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omments1.xml" ContentType="application/vnd.openxmlformats-officedocument.spreadsheetml.comments+xml"/>
  <Override PartName="/xl/drawings/drawing8.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8.xml" ContentType="application/vnd.ms-excel.controlproperties+xml"/>
  <Override PartName="/xl/comments2.xml" ContentType="application/vnd.openxmlformats-officedocument.spreadsheetml.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0.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3.xml" ContentType="application/vnd.openxmlformats-officedocument.spreadsheetml.comments+xml"/>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4.xml" ContentType="application/vnd.openxmlformats-officedocument.spreadsheetml.comments+xml"/>
  <Override PartName="/xl/drawings/drawing12.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1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15.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omments5.xml" ContentType="application/vnd.openxmlformats-officedocument.spreadsheetml.comments+xml"/>
  <Override PartName="/xl/drawings/drawing16.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17.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18.xml" ContentType="application/vnd.openxmlformats-officedocument.drawing+xml"/>
  <Override PartName="/xl/ctrlProps/ctrlProp88.xml" ContentType="application/vnd.ms-excel.controlproperties+xml"/>
  <Override PartName="/xl/drawings/drawing19.xml" ContentType="application/vnd.openxmlformats-officedocument.drawing+xml"/>
  <Override PartName="/xl/drawings/drawing20.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21.xml" ContentType="application/vnd.openxmlformats-officedocument.drawing+xml"/>
  <Override PartName="/xl/activeX/activeX38.xml" ContentType="application/vnd.ms-office.activeX+xml"/>
  <Override PartName="/xl/activeX/activeX38.bin" ContentType="application/vnd.ms-office.activeX"/>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activeX/activeX39.xml" ContentType="application/vnd.ms-office.activeX+xml"/>
  <Override PartName="/xl/activeX/activeX39.bin" ContentType="application/vnd.ms-office.activeX"/>
  <Override PartName="/xl/ctrlProps/ctrlProp308.xml" ContentType="application/vnd.ms-excel.controlproperties+xml"/>
  <Override PartName="/xl/ctrlProps/ctrlProp309.xml" ContentType="application/vnd.ms-excel.controlproperties+xml"/>
  <Override PartName="/xl/drawings/drawing25.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H:\Final Projects\Payroll Excel\"/>
    </mc:Choice>
  </mc:AlternateContent>
  <bookViews>
    <workbookView showSheetTabs="0" xWindow="360" yWindow="135" windowWidth="11340" windowHeight="6735" tabRatio="0" firstSheet="41" activeTab="21" autoFilterDateGrouping="0"/>
  </bookViews>
  <sheets>
    <sheet name="QBCK" sheetId="69" state="veryHidden" r:id="rId1"/>
    <sheet name="OTHCK" sheetId="68" state="veryHidden" r:id="rId2"/>
    <sheet name="GPCK" sheetId="64" state="veryHidden" r:id="rId3"/>
    <sheet name="PFWCK" sheetId="67" state="veryHidden" r:id="rId4"/>
    <sheet name="QKNCK" sheetId="66" state="veryHidden" r:id="rId5"/>
    <sheet name="SBTCK" sheetId="65" state="veryHidden" r:id="rId6"/>
    <sheet name="PTCK" sheetId="63" state="veryHidden" r:id="rId7"/>
    <sheet name="PPRChck" sheetId="59" state="veryHidden" r:id="rId8"/>
    <sheet name="Number" sheetId="29" state="veryHidden" r:id="rId9"/>
    <sheet name="PRCalculator" sheetId="33" state="veryHidden" r:id="rId10"/>
    <sheet name="Record" sheetId="34" state="veryHidden" r:id="rId11"/>
    <sheet name="TaxRate" sheetId="70" state="veryHidden" r:id="rId12"/>
    <sheet name="PRRate" sheetId="32" state="veryHidden" r:id="rId13"/>
    <sheet name="CustCheck" sheetId="49" state="veryHidden" r:id="rId14"/>
    <sheet name="DBase1" sheetId="27" state="veryHidden" r:id="rId15"/>
    <sheet name="Entry1" sheetId="26" state="hidden" r:id="rId16"/>
    <sheet name="Adding" sheetId="24" state="hidden" r:id="rId17"/>
    <sheet name="Editing" sheetId="23" state="hidden" r:id="rId18"/>
    <sheet name="JournalEntry" sheetId="41" state="hidden" r:id="rId19"/>
    <sheet name="PRSummary" sheetId="40" state="veryHidden" r:id="rId20"/>
    <sheet name="Selection1" sheetId="22" state="veryHidden" r:id="rId21"/>
    <sheet name="Setup" sheetId="35" r:id="rId22"/>
    <sheet name="Main" sheetId="56" state="veryHidden" r:id="rId23"/>
    <sheet name="WeekTime" sheetId="57" state="veryHidden" r:id="rId24"/>
    <sheet name="ViewRecord" sheetId="37" state="hidden" r:id="rId25"/>
    <sheet name="PrintRecord" sheetId="38" state="veryHidden" r:id="rId26"/>
    <sheet name="ViewRegister" sheetId="39" state="hidden" r:id="rId27"/>
    <sheet name="Earnings" sheetId="47" state="veryHidden" r:id="rId28"/>
    <sheet name="941" sheetId="42" state="veryHidden" r:id="rId29"/>
    <sheet name="940" sheetId="43" state="veryHidden" r:id="rId30"/>
    <sheet name="W2info" sheetId="44" state="hidden" r:id="rId31"/>
    <sheet name="PRRegister" sheetId="45" state="veryHidden" r:id="rId32"/>
    <sheet name="W2Form" sheetId="46" state="veryHidden" r:id="rId33"/>
    <sheet name="TimeCard" sheetId="48" state="hidden" r:id="rId34"/>
    <sheet name="TempBatch" sheetId="51" state="veryHidden" r:id="rId35"/>
    <sheet name="Employee" sheetId="52" state="veryHidden" r:id="rId36"/>
    <sheet name="Help" sheetId="55" state="veryHidden" r:id="rId37"/>
    <sheet name="Processing" sheetId="58" state="veryHidden" r:id="rId38"/>
    <sheet name="W3" sheetId="60" state="veryHidden" r:id="rId39"/>
    <sheet name="Qreport" sheetId="61" state="veryHidden" r:id="rId40"/>
    <sheet name="Reports" sheetId="62" state="veryHidden" r:id="rId41"/>
    <sheet name="W2IRSCopy" sheetId="71" r:id="rId42"/>
    <sheet name="Condition" sheetId="72" state="hidden" r:id="rId43"/>
  </sheets>
  <functionGroups builtInGroupCount="18"/>
  <definedNames>
    <definedName name="_xlnm._FilterDatabase" localSheetId="35" hidden="1">Employee!$A$1:$B$17</definedName>
    <definedName name="CADependant" localSheetId="10">PRRate!$E$49</definedName>
    <definedName name="CADependant" localSheetId="11">TaxRate!$E$39</definedName>
    <definedName name="CADependant">TaxRate!$E$39</definedName>
    <definedName name="CAMaddition" localSheetId="10">PRRate!$J$32:$J$37</definedName>
    <definedName name="CAMaddition" localSheetId="11">TaxRate!$J$23:$J$30</definedName>
    <definedName name="CAMaddition">TaxRate!$J$23:$J$30</definedName>
    <definedName name="CAMcredit" localSheetId="10">PRRate!$E$47</definedName>
    <definedName name="CAMcredit" localSheetId="11">TaxRate!$E$39</definedName>
    <definedName name="CAMcredit">TaxRate!$E$39</definedName>
    <definedName name="CAMdeduction" localSheetId="10">PRRate!$E$42</definedName>
    <definedName name="CAMdeduction" localSheetId="11">TaxRate!$D$39</definedName>
    <definedName name="CAMdeduction">TaxRate!$D$39</definedName>
    <definedName name="CAMlimit" localSheetId="10">PRRate!$H$32:$H$38</definedName>
    <definedName name="CAMlimit" localSheetId="11">TaxRate!$H$23:$H$30</definedName>
    <definedName name="CAMlimit">TaxRate!$H$23:$H$30</definedName>
    <definedName name="CASaddition" localSheetId="10">PRRate!$E$32:$E$37</definedName>
    <definedName name="CASaddition" localSheetId="11">TaxRate!$E$23:$E$30</definedName>
    <definedName name="CASaddition">TaxRate!$E$23:$E$30</definedName>
    <definedName name="CAScredit" localSheetId="10">PRRate!$E$48</definedName>
    <definedName name="CAScredit" localSheetId="11">TaxRate!$E$39</definedName>
    <definedName name="CAScredit">TaxRate!$E$39</definedName>
    <definedName name="CASdeduction" localSheetId="10">PRRate!$E$41</definedName>
    <definedName name="CASdeduction" localSheetId="11">TaxRate!$C$39</definedName>
    <definedName name="CASdeduction">TaxRate!$C$39</definedName>
    <definedName name="CASlimit" localSheetId="10">PRRate!$C$32:$C$37</definedName>
    <definedName name="CASlimit" localSheetId="11">TaxRate!$C$23:$C$30</definedName>
    <definedName name="CASlimit">TaxRate!$C$23:$C$30</definedName>
    <definedName name="Deduction1">Setup!$CJ$13</definedName>
    <definedName name="Deduction2">Setup!$CJ$14</definedName>
    <definedName name="Deduction3">Setup!$CJ$15</definedName>
    <definedName name="Deduction4">Setup!$CJ$16</definedName>
    <definedName name="Deductions1">PRCalculator!$BO$3000</definedName>
    <definedName name="Deductions2">PRCalculator!$BO$3001</definedName>
    <definedName name="Deductions3">PRCalculator!$BP$3001</definedName>
    <definedName name="Dependant" localSheetId="10">PRRate!$E$11</definedName>
    <definedName name="Dependant" localSheetId="11">TaxRate!$E$34</definedName>
    <definedName name="Dependant">TaxRate!$E$34</definedName>
    <definedName name="eelist">Selection1!$X$1:$X$3</definedName>
    <definedName name="FITMTable" localSheetId="11">TaxRate!$G$12:$J$18</definedName>
    <definedName name="FITMTable">TaxRate!$G$12:$J$18</definedName>
    <definedName name="FITSTable" localSheetId="11">TaxRate!$B$12:$E$18</definedName>
    <definedName name="FITSTable">TaxRate!$B$12:$E$18</definedName>
    <definedName name="Frate" localSheetId="10">PRRate!$B$18:$B$23</definedName>
    <definedName name="Frate" localSheetId="11">TaxRate!$B$12:$B$18</definedName>
    <definedName name="Frate">TaxRate!$B$12:$B$18</definedName>
    <definedName name="MAddition" localSheetId="10">PRRate!$J$18:$J$23</definedName>
    <definedName name="MAddition" localSheetId="11">TaxRate!$J$12:$J$18</definedName>
    <definedName name="MAddition">TaxRate!$J$12:$J$18</definedName>
    <definedName name="MainDBase">DBase1!$A$1:$AD$5</definedName>
    <definedName name="MLimit" localSheetId="10">PRRate!$H$18:$H$23</definedName>
    <definedName name="MLimit" localSheetId="11">TaxRate!$H$12:$H$18</definedName>
    <definedName name="MLimit">TaxRate!$H$12:$H$18</definedName>
    <definedName name="Net_Paycur">PPRChck!$H$30</definedName>
    <definedName name="OT_earnings">PRCalculator!$A$15</definedName>
    <definedName name="OtherEarnings">PRCalculator!$B$15</definedName>
    <definedName name="PCheckAdd1">PPRChck!$E$12</definedName>
    <definedName name="PCheckAdd2">PPRChck!$E$13</definedName>
    <definedName name="PCheckAmt">PPRChck!$J$12</definedName>
    <definedName name="PCheckAmtWord">PPRChck!$E$9</definedName>
    <definedName name="PCheckCurFIT">PPRChck!$E$25</definedName>
    <definedName name="PCheckCurWage">PPRChck!$E$24</definedName>
    <definedName name="PCheckDate">PPRChck!$J$6</definedName>
    <definedName name="PCheckEEID">PPRChck!$E$21</definedName>
    <definedName name="PChecknumber">PPRChck!$J$5</definedName>
    <definedName name="PCheckPayeeName">PPRChck!$E$11</definedName>
    <definedName name="Pcheckrate1">PPRChck!$F$33</definedName>
    <definedName name="PCheckrate2">PPRChck!$F$34</definedName>
    <definedName name="PCheckrate3">PPRChck!$F$35</definedName>
    <definedName name="PCheckrate4">PPRChck!$F$36</definedName>
    <definedName name="PCheckrate5">PPRChck!$F$37</definedName>
    <definedName name="PCheckrate6">PPRChck!$F$38</definedName>
    <definedName name="PCheckrate7">PPRChck!$F$39</definedName>
    <definedName name="PCheckrate8">PPRChck!$F$40</definedName>
    <definedName name="PCheckrate9">PPRChck!$F$41</definedName>
    <definedName name="PCheckSSN">PPRChck!$G$21</definedName>
    <definedName name="PCheckTYDWage">PPRChck!$F$24</definedName>
    <definedName name="PCheckYTDFIT">PPRChck!$F$25</definedName>
    <definedName name="Pckamt1">PPRChck!$G$33</definedName>
    <definedName name="PckAmt2">PPRChck!$G$34</definedName>
    <definedName name="PckAmt3">PPRChck!$G$35</definedName>
    <definedName name="PckAmt4">PPRChck!$G$36</definedName>
    <definedName name="PckAmt5">PPRChck!$G$37</definedName>
    <definedName name="PckAmt6">PPRChck!$G$38</definedName>
    <definedName name="PckAmt7">PPRChck!$G$39</definedName>
    <definedName name="PckAmt8">PPRChck!$G$40</definedName>
    <definedName name="PckAmt9">PPRChck!$G$41</definedName>
    <definedName name="pckcurHI">PPRChck!$E$28</definedName>
    <definedName name="pckcurOASDI">PPRChck!$E$27</definedName>
    <definedName name="pckcurSDI">PPRChck!$E$29</definedName>
    <definedName name="PckcurSIT">PPRChck!$E$26</definedName>
    <definedName name="Pckcurtax">PPRChck!$E$30</definedName>
    <definedName name="PckDedcur1">PPRChck!$H$24</definedName>
    <definedName name="PckDedCur2">PPRChck!$H$25</definedName>
    <definedName name="PckDedCur3">PPRChck!$H$26</definedName>
    <definedName name="PckDedCur4">PPRChck!$H$27</definedName>
    <definedName name="PckDedCur5">PPRChck!$H$28</definedName>
    <definedName name="PckDednametype1">PPRChck!$G$24</definedName>
    <definedName name="PckDednametype2">PPRChck!$G$25</definedName>
    <definedName name="PckDednametype3">PPRChck!$G$26</definedName>
    <definedName name="PckDednametype4">PPRChck!$G$27</definedName>
    <definedName name="PckDedytd1">PPRChck!$I$24</definedName>
    <definedName name="PckDedytd2">PPRChck!$I$25</definedName>
    <definedName name="PckDedytd3">PPRChck!$I$26</definedName>
    <definedName name="PckDedytd4">PPRChck!$I$27</definedName>
    <definedName name="PckDedytd5">PPRChck!$I$28</definedName>
    <definedName name="Pckhourtype1">PPRChck!$E$33</definedName>
    <definedName name="Pckhourtype2">PPRChck!$E$34</definedName>
    <definedName name="Pckhourtype3">PPRChck!$E$35</definedName>
    <definedName name="Pckhourtype4">PPRChck!$E$36</definedName>
    <definedName name="Pckhourtype5">PPRChck!$E$37</definedName>
    <definedName name="Pckhourtype6">PPRChck!$E$38</definedName>
    <definedName name="Pckhourtype7">PPRChck!$E$39</definedName>
    <definedName name="Pckhourtype8">PPRChck!$E$40</definedName>
    <definedName name="Pckhourtype9">PPRChck!$E$41</definedName>
    <definedName name="PckLocalTaxName">PPRChck!$C$29</definedName>
    <definedName name="Pcknametype1">PPRChck!$C$33</definedName>
    <definedName name="Pcknametype2">PPRChck!$C$34</definedName>
    <definedName name="Pcknametype3">PPRChck!$C$35</definedName>
    <definedName name="Pcknametype4">PPRChck!$C$36</definedName>
    <definedName name="Pcknametype5">PPRChck!$C$37</definedName>
    <definedName name="Pcknametype6">PPRChck!$C$38</definedName>
    <definedName name="Pcknametype7">PPRChck!$C$39</definedName>
    <definedName name="Pcknametype8">PPRChck!$C$40</definedName>
    <definedName name="Pcknametype9">PPRChck!$C$41</definedName>
    <definedName name="PckNet_PayName">PPRChck!$G$30</definedName>
    <definedName name="PckNetYTD">PPRChck!$I$30</definedName>
    <definedName name="Pckrate1">PPRChck!$F$33</definedName>
    <definedName name="Pckrate2">PPRChck!$F$34</definedName>
    <definedName name="Pckrate3">PPRChck!$F$35</definedName>
    <definedName name="Pckrate4">PPRChck!$F$36</definedName>
    <definedName name="Pckrate5">PPRChck!$F$37</definedName>
    <definedName name="Pckrate6">PPRChck!$F$38</definedName>
    <definedName name="Pckrate7">PPRChck!$F$39</definedName>
    <definedName name="Pckrate8">PPRChck!$F$40</definedName>
    <definedName name="Pckrate9">PPRChck!$F$41</definedName>
    <definedName name="PckSub_TotalName">PPRChck!$G$28</definedName>
    <definedName name="PckTotal_DeductionName">PPRChck!$G$29</definedName>
    <definedName name="PckVacation_Accrued">PPRChck!$I$33</definedName>
    <definedName name="PckVacation_Balance">PPRChck!$I$35</definedName>
    <definedName name="PckVacation_Used">PPRChck!$I$34</definedName>
    <definedName name="pckytdHI">PPRChck!$F$28</definedName>
    <definedName name="pckytdOASDI">PPRChck!$F$27</definedName>
    <definedName name="pckytdSDI">PPRChck!$F$29</definedName>
    <definedName name="PckytdSIT">PPRChck!$F$26</definedName>
    <definedName name="PckytdTAX">PPRChck!$F$30</definedName>
    <definedName name="Period" localSheetId="9">PRCalculator!$F$2</definedName>
    <definedName name="PRfilename">Setup!$B$9</definedName>
    <definedName name="PRfilepath">Setup!$B$8</definedName>
    <definedName name="_xlnm.Print_Area" localSheetId="29">'940'!$B$1:$L$41</definedName>
    <definedName name="_xlnm.Print_Area" localSheetId="28">'941'!$A$1:$L$36</definedName>
    <definedName name="_xlnm.Print_Area" localSheetId="13">CustCheck!$B$1:$J$54</definedName>
    <definedName name="_xlnm.Print_Area" localSheetId="2">GPCK!$A$1:$L$54</definedName>
    <definedName name="_xlnm.Print_Area" localSheetId="1">OTHCK!$A$1:$L$54</definedName>
    <definedName name="_xlnm.Print_Area" localSheetId="3">PFWCK!$A$1:$L$56</definedName>
    <definedName name="_xlnm.Print_Area" localSheetId="7">PPRChck!$B$2:$K$42</definedName>
    <definedName name="_xlnm.Print_Area" localSheetId="9">PRCalculator!$A$1:$W$4</definedName>
    <definedName name="_xlnm.Print_Area" localSheetId="6">PTCK!$A$1:$L$54</definedName>
    <definedName name="_xlnm.Print_Area" localSheetId="0">QBCK!$A$1:$L$54</definedName>
    <definedName name="_xlnm.Print_Area" localSheetId="4">QKNCK!$A$1:$L$54</definedName>
    <definedName name="_xlnm.Print_Area" localSheetId="10">Record!$A$2:$U$5</definedName>
    <definedName name="_xlnm.Print_Area" localSheetId="5">SBTCK!$A$1:$L$54</definedName>
    <definedName name="_xlnm.Print_Area" localSheetId="38">'W3'!$A$1:$H$31</definedName>
    <definedName name="Printprcheck" localSheetId="7">PPRChck!$Q$2:$Y$42</definedName>
    <definedName name="Rate" localSheetId="10">PRRate!$B$32:$B$38</definedName>
    <definedName name="Rate" localSheetId="11">TaxRate!$B$23:$B$30</definedName>
    <definedName name="Rate">TaxRate!$B$23:$B$30</definedName>
    <definedName name="RecHeading1">Adding!$AB$1:$AT$1</definedName>
    <definedName name="Recheading2">Editing!$AB$1:$AT$1</definedName>
    <definedName name="Recheading3">DBase1!$BA$1:$BS$1</definedName>
    <definedName name="SAddition" localSheetId="10">PRRate!$E$18:$E$23</definedName>
    <definedName name="SAddition" localSheetId="11">TaxRate!$E$12:$E$18</definedName>
    <definedName name="SAddition">TaxRate!$E$12:$E$18</definedName>
    <definedName name="SelectedInfo">Selection1!$I$4:$I$9</definedName>
    <definedName name="SLimit" localSheetId="10">PRRate!$C$18:$C$23</definedName>
    <definedName name="SLimit" localSheetId="11">TaxRate!$C$12:$C$18</definedName>
    <definedName name="SLimit">TaxRate!$C$12:$C$18</definedName>
    <definedName name="SpecialSTWH">TaxRate!$DB$2</definedName>
    <definedName name="Total_Ded_YTD">PPRChck!$I$29</definedName>
    <definedName name="Total_DeductionCur">PPRChck!$H$29</definedName>
    <definedName name="TotalAmount">Entry1!$G$11:$G$20</definedName>
    <definedName name="TotalHours">Entry1!$E$11:$E$20</definedName>
    <definedName name="W2Form">W2Form!$A$1:$L$48</definedName>
  </definedNames>
  <calcPr calcId="162913"/>
</workbook>
</file>

<file path=xl/calcChain.xml><?xml version="1.0" encoding="utf-8"?>
<calcChain xmlns="http://schemas.openxmlformats.org/spreadsheetml/2006/main">
  <c r="CN34" i="35" l="1"/>
  <c r="CN33" i="35"/>
  <c r="CN32" i="35"/>
  <c r="CN31" i="35"/>
  <c r="CN30" i="35"/>
  <c r="CN29" i="35"/>
  <c r="CN28" i="35"/>
  <c r="CN27" i="35"/>
  <c r="CN26" i="35"/>
  <c r="CN25" i="35"/>
  <c r="CN24" i="35"/>
  <c r="CN23" i="35"/>
  <c r="CN22" i="35"/>
  <c r="CN21" i="35"/>
  <c r="CR21" i="35" s="1"/>
  <c r="CN20" i="35"/>
  <c r="CR20" i="35" s="1"/>
  <c r="CN19" i="35"/>
  <c r="CR22" i="35" l="1"/>
  <c r="CR23" i="35" s="1"/>
  <c r="CR24" i="35" s="1"/>
  <c r="CR25" i="35" s="1"/>
  <c r="CR26" i="35" s="1"/>
  <c r="CR27" i="35" s="1"/>
  <c r="CR28" i="35" s="1"/>
  <c r="CR29" i="35" s="1"/>
  <c r="CR30" i="35" s="1"/>
  <c r="CR31" i="35" s="1"/>
  <c r="CR32" i="35" s="1"/>
  <c r="CR33" i="35" s="1"/>
  <c r="CR34" i="35" s="1"/>
  <c r="F39" i="70"/>
  <c r="F34" i="70"/>
  <c r="K29" i="70"/>
  <c r="I29" i="70"/>
  <c r="F29" i="70"/>
  <c r="D29" i="70"/>
  <c r="I28" i="70"/>
  <c r="K28" i="70" s="1"/>
  <c r="D28" i="70"/>
  <c r="I27" i="70"/>
  <c r="K27" i="70" s="1"/>
  <c r="D27" i="70"/>
  <c r="I26" i="70"/>
  <c r="K26" i="70" s="1"/>
  <c r="D26" i="70"/>
  <c r="I25" i="70"/>
  <c r="K25" i="70" s="1"/>
  <c r="D25" i="70"/>
  <c r="I24" i="70"/>
  <c r="K24" i="70" s="1"/>
  <c r="D24" i="70"/>
  <c r="I23" i="70"/>
  <c r="K23" i="70" s="1"/>
  <c r="D23" i="70"/>
  <c r="E24" i="70" s="1"/>
  <c r="E20" i="70"/>
  <c r="H19" i="70"/>
  <c r="C19" i="70"/>
  <c r="K18" i="70"/>
  <c r="F18" i="70"/>
  <c r="K17" i="70"/>
  <c r="I17" i="70"/>
  <c r="F17" i="70"/>
  <c r="D17" i="70"/>
  <c r="K16" i="70"/>
  <c r="I16" i="70"/>
  <c r="F16" i="70"/>
  <c r="D16" i="70"/>
  <c r="K15" i="70"/>
  <c r="I15" i="70"/>
  <c r="F15" i="70"/>
  <c r="D15" i="70"/>
  <c r="K14" i="70"/>
  <c r="I14" i="70"/>
  <c r="F14" i="70"/>
  <c r="D14" i="70"/>
  <c r="K13" i="70"/>
  <c r="I13" i="70"/>
  <c r="F13" i="70"/>
  <c r="E13" i="70"/>
  <c r="E14" i="70" s="1"/>
  <c r="E15" i="70" s="1"/>
  <c r="E16" i="70" s="1"/>
  <c r="E17" i="70" s="1"/>
  <c r="D13" i="70"/>
  <c r="K12" i="70"/>
  <c r="I12" i="70"/>
  <c r="J13" i="70" s="1"/>
  <c r="F12" i="70"/>
  <c r="D12" i="70"/>
  <c r="E9" i="70"/>
  <c r="K6" i="70"/>
  <c r="K5" i="70"/>
  <c r="E2" i="70"/>
  <c r="K1" i="70"/>
  <c r="E25" i="70" l="1"/>
  <c r="E26" i="70"/>
  <c r="E27" i="70" s="1"/>
  <c r="E28" i="70" s="1"/>
  <c r="E29" i="70" s="1"/>
  <c r="J14" i="70"/>
  <c r="J15" i="70" s="1"/>
  <c r="J16" i="70" s="1"/>
  <c r="J17" i="70" s="1"/>
  <c r="J18" i="70" s="1"/>
  <c r="E18" i="70"/>
  <c r="F24" i="70"/>
  <c r="J24" i="70"/>
  <c r="J25" i="70" s="1"/>
  <c r="J26" i="70" s="1"/>
  <c r="J27" i="70" s="1"/>
  <c r="J28" i="70" s="1"/>
  <c r="J29" i="70" s="1"/>
  <c r="F25" i="70"/>
  <c r="F26" i="70"/>
  <c r="F27" i="70"/>
  <c r="F28" i="70"/>
  <c r="F23" i="70"/>
  <c r="CD34" i="35"/>
  <c r="CD33" i="35"/>
  <c r="CD32" i="35"/>
  <c r="CD31" i="35"/>
  <c r="CD30" i="35"/>
  <c r="CD29" i="35"/>
  <c r="CD28" i="35"/>
  <c r="CD27" i="35"/>
  <c r="CD26" i="35"/>
  <c r="CD25" i="35"/>
  <c r="CD24" i="35"/>
  <c r="CD23" i="35"/>
  <c r="CD22" i="35"/>
  <c r="CD21" i="35"/>
  <c r="CD20" i="35"/>
  <c r="CH20" i="35" s="1"/>
  <c r="CD19" i="35"/>
  <c r="CH21" i="35" l="1"/>
  <c r="CH22" i="35" s="1"/>
  <c r="CH25" i="35"/>
  <c r="CH26" i="35" s="1"/>
  <c r="CH27" i="35" s="1"/>
  <c r="CH28" i="35" s="1"/>
  <c r="CH29" i="35" s="1"/>
  <c r="CH30" i="35" s="1"/>
  <c r="CH31" i="35" s="1"/>
  <c r="CH32" i="35" s="1"/>
  <c r="CH33" i="35" s="1"/>
  <c r="CH34" i="35" s="1"/>
  <c r="CH23" i="35"/>
  <c r="CH24" i="35" s="1"/>
  <c r="F40" i="70" l="1"/>
  <c r="H31" i="70"/>
  <c r="C31" i="70"/>
  <c r="F30" i="70"/>
  <c r="K30" i="70" l="1"/>
  <c r="J30" i="70"/>
  <c r="E30" i="70"/>
  <c r="AS14" i="35" l="1"/>
  <c r="AH5" i="35"/>
  <c r="K53" i="69" l="1"/>
  <c r="J53" i="69"/>
  <c r="G53" i="69"/>
  <c r="F53" i="69"/>
  <c r="K52" i="69"/>
  <c r="J52" i="69"/>
  <c r="K51" i="69"/>
  <c r="J51" i="69"/>
  <c r="I51" i="69"/>
  <c r="G51" i="69"/>
  <c r="F51" i="69"/>
  <c r="E51" i="69"/>
  <c r="C51" i="69"/>
  <c r="K50" i="69"/>
  <c r="J50" i="69"/>
  <c r="I50" i="69"/>
  <c r="G50" i="69"/>
  <c r="F50" i="69"/>
  <c r="E50" i="69"/>
  <c r="C50" i="69"/>
  <c r="K49" i="69"/>
  <c r="J49" i="69"/>
  <c r="I49" i="69"/>
  <c r="G49" i="69"/>
  <c r="F49" i="69"/>
  <c r="E49" i="69"/>
  <c r="C49" i="69"/>
  <c r="K48" i="69"/>
  <c r="J48" i="69"/>
  <c r="I48" i="69"/>
  <c r="G48" i="69"/>
  <c r="F48" i="69"/>
  <c r="E48" i="69"/>
  <c r="K47" i="69"/>
  <c r="J47" i="69"/>
  <c r="I47" i="69"/>
  <c r="G47" i="69"/>
  <c r="F47" i="69"/>
  <c r="E47" i="69"/>
  <c r="C47" i="69"/>
  <c r="K46" i="69"/>
  <c r="J46" i="69"/>
  <c r="G46" i="69"/>
  <c r="F46" i="69"/>
  <c r="E46" i="69"/>
  <c r="C46" i="69"/>
  <c r="K45" i="69"/>
  <c r="J45" i="69"/>
  <c r="G45" i="69"/>
  <c r="F45" i="69"/>
  <c r="E45" i="69"/>
  <c r="C45" i="69"/>
  <c r="K44" i="69"/>
  <c r="J44" i="69"/>
  <c r="G44" i="69"/>
  <c r="F44" i="69"/>
  <c r="E44" i="69"/>
  <c r="C44" i="69"/>
  <c r="K43" i="69"/>
  <c r="J43" i="69"/>
  <c r="G43" i="69"/>
  <c r="F43" i="69"/>
  <c r="E43" i="69"/>
  <c r="C43" i="69"/>
  <c r="C42" i="69"/>
  <c r="K34" i="69"/>
  <c r="J34" i="69"/>
  <c r="G34" i="69"/>
  <c r="F34" i="69"/>
  <c r="K33" i="69"/>
  <c r="J33" i="69"/>
  <c r="K32" i="69"/>
  <c r="J32" i="69"/>
  <c r="I32" i="69"/>
  <c r="G32" i="69"/>
  <c r="F32" i="69"/>
  <c r="E32" i="69"/>
  <c r="C32" i="69"/>
  <c r="K31" i="69"/>
  <c r="J31" i="69"/>
  <c r="I31" i="69"/>
  <c r="G31" i="69"/>
  <c r="F31" i="69"/>
  <c r="E31" i="69"/>
  <c r="C31" i="69"/>
  <c r="K30" i="69"/>
  <c r="J30" i="69"/>
  <c r="I30" i="69"/>
  <c r="G30" i="69"/>
  <c r="F30" i="69"/>
  <c r="E30" i="69"/>
  <c r="C30" i="69"/>
  <c r="K29" i="69"/>
  <c r="J29" i="69"/>
  <c r="I29" i="69"/>
  <c r="G29" i="69"/>
  <c r="F29" i="69"/>
  <c r="E29" i="69"/>
  <c r="K28" i="69"/>
  <c r="J28" i="69"/>
  <c r="I28" i="69"/>
  <c r="G28" i="69"/>
  <c r="F28" i="69"/>
  <c r="E28" i="69"/>
  <c r="C28" i="69"/>
  <c r="K27" i="69"/>
  <c r="J27" i="69"/>
  <c r="G27" i="69"/>
  <c r="F27" i="69"/>
  <c r="E27" i="69"/>
  <c r="C27" i="69"/>
  <c r="K26" i="69"/>
  <c r="J26" i="69"/>
  <c r="G26" i="69"/>
  <c r="F26" i="69"/>
  <c r="E26" i="69"/>
  <c r="C26" i="69"/>
  <c r="K25" i="69"/>
  <c r="J25" i="69"/>
  <c r="G25" i="69"/>
  <c r="F25" i="69"/>
  <c r="E25" i="69"/>
  <c r="C25" i="69"/>
  <c r="K24" i="69"/>
  <c r="J24" i="69"/>
  <c r="G24" i="69"/>
  <c r="F24" i="69"/>
  <c r="E24" i="69"/>
  <c r="C24" i="69"/>
  <c r="C23" i="69"/>
  <c r="C10" i="69"/>
  <c r="C9" i="69"/>
  <c r="C8" i="69"/>
  <c r="B6" i="69"/>
  <c r="K4" i="69"/>
  <c r="K1" i="69"/>
  <c r="I1" i="69"/>
  <c r="B15" i="33" l="1"/>
  <c r="S6" i="47"/>
  <c r="R6" i="47"/>
  <c r="Q6" i="47"/>
  <c r="P6" i="47"/>
  <c r="O6" i="47"/>
  <c r="N6" i="47"/>
  <c r="M6" i="47"/>
  <c r="L6" i="47"/>
  <c r="J6" i="47"/>
  <c r="I6" i="47"/>
  <c r="H6" i="47"/>
  <c r="G6" i="47"/>
  <c r="F6" i="47"/>
  <c r="E6" i="47"/>
  <c r="D6" i="47"/>
  <c r="C6" i="47"/>
  <c r="T5" i="47"/>
  <c r="K5" i="47"/>
  <c r="T4" i="47"/>
  <c r="K4" i="47"/>
  <c r="K6" i="47" s="1"/>
  <c r="T6" i="47" l="1"/>
  <c r="AK3001" i="33"/>
  <c r="AL3001" i="33"/>
  <c r="AM3001" i="33"/>
  <c r="Q3001" i="33"/>
  <c r="R3001" i="33"/>
  <c r="S3001" i="33"/>
  <c r="T3001" i="33"/>
  <c r="U3001" i="33"/>
  <c r="V3001" i="33"/>
  <c r="W3001" i="33"/>
  <c r="X3001" i="33"/>
  <c r="Y3001" i="33"/>
  <c r="Z3001" i="33"/>
  <c r="AA3001" i="33"/>
  <c r="AB3001" i="33"/>
  <c r="AC3001" i="33"/>
  <c r="AD3001" i="33"/>
  <c r="AE3001" i="33"/>
  <c r="AF3001" i="33"/>
  <c r="AG3001" i="33"/>
  <c r="AH3001" i="33"/>
  <c r="AI3001" i="33"/>
  <c r="AJ3001" i="33"/>
  <c r="P3001" i="33"/>
  <c r="B3001" i="33"/>
  <c r="C3001" i="33"/>
  <c r="D3001" i="33"/>
  <c r="E3001" i="33"/>
  <c r="F3001" i="33"/>
  <c r="G3001" i="33"/>
  <c r="H3001" i="33"/>
  <c r="I3001" i="33"/>
  <c r="J3001" i="33"/>
  <c r="K3001" i="33"/>
  <c r="L3001" i="33"/>
  <c r="M3001" i="33"/>
  <c r="N3001" i="33"/>
  <c r="O3001" i="33"/>
  <c r="A3001" i="33"/>
  <c r="AW3000" i="33"/>
  <c r="AX3000" i="33"/>
  <c r="AY3000" i="33"/>
  <c r="AZ3000" i="33"/>
  <c r="BA3000" i="33"/>
  <c r="BB3000" i="33"/>
  <c r="BC3000" i="33"/>
  <c r="BD3000" i="33"/>
  <c r="BE3000" i="33"/>
  <c r="BF3000" i="33"/>
  <c r="BG3000" i="33"/>
  <c r="BH3000" i="33"/>
  <c r="BI3000" i="33"/>
  <c r="BJ3000" i="33"/>
  <c r="BK3000" i="33"/>
  <c r="BL3000" i="33"/>
  <c r="BM3000" i="33"/>
  <c r="BN3000" i="33"/>
  <c r="AV3000" i="33"/>
  <c r="B3000" i="33"/>
  <c r="C3000" i="33"/>
  <c r="D3000" i="33"/>
  <c r="E3000" i="33"/>
  <c r="F3000" i="33"/>
  <c r="G3000" i="33"/>
  <c r="H3000" i="33"/>
  <c r="I3000" i="33"/>
  <c r="J3000" i="33"/>
  <c r="K3000" i="33"/>
  <c r="L3000" i="33"/>
  <c r="M3000" i="33"/>
  <c r="N3000" i="33"/>
  <c r="O3000" i="33"/>
  <c r="P3000" i="33"/>
  <c r="Q3000" i="33"/>
  <c r="R3000" i="33"/>
  <c r="S3000" i="33"/>
  <c r="T3000" i="33"/>
  <c r="U3000" i="33"/>
  <c r="V3000" i="33"/>
  <c r="W3000" i="33"/>
  <c r="X3000" i="33"/>
  <c r="Y3000" i="33"/>
  <c r="Z3000" i="33"/>
  <c r="AA3000" i="33"/>
  <c r="AB3000" i="33"/>
  <c r="AC3000" i="33"/>
  <c r="AD3000" i="33"/>
  <c r="AE3000" i="33"/>
  <c r="AF3000" i="33"/>
  <c r="AG3000" i="33"/>
  <c r="AH3000" i="33"/>
  <c r="AI3000" i="33"/>
  <c r="AJ3000" i="33"/>
  <c r="AK3000" i="33"/>
  <c r="AL3000" i="33"/>
  <c r="AM3000" i="33"/>
  <c r="AN3000" i="33"/>
  <c r="AO3000" i="33"/>
  <c r="AP3000" i="33"/>
  <c r="AQ3000" i="33"/>
  <c r="AR3000" i="33"/>
  <c r="AS3000" i="33"/>
  <c r="AT3000" i="33"/>
  <c r="AU3000" i="33"/>
  <c r="A3000" i="33"/>
  <c r="BO3001" i="33" l="1"/>
  <c r="BO3000" i="33"/>
  <c r="BP3001" i="33" l="1"/>
  <c r="C18" i="56"/>
  <c r="F49" i="32" l="1"/>
  <c r="E29" i="32" l="1"/>
  <c r="F48" i="32" l="1"/>
  <c r="F47" i="32"/>
  <c r="F42" i="32"/>
  <c r="F41" i="32"/>
  <c r="BF40" i="70" l="1"/>
  <c r="BF39" i="70"/>
  <c r="BC19" i="70"/>
  <c r="I38" i="32" l="1"/>
  <c r="D38" i="32"/>
  <c r="I23" i="32"/>
  <c r="D23" i="32"/>
  <c r="AB1" i="22" l="1"/>
  <c r="I8" i="26" l="1"/>
  <c r="J24" i="71" l="1"/>
  <c r="L69" i="46" l="1"/>
  <c r="L45" i="46"/>
  <c r="L20" i="46"/>
  <c r="H17" i="41" l="1"/>
  <c r="M19" i="41"/>
  <c r="D23" i="41"/>
  <c r="D13" i="41"/>
  <c r="W5" i="40"/>
  <c r="G5" i="40"/>
  <c r="B40" i="49" l="1"/>
  <c r="B39" i="49"/>
  <c r="B38" i="49"/>
  <c r="B37" i="49"/>
  <c r="C35" i="49"/>
  <c r="B35" i="49"/>
  <c r="C34" i="49"/>
  <c r="B34" i="49"/>
  <c r="C33" i="49"/>
  <c r="B33" i="49"/>
  <c r="C32" i="49"/>
  <c r="B32" i="49"/>
  <c r="C31" i="49"/>
  <c r="B31" i="49"/>
  <c r="C30" i="49"/>
  <c r="B30" i="49"/>
  <c r="C29" i="49"/>
  <c r="B29" i="49"/>
  <c r="C28" i="49"/>
  <c r="B28" i="49"/>
  <c r="C27" i="49"/>
  <c r="B27" i="49"/>
  <c r="C26" i="49"/>
  <c r="B26" i="49"/>
  <c r="E23" i="49"/>
  <c r="D23" i="49"/>
  <c r="C23" i="49"/>
  <c r="B23" i="49"/>
  <c r="E22" i="49"/>
  <c r="D22" i="49"/>
  <c r="C22" i="49"/>
  <c r="B22" i="49"/>
  <c r="E21" i="49"/>
  <c r="D21" i="49"/>
  <c r="C21" i="49"/>
  <c r="B21" i="49"/>
  <c r="E20" i="49"/>
  <c r="D20" i="49"/>
  <c r="C20" i="49"/>
  <c r="B20" i="49"/>
  <c r="E19" i="49"/>
  <c r="D19" i="49"/>
  <c r="C19" i="49"/>
  <c r="B19" i="49"/>
  <c r="E18" i="49"/>
  <c r="D18" i="49"/>
  <c r="C18" i="49"/>
  <c r="B18" i="49"/>
  <c r="E17" i="49"/>
  <c r="D17" i="49"/>
  <c r="C17" i="49"/>
  <c r="B17" i="49"/>
  <c r="E16" i="49"/>
  <c r="D16" i="49"/>
  <c r="C16" i="49"/>
  <c r="B16" i="49"/>
  <c r="E15" i="49"/>
  <c r="D15" i="49"/>
  <c r="C15" i="49"/>
  <c r="B15" i="49"/>
  <c r="B12" i="49"/>
  <c r="B11" i="49"/>
  <c r="B10" i="49"/>
  <c r="B8" i="49"/>
  <c r="B7" i="49"/>
  <c r="B6" i="49"/>
  <c r="B5" i="49"/>
  <c r="A33" i="49"/>
  <c r="A34" i="49"/>
  <c r="A35" i="49"/>
  <c r="A32" i="49"/>
  <c r="A31" i="49"/>
  <c r="K53" i="68"/>
  <c r="J53" i="68"/>
  <c r="G53" i="68"/>
  <c r="F53" i="68"/>
  <c r="K52" i="68"/>
  <c r="J52" i="68"/>
  <c r="K51" i="68"/>
  <c r="J51" i="68"/>
  <c r="I51" i="68"/>
  <c r="G51" i="68"/>
  <c r="F51" i="68"/>
  <c r="E51" i="68"/>
  <c r="C51" i="68"/>
  <c r="K50" i="68"/>
  <c r="J50" i="68"/>
  <c r="I50" i="68"/>
  <c r="G50" i="68"/>
  <c r="F50" i="68"/>
  <c r="E50" i="68"/>
  <c r="C50" i="68"/>
  <c r="K49" i="68"/>
  <c r="J49" i="68"/>
  <c r="I49" i="68"/>
  <c r="G49" i="68"/>
  <c r="F49" i="68"/>
  <c r="E49" i="68"/>
  <c r="C49" i="68"/>
  <c r="K48" i="68"/>
  <c r="J48" i="68"/>
  <c r="I48" i="68"/>
  <c r="G48" i="68"/>
  <c r="F48" i="68"/>
  <c r="E48" i="68"/>
  <c r="K47" i="68"/>
  <c r="J47" i="68"/>
  <c r="I47" i="68"/>
  <c r="G47" i="68"/>
  <c r="F47" i="68"/>
  <c r="E47" i="68"/>
  <c r="C47" i="68"/>
  <c r="K46" i="68"/>
  <c r="J46" i="68"/>
  <c r="G46" i="68"/>
  <c r="F46" i="68"/>
  <c r="E46" i="68"/>
  <c r="C46" i="68"/>
  <c r="K45" i="68"/>
  <c r="J45" i="68"/>
  <c r="G45" i="68"/>
  <c r="F45" i="68"/>
  <c r="E45" i="68"/>
  <c r="C45" i="68"/>
  <c r="K44" i="68"/>
  <c r="J44" i="68"/>
  <c r="G44" i="68"/>
  <c r="F44" i="68"/>
  <c r="E44" i="68"/>
  <c r="C44" i="68"/>
  <c r="K43" i="68"/>
  <c r="J43" i="68"/>
  <c r="G43" i="68"/>
  <c r="F43" i="68"/>
  <c r="E43" i="68"/>
  <c r="C43" i="68"/>
  <c r="C42" i="68"/>
  <c r="C32" i="68"/>
  <c r="C31" i="68"/>
  <c r="C30" i="68"/>
  <c r="C28" i="68"/>
  <c r="K26" i="68"/>
  <c r="I26" i="68"/>
  <c r="K21" i="68"/>
  <c r="K14" i="68"/>
  <c r="J14" i="68"/>
  <c r="G14" i="68"/>
  <c r="F14" i="68"/>
  <c r="K13" i="68"/>
  <c r="J13" i="68"/>
  <c r="K12" i="68"/>
  <c r="J12" i="68"/>
  <c r="I12" i="68"/>
  <c r="G12" i="68"/>
  <c r="F12" i="68"/>
  <c r="E12" i="68"/>
  <c r="C12" i="68"/>
  <c r="K11" i="68"/>
  <c r="J11" i="68"/>
  <c r="I11" i="68"/>
  <c r="G11" i="68"/>
  <c r="F11" i="68"/>
  <c r="E11" i="68"/>
  <c r="C11" i="68"/>
  <c r="K10" i="68"/>
  <c r="J10" i="68"/>
  <c r="I10" i="68"/>
  <c r="G10" i="68"/>
  <c r="F10" i="68"/>
  <c r="E10" i="68"/>
  <c r="C10" i="68"/>
  <c r="K9" i="68"/>
  <c r="J9" i="68"/>
  <c r="I9" i="68"/>
  <c r="G9" i="68"/>
  <c r="F9" i="68"/>
  <c r="E9" i="68"/>
  <c r="K8" i="68"/>
  <c r="J8" i="68"/>
  <c r="I8" i="68"/>
  <c r="G8" i="68"/>
  <c r="F8" i="68"/>
  <c r="E8" i="68"/>
  <c r="C8" i="68"/>
  <c r="K7" i="68"/>
  <c r="J7" i="68"/>
  <c r="G7" i="68"/>
  <c r="F7" i="68"/>
  <c r="E7" i="68"/>
  <c r="C7" i="68"/>
  <c r="K6" i="68"/>
  <c r="J6" i="68"/>
  <c r="G6" i="68"/>
  <c r="F6" i="68"/>
  <c r="E6" i="68"/>
  <c r="C6" i="68"/>
  <c r="K5" i="68"/>
  <c r="J5" i="68"/>
  <c r="G5" i="68"/>
  <c r="F5" i="68"/>
  <c r="E5" i="68"/>
  <c r="C5" i="68"/>
  <c r="K4" i="68"/>
  <c r="J4" i="68"/>
  <c r="G4" i="68"/>
  <c r="F4" i="68"/>
  <c r="E4" i="68"/>
  <c r="C4" i="68"/>
  <c r="C3" i="68"/>
  <c r="C54" i="67"/>
  <c r="C53" i="67"/>
  <c r="C52" i="67"/>
  <c r="C50" i="67"/>
  <c r="K49" i="67"/>
  <c r="K45" i="67"/>
  <c r="I45" i="67"/>
  <c r="K34" i="67"/>
  <c r="J34" i="67"/>
  <c r="G34" i="67"/>
  <c r="F34" i="67"/>
  <c r="K33" i="67"/>
  <c r="J33" i="67"/>
  <c r="K32" i="67"/>
  <c r="J32" i="67"/>
  <c r="I32" i="67"/>
  <c r="G32" i="67"/>
  <c r="F32" i="67"/>
  <c r="E32" i="67"/>
  <c r="C32" i="67"/>
  <c r="K31" i="67"/>
  <c r="J31" i="67"/>
  <c r="I31" i="67"/>
  <c r="G31" i="67"/>
  <c r="F31" i="67"/>
  <c r="E31" i="67"/>
  <c r="C31" i="67"/>
  <c r="K30" i="67"/>
  <c r="J30" i="67"/>
  <c r="I30" i="67"/>
  <c r="G30" i="67"/>
  <c r="F30" i="67"/>
  <c r="E30" i="67"/>
  <c r="C30" i="67"/>
  <c r="K29" i="67"/>
  <c r="J29" i="67"/>
  <c r="I29" i="67"/>
  <c r="G29" i="67"/>
  <c r="F29" i="67"/>
  <c r="E29" i="67"/>
  <c r="K28" i="67"/>
  <c r="J28" i="67"/>
  <c r="I28" i="67"/>
  <c r="G28" i="67"/>
  <c r="F28" i="67"/>
  <c r="E28" i="67"/>
  <c r="C28" i="67"/>
  <c r="K27" i="67"/>
  <c r="J27" i="67"/>
  <c r="G27" i="67"/>
  <c r="F27" i="67"/>
  <c r="E27" i="67"/>
  <c r="C27" i="67"/>
  <c r="K26" i="67"/>
  <c r="J26" i="67"/>
  <c r="G26" i="67"/>
  <c r="F26" i="67"/>
  <c r="E26" i="67"/>
  <c r="C26" i="67"/>
  <c r="K25" i="67"/>
  <c r="J25" i="67"/>
  <c r="G25" i="67"/>
  <c r="F25" i="67"/>
  <c r="E25" i="67"/>
  <c r="C25" i="67"/>
  <c r="K24" i="67"/>
  <c r="J24" i="67"/>
  <c r="G24" i="67"/>
  <c r="F24" i="67"/>
  <c r="E24" i="67"/>
  <c r="C24" i="67"/>
  <c r="C23" i="67"/>
  <c r="K13" i="67"/>
  <c r="J13" i="67"/>
  <c r="G13" i="67"/>
  <c r="F13" i="67"/>
  <c r="K12" i="67"/>
  <c r="J12" i="67"/>
  <c r="K11" i="67"/>
  <c r="J11" i="67"/>
  <c r="I11" i="67"/>
  <c r="G11" i="67"/>
  <c r="F11" i="67"/>
  <c r="E11" i="67"/>
  <c r="C11" i="67"/>
  <c r="K10" i="67"/>
  <c r="J10" i="67"/>
  <c r="I10" i="67"/>
  <c r="G10" i="67"/>
  <c r="F10" i="67"/>
  <c r="E10" i="67"/>
  <c r="C10" i="67"/>
  <c r="K9" i="67"/>
  <c r="J9" i="67"/>
  <c r="I9" i="67"/>
  <c r="G9" i="67"/>
  <c r="F9" i="67"/>
  <c r="E9" i="67"/>
  <c r="C9" i="67"/>
  <c r="K8" i="67"/>
  <c r="J8" i="67"/>
  <c r="I8" i="67"/>
  <c r="G8" i="67"/>
  <c r="F8" i="67"/>
  <c r="E8" i="67"/>
  <c r="K7" i="67"/>
  <c r="J7" i="67"/>
  <c r="I7" i="67"/>
  <c r="G7" i="67"/>
  <c r="F7" i="67"/>
  <c r="E7" i="67"/>
  <c r="C7" i="67"/>
  <c r="K6" i="67"/>
  <c r="J6" i="67"/>
  <c r="G6" i="67"/>
  <c r="F6" i="67"/>
  <c r="E6" i="67"/>
  <c r="C6" i="67"/>
  <c r="K5" i="67"/>
  <c r="J5" i="67"/>
  <c r="G5" i="67"/>
  <c r="F5" i="67"/>
  <c r="E5" i="67"/>
  <c r="C5" i="67"/>
  <c r="K4" i="67"/>
  <c r="J4" i="67"/>
  <c r="G4" i="67"/>
  <c r="F4" i="67"/>
  <c r="E4" i="67"/>
  <c r="C4" i="67"/>
  <c r="K3" i="67"/>
  <c r="J3" i="67"/>
  <c r="G3" i="67"/>
  <c r="F3" i="67"/>
  <c r="E3" i="67"/>
  <c r="C3" i="67"/>
  <c r="C2" i="67"/>
  <c r="K53" i="65"/>
  <c r="J53" i="65"/>
  <c r="G53" i="65"/>
  <c r="F53" i="65"/>
  <c r="K52" i="65"/>
  <c r="J52" i="65"/>
  <c r="K51" i="65"/>
  <c r="J51" i="65"/>
  <c r="I51" i="65"/>
  <c r="G51" i="65"/>
  <c r="F51" i="65"/>
  <c r="E51" i="65"/>
  <c r="C51" i="65"/>
  <c r="K50" i="65"/>
  <c r="J50" i="65"/>
  <c r="I50" i="65"/>
  <c r="G50" i="65"/>
  <c r="F50" i="65"/>
  <c r="E50" i="65"/>
  <c r="C50" i="65"/>
  <c r="K49" i="65"/>
  <c r="J49" i="65"/>
  <c r="I49" i="65"/>
  <c r="G49" i="65"/>
  <c r="F49" i="65"/>
  <c r="E49" i="65"/>
  <c r="C49" i="65"/>
  <c r="K48" i="65"/>
  <c r="J48" i="65"/>
  <c r="I48" i="65"/>
  <c r="G48" i="65"/>
  <c r="F48" i="65"/>
  <c r="E48" i="65"/>
  <c r="K47" i="65"/>
  <c r="J47" i="65"/>
  <c r="I47" i="65"/>
  <c r="G47" i="65"/>
  <c r="F47" i="65"/>
  <c r="E47" i="65"/>
  <c r="C47" i="65"/>
  <c r="K46" i="65"/>
  <c r="J46" i="65"/>
  <c r="G46" i="65"/>
  <c r="F46" i="65"/>
  <c r="E46" i="65"/>
  <c r="C46" i="65"/>
  <c r="K45" i="65"/>
  <c r="J45" i="65"/>
  <c r="G45" i="65"/>
  <c r="F45" i="65"/>
  <c r="E45" i="65"/>
  <c r="C45" i="65"/>
  <c r="K44" i="65"/>
  <c r="J44" i="65"/>
  <c r="G44" i="65"/>
  <c r="F44" i="65"/>
  <c r="E44" i="65"/>
  <c r="C44" i="65"/>
  <c r="K43" i="65"/>
  <c r="J43" i="65"/>
  <c r="G43" i="65"/>
  <c r="F43" i="65"/>
  <c r="E43" i="65"/>
  <c r="C43" i="65"/>
  <c r="C42" i="65"/>
  <c r="C32" i="65"/>
  <c r="C31" i="65"/>
  <c r="C28" i="65"/>
  <c r="K26" i="65"/>
  <c r="D26" i="65"/>
  <c r="K23" i="65"/>
  <c r="I23" i="65"/>
  <c r="K14" i="65"/>
  <c r="J14" i="65"/>
  <c r="G14" i="65"/>
  <c r="F14" i="65"/>
  <c r="K13" i="65"/>
  <c r="J13" i="65"/>
  <c r="K12" i="65"/>
  <c r="J12" i="65"/>
  <c r="I12" i="65"/>
  <c r="G12" i="65"/>
  <c r="F12" i="65"/>
  <c r="E12" i="65"/>
  <c r="C12" i="65"/>
  <c r="K11" i="65"/>
  <c r="J11" i="65"/>
  <c r="I11" i="65"/>
  <c r="G11" i="65"/>
  <c r="F11" i="65"/>
  <c r="E11" i="65"/>
  <c r="C11" i="65"/>
  <c r="K10" i="65"/>
  <c r="J10" i="65"/>
  <c r="I10" i="65"/>
  <c r="G10" i="65"/>
  <c r="F10" i="65"/>
  <c r="E10" i="65"/>
  <c r="C10" i="65"/>
  <c r="K9" i="65"/>
  <c r="J9" i="65"/>
  <c r="I9" i="65"/>
  <c r="G9" i="65"/>
  <c r="F9" i="65"/>
  <c r="E9" i="65"/>
  <c r="K8" i="65"/>
  <c r="J8" i="65"/>
  <c r="I8" i="65"/>
  <c r="G8" i="65"/>
  <c r="F8" i="65"/>
  <c r="E8" i="65"/>
  <c r="C8" i="65"/>
  <c r="K7" i="65"/>
  <c r="J7" i="65"/>
  <c r="G7" i="65"/>
  <c r="F7" i="65"/>
  <c r="E7" i="65"/>
  <c r="C7" i="65"/>
  <c r="K6" i="65"/>
  <c r="J6" i="65"/>
  <c r="G6" i="65"/>
  <c r="F6" i="65"/>
  <c r="E6" i="65"/>
  <c r="C6" i="65"/>
  <c r="K5" i="65"/>
  <c r="J5" i="65"/>
  <c r="G5" i="65"/>
  <c r="F5" i="65"/>
  <c r="E5" i="65"/>
  <c r="C5" i="65"/>
  <c r="K4" i="65"/>
  <c r="J4" i="65"/>
  <c r="G4" i="65"/>
  <c r="F4" i="65"/>
  <c r="E4" i="65"/>
  <c r="C4" i="65"/>
  <c r="C3" i="65"/>
  <c r="K53" i="64"/>
  <c r="J53" i="64"/>
  <c r="G53" i="64"/>
  <c r="F53" i="64"/>
  <c r="K52" i="64"/>
  <c r="J52" i="64"/>
  <c r="K51" i="64"/>
  <c r="J51" i="64"/>
  <c r="I51" i="64"/>
  <c r="G51" i="64"/>
  <c r="F51" i="64"/>
  <c r="E51" i="64"/>
  <c r="C51" i="64"/>
  <c r="K50" i="64"/>
  <c r="J50" i="64"/>
  <c r="I50" i="64"/>
  <c r="G50" i="64"/>
  <c r="F50" i="64"/>
  <c r="E50" i="64"/>
  <c r="C50" i="64"/>
  <c r="K49" i="64"/>
  <c r="J49" i="64"/>
  <c r="I49" i="64"/>
  <c r="G49" i="64"/>
  <c r="F49" i="64"/>
  <c r="E49" i="64"/>
  <c r="C49" i="64"/>
  <c r="K48" i="64"/>
  <c r="J48" i="64"/>
  <c r="I48" i="64"/>
  <c r="G48" i="64"/>
  <c r="F48" i="64"/>
  <c r="E48" i="64"/>
  <c r="K47" i="64"/>
  <c r="J47" i="64"/>
  <c r="I47" i="64"/>
  <c r="G47" i="64"/>
  <c r="F47" i="64"/>
  <c r="E47" i="64"/>
  <c r="C47" i="64"/>
  <c r="K46" i="64"/>
  <c r="J46" i="64"/>
  <c r="G46" i="64"/>
  <c r="F46" i="64"/>
  <c r="E46" i="64"/>
  <c r="C46" i="64"/>
  <c r="K45" i="64"/>
  <c r="J45" i="64"/>
  <c r="G45" i="64"/>
  <c r="F45" i="64"/>
  <c r="E45" i="64"/>
  <c r="C45" i="64"/>
  <c r="K44" i="64"/>
  <c r="J44" i="64"/>
  <c r="G44" i="64"/>
  <c r="F44" i="64"/>
  <c r="E44" i="64"/>
  <c r="C44" i="64"/>
  <c r="K43" i="64"/>
  <c r="J43" i="64"/>
  <c r="G43" i="64"/>
  <c r="F43" i="64"/>
  <c r="E43" i="64"/>
  <c r="C43" i="64"/>
  <c r="C42" i="64"/>
  <c r="C32" i="64"/>
  <c r="C31" i="64"/>
  <c r="C30" i="64"/>
  <c r="C28" i="64"/>
  <c r="K26" i="64"/>
  <c r="I26" i="64"/>
  <c r="K21" i="64"/>
  <c r="K14" i="64"/>
  <c r="J14" i="64"/>
  <c r="G14" i="64"/>
  <c r="F14" i="64"/>
  <c r="K13" i="64"/>
  <c r="J13" i="64"/>
  <c r="K12" i="64"/>
  <c r="J12" i="64"/>
  <c r="I12" i="64"/>
  <c r="G12" i="64"/>
  <c r="F12" i="64"/>
  <c r="E12" i="64"/>
  <c r="C12" i="64"/>
  <c r="K11" i="64"/>
  <c r="J11" i="64"/>
  <c r="I11" i="64"/>
  <c r="G11" i="64"/>
  <c r="F11" i="64"/>
  <c r="E11" i="64"/>
  <c r="C11" i="64"/>
  <c r="K10" i="64"/>
  <c r="J10" i="64"/>
  <c r="I10" i="64"/>
  <c r="G10" i="64"/>
  <c r="F10" i="64"/>
  <c r="E10" i="64"/>
  <c r="C10" i="64"/>
  <c r="K9" i="64"/>
  <c r="J9" i="64"/>
  <c r="I9" i="64"/>
  <c r="G9" i="64"/>
  <c r="F9" i="64"/>
  <c r="E9" i="64"/>
  <c r="K8" i="64"/>
  <c r="J8" i="64"/>
  <c r="I8" i="64"/>
  <c r="G8" i="64"/>
  <c r="F8" i="64"/>
  <c r="E8" i="64"/>
  <c r="C8" i="64"/>
  <c r="K7" i="64"/>
  <c r="J7" i="64"/>
  <c r="G7" i="64"/>
  <c r="F7" i="64"/>
  <c r="E7" i="64"/>
  <c r="C7" i="64"/>
  <c r="K6" i="64"/>
  <c r="J6" i="64"/>
  <c r="G6" i="64"/>
  <c r="F6" i="64"/>
  <c r="E6" i="64"/>
  <c r="C6" i="64"/>
  <c r="K5" i="64"/>
  <c r="J5" i="64"/>
  <c r="G5" i="64"/>
  <c r="F5" i="64"/>
  <c r="E5" i="64"/>
  <c r="C5" i="64"/>
  <c r="K4" i="64"/>
  <c r="J4" i="64"/>
  <c r="G4" i="64"/>
  <c r="F4" i="64"/>
  <c r="E4" i="64"/>
  <c r="C4" i="64"/>
  <c r="C3" i="64"/>
  <c r="K53" i="63"/>
  <c r="J53" i="63"/>
  <c r="G53" i="63"/>
  <c r="F53" i="63"/>
  <c r="K52" i="63"/>
  <c r="J52" i="63"/>
  <c r="K51" i="63"/>
  <c r="J51" i="63"/>
  <c r="I51" i="63"/>
  <c r="G51" i="63"/>
  <c r="F51" i="63"/>
  <c r="E51" i="63"/>
  <c r="C51" i="63"/>
  <c r="K50" i="63"/>
  <c r="J50" i="63"/>
  <c r="I50" i="63"/>
  <c r="G50" i="63"/>
  <c r="F50" i="63"/>
  <c r="E50" i="63"/>
  <c r="C50" i="63"/>
  <c r="K49" i="63"/>
  <c r="J49" i="63"/>
  <c r="I49" i="63"/>
  <c r="G49" i="63"/>
  <c r="F49" i="63"/>
  <c r="E49" i="63"/>
  <c r="C49" i="63"/>
  <c r="K48" i="63"/>
  <c r="J48" i="63"/>
  <c r="I48" i="63"/>
  <c r="G48" i="63"/>
  <c r="F48" i="63"/>
  <c r="E48" i="63"/>
  <c r="K47" i="63"/>
  <c r="J47" i="63"/>
  <c r="I47" i="63"/>
  <c r="G47" i="63"/>
  <c r="F47" i="63"/>
  <c r="E47" i="63"/>
  <c r="C47" i="63"/>
  <c r="K46" i="63"/>
  <c r="J46" i="63"/>
  <c r="G46" i="63"/>
  <c r="F46" i="63"/>
  <c r="E46" i="63"/>
  <c r="C46" i="63"/>
  <c r="K45" i="63"/>
  <c r="J45" i="63"/>
  <c r="G45" i="63"/>
  <c r="F45" i="63"/>
  <c r="E45" i="63"/>
  <c r="C45" i="63"/>
  <c r="K44" i="63"/>
  <c r="J44" i="63"/>
  <c r="G44" i="63"/>
  <c r="F44" i="63"/>
  <c r="E44" i="63"/>
  <c r="C44" i="63"/>
  <c r="K43" i="63"/>
  <c r="J43" i="63"/>
  <c r="G43" i="63"/>
  <c r="F43" i="63"/>
  <c r="E43" i="63"/>
  <c r="C43" i="63"/>
  <c r="C42" i="63"/>
  <c r="C31" i="63"/>
  <c r="C30" i="63"/>
  <c r="C29" i="63"/>
  <c r="C27" i="63"/>
  <c r="J25" i="63"/>
  <c r="K24" i="63"/>
  <c r="K21" i="63"/>
  <c r="K13" i="63"/>
  <c r="J13" i="63"/>
  <c r="G13" i="63"/>
  <c r="F13" i="63"/>
  <c r="K12" i="63"/>
  <c r="J12" i="63"/>
  <c r="K11" i="63"/>
  <c r="J11" i="63"/>
  <c r="I11" i="63"/>
  <c r="G11" i="63"/>
  <c r="F11" i="63"/>
  <c r="E11" i="63"/>
  <c r="C11" i="63"/>
  <c r="K10" i="63"/>
  <c r="J10" i="63"/>
  <c r="I10" i="63"/>
  <c r="G10" i="63"/>
  <c r="F10" i="63"/>
  <c r="E10" i="63"/>
  <c r="C10" i="63"/>
  <c r="K9" i="63"/>
  <c r="J9" i="63"/>
  <c r="I9" i="63"/>
  <c r="G9" i="63"/>
  <c r="F9" i="63"/>
  <c r="E9" i="63"/>
  <c r="C9" i="63"/>
  <c r="K8" i="63"/>
  <c r="J8" i="63"/>
  <c r="I8" i="63"/>
  <c r="G8" i="63"/>
  <c r="F8" i="63"/>
  <c r="E8" i="63"/>
  <c r="K7" i="63"/>
  <c r="J7" i="63"/>
  <c r="I7" i="63"/>
  <c r="G7" i="63"/>
  <c r="F7" i="63"/>
  <c r="E7" i="63"/>
  <c r="C7" i="63"/>
  <c r="K6" i="63"/>
  <c r="J6" i="63"/>
  <c r="G6" i="63"/>
  <c r="F6" i="63"/>
  <c r="E6" i="63"/>
  <c r="C6" i="63"/>
  <c r="K5" i="63"/>
  <c r="J5" i="63"/>
  <c r="G5" i="63"/>
  <c r="F5" i="63"/>
  <c r="E5" i="63"/>
  <c r="C5" i="63"/>
  <c r="K4" i="63"/>
  <c r="J4" i="63"/>
  <c r="G4" i="63"/>
  <c r="F4" i="63"/>
  <c r="E4" i="63"/>
  <c r="C4" i="63"/>
  <c r="K3" i="63"/>
  <c r="J3" i="63"/>
  <c r="G3" i="63"/>
  <c r="F3" i="63"/>
  <c r="E3" i="63"/>
  <c r="C3" i="63"/>
  <c r="C2" i="63"/>
  <c r="K53" i="66"/>
  <c r="J53" i="66"/>
  <c r="G53" i="66"/>
  <c r="F53" i="66"/>
  <c r="K52" i="66"/>
  <c r="J52" i="66"/>
  <c r="K51" i="66"/>
  <c r="J51" i="66"/>
  <c r="I51" i="66"/>
  <c r="G51" i="66"/>
  <c r="F51" i="66"/>
  <c r="E51" i="66"/>
  <c r="C51" i="66"/>
  <c r="K50" i="66"/>
  <c r="J50" i="66"/>
  <c r="I50" i="66"/>
  <c r="G50" i="66"/>
  <c r="F50" i="66"/>
  <c r="E50" i="66"/>
  <c r="C50" i="66"/>
  <c r="K49" i="66"/>
  <c r="J49" i="66"/>
  <c r="I49" i="66"/>
  <c r="G49" i="66"/>
  <c r="F49" i="66"/>
  <c r="E49" i="66"/>
  <c r="C49" i="66"/>
  <c r="K48" i="66"/>
  <c r="J48" i="66"/>
  <c r="I48" i="66"/>
  <c r="G48" i="66"/>
  <c r="F48" i="66"/>
  <c r="E48" i="66"/>
  <c r="K47" i="66"/>
  <c r="J47" i="66"/>
  <c r="I47" i="66"/>
  <c r="G47" i="66"/>
  <c r="F47" i="66"/>
  <c r="E47" i="66"/>
  <c r="C47" i="66"/>
  <c r="K46" i="66"/>
  <c r="J46" i="66"/>
  <c r="G46" i="66"/>
  <c r="F46" i="66"/>
  <c r="E46" i="66"/>
  <c r="C46" i="66"/>
  <c r="K45" i="66"/>
  <c r="J45" i="66"/>
  <c r="G45" i="66"/>
  <c r="F45" i="66"/>
  <c r="E45" i="66"/>
  <c r="C45" i="66"/>
  <c r="K44" i="66"/>
  <c r="J44" i="66"/>
  <c r="G44" i="66"/>
  <c r="F44" i="66"/>
  <c r="E44" i="66"/>
  <c r="C44" i="66"/>
  <c r="K43" i="66"/>
  <c r="J43" i="66"/>
  <c r="G43" i="66"/>
  <c r="F43" i="66"/>
  <c r="E43" i="66"/>
  <c r="C43" i="66"/>
  <c r="C42" i="66"/>
  <c r="K36" i="66"/>
  <c r="J36" i="66"/>
  <c r="G36" i="66"/>
  <c r="F36" i="66"/>
  <c r="K35" i="66"/>
  <c r="J35" i="66"/>
  <c r="K34" i="66"/>
  <c r="J34" i="66"/>
  <c r="I34" i="66"/>
  <c r="G34" i="66"/>
  <c r="F34" i="66"/>
  <c r="E34" i="66"/>
  <c r="C34" i="66"/>
  <c r="K33" i="66"/>
  <c r="J33" i="66"/>
  <c r="I33" i="66"/>
  <c r="G33" i="66"/>
  <c r="F33" i="66"/>
  <c r="E33" i="66"/>
  <c r="C33" i="66"/>
  <c r="K32" i="66"/>
  <c r="J32" i="66"/>
  <c r="I32" i="66"/>
  <c r="G32" i="66"/>
  <c r="F32" i="66"/>
  <c r="E32" i="66"/>
  <c r="C32" i="66"/>
  <c r="K31" i="66"/>
  <c r="J31" i="66"/>
  <c r="I31" i="66"/>
  <c r="G31" i="66"/>
  <c r="F31" i="66"/>
  <c r="E31" i="66"/>
  <c r="K30" i="66"/>
  <c r="J30" i="66"/>
  <c r="I30" i="66"/>
  <c r="G30" i="66"/>
  <c r="F30" i="66"/>
  <c r="E30" i="66"/>
  <c r="C30" i="66"/>
  <c r="K29" i="66"/>
  <c r="J29" i="66"/>
  <c r="G29" i="66"/>
  <c r="F29" i="66"/>
  <c r="E29" i="66"/>
  <c r="C29" i="66"/>
  <c r="K28" i="66"/>
  <c r="J28" i="66"/>
  <c r="G28" i="66"/>
  <c r="F28" i="66"/>
  <c r="E28" i="66"/>
  <c r="C28" i="66"/>
  <c r="K27" i="66"/>
  <c r="J27" i="66"/>
  <c r="G27" i="66"/>
  <c r="F27" i="66"/>
  <c r="E27" i="66"/>
  <c r="C27" i="66"/>
  <c r="K26" i="66"/>
  <c r="J26" i="66"/>
  <c r="G26" i="66"/>
  <c r="F26" i="66"/>
  <c r="E26" i="66"/>
  <c r="C26" i="66"/>
  <c r="C25" i="66"/>
  <c r="C15" i="66"/>
  <c r="C14" i="66"/>
  <c r="C11" i="66"/>
  <c r="K8" i="66"/>
  <c r="D8" i="66"/>
  <c r="K5" i="66"/>
  <c r="K3" i="66"/>
  <c r="EI47" i="65"/>
  <c r="EI8" i="65"/>
  <c r="EI47" i="66"/>
  <c r="EI30" i="66"/>
  <c r="EI28" i="67"/>
  <c r="EI7" i="67"/>
  <c r="EI47" i="64"/>
  <c r="EI8" i="64"/>
  <c r="EI47" i="68"/>
  <c r="EI8" i="68"/>
  <c r="EI47" i="69"/>
  <c r="EI28" i="69"/>
  <c r="EI47" i="63"/>
  <c r="EI7" i="63"/>
  <c r="R29" i="59" l="1"/>
  <c r="AF2" i="51" l="1"/>
  <c r="W2" i="51"/>
  <c r="P2" i="51"/>
  <c r="W4" i="39" l="1"/>
  <c r="K4" i="39"/>
  <c r="P4" i="39"/>
  <c r="F26" i="62" l="1"/>
  <c r="B4" i="33" l="1"/>
  <c r="B11" i="33"/>
  <c r="DG8" i="62" l="1"/>
  <c r="C124" i="62"/>
  <c r="C67" i="62"/>
  <c r="C57" i="62"/>
  <c r="B26" i="62"/>
  <c r="B22" i="62"/>
  <c r="BE20" i="70" l="1"/>
  <c r="O17" i="23" l="1"/>
  <c r="AD3" i="22" l="1"/>
  <c r="AQ3" i="48" l="1"/>
  <c r="AQ4" i="48"/>
  <c r="AQ5" i="48"/>
  <c r="AQ6" i="48"/>
  <c r="AQ7" i="48"/>
  <c r="AQ8" i="48"/>
  <c r="AQ9" i="48"/>
  <c r="AQ10" i="48"/>
  <c r="AQ11" i="48"/>
  <c r="AQ12" i="48"/>
  <c r="AQ13" i="48"/>
  <c r="AQ14" i="48"/>
  <c r="AQ15" i="48"/>
  <c r="AQ16" i="48"/>
  <c r="AQ17" i="48"/>
  <c r="AQ18" i="48"/>
  <c r="AQ19" i="48"/>
  <c r="AQ20" i="48"/>
  <c r="AQ21" i="48"/>
  <c r="AQ22" i="48"/>
  <c r="AQ23" i="48"/>
  <c r="AQ24" i="48"/>
  <c r="AQ25" i="48"/>
  <c r="AQ26" i="48"/>
  <c r="AQ27" i="48"/>
  <c r="AQ28" i="48"/>
  <c r="AQ29" i="48"/>
  <c r="AQ30" i="48"/>
  <c r="AQ31" i="48"/>
  <c r="AQ32" i="48"/>
  <c r="AQ33" i="48"/>
  <c r="AQ34" i="48"/>
  <c r="AQ35" i="48"/>
  <c r="AQ36" i="48"/>
  <c r="AQ37" i="48"/>
  <c r="AQ38" i="48"/>
  <c r="AQ39" i="48"/>
  <c r="AQ40" i="48"/>
  <c r="AQ41" i="48"/>
  <c r="AQ42" i="48"/>
  <c r="AQ43" i="48"/>
  <c r="AQ44" i="48"/>
  <c r="AQ45" i="48"/>
  <c r="AQ46" i="48"/>
  <c r="AQ47" i="48"/>
  <c r="AQ48" i="48"/>
  <c r="AQ49" i="48"/>
  <c r="AQ50" i="48"/>
  <c r="AQ51" i="48"/>
  <c r="AQ52" i="48"/>
  <c r="AQ53" i="48"/>
  <c r="AQ54" i="48"/>
  <c r="AQ55" i="48"/>
  <c r="AQ56" i="48"/>
  <c r="AQ57" i="48"/>
  <c r="AQ58" i="48"/>
  <c r="AQ59" i="48"/>
  <c r="AQ60" i="48"/>
  <c r="AQ61" i="48"/>
  <c r="AQ62" i="48"/>
  <c r="AQ63" i="48"/>
  <c r="AQ64" i="48"/>
  <c r="AQ65" i="48"/>
  <c r="AQ66" i="48"/>
  <c r="AQ67" i="48"/>
  <c r="AQ68" i="48"/>
  <c r="AQ69" i="48"/>
  <c r="AQ70" i="48"/>
  <c r="AQ71" i="48"/>
  <c r="AQ72" i="48"/>
  <c r="AQ73" i="48"/>
  <c r="AQ74" i="48"/>
  <c r="AQ75" i="48"/>
  <c r="AQ76" i="48"/>
  <c r="AQ77" i="48"/>
  <c r="AQ78" i="48"/>
  <c r="AQ79" i="48"/>
  <c r="AQ80" i="48"/>
  <c r="AQ81" i="48"/>
  <c r="AQ82" i="48"/>
  <c r="AQ83" i="48"/>
  <c r="AQ84" i="48"/>
  <c r="AQ85" i="48"/>
  <c r="AQ86" i="48"/>
  <c r="AQ87" i="48"/>
  <c r="AQ88" i="48"/>
  <c r="AQ89" i="48"/>
  <c r="AQ90" i="48"/>
  <c r="AQ91" i="48"/>
  <c r="AQ92" i="48"/>
  <c r="AQ93" i="48"/>
  <c r="AQ94" i="48"/>
  <c r="AQ95" i="48"/>
  <c r="AQ96" i="48"/>
  <c r="AQ97" i="48"/>
  <c r="AQ98" i="48"/>
  <c r="AQ99" i="48"/>
  <c r="AQ100" i="48"/>
  <c r="AQ101" i="48"/>
  <c r="AQ102" i="48"/>
  <c r="AQ103" i="48"/>
  <c r="AQ104" i="48"/>
  <c r="AQ105" i="48"/>
  <c r="AQ106" i="48"/>
  <c r="AQ107" i="48"/>
  <c r="AQ108" i="48"/>
  <c r="AQ109" i="48"/>
  <c r="AQ110" i="48"/>
  <c r="AQ111" i="48"/>
  <c r="AQ112" i="48"/>
  <c r="AQ113" i="48"/>
  <c r="AQ114" i="48"/>
  <c r="AQ115" i="48"/>
  <c r="AQ116" i="48"/>
  <c r="AQ117" i="48"/>
  <c r="AQ118" i="48"/>
  <c r="AQ119" i="48"/>
  <c r="AQ120" i="48"/>
  <c r="AQ121" i="48"/>
  <c r="AQ122" i="48"/>
  <c r="AQ123" i="48"/>
  <c r="AQ124" i="48"/>
  <c r="AQ125" i="48"/>
  <c r="AQ126" i="48"/>
  <c r="AQ127" i="48"/>
  <c r="AQ128" i="48"/>
  <c r="AQ129" i="48"/>
  <c r="AQ130" i="48"/>
  <c r="AQ131" i="48"/>
  <c r="AQ132" i="48"/>
  <c r="AQ133" i="48"/>
  <c r="AQ134" i="48"/>
  <c r="AQ135" i="48"/>
  <c r="AQ136" i="48"/>
  <c r="AQ137" i="48"/>
  <c r="AQ138" i="48"/>
  <c r="AQ139" i="48"/>
  <c r="AQ140" i="48"/>
  <c r="AQ141" i="48"/>
  <c r="AQ142" i="48"/>
  <c r="AQ143" i="48"/>
  <c r="AQ144" i="48"/>
  <c r="AQ145" i="48"/>
  <c r="AQ146" i="48"/>
  <c r="AQ147" i="48"/>
  <c r="AQ148" i="48"/>
  <c r="AQ149" i="48"/>
  <c r="AQ150" i="48"/>
  <c r="AQ151" i="48"/>
  <c r="AQ152" i="48"/>
  <c r="AQ153" i="48"/>
  <c r="AQ154" i="48"/>
  <c r="AQ155" i="48"/>
  <c r="AQ156" i="48"/>
  <c r="AQ157" i="48"/>
  <c r="AQ158" i="48"/>
  <c r="AQ159" i="48"/>
  <c r="AQ160" i="48"/>
  <c r="AQ161" i="48"/>
  <c r="AQ162" i="48"/>
  <c r="AQ163" i="48"/>
  <c r="AQ164" i="48"/>
  <c r="AQ165" i="48"/>
  <c r="AQ166" i="48"/>
  <c r="AQ167" i="48"/>
  <c r="AQ168" i="48"/>
  <c r="AQ169" i="48"/>
  <c r="AQ170" i="48"/>
  <c r="AQ171" i="48"/>
  <c r="AQ172" i="48"/>
  <c r="AQ173" i="48"/>
  <c r="AQ174" i="48"/>
  <c r="AQ175" i="48"/>
  <c r="AQ176" i="48"/>
  <c r="AQ177" i="48"/>
  <c r="AQ178" i="48"/>
  <c r="AQ179" i="48"/>
  <c r="AQ180" i="48"/>
  <c r="AQ181" i="48"/>
  <c r="AQ182" i="48"/>
  <c r="AQ183" i="48"/>
  <c r="AQ184" i="48"/>
  <c r="AQ185" i="48"/>
  <c r="AQ186" i="48"/>
  <c r="AQ187" i="48"/>
  <c r="AQ188" i="48"/>
  <c r="AQ189" i="48"/>
  <c r="AQ190" i="48"/>
  <c r="AQ191" i="48"/>
  <c r="AQ192" i="48"/>
  <c r="AQ193" i="48"/>
  <c r="AQ194" i="48"/>
  <c r="AQ195" i="48"/>
  <c r="AQ196" i="48"/>
  <c r="AQ197" i="48"/>
  <c r="AQ198" i="48"/>
  <c r="AQ199" i="48"/>
  <c r="AQ200" i="48"/>
  <c r="AQ201" i="48"/>
  <c r="AQ202" i="48"/>
  <c r="AQ203" i="48"/>
  <c r="AQ204" i="48"/>
  <c r="AQ2" i="48"/>
  <c r="J205" i="48" l="1"/>
  <c r="I2" i="48" l="1"/>
  <c r="AM2" i="48" s="1"/>
  <c r="I81" i="48"/>
  <c r="AM81" i="48" s="1"/>
  <c r="I82" i="48"/>
  <c r="AM82" i="48" s="1"/>
  <c r="I83" i="48"/>
  <c r="AM83" i="48" s="1"/>
  <c r="I84" i="48"/>
  <c r="AM84" i="48" s="1"/>
  <c r="I85" i="48"/>
  <c r="AM85" i="48" s="1"/>
  <c r="I86" i="48"/>
  <c r="AM86" i="48" s="1"/>
  <c r="I87" i="48"/>
  <c r="AM87" i="48" s="1"/>
  <c r="I88" i="48"/>
  <c r="AM88" i="48" s="1"/>
  <c r="I89" i="48"/>
  <c r="AM89" i="48" s="1"/>
  <c r="I90" i="48"/>
  <c r="AM90" i="48" s="1"/>
  <c r="I91" i="48"/>
  <c r="AM91" i="48" s="1"/>
  <c r="I92" i="48"/>
  <c r="AM92" i="48" s="1"/>
  <c r="I93" i="48"/>
  <c r="AM93" i="48" s="1"/>
  <c r="I94" i="48"/>
  <c r="AM94" i="48" s="1"/>
  <c r="I95" i="48"/>
  <c r="AM95" i="48" s="1"/>
  <c r="I96" i="48"/>
  <c r="AM96" i="48" s="1"/>
  <c r="I97" i="48"/>
  <c r="AM97" i="48" s="1"/>
  <c r="I98" i="48"/>
  <c r="AM98" i="48" s="1"/>
  <c r="I99" i="48"/>
  <c r="AM99" i="48" s="1"/>
  <c r="I100" i="48"/>
  <c r="AM100" i="48" s="1"/>
  <c r="I101" i="48"/>
  <c r="AM101" i="48" s="1"/>
  <c r="I102" i="48"/>
  <c r="AM102" i="48" s="1"/>
  <c r="I103" i="48"/>
  <c r="AM103" i="48" s="1"/>
  <c r="I104" i="48"/>
  <c r="AM104" i="48" s="1"/>
  <c r="I105" i="48"/>
  <c r="AM105" i="48" s="1"/>
  <c r="I106" i="48"/>
  <c r="AM106" i="48" s="1"/>
  <c r="I107" i="48"/>
  <c r="AM107" i="48" s="1"/>
  <c r="I108" i="48"/>
  <c r="AM108" i="48" s="1"/>
  <c r="I109" i="48"/>
  <c r="AM109" i="48" s="1"/>
  <c r="I110" i="48"/>
  <c r="AM110" i="48" s="1"/>
  <c r="I111" i="48"/>
  <c r="AM111" i="48" s="1"/>
  <c r="I112" i="48"/>
  <c r="AM112" i="48" s="1"/>
  <c r="I113" i="48"/>
  <c r="AM113" i="48" s="1"/>
  <c r="I114" i="48"/>
  <c r="AM114" i="48" s="1"/>
  <c r="I115" i="48"/>
  <c r="AM115" i="48" s="1"/>
  <c r="I116" i="48"/>
  <c r="AM116" i="48" s="1"/>
  <c r="I117" i="48"/>
  <c r="AM117" i="48" s="1"/>
  <c r="I118" i="48"/>
  <c r="AM118" i="48" s="1"/>
  <c r="I119" i="48"/>
  <c r="AM119" i="48" s="1"/>
  <c r="I120" i="48"/>
  <c r="AM120" i="48" s="1"/>
  <c r="I121" i="48"/>
  <c r="AM121" i="48" s="1"/>
  <c r="I122" i="48"/>
  <c r="AM122" i="48" s="1"/>
  <c r="I123" i="48"/>
  <c r="AM123" i="48" s="1"/>
  <c r="I124" i="48"/>
  <c r="AM124" i="48" s="1"/>
  <c r="I125" i="48"/>
  <c r="AM125" i="48" s="1"/>
  <c r="I126" i="48"/>
  <c r="AM126" i="48" s="1"/>
  <c r="I127" i="48"/>
  <c r="AM127" i="48" s="1"/>
  <c r="I128" i="48"/>
  <c r="AM128" i="48" s="1"/>
  <c r="I129" i="48"/>
  <c r="AM129" i="48" s="1"/>
  <c r="I130" i="48"/>
  <c r="AM130" i="48" s="1"/>
  <c r="I131" i="48"/>
  <c r="AM131" i="48" s="1"/>
  <c r="I132" i="48"/>
  <c r="AM132" i="48" s="1"/>
  <c r="I133" i="48"/>
  <c r="AM133" i="48" s="1"/>
  <c r="I134" i="48"/>
  <c r="AM134" i="48" s="1"/>
  <c r="I135" i="48"/>
  <c r="AM135" i="48" s="1"/>
  <c r="I136" i="48"/>
  <c r="AM136" i="48" s="1"/>
  <c r="I137" i="48"/>
  <c r="AM137" i="48" s="1"/>
  <c r="I138" i="48"/>
  <c r="AM138" i="48" s="1"/>
  <c r="I139" i="48"/>
  <c r="AM139" i="48" s="1"/>
  <c r="I140" i="48"/>
  <c r="AM140" i="48" s="1"/>
  <c r="I141" i="48"/>
  <c r="AM141" i="48" s="1"/>
  <c r="I142" i="48"/>
  <c r="AM142" i="48" s="1"/>
  <c r="I143" i="48"/>
  <c r="AM143" i="48" s="1"/>
  <c r="I144" i="48"/>
  <c r="AM144" i="48" s="1"/>
  <c r="I145" i="48"/>
  <c r="AM145" i="48" s="1"/>
  <c r="I146" i="48"/>
  <c r="AM146" i="48" s="1"/>
  <c r="I147" i="48"/>
  <c r="AM147" i="48" s="1"/>
  <c r="I148" i="48"/>
  <c r="AM148" i="48" s="1"/>
  <c r="I149" i="48"/>
  <c r="AM149" i="48" s="1"/>
  <c r="I150" i="48"/>
  <c r="AM150" i="48" s="1"/>
  <c r="I151" i="48"/>
  <c r="AM151" i="48" s="1"/>
  <c r="I152" i="48"/>
  <c r="AM152" i="48" s="1"/>
  <c r="I153" i="48"/>
  <c r="AM153" i="48" s="1"/>
  <c r="I154" i="48"/>
  <c r="AM154" i="48" s="1"/>
  <c r="I155" i="48"/>
  <c r="AM155" i="48" s="1"/>
  <c r="I156" i="48"/>
  <c r="AM156" i="48" s="1"/>
  <c r="I157" i="48"/>
  <c r="AM157" i="48" s="1"/>
  <c r="I158" i="48"/>
  <c r="AM158" i="48" s="1"/>
  <c r="I159" i="48"/>
  <c r="AM159" i="48" s="1"/>
  <c r="I160" i="48"/>
  <c r="AM160" i="48" s="1"/>
  <c r="I161" i="48"/>
  <c r="AM161" i="48" s="1"/>
  <c r="I162" i="48"/>
  <c r="AM162" i="48" s="1"/>
  <c r="I163" i="48"/>
  <c r="AM163" i="48" s="1"/>
  <c r="I164" i="48"/>
  <c r="AM164" i="48" s="1"/>
  <c r="I165" i="48"/>
  <c r="AM165" i="48" s="1"/>
  <c r="I166" i="48"/>
  <c r="AM166" i="48" s="1"/>
  <c r="I167" i="48"/>
  <c r="AM167" i="48" s="1"/>
  <c r="I168" i="48"/>
  <c r="AM168" i="48" s="1"/>
  <c r="I169" i="48"/>
  <c r="AM169" i="48" s="1"/>
  <c r="I170" i="48"/>
  <c r="AM170" i="48" s="1"/>
  <c r="I171" i="48"/>
  <c r="AM171" i="48" s="1"/>
  <c r="I172" i="48"/>
  <c r="AM172" i="48" s="1"/>
  <c r="I173" i="48"/>
  <c r="AM173" i="48" s="1"/>
  <c r="I174" i="48"/>
  <c r="AM174" i="48" s="1"/>
  <c r="I175" i="48"/>
  <c r="AM175" i="48" s="1"/>
  <c r="I176" i="48"/>
  <c r="AM176" i="48" s="1"/>
  <c r="I177" i="48"/>
  <c r="AM177" i="48" s="1"/>
  <c r="I178" i="48"/>
  <c r="AM178" i="48" s="1"/>
  <c r="I179" i="48"/>
  <c r="AM179" i="48" s="1"/>
  <c r="I180" i="48"/>
  <c r="AM180" i="48" s="1"/>
  <c r="I181" i="48"/>
  <c r="AM181" i="48" s="1"/>
  <c r="I182" i="48"/>
  <c r="AM182" i="48" s="1"/>
  <c r="I183" i="48"/>
  <c r="AM183" i="48" s="1"/>
  <c r="I184" i="48"/>
  <c r="AM184" i="48" s="1"/>
  <c r="I185" i="48"/>
  <c r="AM185" i="48" s="1"/>
  <c r="I186" i="48"/>
  <c r="AM186" i="48" s="1"/>
  <c r="I187" i="48"/>
  <c r="AM187" i="48" s="1"/>
  <c r="I188" i="48"/>
  <c r="AM188" i="48" s="1"/>
  <c r="I189" i="48"/>
  <c r="AM189" i="48" s="1"/>
  <c r="I190" i="48"/>
  <c r="AM190" i="48" s="1"/>
  <c r="I191" i="48"/>
  <c r="AM191" i="48" s="1"/>
  <c r="I192" i="48"/>
  <c r="AM192" i="48" s="1"/>
  <c r="I193" i="48"/>
  <c r="AM193" i="48" s="1"/>
  <c r="I194" i="48"/>
  <c r="AM194" i="48" s="1"/>
  <c r="I195" i="48"/>
  <c r="AM195" i="48" s="1"/>
  <c r="I196" i="48"/>
  <c r="AM196" i="48" s="1"/>
  <c r="I197" i="48"/>
  <c r="AM197" i="48" s="1"/>
  <c r="I198" i="48"/>
  <c r="AM198" i="48" s="1"/>
  <c r="I199" i="48"/>
  <c r="AM199" i="48" s="1"/>
  <c r="I200" i="48"/>
  <c r="AM200" i="48" s="1"/>
  <c r="I201" i="48"/>
  <c r="AM201" i="48" s="1"/>
  <c r="I202" i="48"/>
  <c r="AM202" i="48" s="1"/>
  <c r="I203" i="48"/>
  <c r="AM203" i="48" s="1"/>
  <c r="I204" i="48"/>
  <c r="AM204" i="48" s="1"/>
  <c r="I74" i="48"/>
  <c r="AM74" i="48" s="1"/>
  <c r="I75" i="48"/>
  <c r="AM75" i="48" s="1"/>
  <c r="I76" i="48"/>
  <c r="AM76" i="48" s="1"/>
  <c r="I77" i="48"/>
  <c r="AM77" i="48" s="1"/>
  <c r="I78" i="48"/>
  <c r="AM78" i="48" s="1"/>
  <c r="I79" i="48"/>
  <c r="AM79" i="48" s="1"/>
  <c r="I80" i="48"/>
  <c r="AM80" i="48" s="1"/>
  <c r="I3" i="48"/>
  <c r="AM3" i="48" s="1"/>
  <c r="I4" i="48"/>
  <c r="AM4" i="48" s="1"/>
  <c r="I5" i="48"/>
  <c r="AM5" i="48" s="1"/>
  <c r="I6" i="48"/>
  <c r="AM6" i="48" s="1"/>
  <c r="I7" i="48"/>
  <c r="AM7" i="48" s="1"/>
  <c r="I8" i="48"/>
  <c r="AM8" i="48" s="1"/>
  <c r="I9" i="48"/>
  <c r="AM9" i="48" s="1"/>
  <c r="I10" i="48"/>
  <c r="AM10" i="48" s="1"/>
  <c r="I11" i="48"/>
  <c r="AM11" i="48" s="1"/>
  <c r="I12" i="48"/>
  <c r="AM12" i="48" s="1"/>
  <c r="I13" i="48"/>
  <c r="AM13" i="48" s="1"/>
  <c r="I14" i="48"/>
  <c r="AM14" i="48" s="1"/>
  <c r="I15" i="48"/>
  <c r="AM15" i="48" s="1"/>
  <c r="I16" i="48"/>
  <c r="AM16" i="48" s="1"/>
  <c r="I17" i="48"/>
  <c r="AM17" i="48" s="1"/>
  <c r="I18" i="48"/>
  <c r="AM18" i="48" s="1"/>
  <c r="I19" i="48"/>
  <c r="AM19" i="48" s="1"/>
  <c r="I20" i="48"/>
  <c r="AM20" i="48" s="1"/>
  <c r="I21" i="48"/>
  <c r="AM21" i="48" s="1"/>
  <c r="I22" i="48"/>
  <c r="AM22" i="48" s="1"/>
  <c r="I23" i="48"/>
  <c r="AM23" i="48" s="1"/>
  <c r="I24" i="48"/>
  <c r="AM24" i="48" s="1"/>
  <c r="I25" i="48"/>
  <c r="AM25" i="48" s="1"/>
  <c r="I26" i="48"/>
  <c r="AM26" i="48" s="1"/>
  <c r="I27" i="48"/>
  <c r="AM27" i="48" s="1"/>
  <c r="I28" i="48"/>
  <c r="AM28" i="48" s="1"/>
  <c r="I29" i="48"/>
  <c r="AM29" i="48" s="1"/>
  <c r="I30" i="48"/>
  <c r="AM30" i="48" s="1"/>
  <c r="I31" i="48"/>
  <c r="AM31" i="48" s="1"/>
  <c r="I32" i="48"/>
  <c r="AM32" i="48" s="1"/>
  <c r="I33" i="48"/>
  <c r="AM33" i="48" s="1"/>
  <c r="I34" i="48"/>
  <c r="AM34" i="48" s="1"/>
  <c r="I35" i="48"/>
  <c r="AM35" i="48" s="1"/>
  <c r="I36" i="48"/>
  <c r="AM36" i="48" s="1"/>
  <c r="I37" i="48"/>
  <c r="AM37" i="48" s="1"/>
  <c r="I38" i="48"/>
  <c r="AM38" i="48" s="1"/>
  <c r="I39" i="48"/>
  <c r="AM39" i="48" s="1"/>
  <c r="I40" i="48"/>
  <c r="AM40" i="48" s="1"/>
  <c r="I41" i="48"/>
  <c r="AM41" i="48" s="1"/>
  <c r="I42" i="48"/>
  <c r="AM42" i="48" s="1"/>
  <c r="I43" i="48"/>
  <c r="AM43" i="48" s="1"/>
  <c r="I44" i="48"/>
  <c r="AM44" i="48" s="1"/>
  <c r="I45" i="48"/>
  <c r="AM45" i="48" s="1"/>
  <c r="I46" i="48"/>
  <c r="AM46" i="48" s="1"/>
  <c r="I47" i="48"/>
  <c r="AM47" i="48" s="1"/>
  <c r="I48" i="48"/>
  <c r="AM48" i="48" s="1"/>
  <c r="I49" i="48"/>
  <c r="AM49" i="48" s="1"/>
  <c r="I50" i="48"/>
  <c r="AM50" i="48" s="1"/>
  <c r="I51" i="48"/>
  <c r="AM51" i="48" s="1"/>
  <c r="I52" i="48"/>
  <c r="AM52" i="48" s="1"/>
  <c r="I53" i="48"/>
  <c r="AM53" i="48" s="1"/>
  <c r="I54" i="48"/>
  <c r="AM54" i="48" s="1"/>
  <c r="I55" i="48"/>
  <c r="AM55" i="48" s="1"/>
  <c r="I56" i="48"/>
  <c r="AM56" i="48" s="1"/>
  <c r="I57" i="48"/>
  <c r="AM57" i="48" s="1"/>
  <c r="I58" i="48"/>
  <c r="AM58" i="48" s="1"/>
  <c r="I59" i="48"/>
  <c r="AM59" i="48" s="1"/>
  <c r="I60" i="48"/>
  <c r="AM60" i="48" s="1"/>
  <c r="I61" i="48"/>
  <c r="AM61" i="48" s="1"/>
  <c r="I62" i="48"/>
  <c r="AM62" i="48" s="1"/>
  <c r="I63" i="48"/>
  <c r="AM63" i="48" s="1"/>
  <c r="I64" i="48"/>
  <c r="AM64" i="48" s="1"/>
  <c r="I65" i="48"/>
  <c r="AM65" i="48" s="1"/>
  <c r="I66" i="48"/>
  <c r="AM66" i="48" s="1"/>
  <c r="I67" i="48"/>
  <c r="AM67" i="48" s="1"/>
  <c r="I68" i="48"/>
  <c r="AM68" i="48" s="1"/>
  <c r="I69" i="48"/>
  <c r="AM69" i="48" s="1"/>
  <c r="I70" i="48"/>
  <c r="AM70" i="48" s="1"/>
  <c r="I71" i="48"/>
  <c r="AM71" i="48" s="1"/>
  <c r="I72" i="48"/>
  <c r="AM72" i="48" s="1"/>
  <c r="I73" i="48"/>
  <c r="AM73" i="48" s="1"/>
  <c r="CQ2" i="48"/>
  <c r="AL70" i="48" l="1"/>
  <c r="AP70" i="48" s="1"/>
  <c r="AL73" i="48"/>
  <c r="AP73" i="48" s="1"/>
  <c r="AL71" i="48"/>
  <c r="AP71" i="48" s="1"/>
  <c r="AL69" i="48"/>
  <c r="AP69" i="48" s="1"/>
  <c r="AL67" i="48"/>
  <c r="AP67" i="48" s="1"/>
  <c r="AL65" i="48"/>
  <c r="AP65" i="48" s="1"/>
  <c r="AL63" i="48"/>
  <c r="AP63" i="48" s="1"/>
  <c r="AL61" i="48"/>
  <c r="AP61" i="48" s="1"/>
  <c r="AL59" i="48"/>
  <c r="AP59" i="48" s="1"/>
  <c r="AL57" i="48"/>
  <c r="AP57" i="48" s="1"/>
  <c r="AL55" i="48"/>
  <c r="AP55" i="48" s="1"/>
  <c r="AL53" i="48"/>
  <c r="AP53" i="48" s="1"/>
  <c r="AL51" i="48"/>
  <c r="AP51" i="48" s="1"/>
  <c r="AL49" i="48"/>
  <c r="AP49" i="48" s="1"/>
  <c r="AL47" i="48"/>
  <c r="AP47" i="48" s="1"/>
  <c r="AL45" i="48"/>
  <c r="AP45" i="48" s="1"/>
  <c r="AL43" i="48"/>
  <c r="AP43" i="48" s="1"/>
  <c r="AL41" i="48"/>
  <c r="AP41" i="48" s="1"/>
  <c r="AL39" i="48"/>
  <c r="AP39" i="48" s="1"/>
  <c r="AL37" i="48"/>
  <c r="AP37" i="48" s="1"/>
  <c r="AL35" i="48"/>
  <c r="AP35" i="48" s="1"/>
  <c r="AL33" i="48"/>
  <c r="AP33" i="48" s="1"/>
  <c r="AL31" i="48"/>
  <c r="AP31" i="48" s="1"/>
  <c r="AL29" i="48"/>
  <c r="AP29" i="48" s="1"/>
  <c r="AL27" i="48"/>
  <c r="AP27" i="48" s="1"/>
  <c r="AL25" i="48"/>
  <c r="AP25" i="48" s="1"/>
  <c r="AL23" i="48"/>
  <c r="AP23" i="48" s="1"/>
  <c r="AL21" i="48"/>
  <c r="AP21" i="48" s="1"/>
  <c r="AL19" i="48"/>
  <c r="AP19" i="48" s="1"/>
  <c r="AL17" i="48"/>
  <c r="AP17" i="48" s="1"/>
  <c r="AL15" i="48"/>
  <c r="AP15" i="48" s="1"/>
  <c r="AL13" i="48"/>
  <c r="AP13" i="48" s="1"/>
  <c r="AL9" i="48"/>
  <c r="AP9" i="48" s="1"/>
  <c r="AL7" i="48"/>
  <c r="AP7" i="48" s="1"/>
  <c r="AL79" i="48"/>
  <c r="AP79" i="48" s="1"/>
  <c r="AL77" i="48"/>
  <c r="AP77" i="48" s="1"/>
  <c r="AL75" i="48"/>
  <c r="AP75" i="48" s="1"/>
  <c r="AL204" i="48"/>
  <c r="AP204" i="48" s="1"/>
  <c r="AL202" i="48"/>
  <c r="AP202" i="48" s="1"/>
  <c r="AL200" i="48"/>
  <c r="AP200" i="48" s="1"/>
  <c r="AL198" i="48"/>
  <c r="AP198" i="48" s="1"/>
  <c r="AL196" i="48"/>
  <c r="AP196" i="48" s="1"/>
  <c r="AL194" i="48"/>
  <c r="AP194" i="48" s="1"/>
  <c r="AL192" i="48"/>
  <c r="AP192" i="48" s="1"/>
  <c r="AL190" i="48"/>
  <c r="AP190" i="48" s="1"/>
  <c r="AL188" i="48"/>
  <c r="AP188" i="48" s="1"/>
  <c r="AL186" i="48"/>
  <c r="AP186" i="48" s="1"/>
  <c r="AL184" i="48"/>
  <c r="AP184" i="48" s="1"/>
  <c r="AL182" i="48"/>
  <c r="AP182" i="48" s="1"/>
  <c r="AL180" i="48"/>
  <c r="AP180" i="48" s="1"/>
  <c r="AL178" i="48"/>
  <c r="AP178" i="48" s="1"/>
  <c r="AL176" i="48"/>
  <c r="AP176" i="48" s="1"/>
  <c r="AL174" i="48"/>
  <c r="AP174" i="48" s="1"/>
  <c r="AL172" i="48"/>
  <c r="AP172" i="48" s="1"/>
  <c r="AL170" i="48"/>
  <c r="AP170" i="48" s="1"/>
  <c r="AL168" i="48"/>
  <c r="AP168" i="48" s="1"/>
  <c r="AL166" i="48"/>
  <c r="AP166" i="48" s="1"/>
  <c r="AL164" i="48"/>
  <c r="AP164" i="48" s="1"/>
  <c r="AL162" i="48"/>
  <c r="AP162" i="48" s="1"/>
  <c r="AL160" i="48"/>
  <c r="AP160" i="48" s="1"/>
  <c r="AL158" i="48"/>
  <c r="AP158" i="48" s="1"/>
  <c r="AL156" i="48"/>
  <c r="AP156" i="48" s="1"/>
  <c r="AL154" i="48"/>
  <c r="AP154" i="48" s="1"/>
  <c r="AL152" i="48"/>
  <c r="AP152" i="48" s="1"/>
  <c r="AL150" i="48"/>
  <c r="AP150" i="48" s="1"/>
  <c r="AL148" i="48"/>
  <c r="AP148" i="48" s="1"/>
  <c r="AL146" i="48"/>
  <c r="AP146" i="48" s="1"/>
  <c r="AL144" i="48"/>
  <c r="AP144" i="48" s="1"/>
  <c r="AL142" i="48"/>
  <c r="AP142" i="48" s="1"/>
  <c r="AL140" i="48"/>
  <c r="AP140" i="48" s="1"/>
  <c r="AL138" i="48"/>
  <c r="AP138" i="48" s="1"/>
  <c r="AL136" i="48"/>
  <c r="AP136" i="48" s="1"/>
  <c r="AL134" i="48"/>
  <c r="AP134" i="48" s="1"/>
  <c r="AL132" i="48"/>
  <c r="AP132" i="48" s="1"/>
  <c r="AL130" i="48"/>
  <c r="AP130" i="48" s="1"/>
  <c r="AL128" i="48"/>
  <c r="AP128" i="48" s="1"/>
  <c r="AL126" i="48"/>
  <c r="AP126" i="48" s="1"/>
  <c r="AL124" i="48"/>
  <c r="AP124" i="48" s="1"/>
  <c r="AL122" i="48"/>
  <c r="AP122" i="48" s="1"/>
  <c r="AL120" i="48"/>
  <c r="AP120" i="48" s="1"/>
  <c r="AL118" i="48"/>
  <c r="AP118" i="48" s="1"/>
  <c r="AL116" i="48"/>
  <c r="AP116" i="48" s="1"/>
  <c r="AL114" i="48"/>
  <c r="AP114" i="48" s="1"/>
  <c r="AL112" i="48"/>
  <c r="AP112" i="48" s="1"/>
  <c r="AL110" i="48"/>
  <c r="AP110" i="48" s="1"/>
  <c r="AL108" i="48"/>
  <c r="AP108" i="48" s="1"/>
  <c r="AL106" i="48"/>
  <c r="AP106" i="48" s="1"/>
  <c r="AL104" i="48"/>
  <c r="AP104" i="48" s="1"/>
  <c r="AL102" i="48"/>
  <c r="AP102" i="48" s="1"/>
  <c r="AL100" i="48"/>
  <c r="AP100" i="48" s="1"/>
  <c r="AL98" i="48"/>
  <c r="AP98" i="48" s="1"/>
  <c r="AL96" i="48"/>
  <c r="AP96" i="48" s="1"/>
  <c r="AL94" i="48"/>
  <c r="AP94" i="48" s="1"/>
  <c r="AL92" i="48"/>
  <c r="AP92" i="48" s="1"/>
  <c r="AL90" i="48"/>
  <c r="AP90" i="48" s="1"/>
  <c r="AL88" i="48"/>
  <c r="AP88" i="48" s="1"/>
  <c r="AL86" i="48"/>
  <c r="AP86" i="48" s="1"/>
  <c r="AL84" i="48"/>
  <c r="AP84" i="48" s="1"/>
  <c r="AL82" i="48"/>
  <c r="AP82" i="48" s="1"/>
  <c r="AL2" i="48"/>
  <c r="AP2" i="48" s="1"/>
  <c r="AL72" i="48"/>
  <c r="AP72" i="48" s="1"/>
  <c r="AL68" i="48"/>
  <c r="AP68" i="48" s="1"/>
  <c r="AL66" i="48"/>
  <c r="AP66" i="48" s="1"/>
  <c r="AL64" i="48"/>
  <c r="AP64" i="48" s="1"/>
  <c r="AL62" i="48"/>
  <c r="AP62" i="48" s="1"/>
  <c r="AL60" i="48"/>
  <c r="AP60" i="48" s="1"/>
  <c r="AL58" i="48"/>
  <c r="AP58" i="48" s="1"/>
  <c r="AL56" i="48"/>
  <c r="AP56" i="48" s="1"/>
  <c r="AL54" i="48"/>
  <c r="AP54" i="48" s="1"/>
  <c r="AL52" i="48"/>
  <c r="AP52" i="48" s="1"/>
  <c r="AL50" i="48"/>
  <c r="AP50" i="48" s="1"/>
  <c r="AL48" i="48"/>
  <c r="AP48" i="48" s="1"/>
  <c r="AL46" i="48"/>
  <c r="AP46" i="48" s="1"/>
  <c r="AL44" i="48"/>
  <c r="AP44" i="48" s="1"/>
  <c r="AL42" i="48"/>
  <c r="AP42" i="48" s="1"/>
  <c r="AL40" i="48"/>
  <c r="AP40" i="48" s="1"/>
  <c r="AL38" i="48"/>
  <c r="AP38" i="48" s="1"/>
  <c r="AL36" i="48"/>
  <c r="AP36" i="48" s="1"/>
  <c r="AL34" i="48"/>
  <c r="AP34" i="48" s="1"/>
  <c r="AL32" i="48"/>
  <c r="AP32" i="48" s="1"/>
  <c r="AL30" i="48"/>
  <c r="AP30" i="48" s="1"/>
  <c r="AL28" i="48"/>
  <c r="AP28" i="48" s="1"/>
  <c r="AL26" i="48"/>
  <c r="AP26" i="48" s="1"/>
  <c r="AL24" i="48"/>
  <c r="AP24" i="48" s="1"/>
  <c r="AL22" i="48"/>
  <c r="AP22" i="48" s="1"/>
  <c r="AL20" i="48"/>
  <c r="AP20" i="48" s="1"/>
  <c r="AL18" i="48"/>
  <c r="AP18" i="48" s="1"/>
  <c r="AL14" i="48"/>
  <c r="AP14" i="48" s="1"/>
  <c r="AL12" i="48"/>
  <c r="AP12" i="48" s="1"/>
  <c r="AL8" i="48"/>
  <c r="AP8" i="48" s="1"/>
  <c r="AL6" i="48"/>
  <c r="AP6" i="48" s="1"/>
  <c r="AL4" i="48"/>
  <c r="AP4" i="48" s="1"/>
  <c r="AL80" i="48"/>
  <c r="AP80" i="48" s="1"/>
  <c r="AL78" i="48"/>
  <c r="AP78" i="48" s="1"/>
  <c r="AL76" i="48"/>
  <c r="AP76" i="48" s="1"/>
  <c r="AL74" i="48"/>
  <c r="AP74" i="48" s="1"/>
  <c r="AL203" i="48"/>
  <c r="AP203" i="48" s="1"/>
  <c r="AL201" i="48"/>
  <c r="AP201" i="48" s="1"/>
  <c r="AL199" i="48"/>
  <c r="AP199" i="48" s="1"/>
  <c r="AL197" i="48"/>
  <c r="AP197" i="48" s="1"/>
  <c r="AL195" i="48"/>
  <c r="AP195" i="48" s="1"/>
  <c r="AL193" i="48"/>
  <c r="AP193" i="48" s="1"/>
  <c r="AL191" i="48"/>
  <c r="AP191" i="48" s="1"/>
  <c r="AL189" i="48"/>
  <c r="AP189" i="48" s="1"/>
  <c r="AL187" i="48"/>
  <c r="AP187" i="48" s="1"/>
  <c r="AL185" i="48"/>
  <c r="AP185" i="48" s="1"/>
  <c r="AL183" i="48"/>
  <c r="AP183" i="48" s="1"/>
  <c r="AL181" i="48"/>
  <c r="AP181" i="48" s="1"/>
  <c r="AL179" i="48"/>
  <c r="AP179" i="48" s="1"/>
  <c r="AL177" i="48"/>
  <c r="AP177" i="48" s="1"/>
  <c r="AL175" i="48"/>
  <c r="AP175" i="48" s="1"/>
  <c r="AL173" i="48"/>
  <c r="AP173" i="48" s="1"/>
  <c r="AL171" i="48"/>
  <c r="AP171" i="48" s="1"/>
  <c r="AL169" i="48"/>
  <c r="AP169" i="48" s="1"/>
  <c r="AL167" i="48"/>
  <c r="AP167" i="48" s="1"/>
  <c r="AL165" i="48"/>
  <c r="AP165" i="48" s="1"/>
  <c r="AL163" i="48"/>
  <c r="AP163" i="48" s="1"/>
  <c r="AL161" i="48"/>
  <c r="AP161" i="48" s="1"/>
  <c r="AL159" i="48"/>
  <c r="AP159" i="48" s="1"/>
  <c r="AL157" i="48"/>
  <c r="AP157" i="48" s="1"/>
  <c r="AL155" i="48"/>
  <c r="AP155" i="48" s="1"/>
  <c r="AL153" i="48"/>
  <c r="AP153" i="48" s="1"/>
  <c r="AL151" i="48"/>
  <c r="AP151" i="48" s="1"/>
  <c r="AL149" i="48"/>
  <c r="AP149" i="48" s="1"/>
  <c r="AL147" i="48"/>
  <c r="AP147" i="48" s="1"/>
  <c r="AL145" i="48"/>
  <c r="AP145" i="48" s="1"/>
  <c r="AL143" i="48"/>
  <c r="AP143" i="48" s="1"/>
  <c r="AL141" i="48"/>
  <c r="AP141" i="48" s="1"/>
  <c r="AL139" i="48"/>
  <c r="AP139" i="48" s="1"/>
  <c r="AL137" i="48"/>
  <c r="AP137" i="48" s="1"/>
  <c r="AL135" i="48"/>
  <c r="AP135" i="48" s="1"/>
  <c r="AL133" i="48"/>
  <c r="AP133" i="48" s="1"/>
  <c r="AL131" i="48"/>
  <c r="AP131" i="48" s="1"/>
  <c r="AL129" i="48"/>
  <c r="AP129" i="48" s="1"/>
  <c r="AL127" i="48"/>
  <c r="AP127" i="48" s="1"/>
  <c r="AL125" i="48"/>
  <c r="AP125" i="48" s="1"/>
  <c r="AL123" i="48"/>
  <c r="AP123" i="48" s="1"/>
  <c r="AL121" i="48"/>
  <c r="AP121" i="48" s="1"/>
  <c r="AL119" i="48"/>
  <c r="AP119" i="48" s="1"/>
  <c r="AL117" i="48"/>
  <c r="AP117" i="48" s="1"/>
  <c r="AL115" i="48"/>
  <c r="AP115" i="48" s="1"/>
  <c r="AL113" i="48"/>
  <c r="AP113" i="48" s="1"/>
  <c r="AL111" i="48"/>
  <c r="AP111" i="48" s="1"/>
  <c r="AL109" i="48"/>
  <c r="AP109" i="48" s="1"/>
  <c r="AL107" i="48"/>
  <c r="AP107" i="48" s="1"/>
  <c r="AL105" i="48"/>
  <c r="AP105" i="48" s="1"/>
  <c r="AL103" i="48"/>
  <c r="AP103" i="48" s="1"/>
  <c r="AL101" i="48"/>
  <c r="AP101" i="48" s="1"/>
  <c r="AL99" i="48"/>
  <c r="AP99" i="48" s="1"/>
  <c r="AL97" i="48"/>
  <c r="AP97" i="48" s="1"/>
  <c r="AL95" i="48"/>
  <c r="AP95" i="48" s="1"/>
  <c r="AL93" i="48"/>
  <c r="AP93" i="48" s="1"/>
  <c r="AL91" i="48"/>
  <c r="AP91" i="48" s="1"/>
  <c r="AL89" i="48"/>
  <c r="AP89" i="48" s="1"/>
  <c r="AL87" i="48"/>
  <c r="AP87" i="48" s="1"/>
  <c r="AL85" i="48"/>
  <c r="AP85" i="48" s="1"/>
  <c r="AL83" i="48"/>
  <c r="AP83" i="48" s="1"/>
  <c r="AL81" i="48"/>
  <c r="AP81" i="48" s="1"/>
  <c r="FF128" i="62" l="1"/>
  <c r="FF127" i="62"/>
  <c r="FF124" i="62"/>
  <c r="FF122" i="62"/>
  <c r="FF121" i="62"/>
  <c r="FF118" i="62"/>
  <c r="FF117" i="62"/>
  <c r="FF115" i="62"/>
  <c r="FF102" i="62"/>
  <c r="FF101" i="62"/>
  <c r="FF100" i="62"/>
  <c r="FF99" i="62"/>
  <c r="FF98" i="62"/>
  <c r="FF97" i="62"/>
  <c r="FF96" i="62"/>
  <c r="FF95" i="62"/>
  <c r="FF94" i="62"/>
  <c r="FF92" i="62"/>
  <c r="FF91" i="62"/>
  <c r="FF90" i="62"/>
  <c r="FF89" i="62"/>
  <c r="FF61" i="62"/>
  <c r="FF60" i="62"/>
  <c r="FF59" i="62"/>
  <c r="FF58" i="62"/>
  <c r="FF57" i="62"/>
  <c r="FF56" i="62"/>
  <c r="FF55" i="62"/>
  <c r="FF54" i="62"/>
  <c r="FF53" i="62"/>
  <c r="FF32" i="62"/>
  <c r="FF66" i="62" s="1"/>
  <c r="FF26" i="62"/>
  <c r="FF25" i="62"/>
  <c r="FF22" i="62"/>
  <c r="FF21" i="62"/>
  <c r="FF15" i="62"/>
  <c r="FF14" i="62"/>
  <c r="FF11" i="62"/>
  <c r="FF10" i="62"/>
  <c r="FF9" i="62"/>
  <c r="FF12" i="62" l="1"/>
  <c r="FF16" i="62"/>
  <c r="FF23" i="62"/>
  <c r="FF27" i="62"/>
  <c r="FF29" i="62" l="1"/>
  <c r="FF67" i="62"/>
  <c r="FF93" i="62"/>
  <c r="FF18" i="62"/>
  <c r="FF65" i="62"/>
  <c r="J18" i="71"/>
  <c r="J17" i="71"/>
  <c r="J16" i="71"/>
  <c r="J15" i="71"/>
  <c r="FF35" i="62" l="1"/>
  <c r="I18" i="71"/>
  <c r="I17" i="71"/>
  <c r="I16" i="71"/>
  <c r="L16" i="35"/>
  <c r="L15" i="35"/>
  <c r="L14" i="35"/>
  <c r="L13" i="35"/>
  <c r="L18" i="46" l="1"/>
  <c r="L67" i="46" s="1"/>
  <c r="L17" i="46"/>
  <c r="L66" i="46" s="1"/>
  <c r="L16" i="46"/>
  <c r="L65" i="46" s="1"/>
  <c r="L15" i="46"/>
  <c r="L64" i="46" s="1"/>
  <c r="L43" i="46" l="1"/>
  <c r="K43" i="46" s="1"/>
  <c r="L41" i="46"/>
  <c r="K41" i="46" s="1"/>
  <c r="L40" i="46"/>
  <c r="I41" i="46" s="1"/>
  <c r="L42" i="46"/>
  <c r="K42" i="46" s="1"/>
  <c r="I69" i="46"/>
  <c r="F69" i="46"/>
  <c r="E69" i="46"/>
  <c r="K67" i="46"/>
  <c r="I67" i="46"/>
  <c r="K66" i="46"/>
  <c r="B66" i="46"/>
  <c r="K65" i="46"/>
  <c r="B65" i="46"/>
  <c r="I65" i="46"/>
  <c r="B64" i="46"/>
  <c r="J63" i="46"/>
  <c r="B63" i="46"/>
  <c r="L62" i="46"/>
  <c r="I62" i="46"/>
  <c r="B61" i="46"/>
  <c r="L60" i="46"/>
  <c r="I60" i="46"/>
  <c r="B59" i="46"/>
  <c r="L58" i="46"/>
  <c r="I58" i="46"/>
  <c r="L56" i="46"/>
  <c r="I56" i="46"/>
  <c r="L54" i="46"/>
  <c r="I54" i="46"/>
  <c r="G51" i="46"/>
  <c r="E51" i="46"/>
  <c r="I45" i="46"/>
  <c r="F45" i="46"/>
  <c r="E45" i="46"/>
  <c r="I43" i="46"/>
  <c r="B42" i="46"/>
  <c r="B41" i="46"/>
  <c r="B40" i="46"/>
  <c r="J39" i="46"/>
  <c r="B39" i="46"/>
  <c r="L38" i="46"/>
  <c r="I38" i="46"/>
  <c r="B37" i="46"/>
  <c r="L36" i="46"/>
  <c r="I36" i="46"/>
  <c r="B35" i="46"/>
  <c r="L34" i="46"/>
  <c r="I34" i="46"/>
  <c r="L32" i="46"/>
  <c r="I32" i="46"/>
  <c r="L30" i="46"/>
  <c r="I30" i="46"/>
  <c r="G27" i="46"/>
  <c r="E27" i="46"/>
  <c r="E2" i="46"/>
  <c r="G2" i="46"/>
  <c r="I5" i="46"/>
  <c r="L5" i="46"/>
  <c r="I7" i="46"/>
  <c r="L7" i="46"/>
  <c r="I9" i="46"/>
  <c r="L9" i="46"/>
  <c r="B10" i="46"/>
  <c r="I11" i="46"/>
  <c r="L11" i="46"/>
  <c r="B12" i="46"/>
  <c r="I13" i="46"/>
  <c r="L13" i="46"/>
  <c r="B14" i="46"/>
  <c r="J14" i="46"/>
  <c r="B15" i="46"/>
  <c r="K15" i="46"/>
  <c r="B16" i="46"/>
  <c r="I16" i="46"/>
  <c r="K16" i="46"/>
  <c r="B17" i="46"/>
  <c r="K17" i="46"/>
  <c r="I18" i="46"/>
  <c r="K18" i="46"/>
  <c r="E20" i="46"/>
  <c r="F20" i="46"/>
  <c r="I20" i="46"/>
  <c r="K40" i="46" l="1"/>
  <c r="K64" i="46"/>
  <c r="AB11" i="35"/>
  <c r="AC11" i="35" s="1"/>
  <c r="P9" i="23" l="1"/>
  <c r="Q9" i="23" l="1"/>
  <c r="E9" i="24"/>
  <c r="CQ3" i="48" l="1"/>
  <c r="CQ4" i="48"/>
  <c r="CQ5" i="48"/>
  <c r="CQ6" i="48"/>
  <c r="CQ7" i="48"/>
  <c r="CQ8" i="48"/>
  <c r="CQ9" i="48"/>
  <c r="CQ10" i="48"/>
  <c r="CQ11" i="48"/>
  <c r="CQ12" i="48"/>
  <c r="CQ13" i="48"/>
  <c r="CQ14" i="48"/>
  <c r="CQ15" i="48"/>
  <c r="CQ16" i="48"/>
  <c r="CQ17" i="48"/>
  <c r="CQ18" i="48"/>
  <c r="CQ19" i="48"/>
  <c r="CQ20" i="48"/>
  <c r="CQ21" i="48"/>
  <c r="CQ22" i="48"/>
  <c r="CQ23" i="48"/>
  <c r="CQ24" i="48"/>
  <c r="CQ25" i="48"/>
  <c r="CQ26" i="48"/>
  <c r="CQ27" i="48"/>
  <c r="CQ28" i="48"/>
  <c r="CQ29" i="48"/>
  <c r="CQ30" i="48"/>
  <c r="CQ31" i="48"/>
  <c r="CQ32" i="48"/>
  <c r="CQ33" i="48"/>
  <c r="CQ34" i="48"/>
  <c r="CQ35" i="48"/>
  <c r="CQ36" i="48"/>
  <c r="CQ37" i="48"/>
  <c r="CQ38" i="48"/>
  <c r="CQ39" i="48"/>
  <c r="CQ40" i="48"/>
  <c r="CQ41" i="48"/>
  <c r="CQ42" i="48"/>
  <c r="CQ43" i="48"/>
  <c r="CQ44" i="48"/>
  <c r="CQ45" i="48"/>
  <c r="CQ46" i="48"/>
  <c r="CQ47" i="48"/>
  <c r="CQ48" i="48"/>
  <c r="CQ49" i="48"/>
  <c r="CQ50" i="48"/>
  <c r="CQ51" i="48"/>
  <c r="CQ52" i="48"/>
  <c r="CQ53" i="48"/>
  <c r="CQ54" i="48"/>
  <c r="CQ55" i="48"/>
  <c r="CQ56" i="48"/>
  <c r="CQ57" i="48"/>
  <c r="CQ58" i="48"/>
  <c r="CQ59" i="48"/>
  <c r="CQ60" i="48"/>
  <c r="CQ61" i="48"/>
  <c r="CQ62" i="48"/>
  <c r="CQ63" i="48"/>
  <c r="CQ64" i="48"/>
  <c r="CQ65" i="48"/>
  <c r="CQ66" i="48"/>
  <c r="CQ67" i="48"/>
  <c r="CQ68" i="48"/>
  <c r="CQ69" i="48"/>
  <c r="CQ70" i="48"/>
  <c r="CQ71" i="48"/>
  <c r="CQ72" i="48"/>
  <c r="CQ73" i="48"/>
  <c r="CQ74" i="48"/>
  <c r="CQ75" i="48"/>
  <c r="CQ76" i="48"/>
  <c r="CQ77" i="48"/>
  <c r="CQ78" i="48"/>
  <c r="CQ79" i="48"/>
  <c r="CQ80" i="48"/>
  <c r="CQ81" i="48"/>
  <c r="CQ82" i="48"/>
  <c r="CQ83" i="48"/>
  <c r="CQ84" i="48"/>
  <c r="CQ85" i="48"/>
  <c r="CQ86" i="48"/>
  <c r="CQ87" i="48"/>
  <c r="CQ88" i="48"/>
  <c r="CQ89" i="48"/>
  <c r="CQ90" i="48"/>
  <c r="CQ91" i="48"/>
  <c r="CQ92" i="48"/>
  <c r="CQ93" i="48"/>
  <c r="CQ94" i="48"/>
  <c r="CQ95" i="48"/>
  <c r="CQ96" i="48"/>
  <c r="CQ97" i="48"/>
  <c r="CQ98" i="48"/>
  <c r="CQ99" i="48"/>
  <c r="CQ100" i="48"/>
  <c r="CQ101" i="48"/>
  <c r="CQ102" i="48"/>
  <c r="CQ103" i="48"/>
  <c r="CQ104" i="48"/>
  <c r="CQ105" i="48"/>
  <c r="CQ106" i="48"/>
  <c r="CQ107" i="48"/>
  <c r="CQ108" i="48"/>
  <c r="CQ109" i="48"/>
  <c r="CQ110" i="48"/>
  <c r="CQ111" i="48"/>
  <c r="CQ112" i="48"/>
  <c r="CQ113" i="48"/>
  <c r="CQ114" i="48"/>
  <c r="CQ115" i="48"/>
  <c r="CQ116" i="48"/>
  <c r="CQ117" i="48"/>
  <c r="CQ118" i="48"/>
  <c r="CQ119" i="48"/>
  <c r="CQ120" i="48"/>
  <c r="CQ121" i="48"/>
  <c r="CQ122" i="48"/>
  <c r="CQ123" i="48"/>
  <c r="CQ124" i="48"/>
  <c r="CQ125" i="48"/>
  <c r="CQ126" i="48"/>
  <c r="CQ127" i="48"/>
  <c r="CQ128" i="48"/>
  <c r="CQ129" i="48"/>
  <c r="CQ130" i="48"/>
  <c r="CQ131" i="48"/>
  <c r="CQ132" i="48"/>
  <c r="CQ133" i="48"/>
  <c r="CQ134" i="48"/>
  <c r="CQ135" i="48"/>
  <c r="CQ136" i="48"/>
  <c r="CQ137" i="48"/>
  <c r="CQ138" i="48"/>
  <c r="CQ139" i="48"/>
  <c r="CQ140" i="48"/>
  <c r="CQ141" i="48"/>
  <c r="CQ142" i="48"/>
  <c r="CQ143" i="48"/>
  <c r="CQ144" i="48"/>
  <c r="CQ145" i="48"/>
  <c r="CQ146" i="48"/>
  <c r="CQ147" i="48"/>
  <c r="CQ148" i="48"/>
  <c r="CQ149" i="48"/>
  <c r="CQ150" i="48"/>
  <c r="CQ151" i="48"/>
  <c r="CQ152" i="48"/>
  <c r="CQ153" i="48"/>
  <c r="CQ154" i="48"/>
  <c r="CQ155" i="48"/>
  <c r="CQ156" i="48"/>
  <c r="CQ157" i="48"/>
  <c r="CQ158" i="48"/>
  <c r="CQ159" i="48"/>
  <c r="CQ160" i="48"/>
  <c r="CQ161" i="48"/>
  <c r="CQ162" i="48"/>
  <c r="CQ163" i="48"/>
  <c r="CQ164" i="48"/>
  <c r="CQ165" i="48"/>
  <c r="CQ166" i="48"/>
  <c r="CQ167" i="48"/>
  <c r="CQ168" i="48"/>
  <c r="CQ169" i="48"/>
  <c r="CQ170" i="48"/>
  <c r="CQ171" i="48"/>
  <c r="CQ172" i="48"/>
  <c r="CQ173" i="48"/>
  <c r="CQ174" i="48"/>
  <c r="CQ175" i="48"/>
  <c r="CQ176" i="48"/>
  <c r="CQ177" i="48"/>
  <c r="CQ178" i="48"/>
  <c r="CQ179" i="48"/>
  <c r="CQ180" i="48"/>
  <c r="CQ181" i="48"/>
  <c r="CQ182" i="48"/>
  <c r="CQ183" i="48"/>
  <c r="CQ184" i="48"/>
  <c r="CQ185" i="48"/>
  <c r="CQ186" i="48"/>
  <c r="CQ187" i="48"/>
  <c r="CQ188" i="48"/>
  <c r="CQ189" i="48"/>
  <c r="CQ190" i="48"/>
  <c r="CQ191" i="48"/>
  <c r="CQ192" i="48"/>
  <c r="CQ193" i="48"/>
  <c r="CQ194" i="48"/>
  <c r="CQ195" i="48"/>
  <c r="CQ196" i="48"/>
  <c r="CQ197" i="48"/>
  <c r="CQ198" i="48"/>
  <c r="CQ199" i="48"/>
  <c r="CQ200" i="48"/>
  <c r="CQ201" i="48"/>
  <c r="CQ202" i="48"/>
  <c r="CQ203" i="48"/>
  <c r="CQ204" i="48"/>
  <c r="CP75" i="48" l="1"/>
  <c r="CR75" i="48" s="1"/>
  <c r="CP76" i="48"/>
  <c r="CR76" i="48" s="1"/>
  <c r="CP77" i="48"/>
  <c r="CR77" i="48" s="1"/>
  <c r="CP78" i="48"/>
  <c r="CR78" i="48" s="1"/>
  <c r="CP79" i="48"/>
  <c r="CR79" i="48" s="1"/>
  <c r="CP80" i="48"/>
  <c r="CR80" i="48" s="1"/>
  <c r="CP81" i="48"/>
  <c r="CR81" i="48" s="1"/>
  <c r="CP82" i="48"/>
  <c r="CR82" i="48" s="1"/>
  <c r="CP83" i="48"/>
  <c r="CR83" i="48" s="1"/>
  <c r="CP84" i="48"/>
  <c r="CR84" i="48" s="1"/>
  <c r="CP85" i="48"/>
  <c r="CR85" i="48" s="1"/>
  <c r="CP86" i="48"/>
  <c r="CR86" i="48" s="1"/>
  <c r="CP87" i="48"/>
  <c r="CR87" i="48" s="1"/>
  <c r="CP88" i="48"/>
  <c r="CR88" i="48" s="1"/>
  <c r="CP89" i="48"/>
  <c r="CR89" i="48" s="1"/>
  <c r="CP90" i="48"/>
  <c r="CR90" i="48" s="1"/>
  <c r="CP91" i="48"/>
  <c r="CR91" i="48" s="1"/>
  <c r="CP92" i="48"/>
  <c r="CR92" i="48" s="1"/>
  <c r="CP93" i="48"/>
  <c r="CR93" i="48" s="1"/>
  <c r="CP94" i="48"/>
  <c r="CR94" i="48" s="1"/>
  <c r="CP95" i="48"/>
  <c r="CR95" i="48" s="1"/>
  <c r="CP96" i="48"/>
  <c r="CR96" i="48" s="1"/>
  <c r="CP97" i="48"/>
  <c r="CR97" i="48" s="1"/>
  <c r="CP98" i="48"/>
  <c r="CR98" i="48" s="1"/>
  <c r="CP99" i="48"/>
  <c r="CR99" i="48" s="1"/>
  <c r="CP100" i="48"/>
  <c r="CR100" i="48" s="1"/>
  <c r="CP101" i="48"/>
  <c r="CR101" i="48" s="1"/>
  <c r="CP102" i="48"/>
  <c r="CR102" i="48" s="1"/>
  <c r="CP103" i="48"/>
  <c r="CR103" i="48" s="1"/>
  <c r="CP104" i="48"/>
  <c r="CR104" i="48" s="1"/>
  <c r="CP105" i="48"/>
  <c r="CR105" i="48" s="1"/>
  <c r="CP106" i="48"/>
  <c r="CR106" i="48" s="1"/>
  <c r="CP107" i="48"/>
  <c r="CR107" i="48" s="1"/>
  <c r="CP108" i="48"/>
  <c r="CR108" i="48" s="1"/>
  <c r="CP109" i="48"/>
  <c r="CR109" i="48" s="1"/>
  <c r="CP110" i="48"/>
  <c r="CR110" i="48" s="1"/>
  <c r="CP111" i="48"/>
  <c r="CR111" i="48" s="1"/>
  <c r="CP112" i="48"/>
  <c r="CR112" i="48" s="1"/>
  <c r="CP113" i="48"/>
  <c r="CR113" i="48" s="1"/>
  <c r="CP114" i="48"/>
  <c r="CR114" i="48" s="1"/>
  <c r="CP115" i="48"/>
  <c r="CR115" i="48" s="1"/>
  <c r="CP116" i="48"/>
  <c r="CR116" i="48" s="1"/>
  <c r="CP117" i="48"/>
  <c r="CR117" i="48" s="1"/>
  <c r="CP118" i="48"/>
  <c r="CR118" i="48" s="1"/>
  <c r="CP119" i="48"/>
  <c r="CR119" i="48" s="1"/>
  <c r="CP120" i="48"/>
  <c r="CR120" i="48" s="1"/>
  <c r="CP121" i="48"/>
  <c r="CR121" i="48" s="1"/>
  <c r="CP122" i="48"/>
  <c r="CR122" i="48" s="1"/>
  <c r="CP123" i="48"/>
  <c r="CR123" i="48" s="1"/>
  <c r="CP124" i="48"/>
  <c r="CR124" i="48" s="1"/>
  <c r="CP125" i="48"/>
  <c r="CR125" i="48" s="1"/>
  <c r="CP126" i="48"/>
  <c r="CR126" i="48" s="1"/>
  <c r="CP127" i="48"/>
  <c r="CR127" i="48" s="1"/>
  <c r="CP128" i="48"/>
  <c r="CR128" i="48" s="1"/>
  <c r="CP129" i="48"/>
  <c r="CR129" i="48" s="1"/>
  <c r="CP130" i="48"/>
  <c r="CR130" i="48" s="1"/>
  <c r="CP131" i="48"/>
  <c r="CR131" i="48" s="1"/>
  <c r="CP132" i="48"/>
  <c r="CR132" i="48" s="1"/>
  <c r="CP133" i="48"/>
  <c r="CR133" i="48" s="1"/>
  <c r="CP134" i="48"/>
  <c r="CR134" i="48" s="1"/>
  <c r="CP135" i="48"/>
  <c r="CR135" i="48" s="1"/>
  <c r="CP136" i="48"/>
  <c r="CR136" i="48" s="1"/>
  <c r="CP137" i="48"/>
  <c r="CR137" i="48" s="1"/>
  <c r="CP138" i="48"/>
  <c r="CR138" i="48" s="1"/>
  <c r="CP139" i="48"/>
  <c r="CR139" i="48" s="1"/>
  <c r="CP140" i="48"/>
  <c r="CR140" i="48" s="1"/>
  <c r="CP141" i="48"/>
  <c r="CR141" i="48" s="1"/>
  <c r="CP142" i="48"/>
  <c r="CR142" i="48" s="1"/>
  <c r="CP143" i="48"/>
  <c r="CR143" i="48" s="1"/>
  <c r="CP144" i="48"/>
  <c r="CR144" i="48" s="1"/>
  <c r="CP145" i="48"/>
  <c r="CR145" i="48" s="1"/>
  <c r="CP146" i="48"/>
  <c r="CR146" i="48" s="1"/>
  <c r="CP147" i="48"/>
  <c r="CR147" i="48" s="1"/>
  <c r="CP148" i="48"/>
  <c r="CR148" i="48" s="1"/>
  <c r="CP149" i="48"/>
  <c r="CR149" i="48" s="1"/>
  <c r="CP150" i="48"/>
  <c r="CR150" i="48" s="1"/>
  <c r="CP151" i="48"/>
  <c r="CR151" i="48" s="1"/>
  <c r="CP152" i="48"/>
  <c r="CR152" i="48" s="1"/>
  <c r="CP153" i="48"/>
  <c r="CR153" i="48" s="1"/>
  <c r="CP154" i="48"/>
  <c r="CR154" i="48" s="1"/>
  <c r="CP155" i="48"/>
  <c r="CR155" i="48" s="1"/>
  <c r="CP156" i="48"/>
  <c r="CR156" i="48" s="1"/>
  <c r="CP157" i="48"/>
  <c r="CR157" i="48" s="1"/>
  <c r="CP158" i="48"/>
  <c r="CR158" i="48" s="1"/>
  <c r="CP159" i="48"/>
  <c r="CR159" i="48" s="1"/>
  <c r="CP160" i="48"/>
  <c r="CR160" i="48" s="1"/>
  <c r="CP161" i="48"/>
  <c r="CR161" i="48" s="1"/>
  <c r="CP162" i="48"/>
  <c r="CR162" i="48" s="1"/>
  <c r="CP163" i="48"/>
  <c r="CR163" i="48" s="1"/>
  <c r="CP164" i="48"/>
  <c r="CR164" i="48" s="1"/>
  <c r="CP165" i="48"/>
  <c r="CR165" i="48" s="1"/>
  <c r="CP166" i="48"/>
  <c r="CR166" i="48" s="1"/>
  <c r="CP167" i="48"/>
  <c r="CR167" i="48" s="1"/>
  <c r="CP168" i="48"/>
  <c r="CR168" i="48" s="1"/>
  <c r="CP169" i="48"/>
  <c r="CR169" i="48" s="1"/>
  <c r="CP170" i="48"/>
  <c r="CR170" i="48" s="1"/>
  <c r="CP171" i="48"/>
  <c r="CR171" i="48" s="1"/>
  <c r="CP172" i="48"/>
  <c r="CR172" i="48" s="1"/>
  <c r="CP173" i="48"/>
  <c r="CR173" i="48" s="1"/>
  <c r="CP174" i="48"/>
  <c r="CR174" i="48" s="1"/>
  <c r="CP175" i="48"/>
  <c r="CR175" i="48" s="1"/>
  <c r="CP176" i="48"/>
  <c r="CR176" i="48" s="1"/>
  <c r="CP177" i="48"/>
  <c r="CR177" i="48" s="1"/>
  <c r="CP178" i="48"/>
  <c r="CR178" i="48" s="1"/>
  <c r="CP179" i="48"/>
  <c r="CR179" i="48" s="1"/>
  <c r="CP180" i="48"/>
  <c r="CR180" i="48" s="1"/>
  <c r="CP181" i="48"/>
  <c r="CR181" i="48" s="1"/>
  <c r="CP182" i="48"/>
  <c r="CR182" i="48" s="1"/>
  <c r="CP183" i="48"/>
  <c r="CR183" i="48" s="1"/>
  <c r="CP184" i="48"/>
  <c r="CR184" i="48" s="1"/>
  <c r="CP185" i="48"/>
  <c r="CR185" i="48" s="1"/>
  <c r="CP186" i="48"/>
  <c r="CR186" i="48" s="1"/>
  <c r="CP187" i="48"/>
  <c r="CR187" i="48" s="1"/>
  <c r="CP188" i="48"/>
  <c r="CR188" i="48" s="1"/>
  <c r="CP189" i="48"/>
  <c r="CR189" i="48" s="1"/>
  <c r="CP190" i="48"/>
  <c r="CR190" i="48" s="1"/>
  <c r="CP191" i="48"/>
  <c r="CR191" i="48" s="1"/>
  <c r="CP192" i="48"/>
  <c r="CR192" i="48" s="1"/>
  <c r="CP193" i="48"/>
  <c r="CR193" i="48" s="1"/>
  <c r="CP194" i="48"/>
  <c r="CR194" i="48" s="1"/>
  <c r="CP195" i="48"/>
  <c r="CR195" i="48" s="1"/>
  <c r="CP196" i="48"/>
  <c r="CR196" i="48" s="1"/>
  <c r="CP197" i="48"/>
  <c r="CR197" i="48" s="1"/>
  <c r="CP198" i="48"/>
  <c r="CR198" i="48" s="1"/>
  <c r="CP199" i="48"/>
  <c r="CR199" i="48" s="1"/>
  <c r="CP200" i="48"/>
  <c r="CR200" i="48" s="1"/>
  <c r="CP201" i="48"/>
  <c r="CR201" i="48" s="1"/>
  <c r="CP202" i="48"/>
  <c r="CR202" i="48" s="1"/>
  <c r="CP203" i="48"/>
  <c r="CR203" i="48" s="1"/>
  <c r="CP204" i="48"/>
  <c r="CR204" i="48" s="1"/>
  <c r="CT203" i="48" l="1"/>
  <c r="Q203" i="48" s="1"/>
  <c r="CT201" i="48"/>
  <c r="Q201" i="48" s="1"/>
  <c r="CT199" i="48"/>
  <c r="Q199" i="48" s="1"/>
  <c r="CT197" i="48"/>
  <c r="Q197" i="48" s="1"/>
  <c r="CT195" i="48"/>
  <c r="Q195" i="48" s="1"/>
  <c r="CT193" i="48"/>
  <c r="Q193" i="48" s="1"/>
  <c r="CT191" i="48"/>
  <c r="Q191" i="48" s="1"/>
  <c r="CT189" i="48"/>
  <c r="Q189" i="48" s="1"/>
  <c r="CT187" i="48"/>
  <c r="Q187" i="48" s="1"/>
  <c r="CT185" i="48"/>
  <c r="Q185" i="48" s="1"/>
  <c r="CT183" i="48"/>
  <c r="Q183" i="48" s="1"/>
  <c r="CT181" i="48"/>
  <c r="Q181" i="48" s="1"/>
  <c r="CT179" i="48"/>
  <c r="Q179" i="48" s="1"/>
  <c r="CT177" i="48"/>
  <c r="Q177" i="48" s="1"/>
  <c r="CT175" i="48"/>
  <c r="Q175" i="48" s="1"/>
  <c r="CT173" i="48"/>
  <c r="Q173" i="48" s="1"/>
  <c r="CT171" i="48"/>
  <c r="Q171" i="48" s="1"/>
  <c r="CT169" i="48"/>
  <c r="Q169" i="48" s="1"/>
  <c r="CT167" i="48"/>
  <c r="Q167" i="48" s="1"/>
  <c r="CT165" i="48"/>
  <c r="Q165" i="48" s="1"/>
  <c r="CT163" i="48"/>
  <c r="Q163" i="48" s="1"/>
  <c r="CT161" i="48"/>
  <c r="Q161" i="48" s="1"/>
  <c r="CT159" i="48"/>
  <c r="Q159" i="48" s="1"/>
  <c r="CT157" i="48"/>
  <c r="Q157" i="48" s="1"/>
  <c r="CT155" i="48"/>
  <c r="Q155" i="48" s="1"/>
  <c r="CT153" i="48"/>
  <c r="Q153" i="48" s="1"/>
  <c r="CT151" i="48"/>
  <c r="Q151" i="48" s="1"/>
  <c r="CT149" i="48"/>
  <c r="Q149" i="48" s="1"/>
  <c r="CT147" i="48"/>
  <c r="Q147" i="48" s="1"/>
  <c r="CT145" i="48"/>
  <c r="Q145" i="48" s="1"/>
  <c r="CT143" i="48"/>
  <c r="Q143" i="48" s="1"/>
  <c r="CT141" i="48"/>
  <c r="Q141" i="48" s="1"/>
  <c r="CT139" i="48"/>
  <c r="Q139" i="48" s="1"/>
  <c r="CT137" i="48"/>
  <c r="Q137" i="48" s="1"/>
  <c r="CT135" i="48"/>
  <c r="Q135" i="48" s="1"/>
  <c r="CT133" i="48"/>
  <c r="Q133" i="48" s="1"/>
  <c r="CT131" i="48"/>
  <c r="Q131" i="48" s="1"/>
  <c r="CT129" i="48"/>
  <c r="Q129" i="48" s="1"/>
  <c r="CT127" i="48"/>
  <c r="Q127" i="48" s="1"/>
  <c r="CT125" i="48"/>
  <c r="Q125" i="48" s="1"/>
  <c r="CT123" i="48"/>
  <c r="Q123" i="48" s="1"/>
  <c r="CT121" i="48"/>
  <c r="Q121" i="48" s="1"/>
  <c r="CT119" i="48"/>
  <c r="Q119" i="48" s="1"/>
  <c r="CT117" i="48"/>
  <c r="Q117" i="48" s="1"/>
  <c r="CT115" i="48"/>
  <c r="Q115" i="48" s="1"/>
  <c r="CT113" i="48"/>
  <c r="Q113" i="48" s="1"/>
  <c r="CT111" i="48"/>
  <c r="Q111" i="48" s="1"/>
  <c r="CT109" i="48"/>
  <c r="Q109" i="48" s="1"/>
  <c r="CT107" i="48"/>
  <c r="Q107" i="48" s="1"/>
  <c r="CT105" i="48"/>
  <c r="Q105" i="48" s="1"/>
  <c r="CT103" i="48"/>
  <c r="Q103" i="48" s="1"/>
  <c r="CT101" i="48"/>
  <c r="Q101" i="48" s="1"/>
  <c r="CT99" i="48"/>
  <c r="Q99" i="48" s="1"/>
  <c r="CT97" i="48"/>
  <c r="Q97" i="48" s="1"/>
  <c r="CT95" i="48"/>
  <c r="Q95" i="48" s="1"/>
  <c r="CT93" i="48"/>
  <c r="Q93" i="48" s="1"/>
  <c r="CT91" i="48"/>
  <c r="Q91" i="48" s="1"/>
  <c r="CT89" i="48"/>
  <c r="Q89" i="48" s="1"/>
  <c r="CT87" i="48"/>
  <c r="Q87" i="48" s="1"/>
  <c r="CT85" i="48"/>
  <c r="Q85" i="48" s="1"/>
  <c r="CT83" i="48"/>
  <c r="Q83" i="48" s="1"/>
  <c r="CT81" i="48"/>
  <c r="Q81" i="48" s="1"/>
  <c r="CT79" i="48"/>
  <c r="Q79" i="48" s="1"/>
  <c r="CT77" i="48"/>
  <c r="Q77" i="48" s="1"/>
  <c r="CT75" i="48"/>
  <c r="Q75" i="48" s="1"/>
  <c r="CT204" i="48"/>
  <c r="Q204" i="48" s="1"/>
  <c r="CT202" i="48"/>
  <c r="Q202" i="48" s="1"/>
  <c r="CT200" i="48"/>
  <c r="Q200" i="48" s="1"/>
  <c r="CT198" i="48"/>
  <c r="Q198" i="48" s="1"/>
  <c r="CT196" i="48"/>
  <c r="Q196" i="48" s="1"/>
  <c r="CT194" i="48"/>
  <c r="Q194" i="48" s="1"/>
  <c r="CT192" i="48"/>
  <c r="Q192" i="48" s="1"/>
  <c r="CT190" i="48"/>
  <c r="Q190" i="48" s="1"/>
  <c r="CT188" i="48"/>
  <c r="Q188" i="48" s="1"/>
  <c r="CT186" i="48"/>
  <c r="Q186" i="48" s="1"/>
  <c r="CT184" i="48"/>
  <c r="Q184" i="48" s="1"/>
  <c r="CT182" i="48"/>
  <c r="Q182" i="48" s="1"/>
  <c r="CT180" i="48"/>
  <c r="Q180" i="48" s="1"/>
  <c r="CT178" i="48"/>
  <c r="Q178" i="48" s="1"/>
  <c r="CT176" i="48"/>
  <c r="Q176" i="48" s="1"/>
  <c r="CT174" i="48"/>
  <c r="Q174" i="48" s="1"/>
  <c r="CT172" i="48"/>
  <c r="Q172" i="48" s="1"/>
  <c r="CT170" i="48"/>
  <c r="Q170" i="48" s="1"/>
  <c r="CT168" i="48"/>
  <c r="Q168" i="48" s="1"/>
  <c r="CT166" i="48"/>
  <c r="Q166" i="48" s="1"/>
  <c r="CT164" i="48"/>
  <c r="Q164" i="48" s="1"/>
  <c r="CT162" i="48"/>
  <c r="Q162" i="48" s="1"/>
  <c r="CT160" i="48"/>
  <c r="Q160" i="48" s="1"/>
  <c r="CT158" i="48"/>
  <c r="Q158" i="48" s="1"/>
  <c r="CT156" i="48"/>
  <c r="Q156" i="48" s="1"/>
  <c r="CT154" i="48"/>
  <c r="Q154" i="48" s="1"/>
  <c r="CT152" i="48"/>
  <c r="Q152" i="48" s="1"/>
  <c r="CT150" i="48"/>
  <c r="Q150" i="48" s="1"/>
  <c r="CT148" i="48"/>
  <c r="Q148" i="48" s="1"/>
  <c r="CT146" i="48"/>
  <c r="Q146" i="48" s="1"/>
  <c r="CT144" i="48"/>
  <c r="Q144" i="48" s="1"/>
  <c r="CT142" i="48"/>
  <c r="Q142" i="48" s="1"/>
  <c r="CT140" i="48"/>
  <c r="Q140" i="48" s="1"/>
  <c r="CT138" i="48"/>
  <c r="Q138" i="48" s="1"/>
  <c r="CT136" i="48"/>
  <c r="Q136" i="48" s="1"/>
  <c r="CT134" i="48"/>
  <c r="Q134" i="48" s="1"/>
  <c r="CT132" i="48"/>
  <c r="Q132" i="48" s="1"/>
  <c r="CT130" i="48"/>
  <c r="Q130" i="48" s="1"/>
  <c r="CT128" i="48"/>
  <c r="Q128" i="48" s="1"/>
  <c r="CT126" i="48"/>
  <c r="Q126" i="48" s="1"/>
  <c r="CT124" i="48"/>
  <c r="Q124" i="48" s="1"/>
  <c r="CT122" i="48"/>
  <c r="Q122" i="48" s="1"/>
  <c r="CT120" i="48"/>
  <c r="Q120" i="48" s="1"/>
  <c r="CT118" i="48"/>
  <c r="Q118" i="48" s="1"/>
  <c r="CT116" i="48"/>
  <c r="Q116" i="48" s="1"/>
  <c r="CT114" i="48"/>
  <c r="Q114" i="48" s="1"/>
  <c r="CT112" i="48"/>
  <c r="Q112" i="48" s="1"/>
  <c r="CT110" i="48"/>
  <c r="Q110" i="48" s="1"/>
  <c r="CT108" i="48"/>
  <c r="Q108" i="48" s="1"/>
  <c r="CT106" i="48"/>
  <c r="Q106" i="48" s="1"/>
  <c r="CT104" i="48"/>
  <c r="Q104" i="48" s="1"/>
  <c r="CT102" i="48"/>
  <c r="Q102" i="48" s="1"/>
  <c r="CT100" i="48"/>
  <c r="Q100" i="48" s="1"/>
  <c r="CT98" i="48"/>
  <c r="Q98" i="48" s="1"/>
  <c r="CT96" i="48"/>
  <c r="Q96" i="48" s="1"/>
  <c r="CT94" i="48"/>
  <c r="Q94" i="48" s="1"/>
  <c r="CT92" i="48"/>
  <c r="Q92" i="48" s="1"/>
  <c r="CT90" i="48"/>
  <c r="Q90" i="48" s="1"/>
  <c r="CT88" i="48"/>
  <c r="Q88" i="48" s="1"/>
  <c r="CT86" i="48"/>
  <c r="Q86" i="48" s="1"/>
  <c r="CT84" i="48"/>
  <c r="Q84" i="48" s="1"/>
  <c r="CT82" i="48"/>
  <c r="Q82" i="48" s="1"/>
  <c r="CT80" i="48"/>
  <c r="Q80" i="48" s="1"/>
  <c r="CT78" i="48"/>
  <c r="Q78" i="48" s="1"/>
  <c r="CT76" i="48"/>
  <c r="Q76" i="48" s="1"/>
  <c r="EK33" i="69" l="1"/>
  <c r="EJ33" i="69"/>
  <c r="EK52" i="69"/>
  <c r="EJ52" i="69"/>
  <c r="EK53" i="69" l="1"/>
  <c r="EJ53" i="69"/>
  <c r="EG53" i="69"/>
  <c r="EF53" i="69"/>
  <c r="EK51" i="69"/>
  <c r="EJ51" i="69"/>
  <c r="EI51" i="69"/>
  <c r="EG51" i="69"/>
  <c r="EF51" i="69"/>
  <c r="EE51" i="69"/>
  <c r="EC51" i="69"/>
  <c r="EK50" i="69"/>
  <c r="EJ50" i="69"/>
  <c r="EI50" i="69"/>
  <c r="EG50" i="69"/>
  <c r="EF50" i="69"/>
  <c r="EE50" i="69"/>
  <c r="EC50" i="69"/>
  <c r="EK49" i="69"/>
  <c r="EJ49" i="69"/>
  <c r="EI49" i="69"/>
  <c r="EG49" i="69"/>
  <c r="EF49" i="69"/>
  <c r="EE49" i="69"/>
  <c r="EC49" i="69"/>
  <c r="EK48" i="69"/>
  <c r="EJ48" i="69"/>
  <c r="EI48" i="69"/>
  <c r="EG48" i="69"/>
  <c r="EF48" i="69"/>
  <c r="EE48" i="69"/>
  <c r="EK47" i="69"/>
  <c r="EJ47" i="69"/>
  <c r="EG47" i="69"/>
  <c r="EF47" i="69"/>
  <c r="EE47" i="69"/>
  <c r="EC47" i="69"/>
  <c r="EK46" i="69"/>
  <c r="EJ46" i="69"/>
  <c r="EG46" i="69"/>
  <c r="EF46" i="69"/>
  <c r="EE46" i="69"/>
  <c r="EC46" i="69"/>
  <c r="EK45" i="69"/>
  <c r="EJ45" i="69"/>
  <c r="EG45" i="69"/>
  <c r="EF45" i="69"/>
  <c r="EE45" i="69"/>
  <c r="EC45" i="69"/>
  <c r="EK44" i="69"/>
  <c r="EJ44" i="69"/>
  <c r="EG44" i="69"/>
  <c r="EF44" i="69"/>
  <c r="EE44" i="69"/>
  <c r="EC44" i="69"/>
  <c r="EK43" i="69"/>
  <c r="EJ43" i="69"/>
  <c r="EG43" i="69"/>
  <c r="EF43" i="69"/>
  <c r="EE43" i="69"/>
  <c r="EC43" i="69"/>
  <c r="EC42" i="69"/>
  <c r="EK34" i="69"/>
  <c r="EJ34" i="69"/>
  <c r="EG34" i="69"/>
  <c r="EF34" i="69"/>
  <c r="EK32" i="69"/>
  <c r="EJ32" i="69"/>
  <c r="EI32" i="69"/>
  <c r="EG32" i="69"/>
  <c r="EF32" i="69"/>
  <c r="EE32" i="69"/>
  <c r="EC32" i="69"/>
  <c r="EK31" i="69"/>
  <c r="EJ31" i="69"/>
  <c r="EI31" i="69"/>
  <c r="EG31" i="69"/>
  <c r="EF31" i="69"/>
  <c r="EE31" i="69"/>
  <c r="EC31" i="69"/>
  <c r="EK30" i="69"/>
  <c r="EJ30" i="69"/>
  <c r="EI30" i="69"/>
  <c r="EG30" i="69"/>
  <c r="EF30" i="69"/>
  <c r="EE30" i="69"/>
  <c r="EC30" i="69"/>
  <c r="EK29" i="69"/>
  <c r="EJ29" i="69"/>
  <c r="EI29" i="69"/>
  <c r="EG29" i="69"/>
  <c r="EF29" i="69"/>
  <c r="EE29" i="69"/>
  <c r="EK28" i="69"/>
  <c r="EJ28" i="69"/>
  <c r="EG28" i="69"/>
  <c r="EF28" i="69"/>
  <c r="EE28" i="69"/>
  <c r="EC28" i="69"/>
  <c r="EK27" i="69"/>
  <c r="EJ27" i="69"/>
  <c r="EG27" i="69"/>
  <c r="EF27" i="69"/>
  <c r="EE27" i="69"/>
  <c r="EC27" i="69"/>
  <c r="EK26" i="69"/>
  <c r="EJ26" i="69"/>
  <c r="EG26" i="69"/>
  <c r="EF26" i="69"/>
  <c r="EE26" i="69"/>
  <c r="EC26" i="69"/>
  <c r="EK25" i="69"/>
  <c r="EJ25" i="69"/>
  <c r="EG25" i="69"/>
  <c r="EF25" i="69"/>
  <c r="EE25" i="69"/>
  <c r="EC25" i="69"/>
  <c r="EK24" i="69"/>
  <c r="EJ24" i="69"/>
  <c r="EG24" i="69"/>
  <c r="EF24" i="69"/>
  <c r="EE24" i="69"/>
  <c r="EC24" i="69"/>
  <c r="EC23" i="69"/>
  <c r="EC10" i="69"/>
  <c r="EC9" i="69"/>
  <c r="EC8" i="69"/>
  <c r="EB6" i="69"/>
  <c r="EK4" i="69"/>
  <c r="EK1" i="69"/>
  <c r="EI1" i="69"/>
  <c r="L205" i="48" l="1"/>
  <c r="M205" i="48"/>
  <c r="N205" i="48"/>
  <c r="O205" i="48"/>
  <c r="K205" i="48"/>
  <c r="P3" i="48"/>
  <c r="P4" i="48"/>
  <c r="P5" i="48"/>
  <c r="P6" i="48"/>
  <c r="P7" i="48"/>
  <c r="P8" i="48"/>
  <c r="P9" i="48"/>
  <c r="P10" i="48"/>
  <c r="P11" i="48"/>
  <c r="P12" i="48"/>
  <c r="P13" i="48"/>
  <c r="P14" i="48"/>
  <c r="P15" i="48"/>
  <c r="P16" i="48"/>
  <c r="P17" i="48"/>
  <c r="P18" i="48"/>
  <c r="P19" i="48"/>
  <c r="P20" i="48"/>
  <c r="P21" i="48"/>
  <c r="P22" i="48"/>
  <c r="P23" i="48"/>
  <c r="P24" i="48"/>
  <c r="P25" i="48"/>
  <c r="P26" i="48"/>
  <c r="P27" i="48"/>
  <c r="P28" i="48"/>
  <c r="P29" i="48"/>
  <c r="P30" i="48"/>
  <c r="P31" i="48"/>
  <c r="P32" i="48"/>
  <c r="P33" i="48"/>
  <c r="P34" i="48"/>
  <c r="P35" i="48"/>
  <c r="P36" i="48"/>
  <c r="P37" i="48"/>
  <c r="P38" i="48"/>
  <c r="P39" i="48"/>
  <c r="P40" i="48"/>
  <c r="P41" i="48"/>
  <c r="P42" i="48"/>
  <c r="P43" i="48"/>
  <c r="P44" i="48"/>
  <c r="P45" i="48"/>
  <c r="P46" i="48"/>
  <c r="P47" i="48"/>
  <c r="P48" i="48"/>
  <c r="P49" i="48"/>
  <c r="P50" i="48"/>
  <c r="P51" i="48"/>
  <c r="P52" i="48"/>
  <c r="P53" i="48"/>
  <c r="P54" i="48"/>
  <c r="P55" i="48"/>
  <c r="P56" i="48"/>
  <c r="P57" i="48"/>
  <c r="P58" i="48"/>
  <c r="P59" i="48"/>
  <c r="P60" i="48"/>
  <c r="P61" i="48"/>
  <c r="P62" i="48"/>
  <c r="P63" i="48"/>
  <c r="P64" i="48"/>
  <c r="P65" i="48"/>
  <c r="P66" i="48"/>
  <c r="P67" i="48"/>
  <c r="P68" i="48"/>
  <c r="P69" i="48"/>
  <c r="P70" i="48"/>
  <c r="P71" i="48"/>
  <c r="P72" i="48"/>
  <c r="P73" i="48"/>
  <c r="P74" i="48"/>
  <c r="P75" i="48"/>
  <c r="P76" i="48"/>
  <c r="P77" i="48"/>
  <c r="P78" i="48"/>
  <c r="P79" i="48"/>
  <c r="P80" i="48"/>
  <c r="P81" i="48"/>
  <c r="P82" i="48"/>
  <c r="P83" i="48"/>
  <c r="P84" i="48"/>
  <c r="P85" i="48"/>
  <c r="P86" i="48"/>
  <c r="P87" i="48"/>
  <c r="P88" i="48"/>
  <c r="P89" i="48"/>
  <c r="P90" i="48"/>
  <c r="P91" i="48"/>
  <c r="P92" i="48"/>
  <c r="P93" i="48"/>
  <c r="P94" i="48"/>
  <c r="P95" i="48"/>
  <c r="P96" i="48"/>
  <c r="P97" i="48"/>
  <c r="P98" i="48"/>
  <c r="P99" i="48"/>
  <c r="P100" i="48"/>
  <c r="P101" i="48"/>
  <c r="P102" i="48"/>
  <c r="P103" i="48"/>
  <c r="P104" i="48"/>
  <c r="P105" i="48"/>
  <c r="P106" i="48"/>
  <c r="P107" i="48"/>
  <c r="P108" i="48"/>
  <c r="P109" i="48"/>
  <c r="P110" i="48"/>
  <c r="P111" i="48"/>
  <c r="P112" i="48"/>
  <c r="P113" i="48"/>
  <c r="P114" i="48"/>
  <c r="P115" i="48"/>
  <c r="P116" i="48"/>
  <c r="P117" i="48"/>
  <c r="P118" i="48"/>
  <c r="P119" i="48"/>
  <c r="P120" i="48"/>
  <c r="P121" i="48"/>
  <c r="P122" i="48"/>
  <c r="P123" i="48"/>
  <c r="P124" i="48"/>
  <c r="P125" i="48"/>
  <c r="P126" i="48"/>
  <c r="P127" i="48"/>
  <c r="P128" i="48"/>
  <c r="P129" i="48"/>
  <c r="P130" i="48"/>
  <c r="P131" i="48"/>
  <c r="P132" i="48"/>
  <c r="P133" i="48"/>
  <c r="P134" i="48"/>
  <c r="P135" i="48"/>
  <c r="P136" i="48"/>
  <c r="P137" i="48"/>
  <c r="P138" i="48"/>
  <c r="P139" i="48"/>
  <c r="P140" i="48"/>
  <c r="P141" i="48"/>
  <c r="P142" i="48"/>
  <c r="P143" i="48"/>
  <c r="P144" i="48"/>
  <c r="P145" i="48"/>
  <c r="P146" i="48"/>
  <c r="P147" i="48"/>
  <c r="P148" i="48"/>
  <c r="P149" i="48"/>
  <c r="P150" i="48"/>
  <c r="P151" i="48"/>
  <c r="P152" i="48"/>
  <c r="P153" i="48"/>
  <c r="P154" i="48"/>
  <c r="P155" i="48"/>
  <c r="P156" i="48"/>
  <c r="P157" i="48"/>
  <c r="P158" i="48"/>
  <c r="P159" i="48"/>
  <c r="P160" i="48"/>
  <c r="P161" i="48"/>
  <c r="P162" i="48"/>
  <c r="P163" i="48"/>
  <c r="P164" i="48"/>
  <c r="P165" i="48"/>
  <c r="P166" i="48"/>
  <c r="P167" i="48"/>
  <c r="P168" i="48"/>
  <c r="P169" i="48"/>
  <c r="P170" i="48"/>
  <c r="P171" i="48"/>
  <c r="P172" i="48"/>
  <c r="P173" i="48"/>
  <c r="P174" i="48"/>
  <c r="P175" i="48"/>
  <c r="P176" i="48"/>
  <c r="P177" i="48"/>
  <c r="P178" i="48"/>
  <c r="P179" i="48"/>
  <c r="P180" i="48"/>
  <c r="P181" i="48"/>
  <c r="P182" i="48"/>
  <c r="P183" i="48"/>
  <c r="P184" i="48"/>
  <c r="P185" i="48"/>
  <c r="P186" i="48"/>
  <c r="P187" i="48"/>
  <c r="P188" i="48"/>
  <c r="P189" i="48"/>
  <c r="P190" i="48"/>
  <c r="P191" i="48"/>
  <c r="P192" i="48"/>
  <c r="P193" i="48"/>
  <c r="P194" i="48"/>
  <c r="P195" i="48"/>
  <c r="P196" i="48"/>
  <c r="P197" i="48"/>
  <c r="P198" i="48"/>
  <c r="P199" i="48"/>
  <c r="P200" i="48"/>
  <c r="P201" i="48"/>
  <c r="P202" i="48"/>
  <c r="P203" i="48"/>
  <c r="P204" i="48"/>
  <c r="P2" i="48"/>
  <c r="P205" i="48" l="1"/>
  <c r="B11" i="26" l="1"/>
  <c r="AW2" i="22" l="1"/>
  <c r="J4" i="22" l="1"/>
  <c r="R102" i="24" l="1"/>
  <c r="R101" i="24"/>
  <c r="O6" i="24" l="1"/>
  <c r="AA27" i="22" l="1"/>
  <c r="Z27" i="22" s="1"/>
  <c r="AA28" i="22"/>
  <c r="Z28" i="22" s="1"/>
  <c r="Q2" i="23"/>
  <c r="Q1" i="23"/>
  <c r="E13" i="23"/>
  <c r="E12" i="23"/>
  <c r="E13" i="24"/>
  <c r="BK5" i="26" l="1"/>
  <c r="H8" i="26" s="1"/>
  <c r="BK4" i="26"/>
  <c r="H7" i="26" s="1"/>
  <c r="AY14" i="26"/>
  <c r="I48" i="35" l="1"/>
  <c r="I47" i="35"/>
  <c r="I46" i="35"/>
  <c r="I45" i="35"/>
  <c r="I44" i="35"/>
  <c r="I43" i="35"/>
  <c r="I42" i="35"/>
  <c r="I41" i="35"/>
  <c r="E48" i="35"/>
  <c r="E47" i="35"/>
  <c r="E46" i="35"/>
  <c r="E45" i="35"/>
  <c r="E44" i="35"/>
  <c r="E43" i="35"/>
  <c r="E42" i="35"/>
  <c r="E41" i="35"/>
  <c r="EK53" i="63" l="1"/>
  <c r="EJ53" i="63"/>
  <c r="EG53" i="63"/>
  <c r="EF53" i="63"/>
  <c r="EK52" i="63"/>
  <c r="EJ52" i="63"/>
  <c r="EK51" i="63"/>
  <c r="EJ51" i="63"/>
  <c r="EI51" i="63"/>
  <c r="EG51" i="63"/>
  <c r="EF51" i="63"/>
  <c r="EE51" i="63"/>
  <c r="EC51" i="63"/>
  <c r="EK50" i="63"/>
  <c r="EJ50" i="63"/>
  <c r="EI50" i="63"/>
  <c r="EG50" i="63"/>
  <c r="EF50" i="63"/>
  <c r="EE50" i="63"/>
  <c r="EC50" i="63"/>
  <c r="EK49" i="63"/>
  <c r="EJ49" i="63"/>
  <c r="EI49" i="63"/>
  <c r="EG49" i="63"/>
  <c r="EF49" i="63"/>
  <c r="EE49" i="63"/>
  <c r="EC49" i="63"/>
  <c r="EK48" i="63"/>
  <c r="EJ48" i="63"/>
  <c r="EI48" i="63"/>
  <c r="EG48" i="63"/>
  <c r="EF48" i="63"/>
  <c r="EE48" i="63"/>
  <c r="EK47" i="63"/>
  <c r="EJ47" i="63"/>
  <c r="EG47" i="63"/>
  <c r="EF47" i="63"/>
  <c r="EE47" i="63"/>
  <c r="EC47" i="63"/>
  <c r="EK46" i="63"/>
  <c r="EJ46" i="63"/>
  <c r="EG46" i="63"/>
  <c r="EF46" i="63"/>
  <c r="EE46" i="63"/>
  <c r="EC46" i="63"/>
  <c r="EK45" i="63"/>
  <c r="EJ45" i="63"/>
  <c r="EG45" i="63"/>
  <c r="EF45" i="63"/>
  <c r="EE45" i="63"/>
  <c r="EC45" i="63"/>
  <c r="EK44" i="63"/>
  <c r="EJ44" i="63"/>
  <c r="EG44" i="63"/>
  <c r="EF44" i="63"/>
  <c r="EE44" i="63"/>
  <c r="EC44" i="63"/>
  <c r="EK43" i="63"/>
  <c r="EJ43" i="63"/>
  <c r="EG43" i="63"/>
  <c r="EF43" i="63"/>
  <c r="EE43" i="63"/>
  <c r="EC43" i="63"/>
  <c r="EC42" i="63"/>
  <c r="EC31" i="63"/>
  <c r="EC30" i="63"/>
  <c r="EC29" i="63"/>
  <c r="EC27" i="63"/>
  <c r="EJ25" i="63"/>
  <c r="EK24" i="63"/>
  <c r="EK21" i="63"/>
  <c r="EK13" i="63"/>
  <c r="EJ13" i="63"/>
  <c r="EG13" i="63"/>
  <c r="EF13" i="63"/>
  <c r="EK12" i="63"/>
  <c r="EJ12" i="63"/>
  <c r="EK11" i="63"/>
  <c r="EJ11" i="63"/>
  <c r="EI11" i="63"/>
  <c r="EG11" i="63"/>
  <c r="EF11" i="63"/>
  <c r="EE11" i="63"/>
  <c r="EC11" i="63"/>
  <c r="EK10" i="63"/>
  <c r="EJ10" i="63"/>
  <c r="EI10" i="63"/>
  <c r="EG10" i="63"/>
  <c r="EF10" i="63"/>
  <c r="EE10" i="63"/>
  <c r="EC10" i="63"/>
  <c r="EK9" i="63"/>
  <c r="EJ9" i="63"/>
  <c r="EI9" i="63"/>
  <c r="EG9" i="63"/>
  <c r="EF9" i="63"/>
  <c r="EE9" i="63"/>
  <c r="EC9" i="63"/>
  <c r="EK8" i="63"/>
  <c r="EJ8" i="63"/>
  <c r="EI8" i="63"/>
  <c r="EG8" i="63"/>
  <c r="EF8" i="63"/>
  <c r="EE8" i="63"/>
  <c r="EK7" i="63"/>
  <c r="EJ7" i="63"/>
  <c r="EG7" i="63"/>
  <c r="EF7" i="63"/>
  <c r="EE7" i="63"/>
  <c r="EC7" i="63"/>
  <c r="EK6" i="63"/>
  <c r="EJ6" i="63"/>
  <c r="EG6" i="63"/>
  <c r="EF6" i="63"/>
  <c r="EE6" i="63"/>
  <c r="EC6" i="63"/>
  <c r="EK5" i="63"/>
  <c r="EJ5" i="63"/>
  <c r="EG5" i="63"/>
  <c r="EF5" i="63"/>
  <c r="EE5" i="63"/>
  <c r="EC5" i="63"/>
  <c r="EK4" i="63"/>
  <c r="EJ4" i="63"/>
  <c r="EG4" i="63"/>
  <c r="EF4" i="63"/>
  <c r="EE4" i="63"/>
  <c r="EC4" i="63"/>
  <c r="EK3" i="63"/>
  <c r="EJ3" i="63"/>
  <c r="EG3" i="63"/>
  <c r="EF3" i="63"/>
  <c r="EE3" i="63"/>
  <c r="EC3" i="63"/>
  <c r="EC2" i="63"/>
  <c r="EK53" i="65"/>
  <c r="EJ53" i="65"/>
  <c r="EG53" i="65"/>
  <c r="EF53" i="65"/>
  <c r="EK52" i="65"/>
  <c r="EJ52" i="65"/>
  <c r="EK51" i="65"/>
  <c r="EJ51" i="65"/>
  <c r="EI51" i="65"/>
  <c r="EG51" i="65"/>
  <c r="EF51" i="65"/>
  <c r="EE51" i="65"/>
  <c r="EC51" i="65"/>
  <c r="EK50" i="65"/>
  <c r="EJ50" i="65"/>
  <c r="EI50" i="65"/>
  <c r="EG50" i="65"/>
  <c r="EF50" i="65"/>
  <c r="EE50" i="65"/>
  <c r="EC50" i="65"/>
  <c r="EK49" i="65"/>
  <c r="EJ49" i="65"/>
  <c r="EI49" i="65"/>
  <c r="EG49" i="65"/>
  <c r="EF49" i="65"/>
  <c r="EE49" i="65"/>
  <c r="EC49" i="65"/>
  <c r="EK48" i="65"/>
  <c r="EJ48" i="65"/>
  <c r="EI48" i="65"/>
  <c r="EG48" i="65"/>
  <c r="EF48" i="65"/>
  <c r="EE48" i="65"/>
  <c r="EK47" i="65"/>
  <c r="EJ47" i="65"/>
  <c r="EG47" i="65"/>
  <c r="EF47" i="65"/>
  <c r="EE47" i="65"/>
  <c r="EC47" i="65"/>
  <c r="EK46" i="65"/>
  <c r="EJ46" i="65"/>
  <c r="EG46" i="65"/>
  <c r="EF46" i="65"/>
  <c r="EE46" i="65"/>
  <c r="EC46" i="65"/>
  <c r="EK45" i="65"/>
  <c r="EJ45" i="65"/>
  <c r="EG45" i="65"/>
  <c r="EF45" i="65"/>
  <c r="EE45" i="65"/>
  <c r="EC45" i="65"/>
  <c r="EK44" i="65"/>
  <c r="EJ44" i="65"/>
  <c r="EG44" i="65"/>
  <c r="EF44" i="65"/>
  <c r="EE44" i="65"/>
  <c r="EC44" i="65"/>
  <c r="EK43" i="65"/>
  <c r="EJ43" i="65"/>
  <c r="EG43" i="65"/>
  <c r="EF43" i="65"/>
  <c r="EE43" i="65"/>
  <c r="EC43" i="65"/>
  <c r="EC42" i="65"/>
  <c r="EC32" i="65"/>
  <c r="EC31" i="65"/>
  <c r="EC28" i="65"/>
  <c r="EK26" i="65"/>
  <c r="ED26" i="65"/>
  <c r="EK23" i="65"/>
  <c r="EI23" i="65"/>
  <c r="EK14" i="65"/>
  <c r="EJ14" i="65"/>
  <c r="EG14" i="65"/>
  <c r="EF14" i="65"/>
  <c r="EK13" i="65"/>
  <c r="EJ13" i="65"/>
  <c r="EK12" i="65"/>
  <c r="EJ12" i="65"/>
  <c r="EI12" i="65"/>
  <c r="EG12" i="65"/>
  <c r="EF12" i="65"/>
  <c r="EE12" i="65"/>
  <c r="EC12" i="65"/>
  <c r="EK11" i="65"/>
  <c r="EJ11" i="65"/>
  <c r="EI11" i="65"/>
  <c r="EG11" i="65"/>
  <c r="EF11" i="65"/>
  <c r="EE11" i="65"/>
  <c r="EC11" i="65"/>
  <c r="EK10" i="65"/>
  <c r="EJ10" i="65"/>
  <c r="EI10" i="65"/>
  <c r="EG10" i="65"/>
  <c r="EF10" i="65"/>
  <c r="EE10" i="65"/>
  <c r="EC10" i="65"/>
  <c r="EK9" i="65"/>
  <c r="EJ9" i="65"/>
  <c r="EI9" i="65"/>
  <c r="EG9" i="65"/>
  <c r="EF9" i="65"/>
  <c r="EE9" i="65"/>
  <c r="EK8" i="65"/>
  <c r="EJ8" i="65"/>
  <c r="EG8" i="65"/>
  <c r="EF8" i="65"/>
  <c r="EE8" i="65"/>
  <c r="EC8" i="65"/>
  <c r="EK7" i="65"/>
  <c r="EJ7" i="65"/>
  <c r="EG7" i="65"/>
  <c r="EF7" i="65"/>
  <c r="EE7" i="65"/>
  <c r="EC7" i="65"/>
  <c r="EK6" i="65"/>
  <c r="EJ6" i="65"/>
  <c r="EG6" i="65"/>
  <c r="EF6" i="65"/>
  <c r="EE6" i="65"/>
  <c r="EC6" i="65"/>
  <c r="EK5" i="65"/>
  <c r="EJ5" i="65"/>
  <c r="EG5" i="65"/>
  <c r="EF5" i="65"/>
  <c r="EE5" i="65"/>
  <c r="EC5" i="65"/>
  <c r="EK4" i="65"/>
  <c r="EJ4" i="65"/>
  <c r="EG4" i="65"/>
  <c r="EF4" i="65"/>
  <c r="EE4" i="65"/>
  <c r="EC4" i="65"/>
  <c r="EC3" i="65"/>
  <c r="EK53" i="66"/>
  <c r="EJ53" i="66"/>
  <c r="EG53" i="66"/>
  <c r="EF53" i="66"/>
  <c r="EK52" i="66"/>
  <c r="EJ52" i="66"/>
  <c r="EK51" i="66"/>
  <c r="EJ51" i="66"/>
  <c r="EI51" i="66"/>
  <c r="EG51" i="66"/>
  <c r="EF51" i="66"/>
  <c r="EE51" i="66"/>
  <c r="EC51" i="66"/>
  <c r="EK50" i="66"/>
  <c r="EJ50" i="66"/>
  <c r="EI50" i="66"/>
  <c r="EG50" i="66"/>
  <c r="EF50" i="66"/>
  <c r="EE50" i="66"/>
  <c r="EC50" i="66"/>
  <c r="EK49" i="66"/>
  <c r="EJ49" i="66"/>
  <c r="EI49" i="66"/>
  <c r="EG49" i="66"/>
  <c r="EF49" i="66"/>
  <c r="EE49" i="66"/>
  <c r="EC49" i="66"/>
  <c r="EK48" i="66"/>
  <c r="EJ48" i="66"/>
  <c r="EI48" i="66"/>
  <c r="EG48" i="66"/>
  <c r="EF48" i="66"/>
  <c r="EE48" i="66"/>
  <c r="EK47" i="66"/>
  <c r="EJ47" i="66"/>
  <c r="EG47" i="66"/>
  <c r="EF47" i="66"/>
  <c r="EE47" i="66"/>
  <c r="EC47" i="66"/>
  <c r="EK46" i="66"/>
  <c r="EJ46" i="66"/>
  <c r="EG46" i="66"/>
  <c r="EF46" i="66"/>
  <c r="EE46" i="66"/>
  <c r="EC46" i="66"/>
  <c r="EK45" i="66"/>
  <c r="EJ45" i="66"/>
  <c r="EG45" i="66"/>
  <c r="EF45" i="66"/>
  <c r="EE45" i="66"/>
  <c r="EC45" i="66"/>
  <c r="EK44" i="66"/>
  <c r="EJ44" i="66"/>
  <c r="EG44" i="66"/>
  <c r="EF44" i="66"/>
  <c r="EE44" i="66"/>
  <c r="EC44" i="66"/>
  <c r="EK43" i="66"/>
  <c r="EJ43" i="66"/>
  <c r="EG43" i="66"/>
  <c r="EF43" i="66"/>
  <c r="EE43" i="66"/>
  <c r="EC43" i="66"/>
  <c r="EC42" i="66"/>
  <c r="EK36" i="66"/>
  <c r="EJ36" i="66"/>
  <c r="EG36" i="66"/>
  <c r="EF36" i="66"/>
  <c r="EK35" i="66"/>
  <c r="EJ35" i="66"/>
  <c r="EK34" i="66"/>
  <c r="EJ34" i="66"/>
  <c r="EI34" i="66"/>
  <c r="EG34" i="66"/>
  <c r="EF34" i="66"/>
  <c r="EE34" i="66"/>
  <c r="EC34" i="66"/>
  <c r="EK33" i="66"/>
  <c r="EJ33" i="66"/>
  <c r="EI33" i="66"/>
  <c r="EG33" i="66"/>
  <c r="EF33" i="66"/>
  <c r="EE33" i="66"/>
  <c r="EC33" i="66"/>
  <c r="EK32" i="66"/>
  <c r="EJ32" i="66"/>
  <c r="EI32" i="66"/>
  <c r="EG32" i="66"/>
  <c r="EF32" i="66"/>
  <c r="EE32" i="66"/>
  <c r="EC32" i="66"/>
  <c r="EK31" i="66"/>
  <c r="EJ31" i="66"/>
  <c r="EI31" i="66"/>
  <c r="EG31" i="66"/>
  <c r="EF31" i="66"/>
  <c r="EE31" i="66"/>
  <c r="EK30" i="66"/>
  <c r="EJ30" i="66"/>
  <c r="EG30" i="66"/>
  <c r="EF30" i="66"/>
  <c r="EE30" i="66"/>
  <c r="EC30" i="66"/>
  <c r="EK29" i="66"/>
  <c r="EJ29" i="66"/>
  <c r="EG29" i="66"/>
  <c r="EF29" i="66"/>
  <c r="EE29" i="66"/>
  <c r="EC29" i="66"/>
  <c r="EK28" i="66"/>
  <c r="EJ28" i="66"/>
  <c r="EG28" i="66"/>
  <c r="EF28" i="66"/>
  <c r="EE28" i="66"/>
  <c r="EC28" i="66"/>
  <c r="EK27" i="66"/>
  <c r="EJ27" i="66"/>
  <c r="EG27" i="66"/>
  <c r="EF27" i="66"/>
  <c r="EE27" i="66"/>
  <c r="EC27" i="66"/>
  <c r="EK26" i="66"/>
  <c r="EJ26" i="66"/>
  <c r="EG26" i="66"/>
  <c r="EF26" i="66"/>
  <c r="EE26" i="66"/>
  <c r="EC26" i="66"/>
  <c r="EC25" i="66"/>
  <c r="EC15" i="66"/>
  <c r="EC14" i="66"/>
  <c r="EC11" i="66"/>
  <c r="EK8" i="66"/>
  <c r="ED8" i="66"/>
  <c r="EK5" i="66"/>
  <c r="EK3" i="66"/>
  <c r="EC54" i="67"/>
  <c r="EC53" i="67"/>
  <c r="EC52" i="67"/>
  <c r="EC50" i="67"/>
  <c r="EK49" i="67"/>
  <c r="EK45" i="67"/>
  <c r="EI45" i="67"/>
  <c r="EK34" i="67"/>
  <c r="EJ34" i="67"/>
  <c r="EG34" i="67"/>
  <c r="EF34" i="67"/>
  <c r="EK33" i="67"/>
  <c r="EJ33" i="67"/>
  <c r="EK32" i="67"/>
  <c r="EJ32" i="67"/>
  <c r="EI32" i="67"/>
  <c r="EG32" i="67"/>
  <c r="EF32" i="67"/>
  <c r="EE32" i="67"/>
  <c r="EC32" i="67"/>
  <c r="EK31" i="67"/>
  <c r="EJ31" i="67"/>
  <c r="EI31" i="67"/>
  <c r="EG31" i="67"/>
  <c r="EF31" i="67"/>
  <c r="EE31" i="67"/>
  <c r="EC31" i="67"/>
  <c r="EK30" i="67"/>
  <c r="EJ30" i="67"/>
  <c r="EI30" i="67"/>
  <c r="EG30" i="67"/>
  <c r="EF30" i="67"/>
  <c r="EE30" i="67"/>
  <c r="EC30" i="67"/>
  <c r="EK29" i="67"/>
  <c r="EJ29" i="67"/>
  <c r="EI29" i="67"/>
  <c r="EG29" i="67"/>
  <c r="EF29" i="67"/>
  <c r="EE29" i="67"/>
  <c r="EK28" i="67"/>
  <c r="EJ28" i="67"/>
  <c r="EG28" i="67"/>
  <c r="EF28" i="67"/>
  <c r="EE28" i="67"/>
  <c r="EC28" i="67"/>
  <c r="EK27" i="67"/>
  <c r="EJ27" i="67"/>
  <c r="EG27" i="67"/>
  <c r="EF27" i="67"/>
  <c r="EE27" i="67"/>
  <c r="EC27" i="67"/>
  <c r="EK26" i="67"/>
  <c r="EJ26" i="67"/>
  <c r="EG26" i="67"/>
  <c r="EF26" i="67"/>
  <c r="EE26" i="67"/>
  <c r="EC26" i="67"/>
  <c r="EK25" i="67"/>
  <c r="EJ25" i="67"/>
  <c r="EG25" i="67"/>
  <c r="EF25" i="67"/>
  <c r="EE25" i="67"/>
  <c r="EC25" i="67"/>
  <c r="EK24" i="67"/>
  <c r="EJ24" i="67"/>
  <c r="EG24" i="67"/>
  <c r="EF24" i="67"/>
  <c r="EE24" i="67"/>
  <c r="EC24" i="67"/>
  <c r="EC23" i="67"/>
  <c r="EK13" i="67"/>
  <c r="EJ13" i="67"/>
  <c r="EG13" i="67"/>
  <c r="EF13" i="67"/>
  <c r="EK12" i="67"/>
  <c r="EJ12" i="67"/>
  <c r="EK11" i="67"/>
  <c r="EJ11" i="67"/>
  <c r="EI11" i="67"/>
  <c r="EG11" i="67"/>
  <c r="EF11" i="67"/>
  <c r="EE11" i="67"/>
  <c r="EC11" i="67"/>
  <c r="EK10" i="67"/>
  <c r="EJ10" i="67"/>
  <c r="EI10" i="67"/>
  <c r="EG10" i="67"/>
  <c r="EF10" i="67"/>
  <c r="EE10" i="67"/>
  <c r="EC10" i="67"/>
  <c r="EK9" i="67"/>
  <c r="EJ9" i="67"/>
  <c r="EI9" i="67"/>
  <c r="EG9" i="67"/>
  <c r="EF9" i="67"/>
  <c r="EE9" i="67"/>
  <c r="EC9" i="67"/>
  <c r="EK8" i="67"/>
  <c r="EJ8" i="67"/>
  <c r="EI8" i="67"/>
  <c r="EG8" i="67"/>
  <c r="EF8" i="67"/>
  <c r="EE8" i="67"/>
  <c r="EK7" i="67"/>
  <c r="EJ7" i="67"/>
  <c r="EG7" i="67"/>
  <c r="EF7" i="67"/>
  <c r="EE7" i="67"/>
  <c r="EC7" i="67"/>
  <c r="EK6" i="67"/>
  <c r="EJ6" i="67"/>
  <c r="EG6" i="67"/>
  <c r="EF6" i="67"/>
  <c r="EE6" i="67"/>
  <c r="EC6" i="67"/>
  <c r="EK5" i="67"/>
  <c r="EJ5" i="67"/>
  <c r="EG5" i="67"/>
  <c r="EF5" i="67"/>
  <c r="EE5" i="67"/>
  <c r="EC5" i="67"/>
  <c r="EK4" i="67"/>
  <c r="EJ4" i="67"/>
  <c r="EG4" i="67"/>
  <c r="EF4" i="67"/>
  <c r="EE4" i="67"/>
  <c r="EC4" i="67"/>
  <c r="EK3" i="67"/>
  <c r="EJ3" i="67"/>
  <c r="EG3" i="67"/>
  <c r="EF3" i="67"/>
  <c r="EE3" i="67"/>
  <c r="EC3" i="67"/>
  <c r="EC2" i="67"/>
  <c r="EK53" i="64"/>
  <c r="EJ53" i="64"/>
  <c r="EG53" i="64"/>
  <c r="EF53" i="64"/>
  <c r="EK52" i="64"/>
  <c r="EJ52" i="64"/>
  <c r="EK51" i="64"/>
  <c r="EJ51" i="64"/>
  <c r="EI51" i="64"/>
  <c r="EG51" i="64"/>
  <c r="EF51" i="64"/>
  <c r="EE51" i="64"/>
  <c r="EC51" i="64"/>
  <c r="EK50" i="64"/>
  <c r="EJ50" i="64"/>
  <c r="EI50" i="64"/>
  <c r="EG50" i="64"/>
  <c r="EF50" i="64"/>
  <c r="EE50" i="64"/>
  <c r="EC50" i="64"/>
  <c r="EK49" i="64"/>
  <c r="EJ49" i="64"/>
  <c r="EI49" i="64"/>
  <c r="EG49" i="64"/>
  <c r="EF49" i="64"/>
  <c r="EE49" i="64"/>
  <c r="EC49" i="64"/>
  <c r="EK48" i="64"/>
  <c r="EJ48" i="64"/>
  <c r="EI48" i="64"/>
  <c r="EG48" i="64"/>
  <c r="EF48" i="64"/>
  <c r="EE48" i="64"/>
  <c r="EK47" i="64"/>
  <c r="EJ47" i="64"/>
  <c r="EG47" i="64"/>
  <c r="EF47" i="64"/>
  <c r="EE47" i="64"/>
  <c r="EC47" i="64"/>
  <c r="EK46" i="64"/>
  <c r="EJ46" i="64"/>
  <c r="EG46" i="64"/>
  <c r="EF46" i="64"/>
  <c r="EE46" i="64"/>
  <c r="EC46" i="64"/>
  <c r="EK45" i="64"/>
  <c r="EJ45" i="64"/>
  <c r="EG45" i="64"/>
  <c r="EF45" i="64"/>
  <c r="EE45" i="64"/>
  <c r="EC45" i="64"/>
  <c r="EK44" i="64"/>
  <c r="EJ44" i="64"/>
  <c r="EG44" i="64"/>
  <c r="EF44" i="64"/>
  <c r="EE44" i="64"/>
  <c r="EC44" i="64"/>
  <c r="EK43" i="64"/>
  <c r="EJ43" i="64"/>
  <c r="EG43" i="64"/>
  <c r="EF43" i="64"/>
  <c r="EE43" i="64"/>
  <c r="EC43" i="64"/>
  <c r="EC42" i="64"/>
  <c r="EC32" i="64"/>
  <c r="EC31" i="64"/>
  <c r="EC30" i="64"/>
  <c r="EC28" i="64"/>
  <c r="EK26" i="64"/>
  <c r="EI26" i="64"/>
  <c r="EK21" i="64"/>
  <c r="EK14" i="64"/>
  <c r="EJ14" i="64"/>
  <c r="EG14" i="64"/>
  <c r="EF14" i="64"/>
  <c r="EK13" i="64"/>
  <c r="EJ13" i="64"/>
  <c r="EK12" i="64"/>
  <c r="EJ12" i="64"/>
  <c r="EI12" i="64"/>
  <c r="EG12" i="64"/>
  <c r="EF12" i="64"/>
  <c r="EE12" i="64"/>
  <c r="EC12" i="64"/>
  <c r="EK11" i="64"/>
  <c r="EJ11" i="64"/>
  <c r="EI11" i="64"/>
  <c r="EG11" i="64"/>
  <c r="EF11" i="64"/>
  <c r="EE11" i="64"/>
  <c r="EC11" i="64"/>
  <c r="EK10" i="64"/>
  <c r="EJ10" i="64"/>
  <c r="EI10" i="64"/>
  <c r="EG10" i="64"/>
  <c r="EF10" i="64"/>
  <c r="EE10" i="64"/>
  <c r="EC10" i="64"/>
  <c r="EK9" i="64"/>
  <c r="EJ9" i="64"/>
  <c r="EI9" i="64"/>
  <c r="EG9" i="64"/>
  <c r="EF9" i="64"/>
  <c r="EE9" i="64"/>
  <c r="EK8" i="64"/>
  <c r="EJ8" i="64"/>
  <c r="EG8" i="64"/>
  <c r="EF8" i="64"/>
  <c r="EE8" i="64"/>
  <c r="EC8" i="64"/>
  <c r="EK7" i="64"/>
  <c r="EJ7" i="64"/>
  <c r="EG7" i="64"/>
  <c r="EF7" i="64"/>
  <c r="EE7" i="64"/>
  <c r="EC7" i="64"/>
  <c r="EK6" i="64"/>
  <c r="EJ6" i="64"/>
  <c r="EG6" i="64"/>
  <c r="EF6" i="64"/>
  <c r="EE6" i="64"/>
  <c r="EC6" i="64"/>
  <c r="EK5" i="64"/>
  <c r="EJ5" i="64"/>
  <c r="EG5" i="64"/>
  <c r="EF5" i="64"/>
  <c r="EE5" i="64"/>
  <c r="EC5" i="64"/>
  <c r="EK4" i="64"/>
  <c r="EJ4" i="64"/>
  <c r="EG4" i="64"/>
  <c r="EF4" i="64"/>
  <c r="EE4" i="64"/>
  <c r="EC4" i="64"/>
  <c r="EC3" i="64"/>
  <c r="EK53" i="68"/>
  <c r="EJ53" i="68"/>
  <c r="EG53" i="68"/>
  <c r="EF53" i="68"/>
  <c r="EK52" i="68"/>
  <c r="EJ52" i="68"/>
  <c r="EK51" i="68"/>
  <c r="EJ51" i="68"/>
  <c r="EI51" i="68"/>
  <c r="EG51" i="68"/>
  <c r="EF51" i="68"/>
  <c r="EE51" i="68"/>
  <c r="EC51" i="68"/>
  <c r="EK50" i="68"/>
  <c r="EJ50" i="68"/>
  <c r="EI50" i="68"/>
  <c r="EG50" i="68"/>
  <c r="EF50" i="68"/>
  <c r="EE50" i="68"/>
  <c r="EC50" i="68"/>
  <c r="EK49" i="68"/>
  <c r="EJ49" i="68"/>
  <c r="EI49" i="68"/>
  <c r="EG49" i="68"/>
  <c r="EF49" i="68"/>
  <c r="EE49" i="68"/>
  <c r="EC49" i="68"/>
  <c r="EK48" i="68"/>
  <c r="EJ48" i="68"/>
  <c r="EI48" i="68"/>
  <c r="EG48" i="68"/>
  <c r="EF48" i="68"/>
  <c r="EE48" i="68"/>
  <c r="EK47" i="68"/>
  <c r="EJ47" i="68"/>
  <c r="EG47" i="68"/>
  <c r="EF47" i="68"/>
  <c r="EE47" i="68"/>
  <c r="EC47" i="68"/>
  <c r="EK46" i="68"/>
  <c r="EJ46" i="68"/>
  <c r="EG46" i="68"/>
  <c r="EF46" i="68"/>
  <c r="EE46" i="68"/>
  <c r="EC46" i="68"/>
  <c r="EK45" i="68"/>
  <c r="EJ45" i="68"/>
  <c r="EG45" i="68"/>
  <c r="EF45" i="68"/>
  <c r="EE45" i="68"/>
  <c r="EC45" i="68"/>
  <c r="EK44" i="68"/>
  <c r="EJ44" i="68"/>
  <c r="EG44" i="68"/>
  <c r="EF44" i="68"/>
  <c r="EE44" i="68"/>
  <c r="EC44" i="68"/>
  <c r="EK43" i="68"/>
  <c r="EJ43" i="68"/>
  <c r="EG43" i="68"/>
  <c r="EF43" i="68"/>
  <c r="EE43" i="68"/>
  <c r="EC43" i="68"/>
  <c r="EC42" i="68"/>
  <c r="EC32" i="68"/>
  <c r="EC31" i="68"/>
  <c r="EC30" i="68"/>
  <c r="EC28" i="68"/>
  <c r="EK26" i="68"/>
  <c r="EI26" i="68"/>
  <c r="EK21" i="68"/>
  <c r="EK14" i="68"/>
  <c r="EJ14" i="68"/>
  <c r="EG14" i="68"/>
  <c r="EF14" i="68"/>
  <c r="EK13" i="68"/>
  <c r="EJ13" i="68"/>
  <c r="EK12" i="68"/>
  <c r="EJ12" i="68"/>
  <c r="EI12" i="68"/>
  <c r="EG12" i="68"/>
  <c r="EF12" i="68"/>
  <c r="EE12" i="68"/>
  <c r="EC12" i="68"/>
  <c r="EK11" i="68"/>
  <c r="EJ11" i="68"/>
  <c r="EI11" i="68"/>
  <c r="EG11" i="68"/>
  <c r="EF11" i="68"/>
  <c r="EE11" i="68"/>
  <c r="EC11" i="68"/>
  <c r="EK10" i="68"/>
  <c r="EJ10" i="68"/>
  <c r="EI10" i="68"/>
  <c r="EG10" i="68"/>
  <c r="EF10" i="68"/>
  <c r="EE10" i="68"/>
  <c r="EC10" i="68"/>
  <c r="EK9" i="68"/>
  <c r="EJ9" i="68"/>
  <c r="EI9" i="68"/>
  <c r="EG9" i="68"/>
  <c r="EF9" i="68"/>
  <c r="EE9" i="68"/>
  <c r="EK8" i="68"/>
  <c r="EJ8" i="68"/>
  <c r="EG8" i="68"/>
  <c r="EF8" i="68"/>
  <c r="EE8" i="68"/>
  <c r="EC8" i="68"/>
  <c r="EK7" i="68"/>
  <c r="EJ7" i="68"/>
  <c r="EG7" i="68"/>
  <c r="EF7" i="68"/>
  <c r="EE7" i="68"/>
  <c r="EC7" i="68"/>
  <c r="EK6" i="68"/>
  <c r="EJ6" i="68"/>
  <c r="EG6" i="68"/>
  <c r="EF6" i="68"/>
  <c r="EE6" i="68"/>
  <c r="EC6" i="68"/>
  <c r="EK5" i="68"/>
  <c r="EJ5" i="68"/>
  <c r="EG5" i="68"/>
  <c r="EF5" i="68"/>
  <c r="EE5" i="68"/>
  <c r="EC5" i="68"/>
  <c r="EK4" i="68"/>
  <c r="EJ4" i="68"/>
  <c r="EG4" i="68"/>
  <c r="EF4" i="68"/>
  <c r="EE4" i="68"/>
  <c r="EC4" i="68"/>
  <c r="EC3" i="68"/>
  <c r="AV1" i="44" l="1"/>
  <c r="J53" i="71" s="1"/>
  <c r="J47" i="71" l="1"/>
  <c r="I47" i="71" s="1"/>
  <c r="J45" i="71"/>
  <c r="I45" i="71" s="1"/>
  <c r="J48" i="71"/>
  <c r="I48" i="71" s="1"/>
  <c r="J46" i="71"/>
  <c r="I46" i="71" s="1"/>
  <c r="J34" i="71"/>
  <c r="D36" i="71"/>
  <c r="D47" i="71"/>
  <c r="G53" i="71"/>
  <c r="J40" i="71"/>
  <c r="J36" i="71"/>
  <c r="E32" i="71"/>
  <c r="D40" i="71"/>
  <c r="C53" i="71"/>
  <c r="H38" i="71"/>
  <c r="H34" i="71"/>
  <c r="E34" i="71"/>
  <c r="D38" i="71"/>
  <c r="E43" i="71"/>
  <c r="D46" i="71"/>
  <c r="D48" i="71"/>
  <c r="B53" i="71"/>
  <c r="F53" i="71"/>
  <c r="I53" i="71"/>
  <c r="J42" i="71"/>
  <c r="H40" i="71"/>
  <c r="J38" i="71"/>
  <c r="H36" i="71"/>
  <c r="H47" i="71" l="1"/>
  <c r="F45" i="71"/>
  <c r="D45" i="71"/>
  <c r="J10" i="71"/>
  <c r="H4" i="71"/>
  <c r="E12" i="71"/>
  <c r="F24" i="71"/>
  <c r="G24" i="71"/>
  <c r="I24" i="71"/>
  <c r="C24" i="71"/>
  <c r="E2" i="71"/>
  <c r="D15" i="71" l="1"/>
  <c r="F15" i="71"/>
  <c r="B24" i="71"/>
  <c r="H10" i="71"/>
  <c r="J8" i="71"/>
  <c r="H8" i="71"/>
  <c r="J6" i="71"/>
  <c r="H6" i="71"/>
  <c r="J4" i="71"/>
  <c r="D18" i="71"/>
  <c r="D17" i="71"/>
  <c r="D16" i="71"/>
  <c r="E4" i="71"/>
  <c r="D8" i="71"/>
  <c r="D7" i="71"/>
  <c r="D6" i="71"/>
  <c r="H17" i="71" l="1"/>
  <c r="I15" i="71"/>
  <c r="AT17" i="44"/>
  <c r="AT16" i="44"/>
  <c r="AY1" i="58" l="1"/>
  <c r="AY2" i="58" s="1"/>
  <c r="AZ1" i="58"/>
  <c r="AZ2" i="58" s="1"/>
  <c r="AA46" i="35" l="1"/>
  <c r="AA47" i="35"/>
  <c r="BH31" i="70" l="1"/>
  <c r="BC31" i="70"/>
  <c r="BH19" i="70"/>
  <c r="BF18" i="70"/>
  <c r="BF30" i="70" l="1"/>
  <c r="BK18" i="70"/>
  <c r="BI29" i="70"/>
  <c r="BD29" i="70"/>
  <c r="BI17" i="70"/>
  <c r="BD17" i="70"/>
  <c r="BQ38" i="35"/>
  <c r="BR38" i="35" l="1"/>
  <c r="BS38" i="35" s="1"/>
  <c r="BM2" i="35"/>
  <c r="BQ13" i="35"/>
  <c r="BR13" i="35" s="1"/>
  <c r="BS13" i="35" s="1"/>
  <c r="BR6" i="35"/>
  <c r="BS6" i="35" s="1"/>
  <c r="BR7" i="35"/>
  <c r="BS7" i="35" s="1"/>
  <c r="BR8" i="35"/>
  <c r="BS8" i="35" s="1"/>
  <c r="BR9" i="35"/>
  <c r="BS9" i="35" s="1"/>
  <c r="BR10" i="35"/>
  <c r="BS10" i="35" s="1"/>
  <c r="BQ16" i="35"/>
  <c r="BQ17" i="35"/>
  <c r="BQ22" i="35"/>
  <c r="BQ1" i="35"/>
  <c r="BQ36" i="35"/>
  <c r="BQ37" i="35"/>
  <c r="BQ15" i="35"/>
  <c r="BQ12" i="35"/>
  <c r="BQ11" i="35"/>
  <c r="BQ19" i="35"/>
  <c r="BQ31" i="35"/>
  <c r="BQ28" i="35"/>
  <c r="BQ32" i="35"/>
  <c r="BQ30" i="35"/>
  <c r="BQ33" i="35"/>
  <c r="BQ3" i="35"/>
  <c r="BQ20" i="35"/>
  <c r="BQ27" i="35"/>
  <c r="BQ23" i="35"/>
  <c r="BQ14" i="35"/>
  <c r="BQ35" i="35"/>
  <c r="BQ5" i="35"/>
  <c r="BQ4" i="35"/>
  <c r="BQ24" i="35"/>
  <c r="BQ2" i="35"/>
  <c r="BQ26" i="35"/>
  <c r="BQ25" i="35"/>
  <c r="BQ21" i="35"/>
  <c r="BQ29" i="35"/>
  <c r="BQ18" i="35"/>
  <c r="BQ34" i="35"/>
  <c r="BR19" i="35" l="1"/>
  <c r="BS19" i="35" s="1"/>
  <c r="BR18" i="35"/>
  <c r="BS18" i="35" s="1"/>
  <c r="BR21" i="35"/>
  <c r="BS21" i="35" s="1"/>
  <c r="BR22" i="35"/>
  <c r="BS22" i="35" s="1"/>
  <c r="BR23" i="35"/>
  <c r="BS23" i="35" s="1"/>
  <c r="BR24" i="35"/>
  <c r="BS24" i="35" s="1"/>
  <c r="BR25" i="35"/>
  <c r="BS25" i="35" s="1"/>
  <c r="BR26" i="35"/>
  <c r="BS26" i="35" s="1"/>
  <c r="BR27" i="35"/>
  <c r="BS27" i="35" s="1"/>
  <c r="BR28" i="35"/>
  <c r="BS28" i="35" s="1"/>
  <c r="BR29" i="35"/>
  <c r="BS29" i="35" s="1"/>
  <c r="BR30" i="35"/>
  <c r="BS30" i="35" s="1"/>
  <c r="BR31" i="35"/>
  <c r="BS31" i="35" s="1"/>
  <c r="BR32" i="35"/>
  <c r="BS32" i="35" s="1"/>
  <c r="BR33" i="35"/>
  <c r="BS33" i="35" s="1"/>
  <c r="BR34" i="35"/>
  <c r="BS34" i="35" s="1"/>
  <c r="BR35" i="35"/>
  <c r="BS35" i="35" s="1"/>
  <c r="BR36" i="35"/>
  <c r="BS36" i="35" s="1"/>
  <c r="BR37" i="35"/>
  <c r="BS37" i="35" s="1"/>
  <c r="BR2" i="35"/>
  <c r="BS2" i="35" s="1"/>
  <c r="BR3" i="35"/>
  <c r="BS3" i="35" s="1"/>
  <c r="BR4" i="35"/>
  <c r="BS4" i="35" s="1"/>
  <c r="BR5" i="35"/>
  <c r="BS5" i="35" s="1"/>
  <c r="BR11" i="35"/>
  <c r="BS11" i="35" s="1"/>
  <c r="BR12" i="35"/>
  <c r="BS12" i="35" s="1"/>
  <c r="BR14" i="35"/>
  <c r="BS14" i="35" s="1"/>
  <c r="BR15" i="35"/>
  <c r="BS15" i="35" s="1"/>
  <c r="BR16" i="35"/>
  <c r="BS16" i="35" s="1"/>
  <c r="BR17" i="35"/>
  <c r="BS17" i="35" s="1"/>
  <c r="BR20" i="35"/>
  <c r="BS20" i="35" s="1"/>
  <c r="BR1" i="35"/>
  <c r="BS1" i="35" s="1"/>
  <c r="BO3" i="35" l="1"/>
  <c r="BM3" i="35"/>
  <c r="BM5" i="35"/>
  <c r="BM37" i="35"/>
  <c r="BM36" i="35"/>
  <c r="BM23" i="35"/>
  <c r="BM35" i="35"/>
  <c r="BM34" i="35"/>
  <c r="BM33" i="35"/>
  <c r="BM32" i="35"/>
  <c r="BM31" i="35"/>
  <c r="BM30" i="35"/>
  <c r="BM29" i="35"/>
  <c r="BM21" i="35"/>
  <c r="BM27" i="35"/>
  <c r="BM26" i="35"/>
  <c r="BM25" i="35"/>
  <c r="BM24" i="35"/>
  <c r="BM22" i="35"/>
  <c r="BM20" i="35"/>
  <c r="BM19" i="35"/>
  <c r="BM18" i="35"/>
  <c r="BM17" i="35"/>
  <c r="BM16" i="35"/>
  <c r="BM15" i="35"/>
  <c r="BM14" i="35"/>
  <c r="BM13" i="35"/>
  <c r="BM12" i="35"/>
  <c r="BM11" i="35"/>
  <c r="BM4" i="35"/>
  <c r="BM1" i="35"/>
  <c r="BJ5" i="35"/>
  <c r="BK5" i="35" s="1"/>
  <c r="P28" i="26" l="1"/>
  <c r="P27" i="26"/>
  <c r="P26" i="26"/>
  <c r="P25" i="26"/>
  <c r="T6" i="48" l="1"/>
  <c r="T7" i="48" l="1"/>
  <c r="AW13" i="26" l="1"/>
  <c r="AW14" i="26"/>
  <c r="AW15" i="26"/>
  <c r="AW16" i="26"/>
  <c r="AW17" i="26"/>
  <c r="AW18" i="26"/>
  <c r="AW19" i="26"/>
  <c r="AW20" i="26"/>
  <c r="AW12" i="26"/>
  <c r="BE13" i="26"/>
  <c r="G21" i="26"/>
  <c r="BF13" i="26"/>
  <c r="AX13" i="26" l="1"/>
  <c r="AX14" i="26"/>
  <c r="AX15" i="26"/>
  <c r="AX16" i="26"/>
  <c r="AX17" i="26"/>
  <c r="AX18" i="26"/>
  <c r="AX19" i="26"/>
  <c r="AX20" i="26"/>
  <c r="AX12" i="26"/>
  <c r="AY13" i="26"/>
  <c r="AY15" i="26"/>
  <c r="AY16" i="26"/>
  <c r="AY17" i="26"/>
  <c r="AY18" i="26"/>
  <c r="AY19" i="26"/>
  <c r="AY20" i="26"/>
  <c r="AY12" i="26"/>
  <c r="AZ13" i="26"/>
  <c r="AZ14" i="26"/>
  <c r="AZ15" i="26"/>
  <c r="AZ16" i="26"/>
  <c r="AZ17" i="26"/>
  <c r="AZ18" i="26"/>
  <c r="AZ19" i="26"/>
  <c r="AZ20" i="26"/>
  <c r="AZ12" i="26"/>
  <c r="P48" i="26" l="1"/>
  <c r="P47" i="26"/>
  <c r="Q45" i="26"/>
  <c r="R45" i="26" s="1"/>
  <c r="Q44" i="26"/>
  <c r="R44" i="26" s="1"/>
  <c r="P46" i="26" l="1"/>
  <c r="BE16" i="24" l="1"/>
  <c r="BG8" i="24"/>
  <c r="BG5" i="24"/>
  <c r="BG4" i="24"/>
  <c r="E21" i="26" l="1"/>
  <c r="T4" i="39" l="1"/>
  <c r="S4" i="39"/>
  <c r="R4" i="39"/>
  <c r="Q4" i="39"/>
  <c r="AA30" i="35" l="1"/>
  <c r="AB77" i="35" l="1"/>
  <c r="AC77" i="35" l="1"/>
  <c r="DA2" i="62"/>
  <c r="L2" i="39" l="1"/>
  <c r="AJ3" i="35" l="1"/>
  <c r="BF34" i="70" l="1"/>
  <c r="BK29" i="70"/>
  <c r="BF29" i="70"/>
  <c r="BI28" i="70"/>
  <c r="BD28" i="70"/>
  <c r="BI27" i="70"/>
  <c r="BD27" i="70"/>
  <c r="BF27" i="70" s="1"/>
  <c r="BI26" i="70"/>
  <c r="BD26" i="70"/>
  <c r="BF26" i="70" s="1"/>
  <c r="BI25" i="70"/>
  <c r="BD25" i="70"/>
  <c r="BF25" i="70" s="1"/>
  <c r="BI24" i="70"/>
  <c r="BD24" i="70"/>
  <c r="BF24" i="70" s="1"/>
  <c r="BI23" i="70"/>
  <c r="BJ24" i="70" s="1"/>
  <c r="BD23" i="70"/>
  <c r="BF23" i="70" s="1"/>
  <c r="BK17" i="70"/>
  <c r="BF17" i="70"/>
  <c r="BK16" i="70"/>
  <c r="BI16" i="70"/>
  <c r="BF16" i="70"/>
  <c r="BD16" i="70"/>
  <c r="BK15" i="70"/>
  <c r="BI15" i="70"/>
  <c r="BF15" i="70"/>
  <c r="BD15" i="70"/>
  <c r="BK14" i="70"/>
  <c r="BI14" i="70"/>
  <c r="BF14" i="70"/>
  <c r="BD14" i="70"/>
  <c r="BK13" i="70"/>
  <c r="BI13" i="70"/>
  <c r="BF13" i="70"/>
  <c r="BD13" i="70"/>
  <c r="BK12" i="70"/>
  <c r="BI12" i="70"/>
  <c r="BJ13" i="70" s="1"/>
  <c r="BJ14" i="70" s="1"/>
  <c r="BJ15" i="70" s="1"/>
  <c r="BJ16" i="70" s="1"/>
  <c r="BJ17" i="70" s="1"/>
  <c r="BJ18" i="70" s="1"/>
  <c r="BF12" i="70"/>
  <c r="BD12" i="70"/>
  <c r="BE13" i="70" s="1"/>
  <c r="BE9" i="70"/>
  <c r="BK6" i="70"/>
  <c r="BK5" i="70"/>
  <c r="BE2" i="70"/>
  <c r="BK1" i="70"/>
  <c r="I37" i="32"/>
  <c r="I36" i="32"/>
  <c r="I35" i="32"/>
  <c r="I34" i="32"/>
  <c r="I33" i="32"/>
  <c r="I32" i="32"/>
  <c r="D37" i="32"/>
  <c r="D36" i="32"/>
  <c r="D35" i="32"/>
  <c r="D34" i="32"/>
  <c r="D33" i="32"/>
  <c r="D32" i="32"/>
  <c r="E25" i="32"/>
  <c r="BK30" i="70" l="1"/>
  <c r="AA1" i="70"/>
  <c r="BE24" i="70"/>
  <c r="BE25" i="70" s="1"/>
  <c r="BE26" i="70" s="1"/>
  <c r="BE27" i="70" s="1"/>
  <c r="BE28" i="70" s="1"/>
  <c r="BE29" i="70" s="1"/>
  <c r="BE30" i="70" s="1"/>
  <c r="BK23" i="70"/>
  <c r="BJ25" i="70"/>
  <c r="BJ26" i="70" s="1"/>
  <c r="BJ27" i="70" s="1"/>
  <c r="BJ28" i="70" s="1"/>
  <c r="BJ29" i="70" s="1"/>
  <c r="BJ30" i="70" s="1"/>
  <c r="BE14" i="70"/>
  <c r="BE15" i="70" s="1"/>
  <c r="BE16" i="70" s="1"/>
  <c r="BE17" i="70" s="1"/>
  <c r="BE18" i="70" s="1"/>
  <c r="BK24" i="70"/>
  <c r="BK25" i="70"/>
  <c r="BK26" i="70"/>
  <c r="BK27" i="70"/>
  <c r="BK28" i="70"/>
  <c r="BF28" i="70"/>
  <c r="CA1" i="70" l="1"/>
  <c r="BK2" i="35"/>
  <c r="BK3" i="35"/>
  <c r="BK4" i="35"/>
  <c r="BK1" i="35"/>
  <c r="CE49" i="35" l="1"/>
  <c r="CI49" i="35"/>
  <c r="BD15" i="26" l="1"/>
  <c r="H15" i="26" s="1"/>
  <c r="I6" i="26"/>
  <c r="BD20" i="26" l="1"/>
  <c r="H20" i="26" s="1"/>
  <c r="BD12" i="26"/>
  <c r="H12" i="26" s="1"/>
  <c r="BD17" i="26"/>
  <c r="H17" i="26" s="1"/>
  <c r="BD13" i="26"/>
  <c r="H13" i="26" s="1"/>
  <c r="BD19" i="26"/>
  <c r="H19" i="26" s="1"/>
  <c r="BD18" i="26"/>
  <c r="H18" i="26" s="1"/>
  <c r="BD14" i="26"/>
  <c r="H14" i="26" s="1"/>
  <c r="BD16" i="26"/>
  <c r="H16" i="26" s="1"/>
  <c r="BE11" i="26"/>
  <c r="BE14" i="26" s="1"/>
  <c r="H9" i="26" s="1"/>
  <c r="BD21" i="26" l="1"/>
  <c r="EA40" i="49"/>
  <c r="EA39" i="49"/>
  <c r="EA38" i="49"/>
  <c r="EA37" i="49"/>
  <c r="EB35" i="49"/>
  <c r="EA35" i="49"/>
  <c r="EB34" i="49"/>
  <c r="EA34" i="49"/>
  <c r="EB33" i="49"/>
  <c r="EA33" i="49"/>
  <c r="EB32" i="49"/>
  <c r="EA32" i="49"/>
  <c r="EB31" i="49"/>
  <c r="EA31" i="49"/>
  <c r="EB30" i="49"/>
  <c r="EA30" i="49"/>
  <c r="EB29" i="49"/>
  <c r="EA29" i="49"/>
  <c r="EB28" i="49"/>
  <c r="EA28" i="49"/>
  <c r="EB27" i="49"/>
  <c r="EA27" i="49"/>
  <c r="EB26" i="49"/>
  <c r="EA26" i="49"/>
  <c r="ED23" i="49"/>
  <c r="EC23" i="49"/>
  <c r="EB23" i="49"/>
  <c r="EA23" i="49"/>
  <c r="ED22" i="49"/>
  <c r="EC22" i="49"/>
  <c r="EB22" i="49"/>
  <c r="EA22" i="49"/>
  <c r="ED21" i="49"/>
  <c r="EC21" i="49"/>
  <c r="EB21" i="49"/>
  <c r="EA21" i="49"/>
  <c r="ED20" i="49"/>
  <c r="EC20" i="49"/>
  <c r="EB20" i="49"/>
  <c r="EA20" i="49"/>
  <c r="ED19" i="49"/>
  <c r="EC19" i="49"/>
  <c r="EB19" i="49"/>
  <c r="EA19" i="49"/>
  <c r="ED18" i="49"/>
  <c r="EC18" i="49"/>
  <c r="EB18" i="49"/>
  <c r="EA18" i="49"/>
  <c r="ED17" i="49"/>
  <c r="EC17" i="49"/>
  <c r="EB17" i="49"/>
  <c r="EA17" i="49"/>
  <c r="ED16" i="49"/>
  <c r="EC16" i="49"/>
  <c r="EB16" i="49"/>
  <c r="EA16" i="49"/>
  <c r="ED15" i="49"/>
  <c r="EC15" i="49"/>
  <c r="EB15" i="49"/>
  <c r="EA15" i="49"/>
  <c r="EA12" i="49"/>
  <c r="EA11" i="49"/>
  <c r="EA10" i="49"/>
  <c r="EA8" i="49"/>
  <c r="EA7" i="49"/>
  <c r="EA6" i="49"/>
  <c r="EA5" i="49"/>
  <c r="AA31" i="55" l="1"/>
  <c r="AA30" i="55"/>
  <c r="AA29" i="55"/>
  <c r="AA28" i="55"/>
  <c r="AA27" i="55"/>
  <c r="AA26" i="55"/>
  <c r="AA25" i="55"/>
  <c r="AA24" i="55"/>
  <c r="AA23" i="55"/>
  <c r="AA22" i="55"/>
  <c r="AA21" i="55"/>
  <c r="AA20" i="55"/>
  <c r="AA19" i="55"/>
  <c r="AA18" i="55"/>
  <c r="AA17" i="55"/>
  <c r="AA16" i="55"/>
  <c r="AA15" i="55"/>
  <c r="AA14" i="55"/>
  <c r="AA13" i="55"/>
  <c r="AA12" i="55"/>
  <c r="AA11" i="55"/>
  <c r="AA9" i="55"/>
  <c r="AA8" i="55"/>
  <c r="AI31" i="55"/>
  <c r="AI30" i="55"/>
  <c r="AI29" i="55"/>
  <c r="AI28" i="55"/>
  <c r="AI27" i="55"/>
  <c r="AI26" i="55"/>
  <c r="AI25" i="55"/>
  <c r="AI24" i="55"/>
  <c r="AI23" i="55"/>
  <c r="AI22" i="55"/>
  <c r="AI21" i="55"/>
  <c r="AI20" i="55"/>
  <c r="AI19" i="55"/>
  <c r="AI18" i="55"/>
  <c r="AI17" i="55"/>
  <c r="AI16" i="55"/>
  <c r="AI15" i="55"/>
  <c r="AI14" i="55"/>
  <c r="AI13" i="55"/>
  <c r="AI12" i="55"/>
  <c r="AI11" i="55"/>
  <c r="AI10" i="55"/>
  <c r="AI9" i="55"/>
  <c r="AI8" i="55"/>
  <c r="AM3" i="35" l="1"/>
  <c r="CT2" i="62" l="1"/>
  <c r="B1" i="22" l="1"/>
  <c r="R34" i="26" l="1"/>
  <c r="R35" i="26"/>
  <c r="R36" i="26"/>
  <c r="R37" i="26"/>
  <c r="R38" i="26"/>
  <c r="R39" i="26"/>
  <c r="R40" i="26"/>
  <c r="R41" i="26"/>
  <c r="R33" i="26"/>
  <c r="AI1" i="22" l="1"/>
  <c r="AQ16" i="35" l="1"/>
  <c r="AV6" i="62" l="1"/>
  <c r="C6" i="62"/>
  <c r="BL6" i="62" s="1"/>
  <c r="CU2" i="62" l="1"/>
  <c r="CG2" i="62"/>
  <c r="CV2" i="62" l="1"/>
  <c r="CS2" i="62" s="1"/>
  <c r="CQ2" i="62" l="1"/>
  <c r="CR2" i="62" s="1"/>
  <c r="CE2" i="62"/>
  <c r="CB2" i="62"/>
  <c r="CC2" i="62" s="1"/>
  <c r="BZ2" i="62"/>
  <c r="BY2" i="62"/>
  <c r="Z8" i="23"/>
  <c r="BK2" i="62"/>
  <c r="BW2" i="62" l="1"/>
  <c r="BX2" i="62" s="1"/>
  <c r="CD2" i="62" s="1"/>
  <c r="CA2" i="62"/>
  <c r="AR5" i="35" l="1"/>
  <c r="AR4" i="35"/>
  <c r="AQ3" i="35"/>
  <c r="AP3" i="35"/>
  <c r="AR2" i="35"/>
  <c r="AS3" i="35" s="1"/>
  <c r="AC2" i="48" l="1"/>
  <c r="O8" i="26" l="1"/>
  <c r="O9" i="26" l="1"/>
  <c r="O10" i="26"/>
  <c r="S23" i="48"/>
  <c r="I7" i="35" l="1"/>
  <c r="R14" i="48" l="1"/>
  <c r="D4" i="24" l="1"/>
  <c r="G4" i="24" s="1"/>
  <c r="Z11" i="24"/>
  <c r="D11" i="24" s="1"/>
  <c r="D17" i="24"/>
  <c r="F14" i="24"/>
  <c r="D14" i="24"/>
  <c r="D13" i="24"/>
  <c r="D8" i="24"/>
  <c r="G8" i="24" s="1"/>
  <c r="D5" i="24"/>
  <c r="G5" i="24" s="1"/>
  <c r="D6" i="24"/>
  <c r="H6" i="24" s="1"/>
  <c r="D7" i="24"/>
  <c r="H7" i="24" s="1"/>
  <c r="G11" i="24" l="1"/>
  <c r="Z11" i="23"/>
  <c r="K31" i="41" l="1"/>
  <c r="K30" i="41"/>
  <c r="Y2" i="62" l="1"/>
  <c r="K2" i="62"/>
  <c r="AA112" i="35" l="1"/>
  <c r="AA113" i="35"/>
  <c r="AA114" i="35"/>
  <c r="AA111" i="35"/>
  <c r="B107" i="62"/>
  <c r="B81" i="62"/>
  <c r="B42" i="62"/>
  <c r="B2" i="62"/>
  <c r="BB2" i="62"/>
  <c r="AT2" i="62"/>
  <c r="AL2" i="62"/>
  <c r="BD3" i="62"/>
  <c r="BM3" i="62" s="1"/>
  <c r="CI3" i="62" s="1"/>
  <c r="BD2" i="62"/>
  <c r="BM2" i="62" s="1"/>
  <c r="CI2" i="62" s="1"/>
  <c r="BD1" i="62"/>
  <c r="BM1" i="62" s="1"/>
  <c r="CI1" i="62" s="1"/>
  <c r="R2" i="61" l="1"/>
  <c r="DK8" i="62"/>
  <c r="P2" i="61"/>
  <c r="BF8" i="62" s="1"/>
  <c r="DI8" i="62"/>
  <c r="O2" i="61"/>
  <c r="BE8" i="62" s="1"/>
  <c r="DH8" i="62"/>
  <c r="Q2" i="61"/>
  <c r="DJ8" i="62"/>
  <c r="C47" i="62"/>
  <c r="C86" i="62" s="1"/>
  <c r="C112" i="62" s="1"/>
  <c r="L6" i="62"/>
  <c r="Z6" i="62" s="1"/>
  <c r="B68" i="62"/>
  <c r="B62" i="62"/>
  <c r="BH8" i="62" l="1"/>
  <c r="C61" i="62"/>
  <c r="C58" i="62"/>
  <c r="C59" i="62"/>
  <c r="AM6" i="62"/>
  <c r="BC6" i="62" s="1"/>
  <c r="DB6" i="62"/>
  <c r="CH6" i="62"/>
  <c r="U1" i="61"/>
  <c r="V1" i="61"/>
  <c r="AE1" i="61"/>
  <c r="AG1" i="61"/>
  <c r="AH1" i="61"/>
  <c r="AI1" i="61"/>
  <c r="AJ1" i="61"/>
  <c r="F98" i="62" s="1"/>
  <c r="AK1" i="61"/>
  <c r="F97" i="62" s="1"/>
  <c r="AL1" i="61"/>
  <c r="F100" i="62" s="1"/>
  <c r="AM1" i="61"/>
  <c r="F101" i="62" s="1"/>
  <c r="AN1" i="61"/>
  <c r="F99" i="62" s="1"/>
  <c r="AO1" i="61"/>
  <c r="F94" i="62" s="1"/>
  <c r="AP1" i="61"/>
  <c r="F95" i="62" s="1"/>
  <c r="AQ1" i="61"/>
  <c r="F96" i="62" s="1"/>
  <c r="AR1" i="61"/>
  <c r="AS1" i="61"/>
  <c r="AT1" i="61"/>
  <c r="AU1" i="61"/>
  <c r="AV1" i="61"/>
  <c r="E1" i="61"/>
  <c r="F117" i="62" s="1"/>
  <c r="F1" i="61"/>
  <c r="F118" i="62" s="1"/>
  <c r="G1" i="61"/>
  <c r="H1" i="61"/>
  <c r="I1" i="61"/>
  <c r="F124" i="62" s="1"/>
  <c r="J1" i="61"/>
  <c r="K1" i="61"/>
  <c r="F11" i="62" s="1"/>
  <c r="L1" i="61"/>
  <c r="M1" i="61"/>
  <c r="N1" i="61"/>
  <c r="O1" i="61"/>
  <c r="P1" i="61"/>
  <c r="F59" i="62" s="1"/>
  <c r="Q1" i="61"/>
  <c r="F60" i="62" s="1"/>
  <c r="R1" i="61"/>
  <c r="F61" i="62" s="1"/>
  <c r="S1" i="61"/>
  <c r="D1" i="61"/>
  <c r="F115" i="62" s="1"/>
  <c r="D2" i="62"/>
  <c r="DC2" i="62" s="1"/>
  <c r="D3" i="62"/>
  <c r="DC3" i="62" s="1"/>
  <c r="D1" i="62"/>
  <c r="DC1" i="62" s="1"/>
  <c r="D43" i="62" l="1"/>
  <c r="D82" i="62" s="1"/>
  <c r="D108" i="62" s="1"/>
  <c r="M3" i="62"/>
  <c r="AA3" i="62" s="1"/>
  <c r="AN3" i="62" s="1"/>
  <c r="AV3" i="62" s="1"/>
  <c r="D42" i="62"/>
  <c r="D81" i="62" s="1"/>
  <c r="D107" i="62" s="1"/>
  <c r="M2" i="62"/>
  <c r="AA2" i="62" s="1"/>
  <c r="AN2" i="62" s="1"/>
  <c r="AV2" i="62" s="1"/>
  <c r="D41" i="62"/>
  <c r="D80" i="62" s="1"/>
  <c r="D106" i="62" s="1"/>
  <c r="M1" i="62"/>
  <c r="AA1" i="62" s="1"/>
  <c r="AN1" i="62" s="1"/>
  <c r="AV1" i="62" s="1"/>
  <c r="F89" i="62"/>
  <c r="E52" i="62"/>
  <c r="F22" i="62"/>
  <c r="F57" i="62"/>
  <c r="F9" i="62"/>
  <c r="F54" i="62"/>
  <c r="F10" i="62"/>
  <c r="F90" i="62"/>
  <c r="F56" i="62"/>
  <c r="F15" i="62"/>
  <c r="F122" i="62"/>
  <c r="F32" i="62"/>
  <c r="F66" i="62" s="1"/>
  <c r="F127" i="62"/>
  <c r="F91" i="62"/>
  <c r="F53" i="62"/>
  <c r="F102" i="62"/>
  <c r="F58" i="62"/>
  <c r="F21" i="62"/>
  <c r="F55" i="62"/>
  <c r="F14" i="62"/>
  <c r="F121" i="62"/>
  <c r="F25" i="62"/>
  <c r="F128" i="62"/>
  <c r="F12" i="62" l="1"/>
  <c r="F16" i="62"/>
  <c r="F23" i="62"/>
  <c r="F27" i="62"/>
  <c r="F67" i="62" s="1"/>
  <c r="AB73" i="35"/>
  <c r="AB72" i="35" s="1"/>
  <c r="C1" i="61"/>
  <c r="B1" i="61"/>
  <c r="F65" i="62" l="1"/>
  <c r="E64" i="62" s="1"/>
  <c r="F93" i="62"/>
  <c r="F18" i="62"/>
  <c r="F29" i="62"/>
  <c r="I3" i="26"/>
  <c r="J3" i="26"/>
  <c r="O3" i="26"/>
  <c r="S3" i="26"/>
  <c r="F35" i="62" l="1"/>
  <c r="A1" i="61"/>
  <c r="BM28" i="35" s="1"/>
  <c r="BN1" i="35" l="1"/>
  <c r="BO2" i="35"/>
  <c r="F92" i="62"/>
  <c r="BG8" i="62"/>
  <c r="C60" i="62"/>
  <c r="D2" i="60"/>
  <c r="P1" i="45"/>
  <c r="O1" i="45"/>
  <c r="N1" i="45"/>
  <c r="M1" i="45"/>
  <c r="BO1" i="35" l="1"/>
  <c r="E30" i="60"/>
  <c r="G22" i="60"/>
  <c r="G20" i="60"/>
  <c r="G18" i="60"/>
  <c r="G16" i="60"/>
  <c r="G14" i="60"/>
  <c r="G12" i="60"/>
  <c r="G9" i="60"/>
  <c r="G10" i="60"/>
  <c r="G8" i="60"/>
  <c r="G6" i="60"/>
  <c r="G4" i="60"/>
  <c r="BO1" i="44"/>
  <c r="BN1" i="44"/>
  <c r="BM1" i="44"/>
  <c r="BL1" i="44"/>
  <c r="H2" i="43" l="1"/>
  <c r="H16" i="43"/>
  <c r="J25" i="43"/>
  <c r="V27" i="59" l="1"/>
  <c r="V26" i="59"/>
  <c r="V25" i="59"/>
  <c r="V24" i="59"/>
  <c r="AD1" i="48" l="1"/>
  <c r="S21" i="48" l="1"/>
  <c r="S20" i="48"/>
  <c r="S19" i="48"/>
  <c r="S18" i="48"/>
  <c r="S17" i="48"/>
  <c r="S16" i="48" s="1"/>
  <c r="DO2" i="59" l="1"/>
  <c r="BA2" i="59"/>
  <c r="AA1" i="48" s="1"/>
  <c r="AD34" i="59"/>
  <c r="AF34" i="59"/>
  <c r="AD35" i="59"/>
  <c r="AF35" i="59"/>
  <c r="AD36" i="59"/>
  <c r="AF36" i="59"/>
  <c r="AD37" i="59"/>
  <c r="AF37" i="59"/>
  <c r="AD38" i="59"/>
  <c r="AF38" i="59"/>
  <c r="AD39" i="59"/>
  <c r="AF39" i="59"/>
  <c r="AD40" i="59"/>
  <c r="AF40" i="59"/>
  <c r="AD41" i="59"/>
  <c r="AF41" i="59"/>
  <c r="AF33" i="59"/>
  <c r="AD33" i="59"/>
  <c r="Y5" i="59"/>
  <c r="BC2" i="59" s="1"/>
  <c r="DM501" i="59"/>
  <c r="DL501" i="59"/>
  <c r="DK501" i="59"/>
  <c r="DJ501" i="59"/>
  <c r="DI501" i="59"/>
  <c r="DH501" i="59"/>
  <c r="DG501" i="59"/>
  <c r="DF501" i="59"/>
  <c r="DE501" i="59"/>
  <c r="DD501" i="59"/>
  <c r="DC501" i="59"/>
  <c r="DB501" i="59"/>
  <c r="DA501" i="59"/>
  <c r="CZ501" i="59"/>
  <c r="CY501" i="59"/>
  <c r="CX501" i="59"/>
  <c r="CW501" i="59"/>
  <c r="CV501" i="59"/>
  <c r="CU501" i="59"/>
  <c r="CT501" i="59"/>
  <c r="CS501" i="59"/>
  <c r="CR501" i="59"/>
  <c r="CQ501" i="59"/>
  <c r="CP501" i="59"/>
  <c r="CO501" i="59"/>
  <c r="CN501" i="59"/>
  <c r="CM501" i="59"/>
  <c r="CL501" i="59"/>
  <c r="CK501" i="59"/>
  <c r="CJ501" i="59"/>
  <c r="CI501" i="59"/>
  <c r="CH501" i="59"/>
  <c r="CG501" i="59"/>
  <c r="CF501" i="59"/>
  <c r="CE501" i="59"/>
  <c r="CD501" i="59"/>
  <c r="CC501" i="59"/>
  <c r="CB501" i="59"/>
  <c r="CA501" i="59"/>
  <c r="BZ501" i="59"/>
  <c r="BY501" i="59"/>
  <c r="BX501" i="59"/>
  <c r="BW501" i="59"/>
  <c r="BV501" i="59"/>
  <c r="BU501" i="59"/>
  <c r="BT501" i="59"/>
  <c r="BS501" i="59"/>
  <c r="BR501" i="59"/>
  <c r="BQ501" i="59"/>
  <c r="BP501" i="59"/>
  <c r="BO501" i="59"/>
  <c r="BN501" i="59"/>
  <c r="BM501" i="59"/>
  <c r="BL501" i="59"/>
  <c r="BK501" i="59"/>
  <c r="BJ501" i="59"/>
  <c r="BI501" i="59"/>
  <c r="BH501" i="59"/>
  <c r="BG501" i="59"/>
  <c r="BF501" i="59"/>
  <c r="BE501" i="59"/>
  <c r="BC501" i="59"/>
  <c r="BB501" i="59"/>
  <c r="V42" i="59"/>
  <c r="T42" i="59"/>
  <c r="DP2" i="59"/>
  <c r="DN2" i="59"/>
  <c r="DM2" i="59"/>
  <c r="DL2" i="59"/>
  <c r="DK2" i="59"/>
  <c r="DJ2" i="59"/>
  <c r="DI2" i="59"/>
  <c r="DH2" i="59"/>
  <c r="DG2" i="59"/>
  <c r="DF2" i="59"/>
  <c r="DE2" i="59"/>
  <c r="DD2" i="59"/>
  <c r="DC2" i="59"/>
  <c r="DB2" i="59"/>
  <c r="DA2" i="59"/>
  <c r="CZ2" i="59"/>
  <c r="CY2" i="59"/>
  <c r="CX2" i="59"/>
  <c r="CW2" i="59"/>
  <c r="CV2" i="59"/>
  <c r="CU2" i="59"/>
  <c r="CT2" i="59"/>
  <c r="CS2" i="59"/>
  <c r="CR2" i="59"/>
  <c r="CQ2" i="59"/>
  <c r="CP2" i="59"/>
  <c r="CO2" i="59"/>
  <c r="CN2" i="59"/>
  <c r="CM2" i="59"/>
  <c r="CL2" i="59"/>
  <c r="CK2" i="59"/>
  <c r="CJ2" i="59"/>
  <c r="CI2" i="59"/>
  <c r="CH2" i="59"/>
  <c r="CG2" i="59"/>
  <c r="CF2" i="59"/>
  <c r="CE2" i="59"/>
  <c r="CD2" i="59"/>
  <c r="AF31" i="59" l="1"/>
  <c r="M3" i="58" l="1"/>
  <c r="M4" i="58"/>
  <c r="M2" i="58"/>
  <c r="N13" i="58" l="1"/>
  <c r="P13" i="58" s="1"/>
  <c r="G8" i="58" l="1"/>
  <c r="H10" i="58"/>
  <c r="AA10" i="48"/>
  <c r="AA9" i="48"/>
  <c r="AA8" i="48"/>
  <c r="AA7" i="48"/>
  <c r="AA6" i="48"/>
  <c r="E4" i="56"/>
  <c r="E3" i="56"/>
  <c r="E2" i="56"/>
  <c r="Q201" i="57" l="1"/>
  <c r="P201" i="57"/>
  <c r="O201" i="57"/>
  <c r="N201" i="57"/>
  <c r="M201" i="57"/>
  <c r="L201" i="57"/>
  <c r="K201" i="57"/>
  <c r="J201" i="57"/>
  <c r="I201" i="57"/>
  <c r="H201" i="57"/>
  <c r="G201" i="57"/>
  <c r="F201" i="57"/>
  <c r="E201" i="57"/>
  <c r="D201" i="57"/>
  <c r="Q200" i="57"/>
  <c r="P200" i="57"/>
  <c r="O200" i="57"/>
  <c r="N200" i="57"/>
  <c r="M200" i="57"/>
  <c r="L200" i="57"/>
  <c r="K200" i="57"/>
  <c r="J200" i="57"/>
  <c r="I200" i="57"/>
  <c r="H200" i="57"/>
  <c r="G200" i="57"/>
  <c r="F200" i="57"/>
  <c r="E200" i="57"/>
  <c r="D200" i="57"/>
  <c r="Q199" i="57"/>
  <c r="P199" i="57"/>
  <c r="O199" i="57"/>
  <c r="N199" i="57"/>
  <c r="M199" i="57"/>
  <c r="L199" i="57"/>
  <c r="K199" i="57"/>
  <c r="J199" i="57"/>
  <c r="I199" i="57"/>
  <c r="H199" i="57"/>
  <c r="G199" i="57"/>
  <c r="F199" i="57"/>
  <c r="E199" i="57"/>
  <c r="D199" i="57"/>
  <c r="Q198" i="57"/>
  <c r="P198" i="57"/>
  <c r="O198" i="57"/>
  <c r="N198" i="57"/>
  <c r="M198" i="57"/>
  <c r="L198" i="57"/>
  <c r="K198" i="57"/>
  <c r="J198" i="57"/>
  <c r="I198" i="57"/>
  <c r="H198" i="57"/>
  <c r="G198" i="57"/>
  <c r="F198" i="57"/>
  <c r="E198" i="57"/>
  <c r="D198" i="57"/>
  <c r="Q197" i="57"/>
  <c r="P197" i="57"/>
  <c r="O197" i="57"/>
  <c r="N197" i="57"/>
  <c r="M197" i="57"/>
  <c r="L197" i="57"/>
  <c r="K197" i="57"/>
  <c r="J197" i="57"/>
  <c r="I197" i="57"/>
  <c r="H197" i="57"/>
  <c r="G197" i="57"/>
  <c r="F197" i="57"/>
  <c r="E197" i="57"/>
  <c r="D197" i="57"/>
  <c r="Q196" i="57"/>
  <c r="P196" i="57"/>
  <c r="O196" i="57"/>
  <c r="N196" i="57"/>
  <c r="M196" i="57"/>
  <c r="L196" i="57"/>
  <c r="K196" i="57"/>
  <c r="J196" i="57"/>
  <c r="I196" i="57"/>
  <c r="H196" i="57"/>
  <c r="G196" i="57"/>
  <c r="F196" i="57"/>
  <c r="E196" i="57"/>
  <c r="D196" i="57"/>
  <c r="Q195" i="57"/>
  <c r="P195" i="57"/>
  <c r="O195" i="57"/>
  <c r="N195" i="57"/>
  <c r="M195" i="57"/>
  <c r="L195" i="57"/>
  <c r="K195" i="57"/>
  <c r="J195" i="57"/>
  <c r="I195" i="57"/>
  <c r="H195" i="57"/>
  <c r="G195" i="57"/>
  <c r="F195" i="57"/>
  <c r="E195" i="57"/>
  <c r="D195" i="57"/>
  <c r="Q194" i="57"/>
  <c r="P194" i="57"/>
  <c r="O194" i="57"/>
  <c r="N194" i="57"/>
  <c r="M194" i="57"/>
  <c r="L194" i="57"/>
  <c r="K194" i="57"/>
  <c r="J194" i="57"/>
  <c r="I194" i="57"/>
  <c r="H194" i="57"/>
  <c r="G194" i="57"/>
  <c r="F194" i="57"/>
  <c r="E194" i="57"/>
  <c r="D194" i="57"/>
  <c r="Q193" i="57"/>
  <c r="P193" i="57"/>
  <c r="O193" i="57"/>
  <c r="N193" i="57"/>
  <c r="M193" i="57"/>
  <c r="L193" i="57"/>
  <c r="K193" i="57"/>
  <c r="J193" i="57"/>
  <c r="I193" i="57"/>
  <c r="H193" i="57"/>
  <c r="G193" i="57"/>
  <c r="F193" i="57"/>
  <c r="E193" i="57"/>
  <c r="D193" i="57"/>
  <c r="Q192" i="57"/>
  <c r="P192" i="57"/>
  <c r="O192" i="57"/>
  <c r="N192" i="57"/>
  <c r="M192" i="57"/>
  <c r="L192" i="57"/>
  <c r="K192" i="57"/>
  <c r="J192" i="57"/>
  <c r="I192" i="57"/>
  <c r="H192" i="57"/>
  <c r="G192" i="57"/>
  <c r="F192" i="57"/>
  <c r="E192" i="57"/>
  <c r="D192" i="57"/>
  <c r="Q191" i="57"/>
  <c r="P191" i="57"/>
  <c r="O191" i="57"/>
  <c r="N191" i="57"/>
  <c r="M191" i="57"/>
  <c r="L191" i="57"/>
  <c r="K191" i="57"/>
  <c r="J191" i="57"/>
  <c r="I191" i="57"/>
  <c r="H191" i="57"/>
  <c r="G191" i="57"/>
  <c r="F191" i="57"/>
  <c r="E191" i="57"/>
  <c r="D191" i="57"/>
  <c r="Q190" i="57"/>
  <c r="P190" i="57"/>
  <c r="O190" i="57"/>
  <c r="N190" i="57"/>
  <c r="M190" i="57"/>
  <c r="L190" i="57"/>
  <c r="K190" i="57"/>
  <c r="J190" i="57"/>
  <c r="I190" i="57"/>
  <c r="H190" i="57"/>
  <c r="G190" i="57"/>
  <c r="F190" i="57"/>
  <c r="E190" i="57"/>
  <c r="D190" i="57"/>
  <c r="Q189" i="57"/>
  <c r="P189" i="57"/>
  <c r="O189" i="57"/>
  <c r="N189" i="57"/>
  <c r="M189" i="57"/>
  <c r="L189" i="57"/>
  <c r="K189" i="57"/>
  <c r="J189" i="57"/>
  <c r="I189" i="57"/>
  <c r="H189" i="57"/>
  <c r="G189" i="57"/>
  <c r="F189" i="57"/>
  <c r="E189" i="57"/>
  <c r="D189" i="57"/>
  <c r="Q188" i="57"/>
  <c r="P188" i="57"/>
  <c r="O188" i="57"/>
  <c r="N188" i="57"/>
  <c r="M188" i="57"/>
  <c r="L188" i="57"/>
  <c r="K188" i="57"/>
  <c r="J188" i="57"/>
  <c r="I188" i="57"/>
  <c r="H188" i="57"/>
  <c r="G188" i="57"/>
  <c r="F188" i="57"/>
  <c r="E188" i="57"/>
  <c r="D188" i="57"/>
  <c r="Q187" i="57"/>
  <c r="P187" i="57"/>
  <c r="O187" i="57"/>
  <c r="N187" i="57"/>
  <c r="M187" i="57"/>
  <c r="L187" i="57"/>
  <c r="K187" i="57"/>
  <c r="J187" i="57"/>
  <c r="I187" i="57"/>
  <c r="H187" i="57"/>
  <c r="G187" i="57"/>
  <c r="F187" i="57"/>
  <c r="E187" i="57"/>
  <c r="D187" i="57"/>
  <c r="Q186" i="57"/>
  <c r="P186" i="57"/>
  <c r="O186" i="57"/>
  <c r="N186" i="57"/>
  <c r="M186" i="57"/>
  <c r="L186" i="57"/>
  <c r="K186" i="57"/>
  <c r="J186" i="57"/>
  <c r="I186" i="57"/>
  <c r="H186" i="57"/>
  <c r="G186" i="57"/>
  <c r="F186" i="57"/>
  <c r="E186" i="57"/>
  <c r="D186" i="57"/>
  <c r="Q185" i="57"/>
  <c r="P185" i="57"/>
  <c r="O185" i="57"/>
  <c r="N185" i="57"/>
  <c r="M185" i="57"/>
  <c r="L185" i="57"/>
  <c r="K185" i="57"/>
  <c r="J185" i="57"/>
  <c r="I185" i="57"/>
  <c r="H185" i="57"/>
  <c r="G185" i="57"/>
  <c r="F185" i="57"/>
  <c r="E185" i="57"/>
  <c r="D185" i="57"/>
  <c r="Q184" i="57"/>
  <c r="P184" i="57"/>
  <c r="O184" i="57"/>
  <c r="N184" i="57"/>
  <c r="M184" i="57"/>
  <c r="L184" i="57"/>
  <c r="K184" i="57"/>
  <c r="J184" i="57"/>
  <c r="I184" i="57"/>
  <c r="H184" i="57"/>
  <c r="G184" i="57"/>
  <c r="F184" i="57"/>
  <c r="E184" i="57"/>
  <c r="D184" i="57"/>
  <c r="Q183" i="57"/>
  <c r="P183" i="57"/>
  <c r="O183" i="57"/>
  <c r="N183" i="57"/>
  <c r="M183" i="57"/>
  <c r="L183" i="57"/>
  <c r="K183" i="57"/>
  <c r="J183" i="57"/>
  <c r="I183" i="57"/>
  <c r="H183" i="57"/>
  <c r="G183" i="57"/>
  <c r="F183" i="57"/>
  <c r="E183" i="57"/>
  <c r="D183" i="57"/>
  <c r="Q182" i="57"/>
  <c r="P182" i="57"/>
  <c r="O182" i="57"/>
  <c r="N182" i="57"/>
  <c r="M182" i="57"/>
  <c r="L182" i="57"/>
  <c r="K182" i="57"/>
  <c r="J182" i="57"/>
  <c r="I182" i="57"/>
  <c r="H182" i="57"/>
  <c r="G182" i="57"/>
  <c r="F182" i="57"/>
  <c r="E182" i="57"/>
  <c r="D182" i="57"/>
  <c r="Q181" i="57"/>
  <c r="P181" i="57"/>
  <c r="O181" i="57"/>
  <c r="N181" i="57"/>
  <c r="M181" i="57"/>
  <c r="L181" i="57"/>
  <c r="K181" i="57"/>
  <c r="J181" i="57"/>
  <c r="I181" i="57"/>
  <c r="H181" i="57"/>
  <c r="G181" i="57"/>
  <c r="F181" i="57"/>
  <c r="E181" i="57"/>
  <c r="D181" i="57"/>
  <c r="Q180" i="57"/>
  <c r="P180" i="57"/>
  <c r="O180" i="57"/>
  <c r="N180" i="57"/>
  <c r="M180" i="57"/>
  <c r="L180" i="57"/>
  <c r="K180" i="57"/>
  <c r="J180" i="57"/>
  <c r="I180" i="57"/>
  <c r="H180" i="57"/>
  <c r="G180" i="57"/>
  <c r="F180" i="57"/>
  <c r="E180" i="57"/>
  <c r="D180" i="57"/>
  <c r="Q179" i="57"/>
  <c r="P179" i="57"/>
  <c r="O179" i="57"/>
  <c r="N179" i="57"/>
  <c r="M179" i="57"/>
  <c r="L179" i="57"/>
  <c r="K179" i="57"/>
  <c r="J179" i="57"/>
  <c r="I179" i="57"/>
  <c r="H179" i="57"/>
  <c r="G179" i="57"/>
  <c r="F179" i="57"/>
  <c r="E179" i="57"/>
  <c r="D179" i="57"/>
  <c r="Q178" i="57"/>
  <c r="P178" i="57"/>
  <c r="O178" i="57"/>
  <c r="N178" i="57"/>
  <c r="M178" i="57"/>
  <c r="L178" i="57"/>
  <c r="K178" i="57"/>
  <c r="J178" i="57"/>
  <c r="I178" i="57"/>
  <c r="H178" i="57"/>
  <c r="G178" i="57"/>
  <c r="F178" i="57"/>
  <c r="E178" i="57"/>
  <c r="D178" i="57"/>
  <c r="Q177" i="57"/>
  <c r="P177" i="57"/>
  <c r="O177" i="57"/>
  <c r="N177" i="57"/>
  <c r="M177" i="57"/>
  <c r="L177" i="57"/>
  <c r="K177" i="57"/>
  <c r="J177" i="57"/>
  <c r="I177" i="57"/>
  <c r="H177" i="57"/>
  <c r="G177" i="57"/>
  <c r="F177" i="57"/>
  <c r="E177" i="57"/>
  <c r="D177" i="57"/>
  <c r="Q176" i="57"/>
  <c r="P176" i="57"/>
  <c r="O176" i="57"/>
  <c r="N176" i="57"/>
  <c r="M176" i="57"/>
  <c r="L176" i="57"/>
  <c r="K176" i="57"/>
  <c r="J176" i="57"/>
  <c r="I176" i="57"/>
  <c r="H176" i="57"/>
  <c r="G176" i="57"/>
  <c r="F176" i="57"/>
  <c r="E176" i="57"/>
  <c r="D176" i="57"/>
  <c r="Q175" i="57"/>
  <c r="P175" i="57"/>
  <c r="O175" i="57"/>
  <c r="N175" i="57"/>
  <c r="M175" i="57"/>
  <c r="L175" i="57"/>
  <c r="K175" i="57"/>
  <c r="J175" i="57"/>
  <c r="I175" i="57"/>
  <c r="H175" i="57"/>
  <c r="G175" i="57"/>
  <c r="F175" i="57"/>
  <c r="E175" i="57"/>
  <c r="D175" i="57"/>
  <c r="Q174" i="57"/>
  <c r="P174" i="57"/>
  <c r="O174" i="57"/>
  <c r="N174" i="57"/>
  <c r="M174" i="57"/>
  <c r="L174" i="57"/>
  <c r="K174" i="57"/>
  <c r="J174" i="57"/>
  <c r="I174" i="57"/>
  <c r="H174" i="57"/>
  <c r="G174" i="57"/>
  <c r="F174" i="57"/>
  <c r="E174" i="57"/>
  <c r="D174" i="57"/>
  <c r="Q173" i="57"/>
  <c r="P173" i="57"/>
  <c r="O173" i="57"/>
  <c r="N173" i="57"/>
  <c r="M173" i="57"/>
  <c r="L173" i="57"/>
  <c r="K173" i="57"/>
  <c r="J173" i="57"/>
  <c r="I173" i="57"/>
  <c r="H173" i="57"/>
  <c r="G173" i="57"/>
  <c r="F173" i="57"/>
  <c r="E173" i="57"/>
  <c r="D173" i="57"/>
  <c r="Q172" i="57"/>
  <c r="P172" i="57"/>
  <c r="O172" i="57"/>
  <c r="N172" i="57"/>
  <c r="M172" i="57"/>
  <c r="L172" i="57"/>
  <c r="K172" i="57"/>
  <c r="J172" i="57"/>
  <c r="I172" i="57"/>
  <c r="H172" i="57"/>
  <c r="G172" i="57"/>
  <c r="F172" i="57"/>
  <c r="E172" i="57"/>
  <c r="D172" i="57"/>
  <c r="Q171" i="57"/>
  <c r="P171" i="57"/>
  <c r="O171" i="57"/>
  <c r="N171" i="57"/>
  <c r="M171" i="57"/>
  <c r="L171" i="57"/>
  <c r="K171" i="57"/>
  <c r="J171" i="57"/>
  <c r="I171" i="57"/>
  <c r="H171" i="57"/>
  <c r="G171" i="57"/>
  <c r="F171" i="57"/>
  <c r="E171" i="57"/>
  <c r="D171" i="57"/>
  <c r="Q170" i="57"/>
  <c r="P170" i="57"/>
  <c r="O170" i="57"/>
  <c r="N170" i="57"/>
  <c r="M170" i="57"/>
  <c r="L170" i="57"/>
  <c r="K170" i="57"/>
  <c r="J170" i="57"/>
  <c r="I170" i="57"/>
  <c r="H170" i="57"/>
  <c r="G170" i="57"/>
  <c r="F170" i="57"/>
  <c r="E170" i="57"/>
  <c r="D170" i="57"/>
  <c r="Q169" i="57"/>
  <c r="P169" i="57"/>
  <c r="O169" i="57"/>
  <c r="N169" i="57"/>
  <c r="M169" i="57"/>
  <c r="L169" i="57"/>
  <c r="K169" i="57"/>
  <c r="J169" i="57"/>
  <c r="I169" i="57"/>
  <c r="H169" i="57"/>
  <c r="G169" i="57"/>
  <c r="F169" i="57"/>
  <c r="E169" i="57"/>
  <c r="D169" i="57"/>
  <c r="Q168" i="57"/>
  <c r="P168" i="57"/>
  <c r="O168" i="57"/>
  <c r="N168" i="57"/>
  <c r="M168" i="57"/>
  <c r="L168" i="57"/>
  <c r="K168" i="57"/>
  <c r="J168" i="57"/>
  <c r="I168" i="57"/>
  <c r="H168" i="57"/>
  <c r="G168" i="57"/>
  <c r="F168" i="57"/>
  <c r="E168" i="57"/>
  <c r="D168" i="57"/>
  <c r="Q167" i="57"/>
  <c r="P167" i="57"/>
  <c r="O167" i="57"/>
  <c r="N167" i="57"/>
  <c r="M167" i="57"/>
  <c r="L167" i="57"/>
  <c r="K167" i="57"/>
  <c r="J167" i="57"/>
  <c r="I167" i="57"/>
  <c r="H167" i="57"/>
  <c r="G167" i="57"/>
  <c r="F167" i="57"/>
  <c r="E167" i="57"/>
  <c r="D167" i="57"/>
  <c r="Q166" i="57"/>
  <c r="P166" i="57"/>
  <c r="O166" i="57"/>
  <c r="N166" i="57"/>
  <c r="M166" i="57"/>
  <c r="L166" i="57"/>
  <c r="K166" i="57"/>
  <c r="J166" i="57"/>
  <c r="I166" i="57"/>
  <c r="H166" i="57"/>
  <c r="G166" i="57"/>
  <c r="F166" i="57"/>
  <c r="E166" i="57"/>
  <c r="D166" i="57"/>
  <c r="Q165" i="57"/>
  <c r="P165" i="57"/>
  <c r="O165" i="57"/>
  <c r="N165" i="57"/>
  <c r="M165" i="57"/>
  <c r="L165" i="57"/>
  <c r="K165" i="57"/>
  <c r="J165" i="57"/>
  <c r="I165" i="57"/>
  <c r="H165" i="57"/>
  <c r="G165" i="57"/>
  <c r="F165" i="57"/>
  <c r="E165" i="57"/>
  <c r="D165" i="57"/>
  <c r="Q164" i="57"/>
  <c r="P164" i="57"/>
  <c r="O164" i="57"/>
  <c r="N164" i="57"/>
  <c r="M164" i="57"/>
  <c r="L164" i="57"/>
  <c r="K164" i="57"/>
  <c r="J164" i="57"/>
  <c r="I164" i="57"/>
  <c r="H164" i="57"/>
  <c r="G164" i="57"/>
  <c r="F164" i="57"/>
  <c r="E164" i="57"/>
  <c r="D164" i="57"/>
  <c r="Q163" i="57"/>
  <c r="P163" i="57"/>
  <c r="O163" i="57"/>
  <c r="N163" i="57"/>
  <c r="M163" i="57"/>
  <c r="L163" i="57"/>
  <c r="K163" i="57"/>
  <c r="J163" i="57"/>
  <c r="I163" i="57"/>
  <c r="H163" i="57"/>
  <c r="G163" i="57"/>
  <c r="F163" i="57"/>
  <c r="E163" i="57"/>
  <c r="D163" i="57"/>
  <c r="Q162" i="57"/>
  <c r="P162" i="57"/>
  <c r="O162" i="57"/>
  <c r="N162" i="57"/>
  <c r="M162" i="57"/>
  <c r="L162" i="57"/>
  <c r="K162" i="57"/>
  <c r="J162" i="57"/>
  <c r="I162" i="57"/>
  <c r="H162" i="57"/>
  <c r="G162" i="57"/>
  <c r="F162" i="57"/>
  <c r="E162" i="57"/>
  <c r="D162" i="57"/>
  <c r="Q161" i="57"/>
  <c r="P161" i="57"/>
  <c r="O161" i="57"/>
  <c r="N161" i="57"/>
  <c r="M161" i="57"/>
  <c r="L161" i="57"/>
  <c r="K161" i="57"/>
  <c r="J161" i="57"/>
  <c r="I161" i="57"/>
  <c r="H161" i="57"/>
  <c r="G161" i="57"/>
  <c r="F161" i="57"/>
  <c r="E161" i="57"/>
  <c r="D161" i="57"/>
  <c r="Q160" i="57"/>
  <c r="P160" i="57"/>
  <c r="O160" i="57"/>
  <c r="N160" i="57"/>
  <c r="M160" i="57"/>
  <c r="L160" i="57"/>
  <c r="K160" i="57"/>
  <c r="J160" i="57"/>
  <c r="I160" i="57"/>
  <c r="H160" i="57"/>
  <c r="G160" i="57"/>
  <c r="F160" i="57"/>
  <c r="E160" i="57"/>
  <c r="D160" i="57"/>
  <c r="Q159" i="57"/>
  <c r="P159" i="57"/>
  <c r="O159" i="57"/>
  <c r="N159" i="57"/>
  <c r="M159" i="57"/>
  <c r="L159" i="57"/>
  <c r="K159" i="57"/>
  <c r="J159" i="57"/>
  <c r="I159" i="57"/>
  <c r="H159" i="57"/>
  <c r="G159" i="57"/>
  <c r="F159" i="57"/>
  <c r="E159" i="57"/>
  <c r="D159" i="57"/>
  <c r="Q158" i="57"/>
  <c r="P158" i="57"/>
  <c r="O158" i="57"/>
  <c r="N158" i="57"/>
  <c r="M158" i="57"/>
  <c r="L158" i="57"/>
  <c r="K158" i="57"/>
  <c r="J158" i="57"/>
  <c r="I158" i="57"/>
  <c r="H158" i="57"/>
  <c r="G158" i="57"/>
  <c r="F158" i="57"/>
  <c r="E158" i="57"/>
  <c r="D158" i="57"/>
  <c r="Q157" i="57"/>
  <c r="P157" i="57"/>
  <c r="O157" i="57"/>
  <c r="N157" i="57"/>
  <c r="M157" i="57"/>
  <c r="L157" i="57"/>
  <c r="K157" i="57"/>
  <c r="J157" i="57"/>
  <c r="I157" i="57"/>
  <c r="H157" i="57"/>
  <c r="G157" i="57"/>
  <c r="F157" i="57"/>
  <c r="E157" i="57"/>
  <c r="D157" i="57"/>
  <c r="Q156" i="57"/>
  <c r="P156" i="57"/>
  <c r="O156" i="57"/>
  <c r="N156" i="57"/>
  <c r="M156" i="57"/>
  <c r="L156" i="57"/>
  <c r="K156" i="57"/>
  <c r="J156" i="57"/>
  <c r="I156" i="57"/>
  <c r="H156" i="57"/>
  <c r="G156" i="57"/>
  <c r="F156" i="57"/>
  <c r="E156" i="57"/>
  <c r="D156" i="57"/>
  <c r="Q155" i="57"/>
  <c r="P155" i="57"/>
  <c r="O155" i="57"/>
  <c r="N155" i="57"/>
  <c r="M155" i="57"/>
  <c r="L155" i="57"/>
  <c r="K155" i="57"/>
  <c r="J155" i="57"/>
  <c r="I155" i="57"/>
  <c r="H155" i="57"/>
  <c r="G155" i="57"/>
  <c r="F155" i="57"/>
  <c r="E155" i="57"/>
  <c r="D155" i="57"/>
  <c r="Q154" i="57"/>
  <c r="P154" i="57"/>
  <c r="O154" i="57"/>
  <c r="N154" i="57"/>
  <c r="M154" i="57"/>
  <c r="L154" i="57"/>
  <c r="K154" i="57"/>
  <c r="J154" i="57"/>
  <c r="I154" i="57"/>
  <c r="H154" i="57"/>
  <c r="G154" i="57"/>
  <c r="F154" i="57"/>
  <c r="E154" i="57"/>
  <c r="D154" i="57"/>
  <c r="Q153" i="57"/>
  <c r="P153" i="57"/>
  <c r="O153" i="57"/>
  <c r="N153" i="57"/>
  <c r="M153" i="57"/>
  <c r="L153" i="57"/>
  <c r="K153" i="57"/>
  <c r="J153" i="57"/>
  <c r="I153" i="57"/>
  <c r="H153" i="57"/>
  <c r="G153" i="57"/>
  <c r="F153" i="57"/>
  <c r="E153" i="57"/>
  <c r="D153" i="57"/>
  <c r="Q152" i="57"/>
  <c r="P152" i="57"/>
  <c r="O152" i="57"/>
  <c r="N152" i="57"/>
  <c r="M152" i="57"/>
  <c r="L152" i="57"/>
  <c r="K152" i="57"/>
  <c r="J152" i="57"/>
  <c r="I152" i="57"/>
  <c r="H152" i="57"/>
  <c r="G152" i="57"/>
  <c r="F152" i="57"/>
  <c r="E152" i="57"/>
  <c r="D152" i="57"/>
  <c r="Q151" i="57"/>
  <c r="P151" i="57"/>
  <c r="O151" i="57"/>
  <c r="N151" i="57"/>
  <c r="M151" i="57"/>
  <c r="L151" i="57"/>
  <c r="K151" i="57"/>
  <c r="J151" i="57"/>
  <c r="I151" i="57"/>
  <c r="H151" i="57"/>
  <c r="G151" i="57"/>
  <c r="F151" i="57"/>
  <c r="E151" i="57"/>
  <c r="D151" i="57"/>
  <c r="Q150" i="57"/>
  <c r="P150" i="57"/>
  <c r="O150" i="57"/>
  <c r="N150" i="57"/>
  <c r="M150" i="57"/>
  <c r="L150" i="57"/>
  <c r="K150" i="57"/>
  <c r="J150" i="57"/>
  <c r="I150" i="57"/>
  <c r="H150" i="57"/>
  <c r="G150" i="57"/>
  <c r="F150" i="57"/>
  <c r="E150" i="57"/>
  <c r="D150" i="57"/>
  <c r="Q149" i="57"/>
  <c r="P149" i="57"/>
  <c r="O149" i="57"/>
  <c r="N149" i="57"/>
  <c r="M149" i="57"/>
  <c r="L149" i="57"/>
  <c r="K149" i="57"/>
  <c r="J149" i="57"/>
  <c r="I149" i="57"/>
  <c r="H149" i="57"/>
  <c r="G149" i="57"/>
  <c r="F149" i="57"/>
  <c r="E149" i="57"/>
  <c r="D149" i="57"/>
  <c r="Q148" i="57"/>
  <c r="P148" i="57"/>
  <c r="O148" i="57"/>
  <c r="N148" i="57"/>
  <c r="M148" i="57"/>
  <c r="L148" i="57"/>
  <c r="K148" i="57"/>
  <c r="J148" i="57"/>
  <c r="I148" i="57"/>
  <c r="H148" i="57"/>
  <c r="G148" i="57"/>
  <c r="F148" i="57"/>
  <c r="E148" i="57"/>
  <c r="D148" i="57"/>
  <c r="Q147" i="57"/>
  <c r="P147" i="57"/>
  <c r="O147" i="57"/>
  <c r="N147" i="57"/>
  <c r="M147" i="57"/>
  <c r="L147" i="57"/>
  <c r="K147" i="57"/>
  <c r="J147" i="57"/>
  <c r="I147" i="57"/>
  <c r="H147" i="57"/>
  <c r="G147" i="57"/>
  <c r="F147" i="57"/>
  <c r="E147" i="57"/>
  <c r="D147" i="57"/>
  <c r="Q146" i="57"/>
  <c r="P146" i="57"/>
  <c r="O146" i="57"/>
  <c r="N146" i="57"/>
  <c r="M146" i="57"/>
  <c r="L146" i="57"/>
  <c r="K146" i="57"/>
  <c r="J146" i="57"/>
  <c r="I146" i="57"/>
  <c r="H146" i="57"/>
  <c r="G146" i="57"/>
  <c r="F146" i="57"/>
  <c r="E146" i="57"/>
  <c r="D146" i="57"/>
  <c r="Q145" i="57"/>
  <c r="P145" i="57"/>
  <c r="O145" i="57"/>
  <c r="N145" i="57"/>
  <c r="M145" i="57"/>
  <c r="L145" i="57"/>
  <c r="K145" i="57"/>
  <c r="J145" i="57"/>
  <c r="I145" i="57"/>
  <c r="H145" i="57"/>
  <c r="G145" i="57"/>
  <c r="F145" i="57"/>
  <c r="E145" i="57"/>
  <c r="D145" i="57"/>
  <c r="Q144" i="57"/>
  <c r="P144" i="57"/>
  <c r="O144" i="57"/>
  <c r="N144" i="57"/>
  <c r="M144" i="57"/>
  <c r="L144" i="57"/>
  <c r="K144" i="57"/>
  <c r="J144" i="57"/>
  <c r="I144" i="57"/>
  <c r="H144" i="57"/>
  <c r="G144" i="57"/>
  <c r="F144" i="57"/>
  <c r="E144" i="57"/>
  <c r="D144" i="57"/>
  <c r="Q143" i="57"/>
  <c r="P143" i="57"/>
  <c r="O143" i="57"/>
  <c r="N143" i="57"/>
  <c r="M143" i="57"/>
  <c r="L143" i="57"/>
  <c r="K143" i="57"/>
  <c r="J143" i="57"/>
  <c r="I143" i="57"/>
  <c r="H143" i="57"/>
  <c r="G143" i="57"/>
  <c r="F143" i="57"/>
  <c r="E143" i="57"/>
  <c r="D143" i="57"/>
  <c r="Q142" i="57"/>
  <c r="P142" i="57"/>
  <c r="O142" i="57"/>
  <c r="N142" i="57"/>
  <c r="M142" i="57"/>
  <c r="L142" i="57"/>
  <c r="K142" i="57"/>
  <c r="J142" i="57"/>
  <c r="I142" i="57"/>
  <c r="H142" i="57"/>
  <c r="G142" i="57"/>
  <c r="F142" i="57"/>
  <c r="E142" i="57"/>
  <c r="D142" i="57"/>
  <c r="Q141" i="57"/>
  <c r="P141" i="57"/>
  <c r="O141" i="57"/>
  <c r="N141" i="57"/>
  <c r="M141" i="57"/>
  <c r="L141" i="57"/>
  <c r="K141" i="57"/>
  <c r="J141" i="57"/>
  <c r="I141" i="57"/>
  <c r="H141" i="57"/>
  <c r="G141" i="57"/>
  <c r="F141" i="57"/>
  <c r="E141" i="57"/>
  <c r="D141" i="57"/>
  <c r="Q140" i="57"/>
  <c r="P140" i="57"/>
  <c r="O140" i="57"/>
  <c r="N140" i="57"/>
  <c r="M140" i="57"/>
  <c r="L140" i="57"/>
  <c r="K140" i="57"/>
  <c r="J140" i="57"/>
  <c r="I140" i="57"/>
  <c r="H140" i="57"/>
  <c r="G140" i="57"/>
  <c r="F140" i="57"/>
  <c r="E140" i="57"/>
  <c r="D140" i="57"/>
  <c r="Q139" i="57"/>
  <c r="P139" i="57"/>
  <c r="O139" i="57"/>
  <c r="N139" i="57"/>
  <c r="M139" i="57"/>
  <c r="L139" i="57"/>
  <c r="K139" i="57"/>
  <c r="J139" i="57"/>
  <c r="I139" i="57"/>
  <c r="H139" i="57"/>
  <c r="G139" i="57"/>
  <c r="F139" i="57"/>
  <c r="E139" i="57"/>
  <c r="D139" i="57"/>
  <c r="Q138" i="57"/>
  <c r="P138" i="57"/>
  <c r="O138" i="57"/>
  <c r="N138" i="57"/>
  <c r="M138" i="57"/>
  <c r="L138" i="57"/>
  <c r="K138" i="57"/>
  <c r="J138" i="57"/>
  <c r="I138" i="57"/>
  <c r="H138" i="57"/>
  <c r="G138" i="57"/>
  <c r="F138" i="57"/>
  <c r="E138" i="57"/>
  <c r="D138" i="57"/>
  <c r="Q137" i="57"/>
  <c r="P137" i="57"/>
  <c r="O137" i="57"/>
  <c r="N137" i="57"/>
  <c r="M137" i="57"/>
  <c r="L137" i="57"/>
  <c r="K137" i="57"/>
  <c r="J137" i="57"/>
  <c r="I137" i="57"/>
  <c r="H137" i="57"/>
  <c r="G137" i="57"/>
  <c r="F137" i="57"/>
  <c r="E137" i="57"/>
  <c r="D137" i="57"/>
  <c r="Q136" i="57"/>
  <c r="P136" i="57"/>
  <c r="O136" i="57"/>
  <c r="N136" i="57"/>
  <c r="M136" i="57"/>
  <c r="L136" i="57"/>
  <c r="K136" i="57"/>
  <c r="J136" i="57"/>
  <c r="I136" i="57"/>
  <c r="H136" i="57"/>
  <c r="G136" i="57"/>
  <c r="F136" i="57"/>
  <c r="E136" i="57"/>
  <c r="D136" i="57"/>
  <c r="Q135" i="57"/>
  <c r="P135" i="57"/>
  <c r="O135" i="57"/>
  <c r="N135" i="57"/>
  <c r="M135" i="57"/>
  <c r="L135" i="57"/>
  <c r="K135" i="57"/>
  <c r="J135" i="57"/>
  <c r="I135" i="57"/>
  <c r="H135" i="57"/>
  <c r="G135" i="57"/>
  <c r="F135" i="57"/>
  <c r="E135" i="57"/>
  <c r="D135" i="57"/>
  <c r="Q134" i="57"/>
  <c r="P134" i="57"/>
  <c r="O134" i="57"/>
  <c r="N134" i="57"/>
  <c r="M134" i="57"/>
  <c r="L134" i="57"/>
  <c r="K134" i="57"/>
  <c r="J134" i="57"/>
  <c r="I134" i="57"/>
  <c r="H134" i="57"/>
  <c r="G134" i="57"/>
  <c r="F134" i="57"/>
  <c r="E134" i="57"/>
  <c r="D134" i="57"/>
  <c r="Q133" i="57"/>
  <c r="P133" i="57"/>
  <c r="O133" i="57"/>
  <c r="N133" i="57"/>
  <c r="M133" i="57"/>
  <c r="L133" i="57"/>
  <c r="K133" i="57"/>
  <c r="J133" i="57"/>
  <c r="I133" i="57"/>
  <c r="H133" i="57"/>
  <c r="G133" i="57"/>
  <c r="F133" i="57"/>
  <c r="E133" i="57"/>
  <c r="D133" i="57"/>
  <c r="Q132" i="57"/>
  <c r="P132" i="57"/>
  <c r="O132" i="57"/>
  <c r="N132" i="57"/>
  <c r="M132" i="57"/>
  <c r="L132" i="57"/>
  <c r="K132" i="57"/>
  <c r="J132" i="57"/>
  <c r="I132" i="57"/>
  <c r="H132" i="57"/>
  <c r="G132" i="57"/>
  <c r="F132" i="57"/>
  <c r="E132" i="57"/>
  <c r="D132" i="57"/>
  <c r="Q131" i="57"/>
  <c r="P131" i="57"/>
  <c r="O131" i="57"/>
  <c r="N131" i="57"/>
  <c r="M131" i="57"/>
  <c r="L131" i="57"/>
  <c r="K131" i="57"/>
  <c r="J131" i="57"/>
  <c r="I131" i="57"/>
  <c r="H131" i="57"/>
  <c r="G131" i="57"/>
  <c r="F131" i="57"/>
  <c r="E131" i="57"/>
  <c r="D131" i="57"/>
  <c r="Q130" i="57"/>
  <c r="P130" i="57"/>
  <c r="O130" i="57"/>
  <c r="N130" i="57"/>
  <c r="M130" i="57"/>
  <c r="L130" i="57"/>
  <c r="K130" i="57"/>
  <c r="J130" i="57"/>
  <c r="I130" i="57"/>
  <c r="H130" i="57"/>
  <c r="G130" i="57"/>
  <c r="F130" i="57"/>
  <c r="E130" i="57"/>
  <c r="D130" i="57"/>
  <c r="Q129" i="57"/>
  <c r="P129" i="57"/>
  <c r="O129" i="57"/>
  <c r="N129" i="57"/>
  <c r="M129" i="57"/>
  <c r="L129" i="57"/>
  <c r="K129" i="57"/>
  <c r="J129" i="57"/>
  <c r="I129" i="57"/>
  <c r="H129" i="57"/>
  <c r="G129" i="57"/>
  <c r="F129" i="57"/>
  <c r="E129" i="57"/>
  <c r="D129" i="57"/>
  <c r="Q128" i="57"/>
  <c r="P128" i="57"/>
  <c r="O128" i="57"/>
  <c r="N128" i="57"/>
  <c r="M128" i="57"/>
  <c r="L128" i="57"/>
  <c r="K128" i="57"/>
  <c r="J128" i="57"/>
  <c r="I128" i="57"/>
  <c r="H128" i="57"/>
  <c r="G128" i="57"/>
  <c r="F128" i="57"/>
  <c r="E128" i="57"/>
  <c r="D128" i="57"/>
  <c r="Q127" i="57"/>
  <c r="P127" i="57"/>
  <c r="O127" i="57"/>
  <c r="N127" i="57"/>
  <c r="M127" i="57"/>
  <c r="L127" i="57"/>
  <c r="K127" i="57"/>
  <c r="J127" i="57"/>
  <c r="I127" i="57"/>
  <c r="H127" i="57"/>
  <c r="G127" i="57"/>
  <c r="F127" i="57"/>
  <c r="E127" i="57"/>
  <c r="D127" i="57"/>
  <c r="Q126" i="57"/>
  <c r="P126" i="57"/>
  <c r="O126" i="57"/>
  <c r="N126" i="57"/>
  <c r="M126" i="57"/>
  <c r="L126" i="57"/>
  <c r="K126" i="57"/>
  <c r="J126" i="57"/>
  <c r="I126" i="57"/>
  <c r="H126" i="57"/>
  <c r="G126" i="57"/>
  <c r="F126" i="57"/>
  <c r="E126" i="57"/>
  <c r="D126" i="57"/>
  <c r="Q125" i="57"/>
  <c r="P125" i="57"/>
  <c r="O125" i="57"/>
  <c r="N125" i="57"/>
  <c r="M125" i="57"/>
  <c r="L125" i="57"/>
  <c r="K125" i="57"/>
  <c r="J125" i="57"/>
  <c r="I125" i="57"/>
  <c r="H125" i="57"/>
  <c r="G125" i="57"/>
  <c r="F125" i="57"/>
  <c r="E125" i="57"/>
  <c r="D125" i="57"/>
  <c r="Q124" i="57"/>
  <c r="P124" i="57"/>
  <c r="O124" i="57"/>
  <c r="N124" i="57"/>
  <c r="M124" i="57"/>
  <c r="L124" i="57"/>
  <c r="K124" i="57"/>
  <c r="J124" i="57"/>
  <c r="I124" i="57"/>
  <c r="H124" i="57"/>
  <c r="G124" i="57"/>
  <c r="F124" i="57"/>
  <c r="E124" i="57"/>
  <c r="D124" i="57"/>
  <c r="Q123" i="57"/>
  <c r="P123" i="57"/>
  <c r="O123" i="57"/>
  <c r="N123" i="57"/>
  <c r="M123" i="57"/>
  <c r="L123" i="57"/>
  <c r="K123" i="57"/>
  <c r="J123" i="57"/>
  <c r="I123" i="57"/>
  <c r="H123" i="57"/>
  <c r="G123" i="57"/>
  <c r="F123" i="57"/>
  <c r="E123" i="57"/>
  <c r="D123" i="57"/>
  <c r="Q122" i="57"/>
  <c r="P122" i="57"/>
  <c r="O122" i="57"/>
  <c r="N122" i="57"/>
  <c r="M122" i="57"/>
  <c r="L122" i="57"/>
  <c r="K122" i="57"/>
  <c r="J122" i="57"/>
  <c r="I122" i="57"/>
  <c r="H122" i="57"/>
  <c r="G122" i="57"/>
  <c r="F122" i="57"/>
  <c r="E122" i="57"/>
  <c r="D122" i="57"/>
  <c r="Q121" i="57"/>
  <c r="P121" i="57"/>
  <c r="O121" i="57"/>
  <c r="N121" i="57"/>
  <c r="M121" i="57"/>
  <c r="L121" i="57"/>
  <c r="K121" i="57"/>
  <c r="J121" i="57"/>
  <c r="I121" i="57"/>
  <c r="H121" i="57"/>
  <c r="G121" i="57"/>
  <c r="F121" i="57"/>
  <c r="E121" i="57"/>
  <c r="D121" i="57"/>
  <c r="Q120" i="57"/>
  <c r="P120" i="57"/>
  <c r="O120" i="57"/>
  <c r="N120" i="57"/>
  <c r="M120" i="57"/>
  <c r="L120" i="57"/>
  <c r="K120" i="57"/>
  <c r="J120" i="57"/>
  <c r="I120" i="57"/>
  <c r="H120" i="57"/>
  <c r="G120" i="57"/>
  <c r="F120" i="57"/>
  <c r="E120" i="57"/>
  <c r="D120" i="57"/>
  <c r="Q119" i="57"/>
  <c r="P119" i="57"/>
  <c r="O119" i="57"/>
  <c r="N119" i="57"/>
  <c r="M119" i="57"/>
  <c r="L119" i="57"/>
  <c r="K119" i="57"/>
  <c r="J119" i="57"/>
  <c r="I119" i="57"/>
  <c r="H119" i="57"/>
  <c r="G119" i="57"/>
  <c r="F119" i="57"/>
  <c r="E119" i="57"/>
  <c r="D119" i="57"/>
  <c r="Q118" i="57"/>
  <c r="P118" i="57"/>
  <c r="O118" i="57"/>
  <c r="N118" i="57"/>
  <c r="M118" i="57"/>
  <c r="L118" i="57"/>
  <c r="K118" i="57"/>
  <c r="J118" i="57"/>
  <c r="I118" i="57"/>
  <c r="H118" i="57"/>
  <c r="G118" i="57"/>
  <c r="F118" i="57"/>
  <c r="E118" i="57"/>
  <c r="D118" i="57"/>
  <c r="Q117" i="57"/>
  <c r="P117" i="57"/>
  <c r="O117" i="57"/>
  <c r="N117" i="57"/>
  <c r="M117" i="57"/>
  <c r="L117" i="57"/>
  <c r="K117" i="57"/>
  <c r="J117" i="57"/>
  <c r="I117" i="57"/>
  <c r="H117" i="57"/>
  <c r="G117" i="57"/>
  <c r="F117" i="57"/>
  <c r="E117" i="57"/>
  <c r="D117" i="57"/>
  <c r="Q116" i="57"/>
  <c r="P116" i="57"/>
  <c r="O116" i="57"/>
  <c r="N116" i="57"/>
  <c r="M116" i="57"/>
  <c r="L116" i="57"/>
  <c r="K116" i="57"/>
  <c r="J116" i="57"/>
  <c r="I116" i="57"/>
  <c r="H116" i="57"/>
  <c r="G116" i="57"/>
  <c r="F116" i="57"/>
  <c r="E116" i="57"/>
  <c r="D116" i="57"/>
  <c r="Q115" i="57"/>
  <c r="P115" i="57"/>
  <c r="O115" i="57"/>
  <c r="N115" i="57"/>
  <c r="M115" i="57"/>
  <c r="L115" i="57"/>
  <c r="K115" i="57"/>
  <c r="J115" i="57"/>
  <c r="I115" i="57"/>
  <c r="H115" i="57"/>
  <c r="G115" i="57"/>
  <c r="F115" i="57"/>
  <c r="E115" i="57"/>
  <c r="D115" i="57"/>
  <c r="Q114" i="57"/>
  <c r="P114" i="57"/>
  <c r="O114" i="57"/>
  <c r="N114" i="57"/>
  <c r="M114" i="57"/>
  <c r="L114" i="57"/>
  <c r="K114" i="57"/>
  <c r="J114" i="57"/>
  <c r="I114" i="57"/>
  <c r="H114" i="57"/>
  <c r="G114" i="57"/>
  <c r="F114" i="57"/>
  <c r="E114" i="57"/>
  <c r="D114" i="57"/>
  <c r="Q113" i="57"/>
  <c r="P113" i="57"/>
  <c r="O113" i="57"/>
  <c r="N113" i="57"/>
  <c r="M113" i="57"/>
  <c r="L113" i="57"/>
  <c r="K113" i="57"/>
  <c r="J113" i="57"/>
  <c r="I113" i="57"/>
  <c r="H113" i="57"/>
  <c r="G113" i="57"/>
  <c r="F113" i="57"/>
  <c r="E113" i="57"/>
  <c r="D113" i="57"/>
  <c r="Q112" i="57"/>
  <c r="P112" i="57"/>
  <c r="O112" i="57"/>
  <c r="N112" i="57"/>
  <c r="M112" i="57"/>
  <c r="L112" i="57"/>
  <c r="K112" i="57"/>
  <c r="J112" i="57"/>
  <c r="I112" i="57"/>
  <c r="H112" i="57"/>
  <c r="G112" i="57"/>
  <c r="F112" i="57"/>
  <c r="E112" i="57"/>
  <c r="D112" i="57"/>
  <c r="Q111" i="57"/>
  <c r="P111" i="57"/>
  <c r="O111" i="57"/>
  <c r="N111" i="57"/>
  <c r="M111" i="57"/>
  <c r="L111" i="57"/>
  <c r="K111" i="57"/>
  <c r="J111" i="57"/>
  <c r="I111" i="57"/>
  <c r="H111" i="57"/>
  <c r="G111" i="57"/>
  <c r="F111" i="57"/>
  <c r="E111" i="57"/>
  <c r="D111" i="57"/>
  <c r="Q110" i="57"/>
  <c r="P110" i="57"/>
  <c r="O110" i="57"/>
  <c r="N110" i="57"/>
  <c r="M110" i="57"/>
  <c r="L110" i="57"/>
  <c r="K110" i="57"/>
  <c r="J110" i="57"/>
  <c r="I110" i="57"/>
  <c r="H110" i="57"/>
  <c r="G110" i="57"/>
  <c r="F110" i="57"/>
  <c r="E110" i="57"/>
  <c r="D110" i="57"/>
  <c r="Q109" i="57"/>
  <c r="P109" i="57"/>
  <c r="O109" i="57"/>
  <c r="N109" i="57"/>
  <c r="M109" i="57"/>
  <c r="L109" i="57"/>
  <c r="K109" i="57"/>
  <c r="J109" i="57"/>
  <c r="I109" i="57"/>
  <c r="H109" i="57"/>
  <c r="G109" i="57"/>
  <c r="F109" i="57"/>
  <c r="E109" i="57"/>
  <c r="D109" i="57"/>
  <c r="Q108" i="57"/>
  <c r="P108" i="57"/>
  <c r="O108" i="57"/>
  <c r="N108" i="57"/>
  <c r="M108" i="57"/>
  <c r="L108" i="57"/>
  <c r="K108" i="57"/>
  <c r="J108" i="57"/>
  <c r="I108" i="57"/>
  <c r="H108" i="57"/>
  <c r="G108" i="57"/>
  <c r="F108" i="57"/>
  <c r="E108" i="57"/>
  <c r="D108" i="57"/>
  <c r="Q107" i="57"/>
  <c r="P107" i="57"/>
  <c r="O107" i="57"/>
  <c r="N107" i="57"/>
  <c r="M107" i="57"/>
  <c r="L107" i="57"/>
  <c r="K107" i="57"/>
  <c r="J107" i="57"/>
  <c r="I107" i="57"/>
  <c r="H107" i="57"/>
  <c r="G107" i="57"/>
  <c r="F107" i="57"/>
  <c r="E107" i="57"/>
  <c r="D107" i="57"/>
  <c r="Q106" i="57"/>
  <c r="P106" i="57"/>
  <c r="O106" i="57"/>
  <c r="N106" i="57"/>
  <c r="M106" i="57"/>
  <c r="L106" i="57"/>
  <c r="K106" i="57"/>
  <c r="J106" i="57"/>
  <c r="I106" i="57"/>
  <c r="H106" i="57"/>
  <c r="G106" i="57"/>
  <c r="F106" i="57"/>
  <c r="E106" i="57"/>
  <c r="D106" i="57"/>
  <c r="Q105" i="57"/>
  <c r="P105" i="57"/>
  <c r="O105" i="57"/>
  <c r="N105" i="57"/>
  <c r="M105" i="57"/>
  <c r="L105" i="57"/>
  <c r="K105" i="57"/>
  <c r="J105" i="57"/>
  <c r="I105" i="57"/>
  <c r="H105" i="57"/>
  <c r="G105" i="57"/>
  <c r="F105" i="57"/>
  <c r="E105" i="57"/>
  <c r="D105" i="57"/>
  <c r="Q104" i="57"/>
  <c r="P104" i="57"/>
  <c r="O104" i="57"/>
  <c r="N104" i="57"/>
  <c r="M104" i="57"/>
  <c r="L104" i="57"/>
  <c r="K104" i="57"/>
  <c r="J104" i="57"/>
  <c r="I104" i="57"/>
  <c r="H104" i="57"/>
  <c r="G104" i="57"/>
  <c r="F104" i="57"/>
  <c r="E104" i="57"/>
  <c r="D104" i="57"/>
  <c r="Q103" i="57"/>
  <c r="P103" i="57"/>
  <c r="O103" i="57"/>
  <c r="N103" i="57"/>
  <c r="M103" i="57"/>
  <c r="L103" i="57"/>
  <c r="K103" i="57"/>
  <c r="J103" i="57"/>
  <c r="I103" i="57"/>
  <c r="H103" i="57"/>
  <c r="G103" i="57"/>
  <c r="F103" i="57"/>
  <c r="E103" i="57"/>
  <c r="D103" i="57"/>
  <c r="Q102" i="57"/>
  <c r="P102" i="57"/>
  <c r="O102" i="57"/>
  <c r="N102" i="57"/>
  <c r="M102" i="57"/>
  <c r="L102" i="57"/>
  <c r="K102" i="57"/>
  <c r="J102" i="57"/>
  <c r="I102" i="57"/>
  <c r="H102" i="57"/>
  <c r="G102" i="57"/>
  <c r="F102" i="57"/>
  <c r="E102" i="57"/>
  <c r="D102" i="57"/>
  <c r="Q101" i="57"/>
  <c r="P101" i="57"/>
  <c r="O101" i="57"/>
  <c r="N101" i="57"/>
  <c r="M101" i="57"/>
  <c r="L101" i="57"/>
  <c r="K101" i="57"/>
  <c r="J101" i="57"/>
  <c r="I101" i="57"/>
  <c r="H101" i="57"/>
  <c r="G101" i="57"/>
  <c r="F101" i="57"/>
  <c r="E101" i="57"/>
  <c r="D101" i="57"/>
  <c r="Q100" i="57"/>
  <c r="P100" i="57"/>
  <c r="O100" i="57"/>
  <c r="N100" i="57"/>
  <c r="M100" i="57"/>
  <c r="L100" i="57"/>
  <c r="K100" i="57"/>
  <c r="J100" i="57"/>
  <c r="I100" i="57"/>
  <c r="H100" i="57"/>
  <c r="G100" i="57"/>
  <c r="F100" i="57"/>
  <c r="E100" i="57"/>
  <c r="D100" i="57"/>
  <c r="Q99" i="57"/>
  <c r="P99" i="57"/>
  <c r="O99" i="57"/>
  <c r="N99" i="57"/>
  <c r="M99" i="57"/>
  <c r="L99" i="57"/>
  <c r="K99" i="57"/>
  <c r="J99" i="57"/>
  <c r="I99" i="57"/>
  <c r="H99" i="57"/>
  <c r="G99" i="57"/>
  <c r="F99" i="57"/>
  <c r="E99" i="57"/>
  <c r="D99" i="57"/>
  <c r="Q98" i="57"/>
  <c r="P98" i="57"/>
  <c r="O98" i="57"/>
  <c r="N98" i="57"/>
  <c r="M98" i="57"/>
  <c r="L98" i="57"/>
  <c r="K98" i="57"/>
  <c r="J98" i="57"/>
  <c r="I98" i="57"/>
  <c r="H98" i="57"/>
  <c r="G98" i="57"/>
  <c r="F98" i="57"/>
  <c r="E98" i="57"/>
  <c r="D98" i="57"/>
  <c r="Q97" i="57"/>
  <c r="P97" i="57"/>
  <c r="O97" i="57"/>
  <c r="N97" i="57"/>
  <c r="M97" i="57"/>
  <c r="L97" i="57"/>
  <c r="K97" i="57"/>
  <c r="J97" i="57"/>
  <c r="I97" i="57"/>
  <c r="H97" i="57"/>
  <c r="G97" i="57"/>
  <c r="F97" i="57"/>
  <c r="E97" i="57"/>
  <c r="D97" i="57"/>
  <c r="Q96" i="57"/>
  <c r="P96" i="57"/>
  <c r="O96" i="57"/>
  <c r="N96" i="57"/>
  <c r="M96" i="57"/>
  <c r="L96" i="57"/>
  <c r="K96" i="57"/>
  <c r="J96" i="57"/>
  <c r="I96" i="57"/>
  <c r="H96" i="57"/>
  <c r="G96" i="57"/>
  <c r="F96" i="57"/>
  <c r="E96" i="57"/>
  <c r="D96" i="57"/>
  <c r="Q95" i="57"/>
  <c r="P95" i="57"/>
  <c r="O95" i="57"/>
  <c r="N95" i="57"/>
  <c r="M95" i="57"/>
  <c r="L95" i="57"/>
  <c r="K95" i="57"/>
  <c r="J95" i="57"/>
  <c r="I95" i="57"/>
  <c r="H95" i="57"/>
  <c r="G95" i="57"/>
  <c r="F95" i="57"/>
  <c r="E95" i="57"/>
  <c r="D95" i="57"/>
  <c r="Q94" i="57"/>
  <c r="P94" i="57"/>
  <c r="O94" i="57"/>
  <c r="N94" i="57"/>
  <c r="M94" i="57"/>
  <c r="L94" i="57"/>
  <c r="K94" i="57"/>
  <c r="J94" i="57"/>
  <c r="I94" i="57"/>
  <c r="H94" i="57"/>
  <c r="G94" i="57"/>
  <c r="F94" i="57"/>
  <c r="E94" i="57"/>
  <c r="D94" i="57"/>
  <c r="Q93" i="57"/>
  <c r="P93" i="57"/>
  <c r="O93" i="57"/>
  <c r="N93" i="57"/>
  <c r="M93" i="57"/>
  <c r="L93" i="57"/>
  <c r="K93" i="57"/>
  <c r="J93" i="57"/>
  <c r="I93" i="57"/>
  <c r="H93" i="57"/>
  <c r="G93" i="57"/>
  <c r="F93" i="57"/>
  <c r="E93" i="57"/>
  <c r="D93" i="57"/>
  <c r="Q92" i="57"/>
  <c r="P92" i="57"/>
  <c r="O92" i="57"/>
  <c r="N92" i="57"/>
  <c r="M92" i="57"/>
  <c r="L92" i="57"/>
  <c r="K92" i="57"/>
  <c r="J92" i="57"/>
  <c r="I92" i="57"/>
  <c r="H92" i="57"/>
  <c r="G92" i="57"/>
  <c r="F92" i="57"/>
  <c r="E92" i="57"/>
  <c r="D92" i="57"/>
  <c r="Q91" i="57"/>
  <c r="P91" i="57"/>
  <c r="O91" i="57"/>
  <c r="N91" i="57"/>
  <c r="M91" i="57"/>
  <c r="L91" i="57"/>
  <c r="K91" i="57"/>
  <c r="J91" i="57"/>
  <c r="I91" i="57"/>
  <c r="H91" i="57"/>
  <c r="G91" i="57"/>
  <c r="F91" i="57"/>
  <c r="E91" i="57"/>
  <c r="D91" i="57"/>
  <c r="Q90" i="57"/>
  <c r="P90" i="57"/>
  <c r="O90" i="57"/>
  <c r="N90" i="57"/>
  <c r="M90" i="57"/>
  <c r="L90" i="57"/>
  <c r="K90" i="57"/>
  <c r="J90" i="57"/>
  <c r="I90" i="57"/>
  <c r="H90" i="57"/>
  <c r="G90" i="57"/>
  <c r="F90" i="57"/>
  <c r="E90" i="57"/>
  <c r="D90" i="57"/>
  <c r="Q89" i="57"/>
  <c r="P89" i="57"/>
  <c r="O89" i="57"/>
  <c r="N89" i="57"/>
  <c r="M89" i="57"/>
  <c r="L89" i="57"/>
  <c r="K89" i="57"/>
  <c r="J89" i="57"/>
  <c r="I89" i="57"/>
  <c r="H89" i="57"/>
  <c r="G89" i="57"/>
  <c r="F89" i="57"/>
  <c r="E89" i="57"/>
  <c r="D89" i="57"/>
  <c r="Q88" i="57"/>
  <c r="P88" i="57"/>
  <c r="O88" i="57"/>
  <c r="N88" i="57"/>
  <c r="M88" i="57"/>
  <c r="L88" i="57"/>
  <c r="K88" i="57"/>
  <c r="J88" i="57"/>
  <c r="I88" i="57"/>
  <c r="H88" i="57"/>
  <c r="G88" i="57"/>
  <c r="F88" i="57"/>
  <c r="E88" i="57"/>
  <c r="D88" i="57"/>
  <c r="Q87" i="57"/>
  <c r="P87" i="57"/>
  <c r="O87" i="57"/>
  <c r="N87" i="57"/>
  <c r="M87" i="57"/>
  <c r="L87" i="57"/>
  <c r="K87" i="57"/>
  <c r="J87" i="57"/>
  <c r="I87" i="57"/>
  <c r="H87" i="57"/>
  <c r="G87" i="57"/>
  <c r="F87" i="57"/>
  <c r="E87" i="57"/>
  <c r="D87" i="57"/>
  <c r="Q86" i="57"/>
  <c r="P86" i="57"/>
  <c r="O86" i="57"/>
  <c r="N86" i="57"/>
  <c r="M86" i="57"/>
  <c r="L86" i="57"/>
  <c r="K86" i="57"/>
  <c r="J86" i="57"/>
  <c r="I86" i="57"/>
  <c r="H86" i="57"/>
  <c r="G86" i="57"/>
  <c r="F86" i="57"/>
  <c r="E86" i="57"/>
  <c r="D86" i="57"/>
  <c r="Q85" i="57"/>
  <c r="P85" i="57"/>
  <c r="O85" i="57"/>
  <c r="N85" i="57"/>
  <c r="M85" i="57"/>
  <c r="L85" i="57"/>
  <c r="K85" i="57"/>
  <c r="J85" i="57"/>
  <c r="I85" i="57"/>
  <c r="H85" i="57"/>
  <c r="G85" i="57"/>
  <c r="F85" i="57"/>
  <c r="E85" i="57"/>
  <c r="D85" i="57"/>
  <c r="Q84" i="57"/>
  <c r="P84" i="57"/>
  <c r="O84" i="57"/>
  <c r="N84" i="57"/>
  <c r="M84" i="57"/>
  <c r="L84" i="57"/>
  <c r="K84" i="57"/>
  <c r="J84" i="57"/>
  <c r="I84" i="57"/>
  <c r="H84" i="57"/>
  <c r="G84" i="57"/>
  <c r="F84" i="57"/>
  <c r="E84" i="57"/>
  <c r="D84" i="57"/>
  <c r="Q83" i="57"/>
  <c r="P83" i="57"/>
  <c r="O83" i="57"/>
  <c r="N83" i="57"/>
  <c r="M83" i="57"/>
  <c r="L83" i="57"/>
  <c r="K83" i="57"/>
  <c r="J83" i="57"/>
  <c r="I83" i="57"/>
  <c r="H83" i="57"/>
  <c r="G83" i="57"/>
  <c r="F83" i="57"/>
  <c r="E83" i="57"/>
  <c r="D83" i="57"/>
  <c r="Q82" i="57"/>
  <c r="P82" i="57"/>
  <c r="O82" i="57"/>
  <c r="N82" i="57"/>
  <c r="M82" i="57"/>
  <c r="L82" i="57"/>
  <c r="K82" i="57"/>
  <c r="J82" i="57"/>
  <c r="I82" i="57"/>
  <c r="H82" i="57"/>
  <c r="G82" i="57"/>
  <c r="F82" i="57"/>
  <c r="E82" i="57"/>
  <c r="D82" i="57"/>
  <c r="Q81" i="57"/>
  <c r="P81" i="57"/>
  <c r="O81" i="57"/>
  <c r="N81" i="57"/>
  <c r="M81" i="57"/>
  <c r="L81" i="57"/>
  <c r="K81" i="57"/>
  <c r="J81" i="57"/>
  <c r="I81" i="57"/>
  <c r="H81" i="57"/>
  <c r="G81" i="57"/>
  <c r="F81" i="57"/>
  <c r="E81" i="57"/>
  <c r="D81" i="57"/>
  <c r="Q80" i="57"/>
  <c r="P80" i="57"/>
  <c r="O80" i="57"/>
  <c r="N80" i="57"/>
  <c r="M80" i="57"/>
  <c r="L80" i="57"/>
  <c r="K80" i="57"/>
  <c r="J80" i="57"/>
  <c r="I80" i="57"/>
  <c r="H80" i="57"/>
  <c r="G80" i="57"/>
  <c r="F80" i="57"/>
  <c r="E80" i="57"/>
  <c r="D80" i="57"/>
  <c r="Q79" i="57"/>
  <c r="P79" i="57"/>
  <c r="O79" i="57"/>
  <c r="N79" i="57"/>
  <c r="M79" i="57"/>
  <c r="L79" i="57"/>
  <c r="K79" i="57"/>
  <c r="J79" i="57"/>
  <c r="I79" i="57"/>
  <c r="H79" i="57"/>
  <c r="G79" i="57"/>
  <c r="F79" i="57"/>
  <c r="E79" i="57"/>
  <c r="D79" i="57"/>
  <c r="Q78" i="57"/>
  <c r="P78" i="57"/>
  <c r="O78" i="57"/>
  <c r="N78" i="57"/>
  <c r="M78" i="57"/>
  <c r="L78" i="57"/>
  <c r="K78" i="57"/>
  <c r="J78" i="57"/>
  <c r="I78" i="57"/>
  <c r="H78" i="57"/>
  <c r="G78" i="57"/>
  <c r="F78" i="57"/>
  <c r="E78" i="57"/>
  <c r="D78" i="57"/>
  <c r="Q77" i="57"/>
  <c r="P77" i="57"/>
  <c r="O77" i="57"/>
  <c r="N77" i="57"/>
  <c r="M77" i="57"/>
  <c r="L77" i="57"/>
  <c r="K77" i="57"/>
  <c r="J77" i="57"/>
  <c r="I77" i="57"/>
  <c r="H77" i="57"/>
  <c r="G77" i="57"/>
  <c r="F77" i="57"/>
  <c r="E77" i="57"/>
  <c r="D77" i="57"/>
  <c r="Q76" i="57"/>
  <c r="P76" i="57"/>
  <c r="O76" i="57"/>
  <c r="N76" i="57"/>
  <c r="M76" i="57"/>
  <c r="L76" i="57"/>
  <c r="K76" i="57"/>
  <c r="J76" i="57"/>
  <c r="I76" i="57"/>
  <c r="H76" i="57"/>
  <c r="G76" i="57"/>
  <c r="F76" i="57"/>
  <c r="E76" i="57"/>
  <c r="D76" i="57"/>
  <c r="Q75" i="57"/>
  <c r="P75" i="57"/>
  <c r="O75" i="57"/>
  <c r="N75" i="57"/>
  <c r="M75" i="57"/>
  <c r="L75" i="57"/>
  <c r="K75" i="57"/>
  <c r="J75" i="57"/>
  <c r="I75" i="57"/>
  <c r="H75" i="57"/>
  <c r="G75" i="57"/>
  <c r="F75" i="57"/>
  <c r="E75" i="57"/>
  <c r="D75" i="57"/>
  <c r="Q74" i="57"/>
  <c r="P74" i="57"/>
  <c r="O74" i="57"/>
  <c r="N74" i="57"/>
  <c r="M74" i="57"/>
  <c r="L74" i="57"/>
  <c r="K74" i="57"/>
  <c r="J74" i="57"/>
  <c r="I74" i="57"/>
  <c r="H74" i="57"/>
  <c r="G74" i="57"/>
  <c r="F74" i="57"/>
  <c r="E74" i="57"/>
  <c r="D74" i="57"/>
  <c r="Q73" i="57"/>
  <c r="P73" i="57"/>
  <c r="O73" i="57"/>
  <c r="N73" i="57"/>
  <c r="M73" i="57"/>
  <c r="L73" i="57"/>
  <c r="K73" i="57"/>
  <c r="J73" i="57"/>
  <c r="I73" i="57"/>
  <c r="H73" i="57"/>
  <c r="G73" i="57"/>
  <c r="F73" i="57"/>
  <c r="E73" i="57"/>
  <c r="D73" i="57"/>
  <c r="Q72" i="57"/>
  <c r="P72" i="57"/>
  <c r="O72" i="57"/>
  <c r="N72" i="57"/>
  <c r="M72" i="57"/>
  <c r="L72" i="57"/>
  <c r="K72" i="57"/>
  <c r="J72" i="57"/>
  <c r="I72" i="57"/>
  <c r="H72" i="57"/>
  <c r="G72" i="57"/>
  <c r="F72" i="57"/>
  <c r="E72" i="57"/>
  <c r="D72" i="57"/>
  <c r="Q71" i="57"/>
  <c r="P71" i="57"/>
  <c r="O71" i="57"/>
  <c r="N71" i="57"/>
  <c r="M71" i="57"/>
  <c r="L71" i="57"/>
  <c r="K71" i="57"/>
  <c r="J71" i="57"/>
  <c r="I71" i="57"/>
  <c r="H71" i="57"/>
  <c r="G71" i="57"/>
  <c r="F71" i="57"/>
  <c r="E71" i="57"/>
  <c r="D71" i="57"/>
  <c r="Q70" i="57"/>
  <c r="P70" i="57"/>
  <c r="O70" i="57"/>
  <c r="N70" i="57"/>
  <c r="M70" i="57"/>
  <c r="L70" i="57"/>
  <c r="K70" i="57"/>
  <c r="J70" i="57"/>
  <c r="I70" i="57"/>
  <c r="H70" i="57"/>
  <c r="G70" i="57"/>
  <c r="F70" i="57"/>
  <c r="E70" i="57"/>
  <c r="D70" i="57"/>
  <c r="Q69" i="57"/>
  <c r="P69" i="57"/>
  <c r="O69" i="57"/>
  <c r="N69" i="57"/>
  <c r="M69" i="57"/>
  <c r="L69" i="57"/>
  <c r="K69" i="57"/>
  <c r="J69" i="57"/>
  <c r="I69" i="57"/>
  <c r="H69" i="57"/>
  <c r="G69" i="57"/>
  <c r="F69" i="57"/>
  <c r="E69" i="57"/>
  <c r="D69" i="57"/>
  <c r="Q68" i="57"/>
  <c r="P68" i="57"/>
  <c r="O68" i="57"/>
  <c r="N68" i="57"/>
  <c r="M68" i="57"/>
  <c r="L68" i="57"/>
  <c r="K68" i="57"/>
  <c r="J68" i="57"/>
  <c r="I68" i="57"/>
  <c r="H68" i="57"/>
  <c r="G68" i="57"/>
  <c r="F68" i="57"/>
  <c r="E68" i="57"/>
  <c r="D68" i="57"/>
  <c r="Q67" i="57"/>
  <c r="P67" i="57"/>
  <c r="O67" i="57"/>
  <c r="N67" i="57"/>
  <c r="M67" i="57"/>
  <c r="L67" i="57"/>
  <c r="K67" i="57"/>
  <c r="J67" i="57"/>
  <c r="I67" i="57"/>
  <c r="H67" i="57"/>
  <c r="G67" i="57"/>
  <c r="F67" i="57"/>
  <c r="E67" i="57"/>
  <c r="D67" i="57"/>
  <c r="Q66" i="57"/>
  <c r="P66" i="57"/>
  <c r="O66" i="57"/>
  <c r="N66" i="57"/>
  <c r="M66" i="57"/>
  <c r="L66" i="57"/>
  <c r="K66" i="57"/>
  <c r="J66" i="57"/>
  <c r="I66" i="57"/>
  <c r="H66" i="57"/>
  <c r="G66" i="57"/>
  <c r="F66" i="57"/>
  <c r="E66" i="57"/>
  <c r="D66" i="57"/>
  <c r="Q65" i="57"/>
  <c r="P65" i="57"/>
  <c r="O65" i="57"/>
  <c r="N65" i="57"/>
  <c r="M65" i="57"/>
  <c r="L65" i="57"/>
  <c r="K65" i="57"/>
  <c r="J65" i="57"/>
  <c r="I65" i="57"/>
  <c r="H65" i="57"/>
  <c r="G65" i="57"/>
  <c r="F65" i="57"/>
  <c r="E65" i="57"/>
  <c r="D65" i="57"/>
  <c r="Q64" i="57"/>
  <c r="P64" i="57"/>
  <c r="O64" i="57"/>
  <c r="N64" i="57"/>
  <c r="M64" i="57"/>
  <c r="L64" i="57"/>
  <c r="K64" i="57"/>
  <c r="J64" i="57"/>
  <c r="I64" i="57"/>
  <c r="H64" i="57"/>
  <c r="G64" i="57"/>
  <c r="F64" i="57"/>
  <c r="E64" i="57"/>
  <c r="D64" i="57"/>
  <c r="Q63" i="57"/>
  <c r="P63" i="57"/>
  <c r="O63" i="57"/>
  <c r="N63" i="57"/>
  <c r="M63" i="57"/>
  <c r="L63" i="57"/>
  <c r="K63" i="57"/>
  <c r="J63" i="57"/>
  <c r="I63" i="57"/>
  <c r="H63" i="57"/>
  <c r="G63" i="57"/>
  <c r="F63" i="57"/>
  <c r="E63" i="57"/>
  <c r="D63" i="57"/>
  <c r="Q62" i="57"/>
  <c r="P62" i="57"/>
  <c r="O62" i="57"/>
  <c r="N62" i="57"/>
  <c r="M62" i="57"/>
  <c r="L62" i="57"/>
  <c r="K62" i="57"/>
  <c r="J62" i="57"/>
  <c r="I62" i="57"/>
  <c r="H62" i="57"/>
  <c r="G62" i="57"/>
  <c r="F62" i="57"/>
  <c r="E62" i="57"/>
  <c r="D62" i="57"/>
  <c r="Q61" i="57"/>
  <c r="P61" i="57"/>
  <c r="O61" i="57"/>
  <c r="N61" i="57"/>
  <c r="M61" i="57"/>
  <c r="L61" i="57"/>
  <c r="K61" i="57"/>
  <c r="J61" i="57"/>
  <c r="I61" i="57"/>
  <c r="H61" i="57"/>
  <c r="G61" i="57"/>
  <c r="F61" i="57"/>
  <c r="E61" i="57"/>
  <c r="D61" i="57"/>
  <c r="Q60" i="57"/>
  <c r="P60" i="57"/>
  <c r="O60" i="57"/>
  <c r="N60" i="57"/>
  <c r="M60" i="57"/>
  <c r="L60" i="57"/>
  <c r="K60" i="57"/>
  <c r="J60" i="57"/>
  <c r="I60" i="57"/>
  <c r="H60" i="57"/>
  <c r="G60" i="57"/>
  <c r="F60" i="57"/>
  <c r="E60" i="57"/>
  <c r="D60" i="57"/>
  <c r="Q59" i="57"/>
  <c r="P59" i="57"/>
  <c r="O59" i="57"/>
  <c r="N59" i="57"/>
  <c r="M59" i="57"/>
  <c r="L59" i="57"/>
  <c r="K59" i="57"/>
  <c r="J59" i="57"/>
  <c r="I59" i="57"/>
  <c r="H59" i="57"/>
  <c r="G59" i="57"/>
  <c r="F59" i="57"/>
  <c r="E59" i="57"/>
  <c r="D59" i="57"/>
  <c r="Q58" i="57"/>
  <c r="P58" i="57"/>
  <c r="O58" i="57"/>
  <c r="N58" i="57"/>
  <c r="M58" i="57"/>
  <c r="L58" i="57"/>
  <c r="K58" i="57"/>
  <c r="J58" i="57"/>
  <c r="I58" i="57"/>
  <c r="H58" i="57"/>
  <c r="G58" i="57"/>
  <c r="F58" i="57"/>
  <c r="E58" i="57"/>
  <c r="D58" i="57"/>
  <c r="Q57" i="57"/>
  <c r="P57" i="57"/>
  <c r="O57" i="57"/>
  <c r="N57" i="57"/>
  <c r="M57" i="57"/>
  <c r="L57" i="57"/>
  <c r="K57" i="57"/>
  <c r="J57" i="57"/>
  <c r="I57" i="57"/>
  <c r="H57" i="57"/>
  <c r="G57" i="57"/>
  <c r="F57" i="57"/>
  <c r="E57" i="57"/>
  <c r="D57" i="57"/>
  <c r="Q56" i="57"/>
  <c r="P56" i="57"/>
  <c r="O56" i="57"/>
  <c r="N56" i="57"/>
  <c r="M56" i="57"/>
  <c r="L56" i="57"/>
  <c r="K56" i="57"/>
  <c r="J56" i="57"/>
  <c r="I56" i="57"/>
  <c r="H56" i="57"/>
  <c r="G56" i="57"/>
  <c r="F56" i="57"/>
  <c r="E56" i="57"/>
  <c r="D56" i="57"/>
  <c r="Q55" i="57"/>
  <c r="P55" i="57"/>
  <c r="O55" i="57"/>
  <c r="N55" i="57"/>
  <c r="M55" i="57"/>
  <c r="L55" i="57"/>
  <c r="K55" i="57"/>
  <c r="J55" i="57"/>
  <c r="I55" i="57"/>
  <c r="H55" i="57"/>
  <c r="G55" i="57"/>
  <c r="F55" i="57"/>
  <c r="E55" i="57"/>
  <c r="D55" i="57"/>
  <c r="Q54" i="57"/>
  <c r="P54" i="57"/>
  <c r="O54" i="57"/>
  <c r="N54" i="57"/>
  <c r="M54" i="57"/>
  <c r="L54" i="57"/>
  <c r="K54" i="57"/>
  <c r="J54" i="57"/>
  <c r="I54" i="57"/>
  <c r="H54" i="57"/>
  <c r="G54" i="57"/>
  <c r="F54" i="57"/>
  <c r="E54" i="57"/>
  <c r="D54" i="57"/>
  <c r="Q53" i="57"/>
  <c r="P53" i="57"/>
  <c r="O53" i="57"/>
  <c r="N53" i="57"/>
  <c r="M53" i="57"/>
  <c r="L53" i="57"/>
  <c r="K53" i="57"/>
  <c r="J53" i="57"/>
  <c r="I53" i="57"/>
  <c r="H53" i="57"/>
  <c r="G53" i="57"/>
  <c r="F53" i="57"/>
  <c r="E53" i="57"/>
  <c r="D53" i="57"/>
  <c r="Q52" i="57"/>
  <c r="P52" i="57"/>
  <c r="O52" i="57"/>
  <c r="N52" i="57"/>
  <c r="M52" i="57"/>
  <c r="L52" i="57"/>
  <c r="K52" i="57"/>
  <c r="J52" i="57"/>
  <c r="I52" i="57"/>
  <c r="H52" i="57"/>
  <c r="G52" i="57"/>
  <c r="F52" i="57"/>
  <c r="E52" i="57"/>
  <c r="D52" i="57"/>
  <c r="Q51" i="57"/>
  <c r="P51" i="57"/>
  <c r="O51" i="57"/>
  <c r="N51" i="57"/>
  <c r="M51" i="57"/>
  <c r="L51" i="57"/>
  <c r="K51" i="57"/>
  <c r="J51" i="57"/>
  <c r="I51" i="57"/>
  <c r="H51" i="57"/>
  <c r="G51" i="57"/>
  <c r="F51" i="57"/>
  <c r="E51" i="57"/>
  <c r="D51" i="57"/>
  <c r="Q50" i="57"/>
  <c r="P50" i="57"/>
  <c r="O50" i="57"/>
  <c r="N50" i="57"/>
  <c r="M50" i="57"/>
  <c r="L50" i="57"/>
  <c r="K50" i="57"/>
  <c r="J50" i="57"/>
  <c r="I50" i="57"/>
  <c r="H50" i="57"/>
  <c r="G50" i="57"/>
  <c r="F50" i="57"/>
  <c r="E50" i="57"/>
  <c r="D50" i="57"/>
  <c r="Q49" i="57"/>
  <c r="P49" i="57"/>
  <c r="O49" i="57"/>
  <c r="N49" i="57"/>
  <c r="M49" i="57"/>
  <c r="L49" i="57"/>
  <c r="K49" i="57"/>
  <c r="J49" i="57"/>
  <c r="I49" i="57"/>
  <c r="H49" i="57"/>
  <c r="G49" i="57"/>
  <c r="F49" i="57"/>
  <c r="E49" i="57"/>
  <c r="D49" i="57"/>
  <c r="Q48" i="57"/>
  <c r="P48" i="57"/>
  <c r="O48" i="57"/>
  <c r="N48" i="57"/>
  <c r="M48" i="57"/>
  <c r="L48" i="57"/>
  <c r="K48" i="57"/>
  <c r="J48" i="57"/>
  <c r="I48" i="57"/>
  <c r="H48" i="57"/>
  <c r="G48" i="57"/>
  <c r="F48" i="57"/>
  <c r="E48" i="57"/>
  <c r="D48" i="57"/>
  <c r="Q47" i="57"/>
  <c r="P47" i="57"/>
  <c r="O47" i="57"/>
  <c r="N47" i="57"/>
  <c r="M47" i="57"/>
  <c r="L47" i="57"/>
  <c r="K47" i="57"/>
  <c r="J47" i="57"/>
  <c r="I47" i="57"/>
  <c r="H47" i="57"/>
  <c r="G47" i="57"/>
  <c r="F47" i="57"/>
  <c r="E47" i="57"/>
  <c r="D47" i="57"/>
  <c r="Q46" i="57"/>
  <c r="P46" i="57"/>
  <c r="O46" i="57"/>
  <c r="N46" i="57"/>
  <c r="M46" i="57"/>
  <c r="L46" i="57"/>
  <c r="K46" i="57"/>
  <c r="J46" i="57"/>
  <c r="I46" i="57"/>
  <c r="H46" i="57"/>
  <c r="G46" i="57"/>
  <c r="F46" i="57"/>
  <c r="E46" i="57"/>
  <c r="D46" i="57"/>
  <c r="Q45" i="57"/>
  <c r="P45" i="57"/>
  <c r="O45" i="57"/>
  <c r="N45" i="57"/>
  <c r="M45" i="57"/>
  <c r="L45" i="57"/>
  <c r="K45" i="57"/>
  <c r="J45" i="57"/>
  <c r="I45" i="57"/>
  <c r="H45" i="57"/>
  <c r="G45" i="57"/>
  <c r="F45" i="57"/>
  <c r="E45" i="57"/>
  <c r="D45" i="57"/>
  <c r="Q44" i="57"/>
  <c r="P44" i="57"/>
  <c r="O44" i="57"/>
  <c r="N44" i="57"/>
  <c r="M44" i="57"/>
  <c r="L44" i="57"/>
  <c r="K44" i="57"/>
  <c r="J44" i="57"/>
  <c r="I44" i="57"/>
  <c r="H44" i="57"/>
  <c r="G44" i="57"/>
  <c r="F44" i="57"/>
  <c r="E44" i="57"/>
  <c r="D44" i="57"/>
  <c r="Q43" i="57"/>
  <c r="P43" i="57"/>
  <c r="O43" i="57"/>
  <c r="N43" i="57"/>
  <c r="M43" i="57"/>
  <c r="L43" i="57"/>
  <c r="K43" i="57"/>
  <c r="J43" i="57"/>
  <c r="I43" i="57"/>
  <c r="H43" i="57"/>
  <c r="G43" i="57"/>
  <c r="F43" i="57"/>
  <c r="E43" i="57"/>
  <c r="D43" i="57"/>
  <c r="Q42" i="57"/>
  <c r="P42" i="57"/>
  <c r="O42" i="57"/>
  <c r="N42" i="57"/>
  <c r="M42" i="57"/>
  <c r="L42" i="57"/>
  <c r="K42" i="57"/>
  <c r="J42" i="57"/>
  <c r="I42" i="57"/>
  <c r="H42" i="57"/>
  <c r="G42" i="57"/>
  <c r="F42" i="57"/>
  <c r="E42" i="57"/>
  <c r="D42" i="57"/>
  <c r="Q41" i="57"/>
  <c r="P41" i="57"/>
  <c r="O41" i="57"/>
  <c r="N41" i="57"/>
  <c r="M41" i="57"/>
  <c r="L41" i="57"/>
  <c r="K41" i="57"/>
  <c r="J41" i="57"/>
  <c r="I41" i="57"/>
  <c r="H41" i="57"/>
  <c r="G41" i="57"/>
  <c r="F41" i="57"/>
  <c r="E41" i="57"/>
  <c r="D41" i="57"/>
  <c r="Q40" i="57"/>
  <c r="P40" i="57"/>
  <c r="O40" i="57"/>
  <c r="N40" i="57"/>
  <c r="M40" i="57"/>
  <c r="L40" i="57"/>
  <c r="K40" i="57"/>
  <c r="J40" i="57"/>
  <c r="I40" i="57"/>
  <c r="H40" i="57"/>
  <c r="G40" i="57"/>
  <c r="F40" i="57"/>
  <c r="E40" i="57"/>
  <c r="D40" i="57"/>
  <c r="Q39" i="57"/>
  <c r="P39" i="57"/>
  <c r="O39" i="57"/>
  <c r="N39" i="57"/>
  <c r="M39" i="57"/>
  <c r="L39" i="57"/>
  <c r="K39" i="57"/>
  <c r="J39" i="57"/>
  <c r="I39" i="57"/>
  <c r="H39" i="57"/>
  <c r="G39" i="57"/>
  <c r="F39" i="57"/>
  <c r="E39" i="57"/>
  <c r="D39" i="57"/>
  <c r="Q38" i="57"/>
  <c r="P38" i="57"/>
  <c r="O38" i="57"/>
  <c r="N38" i="57"/>
  <c r="M38" i="57"/>
  <c r="L38" i="57"/>
  <c r="K38" i="57"/>
  <c r="J38" i="57"/>
  <c r="I38" i="57"/>
  <c r="H38" i="57"/>
  <c r="G38" i="57"/>
  <c r="F38" i="57"/>
  <c r="E38" i="57"/>
  <c r="D38" i="57"/>
  <c r="Q37" i="57"/>
  <c r="P37" i="57"/>
  <c r="O37" i="57"/>
  <c r="N37" i="57"/>
  <c r="M37" i="57"/>
  <c r="L37" i="57"/>
  <c r="K37" i="57"/>
  <c r="J37" i="57"/>
  <c r="I37" i="57"/>
  <c r="H37" i="57"/>
  <c r="G37" i="57"/>
  <c r="F37" i="57"/>
  <c r="E37" i="57"/>
  <c r="D37" i="57"/>
  <c r="Q36" i="57"/>
  <c r="P36" i="57"/>
  <c r="O36" i="57"/>
  <c r="N36" i="57"/>
  <c r="M36" i="57"/>
  <c r="L36" i="57"/>
  <c r="K36" i="57"/>
  <c r="J36" i="57"/>
  <c r="I36" i="57"/>
  <c r="H36" i="57"/>
  <c r="G36" i="57"/>
  <c r="F36" i="57"/>
  <c r="E36" i="57"/>
  <c r="D36" i="57"/>
  <c r="Q35" i="57"/>
  <c r="P35" i="57"/>
  <c r="O35" i="57"/>
  <c r="N35" i="57"/>
  <c r="M35" i="57"/>
  <c r="L35" i="57"/>
  <c r="K35" i="57"/>
  <c r="J35" i="57"/>
  <c r="I35" i="57"/>
  <c r="H35" i="57"/>
  <c r="G35" i="57"/>
  <c r="F35" i="57"/>
  <c r="E35" i="57"/>
  <c r="D35" i="57"/>
  <c r="Q34" i="57"/>
  <c r="P34" i="57"/>
  <c r="O34" i="57"/>
  <c r="N34" i="57"/>
  <c r="M34" i="57"/>
  <c r="L34" i="57"/>
  <c r="K34" i="57"/>
  <c r="J34" i="57"/>
  <c r="I34" i="57"/>
  <c r="H34" i="57"/>
  <c r="G34" i="57"/>
  <c r="F34" i="57"/>
  <c r="E34" i="57"/>
  <c r="D34" i="57"/>
  <c r="Q33" i="57"/>
  <c r="P33" i="57"/>
  <c r="O33" i="57"/>
  <c r="N33" i="57"/>
  <c r="M33" i="57"/>
  <c r="L33" i="57"/>
  <c r="K33" i="57"/>
  <c r="J33" i="57"/>
  <c r="I33" i="57"/>
  <c r="H33" i="57"/>
  <c r="G33" i="57"/>
  <c r="F33" i="57"/>
  <c r="E33" i="57"/>
  <c r="D33" i="57"/>
  <c r="Q32" i="57"/>
  <c r="P32" i="57"/>
  <c r="O32" i="57"/>
  <c r="N32" i="57"/>
  <c r="M32" i="57"/>
  <c r="L32" i="57"/>
  <c r="K32" i="57"/>
  <c r="J32" i="57"/>
  <c r="I32" i="57"/>
  <c r="H32" i="57"/>
  <c r="G32" i="57"/>
  <c r="F32" i="57"/>
  <c r="E32" i="57"/>
  <c r="D32" i="57"/>
  <c r="Q31" i="57"/>
  <c r="P31" i="57"/>
  <c r="O31" i="57"/>
  <c r="N31" i="57"/>
  <c r="M31" i="57"/>
  <c r="L31" i="57"/>
  <c r="K31" i="57"/>
  <c r="J31" i="57"/>
  <c r="I31" i="57"/>
  <c r="H31" i="57"/>
  <c r="G31" i="57"/>
  <c r="F31" i="57"/>
  <c r="E31" i="57"/>
  <c r="D31" i="57"/>
  <c r="Q30" i="57"/>
  <c r="P30" i="57"/>
  <c r="O30" i="57"/>
  <c r="N30" i="57"/>
  <c r="M30" i="57"/>
  <c r="L30" i="57"/>
  <c r="K30" i="57"/>
  <c r="J30" i="57"/>
  <c r="I30" i="57"/>
  <c r="H30" i="57"/>
  <c r="G30" i="57"/>
  <c r="F30" i="57"/>
  <c r="E30" i="57"/>
  <c r="D30" i="57"/>
  <c r="Q29" i="57"/>
  <c r="P29" i="57"/>
  <c r="O29" i="57"/>
  <c r="N29" i="57"/>
  <c r="M29" i="57"/>
  <c r="L29" i="57"/>
  <c r="K29" i="57"/>
  <c r="J29" i="57"/>
  <c r="I29" i="57"/>
  <c r="H29" i="57"/>
  <c r="G29" i="57"/>
  <c r="F29" i="57"/>
  <c r="E29" i="57"/>
  <c r="D29" i="57"/>
  <c r="Q28" i="57"/>
  <c r="P28" i="57"/>
  <c r="O28" i="57"/>
  <c r="N28" i="57"/>
  <c r="M28" i="57"/>
  <c r="L28" i="57"/>
  <c r="K28" i="57"/>
  <c r="J28" i="57"/>
  <c r="I28" i="57"/>
  <c r="H28" i="57"/>
  <c r="G28" i="57"/>
  <c r="F28" i="57"/>
  <c r="E28" i="57"/>
  <c r="D28" i="57"/>
  <c r="Q27" i="57"/>
  <c r="P27" i="57"/>
  <c r="O27" i="57"/>
  <c r="N27" i="57"/>
  <c r="M27" i="57"/>
  <c r="L27" i="57"/>
  <c r="K27" i="57"/>
  <c r="J27" i="57"/>
  <c r="I27" i="57"/>
  <c r="H27" i="57"/>
  <c r="G27" i="57"/>
  <c r="F27" i="57"/>
  <c r="E27" i="57"/>
  <c r="D27" i="57"/>
  <c r="Q26" i="57"/>
  <c r="P26" i="57"/>
  <c r="O26" i="57"/>
  <c r="N26" i="57"/>
  <c r="M26" i="57"/>
  <c r="L26" i="57"/>
  <c r="K26" i="57"/>
  <c r="J26" i="57"/>
  <c r="I26" i="57"/>
  <c r="H26" i="57"/>
  <c r="G26" i="57"/>
  <c r="F26" i="57"/>
  <c r="E26" i="57"/>
  <c r="D26" i="57"/>
  <c r="Q25" i="57"/>
  <c r="P25" i="57"/>
  <c r="O25" i="57"/>
  <c r="N25" i="57"/>
  <c r="M25" i="57"/>
  <c r="L25" i="57"/>
  <c r="K25" i="57"/>
  <c r="J25" i="57"/>
  <c r="I25" i="57"/>
  <c r="H25" i="57"/>
  <c r="G25" i="57"/>
  <c r="F25" i="57"/>
  <c r="E25" i="57"/>
  <c r="D25" i="57"/>
  <c r="Q24" i="57"/>
  <c r="P24" i="57"/>
  <c r="O24" i="57"/>
  <c r="N24" i="57"/>
  <c r="M24" i="57"/>
  <c r="L24" i="57"/>
  <c r="K24" i="57"/>
  <c r="J24" i="57"/>
  <c r="I24" i="57"/>
  <c r="H24" i="57"/>
  <c r="G24" i="57"/>
  <c r="F24" i="57"/>
  <c r="E24" i="57"/>
  <c r="D24" i="57"/>
  <c r="Q23" i="57"/>
  <c r="P23" i="57"/>
  <c r="O23" i="57"/>
  <c r="N23" i="57"/>
  <c r="M23" i="57"/>
  <c r="L23" i="57"/>
  <c r="K23" i="57"/>
  <c r="J23" i="57"/>
  <c r="I23" i="57"/>
  <c r="H23" i="57"/>
  <c r="G23" i="57"/>
  <c r="F23" i="57"/>
  <c r="E23" i="57"/>
  <c r="D23" i="57"/>
  <c r="Q22" i="57"/>
  <c r="P22" i="57"/>
  <c r="O22" i="57"/>
  <c r="N22" i="57"/>
  <c r="M22" i="57"/>
  <c r="L22" i="57"/>
  <c r="K22" i="57"/>
  <c r="J22" i="57"/>
  <c r="I22" i="57"/>
  <c r="H22" i="57"/>
  <c r="G22" i="57"/>
  <c r="F22" i="57"/>
  <c r="E22" i="57"/>
  <c r="D22" i="57"/>
  <c r="Q21" i="57"/>
  <c r="P21" i="57"/>
  <c r="O21" i="57"/>
  <c r="N21" i="57"/>
  <c r="M21" i="57"/>
  <c r="L21" i="57"/>
  <c r="K21" i="57"/>
  <c r="J21" i="57"/>
  <c r="I21" i="57"/>
  <c r="H21" i="57"/>
  <c r="G21" i="57"/>
  <c r="F21" i="57"/>
  <c r="E21" i="57"/>
  <c r="D21" i="57"/>
  <c r="Q20" i="57"/>
  <c r="P20" i="57"/>
  <c r="O20" i="57"/>
  <c r="N20" i="57"/>
  <c r="M20" i="57"/>
  <c r="L20" i="57"/>
  <c r="K20" i="57"/>
  <c r="J20" i="57"/>
  <c r="I20" i="57"/>
  <c r="H20" i="57"/>
  <c r="G20" i="57"/>
  <c r="F20" i="57"/>
  <c r="E20" i="57"/>
  <c r="D20" i="57"/>
  <c r="Q19" i="57"/>
  <c r="P19" i="57"/>
  <c r="O19" i="57"/>
  <c r="N19" i="57"/>
  <c r="M19" i="57"/>
  <c r="L19" i="57"/>
  <c r="K19" i="57"/>
  <c r="J19" i="57"/>
  <c r="I19" i="57"/>
  <c r="H19" i="57"/>
  <c r="G19" i="57"/>
  <c r="F19" i="57"/>
  <c r="E19" i="57"/>
  <c r="D19" i="57"/>
  <c r="Q18" i="57"/>
  <c r="P18" i="57"/>
  <c r="O18" i="57"/>
  <c r="N18" i="57"/>
  <c r="M18" i="57"/>
  <c r="L18" i="57"/>
  <c r="K18" i="57"/>
  <c r="J18" i="57"/>
  <c r="I18" i="57"/>
  <c r="H18" i="57"/>
  <c r="G18" i="57"/>
  <c r="F18" i="57"/>
  <c r="E18" i="57"/>
  <c r="D18" i="57"/>
  <c r="Q17" i="57"/>
  <c r="P17" i="57"/>
  <c r="O17" i="57"/>
  <c r="N17" i="57"/>
  <c r="M17" i="57"/>
  <c r="L17" i="57"/>
  <c r="K17" i="57"/>
  <c r="J17" i="57"/>
  <c r="I17" i="57"/>
  <c r="H17" i="57"/>
  <c r="G17" i="57"/>
  <c r="F17" i="57"/>
  <c r="E17" i="57"/>
  <c r="D17" i="57"/>
  <c r="Q16" i="57"/>
  <c r="P16" i="57"/>
  <c r="O16" i="57"/>
  <c r="N16" i="57"/>
  <c r="M16" i="57"/>
  <c r="L16" i="57"/>
  <c r="K16" i="57"/>
  <c r="J16" i="57"/>
  <c r="I16" i="57"/>
  <c r="H16" i="57"/>
  <c r="G16" i="57"/>
  <c r="F16" i="57"/>
  <c r="E16" i="57"/>
  <c r="D16" i="57"/>
  <c r="Q15" i="57"/>
  <c r="P15" i="57"/>
  <c r="O15" i="57"/>
  <c r="N15" i="57"/>
  <c r="M15" i="57"/>
  <c r="L15" i="57"/>
  <c r="K15" i="57"/>
  <c r="J15" i="57"/>
  <c r="I15" i="57"/>
  <c r="H15" i="57"/>
  <c r="G15" i="57"/>
  <c r="F15" i="57"/>
  <c r="E15" i="57"/>
  <c r="D15" i="57"/>
  <c r="Q14" i="57"/>
  <c r="P14" i="57"/>
  <c r="O14" i="57"/>
  <c r="N14" i="57"/>
  <c r="M14" i="57"/>
  <c r="L14" i="57"/>
  <c r="K14" i="57"/>
  <c r="J14" i="57"/>
  <c r="I14" i="57"/>
  <c r="H14" i="57"/>
  <c r="G14" i="57"/>
  <c r="F14" i="57"/>
  <c r="E14" i="57"/>
  <c r="D14" i="57"/>
  <c r="Q13" i="57"/>
  <c r="P13" i="57"/>
  <c r="O13" i="57"/>
  <c r="N13" i="57"/>
  <c r="M13" i="57"/>
  <c r="L13" i="57"/>
  <c r="K13" i="57"/>
  <c r="J13" i="57"/>
  <c r="I13" i="57"/>
  <c r="H13" i="57"/>
  <c r="G13" i="57"/>
  <c r="F13" i="57"/>
  <c r="E13" i="57"/>
  <c r="D13" i="57"/>
  <c r="Q12" i="57"/>
  <c r="P12" i="57"/>
  <c r="O12" i="57"/>
  <c r="N12" i="57"/>
  <c r="M12" i="57"/>
  <c r="L12" i="57"/>
  <c r="K12" i="57"/>
  <c r="J12" i="57"/>
  <c r="I12" i="57"/>
  <c r="H12" i="57"/>
  <c r="G12" i="57"/>
  <c r="F12" i="57"/>
  <c r="E12" i="57"/>
  <c r="D12" i="57"/>
  <c r="Q11" i="57"/>
  <c r="P11" i="57"/>
  <c r="O11" i="57"/>
  <c r="N11" i="57"/>
  <c r="M11" i="57"/>
  <c r="L11" i="57"/>
  <c r="K11" i="57"/>
  <c r="J11" i="57"/>
  <c r="I11" i="57"/>
  <c r="H11" i="57"/>
  <c r="G11" i="57"/>
  <c r="F11" i="57"/>
  <c r="E11" i="57"/>
  <c r="D11" i="57"/>
  <c r="Q10" i="57"/>
  <c r="P10" i="57"/>
  <c r="O10" i="57"/>
  <c r="N10" i="57"/>
  <c r="M10" i="57"/>
  <c r="L10" i="57"/>
  <c r="K10" i="57"/>
  <c r="J10" i="57"/>
  <c r="I10" i="57"/>
  <c r="H10" i="57"/>
  <c r="G10" i="57"/>
  <c r="F10" i="57"/>
  <c r="E10" i="57"/>
  <c r="D10" i="57"/>
  <c r="Q9" i="57"/>
  <c r="P9" i="57"/>
  <c r="O9" i="57"/>
  <c r="N9" i="57"/>
  <c r="M9" i="57"/>
  <c r="L9" i="57"/>
  <c r="K9" i="57"/>
  <c r="J9" i="57"/>
  <c r="I9" i="57"/>
  <c r="H9" i="57"/>
  <c r="G9" i="57"/>
  <c r="F9" i="57"/>
  <c r="E9" i="57"/>
  <c r="D9" i="57"/>
  <c r="Q8" i="57"/>
  <c r="P8" i="57"/>
  <c r="O8" i="57"/>
  <c r="N8" i="57"/>
  <c r="M8" i="57"/>
  <c r="L8" i="57"/>
  <c r="K8" i="57"/>
  <c r="J8" i="57"/>
  <c r="I8" i="57"/>
  <c r="H8" i="57"/>
  <c r="G8" i="57"/>
  <c r="F8" i="57"/>
  <c r="E8" i="57"/>
  <c r="D8" i="57"/>
  <c r="Q7" i="57"/>
  <c r="P7" i="57"/>
  <c r="O7" i="57"/>
  <c r="N7" i="57"/>
  <c r="M7" i="57"/>
  <c r="L7" i="57"/>
  <c r="K7" i="57"/>
  <c r="J7" i="57"/>
  <c r="I7" i="57"/>
  <c r="H7" i="57"/>
  <c r="G7" i="57"/>
  <c r="F7" i="57"/>
  <c r="E7" i="57"/>
  <c r="D7" i="57"/>
  <c r="Q6" i="57"/>
  <c r="P6" i="57"/>
  <c r="O6" i="57"/>
  <c r="N6" i="57"/>
  <c r="M6" i="57"/>
  <c r="L6" i="57"/>
  <c r="K6" i="57"/>
  <c r="J6" i="57"/>
  <c r="I6" i="57"/>
  <c r="H6" i="57"/>
  <c r="G6" i="57"/>
  <c r="F6" i="57"/>
  <c r="E6" i="57"/>
  <c r="D6" i="57"/>
  <c r="Q5" i="57"/>
  <c r="P5" i="57"/>
  <c r="O5" i="57"/>
  <c r="N5" i="57"/>
  <c r="M5" i="57"/>
  <c r="L5" i="57"/>
  <c r="K5" i="57"/>
  <c r="J5" i="57"/>
  <c r="I5" i="57"/>
  <c r="H5" i="57"/>
  <c r="G5" i="57"/>
  <c r="F5" i="57"/>
  <c r="E5" i="57"/>
  <c r="D5" i="57"/>
  <c r="Q4" i="57"/>
  <c r="P4" i="57"/>
  <c r="O4" i="57"/>
  <c r="N4" i="57"/>
  <c r="M4" i="57"/>
  <c r="L4" i="57"/>
  <c r="K4" i="57"/>
  <c r="J4" i="57"/>
  <c r="I4" i="57"/>
  <c r="H4" i="57"/>
  <c r="G4" i="57"/>
  <c r="F4" i="57"/>
  <c r="E4" i="57"/>
  <c r="D4" i="57"/>
  <c r="Q3" i="57"/>
  <c r="P3" i="57"/>
  <c r="O3" i="57"/>
  <c r="N3" i="57"/>
  <c r="M3" i="57"/>
  <c r="L3" i="57"/>
  <c r="K3" i="57"/>
  <c r="J3" i="57"/>
  <c r="I3" i="57"/>
  <c r="H3" i="57"/>
  <c r="G3" i="57"/>
  <c r="F3" i="57"/>
  <c r="E3" i="57"/>
  <c r="D3" i="57"/>
  <c r="Q2" i="57"/>
  <c r="P2" i="57"/>
  <c r="O2" i="57"/>
  <c r="N2" i="57"/>
  <c r="M2" i="57"/>
  <c r="L2" i="57"/>
  <c r="K2" i="57"/>
  <c r="J2" i="57"/>
  <c r="I2" i="57"/>
  <c r="H2" i="57"/>
  <c r="G2" i="57"/>
  <c r="F2" i="57"/>
  <c r="E2" i="57"/>
  <c r="D2" i="57"/>
  <c r="E16" i="24" l="1"/>
  <c r="O17" i="24" l="1"/>
  <c r="Z8" i="24" l="1"/>
  <c r="AK7" i="55" l="1"/>
  <c r="AC7" i="55"/>
  <c r="C19" i="24" l="1"/>
  <c r="C20" i="24"/>
  <c r="C21" i="24"/>
  <c r="C18" i="24"/>
  <c r="O25" i="23" l="1"/>
  <c r="O24" i="23"/>
  <c r="O23" i="23"/>
  <c r="O24" i="24"/>
  <c r="O23" i="24"/>
  <c r="O25" i="24"/>
  <c r="O21" i="23" l="1"/>
  <c r="O20" i="23"/>
  <c r="O20" i="24"/>
  <c r="O21" i="24"/>
  <c r="O19" i="24" l="1"/>
  <c r="O18" i="24"/>
  <c r="O9" i="24"/>
  <c r="O9" i="23"/>
  <c r="O19" i="23"/>
  <c r="O18" i="23"/>
  <c r="J29" i="35" l="1"/>
  <c r="J21" i="35"/>
  <c r="J26" i="35"/>
  <c r="J27" i="35"/>
  <c r="J30" i="35"/>
  <c r="J31" i="35"/>
  <c r="J32" i="35"/>
  <c r="J33" i="35"/>
  <c r="J34" i="35"/>
  <c r="J22" i="35"/>
  <c r="J23" i="35"/>
  <c r="J24" i="35"/>
  <c r="J25" i="35"/>
  <c r="J19" i="35"/>
  <c r="I22" i="35"/>
  <c r="I23" i="35"/>
  <c r="I24" i="35"/>
  <c r="I25" i="35"/>
  <c r="I26" i="35"/>
  <c r="I27" i="35"/>
  <c r="I30" i="35"/>
  <c r="I31" i="35"/>
  <c r="I32" i="35"/>
  <c r="I33" i="35"/>
  <c r="I34" i="35"/>
  <c r="I19" i="35"/>
  <c r="I28" i="35" l="1"/>
  <c r="J28" i="35"/>
  <c r="AA41" i="35"/>
  <c r="I29" i="35"/>
  <c r="I21" i="35"/>
  <c r="J20" i="35"/>
  <c r="I20" i="35"/>
  <c r="F22" i="32"/>
  <c r="K32" i="32"/>
  <c r="F32" i="32"/>
  <c r="K19" i="32"/>
  <c r="K20" i="32"/>
  <c r="K21" i="32"/>
  <c r="K22" i="32"/>
  <c r="K23" i="32"/>
  <c r="K18" i="32"/>
  <c r="F19" i="32"/>
  <c r="F20" i="32"/>
  <c r="F21" i="32"/>
  <c r="F23" i="32"/>
  <c r="F18" i="32"/>
  <c r="F11" i="32"/>
  <c r="K6" i="32"/>
  <c r="K5" i="32"/>
  <c r="AA39" i="35"/>
  <c r="AA37" i="35"/>
  <c r="AA63" i="35"/>
  <c r="AA62" i="35" s="1"/>
  <c r="AA61" i="35" s="1"/>
  <c r="AA60" i="35" s="1"/>
  <c r="AA59" i="35" s="1"/>
  <c r="AA58" i="35" s="1"/>
  <c r="AA57" i="35" s="1"/>
  <c r="AA56" i="35" s="1"/>
  <c r="AA42" i="35" l="1"/>
  <c r="AZ16" i="35" l="1"/>
  <c r="AY22" i="35" l="1"/>
  <c r="AZ22" i="35" s="1"/>
  <c r="AW9" i="35"/>
  <c r="BB3" i="35"/>
  <c r="BB4" i="35" s="1"/>
  <c r="BB5" i="35" s="1"/>
  <c r="BB6" i="35" s="1"/>
  <c r="BB10" i="35" l="1"/>
  <c r="BA9" i="35" s="1"/>
  <c r="AY18" i="35"/>
  <c r="AZ18" i="35" s="1"/>
  <c r="AY20" i="35"/>
  <c r="AZ20" i="35" s="1"/>
  <c r="AY17" i="35"/>
  <c r="AZ17" i="35" s="1"/>
  <c r="AY19" i="35"/>
  <c r="AZ19" i="35" s="1"/>
  <c r="AY21" i="35"/>
  <c r="AZ21" i="35" s="1"/>
  <c r="BC7" i="35"/>
  <c r="BB9" i="35"/>
  <c r="BC9" i="35" s="1"/>
  <c r="AZ23" i="35" l="1"/>
  <c r="AN2" i="35" s="1"/>
  <c r="AW10" i="35"/>
  <c r="AW11" i="35" s="1"/>
  <c r="C20" i="56" l="1"/>
  <c r="BB12" i="35"/>
  <c r="BB11" i="35"/>
  <c r="BC11" i="35" s="1"/>
  <c r="B25" i="22" l="1"/>
  <c r="A22" i="37"/>
  <c r="BA11" i="35"/>
  <c r="AW12" i="35"/>
  <c r="AW13" i="35" s="1"/>
  <c r="BB14" i="35" l="1"/>
  <c r="BB13" i="35"/>
  <c r="BC13" i="35" s="1"/>
  <c r="BA13" i="35" l="1"/>
  <c r="AW14" i="35"/>
  <c r="AW15" i="35" s="1"/>
  <c r="BB15" i="35" l="1"/>
  <c r="BC15" i="35" s="1"/>
  <c r="BB16" i="35"/>
  <c r="BA15" i="35" l="1"/>
  <c r="AW16" i="35"/>
  <c r="AW17" i="35" s="1"/>
  <c r="BB17" i="35" l="1"/>
  <c r="BC17" i="35" s="1"/>
  <c r="BB18" i="35"/>
  <c r="BA17" i="35" l="1"/>
  <c r="AZ13" i="35" s="1"/>
  <c r="AW18" i="35"/>
  <c r="AW19" i="35" s="1"/>
  <c r="BB19" i="35" l="1"/>
  <c r="BC19" i="35" s="1"/>
  <c r="BB20" i="35"/>
  <c r="BA19" i="35" l="1"/>
  <c r="AZ11" i="35" s="1"/>
  <c r="AW6" i="35"/>
  <c r="AW20" i="35"/>
  <c r="AZ12" i="35" l="1"/>
  <c r="AZ14" i="35"/>
  <c r="AZ10" i="35"/>
  <c r="AZ9" i="35"/>
  <c r="AW7" i="35" l="1"/>
  <c r="AJ4" i="35"/>
  <c r="AN3" i="35"/>
  <c r="AO2" i="35" s="1"/>
  <c r="AA221" i="55" s="1"/>
  <c r="AB29" i="35"/>
  <c r="AA59" i="55" l="1"/>
  <c r="AA55" i="55"/>
  <c r="AA58" i="55"/>
  <c r="AA54" i="55"/>
  <c r="AI38" i="55"/>
  <c r="AN9" i="35"/>
  <c r="AA57" i="55"/>
  <c r="AA52" i="55"/>
  <c r="AA10" i="55" s="1"/>
  <c r="AA56" i="55"/>
  <c r="AA53" i="55"/>
  <c r="AH2" i="35"/>
  <c r="AH3" i="35"/>
  <c r="AN10" i="35" s="1"/>
  <c r="AH4" i="35"/>
  <c r="AL2" i="35" l="1"/>
  <c r="E5" i="35" s="1"/>
  <c r="AG2" i="35"/>
  <c r="R1" i="48" s="1"/>
  <c r="AI7" i="35" l="1"/>
  <c r="C11" i="56" s="1"/>
  <c r="AH6" i="35"/>
  <c r="B23" i="22"/>
  <c r="B22" i="22"/>
  <c r="AG3" i="35" l="1"/>
  <c r="AF2" i="35" s="1"/>
  <c r="C17" i="22"/>
  <c r="AF1" i="22"/>
  <c r="H7" i="35"/>
  <c r="AC11" i="48"/>
  <c r="AA11" i="48" l="1"/>
  <c r="AZ1" i="22"/>
  <c r="AY1" i="22"/>
  <c r="AB7" i="48"/>
  <c r="AD7" i="48" s="1"/>
  <c r="AB8" i="48"/>
  <c r="AD8" i="48" s="1"/>
  <c r="AB9" i="48"/>
  <c r="AD9" i="48" s="1"/>
  <c r="AB10" i="48"/>
  <c r="AD10" i="48" s="1"/>
  <c r="AB6" i="48"/>
  <c r="AD6" i="48" s="1"/>
  <c r="R4" i="48" l="1"/>
  <c r="AB2" i="22"/>
  <c r="AC78" i="35" s="1"/>
  <c r="E16" i="23"/>
  <c r="AI1" i="51" l="1"/>
  <c r="T2" i="51" l="1"/>
  <c r="S2" i="51"/>
  <c r="R2" i="51"/>
  <c r="Q2" i="51"/>
  <c r="CI500" i="22" l="1"/>
  <c r="CI499" i="22"/>
  <c r="CI498" i="22"/>
  <c r="CI497" i="22"/>
  <c r="CI496" i="22"/>
  <c r="CI495" i="22"/>
  <c r="CI494" i="22"/>
  <c r="CI493" i="22"/>
  <c r="CI492" i="22"/>
  <c r="CI491" i="22"/>
  <c r="CI490" i="22"/>
  <c r="CI489" i="22"/>
  <c r="CI488" i="22"/>
  <c r="CI487" i="22"/>
  <c r="CI486" i="22"/>
  <c r="CI485" i="22"/>
  <c r="CI484" i="22"/>
  <c r="CI483" i="22"/>
  <c r="CI482" i="22"/>
  <c r="CI481" i="22"/>
  <c r="CI480" i="22"/>
  <c r="CI479" i="22"/>
  <c r="CI478" i="22"/>
  <c r="CI477" i="22"/>
  <c r="CI476" i="22"/>
  <c r="CI475" i="22"/>
  <c r="CI474" i="22"/>
  <c r="CI473" i="22"/>
  <c r="CI472" i="22"/>
  <c r="CI471" i="22"/>
  <c r="CI470" i="22"/>
  <c r="CI469" i="22"/>
  <c r="CI468" i="22"/>
  <c r="CI467" i="22"/>
  <c r="CI466" i="22"/>
  <c r="CI465" i="22"/>
  <c r="CI464" i="22"/>
  <c r="CI463" i="22"/>
  <c r="CI462" i="22"/>
  <c r="CI461" i="22"/>
  <c r="CI460" i="22"/>
  <c r="CI459" i="22"/>
  <c r="CI458" i="22"/>
  <c r="CI457" i="22"/>
  <c r="CI456" i="22"/>
  <c r="CI455" i="22"/>
  <c r="CI454" i="22"/>
  <c r="CI453" i="22"/>
  <c r="CI452" i="22"/>
  <c r="CI451" i="22"/>
  <c r="CI450" i="22"/>
  <c r="CI449" i="22"/>
  <c r="CI448" i="22"/>
  <c r="CI447" i="22"/>
  <c r="CI446" i="22"/>
  <c r="CI445" i="22"/>
  <c r="CI444" i="22"/>
  <c r="CI443" i="22"/>
  <c r="CI442" i="22"/>
  <c r="CI441" i="22"/>
  <c r="CI440" i="22"/>
  <c r="CI439" i="22"/>
  <c r="CI438" i="22"/>
  <c r="CI437" i="22"/>
  <c r="CI436" i="22"/>
  <c r="CI435" i="22"/>
  <c r="CI434" i="22"/>
  <c r="CI433" i="22"/>
  <c r="CI432" i="22"/>
  <c r="CI431" i="22"/>
  <c r="CI430" i="22"/>
  <c r="CI429" i="22"/>
  <c r="CI428" i="22"/>
  <c r="CI427" i="22"/>
  <c r="CI426" i="22"/>
  <c r="CI425" i="22"/>
  <c r="CI424" i="22"/>
  <c r="CI423" i="22"/>
  <c r="CI422" i="22"/>
  <c r="CI421" i="22"/>
  <c r="CI420" i="22"/>
  <c r="CI419" i="22"/>
  <c r="CI418" i="22"/>
  <c r="CI417" i="22"/>
  <c r="CI416" i="22"/>
  <c r="CI415" i="22"/>
  <c r="CI414" i="22"/>
  <c r="CI413" i="22"/>
  <c r="CI412" i="22"/>
  <c r="CI411" i="22"/>
  <c r="CI410" i="22"/>
  <c r="CI409" i="22"/>
  <c r="CI408" i="22"/>
  <c r="CI407" i="22"/>
  <c r="CI406" i="22"/>
  <c r="CI405" i="22"/>
  <c r="CI404" i="22"/>
  <c r="CI403" i="22"/>
  <c r="CI402" i="22"/>
  <c r="CI401" i="22"/>
  <c r="CI400" i="22"/>
  <c r="CI399" i="22"/>
  <c r="CI398" i="22"/>
  <c r="CI397" i="22"/>
  <c r="CI396" i="22"/>
  <c r="CI395" i="22"/>
  <c r="CI394" i="22"/>
  <c r="CI393" i="22"/>
  <c r="CI392" i="22"/>
  <c r="CI391" i="22"/>
  <c r="CI390" i="22"/>
  <c r="CI389" i="22"/>
  <c r="CI388" i="22"/>
  <c r="CI387" i="22"/>
  <c r="CI386" i="22"/>
  <c r="CI385" i="22"/>
  <c r="CI384" i="22"/>
  <c r="CI383" i="22"/>
  <c r="CI382" i="22"/>
  <c r="CI381" i="22"/>
  <c r="CI380" i="22"/>
  <c r="CI379" i="22"/>
  <c r="CI378" i="22"/>
  <c r="CI377" i="22"/>
  <c r="CI376" i="22"/>
  <c r="CI375" i="22"/>
  <c r="CI374" i="22"/>
  <c r="CI373" i="22"/>
  <c r="CI372" i="22"/>
  <c r="CI371" i="22"/>
  <c r="CI370" i="22"/>
  <c r="CI369" i="22"/>
  <c r="CI368" i="22"/>
  <c r="CI367" i="22"/>
  <c r="CI366" i="22"/>
  <c r="CI365" i="22"/>
  <c r="CI364" i="22"/>
  <c r="CI363" i="22"/>
  <c r="CI362" i="22"/>
  <c r="CI361" i="22"/>
  <c r="CI360" i="22"/>
  <c r="CI359" i="22"/>
  <c r="CI358" i="22"/>
  <c r="CI357" i="22"/>
  <c r="CI356" i="22"/>
  <c r="CI355" i="22"/>
  <c r="CI354" i="22"/>
  <c r="CI353" i="22"/>
  <c r="CI352" i="22"/>
  <c r="CI351" i="22"/>
  <c r="CI350" i="22"/>
  <c r="CI349" i="22"/>
  <c r="CI348" i="22"/>
  <c r="CI347" i="22"/>
  <c r="CI346" i="22"/>
  <c r="CI345" i="22"/>
  <c r="CI344" i="22"/>
  <c r="CI343" i="22"/>
  <c r="CI342" i="22"/>
  <c r="CI341" i="22"/>
  <c r="CI340" i="22"/>
  <c r="CI339" i="22"/>
  <c r="CI338" i="22"/>
  <c r="CI337" i="22"/>
  <c r="CI336" i="22"/>
  <c r="CI335" i="22"/>
  <c r="CI334" i="22"/>
  <c r="CI333" i="22"/>
  <c r="CI332" i="22"/>
  <c r="CI331" i="22"/>
  <c r="CI330" i="22"/>
  <c r="CI329" i="22"/>
  <c r="CI328" i="22"/>
  <c r="CI327" i="22"/>
  <c r="CI326" i="22"/>
  <c r="CI325" i="22"/>
  <c r="CI324" i="22"/>
  <c r="CI323" i="22"/>
  <c r="CI322" i="22"/>
  <c r="CI321" i="22"/>
  <c r="CI320" i="22"/>
  <c r="CI319" i="22"/>
  <c r="CI318" i="22"/>
  <c r="CI317" i="22"/>
  <c r="CI316" i="22"/>
  <c r="CI315" i="22"/>
  <c r="CI314" i="22"/>
  <c r="CI313" i="22"/>
  <c r="CI312" i="22"/>
  <c r="CI311" i="22"/>
  <c r="CI310" i="22"/>
  <c r="CI309" i="22"/>
  <c r="CI308" i="22"/>
  <c r="CI307" i="22"/>
  <c r="CI306" i="22"/>
  <c r="CI305" i="22"/>
  <c r="CI304" i="22"/>
  <c r="CI303" i="22"/>
  <c r="CI302" i="22"/>
  <c r="CI301" i="22"/>
  <c r="CI300" i="22"/>
  <c r="CI299" i="22"/>
  <c r="CI298" i="22"/>
  <c r="CI297" i="22"/>
  <c r="CI296" i="22"/>
  <c r="CI295" i="22"/>
  <c r="CI294" i="22"/>
  <c r="CI293" i="22"/>
  <c r="CI292" i="22"/>
  <c r="CI291" i="22"/>
  <c r="CI290" i="22"/>
  <c r="CI289" i="22"/>
  <c r="CI288" i="22"/>
  <c r="CI287" i="22"/>
  <c r="CI286" i="22"/>
  <c r="CI285" i="22"/>
  <c r="CI284" i="22"/>
  <c r="CI283" i="22"/>
  <c r="CI282" i="22"/>
  <c r="CI281" i="22"/>
  <c r="CI280" i="22"/>
  <c r="CI279" i="22"/>
  <c r="CI278" i="22"/>
  <c r="CI277" i="22"/>
  <c r="CI276" i="22"/>
  <c r="CI275" i="22"/>
  <c r="CI274" i="22"/>
  <c r="CI273" i="22"/>
  <c r="CI272" i="22"/>
  <c r="CI271" i="22"/>
  <c r="CI270" i="22"/>
  <c r="CI269" i="22"/>
  <c r="CI268" i="22"/>
  <c r="CI267" i="22"/>
  <c r="CI266" i="22"/>
  <c r="CI265" i="22"/>
  <c r="CI264" i="22"/>
  <c r="CI263" i="22"/>
  <c r="CI262" i="22"/>
  <c r="CI261" i="22"/>
  <c r="CI260" i="22"/>
  <c r="CI259" i="22"/>
  <c r="CI258" i="22"/>
  <c r="CI257" i="22"/>
  <c r="CI256" i="22"/>
  <c r="CI255" i="22"/>
  <c r="CI254" i="22"/>
  <c r="CI253" i="22"/>
  <c r="CI252" i="22"/>
  <c r="CI251" i="22"/>
  <c r="CI250" i="22"/>
  <c r="CI249" i="22"/>
  <c r="CI248" i="22"/>
  <c r="CI247" i="22"/>
  <c r="CI246" i="22"/>
  <c r="CI245" i="22"/>
  <c r="CI244" i="22"/>
  <c r="CI243" i="22"/>
  <c r="CI242" i="22"/>
  <c r="CI241" i="22"/>
  <c r="CI240" i="22"/>
  <c r="CI239" i="22"/>
  <c r="CI238" i="22"/>
  <c r="CI237" i="22"/>
  <c r="CI236" i="22"/>
  <c r="CI235" i="22"/>
  <c r="CI234" i="22"/>
  <c r="CI233" i="22"/>
  <c r="CI232" i="22"/>
  <c r="CI231" i="22"/>
  <c r="CI230" i="22"/>
  <c r="CI229" i="22"/>
  <c r="CI228" i="22"/>
  <c r="CI227" i="22"/>
  <c r="CI226" i="22"/>
  <c r="CI225" i="22"/>
  <c r="CI224" i="22"/>
  <c r="CI223" i="22"/>
  <c r="CI222" i="22"/>
  <c r="CI221" i="22"/>
  <c r="CI220" i="22"/>
  <c r="CI219" i="22"/>
  <c r="CI218" i="22"/>
  <c r="CI217" i="22"/>
  <c r="CI216" i="22"/>
  <c r="CI215" i="22"/>
  <c r="CI214" i="22"/>
  <c r="CI213" i="22"/>
  <c r="CI212" i="22"/>
  <c r="CI211" i="22"/>
  <c r="CI210" i="22"/>
  <c r="CI209" i="22"/>
  <c r="CI208" i="22"/>
  <c r="CI207" i="22"/>
  <c r="CI206" i="22"/>
  <c r="CI205" i="22"/>
  <c r="CI204" i="22"/>
  <c r="CI203" i="22"/>
  <c r="CI202" i="22"/>
  <c r="CI201" i="22"/>
  <c r="CI200" i="22"/>
  <c r="CI199" i="22"/>
  <c r="CI198" i="22"/>
  <c r="CI197" i="22"/>
  <c r="CI196" i="22"/>
  <c r="CI195" i="22"/>
  <c r="CI194" i="22"/>
  <c r="CI193" i="22"/>
  <c r="CI192" i="22"/>
  <c r="CI191" i="22"/>
  <c r="CI190" i="22"/>
  <c r="CI189" i="22"/>
  <c r="CI188" i="22"/>
  <c r="CI187" i="22"/>
  <c r="CI186" i="22"/>
  <c r="CI185" i="22"/>
  <c r="CI184" i="22"/>
  <c r="CI183" i="22"/>
  <c r="CI182" i="22"/>
  <c r="CI181" i="22"/>
  <c r="CI180" i="22"/>
  <c r="CI179" i="22"/>
  <c r="CI178" i="22"/>
  <c r="CI177" i="22"/>
  <c r="CI176" i="22"/>
  <c r="CI175" i="22"/>
  <c r="CI174" i="22"/>
  <c r="CI173" i="22"/>
  <c r="CI172" i="22"/>
  <c r="CI171" i="22"/>
  <c r="CI170" i="22"/>
  <c r="CI169" i="22"/>
  <c r="CI168" i="22"/>
  <c r="CI167" i="22"/>
  <c r="CI166" i="22"/>
  <c r="CI165" i="22"/>
  <c r="CI164" i="22"/>
  <c r="CI163" i="22"/>
  <c r="CI162" i="22"/>
  <c r="CI161" i="22"/>
  <c r="CI160" i="22"/>
  <c r="CI159" i="22"/>
  <c r="CI158" i="22"/>
  <c r="CI157" i="22"/>
  <c r="CI156" i="22"/>
  <c r="CI155" i="22"/>
  <c r="CI154" i="22"/>
  <c r="CI153" i="22"/>
  <c r="CI152" i="22"/>
  <c r="CI151" i="22"/>
  <c r="CI150" i="22"/>
  <c r="CI149" i="22"/>
  <c r="CI148" i="22"/>
  <c r="CI147" i="22"/>
  <c r="CI146" i="22"/>
  <c r="CI145" i="22"/>
  <c r="CI144" i="22"/>
  <c r="CI143" i="22"/>
  <c r="CI142" i="22"/>
  <c r="CI141" i="22"/>
  <c r="CI140" i="22"/>
  <c r="CI139" i="22"/>
  <c r="CI138" i="22"/>
  <c r="CI137" i="22"/>
  <c r="CI136" i="22"/>
  <c r="CI135" i="22"/>
  <c r="CI134" i="22"/>
  <c r="CI133" i="22"/>
  <c r="CI132" i="22"/>
  <c r="CI131" i="22"/>
  <c r="CI130" i="22"/>
  <c r="CI129" i="22"/>
  <c r="CI128" i="22"/>
  <c r="CI127" i="22"/>
  <c r="CI126" i="22"/>
  <c r="CI125" i="22"/>
  <c r="CI124" i="22"/>
  <c r="CI123" i="22"/>
  <c r="CI122" i="22"/>
  <c r="CI121" i="22"/>
  <c r="CI120" i="22"/>
  <c r="CI119" i="22"/>
  <c r="CI118" i="22"/>
  <c r="CI117" i="22"/>
  <c r="CI116" i="22"/>
  <c r="CI115" i="22"/>
  <c r="CI114" i="22"/>
  <c r="CI113" i="22"/>
  <c r="CI112" i="22"/>
  <c r="CI111" i="22"/>
  <c r="CI110" i="22"/>
  <c r="CI109" i="22"/>
  <c r="CI108" i="22"/>
  <c r="CI107" i="22"/>
  <c r="CI106" i="22"/>
  <c r="CI105" i="22"/>
  <c r="CI104" i="22"/>
  <c r="CI103" i="22"/>
  <c r="CI102" i="22"/>
  <c r="CI101" i="22"/>
  <c r="CI100" i="22"/>
  <c r="CI99" i="22"/>
  <c r="CI98" i="22"/>
  <c r="CI97" i="22"/>
  <c r="CI96" i="22"/>
  <c r="CI95" i="22"/>
  <c r="CI94" i="22"/>
  <c r="CI93" i="22"/>
  <c r="CI92" i="22"/>
  <c r="CI91" i="22"/>
  <c r="CI90" i="22"/>
  <c r="CI89" i="22"/>
  <c r="CI88" i="22"/>
  <c r="CI87" i="22"/>
  <c r="CI86" i="22"/>
  <c r="CI85" i="22"/>
  <c r="CI84" i="22"/>
  <c r="CI83" i="22"/>
  <c r="CI82" i="22"/>
  <c r="CI81" i="22"/>
  <c r="CI80" i="22"/>
  <c r="CI79" i="22"/>
  <c r="CI78" i="22"/>
  <c r="CI77" i="22"/>
  <c r="CI76" i="22"/>
  <c r="CI75" i="22"/>
  <c r="CI74" i="22"/>
  <c r="CI73" i="22"/>
  <c r="CI72" i="22"/>
  <c r="CI71" i="22"/>
  <c r="CI70" i="22"/>
  <c r="CI69" i="22"/>
  <c r="CI68" i="22"/>
  <c r="CI67" i="22"/>
  <c r="CI66" i="22"/>
  <c r="CI65" i="22"/>
  <c r="CI64" i="22"/>
  <c r="CI63" i="22"/>
  <c r="CI62" i="22"/>
  <c r="CI61" i="22"/>
  <c r="CI60" i="22"/>
  <c r="CI59" i="22"/>
  <c r="CI58" i="22"/>
  <c r="CI57" i="22"/>
  <c r="CI56" i="22"/>
  <c r="CI55" i="22"/>
  <c r="CI54" i="22"/>
  <c r="CI53" i="22"/>
  <c r="CI52" i="22"/>
  <c r="CI51" i="22"/>
  <c r="CI50" i="22"/>
  <c r="CI49" i="22"/>
  <c r="CI48" i="22"/>
  <c r="CI47" i="22"/>
  <c r="CI46" i="22"/>
  <c r="CI45" i="22"/>
  <c r="CI44" i="22"/>
  <c r="CI43" i="22"/>
  <c r="CI42" i="22"/>
  <c r="CI41" i="22"/>
  <c r="CI40" i="22"/>
  <c r="CI39" i="22"/>
  <c r="CI38" i="22"/>
  <c r="CI37" i="22"/>
  <c r="CI36" i="22"/>
  <c r="CI35" i="22"/>
  <c r="CI34" i="22"/>
  <c r="CI33" i="22"/>
  <c r="CI32" i="22"/>
  <c r="CI31" i="22"/>
  <c r="CI30" i="22"/>
  <c r="CI29" i="22"/>
  <c r="CI28" i="22"/>
  <c r="CI27" i="22"/>
  <c r="CI26" i="22"/>
  <c r="CI25" i="22"/>
  <c r="CI24" i="22"/>
  <c r="CI23" i="22"/>
  <c r="CI22" i="22"/>
  <c r="CI21" i="22"/>
  <c r="CI20" i="22"/>
  <c r="CI19" i="22"/>
  <c r="CI18" i="22"/>
  <c r="CI17" i="22"/>
  <c r="CI16" i="22"/>
  <c r="CI15" i="22"/>
  <c r="CI14" i="22"/>
  <c r="CI13" i="22"/>
  <c r="CI12" i="22"/>
  <c r="CI11" i="22"/>
  <c r="CI10" i="22"/>
  <c r="CI2" i="22"/>
  <c r="CI3" i="22"/>
  <c r="CI4" i="22"/>
  <c r="CI5" i="22"/>
  <c r="CI6" i="22"/>
  <c r="CI7" i="22"/>
  <c r="CI9" i="22"/>
  <c r="CI8" i="22"/>
  <c r="CB500" i="22"/>
  <c r="CB499" i="22"/>
  <c r="CB498" i="22"/>
  <c r="CB497" i="22"/>
  <c r="CB496" i="22"/>
  <c r="CB495" i="22"/>
  <c r="CB494" i="22"/>
  <c r="CB493" i="22"/>
  <c r="CB492" i="22"/>
  <c r="CB491" i="22"/>
  <c r="CB490" i="22"/>
  <c r="CB489" i="22"/>
  <c r="CB488" i="22"/>
  <c r="CB487" i="22"/>
  <c r="CB486" i="22"/>
  <c r="CB485" i="22"/>
  <c r="CB484" i="22"/>
  <c r="CB483" i="22"/>
  <c r="CB482" i="22"/>
  <c r="CB481" i="22"/>
  <c r="CB480" i="22"/>
  <c r="CB479" i="22"/>
  <c r="CB478" i="22"/>
  <c r="CB477" i="22"/>
  <c r="CB476" i="22"/>
  <c r="CB475" i="22"/>
  <c r="CB474" i="22"/>
  <c r="CB473" i="22"/>
  <c r="CB472" i="22"/>
  <c r="CB471" i="22"/>
  <c r="CB470" i="22"/>
  <c r="CB469" i="22"/>
  <c r="CB468" i="22"/>
  <c r="CB467" i="22"/>
  <c r="CB466" i="22"/>
  <c r="CB465" i="22"/>
  <c r="CB464" i="22"/>
  <c r="CB463" i="22"/>
  <c r="CB462" i="22"/>
  <c r="CB461" i="22"/>
  <c r="CB460" i="22"/>
  <c r="CB459" i="22"/>
  <c r="CB458" i="22"/>
  <c r="CB457" i="22"/>
  <c r="CB456" i="22"/>
  <c r="CB455" i="22"/>
  <c r="CB454" i="22"/>
  <c r="CB453" i="22"/>
  <c r="CB452" i="22"/>
  <c r="CB451" i="22"/>
  <c r="CB450" i="22"/>
  <c r="CB449" i="22"/>
  <c r="CB448" i="22"/>
  <c r="CB447" i="22"/>
  <c r="CB446" i="22"/>
  <c r="CB445" i="22"/>
  <c r="CB444" i="22"/>
  <c r="CB443" i="22"/>
  <c r="CB442" i="22"/>
  <c r="CB441" i="22"/>
  <c r="CB440" i="22"/>
  <c r="CB439" i="22"/>
  <c r="CB438" i="22"/>
  <c r="CB437" i="22"/>
  <c r="CB436" i="22"/>
  <c r="CB435" i="22"/>
  <c r="CB434" i="22"/>
  <c r="CB433" i="22"/>
  <c r="CB432" i="22"/>
  <c r="CB431" i="22"/>
  <c r="CB430" i="22"/>
  <c r="CB429" i="22"/>
  <c r="CB428" i="22"/>
  <c r="CB427" i="22"/>
  <c r="CB426" i="22"/>
  <c r="CB425" i="22"/>
  <c r="CB424" i="22"/>
  <c r="CB423" i="22"/>
  <c r="CB422" i="22"/>
  <c r="CB421" i="22"/>
  <c r="CB420" i="22"/>
  <c r="CB419" i="22"/>
  <c r="CB418" i="22"/>
  <c r="CB417" i="22"/>
  <c r="CB416" i="22"/>
  <c r="CB415" i="22"/>
  <c r="CB414" i="22"/>
  <c r="CB413" i="22"/>
  <c r="CB412" i="22"/>
  <c r="CB411" i="22"/>
  <c r="CB410" i="22"/>
  <c r="CB409" i="22"/>
  <c r="CB408" i="22"/>
  <c r="CB407" i="22"/>
  <c r="CB406" i="22"/>
  <c r="CB405" i="22"/>
  <c r="CB404" i="22"/>
  <c r="CB403" i="22"/>
  <c r="CB402" i="22"/>
  <c r="CB401" i="22"/>
  <c r="CB400" i="22"/>
  <c r="CB399" i="22"/>
  <c r="CB398" i="22"/>
  <c r="CB397" i="22"/>
  <c r="CB396" i="22"/>
  <c r="CB395" i="22"/>
  <c r="CB394" i="22"/>
  <c r="CB393" i="22"/>
  <c r="CB392" i="22"/>
  <c r="CB391" i="22"/>
  <c r="CB390" i="22"/>
  <c r="CB389" i="22"/>
  <c r="CB388" i="22"/>
  <c r="CB387" i="22"/>
  <c r="CB386" i="22"/>
  <c r="CB385" i="22"/>
  <c r="CB384" i="22"/>
  <c r="CB383" i="22"/>
  <c r="CB382" i="22"/>
  <c r="CB381" i="22"/>
  <c r="CB380" i="22"/>
  <c r="CB379" i="22"/>
  <c r="CB378" i="22"/>
  <c r="CB377" i="22"/>
  <c r="CB376" i="22"/>
  <c r="CB375" i="22"/>
  <c r="CB374" i="22"/>
  <c r="CB373" i="22"/>
  <c r="CB372" i="22"/>
  <c r="CB371" i="22"/>
  <c r="CB370" i="22"/>
  <c r="CB369" i="22"/>
  <c r="CB368" i="22"/>
  <c r="CB367" i="22"/>
  <c r="CB366" i="22"/>
  <c r="CB365" i="22"/>
  <c r="CB364" i="22"/>
  <c r="CB363" i="22"/>
  <c r="CB362" i="22"/>
  <c r="CB361" i="22"/>
  <c r="CB360" i="22"/>
  <c r="CB359" i="22"/>
  <c r="CB358" i="22"/>
  <c r="CB357" i="22"/>
  <c r="CB356" i="22"/>
  <c r="CB355" i="22"/>
  <c r="CB354" i="22"/>
  <c r="CB353" i="22"/>
  <c r="CB352" i="22"/>
  <c r="CB351" i="22"/>
  <c r="CB350" i="22"/>
  <c r="CB349" i="22"/>
  <c r="CB348" i="22"/>
  <c r="CB347" i="22"/>
  <c r="CB346" i="22"/>
  <c r="CB345" i="22"/>
  <c r="CB344" i="22"/>
  <c r="CB343" i="22"/>
  <c r="CB342" i="22"/>
  <c r="CB341" i="22"/>
  <c r="CB340" i="22"/>
  <c r="CB339" i="22"/>
  <c r="CB338" i="22"/>
  <c r="CB337" i="22"/>
  <c r="CB336" i="22"/>
  <c r="CB335" i="22"/>
  <c r="CB334" i="22"/>
  <c r="CB333" i="22"/>
  <c r="CB332" i="22"/>
  <c r="CB331" i="22"/>
  <c r="CB330" i="22"/>
  <c r="CB329" i="22"/>
  <c r="CB328" i="22"/>
  <c r="CB327" i="22"/>
  <c r="CB326" i="22"/>
  <c r="CB325" i="22"/>
  <c r="CB324" i="22"/>
  <c r="CB323" i="22"/>
  <c r="CB322" i="22"/>
  <c r="CB321" i="22"/>
  <c r="CB320" i="22"/>
  <c r="CB319" i="22"/>
  <c r="CB318" i="22"/>
  <c r="CB317" i="22"/>
  <c r="CB316" i="22"/>
  <c r="CB315" i="22"/>
  <c r="CB314" i="22"/>
  <c r="CB313" i="22"/>
  <c r="CB312" i="22"/>
  <c r="CB311" i="22"/>
  <c r="CB310" i="22"/>
  <c r="CB309" i="22"/>
  <c r="CB308" i="22"/>
  <c r="CB307" i="22"/>
  <c r="CB306" i="22"/>
  <c r="CB305" i="22"/>
  <c r="CB304" i="22"/>
  <c r="CB303" i="22"/>
  <c r="CB302" i="22"/>
  <c r="CB301" i="22"/>
  <c r="CB300" i="22"/>
  <c r="CB299" i="22"/>
  <c r="CB298" i="22"/>
  <c r="CB297" i="22"/>
  <c r="CB296" i="22"/>
  <c r="CB295" i="22"/>
  <c r="CB294" i="22"/>
  <c r="CB293" i="22"/>
  <c r="CB292" i="22"/>
  <c r="CB291" i="22"/>
  <c r="CB290" i="22"/>
  <c r="CB289" i="22"/>
  <c r="CB288" i="22"/>
  <c r="CB287" i="22"/>
  <c r="CB286" i="22"/>
  <c r="CB285" i="22"/>
  <c r="CB284" i="22"/>
  <c r="CB283" i="22"/>
  <c r="CB282" i="22"/>
  <c r="CB281" i="22"/>
  <c r="CB280" i="22"/>
  <c r="CB279" i="22"/>
  <c r="CB278" i="22"/>
  <c r="CB277" i="22"/>
  <c r="CB276" i="22"/>
  <c r="CB275" i="22"/>
  <c r="CB274" i="22"/>
  <c r="CB273" i="22"/>
  <c r="CB272" i="22"/>
  <c r="CB271" i="22"/>
  <c r="CB270" i="22"/>
  <c r="CB269" i="22"/>
  <c r="CB268" i="22"/>
  <c r="CB267" i="22"/>
  <c r="CB266" i="22"/>
  <c r="CB265" i="22"/>
  <c r="CB264" i="22"/>
  <c r="CB263" i="22"/>
  <c r="CB262" i="22"/>
  <c r="CB261" i="22"/>
  <c r="CB260" i="22"/>
  <c r="CB259" i="22"/>
  <c r="CB258" i="22"/>
  <c r="CB257" i="22"/>
  <c r="CB256" i="22"/>
  <c r="CB255" i="22"/>
  <c r="CB254" i="22"/>
  <c r="CB253" i="22"/>
  <c r="CB252" i="22"/>
  <c r="CB251" i="22"/>
  <c r="CB250" i="22"/>
  <c r="CB249" i="22"/>
  <c r="CB248" i="22"/>
  <c r="CB247" i="22"/>
  <c r="CB246" i="22"/>
  <c r="CB245" i="22"/>
  <c r="CB244" i="22"/>
  <c r="CB243" i="22"/>
  <c r="CB242" i="22"/>
  <c r="CB241" i="22"/>
  <c r="CB240" i="22"/>
  <c r="CB239" i="22"/>
  <c r="CB238" i="22"/>
  <c r="CB237" i="22"/>
  <c r="CB236" i="22"/>
  <c r="CB235" i="22"/>
  <c r="CB234" i="22"/>
  <c r="CB233" i="22"/>
  <c r="CB232" i="22"/>
  <c r="CB231" i="22"/>
  <c r="CB230" i="22"/>
  <c r="CB229" i="22"/>
  <c r="CB228" i="22"/>
  <c r="CB227" i="22"/>
  <c r="CB226" i="22"/>
  <c r="CB225" i="22"/>
  <c r="CB224" i="22"/>
  <c r="CB223" i="22"/>
  <c r="CB222" i="22"/>
  <c r="CB221" i="22"/>
  <c r="CB220" i="22"/>
  <c r="CB219" i="22"/>
  <c r="CB218" i="22"/>
  <c r="CB217" i="22"/>
  <c r="CB216" i="22"/>
  <c r="CB215" i="22"/>
  <c r="CB214" i="22"/>
  <c r="CB213" i="22"/>
  <c r="CB212" i="22"/>
  <c r="CB211" i="22"/>
  <c r="CB210" i="22"/>
  <c r="CB209" i="22"/>
  <c r="CB208" i="22"/>
  <c r="CB207" i="22"/>
  <c r="CB206" i="22"/>
  <c r="CB205" i="22"/>
  <c r="CB204" i="22"/>
  <c r="CB203" i="22"/>
  <c r="CB202" i="22"/>
  <c r="CB201" i="22"/>
  <c r="CB200" i="22"/>
  <c r="CB199" i="22"/>
  <c r="CB198" i="22"/>
  <c r="CB197" i="22"/>
  <c r="CB196" i="22"/>
  <c r="CB195" i="22"/>
  <c r="CB194" i="22"/>
  <c r="CB193" i="22"/>
  <c r="CB192" i="22"/>
  <c r="CB191" i="22"/>
  <c r="CB190" i="22"/>
  <c r="CB189" i="22"/>
  <c r="CB188" i="22"/>
  <c r="CB187" i="22"/>
  <c r="CB186" i="22"/>
  <c r="CB185" i="22"/>
  <c r="CB184" i="22"/>
  <c r="CB183" i="22"/>
  <c r="CB182" i="22"/>
  <c r="CB181" i="22"/>
  <c r="CB180" i="22"/>
  <c r="CB179" i="22"/>
  <c r="CB178" i="22"/>
  <c r="CB177" i="22"/>
  <c r="CB176" i="22"/>
  <c r="CB175" i="22"/>
  <c r="CB174" i="22"/>
  <c r="CB173" i="22"/>
  <c r="CB172" i="22"/>
  <c r="CB171" i="22"/>
  <c r="CB170" i="22"/>
  <c r="CB169" i="22"/>
  <c r="CB168" i="22"/>
  <c r="CB167" i="22"/>
  <c r="CB166" i="22"/>
  <c r="CB165" i="22"/>
  <c r="CB164" i="22"/>
  <c r="CB163" i="22"/>
  <c r="CB162" i="22"/>
  <c r="CB161" i="22"/>
  <c r="CB160" i="22"/>
  <c r="CB159" i="22"/>
  <c r="CB158" i="22"/>
  <c r="CB157" i="22"/>
  <c r="CB156" i="22"/>
  <c r="CB155" i="22"/>
  <c r="CB154" i="22"/>
  <c r="CB153" i="22"/>
  <c r="CB152" i="22"/>
  <c r="CB151" i="22"/>
  <c r="CB150" i="22"/>
  <c r="CB149" i="22"/>
  <c r="CB148" i="22"/>
  <c r="CB147" i="22"/>
  <c r="CB146" i="22"/>
  <c r="CB145" i="22"/>
  <c r="CB144" i="22"/>
  <c r="CB143" i="22"/>
  <c r="CB142" i="22"/>
  <c r="CB141" i="22"/>
  <c r="CB140" i="22"/>
  <c r="CB139" i="22"/>
  <c r="CB138" i="22"/>
  <c r="CB137" i="22"/>
  <c r="CB136" i="22"/>
  <c r="CB135" i="22"/>
  <c r="CB134" i="22"/>
  <c r="CB133" i="22"/>
  <c r="CB132" i="22"/>
  <c r="CB131" i="22"/>
  <c r="CB130" i="22"/>
  <c r="CB129" i="22"/>
  <c r="CB128" i="22"/>
  <c r="CB127" i="22"/>
  <c r="CB126" i="22"/>
  <c r="CB125" i="22"/>
  <c r="CB124" i="22"/>
  <c r="CB123" i="22"/>
  <c r="CB122" i="22"/>
  <c r="CB121" i="22"/>
  <c r="CB120" i="22"/>
  <c r="CB119" i="22"/>
  <c r="CB118" i="22"/>
  <c r="CB117" i="22"/>
  <c r="CB116" i="22"/>
  <c r="CB115" i="22"/>
  <c r="CB114" i="22"/>
  <c r="CB113" i="22"/>
  <c r="CB112" i="22"/>
  <c r="CB111" i="22"/>
  <c r="CB110" i="22"/>
  <c r="CB109" i="22"/>
  <c r="CB108" i="22"/>
  <c r="CB107" i="22"/>
  <c r="CB106" i="22"/>
  <c r="CB105" i="22"/>
  <c r="CB104" i="22"/>
  <c r="CB103" i="22"/>
  <c r="CB102" i="22"/>
  <c r="CB101" i="22"/>
  <c r="CB100" i="22"/>
  <c r="CB99" i="22"/>
  <c r="CB98" i="22"/>
  <c r="CB97" i="22"/>
  <c r="CB96" i="22"/>
  <c r="CB95" i="22"/>
  <c r="CB94" i="22"/>
  <c r="CB93" i="22"/>
  <c r="CB92" i="22"/>
  <c r="CB91" i="22"/>
  <c r="CB90" i="22"/>
  <c r="CB89" i="22"/>
  <c r="CB88" i="22"/>
  <c r="CB87" i="22"/>
  <c r="CB86" i="22"/>
  <c r="CB85" i="22"/>
  <c r="CB84" i="22"/>
  <c r="CB83" i="22"/>
  <c r="CB82" i="22"/>
  <c r="CB81" i="22"/>
  <c r="CB80" i="22"/>
  <c r="CB79" i="22"/>
  <c r="BR9" i="22" l="1"/>
  <c r="CJ3" i="22" l="1"/>
  <c r="CJ4" i="22"/>
  <c r="CJ5" i="22"/>
  <c r="CJ6" i="22"/>
  <c r="CJ7" i="22"/>
  <c r="CJ8" i="22"/>
  <c r="CJ9" i="22"/>
  <c r="CJ10" i="22"/>
  <c r="CJ11" i="22"/>
  <c r="CJ12" i="22"/>
  <c r="CJ13" i="22"/>
  <c r="CJ14" i="22"/>
  <c r="CJ15" i="22"/>
  <c r="CJ16" i="22"/>
  <c r="CJ17" i="22"/>
  <c r="CJ18" i="22"/>
  <c r="CJ19" i="22"/>
  <c r="CJ20" i="22"/>
  <c r="CJ21" i="22"/>
  <c r="CJ22" i="22"/>
  <c r="CJ23" i="22"/>
  <c r="CJ24" i="22"/>
  <c r="CJ25" i="22"/>
  <c r="CJ26" i="22"/>
  <c r="CJ27" i="22"/>
  <c r="CJ28" i="22"/>
  <c r="CJ29" i="22"/>
  <c r="CJ30" i="22"/>
  <c r="CJ31" i="22"/>
  <c r="CJ32" i="22"/>
  <c r="CJ33" i="22"/>
  <c r="CJ34" i="22"/>
  <c r="CJ35" i="22"/>
  <c r="CJ36" i="22"/>
  <c r="CJ37" i="22"/>
  <c r="CJ38" i="22"/>
  <c r="CJ39" i="22"/>
  <c r="CJ40" i="22"/>
  <c r="CJ41" i="22"/>
  <c r="CJ42" i="22"/>
  <c r="CJ43" i="22"/>
  <c r="CJ44" i="22"/>
  <c r="CJ45" i="22"/>
  <c r="CJ46" i="22"/>
  <c r="CJ47" i="22"/>
  <c r="CJ48" i="22"/>
  <c r="CJ49" i="22"/>
  <c r="CJ50" i="22"/>
  <c r="CJ51" i="22"/>
  <c r="CJ52" i="22"/>
  <c r="CJ53" i="22"/>
  <c r="CJ54" i="22"/>
  <c r="CJ55" i="22"/>
  <c r="CJ56" i="22"/>
  <c r="CJ57" i="22"/>
  <c r="CJ58" i="22"/>
  <c r="CJ59" i="22"/>
  <c r="CJ60" i="22"/>
  <c r="CJ61" i="22"/>
  <c r="CJ62" i="22"/>
  <c r="CJ63" i="22"/>
  <c r="CJ64" i="22"/>
  <c r="CJ65" i="22"/>
  <c r="CJ66" i="22"/>
  <c r="CJ67" i="22"/>
  <c r="CJ68" i="22"/>
  <c r="CJ69" i="22"/>
  <c r="CJ70" i="22"/>
  <c r="CJ71" i="22"/>
  <c r="CJ72" i="22"/>
  <c r="CJ73" i="22"/>
  <c r="CJ74" i="22"/>
  <c r="CJ75" i="22"/>
  <c r="CJ76" i="22"/>
  <c r="CJ77" i="22"/>
  <c r="CJ78" i="22"/>
  <c r="CJ79" i="22"/>
  <c r="CJ80" i="22"/>
  <c r="CJ81" i="22"/>
  <c r="CJ82" i="22"/>
  <c r="CJ83" i="22"/>
  <c r="CJ84" i="22"/>
  <c r="CJ85" i="22"/>
  <c r="CJ86" i="22"/>
  <c r="CJ87" i="22"/>
  <c r="CJ88" i="22"/>
  <c r="CJ89" i="22"/>
  <c r="CJ90" i="22"/>
  <c r="CJ91" i="22"/>
  <c r="CJ92" i="22"/>
  <c r="CJ93" i="22"/>
  <c r="CJ94" i="22"/>
  <c r="CJ95" i="22"/>
  <c r="CJ96" i="22"/>
  <c r="CJ97" i="22"/>
  <c r="CJ98" i="22"/>
  <c r="CJ99" i="22"/>
  <c r="CJ100" i="22"/>
  <c r="CJ101" i="22"/>
  <c r="CJ102" i="22"/>
  <c r="CJ103" i="22"/>
  <c r="CJ104" i="22"/>
  <c r="CJ105" i="22"/>
  <c r="CJ106" i="22"/>
  <c r="CJ107" i="22"/>
  <c r="CJ108" i="22"/>
  <c r="CJ109" i="22"/>
  <c r="CJ110" i="22"/>
  <c r="CJ111" i="22"/>
  <c r="CJ112" i="22"/>
  <c r="CJ113" i="22"/>
  <c r="CJ114" i="22"/>
  <c r="CJ115" i="22"/>
  <c r="CJ116" i="22"/>
  <c r="CJ117" i="22"/>
  <c r="CJ118" i="22"/>
  <c r="CJ119" i="22"/>
  <c r="CJ120" i="22"/>
  <c r="CJ121" i="22"/>
  <c r="CJ122" i="22"/>
  <c r="CJ123" i="22"/>
  <c r="CJ124" i="22"/>
  <c r="CJ125" i="22"/>
  <c r="CJ126" i="22"/>
  <c r="CJ127" i="22"/>
  <c r="CJ128" i="22"/>
  <c r="CJ129" i="22"/>
  <c r="CJ130" i="22"/>
  <c r="CJ131" i="22"/>
  <c r="CJ132" i="22"/>
  <c r="CJ133" i="22"/>
  <c r="CJ134" i="22"/>
  <c r="CJ135" i="22"/>
  <c r="CJ136" i="22"/>
  <c r="CJ137" i="22"/>
  <c r="CJ138" i="22"/>
  <c r="CJ139" i="22"/>
  <c r="CJ140" i="22"/>
  <c r="CJ141" i="22"/>
  <c r="CJ142" i="22"/>
  <c r="CJ143" i="22"/>
  <c r="CJ144" i="22"/>
  <c r="CJ145" i="22"/>
  <c r="CJ146" i="22"/>
  <c r="CJ147" i="22"/>
  <c r="CJ148" i="22"/>
  <c r="CJ149" i="22"/>
  <c r="CJ150" i="22"/>
  <c r="CJ151" i="22"/>
  <c r="CJ152" i="22"/>
  <c r="CJ153" i="22"/>
  <c r="CJ154" i="22"/>
  <c r="CJ155" i="22"/>
  <c r="CJ156" i="22"/>
  <c r="CJ157" i="22"/>
  <c r="CJ158" i="22"/>
  <c r="CJ159" i="22"/>
  <c r="CJ160" i="22"/>
  <c r="CJ161" i="22"/>
  <c r="CJ162" i="22"/>
  <c r="CJ163" i="22"/>
  <c r="CJ164" i="22"/>
  <c r="CJ165" i="22"/>
  <c r="CJ166" i="22"/>
  <c r="CJ167" i="22"/>
  <c r="CJ168" i="22"/>
  <c r="CJ169" i="22"/>
  <c r="CJ170" i="22"/>
  <c r="CJ171" i="22"/>
  <c r="CJ172" i="22"/>
  <c r="CJ173" i="22"/>
  <c r="CJ174" i="22"/>
  <c r="CJ175" i="22"/>
  <c r="CJ176" i="22"/>
  <c r="CJ177" i="22"/>
  <c r="CJ178" i="22"/>
  <c r="CJ179" i="22"/>
  <c r="CJ180" i="22"/>
  <c r="CJ181" i="22"/>
  <c r="CJ182" i="22"/>
  <c r="CJ183" i="22"/>
  <c r="CJ184" i="22"/>
  <c r="CJ185" i="22"/>
  <c r="CJ186" i="22"/>
  <c r="CJ187" i="22"/>
  <c r="CJ188" i="22"/>
  <c r="CJ189" i="22"/>
  <c r="CJ190" i="22"/>
  <c r="CJ191" i="22"/>
  <c r="CJ192" i="22"/>
  <c r="CJ193" i="22"/>
  <c r="CJ194" i="22"/>
  <c r="CJ195" i="22"/>
  <c r="CJ196" i="22"/>
  <c r="CJ197" i="22"/>
  <c r="CJ198" i="22"/>
  <c r="CJ199" i="22"/>
  <c r="CJ200" i="22"/>
  <c r="CJ201" i="22"/>
  <c r="CJ202" i="22"/>
  <c r="CJ203" i="22"/>
  <c r="CJ204" i="22"/>
  <c r="CJ205" i="22"/>
  <c r="CJ206" i="22"/>
  <c r="CJ207" i="22"/>
  <c r="CJ208" i="22"/>
  <c r="CJ209" i="22"/>
  <c r="CJ210" i="22"/>
  <c r="CJ211" i="22"/>
  <c r="CJ212" i="22"/>
  <c r="CJ213" i="22"/>
  <c r="CJ214" i="22"/>
  <c r="CJ215" i="22"/>
  <c r="CJ216" i="22"/>
  <c r="CJ217" i="22"/>
  <c r="CJ218" i="22"/>
  <c r="CJ219" i="22"/>
  <c r="CJ220" i="22"/>
  <c r="CJ221" i="22"/>
  <c r="CJ222" i="22"/>
  <c r="CJ223" i="22"/>
  <c r="CJ224" i="22"/>
  <c r="CJ225" i="22"/>
  <c r="CJ226" i="22"/>
  <c r="CJ227" i="22"/>
  <c r="CJ228" i="22"/>
  <c r="CJ229" i="22"/>
  <c r="CJ230" i="22"/>
  <c r="CJ231" i="22"/>
  <c r="CJ232" i="22"/>
  <c r="CJ233" i="22"/>
  <c r="CJ234" i="22"/>
  <c r="CJ235" i="22"/>
  <c r="CJ236" i="22"/>
  <c r="CJ237" i="22"/>
  <c r="CJ238" i="22"/>
  <c r="CJ239" i="22"/>
  <c r="CJ240" i="22"/>
  <c r="CJ241" i="22"/>
  <c r="CJ242" i="22"/>
  <c r="CJ243" i="22"/>
  <c r="CJ244" i="22"/>
  <c r="CJ245" i="22"/>
  <c r="CJ246" i="22"/>
  <c r="CJ247" i="22"/>
  <c r="CJ248" i="22"/>
  <c r="CJ249" i="22"/>
  <c r="CJ250" i="22"/>
  <c r="CJ251" i="22"/>
  <c r="CJ252" i="22"/>
  <c r="CJ253" i="22"/>
  <c r="CJ254" i="22"/>
  <c r="CJ255" i="22"/>
  <c r="CJ256" i="22"/>
  <c r="CJ257" i="22"/>
  <c r="CJ258" i="22"/>
  <c r="CJ259" i="22"/>
  <c r="CJ260" i="22"/>
  <c r="CJ261" i="22"/>
  <c r="CJ262" i="22"/>
  <c r="CJ263" i="22"/>
  <c r="CJ264" i="22"/>
  <c r="CJ265" i="22"/>
  <c r="CJ266" i="22"/>
  <c r="CJ267" i="22"/>
  <c r="CJ268" i="22"/>
  <c r="CJ269" i="22"/>
  <c r="CJ270" i="22"/>
  <c r="CJ271" i="22"/>
  <c r="CJ272" i="22"/>
  <c r="CJ273" i="22"/>
  <c r="CJ274" i="22"/>
  <c r="CJ275" i="22"/>
  <c r="CJ276" i="22"/>
  <c r="CJ277" i="22"/>
  <c r="CJ278" i="22"/>
  <c r="CJ279" i="22"/>
  <c r="CJ280" i="22"/>
  <c r="CJ281" i="22"/>
  <c r="CJ282" i="22"/>
  <c r="CJ283" i="22"/>
  <c r="CJ284" i="22"/>
  <c r="CJ285" i="22"/>
  <c r="CJ286" i="22"/>
  <c r="CJ287" i="22"/>
  <c r="CJ288" i="22"/>
  <c r="CJ289" i="22"/>
  <c r="CJ290" i="22"/>
  <c r="CJ291" i="22"/>
  <c r="CJ292" i="22"/>
  <c r="CJ293" i="22"/>
  <c r="CJ294" i="22"/>
  <c r="CJ295" i="22"/>
  <c r="CJ296" i="22"/>
  <c r="CJ297" i="22"/>
  <c r="CJ298" i="22"/>
  <c r="CJ299" i="22"/>
  <c r="CJ300" i="22"/>
  <c r="CJ301" i="22"/>
  <c r="CJ302" i="22"/>
  <c r="CJ303" i="22"/>
  <c r="CJ304" i="22"/>
  <c r="CJ305" i="22"/>
  <c r="CJ306" i="22"/>
  <c r="CJ307" i="22"/>
  <c r="CJ308" i="22"/>
  <c r="CJ309" i="22"/>
  <c r="CJ310" i="22"/>
  <c r="CJ311" i="22"/>
  <c r="CJ312" i="22"/>
  <c r="CJ313" i="22"/>
  <c r="CJ314" i="22"/>
  <c r="CJ315" i="22"/>
  <c r="CJ316" i="22"/>
  <c r="CJ317" i="22"/>
  <c r="CJ318" i="22"/>
  <c r="CJ319" i="22"/>
  <c r="CJ320" i="22"/>
  <c r="CJ321" i="22"/>
  <c r="CJ322" i="22"/>
  <c r="CJ323" i="22"/>
  <c r="CJ324" i="22"/>
  <c r="CJ325" i="22"/>
  <c r="CJ326" i="22"/>
  <c r="CJ327" i="22"/>
  <c r="CJ328" i="22"/>
  <c r="CJ329" i="22"/>
  <c r="CJ330" i="22"/>
  <c r="CJ331" i="22"/>
  <c r="CJ332" i="22"/>
  <c r="CJ333" i="22"/>
  <c r="CJ334" i="22"/>
  <c r="CJ335" i="22"/>
  <c r="CJ336" i="22"/>
  <c r="CJ337" i="22"/>
  <c r="CJ338" i="22"/>
  <c r="CJ339" i="22"/>
  <c r="CJ340" i="22"/>
  <c r="CJ341" i="22"/>
  <c r="CJ342" i="22"/>
  <c r="CJ343" i="22"/>
  <c r="CJ344" i="22"/>
  <c r="CJ345" i="22"/>
  <c r="CJ346" i="22"/>
  <c r="CJ347" i="22"/>
  <c r="CJ348" i="22"/>
  <c r="CJ349" i="22"/>
  <c r="CJ350" i="22"/>
  <c r="CJ351" i="22"/>
  <c r="CJ352" i="22"/>
  <c r="CJ353" i="22"/>
  <c r="CJ354" i="22"/>
  <c r="CJ355" i="22"/>
  <c r="CJ356" i="22"/>
  <c r="CJ357" i="22"/>
  <c r="CJ358" i="22"/>
  <c r="CJ359" i="22"/>
  <c r="CJ360" i="22"/>
  <c r="CJ361" i="22"/>
  <c r="CJ362" i="22"/>
  <c r="CJ363" i="22"/>
  <c r="CJ364" i="22"/>
  <c r="CJ365" i="22"/>
  <c r="CJ366" i="22"/>
  <c r="CJ367" i="22"/>
  <c r="CJ368" i="22"/>
  <c r="CJ369" i="22"/>
  <c r="CJ370" i="22"/>
  <c r="CJ371" i="22"/>
  <c r="CJ372" i="22"/>
  <c r="CJ373" i="22"/>
  <c r="CJ374" i="22"/>
  <c r="CJ375" i="22"/>
  <c r="CJ376" i="22"/>
  <c r="CJ377" i="22"/>
  <c r="CJ378" i="22"/>
  <c r="CJ379" i="22"/>
  <c r="CJ380" i="22"/>
  <c r="CJ381" i="22"/>
  <c r="CJ382" i="22"/>
  <c r="CJ383" i="22"/>
  <c r="CJ384" i="22"/>
  <c r="CJ385" i="22"/>
  <c r="CJ386" i="22"/>
  <c r="CJ387" i="22"/>
  <c r="CJ388" i="22"/>
  <c r="CJ389" i="22"/>
  <c r="CJ390" i="22"/>
  <c r="CJ391" i="22"/>
  <c r="CJ392" i="22"/>
  <c r="CJ393" i="22"/>
  <c r="CJ394" i="22"/>
  <c r="CJ395" i="22"/>
  <c r="CJ396" i="22"/>
  <c r="CJ397" i="22"/>
  <c r="CJ398" i="22"/>
  <c r="CJ399" i="22"/>
  <c r="CJ400" i="22"/>
  <c r="CJ401" i="22"/>
  <c r="CJ402" i="22"/>
  <c r="CJ403" i="22"/>
  <c r="CJ404" i="22"/>
  <c r="CJ405" i="22"/>
  <c r="CJ406" i="22"/>
  <c r="CJ407" i="22"/>
  <c r="CJ408" i="22"/>
  <c r="CJ409" i="22"/>
  <c r="CJ410" i="22"/>
  <c r="CJ411" i="22"/>
  <c r="CJ412" i="22"/>
  <c r="CJ413" i="22"/>
  <c r="CJ414" i="22"/>
  <c r="CJ415" i="22"/>
  <c r="CJ416" i="22"/>
  <c r="CJ417" i="22"/>
  <c r="CJ418" i="22"/>
  <c r="CJ419" i="22"/>
  <c r="CJ420" i="22"/>
  <c r="CJ421" i="22"/>
  <c r="CJ422" i="22"/>
  <c r="CJ423" i="22"/>
  <c r="CJ424" i="22"/>
  <c r="CJ425" i="22"/>
  <c r="CJ426" i="22"/>
  <c r="CJ427" i="22"/>
  <c r="CJ428" i="22"/>
  <c r="CJ429" i="22"/>
  <c r="CJ430" i="22"/>
  <c r="CJ431" i="22"/>
  <c r="CJ432" i="22"/>
  <c r="CJ433" i="22"/>
  <c r="CJ434" i="22"/>
  <c r="CJ435" i="22"/>
  <c r="CJ436" i="22"/>
  <c r="CJ437" i="22"/>
  <c r="CJ438" i="22"/>
  <c r="CJ439" i="22"/>
  <c r="CJ440" i="22"/>
  <c r="CJ441" i="22"/>
  <c r="CJ442" i="22"/>
  <c r="CJ443" i="22"/>
  <c r="CJ444" i="22"/>
  <c r="CJ445" i="22"/>
  <c r="CJ446" i="22"/>
  <c r="CJ447" i="22"/>
  <c r="CJ448" i="22"/>
  <c r="CJ449" i="22"/>
  <c r="CJ450" i="22"/>
  <c r="CJ451" i="22"/>
  <c r="CJ452" i="22"/>
  <c r="CJ453" i="22"/>
  <c r="CJ454" i="22"/>
  <c r="CJ455" i="22"/>
  <c r="CJ456" i="22"/>
  <c r="CJ457" i="22"/>
  <c r="CJ458" i="22"/>
  <c r="CJ459" i="22"/>
  <c r="CJ460" i="22"/>
  <c r="CJ461" i="22"/>
  <c r="CJ462" i="22"/>
  <c r="CJ463" i="22"/>
  <c r="CJ464" i="22"/>
  <c r="CJ465" i="22"/>
  <c r="CJ466" i="22"/>
  <c r="CJ467" i="22"/>
  <c r="CJ468" i="22"/>
  <c r="CJ469" i="22"/>
  <c r="CJ470" i="22"/>
  <c r="CJ471" i="22"/>
  <c r="CJ472" i="22"/>
  <c r="CJ473" i="22"/>
  <c r="CJ474" i="22"/>
  <c r="CJ475" i="22"/>
  <c r="CJ476" i="22"/>
  <c r="CJ477" i="22"/>
  <c r="CJ478" i="22"/>
  <c r="CJ479" i="22"/>
  <c r="CJ480" i="22"/>
  <c r="CJ481" i="22"/>
  <c r="CJ482" i="22"/>
  <c r="CJ483" i="22"/>
  <c r="CJ484" i="22"/>
  <c r="CJ485" i="22"/>
  <c r="CJ486" i="22"/>
  <c r="CJ487" i="22"/>
  <c r="CJ488" i="22"/>
  <c r="CJ489" i="22"/>
  <c r="CJ490" i="22"/>
  <c r="CJ491" i="22"/>
  <c r="CJ492" i="22"/>
  <c r="CJ493" i="22"/>
  <c r="CJ494" i="22"/>
  <c r="CJ495" i="22"/>
  <c r="CJ496" i="22"/>
  <c r="CJ497" i="22"/>
  <c r="CJ498" i="22"/>
  <c r="CJ499" i="22"/>
  <c r="CJ500" i="22"/>
  <c r="CJ2" i="22"/>
  <c r="BR3" i="22" l="1"/>
  <c r="BR4" i="22"/>
  <c r="BR5" i="22"/>
  <c r="BR6" i="22"/>
  <c r="BR7" i="22"/>
  <c r="BR8" i="22"/>
  <c r="BR10" i="22"/>
  <c r="BR11" i="22"/>
  <c r="BR12" i="22"/>
  <c r="BR13" i="22"/>
  <c r="BR14" i="22"/>
  <c r="BR15" i="22"/>
  <c r="BR16" i="22"/>
  <c r="BR17" i="22"/>
  <c r="BR18" i="22"/>
  <c r="BR19" i="22"/>
  <c r="BR20" i="22"/>
  <c r="BR21" i="22"/>
  <c r="BR22" i="22"/>
  <c r="BR23" i="22"/>
  <c r="BR24" i="22"/>
  <c r="BR25" i="22"/>
  <c r="BR26" i="22"/>
  <c r="BR27" i="22"/>
  <c r="BR28" i="22"/>
  <c r="BR29" i="22"/>
  <c r="BR30" i="22"/>
  <c r="BR31" i="22"/>
  <c r="BR32" i="22"/>
  <c r="BR33" i="22"/>
  <c r="BR34" i="22"/>
  <c r="BR35" i="22"/>
  <c r="BR36" i="22"/>
  <c r="BR37" i="22"/>
  <c r="BR38" i="22"/>
  <c r="BR39" i="22"/>
  <c r="BR40" i="22"/>
  <c r="BR41" i="22"/>
  <c r="BR42" i="22"/>
  <c r="BR43" i="22"/>
  <c r="BR44" i="22"/>
  <c r="BR45" i="22"/>
  <c r="BR46" i="22"/>
  <c r="BR47" i="22"/>
  <c r="BR48" i="22"/>
  <c r="BR49" i="22"/>
  <c r="BR50" i="22"/>
  <c r="BR51" i="22"/>
  <c r="BR52" i="22"/>
  <c r="BR53" i="22"/>
  <c r="BR54" i="22"/>
  <c r="BR55" i="22"/>
  <c r="BR56" i="22"/>
  <c r="BR57" i="22"/>
  <c r="BR58" i="22"/>
  <c r="BR59" i="22"/>
  <c r="BR60" i="22"/>
  <c r="BR61" i="22"/>
  <c r="BR62" i="22"/>
  <c r="BR63" i="22"/>
  <c r="BR64" i="22"/>
  <c r="BR65" i="22"/>
  <c r="BR66" i="22"/>
  <c r="BR67" i="22"/>
  <c r="BR68" i="22"/>
  <c r="BR69" i="22"/>
  <c r="BR70" i="22"/>
  <c r="BR71" i="22"/>
  <c r="BR72" i="22"/>
  <c r="BR73" i="22"/>
  <c r="BR74" i="22"/>
  <c r="CB74" i="22" s="1"/>
  <c r="BR75" i="22"/>
  <c r="CB75" i="22" s="1"/>
  <c r="BR76" i="22"/>
  <c r="CB76" i="22" s="1"/>
  <c r="BR77" i="22"/>
  <c r="CB77" i="22" s="1"/>
  <c r="BR78" i="22"/>
  <c r="CB78" i="22" s="1"/>
  <c r="BR79" i="22"/>
  <c r="BR80" i="22"/>
  <c r="BR81" i="22"/>
  <c r="BR82" i="22"/>
  <c r="BR83" i="22"/>
  <c r="BR84" i="22"/>
  <c r="BR85" i="22"/>
  <c r="BR86" i="22"/>
  <c r="BR87" i="22"/>
  <c r="BR88" i="22"/>
  <c r="BR89" i="22"/>
  <c r="BR90" i="22"/>
  <c r="BR91" i="22"/>
  <c r="BR92" i="22"/>
  <c r="BR93" i="22"/>
  <c r="BR94" i="22"/>
  <c r="BR95" i="22"/>
  <c r="BR96" i="22"/>
  <c r="BR97" i="22"/>
  <c r="BR98" i="22"/>
  <c r="BR99" i="22"/>
  <c r="BR100" i="22"/>
  <c r="BR101" i="22"/>
  <c r="BR102" i="22"/>
  <c r="BR103" i="22"/>
  <c r="BR104" i="22"/>
  <c r="BR105" i="22"/>
  <c r="BR106" i="22"/>
  <c r="BR107" i="22"/>
  <c r="BR108" i="22"/>
  <c r="BR109" i="22"/>
  <c r="BR110" i="22"/>
  <c r="BR111" i="22"/>
  <c r="BR112" i="22"/>
  <c r="BR113" i="22"/>
  <c r="BR114" i="22"/>
  <c r="BR115" i="22"/>
  <c r="BR116" i="22"/>
  <c r="BR117" i="22"/>
  <c r="BR118" i="22"/>
  <c r="BR119" i="22"/>
  <c r="BR120" i="22"/>
  <c r="BR121" i="22"/>
  <c r="BR122" i="22"/>
  <c r="BR123" i="22"/>
  <c r="BR124" i="22"/>
  <c r="BR125" i="22"/>
  <c r="BR126" i="22"/>
  <c r="BR127" i="22"/>
  <c r="BR128" i="22"/>
  <c r="BR129" i="22"/>
  <c r="BR130" i="22"/>
  <c r="BR131" i="22"/>
  <c r="BR132" i="22"/>
  <c r="BR133" i="22"/>
  <c r="BR134" i="22"/>
  <c r="BR135" i="22"/>
  <c r="BR136" i="22"/>
  <c r="BR137" i="22"/>
  <c r="BR138" i="22"/>
  <c r="BR139" i="22"/>
  <c r="BR140" i="22"/>
  <c r="BR141" i="22"/>
  <c r="BR142" i="22"/>
  <c r="BR143" i="22"/>
  <c r="BR144" i="22"/>
  <c r="BR145" i="22"/>
  <c r="BR146" i="22"/>
  <c r="BR147" i="22"/>
  <c r="BR148" i="22"/>
  <c r="BR149" i="22"/>
  <c r="BR150" i="22"/>
  <c r="BR151" i="22"/>
  <c r="BR152" i="22"/>
  <c r="BR153" i="22"/>
  <c r="BR154" i="22"/>
  <c r="BR155" i="22"/>
  <c r="BR156" i="22"/>
  <c r="BR157" i="22"/>
  <c r="BR158" i="22"/>
  <c r="BR159" i="22"/>
  <c r="BR160" i="22"/>
  <c r="BR161" i="22"/>
  <c r="BR162" i="22"/>
  <c r="BR163" i="22"/>
  <c r="BR164" i="22"/>
  <c r="BR165" i="22"/>
  <c r="BR166" i="22"/>
  <c r="BR167" i="22"/>
  <c r="BR168" i="22"/>
  <c r="BR169" i="22"/>
  <c r="BR170" i="22"/>
  <c r="BR171" i="22"/>
  <c r="BR172" i="22"/>
  <c r="BR173" i="22"/>
  <c r="BR174" i="22"/>
  <c r="BR175" i="22"/>
  <c r="BR176" i="22"/>
  <c r="BR177" i="22"/>
  <c r="BR178" i="22"/>
  <c r="BR179" i="22"/>
  <c r="BR180" i="22"/>
  <c r="BR181" i="22"/>
  <c r="BR182" i="22"/>
  <c r="BR183" i="22"/>
  <c r="BR184" i="22"/>
  <c r="BR185" i="22"/>
  <c r="BR186" i="22"/>
  <c r="BR187" i="22"/>
  <c r="BR188" i="22"/>
  <c r="BR189" i="22"/>
  <c r="BR190" i="22"/>
  <c r="BR191" i="22"/>
  <c r="BR192" i="22"/>
  <c r="BR193" i="22"/>
  <c r="BR194" i="22"/>
  <c r="BR195" i="22"/>
  <c r="BR196" i="22"/>
  <c r="BR197" i="22"/>
  <c r="BR198" i="22"/>
  <c r="BR199" i="22"/>
  <c r="BR200" i="22"/>
  <c r="BR201" i="22"/>
  <c r="BR202" i="22"/>
  <c r="BR203" i="22"/>
  <c r="BR204" i="22"/>
  <c r="BR205" i="22"/>
  <c r="BR206" i="22"/>
  <c r="BR207" i="22"/>
  <c r="BR208" i="22"/>
  <c r="BR209" i="22"/>
  <c r="BR210" i="22"/>
  <c r="BR211" i="22"/>
  <c r="BR212" i="22"/>
  <c r="BR213" i="22"/>
  <c r="BR214" i="22"/>
  <c r="BR215" i="22"/>
  <c r="BR216" i="22"/>
  <c r="BR217" i="22"/>
  <c r="BR218" i="22"/>
  <c r="BR219" i="22"/>
  <c r="BR220" i="22"/>
  <c r="BR221" i="22"/>
  <c r="BR222" i="22"/>
  <c r="BR223" i="22"/>
  <c r="BR224" i="22"/>
  <c r="BR225" i="22"/>
  <c r="BR226" i="22"/>
  <c r="BR227" i="22"/>
  <c r="BR228" i="22"/>
  <c r="BR229" i="22"/>
  <c r="BR230" i="22"/>
  <c r="BR231" i="22"/>
  <c r="BR232" i="22"/>
  <c r="BR233" i="22"/>
  <c r="BR234" i="22"/>
  <c r="BR235" i="22"/>
  <c r="BR236" i="22"/>
  <c r="BR237" i="22"/>
  <c r="BR238" i="22"/>
  <c r="BR239" i="22"/>
  <c r="BR240" i="22"/>
  <c r="BR241" i="22"/>
  <c r="BR242" i="22"/>
  <c r="BR243" i="22"/>
  <c r="BR244" i="22"/>
  <c r="BR245" i="22"/>
  <c r="BR246" i="22"/>
  <c r="BR247" i="22"/>
  <c r="BR248" i="22"/>
  <c r="BR249" i="22"/>
  <c r="BR250" i="22"/>
  <c r="BR251" i="22"/>
  <c r="BR252" i="22"/>
  <c r="BR253" i="22"/>
  <c r="BR254" i="22"/>
  <c r="BR255" i="22"/>
  <c r="BR256" i="22"/>
  <c r="BR257" i="22"/>
  <c r="BR258" i="22"/>
  <c r="BR259" i="22"/>
  <c r="BR260" i="22"/>
  <c r="BR261" i="22"/>
  <c r="BR262" i="22"/>
  <c r="BR263" i="22"/>
  <c r="BR264" i="22"/>
  <c r="BR265" i="22"/>
  <c r="BR266" i="22"/>
  <c r="BR267" i="22"/>
  <c r="BR268" i="22"/>
  <c r="BR269" i="22"/>
  <c r="BR270" i="22"/>
  <c r="BR271" i="22"/>
  <c r="BR272" i="22"/>
  <c r="BR273" i="22"/>
  <c r="BR274" i="22"/>
  <c r="BR275" i="22"/>
  <c r="BR276" i="22"/>
  <c r="BR277" i="22"/>
  <c r="BR278" i="22"/>
  <c r="BR279" i="22"/>
  <c r="BR280" i="22"/>
  <c r="BR281" i="22"/>
  <c r="BR282" i="22"/>
  <c r="BR283" i="22"/>
  <c r="BR284" i="22"/>
  <c r="BR285" i="22"/>
  <c r="BR286" i="22"/>
  <c r="BR287" i="22"/>
  <c r="BR288" i="22"/>
  <c r="BR289" i="22"/>
  <c r="BR290" i="22"/>
  <c r="BR291" i="22"/>
  <c r="BR292" i="22"/>
  <c r="BR293" i="22"/>
  <c r="BR294" i="22"/>
  <c r="BR295" i="22"/>
  <c r="BR296" i="22"/>
  <c r="BR297" i="22"/>
  <c r="BR298" i="22"/>
  <c r="BR299" i="22"/>
  <c r="BR300" i="22"/>
  <c r="BR301" i="22"/>
  <c r="BR302" i="22"/>
  <c r="BR303" i="22"/>
  <c r="BR304" i="22"/>
  <c r="BR305" i="22"/>
  <c r="BR306" i="22"/>
  <c r="BR307" i="22"/>
  <c r="BR308" i="22"/>
  <c r="BR309" i="22"/>
  <c r="BR310" i="22"/>
  <c r="BR311" i="22"/>
  <c r="BR312" i="22"/>
  <c r="BR313" i="22"/>
  <c r="BR314" i="22"/>
  <c r="BR315" i="22"/>
  <c r="BR316" i="22"/>
  <c r="BR317" i="22"/>
  <c r="BR318" i="22"/>
  <c r="BR319" i="22"/>
  <c r="BR320" i="22"/>
  <c r="BR321" i="22"/>
  <c r="BR322" i="22"/>
  <c r="BR323" i="22"/>
  <c r="BR324" i="22"/>
  <c r="BR325" i="22"/>
  <c r="BR326" i="22"/>
  <c r="BR327" i="22"/>
  <c r="BR328" i="22"/>
  <c r="BR329" i="22"/>
  <c r="BR330" i="22"/>
  <c r="BR331" i="22"/>
  <c r="BR332" i="22"/>
  <c r="BR333" i="22"/>
  <c r="BR334" i="22"/>
  <c r="BR335" i="22"/>
  <c r="BR336" i="22"/>
  <c r="BR337" i="22"/>
  <c r="BR338" i="22"/>
  <c r="BR339" i="22"/>
  <c r="BR340" i="22"/>
  <c r="BR341" i="22"/>
  <c r="BR342" i="22"/>
  <c r="BR343" i="22"/>
  <c r="BR344" i="22"/>
  <c r="BR345" i="22"/>
  <c r="BR346" i="22"/>
  <c r="BR347" i="22"/>
  <c r="BR348" i="22"/>
  <c r="BR349" i="22"/>
  <c r="BR350" i="22"/>
  <c r="BR351" i="22"/>
  <c r="BR352" i="22"/>
  <c r="BR353" i="22"/>
  <c r="BR354" i="22"/>
  <c r="BR355" i="22"/>
  <c r="BR356" i="22"/>
  <c r="BR357" i="22"/>
  <c r="BR358" i="22"/>
  <c r="BR359" i="22"/>
  <c r="BR360" i="22"/>
  <c r="BR361" i="22"/>
  <c r="BR362" i="22"/>
  <c r="BR363" i="22"/>
  <c r="BR364" i="22"/>
  <c r="BR365" i="22"/>
  <c r="BR366" i="22"/>
  <c r="BR367" i="22"/>
  <c r="BR368" i="22"/>
  <c r="BR369" i="22"/>
  <c r="BR370" i="22"/>
  <c r="BR371" i="22"/>
  <c r="BR372" i="22"/>
  <c r="BR373" i="22"/>
  <c r="BR374" i="22"/>
  <c r="BR375" i="22"/>
  <c r="BR376" i="22"/>
  <c r="BR377" i="22"/>
  <c r="BR378" i="22"/>
  <c r="BR379" i="22"/>
  <c r="BR380" i="22"/>
  <c r="BR381" i="22"/>
  <c r="BR382" i="22"/>
  <c r="BR383" i="22"/>
  <c r="BR384" i="22"/>
  <c r="BR385" i="22"/>
  <c r="BR386" i="22"/>
  <c r="BR387" i="22"/>
  <c r="BR388" i="22"/>
  <c r="BR389" i="22"/>
  <c r="BR390" i="22"/>
  <c r="BR391" i="22"/>
  <c r="BR392" i="22"/>
  <c r="BR393" i="22"/>
  <c r="BR394" i="22"/>
  <c r="BR395" i="22"/>
  <c r="BR396" i="22"/>
  <c r="BR397" i="22"/>
  <c r="BR398" i="22"/>
  <c r="BR399" i="22"/>
  <c r="BR400" i="22"/>
  <c r="BR401" i="22"/>
  <c r="BR402" i="22"/>
  <c r="BR403" i="22"/>
  <c r="BR404" i="22"/>
  <c r="BR405" i="22"/>
  <c r="BR406" i="22"/>
  <c r="BR407" i="22"/>
  <c r="BR408" i="22"/>
  <c r="BR409" i="22"/>
  <c r="BR410" i="22"/>
  <c r="BR411" i="22"/>
  <c r="BR412" i="22"/>
  <c r="BR413" i="22"/>
  <c r="BR414" i="22"/>
  <c r="BR415" i="22"/>
  <c r="BR416" i="22"/>
  <c r="BR417" i="22"/>
  <c r="BR418" i="22"/>
  <c r="BR419" i="22"/>
  <c r="BR420" i="22"/>
  <c r="BR421" i="22"/>
  <c r="BR422" i="22"/>
  <c r="BR423" i="22"/>
  <c r="BR424" i="22"/>
  <c r="BR425" i="22"/>
  <c r="BR426" i="22"/>
  <c r="BR427" i="22"/>
  <c r="BR428" i="22"/>
  <c r="BR429" i="22"/>
  <c r="BR430" i="22"/>
  <c r="BR431" i="22"/>
  <c r="BR432" i="22"/>
  <c r="BR433" i="22"/>
  <c r="BR434" i="22"/>
  <c r="BR435" i="22"/>
  <c r="BR436" i="22"/>
  <c r="BR437" i="22"/>
  <c r="BR438" i="22"/>
  <c r="BR439" i="22"/>
  <c r="BR440" i="22"/>
  <c r="BR441" i="22"/>
  <c r="BR442" i="22"/>
  <c r="BR443" i="22"/>
  <c r="BR444" i="22"/>
  <c r="BR445" i="22"/>
  <c r="BR446" i="22"/>
  <c r="BR447" i="22"/>
  <c r="BR448" i="22"/>
  <c r="BR449" i="22"/>
  <c r="BR450" i="22"/>
  <c r="BR451" i="22"/>
  <c r="BR452" i="22"/>
  <c r="BR453" i="22"/>
  <c r="BR454" i="22"/>
  <c r="BR455" i="22"/>
  <c r="BR456" i="22"/>
  <c r="BR457" i="22"/>
  <c r="BR458" i="22"/>
  <c r="BR459" i="22"/>
  <c r="BR460" i="22"/>
  <c r="BR461" i="22"/>
  <c r="BR462" i="22"/>
  <c r="BR463" i="22"/>
  <c r="BR464" i="22"/>
  <c r="BR465" i="22"/>
  <c r="BR466" i="22"/>
  <c r="BR467" i="22"/>
  <c r="BR468" i="22"/>
  <c r="BR469" i="22"/>
  <c r="BR470" i="22"/>
  <c r="BR471" i="22"/>
  <c r="BR472" i="22"/>
  <c r="BR473" i="22"/>
  <c r="BR474" i="22"/>
  <c r="BR475" i="22"/>
  <c r="BR476" i="22"/>
  <c r="BR477" i="22"/>
  <c r="BR478" i="22"/>
  <c r="BR479" i="22"/>
  <c r="BR480" i="22"/>
  <c r="BR481" i="22"/>
  <c r="BR482" i="22"/>
  <c r="BR483" i="22"/>
  <c r="BR484" i="22"/>
  <c r="BR485" i="22"/>
  <c r="BR486" i="22"/>
  <c r="BR487" i="22"/>
  <c r="BR488" i="22"/>
  <c r="BR489" i="22"/>
  <c r="BR490" i="22"/>
  <c r="BR491" i="22"/>
  <c r="BR492" i="22"/>
  <c r="BR493" i="22"/>
  <c r="BR494" i="22"/>
  <c r="BR495" i="22"/>
  <c r="BR496" i="22"/>
  <c r="BR497" i="22"/>
  <c r="BR498" i="22"/>
  <c r="BR499" i="22"/>
  <c r="BR500" i="22"/>
  <c r="BR501" i="22"/>
  <c r="BR502" i="22"/>
  <c r="BR503" i="22"/>
  <c r="BR504" i="22"/>
  <c r="BR505" i="22"/>
  <c r="BR506" i="22"/>
  <c r="BR507" i="22"/>
  <c r="BR508" i="22"/>
  <c r="BR509" i="22"/>
  <c r="BR510" i="22"/>
  <c r="BR511" i="22"/>
  <c r="BR512" i="22"/>
  <c r="BR513" i="22"/>
  <c r="BR514" i="22"/>
  <c r="BR515" i="22"/>
  <c r="BR516" i="22"/>
  <c r="BR517" i="22"/>
  <c r="BR518" i="22"/>
  <c r="BR519" i="22"/>
  <c r="BR520" i="22"/>
  <c r="BR521" i="22"/>
  <c r="BR522" i="22"/>
  <c r="BR523" i="22"/>
  <c r="BR524" i="22"/>
  <c r="BR525" i="22"/>
  <c r="BR526" i="22"/>
  <c r="BR527" i="22"/>
  <c r="BR528" i="22"/>
  <c r="BR529" i="22"/>
  <c r="BR530" i="22"/>
  <c r="BR531" i="22"/>
  <c r="BR532" i="22"/>
  <c r="BR533" i="22"/>
  <c r="BR534" i="22"/>
  <c r="BR535" i="22"/>
  <c r="BR536" i="22"/>
  <c r="BR537" i="22"/>
  <c r="BR538" i="22"/>
  <c r="BR539" i="22"/>
  <c r="BR540" i="22"/>
  <c r="BR541" i="22"/>
  <c r="BR542" i="22"/>
  <c r="BR543" i="22"/>
  <c r="BR544" i="22"/>
  <c r="BR545" i="22"/>
  <c r="BR546" i="22"/>
  <c r="BR547" i="22"/>
  <c r="BR548" i="22"/>
  <c r="BR549" i="22"/>
  <c r="BR550" i="22"/>
  <c r="BR551" i="22"/>
  <c r="BR552" i="22"/>
  <c r="BR553" i="22"/>
  <c r="BR554" i="22"/>
  <c r="BR555" i="22"/>
  <c r="BR556" i="22"/>
  <c r="BR557" i="22"/>
  <c r="BR558" i="22"/>
  <c r="BR559" i="22"/>
  <c r="BR560" i="22"/>
  <c r="BR561" i="22"/>
  <c r="BR562" i="22"/>
  <c r="BR563" i="22"/>
  <c r="BR564" i="22"/>
  <c r="BR565" i="22"/>
  <c r="BR566" i="22"/>
  <c r="BR567" i="22"/>
  <c r="BR568" i="22"/>
  <c r="BR569" i="22"/>
  <c r="BR570" i="22"/>
  <c r="BR571" i="22"/>
  <c r="BR572" i="22"/>
  <c r="BR573" i="22"/>
  <c r="BR574" i="22"/>
  <c r="BR575" i="22"/>
  <c r="BR576" i="22"/>
  <c r="BR577" i="22"/>
  <c r="BR578" i="22"/>
  <c r="BR579" i="22"/>
  <c r="BR580" i="22"/>
  <c r="BR581" i="22"/>
  <c r="BR582" i="22"/>
  <c r="BR583" i="22"/>
  <c r="BR584" i="22"/>
  <c r="BR585" i="22"/>
  <c r="BR586" i="22"/>
  <c r="BR587" i="22"/>
  <c r="BR588" i="22"/>
  <c r="BR589" i="22"/>
  <c r="BR590" i="22"/>
  <c r="BR591" i="22"/>
  <c r="BR592" i="22"/>
  <c r="BR593" i="22"/>
  <c r="BR594" i="22"/>
  <c r="BR595" i="22"/>
  <c r="BR596" i="22"/>
  <c r="BR597" i="22"/>
  <c r="BR598" i="22"/>
  <c r="BR599" i="22"/>
  <c r="BR600" i="22"/>
  <c r="BR601" i="22"/>
  <c r="BR602" i="22"/>
  <c r="BR603" i="22"/>
  <c r="BR604" i="22"/>
  <c r="BR605" i="22"/>
  <c r="BR606" i="22"/>
  <c r="BR607" i="22"/>
  <c r="BR608" i="22"/>
  <c r="BR609" i="22"/>
  <c r="BR610" i="22"/>
  <c r="BR611" i="22"/>
  <c r="BR612" i="22"/>
  <c r="BR613" i="22"/>
  <c r="BR614" i="22"/>
  <c r="BR615" i="22"/>
  <c r="BR616" i="22"/>
  <c r="BR617" i="22"/>
  <c r="BR618" i="22"/>
  <c r="BR619" i="22"/>
  <c r="BR620" i="22"/>
  <c r="BR621" i="22"/>
  <c r="BR622" i="22"/>
  <c r="BR623" i="22"/>
  <c r="BR624" i="22"/>
  <c r="BR625" i="22"/>
  <c r="BR626" i="22"/>
  <c r="BR627" i="22"/>
  <c r="BR628" i="22"/>
  <c r="BR629" i="22"/>
  <c r="BR630" i="22"/>
  <c r="BR631" i="22"/>
  <c r="BR632" i="22"/>
  <c r="BR633" i="22"/>
  <c r="BR634" i="22"/>
  <c r="BR635" i="22"/>
  <c r="BR636" i="22"/>
  <c r="BR637" i="22"/>
  <c r="BR638" i="22"/>
  <c r="BR639" i="22"/>
  <c r="BR640" i="22"/>
  <c r="BR641" i="22"/>
  <c r="BR642" i="22"/>
  <c r="BR643" i="22"/>
  <c r="BR644" i="22"/>
  <c r="BR645" i="22"/>
  <c r="BR646" i="22"/>
  <c r="BR647" i="22"/>
  <c r="BR648" i="22"/>
  <c r="BR649" i="22"/>
  <c r="BR650" i="22"/>
  <c r="BR651" i="22"/>
  <c r="BR652" i="22"/>
  <c r="BR653" i="22"/>
  <c r="BR654" i="22"/>
  <c r="BR655" i="22"/>
  <c r="BR656" i="22"/>
  <c r="BR657" i="22"/>
  <c r="BR658" i="22"/>
  <c r="BR659" i="22"/>
  <c r="BR660" i="22"/>
  <c r="BR661" i="22"/>
  <c r="BR662" i="22"/>
  <c r="BR663" i="22"/>
  <c r="BR664" i="22"/>
  <c r="BR665" i="22"/>
  <c r="BR666" i="22"/>
  <c r="BR667" i="22"/>
  <c r="BR668" i="22"/>
  <c r="BR669" i="22"/>
  <c r="BR670" i="22"/>
  <c r="BR671" i="22"/>
  <c r="BR672" i="22"/>
  <c r="BR673" i="22"/>
  <c r="BR674" i="22"/>
  <c r="BR675" i="22"/>
  <c r="BR676" i="22"/>
  <c r="BR677" i="22"/>
  <c r="BR678" i="22"/>
  <c r="BR679" i="22"/>
  <c r="BR680" i="22"/>
  <c r="BR681" i="22"/>
  <c r="BR682" i="22"/>
  <c r="BR683" i="22"/>
  <c r="BR684" i="22"/>
  <c r="BR685" i="22"/>
  <c r="BR686" i="22"/>
  <c r="BR687" i="22"/>
  <c r="BR688" i="22"/>
  <c r="BR689" i="22"/>
  <c r="BR690" i="22"/>
  <c r="BR691" i="22"/>
  <c r="BR692" i="22"/>
  <c r="BR693" i="22"/>
  <c r="BR694" i="22"/>
  <c r="BR695" i="22"/>
  <c r="BR696" i="22"/>
  <c r="BR697" i="22"/>
  <c r="BR698" i="22"/>
  <c r="BR699" i="22"/>
  <c r="BR700" i="22"/>
  <c r="BR701" i="22"/>
  <c r="BR702" i="22"/>
  <c r="BR703" i="22"/>
  <c r="BR704" i="22"/>
  <c r="BR705" i="22"/>
  <c r="BR706" i="22"/>
  <c r="BR707" i="22"/>
  <c r="BR708" i="22"/>
  <c r="BR709" i="22"/>
  <c r="BR710" i="22"/>
  <c r="BR711" i="22"/>
  <c r="BR712" i="22"/>
  <c r="BR713" i="22"/>
  <c r="BR714" i="22"/>
  <c r="BR715" i="22"/>
  <c r="BR716" i="22"/>
  <c r="BR717" i="22"/>
  <c r="BR718" i="22"/>
  <c r="BR719" i="22"/>
  <c r="BR720" i="22"/>
  <c r="BR721" i="22"/>
  <c r="BR722" i="22"/>
  <c r="BR723" i="22"/>
  <c r="BR724" i="22"/>
  <c r="BR725" i="22"/>
  <c r="BR726" i="22"/>
  <c r="BR727" i="22"/>
  <c r="BR728" i="22"/>
  <c r="BR729" i="22"/>
  <c r="BR730" i="22"/>
  <c r="BR731" i="22"/>
  <c r="BR732" i="22"/>
  <c r="BR733" i="22"/>
  <c r="BR734" i="22"/>
  <c r="BR735" i="22"/>
  <c r="BR736" i="22"/>
  <c r="BR737" i="22"/>
  <c r="BR738" i="22"/>
  <c r="BR739" i="22"/>
  <c r="BR740" i="22"/>
  <c r="BR741" i="22"/>
  <c r="BR742" i="22"/>
  <c r="BR743" i="22"/>
  <c r="BR744" i="22"/>
  <c r="BR745" i="22"/>
  <c r="BR746" i="22"/>
  <c r="BR747" i="22"/>
  <c r="BR748" i="22"/>
  <c r="BR749" i="22"/>
  <c r="BR750" i="22"/>
  <c r="BR751" i="22"/>
  <c r="BR752" i="22"/>
  <c r="BR753" i="22"/>
  <c r="BR754" i="22"/>
  <c r="BR755" i="22"/>
  <c r="BR756" i="22"/>
  <c r="BR757" i="22"/>
  <c r="BR758" i="22"/>
  <c r="BR759" i="22"/>
  <c r="BR760" i="22"/>
  <c r="BR761" i="22"/>
  <c r="BR762" i="22"/>
  <c r="BR763" i="22"/>
  <c r="BR764" i="22"/>
  <c r="BR765" i="22"/>
  <c r="BR766" i="22"/>
  <c r="BR767" i="22"/>
  <c r="BR768" i="22"/>
  <c r="BR769" i="22"/>
  <c r="BR770" i="22"/>
  <c r="BR771" i="22"/>
  <c r="BR772" i="22"/>
  <c r="BR773" i="22"/>
  <c r="BR774" i="22"/>
  <c r="BR775" i="22"/>
  <c r="BR776" i="22"/>
  <c r="BR777" i="22"/>
  <c r="BR778" i="22"/>
  <c r="BR779" i="22"/>
  <c r="BR780" i="22"/>
  <c r="BR781" i="22"/>
  <c r="BR782" i="22"/>
  <c r="BR783" i="22"/>
  <c r="BR784" i="22"/>
  <c r="BR785" i="22"/>
  <c r="BR786" i="22"/>
  <c r="BR787" i="22"/>
  <c r="BR788" i="22"/>
  <c r="BR789" i="22"/>
  <c r="BR790" i="22"/>
  <c r="BR791" i="22"/>
  <c r="BR792" i="22"/>
  <c r="BR793" i="22"/>
  <c r="BR794" i="22"/>
  <c r="BR795" i="22"/>
  <c r="BR796" i="22"/>
  <c r="BR797" i="22"/>
  <c r="BR798" i="22"/>
  <c r="BR799" i="22"/>
  <c r="BR800" i="22"/>
  <c r="BR801" i="22"/>
  <c r="BR802" i="22"/>
  <c r="BR803" i="22"/>
  <c r="BR804" i="22"/>
  <c r="BR805" i="22"/>
  <c r="BR806" i="22"/>
  <c r="BR807" i="22"/>
  <c r="BR808" i="22"/>
  <c r="BR809" i="22"/>
  <c r="BR810" i="22"/>
  <c r="BR811" i="22"/>
  <c r="BR812" i="22"/>
  <c r="BR813" i="22"/>
  <c r="BR814" i="22"/>
  <c r="BR815" i="22"/>
  <c r="BR816" i="22"/>
  <c r="BR817" i="22"/>
  <c r="BR818" i="22"/>
  <c r="BR819" i="22"/>
  <c r="BR820" i="22"/>
  <c r="BR821" i="22"/>
  <c r="BR822" i="22"/>
  <c r="BR823" i="22"/>
  <c r="BR824" i="22"/>
  <c r="BR825" i="22"/>
  <c r="BR826" i="22"/>
  <c r="BR827" i="22"/>
  <c r="BR828" i="22"/>
  <c r="BR829" i="22"/>
  <c r="BR830" i="22"/>
  <c r="BR831" i="22"/>
  <c r="BR832" i="22"/>
  <c r="BR833" i="22"/>
  <c r="BR834" i="22"/>
  <c r="BR835" i="22"/>
  <c r="BR836" i="22"/>
  <c r="BR837" i="22"/>
  <c r="BR838" i="22"/>
  <c r="BR839" i="22"/>
  <c r="BR840" i="22"/>
  <c r="BR841" i="22"/>
  <c r="BR842" i="22"/>
  <c r="BR843" i="22"/>
  <c r="BR844" i="22"/>
  <c r="BR845" i="22"/>
  <c r="BR846" i="22"/>
  <c r="BR847" i="22"/>
  <c r="BR848" i="22"/>
  <c r="BR849" i="22"/>
  <c r="BR850" i="22"/>
  <c r="BR851" i="22"/>
  <c r="BR852" i="22"/>
  <c r="BR853" i="22"/>
  <c r="BR854" i="22"/>
  <c r="BR855" i="22"/>
  <c r="BR856" i="22"/>
  <c r="BR857" i="22"/>
  <c r="BR858" i="22"/>
  <c r="BR859" i="22"/>
  <c r="BR860" i="22"/>
  <c r="BR861" i="22"/>
  <c r="BR862" i="22"/>
  <c r="BR863" i="22"/>
  <c r="BR864" i="22"/>
  <c r="BR865" i="22"/>
  <c r="BR866" i="22"/>
  <c r="BR867" i="22"/>
  <c r="BR868" i="22"/>
  <c r="BR869" i="22"/>
  <c r="BR870" i="22"/>
  <c r="BR871" i="22"/>
  <c r="BR872" i="22"/>
  <c r="BR873" i="22"/>
  <c r="BR874" i="22"/>
  <c r="BR875" i="22"/>
  <c r="BR876" i="22"/>
  <c r="BR877" i="22"/>
  <c r="BR878" i="22"/>
  <c r="BR879" i="22"/>
  <c r="BR880" i="22"/>
  <c r="BR881" i="22"/>
  <c r="BR882" i="22"/>
  <c r="BR883" i="22"/>
  <c r="BR884" i="22"/>
  <c r="BR885" i="22"/>
  <c r="BR886" i="22"/>
  <c r="BR887" i="22"/>
  <c r="BR888" i="22"/>
  <c r="BR889" i="22"/>
  <c r="BR890" i="22"/>
  <c r="BR891" i="22"/>
  <c r="BR892" i="22"/>
  <c r="BR893" i="22"/>
  <c r="BR894" i="22"/>
  <c r="BR895" i="22"/>
  <c r="BR896" i="22"/>
  <c r="BR897" i="22"/>
  <c r="BR898" i="22"/>
  <c r="BR899" i="22"/>
  <c r="BR900" i="22"/>
  <c r="BR901" i="22"/>
  <c r="BR902" i="22"/>
  <c r="BR903" i="22"/>
  <c r="BR904" i="22"/>
  <c r="BR905" i="22"/>
  <c r="BR906" i="22"/>
  <c r="BR907" i="22"/>
  <c r="BR908" i="22"/>
  <c r="BR909" i="22"/>
  <c r="BR910" i="22"/>
  <c r="BR911" i="22"/>
  <c r="BR912" i="22"/>
  <c r="BR913" i="22"/>
  <c r="BR914" i="22"/>
  <c r="BR915" i="22"/>
  <c r="BR916" i="22"/>
  <c r="BR917" i="22"/>
  <c r="BR918" i="22"/>
  <c r="BR919" i="22"/>
  <c r="BR920" i="22"/>
  <c r="BR921" i="22"/>
  <c r="BR922" i="22"/>
  <c r="BR923" i="22"/>
  <c r="BR924" i="22"/>
  <c r="BR925" i="22"/>
  <c r="BR926" i="22"/>
  <c r="BR927" i="22"/>
  <c r="BR928" i="22"/>
  <c r="BR929" i="22"/>
  <c r="BR930" i="22"/>
  <c r="BR931" i="22"/>
  <c r="BR932" i="22"/>
  <c r="BR933" i="22"/>
  <c r="BR934" i="22"/>
  <c r="BR935" i="22"/>
  <c r="BR936" i="22"/>
  <c r="BR937" i="22"/>
  <c r="BR938" i="22"/>
  <c r="BR939" i="22"/>
  <c r="BR940" i="22"/>
  <c r="BR941" i="22"/>
  <c r="BR942" i="22"/>
  <c r="BR943" i="22"/>
  <c r="BR944" i="22"/>
  <c r="BR945" i="22"/>
  <c r="BR946" i="22"/>
  <c r="BR947" i="22"/>
  <c r="BR948" i="22"/>
  <c r="BR949" i="22"/>
  <c r="BR950" i="22"/>
  <c r="BR951" i="22"/>
  <c r="BR952" i="22"/>
  <c r="BR953" i="22"/>
  <c r="BR954" i="22"/>
  <c r="BR955" i="22"/>
  <c r="BR956" i="22"/>
  <c r="BR957" i="22"/>
  <c r="BR958" i="22"/>
  <c r="BR959" i="22"/>
  <c r="BR960" i="22"/>
  <c r="BR961" i="22"/>
  <c r="BR962" i="22"/>
  <c r="BR963" i="22"/>
  <c r="BR964" i="22"/>
  <c r="BR965" i="22"/>
  <c r="BR966" i="22"/>
  <c r="BR967" i="22"/>
  <c r="BR968" i="22"/>
  <c r="BR969" i="22"/>
  <c r="BR970" i="22"/>
  <c r="BR971" i="22"/>
  <c r="BR972" i="22"/>
  <c r="BR973" i="22"/>
  <c r="BR974" i="22"/>
  <c r="BR975" i="22"/>
  <c r="BR976" i="22"/>
  <c r="BR977" i="22"/>
  <c r="BR978" i="22"/>
  <c r="BR979" i="22"/>
  <c r="BR980" i="22"/>
  <c r="BR981" i="22"/>
  <c r="BR982" i="22"/>
  <c r="BR983" i="22"/>
  <c r="BR984" i="22"/>
  <c r="BR985" i="22"/>
  <c r="BR986" i="22"/>
  <c r="BR987" i="22"/>
  <c r="BR988" i="22"/>
  <c r="BR989" i="22"/>
  <c r="BR990" i="22"/>
  <c r="BR991" i="22"/>
  <c r="BR992" i="22"/>
  <c r="BR993" i="22"/>
  <c r="BR994" i="22"/>
  <c r="BR995" i="22"/>
  <c r="BR996" i="22"/>
  <c r="BR997" i="22"/>
  <c r="BR998" i="22"/>
  <c r="BR999" i="22"/>
  <c r="BR1000" i="22"/>
  <c r="BR2" i="22"/>
  <c r="C8" i="37"/>
  <c r="CB48" i="22" l="1"/>
  <c r="CB36" i="22"/>
  <c r="CB28" i="22"/>
  <c r="CB73" i="22"/>
  <c r="CB71" i="22"/>
  <c r="CB69" i="22"/>
  <c r="CB67" i="22"/>
  <c r="CB63" i="22"/>
  <c r="CB59" i="22"/>
  <c r="CB57" i="22"/>
  <c r="CB62" i="22"/>
  <c r="CB55" i="22"/>
  <c r="CB53" i="22"/>
  <c r="CB51" i="22"/>
  <c r="CB41" i="22"/>
  <c r="CB70" i="22"/>
  <c r="CB72" i="22"/>
  <c r="CB66" i="22"/>
  <c r="CB60" i="22"/>
  <c r="CB40" i="22"/>
  <c r="CB65" i="22"/>
  <c r="CB61" i="22"/>
  <c r="CB49" i="22"/>
  <c r="CB47" i="22"/>
  <c r="CB39" i="22"/>
  <c r="CB35" i="22"/>
  <c r="CB27" i="22"/>
  <c r="CB68" i="22"/>
  <c r="CB64" i="22"/>
  <c r="CB52" i="22"/>
  <c r="CB34" i="22"/>
  <c r="CB32" i="22"/>
  <c r="CB30" i="22"/>
  <c r="CB45" i="22"/>
  <c r="CB31" i="22"/>
  <c r="CB29" i="22"/>
  <c r="CB58" i="22"/>
  <c r="CB56" i="22"/>
  <c r="CB54" i="22"/>
  <c r="CB50" i="22"/>
  <c r="CB46" i="22"/>
  <c r="CB44" i="22"/>
  <c r="CB42" i="22"/>
  <c r="CB38" i="22"/>
  <c r="CB26" i="22"/>
  <c r="CB43" i="22"/>
  <c r="CB37" i="22"/>
  <c r="CB33" i="22"/>
  <c r="CB24" i="22"/>
  <c r="CB25" i="22"/>
  <c r="CB22" i="22"/>
  <c r="CB23" i="22"/>
  <c r="CB18" i="22"/>
  <c r="CB16" i="22"/>
  <c r="CB20" i="22"/>
  <c r="CB21" i="22"/>
  <c r="CB19" i="22"/>
  <c r="CB2" i="22"/>
  <c r="CB17" i="22"/>
  <c r="CB14" i="22"/>
  <c r="CB15" i="22"/>
  <c r="CB13" i="22"/>
  <c r="CB12" i="22"/>
  <c r="CB10" i="22"/>
  <c r="CB8" i="22"/>
  <c r="CB5" i="22"/>
  <c r="CB6" i="22"/>
  <c r="CB7" i="22"/>
  <c r="CB3" i="22"/>
  <c r="CB4" i="22"/>
  <c r="CB9" i="22"/>
  <c r="CB11" i="22"/>
  <c r="AA48" i="35" l="1"/>
  <c r="AA52" i="35" l="1"/>
  <c r="AZ1" i="27" l="1"/>
  <c r="BS1" i="27" l="1"/>
  <c r="BG1" i="27"/>
  <c r="BB1" i="27"/>
  <c r="BI1" i="27"/>
  <c r="BN1" i="27"/>
  <c r="BE1" i="27"/>
  <c r="AA53" i="35"/>
  <c r="E12" i="24" l="1"/>
  <c r="O11" i="26" l="1"/>
  <c r="AE3" i="48" l="1"/>
  <c r="AE2" i="48"/>
  <c r="AE1" i="48"/>
  <c r="AT1" i="23" l="1"/>
  <c r="AA1" i="47" l="1"/>
  <c r="AC1" i="48" l="1"/>
  <c r="T27" i="26" l="1"/>
  <c r="P37" i="26" s="1"/>
  <c r="T26" i="26"/>
  <c r="P36" i="26" s="1"/>
  <c r="T25" i="26"/>
  <c r="P35" i="26" s="1"/>
  <c r="T24" i="26"/>
  <c r="T23" i="26"/>
  <c r="P33" i="26" s="1"/>
  <c r="AA37" i="59" l="1"/>
  <c r="AC37" i="59" s="1"/>
  <c r="Z37" i="59" s="1"/>
  <c r="AA40" i="59"/>
  <c r="AC40" i="59" s="1"/>
  <c r="Z40" i="59" s="1"/>
  <c r="P34" i="26"/>
  <c r="AA38" i="59"/>
  <c r="AC38" i="59" s="1"/>
  <c r="Z38" i="59" s="1"/>
  <c r="AA39" i="59"/>
  <c r="AC39" i="59" s="1"/>
  <c r="Z39" i="59" s="1"/>
  <c r="AA34" i="59"/>
  <c r="AC34" i="59" s="1"/>
  <c r="Z34" i="59" s="1"/>
  <c r="AA41" i="59"/>
  <c r="AA36" i="59"/>
  <c r="AC36" i="59" s="1"/>
  <c r="Z36" i="59" s="1"/>
  <c r="AA33" i="59"/>
  <c r="AC33" i="59" s="1"/>
  <c r="Z33" i="59" s="1"/>
  <c r="AA35" i="59"/>
  <c r="AC35" i="59" s="1"/>
  <c r="Z35" i="59" s="1"/>
  <c r="AD1" i="22"/>
  <c r="AC41" i="59" l="1"/>
  <c r="Z41" i="59" s="1"/>
  <c r="AE41" i="59"/>
  <c r="Q32" i="26"/>
  <c r="AB1" i="48"/>
  <c r="AZ9" i="22" l="1"/>
  <c r="AZ8" i="22" s="1"/>
  <c r="AZ13" i="22"/>
  <c r="AZ12" i="22"/>
  <c r="AZ11" i="22"/>
  <c r="AY11" i="22" s="1"/>
  <c r="AZ10" i="22"/>
  <c r="AZ7" i="22"/>
  <c r="B205" i="48"/>
  <c r="AA4" i="48"/>
  <c r="AB4" i="48"/>
  <c r="AC4" i="48"/>
  <c r="AD4" i="48"/>
  <c r="AE4" i="48"/>
  <c r="AF4" i="48" l="1"/>
  <c r="AY12" i="22"/>
  <c r="AY10" i="22"/>
  <c r="AY13" i="22"/>
  <c r="V6" i="40"/>
  <c r="W6" i="40"/>
  <c r="V7" i="40"/>
  <c r="W7" i="40"/>
  <c r="V8" i="40"/>
  <c r="W8" i="40"/>
  <c r="V9" i="40"/>
  <c r="W9" i="40"/>
  <c r="V10" i="40"/>
  <c r="W10" i="40"/>
  <c r="V11" i="40"/>
  <c r="W11" i="40"/>
  <c r="V12" i="40"/>
  <c r="W12" i="40"/>
  <c r="V13" i="40"/>
  <c r="W13" i="40"/>
  <c r="V14" i="40"/>
  <c r="W14" i="40"/>
  <c r="V15" i="40"/>
  <c r="W15" i="40"/>
  <c r="V16" i="40"/>
  <c r="W16" i="40"/>
  <c r="V17" i="40"/>
  <c r="W17" i="40"/>
  <c r="U16" i="40"/>
  <c r="U17" i="40"/>
  <c r="U15" i="40"/>
  <c r="U13" i="40"/>
  <c r="U14" i="40"/>
  <c r="U12" i="40"/>
  <c r="U10" i="40"/>
  <c r="U11" i="40"/>
  <c r="U9" i="40"/>
  <c r="U7" i="40"/>
  <c r="U8" i="40"/>
  <c r="U6" i="40"/>
  <c r="T6" i="40"/>
  <c r="T7" i="40"/>
  <c r="T8" i="40"/>
  <c r="T9" i="40"/>
  <c r="T10" i="40"/>
  <c r="T11" i="40"/>
  <c r="T12" i="40"/>
  <c r="T13" i="40"/>
  <c r="T14" i="40"/>
  <c r="T15" i="40"/>
  <c r="T16" i="40"/>
  <c r="T17" i="40"/>
  <c r="S16" i="40"/>
  <c r="S17" i="40"/>
  <c r="S15" i="40"/>
  <c r="S10" i="40"/>
  <c r="S11" i="40"/>
  <c r="S7" i="40"/>
  <c r="S8" i="40"/>
  <c r="S13" i="40"/>
  <c r="S14" i="40"/>
  <c r="S12" i="40"/>
  <c r="S9" i="40"/>
  <c r="S6" i="40"/>
  <c r="C15" i="40"/>
  <c r="D15" i="40"/>
  <c r="E15" i="40"/>
  <c r="AA11" i="41" s="1"/>
  <c r="F15" i="40"/>
  <c r="AB11" i="41" s="1"/>
  <c r="G15" i="40"/>
  <c r="H15" i="40"/>
  <c r="AC11" i="41" s="1"/>
  <c r="I15" i="40"/>
  <c r="AD11" i="41" s="1"/>
  <c r="J15" i="40"/>
  <c r="AE11" i="41" s="1"/>
  <c r="K15" i="40"/>
  <c r="L15" i="40"/>
  <c r="M15" i="40"/>
  <c r="N15" i="40"/>
  <c r="O15" i="40"/>
  <c r="P15" i="40"/>
  <c r="C16" i="40"/>
  <c r="D16" i="40"/>
  <c r="E16" i="40"/>
  <c r="AA12" i="41" s="1"/>
  <c r="F16" i="40"/>
  <c r="AB12" i="41" s="1"/>
  <c r="G16" i="40"/>
  <c r="H16" i="40"/>
  <c r="AC12" i="41" s="1"/>
  <c r="I16" i="40"/>
  <c r="AD12" i="41" s="1"/>
  <c r="J16" i="40"/>
  <c r="AE12" i="41" s="1"/>
  <c r="K16" i="40"/>
  <c r="L16" i="40"/>
  <c r="M16" i="40"/>
  <c r="N16" i="40"/>
  <c r="O16" i="40"/>
  <c r="P16" i="40"/>
  <c r="C17" i="40"/>
  <c r="D17" i="40"/>
  <c r="E17" i="40"/>
  <c r="AA13" i="41" s="1"/>
  <c r="F17" i="40"/>
  <c r="AB13" i="41" s="1"/>
  <c r="G17" i="40"/>
  <c r="H17" i="40"/>
  <c r="AC13" i="41" s="1"/>
  <c r="I17" i="40"/>
  <c r="AD13" i="41" s="1"/>
  <c r="J17" i="40"/>
  <c r="AE13" i="41" s="1"/>
  <c r="K17" i="40"/>
  <c r="L17" i="40"/>
  <c r="M17" i="40"/>
  <c r="N17" i="40"/>
  <c r="O17" i="40"/>
  <c r="P17" i="40"/>
  <c r="B16" i="40"/>
  <c r="B17" i="40"/>
  <c r="B15" i="40"/>
  <c r="B7" i="40"/>
  <c r="C7" i="40"/>
  <c r="D7" i="40"/>
  <c r="E7" i="40"/>
  <c r="AA3" i="41" s="1"/>
  <c r="F7" i="40"/>
  <c r="AB3" i="41" s="1"/>
  <c r="G7" i="40"/>
  <c r="H7" i="40"/>
  <c r="AC3" i="41" s="1"/>
  <c r="I7" i="40"/>
  <c r="AD3" i="41" s="1"/>
  <c r="J7" i="40"/>
  <c r="AE3" i="41" s="1"/>
  <c r="K7" i="40"/>
  <c r="L7" i="40"/>
  <c r="M7" i="40"/>
  <c r="N7" i="40"/>
  <c r="O7" i="40"/>
  <c r="P7" i="40"/>
  <c r="B8" i="40"/>
  <c r="C8" i="40"/>
  <c r="D8" i="40"/>
  <c r="E8" i="40"/>
  <c r="AA4" i="41" s="1"/>
  <c r="F8" i="40"/>
  <c r="AB4" i="41" s="1"/>
  <c r="G8" i="40"/>
  <c r="H8" i="40"/>
  <c r="AC4" i="41" s="1"/>
  <c r="I8" i="40"/>
  <c r="AD4" i="41" s="1"/>
  <c r="J8" i="40"/>
  <c r="AE4" i="41" s="1"/>
  <c r="K8" i="40"/>
  <c r="L8" i="40"/>
  <c r="M8" i="40"/>
  <c r="N8" i="40"/>
  <c r="O8" i="40"/>
  <c r="P8" i="40"/>
  <c r="B10" i="40"/>
  <c r="C10" i="40"/>
  <c r="D10" i="40"/>
  <c r="E10" i="40"/>
  <c r="AA6" i="41" s="1"/>
  <c r="F10" i="40"/>
  <c r="AB6" i="41" s="1"/>
  <c r="G10" i="40"/>
  <c r="H10" i="40"/>
  <c r="AC6" i="41" s="1"/>
  <c r="I10" i="40"/>
  <c r="AD6" i="41" s="1"/>
  <c r="J10" i="40"/>
  <c r="AE6" i="41" s="1"/>
  <c r="K10" i="40"/>
  <c r="L10" i="40"/>
  <c r="M10" i="40"/>
  <c r="N10" i="40"/>
  <c r="O10" i="40"/>
  <c r="P10" i="40"/>
  <c r="B11" i="40"/>
  <c r="C11" i="40"/>
  <c r="D11" i="40"/>
  <c r="E11" i="40"/>
  <c r="AA7" i="41" s="1"/>
  <c r="F11" i="40"/>
  <c r="AB7" i="41" s="1"/>
  <c r="G11" i="40"/>
  <c r="H11" i="40"/>
  <c r="AC7" i="41" s="1"/>
  <c r="I11" i="40"/>
  <c r="AD7" i="41" s="1"/>
  <c r="J11" i="40"/>
  <c r="AE7" i="41" s="1"/>
  <c r="K11" i="40"/>
  <c r="L11" i="40"/>
  <c r="M11" i="40"/>
  <c r="N11" i="40"/>
  <c r="O11" i="40"/>
  <c r="P11" i="40"/>
  <c r="C12" i="40"/>
  <c r="D12" i="40"/>
  <c r="E12" i="40"/>
  <c r="AA8" i="41" s="1"/>
  <c r="F12" i="40"/>
  <c r="AB8" i="41" s="1"/>
  <c r="G12" i="40"/>
  <c r="H12" i="40"/>
  <c r="AC8" i="41" s="1"/>
  <c r="I12" i="40"/>
  <c r="AD8" i="41" s="1"/>
  <c r="J12" i="40"/>
  <c r="AE8" i="41" s="1"/>
  <c r="K12" i="40"/>
  <c r="L12" i="40"/>
  <c r="M12" i="40"/>
  <c r="N12" i="40"/>
  <c r="O12" i="40"/>
  <c r="P12" i="40"/>
  <c r="C13" i="40"/>
  <c r="D13" i="40"/>
  <c r="E13" i="40"/>
  <c r="AA9" i="41" s="1"/>
  <c r="F13" i="40"/>
  <c r="AB9" i="41" s="1"/>
  <c r="G13" i="40"/>
  <c r="H13" i="40"/>
  <c r="AC9" i="41" s="1"/>
  <c r="I13" i="40"/>
  <c r="AD9" i="41" s="1"/>
  <c r="J13" i="40"/>
  <c r="AE9" i="41" s="1"/>
  <c r="K13" i="40"/>
  <c r="L13" i="40"/>
  <c r="M13" i="40"/>
  <c r="N13" i="40"/>
  <c r="O13" i="40"/>
  <c r="P13" i="40"/>
  <c r="C14" i="40"/>
  <c r="D14" i="40"/>
  <c r="E14" i="40"/>
  <c r="AA10" i="41" s="1"/>
  <c r="F14" i="40"/>
  <c r="AB10" i="41" s="1"/>
  <c r="G14" i="40"/>
  <c r="H14" i="40"/>
  <c r="AC10" i="41" s="1"/>
  <c r="I14" i="40"/>
  <c r="AD10" i="41" s="1"/>
  <c r="J14" i="40"/>
  <c r="AE10" i="41" s="1"/>
  <c r="K14" i="40"/>
  <c r="L14" i="40"/>
  <c r="M14" i="40"/>
  <c r="N14" i="40"/>
  <c r="O14" i="40"/>
  <c r="P14" i="40"/>
  <c r="B13" i="40"/>
  <c r="B14" i="40"/>
  <c r="B12" i="40"/>
  <c r="C9" i="40"/>
  <c r="D9" i="40"/>
  <c r="E9" i="40"/>
  <c r="AA5" i="41" s="1"/>
  <c r="F9" i="40"/>
  <c r="AB5" i="41" s="1"/>
  <c r="G9" i="40"/>
  <c r="H9" i="40"/>
  <c r="AC5" i="41" s="1"/>
  <c r="I9" i="40"/>
  <c r="AD5" i="41" s="1"/>
  <c r="J9" i="40"/>
  <c r="AE5" i="41" s="1"/>
  <c r="K9" i="40"/>
  <c r="L9" i="40"/>
  <c r="M9" i="40"/>
  <c r="N9" i="40"/>
  <c r="O9" i="40"/>
  <c r="P9" i="40"/>
  <c r="B9" i="40"/>
  <c r="C6" i="40"/>
  <c r="D6" i="40"/>
  <c r="E6" i="40"/>
  <c r="AA2" i="41" s="1"/>
  <c r="F6" i="40"/>
  <c r="AB2" i="41" s="1"/>
  <c r="G6" i="40"/>
  <c r="H6" i="40"/>
  <c r="AC2" i="41" s="1"/>
  <c r="I6" i="40"/>
  <c r="AD2" i="41" s="1"/>
  <c r="J6" i="40"/>
  <c r="AE2" i="41" s="1"/>
  <c r="K6" i="40"/>
  <c r="L6" i="40"/>
  <c r="M6" i="40"/>
  <c r="N6" i="40"/>
  <c r="O6" i="40"/>
  <c r="P6" i="40"/>
  <c r="B6" i="40"/>
  <c r="V18" i="40" l="1"/>
  <c r="W18" i="40"/>
  <c r="AF2" i="41"/>
  <c r="AF10" i="41"/>
  <c r="AF9" i="41"/>
  <c r="AF8" i="41"/>
  <c r="AF7" i="41"/>
  <c r="AF4" i="41"/>
  <c r="AF5" i="41"/>
  <c r="AF6" i="41"/>
  <c r="AF3" i="41"/>
  <c r="AF13" i="41"/>
  <c r="AF12" i="41"/>
  <c r="AF11" i="41"/>
  <c r="W22" i="40"/>
  <c r="W23" i="40"/>
  <c r="W21" i="40"/>
  <c r="V22" i="40"/>
  <c r="U23" i="40"/>
  <c r="W20" i="40"/>
  <c r="U18" i="40"/>
  <c r="U21" i="40"/>
  <c r="U22" i="40"/>
  <c r="Q12" i="40"/>
  <c r="Q13" i="40"/>
  <c r="Q17" i="40"/>
  <c r="AY9" i="22"/>
  <c r="V23" i="40"/>
  <c r="V21" i="40"/>
  <c r="Q9" i="40"/>
  <c r="Q14" i="40"/>
  <c r="Q15" i="40"/>
  <c r="Q16" i="40"/>
  <c r="Q6" i="40"/>
  <c r="Q11" i="40"/>
  <c r="Q8" i="40"/>
  <c r="T22" i="40"/>
  <c r="T20" i="40"/>
  <c r="Q10" i="40"/>
  <c r="Q7" i="40"/>
  <c r="T23" i="40"/>
  <c r="T21" i="40"/>
  <c r="V20" i="40"/>
  <c r="U20" i="40"/>
  <c r="S18" i="40"/>
  <c r="C8" i="43"/>
  <c r="C6" i="43"/>
  <c r="C4" i="43"/>
  <c r="G8" i="43"/>
  <c r="W24" i="40" l="1"/>
  <c r="U24" i="40"/>
  <c r="V24" i="40"/>
  <c r="T24" i="40"/>
  <c r="CZ2" i="47"/>
  <c r="CZ1" i="47"/>
  <c r="BQ6" i="37" l="1"/>
  <c r="BR6" i="37"/>
  <c r="BT2" i="37" s="1"/>
  <c r="BS6" i="37"/>
  <c r="BU2" i="37" s="1"/>
  <c r="BT6" i="37"/>
  <c r="BV2" i="37" s="1"/>
  <c r="BU6" i="37"/>
  <c r="BW2" i="37" s="1"/>
  <c r="BV6" i="37"/>
  <c r="BX2" i="37" s="1"/>
  <c r="BW6" i="37"/>
  <c r="BY2" i="37" s="1"/>
  <c r="BX6" i="37"/>
  <c r="BZ2" i="37" s="1"/>
  <c r="BY6" i="37"/>
  <c r="CA2" i="37" s="1"/>
  <c r="BZ6" i="37"/>
  <c r="CB2" i="37" s="1"/>
  <c r="CA6" i="37"/>
  <c r="CC2" i="37" s="1"/>
  <c r="CB6" i="37"/>
  <c r="CD2" i="37" s="1"/>
  <c r="CC6" i="37"/>
  <c r="CE2" i="37" s="1"/>
  <c r="CD6" i="37"/>
  <c r="CF2" i="37" s="1"/>
  <c r="CE6" i="37"/>
  <c r="CG2" i="37" s="1"/>
  <c r="CF6" i="37"/>
  <c r="CH2" i="37" s="1"/>
  <c r="CG6" i="37"/>
  <c r="CI2" i="37" s="1"/>
  <c r="BP6" i="37"/>
  <c r="AS14" i="33" l="1"/>
  <c r="AQ17" i="33" s="1"/>
  <c r="AT14" i="33"/>
  <c r="AR17" i="33" s="1"/>
  <c r="AU14" i="33"/>
  <c r="AS17" i="33" s="1"/>
  <c r="AV14" i="33"/>
  <c r="AW14" i="33"/>
  <c r="AU17" i="33" s="1"/>
  <c r="AX14" i="33"/>
  <c r="AV17" i="33" s="1"/>
  <c r="AY14" i="33"/>
  <c r="AW17" i="33" s="1"/>
  <c r="AR14" i="33"/>
  <c r="AP17" i="33" s="1"/>
  <c r="N21" i="26"/>
  <c r="N22" i="26"/>
  <c r="N23" i="26"/>
  <c r="N24" i="26"/>
  <c r="N25" i="26"/>
  <c r="N26" i="26"/>
  <c r="N27" i="26"/>
  <c r="N28" i="26"/>
  <c r="N20" i="26"/>
  <c r="Q3" i="26"/>
  <c r="F14" i="33" s="1"/>
  <c r="I5" i="26" l="1"/>
  <c r="I13" i="26"/>
  <c r="AT17" i="33"/>
  <c r="AF17" i="33"/>
  <c r="I4" i="26"/>
  <c r="AT11" i="44"/>
  <c r="AU9" i="44" l="1"/>
  <c r="AT8" i="44" s="1"/>
  <c r="AT7" i="44"/>
  <c r="I7" i="44"/>
  <c r="I6" i="44"/>
  <c r="AT6" i="44" s="1"/>
  <c r="AT4" i="44" l="1"/>
  <c r="D16" i="44"/>
  <c r="C16" i="44"/>
  <c r="A69" i="46" l="1"/>
  <c r="A45" i="46"/>
  <c r="A20" i="46"/>
  <c r="B45" i="46"/>
  <c r="B20" i="46"/>
  <c r="B69" i="46"/>
  <c r="AT2" i="44"/>
  <c r="AT5" i="44"/>
  <c r="AT3" i="44"/>
  <c r="F6" i="44"/>
  <c r="F5" i="44"/>
  <c r="F4" i="44"/>
  <c r="F3" i="44"/>
  <c r="B30" i="46" l="1"/>
  <c r="B54" i="46"/>
  <c r="B5" i="46"/>
  <c r="B33" i="46"/>
  <c r="B57" i="46"/>
  <c r="B8" i="46"/>
  <c r="B56" i="46"/>
  <c r="B7" i="46"/>
  <c r="B32" i="46"/>
  <c r="B58" i="46"/>
  <c r="B9" i="46"/>
  <c r="B34" i="46"/>
  <c r="AG2" i="44"/>
  <c r="AF2" i="44"/>
  <c r="AE2" i="44"/>
  <c r="AD2" i="44"/>
  <c r="E15" i="32" l="1"/>
  <c r="E2" i="32"/>
  <c r="C8" i="42"/>
  <c r="C6" i="42"/>
  <c r="H8" i="42"/>
  <c r="C4" i="42"/>
  <c r="BM3" i="37"/>
  <c r="BN3" i="37"/>
  <c r="B8" i="35" l="1"/>
  <c r="D20" i="35" l="1"/>
  <c r="D21" i="35"/>
  <c r="D22" i="35"/>
  <c r="D23" i="35"/>
  <c r="D24" i="35"/>
  <c r="D25" i="35"/>
  <c r="D26" i="35"/>
  <c r="D27" i="35"/>
  <c r="D28" i="35"/>
  <c r="D29" i="35"/>
  <c r="D30" i="35"/>
  <c r="D31" i="35"/>
  <c r="D32" i="35"/>
  <c r="D33" i="35"/>
  <c r="D34" i="35"/>
  <c r="D19" i="35"/>
  <c r="CP20" i="48" l="1"/>
  <c r="CR20" i="48" s="1"/>
  <c r="CT20" i="48" s="1"/>
  <c r="Q20" i="48" s="1"/>
  <c r="CP9" i="48"/>
  <c r="CR9" i="48" s="1"/>
  <c r="CT9" i="48" s="1"/>
  <c r="Q9" i="48" s="1"/>
  <c r="CP12" i="48"/>
  <c r="CP15" i="48"/>
  <c r="CP17" i="48"/>
  <c r="CP13" i="48"/>
  <c r="CP22" i="48"/>
  <c r="CP24" i="48"/>
  <c r="CP26" i="48"/>
  <c r="CP28" i="48"/>
  <c r="CP30" i="48"/>
  <c r="CP32" i="48"/>
  <c r="CP34" i="48"/>
  <c r="CP36" i="48"/>
  <c r="CP38" i="48"/>
  <c r="CP40" i="48"/>
  <c r="CP42" i="48"/>
  <c r="CP44" i="48"/>
  <c r="CP46" i="48"/>
  <c r="CP48" i="48"/>
  <c r="CP50" i="48"/>
  <c r="CP52" i="48"/>
  <c r="CP54" i="48"/>
  <c r="CP56" i="48"/>
  <c r="CP58" i="48"/>
  <c r="CP60" i="48"/>
  <c r="CP62" i="48"/>
  <c r="CP64" i="48"/>
  <c r="CP66" i="48"/>
  <c r="CP68" i="48"/>
  <c r="CP70" i="48"/>
  <c r="CR70" i="48" s="1"/>
  <c r="CT70" i="48" s="1"/>
  <c r="Q70" i="48" s="1"/>
  <c r="CP72" i="48"/>
  <c r="CP74" i="48"/>
  <c r="CP10" i="48"/>
  <c r="CP11" i="48"/>
  <c r="CP14" i="48"/>
  <c r="CP16" i="48"/>
  <c r="CP18" i="48"/>
  <c r="CP19" i="48"/>
  <c r="CP21" i="48"/>
  <c r="CP23" i="48"/>
  <c r="CP25" i="48"/>
  <c r="CP27" i="48"/>
  <c r="CP29" i="48"/>
  <c r="CP31" i="48"/>
  <c r="CP33" i="48"/>
  <c r="CP35" i="48"/>
  <c r="CR35" i="48" s="1"/>
  <c r="CT35" i="48" s="1"/>
  <c r="Q35" i="48" s="1"/>
  <c r="CP37" i="48"/>
  <c r="CP39" i="48"/>
  <c r="CP41" i="48"/>
  <c r="CP43" i="48"/>
  <c r="CP45" i="48"/>
  <c r="CP47" i="48"/>
  <c r="CP49" i="48"/>
  <c r="CP51" i="48"/>
  <c r="CP53" i="48"/>
  <c r="CP55" i="48"/>
  <c r="CP57" i="48"/>
  <c r="CP59" i="48"/>
  <c r="CP61" i="48"/>
  <c r="CP63" i="48"/>
  <c r="CP65" i="48"/>
  <c r="CP67" i="48"/>
  <c r="CP69" i="48"/>
  <c r="CP71" i="48"/>
  <c r="CP73" i="48"/>
  <c r="CP8" i="48"/>
  <c r="CP6" i="48"/>
  <c r="CP4" i="48"/>
  <c r="CP5" i="48"/>
  <c r="CP7" i="48"/>
  <c r="CP3" i="48"/>
  <c r="CP2" i="48"/>
  <c r="H20" i="35"/>
  <c r="CR41" i="48" l="1"/>
  <c r="CT41" i="48" s="1"/>
  <c r="Q41" i="48" s="1"/>
  <c r="CR55" i="48"/>
  <c r="CT55" i="48" s="1"/>
  <c r="Q55" i="48" s="1"/>
  <c r="CR23" i="48"/>
  <c r="CT23" i="48" s="1"/>
  <c r="Q23" i="48" s="1"/>
  <c r="CR18" i="48"/>
  <c r="CT18" i="48" s="1"/>
  <c r="Q18" i="48" s="1"/>
  <c r="CR14" i="48"/>
  <c r="CT14" i="48" s="1"/>
  <c r="Q14" i="48" s="1"/>
  <c r="CR19" i="48"/>
  <c r="CT19" i="48" s="1"/>
  <c r="Q19" i="48" s="1"/>
  <c r="H21" i="35"/>
  <c r="H22" i="35" s="1"/>
  <c r="H23" i="35" s="1"/>
  <c r="H24" i="35" s="1"/>
  <c r="H25" i="35" s="1"/>
  <c r="H26" i="35" s="1"/>
  <c r="H27" i="35" s="1"/>
  <c r="H28" i="35" s="1"/>
  <c r="H29" i="35" s="1"/>
  <c r="H30" i="35" s="1"/>
  <c r="H31" i="35" s="1"/>
  <c r="H32" i="35" s="1"/>
  <c r="H33" i="35" s="1"/>
  <c r="H34" i="35" s="1"/>
  <c r="CR61" i="48" s="1"/>
  <c r="CT61" i="48" s="1"/>
  <c r="Q61" i="48" s="1"/>
  <c r="P5" i="40"/>
  <c r="O5" i="40"/>
  <c r="N5" i="40"/>
  <c r="M5" i="40"/>
  <c r="H7" i="41"/>
  <c r="K28" i="41"/>
  <c r="D7" i="41" s="1"/>
  <c r="E2" i="42" l="1"/>
  <c r="H24" i="41"/>
  <c r="CR3" i="48"/>
  <c r="CT3" i="48" s="1"/>
  <c r="Q3" i="48" s="1"/>
  <c r="CR10" i="48"/>
  <c r="CT10" i="48" s="1"/>
  <c r="Q10" i="48" s="1"/>
  <c r="CR4" i="48"/>
  <c r="CT4" i="48" s="1"/>
  <c r="Q4" i="48" s="1"/>
  <c r="CR42" i="48"/>
  <c r="CT42" i="48" s="1"/>
  <c r="Q42" i="48" s="1"/>
  <c r="CR56" i="48"/>
  <c r="CT56" i="48" s="1"/>
  <c r="Q56" i="48" s="1"/>
  <c r="CR66" i="48"/>
  <c r="CT66" i="48" s="1"/>
  <c r="Q66" i="48" s="1"/>
  <c r="CR24" i="48"/>
  <c r="CT24" i="48" s="1"/>
  <c r="Q24" i="48" s="1"/>
  <c r="CR44" i="48"/>
  <c r="CT44" i="48" s="1"/>
  <c r="Q44" i="48" s="1"/>
  <c r="CR33" i="48"/>
  <c r="CT33" i="48" s="1"/>
  <c r="Q33" i="48" s="1"/>
  <c r="CR53" i="48"/>
  <c r="CT53" i="48" s="1"/>
  <c r="Q53" i="48" s="1"/>
  <c r="CR50" i="48"/>
  <c r="CT50" i="48" s="1"/>
  <c r="Q50" i="48" s="1"/>
  <c r="CR63" i="48"/>
  <c r="CT63" i="48" s="1"/>
  <c r="Q63" i="48" s="1"/>
  <c r="CR38" i="48"/>
  <c r="CT38" i="48" s="1"/>
  <c r="Q38" i="48" s="1"/>
  <c r="CR71" i="48"/>
  <c r="CT71" i="48" s="1"/>
  <c r="Q71" i="48" s="1"/>
  <c r="CR36" i="48"/>
  <c r="CT36" i="48" s="1"/>
  <c r="Q36" i="48" s="1"/>
  <c r="CR21" i="48"/>
  <c r="CT21" i="48" s="1"/>
  <c r="Q21" i="48" s="1"/>
  <c r="CR73" i="48"/>
  <c r="CT73" i="48" s="1"/>
  <c r="Q73" i="48" s="1"/>
  <c r="CR31" i="48"/>
  <c r="CT31" i="48" s="1"/>
  <c r="Q31" i="48" s="1"/>
  <c r="CR6" i="48"/>
  <c r="CT6" i="48" s="1"/>
  <c r="Q6" i="48" s="1"/>
  <c r="CR17" i="48"/>
  <c r="CT17" i="48" s="1"/>
  <c r="Q17" i="48" s="1"/>
  <c r="CR26" i="48"/>
  <c r="CT26" i="48" s="1"/>
  <c r="Q26" i="48" s="1"/>
  <c r="CR34" i="48"/>
  <c r="CT34" i="48" s="1"/>
  <c r="Q34" i="48" s="1"/>
  <c r="CR46" i="48"/>
  <c r="CT46" i="48" s="1"/>
  <c r="Q46" i="48" s="1"/>
  <c r="CR58" i="48"/>
  <c r="CT58" i="48" s="1"/>
  <c r="Q58" i="48" s="1"/>
  <c r="CR74" i="48"/>
  <c r="CT74" i="48" s="1"/>
  <c r="Q74" i="48" s="1"/>
  <c r="CR16" i="48"/>
  <c r="CT16" i="48" s="1"/>
  <c r="Q16" i="48" s="1"/>
  <c r="CR47" i="48"/>
  <c r="CT47" i="48" s="1"/>
  <c r="Q47" i="48" s="1"/>
  <c r="CR7" i="48"/>
  <c r="CT7" i="48" s="1"/>
  <c r="Q7" i="48" s="1"/>
  <c r="CR13" i="48"/>
  <c r="CT13" i="48" s="1"/>
  <c r="Q13" i="48" s="1"/>
  <c r="CR32" i="48"/>
  <c r="CT32" i="48" s="1"/>
  <c r="Q32" i="48" s="1"/>
  <c r="CR48" i="48"/>
  <c r="CT48" i="48" s="1"/>
  <c r="Q48" i="48" s="1"/>
  <c r="CR64" i="48"/>
  <c r="CT64" i="48" s="1"/>
  <c r="Q64" i="48" s="1"/>
  <c r="CR72" i="48"/>
  <c r="CT72" i="48" s="1"/>
  <c r="Q72" i="48" s="1"/>
  <c r="CR29" i="48"/>
  <c r="CT29" i="48" s="1"/>
  <c r="Q29" i="48" s="1"/>
  <c r="CR45" i="48"/>
  <c r="CT45" i="48" s="1"/>
  <c r="Q45" i="48" s="1"/>
  <c r="CR57" i="48"/>
  <c r="CT57" i="48" s="1"/>
  <c r="Q57" i="48" s="1"/>
  <c r="CR65" i="48"/>
  <c r="CT65" i="48" s="1"/>
  <c r="Q65" i="48" s="1"/>
  <c r="CR27" i="48"/>
  <c r="CT27" i="48" s="1"/>
  <c r="Q27" i="48" s="1"/>
  <c r="CR43" i="48"/>
  <c r="CT43" i="48" s="1"/>
  <c r="Q43" i="48" s="1"/>
  <c r="CR59" i="48"/>
  <c r="CT59" i="48" s="1"/>
  <c r="Q59" i="48" s="1"/>
  <c r="CR12" i="48"/>
  <c r="CT12" i="48" s="1"/>
  <c r="Q12" i="48" s="1"/>
  <c r="CR22" i="48"/>
  <c r="CT22" i="48" s="1"/>
  <c r="Q22" i="48" s="1"/>
  <c r="CR30" i="48"/>
  <c r="CT30" i="48" s="1"/>
  <c r="Q30" i="48" s="1"/>
  <c r="CR54" i="48"/>
  <c r="CT54" i="48" s="1"/>
  <c r="Q54" i="48" s="1"/>
  <c r="CR62" i="48"/>
  <c r="CT62" i="48" s="1"/>
  <c r="Q62" i="48" s="1"/>
  <c r="CR11" i="48"/>
  <c r="CT11" i="48" s="1"/>
  <c r="Q11" i="48" s="1"/>
  <c r="CR67" i="48"/>
  <c r="CT67" i="48" s="1"/>
  <c r="Q67" i="48" s="1"/>
  <c r="CR15" i="48"/>
  <c r="CT15" i="48" s="1"/>
  <c r="Q15" i="48" s="1"/>
  <c r="CR28" i="48"/>
  <c r="CT28" i="48" s="1"/>
  <c r="Q28" i="48" s="1"/>
  <c r="CR40" i="48"/>
  <c r="CT40" i="48" s="1"/>
  <c r="Q40" i="48" s="1"/>
  <c r="CR52" i="48"/>
  <c r="CT52" i="48" s="1"/>
  <c r="Q52" i="48" s="1"/>
  <c r="CR60" i="48"/>
  <c r="CT60" i="48" s="1"/>
  <c r="Q60" i="48" s="1"/>
  <c r="CR68" i="48"/>
  <c r="CT68" i="48" s="1"/>
  <c r="Q68" i="48" s="1"/>
  <c r="CR25" i="48"/>
  <c r="CT25" i="48" s="1"/>
  <c r="Q25" i="48" s="1"/>
  <c r="CR37" i="48"/>
  <c r="CT37" i="48" s="1"/>
  <c r="Q37" i="48" s="1"/>
  <c r="CR49" i="48"/>
  <c r="CT49" i="48" s="1"/>
  <c r="Q49" i="48" s="1"/>
  <c r="CR69" i="48"/>
  <c r="CT69" i="48" s="1"/>
  <c r="Q69" i="48" s="1"/>
  <c r="CR39" i="48"/>
  <c r="CT39" i="48" s="1"/>
  <c r="Q39" i="48" s="1"/>
  <c r="CR51" i="48"/>
  <c r="CT51" i="48" s="1"/>
  <c r="Q51" i="48" s="1"/>
  <c r="CR5" i="48"/>
  <c r="CT5" i="48" s="1"/>
  <c r="Q5" i="48" s="1"/>
  <c r="CR8" i="48"/>
  <c r="CT8" i="48" s="1"/>
  <c r="Q8" i="48" s="1"/>
  <c r="D18" i="41"/>
  <c r="D24" i="41"/>
  <c r="CR2" i="48"/>
  <c r="CT2" i="48" s="1"/>
  <c r="Q2" i="48" s="1"/>
  <c r="F34" i="42"/>
  <c r="F32" i="42"/>
  <c r="F30" i="42"/>
  <c r="AA38" i="35"/>
  <c r="AA40" i="35" s="1"/>
  <c r="K26" i="41"/>
  <c r="CS2" i="48" l="1"/>
  <c r="F36" i="42"/>
  <c r="L27" i="42" s="1"/>
  <c r="K22" i="40"/>
  <c r="E20" i="40"/>
  <c r="N23" i="40"/>
  <c r="F23" i="40"/>
  <c r="C22" i="40"/>
  <c r="P21" i="40"/>
  <c r="H21" i="40"/>
  <c r="I20" i="40"/>
  <c r="N20" i="40"/>
  <c r="S20" i="40"/>
  <c r="S23" i="40"/>
  <c r="J23" i="40"/>
  <c r="B23" i="40"/>
  <c r="O22" i="40"/>
  <c r="G22" i="40"/>
  <c r="G32" i="43"/>
  <c r="L21" i="40"/>
  <c r="D21" i="40"/>
  <c r="G31" i="43"/>
  <c r="P20" i="40"/>
  <c r="K20" i="40"/>
  <c r="G20" i="40"/>
  <c r="C20" i="40"/>
  <c r="G34" i="43"/>
  <c r="P23" i="40"/>
  <c r="L23" i="40"/>
  <c r="H23" i="40"/>
  <c r="D23" i="40"/>
  <c r="M22" i="40"/>
  <c r="I22" i="40"/>
  <c r="E22" i="40"/>
  <c r="S21" i="40"/>
  <c r="N21" i="40"/>
  <c r="J21" i="40"/>
  <c r="F21" i="40"/>
  <c r="B21" i="40"/>
  <c r="L20" i="40"/>
  <c r="J20" i="40"/>
  <c r="H20" i="40"/>
  <c r="F20" i="40"/>
  <c r="D20" i="40"/>
  <c r="B20" i="40"/>
  <c r="O20" i="40"/>
  <c r="O23" i="40"/>
  <c r="M23" i="40"/>
  <c r="K23" i="40"/>
  <c r="I23" i="40"/>
  <c r="G23" i="40"/>
  <c r="E23" i="40"/>
  <c r="C23" i="40"/>
  <c r="G33" i="43"/>
  <c r="S22" i="40"/>
  <c r="P22" i="40"/>
  <c r="N22" i="40"/>
  <c r="L22" i="40"/>
  <c r="J22" i="40"/>
  <c r="H22" i="40"/>
  <c r="F22" i="40"/>
  <c r="D22" i="40"/>
  <c r="B22" i="40"/>
  <c r="O21" i="40"/>
  <c r="M21" i="40"/>
  <c r="K21" i="40"/>
  <c r="I21" i="40"/>
  <c r="G21" i="40"/>
  <c r="E21" i="40"/>
  <c r="C21" i="40"/>
  <c r="M20" i="40"/>
  <c r="P18" i="40"/>
  <c r="N18" i="40"/>
  <c r="L18" i="40"/>
  <c r="J18" i="40"/>
  <c r="H18" i="40"/>
  <c r="F18" i="40"/>
  <c r="D18" i="40"/>
  <c r="B18" i="40"/>
  <c r="T18" i="40"/>
  <c r="O18" i="40"/>
  <c r="M18" i="40"/>
  <c r="K18" i="40"/>
  <c r="I18" i="40"/>
  <c r="G18" i="40"/>
  <c r="E18" i="40"/>
  <c r="N19" i="41"/>
  <c r="C18" i="40"/>
  <c r="D14" i="41"/>
  <c r="D16" i="41"/>
  <c r="D17" i="41"/>
  <c r="D15" i="41"/>
  <c r="Q22" i="40" l="1"/>
  <c r="Q18" i="40"/>
  <c r="Q20" i="40"/>
  <c r="Q21" i="40"/>
  <c r="Q23" i="40"/>
  <c r="C24" i="40"/>
  <c r="N20" i="41"/>
  <c r="O24" i="40"/>
  <c r="F16" i="41" s="1"/>
  <c r="B24" i="40"/>
  <c r="L24" i="40"/>
  <c r="F13" i="41" s="1"/>
  <c r="N24" i="40"/>
  <c r="F15" i="41" s="1"/>
  <c r="K24" i="40"/>
  <c r="F11" i="41" s="1"/>
  <c r="G24" i="40"/>
  <c r="I17" i="41" s="1"/>
  <c r="P24" i="40"/>
  <c r="F17" i="41" s="1"/>
  <c r="F24" i="40"/>
  <c r="I14" i="41" s="1"/>
  <c r="M24" i="40"/>
  <c r="F14" i="41" s="1"/>
  <c r="F23" i="41"/>
  <c r="D24" i="40"/>
  <c r="I10" i="41" s="1"/>
  <c r="H24" i="40"/>
  <c r="J24" i="40"/>
  <c r="F10" i="41" s="1"/>
  <c r="E24" i="40"/>
  <c r="I13" i="41" s="1"/>
  <c r="I24" i="40"/>
  <c r="N9" i="41" s="1"/>
  <c r="S24" i="40"/>
  <c r="I19" i="41" s="1"/>
  <c r="L16" i="43" l="1"/>
  <c r="Q24" i="40"/>
  <c r="F9" i="41" s="1"/>
  <c r="I9" i="41"/>
  <c r="L13" i="42" s="1"/>
  <c r="E8" i="41"/>
  <c r="L12" i="43"/>
  <c r="F17" i="42"/>
  <c r="H17" i="42" s="1"/>
  <c r="N12" i="41"/>
  <c r="N11" i="41"/>
  <c r="I20" i="41"/>
  <c r="F21" i="41"/>
  <c r="F12" i="41"/>
  <c r="N8" i="41"/>
  <c r="N10" i="41" s="1"/>
  <c r="N14" i="41"/>
  <c r="N21" i="41"/>
  <c r="N22" i="41" s="1"/>
  <c r="N17" i="41"/>
  <c r="F22" i="41"/>
  <c r="B19" i="23"/>
  <c r="B20" i="23"/>
  <c r="B21" i="23"/>
  <c r="B18" i="23"/>
  <c r="L21" i="43" l="1"/>
  <c r="L25" i="43" s="1"/>
  <c r="L15" i="42"/>
  <c r="F19" i="42"/>
  <c r="H19" i="42" s="1"/>
  <c r="L21" i="42" s="1"/>
  <c r="N13" i="41"/>
  <c r="N15" i="41" s="1"/>
  <c r="N24" i="41" s="1"/>
  <c r="E20" i="41"/>
  <c r="E1" i="39"/>
  <c r="L23" i="42" l="1"/>
  <c r="L25" i="42" s="1"/>
  <c r="J33" i="32"/>
  <c r="E33" i="32"/>
  <c r="K38" i="32"/>
  <c r="K37" i="32"/>
  <c r="K36" i="32"/>
  <c r="K35" i="32"/>
  <c r="K34" i="32"/>
  <c r="K33" i="32"/>
  <c r="F38" i="32"/>
  <c r="F34" i="32"/>
  <c r="F35" i="32"/>
  <c r="F36" i="32"/>
  <c r="F37" i="32"/>
  <c r="F33" i="32"/>
  <c r="AA1" i="32" l="1"/>
  <c r="J34" i="32"/>
  <c r="J35" i="32" s="1"/>
  <c r="J36" i="32" s="1"/>
  <c r="J37" i="32" s="1"/>
  <c r="J38" i="32" s="1"/>
  <c r="J39" i="32" s="1"/>
  <c r="E34" i="32"/>
  <c r="I22" i="32"/>
  <c r="I21" i="32"/>
  <c r="I20" i="32"/>
  <c r="I19" i="32"/>
  <c r="I18" i="32"/>
  <c r="J19" i="32" s="1"/>
  <c r="D22" i="32"/>
  <c r="D21" i="32"/>
  <c r="D20" i="32"/>
  <c r="D19" i="32"/>
  <c r="D18" i="32"/>
  <c r="E19" i="32" s="1"/>
  <c r="E7" i="26"/>
  <c r="E5" i="26"/>
  <c r="E9" i="26" s="1"/>
  <c r="J20" i="32" l="1"/>
  <c r="J21" i="32" s="1"/>
  <c r="J22" i="32" s="1"/>
  <c r="J23" i="32" s="1"/>
  <c r="J24" i="32" s="1"/>
  <c r="E20" i="32"/>
  <c r="E21" i="32" s="1"/>
  <c r="E22" i="32" s="1"/>
  <c r="E23" i="32" s="1"/>
  <c r="E24" i="32" s="1"/>
  <c r="E6" i="26"/>
  <c r="E10" i="26" s="1"/>
  <c r="E4" i="26"/>
  <c r="B1" i="26"/>
  <c r="E8" i="26" l="1"/>
  <c r="I7" i="26" l="1"/>
  <c r="I12" i="26"/>
  <c r="I11" i="26"/>
  <c r="I10" i="26"/>
  <c r="I9" i="26"/>
  <c r="V1" i="38" l="1"/>
  <c r="AH1" i="23" l="1"/>
  <c r="AC1" i="23"/>
  <c r="AO1" i="23"/>
  <c r="AJ1" i="23"/>
  <c r="B2" i="22"/>
  <c r="B3" i="22"/>
  <c r="O12" i="23" l="1"/>
  <c r="O13" i="23"/>
  <c r="O11" i="23"/>
  <c r="O8" i="23"/>
  <c r="O7" i="23"/>
  <c r="O6" i="23"/>
  <c r="O5" i="23"/>
  <c r="O12" i="24" l="1"/>
  <c r="O13" i="24"/>
  <c r="O7" i="24"/>
  <c r="O8" i="24"/>
  <c r="O11" i="24"/>
  <c r="O5" i="24"/>
  <c r="O6" i="26" l="1"/>
  <c r="O4" i="26"/>
  <c r="O7" i="26" l="1"/>
  <c r="A2" i="37"/>
  <c r="BF5" i="37" l="1"/>
  <c r="BF6" i="37" s="1"/>
  <c r="BJ2" i="37" s="1"/>
  <c r="BG5" i="37"/>
  <c r="BG6" i="37" s="1"/>
  <c r="BK2" i="37" s="1"/>
  <c r="BH5" i="37"/>
  <c r="BI5" i="37"/>
  <c r="BO5" i="37"/>
  <c r="BN5" i="37"/>
  <c r="BM5" i="37"/>
  <c r="BL5" i="37"/>
  <c r="BK5" i="37"/>
  <c r="BJ5" i="37"/>
  <c r="BO6" i="37" l="1"/>
  <c r="BS2" i="37" s="1"/>
  <c r="BQ4" i="37"/>
  <c r="BP5" i="37"/>
  <c r="BP4" i="37"/>
  <c r="AL5" i="37"/>
  <c r="AO2" i="37"/>
  <c r="AN5" i="37"/>
  <c r="AO5" i="37"/>
  <c r="AP5" i="37"/>
  <c r="AQ5" i="37"/>
  <c r="BI6" i="37" s="1"/>
  <c r="AR5" i="37"/>
  <c r="AS5" i="37"/>
  <c r="AT5" i="37"/>
  <c r="AU5" i="37"/>
  <c r="BM6" i="37" s="1"/>
  <c r="AV5" i="37"/>
  <c r="BN6" i="37" s="1"/>
  <c r="AW5" i="37"/>
  <c r="AX5" i="37"/>
  <c r="AY5" i="37"/>
  <c r="AZ5" i="37"/>
  <c r="BA5" i="37"/>
  <c r="BB5" i="37"/>
  <c r="BC5" i="37"/>
  <c r="BD5" i="37"/>
  <c r="BE5" i="37"/>
  <c r="BE6" i="37" s="1"/>
  <c r="BI2" i="37" s="1"/>
  <c r="BG2" i="37"/>
  <c r="AM5" i="37"/>
  <c r="AI1" i="37"/>
  <c r="AI2" i="37" s="1"/>
  <c r="AL2" i="37"/>
  <c r="C2" i="37"/>
  <c r="C6" i="37"/>
  <c r="C5" i="37"/>
  <c r="C4" i="37"/>
  <c r="C3" i="37"/>
  <c r="AF16" i="33"/>
  <c r="AE17" i="33" s="1"/>
  <c r="AI14" i="33" s="1"/>
  <c r="BK6" i="37" l="1"/>
  <c r="BO2" i="37" s="1"/>
  <c r="BR2" i="37"/>
  <c r="BL6" i="37"/>
  <c r="BP2" i="37" s="1"/>
  <c r="BJ6" i="37"/>
  <c r="BN2" i="37" s="1"/>
  <c r="BH6" i="37"/>
  <c r="BL2" i="37" s="1"/>
  <c r="BF2" i="37"/>
  <c r="BE2" i="37"/>
  <c r="BQ2" i="37"/>
  <c r="BM2" i="37"/>
  <c r="BC6" i="37"/>
  <c r="BD2" i="37" s="1"/>
  <c r="BA6" i="37"/>
  <c r="BB2" i="37" s="1"/>
  <c r="AY6" i="37"/>
  <c r="AZ2" i="37" s="1"/>
  <c r="AW6" i="37"/>
  <c r="AX2" i="37" s="1"/>
  <c r="AU6" i="37"/>
  <c r="AV2" i="37" s="1"/>
  <c r="AS6" i="37"/>
  <c r="AT2" i="37" s="1"/>
  <c r="AQ6" i="37"/>
  <c r="AR2" i="37" s="1"/>
  <c r="BD6" i="37"/>
  <c r="BH2" i="37" s="1"/>
  <c r="BB6" i="37"/>
  <c r="BC2" i="37" s="1"/>
  <c r="AZ6" i="37"/>
  <c r="BA2" i="37" s="1"/>
  <c r="AX6" i="37"/>
  <c r="AY2" i="37" s="1"/>
  <c r="AV6" i="37"/>
  <c r="AW2" i="37" s="1"/>
  <c r="AT6" i="37"/>
  <c r="AU2" i="37" s="1"/>
  <c r="AR6" i="37"/>
  <c r="AS2" i="37" s="1"/>
  <c r="AP6" i="37"/>
  <c r="AQ2" i="37" s="1"/>
  <c r="AO6" i="37"/>
  <c r="AP2" i="37" s="1"/>
  <c r="AK2" i="37"/>
  <c r="AL6" i="37"/>
  <c r="AK6" i="37" s="1"/>
  <c r="AN2" i="37"/>
  <c r="AN6" i="37"/>
  <c r="AM2" i="37"/>
  <c r="AM6" i="37"/>
  <c r="AA4" i="23" l="1"/>
  <c r="AA5" i="23"/>
  <c r="AT1" i="24"/>
  <c r="AO1" i="24"/>
  <c r="AJ1" i="24"/>
  <c r="AH1" i="24"/>
  <c r="AC1" i="24"/>
  <c r="E9" i="35" l="1"/>
  <c r="B9" i="35"/>
  <c r="S4" i="34"/>
  <c r="R4" i="34"/>
  <c r="Q4" i="34"/>
  <c r="P4" i="34"/>
  <c r="AD25" i="35" l="1"/>
  <c r="T26" i="33" s="1"/>
  <c r="AD24" i="35"/>
  <c r="T25" i="33" s="1"/>
  <c r="AD23" i="35"/>
  <c r="T24" i="33" s="1"/>
  <c r="AD22" i="35"/>
  <c r="T23" i="33" s="1"/>
  <c r="AD21" i="35"/>
  <c r="T22" i="33" s="1"/>
  <c r="AD20" i="35"/>
  <c r="T21" i="33" s="1"/>
  <c r="AD19" i="35"/>
  <c r="T20" i="33" s="1"/>
  <c r="AC25" i="35"/>
  <c r="S26" i="33" s="1"/>
  <c r="AC24" i="35"/>
  <c r="S25" i="33" s="1"/>
  <c r="AC23" i="35"/>
  <c r="S24" i="33" s="1"/>
  <c r="AC22" i="35"/>
  <c r="S23" i="33" s="1"/>
  <c r="AC21" i="35"/>
  <c r="S22" i="33" s="1"/>
  <c r="AC20" i="35"/>
  <c r="S21" i="33" s="1"/>
  <c r="AB25" i="35"/>
  <c r="R26" i="33" s="1"/>
  <c r="AB24" i="35"/>
  <c r="R25" i="33" s="1"/>
  <c r="AB23" i="35"/>
  <c r="R24" i="33" s="1"/>
  <c r="AB22" i="35"/>
  <c r="R23" i="33" s="1"/>
  <c r="AB21" i="35"/>
  <c r="R22" i="33" s="1"/>
  <c r="AB20" i="35"/>
  <c r="R21" i="33" s="1"/>
  <c r="AA25" i="35"/>
  <c r="Q26" i="33" s="1"/>
  <c r="AA24" i="35"/>
  <c r="Q25" i="33" s="1"/>
  <c r="AA23" i="35"/>
  <c r="Q24" i="33" s="1"/>
  <c r="AA22" i="35"/>
  <c r="Q23" i="33" s="1"/>
  <c r="AA21" i="35"/>
  <c r="Q22" i="33" s="1"/>
  <c r="AA20" i="35"/>
  <c r="Q21" i="33" s="1"/>
  <c r="AC19" i="35"/>
  <c r="S20" i="33" s="1"/>
  <c r="AB19" i="35"/>
  <c r="R20" i="33" s="1"/>
  <c r="AA19" i="35"/>
  <c r="Q20" i="33" s="1"/>
  <c r="B9" i="33" l="1"/>
  <c r="P2" i="26" l="1"/>
  <c r="Q1" i="26" s="1"/>
  <c r="F2" i="33" s="1"/>
  <c r="DK2" i="70" s="1"/>
  <c r="DG2" i="70" s="1"/>
  <c r="AC1" i="35"/>
  <c r="Q2" i="26" l="1"/>
  <c r="AC2" i="35"/>
  <c r="AJ1" i="48" s="1"/>
  <c r="X10" i="34"/>
  <c r="Y10" i="34"/>
  <c r="Z10" i="34"/>
  <c r="AA10" i="34"/>
  <c r="AB10" i="34"/>
  <c r="AC10" i="34"/>
  <c r="AD10" i="34"/>
  <c r="U17" i="33"/>
  <c r="Y14" i="33" s="1"/>
  <c r="AL16" i="48" l="1"/>
  <c r="AP16" i="48" s="1"/>
  <c r="AL5" i="48"/>
  <c r="AP5" i="48" s="1"/>
  <c r="AL11" i="48"/>
  <c r="AP11" i="48" s="1"/>
  <c r="AL3" i="48"/>
  <c r="AP3" i="48" s="1"/>
  <c r="AL10" i="48"/>
  <c r="AP10" i="48" s="1"/>
  <c r="A14" i="33"/>
  <c r="Y6" i="59" s="1"/>
  <c r="BB2" i="59" s="1"/>
  <c r="B10" i="33"/>
  <c r="B8" i="33"/>
  <c r="B6" i="33"/>
  <c r="B14" i="33"/>
  <c r="B12" i="33"/>
  <c r="B7" i="33"/>
  <c r="C15" i="33" l="1"/>
  <c r="C5" i="33" s="1"/>
  <c r="O4" i="33" s="1"/>
  <c r="D15" i="33"/>
  <c r="D5" i="33" s="1"/>
  <c r="DI2" i="70" s="1"/>
  <c r="B17" i="33"/>
  <c r="A17" i="33" s="1"/>
  <c r="B5" i="33"/>
  <c r="DH2" i="70" l="1"/>
  <c r="A4" i="34"/>
  <c r="I8" i="34" s="1"/>
  <c r="E35" i="32"/>
  <c r="E36" i="32" s="1"/>
  <c r="E37" i="32" s="1"/>
  <c r="E38" i="32" s="1"/>
  <c r="E39" i="32" s="1"/>
  <c r="T7" i="34" l="1"/>
  <c r="T9" i="34"/>
  <c r="V6" i="34"/>
  <c r="W7" i="34"/>
  <c r="V8" i="34"/>
  <c r="W9" i="34"/>
  <c r="F6" i="34"/>
  <c r="H6" i="34"/>
  <c r="J6" i="34"/>
  <c r="L6" i="34"/>
  <c r="N6" i="34"/>
  <c r="P6" i="34"/>
  <c r="R6" i="34"/>
  <c r="F7" i="34"/>
  <c r="H7" i="34"/>
  <c r="J7" i="34"/>
  <c r="L7" i="34"/>
  <c r="N7" i="34"/>
  <c r="P7" i="34"/>
  <c r="R7" i="34"/>
  <c r="F8" i="34"/>
  <c r="H8" i="34"/>
  <c r="J8" i="34"/>
  <c r="L8" i="34"/>
  <c r="N8" i="34"/>
  <c r="P8" i="34"/>
  <c r="R8" i="34"/>
  <c r="F9" i="34"/>
  <c r="H9" i="34"/>
  <c r="J9" i="34"/>
  <c r="L9" i="34"/>
  <c r="N9" i="34"/>
  <c r="P9" i="34"/>
  <c r="R9" i="34"/>
  <c r="E9" i="34"/>
  <c r="E7" i="34"/>
  <c r="E6" i="34"/>
  <c r="T6" i="34"/>
  <c r="T8" i="34"/>
  <c r="W6" i="34"/>
  <c r="V7" i="34"/>
  <c r="W8" i="34"/>
  <c r="V9" i="34"/>
  <c r="G6" i="34"/>
  <c r="I6" i="34"/>
  <c r="K6" i="34"/>
  <c r="M6" i="34"/>
  <c r="O6" i="34"/>
  <c r="Q6" i="34"/>
  <c r="S6" i="34"/>
  <c r="G7" i="34"/>
  <c r="I7" i="34"/>
  <c r="K7" i="34"/>
  <c r="M7" i="34"/>
  <c r="O7" i="34"/>
  <c r="Q7" i="34"/>
  <c r="S7" i="34"/>
  <c r="G8" i="34"/>
  <c r="K8" i="34"/>
  <c r="M8" i="34"/>
  <c r="O8" i="34"/>
  <c r="Q8" i="34"/>
  <c r="S8" i="34"/>
  <c r="G9" i="34"/>
  <c r="I9" i="34"/>
  <c r="K9" i="34"/>
  <c r="M9" i="34"/>
  <c r="O9" i="34"/>
  <c r="Q9" i="34"/>
  <c r="S9" i="34"/>
  <c r="E8" i="34"/>
  <c r="W10" i="34" l="1"/>
  <c r="V10" i="34"/>
  <c r="T10" i="34"/>
  <c r="R10" i="34"/>
  <c r="N10" i="34"/>
  <c r="J10" i="34"/>
  <c r="F10" i="34"/>
  <c r="Q10" i="34"/>
  <c r="M10" i="34"/>
  <c r="I10" i="34"/>
  <c r="E10" i="34"/>
  <c r="P10" i="34"/>
  <c r="L10" i="34"/>
  <c r="H10" i="34"/>
  <c r="S10" i="34"/>
  <c r="O10" i="34"/>
  <c r="K10" i="34"/>
  <c r="G10" i="34"/>
  <c r="AE104" i="29" l="1"/>
  <c r="AE103" i="29"/>
  <c r="AE102" i="29"/>
  <c r="AE101" i="29"/>
  <c r="AE100" i="29"/>
  <c r="AE99" i="29"/>
  <c r="AE98" i="29"/>
  <c r="AE97" i="29"/>
  <c r="AE96" i="29"/>
  <c r="AE94" i="29"/>
  <c r="AE93" i="29"/>
  <c r="AE92" i="29"/>
  <c r="AE91" i="29"/>
  <c r="AE90" i="29"/>
  <c r="AE89" i="29"/>
  <c r="AE88" i="29"/>
  <c r="AE87" i="29"/>
  <c r="AE86" i="29"/>
  <c r="AE84" i="29"/>
  <c r="AE83" i="29"/>
  <c r="AE82" i="29"/>
  <c r="AE81" i="29"/>
  <c r="AE80" i="29"/>
  <c r="AE79" i="29"/>
  <c r="AE78" i="29"/>
  <c r="AE77" i="29"/>
  <c r="AE76" i="29"/>
  <c r="AE74" i="29"/>
  <c r="AE73" i="29"/>
  <c r="AE72" i="29"/>
  <c r="AE71" i="29"/>
  <c r="AE70" i="29"/>
  <c r="AE69" i="29"/>
  <c r="AE68" i="29"/>
  <c r="AE67" i="29"/>
  <c r="AE66" i="29"/>
  <c r="AE64" i="29"/>
  <c r="AE63" i="29"/>
  <c r="AE62" i="29"/>
  <c r="AE61" i="29"/>
  <c r="AE60" i="29"/>
  <c r="AE59" i="29"/>
  <c r="AE58" i="29"/>
  <c r="AE57" i="29"/>
  <c r="AE56" i="29"/>
  <c r="AE54" i="29"/>
  <c r="AE53" i="29"/>
  <c r="AE52" i="29"/>
  <c r="AE51" i="29"/>
  <c r="AE50" i="29"/>
  <c r="AE49" i="29"/>
  <c r="AE48" i="29"/>
  <c r="AE47" i="29"/>
  <c r="AE46" i="29"/>
  <c r="AE44" i="29"/>
  <c r="AE43" i="29"/>
  <c r="AE42" i="29"/>
  <c r="AE41" i="29"/>
  <c r="AE40" i="29"/>
  <c r="AE39" i="29"/>
  <c r="AE38" i="29"/>
  <c r="AE37" i="29"/>
  <c r="AE36" i="29"/>
  <c r="AE34" i="29"/>
  <c r="AE33" i="29"/>
  <c r="AE32" i="29"/>
  <c r="AE31" i="29"/>
  <c r="AE30" i="29"/>
  <c r="AE29" i="29"/>
  <c r="AE28" i="29"/>
  <c r="AE27" i="29"/>
  <c r="AE26" i="29"/>
  <c r="AE5" i="24" l="1"/>
  <c r="AE4" i="24"/>
  <c r="AD2" i="22"/>
  <c r="V1" i="22" l="1"/>
  <c r="AT1" i="44"/>
  <c r="AA4" i="22"/>
  <c r="AA3" i="22"/>
  <c r="E3" i="24" l="1"/>
  <c r="AF1" i="24" s="1"/>
  <c r="V2" i="22"/>
  <c r="AC23" i="22" l="1"/>
  <c r="AA24" i="22"/>
  <c r="AA23" i="22"/>
  <c r="AA25" i="22"/>
  <c r="AA26" i="22"/>
  <c r="AA21" i="22"/>
  <c r="AA22" i="22"/>
  <c r="AA19" i="22"/>
  <c r="AA20" i="22"/>
  <c r="AC22" i="22"/>
  <c r="AA18" i="22"/>
  <c r="AC20" i="22"/>
  <c r="AC21" i="22"/>
  <c r="AC19" i="22"/>
  <c r="V13" i="22"/>
  <c r="AA14" i="22"/>
  <c r="Z14" i="22" s="1"/>
  <c r="V6" i="22"/>
  <c r="V12" i="22"/>
  <c r="V16" i="22"/>
  <c r="V15" i="22"/>
  <c r="V14" i="22"/>
  <c r="V11" i="22"/>
  <c r="V9" i="22"/>
  <c r="V10" i="22"/>
  <c r="V7" i="22"/>
  <c r="V8" i="22"/>
  <c r="I4" i="22"/>
  <c r="Z35" i="35" s="1"/>
  <c r="V4" i="22"/>
  <c r="V5" i="22"/>
  <c r="I8" i="22"/>
  <c r="T13" i="59" s="1"/>
  <c r="BI2" i="59" s="1"/>
  <c r="AA16" i="22"/>
  <c r="AA13" i="22"/>
  <c r="AA15" i="22"/>
  <c r="AA17" i="22"/>
  <c r="Z17" i="22" s="1"/>
  <c r="AA7" i="22"/>
  <c r="AA9" i="22"/>
  <c r="AA11" i="22"/>
  <c r="AA6" i="22"/>
  <c r="AC6" i="22" s="1"/>
  <c r="AA8" i="22"/>
  <c r="AA10" i="22"/>
  <c r="AA12" i="22"/>
  <c r="E3" i="23"/>
  <c r="AF1" i="23" s="1"/>
  <c r="AA5" i="22"/>
  <c r="AC5" i="22" s="1"/>
  <c r="I7" i="22"/>
  <c r="T12" i="59" s="1"/>
  <c r="BH2" i="59" s="1"/>
  <c r="Z29" i="22" l="1"/>
  <c r="V17" i="22"/>
  <c r="Z13" i="22"/>
  <c r="S12" i="26"/>
  <c r="C14" i="33" s="1"/>
  <c r="S8" i="26"/>
  <c r="S10" i="26"/>
  <c r="S15" i="26"/>
  <c r="S5" i="26"/>
  <c r="S7" i="26"/>
  <c r="S9" i="26"/>
  <c r="S14" i="26"/>
  <c r="S16" i="26"/>
  <c r="S6" i="26"/>
  <c r="S13" i="26"/>
  <c r="D14" i="33" s="1"/>
  <c r="D17" i="33" s="1"/>
  <c r="BD2" i="59"/>
  <c r="BD501" i="59"/>
  <c r="X34" i="59"/>
  <c r="T21" i="59"/>
  <c r="AA29" i="35"/>
  <c r="AA31" i="35" s="1"/>
  <c r="AA32" i="35" s="1"/>
  <c r="AA33" i="35" s="1"/>
  <c r="U12" i="26"/>
  <c r="T12" i="26" s="1"/>
  <c r="U11" i="26"/>
  <c r="T11" i="26" s="1"/>
  <c r="U10" i="26"/>
  <c r="T10" i="26" s="1"/>
  <c r="U9" i="26"/>
  <c r="T9" i="26" s="1"/>
  <c r="V19" i="22"/>
  <c r="O1" i="34"/>
  <c r="F1" i="34"/>
  <c r="J1" i="34"/>
  <c r="I9" i="22"/>
  <c r="V21" i="59" s="1"/>
  <c r="S11" i="26"/>
  <c r="E14" i="33" s="1"/>
  <c r="I6" i="22"/>
  <c r="T11" i="59" s="1"/>
  <c r="BG2" i="59" s="1"/>
  <c r="S4" i="26"/>
  <c r="Q10" i="26" l="1"/>
  <c r="R14" i="33" s="1"/>
  <c r="D4" i="33"/>
  <c r="S17" i="26"/>
  <c r="Q17" i="26" s="1"/>
  <c r="AE38" i="59" s="1"/>
  <c r="X33" i="59"/>
  <c r="X35" i="59" s="1"/>
  <c r="AA34" i="35"/>
  <c r="C7" i="37"/>
  <c r="C9" i="37" s="1"/>
  <c r="V9" i="26"/>
  <c r="S19" i="26"/>
  <c r="X20" i="33"/>
  <c r="X21" i="33"/>
  <c r="X22" i="33"/>
  <c r="X23" i="33"/>
  <c r="X24" i="33"/>
  <c r="X25" i="33"/>
  <c r="X26" i="33"/>
  <c r="C4" i="33"/>
  <c r="C17" i="33"/>
  <c r="C1" i="34"/>
  <c r="H1" i="34"/>
  <c r="B10" i="26" l="1"/>
  <c r="P54" i="26"/>
  <c r="P55" i="26" s="1"/>
  <c r="W25" i="59"/>
  <c r="AE35" i="59"/>
  <c r="AE39" i="59"/>
  <c r="AE40" i="59"/>
  <c r="AE36" i="59"/>
  <c r="AE37" i="59"/>
  <c r="AE34" i="59"/>
  <c r="R21" i="26"/>
  <c r="P21" i="26" s="1"/>
  <c r="R22" i="26"/>
  <c r="P22" i="26" s="1"/>
  <c r="R20" i="26"/>
  <c r="P20" i="26" s="1"/>
  <c r="AE33" i="59"/>
  <c r="R25" i="26"/>
  <c r="R28" i="26"/>
  <c r="R26" i="26"/>
  <c r="R27" i="26"/>
  <c r="R23" i="26"/>
  <c r="P23" i="26" s="1"/>
  <c r="AR10" i="33"/>
  <c r="AG17" i="33" s="1"/>
  <c r="R24" i="26"/>
  <c r="P24" i="26" s="1"/>
  <c r="AA35" i="35"/>
  <c r="W21" i="33"/>
  <c r="W24" i="33"/>
  <c r="W26" i="33"/>
  <c r="U22" i="33"/>
  <c r="U23" i="33"/>
  <c r="U24" i="33"/>
  <c r="V24" i="33" l="1"/>
  <c r="F8" i="33" s="1"/>
  <c r="Q17" i="33"/>
  <c r="V26" i="33"/>
  <c r="V22" i="33"/>
  <c r="V25" i="33"/>
  <c r="V23" i="33"/>
  <c r="V21" i="33"/>
  <c r="V20" i="33"/>
  <c r="X25" i="59"/>
  <c r="CA2" i="59" s="1"/>
  <c r="BW2" i="59"/>
  <c r="AO14" i="33"/>
  <c r="AM17" i="33" s="1"/>
  <c r="AP14" i="33"/>
  <c r="AN17" i="33" s="1"/>
  <c r="AM14" i="33"/>
  <c r="AK17" i="33" s="1"/>
  <c r="AN14" i="33"/>
  <c r="AL17" i="33" s="1"/>
  <c r="AJ14" i="33"/>
  <c r="AH17" i="33" s="1"/>
  <c r="AQ14" i="33"/>
  <c r="AO17" i="33" s="1"/>
  <c r="AK14" i="33"/>
  <c r="AI17" i="33" s="1"/>
  <c r="AL14" i="33"/>
  <c r="AJ17" i="33" s="1"/>
  <c r="AK5" i="37" l="1"/>
  <c r="P17" i="26" l="1"/>
  <c r="Q14" i="26" l="1"/>
  <c r="O5" i="26"/>
  <c r="V22" i="22"/>
  <c r="V20" i="22" s="1"/>
  <c r="Q11" i="26" s="1"/>
  <c r="S14" i="33" s="1"/>
  <c r="S20" i="26" l="1"/>
  <c r="V18" i="22"/>
  <c r="Q9" i="26" s="1"/>
  <c r="Q14" i="33" s="1"/>
  <c r="V21" i="22"/>
  <c r="Q12" i="26" s="1"/>
  <c r="T14" i="33" s="1"/>
  <c r="G11" i="33"/>
  <c r="X11" i="33" s="1"/>
  <c r="H11" i="33" l="1"/>
  <c r="W11" i="33"/>
  <c r="W14" i="33" s="1"/>
  <c r="W25" i="33"/>
  <c r="S18" i="26"/>
  <c r="S21" i="26"/>
  <c r="G8" i="33"/>
  <c r="E17" i="33"/>
  <c r="T24" i="59" s="1"/>
  <c r="U24" i="59" s="1"/>
  <c r="W23" i="33" l="1"/>
  <c r="F7" i="33" s="1"/>
  <c r="G7" i="33" s="1"/>
  <c r="H7" i="33" s="1"/>
  <c r="AE14" i="33" s="1"/>
  <c r="AA17" i="33" s="1"/>
  <c r="R17" i="33"/>
  <c r="W20" i="33"/>
  <c r="W22" i="33"/>
  <c r="F6" i="33" s="1"/>
  <c r="G6" i="33" s="1"/>
  <c r="H6" i="33" s="1"/>
  <c r="AD14" i="33" s="1"/>
  <c r="Z17" i="33" s="1"/>
  <c r="W26" i="59"/>
  <c r="BX2" i="59" s="1"/>
  <c r="W24" i="59"/>
  <c r="W27" i="59"/>
  <c r="U26" i="33"/>
  <c r="F10" i="33" s="1"/>
  <c r="G10" i="33" s="1"/>
  <c r="U25" i="33"/>
  <c r="F9" i="33" s="1"/>
  <c r="G9" i="33" s="1"/>
  <c r="S9" i="33" s="1"/>
  <c r="BP2" i="59"/>
  <c r="BJ2" i="59"/>
  <c r="Q13" i="26"/>
  <c r="H8" i="33"/>
  <c r="AF14" i="33" s="1"/>
  <c r="AB17" i="33" s="1"/>
  <c r="K8" i="33"/>
  <c r="H10" i="33" l="1"/>
  <c r="AH14" i="33" s="1"/>
  <c r="AD17" i="33" s="1"/>
  <c r="T10" i="33"/>
  <c r="AA14" i="33" s="1"/>
  <c r="W17" i="33" s="1"/>
  <c r="I6" i="33"/>
  <c r="L6" i="33" s="1"/>
  <c r="L14" i="33" s="1"/>
  <c r="T27" i="59" s="1"/>
  <c r="U27" i="59" s="1"/>
  <c r="J7" i="33"/>
  <c r="J14" i="33" s="1"/>
  <c r="I17" i="33" s="1"/>
  <c r="X26" i="59"/>
  <c r="CB2" i="59" s="1"/>
  <c r="U21" i="33"/>
  <c r="F5" i="33" s="1"/>
  <c r="M7" i="33"/>
  <c r="M14" i="33" s="1"/>
  <c r="T28" i="59" s="1"/>
  <c r="U28" i="59" s="1"/>
  <c r="BT2" i="59" s="1"/>
  <c r="BY2" i="59"/>
  <c r="X27" i="59"/>
  <c r="CC2" i="59" s="1"/>
  <c r="S17" i="33"/>
  <c r="P17" i="33"/>
  <c r="U20" i="33"/>
  <c r="F4" i="33" s="1"/>
  <c r="G4" i="33" s="1"/>
  <c r="H4" i="33" s="1"/>
  <c r="BV2" i="59"/>
  <c r="X24" i="59"/>
  <c r="BZ2" i="59" s="1"/>
  <c r="H9" i="33"/>
  <c r="AG14" i="33" s="1"/>
  <c r="AC17" i="33" s="1"/>
  <c r="K14" i="33"/>
  <c r="J17" i="33" s="1"/>
  <c r="P8" i="33"/>
  <c r="P14" i="33" s="1"/>
  <c r="T29" i="59" s="1"/>
  <c r="U29" i="59" s="1"/>
  <c r="Z14" i="33"/>
  <c r="V17" i="33" s="1"/>
  <c r="U9" i="33"/>
  <c r="U14" i="33" s="1"/>
  <c r="AB14" i="33" l="1"/>
  <c r="X17" i="33" s="1"/>
  <c r="G5" i="33"/>
  <c r="I14" i="33"/>
  <c r="H17" i="33" s="1"/>
  <c r="L17" i="33"/>
  <c r="BN2" i="59"/>
  <c r="G14" i="33"/>
  <c r="F17" i="33" s="1"/>
  <c r="N4" i="33"/>
  <c r="N14" i="33" s="1"/>
  <c r="V10" i="33"/>
  <c r="V14" i="33" s="1"/>
  <c r="BM2" i="59"/>
  <c r="BS2" i="59"/>
  <c r="BU2" i="59"/>
  <c r="BO2" i="59"/>
  <c r="K17" i="33"/>
  <c r="O17" i="33"/>
  <c r="DJ2" i="70" l="1"/>
  <c r="O6" i="33"/>
  <c r="O7" i="33" s="1"/>
  <c r="T25" i="59"/>
  <c r="U25" i="59" s="1"/>
  <c r="BQ2" i="59" s="1"/>
  <c r="DB2" i="70"/>
  <c r="H5" i="33"/>
  <c r="AC14" i="33" s="1"/>
  <c r="Y17" i="33" s="1"/>
  <c r="H14" i="33"/>
  <c r="G17" i="33" s="1"/>
  <c r="O5" i="33"/>
  <c r="M17" i="33"/>
  <c r="O14" i="33" l="1"/>
  <c r="BK2" i="59"/>
  <c r="O9" i="33"/>
  <c r="O8" i="33"/>
  <c r="O10" i="33" l="1"/>
  <c r="T26" i="59" s="1"/>
  <c r="U26" i="59" s="1"/>
  <c r="BR2" i="59" s="1"/>
  <c r="N17" i="33" l="1"/>
  <c r="U30" i="59"/>
  <c r="X28" i="59" s="1"/>
  <c r="X29" i="59" s="1"/>
  <c r="X30" i="59" s="1"/>
  <c r="X14" i="33"/>
  <c r="Q15" i="26" s="1"/>
  <c r="BL2" i="59"/>
  <c r="T30" i="59"/>
  <c r="W28" i="59" s="1"/>
  <c r="W29" i="59" s="1"/>
  <c r="W30" i="59" s="1"/>
  <c r="AB4" i="29" l="1"/>
  <c r="AB2" i="29" s="1"/>
  <c r="Y12" i="59"/>
  <c r="BE2" i="59" s="1"/>
  <c r="T17" i="33"/>
  <c r="AY8" i="22"/>
  <c r="AC18" i="29" l="1"/>
  <c r="AD2" i="29"/>
  <c r="AC11" i="29"/>
  <c r="AC12" i="29" s="1"/>
  <c r="AE3" i="29"/>
  <c r="AC2" i="29"/>
  <c r="AC4" i="29"/>
  <c r="AC5" i="29" s="1"/>
  <c r="AC6" i="29" s="1"/>
  <c r="AC7" i="29" s="1"/>
  <c r="AC8" i="29" s="1"/>
  <c r="AC9" i="29" s="1"/>
  <c r="AC10" i="29" s="1"/>
  <c r="AF4" i="29" s="1"/>
  <c r="AF2" i="29" l="1"/>
  <c r="AC13" i="29"/>
  <c r="AC14" i="29" s="1"/>
  <c r="AE4" i="29" s="1"/>
  <c r="AE2" i="29" s="1"/>
  <c r="AC15" i="29"/>
  <c r="AC16" i="29" s="1"/>
  <c r="CE11" i="22"/>
  <c r="CM11" i="22" s="1"/>
  <c r="CD12" i="22"/>
  <c r="CL12" i="22" s="1"/>
  <c r="CC13" i="22"/>
  <c r="CK13" i="22" s="1"/>
  <c r="CG13" i="22"/>
  <c r="CO13" i="22" s="1"/>
  <c r="CF14" i="22"/>
  <c r="CN14" i="22" s="1"/>
  <c r="CE15" i="22"/>
  <c r="CM15" i="22" s="1"/>
  <c r="CD16" i="22"/>
  <c r="CL16" i="22" s="1"/>
  <c r="CC500" i="22"/>
  <c r="CK500" i="22" s="1"/>
  <c r="CC17" i="22"/>
  <c r="CK17" i="22" s="1"/>
  <c r="CC19" i="22"/>
  <c r="CK19" i="22" s="1"/>
  <c r="CC21" i="22"/>
  <c r="CK21" i="22" s="1"/>
  <c r="CC23" i="22"/>
  <c r="CK23" i="22" s="1"/>
  <c r="CC25" i="22"/>
  <c r="CK25" i="22" s="1"/>
  <c r="CC27" i="22"/>
  <c r="CK27" i="22" s="1"/>
  <c r="CC29" i="22"/>
  <c r="CK29" i="22" s="1"/>
  <c r="CC31" i="22"/>
  <c r="CK31" i="22" s="1"/>
  <c r="CC33" i="22"/>
  <c r="CK33" i="22" s="1"/>
  <c r="CC35" i="22"/>
  <c r="CK35" i="22" s="1"/>
  <c r="CC37" i="22"/>
  <c r="CK37" i="22" s="1"/>
  <c r="CC39" i="22"/>
  <c r="CK39" i="22" s="1"/>
  <c r="CC41" i="22"/>
  <c r="CK41" i="22" s="1"/>
  <c r="CC43" i="22"/>
  <c r="CK43" i="22" s="1"/>
  <c r="CC45" i="22"/>
  <c r="CK45" i="22" s="1"/>
  <c r="CC47" i="22"/>
  <c r="CK47" i="22" s="1"/>
  <c r="CC49" i="22"/>
  <c r="CK49" i="22" s="1"/>
  <c r="CC51" i="22"/>
  <c r="CK51" i="22" s="1"/>
  <c r="CC53" i="22"/>
  <c r="CK53" i="22" s="1"/>
  <c r="CC55" i="22"/>
  <c r="CK55" i="22" s="1"/>
  <c r="CC57" i="22"/>
  <c r="CK57" i="22" s="1"/>
  <c r="CC59" i="22"/>
  <c r="CK59" i="22" s="1"/>
  <c r="CC61" i="22"/>
  <c r="CK61" i="22" s="1"/>
  <c r="CC63" i="22"/>
  <c r="CK63" i="22" s="1"/>
  <c r="CC65" i="22"/>
  <c r="CK65" i="22" s="1"/>
  <c r="CC67" i="22"/>
  <c r="CK67" i="22" s="1"/>
  <c r="CC69" i="22"/>
  <c r="CK69" i="22" s="1"/>
  <c r="CC71" i="22"/>
  <c r="CK71" i="22" s="1"/>
  <c r="CC73" i="22"/>
  <c r="CK73" i="22" s="1"/>
  <c r="CC75" i="22"/>
  <c r="CK75" i="22" s="1"/>
  <c r="CC77" i="22"/>
  <c r="CK77" i="22" s="1"/>
  <c r="CC79" i="22"/>
  <c r="CK79" i="22" s="1"/>
  <c r="CC81" i="22"/>
  <c r="CK81" i="22" s="1"/>
  <c r="CC83" i="22"/>
  <c r="CK83" i="22" s="1"/>
  <c r="CC85" i="22"/>
  <c r="CK85" i="22" s="1"/>
  <c r="CC87" i="22"/>
  <c r="CK87" i="22" s="1"/>
  <c r="CC89" i="22"/>
  <c r="CK89" i="22" s="1"/>
  <c r="CC91" i="22"/>
  <c r="CK91" i="22" s="1"/>
  <c r="CC93" i="22"/>
  <c r="CK93" i="22" s="1"/>
  <c r="CC95" i="22"/>
  <c r="CK95" i="22" s="1"/>
  <c r="CC97" i="22"/>
  <c r="CK97" i="22" s="1"/>
  <c r="CC99" i="22"/>
  <c r="CK99" i="22" s="1"/>
  <c r="CC101" i="22"/>
  <c r="CK101" i="22" s="1"/>
  <c r="CC103" i="22"/>
  <c r="CK103" i="22" s="1"/>
  <c r="CC105" i="22"/>
  <c r="CK105" i="22" s="1"/>
  <c r="CC107" i="22"/>
  <c r="CK107" i="22" s="1"/>
  <c r="CC109" i="22"/>
  <c r="CK109" i="22" s="1"/>
  <c r="CC111" i="22"/>
  <c r="CK111" i="22" s="1"/>
  <c r="CC113" i="22"/>
  <c r="CK113" i="22" s="1"/>
  <c r="CC115" i="22"/>
  <c r="CK115" i="22" s="1"/>
  <c r="CC117" i="22"/>
  <c r="CK117" i="22" s="1"/>
  <c r="CC119" i="22"/>
  <c r="CK119" i="22" s="1"/>
  <c r="CC121" i="22"/>
  <c r="CK121" i="22" s="1"/>
  <c r="CC123" i="22"/>
  <c r="CK123" i="22" s="1"/>
  <c r="CC125" i="22"/>
  <c r="CK125" i="22" s="1"/>
  <c r="CC127" i="22"/>
  <c r="CK127" i="22" s="1"/>
  <c r="CC129" i="22"/>
  <c r="CK129" i="22" s="1"/>
  <c r="CC131" i="22"/>
  <c r="CK131" i="22" s="1"/>
  <c r="CC133" i="22"/>
  <c r="CK133" i="22" s="1"/>
  <c r="CC135" i="22"/>
  <c r="CK135" i="22" s="1"/>
  <c r="CC137" i="22"/>
  <c r="CK137" i="22" s="1"/>
  <c r="CC139" i="22"/>
  <c r="CK139" i="22" s="1"/>
  <c r="CC141" i="22"/>
  <c r="CK141" i="22" s="1"/>
  <c r="CC143" i="22"/>
  <c r="CK143" i="22" s="1"/>
  <c r="CC145" i="22"/>
  <c r="CK145" i="22" s="1"/>
  <c r="CC147" i="22"/>
  <c r="CK147" i="22" s="1"/>
  <c r="CC149" i="22"/>
  <c r="CK149" i="22" s="1"/>
  <c r="CC151" i="22"/>
  <c r="CK151" i="22" s="1"/>
  <c r="CC153" i="22"/>
  <c r="CK153" i="22" s="1"/>
  <c r="CC155" i="22"/>
  <c r="CK155" i="22" s="1"/>
  <c r="CC157" i="22"/>
  <c r="CK157" i="22" s="1"/>
  <c r="CC159" i="22"/>
  <c r="CK159" i="22" s="1"/>
  <c r="CC161" i="22"/>
  <c r="CK161" i="22" s="1"/>
  <c r="CC163" i="22"/>
  <c r="CK163" i="22" s="1"/>
  <c r="CC165" i="22"/>
  <c r="CK165" i="22" s="1"/>
  <c r="CC167" i="22"/>
  <c r="CK167" i="22" s="1"/>
  <c r="CC169" i="22"/>
  <c r="CK169" i="22" s="1"/>
  <c r="CC171" i="22"/>
  <c r="CK171" i="22" s="1"/>
  <c r="CC173" i="22"/>
  <c r="CK173" i="22" s="1"/>
  <c r="CC175" i="22"/>
  <c r="CK175" i="22" s="1"/>
  <c r="CC177" i="22"/>
  <c r="CK177" i="22" s="1"/>
  <c r="CC179" i="22"/>
  <c r="CK179" i="22" s="1"/>
  <c r="CC181" i="22"/>
  <c r="CK181" i="22" s="1"/>
  <c r="CC183" i="22"/>
  <c r="CK183" i="22" s="1"/>
  <c r="CC185" i="22"/>
  <c r="CK185" i="22" s="1"/>
  <c r="CC187" i="22"/>
  <c r="CK187" i="22" s="1"/>
  <c r="CC189" i="22"/>
  <c r="CK189" i="22" s="1"/>
  <c r="CC191" i="22"/>
  <c r="CK191" i="22" s="1"/>
  <c r="CC193" i="22"/>
  <c r="CK193" i="22" s="1"/>
  <c r="CC195" i="22"/>
  <c r="CK195" i="22" s="1"/>
  <c r="CC197" i="22"/>
  <c r="CK197" i="22" s="1"/>
  <c r="CC199" i="22"/>
  <c r="CK199" i="22" s="1"/>
  <c r="CC201" i="22"/>
  <c r="CK201" i="22" s="1"/>
  <c r="CC203" i="22"/>
  <c r="CK203" i="22" s="1"/>
  <c r="CC205" i="22"/>
  <c r="CK205" i="22" s="1"/>
  <c r="CC207" i="22"/>
  <c r="CK207" i="22" s="1"/>
  <c r="CC209" i="22"/>
  <c r="CK209" i="22" s="1"/>
  <c r="CC211" i="22"/>
  <c r="CK211" i="22" s="1"/>
  <c r="CC213" i="22"/>
  <c r="CK213" i="22" s="1"/>
  <c r="CC215" i="22"/>
  <c r="CK215" i="22" s="1"/>
  <c r="CC217" i="22"/>
  <c r="CK217" i="22" s="1"/>
  <c r="CC219" i="22"/>
  <c r="CK219" i="22" s="1"/>
  <c r="CC221" i="22"/>
  <c r="CK221" i="22" s="1"/>
  <c r="CC223" i="22"/>
  <c r="CK223" i="22" s="1"/>
  <c r="CC225" i="22"/>
  <c r="CK225" i="22" s="1"/>
  <c r="CC227" i="22"/>
  <c r="CK227" i="22" s="1"/>
  <c r="CC229" i="22"/>
  <c r="CK229" i="22" s="1"/>
  <c r="CC231" i="22"/>
  <c r="CK231" i="22" s="1"/>
  <c r="CC233" i="22"/>
  <c r="CK233" i="22" s="1"/>
  <c r="CC235" i="22"/>
  <c r="CK235" i="22" s="1"/>
  <c r="CC237" i="22"/>
  <c r="CK237" i="22" s="1"/>
  <c r="CC239" i="22"/>
  <c r="CK239" i="22" s="1"/>
  <c r="CC241" i="22"/>
  <c r="CK241" i="22" s="1"/>
  <c r="CC243" i="22"/>
  <c r="CK243" i="22" s="1"/>
  <c r="CC245" i="22"/>
  <c r="CK245" i="22" s="1"/>
  <c r="CC247" i="22"/>
  <c r="CK247" i="22" s="1"/>
  <c r="CC249" i="22"/>
  <c r="CK249" i="22" s="1"/>
  <c r="CC251" i="22"/>
  <c r="CK251" i="22" s="1"/>
  <c r="CC253" i="22"/>
  <c r="CK253" i="22" s="1"/>
  <c r="CC255" i="22"/>
  <c r="CK255" i="22" s="1"/>
  <c r="CC257" i="22"/>
  <c r="CK257" i="22" s="1"/>
  <c r="CC259" i="22"/>
  <c r="CK259" i="22" s="1"/>
  <c r="CC261" i="22"/>
  <c r="CK261" i="22" s="1"/>
  <c r="CC263" i="22"/>
  <c r="CK263" i="22" s="1"/>
  <c r="CC265" i="22"/>
  <c r="CK265" i="22" s="1"/>
  <c r="CC267" i="22"/>
  <c r="CK267" i="22" s="1"/>
  <c r="CC269" i="22"/>
  <c r="CK269" i="22" s="1"/>
  <c r="CC271" i="22"/>
  <c r="CK271" i="22" s="1"/>
  <c r="CC273" i="22"/>
  <c r="CK273" i="22" s="1"/>
  <c r="CC275" i="22"/>
  <c r="CK275" i="22" s="1"/>
  <c r="CC277" i="22"/>
  <c r="CK277" i="22" s="1"/>
  <c r="CC279" i="22"/>
  <c r="CK279" i="22" s="1"/>
  <c r="CC281" i="22"/>
  <c r="CK281" i="22" s="1"/>
  <c r="CC283" i="22"/>
  <c r="CK283" i="22" s="1"/>
  <c r="CC285" i="22"/>
  <c r="CK285" i="22" s="1"/>
  <c r="CC287" i="22"/>
  <c r="CK287" i="22" s="1"/>
  <c r="CC289" i="22"/>
  <c r="CK289" i="22" s="1"/>
  <c r="CC291" i="22"/>
  <c r="CK291" i="22" s="1"/>
  <c r="CC293" i="22"/>
  <c r="CK293" i="22" s="1"/>
  <c r="CC295" i="22"/>
  <c r="CK295" i="22" s="1"/>
  <c r="CC297" i="22"/>
  <c r="CK297" i="22" s="1"/>
  <c r="CC299" i="22"/>
  <c r="CK299" i="22" s="1"/>
  <c r="CC301" i="22"/>
  <c r="CK301" i="22" s="1"/>
  <c r="CC303" i="22"/>
  <c r="CK303" i="22" s="1"/>
  <c r="CC305" i="22"/>
  <c r="CK305" i="22" s="1"/>
  <c r="CC307" i="22"/>
  <c r="CK307" i="22" s="1"/>
  <c r="CC309" i="22"/>
  <c r="CK309" i="22" s="1"/>
  <c r="CC311" i="22"/>
  <c r="CK311" i="22" s="1"/>
  <c r="CC313" i="22"/>
  <c r="CK313" i="22" s="1"/>
  <c r="CC315" i="22"/>
  <c r="CK315" i="22" s="1"/>
  <c r="CC317" i="22"/>
  <c r="CK317" i="22" s="1"/>
  <c r="CC319" i="22"/>
  <c r="CK319" i="22" s="1"/>
  <c r="CC321" i="22"/>
  <c r="CK321" i="22" s="1"/>
  <c r="CC323" i="22"/>
  <c r="CK323" i="22" s="1"/>
  <c r="CC325" i="22"/>
  <c r="CK325" i="22" s="1"/>
  <c r="CC327" i="22"/>
  <c r="CK327" i="22" s="1"/>
  <c r="CC329" i="22"/>
  <c r="CK329" i="22" s="1"/>
  <c r="CC331" i="22"/>
  <c r="CK331" i="22" s="1"/>
  <c r="CC333" i="22"/>
  <c r="CK333" i="22" s="1"/>
  <c r="CC335" i="22"/>
  <c r="CK335" i="22" s="1"/>
  <c r="CC337" i="22"/>
  <c r="CK337" i="22" s="1"/>
  <c r="CC339" i="22"/>
  <c r="CK339" i="22" s="1"/>
  <c r="CC341" i="22"/>
  <c r="CK341" i="22" s="1"/>
  <c r="CC343" i="22"/>
  <c r="CK343" i="22" s="1"/>
  <c r="CC345" i="22"/>
  <c r="CK345" i="22" s="1"/>
  <c r="CC347" i="22"/>
  <c r="CK347" i="22" s="1"/>
  <c r="CC349" i="22"/>
  <c r="CK349" i="22" s="1"/>
  <c r="CC351" i="22"/>
  <c r="CK351" i="22" s="1"/>
  <c r="CC353" i="22"/>
  <c r="CK353" i="22" s="1"/>
  <c r="CC355" i="22"/>
  <c r="CK355" i="22" s="1"/>
  <c r="CC357" i="22"/>
  <c r="CK357" i="22" s="1"/>
  <c r="CC359" i="22"/>
  <c r="CK359" i="22" s="1"/>
  <c r="CC361" i="22"/>
  <c r="CK361" i="22" s="1"/>
  <c r="CC363" i="22"/>
  <c r="CK363" i="22" s="1"/>
  <c r="CC365" i="22"/>
  <c r="CK365" i="22" s="1"/>
  <c r="CC367" i="22"/>
  <c r="CK367" i="22" s="1"/>
  <c r="CC369" i="22"/>
  <c r="CK369" i="22" s="1"/>
  <c r="CC371" i="22"/>
  <c r="CK371" i="22" s="1"/>
  <c r="CC373" i="22"/>
  <c r="CK373" i="22" s="1"/>
  <c r="CC375" i="22"/>
  <c r="CK375" i="22" s="1"/>
  <c r="CC377" i="22"/>
  <c r="CK377" i="22" s="1"/>
  <c r="CC379" i="22"/>
  <c r="CK379" i="22" s="1"/>
  <c r="CC381" i="22"/>
  <c r="CK381" i="22" s="1"/>
  <c r="CC383" i="22"/>
  <c r="CK383" i="22" s="1"/>
  <c r="CC385" i="22"/>
  <c r="CK385" i="22" s="1"/>
  <c r="CC387" i="22"/>
  <c r="CK387" i="22" s="1"/>
  <c r="CC389" i="22"/>
  <c r="CK389" i="22" s="1"/>
  <c r="CC391" i="22"/>
  <c r="CK391" i="22" s="1"/>
  <c r="CC393" i="22"/>
  <c r="CK393" i="22" s="1"/>
  <c r="CC395" i="22"/>
  <c r="CK395" i="22" s="1"/>
  <c r="CC397" i="22"/>
  <c r="CK397" i="22" s="1"/>
  <c r="CC399" i="22"/>
  <c r="CK399" i="22" s="1"/>
  <c r="CC401" i="22"/>
  <c r="CK401" i="22" s="1"/>
  <c r="CC403" i="22"/>
  <c r="CK403" i="22" s="1"/>
  <c r="CC405" i="22"/>
  <c r="CK405" i="22" s="1"/>
  <c r="CC407" i="22"/>
  <c r="CK407" i="22" s="1"/>
  <c r="CC409" i="22"/>
  <c r="CK409" i="22" s="1"/>
  <c r="CC411" i="22"/>
  <c r="CK411" i="22" s="1"/>
  <c r="CC413" i="22"/>
  <c r="CK413" i="22" s="1"/>
  <c r="CC415" i="22"/>
  <c r="CK415" i="22" s="1"/>
  <c r="CC417" i="22"/>
  <c r="CK417" i="22" s="1"/>
  <c r="CC419" i="22"/>
  <c r="CK419" i="22" s="1"/>
  <c r="CC18" i="22"/>
  <c r="CK18" i="22" s="1"/>
  <c r="CC20" i="22"/>
  <c r="CK20" i="22" s="1"/>
  <c r="CC22" i="22"/>
  <c r="CK22" i="22" s="1"/>
  <c r="CC24" i="22"/>
  <c r="CK24" i="22" s="1"/>
  <c r="CC26" i="22"/>
  <c r="CK26" i="22" s="1"/>
  <c r="CC28" i="22"/>
  <c r="CK28" i="22" s="1"/>
  <c r="CC30" i="22"/>
  <c r="CK30" i="22" s="1"/>
  <c r="CC32" i="22"/>
  <c r="CK32" i="22" s="1"/>
  <c r="CC34" i="22"/>
  <c r="CK34" i="22" s="1"/>
  <c r="CC36" i="22"/>
  <c r="CK36" i="22" s="1"/>
  <c r="CC38" i="22"/>
  <c r="CK38" i="22" s="1"/>
  <c r="CC40" i="22"/>
  <c r="CK40" i="22" s="1"/>
  <c r="CC42" i="22"/>
  <c r="CK42" i="22" s="1"/>
  <c r="CC44" i="22"/>
  <c r="CK44" i="22" s="1"/>
  <c r="CC46" i="22"/>
  <c r="CK46" i="22" s="1"/>
  <c r="CC48" i="22"/>
  <c r="CK48" i="22" s="1"/>
  <c r="CC50" i="22"/>
  <c r="CK50" i="22" s="1"/>
  <c r="CC52" i="22"/>
  <c r="CK52" i="22" s="1"/>
  <c r="CC54" i="22"/>
  <c r="CK54" i="22" s="1"/>
  <c r="CC56" i="22"/>
  <c r="CK56" i="22" s="1"/>
  <c r="CC58" i="22"/>
  <c r="CK58" i="22" s="1"/>
  <c r="CC60" i="22"/>
  <c r="CK60" i="22" s="1"/>
  <c r="CC62" i="22"/>
  <c r="CK62" i="22" s="1"/>
  <c r="CC64" i="22"/>
  <c r="CK64" i="22" s="1"/>
  <c r="CC66" i="22"/>
  <c r="CK66" i="22" s="1"/>
  <c r="CC68" i="22"/>
  <c r="CK68" i="22" s="1"/>
  <c r="CC70" i="22"/>
  <c r="CK70" i="22" s="1"/>
  <c r="CC72" i="22"/>
  <c r="CK72" i="22" s="1"/>
  <c r="CC74" i="22"/>
  <c r="CK74" i="22" s="1"/>
  <c r="CC76" i="22"/>
  <c r="CK76" i="22" s="1"/>
  <c r="CC78" i="22"/>
  <c r="CK78" i="22" s="1"/>
  <c r="CC80" i="22"/>
  <c r="CK80" i="22" s="1"/>
  <c r="CC82" i="22"/>
  <c r="CK82" i="22" s="1"/>
  <c r="CC84" i="22"/>
  <c r="CK84" i="22" s="1"/>
  <c r="CC86" i="22"/>
  <c r="CK86" i="22" s="1"/>
  <c r="CC88" i="22"/>
  <c r="CK88" i="22" s="1"/>
  <c r="CC90" i="22"/>
  <c r="CK90" i="22" s="1"/>
  <c r="CC92" i="22"/>
  <c r="CK92" i="22" s="1"/>
  <c r="CC94" i="22"/>
  <c r="CK94" i="22" s="1"/>
  <c r="CC96" i="22"/>
  <c r="CK96" i="22" s="1"/>
  <c r="CC100" i="22"/>
  <c r="CK100" i="22" s="1"/>
  <c r="CC104" i="22"/>
  <c r="CK104" i="22" s="1"/>
  <c r="CC108" i="22"/>
  <c r="CK108" i="22" s="1"/>
  <c r="CC112" i="22"/>
  <c r="CK112" i="22" s="1"/>
  <c r="CC116" i="22"/>
  <c r="CK116" i="22" s="1"/>
  <c r="CC120" i="22"/>
  <c r="CK120" i="22" s="1"/>
  <c r="CC124" i="22"/>
  <c r="CK124" i="22" s="1"/>
  <c r="CC128" i="22"/>
  <c r="CK128" i="22" s="1"/>
  <c r="CC132" i="22"/>
  <c r="CK132" i="22" s="1"/>
  <c r="CC136" i="22"/>
  <c r="CK136" i="22" s="1"/>
  <c r="CC140" i="22"/>
  <c r="CK140" i="22" s="1"/>
  <c r="CC144" i="22"/>
  <c r="CK144" i="22" s="1"/>
  <c r="CC148" i="22"/>
  <c r="CK148" i="22" s="1"/>
  <c r="CC152" i="22"/>
  <c r="CK152" i="22" s="1"/>
  <c r="CC156" i="22"/>
  <c r="CK156" i="22" s="1"/>
  <c r="CC160" i="22"/>
  <c r="CK160" i="22" s="1"/>
  <c r="CC164" i="22"/>
  <c r="CK164" i="22" s="1"/>
  <c r="CC168" i="22"/>
  <c r="CK168" i="22" s="1"/>
  <c r="CC172" i="22"/>
  <c r="CK172" i="22" s="1"/>
  <c r="CC176" i="22"/>
  <c r="CK176" i="22" s="1"/>
  <c r="CC180" i="22"/>
  <c r="CK180" i="22" s="1"/>
  <c r="CC184" i="22"/>
  <c r="CK184" i="22" s="1"/>
  <c r="CC188" i="22"/>
  <c r="CK188" i="22" s="1"/>
  <c r="CC192" i="22"/>
  <c r="CK192" i="22" s="1"/>
  <c r="CC196" i="22"/>
  <c r="CK196" i="22" s="1"/>
  <c r="CC200" i="22"/>
  <c r="CK200" i="22" s="1"/>
  <c r="CC204" i="22"/>
  <c r="CK204" i="22" s="1"/>
  <c r="CC208" i="22"/>
  <c r="CK208" i="22" s="1"/>
  <c r="CC212" i="22"/>
  <c r="CK212" i="22" s="1"/>
  <c r="CC216" i="22"/>
  <c r="CK216" i="22" s="1"/>
  <c r="CC220" i="22"/>
  <c r="CK220" i="22" s="1"/>
  <c r="CC224" i="22"/>
  <c r="CK224" i="22" s="1"/>
  <c r="CC228" i="22"/>
  <c r="CK228" i="22" s="1"/>
  <c r="CC232" i="22"/>
  <c r="CK232" i="22" s="1"/>
  <c r="CC236" i="22"/>
  <c r="CK236" i="22" s="1"/>
  <c r="CC240" i="22"/>
  <c r="CK240" i="22" s="1"/>
  <c r="CC244" i="22"/>
  <c r="CK244" i="22" s="1"/>
  <c r="CC248" i="22"/>
  <c r="CK248" i="22" s="1"/>
  <c r="CC252" i="22"/>
  <c r="CK252" i="22" s="1"/>
  <c r="CC256" i="22"/>
  <c r="CK256" i="22" s="1"/>
  <c r="CC260" i="22"/>
  <c r="CK260" i="22" s="1"/>
  <c r="CC264" i="22"/>
  <c r="CK264" i="22" s="1"/>
  <c r="CC268" i="22"/>
  <c r="CK268" i="22" s="1"/>
  <c r="CC272" i="22"/>
  <c r="CK272" i="22" s="1"/>
  <c r="CC276" i="22"/>
  <c r="CK276" i="22" s="1"/>
  <c r="CC280" i="22"/>
  <c r="CK280" i="22" s="1"/>
  <c r="CC284" i="22"/>
  <c r="CK284" i="22" s="1"/>
  <c r="CC288" i="22"/>
  <c r="CK288" i="22" s="1"/>
  <c r="CC292" i="22"/>
  <c r="CK292" i="22" s="1"/>
  <c r="CC296" i="22"/>
  <c r="CK296" i="22" s="1"/>
  <c r="CC300" i="22"/>
  <c r="CK300" i="22" s="1"/>
  <c r="CC304" i="22"/>
  <c r="CK304" i="22" s="1"/>
  <c r="CC308" i="22"/>
  <c r="CK308" i="22" s="1"/>
  <c r="CC312" i="22"/>
  <c r="CK312" i="22" s="1"/>
  <c r="CC316" i="22"/>
  <c r="CK316" i="22" s="1"/>
  <c r="CC320" i="22"/>
  <c r="CK320" i="22" s="1"/>
  <c r="CC324" i="22"/>
  <c r="CK324" i="22" s="1"/>
  <c r="CC328" i="22"/>
  <c r="CK328" i="22" s="1"/>
  <c r="CC332" i="22"/>
  <c r="CK332" i="22" s="1"/>
  <c r="CC336" i="22"/>
  <c r="CK336" i="22" s="1"/>
  <c r="CC340" i="22"/>
  <c r="CK340" i="22" s="1"/>
  <c r="CC344" i="22"/>
  <c r="CK344" i="22" s="1"/>
  <c r="CC348" i="22"/>
  <c r="CK348" i="22" s="1"/>
  <c r="CC352" i="22"/>
  <c r="CK352" i="22" s="1"/>
  <c r="CC356" i="22"/>
  <c r="CK356" i="22" s="1"/>
  <c r="CC360" i="22"/>
  <c r="CK360" i="22" s="1"/>
  <c r="CC364" i="22"/>
  <c r="CK364" i="22" s="1"/>
  <c r="CC368" i="22"/>
  <c r="CK368" i="22" s="1"/>
  <c r="CC372" i="22"/>
  <c r="CK372" i="22" s="1"/>
  <c r="CC376" i="22"/>
  <c r="CK376" i="22" s="1"/>
  <c r="CC380" i="22"/>
  <c r="CK380" i="22" s="1"/>
  <c r="CC384" i="22"/>
  <c r="CK384" i="22" s="1"/>
  <c r="CC388" i="22"/>
  <c r="CK388" i="22" s="1"/>
  <c r="CC392" i="22"/>
  <c r="CK392" i="22" s="1"/>
  <c r="CC396" i="22"/>
  <c r="CK396" i="22" s="1"/>
  <c r="CC400" i="22"/>
  <c r="CK400" i="22" s="1"/>
  <c r="CC404" i="22"/>
  <c r="CK404" i="22" s="1"/>
  <c r="CC408" i="22"/>
  <c r="CK408" i="22" s="1"/>
  <c r="CC412" i="22"/>
  <c r="CK412" i="22" s="1"/>
  <c r="CC416" i="22"/>
  <c r="CK416" i="22" s="1"/>
  <c r="CC420" i="22"/>
  <c r="CK420" i="22" s="1"/>
  <c r="CC423" i="22"/>
  <c r="CK423" i="22" s="1"/>
  <c r="CC427" i="22"/>
  <c r="CK427" i="22" s="1"/>
  <c r="CC431" i="22"/>
  <c r="CK431" i="22" s="1"/>
  <c r="CC435" i="22"/>
  <c r="CK435" i="22" s="1"/>
  <c r="CC439" i="22"/>
  <c r="CK439" i="22" s="1"/>
  <c r="CC443" i="22"/>
  <c r="CK443" i="22" s="1"/>
  <c r="CC447" i="22"/>
  <c r="CK447" i="22" s="1"/>
  <c r="CC451" i="22"/>
  <c r="CK451" i="22" s="1"/>
  <c r="CC455" i="22"/>
  <c r="CK455" i="22" s="1"/>
  <c r="CC459" i="22"/>
  <c r="CK459" i="22" s="1"/>
  <c r="CC463" i="22"/>
  <c r="CK463" i="22" s="1"/>
  <c r="CC467" i="22"/>
  <c r="CK467" i="22" s="1"/>
  <c r="CC471" i="22"/>
  <c r="CK471" i="22" s="1"/>
  <c r="CC475" i="22"/>
  <c r="CK475" i="22" s="1"/>
  <c r="CC479" i="22"/>
  <c r="CK479" i="22" s="1"/>
  <c r="CC483" i="22"/>
  <c r="CK483" i="22" s="1"/>
  <c r="CC487" i="22"/>
  <c r="CK487" i="22" s="1"/>
  <c r="CC491" i="22"/>
  <c r="CK491" i="22" s="1"/>
  <c r="CC495" i="22"/>
  <c r="CK495" i="22" s="1"/>
  <c r="CC499" i="22"/>
  <c r="CK499" i="22" s="1"/>
  <c r="CC424" i="22"/>
  <c r="CK424" i="22" s="1"/>
  <c r="CC428" i="22"/>
  <c r="CK428" i="22" s="1"/>
  <c r="CC432" i="22"/>
  <c r="CK432" i="22" s="1"/>
  <c r="CC436" i="22"/>
  <c r="CK436" i="22" s="1"/>
  <c r="CC440" i="22"/>
  <c r="CK440" i="22" s="1"/>
  <c r="CC444" i="22"/>
  <c r="CK444" i="22" s="1"/>
  <c r="CC448" i="22"/>
  <c r="CK448" i="22" s="1"/>
  <c r="CC452" i="22"/>
  <c r="CK452" i="22" s="1"/>
  <c r="CC456" i="22"/>
  <c r="CK456" i="22" s="1"/>
  <c r="CC460" i="22"/>
  <c r="CK460" i="22" s="1"/>
  <c r="CC464" i="22"/>
  <c r="CK464" i="22" s="1"/>
  <c r="CC468" i="22"/>
  <c r="CK468" i="22" s="1"/>
  <c r="CC472" i="22"/>
  <c r="CK472" i="22" s="1"/>
  <c r="CC476" i="22"/>
  <c r="CK476" i="22" s="1"/>
  <c r="CC480" i="22"/>
  <c r="CK480" i="22" s="1"/>
  <c r="CC484" i="22"/>
  <c r="CK484" i="22" s="1"/>
  <c r="CC488" i="22"/>
  <c r="CK488" i="22" s="1"/>
  <c r="CC492" i="22"/>
  <c r="CK492" i="22" s="1"/>
  <c r="CC496" i="22"/>
  <c r="CK496" i="22" s="1"/>
  <c r="CC98" i="22"/>
  <c r="CK98" i="22" s="1"/>
  <c r="CC102" i="22"/>
  <c r="CK102" i="22" s="1"/>
  <c r="CC106" i="22"/>
  <c r="CK106" i="22" s="1"/>
  <c r="CC110" i="22"/>
  <c r="CK110" i="22" s="1"/>
  <c r="CC114" i="22"/>
  <c r="CK114" i="22" s="1"/>
  <c r="CC118" i="22"/>
  <c r="CK118" i="22" s="1"/>
  <c r="CC122" i="22"/>
  <c r="CK122" i="22" s="1"/>
  <c r="CC126" i="22"/>
  <c r="CK126" i="22" s="1"/>
  <c r="CC130" i="22"/>
  <c r="CK130" i="22" s="1"/>
  <c r="CC134" i="22"/>
  <c r="CK134" i="22" s="1"/>
  <c r="CC138" i="22"/>
  <c r="CK138" i="22" s="1"/>
  <c r="CC142" i="22"/>
  <c r="CK142" i="22" s="1"/>
  <c r="CC146" i="22"/>
  <c r="CK146" i="22" s="1"/>
  <c r="CC150" i="22"/>
  <c r="CK150" i="22" s="1"/>
  <c r="CC154" i="22"/>
  <c r="CK154" i="22" s="1"/>
  <c r="CC158" i="22"/>
  <c r="CK158" i="22" s="1"/>
  <c r="CC162" i="22"/>
  <c r="CK162" i="22" s="1"/>
  <c r="CC166" i="22"/>
  <c r="CK166" i="22" s="1"/>
  <c r="CC170" i="22"/>
  <c r="CK170" i="22" s="1"/>
  <c r="CC174" i="22"/>
  <c r="CK174" i="22" s="1"/>
  <c r="CC178" i="22"/>
  <c r="CK178" i="22" s="1"/>
  <c r="CC182" i="22"/>
  <c r="CK182" i="22" s="1"/>
  <c r="CC186" i="22"/>
  <c r="CK186" i="22" s="1"/>
  <c r="CC190" i="22"/>
  <c r="CK190" i="22" s="1"/>
  <c r="CC194" i="22"/>
  <c r="CK194" i="22" s="1"/>
  <c r="CC198" i="22"/>
  <c r="CK198" i="22" s="1"/>
  <c r="CC202" i="22"/>
  <c r="CK202" i="22" s="1"/>
  <c r="CC206" i="22"/>
  <c r="CK206" i="22" s="1"/>
  <c r="CC210" i="22"/>
  <c r="CK210" i="22" s="1"/>
  <c r="CC214" i="22"/>
  <c r="CK214" i="22" s="1"/>
  <c r="CC218" i="22"/>
  <c r="CK218" i="22" s="1"/>
  <c r="CC222" i="22"/>
  <c r="CK222" i="22" s="1"/>
  <c r="CC226" i="22"/>
  <c r="CK226" i="22" s="1"/>
  <c r="CC230" i="22"/>
  <c r="CK230" i="22" s="1"/>
  <c r="CC234" i="22"/>
  <c r="CK234" i="22" s="1"/>
  <c r="CC238" i="22"/>
  <c r="CK238" i="22" s="1"/>
  <c r="CC242" i="22"/>
  <c r="CK242" i="22" s="1"/>
  <c r="CC246" i="22"/>
  <c r="CK246" i="22" s="1"/>
  <c r="CC250" i="22"/>
  <c r="CK250" i="22" s="1"/>
  <c r="CC254" i="22"/>
  <c r="CK254" i="22" s="1"/>
  <c r="CC258" i="22"/>
  <c r="CK258" i="22" s="1"/>
  <c r="CC262" i="22"/>
  <c r="CK262" i="22" s="1"/>
  <c r="CC266" i="22"/>
  <c r="CK266" i="22" s="1"/>
  <c r="CC270" i="22"/>
  <c r="CK270" i="22" s="1"/>
  <c r="CC274" i="22"/>
  <c r="CK274" i="22" s="1"/>
  <c r="CC278" i="22"/>
  <c r="CK278" i="22" s="1"/>
  <c r="CC282" i="22"/>
  <c r="CK282" i="22" s="1"/>
  <c r="CC286" i="22"/>
  <c r="CK286" i="22" s="1"/>
  <c r="CC290" i="22"/>
  <c r="CK290" i="22" s="1"/>
  <c r="CC294" i="22"/>
  <c r="CK294" i="22" s="1"/>
  <c r="CC298" i="22"/>
  <c r="CK298" i="22" s="1"/>
  <c r="CC302" i="22"/>
  <c r="CK302" i="22" s="1"/>
  <c r="CC306" i="22"/>
  <c r="CK306" i="22" s="1"/>
  <c r="CC310" i="22"/>
  <c r="CK310" i="22" s="1"/>
  <c r="CC314" i="22"/>
  <c r="CK314" i="22" s="1"/>
  <c r="CC318" i="22"/>
  <c r="CK318" i="22" s="1"/>
  <c r="CC322" i="22"/>
  <c r="CK322" i="22" s="1"/>
  <c r="CC326" i="22"/>
  <c r="CK326" i="22" s="1"/>
  <c r="CC330" i="22"/>
  <c r="CK330" i="22" s="1"/>
  <c r="CC334" i="22"/>
  <c r="CK334" i="22" s="1"/>
  <c r="CC338" i="22"/>
  <c r="CK338" i="22" s="1"/>
  <c r="CC342" i="22"/>
  <c r="CK342" i="22" s="1"/>
  <c r="CC346" i="22"/>
  <c r="CK346" i="22" s="1"/>
  <c r="CC350" i="22"/>
  <c r="CK350" i="22" s="1"/>
  <c r="CC354" i="22"/>
  <c r="CK354" i="22" s="1"/>
  <c r="CC358" i="22"/>
  <c r="CK358" i="22" s="1"/>
  <c r="CC362" i="22"/>
  <c r="CK362" i="22" s="1"/>
  <c r="CC366" i="22"/>
  <c r="CK366" i="22" s="1"/>
  <c r="CC370" i="22"/>
  <c r="CK370" i="22" s="1"/>
  <c r="CC374" i="22"/>
  <c r="CK374" i="22" s="1"/>
  <c r="CC378" i="22"/>
  <c r="CK378" i="22" s="1"/>
  <c r="CC382" i="22"/>
  <c r="CK382" i="22" s="1"/>
  <c r="CC386" i="22"/>
  <c r="CK386" i="22" s="1"/>
  <c r="CC390" i="22"/>
  <c r="CK390" i="22" s="1"/>
  <c r="CC394" i="22"/>
  <c r="CK394" i="22" s="1"/>
  <c r="CC398" i="22"/>
  <c r="CK398" i="22" s="1"/>
  <c r="CC402" i="22"/>
  <c r="CK402" i="22" s="1"/>
  <c r="CC406" i="22"/>
  <c r="CK406" i="22" s="1"/>
  <c r="CC410" i="22"/>
  <c r="CK410" i="22" s="1"/>
  <c r="CC414" i="22"/>
  <c r="CK414" i="22" s="1"/>
  <c r="CC418" i="22"/>
  <c r="CK418" i="22" s="1"/>
  <c r="CC421" i="22"/>
  <c r="CK421" i="22" s="1"/>
  <c r="CC425" i="22"/>
  <c r="CK425" i="22" s="1"/>
  <c r="CC429" i="22"/>
  <c r="CK429" i="22" s="1"/>
  <c r="CC433" i="22"/>
  <c r="CK433" i="22" s="1"/>
  <c r="CC437" i="22"/>
  <c r="CK437" i="22" s="1"/>
  <c r="CC441" i="22"/>
  <c r="CK441" i="22" s="1"/>
  <c r="CC445" i="22"/>
  <c r="CK445" i="22" s="1"/>
  <c r="CC449" i="22"/>
  <c r="CK449" i="22" s="1"/>
  <c r="CC453" i="22"/>
  <c r="CK453" i="22" s="1"/>
  <c r="CC457" i="22"/>
  <c r="CK457" i="22" s="1"/>
  <c r="CC461" i="22"/>
  <c r="CK461" i="22" s="1"/>
  <c r="CC465" i="22"/>
  <c r="CK465" i="22" s="1"/>
  <c r="CC469" i="22"/>
  <c r="CK469" i="22" s="1"/>
  <c r="CC473" i="22"/>
  <c r="CK473" i="22" s="1"/>
  <c r="CC477" i="22"/>
  <c r="CK477" i="22" s="1"/>
  <c r="CC481" i="22"/>
  <c r="CK481" i="22" s="1"/>
  <c r="CC485" i="22"/>
  <c r="CK485" i="22" s="1"/>
  <c r="CC489" i="22"/>
  <c r="CK489" i="22" s="1"/>
  <c r="CC493" i="22"/>
  <c r="CK493" i="22" s="1"/>
  <c r="CC497" i="22"/>
  <c r="CK497" i="22" s="1"/>
  <c r="CC422" i="22"/>
  <c r="CK422" i="22" s="1"/>
  <c r="CC426" i="22"/>
  <c r="CK426" i="22" s="1"/>
  <c r="CC430" i="22"/>
  <c r="CK430" i="22" s="1"/>
  <c r="CC434" i="22"/>
  <c r="CK434" i="22" s="1"/>
  <c r="CC438" i="22"/>
  <c r="CK438" i="22" s="1"/>
  <c r="CC442" i="22"/>
  <c r="CK442" i="22" s="1"/>
  <c r="CC446" i="22"/>
  <c r="CK446" i="22" s="1"/>
  <c r="CC450" i="22"/>
  <c r="CK450" i="22" s="1"/>
  <c r="CC454" i="22"/>
  <c r="CK454" i="22" s="1"/>
  <c r="CC458" i="22"/>
  <c r="CK458" i="22" s="1"/>
  <c r="CC462" i="22"/>
  <c r="CK462" i="22" s="1"/>
  <c r="CC466" i="22"/>
  <c r="CK466" i="22" s="1"/>
  <c r="CC470" i="22"/>
  <c r="CK470" i="22" s="1"/>
  <c r="CC474" i="22"/>
  <c r="CK474" i="22" s="1"/>
  <c r="CC478" i="22"/>
  <c r="CK478" i="22" s="1"/>
  <c r="CC482" i="22"/>
  <c r="CK482" i="22" s="1"/>
  <c r="CC486" i="22"/>
  <c r="CK486" i="22" s="1"/>
  <c r="CC490" i="22"/>
  <c r="CK490" i="22" s="1"/>
  <c r="CC494" i="22"/>
  <c r="CK494" i="22" s="1"/>
  <c r="CC498" i="22"/>
  <c r="CK498" i="22" s="1"/>
  <c r="CC11" i="22"/>
  <c r="CK11" i="22" s="1"/>
  <c r="CG11" i="22"/>
  <c r="CO11" i="22" s="1"/>
  <c r="CF12" i="22"/>
  <c r="CN12" i="22" s="1"/>
  <c r="CE13" i="22"/>
  <c r="CM13" i="22" s="1"/>
  <c r="CD14" i="22"/>
  <c r="CL14" i="22" s="1"/>
  <c r="CC15" i="22"/>
  <c r="CK15" i="22" s="1"/>
  <c r="CG15" i="22"/>
  <c r="CO15" i="22" s="1"/>
  <c r="CF16" i="22"/>
  <c r="CN16" i="22" s="1"/>
  <c r="CE19" i="22"/>
  <c r="CM19" i="22" s="1"/>
  <c r="CE23" i="22"/>
  <c r="CM23" i="22" s="1"/>
  <c r="CE27" i="22"/>
  <c r="CM27" i="22" s="1"/>
  <c r="CE31" i="22"/>
  <c r="CM31" i="22" s="1"/>
  <c r="CE35" i="22"/>
  <c r="CM35" i="22" s="1"/>
  <c r="CE39" i="22"/>
  <c r="CM39" i="22" s="1"/>
  <c r="CE43" i="22"/>
  <c r="CM43" i="22" s="1"/>
  <c r="CE47" i="22"/>
  <c r="CM47" i="22" s="1"/>
  <c r="CE51" i="22"/>
  <c r="CM51" i="22" s="1"/>
  <c r="CE55" i="22"/>
  <c r="CM55" i="22" s="1"/>
  <c r="CE59" i="22"/>
  <c r="CM59" i="22" s="1"/>
  <c r="CE63" i="22"/>
  <c r="CM63" i="22" s="1"/>
  <c r="CE67" i="22"/>
  <c r="CM67" i="22" s="1"/>
  <c r="CE71" i="22"/>
  <c r="CM71" i="22" s="1"/>
  <c r="CE75" i="22"/>
  <c r="CM75" i="22" s="1"/>
  <c r="CE79" i="22"/>
  <c r="CM79" i="22" s="1"/>
  <c r="CE83" i="22"/>
  <c r="CM83" i="22" s="1"/>
  <c r="CE87" i="22"/>
  <c r="CM87" i="22" s="1"/>
  <c r="CE91" i="22"/>
  <c r="CM91" i="22" s="1"/>
  <c r="CE95" i="22"/>
  <c r="CM95" i="22" s="1"/>
  <c r="CE99" i="22"/>
  <c r="CM99" i="22" s="1"/>
  <c r="CE103" i="22"/>
  <c r="CM103" i="22" s="1"/>
  <c r="CE107" i="22"/>
  <c r="CM107" i="22" s="1"/>
  <c r="CE111" i="22"/>
  <c r="CM111" i="22" s="1"/>
  <c r="CE115" i="22"/>
  <c r="CM115" i="22" s="1"/>
  <c r="CE119" i="22"/>
  <c r="CM119" i="22" s="1"/>
  <c r="CE123" i="22"/>
  <c r="CM123" i="22" s="1"/>
  <c r="CG500" i="22"/>
  <c r="CO500" i="22" s="1"/>
  <c r="CG17" i="22"/>
  <c r="CO17" i="22" s="1"/>
  <c r="CG19" i="22"/>
  <c r="CO19" i="22" s="1"/>
  <c r="CG21" i="22"/>
  <c r="CO21" i="22" s="1"/>
  <c r="CG23" i="22"/>
  <c r="CO23" i="22" s="1"/>
  <c r="CG25" i="22"/>
  <c r="CO25" i="22" s="1"/>
  <c r="CG27" i="22"/>
  <c r="CO27" i="22" s="1"/>
  <c r="CG29" i="22"/>
  <c r="CO29" i="22" s="1"/>
  <c r="CG31" i="22"/>
  <c r="CO31" i="22" s="1"/>
  <c r="CG33" i="22"/>
  <c r="CO33" i="22" s="1"/>
  <c r="CG35" i="22"/>
  <c r="CO35" i="22" s="1"/>
  <c r="CG37" i="22"/>
  <c r="CO37" i="22" s="1"/>
  <c r="CG39" i="22"/>
  <c r="CO39" i="22" s="1"/>
  <c r="CG41" i="22"/>
  <c r="CO41" i="22" s="1"/>
  <c r="CG43" i="22"/>
  <c r="CO43" i="22" s="1"/>
  <c r="CG45" i="22"/>
  <c r="CO45" i="22" s="1"/>
  <c r="CG47" i="22"/>
  <c r="CO47" i="22" s="1"/>
  <c r="CG49" i="22"/>
  <c r="CO49" i="22" s="1"/>
  <c r="CG51" i="22"/>
  <c r="CO51" i="22" s="1"/>
  <c r="CG53" i="22"/>
  <c r="CO53" i="22" s="1"/>
  <c r="CG55" i="22"/>
  <c r="CO55" i="22" s="1"/>
  <c r="CG57" i="22"/>
  <c r="CO57" i="22" s="1"/>
  <c r="CG59" i="22"/>
  <c r="CO59" i="22" s="1"/>
  <c r="CG61" i="22"/>
  <c r="CO61" i="22" s="1"/>
  <c r="CG63" i="22"/>
  <c r="CO63" i="22" s="1"/>
  <c r="CG65" i="22"/>
  <c r="CO65" i="22" s="1"/>
  <c r="CG67" i="22"/>
  <c r="CO67" i="22" s="1"/>
  <c r="CG69" i="22"/>
  <c r="CO69" i="22" s="1"/>
  <c r="CG71" i="22"/>
  <c r="CO71" i="22" s="1"/>
  <c r="CG73" i="22"/>
  <c r="CO73" i="22" s="1"/>
  <c r="CG75" i="22"/>
  <c r="CO75" i="22" s="1"/>
  <c r="CG77" i="22"/>
  <c r="CO77" i="22" s="1"/>
  <c r="CG79" i="22"/>
  <c r="CO79" i="22" s="1"/>
  <c r="CG81" i="22"/>
  <c r="CO81" i="22" s="1"/>
  <c r="CG83" i="22"/>
  <c r="CO83" i="22" s="1"/>
  <c r="CG85" i="22"/>
  <c r="CO85" i="22" s="1"/>
  <c r="CG87" i="22"/>
  <c r="CO87" i="22" s="1"/>
  <c r="CG89" i="22"/>
  <c r="CO89" i="22" s="1"/>
  <c r="CG91" i="22"/>
  <c r="CO91" i="22" s="1"/>
  <c r="CG93" i="22"/>
  <c r="CO93" i="22" s="1"/>
  <c r="CG95" i="22"/>
  <c r="CO95" i="22" s="1"/>
  <c r="CG97" i="22"/>
  <c r="CO97" i="22" s="1"/>
  <c r="CG99" i="22"/>
  <c r="CO99" i="22" s="1"/>
  <c r="CG101" i="22"/>
  <c r="CO101" i="22" s="1"/>
  <c r="CG103" i="22"/>
  <c r="CO103" i="22" s="1"/>
  <c r="CG105" i="22"/>
  <c r="CO105" i="22" s="1"/>
  <c r="CG107" i="22"/>
  <c r="CO107" i="22" s="1"/>
  <c r="CG109" i="22"/>
  <c r="CO109" i="22" s="1"/>
  <c r="CG111" i="22"/>
  <c r="CO111" i="22" s="1"/>
  <c r="CG113" i="22"/>
  <c r="CO113" i="22" s="1"/>
  <c r="CG115" i="22"/>
  <c r="CO115" i="22" s="1"/>
  <c r="CG117" i="22"/>
  <c r="CO117" i="22" s="1"/>
  <c r="CG119" i="22"/>
  <c r="CO119" i="22" s="1"/>
  <c r="CG121" i="22"/>
  <c r="CO121" i="22" s="1"/>
  <c r="CG123" i="22"/>
  <c r="CO123" i="22" s="1"/>
  <c r="CG125" i="22"/>
  <c r="CO125" i="22" s="1"/>
  <c r="CG127" i="22"/>
  <c r="CO127" i="22" s="1"/>
  <c r="CG129" i="22"/>
  <c r="CO129" i="22" s="1"/>
  <c r="CG131" i="22"/>
  <c r="CO131" i="22" s="1"/>
  <c r="CG133" i="22"/>
  <c r="CO133" i="22" s="1"/>
  <c r="CG135" i="22"/>
  <c r="CO135" i="22" s="1"/>
  <c r="CG137" i="22"/>
  <c r="CO137" i="22" s="1"/>
  <c r="CG139" i="22"/>
  <c r="CO139" i="22" s="1"/>
  <c r="CG141" i="22"/>
  <c r="CO141" i="22" s="1"/>
  <c r="CG143" i="22"/>
  <c r="CO143" i="22" s="1"/>
  <c r="CG145" i="22"/>
  <c r="CO145" i="22" s="1"/>
  <c r="CG147" i="22"/>
  <c r="CO147" i="22" s="1"/>
  <c r="CG149" i="22"/>
  <c r="CO149" i="22" s="1"/>
  <c r="CG151" i="22"/>
  <c r="CO151" i="22" s="1"/>
  <c r="CG153" i="22"/>
  <c r="CO153" i="22" s="1"/>
  <c r="CG155" i="22"/>
  <c r="CO155" i="22" s="1"/>
  <c r="CG157" i="22"/>
  <c r="CO157" i="22" s="1"/>
  <c r="CG159" i="22"/>
  <c r="CO159" i="22" s="1"/>
  <c r="CG161" i="22"/>
  <c r="CO161" i="22" s="1"/>
  <c r="CG163" i="22"/>
  <c r="CO163" i="22" s="1"/>
  <c r="CG165" i="22"/>
  <c r="CO165" i="22" s="1"/>
  <c r="CG167" i="22"/>
  <c r="CO167" i="22" s="1"/>
  <c r="CG169" i="22"/>
  <c r="CO169" i="22" s="1"/>
  <c r="CG171" i="22"/>
  <c r="CO171" i="22" s="1"/>
  <c r="CG173" i="22"/>
  <c r="CO173" i="22" s="1"/>
  <c r="CG175" i="22"/>
  <c r="CO175" i="22" s="1"/>
  <c r="CG177" i="22"/>
  <c r="CO177" i="22" s="1"/>
  <c r="CG179" i="22"/>
  <c r="CO179" i="22" s="1"/>
  <c r="CG181" i="22"/>
  <c r="CO181" i="22" s="1"/>
  <c r="CG183" i="22"/>
  <c r="CO183" i="22" s="1"/>
  <c r="CG185" i="22"/>
  <c r="CO185" i="22" s="1"/>
  <c r="CG187" i="22"/>
  <c r="CO187" i="22" s="1"/>
  <c r="CG189" i="22"/>
  <c r="CO189" i="22" s="1"/>
  <c r="CG191" i="22"/>
  <c r="CO191" i="22" s="1"/>
  <c r="CG193" i="22"/>
  <c r="CO193" i="22" s="1"/>
  <c r="CG195" i="22"/>
  <c r="CO195" i="22" s="1"/>
  <c r="CG197" i="22"/>
  <c r="CO197" i="22" s="1"/>
  <c r="CG199" i="22"/>
  <c r="CO199" i="22" s="1"/>
  <c r="CG201" i="22"/>
  <c r="CO201" i="22" s="1"/>
  <c r="CG203" i="22"/>
  <c r="CO203" i="22" s="1"/>
  <c r="CG205" i="22"/>
  <c r="CO205" i="22" s="1"/>
  <c r="CG207" i="22"/>
  <c r="CO207" i="22" s="1"/>
  <c r="CG209" i="22"/>
  <c r="CO209" i="22" s="1"/>
  <c r="CG211" i="22"/>
  <c r="CO211" i="22" s="1"/>
  <c r="CG213" i="22"/>
  <c r="CO213" i="22" s="1"/>
  <c r="CG215" i="22"/>
  <c r="CO215" i="22" s="1"/>
  <c r="CG217" i="22"/>
  <c r="CO217" i="22" s="1"/>
  <c r="CG219" i="22"/>
  <c r="CO219" i="22" s="1"/>
  <c r="CG221" i="22"/>
  <c r="CO221" i="22" s="1"/>
  <c r="CG223" i="22"/>
  <c r="CO223" i="22" s="1"/>
  <c r="CG225" i="22"/>
  <c r="CO225" i="22" s="1"/>
  <c r="CG227" i="22"/>
  <c r="CO227" i="22" s="1"/>
  <c r="CG229" i="22"/>
  <c r="CO229" i="22" s="1"/>
  <c r="CG231" i="22"/>
  <c r="CO231" i="22" s="1"/>
  <c r="CG233" i="22"/>
  <c r="CO233" i="22" s="1"/>
  <c r="CG235" i="22"/>
  <c r="CO235" i="22" s="1"/>
  <c r="CG237" i="22"/>
  <c r="CO237" i="22" s="1"/>
  <c r="CG239" i="22"/>
  <c r="CO239" i="22" s="1"/>
  <c r="CG241" i="22"/>
  <c r="CO241" i="22" s="1"/>
  <c r="CG243" i="22"/>
  <c r="CO243" i="22" s="1"/>
  <c r="CG245" i="22"/>
  <c r="CO245" i="22" s="1"/>
  <c r="CG247" i="22"/>
  <c r="CO247" i="22" s="1"/>
  <c r="CG249" i="22"/>
  <c r="CO249" i="22" s="1"/>
  <c r="CG251" i="22"/>
  <c r="CO251" i="22" s="1"/>
  <c r="CG253" i="22"/>
  <c r="CO253" i="22" s="1"/>
  <c r="CG255" i="22"/>
  <c r="CO255" i="22" s="1"/>
  <c r="CG257" i="22"/>
  <c r="CO257" i="22" s="1"/>
  <c r="CG259" i="22"/>
  <c r="CO259" i="22" s="1"/>
  <c r="CG261" i="22"/>
  <c r="CO261" i="22" s="1"/>
  <c r="CG263" i="22"/>
  <c r="CO263" i="22" s="1"/>
  <c r="CG265" i="22"/>
  <c r="CO265" i="22" s="1"/>
  <c r="CG267" i="22"/>
  <c r="CO267" i="22" s="1"/>
  <c r="CG269" i="22"/>
  <c r="CO269" i="22" s="1"/>
  <c r="CG271" i="22"/>
  <c r="CO271" i="22" s="1"/>
  <c r="CG273" i="22"/>
  <c r="CO273" i="22" s="1"/>
  <c r="CG275" i="22"/>
  <c r="CO275" i="22" s="1"/>
  <c r="CG277" i="22"/>
  <c r="CO277" i="22" s="1"/>
  <c r="CG279" i="22"/>
  <c r="CO279" i="22" s="1"/>
  <c r="CG281" i="22"/>
  <c r="CO281" i="22" s="1"/>
  <c r="CG283" i="22"/>
  <c r="CO283" i="22" s="1"/>
  <c r="CG285" i="22"/>
  <c r="CO285" i="22" s="1"/>
  <c r="CG287" i="22"/>
  <c r="CO287" i="22" s="1"/>
  <c r="CG289" i="22"/>
  <c r="CO289" i="22" s="1"/>
  <c r="CG291" i="22"/>
  <c r="CO291" i="22" s="1"/>
  <c r="CG293" i="22"/>
  <c r="CO293" i="22" s="1"/>
  <c r="CG295" i="22"/>
  <c r="CO295" i="22" s="1"/>
  <c r="CG297" i="22"/>
  <c r="CO297" i="22" s="1"/>
  <c r="CG299" i="22"/>
  <c r="CO299" i="22" s="1"/>
  <c r="CG301" i="22"/>
  <c r="CO301" i="22" s="1"/>
  <c r="CG303" i="22"/>
  <c r="CO303" i="22" s="1"/>
  <c r="CG305" i="22"/>
  <c r="CO305" i="22" s="1"/>
  <c r="CG307" i="22"/>
  <c r="CO307" i="22" s="1"/>
  <c r="CG309" i="22"/>
  <c r="CO309" i="22" s="1"/>
  <c r="CG311" i="22"/>
  <c r="CO311" i="22" s="1"/>
  <c r="CG313" i="22"/>
  <c r="CO313" i="22" s="1"/>
  <c r="CG315" i="22"/>
  <c r="CO315" i="22" s="1"/>
  <c r="CG317" i="22"/>
  <c r="CO317" i="22" s="1"/>
  <c r="CG319" i="22"/>
  <c r="CO319" i="22" s="1"/>
  <c r="CG321" i="22"/>
  <c r="CO321" i="22" s="1"/>
  <c r="CG323" i="22"/>
  <c r="CO323" i="22" s="1"/>
  <c r="CG325" i="22"/>
  <c r="CO325" i="22" s="1"/>
  <c r="CG327" i="22"/>
  <c r="CO327" i="22" s="1"/>
  <c r="CG329" i="22"/>
  <c r="CO329" i="22" s="1"/>
  <c r="CG331" i="22"/>
  <c r="CO331" i="22" s="1"/>
  <c r="CG333" i="22"/>
  <c r="CO333" i="22" s="1"/>
  <c r="CG335" i="22"/>
  <c r="CO335" i="22" s="1"/>
  <c r="CG337" i="22"/>
  <c r="CO337" i="22" s="1"/>
  <c r="CG339" i="22"/>
  <c r="CO339" i="22" s="1"/>
  <c r="CG341" i="22"/>
  <c r="CO341" i="22" s="1"/>
  <c r="CG343" i="22"/>
  <c r="CO343" i="22" s="1"/>
  <c r="CG345" i="22"/>
  <c r="CO345" i="22" s="1"/>
  <c r="CG347" i="22"/>
  <c r="CO347" i="22" s="1"/>
  <c r="CG349" i="22"/>
  <c r="CO349" i="22" s="1"/>
  <c r="CG351" i="22"/>
  <c r="CO351" i="22" s="1"/>
  <c r="CG353" i="22"/>
  <c r="CO353" i="22" s="1"/>
  <c r="CG355" i="22"/>
  <c r="CO355" i="22" s="1"/>
  <c r="CG357" i="22"/>
  <c r="CO357" i="22" s="1"/>
  <c r="CG359" i="22"/>
  <c r="CO359" i="22" s="1"/>
  <c r="CG361" i="22"/>
  <c r="CO361" i="22" s="1"/>
  <c r="CG363" i="22"/>
  <c r="CO363" i="22" s="1"/>
  <c r="CG365" i="22"/>
  <c r="CO365" i="22" s="1"/>
  <c r="CG367" i="22"/>
  <c r="CO367" i="22" s="1"/>
  <c r="CG369" i="22"/>
  <c r="CO369" i="22" s="1"/>
  <c r="CG371" i="22"/>
  <c r="CO371" i="22" s="1"/>
  <c r="CG373" i="22"/>
  <c r="CO373" i="22" s="1"/>
  <c r="CG375" i="22"/>
  <c r="CO375" i="22" s="1"/>
  <c r="CG377" i="22"/>
  <c r="CO377" i="22" s="1"/>
  <c r="CG379" i="22"/>
  <c r="CO379" i="22" s="1"/>
  <c r="CG381" i="22"/>
  <c r="CO381" i="22" s="1"/>
  <c r="CG383" i="22"/>
  <c r="CO383" i="22" s="1"/>
  <c r="CG385" i="22"/>
  <c r="CO385" i="22" s="1"/>
  <c r="CG387" i="22"/>
  <c r="CO387" i="22" s="1"/>
  <c r="CG389" i="22"/>
  <c r="CO389" i="22" s="1"/>
  <c r="CG391" i="22"/>
  <c r="CO391" i="22" s="1"/>
  <c r="CG393" i="22"/>
  <c r="CO393" i="22" s="1"/>
  <c r="CG395" i="22"/>
  <c r="CO395" i="22" s="1"/>
  <c r="CG397" i="22"/>
  <c r="CO397" i="22" s="1"/>
  <c r="CG399" i="22"/>
  <c r="CO399" i="22" s="1"/>
  <c r="CG401" i="22"/>
  <c r="CO401" i="22" s="1"/>
  <c r="CG403" i="22"/>
  <c r="CO403" i="22" s="1"/>
  <c r="CG405" i="22"/>
  <c r="CO405" i="22" s="1"/>
  <c r="CG407" i="22"/>
  <c r="CO407" i="22" s="1"/>
  <c r="CG409" i="22"/>
  <c r="CO409" i="22" s="1"/>
  <c r="CG411" i="22"/>
  <c r="CO411" i="22" s="1"/>
  <c r="CG413" i="22"/>
  <c r="CO413" i="22" s="1"/>
  <c r="CG415" i="22"/>
  <c r="CO415" i="22" s="1"/>
  <c r="CG417" i="22"/>
  <c r="CO417" i="22" s="1"/>
  <c r="CG419" i="22"/>
  <c r="CO419" i="22" s="1"/>
  <c r="CG18" i="22"/>
  <c r="CO18" i="22" s="1"/>
  <c r="CG20" i="22"/>
  <c r="CO20" i="22" s="1"/>
  <c r="CG22" i="22"/>
  <c r="CO22" i="22" s="1"/>
  <c r="CG24" i="22"/>
  <c r="CO24" i="22" s="1"/>
  <c r="CG26" i="22"/>
  <c r="CO26" i="22" s="1"/>
  <c r="CG28" i="22"/>
  <c r="CO28" i="22" s="1"/>
  <c r="CG30" i="22"/>
  <c r="CO30" i="22" s="1"/>
  <c r="CG32" i="22"/>
  <c r="CO32" i="22" s="1"/>
  <c r="CG34" i="22"/>
  <c r="CO34" i="22" s="1"/>
  <c r="CG36" i="22"/>
  <c r="CO36" i="22" s="1"/>
  <c r="CG38" i="22"/>
  <c r="CO38" i="22" s="1"/>
  <c r="CG40" i="22"/>
  <c r="CO40" i="22" s="1"/>
  <c r="CG42" i="22"/>
  <c r="CO42" i="22" s="1"/>
  <c r="CG44" i="22"/>
  <c r="CO44" i="22" s="1"/>
  <c r="CG46" i="22"/>
  <c r="CO46" i="22" s="1"/>
  <c r="CG48" i="22"/>
  <c r="CO48" i="22" s="1"/>
  <c r="CG50" i="22"/>
  <c r="CO50" i="22" s="1"/>
  <c r="CG52" i="22"/>
  <c r="CO52" i="22" s="1"/>
  <c r="CG54" i="22"/>
  <c r="CO54" i="22" s="1"/>
  <c r="CG56" i="22"/>
  <c r="CO56" i="22" s="1"/>
  <c r="CG58" i="22"/>
  <c r="CO58" i="22" s="1"/>
  <c r="CG60" i="22"/>
  <c r="CO60" i="22" s="1"/>
  <c r="CG62" i="22"/>
  <c r="CO62" i="22" s="1"/>
  <c r="CG64" i="22"/>
  <c r="CO64" i="22" s="1"/>
  <c r="CG66" i="22"/>
  <c r="CO66" i="22" s="1"/>
  <c r="CG68" i="22"/>
  <c r="CO68" i="22" s="1"/>
  <c r="CG70" i="22"/>
  <c r="CO70" i="22" s="1"/>
  <c r="CG72" i="22"/>
  <c r="CO72" i="22" s="1"/>
  <c r="CG74" i="22"/>
  <c r="CO74" i="22" s="1"/>
  <c r="CG76" i="22"/>
  <c r="CO76" i="22" s="1"/>
  <c r="CG78" i="22"/>
  <c r="CO78" i="22" s="1"/>
  <c r="CG80" i="22"/>
  <c r="CO80" i="22" s="1"/>
  <c r="CG82" i="22"/>
  <c r="CO82" i="22" s="1"/>
  <c r="CG84" i="22"/>
  <c r="CO84" i="22" s="1"/>
  <c r="CG86" i="22"/>
  <c r="CO86" i="22" s="1"/>
  <c r="CG88" i="22"/>
  <c r="CO88" i="22" s="1"/>
  <c r="CG90" i="22"/>
  <c r="CO90" i="22" s="1"/>
  <c r="CG92" i="22"/>
  <c r="CO92" i="22" s="1"/>
  <c r="CG94" i="22"/>
  <c r="CO94" i="22" s="1"/>
  <c r="CG96" i="22"/>
  <c r="CO96" i="22" s="1"/>
  <c r="CG98" i="22"/>
  <c r="CO98" i="22" s="1"/>
  <c r="CG100" i="22"/>
  <c r="CO100" i="22" s="1"/>
  <c r="CG102" i="22"/>
  <c r="CO102" i="22" s="1"/>
  <c r="CG104" i="22"/>
  <c r="CO104" i="22" s="1"/>
  <c r="CG106" i="22"/>
  <c r="CO106" i="22" s="1"/>
  <c r="CG108" i="22"/>
  <c r="CO108" i="22" s="1"/>
  <c r="CG110" i="22"/>
  <c r="CO110" i="22" s="1"/>
  <c r="CG112" i="22"/>
  <c r="CO112" i="22" s="1"/>
  <c r="CG114" i="22"/>
  <c r="CO114" i="22" s="1"/>
  <c r="CG116" i="22"/>
  <c r="CO116" i="22" s="1"/>
  <c r="CG118" i="22"/>
  <c r="CO118" i="22" s="1"/>
  <c r="CG120" i="22"/>
  <c r="CO120" i="22" s="1"/>
  <c r="CG122" i="22"/>
  <c r="CO122" i="22" s="1"/>
  <c r="CG124" i="22"/>
  <c r="CO124" i="22" s="1"/>
  <c r="CG126" i="22"/>
  <c r="CO126" i="22" s="1"/>
  <c r="CG128" i="22"/>
  <c r="CO128" i="22" s="1"/>
  <c r="CG130" i="22"/>
  <c r="CO130" i="22" s="1"/>
  <c r="CG132" i="22"/>
  <c r="CO132" i="22" s="1"/>
  <c r="CG134" i="22"/>
  <c r="CO134" i="22" s="1"/>
  <c r="CG136" i="22"/>
  <c r="CO136" i="22" s="1"/>
  <c r="CG138" i="22"/>
  <c r="CO138" i="22" s="1"/>
  <c r="CG140" i="22"/>
  <c r="CO140" i="22" s="1"/>
  <c r="CG142" i="22"/>
  <c r="CO142" i="22" s="1"/>
  <c r="CG144" i="22"/>
  <c r="CO144" i="22" s="1"/>
  <c r="CG146" i="22"/>
  <c r="CO146" i="22" s="1"/>
  <c r="CG148" i="22"/>
  <c r="CO148" i="22" s="1"/>
  <c r="CG150" i="22"/>
  <c r="CO150" i="22" s="1"/>
  <c r="CG152" i="22"/>
  <c r="CO152" i="22" s="1"/>
  <c r="CG154" i="22"/>
  <c r="CO154" i="22" s="1"/>
  <c r="CG156" i="22"/>
  <c r="CO156" i="22" s="1"/>
  <c r="CG158" i="22"/>
  <c r="CO158" i="22" s="1"/>
  <c r="CG160" i="22"/>
  <c r="CO160" i="22" s="1"/>
  <c r="CG162" i="22"/>
  <c r="CO162" i="22" s="1"/>
  <c r="CG164" i="22"/>
  <c r="CO164" i="22" s="1"/>
  <c r="CG166" i="22"/>
  <c r="CO166" i="22" s="1"/>
  <c r="CG168" i="22"/>
  <c r="CO168" i="22" s="1"/>
  <c r="CG170" i="22"/>
  <c r="CO170" i="22" s="1"/>
  <c r="CG172" i="22"/>
  <c r="CO172" i="22" s="1"/>
  <c r="CG174" i="22"/>
  <c r="CO174" i="22" s="1"/>
  <c r="CG176" i="22"/>
  <c r="CO176" i="22" s="1"/>
  <c r="CG178" i="22"/>
  <c r="CO178" i="22" s="1"/>
  <c r="CG180" i="22"/>
  <c r="CO180" i="22" s="1"/>
  <c r="CG182" i="22"/>
  <c r="CO182" i="22" s="1"/>
  <c r="CG184" i="22"/>
  <c r="CO184" i="22" s="1"/>
  <c r="CG186" i="22"/>
  <c r="CO186" i="22" s="1"/>
  <c r="CG188" i="22"/>
  <c r="CO188" i="22" s="1"/>
  <c r="CG190" i="22"/>
  <c r="CO190" i="22" s="1"/>
  <c r="CG192" i="22"/>
  <c r="CO192" i="22" s="1"/>
  <c r="CG194" i="22"/>
  <c r="CO194" i="22" s="1"/>
  <c r="CG196" i="22"/>
  <c r="CO196" i="22" s="1"/>
  <c r="CG198" i="22"/>
  <c r="CO198" i="22" s="1"/>
  <c r="CG200" i="22"/>
  <c r="CO200" i="22" s="1"/>
  <c r="CG202" i="22"/>
  <c r="CO202" i="22" s="1"/>
  <c r="CG204" i="22"/>
  <c r="CO204" i="22" s="1"/>
  <c r="CG206" i="22"/>
  <c r="CO206" i="22" s="1"/>
  <c r="CG208" i="22"/>
  <c r="CO208" i="22" s="1"/>
  <c r="CG210" i="22"/>
  <c r="CO210" i="22" s="1"/>
  <c r="CG212" i="22"/>
  <c r="CO212" i="22" s="1"/>
  <c r="CG214" i="22"/>
  <c r="CO214" i="22" s="1"/>
  <c r="CG216" i="22"/>
  <c r="CO216" i="22" s="1"/>
  <c r="CG218" i="22"/>
  <c r="CO218" i="22" s="1"/>
  <c r="CG220" i="22"/>
  <c r="CO220" i="22" s="1"/>
  <c r="CG222" i="22"/>
  <c r="CO222" i="22" s="1"/>
  <c r="CG224" i="22"/>
  <c r="CO224" i="22" s="1"/>
  <c r="CG226" i="22"/>
  <c r="CO226" i="22" s="1"/>
  <c r="CG228" i="22"/>
  <c r="CO228" i="22" s="1"/>
  <c r="CG230" i="22"/>
  <c r="CO230" i="22" s="1"/>
  <c r="CG232" i="22"/>
  <c r="CO232" i="22" s="1"/>
  <c r="CG234" i="22"/>
  <c r="CO234" i="22" s="1"/>
  <c r="CG236" i="22"/>
  <c r="CO236" i="22" s="1"/>
  <c r="CG238" i="22"/>
  <c r="CO238" i="22" s="1"/>
  <c r="CG240" i="22"/>
  <c r="CO240" i="22" s="1"/>
  <c r="CG242" i="22"/>
  <c r="CO242" i="22" s="1"/>
  <c r="CG244" i="22"/>
  <c r="CO244" i="22" s="1"/>
  <c r="CG246" i="22"/>
  <c r="CO246" i="22" s="1"/>
  <c r="CG248" i="22"/>
  <c r="CO248" i="22" s="1"/>
  <c r="CG250" i="22"/>
  <c r="CO250" i="22" s="1"/>
  <c r="CG252" i="22"/>
  <c r="CO252" i="22" s="1"/>
  <c r="CG254" i="22"/>
  <c r="CO254" i="22" s="1"/>
  <c r="CG256" i="22"/>
  <c r="CO256" i="22" s="1"/>
  <c r="CG258" i="22"/>
  <c r="CO258" i="22" s="1"/>
  <c r="CG260" i="22"/>
  <c r="CO260" i="22" s="1"/>
  <c r="CG262" i="22"/>
  <c r="CO262" i="22" s="1"/>
  <c r="CG264" i="22"/>
  <c r="CO264" i="22" s="1"/>
  <c r="CG266" i="22"/>
  <c r="CO266" i="22" s="1"/>
  <c r="CG268" i="22"/>
  <c r="CO268" i="22" s="1"/>
  <c r="CG270" i="22"/>
  <c r="CO270" i="22" s="1"/>
  <c r="CG272" i="22"/>
  <c r="CO272" i="22" s="1"/>
  <c r="CG274" i="22"/>
  <c r="CO274" i="22" s="1"/>
  <c r="CG276" i="22"/>
  <c r="CO276" i="22" s="1"/>
  <c r="CG278" i="22"/>
  <c r="CO278" i="22" s="1"/>
  <c r="CG280" i="22"/>
  <c r="CO280" i="22" s="1"/>
  <c r="CG282" i="22"/>
  <c r="CO282" i="22" s="1"/>
  <c r="CG284" i="22"/>
  <c r="CO284" i="22" s="1"/>
  <c r="CG286" i="22"/>
  <c r="CO286" i="22" s="1"/>
  <c r="CG288" i="22"/>
  <c r="CO288" i="22" s="1"/>
  <c r="CG290" i="22"/>
  <c r="CO290" i="22" s="1"/>
  <c r="CG292" i="22"/>
  <c r="CO292" i="22" s="1"/>
  <c r="CG294" i="22"/>
  <c r="CO294" i="22" s="1"/>
  <c r="CG296" i="22"/>
  <c r="CO296" i="22" s="1"/>
  <c r="CG298" i="22"/>
  <c r="CO298" i="22" s="1"/>
  <c r="CG300" i="22"/>
  <c r="CO300" i="22" s="1"/>
  <c r="CG302" i="22"/>
  <c r="CO302" i="22" s="1"/>
  <c r="CG304" i="22"/>
  <c r="CO304" i="22" s="1"/>
  <c r="CG306" i="22"/>
  <c r="CO306" i="22" s="1"/>
  <c r="CG308" i="22"/>
  <c r="CO308" i="22" s="1"/>
  <c r="CG310" i="22"/>
  <c r="CO310" i="22" s="1"/>
  <c r="CG312" i="22"/>
  <c r="CO312" i="22" s="1"/>
  <c r="CG314" i="22"/>
  <c r="CO314" i="22" s="1"/>
  <c r="CG316" i="22"/>
  <c r="CO316" i="22" s="1"/>
  <c r="CG318" i="22"/>
  <c r="CO318" i="22" s="1"/>
  <c r="CG320" i="22"/>
  <c r="CO320" i="22" s="1"/>
  <c r="CG322" i="22"/>
  <c r="CO322" i="22" s="1"/>
  <c r="CG324" i="22"/>
  <c r="CO324" i="22" s="1"/>
  <c r="CG326" i="22"/>
  <c r="CO326" i="22" s="1"/>
  <c r="CG328" i="22"/>
  <c r="CO328" i="22" s="1"/>
  <c r="CG330" i="22"/>
  <c r="CO330" i="22" s="1"/>
  <c r="CG332" i="22"/>
  <c r="CO332" i="22" s="1"/>
  <c r="CG334" i="22"/>
  <c r="CO334" i="22" s="1"/>
  <c r="CG336" i="22"/>
  <c r="CO336" i="22" s="1"/>
  <c r="CG338" i="22"/>
  <c r="CO338" i="22" s="1"/>
  <c r="CG340" i="22"/>
  <c r="CO340" i="22" s="1"/>
  <c r="CG342" i="22"/>
  <c r="CO342" i="22" s="1"/>
  <c r="CG344" i="22"/>
  <c r="CO344" i="22" s="1"/>
  <c r="CG346" i="22"/>
  <c r="CO346" i="22" s="1"/>
  <c r="CG348" i="22"/>
  <c r="CO348" i="22" s="1"/>
  <c r="CG350" i="22"/>
  <c r="CO350" i="22" s="1"/>
  <c r="CG352" i="22"/>
  <c r="CO352" i="22" s="1"/>
  <c r="CG354" i="22"/>
  <c r="CO354" i="22" s="1"/>
  <c r="CG356" i="22"/>
  <c r="CO356" i="22" s="1"/>
  <c r="CG358" i="22"/>
  <c r="CO358" i="22" s="1"/>
  <c r="CG360" i="22"/>
  <c r="CO360" i="22" s="1"/>
  <c r="CG362" i="22"/>
  <c r="CO362" i="22" s="1"/>
  <c r="CG364" i="22"/>
  <c r="CO364" i="22" s="1"/>
  <c r="CG366" i="22"/>
  <c r="CO366" i="22" s="1"/>
  <c r="CG368" i="22"/>
  <c r="CO368" i="22" s="1"/>
  <c r="CG370" i="22"/>
  <c r="CO370" i="22" s="1"/>
  <c r="CG372" i="22"/>
  <c r="CO372" i="22" s="1"/>
  <c r="CG374" i="22"/>
  <c r="CO374" i="22" s="1"/>
  <c r="CG376" i="22"/>
  <c r="CO376" i="22" s="1"/>
  <c r="CG378" i="22"/>
  <c r="CO378" i="22" s="1"/>
  <c r="CG380" i="22"/>
  <c r="CO380" i="22" s="1"/>
  <c r="CG382" i="22"/>
  <c r="CO382" i="22" s="1"/>
  <c r="CG384" i="22"/>
  <c r="CO384" i="22" s="1"/>
  <c r="CG386" i="22"/>
  <c r="CO386" i="22" s="1"/>
  <c r="CG388" i="22"/>
  <c r="CO388" i="22" s="1"/>
  <c r="CG390" i="22"/>
  <c r="CO390" i="22" s="1"/>
  <c r="CG392" i="22"/>
  <c r="CO392" i="22" s="1"/>
  <c r="CG394" i="22"/>
  <c r="CO394" i="22" s="1"/>
  <c r="CG396" i="22"/>
  <c r="CO396" i="22" s="1"/>
  <c r="CG398" i="22"/>
  <c r="CO398" i="22" s="1"/>
  <c r="CG400" i="22"/>
  <c r="CO400" i="22" s="1"/>
  <c r="CG402" i="22"/>
  <c r="CO402" i="22" s="1"/>
  <c r="CG404" i="22"/>
  <c r="CO404" i="22" s="1"/>
  <c r="CG406" i="22"/>
  <c r="CO406" i="22" s="1"/>
  <c r="CG408" i="22"/>
  <c r="CO408" i="22" s="1"/>
  <c r="CG410" i="22"/>
  <c r="CO410" i="22" s="1"/>
  <c r="CG412" i="22"/>
  <c r="CO412" i="22" s="1"/>
  <c r="CG414" i="22"/>
  <c r="CO414" i="22" s="1"/>
  <c r="CG416" i="22"/>
  <c r="CO416" i="22" s="1"/>
  <c r="CG418" i="22"/>
  <c r="CO418" i="22" s="1"/>
  <c r="CG421" i="22"/>
  <c r="CO421" i="22" s="1"/>
  <c r="CG423" i="22"/>
  <c r="CO423" i="22" s="1"/>
  <c r="CG425" i="22"/>
  <c r="CO425" i="22" s="1"/>
  <c r="CG427" i="22"/>
  <c r="CO427" i="22" s="1"/>
  <c r="CG429" i="22"/>
  <c r="CO429" i="22" s="1"/>
  <c r="CG431" i="22"/>
  <c r="CO431" i="22" s="1"/>
  <c r="CG433" i="22"/>
  <c r="CO433" i="22" s="1"/>
  <c r="CG435" i="22"/>
  <c r="CO435" i="22" s="1"/>
  <c r="CG437" i="22"/>
  <c r="CO437" i="22" s="1"/>
  <c r="CG439" i="22"/>
  <c r="CO439" i="22" s="1"/>
  <c r="CG441" i="22"/>
  <c r="CO441" i="22" s="1"/>
  <c r="CG443" i="22"/>
  <c r="CO443" i="22" s="1"/>
  <c r="CG445" i="22"/>
  <c r="CO445" i="22" s="1"/>
  <c r="CG447" i="22"/>
  <c r="CO447" i="22" s="1"/>
  <c r="CG449" i="22"/>
  <c r="CO449" i="22" s="1"/>
  <c r="CG451" i="22"/>
  <c r="CO451" i="22" s="1"/>
  <c r="CG453" i="22"/>
  <c r="CO453" i="22" s="1"/>
  <c r="CG455" i="22"/>
  <c r="CO455" i="22" s="1"/>
  <c r="CG457" i="22"/>
  <c r="CO457" i="22" s="1"/>
  <c r="CG459" i="22"/>
  <c r="CO459" i="22" s="1"/>
  <c r="CG461" i="22"/>
  <c r="CO461" i="22" s="1"/>
  <c r="CG463" i="22"/>
  <c r="CO463" i="22" s="1"/>
  <c r="CG465" i="22"/>
  <c r="CO465" i="22" s="1"/>
  <c r="CG467" i="22"/>
  <c r="CO467" i="22" s="1"/>
  <c r="CG469" i="22"/>
  <c r="CO469" i="22" s="1"/>
  <c r="CG471" i="22"/>
  <c r="CO471" i="22" s="1"/>
  <c r="CG473" i="22"/>
  <c r="CO473" i="22" s="1"/>
  <c r="CG475" i="22"/>
  <c r="CO475" i="22" s="1"/>
  <c r="CG477" i="22"/>
  <c r="CO477" i="22" s="1"/>
  <c r="CG479" i="22"/>
  <c r="CO479" i="22" s="1"/>
  <c r="CG481" i="22"/>
  <c r="CO481" i="22" s="1"/>
  <c r="CG483" i="22"/>
  <c r="CO483" i="22" s="1"/>
  <c r="CG485" i="22"/>
  <c r="CO485" i="22" s="1"/>
  <c r="CG487" i="22"/>
  <c r="CO487" i="22" s="1"/>
  <c r="CG489" i="22"/>
  <c r="CO489" i="22" s="1"/>
  <c r="CG491" i="22"/>
  <c r="CO491" i="22" s="1"/>
  <c r="CG493" i="22"/>
  <c r="CO493" i="22" s="1"/>
  <c r="CG495" i="22"/>
  <c r="CO495" i="22" s="1"/>
  <c r="CG497" i="22"/>
  <c r="CO497" i="22" s="1"/>
  <c r="CG499" i="22"/>
  <c r="CO499" i="22" s="1"/>
  <c r="CG420" i="22"/>
  <c r="CO420" i="22" s="1"/>
  <c r="CG422" i="22"/>
  <c r="CO422" i="22" s="1"/>
  <c r="CG426" i="22"/>
  <c r="CO426" i="22" s="1"/>
  <c r="CG430" i="22"/>
  <c r="CO430" i="22" s="1"/>
  <c r="CG434" i="22"/>
  <c r="CO434" i="22" s="1"/>
  <c r="CG438" i="22"/>
  <c r="CO438" i="22" s="1"/>
  <c r="CG442" i="22"/>
  <c r="CO442" i="22" s="1"/>
  <c r="CG446" i="22"/>
  <c r="CO446" i="22" s="1"/>
  <c r="CG450" i="22"/>
  <c r="CO450" i="22" s="1"/>
  <c r="CG454" i="22"/>
  <c r="CO454" i="22" s="1"/>
  <c r="CG458" i="22"/>
  <c r="CO458" i="22" s="1"/>
  <c r="CG462" i="22"/>
  <c r="CO462" i="22" s="1"/>
  <c r="CG466" i="22"/>
  <c r="CO466" i="22" s="1"/>
  <c r="CG470" i="22"/>
  <c r="CO470" i="22" s="1"/>
  <c r="CG474" i="22"/>
  <c r="CO474" i="22" s="1"/>
  <c r="CG478" i="22"/>
  <c r="CO478" i="22" s="1"/>
  <c r="CG482" i="22"/>
  <c r="CO482" i="22" s="1"/>
  <c r="CG486" i="22"/>
  <c r="CO486" i="22" s="1"/>
  <c r="CG490" i="22"/>
  <c r="CO490" i="22" s="1"/>
  <c r="CG494" i="22"/>
  <c r="CO494" i="22" s="1"/>
  <c r="CG498" i="22"/>
  <c r="CO498" i="22" s="1"/>
  <c r="CG424" i="22"/>
  <c r="CO424" i="22" s="1"/>
  <c r="CG428" i="22"/>
  <c r="CO428" i="22" s="1"/>
  <c r="CG432" i="22"/>
  <c r="CO432" i="22" s="1"/>
  <c r="CG436" i="22"/>
  <c r="CO436" i="22" s="1"/>
  <c r="CG440" i="22"/>
  <c r="CO440" i="22" s="1"/>
  <c r="CG444" i="22"/>
  <c r="CO444" i="22" s="1"/>
  <c r="CG448" i="22"/>
  <c r="CO448" i="22" s="1"/>
  <c r="CG452" i="22"/>
  <c r="CO452" i="22" s="1"/>
  <c r="CG456" i="22"/>
  <c r="CO456" i="22" s="1"/>
  <c r="CG460" i="22"/>
  <c r="CO460" i="22" s="1"/>
  <c r="CG464" i="22"/>
  <c r="CO464" i="22" s="1"/>
  <c r="CG468" i="22"/>
  <c r="CO468" i="22" s="1"/>
  <c r="CG472" i="22"/>
  <c r="CO472" i="22" s="1"/>
  <c r="CG476" i="22"/>
  <c r="CO476" i="22" s="1"/>
  <c r="CG480" i="22"/>
  <c r="CO480" i="22" s="1"/>
  <c r="CG484" i="22"/>
  <c r="CO484" i="22" s="1"/>
  <c r="CG488" i="22"/>
  <c r="CO488" i="22" s="1"/>
  <c r="CG492" i="22"/>
  <c r="CO492" i="22" s="1"/>
  <c r="CG496" i="22"/>
  <c r="CO496" i="22" s="1"/>
  <c r="CE17" i="22"/>
  <c r="CM17" i="22" s="1"/>
  <c r="CE21" i="22"/>
  <c r="CM21" i="22" s="1"/>
  <c r="CE25" i="22"/>
  <c r="CM25" i="22" s="1"/>
  <c r="CE29" i="22"/>
  <c r="CM29" i="22" s="1"/>
  <c r="CE33" i="22"/>
  <c r="CM33" i="22" s="1"/>
  <c r="CE37" i="22"/>
  <c r="CM37" i="22" s="1"/>
  <c r="CE41" i="22"/>
  <c r="CM41" i="22" s="1"/>
  <c r="CE45" i="22"/>
  <c r="CM45" i="22" s="1"/>
  <c r="CE49" i="22"/>
  <c r="CM49" i="22" s="1"/>
  <c r="CE53" i="22"/>
  <c r="CM53" i="22" s="1"/>
  <c r="CE57" i="22"/>
  <c r="CM57" i="22" s="1"/>
  <c r="CE61" i="22"/>
  <c r="CM61" i="22" s="1"/>
  <c r="CE65" i="22"/>
  <c r="CM65" i="22" s="1"/>
  <c r="CE69" i="22"/>
  <c r="CM69" i="22" s="1"/>
  <c r="CE73" i="22"/>
  <c r="CM73" i="22" s="1"/>
  <c r="CE77" i="22"/>
  <c r="CM77" i="22" s="1"/>
  <c r="CE81" i="22"/>
  <c r="CM81" i="22" s="1"/>
  <c r="CE85" i="22"/>
  <c r="CM85" i="22" s="1"/>
  <c r="CE89" i="22"/>
  <c r="CM89" i="22" s="1"/>
  <c r="CE93" i="22"/>
  <c r="CM93" i="22" s="1"/>
  <c r="CE97" i="22"/>
  <c r="CM97" i="22" s="1"/>
  <c r="CE101" i="22"/>
  <c r="CM101" i="22" s="1"/>
  <c r="CE105" i="22"/>
  <c r="CM105" i="22" s="1"/>
  <c r="CE109" i="22"/>
  <c r="CM109" i="22" s="1"/>
  <c r="CE113" i="22"/>
  <c r="CM113" i="22" s="1"/>
  <c r="CE117" i="22"/>
  <c r="CM117" i="22" s="1"/>
  <c r="CE121" i="22"/>
  <c r="CM121" i="22" s="1"/>
  <c r="CE125" i="22"/>
  <c r="CM125" i="22" s="1"/>
  <c r="CE127" i="22"/>
  <c r="CM127" i="22" s="1"/>
  <c r="CE129" i="22"/>
  <c r="CM129" i="22" s="1"/>
  <c r="CE131" i="22"/>
  <c r="CM131" i="22" s="1"/>
  <c r="CE133" i="22"/>
  <c r="CM133" i="22" s="1"/>
  <c r="CE135" i="22"/>
  <c r="CM135" i="22" s="1"/>
  <c r="CE137" i="22"/>
  <c r="CM137" i="22" s="1"/>
  <c r="CE139" i="22"/>
  <c r="CM139" i="22" s="1"/>
  <c r="CE141" i="22"/>
  <c r="CM141" i="22" s="1"/>
  <c r="CE143" i="22"/>
  <c r="CM143" i="22" s="1"/>
  <c r="CE145" i="22"/>
  <c r="CM145" i="22" s="1"/>
  <c r="CE147" i="22"/>
  <c r="CM147" i="22" s="1"/>
  <c r="CE149" i="22"/>
  <c r="CM149" i="22" s="1"/>
  <c r="CE151" i="22"/>
  <c r="CM151" i="22" s="1"/>
  <c r="CE153" i="22"/>
  <c r="CM153" i="22" s="1"/>
  <c r="CE155" i="22"/>
  <c r="CM155" i="22" s="1"/>
  <c r="CE157" i="22"/>
  <c r="CM157" i="22" s="1"/>
  <c r="CE159" i="22"/>
  <c r="CM159" i="22" s="1"/>
  <c r="CE161" i="22"/>
  <c r="CM161" i="22" s="1"/>
  <c r="CE163" i="22"/>
  <c r="CM163" i="22" s="1"/>
  <c r="CE165" i="22"/>
  <c r="CM165" i="22" s="1"/>
  <c r="CE167" i="22"/>
  <c r="CM167" i="22" s="1"/>
  <c r="CE169" i="22"/>
  <c r="CM169" i="22" s="1"/>
  <c r="CE171" i="22"/>
  <c r="CM171" i="22" s="1"/>
  <c r="CE173" i="22"/>
  <c r="CM173" i="22" s="1"/>
  <c r="CE175" i="22"/>
  <c r="CM175" i="22" s="1"/>
  <c r="CE177" i="22"/>
  <c r="CM177" i="22" s="1"/>
  <c r="CE179" i="22"/>
  <c r="CM179" i="22" s="1"/>
  <c r="CE181" i="22"/>
  <c r="CM181" i="22" s="1"/>
  <c r="CE183" i="22"/>
  <c r="CM183" i="22" s="1"/>
  <c r="CE185" i="22"/>
  <c r="CM185" i="22" s="1"/>
  <c r="CE187" i="22"/>
  <c r="CM187" i="22" s="1"/>
  <c r="CE189" i="22"/>
  <c r="CM189" i="22" s="1"/>
  <c r="CE191" i="22"/>
  <c r="CM191" i="22" s="1"/>
  <c r="CE193" i="22"/>
  <c r="CM193" i="22" s="1"/>
  <c r="CE195" i="22"/>
  <c r="CM195" i="22" s="1"/>
  <c r="CE197" i="22"/>
  <c r="CM197" i="22" s="1"/>
  <c r="CE199" i="22"/>
  <c r="CM199" i="22" s="1"/>
  <c r="CE201" i="22"/>
  <c r="CM201" i="22" s="1"/>
  <c r="CE203" i="22"/>
  <c r="CM203" i="22" s="1"/>
  <c r="CE205" i="22"/>
  <c r="CM205" i="22" s="1"/>
  <c r="CE207" i="22"/>
  <c r="CM207" i="22" s="1"/>
  <c r="CE209" i="22"/>
  <c r="CM209" i="22" s="1"/>
  <c r="CE211" i="22"/>
  <c r="CM211" i="22" s="1"/>
  <c r="CE213" i="22"/>
  <c r="CM213" i="22" s="1"/>
  <c r="CE215" i="22"/>
  <c r="CM215" i="22" s="1"/>
  <c r="CE217" i="22"/>
  <c r="CM217" i="22" s="1"/>
  <c r="CE219" i="22"/>
  <c r="CM219" i="22" s="1"/>
  <c r="CE221" i="22"/>
  <c r="CM221" i="22" s="1"/>
  <c r="CE223" i="22"/>
  <c r="CM223" i="22" s="1"/>
  <c r="CE225" i="22"/>
  <c r="CM225" i="22" s="1"/>
  <c r="CE227" i="22"/>
  <c r="CM227" i="22" s="1"/>
  <c r="CE229" i="22"/>
  <c r="CM229" i="22" s="1"/>
  <c r="CE231" i="22"/>
  <c r="CM231" i="22" s="1"/>
  <c r="CE233" i="22"/>
  <c r="CM233" i="22" s="1"/>
  <c r="CE235" i="22"/>
  <c r="CM235" i="22" s="1"/>
  <c r="CE237" i="22"/>
  <c r="CM237" i="22" s="1"/>
  <c r="CE239" i="22"/>
  <c r="CM239" i="22" s="1"/>
  <c r="CE241" i="22"/>
  <c r="CM241" i="22" s="1"/>
  <c r="CE243" i="22"/>
  <c r="CM243" i="22" s="1"/>
  <c r="CE245" i="22"/>
  <c r="CM245" i="22" s="1"/>
  <c r="CE247" i="22"/>
  <c r="CM247" i="22" s="1"/>
  <c r="CE249" i="22"/>
  <c r="CM249" i="22" s="1"/>
  <c r="CE251" i="22"/>
  <c r="CM251" i="22" s="1"/>
  <c r="CE253" i="22"/>
  <c r="CM253" i="22" s="1"/>
  <c r="CE255" i="22"/>
  <c r="CM255" i="22" s="1"/>
  <c r="CE257" i="22"/>
  <c r="CM257" i="22" s="1"/>
  <c r="CE259" i="22"/>
  <c r="CM259" i="22" s="1"/>
  <c r="CE261" i="22"/>
  <c r="CM261" i="22" s="1"/>
  <c r="CE263" i="22"/>
  <c r="CM263" i="22" s="1"/>
  <c r="CE265" i="22"/>
  <c r="CM265" i="22" s="1"/>
  <c r="CE267" i="22"/>
  <c r="CM267" i="22" s="1"/>
  <c r="CE269" i="22"/>
  <c r="CM269" i="22" s="1"/>
  <c r="CE271" i="22"/>
  <c r="CM271" i="22" s="1"/>
  <c r="CE273" i="22"/>
  <c r="CM273" i="22" s="1"/>
  <c r="CE275" i="22"/>
  <c r="CM275" i="22" s="1"/>
  <c r="CE277" i="22"/>
  <c r="CM277" i="22" s="1"/>
  <c r="CE279" i="22"/>
  <c r="CM279" i="22" s="1"/>
  <c r="CE281" i="22"/>
  <c r="CM281" i="22" s="1"/>
  <c r="CE283" i="22"/>
  <c r="CM283" i="22" s="1"/>
  <c r="CE285" i="22"/>
  <c r="CM285" i="22" s="1"/>
  <c r="CE287" i="22"/>
  <c r="CM287" i="22" s="1"/>
  <c r="CE289" i="22"/>
  <c r="CM289" i="22" s="1"/>
  <c r="CE291" i="22"/>
  <c r="CM291" i="22" s="1"/>
  <c r="CE293" i="22"/>
  <c r="CM293" i="22" s="1"/>
  <c r="CE295" i="22"/>
  <c r="CM295" i="22" s="1"/>
  <c r="CE297" i="22"/>
  <c r="CM297" i="22" s="1"/>
  <c r="CE299" i="22"/>
  <c r="CM299" i="22" s="1"/>
  <c r="CE301" i="22"/>
  <c r="CM301" i="22" s="1"/>
  <c r="CE303" i="22"/>
  <c r="CM303" i="22" s="1"/>
  <c r="CE305" i="22"/>
  <c r="CM305" i="22" s="1"/>
  <c r="CE307" i="22"/>
  <c r="CM307" i="22" s="1"/>
  <c r="CE309" i="22"/>
  <c r="CM309" i="22" s="1"/>
  <c r="CE311" i="22"/>
  <c r="CM311" i="22" s="1"/>
  <c r="CE313" i="22"/>
  <c r="CM313" i="22" s="1"/>
  <c r="CE315" i="22"/>
  <c r="CM315" i="22" s="1"/>
  <c r="CE317" i="22"/>
  <c r="CM317" i="22" s="1"/>
  <c r="CE319" i="22"/>
  <c r="CM319" i="22" s="1"/>
  <c r="CE321" i="22"/>
  <c r="CM321" i="22" s="1"/>
  <c r="CE323" i="22"/>
  <c r="CM323" i="22" s="1"/>
  <c r="CE325" i="22"/>
  <c r="CM325" i="22" s="1"/>
  <c r="CE327" i="22"/>
  <c r="CM327" i="22" s="1"/>
  <c r="CE329" i="22"/>
  <c r="CM329" i="22" s="1"/>
  <c r="CE331" i="22"/>
  <c r="CM331" i="22" s="1"/>
  <c r="CE333" i="22"/>
  <c r="CM333" i="22" s="1"/>
  <c r="CE335" i="22"/>
  <c r="CM335" i="22" s="1"/>
  <c r="CE337" i="22"/>
  <c r="CM337" i="22" s="1"/>
  <c r="CE339" i="22"/>
  <c r="CM339" i="22" s="1"/>
  <c r="CE341" i="22"/>
  <c r="CM341" i="22" s="1"/>
  <c r="CE343" i="22"/>
  <c r="CM343" i="22" s="1"/>
  <c r="CE345" i="22"/>
  <c r="CM345" i="22" s="1"/>
  <c r="CE347" i="22"/>
  <c r="CM347" i="22" s="1"/>
  <c r="CE349" i="22"/>
  <c r="CM349" i="22" s="1"/>
  <c r="CE351" i="22"/>
  <c r="CM351" i="22" s="1"/>
  <c r="CE353" i="22"/>
  <c r="CM353" i="22" s="1"/>
  <c r="CE355" i="22"/>
  <c r="CM355" i="22" s="1"/>
  <c r="CE357" i="22"/>
  <c r="CM357" i="22" s="1"/>
  <c r="CE359" i="22"/>
  <c r="CM359" i="22" s="1"/>
  <c r="CE361" i="22"/>
  <c r="CM361" i="22" s="1"/>
  <c r="CE363" i="22"/>
  <c r="CM363" i="22" s="1"/>
  <c r="CE365" i="22"/>
  <c r="CM365" i="22" s="1"/>
  <c r="CE367" i="22"/>
  <c r="CM367" i="22" s="1"/>
  <c r="CE369" i="22"/>
  <c r="CM369" i="22" s="1"/>
  <c r="CE371" i="22"/>
  <c r="CM371" i="22" s="1"/>
  <c r="CE373" i="22"/>
  <c r="CM373" i="22" s="1"/>
  <c r="CE375" i="22"/>
  <c r="CM375" i="22" s="1"/>
  <c r="CE377" i="22"/>
  <c r="CM377" i="22" s="1"/>
  <c r="CE379" i="22"/>
  <c r="CM379" i="22" s="1"/>
  <c r="CE381" i="22"/>
  <c r="CM381" i="22" s="1"/>
  <c r="CE383" i="22"/>
  <c r="CM383" i="22" s="1"/>
  <c r="CE385" i="22"/>
  <c r="CM385" i="22" s="1"/>
  <c r="CE387" i="22"/>
  <c r="CM387" i="22" s="1"/>
  <c r="CE389" i="22"/>
  <c r="CM389" i="22" s="1"/>
  <c r="CE391" i="22"/>
  <c r="CM391" i="22" s="1"/>
  <c r="CE393" i="22"/>
  <c r="CM393" i="22" s="1"/>
  <c r="CE395" i="22"/>
  <c r="CM395" i="22" s="1"/>
  <c r="CE397" i="22"/>
  <c r="CM397" i="22" s="1"/>
  <c r="CE399" i="22"/>
  <c r="CM399" i="22" s="1"/>
  <c r="CE401" i="22"/>
  <c r="CM401" i="22" s="1"/>
  <c r="CE403" i="22"/>
  <c r="CM403" i="22" s="1"/>
  <c r="CE405" i="22"/>
  <c r="CM405" i="22" s="1"/>
  <c r="CE407" i="22"/>
  <c r="CM407" i="22" s="1"/>
  <c r="CE409" i="22"/>
  <c r="CM409" i="22" s="1"/>
  <c r="CE411" i="22"/>
  <c r="CM411" i="22" s="1"/>
  <c r="CE413" i="22"/>
  <c r="CM413" i="22" s="1"/>
  <c r="CE415" i="22"/>
  <c r="CM415" i="22" s="1"/>
  <c r="CE417" i="22"/>
  <c r="CM417" i="22" s="1"/>
  <c r="CE419" i="22"/>
  <c r="CM419" i="22" s="1"/>
  <c r="CE18" i="22"/>
  <c r="CM18" i="22" s="1"/>
  <c r="CE20" i="22"/>
  <c r="CM20" i="22" s="1"/>
  <c r="CE22" i="22"/>
  <c r="CM22" i="22" s="1"/>
  <c r="CE24" i="22"/>
  <c r="CM24" i="22" s="1"/>
  <c r="CE26" i="22"/>
  <c r="CM26" i="22" s="1"/>
  <c r="CE28" i="22"/>
  <c r="CM28" i="22" s="1"/>
  <c r="CE30" i="22"/>
  <c r="CM30" i="22" s="1"/>
  <c r="CE32" i="22"/>
  <c r="CM32" i="22" s="1"/>
  <c r="CE34" i="22"/>
  <c r="CM34" i="22" s="1"/>
  <c r="CE36" i="22"/>
  <c r="CM36" i="22" s="1"/>
  <c r="CE38" i="22"/>
  <c r="CM38" i="22" s="1"/>
  <c r="CE40" i="22"/>
  <c r="CM40" i="22" s="1"/>
  <c r="CE42" i="22"/>
  <c r="CM42" i="22" s="1"/>
  <c r="CE44" i="22"/>
  <c r="CM44" i="22" s="1"/>
  <c r="CE46" i="22"/>
  <c r="CM46" i="22" s="1"/>
  <c r="CE48" i="22"/>
  <c r="CM48" i="22" s="1"/>
  <c r="CE50" i="22"/>
  <c r="CM50" i="22" s="1"/>
  <c r="CE52" i="22"/>
  <c r="CM52" i="22" s="1"/>
  <c r="CE54" i="22"/>
  <c r="CM54" i="22" s="1"/>
  <c r="CE56" i="22"/>
  <c r="CM56" i="22" s="1"/>
  <c r="CE58" i="22"/>
  <c r="CM58" i="22" s="1"/>
  <c r="CE60" i="22"/>
  <c r="CM60" i="22" s="1"/>
  <c r="CE62" i="22"/>
  <c r="CM62" i="22" s="1"/>
  <c r="CE64" i="22"/>
  <c r="CM64" i="22" s="1"/>
  <c r="CE66" i="22"/>
  <c r="CM66" i="22" s="1"/>
  <c r="CE68" i="22"/>
  <c r="CM68" i="22" s="1"/>
  <c r="CE70" i="22"/>
  <c r="CM70" i="22" s="1"/>
  <c r="CE72" i="22"/>
  <c r="CM72" i="22" s="1"/>
  <c r="CE74" i="22"/>
  <c r="CM74" i="22" s="1"/>
  <c r="CE76" i="22"/>
  <c r="CM76" i="22" s="1"/>
  <c r="CE78" i="22"/>
  <c r="CM78" i="22" s="1"/>
  <c r="CE80" i="22"/>
  <c r="CM80" i="22" s="1"/>
  <c r="CE82" i="22"/>
  <c r="CM82" i="22" s="1"/>
  <c r="CE84" i="22"/>
  <c r="CM84" i="22" s="1"/>
  <c r="CE86" i="22"/>
  <c r="CM86" i="22" s="1"/>
  <c r="CE88" i="22"/>
  <c r="CM88" i="22" s="1"/>
  <c r="CE90" i="22"/>
  <c r="CM90" i="22" s="1"/>
  <c r="CE92" i="22"/>
  <c r="CM92" i="22" s="1"/>
  <c r="CE94" i="22"/>
  <c r="CM94" i="22" s="1"/>
  <c r="CE96" i="22"/>
  <c r="CM96" i="22" s="1"/>
  <c r="CE98" i="22"/>
  <c r="CM98" i="22" s="1"/>
  <c r="CE100" i="22"/>
  <c r="CM100" i="22" s="1"/>
  <c r="CE102" i="22"/>
  <c r="CM102" i="22" s="1"/>
  <c r="CE104" i="22"/>
  <c r="CM104" i="22" s="1"/>
  <c r="CE106" i="22"/>
  <c r="CM106" i="22" s="1"/>
  <c r="CE108" i="22"/>
  <c r="CM108" i="22" s="1"/>
  <c r="CE110" i="22"/>
  <c r="CM110" i="22" s="1"/>
  <c r="CE112" i="22"/>
  <c r="CM112" i="22" s="1"/>
  <c r="CE114" i="22"/>
  <c r="CM114" i="22" s="1"/>
  <c r="CE116" i="22"/>
  <c r="CM116" i="22" s="1"/>
  <c r="CE118" i="22"/>
  <c r="CM118" i="22" s="1"/>
  <c r="CE120" i="22"/>
  <c r="CM120" i="22" s="1"/>
  <c r="CE122" i="22"/>
  <c r="CM122" i="22" s="1"/>
  <c r="CE124" i="22"/>
  <c r="CM124" i="22" s="1"/>
  <c r="CE126" i="22"/>
  <c r="CM126" i="22" s="1"/>
  <c r="CE128" i="22"/>
  <c r="CM128" i="22" s="1"/>
  <c r="CE130" i="22"/>
  <c r="CM130" i="22" s="1"/>
  <c r="CE132" i="22"/>
  <c r="CM132" i="22" s="1"/>
  <c r="CE134" i="22"/>
  <c r="CM134" i="22" s="1"/>
  <c r="CE136" i="22"/>
  <c r="CM136" i="22" s="1"/>
  <c r="CE138" i="22"/>
  <c r="CM138" i="22" s="1"/>
  <c r="CE140" i="22"/>
  <c r="CM140" i="22" s="1"/>
  <c r="CE142" i="22"/>
  <c r="CM142" i="22" s="1"/>
  <c r="CE144" i="22"/>
  <c r="CM144" i="22" s="1"/>
  <c r="CE146" i="22"/>
  <c r="CM146" i="22" s="1"/>
  <c r="CE148" i="22"/>
  <c r="CM148" i="22" s="1"/>
  <c r="CE150" i="22"/>
  <c r="CM150" i="22" s="1"/>
  <c r="CE152" i="22"/>
  <c r="CM152" i="22" s="1"/>
  <c r="CE154" i="22"/>
  <c r="CM154" i="22" s="1"/>
  <c r="CE156" i="22"/>
  <c r="CM156" i="22" s="1"/>
  <c r="CE158" i="22"/>
  <c r="CM158" i="22" s="1"/>
  <c r="CE160" i="22"/>
  <c r="CM160" i="22" s="1"/>
  <c r="CE162" i="22"/>
  <c r="CM162" i="22" s="1"/>
  <c r="CE164" i="22"/>
  <c r="CM164" i="22" s="1"/>
  <c r="CE166" i="22"/>
  <c r="CM166" i="22" s="1"/>
  <c r="CE168" i="22"/>
  <c r="CM168" i="22" s="1"/>
  <c r="CE170" i="22"/>
  <c r="CM170" i="22" s="1"/>
  <c r="CE172" i="22"/>
  <c r="CM172" i="22" s="1"/>
  <c r="CE174" i="22"/>
  <c r="CM174" i="22" s="1"/>
  <c r="CE176" i="22"/>
  <c r="CM176" i="22" s="1"/>
  <c r="CE178" i="22"/>
  <c r="CM178" i="22" s="1"/>
  <c r="CE180" i="22"/>
  <c r="CM180" i="22" s="1"/>
  <c r="CE182" i="22"/>
  <c r="CM182" i="22" s="1"/>
  <c r="CE184" i="22"/>
  <c r="CM184" i="22" s="1"/>
  <c r="CE186" i="22"/>
  <c r="CM186" i="22" s="1"/>
  <c r="CE188" i="22"/>
  <c r="CM188" i="22" s="1"/>
  <c r="CE190" i="22"/>
  <c r="CM190" i="22" s="1"/>
  <c r="CE192" i="22"/>
  <c r="CM192" i="22" s="1"/>
  <c r="CE194" i="22"/>
  <c r="CM194" i="22" s="1"/>
  <c r="CE196" i="22"/>
  <c r="CM196" i="22" s="1"/>
  <c r="CE198" i="22"/>
  <c r="CM198" i="22" s="1"/>
  <c r="CE200" i="22"/>
  <c r="CM200" i="22" s="1"/>
  <c r="CE202" i="22"/>
  <c r="CM202" i="22" s="1"/>
  <c r="CE204" i="22"/>
  <c r="CM204" i="22" s="1"/>
  <c r="CE206" i="22"/>
  <c r="CM206" i="22" s="1"/>
  <c r="CE208" i="22"/>
  <c r="CM208" i="22" s="1"/>
  <c r="CE210" i="22"/>
  <c r="CM210" i="22" s="1"/>
  <c r="CE212" i="22"/>
  <c r="CM212" i="22" s="1"/>
  <c r="CE214" i="22"/>
  <c r="CM214" i="22" s="1"/>
  <c r="CE216" i="22"/>
  <c r="CM216" i="22" s="1"/>
  <c r="CE218" i="22"/>
  <c r="CM218" i="22" s="1"/>
  <c r="CE220" i="22"/>
  <c r="CM220" i="22" s="1"/>
  <c r="CE222" i="22"/>
  <c r="CM222" i="22" s="1"/>
  <c r="CE224" i="22"/>
  <c r="CM224" i="22" s="1"/>
  <c r="CE226" i="22"/>
  <c r="CM226" i="22" s="1"/>
  <c r="CE228" i="22"/>
  <c r="CM228" i="22" s="1"/>
  <c r="CE230" i="22"/>
  <c r="CM230" i="22" s="1"/>
  <c r="CE232" i="22"/>
  <c r="CM232" i="22" s="1"/>
  <c r="CE234" i="22"/>
  <c r="CM234" i="22" s="1"/>
  <c r="CE236" i="22"/>
  <c r="CM236" i="22" s="1"/>
  <c r="CE238" i="22"/>
  <c r="CM238" i="22" s="1"/>
  <c r="CE240" i="22"/>
  <c r="CM240" i="22" s="1"/>
  <c r="CE242" i="22"/>
  <c r="CM242" i="22" s="1"/>
  <c r="CE244" i="22"/>
  <c r="CM244" i="22" s="1"/>
  <c r="CE246" i="22"/>
  <c r="CM246" i="22" s="1"/>
  <c r="CE248" i="22"/>
  <c r="CM248" i="22" s="1"/>
  <c r="CE250" i="22"/>
  <c r="CM250" i="22" s="1"/>
  <c r="CE252" i="22"/>
  <c r="CM252" i="22" s="1"/>
  <c r="CE254" i="22"/>
  <c r="CM254" i="22" s="1"/>
  <c r="CE256" i="22"/>
  <c r="CM256" i="22" s="1"/>
  <c r="CE258" i="22"/>
  <c r="CM258" i="22" s="1"/>
  <c r="CE260" i="22"/>
  <c r="CM260" i="22" s="1"/>
  <c r="CE262" i="22"/>
  <c r="CM262" i="22" s="1"/>
  <c r="CE264" i="22"/>
  <c r="CM264" i="22" s="1"/>
  <c r="CE266" i="22"/>
  <c r="CM266" i="22" s="1"/>
  <c r="CE268" i="22"/>
  <c r="CM268" i="22" s="1"/>
  <c r="CE270" i="22"/>
  <c r="CM270" i="22" s="1"/>
  <c r="CE272" i="22"/>
  <c r="CM272" i="22" s="1"/>
  <c r="CE274" i="22"/>
  <c r="CM274" i="22" s="1"/>
  <c r="CE276" i="22"/>
  <c r="CM276" i="22" s="1"/>
  <c r="CE278" i="22"/>
  <c r="CM278" i="22" s="1"/>
  <c r="CE280" i="22"/>
  <c r="CM280" i="22" s="1"/>
  <c r="CE282" i="22"/>
  <c r="CM282" i="22" s="1"/>
  <c r="CE284" i="22"/>
  <c r="CM284" i="22" s="1"/>
  <c r="CE286" i="22"/>
  <c r="CM286" i="22" s="1"/>
  <c r="CE288" i="22"/>
  <c r="CM288" i="22" s="1"/>
  <c r="CE290" i="22"/>
  <c r="CM290" i="22" s="1"/>
  <c r="CE292" i="22"/>
  <c r="CM292" i="22" s="1"/>
  <c r="CE294" i="22"/>
  <c r="CM294" i="22" s="1"/>
  <c r="CE296" i="22"/>
  <c r="CM296" i="22" s="1"/>
  <c r="CE298" i="22"/>
  <c r="CM298" i="22" s="1"/>
  <c r="CE300" i="22"/>
  <c r="CM300" i="22" s="1"/>
  <c r="CE302" i="22"/>
  <c r="CM302" i="22" s="1"/>
  <c r="CE304" i="22"/>
  <c r="CM304" i="22" s="1"/>
  <c r="CE306" i="22"/>
  <c r="CM306" i="22" s="1"/>
  <c r="CE308" i="22"/>
  <c r="CM308" i="22" s="1"/>
  <c r="CE310" i="22"/>
  <c r="CM310" i="22" s="1"/>
  <c r="CE312" i="22"/>
  <c r="CM312" i="22" s="1"/>
  <c r="CE314" i="22"/>
  <c r="CM314" i="22" s="1"/>
  <c r="CE316" i="22"/>
  <c r="CM316" i="22" s="1"/>
  <c r="CE318" i="22"/>
  <c r="CM318" i="22" s="1"/>
  <c r="CE320" i="22"/>
  <c r="CM320" i="22" s="1"/>
  <c r="CE322" i="22"/>
  <c r="CM322" i="22" s="1"/>
  <c r="CE324" i="22"/>
  <c r="CM324" i="22" s="1"/>
  <c r="CE326" i="22"/>
  <c r="CM326" i="22" s="1"/>
  <c r="CE328" i="22"/>
  <c r="CM328" i="22" s="1"/>
  <c r="CE330" i="22"/>
  <c r="CM330" i="22" s="1"/>
  <c r="CE332" i="22"/>
  <c r="CM332" i="22" s="1"/>
  <c r="CE334" i="22"/>
  <c r="CM334" i="22" s="1"/>
  <c r="CE336" i="22"/>
  <c r="CM336" i="22" s="1"/>
  <c r="CE338" i="22"/>
  <c r="CM338" i="22" s="1"/>
  <c r="CE340" i="22"/>
  <c r="CM340" i="22" s="1"/>
  <c r="CE342" i="22"/>
  <c r="CM342" i="22" s="1"/>
  <c r="CE344" i="22"/>
  <c r="CM344" i="22" s="1"/>
  <c r="CE346" i="22"/>
  <c r="CM346" i="22" s="1"/>
  <c r="CE348" i="22"/>
  <c r="CM348" i="22" s="1"/>
  <c r="CE350" i="22"/>
  <c r="CM350" i="22" s="1"/>
  <c r="CE352" i="22"/>
  <c r="CM352" i="22" s="1"/>
  <c r="CE354" i="22"/>
  <c r="CM354" i="22" s="1"/>
  <c r="CE356" i="22"/>
  <c r="CM356" i="22" s="1"/>
  <c r="CE358" i="22"/>
  <c r="CM358" i="22" s="1"/>
  <c r="CE360" i="22"/>
  <c r="CM360" i="22" s="1"/>
  <c r="CE362" i="22"/>
  <c r="CM362" i="22" s="1"/>
  <c r="CE364" i="22"/>
  <c r="CM364" i="22" s="1"/>
  <c r="CE366" i="22"/>
  <c r="CM366" i="22" s="1"/>
  <c r="CE368" i="22"/>
  <c r="CM368" i="22" s="1"/>
  <c r="CE370" i="22"/>
  <c r="CM370" i="22" s="1"/>
  <c r="CE372" i="22"/>
  <c r="CM372" i="22" s="1"/>
  <c r="CE374" i="22"/>
  <c r="CM374" i="22" s="1"/>
  <c r="CE376" i="22"/>
  <c r="CM376" i="22" s="1"/>
  <c r="CE378" i="22"/>
  <c r="CM378" i="22" s="1"/>
  <c r="CE380" i="22"/>
  <c r="CM380" i="22" s="1"/>
  <c r="CE382" i="22"/>
  <c r="CM382" i="22" s="1"/>
  <c r="CE384" i="22"/>
  <c r="CM384" i="22" s="1"/>
  <c r="CE386" i="22"/>
  <c r="CM386" i="22" s="1"/>
  <c r="CE388" i="22"/>
  <c r="CM388" i="22" s="1"/>
  <c r="CE390" i="22"/>
  <c r="CM390" i="22" s="1"/>
  <c r="CE392" i="22"/>
  <c r="CM392" i="22" s="1"/>
  <c r="CE394" i="22"/>
  <c r="CM394" i="22" s="1"/>
  <c r="CE396" i="22"/>
  <c r="CM396" i="22" s="1"/>
  <c r="CE398" i="22"/>
  <c r="CM398" i="22" s="1"/>
  <c r="CE400" i="22"/>
  <c r="CM400" i="22" s="1"/>
  <c r="CE402" i="22"/>
  <c r="CM402" i="22" s="1"/>
  <c r="CE404" i="22"/>
  <c r="CM404" i="22" s="1"/>
  <c r="CE406" i="22"/>
  <c r="CM406" i="22" s="1"/>
  <c r="CE408" i="22"/>
  <c r="CM408" i="22" s="1"/>
  <c r="CE410" i="22"/>
  <c r="CM410" i="22" s="1"/>
  <c r="CE412" i="22"/>
  <c r="CM412" i="22" s="1"/>
  <c r="CE414" i="22"/>
  <c r="CM414" i="22" s="1"/>
  <c r="CE416" i="22"/>
  <c r="CM416" i="22" s="1"/>
  <c r="CE418" i="22"/>
  <c r="CM418" i="22" s="1"/>
  <c r="CE420" i="22"/>
  <c r="CM420" i="22" s="1"/>
  <c r="CE421" i="22"/>
  <c r="CM421" i="22" s="1"/>
  <c r="CE423" i="22"/>
  <c r="CM423" i="22" s="1"/>
  <c r="CE425" i="22"/>
  <c r="CM425" i="22" s="1"/>
  <c r="CE427" i="22"/>
  <c r="CM427" i="22" s="1"/>
  <c r="CE429" i="22"/>
  <c r="CM429" i="22" s="1"/>
  <c r="CE431" i="22"/>
  <c r="CM431" i="22" s="1"/>
  <c r="CE433" i="22"/>
  <c r="CM433" i="22" s="1"/>
  <c r="CE435" i="22"/>
  <c r="CM435" i="22" s="1"/>
  <c r="CE437" i="22"/>
  <c r="CM437" i="22" s="1"/>
  <c r="CE439" i="22"/>
  <c r="CM439" i="22" s="1"/>
  <c r="CE441" i="22"/>
  <c r="CM441" i="22" s="1"/>
  <c r="CE443" i="22"/>
  <c r="CM443" i="22" s="1"/>
  <c r="CE445" i="22"/>
  <c r="CM445" i="22" s="1"/>
  <c r="CE447" i="22"/>
  <c r="CM447" i="22" s="1"/>
  <c r="CE449" i="22"/>
  <c r="CM449" i="22" s="1"/>
  <c r="CE451" i="22"/>
  <c r="CM451" i="22" s="1"/>
  <c r="CE453" i="22"/>
  <c r="CM453" i="22" s="1"/>
  <c r="CE455" i="22"/>
  <c r="CM455" i="22" s="1"/>
  <c r="CE457" i="22"/>
  <c r="CM457" i="22" s="1"/>
  <c r="CE459" i="22"/>
  <c r="CM459" i="22" s="1"/>
  <c r="CE461" i="22"/>
  <c r="CM461" i="22" s="1"/>
  <c r="CE463" i="22"/>
  <c r="CM463" i="22" s="1"/>
  <c r="CE465" i="22"/>
  <c r="CM465" i="22" s="1"/>
  <c r="CE467" i="22"/>
  <c r="CM467" i="22" s="1"/>
  <c r="CE469" i="22"/>
  <c r="CM469" i="22" s="1"/>
  <c r="CE471" i="22"/>
  <c r="CM471" i="22" s="1"/>
  <c r="CE473" i="22"/>
  <c r="CM473" i="22" s="1"/>
  <c r="CE475" i="22"/>
  <c r="CM475" i="22" s="1"/>
  <c r="CE477" i="22"/>
  <c r="CM477" i="22" s="1"/>
  <c r="CE479" i="22"/>
  <c r="CM479" i="22" s="1"/>
  <c r="CE481" i="22"/>
  <c r="CM481" i="22" s="1"/>
  <c r="CE483" i="22"/>
  <c r="CM483" i="22" s="1"/>
  <c r="CE485" i="22"/>
  <c r="CM485" i="22" s="1"/>
  <c r="CE487" i="22"/>
  <c r="CM487" i="22" s="1"/>
  <c r="CE489" i="22"/>
  <c r="CM489" i="22" s="1"/>
  <c r="CE491" i="22"/>
  <c r="CM491" i="22" s="1"/>
  <c r="CE493" i="22"/>
  <c r="CM493" i="22" s="1"/>
  <c r="CE495" i="22"/>
  <c r="CM495" i="22" s="1"/>
  <c r="CE497" i="22"/>
  <c r="CM497" i="22" s="1"/>
  <c r="CE499" i="22"/>
  <c r="CM499" i="22" s="1"/>
  <c r="CE422" i="22"/>
  <c r="CM422" i="22" s="1"/>
  <c r="CE424" i="22"/>
  <c r="CM424" i="22" s="1"/>
  <c r="CE426" i="22"/>
  <c r="CM426" i="22" s="1"/>
  <c r="CE428" i="22"/>
  <c r="CM428" i="22" s="1"/>
  <c r="CE430" i="22"/>
  <c r="CM430" i="22" s="1"/>
  <c r="CE432" i="22"/>
  <c r="CM432" i="22" s="1"/>
  <c r="CE434" i="22"/>
  <c r="CM434" i="22" s="1"/>
  <c r="CE436" i="22"/>
  <c r="CM436" i="22" s="1"/>
  <c r="CE438" i="22"/>
  <c r="CM438" i="22" s="1"/>
  <c r="CE440" i="22"/>
  <c r="CM440" i="22" s="1"/>
  <c r="CE442" i="22"/>
  <c r="CM442" i="22" s="1"/>
  <c r="CE444" i="22"/>
  <c r="CM444" i="22" s="1"/>
  <c r="CE446" i="22"/>
  <c r="CM446" i="22" s="1"/>
  <c r="CE448" i="22"/>
  <c r="CM448" i="22" s="1"/>
  <c r="CE450" i="22"/>
  <c r="CM450" i="22" s="1"/>
  <c r="CE452" i="22"/>
  <c r="CM452" i="22" s="1"/>
  <c r="CE454" i="22"/>
  <c r="CM454" i="22" s="1"/>
  <c r="CE456" i="22"/>
  <c r="CM456" i="22" s="1"/>
  <c r="CE458" i="22"/>
  <c r="CM458" i="22" s="1"/>
  <c r="CE460" i="22"/>
  <c r="CM460" i="22" s="1"/>
  <c r="CE462" i="22"/>
  <c r="CM462" i="22" s="1"/>
  <c r="CE464" i="22"/>
  <c r="CM464" i="22" s="1"/>
  <c r="CE466" i="22"/>
  <c r="CM466" i="22" s="1"/>
  <c r="CE468" i="22"/>
  <c r="CM468" i="22" s="1"/>
  <c r="CE470" i="22"/>
  <c r="CM470" i="22" s="1"/>
  <c r="CE472" i="22"/>
  <c r="CM472" i="22" s="1"/>
  <c r="CE474" i="22"/>
  <c r="CM474" i="22" s="1"/>
  <c r="CE476" i="22"/>
  <c r="CM476" i="22" s="1"/>
  <c r="CE478" i="22"/>
  <c r="CM478" i="22" s="1"/>
  <c r="CE480" i="22"/>
  <c r="CM480" i="22" s="1"/>
  <c r="CE482" i="22"/>
  <c r="CM482" i="22" s="1"/>
  <c r="CE484" i="22"/>
  <c r="CM484" i="22" s="1"/>
  <c r="CE486" i="22"/>
  <c r="CM486" i="22" s="1"/>
  <c r="CE488" i="22"/>
  <c r="CM488" i="22" s="1"/>
  <c r="CE490" i="22"/>
  <c r="CM490" i="22" s="1"/>
  <c r="CE492" i="22"/>
  <c r="CM492" i="22" s="1"/>
  <c r="CE494" i="22"/>
  <c r="CM494" i="22" s="1"/>
  <c r="CE496" i="22"/>
  <c r="CM496" i="22" s="1"/>
  <c r="CE498" i="22"/>
  <c r="CM498" i="22" s="1"/>
  <c r="CE500" i="22"/>
  <c r="CM500" i="22" s="1"/>
  <c r="CD18" i="22"/>
  <c r="CL18" i="22" s="1"/>
  <c r="CD22" i="22"/>
  <c r="CL22" i="22" s="1"/>
  <c r="CD26" i="22"/>
  <c r="CL26" i="22" s="1"/>
  <c r="CD30" i="22"/>
  <c r="CL30" i="22" s="1"/>
  <c r="CD34" i="22"/>
  <c r="CL34" i="22" s="1"/>
  <c r="CD38" i="22"/>
  <c r="CL38" i="22" s="1"/>
  <c r="CD42" i="22"/>
  <c r="CL42" i="22" s="1"/>
  <c r="CD46" i="22"/>
  <c r="CL46" i="22" s="1"/>
  <c r="CD50" i="22"/>
  <c r="CL50" i="22" s="1"/>
  <c r="CF499" i="22"/>
  <c r="CN499" i="22" s="1"/>
  <c r="CF18" i="22"/>
  <c r="CN18" i="22" s="1"/>
  <c r="CF20" i="22"/>
  <c r="CN20" i="22" s="1"/>
  <c r="CF22" i="22"/>
  <c r="CN22" i="22" s="1"/>
  <c r="CF24" i="22"/>
  <c r="CN24" i="22" s="1"/>
  <c r="CF26" i="22"/>
  <c r="CN26" i="22" s="1"/>
  <c r="CF28" i="22"/>
  <c r="CN28" i="22" s="1"/>
  <c r="CF30" i="22"/>
  <c r="CN30" i="22" s="1"/>
  <c r="CF32" i="22"/>
  <c r="CN32" i="22" s="1"/>
  <c r="CF34" i="22"/>
  <c r="CN34" i="22" s="1"/>
  <c r="CF36" i="22"/>
  <c r="CN36" i="22" s="1"/>
  <c r="CF38" i="22"/>
  <c r="CN38" i="22" s="1"/>
  <c r="CF40" i="22"/>
  <c r="CN40" i="22" s="1"/>
  <c r="CF42" i="22"/>
  <c r="CN42" i="22" s="1"/>
  <c r="CF44" i="22"/>
  <c r="CN44" i="22" s="1"/>
  <c r="CF46" i="22"/>
  <c r="CN46" i="22" s="1"/>
  <c r="CF48" i="22"/>
  <c r="CN48" i="22" s="1"/>
  <c r="CF50" i="22"/>
  <c r="CN50" i="22" s="1"/>
  <c r="CF52" i="22"/>
  <c r="CN52" i="22" s="1"/>
  <c r="CF54" i="22"/>
  <c r="CN54" i="22" s="1"/>
  <c r="CF56" i="22"/>
  <c r="CN56" i="22" s="1"/>
  <c r="CF58" i="22"/>
  <c r="CN58" i="22" s="1"/>
  <c r="CF60" i="22"/>
  <c r="CN60" i="22" s="1"/>
  <c r="CF62" i="22"/>
  <c r="CN62" i="22" s="1"/>
  <c r="CF64" i="22"/>
  <c r="CN64" i="22" s="1"/>
  <c r="CF66" i="22"/>
  <c r="CN66" i="22" s="1"/>
  <c r="CF68" i="22"/>
  <c r="CN68" i="22" s="1"/>
  <c r="CF70" i="22"/>
  <c r="CN70" i="22" s="1"/>
  <c r="CF72" i="22"/>
  <c r="CN72" i="22" s="1"/>
  <c r="CF74" i="22"/>
  <c r="CN74" i="22" s="1"/>
  <c r="CF76" i="22"/>
  <c r="CN76" i="22" s="1"/>
  <c r="CF78" i="22"/>
  <c r="CN78" i="22" s="1"/>
  <c r="CF80" i="22"/>
  <c r="CN80" i="22" s="1"/>
  <c r="CF82" i="22"/>
  <c r="CN82" i="22" s="1"/>
  <c r="CF84" i="22"/>
  <c r="CN84" i="22" s="1"/>
  <c r="CF86" i="22"/>
  <c r="CN86" i="22" s="1"/>
  <c r="CF88" i="22"/>
  <c r="CN88" i="22" s="1"/>
  <c r="CF90" i="22"/>
  <c r="CN90" i="22" s="1"/>
  <c r="CF92" i="22"/>
  <c r="CN92" i="22" s="1"/>
  <c r="CF94" i="22"/>
  <c r="CN94" i="22" s="1"/>
  <c r="CF96" i="22"/>
  <c r="CN96" i="22" s="1"/>
  <c r="CF98" i="22"/>
  <c r="CN98" i="22" s="1"/>
  <c r="CF100" i="22"/>
  <c r="CN100" i="22" s="1"/>
  <c r="CF102" i="22"/>
  <c r="CN102" i="22" s="1"/>
  <c r="CF104" i="22"/>
  <c r="CN104" i="22" s="1"/>
  <c r="CF106" i="22"/>
  <c r="CN106" i="22" s="1"/>
  <c r="CF108" i="22"/>
  <c r="CN108" i="22" s="1"/>
  <c r="CF110" i="22"/>
  <c r="CN110" i="22" s="1"/>
  <c r="CF112" i="22"/>
  <c r="CN112" i="22" s="1"/>
  <c r="CF114" i="22"/>
  <c r="CN114" i="22" s="1"/>
  <c r="CF116" i="22"/>
  <c r="CN116" i="22" s="1"/>
  <c r="CF118" i="22"/>
  <c r="CN118" i="22" s="1"/>
  <c r="CF120" i="22"/>
  <c r="CN120" i="22" s="1"/>
  <c r="CF122" i="22"/>
  <c r="CN122" i="22" s="1"/>
  <c r="CF124" i="22"/>
  <c r="CN124" i="22" s="1"/>
  <c r="CF126" i="22"/>
  <c r="CN126" i="22" s="1"/>
  <c r="CF128" i="22"/>
  <c r="CN128" i="22" s="1"/>
  <c r="CF130" i="22"/>
  <c r="CN130" i="22" s="1"/>
  <c r="CF132" i="22"/>
  <c r="CN132" i="22" s="1"/>
  <c r="CF134" i="22"/>
  <c r="CN134" i="22" s="1"/>
  <c r="CF136" i="22"/>
  <c r="CN136" i="22" s="1"/>
  <c r="CF138" i="22"/>
  <c r="CN138" i="22" s="1"/>
  <c r="CF140" i="22"/>
  <c r="CN140" i="22" s="1"/>
  <c r="CF142" i="22"/>
  <c r="CN142" i="22" s="1"/>
  <c r="CF144" i="22"/>
  <c r="CN144" i="22" s="1"/>
  <c r="CF146" i="22"/>
  <c r="CN146" i="22" s="1"/>
  <c r="CF148" i="22"/>
  <c r="CN148" i="22" s="1"/>
  <c r="CF150" i="22"/>
  <c r="CN150" i="22" s="1"/>
  <c r="CF152" i="22"/>
  <c r="CN152" i="22" s="1"/>
  <c r="CF154" i="22"/>
  <c r="CN154" i="22" s="1"/>
  <c r="CF156" i="22"/>
  <c r="CN156" i="22" s="1"/>
  <c r="CF158" i="22"/>
  <c r="CN158" i="22" s="1"/>
  <c r="CF160" i="22"/>
  <c r="CN160" i="22" s="1"/>
  <c r="CF162" i="22"/>
  <c r="CN162" i="22" s="1"/>
  <c r="CF164" i="22"/>
  <c r="CN164" i="22" s="1"/>
  <c r="CF166" i="22"/>
  <c r="CN166" i="22" s="1"/>
  <c r="CF168" i="22"/>
  <c r="CN168" i="22" s="1"/>
  <c r="CF170" i="22"/>
  <c r="CN170" i="22" s="1"/>
  <c r="CF172" i="22"/>
  <c r="CN172" i="22" s="1"/>
  <c r="CF174" i="22"/>
  <c r="CN174" i="22" s="1"/>
  <c r="CF176" i="22"/>
  <c r="CN176" i="22" s="1"/>
  <c r="CF178" i="22"/>
  <c r="CN178" i="22" s="1"/>
  <c r="CF180" i="22"/>
  <c r="CN180" i="22" s="1"/>
  <c r="CF182" i="22"/>
  <c r="CN182" i="22" s="1"/>
  <c r="CF184" i="22"/>
  <c r="CN184" i="22" s="1"/>
  <c r="CF186" i="22"/>
  <c r="CN186" i="22" s="1"/>
  <c r="CF188" i="22"/>
  <c r="CN188" i="22" s="1"/>
  <c r="CF190" i="22"/>
  <c r="CN190" i="22" s="1"/>
  <c r="CF192" i="22"/>
  <c r="CN192" i="22" s="1"/>
  <c r="CF194" i="22"/>
  <c r="CN194" i="22" s="1"/>
  <c r="CF196" i="22"/>
  <c r="CN196" i="22" s="1"/>
  <c r="CF198" i="22"/>
  <c r="CN198" i="22" s="1"/>
  <c r="CF200" i="22"/>
  <c r="CN200" i="22" s="1"/>
  <c r="CF202" i="22"/>
  <c r="CN202" i="22" s="1"/>
  <c r="CF204" i="22"/>
  <c r="CN204" i="22" s="1"/>
  <c r="CF206" i="22"/>
  <c r="CN206" i="22" s="1"/>
  <c r="CF208" i="22"/>
  <c r="CN208" i="22" s="1"/>
  <c r="CF210" i="22"/>
  <c r="CN210" i="22" s="1"/>
  <c r="CF212" i="22"/>
  <c r="CN212" i="22" s="1"/>
  <c r="CF214" i="22"/>
  <c r="CN214" i="22" s="1"/>
  <c r="CF216" i="22"/>
  <c r="CN216" i="22" s="1"/>
  <c r="CF218" i="22"/>
  <c r="CN218" i="22" s="1"/>
  <c r="CF220" i="22"/>
  <c r="CN220" i="22" s="1"/>
  <c r="CF222" i="22"/>
  <c r="CN222" i="22" s="1"/>
  <c r="CF224" i="22"/>
  <c r="CN224" i="22" s="1"/>
  <c r="CF226" i="22"/>
  <c r="CN226" i="22" s="1"/>
  <c r="CF228" i="22"/>
  <c r="CN228" i="22" s="1"/>
  <c r="CF230" i="22"/>
  <c r="CN230" i="22" s="1"/>
  <c r="CF232" i="22"/>
  <c r="CN232" i="22" s="1"/>
  <c r="CF234" i="22"/>
  <c r="CN234" i="22" s="1"/>
  <c r="CF236" i="22"/>
  <c r="CN236" i="22" s="1"/>
  <c r="CF238" i="22"/>
  <c r="CN238" i="22" s="1"/>
  <c r="CF240" i="22"/>
  <c r="CN240" i="22" s="1"/>
  <c r="CF242" i="22"/>
  <c r="CN242" i="22" s="1"/>
  <c r="CF244" i="22"/>
  <c r="CN244" i="22" s="1"/>
  <c r="CF246" i="22"/>
  <c r="CN246" i="22" s="1"/>
  <c r="CF248" i="22"/>
  <c r="CN248" i="22" s="1"/>
  <c r="CF250" i="22"/>
  <c r="CN250" i="22" s="1"/>
  <c r="CF252" i="22"/>
  <c r="CN252" i="22" s="1"/>
  <c r="CF254" i="22"/>
  <c r="CN254" i="22" s="1"/>
  <c r="CF256" i="22"/>
  <c r="CN256" i="22" s="1"/>
  <c r="CF258" i="22"/>
  <c r="CN258" i="22" s="1"/>
  <c r="CF260" i="22"/>
  <c r="CN260" i="22" s="1"/>
  <c r="CF262" i="22"/>
  <c r="CN262" i="22" s="1"/>
  <c r="CF264" i="22"/>
  <c r="CN264" i="22" s="1"/>
  <c r="CF266" i="22"/>
  <c r="CN266" i="22" s="1"/>
  <c r="CF268" i="22"/>
  <c r="CN268" i="22" s="1"/>
  <c r="CF270" i="22"/>
  <c r="CN270" i="22" s="1"/>
  <c r="CF272" i="22"/>
  <c r="CN272" i="22" s="1"/>
  <c r="CF274" i="22"/>
  <c r="CN274" i="22" s="1"/>
  <c r="CF276" i="22"/>
  <c r="CN276" i="22" s="1"/>
  <c r="CF278" i="22"/>
  <c r="CN278" i="22" s="1"/>
  <c r="CF280" i="22"/>
  <c r="CN280" i="22" s="1"/>
  <c r="CF282" i="22"/>
  <c r="CN282" i="22" s="1"/>
  <c r="CF284" i="22"/>
  <c r="CN284" i="22" s="1"/>
  <c r="CF286" i="22"/>
  <c r="CN286" i="22" s="1"/>
  <c r="CF288" i="22"/>
  <c r="CN288" i="22" s="1"/>
  <c r="CF290" i="22"/>
  <c r="CN290" i="22" s="1"/>
  <c r="CF292" i="22"/>
  <c r="CN292" i="22" s="1"/>
  <c r="CF294" i="22"/>
  <c r="CN294" i="22" s="1"/>
  <c r="CF296" i="22"/>
  <c r="CN296" i="22" s="1"/>
  <c r="CF298" i="22"/>
  <c r="CN298" i="22" s="1"/>
  <c r="CF300" i="22"/>
  <c r="CN300" i="22" s="1"/>
  <c r="CF302" i="22"/>
  <c r="CN302" i="22" s="1"/>
  <c r="CF304" i="22"/>
  <c r="CN304" i="22" s="1"/>
  <c r="CF306" i="22"/>
  <c r="CN306" i="22" s="1"/>
  <c r="CF308" i="22"/>
  <c r="CN308" i="22" s="1"/>
  <c r="CF310" i="22"/>
  <c r="CN310" i="22" s="1"/>
  <c r="CF312" i="22"/>
  <c r="CN312" i="22" s="1"/>
  <c r="CF314" i="22"/>
  <c r="CN314" i="22" s="1"/>
  <c r="CF316" i="22"/>
  <c r="CN316" i="22" s="1"/>
  <c r="CF318" i="22"/>
  <c r="CN318" i="22" s="1"/>
  <c r="CF320" i="22"/>
  <c r="CN320" i="22" s="1"/>
  <c r="CF322" i="22"/>
  <c r="CN322" i="22" s="1"/>
  <c r="CF324" i="22"/>
  <c r="CN324" i="22" s="1"/>
  <c r="CF326" i="22"/>
  <c r="CN326" i="22" s="1"/>
  <c r="CF328" i="22"/>
  <c r="CN328" i="22" s="1"/>
  <c r="CF330" i="22"/>
  <c r="CN330" i="22" s="1"/>
  <c r="CF332" i="22"/>
  <c r="CN332" i="22" s="1"/>
  <c r="CF334" i="22"/>
  <c r="CN334" i="22" s="1"/>
  <c r="CF336" i="22"/>
  <c r="CN336" i="22" s="1"/>
  <c r="CF338" i="22"/>
  <c r="CN338" i="22" s="1"/>
  <c r="CF340" i="22"/>
  <c r="CN340" i="22" s="1"/>
  <c r="CF342" i="22"/>
  <c r="CN342" i="22" s="1"/>
  <c r="CF344" i="22"/>
  <c r="CN344" i="22" s="1"/>
  <c r="CF346" i="22"/>
  <c r="CN346" i="22" s="1"/>
  <c r="CF348" i="22"/>
  <c r="CN348" i="22" s="1"/>
  <c r="CF350" i="22"/>
  <c r="CN350" i="22" s="1"/>
  <c r="CF352" i="22"/>
  <c r="CN352" i="22" s="1"/>
  <c r="CF354" i="22"/>
  <c r="CN354" i="22" s="1"/>
  <c r="CF356" i="22"/>
  <c r="CN356" i="22" s="1"/>
  <c r="CF358" i="22"/>
  <c r="CN358" i="22" s="1"/>
  <c r="CF360" i="22"/>
  <c r="CN360" i="22" s="1"/>
  <c r="CF362" i="22"/>
  <c r="CN362" i="22" s="1"/>
  <c r="CF364" i="22"/>
  <c r="CN364" i="22" s="1"/>
  <c r="CF366" i="22"/>
  <c r="CN366" i="22" s="1"/>
  <c r="CF368" i="22"/>
  <c r="CN368" i="22" s="1"/>
  <c r="CF370" i="22"/>
  <c r="CN370" i="22" s="1"/>
  <c r="CF372" i="22"/>
  <c r="CN372" i="22" s="1"/>
  <c r="CF374" i="22"/>
  <c r="CN374" i="22" s="1"/>
  <c r="CF376" i="22"/>
  <c r="CN376" i="22" s="1"/>
  <c r="CF378" i="22"/>
  <c r="CN378" i="22" s="1"/>
  <c r="CF380" i="22"/>
  <c r="CN380" i="22" s="1"/>
  <c r="CF382" i="22"/>
  <c r="CN382" i="22" s="1"/>
  <c r="CF384" i="22"/>
  <c r="CN384" i="22" s="1"/>
  <c r="CF386" i="22"/>
  <c r="CN386" i="22" s="1"/>
  <c r="CF388" i="22"/>
  <c r="CN388" i="22" s="1"/>
  <c r="CF390" i="22"/>
  <c r="CN390" i="22" s="1"/>
  <c r="CF392" i="22"/>
  <c r="CN392" i="22" s="1"/>
  <c r="CF394" i="22"/>
  <c r="CN394" i="22" s="1"/>
  <c r="CF396" i="22"/>
  <c r="CN396" i="22" s="1"/>
  <c r="CF398" i="22"/>
  <c r="CN398" i="22" s="1"/>
  <c r="CF400" i="22"/>
  <c r="CN400" i="22" s="1"/>
  <c r="CF402" i="22"/>
  <c r="CN402" i="22" s="1"/>
  <c r="CF404" i="22"/>
  <c r="CN404" i="22" s="1"/>
  <c r="CF406" i="22"/>
  <c r="CN406" i="22" s="1"/>
  <c r="CF408" i="22"/>
  <c r="CN408" i="22" s="1"/>
  <c r="CF410" i="22"/>
  <c r="CN410" i="22" s="1"/>
  <c r="CF412" i="22"/>
  <c r="CN412" i="22" s="1"/>
  <c r="CF414" i="22"/>
  <c r="CN414" i="22" s="1"/>
  <c r="CF416" i="22"/>
  <c r="CN416" i="22" s="1"/>
  <c r="CF418" i="22"/>
  <c r="CN418" i="22" s="1"/>
  <c r="CF17" i="22"/>
  <c r="CN17" i="22" s="1"/>
  <c r="CF19" i="22"/>
  <c r="CN19" i="22" s="1"/>
  <c r="CF21" i="22"/>
  <c r="CN21" i="22" s="1"/>
  <c r="CF23" i="22"/>
  <c r="CN23" i="22" s="1"/>
  <c r="CF25" i="22"/>
  <c r="CN25" i="22" s="1"/>
  <c r="CF27" i="22"/>
  <c r="CN27" i="22" s="1"/>
  <c r="CF29" i="22"/>
  <c r="CN29" i="22" s="1"/>
  <c r="CF31" i="22"/>
  <c r="CN31" i="22" s="1"/>
  <c r="CF33" i="22"/>
  <c r="CN33" i="22" s="1"/>
  <c r="CF35" i="22"/>
  <c r="CN35" i="22" s="1"/>
  <c r="CF37" i="22"/>
  <c r="CN37" i="22" s="1"/>
  <c r="CF39" i="22"/>
  <c r="CN39" i="22" s="1"/>
  <c r="CF41" i="22"/>
  <c r="CN41" i="22" s="1"/>
  <c r="CF43" i="22"/>
  <c r="CN43" i="22" s="1"/>
  <c r="CF45" i="22"/>
  <c r="CN45" i="22" s="1"/>
  <c r="CF47" i="22"/>
  <c r="CN47" i="22" s="1"/>
  <c r="CF49" i="22"/>
  <c r="CN49" i="22" s="1"/>
  <c r="CF51" i="22"/>
  <c r="CN51" i="22" s="1"/>
  <c r="CF53" i="22"/>
  <c r="CN53" i="22" s="1"/>
  <c r="CF55" i="22"/>
  <c r="CN55" i="22" s="1"/>
  <c r="CF57" i="22"/>
  <c r="CN57" i="22" s="1"/>
  <c r="CF59" i="22"/>
  <c r="CN59" i="22" s="1"/>
  <c r="CF61" i="22"/>
  <c r="CN61" i="22" s="1"/>
  <c r="CF63" i="22"/>
  <c r="CN63" i="22" s="1"/>
  <c r="CF65" i="22"/>
  <c r="CN65" i="22" s="1"/>
  <c r="CF67" i="22"/>
  <c r="CN67" i="22" s="1"/>
  <c r="CF69" i="22"/>
  <c r="CN69" i="22" s="1"/>
  <c r="CF71" i="22"/>
  <c r="CN71" i="22" s="1"/>
  <c r="CF73" i="22"/>
  <c r="CN73" i="22" s="1"/>
  <c r="CF75" i="22"/>
  <c r="CN75" i="22" s="1"/>
  <c r="CF77" i="22"/>
  <c r="CN77" i="22" s="1"/>
  <c r="CF79" i="22"/>
  <c r="CN79" i="22" s="1"/>
  <c r="CF81" i="22"/>
  <c r="CN81" i="22" s="1"/>
  <c r="CF83" i="22"/>
  <c r="CN83" i="22" s="1"/>
  <c r="CF85" i="22"/>
  <c r="CN85" i="22" s="1"/>
  <c r="CF87" i="22"/>
  <c r="CN87" i="22" s="1"/>
  <c r="CF89" i="22"/>
  <c r="CN89" i="22" s="1"/>
  <c r="CF91" i="22"/>
  <c r="CN91" i="22" s="1"/>
  <c r="CF93" i="22"/>
  <c r="CN93" i="22" s="1"/>
  <c r="CF95" i="22"/>
  <c r="CN95" i="22" s="1"/>
  <c r="CF97" i="22"/>
  <c r="CN97" i="22" s="1"/>
  <c r="CF99" i="22"/>
  <c r="CN99" i="22" s="1"/>
  <c r="CF101" i="22"/>
  <c r="CN101" i="22" s="1"/>
  <c r="CF103" i="22"/>
  <c r="CN103" i="22" s="1"/>
  <c r="CF105" i="22"/>
  <c r="CN105" i="22" s="1"/>
  <c r="CF107" i="22"/>
  <c r="CN107" i="22" s="1"/>
  <c r="CF109" i="22"/>
  <c r="CN109" i="22" s="1"/>
  <c r="CF111" i="22"/>
  <c r="CN111" i="22" s="1"/>
  <c r="CF113" i="22"/>
  <c r="CN113" i="22" s="1"/>
  <c r="CF115" i="22"/>
  <c r="CN115" i="22" s="1"/>
  <c r="CF117" i="22"/>
  <c r="CN117" i="22" s="1"/>
  <c r="CF119" i="22"/>
  <c r="CN119" i="22" s="1"/>
  <c r="CF121" i="22"/>
  <c r="CN121" i="22" s="1"/>
  <c r="CF123" i="22"/>
  <c r="CN123" i="22" s="1"/>
  <c r="CF125" i="22"/>
  <c r="CN125" i="22" s="1"/>
  <c r="CF127" i="22"/>
  <c r="CN127" i="22" s="1"/>
  <c r="CF129" i="22"/>
  <c r="CN129" i="22" s="1"/>
  <c r="CF131" i="22"/>
  <c r="CN131" i="22" s="1"/>
  <c r="CF133" i="22"/>
  <c r="CN133" i="22" s="1"/>
  <c r="CF135" i="22"/>
  <c r="CN135" i="22" s="1"/>
  <c r="CF137" i="22"/>
  <c r="CN137" i="22" s="1"/>
  <c r="CF139" i="22"/>
  <c r="CN139" i="22" s="1"/>
  <c r="CF141" i="22"/>
  <c r="CN141" i="22" s="1"/>
  <c r="CF143" i="22"/>
  <c r="CN143" i="22" s="1"/>
  <c r="CF145" i="22"/>
  <c r="CN145" i="22" s="1"/>
  <c r="CF147" i="22"/>
  <c r="CN147" i="22" s="1"/>
  <c r="CF149" i="22"/>
  <c r="CN149" i="22" s="1"/>
  <c r="CF151" i="22"/>
  <c r="CN151" i="22" s="1"/>
  <c r="CF153" i="22"/>
  <c r="CN153" i="22" s="1"/>
  <c r="CF155" i="22"/>
  <c r="CN155" i="22" s="1"/>
  <c r="CF157" i="22"/>
  <c r="CN157" i="22" s="1"/>
  <c r="CF159" i="22"/>
  <c r="CN159" i="22" s="1"/>
  <c r="CF161" i="22"/>
  <c r="CN161" i="22" s="1"/>
  <c r="CF163" i="22"/>
  <c r="CN163" i="22" s="1"/>
  <c r="CF165" i="22"/>
  <c r="CN165" i="22" s="1"/>
  <c r="CF167" i="22"/>
  <c r="CN167" i="22" s="1"/>
  <c r="CF169" i="22"/>
  <c r="CN169" i="22" s="1"/>
  <c r="CF171" i="22"/>
  <c r="CN171" i="22" s="1"/>
  <c r="CF173" i="22"/>
  <c r="CN173" i="22" s="1"/>
  <c r="CF175" i="22"/>
  <c r="CN175" i="22" s="1"/>
  <c r="CF177" i="22"/>
  <c r="CN177" i="22" s="1"/>
  <c r="CF179" i="22"/>
  <c r="CN179" i="22" s="1"/>
  <c r="CF181" i="22"/>
  <c r="CN181" i="22" s="1"/>
  <c r="CF183" i="22"/>
  <c r="CN183" i="22" s="1"/>
  <c r="CF185" i="22"/>
  <c r="CN185" i="22" s="1"/>
  <c r="CF187" i="22"/>
  <c r="CN187" i="22" s="1"/>
  <c r="CF189" i="22"/>
  <c r="CN189" i="22" s="1"/>
  <c r="CF191" i="22"/>
  <c r="CN191" i="22" s="1"/>
  <c r="CF193" i="22"/>
  <c r="CN193" i="22" s="1"/>
  <c r="CF195" i="22"/>
  <c r="CN195" i="22" s="1"/>
  <c r="CF197" i="22"/>
  <c r="CN197" i="22" s="1"/>
  <c r="CF199" i="22"/>
  <c r="CN199" i="22" s="1"/>
  <c r="CF201" i="22"/>
  <c r="CN201" i="22" s="1"/>
  <c r="CF203" i="22"/>
  <c r="CN203" i="22" s="1"/>
  <c r="CF205" i="22"/>
  <c r="CN205" i="22" s="1"/>
  <c r="CF207" i="22"/>
  <c r="CN207" i="22" s="1"/>
  <c r="CF209" i="22"/>
  <c r="CN209" i="22" s="1"/>
  <c r="CF211" i="22"/>
  <c r="CN211" i="22" s="1"/>
  <c r="CF213" i="22"/>
  <c r="CN213" i="22" s="1"/>
  <c r="CF215" i="22"/>
  <c r="CN215" i="22" s="1"/>
  <c r="CF217" i="22"/>
  <c r="CN217" i="22" s="1"/>
  <c r="CF219" i="22"/>
  <c r="CN219" i="22" s="1"/>
  <c r="CF221" i="22"/>
  <c r="CN221" i="22" s="1"/>
  <c r="CF223" i="22"/>
  <c r="CN223" i="22" s="1"/>
  <c r="CF225" i="22"/>
  <c r="CN225" i="22" s="1"/>
  <c r="CF227" i="22"/>
  <c r="CN227" i="22" s="1"/>
  <c r="CF229" i="22"/>
  <c r="CN229" i="22" s="1"/>
  <c r="CF231" i="22"/>
  <c r="CN231" i="22" s="1"/>
  <c r="CF233" i="22"/>
  <c r="CN233" i="22" s="1"/>
  <c r="CF235" i="22"/>
  <c r="CN235" i="22" s="1"/>
  <c r="CF237" i="22"/>
  <c r="CN237" i="22" s="1"/>
  <c r="CF239" i="22"/>
  <c r="CN239" i="22" s="1"/>
  <c r="CF241" i="22"/>
  <c r="CN241" i="22" s="1"/>
  <c r="CF243" i="22"/>
  <c r="CN243" i="22" s="1"/>
  <c r="CF245" i="22"/>
  <c r="CN245" i="22" s="1"/>
  <c r="CF247" i="22"/>
  <c r="CN247" i="22" s="1"/>
  <c r="CF249" i="22"/>
  <c r="CN249" i="22" s="1"/>
  <c r="CF251" i="22"/>
  <c r="CN251" i="22" s="1"/>
  <c r="CF253" i="22"/>
  <c r="CN253" i="22" s="1"/>
  <c r="CF255" i="22"/>
  <c r="CN255" i="22" s="1"/>
  <c r="CF257" i="22"/>
  <c r="CN257" i="22" s="1"/>
  <c r="CF259" i="22"/>
  <c r="CN259" i="22" s="1"/>
  <c r="CF261" i="22"/>
  <c r="CN261" i="22" s="1"/>
  <c r="CF263" i="22"/>
  <c r="CN263" i="22" s="1"/>
  <c r="CF265" i="22"/>
  <c r="CN265" i="22" s="1"/>
  <c r="CF267" i="22"/>
  <c r="CN267" i="22" s="1"/>
  <c r="CF269" i="22"/>
  <c r="CN269" i="22" s="1"/>
  <c r="CF271" i="22"/>
  <c r="CN271" i="22" s="1"/>
  <c r="CF273" i="22"/>
  <c r="CN273" i="22" s="1"/>
  <c r="CF275" i="22"/>
  <c r="CN275" i="22" s="1"/>
  <c r="CF277" i="22"/>
  <c r="CN277" i="22" s="1"/>
  <c r="CF279" i="22"/>
  <c r="CN279" i="22" s="1"/>
  <c r="CF281" i="22"/>
  <c r="CN281" i="22" s="1"/>
  <c r="CF283" i="22"/>
  <c r="CN283" i="22" s="1"/>
  <c r="CF285" i="22"/>
  <c r="CN285" i="22" s="1"/>
  <c r="CF287" i="22"/>
  <c r="CN287" i="22" s="1"/>
  <c r="CF289" i="22"/>
  <c r="CN289" i="22" s="1"/>
  <c r="CF291" i="22"/>
  <c r="CN291" i="22" s="1"/>
  <c r="CF293" i="22"/>
  <c r="CN293" i="22" s="1"/>
  <c r="CF295" i="22"/>
  <c r="CN295" i="22" s="1"/>
  <c r="CF297" i="22"/>
  <c r="CN297" i="22" s="1"/>
  <c r="CF299" i="22"/>
  <c r="CN299" i="22" s="1"/>
  <c r="CF301" i="22"/>
  <c r="CN301" i="22" s="1"/>
  <c r="CF303" i="22"/>
  <c r="CN303" i="22" s="1"/>
  <c r="CF305" i="22"/>
  <c r="CN305" i="22" s="1"/>
  <c r="CF307" i="22"/>
  <c r="CN307" i="22" s="1"/>
  <c r="CF309" i="22"/>
  <c r="CN309" i="22" s="1"/>
  <c r="CF311" i="22"/>
  <c r="CN311" i="22" s="1"/>
  <c r="CF313" i="22"/>
  <c r="CN313" i="22" s="1"/>
  <c r="CF315" i="22"/>
  <c r="CN315" i="22" s="1"/>
  <c r="CF317" i="22"/>
  <c r="CN317" i="22" s="1"/>
  <c r="CF319" i="22"/>
  <c r="CN319" i="22" s="1"/>
  <c r="CF321" i="22"/>
  <c r="CN321" i="22" s="1"/>
  <c r="CF323" i="22"/>
  <c r="CN323" i="22" s="1"/>
  <c r="CF325" i="22"/>
  <c r="CN325" i="22" s="1"/>
  <c r="CF327" i="22"/>
  <c r="CN327" i="22" s="1"/>
  <c r="CF329" i="22"/>
  <c r="CN329" i="22" s="1"/>
  <c r="CF331" i="22"/>
  <c r="CN331" i="22" s="1"/>
  <c r="CF333" i="22"/>
  <c r="CN333" i="22" s="1"/>
  <c r="CF335" i="22"/>
  <c r="CN335" i="22" s="1"/>
  <c r="CF337" i="22"/>
  <c r="CN337" i="22" s="1"/>
  <c r="CF339" i="22"/>
  <c r="CN339" i="22" s="1"/>
  <c r="CF341" i="22"/>
  <c r="CN341" i="22" s="1"/>
  <c r="CF343" i="22"/>
  <c r="CN343" i="22" s="1"/>
  <c r="CF345" i="22"/>
  <c r="CN345" i="22" s="1"/>
  <c r="CF347" i="22"/>
  <c r="CN347" i="22" s="1"/>
  <c r="CF349" i="22"/>
  <c r="CN349" i="22" s="1"/>
  <c r="CF351" i="22"/>
  <c r="CN351" i="22" s="1"/>
  <c r="CF353" i="22"/>
  <c r="CN353" i="22" s="1"/>
  <c r="CF355" i="22"/>
  <c r="CN355" i="22" s="1"/>
  <c r="CF357" i="22"/>
  <c r="CN357" i="22" s="1"/>
  <c r="CF359" i="22"/>
  <c r="CN359" i="22" s="1"/>
  <c r="CF361" i="22"/>
  <c r="CN361" i="22" s="1"/>
  <c r="CF363" i="22"/>
  <c r="CN363" i="22" s="1"/>
  <c r="CF365" i="22"/>
  <c r="CN365" i="22" s="1"/>
  <c r="CF367" i="22"/>
  <c r="CN367" i="22" s="1"/>
  <c r="CF369" i="22"/>
  <c r="CN369" i="22" s="1"/>
  <c r="CF371" i="22"/>
  <c r="CN371" i="22" s="1"/>
  <c r="CF373" i="22"/>
  <c r="CN373" i="22" s="1"/>
  <c r="CF375" i="22"/>
  <c r="CN375" i="22" s="1"/>
  <c r="CF377" i="22"/>
  <c r="CN377" i="22" s="1"/>
  <c r="CF379" i="22"/>
  <c r="CN379" i="22" s="1"/>
  <c r="CF381" i="22"/>
  <c r="CN381" i="22" s="1"/>
  <c r="CF383" i="22"/>
  <c r="CN383" i="22" s="1"/>
  <c r="CF385" i="22"/>
  <c r="CN385" i="22" s="1"/>
  <c r="CF387" i="22"/>
  <c r="CN387" i="22" s="1"/>
  <c r="CF389" i="22"/>
  <c r="CN389" i="22" s="1"/>
  <c r="CF391" i="22"/>
  <c r="CN391" i="22" s="1"/>
  <c r="CF393" i="22"/>
  <c r="CN393" i="22" s="1"/>
  <c r="CF395" i="22"/>
  <c r="CN395" i="22" s="1"/>
  <c r="CF397" i="22"/>
  <c r="CN397" i="22" s="1"/>
  <c r="CF399" i="22"/>
  <c r="CN399" i="22" s="1"/>
  <c r="CF401" i="22"/>
  <c r="CN401" i="22" s="1"/>
  <c r="CF403" i="22"/>
  <c r="CN403" i="22" s="1"/>
  <c r="CF405" i="22"/>
  <c r="CN405" i="22" s="1"/>
  <c r="CF407" i="22"/>
  <c r="CN407" i="22" s="1"/>
  <c r="CF409" i="22"/>
  <c r="CN409" i="22" s="1"/>
  <c r="CF411" i="22"/>
  <c r="CN411" i="22" s="1"/>
  <c r="CF413" i="22"/>
  <c r="CN413" i="22" s="1"/>
  <c r="CF415" i="22"/>
  <c r="CN415" i="22" s="1"/>
  <c r="CF417" i="22"/>
  <c r="CN417" i="22" s="1"/>
  <c r="CF419" i="22"/>
  <c r="CN419" i="22" s="1"/>
  <c r="CF420" i="22"/>
  <c r="CN420" i="22" s="1"/>
  <c r="CF422" i="22"/>
  <c r="CN422" i="22" s="1"/>
  <c r="CF424" i="22"/>
  <c r="CN424" i="22" s="1"/>
  <c r="CF426" i="22"/>
  <c r="CN426" i="22" s="1"/>
  <c r="CF428" i="22"/>
  <c r="CN428" i="22" s="1"/>
  <c r="CF430" i="22"/>
  <c r="CN430" i="22" s="1"/>
  <c r="CF432" i="22"/>
  <c r="CN432" i="22" s="1"/>
  <c r="CF434" i="22"/>
  <c r="CN434" i="22" s="1"/>
  <c r="CF436" i="22"/>
  <c r="CN436" i="22" s="1"/>
  <c r="CF438" i="22"/>
  <c r="CN438" i="22" s="1"/>
  <c r="CF440" i="22"/>
  <c r="CN440" i="22" s="1"/>
  <c r="CF442" i="22"/>
  <c r="CN442" i="22" s="1"/>
  <c r="CF444" i="22"/>
  <c r="CN444" i="22" s="1"/>
  <c r="CF446" i="22"/>
  <c r="CN446" i="22" s="1"/>
  <c r="CF448" i="22"/>
  <c r="CN448" i="22" s="1"/>
  <c r="CF450" i="22"/>
  <c r="CN450" i="22" s="1"/>
  <c r="CF452" i="22"/>
  <c r="CN452" i="22" s="1"/>
  <c r="CF454" i="22"/>
  <c r="CN454" i="22" s="1"/>
  <c r="CF456" i="22"/>
  <c r="CN456" i="22" s="1"/>
  <c r="CF458" i="22"/>
  <c r="CN458" i="22" s="1"/>
  <c r="CF460" i="22"/>
  <c r="CN460" i="22" s="1"/>
  <c r="CF462" i="22"/>
  <c r="CN462" i="22" s="1"/>
  <c r="CF464" i="22"/>
  <c r="CN464" i="22" s="1"/>
  <c r="CF466" i="22"/>
  <c r="CN466" i="22" s="1"/>
  <c r="CF468" i="22"/>
  <c r="CN468" i="22" s="1"/>
  <c r="CF470" i="22"/>
  <c r="CN470" i="22" s="1"/>
  <c r="CF472" i="22"/>
  <c r="CN472" i="22" s="1"/>
  <c r="CF474" i="22"/>
  <c r="CN474" i="22" s="1"/>
  <c r="CF476" i="22"/>
  <c r="CN476" i="22" s="1"/>
  <c r="CF478" i="22"/>
  <c r="CN478" i="22" s="1"/>
  <c r="CF480" i="22"/>
  <c r="CN480" i="22" s="1"/>
  <c r="CF482" i="22"/>
  <c r="CN482" i="22" s="1"/>
  <c r="CF484" i="22"/>
  <c r="CN484" i="22" s="1"/>
  <c r="CF486" i="22"/>
  <c r="CN486" i="22" s="1"/>
  <c r="CF488" i="22"/>
  <c r="CN488" i="22" s="1"/>
  <c r="CF490" i="22"/>
  <c r="CN490" i="22" s="1"/>
  <c r="CF492" i="22"/>
  <c r="CN492" i="22" s="1"/>
  <c r="CF494" i="22"/>
  <c r="CN494" i="22" s="1"/>
  <c r="CF496" i="22"/>
  <c r="CN496" i="22" s="1"/>
  <c r="CF498" i="22"/>
  <c r="CN498" i="22" s="1"/>
  <c r="CF500" i="22"/>
  <c r="CN500" i="22" s="1"/>
  <c r="CF421" i="22"/>
  <c r="CN421" i="22" s="1"/>
  <c r="CF423" i="22"/>
  <c r="CN423" i="22" s="1"/>
  <c r="CF425" i="22"/>
  <c r="CN425" i="22" s="1"/>
  <c r="CF427" i="22"/>
  <c r="CN427" i="22" s="1"/>
  <c r="CF429" i="22"/>
  <c r="CN429" i="22" s="1"/>
  <c r="CF431" i="22"/>
  <c r="CN431" i="22" s="1"/>
  <c r="CF433" i="22"/>
  <c r="CN433" i="22" s="1"/>
  <c r="CF435" i="22"/>
  <c r="CN435" i="22" s="1"/>
  <c r="CF437" i="22"/>
  <c r="CN437" i="22" s="1"/>
  <c r="CF439" i="22"/>
  <c r="CN439" i="22" s="1"/>
  <c r="CF441" i="22"/>
  <c r="CN441" i="22" s="1"/>
  <c r="CF443" i="22"/>
  <c r="CN443" i="22" s="1"/>
  <c r="CF445" i="22"/>
  <c r="CN445" i="22" s="1"/>
  <c r="CF447" i="22"/>
  <c r="CN447" i="22" s="1"/>
  <c r="CF449" i="22"/>
  <c r="CN449" i="22" s="1"/>
  <c r="CF451" i="22"/>
  <c r="CN451" i="22" s="1"/>
  <c r="CF453" i="22"/>
  <c r="CN453" i="22" s="1"/>
  <c r="CF455" i="22"/>
  <c r="CN455" i="22" s="1"/>
  <c r="CF457" i="22"/>
  <c r="CN457" i="22" s="1"/>
  <c r="CF459" i="22"/>
  <c r="CN459" i="22" s="1"/>
  <c r="CF461" i="22"/>
  <c r="CN461" i="22" s="1"/>
  <c r="CF463" i="22"/>
  <c r="CN463" i="22" s="1"/>
  <c r="CF465" i="22"/>
  <c r="CN465" i="22" s="1"/>
  <c r="CF467" i="22"/>
  <c r="CN467" i="22" s="1"/>
  <c r="CF469" i="22"/>
  <c r="CN469" i="22" s="1"/>
  <c r="CF471" i="22"/>
  <c r="CN471" i="22" s="1"/>
  <c r="CF473" i="22"/>
  <c r="CN473" i="22" s="1"/>
  <c r="CF475" i="22"/>
  <c r="CN475" i="22" s="1"/>
  <c r="CF477" i="22"/>
  <c r="CN477" i="22" s="1"/>
  <c r="CF479" i="22"/>
  <c r="CN479" i="22" s="1"/>
  <c r="CF481" i="22"/>
  <c r="CN481" i="22" s="1"/>
  <c r="CF483" i="22"/>
  <c r="CN483" i="22" s="1"/>
  <c r="CF485" i="22"/>
  <c r="CN485" i="22" s="1"/>
  <c r="CF487" i="22"/>
  <c r="CN487" i="22" s="1"/>
  <c r="CF489" i="22"/>
  <c r="CN489" i="22" s="1"/>
  <c r="CF491" i="22"/>
  <c r="CN491" i="22" s="1"/>
  <c r="CF493" i="22"/>
  <c r="CN493" i="22" s="1"/>
  <c r="CF495" i="22"/>
  <c r="CN495" i="22" s="1"/>
  <c r="CF497" i="22"/>
  <c r="CN497" i="22" s="1"/>
  <c r="CF11" i="22"/>
  <c r="CN11" i="22" s="1"/>
  <c r="CE12" i="22"/>
  <c r="CM12" i="22" s="1"/>
  <c r="CD13" i="22"/>
  <c r="CL13" i="22" s="1"/>
  <c r="CC14" i="22"/>
  <c r="CK14" i="22" s="1"/>
  <c r="CG14" i="22"/>
  <c r="CO14" i="22" s="1"/>
  <c r="CF15" i="22"/>
  <c r="CN15" i="22" s="1"/>
  <c r="CE16" i="22"/>
  <c r="CM16" i="22" s="1"/>
  <c r="CC3" i="22"/>
  <c r="CK3" i="22" s="1"/>
  <c r="CG3" i="22"/>
  <c r="CO3" i="22" s="1"/>
  <c r="CF4" i="22"/>
  <c r="CN4" i="22" s="1"/>
  <c r="CE5" i="22"/>
  <c r="CM5" i="22" s="1"/>
  <c r="CD6" i="22"/>
  <c r="CL6" i="22" s="1"/>
  <c r="CC7" i="22"/>
  <c r="CK7" i="22" s="1"/>
  <c r="CG7" i="22"/>
  <c r="CO7" i="22" s="1"/>
  <c r="CF8" i="22"/>
  <c r="CN8" i="22" s="1"/>
  <c r="CE9" i="22"/>
  <c r="CM9" i="22" s="1"/>
  <c r="CD10" i="22"/>
  <c r="CL10" i="22" s="1"/>
  <c r="CG2" i="22"/>
  <c r="CO2" i="22" s="1"/>
  <c r="CC2" i="22"/>
  <c r="CK2" i="22" s="1"/>
  <c r="CF3" i="22"/>
  <c r="CN3" i="22" s="1"/>
  <c r="CE4" i="22"/>
  <c r="CM4" i="22" s="1"/>
  <c r="CD5" i="22"/>
  <c r="CL5" i="22" s="1"/>
  <c r="CC6" i="22"/>
  <c r="CK6" i="22" s="1"/>
  <c r="CG6" i="22"/>
  <c r="CO6" i="22" s="1"/>
  <c r="CF7" i="22"/>
  <c r="CN7" i="22" s="1"/>
  <c r="CE8" i="22"/>
  <c r="CM8" i="22" s="1"/>
  <c r="CD9" i="22"/>
  <c r="CL9" i="22" s="1"/>
  <c r="CC10" i="22"/>
  <c r="CK10" i="22" s="1"/>
  <c r="CG10" i="22"/>
  <c r="CO10" i="22" s="1"/>
  <c r="CD2" i="22"/>
  <c r="CL2" i="22" s="1"/>
  <c r="CG8" i="22"/>
  <c r="CO8" i="22" s="1"/>
  <c r="CE10" i="22"/>
  <c r="CM10" i="22" s="1"/>
  <c r="CD20" i="22"/>
  <c r="CL20" i="22" s="1"/>
  <c r="CD24" i="22"/>
  <c r="CL24" i="22" s="1"/>
  <c r="CD28" i="22"/>
  <c r="CL28" i="22" s="1"/>
  <c r="CD32" i="22"/>
  <c r="CL32" i="22" s="1"/>
  <c r="CD36" i="22"/>
  <c r="CL36" i="22" s="1"/>
  <c r="CD40" i="22"/>
  <c r="CL40" i="22" s="1"/>
  <c r="CD44" i="22"/>
  <c r="CL44" i="22" s="1"/>
  <c r="CD48" i="22"/>
  <c r="CL48" i="22" s="1"/>
  <c r="CD52" i="22"/>
  <c r="CL52" i="22" s="1"/>
  <c r="CD54" i="22"/>
  <c r="CL54" i="22" s="1"/>
  <c r="CD56" i="22"/>
  <c r="CL56" i="22" s="1"/>
  <c r="CD58" i="22"/>
  <c r="CL58" i="22" s="1"/>
  <c r="CD60" i="22"/>
  <c r="CL60" i="22" s="1"/>
  <c r="CD62" i="22"/>
  <c r="CL62" i="22" s="1"/>
  <c r="CD64" i="22"/>
  <c r="CL64" i="22" s="1"/>
  <c r="CD66" i="22"/>
  <c r="CL66" i="22" s="1"/>
  <c r="CD68" i="22"/>
  <c r="CL68" i="22" s="1"/>
  <c r="CD70" i="22"/>
  <c r="CL70" i="22" s="1"/>
  <c r="CD72" i="22"/>
  <c r="CL72" i="22" s="1"/>
  <c r="CD74" i="22"/>
  <c r="CL74" i="22" s="1"/>
  <c r="CD76" i="22"/>
  <c r="CL76" i="22" s="1"/>
  <c r="CD78" i="22"/>
  <c r="CL78" i="22" s="1"/>
  <c r="CD80" i="22"/>
  <c r="CL80" i="22" s="1"/>
  <c r="CD82" i="22"/>
  <c r="CL82" i="22" s="1"/>
  <c r="CD84" i="22"/>
  <c r="CL84" i="22" s="1"/>
  <c r="CD86" i="22"/>
  <c r="CL86" i="22" s="1"/>
  <c r="CD88" i="22"/>
  <c r="CL88" i="22" s="1"/>
  <c r="CD90" i="22"/>
  <c r="CL90" i="22" s="1"/>
  <c r="CD92" i="22"/>
  <c r="CL92" i="22" s="1"/>
  <c r="CD94" i="22"/>
  <c r="CL94" i="22" s="1"/>
  <c r="CD96" i="22"/>
  <c r="CL96" i="22" s="1"/>
  <c r="CD98" i="22"/>
  <c r="CL98" i="22" s="1"/>
  <c r="CD100" i="22"/>
  <c r="CL100" i="22" s="1"/>
  <c r="CD102" i="22"/>
  <c r="CL102" i="22" s="1"/>
  <c r="CD104" i="22"/>
  <c r="CL104" i="22" s="1"/>
  <c r="CD106" i="22"/>
  <c r="CL106" i="22" s="1"/>
  <c r="CD108" i="22"/>
  <c r="CL108" i="22" s="1"/>
  <c r="CD110" i="22"/>
  <c r="CL110" i="22" s="1"/>
  <c r="CD112" i="22"/>
  <c r="CL112" i="22" s="1"/>
  <c r="CD114" i="22"/>
  <c r="CL114" i="22" s="1"/>
  <c r="CD116" i="22"/>
  <c r="CL116" i="22" s="1"/>
  <c r="CD118" i="22"/>
  <c r="CL118" i="22" s="1"/>
  <c r="CD120" i="22"/>
  <c r="CL120" i="22" s="1"/>
  <c r="CD122" i="22"/>
  <c r="CL122" i="22" s="1"/>
  <c r="CD124" i="22"/>
  <c r="CL124" i="22" s="1"/>
  <c r="CD126" i="22"/>
  <c r="CL126" i="22" s="1"/>
  <c r="CD128" i="22"/>
  <c r="CL128" i="22" s="1"/>
  <c r="CD130" i="22"/>
  <c r="CL130" i="22" s="1"/>
  <c r="CD132" i="22"/>
  <c r="CL132" i="22" s="1"/>
  <c r="CD134" i="22"/>
  <c r="CL134" i="22" s="1"/>
  <c r="CD136" i="22"/>
  <c r="CL136" i="22" s="1"/>
  <c r="CD138" i="22"/>
  <c r="CL138" i="22" s="1"/>
  <c r="CD140" i="22"/>
  <c r="CL140" i="22" s="1"/>
  <c r="CD142" i="22"/>
  <c r="CL142" i="22" s="1"/>
  <c r="CD144" i="22"/>
  <c r="CL144" i="22" s="1"/>
  <c r="CD146" i="22"/>
  <c r="CL146" i="22" s="1"/>
  <c r="CD148" i="22"/>
  <c r="CL148" i="22" s="1"/>
  <c r="CD150" i="22"/>
  <c r="CL150" i="22" s="1"/>
  <c r="CD152" i="22"/>
  <c r="CL152" i="22" s="1"/>
  <c r="CD154" i="22"/>
  <c r="CL154" i="22" s="1"/>
  <c r="CD156" i="22"/>
  <c r="CL156" i="22" s="1"/>
  <c r="CD158" i="22"/>
  <c r="CL158" i="22" s="1"/>
  <c r="CD160" i="22"/>
  <c r="CL160" i="22" s="1"/>
  <c r="CD162" i="22"/>
  <c r="CL162" i="22" s="1"/>
  <c r="CD164" i="22"/>
  <c r="CL164" i="22" s="1"/>
  <c r="CD166" i="22"/>
  <c r="CL166" i="22" s="1"/>
  <c r="CD168" i="22"/>
  <c r="CL168" i="22" s="1"/>
  <c r="CD170" i="22"/>
  <c r="CL170" i="22" s="1"/>
  <c r="CD172" i="22"/>
  <c r="CL172" i="22" s="1"/>
  <c r="CD174" i="22"/>
  <c r="CL174" i="22" s="1"/>
  <c r="CD176" i="22"/>
  <c r="CL176" i="22" s="1"/>
  <c r="CD178" i="22"/>
  <c r="CL178" i="22" s="1"/>
  <c r="CD180" i="22"/>
  <c r="CL180" i="22" s="1"/>
  <c r="CD182" i="22"/>
  <c r="CL182" i="22" s="1"/>
  <c r="CD184" i="22"/>
  <c r="CL184" i="22" s="1"/>
  <c r="CD186" i="22"/>
  <c r="CL186" i="22" s="1"/>
  <c r="CD188" i="22"/>
  <c r="CL188" i="22" s="1"/>
  <c r="CD190" i="22"/>
  <c r="CL190" i="22" s="1"/>
  <c r="CD192" i="22"/>
  <c r="CL192" i="22" s="1"/>
  <c r="CD194" i="22"/>
  <c r="CL194" i="22" s="1"/>
  <c r="CD196" i="22"/>
  <c r="CL196" i="22" s="1"/>
  <c r="CD198" i="22"/>
  <c r="CL198" i="22" s="1"/>
  <c r="CD200" i="22"/>
  <c r="CL200" i="22" s="1"/>
  <c r="CD202" i="22"/>
  <c r="CL202" i="22" s="1"/>
  <c r="CD204" i="22"/>
  <c r="CL204" i="22" s="1"/>
  <c r="CD206" i="22"/>
  <c r="CL206" i="22" s="1"/>
  <c r="CD208" i="22"/>
  <c r="CL208" i="22" s="1"/>
  <c r="CD210" i="22"/>
  <c r="CL210" i="22" s="1"/>
  <c r="CD212" i="22"/>
  <c r="CL212" i="22" s="1"/>
  <c r="CD214" i="22"/>
  <c r="CL214" i="22" s="1"/>
  <c r="CD216" i="22"/>
  <c r="CL216" i="22" s="1"/>
  <c r="CD218" i="22"/>
  <c r="CL218" i="22" s="1"/>
  <c r="CD220" i="22"/>
  <c r="CL220" i="22" s="1"/>
  <c r="CD222" i="22"/>
  <c r="CL222" i="22" s="1"/>
  <c r="CD224" i="22"/>
  <c r="CL224" i="22" s="1"/>
  <c r="CD226" i="22"/>
  <c r="CL226" i="22" s="1"/>
  <c r="CD228" i="22"/>
  <c r="CL228" i="22" s="1"/>
  <c r="CD230" i="22"/>
  <c r="CL230" i="22" s="1"/>
  <c r="CD232" i="22"/>
  <c r="CL232" i="22" s="1"/>
  <c r="CD234" i="22"/>
  <c r="CL234" i="22" s="1"/>
  <c r="CD236" i="22"/>
  <c r="CL236" i="22" s="1"/>
  <c r="CD238" i="22"/>
  <c r="CL238" i="22" s="1"/>
  <c r="CD240" i="22"/>
  <c r="CL240" i="22" s="1"/>
  <c r="CD242" i="22"/>
  <c r="CL242" i="22" s="1"/>
  <c r="CD244" i="22"/>
  <c r="CL244" i="22" s="1"/>
  <c r="CD246" i="22"/>
  <c r="CL246" i="22" s="1"/>
  <c r="CD248" i="22"/>
  <c r="CL248" i="22" s="1"/>
  <c r="CD250" i="22"/>
  <c r="CL250" i="22" s="1"/>
  <c r="CD252" i="22"/>
  <c r="CL252" i="22" s="1"/>
  <c r="CD254" i="22"/>
  <c r="CL254" i="22" s="1"/>
  <c r="CD256" i="22"/>
  <c r="CL256" i="22" s="1"/>
  <c r="CD258" i="22"/>
  <c r="CL258" i="22" s="1"/>
  <c r="CD260" i="22"/>
  <c r="CL260" i="22" s="1"/>
  <c r="CD262" i="22"/>
  <c r="CL262" i="22" s="1"/>
  <c r="CD264" i="22"/>
  <c r="CL264" i="22" s="1"/>
  <c r="CD266" i="22"/>
  <c r="CL266" i="22" s="1"/>
  <c r="CD268" i="22"/>
  <c r="CL268" i="22" s="1"/>
  <c r="CD270" i="22"/>
  <c r="CL270" i="22" s="1"/>
  <c r="CD272" i="22"/>
  <c r="CL272" i="22" s="1"/>
  <c r="CD274" i="22"/>
  <c r="CL274" i="22" s="1"/>
  <c r="CD276" i="22"/>
  <c r="CL276" i="22" s="1"/>
  <c r="CD278" i="22"/>
  <c r="CL278" i="22" s="1"/>
  <c r="CD280" i="22"/>
  <c r="CL280" i="22" s="1"/>
  <c r="CD282" i="22"/>
  <c r="CL282" i="22" s="1"/>
  <c r="CD284" i="22"/>
  <c r="CL284" i="22" s="1"/>
  <c r="CD286" i="22"/>
  <c r="CL286" i="22" s="1"/>
  <c r="CD288" i="22"/>
  <c r="CL288" i="22" s="1"/>
  <c r="CD290" i="22"/>
  <c r="CL290" i="22" s="1"/>
  <c r="CD292" i="22"/>
  <c r="CL292" i="22" s="1"/>
  <c r="CD294" i="22"/>
  <c r="CL294" i="22" s="1"/>
  <c r="CD296" i="22"/>
  <c r="CL296" i="22" s="1"/>
  <c r="CD298" i="22"/>
  <c r="CL298" i="22" s="1"/>
  <c r="CD300" i="22"/>
  <c r="CL300" i="22" s="1"/>
  <c r="CD302" i="22"/>
  <c r="CL302" i="22" s="1"/>
  <c r="CD304" i="22"/>
  <c r="CL304" i="22" s="1"/>
  <c r="CD306" i="22"/>
  <c r="CL306" i="22" s="1"/>
  <c r="CD308" i="22"/>
  <c r="CL308" i="22" s="1"/>
  <c r="CD310" i="22"/>
  <c r="CL310" i="22" s="1"/>
  <c r="CD312" i="22"/>
  <c r="CL312" i="22" s="1"/>
  <c r="CD314" i="22"/>
  <c r="CL314" i="22" s="1"/>
  <c r="CD316" i="22"/>
  <c r="CL316" i="22" s="1"/>
  <c r="CD318" i="22"/>
  <c r="CL318" i="22" s="1"/>
  <c r="CD320" i="22"/>
  <c r="CL320" i="22" s="1"/>
  <c r="CD322" i="22"/>
  <c r="CL322" i="22" s="1"/>
  <c r="CD324" i="22"/>
  <c r="CL324" i="22" s="1"/>
  <c r="CD326" i="22"/>
  <c r="CL326" i="22" s="1"/>
  <c r="CD328" i="22"/>
  <c r="CL328" i="22" s="1"/>
  <c r="CD330" i="22"/>
  <c r="CL330" i="22" s="1"/>
  <c r="CD332" i="22"/>
  <c r="CL332" i="22" s="1"/>
  <c r="CD334" i="22"/>
  <c r="CL334" i="22" s="1"/>
  <c r="CD336" i="22"/>
  <c r="CL336" i="22" s="1"/>
  <c r="CD338" i="22"/>
  <c r="CL338" i="22" s="1"/>
  <c r="CD340" i="22"/>
  <c r="CL340" i="22" s="1"/>
  <c r="CD342" i="22"/>
  <c r="CL342" i="22" s="1"/>
  <c r="CD344" i="22"/>
  <c r="CL344" i="22" s="1"/>
  <c r="CD346" i="22"/>
  <c r="CL346" i="22" s="1"/>
  <c r="CD348" i="22"/>
  <c r="CL348" i="22" s="1"/>
  <c r="CD350" i="22"/>
  <c r="CL350" i="22" s="1"/>
  <c r="CD352" i="22"/>
  <c r="CL352" i="22" s="1"/>
  <c r="CD354" i="22"/>
  <c r="CL354" i="22" s="1"/>
  <c r="CD356" i="22"/>
  <c r="CL356" i="22" s="1"/>
  <c r="CD358" i="22"/>
  <c r="CL358" i="22" s="1"/>
  <c r="CD360" i="22"/>
  <c r="CL360" i="22" s="1"/>
  <c r="CD362" i="22"/>
  <c r="CL362" i="22" s="1"/>
  <c r="CD364" i="22"/>
  <c r="CL364" i="22" s="1"/>
  <c r="CD366" i="22"/>
  <c r="CL366" i="22" s="1"/>
  <c r="CD368" i="22"/>
  <c r="CL368" i="22" s="1"/>
  <c r="CD370" i="22"/>
  <c r="CL370" i="22" s="1"/>
  <c r="CD372" i="22"/>
  <c r="CL372" i="22" s="1"/>
  <c r="CD374" i="22"/>
  <c r="CL374" i="22" s="1"/>
  <c r="CD376" i="22"/>
  <c r="CL376" i="22" s="1"/>
  <c r="CD378" i="22"/>
  <c r="CL378" i="22" s="1"/>
  <c r="CD380" i="22"/>
  <c r="CL380" i="22" s="1"/>
  <c r="CD382" i="22"/>
  <c r="CL382" i="22" s="1"/>
  <c r="CD384" i="22"/>
  <c r="CL384" i="22" s="1"/>
  <c r="CD386" i="22"/>
  <c r="CL386" i="22" s="1"/>
  <c r="CD388" i="22"/>
  <c r="CL388" i="22" s="1"/>
  <c r="CD390" i="22"/>
  <c r="CL390" i="22" s="1"/>
  <c r="CD392" i="22"/>
  <c r="CL392" i="22" s="1"/>
  <c r="CD394" i="22"/>
  <c r="CL394" i="22" s="1"/>
  <c r="CD396" i="22"/>
  <c r="CL396" i="22" s="1"/>
  <c r="CD398" i="22"/>
  <c r="CL398" i="22" s="1"/>
  <c r="CD400" i="22"/>
  <c r="CL400" i="22" s="1"/>
  <c r="CD402" i="22"/>
  <c r="CL402" i="22" s="1"/>
  <c r="CD404" i="22"/>
  <c r="CL404" i="22" s="1"/>
  <c r="CD406" i="22"/>
  <c r="CL406" i="22" s="1"/>
  <c r="CD408" i="22"/>
  <c r="CL408" i="22" s="1"/>
  <c r="CD410" i="22"/>
  <c r="CL410" i="22" s="1"/>
  <c r="CD412" i="22"/>
  <c r="CL412" i="22" s="1"/>
  <c r="CD414" i="22"/>
  <c r="CL414" i="22" s="1"/>
  <c r="CD416" i="22"/>
  <c r="CL416" i="22" s="1"/>
  <c r="CD418" i="22"/>
  <c r="CL418" i="22" s="1"/>
  <c r="CD420" i="22"/>
  <c r="CL420" i="22" s="1"/>
  <c r="CD17" i="22"/>
  <c r="CL17" i="22" s="1"/>
  <c r="CD19" i="22"/>
  <c r="CL19" i="22" s="1"/>
  <c r="CD21" i="22"/>
  <c r="CL21" i="22" s="1"/>
  <c r="CD23" i="22"/>
  <c r="CL23" i="22" s="1"/>
  <c r="CD25" i="22"/>
  <c r="CL25" i="22" s="1"/>
  <c r="CD27" i="22"/>
  <c r="CL27" i="22" s="1"/>
  <c r="CD29" i="22"/>
  <c r="CL29" i="22" s="1"/>
  <c r="CD31" i="22"/>
  <c r="CL31" i="22" s="1"/>
  <c r="CD33" i="22"/>
  <c r="CL33" i="22" s="1"/>
  <c r="CD35" i="22"/>
  <c r="CL35" i="22" s="1"/>
  <c r="CD37" i="22"/>
  <c r="CL37" i="22" s="1"/>
  <c r="CD39" i="22"/>
  <c r="CL39" i="22" s="1"/>
  <c r="CD41" i="22"/>
  <c r="CL41" i="22" s="1"/>
  <c r="CD43" i="22"/>
  <c r="CL43" i="22" s="1"/>
  <c r="CD45" i="22"/>
  <c r="CL45" i="22" s="1"/>
  <c r="CD47" i="22"/>
  <c r="CL47" i="22" s="1"/>
  <c r="CD49" i="22"/>
  <c r="CL49" i="22" s="1"/>
  <c r="CD51" i="22"/>
  <c r="CL51" i="22" s="1"/>
  <c r="CD53" i="22"/>
  <c r="CL53" i="22" s="1"/>
  <c r="CD55" i="22"/>
  <c r="CL55" i="22" s="1"/>
  <c r="CD57" i="22"/>
  <c r="CL57" i="22" s="1"/>
  <c r="CD59" i="22"/>
  <c r="CL59" i="22" s="1"/>
  <c r="CD61" i="22"/>
  <c r="CL61" i="22" s="1"/>
  <c r="CD63" i="22"/>
  <c r="CL63" i="22" s="1"/>
  <c r="CD65" i="22"/>
  <c r="CL65" i="22" s="1"/>
  <c r="CD67" i="22"/>
  <c r="CL67" i="22" s="1"/>
  <c r="CD69" i="22"/>
  <c r="CL69" i="22" s="1"/>
  <c r="CD71" i="22"/>
  <c r="CL71" i="22" s="1"/>
  <c r="CD73" i="22"/>
  <c r="CL73" i="22" s="1"/>
  <c r="CD75" i="22"/>
  <c r="CL75" i="22" s="1"/>
  <c r="CD77" i="22"/>
  <c r="CL77" i="22" s="1"/>
  <c r="CD79" i="22"/>
  <c r="CL79" i="22" s="1"/>
  <c r="CD81" i="22"/>
  <c r="CL81" i="22" s="1"/>
  <c r="CD83" i="22"/>
  <c r="CL83" i="22" s="1"/>
  <c r="CD85" i="22"/>
  <c r="CL85" i="22" s="1"/>
  <c r="CD87" i="22"/>
  <c r="CL87" i="22" s="1"/>
  <c r="CD89" i="22"/>
  <c r="CL89" i="22" s="1"/>
  <c r="CD91" i="22"/>
  <c r="CL91" i="22" s="1"/>
  <c r="CD93" i="22"/>
  <c r="CL93" i="22" s="1"/>
  <c r="CD95" i="22"/>
  <c r="CL95" i="22" s="1"/>
  <c r="CD97" i="22"/>
  <c r="CL97" i="22" s="1"/>
  <c r="CD99" i="22"/>
  <c r="CL99" i="22" s="1"/>
  <c r="CD101" i="22"/>
  <c r="CL101" i="22" s="1"/>
  <c r="CD103" i="22"/>
  <c r="CL103" i="22" s="1"/>
  <c r="CD105" i="22"/>
  <c r="CL105" i="22" s="1"/>
  <c r="CD107" i="22"/>
  <c r="CL107" i="22" s="1"/>
  <c r="CD109" i="22"/>
  <c r="CL109" i="22" s="1"/>
  <c r="CD111" i="22"/>
  <c r="CL111" i="22" s="1"/>
  <c r="CD113" i="22"/>
  <c r="CL113" i="22" s="1"/>
  <c r="CD115" i="22"/>
  <c r="CL115" i="22" s="1"/>
  <c r="CD117" i="22"/>
  <c r="CL117" i="22" s="1"/>
  <c r="CD119" i="22"/>
  <c r="CL119" i="22" s="1"/>
  <c r="CD121" i="22"/>
  <c r="CL121" i="22" s="1"/>
  <c r="CD123" i="22"/>
  <c r="CL123" i="22" s="1"/>
  <c r="CD125" i="22"/>
  <c r="CL125" i="22" s="1"/>
  <c r="CD127" i="22"/>
  <c r="CL127" i="22" s="1"/>
  <c r="CD129" i="22"/>
  <c r="CL129" i="22" s="1"/>
  <c r="CD131" i="22"/>
  <c r="CL131" i="22" s="1"/>
  <c r="CD133" i="22"/>
  <c r="CL133" i="22" s="1"/>
  <c r="CD135" i="22"/>
  <c r="CL135" i="22" s="1"/>
  <c r="CD137" i="22"/>
  <c r="CL137" i="22" s="1"/>
  <c r="CD139" i="22"/>
  <c r="CL139" i="22" s="1"/>
  <c r="CD141" i="22"/>
  <c r="CL141" i="22" s="1"/>
  <c r="CD143" i="22"/>
  <c r="CL143" i="22" s="1"/>
  <c r="CD145" i="22"/>
  <c r="CL145" i="22" s="1"/>
  <c r="CD147" i="22"/>
  <c r="CL147" i="22" s="1"/>
  <c r="CD149" i="22"/>
  <c r="CL149" i="22" s="1"/>
  <c r="CD151" i="22"/>
  <c r="CL151" i="22" s="1"/>
  <c r="CD153" i="22"/>
  <c r="CL153" i="22" s="1"/>
  <c r="CD155" i="22"/>
  <c r="CL155" i="22" s="1"/>
  <c r="CD157" i="22"/>
  <c r="CL157" i="22" s="1"/>
  <c r="CD159" i="22"/>
  <c r="CL159" i="22" s="1"/>
  <c r="CD161" i="22"/>
  <c r="CL161" i="22" s="1"/>
  <c r="CD163" i="22"/>
  <c r="CL163" i="22" s="1"/>
  <c r="CD165" i="22"/>
  <c r="CL165" i="22" s="1"/>
  <c r="CD167" i="22"/>
  <c r="CL167" i="22" s="1"/>
  <c r="CD169" i="22"/>
  <c r="CL169" i="22" s="1"/>
  <c r="CD171" i="22"/>
  <c r="CL171" i="22" s="1"/>
  <c r="CD173" i="22"/>
  <c r="CL173" i="22" s="1"/>
  <c r="CD175" i="22"/>
  <c r="CL175" i="22" s="1"/>
  <c r="CD177" i="22"/>
  <c r="CL177" i="22" s="1"/>
  <c r="CD179" i="22"/>
  <c r="CL179" i="22" s="1"/>
  <c r="CD181" i="22"/>
  <c r="CL181" i="22" s="1"/>
  <c r="CD183" i="22"/>
  <c r="CL183" i="22" s="1"/>
  <c r="CD185" i="22"/>
  <c r="CL185" i="22" s="1"/>
  <c r="CD187" i="22"/>
  <c r="CL187" i="22" s="1"/>
  <c r="CD189" i="22"/>
  <c r="CL189" i="22" s="1"/>
  <c r="CD191" i="22"/>
  <c r="CL191" i="22" s="1"/>
  <c r="CD193" i="22"/>
  <c r="CL193" i="22" s="1"/>
  <c r="CD195" i="22"/>
  <c r="CL195" i="22" s="1"/>
  <c r="CD197" i="22"/>
  <c r="CL197" i="22" s="1"/>
  <c r="CD199" i="22"/>
  <c r="CL199" i="22" s="1"/>
  <c r="CD201" i="22"/>
  <c r="CL201" i="22" s="1"/>
  <c r="CD203" i="22"/>
  <c r="CL203" i="22" s="1"/>
  <c r="CD205" i="22"/>
  <c r="CL205" i="22" s="1"/>
  <c r="CD207" i="22"/>
  <c r="CL207" i="22" s="1"/>
  <c r="CD209" i="22"/>
  <c r="CL209" i="22" s="1"/>
  <c r="CD211" i="22"/>
  <c r="CL211" i="22" s="1"/>
  <c r="CD213" i="22"/>
  <c r="CL213" i="22" s="1"/>
  <c r="CD215" i="22"/>
  <c r="CL215" i="22" s="1"/>
  <c r="CD217" i="22"/>
  <c r="CL217" i="22" s="1"/>
  <c r="CD219" i="22"/>
  <c r="CL219" i="22" s="1"/>
  <c r="CD221" i="22"/>
  <c r="CL221" i="22" s="1"/>
  <c r="CD223" i="22"/>
  <c r="CL223" i="22" s="1"/>
  <c r="CD225" i="22"/>
  <c r="CL225" i="22" s="1"/>
  <c r="CD227" i="22"/>
  <c r="CL227" i="22" s="1"/>
  <c r="CD229" i="22"/>
  <c r="CL229" i="22" s="1"/>
  <c r="CD231" i="22"/>
  <c r="CL231" i="22" s="1"/>
  <c r="CD233" i="22"/>
  <c r="CL233" i="22" s="1"/>
  <c r="CD235" i="22"/>
  <c r="CL235" i="22" s="1"/>
  <c r="CD237" i="22"/>
  <c r="CL237" i="22" s="1"/>
  <c r="CD239" i="22"/>
  <c r="CL239" i="22" s="1"/>
  <c r="CD241" i="22"/>
  <c r="CL241" i="22" s="1"/>
  <c r="CD243" i="22"/>
  <c r="CL243" i="22" s="1"/>
  <c r="CD245" i="22"/>
  <c r="CL245" i="22" s="1"/>
  <c r="CD247" i="22"/>
  <c r="CL247" i="22" s="1"/>
  <c r="CD249" i="22"/>
  <c r="CL249" i="22" s="1"/>
  <c r="CD251" i="22"/>
  <c r="CL251" i="22" s="1"/>
  <c r="CD253" i="22"/>
  <c r="CL253" i="22" s="1"/>
  <c r="CD255" i="22"/>
  <c r="CL255" i="22" s="1"/>
  <c r="CD257" i="22"/>
  <c r="CL257" i="22" s="1"/>
  <c r="CD259" i="22"/>
  <c r="CL259" i="22" s="1"/>
  <c r="CD261" i="22"/>
  <c r="CL261" i="22" s="1"/>
  <c r="CD263" i="22"/>
  <c r="CL263" i="22" s="1"/>
  <c r="CD265" i="22"/>
  <c r="CL265" i="22" s="1"/>
  <c r="CD267" i="22"/>
  <c r="CL267" i="22" s="1"/>
  <c r="CD269" i="22"/>
  <c r="CL269" i="22" s="1"/>
  <c r="CD271" i="22"/>
  <c r="CL271" i="22" s="1"/>
  <c r="CD273" i="22"/>
  <c r="CL273" i="22" s="1"/>
  <c r="CD275" i="22"/>
  <c r="CL275" i="22" s="1"/>
  <c r="CD277" i="22"/>
  <c r="CL277" i="22" s="1"/>
  <c r="CD279" i="22"/>
  <c r="CL279" i="22" s="1"/>
  <c r="CD281" i="22"/>
  <c r="CL281" i="22" s="1"/>
  <c r="CD283" i="22"/>
  <c r="CL283" i="22" s="1"/>
  <c r="CD285" i="22"/>
  <c r="CL285" i="22" s="1"/>
  <c r="CD287" i="22"/>
  <c r="CL287" i="22" s="1"/>
  <c r="CD289" i="22"/>
  <c r="CL289" i="22" s="1"/>
  <c r="CD291" i="22"/>
  <c r="CL291" i="22" s="1"/>
  <c r="CD293" i="22"/>
  <c r="CL293" i="22" s="1"/>
  <c r="CD295" i="22"/>
  <c r="CL295" i="22" s="1"/>
  <c r="CD297" i="22"/>
  <c r="CL297" i="22" s="1"/>
  <c r="CD299" i="22"/>
  <c r="CL299" i="22" s="1"/>
  <c r="CD301" i="22"/>
  <c r="CL301" i="22" s="1"/>
  <c r="CD303" i="22"/>
  <c r="CL303" i="22" s="1"/>
  <c r="CD305" i="22"/>
  <c r="CL305" i="22" s="1"/>
  <c r="CD307" i="22"/>
  <c r="CL307" i="22" s="1"/>
  <c r="CD309" i="22"/>
  <c r="CL309" i="22" s="1"/>
  <c r="CD311" i="22"/>
  <c r="CL311" i="22" s="1"/>
  <c r="CD313" i="22"/>
  <c r="CL313" i="22" s="1"/>
  <c r="CD315" i="22"/>
  <c r="CL315" i="22" s="1"/>
  <c r="CD317" i="22"/>
  <c r="CL317" i="22" s="1"/>
  <c r="CD319" i="22"/>
  <c r="CL319" i="22" s="1"/>
  <c r="CD321" i="22"/>
  <c r="CL321" i="22" s="1"/>
  <c r="CD323" i="22"/>
  <c r="CL323" i="22" s="1"/>
  <c r="CD325" i="22"/>
  <c r="CL325" i="22" s="1"/>
  <c r="CD327" i="22"/>
  <c r="CL327" i="22" s="1"/>
  <c r="CD329" i="22"/>
  <c r="CL329" i="22" s="1"/>
  <c r="CD331" i="22"/>
  <c r="CL331" i="22" s="1"/>
  <c r="CD333" i="22"/>
  <c r="CL333" i="22" s="1"/>
  <c r="CD335" i="22"/>
  <c r="CL335" i="22" s="1"/>
  <c r="CD337" i="22"/>
  <c r="CL337" i="22" s="1"/>
  <c r="CD339" i="22"/>
  <c r="CL339" i="22" s="1"/>
  <c r="CD341" i="22"/>
  <c r="CL341" i="22" s="1"/>
  <c r="CD343" i="22"/>
  <c r="CL343" i="22" s="1"/>
  <c r="CD345" i="22"/>
  <c r="CL345" i="22" s="1"/>
  <c r="CD347" i="22"/>
  <c r="CL347" i="22" s="1"/>
  <c r="CD349" i="22"/>
  <c r="CL349" i="22" s="1"/>
  <c r="CD351" i="22"/>
  <c r="CL351" i="22" s="1"/>
  <c r="CD353" i="22"/>
  <c r="CL353" i="22" s="1"/>
  <c r="CD355" i="22"/>
  <c r="CL355" i="22" s="1"/>
  <c r="CD357" i="22"/>
  <c r="CL357" i="22" s="1"/>
  <c r="CD359" i="22"/>
  <c r="CL359" i="22" s="1"/>
  <c r="CD361" i="22"/>
  <c r="CL361" i="22" s="1"/>
  <c r="CD363" i="22"/>
  <c r="CL363" i="22" s="1"/>
  <c r="CD365" i="22"/>
  <c r="CL365" i="22" s="1"/>
  <c r="CD367" i="22"/>
  <c r="CL367" i="22" s="1"/>
  <c r="CD369" i="22"/>
  <c r="CL369" i="22" s="1"/>
  <c r="CD371" i="22"/>
  <c r="CL371" i="22" s="1"/>
  <c r="CD373" i="22"/>
  <c r="CL373" i="22" s="1"/>
  <c r="CD375" i="22"/>
  <c r="CL375" i="22" s="1"/>
  <c r="CD377" i="22"/>
  <c r="CL377" i="22" s="1"/>
  <c r="CD379" i="22"/>
  <c r="CL379" i="22" s="1"/>
  <c r="CD381" i="22"/>
  <c r="CL381" i="22" s="1"/>
  <c r="CD383" i="22"/>
  <c r="CL383" i="22" s="1"/>
  <c r="CD385" i="22"/>
  <c r="CL385" i="22" s="1"/>
  <c r="CD387" i="22"/>
  <c r="CL387" i="22" s="1"/>
  <c r="CD389" i="22"/>
  <c r="CL389" i="22" s="1"/>
  <c r="CD391" i="22"/>
  <c r="CL391" i="22" s="1"/>
  <c r="CD393" i="22"/>
  <c r="CL393" i="22" s="1"/>
  <c r="CD395" i="22"/>
  <c r="CL395" i="22" s="1"/>
  <c r="CD397" i="22"/>
  <c r="CL397" i="22" s="1"/>
  <c r="CD399" i="22"/>
  <c r="CL399" i="22" s="1"/>
  <c r="CD401" i="22"/>
  <c r="CL401" i="22" s="1"/>
  <c r="CD403" i="22"/>
  <c r="CL403" i="22" s="1"/>
  <c r="CD405" i="22"/>
  <c r="CL405" i="22" s="1"/>
  <c r="CD407" i="22"/>
  <c r="CL407" i="22" s="1"/>
  <c r="CD409" i="22"/>
  <c r="CL409" i="22" s="1"/>
  <c r="CD411" i="22"/>
  <c r="CL411" i="22" s="1"/>
  <c r="CD413" i="22"/>
  <c r="CL413" i="22" s="1"/>
  <c r="CD415" i="22"/>
  <c r="CL415" i="22" s="1"/>
  <c r="CD417" i="22"/>
  <c r="CL417" i="22" s="1"/>
  <c r="CD419" i="22"/>
  <c r="CL419" i="22" s="1"/>
  <c r="CD422" i="22"/>
  <c r="CL422" i="22" s="1"/>
  <c r="CD424" i="22"/>
  <c r="CL424" i="22" s="1"/>
  <c r="CD426" i="22"/>
  <c r="CL426" i="22" s="1"/>
  <c r="CD428" i="22"/>
  <c r="CL428" i="22" s="1"/>
  <c r="CD430" i="22"/>
  <c r="CL430" i="22" s="1"/>
  <c r="CD432" i="22"/>
  <c r="CL432" i="22" s="1"/>
  <c r="CD434" i="22"/>
  <c r="CL434" i="22" s="1"/>
  <c r="CD436" i="22"/>
  <c r="CL436" i="22" s="1"/>
  <c r="CD438" i="22"/>
  <c r="CL438" i="22" s="1"/>
  <c r="CD440" i="22"/>
  <c r="CL440" i="22" s="1"/>
  <c r="CD442" i="22"/>
  <c r="CL442" i="22" s="1"/>
  <c r="CD444" i="22"/>
  <c r="CL444" i="22" s="1"/>
  <c r="CD446" i="22"/>
  <c r="CL446" i="22" s="1"/>
  <c r="CD448" i="22"/>
  <c r="CL448" i="22" s="1"/>
  <c r="CD450" i="22"/>
  <c r="CL450" i="22" s="1"/>
  <c r="CD452" i="22"/>
  <c r="CL452" i="22" s="1"/>
  <c r="CD454" i="22"/>
  <c r="CL454" i="22" s="1"/>
  <c r="CD456" i="22"/>
  <c r="CL456" i="22" s="1"/>
  <c r="CD458" i="22"/>
  <c r="CL458" i="22" s="1"/>
  <c r="CD460" i="22"/>
  <c r="CL460" i="22" s="1"/>
  <c r="CD462" i="22"/>
  <c r="CL462" i="22" s="1"/>
  <c r="CD464" i="22"/>
  <c r="CL464" i="22" s="1"/>
  <c r="CD466" i="22"/>
  <c r="CL466" i="22" s="1"/>
  <c r="CD468" i="22"/>
  <c r="CL468" i="22" s="1"/>
  <c r="CD470" i="22"/>
  <c r="CL470" i="22" s="1"/>
  <c r="CD472" i="22"/>
  <c r="CL472" i="22" s="1"/>
  <c r="CD474" i="22"/>
  <c r="CL474" i="22" s="1"/>
  <c r="CD476" i="22"/>
  <c r="CL476" i="22" s="1"/>
  <c r="CD478" i="22"/>
  <c r="CL478" i="22" s="1"/>
  <c r="CD480" i="22"/>
  <c r="CL480" i="22" s="1"/>
  <c r="CD482" i="22"/>
  <c r="CL482" i="22" s="1"/>
  <c r="CD484" i="22"/>
  <c r="CL484" i="22" s="1"/>
  <c r="CD486" i="22"/>
  <c r="CL486" i="22" s="1"/>
  <c r="CD488" i="22"/>
  <c r="CL488" i="22" s="1"/>
  <c r="CD490" i="22"/>
  <c r="CL490" i="22" s="1"/>
  <c r="CD492" i="22"/>
  <c r="CL492" i="22" s="1"/>
  <c r="CD494" i="22"/>
  <c r="CL494" i="22" s="1"/>
  <c r="CD496" i="22"/>
  <c r="CL496" i="22" s="1"/>
  <c r="CD498" i="22"/>
  <c r="CL498" i="22" s="1"/>
  <c r="CD500" i="22"/>
  <c r="CL500" i="22" s="1"/>
  <c r="CD421" i="22"/>
  <c r="CL421" i="22" s="1"/>
  <c r="CD423" i="22"/>
  <c r="CL423" i="22" s="1"/>
  <c r="CD425" i="22"/>
  <c r="CL425" i="22" s="1"/>
  <c r="CD427" i="22"/>
  <c r="CL427" i="22" s="1"/>
  <c r="CD429" i="22"/>
  <c r="CL429" i="22" s="1"/>
  <c r="CD431" i="22"/>
  <c r="CL431" i="22" s="1"/>
  <c r="CD433" i="22"/>
  <c r="CL433" i="22" s="1"/>
  <c r="CD435" i="22"/>
  <c r="CL435" i="22" s="1"/>
  <c r="CD437" i="22"/>
  <c r="CL437" i="22" s="1"/>
  <c r="CD439" i="22"/>
  <c r="CL439" i="22" s="1"/>
  <c r="CD441" i="22"/>
  <c r="CL441" i="22" s="1"/>
  <c r="CD443" i="22"/>
  <c r="CL443" i="22" s="1"/>
  <c r="CD445" i="22"/>
  <c r="CL445" i="22" s="1"/>
  <c r="CD447" i="22"/>
  <c r="CL447" i="22" s="1"/>
  <c r="CD449" i="22"/>
  <c r="CL449" i="22" s="1"/>
  <c r="CD451" i="22"/>
  <c r="CL451" i="22" s="1"/>
  <c r="CD453" i="22"/>
  <c r="CL453" i="22" s="1"/>
  <c r="CD455" i="22"/>
  <c r="CL455" i="22" s="1"/>
  <c r="CD457" i="22"/>
  <c r="CL457" i="22" s="1"/>
  <c r="CD459" i="22"/>
  <c r="CL459" i="22" s="1"/>
  <c r="CD461" i="22"/>
  <c r="CL461" i="22" s="1"/>
  <c r="CD463" i="22"/>
  <c r="CL463" i="22" s="1"/>
  <c r="CD465" i="22"/>
  <c r="CL465" i="22" s="1"/>
  <c r="CD467" i="22"/>
  <c r="CL467" i="22" s="1"/>
  <c r="CD469" i="22"/>
  <c r="CL469" i="22" s="1"/>
  <c r="CD471" i="22"/>
  <c r="CL471" i="22" s="1"/>
  <c r="CD473" i="22"/>
  <c r="CL473" i="22" s="1"/>
  <c r="CD475" i="22"/>
  <c r="CL475" i="22" s="1"/>
  <c r="CD477" i="22"/>
  <c r="CL477" i="22" s="1"/>
  <c r="CD479" i="22"/>
  <c r="CL479" i="22" s="1"/>
  <c r="CD481" i="22"/>
  <c r="CL481" i="22" s="1"/>
  <c r="CD483" i="22"/>
  <c r="CL483" i="22" s="1"/>
  <c r="CD485" i="22"/>
  <c r="CL485" i="22" s="1"/>
  <c r="CD487" i="22"/>
  <c r="CL487" i="22" s="1"/>
  <c r="CD489" i="22"/>
  <c r="CL489" i="22" s="1"/>
  <c r="CD491" i="22"/>
  <c r="CL491" i="22" s="1"/>
  <c r="CD493" i="22"/>
  <c r="CL493" i="22" s="1"/>
  <c r="CD495" i="22"/>
  <c r="CL495" i="22" s="1"/>
  <c r="CD497" i="22"/>
  <c r="CL497" i="22" s="1"/>
  <c r="CD499" i="22"/>
  <c r="CL499" i="22" s="1"/>
  <c r="CD11" i="22"/>
  <c r="CL11" i="22" s="1"/>
  <c r="CC12" i="22"/>
  <c r="CK12" i="22" s="1"/>
  <c r="CG12" i="22"/>
  <c r="CO12" i="22" s="1"/>
  <c r="CF13" i="22"/>
  <c r="CN13" i="22" s="1"/>
  <c r="CE14" i="22"/>
  <c r="CM14" i="22" s="1"/>
  <c r="CD15" i="22"/>
  <c r="CL15" i="22" s="1"/>
  <c r="CC16" i="22"/>
  <c r="CK16" i="22" s="1"/>
  <c r="CG16" i="22"/>
  <c r="CO16" i="22" s="1"/>
  <c r="CE3" i="22"/>
  <c r="CM3" i="22" s="1"/>
  <c r="CD4" i="22"/>
  <c r="CL4" i="22" s="1"/>
  <c r="CC5" i="22"/>
  <c r="CK5" i="22" s="1"/>
  <c r="CG5" i="22"/>
  <c r="CO5" i="22" s="1"/>
  <c r="CF6" i="22"/>
  <c r="CN6" i="22" s="1"/>
  <c r="CE7" i="22"/>
  <c r="CM7" i="22" s="1"/>
  <c r="CD8" i="22"/>
  <c r="CL8" i="22" s="1"/>
  <c r="CC9" i="22"/>
  <c r="CK9" i="22" s="1"/>
  <c r="CG9" i="22"/>
  <c r="CO9" i="22" s="1"/>
  <c r="CF10" i="22"/>
  <c r="CN10" i="22" s="1"/>
  <c r="CE2" i="22"/>
  <c r="CM2" i="22" s="1"/>
  <c r="CD3" i="22"/>
  <c r="CL3" i="22" s="1"/>
  <c r="CC4" i="22"/>
  <c r="CK4" i="22" s="1"/>
  <c r="CG4" i="22"/>
  <c r="CO4" i="22" s="1"/>
  <c r="CF5" i="22"/>
  <c r="CN5" i="22" s="1"/>
  <c r="CE6" i="22"/>
  <c r="CM6" i="22" s="1"/>
  <c r="CD7" i="22"/>
  <c r="CL7" i="22" s="1"/>
  <c r="CC8" i="22"/>
  <c r="CK8" i="22" s="1"/>
  <c r="CF9" i="22"/>
  <c r="CN9" i="22" s="1"/>
  <c r="CF2" i="22"/>
  <c r="CN2" i="22" s="1"/>
  <c r="AH2" i="29" l="1"/>
  <c r="AC17" i="29"/>
  <c r="AI3" i="29" s="1"/>
  <c r="AI2" i="29" s="1"/>
  <c r="AG3" i="29"/>
  <c r="AG2" i="29" s="1"/>
  <c r="AA64" i="35"/>
  <c r="AA4" i="29" l="1"/>
  <c r="EA2" i="59" s="1"/>
  <c r="EA3" i="59" s="1"/>
  <c r="T9" i="59" s="1"/>
  <c r="BF2" i="59" s="1"/>
  <c r="AA65" i="35"/>
  <c r="AA66" i="35" s="1"/>
  <c r="AA67" i="35" s="1"/>
  <c r="AA68" i="35" s="1"/>
  <c r="AA69" i="35" s="1"/>
  <c r="AB55" i="35"/>
  <c r="BG11" i="26"/>
  <c r="BG13" i="26"/>
  <c r="BF11" i="26"/>
  <c r="BG14" i="26" l="1"/>
  <c r="H4" i="26" s="1"/>
  <c r="BF14" i="26"/>
  <c r="H5" i="26" s="1"/>
</calcChain>
</file>

<file path=xl/comments1.xml><?xml version="1.0" encoding="utf-8"?>
<comments xmlns="http://schemas.openxmlformats.org/spreadsheetml/2006/main">
  <authors>
    <author>Daniel</author>
  </authors>
  <commentList>
    <comment ref="O6" authorId="0" shapeId="0">
      <text>
        <r>
          <rPr>
            <b/>
            <sz val="9"/>
            <color indexed="81"/>
            <rFont val="Tahoma"/>
            <family val="2"/>
          </rPr>
          <t>Daniel:</t>
        </r>
        <r>
          <rPr>
            <sz val="9"/>
            <color indexed="81"/>
            <rFont val="Tahoma"/>
            <family val="2"/>
          </rPr>
          <t xml:space="preserve">
taxable amount</t>
        </r>
      </text>
    </comment>
  </commentList>
</comments>
</file>

<file path=xl/comments2.xml><?xml version="1.0" encoding="utf-8"?>
<comments xmlns="http://schemas.openxmlformats.org/spreadsheetml/2006/main">
  <authors>
    <author>Daniel</author>
    <author xml:space="preserve"> </author>
  </authors>
  <commentList>
    <comment ref="E4" authorId="0" shapeId="0">
      <text>
        <r>
          <rPr>
            <b/>
            <sz val="9"/>
            <color indexed="81"/>
            <rFont val="Tahoma"/>
            <family val="2"/>
          </rPr>
          <t>You may modify this local tax name and rate if any. Employee pays this tax. Or enter zero if none.</t>
        </r>
      </text>
    </comment>
    <comment ref="H4" authorId="0" shapeId="0">
      <text>
        <r>
          <rPr>
            <b/>
            <sz val="9"/>
            <color indexed="81"/>
            <rFont val="Tahoma"/>
            <family val="2"/>
          </rPr>
          <t>You may modify this local tax name and rate if any. Employer pays this tax if any. Or enter zero if none.</t>
        </r>
      </text>
    </comment>
    <comment ref="BE4" authorId="0" shapeId="0">
      <text>
        <r>
          <rPr>
            <b/>
            <sz val="9"/>
            <color indexed="81"/>
            <rFont val="Tahoma"/>
            <family val="2"/>
          </rPr>
          <t>You may modify this local tax name and rate if any. Employee pays this tax. Or enter zero if none.</t>
        </r>
      </text>
    </comment>
    <comment ref="BH4" authorId="0" shapeId="0">
      <text>
        <r>
          <rPr>
            <b/>
            <sz val="9"/>
            <color indexed="81"/>
            <rFont val="Tahoma"/>
            <family val="2"/>
          </rPr>
          <t>You may modify this local tax name and rate if any. Employer pays this tax if any. Or enter zero if none.</t>
        </r>
      </text>
    </comment>
    <comment ref="I36" authorId="1" shapeId="0">
      <text>
        <r>
          <rPr>
            <b/>
            <sz val="10"/>
            <color indexed="81"/>
            <rFont val="Tahoma"/>
            <family val="2"/>
          </rPr>
          <t xml:space="preserve">Instead of manually entering the tax rates, you can click here to import the tax rates for the payroll year you selected in your SETUP page.
For example, if you select 2014 as your payroll year you must put the file: </t>
        </r>
        <r>
          <rPr>
            <b/>
            <u/>
            <sz val="10"/>
            <color indexed="81"/>
            <rFont val="Tahoma"/>
            <family val="2"/>
          </rPr>
          <t>2014 Tax Table.xlsx</t>
        </r>
        <r>
          <rPr>
            <b/>
            <sz val="10"/>
            <color indexed="81"/>
            <rFont val="Tahoma"/>
            <family val="2"/>
          </rPr>
          <t xml:space="preserve"> in the same directory of this program. 
To receive a yearly tax rate file (</t>
        </r>
        <r>
          <rPr>
            <b/>
            <u/>
            <sz val="10"/>
            <color indexed="81"/>
            <rFont val="Tahoma"/>
            <family val="2"/>
          </rPr>
          <t>YYYY Tax Table.xlsx</t>
        </r>
        <r>
          <rPr>
            <b/>
            <sz val="10"/>
            <color indexed="81"/>
            <rFont val="Tahoma"/>
            <family val="2"/>
          </rPr>
          <t xml:space="preserve">) visit: </t>
        </r>
        <r>
          <rPr>
            <b/>
            <u/>
            <sz val="10"/>
            <color indexed="81"/>
            <rFont val="Tahoma"/>
            <family val="2"/>
          </rPr>
          <t>www.ExcelPayroll.Org</t>
        </r>
      </text>
    </comment>
    <comment ref="C37" authorId="0" shapeId="0">
      <text>
        <r>
          <rPr>
            <b/>
            <sz val="9"/>
            <color indexed="81"/>
            <rFont val="Tahoma"/>
            <family val="2"/>
          </rPr>
          <t>Standard deduction may not be needed as you might have already included them in the tax tables.</t>
        </r>
      </text>
    </comment>
    <comment ref="BC37" authorId="0" shapeId="0">
      <text>
        <r>
          <rPr>
            <b/>
            <sz val="9"/>
            <color indexed="81"/>
            <rFont val="Tahoma"/>
            <family val="2"/>
          </rPr>
          <t>Standard deduction may not be needed as you might have already included them in the tax tables.</t>
        </r>
      </text>
    </comment>
    <comment ref="E42" authorId="0" shapeId="0">
      <text>
        <r>
          <rPr>
            <b/>
            <sz val="9"/>
            <color indexed="81"/>
            <rFont val="Tahoma"/>
            <family val="2"/>
          </rPr>
          <t>Choose a State tax computation method. There are two methods for personal allowance deductions.
Some states offer allowance amount for each dependant. The taxable amount is netted of income and the allowance (Taxable = Wage - Allowance)
Withholding = Taxable x Tax Rates
Example (in 2013): Oklahoma-- allowance = $1000 for each dependant.
Taxable Amount = Subjected Annual Wage - $1000 x number of dependant.
(Calculate the annual tax, then divide it by the number of payrolls per year for each paycheck to withhold)
Some States offer tax credit for each dependant. The withholding amount is the computed gross tax less the allowance credit.
Example (in 2013): California-- allowance credit = $114.40 for each dependant
Annual Withholding = annual computed income tax - $114.40 x number of dependant.
(Annual Withholding divided by the number of payroll per year for each paycheck to withhold)</t>
        </r>
      </text>
    </comment>
    <comment ref="E47" authorId="0" shapeId="0">
      <text>
        <r>
          <rPr>
            <b/>
            <sz val="9"/>
            <color indexed="81"/>
            <rFont val="Tahoma"/>
            <family val="2"/>
          </rPr>
          <t>Check the box below only if you are advised to do so by ExcelPayroll.Org. IF this box is checked, the state tax withholding calculation will be redirected to a speical state withholding method.</t>
        </r>
      </text>
    </comment>
  </commentList>
</comments>
</file>

<file path=xl/comments3.xml><?xml version="1.0" encoding="utf-8"?>
<comments xmlns="http://schemas.openxmlformats.org/spreadsheetml/2006/main">
  <authors>
    <author xml:space="preserve"> </author>
  </authors>
  <commentList>
    <comment ref="F7" authorId="0" shapeId="0">
      <text>
        <r>
          <rPr>
            <b/>
            <sz val="10"/>
            <color indexed="81"/>
            <rFont val="Tahoma"/>
            <family val="2"/>
          </rPr>
          <t>Enter a Percentage of Federal income tax withhold. Leave it blank for default withholding</t>
        </r>
      </text>
    </comment>
    <comment ref="F8" authorId="0" shapeId="0">
      <text>
        <r>
          <rPr>
            <b/>
            <sz val="10"/>
            <color indexed="81"/>
            <rFont val="Tahoma"/>
            <family val="2"/>
          </rPr>
          <t>Enter a Percentage of State income tax withhold. Leave it blank for default withholding</t>
        </r>
      </text>
    </comment>
    <comment ref="D11" authorId="0" shapeId="0">
      <text>
        <r>
          <rPr>
            <b/>
            <sz val="10"/>
            <color indexed="81"/>
            <rFont val="Tahoma"/>
            <family val="2"/>
          </rPr>
          <t>Must Select at least one item to process</t>
        </r>
      </text>
    </comment>
    <comment ref="E11" authorId="0" shapeId="0">
      <text>
        <r>
          <rPr>
            <b/>
            <sz val="10"/>
            <color indexed="81"/>
            <rFont val="Tahoma"/>
            <family val="2"/>
          </rPr>
          <t>No need to enter hour if Amount is entered.</t>
        </r>
      </text>
    </comment>
    <comment ref="F11" authorId="0" shapeId="0">
      <text>
        <r>
          <rPr>
            <b/>
            <sz val="10"/>
            <color indexed="81"/>
            <rFont val="Tahoma"/>
            <family val="2"/>
          </rPr>
          <t>No need to enter the rate again unless is different from the default rate above.</t>
        </r>
      </text>
    </comment>
    <comment ref="G11" authorId="0" shapeId="0">
      <text>
        <r>
          <rPr>
            <b/>
            <sz val="10"/>
            <color indexed="81"/>
            <rFont val="Tahoma"/>
            <family val="2"/>
          </rPr>
          <t>Amount can be entered here if the hour is blank</t>
        </r>
      </text>
    </comment>
  </commentList>
</comments>
</file>

<file path=xl/comments4.xml><?xml version="1.0" encoding="utf-8"?>
<comments xmlns="http://schemas.openxmlformats.org/spreadsheetml/2006/main">
  <authors>
    <author xml:space="preserve"> </author>
  </authors>
  <commentList>
    <comment ref="C15" authorId="0" shapeId="0">
      <text>
        <r>
          <rPr>
            <b/>
            <sz val="10"/>
            <color indexed="81"/>
            <rFont val="Tahoma"/>
            <family val="2"/>
          </rPr>
          <t>This is accumulative total vacation hours used (posive in decimal). It can be changed if it is necessary to adjust the balance.</t>
        </r>
      </text>
    </comment>
    <comment ref="C16" authorId="0" shapeId="0">
      <text>
        <r>
          <rPr>
            <b/>
            <sz val="10"/>
            <color indexed="81"/>
            <rFont val="Tahoma"/>
            <family val="2"/>
          </rPr>
          <t>Select as "Inactive" to defer the employee from showing in the timecard entry if he/she is terminated or a non-hourly employee.</t>
        </r>
      </text>
    </comment>
    <comment ref="G17" authorId="0" shapeId="0">
      <text>
        <r>
          <rPr>
            <b/>
            <sz val="10"/>
            <color indexed="81"/>
            <rFont val="Tahoma"/>
            <family val="2"/>
          </rPr>
          <t>Enter the Maximum limits per year for this employee. Deductions will stop when the YTD reaches the amount. The limits overwrite the amounts in Setup page.</t>
        </r>
      </text>
    </comment>
    <comment ref="G22" authorId="0" shapeId="0">
      <text>
        <r>
          <rPr>
            <b/>
            <sz val="10"/>
            <color indexed="81"/>
            <rFont val="Tahoma"/>
            <family val="2"/>
          </rPr>
          <t>The deduction limits will be the limits at setup if it is left blank.</t>
        </r>
      </text>
    </comment>
  </commentList>
</comments>
</file>

<file path=xl/comments5.xml><?xml version="1.0" encoding="utf-8"?>
<comments xmlns="http://schemas.openxmlformats.org/spreadsheetml/2006/main">
  <authors>
    <author xml:space="preserve"> </author>
    <author>Daniel</author>
  </authors>
  <commentList>
    <comment ref="B1" authorId="0" shapeId="0">
      <text>
        <r>
          <rPr>
            <b/>
            <sz val="10"/>
            <color indexed="81"/>
            <rFont val="Tahoma"/>
            <family val="2"/>
          </rPr>
          <t xml:space="preserve"> Enter your company name in cell B1, address in B2 and B3; Tax ID in B4.</t>
        </r>
      </text>
    </comment>
    <comment ref="CB1" authorId="0" shapeId="0">
      <text>
        <r>
          <rPr>
            <b/>
            <sz val="10"/>
            <color indexed="81"/>
            <rFont val="Tahoma"/>
            <family val="2"/>
          </rPr>
          <t xml:space="preserve"> Enter your company name in cell B1, address in B2 and B3; Tax ID in B4.</t>
        </r>
      </text>
    </comment>
    <comment ref="CL1" authorId="0" shapeId="0">
      <text>
        <r>
          <rPr>
            <b/>
            <sz val="10"/>
            <color indexed="81"/>
            <rFont val="Tahoma"/>
            <family val="2"/>
          </rPr>
          <t xml:space="preserve"> Enter your company name in cell B1, address in B2 and B3; Tax ID in B4.</t>
        </r>
      </text>
    </comment>
    <comment ref="F2" authorId="0" shapeId="0">
      <text>
        <r>
          <rPr>
            <b/>
            <sz val="10"/>
            <color indexed="81"/>
            <rFont val="Tahoma"/>
            <family val="2"/>
          </rPr>
          <t>Select a payroll year. Payroll check dates must be within the selected year.</t>
        </r>
      </text>
    </comment>
    <comment ref="M2" authorId="0" shapeId="0">
      <text>
        <r>
          <rPr>
            <b/>
            <sz val="10"/>
            <color indexed="81"/>
            <rFont val="Tahoma"/>
            <family val="2"/>
          </rPr>
          <t xml:space="preserve"> Use this botton to modify the check layout or adjust the column width or the row high for the standard check format you selected in case the print out does not match your check.</t>
        </r>
      </text>
    </comment>
    <comment ref="F3" authorId="0" shapeId="0">
      <text>
        <r>
          <rPr>
            <b/>
            <sz val="10"/>
            <color indexed="81"/>
            <rFont val="Tahoma"/>
            <family val="2"/>
          </rPr>
          <t xml:space="preserve"> Select Payroll frequency for tax withhoding calculation.</t>
        </r>
      </text>
    </comment>
    <comment ref="L3" authorId="0" shapeId="0">
      <text>
        <r>
          <rPr>
            <b/>
            <sz val="10"/>
            <color indexed="81"/>
            <rFont val="Tahoma"/>
            <family val="2"/>
          </rPr>
          <t xml:space="preserve">If you want to creat your own check format. Click this [Check Setup] button to setup and customize your check format. </t>
        </r>
      </text>
    </comment>
    <comment ref="C5" authorId="0" shapeId="0">
      <text>
        <r>
          <rPr>
            <b/>
            <sz val="10"/>
            <color indexed="81"/>
            <rFont val="Tahoma"/>
            <family val="2"/>
          </rPr>
          <t xml:space="preserve"> Abbreviate your state here in C5</t>
        </r>
      </text>
    </comment>
    <comment ref="I5" authorId="0" shapeId="0">
      <text>
        <r>
          <rPr>
            <b/>
            <sz val="10"/>
            <color indexed="81"/>
            <rFont val="Tahoma"/>
            <family val="2"/>
          </rPr>
          <t>Enter the renewal code here if it's needed.</t>
        </r>
      </text>
    </comment>
    <comment ref="L5" authorId="0" shapeId="0">
      <text>
        <r>
          <rPr>
            <b/>
            <sz val="10"/>
            <color indexed="81"/>
            <rFont val="Tahoma"/>
            <family val="2"/>
          </rPr>
          <t>Close the payroll once a year. You may select a new payroll year after you close a payroll year.</t>
        </r>
      </text>
    </comment>
    <comment ref="CC5" authorId="0" shapeId="0">
      <text>
        <r>
          <rPr>
            <b/>
            <sz val="10"/>
            <color indexed="81"/>
            <rFont val="Tahoma"/>
            <family val="2"/>
          </rPr>
          <t xml:space="preserve"> Abbreviate your state here in C5</t>
        </r>
      </text>
    </comment>
    <comment ref="CM5" authorId="0" shapeId="0">
      <text>
        <r>
          <rPr>
            <b/>
            <sz val="10"/>
            <color indexed="81"/>
            <rFont val="Tahoma"/>
            <family val="2"/>
          </rPr>
          <t xml:space="preserve"> Abbreviate your state here in C5</t>
        </r>
      </text>
    </comment>
    <comment ref="C12" authorId="0" shapeId="0">
      <text>
        <r>
          <rPr>
            <b/>
            <sz val="10"/>
            <color indexed="81"/>
            <rFont val="Tahoma"/>
            <family val="2"/>
          </rPr>
          <t>Check the box if the deduction is not subjected to the checked tax</t>
        </r>
      </text>
    </comment>
    <comment ref="J12" authorId="0" shapeId="0">
      <text>
        <r>
          <rPr>
            <b/>
            <sz val="10"/>
            <color indexed="81"/>
            <rFont val="Tahoma"/>
            <family val="2"/>
          </rPr>
          <t xml:space="preserve"> Enter a Maximum Amount of dedcution for the year. Enter "999999" to maximiz the amount if you don't wish to set a limit.</t>
        </r>
      </text>
    </comment>
    <comment ref="K12" authorId="0" shapeId="0">
      <text>
        <r>
          <rPr>
            <b/>
            <sz val="10"/>
            <color indexed="81"/>
            <rFont val="Tahoma"/>
            <family val="2"/>
          </rPr>
          <t>Enter a code for each deduction if any; or leave it blank if the deduction is not reported on W-2.</t>
        </r>
      </text>
    </comment>
    <comment ref="B13" authorId="0" shapeId="0">
      <text>
        <r>
          <rPr>
            <b/>
            <sz val="10"/>
            <color indexed="81"/>
            <rFont val="Tahoma"/>
            <family val="2"/>
          </rPr>
          <t xml:space="preserve"> Enter Names of Deductions if any voluntary deductions. The Deduction 1 should be reserved for 401K contribution if you offer 401K and use this program to generate reports.</t>
        </r>
      </text>
    </comment>
    <comment ref="CB13" authorId="0" shapeId="0">
      <text>
        <r>
          <rPr>
            <b/>
            <sz val="10"/>
            <color indexed="81"/>
            <rFont val="Tahoma"/>
            <family val="2"/>
          </rPr>
          <t xml:space="preserve"> Enter Names of Deductions if any voluntary deductions. The Deduction 1 should be reserved for 401K contribution if you offer 401K and use this program go generate reports.</t>
        </r>
      </text>
    </comment>
    <comment ref="CL13" authorId="0" shapeId="0">
      <text>
        <r>
          <rPr>
            <b/>
            <sz val="10"/>
            <color indexed="81"/>
            <rFont val="Tahoma"/>
            <family val="2"/>
          </rPr>
          <t xml:space="preserve"> Enter Names of Deductions if any voluntary deductions. The Deduction 1 should be reserved for 401K contribution if you offer 401K and use this program go generate reports.</t>
        </r>
      </text>
    </comment>
    <comment ref="C19" authorId="0" shapeId="0">
      <text>
        <r>
          <rPr>
            <b/>
            <sz val="10"/>
            <color indexed="81"/>
            <rFont val="Tahoma"/>
            <family val="2"/>
          </rPr>
          <t xml:space="preserve"> Enter the beginning number of the year of service. Once an employee is hired, it is his/her first year. 
The sample setup shows the vacation accruing at 40 hours per year for the 1st year of service; 80 hours starting from the 2nd year and 120 accruing from the 5th year (after  the 4th anniversary)</t>
        </r>
      </text>
    </comment>
    <comment ref="E19" authorId="0" shapeId="0">
      <text>
        <r>
          <rPr>
            <b/>
            <sz val="10"/>
            <color indexed="81"/>
            <rFont val="Tahoma"/>
            <family val="2"/>
          </rPr>
          <t>Enter the number of hours vacation for the serving year.</t>
        </r>
      </text>
    </comment>
    <comment ref="CC19" authorId="0" shapeId="0">
      <text>
        <r>
          <rPr>
            <b/>
            <sz val="10"/>
            <color indexed="81"/>
            <rFont val="Tahoma"/>
            <family val="2"/>
          </rPr>
          <t xml:space="preserve"> Enter the beginning number of the year of service. Once an employee is hired, it is his/her first year. 
The sample setup shows the vacation accruing at 40 hours per year for the 1st year of service; 80 hours starting from the 2nd year and 120 accruing from the 5th year (after  the 4th anniversary)</t>
        </r>
      </text>
    </comment>
    <comment ref="CE19" authorId="0" shapeId="0">
      <text>
        <r>
          <rPr>
            <b/>
            <sz val="10"/>
            <color indexed="81"/>
            <rFont val="Tahoma"/>
            <family val="2"/>
          </rPr>
          <t>Enter the number of hours vacation for the serving year.</t>
        </r>
      </text>
    </comment>
    <comment ref="CM19" authorId="0" shapeId="0">
      <text>
        <r>
          <rPr>
            <b/>
            <sz val="10"/>
            <color indexed="81"/>
            <rFont val="Tahoma"/>
            <family val="2"/>
          </rPr>
          <t xml:space="preserve"> Enter the beginning number of the year of service. Once an employee is hired, it is his/her first year. 
The sample setup shows the vacation accruing at 40 hours per year for the 1st year of service; 80 hours starting from the 2nd year and 120 accruing from the 5th year (after  the 4th anniversary)</t>
        </r>
      </text>
    </comment>
    <comment ref="CO19" authorId="0" shapeId="0">
      <text>
        <r>
          <rPr>
            <b/>
            <sz val="10"/>
            <color indexed="81"/>
            <rFont val="Tahoma"/>
            <family val="2"/>
          </rPr>
          <t>Enter the number of hours vacation for the serving year.</t>
        </r>
      </text>
    </comment>
    <comment ref="E36" authorId="0" shapeId="0">
      <text>
        <r>
          <rPr>
            <b/>
            <sz val="10"/>
            <color indexed="81"/>
            <rFont val="Tahoma"/>
            <family val="2"/>
          </rPr>
          <t>Select when to show vacation hour on paycheck.</t>
        </r>
      </text>
    </comment>
    <comment ref="B40" authorId="0" shapeId="0">
      <text>
        <r>
          <rPr>
            <b/>
            <sz val="10"/>
            <color indexed="81"/>
            <rFont val="Tahoma"/>
            <family val="2"/>
          </rPr>
          <t>This is optional. You can enter names of your departments or classifications here.</t>
        </r>
      </text>
    </comment>
    <comment ref="C40" authorId="0" shapeId="0">
      <text>
        <r>
          <rPr>
            <b/>
            <sz val="10"/>
            <color indexed="81"/>
            <rFont val="Tahoma"/>
            <family val="2"/>
          </rPr>
          <t>Enter a code for each department/class if any. It is for your own reference. It is optional.</t>
        </r>
      </text>
    </comment>
    <comment ref="D40" authorId="0" shapeId="0">
      <text>
        <r>
          <rPr>
            <b/>
            <sz val="10"/>
            <color indexed="81"/>
            <rFont val="Tahoma"/>
            <family val="2"/>
          </rPr>
          <t>It is optional. You may want to enter the rates of your Insurance so that you can get a worker's comp report</t>
        </r>
      </text>
    </comment>
    <comment ref="F40" authorId="1" shapeId="0">
      <text>
        <r>
          <rPr>
            <b/>
            <sz val="9"/>
            <color indexed="81"/>
            <rFont val="Tahoma"/>
            <family val="2"/>
          </rPr>
          <t xml:space="preserve">Year of Service must be in number and in desending order. 1 means the 1st year service, after the 1st anniversary then is the 2nd year service.
</t>
        </r>
      </text>
    </comment>
    <comment ref="G40" authorId="1" shapeId="0">
      <text>
        <r>
          <rPr>
            <b/>
            <sz val="9"/>
            <color indexed="81"/>
            <rFont val="Tahoma"/>
            <family val="2"/>
          </rPr>
          <t>The first layer of contribution. The sample here shows 6% as the first layer.  An employee may choose to contribute at any percentage but the match is caped at the 6% level.</t>
        </r>
      </text>
    </comment>
    <comment ref="H40" authorId="1" shapeId="0">
      <text>
        <r>
          <rPr>
            <b/>
            <sz val="9"/>
            <color indexed="81"/>
            <rFont val="Tahoma"/>
            <family val="2"/>
          </rPr>
          <t>This is the company's matching rate. The sample here shows that ABC company matches zero (0%) during the first year; but matches 50% of the 1st 6% contribution beginnig the 2nd year and 80% after the 4th anniversary etc.</t>
        </r>
      </text>
    </comment>
    <comment ref="CB40" authorId="0" shapeId="0">
      <text>
        <r>
          <rPr>
            <b/>
            <sz val="10"/>
            <color indexed="81"/>
            <rFont val="Tahoma"/>
            <family val="2"/>
          </rPr>
          <t>This is optional. You may want to classify your employees. Enter names of your departments if any</t>
        </r>
      </text>
    </comment>
    <comment ref="CC40" authorId="0" shapeId="0">
      <text>
        <r>
          <rPr>
            <b/>
            <sz val="10"/>
            <color indexed="81"/>
            <rFont val="Tahoma"/>
            <family val="2"/>
          </rPr>
          <t>Enter a code for the department if any. It is for your own reference. It is optional.</t>
        </r>
      </text>
    </comment>
    <comment ref="CD40" authorId="0" shapeId="0">
      <text>
        <r>
          <rPr>
            <b/>
            <sz val="10"/>
            <color indexed="81"/>
            <rFont val="Tahoma"/>
            <family val="2"/>
          </rPr>
          <t>It is optional. You may want to enter the rates of your Insurance bill so that you can calculate on your own.</t>
        </r>
      </text>
    </comment>
    <comment ref="CF40" authorId="1" shapeId="0">
      <text>
        <r>
          <rPr>
            <b/>
            <sz val="9"/>
            <color indexed="81"/>
            <rFont val="Tahoma"/>
            <family val="2"/>
          </rPr>
          <t xml:space="preserve">Year of Service must be in number and in desending order. 1 means the 1st year service, after the 1st anniversary then is the 2nd year service.
</t>
        </r>
      </text>
    </comment>
    <comment ref="CG40" authorId="1" shapeId="0">
      <text>
        <r>
          <rPr>
            <b/>
            <sz val="9"/>
            <color indexed="81"/>
            <rFont val="Tahoma"/>
            <family val="2"/>
          </rPr>
          <t>The first layer of contribution. The sample here shows 6% as the first layer.  An employee may choose to contribute at any percentage but the match is caped at the 6% level.</t>
        </r>
      </text>
    </comment>
    <comment ref="CH40" authorId="1" shapeId="0">
      <text>
        <r>
          <rPr>
            <b/>
            <sz val="9"/>
            <color indexed="81"/>
            <rFont val="Tahoma"/>
            <family val="2"/>
          </rPr>
          <t>This is the company's match rate. The sample here shows that ABC company matches zero (0%) during the first year; but matches 50% of the 1st 6% contribution beginnig the 2nd year and 80% after the 4th anniversary etc.</t>
        </r>
      </text>
    </comment>
    <comment ref="CL40" authorId="0" shapeId="0">
      <text>
        <r>
          <rPr>
            <b/>
            <sz val="10"/>
            <color indexed="81"/>
            <rFont val="Tahoma"/>
            <family val="2"/>
          </rPr>
          <t>This is optional. You may want to classify your employees. Enter names of your departments if any</t>
        </r>
      </text>
    </comment>
    <comment ref="CM40" authorId="0" shapeId="0">
      <text>
        <r>
          <rPr>
            <b/>
            <sz val="10"/>
            <color indexed="81"/>
            <rFont val="Tahoma"/>
            <family val="2"/>
          </rPr>
          <t>Enter a code for the department if any. It is for your own reference. It is optional.</t>
        </r>
      </text>
    </comment>
    <comment ref="CN40" authorId="0" shapeId="0">
      <text>
        <r>
          <rPr>
            <b/>
            <sz val="10"/>
            <color indexed="81"/>
            <rFont val="Tahoma"/>
            <family val="2"/>
          </rPr>
          <t>It is optional. You may want to enter the rates of your Insurance bill so that you can calculate on your own.</t>
        </r>
      </text>
    </comment>
    <comment ref="CP40" authorId="1" shapeId="0">
      <text>
        <r>
          <rPr>
            <b/>
            <sz val="9"/>
            <color indexed="81"/>
            <rFont val="Tahoma"/>
            <family val="2"/>
          </rPr>
          <t xml:space="preserve">Year of Service must be in number and in desending order. 1 means the 1st year service, after the 1st anniversary then is the 2nd year service.
</t>
        </r>
      </text>
    </comment>
    <comment ref="CQ40" authorId="1" shapeId="0">
      <text>
        <r>
          <rPr>
            <b/>
            <sz val="9"/>
            <color indexed="81"/>
            <rFont val="Tahoma"/>
            <family val="2"/>
          </rPr>
          <t>The first layer of contribution. The sample here shows 6% as the first layer.  An employee may choose to contribute at any percentage but the match is caped at the 6% level.</t>
        </r>
      </text>
    </comment>
    <comment ref="CR40" authorId="1" shapeId="0">
      <text>
        <r>
          <rPr>
            <b/>
            <sz val="9"/>
            <color indexed="81"/>
            <rFont val="Tahoma"/>
            <family val="2"/>
          </rPr>
          <t>This is the company's match rate. The sample here shows that ABC company matches zero (0%) during the first year; but matches 50% of the 1st 6% contribution beginnig the 2nd year and 80% after the 4th anniversary etc.</t>
        </r>
      </text>
    </comment>
  </commentList>
</comments>
</file>

<file path=xl/sharedStrings.xml><?xml version="1.0" encoding="utf-8"?>
<sst xmlns="http://schemas.openxmlformats.org/spreadsheetml/2006/main" count="6429" uniqueCount="1355">
  <si>
    <t>Total</t>
  </si>
  <si>
    <t>Rate</t>
  </si>
  <si>
    <t>Name</t>
  </si>
  <si>
    <t>SSN</t>
  </si>
  <si>
    <t>Other</t>
  </si>
  <si>
    <t>Status</t>
  </si>
  <si>
    <t>Reference</t>
  </si>
  <si>
    <t>Dept</t>
  </si>
  <si>
    <t>M/S</t>
  </si>
  <si>
    <t>Class</t>
  </si>
  <si>
    <t>Phone</t>
  </si>
  <si>
    <t>From</t>
  </si>
  <si>
    <t>&lt;Selection(sortkey)/Position</t>
  </si>
  <si>
    <t>&lt;==Cell Reference</t>
  </si>
  <si>
    <t>Add</t>
  </si>
  <si>
    <t>Voucher</t>
  </si>
  <si>
    <t>Account</t>
  </si>
  <si>
    <t>Delete</t>
  </si>
  <si>
    <t>Payment</t>
  </si>
  <si>
    <t>Edit</t>
  </si>
  <si>
    <t>Void Check</t>
  </si>
  <si>
    <t>Address Line 1</t>
  </si>
  <si>
    <t>Address Line 2</t>
  </si>
  <si>
    <t>City</t>
  </si>
  <si>
    <t>State</t>
  </si>
  <si>
    <t>Zip Code</t>
  </si>
  <si>
    <t>Telephone</t>
  </si>
  <si>
    <t>Facimile</t>
  </si>
  <si>
    <t>E-Mail</t>
  </si>
  <si>
    <t>Mobile Phone</t>
  </si>
  <si>
    <t>Contact</t>
  </si>
  <si>
    <t>Category</t>
  </si>
  <si>
    <t>Type</t>
  </si>
  <si>
    <t>Tax ID</t>
  </si>
  <si>
    <t>Note</t>
  </si>
  <si>
    <t>Controll Account</t>
  </si>
  <si>
    <t>Distribution Account</t>
  </si>
  <si>
    <t>************</t>
  </si>
  <si>
    <t>First Name</t>
  </si>
  <si>
    <t>Last Name</t>
  </si>
  <si>
    <t>Street Address</t>
  </si>
  <si>
    <t>Dependent</t>
  </si>
  <si>
    <t>Date of Hire</t>
  </si>
  <si>
    <t>State and Zip</t>
  </si>
  <si>
    <t>Pay Rate</t>
  </si>
  <si>
    <t>Employee Information</t>
  </si>
  <si>
    <t>Gross</t>
  </si>
  <si>
    <t>FIT</t>
  </si>
  <si>
    <t>SIT</t>
  </si>
  <si>
    <t>OASDI</t>
  </si>
  <si>
    <t>HI</t>
  </si>
  <si>
    <t>SDI</t>
  </si>
  <si>
    <t>Net</t>
  </si>
  <si>
    <t>401K</t>
  </si>
  <si>
    <t>Hundred Million</t>
  </si>
  <si>
    <t>Ten Million</t>
  </si>
  <si>
    <t>One</t>
  </si>
  <si>
    <t>Hundred Thousand</t>
  </si>
  <si>
    <t>Two</t>
  </si>
  <si>
    <t>Ten Thousand</t>
  </si>
  <si>
    <t>Three</t>
  </si>
  <si>
    <t>Hundred</t>
  </si>
  <si>
    <t>Four</t>
  </si>
  <si>
    <t>Ten</t>
  </si>
  <si>
    <t>Five</t>
  </si>
  <si>
    <t>Six</t>
  </si>
  <si>
    <t>Thousand</t>
  </si>
  <si>
    <t>Seven</t>
  </si>
  <si>
    <t>Eight</t>
  </si>
  <si>
    <t>Nine</t>
  </si>
  <si>
    <t>Eleven</t>
  </si>
  <si>
    <t>Twelve</t>
  </si>
  <si>
    <t>Thirteen</t>
  </si>
  <si>
    <t>Fourteen</t>
  </si>
  <si>
    <t>Fifteen</t>
  </si>
  <si>
    <t>Sixteen</t>
  </si>
  <si>
    <t>Seventeen</t>
  </si>
  <si>
    <t>Eighteen</t>
  </si>
  <si>
    <t>Nineteen</t>
  </si>
  <si>
    <t>Twenty</t>
  </si>
  <si>
    <t>Thirty</t>
  </si>
  <si>
    <t>Fourty</t>
  </si>
  <si>
    <t>Fifty</t>
  </si>
  <si>
    <t>Sixty</t>
  </si>
  <si>
    <t>Seventy</t>
  </si>
  <si>
    <t>Eighty</t>
  </si>
  <si>
    <t>Ninety</t>
  </si>
  <si>
    <t>Cents</t>
  </si>
  <si>
    <t xml:space="preserve">               Single</t>
  </si>
  <si>
    <t xml:space="preserve">    Married Jointly</t>
  </si>
  <si>
    <t>Over</t>
  </si>
  <si>
    <t>To</t>
  </si>
  <si>
    <t>Plus</t>
  </si>
  <si>
    <t>Date</t>
  </si>
  <si>
    <t>Wages</t>
  </si>
  <si>
    <t>Allowance</t>
  </si>
  <si>
    <t>Deductions per dependant:</t>
  </si>
  <si>
    <t>FUTA</t>
  </si>
  <si>
    <t>SUTA</t>
  </si>
  <si>
    <t>125P</t>
  </si>
  <si>
    <t>H SA</t>
  </si>
  <si>
    <t>Percent</t>
  </si>
  <si>
    <t>OASDI-EE</t>
  </si>
  <si>
    <t>ETT</t>
  </si>
  <si>
    <t>OASDI-ER</t>
  </si>
  <si>
    <t>Taxable Limit</t>
  </si>
  <si>
    <t>Percentage</t>
  </si>
  <si>
    <t>Single</t>
  </si>
  <si>
    <t>Married</t>
  </si>
  <si>
    <t>Dependant</t>
  </si>
  <si>
    <t>Standard Deduction</t>
  </si>
  <si>
    <t>Filing status</t>
  </si>
  <si>
    <t>Deduction amount</t>
  </si>
  <si>
    <t>Single and married/RDP filing separately</t>
  </si>
  <si>
    <t>Married/RDP filing jointly, head of household and qualifying widow(er)</t>
  </si>
  <si>
    <t>Exemption credits</t>
  </si>
  <si>
    <t>Filing Status/Qualification</t>
  </si>
  <si>
    <t>Exemption amount</t>
  </si>
  <si>
    <t>Married/Registered Domestic Partner (RDP) filing jointly and qualifying widow(er)</t>
  </si>
  <si>
    <t>Single, married/RDP filing separately, and head of household</t>
  </si>
  <si>
    <t>Marital Stts</t>
  </si>
  <si>
    <t>No. of Dept</t>
  </si>
  <si>
    <t xml:space="preserve">              Earnings</t>
  </si>
  <si>
    <t>Taxable Wages</t>
  </si>
  <si>
    <t>Deduction</t>
  </si>
  <si>
    <t>Employer's Other Tax</t>
  </si>
  <si>
    <t>Subject</t>
  </si>
  <si>
    <t>YTD</t>
  </si>
  <si>
    <t>FICA</t>
  </si>
  <si>
    <t>Income Tax</t>
  </si>
  <si>
    <t>Other Tax</t>
  </si>
  <si>
    <t>Prior</t>
  </si>
  <si>
    <t>type</t>
  </si>
  <si>
    <t>Exclusion</t>
  </si>
  <si>
    <t>Earning</t>
  </si>
  <si>
    <t>Taxable</t>
  </si>
  <si>
    <t>Check#</t>
  </si>
  <si>
    <t>SS</t>
  </si>
  <si>
    <t>Cummulative Subject Year to Date</t>
  </si>
  <si>
    <t>Emloyee</t>
  </si>
  <si>
    <t>Wage</t>
  </si>
  <si>
    <t>FIT-W</t>
  </si>
  <si>
    <t>SIT-W</t>
  </si>
  <si>
    <t>SS-W</t>
  </si>
  <si>
    <t>Hi-W</t>
  </si>
  <si>
    <t>SDI-W</t>
  </si>
  <si>
    <t xml:space="preserve"> H S A</t>
  </si>
  <si>
    <t>Period</t>
  </si>
  <si>
    <t>Tax Deduction</t>
  </si>
  <si>
    <t>Other Deduction</t>
  </si>
  <si>
    <t xml:space="preserve">             Payment</t>
  </si>
  <si>
    <t xml:space="preserve">        FUTA and SUTA</t>
  </si>
  <si>
    <t>Cummulative Wage Total</t>
  </si>
  <si>
    <t>Current</t>
  </si>
  <si>
    <t>Check</t>
  </si>
  <si>
    <t>Current Year to Date</t>
  </si>
  <si>
    <t>Net Pay</t>
  </si>
  <si>
    <t>Number</t>
  </si>
  <si>
    <t>HI-W</t>
  </si>
  <si>
    <t>FUTA-W</t>
  </si>
  <si>
    <t>SUTA-W</t>
  </si>
  <si>
    <t>1St Q Total</t>
  </si>
  <si>
    <t>2nd Q Total</t>
  </si>
  <si>
    <t>3rd Q Total</t>
  </si>
  <si>
    <t>4th Q Total</t>
  </si>
  <si>
    <t>Name:</t>
  </si>
  <si>
    <t>ID:</t>
  </si>
  <si>
    <t>SSN:</t>
  </si>
  <si>
    <t>DOH:</t>
  </si>
  <si>
    <t>Address:</t>
  </si>
  <si>
    <t>Position:</t>
  </si>
  <si>
    <t>&lt;Cursor/Count/line#/Record#</t>
  </si>
  <si>
    <t>Company</t>
  </si>
  <si>
    <t>Address1</t>
  </si>
  <si>
    <t>Address2</t>
  </si>
  <si>
    <t>Data Directory</t>
  </si>
  <si>
    <t>Weekly</t>
  </si>
  <si>
    <t>Record Name:</t>
  </si>
  <si>
    <t>Payroll Record.xlsm</t>
  </si>
  <si>
    <t>Pay</t>
  </si>
  <si>
    <t>Quarter</t>
  </si>
  <si>
    <t>&lt;= Percent =1</t>
  </si>
  <si>
    <t>&lt;= Flat Amt =2</t>
  </si>
  <si>
    <t>Flat Amt</t>
  </si>
  <si>
    <t>Per Hour</t>
  </si>
  <si>
    <t>Bi-Weekly</t>
  </si>
  <si>
    <t>Monthly</t>
  </si>
  <si>
    <t>Semi-Monthly</t>
  </si>
  <si>
    <t>Quarterly</t>
  </si>
  <si>
    <t>Annually</t>
  </si>
  <si>
    <t>Daily</t>
  </si>
  <si>
    <t>Periods=&gt;</t>
  </si>
  <si>
    <t>Frequency</t>
  </si>
  <si>
    <t>Amount:</t>
  </si>
  <si>
    <t>Check Date:</t>
  </si>
  <si>
    <t>Futa-B</t>
  </si>
  <si>
    <t>Suta-B</t>
  </si>
  <si>
    <t>to the</t>
  </si>
  <si>
    <t>Order of</t>
  </si>
  <si>
    <t>Date:</t>
  </si>
  <si>
    <t>Check:</t>
  </si>
  <si>
    <t>Federal</t>
  </si>
  <si>
    <t>Medicare</t>
  </si>
  <si>
    <t xml:space="preserve">  Other Deductions</t>
  </si>
  <si>
    <t xml:space="preserve">   Earning &amp; Taxes</t>
  </si>
  <si>
    <t>Deduction 2</t>
  </si>
  <si>
    <t>Deduction 1</t>
  </si>
  <si>
    <t>Deduction 3</t>
  </si>
  <si>
    <t>Deduction 4</t>
  </si>
  <si>
    <t>Item</t>
  </si>
  <si>
    <t>H.S.A</t>
  </si>
  <si>
    <t>Ded1</t>
  </si>
  <si>
    <t>Ded2</t>
  </si>
  <si>
    <t>Ded3</t>
  </si>
  <si>
    <t>Ded4</t>
  </si>
  <si>
    <t>Deduction1</t>
  </si>
  <si>
    <t>Deduction2</t>
  </si>
  <si>
    <t>Deduction3</t>
  </si>
  <si>
    <t>Deduction4</t>
  </si>
  <si>
    <t>DCode1</t>
  </si>
  <si>
    <t>DCode2</t>
  </si>
  <si>
    <t>DCode3</t>
  </si>
  <si>
    <t>DCode4</t>
  </si>
  <si>
    <t>Total Taxes</t>
  </si>
  <si>
    <t>Total Deduction</t>
  </si>
  <si>
    <t>Sub Total</t>
  </si>
  <si>
    <t>HI-ER</t>
  </si>
  <si>
    <t>Misc</t>
  </si>
  <si>
    <t>File Name:</t>
  </si>
  <si>
    <t>File Address:</t>
  </si>
  <si>
    <t>Per Day</t>
  </si>
  <si>
    <t>Per Week</t>
  </si>
  <si>
    <t>Per Month</t>
  </si>
  <si>
    <t>Per Year</t>
  </si>
  <si>
    <t>PCode</t>
  </si>
  <si>
    <t>&lt;= Pay Code</t>
  </si>
  <si>
    <t>Social Security</t>
  </si>
  <si>
    <t>CA SDI</t>
  </si>
  <si>
    <t>Check if Deduction Qualified for Tax Exemption</t>
  </si>
  <si>
    <t>Control</t>
  </si>
  <si>
    <t xml:space="preserve">                Other Deduction</t>
  </si>
  <si>
    <t>Taxes</t>
  </si>
  <si>
    <t xml:space="preserve">                  FICA</t>
  </si>
  <si>
    <t xml:space="preserve">            Income Tax</t>
  </si>
  <si>
    <t>*</t>
  </si>
  <si>
    <t>Click "Cancel" to Return to the Previous Menu</t>
  </si>
  <si>
    <t>Social Socurity Number</t>
  </si>
  <si>
    <t>Other Deduction 1</t>
  </si>
  <si>
    <t>Other Deduction 2</t>
  </si>
  <si>
    <t>Other Deduction 3</t>
  </si>
  <si>
    <t>Other Deduction 4</t>
  </si>
  <si>
    <t>Click "Update" to Renew the Information</t>
  </si>
  <si>
    <t>Deductions</t>
  </si>
  <si>
    <t>NetPay</t>
  </si>
  <si>
    <t xml:space="preserve">       Last Pay Information</t>
  </si>
  <si>
    <t>Payroll</t>
  </si>
  <si>
    <t>Amount</t>
  </si>
  <si>
    <t>Check Date</t>
  </si>
  <si>
    <t>1st Month</t>
  </si>
  <si>
    <t>2nd Month</t>
  </si>
  <si>
    <t>3rd Month</t>
  </si>
  <si>
    <t>Quarter 1 Total</t>
  </si>
  <si>
    <t>Quarter 2 Total</t>
  </si>
  <si>
    <t>Quarter 3 Total</t>
  </si>
  <si>
    <t>Quarter 4 Total</t>
  </si>
  <si>
    <t>Annual Total</t>
  </si>
  <si>
    <t>Employee</t>
  </si>
  <si>
    <t>Social</t>
  </si>
  <si>
    <t>Employer Tax</t>
  </si>
  <si>
    <t>Dpt</t>
  </si>
  <si>
    <t>Employers Taxable</t>
  </si>
  <si>
    <t>Futa W</t>
  </si>
  <si>
    <t>Suta W</t>
  </si>
  <si>
    <t>Voluntary Dedection</t>
  </si>
  <si>
    <t>Payroll Register</t>
  </si>
  <si>
    <t>Max/Limit</t>
  </si>
  <si>
    <t>Overwrite</t>
  </si>
  <si>
    <t>Max Amount</t>
  </si>
  <si>
    <t>Blank=Default</t>
  </si>
  <si>
    <t>D1 Limit</t>
  </si>
  <si>
    <t>D2 Limit</t>
  </si>
  <si>
    <t>D3 Limit</t>
  </si>
  <si>
    <t>D4 Limit</t>
  </si>
  <si>
    <t>Current Selection:</t>
  </si>
  <si>
    <t>File Path:</t>
  </si>
  <si>
    <t>Path:</t>
  </si>
  <si>
    <t>Full Year</t>
  </si>
  <si>
    <t>4th Quarter</t>
  </si>
  <si>
    <t>3rd Quarter</t>
  </si>
  <si>
    <t>2nd Quarter</t>
  </si>
  <si>
    <t>1st Quarter</t>
  </si>
  <si>
    <t>December</t>
  </si>
  <si>
    <t>November</t>
  </si>
  <si>
    <t>October</t>
  </si>
  <si>
    <t>September</t>
  </si>
  <si>
    <t>August</t>
  </si>
  <si>
    <t>July</t>
  </si>
  <si>
    <t>June</t>
  </si>
  <si>
    <t>May</t>
  </si>
  <si>
    <t>April</t>
  </si>
  <si>
    <t>March</t>
  </si>
  <si>
    <t>February</t>
  </si>
  <si>
    <t>January</t>
  </si>
  <si>
    <t>SUTaxable</t>
  </si>
  <si>
    <t>FUTaxabl</t>
  </si>
  <si>
    <t>OASID</t>
  </si>
  <si>
    <t>OASID-W</t>
  </si>
  <si>
    <t>Month</t>
  </si>
  <si>
    <t>Tax Liabilities</t>
  </si>
  <si>
    <t>Cash</t>
  </si>
  <si>
    <t>FIT Payable</t>
  </si>
  <si>
    <t>SIT Payble</t>
  </si>
  <si>
    <t>Employee FICA</t>
  </si>
  <si>
    <t>FICA Payable</t>
  </si>
  <si>
    <t>Employer FICA</t>
  </si>
  <si>
    <t>Federal  Income Tax</t>
  </si>
  <si>
    <t>Total 941 Total</t>
  </si>
  <si>
    <t>940 Tax</t>
  </si>
  <si>
    <t>PR Tax Expense</t>
  </si>
  <si>
    <t>State Income Tax</t>
  </si>
  <si>
    <t>FUTA Payable</t>
  </si>
  <si>
    <t>Total Tax Liability</t>
  </si>
  <si>
    <t xml:space="preserve">   General Entries</t>
  </si>
  <si>
    <t xml:space="preserve">   Taxable Wages</t>
  </si>
  <si>
    <t>FIT Wages</t>
  </si>
  <si>
    <t>SIT Wages</t>
  </si>
  <si>
    <t>OASDI Wages</t>
  </si>
  <si>
    <t>HI Wages</t>
  </si>
  <si>
    <t>FUTA Wages</t>
  </si>
  <si>
    <t>SUTA Wages</t>
  </si>
  <si>
    <t xml:space="preserve">  Total Income Taxable Wages</t>
  </si>
  <si>
    <t xml:space="preserve">   Total FICA Taxable Wages</t>
  </si>
  <si>
    <t xml:space="preserve">   Total Unemployment Wages</t>
  </si>
  <si>
    <t>Select a PayDate</t>
  </si>
  <si>
    <t>Holiday Hr</t>
  </si>
  <si>
    <t>Vacation Hr</t>
  </si>
  <si>
    <t>OverTime hr</t>
  </si>
  <si>
    <t>DoubleTime hr</t>
  </si>
  <si>
    <t>Regular hr</t>
  </si>
  <si>
    <t>Order</t>
  </si>
  <si>
    <t>ID#</t>
  </si>
  <si>
    <t>Reg</t>
  </si>
  <si>
    <t>OT</t>
  </si>
  <si>
    <t>DT</t>
  </si>
  <si>
    <t>Holi</t>
  </si>
  <si>
    <t>Vac</t>
  </si>
  <si>
    <t>Union</t>
  </si>
  <si>
    <t>Prevailing</t>
  </si>
  <si>
    <t>Regular</t>
  </si>
  <si>
    <t>Hours</t>
  </si>
  <si>
    <t>Holiday</t>
  </si>
  <si>
    <t>Vacation</t>
  </si>
  <si>
    <t>Depnt</t>
  </si>
  <si>
    <t>Cntrl Num</t>
  </si>
  <si>
    <t>Exempt</t>
  </si>
  <si>
    <t>Vac Acc</t>
  </si>
  <si>
    <t>Vac Used</t>
  </si>
  <si>
    <t>Vac Bal</t>
  </si>
  <si>
    <t>Vacation Rate</t>
  </si>
  <si>
    <t>VacUsed</t>
  </si>
  <si>
    <t>Vacation Used</t>
  </si>
  <si>
    <t>Hours per Year</t>
  </si>
  <si>
    <t>Anniversary</t>
  </si>
  <si>
    <t>Vacation Setup Table</t>
  </si>
  <si>
    <t>Yr of Srv</t>
  </si>
  <si>
    <t>Hour</t>
  </si>
  <si>
    <t>Employee OASDI</t>
  </si>
  <si>
    <t>Employee HI</t>
  </si>
  <si>
    <t>Employer OASDI</t>
  </si>
  <si>
    <t>Employer HI</t>
  </si>
  <si>
    <t>Total State Liability</t>
  </si>
  <si>
    <t>&lt;=Prevous YTD Futa/Suta</t>
  </si>
  <si>
    <t>Box1</t>
  </si>
  <si>
    <t>Box2</t>
  </si>
  <si>
    <t>Box3</t>
  </si>
  <si>
    <t>Box4</t>
  </si>
  <si>
    <t>Box5</t>
  </si>
  <si>
    <t>Box6</t>
  </si>
  <si>
    <t>Box7</t>
  </si>
  <si>
    <t>Box8</t>
  </si>
  <si>
    <t>Box9</t>
  </si>
  <si>
    <t>Box10</t>
  </si>
  <si>
    <t>Box11</t>
  </si>
  <si>
    <t>Box12</t>
  </si>
  <si>
    <t>Box13</t>
  </si>
  <si>
    <t>Box14</t>
  </si>
  <si>
    <t>Box15</t>
  </si>
  <si>
    <t>Box16</t>
  </si>
  <si>
    <t>Box17</t>
  </si>
  <si>
    <t>Box18</t>
  </si>
  <si>
    <t>Box19</t>
  </si>
  <si>
    <t>Box20</t>
  </si>
  <si>
    <t>a. Control Number</t>
  </si>
  <si>
    <t>Dept.</t>
  </si>
  <si>
    <t>b. Employer's Identification Number</t>
  </si>
  <si>
    <t>1. Wages, tips, other comp.</t>
  </si>
  <si>
    <t>2. Federal income tax withheld</t>
  </si>
  <si>
    <t xml:space="preserve">c. Employer's name, address, and Zip code </t>
  </si>
  <si>
    <t>3. Social Security wages</t>
  </si>
  <si>
    <t>4. Social security tax withheld</t>
  </si>
  <si>
    <t>5. Medicare wages and tips</t>
  </si>
  <si>
    <t>6. Medicare tax withheld</t>
  </si>
  <si>
    <t>7. Social security tips</t>
  </si>
  <si>
    <t>8. Allocated tips</t>
  </si>
  <si>
    <t>b. Employee's Identification Number</t>
  </si>
  <si>
    <t>9. Advanced EIC payments</t>
  </si>
  <si>
    <t>10. dependent care benefits</t>
  </si>
  <si>
    <t>e. Employee's name, address, and ZIP code</t>
  </si>
  <si>
    <t>11. Nonqualified plans</t>
  </si>
  <si>
    <t>12. See Instrs. For Box 12</t>
  </si>
  <si>
    <t xml:space="preserve">13. Statutory </t>
  </si>
  <si>
    <t>Retirement</t>
  </si>
  <si>
    <t>Third-party</t>
  </si>
  <si>
    <t xml:space="preserve">      Employee</t>
  </si>
  <si>
    <t>Sick Pay</t>
  </si>
  <si>
    <t>15. State</t>
  </si>
  <si>
    <t>Employer's state ID No.</t>
  </si>
  <si>
    <t>16. State wages, tips, etc.</t>
  </si>
  <si>
    <t>17. State income tax</t>
  </si>
  <si>
    <t>18. Local income tax</t>
  </si>
  <si>
    <t>20. Locality name</t>
  </si>
  <si>
    <t>Department of the Treasury - Internal revenue Service OMB No. 1545-0008</t>
  </si>
  <si>
    <t>Copy B, to be filed with employee's FEDERAL tax return</t>
  </si>
  <si>
    <t>Copy 2, to be filed with employee's STATE tax return</t>
  </si>
  <si>
    <t>Year Ends:</t>
  </si>
  <si>
    <t>A</t>
  </si>
  <si>
    <t>B</t>
  </si>
  <si>
    <t>D</t>
  </si>
  <si>
    <t>C1</t>
  </si>
  <si>
    <t>C2</t>
  </si>
  <si>
    <t>C3</t>
  </si>
  <si>
    <t>C4</t>
  </si>
  <si>
    <t>E1</t>
  </si>
  <si>
    <t>E2</t>
  </si>
  <si>
    <t>E3</t>
  </si>
  <si>
    <t>E4</t>
  </si>
  <si>
    <t>Control #</t>
  </si>
  <si>
    <t>Employer ID</t>
  </si>
  <si>
    <t>Employer Name</t>
  </si>
  <si>
    <t>Employee ID</t>
  </si>
  <si>
    <t>Employer Address1</t>
  </si>
  <si>
    <t>Employer Address2</t>
  </si>
  <si>
    <t>Employer Address3</t>
  </si>
  <si>
    <t>Employee Address1</t>
  </si>
  <si>
    <t>Employee Name</t>
  </si>
  <si>
    <t>Employee Address2</t>
  </si>
  <si>
    <t>Employee Address3</t>
  </si>
  <si>
    <t>Fit Wage</t>
  </si>
  <si>
    <t>SS Wage</t>
  </si>
  <si>
    <t>HI Wage</t>
  </si>
  <si>
    <t>SS Tips</t>
  </si>
  <si>
    <t>Allicated tips</t>
  </si>
  <si>
    <t>Adv. EIC</t>
  </si>
  <si>
    <t>Care Benefit</t>
  </si>
  <si>
    <t>Non-Qual Plan</t>
  </si>
  <si>
    <t>State and ID</t>
  </si>
  <si>
    <t>CA</t>
  </si>
  <si>
    <t>State Wage</t>
  </si>
  <si>
    <t>Local</t>
  </si>
  <si>
    <t>Local Name</t>
  </si>
  <si>
    <t>M</t>
  </si>
  <si>
    <t>Through</t>
  </si>
  <si>
    <t>Print W-2 Form</t>
  </si>
  <si>
    <t>Printnumber</t>
  </si>
  <si>
    <t>1st Enumber</t>
  </si>
  <si>
    <t>Current Printnumber</t>
  </si>
  <si>
    <t>Current ENumber</t>
  </si>
  <si>
    <t>OverTime</t>
  </si>
  <si>
    <t>DoubleTime</t>
  </si>
  <si>
    <t>Commission</t>
  </si>
  <si>
    <t>Bonus</t>
  </si>
  <si>
    <t>Other Pay</t>
  </si>
  <si>
    <t>rate</t>
  </si>
  <si>
    <t>Check value</t>
  </si>
  <si>
    <t>earning</t>
  </si>
  <si>
    <t>Code</t>
  </si>
  <si>
    <t/>
  </si>
  <si>
    <t>Sort</t>
  </si>
  <si>
    <t>Futa-taxable</t>
  </si>
  <si>
    <t>Suta-taxable</t>
  </si>
  <si>
    <t>Used/Taken</t>
  </si>
  <si>
    <t>Total Wage</t>
  </si>
  <si>
    <t>Total Hour</t>
  </si>
  <si>
    <t>Earnings</t>
  </si>
  <si>
    <t>Select a Period to View the Enty:</t>
  </si>
  <si>
    <t>Select a Quarter to Print 941:</t>
  </si>
  <si>
    <t>Press to Print 940 for the Year:</t>
  </si>
  <si>
    <t>Total Payment to all employee</t>
  </si>
  <si>
    <t>X</t>
  </si>
  <si>
    <t>Total of payment made to each emploee in excess of</t>
  </si>
  <si>
    <t>Total Taxable FUTA wage</t>
  </si>
  <si>
    <t>FUTA tax before adjustments</t>
  </si>
  <si>
    <t>Report the amount of your FUTA tax liability for each quarter; do NOT enter the amount you deposited</t>
  </si>
  <si>
    <t>16a</t>
  </si>
  <si>
    <t>16b</t>
  </si>
  <si>
    <t>16c</t>
  </si>
  <si>
    <t>16d</t>
  </si>
  <si>
    <t>1St Quarter</t>
  </si>
  <si>
    <t>Num</t>
  </si>
  <si>
    <t>ID</t>
  </si>
  <si>
    <t>DoubleT</t>
  </si>
  <si>
    <t>Word</t>
  </si>
  <si>
    <t>YTD-Wages</t>
  </si>
  <si>
    <t>YTD-Federal</t>
  </si>
  <si>
    <t>YTD-State</t>
  </si>
  <si>
    <t>YTD-Social Security</t>
  </si>
  <si>
    <t>YTD-Medicare</t>
  </si>
  <si>
    <t>YTD-CA SDI</t>
  </si>
  <si>
    <t>YTD-401K</t>
  </si>
  <si>
    <t>YTD-125P</t>
  </si>
  <si>
    <t>YTD-H.S.A</t>
  </si>
  <si>
    <t>YTD-Misc</t>
  </si>
  <si>
    <t>Earing1</t>
  </si>
  <si>
    <t>Earing2</t>
  </si>
  <si>
    <t>Earing3</t>
  </si>
  <si>
    <t>Earing4</t>
  </si>
  <si>
    <t>Earing5</t>
  </si>
  <si>
    <t>Earing6</t>
  </si>
  <si>
    <t>Earing7</t>
  </si>
  <si>
    <t>Earing8</t>
  </si>
  <si>
    <t>Rate1</t>
  </si>
  <si>
    <t>Rate2</t>
  </si>
  <si>
    <t>Rate3</t>
  </si>
  <si>
    <t>Rate4</t>
  </si>
  <si>
    <t>Rate5</t>
  </si>
  <si>
    <t>Rate6</t>
  </si>
  <si>
    <t>Rate7</t>
  </si>
  <si>
    <t>Rate8</t>
  </si>
  <si>
    <t>Hour1</t>
  </si>
  <si>
    <t>Hour2</t>
  </si>
  <si>
    <t>Hour3</t>
  </si>
  <si>
    <t>Hour4</t>
  </si>
  <si>
    <t>Hour5</t>
  </si>
  <si>
    <t>Hour6</t>
  </si>
  <si>
    <t>Hour7</t>
  </si>
  <si>
    <t>Hour8</t>
  </si>
  <si>
    <t>Hour9</t>
  </si>
  <si>
    <t>Rate9</t>
  </si>
  <si>
    <t>Earing9</t>
  </si>
  <si>
    <t>Name1</t>
  </si>
  <si>
    <t>Name2</t>
  </si>
  <si>
    <t>Name3</t>
  </si>
  <si>
    <t>Name4</t>
  </si>
  <si>
    <t>Name5</t>
  </si>
  <si>
    <t>Name6</t>
  </si>
  <si>
    <t>Name7</t>
  </si>
  <si>
    <t>Name8</t>
  </si>
  <si>
    <t>Name9</t>
  </si>
  <si>
    <t>DBaseError if "AY1"&lt;&gt;1</t>
  </si>
  <si>
    <t>Must Greater than 0 ==&gt;</t>
  </si>
  <si>
    <t>Vacation Accrued</t>
  </si>
  <si>
    <t>Vacation Balance</t>
  </si>
  <si>
    <t>VacAcc</t>
  </si>
  <si>
    <t>chck amt</t>
  </si>
  <si>
    <t>Payee</t>
  </si>
  <si>
    <t>address</t>
  </si>
  <si>
    <t>Gross Wage</t>
  </si>
  <si>
    <t>Employee SSN</t>
  </si>
  <si>
    <t>&lt;=standard check</t>
  </si>
  <si>
    <t>Select Check Format:</t>
  </si>
  <si>
    <t>Start Check Num:</t>
  </si>
  <si>
    <t>Year to Date Total</t>
  </si>
  <si>
    <t>FIT-YTD</t>
  </si>
  <si>
    <t>SIT-YTD</t>
  </si>
  <si>
    <t>SS-YTD</t>
  </si>
  <si>
    <t>HI-YTD</t>
  </si>
  <si>
    <t>SDI-YTD</t>
  </si>
  <si>
    <t>FUTA-YTD</t>
  </si>
  <si>
    <t>SUTA-YTD</t>
  </si>
  <si>
    <t>PRRecord.xlsm</t>
  </si>
  <si>
    <t>EOF</t>
  </si>
  <si>
    <t>Payroll Time Card.xlsm</t>
  </si>
  <si>
    <t>Batch time</t>
  </si>
  <si>
    <t>Single Pay time</t>
  </si>
  <si>
    <t>Total time of process</t>
  </si>
  <si>
    <t>Confirm closing</t>
  </si>
  <si>
    <t>Days before year end</t>
  </si>
  <si>
    <t>Taxes Deduction</t>
  </si>
  <si>
    <t>Voluntary Deduction</t>
  </si>
  <si>
    <t>Program codes reside at this sheet</t>
  </si>
  <si>
    <t>Programing Codes resides at this sheet</t>
  </si>
  <si>
    <t>caoning123!#</t>
  </si>
  <si>
    <t>S</t>
  </si>
  <si>
    <t>Programming sheet</t>
  </si>
  <si>
    <t>sheet</t>
  </si>
  <si>
    <t>file</t>
  </si>
  <si>
    <t>Active</t>
  </si>
  <si>
    <t>Inactive</t>
  </si>
  <si>
    <t>Mon</t>
  </si>
  <si>
    <t>Tue</t>
  </si>
  <si>
    <t>Wed</t>
  </si>
  <si>
    <t>Thu</t>
  </si>
  <si>
    <t>Fri</t>
  </si>
  <si>
    <t>Sat</t>
  </si>
  <si>
    <t>Sun</t>
  </si>
  <si>
    <t>Waiting Period</t>
  </si>
  <si>
    <t>Vacation Waiting Period</t>
  </si>
  <si>
    <t>3 Month</t>
  </si>
  <si>
    <t>6 Month</t>
  </si>
  <si>
    <t>1 Year</t>
  </si>
  <si>
    <t>Immediately</t>
  </si>
  <si>
    <t>1 Month</t>
  </si>
  <si>
    <t>Never</t>
  </si>
  <si>
    <t>System</t>
  </si>
  <si>
    <t>Expiration</t>
  </si>
  <si>
    <t>Level1</t>
  </si>
  <si>
    <t>Level2</t>
  </si>
  <si>
    <t>Final</t>
  </si>
  <si>
    <t>Extension</t>
  </si>
  <si>
    <t>Serial Code</t>
  </si>
  <si>
    <t>Date Test</t>
  </si>
  <si>
    <t>Current Order</t>
  </si>
  <si>
    <t>Code Used</t>
  </si>
  <si>
    <t>Used Test</t>
  </si>
  <si>
    <t>Digit numbers ====&gt;</t>
  </si>
  <si>
    <t>remainder</t>
  </si>
  <si>
    <t>C</t>
  </si>
  <si>
    <t>E</t>
  </si>
  <si>
    <t>F</t>
  </si>
  <si>
    <t>G</t>
  </si>
  <si>
    <t>H</t>
  </si>
  <si>
    <t>I</t>
  </si>
  <si>
    <t>J</t>
  </si>
  <si>
    <t>K</t>
  </si>
  <si>
    <t>L</t>
  </si>
  <si>
    <t>N</t>
  </si>
  <si>
    <t>O</t>
  </si>
  <si>
    <t>P</t>
  </si>
  <si>
    <t>Q</t>
  </si>
  <si>
    <t>R</t>
  </si>
  <si>
    <t>T</t>
  </si>
  <si>
    <t>U</t>
  </si>
  <si>
    <t>V</t>
  </si>
  <si>
    <t>W</t>
  </si>
  <si>
    <t>Y</t>
  </si>
  <si>
    <t>Z</t>
  </si>
  <si>
    <t>&lt;==Expiration</t>
  </si>
  <si>
    <t>Type1</t>
  </si>
  <si>
    <t>Type2</t>
  </si>
  <si>
    <t>Type3</t>
  </si>
  <si>
    <t>Type4</t>
  </si>
  <si>
    <t>Type5</t>
  </si>
  <si>
    <t>Type6</t>
  </si>
  <si>
    <t>Type7</t>
  </si>
  <si>
    <t>Type8</t>
  </si>
  <si>
    <t>Type9</t>
  </si>
  <si>
    <t>customized check sheet</t>
  </si>
  <si>
    <t>Show Vacation Hour After</t>
  </si>
  <si>
    <t>Department</t>
  </si>
  <si>
    <t>WC Rate</t>
  </si>
  <si>
    <t>Class/Dept/Ins Code</t>
  </si>
  <si>
    <r>
      <t>Fields with "</t>
    </r>
    <r>
      <rPr>
        <b/>
        <sz val="11"/>
        <color rgb="FFFF0000"/>
        <rFont val="Calibri"/>
        <family val="2"/>
        <scheme val="minor"/>
      </rPr>
      <t>*</t>
    </r>
    <r>
      <rPr>
        <b/>
        <sz val="11"/>
        <color theme="1"/>
        <rFont val="Calibri"/>
        <family val="2"/>
        <scheme val="minor"/>
      </rPr>
      <t>" Must be Completed</t>
    </r>
  </si>
  <si>
    <t>Adding An Employee:</t>
  </si>
  <si>
    <t>Class/Dept/Code</t>
  </si>
  <si>
    <t>true=error in vacation</t>
  </si>
  <si>
    <t>true=error in deduction Max value</t>
  </si>
  <si>
    <t>true=error in WC percentage</t>
  </si>
  <si>
    <t>true=one of them is error</t>
  </si>
  <si>
    <t>true=error</t>
  </si>
  <si>
    <t>true = error in srv yr</t>
  </si>
  <si>
    <r>
      <t xml:space="preserve">Fill in the </t>
    </r>
    <r>
      <rPr>
        <b/>
        <sz val="11"/>
        <color rgb="FF00B050"/>
        <rFont val="Calibri"/>
        <family val="2"/>
        <scheme val="minor"/>
      </rPr>
      <t>Green</t>
    </r>
    <r>
      <rPr>
        <b/>
        <sz val="11"/>
        <color theme="1"/>
        <rFont val="Calibri"/>
        <family val="2"/>
        <scheme val="minor"/>
      </rPr>
      <t xml:space="preserve"> Areas Only</t>
    </r>
  </si>
  <si>
    <r>
      <t xml:space="preserve">Make Necessary Changes in the </t>
    </r>
    <r>
      <rPr>
        <b/>
        <sz val="11"/>
        <color rgb="FF00B050"/>
        <rFont val="Calibri"/>
        <family val="2"/>
        <scheme val="minor"/>
      </rPr>
      <t>Green</t>
    </r>
    <r>
      <rPr>
        <b/>
        <sz val="11"/>
        <color theme="1"/>
        <rFont val="Calibri"/>
        <family val="2"/>
        <scheme val="minor"/>
      </rPr>
      <t xml:space="preserve"> Areas if Any</t>
    </r>
  </si>
  <si>
    <t>Current Name</t>
  </si>
  <si>
    <t>FQA</t>
  </si>
  <si>
    <t>1. What is this program about?</t>
  </si>
  <si>
    <t>6. Are there any requirements to use this program?</t>
  </si>
  <si>
    <t>8. Can I print payroll checks on my existing computer checks?</t>
  </si>
  <si>
    <t>9. Can I get 941 and 940 report?</t>
  </si>
  <si>
    <t>11. Can I generate accounting entries?</t>
  </si>
  <si>
    <t>13. How can I print a commission or bonus check?</t>
  </si>
  <si>
    <t>14. Does this program calculate and withhold all the taxes and deductions?</t>
  </si>
  <si>
    <t>19. Is there a timecard I can use to calculate employees' hour?</t>
  </si>
  <si>
    <t>20. Is overtime automatically calculated?</t>
  </si>
  <si>
    <t>21. Can I setup for 401K and other voluntary deductions?</t>
  </si>
  <si>
    <t>22. Can I run the payroll in batch?</t>
  </si>
  <si>
    <t>23. Can I run a pre-register report before I print the actual payroll checks?</t>
  </si>
  <si>
    <t>24. What is the version of this copy?</t>
  </si>
  <si>
    <t>16. When I make vacation payroll, is this deducted from accrued vacation balance?</t>
  </si>
  <si>
    <t>Help</t>
  </si>
  <si>
    <t>6. Enter hours</t>
  </si>
  <si>
    <t>9. View payroll record and register</t>
  </si>
  <si>
    <t>10. Void a payroll check</t>
  </si>
  <si>
    <t>11. Reprint a payroll check</t>
  </si>
  <si>
    <t>13. Print a check stub or manual check statement</t>
  </si>
  <si>
    <t>14. Print/View employee list</t>
  </si>
  <si>
    <t>18. Select a new payroll year</t>
  </si>
  <si>
    <t>Help Page</t>
  </si>
  <si>
    <t>Select a Help Topic=&gt;</t>
  </si>
  <si>
    <t>24. Contact Information</t>
  </si>
  <si>
    <t>This program is designed to be able to print on any computer checks. You can customize</t>
  </si>
  <si>
    <t>the print out and when you select setup, customize payroll check. You can then drag and</t>
  </si>
  <si>
    <t>move the information where you like to be printed on your existing computer checks.</t>
  </si>
  <si>
    <t>or 940 button.</t>
  </si>
  <si>
    <t>You can print out all the necessary information for reporting your quarterly 941 return</t>
  </si>
  <si>
    <t>or yearly entries.</t>
  </si>
  <si>
    <t>Yes, you can setup a 401K, 125P, garnishment, and other deductions. You may setup</t>
  </si>
  <si>
    <t>up to 4 kinds of different deductions and select different tax benefit and treatments.</t>
  </si>
  <si>
    <t>The company can setup a maximum limit on each deduction and each employee can</t>
  </si>
  <si>
    <t>setup their own deduction limits as well.</t>
  </si>
  <si>
    <t>register report.</t>
  </si>
  <si>
    <t>Yes, it calculates and withholds all the taxes as well as other deductions you</t>
  </si>
  <si>
    <t>have set in the company setup option.</t>
  </si>
  <si>
    <t>the accrued balance.  You may also make adjustments to the balance by selecting</t>
  </si>
  <si>
    <t>17. Can I change the files names?</t>
  </si>
  <si>
    <t>No, you may not change the names of the program files. But you may change the folder name</t>
  </si>
  <si>
    <t>and the location of the folder.</t>
  </si>
  <si>
    <t>Main Page</t>
  </si>
  <si>
    <t>Payroll in Batch Page</t>
  </si>
  <si>
    <t>Payroll Processing</t>
  </si>
  <si>
    <t>Payroll Selection Page</t>
  </si>
  <si>
    <t>Single Paycheck Page</t>
  </si>
  <si>
    <t>Setup Page</t>
  </si>
  <si>
    <t>Tax Rate Setup Page</t>
  </si>
  <si>
    <t>Editing Page</t>
  </si>
  <si>
    <t>To Edit an Employee:</t>
  </si>
  <si>
    <t>minutes, enter as "6.5" to indicate 6.5 hours.</t>
  </si>
  <si>
    <t>without entering the ":" or "AM" (between 1:00 AM to 12:59 PM); 5:29 PM enter as "529+" without entering</t>
  </si>
  <si>
    <t>the ":" or "PM", but with a "+" (or any other sign) ending to indicate PM. This instruction is also shown in</t>
  </si>
  <si>
    <t>the standard version at the end of the TimeCard page.</t>
  </si>
  <si>
    <t>in the physical time card except the ":" and the "AM" or "PM" sign. For example, 8:30 AM enter as 830</t>
  </si>
  <si>
    <t>employees payroll record.  Or you can click "View Register" to view the register for the entire company.</t>
  </si>
  <si>
    <t>You may copy the data the paste to a new Excel sheet or to wherever you like as if you are working on</t>
  </si>
  <si>
    <t>If you just want to print a manual check statement without process payroll, you may run a pre-process report as</t>
  </si>
  <si>
    <t>12. Run a pre-process batch statement</t>
  </si>
  <si>
    <t>23. Program Renewal</t>
  </si>
  <si>
    <t>need to renew.</t>
  </si>
  <si>
    <t>20. Upgrade to standard or premium version</t>
  </si>
  <si>
    <t>Once you see the employee page, you may copy and paste the information to a new Excel sheet.</t>
  </si>
  <si>
    <t>You may print payroll information for your 940 or 941 report here.</t>
  </si>
  <si>
    <t>You only need to close it once a year. If you close more than once for the same year, the</t>
  </si>
  <si>
    <t>payroll for the next year. You won't be able to select a new payroll year until you close the</t>
  </si>
  <si>
    <t>start. Of course, you may close it as many times as you want if you want to clear the data</t>
  </si>
  <si>
    <t>19. Enter payroll tax rates</t>
  </si>
  <si>
    <t>After you select a new payroll year, you need to update the tax rate table for the year you select.</t>
  </si>
  <si>
    <t>Please also refer to the direction menu to set up the tax rate.</t>
  </si>
  <si>
    <t>Small business and non-profit organizations are welcome to use this free Excel Payroll program.</t>
  </si>
  <si>
    <t>22. Other information and statements</t>
  </si>
  <si>
    <t>(b) The selected employee does not match the display in the payroll processing (selection page): Under</t>
  </si>
  <si>
    <t>This is program is made with Excel macro. Your Excel program must be a legal copy before you can</t>
  </si>
  <si>
    <t>a genuine Excel copy in your computer.</t>
  </si>
  <si>
    <t>may do with the use of this program. The author provides no guarantee to users doing their payrolls.</t>
  </si>
  <si>
    <t>than 10 minute to learn how to do payroll yourself.</t>
  </si>
  <si>
    <t>If you enter time from the timecard using the standard version, enter the time in and out as exactly shown</t>
  </si>
  <si>
    <t>Or you may contact Danielchao@hotmail.com to setup the rates for you.</t>
  </si>
  <si>
    <t>This payroll program is written in Excel macro to process payroll in Excel.</t>
  </si>
  <si>
    <t>It does all payroll duties: calculates hours, wages, taxes, deductions, vacations, PR register;</t>
  </si>
  <si>
    <t>the program also prints payroll checks, earning statements, 940, 941, W-2 etc.</t>
  </si>
  <si>
    <t>`</t>
  </si>
  <si>
    <t>%</t>
  </si>
  <si>
    <t>940 Tax Information</t>
  </si>
  <si>
    <t>Number of employees who received wages or other compensation</t>
  </si>
  <si>
    <t>for the paid periods( quarter)</t>
  </si>
  <si>
    <t>Wages, tips, and other compensation</t>
  </si>
  <si>
    <t>Income tax withheld from wages, tips, and other compensation</t>
  </si>
  <si>
    <t>a.Taxible social security wage</t>
  </si>
  <si>
    <t>b.Taxible Medicare wages &amp; tips</t>
  </si>
  <si>
    <t>Total security and Medicare taxes</t>
  </si>
  <si>
    <t>Total Taxes before adjustment</t>
  </si>
  <si>
    <t>Tax liability:</t>
  </si>
  <si>
    <t>Month 1</t>
  </si>
  <si>
    <t>Month 2</t>
  </si>
  <si>
    <t>Month 3</t>
  </si>
  <si>
    <t>Total liability for quarter:</t>
  </si>
  <si>
    <t>Cntrl No.</t>
  </si>
  <si>
    <t>c</t>
  </si>
  <si>
    <t>Total number of Forms W-2</t>
  </si>
  <si>
    <t>e</t>
  </si>
  <si>
    <t>Employer identification number</t>
  </si>
  <si>
    <t>f</t>
  </si>
  <si>
    <t>Employer's name</t>
  </si>
  <si>
    <t>g</t>
  </si>
  <si>
    <t>Wages, tips, othe compensation</t>
  </si>
  <si>
    <t>Income tax withheld</t>
  </si>
  <si>
    <t>Social security wages</t>
  </si>
  <si>
    <t>Social security tax withheld</t>
  </si>
  <si>
    <t>Medicare wages and tips</t>
  </si>
  <si>
    <t>Medicare tax withheld</t>
  </si>
  <si>
    <t>W3 Form Send to:</t>
  </si>
  <si>
    <t>Social Security Administratiion</t>
  </si>
  <si>
    <t>Data Operations Center</t>
  </si>
  <si>
    <t>Wilkes-Barre, PA 18769-0001</t>
  </si>
  <si>
    <t>Due Date:</t>
  </si>
  <si>
    <t>OASDI-W</t>
  </si>
  <si>
    <t>Current quarter's adjustment for fractions of cents</t>
  </si>
  <si>
    <t>Total taxes after adjustments</t>
  </si>
  <si>
    <t>Quarterly Return 941 Information</t>
  </si>
  <si>
    <t>Dept/Class</t>
  </si>
  <si>
    <t>SS Num</t>
  </si>
  <si>
    <t>Report</t>
  </si>
  <si>
    <t xml:space="preserve">     Quick View</t>
  </si>
  <si>
    <t xml:space="preserve">        Other Reports</t>
  </si>
  <si>
    <t>Journal Entries</t>
  </si>
  <si>
    <t>Wages and Earnings</t>
  </si>
  <si>
    <t>State DE9 Detail</t>
  </si>
  <si>
    <t>Select Report Range</t>
  </si>
  <si>
    <t>From:</t>
  </si>
  <si>
    <t>Select Report Type</t>
  </si>
  <si>
    <t xml:space="preserve">                 Selecting by:</t>
  </si>
  <si>
    <t>Tax Liabilities Report</t>
  </si>
  <si>
    <t>Employee Medicare (HI)</t>
  </si>
  <si>
    <t>Employee Social Security (OASDI)</t>
  </si>
  <si>
    <t>Employer Social Security (OASDI)</t>
  </si>
  <si>
    <t>Employer Medicare (HI)</t>
  </si>
  <si>
    <t>Federal Income Tax (FIT)</t>
  </si>
  <si>
    <t>FIT-taxable</t>
  </si>
  <si>
    <t>SIT-Taxable</t>
  </si>
  <si>
    <t>OASDI-Taxable</t>
  </si>
  <si>
    <t>HI-Taxable</t>
  </si>
  <si>
    <t>SDI-Taxable</t>
  </si>
  <si>
    <t>FUTA-Taxable</t>
  </si>
  <si>
    <t>SUTA-Taxable</t>
  </si>
  <si>
    <t>Total 941 Tax for the reporting period:</t>
  </si>
  <si>
    <t>State Income Tax (SIT)</t>
  </si>
  <si>
    <t>Total Tax from payroll withholding:</t>
  </si>
  <si>
    <t>Total employer's 941 tax:</t>
  </si>
  <si>
    <t>Employer's Unemployment tax:</t>
  </si>
  <si>
    <t>Total employer's State Taxes</t>
  </si>
  <si>
    <t>Total State Tax for the reporting periods:</t>
  </si>
  <si>
    <t>Employer 940 (FUTA) tax</t>
  </si>
  <si>
    <t>Total Tax Liability for the reporting period:</t>
  </si>
  <si>
    <t>Wages Expense</t>
  </si>
  <si>
    <t>Payroll Tax Expense</t>
  </si>
  <si>
    <t>Federal Income tax (FIT) Payable</t>
  </si>
  <si>
    <t>State Income tax (SIT) Payble</t>
  </si>
  <si>
    <t>FICA (Social Security and HI) Payable</t>
  </si>
  <si>
    <t>Journal Entry</t>
  </si>
  <si>
    <t>Medicare tax (HI) Wages</t>
  </si>
  <si>
    <t>Wages and Earnings Report</t>
  </si>
  <si>
    <t>Dbl Time</t>
  </si>
  <si>
    <t>Cmmsn</t>
  </si>
  <si>
    <t>Working Hour Report</t>
  </si>
  <si>
    <t>State Wages Quarterly Report</t>
  </si>
  <si>
    <t>SIT Wage</t>
  </si>
  <si>
    <t>PIT W/H</t>
  </si>
  <si>
    <t>Vacation Report</t>
  </si>
  <si>
    <t>Vac Accrued</t>
  </si>
  <si>
    <t>Payroll Summary</t>
  </si>
  <si>
    <t>Total Wages</t>
  </si>
  <si>
    <t>Total Net Pay amount</t>
  </si>
  <si>
    <t>Total Headcounts</t>
  </si>
  <si>
    <t>Total Employers Tax</t>
  </si>
  <si>
    <t>Total Regular Hours</t>
  </si>
  <si>
    <t>Total Overtime Hours</t>
  </si>
  <si>
    <t>Total Double Time Hours</t>
  </si>
  <si>
    <t>Total Bonus Paid</t>
  </si>
  <si>
    <t>Total Commission Paid</t>
  </si>
  <si>
    <t>Total Other Paid</t>
  </si>
  <si>
    <t>Total Holiday Paid</t>
  </si>
  <si>
    <t>bal</t>
  </si>
  <si>
    <t>Work and Payorll Hour</t>
  </si>
  <si>
    <t>Voluntary Deduction Report</t>
  </si>
  <si>
    <t>Taxible Wage Report</t>
  </si>
  <si>
    <t>beg</t>
  </si>
  <si>
    <t>end</t>
  </si>
  <si>
    <t>column</t>
  </si>
  <si>
    <t>row</t>
  </si>
  <si>
    <t>Click "Save" to Add a New Employee</t>
  </si>
  <si>
    <t>Total Taxes Withheld</t>
  </si>
  <si>
    <t>Total Vacation Amount Paid</t>
  </si>
  <si>
    <t>Total Voluntary Deduction</t>
  </si>
  <si>
    <t>SSN test</t>
  </si>
  <si>
    <t>Dept/Class:</t>
  </si>
  <si>
    <t>Thru</t>
  </si>
  <si>
    <t>Other Voluntary Deduction Setup</t>
  </si>
  <si>
    <t>State ID</t>
  </si>
  <si>
    <t>Select Payroll Year</t>
  </si>
  <si>
    <t>Select Payroll Period</t>
  </si>
  <si>
    <t>Check Format</t>
  </si>
  <si>
    <t>QuickBook</t>
  </si>
  <si>
    <t>Quicken</t>
  </si>
  <si>
    <t>PeachTree</t>
  </si>
  <si>
    <t>GreatPlains</t>
  </si>
  <si>
    <t>SBT</t>
  </si>
  <si>
    <t>PFW (Platinum)</t>
  </si>
  <si>
    <t>Select PR Check Format:</t>
  </si>
  <si>
    <t>Payorll Year and Payroll Period</t>
  </si>
  <si>
    <t>Alignment</t>
  </si>
  <si>
    <t>&lt;= The unshaded area is set as the print area.</t>
  </si>
  <si>
    <t>You may change the print area at your options.</t>
  </si>
  <si>
    <t>You may drag and move a cell's content to wherever you want to print</t>
  </si>
  <si>
    <t>You may make adjustments on the row high and the column width to do the alignment.</t>
  </si>
  <si>
    <t>When finish, please save it and click [Return] back to the [Setup] page.</t>
  </si>
  <si>
    <t>SBT Check Format</t>
  </si>
  <si>
    <t>PeachTree Check Format</t>
  </si>
  <si>
    <t>Quicken Check Format</t>
  </si>
  <si>
    <t>Platinum For Window Check Format</t>
  </si>
  <si>
    <t>Other Check Format</t>
  </si>
  <si>
    <t>(You Design Your Own Check)</t>
  </si>
  <si>
    <t>QuickBook Check Format</t>
  </si>
  <si>
    <t>W-2 and W-3</t>
  </si>
  <si>
    <t>Other (Self Design)</t>
  </si>
  <si>
    <t>94-1234567</t>
  </si>
  <si>
    <t>152-1212123</t>
  </si>
  <si>
    <t>LastName</t>
  </si>
  <si>
    <t>FirstName</t>
  </si>
  <si>
    <t>namecode</t>
  </si>
  <si>
    <t>LastClose</t>
  </si>
  <si>
    <t>LastSelect</t>
  </si>
  <si>
    <t>PreviousL</t>
  </si>
  <si>
    <t>PreviousF</t>
  </si>
  <si>
    <t>Worker Compensation</t>
  </si>
  <si>
    <t>Workers' Compensation Report</t>
  </si>
  <si>
    <t>Exempt wage</t>
  </si>
  <si>
    <t>Subject Wage</t>
  </si>
  <si>
    <t>Exempt Hour</t>
  </si>
  <si>
    <t>Subject Hour</t>
  </si>
  <si>
    <t>Premium</t>
  </si>
  <si>
    <t>RRate</t>
  </si>
  <si>
    <t>Contr%</t>
  </si>
  <si>
    <t>Match%</t>
  </si>
  <si>
    <t>Optional 401K Matching Setting</t>
  </si>
  <si>
    <t>401K Report</t>
  </si>
  <si>
    <t>Contribution</t>
  </si>
  <si>
    <t>Match</t>
  </si>
  <si>
    <t>year</t>
  </si>
  <si>
    <t>Mxrate</t>
  </si>
  <si>
    <t>Mchrate</t>
  </si>
  <si>
    <t>401K Contribution</t>
  </si>
  <si>
    <t>Optional Worker's Compensantion Setting</t>
  </si>
  <si>
    <t>Processor</t>
  </si>
  <si>
    <t>HD at Setup</t>
  </si>
  <si>
    <t>HD at Select</t>
  </si>
  <si>
    <t>HD Test</t>
  </si>
  <si>
    <t>&lt;=report dates are not text</t>
  </si>
  <si>
    <t>PayrollBook.xlsm</t>
  </si>
  <si>
    <t>4. Do I pay monthly fees?</t>
  </si>
  <si>
    <t>update your payroll program, there is no monthly fee to use this Excel payroll program.</t>
  </si>
  <si>
    <t>These features are available in the standard version</t>
  </si>
  <si>
    <t>7. How do I start?</t>
  </si>
  <si>
    <t>You don't need to know Excel before you can use this program. But it is helpful to know</t>
  </si>
  <si>
    <t>how to use Excel such as to enter information into a cell, save the sheet etc. Especially</t>
  </si>
  <si>
    <t>when you do your payroll analysis, you may need to know copy, paste, and save for your</t>
  </si>
  <si>
    <t>click [process].  Click [record] to view the employee you just pay…</t>
  </si>
  <si>
    <t>continue print some checks, run some reports, enter an employee, delete a check…</t>
  </si>
  <si>
    <t>Click [Payroll] ==&gt; select an existing employee, click [Pay]==&gt;enter a date and check #</t>
  </si>
  <si>
    <t>It is a good idea to make a test print before making any changes.</t>
  </si>
  <si>
    <t>Select a FAQ Topic=&gt;</t>
  </si>
  <si>
    <t>Unlike other payroll programs, where you are paying monthly fees to process your payroll or</t>
  </si>
  <si>
    <t>You can update the tax rates yourself.  I shall show you step-by-step how to setup</t>
  </si>
  <si>
    <t>Early versions of Excel such as Excel 2000 or Excel 2003 are not compatible.</t>
  </si>
  <si>
    <t>own use.  If you don't do payroll analysis, you will not need to know Excel or accounting.</t>
  </si>
  <si>
    <t>recommended to use this program if you have more than 50 active employees.</t>
  </si>
  <si>
    <t>Step 1. Click on ==&gt;[Setup]</t>
  </si>
  <si>
    <t>Step 2. Enter Information in Green Areas (Cells). Please see Sample {ABC company}</t>
  </si>
  <si>
    <t xml:space="preserve">            Please note that voluntary deductions and worker's compensation rates are optional.</t>
  </si>
  <si>
    <t>Step 4. Select Payroll Year and Period (Payroll Frequency for Tax Calculation)</t>
  </si>
  <si>
    <t>Step 5. Select your check format or customize to design your own check</t>
  </si>
  <si>
    <t>Step 1. Click on ==&gt;[Payroll]</t>
  </si>
  <si>
    <t>Step 2. Click on ==&gt;[Add]</t>
  </si>
  <si>
    <t>Step 4. Click on ==&gt;[Save] to add a new employee to system or click on [Cancel] or [Return] back to</t>
  </si>
  <si>
    <t>return to the previous page.</t>
  </si>
  <si>
    <t>Step 2. Select an Employee (see the selection window and make sure the right employee is selected)</t>
  </si>
  <si>
    <t>Step 4. Select Item {Example: Regular, OT, Vacation, Bonus etc.}; Enter Hours { Example: 39.75 hours}</t>
  </si>
  <si>
    <t>or click "no" to process the payroll without printing a check. You will be asked again to confirm in case the</t>
  </si>
  <si>
    <t>check jammed or destroyed during the printing process.</t>
  </si>
  <si>
    <t>Step 2. Click on ==&gt;[Edit] or [Delete]</t>
  </si>
  <si>
    <t>or click "Yes" to confirm deletion.</t>
  </si>
  <si>
    <t>Note: Employees with current payroll activities will not be deleted until the payroll year is closed. You may</t>
  </si>
  <si>
    <t>select him/her as INACTIVE to defer him/her from the timecard list for Timecard option users.</t>
  </si>
  <si>
    <t>7. Customize your paycheck format</t>
  </si>
  <si>
    <t>Step 3. Click on ==&gt;Drag the information and move to wherever you want to be printed.</t>
  </si>
  <si>
    <t>Note: in case you've messed up or forgot the position of the original data, click on [Reset] to restore the position.</t>
  </si>
  <si>
    <t>8. Print payroll checks in a batch</t>
  </si>
  <si>
    <t>to re-issue another payroll check if you have mistakenly voided a check.</t>
  </si>
  <si>
    <t>15. Print/View accounting entries; 940, 941, W-2 and W-3 printing</t>
  </si>
  <si>
    <t>W-2 and W-3 can be printed at the Print W2 selection. You have to select from all employees (from 1st to last)</t>
  </si>
  <si>
    <t>before you can have an option to print W-3 information.</t>
  </si>
  <si>
    <t>After your practice run, you may close the year to clear the data and select the year again to</t>
  </si>
  <si>
    <t>and restart again for practice purposes.</t>
  </si>
  <si>
    <t>21. Trouble shooting</t>
  </si>
  <si>
    <t>(a) The button does not work or the macro does not run: Click option on Excel to make sure to enable macro</t>
  </si>
  <si>
    <t>the "Selecting by" option, check/click/select, Last, or First, or Phone, or Account once or twice.</t>
  </si>
  <si>
    <t>(c) make sure you have enter all information for an employee is within the allowance range: "S" for Single, "M" for</t>
  </si>
  <si>
    <t>(d) Make sure you have copied all 4 files in the same directory in your computer.</t>
  </si>
  <si>
    <t>(e) email DanielChao@hotmail.com if any other problems.</t>
  </si>
  <si>
    <t>You may need to renew the program sometime in the future to update the features. You will be notified</t>
  </si>
  <si>
    <t>of updates.  However, if you are using the standard or the premium version, you may not</t>
  </si>
  <si>
    <t>Step 4. Click on ==&gt;Select an area to be printed: from Excel "Page Layout" menu to "Set Print Area"</t>
  </si>
  <si>
    <t>check.  Please note that once you have voided the check, you are not able to unvoid the voided check.  You have</t>
  </si>
  <si>
    <t>16. Generate other payroll reports</t>
  </si>
  <si>
    <t>Instead of the quick review report, you may get many other customized reports:</t>
  </si>
  <si>
    <t>Step 1.  Select a date range for the report.</t>
  </si>
  <si>
    <t>Step 2. Select a report type.</t>
  </si>
  <si>
    <t>Step 3. Click on [Get Report] button.</t>
  </si>
  <si>
    <t>All reports are on Excel. You may save them after viewing.</t>
  </si>
  <si>
    <t>You are encouraged to practice and do some exercises before you start the actual payroll.</t>
  </si>
  <si>
    <t>The withholding information is based on: tax rate, withholding status, number of</t>
  </si>
  <si>
    <t>dependants, and the payroll period etc.</t>
  </si>
  <si>
    <t>your weekly payroll.</t>
  </si>
  <si>
    <t>paycheck for one full year; or 300 employees of monthly paycheck)</t>
  </si>
  <si>
    <t>during the payroll process or the check was destroyed after print:</t>
  </si>
  <si>
    <t>If you want to print payroll checks in a batch, select [Pay Batch] in the payroll processing selection page, enter</t>
  </si>
  <si>
    <t>all hours in green areas (cells).  It is a good habit to run a pre-process/register report before you print the payroll</t>
  </si>
  <si>
    <t>checks. To do so, click [Pre-process Report] button to view the pre-print check information in the batch you</t>
  </si>
  <si>
    <t>entered.  Please note that the payroll batch is Not processed until you actually print the paychecks out.</t>
  </si>
  <si>
    <t>in this option.</t>
  </si>
  <si>
    <t>Click [Return] button to return to previous page.</t>
  </si>
  <si>
    <t>Click [View Entry] button to see and to select accounting entries or payroll summary information.</t>
  </si>
  <si>
    <t>To do this, you select [PR Tax Rate] from the main menu. And then fill in all the green cells.</t>
  </si>
  <si>
    <t xml:space="preserve">After you processed the payroll (a check printed or not), you may click on [View Record] to the selected </t>
  </si>
  <si>
    <t>You are not able to select a payroll year (any year) until the current payroll year is closed.</t>
  </si>
  <si>
    <t>Once you close the payroll year, you may be able delete employees from the database.</t>
  </si>
  <si>
    <t>an Excel file.  Be sure to click [Return] back to the previous menu.</t>
  </si>
  <si>
    <t>15. How can I get payroll register and payroll records?</t>
  </si>
  <si>
    <t>Select [Payroll], [View Register] or [View Records]</t>
  </si>
  <si>
    <t>Quick view:  Select [Payroll], [View Entry] and you can select the monthly, quarterly</t>
  </si>
  <si>
    <t>Other Report:  Select a report period and "report type", then click on [Get Report]</t>
  </si>
  <si>
    <t>10. Can I print W-2 form and other payroll report?</t>
  </si>
  <si>
    <t>To print W-2 Form and W-3 information:</t>
  </si>
  <si>
    <t>To print other customized reports:</t>
  </si>
  <si>
    <t>Click on [Payroll], Select a report period and "report type", then click on [Get Report]</t>
  </si>
  <si>
    <t>12. What are the specifications and parameters of this program?</t>
  </si>
  <si>
    <t>* Excel 2007 or higher version.</t>
  </si>
  <si>
    <t>* Maximum transaction: 3640 per year</t>
  </si>
  <si>
    <t>* Years of usage: unlimited</t>
  </si>
  <si>
    <t>payroll simpler, easier for small business. If you watch my video, it shouldn't take you more</t>
  </si>
  <si>
    <t>5. What is the advantages and disadvantages of using this program?</t>
  </si>
  <si>
    <t>like many other payroll programs do in the commercial market. It is free. It is good for small</t>
  </si>
  <si>
    <t>Yes, this program only runs on Excel 2007, Excel 2010 or higher version.</t>
  </si>
  <si>
    <t>It is recommended to use the existing dummy ABC Company to practice a few transactions</t>
  </si>
  <si>
    <t>select==&gt; a pay item(regular, OT, bonus etc.) enter hour, or hour and rate, or just amount</t>
  </si>
  <si>
    <t>Click on [Payroll], Select "Print W-2", click [Get Report] and then select to print.</t>
  </si>
  <si>
    <t>* Minimum 10 Megabit storage space.</t>
  </si>
  <si>
    <t>* Maximum tax withhold accuracy $458300 per year.</t>
  </si>
  <si>
    <t>Make sure you enter the information from employees' holding certificates (W4).</t>
  </si>
  <si>
    <t>[Payroll], [Edit] to change the amount (hour) of vacation used, and then [Update] it.</t>
  </si>
  <si>
    <t>18. Can I change the withholding status and payrate during processing the payroll?</t>
  </si>
  <si>
    <t>Yes, you may change the pay rate and/or payroll frequency (payroll periods) to adjust the</t>
  </si>
  <si>
    <t>tax withholding to meet a particular requirement of a paycheck.</t>
  </si>
  <si>
    <t>from the program and run the payroll in batch.  It is much easier and keeps track of all</t>
  </si>
  <si>
    <t xml:space="preserve">employees’ payroll and timecards in a single program. </t>
  </si>
  <si>
    <t>You may not want to update it unless you really need it.</t>
  </si>
  <si>
    <t>Yes, overtime can be automatically calculated and can be manually adjusted if necessary.</t>
  </si>
  <si>
    <t>The maximum transactions is 3,650 paychecks per year.(70 employees of weekly</t>
  </si>
  <si>
    <t>Step 5. Click on ==&gt;[Process] -- you will be asked if you want to print a payroll check, accept "yes" to print</t>
  </si>
  <si>
    <t>Step 2. Click on ==&gt;[Customize Check]</t>
  </si>
  <si>
    <t>When you are in the view record page, you may select a pay date on the left upper corner and you will see</t>
  </si>
  <si>
    <t>You may reprint the check if you missed the opportunity when you are asked if you want to print a payroll check</t>
  </si>
  <si>
    <t>If everything looks correct, then click [Return] back to the previous page and then click on [Process Batch PR]</t>
  </si>
  <si>
    <t>run this Excel Payroll program.  Please contact Excel corporation if you are not sure you are running</t>
  </si>
  <si>
    <t>Yes, you can select [Payroll], [Pay Batch], [Pre-Process] to view the pre-</t>
  </si>
  <si>
    <t>latest file will replace the previous one. You should close the year at 12/31 or before processing</t>
  </si>
  <si>
    <t>Great Plan Check Format</t>
  </si>
  <si>
    <t>a new tax rate yearly. There is no monthly fees at all if you are using this program.</t>
  </si>
  <si>
    <t>Advantages: it makes payroll simpler and easier and it does all the functions and features</t>
  </si>
  <si>
    <t>companies, non-profit organizations, and accounting student users. It does off line payroll.</t>
  </si>
  <si>
    <t>You can select any day for payroll date and cut paychecks anytime.</t>
  </si>
  <si>
    <t>Disadvantages: It is only for small companies; it is not recommended for more than 50 active</t>
  </si>
  <si>
    <t>by-one It is time consuming to do so.</t>
  </si>
  <si>
    <t>employees. If you have more than 200 employees, you have to print your payroll check one-</t>
  </si>
  <si>
    <t>before setting up your own company.  You can use the mini-practice set to start some test</t>
  </si>
  <si>
    <t>transactions:</t>
  </si>
  <si>
    <t>Please see the directions or select the other help topic to see the detail.</t>
  </si>
  <si>
    <t>and your annual 940 return by selecting "payroll", "View Entry" and then selecting the 941</t>
  </si>
  <si>
    <t>W-3 information will not be printed if only partial W-2 forms are selected to reprinted.</t>
  </si>
  <si>
    <t>Yes, you can make payrolls on commission, bonus, or others as well as regular wages.</t>
  </si>
  <si>
    <t>Yes, Vacation hour is paid through payroll check will be automatically deducted from</t>
  </si>
  <si>
    <t>The standard version has a feature to allow the user to enter employee timecards directly</t>
  </si>
  <si>
    <t>Yes, you may run a payroll batch with a maximum of 200 employees.  But it is not</t>
  </si>
  <si>
    <t>You will not be able to use this program if you have more than 70 employees on</t>
  </si>
  <si>
    <t>Step 3. Enter employee information in Green Areas (Cells). Cells with red "*" must be entered.</t>
  </si>
  <si>
    <t>Step 3. Edit the information in the green cells if necessary; or click [Update] to save the changes</t>
  </si>
  <si>
    <t>the related payroll information is highlighted as you move the selecting dates.</t>
  </si>
  <si>
    <t>button to process the payroll and payroll checks.  You can not just process payroll without printing checks</t>
  </si>
  <si>
    <t>You can also reprint your previous printed checks here.</t>
  </si>
  <si>
    <t>Closing a payroll year means you are clearing all current payroll information which was stored</t>
  </si>
  <si>
    <t>in the program and exporting it to a yearly data file saving as "yyyy Payroll Record.xlsm"</t>
  </si>
  <si>
    <t>upgrade to process an actual payroll.</t>
  </si>
  <si>
    <t>Unless you want and need to use the time card option to keep track of hour and job costs, it is not need to</t>
  </si>
  <si>
    <t>The author of this program accepts no responsibilities or liabilities on all the aspects and actions of the users</t>
  </si>
  <si>
    <t>&gt;0 repeat setting</t>
  </si>
  <si>
    <t>Cancel Setup and Exit</t>
  </si>
  <si>
    <t>Save Setup and Exit</t>
  </si>
  <si>
    <t xml:space="preserve">              Welcome to Excel PayrollBook!</t>
  </si>
  <si>
    <t xml:space="preserve">  Standard Deduction</t>
  </si>
  <si>
    <t>Exemption</t>
  </si>
  <si>
    <t>Credit</t>
  </si>
  <si>
    <t>www.ExcelPayroll.Org</t>
  </si>
  <si>
    <t>this program to cut payroll checks.  The philosophy of making this program is to make</t>
  </si>
  <si>
    <t>This is a full set of Payroll Kit.  Everything you need to do your payroll is here.</t>
  </si>
  <si>
    <t>It is free, easy, and simple.  Anyone who knows little or no Excel knowledge can use</t>
  </si>
  <si>
    <t>2. Who can use this program?</t>
  </si>
  <si>
    <t>Anyone who is qualified as small business and wants to do payroll himself/herself  without paying</t>
  </si>
  <si>
    <t>fees should use this program.</t>
  </si>
  <si>
    <t>Sales</t>
  </si>
  <si>
    <t>Register Summary Report</t>
  </si>
  <si>
    <t>Register Summary</t>
  </si>
  <si>
    <t>Step 3. Click on ==&gt;[Pay] to the next screen page</t>
  </si>
  <si>
    <t>If you select from first to last, you will be offered to print W-3 information.</t>
  </si>
  <si>
    <t>Step 6. Click on ==&gt;[Save] when finished</t>
  </si>
  <si>
    <t>Step 5. Click on ==&gt;Do a test print, adjust row/column or repeat step 3&amp;4 if needed; Click [Return] when done.</t>
  </si>
  <si>
    <t>You may selectively copy and paste the information to a new worksheet for your own use.</t>
  </si>
  <si>
    <t>Yes, it is available for standard version. (not availbe for the trial version)</t>
  </si>
  <si>
    <t>Click [Payroll] and then [Pay] and Select the pay items such "Regular, Overtime, Vacation,</t>
  </si>
  <si>
    <t>commission, bonus, or other pay etc."</t>
  </si>
  <si>
    <t>You don't have to enter the rate or amount unless they are different from the default rate.</t>
  </si>
  <si>
    <t>payroll process. (You either enter "hour" or "amount"; do not enter both; the rate is optional)</t>
  </si>
  <si>
    <t>If you enter an amount instead of hour, the amount for the item you select will carry on in the</t>
  </si>
  <si>
    <t>Excel Payroll Processing</t>
  </si>
  <si>
    <t>triumph123!@#?</t>
  </si>
  <si>
    <t>Backup code</t>
  </si>
  <si>
    <t>Validality of code</t>
  </si>
  <si>
    <t>HSA</t>
  </si>
  <si>
    <t>The check number will not be altered (computer printed check numbers overwrite preprinted check numbers)</t>
  </si>
  <si>
    <t>Please note that the program only saves the printed check temporary until a next check is printed.</t>
  </si>
  <si>
    <t>Select [Payroll] to the selection page, then click on [Pay Batch] button. In the bottom of the batch page</t>
  </si>
  <si>
    <t>select a check number to reprint.  However, you are only to reprint a check before another check is printed.</t>
  </si>
  <si>
    <t>You may contact and visit www.ExcelPayroll.Org to upgrade your version.</t>
  </si>
  <si>
    <t>* Number of active employee range: 1 to 57 (201 employee in batch total)</t>
  </si>
  <si>
    <t>Step 2. Click on ==&gt;[Pay in Batch]</t>
  </si>
  <si>
    <t>Step 5. If the payroll batch information is correct, then Click on ==&gt;[Process PR Batch]</t>
  </si>
  <si>
    <t>Step 3. Enter hours {Example: 39.75}, date, and the starting printing check number</t>
  </si>
  <si>
    <t>Step 4. Click on==&gt;[Pre-process] to view the batch payroll information. (Optional)</t>
  </si>
  <si>
    <t>2. Company setup</t>
  </si>
  <si>
    <t>3. Enter an employee</t>
  </si>
  <si>
    <t>4. Print a Payroll Check</t>
  </si>
  <si>
    <t>5. Edit/Delete an employee</t>
  </si>
  <si>
    <t xml:space="preserve">                                     Free, Easy, Simple, Accurate, and Reliable!</t>
  </si>
  <si>
    <t>CODL</t>
  </si>
  <si>
    <t>Reliable -- Full set of payroll kit tool: all reports are included: W-2, W-3, 940, 941, DE9, register, record,</t>
  </si>
  <si>
    <t>Accurate – All computations of wages, taxes, and deductions are pre-formulated with Excel functions.</t>
  </si>
  <si>
    <t>accounting entries, accrued and used vacation balances, workers' compensation and all tax liabilities reports.</t>
  </si>
  <si>
    <t>If you are using the basic version, always enter the hours in decimal system. Example, for 6 hour and 30</t>
  </si>
  <si>
    <t>Simple -- No installation: Open an Excel file, enter hour and click buttons to complete Payroll</t>
  </si>
  <si>
    <t xml:space="preserve">        Default info &amp; Overwrite</t>
  </si>
  <si>
    <t>Check No./Ref</t>
  </si>
  <si>
    <t>1. Excel Payroll Program's Mission</t>
  </si>
  <si>
    <t>block deduction</t>
  </si>
  <si>
    <t>Payroll Period:</t>
  </si>
  <si>
    <t>=PPRChck!A1</t>
  </si>
  <si>
    <t>=DBase1!A1</t>
  </si>
  <si>
    <t>=Entry1!A1</t>
  </si>
  <si>
    <t>=Adding!A1</t>
  </si>
  <si>
    <t>=Editing!A1</t>
  </si>
  <si>
    <t>=cell("address",PPRChck!$A$1)</t>
  </si>
  <si>
    <t>=cell("address",DBase1!$A$1)</t>
  </si>
  <si>
    <t>=cell("address",Entry1!$A$1)</t>
  </si>
  <si>
    <t>=cell("address",Adding!$A$1)</t>
  </si>
  <si>
    <t>=cell("address",Editing!$A$1)</t>
  </si>
  <si>
    <t>PRCalculator</t>
  </si>
  <si>
    <t>Record</t>
  </si>
  <si>
    <t>PRRate</t>
  </si>
  <si>
    <t>CustCheck</t>
  </si>
  <si>
    <t>PPRChck</t>
  </si>
  <si>
    <t>DBase1</t>
  </si>
  <si>
    <t>Entry1</t>
  </si>
  <si>
    <t>Adding</t>
  </si>
  <si>
    <t>Editing</t>
  </si>
  <si>
    <t>JournalEntry</t>
  </si>
  <si>
    <t>PRSummary</t>
  </si>
  <si>
    <t>Setup</t>
  </si>
  <si>
    <t>ViewRecord</t>
  </si>
  <si>
    <t>PrintRecord</t>
  </si>
  <si>
    <t>ViewRegister</t>
  </si>
  <si>
    <t>W2info</t>
  </si>
  <si>
    <t>PRRegister</t>
  </si>
  <si>
    <t>W2Form</t>
  </si>
  <si>
    <t>TempBatch</t>
  </si>
  <si>
    <t>Selection1</t>
  </si>
  <si>
    <t>TimeCard</t>
  </si>
  <si>
    <t>Processing</t>
  </si>
  <si>
    <t>Qreport</t>
  </si>
  <si>
    <t>Reports</t>
  </si>
  <si>
    <t>QKNCK</t>
  </si>
  <si>
    <t>PFWCK</t>
  </si>
  <si>
    <t>SBTCK</t>
  </si>
  <si>
    <t>GPCK</t>
  </si>
  <si>
    <t>OTHCK</t>
  </si>
  <si>
    <t>QBCK</t>
  </si>
  <si>
    <t>WeekTime</t>
  </si>
  <si>
    <t>W3</t>
  </si>
  <si>
    <t>Main</t>
  </si>
  <si>
    <t>Cancel &amp; Exit</t>
  </si>
  <si>
    <t>Save Setup &amp; Exit</t>
  </si>
  <si>
    <t>Import TaxTable &amp; Exit</t>
  </si>
  <si>
    <t>Block:</t>
  </si>
  <si>
    <t>Check No/Ref:</t>
  </si>
  <si>
    <t>FIT% Overwrite</t>
  </si>
  <si>
    <t>SIT% Overwrite</t>
  </si>
  <si>
    <t>Taxable FICA Wages:</t>
  </si>
  <si>
    <t>Emloyers' Unemployment Wages</t>
  </si>
  <si>
    <t>Social Security Tax (OASDI)Wage</t>
  </si>
  <si>
    <t>State Income Tax (SIT or PIT) Wage</t>
  </si>
  <si>
    <t>Federal Income Tax (FIT) Wage</t>
  </si>
  <si>
    <t>Taxable Income Wage:</t>
  </si>
  <si>
    <t>Gross Wage:</t>
  </si>
  <si>
    <t>PR Year Vs Tax Rate Yr</t>
  </si>
  <si>
    <t>0</t>
  </si>
  <si>
    <t>Copy C,  For Employee's Record</t>
  </si>
  <si>
    <t>Print EE copy</t>
  </si>
  <si>
    <t>Print IRS copy</t>
  </si>
  <si>
    <t>number of forms</t>
  </si>
  <si>
    <t>even number?</t>
  </si>
  <si>
    <t>last form?</t>
  </si>
  <si>
    <t>362-61-2063</t>
  </si>
  <si>
    <t>Fernando Alcala</t>
  </si>
  <si>
    <t>79 Tramonti Ct  _x000D_Stockton, CA 94590</t>
  </si>
  <si>
    <t>S-M/S</t>
  </si>
  <si>
    <t>Dep:</t>
  </si>
  <si>
    <t>State Tax Claim- M/S:</t>
  </si>
  <si>
    <t>Federal Tax Claim- M/S :</t>
  </si>
  <si>
    <t>Federal Tax - M/S :</t>
  </si>
  <si>
    <t>State Tax - M/S:</t>
  </si>
  <si>
    <t>S-Allwnc</t>
  </si>
  <si>
    <t xml:space="preserve">    FUTA and SUTA</t>
  </si>
  <si>
    <t>Vacation Hour</t>
  </si>
  <si>
    <t>~$PayrollBook.xlsm</t>
  </si>
  <si>
    <t>The program was originally designed for educational purposes for students in Payroll classes</t>
  </si>
  <si>
    <t>and in Excel for accounting classes. It is good for small companies to process their payroll</t>
  </si>
  <si>
    <t>without paying fees.  If you have 50 or less active employees, you are welcome to use this</t>
  </si>
  <si>
    <t>free payroll program. It is easy, free, and simple! You can do payroll yourself!</t>
  </si>
  <si>
    <t>=+AZ8*(1-(PRRate!B23+PRRate!B38+PRRate!D6+PRRate!C6+PRRate!E6))-AY9</t>
  </si>
  <si>
    <t>Select==&gt; [Setup]  and then Click ==&gt; [Year Close] to close the payroll year.</t>
  </si>
  <si>
    <t>17. Close payroll year to start a new payroll year or to start a new company payroll</t>
  </si>
  <si>
    <t>current year. Once a year is closed, you may delete any unwanted employees in the current year.</t>
  </si>
  <si>
    <t>****************************************************************************************************</t>
  </si>
  <si>
    <t>Ttl deduction</t>
  </si>
  <si>
    <t>Yearly</t>
  </si>
  <si>
    <t>14. Other</t>
  </si>
  <si>
    <t>W2 Code</t>
  </si>
  <si>
    <t>5146-2</t>
  </si>
  <si>
    <t>Gassware</t>
  </si>
  <si>
    <t>Sign Mfg</t>
  </si>
  <si>
    <t>Sign Install</t>
  </si>
  <si>
    <t>Mobile Crane</t>
  </si>
  <si>
    <t>Clerical</t>
  </si>
  <si>
    <t>Auto Repair</t>
  </si>
  <si>
    <t>Auto Body Rep</t>
  </si>
  <si>
    <t>close</t>
  </si>
  <si>
    <t>John Smith</t>
  </si>
  <si>
    <t>User Agreement</t>
  </si>
  <si>
    <t xml:space="preserve">You agree that you have understood the payroll principles and related requirements, and have read and </t>
  </si>
  <si>
    <t xml:space="preserve">understood the instructions of this program.  You agree that you will comply with all the laws and </t>
  </si>
  <si>
    <t>regulations before you may use this program.</t>
  </si>
  <si>
    <t>You may make copies of this Excel Payroll application for educational use but may not make copies for</t>
  </si>
  <si>
    <t xml:space="preserve"> any commercial purpose. This application or any part from this application may not be sold, distributed, </t>
  </si>
  <si>
    <t>or placed on a public server such as the internet without author's express written permission.</t>
  </si>
  <si>
    <t>The author makes no warranties, express or implied, and expressly disclaims all representations</t>
  </si>
  <si>
    <t xml:space="preserve"> including but not limited to, implied warranties of merchantability. You accept that the software may </t>
  </si>
  <si>
    <t xml:space="preserve">not meet your requirements, operate error free, or identify any or all errors or problems, or do so </t>
  </si>
  <si>
    <t xml:space="preserve">accurately. </t>
  </si>
  <si>
    <t>You further agree that you bear all risks and responsibility for the quality and performance of this</t>
  </si>
  <si>
    <t xml:space="preserve"> software. You accept that in no event the author or ExcelPayroll.Org shall be liable to you.</t>
  </si>
  <si>
    <t>Free -- Save money, DYI, No monthly payroll bills, zero dollars for setup, and zero dollars for payroll process.</t>
  </si>
  <si>
    <t xml:space="preserve">You also agree that under no circumstance you may hold the author or ExcelPayroll.Org liable for </t>
  </si>
  <si>
    <t xml:space="preserve">any damages you may incur for using the program. </t>
  </si>
  <si>
    <t>This program is primary written for educational purposes. It is free for accounting students and free trial for business.</t>
  </si>
  <si>
    <t>married; minimum wage is $2.13/hour and maximum wage (in this program) is $4807.69/hour etc.</t>
  </si>
  <si>
    <t>You may get a copy of your employee data by clicking quick view [Employee] button.</t>
  </si>
  <si>
    <t>Get federal tax rate table from:  www.irs.gov; please check with your State for your state rates.</t>
  </si>
  <si>
    <t>For California, you may get rate from: http://www.edd.ca.gov/payroll_taxes/rates_and_withholding.htm</t>
  </si>
  <si>
    <t>* Minimum and Maximum payrate range: $2.13 to $4807.69 per hour</t>
  </si>
  <si>
    <t>Step 3. Click on ==&gt;[Year Close] to close the prior year (clear the payroll history) to start a new payroll</t>
  </si>
  <si>
    <t xml:space="preserve">  Optional Worker's Compensantion</t>
  </si>
  <si>
    <t>Tax Name</t>
  </si>
  <si>
    <t>Payer</t>
  </si>
  <si>
    <t>ER-Other (ETT)</t>
  </si>
  <si>
    <t xml:space="preserve">                Employee Tax</t>
  </si>
  <si>
    <t xml:space="preserve">           Employer Tax</t>
  </si>
  <si>
    <t>Easy -- No learning, no reading: very intuitive, all reports are in Excel format, run payroll anytime.</t>
  </si>
  <si>
    <t>In case you find the highlighted paycheck is incorrect you may click [Void Check] button to void the highlighted</t>
  </si>
  <si>
    <t>shown in #12 and select a print statement from the pay batch page (select reprint) as if you reprint a check.</t>
  </si>
  <si>
    <t>HI-EE</t>
  </si>
  <si>
    <t>State Income Tax Allowance Computing Method:</t>
  </si>
  <si>
    <t>State Method</t>
  </si>
  <si>
    <t>Tax Credit</t>
  </si>
  <si>
    <t>Dependent Credit</t>
  </si>
  <si>
    <t>Rate ($/Hour)</t>
  </si>
  <si>
    <t>daniel</t>
  </si>
  <si>
    <t>chao</t>
  </si>
  <si>
    <t>535-66-7788</t>
  </si>
  <si>
    <t>Linda Walker</t>
  </si>
  <si>
    <t>2301 Market Street</t>
  </si>
  <si>
    <t>550-85-9191</t>
  </si>
  <si>
    <t>WK2014-12-28.xlsx</t>
  </si>
  <si>
    <t>Mon-12/22</t>
  </si>
  <si>
    <t>Tue-12/23</t>
  </si>
  <si>
    <t>Wed-12/24</t>
  </si>
  <si>
    <t>Thu-12/25</t>
  </si>
  <si>
    <t>Fri-12/26</t>
  </si>
  <si>
    <t>Sat-12/27</t>
  </si>
  <si>
    <t>Sun-12/28</t>
  </si>
  <si>
    <t>WK2015-01-11.xlsx</t>
  </si>
  <si>
    <t>WK2015-01-18.xlsx</t>
  </si>
  <si>
    <t>Mon-01/12</t>
  </si>
  <si>
    <t>Tue-01/13</t>
  </si>
  <si>
    <t>Wed-01/14</t>
  </si>
  <si>
    <t>Thu-01/15</t>
  </si>
  <si>
    <t>Fri-01/16</t>
  </si>
  <si>
    <t>Sat-01/17</t>
  </si>
  <si>
    <t>Sun-01/18</t>
  </si>
  <si>
    <t>Mon-01/05</t>
  </si>
  <si>
    <t>Tue-01/06</t>
  </si>
  <si>
    <t>Wed-01/07</t>
  </si>
  <si>
    <t>Thu-01/08</t>
  </si>
  <si>
    <t>Fri-01/09</t>
  </si>
  <si>
    <t>Sat-01/10</t>
  </si>
  <si>
    <t>Sun-01/11</t>
  </si>
  <si>
    <t>3050 Washington Ave.,Oakland CA 94670</t>
  </si>
  <si>
    <t>WK2015-02-15.xlsx</t>
  </si>
  <si>
    <t>Mon-02/09</t>
  </si>
  <si>
    <t>Tue-02/10</t>
  </si>
  <si>
    <t>Wed-02/11</t>
  </si>
  <si>
    <t>Thu-02/12</t>
  </si>
  <si>
    <t>Fri-02/13</t>
  </si>
  <si>
    <t>Sat-02/14</t>
  </si>
  <si>
    <t>Sun-02/15</t>
  </si>
  <si>
    <t>WK2015-01-25.xlsx</t>
  </si>
  <si>
    <t>Mon-01/19</t>
  </si>
  <si>
    <t>Tue-01/20</t>
  </si>
  <si>
    <t>Wed-01/21</t>
  </si>
  <si>
    <t>Thu-01/22</t>
  </si>
  <si>
    <t>Fri-01/23</t>
  </si>
  <si>
    <t>Sat-01/24</t>
  </si>
  <si>
    <t>Sun-01/25</t>
  </si>
  <si>
    <t>GI</t>
  </si>
  <si>
    <t>frq</t>
  </si>
  <si>
    <t>SpecialSTWH</t>
  </si>
  <si>
    <t>Special StateTable</t>
  </si>
  <si>
    <t>Do Not Check the Box below Unless You are Advised</t>
  </si>
  <si>
    <t>at upgrade</t>
  </si>
  <si>
    <t>at start use</t>
  </si>
  <si>
    <t>ziDBtt</t>
  </si>
  <si>
    <t>Jamie Zoobi</t>
  </si>
  <si>
    <t>2036 Clay Street</t>
  </si>
  <si>
    <t>550-82-4561</t>
  </si>
  <si>
    <t>Tifany Wang</t>
  </si>
  <si>
    <t>San Francisco, CA 94108</t>
  </si>
  <si>
    <t>Federal (S - 0);  State (S - 0)</t>
  </si>
  <si>
    <t>XXX-XX-4561</t>
  </si>
  <si>
    <t>Eight Hundred Fifty-Four and 9/100***************************************************</t>
  </si>
  <si>
    <t>z1hoj6</t>
  </si>
  <si>
    <t>$A$5</t>
  </si>
  <si>
    <t>ExcelPayroll@Gmail.com</t>
  </si>
  <si>
    <t>H:\Final Projects\Payroll Excel\</t>
  </si>
  <si>
    <t>The files in Payroll Excel are:</t>
  </si>
  <si>
    <t>User agreed</t>
  </si>
  <si>
    <t>Chipata</t>
  </si>
  <si>
    <t>Levins Situnyama</t>
  </si>
  <si>
    <t>Situnyama, Levins</t>
  </si>
  <si>
    <t>Omedy</t>
  </si>
  <si>
    <t>Yatisha</t>
  </si>
  <si>
    <t>3050 Kapata Ave.</t>
  </si>
  <si>
    <t>Omedy Yatisha</t>
  </si>
  <si>
    <t>Yatisha, Omedy</t>
  </si>
  <si>
    <t>ChipaTA</t>
  </si>
  <si>
    <t>260-226-5879</t>
  </si>
  <si>
    <t>Joseph Banda</t>
  </si>
  <si>
    <t>Banda, Joseph</t>
  </si>
  <si>
    <t>260-226-3346</t>
  </si>
  <si>
    <t>260-222-3333</t>
  </si>
  <si>
    <t>SABLE CONTRUCTION LTD</t>
  </si>
  <si>
    <t>Down Shops</t>
  </si>
  <si>
    <t>P.O. Box 94607</t>
  </si>
  <si>
    <t>2036 Clay Street ChipaTA, 10101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</si>
</sst>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quot;$&quot;#,##0_);[Red]\(&quot;$&quot;#,##0\)"/>
    <numFmt numFmtId="165" formatCode="&quot;$&quot;#,##0.00_);\(&quot;$&quot;#,##0.00\)"/>
    <numFmt numFmtId="166" formatCode="_(&quot;$&quot;* #,##0.00_);_(&quot;$&quot;* \(#,##0.00\);_(&quot;$&quot;* &quot;-&quot;??_);_(@_)"/>
    <numFmt numFmtId="167" formatCode="_(* #,##0.00_);_(* \(#,##0.00\);_(* &quot;-&quot;??_);_(@_)"/>
    <numFmt numFmtId="168" formatCode="mm/dd/yy"/>
    <numFmt numFmtId="169" formatCode="mm/dd/yy;@"/>
    <numFmt numFmtId="170" formatCode="_(* #,##0_);_(* \(#,##0\);_(* &quot;-&quot;??_);_(@_)"/>
    <numFmt numFmtId="171" formatCode="0.0%"/>
    <numFmt numFmtId="172" formatCode="m/d/yy;@"/>
    <numFmt numFmtId="173" formatCode="000\-00\-0000"/>
    <numFmt numFmtId="174" formatCode="0_);\(0\)"/>
    <numFmt numFmtId="175" formatCode="0.000%"/>
  </numFmts>
  <fonts count="136">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color indexed="10"/>
      <name val="Arial"/>
      <family val="2"/>
    </font>
    <font>
      <b/>
      <sz val="11"/>
      <name val="Arial"/>
      <family val="2"/>
    </font>
    <font>
      <sz val="8"/>
      <name val="Arial"/>
      <family val="2"/>
    </font>
    <font>
      <sz val="11"/>
      <color theme="0"/>
      <name val="Calibri"/>
      <family val="2"/>
      <scheme val="minor"/>
    </font>
    <font>
      <u/>
      <sz val="11"/>
      <color theme="10"/>
      <name val="Calibri"/>
      <family val="2"/>
    </font>
    <font>
      <sz val="11"/>
      <name val="Calibri"/>
      <family val="2"/>
    </font>
    <font>
      <sz val="11"/>
      <color rgb="FFFF0000"/>
      <name val="Calibri"/>
      <family val="2"/>
      <scheme val="minor"/>
    </font>
    <font>
      <b/>
      <sz val="12"/>
      <name val="Arial"/>
      <family val="2"/>
    </font>
    <font>
      <sz val="12"/>
      <name val="Arial"/>
      <family val="2"/>
    </font>
    <font>
      <sz val="12"/>
      <name val="Arial Narrow"/>
      <family val="2"/>
    </font>
    <font>
      <sz val="8"/>
      <name val="Arial Narrow"/>
      <family val="2"/>
    </font>
    <font>
      <sz val="11"/>
      <name val="Arial"/>
      <family val="2"/>
    </font>
    <font>
      <sz val="11"/>
      <name val="Arial Narrow"/>
      <family val="2"/>
    </font>
    <font>
      <b/>
      <sz val="11"/>
      <name val="Arial Narrow"/>
      <family val="2"/>
    </font>
    <font>
      <b/>
      <sz val="11"/>
      <color theme="1"/>
      <name val="Calibri"/>
      <family val="2"/>
      <scheme val="minor"/>
    </font>
    <font>
      <sz val="8"/>
      <color rgb="FFFF0000"/>
      <name val="Arial"/>
      <family val="2"/>
    </font>
    <font>
      <sz val="10"/>
      <color rgb="FFFF0000"/>
      <name val="Arial"/>
      <family val="2"/>
    </font>
    <font>
      <sz val="9"/>
      <name val="Arial"/>
      <family val="2"/>
    </font>
    <font>
      <sz val="9"/>
      <name val="Arial Narrow"/>
      <family val="2"/>
    </font>
    <font>
      <sz val="7"/>
      <name val="Arial Narrow"/>
      <family val="2"/>
    </font>
    <font>
      <b/>
      <sz val="11"/>
      <color rgb="FFFF0000"/>
      <name val="Calibri"/>
      <family val="2"/>
      <scheme val="minor"/>
    </font>
    <font>
      <sz val="11"/>
      <name val="Calibri"/>
      <family val="2"/>
      <scheme val="minor"/>
    </font>
    <font>
      <sz val="11"/>
      <color rgb="FF000099"/>
      <name val="Calibri"/>
      <family val="2"/>
      <scheme val="minor"/>
    </font>
    <font>
      <sz val="11"/>
      <color rgb="FF000099"/>
      <name val="Calibri"/>
      <family val="2"/>
    </font>
    <font>
      <b/>
      <sz val="8"/>
      <name val="Arial Narrow"/>
      <family val="2"/>
    </font>
    <font>
      <sz val="10"/>
      <name val="Calibri"/>
      <family val="2"/>
      <scheme val="minor"/>
    </font>
    <font>
      <b/>
      <sz val="10"/>
      <color rgb="FF000099"/>
      <name val="Arial"/>
      <family val="2"/>
    </font>
    <font>
      <b/>
      <sz val="9"/>
      <name val="Arial Narrow"/>
      <family val="2"/>
    </font>
    <font>
      <sz val="9"/>
      <color theme="1"/>
      <name val="Arial Narrow"/>
      <family val="2"/>
    </font>
    <font>
      <sz val="8"/>
      <color theme="1"/>
      <name val="Arial Narrow"/>
      <family val="2"/>
    </font>
    <font>
      <sz val="6"/>
      <color theme="1"/>
      <name val="Arial Narrow"/>
      <family val="2"/>
    </font>
    <font>
      <sz val="10"/>
      <name val="Arial"/>
      <family val="2"/>
    </font>
    <font>
      <b/>
      <sz val="10"/>
      <name val="Arial Narrow"/>
      <family val="2"/>
    </font>
    <font>
      <b/>
      <sz val="10"/>
      <color theme="1"/>
      <name val="Arial Narrow"/>
      <family val="2"/>
    </font>
    <font>
      <sz val="10"/>
      <name val="Arial Narrow"/>
      <family val="2"/>
    </font>
    <font>
      <b/>
      <sz val="8"/>
      <name val="Arial"/>
      <family val="2"/>
    </font>
    <font>
      <b/>
      <sz val="9"/>
      <name val="Arial"/>
      <family val="2"/>
    </font>
    <font>
      <sz val="7"/>
      <name val="Arial"/>
      <family val="2"/>
    </font>
    <font>
      <sz val="10"/>
      <color theme="1"/>
      <name val="Arial Narrow"/>
      <family val="2"/>
    </font>
    <font>
      <b/>
      <sz val="12"/>
      <color theme="1"/>
      <name val="Calibri"/>
      <family val="2"/>
      <scheme val="minor"/>
    </font>
    <font>
      <b/>
      <sz val="14"/>
      <name val="Arial"/>
      <family val="2"/>
    </font>
    <font>
      <b/>
      <sz val="10"/>
      <color rgb="FFFF0000"/>
      <name val="Arial"/>
      <family val="2"/>
    </font>
    <font>
      <sz val="12"/>
      <name val="Calibri"/>
      <family val="2"/>
      <scheme val="minor"/>
    </font>
    <font>
      <sz val="10"/>
      <color theme="1"/>
      <name val="Arial"/>
      <family val="2"/>
    </font>
    <font>
      <sz val="10"/>
      <color rgb="FF000099"/>
      <name val="Arial"/>
      <family val="2"/>
    </font>
    <font>
      <sz val="14"/>
      <name val="Arial"/>
      <family val="2"/>
    </font>
    <font>
      <sz val="10"/>
      <color theme="5" tint="0.59999389629810485"/>
      <name val="Arial"/>
      <family val="2"/>
    </font>
    <font>
      <sz val="10"/>
      <name val="Arial"/>
      <family val="2"/>
    </font>
    <font>
      <b/>
      <sz val="11"/>
      <color rgb="FF00B050"/>
      <name val="Calibri"/>
      <family val="2"/>
      <scheme val="minor"/>
    </font>
    <font>
      <b/>
      <sz val="10"/>
      <color indexed="81"/>
      <name val="Tahoma"/>
      <family val="2"/>
    </font>
    <font>
      <sz val="14"/>
      <name val="Times New Roman"/>
      <family val="1"/>
    </font>
    <font>
      <sz val="14"/>
      <color rgb="FFFF0000"/>
      <name val="Arial"/>
      <family val="2"/>
    </font>
    <font>
      <sz val="14"/>
      <color rgb="FF0000FF"/>
      <name val="Arial"/>
      <family val="2"/>
    </font>
    <font>
      <sz val="14"/>
      <color theme="1"/>
      <name val="Calibri"/>
      <family val="2"/>
      <scheme val="minor"/>
    </font>
    <font>
      <sz val="14"/>
      <color theme="1"/>
      <name val="Calibri"/>
      <family val="2"/>
    </font>
    <font>
      <b/>
      <sz val="9"/>
      <color indexed="81"/>
      <name val="Tahoma"/>
      <family val="2"/>
    </font>
    <font>
      <sz val="9"/>
      <name val="宋体"/>
      <family val="3"/>
      <charset val="134"/>
    </font>
    <font>
      <sz val="10"/>
      <color rgb="FF000000"/>
      <name val="Arial"/>
      <family val="2"/>
    </font>
    <font>
      <sz val="8"/>
      <color rgb="FF000000"/>
      <name val="Tahoma"/>
      <family val="2"/>
    </font>
    <font>
      <sz val="11"/>
      <color theme="10"/>
      <name val="Calibri"/>
      <family val="2"/>
    </font>
    <font>
      <b/>
      <u/>
      <sz val="10"/>
      <color indexed="81"/>
      <name val="Tahoma"/>
      <family val="2"/>
    </font>
    <font>
      <i/>
      <sz val="10"/>
      <name val="Arial"/>
      <family val="2"/>
    </font>
    <font>
      <b/>
      <i/>
      <sz val="9"/>
      <name val="Arial"/>
      <family val="2"/>
    </font>
    <font>
      <sz val="11"/>
      <color theme="8" tint="0.39997558519241921"/>
      <name val="Calibri"/>
      <family val="2"/>
      <scheme val="minor"/>
    </font>
    <font>
      <sz val="10"/>
      <color theme="8" tint="0.39997558519241921"/>
      <name val="Arial"/>
      <family val="2"/>
    </font>
    <font>
      <sz val="8"/>
      <color theme="5" tint="0.59999389629810485"/>
      <name val="Arial Narrow"/>
      <family val="2"/>
    </font>
    <font>
      <b/>
      <sz val="11"/>
      <color theme="0"/>
      <name val="Calibri"/>
      <family val="2"/>
      <scheme val="minor"/>
    </font>
    <font>
      <sz val="10"/>
      <color theme="0"/>
      <name val="Arial"/>
      <family val="2"/>
    </font>
    <font>
      <b/>
      <sz val="10"/>
      <color theme="0"/>
      <name val="Arial"/>
      <family val="2"/>
    </font>
    <font>
      <sz val="11"/>
      <color theme="0"/>
      <name val="Calibri"/>
      <family val="2"/>
    </font>
    <font>
      <sz val="12"/>
      <color theme="0"/>
      <name val="Arial Narrow"/>
      <family val="2"/>
    </font>
    <font>
      <sz val="8"/>
      <color rgb="FF000000"/>
      <name val="Segoe UI"/>
      <family val="2"/>
    </font>
    <font>
      <b/>
      <sz val="12"/>
      <name val="Arial Narrow"/>
      <family val="2"/>
    </font>
    <font>
      <sz val="9"/>
      <color indexed="81"/>
      <name val="Tahoma"/>
      <family val="2"/>
    </font>
  </fonts>
  <fills count="32">
    <fill>
      <patternFill patternType="none"/>
    </fill>
    <fill>
      <patternFill patternType="gray125"/>
    </fill>
    <fill>
      <patternFill patternType="solid">
        <fgColor theme="3" tint="0.59999389629810485"/>
        <bgColor indexed="64"/>
      </patternFill>
    </fill>
    <fill>
      <patternFill patternType="solid">
        <fgColor rgb="FF92D05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1"/>
        <bgColor indexed="64"/>
      </patternFill>
    </fill>
    <fill>
      <patternFill patternType="solid">
        <fgColor theme="9" tint="0.39997558519241921"/>
        <bgColor indexed="64"/>
      </patternFill>
    </fill>
    <fill>
      <patternFill patternType="solid">
        <fgColor indexed="41"/>
        <bgColor indexed="64"/>
      </patternFill>
    </fill>
    <fill>
      <patternFill patternType="solid">
        <fgColor indexed="13"/>
        <bgColor indexed="64"/>
      </patternFill>
    </fill>
    <fill>
      <patternFill patternType="solid">
        <fgColor indexed="43"/>
        <bgColor indexed="64"/>
      </patternFill>
    </fill>
    <fill>
      <patternFill patternType="solid">
        <fgColor indexed="44"/>
        <bgColor indexed="64"/>
      </patternFill>
    </fill>
    <fill>
      <patternFill patternType="solid">
        <fgColor indexed="22"/>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ABDB77"/>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rgb="FFCCFF99"/>
        <bgColor indexed="64"/>
      </patternFill>
    </fill>
    <fill>
      <patternFill patternType="solid">
        <fgColor rgb="FFC4E59F"/>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bgColor indexed="64"/>
      </patternFill>
    </fill>
    <fill>
      <patternFill patternType="solid">
        <fgColor rgb="FFBBF9FB"/>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6" tint="0.79998168889431442"/>
        <bgColor indexed="64"/>
      </patternFill>
    </fill>
  </fills>
  <borders count="2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top/>
      <bottom style="thin">
        <color indexed="64"/>
      </bottom>
      <diagonal/>
    </border>
    <border>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mediumDashed">
        <color indexed="64"/>
      </bottom>
      <diagonal/>
    </border>
    <border>
      <left/>
      <right style="thin">
        <color indexed="64"/>
      </right>
      <top/>
      <bottom style="medium">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s>
  <cellStyleXfs count="20">
    <xf numFmtId="0" fontId="0" fillId="0" borderId="0"/>
    <xf numFmtId="167" fontId="60" fillId="0" borderId="0" applyFont="0" applyFill="0" applyBorder="0" applyAlignment="0" applyProtection="0"/>
    <xf numFmtId="0" fontId="59" fillId="0" borderId="0"/>
    <xf numFmtId="0" fontId="66" fillId="0" borderId="0" applyNumberFormat="0" applyFill="0" applyBorder="0" applyAlignment="0" applyProtection="0">
      <alignment vertical="top"/>
      <protection locked="0"/>
    </xf>
    <xf numFmtId="167" fontId="59" fillId="0" borderId="0" applyFont="0" applyFill="0" applyBorder="0" applyAlignment="0" applyProtection="0"/>
    <xf numFmtId="166" fontId="59" fillId="0" borderId="0" applyFont="0" applyFill="0" applyBorder="0" applyAlignment="0" applyProtection="0"/>
    <xf numFmtId="0" fontId="58" fillId="0" borderId="0"/>
    <xf numFmtId="0" fontId="56" fillId="0" borderId="0"/>
    <xf numFmtId="167" fontId="56" fillId="0" borderId="0" applyFont="0" applyFill="0" applyBorder="0" applyAlignment="0" applyProtection="0"/>
    <xf numFmtId="0" fontId="60" fillId="0" borderId="0"/>
    <xf numFmtId="9" fontId="60" fillId="0" borderId="0" applyFont="0" applyFill="0" applyBorder="0" applyAlignment="0" applyProtection="0"/>
    <xf numFmtId="166" fontId="60" fillId="0" borderId="0" applyFont="0" applyFill="0" applyBorder="0" applyAlignment="0" applyProtection="0"/>
    <xf numFmtId="0" fontId="42" fillId="0" borderId="0"/>
    <xf numFmtId="167" fontId="42" fillId="0" borderId="0" applyFont="0" applyFill="0" applyBorder="0" applyAlignment="0" applyProtection="0"/>
    <xf numFmtId="166" fontId="93" fillId="0" borderId="0" applyFont="0" applyFill="0" applyBorder="0" applyAlignment="0" applyProtection="0"/>
    <xf numFmtId="9" fontId="109" fillId="0" borderId="0" applyFont="0" applyFill="0" applyBorder="0" applyAlignment="0" applyProtection="0"/>
    <xf numFmtId="0" fontId="23" fillId="0" borderId="0"/>
    <xf numFmtId="0" fontId="60" fillId="0" borderId="0"/>
    <xf numFmtId="167" fontId="60" fillId="0" borderId="0" applyFont="0" applyFill="0" applyBorder="0" applyAlignment="0" applyProtection="0"/>
    <xf numFmtId="166" fontId="60" fillId="0" borderId="0" applyFont="0" applyFill="0" applyBorder="0" applyAlignment="0" applyProtection="0"/>
  </cellStyleXfs>
  <cellXfs count="1481">
    <xf numFmtId="0" fontId="0" fillId="0" borderId="0" xfId="0"/>
    <xf numFmtId="0" fontId="0" fillId="0" borderId="1" xfId="0" applyBorder="1"/>
    <xf numFmtId="0" fontId="0" fillId="0" borderId="2" xfId="0" applyBorder="1"/>
    <xf numFmtId="167" fontId="0" fillId="0" borderId="0" xfId="1" applyFont="1"/>
    <xf numFmtId="0" fontId="60" fillId="0" borderId="0" xfId="0" applyFont="1"/>
    <xf numFmtId="0" fontId="0" fillId="0" borderId="0" xfId="0" applyBorder="1"/>
    <xf numFmtId="0" fontId="0" fillId="0" borderId="0" xfId="0" applyProtection="1">
      <protection locked="0"/>
    </xf>
    <xf numFmtId="167" fontId="0" fillId="0" borderId="0" xfId="1" applyFont="1" applyProtection="1">
      <protection locked="0"/>
    </xf>
    <xf numFmtId="167" fontId="0" fillId="0" borderId="0" xfId="0" applyNumberFormat="1"/>
    <xf numFmtId="0" fontId="59" fillId="0" borderId="0" xfId="2"/>
    <xf numFmtId="0" fontId="59" fillId="0" borderId="0" xfId="2" applyProtection="1">
      <protection locked="0"/>
    </xf>
    <xf numFmtId="0" fontId="59" fillId="0" borderId="0" xfId="2" applyAlignment="1">
      <alignment horizontal="right"/>
    </xf>
    <xf numFmtId="0" fontId="66" fillId="0" borderId="0" xfId="3" applyAlignment="1" applyProtection="1"/>
    <xf numFmtId="0" fontId="0" fillId="0" borderId="1" xfId="0" applyBorder="1" applyAlignment="1" applyProtection="1">
      <alignment horizontal="center"/>
    </xf>
    <xf numFmtId="0" fontId="0" fillId="0" borderId="0" xfId="0" applyAlignment="1" applyProtection="1">
      <alignment horizontal="center"/>
    </xf>
    <xf numFmtId="0" fontId="57" fillId="0" borderId="0" xfId="2" applyFont="1" applyAlignment="1">
      <alignment horizontal="right"/>
    </xf>
    <xf numFmtId="0" fontId="59" fillId="4" borderId="0" xfId="2" applyFill="1"/>
    <xf numFmtId="0" fontId="56" fillId="0" borderId="0" xfId="7"/>
    <xf numFmtId="0" fontId="56" fillId="0" borderId="0" xfId="7" applyProtection="1">
      <protection hidden="1"/>
    </xf>
    <xf numFmtId="0" fontId="56" fillId="8" borderId="0" xfId="7" applyFill="1" applyProtection="1">
      <protection hidden="1"/>
    </xf>
    <xf numFmtId="0" fontId="56" fillId="9" borderId="0" xfId="7" applyFill="1" applyProtection="1">
      <protection hidden="1"/>
    </xf>
    <xf numFmtId="0" fontId="56" fillId="0" borderId="2" xfId="7" applyBorder="1" applyProtection="1">
      <protection hidden="1"/>
    </xf>
    <xf numFmtId="0" fontId="56" fillId="10" borderId="0" xfId="7" applyFill="1" applyProtection="1">
      <protection hidden="1"/>
    </xf>
    <xf numFmtId="0" fontId="56" fillId="0" borderId="0" xfId="7" applyAlignment="1">
      <alignment horizontal="left"/>
    </xf>
    <xf numFmtId="167" fontId="60" fillId="11" borderId="0" xfId="8" applyFont="1" applyFill="1" applyProtection="1">
      <protection hidden="1"/>
    </xf>
    <xf numFmtId="0" fontId="62" fillId="0" borderId="0" xfId="7" applyFont="1" applyProtection="1">
      <protection hidden="1"/>
    </xf>
    <xf numFmtId="0" fontId="60" fillId="0" borderId="0" xfId="7" applyFont="1" applyProtection="1">
      <protection hidden="1"/>
    </xf>
    <xf numFmtId="170" fontId="68" fillId="0" borderId="0" xfId="7" applyNumberFormat="1" applyFont="1" applyProtection="1">
      <protection hidden="1"/>
    </xf>
    <xf numFmtId="0" fontId="60" fillId="0" borderId="0" xfId="9"/>
    <xf numFmtId="0" fontId="60" fillId="0" borderId="2" xfId="9" applyBorder="1"/>
    <xf numFmtId="0" fontId="61" fillId="0" borderId="6" xfId="9" applyFont="1" applyBorder="1" applyAlignment="1">
      <alignment horizontal="center"/>
    </xf>
    <xf numFmtId="0" fontId="60" fillId="0" borderId="6" xfId="9" applyBorder="1"/>
    <xf numFmtId="0" fontId="60" fillId="0" borderId="3" xfId="9" applyBorder="1"/>
    <xf numFmtId="0" fontId="60" fillId="0" borderId="1" xfId="0" applyFont="1" applyBorder="1" applyAlignment="1" applyProtection="1">
      <alignment horizontal="center"/>
    </xf>
    <xf numFmtId="167" fontId="60" fillId="0" borderId="1" xfId="1" applyFont="1" applyBorder="1" applyAlignment="1" applyProtection="1">
      <alignment horizontal="center"/>
    </xf>
    <xf numFmtId="14" fontId="0" fillId="0" borderId="1" xfId="0" applyNumberFormat="1" applyBorder="1" applyAlignment="1" applyProtection="1">
      <alignment horizontal="center"/>
    </xf>
    <xf numFmtId="14" fontId="0" fillId="0" borderId="0" xfId="0" applyNumberFormat="1" applyProtection="1">
      <protection locked="0"/>
    </xf>
    <xf numFmtId="0" fontId="61" fillId="0" borderId="2" xfId="9" applyFont="1" applyBorder="1" applyAlignment="1">
      <alignment horizontal="center"/>
    </xf>
    <xf numFmtId="0" fontId="61" fillId="0" borderId="6" xfId="9" applyFont="1" applyBorder="1"/>
    <xf numFmtId="0" fontId="61" fillId="0" borderId="11" xfId="9" applyFont="1" applyBorder="1"/>
    <xf numFmtId="0" fontId="60" fillId="0" borderId="10" xfId="9" applyBorder="1"/>
    <xf numFmtId="0" fontId="61" fillId="0" borderId="10" xfId="9" applyFont="1" applyBorder="1"/>
    <xf numFmtId="0" fontId="61" fillId="0" borderId="13" xfId="9" applyFont="1" applyBorder="1"/>
    <xf numFmtId="0" fontId="60" fillId="0" borderId="4" xfId="9" applyBorder="1"/>
    <xf numFmtId="0" fontId="61" fillId="0" borderId="5" xfId="9" applyFont="1" applyBorder="1" applyAlignment="1">
      <alignment horizontal="center"/>
    </xf>
    <xf numFmtId="170" fontId="60" fillId="0" borderId="0" xfId="9" applyNumberFormat="1"/>
    <xf numFmtId="170" fontId="0" fillId="0" borderId="0" xfId="1" applyNumberFormat="1" applyFont="1" applyFill="1" applyBorder="1"/>
    <xf numFmtId="170" fontId="60" fillId="0" borderId="4" xfId="9" applyNumberFormat="1" applyBorder="1"/>
    <xf numFmtId="170" fontId="61" fillId="0" borderId="5" xfId="9" applyNumberFormat="1" applyFont="1" applyBorder="1" applyAlignment="1">
      <alignment horizontal="center"/>
    </xf>
    <xf numFmtId="0" fontId="72" fillId="0" borderId="0" xfId="9" applyFont="1"/>
    <xf numFmtId="0" fontId="60" fillId="0" borderId="3" xfId="9" applyFont="1" applyBorder="1"/>
    <xf numFmtId="0" fontId="60" fillId="0" borderId="7" xfId="9" applyBorder="1"/>
    <xf numFmtId="0" fontId="73" fillId="0" borderId="0" xfId="9" applyFont="1"/>
    <xf numFmtId="0" fontId="63" fillId="13" borderId="10" xfId="9" applyFont="1" applyFill="1" applyBorder="1" applyAlignment="1">
      <alignment horizontal="center"/>
    </xf>
    <xf numFmtId="0" fontId="63" fillId="13" borderId="6" xfId="9" applyFont="1" applyFill="1" applyBorder="1" applyAlignment="1">
      <alignment horizontal="center"/>
    </xf>
    <xf numFmtId="0" fontId="74" fillId="12" borderId="3" xfId="9" applyFont="1" applyFill="1" applyBorder="1" applyAlignment="1">
      <alignment horizontal="center"/>
    </xf>
    <xf numFmtId="0" fontId="75" fillId="12" borderId="3" xfId="9" applyFont="1" applyFill="1" applyBorder="1" applyAlignment="1">
      <alignment horizontal="center"/>
    </xf>
    <xf numFmtId="0" fontId="74" fillId="12" borderId="7" xfId="9" applyFont="1" applyFill="1" applyBorder="1" applyAlignment="1">
      <alignment horizontal="center"/>
    </xf>
    <xf numFmtId="0" fontId="75" fillId="12" borderId="6" xfId="9" applyFont="1" applyFill="1" applyBorder="1" applyAlignment="1">
      <alignment horizontal="center"/>
    </xf>
    <xf numFmtId="0" fontId="75" fillId="12" borderId="7" xfId="9" applyFont="1" applyFill="1" applyBorder="1" applyAlignment="1">
      <alignment horizontal="center"/>
    </xf>
    <xf numFmtId="0" fontId="75" fillId="12" borderId="3" xfId="9" applyFont="1" applyFill="1" applyBorder="1" applyAlignment="1">
      <alignment horizontal="left"/>
    </xf>
    <xf numFmtId="0" fontId="75" fillId="0" borderId="3" xfId="9" applyFont="1" applyFill="1" applyBorder="1" applyAlignment="1">
      <alignment horizontal="left"/>
    </xf>
    <xf numFmtId="0" fontId="75" fillId="0" borderId="3" xfId="9" applyFont="1" applyFill="1" applyBorder="1" applyAlignment="1">
      <alignment horizontal="center"/>
    </xf>
    <xf numFmtId="0" fontId="74" fillId="0" borderId="11" xfId="9" applyFont="1" applyFill="1" applyBorder="1" applyAlignment="1">
      <alignment horizontal="center"/>
    </xf>
    <xf numFmtId="0" fontId="74" fillId="0" borderId="5" xfId="9" applyFont="1" applyFill="1" applyBorder="1" applyAlignment="1">
      <alignment horizontal="center"/>
    </xf>
    <xf numFmtId="0" fontId="60" fillId="0" borderId="2" xfId="9" applyFont="1" applyBorder="1"/>
    <xf numFmtId="14" fontId="74" fillId="0" borderId="4" xfId="9" applyNumberFormat="1" applyFont="1" applyBorder="1"/>
    <xf numFmtId="167" fontId="74" fillId="0" borderId="2" xfId="9" applyNumberFormat="1" applyFont="1" applyBorder="1"/>
    <xf numFmtId="167" fontId="60" fillId="0" borderId="2" xfId="9" applyNumberFormat="1" applyBorder="1"/>
    <xf numFmtId="167" fontId="74" fillId="0" borderId="5" xfId="1" applyFont="1" applyBorder="1"/>
    <xf numFmtId="167" fontId="74" fillId="0" borderId="5" xfId="9" applyNumberFormat="1" applyFont="1" applyBorder="1"/>
    <xf numFmtId="167" fontId="74" fillId="0" borderId="2" xfId="9" quotePrefix="1" applyNumberFormat="1" applyFont="1" applyBorder="1"/>
    <xf numFmtId="0" fontId="74" fillId="0" borderId="2" xfId="9" applyFont="1" applyBorder="1"/>
    <xf numFmtId="0" fontId="74" fillId="0" borderId="2" xfId="9" applyFont="1" applyFill="1" applyBorder="1"/>
    <xf numFmtId="0" fontId="73" fillId="0" borderId="0" xfId="9" applyFont="1" applyFill="1"/>
    <xf numFmtId="14" fontId="75" fillId="14" borderId="2" xfId="9" applyNumberFormat="1" applyFont="1" applyFill="1" applyBorder="1"/>
    <xf numFmtId="167" fontId="74" fillId="14" borderId="2" xfId="1" applyFont="1" applyFill="1" applyBorder="1"/>
    <xf numFmtId="167" fontId="74" fillId="0" borderId="2" xfId="1" applyFont="1" applyFill="1" applyBorder="1"/>
    <xf numFmtId="0" fontId="73" fillId="0" borderId="10" xfId="9" applyFont="1" applyFill="1" applyBorder="1" applyAlignment="1">
      <alignment horizontal="center"/>
    </xf>
    <xf numFmtId="0" fontId="74" fillId="0" borderId="4" xfId="9" applyFont="1" applyFill="1" applyBorder="1" applyAlignment="1">
      <alignment horizontal="center"/>
    </xf>
    <xf numFmtId="0" fontId="74" fillId="0" borderId="0" xfId="9" applyFont="1" applyFill="1" applyBorder="1" applyAlignment="1">
      <alignment horizontal="center"/>
    </xf>
    <xf numFmtId="0" fontId="74" fillId="0" borderId="12" xfId="9" applyFont="1" applyFill="1" applyBorder="1" applyAlignment="1">
      <alignment horizontal="center"/>
    </xf>
    <xf numFmtId="0" fontId="74" fillId="0" borderId="10" xfId="9" applyFont="1" applyFill="1" applyBorder="1" applyAlignment="1">
      <alignment horizontal="center"/>
    </xf>
    <xf numFmtId="0" fontId="74" fillId="0" borderId="13" xfId="9" applyFont="1" applyFill="1" applyBorder="1" applyAlignment="1">
      <alignment horizontal="center"/>
    </xf>
    <xf numFmtId="0" fontId="73" fillId="0" borderId="11" xfId="9" applyFont="1" applyFill="1" applyBorder="1" applyAlignment="1">
      <alignment horizontal="center"/>
    </xf>
    <xf numFmtId="0" fontId="74" fillId="0" borderId="1" xfId="9" applyFont="1" applyFill="1" applyBorder="1" applyAlignment="1">
      <alignment horizontal="center"/>
    </xf>
    <xf numFmtId="0" fontId="74" fillId="0" borderId="14" xfId="9" applyFont="1" applyFill="1" applyBorder="1" applyAlignment="1">
      <alignment horizontal="center"/>
    </xf>
    <xf numFmtId="0" fontId="74" fillId="0" borderId="3" xfId="9" applyFont="1" applyFill="1" applyBorder="1" applyAlignment="1">
      <alignment horizontal="center"/>
    </xf>
    <xf numFmtId="0" fontId="74" fillId="0" borderId="2" xfId="9" applyFont="1" applyFill="1" applyBorder="1" applyAlignment="1">
      <alignment horizontal="center"/>
    </xf>
    <xf numFmtId="0" fontId="74" fillId="0" borderId="6" xfId="9" applyFont="1" applyFill="1" applyBorder="1" applyAlignment="1">
      <alignment horizontal="center"/>
    </xf>
    <xf numFmtId="0" fontId="74" fillId="0" borderId="7" xfId="9" applyFont="1" applyFill="1" applyBorder="1" applyAlignment="1">
      <alignment horizontal="center"/>
    </xf>
    <xf numFmtId="0" fontId="60" fillId="0" borderId="0" xfId="9" applyAlignment="1">
      <alignment horizontal="left"/>
    </xf>
    <xf numFmtId="0" fontId="60" fillId="0" borderId="0" xfId="9" applyAlignment="1">
      <alignment horizontal="right"/>
    </xf>
    <xf numFmtId="169" fontId="60" fillId="0" borderId="0" xfId="9" applyNumberFormat="1" applyAlignment="1">
      <alignment horizontal="left"/>
    </xf>
    <xf numFmtId="0" fontId="68" fillId="0" borderId="0" xfId="2" applyFont="1"/>
    <xf numFmtId="0" fontId="60" fillId="0" borderId="0" xfId="9" applyFill="1" applyBorder="1"/>
    <xf numFmtId="0" fontId="52" fillId="0" borderId="0" xfId="2" applyFont="1"/>
    <xf numFmtId="0" fontId="64" fillId="0" borderId="0" xfId="9" applyFont="1"/>
    <xf numFmtId="0" fontId="59" fillId="0" borderId="0" xfId="2" applyBorder="1"/>
    <xf numFmtId="0" fontId="60" fillId="0" borderId="0" xfId="0" applyFont="1" applyAlignment="1">
      <alignment horizontal="right"/>
    </xf>
    <xf numFmtId="14" fontId="0" fillId="0" borderId="0" xfId="0" applyNumberFormat="1"/>
    <xf numFmtId="0" fontId="60" fillId="0" borderId="6" xfId="0" applyFont="1" applyBorder="1"/>
    <xf numFmtId="0" fontId="0" fillId="0" borderId="3" xfId="0" applyBorder="1"/>
    <xf numFmtId="0" fontId="0" fillId="0" borderId="7" xfId="0" applyBorder="1"/>
    <xf numFmtId="0" fontId="60" fillId="0" borderId="9" xfId="0" applyFont="1" applyBorder="1"/>
    <xf numFmtId="0" fontId="0" fillId="0" borderId="12" xfId="0" applyBorder="1"/>
    <xf numFmtId="0" fontId="60" fillId="0" borderId="11" xfId="0" applyFont="1" applyBorder="1"/>
    <xf numFmtId="0" fontId="0" fillId="0" borderId="14" xfId="0" applyBorder="1"/>
    <xf numFmtId="0" fontId="61" fillId="0" borderId="10" xfId="0" applyFont="1" applyBorder="1"/>
    <xf numFmtId="0" fontId="61" fillId="0" borderId="4" xfId="0" applyFont="1" applyBorder="1"/>
    <xf numFmtId="0" fontId="61" fillId="0" borderId="19" xfId="0" applyFont="1" applyBorder="1"/>
    <xf numFmtId="0" fontId="61" fillId="0" borderId="13" xfId="0" applyFont="1" applyBorder="1"/>
    <xf numFmtId="14" fontId="75" fillId="0" borderId="2" xfId="9" applyNumberFormat="1" applyFont="1" applyFill="1" applyBorder="1"/>
    <xf numFmtId="0" fontId="72" fillId="0" borderId="0" xfId="9" applyFont="1" applyFill="1"/>
    <xf numFmtId="0" fontId="75" fillId="2" borderId="6" xfId="9" applyFont="1" applyFill="1" applyBorder="1"/>
    <xf numFmtId="167" fontId="75" fillId="2" borderId="2" xfId="1" applyFont="1" applyFill="1" applyBorder="1" applyAlignment="1">
      <alignment shrinkToFit="1"/>
    </xf>
    <xf numFmtId="169" fontId="60" fillId="2" borderId="0" xfId="9" applyNumberFormat="1" applyFill="1"/>
    <xf numFmtId="0" fontId="60" fillId="2" borderId="0" xfId="9" applyFill="1"/>
    <xf numFmtId="0" fontId="60" fillId="2" borderId="0" xfId="9" applyFill="1" applyAlignment="1">
      <alignment horizontal="right"/>
    </xf>
    <xf numFmtId="0" fontId="60" fillId="2" borderId="0" xfId="9" applyFill="1" applyAlignment="1">
      <alignment horizontal="left"/>
    </xf>
    <xf numFmtId="169" fontId="60" fillId="2" borderId="0" xfId="9" applyNumberFormat="1" applyFill="1" applyAlignment="1">
      <alignment horizontal="left"/>
    </xf>
    <xf numFmtId="0" fontId="49" fillId="0" borderId="0" xfId="2" applyFont="1" applyProtection="1">
      <protection locked="0"/>
    </xf>
    <xf numFmtId="0" fontId="49" fillId="0" borderId="0" xfId="2" applyFont="1"/>
    <xf numFmtId="0" fontId="60" fillId="0" borderId="1" xfId="0" applyFont="1" applyBorder="1" applyAlignment="1" applyProtection="1">
      <alignment horizontal="center"/>
      <protection locked="0"/>
    </xf>
    <xf numFmtId="0" fontId="60" fillId="3" borderId="0" xfId="0" applyFont="1" applyFill="1" applyProtection="1">
      <protection locked="0"/>
    </xf>
    <xf numFmtId="0" fontId="60" fillId="3" borderId="2" xfId="0" applyFont="1" applyFill="1" applyBorder="1" applyProtection="1">
      <protection locked="0"/>
    </xf>
    <xf numFmtId="0" fontId="60" fillId="3" borderId="8" xfId="0" applyFont="1" applyFill="1" applyBorder="1" applyProtection="1">
      <protection locked="0"/>
    </xf>
    <xf numFmtId="0" fontId="60" fillId="3" borderId="5" xfId="0" applyFont="1" applyFill="1" applyBorder="1" applyProtection="1">
      <protection locked="0"/>
    </xf>
    <xf numFmtId="169" fontId="60" fillId="0" borderId="0" xfId="9" applyNumberFormat="1"/>
    <xf numFmtId="0" fontId="79" fillId="0" borderId="0" xfId="0" applyFont="1"/>
    <xf numFmtId="0" fontId="0" fillId="5" borderId="0" xfId="0" applyFill="1"/>
    <xf numFmtId="169" fontId="79" fillId="13" borderId="10" xfId="9" applyNumberFormat="1" applyFont="1" applyFill="1" applyBorder="1" applyAlignment="1">
      <alignment horizontal="center"/>
    </xf>
    <xf numFmtId="0" fontId="79" fillId="13" borderId="10" xfId="9" applyFont="1" applyFill="1" applyBorder="1" applyAlignment="1">
      <alignment horizontal="center"/>
    </xf>
    <xf numFmtId="0" fontId="79" fillId="13" borderId="6" xfId="9" applyFont="1" applyFill="1" applyBorder="1" applyAlignment="1">
      <alignment horizontal="center"/>
    </xf>
    <xf numFmtId="0" fontId="80" fillId="12" borderId="3" xfId="9" applyFont="1" applyFill="1" applyBorder="1" applyAlignment="1">
      <alignment horizontal="center"/>
    </xf>
    <xf numFmtId="0" fontId="80" fillId="12" borderId="7" xfId="9" applyFont="1" applyFill="1" applyBorder="1" applyAlignment="1">
      <alignment horizontal="center"/>
    </xf>
    <xf numFmtId="0" fontId="80" fillId="12" borderId="6" xfId="9" applyFont="1" applyFill="1" applyBorder="1" applyAlignment="1">
      <alignment horizontal="center"/>
    </xf>
    <xf numFmtId="0" fontId="80" fillId="12" borderId="3" xfId="9" applyFont="1" applyFill="1" applyBorder="1" applyAlignment="1">
      <alignment horizontal="left"/>
    </xf>
    <xf numFmtId="0" fontId="72" fillId="0" borderId="0" xfId="9" applyFont="1" applyFill="1" applyBorder="1" applyAlignment="1">
      <alignment horizontal="center"/>
    </xf>
    <xf numFmtId="0" fontId="81" fillId="0" borderId="11" xfId="9" applyNumberFormat="1" applyFont="1" applyFill="1" applyBorder="1" applyAlignment="1">
      <alignment horizontal="center"/>
    </xf>
    <xf numFmtId="0" fontId="81" fillId="0" borderId="5" xfId="9" applyNumberFormat="1" applyFont="1" applyFill="1" applyBorder="1" applyAlignment="1">
      <alignment horizontal="center"/>
    </xf>
    <xf numFmtId="0" fontId="81" fillId="0" borderId="1" xfId="9" applyNumberFormat="1" applyFont="1" applyFill="1" applyBorder="1" applyAlignment="1">
      <alignment horizontal="center"/>
    </xf>
    <xf numFmtId="0" fontId="81" fillId="0" borderId="14" xfId="9" applyNumberFormat="1" applyFont="1" applyFill="1" applyBorder="1" applyAlignment="1">
      <alignment horizontal="center"/>
    </xf>
    <xf numFmtId="0" fontId="81" fillId="0" borderId="3" xfId="9" applyNumberFormat="1" applyFont="1" applyFill="1" applyBorder="1" applyAlignment="1">
      <alignment horizontal="center"/>
    </xf>
    <xf numFmtId="0" fontId="81" fillId="0" borderId="2" xfId="9" applyNumberFormat="1" applyFont="1" applyFill="1" applyBorder="1" applyAlignment="1">
      <alignment horizontal="center"/>
    </xf>
    <xf numFmtId="0" fontId="81" fillId="0" borderId="6" xfId="9" applyNumberFormat="1" applyFont="1" applyFill="1" applyBorder="1" applyAlignment="1">
      <alignment horizontal="center"/>
    </xf>
    <xf numFmtId="0" fontId="60" fillId="0" borderId="0" xfId="0" applyFont="1" applyProtection="1">
      <protection locked="0"/>
    </xf>
    <xf numFmtId="0" fontId="79" fillId="0" borderId="0" xfId="0" applyFont="1" applyProtection="1">
      <protection locked="0"/>
    </xf>
    <xf numFmtId="0" fontId="59" fillId="5" borderId="2" xfId="2" applyFill="1" applyBorder="1" applyProtection="1">
      <protection hidden="1"/>
    </xf>
    <xf numFmtId="0" fontId="59" fillId="5" borderId="2" xfId="2" applyFill="1" applyBorder="1" applyAlignment="1">
      <alignment horizontal="right"/>
    </xf>
    <xf numFmtId="0" fontId="57" fillId="17" borderId="2" xfId="2" applyFont="1" applyFill="1" applyBorder="1" applyAlignment="1">
      <alignment horizontal="right"/>
    </xf>
    <xf numFmtId="0" fontId="59" fillId="17" borderId="2" xfId="2" applyFill="1" applyBorder="1" applyAlignment="1">
      <alignment horizontal="right"/>
    </xf>
    <xf numFmtId="0" fontId="54" fillId="17" borderId="2" xfId="2" applyFont="1" applyFill="1" applyBorder="1" applyAlignment="1">
      <alignment horizontal="right"/>
    </xf>
    <xf numFmtId="0" fontId="76" fillId="0" borderId="0" xfId="2" applyFont="1"/>
    <xf numFmtId="0" fontId="47" fillId="0" borderId="0" xfId="2" applyFont="1"/>
    <xf numFmtId="0" fontId="83" fillId="5" borderId="2" xfId="2" applyFont="1" applyFill="1" applyBorder="1" applyAlignment="1">
      <alignment horizontal="right"/>
    </xf>
    <xf numFmtId="0" fontId="47" fillId="17" borderId="2" xfId="2" applyFont="1" applyFill="1" applyBorder="1" applyAlignment="1">
      <alignment horizontal="right"/>
    </xf>
    <xf numFmtId="0" fontId="65" fillId="6" borderId="2" xfId="2" applyFont="1" applyFill="1" applyBorder="1" applyAlignment="1" applyProtection="1">
      <alignment horizontal="center"/>
      <protection hidden="1"/>
    </xf>
    <xf numFmtId="0" fontId="59" fillId="0" borderId="6" xfId="2" applyBorder="1" applyAlignment="1">
      <alignment horizontal="right"/>
    </xf>
    <xf numFmtId="0" fontId="59" fillId="0" borderId="0" xfId="2" applyBorder="1" applyProtection="1">
      <protection locked="0"/>
    </xf>
    <xf numFmtId="0" fontId="52" fillId="0" borderId="0" xfId="2" applyFont="1" applyBorder="1"/>
    <xf numFmtId="14" fontId="81" fillId="0" borderId="2" xfId="9" applyNumberFormat="1" applyFont="1" applyFill="1" applyBorder="1" applyAlignment="1">
      <alignment horizontal="center"/>
    </xf>
    <xf numFmtId="170" fontId="81" fillId="0" borderId="2" xfId="1" applyNumberFormat="1" applyFont="1" applyFill="1" applyBorder="1" applyAlignment="1">
      <alignment horizontal="center"/>
    </xf>
    <xf numFmtId="169" fontId="86" fillId="0" borderId="10" xfId="9" applyNumberFormat="1" applyFont="1" applyFill="1" applyBorder="1" applyAlignment="1">
      <alignment horizontal="center"/>
    </xf>
    <xf numFmtId="0" fontId="86" fillId="0" borderId="10" xfId="9" applyFont="1" applyFill="1" applyBorder="1" applyAlignment="1">
      <alignment horizontal="center"/>
    </xf>
    <xf numFmtId="0" fontId="86" fillId="0" borderId="4" xfId="9" applyFont="1" applyFill="1" applyBorder="1" applyAlignment="1">
      <alignment horizontal="center"/>
    </xf>
    <xf numFmtId="0" fontId="86" fillId="0" borderId="0" xfId="9" applyFont="1" applyFill="1" applyBorder="1" applyAlignment="1">
      <alignment horizontal="center"/>
    </xf>
    <xf numFmtId="0" fontId="86" fillId="0" borderId="12" xfId="9" applyFont="1" applyFill="1" applyBorder="1" applyAlignment="1">
      <alignment horizontal="center"/>
    </xf>
    <xf numFmtId="0" fontId="86" fillId="0" borderId="19" xfId="9" applyFont="1" applyFill="1" applyBorder="1" applyAlignment="1">
      <alignment horizontal="left"/>
    </xf>
    <xf numFmtId="0" fontId="86" fillId="0" borderId="19" xfId="9" applyFont="1" applyFill="1" applyBorder="1" applyAlignment="1">
      <alignment horizontal="center"/>
    </xf>
    <xf numFmtId="0" fontId="86" fillId="0" borderId="2" xfId="9" applyFont="1" applyFill="1" applyBorder="1" applyAlignment="1">
      <alignment horizontal="left"/>
    </xf>
    <xf numFmtId="0" fontId="86" fillId="0" borderId="2" xfId="9" applyFont="1" applyFill="1" applyBorder="1" applyAlignment="1">
      <alignment horizontal="center"/>
    </xf>
    <xf numFmtId="0" fontId="86" fillId="0" borderId="6" xfId="9" applyFont="1" applyFill="1" applyBorder="1" applyAlignment="1">
      <alignment horizontal="center"/>
    </xf>
    <xf numFmtId="0" fontId="86" fillId="0" borderId="5" xfId="9" applyFont="1" applyFill="1" applyBorder="1" applyAlignment="1">
      <alignment horizontal="center"/>
    </xf>
    <xf numFmtId="169" fontId="86" fillId="0" borderId="0" xfId="9" applyNumberFormat="1" applyFont="1"/>
    <xf numFmtId="0" fontId="86" fillId="0" borderId="0" xfId="9" applyNumberFormat="1" applyFont="1"/>
    <xf numFmtId="169" fontId="86" fillId="0" borderId="0" xfId="9" applyNumberFormat="1" applyFont="1" applyAlignment="1">
      <alignment horizontal="right"/>
    </xf>
    <xf numFmtId="173" fontId="86" fillId="0" borderId="0" xfId="9" applyNumberFormat="1" applyFont="1"/>
    <xf numFmtId="167" fontId="86" fillId="0" borderId="0" xfId="1" applyFont="1"/>
    <xf numFmtId="0" fontId="81" fillId="15" borderId="11" xfId="9" applyNumberFormat="1" applyFont="1" applyFill="1" applyBorder="1" applyAlignment="1">
      <alignment horizontal="center"/>
    </xf>
    <xf numFmtId="0" fontId="81" fillId="15" borderId="5" xfId="9" applyNumberFormat="1" applyFont="1" applyFill="1" applyBorder="1" applyAlignment="1">
      <alignment horizontal="center"/>
    </xf>
    <xf numFmtId="0" fontId="81" fillId="15" borderId="1" xfId="9" applyNumberFormat="1" applyFont="1" applyFill="1" applyBorder="1" applyAlignment="1">
      <alignment horizontal="center"/>
    </xf>
    <xf numFmtId="0" fontId="81" fillId="15" borderId="14" xfId="9" applyNumberFormat="1" applyFont="1" applyFill="1" applyBorder="1" applyAlignment="1">
      <alignment horizontal="center"/>
    </xf>
    <xf numFmtId="0" fontId="81" fillId="15" borderId="3" xfId="9" applyNumberFormat="1" applyFont="1" applyFill="1" applyBorder="1" applyAlignment="1">
      <alignment horizontal="center"/>
    </xf>
    <xf numFmtId="0" fontId="81" fillId="15" borderId="2" xfId="9" applyNumberFormat="1" applyFont="1" applyFill="1" applyBorder="1" applyAlignment="1">
      <alignment horizontal="center"/>
    </xf>
    <xf numFmtId="0" fontId="81" fillId="15" borderId="6" xfId="9" applyNumberFormat="1" applyFont="1" applyFill="1" applyBorder="1" applyAlignment="1">
      <alignment horizontal="center"/>
    </xf>
    <xf numFmtId="0" fontId="72" fillId="0" borderId="0" xfId="9" applyFont="1" applyFill="1" applyBorder="1" applyAlignment="1">
      <alignment horizontal="left"/>
    </xf>
    <xf numFmtId="0" fontId="81" fillId="0" borderId="0" xfId="9" applyNumberFormat="1" applyFont="1" applyFill="1" applyBorder="1" applyAlignment="1">
      <alignment horizontal="center"/>
    </xf>
    <xf numFmtId="0" fontId="81" fillId="0" borderId="0" xfId="1" applyNumberFormat="1" applyFont="1" applyFill="1" applyBorder="1"/>
    <xf numFmtId="0" fontId="72" fillId="0" borderId="0" xfId="9" applyFont="1" applyFill="1" applyBorder="1"/>
    <xf numFmtId="0" fontId="72" fillId="0" borderId="0" xfId="9" applyFont="1" applyFill="1" applyBorder="1" applyAlignment="1">
      <alignment horizontal="right"/>
    </xf>
    <xf numFmtId="169" fontId="72" fillId="0" borderId="0" xfId="9" applyNumberFormat="1" applyFont="1" applyFill="1" applyBorder="1" applyAlignment="1">
      <alignment horizontal="left"/>
    </xf>
    <xf numFmtId="167" fontId="72" fillId="0" borderId="0" xfId="1" applyFont="1" applyFill="1" applyBorder="1"/>
    <xf numFmtId="0" fontId="80" fillId="0" borderId="0" xfId="9" applyFont="1" applyFill="1" applyBorder="1" applyAlignment="1">
      <alignment horizontal="center"/>
    </xf>
    <xf numFmtId="0" fontId="80" fillId="0" borderId="0" xfId="9" applyFont="1" applyFill="1" applyBorder="1" applyAlignment="1">
      <alignment horizontal="left"/>
    </xf>
    <xf numFmtId="0" fontId="81" fillId="0" borderId="0" xfId="9" applyNumberFormat="1" applyFont="1" applyFill="1" applyBorder="1"/>
    <xf numFmtId="0" fontId="81" fillId="0" borderId="0" xfId="9" quotePrefix="1" applyNumberFormat="1" applyFont="1" applyFill="1" applyBorder="1"/>
    <xf numFmtId="0" fontId="81" fillId="0" borderId="0" xfId="1" applyNumberFormat="1" applyFont="1" applyFill="1" applyBorder="1" applyAlignment="1">
      <alignment shrinkToFit="1"/>
    </xf>
    <xf numFmtId="169" fontId="60" fillId="0" borderId="0" xfId="9" applyNumberFormat="1" applyFill="1" applyBorder="1"/>
    <xf numFmtId="170" fontId="0" fillId="5" borderId="2" xfId="1" applyNumberFormat="1" applyFont="1" applyFill="1" applyBorder="1"/>
    <xf numFmtId="170" fontId="0" fillId="5" borderId="8" xfId="1" applyNumberFormat="1" applyFont="1" applyFill="1" applyBorder="1"/>
    <xf numFmtId="170" fontId="0" fillId="5" borderId="5" xfId="1" applyNumberFormat="1" applyFont="1" applyFill="1" applyBorder="1"/>
    <xf numFmtId="0" fontId="60" fillId="5" borderId="8" xfId="9" applyFill="1" applyBorder="1"/>
    <xf numFmtId="167" fontId="0" fillId="5" borderId="2" xfId="1" applyFont="1" applyFill="1" applyBorder="1"/>
    <xf numFmtId="167" fontId="60" fillId="5" borderId="8" xfId="1" applyFill="1" applyBorder="1"/>
    <xf numFmtId="0" fontId="60" fillId="0" borderId="2" xfId="0" applyFont="1" applyBorder="1"/>
    <xf numFmtId="0" fontId="44" fillId="5" borderId="2" xfId="2" applyFont="1" applyFill="1" applyBorder="1"/>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67" fontId="0" fillId="0" borderId="0" xfId="1" applyFont="1" applyAlignment="1" applyProtection="1">
      <alignment horizontal="left"/>
      <protection locked="0"/>
    </xf>
    <xf numFmtId="0" fontId="57" fillId="5" borderId="2" xfId="2" applyFont="1" applyFill="1" applyBorder="1" applyAlignment="1">
      <alignment horizontal="right"/>
    </xf>
    <xf numFmtId="0" fontId="54" fillId="5" borderId="2" xfId="2" applyFont="1" applyFill="1" applyBorder="1" applyAlignment="1">
      <alignment horizontal="right"/>
    </xf>
    <xf numFmtId="0" fontId="55" fillId="5" borderId="2" xfId="2" applyFont="1" applyFill="1" applyBorder="1" applyAlignment="1">
      <alignment horizontal="right"/>
    </xf>
    <xf numFmtId="0" fontId="59" fillId="18" borderId="19" xfId="2" applyFill="1" applyBorder="1" applyProtection="1">
      <protection hidden="1"/>
    </xf>
    <xf numFmtId="0" fontId="59" fillId="18" borderId="13" xfId="2" applyFill="1" applyBorder="1" applyProtection="1">
      <protection hidden="1"/>
    </xf>
    <xf numFmtId="0" fontId="59" fillId="18" borderId="0" xfId="2" applyFill="1"/>
    <xf numFmtId="0" fontId="76" fillId="18" borderId="0" xfId="2" applyFont="1" applyFill="1"/>
    <xf numFmtId="0" fontId="59" fillId="18" borderId="9" xfId="2" applyFill="1" applyBorder="1" applyProtection="1">
      <protection hidden="1"/>
    </xf>
    <xf numFmtId="0" fontId="59" fillId="18" borderId="0" xfId="2" applyFill="1" applyBorder="1" applyProtection="1">
      <protection hidden="1"/>
    </xf>
    <xf numFmtId="0" fontId="59" fillId="18" borderId="12" xfId="2" applyFill="1" applyBorder="1" applyProtection="1">
      <protection hidden="1"/>
    </xf>
    <xf numFmtId="0" fontId="59" fillId="18" borderId="11" xfId="2" applyFill="1" applyBorder="1" applyProtection="1">
      <protection hidden="1"/>
    </xf>
    <xf numFmtId="0" fontId="59" fillId="18" borderId="1" xfId="2" applyFill="1" applyBorder="1" applyProtection="1">
      <protection hidden="1"/>
    </xf>
    <xf numFmtId="0" fontId="59" fillId="18" borderId="14" xfId="2" applyFill="1" applyBorder="1" applyProtection="1">
      <protection hidden="1"/>
    </xf>
    <xf numFmtId="0" fontId="45" fillId="18" borderId="0" xfId="2" applyFont="1" applyFill="1" applyBorder="1"/>
    <xf numFmtId="0" fontId="59" fillId="18" borderId="0" xfId="2" applyFill="1" applyBorder="1"/>
    <xf numFmtId="0" fontId="59" fillId="18" borderId="0" xfId="2" applyFill="1" applyProtection="1">
      <protection hidden="1"/>
    </xf>
    <xf numFmtId="0" fontId="45" fillId="18" borderId="0" xfId="2" applyFont="1" applyFill="1"/>
    <xf numFmtId="0" fontId="48" fillId="18" borderId="0" xfId="2" applyFont="1" applyFill="1"/>
    <xf numFmtId="0" fontId="59" fillId="18" borderId="0" xfId="2" applyFill="1" applyAlignment="1">
      <alignment horizontal="left"/>
    </xf>
    <xf numFmtId="0" fontId="59" fillId="7" borderId="7" xfId="2" applyFill="1" applyBorder="1"/>
    <xf numFmtId="0" fontId="59" fillId="7" borderId="10" xfId="2" applyFill="1" applyBorder="1" applyProtection="1">
      <protection hidden="1"/>
    </xf>
    <xf numFmtId="0" fontId="59" fillId="7" borderId="13" xfId="2" applyFill="1" applyBorder="1"/>
    <xf numFmtId="0" fontId="59" fillId="7" borderId="9" xfId="2" applyFill="1" applyBorder="1" applyProtection="1">
      <protection hidden="1"/>
    </xf>
    <xf numFmtId="0" fontId="59" fillId="7" borderId="12" xfId="2" applyFill="1" applyBorder="1"/>
    <xf numFmtId="0" fontId="59" fillId="7" borderId="11" xfId="2" applyFill="1" applyBorder="1" applyAlignment="1" applyProtection="1">
      <alignment horizontal="left"/>
      <protection hidden="1"/>
    </xf>
    <xf numFmtId="0" fontId="59" fillId="7" borderId="14" xfId="2" applyFill="1" applyBorder="1"/>
    <xf numFmtId="0" fontId="59" fillId="7" borderId="2" xfId="2" applyFill="1" applyBorder="1" applyAlignment="1" applyProtection="1">
      <alignment horizontal="left"/>
      <protection hidden="1"/>
    </xf>
    <xf numFmtId="0" fontId="43" fillId="18" borderId="0" xfId="2" applyFont="1" applyFill="1"/>
    <xf numFmtId="0" fontId="43" fillId="7" borderId="6" xfId="2" quotePrefix="1" applyFont="1" applyFill="1" applyBorder="1" applyProtection="1">
      <protection hidden="1"/>
    </xf>
    <xf numFmtId="0" fontId="42" fillId="0" borderId="0" xfId="12"/>
    <xf numFmtId="167" fontId="91" fillId="0" borderId="2" xfId="12" applyNumberFormat="1" applyFont="1" applyBorder="1"/>
    <xf numFmtId="167" fontId="92" fillId="0" borderId="2" xfId="12" applyNumberFormat="1" applyFont="1" applyBorder="1"/>
    <xf numFmtId="0" fontId="91" fillId="0" borderId="2" xfId="12" applyFont="1" applyBorder="1"/>
    <xf numFmtId="167" fontId="91" fillId="0" borderId="2" xfId="13" applyFont="1" applyBorder="1"/>
    <xf numFmtId="167" fontId="92" fillId="0" borderId="2" xfId="13" applyFont="1" applyBorder="1"/>
    <xf numFmtId="0" fontId="91" fillId="0" borderId="0" xfId="12" applyFont="1"/>
    <xf numFmtId="0" fontId="92" fillId="0" borderId="0" xfId="12" applyFont="1"/>
    <xf numFmtId="0" fontId="71" fillId="0" borderId="2" xfId="9" applyFont="1" applyFill="1" applyBorder="1"/>
    <xf numFmtId="0" fontId="60" fillId="0" borderId="2" xfId="9" applyFill="1" applyBorder="1"/>
    <xf numFmtId="0" fontId="42" fillId="0" borderId="2" xfId="12" applyBorder="1"/>
    <xf numFmtId="167" fontId="91" fillId="0" borderId="0" xfId="13" applyFont="1" applyBorder="1"/>
    <xf numFmtId="0" fontId="42" fillId="0" borderId="0" xfId="12" applyBorder="1"/>
    <xf numFmtId="167" fontId="42" fillId="0" borderId="0" xfId="12" applyNumberFormat="1"/>
    <xf numFmtId="0" fontId="91" fillId="0" borderId="0" xfId="12" applyFont="1" applyProtection="1">
      <protection hidden="1"/>
    </xf>
    <xf numFmtId="167" fontId="91" fillId="0" borderId="0" xfId="13" applyFont="1" applyBorder="1" applyProtection="1">
      <protection hidden="1"/>
    </xf>
    <xf numFmtId="0" fontId="42" fillId="0" borderId="0" xfId="12" applyProtection="1">
      <protection locked="0" hidden="1"/>
    </xf>
    <xf numFmtId="0" fontId="42" fillId="0" borderId="0" xfId="12" applyProtection="1">
      <protection hidden="1"/>
    </xf>
    <xf numFmtId="0" fontId="76" fillId="0" borderId="0" xfId="12" applyFont="1" applyProtection="1">
      <protection locked="0" hidden="1"/>
    </xf>
    <xf numFmtId="0" fontId="42" fillId="0" borderId="10" xfId="12" applyBorder="1" applyProtection="1">
      <protection hidden="1"/>
    </xf>
    <xf numFmtId="167" fontId="0" fillId="0" borderId="19" xfId="13" applyFont="1" applyBorder="1" applyProtection="1">
      <protection hidden="1"/>
    </xf>
    <xf numFmtId="167" fontId="0" fillId="0" borderId="13" xfId="13" applyFont="1" applyBorder="1" applyProtection="1">
      <protection hidden="1"/>
    </xf>
    <xf numFmtId="167" fontId="42" fillId="0" borderId="0" xfId="12" applyNumberFormat="1" applyBorder="1" applyProtection="1">
      <protection hidden="1"/>
    </xf>
    <xf numFmtId="0" fontId="42" fillId="0" borderId="9" xfId="12" applyBorder="1" applyProtection="1">
      <protection hidden="1"/>
    </xf>
    <xf numFmtId="167" fontId="0" fillId="0" borderId="0" xfId="13" applyFont="1" applyBorder="1" applyProtection="1">
      <protection hidden="1"/>
    </xf>
    <xf numFmtId="167" fontId="0" fillId="0" borderId="12" xfId="13" applyFont="1" applyBorder="1" applyProtection="1">
      <protection hidden="1"/>
    </xf>
    <xf numFmtId="0" fontId="42" fillId="0" borderId="0" xfId="12" applyBorder="1" applyProtection="1">
      <protection hidden="1"/>
    </xf>
    <xf numFmtId="0" fontId="41" fillId="0" borderId="9" xfId="12" applyFont="1" applyBorder="1" applyProtection="1">
      <protection hidden="1"/>
    </xf>
    <xf numFmtId="167" fontId="0" fillId="0" borderId="12" xfId="13" quotePrefix="1" applyFont="1" applyBorder="1" applyProtection="1">
      <protection hidden="1"/>
    </xf>
    <xf numFmtId="167" fontId="0" fillId="0" borderId="1" xfId="13" applyFont="1" applyBorder="1" applyProtection="1">
      <protection hidden="1"/>
    </xf>
    <xf numFmtId="167" fontId="0" fillId="0" borderId="1" xfId="13" quotePrefix="1" applyFont="1" applyBorder="1" applyProtection="1">
      <protection hidden="1"/>
    </xf>
    <xf numFmtId="167" fontId="0" fillId="0" borderId="14" xfId="13" applyFont="1" applyBorder="1" applyProtection="1">
      <protection hidden="1"/>
    </xf>
    <xf numFmtId="0" fontId="42" fillId="0" borderId="9" xfId="12" quotePrefix="1" applyBorder="1" applyProtection="1">
      <protection hidden="1"/>
    </xf>
    <xf numFmtId="0" fontId="42" fillId="0" borderId="11" xfId="12" quotePrefix="1" applyBorder="1" applyProtection="1">
      <protection hidden="1"/>
    </xf>
    <xf numFmtId="0" fontId="42" fillId="0" borderId="1" xfId="12" applyBorder="1" applyProtection="1">
      <protection hidden="1"/>
    </xf>
    <xf numFmtId="0" fontId="42" fillId="0" borderId="14" xfId="12" applyBorder="1" applyProtection="1">
      <protection hidden="1"/>
    </xf>
    <xf numFmtId="0" fontId="0" fillId="4" borderId="0" xfId="0" applyFill="1" applyProtection="1">
      <protection locked="0"/>
    </xf>
    <xf numFmtId="0" fontId="0" fillId="4" borderId="0" xfId="0" applyFill="1"/>
    <xf numFmtId="0" fontId="0" fillId="0" borderId="0" xfId="0" applyProtection="1">
      <protection hidden="1"/>
    </xf>
    <xf numFmtId="0" fontId="60" fillId="0" borderId="0" xfId="0" applyFont="1" applyProtection="1">
      <protection hidden="1"/>
    </xf>
    <xf numFmtId="0" fontId="0" fillId="5" borderId="0" xfId="0" applyFill="1" applyProtection="1">
      <protection hidden="1"/>
    </xf>
    <xf numFmtId="0" fontId="0" fillId="0" borderId="0" xfId="0" applyBorder="1" applyAlignment="1" applyProtection="1">
      <alignment horizontal="center"/>
    </xf>
    <xf numFmtId="0" fontId="60" fillId="0" borderId="0" xfId="0" applyFont="1" applyBorder="1" applyAlignment="1" applyProtection="1">
      <alignment horizontal="center"/>
    </xf>
    <xf numFmtId="14" fontId="0" fillId="0" borderId="0" xfId="0" applyNumberFormat="1" applyBorder="1" applyAlignment="1" applyProtection="1">
      <alignment horizontal="center"/>
    </xf>
    <xf numFmtId="167" fontId="60" fillId="0" borderId="0" xfId="1" applyFont="1" applyBorder="1" applyAlignment="1" applyProtection="1">
      <alignment horizontal="center"/>
    </xf>
    <xf numFmtId="0" fontId="60" fillId="0" borderId="0" xfId="0" applyFont="1" applyBorder="1" applyAlignment="1" applyProtection="1">
      <alignment horizontal="center"/>
      <protection locked="0"/>
    </xf>
    <xf numFmtId="0" fontId="96" fillId="0" borderId="10" xfId="9" applyFont="1" applyFill="1" applyBorder="1" applyAlignment="1">
      <alignment horizontal="center"/>
    </xf>
    <xf numFmtId="0" fontId="96" fillId="0" borderId="4" xfId="9" applyFont="1" applyFill="1" applyBorder="1" applyAlignment="1">
      <alignment horizontal="center"/>
    </xf>
    <xf numFmtId="0" fontId="96" fillId="0" borderId="0" xfId="9" applyFont="1" applyFill="1" applyBorder="1" applyAlignment="1">
      <alignment horizontal="center"/>
    </xf>
    <xf numFmtId="0" fontId="96" fillId="0" borderId="12" xfId="9" applyFont="1" applyFill="1" applyBorder="1" applyAlignment="1">
      <alignment horizontal="center"/>
    </xf>
    <xf numFmtId="0" fontId="96" fillId="0" borderId="19" xfId="9" applyFont="1" applyFill="1" applyBorder="1" applyAlignment="1">
      <alignment horizontal="left"/>
    </xf>
    <xf numFmtId="0" fontId="96" fillId="0" borderId="19" xfId="9" applyFont="1" applyFill="1" applyBorder="1" applyAlignment="1">
      <alignment horizontal="center"/>
    </xf>
    <xf numFmtId="0" fontId="96" fillId="0" borderId="2" xfId="9" applyFont="1" applyFill="1" applyBorder="1" applyAlignment="1">
      <alignment horizontal="left"/>
    </xf>
    <xf numFmtId="0" fontId="96" fillId="0" borderId="2" xfId="9" applyFont="1" applyFill="1" applyBorder="1" applyAlignment="1">
      <alignment horizontal="center"/>
    </xf>
    <xf numFmtId="0" fontId="96" fillId="0" borderId="6" xfId="9" applyFont="1" applyFill="1" applyBorder="1" applyAlignment="1">
      <alignment horizontal="center"/>
    </xf>
    <xf numFmtId="0" fontId="96" fillId="0" borderId="5" xfId="9" applyFont="1" applyFill="1" applyBorder="1" applyAlignment="1">
      <alignment horizontal="center"/>
    </xf>
    <xf numFmtId="0" fontId="96" fillId="0" borderId="11" xfId="9" applyFont="1" applyFill="1" applyBorder="1" applyAlignment="1">
      <alignment horizontal="center"/>
    </xf>
    <xf numFmtId="0" fontId="96" fillId="0" borderId="6" xfId="9" applyFont="1" applyBorder="1"/>
    <xf numFmtId="0" fontId="96" fillId="0" borderId="3" xfId="9" applyFont="1" applyBorder="1"/>
    <xf numFmtId="0" fontId="96" fillId="0" borderId="7" xfId="9" applyFont="1" applyBorder="1"/>
    <xf numFmtId="0" fontId="96" fillId="0" borderId="11" xfId="9" applyNumberFormat="1" applyFont="1" applyFill="1" applyBorder="1" applyAlignment="1">
      <alignment horizontal="center"/>
    </xf>
    <xf numFmtId="0" fontId="96" fillId="0" borderId="5" xfId="9" applyNumberFormat="1" applyFont="1" applyFill="1" applyBorder="1" applyAlignment="1">
      <alignment horizontal="center"/>
    </xf>
    <xf numFmtId="0" fontId="96" fillId="0" borderId="1" xfId="9" applyNumberFormat="1" applyFont="1" applyFill="1" applyBorder="1" applyAlignment="1">
      <alignment horizontal="center"/>
    </xf>
    <xf numFmtId="0" fontId="96" fillId="0" borderId="14" xfId="9" applyNumberFormat="1" applyFont="1" applyFill="1" applyBorder="1" applyAlignment="1">
      <alignment horizontal="center"/>
    </xf>
    <xf numFmtId="0" fontId="96" fillId="0" borderId="3" xfId="9" applyNumberFormat="1" applyFont="1" applyFill="1" applyBorder="1" applyAlignment="1">
      <alignment horizontal="center"/>
    </xf>
    <xf numFmtId="0" fontId="96" fillId="0" borderId="2" xfId="9" applyNumberFormat="1" applyFont="1" applyFill="1" applyBorder="1" applyAlignment="1">
      <alignment horizontal="center"/>
    </xf>
    <xf numFmtId="0" fontId="96" fillId="0" borderId="6" xfId="9" applyNumberFormat="1" applyFont="1" applyFill="1" applyBorder="1" applyAlignment="1">
      <alignment horizontal="center"/>
    </xf>
    <xf numFmtId="0" fontId="96" fillId="0" borderId="2" xfId="9" applyNumberFormat="1" applyFont="1" applyBorder="1"/>
    <xf numFmtId="0" fontId="39" fillId="5" borderId="2" xfId="2" applyFont="1" applyFill="1" applyBorder="1" applyAlignment="1">
      <alignment horizontal="right"/>
    </xf>
    <xf numFmtId="0" fontId="82" fillId="5" borderId="2" xfId="2" applyFont="1" applyFill="1" applyBorder="1" applyAlignment="1">
      <alignment horizontal="right"/>
    </xf>
    <xf numFmtId="0" fontId="60" fillId="0" borderId="19" xfId="0" applyFont="1" applyBorder="1"/>
    <xf numFmtId="0" fontId="60" fillId="0" borderId="13" xfId="0" applyFont="1" applyBorder="1"/>
    <xf numFmtId="0" fontId="60" fillId="0" borderId="0" xfId="0" applyFont="1" applyBorder="1"/>
    <xf numFmtId="0" fontId="60" fillId="0" borderId="1" xfId="0" applyFont="1" applyBorder="1"/>
    <xf numFmtId="0" fontId="60" fillId="0" borderId="3" xfId="0" applyFont="1" applyBorder="1"/>
    <xf numFmtId="22" fontId="0" fillId="0" borderId="0" xfId="0" applyNumberFormat="1"/>
    <xf numFmtId="0" fontId="60" fillId="0" borderId="4" xfId="0" applyFont="1" applyFill="1" applyBorder="1"/>
    <xf numFmtId="0" fontId="0" fillId="0" borderId="0" xfId="0" applyFill="1" applyBorder="1"/>
    <xf numFmtId="0" fontId="60" fillId="0" borderId="2" xfId="0" applyFont="1" applyFill="1" applyBorder="1" applyProtection="1">
      <protection hidden="1"/>
    </xf>
    <xf numFmtId="0" fontId="60" fillId="0" borderId="2" xfId="0" applyFont="1" applyFill="1" applyBorder="1" applyAlignment="1">
      <alignment horizontal="center"/>
    </xf>
    <xf numFmtId="0" fontId="0" fillId="5" borderId="2" xfId="0" applyFill="1" applyBorder="1" applyProtection="1">
      <protection hidden="1"/>
    </xf>
    <xf numFmtId="0" fontId="60" fillId="3" borderId="2" xfId="9" applyFill="1" applyBorder="1" applyProtection="1">
      <protection locked="0"/>
    </xf>
    <xf numFmtId="170" fontId="0" fillId="3" borderId="3" xfId="1" applyNumberFormat="1" applyFont="1" applyFill="1" applyBorder="1" applyProtection="1">
      <protection locked="0"/>
    </xf>
    <xf numFmtId="170" fontId="0" fillId="3" borderId="2" xfId="1" applyNumberFormat="1" applyFont="1" applyFill="1" applyBorder="1" applyProtection="1">
      <protection locked="0"/>
    </xf>
    <xf numFmtId="170" fontId="60" fillId="3" borderId="2" xfId="1" applyNumberFormat="1" applyFont="1" applyFill="1" applyBorder="1" applyProtection="1">
      <protection locked="0"/>
    </xf>
    <xf numFmtId="10" fontId="0" fillId="3" borderId="5" xfId="10" applyNumberFormat="1" applyFont="1" applyFill="1" applyBorder="1" applyProtection="1">
      <protection locked="0"/>
    </xf>
    <xf numFmtId="10" fontId="0" fillId="3" borderId="1" xfId="10" applyNumberFormat="1" applyFont="1" applyFill="1" applyBorder="1" applyProtection="1">
      <protection locked="0"/>
    </xf>
    <xf numFmtId="170" fontId="0" fillId="3" borderId="6" xfId="1" applyNumberFormat="1" applyFont="1" applyFill="1" applyBorder="1" applyProtection="1">
      <protection locked="0"/>
    </xf>
    <xf numFmtId="170" fontId="0" fillId="3" borderId="9" xfId="1" applyNumberFormat="1" applyFont="1" applyFill="1" applyBorder="1" applyProtection="1">
      <protection locked="0"/>
    </xf>
    <xf numFmtId="170" fontId="0" fillId="3" borderId="11" xfId="1" applyNumberFormat="1" applyFont="1" applyFill="1" applyBorder="1" applyProtection="1">
      <protection locked="0"/>
    </xf>
    <xf numFmtId="170" fontId="0" fillId="3" borderId="5" xfId="1" applyNumberFormat="1" applyFont="1" applyFill="1" applyBorder="1" applyProtection="1">
      <protection locked="0"/>
    </xf>
    <xf numFmtId="0" fontId="60" fillId="3" borderId="0" xfId="9" applyFill="1" applyProtection="1">
      <protection locked="0"/>
    </xf>
    <xf numFmtId="0" fontId="60" fillId="0" borderId="0" xfId="9" applyProtection="1">
      <protection locked="0"/>
    </xf>
    <xf numFmtId="0" fontId="38" fillId="0" borderId="9" xfId="12" applyFont="1" applyBorder="1" applyAlignment="1" applyProtection="1">
      <alignment horizontal="right"/>
      <protection hidden="1"/>
    </xf>
    <xf numFmtId="167" fontId="60" fillId="0" borderId="0" xfId="13" quotePrefix="1" applyFont="1" applyBorder="1" applyProtection="1">
      <protection hidden="1"/>
    </xf>
    <xf numFmtId="167" fontId="60" fillId="0" borderId="1" xfId="13" quotePrefix="1" applyFont="1" applyBorder="1" applyProtection="1">
      <protection hidden="1"/>
    </xf>
    <xf numFmtId="0" fontId="38" fillId="0" borderId="10" xfId="12" applyFont="1" applyBorder="1" applyAlignment="1" applyProtection="1">
      <alignment horizontal="right"/>
      <protection hidden="1"/>
    </xf>
    <xf numFmtId="167" fontId="0" fillId="0" borderId="19" xfId="13" quotePrefix="1" applyFont="1" applyBorder="1" applyProtection="1">
      <protection hidden="1"/>
    </xf>
    <xf numFmtId="0" fontId="38" fillId="0" borderId="9" xfId="12" applyFont="1" applyBorder="1" applyProtection="1">
      <protection hidden="1"/>
    </xf>
    <xf numFmtId="0" fontId="76" fillId="0" borderId="9" xfId="12" applyFont="1" applyBorder="1" applyAlignment="1" applyProtection="1">
      <alignment horizontal="right"/>
      <protection hidden="1"/>
    </xf>
    <xf numFmtId="167" fontId="61" fillId="0" borderId="1" xfId="13" applyFont="1" applyBorder="1" applyProtection="1">
      <protection hidden="1"/>
    </xf>
    <xf numFmtId="0" fontId="76" fillId="0" borderId="11" xfId="12" applyFont="1" applyBorder="1" applyAlignment="1" applyProtection="1">
      <alignment horizontal="right"/>
      <protection hidden="1"/>
    </xf>
    <xf numFmtId="167" fontId="61" fillId="0" borderId="1" xfId="13" quotePrefix="1" applyFont="1" applyBorder="1" applyProtection="1">
      <protection hidden="1"/>
    </xf>
    <xf numFmtId="0" fontId="42" fillId="0" borderId="9" xfId="12" applyFill="1" applyBorder="1" applyAlignment="1" applyProtection="1">
      <alignment horizontal="right"/>
      <protection hidden="1"/>
    </xf>
    <xf numFmtId="167" fontId="0" fillId="0" borderId="0" xfId="13" applyFont="1" applyFill="1" applyBorder="1" applyProtection="1">
      <protection hidden="1"/>
    </xf>
    <xf numFmtId="167" fontId="0" fillId="0" borderId="12" xfId="13" applyFont="1" applyFill="1" applyBorder="1" applyProtection="1">
      <protection hidden="1"/>
    </xf>
    <xf numFmtId="167" fontId="0" fillId="0" borderId="1" xfId="13" applyFont="1" applyFill="1" applyBorder="1" applyProtection="1">
      <protection hidden="1"/>
    </xf>
    <xf numFmtId="167" fontId="0" fillId="0" borderId="0" xfId="13" quotePrefix="1" applyFont="1" applyFill="1" applyBorder="1" applyProtection="1">
      <protection hidden="1"/>
    </xf>
    <xf numFmtId="0" fontId="64" fillId="0" borderId="0" xfId="9" applyFont="1" applyFill="1"/>
    <xf numFmtId="14" fontId="60" fillId="3" borderId="0" xfId="9" applyNumberFormat="1" applyFill="1" applyProtection="1">
      <protection locked="0"/>
    </xf>
    <xf numFmtId="0" fontId="0" fillId="0" borderId="0" xfId="0" applyFill="1"/>
    <xf numFmtId="167" fontId="0" fillId="0" borderId="0" xfId="1" applyFont="1" applyFill="1"/>
    <xf numFmtId="0" fontId="60" fillId="0" borderId="0" xfId="0" quotePrefix="1" applyFont="1"/>
    <xf numFmtId="167" fontId="0" fillId="21" borderId="0" xfId="1" applyFont="1" applyFill="1" applyProtection="1">
      <protection locked="0"/>
    </xf>
    <xf numFmtId="167" fontId="60" fillId="21" borderId="0" xfId="1" applyFont="1" applyFill="1" applyProtection="1">
      <protection locked="0"/>
    </xf>
    <xf numFmtId="0" fontId="0" fillId="21" borderId="0" xfId="0" applyFill="1" applyProtection="1">
      <protection locked="0"/>
    </xf>
    <xf numFmtId="0" fontId="76" fillId="0" borderId="11" xfId="12" applyFont="1" applyFill="1" applyBorder="1" applyAlignment="1" applyProtection="1">
      <alignment horizontal="right"/>
      <protection hidden="1"/>
    </xf>
    <xf numFmtId="167" fontId="76" fillId="0" borderId="1" xfId="13" applyFont="1" applyFill="1" applyBorder="1" applyProtection="1">
      <protection hidden="1"/>
    </xf>
    <xf numFmtId="167" fontId="76" fillId="0" borderId="14" xfId="13" applyFont="1" applyFill="1" applyBorder="1" applyProtection="1">
      <protection hidden="1"/>
    </xf>
    <xf numFmtId="0" fontId="42" fillId="0" borderId="9" xfId="12" applyFill="1" applyBorder="1" applyProtection="1">
      <protection hidden="1"/>
    </xf>
    <xf numFmtId="0" fontId="42" fillId="0" borderId="0" xfId="12" applyFill="1" applyBorder="1" applyProtection="1">
      <protection hidden="1"/>
    </xf>
    <xf numFmtId="0" fontId="42" fillId="0" borderId="12" xfId="12" applyFill="1" applyBorder="1" applyProtection="1">
      <protection hidden="1"/>
    </xf>
    <xf numFmtId="167" fontId="61" fillId="0" borderId="1" xfId="13" applyFont="1" applyFill="1" applyBorder="1" applyProtection="1">
      <protection hidden="1"/>
    </xf>
    <xf numFmtId="167" fontId="0" fillId="0" borderId="14" xfId="13" applyFont="1" applyFill="1" applyBorder="1" applyProtection="1">
      <protection hidden="1"/>
    </xf>
    <xf numFmtId="0" fontId="42" fillId="0" borderId="10" xfId="12" applyFill="1" applyBorder="1" applyProtection="1">
      <protection hidden="1"/>
    </xf>
    <xf numFmtId="0" fontId="42" fillId="0" borderId="19" xfId="12" applyFill="1" applyBorder="1" applyProtection="1">
      <protection hidden="1"/>
    </xf>
    <xf numFmtId="0" fontId="42" fillId="0" borderId="13" xfId="12" applyFill="1" applyBorder="1" applyProtection="1">
      <protection hidden="1"/>
    </xf>
    <xf numFmtId="0" fontId="76" fillId="0" borderId="11" xfId="12" applyFont="1" applyFill="1" applyBorder="1" applyProtection="1">
      <protection hidden="1"/>
    </xf>
    <xf numFmtId="167" fontId="76" fillId="0" borderId="1" xfId="12" applyNumberFormat="1" applyFont="1" applyFill="1" applyBorder="1" applyProtection="1">
      <protection hidden="1"/>
    </xf>
    <xf numFmtId="0" fontId="76" fillId="0" borderId="14" xfId="12" applyFont="1" applyFill="1" applyBorder="1" applyProtection="1">
      <protection hidden="1"/>
    </xf>
    <xf numFmtId="0" fontId="42" fillId="0" borderId="11" xfId="12" applyFill="1" applyBorder="1" applyProtection="1">
      <protection hidden="1"/>
    </xf>
    <xf numFmtId="0" fontId="42" fillId="0" borderId="1" xfId="12" applyFill="1" applyBorder="1" applyProtection="1">
      <protection hidden="1"/>
    </xf>
    <xf numFmtId="0" fontId="42" fillId="0" borderId="14" xfId="12" applyFill="1" applyBorder="1" applyProtection="1">
      <protection hidden="1"/>
    </xf>
    <xf numFmtId="0" fontId="0" fillId="0" borderId="2" xfId="0" applyBorder="1" applyAlignment="1" applyProtection="1">
      <alignment horizontal="center"/>
      <protection hidden="1"/>
    </xf>
    <xf numFmtId="0" fontId="0" fillId="0" borderId="0" xfId="0" applyProtection="1">
      <protection locked="0" hidden="1"/>
    </xf>
    <xf numFmtId="0" fontId="76" fillId="0" borderId="0" xfId="2" applyFont="1" applyFill="1" applyProtection="1">
      <protection hidden="1"/>
    </xf>
    <xf numFmtId="0" fontId="59" fillId="0" borderId="0" xfId="2" applyFill="1"/>
    <xf numFmtId="0" fontId="76" fillId="0" borderId="0" xfId="2" applyFont="1" applyFill="1"/>
    <xf numFmtId="0" fontId="59" fillId="0" borderId="0" xfId="2" applyFill="1" applyBorder="1"/>
    <xf numFmtId="0" fontId="59" fillId="0" borderId="0" xfId="2" applyFill="1" applyProtection="1">
      <protection hidden="1"/>
    </xf>
    <xf numFmtId="0" fontId="40" fillId="0" borderId="10" xfId="2" applyFont="1" applyFill="1" applyBorder="1" applyAlignment="1" applyProtection="1">
      <alignment horizontal="center"/>
      <protection hidden="1"/>
    </xf>
    <xf numFmtId="167" fontId="40" fillId="0" borderId="13" xfId="1" applyFont="1" applyFill="1" applyBorder="1" applyAlignment="1" applyProtection="1">
      <alignment horizontal="center"/>
      <protection hidden="1"/>
    </xf>
    <xf numFmtId="167" fontId="56" fillId="0" borderId="0" xfId="1" applyFont="1" applyFill="1" applyBorder="1"/>
    <xf numFmtId="0" fontId="76" fillId="0" borderId="2" xfId="2" applyFont="1" applyFill="1" applyBorder="1" applyAlignment="1" applyProtection="1">
      <alignment horizontal="right"/>
      <protection hidden="1"/>
    </xf>
    <xf numFmtId="0" fontId="76" fillId="0" borderId="13" xfId="2" applyFont="1" applyFill="1" applyBorder="1" applyAlignment="1">
      <alignment horizontal="right"/>
    </xf>
    <xf numFmtId="167" fontId="59" fillId="0" borderId="0" xfId="1" applyFont="1" applyFill="1" applyBorder="1"/>
    <xf numFmtId="167" fontId="59" fillId="0" borderId="12" xfId="1" applyFont="1" applyFill="1" applyBorder="1" applyProtection="1">
      <protection locked="0" hidden="1"/>
    </xf>
    <xf numFmtId="0" fontId="76" fillId="0" borderId="2" xfId="2" applyFont="1" applyFill="1" applyBorder="1" applyAlignment="1">
      <alignment horizontal="right"/>
    </xf>
    <xf numFmtId="167" fontId="76" fillId="0" borderId="14" xfId="1" applyFont="1" applyFill="1" applyBorder="1" applyProtection="1">
      <protection locked="0" hidden="1"/>
    </xf>
    <xf numFmtId="0" fontId="36" fillId="0" borderId="0" xfId="2" applyFont="1" applyFill="1"/>
    <xf numFmtId="0" fontId="36" fillId="0" borderId="4" xfId="2" applyFont="1" applyFill="1" applyBorder="1"/>
    <xf numFmtId="0" fontId="36" fillId="0" borderId="2" xfId="2" applyFont="1" applyFill="1" applyBorder="1"/>
    <xf numFmtId="0" fontId="76" fillId="2" borderId="2" xfId="2" applyFont="1" applyFill="1" applyBorder="1" applyProtection="1">
      <protection hidden="1"/>
    </xf>
    <xf numFmtId="0" fontId="76" fillId="2" borderId="10" xfId="2" applyFont="1" applyFill="1" applyBorder="1" applyAlignment="1" applyProtection="1">
      <alignment horizontal="left"/>
      <protection hidden="1"/>
    </xf>
    <xf numFmtId="167" fontId="51" fillId="2" borderId="13" xfId="1" applyFont="1" applyFill="1" applyBorder="1" applyAlignment="1" applyProtection="1">
      <alignment horizontal="center"/>
      <protection hidden="1"/>
    </xf>
    <xf numFmtId="0" fontId="76" fillId="2" borderId="3" xfId="2" applyFont="1" applyFill="1" applyBorder="1" applyProtection="1">
      <protection hidden="1"/>
    </xf>
    <xf numFmtId="0" fontId="59" fillId="2" borderId="7" xfId="2" applyFill="1" applyBorder="1" applyProtection="1">
      <protection hidden="1"/>
    </xf>
    <xf numFmtId="167" fontId="76" fillId="2" borderId="2" xfId="1" applyFont="1" applyFill="1" applyBorder="1" applyAlignment="1" applyProtection="1">
      <alignment horizontal="center"/>
      <protection locked="0" hidden="1"/>
    </xf>
    <xf numFmtId="0" fontId="59" fillId="4" borderId="0" xfId="2" applyFill="1" applyProtection="1">
      <protection locked="0"/>
    </xf>
    <xf numFmtId="0" fontId="96" fillId="0" borderId="0" xfId="9" applyFont="1" applyFill="1" applyBorder="1"/>
    <xf numFmtId="169" fontId="96" fillId="0" borderId="0" xfId="9" applyNumberFormat="1" applyFont="1" applyFill="1" applyBorder="1" applyAlignment="1">
      <alignment horizontal="center"/>
    </xf>
    <xf numFmtId="0" fontId="96" fillId="0" borderId="0" xfId="9" applyFont="1" applyFill="1" applyBorder="1" applyAlignment="1">
      <alignment horizontal="left"/>
    </xf>
    <xf numFmtId="0" fontId="96" fillId="0" borderId="0" xfId="9" applyNumberFormat="1" applyFont="1" applyFill="1" applyBorder="1"/>
    <xf numFmtId="14" fontId="96" fillId="0" borderId="0" xfId="9" applyNumberFormat="1" applyFont="1" applyFill="1" applyBorder="1" applyAlignment="1">
      <alignment horizontal="center"/>
    </xf>
    <xf numFmtId="0" fontId="96" fillId="0" borderId="0" xfId="9" applyNumberFormat="1" applyFont="1" applyFill="1" applyBorder="1" applyAlignment="1">
      <alignment horizontal="center"/>
    </xf>
    <xf numFmtId="14" fontId="96" fillId="0" borderId="0" xfId="9" applyNumberFormat="1" applyFont="1" applyFill="1" applyBorder="1"/>
    <xf numFmtId="0" fontId="96" fillId="0" borderId="0" xfId="1" applyNumberFormat="1" applyFont="1" applyFill="1" applyBorder="1"/>
    <xf numFmtId="0" fontId="96" fillId="0" borderId="0" xfId="9" quotePrefix="1" applyNumberFormat="1" applyFont="1" applyFill="1" applyBorder="1"/>
    <xf numFmtId="0" fontId="96" fillId="0" borderId="0" xfId="1" applyNumberFormat="1" applyFont="1" applyFill="1" applyBorder="1" applyAlignment="1">
      <alignment shrinkToFit="1"/>
    </xf>
    <xf numFmtId="0" fontId="100" fillId="0" borderId="0" xfId="0" applyFont="1" applyFill="1" applyBorder="1"/>
    <xf numFmtId="0" fontId="100" fillId="0" borderId="0" xfId="0" applyNumberFormat="1" applyFont="1" applyFill="1" applyBorder="1"/>
    <xf numFmtId="169" fontId="96" fillId="0" borderId="0" xfId="9" applyNumberFormat="1" applyFont="1" applyFill="1" applyBorder="1"/>
    <xf numFmtId="0" fontId="96" fillId="0" borderId="0" xfId="9" applyFont="1" applyFill="1" applyBorder="1" applyAlignment="1">
      <alignment horizontal="right"/>
    </xf>
    <xf numFmtId="169" fontId="96" fillId="0" borderId="0" xfId="9" applyNumberFormat="1" applyFont="1" applyFill="1" applyBorder="1" applyAlignment="1">
      <alignment horizontal="left"/>
    </xf>
    <xf numFmtId="170" fontId="96" fillId="0" borderId="0" xfId="1" applyNumberFormat="1" applyFont="1" applyFill="1" applyBorder="1" applyAlignment="1">
      <alignment horizontal="left"/>
    </xf>
    <xf numFmtId="0" fontId="96" fillId="0" borderId="0" xfId="0" applyFont="1" applyFill="1" applyBorder="1"/>
    <xf numFmtId="169" fontId="96" fillId="24" borderId="10" xfId="9" applyNumberFormat="1" applyFont="1" applyFill="1" applyBorder="1" applyAlignment="1">
      <alignment horizontal="center"/>
    </xf>
    <xf numFmtId="167" fontId="100" fillId="24" borderId="10" xfId="1" applyFont="1" applyFill="1" applyBorder="1"/>
    <xf numFmtId="167" fontId="100" fillId="24" borderId="11" xfId="1" applyFont="1" applyFill="1" applyBorder="1"/>
    <xf numFmtId="169" fontId="96" fillId="24" borderId="11" xfId="9" applyNumberFormat="1" applyFont="1" applyFill="1" applyBorder="1" applyAlignment="1">
      <alignment horizontal="center"/>
    </xf>
    <xf numFmtId="167" fontId="96" fillId="0" borderId="0" xfId="1" applyFont="1"/>
    <xf numFmtId="169" fontId="96" fillId="0" borderId="0" xfId="1" applyNumberFormat="1" applyFont="1"/>
    <xf numFmtId="0" fontId="96" fillId="0" borderId="0" xfId="0" applyFont="1"/>
    <xf numFmtId="167" fontId="96" fillId="24" borderId="10" xfId="1" applyFont="1" applyFill="1" applyBorder="1"/>
    <xf numFmtId="167" fontId="96" fillId="24" borderId="19" xfId="1" applyFont="1" applyFill="1" applyBorder="1"/>
    <xf numFmtId="167" fontId="96" fillId="24" borderId="13" xfId="1" applyFont="1" applyFill="1" applyBorder="1"/>
    <xf numFmtId="167" fontId="96" fillId="24" borderId="2" xfId="1" applyFont="1" applyFill="1" applyBorder="1" applyAlignment="1">
      <alignment shrinkToFit="1"/>
    </xf>
    <xf numFmtId="167" fontId="95" fillId="0" borderId="0" xfId="1" applyFont="1" applyBorder="1"/>
    <xf numFmtId="167" fontId="94" fillId="0" borderId="0" xfId="1" applyFont="1" applyBorder="1"/>
    <xf numFmtId="169" fontId="96" fillId="0" borderId="0" xfId="0" applyNumberFormat="1" applyFont="1" applyAlignment="1">
      <alignment horizontal="left"/>
    </xf>
    <xf numFmtId="169" fontId="96" fillId="0" borderId="0" xfId="0" applyNumberFormat="1" applyFont="1" applyAlignment="1">
      <alignment horizontal="center"/>
    </xf>
    <xf numFmtId="167" fontId="94" fillId="24" borderId="19" xfId="1" applyFont="1" applyFill="1" applyBorder="1"/>
    <xf numFmtId="167" fontId="101" fillId="0" borderId="0" xfId="13" applyFont="1" applyBorder="1" applyProtection="1">
      <protection hidden="1"/>
    </xf>
    <xf numFmtId="167" fontId="60" fillId="0" borderId="0" xfId="0" applyNumberFormat="1" applyFont="1"/>
    <xf numFmtId="0" fontId="0" fillId="0" borderId="0" xfId="0" applyProtection="1"/>
    <xf numFmtId="167" fontId="76" fillId="25" borderId="2" xfId="2" applyNumberFormat="1" applyFont="1" applyFill="1" applyBorder="1"/>
    <xf numFmtId="166" fontId="76" fillId="25" borderId="2" xfId="14" applyFont="1" applyFill="1" applyBorder="1"/>
    <xf numFmtId="14" fontId="83" fillId="25" borderId="2" xfId="1" applyNumberFormat="1" applyFont="1" applyFill="1" applyBorder="1" applyAlignment="1" applyProtection="1">
      <alignment horizontal="right"/>
      <protection hidden="1"/>
    </xf>
    <xf numFmtId="167" fontId="83" fillId="25" borderId="2" xfId="1" applyFont="1" applyFill="1" applyBorder="1" applyAlignment="1" applyProtection="1">
      <alignment horizontal="right"/>
      <protection hidden="1"/>
    </xf>
    <xf numFmtId="0" fontId="83" fillId="25" borderId="2" xfId="1" applyNumberFormat="1" applyFont="1" applyFill="1" applyBorder="1" applyAlignment="1" applyProtection="1">
      <alignment horizontal="right"/>
      <protection hidden="1"/>
    </xf>
    <xf numFmtId="0" fontId="59" fillId="25" borderId="2" xfId="2" applyFill="1" applyBorder="1" applyAlignment="1" applyProtection="1">
      <alignment horizontal="center"/>
      <protection locked="0"/>
    </xf>
    <xf numFmtId="167" fontId="59" fillId="25" borderId="2" xfId="2" applyNumberFormat="1" applyFill="1" applyBorder="1" applyAlignment="1" applyProtection="1">
      <alignment horizontal="center"/>
      <protection locked="0"/>
    </xf>
    <xf numFmtId="0" fontId="76" fillId="0" borderId="9" xfId="2" applyFont="1" applyFill="1" applyBorder="1" applyAlignment="1" applyProtection="1">
      <alignment horizontal="right"/>
      <protection hidden="1"/>
    </xf>
    <xf numFmtId="0" fontId="76" fillId="0" borderId="11" xfId="2" applyFont="1" applyFill="1" applyBorder="1" applyAlignment="1" applyProtection="1">
      <alignment horizontal="right"/>
      <protection hidden="1"/>
    </xf>
    <xf numFmtId="14" fontId="0" fillId="25" borderId="2" xfId="0" applyNumberFormat="1" applyFill="1" applyBorder="1" applyAlignment="1" applyProtection="1">
      <alignment horizontal="center"/>
      <protection hidden="1"/>
    </xf>
    <xf numFmtId="0" fontId="0" fillId="25" borderId="2" xfId="0" applyNumberFormat="1" applyFill="1" applyBorder="1" applyAlignment="1" applyProtection="1">
      <alignment horizontal="center"/>
      <protection hidden="1"/>
    </xf>
    <xf numFmtId="0" fontId="0" fillId="25" borderId="2" xfId="0" applyFill="1" applyBorder="1" applyAlignment="1" applyProtection="1">
      <alignment horizontal="center"/>
      <protection hidden="1"/>
    </xf>
    <xf numFmtId="167" fontId="0" fillId="25" borderId="2" xfId="1" applyFont="1" applyFill="1" applyBorder="1" applyAlignment="1" applyProtection="1">
      <alignment horizontal="center"/>
      <protection hidden="1"/>
    </xf>
    <xf numFmtId="0" fontId="59" fillId="20" borderId="4" xfId="2" applyFill="1" applyBorder="1"/>
    <xf numFmtId="0" fontId="59" fillId="20" borderId="5" xfId="2" applyFill="1" applyBorder="1"/>
    <xf numFmtId="0" fontId="60" fillId="21" borderId="2" xfId="0" applyFont="1" applyFill="1" applyBorder="1" applyAlignment="1" applyProtection="1">
      <alignment horizontal="center"/>
      <protection locked="0"/>
    </xf>
    <xf numFmtId="14" fontId="60" fillId="21" borderId="2" xfId="0" applyNumberFormat="1" applyFont="1" applyFill="1" applyBorder="1" applyAlignment="1" applyProtection="1">
      <alignment horizontal="center"/>
      <protection locked="0"/>
    </xf>
    <xf numFmtId="167" fontId="84" fillId="2" borderId="2" xfId="1" applyFont="1" applyFill="1" applyBorder="1" applyProtection="1">
      <protection locked="0"/>
    </xf>
    <xf numFmtId="0" fontId="61" fillId="0" borderId="0" xfId="0" applyFont="1"/>
    <xf numFmtId="0" fontId="80" fillId="0" borderId="2" xfId="0" applyFont="1" applyFill="1" applyBorder="1" applyProtection="1">
      <protection locked="0"/>
    </xf>
    <xf numFmtId="170" fontId="0" fillId="0" borderId="0" xfId="1" applyNumberFormat="1" applyFont="1"/>
    <xf numFmtId="0" fontId="85" fillId="5" borderId="2" xfId="3" applyFont="1" applyFill="1" applyBorder="1" applyAlignment="1" applyProtection="1">
      <alignment horizontal="center"/>
    </xf>
    <xf numFmtId="0" fontId="60" fillId="23" borderId="0" xfId="0" applyFont="1" applyFill="1"/>
    <xf numFmtId="0" fontId="0" fillId="23" borderId="0" xfId="0" applyFill="1"/>
    <xf numFmtId="0" fontId="60" fillId="0" borderId="0" xfId="0" applyFont="1" applyAlignment="1" applyProtection="1">
      <alignment horizontal="center"/>
    </xf>
    <xf numFmtId="0" fontId="60" fillId="5" borderId="10" xfId="0" applyFont="1" applyFill="1" applyBorder="1" applyProtection="1">
      <protection locked="0"/>
    </xf>
    <xf numFmtId="0" fontId="0" fillId="5" borderId="19" xfId="0" applyFill="1" applyBorder="1"/>
    <xf numFmtId="0" fontId="0" fillId="5" borderId="7" xfId="0" applyFill="1" applyBorder="1"/>
    <xf numFmtId="0" fontId="60" fillId="5" borderId="6" xfId="0" applyFont="1" applyFill="1" applyBorder="1"/>
    <xf numFmtId="0" fontId="60" fillId="5" borderId="2" xfId="0" applyFont="1" applyFill="1" applyBorder="1"/>
    <xf numFmtId="0" fontId="0" fillId="5" borderId="3" xfId="0" applyFill="1" applyBorder="1"/>
    <xf numFmtId="0" fontId="0" fillId="0" borderId="2" xfId="0" applyBorder="1" applyProtection="1">
      <protection hidden="1"/>
    </xf>
    <xf numFmtId="167" fontId="0" fillId="0" borderId="2" xfId="1" applyFont="1" applyBorder="1" applyProtection="1">
      <protection hidden="1"/>
    </xf>
    <xf numFmtId="167" fontId="0" fillId="21" borderId="2" xfId="1" applyFont="1" applyFill="1" applyBorder="1" applyProtection="1">
      <protection locked="0" hidden="1"/>
    </xf>
    <xf numFmtId="167" fontId="60" fillId="21" borderId="2" xfId="1" applyFont="1" applyFill="1" applyBorder="1" applyProtection="1">
      <protection locked="0" hidden="1"/>
    </xf>
    <xf numFmtId="0" fontId="84" fillId="16" borderId="2" xfId="2" applyFont="1" applyFill="1" applyBorder="1" applyProtection="1">
      <protection locked="0"/>
    </xf>
    <xf numFmtId="0" fontId="84" fillId="16" borderId="2" xfId="2" applyFont="1" applyFill="1" applyBorder="1" applyAlignment="1" applyProtection="1">
      <alignment horizontal="center"/>
      <protection locked="0"/>
    </xf>
    <xf numFmtId="0" fontId="37" fillId="16" borderId="2" xfId="2" applyFont="1" applyFill="1" applyBorder="1" applyProtection="1">
      <protection locked="0"/>
    </xf>
    <xf numFmtId="0" fontId="47" fillId="16" borderId="2" xfId="2" applyFont="1" applyFill="1" applyBorder="1" applyProtection="1">
      <protection locked="0"/>
    </xf>
    <xf numFmtId="0" fontId="34" fillId="16" borderId="2" xfId="2" applyFont="1" applyFill="1" applyBorder="1" applyProtection="1">
      <protection locked="0"/>
    </xf>
    <xf numFmtId="0" fontId="46" fillId="16" borderId="2" xfId="2" applyFont="1" applyFill="1" applyBorder="1" applyProtection="1">
      <protection locked="0"/>
    </xf>
    <xf numFmtId="0" fontId="67" fillId="16" borderId="2" xfId="3" applyFont="1" applyFill="1" applyBorder="1" applyAlignment="1" applyProtection="1">
      <alignment horizontal="center"/>
      <protection locked="0"/>
    </xf>
    <xf numFmtId="167" fontId="59" fillId="16" borderId="2" xfId="1" applyFont="1" applyFill="1" applyBorder="1" applyAlignment="1" applyProtection="1">
      <alignment horizontal="center"/>
      <protection locked="0"/>
    </xf>
    <xf numFmtId="0" fontId="60" fillId="0" borderId="0" xfId="0" applyFont="1" applyAlignment="1" applyProtection="1">
      <alignment horizontal="left"/>
      <protection locked="0"/>
    </xf>
    <xf numFmtId="169" fontId="96" fillId="0" borderId="0" xfId="9" applyNumberFormat="1" applyFont="1" applyFill="1" applyBorder="1" applyAlignment="1" applyProtection="1">
      <alignment horizontal="left"/>
      <protection locked="0"/>
    </xf>
    <xf numFmtId="167" fontId="100" fillId="0" borderId="0" xfId="1" applyFont="1" applyBorder="1" applyProtection="1">
      <protection locked="0"/>
    </xf>
    <xf numFmtId="167" fontId="95" fillId="0" borderId="0" xfId="1" applyFont="1" applyBorder="1" applyProtection="1">
      <protection locked="0"/>
    </xf>
    <xf numFmtId="167" fontId="94" fillId="0" borderId="0" xfId="1" applyFont="1" applyBorder="1" applyProtection="1">
      <protection locked="0"/>
    </xf>
    <xf numFmtId="169" fontId="96" fillId="0" borderId="0" xfId="0" applyNumberFormat="1" applyFont="1" applyBorder="1" applyAlignment="1" applyProtection="1">
      <alignment horizontal="left"/>
      <protection locked="0"/>
    </xf>
    <xf numFmtId="167" fontId="96" fillId="0" borderId="0" xfId="1" applyFont="1" applyBorder="1" applyProtection="1">
      <protection locked="0"/>
    </xf>
    <xf numFmtId="169" fontId="96" fillId="0" borderId="0" xfId="0" applyNumberFormat="1" applyFont="1" applyAlignment="1" applyProtection="1">
      <alignment horizontal="left"/>
      <protection locked="0"/>
    </xf>
    <xf numFmtId="167" fontId="96" fillId="0" borderId="0" xfId="1" applyFont="1" applyProtection="1">
      <protection locked="0"/>
    </xf>
    <xf numFmtId="167" fontId="94" fillId="0" borderId="0" xfId="1" applyFont="1" applyProtection="1">
      <protection locked="0"/>
    </xf>
    <xf numFmtId="0" fontId="96" fillId="0" borderId="0" xfId="1" applyNumberFormat="1" applyFont="1" applyProtection="1">
      <protection locked="0"/>
    </xf>
    <xf numFmtId="169" fontId="96" fillId="0" borderId="0" xfId="1" applyNumberFormat="1" applyFont="1" applyProtection="1">
      <protection locked="0"/>
    </xf>
    <xf numFmtId="174" fontId="60" fillId="3" borderId="2" xfId="0" applyNumberFormat="1" applyFont="1" applyFill="1" applyBorder="1" applyProtection="1">
      <protection locked="0"/>
    </xf>
    <xf numFmtId="0" fontId="60" fillId="0" borderId="2" xfId="9" applyFont="1" applyFill="1" applyBorder="1"/>
    <xf numFmtId="0" fontId="60" fillId="0" borderId="7" xfId="9" applyFont="1" applyFill="1" applyBorder="1"/>
    <xf numFmtId="0" fontId="60" fillId="0" borderId="6" xfId="9" applyFont="1" applyFill="1" applyBorder="1"/>
    <xf numFmtId="0" fontId="60" fillId="0" borderId="5" xfId="9" applyFill="1" applyBorder="1"/>
    <xf numFmtId="0" fontId="60" fillId="0" borderId="7" xfId="9" applyFill="1" applyBorder="1"/>
    <xf numFmtId="0" fontId="71" fillId="0" borderId="6" xfId="9" applyFont="1" applyFill="1" applyBorder="1"/>
    <xf numFmtId="0" fontId="60" fillId="0" borderId="6" xfId="9" applyFill="1" applyBorder="1"/>
    <xf numFmtId="0" fontId="0" fillId="5" borderId="0" xfId="0" applyFill="1" applyProtection="1">
      <protection locked="0" hidden="1"/>
    </xf>
    <xf numFmtId="0" fontId="60" fillId="0" borderId="0" xfId="0" applyFont="1" applyProtection="1">
      <protection locked="0" hidden="1"/>
    </xf>
    <xf numFmtId="0" fontId="60" fillId="0" borderId="0" xfId="9" applyFont="1" applyProtection="1">
      <protection hidden="1"/>
    </xf>
    <xf numFmtId="0" fontId="71" fillId="0" borderId="0" xfId="9" applyNumberFormat="1" applyFont="1" applyFill="1" applyBorder="1" applyProtection="1">
      <protection locked="0" hidden="1"/>
    </xf>
    <xf numFmtId="0" fontId="60" fillId="4" borderId="0" xfId="9" applyFont="1" applyFill="1" applyProtection="1">
      <protection hidden="1"/>
    </xf>
    <xf numFmtId="0" fontId="60" fillId="2" borderId="0" xfId="9" applyFont="1" applyFill="1" applyProtection="1">
      <protection hidden="1"/>
    </xf>
    <xf numFmtId="0" fontId="71" fillId="5" borderId="0" xfId="9" applyFont="1" applyFill="1" applyBorder="1" applyProtection="1">
      <protection hidden="1"/>
    </xf>
    <xf numFmtId="0" fontId="71" fillId="3" borderId="0" xfId="9" applyFont="1" applyFill="1" applyBorder="1" applyProtection="1">
      <protection hidden="1"/>
    </xf>
    <xf numFmtId="0" fontId="60" fillId="0" borderId="8" xfId="9" applyFill="1" applyBorder="1" applyProtection="1">
      <protection hidden="1"/>
    </xf>
    <xf numFmtId="0" fontId="60" fillId="0" borderId="0" xfId="9" applyFill="1" applyBorder="1" applyProtection="1">
      <protection hidden="1"/>
    </xf>
    <xf numFmtId="0" fontId="71" fillId="0" borderId="18" xfId="9" applyFont="1" applyFill="1" applyBorder="1" applyProtection="1">
      <protection hidden="1"/>
    </xf>
    <xf numFmtId="0" fontId="71" fillId="0" borderId="5" xfId="9" applyFont="1" applyFill="1" applyBorder="1" applyProtection="1">
      <protection hidden="1"/>
    </xf>
    <xf numFmtId="0" fontId="60" fillId="0" borderId="2" xfId="9" applyBorder="1" applyProtection="1">
      <protection hidden="1"/>
    </xf>
    <xf numFmtId="0" fontId="60" fillId="0" borderId="0" xfId="9" applyProtection="1">
      <protection hidden="1"/>
    </xf>
    <xf numFmtId="169" fontId="72" fillId="0" borderId="0" xfId="9" applyNumberFormat="1" applyFont="1" applyFill="1" applyBorder="1" applyProtection="1">
      <protection hidden="1"/>
    </xf>
    <xf numFmtId="0" fontId="72" fillId="0" borderId="0" xfId="9" applyFont="1" applyFill="1" applyBorder="1" applyProtection="1">
      <protection hidden="1"/>
    </xf>
    <xf numFmtId="0" fontId="72" fillId="0" borderId="0" xfId="9" applyFont="1" applyFill="1" applyBorder="1" applyAlignment="1" applyProtection="1">
      <alignment horizontal="right"/>
      <protection hidden="1"/>
    </xf>
    <xf numFmtId="0" fontId="72" fillId="0" borderId="0" xfId="9" applyFont="1" applyFill="1" applyBorder="1" applyAlignment="1" applyProtection="1">
      <alignment horizontal="left"/>
      <protection hidden="1"/>
    </xf>
    <xf numFmtId="0" fontId="73" fillId="5" borderId="0" xfId="9" applyFont="1" applyFill="1" applyProtection="1">
      <protection hidden="1"/>
    </xf>
    <xf numFmtId="0" fontId="60" fillId="2" borderId="2" xfId="0" applyFont="1" applyFill="1" applyBorder="1" applyProtection="1">
      <protection hidden="1"/>
    </xf>
    <xf numFmtId="14" fontId="60" fillId="15" borderId="0" xfId="9" applyNumberFormat="1" applyFill="1" applyProtection="1">
      <protection hidden="1"/>
    </xf>
    <xf numFmtId="0" fontId="60" fillId="15" borderId="0" xfId="9" applyFill="1" applyProtection="1">
      <protection hidden="1"/>
    </xf>
    <xf numFmtId="0" fontId="0" fillId="15" borderId="2" xfId="0" applyFill="1" applyBorder="1" applyAlignment="1" applyProtection="1">
      <alignment horizontal="center"/>
      <protection hidden="1"/>
    </xf>
    <xf numFmtId="2" fontId="0" fillId="15" borderId="2" xfId="0" applyNumberFormat="1" applyFill="1" applyBorder="1" applyAlignment="1" applyProtection="1">
      <alignment horizontal="center"/>
      <protection hidden="1"/>
    </xf>
    <xf numFmtId="2" fontId="0" fillId="15" borderId="2" xfId="0" applyNumberFormat="1" applyFill="1" applyBorder="1" applyAlignment="1" applyProtection="1">
      <alignment horizontal="left"/>
      <protection hidden="1"/>
    </xf>
    <xf numFmtId="2" fontId="0" fillId="15" borderId="8" xfId="0" applyNumberFormat="1" applyFill="1" applyBorder="1" applyAlignment="1" applyProtection="1">
      <alignment horizontal="center"/>
      <protection hidden="1"/>
    </xf>
    <xf numFmtId="2" fontId="0" fillId="0" borderId="0" xfId="0" applyNumberFormat="1" applyFill="1" applyBorder="1" applyAlignment="1" applyProtection="1">
      <alignment horizontal="center"/>
      <protection hidden="1"/>
    </xf>
    <xf numFmtId="0" fontId="0" fillId="14" borderId="2" xfId="0" applyFill="1" applyBorder="1" applyAlignment="1" applyProtection="1">
      <alignment horizontal="center"/>
      <protection hidden="1"/>
    </xf>
    <xf numFmtId="169" fontId="72" fillId="0" borderId="0" xfId="9" applyNumberFormat="1" applyFont="1" applyFill="1" applyBorder="1" applyAlignment="1" applyProtection="1">
      <alignment horizontal="center"/>
      <protection hidden="1"/>
    </xf>
    <xf numFmtId="0" fontId="72" fillId="0" borderId="0" xfId="9" applyFont="1" applyFill="1" applyBorder="1" applyAlignment="1" applyProtection="1">
      <alignment horizontal="center"/>
      <protection hidden="1"/>
    </xf>
    <xf numFmtId="0" fontId="79" fillId="2" borderId="2" xfId="0" applyFont="1" applyFill="1" applyBorder="1" applyProtection="1">
      <protection hidden="1"/>
    </xf>
    <xf numFmtId="0" fontId="79" fillId="0" borderId="0" xfId="0" applyFont="1" applyProtection="1">
      <protection locked="0" hidden="1"/>
    </xf>
    <xf numFmtId="0" fontId="64" fillId="0" borderId="0" xfId="9" applyFont="1" applyProtection="1">
      <protection hidden="1"/>
    </xf>
    <xf numFmtId="0" fontId="77" fillId="4" borderId="0" xfId="9" applyNumberFormat="1" applyFont="1" applyFill="1" applyProtection="1">
      <protection hidden="1"/>
    </xf>
    <xf numFmtId="0" fontId="78" fillId="4" borderId="0" xfId="0" applyFont="1" applyFill="1" applyProtection="1">
      <protection hidden="1"/>
    </xf>
    <xf numFmtId="0" fontId="79" fillId="0" borderId="0" xfId="0" applyFont="1" applyProtection="1">
      <protection hidden="1"/>
    </xf>
    <xf numFmtId="0" fontId="81" fillId="0" borderId="0" xfId="9" applyNumberFormat="1" applyFont="1" applyFill="1" applyBorder="1" applyAlignment="1" applyProtection="1">
      <alignment horizontal="center"/>
      <protection hidden="1"/>
    </xf>
    <xf numFmtId="14" fontId="64" fillId="0" borderId="0" xfId="9" applyNumberFormat="1" applyFont="1" applyProtection="1">
      <protection hidden="1"/>
    </xf>
    <xf numFmtId="14" fontId="81" fillId="0" borderId="0" xfId="9" applyNumberFormat="1" applyFont="1" applyFill="1" applyBorder="1" applyAlignment="1" applyProtection="1">
      <alignment horizontal="center"/>
      <protection hidden="1"/>
    </xf>
    <xf numFmtId="0" fontId="64" fillId="5" borderId="0" xfId="9" applyFont="1" applyFill="1" applyProtection="1">
      <protection hidden="1"/>
    </xf>
    <xf numFmtId="14" fontId="0" fillId="5" borderId="0" xfId="0" applyNumberFormat="1" applyFill="1" applyProtection="1">
      <protection hidden="1"/>
    </xf>
    <xf numFmtId="2" fontId="0" fillId="5" borderId="2" xfId="0" applyNumberFormat="1" applyFill="1" applyBorder="1" applyAlignment="1" applyProtection="1">
      <alignment horizontal="center"/>
      <protection hidden="1"/>
    </xf>
    <xf numFmtId="0" fontId="81" fillId="0" borderId="0" xfId="9" applyNumberFormat="1" applyFont="1" applyFill="1" applyBorder="1" applyProtection="1">
      <protection hidden="1"/>
    </xf>
    <xf numFmtId="0" fontId="60" fillId="0" borderId="0" xfId="9" applyFill="1" applyProtection="1">
      <protection hidden="1"/>
    </xf>
    <xf numFmtId="0" fontId="81" fillId="0" borderId="0" xfId="1" applyNumberFormat="1" applyFont="1" applyFill="1" applyBorder="1" applyProtection="1">
      <protection hidden="1"/>
    </xf>
    <xf numFmtId="0" fontId="60" fillId="5" borderId="0" xfId="0" quotePrefix="1" applyNumberFormat="1" applyFont="1" applyFill="1" applyProtection="1">
      <protection hidden="1"/>
    </xf>
    <xf numFmtId="0" fontId="81" fillId="0" borderId="0" xfId="1" applyNumberFormat="1" applyFont="1" applyFill="1" applyBorder="1" applyAlignment="1" applyProtection="1">
      <alignment shrinkToFit="1"/>
      <protection hidden="1"/>
    </xf>
    <xf numFmtId="169" fontId="60" fillId="0" borderId="0" xfId="9" applyNumberFormat="1" applyFill="1" applyBorder="1" applyProtection="1">
      <protection hidden="1"/>
    </xf>
    <xf numFmtId="0" fontId="88" fillId="5" borderId="0" xfId="0" applyFont="1" applyFill="1" applyProtection="1">
      <protection hidden="1"/>
    </xf>
    <xf numFmtId="169" fontId="0" fillId="0" borderId="0" xfId="0" applyNumberFormat="1" applyFill="1"/>
    <xf numFmtId="22" fontId="0" fillId="0" borderId="0" xfId="0" applyNumberFormat="1" applyFill="1"/>
    <xf numFmtId="167" fontId="61" fillId="0" borderId="0" xfId="1" applyFont="1" applyFill="1"/>
    <xf numFmtId="0" fontId="0" fillId="0" borderId="0" xfId="1" applyNumberFormat="1" applyFont="1" applyFill="1"/>
    <xf numFmtId="169" fontId="89" fillId="0" borderId="2" xfId="0" applyNumberFormat="1" applyFont="1" applyFill="1" applyBorder="1"/>
    <xf numFmtId="0" fontId="89" fillId="0" borderId="2" xfId="0" applyFont="1" applyFill="1" applyBorder="1"/>
    <xf numFmtId="167" fontId="89" fillId="0" borderId="6" xfId="1" applyFont="1" applyFill="1" applyBorder="1"/>
    <xf numFmtId="167" fontId="89" fillId="0" borderId="3" xfId="1" applyFont="1" applyFill="1" applyBorder="1"/>
    <xf numFmtId="167" fontId="89" fillId="0" borderId="7" xfId="1" applyFont="1" applyFill="1" applyBorder="1"/>
    <xf numFmtId="0" fontId="89" fillId="0" borderId="6" xfId="1" applyNumberFormat="1" applyFont="1" applyFill="1" applyBorder="1"/>
    <xf numFmtId="0" fontId="89" fillId="0" borderId="0" xfId="0" applyFont="1" applyFill="1"/>
    <xf numFmtId="169" fontId="89" fillId="0" borderId="4" xfId="9" applyNumberFormat="1" applyFont="1" applyFill="1" applyBorder="1"/>
    <xf numFmtId="0" fontId="89" fillId="0" borderId="4" xfId="9" applyFont="1" applyFill="1" applyBorder="1"/>
    <xf numFmtId="0" fontId="89" fillId="0" borderId="4" xfId="9" applyNumberFormat="1" applyFont="1" applyFill="1" applyBorder="1" applyProtection="1">
      <protection locked="0"/>
    </xf>
    <xf numFmtId="167" fontId="89" fillId="0" borderId="4" xfId="1" applyFont="1" applyFill="1" applyBorder="1"/>
    <xf numFmtId="0" fontId="89" fillId="0" borderId="4" xfId="1" applyNumberFormat="1" applyFont="1" applyFill="1" applyBorder="1"/>
    <xf numFmtId="169" fontId="80" fillId="0" borderId="2" xfId="0" applyNumberFormat="1" applyFont="1" applyFill="1" applyBorder="1" applyProtection="1">
      <protection locked="0"/>
    </xf>
    <xf numFmtId="167" fontId="80" fillId="0" borderId="2" xfId="1" applyFont="1" applyFill="1" applyBorder="1" applyProtection="1">
      <protection locked="0"/>
    </xf>
    <xf numFmtId="0" fontId="80" fillId="0" borderId="2" xfId="1" applyNumberFormat="1" applyFont="1" applyFill="1" applyBorder="1" applyProtection="1">
      <protection locked="0"/>
    </xf>
    <xf numFmtId="169" fontId="80" fillId="0" borderId="0" xfId="0" applyNumberFormat="1" applyFont="1" applyFill="1" applyBorder="1" applyProtection="1">
      <protection locked="0"/>
    </xf>
    <xf numFmtId="0" fontId="80" fillId="0" borderId="0" xfId="0" applyFont="1" applyFill="1" applyBorder="1" applyProtection="1">
      <protection locked="0"/>
    </xf>
    <xf numFmtId="167" fontId="80" fillId="0" borderId="0" xfId="1" applyFont="1" applyFill="1" applyBorder="1" applyProtection="1">
      <protection locked="0"/>
    </xf>
    <xf numFmtId="0" fontId="80" fillId="0" borderId="0" xfId="1" applyNumberFormat="1" applyFont="1" applyFill="1" applyBorder="1" applyProtection="1">
      <protection locked="0"/>
    </xf>
    <xf numFmtId="0" fontId="80" fillId="0" borderId="0" xfId="0" applyFont="1" applyFill="1" applyBorder="1"/>
    <xf numFmtId="167" fontId="90" fillId="0" borderId="0" xfId="1" applyFont="1" applyFill="1" applyBorder="1"/>
    <xf numFmtId="0" fontId="90" fillId="0" borderId="0" xfId="1" applyNumberFormat="1" applyFont="1" applyFill="1" applyBorder="1"/>
    <xf numFmtId="167" fontId="80" fillId="0" borderId="0" xfId="1" applyFont="1" applyFill="1" applyBorder="1"/>
    <xf numFmtId="0" fontId="80" fillId="0" borderId="0" xfId="1" applyNumberFormat="1" applyFont="1" applyFill="1" applyBorder="1"/>
    <xf numFmtId="0" fontId="72" fillId="0" borderId="0" xfId="0" applyFont="1" applyFill="1" applyBorder="1"/>
    <xf numFmtId="0" fontId="72" fillId="0" borderId="0" xfId="0" applyFont="1" applyFill="1"/>
    <xf numFmtId="169" fontId="79" fillId="0" borderId="0" xfId="0" applyNumberFormat="1" applyFont="1" applyFill="1" applyBorder="1" applyProtection="1">
      <protection locked="0"/>
    </xf>
    <xf numFmtId="169" fontId="79" fillId="0" borderId="0" xfId="0" applyNumberFormat="1" applyFont="1" applyFill="1" applyBorder="1"/>
    <xf numFmtId="0" fontId="69" fillId="0" borderId="0" xfId="9" applyFont="1" applyProtection="1">
      <protection hidden="1"/>
    </xf>
    <xf numFmtId="0" fontId="60" fillId="0" borderId="0" xfId="0" applyFont="1" applyProtection="1"/>
    <xf numFmtId="167" fontId="0" fillId="25" borderId="2" xfId="0" applyNumberFormat="1" applyFill="1" applyBorder="1" applyProtection="1">
      <protection hidden="1"/>
    </xf>
    <xf numFmtId="167" fontId="0" fillId="0" borderId="0" xfId="0" applyNumberFormat="1" applyProtection="1">
      <protection hidden="1"/>
    </xf>
    <xf numFmtId="0" fontId="0" fillId="0" borderId="0" xfId="0" applyAlignment="1">
      <alignment horizontal="left"/>
    </xf>
    <xf numFmtId="0" fontId="0" fillId="0" borderId="0" xfId="0" applyBorder="1" applyAlignment="1" applyProtection="1">
      <alignment horizontal="left"/>
    </xf>
    <xf numFmtId="0" fontId="61" fillId="0" borderId="0" xfId="0" applyFont="1" applyAlignment="1">
      <alignment horizontal="left"/>
    </xf>
    <xf numFmtId="0" fontId="33" fillId="0" borderId="0" xfId="7" applyFont="1"/>
    <xf numFmtId="0" fontId="32" fillId="0" borderId="0" xfId="12" applyFont="1"/>
    <xf numFmtId="167" fontId="59" fillId="16" borderId="2" xfId="1" applyFont="1" applyFill="1" applyBorder="1" applyProtection="1">
      <protection locked="0"/>
    </xf>
    <xf numFmtId="0" fontId="31" fillId="18" borderId="0" xfId="2" applyFont="1" applyFill="1" applyProtection="1">
      <protection hidden="1"/>
    </xf>
    <xf numFmtId="0" fontId="86" fillId="5" borderId="0" xfId="0" applyFont="1" applyFill="1" applyProtection="1">
      <protection hidden="1"/>
    </xf>
    <xf numFmtId="0" fontId="50" fillId="5" borderId="2" xfId="2" applyFont="1" applyFill="1" applyBorder="1" applyAlignment="1" applyProtection="1">
      <alignment horizontal="center"/>
    </xf>
    <xf numFmtId="0" fontId="30" fillId="0" borderId="0" xfId="2" applyFont="1"/>
    <xf numFmtId="0" fontId="29" fillId="5" borderId="2" xfId="2" applyFont="1" applyFill="1" applyBorder="1" applyAlignment="1">
      <alignment horizontal="right"/>
    </xf>
    <xf numFmtId="0" fontId="52" fillId="0" borderId="0" xfId="2" applyFont="1" applyProtection="1">
      <protection locked="0"/>
    </xf>
    <xf numFmtId="0" fontId="60" fillId="0" borderId="3" xfId="9" applyBorder="1" applyProtection="1">
      <protection hidden="1"/>
    </xf>
    <xf numFmtId="167" fontId="86" fillId="0" borderId="0" xfId="1" applyFont="1" applyFill="1" applyProtection="1">
      <protection hidden="1"/>
    </xf>
    <xf numFmtId="0" fontId="78" fillId="0" borderId="0" xfId="0" applyFont="1" applyAlignment="1">
      <alignment horizontal="right"/>
    </xf>
    <xf numFmtId="0" fontId="78" fillId="0" borderId="0" xfId="0" applyFont="1" applyProtection="1">
      <protection hidden="1"/>
    </xf>
    <xf numFmtId="0" fontId="108" fillId="5" borderId="0" xfId="0" applyFont="1" applyFill="1" applyProtection="1">
      <protection locked="0"/>
    </xf>
    <xf numFmtId="0" fontId="108" fillId="5" borderId="0" xfId="0" applyFont="1" applyFill="1"/>
    <xf numFmtId="0" fontId="60" fillId="5" borderId="0" xfId="9" applyFill="1"/>
    <xf numFmtId="0" fontId="28" fillId="17" borderId="2" xfId="2" applyFont="1" applyFill="1" applyBorder="1" applyAlignment="1">
      <alignment horizontal="right"/>
    </xf>
    <xf numFmtId="0" fontId="28" fillId="5" borderId="2" xfId="2" applyFont="1" applyFill="1" applyBorder="1" applyAlignment="1">
      <alignment horizontal="right"/>
    </xf>
    <xf numFmtId="2" fontId="60" fillId="3" borderId="2" xfId="0" applyNumberFormat="1" applyFont="1" applyFill="1" applyBorder="1" applyProtection="1">
      <protection locked="0"/>
    </xf>
    <xf numFmtId="2" fontId="0" fillId="0" borderId="0" xfId="0" applyNumberFormat="1"/>
    <xf numFmtId="174" fontId="0" fillId="0" borderId="0" xfId="0" applyNumberFormat="1"/>
    <xf numFmtId="174" fontId="60" fillId="3" borderId="8" xfId="0" applyNumberFormat="1" applyFont="1" applyFill="1" applyBorder="1" applyProtection="1">
      <protection locked="0"/>
    </xf>
    <xf numFmtId="170" fontId="60" fillId="3" borderId="3" xfId="1" applyNumberFormat="1" applyFont="1" applyFill="1" applyBorder="1" applyProtection="1">
      <protection locked="0"/>
    </xf>
    <xf numFmtId="0" fontId="78" fillId="0" borderId="0" xfId="9" applyFont="1" applyProtection="1">
      <protection hidden="1"/>
    </xf>
    <xf numFmtId="0" fontId="0" fillId="17" borderId="0" xfId="0" applyFill="1" applyProtection="1">
      <protection hidden="1"/>
    </xf>
    <xf numFmtId="167" fontId="0" fillId="0" borderId="0" xfId="1" applyFont="1" applyProtection="1">
      <protection hidden="1"/>
    </xf>
    <xf numFmtId="0" fontId="60" fillId="0" borderId="0" xfId="0" applyNumberFormat="1" applyFont="1" applyProtection="1">
      <protection locked="0" hidden="1"/>
    </xf>
    <xf numFmtId="0" fontId="0" fillId="0" borderId="0" xfId="0" applyNumberFormat="1" applyProtection="1">
      <protection locked="0" hidden="1"/>
    </xf>
    <xf numFmtId="174" fontId="60" fillId="3" borderId="5" xfId="0" applyNumberFormat="1" applyFont="1" applyFill="1" applyBorder="1" applyProtection="1">
      <protection locked="0"/>
    </xf>
    <xf numFmtId="0" fontId="78" fillId="0" borderId="0" xfId="0" applyFont="1" applyFill="1" applyBorder="1"/>
    <xf numFmtId="0" fontId="78" fillId="0" borderId="0" xfId="0" applyFont="1" applyFill="1" applyBorder="1" applyProtection="1">
      <protection hidden="1"/>
    </xf>
    <xf numFmtId="0" fontId="103" fillId="0" borderId="0" xfId="0" applyFont="1" applyProtection="1">
      <protection hidden="1"/>
    </xf>
    <xf numFmtId="0" fontId="76" fillId="2" borderId="6" xfId="2" applyFont="1" applyFill="1" applyBorder="1" applyAlignment="1" applyProtection="1">
      <alignment horizontal="center"/>
      <protection hidden="1"/>
    </xf>
    <xf numFmtId="167" fontId="27" fillId="2" borderId="2" xfId="1" applyFont="1" applyFill="1" applyBorder="1" applyProtection="1">
      <protection locked="0"/>
    </xf>
    <xf numFmtId="167" fontId="27" fillId="16" borderId="2" xfId="1" applyFont="1" applyFill="1" applyBorder="1" applyProtection="1">
      <protection locked="0"/>
    </xf>
    <xf numFmtId="167" fontId="27" fillId="16" borderId="2" xfId="1" applyFont="1" applyFill="1" applyBorder="1" applyAlignment="1" applyProtection="1">
      <alignment horizontal="center"/>
      <protection locked="0"/>
    </xf>
    <xf numFmtId="0" fontId="110" fillId="5" borderId="2" xfId="2" applyFont="1" applyFill="1" applyBorder="1" applyAlignment="1" applyProtection="1">
      <alignment horizontal="center"/>
      <protection hidden="1"/>
    </xf>
    <xf numFmtId="0" fontId="76" fillId="5" borderId="2" xfId="2" applyFont="1" applyFill="1" applyBorder="1" applyAlignment="1">
      <alignment horizontal="center"/>
    </xf>
    <xf numFmtId="0" fontId="47" fillId="17" borderId="2" xfId="2" applyFont="1" applyFill="1" applyBorder="1" applyAlignment="1" applyProtection="1">
      <alignment horizontal="left"/>
      <protection hidden="1"/>
    </xf>
    <xf numFmtId="0" fontId="61" fillId="23" borderId="0" xfId="0" applyFont="1" applyFill="1"/>
    <xf numFmtId="0" fontId="102" fillId="23" borderId="0" xfId="0" applyFont="1" applyFill="1"/>
    <xf numFmtId="0" fontId="0" fillId="23" borderId="0" xfId="0" applyFill="1" applyProtection="1">
      <protection locked="0"/>
    </xf>
    <xf numFmtId="0" fontId="0" fillId="14" borderId="10" xfId="0" applyFill="1" applyBorder="1" applyProtection="1"/>
    <xf numFmtId="0" fontId="0" fillId="14" borderId="19" xfId="0" applyFill="1" applyBorder="1" applyProtection="1"/>
    <xf numFmtId="0" fontId="0" fillId="14" borderId="13" xfId="0" applyFill="1" applyBorder="1" applyProtection="1"/>
    <xf numFmtId="0" fontId="0" fillId="19" borderId="9" xfId="0" applyFill="1" applyBorder="1" applyProtection="1"/>
    <xf numFmtId="0" fontId="0" fillId="19" borderId="0" xfId="0" applyFill="1" applyBorder="1" applyProtection="1"/>
    <xf numFmtId="0" fontId="0" fillId="19" borderId="12" xfId="0" applyFill="1" applyBorder="1" applyProtection="1"/>
    <xf numFmtId="0" fontId="0" fillId="19" borderId="11" xfId="0" applyFill="1" applyBorder="1" applyProtection="1"/>
    <xf numFmtId="0" fontId="0" fillId="19" borderId="1" xfId="0" applyFill="1" applyBorder="1" applyProtection="1"/>
    <xf numFmtId="0" fontId="0" fillId="19" borderId="14" xfId="0" applyFill="1" applyBorder="1" applyProtection="1"/>
    <xf numFmtId="0" fontId="26" fillId="18" borderId="0" xfId="2" applyFont="1" applyFill="1"/>
    <xf numFmtId="0" fontId="26" fillId="0" borderId="0" xfId="2" applyFont="1" applyFill="1"/>
    <xf numFmtId="0" fontId="25" fillId="0" borderId="0" xfId="2" applyFont="1"/>
    <xf numFmtId="0" fontId="25" fillId="0" borderId="0" xfId="2" quotePrefix="1" applyFont="1"/>
    <xf numFmtId="14" fontId="25" fillId="16" borderId="2" xfId="2" applyNumberFormat="1" applyFont="1" applyFill="1" applyBorder="1" applyAlignment="1" applyProtection="1">
      <alignment horizontal="center"/>
      <protection locked="0"/>
    </xf>
    <xf numFmtId="0" fontId="25" fillId="16" borderId="2" xfId="2" applyFont="1" applyFill="1" applyBorder="1" applyAlignment="1" applyProtection="1">
      <alignment horizontal="center"/>
      <protection locked="0"/>
    </xf>
    <xf numFmtId="0" fontId="24" fillId="5" borderId="2" xfId="2" applyFont="1" applyFill="1" applyBorder="1" applyAlignment="1" applyProtection="1">
      <alignment horizontal="center"/>
    </xf>
    <xf numFmtId="14" fontId="60" fillId="0" borderId="0" xfId="0" applyNumberFormat="1" applyFont="1" applyAlignment="1" applyProtection="1">
      <alignment horizontal="left"/>
      <protection locked="0"/>
    </xf>
    <xf numFmtId="0" fontId="60" fillId="18" borderId="0" xfId="9" applyFill="1"/>
    <xf numFmtId="0" fontId="60" fillId="18" borderId="0" xfId="9" applyFont="1" applyFill="1"/>
    <xf numFmtId="0" fontId="102" fillId="18" borderId="0" xfId="9" applyFont="1" applyFill="1" applyProtection="1">
      <protection hidden="1"/>
    </xf>
    <xf numFmtId="0" fontId="60" fillId="18" borderId="0" xfId="9" applyFill="1" applyProtection="1">
      <protection hidden="1"/>
    </xf>
    <xf numFmtId="0" fontId="70" fillId="18" borderId="0" xfId="9" applyFont="1" applyFill="1" applyProtection="1">
      <protection hidden="1"/>
    </xf>
    <xf numFmtId="0" fontId="107" fillId="18" borderId="0" xfId="0" quotePrefix="1" applyFont="1" applyFill="1" applyProtection="1">
      <protection hidden="1"/>
    </xf>
    <xf numFmtId="0" fontId="0" fillId="18" borderId="0" xfId="0" applyFill="1"/>
    <xf numFmtId="0" fontId="60" fillId="18" borderId="0" xfId="0" quotePrefix="1" applyFont="1" applyFill="1"/>
    <xf numFmtId="0" fontId="23" fillId="18" borderId="0" xfId="16" applyFont="1" applyFill="1" applyProtection="1">
      <protection hidden="1"/>
    </xf>
    <xf numFmtId="0" fontId="60" fillId="18" borderId="0" xfId="0" quotePrefix="1" applyFont="1" applyFill="1" applyProtection="1">
      <protection hidden="1"/>
    </xf>
    <xf numFmtId="0" fontId="23" fillId="18" borderId="0" xfId="16" quotePrefix="1" applyFont="1" applyFill="1" applyProtection="1">
      <protection hidden="1"/>
    </xf>
    <xf numFmtId="0" fontId="0" fillId="23" borderId="0" xfId="0" applyFill="1" applyProtection="1">
      <protection locked="0" hidden="1"/>
    </xf>
    <xf numFmtId="170" fontId="0" fillId="23" borderId="0" xfId="1" applyNumberFormat="1" applyFont="1" applyFill="1" applyProtection="1">
      <protection hidden="1"/>
    </xf>
    <xf numFmtId="0" fontId="60" fillId="23" borderId="0" xfId="0" applyFont="1" applyFill="1" applyProtection="1">
      <protection hidden="1"/>
    </xf>
    <xf numFmtId="0" fontId="0" fillId="23" borderId="6" xfId="0" applyFill="1" applyBorder="1"/>
    <xf numFmtId="0" fontId="0" fillId="23" borderId="3" xfId="0" applyFill="1" applyBorder="1"/>
    <xf numFmtId="0" fontId="0" fillId="23" borderId="7" xfId="0" applyFill="1" applyBorder="1"/>
    <xf numFmtId="0" fontId="112" fillId="23" borderId="0" xfId="0" applyFont="1" applyFill="1" applyProtection="1">
      <protection hidden="1"/>
    </xf>
    <xf numFmtId="0" fontId="73" fillId="23" borderId="0" xfId="0" applyFont="1" applyFill="1" applyProtection="1">
      <protection hidden="1"/>
    </xf>
    <xf numFmtId="0" fontId="113" fillId="23" borderId="0" xfId="0" applyFont="1" applyFill="1"/>
    <xf numFmtId="0" fontId="114" fillId="23" borderId="0" xfId="0" applyFont="1" applyFill="1"/>
    <xf numFmtId="0" fontId="97" fillId="0" borderId="0" xfId="9" applyFont="1" applyProtection="1">
      <protection hidden="1"/>
    </xf>
    <xf numFmtId="2" fontId="64" fillId="0" borderId="0" xfId="9" applyNumberFormat="1" applyFont="1" applyProtection="1">
      <protection hidden="1"/>
    </xf>
    <xf numFmtId="0" fontId="64" fillId="0" borderId="10" xfId="9" applyFont="1" applyBorder="1" applyProtection="1">
      <protection hidden="1"/>
    </xf>
    <xf numFmtId="0" fontId="64" fillId="0" borderId="19" xfId="9" applyFont="1" applyBorder="1" applyProtection="1">
      <protection hidden="1"/>
    </xf>
    <xf numFmtId="0" fontId="64" fillId="0" borderId="19" xfId="9" applyFont="1" applyBorder="1" applyAlignment="1" applyProtection="1">
      <alignment horizontal="center"/>
      <protection hidden="1"/>
    </xf>
    <xf numFmtId="0" fontId="64" fillId="0" borderId="13" xfId="9" applyFont="1" applyBorder="1" applyProtection="1">
      <protection hidden="1"/>
    </xf>
    <xf numFmtId="0" fontId="98" fillId="0" borderId="10" xfId="9" applyFont="1" applyFill="1" applyBorder="1" applyProtection="1">
      <protection hidden="1"/>
    </xf>
    <xf numFmtId="2" fontId="98" fillId="0" borderId="19" xfId="9" applyNumberFormat="1" applyFont="1" applyFill="1" applyBorder="1" applyAlignment="1" applyProtection="1">
      <protection hidden="1"/>
    </xf>
    <xf numFmtId="0" fontId="60" fillId="0" borderId="19" xfId="9" applyFill="1" applyBorder="1" applyAlignment="1" applyProtection="1">
      <protection hidden="1"/>
    </xf>
    <xf numFmtId="0" fontId="60" fillId="0" borderId="13" xfId="9" applyFill="1" applyBorder="1" applyAlignment="1" applyProtection="1">
      <protection hidden="1"/>
    </xf>
    <xf numFmtId="0" fontId="64" fillId="0" borderId="11" xfId="9" applyFont="1" applyBorder="1" applyProtection="1">
      <protection hidden="1"/>
    </xf>
    <xf numFmtId="0" fontId="64" fillId="0" borderId="1" xfId="9" applyFont="1" applyBorder="1" applyProtection="1">
      <protection hidden="1"/>
    </xf>
    <xf numFmtId="0" fontId="64" fillId="0" borderId="14" xfId="9" applyFont="1" applyBorder="1" applyProtection="1">
      <protection hidden="1"/>
    </xf>
    <xf numFmtId="0" fontId="60" fillId="0" borderId="11" xfId="9" applyFill="1" applyBorder="1" applyAlignment="1" applyProtection="1">
      <protection hidden="1"/>
    </xf>
    <xf numFmtId="0" fontId="60" fillId="0" borderId="1" xfId="9" applyFill="1" applyBorder="1" applyAlignment="1" applyProtection="1">
      <protection hidden="1"/>
    </xf>
    <xf numFmtId="0" fontId="60" fillId="0" borderId="14" xfId="9" applyFill="1" applyBorder="1" applyAlignment="1" applyProtection="1">
      <protection hidden="1"/>
    </xf>
    <xf numFmtId="2" fontId="64" fillId="0" borderId="10" xfId="9" applyNumberFormat="1" applyFont="1" applyBorder="1" applyProtection="1">
      <protection hidden="1"/>
    </xf>
    <xf numFmtId="2" fontId="64" fillId="0" borderId="19" xfId="9" applyNumberFormat="1" applyFont="1" applyBorder="1" applyProtection="1">
      <protection hidden="1"/>
    </xf>
    <xf numFmtId="2" fontId="64" fillId="0" borderId="13" xfId="9" applyNumberFormat="1" applyFont="1" applyBorder="1" applyProtection="1">
      <protection hidden="1"/>
    </xf>
    <xf numFmtId="2" fontId="64" fillId="0" borderId="11" xfId="9" applyNumberFormat="1" applyFont="1" applyBorder="1" applyProtection="1">
      <protection hidden="1"/>
    </xf>
    <xf numFmtId="2" fontId="64" fillId="0" borderId="1" xfId="9" applyNumberFormat="1" applyFont="1" applyBorder="1" applyProtection="1">
      <protection hidden="1"/>
    </xf>
    <xf numFmtId="2" fontId="64" fillId="0" borderId="14" xfId="9" applyNumberFormat="1" applyFont="1" applyBorder="1" applyAlignment="1" applyProtection="1">
      <alignment horizontal="left"/>
      <protection hidden="1"/>
    </xf>
    <xf numFmtId="0" fontId="64" fillId="0" borderId="9" xfId="9" applyFont="1" applyBorder="1" applyProtection="1">
      <protection hidden="1"/>
    </xf>
    <xf numFmtId="0" fontId="64" fillId="0" borderId="0" xfId="9" applyFont="1" applyBorder="1" applyProtection="1">
      <protection hidden="1"/>
    </xf>
    <xf numFmtId="167" fontId="64" fillId="0" borderId="1" xfId="1" applyFont="1" applyBorder="1" applyProtection="1">
      <protection hidden="1"/>
    </xf>
    <xf numFmtId="2" fontId="64" fillId="0" borderId="9" xfId="9" applyNumberFormat="1" applyFont="1" applyBorder="1" applyProtection="1">
      <protection hidden="1"/>
    </xf>
    <xf numFmtId="2" fontId="64" fillId="0" borderId="0" xfId="9" applyNumberFormat="1" applyFont="1" applyBorder="1" applyProtection="1">
      <protection hidden="1"/>
    </xf>
    <xf numFmtId="0" fontId="64" fillId="0" borderId="1" xfId="9" applyNumberFormat="1" applyFont="1" applyBorder="1" applyProtection="1">
      <protection hidden="1"/>
    </xf>
    <xf numFmtId="2" fontId="64" fillId="0" borderId="16" xfId="9" applyNumberFormat="1" applyFont="1" applyBorder="1" applyProtection="1">
      <protection hidden="1"/>
    </xf>
    <xf numFmtId="2" fontId="64" fillId="0" borderId="17" xfId="9" applyNumberFormat="1" applyFont="1" applyBorder="1" applyProtection="1">
      <protection hidden="1"/>
    </xf>
    <xf numFmtId="2" fontId="64" fillId="0" borderId="15" xfId="9" applyNumberFormat="1" applyFont="1" applyBorder="1" applyProtection="1">
      <protection hidden="1"/>
    </xf>
    <xf numFmtId="2" fontId="64" fillId="0" borderId="20" xfId="9" applyNumberFormat="1" applyFont="1" applyBorder="1" applyProtection="1">
      <protection hidden="1"/>
    </xf>
    <xf numFmtId="2" fontId="64" fillId="0" borderId="21" xfId="9" applyNumberFormat="1" applyFont="1" applyBorder="1" applyProtection="1">
      <protection hidden="1"/>
    </xf>
    <xf numFmtId="2" fontId="64" fillId="0" borderId="1" xfId="9" applyNumberFormat="1" applyFont="1" applyBorder="1" applyAlignment="1" applyProtection="1">
      <alignment horizontal="left"/>
      <protection hidden="1"/>
    </xf>
    <xf numFmtId="0" fontId="99" fillId="0" borderId="19" xfId="9" applyFont="1" applyBorder="1" applyAlignment="1" applyProtection="1">
      <alignment horizontal="center"/>
      <protection hidden="1"/>
    </xf>
    <xf numFmtId="167" fontId="64" fillId="0" borderId="0" xfId="1" applyFont="1" applyBorder="1" applyProtection="1">
      <protection hidden="1"/>
    </xf>
    <xf numFmtId="0" fontId="99" fillId="0" borderId="9" xfId="9" applyFont="1" applyBorder="1" applyAlignment="1" applyProtection="1">
      <alignment horizontal="center"/>
      <protection hidden="1"/>
    </xf>
    <xf numFmtId="0" fontId="99" fillId="0" borderId="0" xfId="9" applyFont="1" applyBorder="1" applyAlignment="1" applyProtection="1">
      <alignment horizontal="center"/>
      <protection hidden="1"/>
    </xf>
    <xf numFmtId="0" fontId="99" fillId="0" borderId="12" xfId="9" applyFont="1" applyBorder="1" applyAlignment="1" applyProtection="1">
      <alignment horizontal="center"/>
      <protection hidden="1"/>
    </xf>
    <xf numFmtId="49" fontId="64" fillId="0" borderId="14" xfId="9" applyNumberFormat="1" applyFont="1" applyBorder="1" applyProtection="1">
      <protection hidden="1"/>
    </xf>
    <xf numFmtId="167" fontId="64" fillId="0" borderId="8" xfId="9" applyNumberFormat="1" applyFont="1" applyBorder="1" applyAlignment="1" applyProtection="1">
      <alignment horizontal="center"/>
      <protection hidden="1"/>
    </xf>
    <xf numFmtId="167" fontId="64" fillId="0" borderId="12" xfId="9" applyNumberFormat="1" applyFont="1" applyBorder="1" applyAlignment="1" applyProtection="1">
      <alignment horizontal="left"/>
      <protection hidden="1"/>
    </xf>
    <xf numFmtId="2" fontId="64" fillId="0" borderId="12" xfId="9" applyNumberFormat="1" applyFont="1" applyBorder="1" applyProtection="1">
      <protection hidden="1"/>
    </xf>
    <xf numFmtId="0" fontId="64" fillId="0" borderId="5" xfId="9" applyFont="1" applyBorder="1" applyProtection="1">
      <protection hidden="1"/>
    </xf>
    <xf numFmtId="2" fontId="64" fillId="0" borderId="14" xfId="9" applyNumberFormat="1" applyFont="1" applyBorder="1" applyProtection="1">
      <protection hidden="1"/>
    </xf>
    <xf numFmtId="0" fontId="99" fillId="0" borderId="0" xfId="9" applyFont="1" applyBorder="1" applyProtection="1">
      <protection hidden="1"/>
    </xf>
    <xf numFmtId="2" fontId="98" fillId="12" borderId="0" xfId="9" applyNumberFormat="1" applyFont="1" applyFill="1" applyBorder="1" applyProtection="1">
      <protection hidden="1"/>
    </xf>
    <xf numFmtId="2" fontId="98" fillId="12" borderId="0" xfId="9" applyNumberFormat="1" applyFont="1" applyFill="1" applyProtection="1">
      <protection hidden="1"/>
    </xf>
    <xf numFmtId="0" fontId="64" fillId="0" borderId="23" xfId="9" applyFont="1" applyBorder="1" applyProtection="1">
      <protection hidden="1"/>
    </xf>
    <xf numFmtId="0" fontId="97" fillId="0" borderId="23" xfId="9" applyFont="1" applyBorder="1" applyProtection="1">
      <protection hidden="1"/>
    </xf>
    <xf numFmtId="2" fontId="64" fillId="0" borderId="23" xfId="9" applyNumberFormat="1" applyFont="1" applyBorder="1" applyProtection="1">
      <protection hidden="1"/>
    </xf>
    <xf numFmtId="167" fontId="22" fillId="0" borderId="0" xfId="7" quotePrefix="1" applyNumberFormat="1" applyFont="1"/>
    <xf numFmtId="0" fontId="60" fillId="0" borderId="0" xfId="17" applyProtection="1">
      <protection locked="0"/>
    </xf>
    <xf numFmtId="0" fontId="60" fillId="0" borderId="0" xfId="17"/>
    <xf numFmtId="0" fontId="60" fillId="4" borderId="0" xfId="17" applyFill="1" applyProtection="1">
      <protection locked="0"/>
    </xf>
    <xf numFmtId="0" fontId="60" fillId="0" borderId="0" xfId="17" applyProtection="1"/>
    <xf numFmtId="0" fontId="60" fillId="0" borderId="0" xfId="17" applyFont="1" applyProtection="1">
      <protection locked="0"/>
    </xf>
    <xf numFmtId="167" fontId="0" fillId="0" borderId="0" xfId="18" applyFont="1" applyProtection="1"/>
    <xf numFmtId="0" fontId="60" fillId="0" borderId="0" xfId="17" applyBorder="1" applyProtection="1">
      <protection locked="0"/>
    </xf>
    <xf numFmtId="0" fontId="60" fillId="0" borderId="0" xfId="17" applyBorder="1"/>
    <xf numFmtId="0" fontId="60" fillId="0" borderId="0" xfId="17" quotePrefix="1" applyFont="1"/>
    <xf numFmtId="14" fontId="60" fillId="22" borderId="0" xfId="17" applyNumberFormat="1" applyFill="1" applyProtection="1"/>
    <xf numFmtId="0" fontId="60" fillId="22" borderId="0" xfId="17" applyFill="1" applyProtection="1"/>
    <xf numFmtId="0" fontId="60" fillId="22" borderId="0" xfId="17" quotePrefix="1" applyFont="1" applyFill="1" applyProtection="1"/>
    <xf numFmtId="167" fontId="60" fillId="22" borderId="0" xfId="17" applyNumberFormat="1" applyFill="1" applyProtection="1"/>
    <xf numFmtId="170" fontId="60" fillId="22" borderId="0" xfId="17" applyNumberFormat="1" applyFill="1" applyProtection="1"/>
    <xf numFmtId="167" fontId="0" fillId="0" borderId="0" xfId="18" applyFont="1" applyProtection="1">
      <protection locked="0"/>
    </xf>
    <xf numFmtId="0" fontId="60" fillId="0" borderId="0" xfId="17" applyFont="1"/>
    <xf numFmtId="14" fontId="60" fillId="0" borderId="0" xfId="17" applyNumberFormat="1" applyProtection="1">
      <protection locked="0"/>
    </xf>
    <xf numFmtId="0" fontId="60" fillId="0" borderId="0" xfId="17" applyFont="1" applyAlignment="1" applyProtection="1">
      <alignment horizontal="right"/>
      <protection locked="0"/>
    </xf>
    <xf numFmtId="0" fontId="60" fillId="0" borderId="0" xfId="17" applyAlignment="1" applyProtection="1">
      <alignment horizontal="center"/>
      <protection locked="0"/>
    </xf>
    <xf numFmtId="0" fontId="60" fillId="0" borderId="0" xfId="17" applyFont="1" applyAlignment="1">
      <alignment horizontal="right"/>
    </xf>
    <xf numFmtId="0" fontId="60" fillId="0" borderId="0" xfId="17" applyFont="1" applyBorder="1" applyAlignment="1" applyProtection="1">
      <alignment horizontal="right"/>
      <protection locked="0"/>
    </xf>
    <xf numFmtId="167" fontId="60" fillId="0" borderId="0" xfId="17" applyNumberFormat="1" applyFont="1"/>
    <xf numFmtId="14" fontId="60" fillId="0" borderId="0" xfId="17" applyNumberFormat="1" applyBorder="1" applyProtection="1">
      <protection locked="0"/>
    </xf>
    <xf numFmtId="0" fontId="60" fillId="0" borderId="0" xfId="17" applyFont="1" applyBorder="1" applyProtection="1">
      <protection locked="0"/>
    </xf>
    <xf numFmtId="167" fontId="60" fillId="0" borderId="0" xfId="17" applyNumberFormat="1" applyProtection="1">
      <protection locked="0"/>
    </xf>
    <xf numFmtId="167" fontId="0" fillId="0" borderId="0" xfId="18" applyFont="1" applyBorder="1" applyProtection="1">
      <protection locked="0"/>
    </xf>
    <xf numFmtId="167" fontId="60" fillId="0" borderId="0" xfId="18" applyFont="1" applyAlignment="1">
      <alignment horizontal="right"/>
    </xf>
    <xf numFmtId="0" fontId="60" fillId="0" borderId="10" xfId="17" applyBorder="1" applyProtection="1">
      <protection locked="0"/>
    </xf>
    <xf numFmtId="0" fontId="60" fillId="0" borderId="19" xfId="17" applyBorder="1" applyProtection="1">
      <protection locked="0"/>
    </xf>
    <xf numFmtId="0" fontId="60" fillId="0" borderId="13" xfId="17" applyBorder="1" applyProtection="1">
      <protection locked="0"/>
    </xf>
    <xf numFmtId="0" fontId="60" fillId="0" borderId="2" xfId="17" applyFont="1" applyBorder="1" applyAlignment="1" applyProtection="1">
      <alignment horizontal="center"/>
      <protection locked="0"/>
    </xf>
    <xf numFmtId="0" fontId="60" fillId="0" borderId="0" xfId="17" applyFont="1" applyAlignment="1">
      <alignment horizontal="center"/>
    </xf>
    <xf numFmtId="0" fontId="60" fillId="0" borderId="0" xfId="17" applyFont="1" applyBorder="1" applyAlignment="1" applyProtection="1">
      <alignment horizontal="center"/>
      <protection locked="0"/>
    </xf>
    <xf numFmtId="0" fontId="60" fillId="0" borderId="0" xfId="17" applyBorder="1" applyAlignment="1" applyProtection="1">
      <alignment horizontal="center"/>
      <protection locked="0"/>
    </xf>
    <xf numFmtId="0" fontId="60" fillId="0" borderId="6" xfId="17" applyBorder="1" applyProtection="1">
      <protection locked="0"/>
    </xf>
    <xf numFmtId="0" fontId="60" fillId="0" borderId="3" xfId="17" applyFont="1" applyBorder="1" applyAlignment="1" applyProtection="1">
      <alignment horizontal="right"/>
      <protection locked="0"/>
    </xf>
    <xf numFmtId="0" fontId="60" fillId="0" borderId="7" xfId="17" applyBorder="1" applyProtection="1">
      <protection locked="0"/>
    </xf>
    <xf numFmtId="167" fontId="0" fillId="0" borderId="2" xfId="18" applyFont="1" applyBorder="1" applyProtection="1">
      <protection locked="0"/>
    </xf>
    <xf numFmtId="167" fontId="60" fillId="0" borderId="0" xfId="18" applyFont="1" applyAlignment="1" applyProtection="1">
      <alignment horizontal="right"/>
      <protection locked="0"/>
    </xf>
    <xf numFmtId="167" fontId="0" fillId="0" borderId="0" xfId="18" applyFont="1"/>
    <xf numFmtId="167" fontId="60" fillId="0" borderId="0" xfId="18" applyFont="1" applyBorder="1" applyAlignment="1" applyProtection="1">
      <alignment horizontal="right"/>
      <protection locked="0"/>
    </xf>
    <xf numFmtId="0" fontId="60" fillId="0" borderId="9" xfId="17" applyBorder="1" applyProtection="1">
      <protection locked="0"/>
    </xf>
    <xf numFmtId="0" fontId="60" fillId="0" borderId="12" xfId="17" applyBorder="1" applyProtection="1">
      <protection locked="0"/>
    </xf>
    <xf numFmtId="167" fontId="60" fillId="0" borderId="0" xfId="18" applyFont="1" applyProtection="1">
      <protection locked="0"/>
    </xf>
    <xf numFmtId="167" fontId="0" fillId="0" borderId="1" xfId="18" applyFont="1" applyBorder="1"/>
    <xf numFmtId="167" fontId="60" fillId="0" borderId="0" xfId="18" applyFont="1" applyBorder="1" applyProtection="1">
      <protection locked="0"/>
    </xf>
    <xf numFmtId="0" fontId="60" fillId="0" borderId="11" xfId="17" applyBorder="1" applyProtection="1">
      <protection locked="0"/>
    </xf>
    <xf numFmtId="0" fontId="60" fillId="0" borderId="1" xfId="17" applyFont="1" applyBorder="1" applyAlignment="1" applyProtection="1">
      <alignment horizontal="right"/>
      <protection locked="0"/>
    </xf>
    <xf numFmtId="0" fontId="60" fillId="0" borderId="14" xfId="17" applyBorder="1" applyProtection="1">
      <protection locked="0"/>
    </xf>
    <xf numFmtId="167" fontId="60" fillId="0" borderId="2" xfId="17" applyNumberFormat="1" applyBorder="1" applyProtection="1">
      <protection locked="0"/>
    </xf>
    <xf numFmtId="167" fontId="60" fillId="0" borderId="0" xfId="17" applyNumberFormat="1"/>
    <xf numFmtId="167" fontId="60" fillId="0" borderId="0" xfId="17" applyNumberFormat="1" applyBorder="1" applyProtection="1">
      <protection locked="0"/>
    </xf>
    <xf numFmtId="0" fontId="60" fillId="0" borderId="2" xfId="17" applyBorder="1" applyAlignment="1" applyProtection="1">
      <alignment horizontal="center"/>
      <protection locked="0"/>
    </xf>
    <xf numFmtId="0" fontId="60" fillId="0" borderId="0" xfId="17" applyFont="1" applyAlignment="1" applyProtection="1">
      <alignment horizontal="center"/>
      <protection locked="0"/>
    </xf>
    <xf numFmtId="167" fontId="60" fillId="0" borderId="3" xfId="18" applyFont="1" applyBorder="1" applyAlignment="1" applyProtection="1">
      <alignment horizontal="right"/>
      <protection locked="0"/>
    </xf>
    <xf numFmtId="0" fontId="60" fillId="0" borderId="3" xfId="17" applyBorder="1" applyProtection="1">
      <protection locked="0"/>
    </xf>
    <xf numFmtId="167" fontId="0" fillId="0" borderId="2" xfId="18" applyFont="1" applyBorder="1" applyAlignment="1" applyProtection="1">
      <alignment horizontal="center"/>
      <protection locked="0"/>
    </xf>
    <xf numFmtId="167" fontId="0" fillId="0" borderId="2" xfId="18" applyFont="1" applyBorder="1" applyAlignment="1" applyProtection="1">
      <protection locked="0"/>
    </xf>
    <xf numFmtId="0" fontId="60" fillId="0" borderId="0" xfId="17" applyFill="1"/>
    <xf numFmtId="167" fontId="0" fillId="0" borderId="0" xfId="18" applyFont="1" applyBorder="1" applyAlignment="1" applyProtection="1">
      <alignment horizontal="center"/>
      <protection locked="0"/>
    </xf>
    <xf numFmtId="167" fontId="0" fillId="0" borderId="0" xfId="18" applyFont="1" applyBorder="1" applyAlignment="1" applyProtection="1">
      <protection locked="0"/>
    </xf>
    <xf numFmtId="167" fontId="0" fillId="0" borderId="1" xfId="18" applyFont="1" applyBorder="1" applyProtection="1">
      <protection locked="0"/>
    </xf>
    <xf numFmtId="0" fontId="60" fillId="0" borderId="0" xfId="17" applyAlignment="1" applyProtection="1">
      <alignment horizontal="right"/>
      <protection locked="0"/>
    </xf>
    <xf numFmtId="167" fontId="0" fillId="0" borderId="3" xfId="18" applyFont="1" applyBorder="1" applyProtection="1">
      <protection locked="0"/>
    </xf>
    <xf numFmtId="0" fontId="60" fillId="0" borderId="1" xfId="17" applyBorder="1" applyProtection="1">
      <protection locked="0"/>
    </xf>
    <xf numFmtId="166" fontId="0" fillId="0" borderId="2" xfId="19" applyFont="1" applyBorder="1" applyAlignment="1" applyProtection="1">
      <protection locked="0"/>
    </xf>
    <xf numFmtId="166" fontId="0" fillId="0" borderId="0" xfId="19" applyFont="1" applyBorder="1" applyAlignment="1" applyProtection="1">
      <protection locked="0"/>
    </xf>
    <xf numFmtId="167" fontId="60" fillId="0" borderId="0" xfId="17" applyNumberFormat="1" applyProtection="1"/>
    <xf numFmtId="167" fontId="60" fillId="0" borderId="0" xfId="18" quotePrefix="1" applyFont="1" applyFill="1" applyProtection="1">
      <protection locked="0"/>
    </xf>
    <xf numFmtId="0" fontId="60" fillId="0" borderId="0" xfId="17" quotePrefix="1" applyFont="1" applyFill="1" applyAlignment="1">
      <alignment horizontal="center"/>
    </xf>
    <xf numFmtId="14" fontId="60" fillId="0" borderId="0" xfId="17" quotePrefix="1" applyNumberFormat="1" applyFont="1" applyFill="1"/>
    <xf numFmtId="167" fontId="60" fillId="0" borderId="0" xfId="17" quotePrefix="1" applyNumberFormat="1" applyFont="1" applyFill="1"/>
    <xf numFmtId="0" fontId="60" fillId="0" borderId="0" xfId="17" quotePrefix="1" applyFont="1" applyFill="1"/>
    <xf numFmtId="0" fontId="60" fillId="0" borderId="0" xfId="17" applyFont="1" applyFill="1"/>
    <xf numFmtId="0" fontId="60" fillId="0" borderId="0" xfId="17" applyFont="1" applyFill="1" applyAlignment="1">
      <alignment horizontal="center"/>
    </xf>
    <xf numFmtId="167" fontId="60" fillId="0" borderId="0" xfId="18" quotePrefix="1" applyFont="1" applyFill="1"/>
    <xf numFmtId="167" fontId="60" fillId="0" borderId="1" xfId="18" quotePrefix="1" applyFont="1" applyFill="1" applyBorder="1"/>
    <xf numFmtId="167" fontId="60" fillId="0" borderId="0" xfId="17" applyNumberFormat="1" applyFill="1"/>
    <xf numFmtId="0" fontId="60" fillId="0" borderId="0" xfId="17" applyFont="1" applyFill="1" applyAlignment="1" applyProtection="1">
      <alignment horizontal="center"/>
      <protection locked="0"/>
    </xf>
    <xf numFmtId="167" fontId="0" fillId="0" borderId="0" xfId="18" applyFont="1" applyFill="1" applyProtection="1">
      <protection locked="0"/>
    </xf>
    <xf numFmtId="167" fontId="0" fillId="0" borderId="1" xfId="18" applyFont="1" applyFill="1" applyBorder="1" applyProtection="1">
      <protection locked="0"/>
    </xf>
    <xf numFmtId="0" fontId="60" fillId="0" borderId="0" xfId="17" applyFont="1" applyFill="1" applyAlignment="1">
      <alignment horizontal="right"/>
    </xf>
    <xf numFmtId="0" fontId="60" fillId="0" borderId="0" xfId="17" applyFill="1" applyAlignment="1">
      <alignment horizontal="center"/>
    </xf>
    <xf numFmtId="167" fontId="60" fillId="0" borderId="0" xfId="18" applyFont="1" applyFill="1" applyAlignment="1">
      <alignment horizontal="right"/>
    </xf>
    <xf numFmtId="167" fontId="60" fillId="0" borderId="0" xfId="18" applyFont="1" applyFill="1"/>
    <xf numFmtId="166" fontId="0" fillId="0" borderId="0" xfId="19" applyFont="1" applyFill="1" applyProtection="1">
      <protection locked="0"/>
    </xf>
    <xf numFmtId="167" fontId="0" fillId="0" borderId="0" xfId="18" applyFont="1" applyFill="1"/>
    <xf numFmtId="167" fontId="0" fillId="0" borderId="1" xfId="18" applyFont="1" applyFill="1" applyBorder="1"/>
    <xf numFmtId="0" fontId="60" fillId="0" borderId="0" xfId="17" applyFill="1" applyProtection="1">
      <protection locked="0"/>
    </xf>
    <xf numFmtId="166" fontId="60" fillId="0" borderId="0" xfId="17" quotePrefix="1" applyNumberFormat="1" applyFont="1" applyFill="1"/>
    <xf numFmtId="10" fontId="0" fillId="0" borderId="0" xfId="0" applyNumberFormat="1"/>
    <xf numFmtId="167" fontId="0" fillId="0" borderId="2" xfId="0" applyNumberFormat="1" applyBorder="1"/>
    <xf numFmtId="167" fontId="0" fillId="0" borderId="7" xfId="0" applyNumberFormat="1" applyBorder="1"/>
    <xf numFmtId="167" fontId="0" fillId="0" borderId="3" xfId="0" applyNumberFormat="1" applyBorder="1"/>
    <xf numFmtId="10" fontId="0" fillId="0" borderId="3" xfId="0" applyNumberFormat="1" applyBorder="1"/>
    <xf numFmtId="167" fontId="0" fillId="0" borderId="7" xfId="1" applyFont="1" applyBorder="1"/>
    <xf numFmtId="164" fontId="60" fillId="0" borderId="3" xfId="0" quotePrefix="1" applyNumberFormat="1" applyFont="1" applyBorder="1"/>
    <xf numFmtId="0" fontId="61" fillId="0" borderId="0" xfId="0" applyFont="1" applyProtection="1">
      <protection hidden="1"/>
    </xf>
    <xf numFmtId="0" fontId="61" fillId="0" borderId="0" xfId="0" applyFont="1" applyAlignment="1" applyProtection="1">
      <alignment horizontal="center"/>
      <protection hidden="1"/>
    </xf>
    <xf numFmtId="0" fontId="0" fillId="0" borderId="6" xfId="0" applyBorder="1" applyProtection="1">
      <protection hidden="1"/>
    </xf>
    <xf numFmtId="0" fontId="60" fillId="0" borderId="3" xfId="0" applyFont="1" applyBorder="1" applyProtection="1">
      <protection hidden="1"/>
    </xf>
    <xf numFmtId="0" fontId="0" fillId="0" borderId="3" xfId="0" applyBorder="1" applyProtection="1">
      <protection hidden="1"/>
    </xf>
    <xf numFmtId="167" fontId="61" fillId="0" borderId="7" xfId="1" applyFont="1" applyBorder="1" applyProtection="1">
      <protection hidden="1"/>
    </xf>
    <xf numFmtId="0" fontId="60" fillId="0" borderId="1" xfId="0" applyFont="1" applyBorder="1" applyProtection="1">
      <protection hidden="1"/>
    </xf>
    <xf numFmtId="0" fontId="0" fillId="0" borderId="1" xfId="0" applyBorder="1" applyProtection="1">
      <protection hidden="1"/>
    </xf>
    <xf numFmtId="0" fontId="21" fillId="0" borderId="0" xfId="12" applyFont="1" applyProtection="1">
      <protection hidden="1"/>
    </xf>
    <xf numFmtId="167" fontId="42" fillId="0" borderId="0" xfId="12" applyNumberFormat="1" applyBorder="1"/>
    <xf numFmtId="0" fontId="21" fillId="0" borderId="0" xfId="12" applyFont="1"/>
    <xf numFmtId="167" fontId="21" fillId="0" borderId="0" xfId="12" applyNumberFormat="1" applyFont="1" applyBorder="1"/>
    <xf numFmtId="167" fontId="42" fillId="0" borderId="0" xfId="12" applyNumberFormat="1" applyFill="1" applyBorder="1"/>
    <xf numFmtId="0" fontId="59" fillId="18" borderId="12" xfId="2" applyFill="1" applyBorder="1"/>
    <xf numFmtId="0" fontId="59" fillId="18" borderId="14" xfId="2" applyFill="1" applyBorder="1"/>
    <xf numFmtId="0" fontId="59" fillId="22" borderId="7" xfId="2" applyFill="1" applyBorder="1"/>
    <xf numFmtId="0" fontId="19" fillId="18" borderId="0" xfId="2" applyFont="1" applyFill="1"/>
    <xf numFmtId="14" fontId="0" fillId="0" borderId="0" xfId="0" applyNumberFormat="1" applyProtection="1">
      <protection locked="0" hidden="1"/>
    </xf>
    <xf numFmtId="0" fontId="59" fillId="18" borderId="10" xfId="2" applyFill="1" applyBorder="1" applyProtection="1">
      <protection locked="0" hidden="1"/>
    </xf>
    <xf numFmtId="0" fontId="20" fillId="22" borderId="6" xfId="2" applyFont="1" applyFill="1" applyBorder="1" applyProtection="1">
      <protection hidden="1"/>
    </xf>
    <xf numFmtId="0" fontId="20" fillId="22" borderId="3" xfId="2" applyFont="1" applyFill="1" applyBorder="1" applyProtection="1">
      <protection hidden="1"/>
    </xf>
    <xf numFmtId="0" fontId="20" fillId="18" borderId="9" xfId="2" applyFont="1" applyFill="1" applyBorder="1" applyProtection="1">
      <protection hidden="1"/>
    </xf>
    <xf numFmtId="0" fontId="20" fillId="18" borderId="6" xfId="2" applyFont="1" applyFill="1" applyBorder="1" applyAlignment="1" applyProtection="1">
      <alignment horizontal="left"/>
      <protection hidden="1"/>
    </xf>
    <xf numFmtId="0" fontId="35" fillId="18" borderId="9" xfId="2" applyFont="1" applyFill="1" applyBorder="1" applyProtection="1">
      <protection hidden="1"/>
    </xf>
    <xf numFmtId="0" fontId="60" fillId="0" borderId="0" xfId="0" applyFont="1" applyFill="1"/>
    <xf numFmtId="0" fontId="0" fillId="4" borderId="6" xfId="0" applyFill="1" applyBorder="1" applyAlignment="1" applyProtection="1">
      <alignment horizontal="center"/>
      <protection hidden="1"/>
    </xf>
    <xf numFmtId="167" fontId="0" fillId="4" borderId="6" xfId="1" applyFont="1" applyFill="1" applyBorder="1" applyProtection="1">
      <protection hidden="1"/>
    </xf>
    <xf numFmtId="167" fontId="79" fillId="4" borderId="6" xfId="1" applyFont="1" applyFill="1" applyBorder="1" applyProtection="1">
      <protection hidden="1"/>
    </xf>
    <xf numFmtId="167" fontId="0" fillId="2" borderId="6" xfId="1" applyFont="1" applyFill="1" applyBorder="1" applyProtection="1">
      <protection hidden="1"/>
    </xf>
    <xf numFmtId="0" fontId="0" fillId="0" borderId="7" xfId="0" applyBorder="1" applyAlignment="1" applyProtection="1">
      <alignment horizontal="center"/>
      <protection locked="0" hidden="1"/>
    </xf>
    <xf numFmtId="0" fontId="17" fillId="0" borderId="0" xfId="12" quotePrefix="1" applyFont="1" applyProtection="1">
      <protection hidden="1"/>
    </xf>
    <xf numFmtId="0" fontId="16" fillId="0" borderId="0" xfId="2" applyFont="1"/>
    <xf numFmtId="0" fontId="16" fillId="4" borderId="0" xfId="2" quotePrefix="1" applyFont="1" applyFill="1"/>
    <xf numFmtId="167" fontId="59" fillId="0" borderId="0" xfId="1" applyFont="1"/>
    <xf numFmtId="0" fontId="68" fillId="0" borderId="0" xfId="2" quotePrefix="1" applyFont="1" applyAlignment="1">
      <alignment horizontal="right"/>
    </xf>
    <xf numFmtId="0" fontId="68" fillId="0" borderId="0" xfId="2" applyFont="1" applyAlignment="1">
      <alignment horizontal="left"/>
    </xf>
    <xf numFmtId="0" fontId="68" fillId="17" borderId="2" xfId="2" applyFont="1" applyFill="1" applyBorder="1" applyAlignment="1" applyProtection="1">
      <alignment horizontal="center"/>
      <protection hidden="1"/>
    </xf>
    <xf numFmtId="0" fontId="83" fillId="17" borderId="2" xfId="2" applyFont="1" applyFill="1" applyBorder="1" applyAlignment="1" applyProtection="1">
      <alignment horizontal="right"/>
      <protection hidden="1"/>
    </xf>
    <xf numFmtId="0" fontId="68" fillId="17" borderId="2" xfId="2" applyFont="1" applyFill="1" applyBorder="1" applyAlignment="1" applyProtection="1">
      <alignment horizontal="right"/>
      <protection hidden="1"/>
    </xf>
    <xf numFmtId="0" fontId="60" fillId="2" borderId="0" xfId="9" applyNumberFormat="1" applyFill="1"/>
    <xf numFmtId="167" fontId="0" fillId="0" borderId="0" xfId="0" applyNumberFormat="1" applyAlignment="1" applyProtection="1">
      <alignment horizontal="left"/>
      <protection locked="0"/>
    </xf>
    <xf numFmtId="0" fontId="78" fillId="0" borderId="0" xfId="0" applyFont="1" applyProtection="1">
      <protection locked="0"/>
    </xf>
    <xf numFmtId="167" fontId="60" fillId="0" borderId="0" xfId="0" applyNumberFormat="1" applyFont="1" applyProtection="1">
      <protection locked="0"/>
    </xf>
    <xf numFmtId="167" fontId="0" fillId="0" borderId="0" xfId="0" applyNumberFormat="1" applyProtection="1">
      <protection locked="0"/>
    </xf>
    <xf numFmtId="169" fontId="84" fillId="16" borderId="2" xfId="2" applyNumberFormat="1" applyFont="1" applyFill="1" applyBorder="1" applyAlignment="1" applyProtection="1">
      <alignment horizontal="left"/>
      <protection locked="0"/>
    </xf>
    <xf numFmtId="0" fontId="15" fillId="22" borderId="6" xfId="2" applyFont="1" applyFill="1" applyBorder="1" applyProtection="1">
      <protection hidden="1"/>
    </xf>
    <xf numFmtId="0" fontId="15" fillId="18" borderId="6" xfId="2" applyFont="1" applyFill="1" applyBorder="1" applyAlignment="1" applyProtection="1">
      <alignment horizontal="left"/>
      <protection hidden="1"/>
    </xf>
    <xf numFmtId="0" fontId="0" fillId="0" borderId="0" xfId="0" applyFill="1" applyProtection="1">
      <protection locked="0"/>
    </xf>
    <xf numFmtId="0" fontId="60" fillId="0" borderId="0" xfId="0" applyFont="1" applyFill="1" applyProtection="1">
      <protection locked="0"/>
    </xf>
    <xf numFmtId="0" fontId="115" fillId="18" borderId="0" xfId="2" applyFont="1" applyFill="1"/>
    <xf numFmtId="0" fontId="116" fillId="18" borderId="19" xfId="2" applyFont="1" applyFill="1" applyBorder="1" applyProtection="1">
      <protection hidden="1"/>
    </xf>
    <xf numFmtId="0" fontId="103" fillId="0" borderId="0" xfId="0" applyFont="1"/>
    <xf numFmtId="167" fontId="14" fillId="0" borderId="0" xfId="2" quotePrefix="1" applyNumberFormat="1" applyFont="1"/>
    <xf numFmtId="0" fontId="60" fillId="2" borderId="0" xfId="1" applyNumberFormat="1" applyFill="1"/>
    <xf numFmtId="0" fontId="0" fillId="0" borderId="9" xfId="0" applyBorder="1"/>
    <xf numFmtId="14" fontId="59" fillId="18" borderId="0" xfId="2" applyNumberFormat="1" applyFill="1"/>
    <xf numFmtId="0" fontId="80" fillId="0" borderId="2" xfId="0" applyFont="1" applyFill="1" applyBorder="1"/>
    <xf numFmtId="167" fontId="90" fillId="0" borderId="2" xfId="1" applyFont="1" applyFill="1" applyBorder="1"/>
    <xf numFmtId="0" fontId="90" fillId="0" borderId="2" xfId="1" applyNumberFormat="1" applyFont="1" applyFill="1" applyBorder="1"/>
    <xf numFmtId="167" fontId="80" fillId="0" borderId="2" xfId="1" applyFont="1" applyFill="1" applyBorder="1"/>
    <xf numFmtId="0" fontId="80" fillId="0" borderId="2" xfId="1" applyNumberFormat="1" applyFont="1" applyFill="1" applyBorder="1"/>
    <xf numFmtId="0" fontId="0" fillId="26" borderId="0" xfId="0" applyFill="1"/>
    <xf numFmtId="0" fontId="60" fillId="26" borderId="0" xfId="0" applyFont="1" applyFill="1"/>
    <xf numFmtId="0" fontId="0" fillId="26" borderId="0" xfId="0" applyFill="1" applyProtection="1">
      <protection locked="0"/>
    </xf>
    <xf numFmtId="167" fontId="0" fillId="0" borderId="0" xfId="1" applyFont="1" applyFill="1" applyBorder="1" applyAlignment="1" applyProtection="1">
      <alignment horizontal="center"/>
      <protection locked="0"/>
    </xf>
    <xf numFmtId="0" fontId="0" fillId="17" borderId="0" xfId="0" applyFill="1"/>
    <xf numFmtId="0" fontId="0" fillId="17" borderId="0" xfId="0" applyFill="1" applyProtection="1">
      <protection locked="0"/>
    </xf>
    <xf numFmtId="0" fontId="0" fillId="17" borderId="0" xfId="0" applyFill="1" applyProtection="1">
      <protection locked="0" hidden="1"/>
    </xf>
    <xf numFmtId="0" fontId="0" fillId="17" borderId="0" xfId="0" applyFill="1" applyAlignment="1" applyProtection="1">
      <alignment horizontal="left"/>
      <protection locked="0" hidden="1"/>
    </xf>
    <xf numFmtId="0" fontId="78" fillId="17" borderId="0" xfId="0" applyFont="1" applyFill="1" applyAlignment="1" applyProtection="1">
      <alignment horizontal="left"/>
      <protection locked="0" hidden="1"/>
    </xf>
    <xf numFmtId="0" fontId="78" fillId="17" borderId="0" xfId="0" applyFont="1" applyFill="1" applyProtection="1">
      <protection locked="0" hidden="1"/>
    </xf>
    <xf numFmtId="167" fontId="60" fillId="17" borderId="0" xfId="0" applyNumberFormat="1" applyFont="1" applyFill="1" applyProtection="1">
      <protection locked="0" hidden="1"/>
    </xf>
    <xf numFmtId="167" fontId="0" fillId="17" borderId="0" xfId="0" applyNumberFormat="1" applyFill="1" applyProtection="1">
      <protection locked="0" hidden="1"/>
    </xf>
    <xf numFmtId="167" fontId="0" fillId="17" borderId="0" xfId="0" applyNumberFormat="1" applyFill="1" applyAlignment="1" applyProtection="1">
      <alignment horizontal="left"/>
      <protection locked="0" hidden="1"/>
    </xf>
    <xf numFmtId="0" fontId="0" fillId="17" borderId="0" xfId="0" applyFill="1" applyAlignment="1" applyProtection="1">
      <alignment horizontal="left"/>
      <protection locked="0"/>
    </xf>
    <xf numFmtId="0" fontId="78" fillId="17" borderId="0" xfId="0" applyFont="1" applyFill="1" applyAlignment="1" applyProtection="1">
      <alignment horizontal="right"/>
      <protection hidden="1"/>
    </xf>
    <xf numFmtId="0" fontId="0" fillId="17" borderId="0" xfId="0" applyFill="1" applyAlignment="1" applyProtection="1">
      <alignment horizontal="right"/>
      <protection hidden="1"/>
    </xf>
    <xf numFmtId="167" fontId="78" fillId="17" borderId="0" xfId="0" applyNumberFormat="1" applyFont="1" applyFill="1" applyAlignment="1" applyProtection="1">
      <alignment horizontal="right"/>
      <protection hidden="1"/>
    </xf>
    <xf numFmtId="167" fontId="83" fillId="0" borderId="0" xfId="1" quotePrefix="1" applyFont="1" applyFill="1" applyBorder="1" applyProtection="1">
      <protection hidden="1"/>
    </xf>
    <xf numFmtId="169" fontId="80" fillId="0" borderId="5" xfId="0" applyNumberFormat="1" applyFont="1" applyFill="1" applyBorder="1" applyProtection="1">
      <protection locked="0"/>
    </xf>
    <xf numFmtId="0" fontId="80" fillId="0" borderId="5" xfId="0" applyFont="1" applyFill="1" applyBorder="1" applyProtection="1">
      <protection locked="0"/>
    </xf>
    <xf numFmtId="167" fontId="80" fillId="0" borderId="5" xfId="1" applyFont="1" applyFill="1" applyBorder="1" applyProtection="1">
      <protection locked="0"/>
    </xf>
    <xf numFmtId="0" fontId="80" fillId="0" borderId="5" xfId="1" applyNumberFormat="1" applyFont="1" applyFill="1" applyBorder="1" applyProtection="1">
      <protection locked="0"/>
    </xf>
    <xf numFmtId="167" fontId="60" fillId="0" borderId="0" xfId="1" quotePrefix="1" applyFont="1" applyFill="1" applyBorder="1" applyProtection="1">
      <protection locked="0"/>
    </xf>
    <xf numFmtId="167" fontId="0" fillId="0" borderId="0" xfId="0" applyNumberFormat="1" applyBorder="1" applyProtection="1">
      <protection locked="0"/>
    </xf>
    <xf numFmtId="167" fontId="61" fillId="0" borderId="0" xfId="1" applyFont="1" applyFill="1" applyBorder="1" applyProtection="1">
      <protection locked="0"/>
    </xf>
    <xf numFmtId="167" fontId="0" fillId="0" borderId="0" xfId="1" applyFont="1" applyFill="1" applyBorder="1" applyProtection="1">
      <protection locked="0"/>
    </xf>
    <xf numFmtId="0" fontId="0" fillId="0" borderId="0" xfId="0" applyFill="1" applyBorder="1" applyAlignment="1" applyProtection="1">
      <alignment horizontal="center"/>
      <protection locked="0"/>
    </xf>
    <xf numFmtId="0" fontId="0" fillId="0" borderId="0" xfId="0" applyBorder="1" applyAlignment="1" applyProtection="1">
      <alignment horizontal="left"/>
      <protection locked="0"/>
    </xf>
    <xf numFmtId="0" fontId="0" fillId="0" borderId="0" xfId="0" applyBorder="1" applyProtection="1">
      <protection locked="0"/>
    </xf>
    <xf numFmtId="0" fontId="0" fillId="0" borderId="0" xfId="0" applyFill="1" applyBorder="1" applyProtection="1">
      <protection locked="0"/>
    </xf>
    <xf numFmtId="14" fontId="0" fillId="0" borderId="0" xfId="0" applyNumberFormat="1" applyFill="1" applyBorder="1" applyProtection="1">
      <protection locked="0"/>
    </xf>
    <xf numFmtId="167" fontId="0" fillId="0" borderId="0" xfId="0" applyNumberFormat="1" applyFill="1" applyBorder="1" applyProtection="1">
      <protection locked="0"/>
    </xf>
    <xf numFmtId="0" fontId="78" fillId="0" borderId="0" xfId="0" applyFont="1" applyBorder="1" applyAlignment="1" applyProtection="1">
      <alignment horizontal="left"/>
      <protection locked="0"/>
    </xf>
    <xf numFmtId="0" fontId="78" fillId="0" borderId="0" xfId="0" applyFont="1" applyBorder="1" applyProtection="1">
      <protection locked="0"/>
    </xf>
    <xf numFmtId="0" fontId="0" fillId="17" borderId="0" xfId="0" applyFill="1" applyBorder="1"/>
    <xf numFmtId="0" fontId="60" fillId="17" borderId="0" xfId="17" applyFill="1" applyBorder="1"/>
    <xf numFmtId="0" fontId="60" fillId="5" borderId="2" xfId="0" applyFont="1" applyFill="1" applyBorder="1" applyProtection="1">
      <protection locked="0"/>
    </xf>
    <xf numFmtId="0" fontId="60" fillId="0" borderId="0" xfId="0" applyFont="1" applyAlignment="1">
      <alignment horizontal="center"/>
    </xf>
    <xf numFmtId="0" fontId="60" fillId="0" borderId="2" xfId="0" applyFont="1" applyFill="1" applyBorder="1" applyAlignment="1" applyProtection="1">
      <alignment horizontal="center"/>
      <protection locked="0"/>
    </xf>
    <xf numFmtId="0" fontId="60" fillId="0" borderId="19" xfId="0" applyFont="1" applyBorder="1" applyProtection="1">
      <protection locked="0"/>
    </xf>
    <xf numFmtId="0" fontId="60" fillId="0" borderId="2" xfId="0" applyFont="1" applyBorder="1" applyProtection="1">
      <protection locked="0"/>
    </xf>
    <xf numFmtId="0" fontId="60" fillId="0" borderId="4" xfId="0" applyFont="1" applyFill="1" applyBorder="1" applyProtection="1">
      <protection locked="0"/>
    </xf>
    <xf numFmtId="0" fontId="60" fillId="0" borderId="13" xfId="0" applyFont="1" applyBorder="1" applyProtection="1">
      <protection locked="0"/>
    </xf>
    <xf numFmtId="0" fontId="60" fillId="0" borderId="3" xfId="0" applyFont="1" applyBorder="1" applyProtection="1">
      <protection locked="0"/>
    </xf>
    <xf numFmtId="0" fontId="60" fillId="0" borderId="0" xfId="0" applyFont="1" applyBorder="1" applyProtection="1">
      <protection locked="0"/>
    </xf>
    <xf numFmtId="0" fontId="0" fillId="0" borderId="12" xfId="0" applyBorder="1" applyProtection="1">
      <protection locked="0"/>
    </xf>
    <xf numFmtId="0" fontId="60" fillId="0" borderId="1" xfId="0" applyFont="1" applyBorder="1" applyProtection="1">
      <protection locked="0"/>
    </xf>
    <xf numFmtId="0" fontId="0" fillId="0" borderId="14" xfId="0" applyBorder="1" applyProtection="1">
      <protection locked="0"/>
    </xf>
    <xf numFmtId="174" fontId="60" fillId="0" borderId="2" xfId="0" applyNumberFormat="1" applyFont="1" applyFill="1" applyBorder="1" applyProtection="1">
      <protection locked="0"/>
    </xf>
    <xf numFmtId="0" fontId="60" fillId="5" borderId="2" xfId="0" applyFont="1" applyFill="1" applyBorder="1" applyProtection="1"/>
    <xf numFmtId="2" fontId="60" fillId="0" borderId="2" xfId="0" applyNumberFormat="1" applyFont="1" applyFill="1" applyBorder="1" applyProtection="1">
      <protection locked="0"/>
    </xf>
    <xf numFmtId="0" fontId="73" fillId="18" borderId="0" xfId="0" quotePrefix="1" applyFont="1" applyFill="1" applyProtection="1">
      <protection hidden="1"/>
    </xf>
    <xf numFmtId="167" fontId="0" fillId="0" borderId="0" xfId="1" applyFont="1" applyFill="1" applyBorder="1" applyProtection="1">
      <protection locked="0" hidden="1"/>
    </xf>
    <xf numFmtId="167" fontId="60" fillId="0" borderId="0" xfId="1" applyFont="1" applyFill="1" applyBorder="1" applyProtection="1">
      <protection locked="0" hidden="1"/>
    </xf>
    <xf numFmtId="14" fontId="60" fillId="0" borderId="0" xfId="0" applyNumberFormat="1" applyFont="1" applyFill="1" applyBorder="1" applyAlignment="1" applyProtection="1">
      <alignment horizontal="center"/>
      <protection locked="0"/>
    </xf>
    <xf numFmtId="0" fontId="60" fillId="0" borderId="0" xfId="0" applyFont="1" applyFill="1" applyBorder="1" applyAlignment="1" applyProtection="1">
      <alignment horizontal="center"/>
      <protection locked="0"/>
    </xf>
    <xf numFmtId="0" fontId="60" fillId="0" borderId="0" xfId="9" applyFill="1"/>
    <xf numFmtId="0" fontId="60" fillId="0" borderId="0" xfId="9" applyFill="1" applyProtection="1">
      <protection locked="0"/>
    </xf>
    <xf numFmtId="0" fontId="78" fillId="0" borderId="0" xfId="9" applyFont="1" applyFill="1" applyProtection="1">
      <protection hidden="1"/>
    </xf>
    <xf numFmtId="0" fontId="60" fillId="0" borderId="11" xfId="9" applyBorder="1"/>
    <xf numFmtId="0" fontId="60" fillId="0" borderId="5" xfId="9" applyBorder="1"/>
    <xf numFmtId="170" fontId="60" fillId="3" borderId="2" xfId="1" applyNumberFormat="1" applyFill="1" applyBorder="1" applyProtection="1">
      <protection locked="0"/>
    </xf>
    <xf numFmtId="0" fontId="61" fillId="0" borderId="0" xfId="9" applyFont="1"/>
    <xf numFmtId="170" fontId="0" fillId="5" borderId="2" xfId="1" applyNumberFormat="1" applyFont="1" applyFill="1" applyBorder="1" applyProtection="1">
      <protection hidden="1"/>
    </xf>
    <xf numFmtId="167" fontId="60" fillId="3" borderId="5" xfId="1" applyFill="1" applyBorder="1" applyProtection="1">
      <protection locked="0"/>
    </xf>
    <xf numFmtId="170" fontId="0" fillId="5" borderId="8" xfId="1" applyNumberFormat="1" applyFont="1" applyFill="1" applyBorder="1" applyProtection="1">
      <protection hidden="1"/>
    </xf>
    <xf numFmtId="170" fontId="0" fillId="5" borderId="5" xfId="1" applyNumberFormat="1" applyFont="1" applyFill="1" applyBorder="1" applyProtection="1">
      <protection hidden="1"/>
    </xf>
    <xf numFmtId="171" fontId="60" fillId="3" borderId="6" xfId="10" applyNumberFormat="1" applyFont="1" applyFill="1" applyBorder="1" applyProtection="1">
      <protection locked="0"/>
    </xf>
    <xf numFmtId="171" fontId="60" fillId="3" borderId="9" xfId="10" applyNumberFormat="1" applyFont="1" applyFill="1" applyBorder="1" applyProtection="1">
      <protection locked="0"/>
    </xf>
    <xf numFmtId="10" fontId="60" fillId="3" borderId="11" xfId="10" applyNumberFormat="1" applyFont="1" applyFill="1" applyBorder="1" applyProtection="1">
      <protection locked="0"/>
    </xf>
    <xf numFmtId="10" fontId="60" fillId="3" borderId="2" xfId="10" applyNumberFormat="1" applyFont="1" applyFill="1" applyBorder="1" applyProtection="1">
      <protection locked="0"/>
    </xf>
    <xf numFmtId="10" fontId="60" fillId="3" borderId="6" xfId="10" applyNumberFormat="1" applyFont="1" applyFill="1" applyBorder="1" applyProtection="1">
      <protection locked="0"/>
    </xf>
    <xf numFmtId="10" fontId="60" fillId="3" borderId="9" xfId="10" applyNumberFormat="1" applyFont="1" applyFill="1" applyBorder="1" applyProtection="1">
      <protection locked="0"/>
    </xf>
    <xf numFmtId="10" fontId="60" fillId="3" borderId="5" xfId="10" applyNumberFormat="1" applyFont="1" applyFill="1" applyBorder="1" applyProtection="1">
      <protection locked="0"/>
    </xf>
    <xf numFmtId="0" fontId="78" fillId="0" borderId="0" xfId="9" applyFont="1"/>
    <xf numFmtId="170" fontId="78" fillId="0" borderId="0" xfId="9" applyNumberFormat="1" applyFont="1"/>
    <xf numFmtId="0" fontId="60" fillId="20" borderId="10" xfId="0" applyFont="1" applyFill="1" applyBorder="1" applyAlignment="1">
      <alignment horizontal="right"/>
    </xf>
    <xf numFmtId="0" fontId="0" fillId="20" borderId="13" xfId="0" applyFill="1" applyBorder="1" applyAlignment="1">
      <alignment horizontal="center"/>
    </xf>
    <xf numFmtId="0" fontId="60" fillId="20" borderId="9" xfId="0" applyFont="1" applyFill="1" applyBorder="1" applyAlignment="1">
      <alignment horizontal="right"/>
    </xf>
    <xf numFmtId="0" fontId="0" fillId="20" borderId="12" xfId="0" applyFill="1" applyBorder="1" applyAlignment="1">
      <alignment horizontal="center"/>
    </xf>
    <xf numFmtId="0" fontId="60" fillId="20" borderId="6" xfId="0" applyFont="1" applyFill="1" applyBorder="1" applyAlignment="1">
      <alignment horizontal="left"/>
    </xf>
    <xf numFmtId="0" fontId="0" fillId="20" borderId="7" xfId="0" applyFill="1" applyBorder="1"/>
    <xf numFmtId="167" fontId="0" fillId="20" borderId="9" xfId="0" applyNumberFormat="1" applyFill="1" applyBorder="1"/>
    <xf numFmtId="0" fontId="72" fillId="20" borderId="12" xfId="0" applyFont="1" applyFill="1" applyBorder="1"/>
    <xf numFmtId="0" fontId="0" fillId="20" borderId="9" xfId="0" applyFill="1" applyBorder="1"/>
    <xf numFmtId="0" fontId="0" fillId="20" borderId="12" xfId="0" applyFill="1" applyBorder="1"/>
    <xf numFmtId="0" fontId="0" fillId="20" borderId="11" xfId="0" applyFill="1" applyBorder="1"/>
    <xf numFmtId="0" fontId="0" fillId="20" borderId="14" xfId="0" applyFill="1" applyBorder="1"/>
    <xf numFmtId="0" fontId="23" fillId="0" borderId="0" xfId="16" applyFill="1" applyProtection="1">
      <protection locked="0"/>
    </xf>
    <xf numFmtId="0" fontId="23" fillId="0" borderId="0" xfId="16" applyFill="1" applyAlignment="1" applyProtection="1">
      <alignment horizontal="left"/>
      <protection locked="0"/>
    </xf>
    <xf numFmtId="167" fontId="105" fillId="0" borderId="0" xfId="1" applyFont="1" applyFill="1" applyProtection="1"/>
    <xf numFmtId="0" fontId="60" fillId="0" borderId="0" xfId="9" applyFill="1" applyBorder="1" applyAlignment="1" applyProtection="1">
      <alignment horizontal="left"/>
      <protection locked="0"/>
    </xf>
    <xf numFmtId="0" fontId="60" fillId="0" borderId="0" xfId="9" applyFill="1" applyBorder="1" applyAlignment="1" applyProtection="1">
      <alignment horizontal="center"/>
      <protection locked="0"/>
    </xf>
    <xf numFmtId="167" fontId="105" fillId="0" borderId="0" xfId="1" quotePrefix="1" applyFont="1" applyFill="1" applyProtection="1"/>
    <xf numFmtId="0" fontId="60" fillId="0" borderId="0" xfId="9" applyFont="1" applyFill="1"/>
    <xf numFmtId="0" fontId="121" fillId="23" borderId="0" xfId="3" applyFont="1" applyFill="1" applyAlignment="1" applyProtection="1"/>
    <xf numFmtId="167" fontId="60" fillId="0" borderId="0" xfId="1" applyFont="1" applyFill="1"/>
    <xf numFmtId="0" fontId="13" fillId="16" borderId="2" xfId="2" applyFont="1" applyFill="1" applyBorder="1" applyProtection="1">
      <protection locked="0"/>
    </xf>
    <xf numFmtId="0" fontId="13" fillId="16" borderId="4" xfId="2" applyFont="1" applyFill="1" applyBorder="1" applyProtection="1">
      <protection locked="0" hidden="1"/>
    </xf>
    <xf numFmtId="167" fontId="89" fillId="0" borderId="4" xfId="1" quotePrefix="1" applyFont="1" applyFill="1" applyBorder="1" applyProtection="1">
      <protection hidden="1"/>
    </xf>
    <xf numFmtId="14" fontId="12" fillId="3" borderId="2" xfId="2" applyNumberFormat="1" applyFont="1" applyFill="1" applyBorder="1" applyAlignment="1" applyProtection="1">
      <alignment horizontal="right"/>
      <protection locked="0"/>
    </xf>
    <xf numFmtId="167" fontId="11" fillId="16" borderId="2" xfId="1" applyFont="1" applyFill="1" applyBorder="1" applyProtection="1">
      <protection locked="0"/>
    </xf>
    <xf numFmtId="14" fontId="84" fillId="16" borderId="2" xfId="2" applyNumberFormat="1" applyFont="1" applyFill="1" applyBorder="1" applyProtection="1">
      <protection locked="0"/>
    </xf>
    <xf numFmtId="0" fontId="11" fillId="16" borderId="2" xfId="2" applyFont="1" applyFill="1" applyBorder="1" applyProtection="1">
      <protection locked="0"/>
    </xf>
    <xf numFmtId="166" fontId="76" fillId="0" borderId="0" xfId="14" applyFont="1" applyFill="1" applyBorder="1"/>
    <xf numFmtId="0" fontId="76" fillId="0" borderId="7" xfId="1" applyNumberFormat="1" applyFont="1" applyFill="1" applyBorder="1" applyAlignment="1">
      <alignment horizontal="right"/>
    </xf>
    <xf numFmtId="0" fontId="76" fillId="0" borderId="4" xfId="1" applyNumberFormat="1" applyFont="1" applyFill="1" applyBorder="1" applyAlignment="1">
      <alignment horizontal="right"/>
    </xf>
    <xf numFmtId="167" fontId="68" fillId="0" borderId="0" xfId="1" applyFont="1" applyFill="1" applyBorder="1" applyProtection="1">
      <protection hidden="1"/>
    </xf>
    <xf numFmtId="0" fontId="53" fillId="0" borderId="0" xfId="2" applyFont="1" applyFill="1" applyProtection="1">
      <protection hidden="1"/>
    </xf>
    <xf numFmtId="0" fontId="68" fillId="0" borderId="0" xfId="2" applyFont="1" applyFill="1" applyProtection="1">
      <protection hidden="1"/>
    </xf>
    <xf numFmtId="167" fontId="83" fillId="25" borderId="6" xfId="1" applyFont="1" applyFill="1" applyBorder="1" applyAlignment="1" applyProtection="1">
      <alignment horizontal="right"/>
      <protection hidden="1"/>
    </xf>
    <xf numFmtId="167" fontId="59" fillId="20" borderId="7" xfId="1" applyFont="1" applyFill="1" applyBorder="1"/>
    <xf numFmtId="167" fontId="76" fillId="2" borderId="5" xfId="1" applyFont="1" applyFill="1" applyBorder="1" applyAlignment="1">
      <alignment horizontal="center"/>
    </xf>
    <xf numFmtId="0" fontId="76" fillId="0" borderId="4" xfId="1" applyNumberFormat="1" applyFont="1" applyFill="1" applyBorder="1" applyAlignment="1">
      <alignment horizontal="center"/>
    </xf>
    <xf numFmtId="167" fontId="76" fillId="0" borderId="6" xfId="1" applyFont="1" applyFill="1" applyBorder="1" applyAlignment="1">
      <alignment horizontal="left"/>
    </xf>
    <xf numFmtId="0" fontId="61" fillId="0" borderId="0" xfId="0" applyFont="1" applyFill="1" applyProtection="1">
      <protection hidden="1"/>
    </xf>
    <xf numFmtId="170" fontId="60" fillId="5" borderId="2" xfId="9" applyNumberFormat="1" applyFont="1" applyFill="1" applyBorder="1" applyProtection="1">
      <protection hidden="1"/>
    </xf>
    <xf numFmtId="170" fontId="60" fillId="5" borderId="2" xfId="1" applyNumberFormat="1" applyFont="1" applyFill="1" applyBorder="1" applyProtection="1">
      <protection hidden="1"/>
    </xf>
    <xf numFmtId="0" fontId="60" fillId="0" borderId="0" xfId="17" applyNumberFormat="1" applyProtection="1"/>
    <xf numFmtId="0" fontId="60" fillId="22" borderId="0" xfId="17" applyNumberFormat="1" applyFill="1" applyProtection="1"/>
    <xf numFmtId="0" fontId="60" fillId="0" borderId="0" xfId="17" applyNumberFormat="1" applyProtection="1">
      <protection locked="0"/>
    </xf>
    <xf numFmtId="2" fontId="64" fillId="0" borderId="14" xfId="1" applyNumberFormat="1" applyFont="1" applyBorder="1" applyAlignment="1" applyProtection="1">
      <alignment horizontal="left"/>
      <protection hidden="1"/>
    </xf>
    <xf numFmtId="0" fontId="0" fillId="0" borderId="10" xfId="0" applyBorder="1"/>
    <xf numFmtId="0" fontId="0" fillId="0" borderId="11" xfId="0" applyBorder="1"/>
    <xf numFmtId="0" fontId="0" fillId="19" borderId="0" xfId="0" applyFill="1" applyProtection="1">
      <protection locked="0"/>
    </xf>
    <xf numFmtId="0" fontId="60" fillId="21" borderId="0" xfId="0" applyFont="1" applyFill="1" applyProtection="1">
      <protection locked="0"/>
    </xf>
    <xf numFmtId="0" fontId="0" fillId="22" borderId="0" xfId="0" applyFill="1" applyProtection="1">
      <protection locked="0"/>
    </xf>
    <xf numFmtId="167" fontId="60" fillId="22" borderId="0" xfId="1" applyFont="1" applyFill="1" applyProtection="1">
      <protection locked="0"/>
    </xf>
    <xf numFmtId="0" fontId="60" fillId="22" borderId="0" xfId="0" applyFont="1" applyFill="1" applyProtection="1">
      <protection locked="0"/>
    </xf>
    <xf numFmtId="167" fontId="0" fillId="0" borderId="0" xfId="1" applyFont="1" applyFill="1" applyProtection="1">
      <protection locked="0"/>
    </xf>
    <xf numFmtId="167" fontId="0" fillId="0" borderId="19" xfId="1" applyFont="1" applyBorder="1" applyProtection="1">
      <protection locked="0"/>
    </xf>
    <xf numFmtId="0" fontId="0" fillId="0" borderId="19" xfId="0" applyBorder="1" applyProtection="1">
      <protection locked="0"/>
    </xf>
    <xf numFmtId="0" fontId="0" fillId="0" borderId="13" xfId="0" applyBorder="1" applyProtection="1">
      <protection locked="0"/>
    </xf>
    <xf numFmtId="167" fontId="0" fillId="0" borderId="0" xfId="1" applyFont="1" applyBorder="1" applyProtection="1">
      <protection locked="0"/>
    </xf>
    <xf numFmtId="167" fontId="0" fillId="0" borderId="1" xfId="1" applyFont="1" applyBorder="1" applyProtection="1">
      <protection locked="0"/>
    </xf>
    <xf numFmtId="0" fontId="0" fillId="0" borderId="1" xfId="0" applyBorder="1" applyProtection="1">
      <protection locked="0"/>
    </xf>
    <xf numFmtId="167" fontId="60" fillId="0" borderId="0" xfId="1" quotePrefix="1" applyFont="1"/>
    <xf numFmtId="0" fontId="0" fillId="0" borderId="0" xfId="0" applyBorder="1" applyProtection="1"/>
    <xf numFmtId="0" fontId="0" fillId="17" borderId="0" xfId="0" applyFill="1" applyBorder="1" applyAlignment="1" applyProtection="1">
      <alignment horizontal="left"/>
    </xf>
    <xf numFmtId="0" fontId="0" fillId="17" borderId="0" xfId="0" applyFill="1" applyBorder="1" applyProtection="1"/>
    <xf numFmtId="0" fontId="60" fillId="17" borderId="0" xfId="0" applyFont="1" applyFill="1" applyProtection="1">
      <protection locked="0"/>
    </xf>
    <xf numFmtId="0" fontId="8" fillId="17" borderId="2" xfId="2" applyFont="1" applyFill="1" applyBorder="1" applyAlignment="1">
      <alignment horizontal="right"/>
    </xf>
    <xf numFmtId="0" fontId="83" fillId="17" borderId="2" xfId="2" applyFont="1" applyFill="1" applyBorder="1"/>
    <xf numFmtId="0" fontId="83" fillId="17" borderId="2" xfId="2" applyFont="1" applyFill="1" applyBorder="1" applyAlignment="1">
      <alignment horizontal="left"/>
    </xf>
    <xf numFmtId="0" fontId="8" fillId="5" borderId="2" xfId="2" applyFont="1" applyFill="1" applyBorder="1" applyAlignment="1">
      <alignment horizontal="right"/>
    </xf>
    <xf numFmtId="14" fontId="25" fillId="16" borderId="5" xfId="2" applyNumberFormat="1" applyFont="1" applyFill="1" applyBorder="1" applyAlignment="1" applyProtection="1">
      <alignment horizontal="center"/>
      <protection locked="0"/>
    </xf>
    <xf numFmtId="0" fontId="85" fillId="5" borderId="11" xfId="3" applyFont="1" applyFill="1" applyBorder="1" applyAlignment="1" applyProtection="1">
      <alignment horizontal="center"/>
    </xf>
    <xf numFmtId="0" fontId="83" fillId="5" borderId="14" xfId="2" applyFont="1" applyFill="1" applyBorder="1" applyAlignment="1">
      <alignment horizontal="left"/>
    </xf>
    <xf numFmtId="0" fontId="85" fillId="5" borderId="6" xfId="3" applyFont="1" applyFill="1" applyBorder="1" applyAlignment="1" applyProtection="1">
      <alignment horizontal="center"/>
    </xf>
    <xf numFmtId="0" fontId="83" fillId="5" borderId="7" xfId="2" applyFont="1" applyFill="1" applyBorder="1"/>
    <xf numFmtId="0" fontId="10" fillId="16" borderId="5" xfId="2" applyFont="1" applyFill="1" applyBorder="1" applyProtection="1">
      <protection locked="0"/>
    </xf>
    <xf numFmtId="0" fontId="59" fillId="16" borderId="14" xfId="2" applyFill="1" applyBorder="1"/>
    <xf numFmtId="0" fontId="59" fillId="16" borderId="7" xfId="2" applyFill="1" applyBorder="1"/>
    <xf numFmtId="0" fontId="83" fillId="25" borderId="2" xfId="2" quotePrefix="1" applyFont="1" applyFill="1" applyBorder="1" applyAlignment="1" applyProtection="1">
      <alignment horizontal="center"/>
      <protection hidden="1"/>
    </xf>
    <xf numFmtId="0" fontId="82" fillId="18" borderId="0" xfId="2" applyFont="1" applyFill="1" applyAlignment="1">
      <alignment horizontal="left"/>
    </xf>
    <xf numFmtId="0" fontId="60" fillId="2" borderId="7" xfId="0" applyFont="1" applyFill="1" applyBorder="1" applyProtection="1">
      <protection hidden="1"/>
    </xf>
    <xf numFmtId="0" fontId="60" fillId="5" borderId="0" xfId="0" applyFont="1" applyFill="1" applyBorder="1" applyProtection="1">
      <protection hidden="1"/>
    </xf>
    <xf numFmtId="0" fontId="60" fillId="0" borderId="0" xfId="17" quotePrefix="1" applyFont="1" applyFill="1" applyAlignment="1">
      <alignment horizontal="right"/>
    </xf>
    <xf numFmtId="0" fontId="102" fillId="0" borderId="0" xfId="0" applyFont="1" applyProtection="1">
      <protection locked="0" hidden="1"/>
    </xf>
    <xf numFmtId="167" fontId="102" fillId="0" borderId="0" xfId="1" applyFont="1" applyProtection="1">
      <protection locked="0" hidden="1"/>
    </xf>
    <xf numFmtId="167" fontId="0" fillId="0" borderId="0" xfId="1" applyFont="1" applyProtection="1">
      <protection locked="0" hidden="1"/>
    </xf>
    <xf numFmtId="22" fontId="60" fillId="0" borderId="0" xfId="0" applyNumberFormat="1" applyFont="1" applyProtection="1">
      <protection locked="0" hidden="1"/>
    </xf>
    <xf numFmtId="167" fontId="60" fillId="0" borderId="2" xfId="1" applyFont="1" applyBorder="1" applyProtection="1">
      <protection locked="0" hidden="1"/>
    </xf>
    <xf numFmtId="0" fontId="60" fillId="0" borderId="2" xfId="0" applyFont="1" applyBorder="1" applyProtection="1">
      <protection locked="0" hidden="1"/>
    </xf>
    <xf numFmtId="0" fontId="60" fillId="0" borderId="8" xfId="0" applyFont="1" applyFill="1" applyBorder="1" applyProtection="1">
      <protection locked="0" hidden="1"/>
    </xf>
    <xf numFmtId="14" fontId="60" fillId="0" borderId="0" xfId="0" applyNumberFormat="1" applyFont="1" applyProtection="1">
      <protection locked="0" hidden="1"/>
    </xf>
    <xf numFmtId="22" fontId="0" fillId="0" borderId="0" xfId="0" applyNumberFormat="1" applyProtection="1">
      <protection locked="0" hidden="1"/>
    </xf>
    <xf numFmtId="169" fontId="0" fillId="0" borderId="0" xfId="0" applyNumberFormat="1" applyProtection="1">
      <protection locked="0" hidden="1"/>
    </xf>
    <xf numFmtId="0" fontId="60" fillId="0" borderId="0" xfId="1" quotePrefix="1" applyNumberFormat="1" applyFont="1" applyProtection="1">
      <protection locked="0" hidden="1"/>
    </xf>
    <xf numFmtId="10" fontId="60" fillId="0" borderId="0" xfId="15" quotePrefix="1" applyNumberFormat="1" applyFont="1" applyProtection="1">
      <protection locked="0" hidden="1"/>
    </xf>
    <xf numFmtId="167" fontId="0" fillId="0" borderId="0" xfId="0" applyNumberFormat="1" applyProtection="1">
      <protection locked="0" hidden="1"/>
    </xf>
    <xf numFmtId="0" fontId="69" fillId="0" borderId="0" xfId="0" applyFont="1" applyProtection="1">
      <protection locked="0" hidden="1"/>
    </xf>
    <xf numFmtId="0" fontId="0" fillId="0" borderId="0" xfId="0" applyNumberFormat="1" applyFill="1" applyProtection="1">
      <protection locked="0" hidden="1"/>
    </xf>
    <xf numFmtId="167" fontId="69" fillId="0" borderId="0" xfId="1" applyFont="1" applyProtection="1">
      <protection locked="0" hidden="1"/>
    </xf>
    <xf numFmtId="0" fontId="0" fillId="0" borderId="0" xfId="0" applyFill="1" applyProtection="1">
      <protection locked="0" hidden="1"/>
    </xf>
    <xf numFmtId="0" fontId="60" fillId="0" borderId="0" xfId="0" quotePrefix="1" applyFont="1" applyProtection="1">
      <protection locked="0" hidden="1"/>
    </xf>
    <xf numFmtId="0" fontId="61" fillId="0" borderId="0" xfId="0" quotePrefix="1" applyFont="1" applyProtection="1">
      <protection locked="0" hidden="1"/>
    </xf>
    <xf numFmtId="167" fontId="61" fillId="0" borderId="0" xfId="1" quotePrefix="1" applyFont="1" applyProtection="1">
      <protection locked="0" hidden="1"/>
    </xf>
    <xf numFmtId="0" fontId="60" fillId="0" borderId="2" xfId="0" applyNumberFormat="1" applyFont="1" applyBorder="1" applyProtection="1">
      <protection locked="0" hidden="1"/>
    </xf>
    <xf numFmtId="167" fontId="0" fillId="0" borderId="2" xfId="1" applyFont="1" applyBorder="1" applyProtection="1">
      <protection locked="0" hidden="1"/>
    </xf>
    <xf numFmtId="0" fontId="0" fillId="0" borderId="2" xfId="0" applyBorder="1" applyProtection="1">
      <protection locked="0" hidden="1"/>
    </xf>
    <xf numFmtId="167" fontId="60" fillId="0" borderId="2" xfId="1" applyFont="1" applyFill="1" applyBorder="1" applyProtection="1">
      <protection locked="0" hidden="1"/>
    </xf>
    <xf numFmtId="167" fontId="60" fillId="22" borderId="2" xfId="1" applyFont="1" applyFill="1" applyBorder="1" applyProtection="1">
      <protection locked="0" hidden="1"/>
    </xf>
    <xf numFmtId="167" fontId="96" fillId="0" borderId="3" xfId="1" applyFont="1" applyFill="1" applyBorder="1" applyAlignment="1" applyProtection="1">
      <alignment horizontal="center"/>
      <protection locked="0" hidden="1"/>
    </xf>
    <xf numFmtId="167" fontId="96" fillId="0" borderId="2" xfId="1" applyFont="1" applyFill="1" applyBorder="1" applyAlignment="1" applyProtection="1">
      <alignment horizontal="center"/>
      <protection locked="0" hidden="1"/>
    </xf>
    <xf numFmtId="167" fontId="96" fillId="0" borderId="6" xfId="1" applyFont="1" applyFill="1" applyBorder="1" applyAlignment="1" applyProtection="1">
      <alignment horizontal="center"/>
      <protection locked="0" hidden="1"/>
    </xf>
    <xf numFmtId="167" fontId="60" fillId="0" borderId="0" xfId="1" applyFont="1" applyProtection="1">
      <protection locked="0" hidden="1"/>
    </xf>
    <xf numFmtId="167" fontId="0" fillId="0" borderId="1" xfId="1" applyFont="1" applyBorder="1" applyProtection="1">
      <protection locked="0" hidden="1"/>
    </xf>
    <xf numFmtId="166" fontId="60" fillId="0" borderId="0" xfId="14" applyFont="1" applyProtection="1">
      <protection locked="0" hidden="1"/>
    </xf>
    <xf numFmtId="0" fontId="0" fillId="0" borderId="0" xfId="1" applyNumberFormat="1" applyFont="1" applyProtection="1">
      <protection locked="0" hidden="1"/>
    </xf>
    <xf numFmtId="0" fontId="61" fillId="0" borderId="0" xfId="0" applyFont="1" applyProtection="1">
      <protection locked="0" hidden="1"/>
    </xf>
    <xf numFmtId="166" fontId="61" fillId="0" borderId="25" xfId="0" applyNumberFormat="1" applyFont="1" applyFill="1" applyBorder="1" applyProtection="1">
      <protection locked="0" hidden="1"/>
    </xf>
    <xf numFmtId="166" fontId="0" fillId="0" borderId="0" xfId="14" applyFont="1" applyProtection="1">
      <protection locked="0" hidden="1"/>
    </xf>
    <xf numFmtId="166" fontId="61" fillId="0" borderId="25" xfId="0" applyNumberFormat="1" applyFont="1" applyBorder="1" applyProtection="1">
      <protection locked="0" hidden="1"/>
    </xf>
    <xf numFmtId="166" fontId="61" fillId="0" borderId="0" xfId="14" applyFont="1" applyProtection="1">
      <protection locked="0" hidden="1"/>
    </xf>
    <xf numFmtId="166" fontId="61" fillId="0" borderId="26" xfId="0" applyNumberFormat="1" applyFont="1" applyBorder="1" applyProtection="1">
      <protection locked="0" hidden="1"/>
    </xf>
    <xf numFmtId="0" fontId="60" fillId="0" borderId="6" xfId="0" applyFont="1" applyBorder="1" applyAlignment="1" applyProtection="1">
      <alignment horizontal="center"/>
      <protection locked="0" hidden="1"/>
    </xf>
    <xf numFmtId="0" fontId="0" fillId="0" borderId="3" xfId="0" applyBorder="1" applyAlignment="1" applyProtection="1">
      <alignment horizontal="left"/>
      <protection locked="0" hidden="1"/>
    </xf>
    <xf numFmtId="0" fontId="0" fillId="0" borderId="3" xfId="0" applyBorder="1" applyProtection="1">
      <protection locked="0" hidden="1"/>
    </xf>
    <xf numFmtId="0" fontId="60" fillId="0" borderId="3" xfId="0" applyFont="1" applyBorder="1" applyAlignment="1" applyProtection="1">
      <alignment horizontal="left"/>
      <protection locked="0" hidden="1"/>
    </xf>
    <xf numFmtId="0" fontId="0" fillId="0" borderId="7" xfId="0" applyBorder="1" applyProtection="1">
      <protection locked="0" hidden="1"/>
    </xf>
    <xf numFmtId="0" fontId="60" fillId="0" borderId="9" xfId="0" applyFont="1" applyBorder="1" applyAlignment="1" applyProtection="1">
      <alignment horizontal="center"/>
      <protection locked="0" hidden="1"/>
    </xf>
    <xf numFmtId="0" fontId="0" fillId="0" borderId="0" xfId="0" applyBorder="1" applyAlignment="1" applyProtection="1">
      <alignment horizontal="left"/>
      <protection locked="0" hidden="1"/>
    </xf>
    <xf numFmtId="0" fontId="0" fillId="0" borderId="12" xfId="0" applyBorder="1" applyProtection="1">
      <protection locked="0" hidden="1"/>
    </xf>
    <xf numFmtId="0" fontId="0" fillId="0" borderId="2" xfId="0" applyBorder="1" applyAlignment="1" applyProtection="1">
      <alignment horizontal="center"/>
      <protection locked="0" hidden="1"/>
    </xf>
    <xf numFmtId="0" fontId="60" fillId="0" borderId="0" xfId="0" applyFont="1" applyBorder="1" applyAlignment="1" applyProtection="1">
      <alignment horizontal="left"/>
      <protection locked="0" hidden="1"/>
    </xf>
    <xf numFmtId="167" fontId="0" fillId="0" borderId="4" xfId="1" applyFont="1" applyBorder="1" applyProtection="1">
      <protection locked="0" hidden="1"/>
    </xf>
    <xf numFmtId="167" fontId="0" fillId="0" borderId="2" xfId="0" applyNumberFormat="1" applyBorder="1" applyProtection="1">
      <protection locked="0" hidden="1"/>
    </xf>
    <xf numFmtId="0" fontId="0" fillId="0" borderId="3" xfId="0" applyBorder="1" applyAlignment="1" applyProtection="1">
      <alignment horizontal="center"/>
      <protection locked="0" hidden="1"/>
    </xf>
    <xf numFmtId="0" fontId="9" fillId="0" borderId="0" xfId="12" applyFont="1" applyBorder="1" applyProtection="1">
      <protection locked="0" hidden="1"/>
    </xf>
    <xf numFmtId="167" fontId="0" fillId="0" borderId="0" xfId="13" applyFont="1" applyBorder="1" applyProtection="1">
      <protection locked="0" hidden="1"/>
    </xf>
    <xf numFmtId="167" fontId="0" fillId="0" borderId="1" xfId="13" applyFont="1" applyBorder="1" applyProtection="1">
      <protection locked="0" hidden="1"/>
    </xf>
    <xf numFmtId="0" fontId="41" fillId="0" borderId="0" xfId="12" applyFont="1" applyBorder="1" applyProtection="1">
      <protection locked="0" hidden="1"/>
    </xf>
    <xf numFmtId="0" fontId="76" fillId="0" borderId="0" xfId="12" applyFont="1" applyFill="1" applyBorder="1" applyProtection="1">
      <protection locked="0" hidden="1"/>
    </xf>
    <xf numFmtId="167" fontId="60" fillId="0" borderId="0" xfId="13" quotePrefix="1" applyFont="1" applyBorder="1" applyProtection="1">
      <protection locked="0" hidden="1"/>
    </xf>
    <xf numFmtId="0" fontId="18" fillId="0" borderId="0" xfId="12" applyFont="1" applyBorder="1" applyProtection="1">
      <protection locked="0" hidden="1"/>
    </xf>
    <xf numFmtId="167" fontId="60" fillId="0" borderId="1" xfId="13" quotePrefix="1" applyFont="1" applyBorder="1" applyProtection="1">
      <protection locked="0" hidden="1"/>
    </xf>
    <xf numFmtId="0" fontId="76" fillId="0" borderId="0" xfId="12" applyFont="1" applyBorder="1" applyProtection="1">
      <protection locked="0" hidden="1"/>
    </xf>
    <xf numFmtId="167" fontId="0" fillId="0" borderId="1" xfId="0" applyNumberFormat="1" applyBorder="1" applyProtection="1">
      <protection locked="0" hidden="1"/>
    </xf>
    <xf numFmtId="0" fontId="0" fillId="0" borderId="0" xfId="0" applyBorder="1" applyProtection="1">
      <protection locked="0" hidden="1"/>
    </xf>
    <xf numFmtId="0" fontId="60" fillId="22" borderId="6" xfId="0" applyNumberFormat="1" applyFont="1" applyFill="1" applyBorder="1" applyProtection="1">
      <protection locked="0"/>
    </xf>
    <xf numFmtId="14" fontId="60" fillId="22" borderId="3" xfId="0" applyNumberFormat="1" applyFont="1" applyFill="1" applyBorder="1" applyProtection="1">
      <protection locked="0"/>
    </xf>
    <xf numFmtId="14" fontId="60" fillId="22" borderId="7" xfId="0" applyNumberFormat="1" applyFont="1" applyFill="1" applyBorder="1" applyProtection="1">
      <protection locked="0"/>
    </xf>
    <xf numFmtId="167" fontId="96" fillId="22" borderId="19" xfId="1" applyFont="1" applyFill="1" applyBorder="1" applyAlignment="1" applyProtection="1">
      <alignment horizontal="center"/>
      <protection locked="0"/>
    </xf>
    <xf numFmtId="167" fontId="96" fillId="0" borderId="19" xfId="1" applyFont="1" applyFill="1" applyBorder="1" applyAlignment="1" applyProtection="1">
      <alignment horizontal="center"/>
      <protection locked="0"/>
    </xf>
    <xf numFmtId="0" fontId="60" fillId="0" borderId="11" xfId="0" applyFont="1" applyBorder="1" applyProtection="1">
      <protection locked="0"/>
    </xf>
    <xf numFmtId="0" fontId="60" fillId="0" borderId="5" xfId="0" applyFont="1" applyBorder="1" applyProtection="1">
      <protection locked="0"/>
    </xf>
    <xf numFmtId="0" fontId="60" fillId="0" borderId="14" xfId="0" applyFont="1" applyBorder="1" applyProtection="1">
      <protection locked="0"/>
    </xf>
    <xf numFmtId="0" fontId="96" fillId="0" borderId="11" xfId="9" applyNumberFormat="1" applyFont="1" applyFill="1" applyBorder="1" applyAlignment="1" applyProtection="1">
      <alignment horizontal="center"/>
      <protection locked="0"/>
    </xf>
    <xf numFmtId="0" fontId="96" fillId="0" borderId="5" xfId="9" applyNumberFormat="1" applyFont="1" applyFill="1" applyBorder="1" applyAlignment="1" applyProtection="1">
      <alignment horizontal="center"/>
      <protection locked="0"/>
    </xf>
    <xf numFmtId="0" fontId="96" fillId="0" borderId="1" xfId="9" applyNumberFormat="1" applyFont="1" applyFill="1" applyBorder="1" applyAlignment="1" applyProtection="1">
      <alignment horizontal="center"/>
      <protection locked="0"/>
    </xf>
    <xf numFmtId="0" fontId="96" fillId="0" borderId="14" xfId="9" applyNumberFormat="1" applyFont="1" applyFill="1" applyBorder="1" applyAlignment="1" applyProtection="1">
      <alignment horizontal="center"/>
      <protection locked="0"/>
    </xf>
    <xf numFmtId="0" fontId="96" fillId="0" borderId="3" xfId="9" applyNumberFormat="1" applyFont="1" applyFill="1" applyBorder="1" applyAlignment="1" applyProtection="1">
      <alignment horizontal="center"/>
      <protection locked="0"/>
    </xf>
    <xf numFmtId="0" fontId="96" fillId="0" borderId="2" xfId="9" applyNumberFormat="1" applyFont="1" applyFill="1" applyBorder="1" applyAlignment="1" applyProtection="1">
      <alignment horizontal="center"/>
      <protection locked="0"/>
    </xf>
    <xf numFmtId="0" fontId="96" fillId="0" borderId="6" xfId="9" applyNumberFormat="1" applyFont="1" applyFill="1" applyBorder="1" applyAlignment="1" applyProtection="1">
      <alignment horizontal="center"/>
      <protection locked="0"/>
    </xf>
    <xf numFmtId="0" fontId="96" fillId="0" borderId="2" xfId="9" applyNumberFormat="1" applyFont="1" applyBorder="1" applyProtection="1">
      <protection locked="0"/>
    </xf>
    <xf numFmtId="0" fontId="100" fillId="0" borderId="11" xfId="0" applyFont="1" applyBorder="1" applyProtection="1">
      <protection locked="0"/>
    </xf>
    <xf numFmtId="0" fontId="60" fillId="0" borderId="2" xfId="9" applyBorder="1" applyProtection="1">
      <protection locked="0"/>
    </xf>
    <xf numFmtId="0" fontId="60" fillId="0" borderId="8" xfId="9" applyFill="1" applyBorder="1" applyProtection="1">
      <protection locked="0"/>
    </xf>
    <xf numFmtId="0" fontId="94" fillId="0" borderId="0" xfId="9" applyFont="1"/>
    <xf numFmtId="169" fontId="94" fillId="0" borderId="0" xfId="9" applyNumberFormat="1" applyFont="1"/>
    <xf numFmtId="0" fontId="94" fillId="0" borderId="0" xfId="9" applyFont="1" applyAlignment="1">
      <alignment horizontal="right"/>
    </xf>
    <xf numFmtId="0" fontId="94" fillId="0" borderId="0" xfId="9" applyFont="1" applyAlignment="1">
      <alignment horizontal="left"/>
    </xf>
    <xf numFmtId="169" fontId="94" fillId="0" borderId="0" xfId="9" applyNumberFormat="1" applyFont="1" applyAlignment="1">
      <alignment horizontal="left"/>
    </xf>
    <xf numFmtId="170" fontId="94" fillId="0" borderId="0" xfId="1" applyNumberFormat="1" applyFont="1" applyAlignment="1">
      <alignment horizontal="left"/>
    </xf>
    <xf numFmtId="0" fontId="95" fillId="0" borderId="0" xfId="0" applyFont="1"/>
    <xf numFmtId="0" fontId="79" fillId="0" borderId="0" xfId="9" applyFont="1"/>
    <xf numFmtId="0" fontId="80" fillId="0" borderId="6" xfId="9" applyFont="1" applyFill="1" applyBorder="1" applyAlignment="1">
      <alignment horizontal="left"/>
    </xf>
    <xf numFmtId="0" fontId="80" fillId="0" borderId="7" xfId="9" applyFont="1" applyFill="1" applyBorder="1" applyAlignment="1">
      <alignment horizontal="center"/>
    </xf>
    <xf numFmtId="0" fontId="79" fillId="0" borderId="6" xfId="9" applyFont="1" applyBorder="1"/>
    <xf numFmtId="0" fontId="79" fillId="0" borderId="3" xfId="9" applyFont="1" applyBorder="1"/>
    <xf numFmtId="0" fontId="79" fillId="0" borderId="7" xfId="9" applyFont="1" applyBorder="1"/>
    <xf numFmtId="0" fontId="96" fillId="0" borderId="0" xfId="9" applyFont="1"/>
    <xf numFmtId="169" fontId="96" fillId="0" borderId="10" xfId="9" applyNumberFormat="1" applyFont="1" applyFill="1" applyBorder="1" applyAlignment="1">
      <alignment horizontal="center"/>
    </xf>
    <xf numFmtId="0" fontId="96" fillId="0" borderId="0" xfId="9" applyNumberFormat="1" applyFont="1"/>
    <xf numFmtId="14" fontId="96" fillId="0" borderId="11" xfId="9" applyNumberFormat="1" applyFont="1" applyFill="1" applyBorder="1" applyAlignment="1">
      <alignment horizontal="center"/>
    </xf>
    <xf numFmtId="0" fontId="96" fillId="0" borderId="2" xfId="9" applyNumberFormat="1" applyFont="1" applyFill="1" applyBorder="1"/>
    <xf numFmtId="0" fontId="96" fillId="0" borderId="0" xfId="9" applyNumberFormat="1" applyFont="1" applyFill="1"/>
    <xf numFmtId="14" fontId="96" fillId="14" borderId="2" xfId="9" applyNumberFormat="1" applyFont="1" applyFill="1" applyBorder="1"/>
    <xf numFmtId="0" fontId="96" fillId="14" borderId="2" xfId="9" applyNumberFormat="1" applyFont="1" applyFill="1" applyBorder="1"/>
    <xf numFmtId="0" fontId="96" fillId="14" borderId="2" xfId="1" applyNumberFormat="1" applyFont="1" applyFill="1" applyBorder="1"/>
    <xf numFmtId="0" fontId="96" fillId="0" borderId="2" xfId="1" applyNumberFormat="1" applyFont="1" applyFill="1" applyBorder="1"/>
    <xf numFmtId="0" fontId="96" fillId="2" borderId="2" xfId="9" applyNumberFormat="1" applyFont="1" applyFill="1" applyBorder="1"/>
    <xf numFmtId="0" fontId="96" fillId="2" borderId="2" xfId="1" applyNumberFormat="1" applyFont="1" applyFill="1" applyBorder="1"/>
    <xf numFmtId="0" fontId="87" fillId="25" borderId="6" xfId="1" applyNumberFormat="1" applyFont="1" applyFill="1" applyBorder="1" applyAlignment="1" applyProtection="1">
      <alignment horizontal="center"/>
      <protection hidden="1"/>
    </xf>
    <xf numFmtId="0" fontId="7" fillId="2" borderId="2" xfId="2" quotePrefix="1" applyFont="1" applyFill="1" applyBorder="1" applyAlignment="1">
      <alignment horizontal="center"/>
    </xf>
    <xf numFmtId="167" fontId="6" fillId="16" borderId="2" xfId="1" applyFont="1" applyFill="1" applyBorder="1" applyAlignment="1" applyProtection="1">
      <alignment horizontal="center"/>
      <protection locked="0"/>
    </xf>
    <xf numFmtId="0" fontId="6" fillId="0" borderId="0" xfId="2" applyFont="1" applyBorder="1" applyProtection="1">
      <protection locked="0"/>
    </xf>
    <xf numFmtId="167" fontId="60" fillId="0" borderId="0" xfId="1" quotePrefix="1" applyFont="1" applyProtection="1">
      <protection locked="0" hidden="1"/>
    </xf>
    <xf numFmtId="0" fontId="60" fillId="0" borderId="0" xfId="17" quotePrefix="1" applyFill="1"/>
    <xf numFmtId="0" fontId="64" fillId="0" borderId="0" xfId="0" applyFont="1" applyFill="1" applyProtection="1">
      <protection locked="0"/>
    </xf>
    <xf numFmtId="14" fontId="64" fillId="0" borderId="0" xfId="0" applyNumberFormat="1" applyFont="1" applyFill="1" applyProtection="1">
      <protection locked="0"/>
    </xf>
    <xf numFmtId="167" fontId="64" fillId="0" borderId="0" xfId="0" applyNumberFormat="1" applyFont="1" applyFill="1" applyProtection="1">
      <protection locked="0"/>
    </xf>
    <xf numFmtId="0" fontId="64" fillId="0" borderId="0" xfId="0" applyFont="1" applyFill="1" applyAlignment="1" applyProtection="1">
      <alignment horizontal="right"/>
      <protection locked="0"/>
    </xf>
    <xf numFmtId="0" fontId="64" fillId="0" borderId="0" xfId="0" applyFont="1" applyFill="1" applyAlignment="1" applyProtection="1">
      <alignment horizontal="center"/>
      <protection locked="0"/>
    </xf>
    <xf numFmtId="167" fontId="97" fillId="0" borderId="2" xfId="1" applyFont="1" applyFill="1" applyBorder="1" applyProtection="1">
      <protection locked="0"/>
    </xf>
    <xf numFmtId="0" fontId="97" fillId="0" borderId="2" xfId="0" applyFont="1" applyFill="1" applyBorder="1" applyProtection="1">
      <protection locked="0"/>
    </xf>
    <xf numFmtId="0" fontId="97" fillId="0" borderId="2" xfId="0" applyFont="1" applyFill="1" applyBorder="1" applyAlignment="1" applyProtection="1">
      <alignment horizontal="center"/>
      <protection locked="0"/>
    </xf>
    <xf numFmtId="167" fontId="64" fillId="0" borderId="2" xfId="1" quotePrefix="1" applyFont="1" applyFill="1" applyBorder="1" applyProtection="1">
      <protection locked="0"/>
    </xf>
    <xf numFmtId="0" fontId="64" fillId="0" borderId="2" xfId="0" applyFont="1" applyFill="1" applyBorder="1" applyProtection="1">
      <protection locked="0"/>
    </xf>
    <xf numFmtId="167" fontId="64" fillId="0" borderId="2" xfId="1" applyFont="1" applyFill="1" applyBorder="1" applyProtection="1">
      <protection locked="0"/>
    </xf>
    <xf numFmtId="14" fontId="64" fillId="0" borderId="0" xfId="0" applyNumberFormat="1" applyFont="1" applyFill="1" applyAlignment="1" applyProtection="1">
      <alignment horizontal="center"/>
      <protection locked="0"/>
    </xf>
    <xf numFmtId="166" fontId="64" fillId="0" borderId="0" xfId="14" applyFont="1" applyFill="1" applyAlignment="1" applyProtection="1">
      <alignment horizontal="center"/>
      <protection locked="0"/>
    </xf>
    <xf numFmtId="167" fontId="64" fillId="0" borderId="0" xfId="1" applyFont="1" applyFill="1" applyAlignment="1" applyProtection="1">
      <alignment horizontal="center"/>
      <protection locked="0"/>
    </xf>
    <xf numFmtId="167" fontId="64" fillId="0" borderId="1" xfId="1" applyFont="1" applyFill="1" applyBorder="1" applyAlignment="1" applyProtection="1">
      <alignment horizontal="center"/>
      <protection locked="0"/>
    </xf>
    <xf numFmtId="0" fontId="97" fillId="0" borderId="0" xfId="0" applyFont="1" applyFill="1" applyProtection="1">
      <protection locked="0"/>
    </xf>
    <xf numFmtId="0" fontId="64" fillId="0" borderId="0" xfId="0" applyFont="1" applyFill="1"/>
    <xf numFmtId="0" fontId="64" fillId="26" borderId="0" xfId="0" applyFont="1" applyFill="1"/>
    <xf numFmtId="167" fontId="60" fillId="0" borderId="0" xfId="1" applyFont="1" applyFill="1" applyBorder="1" applyProtection="1">
      <protection hidden="1"/>
    </xf>
    <xf numFmtId="0" fontId="60" fillId="0" borderId="0" xfId="0" quotePrefix="1" applyFont="1" applyFill="1"/>
    <xf numFmtId="0" fontId="64" fillId="0" borderId="0" xfId="0" applyFont="1" applyAlignment="1" applyProtection="1">
      <alignment horizontal="left"/>
      <protection hidden="1"/>
    </xf>
    <xf numFmtId="0" fontId="77" fillId="0" borderId="0" xfId="0" applyFont="1" applyAlignment="1" applyProtection="1">
      <alignment horizontal="left" vertical="center"/>
      <protection hidden="1"/>
    </xf>
    <xf numFmtId="0" fontId="84" fillId="5" borderId="4" xfId="2" quotePrefix="1" applyFont="1" applyFill="1" applyBorder="1" applyProtection="1">
      <protection hidden="1"/>
    </xf>
    <xf numFmtId="0" fontId="84" fillId="0" borderId="0" xfId="2" quotePrefix="1" applyFont="1" applyFill="1" applyBorder="1" applyProtection="1">
      <protection hidden="1"/>
    </xf>
    <xf numFmtId="167" fontId="5" fillId="16" borderId="2" xfId="1" applyFont="1" applyFill="1" applyBorder="1" applyProtection="1">
      <protection locked="0"/>
    </xf>
    <xf numFmtId="0" fontId="5" fillId="16" borderId="2" xfId="2" applyFont="1" applyFill="1" applyBorder="1" applyProtection="1">
      <protection locked="0"/>
    </xf>
    <xf numFmtId="2" fontId="64" fillId="0" borderId="1" xfId="9" applyNumberFormat="1" applyFont="1" applyBorder="1" applyAlignment="1" applyProtection="1">
      <alignment horizontal="left"/>
      <protection hidden="1"/>
    </xf>
    <xf numFmtId="2" fontId="64" fillId="0" borderId="14" xfId="9" applyNumberFormat="1" applyFont="1" applyBorder="1" applyAlignment="1" applyProtection="1">
      <alignment horizontal="left"/>
      <protection hidden="1"/>
    </xf>
    <xf numFmtId="0" fontId="61" fillId="0" borderId="2" xfId="0" applyFont="1" applyBorder="1"/>
    <xf numFmtId="0" fontId="60" fillId="5" borderId="2" xfId="0" applyFont="1" applyFill="1" applyBorder="1" applyAlignment="1">
      <alignment horizontal="center"/>
    </xf>
    <xf numFmtId="0" fontId="64" fillId="0" borderId="12" xfId="9" applyFont="1" applyBorder="1" applyProtection="1">
      <protection hidden="1"/>
    </xf>
    <xf numFmtId="49" fontId="64" fillId="0" borderId="11" xfId="9" applyNumberFormat="1" applyFont="1" applyBorder="1" applyProtection="1">
      <protection hidden="1"/>
    </xf>
    <xf numFmtId="49" fontId="64" fillId="0" borderId="1" xfId="9" applyNumberFormat="1" applyFont="1" applyBorder="1" applyProtection="1">
      <protection hidden="1"/>
    </xf>
    <xf numFmtId="0" fontId="64" fillId="0" borderId="10" xfId="9" applyFont="1" applyBorder="1" applyAlignment="1" applyProtection="1">
      <alignment horizontal="center"/>
      <protection hidden="1"/>
    </xf>
    <xf numFmtId="0" fontId="64" fillId="0" borderId="13" xfId="9" applyFont="1" applyBorder="1" applyAlignment="1" applyProtection="1">
      <alignment horizontal="center"/>
      <protection hidden="1"/>
    </xf>
    <xf numFmtId="167" fontId="64" fillId="0" borderId="12" xfId="1" applyFont="1" applyBorder="1" applyAlignment="1" applyProtection="1">
      <alignment horizontal="center"/>
      <protection hidden="1"/>
    </xf>
    <xf numFmtId="2" fontId="64" fillId="0" borderId="9" xfId="9" applyNumberFormat="1" applyFont="1" applyBorder="1" applyAlignment="1" applyProtection="1">
      <alignment horizontal="center"/>
      <protection hidden="1"/>
    </xf>
    <xf numFmtId="2" fontId="64" fillId="0" borderId="9" xfId="9" applyNumberFormat="1" applyFont="1" applyBorder="1" applyAlignment="1" applyProtection="1">
      <alignment horizontal="left"/>
      <protection hidden="1"/>
    </xf>
    <xf numFmtId="0" fontId="0" fillId="0" borderId="12" xfId="0" applyBorder="1" applyAlignment="1" applyProtection="1">
      <alignment horizontal="left"/>
      <protection hidden="1"/>
    </xf>
    <xf numFmtId="0" fontId="60" fillId="20" borderId="2" xfId="0" applyFont="1" applyFill="1" applyBorder="1" applyAlignment="1" applyProtection="1">
      <alignment horizontal="center"/>
      <protection locked="0"/>
    </xf>
    <xf numFmtId="0" fontId="77" fillId="0" borderId="0" xfId="0" quotePrefix="1" applyFont="1" applyProtection="1">
      <protection hidden="1"/>
    </xf>
    <xf numFmtId="0" fontId="0" fillId="0" borderId="1" xfId="0" applyFill="1" applyBorder="1"/>
    <xf numFmtId="0" fontId="60" fillId="0" borderId="3" xfId="0" applyFont="1" applyFill="1" applyBorder="1"/>
    <xf numFmtId="0" fontId="124" fillId="0" borderId="1" xfId="0" applyFont="1" applyFill="1" applyBorder="1"/>
    <xf numFmtId="0" fontId="124" fillId="0" borderId="3" xfId="0" applyFont="1" applyFill="1" applyBorder="1"/>
    <xf numFmtId="0" fontId="123" fillId="0" borderId="0" xfId="0" applyFont="1"/>
    <xf numFmtId="0" fontId="60" fillId="0" borderId="7" xfId="0" applyFont="1" applyBorder="1" applyProtection="1">
      <protection locked="0"/>
    </xf>
    <xf numFmtId="0" fontId="60" fillId="0" borderId="12" xfId="0" applyFont="1" applyBorder="1" applyProtection="1">
      <protection locked="0"/>
    </xf>
    <xf numFmtId="10" fontId="60" fillId="3" borderId="2" xfId="15" applyNumberFormat="1" applyFont="1" applyFill="1" applyBorder="1" applyProtection="1">
      <protection locked="0"/>
    </xf>
    <xf numFmtId="9" fontId="60" fillId="3" borderId="2" xfId="0" applyNumberFormat="1" applyFont="1" applyFill="1" applyBorder="1" applyProtection="1">
      <protection locked="0"/>
    </xf>
    <xf numFmtId="0" fontId="60" fillId="5" borderId="0" xfId="0" applyFont="1" applyFill="1"/>
    <xf numFmtId="0" fontId="125" fillId="18" borderId="0" xfId="2" applyFont="1" applyFill="1" applyProtection="1">
      <protection hidden="1"/>
    </xf>
    <xf numFmtId="0" fontId="126" fillId="18" borderId="0" xfId="0" applyFont="1" applyFill="1" applyBorder="1" applyAlignment="1" applyProtection="1">
      <alignment horizontal="center"/>
      <protection hidden="1"/>
    </xf>
    <xf numFmtId="0" fontId="125" fillId="18" borderId="0" xfId="2" applyFont="1" applyFill="1" applyBorder="1" applyProtection="1">
      <protection hidden="1"/>
    </xf>
    <xf numFmtId="0" fontId="125" fillId="18" borderId="0" xfId="2" applyFont="1" applyFill="1" applyBorder="1" applyAlignment="1" applyProtection="1">
      <alignment horizontal="left"/>
      <protection hidden="1"/>
    </xf>
    <xf numFmtId="167" fontId="125" fillId="18" borderId="0" xfId="2" applyNumberFormat="1" applyFont="1" applyFill="1" applyBorder="1" applyProtection="1">
      <protection hidden="1"/>
    </xf>
    <xf numFmtId="0" fontId="125" fillId="18" borderId="0" xfId="2" applyFont="1" applyFill="1" applyBorder="1" applyAlignment="1" applyProtection="1">
      <alignment horizontal="right"/>
      <protection hidden="1"/>
    </xf>
    <xf numFmtId="167" fontId="125" fillId="18" borderId="0" xfId="1" applyFont="1" applyFill="1" applyBorder="1" applyAlignment="1" applyProtection="1">
      <alignment horizontal="center"/>
      <protection locked="0"/>
    </xf>
    <xf numFmtId="0" fontId="125" fillId="18" borderId="0" xfId="2" applyFont="1" applyFill="1" applyBorder="1" applyProtection="1">
      <protection locked="0"/>
    </xf>
    <xf numFmtId="167" fontId="125" fillId="18" borderId="0" xfId="2" quotePrefix="1" applyNumberFormat="1" applyFont="1" applyFill="1" applyBorder="1" applyProtection="1">
      <protection hidden="1"/>
    </xf>
    <xf numFmtId="0" fontId="83" fillId="0" borderId="0" xfId="2" applyFont="1" applyFill="1"/>
    <xf numFmtId="0" fontId="83" fillId="0" borderId="0" xfId="2" applyFont="1" applyFill="1" applyProtection="1"/>
    <xf numFmtId="167" fontId="83" fillId="0" borderId="0" xfId="1" applyFont="1" applyFill="1" applyBorder="1" applyProtection="1">
      <protection hidden="1"/>
    </xf>
    <xf numFmtId="14" fontId="83" fillId="20" borderId="2" xfId="2" applyNumberFormat="1" applyFont="1" applyFill="1" applyBorder="1" applyAlignment="1" applyProtection="1">
      <alignment horizontal="center"/>
      <protection locked="0"/>
    </xf>
    <xf numFmtId="0" fontId="83" fillId="20" borderId="2" xfId="1" applyNumberFormat="1" applyFont="1" applyFill="1" applyBorder="1" applyAlignment="1" applyProtection="1">
      <alignment horizontal="center"/>
      <protection locked="0"/>
    </xf>
    <xf numFmtId="10" fontId="83" fillId="20" borderId="2" xfId="15" applyNumberFormat="1" applyFont="1" applyFill="1" applyBorder="1" applyAlignment="1" applyProtection="1">
      <alignment horizontal="center"/>
      <protection locked="0"/>
    </xf>
    <xf numFmtId="167" fontId="83" fillId="16" borderId="2" xfId="1" applyFont="1" applyFill="1" applyBorder="1" applyAlignment="1" applyProtection="1">
      <alignment horizontal="center"/>
      <protection locked="0"/>
    </xf>
    <xf numFmtId="165" fontId="83" fillId="16" borderId="2" xfId="14" applyNumberFormat="1" applyFont="1" applyFill="1" applyBorder="1" applyProtection="1">
      <protection locked="0"/>
    </xf>
    <xf numFmtId="167" fontId="83" fillId="16" borderId="2" xfId="1" applyFont="1" applyFill="1" applyBorder="1" applyProtection="1">
      <protection locked="0"/>
    </xf>
    <xf numFmtId="166" fontId="83" fillId="16" borderId="2" xfId="14" applyFont="1" applyFill="1" applyBorder="1" applyProtection="1">
      <protection locked="0"/>
    </xf>
    <xf numFmtId="0" fontId="64" fillId="0" borderId="2" xfId="0" applyFont="1" applyBorder="1" applyProtection="1">
      <protection hidden="1"/>
    </xf>
    <xf numFmtId="0" fontId="97" fillId="25" borderId="2" xfId="0" applyFont="1" applyFill="1" applyBorder="1" applyProtection="1">
      <protection hidden="1"/>
    </xf>
    <xf numFmtId="0" fontId="60" fillId="28" borderId="2" xfId="0" applyFont="1" applyFill="1" applyBorder="1" applyAlignment="1" applyProtection="1">
      <alignment horizontal="center"/>
      <protection locked="0" hidden="1"/>
    </xf>
    <xf numFmtId="0" fontId="60" fillId="28" borderId="2" xfId="0" applyFont="1" applyFill="1" applyBorder="1" applyAlignment="1" applyProtection="1">
      <alignment horizontal="center"/>
      <protection hidden="1"/>
    </xf>
    <xf numFmtId="167" fontId="64" fillId="28" borderId="2" xfId="1" applyFont="1" applyFill="1" applyBorder="1" applyProtection="1">
      <protection hidden="1"/>
    </xf>
    <xf numFmtId="167" fontId="0" fillId="28" borderId="2" xfId="1" applyFont="1" applyFill="1" applyBorder="1" applyProtection="1">
      <protection hidden="1"/>
    </xf>
    <xf numFmtId="0" fontId="60" fillId="28" borderId="0" xfId="0" applyFont="1" applyFill="1" applyBorder="1" applyAlignment="1" applyProtection="1">
      <alignment horizontal="left"/>
      <protection hidden="1"/>
    </xf>
    <xf numFmtId="0" fontId="0" fillId="28" borderId="0" xfId="0" applyFill="1" applyBorder="1" applyAlignment="1">
      <alignment horizontal="center"/>
    </xf>
    <xf numFmtId="0" fontId="106" fillId="28" borderId="6" xfId="0" applyFont="1" applyFill="1" applyBorder="1" applyAlignment="1" applyProtection="1">
      <alignment horizontal="left"/>
      <protection hidden="1"/>
    </xf>
    <xf numFmtId="0" fontId="106" fillId="28" borderId="7" xfId="0" applyFont="1" applyFill="1" applyBorder="1" applyAlignment="1">
      <alignment horizontal="center"/>
    </xf>
    <xf numFmtId="0" fontId="60" fillId="28" borderId="2" xfId="0" applyFont="1" applyFill="1" applyBorder="1" applyAlignment="1">
      <alignment horizontal="right"/>
    </xf>
    <xf numFmtId="0" fontId="60" fillId="28" borderId="2" xfId="0" applyFont="1" applyFill="1" applyBorder="1"/>
    <xf numFmtId="0" fontId="60" fillId="14" borderId="0" xfId="0" applyFont="1" applyFill="1" applyProtection="1">
      <protection locked="0" hidden="1"/>
    </xf>
    <xf numFmtId="0" fontId="86" fillId="25" borderId="2" xfId="0" applyFont="1" applyFill="1" applyBorder="1" applyProtection="1">
      <protection hidden="1"/>
    </xf>
    <xf numFmtId="167" fontId="86" fillId="25" borderId="2" xfId="1" applyNumberFormat="1" applyFont="1" applyFill="1" applyBorder="1" applyProtection="1">
      <protection hidden="1"/>
    </xf>
    <xf numFmtId="167" fontId="86" fillId="25" borderId="2" xfId="0" applyNumberFormat="1" applyFont="1" applyFill="1" applyBorder="1" applyProtection="1">
      <protection hidden="1"/>
    </xf>
    <xf numFmtId="167" fontId="72" fillId="25" borderId="2" xfId="0" applyNumberFormat="1" applyFont="1" applyFill="1" applyBorder="1" applyProtection="1">
      <protection hidden="1"/>
    </xf>
    <xf numFmtId="0" fontId="86" fillId="25" borderId="2" xfId="0" applyFont="1" applyFill="1" applyBorder="1" applyAlignment="1" applyProtection="1">
      <alignment horizontal="center"/>
      <protection hidden="1"/>
    </xf>
    <xf numFmtId="0" fontId="83" fillId="18" borderId="0" xfId="2" applyFont="1" applyFill="1" applyBorder="1" applyProtection="1">
      <protection hidden="1"/>
    </xf>
    <xf numFmtId="0" fontId="83" fillId="18" borderId="0" xfId="2" applyFont="1" applyFill="1" applyProtection="1">
      <protection hidden="1"/>
    </xf>
    <xf numFmtId="169" fontId="64" fillId="0" borderId="0" xfId="0" applyNumberFormat="1" applyFont="1"/>
    <xf numFmtId="0" fontId="64" fillId="0" borderId="2" xfId="0" applyFont="1" applyBorder="1"/>
    <xf numFmtId="167" fontId="64" fillId="0" borderId="2" xfId="1" applyFont="1" applyBorder="1"/>
    <xf numFmtId="167" fontId="64" fillId="0" borderId="6" xfId="1" applyFont="1" applyBorder="1"/>
    <xf numFmtId="167" fontId="64" fillId="0" borderId="3" xfId="1" applyFont="1" applyBorder="1"/>
    <xf numFmtId="167" fontId="64" fillId="0" borderId="7" xfId="1" applyFont="1" applyBorder="1"/>
    <xf numFmtId="167" fontId="64" fillId="0" borderId="10" xfId="1" applyFont="1" applyBorder="1"/>
    <xf numFmtId="167" fontId="64" fillId="0" borderId="19" xfId="1" applyFont="1" applyBorder="1"/>
    <xf numFmtId="0" fontId="64" fillId="0" borderId="2" xfId="0" applyFont="1" applyFill="1" applyBorder="1"/>
    <xf numFmtId="167" fontId="64" fillId="0" borderId="0" xfId="1" applyFont="1"/>
    <xf numFmtId="167" fontId="64" fillId="0" borderId="4" xfId="1" applyFont="1" applyBorder="1"/>
    <xf numFmtId="167" fontId="64" fillId="0" borderId="13" xfId="1" applyFont="1" applyBorder="1"/>
    <xf numFmtId="169" fontId="64" fillId="0" borderId="7" xfId="9" applyNumberFormat="1" applyFont="1" applyFill="1" applyBorder="1"/>
    <xf numFmtId="0" fontId="64" fillId="0" borderId="2" xfId="9" applyFont="1" applyFill="1" applyBorder="1"/>
    <xf numFmtId="167" fontId="64" fillId="0" borderId="2" xfId="1" applyFont="1" applyFill="1" applyBorder="1"/>
    <xf numFmtId="167" fontId="64" fillId="0" borderId="7" xfId="1" applyFont="1" applyFill="1" applyBorder="1"/>
    <xf numFmtId="167" fontId="64" fillId="0" borderId="6" xfId="1" applyFont="1" applyFill="1" applyBorder="1"/>
    <xf numFmtId="167" fontId="64" fillId="0" borderId="5" xfId="1" applyFont="1" applyFill="1" applyBorder="1"/>
    <xf numFmtId="0" fontId="64" fillId="0" borderId="7" xfId="9" applyFont="1" applyFill="1" applyBorder="1"/>
    <xf numFmtId="14" fontId="64" fillId="0" borderId="0" xfId="0" applyNumberFormat="1" applyFont="1" applyProtection="1">
      <protection locked="0"/>
    </xf>
    <xf numFmtId="0" fontId="64" fillId="0" borderId="0" xfId="0" applyFont="1" applyProtection="1">
      <protection locked="0"/>
    </xf>
    <xf numFmtId="167" fontId="64" fillId="0" borderId="0" xfId="1" applyFont="1" applyProtection="1">
      <protection locked="0"/>
    </xf>
    <xf numFmtId="0" fontId="72" fillId="0" borderId="0" xfId="0" applyFont="1"/>
    <xf numFmtId="0" fontId="72" fillId="0" borderId="0" xfId="0" applyFont="1" applyProtection="1">
      <protection locked="0"/>
    </xf>
    <xf numFmtId="0" fontId="64" fillId="0" borderId="2" xfId="9" applyNumberFormat="1" applyFont="1" applyFill="1" applyBorder="1" applyProtection="1">
      <protection locked="0"/>
    </xf>
    <xf numFmtId="0" fontId="94" fillId="0" borderId="0" xfId="0" applyFont="1" applyBorder="1" applyAlignment="1" applyProtection="1">
      <alignment horizontal="left"/>
    </xf>
    <xf numFmtId="0" fontId="94" fillId="0" borderId="0" xfId="0" applyNumberFormat="1" applyFont="1" applyAlignment="1">
      <alignment horizontal="left"/>
    </xf>
    <xf numFmtId="169" fontId="94" fillId="0" borderId="0" xfId="0" applyNumberFormat="1" applyFont="1" applyAlignment="1">
      <alignment horizontal="left"/>
    </xf>
    <xf numFmtId="0" fontId="94" fillId="0" borderId="0" xfId="0" applyFont="1" applyAlignment="1">
      <alignment horizontal="left"/>
    </xf>
    <xf numFmtId="167" fontId="94" fillId="0" borderId="0" xfId="1" applyFont="1" applyAlignment="1">
      <alignment horizontal="left"/>
    </xf>
    <xf numFmtId="0" fontId="96" fillId="0" borderId="0" xfId="0" applyFont="1" applyBorder="1" applyAlignment="1" applyProtection="1">
      <alignment horizontal="left"/>
    </xf>
    <xf numFmtId="0" fontId="96" fillId="0" borderId="0" xfId="0" applyFont="1" applyAlignment="1">
      <alignment horizontal="left"/>
    </xf>
    <xf numFmtId="0" fontId="96" fillId="0" borderId="0" xfId="0" applyNumberFormat="1" applyFont="1" applyAlignment="1">
      <alignment horizontal="left"/>
    </xf>
    <xf numFmtId="167" fontId="96" fillId="0" borderId="0" xfId="1" applyFont="1" applyAlignment="1">
      <alignment horizontal="left"/>
    </xf>
    <xf numFmtId="0" fontId="96" fillId="0" borderId="0" xfId="0" applyFont="1" applyAlignment="1" applyProtection="1">
      <alignment horizontal="left"/>
      <protection locked="0"/>
    </xf>
    <xf numFmtId="0" fontId="96" fillId="0" borderId="0" xfId="0" applyNumberFormat="1" applyFont="1"/>
    <xf numFmtId="169" fontId="96" fillId="0" borderId="0" xfId="0" applyNumberFormat="1" applyFont="1"/>
    <xf numFmtId="0" fontId="60" fillId="2" borderId="6" xfId="0" applyFont="1" applyFill="1" applyBorder="1"/>
    <xf numFmtId="0" fontId="0" fillId="2" borderId="3" xfId="0" applyFill="1" applyBorder="1"/>
    <xf numFmtId="0" fontId="0" fillId="2" borderId="7" xfId="0" applyFill="1" applyBorder="1"/>
    <xf numFmtId="0" fontId="60" fillId="2" borderId="2" xfId="0" applyFont="1" applyFill="1" applyBorder="1"/>
    <xf numFmtId="0" fontId="60" fillId="0" borderId="0" xfId="0" applyFont="1" applyFill="1" applyBorder="1"/>
    <xf numFmtId="0" fontId="103" fillId="0" borderId="0" xfId="0" applyFont="1" applyFill="1" applyBorder="1" applyProtection="1">
      <protection hidden="1"/>
    </xf>
    <xf numFmtId="0" fontId="96" fillId="3" borderId="6" xfId="9" applyNumberFormat="1" applyFont="1" applyFill="1" applyBorder="1"/>
    <xf numFmtId="0" fontId="96" fillId="3" borderId="2" xfId="1" applyNumberFormat="1" applyFont="1" applyFill="1" applyBorder="1" applyAlignment="1">
      <alignment shrinkToFit="1"/>
    </xf>
    <xf numFmtId="0" fontId="96" fillId="3" borderId="2" xfId="1" quotePrefix="1" applyNumberFormat="1" applyFont="1" applyFill="1" applyBorder="1" applyAlignment="1">
      <alignment shrinkToFit="1"/>
    </xf>
    <xf numFmtId="0" fontId="60" fillId="5" borderId="7" xfId="9" applyFill="1" applyBorder="1"/>
    <xf numFmtId="0" fontId="60" fillId="5" borderId="6" xfId="9" applyFill="1" applyBorder="1"/>
    <xf numFmtId="0" fontId="60" fillId="5" borderId="3" xfId="9" applyFill="1" applyBorder="1"/>
    <xf numFmtId="0" fontId="61" fillId="5" borderId="6" xfId="9" applyFont="1" applyFill="1" applyBorder="1"/>
    <xf numFmtId="0" fontId="61" fillId="5" borderId="3" xfId="9" applyFont="1" applyFill="1" applyBorder="1"/>
    <xf numFmtId="0" fontId="61" fillId="16" borderId="5" xfId="9" applyFont="1" applyFill="1" applyBorder="1" applyAlignment="1" applyProtection="1">
      <alignment horizontal="center"/>
      <protection locked="0"/>
    </xf>
    <xf numFmtId="2" fontId="64" fillId="0" borderId="12" xfId="9" quotePrefix="1" applyNumberFormat="1" applyFont="1" applyBorder="1" applyProtection="1">
      <protection hidden="1"/>
    </xf>
    <xf numFmtId="167" fontId="0" fillId="0" borderId="0" xfId="0" applyNumberFormat="1" applyFill="1"/>
    <xf numFmtId="167" fontId="60" fillId="0" borderId="0" xfId="1" quotePrefix="1" applyFont="1" applyFill="1"/>
    <xf numFmtId="0" fontId="61" fillId="15" borderId="5" xfId="9" applyFont="1" applyFill="1" applyBorder="1" applyAlignment="1" applyProtection="1">
      <alignment horizontal="center"/>
    </xf>
    <xf numFmtId="0" fontId="61" fillId="15" borderId="1" xfId="9" applyFont="1" applyFill="1" applyBorder="1" applyAlignment="1" applyProtection="1">
      <alignment horizontal="center"/>
    </xf>
    <xf numFmtId="0" fontId="61" fillId="0" borderId="2" xfId="9" applyFont="1" applyBorder="1" applyAlignment="1" applyProtection="1">
      <alignment horizontal="center"/>
      <protection locked="0"/>
    </xf>
    <xf numFmtId="0" fontId="61" fillId="0" borderId="3" xfId="9" applyFont="1" applyBorder="1" applyAlignment="1" applyProtection="1">
      <alignment horizontal="center"/>
      <protection locked="0"/>
    </xf>
    <xf numFmtId="170" fontId="60" fillId="3" borderId="6" xfId="1" applyNumberFormat="1" applyFont="1" applyFill="1" applyBorder="1" applyProtection="1">
      <protection locked="0"/>
    </xf>
    <xf numFmtId="10" fontId="60" fillId="3" borderId="2" xfId="9" applyNumberFormat="1" applyFont="1" applyFill="1" applyBorder="1" applyProtection="1">
      <protection locked="0" hidden="1"/>
    </xf>
    <xf numFmtId="170" fontId="60" fillId="3" borderId="2" xfId="9" applyNumberFormat="1" applyFont="1" applyFill="1" applyBorder="1" applyProtection="1">
      <protection locked="0" hidden="1"/>
    </xf>
    <xf numFmtId="0" fontId="78" fillId="0" borderId="0" xfId="9" applyFont="1" applyFill="1"/>
    <xf numFmtId="170" fontId="78" fillId="0" borderId="0" xfId="1" applyNumberFormat="1" applyFont="1" applyFill="1" applyBorder="1"/>
    <xf numFmtId="0" fontId="60" fillId="29" borderId="0" xfId="9" applyFill="1"/>
    <xf numFmtId="0" fontId="60" fillId="0" borderId="0" xfId="9" applyBorder="1"/>
    <xf numFmtId="0" fontId="60" fillId="0" borderId="0" xfId="9" applyBorder="1" applyProtection="1">
      <protection locked="0"/>
    </xf>
    <xf numFmtId="0" fontId="60" fillId="0" borderId="21" xfId="9" applyBorder="1"/>
    <xf numFmtId="0" fontId="60" fillId="0" borderId="21" xfId="9" applyBorder="1" applyProtection="1">
      <protection locked="0"/>
    </xf>
    <xf numFmtId="170" fontId="60" fillId="19" borderId="2" xfId="1" applyNumberFormat="1" applyFill="1" applyBorder="1" applyProtection="1">
      <protection locked="0"/>
    </xf>
    <xf numFmtId="167" fontId="4" fillId="16" borderId="2" xfId="1" applyFont="1" applyFill="1" applyBorder="1" applyAlignment="1" applyProtection="1">
      <alignment horizontal="center"/>
      <protection locked="0"/>
    </xf>
    <xf numFmtId="167" fontId="83" fillId="20" borderId="2" xfId="1" applyFont="1" applyFill="1" applyBorder="1" applyAlignment="1" applyProtection="1">
      <alignment horizontal="center"/>
      <protection locked="0"/>
    </xf>
    <xf numFmtId="0" fontId="83" fillId="0" borderId="0" xfId="2" applyFont="1" applyFill="1" applyBorder="1" applyProtection="1">
      <protection locked="0"/>
    </xf>
    <xf numFmtId="0" fontId="83" fillId="0" borderId="0" xfId="2" applyFont="1" applyFill="1" applyBorder="1"/>
    <xf numFmtId="166" fontId="83" fillId="0" borderId="0" xfId="2" applyNumberFormat="1" applyFont="1" applyFill="1" applyBorder="1"/>
    <xf numFmtId="0" fontId="83" fillId="20" borderId="2" xfId="2" applyFont="1" applyFill="1" applyBorder="1"/>
    <xf numFmtId="14" fontId="3" fillId="3" borderId="2" xfId="2" applyNumberFormat="1" applyFont="1" applyFill="1" applyBorder="1" applyAlignment="1" applyProtection="1">
      <alignment horizontal="right"/>
      <protection locked="0"/>
    </xf>
    <xf numFmtId="0" fontId="0" fillId="0" borderId="0" xfId="0" applyAlignment="1">
      <alignment shrinkToFit="1"/>
    </xf>
    <xf numFmtId="167" fontId="0" fillId="0" borderId="0" xfId="1" applyFont="1" applyAlignment="1">
      <alignment shrinkToFit="1"/>
    </xf>
    <xf numFmtId="167" fontId="0" fillId="0" borderId="0" xfId="0" applyNumberFormat="1" applyAlignment="1">
      <alignment shrinkToFit="1"/>
    </xf>
    <xf numFmtId="167" fontId="0" fillId="27" borderId="0" xfId="1" applyFont="1" applyFill="1" applyAlignment="1">
      <alignment horizontal="right" shrinkToFit="1"/>
    </xf>
    <xf numFmtId="0" fontId="0" fillId="0" borderId="0" xfId="0" applyFill="1" applyAlignment="1">
      <alignment shrinkToFit="1"/>
    </xf>
    <xf numFmtId="167" fontId="0" fillId="0" borderId="0" xfId="1" applyFont="1" applyFill="1" applyAlignment="1">
      <alignment shrinkToFit="1"/>
    </xf>
    <xf numFmtId="167" fontId="0" fillId="0" borderId="0" xfId="0" applyNumberFormat="1" applyFill="1" applyAlignment="1">
      <alignment shrinkToFit="1"/>
    </xf>
    <xf numFmtId="167" fontId="0" fillId="0" borderId="0" xfId="1" applyFont="1" applyFill="1" applyAlignment="1">
      <alignment horizontal="right" shrinkToFit="1"/>
    </xf>
    <xf numFmtId="167" fontId="0" fillId="0" borderId="0" xfId="1" applyFont="1" applyAlignment="1">
      <alignment horizontal="center" shrinkToFit="1"/>
    </xf>
    <xf numFmtId="167" fontId="0" fillId="0" borderId="0" xfId="0" applyNumberFormat="1" applyFill="1" applyAlignment="1">
      <alignment horizontal="center" shrinkToFit="1"/>
    </xf>
    <xf numFmtId="167" fontId="0" fillId="0" borderId="0" xfId="1" applyFont="1" applyAlignment="1">
      <alignment horizontal="right" shrinkToFit="1"/>
    </xf>
    <xf numFmtId="167" fontId="0" fillId="0" borderId="0" xfId="0" applyNumberFormat="1" applyFill="1" applyAlignment="1">
      <alignment horizontal="right" shrinkToFit="1"/>
    </xf>
    <xf numFmtId="167" fontId="0" fillId="0" borderId="0" xfId="0" applyNumberFormat="1" applyAlignment="1">
      <alignment horizontal="center" shrinkToFit="1"/>
    </xf>
    <xf numFmtId="0" fontId="2" fillId="16" borderId="4" xfId="2" applyFont="1" applyFill="1" applyBorder="1" applyProtection="1">
      <protection locked="0"/>
    </xf>
    <xf numFmtId="22" fontId="72" fillId="0" borderId="0" xfId="0" applyNumberFormat="1" applyFont="1"/>
    <xf numFmtId="0" fontId="96" fillId="0" borderId="0" xfId="1" quotePrefix="1" applyNumberFormat="1" applyFont="1" applyFill="1" applyBorder="1" applyAlignment="1">
      <alignment shrinkToFit="1"/>
    </xf>
    <xf numFmtId="0" fontId="72" fillId="5" borderId="0" xfId="0" quotePrefix="1" applyFont="1" applyFill="1" applyProtection="1">
      <protection hidden="1"/>
    </xf>
    <xf numFmtId="0" fontId="127" fillId="5" borderId="0" xfId="0" applyFont="1" applyFill="1" applyProtection="1">
      <protection locked="0" hidden="1"/>
    </xf>
    <xf numFmtId="0" fontId="72" fillId="0" borderId="0" xfId="0" applyFont="1" applyProtection="1">
      <protection hidden="1"/>
    </xf>
    <xf numFmtId="0" fontId="72" fillId="5" borderId="6" xfId="0" applyFont="1" applyFill="1" applyBorder="1"/>
    <xf numFmtId="0" fontId="72" fillId="5" borderId="7" xfId="0" applyFont="1" applyFill="1" applyBorder="1"/>
    <xf numFmtId="0" fontId="72" fillId="5" borderId="2" xfId="0" applyFont="1" applyFill="1" applyBorder="1"/>
    <xf numFmtId="0" fontId="72" fillId="5" borderId="3" xfId="0" applyFont="1" applyFill="1" applyBorder="1"/>
    <xf numFmtId="0" fontId="60" fillId="18" borderId="0" xfId="9" applyFill="1" applyProtection="1">
      <protection locked="0"/>
    </xf>
    <xf numFmtId="0" fontId="60" fillId="0" borderId="0" xfId="9" applyFont="1"/>
    <xf numFmtId="167" fontId="83" fillId="0" borderId="0" xfId="1" applyFont="1" applyFill="1" applyBorder="1" applyAlignment="1" applyProtection="1">
      <alignment horizontal="center"/>
      <protection locked="0"/>
    </xf>
    <xf numFmtId="0" fontId="83" fillId="0" borderId="0" xfId="1" applyNumberFormat="1" applyFont="1" applyFill="1" applyBorder="1" applyAlignment="1" applyProtection="1">
      <alignment horizontal="center"/>
      <protection locked="0"/>
    </xf>
    <xf numFmtId="14" fontId="83" fillId="0" borderId="0" xfId="2" applyNumberFormat="1" applyFont="1" applyFill="1" applyBorder="1" applyAlignment="1" applyProtection="1">
      <alignment horizontal="center"/>
      <protection locked="0"/>
    </xf>
    <xf numFmtId="0" fontId="83" fillId="0" borderId="0" xfId="2" applyFont="1" applyFill="1" applyBorder="1" applyProtection="1"/>
    <xf numFmtId="0" fontId="65" fillId="0" borderId="0" xfId="2" applyFont="1" applyFill="1" applyBorder="1"/>
    <xf numFmtId="0" fontId="65" fillId="0" borderId="0" xfId="2" applyFont="1" applyFill="1" applyBorder="1" applyProtection="1">
      <protection locked="0"/>
    </xf>
    <xf numFmtId="167" fontId="65" fillId="0" borderId="0" xfId="2" applyNumberFormat="1" applyFont="1" applyFill="1" applyBorder="1"/>
    <xf numFmtId="14" fontId="65" fillId="0" borderId="0" xfId="2" applyNumberFormat="1" applyFont="1" applyFill="1" applyBorder="1" applyProtection="1">
      <protection locked="0"/>
    </xf>
    <xf numFmtId="0" fontId="65" fillId="0" borderId="0" xfId="2" applyFont="1" applyFill="1" applyBorder="1" applyProtection="1"/>
    <xf numFmtId="167" fontId="65" fillId="0" borderId="0" xfId="1" applyFont="1" applyFill="1" applyBorder="1"/>
    <xf numFmtId="167" fontId="65" fillId="0" borderId="0" xfId="1" applyFont="1" applyFill="1" applyBorder="1" applyProtection="1">
      <protection locked="0"/>
    </xf>
    <xf numFmtId="0" fontId="65" fillId="0" borderId="0" xfId="2" applyNumberFormat="1" applyFont="1" applyFill="1" applyBorder="1"/>
    <xf numFmtId="14" fontId="65" fillId="0" borderId="0" xfId="2" applyNumberFormat="1" applyFont="1" applyFill="1" applyBorder="1"/>
    <xf numFmtId="167" fontId="128" fillId="0" borderId="0" xfId="1" applyFont="1" applyFill="1" applyBorder="1" applyAlignment="1">
      <alignment horizontal="center"/>
    </xf>
    <xf numFmtId="167" fontId="65" fillId="0" borderId="0" xfId="1" applyFont="1" applyFill="1" applyBorder="1" applyProtection="1">
      <protection hidden="1"/>
    </xf>
    <xf numFmtId="0" fontId="128" fillId="0" borderId="0" xfId="2" applyFont="1" applyFill="1" applyBorder="1" applyAlignment="1" applyProtection="1">
      <alignment horizontal="right"/>
      <protection hidden="1"/>
    </xf>
    <xf numFmtId="0" fontId="128" fillId="0" borderId="0" xfId="2" applyFont="1" applyFill="1" applyBorder="1" applyAlignment="1">
      <alignment horizontal="right"/>
    </xf>
    <xf numFmtId="10" fontId="65" fillId="0" borderId="0" xfId="10" applyNumberFormat="1" applyFont="1" applyFill="1" applyBorder="1" applyAlignment="1" applyProtection="1">
      <alignment horizontal="center"/>
      <protection locked="0"/>
    </xf>
    <xf numFmtId="0" fontId="129" fillId="0" borderId="0" xfId="0" applyFont="1" applyFill="1" applyBorder="1" applyProtection="1">
      <protection locked="0"/>
    </xf>
    <xf numFmtId="0" fontId="129" fillId="0" borderId="0" xfId="0" applyFont="1" applyFill="1" applyBorder="1" applyProtection="1">
      <protection hidden="1"/>
    </xf>
    <xf numFmtId="0" fontId="129" fillId="0" borderId="0" xfId="0" applyFont="1" applyFill="1" applyBorder="1"/>
    <xf numFmtId="170" fontId="129" fillId="0" borderId="0" xfId="1" applyNumberFormat="1" applyFont="1" applyFill="1" applyBorder="1"/>
    <xf numFmtId="0" fontId="129" fillId="0" borderId="0" xfId="0" applyFont="1" applyFill="1" applyBorder="1" applyAlignment="1">
      <alignment horizontal="right"/>
    </xf>
    <xf numFmtId="0" fontId="129" fillId="0" borderId="0" xfId="0" applyNumberFormat="1" applyFont="1" applyFill="1" applyBorder="1" applyProtection="1">
      <protection hidden="1"/>
    </xf>
    <xf numFmtId="14" fontId="129" fillId="0" borderId="0" xfId="0" applyNumberFormat="1" applyFont="1" applyFill="1" applyBorder="1" applyProtection="1">
      <protection locked="0" hidden="1"/>
    </xf>
    <xf numFmtId="14" fontId="129" fillId="0" borderId="0" xfId="0" applyNumberFormat="1" applyFont="1" applyFill="1" applyBorder="1" applyProtection="1">
      <protection hidden="1"/>
    </xf>
    <xf numFmtId="170" fontId="129" fillId="0" borderId="0" xfId="0" applyNumberFormat="1" applyFont="1" applyFill="1" applyBorder="1" applyProtection="1">
      <protection hidden="1"/>
    </xf>
    <xf numFmtId="0" fontId="129" fillId="0" borderId="0" xfId="0" quotePrefix="1" applyFont="1" applyFill="1" applyBorder="1"/>
    <xf numFmtId="0" fontId="129" fillId="0" borderId="0" xfId="0" applyFont="1" applyFill="1" applyBorder="1" applyProtection="1">
      <protection locked="0" hidden="1"/>
    </xf>
    <xf numFmtId="0" fontId="129" fillId="0" borderId="4" xfId="0" applyFont="1" applyFill="1" applyBorder="1" applyProtection="1">
      <protection locked="0" hidden="1"/>
    </xf>
    <xf numFmtId="0" fontId="130" fillId="0" borderId="0" xfId="0" applyFont="1" applyFill="1" applyBorder="1" applyProtection="1">
      <protection hidden="1"/>
    </xf>
    <xf numFmtId="14" fontId="129" fillId="0" borderId="0" xfId="0" applyNumberFormat="1" applyFont="1" applyFill="1" applyBorder="1" applyProtection="1">
      <protection locked="0"/>
    </xf>
    <xf numFmtId="0" fontId="129" fillId="0" borderId="8" xfId="0" applyFont="1" applyFill="1" applyBorder="1" applyProtection="1">
      <protection locked="0" hidden="1"/>
    </xf>
    <xf numFmtId="0" fontId="129" fillId="0" borderId="5" xfId="0" applyFont="1" applyFill="1" applyBorder="1" applyProtection="1">
      <protection locked="0" hidden="1"/>
    </xf>
    <xf numFmtId="170" fontId="129" fillId="0" borderId="0" xfId="1" applyNumberFormat="1" applyFont="1" applyFill="1" applyBorder="1" applyProtection="1">
      <protection hidden="1"/>
    </xf>
    <xf numFmtId="170" fontId="129" fillId="0" borderId="0" xfId="0" applyNumberFormat="1" applyFont="1" applyFill="1" applyBorder="1"/>
    <xf numFmtId="170" fontId="65" fillId="0" borderId="0" xfId="1" applyNumberFormat="1" applyFont="1" applyFill="1" applyBorder="1"/>
    <xf numFmtId="0" fontId="131" fillId="0" borderId="0" xfId="3" applyFont="1" applyFill="1" applyBorder="1" applyAlignment="1" applyProtection="1">
      <protection hidden="1"/>
    </xf>
    <xf numFmtId="0" fontId="65" fillId="0" borderId="0" xfId="0" applyFont="1" applyFill="1" applyBorder="1"/>
    <xf numFmtId="0" fontId="65" fillId="0" borderId="0" xfId="0" applyFont="1" applyFill="1" applyBorder="1" applyAlignment="1">
      <alignment horizontal="right"/>
    </xf>
    <xf numFmtId="1" fontId="129" fillId="0" borderId="0" xfId="0" applyNumberFormat="1" applyFont="1" applyFill="1" applyBorder="1"/>
    <xf numFmtId="170" fontId="129" fillId="0" borderId="0" xfId="0" applyNumberFormat="1" applyFont="1" applyFill="1" applyBorder="1" applyAlignment="1">
      <alignment horizontal="right"/>
    </xf>
    <xf numFmtId="170" fontId="65" fillId="0" borderId="0" xfId="0" applyNumberFormat="1" applyFont="1" applyFill="1" applyBorder="1"/>
    <xf numFmtId="0" fontId="132" fillId="0" borderId="0" xfId="9" applyNumberFormat="1" applyFont="1" applyFill="1" applyBorder="1" applyProtection="1">
      <protection hidden="1"/>
    </xf>
    <xf numFmtId="167" fontId="130" fillId="0" borderId="0" xfId="1" applyFont="1" applyFill="1" applyBorder="1" applyProtection="1">
      <protection hidden="1"/>
    </xf>
    <xf numFmtId="167" fontId="129" fillId="0" borderId="0" xfId="0" applyNumberFormat="1" applyFont="1" applyFill="1" applyBorder="1" applyProtection="1">
      <protection hidden="1"/>
    </xf>
    <xf numFmtId="167" fontId="129" fillId="0" borderId="0" xfId="1" applyFont="1" applyFill="1" applyBorder="1" applyProtection="1">
      <protection hidden="1"/>
    </xf>
    <xf numFmtId="0" fontId="129" fillId="0" borderId="0" xfId="0" applyNumberFormat="1" applyFont="1" applyFill="1" applyBorder="1" applyProtection="1">
      <protection locked="0" hidden="1"/>
    </xf>
    <xf numFmtId="0" fontId="129" fillId="0" borderId="0" xfId="0" quotePrefix="1" applyFont="1" applyFill="1" applyBorder="1" applyProtection="1">
      <protection hidden="1"/>
    </xf>
    <xf numFmtId="0" fontId="60" fillId="0" borderId="0" xfId="0" applyFont="1" applyFill="1" applyProtection="1"/>
    <xf numFmtId="0" fontId="60" fillId="31" borderId="0" xfId="9" applyFont="1" applyFill="1" applyProtection="1">
      <protection locked="0"/>
    </xf>
    <xf numFmtId="0" fontId="60" fillId="0" borderId="2" xfId="0" applyFont="1" applyFill="1" applyBorder="1"/>
    <xf numFmtId="0" fontId="83" fillId="0" borderId="0" xfId="0" quotePrefix="1" applyFont="1" applyBorder="1"/>
    <xf numFmtId="167" fontId="60" fillId="3" borderId="4" xfId="0" applyNumberFormat="1" applyFont="1" applyFill="1" applyBorder="1"/>
    <xf numFmtId="0" fontId="60" fillId="3" borderId="4" xfId="0" applyFont="1" applyFill="1" applyBorder="1"/>
    <xf numFmtId="167" fontId="60" fillId="0" borderId="0" xfId="9" applyNumberFormat="1" applyFont="1"/>
    <xf numFmtId="170" fontId="60" fillId="0" borderId="0" xfId="9" applyNumberFormat="1" applyFont="1"/>
    <xf numFmtId="0" fontId="71" fillId="27" borderId="0" xfId="9" applyFont="1" applyFill="1" applyBorder="1" applyProtection="1">
      <protection hidden="1"/>
    </xf>
    <xf numFmtId="0" fontId="71" fillId="27" borderId="0" xfId="9" applyFont="1" applyFill="1" applyBorder="1" applyAlignment="1" applyProtection="1">
      <alignment textRotation="90"/>
      <protection hidden="1"/>
    </xf>
    <xf numFmtId="0" fontId="134" fillId="27" borderId="0" xfId="9" applyFont="1" applyFill="1" applyBorder="1" applyProtection="1">
      <protection hidden="1"/>
    </xf>
    <xf numFmtId="0" fontId="134" fillId="27" borderId="0" xfId="9" applyFont="1" applyFill="1" applyBorder="1" applyAlignment="1" applyProtection="1">
      <alignment horizontal="center"/>
      <protection hidden="1"/>
    </xf>
    <xf numFmtId="0" fontId="71" fillId="27" borderId="0" xfId="9" applyFont="1" applyFill="1" applyBorder="1" applyAlignment="1" applyProtection="1">
      <protection hidden="1"/>
    </xf>
    <xf numFmtId="0" fontId="60" fillId="27" borderId="0" xfId="9" applyFont="1" applyFill="1" applyBorder="1" applyProtection="1">
      <protection hidden="1"/>
    </xf>
    <xf numFmtId="0" fontId="60" fillId="27" borderId="0" xfId="9" applyFont="1" applyFill="1" applyProtection="1">
      <protection hidden="1"/>
    </xf>
    <xf numFmtId="0" fontId="60" fillId="27" borderId="0" xfId="9" applyFont="1" applyFill="1"/>
    <xf numFmtId="0" fontId="70" fillId="27" borderId="0" xfId="9" applyFont="1" applyFill="1" applyBorder="1" applyAlignment="1" applyProtection="1">
      <protection hidden="1"/>
    </xf>
    <xf numFmtId="0" fontId="70" fillId="27" borderId="0" xfId="9" applyFont="1" applyFill="1" applyBorder="1" applyProtection="1">
      <protection hidden="1"/>
    </xf>
    <xf numFmtId="168" fontId="71" fillId="27" borderId="0" xfId="9" applyNumberFormat="1" applyFont="1" applyFill="1" applyBorder="1" applyProtection="1">
      <protection locked="0" hidden="1"/>
    </xf>
    <xf numFmtId="167" fontId="71" fillId="27" borderId="0" xfId="9" quotePrefix="1" applyNumberFormat="1" applyFont="1" applyFill="1" applyBorder="1" applyProtection="1">
      <protection hidden="1"/>
    </xf>
    <xf numFmtId="0" fontId="71" fillId="27" borderId="0" xfId="9" applyNumberFormat="1" applyFont="1" applyFill="1" applyBorder="1" applyProtection="1">
      <protection hidden="1"/>
    </xf>
    <xf numFmtId="167" fontId="60" fillId="27" borderId="0" xfId="1" applyFont="1" applyFill="1" applyBorder="1" applyProtection="1">
      <protection hidden="1"/>
    </xf>
    <xf numFmtId="167" fontId="71" fillId="27" borderId="0" xfId="1" applyFont="1" applyFill="1" applyBorder="1" applyProtection="1">
      <protection hidden="1"/>
    </xf>
    <xf numFmtId="167" fontId="71" fillId="27" borderId="0" xfId="1" quotePrefix="1" applyFont="1" applyFill="1" applyBorder="1" applyProtection="1">
      <protection hidden="1"/>
    </xf>
    <xf numFmtId="167" fontId="71" fillId="27" borderId="0" xfId="9" applyNumberFormat="1" applyFont="1" applyFill="1" applyBorder="1" applyProtection="1">
      <protection hidden="1"/>
    </xf>
    <xf numFmtId="0" fontId="72" fillId="27" borderId="0" xfId="9" applyFont="1" applyFill="1" applyBorder="1" applyProtection="1">
      <protection hidden="1"/>
    </xf>
    <xf numFmtId="0" fontId="72" fillId="27" borderId="0" xfId="9" applyFont="1" applyFill="1" applyProtection="1">
      <protection hidden="1"/>
    </xf>
    <xf numFmtId="0" fontId="72" fillId="27" borderId="0" xfId="9" applyFont="1" applyFill="1"/>
    <xf numFmtId="175" fontId="71" fillId="27" borderId="0" xfId="15" quotePrefix="1" applyNumberFormat="1" applyFont="1" applyFill="1" applyBorder="1" applyProtection="1">
      <protection hidden="1"/>
    </xf>
    <xf numFmtId="0" fontId="104" fillId="27" borderId="0" xfId="9" applyFont="1" applyFill="1"/>
    <xf numFmtId="166" fontId="60" fillId="27" borderId="0" xfId="9" applyNumberFormat="1" applyFont="1" applyFill="1" applyBorder="1" applyProtection="1">
      <protection hidden="1"/>
    </xf>
    <xf numFmtId="0" fontId="71" fillId="27" borderId="0" xfId="9" applyNumberFormat="1" applyFont="1" applyFill="1" applyBorder="1" applyProtection="1">
      <protection locked="0" hidden="1"/>
    </xf>
    <xf numFmtId="14" fontId="60" fillId="27" borderId="0" xfId="9" applyNumberFormat="1" applyFont="1" applyFill="1" applyBorder="1" applyProtection="1">
      <protection hidden="1"/>
    </xf>
    <xf numFmtId="0" fontId="61" fillId="27" borderId="0" xfId="9" applyFont="1" applyFill="1" applyBorder="1" applyProtection="1">
      <protection hidden="1"/>
    </xf>
    <xf numFmtId="167" fontId="60" fillId="27" borderId="0" xfId="1" quotePrefix="1" applyFont="1" applyFill="1" applyBorder="1" applyProtection="1">
      <protection hidden="1"/>
    </xf>
    <xf numFmtId="167" fontId="60" fillId="27" borderId="0" xfId="9" applyNumberFormat="1" applyFont="1" applyFill="1" applyBorder="1" applyProtection="1">
      <protection hidden="1"/>
    </xf>
    <xf numFmtId="167" fontId="60" fillId="27" borderId="0" xfId="9" quotePrefix="1" applyNumberFormat="1" applyFont="1" applyFill="1" applyBorder="1" applyProtection="1">
      <protection hidden="1"/>
    </xf>
    <xf numFmtId="0" fontId="60" fillId="27" borderId="0" xfId="9" applyNumberFormat="1" applyFont="1" applyFill="1" applyBorder="1" applyProtection="1">
      <protection hidden="1"/>
    </xf>
    <xf numFmtId="167" fontId="60" fillId="27" borderId="0" xfId="1" applyFont="1" applyFill="1" applyBorder="1" applyProtection="1">
      <protection locked="0" hidden="1"/>
    </xf>
    <xf numFmtId="0" fontId="60" fillId="27" borderId="0" xfId="9" quotePrefix="1" applyFont="1" applyFill="1" applyBorder="1" applyProtection="1">
      <protection hidden="1"/>
    </xf>
    <xf numFmtId="0" fontId="64" fillId="27" borderId="0" xfId="9" applyFont="1" applyFill="1" applyBorder="1" applyProtection="1">
      <protection hidden="1"/>
    </xf>
    <xf numFmtId="0" fontId="64" fillId="27" borderId="0" xfId="9" applyNumberFormat="1" applyFont="1" applyFill="1" applyBorder="1" applyProtection="1">
      <protection hidden="1"/>
    </xf>
    <xf numFmtId="0" fontId="64" fillId="27" borderId="0" xfId="9" applyFont="1" applyFill="1" applyBorder="1" applyProtection="1">
      <protection locked="0" hidden="1"/>
    </xf>
    <xf numFmtId="0" fontId="64" fillId="27" borderId="0" xfId="9" applyFont="1" applyFill="1" applyProtection="1">
      <protection hidden="1"/>
    </xf>
    <xf numFmtId="0" fontId="64" fillId="27" borderId="0" xfId="9" applyFont="1" applyFill="1"/>
    <xf numFmtId="14" fontId="64" fillId="27" borderId="0" xfId="9" applyNumberFormat="1" applyFont="1" applyFill="1" applyBorder="1" applyProtection="1">
      <protection hidden="1"/>
    </xf>
    <xf numFmtId="167" fontId="64" fillId="27" borderId="0" xfId="9" applyNumberFormat="1" applyFont="1" applyFill="1" applyBorder="1" applyProtection="1">
      <protection hidden="1"/>
    </xf>
    <xf numFmtId="167" fontId="64" fillId="27" borderId="0" xfId="1" applyFont="1" applyFill="1" applyBorder="1" applyProtection="1">
      <protection hidden="1"/>
    </xf>
    <xf numFmtId="0" fontId="64" fillId="27" borderId="0" xfId="9" applyFont="1" applyFill="1" applyProtection="1"/>
    <xf numFmtId="0" fontId="60" fillId="30" borderId="0" xfId="9" applyFill="1" applyProtection="1">
      <protection locked="0"/>
    </xf>
    <xf numFmtId="0" fontId="129" fillId="0" borderId="0" xfId="0" applyFont="1" applyFill="1"/>
    <xf numFmtId="0" fontId="129" fillId="3" borderId="0" xfId="0" applyFont="1" applyFill="1" applyBorder="1" applyProtection="1">
      <protection locked="0"/>
    </xf>
    <xf numFmtId="0" fontId="129" fillId="4" borderId="0" xfId="0" applyFont="1" applyFill="1" applyBorder="1" applyProtection="1">
      <protection hidden="1"/>
    </xf>
    <xf numFmtId="0" fontId="125" fillId="18" borderId="0" xfId="2" applyFont="1" applyFill="1" applyBorder="1" applyAlignment="1" applyProtection="1">
      <alignment horizontal="left"/>
      <protection locked="0"/>
    </xf>
    <xf numFmtId="0" fontId="125" fillId="18" borderId="0" xfId="2" applyFont="1" applyFill="1" applyBorder="1" applyAlignment="1" applyProtection="1">
      <alignment horizontal="center"/>
      <protection hidden="1"/>
    </xf>
    <xf numFmtId="0" fontId="125" fillId="18" borderId="0" xfId="2" applyFont="1" applyFill="1" applyBorder="1" applyProtection="1">
      <protection locked="0" hidden="1"/>
    </xf>
    <xf numFmtId="0" fontId="125" fillId="18" borderId="0" xfId="2" quotePrefix="1" applyFont="1" applyFill="1" applyBorder="1" applyAlignment="1" applyProtection="1">
      <alignment horizontal="left"/>
      <protection hidden="1"/>
    </xf>
    <xf numFmtId="0" fontId="125" fillId="18" borderId="0" xfId="2" quotePrefix="1" applyFont="1" applyFill="1" applyBorder="1" applyProtection="1">
      <protection hidden="1"/>
    </xf>
    <xf numFmtId="0" fontId="125" fillId="18" borderId="0" xfId="2" quotePrefix="1" applyFont="1" applyFill="1" applyBorder="1" applyAlignment="1" applyProtection="1">
      <alignment horizontal="left"/>
      <protection locked="0" hidden="1"/>
    </xf>
    <xf numFmtId="172" fontId="125" fillId="18" borderId="0" xfId="2" applyNumberFormat="1" applyFont="1" applyFill="1" applyBorder="1" applyProtection="1">
      <protection hidden="1"/>
    </xf>
    <xf numFmtId="14" fontId="96" fillId="4" borderId="4" xfId="9" applyNumberFormat="1" applyFont="1" applyFill="1" applyBorder="1"/>
    <xf numFmtId="0" fontId="96" fillId="4" borderId="4" xfId="9" applyNumberFormat="1" applyFont="1" applyFill="1" applyBorder="1"/>
    <xf numFmtId="0" fontId="96" fillId="4" borderId="2" xfId="9" applyNumberFormat="1" applyFont="1" applyFill="1" applyBorder="1"/>
    <xf numFmtId="0" fontId="96" fillId="4" borderId="5" xfId="1" applyNumberFormat="1" applyFont="1" applyFill="1" applyBorder="1"/>
    <xf numFmtId="0" fontId="96" fillId="4" borderId="5" xfId="9" applyNumberFormat="1" applyFont="1" applyFill="1" applyBorder="1"/>
    <xf numFmtId="0" fontId="96" fillId="4" borderId="2" xfId="9" quotePrefix="1" applyNumberFormat="1" applyFont="1" applyFill="1" applyBorder="1"/>
    <xf numFmtId="0" fontId="66" fillId="23" borderId="0" xfId="3" applyFill="1" applyAlignment="1" applyProtection="1"/>
    <xf numFmtId="0" fontId="71" fillId="27" borderId="0" xfId="9" applyFont="1" applyFill="1" applyBorder="1" applyAlignment="1" applyProtection="1">
      <alignment textRotation="90"/>
      <protection hidden="1"/>
    </xf>
    <xf numFmtId="0" fontId="70" fillId="27" borderId="0" xfId="9" applyFont="1" applyFill="1" applyBorder="1" applyAlignment="1" applyProtection="1">
      <protection hidden="1"/>
    </xf>
    <xf numFmtId="0" fontId="134" fillId="27" borderId="0" xfId="9" applyFont="1" applyFill="1" applyBorder="1" applyAlignment="1" applyProtection="1">
      <alignment horizontal="center"/>
      <protection hidden="1"/>
    </xf>
    <xf numFmtId="0" fontId="71" fillId="27" borderId="0" xfId="9" applyFont="1" applyFill="1" applyBorder="1" applyAlignment="1" applyProtection="1">
      <alignment horizontal="center"/>
      <protection hidden="1"/>
    </xf>
    <xf numFmtId="0" fontId="71" fillId="27" borderId="0" xfId="9" applyFont="1" applyFill="1" applyBorder="1" applyAlignment="1" applyProtection="1">
      <protection hidden="1"/>
    </xf>
    <xf numFmtId="0" fontId="75" fillId="12" borderId="3" xfId="9" applyFont="1" applyFill="1" applyBorder="1" applyAlignment="1">
      <alignment horizontal="center"/>
    </xf>
    <xf numFmtId="0" fontId="74" fillId="0" borderId="19" xfId="9" applyFont="1" applyFill="1" applyBorder="1" applyAlignment="1">
      <alignment horizontal="center"/>
    </xf>
    <xf numFmtId="0" fontId="74" fillId="0" borderId="10" xfId="9" applyFont="1" applyFill="1" applyBorder="1" applyAlignment="1">
      <alignment horizontal="center"/>
    </xf>
    <xf numFmtId="0" fontId="84" fillId="16" borderId="6" xfId="2" applyFont="1" applyFill="1" applyBorder="1" applyAlignment="1" applyProtection="1">
      <protection locked="0"/>
    </xf>
    <xf numFmtId="0" fontId="0" fillId="16" borderId="7" xfId="0" applyFill="1" applyBorder="1" applyAlignment="1" applyProtection="1">
      <protection locked="0"/>
    </xf>
    <xf numFmtId="0" fontId="0" fillId="16" borderId="3" xfId="0" applyFill="1" applyBorder="1" applyAlignment="1" applyProtection="1">
      <protection locked="0"/>
    </xf>
    <xf numFmtId="2" fontId="64" fillId="0" borderId="1" xfId="9" applyNumberFormat="1" applyFont="1" applyBorder="1" applyAlignment="1" applyProtection="1">
      <alignment horizontal="left"/>
      <protection hidden="1"/>
    </xf>
    <xf numFmtId="0" fontId="0" fillId="0" borderId="14" xfId="0" applyBorder="1" applyAlignment="1" applyProtection="1">
      <alignment horizontal="left"/>
      <protection hidden="1"/>
    </xf>
    <xf numFmtId="2" fontId="64" fillId="0" borderId="21" xfId="1" applyNumberFormat="1" applyFont="1" applyBorder="1" applyAlignment="1" applyProtection="1">
      <alignment horizontal="left"/>
      <protection hidden="1"/>
    </xf>
    <xf numFmtId="2" fontId="0" fillId="0" borderId="24" xfId="1" applyNumberFormat="1" applyFont="1" applyBorder="1" applyAlignment="1" applyProtection="1">
      <alignment horizontal="left"/>
      <protection hidden="1"/>
    </xf>
    <xf numFmtId="2" fontId="64" fillId="0" borderId="21" xfId="9" applyNumberFormat="1" applyFont="1" applyBorder="1" applyAlignment="1" applyProtection="1">
      <alignment horizontal="left"/>
      <protection hidden="1"/>
    </xf>
    <xf numFmtId="0" fontId="0" fillId="0" borderId="22" xfId="0" applyBorder="1" applyAlignment="1" applyProtection="1">
      <alignment horizontal="left"/>
      <protection hidden="1"/>
    </xf>
    <xf numFmtId="0" fontId="64" fillId="0" borderId="1" xfId="9" applyFont="1" applyBorder="1" applyAlignment="1" applyProtection="1">
      <protection hidden="1"/>
    </xf>
    <xf numFmtId="1" fontId="64" fillId="0" borderId="9" xfId="9" applyNumberFormat="1" applyFont="1" applyBorder="1" applyAlignment="1" applyProtection="1">
      <alignment horizontal="left"/>
      <protection hidden="1"/>
    </xf>
    <xf numFmtId="0" fontId="60" fillId="0" borderId="12" xfId="9" applyBorder="1" applyAlignment="1" applyProtection="1">
      <alignment horizontal="left"/>
      <protection hidden="1"/>
    </xf>
    <xf numFmtId="167" fontId="64" fillId="0" borderId="9" xfId="9" applyNumberFormat="1" applyFont="1" applyBorder="1" applyAlignment="1" applyProtection="1">
      <alignment horizontal="center"/>
      <protection hidden="1"/>
    </xf>
    <xf numFmtId="0" fontId="0" fillId="0" borderId="0" xfId="0" applyAlignment="1" applyProtection="1">
      <alignment horizontal="center"/>
      <protection hidden="1"/>
    </xf>
    <xf numFmtId="0" fontId="103" fillId="0" borderId="0" xfId="0" applyFont="1" applyAlignment="1" applyProtection="1">
      <alignment wrapText="1"/>
      <protection hidden="1"/>
    </xf>
    <xf numFmtId="0" fontId="0" fillId="0" borderId="1" xfId="0" applyBorder="1" applyAlignment="1" applyProtection="1">
      <alignment wrapText="1"/>
      <protection hidden="1"/>
    </xf>
    <xf numFmtId="0" fontId="1" fillId="16" borderId="2" xfId="2" applyFont="1" applyFill="1" applyBorder="1" applyProtection="1">
      <protection locked="0"/>
    </xf>
    <xf numFmtId="0" fontId="1" fillId="16" borderId="4" xfId="2" applyFont="1" applyFill="1" applyBorder="1" applyProtection="1">
      <protection locked="0" hidden="1"/>
    </xf>
    <xf numFmtId="0" fontId="1" fillId="16" borderId="11" xfId="2" applyFont="1" applyFill="1" applyBorder="1" applyProtection="1">
      <protection locked="0"/>
    </xf>
    <xf numFmtId="0" fontId="1" fillId="16" borderId="6" xfId="2" applyFont="1" applyFill="1" applyBorder="1" applyProtection="1">
      <protection locked="0"/>
    </xf>
  </cellXfs>
  <cellStyles count="20">
    <cellStyle name="Comma" xfId="1" builtinId="3"/>
    <cellStyle name="Comma 2" xfId="4"/>
    <cellStyle name="Comma 2 2" xfId="18"/>
    <cellStyle name="Comma 3" xfId="8"/>
    <cellStyle name="Comma 4" xfId="13"/>
    <cellStyle name="Currency" xfId="14" builtinId="4"/>
    <cellStyle name="Currency 2" xfId="5"/>
    <cellStyle name="Currency 2 2" xfId="19"/>
    <cellStyle name="Currency 3" xfId="11"/>
    <cellStyle name="Hyperlink" xfId="3" builtinId="8"/>
    <cellStyle name="Normal" xfId="0" builtinId="0"/>
    <cellStyle name="Normal 2" xfId="2"/>
    <cellStyle name="Normal 2 2" xfId="16"/>
    <cellStyle name="Normal 2 3" xfId="17"/>
    <cellStyle name="Normal 3" xfId="6"/>
    <cellStyle name="Normal 4" xfId="7"/>
    <cellStyle name="Normal 5" xfId="9"/>
    <cellStyle name="Normal 6" xfId="12"/>
    <cellStyle name="Percent" xfId="15" builtinId="5"/>
    <cellStyle name="Percent 2" xfId="10"/>
  </cellStyles>
  <dxfs count="36">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dxf>
    <dxf>
      <font>
        <condense val="0"/>
        <extend val="0"/>
        <color rgb="FF9C0006"/>
      </font>
      <fill>
        <patternFill>
          <bgColor rgb="FFFFC7CE"/>
        </patternFill>
      </fill>
    </dxf>
    <dxf>
      <fill>
        <patternFill>
          <bgColor theme="8" tint="-0.24994659260841701"/>
        </patternFill>
      </fill>
    </dxf>
    <dxf>
      <fill>
        <patternFill>
          <bgColor rgb="FF92D050"/>
        </patternFill>
      </fill>
    </dxf>
    <dxf>
      <fill>
        <patternFill>
          <bgColor theme="9" tint="0.39994506668294322"/>
        </patternFill>
      </fill>
    </dxf>
    <dxf>
      <fill>
        <patternFill>
          <bgColor theme="5" tint="0.39994506668294322"/>
        </patternFill>
      </fill>
    </dxf>
    <dxf>
      <font>
        <b/>
        <i val="0"/>
        <color rgb="FFFF0000"/>
      </font>
    </dxf>
    <dxf>
      <fill>
        <patternFill>
          <bgColor theme="8" tint="0.59996337778862885"/>
        </patternFill>
      </fill>
      <border>
        <left style="thin">
          <color auto="1"/>
        </left>
        <right style="thin">
          <color auto="1"/>
        </right>
        <top style="thin">
          <color auto="1"/>
        </top>
        <bottom style="thin">
          <color auto="1"/>
        </bottom>
        <vertical/>
        <horizontal/>
      </border>
    </dxf>
    <dxf>
      <font>
        <b/>
        <i val="0"/>
        <color rgb="FFFF0000"/>
      </font>
    </dxf>
    <dxf>
      <font>
        <b/>
        <i val="0"/>
        <color rgb="FFFF0000"/>
      </font>
    </dxf>
    <dxf>
      <font>
        <b/>
        <i val="0"/>
        <color rgb="FFFF0000"/>
      </font>
    </dxf>
    <dxf>
      <font>
        <b/>
        <i val="0"/>
      </font>
      <fill>
        <patternFill>
          <bgColor rgb="FFFF0000"/>
        </patternFill>
      </fill>
    </dxf>
    <dxf>
      <font>
        <b/>
        <i val="0"/>
      </font>
      <fill>
        <patternFill>
          <bgColor theme="3" tint="0.59996337778862885"/>
        </patternFill>
      </fill>
    </dxf>
    <dxf>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A4F8FA"/>
      <color rgb="FF0000FF"/>
      <color rgb="FFBBF9FB"/>
      <color rgb="FF339933"/>
      <color rgb="FF63AA22"/>
      <color rgb="FFABDB77"/>
      <color rgb="FFCCFF99"/>
      <color rgb="FFC2E59B"/>
      <color rgb="FFC4E59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4C599241-6926-101B-9992-00000B65C6F9}" ax:persistence="persistStreamInit" r:id="rId1"/>
</file>

<file path=xl/activeX/activeX30.xml><?xml version="1.0" encoding="utf-8"?>
<ax:ocx xmlns:ax="http://schemas.microsoft.com/office/2006/activeX" xmlns:r="http://schemas.openxmlformats.org/officeDocument/2006/relationships" ax:classid="{4C599241-6926-101B-9992-00000B65C6F9}" ax:persistence="persistStreamInit" r:id="rId1"/>
</file>

<file path=xl/activeX/activeX31.xml><?xml version="1.0" encoding="utf-8"?>
<ax:ocx xmlns:ax="http://schemas.microsoft.com/office/2006/activeX" xmlns:r="http://schemas.openxmlformats.org/officeDocument/2006/relationships" ax:classid="{4C599241-6926-101B-9992-00000B65C6F9}" ax:persistence="persistStreamInit" r:id="rId1"/>
</file>

<file path=xl/activeX/activeX32.xml><?xml version="1.0" encoding="utf-8"?>
<ax:ocx xmlns:ax="http://schemas.microsoft.com/office/2006/activeX" xmlns:r="http://schemas.openxmlformats.org/officeDocument/2006/relationships" ax:classid="{4C599241-6926-101B-9992-00000B65C6F9}"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4C599241-6926-101B-9992-00000B65C6F9}"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fmlaLink="$AA$7"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7" dropStyle="combo" dx="18" fmlaLink="$O$2" fmlaRange="Setup!$AA$1:$AA$7" noThreeD="1" sel="2" val="0"/>
</file>

<file path=xl/ctrlProps/ctrlProp12.xml><?xml version="1.0" encoding="utf-8"?>
<formControlPr xmlns="http://schemas.microsoft.com/office/spreadsheetml/2009/9/main" objectType="Radio" checked="Checked" firstButton="1" fmlaLink="$R$14"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Drop" dropLines="2" dropStyle="combo" dx="18" fmlaLink="$F$18" fmlaRange="$Z$5:$Z$6" noThreeD="1" sel="1" val="0"/>
</file>

<file path=xl/ctrlProps/ctrlProp15.xml><?xml version="1.0" encoding="utf-8"?>
<formControlPr xmlns="http://schemas.microsoft.com/office/spreadsheetml/2009/9/main" objectType="Drop" dropLines="2" dropStyle="combo" dx="18" fmlaLink="$F$19" fmlaRange="$Z$5:$Z$6" noThreeD="1" sel="2" val="0"/>
</file>

<file path=xl/ctrlProps/ctrlProp16.xml><?xml version="1.0" encoding="utf-8"?>
<formControlPr xmlns="http://schemas.microsoft.com/office/spreadsheetml/2009/9/main" objectType="Drop" dropLines="2" dropStyle="combo" dx="18" fmlaLink="$F$20" fmlaRange="$Z$5:$Z$6" noThreeD="1" sel="2" val="0"/>
</file>

<file path=xl/ctrlProps/ctrlProp17.xml><?xml version="1.0" encoding="utf-8"?>
<formControlPr xmlns="http://schemas.microsoft.com/office/spreadsheetml/2009/9/main" objectType="Drop" dropLines="2" dropStyle="combo" dx="18" fmlaLink="$F$21" fmlaRange="$Z$5:$Z$6" noThreeD="1" sel="2" val="0"/>
</file>

<file path=xl/ctrlProps/ctrlProp18.xml><?xml version="1.0" encoding="utf-8"?>
<formControlPr xmlns="http://schemas.microsoft.com/office/spreadsheetml/2009/9/main" objectType="Drop" dropLines="5" dropStyle="combo" dx="18" fmlaLink="Adding!$Z$7" fmlaRange="Editing!$Z$2:$Z$6" noThreeD="1" sel="1" val="0"/>
</file>

<file path=xl/ctrlProps/ctrlProp19.xml><?xml version="1.0" encoding="utf-8"?>
<formControlPr xmlns="http://schemas.microsoft.com/office/spreadsheetml/2009/9/main" objectType="Drop" dropLines="2" dropStyle="combo" dx="18" fmlaLink="$O$16" fmlaRange="$O$14:$O$15" noThreeD="1" sel="2" val="0"/>
</file>

<file path=xl/ctrlProps/ctrlProp20.xml><?xml version="1.0" encoding="utf-8"?>
<formControlPr xmlns="http://schemas.microsoft.com/office/spreadsheetml/2009/9/main" objectType="Drop" dropLines="2" dropStyle="combo" dx="18" fmlaLink="$F$16" fmlaRange="Editing!$P$14:$P$15" noThreeD="1" sel="1" val="0"/>
</file>

<file path=xl/ctrlProps/ctrlProp21.xml><?xml version="1.0" encoding="utf-8"?>
<formControlPr xmlns="http://schemas.microsoft.com/office/spreadsheetml/2009/9/main" objectType="Drop" dropStyle="combo" dx="16" fmlaLink="$F$9" fmlaRange="Setup!$CB$41:$CB$48" noThreeD="1" sel="1" val="0"/>
</file>

<file path=xl/ctrlProps/ctrlProp22.xml><?xml version="1.0" encoding="utf-8"?>
<formControlPr xmlns="http://schemas.microsoft.com/office/spreadsheetml/2009/9/main" objectType="Drop" dropLines="2" dropStyle="combo" dx="18" fmlaLink="$P$16" fmlaRange="$O$14:$O$15" noThreeD="1" sel="2" val="0"/>
</file>

<file path=xl/ctrlProps/ctrlProp23.xml><?xml version="1.0" encoding="utf-8"?>
<formControlPr xmlns="http://schemas.microsoft.com/office/spreadsheetml/2009/9/main" objectType="Drop" dropLines="10" dropStyle="combo" dx="18" fmlaLink="$Q$101" fmlaRange="$Q$1:$Q$100" noThreeD="1" sel="1" val="0"/>
</file>

<file path=xl/ctrlProps/ctrlProp24.xml><?xml version="1.0" encoding="utf-8"?>
<formControlPr xmlns="http://schemas.microsoft.com/office/spreadsheetml/2009/9/main" objectType="Drop" dropLines="10" dropStyle="combo" dx="18" fmlaLink="$Q$102" fmlaRange="$Q$1:$Q$100" noThreeD="1" sel="1" val="0"/>
</file>

<file path=xl/ctrlProps/ctrlProp25.xml><?xml version="1.0" encoding="utf-8"?>
<formControlPr xmlns="http://schemas.microsoft.com/office/spreadsheetml/2009/9/main" objectType="Drop" dropLines="2" dropStyle="combo" dx="18" fmlaLink="$F$18" fmlaRange="Adding!$Z$5:$Z$6" noThreeD="1" sel="1" val="0"/>
</file>

<file path=xl/ctrlProps/ctrlProp26.xml><?xml version="1.0" encoding="utf-8"?>
<formControlPr xmlns="http://schemas.microsoft.com/office/spreadsheetml/2009/9/main" objectType="Drop" dropLines="2" dropStyle="combo" dx="18" fmlaLink="$F$19" fmlaRange="Adding!$Z$5:$Z$6" noThreeD="1" sel="2" val="0"/>
</file>

<file path=xl/ctrlProps/ctrlProp27.xml><?xml version="1.0" encoding="utf-8"?>
<formControlPr xmlns="http://schemas.microsoft.com/office/spreadsheetml/2009/9/main" objectType="Drop" dropLines="2" dropStyle="combo" dx="18" fmlaLink="$F$20" fmlaRange="Adding!$Z$5:$Z$6" noThreeD="1" sel="2" val="0"/>
</file>

<file path=xl/ctrlProps/ctrlProp28.xml><?xml version="1.0" encoding="utf-8"?>
<formControlPr xmlns="http://schemas.microsoft.com/office/spreadsheetml/2009/9/main" objectType="Drop" dropLines="2" dropStyle="combo" dx="18" fmlaLink="$F$21" fmlaRange="Adding!$Z$5:$Z$6" noThreeD="1" sel="2" val="0"/>
</file>

<file path=xl/ctrlProps/ctrlProp29.xml><?xml version="1.0" encoding="utf-8"?>
<formControlPr xmlns="http://schemas.microsoft.com/office/spreadsheetml/2009/9/main" objectType="Drop" dropLines="5" dropStyle="combo" dx="18" fmlaLink="$Z$7" fmlaRange="$Z$2:$Z$6" noThreeD="1" sel="4" val="0"/>
</file>

<file path=xl/ctrlProps/ctrlProp30.xml><?xml version="1.0" encoding="utf-8"?>
<formControlPr xmlns="http://schemas.microsoft.com/office/spreadsheetml/2009/9/main" objectType="Drop" dropLines="2" dropStyle="combo" dx="18" fmlaLink="$F$16" fmlaRange="$P$14:$P$15" noThreeD="1" sel="1" val="0"/>
</file>

<file path=xl/ctrlProps/ctrlProp31.xml><?xml version="1.0" encoding="utf-8"?>
<formControlPr xmlns="http://schemas.microsoft.com/office/spreadsheetml/2009/9/main" objectType="Drop" dropLines="2" dropStyle="combo" dx="18" fmlaLink="$O$16" fmlaRange="$O$14:$O$15" noThreeD="1" sel="1" val="0"/>
</file>

<file path=xl/ctrlProps/ctrlProp32.xml><?xml version="1.0" encoding="utf-8"?>
<formControlPr xmlns="http://schemas.microsoft.com/office/spreadsheetml/2009/9/main" objectType="Drop" dropLines="2" dropStyle="combo" dx="18" fmlaLink="$P$16" fmlaRange="$O$14:$O$15" noThreeD="1" sel="1" val="0"/>
</file>

<file path=xl/ctrlProps/ctrlProp33.xml><?xml version="1.0" encoding="utf-8"?>
<formControlPr xmlns="http://schemas.microsoft.com/office/spreadsheetml/2009/9/main" objectType="Drop" dropLines="10" dropStyle="combo" dx="18" fmlaLink="$Q$101" fmlaRange="Adding!$Q$1:$Q$100" noThreeD="1" sel="3" val="0"/>
</file>

<file path=xl/ctrlProps/ctrlProp34.xml><?xml version="1.0" encoding="utf-8"?>
<formControlPr xmlns="http://schemas.microsoft.com/office/spreadsheetml/2009/9/main" objectType="Drop" dropLines="10" dropStyle="combo" dx="18" fmlaLink="$Q$102" fmlaRange="Adding!$Q$1:$Q$100" noThreeD="1" sel="3" val="0"/>
</file>

<file path=xl/ctrlProps/ctrlProp35.xml><?xml version="1.0" encoding="utf-8"?>
<formControlPr xmlns="http://schemas.microsoft.com/office/spreadsheetml/2009/9/main" objectType="Drop" dropStyle="combo" dx="18" fmlaLink="$F$9" fmlaRange="Setup!$CB$41:$CB$48" noThreeD="1" sel="5" val="0"/>
</file>

<file path=xl/ctrlProps/ctrlProp36.xml><?xml version="1.0" encoding="utf-8"?>
<formControlPr xmlns="http://schemas.microsoft.com/office/spreadsheetml/2009/9/main" objectType="Drop" dropStyle="combo" dx="18" fmlaLink="JournalEntry!$K$27" fmlaRange="JournalEntry!$K$8:$K$24" noThreeD="1" sel="13" val="6"/>
</file>

<file path=xl/ctrlProps/ctrlProp37.xml><?xml version="1.0" encoding="utf-8"?>
<formControlPr xmlns="http://schemas.microsoft.com/office/spreadsheetml/2009/9/main" objectType="Drop" dropLines="5" dropStyle="combo" dx="18" fmlaLink="JournalEntry!$K$7" fmlaRange="JournalEntry!$K$8:$K$24" noThreeD="1" sel="14" val="12"/>
</file>

<file path=xl/ctrlProps/ctrlProp38.xml><?xml version="1.0" encoding="utf-8"?>
<formControlPr xmlns="http://schemas.microsoft.com/office/spreadsheetml/2009/9/main" objectType="Drop" dropLines="15" dropStyle="combo" dx="18" fmlaLink="$K$25" fmlaRange="JournalEntry!$K$8:$K$24" noThreeD="1" sel="13" val="2"/>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List" dx="18" fmlaLink="$AA$2" fmlaRange="eelist" noThreeD="1" sel="1" val="0"/>
</file>

<file path=xl/ctrlProps/ctrlProp42.xml><?xml version="1.0" encoding="utf-8"?>
<formControlPr xmlns="http://schemas.microsoft.com/office/spreadsheetml/2009/9/main" objectType="Radio" firstButton="1" fmlaLink="$AA$1" lockText="1" noThreeD="1"/>
</file>

<file path=xl/ctrlProps/ctrlProp43.xml><?xml version="1.0" encoding="utf-8"?>
<formControlPr xmlns="http://schemas.microsoft.com/office/spreadsheetml/2009/9/main" objectType="Radio" checked="Checked" lockText="1" noThreeD="1"/>
</file>

<file path=xl/ctrlProps/ctrlProp44.xml><?xml version="1.0" encoding="utf-8"?>
<formControlPr xmlns="http://schemas.microsoft.com/office/spreadsheetml/2009/9/main" objectType="Radio"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Drop" dropLines="7" dropStyle="combo" dx="18" fmlaLink="Setup!$AA$74" fmlaRange="Setup!$AA$76:$AA$88" noThreeD="1" sel="5" val="2"/>
</file>

<file path=xl/ctrlProps/ctrlProp47.xml><?xml version="1.0" encoding="utf-8"?>
<formControlPr xmlns="http://schemas.microsoft.com/office/spreadsheetml/2009/9/main" objectType="Drop" dropLines="7" dropStyle="combo" dx="18" fmlaLink="$Y$1" fmlaRange="$AA$1:$AA$7" noThreeD="1" sel="2" val="0"/>
</file>

<file path=xl/ctrlProps/ctrlProp48.xml><?xml version="1.0" encoding="utf-8"?>
<formControlPr xmlns="http://schemas.microsoft.com/office/spreadsheetml/2009/9/main" objectType="CheckBox" checked="Checked" fmlaLink="$AA$13" lockText="1" noThreeD="1"/>
</file>

<file path=xl/ctrlProps/ctrlProp49.xml><?xml version="1.0" encoding="utf-8"?>
<formControlPr xmlns="http://schemas.microsoft.com/office/spreadsheetml/2009/9/main" objectType="CheckBox" checked="Checked" fmlaLink="AB13" lockText="1" noThreeD="1"/>
</file>

<file path=xl/ctrlProps/ctrlProp50.xml><?xml version="1.0" encoding="utf-8"?>
<formControlPr xmlns="http://schemas.microsoft.com/office/spreadsheetml/2009/9/main" objectType="CheckBox" fmlaLink="AC13" lockText="1" noThreeD="1"/>
</file>

<file path=xl/ctrlProps/ctrlProp51.xml><?xml version="1.0" encoding="utf-8"?>
<formControlPr xmlns="http://schemas.microsoft.com/office/spreadsheetml/2009/9/main" objectType="CheckBox" fmlaLink="AD13" lockText="1" noThreeD="1"/>
</file>

<file path=xl/ctrlProps/ctrlProp52.xml><?xml version="1.0" encoding="utf-8"?>
<formControlPr xmlns="http://schemas.microsoft.com/office/spreadsheetml/2009/9/main" objectType="CheckBox" fmlaLink="AE13" lockText="1" noThreeD="1"/>
</file>

<file path=xl/ctrlProps/ctrlProp53.xml><?xml version="1.0" encoding="utf-8"?>
<formControlPr xmlns="http://schemas.microsoft.com/office/spreadsheetml/2009/9/main" objectType="CheckBox" fmlaLink="AF13" lockText="1" noThreeD="1"/>
</file>

<file path=xl/ctrlProps/ctrlProp54.xml><?xml version="1.0" encoding="utf-8"?>
<formControlPr xmlns="http://schemas.microsoft.com/office/spreadsheetml/2009/9/main" objectType="CheckBox" fmlaLink="AG13" lockText="1" noThreeD="1"/>
</file>

<file path=xl/ctrlProps/ctrlProp55.xml><?xml version="1.0" encoding="utf-8"?>
<formControlPr xmlns="http://schemas.microsoft.com/office/spreadsheetml/2009/9/main" objectType="CheckBox" checked="Checked" fmlaLink="AA14" lockText="1" noThreeD="1"/>
</file>

<file path=xl/ctrlProps/ctrlProp56.xml><?xml version="1.0" encoding="utf-8"?>
<formControlPr xmlns="http://schemas.microsoft.com/office/spreadsheetml/2009/9/main" objectType="CheckBox" checked="Checked" fmlaLink="AB14" lockText="1" noThreeD="1"/>
</file>

<file path=xl/ctrlProps/ctrlProp57.xml><?xml version="1.0" encoding="utf-8"?>
<formControlPr xmlns="http://schemas.microsoft.com/office/spreadsheetml/2009/9/main" objectType="CheckBox" checked="Checked" fmlaLink="AC14" lockText="1" noThreeD="1"/>
</file>

<file path=xl/ctrlProps/ctrlProp58.xml><?xml version="1.0" encoding="utf-8"?>
<formControlPr xmlns="http://schemas.microsoft.com/office/spreadsheetml/2009/9/main" objectType="CheckBox" checked="Checked" fmlaLink="AD14" lockText="1" noThreeD="1"/>
</file>

<file path=xl/ctrlProps/ctrlProp59.xml><?xml version="1.0" encoding="utf-8"?>
<formControlPr xmlns="http://schemas.microsoft.com/office/spreadsheetml/2009/9/main" objectType="CheckBox" checked="Checked" fmlaLink="AE14" lockText="1" noThreeD="1"/>
</file>

<file path=xl/ctrlProps/ctrlProp60.xml><?xml version="1.0" encoding="utf-8"?>
<formControlPr xmlns="http://schemas.microsoft.com/office/spreadsheetml/2009/9/main" objectType="CheckBox" checked="Checked" fmlaLink="AF14" lockText="1" noThreeD="1"/>
</file>

<file path=xl/ctrlProps/ctrlProp61.xml><?xml version="1.0" encoding="utf-8"?>
<formControlPr xmlns="http://schemas.microsoft.com/office/spreadsheetml/2009/9/main" objectType="CheckBox" fmlaLink="AG14" lockText="1" noThreeD="1"/>
</file>

<file path=xl/ctrlProps/ctrlProp62.xml><?xml version="1.0" encoding="utf-8"?>
<formControlPr xmlns="http://schemas.microsoft.com/office/spreadsheetml/2009/9/main" objectType="CheckBox" checked="Checked" fmlaLink="AA15" lockText="1" noThreeD="1"/>
</file>

<file path=xl/ctrlProps/ctrlProp63.xml><?xml version="1.0" encoding="utf-8"?>
<formControlPr xmlns="http://schemas.microsoft.com/office/spreadsheetml/2009/9/main" objectType="CheckBox" fmlaLink="AB15" lockText="1" noThreeD="1"/>
</file>

<file path=xl/ctrlProps/ctrlProp64.xml><?xml version="1.0" encoding="utf-8"?>
<formControlPr xmlns="http://schemas.microsoft.com/office/spreadsheetml/2009/9/main" objectType="CheckBox" checked="Checked" fmlaLink="AC15" lockText="1" noThreeD="1"/>
</file>

<file path=xl/ctrlProps/ctrlProp65.xml><?xml version="1.0" encoding="utf-8"?>
<formControlPr xmlns="http://schemas.microsoft.com/office/spreadsheetml/2009/9/main" objectType="CheckBox" checked="Checked" fmlaLink="AD15" lockText="1" noThreeD="1"/>
</file>

<file path=xl/ctrlProps/ctrlProp66.xml><?xml version="1.0" encoding="utf-8"?>
<formControlPr xmlns="http://schemas.microsoft.com/office/spreadsheetml/2009/9/main" objectType="CheckBox" fmlaLink="AE15" lockText="1" noThreeD="1"/>
</file>

<file path=xl/ctrlProps/ctrlProp67.xml><?xml version="1.0" encoding="utf-8"?>
<formControlPr xmlns="http://schemas.microsoft.com/office/spreadsheetml/2009/9/main" objectType="CheckBox" checked="Checked" fmlaLink="AF15" lockText="1" noThreeD="1"/>
</file>

<file path=xl/ctrlProps/ctrlProp68.xml><?xml version="1.0" encoding="utf-8"?>
<formControlPr xmlns="http://schemas.microsoft.com/office/spreadsheetml/2009/9/main" objectType="CheckBox" fmlaLink="AG15" lockText="1" noThreeD="1"/>
</file>

<file path=xl/ctrlProps/ctrlProp69.xml><?xml version="1.0" encoding="utf-8"?>
<formControlPr xmlns="http://schemas.microsoft.com/office/spreadsheetml/2009/9/main" objectType="CheckBox" fmlaLink="AA16" lockText="1" noThreeD="1"/>
</file>

<file path=xl/ctrlProps/ctrlProp70.xml><?xml version="1.0" encoding="utf-8"?>
<formControlPr xmlns="http://schemas.microsoft.com/office/spreadsheetml/2009/9/main" objectType="CheckBox" fmlaLink="AB16" lockText="1" noThreeD="1"/>
</file>

<file path=xl/ctrlProps/ctrlProp71.xml><?xml version="1.0" encoding="utf-8"?>
<formControlPr xmlns="http://schemas.microsoft.com/office/spreadsheetml/2009/9/main" objectType="CheckBox" fmlaLink="AC16" lockText="1" noThreeD="1"/>
</file>

<file path=xl/ctrlProps/ctrlProp72.xml><?xml version="1.0" encoding="utf-8"?>
<formControlPr xmlns="http://schemas.microsoft.com/office/spreadsheetml/2009/9/main" objectType="CheckBox" fmlaLink="AD16" lockText="1" noThreeD="1"/>
</file>

<file path=xl/ctrlProps/ctrlProp73.xml><?xml version="1.0" encoding="utf-8"?>
<formControlPr xmlns="http://schemas.microsoft.com/office/spreadsheetml/2009/9/main" objectType="CheckBox" fmlaLink="AE16" lockText="1" noThreeD="1"/>
</file>

<file path=xl/ctrlProps/ctrlProp74.xml><?xml version="1.0" encoding="utf-8"?>
<formControlPr xmlns="http://schemas.microsoft.com/office/spreadsheetml/2009/9/main" objectType="CheckBox" fmlaLink="AF16" lockText="1" noThreeD="1"/>
</file>

<file path=xl/ctrlProps/ctrlProp75.xml><?xml version="1.0" encoding="utf-8"?>
<formControlPr xmlns="http://schemas.microsoft.com/office/spreadsheetml/2009/9/main" objectType="CheckBox" fmlaLink="AG16" lockText="1" noThreeD="1"/>
</file>

<file path=xl/ctrlProps/ctrlProp76.xml><?xml version="1.0" encoding="utf-8"?>
<formControlPr xmlns="http://schemas.microsoft.com/office/spreadsheetml/2009/9/main" objectType="Drop" dropStyle="combo" dx="18" fmlaLink="$AA$55" fmlaRange="$AA$56:$AA$65" noThreeD="1" sel="8" val="2"/>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Drop" dropLines="6" dropStyle="combo" dx="18" fmlaLink="$AC$29" fmlaRange="$AB$30:$AB$35" noThreeD="1" sel="5" val="0"/>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Drop" dropLines="7" dropStyle="combo" dx="18" fmlaLink="$AA$93" fmlaRange="$AA$95:$AA$101" noThreeD="1" sel="1" val="0"/>
</file>

<file path=xl/ctrlProps/ctrlProp82.xml><?xml version="1.0" encoding="utf-8"?>
<formControlPr xmlns="http://schemas.microsoft.com/office/spreadsheetml/2009/9/main" objectType="Radio" checked="Checked" firstButton="1" fmlaLink="Entry1!$R$14" lockText="1" noThreeD="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List" dx="18" fmlaLink="$A$3" fmlaRange="$E$4:$E$5" noThreeD="1" sel="1" val="0"/>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Drop" dropStyle="combo" dx="18" fmlaLink="$J$6" fmlaRange="DBase1!#REF!" noThreeD="1" sel="0" val="0"/>
</file>

<file path=xl/ctrlProps/ctrlProp90.xml><?xml version="1.0" encoding="utf-8"?>
<formControlPr xmlns="http://schemas.microsoft.com/office/spreadsheetml/2009/9/main" objectType="Drop" dropStyle="combo" dx="18" fmlaLink="$J$7" fmlaRange="DBase1!#REF!" noThreeD="1" sel="0" val="0"/>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Radio" checked="Checked" firstButton="1" fmlaLink="$AT$13"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Drop" dropLines="1" dropStyle="combo" dx="18" fmlaLink="PPRChck!$AZ$1" fmlaRange="PPRChck!$BC$3:$BC$3" noThreeD="1" sel="0" val="0"/>
</file>

<file path=xl/ctrlProps/ctrlProp97.xml><?xml version="1.0" encoding="utf-8"?>
<formControlPr xmlns="http://schemas.microsoft.com/office/spreadsheetml/2009/9/main" objectType="Radio" checked="Checked" firstButton="1" fmlaLink="Entry1!$R$14" lockText="1" noThreeD="1"/>
</file>

<file path=xl/ctrlProps/ctrlProp98.xml><?xml version="1.0" encoding="utf-8"?>
<formControlPr xmlns="http://schemas.microsoft.com/office/spreadsheetml/2009/9/main" objectType="Radio" lockText="1" noThreeD="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CheckBox" fmlaLink="$AC$6" lockText="1" noThreeD="1"/>
</file>

<file path=xl/ctrlProps/ctrlProp101.xml><?xml version="1.0" encoding="utf-8"?>
<formControlPr xmlns="http://schemas.microsoft.com/office/spreadsheetml/2009/9/main" objectType="CheckBox" fmlaLink="$AC$7" lockText="1" noThreeD="1"/>
</file>

<file path=xl/ctrlProps/ctrlProp102.xml><?xml version="1.0" encoding="utf-8"?>
<formControlPr xmlns="http://schemas.microsoft.com/office/spreadsheetml/2009/9/main" objectType="CheckBox" fmlaLink="$AC$8" lockText="1" noThreeD="1"/>
</file>

<file path=xl/ctrlProps/ctrlProp103.xml><?xml version="1.0" encoding="utf-8"?>
<formControlPr xmlns="http://schemas.microsoft.com/office/spreadsheetml/2009/9/main" objectType="CheckBox" fmlaLink="$AC$9" lockText="1" noThreeD="1"/>
</file>

<file path=xl/ctrlProps/ctrlProp104.xml><?xml version="1.0" encoding="utf-8"?>
<formControlPr xmlns="http://schemas.microsoft.com/office/spreadsheetml/2009/9/main" objectType="CheckBox" fmlaLink="$AC$10" lockText="1" noThreeD="1"/>
</file>

<file path=xl/ctrlProps/ctrlProp105.xml><?xml version="1.0" encoding="utf-8"?>
<formControlPr xmlns="http://schemas.microsoft.com/office/spreadsheetml/2009/9/main" objectType="CheckBox" fmlaLink="$AJ$2" lockText="1" noThreeD="1"/>
</file>

<file path=xl/ctrlProps/ctrlProp106.xml><?xml version="1.0" encoding="utf-8"?>
<formControlPr xmlns="http://schemas.microsoft.com/office/spreadsheetml/2009/9/main" objectType="CheckBox" fmlaLink="$AJ$3" lockText="1" noThreeD="1"/>
</file>

<file path=xl/ctrlProps/ctrlProp107.xml><?xml version="1.0" encoding="utf-8"?>
<formControlPr xmlns="http://schemas.microsoft.com/office/spreadsheetml/2009/9/main" objectType="CheckBox" fmlaLink="$AJ$4" lockText="1" noThreeD="1"/>
</file>

<file path=xl/ctrlProps/ctrlProp108.xml><?xml version="1.0" encoding="utf-8"?>
<formControlPr xmlns="http://schemas.microsoft.com/office/spreadsheetml/2009/9/main" objectType="CheckBox" fmlaLink="$AJ$5" lockText="1" noThreeD="1"/>
</file>

<file path=xl/ctrlProps/ctrlProp109.xml><?xml version="1.0" encoding="utf-8"?>
<formControlPr xmlns="http://schemas.microsoft.com/office/spreadsheetml/2009/9/main" objectType="CheckBox" fmlaLink="$AJ$6" lockText="1" noThreeD="1"/>
</file>

<file path=xl/ctrlProps/ctrlProp110.xml><?xml version="1.0" encoding="utf-8"?>
<formControlPr xmlns="http://schemas.microsoft.com/office/spreadsheetml/2009/9/main" objectType="CheckBox" fmlaLink="$AJ$7" lockText="1" noThreeD="1"/>
</file>

<file path=xl/ctrlProps/ctrlProp111.xml><?xml version="1.0" encoding="utf-8"?>
<formControlPr xmlns="http://schemas.microsoft.com/office/spreadsheetml/2009/9/main" objectType="CheckBox" fmlaLink="$AJ$8" lockText="1" noThreeD="1"/>
</file>

<file path=xl/ctrlProps/ctrlProp112.xml><?xml version="1.0" encoding="utf-8"?>
<formControlPr xmlns="http://schemas.microsoft.com/office/spreadsheetml/2009/9/main" objectType="CheckBox" fmlaLink="$AJ$9" lockText="1" noThreeD="1"/>
</file>

<file path=xl/ctrlProps/ctrlProp113.xml><?xml version="1.0" encoding="utf-8"?>
<formControlPr xmlns="http://schemas.microsoft.com/office/spreadsheetml/2009/9/main" objectType="CheckBox" fmlaLink="$AJ$10" lockText="1" noThreeD="1"/>
</file>

<file path=xl/ctrlProps/ctrlProp114.xml><?xml version="1.0" encoding="utf-8"?>
<formControlPr xmlns="http://schemas.microsoft.com/office/spreadsheetml/2009/9/main" objectType="CheckBox" fmlaLink="$AJ$11" lockText="1" noThreeD="1"/>
</file>

<file path=xl/ctrlProps/ctrlProp115.xml><?xml version="1.0" encoding="utf-8"?>
<formControlPr xmlns="http://schemas.microsoft.com/office/spreadsheetml/2009/9/main" objectType="CheckBox" fmlaLink="$AJ$12" lockText="1" noThreeD="1"/>
</file>

<file path=xl/ctrlProps/ctrlProp116.xml><?xml version="1.0" encoding="utf-8"?>
<formControlPr xmlns="http://schemas.microsoft.com/office/spreadsheetml/2009/9/main" objectType="CheckBox" fmlaLink="$AJ$13" lockText="1" noThreeD="1"/>
</file>

<file path=xl/ctrlProps/ctrlProp117.xml><?xml version="1.0" encoding="utf-8"?>
<formControlPr xmlns="http://schemas.microsoft.com/office/spreadsheetml/2009/9/main" objectType="CheckBox" fmlaLink="$AJ$14" lockText="1" noThreeD="1"/>
</file>

<file path=xl/ctrlProps/ctrlProp118.xml><?xml version="1.0" encoding="utf-8"?>
<formControlPr xmlns="http://schemas.microsoft.com/office/spreadsheetml/2009/9/main" objectType="CheckBox" fmlaLink="$AJ$15" lockText="1" noThreeD="1"/>
</file>

<file path=xl/ctrlProps/ctrlProp119.xml><?xml version="1.0" encoding="utf-8"?>
<formControlPr xmlns="http://schemas.microsoft.com/office/spreadsheetml/2009/9/main" objectType="CheckBox" fmlaLink="$AJ$16" lockText="1" noThreeD="1"/>
</file>

<file path=xl/ctrlProps/ctrlProp120.xml><?xml version="1.0" encoding="utf-8"?>
<formControlPr xmlns="http://schemas.microsoft.com/office/spreadsheetml/2009/9/main" objectType="CheckBox" fmlaLink="$AJ$17" lockText="1" noThreeD="1"/>
</file>

<file path=xl/ctrlProps/ctrlProp121.xml><?xml version="1.0" encoding="utf-8"?>
<formControlPr xmlns="http://schemas.microsoft.com/office/spreadsheetml/2009/9/main" objectType="CheckBox" fmlaLink="$AJ$18" lockText="1" noThreeD="1"/>
</file>

<file path=xl/ctrlProps/ctrlProp122.xml><?xml version="1.0" encoding="utf-8"?>
<formControlPr xmlns="http://schemas.microsoft.com/office/spreadsheetml/2009/9/main" objectType="CheckBox" fmlaLink="$AJ$19" lockText="1" noThreeD="1"/>
</file>

<file path=xl/ctrlProps/ctrlProp123.xml><?xml version="1.0" encoding="utf-8"?>
<formControlPr xmlns="http://schemas.microsoft.com/office/spreadsheetml/2009/9/main" objectType="CheckBox" fmlaLink="$AJ$20" lockText="1" noThreeD="1"/>
</file>

<file path=xl/ctrlProps/ctrlProp124.xml><?xml version="1.0" encoding="utf-8"?>
<formControlPr xmlns="http://schemas.microsoft.com/office/spreadsheetml/2009/9/main" objectType="CheckBox" fmlaLink="$AJ$21" lockText="1" noThreeD="1"/>
</file>

<file path=xl/ctrlProps/ctrlProp125.xml><?xml version="1.0" encoding="utf-8"?>
<formControlPr xmlns="http://schemas.microsoft.com/office/spreadsheetml/2009/9/main" objectType="CheckBox" fmlaLink="$AJ$22" lockText="1" noThreeD="1"/>
</file>

<file path=xl/ctrlProps/ctrlProp126.xml><?xml version="1.0" encoding="utf-8"?>
<formControlPr xmlns="http://schemas.microsoft.com/office/spreadsheetml/2009/9/main" objectType="CheckBox" fmlaLink="$AJ$23" lockText="1" noThreeD="1"/>
</file>

<file path=xl/ctrlProps/ctrlProp127.xml><?xml version="1.0" encoding="utf-8"?>
<formControlPr xmlns="http://schemas.microsoft.com/office/spreadsheetml/2009/9/main" objectType="CheckBox" fmlaLink="$AJ$24" lockText="1" noThreeD="1"/>
</file>

<file path=xl/ctrlProps/ctrlProp128.xml><?xml version="1.0" encoding="utf-8"?>
<formControlPr xmlns="http://schemas.microsoft.com/office/spreadsheetml/2009/9/main" objectType="CheckBox" fmlaLink="$AJ$25" lockText="1" noThreeD="1"/>
</file>

<file path=xl/ctrlProps/ctrlProp129.xml><?xml version="1.0" encoding="utf-8"?>
<formControlPr xmlns="http://schemas.microsoft.com/office/spreadsheetml/2009/9/main" objectType="CheckBox" fmlaLink="$AJ$26" lockText="1" noThreeD="1"/>
</file>

<file path=xl/ctrlProps/ctrlProp130.xml><?xml version="1.0" encoding="utf-8"?>
<formControlPr xmlns="http://schemas.microsoft.com/office/spreadsheetml/2009/9/main" objectType="CheckBox" fmlaLink="$AJ$27" lockText="1" noThreeD="1"/>
</file>

<file path=xl/ctrlProps/ctrlProp131.xml><?xml version="1.0" encoding="utf-8"?>
<formControlPr xmlns="http://schemas.microsoft.com/office/spreadsheetml/2009/9/main" objectType="CheckBox" fmlaLink="$AJ$28" lockText="1" noThreeD="1"/>
</file>

<file path=xl/ctrlProps/ctrlProp132.xml><?xml version="1.0" encoding="utf-8"?>
<formControlPr xmlns="http://schemas.microsoft.com/office/spreadsheetml/2009/9/main" objectType="CheckBox" fmlaLink="$AJ$29" lockText="1" noThreeD="1"/>
</file>

<file path=xl/ctrlProps/ctrlProp133.xml><?xml version="1.0" encoding="utf-8"?>
<formControlPr xmlns="http://schemas.microsoft.com/office/spreadsheetml/2009/9/main" objectType="CheckBox" fmlaLink="$AJ$30" lockText="1" noThreeD="1"/>
</file>

<file path=xl/ctrlProps/ctrlProp134.xml><?xml version="1.0" encoding="utf-8"?>
<formControlPr xmlns="http://schemas.microsoft.com/office/spreadsheetml/2009/9/main" objectType="CheckBox" fmlaLink="$AJ$31" lockText="1" noThreeD="1"/>
</file>

<file path=xl/ctrlProps/ctrlProp135.xml><?xml version="1.0" encoding="utf-8"?>
<formControlPr xmlns="http://schemas.microsoft.com/office/spreadsheetml/2009/9/main" objectType="CheckBox" fmlaLink="$AJ$32" lockText="1" noThreeD="1"/>
</file>

<file path=xl/ctrlProps/ctrlProp136.xml><?xml version="1.0" encoding="utf-8"?>
<formControlPr xmlns="http://schemas.microsoft.com/office/spreadsheetml/2009/9/main" objectType="CheckBox" fmlaLink="$AJ$33" lockText="1" noThreeD="1"/>
</file>

<file path=xl/ctrlProps/ctrlProp137.xml><?xml version="1.0" encoding="utf-8"?>
<formControlPr xmlns="http://schemas.microsoft.com/office/spreadsheetml/2009/9/main" objectType="CheckBox" fmlaLink="$AJ$34" lockText="1" noThreeD="1"/>
</file>

<file path=xl/ctrlProps/ctrlProp138.xml><?xml version="1.0" encoding="utf-8"?>
<formControlPr xmlns="http://schemas.microsoft.com/office/spreadsheetml/2009/9/main" objectType="CheckBox" fmlaLink="$AJ$35" lockText="1" noThreeD="1"/>
</file>

<file path=xl/ctrlProps/ctrlProp139.xml><?xml version="1.0" encoding="utf-8"?>
<formControlPr xmlns="http://schemas.microsoft.com/office/spreadsheetml/2009/9/main" objectType="CheckBox" fmlaLink="$AJ$36" lockText="1" noThreeD="1"/>
</file>

<file path=xl/ctrlProps/ctrlProp140.xml><?xml version="1.0" encoding="utf-8"?>
<formControlPr xmlns="http://schemas.microsoft.com/office/spreadsheetml/2009/9/main" objectType="CheckBox" fmlaLink="$AJ$37" lockText="1" noThreeD="1"/>
</file>

<file path=xl/ctrlProps/ctrlProp141.xml><?xml version="1.0" encoding="utf-8"?>
<formControlPr xmlns="http://schemas.microsoft.com/office/spreadsheetml/2009/9/main" objectType="CheckBox" fmlaLink="$AJ$38" lockText="1" noThreeD="1"/>
</file>

<file path=xl/ctrlProps/ctrlProp142.xml><?xml version="1.0" encoding="utf-8"?>
<formControlPr xmlns="http://schemas.microsoft.com/office/spreadsheetml/2009/9/main" objectType="CheckBox" fmlaLink="$AJ$39" lockText="1" noThreeD="1"/>
</file>

<file path=xl/ctrlProps/ctrlProp143.xml><?xml version="1.0" encoding="utf-8"?>
<formControlPr xmlns="http://schemas.microsoft.com/office/spreadsheetml/2009/9/main" objectType="CheckBox" fmlaLink="$AJ$40" lockText="1" noThreeD="1"/>
</file>

<file path=xl/ctrlProps/ctrlProp144.xml><?xml version="1.0" encoding="utf-8"?>
<formControlPr xmlns="http://schemas.microsoft.com/office/spreadsheetml/2009/9/main" objectType="CheckBox" fmlaLink="$AJ$41" lockText="1" noThreeD="1"/>
</file>

<file path=xl/ctrlProps/ctrlProp145.xml><?xml version="1.0" encoding="utf-8"?>
<formControlPr xmlns="http://schemas.microsoft.com/office/spreadsheetml/2009/9/main" objectType="CheckBox" fmlaLink="$AJ$42" lockText="1" noThreeD="1"/>
</file>

<file path=xl/ctrlProps/ctrlProp146.xml><?xml version="1.0" encoding="utf-8"?>
<formControlPr xmlns="http://schemas.microsoft.com/office/spreadsheetml/2009/9/main" objectType="CheckBox" fmlaLink="$AJ$43" lockText="1" noThreeD="1"/>
</file>

<file path=xl/ctrlProps/ctrlProp147.xml><?xml version="1.0" encoding="utf-8"?>
<formControlPr xmlns="http://schemas.microsoft.com/office/spreadsheetml/2009/9/main" objectType="CheckBox" fmlaLink="$AJ$44" lockText="1" noThreeD="1"/>
</file>

<file path=xl/ctrlProps/ctrlProp148.xml><?xml version="1.0" encoding="utf-8"?>
<formControlPr xmlns="http://schemas.microsoft.com/office/spreadsheetml/2009/9/main" objectType="CheckBox" fmlaLink="$AJ$45" lockText="1" noThreeD="1"/>
</file>

<file path=xl/ctrlProps/ctrlProp149.xml><?xml version="1.0" encoding="utf-8"?>
<formControlPr xmlns="http://schemas.microsoft.com/office/spreadsheetml/2009/9/main" objectType="CheckBox" fmlaLink="$AJ$46" lockText="1" noThreeD="1"/>
</file>

<file path=xl/ctrlProps/ctrlProp150.xml><?xml version="1.0" encoding="utf-8"?>
<formControlPr xmlns="http://schemas.microsoft.com/office/spreadsheetml/2009/9/main" objectType="CheckBox" fmlaLink="$AJ$47" lockText="1" noThreeD="1"/>
</file>

<file path=xl/ctrlProps/ctrlProp151.xml><?xml version="1.0" encoding="utf-8"?>
<formControlPr xmlns="http://schemas.microsoft.com/office/spreadsheetml/2009/9/main" objectType="CheckBox" fmlaLink="$AJ$48" lockText="1" noThreeD="1"/>
</file>

<file path=xl/ctrlProps/ctrlProp152.xml><?xml version="1.0" encoding="utf-8"?>
<formControlPr xmlns="http://schemas.microsoft.com/office/spreadsheetml/2009/9/main" objectType="CheckBox" fmlaLink="$AJ$49" lockText="1" noThreeD="1"/>
</file>

<file path=xl/ctrlProps/ctrlProp153.xml><?xml version="1.0" encoding="utf-8"?>
<formControlPr xmlns="http://schemas.microsoft.com/office/spreadsheetml/2009/9/main" objectType="CheckBox" fmlaLink="$AJ$50" lockText="1" noThreeD="1"/>
</file>

<file path=xl/ctrlProps/ctrlProp154.xml><?xml version="1.0" encoding="utf-8"?>
<formControlPr xmlns="http://schemas.microsoft.com/office/spreadsheetml/2009/9/main" objectType="CheckBox" fmlaLink="$AJ$51" lockText="1" noThreeD="1"/>
</file>

<file path=xl/ctrlProps/ctrlProp155.xml><?xml version="1.0" encoding="utf-8"?>
<formControlPr xmlns="http://schemas.microsoft.com/office/spreadsheetml/2009/9/main" objectType="CheckBox" fmlaLink="$AJ$52" lockText="1" noThreeD="1"/>
</file>

<file path=xl/ctrlProps/ctrlProp156.xml><?xml version="1.0" encoding="utf-8"?>
<formControlPr xmlns="http://schemas.microsoft.com/office/spreadsheetml/2009/9/main" objectType="CheckBox" fmlaLink="$AJ$53" lockText="1" noThreeD="1"/>
</file>

<file path=xl/ctrlProps/ctrlProp157.xml><?xml version="1.0" encoding="utf-8"?>
<formControlPr xmlns="http://schemas.microsoft.com/office/spreadsheetml/2009/9/main" objectType="CheckBox" fmlaLink="$AJ$54" lockText="1" noThreeD="1"/>
</file>

<file path=xl/ctrlProps/ctrlProp158.xml><?xml version="1.0" encoding="utf-8"?>
<formControlPr xmlns="http://schemas.microsoft.com/office/spreadsheetml/2009/9/main" objectType="CheckBox" fmlaLink="$AJ$55" lockText="1" noThreeD="1"/>
</file>

<file path=xl/ctrlProps/ctrlProp159.xml><?xml version="1.0" encoding="utf-8"?>
<formControlPr xmlns="http://schemas.microsoft.com/office/spreadsheetml/2009/9/main" objectType="CheckBox" fmlaLink="$AJ$56" lockText="1" noThreeD="1"/>
</file>

<file path=xl/ctrlProps/ctrlProp160.xml><?xml version="1.0" encoding="utf-8"?>
<formControlPr xmlns="http://schemas.microsoft.com/office/spreadsheetml/2009/9/main" objectType="CheckBox" fmlaLink="$AJ$57" lockText="1" noThreeD="1"/>
</file>

<file path=xl/ctrlProps/ctrlProp161.xml><?xml version="1.0" encoding="utf-8"?>
<formControlPr xmlns="http://schemas.microsoft.com/office/spreadsheetml/2009/9/main" objectType="CheckBox" fmlaLink="$AJ$58" lockText="1" noThreeD="1"/>
</file>

<file path=xl/ctrlProps/ctrlProp162.xml><?xml version="1.0" encoding="utf-8"?>
<formControlPr xmlns="http://schemas.microsoft.com/office/spreadsheetml/2009/9/main" objectType="CheckBox" fmlaLink="$AJ$59" lockText="1" noThreeD="1"/>
</file>

<file path=xl/ctrlProps/ctrlProp163.xml><?xml version="1.0" encoding="utf-8"?>
<formControlPr xmlns="http://schemas.microsoft.com/office/spreadsheetml/2009/9/main" objectType="CheckBox" fmlaLink="$AJ$60" lockText="1" noThreeD="1"/>
</file>

<file path=xl/ctrlProps/ctrlProp164.xml><?xml version="1.0" encoding="utf-8"?>
<formControlPr xmlns="http://schemas.microsoft.com/office/spreadsheetml/2009/9/main" objectType="CheckBox" fmlaLink="$AJ$61" lockText="1" noThreeD="1"/>
</file>

<file path=xl/ctrlProps/ctrlProp165.xml><?xml version="1.0" encoding="utf-8"?>
<formControlPr xmlns="http://schemas.microsoft.com/office/spreadsheetml/2009/9/main" objectType="CheckBox" fmlaLink="$AJ$62" lockText="1" noThreeD="1"/>
</file>

<file path=xl/ctrlProps/ctrlProp166.xml><?xml version="1.0" encoding="utf-8"?>
<formControlPr xmlns="http://schemas.microsoft.com/office/spreadsheetml/2009/9/main" objectType="CheckBox" fmlaLink="$AJ$63" lockText="1" noThreeD="1"/>
</file>

<file path=xl/ctrlProps/ctrlProp167.xml><?xml version="1.0" encoding="utf-8"?>
<formControlPr xmlns="http://schemas.microsoft.com/office/spreadsheetml/2009/9/main" objectType="CheckBox" fmlaLink="$AJ$64" lockText="1" noThreeD="1"/>
</file>

<file path=xl/ctrlProps/ctrlProp168.xml><?xml version="1.0" encoding="utf-8"?>
<formControlPr xmlns="http://schemas.microsoft.com/office/spreadsheetml/2009/9/main" objectType="CheckBox" fmlaLink="$AJ$65" lockText="1" noThreeD="1"/>
</file>

<file path=xl/ctrlProps/ctrlProp169.xml><?xml version="1.0" encoding="utf-8"?>
<formControlPr xmlns="http://schemas.microsoft.com/office/spreadsheetml/2009/9/main" objectType="CheckBox" fmlaLink="$AJ$66" lockText="1" noThreeD="1"/>
</file>

<file path=xl/ctrlProps/ctrlProp170.xml><?xml version="1.0" encoding="utf-8"?>
<formControlPr xmlns="http://schemas.microsoft.com/office/spreadsheetml/2009/9/main" objectType="CheckBox" fmlaLink="$AJ$67" lockText="1" noThreeD="1"/>
</file>

<file path=xl/ctrlProps/ctrlProp171.xml><?xml version="1.0" encoding="utf-8"?>
<formControlPr xmlns="http://schemas.microsoft.com/office/spreadsheetml/2009/9/main" objectType="CheckBox" fmlaLink="$AJ$68" lockText="1" noThreeD="1"/>
</file>

<file path=xl/ctrlProps/ctrlProp172.xml><?xml version="1.0" encoding="utf-8"?>
<formControlPr xmlns="http://schemas.microsoft.com/office/spreadsheetml/2009/9/main" objectType="CheckBox" fmlaLink="$AJ$69" lockText="1" noThreeD="1"/>
</file>

<file path=xl/ctrlProps/ctrlProp173.xml><?xml version="1.0" encoding="utf-8"?>
<formControlPr xmlns="http://schemas.microsoft.com/office/spreadsheetml/2009/9/main" objectType="CheckBox" fmlaLink="$AJ$70" lockText="1" noThreeD="1"/>
</file>

<file path=xl/ctrlProps/ctrlProp174.xml><?xml version="1.0" encoding="utf-8"?>
<formControlPr xmlns="http://schemas.microsoft.com/office/spreadsheetml/2009/9/main" objectType="CheckBox" fmlaLink="$AJ$71" lockText="1" noThreeD="1"/>
</file>

<file path=xl/ctrlProps/ctrlProp175.xml><?xml version="1.0" encoding="utf-8"?>
<formControlPr xmlns="http://schemas.microsoft.com/office/spreadsheetml/2009/9/main" objectType="CheckBox" fmlaLink="$AJ$72" lockText="1" noThreeD="1"/>
</file>

<file path=xl/ctrlProps/ctrlProp176.xml><?xml version="1.0" encoding="utf-8"?>
<formControlPr xmlns="http://schemas.microsoft.com/office/spreadsheetml/2009/9/main" objectType="CheckBox" fmlaLink="$AJ$73" lockText="1" noThreeD="1"/>
</file>

<file path=xl/ctrlProps/ctrlProp177.xml><?xml version="1.0" encoding="utf-8"?>
<formControlPr xmlns="http://schemas.microsoft.com/office/spreadsheetml/2009/9/main" objectType="CheckBox" fmlaLink="$AJ$74" lockText="1" noThreeD="1"/>
</file>

<file path=xl/ctrlProps/ctrlProp178.xml><?xml version="1.0" encoding="utf-8"?>
<formControlPr xmlns="http://schemas.microsoft.com/office/spreadsheetml/2009/9/main" objectType="CheckBox" fmlaLink="$AJ$75" lockText="1" noThreeD="1"/>
</file>

<file path=xl/ctrlProps/ctrlProp179.xml><?xml version="1.0" encoding="utf-8"?>
<formControlPr xmlns="http://schemas.microsoft.com/office/spreadsheetml/2009/9/main" objectType="CheckBox" fmlaLink="$AJ$76" lockText="1" noThreeD="1"/>
</file>

<file path=xl/ctrlProps/ctrlProp180.xml><?xml version="1.0" encoding="utf-8"?>
<formControlPr xmlns="http://schemas.microsoft.com/office/spreadsheetml/2009/9/main" objectType="CheckBox" fmlaLink="$AJ$77" lockText="1" noThreeD="1"/>
</file>

<file path=xl/ctrlProps/ctrlProp181.xml><?xml version="1.0" encoding="utf-8"?>
<formControlPr xmlns="http://schemas.microsoft.com/office/spreadsheetml/2009/9/main" objectType="CheckBox" fmlaLink="$AJ$78" lockText="1" noThreeD="1"/>
</file>

<file path=xl/ctrlProps/ctrlProp182.xml><?xml version="1.0" encoding="utf-8"?>
<formControlPr xmlns="http://schemas.microsoft.com/office/spreadsheetml/2009/9/main" objectType="CheckBox" fmlaLink="$AJ$79" lockText="1" noThreeD="1"/>
</file>

<file path=xl/ctrlProps/ctrlProp183.xml><?xml version="1.0" encoding="utf-8"?>
<formControlPr xmlns="http://schemas.microsoft.com/office/spreadsheetml/2009/9/main" objectType="CheckBox" fmlaLink="$AJ$80" lockText="1" noThreeD="1"/>
</file>

<file path=xl/ctrlProps/ctrlProp184.xml><?xml version="1.0" encoding="utf-8"?>
<formControlPr xmlns="http://schemas.microsoft.com/office/spreadsheetml/2009/9/main" objectType="CheckBox" fmlaLink="$AJ$81" lockText="1" noThreeD="1"/>
</file>

<file path=xl/ctrlProps/ctrlProp185.xml><?xml version="1.0" encoding="utf-8"?>
<formControlPr xmlns="http://schemas.microsoft.com/office/spreadsheetml/2009/9/main" objectType="CheckBox" fmlaLink="$AJ$82" lockText="1" noThreeD="1"/>
</file>

<file path=xl/ctrlProps/ctrlProp186.xml><?xml version="1.0" encoding="utf-8"?>
<formControlPr xmlns="http://schemas.microsoft.com/office/spreadsheetml/2009/9/main" objectType="CheckBox" fmlaLink="$AJ$83" lockText="1" noThreeD="1"/>
</file>

<file path=xl/ctrlProps/ctrlProp187.xml><?xml version="1.0" encoding="utf-8"?>
<formControlPr xmlns="http://schemas.microsoft.com/office/spreadsheetml/2009/9/main" objectType="CheckBox" fmlaLink="$AJ$84" lockText="1" noThreeD="1"/>
</file>

<file path=xl/ctrlProps/ctrlProp188.xml><?xml version="1.0" encoding="utf-8"?>
<formControlPr xmlns="http://schemas.microsoft.com/office/spreadsheetml/2009/9/main" objectType="CheckBox" fmlaLink="$AJ$85" lockText="1" noThreeD="1"/>
</file>

<file path=xl/ctrlProps/ctrlProp189.xml><?xml version="1.0" encoding="utf-8"?>
<formControlPr xmlns="http://schemas.microsoft.com/office/spreadsheetml/2009/9/main" objectType="CheckBox" fmlaLink="$AJ$86" lockText="1" noThreeD="1"/>
</file>

<file path=xl/ctrlProps/ctrlProp190.xml><?xml version="1.0" encoding="utf-8"?>
<formControlPr xmlns="http://schemas.microsoft.com/office/spreadsheetml/2009/9/main" objectType="CheckBox" fmlaLink="$AJ$87" lockText="1" noThreeD="1"/>
</file>

<file path=xl/ctrlProps/ctrlProp191.xml><?xml version="1.0" encoding="utf-8"?>
<formControlPr xmlns="http://schemas.microsoft.com/office/spreadsheetml/2009/9/main" objectType="CheckBox" fmlaLink="$AJ$88" lockText="1" noThreeD="1"/>
</file>

<file path=xl/ctrlProps/ctrlProp192.xml><?xml version="1.0" encoding="utf-8"?>
<formControlPr xmlns="http://schemas.microsoft.com/office/spreadsheetml/2009/9/main" objectType="CheckBox" fmlaLink="$AJ$89" lockText="1" noThreeD="1"/>
</file>

<file path=xl/ctrlProps/ctrlProp193.xml><?xml version="1.0" encoding="utf-8"?>
<formControlPr xmlns="http://schemas.microsoft.com/office/spreadsheetml/2009/9/main" objectType="CheckBox" fmlaLink="$AJ$90" lockText="1" noThreeD="1"/>
</file>

<file path=xl/ctrlProps/ctrlProp194.xml><?xml version="1.0" encoding="utf-8"?>
<formControlPr xmlns="http://schemas.microsoft.com/office/spreadsheetml/2009/9/main" objectType="CheckBox" fmlaLink="$AJ$91" lockText="1" noThreeD="1"/>
</file>

<file path=xl/ctrlProps/ctrlProp195.xml><?xml version="1.0" encoding="utf-8"?>
<formControlPr xmlns="http://schemas.microsoft.com/office/spreadsheetml/2009/9/main" objectType="CheckBox" fmlaLink="$AJ$92" lockText="1" noThreeD="1"/>
</file>

<file path=xl/ctrlProps/ctrlProp196.xml><?xml version="1.0" encoding="utf-8"?>
<formControlPr xmlns="http://schemas.microsoft.com/office/spreadsheetml/2009/9/main" objectType="CheckBox" fmlaLink="$AJ$93" lockText="1" noThreeD="1"/>
</file>

<file path=xl/ctrlProps/ctrlProp197.xml><?xml version="1.0" encoding="utf-8"?>
<formControlPr xmlns="http://schemas.microsoft.com/office/spreadsheetml/2009/9/main" objectType="CheckBox" fmlaLink="$AJ$94" lockText="1" noThreeD="1"/>
</file>

<file path=xl/ctrlProps/ctrlProp198.xml><?xml version="1.0" encoding="utf-8"?>
<formControlPr xmlns="http://schemas.microsoft.com/office/spreadsheetml/2009/9/main" objectType="CheckBox" fmlaLink="$AJ$95" lockText="1" noThreeD="1"/>
</file>

<file path=xl/ctrlProps/ctrlProp199.xml><?xml version="1.0" encoding="utf-8"?>
<formControlPr xmlns="http://schemas.microsoft.com/office/spreadsheetml/2009/9/main" objectType="CheckBox" fmlaLink="$AJ$96" lockText="1" noThreeD="1"/>
</file>

<file path=xl/ctrlProps/ctrlProp200.xml><?xml version="1.0" encoding="utf-8"?>
<formControlPr xmlns="http://schemas.microsoft.com/office/spreadsheetml/2009/9/main" objectType="CheckBox" fmlaLink="$AJ$97" lockText="1" noThreeD="1"/>
</file>

<file path=xl/ctrlProps/ctrlProp201.xml><?xml version="1.0" encoding="utf-8"?>
<formControlPr xmlns="http://schemas.microsoft.com/office/spreadsheetml/2009/9/main" objectType="CheckBox" fmlaLink="$AJ$98" lockText="1" noThreeD="1"/>
</file>

<file path=xl/ctrlProps/ctrlProp202.xml><?xml version="1.0" encoding="utf-8"?>
<formControlPr xmlns="http://schemas.microsoft.com/office/spreadsheetml/2009/9/main" objectType="CheckBox" fmlaLink="$AJ$99" lockText="1" noThreeD="1"/>
</file>

<file path=xl/ctrlProps/ctrlProp203.xml><?xml version="1.0" encoding="utf-8"?>
<formControlPr xmlns="http://schemas.microsoft.com/office/spreadsheetml/2009/9/main" objectType="CheckBox" fmlaLink="$AJ$100" lockText="1" noThreeD="1"/>
</file>

<file path=xl/ctrlProps/ctrlProp204.xml><?xml version="1.0" encoding="utf-8"?>
<formControlPr xmlns="http://schemas.microsoft.com/office/spreadsheetml/2009/9/main" objectType="CheckBox" fmlaLink="$AJ$101" lockText="1" noThreeD="1"/>
</file>

<file path=xl/ctrlProps/ctrlProp205.xml><?xml version="1.0" encoding="utf-8"?>
<formControlPr xmlns="http://schemas.microsoft.com/office/spreadsheetml/2009/9/main" objectType="CheckBox" fmlaLink="$AJ$102" lockText="1" noThreeD="1"/>
</file>

<file path=xl/ctrlProps/ctrlProp206.xml><?xml version="1.0" encoding="utf-8"?>
<formControlPr xmlns="http://schemas.microsoft.com/office/spreadsheetml/2009/9/main" objectType="CheckBox" fmlaLink="$AJ$103" lockText="1" noThreeD="1"/>
</file>

<file path=xl/ctrlProps/ctrlProp207.xml><?xml version="1.0" encoding="utf-8"?>
<formControlPr xmlns="http://schemas.microsoft.com/office/spreadsheetml/2009/9/main" objectType="CheckBox" fmlaLink="$AJ$104" lockText="1" noThreeD="1"/>
</file>

<file path=xl/ctrlProps/ctrlProp208.xml><?xml version="1.0" encoding="utf-8"?>
<formControlPr xmlns="http://schemas.microsoft.com/office/spreadsheetml/2009/9/main" objectType="CheckBox" fmlaLink="$AJ$105" lockText="1" noThreeD="1"/>
</file>

<file path=xl/ctrlProps/ctrlProp209.xml><?xml version="1.0" encoding="utf-8"?>
<formControlPr xmlns="http://schemas.microsoft.com/office/spreadsheetml/2009/9/main" objectType="CheckBox" fmlaLink="$AJ$106" lockText="1" noThreeD="1"/>
</file>

<file path=xl/ctrlProps/ctrlProp210.xml><?xml version="1.0" encoding="utf-8"?>
<formControlPr xmlns="http://schemas.microsoft.com/office/spreadsheetml/2009/9/main" objectType="CheckBox" fmlaLink="$AJ$107" lockText="1" noThreeD="1"/>
</file>

<file path=xl/ctrlProps/ctrlProp211.xml><?xml version="1.0" encoding="utf-8"?>
<formControlPr xmlns="http://schemas.microsoft.com/office/spreadsheetml/2009/9/main" objectType="CheckBox" fmlaLink="$AJ$108" lockText="1" noThreeD="1"/>
</file>

<file path=xl/ctrlProps/ctrlProp212.xml><?xml version="1.0" encoding="utf-8"?>
<formControlPr xmlns="http://schemas.microsoft.com/office/spreadsheetml/2009/9/main" objectType="CheckBox" fmlaLink="$AJ$109" lockText="1" noThreeD="1"/>
</file>

<file path=xl/ctrlProps/ctrlProp213.xml><?xml version="1.0" encoding="utf-8"?>
<formControlPr xmlns="http://schemas.microsoft.com/office/spreadsheetml/2009/9/main" objectType="CheckBox" fmlaLink="$AJ$110" lockText="1" noThreeD="1"/>
</file>

<file path=xl/ctrlProps/ctrlProp214.xml><?xml version="1.0" encoding="utf-8"?>
<formControlPr xmlns="http://schemas.microsoft.com/office/spreadsheetml/2009/9/main" objectType="CheckBox" fmlaLink="$AJ$111" lockText="1" noThreeD="1"/>
</file>

<file path=xl/ctrlProps/ctrlProp215.xml><?xml version="1.0" encoding="utf-8"?>
<formControlPr xmlns="http://schemas.microsoft.com/office/spreadsheetml/2009/9/main" objectType="CheckBox" fmlaLink="$AJ$112" lockText="1" noThreeD="1"/>
</file>

<file path=xl/ctrlProps/ctrlProp216.xml><?xml version="1.0" encoding="utf-8"?>
<formControlPr xmlns="http://schemas.microsoft.com/office/spreadsheetml/2009/9/main" objectType="CheckBox" fmlaLink="$AJ$113" lockText="1" noThreeD="1"/>
</file>

<file path=xl/ctrlProps/ctrlProp217.xml><?xml version="1.0" encoding="utf-8"?>
<formControlPr xmlns="http://schemas.microsoft.com/office/spreadsheetml/2009/9/main" objectType="CheckBox" fmlaLink="$AJ$114" lockText="1" noThreeD="1"/>
</file>

<file path=xl/ctrlProps/ctrlProp218.xml><?xml version="1.0" encoding="utf-8"?>
<formControlPr xmlns="http://schemas.microsoft.com/office/spreadsheetml/2009/9/main" objectType="CheckBox" fmlaLink="$AJ$115" lockText="1" noThreeD="1"/>
</file>

<file path=xl/ctrlProps/ctrlProp219.xml><?xml version="1.0" encoding="utf-8"?>
<formControlPr xmlns="http://schemas.microsoft.com/office/spreadsheetml/2009/9/main" objectType="CheckBox" fmlaLink="$AJ$116" lockText="1" noThreeD="1"/>
</file>

<file path=xl/ctrlProps/ctrlProp220.xml><?xml version="1.0" encoding="utf-8"?>
<formControlPr xmlns="http://schemas.microsoft.com/office/spreadsheetml/2009/9/main" objectType="CheckBox" fmlaLink="$AJ$117" lockText="1" noThreeD="1"/>
</file>

<file path=xl/ctrlProps/ctrlProp221.xml><?xml version="1.0" encoding="utf-8"?>
<formControlPr xmlns="http://schemas.microsoft.com/office/spreadsheetml/2009/9/main" objectType="CheckBox" fmlaLink="$AJ$118" lockText="1" noThreeD="1"/>
</file>

<file path=xl/ctrlProps/ctrlProp222.xml><?xml version="1.0" encoding="utf-8"?>
<formControlPr xmlns="http://schemas.microsoft.com/office/spreadsheetml/2009/9/main" objectType="CheckBox" fmlaLink="$AJ$119" lockText="1" noThreeD="1"/>
</file>

<file path=xl/ctrlProps/ctrlProp223.xml><?xml version="1.0" encoding="utf-8"?>
<formControlPr xmlns="http://schemas.microsoft.com/office/spreadsheetml/2009/9/main" objectType="CheckBox" fmlaLink="$AJ$120" lockText="1" noThreeD="1"/>
</file>

<file path=xl/ctrlProps/ctrlProp224.xml><?xml version="1.0" encoding="utf-8"?>
<formControlPr xmlns="http://schemas.microsoft.com/office/spreadsheetml/2009/9/main" objectType="CheckBox" fmlaLink="$AJ$121" lockText="1" noThreeD="1"/>
</file>

<file path=xl/ctrlProps/ctrlProp225.xml><?xml version="1.0" encoding="utf-8"?>
<formControlPr xmlns="http://schemas.microsoft.com/office/spreadsheetml/2009/9/main" objectType="CheckBox" fmlaLink="$AJ$122" lockText="1" noThreeD="1"/>
</file>

<file path=xl/ctrlProps/ctrlProp226.xml><?xml version="1.0" encoding="utf-8"?>
<formControlPr xmlns="http://schemas.microsoft.com/office/spreadsheetml/2009/9/main" objectType="CheckBox" fmlaLink="$AJ$123" lockText="1" noThreeD="1"/>
</file>

<file path=xl/ctrlProps/ctrlProp227.xml><?xml version="1.0" encoding="utf-8"?>
<formControlPr xmlns="http://schemas.microsoft.com/office/spreadsheetml/2009/9/main" objectType="CheckBox" fmlaLink="$AJ$124" lockText="1" noThreeD="1"/>
</file>

<file path=xl/ctrlProps/ctrlProp228.xml><?xml version="1.0" encoding="utf-8"?>
<formControlPr xmlns="http://schemas.microsoft.com/office/spreadsheetml/2009/9/main" objectType="CheckBox" fmlaLink="$AJ$125" lockText="1" noThreeD="1"/>
</file>

<file path=xl/ctrlProps/ctrlProp229.xml><?xml version="1.0" encoding="utf-8"?>
<formControlPr xmlns="http://schemas.microsoft.com/office/spreadsheetml/2009/9/main" objectType="CheckBox" fmlaLink="$AJ$126" lockText="1" noThreeD="1"/>
</file>

<file path=xl/ctrlProps/ctrlProp230.xml><?xml version="1.0" encoding="utf-8"?>
<formControlPr xmlns="http://schemas.microsoft.com/office/spreadsheetml/2009/9/main" objectType="CheckBox" fmlaLink="$AJ$127" lockText="1" noThreeD="1"/>
</file>

<file path=xl/ctrlProps/ctrlProp231.xml><?xml version="1.0" encoding="utf-8"?>
<formControlPr xmlns="http://schemas.microsoft.com/office/spreadsheetml/2009/9/main" objectType="CheckBox" fmlaLink="$AJ$128" lockText="1" noThreeD="1"/>
</file>

<file path=xl/ctrlProps/ctrlProp232.xml><?xml version="1.0" encoding="utf-8"?>
<formControlPr xmlns="http://schemas.microsoft.com/office/spreadsheetml/2009/9/main" objectType="CheckBox" fmlaLink="$AJ$129" lockText="1" noThreeD="1"/>
</file>

<file path=xl/ctrlProps/ctrlProp233.xml><?xml version="1.0" encoding="utf-8"?>
<formControlPr xmlns="http://schemas.microsoft.com/office/spreadsheetml/2009/9/main" objectType="CheckBox" fmlaLink="$AJ$130" lockText="1" noThreeD="1"/>
</file>

<file path=xl/ctrlProps/ctrlProp234.xml><?xml version="1.0" encoding="utf-8"?>
<formControlPr xmlns="http://schemas.microsoft.com/office/spreadsheetml/2009/9/main" objectType="CheckBox" fmlaLink="$AJ$131" lockText="1" noThreeD="1"/>
</file>

<file path=xl/ctrlProps/ctrlProp235.xml><?xml version="1.0" encoding="utf-8"?>
<formControlPr xmlns="http://schemas.microsoft.com/office/spreadsheetml/2009/9/main" objectType="CheckBox" fmlaLink="$AJ$132" lockText="1" noThreeD="1"/>
</file>

<file path=xl/ctrlProps/ctrlProp236.xml><?xml version="1.0" encoding="utf-8"?>
<formControlPr xmlns="http://schemas.microsoft.com/office/spreadsheetml/2009/9/main" objectType="CheckBox" fmlaLink="$AJ$133" lockText="1" noThreeD="1"/>
</file>

<file path=xl/ctrlProps/ctrlProp237.xml><?xml version="1.0" encoding="utf-8"?>
<formControlPr xmlns="http://schemas.microsoft.com/office/spreadsheetml/2009/9/main" objectType="CheckBox" fmlaLink="$AJ$134" lockText="1" noThreeD="1"/>
</file>

<file path=xl/ctrlProps/ctrlProp238.xml><?xml version="1.0" encoding="utf-8"?>
<formControlPr xmlns="http://schemas.microsoft.com/office/spreadsheetml/2009/9/main" objectType="CheckBox" fmlaLink="$AJ$135" lockText="1" noThreeD="1"/>
</file>

<file path=xl/ctrlProps/ctrlProp239.xml><?xml version="1.0" encoding="utf-8"?>
<formControlPr xmlns="http://schemas.microsoft.com/office/spreadsheetml/2009/9/main" objectType="CheckBox" fmlaLink="$AJ$136" lockText="1" noThreeD="1"/>
</file>

<file path=xl/ctrlProps/ctrlProp240.xml><?xml version="1.0" encoding="utf-8"?>
<formControlPr xmlns="http://schemas.microsoft.com/office/spreadsheetml/2009/9/main" objectType="CheckBox" fmlaLink="$AJ$137" lockText="1" noThreeD="1"/>
</file>

<file path=xl/ctrlProps/ctrlProp241.xml><?xml version="1.0" encoding="utf-8"?>
<formControlPr xmlns="http://schemas.microsoft.com/office/spreadsheetml/2009/9/main" objectType="CheckBox" fmlaLink="$AJ$138" lockText="1" noThreeD="1"/>
</file>

<file path=xl/ctrlProps/ctrlProp242.xml><?xml version="1.0" encoding="utf-8"?>
<formControlPr xmlns="http://schemas.microsoft.com/office/spreadsheetml/2009/9/main" objectType="CheckBox" fmlaLink="$AJ$139" lockText="1" noThreeD="1"/>
</file>

<file path=xl/ctrlProps/ctrlProp243.xml><?xml version="1.0" encoding="utf-8"?>
<formControlPr xmlns="http://schemas.microsoft.com/office/spreadsheetml/2009/9/main" objectType="CheckBox" fmlaLink="$AJ$140" lockText="1" noThreeD="1"/>
</file>

<file path=xl/ctrlProps/ctrlProp244.xml><?xml version="1.0" encoding="utf-8"?>
<formControlPr xmlns="http://schemas.microsoft.com/office/spreadsheetml/2009/9/main" objectType="CheckBox" fmlaLink="$AJ$141" lockText="1" noThreeD="1"/>
</file>

<file path=xl/ctrlProps/ctrlProp245.xml><?xml version="1.0" encoding="utf-8"?>
<formControlPr xmlns="http://schemas.microsoft.com/office/spreadsheetml/2009/9/main" objectType="CheckBox" fmlaLink="$AJ$142" lockText="1" noThreeD="1"/>
</file>

<file path=xl/ctrlProps/ctrlProp246.xml><?xml version="1.0" encoding="utf-8"?>
<formControlPr xmlns="http://schemas.microsoft.com/office/spreadsheetml/2009/9/main" objectType="CheckBox" fmlaLink="$AJ$143" lockText="1" noThreeD="1"/>
</file>

<file path=xl/ctrlProps/ctrlProp247.xml><?xml version="1.0" encoding="utf-8"?>
<formControlPr xmlns="http://schemas.microsoft.com/office/spreadsheetml/2009/9/main" objectType="CheckBox" fmlaLink="$AJ$144" lockText="1" noThreeD="1"/>
</file>

<file path=xl/ctrlProps/ctrlProp248.xml><?xml version="1.0" encoding="utf-8"?>
<formControlPr xmlns="http://schemas.microsoft.com/office/spreadsheetml/2009/9/main" objectType="CheckBox" fmlaLink="$AJ$145" lockText="1" noThreeD="1"/>
</file>

<file path=xl/ctrlProps/ctrlProp249.xml><?xml version="1.0" encoding="utf-8"?>
<formControlPr xmlns="http://schemas.microsoft.com/office/spreadsheetml/2009/9/main" objectType="CheckBox" fmlaLink="$AJ$146" lockText="1" noThreeD="1"/>
</file>

<file path=xl/ctrlProps/ctrlProp250.xml><?xml version="1.0" encoding="utf-8"?>
<formControlPr xmlns="http://schemas.microsoft.com/office/spreadsheetml/2009/9/main" objectType="CheckBox" fmlaLink="$AJ$147" lockText="1" noThreeD="1"/>
</file>

<file path=xl/ctrlProps/ctrlProp251.xml><?xml version="1.0" encoding="utf-8"?>
<formControlPr xmlns="http://schemas.microsoft.com/office/spreadsheetml/2009/9/main" objectType="CheckBox" fmlaLink="$AJ$148" lockText="1" noThreeD="1"/>
</file>

<file path=xl/ctrlProps/ctrlProp252.xml><?xml version="1.0" encoding="utf-8"?>
<formControlPr xmlns="http://schemas.microsoft.com/office/spreadsheetml/2009/9/main" objectType="CheckBox" fmlaLink="$AJ$149" lockText="1" noThreeD="1"/>
</file>

<file path=xl/ctrlProps/ctrlProp253.xml><?xml version="1.0" encoding="utf-8"?>
<formControlPr xmlns="http://schemas.microsoft.com/office/spreadsheetml/2009/9/main" objectType="CheckBox" fmlaLink="$AJ$150" lockText="1" noThreeD="1"/>
</file>

<file path=xl/ctrlProps/ctrlProp254.xml><?xml version="1.0" encoding="utf-8"?>
<formControlPr xmlns="http://schemas.microsoft.com/office/spreadsheetml/2009/9/main" objectType="CheckBox" fmlaLink="$AJ$151" lockText="1" noThreeD="1"/>
</file>

<file path=xl/ctrlProps/ctrlProp255.xml><?xml version="1.0" encoding="utf-8"?>
<formControlPr xmlns="http://schemas.microsoft.com/office/spreadsheetml/2009/9/main" objectType="CheckBox" fmlaLink="$AJ$152" lockText="1" noThreeD="1"/>
</file>

<file path=xl/ctrlProps/ctrlProp256.xml><?xml version="1.0" encoding="utf-8"?>
<formControlPr xmlns="http://schemas.microsoft.com/office/spreadsheetml/2009/9/main" objectType="CheckBox" fmlaLink="$AJ$153" lockText="1" noThreeD="1"/>
</file>

<file path=xl/ctrlProps/ctrlProp257.xml><?xml version="1.0" encoding="utf-8"?>
<formControlPr xmlns="http://schemas.microsoft.com/office/spreadsheetml/2009/9/main" objectType="CheckBox" fmlaLink="$AJ$154" lockText="1" noThreeD="1"/>
</file>

<file path=xl/ctrlProps/ctrlProp258.xml><?xml version="1.0" encoding="utf-8"?>
<formControlPr xmlns="http://schemas.microsoft.com/office/spreadsheetml/2009/9/main" objectType="CheckBox" fmlaLink="$AJ$155" lockText="1" noThreeD="1"/>
</file>

<file path=xl/ctrlProps/ctrlProp259.xml><?xml version="1.0" encoding="utf-8"?>
<formControlPr xmlns="http://schemas.microsoft.com/office/spreadsheetml/2009/9/main" objectType="CheckBox" fmlaLink="$AJ$156" lockText="1" noThreeD="1"/>
</file>

<file path=xl/ctrlProps/ctrlProp260.xml><?xml version="1.0" encoding="utf-8"?>
<formControlPr xmlns="http://schemas.microsoft.com/office/spreadsheetml/2009/9/main" objectType="CheckBox" fmlaLink="$AJ$157" lockText="1" noThreeD="1"/>
</file>

<file path=xl/ctrlProps/ctrlProp261.xml><?xml version="1.0" encoding="utf-8"?>
<formControlPr xmlns="http://schemas.microsoft.com/office/spreadsheetml/2009/9/main" objectType="CheckBox" fmlaLink="$AJ$158" lockText="1" noThreeD="1"/>
</file>

<file path=xl/ctrlProps/ctrlProp262.xml><?xml version="1.0" encoding="utf-8"?>
<formControlPr xmlns="http://schemas.microsoft.com/office/spreadsheetml/2009/9/main" objectType="CheckBox" fmlaLink="$AJ$159" lockText="1" noThreeD="1"/>
</file>

<file path=xl/ctrlProps/ctrlProp263.xml><?xml version="1.0" encoding="utf-8"?>
<formControlPr xmlns="http://schemas.microsoft.com/office/spreadsheetml/2009/9/main" objectType="CheckBox" fmlaLink="$AJ$160" lockText="1" noThreeD="1"/>
</file>

<file path=xl/ctrlProps/ctrlProp264.xml><?xml version="1.0" encoding="utf-8"?>
<formControlPr xmlns="http://schemas.microsoft.com/office/spreadsheetml/2009/9/main" objectType="CheckBox" fmlaLink="$AJ$161" lockText="1" noThreeD="1"/>
</file>

<file path=xl/ctrlProps/ctrlProp265.xml><?xml version="1.0" encoding="utf-8"?>
<formControlPr xmlns="http://schemas.microsoft.com/office/spreadsheetml/2009/9/main" objectType="CheckBox" fmlaLink="$AJ$162" lockText="1" noThreeD="1"/>
</file>

<file path=xl/ctrlProps/ctrlProp266.xml><?xml version="1.0" encoding="utf-8"?>
<formControlPr xmlns="http://schemas.microsoft.com/office/spreadsheetml/2009/9/main" objectType="CheckBox" fmlaLink="$AJ$163" lockText="1" noThreeD="1"/>
</file>

<file path=xl/ctrlProps/ctrlProp267.xml><?xml version="1.0" encoding="utf-8"?>
<formControlPr xmlns="http://schemas.microsoft.com/office/spreadsheetml/2009/9/main" objectType="CheckBox" fmlaLink="$AJ$164" lockText="1" noThreeD="1"/>
</file>

<file path=xl/ctrlProps/ctrlProp268.xml><?xml version="1.0" encoding="utf-8"?>
<formControlPr xmlns="http://schemas.microsoft.com/office/spreadsheetml/2009/9/main" objectType="CheckBox" fmlaLink="$AJ$165" lockText="1" noThreeD="1"/>
</file>

<file path=xl/ctrlProps/ctrlProp269.xml><?xml version="1.0" encoding="utf-8"?>
<formControlPr xmlns="http://schemas.microsoft.com/office/spreadsheetml/2009/9/main" objectType="CheckBox" fmlaLink="$AJ$166" lockText="1" noThreeD="1"/>
</file>

<file path=xl/ctrlProps/ctrlProp270.xml><?xml version="1.0" encoding="utf-8"?>
<formControlPr xmlns="http://schemas.microsoft.com/office/spreadsheetml/2009/9/main" objectType="CheckBox" fmlaLink="$AJ$167" lockText="1" noThreeD="1"/>
</file>

<file path=xl/ctrlProps/ctrlProp271.xml><?xml version="1.0" encoding="utf-8"?>
<formControlPr xmlns="http://schemas.microsoft.com/office/spreadsheetml/2009/9/main" objectType="CheckBox" fmlaLink="$AJ$168" lockText="1" noThreeD="1"/>
</file>

<file path=xl/ctrlProps/ctrlProp272.xml><?xml version="1.0" encoding="utf-8"?>
<formControlPr xmlns="http://schemas.microsoft.com/office/spreadsheetml/2009/9/main" objectType="CheckBox" fmlaLink="$AJ$169" lockText="1" noThreeD="1"/>
</file>

<file path=xl/ctrlProps/ctrlProp273.xml><?xml version="1.0" encoding="utf-8"?>
<formControlPr xmlns="http://schemas.microsoft.com/office/spreadsheetml/2009/9/main" objectType="CheckBox" fmlaLink="$AJ$170" lockText="1" noThreeD="1"/>
</file>

<file path=xl/ctrlProps/ctrlProp274.xml><?xml version="1.0" encoding="utf-8"?>
<formControlPr xmlns="http://schemas.microsoft.com/office/spreadsheetml/2009/9/main" objectType="CheckBox" fmlaLink="$AJ$171" lockText="1" noThreeD="1"/>
</file>

<file path=xl/ctrlProps/ctrlProp275.xml><?xml version="1.0" encoding="utf-8"?>
<formControlPr xmlns="http://schemas.microsoft.com/office/spreadsheetml/2009/9/main" objectType="CheckBox" fmlaLink="$AJ$172" lockText="1" noThreeD="1"/>
</file>

<file path=xl/ctrlProps/ctrlProp276.xml><?xml version="1.0" encoding="utf-8"?>
<formControlPr xmlns="http://schemas.microsoft.com/office/spreadsheetml/2009/9/main" objectType="CheckBox" fmlaLink="$AJ$173" lockText="1" noThreeD="1"/>
</file>

<file path=xl/ctrlProps/ctrlProp277.xml><?xml version="1.0" encoding="utf-8"?>
<formControlPr xmlns="http://schemas.microsoft.com/office/spreadsheetml/2009/9/main" objectType="CheckBox" fmlaLink="$AJ$174" lockText="1" noThreeD="1"/>
</file>

<file path=xl/ctrlProps/ctrlProp278.xml><?xml version="1.0" encoding="utf-8"?>
<formControlPr xmlns="http://schemas.microsoft.com/office/spreadsheetml/2009/9/main" objectType="CheckBox" fmlaLink="$AJ$175" lockText="1" noThreeD="1"/>
</file>

<file path=xl/ctrlProps/ctrlProp279.xml><?xml version="1.0" encoding="utf-8"?>
<formControlPr xmlns="http://schemas.microsoft.com/office/spreadsheetml/2009/9/main" objectType="CheckBox" fmlaLink="$AJ$176" lockText="1" noThreeD="1"/>
</file>

<file path=xl/ctrlProps/ctrlProp280.xml><?xml version="1.0" encoding="utf-8"?>
<formControlPr xmlns="http://schemas.microsoft.com/office/spreadsheetml/2009/9/main" objectType="CheckBox" fmlaLink="$AJ$177" lockText="1" noThreeD="1"/>
</file>

<file path=xl/ctrlProps/ctrlProp281.xml><?xml version="1.0" encoding="utf-8"?>
<formControlPr xmlns="http://schemas.microsoft.com/office/spreadsheetml/2009/9/main" objectType="CheckBox" fmlaLink="$AJ$178" lockText="1" noThreeD="1"/>
</file>

<file path=xl/ctrlProps/ctrlProp282.xml><?xml version="1.0" encoding="utf-8"?>
<formControlPr xmlns="http://schemas.microsoft.com/office/spreadsheetml/2009/9/main" objectType="CheckBox" fmlaLink="$AJ$179" lockText="1" noThreeD="1"/>
</file>

<file path=xl/ctrlProps/ctrlProp283.xml><?xml version="1.0" encoding="utf-8"?>
<formControlPr xmlns="http://schemas.microsoft.com/office/spreadsheetml/2009/9/main" objectType="CheckBox" fmlaLink="$AJ$180" lockText="1" noThreeD="1"/>
</file>

<file path=xl/ctrlProps/ctrlProp284.xml><?xml version="1.0" encoding="utf-8"?>
<formControlPr xmlns="http://schemas.microsoft.com/office/spreadsheetml/2009/9/main" objectType="CheckBox" fmlaLink="$AJ$181" lockText="1" noThreeD="1"/>
</file>

<file path=xl/ctrlProps/ctrlProp285.xml><?xml version="1.0" encoding="utf-8"?>
<formControlPr xmlns="http://schemas.microsoft.com/office/spreadsheetml/2009/9/main" objectType="CheckBox" fmlaLink="$AJ$182" lockText="1" noThreeD="1"/>
</file>

<file path=xl/ctrlProps/ctrlProp286.xml><?xml version="1.0" encoding="utf-8"?>
<formControlPr xmlns="http://schemas.microsoft.com/office/spreadsheetml/2009/9/main" objectType="CheckBox" fmlaLink="$AJ$183" lockText="1" noThreeD="1"/>
</file>

<file path=xl/ctrlProps/ctrlProp287.xml><?xml version="1.0" encoding="utf-8"?>
<formControlPr xmlns="http://schemas.microsoft.com/office/spreadsheetml/2009/9/main" objectType="CheckBox" fmlaLink="$AJ$184" lockText="1" noThreeD="1"/>
</file>

<file path=xl/ctrlProps/ctrlProp288.xml><?xml version="1.0" encoding="utf-8"?>
<formControlPr xmlns="http://schemas.microsoft.com/office/spreadsheetml/2009/9/main" objectType="CheckBox" fmlaLink="$AJ$185" lockText="1" noThreeD="1"/>
</file>

<file path=xl/ctrlProps/ctrlProp289.xml><?xml version="1.0" encoding="utf-8"?>
<formControlPr xmlns="http://schemas.microsoft.com/office/spreadsheetml/2009/9/main" objectType="CheckBox" fmlaLink="$AJ$186" lockText="1" noThreeD="1"/>
</file>

<file path=xl/ctrlProps/ctrlProp290.xml><?xml version="1.0" encoding="utf-8"?>
<formControlPr xmlns="http://schemas.microsoft.com/office/spreadsheetml/2009/9/main" objectType="CheckBox" fmlaLink="$AJ$187" lockText="1" noThreeD="1"/>
</file>

<file path=xl/ctrlProps/ctrlProp291.xml><?xml version="1.0" encoding="utf-8"?>
<formControlPr xmlns="http://schemas.microsoft.com/office/spreadsheetml/2009/9/main" objectType="CheckBox" fmlaLink="$AJ$188" lockText="1" noThreeD="1"/>
</file>

<file path=xl/ctrlProps/ctrlProp292.xml><?xml version="1.0" encoding="utf-8"?>
<formControlPr xmlns="http://schemas.microsoft.com/office/spreadsheetml/2009/9/main" objectType="CheckBox" fmlaLink="$AJ$189" lockText="1" noThreeD="1"/>
</file>

<file path=xl/ctrlProps/ctrlProp293.xml><?xml version="1.0" encoding="utf-8"?>
<formControlPr xmlns="http://schemas.microsoft.com/office/spreadsheetml/2009/9/main" objectType="CheckBox" fmlaLink="$AJ$190" lockText="1" noThreeD="1"/>
</file>

<file path=xl/ctrlProps/ctrlProp294.xml><?xml version="1.0" encoding="utf-8"?>
<formControlPr xmlns="http://schemas.microsoft.com/office/spreadsheetml/2009/9/main" objectType="CheckBox" fmlaLink="$AJ$191" lockText="1" noThreeD="1"/>
</file>

<file path=xl/ctrlProps/ctrlProp295.xml><?xml version="1.0" encoding="utf-8"?>
<formControlPr xmlns="http://schemas.microsoft.com/office/spreadsheetml/2009/9/main" objectType="CheckBox" fmlaLink="$AJ$192" lockText="1" noThreeD="1"/>
</file>

<file path=xl/ctrlProps/ctrlProp296.xml><?xml version="1.0" encoding="utf-8"?>
<formControlPr xmlns="http://schemas.microsoft.com/office/spreadsheetml/2009/9/main" objectType="CheckBox" fmlaLink="$AJ$193" lockText="1" noThreeD="1"/>
</file>

<file path=xl/ctrlProps/ctrlProp297.xml><?xml version="1.0" encoding="utf-8"?>
<formControlPr xmlns="http://schemas.microsoft.com/office/spreadsheetml/2009/9/main" objectType="CheckBox" fmlaLink="$AJ$194" lockText="1" noThreeD="1"/>
</file>

<file path=xl/ctrlProps/ctrlProp298.xml><?xml version="1.0" encoding="utf-8"?>
<formControlPr xmlns="http://schemas.microsoft.com/office/spreadsheetml/2009/9/main" objectType="CheckBox" fmlaLink="$AJ$195" lockText="1" noThreeD="1"/>
</file>

<file path=xl/ctrlProps/ctrlProp299.xml><?xml version="1.0" encoding="utf-8"?>
<formControlPr xmlns="http://schemas.microsoft.com/office/spreadsheetml/2009/9/main" objectType="CheckBox" fmlaLink="$AJ$196" lockText="1" noThreeD="1"/>
</file>

<file path=xl/ctrlProps/ctrlProp300.xml><?xml version="1.0" encoding="utf-8"?>
<formControlPr xmlns="http://schemas.microsoft.com/office/spreadsheetml/2009/9/main" objectType="CheckBox" fmlaLink="$AJ$197" lockText="1" noThreeD="1"/>
</file>

<file path=xl/ctrlProps/ctrlProp301.xml><?xml version="1.0" encoding="utf-8"?>
<formControlPr xmlns="http://schemas.microsoft.com/office/spreadsheetml/2009/9/main" objectType="CheckBox" fmlaLink="$AJ$198" lockText="1" noThreeD="1"/>
</file>

<file path=xl/ctrlProps/ctrlProp302.xml><?xml version="1.0" encoding="utf-8"?>
<formControlPr xmlns="http://schemas.microsoft.com/office/spreadsheetml/2009/9/main" objectType="CheckBox" fmlaLink="$AJ$199" lockText="1" noThreeD="1"/>
</file>

<file path=xl/ctrlProps/ctrlProp303.xml><?xml version="1.0" encoding="utf-8"?>
<formControlPr xmlns="http://schemas.microsoft.com/office/spreadsheetml/2009/9/main" objectType="CheckBox" fmlaLink="$AJ$200" lockText="1" noThreeD="1"/>
</file>

<file path=xl/ctrlProps/ctrlProp304.xml><?xml version="1.0" encoding="utf-8"?>
<formControlPr xmlns="http://schemas.microsoft.com/office/spreadsheetml/2009/9/main" objectType="CheckBox" fmlaLink="$AJ$201" lockText="1" noThreeD="1"/>
</file>

<file path=xl/ctrlProps/ctrlProp305.xml><?xml version="1.0" encoding="utf-8"?>
<formControlPr xmlns="http://schemas.microsoft.com/office/spreadsheetml/2009/9/main" objectType="CheckBox" fmlaLink="$AJ$202" lockText="1" noThreeD="1"/>
</file>

<file path=xl/ctrlProps/ctrlProp306.xml><?xml version="1.0" encoding="utf-8"?>
<formControlPr xmlns="http://schemas.microsoft.com/office/spreadsheetml/2009/9/main" objectType="CheckBox" fmlaLink="$AJ$203" lockText="1" noThreeD="1"/>
</file>

<file path=xl/ctrlProps/ctrlProp307.xml><?xml version="1.0" encoding="utf-8"?>
<formControlPr xmlns="http://schemas.microsoft.com/office/spreadsheetml/2009/9/main" objectType="CheckBox" fmlaLink="$AJ$204" lockText="1" noThreeD="1"/>
</file>

<file path=xl/ctrlProps/ctrlProp308.xml><?xml version="1.0" encoding="utf-8"?>
<formControlPr xmlns="http://schemas.microsoft.com/office/spreadsheetml/2009/9/main" objectType="Drop" dropLines="24" dropStyle="combo" dx="18" fmlaLink="$AJ$7" fmlaRange="$AI$8:$AI$31" noThreeD="1" sel="1" val="0"/>
</file>

<file path=xl/ctrlProps/ctrlProp309.xml><?xml version="1.0" encoding="utf-8"?>
<formControlPr xmlns="http://schemas.microsoft.com/office/spreadsheetml/2009/9/main" objectType="Drop" dropLines="24" dropStyle="combo" dx="18" fmlaLink="$AB$7" fmlaRange="$AA$8:$AA$31" noThreeD="1" sel="1" val="0"/>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image" Target="../media/image9.emf"/><Relationship Id="rId7" Type="http://schemas.openxmlformats.org/officeDocument/2006/relationships/image" Target="../media/image12.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6.emf"/><Relationship Id="rId5" Type="http://schemas.openxmlformats.org/officeDocument/2006/relationships/image" Target="../media/image11.emf"/><Relationship Id="rId4" Type="http://schemas.openxmlformats.org/officeDocument/2006/relationships/image" Target="../media/image10.emf"/><Relationship Id="rId9" Type="http://schemas.openxmlformats.org/officeDocument/2006/relationships/image" Target="../media/image14.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8.emf"/></Relationships>
</file>

<file path=xl/drawings/_rels/vmlDrawing15.vml.rels><?xml version="1.0" encoding="UTF-8" standalone="yes"?>
<Relationships xmlns="http://schemas.openxmlformats.org/package/2006/relationships"><Relationship Id="rId8" Type="http://schemas.openxmlformats.org/officeDocument/2006/relationships/image" Target="../media/image26.emf"/><Relationship Id="rId3" Type="http://schemas.openxmlformats.org/officeDocument/2006/relationships/image" Target="../media/image21.emf"/><Relationship Id="rId7" Type="http://schemas.openxmlformats.org/officeDocument/2006/relationships/image" Target="../media/image25.emf"/><Relationship Id="rId2" Type="http://schemas.openxmlformats.org/officeDocument/2006/relationships/image" Target="../media/image20.emf"/><Relationship Id="rId1" Type="http://schemas.openxmlformats.org/officeDocument/2006/relationships/image" Target="../media/image19.emf"/><Relationship Id="rId6" Type="http://schemas.openxmlformats.org/officeDocument/2006/relationships/image" Target="../media/image24.emf"/><Relationship Id="rId5" Type="http://schemas.openxmlformats.org/officeDocument/2006/relationships/image" Target="../media/image23.emf"/><Relationship Id="rId10" Type="http://schemas.openxmlformats.org/officeDocument/2006/relationships/image" Target="../media/image28.emf"/><Relationship Id="rId4" Type="http://schemas.openxmlformats.org/officeDocument/2006/relationships/image" Target="../media/image22.emf"/><Relationship Id="rId9" Type="http://schemas.openxmlformats.org/officeDocument/2006/relationships/image" Target="../media/image27.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2.emf"/><Relationship Id="rId1" Type="http://schemas.openxmlformats.org/officeDocument/2006/relationships/image" Target="../media/image33.emf"/><Relationship Id="rId5" Type="http://schemas.openxmlformats.org/officeDocument/2006/relationships/image" Target="../media/image29.emf"/><Relationship Id="rId4" Type="http://schemas.openxmlformats.org/officeDocument/2006/relationships/image" Target="../media/image30.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23.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7.emf"/></Relationships>
</file>

<file path=xl/drawings/drawing1.xml><?xml version="1.0" encoding="utf-8"?>
<xdr:wsDr xmlns:xdr="http://schemas.openxmlformats.org/drawingml/2006/spreadsheetDrawing" xmlns:a="http://schemas.openxmlformats.org/drawingml/2006/main">
  <xdr:twoCellAnchor editAs="absolute">
    <xdr:from>
      <xdr:col>13</xdr:col>
      <xdr:colOff>361950</xdr:colOff>
      <xdr:row>16</xdr:row>
      <xdr:rowOff>0</xdr:rowOff>
    </xdr:from>
    <xdr:to>
      <xdr:col>14</xdr:col>
      <xdr:colOff>228599</xdr:colOff>
      <xdr:row>18</xdr:row>
      <xdr:rowOff>76203</xdr:rowOff>
    </xdr:to>
    <xdr:sp macro="[0]!Return7" textlink="">
      <xdr:nvSpPr>
        <xdr:cNvPr id="2" name="U-Turn Arrow 1"/>
        <xdr:cNvSpPr/>
      </xdr:nvSpPr>
      <xdr:spPr bwMode="auto">
        <a:xfrm rot="5400000">
          <a:off x="7686673" y="2571752"/>
          <a:ext cx="400053" cy="476249"/>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fPrintsWithSheet="0"/>
  </xdr:twoCellAnchor>
  <mc:AlternateContent xmlns:mc="http://schemas.openxmlformats.org/markup-compatibility/2006">
    <mc:Choice xmlns:a14="http://schemas.microsoft.com/office/drawing/2010/main" Requires="a14">
      <xdr:twoCellAnchor editAs="absolute">
        <xdr:from>
          <xdr:col>13</xdr:col>
          <xdr:colOff>266700</xdr:colOff>
          <xdr:row>20</xdr:row>
          <xdr:rowOff>133350</xdr:rowOff>
        </xdr:from>
        <xdr:to>
          <xdr:col>14</xdr:col>
          <xdr:colOff>428625</xdr:colOff>
          <xdr:row>22</xdr:row>
          <xdr:rowOff>133350</xdr:rowOff>
        </xdr:to>
        <xdr:sp macro="" textlink="">
          <xdr:nvSpPr>
            <xdr:cNvPr id="117761" name="Button 1" hidden="1">
              <a:extLst>
                <a:ext uri="{63B3BB69-23CF-44E3-9099-C40C66FF867C}">
                  <a14:compatExt spid="_x0000_s1177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13</xdr:col>
      <xdr:colOff>514350</xdr:colOff>
      <xdr:row>16</xdr:row>
      <xdr:rowOff>0</xdr:rowOff>
    </xdr:from>
    <xdr:to>
      <xdr:col>14</xdr:col>
      <xdr:colOff>380999</xdr:colOff>
      <xdr:row>18</xdr:row>
      <xdr:rowOff>76203</xdr:rowOff>
    </xdr:to>
    <xdr:sp macro="[0]!Return7" textlink="">
      <xdr:nvSpPr>
        <xdr:cNvPr id="2" name="U-Turn Arrow 1"/>
        <xdr:cNvSpPr/>
      </xdr:nvSpPr>
      <xdr:spPr bwMode="auto">
        <a:xfrm rot="5400000">
          <a:off x="7839073" y="2552702"/>
          <a:ext cx="400053" cy="476249"/>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342900</xdr:colOff>
          <xdr:row>20</xdr:row>
          <xdr:rowOff>114300</xdr:rowOff>
        </xdr:from>
        <xdr:to>
          <xdr:col>15</xdr:col>
          <xdr:colOff>504825</xdr:colOff>
          <xdr:row>22</xdr:row>
          <xdr:rowOff>114300</xdr:rowOff>
        </xdr:to>
        <xdr:sp macro="" textlink="">
          <xdr:nvSpPr>
            <xdr:cNvPr id="118785" name="Button 1" hidden="1">
              <a:extLst>
                <a:ext uri="{63B3BB69-23CF-44E3-9099-C40C66FF867C}">
                  <a14:compatExt spid="_x0000_s1187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13</xdr:col>
      <xdr:colOff>514350</xdr:colOff>
      <xdr:row>16</xdr:row>
      <xdr:rowOff>0</xdr:rowOff>
    </xdr:from>
    <xdr:to>
      <xdr:col>14</xdr:col>
      <xdr:colOff>380999</xdr:colOff>
      <xdr:row>18</xdr:row>
      <xdr:rowOff>76203</xdr:rowOff>
    </xdr:to>
    <xdr:sp macro="[0]!Return7" textlink="">
      <xdr:nvSpPr>
        <xdr:cNvPr id="2" name="U-Turn Arrow 1"/>
        <xdr:cNvSpPr/>
      </xdr:nvSpPr>
      <xdr:spPr bwMode="auto">
        <a:xfrm rot="5400000">
          <a:off x="7839073" y="2552702"/>
          <a:ext cx="400053" cy="476249"/>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fPrintsWithSheet="0"/>
  </xdr:twoCellAnchor>
  <mc:AlternateContent xmlns:mc="http://schemas.openxmlformats.org/markup-compatibility/2006">
    <mc:Choice xmlns:a14="http://schemas.microsoft.com/office/drawing/2010/main" Requires="a14">
      <xdr:twoCellAnchor editAs="oneCell">
        <xdr:from>
          <xdr:col>13</xdr:col>
          <xdr:colOff>314325</xdr:colOff>
          <xdr:row>21</xdr:row>
          <xdr:rowOff>28575</xdr:rowOff>
        </xdr:from>
        <xdr:to>
          <xdr:col>14</xdr:col>
          <xdr:colOff>476250</xdr:colOff>
          <xdr:row>23</xdr:row>
          <xdr:rowOff>28575</xdr:rowOff>
        </xdr:to>
        <xdr:sp macro="" textlink="">
          <xdr:nvSpPr>
            <xdr:cNvPr id="119809" name="Button 1" hidden="1">
              <a:extLst>
                <a:ext uri="{63B3BB69-23CF-44E3-9099-C40C66FF867C}">
                  <a14:compatExt spid="_x0000_s1198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13</xdr:col>
      <xdr:colOff>361950</xdr:colOff>
      <xdr:row>16</xdr:row>
      <xdr:rowOff>19050</xdr:rowOff>
    </xdr:from>
    <xdr:to>
      <xdr:col>14</xdr:col>
      <xdr:colOff>228599</xdr:colOff>
      <xdr:row>18</xdr:row>
      <xdr:rowOff>95253</xdr:rowOff>
    </xdr:to>
    <xdr:sp macro="[0]!Return7" textlink="">
      <xdr:nvSpPr>
        <xdr:cNvPr id="2" name="U-Turn Arrow 1"/>
        <xdr:cNvSpPr/>
      </xdr:nvSpPr>
      <xdr:spPr bwMode="auto">
        <a:xfrm rot="5400000">
          <a:off x="7686673" y="2571752"/>
          <a:ext cx="400053" cy="476249"/>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fPrintsWithSheet="0"/>
  </xdr:twoCellAnchor>
  <mc:AlternateContent xmlns:mc="http://schemas.openxmlformats.org/markup-compatibility/2006">
    <mc:Choice xmlns:a14="http://schemas.microsoft.com/office/drawing/2010/main" Requires="a14">
      <xdr:twoCellAnchor editAs="oneCell">
        <xdr:from>
          <xdr:col>13</xdr:col>
          <xdr:colOff>190500</xdr:colOff>
          <xdr:row>21</xdr:row>
          <xdr:rowOff>19050</xdr:rowOff>
        </xdr:from>
        <xdr:to>
          <xdr:col>14</xdr:col>
          <xdr:colOff>352425</xdr:colOff>
          <xdr:row>23</xdr:row>
          <xdr:rowOff>19050</xdr:rowOff>
        </xdr:to>
        <xdr:sp macro="" textlink="">
          <xdr:nvSpPr>
            <xdr:cNvPr id="120833" name="Button 1" hidden="1">
              <a:extLst>
                <a:ext uri="{63B3BB69-23CF-44E3-9099-C40C66FF867C}">
                  <a14:compatExt spid="_x0000_s1208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13</xdr:col>
      <xdr:colOff>361950</xdr:colOff>
      <xdr:row>16</xdr:row>
      <xdr:rowOff>0</xdr:rowOff>
    </xdr:from>
    <xdr:to>
      <xdr:col>14</xdr:col>
      <xdr:colOff>228599</xdr:colOff>
      <xdr:row>18</xdr:row>
      <xdr:rowOff>76203</xdr:rowOff>
    </xdr:to>
    <xdr:sp macro="[0]!Return7" textlink="">
      <xdr:nvSpPr>
        <xdr:cNvPr id="2" name="U-Turn Arrow 1"/>
        <xdr:cNvSpPr/>
      </xdr:nvSpPr>
      <xdr:spPr bwMode="auto">
        <a:xfrm rot="5400000">
          <a:off x="7686673" y="2571752"/>
          <a:ext cx="400053" cy="476249"/>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180975</xdr:colOff>
          <xdr:row>20</xdr:row>
          <xdr:rowOff>123825</xdr:rowOff>
        </xdr:from>
        <xdr:to>
          <xdr:col>15</xdr:col>
          <xdr:colOff>342900</xdr:colOff>
          <xdr:row>22</xdr:row>
          <xdr:rowOff>123825</xdr:rowOff>
        </xdr:to>
        <xdr:sp macro="" textlink="">
          <xdr:nvSpPr>
            <xdr:cNvPr id="121857" name="Button 1" hidden="1">
              <a:extLst>
                <a:ext uri="{63B3BB69-23CF-44E3-9099-C40C66FF867C}">
                  <a14:compatExt spid="_x0000_s1218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13</xdr:col>
      <xdr:colOff>381000</xdr:colOff>
      <xdr:row>16</xdr:row>
      <xdr:rowOff>66675</xdr:rowOff>
    </xdr:from>
    <xdr:to>
      <xdr:col>14</xdr:col>
      <xdr:colOff>247649</xdr:colOff>
      <xdr:row>18</xdr:row>
      <xdr:rowOff>142878</xdr:rowOff>
    </xdr:to>
    <xdr:sp macro="[0]!Return7" textlink="">
      <xdr:nvSpPr>
        <xdr:cNvPr id="2" name="U-Turn Arrow 1"/>
        <xdr:cNvSpPr/>
      </xdr:nvSpPr>
      <xdr:spPr bwMode="auto">
        <a:xfrm rot="5400000">
          <a:off x="7705723" y="2619377"/>
          <a:ext cx="400053" cy="476249"/>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fPrintsWithSheet="0"/>
  </xdr:twoCellAnchor>
  <mc:AlternateContent xmlns:mc="http://schemas.openxmlformats.org/markup-compatibility/2006">
    <mc:Choice xmlns:a14="http://schemas.microsoft.com/office/drawing/2010/main" Requires="a14">
      <xdr:twoCellAnchor editAs="absolute">
        <xdr:from>
          <xdr:col>13</xdr:col>
          <xdr:colOff>333375</xdr:colOff>
          <xdr:row>20</xdr:row>
          <xdr:rowOff>152400</xdr:rowOff>
        </xdr:from>
        <xdr:to>
          <xdr:col>14</xdr:col>
          <xdr:colOff>495300</xdr:colOff>
          <xdr:row>22</xdr:row>
          <xdr:rowOff>152400</xdr:rowOff>
        </xdr:to>
        <xdr:sp macro="" textlink="">
          <xdr:nvSpPr>
            <xdr:cNvPr id="122881" name="Button 1" hidden="1">
              <a:extLst>
                <a:ext uri="{63B3BB69-23CF-44E3-9099-C40C66FF867C}">
                  <a14:compatExt spid="_x0000_s1228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13</xdr:col>
      <xdr:colOff>66675</xdr:colOff>
      <xdr:row>16</xdr:row>
      <xdr:rowOff>19050</xdr:rowOff>
    </xdr:from>
    <xdr:to>
      <xdr:col>13</xdr:col>
      <xdr:colOff>542924</xdr:colOff>
      <xdr:row>18</xdr:row>
      <xdr:rowOff>95253</xdr:rowOff>
    </xdr:to>
    <xdr:sp macro="[0]!Return7" textlink="">
      <xdr:nvSpPr>
        <xdr:cNvPr id="2" name="U-Turn Arrow 1"/>
        <xdr:cNvSpPr/>
      </xdr:nvSpPr>
      <xdr:spPr bwMode="auto">
        <a:xfrm rot="5400000">
          <a:off x="7391398" y="2571752"/>
          <a:ext cx="400053" cy="476249"/>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fPrintsWithSheet="0"/>
  </xdr:twoCellAnchor>
  <mc:AlternateContent xmlns:mc="http://schemas.openxmlformats.org/markup-compatibility/2006">
    <mc:Choice xmlns:a14="http://schemas.microsoft.com/office/drawing/2010/main" Requires="a14">
      <xdr:twoCellAnchor editAs="oneCell">
        <xdr:from>
          <xdr:col>13</xdr:col>
          <xdr:colOff>571500</xdr:colOff>
          <xdr:row>21</xdr:row>
          <xdr:rowOff>133350</xdr:rowOff>
        </xdr:from>
        <xdr:to>
          <xdr:col>15</xdr:col>
          <xdr:colOff>123825</xdr:colOff>
          <xdr:row>23</xdr:row>
          <xdr:rowOff>133350</xdr:rowOff>
        </xdr:to>
        <xdr:sp macro="" textlink="">
          <xdr:nvSpPr>
            <xdr:cNvPr id="116737" name="Button 1" hidden="1">
              <a:extLst>
                <a:ext uri="{63B3BB69-23CF-44E3-9099-C40C66FF867C}">
                  <a14:compatExt spid="_x0000_s1167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6</xdr:col>
      <xdr:colOff>85725</xdr:colOff>
      <xdr:row>31</xdr:row>
      <xdr:rowOff>123825</xdr:rowOff>
    </xdr:from>
    <xdr:to>
      <xdr:col>6</xdr:col>
      <xdr:colOff>609601</xdr:colOff>
      <xdr:row>35</xdr:row>
      <xdr:rowOff>1</xdr:rowOff>
    </xdr:to>
    <xdr:pic macro="[0]!Taxratesetup">
      <xdr:nvPicPr>
        <xdr:cNvPr id="3" name="image_93469" descr="document,save,file,paper"/>
        <xdr:cNvPicPr>
          <a:picLocks noChangeAspect="1" noChangeArrowheads="1"/>
        </xdr:cNvPicPr>
      </xdr:nvPicPr>
      <xdr:blipFill>
        <a:blip xmlns:r="http://schemas.openxmlformats.org/officeDocument/2006/relationships" r:embed="rId1" cstate="print"/>
        <a:srcRect/>
        <a:stretch>
          <a:fillRect/>
        </a:stretch>
      </xdr:blipFill>
      <xdr:spPr bwMode="auto">
        <a:xfrm>
          <a:off x="4048125" y="5257800"/>
          <a:ext cx="523876" cy="523876"/>
        </a:xfrm>
        <a:prstGeom prst="rect">
          <a:avLst/>
        </a:prstGeom>
        <a:noFill/>
      </xdr:spPr>
    </xdr:pic>
    <xdr:clientData/>
  </xdr:twoCellAnchor>
  <xdr:twoCellAnchor editAs="oneCell">
    <xdr:from>
      <xdr:col>7</xdr:col>
      <xdr:colOff>114300</xdr:colOff>
      <xdr:row>36</xdr:row>
      <xdr:rowOff>123825</xdr:rowOff>
    </xdr:from>
    <xdr:to>
      <xdr:col>7</xdr:col>
      <xdr:colOff>676275</xdr:colOff>
      <xdr:row>40</xdr:row>
      <xdr:rowOff>38100</xdr:rowOff>
    </xdr:to>
    <xdr:pic macro="[0]!CancelRateSetup">
      <xdr:nvPicPr>
        <xdr:cNvPr id="4" name="image_137957" descr="delete,del,remove"/>
        <xdr:cNvPicPr>
          <a:picLocks noChangeAspect="1" noChangeArrowheads="1"/>
        </xdr:cNvPicPr>
      </xdr:nvPicPr>
      <xdr:blipFill>
        <a:blip xmlns:r="http://schemas.openxmlformats.org/officeDocument/2006/relationships" r:embed="rId2" cstate="print"/>
        <a:srcRect/>
        <a:stretch>
          <a:fillRect/>
        </a:stretch>
      </xdr:blipFill>
      <xdr:spPr bwMode="auto">
        <a:xfrm>
          <a:off x="4695825" y="6067425"/>
          <a:ext cx="561975" cy="561975"/>
        </a:xfrm>
        <a:prstGeom prst="rect">
          <a:avLst/>
        </a:prstGeom>
        <a:noFill/>
      </xdr:spPr>
    </xdr:pic>
    <xdr:clientData/>
  </xdr:twoCellAnchor>
  <xdr:twoCellAnchor editAs="oneCell">
    <xdr:from>
      <xdr:col>8</xdr:col>
      <xdr:colOff>152400</xdr:colOff>
      <xdr:row>31</xdr:row>
      <xdr:rowOff>66675</xdr:rowOff>
    </xdr:from>
    <xdr:to>
      <xdr:col>8</xdr:col>
      <xdr:colOff>742950</xdr:colOff>
      <xdr:row>35</xdr:row>
      <xdr:rowOff>9525</xdr:rowOff>
    </xdr:to>
    <xdr:pic macro="[0]!TaxRateUpdate">
      <xdr:nvPicPr>
        <xdr:cNvPr id="5" name="Picture 4" descr="Autoupdate.bmp"/>
        <xdr:cNvPicPr>
          <a:picLocks noChangeAspect="1"/>
        </xdr:cNvPicPr>
      </xdr:nvPicPr>
      <xdr:blipFill>
        <a:blip xmlns:r="http://schemas.openxmlformats.org/officeDocument/2006/relationships" r:embed="rId3" cstate="print"/>
        <a:stretch>
          <a:fillRect/>
        </a:stretch>
      </xdr:blipFill>
      <xdr:spPr>
        <a:xfrm>
          <a:off x="5591175" y="5200650"/>
          <a:ext cx="590550" cy="5905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190500</xdr:colOff>
          <xdr:row>42</xdr:row>
          <xdr:rowOff>28575</xdr:rowOff>
        </xdr:from>
        <xdr:to>
          <xdr:col>2</xdr:col>
          <xdr:colOff>485775</xdr:colOff>
          <xdr:row>43</xdr:row>
          <xdr:rowOff>152400</xdr:rowOff>
        </xdr:to>
        <xdr:sp macro="" textlink="">
          <xdr:nvSpPr>
            <xdr:cNvPr id="94596" name="OptionButton1" hidden="1">
              <a:extLst>
                <a:ext uri="{63B3BB69-23CF-44E3-9099-C40C66FF867C}">
                  <a14:compatExt spid="_x0000_s945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42</xdr:row>
          <xdr:rowOff>57150</xdr:rowOff>
        </xdr:from>
        <xdr:to>
          <xdr:col>5</xdr:col>
          <xdr:colOff>85725</xdr:colOff>
          <xdr:row>43</xdr:row>
          <xdr:rowOff>133350</xdr:rowOff>
        </xdr:to>
        <xdr:sp macro="" textlink="">
          <xdr:nvSpPr>
            <xdr:cNvPr id="94597" name="OptionButton2" hidden="1">
              <a:extLst>
                <a:ext uri="{63B3BB69-23CF-44E3-9099-C40C66FF867C}">
                  <a14:compatExt spid="_x0000_s945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704850</xdr:colOff>
          <xdr:row>46</xdr:row>
          <xdr:rowOff>133350</xdr:rowOff>
        </xdr:from>
        <xdr:to>
          <xdr:col>4</xdr:col>
          <xdr:colOff>152400</xdr:colOff>
          <xdr:row>48</xdr:row>
          <xdr:rowOff>38100</xdr:rowOff>
        </xdr:to>
        <xdr:sp macro="" textlink="">
          <xdr:nvSpPr>
            <xdr:cNvPr id="94700" name="Check Box 492" hidden="1">
              <a:extLst>
                <a:ext uri="{63B3BB69-23CF-44E3-9099-C40C66FF867C}">
                  <a14:compatExt spid="_x0000_s94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Other Special Tax Table</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0</xdr:row>
          <xdr:rowOff>57150</xdr:rowOff>
        </xdr:from>
        <xdr:to>
          <xdr:col>0</xdr:col>
          <xdr:colOff>838200</xdr:colOff>
          <xdr:row>1</xdr:row>
          <xdr:rowOff>104775</xdr:rowOff>
        </xdr:to>
        <xdr:sp macro="" textlink="">
          <xdr:nvSpPr>
            <xdr:cNvPr id="49154" name="Button 2" hidden="1">
              <a:extLst>
                <a:ext uri="{63B3BB69-23CF-44E3-9099-C40C66FF867C}">
                  <a14:compatExt spid="_x0000_s491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76200</xdr:rowOff>
        </xdr:from>
        <xdr:to>
          <xdr:col>0</xdr:col>
          <xdr:colOff>990600</xdr:colOff>
          <xdr:row>3</xdr:row>
          <xdr:rowOff>123825</xdr:rowOff>
        </xdr:to>
        <xdr:sp macro="" textlink="">
          <xdr:nvSpPr>
            <xdr:cNvPr id="49155" name="Button 3" hidden="1">
              <a:extLst>
                <a:ext uri="{63B3BB69-23CF-44E3-9099-C40C66FF867C}">
                  <a14:compatExt spid="_x0000_s49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8</xdr:col>
      <xdr:colOff>695325</xdr:colOff>
      <xdr:row>16</xdr:row>
      <xdr:rowOff>142876</xdr:rowOff>
    </xdr:from>
    <xdr:to>
      <xdr:col>9</xdr:col>
      <xdr:colOff>266700</xdr:colOff>
      <xdr:row>19</xdr:row>
      <xdr:rowOff>57151</xdr:rowOff>
    </xdr:to>
    <xdr:sp macro="[0]!Return1" textlink="">
      <xdr:nvSpPr>
        <xdr:cNvPr id="2" name="U-Turn Arrow 1"/>
        <xdr:cNvSpPr/>
      </xdr:nvSpPr>
      <xdr:spPr bwMode="auto">
        <a:xfrm rot="5400000">
          <a:off x="7138988" y="3148013"/>
          <a:ext cx="514350" cy="638175"/>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xdr:twoCellAnchor>
  <mc:AlternateContent xmlns:mc="http://schemas.openxmlformats.org/markup-compatibility/2006">
    <mc:Choice xmlns:a14="http://schemas.microsoft.com/office/drawing/2010/main" Requires="a14">
      <xdr:twoCellAnchor editAs="oneCell">
        <xdr:from>
          <xdr:col>6</xdr:col>
          <xdr:colOff>9525</xdr:colOff>
          <xdr:row>5</xdr:row>
          <xdr:rowOff>0</xdr:rowOff>
        </xdr:from>
        <xdr:to>
          <xdr:col>7</xdr:col>
          <xdr:colOff>9525</xdr:colOff>
          <xdr:row>5</xdr:row>
          <xdr:rowOff>200025</xdr:rowOff>
        </xdr:to>
        <xdr:sp macro="" textlink="">
          <xdr:nvSpPr>
            <xdr:cNvPr id="13315" name="Drop Down 3" hidden="1">
              <a:extLst>
                <a:ext uri="{63B3BB69-23CF-44E3-9099-C40C66FF867C}">
                  <a14:compatExt spid="_x0000_s13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12</xdr:row>
          <xdr:rowOff>190500</xdr:rowOff>
        </xdr:from>
        <xdr:to>
          <xdr:col>1</xdr:col>
          <xdr:colOff>1447800</xdr:colOff>
          <xdr:row>14</xdr:row>
          <xdr:rowOff>9525</xdr:rowOff>
        </xdr:to>
        <xdr:sp macro="" textlink="">
          <xdr:nvSpPr>
            <xdr:cNvPr id="13341" name="Option Button 29" hidden="1">
              <a:extLst>
                <a:ext uri="{63B3BB69-23CF-44E3-9099-C40C66FF867C}">
                  <a14:compatExt spid="_x0000_s133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Standard Check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14</xdr:row>
          <xdr:rowOff>9525</xdr:rowOff>
        </xdr:from>
        <xdr:to>
          <xdr:col>1</xdr:col>
          <xdr:colOff>1514475</xdr:colOff>
          <xdr:row>15</xdr:row>
          <xdr:rowOff>28575</xdr:rowOff>
        </xdr:to>
        <xdr:sp macro="" textlink="">
          <xdr:nvSpPr>
            <xdr:cNvPr id="13342" name="Option Button 30" hidden="1">
              <a:extLst>
                <a:ext uri="{63B3BB69-23CF-44E3-9099-C40C66FF867C}">
                  <a14:compatExt spid="_x0000_s133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Customized Check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16</xdr:row>
          <xdr:rowOff>133350</xdr:rowOff>
        </xdr:from>
        <xdr:to>
          <xdr:col>1</xdr:col>
          <xdr:colOff>1495425</xdr:colOff>
          <xdr:row>19</xdr:row>
          <xdr:rowOff>0</xdr:rowOff>
        </xdr:to>
        <xdr:sp macro="" textlink="">
          <xdr:nvSpPr>
            <xdr:cNvPr id="13344" name="PayProcess" hidden="1">
              <a:extLst>
                <a:ext uri="{63B3BB69-23CF-44E3-9099-C40C66FF867C}">
                  <a14:compatExt spid="_x0000_s133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133350</xdr:rowOff>
        </xdr:from>
        <xdr:to>
          <xdr:col>10</xdr:col>
          <xdr:colOff>9525</xdr:colOff>
          <xdr:row>15</xdr:row>
          <xdr:rowOff>28575</xdr:rowOff>
        </xdr:to>
        <xdr:sp macro="" textlink="">
          <xdr:nvSpPr>
            <xdr:cNvPr id="13345" name="ShowNet" hidden="1">
              <a:extLst>
                <a:ext uri="{63B3BB69-23CF-44E3-9099-C40C66FF867C}">
                  <a14:compatExt spid="_x0000_s133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19</xdr:row>
          <xdr:rowOff>228600</xdr:rowOff>
        </xdr:from>
        <xdr:to>
          <xdr:col>4</xdr:col>
          <xdr:colOff>0</xdr:colOff>
          <xdr:row>21</xdr:row>
          <xdr:rowOff>57150</xdr:rowOff>
        </xdr:to>
        <xdr:sp macro="" textlink="">
          <xdr:nvSpPr>
            <xdr:cNvPr id="13346" name="CommandButton1" hidden="1">
              <a:extLst>
                <a:ext uri="{63B3BB69-23CF-44E3-9099-C40C66FF867C}">
                  <a14:compatExt spid="_x0000_s13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4</xdr:col>
          <xdr:colOff>9525</xdr:colOff>
          <xdr:row>12</xdr:row>
          <xdr:rowOff>19050</xdr:rowOff>
        </xdr:to>
        <xdr:sp macro="" textlink="">
          <xdr:nvSpPr>
            <xdr:cNvPr id="13347" name="Earningtype" hidden="1">
              <a:extLst>
                <a:ext uri="{63B3BB69-23CF-44E3-9099-C40C66FF867C}">
                  <a14:compatExt spid="_x0000_s133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190500</xdr:rowOff>
        </xdr:from>
        <xdr:to>
          <xdr:col>4</xdr:col>
          <xdr:colOff>9525</xdr:colOff>
          <xdr:row>13</xdr:row>
          <xdr:rowOff>9525</xdr:rowOff>
        </xdr:to>
        <xdr:sp macro="" textlink="">
          <xdr:nvSpPr>
            <xdr:cNvPr id="13348" name="ComboBox1" hidden="1">
              <a:extLst>
                <a:ext uri="{63B3BB69-23CF-44E3-9099-C40C66FF867C}">
                  <a14:compatExt spid="_x0000_s133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4</xdr:col>
          <xdr:colOff>9525</xdr:colOff>
          <xdr:row>14</xdr:row>
          <xdr:rowOff>19050</xdr:rowOff>
        </xdr:to>
        <xdr:sp macro="" textlink="">
          <xdr:nvSpPr>
            <xdr:cNvPr id="13349" name="ComboBox2" hidden="1">
              <a:extLst>
                <a:ext uri="{63B3BB69-23CF-44E3-9099-C40C66FF867C}">
                  <a14:compatExt spid="_x0000_s133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180975</xdr:rowOff>
        </xdr:from>
        <xdr:to>
          <xdr:col>4</xdr:col>
          <xdr:colOff>9525</xdr:colOff>
          <xdr:row>15</xdr:row>
          <xdr:rowOff>0</xdr:rowOff>
        </xdr:to>
        <xdr:sp macro="" textlink="">
          <xdr:nvSpPr>
            <xdr:cNvPr id="13350" name="ComboBox3" hidden="1">
              <a:extLst>
                <a:ext uri="{63B3BB69-23CF-44E3-9099-C40C66FF867C}">
                  <a14:compatExt spid="_x0000_s133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4</xdr:col>
          <xdr:colOff>9525</xdr:colOff>
          <xdr:row>16</xdr:row>
          <xdr:rowOff>19050</xdr:rowOff>
        </xdr:to>
        <xdr:sp macro="" textlink="">
          <xdr:nvSpPr>
            <xdr:cNvPr id="13351" name="ComboBox4" hidden="1">
              <a:extLst>
                <a:ext uri="{63B3BB69-23CF-44E3-9099-C40C66FF867C}">
                  <a14:compatExt spid="_x0000_s133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4</xdr:col>
          <xdr:colOff>9525</xdr:colOff>
          <xdr:row>17</xdr:row>
          <xdr:rowOff>19050</xdr:rowOff>
        </xdr:to>
        <xdr:sp macro="" textlink="">
          <xdr:nvSpPr>
            <xdr:cNvPr id="13352" name="ComboBox5" hidden="1">
              <a:extLst>
                <a:ext uri="{63B3BB69-23CF-44E3-9099-C40C66FF867C}">
                  <a14:compatExt spid="_x0000_s13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190500</xdr:rowOff>
        </xdr:from>
        <xdr:to>
          <xdr:col>4</xdr:col>
          <xdr:colOff>9525</xdr:colOff>
          <xdr:row>18</xdr:row>
          <xdr:rowOff>9525</xdr:rowOff>
        </xdr:to>
        <xdr:sp macro="" textlink="">
          <xdr:nvSpPr>
            <xdr:cNvPr id="13353" name="ComboBox6" hidden="1">
              <a:extLst>
                <a:ext uri="{63B3BB69-23CF-44E3-9099-C40C66FF867C}">
                  <a14:compatExt spid="_x0000_s133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190500</xdr:rowOff>
        </xdr:from>
        <xdr:to>
          <xdr:col>4</xdr:col>
          <xdr:colOff>9525</xdr:colOff>
          <xdr:row>19</xdr:row>
          <xdr:rowOff>9525</xdr:rowOff>
        </xdr:to>
        <xdr:sp macro="" textlink="">
          <xdr:nvSpPr>
            <xdr:cNvPr id="13354" name="ComboBox7" hidden="1">
              <a:extLst>
                <a:ext uri="{63B3BB69-23CF-44E3-9099-C40C66FF867C}">
                  <a14:compatExt spid="_x0000_s133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190500</xdr:rowOff>
        </xdr:from>
        <xdr:to>
          <xdr:col>4</xdr:col>
          <xdr:colOff>9525</xdr:colOff>
          <xdr:row>19</xdr:row>
          <xdr:rowOff>209550</xdr:rowOff>
        </xdr:to>
        <xdr:sp macro="" textlink="">
          <xdr:nvSpPr>
            <xdr:cNvPr id="13355" name="ComboBox8" hidden="1">
              <a:extLst>
                <a:ext uri="{63B3BB69-23CF-44E3-9099-C40C66FF867C}">
                  <a14:compatExt spid="_x0000_s133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9</xdr:row>
          <xdr:rowOff>19050</xdr:rowOff>
        </xdr:from>
        <xdr:to>
          <xdr:col>6</xdr:col>
          <xdr:colOff>752475</xdr:colOff>
          <xdr:row>10</xdr:row>
          <xdr:rowOff>9525</xdr:rowOff>
        </xdr:to>
        <xdr:sp macro="" textlink="">
          <xdr:nvSpPr>
            <xdr:cNvPr id="13363" name="CheckBox1" hidden="1">
              <a:extLst>
                <a:ext uri="{63B3BB69-23CF-44E3-9099-C40C66FF867C}">
                  <a14:compatExt spid="_x0000_s133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9</xdr:row>
          <xdr:rowOff>19050</xdr:rowOff>
        </xdr:from>
        <xdr:to>
          <xdr:col>5</xdr:col>
          <xdr:colOff>971550</xdr:colOff>
          <xdr:row>10</xdr:row>
          <xdr:rowOff>9525</xdr:rowOff>
        </xdr:to>
        <xdr:sp macro="" textlink="">
          <xdr:nvSpPr>
            <xdr:cNvPr id="13365" name="CheckBox2" hidden="1">
              <a:extLst>
                <a:ext uri="{63B3BB69-23CF-44E3-9099-C40C66FF867C}">
                  <a14:compatExt spid="_x0000_s13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952500</xdr:colOff>
          <xdr:row>9</xdr:row>
          <xdr:rowOff>19050</xdr:rowOff>
        </xdr:from>
        <xdr:to>
          <xdr:col>6</xdr:col>
          <xdr:colOff>257175</xdr:colOff>
          <xdr:row>10</xdr:row>
          <xdr:rowOff>9525</xdr:rowOff>
        </xdr:to>
        <xdr:sp macro="" textlink="">
          <xdr:nvSpPr>
            <xdr:cNvPr id="13366" name="CheckBox3" hidden="1">
              <a:extLst>
                <a:ext uri="{63B3BB69-23CF-44E3-9099-C40C66FF867C}">
                  <a14:compatExt spid="_x0000_s13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742950</xdr:colOff>
          <xdr:row>9</xdr:row>
          <xdr:rowOff>19050</xdr:rowOff>
        </xdr:from>
        <xdr:to>
          <xdr:col>7</xdr:col>
          <xdr:colOff>9525</xdr:colOff>
          <xdr:row>10</xdr:row>
          <xdr:rowOff>9525</xdr:rowOff>
        </xdr:to>
        <xdr:sp macro="" textlink="">
          <xdr:nvSpPr>
            <xdr:cNvPr id="13367" name="CheckBox4" hidden="1">
              <a:extLst>
                <a:ext uri="{63B3BB69-23CF-44E3-9099-C40C66FF867C}">
                  <a14:compatExt spid="_x0000_s133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17</xdr:row>
          <xdr:rowOff>0</xdr:rowOff>
        </xdr:from>
        <xdr:to>
          <xdr:col>6</xdr:col>
          <xdr:colOff>0</xdr:colOff>
          <xdr:row>18</xdr:row>
          <xdr:rowOff>0</xdr:rowOff>
        </xdr:to>
        <xdr:sp macro="" textlink="">
          <xdr:nvSpPr>
            <xdr:cNvPr id="7171" name="Drop Down 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18</xdr:row>
          <xdr:rowOff>0</xdr:rowOff>
        </xdr:from>
        <xdr:to>
          <xdr:col>6</xdr:col>
          <xdr:colOff>0</xdr:colOff>
          <xdr:row>19</xdr:row>
          <xdr:rowOff>0</xdr:rowOff>
        </xdr:to>
        <xdr:sp macro="" textlink="">
          <xdr:nvSpPr>
            <xdr:cNvPr id="7172" name="Drop Down 4"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19</xdr:row>
          <xdr:rowOff>0</xdr:rowOff>
        </xdr:from>
        <xdr:to>
          <xdr:col>6</xdr:col>
          <xdr:colOff>0</xdr:colOff>
          <xdr:row>20</xdr:row>
          <xdr:rowOff>0</xdr:rowOff>
        </xdr:to>
        <xdr:sp macro="" textlink="">
          <xdr:nvSpPr>
            <xdr:cNvPr id="7173" name="Drop Down 5"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20</xdr:row>
          <xdr:rowOff>0</xdr:rowOff>
        </xdr:from>
        <xdr:to>
          <xdr:col>6</xdr:col>
          <xdr:colOff>0</xdr:colOff>
          <xdr:row>21</xdr:row>
          <xdr:rowOff>0</xdr:rowOff>
        </xdr:to>
        <xdr:sp macro="" textlink="">
          <xdr:nvSpPr>
            <xdr:cNvPr id="7174" name="Drop Down 6" hidden="1">
              <a:extLst>
                <a:ext uri="{63B3BB69-23CF-44E3-9099-C40C66FF867C}">
                  <a14:compatExt spid="_x0000_s7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16</xdr:row>
          <xdr:rowOff>9525</xdr:rowOff>
        </xdr:from>
        <xdr:to>
          <xdr:col>5</xdr:col>
          <xdr:colOff>914400</xdr:colOff>
          <xdr:row>17</xdr:row>
          <xdr:rowOff>9525</xdr:rowOff>
        </xdr:to>
        <xdr:sp macro="" textlink="">
          <xdr:nvSpPr>
            <xdr:cNvPr id="7175" name="Drop Down 7" hidden="1">
              <a:extLst>
                <a:ext uri="{63B3BB69-23CF-44E3-9099-C40C66FF867C}">
                  <a14:compatExt spid="_x0000_s7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11</xdr:row>
          <xdr:rowOff>9525</xdr:rowOff>
        </xdr:from>
        <xdr:to>
          <xdr:col>5</xdr:col>
          <xdr:colOff>0</xdr:colOff>
          <xdr:row>12</xdr:row>
          <xdr:rowOff>19050</xdr:rowOff>
        </xdr:to>
        <xdr:sp macro="" textlink="">
          <xdr:nvSpPr>
            <xdr:cNvPr id="7179" name="Drop Down 11" hidden="1">
              <a:extLst>
                <a:ext uri="{63B3BB69-23CF-44E3-9099-C40C66FF867C}">
                  <a14:compatExt spid="_x0000_s71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15</xdr:row>
          <xdr:rowOff>0</xdr:rowOff>
        </xdr:from>
        <xdr:to>
          <xdr:col>5</xdr:col>
          <xdr:colOff>904875</xdr:colOff>
          <xdr:row>16</xdr:row>
          <xdr:rowOff>0</xdr:rowOff>
        </xdr:to>
        <xdr:sp macro="" textlink="">
          <xdr:nvSpPr>
            <xdr:cNvPr id="7180" name="Drop Down 12" hidden="1">
              <a:extLst>
                <a:ext uri="{63B3BB69-23CF-44E3-9099-C40C66FF867C}">
                  <a14:compatExt spid="_x0000_s71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xdr:row>
          <xdr:rowOff>0</xdr:rowOff>
        </xdr:from>
        <xdr:to>
          <xdr:col>6</xdr:col>
          <xdr:colOff>9525</xdr:colOff>
          <xdr:row>9</xdr:row>
          <xdr:rowOff>9525</xdr:rowOff>
        </xdr:to>
        <xdr:sp macro="" textlink="">
          <xdr:nvSpPr>
            <xdr:cNvPr id="7181" name="Drop Down 13" hidden="1">
              <a:extLst>
                <a:ext uri="{63B3BB69-23CF-44E3-9099-C40C66FF867C}">
                  <a14:compatExt spid="_x0000_s71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4</xdr:row>
          <xdr:rowOff>180975</xdr:rowOff>
        </xdr:from>
        <xdr:to>
          <xdr:col>9</xdr:col>
          <xdr:colOff>171450</xdr:colOff>
          <xdr:row>6</xdr:row>
          <xdr:rowOff>152400</xdr:rowOff>
        </xdr:to>
        <xdr:sp macro="" textlink="">
          <xdr:nvSpPr>
            <xdr:cNvPr id="7183" name="Addarecord" hidden="1">
              <a:extLst>
                <a:ext uri="{63B3BB69-23CF-44E3-9099-C40C66FF867C}">
                  <a14:compatExt spid="_x0000_s71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9</xdr:row>
          <xdr:rowOff>180975</xdr:rowOff>
        </xdr:from>
        <xdr:to>
          <xdr:col>9</xdr:col>
          <xdr:colOff>180975</xdr:colOff>
          <xdr:row>11</xdr:row>
          <xdr:rowOff>133350</xdr:rowOff>
        </xdr:to>
        <xdr:sp macro="" textlink="">
          <xdr:nvSpPr>
            <xdr:cNvPr id="7184" name="Return1" hidden="1">
              <a:extLst>
                <a:ext uri="{63B3BB69-23CF-44E3-9099-C40C66FF867C}">
                  <a14:compatExt spid="_x0000_s71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800100</xdr:colOff>
          <xdr:row>13</xdr:row>
          <xdr:rowOff>0</xdr:rowOff>
        </xdr:to>
        <xdr:sp macro="" textlink="">
          <xdr:nvSpPr>
            <xdr:cNvPr id="7190" name="Drop Down 22" hidden="1">
              <a:extLst>
                <a:ext uri="{63B3BB69-23CF-44E3-9099-C40C66FF867C}">
                  <a14:compatExt spid="_x0000_s7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447675</xdr:colOff>
          <xdr:row>11</xdr:row>
          <xdr:rowOff>0</xdr:rowOff>
        </xdr:from>
        <xdr:to>
          <xdr:col>6</xdr:col>
          <xdr:colOff>0</xdr:colOff>
          <xdr:row>12</xdr:row>
          <xdr:rowOff>0</xdr:rowOff>
        </xdr:to>
        <xdr:sp macro="" textlink="">
          <xdr:nvSpPr>
            <xdr:cNvPr id="7191" name="Drop Down 23" hidden="1">
              <a:extLst>
                <a:ext uri="{63B3BB69-23CF-44E3-9099-C40C66FF867C}">
                  <a14:compatExt spid="_x0000_s7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447675</xdr:colOff>
          <xdr:row>12</xdr:row>
          <xdr:rowOff>0</xdr:rowOff>
        </xdr:from>
        <xdr:to>
          <xdr:col>6</xdr:col>
          <xdr:colOff>0</xdr:colOff>
          <xdr:row>13</xdr:row>
          <xdr:rowOff>0</xdr:rowOff>
        </xdr:to>
        <xdr:sp macro="" textlink="">
          <xdr:nvSpPr>
            <xdr:cNvPr id="7193" name="Drop Down 25" hidden="1">
              <a:extLst>
                <a:ext uri="{63B3BB69-23CF-44E3-9099-C40C66FF867C}">
                  <a14:compatExt spid="_x0000_s7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17</xdr:row>
          <xdr:rowOff>0</xdr:rowOff>
        </xdr:from>
        <xdr:to>
          <xdr:col>5</xdr:col>
          <xdr:colOff>923925</xdr:colOff>
          <xdr:row>18</xdr:row>
          <xdr:rowOff>9525</xdr:rowOff>
        </xdr:to>
        <xdr:sp macro="" textlink="">
          <xdr:nvSpPr>
            <xdr:cNvPr id="6147" name="Drop Down 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18</xdr:row>
          <xdr:rowOff>0</xdr:rowOff>
        </xdr:from>
        <xdr:to>
          <xdr:col>5</xdr:col>
          <xdr:colOff>923925</xdr:colOff>
          <xdr:row>19</xdr:row>
          <xdr:rowOff>9525</xdr:rowOff>
        </xdr:to>
        <xdr:sp macro="" textlink="">
          <xdr:nvSpPr>
            <xdr:cNvPr id="6148" name="Drop Down 4" hidden="1">
              <a:extLst>
                <a:ext uri="{63B3BB69-23CF-44E3-9099-C40C66FF867C}">
                  <a14:compatExt spid="_x0000_s61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19</xdr:row>
          <xdr:rowOff>0</xdr:rowOff>
        </xdr:from>
        <xdr:to>
          <xdr:col>5</xdr:col>
          <xdr:colOff>923925</xdr:colOff>
          <xdr:row>20</xdr:row>
          <xdr:rowOff>9525</xdr:rowOff>
        </xdr:to>
        <xdr:sp macro="" textlink="">
          <xdr:nvSpPr>
            <xdr:cNvPr id="6149" name="Drop Down 5" hidden="1">
              <a:extLst>
                <a:ext uri="{63B3BB69-23CF-44E3-9099-C40C66FF867C}">
                  <a14:compatExt spid="_x0000_s61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20</xdr:row>
          <xdr:rowOff>0</xdr:rowOff>
        </xdr:from>
        <xdr:to>
          <xdr:col>5</xdr:col>
          <xdr:colOff>923925</xdr:colOff>
          <xdr:row>21</xdr:row>
          <xdr:rowOff>9525</xdr:rowOff>
        </xdr:to>
        <xdr:sp macro="" textlink="">
          <xdr:nvSpPr>
            <xdr:cNvPr id="6150" name="Drop Down 6" hidden="1">
              <a:extLst>
                <a:ext uri="{63B3BB69-23CF-44E3-9099-C40C66FF867C}">
                  <a14:compatExt spid="_x0000_s61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16</xdr:row>
          <xdr:rowOff>0</xdr:rowOff>
        </xdr:from>
        <xdr:to>
          <xdr:col>5</xdr:col>
          <xdr:colOff>914400</xdr:colOff>
          <xdr:row>17</xdr:row>
          <xdr:rowOff>9525</xdr:rowOff>
        </xdr:to>
        <xdr:sp macro="" textlink="">
          <xdr:nvSpPr>
            <xdr:cNvPr id="6151" name="Drop Down 7"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14</xdr:row>
          <xdr:rowOff>180975</xdr:rowOff>
        </xdr:from>
        <xdr:to>
          <xdr:col>5</xdr:col>
          <xdr:colOff>923925</xdr:colOff>
          <xdr:row>16</xdr:row>
          <xdr:rowOff>0</xdr:rowOff>
        </xdr:to>
        <xdr:sp macro="" textlink="">
          <xdr:nvSpPr>
            <xdr:cNvPr id="6153" name="Drop Down 9"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xdr:row>
          <xdr:rowOff>19050</xdr:rowOff>
        </xdr:from>
        <xdr:to>
          <xdr:col>9</xdr:col>
          <xdr:colOff>247650</xdr:colOff>
          <xdr:row>6</xdr:row>
          <xdr:rowOff>180975</xdr:rowOff>
        </xdr:to>
        <xdr:sp macro="" textlink="">
          <xdr:nvSpPr>
            <xdr:cNvPr id="6155" name="Update1" hidden="1">
              <a:extLst>
                <a:ext uri="{63B3BB69-23CF-44E3-9099-C40C66FF867C}">
                  <a14:compatExt spid="_x0000_s61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10</xdr:row>
          <xdr:rowOff>0</xdr:rowOff>
        </xdr:from>
        <xdr:to>
          <xdr:col>9</xdr:col>
          <xdr:colOff>257175</xdr:colOff>
          <xdr:row>11</xdr:row>
          <xdr:rowOff>161925</xdr:rowOff>
        </xdr:to>
        <xdr:sp macro="" textlink="">
          <xdr:nvSpPr>
            <xdr:cNvPr id="6156" name="Return1"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11</xdr:row>
          <xdr:rowOff>9525</xdr:rowOff>
        </xdr:from>
        <xdr:to>
          <xdr:col>5</xdr:col>
          <xdr:colOff>9525</xdr:colOff>
          <xdr:row>12</xdr:row>
          <xdr:rowOff>38100</xdr:rowOff>
        </xdr:to>
        <xdr:sp macro="" textlink="">
          <xdr:nvSpPr>
            <xdr:cNvPr id="6157" name="Drop Down 13" hidden="1">
              <a:extLst>
                <a:ext uri="{63B3BB69-23CF-44E3-9099-C40C66FF867C}">
                  <a14:compatExt spid="_x0000_s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12</xdr:row>
          <xdr:rowOff>0</xdr:rowOff>
        </xdr:from>
        <xdr:to>
          <xdr:col>5</xdr:col>
          <xdr:colOff>0</xdr:colOff>
          <xdr:row>13</xdr:row>
          <xdr:rowOff>9525</xdr:rowOff>
        </xdr:to>
        <xdr:sp macro="" textlink="">
          <xdr:nvSpPr>
            <xdr:cNvPr id="6158" name="Drop Down 14" hidden="1">
              <a:extLst>
                <a:ext uri="{63B3BB69-23CF-44E3-9099-C40C66FF867C}">
                  <a14:compatExt spid="_x0000_s61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10</xdr:row>
          <xdr:rowOff>180975</xdr:rowOff>
        </xdr:from>
        <xdr:to>
          <xdr:col>6</xdr:col>
          <xdr:colOff>0</xdr:colOff>
          <xdr:row>12</xdr:row>
          <xdr:rowOff>0</xdr:rowOff>
        </xdr:to>
        <xdr:sp macro="" textlink="">
          <xdr:nvSpPr>
            <xdr:cNvPr id="6159" name="Drop Down 15" hidden="1">
              <a:extLst>
                <a:ext uri="{63B3BB69-23CF-44E3-9099-C40C66FF867C}">
                  <a14:compatExt spid="_x0000_s61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12</xdr:row>
          <xdr:rowOff>0</xdr:rowOff>
        </xdr:from>
        <xdr:to>
          <xdr:col>6</xdr:col>
          <xdr:colOff>0</xdr:colOff>
          <xdr:row>13</xdr:row>
          <xdr:rowOff>9525</xdr:rowOff>
        </xdr:to>
        <xdr:sp macro="" textlink="">
          <xdr:nvSpPr>
            <xdr:cNvPr id="6160" name="Drop Down 16" hidden="1">
              <a:extLst>
                <a:ext uri="{63B3BB69-23CF-44E3-9099-C40C66FF867C}">
                  <a14:compatExt spid="_x0000_s6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xdr:row>
          <xdr:rowOff>0</xdr:rowOff>
        </xdr:from>
        <xdr:to>
          <xdr:col>6</xdr:col>
          <xdr:colOff>9525</xdr:colOff>
          <xdr:row>9</xdr:row>
          <xdr:rowOff>9525</xdr:rowOff>
        </xdr:to>
        <xdr:sp macro="" textlink="">
          <xdr:nvSpPr>
            <xdr:cNvPr id="6161" name="Drop Down 17" hidden="1">
              <a:extLst>
                <a:ext uri="{63B3BB69-23CF-44E3-9099-C40C66FF867C}">
                  <a14:compatExt spid="_x0000_s6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4</xdr:col>
      <xdr:colOff>152400</xdr:colOff>
      <xdr:row>3</xdr:row>
      <xdr:rowOff>1</xdr:rowOff>
    </xdr:from>
    <xdr:to>
      <xdr:col>4</xdr:col>
      <xdr:colOff>790575</xdr:colOff>
      <xdr:row>5</xdr:row>
      <xdr:rowOff>133351</xdr:rowOff>
    </xdr:to>
    <xdr:sp macro="[0]!Return1" textlink="">
      <xdr:nvSpPr>
        <xdr:cNvPr id="2" name="U-Turn Arrow 1"/>
        <xdr:cNvSpPr/>
      </xdr:nvSpPr>
      <xdr:spPr bwMode="auto">
        <a:xfrm rot="5400000">
          <a:off x="1481138" y="519113"/>
          <a:ext cx="514350" cy="638175"/>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5</xdr:row>
          <xdr:rowOff>171450</xdr:rowOff>
        </xdr:from>
        <xdr:to>
          <xdr:col>4</xdr:col>
          <xdr:colOff>0</xdr:colOff>
          <xdr:row>6</xdr:row>
          <xdr:rowOff>180975</xdr:rowOff>
        </xdr:to>
        <xdr:sp macro="" textlink="">
          <xdr:nvSpPr>
            <xdr:cNvPr id="25601" name="Drop Down 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xdr:row>
          <xdr:rowOff>171450</xdr:rowOff>
        </xdr:from>
        <xdr:to>
          <xdr:col>8</xdr:col>
          <xdr:colOff>0</xdr:colOff>
          <xdr:row>6</xdr:row>
          <xdr:rowOff>180975</xdr:rowOff>
        </xdr:to>
        <xdr:sp macro="" textlink="">
          <xdr:nvSpPr>
            <xdr:cNvPr id="25602" name="Drop Down 2" hidden="1">
              <a:extLst>
                <a:ext uri="{63B3BB69-23CF-44E3-9099-C40C66FF867C}">
                  <a14:compatExt spid="_x0000_s256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5</xdr:row>
          <xdr:rowOff>171450</xdr:rowOff>
        </xdr:from>
        <xdr:to>
          <xdr:col>12</xdr:col>
          <xdr:colOff>1000125</xdr:colOff>
          <xdr:row>6</xdr:row>
          <xdr:rowOff>180975</xdr:rowOff>
        </xdr:to>
        <xdr:sp macro="" textlink="">
          <xdr:nvSpPr>
            <xdr:cNvPr id="25603" name="Drop Down 3" hidden="1">
              <a:extLst>
                <a:ext uri="{63B3BB69-23CF-44E3-9099-C40C66FF867C}">
                  <a14:compatExt spid="_x0000_s25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590550</xdr:colOff>
          <xdr:row>3</xdr:row>
          <xdr:rowOff>66675</xdr:rowOff>
        </xdr:from>
        <xdr:to>
          <xdr:col>8</xdr:col>
          <xdr:colOff>638175</xdr:colOff>
          <xdr:row>5</xdr:row>
          <xdr:rowOff>0</xdr:rowOff>
        </xdr:to>
        <xdr:sp macro="" textlink="">
          <xdr:nvSpPr>
            <xdr:cNvPr id="25605" name="Button 5" hidden="1">
              <a:extLst>
                <a:ext uri="{63B3BB69-23CF-44E3-9099-C40C66FF867C}">
                  <a14:compatExt spid="_x0000_s256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Form 941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942975</xdr:colOff>
          <xdr:row>3</xdr:row>
          <xdr:rowOff>57150</xdr:rowOff>
        </xdr:from>
        <xdr:to>
          <xdr:col>14</xdr:col>
          <xdr:colOff>9525</xdr:colOff>
          <xdr:row>5</xdr:row>
          <xdr:rowOff>19050</xdr:rowOff>
        </xdr:to>
        <xdr:sp macro="" textlink="">
          <xdr:nvSpPr>
            <xdr:cNvPr id="25606" name="Button 6" hidden="1">
              <a:extLst>
                <a:ext uri="{63B3BB69-23CF-44E3-9099-C40C66FF867C}">
                  <a14:compatExt spid="_x0000_s256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Form 940</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5</xdr:col>
      <xdr:colOff>514350</xdr:colOff>
      <xdr:row>12</xdr:row>
      <xdr:rowOff>38104</xdr:rowOff>
    </xdr:from>
    <xdr:to>
      <xdr:col>6</xdr:col>
      <xdr:colOff>542925</xdr:colOff>
      <xdr:row>14</xdr:row>
      <xdr:rowOff>171454</xdr:rowOff>
    </xdr:to>
    <xdr:sp macro="[0]!Return2" textlink="">
      <xdr:nvSpPr>
        <xdr:cNvPr id="2" name="U-Turn Arrow 1"/>
        <xdr:cNvSpPr/>
      </xdr:nvSpPr>
      <xdr:spPr bwMode="auto">
        <a:xfrm rot="5400000">
          <a:off x="3786188" y="2262191"/>
          <a:ext cx="514350" cy="638175"/>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xdr:twoCellAnchor>
  <xdr:twoCellAnchor>
    <xdr:from>
      <xdr:col>0</xdr:col>
      <xdr:colOff>276225</xdr:colOff>
      <xdr:row>8</xdr:row>
      <xdr:rowOff>66675</xdr:rowOff>
    </xdr:from>
    <xdr:to>
      <xdr:col>1</xdr:col>
      <xdr:colOff>285750</xdr:colOff>
      <xdr:row>10</xdr:row>
      <xdr:rowOff>0</xdr:rowOff>
    </xdr:to>
    <xdr:sp macro="[0]!ViewRecord" textlink="">
      <xdr:nvSpPr>
        <xdr:cNvPr id="6" name="File"/>
        <xdr:cNvSpPr>
          <a:spLocks noEditPoints="1" noChangeArrowheads="1"/>
        </xdr:cNvSpPr>
      </xdr:nvSpPr>
      <xdr:spPr bwMode="auto">
        <a:xfrm>
          <a:off x="276225" y="1590675"/>
          <a:ext cx="676275" cy="314325"/>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txBody>
        <a:bodyPr/>
        <a:lstStyle/>
        <a:p>
          <a:r>
            <a:rPr lang="en-US" sz="900" baseline="0">
              <a:latin typeface="Arial Narrow" pitchFamily="34" charset="0"/>
            </a:rPr>
            <a:t>Record</a:t>
          </a:r>
        </a:p>
      </xdr:txBody>
    </xdr:sp>
    <xdr:clientData/>
  </xdr:twoCellAnchor>
  <xdr:twoCellAnchor>
    <xdr:from>
      <xdr:col>0</xdr:col>
      <xdr:colOff>276225</xdr:colOff>
      <xdr:row>10</xdr:row>
      <xdr:rowOff>142875</xdr:rowOff>
    </xdr:from>
    <xdr:to>
      <xdr:col>1</xdr:col>
      <xdr:colOff>285750</xdr:colOff>
      <xdr:row>12</xdr:row>
      <xdr:rowOff>76200</xdr:rowOff>
    </xdr:to>
    <xdr:sp macro="" textlink="">
      <xdr:nvSpPr>
        <xdr:cNvPr id="7" name="File"/>
        <xdr:cNvSpPr>
          <a:spLocks noEditPoints="1" noChangeArrowheads="1"/>
        </xdr:cNvSpPr>
      </xdr:nvSpPr>
      <xdr:spPr bwMode="auto">
        <a:xfrm>
          <a:off x="276225" y="2047875"/>
          <a:ext cx="676275" cy="314325"/>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txBody>
        <a:bodyPr/>
        <a:lstStyle/>
        <a:p>
          <a:r>
            <a:rPr lang="en-US" sz="900" baseline="0">
              <a:latin typeface="Arial Narrow" pitchFamily="34" charset="0"/>
            </a:rPr>
            <a:t>Register</a:t>
          </a:r>
        </a:p>
      </xdr:txBody>
    </xdr:sp>
    <xdr:clientData/>
  </xdr:twoCellAnchor>
  <xdr:twoCellAnchor>
    <xdr:from>
      <xdr:col>0</xdr:col>
      <xdr:colOff>285750</xdr:colOff>
      <xdr:row>13</xdr:row>
      <xdr:rowOff>38100</xdr:rowOff>
    </xdr:from>
    <xdr:to>
      <xdr:col>1</xdr:col>
      <xdr:colOff>295275</xdr:colOff>
      <xdr:row>14</xdr:row>
      <xdr:rowOff>161925</xdr:rowOff>
    </xdr:to>
    <xdr:sp macro="" textlink="">
      <xdr:nvSpPr>
        <xdr:cNvPr id="8" name="File"/>
        <xdr:cNvSpPr>
          <a:spLocks noEditPoints="1" noChangeArrowheads="1"/>
        </xdr:cNvSpPr>
      </xdr:nvSpPr>
      <xdr:spPr bwMode="auto">
        <a:xfrm>
          <a:off x="285750" y="2514600"/>
          <a:ext cx="676275" cy="314325"/>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txBody>
        <a:bodyPr/>
        <a:lstStyle/>
        <a:p>
          <a:r>
            <a:rPr lang="en-US" sz="900" baseline="0">
              <a:latin typeface="Arial Narrow" pitchFamily="34" charset="0"/>
            </a:rPr>
            <a:t>Entry</a:t>
          </a:r>
        </a:p>
      </xdr:txBody>
    </xdr:sp>
    <xdr:clientData/>
  </xdr:twoCellAnchor>
  <xdr:twoCellAnchor>
    <xdr:from>
      <xdr:col>0</xdr:col>
      <xdr:colOff>257175</xdr:colOff>
      <xdr:row>6</xdr:row>
      <xdr:rowOff>38100</xdr:rowOff>
    </xdr:from>
    <xdr:to>
      <xdr:col>1</xdr:col>
      <xdr:colOff>266700</xdr:colOff>
      <xdr:row>7</xdr:row>
      <xdr:rowOff>161925</xdr:rowOff>
    </xdr:to>
    <xdr:sp macro="" textlink="">
      <xdr:nvSpPr>
        <xdr:cNvPr id="9" name="File"/>
        <xdr:cNvSpPr>
          <a:spLocks noEditPoints="1" noChangeArrowheads="1"/>
        </xdr:cNvSpPr>
      </xdr:nvSpPr>
      <xdr:spPr bwMode="auto">
        <a:xfrm>
          <a:off x="257175" y="1228725"/>
          <a:ext cx="676275" cy="314325"/>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txBody>
        <a:bodyPr/>
        <a:lstStyle/>
        <a:p>
          <a:r>
            <a:rPr lang="en-US" sz="900" baseline="0">
              <a:latin typeface="Arial Narrow" pitchFamily="34" charset="0"/>
            </a:rPr>
            <a:t>Employee</a:t>
          </a:r>
        </a:p>
      </xdr:txBody>
    </xdr:sp>
    <xdr:clientData/>
  </xdr:twoCellAnchor>
  <mc:AlternateContent xmlns:mc="http://schemas.openxmlformats.org/markup-compatibility/2006">
    <mc:Choice xmlns:a14="http://schemas.microsoft.com/office/drawing/2010/main" Requires="a14">
      <xdr:twoCellAnchor editAs="absolute">
        <xdr:from>
          <xdr:col>5</xdr:col>
          <xdr:colOff>0</xdr:colOff>
          <xdr:row>4</xdr:row>
          <xdr:rowOff>9525</xdr:rowOff>
        </xdr:from>
        <xdr:to>
          <xdr:col>7</xdr:col>
          <xdr:colOff>276225</xdr:colOff>
          <xdr:row>11</xdr:row>
          <xdr:rowOff>76200</xdr:rowOff>
        </xdr:to>
        <xdr:sp macro="" textlink="">
          <xdr:nvSpPr>
            <xdr:cNvPr id="5121" name="List Box 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438150</xdr:colOff>
          <xdr:row>2</xdr:row>
          <xdr:rowOff>171450</xdr:rowOff>
        </xdr:from>
        <xdr:to>
          <xdr:col>5</xdr:col>
          <xdr:colOff>295275</xdr:colOff>
          <xdr:row>4</xdr:row>
          <xdr:rowOff>9525</xdr:rowOff>
        </xdr:to>
        <xdr:sp macro="" textlink="">
          <xdr:nvSpPr>
            <xdr:cNvPr id="5122" name="Option Button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xdr:row>
          <xdr:rowOff>171450</xdr:rowOff>
        </xdr:from>
        <xdr:to>
          <xdr:col>6</xdr:col>
          <xdr:colOff>123825</xdr:colOff>
          <xdr:row>4</xdr:row>
          <xdr:rowOff>9525</xdr:rowOff>
        </xdr:to>
        <xdr:sp macro="" textlink="">
          <xdr:nvSpPr>
            <xdr:cNvPr id="5123" name="Option Button 3" hidden="1">
              <a:extLst>
                <a:ext uri="{63B3BB69-23CF-44E3-9099-C40C66FF867C}">
                  <a14:compatExt spid="_x0000_s51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2</xdr:row>
          <xdr:rowOff>171450</xdr:rowOff>
        </xdr:from>
        <xdr:to>
          <xdr:col>7</xdr:col>
          <xdr:colOff>114300</xdr:colOff>
          <xdr:row>4</xdr:row>
          <xdr:rowOff>9525</xdr:rowOff>
        </xdr:to>
        <xdr:sp macro="" textlink="">
          <xdr:nvSpPr>
            <xdr:cNvPr id="5124" name="Option Button 4" hidden="1">
              <a:extLst>
                <a:ext uri="{63B3BB69-23CF-44E3-9099-C40C66FF867C}">
                  <a14:compatExt spid="_x0000_s51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Phone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2</xdr:row>
          <xdr:rowOff>171450</xdr:rowOff>
        </xdr:from>
        <xdr:to>
          <xdr:col>7</xdr:col>
          <xdr:colOff>628650</xdr:colOff>
          <xdr:row>4</xdr:row>
          <xdr:rowOff>9525</xdr:rowOff>
        </xdr:to>
        <xdr:sp macro="" textlink="">
          <xdr:nvSpPr>
            <xdr:cNvPr id="5129" name="Option Button 9" hidden="1">
              <a:extLst>
                <a:ext uri="{63B3BB69-23CF-44E3-9099-C40C66FF867C}">
                  <a14:compatExt spid="_x0000_s51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Acct#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11</xdr:row>
          <xdr:rowOff>28575</xdr:rowOff>
        </xdr:from>
        <xdr:to>
          <xdr:col>4</xdr:col>
          <xdr:colOff>0</xdr:colOff>
          <xdr:row>12</xdr:row>
          <xdr:rowOff>47625</xdr:rowOff>
        </xdr:to>
        <xdr:sp macro="" textlink="">
          <xdr:nvSpPr>
            <xdr:cNvPr id="5137" name="Drop Down 17" hidden="1">
              <a:extLst>
                <a:ext uri="{63B3BB69-23CF-44E3-9099-C40C66FF867C}">
                  <a14:compatExt spid="_x0000_s51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628650</xdr:colOff>
          <xdr:row>9</xdr:row>
          <xdr:rowOff>180975</xdr:rowOff>
        </xdr:from>
        <xdr:to>
          <xdr:col>8</xdr:col>
          <xdr:colOff>342900</xdr:colOff>
          <xdr:row>11</xdr:row>
          <xdr:rowOff>114300</xdr:rowOff>
        </xdr:to>
        <xdr:sp macro="" textlink="">
          <xdr:nvSpPr>
            <xdr:cNvPr id="5141" name="Addemployee" hidden="1">
              <a:extLst>
                <a:ext uri="{63B3BB69-23CF-44E3-9099-C40C66FF867C}">
                  <a14:compatExt spid="_x0000_s5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9</xdr:row>
          <xdr:rowOff>171450</xdr:rowOff>
        </xdr:from>
        <xdr:to>
          <xdr:col>9</xdr:col>
          <xdr:colOff>257175</xdr:colOff>
          <xdr:row>11</xdr:row>
          <xdr:rowOff>104775</xdr:rowOff>
        </xdr:to>
        <xdr:sp macro="" textlink="">
          <xdr:nvSpPr>
            <xdr:cNvPr id="5142" name="Editemployee" hidden="1">
              <a:extLst>
                <a:ext uri="{63B3BB69-23CF-44E3-9099-C40C66FF867C}">
                  <a14:compatExt spid="_x0000_s5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495300</xdr:colOff>
          <xdr:row>9</xdr:row>
          <xdr:rowOff>161925</xdr:rowOff>
        </xdr:from>
        <xdr:to>
          <xdr:col>10</xdr:col>
          <xdr:colOff>438150</xdr:colOff>
          <xdr:row>11</xdr:row>
          <xdr:rowOff>95250</xdr:rowOff>
        </xdr:to>
        <xdr:sp macro="" textlink="">
          <xdr:nvSpPr>
            <xdr:cNvPr id="5143" name="Deleteemployee" hidden="1">
              <a:extLst>
                <a:ext uri="{63B3BB69-23CF-44E3-9099-C40C66FF867C}">
                  <a14:compatExt spid="_x0000_s5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628650</xdr:colOff>
          <xdr:row>13</xdr:row>
          <xdr:rowOff>0</xdr:rowOff>
        </xdr:from>
        <xdr:to>
          <xdr:col>8</xdr:col>
          <xdr:colOff>657225</xdr:colOff>
          <xdr:row>14</xdr:row>
          <xdr:rowOff>123825</xdr:rowOff>
        </xdr:to>
        <xdr:sp macro="" textlink="">
          <xdr:nvSpPr>
            <xdr:cNvPr id="5144" name="DataEntry1" hidden="1">
              <a:extLst>
                <a:ext uri="{63B3BB69-23CF-44E3-9099-C40C66FF867C}">
                  <a14:compatExt spid="_x0000_s5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12</xdr:row>
          <xdr:rowOff>171450</xdr:rowOff>
        </xdr:from>
        <xdr:to>
          <xdr:col>10</xdr:col>
          <xdr:colOff>438150</xdr:colOff>
          <xdr:row>14</xdr:row>
          <xdr:rowOff>104775</xdr:rowOff>
        </xdr:to>
        <xdr:sp macro="" textlink="">
          <xdr:nvSpPr>
            <xdr:cNvPr id="5145" name="Payinbatch" hidden="1">
              <a:extLst>
                <a:ext uri="{63B3BB69-23CF-44E3-9099-C40C66FF867C}">
                  <a14:compatExt spid="_x0000_s5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12</xdr:row>
          <xdr:rowOff>161925</xdr:rowOff>
        </xdr:from>
        <xdr:to>
          <xdr:col>3</xdr:col>
          <xdr:colOff>638175</xdr:colOff>
          <xdr:row>14</xdr:row>
          <xdr:rowOff>114300</xdr:rowOff>
        </xdr:to>
        <xdr:sp macro="" textlink="">
          <xdr:nvSpPr>
            <xdr:cNvPr id="5146" name="Qreport" hidden="1">
              <a:extLst>
                <a:ext uri="{63B3BB69-23CF-44E3-9099-C40C66FF867C}">
                  <a14:compatExt spid="_x0000_s5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xdr:row>
          <xdr:rowOff>123825</xdr:rowOff>
        </xdr:from>
        <xdr:to>
          <xdr:col>1</xdr:col>
          <xdr:colOff>247650</xdr:colOff>
          <xdr:row>7</xdr:row>
          <xdr:rowOff>161925</xdr:rowOff>
        </xdr:to>
        <xdr:sp macro="" textlink="">
          <xdr:nvSpPr>
            <xdr:cNvPr id="5147" name="ViewEmployees" hidden="1">
              <a:extLst>
                <a:ext uri="{63B3BB69-23CF-44E3-9099-C40C66FF867C}">
                  <a14:compatExt spid="_x0000_s5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8</xdr:row>
          <xdr:rowOff>133350</xdr:rowOff>
        </xdr:from>
        <xdr:to>
          <xdr:col>1</xdr:col>
          <xdr:colOff>266700</xdr:colOff>
          <xdr:row>9</xdr:row>
          <xdr:rowOff>171450</xdr:rowOff>
        </xdr:to>
        <xdr:sp macro="" textlink="">
          <xdr:nvSpPr>
            <xdr:cNvPr id="5148" name="Reviewrecord" hidden="1">
              <a:extLst>
                <a:ext uri="{63B3BB69-23CF-44E3-9099-C40C66FF867C}">
                  <a14:compatExt spid="_x0000_s51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11</xdr:row>
          <xdr:rowOff>19050</xdr:rowOff>
        </xdr:from>
        <xdr:to>
          <xdr:col>1</xdr:col>
          <xdr:colOff>266700</xdr:colOff>
          <xdr:row>12</xdr:row>
          <xdr:rowOff>66675</xdr:rowOff>
        </xdr:to>
        <xdr:sp macro="" textlink="">
          <xdr:nvSpPr>
            <xdr:cNvPr id="5149" name="ViewRegister" hidden="1">
              <a:extLst>
                <a:ext uri="{63B3BB69-23CF-44E3-9099-C40C66FF867C}">
                  <a14:compatExt spid="_x0000_s51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13</xdr:row>
          <xdr:rowOff>104775</xdr:rowOff>
        </xdr:from>
        <xdr:to>
          <xdr:col>1</xdr:col>
          <xdr:colOff>285750</xdr:colOff>
          <xdr:row>14</xdr:row>
          <xdr:rowOff>152400</xdr:rowOff>
        </xdr:to>
        <xdr:sp macro="" textlink="">
          <xdr:nvSpPr>
            <xdr:cNvPr id="5150" name="JournalEntry" hidden="1">
              <a:extLst>
                <a:ext uri="{63B3BB69-23CF-44E3-9099-C40C66FF867C}">
                  <a14:compatExt spid="_x0000_s51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absolute">
    <xdr:from>
      <xdr:col>12</xdr:col>
      <xdr:colOff>28575</xdr:colOff>
      <xdr:row>1</xdr:row>
      <xdr:rowOff>0</xdr:rowOff>
    </xdr:from>
    <xdr:to>
      <xdr:col>12</xdr:col>
      <xdr:colOff>352424</xdr:colOff>
      <xdr:row>2</xdr:row>
      <xdr:rowOff>47625</xdr:rowOff>
    </xdr:to>
    <xdr:sp macro="[0]!CheckAdjustment" textlink="">
      <xdr:nvSpPr>
        <xdr:cNvPr id="4" name="Quad Arrow Callout 3" descr="Check Alignment Setup"/>
        <xdr:cNvSpPr/>
      </xdr:nvSpPr>
      <xdr:spPr bwMode="auto">
        <a:xfrm>
          <a:off x="7572375" y="209550"/>
          <a:ext cx="323849" cy="257175"/>
        </a:xfrm>
        <a:prstGeom prst="quadArrowCallout">
          <a:avLst/>
        </a:prstGeom>
        <a:gradFill>
          <a:gsLst>
            <a:gs pos="32000">
              <a:schemeClr val="accent1">
                <a:tint val="66000"/>
                <a:satMod val="160000"/>
              </a:schemeClr>
            </a:gs>
            <a:gs pos="50000">
              <a:schemeClr val="accent1">
                <a:tint val="44500"/>
                <a:satMod val="160000"/>
              </a:schemeClr>
            </a:gs>
            <a:gs pos="100000">
              <a:schemeClr val="accent1">
                <a:tint val="23500"/>
                <a:satMod val="160000"/>
              </a:schemeClr>
            </a:gs>
          </a:gsLst>
          <a:lin ang="3600000" scaled="0"/>
        </a:gra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US" sz="1100"/>
            <a:t>....</a:t>
          </a:r>
        </a:p>
      </xdr:txBody>
    </xdr:sp>
    <xdr:clientData/>
  </xdr:twoCellAnchor>
  <xdr:twoCellAnchor editAs="oneCell">
    <xdr:from>
      <xdr:col>12</xdr:col>
      <xdr:colOff>152400</xdr:colOff>
      <xdr:row>11</xdr:row>
      <xdr:rowOff>0</xdr:rowOff>
    </xdr:from>
    <xdr:to>
      <xdr:col>13</xdr:col>
      <xdr:colOff>209551</xdr:colOff>
      <xdr:row>14</xdr:row>
      <xdr:rowOff>9526</xdr:rowOff>
    </xdr:to>
    <xdr:pic macro="[0]!SaveSetup">
      <xdr:nvPicPr>
        <xdr:cNvPr id="21581" name="image_93469" descr="document,save,file,paper"/>
        <xdr:cNvPicPr>
          <a:picLocks noChangeAspect="1" noChangeArrowheads="1"/>
        </xdr:cNvPicPr>
      </xdr:nvPicPr>
      <xdr:blipFill>
        <a:blip xmlns:r="http://schemas.openxmlformats.org/officeDocument/2006/relationships" r:embed="rId1" cstate="print"/>
        <a:srcRect/>
        <a:stretch>
          <a:fillRect/>
        </a:stretch>
      </xdr:blipFill>
      <xdr:spPr bwMode="auto">
        <a:xfrm>
          <a:off x="7591425" y="1238250"/>
          <a:ext cx="523876" cy="523876"/>
        </a:xfrm>
        <a:prstGeom prst="rect">
          <a:avLst/>
        </a:prstGeom>
        <a:noFill/>
      </xdr:spPr>
    </xdr:pic>
    <xdr:clientData/>
  </xdr:twoCellAnchor>
  <xdr:twoCellAnchor editAs="oneCell">
    <xdr:from>
      <xdr:col>12</xdr:col>
      <xdr:colOff>219075</xdr:colOff>
      <xdr:row>16</xdr:row>
      <xdr:rowOff>95250</xdr:rowOff>
    </xdr:from>
    <xdr:to>
      <xdr:col>13</xdr:col>
      <xdr:colOff>219075</xdr:colOff>
      <xdr:row>19</xdr:row>
      <xdr:rowOff>9525</xdr:rowOff>
    </xdr:to>
    <xdr:pic macro="[0]!CancelSetup">
      <xdr:nvPicPr>
        <xdr:cNvPr id="21584" name="image_137957" descr="delete,del,remove"/>
        <xdr:cNvPicPr>
          <a:picLocks noChangeAspect="1" noChangeArrowheads="1"/>
        </xdr:cNvPicPr>
      </xdr:nvPicPr>
      <xdr:blipFill>
        <a:blip xmlns:r="http://schemas.openxmlformats.org/officeDocument/2006/relationships" r:embed="rId2" cstate="print"/>
        <a:srcRect/>
        <a:stretch>
          <a:fillRect/>
        </a:stretch>
      </xdr:blipFill>
      <xdr:spPr bwMode="auto">
        <a:xfrm>
          <a:off x="7677150" y="2200275"/>
          <a:ext cx="466725" cy="466725"/>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6</xdr:col>
          <xdr:colOff>9525</xdr:colOff>
          <xdr:row>2</xdr:row>
          <xdr:rowOff>9525</xdr:rowOff>
        </xdr:from>
        <xdr:to>
          <xdr:col>7</xdr:col>
          <xdr:colOff>314325</xdr:colOff>
          <xdr:row>3</xdr:row>
          <xdr:rowOff>0</xdr:rowOff>
        </xdr:to>
        <xdr:sp macro="" textlink="">
          <xdr:nvSpPr>
            <xdr:cNvPr id="21505" name="Drop Down 1" hidden="1">
              <a:extLst>
                <a:ext uri="{63B3BB69-23CF-44E3-9099-C40C66FF867C}">
                  <a14:compatExt spid="_x0000_s21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11</xdr:row>
          <xdr:rowOff>114300</xdr:rowOff>
        </xdr:from>
        <xdr:to>
          <xdr:col>2</xdr:col>
          <xdr:colOff>466725</xdr:colOff>
          <xdr:row>12</xdr:row>
          <xdr:rowOff>171450</xdr:rowOff>
        </xdr:to>
        <xdr:sp macro="" textlink="">
          <xdr:nvSpPr>
            <xdr:cNvPr id="21506" name="Check Box 2" hidden="1">
              <a:extLst>
                <a:ext uri="{63B3BB69-23CF-44E3-9099-C40C66FF867C}">
                  <a14:compatExt spid="_x0000_s215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114300</xdr:rowOff>
        </xdr:from>
        <xdr:to>
          <xdr:col>3</xdr:col>
          <xdr:colOff>600075</xdr:colOff>
          <xdr:row>12</xdr:row>
          <xdr:rowOff>171450</xdr:rowOff>
        </xdr:to>
        <xdr:sp macro="" textlink="">
          <xdr:nvSpPr>
            <xdr:cNvPr id="21507" name="Check Box 3" hidden="1">
              <a:extLst>
                <a:ext uri="{63B3BB69-23CF-44E3-9099-C40C66FF867C}">
                  <a14:compatExt spid="_x0000_s215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11</xdr:row>
          <xdr:rowOff>114300</xdr:rowOff>
        </xdr:from>
        <xdr:to>
          <xdr:col>4</xdr:col>
          <xdr:colOff>485775</xdr:colOff>
          <xdr:row>12</xdr:row>
          <xdr:rowOff>171450</xdr:rowOff>
        </xdr:to>
        <xdr:sp macro="" textlink="">
          <xdr:nvSpPr>
            <xdr:cNvPr id="21508" name="Check Box 4" hidden="1">
              <a:extLst>
                <a:ext uri="{63B3BB69-23CF-44E3-9099-C40C66FF867C}">
                  <a14:compatExt spid="_x0000_s215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OASDI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11</xdr:row>
          <xdr:rowOff>114300</xdr:rowOff>
        </xdr:from>
        <xdr:to>
          <xdr:col>5</xdr:col>
          <xdr:colOff>381000</xdr:colOff>
          <xdr:row>12</xdr:row>
          <xdr:rowOff>171450</xdr:rowOff>
        </xdr:to>
        <xdr:sp macro="" textlink="">
          <xdr:nvSpPr>
            <xdr:cNvPr id="21509" name="Check Box 5" hidden="1">
              <a:extLst>
                <a:ext uri="{63B3BB69-23CF-44E3-9099-C40C66FF867C}">
                  <a14:compatExt spid="_x0000_s215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561975</xdr:colOff>
          <xdr:row>11</xdr:row>
          <xdr:rowOff>114300</xdr:rowOff>
        </xdr:from>
        <xdr:to>
          <xdr:col>6</xdr:col>
          <xdr:colOff>523875</xdr:colOff>
          <xdr:row>12</xdr:row>
          <xdr:rowOff>171450</xdr:rowOff>
        </xdr:to>
        <xdr:sp macro="" textlink="">
          <xdr:nvSpPr>
            <xdr:cNvPr id="21510" name="Check Box 6" hidden="1">
              <a:extLst>
                <a:ext uri="{63B3BB69-23CF-44E3-9099-C40C66FF867C}">
                  <a14:compatExt spid="_x0000_s215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Local-EE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xdr:row>
          <xdr:rowOff>114300</xdr:rowOff>
        </xdr:from>
        <xdr:to>
          <xdr:col>7</xdr:col>
          <xdr:colOff>600075</xdr:colOff>
          <xdr:row>12</xdr:row>
          <xdr:rowOff>171450</xdr:rowOff>
        </xdr:to>
        <xdr:sp macro="" textlink="">
          <xdr:nvSpPr>
            <xdr:cNvPr id="21511" name="Check Box 7" hidden="1">
              <a:extLst>
                <a:ext uri="{63B3BB69-23CF-44E3-9099-C40C66FF867C}">
                  <a14:compatExt spid="_x0000_s215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FUTA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11</xdr:row>
          <xdr:rowOff>114300</xdr:rowOff>
        </xdr:from>
        <xdr:to>
          <xdr:col>8</xdr:col>
          <xdr:colOff>514350</xdr:colOff>
          <xdr:row>12</xdr:row>
          <xdr:rowOff>171450</xdr:rowOff>
        </xdr:to>
        <xdr:sp macro="" textlink="">
          <xdr:nvSpPr>
            <xdr:cNvPr id="21512" name="Check Box 8" hidden="1">
              <a:extLst>
                <a:ext uri="{63B3BB69-23CF-44E3-9099-C40C66FF867C}">
                  <a14:compatExt spid="_x0000_s215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SUTA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12</xdr:row>
          <xdr:rowOff>133350</xdr:rowOff>
        </xdr:from>
        <xdr:to>
          <xdr:col>2</xdr:col>
          <xdr:colOff>561975</xdr:colOff>
          <xdr:row>14</xdr:row>
          <xdr:rowOff>19050</xdr:rowOff>
        </xdr:to>
        <xdr:sp macro="" textlink="">
          <xdr:nvSpPr>
            <xdr:cNvPr id="21513" name="Check Box 9" hidden="1">
              <a:extLst>
                <a:ext uri="{63B3BB69-23CF-44E3-9099-C40C66FF867C}">
                  <a14:compatExt spid="_x0000_s215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133350</xdr:rowOff>
        </xdr:from>
        <xdr:to>
          <xdr:col>3</xdr:col>
          <xdr:colOff>600075</xdr:colOff>
          <xdr:row>14</xdr:row>
          <xdr:rowOff>0</xdr:rowOff>
        </xdr:to>
        <xdr:sp macro="" textlink="">
          <xdr:nvSpPr>
            <xdr:cNvPr id="21514" name="Check Box 10" hidden="1">
              <a:extLst>
                <a:ext uri="{63B3BB69-23CF-44E3-9099-C40C66FF867C}">
                  <a14:compatExt spid="_x0000_s215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12</xdr:row>
          <xdr:rowOff>133350</xdr:rowOff>
        </xdr:from>
        <xdr:to>
          <xdr:col>4</xdr:col>
          <xdr:colOff>485775</xdr:colOff>
          <xdr:row>14</xdr:row>
          <xdr:rowOff>0</xdr:rowOff>
        </xdr:to>
        <xdr:sp macro="" textlink="">
          <xdr:nvSpPr>
            <xdr:cNvPr id="21515" name="Check Box 11" hidden="1">
              <a:extLst>
                <a:ext uri="{63B3BB69-23CF-44E3-9099-C40C66FF867C}">
                  <a14:compatExt spid="_x0000_s215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OASDI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12</xdr:row>
          <xdr:rowOff>133350</xdr:rowOff>
        </xdr:from>
        <xdr:to>
          <xdr:col>5</xdr:col>
          <xdr:colOff>533400</xdr:colOff>
          <xdr:row>14</xdr:row>
          <xdr:rowOff>0</xdr:rowOff>
        </xdr:to>
        <xdr:sp macro="" textlink="">
          <xdr:nvSpPr>
            <xdr:cNvPr id="21516" name="Check Box 12" hidden="1">
              <a:extLst>
                <a:ext uri="{63B3BB69-23CF-44E3-9099-C40C66FF867C}">
                  <a14:compatExt spid="_x0000_s215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561975</xdr:colOff>
          <xdr:row>12</xdr:row>
          <xdr:rowOff>133350</xdr:rowOff>
        </xdr:from>
        <xdr:to>
          <xdr:col>6</xdr:col>
          <xdr:colOff>523875</xdr:colOff>
          <xdr:row>14</xdr:row>
          <xdr:rowOff>0</xdr:rowOff>
        </xdr:to>
        <xdr:sp macro="" textlink="">
          <xdr:nvSpPr>
            <xdr:cNvPr id="21517" name="Check Box 13" hidden="1">
              <a:extLst>
                <a:ext uri="{63B3BB69-23CF-44E3-9099-C40C66FF867C}">
                  <a14:compatExt spid="_x0000_s215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Local-EE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xdr:row>
          <xdr:rowOff>133350</xdr:rowOff>
        </xdr:from>
        <xdr:to>
          <xdr:col>7</xdr:col>
          <xdr:colOff>600075</xdr:colOff>
          <xdr:row>14</xdr:row>
          <xdr:rowOff>0</xdr:rowOff>
        </xdr:to>
        <xdr:sp macro="" textlink="">
          <xdr:nvSpPr>
            <xdr:cNvPr id="21518" name="Check Box 14" hidden="1">
              <a:extLst>
                <a:ext uri="{63B3BB69-23CF-44E3-9099-C40C66FF867C}">
                  <a14:compatExt spid="_x0000_s215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FUTA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12</xdr:row>
          <xdr:rowOff>133350</xdr:rowOff>
        </xdr:from>
        <xdr:to>
          <xdr:col>8</xdr:col>
          <xdr:colOff>514350</xdr:colOff>
          <xdr:row>14</xdr:row>
          <xdr:rowOff>0</xdr:rowOff>
        </xdr:to>
        <xdr:sp macro="" textlink="">
          <xdr:nvSpPr>
            <xdr:cNvPr id="21519" name="Check Box 15" hidden="1">
              <a:extLst>
                <a:ext uri="{63B3BB69-23CF-44E3-9099-C40C66FF867C}">
                  <a14:compatExt spid="_x0000_s215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SUTA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xdr:row>
          <xdr:rowOff>133350</xdr:rowOff>
        </xdr:from>
        <xdr:to>
          <xdr:col>2</xdr:col>
          <xdr:colOff>495300</xdr:colOff>
          <xdr:row>15</xdr:row>
          <xdr:rowOff>0</xdr:rowOff>
        </xdr:to>
        <xdr:sp macro="" textlink="">
          <xdr:nvSpPr>
            <xdr:cNvPr id="21520" name="Check Box 16" hidden="1">
              <a:extLst>
                <a:ext uri="{63B3BB69-23CF-44E3-9099-C40C66FF867C}">
                  <a14:compatExt spid="_x0000_s215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133350</xdr:rowOff>
        </xdr:from>
        <xdr:to>
          <xdr:col>3</xdr:col>
          <xdr:colOff>600075</xdr:colOff>
          <xdr:row>15</xdr:row>
          <xdr:rowOff>0</xdr:rowOff>
        </xdr:to>
        <xdr:sp macro="" textlink="">
          <xdr:nvSpPr>
            <xdr:cNvPr id="21521" name="Check Box 17" hidden="1">
              <a:extLst>
                <a:ext uri="{63B3BB69-23CF-44E3-9099-C40C66FF867C}">
                  <a14:compatExt spid="_x0000_s215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13</xdr:row>
          <xdr:rowOff>133350</xdr:rowOff>
        </xdr:from>
        <xdr:to>
          <xdr:col>4</xdr:col>
          <xdr:colOff>485775</xdr:colOff>
          <xdr:row>15</xdr:row>
          <xdr:rowOff>0</xdr:rowOff>
        </xdr:to>
        <xdr:sp macro="" textlink="">
          <xdr:nvSpPr>
            <xdr:cNvPr id="21522" name="Check Box 18" hidden="1">
              <a:extLst>
                <a:ext uri="{63B3BB69-23CF-44E3-9099-C40C66FF867C}">
                  <a14:compatExt spid="_x0000_s215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OASDI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13</xdr:row>
          <xdr:rowOff>133350</xdr:rowOff>
        </xdr:from>
        <xdr:to>
          <xdr:col>5</xdr:col>
          <xdr:colOff>533400</xdr:colOff>
          <xdr:row>15</xdr:row>
          <xdr:rowOff>0</xdr:rowOff>
        </xdr:to>
        <xdr:sp macro="" textlink="">
          <xdr:nvSpPr>
            <xdr:cNvPr id="21523" name="Check Box 19" hidden="1">
              <a:extLst>
                <a:ext uri="{63B3BB69-23CF-44E3-9099-C40C66FF867C}">
                  <a14:compatExt spid="_x0000_s215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561975</xdr:colOff>
          <xdr:row>13</xdr:row>
          <xdr:rowOff>133350</xdr:rowOff>
        </xdr:from>
        <xdr:to>
          <xdr:col>6</xdr:col>
          <xdr:colOff>523875</xdr:colOff>
          <xdr:row>15</xdr:row>
          <xdr:rowOff>0</xdr:rowOff>
        </xdr:to>
        <xdr:sp macro="" textlink="">
          <xdr:nvSpPr>
            <xdr:cNvPr id="21524" name="Check Box 20" hidden="1">
              <a:extLst>
                <a:ext uri="{63B3BB69-23CF-44E3-9099-C40C66FF867C}">
                  <a14:compatExt spid="_x0000_s215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Local-EE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xdr:row>
          <xdr:rowOff>133350</xdr:rowOff>
        </xdr:from>
        <xdr:to>
          <xdr:col>7</xdr:col>
          <xdr:colOff>600075</xdr:colOff>
          <xdr:row>15</xdr:row>
          <xdr:rowOff>0</xdr:rowOff>
        </xdr:to>
        <xdr:sp macro="" textlink="">
          <xdr:nvSpPr>
            <xdr:cNvPr id="21525" name="Check Box 21" hidden="1">
              <a:extLst>
                <a:ext uri="{63B3BB69-23CF-44E3-9099-C40C66FF867C}">
                  <a14:compatExt spid="_x0000_s215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FUTA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13</xdr:row>
          <xdr:rowOff>133350</xdr:rowOff>
        </xdr:from>
        <xdr:to>
          <xdr:col>8</xdr:col>
          <xdr:colOff>514350</xdr:colOff>
          <xdr:row>15</xdr:row>
          <xdr:rowOff>0</xdr:rowOff>
        </xdr:to>
        <xdr:sp macro="" textlink="">
          <xdr:nvSpPr>
            <xdr:cNvPr id="21526" name="Check Box 22" hidden="1">
              <a:extLst>
                <a:ext uri="{63B3BB69-23CF-44E3-9099-C40C66FF867C}">
                  <a14:compatExt spid="_x0000_s215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SUTA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14</xdr:row>
          <xdr:rowOff>171450</xdr:rowOff>
        </xdr:from>
        <xdr:to>
          <xdr:col>2</xdr:col>
          <xdr:colOff>419100</xdr:colOff>
          <xdr:row>16</xdr:row>
          <xdr:rowOff>38100</xdr:rowOff>
        </xdr:to>
        <xdr:sp macro="" textlink="">
          <xdr:nvSpPr>
            <xdr:cNvPr id="21527" name="Check Box 23" hidden="1">
              <a:extLst>
                <a:ext uri="{63B3BB69-23CF-44E3-9099-C40C66FF867C}">
                  <a14:compatExt spid="_x0000_s215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171450</xdr:rowOff>
        </xdr:from>
        <xdr:to>
          <xdr:col>3</xdr:col>
          <xdr:colOff>600075</xdr:colOff>
          <xdr:row>16</xdr:row>
          <xdr:rowOff>38100</xdr:rowOff>
        </xdr:to>
        <xdr:sp macro="" textlink="">
          <xdr:nvSpPr>
            <xdr:cNvPr id="21528" name="Check Box 24" hidden="1">
              <a:extLst>
                <a:ext uri="{63B3BB69-23CF-44E3-9099-C40C66FF867C}">
                  <a14:compatExt spid="_x0000_s215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14</xdr:row>
          <xdr:rowOff>171450</xdr:rowOff>
        </xdr:from>
        <xdr:to>
          <xdr:col>4</xdr:col>
          <xdr:colOff>485775</xdr:colOff>
          <xdr:row>16</xdr:row>
          <xdr:rowOff>38100</xdr:rowOff>
        </xdr:to>
        <xdr:sp macro="" textlink="">
          <xdr:nvSpPr>
            <xdr:cNvPr id="21529" name="Check Box 25" hidden="1">
              <a:extLst>
                <a:ext uri="{63B3BB69-23CF-44E3-9099-C40C66FF867C}">
                  <a14:compatExt spid="_x0000_s215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OASDI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14</xdr:row>
          <xdr:rowOff>171450</xdr:rowOff>
        </xdr:from>
        <xdr:to>
          <xdr:col>5</xdr:col>
          <xdr:colOff>333375</xdr:colOff>
          <xdr:row>16</xdr:row>
          <xdr:rowOff>38100</xdr:rowOff>
        </xdr:to>
        <xdr:sp macro="" textlink="">
          <xdr:nvSpPr>
            <xdr:cNvPr id="21530" name="Check Box 26" hidden="1">
              <a:extLst>
                <a:ext uri="{63B3BB69-23CF-44E3-9099-C40C66FF867C}">
                  <a14:compatExt spid="_x0000_s215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561975</xdr:colOff>
          <xdr:row>14</xdr:row>
          <xdr:rowOff>171450</xdr:rowOff>
        </xdr:from>
        <xdr:to>
          <xdr:col>6</xdr:col>
          <xdr:colOff>523875</xdr:colOff>
          <xdr:row>16</xdr:row>
          <xdr:rowOff>38100</xdr:rowOff>
        </xdr:to>
        <xdr:sp macro="" textlink="">
          <xdr:nvSpPr>
            <xdr:cNvPr id="21531" name="Check Box 27" hidden="1">
              <a:extLst>
                <a:ext uri="{63B3BB69-23CF-44E3-9099-C40C66FF867C}">
                  <a14:compatExt spid="_x0000_s215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Local-EE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xdr:row>
          <xdr:rowOff>171450</xdr:rowOff>
        </xdr:from>
        <xdr:to>
          <xdr:col>7</xdr:col>
          <xdr:colOff>600075</xdr:colOff>
          <xdr:row>16</xdr:row>
          <xdr:rowOff>38100</xdr:rowOff>
        </xdr:to>
        <xdr:sp macro="" textlink="">
          <xdr:nvSpPr>
            <xdr:cNvPr id="21532" name="Check Box 28" hidden="1">
              <a:extLst>
                <a:ext uri="{63B3BB69-23CF-44E3-9099-C40C66FF867C}">
                  <a14:compatExt spid="_x0000_s215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FUTA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14</xdr:row>
          <xdr:rowOff>171450</xdr:rowOff>
        </xdr:from>
        <xdr:to>
          <xdr:col>8</xdr:col>
          <xdr:colOff>514350</xdr:colOff>
          <xdr:row>16</xdr:row>
          <xdr:rowOff>38100</xdr:rowOff>
        </xdr:to>
        <xdr:sp macro="" textlink="">
          <xdr:nvSpPr>
            <xdr:cNvPr id="21533" name="Check Box 29" hidden="1">
              <a:extLst>
                <a:ext uri="{63B3BB69-23CF-44E3-9099-C40C66FF867C}">
                  <a14:compatExt spid="_x0000_s215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SUTA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xdr:row>
          <xdr:rowOff>9525</xdr:rowOff>
        </xdr:from>
        <xdr:to>
          <xdr:col>7</xdr:col>
          <xdr:colOff>314325</xdr:colOff>
          <xdr:row>2</xdr:row>
          <xdr:rowOff>0</xdr:rowOff>
        </xdr:to>
        <xdr:sp macro="" textlink="">
          <xdr:nvSpPr>
            <xdr:cNvPr id="21535" name="Drop Down 31" hidden="1">
              <a:extLst>
                <a:ext uri="{63B3BB69-23CF-44E3-9099-C40C66FF867C}">
                  <a14:compatExt spid="_x0000_s215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4</xdr:row>
          <xdr:rowOff>0</xdr:rowOff>
        </xdr:from>
        <xdr:to>
          <xdr:col>12</xdr:col>
          <xdr:colOff>0</xdr:colOff>
          <xdr:row>5</xdr:row>
          <xdr:rowOff>0</xdr:rowOff>
        </xdr:to>
        <xdr:sp macro="" textlink="">
          <xdr:nvSpPr>
            <xdr:cNvPr id="21536" name="Button 32" hidden="1">
              <a:extLst>
                <a:ext uri="{63B3BB69-23CF-44E3-9099-C40C66FF867C}">
                  <a14:compatExt spid="_x0000_s215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Year Close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2</xdr:row>
          <xdr:rowOff>38100</xdr:rowOff>
        </xdr:from>
        <xdr:to>
          <xdr:col>12</xdr:col>
          <xdr:colOff>0</xdr:colOff>
          <xdr:row>3</xdr:row>
          <xdr:rowOff>28575</xdr:rowOff>
        </xdr:to>
        <xdr:sp macro="" textlink="">
          <xdr:nvSpPr>
            <xdr:cNvPr id="21537" name="Button 33" hidden="1">
              <a:extLst>
                <a:ext uri="{63B3BB69-23CF-44E3-9099-C40C66FF867C}">
                  <a14:compatExt spid="_x0000_s215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Setup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36</xdr:row>
          <xdr:rowOff>19050</xdr:rowOff>
        </xdr:from>
        <xdr:to>
          <xdr:col>5</xdr:col>
          <xdr:colOff>28575</xdr:colOff>
          <xdr:row>37</xdr:row>
          <xdr:rowOff>57150</xdr:rowOff>
        </xdr:to>
        <xdr:sp macro="" textlink="">
          <xdr:nvSpPr>
            <xdr:cNvPr id="21539" name="Drop Down 35" hidden="1">
              <a:extLst>
                <a:ext uri="{63B3BB69-23CF-44E3-9099-C40C66FF867C}">
                  <a14:compatExt spid="_x0000_s215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4</xdr:row>
          <xdr:rowOff>0</xdr:rowOff>
        </xdr:from>
        <xdr:to>
          <xdr:col>9</xdr:col>
          <xdr:colOff>666750</xdr:colOff>
          <xdr:row>4</xdr:row>
          <xdr:rowOff>200025</xdr:rowOff>
        </xdr:to>
        <xdr:sp macro="" textlink="">
          <xdr:nvSpPr>
            <xdr:cNvPr id="21540" name="Button 36" hidden="1">
              <a:extLst>
                <a:ext uri="{63B3BB69-23CF-44E3-9099-C40C66FF867C}">
                  <a14:compatExt spid="_x0000_s215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Renew</a:t>
              </a:r>
            </a:p>
            <a:p>
              <a:pPr algn="ctr" rtl="0">
                <a:defRPr sz="1000"/>
              </a:pPr>
              <a:r>
                <a:rPr lang="en-US" sz="1000" b="0" i="0" u="none" strike="noStrike" baseline="0">
                  <a:solidFill>
                    <a:srgbClr val="000000"/>
                  </a:solidFill>
                  <a:latin typeface="Arial"/>
                  <a:cs typeface="Arial"/>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xdr:row>
          <xdr:rowOff>9525</xdr:rowOff>
        </xdr:from>
        <xdr:to>
          <xdr:col>12</xdr:col>
          <xdr:colOff>19050</xdr:colOff>
          <xdr:row>2</xdr:row>
          <xdr:rowOff>0</xdr:rowOff>
        </xdr:to>
        <xdr:sp macro="" textlink="">
          <xdr:nvSpPr>
            <xdr:cNvPr id="21558" name="Drop Down 54" hidden="1">
              <a:extLst>
                <a:ext uri="{63B3BB69-23CF-44E3-9099-C40C66FF867C}">
                  <a14:compatExt spid="_x0000_s215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1</xdr:row>
          <xdr:rowOff>0</xdr:rowOff>
        </xdr:from>
        <xdr:to>
          <xdr:col>9</xdr:col>
          <xdr:colOff>723900</xdr:colOff>
          <xdr:row>2</xdr:row>
          <xdr:rowOff>9525</xdr:rowOff>
        </xdr:to>
        <xdr:sp macro="" textlink="">
          <xdr:nvSpPr>
            <xdr:cNvPr id="21559" name="Option Button 55" hidden="1">
              <a:extLst>
                <a:ext uri="{63B3BB69-23CF-44E3-9099-C40C66FF867C}">
                  <a14:compatExt spid="_x0000_s215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Standard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xdr:row>
          <xdr:rowOff>38100</xdr:rowOff>
        </xdr:from>
        <xdr:to>
          <xdr:col>9</xdr:col>
          <xdr:colOff>762000</xdr:colOff>
          <xdr:row>3</xdr:row>
          <xdr:rowOff>47625</xdr:rowOff>
        </xdr:to>
        <xdr:sp macro="" textlink="">
          <xdr:nvSpPr>
            <xdr:cNvPr id="21560" name="Option Button 56" hidden="1">
              <a:extLst>
                <a:ext uri="{63B3BB69-23CF-44E3-9099-C40C66FF867C}">
                  <a14:compatExt spid="_x0000_s215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Customized</a:t>
              </a:r>
            </a:p>
          </xdr:txBody>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8</xdr:col>
      <xdr:colOff>457200</xdr:colOff>
      <xdr:row>1</xdr:row>
      <xdr:rowOff>133349</xdr:rowOff>
    </xdr:from>
    <xdr:to>
      <xdr:col>10</xdr:col>
      <xdr:colOff>247650</xdr:colOff>
      <xdr:row>4</xdr:row>
      <xdr:rowOff>0</xdr:rowOff>
    </xdr:to>
    <xdr:sp macro="" textlink="">
      <xdr:nvSpPr>
        <xdr:cNvPr id="2" name="Cloud Callout 1"/>
        <xdr:cNvSpPr/>
      </xdr:nvSpPr>
      <xdr:spPr bwMode="auto">
        <a:xfrm>
          <a:off x="5410200" y="295274"/>
          <a:ext cx="1009650" cy="495301"/>
        </a:xfrm>
        <a:prstGeom prst="cloudCallou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scene3d>
            <a:camera prst="orthographicFront"/>
            <a:lightRig rig="brightRoom" dir="t"/>
          </a:scene3d>
          <a:sp3d contourW="12700" prstMaterial="plastic">
            <a:bevelT w="20320" h="19050" prst="angle"/>
            <a:contourClr>
              <a:srgbClr val="000099"/>
            </a:contourClr>
          </a:sp3d>
        </a:bodyPr>
        <a:lstStyle/>
        <a:p>
          <a:pPr algn="ctr"/>
          <a:r>
            <a:rPr lang="en-US" sz="1400" b="1" cap="all" spc="0" baseline="0">
              <a:ln/>
              <a:gradFill>
                <a:gsLst>
                  <a:gs pos="0">
                    <a:schemeClr val="accent2">
                      <a:lumMod val="75000"/>
                    </a:schemeClr>
                  </a:gs>
                  <a:gs pos="50000">
                    <a:schemeClr val="accent1">
                      <a:tint val="44500"/>
                      <a:satMod val="160000"/>
                    </a:schemeClr>
                  </a:gs>
                  <a:gs pos="100000">
                    <a:schemeClr val="accent1">
                      <a:tint val="23500"/>
                      <a:satMod val="160000"/>
                    </a:schemeClr>
                  </a:gs>
                </a:gsLst>
                <a:lin ang="5400000" scaled="0"/>
              </a:gradFill>
              <a:effectLst>
                <a:outerShdw blurRad="19685" dist="12700" dir="5400000" algn="tl" rotWithShape="0">
                  <a:schemeClr val="accent1">
                    <a:satMod val="130000"/>
                    <a:alpha val="60000"/>
                  </a:schemeClr>
                </a:outerShdw>
                <a:reflection blurRad="10000" stA="55000" endPos="48000" dist="500" dir="5400000" sy="-100000" algn="bl" rotWithShape="0"/>
              </a:effectLst>
            </a:rPr>
            <a:t>Help</a:t>
          </a:r>
          <a:r>
            <a:rPr lang="en-US" sz="1100" b="1" cap="all" spc="0">
              <a:ln/>
              <a:gradFill>
                <a:gsLst>
                  <a:gs pos="0">
                    <a:schemeClr val="accent2">
                      <a:lumMod val="75000"/>
                    </a:schemeClr>
                  </a:gs>
                  <a:gs pos="50000">
                    <a:schemeClr val="accent1">
                      <a:tint val="44500"/>
                      <a:satMod val="160000"/>
                    </a:schemeClr>
                  </a:gs>
                  <a:gs pos="100000">
                    <a:schemeClr val="accent1">
                      <a:tint val="23500"/>
                      <a:satMod val="160000"/>
                    </a:schemeClr>
                  </a:gs>
                </a:gsLst>
                <a:lin ang="5400000" scaled="0"/>
              </a:gradFill>
              <a:effectLst>
                <a:outerShdw blurRad="19685" dist="12700" dir="5400000" algn="tl" rotWithShape="0">
                  <a:schemeClr val="accent1">
                    <a:satMod val="130000"/>
                    <a:alpha val="60000"/>
                  </a:schemeClr>
                </a:outerShdw>
                <a:reflection blurRad="10000" stA="55000" endPos="48000" dist="500" dir="5400000" sy="-100000" algn="bl" rotWithShape="0"/>
              </a:effectLst>
            </a:rPr>
            <a:t>?</a:t>
          </a:r>
        </a:p>
      </xdr:txBody>
    </xdr:sp>
    <xdr:clientData/>
  </xdr:twoCellAnchor>
  <mc:AlternateContent xmlns:mc="http://schemas.openxmlformats.org/markup-compatibility/2006">
    <mc:Choice xmlns:a14="http://schemas.microsoft.com/office/drawing/2010/main" Requires="a14">
      <xdr:twoCellAnchor editAs="oneCell">
        <xdr:from>
          <xdr:col>2</xdr:col>
          <xdr:colOff>114300</xdr:colOff>
          <xdr:row>6</xdr:row>
          <xdr:rowOff>57150</xdr:rowOff>
        </xdr:from>
        <xdr:to>
          <xdr:col>3</xdr:col>
          <xdr:colOff>600075</xdr:colOff>
          <xdr:row>8</xdr:row>
          <xdr:rowOff>66675</xdr:rowOff>
        </xdr:to>
        <xdr:sp macro="" textlink="">
          <xdr:nvSpPr>
            <xdr:cNvPr id="65541" name="Payroll" hidden="1">
              <a:extLst>
                <a:ext uri="{63B3BB69-23CF-44E3-9099-C40C66FF867C}">
                  <a14:compatExt spid="_x0000_s655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6</xdr:row>
          <xdr:rowOff>38100</xdr:rowOff>
        </xdr:from>
        <xdr:to>
          <xdr:col>8</xdr:col>
          <xdr:colOff>200025</xdr:colOff>
          <xdr:row>8</xdr:row>
          <xdr:rowOff>47625</xdr:rowOff>
        </xdr:to>
        <xdr:sp macro="" textlink="">
          <xdr:nvSpPr>
            <xdr:cNvPr id="65542" name="Comsetup" hidden="1">
              <a:extLst>
                <a:ext uri="{63B3BB69-23CF-44E3-9099-C40C66FF867C}">
                  <a14:compatExt spid="_x0000_s655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6</xdr:row>
          <xdr:rowOff>38100</xdr:rowOff>
        </xdr:from>
        <xdr:to>
          <xdr:col>10</xdr:col>
          <xdr:colOff>314325</xdr:colOff>
          <xdr:row>8</xdr:row>
          <xdr:rowOff>47625</xdr:rowOff>
        </xdr:to>
        <xdr:sp macro="" textlink="">
          <xdr:nvSpPr>
            <xdr:cNvPr id="65543" name="Taxrate" hidden="1">
              <a:extLst>
                <a:ext uri="{63B3BB69-23CF-44E3-9099-C40C66FF867C}">
                  <a14:compatExt spid="_x0000_s655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323850</xdr:colOff>
          <xdr:row>2</xdr:row>
          <xdr:rowOff>19050</xdr:rowOff>
        </xdr:from>
        <xdr:to>
          <xdr:col>9</xdr:col>
          <xdr:colOff>523875</xdr:colOff>
          <xdr:row>3</xdr:row>
          <xdr:rowOff>95250</xdr:rowOff>
        </xdr:to>
        <xdr:sp macro="" textlink="">
          <xdr:nvSpPr>
            <xdr:cNvPr id="65544" name="Help" hidden="1">
              <a:extLst>
                <a:ext uri="{63B3BB69-23CF-44E3-9099-C40C66FF867C}">
                  <a14:compatExt spid="_x0000_s65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xdr:row>
          <xdr:rowOff>38100</xdr:rowOff>
        </xdr:from>
        <xdr:to>
          <xdr:col>6</xdr:col>
          <xdr:colOff>85725</xdr:colOff>
          <xdr:row>8</xdr:row>
          <xdr:rowOff>57150</xdr:rowOff>
        </xdr:to>
        <xdr:sp macro="" textlink="">
          <xdr:nvSpPr>
            <xdr:cNvPr id="65545" name="Costing" hidden="1">
              <a:extLst>
                <a:ext uri="{63B3BB69-23CF-44E3-9099-C40C66FF867C}">
                  <a14:compatExt spid="_x0000_s655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0</xdr:col>
      <xdr:colOff>257175</xdr:colOff>
      <xdr:row>9</xdr:row>
      <xdr:rowOff>142877</xdr:rowOff>
    </xdr:from>
    <xdr:to>
      <xdr:col>1</xdr:col>
      <xdr:colOff>104775</xdr:colOff>
      <xdr:row>12</xdr:row>
      <xdr:rowOff>85728</xdr:rowOff>
    </xdr:to>
    <xdr:sp macro="[0]!Return1" textlink="">
      <xdr:nvSpPr>
        <xdr:cNvPr id="2" name="U-Turn Arrow 1"/>
        <xdr:cNvSpPr/>
      </xdr:nvSpPr>
      <xdr:spPr bwMode="auto">
        <a:xfrm rot="5400000">
          <a:off x="357187" y="1614490"/>
          <a:ext cx="428626" cy="628650"/>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xdr:twoCellAnchor>
  <xdr:twoCellAnchor>
    <xdr:from>
      <xdr:col>0</xdr:col>
      <xdr:colOff>476250</xdr:colOff>
      <xdr:row>17</xdr:row>
      <xdr:rowOff>104775</xdr:rowOff>
    </xdr:from>
    <xdr:to>
      <xdr:col>2</xdr:col>
      <xdr:colOff>38100</xdr:colOff>
      <xdr:row>19</xdr:row>
      <xdr:rowOff>133350</xdr:rowOff>
    </xdr:to>
    <xdr:sp macro="[0]!ViewEarning" textlink="">
      <xdr:nvSpPr>
        <xdr:cNvPr id="3" name="File"/>
        <xdr:cNvSpPr>
          <a:spLocks noEditPoints="1" noChangeArrowheads="1"/>
        </xdr:cNvSpPr>
      </xdr:nvSpPr>
      <xdr:spPr bwMode="auto">
        <a:xfrm>
          <a:off x="476250" y="2971800"/>
          <a:ext cx="885825" cy="352425"/>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txBody>
        <a:bodyPr/>
        <a:lstStyle/>
        <a:p>
          <a:r>
            <a:rPr lang="en-US" sz="900" baseline="0">
              <a:latin typeface="Arial Narrow" pitchFamily="34" charset="0"/>
            </a:rPr>
            <a:t>View Earning</a:t>
          </a:r>
        </a:p>
      </xdr:txBody>
    </xdr:sp>
    <xdr:clientData/>
  </xdr:twoCellAnchor>
  <mc:AlternateContent xmlns:mc="http://schemas.openxmlformats.org/markup-compatibility/2006">
    <mc:Choice xmlns:a14="http://schemas.microsoft.com/office/drawing/2010/main" Requires="a14">
      <xdr:twoCellAnchor editAs="oneCell">
        <xdr:from>
          <xdr:col>0</xdr:col>
          <xdr:colOff>9525</xdr:colOff>
          <xdr:row>1</xdr:row>
          <xdr:rowOff>9525</xdr:rowOff>
        </xdr:from>
        <xdr:to>
          <xdr:col>1</xdr:col>
          <xdr:colOff>0</xdr:colOff>
          <xdr:row>6</xdr:row>
          <xdr:rowOff>190500</xdr:rowOff>
        </xdr:to>
        <xdr:sp macro="" textlink="">
          <xdr:nvSpPr>
            <xdr:cNvPr id="23553" name="List Box 1" hidden="1">
              <a:extLst>
                <a:ext uri="{63B3BB69-23CF-44E3-9099-C40C66FF867C}">
                  <a14:compatExt spid="_x0000_s23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447675</xdr:colOff>
          <xdr:row>10</xdr:row>
          <xdr:rowOff>57150</xdr:rowOff>
        </xdr:from>
        <xdr:to>
          <xdr:col>2</xdr:col>
          <xdr:colOff>638175</xdr:colOff>
          <xdr:row>12</xdr:row>
          <xdr:rowOff>38100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Void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13</xdr:row>
          <xdr:rowOff>123825</xdr:rowOff>
        </xdr:from>
        <xdr:to>
          <xdr:col>1</xdr:col>
          <xdr:colOff>209550</xdr:colOff>
          <xdr:row>15</xdr:row>
          <xdr:rowOff>133350</xdr:rowOff>
        </xdr:to>
        <xdr:sp macro="" textlink="">
          <xdr:nvSpPr>
            <xdr:cNvPr id="23556" name="Button 4" hidden="1">
              <a:extLst>
                <a:ext uri="{63B3BB69-23CF-44E3-9099-C40C66FF867C}">
                  <a14:compatExt spid="_x0000_s235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13</xdr:row>
          <xdr:rowOff>114300</xdr:rowOff>
        </xdr:from>
        <xdr:to>
          <xdr:col>2</xdr:col>
          <xdr:colOff>742950</xdr:colOff>
          <xdr:row>15</xdr:row>
          <xdr:rowOff>114300</xdr:rowOff>
        </xdr:to>
        <xdr:sp macro="" textlink="">
          <xdr:nvSpPr>
            <xdr:cNvPr id="23557" name="Button 5" hidden="1">
              <a:extLst>
                <a:ext uri="{63B3BB69-23CF-44E3-9099-C40C66FF867C}">
                  <a14:compatExt spid="_x0000_s235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 Record</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209549</xdr:colOff>
      <xdr:row>0</xdr:row>
      <xdr:rowOff>28577</xdr:rowOff>
    </xdr:from>
    <xdr:to>
      <xdr:col>1</xdr:col>
      <xdr:colOff>190499</xdr:colOff>
      <xdr:row>1</xdr:row>
      <xdr:rowOff>152400</xdr:rowOff>
    </xdr:to>
    <xdr:sp macro="[0]!Return1" textlink="">
      <xdr:nvSpPr>
        <xdr:cNvPr id="2" name="U-Turn Arrow 1"/>
        <xdr:cNvSpPr/>
      </xdr:nvSpPr>
      <xdr:spPr bwMode="auto">
        <a:xfrm rot="5400000">
          <a:off x="295275" y="-57149"/>
          <a:ext cx="314323" cy="485775"/>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xdr:twoCellAnchor>
  <mc:AlternateContent xmlns:mc="http://schemas.openxmlformats.org/markup-compatibility/2006">
    <mc:Choice xmlns:a14="http://schemas.microsoft.com/office/drawing/2010/main" Requires="a14">
      <xdr:twoCellAnchor>
        <xdr:from>
          <xdr:col>1</xdr:col>
          <xdr:colOff>371475</xdr:colOff>
          <xdr:row>0</xdr:row>
          <xdr:rowOff>57150</xdr:rowOff>
        </xdr:from>
        <xdr:to>
          <xdr:col>3</xdr:col>
          <xdr:colOff>19050</xdr:colOff>
          <xdr:row>1</xdr:row>
          <xdr:rowOff>123825</xdr:rowOff>
        </xdr:to>
        <xdr:sp macro="" textlink="">
          <xdr:nvSpPr>
            <xdr:cNvPr id="139265" name="Button 1" hidden="1">
              <a:extLst>
                <a:ext uri="{63B3BB69-23CF-44E3-9099-C40C66FF867C}">
                  <a14:compatExt spid="_x0000_s139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3</xdr:col>
      <xdr:colOff>9526</xdr:colOff>
      <xdr:row>0</xdr:row>
      <xdr:rowOff>9525</xdr:rowOff>
    </xdr:from>
    <xdr:to>
      <xdr:col>3</xdr:col>
      <xdr:colOff>533400</xdr:colOff>
      <xdr:row>2</xdr:row>
      <xdr:rowOff>104778</xdr:rowOff>
    </xdr:to>
    <xdr:sp macro="[0]!ReturnRecord" textlink="">
      <xdr:nvSpPr>
        <xdr:cNvPr id="2" name="U-Turn Arrow 1"/>
        <xdr:cNvSpPr/>
      </xdr:nvSpPr>
      <xdr:spPr bwMode="auto">
        <a:xfrm rot="5400000">
          <a:off x="1681161" y="-42860"/>
          <a:ext cx="419103" cy="523874"/>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000" baseline="0">
              <a:ln>
                <a:noFill/>
              </a:ln>
              <a:solidFill>
                <a:sysClr val="windowText" lastClr="000000"/>
              </a:solidFill>
              <a:latin typeface="Antique Olive" pitchFamily="34" charset="0"/>
            </a:rPr>
            <a:t>Return</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5</xdr:row>
          <xdr:rowOff>0</xdr:rowOff>
        </xdr:from>
        <xdr:to>
          <xdr:col>10</xdr:col>
          <xdr:colOff>38100</xdr:colOff>
          <xdr:row>5</xdr:row>
          <xdr:rowOff>200025</xdr:rowOff>
        </xdr:to>
        <xdr:sp macro="" textlink="">
          <xdr:nvSpPr>
            <xdr:cNvPr id="41985" name="Drop Down 1"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xdr:row>
          <xdr:rowOff>0</xdr:rowOff>
        </xdr:from>
        <xdr:to>
          <xdr:col>10</xdr:col>
          <xdr:colOff>38100</xdr:colOff>
          <xdr:row>7</xdr:row>
          <xdr:rowOff>0</xdr:rowOff>
        </xdr:to>
        <xdr:sp macro="" textlink="">
          <xdr:nvSpPr>
            <xdr:cNvPr id="41986" name="Drop Down 2" hidden="1">
              <a:extLst>
                <a:ext uri="{63B3BB69-23CF-44E3-9099-C40C66FF867C}">
                  <a14:compatExt spid="_x0000_s41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952500</xdr:colOff>
          <xdr:row>8</xdr:row>
          <xdr:rowOff>9525</xdr:rowOff>
        </xdr:from>
        <xdr:to>
          <xdr:col>9</xdr:col>
          <xdr:colOff>1123950</xdr:colOff>
          <xdr:row>9</xdr:row>
          <xdr:rowOff>114300</xdr:rowOff>
        </xdr:to>
        <xdr:sp macro="" textlink="">
          <xdr:nvSpPr>
            <xdr:cNvPr id="41988" name="Button 4" hidden="1">
              <a:extLst>
                <a:ext uri="{63B3BB69-23CF-44E3-9099-C40C66FF867C}">
                  <a14:compatExt spid="_x0000_s419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381000</xdr:colOff>
          <xdr:row>3</xdr:row>
          <xdr:rowOff>47625</xdr:rowOff>
        </xdr:from>
        <xdr:to>
          <xdr:col>8</xdr:col>
          <xdr:colOff>514350</xdr:colOff>
          <xdr:row>4</xdr:row>
          <xdr:rowOff>104775</xdr:rowOff>
        </xdr:to>
        <xdr:sp macro="" textlink="">
          <xdr:nvSpPr>
            <xdr:cNvPr id="41989" name="Option Button 5" hidden="1">
              <a:extLst>
                <a:ext uri="{63B3BB69-23CF-44E3-9099-C40C66FF867C}">
                  <a14:compatExt spid="_x0000_s419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Employee Copy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914400</xdr:colOff>
          <xdr:row>3</xdr:row>
          <xdr:rowOff>38100</xdr:rowOff>
        </xdr:from>
        <xdr:to>
          <xdr:col>9</xdr:col>
          <xdr:colOff>819150</xdr:colOff>
          <xdr:row>4</xdr:row>
          <xdr:rowOff>95250</xdr:rowOff>
        </xdr:to>
        <xdr:sp macro="" textlink="">
          <xdr:nvSpPr>
            <xdr:cNvPr id="41990" name="Option Button 6" hidden="1">
              <a:extLst>
                <a:ext uri="{63B3BB69-23CF-44E3-9099-C40C66FF867C}">
                  <a14:compatExt spid="_x0000_s419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IRS Red Copy</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8</xdr:row>
          <xdr:rowOff>9525</xdr:rowOff>
        </xdr:from>
        <xdr:to>
          <xdr:col>8</xdr:col>
          <xdr:colOff>581025</xdr:colOff>
          <xdr:row>9</xdr:row>
          <xdr:rowOff>114300</xdr:rowOff>
        </xdr:to>
        <xdr:sp macro="" textlink="">
          <xdr:nvSpPr>
            <xdr:cNvPr id="41987" name="Button 3" hidden="1">
              <a:extLst>
                <a:ext uri="{63B3BB69-23CF-44E3-9099-C40C66FF867C}">
                  <a14:compatExt spid="_x0000_s419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18</xdr:col>
      <xdr:colOff>304800</xdr:colOff>
      <xdr:row>7</xdr:row>
      <xdr:rowOff>104776</xdr:rowOff>
    </xdr:from>
    <xdr:to>
      <xdr:col>18</xdr:col>
      <xdr:colOff>933449</xdr:colOff>
      <xdr:row>9</xdr:row>
      <xdr:rowOff>95253</xdr:rowOff>
    </xdr:to>
    <xdr:sp macro="[0]!Return1" textlink="">
      <xdr:nvSpPr>
        <xdr:cNvPr id="2" name="U-Turn Arrow 1"/>
        <xdr:cNvSpPr/>
      </xdr:nvSpPr>
      <xdr:spPr bwMode="auto">
        <a:xfrm rot="5400000">
          <a:off x="7834311" y="1195390"/>
          <a:ext cx="352427" cy="628649"/>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xdr:twoCellAnchor>
  <xdr:twoCellAnchor>
    <xdr:from>
      <xdr:col>18</xdr:col>
      <xdr:colOff>285750</xdr:colOff>
      <xdr:row>10</xdr:row>
      <xdr:rowOff>57149</xdr:rowOff>
    </xdr:from>
    <xdr:to>
      <xdr:col>18</xdr:col>
      <xdr:colOff>1114426</xdr:colOff>
      <xdr:row>12</xdr:row>
      <xdr:rowOff>66674</xdr:rowOff>
    </xdr:to>
    <xdr:sp macro="[0]!BatchReport" textlink="">
      <xdr:nvSpPr>
        <xdr:cNvPr id="4" name="File"/>
        <xdr:cNvSpPr>
          <a:spLocks noEditPoints="1" noChangeArrowheads="1"/>
        </xdr:cNvSpPr>
      </xdr:nvSpPr>
      <xdr:spPr bwMode="auto">
        <a:xfrm>
          <a:off x="7677150" y="1809749"/>
          <a:ext cx="828676" cy="333375"/>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txBody>
        <a:bodyPr/>
        <a:lstStyle/>
        <a:p>
          <a:r>
            <a:rPr lang="en-US" sz="900" baseline="0">
              <a:latin typeface="Arial Narrow" pitchFamily="34" charset="0"/>
            </a:rPr>
            <a:t>View Report</a:t>
          </a:r>
        </a:p>
      </xdr:txBody>
    </xdr:sp>
    <xdr:clientData/>
  </xdr:twoCellAnchor>
  <mc:AlternateContent xmlns:mc="http://schemas.openxmlformats.org/markup-compatibility/2006">
    <mc:Choice xmlns:a14="http://schemas.microsoft.com/office/drawing/2010/main" Requires="a14">
      <xdr:twoCellAnchor>
        <xdr:from>
          <xdr:col>17</xdr:col>
          <xdr:colOff>9525</xdr:colOff>
          <xdr:row>8</xdr:row>
          <xdr:rowOff>0</xdr:rowOff>
        </xdr:from>
        <xdr:to>
          <xdr:col>17</xdr:col>
          <xdr:colOff>1200150</xdr:colOff>
          <xdr:row>9</xdr:row>
          <xdr:rowOff>76200</xdr:rowOff>
        </xdr:to>
        <xdr:sp macro="" textlink="">
          <xdr:nvSpPr>
            <xdr:cNvPr id="45057" name="Button 1" hidden="1">
              <a:extLst>
                <a:ext uri="{63B3BB69-23CF-44E3-9099-C40C66FF867C}">
                  <a14:compatExt spid="_x0000_s450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PR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13</xdr:row>
          <xdr:rowOff>133350</xdr:rowOff>
        </xdr:from>
        <xdr:to>
          <xdr:col>18</xdr:col>
          <xdr:colOff>914400</xdr:colOff>
          <xdr:row>14</xdr:row>
          <xdr:rowOff>152400</xdr:rowOff>
        </xdr:to>
        <xdr:sp macro="" textlink="">
          <xdr:nvSpPr>
            <xdr:cNvPr id="45059" name="Drop Down 3" hidden="1">
              <a:extLst>
                <a:ext uri="{63B3BB69-23CF-44E3-9099-C40C66FF867C}">
                  <a14:compatExt spid="_x0000_s45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19050</xdr:colOff>
          <xdr:row>21</xdr:row>
          <xdr:rowOff>152400</xdr:rowOff>
        </xdr:from>
        <xdr:to>
          <xdr:col>18</xdr:col>
          <xdr:colOff>76200</xdr:colOff>
          <xdr:row>23</xdr:row>
          <xdr:rowOff>9525</xdr:rowOff>
        </xdr:to>
        <xdr:sp macro="" textlink="">
          <xdr:nvSpPr>
            <xdr:cNvPr id="45061" name="Option Button 5" hidden="1">
              <a:extLst>
                <a:ext uri="{63B3BB69-23CF-44E3-9099-C40C66FF867C}">
                  <a14:compatExt spid="_x0000_s450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Standard Check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23</xdr:row>
          <xdr:rowOff>76200</xdr:rowOff>
        </xdr:from>
        <xdr:to>
          <xdr:col>18</xdr:col>
          <xdr:colOff>104775</xdr:colOff>
          <xdr:row>24</xdr:row>
          <xdr:rowOff>114300</xdr:rowOff>
        </xdr:to>
        <xdr:sp macro="" textlink="">
          <xdr:nvSpPr>
            <xdr:cNvPr id="45062" name="Option Button 6" hidden="1">
              <a:extLst>
                <a:ext uri="{63B3BB69-23CF-44E3-9099-C40C66FF867C}">
                  <a14:compatExt spid="_x0000_s450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Customized Check Format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28575</xdr:colOff>
          <xdr:row>10</xdr:row>
          <xdr:rowOff>133350</xdr:rowOff>
        </xdr:from>
        <xdr:to>
          <xdr:col>17</xdr:col>
          <xdr:colOff>1219200</xdr:colOff>
          <xdr:row>12</xdr:row>
          <xdr:rowOff>66675</xdr:rowOff>
        </xdr:to>
        <xdr:sp macro="" textlink="">
          <xdr:nvSpPr>
            <xdr:cNvPr id="45063" name="Button 7" hidden="1">
              <a:extLst>
                <a:ext uri="{63B3BB69-23CF-44E3-9099-C40C66FF867C}">
                  <a14:compatExt spid="_x0000_s450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 Batch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85725</xdr:colOff>
          <xdr:row>0</xdr:row>
          <xdr:rowOff>190500</xdr:rowOff>
        </xdr:from>
        <xdr:to>
          <xdr:col>17</xdr:col>
          <xdr:colOff>666750</xdr:colOff>
          <xdr:row>2</xdr:row>
          <xdr:rowOff>9525</xdr:rowOff>
        </xdr:to>
        <xdr:sp macro="" textlink="">
          <xdr:nvSpPr>
            <xdr:cNvPr id="45065" name="Check Box 9" hidden="1">
              <a:extLst>
                <a:ext uri="{63B3BB69-23CF-44E3-9099-C40C66FF867C}">
                  <a14:compatExt spid="_x0000_s450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Week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457200</xdr:colOff>
          <xdr:row>1</xdr:row>
          <xdr:rowOff>171450</xdr:rowOff>
        </xdr:from>
        <xdr:to>
          <xdr:col>17</xdr:col>
          <xdr:colOff>1000125</xdr:colOff>
          <xdr:row>3</xdr:row>
          <xdr:rowOff>28575</xdr:rowOff>
        </xdr:to>
        <xdr:sp macro="" textlink="">
          <xdr:nvSpPr>
            <xdr:cNvPr id="45066" name="Check Box 10" hidden="1">
              <a:extLst>
                <a:ext uri="{63B3BB69-23CF-44E3-9099-C40C66FF867C}">
                  <a14:compatExt spid="_x0000_s450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Week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885825</xdr:colOff>
          <xdr:row>0</xdr:row>
          <xdr:rowOff>190500</xdr:rowOff>
        </xdr:from>
        <xdr:to>
          <xdr:col>18</xdr:col>
          <xdr:colOff>180975</xdr:colOff>
          <xdr:row>2</xdr:row>
          <xdr:rowOff>9525</xdr:rowOff>
        </xdr:to>
        <xdr:sp macro="" textlink="">
          <xdr:nvSpPr>
            <xdr:cNvPr id="45067" name="Check Box 11" hidden="1">
              <a:extLst>
                <a:ext uri="{63B3BB69-23CF-44E3-9099-C40C66FF867C}">
                  <a14:compatExt spid="_x0000_s45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Week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xdr:row>
          <xdr:rowOff>171450</xdr:rowOff>
        </xdr:from>
        <xdr:to>
          <xdr:col>18</xdr:col>
          <xdr:colOff>657225</xdr:colOff>
          <xdr:row>3</xdr:row>
          <xdr:rowOff>28575</xdr:rowOff>
        </xdr:to>
        <xdr:sp macro="" textlink="">
          <xdr:nvSpPr>
            <xdr:cNvPr id="45069" name="Check Box 13" hidden="1">
              <a:extLst>
                <a:ext uri="{63B3BB69-23CF-44E3-9099-C40C66FF867C}">
                  <a14:compatExt spid="_x0000_s45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Week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0</xdr:row>
          <xdr:rowOff>190500</xdr:rowOff>
        </xdr:from>
        <xdr:to>
          <xdr:col>18</xdr:col>
          <xdr:colOff>1057275</xdr:colOff>
          <xdr:row>2</xdr:row>
          <xdr:rowOff>9525</xdr:rowOff>
        </xdr:to>
        <xdr:sp macro="" textlink="">
          <xdr:nvSpPr>
            <xdr:cNvPr id="45070" name="Check Box 14" hidden="1">
              <a:extLst>
                <a:ext uri="{63B3BB69-23CF-44E3-9099-C40C66FF867C}">
                  <a14:compatExt spid="_x0000_s45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Week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428625</xdr:colOff>
          <xdr:row>0</xdr:row>
          <xdr:rowOff>19050</xdr:rowOff>
        </xdr:from>
        <xdr:to>
          <xdr:col>10</xdr:col>
          <xdr:colOff>0</xdr:colOff>
          <xdr:row>1</xdr:row>
          <xdr:rowOff>0</xdr:rowOff>
        </xdr:to>
        <xdr:sp macro="" textlink="">
          <xdr:nvSpPr>
            <xdr:cNvPr id="45072" name="Auto" hidden="1">
              <a:extLst>
                <a:ext uri="{63B3BB69-23CF-44E3-9099-C40C66FF867C}">
                  <a14:compatExt spid="_x0000_s45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0</xdr:row>
          <xdr:rowOff>200025</xdr:rowOff>
        </xdr:from>
        <xdr:to>
          <xdr:col>9</xdr:col>
          <xdr:colOff>476250</xdr:colOff>
          <xdr:row>2</xdr:row>
          <xdr:rowOff>19050</xdr:rowOff>
        </xdr:to>
        <xdr:sp macro="" textlink="">
          <xdr:nvSpPr>
            <xdr:cNvPr id="45073" name="Check Box 17" hidden="1">
              <a:extLst>
                <a:ext uri="{63B3BB69-23CF-44E3-9099-C40C66FF867C}">
                  <a14:compatExt spid="_x0000_s45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xdr:row>
          <xdr:rowOff>200025</xdr:rowOff>
        </xdr:from>
        <xdr:to>
          <xdr:col>9</xdr:col>
          <xdr:colOff>476250</xdr:colOff>
          <xdr:row>3</xdr:row>
          <xdr:rowOff>38100</xdr:rowOff>
        </xdr:to>
        <xdr:sp macro="" textlink="">
          <xdr:nvSpPr>
            <xdr:cNvPr id="45079" name="Check Box 23" hidden="1">
              <a:extLst>
                <a:ext uri="{63B3BB69-23CF-44E3-9099-C40C66FF867C}">
                  <a14:compatExt spid="_x0000_s45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2</xdr:row>
          <xdr:rowOff>200025</xdr:rowOff>
        </xdr:from>
        <xdr:to>
          <xdr:col>9</xdr:col>
          <xdr:colOff>476250</xdr:colOff>
          <xdr:row>4</xdr:row>
          <xdr:rowOff>38100</xdr:rowOff>
        </xdr:to>
        <xdr:sp macro="" textlink="">
          <xdr:nvSpPr>
            <xdr:cNvPr id="45080" name="Check Box 24" hidden="1">
              <a:extLst>
                <a:ext uri="{63B3BB69-23CF-44E3-9099-C40C66FF867C}">
                  <a14:compatExt spid="_x0000_s45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3</xdr:row>
          <xdr:rowOff>200025</xdr:rowOff>
        </xdr:from>
        <xdr:to>
          <xdr:col>9</xdr:col>
          <xdr:colOff>476250</xdr:colOff>
          <xdr:row>5</xdr:row>
          <xdr:rowOff>38100</xdr:rowOff>
        </xdr:to>
        <xdr:sp macro="" textlink="">
          <xdr:nvSpPr>
            <xdr:cNvPr id="45081" name="Check Box 25" hidden="1">
              <a:extLst>
                <a:ext uri="{63B3BB69-23CF-44E3-9099-C40C66FF867C}">
                  <a14:compatExt spid="_x0000_s45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4</xdr:row>
          <xdr:rowOff>200025</xdr:rowOff>
        </xdr:from>
        <xdr:to>
          <xdr:col>9</xdr:col>
          <xdr:colOff>476250</xdr:colOff>
          <xdr:row>6</xdr:row>
          <xdr:rowOff>38100</xdr:rowOff>
        </xdr:to>
        <xdr:sp macro="" textlink="">
          <xdr:nvSpPr>
            <xdr:cNvPr id="45082" name="Check Box 26" hidden="1">
              <a:extLst>
                <a:ext uri="{63B3BB69-23CF-44E3-9099-C40C66FF867C}">
                  <a14:compatExt spid="_x0000_s45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5</xdr:row>
          <xdr:rowOff>200025</xdr:rowOff>
        </xdr:from>
        <xdr:to>
          <xdr:col>9</xdr:col>
          <xdr:colOff>476250</xdr:colOff>
          <xdr:row>7</xdr:row>
          <xdr:rowOff>38100</xdr:rowOff>
        </xdr:to>
        <xdr:sp macro="" textlink="">
          <xdr:nvSpPr>
            <xdr:cNvPr id="45083" name="Check Box 27" hidden="1">
              <a:extLst>
                <a:ext uri="{63B3BB69-23CF-44E3-9099-C40C66FF867C}">
                  <a14:compatExt spid="_x0000_s45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6</xdr:row>
          <xdr:rowOff>200025</xdr:rowOff>
        </xdr:from>
        <xdr:to>
          <xdr:col>9</xdr:col>
          <xdr:colOff>476250</xdr:colOff>
          <xdr:row>8</xdr:row>
          <xdr:rowOff>38100</xdr:rowOff>
        </xdr:to>
        <xdr:sp macro="" textlink="">
          <xdr:nvSpPr>
            <xdr:cNvPr id="45084" name="Check Box 28" hidden="1">
              <a:extLst>
                <a:ext uri="{63B3BB69-23CF-44E3-9099-C40C66FF867C}">
                  <a14:compatExt spid="_x0000_s450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7</xdr:row>
          <xdr:rowOff>200025</xdr:rowOff>
        </xdr:from>
        <xdr:to>
          <xdr:col>9</xdr:col>
          <xdr:colOff>476250</xdr:colOff>
          <xdr:row>9</xdr:row>
          <xdr:rowOff>38100</xdr:rowOff>
        </xdr:to>
        <xdr:sp macro="" textlink="">
          <xdr:nvSpPr>
            <xdr:cNvPr id="45085" name="Check Box 29" hidden="1">
              <a:extLst>
                <a:ext uri="{63B3BB69-23CF-44E3-9099-C40C66FF867C}">
                  <a14:compatExt spid="_x0000_s45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8</xdr:row>
          <xdr:rowOff>200025</xdr:rowOff>
        </xdr:from>
        <xdr:to>
          <xdr:col>9</xdr:col>
          <xdr:colOff>476250</xdr:colOff>
          <xdr:row>10</xdr:row>
          <xdr:rowOff>38100</xdr:rowOff>
        </xdr:to>
        <xdr:sp macro="" textlink="">
          <xdr:nvSpPr>
            <xdr:cNvPr id="45087" name="Check Box 31" hidden="1">
              <a:extLst>
                <a:ext uri="{63B3BB69-23CF-44E3-9099-C40C66FF867C}">
                  <a14:compatExt spid="_x0000_s45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9</xdr:row>
          <xdr:rowOff>200025</xdr:rowOff>
        </xdr:from>
        <xdr:to>
          <xdr:col>9</xdr:col>
          <xdr:colOff>476250</xdr:colOff>
          <xdr:row>11</xdr:row>
          <xdr:rowOff>38100</xdr:rowOff>
        </xdr:to>
        <xdr:sp macro="" textlink="">
          <xdr:nvSpPr>
            <xdr:cNvPr id="45088" name="Check Box 32" hidden="1">
              <a:extLst>
                <a:ext uri="{63B3BB69-23CF-44E3-9099-C40C66FF867C}">
                  <a14:compatExt spid="_x0000_s45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10</xdr:row>
          <xdr:rowOff>200025</xdr:rowOff>
        </xdr:from>
        <xdr:to>
          <xdr:col>9</xdr:col>
          <xdr:colOff>476250</xdr:colOff>
          <xdr:row>12</xdr:row>
          <xdr:rowOff>38100</xdr:rowOff>
        </xdr:to>
        <xdr:sp macro="" textlink="">
          <xdr:nvSpPr>
            <xdr:cNvPr id="45089" name="Check Box 33" hidden="1">
              <a:extLst>
                <a:ext uri="{63B3BB69-23CF-44E3-9099-C40C66FF867C}">
                  <a14:compatExt spid="_x0000_s45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11</xdr:row>
          <xdr:rowOff>200025</xdr:rowOff>
        </xdr:from>
        <xdr:to>
          <xdr:col>9</xdr:col>
          <xdr:colOff>476250</xdr:colOff>
          <xdr:row>13</xdr:row>
          <xdr:rowOff>38100</xdr:rowOff>
        </xdr:to>
        <xdr:sp macro="" textlink="">
          <xdr:nvSpPr>
            <xdr:cNvPr id="45090" name="Check Box 34" hidden="1">
              <a:extLst>
                <a:ext uri="{63B3BB69-23CF-44E3-9099-C40C66FF867C}">
                  <a14:compatExt spid="_x0000_s450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12</xdr:row>
          <xdr:rowOff>200025</xdr:rowOff>
        </xdr:from>
        <xdr:to>
          <xdr:col>9</xdr:col>
          <xdr:colOff>476250</xdr:colOff>
          <xdr:row>14</xdr:row>
          <xdr:rowOff>38100</xdr:rowOff>
        </xdr:to>
        <xdr:sp macro="" textlink="">
          <xdr:nvSpPr>
            <xdr:cNvPr id="45091" name="Check Box 35" hidden="1">
              <a:extLst>
                <a:ext uri="{63B3BB69-23CF-44E3-9099-C40C66FF867C}">
                  <a14:compatExt spid="_x0000_s450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13</xdr:row>
          <xdr:rowOff>200025</xdr:rowOff>
        </xdr:from>
        <xdr:to>
          <xdr:col>9</xdr:col>
          <xdr:colOff>476250</xdr:colOff>
          <xdr:row>15</xdr:row>
          <xdr:rowOff>38100</xdr:rowOff>
        </xdr:to>
        <xdr:sp macro="" textlink="">
          <xdr:nvSpPr>
            <xdr:cNvPr id="45092" name="Check Box 36" hidden="1">
              <a:extLst>
                <a:ext uri="{63B3BB69-23CF-44E3-9099-C40C66FF867C}">
                  <a14:compatExt spid="_x0000_s450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14</xdr:row>
          <xdr:rowOff>200025</xdr:rowOff>
        </xdr:from>
        <xdr:to>
          <xdr:col>9</xdr:col>
          <xdr:colOff>476250</xdr:colOff>
          <xdr:row>16</xdr:row>
          <xdr:rowOff>38100</xdr:rowOff>
        </xdr:to>
        <xdr:sp macro="" textlink="">
          <xdr:nvSpPr>
            <xdr:cNvPr id="45093" name="Check Box 37" hidden="1">
              <a:extLst>
                <a:ext uri="{63B3BB69-23CF-44E3-9099-C40C66FF867C}">
                  <a14:compatExt spid="_x0000_s450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15</xdr:row>
          <xdr:rowOff>200025</xdr:rowOff>
        </xdr:from>
        <xdr:to>
          <xdr:col>9</xdr:col>
          <xdr:colOff>476250</xdr:colOff>
          <xdr:row>17</xdr:row>
          <xdr:rowOff>38100</xdr:rowOff>
        </xdr:to>
        <xdr:sp macro="" textlink="">
          <xdr:nvSpPr>
            <xdr:cNvPr id="45094" name="Check Box 38" hidden="1">
              <a:extLst>
                <a:ext uri="{63B3BB69-23CF-44E3-9099-C40C66FF867C}">
                  <a14:compatExt spid="_x0000_s450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16</xdr:row>
          <xdr:rowOff>200025</xdr:rowOff>
        </xdr:from>
        <xdr:to>
          <xdr:col>9</xdr:col>
          <xdr:colOff>476250</xdr:colOff>
          <xdr:row>18</xdr:row>
          <xdr:rowOff>38100</xdr:rowOff>
        </xdr:to>
        <xdr:sp macro="" textlink="">
          <xdr:nvSpPr>
            <xdr:cNvPr id="45095" name="Check Box 39" hidden="1">
              <a:extLst>
                <a:ext uri="{63B3BB69-23CF-44E3-9099-C40C66FF867C}">
                  <a14:compatExt spid="_x0000_s450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17</xdr:row>
          <xdr:rowOff>200025</xdr:rowOff>
        </xdr:from>
        <xdr:to>
          <xdr:col>9</xdr:col>
          <xdr:colOff>476250</xdr:colOff>
          <xdr:row>19</xdr:row>
          <xdr:rowOff>38100</xdr:rowOff>
        </xdr:to>
        <xdr:sp macro="" textlink="">
          <xdr:nvSpPr>
            <xdr:cNvPr id="45096" name="Check Box 40" hidden="1">
              <a:extLst>
                <a:ext uri="{63B3BB69-23CF-44E3-9099-C40C66FF867C}">
                  <a14:compatExt spid="_x0000_s450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18</xdr:row>
          <xdr:rowOff>200025</xdr:rowOff>
        </xdr:from>
        <xdr:to>
          <xdr:col>9</xdr:col>
          <xdr:colOff>476250</xdr:colOff>
          <xdr:row>20</xdr:row>
          <xdr:rowOff>38100</xdr:rowOff>
        </xdr:to>
        <xdr:sp macro="" textlink="">
          <xdr:nvSpPr>
            <xdr:cNvPr id="45097" name="Check Box 41" hidden="1">
              <a:extLst>
                <a:ext uri="{63B3BB69-23CF-44E3-9099-C40C66FF867C}">
                  <a14:compatExt spid="_x0000_s450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xdr:row>
          <xdr:rowOff>200025</xdr:rowOff>
        </xdr:from>
        <xdr:to>
          <xdr:col>9</xdr:col>
          <xdr:colOff>476250</xdr:colOff>
          <xdr:row>21</xdr:row>
          <xdr:rowOff>38100</xdr:rowOff>
        </xdr:to>
        <xdr:sp macro="" textlink="">
          <xdr:nvSpPr>
            <xdr:cNvPr id="45098" name="Check Box 42" hidden="1">
              <a:extLst>
                <a:ext uri="{63B3BB69-23CF-44E3-9099-C40C66FF867C}">
                  <a14:compatExt spid="_x0000_s450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20</xdr:row>
          <xdr:rowOff>200025</xdr:rowOff>
        </xdr:from>
        <xdr:to>
          <xdr:col>9</xdr:col>
          <xdr:colOff>476250</xdr:colOff>
          <xdr:row>22</xdr:row>
          <xdr:rowOff>38100</xdr:rowOff>
        </xdr:to>
        <xdr:sp macro="" textlink="">
          <xdr:nvSpPr>
            <xdr:cNvPr id="45099" name="Check Box 43" hidden="1">
              <a:extLst>
                <a:ext uri="{63B3BB69-23CF-44E3-9099-C40C66FF867C}">
                  <a14:compatExt spid="_x0000_s450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21</xdr:row>
          <xdr:rowOff>200025</xdr:rowOff>
        </xdr:from>
        <xdr:to>
          <xdr:col>9</xdr:col>
          <xdr:colOff>476250</xdr:colOff>
          <xdr:row>23</xdr:row>
          <xdr:rowOff>38100</xdr:rowOff>
        </xdr:to>
        <xdr:sp macro="" textlink="">
          <xdr:nvSpPr>
            <xdr:cNvPr id="45100" name="Check Box 44" hidden="1">
              <a:extLst>
                <a:ext uri="{63B3BB69-23CF-44E3-9099-C40C66FF867C}">
                  <a14:compatExt spid="_x0000_s45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22</xdr:row>
          <xdr:rowOff>200025</xdr:rowOff>
        </xdr:from>
        <xdr:to>
          <xdr:col>9</xdr:col>
          <xdr:colOff>476250</xdr:colOff>
          <xdr:row>24</xdr:row>
          <xdr:rowOff>38100</xdr:rowOff>
        </xdr:to>
        <xdr:sp macro="" textlink="">
          <xdr:nvSpPr>
            <xdr:cNvPr id="45101" name="Check Box 45" hidden="1">
              <a:extLst>
                <a:ext uri="{63B3BB69-23CF-44E3-9099-C40C66FF867C}">
                  <a14:compatExt spid="_x0000_s451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23</xdr:row>
          <xdr:rowOff>200025</xdr:rowOff>
        </xdr:from>
        <xdr:to>
          <xdr:col>9</xdr:col>
          <xdr:colOff>476250</xdr:colOff>
          <xdr:row>25</xdr:row>
          <xdr:rowOff>38100</xdr:rowOff>
        </xdr:to>
        <xdr:sp macro="" textlink="">
          <xdr:nvSpPr>
            <xdr:cNvPr id="45102" name="Check Box 46" hidden="1">
              <a:extLst>
                <a:ext uri="{63B3BB69-23CF-44E3-9099-C40C66FF867C}">
                  <a14:compatExt spid="_x0000_s451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24</xdr:row>
          <xdr:rowOff>200025</xdr:rowOff>
        </xdr:from>
        <xdr:to>
          <xdr:col>9</xdr:col>
          <xdr:colOff>476250</xdr:colOff>
          <xdr:row>26</xdr:row>
          <xdr:rowOff>38100</xdr:rowOff>
        </xdr:to>
        <xdr:sp macro="" textlink="">
          <xdr:nvSpPr>
            <xdr:cNvPr id="45103" name="Check Box 47" hidden="1">
              <a:extLst>
                <a:ext uri="{63B3BB69-23CF-44E3-9099-C40C66FF867C}">
                  <a14:compatExt spid="_x0000_s451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25</xdr:row>
          <xdr:rowOff>200025</xdr:rowOff>
        </xdr:from>
        <xdr:to>
          <xdr:col>9</xdr:col>
          <xdr:colOff>476250</xdr:colOff>
          <xdr:row>27</xdr:row>
          <xdr:rowOff>38100</xdr:rowOff>
        </xdr:to>
        <xdr:sp macro="" textlink="">
          <xdr:nvSpPr>
            <xdr:cNvPr id="45104" name="Check Box 48" hidden="1">
              <a:extLst>
                <a:ext uri="{63B3BB69-23CF-44E3-9099-C40C66FF867C}">
                  <a14:compatExt spid="_x0000_s451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26</xdr:row>
          <xdr:rowOff>200025</xdr:rowOff>
        </xdr:from>
        <xdr:to>
          <xdr:col>9</xdr:col>
          <xdr:colOff>476250</xdr:colOff>
          <xdr:row>28</xdr:row>
          <xdr:rowOff>38100</xdr:rowOff>
        </xdr:to>
        <xdr:sp macro="" textlink="">
          <xdr:nvSpPr>
            <xdr:cNvPr id="45105" name="Check Box 49" hidden="1">
              <a:extLst>
                <a:ext uri="{63B3BB69-23CF-44E3-9099-C40C66FF867C}">
                  <a14:compatExt spid="_x0000_s451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27</xdr:row>
          <xdr:rowOff>200025</xdr:rowOff>
        </xdr:from>
        <xdr:to>
          <xdr:col>9</xdr:col>
          <xdr:colOff>476250</xdr:colOff>
          <xdr:row>29</xdr:row>
          <xdr:rowOff>38100</xdr:rowOff>
        </xdr:to>
        <xdr:sp macro="" textlink="">
          <xdr:nvSpPr>
            <xdr:cNvPr id="45106" name="Check Box 50" hidden="1">
              <a:extLst>
                <a:ext uri="{63B3BB69-23CF-44E3-9099-C40C66FF867C}">
                  <a14:compatExt spid="_x0000_s451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28</xdr:row>
          <xdr:rowOff>200025</xdr:rowOff>
        </xdr:from>
        <xdr:to>
          <xdr:col>9</xdr:col>
          <xdr:colOff>476250</xdr:colOff>
          <xdr:row>30</xdr:row>
          <xdr:rowOff>38100</xdr:rowOff>
        </xdr:to>
        <xdr:sp macro="" textlink="">
          <xdr:nvSpPr>
            <xdr:cNvPr id="45107" name="Check Box 51" hidden="1">
              <a:extLst>
                <a:ext uri="{63B3BB69-23CF-44E3-9099-C40C66FF867C}">
                  <a14:compatExt spid="_x0000_s451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29</xdr:row>
          <xdr:rowOff>200025</xdr:rowOff>
        </xdr:from>
        <xdr:to>
          <xdr:col>9</xdr:col>
          <xdr:colOff>476250</xdr:colOff>
          <xdr:row>31</xdr:row>
          <xdr:rowOff>38100</xdr:rowOff>
        </xdr:to>
        <xdr:sp macro="" textlink="">
          <xdr:nvSpPr>
            <xdr:cNvPr id="45108" name="Check Box 52" hidden="1">
              <a:extLst>
                <a:ext uri="{63B3BB69-23CF-44E3-9099-C40C66FF867C}">
                  <a14:compatExt spid="_x0000_s451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30</xdr:row>
          <xdr:rowOff>200025</xdr:rowOff>
        </xdr:from>
        <xdr:to>
          <xdr:col>9</xdr:col>
          <xdr:colOff>476250</xdr:colOff>
          <xdr:row>32</xdr:row>
          <xdr:rowOff>38100</xdr:rowOff>
        </xdr:to>
        <xdr:sp macro="" textlink="">
          <xdr:nvSpPr>
            <xdr:cNvPr id="45109" name="Check Box 53" hidden="1">
              <a:extLst>
                <a:ext uri="{63B3BB69-23CF-44E3-9099-C40C66FF867C}">
                  <a14:compatExt spid="_x0000_s451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31</xdr:row>
          <xdr:rowOff>200025</xdr:rowOff>
        </xdr:from>
        <xdr:to>
          <xdr:col>9</xdr:col>
          <xdr:colOff>476250</xdr:colOff>
          <xdr:row>33</xdr:row>
          <xdr:rowOff>38100</xdr:rowOff>
        </xdr:to>
        <xdr:sp macro="" textlink="">
          <xdr:nvSpPr>
            <xdr:cNvPr id="45110" name="Check Box 54" hidden="1">
              <a:extLst>
                <a:ext uri="{63B3BB69-23CF-44E3-9099-C40C66FF867C}">
                  <a14:compatExt spid="_x0000_s451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32</xdr:row>
          <xdr:rowOff>200025</xdr:rowOff>
        </xdr:from>
        <xdr:to>
          <xdr:col>9</xdr:col>
          <xdr:colOff>476250</xdr:colOff>
          <xdr:row>34</xdr:row>
          <xdr:rowOff>38100</xdr:rowOff>
        </xdr:to>
        <xdr:sp macro="" textlink="">
          <xdr:nvSpPr>
            <xdr:cNvPr id="45111" name="Check Box 55" hidden="1">
              <a:extLst>
                <a:ext uri="{63B3BB69-23CF-44E3-9099-C40C66FF867C}">
                  <a14:compatExt spid="_x0000_s451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33</xdr:row>
          <xdr:rowOff>200025</xdr:rowOff>
        </xdr:from>
        <xdr:to>
          <xdr:col>9</xdr:col>
          <xdr:colOff>476250</xdr:colOff>
          <xdr:row>35</xdr:row>
          <xdr:rowOff>38100</xdr:rowOff>
        </xdr:to>
        <xdr:sp macro="" textlink="">
          <xdr:nvSpPr>
            <xdr:cNvPr id="45112" name="Check Box 56" hidden="1">
              <a:extLst>
                <a:ext uri="{63B3BB69-23CF-44E3-9099-C40C66FF867C}">
                  <a14:compatExt spid="_x0000_s451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34</xdr:row>
          <xdr:rowOff>200025</xdr:rowOff>
        </xdr:from>
        <xdr:to>
          <xdr:col>9</xdr:col>
          <xdr:colOff>476250</xdr:colOff>
          <xdr:row>36</xdr:row>
          <xdr:rowOff>38100</xdr:rowOff>
        </xdr:to>
        <xdr:sp macro="" textlink="">
          <xdr:nvSpPr>
            <xdr:cNvPr id="45113" name="Check Box 57" hidden="1">
              <a:extLst>
                <a:ext uri="{63B3BB69-23CF-44E3-9099-C40C66FF867C}">
                  <a14:compatExt spid="_x0000_s451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35</xdr:row>
          <xdr:rowOff>200025</xdr:rowOff>
        </xdr:from>
        <xdr:to>
          <xdr:col>9</xdr:col>
          <xdr:colOff>476250</xdr:colOff>
          <xdr:row>37</xdr:row>
          <xdr:rowOff>38100</xdr:rowOff>
        </xdr:to>
        <xdr:sp macro="" textlink="">
          <xdr:nvSpPr>
            <xdr:cNvPr id="45114" name="Check Box 58" hidden="1">
              <a:extLst>
                <a:ext uri="{63B3BB69-23CF-44E3-9099-C40C66FF867C}">
                  <a14:compatExt spid="_x0000_s451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36</xdr:row>
          <xdr:rowOff>200025</xdr:rowOff>
        </xdr:from>
        <xdr:to>
          <xdr:col>9</xdr:col>
          <xdr:colOff>476250</xdr:colOff>
          <xdr:row>38</xdr:row>
          <xdr:rowOff>38100</xdr:rowOff>
        </xdr:to>
        <xdr:sp macro="" textlink="">
          <xdr:nvSpPr>
            <xdr:cNvPr id="45115" name="Check Box 59" hidden="1">
              <a:extLst>
                <a:ext uri="{63B3BB69-23CF-44E3-9099-C40C66FF867C}">
                  <a14:compatExt spid="_x0000_s451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37</xdr:row>
          <xdr:rowOff>200025</xdr:rowOff>
        </xdr:from>
        <xdr:to>
          <xdr:col>9</xdr:col>
          <xdr:colOff>476250</xdr:colOff>
          <xdr:row>39</xdr:row>
          <xdr:rowOff>38100</xdr:rowOff>
        </xdr:to>
        <xdr:sp macro="" textlink="">
          <xdr:nvSpPr>
            <xdr:cNvPr id="45116" name="Check Box 60" hidden="1">
              <a:extLst>
                <a:ext uri="{63B3BB69-23CF-44E3-9099-C40C66FF867C}">
                  <a14:compatExt spid="_x0000_s451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38</xdr:row>
          <xdr:rowOff>200025</xdr:rowOff>
        </xdr:from>
        <xdr:to>
          <xdr:col>9</xdr:col>
          <xdr:colOff>476250</xdr:colOff>
          <xdr:row>40</xdr:row>
          <xdr:rowOff>38100</xdr:rowOff>
        </xdr:to>
        <xdr:sp macro="" textlink="">
          <xdr:nvSpPr>
            <xdr:cNvPr id="45117" name="Check Box 61" hidden="1">
              <a:extLst>
                <a:ext uri="{63B3BB69-23CF-44E3-9099-C40C66FF867C}">
                  <a14:compatExt spid="_x0000_s451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39</xdr:row>
          <xdr:rowOff>200025</xdr:rowOff>
        </xdr:from>
        <xdr:to>
          <xdr:col>9</xdr:col>
          <xdr:colOff>476250</xdr:colOff>
          <xdr:row>41</xdr:row>
          <xdr:rowOff>38100</xdr:rowOff>
        </xdr:to>
        <xdr:sp macro="" textlink="">
          <xdr:nvSpPr>
            <xdr:cNvPr id="45118" name="Check Box 62" hidden="1">
              <a:extLst>
                <a:ext uri="{63B3BB69-23CF-44E3-9099-C40C66FF867C}">
                  <a14:compatExt spid="_x0000_s451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40</xdr:row>
          <xdr:rowOff>200025</xdr:rowOff>
        </xdr:from>
        <xdr:to>
          <xdr:col>9</xdr:col>
          <xdr:colOff>476250</xdr:colOff>
          <xdr:row>42</xdr:row>
          <xdr:rowOff>38100</xdr:rowOff>
        </xdr:to>
        <xdr:sp macro="" textlink="">
          <xdr:nvSpPr>
            <xdr:cNvPr id="45119" name="Check Box 63" hidden="1">
              <a:extLst>
                <a:ext uri="{63B3BB69-23CF-44E3-9099-C40C66FF867C}">
                  <a14:compatExt spid="_x0000_s451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41</xdr:row>
          <xdr:rowOff>200025</xdr:rowOff>
        </xdr:from>
        <xdr:to>
          <xdr:col>9</xdr:col>
          <xdr:colOff>476250</xdr:colOff>
          <xdr:row>43</xdr:row>
          <xdr:rowOff>38100</xdr:rowOff>
        </xdr:to>
        <xdr:sp macro="" textlink="">
          <xdr:nvSpPr>
            <xdr:cNvPr id="45120" name="Check Box 64" hidden="1">
              <a:extLst>
                <a:ext uri="{63B3BB69-23CF-44E3-9099-C40C66FF867C}">
                  <a14:compatExt spid="_x0000_s451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42</xdr:row>
          <xdr:rowOff>200025</xdr:rowOff>
        </xdr:from>
        <xdr:to>
          <xdr:col>9</xdr:col>
          <xdr:colOff>476250</xdr:colOff>
          <xdr:row>44</xdr:row>
          <xdr:rowOff>38100</xdr:rowOff>
        </xdr:to>
        <xdr:sp macro="" textlink="">
          <xdr:nvSpPr>
            <xdr:cNvPr id="45121" name="Check Box 65" hidden="1">
              <a:extLst>
                <a:ext uri="{63B3BB69-23CF-44E3-9099-C40C66FF867C}">
                  <a14:compatExt spid="_x0000_s45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43</xdr:row>
          <xdr:rowOff>200025</xdr:rowOff>
        </xdr:from>
        <xdr:to>
          <xdr:col>9</xdr:col>
          <xdr:colOff>476250</xdr:colOff>
          <xdr:row>45</xdr:row>
          <xdr:rowOff>38100</xdr:rowOff>
        </xdr:to>
        <xdr:sp macro="" textlink="">
          <xdr:nvSpPr>
            <xdr:cNvPr id="45122" name="Check Box 66" hidden="1">
              <a:extLst>
                <a:ext uri="{63B3BB69-23CF-44E3-9099-C40C66FF867C}">
                  <a14:compatExt spid="_x0000_s4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44</xdr:row>
          <xdr:rowOff>200025</xdr:rowOff>
        </xdr:from>
        <xdr:to>
          <xdr:col>9</xdr:col>
          <xdr:colOff>476250</xdr:colOff>
          <xdr:row>46</xdr:row>
          <xdr:rowOff>38100</xdr:rowOff>
        </xdr:to>
        <xdr:sp macro="" textlink="">
          <xdr:nvSpPr>
            <xdr:cNvPr id="45123" name="Check Box 67" hidden="1">
              <a:extLst>
                <a:ext uri="{63B3BB69-23CF-44E3-9099-C40C66FF867C}">
                  <a14:compatExt spid="_x0000_s451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45</xdr:row>
          <xdr:rowOff>200025</xdr:rowOff>
        </xdr:from>
        <xdr:to>
          <xdr:col>9</xdr:col>
          <xdr:colOff>476250</xdr:colOff>
          <xdr:row>47</xdr:row>
          <xdr:rowOff>38100</xdr:rowOff>
        </xdr:to>
        <xdr:sp macro="" textlink="">
          <xdr:nvSpPr>
            <xdr:cNvPr id="45124" name="Check Box 68" hidden="1">
              <a:extLst>
                <a:ext uri="{63B3BB69-23CF-44E3-9099-C40C66FF867C}">
                  <a14:compatExt spid="_x0000_s451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46</xdr:row>
          <xdr:rowOff>200025</xdr:rowOff>
        </xdr:from>
        <xdr:to>
          <xdr:col>9</xdr:col>
          <xdr:colOff>476250</xdr:colOff>
          <xdr:row>48</xdr:row>
          <xdr:rowOff>38100</xdr:rowOff>
        </xdr:to>
        <xdr:sp macro="" textlink="">
          <xdr:nvSpPr>
            <xdr:cNvPr id="45125" name="Check Box 69" hidden="1">
              <a:extLst>
                <a:ext uri="{63B3BB69-23CF-44E3-9099-C40C66FF867C}">
                  <a14:compatExt spid="_x0000_s451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47</xdr:row>
          <xdr:rowOff>200025</xdr:rowOff>
        </xdr:from>
        <xdr:to>
          <xdr:col>9</xdr:col>
          <xdr:colOff>476250</xdr:colOff>
          <xdr:row>49</xdr:row>
          <xdr:rowOff>38100</xdr:rowOff>
        </xdr:to>
        <xdr:sp macro="" textlink="">
          <xdr:nvSpPr>
            <xdr:cNvPr id="45126" name="Check Box 70" hidden="1">
              <a:extLst>
                <a:ext uri="{63B3BB69-23CF-44E3-9099-C40C66FF867C}">
                  <a14:compatExt spid="_x0000_s451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48</xdr:row>
          <xdr:rowOff>200025</xdr:rowOff>
        </xdr:from>
        <xdr:to>
          <xdr:col>9</xdr:col>
          <xdr:colOff>476250</xdr:colOff>
          <xdr:row>50</xdr:row>
          <xdr:rowOff>38100</xdr:rowOff>
        </xdr:to>
        <xdr:sp macro="" textlink="">
          <xdr:nvSpPr>
            <xdr:cNvPr id="45127" name="Check Box 71" hidden="1">
              <a:extLst>
                <a:ext uri="{63B3BB69-23CF-44E3-9099-C40C66FF867C}">
                  <a14:compatExt spid="_x0000_s451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49</xdr:row>
          <xdr:rowOff>200025</xdr:rowOff>
        </xdr:from>
        <xdr:to>
          <xdr:col>9</xdr:col>
          <xdr:colOff>476250</xdr:colOff>
          <xdr:row>51</xdr:row>
          <xdr:rowOff>38100</xdr:rowOff>
        </xdr:to>
        <xdr:sp macro="" textlink="">
          <xdr:nvSpPr>
            <xdr:cNvPr id="45128" name="Check Box 72" hidden="1">
              <a:extLst>
                <a:ext uri="{63B3BB69-23CF-44E3-9099-C40C66FF867C}">
                  <a14:compatExt spid="_x0000_s451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50</xdr:row>
          <xdr:rowOff>200025</xdr:rowOff>
        </xdr:from>
        <xdr:to>
          <xdr:col>9</xdr:col>
          <xdr:colOff>476250</xdr:colOff>
          <xdr:row>52</xdr:row>
          <xdr:rowOff>38100</xdr:rowOff>
        </xdr:to>
        <xdr:sp macro="" textlink="">
          <xdr:nvSpPr>
            <xdr:cNvPr id="45129" name="Check Box 73" hidden="1">
              <a:extLst>
                <a:ext uri="{63B3BB69-23CF-44E3-9099-C40C66FF867C}">
                  <a14:compatExt spid="_x0000_s451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51</xdr:row>
          <xdr:rowOff>200025</xdr:rowOff>
        </xdr:from>
        <xdr:to>
          <xdr:col>9</xdr:col>
          <xdr:colOff>476250</xdr:colOff>
          <xdr:row>53</xdr:row>
          <xdr:rowOff>38100</xdr:rowOff>
        </xdr:to>
        <xdr:sp macro="" textlink="">
          <xdr:nvSpPr>
            <xdr:cNvPr id="45130" name="Check Box 74" hidden="1">
              <a:extLst>
                <a:ext uri="{63B3BB69-23CF-44E3-9099-C40C66FF867C}">
                  <a14:compatExt spid="_x0000_s451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52</xdr:row>
          <xdr:rowOff>200025</xdr:rowOff>
        </xdr:from>
        <xdr:to>
          <xdr:col>9</xdr:col>
          <xdr:colOff>476250</xdr:colOff>
          <xdr:row>54</xdr:row>
          <xdr:rowOff>38100</xdr:rowOff>
        </xdr:to>
        <xdr:sp macro="" textlink="">
          <xdr:nvSpPr>
            <xdr:cNvPr id="45131" name="Check Box 75" hidden="1">
              <a:extLst>
                <a:ext uri="{63B3BB69-23CF-44E3-9099-C40C66FF867C}">
                  <a14:compatExt spid="_x0000_s451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53</xdr:row>
          <xdr:rowOff>200025</xdr:rowOff>
        </xdr:from>
        <xdr:to>
          <xdr:col>9</xdr:col>
          <xdr:colOff>476250</xdr:colOff>
          <xdr:row>55</xdr:row>
          <xdr:rowOff>38100</xdr:rowOff>
        </xdr:to>
        <xdr:sp macro="" textlink="">
          <xdr:nvSpPr>
            <xdr:cNvPr id="45132" name="Check Box 76" hidden="1">
              <a:extLst>
                <a:ext uri="{63B3BB69-23CF-44E3-9099-C40C66FF867C}">
                  <a14:compatExt spid="_x0000_s451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54</xdr:row>
          <xdr:rowOff>200025</xdr:rowOff>
        </xdr:from>
        <xdr:to>
          <xdr:col>9</xdr:col>
          <xdr:colOff>476250</xdr:colOff>
          <xdr:row>56</xdr:row>
          <xdr:rowOff>38100</xdr:rowOff>
        </xdr:to>
        <xdr:sp macro="" textlink="">
          <xdr:nvSpPr>
            <xdr:cNvPr id="45133" name="Check Box 77" hidden="1">
              <a:extLst>
                <a:ext uri="{63B3BB69-23CF-44E3-9099-C40C66FF867C}">
                  <a14:compatExt spid="_x0000_s451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55</xdr:row>
          <xdr:rowOff>200025</xdr:rowOff>
        </xdr:from>
        <xdr:to>
          <xdr:col>9</xdr:col>
          <xdr:colOff>476250</xdr:colOff>
          <xdr:row>57</xdr:row>
          <xdr:rowOff>38100</xdr:rowOff>
        </xdr:to>
        <xdr:sp macro="" textlink="">
          <xdr:nvSpPr>
            <xdr:cNvPr id="45134" name="Check Box 78" hidden="1">
              <a:extLst>
                <a:ext uri="{63B3BB69-23CF-44E3-9099-C40C66FF867C}">
                  <a14:compatExt spid="_x0000_s451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56</xdr:row>
          <xdr:rowOff>200025</xdr:rowOff>
        </xdr:from>
        <xdr:to>
          <xdr:col>9</xdr:col>
          <xdr:colOff>476250</xdr:colOff>
          <xdr:row>58</xdr:row>
          <xdr:rowOff>38100</xdr:rowOff>
        </xdr:to>
        <xdr:sp macro="" textlink="">
          <xdr:nvSpPr>
            <xdr:cNvPr id="45135" name="Check Box 79" hidden="1">
              <a:extLst>
                <a:ext uri="{63B3BB69-23CF-44E3-9099-C40C66FF867C}">
                  <a14:compatExt spid="_x0000_s451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57</xdr:row>
          <xdr:rowOff>200025</xdr:rowOff>
        </xdr:from>
        <xdr:to>
          <xdr:col>9</xdr:col>
          <xdr:colOff>476250</xdr:colOff>
          <xdr:row>59</xdr:row>
          <xdr:rowOff>38100</xdr:rowOff>
        </xdr:to>
        <xdr:sp macro="" textlink="">
          <xdr:nvSpPr>
            <xdr:cNvPr id="45136" name="Check Box 80" hidden="1">
              <a:extLst>
                <a:ext uri="{63B3BB69-23CF-44E3-9099-C40C66FF867C}">
                  <a14:compatExt spid="_x0000_s451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58</xdr:row>
          <xdr:rowOff>200025</xdr:rowOff>
        </xdr:from>
        <xdr:to>
          <xdr:col>9</xdr:col>
          <xdr:colOff>476250</xdr:colOff>
          <xdr:row>60</xdr:row>
          <xdr:rowOff>38100</xdr:rowOff>
        </xdr:to>
        <xdr:sp macro="" textlink="">
          <xdr:nvSpPr>
            <xdr:cNvPr id="45137" name="Check Box 81" hidden="1">
              <a:extLst>
                <a:ext uri="{63B3BB69-23CF-44E3-9099-C40C66FF867C}">
                  <a14:compatExt spid="_x0000_s451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59</xdr:row>
          <xdr:rowOff>200025</xdr:rowOff>
        </xdr:from>
        <xdr:to>
          <xdr:col>9</xdr:col>
          <xdr:colOff>476250</xdr:colOff>
          <xdr:row>61</xdr:row>
          <xdr:rowOff>38100</xdr:rowOff>
        </xdr:to>
        <xdr:sp macro="" textlink="">
          <xdr:nvSpPr>
            <xdr:cNvPr id="45138" name="Check Box 82" hidden="1">
              <a:extLst>
                <a:ext uri="{63B3BB69-23CF-44E3-9099-C40C66FF867C}">
                  <a14:compatExt spid="_x0000_s451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60</xdr:row>
          <xdr:rowOff>200025</xdr:rowOff>
        </xdr:from>
        <xdr:to>
          <xdr:col>9</xdr:col>
          <xdr:colOff>476250</xdr:colOff>
          <xdr:row>62</xdr:row>
          <xdr:rowOff>38100</xdr:rowOff>
        </xdr:to>
        <xdr:sp macro="" textlink="">
          <xdr:nvSpPr>
            <xdr:cNvPr id="45139" name="Check Box 83" hidden="1">
              <a:extLst>
                <a:ext uri="{63B3BB69-23CF-44E3-9099-C40C66FF867C}">
                  <a14:compatExt spid="_x0000_s451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61</xdr:row>
          <xdr:rowOff>200025</xdr:rowOff>
        </xdr:from>
        <xdr:to>
          <xdr:col>9</xdr:col>
          <xdr:colOff>476250</xdr:colOff>
          <xdr:row>63</xdr:row>
          <xdr:rowOff>38100</xdr:rowOff>
        </xdr:to>
        <xdr:sp macro="" textlink="">
          <xdr:nvSpPr>
            <xdr:cNvPr id="45140" name="Check Box 84" hidden="1">
              <a:extLst>
                <a:ext uri="{63B3BB69-23CF-44E3-9099-C40C66FF867C}">
                  <a14:compatExt spid="_x0000_s451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62</xdr:row>
          <xdr:rowOff>200025</xdr:rowOff>
        </xdr:from>
        <xdr:to>
          <xdr:col>9</xdr:col>
          <xdr:colOff>476250</xdr:colOff>
          <xdr:row>64</xdr:row>
          <xdr:rowOff>38100</xdr:rowOff>
        </xdr:to>
        <xdr:sp macro="" textlink="">
          <xdr:nvSpPr>
            <xdr:cNvPr id="45141" name="Check Box 85" hidden="1">
              <a:extLst>
                <a:ext uri="{63B3BB69-23CF-44E3-9099-C40C66FF867C}">
                  <a14:compatExt spid="_x0000_s451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63</xdr:row>
          <xdr:rowOff>200025</xdr:rowOff>
        </xdr:from>
        <xdr:to>
          <xdr:col>9</xdr:col>
          <xdr:colOff>476250</xdr:colOff>
          <xdr:row>65</xdr:row>
          <xdr:rowOff>38100</xdr:rowOff>
        </xdr:to>
        <xdr:sp macro="" textlink="">
          <xdr:nvSpPr>
            <xdr:cNvPr id="45142" name="Check Box 86" hidden="1">
              <a:extLst>
                <a:ext uri="{63B3BB69-23CF-44E3-9099-C40C66FF867C}">
                  <a14:compatExt spid="_x0000_s451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64</xdr:row>
          <xdr:rowOff>200025</xdr:rowOff>
        </xdr:from>
        <xdr:to>
          <xdr:col>9</xdr:col>
          <xdr:colOff>476250</xdr:colOff>
          <xdr:row>66</xdr:row>
          <xdr:rowOff>38100</xdr:rowOff>
        </xdr:to>
        <xdr:sp macro="" textlink="">
          <xdr:nvSpPr>
            <xdr:cNvPr id="45143" name="Check Box 87" hidden="1">
              <a:extLst>
                <a:ext uri="{63B3BB69-23CF-44E3-9099-C40C66FF867C}">
                  <a14:compatExt spid="_x0000_s451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65</xdr:row>
          <xdr:rowOff>200025</xdr:rowOff>
        </xdr:from>
        <xdr:to>
          <xdr:col>9</xdr:col>
          <xdr:colOff>476250</xdr:colOff>
          <xdr:row>67</xdr:row>
          <xdr:rowOff>38100</xdr:rowOff>
        </xdr:to>
        <xdr:sp macro="" textlink="">
          <xdr:nvSpPr>
            <xdr:cNvPr id="45144" name="Check Box 88" hidden="1">
              <a:extLst>
                <a:ext uri="{63B3BB69-23CF-44E3-9099-C40C66FF867C}">
                  <a14:compatExt spid="_x0000_s451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66</xdr:row>
          <xdr:rowOff>200025</xdr:rowOff>
        </xdr:from>
        <xdr:to>
          <xdr:col>9</xdr:col>
          <xdr:colOff>476250</xdr:colOff>
          <xdr:row>68</xdr:row>
          <xdr:rowOff>38100</xdr:rowOff>
        </xdr:to>
        <xdr:sp macro="" textlink="">
          <xdr:nvSpPr>
            <xdr:cNvPr id="45145" name="Check Box 89" hidden="1">
              <a:extLst>
                <a:ext uri="{63B3BB69-23CF-44E3-9099-C40C66FF867C}">
                  <a14:compatExt spid="_x0000_s45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67</xdr:row>
          <xdr:rowOff>200025</xdr:rowOff>
        </xdr:from>
        <xdr:to>
          <xdr:col>9</xdr:col>
          <xdr:colOff>476250</xdr:colOff>
          <xdr:row>69</xdr:row>
          <xdr:rowOff>38100</xdr:rowOff>
        </xdr:to>
        <xdr:sp macro="" textlink="">
          <xdr:nvSpPr>
            <xdr:cNvPr id="45146" name="Check Box 90" hidden="1">
              <a:extLst>
                <a:ext uri="{63B3BB69-23CF-44E3-9099-C40C66FF867C}">
                  <a14:compatExt spid="_x0000_s45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68</xdr:row>
          <xdr:rowOff>200025</xdr:rowOff>
        </xdr:from>
        <xdr:to>
          <xdr:col>9</xdr:col>
          <xdr:colOff>476250</xdr:colOff>
          <xdr:row>70</xdr:row>
          <xdr:rowOff>38100</xdr:rowOff>
        </xdr:to>
        <xdr:sp macro="" textlink="">
          <xdr:nvSpPr>
            <xdr:cNvPr id="45147" name="Check Box 91" hidden="1">
              <a:extLst>
                <a:ext uri="{63B3BB69-23CF-44E3-9099-C40C66FF867C}">
                  <a14:compatExt spid="_x0000_s451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69</xdr:row>
          <xdr:rowOff>200025</xdr:rowOff>
        </xdr:from>
        <xdr:to>
          <xdr:col>9</xdr:col>
          <xdr:colOff>476250</xdr:colOff>
          <xdr:row>71</xdr:row>
          <xdr:rowOff>38100</xdr:rowOff>
        </xdr:to>
        <xdr:sp macro="" textlink="">
          <xdr:nvSpPr>
            <xdr:cNvPr id="45148" name="Check Box 92" hidden="1">
              <a:extLst>
                <a:ext uri="{63B3BB69-23CF-44E3-9099-C40C66FF867C}">
                  <a14:compatExt spid="_x0000_s451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70</xdr:row>
          <xdr:rowOff>200025</xdr:rowOff>
        </xdr:from>
        <xdr:to>
          <xdr:col>9</xdr:col>
          <xdr:colOff>476250</xdr:colOff>
          <xdr:row>72</xdr:row>
          <xdr:rowOff>38100</xdr:rowOff>
        </xdr:to>
        <xdr:sp macro="" textlink="">
          <xdr:nvSpPr>
            <xdr:cNvPr id="45149" name="Check Box 93" hidden="1">
              <a:extLst>
                <a:ext uri="{63B3BB69-23CF-44E3-9099-C40C66FF867C}">
                  <a14:compatExt spid="_x0000_s451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71</xdr:row>
          <xdr:rowOff>200025</xdr:rowOff>
        </xdr:from>
        <xdr:to>
          <xdr:col>9</xdr:col>
          <xdr:colOff>476250</xdr:colOff>
          <xdr:row>73</xdr:row>
          <xdr:rowOff>38100</xdr:rowOff>
        </xdr:to>
        <xdr:sp macro="" textlink="">
          <xdr:nvSpPr>
            <xdr:cNvPr id="45150" name="Check Box 94" hidden="1">
              <a:extLst>
                <a:ext uri="{63B3BB69-23CF-44E3-9099-C40C66FF867C}">
                  <a14:compatExt spid="_x0000_s451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72</xdr:row>
          <xdr:rowOff>200025</xdr:rowOff>
        </xdr:from>
        <xdr:to>
          <xdr:col>9</xdr:col>
          <xdr:colOff>476250</xdr:colOff>
          <xdr:row>74</xdr:row>
          <xdr:rowOff>38100</xdr:rowOff>
        </xdr:to>
        <xdr:sp macro="" textlink="">
          <xdr:nvSpPr>
            <xdr:cNvPr id="45151" name="Check Box 95" hidden="1">
              <a:extLst>
                <a:ext uri="{63B3BB69-23CF-44E3-9099-C40C66FF867C}">
                  <a14:compatExt spid="_x0000_s45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73</xdr:row>
          <xdr:rowOff>200025</xdr:rowOff>
        </xdr:from>
        <xdr:to>
          <xdr:col>9</xdr:col>
          <xdr:colOff>476250</xdr:colOff>
          <xdr:row>75</xdr:row>
          <xdr:rowOff>38100</xdr:rowOff>
        </xdr:to>
        <xdr:sp macro="" textlink="">
          <xdr:nvSpPr>
            <xdr:cNvPr id="45152" name="Check Box 96" hidden="1">
              <a:extLst>
                <a:ext uri="{63B3BB69-23CF-44E3-9099-C40C66FF867C}">
                  <a14:compatExt spid="_x0000_s45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74</xdr:row>
          <xdr:rowOff>200025</xdr:rowOff>
        </xdr:from>
        <xdr:to>
          <xdr:col>9</xdr:col>
          <xdr:colOff>476250</xdr:colOff>
          <xdr:row>76</xdr:row>
          <xdr:rowOff>38100</xdr:rowOff>
        </xdr:to>
        <xdr:sp macro="" textlink="">
          <xdr:nvSpPr>
            <xdr:cNvPr id="45153" name="Check Box 97" hidden="1">
              <a:extLst>
                <a:ext uri="{63B3BB69-23CF-44E3-9099-C40C66FF867C}">
                  <a14:compatExt spid="_x0000_s45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75</xdr:row>
          <xdr:rowOff>200025</xdr:rowOff>
        </xdr:from>
        <xdr:to>
          <xdr:col>9</xdr:col>
          <xdr:colOff>476250</xdr:colOff>
          <xdr:row>77</xdr:row>
          <xdr:rowOff>38100</xdr:rowOff>
        </xdr:to>
        <xdr:sp macro="" textlink="">
          <xdr:nvSpPr>
            <xdr:cNvPr id="45154" name="Check Box 98" hidden="1">
              <a:extLst>
                <a:ext uri="{63B3BB69-23CF-44E3-9099-C40C66FF867C}">
                  <a14:compatExt spid="_x0000_s45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76</xdr:row>
          <xdr:rowOff>200025</xdr:rowOff>
        </xdr:from>
        <xdr:to>
          <xdr:col>9</xdr:col>
          <xdr:colOff>476250</xdr:colOff>
          <xdr:row>78</xdr:row>
          <xdr:rowOff>38100</xdr:rowOff>
        </xdr:to>
        <xdr:sp macro="" textlink="">
          <xdr:nvSpPr>
            <xdr:cNvPr id="45155" name="Check Box 99" hidden="1">
              <a:extLst>
                <a:ext uri="{63B3BB69-23CF-44E3-9099-C40C66FF867C}">
                  <a14:compatExt spid="_x0000_s451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77</xdr:row>
          <xdr:rowOff>200025</xdr:rowOff>
        </xdr:from>
        <xdr:to>
          <xdr:col>9</xdr:col>
          <xdr:colOff>476250</xdr:colOff>
          <xdr:row>79</xdr:row>
          <xdr:rowOff>38100</xdr:rowOff>
        </xdr:to>
        <xdr:sp macro="" textlink="">
          <xdr:nvSpPr>
            <xdr:cNvPr id="45156" name="Check Box 100" hidden="1">
              <a:extLst>
                <a:ext uri="{63B3BB69-23CF-44E3-9099-C40C66FF867C}">
                  <a14:compatExt spid="_x0000_s451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78</xdr:row>
          <xdr:rowOff>200025</xdr:rowOff>
        </xdr:from>
        <xdr:to>
          <xdr:col>9</xdr:col>
          <xdr:colOff>476250</xdr:colOff>
          <xdr:row>80</xdr:row>
          <xdr:rowOff>38100</xdr:rowOff>
        </xdr:to>
        <xdr:sp macro="" textlink="">
          <xdr:nvSpPr>
            <xdr:cNvPr id="45157" name="Check Box 101" hidden="1">
              <a:extLst>
                <a:ext uri="{63B3BB69-23CF-44E3-9099-C40C66FF867C}">
                  <a14:compatExt spid="_x0000_s451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79</xdr:row>
          <xdr:rowOff>200025</xdr:rowOff>
        </xdr:from>
        <xdr:to>
          <xdr:col>9</xdr:col>
          <xdr:colOff>476250</xdr:colOff>
          <xdr:row>81</xdr:row>
          <xdr:rowOff>38100</xdr:rowOff>
        </xdr:to>
        <xdr:sp macro="" textlink="">
          <xdr:nvSpPr>
            <xdr:cNvPr id="45158" name="Check Box 102" hidden="1">
              <a:extLst>
                <a:ext uri="{63B3BB69-23CF-44E3-9099-C40C66FF867C}">
                  <a14:compatExt spid="_x0000_s451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80</xdr:row>
          <xdr:rowOff>200025</xdr:rowOff>
        </xdr:from>
        <xdr:to>
          <xdr:col>9</xdr:col>
          <xdr:colOff>476250</xdr:colOff>
          <xdr:row>82</xdr:row>
          <xdr:rowOff>38100</xdr:rowOff>
        </xdr:to>
        <xdr:sp macro="" textlink="">
          <xdr:nvSpPr>
            <xdr:cNvPr id="45159" name="Check Box 103" hidden="1">
              <a:extLst>
                <a:ext uri="{63B3BB69-23CF-44E3-9099-C40C66FF867C}">
                  <a14:compatExt spid="_x0000_s451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81</xdr:row>
          <xdr:rowOff>200025</xdr:rowOff>
        </xdr:from>
        <xdr:to>
          <xdr:col>9</xdr:col>
          <xdr:colOff>476250</xdr:colOff>
          <xdr:row>83</xdr:row>
          <xdr:rowOff>38100</xdr:rowOff>
        </xdr:to>
        <xdr:sp macro="" textlink="">
          <xdr:nvSpPr>
            <xdr:cNvPr id="45160" name="Check Box 104" hidden="1">
              <a:extLst>
                <a:ext uri="{63B3BB69-23CF-44E3-9099-C40C66FF867C}">
                  <a14:compatExt spid="_x0000_s451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82</xdr:row>
          <xdr:rowOff>200025</xdr:rowOff>
        </xdr:from>
        <xdr:to>
          <xdr:col>9</xdr:col>
          <xdr:colOff>476250</xdr:colOff>
          <xdr:row>84</xdr:row>
          <xdr:rowOff>38100</xdr:rowOff>
        </xdr:to>
        <xdr:sp macro="" textlink="">
          <xdr:nvSpPr>
            <xdr:cNvPr id="45161" name="Check Box 105" hidden="1">
              <a:extLst>
                <a:ext uri="{63B3BB69-23CF-44E3-9099-C40C66FF867C}">
                  <a14:compatExt spid="_x0000_s451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83</xdr:row>
          <xdr:rowOff>200025</xdr:rowOff>
        </xdr:from>
        <xdr:to>
          <xdr:col>9</xdr:col>
          <xdr:colOff>476250</xdr:colOff>
          <xdr:row>85</xdr:row>
          <xdr:rowOff>38100</xdr:rowOff>
        </xdr:to>
        <xdr:sp macro="" textlink="">
          <xdr:nvSpPr>
            <xdr:cNvPr id="45162" name="Check Box 106" hidden="1">
              <a:extLst>
                <a:ext uri="{63B3BB69-23CF-44E3-9099-C40C66FF867C}">
                  <a14:compatExt spid="_x0000_s451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84</xdr:row>
          <xdr:rowOff>200025</xdr:rowOff>
        </xdr:from>
        <xdr:to>
          <xdr:col>9</xdr:col>
          <xdr:colOff>476250</xdr:colOff>
          <xdr:row>86</xdr:row>
          <xdr:rowOff>38100</xdr:rowOff>
        </xdr:to>
        <xdr:sp macro="" textlink="">
          <xdr:nvSpPr>
            <xdr:cNvPr id="45163" name="Check Box 107" hidden="1">
              <a:extLst>
                <a:ext uri="{63B3BB69-23CF-44E3-9099-C40C66FF867C}">
                  <a14:compatExt spid="_x0000_s451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85</xdr:row>
          <xdr:rowOff>200025</xdr:rowOff>
        </xdr:from>
        <xdr:to>
          <xdr:col>9</xdr:col>
          <xdr:colOff>476250</xdr:colOff>
          <xdr:row>87</xdr:row>
          <xdr:rowOff>38100</xdr:rowOff>
        </xdr:to>
        <xdr:sp macro="" textlink="">
          <xdr:nvSpPr>
            <xdr:cNvPr id="45164" name="Check Box 108" hidden="1">
              <a:extLst>
                <a:ext uri="{63B3BB69-23CF-44E3-9099-C40C66FF867C}">
                  <a14:compatExt spid="_x0000_s451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86</xdr:row>
          <xdr:rowOff>200025</xdr:rowOff>
        </xdr:from>
        <xdr:to>
          <xdr:col>9</xdr:col>
          <xdr:colOff>476250</xdr:colOff>
          <xdr:row>88</xdr:row>
          <xdr:rowOff>38100</xdr:rowOff>
        </xdr:to>
        <xdr:sp macro="" textlink="">
          <xdr:nvSpPr>
            <xdr:cNvPr id="45165" name="Check Box 109" hidden="1">
              <a:extLst>
                <a:ext uri="{63B3BB69-23CF-44E3-9099-C40C66FF867C}">
                  <a14:compatExt spid="_x0000_s451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87</xdr:row>
          <xdr:rowOff>200025</xdr:rowOff>
        </xdr:from>
        <xdr:to>
          <xdr:col>9</xdr:col>
          <xdr:colOff>476250</xdr:colOff>
          <xdr:row>89</xdr:row>
          <xdr:rowOff>38100</xdr:rowOff>
        </xdr:to>
        <xdr:sp macro="" textlink="">
          <xdr:nvSpPr>
            <xdr:cNvPr id="45166" name="Check Box 110" hidden="1">
              <a:extLst>
                <a:ext uri="{63B3BB69-23CF-44E3-9099-C40C66FF867C}">
                  <a14:compatExt spid="_x0000_s451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88</xdr:row>
          <xdr:rowOff>200025</xdr:rowOff>
        </xdr:from>
        <xdr:to>
          <xdr:col>9</xdr:col>
          <xdr:colOff>476250</xdr:colOff>
          <xdr:row>90</xdr:row>
          <xdr:rowOff>38100</xdr:rowOff>
        </xdr:to>
        <xdr:sp macro="" textlink="">
          <xdr:nvSpPr>
            <xdr:cNvPr id="45167" name="Check Box 111" hidden="1">
              <a:extLst>
                <a:ext uri="{63B3BB69-23CF-44E3-9099-C40C66FF867C}">
                  <a14:compatExt spid="_x0000_s451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89</xdr:row>
          <xdr:rowOff>200025</xdr:rowOff>
        </xdr:from>
        <xdr:to>
          <xdr:col>9</xdr:col>
          <xdr:colOff>476250</xdr:colOff>
          <xdr:row>91</xdr:row>
          <xdr:rowOff>38100</xdr:rowOff>
        </xdr:to>
        <xdr:sp macro="" textlink="">
          <xdr:nvSpPr>
            <xdr:cNvPr id="45168" name="Check Box 112" hidden="1">
              <a:extLst>
                <a:ext uri="{63B3BB69-23CF-44E3-9099-C40C66FF867C}">
                  <a14:compatExt spid="_x0000_s451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90</xdr:row>
          <xdr:rowOff>200025</xdr:rowOff>
        </xdr:from>
        <xdr:to>
          <xdr:col>9</xdr:col>
          <xdr:colOff>476250</xdr:colOff>
          <xdr:row>92</xdr:row>
          <xdr:rowOff>38100</xdr:rowOff>
        </xdr:to>
        <xdr:sp macro="" textlink="">
          <xdr:nvSpPr>
            <xdr:cNvPr id="45169" name="Check Box 113" hidden="1">
              <a:extLst>
                <a:ext uri="{63B3BB69-23CF-44E3-9099-C40C66FF867C}">
                  <a14:compatExt spid="_x0000_s45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91</xdr:row>
          <xdr:rowOff>200025</xdr:rowOff>
        </xdr:from>
        <xdr:to>
          <xdr:col>9</xdr:col>
          <xdr:colOff>476250</xdr:colOff>
          <xdr:row>93</xdr:row>
          <xdr:rowOff>38100</xdr:rowOff>
        </xdr:to>
        <xdr:sp macro="" textlink="">
          <xdr:nvSpPr>
            <xdr:cNvPr id="45170" name="Check Box 114" hidden="1">
              <a:extLst>
                <a:ext uri="{63B3BB69-23CF-44E3-9099-C40C66FF867C}">
                  <a14:compatExt spid="_x0000_s45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92</xdr:row>
          <xdr:rowOff>200025</xdr:rowOff>
        </xdr:from>
        <xdr:to>
          <xdr:col>9</xdr:col>
          <xdr:colOff>476250</xdr:colOff>
          <xdr:row>94</xdr:row>
          <xdr:rowOff>38100</xdr:rowOff>
        </xdr:to>
        <xdr:sp macro="" textlink="">
          <xdr:nvSpPr>
            <xdr:cNvPr id="45171" name="Check Box 115" hidden="1">
              <a:extLst>
                <a:ext uri="{63B3BB69-23CF-44E3-9099-C40C66FF867C}">
                  <a14:compatExt spid="_x0000_s451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93</xdr:row>
          <xdr:rowOff>200025</xdr:rowOff>
        </xdr:from>
        <xdr:to>
          <xdr:col>9</xdr:col>
          <xdr:colOff>476250</xdr:colOff>
          <xdr:row>95</xdr:row>
          <xdr:rowOff>38100</xdr:rowOff>
        </xdr:to>
        <xdr:sp macro="" textlink="">
          <xdr:nvSpPr>
            <xdr:cNvPr id="45172" name="Check Box 116" hidden="1">
              <a:extLst>
                <a:ext uri="{63B3BB69-23CF-44E3-9099-C40C66FF867C}">
                  <a14:compatExt spid="_x0000_s45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94</xdr:row>
          <xdr:rowOff>200025</xdr:rowOff>
        </xdr:from>
        <xdr:to>
          <xdr:col>9</xdr:col>
          <xdr:colOff>476250</xdr:colOff>
          <xdr:row>96</xdr:row>
          <xdr:rowOff>38100</xdr:rowOff>
        </xdr:to>
        <xdr:sp macro="" textlink="">
          <xdr:nvSpPr>
            <xdr:cNvPr id="45173" name="Check Box 117" hidden="1">
              <a:extLst>
                <a:ext uri="{63B3BB69-23CF-44E3-9099-C40C66FF867C}">
                  <a14:compatExt spid="_x0000_s45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95</xdr:row>
          <xdr:rowOff>200025</xdr:rowOff>
        </xdr:from>
        <xdr:to>
          <xdr:col>9</xdr:col>
          <xdr:colOff>476250</xdr:colOff>
          <xdr:row>97</xdr:row>
          <xdr:rowOff>38100</xdr:rowOff>
        </xdr:to>
        <xdr:sp macro="" textlink="">
          <xdr:nvSpPr>
            <xdr:cNvPr id="45174" name="Check Box 118" hidden="1">
              <a:extLst>
                <a:ext uri="{63B3BB69-23CF-44E3-9099-C40C66FF867C}">
                  <a14:compatExt spid="_x0000_s451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96</xdr:row>
          <xdr:rowOff>200025</xdr:rowOff>
        </xdr:from>
        <xdr:to>
          <xdr:col>9</xdr:col>
          <xdr:colOff>476250</xdr:colOff>
          <xdr:row>98</xdr:row>
          <xdr:rowOff>38100</xdr:rowOff>
        </xdr:to>
        <xdr:sp macro="" textlink="">
          <xdr:nvSpPr>
            <xdr:cNvPr id="45175" name="Check Box 119" hidden="1">
              <a:extLst>
                <a:ext uri="{63B3BB69-23CF-44E3-9099-C40C66FF867C}">
                  <a14:compatExt spid="_x0000_s451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97</xdr:row>
          <xdr:rowOff>200025</xdr:rowOff>
        </xdr:from>
        <xdr:to>
          <xdr:col>9</xdr:col>
          <xdr:colOff>476250</xdr:colOff>
          <xdr:row>99</xdr:row>
          <xdr:rowOff>38100</xdr:rowOff>
        </xdr:to>
        <xdr:sp macro="" textlink="">
          <xdr:nvSpPr>
            <xdr:cNvPr id="45176" name="Check Box 120" hidden="1">
              <a:extLst>
                <a:ext uri="{63B3BB69-23CF-44E3-9099-C40C66FF867C}">
                  <a14:compatExt spid="_x0000_s451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98</xdr:row>
          <xdr:rowOff>200025</xdr:rowOff>
        </xdr:from>
        <xdr:to>
          <xdr:col>9</xdr:col>
          <xdr:colOff>476250</xdr:colOff>
          <xdr:row>100</xdr:row>
          <xdr:rowOff>38100</xdr:rowOff>
        </xdr:to>
        <xdr:sp macro="" textlink="">
          <xdr:nvSpPr>
            <xdr:cNvPr id="45177" name="Check Box 121" hidden="1">
              <a:extLst>
                <a:ext uri="{63B3BB69-23CF-44E3-9099-C40C66FF867C}">
                  <a14:compatExt spid="_x0000_s451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99</xdr:row>
          <xdr:rowOff>200025</xdr:rowOff>
        </xdr:from>
        <xdr:to>
          <xdr:col>9</xdr:col>
          <xdr:colOff>476250</xdr:colOff>
          <xdr:row>101</xdr:row>
          <xdr:rowOff>38100</xdr:rowOff>
        </xdr:to>
        <xdr:sp macro="" textlink="">
          <xdr:nvSpPr>
            <xdr:cNvPr id="45178" name="Check Box 122" hidden="1">
              <a:extLst>
                <a:ext uri="{63B3BB69-23CF-44E3-9099-C40C66FF867C}">
                  <a14:compatExt spid="_x0000_s451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100</xdr:row>
          <xdr:rowOff>200025</xdr:rowOff>
        </xdr:from>
        <xdr:to>
          <xdr:col>9</xdr:col>
          <xdr:colOff>476250</xdr:colOff>
          <xdr:row>102</xdr:row>
          <xdr:rowOff>38100</xdr:rowOff>
        </xdr:to>
        <xdr:sp macro="" textlink="">
          <xdr:nvSpPr>
            <xdr:cNvPr id="45179" name="Check Box 123" hidden="1">
              <a:extLst>
                <a:ext uri="{63B3BB69-23CF-44E3-9099-C40C66FF867C}">
                  <a14:compatExt spid="_x0000_s451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101</xdr:row>
          <xdr:rowOff>200025</xdr:rowOff>
        </xdr:from>
        <xdr:to>
          <xdr:col>9</xdr:col>
          <xdr:colOff>476250</xdr:colOff>
          <xdr:row>103</xdr:row>
          <xdr:rowOff>38100</xdr:rowOff>
        </xdr:to>
        <xdr:sp macro="" textlink="">
          <xdr:nvSpPr>
            <xdr:cNvPr id="45180" name="Check Box 124" hidden="1">
              <a:extLst>
                <a:ext uri="{63B3BB69-23CF-44E3-9099-C40C66FF867C}">
                  <a14:compatExt spid="_x0000_s451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102</xdr:row>
          <xdr:rowOff>200025</xdr:rowOff>
        </xdr:from>
        <xdr:to>
          <xdr:col>9</xdr:col>
          <xdr:colOff>476250</xdr:colOff>
          <xdr:row>104</xdr:row>
          <xdr:rowOff>38100</xdr:rowOff>
        </xdr:to>
        <xdr:sp macro="" textlink="">
          <xdr:nvSpPr>
            <xdr:cNvPr id="45181" name="Check Box 125" hidden="1">
              <a:extLst>
                <a:ext uri="{63B3BB69-23CF-44E3-9099-C40C66FF867C}">
                  <a14:compatExt spid="_x0000_s451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103</xdr:row>
          <xdr:rowOff>200025</xdr:rowOff>
        </xdr:from>
        <xdr:to>
          <xdr:col>9</xdr:col>
          <xdr:colOff>476250</xdr:colOff>
          <xdr:row>105</xdr:row>
          <xdr:rowOff>38100</xdr:rowOff>
        </xdr:to>
        <xdr:sp macro="" textlink="">
          <xdr:nvSpPr>
            <xdr:cNvPr id="45182" name="Check Box 126" hidden="1">
              <a:extLst>
                <a:ext uri="{63B3BB69-23CF-44E3-9099-C40C66FF867C}">
                  <a14:compatExt spid="_x0000_s451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104</xdr:row>
          <xdr:rowOff>200025</xdr:rowOff>
        </xdr:from>
        <xdr:to>
          <xdr:col>9</xdr:col>
          <xdr:colOff>476250</xdr:colOff>
          <xdr:row>106</xdr:row>
          <xdr:rowOff>38100</xdr:rowOff>
        </xdr:to>
        <xdr:sp macro="" textlink="">
          <xdr:nvSpPr>
            <xdr:cNvPr id="45183" name="Check Box 127" hidden="1">
              <a:extLst>
                <a:ext uri="{63B3BB69-23CF-44E3-9099-C40C66FF867C}">
                  <a14:compatExt spid="_x0000_s451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105</xdr:row>
          <xdr:rowOff>200025</xdr:rowOff>
        </xdr:from>
        <xdr:to>
          <xdr:col>9</xdr:col>
          <xdr:colOff>476250</xdr:colOff>
          <xdr:row>107</xdr:row>
          <xdr:rowOff>38100</xdr:rowOff>
        </xdr:to>
        <xdr:sp macro="" textlink="">
          <xdr:nvSpPr>
            <xdr:cNvPr id="45184" name="Check Box 128" hidden="1">
              <a:extLst>
                <a:ext uri="{63B3BB69-23CF-44E3-9099-C40C66FF867C}">
                  <a14:compatExt spid="_x0000_s451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106</xdr:row>
          <xdr:rowOff>200025</xdr:rowOff>
        </xdr:from>
        <xdr:to>
          <xdr:col>9</xdr:col>
          <xdr:colOff>476250</xdr:colOff>
          <xdr:row>108</xdr:row>
          <xdr:rowOff>38100</xdr:rowOff>
        </xdr:to>
        <xdr:sp macro="" textlink="">
          <xdr:nvSpPr>
            <xdr:cNvPr id="45185" name="Check Box 129" hidden="1">
              <a:extLst>
                <a:ext uri="{63B3BB69-23CF-44E3-9099-C40C66FF867C}">
                  <a14:compatExt spid="_x0000_s451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107</xdr:row>
          <xdr:rowOff>200025</xdr:rowOff>
        </xdr:from>
        <xdr:to>
          <xdr:col>9</xdr:col>
          <xdr:colOff>476250</xdr:colOff>
          <xdr:row>109</xdr:row>
          <xdr:rowOff>38100</xdr:rowOff>
        </xdr:to>
        <xdr:sp macro="" textlink="">
          <xdr:nvSpPr>
            <xdr:cNvPr id="45186" name="Check Box 130" hidden="1">
              <a:extLst>
                <a:ext uri="{63B3BB69-23CF-44E3-9099-C40C66FF867C}">
                  <a14:compatExt spid="_x0000_s451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108</xdr:row>
          <xdr:rowOff>200025</xdr:rowOff>
        </xdr:from>
        <xdr:to>
          <xdr:col>9</xdr:col>
          <xdr:colOff>476250</xdr:colOff>
          <xdr:row>110</xdr:row>
          <xdr:rowOff>38100</xdr:rowOff>
        </xdr:to>
        <xdr:sp macro="" textlink="">
          <xdr:nvSpPr>
            <xdr:cNvPr id="45187" name="Check Box 131" hidden="1">
              <a:extLst>
                <a:ext uri="{63B3BB69-23CF-44E3-9099-C40C66FF867C}">
                  <a14:compatExt spid="_x0000_s451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109</xdr:row>
          <xdr:rowOff>200025</xdr:rowOff>
        </xdr:from>
        <xdr:to>
          <xdr:col>9</xdr:col>
          <xdr:colOff>476250</xdr:colOff>
          <xdr:row>111</xdr:row>
          <xdr:rowOff>38100</xdr:rowOff>
        </xdr:to>
        <xdr:sp macro="" textlink="">
          <xdr:nvSpPr>
            <xdr:cNvPr id="45188" name="Check Box 132" hidden="1">
              <a:extLst>
                <a:ext uri="{63B3BB69-23CF-44E3-9099-C40C66FF867C}">
                  <a14:compatExt spid="_x0000_s451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110</xdr:row>
          <xdr:rowOff>200025</xdr:rowOff>
        </xdr:from>
        <xdr:to>
          <xdr:col>9</xdr:col>
          <xdr:colOff>476250</xdr:colOff>
          <xdr:row>112</xdr:row>
          <xdr:rowOff>38100</xdr:rowOff>
        </xdr:to>
        <xdr:sp macro="" textlink="">
          <xdr:nvSpPr>
            <xdr:cNvPr id="45189" name="Check Box 133" hidden="1">
              <a:extLst>
                <a:ext uri="{63B3BB69-23CF-44E3-9099-C40C66FF867C}">
                  <a14:compatExt spid="_x0000_s451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111</xdr:row>
          <xdr:rowOff>200025</xdr:rowOff>
        </xdr:from>
        <xdr:to>
          <xdr:col>9</xdr:col>
          <xdr:colOff>476250</xdr:colOff>
          <xdr:row>113</xdr:row>
          <xdr:rowOff>38100</xdr:rowOff>
        </xdr:to>
        <xdr:sp macro="" textlink="">
          <xdr:nvSpPr>
            <xdr:cNvPr id="45190" name="Check Box 134" hidden="1">
              <a:extLst>
                <a:ext uri="{63B3BB69-23CF-44E3-9099-C40C66FF867C}">
                  <a14:compatExt spid="_x0000_s451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112</xdr:row>
          <xdr:rowOff>200025</xdr:rowOff>
        </xdr:from>
        <xdr:to>
          <xdr:col>9</xdr:col>
          <xdr:colOff>476250</xdr:colOff>
          <xdr:row>114</xdr:row>
          <xdr:rowOff>38100</xdr:rowOff>
        </xdr:to>
        <xdr:sp macro="" textlink="">
          <xdr:nvSpPr>
            <xdr:cNvPr id="45191" name="Check Box 135" hidden="1">
              <a:extLst>
                <a:ext uri="{63B3BB69-23CF-44E3-9099-C40C66FF867C}">
                  <a14:compatExt spid="_x0000_s451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113</xdr:row>
          <xdr:rowOff>200025</xdr:rowOff>
        </xdr:from>
        <xdr:to>
          <xdr:col>9</xdr:col>
          <xdr:colOff>476250</xdr:colOff>
          <xdr:row>115</xdr:row>
          <xdr:rowOff>38100</xdr:rowOff>
        </xdr:to>
        <xdr:sp macro="" textlink="">
          <xdr:nvSpPr>
            <xdr:cNvPr id="45192" name="Check Box 136" hidden="1">
              <a:extLst>
                <a:ext uri="{63B3BB69-23CF-44E3-9099-C40C66FF867C}">
                  <a14:compatExt spid="_x0000_s451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114</xdr:row>
          <xdr:rowOff>200025</xdr:rowOff>
        </xdr:from>
        <xdr:to>
          <xdr:col>9</xdr:col>
          <xdr:colOff>476250</xdr:colOff>
          <xdr:row>116</xdr:row>
          <xdr:rowOff>38100</xdr:rowOff>
        </xdr:to>
        <xdr:sp macro="" textlink="">
          <xdr:nvSpPr>
            <xdr:cNvPr id="45193" name="Check Box 137" hidden="1">
              <a:extLst>
                <a:ext uri="{63B3BB69-23CF-44E3-9099-C40C66FF867C}">
                  <a14:compatExt spid="_x0000_s45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115</xdr:row>
          <xdr:rowOff>200025</xdr:rowOff>
        </xdr:from>
        <xdr:to>
          <xdr:col>9</xdr:col>
          <xdr:colOff>476250</xdr:colOff>
          <xdr:row>117</xdr:row>
          <xdr:rowOff>38100</xdr:rowOff>
        </xdr:to>
        <xdr:sp macro="" textlink="">
          <xdr:nvSpPr>
            <xdr:cNvPr id="45194" name="Check Box 138" hidden="1">
              <a:extLst>
                <a:ext uri="{63B3BB69-23CF-44E3-9099-C40C66FF867C}">
                  <a14:compatExt spid="_x0000_s45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116</xdr:row>
          <xdr:rowOff>200025</xdr:rowOff>
        </xdr:from>
        <xdr:to>
          <xdr:col>9</xdr:col>
          <xdr:colOff>476250</xdr:colOff>
          <xdr:row>118</xdr:row>
          <xdr:rowOff>38100</xdr:rowOff>
        </xdr:to>
        <xdr:sp macro="" textlink="">
          <xdr:nvSpPr>
            <xdr:cNvPr id="45195" name="Check Box 139" hidden="1">
              <a:extLst>
                <a:ext uri="{63B3BB69-23CF-44E3-9099-C40C66FF867C}">
                  <a14:compatExt spid="_x0000_s45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117</xdr:row>
          <xdr:rowOff>200025</xdr:rowOff>
        </xdr:from>
        <xdr:to>
          <xdr:col>9</xdr:col>
          <xdr:colOff>476250</xdr:colOff>
          <xdr:row>119</xdr:row>
          <xdr:rowOff>38100</xdr:rowOff>
        </xdr:to>
        <xdr:sp macro="" textlink="">
          <xdr:nvSpPr>
            <xdr:cNvPr id="45196" name="Check Box 140" hidden="1">
              <a:extLst>
                <a:ext uri="{63B3BB69-23CF-44E3-9099-C40C66FF867C}">
                  <a14:compatExt spid="_x0000_s45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118</xdr:row>
          <xdr:rowOff>200025</xdr:rowOff>
        </xdr:from>
        <xdr:to>
          <xdr:col>9</xdr:col>
          <xdr:colOff>476250</xdr:colOff>
          <xdr:row>120</xdr:row>
          <xdr:rowOff>38100</xdr:rowOff>
        </xdr:to>
        <xdr:sp macro="" textlink="">
          <xdr:nvSpPr>
            <xdr:cNvPr id="45197" name="Check Box 141" hidden="1">
              <a:extLst>
                <a:ext uri="{63B3BB69-23CF-44E3-9099-C40C66FF867C}">
                  <a14:compatExt spid="_x0000_s45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119</xdr:row>
          <xdr:rowOff>200025</xdr:rowOff>
        </xdr:from>
        <xdr:to>
          <xdr:col>9</xdr:col>
          <xdr:colOff>476250</xdr:colOff>
          <xdr:row>121</xdr:row>
          <xdr:rowOff>38100</xdr:rowOff>
        </xdr:to>
        <xdr:sp macro="" textlink="">
          <xdr:nvSpPr>
            <xdr:cNvPr id="45198" name="Check Box 142" hidden="1">
              <a:extLst>
                <a:ext uri="{63B3BB69-23CF-44E3-9099-C40C66FF867C}">
                  <a14:compatExt spid="_x0000_s45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120</xdr:row>
          <xdr:rowOff>200025</xdr:rowOff>
        </xdr:from>
        <xdr:to>
          <xdr:col>9</xdr:col>
          <xdr:colOff>476250</xdr:colOff>
          <xdr:row>122</xdr:row>
          <xdr:rowOff>38100</xdr:rowOff>
        </xdr:to>
        <xdr:sp macro="" textlink="">
          <xdr:nvSpPr>
            <xdr:cNvPr id="45199" name="Check Box 143" hidden="1">
              <a:extLst>
                <a:ext uri="{63B3BB69-23CF-44E3-9099-C40C66FF867C}">
                  <a14:compatExt spid="_x0000_s45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121</xdr:row>
          <xdr:rowOff>200025</xdr:rowOff>
        </xdr:from>
        <xdr:to>
          <xdr:col>9</xdr:col>
          <xdr:colOff>476250</xdr:colOff>
          <xdr:row>123</xdr:row>
          <xdr:rowOff>38100</xdr:rowOff>
        </xdr:to>
        <xdr:sp macro="" textlink="">
          <xdr:nvSpPr>
            <xdr:cNvPr id="45200" name="Check Box 144" hidden="1">
              <a:extLst>
                <a:ext uri="{63B3BB69-23CF-44E3-9099-C40C66FF867C}">
                  <a14:compatExt spid="_x0000_s45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122</xdr:row>
          <xdr:rowOff>200025</xdr:rowOff>
        </xdr:from>
        <xdr:to>
          <xdr:col>9</xdr:col>
          <xdr:colOff>476250</xdr:colOff>
          <xdr:row>124</xdr:row>
          <xdr:rowOff>38100</xdr:rowOff>
        </xdr:to>
        <xdr:sp macro="" textlink="">
          <xdr:nvSpPr>
            <xdr:cNvPr id="45201" name="Check Box 145" hidden="1">
              <a:extLst>
                <a:ext uri="{63B3BB69-23CF-44E3-9099-C40C66FF867C}">
                  <a14:compatExt spid="_x0000_s45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123</xdr:row>
          <xdr:rowOff>200025</xdr:rowOff>
        </xdr:from>
        <xdr:to>
          <xdr:col>9</xdr:col>
          <xdr:colOff>476250</xdr:colOff>
          <xdr:row>125</xdr:row>
          <xdr:rowOff>38100</xdr:rowOff>
        </xdr:to>
        <xdr:sp macro="" textlink="">
          <xdr:nvSpPr>
            <xdr:cNvPr id="45202" name="Check Box 146" hidden="1">
              <a:extLst>
                <a:ext uri="{63B3BB69-23CF-44E3-9099-C40C66FF867C}">
                  <a14:compatExt spid="_x0000_s452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124</xdr:row>
          <xdr:rowOff>200025</xdr:rowOff>
        </xdr:from>
        <xdr:to>
          <xdr:col>9</xdr:col>
          <xdr:colOff>476250</xdr:colOff>
          <xdr:row>126</xdr:row>
          <xdr:rowOff>38100</xdr:rowOff>
        </xdr:to>
        <xdr:sp macro="" textlink="">
          <xdr:nvSpPr>
            <xdr:cNvPr id="45203" name="Check Box 147" hidden="1">
              <a:extLst>
                <a:ext uri="{63B3BB69-23CF-44E3-9099-C40C66FF867C}">
                  <a14:compatExt spid="_x0000_s452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125</xdr:row>
          <xdr:rowOff>200025</xdr:rowOff>
        </xdr:from>
        <xdr:to>
          <xdr:col>9</xdr:col>
          <xdr:colOff>476250</xdr:colOff>
          <xdr:row>127</xdr:row>
          <xdr:rowOff>38100</xdr:rowOff>
        </xdr:to>
        <xdr:sp macro="" textlink="">
          <xdr:nvSpPr>
            <xdr:cNvPr id="45204" name="Check Box 148" hidden="1">
              <a:extLst>
                <a:ext uri="{63B3BB69-23CF-44E3-9099-C40C66FF867C}">
                  <a14:compatExt spid="_x0000_s452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126</xdr:row>
          <xdr:rowOff>200025</xdr:rowOff>
        </xdr:from>
        <xdr:to>
          <xdr:col>9</xdr:col>
          <xdr:colOff>476250</xdr:colOff>
          <xdr:row>128</xdr:row>
          <xdr:rowOff>38100</xdr:rowOff>
        </xdr:to>
        <xdr:sp macro="" textlink="">
          <xdr:nvSpPr>
            <xdr:cNvPr id="45205" name="Check Box 149" hidden="1">
              <a:extLst>
                <a:ext uri="{63B3BB69-23CF-44E3-9099-C40C66FF867C}">
                  <a14:compatExt spid="_x0000_s452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127</xdr:row>
          <xdr:rowOff>200025</xdr:rowOff>
        </xdr:from>
        <xdr:to>
          <xdr:col>9</xdr:col>
          <xdr:colOff>476250</xdr:colOff>
          <xdr:row>129</xdr:row>
          <xdr:rowOff>38100</xdr:rowOff>
        </xdr:to>
        <xdr:sp macro="" textlink="">
          <xdr:nvSpPr>
            <xdr:cNvPr id="45206" name="Check Box 150" hidden="1">
              <a:extLst>
                <a:ext uri="{63B3BB69-23CF-44E3-9099-C40C66FF867C}">
                  <a14:compatExt spid="_x0000_s452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128</xdr:row>
          <xdr:rowOff>200025</xdr:rowOff>
        </xdr:from>
        <xdr:to>
          <xdr:col>9</xdr:col>
          <xdr:colOff>476250</xdr:colOff>
          <xdr:row>130</xdr:row>
          <xdr:rowOff>38100</xdr:rowOff>
        </xdr:to>
        <xdr:sp macro="" textlink="">
          <xdr:nvSpPr>
            <xdr:cNvPr id="45207" name="Check Box 151" hidden="1">
              <a:extLst>
                <a:ext uri="{63B3BB69-23CF-44E3-9099-C40C66FF867C}">
                  <a14:compatExt spid="_x0000_s452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129</xdr:row>
          <xdr:rowOff>200025</xdr:rowOff>
        </xdr:from>
        <xdr:to>
          <xdr:col>9</xdr:col>
          <xdr:colOff>476250</xdr:colOff>
          <xdr:row>131</xdr:row>
          <xdr:rowOff>38100</xdr:rowOff>
        </xdr:to>
        <xdr:sp macro="" textlink="">
          <xdr:nvSpPr>
            <xdr:cNvPr id="45208" name="Check Box 152" hidden="1">
              <a:extLst>
                <a:ext uri="{63B3BB69-23CF-44E3-9099-C40C66FF867C}">
                  <a14:compatExt spid="_x0000_s452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130</xdr:row>
          <xdr:rowOff>200025</xdr:rowOff>
        </xdr:from>
        <xdr:to>
          <xdr:col>9</xdr:col>
          <xdr:colOff>476250</xdr:colOff>
          <xdr:row>132</xdr:row>
          <xdr:rowOff>38100</xdr:rowOff>
        </xdr:to>
        <xdr:sp macro="" textlink="">
          <xdr:nvSpPr>
            <xdr:cNvPr id="45209" name="Check Box 153" hidden="1">
              <a:extLst>
                <a:ext uri="{63B3BB69-23CF-44E3-9099-C40C66FF867C}">
                  <a14:compatExt spid="_x0000_s452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131</xdr:row>
          <xdr:rowOff>200025</xdr:rowOff>
        </xdr:from>
        <xdr:to>
          <xdr:col>9</xdr:col>
          <xdr:colOff>476250</xdr:colOff>
          <xdr:row>133</xdr:row>
          <xdr:rowOff>38100</xdr:rowOff>
        </xdr:to>
        <xdr:sp macro="" textlink="">
          <xdr:nvSpPr>
            <xdr:cNvPr id="45210" name="Check Box 154" hidden="1">
              <a:extLst>
                <a:ext uri="{63B3BB69-23CF-44E3-9099-C40C66FF867C}">
                  <a14:compatExt spid="_x0000_s45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132</xdr:row>
          <xdr:rowOff>200025</xdr:rowOff>
        </xdr:from>
        <xdr:to>
          <xdr:col>9</xdr:col>
          <xdr:colOff>476250</xdr:colOff>
          <xdr:row>134</xdr:row>
          <xdr:rowOff>38100</xdr:rowOff>
        </xdr:to>
        <xdr:sp macro="" textlink="">
          <xdr:nvSpPr>
            <xdr:cNvPr id="45211" name="Check Box 155" hidden="1">
              <a:extLst>
                <a:ext uri="{63B3BB69-23CF-44E3-9099-C40C66FF867C}">
                  <a14:compatExt spid="_x0000_s45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133</xdr:row>
          <xdr:rowOff>200025</xdr:rowOff>
        </xdr:from>
        <xdr:to>
          <xdr:col>9</xdr:col>
          <xdr:colOff>476250</xdr:colOff>
          <xdr:row>135</xdr:row>
          <xdr:rowOff>38100</xdr:rowOff>
        </xdr:to>
        <xdr:sp macro="" textlink="">
          <xdr:nvSpPr>
            <xdr:cNvPr id="45212" name="Check Box 156" hidden="1">
              <a:extLst>
                <a:ext uri="{63B3BB69-23CF-44E3-9099-C40C66FF867C}">
                  <a14:compatExt spid="_x0000_s45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134</xdr:row>
          <xdr:rowOff>200025</xdr:rowOff>
        </xdr:from>
        <xdr:to>
          <xdr:col>9</xdr:col>
          <xdr:colOff>476250</xdr:colOff>
          <xdr:row>136</xdr:row>
          <xdr:rowOff>38100</xdr:rowOff>
        </xdr:to>
        <xdr:sp macro="" textlink="">
          <xdr:nvSpPr>
            <xdr:cNvPr id="45213" name="Check Box 157" hidden="1">
              <a:extLst>
                <a:ext uri="{63B3BB69-23CF-44E3-9099-C40C66FF867C}">
                  <a14:compatExt spid="_x0000_s452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135</xdr:row>
          <xdr:rowOff>200025</xdr:rowOff>
        </xdr:from>
        <xdr:to>
          <xdr:col>9</xdr:col>
          <xdr:colOff>476250</xdr:colOff>
          <xdr:row>137</xdr:row>
          <xdr:rowOff>38100</xdr:rowOff>
        </xdr:to>
        <xdr:sp macro="" textlink="">
          <xdr:nvSpPr>
            <xdr:cNvPr id="45214" name="Check Box 158" hidden="1">
              <a:extLst>
                <a:ext uri="{63B3BB69-23CF-44E3-9099-C40C66FF867C}">
                  <a14:compatExt spid="_x0000_s452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136</xdr:row>
          <xdr:rowOff>200025</xdr:rowOff>
        </xdr:from>
        <xdr:to>
          <xdr:col>9</xdr:col>
          <xdr:colOff>476250</xdr:colOff>
          <xdr:row>138</xdr:row>
          <xdr:rowOff>38100</xdr:rowOff>
        </xdr:to>
        <xdr:sp macro="" textlink="">
          <xdr:nvSpPr>
            <xdr:cNvPr id="45215" name="Check Box 159" hidden="1">
              <a:extLst>
                <a:ext uri="{63B3BB69-23CF-44E3-9099-C40C66FF867C}">
                  <a14:compatExt spid="_x0000_s45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137</xdr:row>
          <xdr:rowOff>200025</xdr:rowOff>
        </xdr:from>
        <xdr:to>
          <xdr:col>9</xdr:col>
          <xdr:colOff>476250</xdr:colOff>
          <xdr:row>139</xdr:row>
          <xdr:rowOff>38100</xdr:rowOff>
        </xdr:to>
        <xdr:sp macro="" textlink="">
          <xdr:nvSpPr>
            <xdr:cNvPr id="45216" name="Check Box 160" hidden="1">
              <a:extLst>
                <a:ext uri="{63B3BB69-23CF-44E3-9099-C40C66FF867C}">
                  <a14:compatExt spid="_x0000_s45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138</xdr:row>
          <xdr:rowOff>200025</xdr:rowOff>
        </xdr:from>
        <xdr:to>
          <xdr:col>9</xdr:col>
          <xdr:colOff>476250</xdr:colOff>
          <xdr:row>140</xdr:row>
          <xdr:rowOff>38100</xdr:rowOff>
        </xdr:to>
        <xdr:sp macro="" textlink="">
          <xdr:nvSpPr>
            <xdr:cNvPr id="45217" name="Check Box 161" hidden="1">
              <a:extLst>
                <a:ext uri="{63B3BB69-23CF-44E3-9099-C40C66FF867C}">
                  <a14:compatExt spid="_x0000_s45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139</xdr:row>
          <xdr:rowOff>200025</xdr:rowOff>
        </xdr:from>
        <xdr:to>
          <xdr:col>9</xdr:col>
          <xdr:colOff>476250</xdr:colOff>
          <xdr:row>141</xdr:row>
          <xdr:rowOff>38100</xdr:rowOff>
        </xdr:to>
        <xdr:sp macro="" textlink="">
          <xdr:nvSpPr>
            <xdr:cNvPr id="45218" name="Check Box 162" hidden="1">
              <a:extLst>
                <a:ext uri="{63B3BB69-23CF-44E3-9099-C40C66FF867C}">
                  <a14:compatExt spid="_x0000_s45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140</xdr:row>
          <xdr:rowOff>200025</xdr:rowOff>
        </xdr:from>
        <xdr:to>
          <xdr:col>9</xdr:col>
          <xdr:colOff>476250</xdr:colOff>
          <xdr:row>142</xdr:row>
          <xdr:rowOff>38100</xdr:rowOff>
        </xdr:to>
        <xdr:sp macro="" textlink="">
          <xdr:nvSpPr>
            <xdr:cNvPr id="45219" name="Check Box 163" hidden="1">
              <a:extLst>
                <a:ext uri="{63B3BB69-23CF-44E3-9099-C40C66FF867C}">
                  <a14:compatExt spid="_x0000_s452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141</xdr:row>
          <xdr:rowOff>200025</xdr:rowOff>
        </xdr:from>
        <xdr:to>
          <xdr:col>9</xdr:col>
          <xdr:colOff>476250</xdr:colOff>
          <xdr:row>143</xdr:row>
          <xdr:rowOff>38100</xdr:rowOff>
        </xdr:to>
        <xdr:sp macro="" textlink="">
          <xdr:nvSpPr>
            <xdr:cNvPr id="45220" name="Check Box 164" hidden="1">
              <a:extLst>
                <a:ext uri="{63B3BB69-23CF-44E3-9099-C40C66FF867C}">
                  <a14:compatExt spid="_x0000_s452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142</xdr:row>
          <xdr:rowOff>200025</xdr:rowOff>
        </xdr:from>
        <xdr:to>
          <xdr:col>9</xdr:col>
          <xdr:colOff>476250</xdr:colOff>
          <xdr:row>144</xdr:row>
          <xdr:rowOff>38100</xdr:rowOff>
        </xdr:to>
        <xdr:sp macro="" textlink="">
          <xdr:nvSpPr>
            <xdr:cNvPr id="45221" name="Check Box 165" hidden="1">
              <a:extLst>
                <a:ext uri="{63B3BB69-23CF-44E3-9099-C40C66FF867C}">
                  <a14:compatExt spid="_x0000_s452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143</xdr:row>
          <xdr:rowOff>200025</xdr:rowOff>
        </xdr:from>
        <xdr:to>
          <xdr:col>9</xdr:col>
          <xdr:colOff>476250</xdr:colOff>
          <xdr:row>145</xdr:row>
          <xdr:rowOff>38100</xdr:rowOff>
        </xdr:to>
        <xdr:sp macro="" textlink="">
          <xdr:nvSpPr>
            <xdr:cNvPr id="45222" name="Check Box 166" hidden="1">
              <a:extLst>
                <a:ext uri="{63B3BB69-23CF-44E3-9099-C40C66FF867C}">
                  <a14:compatExt spid="_x0000_s452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144</xdr:row>
          <xdr:rowOff>200025</xdr:rowOff>
        </xdr:from>
        <xdr:to>
          <xdr:col>9</xdr:col>
          <xdr:colOff>476250</xdr:colOff>
          <xdr:row>146</xdr:row>
          <xdr:rowOff>38100</xdr:rowOff>
        </xdr:to>
        <xdr:sp macro="" textlink="">
          <xdr:nvSpPr>
            <xdr:cNvPr id="45223" name="Check Box 167" hidden="1">
              <a:extLst>
                <a:ext uri="{63B3BB69-23CF-44E3-9099-C40C66FF867C}">
                  <a14:compatExt spid="_x0000_s452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145</xdr:row>
          <xdr:rowOff>200025</xdr:rowOff>
        </xdr:from>
        <xdr:to>
          <xdr:col>9</xdr:col>
          <xdr:colOff>476250</xdr:colOff>
          <xdr:row>147</xdr:row>
          <xdr:rowOff>38100</xdr:rowOff>
        </xdr:to>
        <xdr:sp macro="" textlink="">
          <xdr:nvSpPr>
            <xdr:cNvPr id="45224" name="Check Box 168" hidden="1">
              <a:extLst>
                <a:ext uri="{63B3BB69-23CF-44E3-9099-C40C66FF867C}">
                  <a14:compatExt spid="_x0000_s452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146</xdr:row>
          <xdr:rowOff>200025</xdr:rowOff>
        </xdr:from>
        <xdr:to>
          <xdr:col>9</xdr:col>
          <xdr:colOff>476250</xdr:colOff>
          <xdr:row>148</xdr:row>
          <xdr:rowOff>38100</xdr:rowOff>
        </xdr:to>
        <xdr:sp macro="" textlink="">
          <xdr:nvSpPr>
            <xdr:cNvPr id="45225" name="Check Box 169" hidden="1">
              <a:extLst>
                <a:ext uri="{63B3BB69-23CF-44E3-9099-C40C66FF867C}">
                  <a14:compatExt spid="_x0000_s452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147</xdr:row>
          <xdr:rowOff>200025</xdr:rowOff>
        </xdr:from>
        <xdr:to>
          <xdr:col>9</xdr:col>
          <xdr:colOff>476250</xdr:colOff>
          <xdr:row>149</xdr:row>
          <xdr:rowOff>38100</xdr:rowOff>
        </xdr:to>
        <xdr:sp macro="" textlink="">
          <xdr:nvSpPr>
            <xdr:cNvPr id="45226" name="Check Box 170" hidden="1">
              <a:extLst>
                <a:ext uri="{63B3BB69-23CF-44E3-9099-C40C66FF867C}">
                  <a14:compatExt spid="_x0000_s452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148</xdr:row>
          <xdr:rowOff>200025</xdr:rowOff>
        </xdr:from>
        <xdr:to>
          <xdr:col>9</xdr:col>
          <xdr:colOff>476250</xdr:colOff>
          <xdr:row>150</xdr:row>
          <xdr:rowOff>38100</xdr:rowOff>
        </xdr:to>
        <xdr:sp macro="" textlink="">
          <xdr:nvSpPr>
            <xdr:cNvPr id="45227" name="Check Box 171" hidden="1">
              <a:extLst>
                <a:ext uri="{63B3BB69-23CF-44E3-9099-C40C66FF867C}">
                  <a14:compatExt spid="_x0000_s452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149</xdr:row>
          <xdr:rowOff>200025</xdr:rowOff>
        </xdr:from>
        <xdr:to>
          <xdr:col>9</xdr:col>
          <xdr:colOff>476250</xdr:colOff>
          <xdr:row>151</xdr:row>
          <xdr:rowOff>38100</xdr:rowOff>
        </xdr:to>
        <xdr:sp macro="" textlink="">
          <xdr:nvSpPr>
            <xdr:cNvPr id="45228" name="Check Box 172" hidden="1">
              <a:extLst>
                <a:ext uri="{63B3BB69-23CF-44E3-9099-C40C66FF867C}">
                  <a14:compatExt spid="_x0000_s452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150</xdr:row>
          <xdr:rowOff>200025</xdr:rowOff>
        </xdr:from>
        <xdr:to>
          <xdr:col>9</xdr:col>
          <xdr:colOff>476250</xdr:colOff>
          <xdr:row>152</xdr:row>
          <xdr:rowOff>38100</xdr:rowOff>
        </xdr:to>
        <xdr:sp macro="" textlink="">
          <xdr:nvSpPr>
            <xdr:cNvPr id="45229" name="Check Box 173" hidden="1">
              <a:extLst>
                <a:ext uri="{63B3BB69-23CF-44E3-9099-C40C66FF867C}">
                  <a14:compatExt spid="_x0000_s452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151</xdr:row>
          <xdr:rowOff>200025</xdr:rowOff>
        </xdr:from>
        <xdr:to>
          <xdr:col>9</xdr:col>
          <xdr:colOff>476250</xdr:colOff>
          <xdr:row>153</xdr:row>
          <xdr:rowOff>38100</xdr:rowOff>
        </xdr:to>
        <xdr:sp macro="" textlink="">
          <xdr:nvSpPr>
            <xdr:cNvPr id="45230" name="Check Box 174" hidden="1">
              <a:extLst>
                <a:ext uri="{63B3BB69-23CF-44E3-9099-C40C66FF867C}">
                  <a14:compatExt spid="_x0000_s45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152</xdr:row>
          <xdr:rowOff>200025</xdr:rowOff>
        </xdr:from>
        <xdr:to>
          <xdr:col>9</xdr:col>
          <xdr:colOff>476250</xdr:colOff>
          <xdr:row>154</xdr:row>
          <xdr:rowOff>38100</xdr:rowOff>
        </xdr:to>
        <xdr:sp macro="" textlink="">
          <xdr:nvSpPr>
            <xdr:cNvPr id="45231" name="Check Box 175" hidden="1">
              <a:extLst>
                <a:ext uri="{63B3BB69-23CF-44E3-9099-C40C66FF867C}">
                  <a14:compatExt spid="_x0000_s45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153</xdr:row>
          <xdr:rowOff>200025</xdr:rowOff>
        </xdr:from>
        <xdr:to>
          <xdr:col>9</xdr:col>
          <xdr:colOff>476250</xdr:colOff>
          <xdr:row>155</xdr:row>
          <xdr:rowOff>38100</xdr:rowOff>
        </xdr:to>
        <xdr:sp macro="" textlink="">
          <xdr:nvSpPr>
            <xdr:cNvPr id="45232" name="Check Box 176" hidden="1">
              <a:extLst>
                <a:ext uri="{63B3BB69-23CF-44E3-9099-C40C66FF867C}">
                  <a14:compatExt spid="_x0000_s452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154</xdr:row>
          <xdr:rowOff>200025</xdr:rowOff>
        </xdr:from>
        <xdr:to>
          <xdr:col>9</xdr:col>
          <xdr:colOff>476250</xdr:colOff>
          <xdr:row>156</xdr:row>
          <xdr:rowOff>38100</xdr:rowOff>
        </xdr:to>
        <xdr:sp macro="" textlink="">
          <xdr:nvSpPr>
            <xdr:cNvPr id="45233" name="Check Box 177" hidden="1">
              <a:extLst>
                <a:ext uri="{63B3BB69-23CF-44E3-9099-C40C66FF867C}">
                  <a14:compatExt spid="_x0000_s452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155</xdr:row>
          <xdr:rowOff>200025</xdr:rowOff>
        </xdr:from>
        <xdr:to>
          <xdr:col>9</xdr:col>
          <xdr:colOff>476250</xdr:colOff>
          <xdr:row>157</xdr:row>
          <xdr:rowOff>38100</xdr:rowOff>
        </xdr:to>
        <xdr:sp macro="" textlink="">
          <xdr:nvSpPr>
            <xdr:cNvPr id="45234" name="Check Box 178" hidden="1">
              <a:extLst>
                <a:ext uri="{63B3BB69-23CF-44E3-9099-C40C66FF867C}">
                  <a14:compatExt spid="_x0000_s452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156</xdr:row>
          <xdr:rowOff>200025</xdr:rowOff>
        </xdr:from>
        <xdr:to>
          <xdr:col>9</xdr:col>
          <xdr:colOff>476250</xdr:colOff>
          <xdr:row>158</xdr:row>
          <xdr:rowOff>38100</xdr:rowOff>
        </xdr:to>
        <xdr:sp macro="" textlink="">
          <xdr:nvSpPr>
            <xdr:cNvPr id="45235" name="Check Box 179" hidden="1">
              <a:extLst>
                <a:ext uri="{63B3BB69-23CF-44E3-9099-C40C66FF867C}">
                  <a14:compatExt spid="_x0000_s452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157</xdr:row>
          <xdr:rowOff>200025</xdr:rowOff>
        </xdr:from>
        <xdr:to>
          <xdr:col>9</xdr:col>
          <xdr:colOff>476250</xdr:colOff>
          <xdr:row>159</xdr:row>
          <xdr:rowOff>38100</xdr:rowOff>
        </xdr:to>
        <xdr:sp macro="" textlink="">
          <xdr:nvSpPr>
            <xdr:cNvPr id="45236" name="Check Box 180" hidden="1">
              <a:extLst>
                <a:ext uri="{63B3BB69-23CF-44E3-9099-C40C66FF867C}">
                  <a14:compatExt spid="_x0000_s452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158</xdr:row>
          <xdr:rowOff>200025</xdr:rowOff>
        </xdr:from>
        <xdr:to>
          <xdr:col>9</xdr:col>
          <xdr:colOff>476250</xdr:colOff>
          <xdr:row>160</xdr:row>
          <xdr:rowOff>38100</xdr:rowOff>
        </xdr:to>
        <xdr:sp macro="" textlink="">
          <xdr:nvSpPr>
            <xdr:cNvPr id="45237" name="Check Box 181" hidden="1">
              <a:extLst>
                <a:ext uri="{63B3BB69-23CF-44E3-9099-C40C66FF867C}">
                  <a14:compatExt spid="_x0000_s452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159</xdr:row>
          <xdr:rowOff>200025</xdr:rowOff>
        </xdr:from>
        <xdr:to>
          <xdr:col>9</xdr:col>
          <xdr:colOff>476250</xdr:colOff>
          <xdr:row>161</xdr:row>
          <xdr:rowOff>38100</xdr:rowOff>
        </xdr:to>
        <xdr:sp macro="" textlink="">
          <xdr:nvSpPr>
            <xdr:cNvPr id="45238" name="Check Box 182" hidden="1">
              <a:extLst>
                <a:ext uri="{63B3BB69-23CF-44E3-9099-C40C66FF867C}">
                  <a14:compatExt spid="_x0000_s452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160</xdr:row>
          <xdr:rowOff>200025</xdr:rowOff>
        </xdr:from>
        <xdr:to>
          <xdr:col>9</xdr:col>
          <xdr:colOff>476250</xdr:colOff>
          <xdr:row>162</xdr:row>
          <xdr:rowOff>38100</xdr:rowOff>
        </xdr:to>
        <xdr:sp macro="" textlink="">
          <xdr:nvSpPr>
            <xdr:cNvPr id="45239" name="Check Box 183" hidden="1">
              <a:extLst>
                <a:ext uri="{63B3BB69-23CF-44E3-9099-C40C66FF867C}">
                  <a14:compatExt spid="_x0000_s452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161</xdr:row>
          <xdr:rowOff>200025</xdr:rowOff>
        </xdr:from>
        <xdr:to>
          <xdr:col>9</xdr:col>
          <xdr:colOff>476250</xdr:colOff>
          <xdr:row>163</xdr:row>
          <xdr:rowOff>38100</xdr:rowOff>
        </xdr:to>
        <xdr:sp macro="" textlink="">
          <xdr:nvSpPr>
            <xdr:cNvPr id="45240" name="Check Box 184" hidden="1">
              <a:extLst>
                <a:ext uri="{63B3BB69-23CF-44E3-9099-C40C66FF867C}">
                  <a14:compatExt spid="_x0000_s452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162</xdr:row>
          <xdr:rowOff>200025</xdr:rowOff>
        </xdr:from>
        <xdr:to>
          <xdr:col>9</xdr:col>
          <xdr:colOff>476250</xdr:colOff>
          <xdr:row>164</xdr:row>
          <xdr:rowOff>38100</xdr:rowOff>
        </xdr:to>
        <xdr:sp macro="" textlink="">
          <xdr:nvSpPr>
            <xdr:cNvPr id="45241" name="Check Box 185" hidden="1">
              <a:extLst>
                <a:ext uri="{63B3BB69-23CF-44E3-9099-C40C66FF867C}">
                  <a14:compatExt spid="_x0000_s45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163</xdr:row>
          <xdr:rowOff>200025</xdr:rowOff>
        </xdr:from>
        <xdr:to>
          <xdr:col>9</xdr:col>
          <xdr:colOff>476250</xdr:colOff>
          <xdr:row>165</xdr:row>
          <xdr:rowOff>38100</xdr:rowOff>
        </xdr:to>
        <xdr:sp macro="" textlink="">
          <xdr:nvSpPr>
            <xdr:cNvPr id="45242" name="Check Box 186" hidden="1">
              <a:extLst>
                <a:ext uri="{63B3BB69-23CF-44E3-9099-C40C66FF867C}">
                  <a14:compatExt spid="_x0000_s45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164</xdr:row>
          <xdr:rowOff>200025</xdr:rowOff>
        </xdr:from>
        <xdr:to>
          <xdr:col>9</xdr:col>
          <xdr:colOff>476250</xdr:colOff>
          <xdr:row>166</xdr:row>
          <xdr:rowOff>38100</xdr:rowOff>
        </xdr:to>
        <xdr:sp macro="" textlink="">
          <xdr:nvSpPr>
            <xdr:cNvPr id="45243" name="Check Box 187" hidden="1">
              <a:extLst>
                <a:ext uri="{63B3BB69-23CF-44E3-9099-C40C66FF867C}">
                  <a14:compatExt spid="_x0000_s452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165</xdr:row>
          <xdr:rowOff>200025</xdr:rowOff>
        </xdr:from>
        <xdr:to>
          <xdr:col>9</xdr:col>
          <xdr:colOff>476250</xdr:colOff>
          <xdr:row>167</xdr:row>
          <xdr:rowOff>38100</xdr:rowOff>
        </xdr:to>
        <xdr:sp macro="" textlink="">
          <xdr:nvSpPr>
            <xdr:cNvPr id="45244" name="Check Box 188" hidden="1">
              <a:extLst>
                <a:ext uri="{63B3BB69-23CF-44E3-9099-C40C66FF867C}">
                  <a14:compatExt spid="_x0000_s452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166</xdr:row>
          <xdr:rowOff>200025</xdr:rowOff>
        </xdr:from>
        <xdr:to>
          <xdr:col>9</xdr:col>
          <xdr:colOff>476250</xdr:colOff>
          <xdr:row>168</xdr:row>
          <xdr:rowOff>38100</xdr:rowOff>
        </xdr:to>
        <xdr:sp macro="" textlink="">
          <xdr:nvSpPr>
            <xdr:cNvPr id="45245" name="Check Box 189" hidden="1">
              <a:extLst>
                <a:ext uri="{63B3BB69-23CF-44E3-9099-C40C66FF867C}">
                  <a14:compatExt spid="_x0000_s452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167</xdr:row>
          <xdr:rowOff>200025</xdr:rowOff>
        </xdr:from>
        <xdr:to>
          <xdr:col>9</xdr:col>
          <xdr:colOff>476250</xdr:colOff>
          <xdr:row>169</xdr:row>
          <xdr:rowOff>38100</xdr:rowOff>
        </xdr:to>
        <xdr:sp macro="" textlink="">
          <xdr:nvSpPr>
            <xdr:cNvPr id="45246" name="Check Box 190" hidden="1">
              <a:extLst>
                <a:ext uri="{63B3BB69-23CF-44E3-9099-C40C66FF867C}">
                  <a14:compatExt spid="_x0000_s452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168</xdr:row>
          <xdr:rowOff>200025</xdr:rowOff>
        </xdr:from>
        <xdr:to>
          <xdr:col>9</xdr:col>
          <xdr:colOff>476250</xdr:colOff>
          <xdr:row>170</xdr:row>
          <xdr:rowOff>38100</xdr:rowOff>
        </xdr:to>
        <xdr:sp macro="" textlink="">
          <xdr:nvSpPr>
            <xdr:cNvPr id="45247" name="Check Box 191" hidden="1">
              <a:extLst>
                <a:ext uri="{63B3BB69-23CF-44E3-9099-C40C66FF867C}">
                  <a14:compatExt spid="_x0000_s452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169</xdr:row>
          <xdr:rowOff>200025</xdr:rowOff>
        </xdr:from>
        <xdr:to>
          <xdr:col>9</xdr:col>
          <xdr:colOff>476250</xdr:colOff>
          <xdr:row>171</xdr:row>
          <xdr:rowOff>38100</xdr:rowOff>
        </xdr:to>
        <xdr:sp macro="" textlink="">
          <xdr:nvSpPr>
            <xdr:cNvPr id="45248" name="Check Box 192" hidden="1">
              <a:extLst>
                <a:ext uri="{63B3BB69-23CF-44E3-9099-C40C66FF867C}">
                  <a14:compatExt spid="_x0000_s452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170</xdr:row>
          <xdr:rowOff>200025</xdr:rowOff>
        </xdr:from>
        <xdr:to>
          <xdr:col>9</xdr:col>
          <xdr:colOff>476250</xdr:colOff>
          <xdr:row>172</xdr:row>
          <xdr:rowOff>38100</xdr:rowOff>
        </xdr:to>
        <xdr:sp macro="" textlink="">
          <xdr:nvSpPr>
            <xdr:cNvPr id="45249" name="Check Box 193" hidden="1">
              <a:extLst>
                <a:ext uri="{63B3BB69-23CF-44E3-9099-C40C66FF867C}">
                  <a14:compatExt spid="_x0000_s45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171</xdr:row>
          <xdr:rowOff>200025</xdr:rowOff>
        </xdr:from>
        <xdr:to>
          <xdr:col>9</xdr:col>
          <xdr:colOff>476250</xdr:colOff>
          <xdr:row>173</xdr:row>
          <xdr:rowOff>38100</xdr:rowOff>
        </xdr:to>
        <xdr:sp macro="" textlink="">
          <xdr:nvSpPr>
            <xdr:cNvPr id="45250" name="Check Box 194" hidden="1">
              <a:extLst>
                <a:ext uri="{63B3BB69-23CF-44E3-9099-C40C66FF867C}">
                  <a14:compatExt spid="_x0000_s45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172</xdr:row>
          <xdr:rowOff>200025</xdr:rowOff>
        </xdr:from>
        <xdr:to>
          <xdr:col>9</xdr:col>
          <xdr:colOff>476250</xdr:colOff>
          <xdr:row>174</xdr:row>
          <xdr:rowOff>38100</xdr:rowOff>
        </xdr:to>
        <xdr:sp macro="" textlink="">
          <xdr:nvSpPr>
            <xdr:cNvPr id="45251" name="Check Box 195" hidden="1">
              <a:extLst>
                <a:ext uri="{63B3BB69-23CF-44E3-9099-C40C66FF867C}">
                  <a14:compatExt spid="_x0000_s45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173</xdr:row>
          <xdr:rowOff>200025</xdr:rowOff>
        </xdr:from>
        <xdr:to>
          <xdr:col>9</xdr:col>
          <xdr:colOff>476250</xdr:colOff>
          <xdr:row>175</xdr:row>
          <xdr:rowOff>38100</xdr:rowOff>
        </xdr:to>
        <xdr:sp macro="" textlink="">
          <xdr:nvSpPr>
            <xdr:cNvPr id="45252" name="Check Box 196" hidden="1">
              <a:extLst>
                <a:ext uri="{63B3BB69-23CF-44E3-9099-C40C66FF867C}">
                  <a14:compatExt spid="_x0000_s45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174</xdr:row>
          <xdr:rowOff>200025</xdr:rowOff>
        </xdr:from>
        <xdr:to>
          <xdr:col>9</xdr:col>
          <xdr:colOff>476250</xdr:colOff>
          <xdr:row>176</xdr:row>
          <xdr:rowOff>38100</xdr:rowOff>
        </xdr:to>
        <xdr:sp macro="" textlink="">
          <xdr:nvSpPr>
            <xdr:cNvPr id="45253" name="Check Box 197" hidden="1">
              <a:extLst>
                <a:ext uri="{63B3BB69-23CF-44E3-9099-C40C66FF867C}">
                  <a14:compatExt spid="_x0000_s45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175</xdr:row>
          <xdr:rowOff>200025</xdr:rowOff>
        </xdr:from>
        <xdr:to>
          <xdr:col>9</xdr:col>
          <xdr:colOff>476250</xdr:colOff>
          <xdr:row>177</xdr:row>
          <xdr:rowOff>38100</xdr:rowOff>
        </xdr:to>
        <xdr:sp macro="" textlink="">
          <xdr:nvSpPr>
            <xdr:cNvPr id="45254" name="Check Box 198" hidden="1">
              <a:extLst>
                <a:ext uri="{63B3BB69-23CF-44E3-9099-C40C66FF867C}">
                  <a14:compatExt spid="_x0000_s45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176</xdr:row>
          <xdr:rowOff>200025</xdr:rowOff>
        </xdr:from>
        <xdr:to>
          <xdr:col>9</xdr:col>
          <xdr:colOff>476250</xdr:colOff>
          <xdr:row>178</xdr:row>
          <xdr:rowOff>38100</xdr:rowOff>
        </xdr:to>
        <xdr:sp macro="" textlink="">
          <xdr:nvSpPr>
            <xdr:cNvPr id="45255" name="Check Box 199" hidden="1">
              <a:extLst>
                <a:ext uri="{63B3BB69-23CF-44E3-9099-C40C66FF867C}">
                  <a14:compatExt spid="_x0000_s452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177</xdr:row>
          <xdr:rowOff>200025</xdr:rowOff>
        </xdr:from>
        <xdr:to>
          <xdr:col>9</xdr:col>
          <xdr:colOff>476250</xdr:colOff>
          <xdr:row>179</xdr:row>
          <xdr:rowOff>38100</xdr:rowOff>
        </xdr:to>
        <xdr:sp macro="" textlink="">
          <xdr:nvSpPr>
            <xdr:cNvPr id="45256" name="Check Box 200" hidden="1">
              <a:extLst>
                <a:ext uri="{63B3BB69-23CF-44E3-9099-C40C66FF867C}">
                  <a14:compatExt spid="_x0000_s45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178</xdr:row>
          <xdr:rowOff>200025</xdr:rowOff>
        </xdr:from>
        <xdr:to>
          <xdr:col>9</xdr:col>
          <xdr:colOff>476250</xdr:colOff>
          <xdr:row>180</xdr:row>
          <xdr:rowOff>38100</xdr:rowOff>
        </xdr:to>
        <xdr:sp macro="" textlink="">
          <xdr:nvSpPr>
            <xdr:cNvPr id="45257" name="Check Box 201" hidden="1">
              <a:extLst>
                <a:ext uri="{63B3BB69-23CF-44E3-9099-C40C66FF867C}">
                  <a14:compatExt spid="_x0000_s45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179</xdr:row>
          <xdr:rowOff>200025</xdr:rowOff>
        </xdr:from>
        <xdr:to>
          <xdr:col>9</xdr:col>
          <xdr:colOff>476250</xdr:colOff>
          <xdr:row>181</xdr:row>
          <xdr:rowOff>38100</xdr:rowOff>
        </xdr:to>
        <xdr:sp macro="" textlink="">
          <xdr:nvSpPr>
            <xdr:cNvPr id="45258" name="Check Box 202" hidden="1">
              <a:extLst>
                <a:ext uri="{63B3BB69-23CF-44E3-9099-C40C66FF867C}">
                  <a14:compatExt spid="_x0000_s45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180</xdr:row>
          <xdr:rowOff>200025</xdr:rowOff>
        </xdr:from>
        <xdr:to>
          <xdr:col>9</xdr:col>
          <xdr:colOff>476250</xdr:colOff>
          <xdr:row>182</xdr:row>
          <xdr:rowOff>38100</xdr:rowOff>
        </xdr:to>
        <xdr:sp macro="" textlink="">
          <xdr:nvSpPr>
            <xdr:cNvPr id="45259" name="Check Box 203" hidden="1">
              <a:extLst>
                <a:ext uri="{63B3BB69-23CF-44E3-9099-C40C66FF867C}">
                  <a14:compatExt spid="_x0000_s45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181</xdr:row>
          <xdr:rowOff>200025</xdr:rowOff>
        </xdr:from>
        <xdr:to>
          <xdr:col>9</xdr:col>
          <xdr:colOff>476250</xdr:colOff>
          <xdr:row>183</xdr:row>
          <xdr:rowOff>38100</xdr:rowOff>
        </xdr:to>
        <xdr:sp macro="" textlink="">
          <xdr:nvSpPr>
            <xdr:cNvPr id="45260" name="Check Box 204" hidden="1">
              <a:extLst>
                <a:ext uri="{63B3BB69-23CF-44E3-9099-C40C66FF867C}">
                  <a14:compatExt spid="_x0000_s45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182</xdr:row>
          <xdr:rowOff>200025</xdr:rowOff>
        </xdr:from>
        <xdr:to>
          <xdr:col>9</xdr:col>
          <xdr:colOff>476250</xdr:colOff>
          <xdr:row>184</xdr:row>
          <xdr:rowOff>38100</xdr:rowOff>
        </xdr:to>
        <xdr:sp macro="" textlink="">
          <xdr:nvSpPr>
            <xdr:cNvPr id="45261" name="Check Box 205" hidden="1">
              <a:extLst>
                <a:ext uri="{63B3BB69-23CF-44E3-9099-C40C66FF867C}">
                  <a14:compatExt spid="_x0000_s45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183</xdr:row>
          <xdr:rowOff>200025</xdr:rowOff>
        </xdr:from>
        <xdr:to>
          <xdr:col>9</xdr:col>
          <xdr:colOff>476250</xdr:colOff>
          <xdr:row>185</xdr:row>
          <xdr:rowOff>38100</xdr:rowOff>
        </xdr:to>
        <xdr:sp macro="" textlink="">
          <xdr:nvSpPr>
            <xdr:cNvPr id="45262" name="Check Box 206" hidden="1">
              <a:extLst>
                <a:ext uri="{63B3BB69-23CF-44E3-9099-C40C66FF867C}">
                  <a14:compatExt spid="_x0000_s45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184</xdr:row>
          <xdr:rowOff>200025</xdr:rowOff>
        </xdr:from>
        <xdr:to>
          <xdr:col>9</xdr:col>
          <xdr:colOff>476250</xdr:colOff>
          <xdr:row>186</xdr:row>
          <xdr:rowOff>38100</xdr:rowOff>
        </xdr:to>
        <xdr:sp macro="" textlink="">
          <xdr:nvSpPr>
            <xdr:cNvPr id="45263" name="Check Box 207" hidden="1">
              <a:extLst>
                <a:ext uri="{63B3BB69-23CF-44E3-9099-C40C66FF867C}">
                  <a14:compatExt spid="_x0000_s45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185</xdr:row>
          <xdr:rowOff>200025</xdr:rowOff>
        </xdr:from>
        <xdr:to>
          <xdr:col>9</xdr:col>
          <xdr:colOff>476250</xdr:colOff>
          <xdr:row>187</xdr:row>
          <xdr:rowOff>38100</xdr:rowOff>
        </xdr:to>
        <xdr:sp macro="" textlink="">
          <xdr:nvSpPr>
            <xdr:cNvPr id="45264" name="Check Box 208" hidden="1">
              <a:extLst>
                <a:ext uri="{63B3BB69-23CF-44E3-9099-C40C66FF867C}">
                  <a14:compatExt spid="_x0000_s45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186</xdr:row>
          <xdr:rowOff>200025</xdr:rowOff>
        </xdr:from>
        <xdr:to>
          <xdr:col>9</xdr:col>
          <xdr:colOff>476250</xdr:colOff>
          <xdr:row>188</xdr:row>
          <xdr:rowOff>38100</xdr:rowOff>
        </xdr:to>
        <xdr:sp macro="" textlink="">
          <xdr:nvSpPr>
            <xdr:cNvPr id="45265" name="Check Box 209" hidden="1">
              <a:extLst>
                <a:ext uri="{63B3BB69-23CF-44E3-9099-C40C66FF867C}">
                  <a14:compatExt spid="_x0000_s45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187</xdr:row>
          <xdr:rowOff>200025</xdr:rowOff>
        </xdr:from>
        <xdr:to>
          <xdr:col>9</xdr:col>
          <xdr:colOff>476250</xdr:colOff>
          <xdr:row>189</xdr:row>
          <xdr:rowOff>38100</xdr:rowOff>
        </xdr:to>
        <xdr:sp macro="" textlink="">
          <xdr:nvSpPr>
            <xdr:cNvPr id="45266" name="Check Box 210" hidden="1">
              <a:extLst>
                <a:ext uri="{63B3BB69-23CF-44E3-9099-C40C66FF867C}">
                  <a14:compatExt spid="_x0000_s45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188</xdr:row>
          <xdr:rowOff>200025</xdr:rowOff>
        </xdr:from>
        <xdr:to>
          <xdr:col>9</xdr:col>
          <xdr:colOff>476250</xdr:colOff>
          <xdr:row>190</xdr:row>
          <xdr:rowOff>38100</xdr:rowOff>
        </xdr:to>
        <xdr:sp macro="" textlink="">
          <xdr:nvSpPr>
            <xdr:cNvPr id="45267" name="Check Box 211" hidden="1">
              <a:extLst>
                <a:ext uri="{63B3BB69-23CF-44E3-9099-C40C66FF867C}">
                  <a14:compatExt spid="_x0000_s45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189</xdr:row>
          <xdr:rowOff>200025</xdr:rowOff>
        </xdr:from>
        <xdr:to>
          <xdr:col>9</xdr:col>
          <xdr:colOff>476250</xdr:colOff>
          <xdr:row>191</xdr:row>
          <xdr:rowOff>38100</xdr:rowOff>
        </xdr:to>
        <xdr:sp macro="" textlink="">
          <xdr:nvSpPr>
            <xdr:cNvPr id="45268" name="Check Box 212" hidden="1">
              <a:extLst>
                <a:ext uri="{63B3BB69-23CF-44E3-9099-C40C66FF867C}">
                  <a14:compatExt spid="_x0000_s45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190</xdr:row>
          <xdr:rowOff>200025</xdr:rowOff>
        </xdr:from>
        <xdr:to>
          <xdr:col>9</xdr:col>
          <xdr:colOff>476250</xdr:colOff>
          <xdr:row>192</xdr:row>
          <xdr:rowOff>38100</xdr:rowOff>
        </xdr:to>
        <xdr:sp macro="" textlink="">
          <xdr:nvSpPr>
            <xdr:cNvPr id="45269" name="Check Box 213" hidden="1">
              <a:extLst>
                <a:ext uri="{63B3BB69-23CF-44E3-9099-C40C66FF867C}">
                  <a14:compatExt spid="_x0000_s45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191</xdr:row>
          <xdr:rowOff>200025</xdr:rowOff>
        </xdr:from>
        <xdr:to>
          <xdr:col>9</xdr:col>
          <xdr:colOff>476250</xdr:colOff>
          <xdr:row>193</xdr:row>
          <xdr:rowOff>38100</xdr:rowOff>
        </xdr:to>
        <xdr:sp macro="" textlink="">
          <xdr:nvSpPr>
            <xdr:cNvPr id="45270" name="Check Box 214" hidden="1">
              <a:extLst>
                <a:ext uri="{63B3BB69-23CF-44E3-9099-C40C66FF867C}">
                  <a14:compatExt spid="_x0000_s45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192</xdr:row>
          <xdr:rowOff>200025</xdr:rowOff>
        </xdr:from>
        <xdr:to>
          <xdr:col>9</xdr:col>
          <xdr:colOff>476250</xdr:colOff>
          <xdr:row>194</xdr:row>
          <xdr:rowOff>38100</xdr:rowOff>
        </xdr:to>
        <xdr:sp macro="" textlink="">
          <xdr:nvSpPr>
            <xdr:cNvPr id="45271" name="Check Box 215" hidden="1">
              <a:extLst>
                <a:ext uri="{63B3BB69-23CF-44E3-9099-C40C66FF867C}">
                  <a14:compatExt spid="_x0000_s45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193</xdr:row>
          <xdr:rowOff>200025</xdr:rowOff>
        </xdr:from>
        <xdr:to>
          <xdr:col>9</xdr:col>
          <xdr:colOff>476250</xdr:colOff>
          <xdr:row>195</xdr:row>
          <xdr:rowOff>38100</xdr:rowOff>
        </xdr:to>
        <xdr:sp macro="" textlink="">
          <xdr:nvSpPr>
            <xdr:cNvPr id="45272" name="Check Box 216" hidden="1">
              <a:extLst>
                <a:ext uri="{63B3BB69-23CF-44E3-9099-C40C66FF867C}">
                  <a14:compatExt spid="_x0000_s45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194</xdr:row>
          <xdr:rowOff>200025</xdr:rowOff>
        </xdr:from>
        <xdr:to>
          <xdr:col>9</xdr:col>
          <xdr:colOff>476250</xdr:colOff>
          <xdr:row>196</xdr:row>
          <xdr:rowOff>38100</xdr:rowOff>
        </xdr:to>
        <xdr:sp macro="" textlink="">
          <xdr:nvSpPr>
            <xdr:cNvPr id="45273" name="Check Box 217" hidden="1">
              <a:extLst>
                <a:ext uri="{63B3BB69-23CF-44E3-9099-C40C66FF867C}">
                  <a14:compatExt spid="_x0000_s45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195</xdr:row>
          <xdr:rowOff>200025</xdr:rowOff>
        </xdr:from>
        <xdr:to>
          <xdr:col>9</xdr:col>
          <xdr:colOff>476250</xdr:colOff>
          <xdr:row>197</xdr:row>
          <xdr:rowOff>38100</xdr:rowOff>
        </xdr:to>
        <xdr:sp macro="" textlink="">
          <xdr:nvSpPr>
            <xdr:cNvPr id="45274" name="Check Box 218" hidden="1">
              <a:extLst>
                <a:ext uri="{63B3BB69-23CF-44E3-9099-C40C66FF867C}">
                  <a14:compatExt spid="_x0000_s45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196</xdr:row>
          <xdr:rowOff>200025</xdr:rowOff>
        </xdr:from>
        <xdr:to>
          <xdr:col>9</xdr:col>
          <xdr:colOff>476250</xdr:colOff>
          <xdr:row>198</xdr:row>
          <xdr:rowOff>38100</xdr:rowOff>
        </xdr:to>
        <xdr:sp macro="" textlink="">
          <xdr:nvSpPr>
            <xdr:cNvPr id="45275" name="Check Box 219" hidden="1">
              <a:extLst>
                <a:ext uri="{63B3BB69-23CF-44E3-9099-C40C66FF867C}">
                  <a14:compatExt spid="_x0000_s45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197</xdr:row>
          <xdr:rowOff>200025</xdr:rowOff>
        </xdr:from>
        <xdr:to>
          <xdr:col>9</xdr:col>
          <xdr:colOff>476250</xdr:colOff>
          <xdr:row>199</xdr:row>
          <xdr:rowOff>38100</xdr:rowOff>
        </xdr:to>
        <xdr:sp macro="" textlink="">
          <xdr:nvSpPr>
            <xdr:cNvPr id="45276" name="Check Box 220" hidden="1">
              <a:extLst>
                <a:ext uri="{63B3BB69-23CF-44E3-9099-C40C66FF867C}">
                  <a14:compatExt spid="_x0000_s45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198</xdr:row>
          <xdr:rowOff>200025</xdr:rowOff>
        </xdr:from>
        <xdr:to>
          <xdr:col>9</xdr:col>
          <xdr:colOff>476250</xdr:colOff>
          <xdr:row>200</xdr:row>
          <xdr:rowOff>38100</xdr:rowOff>
        </xdr:to>
        <xdr:sp macro="" textlink="">
          <xdr:nvSpPr>
            <xdr:cNvPr id="45277" name="Check Box 221" hidden="1">
              <a:extLst>
                <a:ext uri="{63B3BB69-23CF-44E3-9099-C40C66FF867C}">
                  <a14:compatExt spid="_x0000_s45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199</xdr:row>
          <xdr:rowOff>200025</xdr:rowOff>
        </xdr:from>
        <xdr:to>
          <xdr:col>9</xdr:col>
          <xdr:colOff>476250</xdr:colOff>
          <xdr:row>201</xdr:row>
          <xdr:rowOff>38100</xdr:rowOff>
        </xdr:to>
        <xdr:sp macro="" textlink="">
          <xdr:nvSpPr>
            <xdr:cNvPr id="45278" name="Check Box 222" hidden="1">
              <a:extLst>
                <a:ext uri="{63B3BB69-23CF-44E3-9099-C40C66FF867C}">
                  <a14:compatExt spid="_x0000_s45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200</xdr:row>
          <xdr:rowOff>200025</xdr:rowOff>
        </xdr:from>
        <xdr:to>
          <xdr:col>9</xdr:col>
          <xdr:colOff>476250</xdr:colOff>
          <xdr:row>202</xdr:row>
          <xdr:rowOff>38100</xdr:rowOff>
        </xdr:to>
        <xdr:sp macro="" textlink="">
          <xdr:nvSpPr>
            <xdr:cNvPr id="45279" name="Check Box 223" hidden="1">
              <a:extLst>
                <a:ext uri="{63B3BB69-23CF-44E3-9099-C40C66FF867C}">
                  <a14:compatExt spid="_x0000_s45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201</xdr:row>
          <xdr:rowOff>200025</xdr:rowOff>
        </xdr:from>
        <xdr:to>
          <xdr:col>9</xdr:col>
          <xdr:colOff>476250</xdr:colOff>
          <xdr:row>203</xdr:row>
          <xdr:rowOff>38100</xdr:rowOff>
        </xdr:to>
        <xdr:sp macro="" textlink="">
          <xdr:nvSpPr>
            <xdr:cNvPr id="45280" name="Check Box 224" hidden="1">
              <a:extLst>
                <a:ext uri="{63B3BB69-23CF-44E3-9099-C40C66FF867C}">
                  <a14:compatExt spid="_x0000_s45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202</xdr:row>
          <xdr:rowOff>200025</xdr:rowOff>
        </xdr:from>
        <xdr:to>
          <xdr:col>9</xdr:col>
          <xdr:colOff>476250</xdr:colOff>
          <xdr:row>204</xdr:row>
          <xdr:rowOff>38100</xdr:rowOff>
        </xdr:to>
        <xdr:sp macro="" textlink="">
          <xdr:nvSpPr>
            <xdr:cNvPr id="45281" name="Check Box 225" hidden="1">
              <a:extLst>
                <a:ext uri="{63B3BB69-23CF-44E3-9099-C40C66FF867C}">
                  <a14:compatExt spid="_x0000_s45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1</xdr:col>
      <xdr:colOff>581021</xdr:colOff>
      <xdr:row>0</xdr:row>
      <xdr:rowOff>28576</xdr:rowOff>
    </xdr:from>
    <xdr:to>
      <xdr:col>2</xdr:col>
      <xdr:colOff>257174</xdr:colOff>
      <xdr:row>2</xdr:row>
      <xdr:rowOff>19053</xdr:rowOff>
    </xdr:to>
    <xdr:sp macro="[0]!Return4" textlink="">
      <xdr:nvSpPr>
        <xdr:cNvPr id="2" name="U-Turn Arrow 1"/>
        <xdr:cNvSpPr/>
      </xdr:nvSpPr>
      <xdr:spPr bwMode="auto">
        <a:xfrm rot="5400000">
          <a:off x="1204909" y="-61912"/>
          <a:ext cx="333377" cy="514353"/>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28577</xdr:colOff>
      <xdr:row>0</xdr:row>
      <xdr:rowOff>38104</xdr:rowOff>
    </xdr:from>
    <xdr:to>
      <xdr:col>0</xdr:col>
      <xdr:colOff>485774</xdr:colOff>
      <xdr:row>2</xdr:row>
      <xdr:rowOff>57153</xdr:rowOff>
    </xdr:to>
    <xdr:sp macro="[0]!return5" textlink="">
      <xdr:nvSpPr>
        <xdr:cNvPr id="2" name="U-Turn Arrow 1"/>
        <xdr:cNvSpPr/>
      </xdr:nvSpPr>
      <xdr:spPr bwMode="auto">
        <a:xfrm rot="5400000">
          <a:off x="85726" y="-19045"/>
          <a:ext cx="342899" cy="457197"/>
        </a:xfrm>
        <a:prstGeom prst="uturnArrow">
          <a:avLst>
            <a:gd name="adj1" fmla="val 25000"/>
            <a:gd name="adj2" fmla="val 25000"/>
            <a:gd name="adj3" fmla="val 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31750" h="31750"/>
            <a:extrusionClr>
              <a:srgbClr val="000099"/>
            </a:extrusionClr>
            <a:contourClr>
              <a:srgbClr val="0000FF"/>
            </a:contourClr>
          </a:sp3d>
        </a:bodyPr>
        <a:lstStyle/>
        <a:p>
          <a:pPr algn="ctr"/>
          <a:r>
            <a:rPr lang="en-US" sz="1200" baseline="0">
              <a:ln>
                <a:noFill/>
              </a:ln>
              <a:latin typeface="Antique Olive" pitchFamily="34" charset="0"/>
            </a:rPr>
            <a:t>Return</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10</xdr:col>
      <xdr:colOff>419101</xdr:colOff>
      <xdr:row>0</xdr:row>
      <xdr:rowOff>66676</xdr:rowOff>
    </xdr:from>
    <xdr:to>
      <xdr:col>11</xdr:col>
      <xdr:colOff>9524</xdr:colOff>
      <xdr:row>3</xdr:row>
      <xdr:rowOff>85728</xdr:rowOff>
    </xdr:to>
    <xdr:sp macro="[0]!Return2" textlink="">
      <xdr:nvSpPr>
        <xdr:cNvPr id="2" name="U-Turn Arrow 1"/>
        <xdr:cNvSpPr/>
      </xdr:nvSpPr>
      <xdr:spPr bwMode="auto">
        <a:xfrm rot="5400000">
          <a:off x="6643687" y="-61910"/>
          <a:ext cx="533402" cy="790573"/>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xdr:twoCellAnchor>
  <mc:AlternateContent xmlns:mc="http://schemas.openxmlformats.org/markup-compatibility/2006">
    <mc:Choice xmlns:a14="http://schemas.microsoft.com/office/drawing/2010/main" Requires="a14">
      <xdr:twoCellAnchor editAs="oneCell">
        <xdr:from>
          <xdr:col>3</xdr:col>
          <xdr:colOff>123825</xdr:colOff>
          <xdr:row>3</xdr:row>
          <xdr:rowOff>85725</xdr:rowOff>
        </xdr:from>
        <xdr:to>
          <xdr:col>9</xdr:col>
          <xdr:colOff>590550</xdr:colOff>
          <xdr:row>5</xdr:row>
          <xdr:rowOff>0</xdr:rowOff>
        </xdr:to>
        <xdr:sp macro="" textlink="">
          <xdr:nvSpPr>
            <xdr:cNvPr id="64513" name="Drop Down 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14</xdr:row>
          <xdr:rowOff>95250</xdr:rowOff>
        </xdr:from>
        <xdr:to>
          <xdr:col>9</xdr:col>
          <xdr:colOff>571500</xdr:colOff>
          <xdr:row>16</xdr:row>
          <xdr:rowOff>9525</xdr:rowOff>
        </xdr:to>
        <xdr:sp macro="" textlink="">
          <xdr:nvSpPr>
            <xdr:cNvPr id="64515" name="Drop Down 3" hidden="1">
              <a:extLst>
                <a:ext uri="{63B3BB69-23CF-44E3-9099-C40C66FF867C}">
                  <a14:compatExt spid="_x0000_s645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14</xdr:row>
          <xdr:rowOff>76200</xdr:rowOff>
        </xdr:from>
        <xdr:to>
          <xdr:col>11</xdr:col>
          <xdr:colOff>0</xdr:colOff>
          <xdr:row>16</xdr:row>
          <xdr:rowOff>76200</xdr:rowOff>
        </xdr:to>
        <xdr:sp macro="" textlink="">
          <xdr:nvSpPr>
            <xdr:cNvPr id="64516" name="CommandButton1" hidden="1">
              <a:extLst>
                <a:ext uri="{63B3BB69-23CF-44E3-9099-C40C66FF867C}">
                  <a14:compatExt spid="_x0000_s645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600075</xdr:colOff>
          <xdr:row>22</xdr:row>
          <xdr:rowOff>9525</xdr:rowOff>
        </xdr:from>
        <xdr:to>
          <xdr:col>6</xdr:col>
          <xdr:colOff>257175</xdr:colOff>
          <xdr:row>24</xdr:row>
          <xdr:rowOff>19050</xdr:rowOff>
        </xdr:to>
        <xdr:sp macro="" textlink="">
          <xdr:nvSpPr>
            <xdr:cNvPr id="165889" name="CommandButton1" hidden="1">
              <a:extLst>
                <a:ext uri="{63B3BB69-23CF-44E3-9099-C40C66FF867C}">
                  <a14:compatExt spid="_x0000_s1658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22</xdr:row>
          <xdr:rowOff>9525</xdr:rowOff>
        </xdr:from>
        <xdr:to>
          <xdr:col>9</xdr:col>
          <xdr:colOff>257175</xdr:colOff>
          <xdr:row>24</xdr:row>
          <xdr:rowOff>19050</xdr:rowOff>
        </xdr:to>
        <xdr:sp macro="" textlink="">
          <xdr:nvSpPr>
            <xdr:cNvPr id="165890" name="CommandButton2" hidden="1">
              <a:extLst>
                <a:ext uri="{63B3BB69-23CF-44E3-9099-C40C66FF867C}">
                  <a14:compatExt spid="_x0000_s1658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9.vml"/><Relationship Id="rId7" Type="http://schemas.openxmlformats.org/officeDocument/2006/relationships/image" Target="../media/image2.emf"/><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3.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10.emf"/><Relationship Id="rId18" Type="http://schemas.openxmlformats.org/officeDocument/2006/relationships/control" Target="../activeX/activeX11.xml"/><Relationship Id="rId26" Type="http://schemas.openxmlformats.org/officeDocument/2006/relationships/image" Target="../media/image13.emf"/><Relationship Id="rId3" Type="http://schemas.openxmlformats.org/officeDocument/2006/relationships/vmlDrawing" Target="../drawings/vmlDrawing11.vml"/><Relationship Id="rId21" Type="http://schemas.openxmlformats.org/officeDocument/2006/relationships/control" Target="../activeX/activeX14.xml"/><Relationship Id="rId7" Type="http://schemas.openxmlformats.org/officeDocument/2006/relationships/image" Target="../media/image7.emf"/><Relationship Id="rId12" Type="http://schemas.openxmlformats.org/officeDocument/2006/relationships/control" Target="../activeX/activeX7.xml"/><Relationship Id="rId17" Type="http://schemas.openxmlformats.org/officeDocument/2006/relationships/control" Target="../activeX/activeX10.xml"/><Relationship Id="rId25" Type="http://schemas.openxmlformats.org/officeDocument/2006/relationships/control" Target="../activeX/activeX17.xml"/><Relationship Id="rId2" Type="http://schemas.openxmlformats.org/officeDocument/2006/relationships/drawing" Target="../drawings/drawing10.xml"/><Relationship Id="rId16" Type="http://schemas.openxmlformats.org/officeDocument/2006/relationships/control" Target="../activeX/activeX9.xml"/><Relationship Id="rId20" Type="http://schemas.openxmlformats.org/officeDocument/2006/relationships/control" Target="../activeX/activeX13.xml"/><Relationship Id="rId29" Type="http://schemas.openxmlformats.org/officeDocument/2006/relationships/ctrlProp" Target="../ctrlProps/ctrlProp11.xml"/><Relationship Id="rId1" Type="http://schemas.openxmlformats.org/officeDocument/2006/relationships/printerSettings" Target="../printerSettings/printerSettings14.bin"/><Relationship Id="rId6" Type="http://schemas.openxmlformats.org/officeDocument/2006/relationships/control" Target="../activeX/activeX4.xml"/><Relationship Id="rId11" Type="http://schemas.openxmlformats.org/officeDocument/2006/relationships/image" Target="../media/image9.emf"/><Relationship Id="rId24" Type="http://schemas.openxmlformats.org/officeDocument/2006/relationships/image" Target="../media/image12.emf"/><Relationship Id="rId32" Type="http://schemas.openxmlformats.org/officeDocument/2006/relationships/comments" Target="../comments3.xml"/><Relationship Id="rId5" Type="http://schemas.openxmlformats.org/officeDocument/2006/relationships/image" Target="../media/image6.emf"/><Relationship Id="rId15" Type="http://schemas.openxmlformats.org/officeDocument/2006/relationships/image" Target="../media/image11.emf"/><Relationship Id="rId23" Type="http://schemas.openxmlformats.org/officeDocument/2006/relationships/control" Target="../activeX/activeX16.xml"/><Relationship Id="rId28" Type="http://schemas.openxmlformats.org/officeDocument/2006/relationships/image" Target="../media/image14.emf"/><Relationship Id="rId10" Type="http://schemas.openxmlformats.org/officeDocument/2006/relationships/control" Target="../activeX/activeX6.xml"/><Relationship Id="rId19" Type="http://schemas.openxmlformats.org/officeDocument/2006/relationships/control" Target="../activeX/activeX12.xml"/><Relationship Id="rId31" Type="http://schemas.openxmlformats.org/officeDocument/2006/relationships/ctrlProp" Target="../ctrlProps/ctrlProp13.xml"/><Relationship Id="rId4" Type="http://schemas.openxmlformats.org/officeDocument/2006/relationships/control" Target="../activeX/activeX3.xml"/><Relationship Id="rId9" Type="http://schemas.openxmlformats.org/officeDocument/2006/relationships/image" Target="../media/image8.emf"/><Relationship Id="rId14" Type="http://schemas.openxmlformats.org/officeDocument/2006/relationships/control" Target="../activeX/activeX8.xml"/><Relationship Id="rId22" Type="http://schemas.openxmlformats.org/officeDocument/2006/relationships/control" Target="../activeX/activeX15.xml"/><Relationship Id="rId27" Type="http://schemas.openxmlformats.org/officeDocument/2006/relationships/control" Target="../activeX/activeX18.xml"/><Relationship Id="rId30" Type="http://schemas.openxmlformats.org/officeDocument/2006/relationships/ctrlProp" Target="../ctrlProps/ctrlProp12.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18" Type="http://schemas.openxmlformats.org/officeDocument/2006/relationships/comments" Target="../comments4.xml"/><Relationship Id="rId3" Type="http://schemas.openxmlformats.org/officeDocument/2006/relationships/control" Target="../activeX/activeX19.x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trlProp" Target="../ctrlProps/ctrlProp24.xml"/><Relationship Id="rId2" Type="http://schemas.openxmlformats.org/officeDocument/2006/relationships/vmlDrawing" Target="../drawings/vmlDrawing12.vml"/><Relationship Id="rId16" Type="http://schemas.openxmlformats.org/officeDocument/2006/relationships/ctrlProp" Target="../ctrlProps/ctrlProp23.xml"/><Relationship Id="rId1" Type="http://schemas.openxmlformats.org/officeDocument/2006/relationships/drawing" Target="../drawings/drawing11.xml"/><Relationship Id="rId6" Type="http://schemas.openxmlformats.org/officeDocument/2006/relationships/image" Target="../media/image16.emf"/><Relationship Id="rId11" Type="http://schemas.openxmlformats.org/officeDocument/2006/relationships/ctrlProp" Target="../ctrlProps/ctrlProp18.xml"/><Relationship Id="rId5" Type="http://schemas.openxmlformats.org/officeDocument/2006/relationships/control" Target="../activeX/activeX20.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image" Target="../media/image15.emf"/><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3" Type="http://schemas.openxmlformats.org/officeDocument/2006/relationships/control" Target="../activeX/activeX21.x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vmlDrawing" Target="../drawings/vmlDrawing13.vml"/><Relationship Id="rId16" Type="http://schemas.openxmlformats.org/officeDocument/2006/relationships/ctrlProp" Target="../ctrlProps/ctrlProp34.xml"/><Relationship Id="rId1" Type="http://schemas.openxmlformats.org/officeDocument/2006/relationships/drawing" Target="../drawings/drawing12.xml"/><Relationship Id="rId6" Type="http://schemas.openxmlformats.org/officeDocument/2006/relationships/image" Target="../media/image18.emf"/><Relationship Id="rId11" Type="http://schemas.openxmlformats.org/officeDocument/2006/relationships/ctrlProp" Target="../ctrlProps/ctrlProp29.xml"/><Relationship Id="rId5" Type="http://schemas.openxmlformats.org/officeDocument/2006/relationships/control" Target="../activeX/activeX22.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image" Target="../media/image17.emf"/><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vmlDrawing" Target="../drawings/vmlDrawing14.vml"/><Relationship Id="rId7" Type="http://schemas.openxmlformats.org/officeDocument/2006/relationships/ctrlProp" Target="../ctrlProps/ctrlProp39.xml"/><Relationship Id="rId2" Type="http://schemas.openxmlformats.org/officeDocument/2006/relationships/drawing" Target="../drawings/drawing13.xml"/><Relationship Id="rId1" Type="http://schemas.openxmlformats.org/officeDocument/2006/relationships/printerSettings" Target="../printerSettings/printerSettings15.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3.emf"/><Relationship Id="rId18" Type="http://schemas.openxmlformats.org/officeDocument/2006/relationships/control" Target="../activeX/activeX30.xml"/><Relationship Id="rId26" Type="http://schemas.openxmlformats.org/officeDocument/2006/relationships/ctrlProp" Target="../ctrlProps/ctrlProp43.xml"/><Relationship Id="rId3" Type="http://schemas.openxmlformats.org/officeDocument/2006/relationships/vmlDrawing" Target="../drawings/vmlDrawing15.vml"/><Relationship Id="rId21" Type="http://schemas.openxmlformats.org/officeDocument/2006/relationships/image" Target="../media/image27.emf"/><Relationship Id="rId7" Type="http://schemas.openxmlformats.org/officeDocument/2006/relationships/image" Target="../media/image20.emf"/><Relationship Id="rId12" Type="http://schemas.openxmlformats.org/officeDocument/2006/relationships/control" Target="../activeX/activeX27.xml"/><Relationship Id="rId17" Type="http://schemas.openxmlformats.org/officeDocument/2006/relationships/image" Target="../media/image25.emf"/><Relationship Id="rId25" Type="http://schemas.openxmlformats.org/officeDocument/2006/relationships/ctrlProp" Target="../ctrlProps/ctrlProp42.xml"/><Relationship Id="rId2" Type="http://schemas.openxmlformats.org/officeDocument/2006/relationships/drawing" Target="../drawings/drawing14.xml"/><Relationship Id="rId16" Type="http://schemas.openxmlformats.org/officeDocument/2006/relationships/control" Target="../activeX/activeX29.xml"/><Relationship Id="rId20" Type="http://schemas.openxmlformats.org/officeDocument/2006/relationships/control" Target="../activeX/activeX31.xml"/><Relationship Id="rId29" Type="http://schemas.openxmlformats.org/officeDocument/2006/relationships/ctrlProp" Target="../ctrlProps/ctrlProp46.xml"/><Relationship Id="rId1" Type="http://schemas.openxmlformats.org/officeDocument/2006/relationships/printerSettings" Target="../printerSettings/printerSettings17.bin"/><Relationship Id="rId6" Type="http://schemas.openxmlformats.org/officeDocument/2006/relationships/control" Target="../activeX/activeX24.xml"/><Relationship Id="rId11" Type="http://schemas.openxmlformats.org/officeDocument/2006/relationships/image" Target="../media/image22.emf"/><Relationship Id="rId24" Type="http://schemas.openxmlformats.org/officeDocument/2006/relationships/ctrlProp" Target="../ctrlProps/ctrlProp41.xml"/><Relationship Id="rId5" Type="http://schemas.openxmlformats.org/officeDocument/2006/relationships/image" Target="../media/image19.emf"/><Relationship Id="rId15" Type="http://schemas.openxmlformats.org/officeDocument/2006/relationships/image" Target="../media/image24.emf"/><Relationship Id="rId23" Type="http://schemas.openxmlformats.org/officeDocument/2006/relationships/image" Target="../media/image28.emf"/><Relationship Id="rId28" Type="http://schemas.openxmlformats.org/officeDocument/2006/relationships/ctrlProp" Target="../ctrlProps/ctrlProp45.xml"/><Relationship Id="rId10" Type="http://schemas.openxmlformats.org/officeDocument/2006/relationships/control" Target="../activeX/activeX26.xml"/><Relationship Id="rId19" Type="http://schemas.openxmlformats.org/officeDocument/2006/relationships/image" Target="../media/image26.emf"/><Relationship Id="rId4" Type="http://schemas.openxmlformats.org/officeDocument/2006/relationships/control" Target="../activeX/activeX23.xml"/><Relationship Id="rId9" Type="http://schemas.openxmlformats.org/officeDocument/2006/relationships/image" Target="../media/image21.emf"/><Relationship Id="rId14" Type="http://schemas.openxmlformats.org/officeDocument/2006/relationships/control" Target="../activeX/activeX28.xml"/><Relationship Id="rId22" Type="http://schemas.openxmlformats.org/officeDocument/2006/relationships/control" Target="../activeX/activeX32.xml"/><Relationship Id="rId27" Type="http://schemas.openxmlformats.org/officeDocument/2006/relationships/ctrlProp" Target="../ctrlProps/ctrlProp44.x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9" Type="http://schemas.openxmlformats.org/officeDocument/2006/relationships/ctrlProp" Target="../ctrlProps/ctrlProp80.xml"/><Relationship Id="rId21" Type="http://schemas.openxmlformats.org/officeDocument/2006/relationships/ctrlProp" Target="../ctrlProps/ctrlProp62.xml"/><Relationship Id="rId34" Type="http://schemas.openxmlformats.org/officeDocument/2006/relationships/ctrlProp" Target="../ctrlProps/ctrlProp75.xml"/><Relationship Id="rId42" Type="http://schemas.openxmlformats.org/officeDocument/2006/relationships/ctrlProp" Target="../ctrlProps/ctrlProp83.xml"/><Relationship Id="rId7" Type="http://schemas.openxmlformats.org/officeDocument/2006/relationships/ctrlProp" Target="../ctrlProps/ctrlProp48.xml"/><Relationship Id="rId2" Type="http://schemas.openxmlformats.org/officeDocument/2006/relationships/hyperlink" Target="mailto:triumph123!@#?" TargetMode="External"/><Relationship Id="rId16" Type="http://schemas.openxmlformats.org/officeDocument/2006/relationships/ctrlProp" Target="../ctrlProps/ctrlProp57.xml"/><Relationship Id="rId20" Type="http://schemas.openxmlformats.org/officeDocument/2006/relationships/ctrlProp" Target="../ctrlProps/ctrlProp61.xml"/><Relationship Id="rId29" Type="http://schemas.openxmlformats.org/officeDocument/2006/relationships/ctrlProp" Target="../ctrlProps/ctrlProp70.xml"/><Relationship Id="rId41" Type="http://schemas.openxmlformats.org/officeDocument/2006/relationships/ctrlProp" Target="../ctrlProps/ctrlProp82.xml"/><Relationship Id="rId1" Type="http://schemas.openxmlformats.org/officeDocument/2006/relationships/hyperlink" Target="mailto:triumph123!@#?" TargetMode="External"/><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32" Type="http://schemas.openxmlformats.org/officeDocument/2006/relationships/ctrlProp" Target="../ctrlProps/ctrlProp73.xml"/><Relationship Id="rId37" Type="http://schemas.openxmlformats.org/officeDocument/2006/relationships/ctrlProp" Target="../ctrlProps/ctrlProp78.xml"/><Relationship Id="rId40" Type="http://schemas.openxmlformats.org/officeDocument/2006/relationships/ctrlProp" Target="../ctrlProps/ctrlProp81.xml"/><Relationship Id="rId5" Type="http://schemas.openxmlformats.org/officeDocument/2006/relationships/vmlDrawing" Target="../drawings/vmlDrawing16.v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36" Type="http://schemas.openxmlformats.org/officeDocument/2006/relationships/ctrlProp" Target="../ctrlProps/ctrlProp77.xml"/><Relationship Id="rId10" Type="http://schemas.openxmlformats.org/officeDocument/2006/relationships/ctrlProp" Target="../ctrlProps/ctrlProp51.xml"/><Relationship Id="rId19" Type="http://schemas.openxmlformats.org/officeDocument/2006/relationships/ctrlProp" Target="../ctrlProps/ctrlProp60.xml"/><Relationship Id="rId31" Type="http://schemas.openxmlformats.org/officeDocument/2006/relationships/ctrlProp" Target="../ctrlProps/ctrlProp72.xml"/><Relationship Id="rId4" Type="http://schemas.openxmlformats.org/officeDocument/2006/relationships/drawing" Target="../drawings/drawing1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 Id="rId30" Type="http://schemas.openxmlformats.org/officeDocument/2006/relationships/ctrlProp" Target="../ctrlProps/ctrlProp71.xml"/><Relationship Id="rId35" Type="http://schemas.openxmlformats.org/officeDocument/2006/relationships/ctrlProp" Target="../ctrlProps/ctrlProp76.xml"/><Relationship Id="rId43" Type="http://schemas.openxmlformats.org/officeDocument/2006/relationships/comments" Target="../comments5.xml"/><Relationship Id="rId8" Type="http://schemas.openxmlformats.org/officeDocument/2006/relationships/ctrlProp" Target="../ctrlProps/ctrlProp49.xml"/><Relationship Id="rId3" Type="http://schemas.openxmlformats.org/officeDocument/2006/relationships/printerSettings" Target="../printerSettings/printerSettings18.bin"/><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33" Type="http://schemas.openxmlformats.org/officeDocument/2006/relationships/ctrlProp" Target="../ctrlProps/ctrlProp74.xml"/><Relationship Id="rId38" Type="http://schemas.openxmlformats.org/officeDocument/2006/relationships/ctrlProp" Target="../ctrlProps/ctrlProp79.xml"/></Relationships>
</file>

<file path=xl/worksheets/_rels/sheet23.xml.rels><?xml version="1.0" encoding="UTF-8" standalone="yes"?>
<Relationships xmlns="http://schemas.openxmlformats.org/package/2006/relationships"><Relationship Id="rId8" Type="http://schemas.openxmlformats.org/officeDocument/2006/relationships/image" Target="../media/image31.emf"/><Relationship Id="rId3" Type="http://schemas.openxmlformats.org/officeDocument/2006/relationships/control" Target="../activeX/activeX33.xml"/><Relationship Id="rId7" Type="http://schemas.openxmlformats.org/officeDocument/2006/relationships/control" Target="../activeX/activeX35.xml"/><Relationship Id="rId12" Type="http://schemas.openxmlformats.org/officeDocument/2006/relationships/image" Target="../media/image33.emf"/><Relationship Id="rId2" Type="http://schemas.openxmlformats.org/officeDocument/2006/relationships/vmlDrawing" Target="../drawings/vmlDrawing17.vml"/><Relationship Id="rId1" Type="http://schemas.openxmlformats.org/officeDocument/2006/relationships/drawing" Target="../drawings/drawing16.xml"/><Relationship Id="rId6" Type="http://schemas.openxmlformats.org/officeDocument/2006/relationships/image" Target="../media/image30.emf"/><Relationship Id="rId11" Type="http://schemas.openxmlformats.org/officeDocument/2006/relationships/control" Target="../activeX/activeX37.xml"/><Relationship Id="rId5" Type="http://schemas.openxmlformats.org/officeDocument/2006/relationships/control" Target="../activeX/activeX34.xml"/><Relationship Id="rId10" Type="http://schemas.openxmlformats.org/officeDocument/2006/relationships/image" Target="../media/image32.emf"/><Relationship Id="rId4" Type="http://schemas.openxmlformats.org/officeDocument/2006/relationships/image" Target="../media/image29.emf"/><Relationship Id="rId9" Type="http://schemas.openxmlformats.org/officeDocument/2006/relationships/control" Target="../activeX/activeX36.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84.xml"/><Relationship Id="rId2" Type="http://schemas.openxmlformats.org/officeDocument/2006/relationships/vmlDrawing" Target="../drawings/vmlDrawing18.vml"/><Relationship Id="rId1" Type="http://schemas.openxmlformats.org/officeDocument/2006/relationships/drawing" Target="../drawings/drawing17.xml"/><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88.xml"/><Relationship Id="rId2" Type="http://schemas.openxmlformats.org/officeDocument/2006/relationships/vmlDrawing" Target="../drawings/vmlDrawing19.vml"/><Relationship Id="rId1" Type="http://schemas.openxmlformats.org/officeDocument/2006/relationships/drawing" Target="../drawings/drawing18.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93.xml"/><Relationship Id="rId3" Type="http://schemas.openxmlformats.org/officeDocument/2006/relationships/vmlDrawing" Target="../drawings/vmlDrawing20.vml"/><Relationship Id="rId7" Type="http://schemas.openxmlformats.org/officeDocument/2006/relationships/ctrlProp" Target="../ctrlProps/ctrlProp92.xml"/><Relationship Id="rId2" Type="http://schemas.openxmlformats.org/officeDocument/2006/relationships/drawing" Target="../drawings/drawing20.xml"/><Relationship Id="rId1" Type="http://schemas.openxmlformats.org/officeDocument/2006/relationships/printerSettings" Target="../printerSettings/printerSettings22.bin"/><Relationship Id="rId6" Type="http://schemas.openxmlformats.org/officeDocument/2006/relationships/ctrlProp" Target="../ctrlProps/ctrlProp91.xml"/><Relationship Id="rId5" Type="http://schemas.openxmlformats.org/officeDocument/2006/relationships/ctrlProp" Target="../ctrlProps/ctrlProp90.xml"/><Relationship Id="rId4" Type="http://schemas.openxmlformats.org/officeDocument/2006/relationships/ctrlProp" Target="../ctrlProps/ctrlProp89.xml"/><Relationship Id="rId9" Type="http://schemas.openxmlformats.org/officeDocument/2006/relationships/ctrlProp" Target="../ctrlProps/ctrlProp94.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4.xml.rels><?xml version="1.0" encoding="UTF-8" standalone="yes"?>
<Relationships xmlns="http://schemas.openxmlformats.org/package/2006/relationships"><Relationship Id="rId117" Type="http://schemas.openxmlformats.org/officeDocument/2006/relationships/ctrlProp" Target="../ctrlProps/ctrlProp206.xml"/><Relationship Id="rId21" Type="http://schemas.openxmlformats.org/officeDocument/2006/relationships/ctrlProp" Target="../ctrlProps/ctrlProp110.xml"/><Relationship Id="rId42" Type="http://schemas.openxmlformats.org/officeDocument/2006/relationships/ctrlProp" Target="../ctrlProps/ctrlProp131.xml"/><Relationship Id="rId63" Type="http://schemas.openxmlformats.org/officeDocument/2006/relationships/ctrlProp" Target="../ctrlProps/ctrlProp152.xml"/><Relationship Id="rId84" Type="http://schemas.openxmlformats.org/officeDocument/2006/relationships/ctrlProp" Target="../ctrlProps/ctrlProp173.xml"/><Relationship Id="rId138" Type="http://schemas.openxmlformats.org/officeDocument/2006/relationships/ctrlProp" Target="../ctrlProps/ctrlProp227.xml"/><Relationship Id="rId159" Type="http://schemas.openxmlformats.org/officeDocument/2006/relationships/ctrlProp" Target="../ctrlProps/ctrlProp248.xml"/><Relationship Id="rId170" Type="http://schemas.openxmlformats.org/officeDocument/2006/relationships/ctrlProp" Target="../ctrlProps/ctrlProp259.xml"/><Relationship Id="rId191" Type="http://schemas.openxmlformats.org/officeDocument/2006/relationships/ctrlProp" Target="../ctrlProps/ctrlProp280.xml"/><Relationship Id="rId205" Type="http://schemas.openxmlformats.org/officeDocument/2006/relationships/ctrlProp" Target="../ctrlProps/ctrlProp294.xml"/><Relationship Id="rId107" Type="http://schemas.openxmlformats.org/officeDocument/2006/relationships/ctrlProp" Target="../ctrlProps/ctrlProp196.xml"/><Relationship Id="rId11" Type="http://schemas.openxmlformats.org/officeDocument/2006/relationships/ctrlProp" Target="../ctrlProps/ctrlProp100.xml"/><Relationship Id="rId32" Type="http://schemas.openxmlformats.org/officeDocument/2006/relationships/ctrlProp" Target="../ctrlProps/ctrlProp121.xml"/><Relationship Id="rId53" Type="http://schemas.openxmlformats.org/officeDocument/2006/relationships/ctrlProp" Target="../ctrlProps/ctrlProp142.xml"/><Relationship Id="rId74" Type="http://schemas.openxmlformats.org/officeDocument/2006/relationships/ctrlProp" Target="../ctrlProps/ctrlProp163.xml"/><Relationship Id="rId128" Type="http://schemas.openxmlformats.org/officeDocument/2006/relationships/ctrlProp" Target="../ctrlProps/ctrlProp217.xml"/><Relationship Id="rId149" Type="http://schemas.openxmlformats.org/officeDocument/2006/relationships/ctrlProp" Target="../ctrlProps/ctrlProp238.xml"/><Relationship Id="rId5" Type="http://schemas.openxmlformats.org/officeDocument/2006/relationships/image" Target="../media/image34.emf"/><Relationship Id="rId95" Type="http://schemas.openxmlformats.org/officeDocument/2006/relationships/ctrlProp" Target="../ctrlProps/ctrlProp184.xml"/><Relationship Id="rId160" Type="http://schemas.openxmlformats.org/officeDocument/2006/relationships/ctrlProp" Target="../ctrlProps/ctrlProp249.xml"/><Relationship Id="rId181" Type="http://schemas.openxmlformats.org/officeDocument/2006/relationships/ctrlProp" Target="../ctrlProps/ctrlProp270.xml"/><Relationship Id="rId216" Type="http://schemas.openxmlformats.org/officeDocument/2006/relationships/ctrlProp" Target="../ctrlProps/ctrlProp305.xml"/><Relationship Id="rId22" Type="http://schemas.openxmlformats.org/officeDocument/2006/relationships/ctrlProp" Target="../ctrlProps/ctrlProp111.xml"/><Relationship Id="rId43" Type="http://schemas.openxmlformats.org/officeDocument/2006/relationships/ctrlProp" Target="../ctrlProps/ctrlProp132.xml"/><Relationship Id="rId64" Type="http://schemas.openxmlformats.org/officeDocument/2006/relationships/ctrlProp" Target="../ctrlProps/ctrlProp153.xml"/><Relationship Id="rId118" Type="http://schemas.openxmlformats.org/officeDocument/2006/relationships/ctrlProp" Target="../ctrlProps/ctrlProp207.xml"/><Relationship Id="rId139" Type="http://schemas.openxmlformats.org/officeDocument/2006/relationships/ctrlProp" Target="../ctrlProps/ctrlProp228.xml"/><Relationship Id="rId85" Type="http://schemas.openxmlformats.org/officeDocument/2006/relationships/ctrlProp" Target="../ctrlProps/ctrlProp174.xml"/><Relationship Id="rId150" Type="http://schemas.openxmlformats.org/officeDocument/2006/relationships/ctrlProp" Target="../ctrlProps/ctrlProp239.xml"/><Relationship Id="rId171" Type="http://schemas.openxmlformats.org/officeDocument/2006/relationships/ctrlProp" Target="../ctrlProps/ctrlProp260.xml"/><Relationship Id="rId192" Type="http://schemas.openxmlformats.org/officeDocument/2006/relationships/ctrlProp" Target="../ctrlProps/ctrlProp281.xml"/><Relationship Id="rId206" Type="http://schemas.openxmlformats.org/officeDocument/2006/relationships/ctrlProp" Target="../ctrlProps/ctrlProp295.xml"/><Relationship Id="rId12" Type="http://schemas.openxmlformats.org/officeDocument/2006/relationships/ctrlProp" Target="../ctrlProps/ctrlProp101.xml"/><Relationship Id="rId33" Type="http://schemas.openxmlformats.org/officeDocument/2006/relationships/ctrlProp" Target="../ctrlProps/ctrlProp122.xml"/><Relationship Id="rId108" Type="http://schemas.openxmlformats.org/officeDocument/2006/relationships/ctrlProp" Target="../ctrlProps/ctrlProp197.xml"/><Relationship Id="rId129" Type="http://schemas.openxmlformats.org/officeDocument/2006/relationships/ctrlProp" Target="../ctrlProps/ctrlProp218.xml"/><Relationship Id="rId54" Type="http://schemas.openxmlformats.org/officeDocument/2006/relationships/ctrlProp" Target="../ctrlProps/ctrlProp143.xml"/><Relationship Id="rId75" Type="http://schemas.openxmlformats.org/officeDocument/2006/relationships/ctrlProp" Target="../ctrlProps/ctrlProp164.xml"/><Relationship Id="rId96" Type="http://schemas.openxmlformats.org/officeDocument/2006/relationships/ctrlProp" Target="../ctrlProps/ctrlProp185.xml"/><Relationship Id="rId140" Type="http://schemas.openxmlformats.org/officeDocument/2006/relationships/ctrlProp" Target="../ctrlProps/ctrlProp229.xml"/><Relationship Id="rId161" Type="http://schemas.openxmlformats.org/officeDocument/2006/relationships/ctrlProp" Target="../ctrlProps/ctrlProp250.xml"/><Relationship Id="rId182" Type="http://schemas.openxmlformats.org/officeDocument/2006/relationships/ctrlProp" Target="../ctrlProps/ctrlProp271.xml"/><Relationship Id="rId217" Type="http://schemas.openxmlformats.org/officeDocument/2006/relationships/ctrlProp" Target="../ctrlProps/ctrlProp306.xml"/><Relationship Id="rId6" Type="http://schemas.openxmlformats.org/officeDocument/2006/relationships/ctrlProp" Target="../ctrlProps/ctrlProp95.xml"/><Relationship Id="rId23" Type="http://schemas.openxmlformats.org/officeDocument/2006/relationships/ctrlProp" Target="../ctrlProps/ctrlProp112.xml"/><Relationship Id="rId119" Type="http://schemas.openxmlformats.org/officeDocument/2006/relationships/ctrlProp" Target="../ctrlProps/ctrlProp208.xml"/><Relationship Id="rId44" Type="http://schemas.openxmlformats.org/officeDocument/2006/relationships/ctrlProp" Target="../ctrlProps/ctrlProp133.xml"/><Relationship Id="rId65" Type="http://schemas.openxmlformats.org/officeDocument/2006/relationships/ctrlProp" Target="../ctrlProps/ctrlProp154.xml"/><Relationship Id="rId86" Type="http://schemas.openxmlformats.org/officeDocument/2006/relationships/ctrlProp" Target="../ctrlProps/ctrlProp175.xml"/><Relationship Id="rId130" Type="http://schemas.openxmlformats.org/officeDocument/2006/relationships/ctrlProp" Target="../ctrlProps/ctrlProp219.xml"/><Relationship Id="rId151" Type="http://schemas.openxmlformats.org/officeDocument/2006/relationships/ctrlProp" Target="../ctrlProps/ctrlProp240.xml"/><Relationship Id="rId172" Type="http://schemas.openxmlformats.org/officeDocument/2006/relationships/ctrlProp" Target="../ctrlProps/ctrlProp261.xml"/><Relationship Id="rId193" Type="http://schemas.openxmlformats.org/officeDocument/2006/relationships/ctrlProp" Target="../ctrlProps/ctrlProp282.xml"/><Relationship Id="rId207" Type="http://schemas.openxmlformats.org/officeDocument/2006/relationships/ctrlProp" Target="../ctrlProps/ctrlProp296.xml"/><Relationship Id="rId13" Type="http://schemas.openxmlformats.org/officeDocument/2006/relationships/ctrlProp" Target="../ctrlProps/ctrlProp102.xml"/><Relationship Id="rId109" Type="http://schemas.openxmlformats.org/officeDocument/2006/relationships/ctrlProp" Target="../ctrlProps/ctrlProp198.xml"/><Relationship Id="rId34" Type="http://schemas.openxmlformats.org/officeDocument/2006/relationships/ctrlProp" Target="../ctrlProps/ctrlProp123.xml"/><Relationship Id="rId55" Type="http://schemas.openxmlformats.org/officeDocument/2006/relationships/ctrlProp" Target="../ctrlProps/ctrlProp144.xml"/><Relationship Id="rId76" Type="http://schemas.openxmlformats.org/officeDocument/2006/relationships/ctrlProp" Target="../ctrlProps/ctrlProp165.xml"/><Relationship Id="rId97" Type="http://schemas.openxmlformats.org/officeDocument/2006/relationships/ctrlProp" Target="../ctrlProps/ctrlProp186.xml"/><Relationship Id="rId120" Type="http://schemas.openxmlformats.org/officeDocument/2006/relationships/ctrlProp" Target="../ctrlProps/ctrlProp209.xml"/><Relationship Id="rId141" Type="http://schemas.openxmlformats.org/officeDocument/2006/relationships/ctrlProp" Target="../ctrlProps/ctrlProp230.xml"/><Relationship Id="rId7" Type="http://schemas.openxmlformats.org/officeDocument/2006/relationships/ctrlProp" Target="../ctrlProps/ctrlProp96.xml"/><Relationship Id="rId162" Type="http://schemas.openxmlformats.org/officeDocument/2006/relationships/ctrlProp" Target="../ctrlProps/ctrlProp251.xml"/><Relationship Id="rId183" Type="http://schemas.openxmlformats.org/officeDocument/2006/relationships/ctrlProp" Target="../ctrlProps/ctrlProp272.xml"/><Relationship Id="rId218" Type="http://schemas.openxmlformats.org/officeDocument/2006/relationships/ctrlProp" Target="../ctrlProps/ctrlProp307.xml"/><Relationship Id="rId24" Type="http://schemas.openxmlformats.org/officeDocument/2006/relationships/ctrlProp" Target="../ctrlProps/ctrlProp113.xml"/><Relationship Id="rId45" Type="http://schemas.openxmlformats.org/officeDocument/2006/relationships/ctrlProp" Target="../ctrlProps/ctrlProp134.xml"/><Relationship Id="rId66" Type="http://schemas.openxmlformats.org/officeDocument/2006/relationships/ctrlProp" Target="../ctrlProps/ctrlProp155.xml"/><Relationship Id="rId87" Type="http://schemas.openxmlformats.org/officeDocument/2006/relationships/ctrlProp" Target="../ctrlProps/ctrlProp176.xml"/><Relationship Id="rId110" Type="http://schemas.openxmlformats.org/officeDocument/2006/relationships/ctrlProp" Target="../ctrlProps/ctrlProp199.xml"/><Relationship Id="rId131" Type="http://schemas.openxmlformats.org/officeDocument/2006/relationships/ctrlProp" Target="../ctrlProps/ctrlProp220.xml"/><Relationship Id="rId152" Type="http://schemas.openxmlformats.org/officeDocument/2006/relationships/ctrlProp" Target="../ctrlProps/ctrlProp241.xml"/><Relationship Id="rId173" Type="http://schemas.openxmlformats.org/officeDocument/2006/relationships/ctrlProp" Target="../ctrlProps/ctrlProp262.xml"/><Relationship Id="rId194" Type="http://schemas.openxmlformats.org/officeDocument/2006/relationships/ctrlProp" Target="../ctrlProps/ctrlProp283.xml"/><Relationship Id="rId208" Type="http://schemas.openxmlformats.org/officeDocument/2006/relationships/ctrlProp" Target="../ctrlProps/ctrlProp297.xml"/><Relationship Id="rId14" Type="http://schemas.openxmlformats.org/officeDocument/2006/relationships/ctrlProp" Target="../ctrlProps/ctrlProp103.xml"/><Relationship Id="rId30" Type="http://schemas.openxmlformats.org/officeDocument/2006/relationships/ctrlProp" Target="../ctrlProps/ctrlProp119.xml"/><Relationship Id="rId35" Type="http://schemas.openxmlformats.org/officeDocument/2006/relationships/ctrlProp" Target="../ctrlProps/ctrlProp124.xml"/><Relationship Id="rId56" Type="http://schemas.openxmlformats.org/officeDocument/2006/relationships/ctrlProp" Target="../ctrlProps/ctrlProp145.xml"/><Relationship Id="rId77" Type="http://schemas.openxmlformats.org/officeDocument/2006/relationships/ctrlProp" Target="../ctrlProps/ctrlProp166.xml"/><Relationship Id="rId100" Type="http://schemas.openxmlformats.org/officeDocument/2006/relationships/ctrlProp" Target="../ctrlProps/ctrlProp189.xml"/><Relationship Id="rId105" Type="http://schemas.openxmlformats.org/officeDocument/2006/relationships/ctrlProp" Target="../ctrlProps/ctrlProp194.xml"/><Relationship Id="rId126" Type="http://schemas.openxmlformats.org/officeDocument/2006/relationships/ctrlProp" Target="../ctrlProps/ctrlProp215.xml"/><Relationship Id="rId147" Type="http://schemas.openxmlformats.org/officeDocument/2006/relationships/ctrlProp" Target="../ctrlProps/ctrlProp236.xml"/><Relationship Id="rId168" Type="http://schemas.openxmlformats.org/officeDocument/2006/relationships/ctrlProp" Target="../ctrlProps/ctrlProp257.xml"/><Relationship Id="rId8" Type="http://schemas.openxmlformats.org/officeDocument/2006/relationships/ctrlProp" Target="../ctrlProps/ctrlProp97.xml"/><Relationship Id="rId51" Type="http://schemas.openxmlformats.org/officeDocument/2006/relationships/ctrlProp" Target="../ctrlProps/ctrlProp140.xml"/><Relationship Id="rId72" Type="http://schemas.openxmlformats.org/officeDocument/2006/relationships/ctrlProp" Target="../ctrlProps/ctrlProp161.xml"/><Relationship Id="rId93" Type="http://schemas.openxmlformats.org/officeDocument/2006/relationships/ctrlProp" Target="../ctrlProps/ctrlProp182.xml"/><Relationship Id="rId98" Type="http://schemas.openxmlformats.org/officeDocument/2006/relationships/ctrlProp" Target="../ctrlProps/ctrlProp187.xml"/><Relationship Id="rId121" Type="http://schemas.openxmlformats.org/officeDocument/2006/relationships/ctrlProp" Target="../ctrlProps/ctrlProp210.xml"/><Relationship Id="rId142" Type="http://schemas.openxmlformats.org/officeDocument/2006/relationships/ctrlProp" Target="../ctrlProps/ctrlProp231.xml"/><Relationship Id="rId163" Type="http://schemas.openxmlformats.org/officeDocument/2006/relationships/ctrlProp" Target="../ctrlProps/ctrlProp252.xml"/><Relationship Id="rId184" Type="http://schemas.openxmlformats.org/officeDocument/2006/relationships/ctrlProp" Target="../ctrlProps/ctrlProp273.xml"/><Relationship Id="rId189" Type="http://schemas.openxmlformats.org/officeDocument/2006/relationships/ctrlProp" Target="../ctrlProps/ctrlProp278.xml"/><Relationship Id="rId3" Type="http://schemas.openxmlformats.org/officeDocument/2006/relationships/vmlDrawing" Target="../drawings/vmlDrawing21.vml"/><Relationship Id="rId214" Type="http://schemas.openxmlformats.org/officeDocument/2006/relationships/ctrlProp" Target="../ctrlProps/ctrlProp303.xml"/><Relationship Id="rId25" Type="http://schemas.openxmlformats.org/officeDocument/2006/relationships/ctrlProp" Target="../ctrlProps/ctrlProp114.xml"/><Relationship Id="rId46" Type="http://schemas.openxmlformats.org/officeDocument/2006/relationships/ctrlProp" Target="../ctrlProps/ctrlProp135.xml"/><Relationship Id="rId67" Type="http://schemas.openxmlformats.org/officeDocument/2006/relationships/ctrlProp" Target="../ctrlProps/ctrlProp156.xml"/><Relationship Id="rId116" Type="http://schemas.openxmlformats.org/officeDocument/2006/relationships/ctrlProp" Target="../ctrlProps/ctrlProp205.xml"/><Relationship Id="rId137" Type="http://schemas.openxmlformats.org/officeDocument/2006/relationships/ctrlProp" Target="../ctrlProps/ctrlProp226.xml"/><Relationship Id="rId158" Type="http://schemas.openxmlformats.org/officeDocument/2006/relationships/ctrlProp" Target="../ctrlProps/ctrlProp247.xml"/><Relationship Id="rId20" Type="http://schemas.openxmlformats.org/officeDocument/2006/relationships/ctrlProp" Target="../ctrlProps/ctrlProp109.xml"/><Relationship Id="rId41" Type="http://schemas.openxmlformats.org/officeDocument/2006/relationships/ctrlProp" Target="../ctrlProps/ctrlProp130.xml"/><Relationship Id="rId62" Type="http://schemas.openxmlformats.org/officeDocument/2006/relationships/ctrlProp" Target="../ctrlProps/ctrlProp151.xml"/><Relationship Id="rId83" Type="http://schemas.openxmlformats.org/officeDocument/2006/relationships/ctrlProp" Target="../ctrlProps/ctrlProp172.xml"/><Relationship Id="rId88" Type="http://schemas.openxmlformats.org/officeDocument/2006/relationships/ctrlProp" Target="../ctrlProps/ctrlProp177.xml"/><Relationship Id="rId111" Type="http://schemas.openxmlformats.org/officeDocument/2006/relationships/ctrlProp" Target="../ctrlProps/ctrlProp200.xml"/><Relationship Id="rId132" Type="http://schemas.openxmlformats.org/officeDocument/2006/relationships/ctrlProp" Target="../ctrlProps/ctrlProp221.xml"/><Relationship Id="rId153" Type="http://schemas.openxmlformats.org/officeDocument/2006/relationships/ctrlProp" Target="../ctrlProps/ctrlProp242.xml"/><Relationship Id="rId174" Type="http://schemas.openxmlformats.org/officeDocument/2006/relationships/ctrlProp" Target="../ctrlProps/ctrlProp263.xml"/><Relationship Id="rId179" Type="http://schemas.openxmlformats.org/officeDocument/2006/relationships/ctrlProp" Target="../ctrlProps/ctrlProp268.xml"/><Relationship Id="rId195" Type="http://schemas.openxmlformats.org/officeDocument/2006/relationships/ctrlProp" Target="../ctrlProps/ctrlProp284.xml"/><Relationship Id="rId209" Type="http://schemas.openxmlformats.org/officeDocument/2006/relationships/ctrlProp" Target="../ctrlProps/ctrlProp298.xml"/><Relationship Id="rId190" Type="http://schemas.openxmlformats.org/officeDocument/2006/relationships/ctrlProp" Target="../ctrlProps/ctrlProp279.xml"/><Relationship Id="rId204" Type="http://schemas.openxmlformats.org/officeDocument/2006/relationships/ctrlProp" Target="../ctrlProps/ctrlProp293.xml"/><Relationship Id="rId15" Type="http://schemas.openxmlformats.org/officeDocument/2006/relationships/ctrlProp" Target="../ctrlProps/ctrlProp104.xml"/><Relationship Id="rId36" Type="http://schemas.openxmlformats.org/officeDocument/2006/relationships/ctrlProp" Target="../ctrlProps/ctrlProp125.xml"/><Relationship Id="rId57" Type="http://schemas.openxmlformats.org/officeDocument/2006/relationships/ctrlProp" Target="../ctrlProps/ctrlProp146.xml"/><Relationship Id="rId106" Type="http://schemas.openxmlformats.org/officeDocument/2006/relationships/ctrlProp" Target="../ctrlProps/ctrlProp195.xml"/><Relationship Id="rId127" Type="http://schemas.openxmlformats.org/officeDocument/2006/relationships/ctrlProp" Target="../ctrlProps/ctrlProp216.xml"/><Relationship Id="rId10" Type="http://schemas.openxmlformats.org/officeDocument/2006/relationships/ctrlProp" Target="../ctrlProps/ctrlProp99.xml"/><Relationship Id="rId31" Type="http://schemas.openxmlformats.org/officeDocument/2006/relationships/ctrlProp" Target="../ctrlProps/ctrlProp120.xml"/><Relationship Id="rId52" Type="http://schemas.openxmlformats.org/officeDocument/2006/relationships/ctrlProp" Target="../ctrlProps/ctrlProp141.xml"/><Relationship Id="rId73" Type="http://schemas.openxmlformats.org/officeDocument/2006/relationships/ctrlProp" Target="../ctrlProps/ctrlProp162.xml"/><Relationship Id="rId78" Type="http://schemas.openxmlformats.org/officeDocument/2006/relationships/ctrlProp" Target="../ctrlProps/ctrlProp167.xml"/><Relationship Id="rId94" Type="http://schemas.openxmlformats.org/officeDocument/2006/relationships/ctrlProp" Target="../ctrlProps/ctrlProp183.xml"/><Relationship Id="rId99" Type="http://schemas.openxmlformats.org/officeDocument/2006/relationships/ctrlProp" Target="../ctrlProps/ctrlProp188.xml"/><Relationship Id="rId101" Type="http://schemas.openxmlformats.org/officeDocument/2006/relationships/ctrlProp" Target="../ctrlProps/ctrlProp190.xml"/><Relationship Id="rId122" Type="http://schemas.openxmlformats.org/officeDocument/2006/relationships/ctrlProp" Target="../ctrlProps/ctrlProp211.xml"/><Relationship Id="rId143" Type="http://schemas.openxmlformats.org/officeDocument/2006/relationships/ctrlProp" Target="../ctrlProps/ctrlProp232.xml"/><Relationship Id="rId148" Type="http://schemas.openxmlformats.org/officeDocument/2006/relationships/ctrlProp" Target="../ctrlProps/ctrlProp237.xml"/><Relationship Id="rId164" Type="http://schemas.openxmlformats.org/officeDocument/2006/relationships/ctrlProp" Target="../ctrlProps/ctrlProp253.xml"/><Relationship Id="rId169" Type="http://schemas.openxmlformats.org/officeDocument/2006/relationships/ctrlProp" Target="../ctrlProps/ctrlProp258.xml"/><Relationship Id="rId185" Type="http://schemas.openxmlformats.org/officeDocument/2006/relationships/ctrlProp" Target="../ctrlProps/ctrlProp274.xml"/><Relationship Id="rId4" Type="http://schemas.openxmlformats.org/officeDocument/2006/relationships/control" Target="../activeX/activeX38.xml"/><Relationship Id="rId9" Type="http://schemas.openxmlformats.org/officeDocument/2006/relationships/ctrlProp" Target="../ctrlProps/ctrlProp98.xml"/><Relationship Id="rId180" Type="http://schemas.openxmlformats.org/officeDocument/2006/relationships/ctrlProp" Target="../ctrlProps/ctrlProp269.xml"/><Relationship Id="rId210" Type="http://schemas.openxmlformats.org/officeDocument/2006/relationships/ctrlProp" Target="../ctrlProps/ctrlProp299.xml"/><Relationship Id="rId215" Type="http://schemas.openxmlformats.org/officeDocument/2006/relationships/ctrlProp" Target="../ctrlProps/ctrlProp304.xml"/><Relationship Id="rId26" Type="http://schemas.openxmlformats.org/officeDocument/2006/relationships/ctrlProp" Target="../ctrlProps/ctrlProp115.xml"/><Relationship Id="rId47" Type="http://schemas.openxmlformats.org/officeDocument/2006/relationships/ctrlProp" Target="../ctrlProps/ctrlProp136.xml"/><Relationship Id="rId68" Type="http://schemas.openxmlformats.org/officeDocument/2006/relationships/ctrlProp" Target="../ctrlProps/ctrlProp157.xml"/><Relationship Id="rId89" Type="http://schemas.openxmlformats.org/officeDocument/2006/relationships/ctrlProp" Target="../ctrlProps/ctrlProp178.xml"/><Relationship Id="rId112" Type="http://schemas.openxmlformats.org/officeDocument/2006/relationships/ctrlProp" Target="../ctrlProps/ctrlProp201.xml"/><Relationship Id="rId133" Type="http://schemas.openxmlformats.org/officeDocument/2006/relationships/ctrlProp" Target="../ctrlProps/ctrlProp222.xml"/><Relationship Id="rId154" Type="http://schemas.openxmlformats.org/officeDocument/2006/relationships/ctrlProp" Target="../ctrlProps/ctrlProp243.xml"/><Relationship Id="rId175" Type="http://schemas.openxmlformats.org/officeDocument/2006/relationships/ctrlProp" Target="../ctrlProps/ctrlProp264.xml"/><Relationship Id="rId196" Type="http://schemas.openxmlformats.org/officeDocument/2006/relationships/ctrlProp" Target="../ctrlProps/ctrlProp285.xml"/><Relationship Id="rId200" Type="http://schemas.openxmlformats.org/officeDocument/2006/relationships/ctrlProp" Target="../ctrlProps/ctrlProp289.xml"/><Relationship Id="rId16" Type="http://schemas.openxmlformats.org/officeDocument/2006/relationships/ctrlProp" Target="../ctrlProps/ctrlProp105.xml"/><Relationship Id="rId37" Type="http://schemas.openxmlformats.org/officeDocument/2006/relationships/ctrlProp" Target="../ctrlProps/ctrlProp126.xml"/><Relationship Id="rId58" Type="http://schemas.openxmlformats.org/officeDocument/2006/relationships/ctrlProp" Target="../ctrlProps/ctrlProp147.xml"/><Relationship Id="rId79" Type="http://schemas.openxmlformats.org/officeDocument/2006/relationships/ctrlProp" Target="../ctrlProps/ctrlProp168.xml"/><Relationship Id="rId102" Type="http://schemas.openxmlformats.org/officeDocument/2006/relationships/ctrlProp" Target="../ctrlProps/ctrlProp191.xml"/><Relationship Id="rId123" Type="http://schemas.openxmlformats.org/officeDocument/2006/relationships/ctrlProp" Target="../ctrlProps/ctrlProp212.xml"/><Relationship Id="rId144" Type="http://schemas.openxmlformats.org/officeDocument/2006/relationships/ctrlProp" Target="../ctrlProps/ctrlProp233.xml"/><Relationship Id="rId90" Type="http://schemas.openxmlformats.org/officeDocument/2006/relationships/ctrlProp" Target="../ctrlProps/ctrlProp179.xml"/><Relationship Id="rId165" Type="http://schemas.openxmlformats.org/officeDocument/2006/relationships/ctrlProp" Target="../ctrlProps/ctrlProp254.xml"/><Relationship Id="rId186" Type="http://schemas.openxmlformats.org/officeDocument/2006/relationships/ctrlProp" Target="../ctrlProps/ctrlProp275.xml"/><Relationship Id="rId211" Type="http://schemas.openxmlformats.org/officeDocument/2006/relationships/ctrlProp" Target="../ctrlProps/ctrlProp300.xml"/><Relationship Id="rId27" Type="http://schemas.openxmlformats.org/officeDocument/2006/relationships/ctrlProp" Target="../ctrlProps/ctrlProp116.xml"/><Relationship Id="rId48" Type="http://schemas.openxmlformats.org/officeDocument/2006/relationships/ctrlProp" Target="../ctrlProps/ctrlProp137.xml"/><Relationship Id="rId69" Type="http://schemas.openxmlformats.org/officeDocument/2006/relationships/ctrlProp" Target="../ctrlProps/ctrlProp158.xml"/><Relationship Id="rId113" Type="http://schemas.openxmlformats.org/officeDocument/2006/relationships/ctrlProp" Target="../ctrlProps/ctrlProp202.xml"/><Relationship Id="rId134" Type="http://schemas.openxmlformats.org/officeDocument/2006/relationships/ctrlProp" Target="../ctrlProps/ctrlProp223.xml"/><Relationship Id="rId80" Type="http://schemas.openxmlformats.org/officeDocument/2006/relationships/ctrlProp" Target="../ctrlProps/ctrlProp169.xml"/><Relationship Id="rId155" Type="http://schemas.openxmlformats.org/officeDocument/2006/relationships/ctrlProp" Target="../ctrlProps/ctrlProp244.xml"/><Relationship Id="rId176" Type="http://schemas.openxmlformats.org/officeDocument/2006/relationships/ctrlProp" Target="../ctrlProps/ctrlProp265.xml"/><Relationship Id="rId197" Type="http://schemas.openxmlformats.org/officeDocument/2006/relationships/ctrlProp" Target="../ctrlProps/ctrlProp286.xml"/><Relationship Id="rId201" Type="http://schemas.openxmlformats.org/officeDocument/2006/relationships/ctrlProp" Target="../ctrlProps/ctrlProp290.xml"/><Relationship Id="rId17" Type="http://schemas.openxmlformats.org/officeDocument/2006/relationships/ctrlProp" Target="../ctrlProps/ctrlProp106.xml"/><Relationship Id="rId38" Type="http://schemas.openxmlformats.org/officeDocument/2006/relationships/ctrlProp" Target="../ctrlProps/ctrlProp127.xml"/><Relationship Id="rId59" Type="http://schemas.openxmlformats.org/officeDocument/2006/relationships/ctrlProp" Target="../ctrlProps/ctrlProp148.xml"/><Relationship Id="rId103" Type="http://schemas.openxmlformats.org/officeDocument/2006/relationships/ctrlProp" Target="../ctrlProps/ctrlProp192.xml"/><Relationship Id="rId124" Type="http://schemas.openxmlformats.org/officeDocument/2006/relationships/ctrlProp" Target="../ctrlProps/ctrlProp213.xml"/><Relationship Id="rId70" Type="http://schemas.openxmlformats.org/officeDocument/2006/relationships/ctrlProp" Target="../ctrlProps/ctrlProp159.xml"/><Relationship Id="rId91" Type="http://schemas.openxmlformats.org/officeDocument/2006/relationships/ctrlProp" Target="../ctrlProps/ctrlProp180.xml"/><Relationship Id="rId145" Type="http://schemas.openxmlformats.org/officeDocument/2006/relationships/ctrlProp" Target="../ctrlProps/ctrlProp234.xml"/><Relationship Id="rId166" Type="http://schemas.openxmlformats.org/officeDocument/2006/relationships/ctrlProp" Target="../ctrlProps/ctrlProp255.xml"/><Relationship Id="rId187" Type="http://schemas.openxmlformats.org/officeDocument/2006/relationships/ctrlProp" Target="../ctrlProps/ctrlProp276.xml"/><Relationship Id="rId1" Type="http://schemas.openxmlformats.org/officeDocument/2006/relationships/printerSettings" Target="../printerSettings/printerSettings24.bin"/><Relationship Id="rId212" Type="http://schemas.openxmlformats.org/officeDocument/2006/relationships/ctrlProp" Target="../ctrlProps/ctrlProp301.xml"/><Relationship Id="rId28" Type="http://schemas.openxmlformats.org/officeDocument/2006/relationships/ctrlProp" Target="../ctrlProps/ctrlProp117.xml"/><Relationship Id="rId49" Type="http://schemas.openxmlformats.org/officeDocument/2006/relationships/ctrlProp" Target="../ctrlProps/ctrlProp138.xml"/><Relationship Id="rId114" Type="http://schemas.openxmlformats.org/officeDocument/2006/relationships/ctrlProp" Target="../ctrlProps/ctrlProp203.xml"/><Relationship Id="rId60" Type="http://schemas.openxmlformats.org/officeDocument/2006/relationships/ctrlProp" Target="../ctrlProps/ctrlProp149.xml"/><Relationship Id="rId81" Type="http://schemas.openxmlformats.org/officeDocument/2006/relationships/ctrlProp" Target="../ctrlProps/ctrlProp170.xml"/><Relationship Id="rId135" Type="http://schemas.openxmlformats.org/officeDocument/2006/relationships/ctrlProp" Target="../ctrlProps/ctrlProp224.xml"/><Relationship Id="rId156" Type="http://schemas.openxmlformats.org/officeDocument/2006/relationships/ctrlProp" Target="../ctrlProps/ctrlProp245.xml"/><Relationship Id="rId177" Type="http://schemas.openxmlformats.org/officeDocument/2006/relationships/ctrlProp" Target="../ctrlProps/ctrlProp266.xml"/><Relationship Id="rId198" Type="http://schemas.openxmlformats.org/officeDocument/2006/relationships/ctrlProp" Target="../ctrlProps/ctrlProp287.xml"/><Relationship Id="rId202" Type="http://schemas.openxmlformats.org/officeDocument/2006/relationships/ctrlProp" Target="../ctrlProps/ctrlProp291.xml"/><Relationship Id="rId18" Type="http://schemas.openxmlformats.org/officeDocument/2006/relationships/ctrlProp" Target="../ctrlProps/ctrlProp107.xml"/><Relationship Id="rId39" Type="http://schemas.openxmlformats.org/officeDocument/2006/relationships/ctrlProp" Target="../ctrlProps/ctrlProp128.xml"/><Relationship Id="rId50" Type="http://schemas.openxmlformats.org/officeDocument/2006/relationships/ctrlProp" Target="../ctrlProps/ctrlProp139.xml"/><Relationship Id="rId104" Type="http://schemas.openxmlformats.org/officeDocument/2006/relationships/ctrlProp" Target="../ctrlProps/ctrlProp193.xml"/><Relationship Id="rId125" Type="http://schemas.openxmlformats.org/officeDocument/2006/relationships/ctrlProp" Target="../ctrlProps/ctrlProp214.xml"/><Relationship Id="rId146" Type="http://schemas.openxmlformats.org/officeDocument/2006/relationships/ctrlProp" Target="../ctrlProps/ctrlProp235.xml"/><Relationship Id="rId167" Type="http://schemas.openxmlformats.org/officeDocument/2006/relationships/ctrlProp" Target="../ctrlProps/ctrlProp256.xml"/><Relationship Id="rId188" Type="http://schemas.openxmlformats.org/officeDocument/2006/relationships/ctrlProp" Target="../ctrlProps/ctrlProp277.xml"/><Relationship Id="rId71" Type="http://schemas.openxmlformats.org/officeDocument/2006/relationships/ctrlProp" Target="../ctrlProps/ctrlProp160.xml"/><Relationship Id="rId92" Type="http://schemas.openxmlformats.org/officeDocument/2006/relationships/ctrlProp" Target="../ctrlProps/ctrlProp181.xml"/><Relationship Id="rId213" Type="http://schemas.openxmlformats.org/officeDocument/2006/relationships/ctrlProp" Target="../ctrlProps/ctrlProp302.xml"/><Relationship Id="rId2" Type="http://schemas.openxmlformats.org/officeDocument/2006/relationships/drawing" Target="../drawings/drawing21.xml"/><Relationship Id="rId29" Type="http://schemas.openxmlformats.org/officeDocument/2006/relationships/ctrlProp" Target="../ctrlProps/ctrlProp118.xml"/><Relationship Id="rId40" Type="http://schemas.openxmlformats.org/officeDocument/2006/relationships/ctrlProp" Target="../ctrlProps/ctrlProp129.xml"/><Relationship Id="rId115" Type="http://schemas.openxmlformats.org/officeDocument/2006/relationships/ctrlProp" Target="../ctrlProps/ctrlProp204.xml"/><Relationship Id="rId136" Type="http://schemas.openxmlformats.org/officeDocument/2006/relationships/ctrlProp" Target="../ctrlProps/ctrlProp225.xml"/><Relationship Id="rId157" Type="http://schemas.openxmlformats.org/officeDocument/2006/relationships/ctrlProp" Target="../ctrlProps/ctrlProp246.xml"/><Relationship Id="rId178" Type="http://schemas.openxmlformats.org/officeDocument/2006/relationships/ctrlProp" Target="../ctrlProps/ctrlProp267.xml"/><Relationship Id="rId61" Type="http://schemas.openxmlformats.org/officeDocument/2006/relationships/ctrlProp" Target="../ctrlProps/ctrlProp150.xml"/><Relationship Id="rId82" Type="http://schemas.openxmlformats.org/officeDocument/2006/relationships/ctrlProp" Target="../ctrlProps/ctrlProp171.xml"/><Relationship Id="rId199" Type="http://schemas.openxmlformats.org/officeDocument/2006/relationships/ctrlProp" Target="../ctrlProps/ctrlProp288.xml"/><Relationship Id="rId203" Type="http://schemas.openxmlformats.org/officeDocument/2006/relationships/ctrlProp" Target="../ctrlProps/ctrlProp292.xml"/><Relationship Id="rId19" Type="http://schemas.openxmlformats.org/officeDocument/2006/relationships/ctrlProp" Target="../ctrlProps/ctrlProp108.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5.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309.xml"/><Relationship Id="rId3" Type="http://schemas.openxmlformats.org/officeDocument/2006/relationships/drawing" Target="../drawings/drawing24.xml"/><Relationship Id="rId7" Type="http://schemas.openxmlformats.org/officeDocument/2006/relationships/ctrlProp" Target="../ctrlProps/ctrlProp308.xml"/><Relationship Id="rId2" Type="http://schemas.openxmlformats.org/officeDocument/2006/relationships/hyperlink" Target="http://www.excelpayroll.org/" TargetMode="External"/><Relationship Id="rId1" Type="http://schemas.openxmlformats.org/officeDocument/2006/relationships/hyperlink" Target="mailto:ExcelPayroll@Gmail.com" TargetMode="External"/><Relationship Id="rId6" Type="http://schemas.openxmlformats.org/officeDocument/2006/relationships/image" Target="../media/image35.emf"/><Relationship Id="rId5" Type="http://schemas.openxmlformats.org/officeDocument/2006/relationships/control" Target="../activeX/activeX39.xml"/><Relationship Id="rId4" Type="http://schemas.openxmlformats.org/officeDocument/2006/relationships/vmlDrawing" Target="../drawings/vmlDrawing22.v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3.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3.vml"/><Relationship Id="rId1" Type="http://schemas.openxmlformats.org/officeDocument/2006/relationships/drawing" Target="../drawings/drawing25.xml"/><Relationship Id="rId6" Type="http://schemas.openxmlformats.org/officeDocument/2006/relationships/image" Target="../media/image37.emf"/><Relationship Id="rId5" Type="http://schemas.openxmlformats.org/officeDocument/2006/relationships/control" Target="../activeX/activeX41.xml"/><Relationship Id="rId4" Type="http://schemas.openxmlformats.org/officeDocument/2006/relationships/image" Target="../media/image3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EM249"/>
  <sheetViews>
    <sheetView workbookViewId="0">
      <selection activeCell="C44" sqref="C44"/>
    </sheetView>
  </sheetViews>
  <sheetFormatPr defaultRowHeight="12.75"/>
  <cols>
    <col min="1" max="2" width="7.28515625" style="861" customWidth="1"/>
    <col min="3" max="3" width="12.7109375" style="861" customWidth="1"/>
    <col min="4" max="4" width="1.7109375" style="861" customWidth="1"/>
    <col min="5" max="7" width="11.28515625" style="861" customWidth="1"/>
    <col min="8" max="8" width="1.7109375" style="861" customWidth="1"/>
    <col min="9" max="11" width="11.28515625" style="861" customWidth="1"/>
    <col min="12" max="12" width="1.7109375" style="861" customWidth="1"/>
    <col min="13" max="37" width="9.140625" style="875"/>
    <col min="38" max="129" width="9.140625" style="349"/>
    <col min="130" max="130" width="9.140625" style="1161"/>
    <col min="131" max="131" width="9.140625" style="1161" customWidth="1"/>
    <col min="132" max="141" width="9.140625" style="1161" hidden="1" customWidth="1"/>
    <col min="142" max="142" width="9.140625" style="1161" customWidth="1"/>
    <col min="143" max="143" width="9.140625" style="1161"/>
    <col min="144" max="16384" width="9.140625" style="349"/>
  </cols>
  <sheetData>
    <row r="1" spans="1:142" ht="14.25" customHeight="1">
      <c r="A1" s="1145"/>
      <c r="B1" s="1145"/>
      <c r="C1" s="1145"/>
      <c r="D1" s="1145"/>
      <c r="E1" s="1145"/>
      <c r="F1" s="1145"/>
      <c r="G1" s="1145"/>
      <c r="H1" s="1145"/>
      <c r="I1" s="1145">
        <f>PChecknumber</f>
        <v>10014</v>
      </c>
      <c r="J1" s="1145"/>
      <c r="K1" s="1146">
        <f>PCheckDate</f>
        <v>43511</v>
      </c>
      <c r="L1" s="1145"/>
      <c r="EA1" s="1145"/>
      <c r="EB1" s="1145"/>
      <c r="EC1" s="1145"/>
      <c r="ED1" s="1145"/>
      <c r="EE1" s="1145"/>
      <c r="EF1" s="1145"/>
      <c r="EG1" s="1145"/>
      <c r="EH1" s="1145"/>
      <c r="EI1" s="1145">
        <f>PChecknumber</f>
        <v>10014</v>
      </c>
      <c r="EJ1" s="1145"/>
      <c r="EK1" s="1146">
        <f>PCheckDate</f>
        <v>43511</v>
      </c>
      <c r="EL1" s="1145"/>
    </row>
    <row r="2" spans="1:142" ht="12.75" customHeight="1">
      <c r="A2" s="1145"/>
      <c r="B2" s="1145"/>
      <c r="C2" s="1145"/>
      <c r="D2" s="1145"/>
      <c r="E2" s="1145"/>
      <c r="F2" s="1145"/>
      <c r="G2" s="1145"/>
      <c r="H2" s="1145"/>
      <c r="I2" s="1145"/>
      <c r="J2" s="1145"/>
      <c r="K2" s="1145"/>
      <c r="L2" s="1145"/>
      <c r="EA2" s="1145"/>
      <c r="EB2" s="1145"/>
      <c r="EC2" s="1145"/>
      <c r="ED2" s="1145"/>
      <c r="EE2" s="1145"/>
      <c r="EF2" s="1145"/>
      <c r="EG2" s="1145"/>
      <c r="EH2" s="1145"/>
      <c r="EI2" s="1145"/>
      <c r="EJ2" s="1145"/>
      <c r="EK2" s="1145"/>
      <c r="EL2" s="1145"/>
    </row>
    <row r="3" spans="1:142">
      <c r="A3" s="1145"/>
      <c r="B3" s="1145"/>
      <c r="C3" s="1145"/>
      <c r="D3" s="1145"/>
      <c r="E3" s="1145"/>
      <c r="F3" s="1145"/>
      <c r="G3" s="1145"/>
      <c r="H3" s="1145"/>
      <c r="I3" s="1145"/>
      <c r="J3" s="1145"/>
      <c r="K3" s="1145"/>
      <c r="L3" s="1145"/>
      <c r="N3" s="875" t="s">
        <v>888</v>
      </c>
      <c r="EA3" s="1145"/>
      <c r="EB3" s="1145"/>
      <c r="EC3" s="1145"/>
      <c r="ED3" s="1145"/>
      <c r="EE3" s="1145"/>
      <c r="EF3" s="1145"/>
      <c r="EG3" s="1145"/>
      <c r="EH3" s="1145"/>
      <c r="EI3" s="1145"/>
      <c r="EJ3" s="1145"/>
      <c r="EK3" s="1145"/>
      <c r="EL3" s="1145"/>
    </row>
    <row r="4" spans="1:142">
      <c r="A4" s="1145"/>
      <c r="B4" s="1145"/>
      <c r="C4" s="1145"/>
      <c r="D4" s="1145"/>
      <c r="E4" s="1145"/>
      <c r="F4" s="1145"/>
      <c r="G4" s="1145"/>
      <c r="H4" s="1145"/>
      <c r="I4" s="1145"/>
      <c r="J4" s="1145"/>
      <c r="K4" s="1147">
        <f>PCheckAmt</f>
        <v>854.09</v>
      </c>
      <c r="L4" s="1145"/>
      <c r="EA4" s="1145"/>
      <c r="EB4" s="1145"/>
      <c r="EC4" s="1145"/>
      <c r="ED4" s="1145"/>
      <c r="EE4" s="1145"/>
      <c r="EF4" s="1145"/>
      <c r="EG4" s="1145"/>
      <c r="EH4" s="1145"/>
      <c r="EI4" s="1145"/>
      <c r="EJ4" s="1145"/>
      <c r="EK4" s="1147">
        <f>PCheckAmt</f>
        <v>854.09</v>
      </c>
      <c r="EL4" s="1145"/>
    </row>
    <row r="5" spans="1:142">
      <c r="A5" s="1145"/>
      <c r="B5" s="1145"/>
      <c r="C5" s="1145"/>
      <c r="D5" s="1145"/>
      <c r="E5" s="1145"/>
      <c r="F5" s="1145"/>
      <c r="G5" s="1145"/>
      <c r="H5" s="1145"/>
      <c r="I5" s="1145"/>
      <c r="J5" s="1145"/>
      <c r="K5" s="1145"/>
      <c r="L5" s="1145"/>
      <c r="EA5" s="1145"/>
      <c r="EB5" s="1145"/>
      <c r="EC5" s="1145"/>
      <c r="ED5" s="1145"/>
      <c r="EE5" s="1145"/>
      <c r="EF5" s="1145"/>
      <c r="EG5" s="1145"/>
      <c r="EH5" s="1145"/>
      <c r="EI5" s="1145"/>
      <c r="EJ5" s="1145"/>
      <c r="EK5" s="1145"/>
      <c r="EL5" s="1145"/>
    </row>
    <row r="6" spans="1:142">
      <c r="A6" s="1145"/>
      <c r="B6" s="862" t="str">
        <f>PCheckAmtWord</f>
        <v>Eight Hundred Fifty-Four and 9/100***************************************************</v>
      </c>
      <c r="C6" s="1145"/>
      <c r="D6" s="1145"/>
      <c r="E6" s="1145"/>
      <c r="F6" s="1145"/>
      <c r="G6" s="1145"/>
      <c r="H6" s="1145"/>
      <c r="I6" s="1145"/>
      <c r="J6" s="1145"/>
      <c r="K6" s="1145"/>
      <c r="L6" s="1145"/>
      <c r="M6" s="875" t="s">
        <v>877</v>
      </c>
      <c r="EA6" s="1145"/>
      <c r="EB6" s="862" t="str">
        <f>PCheckAmtWord</f>
        <v>Eight Hundred Fifty-Four and 9/100***************************************************</v>
      </c>
      <c r="EC6" s="1145"/>
      <c r="ED6" s="1145"/>
      <c r="EE6" s="1145"/>
      <c r="EF6" s="1145"/>
      <c r="EG6" s="1145"/>
      <c r="EH6" s="1145"/>
      <c r="EI6" s="1145"/>
      <c r="EJ6" s="1145"/>
      <c r="EK6" s="1145"/>
      <c r="EL6" s="1145"/>
    </row>
    <row r="7" spans="1:142">
      <c r="A7" s="1145"/>
      <c r="B7" s="1145"/>
      <c r="C7" s="1145"/>
      <c r="D7" s="1145"/>
      <c r="E7" s="1145"/>
      <c r="F7" s="1145"/>
      <c r="G7" s="1145"/>
      <c r="H7" s="1145"/>
      <c r="I7" s="1145"/>
      <c r="J7" s="1145"/>
      <c r="K7" s="1145"/>
      <c r="L7" s="1145"/>
      <c r="M7" s="875" t="s">
        <v>878</v>
      </c>
      <c r="EA7" s="1145"/>
      <c r="EB7" s="1145"/>
      <c r="EC7" s="1145"/>
      <c r="ED7" s="1145"/>
      <c r="EE7" s="1145"/>
      <c r="EF7" s="1145"/>
      <c r="EG7" s="1145"/>
      <c r="EH7" s="1145"/>
      <c r="EI7" s="1145"/>
      <c r="EJ7" s="1145"/>
      <c r="EK7" s="1145"/>
      <c r="EL7" s="1145"/>
    </row>
    <row r="8" spans="1:142">
      <c r="A8" s="1145"/>
      <c r="B8" s="1145"/>
      <c r="C8" s="862" t="str">
        <f>PCheckPayeeName</f>
        <v>Tifany Wang</v>
      </c>
      <c r="D8" s="1145"/>
      <c r="E8" s="1145"/>
      <c r="F8" s="1145"/>
      <c r="G8" s="1145"/>
      <c r="H8" s="1145"/>
      <c r="I8" s="1145"/>
      <c r="J8" s="1145"/>
      <c r="K8" s="1145"/>
      <c r="L8" s="1145"/>
      <c r="M8" s="876" t="s">
        <v>935</v>
      </c>
      <c r="EA8" s="1145"/>
      <c r="EB8" s="1145"/>
      <c r="EC8" s="862" t="str">
        <f>PCheckPayeeName</f>
        <v>Tifany Wang</v>
      </c>
      <c r="ED8" s="1145"/>
      <c r="EE8" s="1145"/>
      <c r="EF8" s="1145"/>
      <c r="EG8" s="1145"/>
      <c r="EH8" s="1145"/>
      <c r="EI8" s="1145"/>
      <c r="EJ8" s="1145"/>
      <c r="EK8" s="1145"/>
      <c r="EL8" s="1145"/>
    </row>
    <row r="9" spans="1:142">
      <c r="A9" s="1145"/>
      <c r="B9" s="1145"/>
      <c r="C9" s="862" t="str">
        <f>PCheckAdd1</f>
        <v>2036 Clay Street</v>
      </c>
      <c r="D9" s="1145"/>
      <c r="E9" s="1145"/>
      <c r="F9" s="1145"/>
      <c r="G9" s="1145"/>
      <c r="H9" s="1145"/>
      <c r="I9" s="1145"/>
      <c r="J9" s="1145"/>
      <c r="K9" s="1145"/>
      <c r="L9" s="1145"/>
      <c r="EA9" s="1145"/>
      <c r="EB9" s="1145"/>
      <c r="EC9" s="862" t="str">
        <f>PCheckAdd1</f>
        <v>2036 Clay Street</v>
      </c>
      <c r="ED9" s="1145"/>
      <c r="EE9" s="1145"/>
      <c r="EF9" s="1145"/>
      <c r="EG9" s="1145"/>
      <c r="EH9" s="1145"/>
      <c r="EI9" s="1145"/>
      <c r="EJ9" s="1145"/>
      <c r="EK9" s="1145"/>
      <c r="EL9" s="1145"/>
    </row>
    <row r="10" spans="1:142">
      <c r="A10" s="1145"/>
      <c r="B10" s="1145"/>
      <c r="C10" s="862" t="str">
        <f>PCheckAdd2</f>
        <v>San Francisco, CA 94108</v>
      </c>
      <c r="D10" s="1145"/>
      <c r="E10" s="1145"/>
      <c r="F10" s="1145"/>
      <c r="G10" s="1145"/>
      <c r="H10" s="1145"/>
      <c r="I10" s="1145"/>
      <c r="J10" s="1145"/>
      <c r="K10" s="1145"/>
      <c r="L10" s="1145"/>
      <c r="EA10" s="1145"/>
      <c r="EB10" s="1145"/>
      <c r="EC10" s="862" t="str">
        <f>PCheckAdd2</f>
        <v>San Francisco, CA 94108</v>
      </c>
      <c r="ED10" s="1145"/>
      <c r="EE10" s="1145"/>
      <c r="EF10" s="1145"/>
      <c r="EG10" s="1145"/>
      <c r="EH10" s="1145"/>
      <c r="EI10" s="1145"/>
      <c r="EJ10" s="1145"/>
      <c r="EK10" s="1145"/>
      <c r="EL10" s="1145"/>
    </row>
    <row r="11" spans="1:142">
      <c r="A11" s="1145"/>
      <c r="B11" s="1145"/>
      <c r="C11" s="1145"/>
      <c r="D11" s="1145"/>
      <c r="E11" s="1145"/>
      <c r="F11" s="1145"/>
      <c r="G11" s="1145"/>
      <c r="H11" s="1145"/>
      <c r="I11" s="1145"/>
      <c r="J11" s="1145"/>
      <c r="K11" s="1145"/>
      <c r="L11" s="1145"/>
      <c r="M11" s="875" t="s">
        <v>879</v>
      </c>
      <c r="EA11" s="1145"/>
      <c r="EB11" s="1145"/>
      <c r="EC11" s="1145"/>
      <c r="ED11" s="1145"/>
      <c r="EE11" s="1145"/>
      <c r="EF11" s="1145"/>
      <c r="EG11" s="1145"/>
      <c r="EH11" s="1145"/>
      <c r="EI11" s="1145"/>
      <c r="EJ11" s="1145"/>
      <c r="EK11" s="1145"/>
      <c r="EL11" s="1145"/>
    </row>
    <row r="12" spans="1:142">
      <c r="A12" s="1145"/>
      <c r="B12" s="1145"/>
      <c r="C12" s="1145"/>
      <c r="D12" s="1145"/>
      <c r="E12" s="1145"/>
      <c r="F12" s="1145"/>
      <c r="G12" s="1145"/>
      <c r="H12" s="1145"/>
      <c r="I12" s="1145"/>
      <c r="J12" s="1145"/>
      <c r="K12" s="1145"/>
      <c r="L12" s="1145"/>
      <c r="M12" s="875" t="s">
        <v>880</v>
      </c>
      <c r="EA12" s="1145"/>
      <c r="EB12" s="1145"/>
      <c r="EC12" s="1145"/>
      <c r="ED12" s="1145"/>
      <c r="EE12" s="1145"/>
      <c r="EF12" s="1145"/>
      <c r="EG12" s="1145"/>
      <c r="EH12" s="1145"/>
      <c r="EI12" s="1145"/>
      <c r="EJ12" s="1145"/>
      <c r="EK12" s="1145"/>
      <c r="EL12" s="1145"/>
    </row>
    <row r="13" spans="1:142">
      <c r="A13" s="1145"/>
      <c r="B13" s="1145"/>
      <c r="C13" s="1145"/>
      <c r="D13" s="1145"/>
      <c r="E13" s="1145"/>
      <c r="F13" s="1145"/>
      <c r="G13" s="1145"/>
      <c r="H13" s="1145"/>
      <c r="I13" s="1145"/>
      <c r="J13" s="1145"/>
      <c r="K13" s="1145"/>
      <c r="L13" s="1145"/>
      <c r="EA13" s="1145"/>
      <c r="EB13" s="1145"/>
      <c r="EC13" s="1145"/>
      <c r="ED13" s="1145"/>
      <c r="EE13" s="1145"/>
      <c r="EF13" s="1145"/>
      <c r="EG13" s="1145"/>
      <c r="EH13" s="1145"/>
      <c r="EI13" s="1145"/>
      <c r="EJ13" s="1145"/>
      <c r="EK13" s="1145"/>
      <c r="EL13" s="1145"/>
    </row>
    <row r="14" spans="1:142">
      <c r="A14" s="1145"/>
      <c r="B14" s="1145"/>
      <c r="C14" s="1145"/>
      <c r="D14" s="1145"/>
      <c r="E14" s="1145"/>
      <c r="F14" s="1145"/>
      <c r="G14" s="1145"/>
      <c r="H14" s="1145"/>
      <c r="I14" s="1145"/>
      <c r="J14" s="1145"/>
      <c r="K14" s="1145"/>
      <c r="L14" s="1145"/>
      <c r="M14" s="876" t="s">
        <v>881</v>
      </c>
      <c r="EA14" s="1145"/>
      <c r="EB14" s="1145"/>
      <c r="EC14" s="1145"/>
      <c r="ED14" s="1145"/>
      <c r="EE14" s="1145"/>
      <c r="EF14" s="1145"/>
      <c r="EG14" s="1145"/>
      <c r="EH14" s="1145"/>
      <c r="EI14" s="1145"/>
      <c r="EJ14" s="1145"/>
      <c r="EK14" s="1145"/>
      <c r="EL14" s="1145"/>
    </row>
    <row r="15" spans="1:142">
      <c r="A15" s="1145"/>
      <c r="B15" s="1145"/>
      <c r="C15" s="1145"/>
      <c r="D15" s="1145"/>
      <c r="E15" s="1145"/>
      <c r="F15" s="1145"/>
      <c r="G15" s="1145"/>
      <c r="H15" s="1145"/>
      <c r="I15" s="1145"/>
      <c r="J15" s="1145"/>
      <c r="K15" s="1145"/>
      <c r="L15" s="1145"/>
      <c r="EA15" s="1145"/>
      <c r="EB15" s="1145"/>
      <c r="EC15" s="1145"/>
      <c r="ED15" s="1145"/>
      <c r="EE15" s="1145"/>
      <c r="EF15" s="1145"/>
      <c r="EG15" s="1145"/>
      <c r="EH15" s="1145"/>
      <c r="EI15" s="1145"/>
      <c r="EJ15" s="1145"/>
      <c r="EK15" s="1145"/>
      <c r="EL15" s="1145"/>
    </row>
    <row r="16" spans="1:142">
      <c r="A16" s="1145"/>
      <c r="B16" s="1145"/>
      <c r="C16" s="1145"/>
      <c r="D16" s="1145"/>
      <c r="E16" s="1145"/>
      <c r="F16" s="1145"/>
      <c r="G16" s="1145"/>
      <c r="H16" s="1145"/>
      <c r="I16" s="1145"/>
      <c r="J16" s="1145"/>
      <c r="K16" s="1145"/>
      <c r="L16" s="1145"/>
      <c r="EA16" s="1145"/>
      <c r="EB16" s="1145"/>
      <c r="EC16" s="1145"/>
      <c r="ED16" s="1145"/>
      <c r="EE16" s="1145"/>
      <c r="EF16" s="1145"/>
      <c r="EG16" s="1145"/>
      <c r="EH16" s="1145"/>
      <c r="EI16" s="1145"/>
      <c r="EJ16" s="1145"/>
      <c r="EK16" s="1145"/>
      <c r="EL16" s="1145"/>
    </row>
    <row r="17" spans="1:142">
      <c r="A17" s="1145"/>
      <c r="B17" s="1145"/>
      <c r="C17" s="1145"/>
      <c r="D17" s="1145"/>
      <c r="E17" s="1145"/>
      <c r="F17" s="1145"/>
      <c r="G17" s="1145"/>
      <c r="H17" s="1145"/>
      <c r="I17" s="1145"/>
      <c r="J17" s="1145"/>
      <c r="K17" s="1145"/>
      <c r="L17" s="1145"/>
      <c r="EA17" s="1145"/>
      <c r="EB17" s="1145"/>
      <c r="EC17" s="1145"/>
      <c r="ED17" s="1145"/>
      <c r="EE17" s="1145"/>
      <c r="EF17" s="1145"/>
      <c r="EG17" s="1145"/>
      <c r="EH17" s="1145"/>
      <c r="EI17" s="1145"/>
      <c r="EJ17" s="1145"/>
      <c r="EK17" s="1145"/>
      <c r="EL17" s="1145"/>
    </row>
    <row r="18" spans="1:142">
      <c r="A18" s="1145"/>
      <c r="B18" s="1145"/>
      <c r="C18" s="1145"/>
      <c r="D18" s="1145"/>
      <c r="E18" s="1145"/>
      <c r="F18" s="1145"/>
      <c r="G18" s="1145"/>
      <c r="H18" s="1145"/>
      <c r="I18" s="1145"/>
      <c r="J18" s="1145"/>
      <c r="K18" s="1145"/>
      <c r="L18" s="1145"/>
      <c r="EA18" s="1145"/>
      <c r="EB18" s="1145"/>
      <c r="EC18" s="1145"/>
      <c r="ED18" s="1145"/>
      <c r="EE18" s="1145"/>
      <c r="EF18" s="1145"/>
      <c r="EG18" s="1145"/>
      <c r="EH18" s="1145"/>
      <c r="EI18" s="1145"/>
      <c r="EJ18" s="1145"/>
      <c r="EK18" s="1145"/>
      <c r="EL18" s="1145"/>
    </row>
    <row r="19" spans="1:142">
      <c r="A19" s="1145"/>
      <c r="B19" s="1145"/>
      <c r="C19" s="1145"/>
      <c r="D19" s="1145"/>
      <c r="E19" s="1145"/>
      <c r="F19" s="1145"/>
      <c r="G19" s="1145"/>
      <c r="H19" s="1145"/>
      <c r="I19" s="1145"/>
      <c r="J19" s="1145"/>
      <c r="K19" s="1145"/>
      <c r="L19" s="1145"/>
      <c r="EA19" s="1145"/>
      <c r="EB19" s="1145"/>
      <c r="EC19" s="1145"/>
      <c r="ED19" s="1145"/>
      <c r="EE19" s="1145"/>
      <c r="EF19" s="1145"/>
      <c r="EG19" s="1145"/>
      <c r="EH19" s="1145"/>
      <c r="EI19" s="1145"/>
      <c r="EJ19" s="1145"/>
      <c r="EK19" s="1145"/>
      <c r="EL19" s="1145"/>
    </row>
    <row r="20" spans="1:142">
      <c r="A20" s="1145"/>
      <c r="B20" s="1145"/>
      <c r="C20" s="1145"/>
      <c r="D20" s="1145"/>
      <c r="E20" s="1145"/>
      <c r="F20" s="1145"/>
      <c r="G20" s="1145"/>
      <c r="H20" s="1145"/>
      <c r="I20" s="1145"/>
      <c r="J20" s="1145"/>
      <c r="K20" s="1145"/>
      <c r="L20" s="1145"/>
      <c r="EA20" s="1145"/>
      <c r="EB20" s="1145"/>
      <c r="EC20" s="1145"/>
      <c r="ED20" s="1145"/>
      <c r="EE20" s="1145"/>
      <c r="EF20" s="1145"/>
      <c r="EG20" s="1145"/>
      <c r="EH20" s="1145"/>
      <c r="EI20" s="1145"/>
      <c r="EJ20" s="1145"/>
      <c r="EK20" s="1145"/>
      <c r="EL20" s="1145"/>
    </row>
    <row r="21" spans="1:142">
      <c r="A21" s="1145"/>
      <c r="B21" s="1145"/>
      <c r="C21" s="1145"/>
      <c r="D21" s="1145"/>
      <c r="E21" s="1145"/>
      <c r="F21" s="1145"/>
      <c r="G21" s="1145"/>
      <c r="H21" s="1145"/>
      <c r="I21" s="1145"/>
      <c r="J21" s="1145"/>
      <c r="K21" s="1145"/>
      <c r="L21" s="1145"/>
      <c r="EA21" s="1145"/>
      <c r="EB21" s="1145"/>
      <c r="EC21" s="1145"/>
      <c r="ED21" s="1145"/>
      <c r="EE21" s="1145"/>
      <c r="EF21" s="1145"/>
      <c r="EG21" s="1145"/>
      <c r="EH21" s="1145"/>
      <c r="EI21" s="1145"/>
      <c r="EJ21" s="1145"/>
      <c r="EK21" s="1145"/>
      <c r="EL21" s="1145"/>
    </row>
    <row r="22" spans="1:142">
      <c r="A22" s="1145"/>
      <c r="B22" s="1145"/>
      <c r="C22" s="1145"/>
      <c r="D22" s="1145"/>
      <c r="E22" s="1145"/>
      <c r="F22" s="1145"/>
      <c r="G22" s="1145"/>
      <c r="H22" s="1145"/>
      <c r="I22" s="1145"/>
      <c r="J22" s="1145"/>
      <c r="K22" s="1145"/>
      <c r="L22" s="1145"/>
      <c r="EA22" s="1145"/>
      <c r="EB22" s="1145"/>
      <c r="EC22" s="1145"/>
      <c r="ED22" s="1145"/>
      <c r="EE22" s="1145"/>
      <c r="EF22" s="1145"/>
      <c r="EG22" s="1145"/>
      <c r="EH22" s="1145"/>
      <c r="EI22" s="1145"/>
      <c r="EJ22" s="1145"/>
      <c r="EK22" s="1145"/>
      <c r="EL22" s="1145"/>
    </row>
    <row r="23" spans="1:142">
      <c r="A23" s="1145"/>
      <c r="B23" s="1148" t="s">
        <v>439</v>
      </c>
      <c r="C23" s="1149">
        <f>PCheckEEID</f>
        <v>10001</v>
      </c>
      <c r="D23" s="1145"/>
      <c r="E23" s="1150" t="s">
        <v>134</v>
      </c>
      <c r="F23" s="1150" t="s">
        <v>349</v>
      </c>
      <c r="G23" s="1150" t="s">
        <v>256</v>
      </c>
      <c r="H23" s="1145"/>
      <c r="I23" s="1151" t="s">
        <v>124</v>
      </c>
      <c r="J23" s="1152" t="s">
        <v>153</v>
      </c>
      <c r="K23" s="1152" t="s">
        <v>127</v>
      </c>
      <c r="L23" s="1145"/>
      <c r="EA23" s="1145"/>
      <c r="EB23" s="1148" t="s">
        <v>439</v>
      </c>
      <c r="EC23" s="1149">
        <f>PCheckEEID</f>
        <v>10001</v>
      </c>
      <c r="ED23" s="1145"/>
      <c r="EE23" s="1150" t="s">
        <v>134</v>
      </c>
      <c r="EF23" s="1150" t="s">
        <v>349</v>
      </c>
      <c r="EG23" s="1150" t="s">
        <v>256</v>
      </c>
      <c r="EH23" s="1145"/>
      <c r="EI23" s="1151" t="s">
        <v>124</v>
      </c>
      <c r="EJ23" s="1152" t="s">
        <v>153</v>
      </c>
      <c r="EK23" s="1152" t="s">
        <v>127</v>
      </c>
      <c r="EL23" s="1145"/>
    </row>
    <row r="24" spans="1:142">
      <c r="A24" s="1145"/>
      <c r="B24" s="1148" t="s">
        <v>165</v>
      </c>
      <c r="C24" s="1149" t="str">
        <f>PCheckPayeeName</f>
        <v>Tifany Wang</v>
      </c>
      <c r="D24" s="1145"/>
      <c r="E24" s="1153" t="str">
        <f>Pcknametype1</f>
        <v>Regular</v>
      </c>
      <c r="F24" s="1153">
        <f>Pckhourtype1</f>
        <v>40</v>
      </c>
      <c r="G24" s="1153">
        <f>Pckamt1</f>
        <v>1080</v>
      </c>
      <c r="H24" s="1145"/>
      <c r="I24" s="1154" t="s">
        <v>201</v>
      </c>
      <c r="J24" s="1155">
        <f>PCheckCurFIT</f>
        <v>118.16</v>
      </c>
      <c r="K24" s="1155">
        <f>PCheckYTDFIT</f>
        <v>427.59000000000003</v>
      </c>
      <c r="L24" s="1145"/>
      <c r="O24" s="876"/>
      <c r="EA24" s="1145"/>
      <c r="EB24" s="1148" t="s">
        <v>165</v>
      </c>
      <c r="EC24" s="1149" t="str">
        <f>PCheckPayeeName</f>
        <v>Tifany Wang</v>
      </c>
      <c r="ED24" s="1145"/>
      <c r="EE24" s="1153" t="str">
        <f>Pcknametype1</f>
        <v>Regular</v>
      </c>
      <c r="EF24" s="1153">
        <f>Pckhourtype1</f>
        <v>40</v>
      </c>
      <c r="EG24" s="1153">
        <f>Pckamt1</f>
        <v>1080</v>
      </c>
      <c r="EH24" s="1145"/>
      <c r="EI24" s="1154" t="s">
        <v>201</v>
      </c>
      <c r="EJ24" s="1155">
        <f>PCheckCurFIT</f>
        <v>118.16</v>
      </c>
      <c r="EK24" s="1155">
        <f>PCheckYTDFIT</f>
        <v>427.59000000000003</v>
      </c>
      <c r="EL24" s="1145"/>
    </row>
    <row r="25" spans="1:142">
      <c r="A25" s="1145"/>
      <c r="B25" s="1148" t="s">
        <v>167</v>
      </c>
      <c r="C25" s="1149" t="str">
        <f>PCheckSSN</f>
        <v>XXX-XX-4561</v>
      </c>
      <c r="D25" s="1145"/>
      <c r="E25" s="1153">
        <f>Pcknametype2</f>
        <v>0</v>
      </c>
      <c r="F25" s="1153">
        <f>Pckhourtype2</f>
        <v>0</v>
      </c>
      <c r="G25" s="1153">
        <f>PckAmt2</f>
        <v>0</v>
      </c>
      <c r="H25" s="1145"/>
      <c r="I25" s="1154" t="s">
        <v>24</v>
      </c>
      <c r="J25" s="1155">
        <f>PckcurSIT</f>
        <v>14.33</v>
      </c>
      <c r="K25" s="1155">
        <f>PckytdSIT</f>
        <v>99.17</v>
      </c>
      <c r="L25" s="1145"/>
      <c r="EA25" s="1145"/>
      <c r="EB25" s="1148" t="s">
        <v>167</v>
      </c>
      <c r="EC25" s="1149" t="str">
        <f>PCheckSSN</f>
        <v>XXX-XX-4561</v>
      </c>
      <c r="ED25" s="1145"/>
      <c r="EE25" s="1153">
        <f>Pcknametype2</f>
        <v>0</v>
      </c>
      <c r="EF25" s="1153">
        <f>Pckhourtype2</f>
        <v>0</v>
      </c>
      <c r="EG25" s="1153">
        <f>PckAmt2</f>
        <v>0</v>
      </c>
      <c r="EH25" s="1145"/>
      <c r="EI25" s="1154" t="s">
        <v>24</v>
      </c>
      <c r="EJ25" s="1155">
        <f>PckcurSIT</f>
        <v>14.33</v>
      </c>
      <c r="EK25" s="1155">
        <f>PckytdSIT</f>
        <v>99.17</v>
      </c>
      <c r="EL25" s="1145"/>
    </row>
    <row r="26" spans="1:142">
      <c r="A26" s="1145"/>
      <c r="B26" s="1148" t="s">
        <v>199</v>
      </c>
      <c r="C26" s="1156">
        <f>PCheckDate</f>
        <v>43511</v>
      </c>
      <c r="D26" s="1145"/>
      <c r="E26" s="1153">
        <f>Pcknametype3</f>
        <v>0</v>
      </c>
      <c r="F26" s="1153">
        <f>Pckhourtype3</f>
        <v>0</v>
      </c>
      <c r="G26" s="1153">
        <f>PckAmt3</f>
        <v>0</v>
      </c>
      <c r="H26" s="1145"/>
      <c r="I26" s="1154" t="s">
        <v>49</v>
      </c>
      <c r="J26" s="1155">
        <f>pckcurOASDI</f>
        <v>66.959999999999994</v>
      </c>
      <c r="K26" s="1155">
        <f>pckytdOASDI</f>
        <v>200.88</v>
      </c>
      <c r="L26" s="1145"/>
      <c r="EA26" s="1145"/>
      <c r="EB26" s="1148" t="s">
        <v>199</v>
      </c>
      <c r="EC26" s="1156">
        <f>PCheckDate</f>
        <v>43511</v>
      </c>
      <c r="ED26" s="1145"/>
      <c r="EE26" s="1153">
        <f>Pcknametype3</f>
        <v>0</v>
      </c>
      <c r="EF26" s="1153">
        <f>Pckhourtype3</f>
        <v>0</v>
      </c>
      <c r="EG26" s="1153">
        <f>PckAmt3</f>
        <v>0</v>
      </c>
      <c r="EH26" s="1145"/>
      <c r="EI26" s="1154" t="s">
        <v>49</v>
      </c>
      <c r="EJ26" s="1155">
        <f>pckcurOASDI</f>
        <v>66.959999999999994</v>
      </c>
      <c r="EK26" s="1155">
        <f>pckytdOASDI</f>
        <v>200.88</v>
      </c>
      <c r="EL26" s="1145"/>
    </row>
    <row r="27" spans="1:142">
      <c r="A27" s="1145"/>
      <c r="B27" s="1148" t="s">
        <v>200</v>
      </c>
      <c r="C27" s="1149">
        <f>PChecknumber</f>
        <v>10014</v>
      </c>
      <c r="D27" s="1145"/>
      <c r="E27" s="1153">
        <f>Pcknametype4</f>
        <v>0</v>
      </c>
      <c r="F27" s="1153">
        <f>Pckhourtype4</f>
        <v>0</v>
      </c>
      <c r="G27" s="1153">
        <f>PckAmt4</f>
        <v>0</v>
      </c>
      <c r="H27" s="1145"/>
      <c r="I27" s="1154" t="s">
        <v>50</v>
      </c>
      <c r="J27" s="1155">
        <f>pckcurHI</f>
        <v>15.66</v>
      </c>
      <c r="K27" s="1155">
        <f>pckytdHI</f>
        <v>46.980000000000004</v>
      </c>
      <c r="L27" s="1145"/>
      <c r="EA27" s="1145"/>
      <c r="EB27" s="1148" t="s">
        <v>200</v>
      </c>
      <c r="EC27" s="1149">
        <f>PChecknumber</f>
        <v>10014</v>
      </c>
      <c r="ED27" s="1145"/>
      <c r="EE27" s="1153">
        <f>Pcknametype4</f>
        <v>0</v>
      </c>
      <c r="EF27" s="1153">
        <f>Pckhourtype4</f>
        <v>0</v>
      </c>
      <c r="EG27" s="1153">
        <f>PckAmt4</f>
        <v>0</v>
      </c>
      <c r="EH27" s="1145"/>
      <c r="EI27" s="1154" t="s">
        <v>50</v>
      </c>
      <c r="EJ27" s="1155">
        <f>pckcurHI</f>
        <v>15.66</v>
      </c>
      <c r="EK27" s="1155">
        <f>pckytdHI</f>
        <v>46.980000000000004</v>
      </c>
      <c r="EL27" s="1145"/>
    </row>
    <row r="28" spans="1:142">
      <c r="A28" s="1145"/>
      <c r="B28" s="1148" t="s">
        <v>193</v>
      </c>
      <c r="C28" s="1157">
        <f>PCheckAmt</f>
        <v>854.09</v>
      </c>
      <c r="D28" s="1145"/>
      <c r="E28" s="1153">
        <f>Pcknametype5</f>
        <v>0</v>
      </c>
      <c r="F28" s="1153">
        <f>Pckhourtype5</f>
        <v>0</v>
      </c>
      <c r="G28" s="1153">
        <f>PckAmt5</f>
        <v>0</v>
      </c>
      <c r="H28" s="1145"/>
      <c r="I28" s="1154" t="str">
        <f>PckLocalTaxName</f>
        <v>SDI</v>
      </c>
      <c r="J28" s="1155">
        <f>pckcurSDI</f>
        <v>10.8</v>
      </c>
      <c r="K28" s="1155">
        <f>pckytdSDI</f>
        <v>32.400000000000006</v>
      </c>
      <c r="L28" s="1145"/>
      <c r="EA28" s="1145"/>
      <c r="EB28" s="1148" t="s">
        <v>193</v>
      </c>
      <c r="EC28" s="1157">
        <f>PCheckAmt</f>
        <v>854.09</v>
      </c>
      <c r="ED28" s="1145"/>
      <c r="EE28" s="1153">
        <f>Pcknametype5</f>
        <v>0</v>
      </c>
      <c r="EF28" s="1153">
        <f>Pckhourtype5</f>
        <v>0</v>
      </c>
      <c r="EG28" s="1153">
        <f>PckAmt5</f>
        <v>0</v>
      </c>
      <c r="EH28" s="1145"/>
      <c r="EI28" s="1154" t="str">
        <f>PckLocalTaxName</f>
        <v>SDI</v>
      </c>
      <c r="EJ28" s="1155">
        <f>pckcurSDI</f>
        <v>10.8</v>
      </c>
      <c r="EK28" s="1155">
        <f>pckytdSDI</f>
        <v>32.400000000000006</v>
      </c>
      <c r="EL28" s="1145"/>
    </row>
    <row r="29" spans="1:142">
      <c r="A29" s="1145"/>
      <c r="B29" s="1145"/>
      <c r="C29" s="1149"/>
      <c r="D29" s="1145"/>
      <c r="E29" s="1153">
        <f>Pcknametype6</f>
        <v>0</v>
      </c>
      <c r="F29" s="1153">
        <f>Pckhourtype6</f>
        <v>0</v>
      </c>
      <c r="G29" s="1153">
        <f>PckAmt6</f>
        <v>0</v>
      </c>
      <c r="H29" s="1145"/>
      <c r="I29" s="1154" t="str">
        <f>PckDednametype1</f>
        <v>401K</v>
      </c>
      <c r="J29" s="1155">
        <f>PckDedcur1</f>
        <v>0</v>
      </c>
      <c r="K29" s="1153">
        <f>PckDedytd1</f>
        <v>0</v>
      </c>
      <c r="L29" s="1145"/>
      <c r="EA29" s="1145"/>
      <c r="EB29" s="1145"/>
      <c r="EC29" s="1149"/>
      <c r="ED29" s="1145"/>
      <c r="EE29" s="1153">
        <f>Pcknametype6</f>
        <v>0</v>
      </c>
      <c r="EF29" s="1153">
        <f>Pckhourtype6</f>
        <v>0</v>
      </c>
      <c r="EG29" s="1153">
        <f>PckAmt6</f>
        <v>0</v>
      </c>
      <c r="EH29" s="1145"/>
      <c r="EI29" s="1154" t="str">
        <f>PckDednametype1</f>
        <v>401K</v>
      </c>
      <c r="EJ29" s="1155">
        <f>PckDedcur1</f>
        <v>0</v>
      </c>
      <c r="EK29" s="1153">
        <f>PckDedytd1</f>
        <v>0</v>
      </c>
      <c r="EL29" s="1145"/>
    </row>
    <row r="30" spans="1:142">
      <c r="A30" s="1145"/>
      <c r="B30" s="1148" t="s">
        <v>550</v>
      </c>
      <c r="C30" s="1158">
        <f>PckVacation_Accrued</f>
        <v>0</v>
      </c>
      <c r="D30" s="1145"/>
      <c r="E30" s="1153">
        <f>Pcknametype7</f>
        <v>0</v>
      </c>
      <c r="F30" s="1153">
        <f>Pckhourtype7</f>
        <v>0</v>
      </c>
      <c r="G30" s="1153">
        <f>PckAmt7</f>
        <v>0</v>
      </c>
      <c r="H30" s="1145"/>
      <c r="I30" s="1154" t="str">
        <f>PckDednametype2</f>
        <v>125P</v>
      </c>
      <c r="J30" s="1155">
        <f>PckDedCur2</f>
        <v>0</v>
      </c>
      <c r="K30" s="1153">
        <f>PckDedytd2</f>
        <v>0</v>
      </c>
      <c r="L30" s="1145"/>
      <c r="EA30" s="1145"/>
      <c r="EB30" s="1148" t="s">
        <v>550</v>
      </c>
      <c r="EC30" s="1158">
        <f>PckVacation_Accrued</f>
        <v>0</v>
      </c>
      <c r="ED30" s="1145"/>
      <c r="EE30" s="1153">
        <f>Pcknametype7</f>
        <v>0</v>
      </c>
      <c r="EF30" s="1153">
        <f>Pckhourtype7</f>
        <v>0</v>
      </c>
      <c r="EG30" s="1153">
        <f>PckAmt7</f>
        <v>0</v>
      </c>
      <c r="EH30" s="1145"/>
      <c r="EI30" s="1154" t="str">
        <f>PckDednametype2</f>
        <v>125P</v>
      </c>
      <c r="EJ30" s="1155">
        <f>PckDedCur2</f>
        <v>0</v>
      </c>
      <c r="EK30" s="1153">
        <f>PckDedytd2</f>
        <v>0</v>
      </c>
      <c r="EL30" s="1145"/>
    </row>
    <row r="31" spans="1:142">
      <c r="A31" s="1145"/>
      <c r="B31" s="1148" t="s">
        <v>360</v>
      </c>
      <c r="C31" s="1159">
        <f>PckVacation_Used</f>
        <v>0</v>
      </c>
      <c r="D31" s="1145"/>
      <c r="E31" s="1153">
        <f>Pcknametype8</f>
        <v>0</v>
      </c>
      <c r="F31" s="1153">
        <f>Pckhourtype8</f>
        <v>0</v>
      </c>
      <c r="G31" s="1153">
        <f>PckAmt8</f>
        <v>0</v>
      </c>
      <c r="H31" s="1145"/>
      <c r="I31" s="1154" t="str">
        <f>PckDednametype3</f>
        <v>HSA</v>
      </c>
      <c r="J31" s="1155">
        <f>PckDedCur3</f>
        <v>0</v>
      </c>
      <c r="K31" s="1153">
        <f>PckDedytd3</f>
        <v>0</v>
      </c>
      <c r="L31" s="1145"/>
      <c r="EA31" s="1145"/>
      <c r="EB31" s="1148" t="s">
        <v>360</v>
      </c>
      <c r="EC31" s="1159">
        <f>PckVacation_Used</f>
        <v>0</v>
      </c>
      <c r="ED31" s="1145"/>
      <c r="EE31" s="1153">
        <f>Pcknametype8</f>
        <v>0</v>
      </c>
      <c r="EF31" s="1153">
        <f>Pckhourtype8</f>
        <v>0</v>
      </c>
      <c r="EG31" s="1153">
        <f>PckAmt8</f>
        <v>0</v>
      </c>
      <c r="EH31" s="1145"/>
      <c r="EI31" s="1154" t="str">
        <f>PckDednametype3</f>
        <v>HSA</v>
      </c>
      <c r="EJ31" s="1155">
        <f>PckDedCur3</f>
        <v>0</v>
      </c>
      <c r="EK31" s="1153">
        <f>PckDedytd3</f>
        <v>0</v>
      </c>
      <c r="EL31" s="1145"/>
    </row>
    <row r="32" spans="1:142">
      <c r="A32" s="1145"/>
      <c r="B32" s="1148" t="s">
        <v>551</v>
      </c>
      <c r="C32" s="1158">
        <f>PckVacation_Balance</f>
        <v>0</v>
      </c>
      <c r="D32" s="1145"/>
      <c r="E32" s="1153">
        <f>Pcknametype9</f>
        <v>0</v>
      </c>
      <c r="F32" s="1153">
        <f>Pckhourtype9</f>
        <v>0</v>
      </c>
      <c r="G32" s="1153">
        <f>PckAmt9</f>
        <v>0</v>
      </c>
      <c r="H32" s="1145"/>
      <c r="I32" s="1154" t="str">
        <f>PckDednametype4</f>
        <v>Other</v>
      </c>
      <c r="J32" s="1155">
        <f>PckDedCur4</f>
        <v>0</v>
      </c>
      <c r="K32" s="1153">
        <f>PckDedytd4</f>
        <v>0</v>
      </c>
      <c r="L32" s="1145"/>
      <c r="EA32" s="1145"/>
      <c r="EB32" s="1148" t="s">
        <v>551</v>
      </c>
      <c r="EC32" s="1158">
        <f>PckVacation_Balance</f>
        <v>0</v>
      </c>
      <c r="ED32" s="1145"/>
      <c r="EE32" s="1153">
        <f>Pcknametype9</f>
        <v>0</v>
      </c>
      <c r="EF32" s="1153">
        <f>Pckhourtype9</f>
        <v>0</v>
      </c>
      <c r="EG32" s="1153">
        <f>PckAmt9</f>
        <v>0</v>
      </c>
      <c r="EH32" s="1145"/>
      <c r="EI32" s="1154" t="str">
        <f>PckDednametype4</f>
        <v>Other</v>
      </c>
      <c r="EJ32" s="1155">
        <f>PckDedCur4</f>
        <v>0</v>
      </c>
      <c r="EK32" s="1153">
        <f>PckDedytd4</f>
        <v>0</v>
      </c>
      <c r="EL32" s="1145"/>
    </row>
    <row r="33" spans="1:142">
      <c r="A33" s="1145"/>
      <c r="B33" s="1145"/>
      <c r="C33" s="1145"/>
      <c r="D33" s="1145"/>
      <c r="E33" s="1151" t="s">
        <v>94</v>
      </c>
      <c r="F33" s="1152" t="s">
        <v>153</v>
      </c>
      <c r="G33" s="1152" t="s">
        <v>127</v>
      </c>
      <c r="H33" s="1145"/>
      <c r="I33" s="1154" t="s">
        <v>1216</v>
      </c>
      <c r="J33" s="1155">
        <f>Total_DeductionCur</f>
        <v>225.91</v>
      </c>
      <c r="K33" s="1155">
        <f>Total_Ded_YTD</f>
        <v>807.02</v>
      </c>
      <c r="L33" s="1145"/>
      <c r="EA33" s="1145"/>
      <c r="EB33" s="1145"/>
      <c r="EC33" s="1145"/>
      <c r="ED33" s="1145"/>
      <c r="EE33" s="1151" t="s">
        <v>94</v>
      </c>
      <c r="EF33" s="1152" t="s">
        <v>153</v>
      </c>
      <c r="EG33" s="1152" t="s">
        <v>127</v>
      </c>
      <c r="EH33" s="1145"/>
      <c r="EI33" s="1154" t="s">
        <v>1216</v>
      </c>
      <c r="EJ33" s="1155">
        <f>Total_DeductionCur</f>
        <v>225.91</v>
      </c>
      <c r="EK33" s="1155">
        <f>Total_Ded_YTD</f>
        <v>807.02</v>
      </c>
      <c r="EL33" s="1145"/>
    </row>
    <row r="34" spans="1:142">
      <c r="A34" s="1145"/>
      <c r="B34" s="1145"/>
      <c r="C34" s="1145"/>
      <c r="D34" s="1145"/>
      <c r="E34" s="1151" t="s">
        <v>134</v>
      </c>
      <c r="F34" s="1150">
        <f>PCheckCurWage</f>
        <v>1080</v>
      </c>
      <c r="G34" s="1150">
        <f>PCheckTYDWage</f>
        <v>3240</v>
      </c>
      <c r="H34" s="1160"/>
      <c r="I34" s="1151" t="s">
        <v>156</v>
      </c>
      <c r="J34" s="1150">
        <f>Net_Paycur</f>
        <v>854.09</v>
      </c>
      <c r="K34" s="1150">
        <f>PckNetYTD</f>
        <v>2432.98</v>
      </c>
      <c r="L34" s="1145"/>
      <c r="EA34" s="1145"/>
      <c r="EB34" s="1145"/>
      <c r="EC34" s="1145"/>
      <c r="ED34" s="1145"/>
      <c r="EE34" s="1151" t="s">
        <v>134</v>
      </c>
      <c r="EF34" s="1150">
        <f>PCheckCurWage</f>
        <v>1080</v>
      </c>
      <c r="EG34" s="1150">
        <f>PCheckTYDWage</f>
        <v>3240</v>
      </c>
      <c r="EH34" s="1160"/>
      <c r="EI34" s="1151" t="s">
        <v>156</v>
      </c>
      <c r="EJ34" s="1150">
        <f>Net_Paycur</f>
        <v>854.09</v>
      </c>
      <c r="EK34" s="1150">
        <f>PckNetYTD</f>
        <v>2432.98</v>
      </c>
      <c r="EL34" s="1145"/>
    </row>
    <row r="35" spans="1:142">
      <c r="A35" s="1145"/>
      <c r="B35" s="1145"/>
      <c r="C35" s="1145"/>
      <c r="D35" s="1145"/>
      <c r="E35" s="1145"/>
      <c r="F35" s="1145"/>
      <c r="G35" s="1145"/>
      <c r="H35" s="1145"/>
      <c r="I35" s="1145"/>
      <c r="J35" s="1145"/>
      <c r="K35" s="1145"/>
      <c r="L35" s="1145"/>
      <c r="EL35" s="1145"/>
    </row>
    <row r="36" spans="1:142">
      <c r="A36" s="1145"/>
      <c r="B36" s="1145"/>
      <c r="C36" s="1145"/>
      <c r="D36" s="1145"/>
      <c r="E36" s="1145"/>
      <c r="F36" s="1145"/>
      <c r="G36" s="1145"/>
      <c r="H36" s="1145"/>
      <c r="I36" s="1145"/>
      <c r="J36" s="1145"/>
      <c r="K36" s="1145"/>
      <c r="L36" s="1145"/>
      <c r="EL36" s="1145"/>
    </row>
    <row r="37" spans="1:142">
      <c r="A37" s="1145"/>
      <c r="B37" s="1145"/>
      <c r="C37" s="1145"/>
      <c r="D37" s="1145"/>
      <c r="E37" s="1145"/>
      <c r="F37" s="1145"/>
      <c r="G37" s="1145"/>
      <c r="H37" s="1145"/>
      <c r="I37" s="1145"/>
      <c r="J37" s="1145"/>
      <c r="K37" s="1145"/>
      <c r="L37" s="1145"/>
      <c r="EA37" s="1145"/>
      <c r="EB37" s="1145"/>
      <c r="EC37" s="1145"/>
      <c r="ED37" s="1145"/>
      <c r="EE37" s="1145"/>
      <c r="EF37" s="1145"/>
      <c r="EG37" s="1145"/>
      <c r="EH37" s="1145"/>
      <c r="EI37" s="1145"/>
      <c r="EJ37" s="1145"/>
      <c r="EK37" s="1145"/>
      <c r="EL37" s="1145"/>
    </row>
    <row r="38" spans="1:142">
      <c r="A38" s="1145"/>
      <c r="B38" s="1145"/>
      <c r="C38" s="1145"/>
      <c r="D38" s="1145"/>
      <c r="E38" s="1145"/>
      <c r="F38" s="1145"/>
      <c r="G38" s="1145"/>
      <c r="H38" s="1145"/>
      <c r="I38" s="1145"/>
      <c r="J38" s="1145"/>
      <c r="K38" s="1145"/>
      <c r="L38" s="1145"/>
      <c r="EA38" s="1145"/>
      <c r="EB38" s="1145"/>
      <c r="EC38" s="1145"/>
      <c r="ED38" s="1145"/>
      <c r="EE38" s="1145"/>
      <c r="EF38" s="1145"/>
      <c r="EG38" s="1145"/>
      <c r="EH38" s="1145"/>
      <c r="EI38" s="1145"/>
      <c r="EJ38" s="1145"/>
      <c r="EK38" s="1145"/>
      <c r="EL38" s="1145"/>
    </row>
    <row r="39" spans="1:142">
      <c r="A39" s="1145"/>
      <c r="B39" s="1145"/>
      <c r="C39" s="1145"/>
      <c r="D39" s="1145"/>
      <c r="E39" s="1145"/>
      <c r="F39" s="1145"/>
      <c r="G39" s="1145"/>
      <c r="H39" s="1145"/>
      <c r="I39" s="1145"/>
      <c r="J39" s="1145"/>
      <c r="K39" s="1145"/>
      <c r="L39" s="1145"/>
      <c r="EA39" s="1145"/>
      <c r="EB39" s="1145"/>
      <c r="EC39" s="1145"/>
      <c r="ED39" s="1145"/>
      <c r="EE39" s="1145"/>
      <c r="EF39" s="1145"/>
      <c r="EG39" s="1145"/>
      <c r="EH39" s="1145"/>
      <c r="EI39" s="1145"/>
      <c r="EJ39" s="1145"/>
      <c r="EK39" s="1145"/>
      <c r="EL39" s="1145"/>
    </row>
    <row r="40" spans="1:142">
      <c r="A40" s="1145"/>
      <c r="B40" s="1145"/>
      <c r="C40" s="1145"/>
      <c r="D40" s="1145"/>
      <c r="E40" s="1145"/>
      <c r="F40" s="1145"/>
      <c r="G40" s="1145"/>
      <c r="H40" s="1145"/>
      <c r="I40" s="1145"/>
      <c r="J40" s="1145"/>
      <c r="K40" s="1145"/>
      <c r="L40" s="1145"/>
      <c r="EA40" s="1145"/>
      <c r="EB40" s="1145"/>
      <c r="EC40" s="1145"/>
      <c r="ED40" s="1145"/>
      <c r="EE40" s="1145"/>
      <c r="EF40" s="1145"/>
      <c r="EG40" s="1145"/>
      <c r="EH40" s="1145"/>
      <c r="EI40" s="1145"/>
      <c r="EJ40" s="1145"/>
      <c r="EK40" s="1145"/>
      <c r="EL40" s="1145"/>
    </row>
    <row r="41" spans="1:142">
      <c r="A41" s="1145"/>
      <c r="B41" s="1145"/>
      <c r="C41" s="1145"/>
      <c r="D41" s="1145"/>
      <c r="E41" s="1145"/>
      <c r="F41" s="1145"/>
      <c r="G41" s="1145"/>
      <c r="H41" s="1145"/>
      <c r="I41" s="1145"/>
      <c r="J41" s="1145"/>
      <c r="K41" s="1145"/>
      <c r="L41" s="1145"/>
      <c r="EA41" s="1145"/>
      <c r="EB41" s="1145"/>
      <c r="EC41" s="1145"/>
      <c r="ED41" s="1145"/>
      <c r="EE41" s="1145"/>
      <c r="EF41" s="1145"/>
      <c r="EG41" s="1145"/>
      <c r="EH41" s="1145"/>
      <c r="EI41" s="1145"/>
      <c r="EJ41" s="1145"/>
      <c r="EK41" s="1145"/>
      <c r="EL41" s="1145"/>
    </row>
    <row r="42" spans="1:142">
      <c r="A42" s="1145"/>
      <c r="B42" s="1148" t="s">
        <v>439</v>
      </c>
      <c r="C42" s="1149">
        <f>PCheckEEID</f>
        <v>10001</v>
      </c>
      <c r="D42" s="1145"/>
      <c r="E42" s="1150" t="s">
        <v>134</v>
      </c>
      <c r="F42" s="1150" t="s">
        <v>349</v>
      </c>
      <c r="G42" s="1150" t="s">
        <v>256</v>
      </c>
      <c r="H42" s="1145"/>
      <c r="I42" s="1151" t="s">
        <v>124</v>
      </c>
      <c r="J42" s="1152" t="s">
        <v>153</v>
      </c>
      <c r="K42" s="1152" t="s">
        <v>127</v>
      </c>
      <c r="L42" s="1145"/>
      <c r="EA42" s="1145"/>
      <c r="EB42" s="1148" t="s">
        <v>439</v>
      </c>
      <c r="EC42" s="1149">
        <f>PCheckEEID</f>
        <v>10001</v>
      </c>
      <c r="ED42" s="1145"/>
      <c r="EE42" s="1150" t="s">
        <v>134</v>
      </c>
      <c r="EF42" s="1150" t="s">
        <v>349</v>
      </c>
      <c r="EG42" s="1150" t="s">
        <v>256</v>
      </c>
      <c r="EH42" s="1145"/>
      <c r="EI42" s="1151" t="s">
        <v>124</v>
      </c>
      <c r="EJ42" s="1152" t="s">
        <v>153</v>
      </c>
      <c r="EK42" s="1152" t="s">
        <v>127</v>
      </c>
      <c r="EL42" s="1145"/>
    </row>
    <row r="43" spans="1:142">
      <c r="A43" s="1145"/>
      <c r="B43" s="1148" t="s">
        <v>165</v>
      </c>
      <c r="C43" s="1149" t="str">
        <f>PCheckPayeeName</f>
        <v>Tifany Wang</v>
      </c>
      <c r="D43" s="1145"/>
      <c r="E43" s="1153" t="str">
        <f>Pcknametype1</f>
        <v>Regular</v>
      </c>
      <c r="F43" s="1153">
        <f>Pckhourtype1</f>
        <v>40</v>
      </c>
      <c r="G43" s="1153">
        <f>Pckamt1</f>
        <v>1080</v>
      </c>
      <c r="H43" s="1145"/>
      <c r="I43" s="1154" t="s">
        <v>201</v>
      </c>
      <c r="J43" s="1155">
        <f>PCheckCurFIT</f>
        <v>118.16</v>
      </c>
      <c r="K43" s="1155">
        <f>PCheckYTDFIT</f>
        <v>427.59000000000003</v>
      </c>
      <c r="L43" s="1145"/>
      <c r="EA43" s="1145"/>
      <c r="EB43" s="1148" t="s">
        <v>165</v>
      </c>
      <c r="EC43" s="1149" t="str">
        <f>PCheckPayeeName</f>
        <v>Tifany Wang</v>
      </c>
      <c r="ED43" s="1145"/>
      <c r="EE43" s="1153" t="str">
        <f>Pcknametype1</f>
        <v>Regular</v>
      </c>
      <c r="EF43" s="1153">
        <f>Pckhourtype1</f>
        <v>40</v>
      </c>
      <c r="EG43" s="1153">
        <f>Pckamt1</f>
        <v>1080</v>
      </c>
      <c r="EH43" s="1145"/>
      <c r="EI43" s="1154" t="s">
        <v>201</v>
      </c>
      <c r="EJ43" s="1155">
        <f>PCheckCurFIT</f>
        <v>118.16</v>
      </c>
      <c r="EK43" s="1155">
        <f>PCheckYTDFIT</f>
        <v>427.59000000000003</v>
      </c>
      <c r="EL43" s="1145"/>
    </row>
    <row r="44" spans="1:142">
      <c r="A44" s="1145"/>
      <c r="B44" s="1148" t="s">
        <v>167</v>
      </c>
      <c r="C44" s="1149" t="str">
        <f>PCheckSSN</f>
        <v>XXX-XX-4561</v>
      </c>
      <c r="D44" s="1145"/>
      <c r="E44" s="1153">
        <f>Pcknametype2</f>
        <v>0</v>
      </c>
      <c r="F44" s="1153">
        <f>Pckhourtype2</f>
        <v>0</v>
      </c>
      <c r="G44" s="1153">
        <f>PckAmt2</f>
        <v>0</v>
      </c>
      <c r="H44" s="1145"/>
      <c r="I44" s="1154" t="s">
        <v>24</v>
      </c>
      <c r="J44" s="1155">
        <f>PckcurSIT</f>
        <v>14.33</v>
      </c>
      <c r="K44" s="1155">
        <f>PckytdSIT</f>
        <v>99.17</v>
      </c>
      <c r="L44" s="1145"/>
      <c r="EA44" s="1145"/>
      <c r="EB44" s="1148" t="s">
        <v>167</v>
      </c>
      <c r="EC44" s="1149" t="str">
        <f>PCheckSSN</f>
        <v>XXX-XX-4561</v>
      </c>
      <c r="ED44" s="1145"/>
      <c r="EE44" s="1153">
        <f>Pcknametype2</f>
        <v>0</v>
      </c>
      <c r="EF44" s="1153">
        <f>Pckhourtype2</f>
        <v>0</v>
      </c>
      <c r="EG44" s="1153">
        <f>PckAmt2</f>
        <v>0</v>
      </c>
      <c r="EH44" s="1145"/>
      <c r="EI44" s="1154" t="s">
        <v>24</v>
      </c>
      <c r="EJ44" s="1155">
        <f>PckcurSIT</f>
        <v>14.33</v>
      </c>
      <c r="EK44" s="1155">
        <f>PckytdSIT</f>
        <v>99.17</v>
      </c>
      <c r="EL44" s="1145"/>
    </row>
    <row r="45" spans="1:142">
      <c r="A45" s="1145"/>
      <c r="B45" s="1148" t="s">
        <v>199</v>
      </c>
      <c r="C45" s="1156">
        <f>PCheckDate</f>
        <v>43511</v>
      </c>
      <c r="D45" s="1145"/>
      <c r="E45" s="1153">
        <f>Pcknametype3</f>
        <v>0</v>
      </c>
      <c r="F45" s="1153">
        <f>Pckhourtype3</f>
        <v>0</v>
      </c>
      <c r="G45" s="1153">
        <f>PckAmt3</f>
        <v>0</v>
      </c>
      <c r="H45" s="1145"/>
      <c r="I45" s="1154" t="s">
        <v>49</v>
      </c>
      <c r="J45" s="1155">
        <f>pckcurOASDI</f>
        <v>66.959999999999994</v>
      </c>
      <c r="K45" s="1155">
        <f>pckytdOASDI</f>
        <v>200.88</v>
      </c>
      <c r="L45" s="1145"/>
      <c r="EA45" s="1145"/>
      <c r="EB45" s="1148" t="s">
        <v>199</v>
      </c>
      <c r="EC45" s="1156">
        <f>PCheckDate</f>
        <v>43511</v>
      </c>
      <c r="ED45" s="1145"/>
      <c r="EE45" s="1153">
        <f>Pcknametype3</f>
        <v>0</v>
      </c>
      <c r="EF45" s="1153">
        <f>Pckhourtype3</f>
        <v>0</v>
      </c>
      <c r="EG45" s="1153">
        <f>PckAmt3</f>
        <v>0</v>
      </c>
      <c r="EH45" s="1145"/>
      <c r="EI45" s="1154" t="s">
        <v>49</v>
      </c>
      <c r="EJ45" s="1155">
        <f>pckcurOASDI</f>
        <v>66.959999999999994</v>
      </c>
      <c r="EK45" s="1155">
        <f>pckytdOASDI</f>
        <v>200.88</v>
      </c>
      <c r="EL45" s="1145"/>
    </row>
    <row r="46" spans="1:142">
      <c r="A46" s="1145"/>
      <c r="B46" s="1148" t="s">
        <v>200</v>
      </c>
      <c r="C46" s="1149">
        <f>PChecknumber</f>
        <v>10014</v>
      </c>
      <c r="D46" s="1145"/>
      <c r="E46" s="1153">
        <f>Pcknametype4</f>
        <v>0</v>
      </c>
      <c r="F46" s="1153">
        <f>Pckhourtype4</f>
        <v>0</v>
      </c>
      <c r="G46" s="1153">
        <f>PckAmt4</f>
        <v>0</v>
      </c>
      <c r="H46" s="1145"/>
      <c r="I46" s="1154" t="s">
        <v>50</v>
      </c>
      <c r="J46" s="1155">
        <f>pckcurHI</f>
        <v>15.66</v>
      </c>
      <c r="K46" s="1155">
        <f>pckytdHI</f>
        <v>46.980000000000004</v>
      </c>
      <c r="L46" s="1145"/>
      <c r="EA46" s="1145"/>
      <c r="EB46" s="1148" t="s">
        <v>200</v>
      </c>
      <c r="EC46" s="1149">
        <f>PChecknumber</f>
        <v>10014</v>
      </c>
      <c r="ED46" s="1145"/>
      <c r="EE46" s="1153">
        <f>Pcknametype4</f>
        <v>0</v>
      </c>
      <c r="EF46" s="1153">
        <f>Pckhourtype4</f>
        <v>0</v>
      </c>
      <c r="EG46" s="1153">
        <f>PckAmt4</f>
        <v>0</v>
      </c>
      <c r="EH46" s="1145"/>
      <c r="EI46" s="1154" t="s">
        <v>50</v>
      </c>
      <c r="EJ46" s="1155">
        <f>pckcurHI</f>
        <v>15.66</v>
      </c>
      <c r="EK46" s="1155">
        <f>pckytdHI</f>
        <v>46.980000000000004</v>
      </c>
      <c r="EL46" s="1145"/>
    </row>
    <row r="47" spans="1:142">
      <c r="A47" s="1145"/>
      <c r="B47" s="1148" t="s">
        <v>193</v>
      </c>
      <c r="C47" s="1157">
        <f>PCheckAmt</f>
        <v>854.09</v>
      </c>
      <c r="D47" s="1145"/>
      <c r="E47" s="1153">
        <f>Pcknametype5</f>
        <v>0</v>
      </c>
      <c r="F47" s="1153">
        <f>Pckhourtype5</f>
        <v>0</v>
      </c>
      <c r="G47" s="1153">
        <f>PckAmt5</f>
        <v>0</v>
      </c>
      <c r="H47" s="1145"/>
      <c r="I47" s="1154" t="str">
        <f>PckLocalTaxName</f>
        <v>SDI</v>
      </c>
      <c r="J47" s="1155">
        <f>pckcurSDI</f>
        <v>10.8</v>
      </c>
      <c r="K47" s="1155">
        <f>pckytdSDI</f>
        <v>32.400000000000006</v>
      </c>
      <c r="L47" s="1145"/>
      <c r="EA47" s="1145"/>
      <c r="EB47" s="1148" t="s">
        <v>193</v>
      </c>
      <c r="EC47" s="1157">
        <f>PCheckAmt</f>
        <v>854.09</v>
      </c>
      <c r="ED47" s="1145"/>
      <c r="EE47" s="1153">
        <f>Pcknametype5</f>
        <v>0</v>
      </c>
      <c r="EF47" s="1153">
        <f>Pckhourtype5</f>
        <v>0</v>
      </c>
      <c r="EG47" s="1153">
        <f>PckAmt5</f>
        <v>0</v>
      </c>
      <c r="EH47" s="1145"/>
      <c r="EI47" s="1154" t="str">
        <f>PckLocalTaxName</f>
        <v>SDI</v>
      </c>
      <c r="EJ47" s="1155">
        <f>pckcurSDI</f>
        <v>10.8</v>
      </c>
      <c r="EK47" s="1155">
        <f>pckytdSDI</f>
        <v>32.400000000000006</v>
      </c>
      <c r="EL47" s="1145"/>
    </row>
    <row r="48" spans="1:142">
      <c r="A48" s="1145"/>
      <c r="B48" s="1145"/>
      <c r="C48" s="1149"/>
      <c r="D48" s="1145"/>
      <c r="E48" s="1153">
        <f>Pcknametype6</f>
        <v>0</v>
      </c>
      <c r="F48" s="1153">
        <f>Pckhourtype6</f>
        <v>0</v>
      </c>
      <c r="G48" s="1153">
        <f>PckAmt6</f>
        <v>0</v>
      </c>
      <c r="H48" s="1145"/>
      <c r="I48" s="1154" t="str">
        <f>PckDednametype1</f>
        <v>401K</v>
      </c>
      <c r="J48" s="1155">
        <f>PckDedcur1</f>
        <v>0</v>
      </c>
      <c r="K48" s="1153">
        <f>PckDedytd1</f>
        <v>0</v>
      </c>
      <c r="L48" s="1145"/>
      <c r="EA48" s="1145"/>
      <c r="EB48" s="1145"/>
      <c r="EC48" s="1149"/>
      <c r="ED48" s="1145"/>
      <c r="EE48" s="1153">
        <f>Pcknametype6</f>
        <v>0</v>
      </c>
      <c r="EF48" s="1153">
        <f>Pckhourtype6</f>
        <v>0</v>
      </c>
      <c r="EG48" s="1153">
        <f>PckAmt6</f>
        <v>0</v>
      </c>
      <c r="EH48" s="1145"/>
      <c r="EI48" s="1154" t="str">
        <f>PckDednametype1</f>
        <v>401K</v>
      </c>
      <c r="EJ48" s="1155">
        <f>PckDedcur1</f>
        <v>0</v>
      </c>
      <c r="EK48" s="1153">
        <f>PckDedytd1</f>
        <v>0</v>
      </c>
      <c r="EL48" s="1145"/>
    </row>
    <row r="49" spans="1:143">
      <c r="A49" s="1145"/>
      <c r="B49" s="1148" t="s">
        <v>550</v>
      </c>
      <c r="C49" s="1158">
        <f>PckVacation_Accrued</f>
        <v>0</v>
      </c>
      <c r="D49" s="1145"/>
      <c r="E49" s="1153">
        <f>Pcknametype7</f>
        <v>0</v>
      </c>
      <c r="F49" s="1153">
        <f>Pckhourtype7</f>
        <v>0</v>
      </c>
      <c r="G49" s="1153">
        <f>PckAmt7</f>
        <v>0</v>
      </c>
      <c r="H49" s="1145"/>
      <c r="I49" s="1154" t="str">
        <f>PckDednametype2</f>
        <v>125P</v>
      </c>
      <c r="J49" s="1155">
        <f>PckDedCur2</f>
        <v>0</v>
      </c>
      <c r="K49" s="1153">
        <f>PckDedytd2</f>
        <v>0</v>
      </c>
      <c r="L49" s="1145"/>
      <c r="EA49" s="1145"/>
      <c r="EB49" s="1148" t="s">
        <v>550</v>
      </c>
      <c r="EC49" s="1158">
        <f>PckVacation_Accrued</f>
        <v>0</v>
      </c>
      <c r="ED49" s="1145"/>
      <c r="EE49" s="1153">
        <f>Pcknametype7</f>
        <v>0</v>
      </c>
      <c r="EF49" s="1153">
        <f>Pckhourtype7</f>
        <v>0</v>
      </c>
      <c r="EG49" s="1153">
        <f>PckAmt7</f>
        <v>0</v>
      </c>
      <c r="EH49" s="1145"/>
      <c r="EI49" s="1154" t="str">
        <f>PckDednametype2</f>
        <v>125P</v>
      </c>
      <c r="EJ49" s="1155">
        <f>PckDedCur2</f>
        <v>0</v>
      </c>
      <c r="EK49" s="1153">
        <f>PckDedytd2</f>
        <v>0</v>
      </c>
      <c r="EL49" s="1145"/>
    </row>
    <row r="50" spans="1:143">
      <c r="A50" s="1145"/>
      <c r="B50" s="1148" t="s">
        <v>360</v>
      </c>
      <c r="C50" s="1159">
        <f>PckVacation_Used</f>
        <v>0</v>
      </c>
      <c r="D50" s="1145"/>
      <c r="E50" s="1153">
        <f>Pcknametype8</f>
        <v>0</v>
      </c>
      <c r="F50" s="1153">
        <f>Pckhourtype8</f>
        <v>0</v>
      </c>
      <c r="G50" s="1153">
        <f>PckAmt8</f>
        <v>0</v>
      </c>
      <c r="H50" s="1145"/>
      <c r="I50" s="1154" t="str">
        <f>PckDednametype3</f>
        <v>HSA</v>
      </c>
      <c r="J50" s="1155">
        <f>PckDedCur3</f>
        <v>0</v>
      </c>
      <c r="K50" s="1153">
        <f>PckDedytd3</f>
        <v>0</v>
      </c>
      <c r="L50" s="1145"/>
      <c r="EA50" s="1145"/>
      <c r="EB50" s="1148" t="s">
        <v>360</v>
      </c>
      <c r="EC50" s="1159">
        <f>PckVacation_Used</f>
        <v>0</v>
      </c>
      <c r="ED50" s="1145"/>
      <c r="EE50" s="1153">
        <f>Pcknametype8</f>
        <v>0</v>
      </c>
      <c r="EF50" s="1153">
        <f>Pckhourtype8</f>
        <v>0</v>
      </c>
      <c r="EG50" s="1153">
        <f>PckAmt8</f>
        <v>0</v>
      </c>
      <c r="EH50" s="1145"/>
      <c r="EI50" s="1154" t="str">
        <f>PckDednametype3</f>
        <v>HSA</v>
      </c>
      <c r="EJ50" s="1155">
        <f>PckDedCur3</f>
        <v>0</v>
      </c>
      <c r="EK50" s="1153">
        <f>PckDedytd3</f>
        <v>0</v>
      </c>
      <c r="EL50" s="1145"/>
    </row>
    <row r="51" spans="1:143">
      <c r="A51" s="1145"/>
      <c r="B51" s="1148" t="s">
        <v>551</v>
      </c>
      <c r="C51" s="1158">
        <f>PckVacation_Balance</f>
        <v>0</v>
      </c>
      <c r="D51" s="1145"/>
      <c r="E51" s="1153">
        <f>Pcknametype9</f>
        <v>0</v>
      </c>
      <c r="F51" s="1153">
        <f>Pckhourtype9</f>
        <v>0</v>
      </c>
      <c r="G51" s="1153">
        <f>PckAmt9</f>
        <v>0</v>
      </c>
      <c r="H51" s="1145"/>
      <c r="I51" s="1154" t="str">
        <f>PckDednametype4</f>
        <v>Other</v>
      </c>
      <c r="J51" s="1155">
        <f>PckDedCur4</f>
        <v>0</v>
      </c>
      <c r="K51" s="1153">
        <f>PckDedytd4</f>
        <v>0</v>
      </c>
      <c r="L51" s="1145"/>
      <c r="EA51" s="1145"/>
      <c r="EB51" s="1148" t="s">
        <v>551</v>
      </c>
      <c r="EC51" s="1158">
        <f>PckVacation_Balance</f>
        <v>0</v>
      </c>
      <c r="ED51" s="1145"/>
      <c r="EE51" s="1153">
        <f>Pcknametype9</f>
        <v>0</v>
      </c>
      <c r="EF51" s="1153">
        <f>Pckhourtype9</f>
        <v>0</v>
      </c>
      <c r="EG51" s="1153">
        <f>PckAmt9</f>
        <v>0</v>
      </c>
      <c r="EH51" s="1145"/>
      <c r="EI51" s="1154" t="str">
        <f>PckDednametype4</f>
        <v>Other</v>
      </c>
      <c r="EJ51" s="1155">
        <f>PckDedCur4</f>
        <v>0</v>
      </c>
      <c r="EK51" s="1153">
        <f>PckDedytd4</f>
        <v>0</v>
      </c>
      <c r="EL51" s="1145"/>
    </row>
    <row r="52" spans="1:143">
      <c r="A52" s="1145"/>
      <c r="B52" s="1145"/>
      <c r="C52" s="1145"/>
      <c r="D52" s="1145"/>
      <c r="E52" s="1151" t="s">
        <v>94</v>
      </c>
      <c r="F52" s="1152" t="s">
        <v>153</v>
      </c>
      <c r="G52" s="1152" t="s">
        <v>127</v>
      </c>
      <c r="H52" s="1145"/>
      <c r="I52" s="1154" t="s">
        <v>1216</v>
      </c>
      <c r="J52" s="1155">
        <f>Total_DeductionCur</f>
        <v>225.91</v>
      </c>
      <c r="K52" s="1155">
        <f>Total_Ded_YTD</f>
        <v>807.02</v>
      </c>
      <c r="L52" s="1145"/>
      <c r="EA52" s="1145"/>
      <c r="EB52" s="1145"/>
      <c r="EC52" s="1145"/>
      <c r="ED52" s="1145"/>
      <c r="EE52" s="1151" t="s">
        <v>94</v>
      </c>
      <c r="EF52" s="1152" t="s">
        <v>153</v>
      </c>
      <c r="EG52" s="1152" t="s">
        <v>127</v>
      </c>
      <c r="EH52" s="1145"/>
      <c r="EI52" s="1154" t="s">
        <v>1216</v>
      </c>
      <c r="EJ52" s="1155">
        <f>Total_DeductionCur</f>
        <v>225.91</v>
      </c>
      <c r="EK52" s="1155">
        <f>Total_Ded_YTD</f>
        <v>807.02</v>
      </c>
      <c r="EL52" s="1145"/>
    </row>
    <row r="53" spans="1:143">
      <c r="A53" s="1145"/>
      <c r="B53" s="1145"/>
      <c r="C53" s="1145"/>
      <c r="D53" s="1145"/>
      <c r="E53" s="1151" t="s">
        <v>134</v>
      </c>
      <c r="F53" s="1150">
        <f>PCheckCurWage</f>
        <v>1080</v>
      </c>
      <c r="G53" s="1150">
        <f>PCheckTYDWage</f>
        <v>3240</v>
      </c>
      <c r="H53" s="1160"/>
      <c r="I53" s="1151" t="s">
        <v>156</v>
      </c>
      <c r="J53" s="1150">
        <f>Net_Paycur</f>
        <v>854.09</v>
      </c>
      <c r="K53" s="1150">
        <f>PckNetYTD</f>
        <v>2432.98</v>
      </c>
      <c r="L53" s="1145"/>
      <c r="EA53" s="1145"/>
      <c r="EB53" s="1145"/>
      <c r="EC53" s="1145"/>
      <c r="ED53" s="1145"/>
      <c r="EE53" s="1151" t="s">
        <v>134</v>
      </c>
      <c r="EF53" s="1150">
        <f>PCheckCurWage</f>
        <v>1080</v>
      </c>
      <c r="EG53" s="1150">
        <f>PCheckTYDWage</f>
        <v>3240</v>
      </c>
      <c r="EH53" s="1160"/>
      <c r="EI53" s="1151" t="s">
        <v>156</v>
      </c>
      <c r="EJ53" s="1150">
        <f>Net_Paycur</f>
        <v>854.09</v>
      </c>
      <c r="EK53" s="1150">
        <f>PckNetYTD</f>
        <v>2432.98</v>
      </c>
      <c r="EL53" s="1145"/>
    </row>
    <row r="54" spans="1:143">
      <c r="A54" s="1145"/>
      <c r="B54" s="1145"/>
      <c r="C54" s="1145"/>
      <c r="D54" s="1145"/>
      <c r="E54" s="1145"/>
      <c r="F54" s="1145"/>
      <c r="G54" s="1145"/>
      <c r="H54" s="1145"/>
      <c r="I54" s="1145"/>
      <c r="J54" s="1145"/>
      <c r="K54" s="1145"/>
      <c r="L54" s="1145"/>
      <c r="EA54" s="1145"/>
      <c r="EB54" s="1145"/>
      <c r="EC54" s="1145"/>
      <c r="ED54" s="1145"/>
      <c r="EE54" s="1145"/>
      <c r="EF54" s="1145"/>
      <c r="EG54" s="1145"/>
      <c r="EH54" s="1145"/>
      <c r="EI54" s="1145"/>
      <c r="EJ54" s="1145"/>
      <c r="EK54" s="1145"/>
      <c r="EL54" s="1145"/>
    </row>
    <row r="55" spans="1:143" s="875" customFormat="1">
      <c r="A55" s="877"/>
      <c r="B55" s="877"/>
      <c r="C55" s="877"/>
      <c r="D55" s="877"/>
      <c r="E55" s="877"/>
      <c r="F55" s="877"/>
      <c r="G55" s="877"/>
      <c r="H55" s="877"/>
      <c r="I55" s="877"/>
      <c r="J55" s="877"/>
      <c r="K55" s="877"/>
      <c r="L55" s="877"/>
      <c r="DZ55" s="1162"/>
      <c r="EA55" s="1162"/>
      <c r="EB55" s="1162"/>
      <c r="EC55" s="1162"/>
      <c r="ED55" s="1162"/>
      <c r="EE55" s="1162"/>
      <c r="EF55" s="1162"/>
      <c r="EG55" s="1162"/>
      <c r="EH55" s="1162"/>
      <c r="EI55" s="1162"/>
      <c r="EJ55" s="1162"/>
      <c r="EK55" s="1162"/>
      <c r="EL55" s="1162"/>
      <c r="EM55" s="1162"/>
    </row>
    <row r="56" spans="1:143" s="875" customFormat="1">
      <c r="A56" s="877"/>
      <c r="B56" s="877"/>
      <c r="C56" s="877"/>
      <c r="D56" s="877"/>
      <c r="E56" s="877"/>
      <c r="F56" s="877"/>
      <c r="G56" s="877"/>
      <c r="H56" s="877"/>
      <c r="I56" s="877"/>
      <c r="J56" s="877"/>
      <c r="K56" s="877"/>
      <c r="L56" s="877"/>
      <c r="DZ56" s="1162"/>
      <c r="EA56" s="1162"/>
      <c r="EB56" s="1162"/>
      <c r="EC56" s="1162"/>
      <c r="ED56" s="1162"/>
      <c r="EE56" s="1162"/>
      <c r="EF56" s="1162"/>
      <c r="EG56" s="1162"/>
      <c r="EH56" s="1162"/>
      <c r="EI56" s="1162"/>
      <c r="EJ56" s="1162"/>
      <c r="EK56" s="1162"/>
      <c r="EL56" s="1162"/>
      <c r="EM56" s="1162"/>
    </row>
    <row r="57" spans="1:143" s="875" customFormat="1">
      <c r="A57" s="877"/>
      <c r="B57" s="877"/>
      <c r="C57" s="877"/>
      <c r="D57" s="877"/>
      <c r="E57" s="877"/>
      <c r="F57" s="877"/>
      <c r="G57" s="877"/>
      <c r="H57" s="877"/>
      <c r="I57" s="877"/>
      <c r="J57" s="877"/>
      <c r="K57" s="877"/>
      <c r="L57" s="877"/>
      <c r="DZ57" s="1162"/>
      <c r="EA57" s="1162"/>
      <c r="EB57" s="1162"/>
      <c r="EC57" s="1162"/>
      <c r="ED57" s="1162"/>
      <c r="EE57" s="1162"/>
      <c r="EF57" s="1162"/>
      <c r="EG57" s="1162"/>
      <c r="EH57" s="1162"/>
      <c r="EI57" s="1162"/>
      <c r="EJ57" s="1162"/>
      <c r="EK57" s="1162"/>
      <c r="EL57" s="1162"/>
      <c r="EM57" s="1162"/>
    </row>
    <row r="58" spans="1:143" s="875" customFormat="1">
      <c r="A58" s="877"/>
      <c r="B58" s="877"/>
      <c r="C58" s="877"/>
      <c r="D58" s="877"/>
      <c r="E58" s="877"/>
      <c r="F58" s="877"/>
      <c r="G58" s="877"/>
      <c r="H58" s="877"/>
      <c r="I58" s="877"/>
      <c r="J58" s="877"/>
      <c r="K58" s="877"/>
      <c r="L58" s="877"/>
      <c r="DZ58" s="1162"/>
      <c r="EA58" s="1162"/>
      <c r="EB58" s="1162"/>
      <c r="EC58" s="1162"/>
      <c r="ED58" s="1162"/>
      <c r="EE58" s="1162"/>
      <c r="EF58" s="1162"/>
      <c r="EG58" s="1162"/>
      <c r="EH58" s="1162"/>
      <c r="EI58" s="1162"/>
      <c r="EJ58" s="1162"/>
      <c r="EK58" s="1162"/>
      <c r="EL58" s="1162"/>
      <c r="EM58" s="1162"/>
    </row>
    <row r="59" spans="1:143" s="875" customFormat="1">
      <c r="A59" s="877"/>
      <c r="B59" s="877"/>
      <c r="C59" s="877"/>
      <c r="D59" s="877"/>
      <c r="E59" s="877"/>
      <c r="F59" s="877"/>
      <c r="G59" s="877"/>
      <c r="H59" s="877"/>
      <c r="I59" s="877"/>
      <c r="J59" s="877"/>
      <c r="K59" s="877"/>
      <c r="L59" s="877"/>
      <c r="DZ59" s="1162"/>
      <c r="EA59" s="1162"/>
      <c r="EB59" s="1162"/>
      <c r="EC59" s="1162"/>
      <c r="ED59" s="1162"/>
      <c r="EE59" s="1162"/>
      <c r="EF59" s="1162"/>
      <c r="EG59" s="1162"/>
      <c r="EH59" s="1162"/>
      <c r="EI59" s="1162"/>
      <c r="EJ59" s="1162"/>
      <c r="EK59" s="1162"/>
      <c r="EL59" s="1162"/>
      <c r="EM59" s="1162"/>
    </row>
    <row r="60" spans="1:143" s="875" customFormat="1">
      <c r="A60" s="877"/>
      <c r="B60" s="877"/>
      <c r="C60" s="877"/>
      <c r="D60" s="877"/>
      <c r="E60" s="877"/>
      <c r="F60" s="877"/>
      <c r="G60" s="877"/>
      <c r="H60" s="877"/>
      <c r="I60" s="877"/>
      <c r="J60" s="877"/>
      <c r="K60" s="877"/>
      <c r="L60" s="877"/>
      <c r="DZ60" s="1162"/>
      <c r="EA60" s="1162"/>
      <c r="EB60" s="1162"/>
      <c r="EC60" s="1162"/>
      <c r="ED60" s="1162"/>
      <c r="EE60" s="1162"/>
      <c r="EF60" s="1162"/>
      <c r="EG60" s="1162"/>
      <c r="EH60" s="1162"/>
      <c r="EI60" s="1162"/>
      <c r="EJ60" s="1162"/>
      <c r="EK60" s="1162"/>
      <c r="EL60" s="1162"/>
      <c r="EM60" s="1162"/>
    </row>
    <row r="61" spans="1:143" s="875" customFormat="1">
      <c r="A61" s="877"/>
      <c r="B61" s="877"/>
      <c r="C61" s="877"/>
      <c r="D61" s="877"/>
      <c r="E61" s="877"/>
      <c r="F61" s="877"/>
      <c r="G61" s="877"/>
      <c r="H61" s="877"/>
      <c r="I61" s="877"/>
      <c r="J61" s="877"/>
      <c r="K61" s="877"/>
      <c r="L61" s="877"/>
      <c r="DZ61" s="1162"/>
      <c r="EA61" s="1162"/>
      <c r="EB61" s="1162"/>
      <c r="EC61" s="1162"/>
      <c r="ED61" s="1162"/>
      <c r="EE61" s="1162"/>
      <c r="EF61" s="1162"/>
      <c r="EG61" s="1162"/>
      <c r="EH61" s="1162"/>
      <c r="EI61" s="1162"/>
      <c r="EJ61" s="1162"/>
      <c r="EK61" s="1162"/>
      <c r="EL61" s="1162"/>
      <c r="EM61" s="1162"/>
    </row>
    <row r="62" spans="1:143" s="875" customFormat="1">
      <c r="A62" s="877"/>
      <c r="B62" s="877"/>
      <c r="C62" s="877"/>
      <c r="D62" s="877"/>
      <c r="E62" s="877"/>
      <c r="F62" s="877"/>
      <c r="G62" s="877"/>
      <c r="H62" s="877"/>
      <c r="I62" s="877"/>
      <c r="J62" s="877"/>
      <c r="K62" s="877"/>
      <c r="L62" s="877"/>
      <c r="DZ62" s="1162"/>
      <c r="EA62" s="1162"/>
      <c r="EB62" s="1162"/>
      <c r="EC62" s="1162"/>
      <c r="ED62" s="1162"/>
      <c r="EE62" s="1162"/>
      <c r="EF62" s="1162"/>
      <c r="EG62" s="1162"/>
      <c r="EH62" s="1162"/>
      <c r="EI62" s="1162"/>
      <c r="EJ62" s="1162"/>
      <c r="EK62" s="1162"/>
      <c r="EL62" s="1162"/>
      <c r="EM62" s="1162"/>
    </row>
    <row r="63" spans="1:143" s="875" customFormat="1">
      <c r="A63" s="877"/>
      <c r="B63" s="877"/>
      <c r="C63" s="877"/>
      <c r="D63" s="877"/>
      <c r="E63" s="877"/>
      <c r="F63" s="877"/>
      <c r="G63" s="877"/>
      <c r="H63" s="877"/>
      <c r="I63" s="877"/>
      <c r="J63" s="877"/>
      <c r="K63" s="877"/>
      <c r="L63" s="877"/>
      <c r="DZ63" s="1162"/>
      <c r="EA63" s="1162"/>
      <c r="EB63" s="1162"/>
      <c r="EC63" s="1162"/>
      <c r="ED63" s="1162"/>
      <c r="EE63" s="1162"/>
      <c r="EF63" s="1162"/>
      <c r="EG63" s="1162"/>
      <c r="EH63" s="1162"/>
      <c r="EI63" s="1162"/>
      <c r="EJ63" s="1162"/>
      <c r="EK63" s="1162"/>
      <c r="EL63" s="1162"/>
      <c r="EM63" s="1162"/>
    </row>
    <row r="64" spans="1:143" s="875" customFormat="1">
      <c r="A64" s="877"/>
      <c r="B64" s="877"/>
      <c r="C64" s="877"/>
      <c r="D64" s="877"/>
      <c r="E64" s="877"/>
      <c r="F64" s="877"/>
      <c r="G64" s="877"/>
      <c r="H64" s="877"/>
      <c r="I64" s="877"/>
      <c r="J64" s="877"/>
      <c r="K64" s="877"/>
      <c r="L64" s="877"/>
      <c r="DZ64" s="1162"/>
      <c r="EA64" s="1162"/>
      <c r="EB64" s="1162"/>
      <c r="EC64" s="1162"/>
      <c r="ED64" s="1162"/>
      <c r="EE64" s="1162"/>
      <c r="EF64" s="1162"/>
      <c r="EG64" s="1162"/>
      <c r="EH64" s="1162"/>
      <c r="EI64" s="1162"/>
      <c r="EJ64" s="1162"/>
      <c r="EK64" s="1162"/>
      <c r="EL64" s="1162"/>
      <c r="EM64" s="1162"/>
    </row>
    <row r="65" spans="1:143" s="875" customFormat="1">
      <c r="A65" s="877"/>
      <c r="B65" s="877"/>
      <c r="C65" s="877"/>
      <c r="D65" s="877"/>
      <c r="E65" s="877"/>
      <c r="F65" s="877"/>
      <c r="G65" s="877"/>
      <c r="H65" s="877"/>
      <c r="I65" s="877"/>
      <c r="J65" s="877"/>
      <c r="K65" s="877"/>
      <c r="L65" s="877"/>
      <c r="DZ65" s="1162"/>
      <c r="EA65" s="1162"/>
      <c r="EB65" s="1162"/>
      <c r="EC65" s="1162"/>
      <c r="ED65" s="1162"/>
      <c r="EE65" s="1162"/>
      <c r="EF65" s="1162"/>
      <c r="EG65" s="1162"/>
      <c r="EH65" s="1162"/>
      <c r="EI65" s="1162"/>
      <c r="EJ65" s="1162"/>
      <c r="EK65" s="1162"/>
      <c r="EL65" s="1162"/>
      <c r="EM65" s="1162"/>
    </row>
    <row r="66" spans="1:143" s="875" customFormat="1">
      <c r="A66" s="877"/>
      <c r="B66" s="877"/>
      <c r="C66" s="877"/>
      <c r="D66" s="877"/>
      <c r="E66" s="877"/>
      <c r="F66" s="877"/>
      <c r="G66" s="877"/>
      <c r="H66" s="877"/>
      <c r="I66" s="877"/>
      <c r="J66" s="877"/>
      <c r="K66" s="877"/>
      <c r="L66" s="877"/>
      <c r="DZ66" s="1162"/>
      <c r="EA66" s="1162"/>
      <c r="EB66" s="1162"/>
      <c r="EC66" s="1162"/>
      <c r="ED66" s="1162"/>
      <c r="EE66" s="1162"/>
      <c r="EF66" s="1162"/>
      <c r="EG66" s="1162"/>
      <c r="EH66" s="1162"/>
      <c r="EI66" s="1162"/>
      <c r="EJ66" s="1162"/>
      <c r="EK66" s="1162"/>
      <c r="EL66" s="1162"/>
      <c r="EM66" s="1162"/>
    </row>
    <row r="67" spans="1:143" s="875" customFormat="1">
      <c r="A67" s="877"/>
      <c r="B67" s="877"/>
      <c r="C67" s="877"/>
      <c r="D67" s="877"/>
      <c r="E67" s="877"/>
      <c r="F67" s="877"/>
      <c r="G67" s="877"/>
      <c r="H67" s="877"/>
      <c r="I67" s="877"/>
      <c r="J67" s="877"/>
      <c r="K67" s="877"/>
      <c r="L67" s="877"/>
      <c r="DZ67" s="1162"/>
      <c r="EA67" s="1162"/>
      <c r="EB67" s="1162"/>
      <c r="EC67" s="1162"/>
      <c r="ED67" s="1162"/>
      <c r="EE67" s="1162"/>
      <c r="EF67" s="1162"/>
      <c r="EG67" s="1162"/>
      <c r="EH67" s="1162"/>
      <c r="EI67" s="1162"/>
      <c r="EJ67" s="1162"/>
      <c r="EK67" s="1162"/>
      <c r="EL67" s="1162"/>
      <c r="EM67" s="1162"/>
    </row>
    <row r="68" spans="1:143" s="875" customFormat="1">
      <c r="A68" s="877"/>
      <c r="B68" s="877"/>
      <c r="C68" s="877"/>
      <c r="D68" s="877"/>
      <c r="E68" s="877"/>
      <c r="F68" s="877"/>
      <c r="G68" s="877"/>
      <c r="H68" s="877"/>
      <c r="I68" s="877"/>
      <c r="J68" s="877"/>
      <c r="K68" s="877"/>
      <c r="L68" s="877"/>
      <c r="DZ68" s="1162"/>
      <c r="EA68" s="1162"/>
      <c r="EB68" s="1162"/>
      <c r="EC68" s="1162"/>
      <c r="ED68" s="1162"/>
      <c r="EE68" s="1162"/>
      <c r="EF68" s="1162"/>
      <c r="EG68" s="1162"/>
      <c r="EH68" s="1162"/>
      <c r="EI68" s="1162"/>
      <c r="EJ68" s="1162"/>
      <c r="EK68" s="1162"/>
      <c r="EL68" s="1162"/>
      <c r="EM68" s="1162"/>
    </row>
    <row r="69" spans="1:143" s="875" customFormat="1">
      <c r="A69" s="877"/>
      <c r="B69" s="877"/>
      <c r="C69" s="877"/>
      <c r="D69" s="877"/>
      <c r="E69" s="877"/>
      <c r="F69" s="877"/>
      <c r="G69" s="877"/>
      <c r="H69" s="877"/>
      <c r="I69" s="877"/>
      <c r="J69" s="877"/>
      <c r="K69" s="877"/>
      <c r="L69" s="877"/>
      <c r="DZ69" s="1162"/>
      <c r="EA69" s="1162"/>
      <c r="EB69" s="1162"/>
      <c r="EC69" s="1162"/>
      <c r="ED69" s="1162"/>
      <c r="EE69" s="1162"/>
      <c r="EF69" s="1162"/>
      <c r="EG69" s="1162"/>
      <c r="EH69" s="1162"/>
      <c r="EI69" s="1162"/>
      <c r="EJ69" s="1162"/>
      <c r="EK69" s="1162"/>
      <c r="EL69" s="1162"/>
      <c r="EM69" s="1162"/>
    </row>
    <row r="70" spans="1:143" s="875" customFormat="1">
      <c r="A70" s="877"/>
      <c r="B70" s="877"/>
      <c r="C70" s="877"/>
      <c r="D70" s="877"/>
      <c r="E70" s="877"/>
      <c r="F70" s="877"/>
      <c r="G70" s="877"/>
      <c r="H70" s="877"/>
      <c r="I70" s="877"/>
      <c r="J70" s="877"/>
      <c r="K70" s="877"/>
      <c r="L70" s="877"/>
      <c r="DZ70" s="1162"/>
      <c r="EA70" s="1162"/>
      <c r="EB70" s="1162"/>
      <c r="EC70" s="1162"/>
      <c r="ED70" s="1162"/>
      <c r="EE70" s="1162"/>
      <c r="EF70" s="1162"/>
      <c r="EG70" s="1162"/>
      <c r="EH70" s="1162"/>
      <c r="EI70" s="1162"/>
      <c r="EJ70" s="1162"/>
      <c r="EK70" s="1162"/>
      <c r="EL70" s="1162"/>
      <c r="EM70" s="1162"/>
    </row>
    <row r="71" spans="1:143" s="875" customFormat="1">
      <c r="A71" s="877"/>
      <c r="B71" s="877"/>
      <c r="C71" s="877"/>
      <c r="D71" s="877"/>
      <c r="E71" s="877"/>
      <c r="F71" s="877"/>
      <c r="G71" s="877"/>
      <c r="H71" s="877"/>
      <c r="I71" s="877"/>
      <c r="J71" s="877"/>
      <c r="K71" s="877"/>
      <c r="L71" s="877"/>
      <c r="DZ71" s="1162"/>
      <c r="EA71" s="1162"/>
      <c r="EB71" s="1162"/>
      <c r="EC71" s="1162"/>
      <c r="ED71" s="1162"/>
      <c r="EE71" s="1162"/>
      <c r="EF71" s="1162"/>
      <c r="EG71" s="1162"/>
      <c r="EH71" s="1162"/>
      <c r="EI71" s="1162"/>
      <c r="EJ71" s="1162"/>
      <c r="EK71" s="1162"/>
      <c r="EL71" s="1162"/>
      <c r="EM71" s="1162"/>
    </row>
    <row r="72" spans="1:143" s="875" customFormat="1">
      <c r="A72" s="877"/>
      <c r="B72" s="877"/>
      <c r="C72" s="877"/>
      <c r="D72" s="877"/>
      <c r="E72" s="877"/>
      <c r="F72" s="877"/>
      <c r="G72" s="877"/>
      <c r="H72" s="877"/>
      <c r="I72" s="877"/>
      <c r="J72" s="877"/>
      <c r="K72" s="877"/>
      <c r="L72" s="877"/>
      <c r="DZ72" s="1162"/>
      <c r="EA72" s="1162"/>
      <c r="EB72" s="1162"/>
      <c r="EC72" s="1162"/>
      <c r="ED72" s="1162"/>
      <c r="EE72" s="1162"/>
      <c r="EF72" s="1162"/>
      <c r="EG72" s="1162"/>
      <c r="EH72" s="1162"/>
      <c r="EI72" s="1162"/>
      <c r="EJ72" s="1162"/>
      <c r="EK72" s="1162"/>
      <c r="EL72" s="1162"/>
      <c r="EM72" s="1162"/>
    </row>
    <row r="73" spans="1:143" s="875" customFormat="1">
      <c r="A73" s="877"/>
      <c r="B73" s="877"/>
      <c r="C73" s="877"/>
      <c r="D73" s="877"/>
      <c r="E73" s="877"/>
      <c r="F73" s="877"/>
      <c r="G73" s="877"/>
      <c r="H73" s="877"/>
      <c r="I73" s="877"/>
      <c r="J73" s="877"/>
      <c r="K73" s="877"/>
      <c r="L73" s="877"/>
      <c r="DZ73" s="1162"/>
      <c r="EA73" s="1162"/>
      <c r="EB73" s="1162"/>
      <c r="EC73" s="1162"/>
      <c r="ED73" s="1162"/>
      <c r="EE73" s="1162"/>
      <c r="EF73" s="1162"/>
      <c r="EG73" s="1162"/>
      <c r="EH73" s="1162"/>
      <c r="EI73" s="1162"/>
      <c r="EJ73" s="1162"/>
      <c r="EK73" s="1162"/>
      <c r="EL73" s="1162"/>
      <c r="EM73" s="1162"/>
    </row>
    <row r="74" spans="1:143" s="875" customFormat="1">
      <c r="A74" s="877"/>
      <c r="B74" s="877"/>
      <c r="C74" s="877"/>
      <c r="D74" s="877"/>
      <c r="E74" s="877"/>
      <c r="F74" s="877"/>
      <c r="G74" s="877"/>
      <c r="H74" s="877"/>
      <c r="I74" s="877"/>
      <c r="J74" s="877"/>
      <c r="K74" s="877"/>
      <c r="L74" s="877"/>
      <c r="DZ74" s="1162"/>
      <c r="EA74" s="1162"/>
      <c r="EB74" s="1162"/>
      <c r="EC74" s="1162"/>
      <c r="ED74" s="1162"/>
      <c r="EE74" s="1162"/>
      <c r="EF74" s="1162"/>
      <c r="EG74" s="1162"/>
      <c r="EH74" s="1162"/>
      <c r="EI74" s="1162"/>
      <c r="EJ74" s="1162"/>
      <c r="EK74" s="1162"/>
      <c r="EL74" s="1162"/>
      <c r="EM74" s="1162"/>
    </row>
    <row r="75" spans="1:143" s="875" customFormat="1">
      <c r="A75" s="877"/>
      <c r="B75" s="877"/>
      <c r="C75" s="877"/>
      <c r="D75" s="877"/>
      <c r="E75" s="877"/>
      <c r="F75" s="877"/>
      <c r="G75" s="877"/>
      <c r="H75" s="877"/>
      <c r="I75" s="877"/>
      <c r="J75" s="877"/>
      <c r="K75" s="877"/>
      <c r="L75" s="877"/>
      <c r="DZ75" s="1162"/>
      <c r="EA75" s="1162"/>
      <c r="EB75" s="1162"/>
      <c r="EC75" s="1162"/>
      <c r="ED75" s="1162"/>
      <c r="EE75" s="1162"/>
      <c r="EF75" s="1162"/>
      <c r="EG75" s="1162"/>
      <c r="EH75" s="1162"/>
      <c r="EI75" s="1162"/>
      <c r="EJ75" s="1162"/>
      <c r="EK75" s="1162"/>
      <c r="EL75" s="1162"/>
      <c r="EM75" s="1162"/>
    </row>
    <row r="76" spans="1:143" s="875" customFormat="1">
      <c r="A76" s="877"/>
      <c r="B76" s="877"/>
      <c r="C76" s="877"/>
      <c r="D76" s="877"/>
      <c r="E76" s="877"/>
      <c r="F76" s="877"/>
      <c r="G76" s="877"/>
      <c r="H76" s="877"/>
      <c r="I76" s="877"/>
      <c r="J76" s="877"/>
      <c r="K76" s="877"/>
      <c r="L76" s="877"/>
      <c r="DZ76" s="1162"/>
      <c r="EA76" s="1162"/>
      <c r="EB76" s="1162"/>
      <c r="EC76" s="1162"/>
      <c r="ED76" s="1162"/>
      <c r="EE76" s="1162"/>
      <c r="EF76" s="1162"/>
      <c r="EG76" s="1162"/>
      <c r="EH76" s="1162"/>
      <c r="EI76" s="1162"/>
      <c r="EJ76" s="1162"/>
      <c r="EK76" s="1162"/>
      <c r="EL76" s="1162"/>
      <c r="EM76" s="1162"/>
    </row>
    <row r="77" spans="1:143" s="875" customFormat="1">
      <c r="A77" s="877"/>
      <c r="B77" s="877"/>
      <c r="C77" s="877"/>
      <c r="D77" s="877"/>
      <c r="E77" s="877"/>
      <c r="F77" s="877"/>
      <c r="G77" s="877"/>
      <c r="H77" s="877"/>
      <c r="I77" s="877"/>
      <c r="J77" s="877"/>
      <c r="K77" s="877"/>
      <c r="L77" s="877"/>
      <c r="DZ77" s="1162"/>
      <c r="EA77" s="1162"/>
      <c r="EB77" s="1162"/>
      <c r="EC77" s="1162"/>
      <c r="ED77" s="1162"/>
      <c r="EE77" s="1162"/>
      <c r="EF77" s="1162"/>
      <c r="EG77" s="1162"/>
      <c r="EH77" s="1162"/>
      <c r="EI77" s="1162"/>
      <c r="EJ77" s="1162"/>
      <c r="EK77" s="1162"/>
      <c r="EL77" s="1162"/>
      <c r="EM77" s="1162"/>
    </row>
    <row r="78" spans="1:143" s="875" customFormat="1">
      <c r="A78" s="877"/>
      <c r="B78" s="877"/>
      <c r="C78" s="877"/>
      <c r="D78" s="877"/>
      <c r="E78" s="877"/>
      <c r="F78" s="877"/>
      <c r="G78" s="877"/>
      <c r="H78" s="877"/>
      <c r="I78" s="877"/>
      <c r="J78" s="877"/>
      <c r="K78" s="877"/>
      <c r="L78" s="877"/>
      <c r="DZ78" s="1162"/>
      <c r="EA78" s="1162"/>
      <c r="EB78" s="1162"/>
      <c r="EC78" s="1162"/>
      <c r="ED78" s="1162"/>
      <c r="EE78" s="1162"/>
      <c r="EF78" s="1162"/>
      <c r="EG78" s="1162"/>
      <c r="EH78" s="1162"/>
      <c r="EI78" s="1162"/>
      <c r="EJ78" s="1162"/>
      <c r="EK78" s="1162"/>
      <c r="EL78" s="1162"/>
      <c r="EM78" s="1162"/>
    </row>
    <row r="79" spans="1:143" s="875" customFormat="1">
      <c r="A79" s="877"/>
      <c r="B79" s="877"/>
      <c r="C79" s="877"/>
      <c r="D79" s="877"/>
      <c r="E79" s="877"/>
      <c r="F79" s="877"/>
      <c r="G79" s="877"/>
      <c r="H79" s="877"/>
      <c r="I79" s="877"/>
      <c r="J79" s="877"/>
      <c r="K79" s="877"/>
      <c r="L79" s="877"/>
      <c r="DZ79" s="1162"/>
      <c r="EA79" s="1162"/>
      <c r="EB79" s="1162"/>
      <c r="EC79" s="1162"/>
      <c r="ED79" s="1162"/>
      <c r="EE79" s="1162"/>
      <c r="EF79" s="1162"/>
      <c r="EG79" s="1162"/>
      <c r="EH79" s="1162"/>
      <c r="EI79" s="1162"/>
      <c r="EJ79" s="1162"/>
      <c r="EK79" s="1162"/>
      <c r="EL79" s="1162"/>
      <c r="EM79" s="1162"/>
    </row>
    <row r="80" spans="1:143" s="875" customFormat="1">
      <c r="A80" s="877"/>
      <c r="B80" s="877"/>
      <c r="C80" s="877"/>
      <c r="D80" s="877"/>
      <c r="E80" s="877"/>
      <c r="F80" s="877"/>
      <c r="G80" s="877"/>
      <c r="H80" s="877"/>
      <c r="I80" s="877"/>
      <c r="J80" s="877"/>
      <c r="K80" s="877"/>
      <c r="L80" s="877"/>
      <c r="DZ80" s="1162"/>
      <c r="EA80" s="1162"/>
      <c r="EB80" s="1162"/>
      <c r="EC80" s="1162"/>
      <c r="ED80" s="1162"/>
      <c r="EE80" s="1162"/>
      <c r="EF80" s="1162"/>
      <c r="EG80" s="1162"/>
      <c r="EH80" s="1162"/>
      <c r="EI80" s="1162"/>
      <c r="EJ80" s="1162"/>
      <c r="EK80" s="1162"/>
      <c r="EL80" s="1162"/>
      <c r="EM80" s="1162"/>
    </row>
    <row r="81" spans="1:143" s="875" customFormat="1">
      <c r="A81" s="877"/>
      <c r="B81" s="877"/>
      <c r="C81" s="877"/>
      <c r="D81" s="877"/>
      <c r="E81" s="877"/>
      <c r="F81" s="877"/>
      <c r="G81" s="877"/>
      <c r="H81" s="877"/>
      <c r="I81" s="877"/>
      <c r="J81" s="877"/>
      <c r="K81" s="877"/>
      <c r="L81" s="877"/>
      <c r="DZ81" s="1162"/>
      <c r="EA81" s="1162"/>
      <c r="EB81" s="1162"/>
      <c r="EC81" s="1162"/>
      <c r="ED81" s="1162"/>
      <c r="EE81" s="1162"/>
      <c r="EF81" s="1162"/>
      <c r="EG81" s="1162"/>
      <c r="EH81" s="1162"/>
      <c r="EI81" s="1162"/>
      <c r="EJ81" s="1162"/>
      <c r="EK81" s="1162"/>
      <c r="EL81" s="1162"/>
      <c r="EM81" s="1162"/>
    </row>
    <row r="82" spans="1:143" s="875" customFormat="1">
      <c r="A82" s="877"/>
      <c r="B82" s="877"/>
      <c r="C82" s="877"/>
      <c r="D82" s="877"/>
      <c r="E82" s="877"/>
      <c r="F82" s="877"/>
      <c r="G82" s="877"/>
      <c r="H82" s="877"/>
      <c r="I82" s="877"/>
      <c r="J82" s="877"/>
      <c r="K82" s="877"/>
      <c r="L82" s="877"/>
      <c r="DZ82" s="1162"/>
      <c r="EA82" s="1162"/>
      <c r="EB82" s="1162"/>
      <c r="EC82" s="1162"/>
      <c r="ED82" s="1162"/>
      <c r="EE82" s="1162"/>
      <c r="EF82" s="1162"/>
      <c r="EG82" s="1162"/>
      <c r="EH82" s="1162"/>
      <c r="EI82" s="1162"/>
      <c r="EJ82" s="1162"/>
      <c r="EK82" s="1162"/>
      <c r="EL82" s="1162"/>
      <c r="EM82" s="1162"/>
    </row>
    <row r="83" spans="1:143" s="875" customFormat="1">
      <c r="A83" s="877"/>
      <c r="B83" s="877"/>
      <c r="C83" s="877"/>
      <c r="D83" s="877"/>
      <c r="E83" s="877"/>
      <c r="F83" s="877"/>
      <c r="G83" s="877"/>
      <c r="H83" s="877"/>
      <c r="I83" s="877"/>
      <c r="J83" s="877"/>
      <c r="K83" s="877"/>
      <c r="L83" s="877"/>
      <c r="DZ83" s="1162"/>
      <c r="EA83" s="1162"/>
      <c r="EB83" s="1162"/>
      <c r="EC83" s="1162"/>
      <c r="ED83" s="1162"/>
      <c r="EE83" s="1162"/>
      <c r="EF83" s="1162"/>
      <c r="EG83" s="1162"/>
      <c r="EH83" s="1162"/>
      <c r="EI83" s="1162"/>
      <c r="EJ83" s="1162"/>
      <c r="EK83" s="1162"/>
      <c r="EL83" s="1162"/>
      <c r="EM83" s="1162"/>
    </row>
    <row r="84" spans="1:143" s="875" customFormat="1">
      <c r="A84" s="877"/>
      <c r="B84" s="877"/>
      <c r="C84" s="877"/>
      <c r="D84" s="877"/>
      <c r="E84" s="877"/>
      <c r="F84" s="877"/>
      <c r="G84" s="877"/>
      <c r="H84" s="877"/>
      <c r="I84" s="877"/>
      <c r="J84" s="877"/>
      <c r="K84" s="877"/>
      <c r="L84" s="877"/>
      <c r="DZ84" s="1162"/>
      <c r="EA84" s="1162"/>
      <c r="EB84" s="1162"/>
      <c r="EC84" s="1162"/>
      <c r="ED84" s="1162"/>
      <c r="EE84" s="1162"/>
      <c r="EF84" s="1162"/>
      <c r="EG84" s="1162"/>
      <c r="EH84" s="1162"/>
      <c r="EI84" s="1162"/>
      <c r="EJ84" s="1162"/>
      <c r="EK84" s="1162"/>
      <c r="EL84" s="1162"/>
      <c r="EM84" s="1162"/>
    </row>
    <row r="85" spans="1:143" s="875" customFormat="1">
      <c r="A85" s="877"/>
      <c r="B85" s="877"/>
      <c r="C85" s="877"/>
      <c r="D85" s="877"/>
      <c r="E85" s="877"/>
      <c r="F85" s="877"/>
      <c r="G85" s="877"/>
      <c r="H85" s="877"/>
      <c r="I85" s="877"/>
      <c r="J85" s="877"/>
      <c r="K85" s="877"/>
      <c r="L85" s="877"/>
      <c r="DZ85" s="1162"/>
      <c r="EA85" s="1162"/>
      <c r="EB85" s="1162"/>
      <c r="EC85" s="1162"/>
      <c r="ED85" s="1162"/>
      <c r="EE85" s="1162"/>
      <c r="EF85" s="1162"/>
      <c r="EG85" s="1162"/>
      <c r="EH85" s="1162"/>
      <c r="EI85" s="1162"/>
      <c r="EJ85" s="1162"/>
      <c r="EK85" s="1162"/>
      <c r="EL85" s="1162"/>
      <c r="EM85" s="1162"/>
    </row>
    <row r="86" spans="1:143" s="875" customFormat="1">
      <c r="A86" s="877"/>
      <c r="B86" s="877"/>
      <c r="C86" s="877"/>
      <c r="D86" s="877"/>
      <c r="E86" s="877"/>
      <c r="F86" s="877"/>
      <c r="G86" s="877"/>
      <c r="H86" s="877"/>
      <c r="I86" s="877"/>
      <c r="J86" s="877"/>
      <c r="K86" s="877"/>
      <c r="L86" s="877"/>
      <c r="DZ86" s="1162"/>
      <c r="EA86" s="1162"/>
      <c r="EB86" s="1162"/>
      <c r="EC86" s="1162"/>
      <c r="ED86" s="1162"/>
      <c r="EE86" s="1162"/>
      <c r="EF86" s="1162"/>
      <c r="EG86" s="1162"/>
      <c r="EH86" s="1162"/>
      <c r="EI86" s="1162"/>
      <c r="EJ86" s="1162"/>
      <c r="EK86" s="1162"/>
      <c r="EL86" s="1162"/>
      <c r="EM86" s="1162"/>
    </row>
    <row r="87" spans="1:143" s="875" customFormat="1">
      <c r="A87" s="877"/>
      <c r="B87" s="877"/>
      <c r="C87" s="877"/>
      <c r="D87" s="877"/>
      <c r="E87" s="877"/>
      <c r="F87" s="877"/>
      <c r="G87" s="877"/>
      <c r="H87" s="877"/>
      <c r="I87" s="877"/>
      <c r="J87" s="877"/>
      <c r="K87" s="877"/>
      <c r="L87" s="877"/>
      <c r="DZ87" s="1162"/>
      <c r="EA87" s="1162"/>
      <c r="EB87" s="1162"/>
      <c r="EC87" s="1162"/>
      <c r="ED87" s="1162"/>
      <c r="EE87" s="1162"/>
      <c r="EF87" s="1162"/>
      <c r="EG87" s="1162"/>
      <c r="EH87" s="1162"/>
      <c r="EI87" s="1162"/>
      <c r="EJ87" s="1162"/>
      <c r="EK87" s="1162"/>
      <c r="EL87" s="1162"/>
      <c r="EM87" s="1162"/>
    </row>
    <row r="88" spans="1:143" s="875" customFormat="1">
      <c r="A88" s="877"/>
      <c r="B88" s="877"/>
      <c r="C88" s="877"/>
      <c r="D88" s="877"/>
      <c r="E88" s="877"/>
      <c r="F88" s="877"/>
      <c r="G88" s="877"/>
      <c r="H88" s="877"/>
      <c r="I88" s="877"/>
      <c r="J88" s="877"/>
      <c r="K88" s="877"/>
      <c r="L88" s="877"/>
      <c r="DZ88" s="1162"/>
      <c r="EA88" s="1162"/>
      <c r="EB88" s="1162"/>
      <c r="EC88" s="1162"/>
      <c r="ED88" s="1162"/>
      <c r="EE88" s="1162"/>
      <c r="EF88" s="1162"/>
      <c r="EG88" s="1162"/>
      <c r="EH88" s="1162"/>
      <c r="EI88" s="1162"/>
      <c r="EJ88" s="1162"/>
      <c r="EK88" s="1162"/>
      <c r="EL88" s="1162"/>
      <c r="EM88" s="1162"/>
    </row>
    <row r="89" spans="1:143" s="875" customFormat="1">
      <c r="A89" s="877"/>
      <c r="B89" s="877"/>
      <c r="C89" s="877"/>
      <c r="D89" s="877"/>
      <c r="E89" s="877"/>
      <c r="F89" s="877"/>
      <c r="G89" s="877"/>
      <c r="H89" s="877"/>
      <c r="I89" s="877"/>
      <c r="J89" s="877"/>
      <c r="K89" s="877"/>
      <c r="L89" s="877"/>
      <c r="DZ89" s="1162"/>
      <c r="EA89" s="1162"/>
      <c r="EB89" s="1162"/>
      <c r="EC89" s="1162"/>
      <c r="ED89" s="1162"/>
      <c r="EE89" s="1162"/>
      <c r="EF89" s="1162"/>
      <c r="EG89" s="1162"/>
      <c r="EH89" s="1162"/>
      <c r="EI89" s="1162"/>
      <c r="EJ89" s="1162"/>
      <c r="EK89" s="1162"/>
      <c r="EL89" s="1162"/>
      <c r="EM89" s="1162"/>
    </row>
    <row r="90" spans="1:143" s="875" customFormat="1">
      <c r="A90" s="877"/>
      <c r="B90" s="877"/>
      <c r="C90" s="877"/>
      <c r="D90" s="877"/>
      <c r="E90" s="877"/>
      <c r="F90" s="877"/>
      <c r="G90" s="877"/>
      <c r="H90" s="877"/>
      <c r="I90" s="877"/>
      <c r="J90" s="877"/>
      <c r="K90" s="877"/>
      <c r="L90" s="877"/>
      <c r="DZ90" s="1162"/>
      <c r="EA90" s="1162"/>
      <c r="EB90" s="1162"/>
      <c r="EC90" s="1162"/>
      <c r="ED90" s="1162"/>
      <c r="EE90" s="1162"/>
      <c r="EF90" s="1162"/>
      <c r="EG90" s="1162"/>
      <c r="EH90" s="1162"/>
      <c r="EI90" s="1162"/>
      <c r="EJ90" s="1162"/>
      <c r="EK90" s="1162"/>
      <c r="EL90" s="1162"/>
      <c r="EM90" s="1162"/>
    </row>
    <row r="91" spans="1:143" s="875" customFormat="1">
      <c r="A91" s="877"/>
      <c r="B91" s="877"/>
      <c r="C91" s="877"/>
      <c r="D91" s="877"/>
      <c r="E91" s="877"/>
      <c r="F91" s="877"/>
      <c r="G91" s="877"/>
      <c r="H91" s="877"/>
      <c r="I91" s="877"/>
      <c r="J91" s="877"/>
      <c r="K91" s="877"/>
      <c r="L91" s="877"/>
      <c r="DZ91" s="1162"/>
      <c r="EA91" s="1162"/>
      <c r="EB91" s="1162"/>
      <c r="EC91" s="1162"/>
      <c r="ED91" s="1162"/>
      <c r="EE91" s="1162"/>
      <c r="EF91" s="1162"/>
      <c r="EG91" s="1162"/>
      <c r="EH91" s="1162"/>
      <c r="EI91" s="1162"/>
      <c r="EJ91" s="1162"/>
      <c r="EK91" s="1162"/>
      <c r="EL91" s="1162"/>
      <c r="EM91" s="1162"/>
    </row>
    <row r="92" spans="1:143" s="875" customFormat="1">
      <c r="A92" s="877"/>
      <c r="B92" s="877"/>
      <c r="C92" s="877"/>
      <c r="D92" s="877"/>
      <c r="E92" s="877"/>
      <c r="F92" s="877"/>
      <c r="G92" s="877"/>
      <c r="H92" s="877"/>
      <c r="I92" s="877"/>
      <c r="J92" s="877"/>
      <c r="K92" s="877"/>
      <c r="L92" s="877"/>
      <c r="DZ92" s="1162"/>
      <c r="EA92" s="1162"/>
      <c r="EB92" s="1162"/>
      <c r="EC92" s="1162"/>
      <c r="ED92" s="1162"/>
      <c r="EE92" s="1162"/>
      <c r="EF92" s="1162"/>
      <c r="EG92" s="1162"/>
      <c r="EH92" s="1162"/>
      <c r="EI92" s="1162"/>
      <c r="EJ92" s="1162"/>
      <c r="EK92" s="1162"/>
      <c r="EL92" s="1162"/>
      <c r="EM92" s="1162"/>
    </row>
    <row r="93" spans="1:143" s="875" customFormat="1">
      <c r="A93" s="877"/>
      <c r="B93" s="877"/>
      <c r="C93" s="877"/>
      <c r="D93" s="877"/>
      <c r="E93" s="877"/>
      <c r="F93" s="877"/>
      <c r="G93" s="877"/>
      <c r="H93" s="877"/>
      <c r="I93" s="877"/>
      <c r="J93" s="877"/>
      <c r="K93" s="877"/>
      <c r="L93" s="877"/>
      <c r="DZ93" s="1162"/>
      <c r="EA93" s="1162"/>
      <c r="EB93" s="1162"/>
      <c r="EC93" s="1162"/>
      <c r="ED93" s="1162"/>
      <c r="EE93" s="1162"/>
      <c r="EF93" s="1162"/>
      <c r="EG93" s="1162"/>
      <c r="EH93" s="1162"/>
      <c r="EI93" s="1162"/>
      <c r="EJ93" s="1162"/>
      <c r="EK93" s="1162"/>
      <c r="EL93" s="1162"/>
      <c r="EM93" s="1162"/>
    </row>
    <row r="94" spans="1:143" s="875" customFormat="1">
      <c r="A94" s="877"/>
      <c r="B94" s="877"/>
      <c r="C94" s="877"/>
      <c r="D94" s="877"/>
      <c r="E94" s="877"/>
      <c r="F94" s="877"/>
      <c r="G94" s="877"/>
      <c r="H94" s="877"/>
      <c r="I94" s="877"/>
      <c r="J94" s="877"/>
      <c r="K94" s="877"/>
      <c r="L94" s="877"/>
      <c r="DZ94" s="1162"/>
      <c r="EA94" s="1162"/>
      <c r="EB94" s="1162"/>
      <c r="EC94" s="1162"/>
      <c r="ED94" s="1162"/>
      <c r="EE94" s="1162"/>
      <c r="EF94" s="1162"/>
      <c r="EG94" s="1162"/>
      <c r="EH94" s="1162"/>
      <c r="EI94" s="1162"/>
      <c r="EJ94" s="1162"/>
      <c r="EK94" s="1162"/>
      <c r="EL94" s="1162"/>
      <c r="EM94" s="1162"/>
    </row>
    <row r="95" spans="1:143" s="875" customFormat="1">
      <c r="A95" s="877"/>
      <c r="B95" s="877"/>
      <c r="C95" s="877"/>
      <c r="D95" s="877"/>
      <c r="E95" s="877"/>
      <c r="F95" s="877"/>
      <c r="G95" s="877"/>
      <c r="H95" s="877"/>
      <c r="I95" s="877"/>
      <c r="J95" s="877"/>
      <c r="K95" s="877"/>
      <c r="L95" s="877"/>
      <c r="DZ95" s="1162"/>
      <c r="EA95" s="1162"/>
      <c r="EB95" s="1162"/>
      <c r="EC95" s="1162"/>
      <c r="ED95" s="1162"/>
      <c r="EE95" s="1162"/>
      <c r="EF95" s="1162"/>
      <c r="EG95" s="1162"/>
      <c r="EH95" s="1162"/>
      <c r="EI95" s="1162"/>
      <c r="EJ95" s="1162"/>
      <c r="EK95" s="1162"/>
      <c r="EL95" s="1162"/>
      <c r="EM95" s="1162"/>
    </row>
    <row r="96" spans="1:143" s="875" customFormat="1">
      <c r="A96" s="877"/>
      <c r="B96" s="877"/>
      <c r="C96" s="877"/>
      <c r="D96" s="877"/>
      <c r="E96" s="877"/>
      <c r="F96" s="877"/>
      <c r="G96" s="877"/>
      <c r="H96" s="877"/>
      <c r="I96" s="877"/>
      <c r="J96" s="877"/>
      <c r="K96" s="877"/>
      <c r="L96" s="877"/>
      <c r="DZ96" s="1162"/>
      <c r="EA96" s="1162"/>
      <c r="EB96" s="1162"/>
      <c r="EC96" s="1162"/>
      <c r="ED96" s="1162"/>
      <c r="EE96" s="1162"/>
      <c r="EF96" s="1162"/>
      <c r="EG96" s="1162"/>
      <c r="EH96" s="1162"/>
      <c r="EI96" s="1162"/>
      <c r="EJ96" s="1162"/>
      <c r="EK96" s="1162"/>
      <c r="EL96" s="1162"/>
      <c r="EM96" s="1162"/>
    </row>
    <row r="97" spans="1:143" s="875" customFormat="1">
      <c r="A97" s="877"/>
      <c r="B97" s="877"/>
      <c r="C97" s="877"/>
      <c r="D97" s="877"/>
      <c r="E97" s="877"/>
      <c r="F97" s="877"/>
      <c r="G97" s="877"/>
      <c r="H97" s="877"/>
      <c r="I97" s="877"/>
      <c r="J97" s="877"/>
      <c r="K97" s="877"/>
      <c r="L97" s="877"/>
      <c r="DZ97" s="1162"/>
      <c r="EA97" s="1162"/>
      <c r="EB97" s="1162"/>
      <c r="EC97" s="1162"/>
      <c r="ED97" s="1162"/>
      <c r="EE97" s="1162"/>
      <c r="EF97" s="1162"/>
      <c r="EG97" s="1162"/>
      <c r="EH97" s="1162"/>
      <c r="EI97" s="1162"/>
      <c r="EJ97" s="1162"/>
      <c r="EK97" s="1162"/>
      <c r="EL97" s="1162"/>
      <c r="EM97" s="1162"/>
    </row>
    <row r="98" spans="1:143" s="875" customFormat="1">
      <c r="A98" s="877"/>
      <c r="B98" s="877"/>
      <c r="C98" s="877"/>
      <c r="D98" s="877"/>
      <c r="E98" s="877"/>
      <c r="F98" s="877"/>
      <c r="G98" s="877"/>
      <c r="H98" s="877"/>
      <c r="I98" s="877"/>
      <c r="J98" s="877"/>
      <c r="K98" s="877"/>
      <c r="L98" s="877"/>
      <c r="DZ98" s="1162"/>
      <c r="EA98" s="1162"/>
      <c r="EB98" s="1162"/>
      <c r="EC98" s="1162"/>
      <c r="ED98" s="1162"/>
      <c r="EE98" s="1162"/>
      <c r="EF98" s="1162"/>
      <c r="EG98" s="1162"/>
      <c r="EH98" s="1162"/>
      <c r="EI98" s="1162"/>
      <c r="EJ98" s="1162"/>
      <c r="EK98" s="1162"/>
      <c r="EL98" s="1162"/>
      <c r="EM98" s="1162"/>
    </row>
    <row r="99" spans="1:143" s="875" customFormat="1">
      <c r="A99" s="877"/>
      <c r="B99" s="877"/>
      <c r="C99" s="877"/>
      <c r="D99" s="877"/>
      <c r="E99" s="877"/>
      <c r="F99" s="877"/>
      <c r="G99" s="877"/>
      <c r="H99" s="877"/>
      <c r="I99" s="877"/>
      <c r="J99" s="877"/>
      <c r="K99" s="877"/>
      <c r="L99" s="877"/>
      <c r="DZ99" s="1162"/>
      <c r="EA99" s="1162"/>
      <c r="EB99" s="1162"/>
      <c r="EC99" s="1162"/>
      <c r="ED99" s="1162"/>
      <c r="EE99" s="1162"/>
      <c r="EF99" s="1162"/>
      <c r="EG99" s="1162"/>
      <c r="EH99" s="1162"/>
      <c r="EI99" s="1162"/>
      <c r="EJ99" s="1162"/>
      <c r="EK99" s="1162"/>
      <c r="EL99" s="1162"/>
      <c r="EM99" s="1162"/>
    </row>
    <row r="100" spans="1:143" s="875" customFormat="1">
      <c r="A100" s="877"/>
      <c r="B100" s="877"/>
      <c r="C100" s="877"/>
      <c r="D100" s="877"/>
      <c r="E100" s="877"/>
      <c r="F100" s="877"/>
      <c r="G100" s="877"/>
      <c r="H100" s="877"/>
      <c r="I100" s="877"/>
      <c r="J100" s="877"/>
      <c r="K100" s="877"/>
      <c r="L100" s="877"/>
      <c r="DZ100" s="1162"/>
      <c r="EA100" s="1162"/>
      <c r="EB100" s="1162"/>
      <c r="EC100" s="1162"/>
      <c r="ED100" s="1162"/>
      <c r="EE100" s="1162"/>
      <c r="EF100" s="1162"/>
      <c r="EG100" s="1162"/>
      <c r="EH100" s="1162"/>
      <c r="EI100" s="1162"/>
      <c r="EJ100" s="1162"/>
      <c r="EK100" s="1162"/>
      <c r="EL100" s="1162"/>
      <c r="EM100" s="1162"/>
    </row>
    <row r="101" spans="1:143" s="875" customFormat="1">
      <c r="A101" s="877"/>
      <c r="B101" s="877"/>
      <c r="C101" s="877"/>
      <c r="D101" s="877"/>
      <c r="E101" s="877"/>
      <c r="F101" s="877"/>
      <c r="G101" s="877"/>
      <c r="H101" s="877"/>
      <c r="I101" s="877"/>
      <c r="J101" s="877"/>
      <c r="K101" s="877"/>
      <c r="L101" s="877"/>
      <c r="DZ101" s="1162"/>
      <c r="EA101" s="1162"/>
      <c r="EB101" s="1162"/>
      <c r="EC101" s="1162"/>
      <c r="ED101" s="1162"/>
      <c r="EE101" s="1162"/>
      <c r="EF101" s="1162"/>
      <c r="EG101" s="1162"/>
      <c r="EH101" s="1162"/>
      <c r="EI101" s="1162"/>
      <c r="EJ101" s="1162"/>
      <c r="EK101" s="1162"/>
      <c r="EL101" s="1162"/>
      <c r="EM101" s="1162"/>
    </row>
    <row r="102" spans="1:143" s="875" customFormat="1">
      <c r="A102" s="877"/>
      <c r="B102" s="877"/>
      <c r="C102" s="877"/>
      <c r="D102" s="877"/>
      <c r="E102" s="877"/>
      <c r="F102" s="877"/>
      <c r="G102" s="877"/>
      <c r="H102" s="877"/>
      <c r="I102" s="877"/>
      <c r="J102" s="877"/>
      <c r="K102" s="877"/>
      <c r="L102" s="877"/>
      <c r="DZ102" s="1162"/>
      <c r="EA102" s="1162"/>
      <c r="EB102" s="1162"/>
      <c r="EC102" s="1162"/>
      <c r="ED102" s="1162"/>
      <c r="EE102" s="1162"/>
      <c r="EF102" s="1162"/>
      <c r="EG102" s="1162"/>
      <c r="EH102" s="1162"/>
      <c r="EI102" s="1162"/>
      <c r="EJ102" s="1162"/>
      <c r="EK102" s="1162"/>
      <c r="EL102" s="1162"/>
      <c r="EM102" s="1162"/>
    </row>
    <row r="103" spans="1:143" s="875" customFormat="1">
      <c r="A103" s="877"/>
      <c r="B103" s="877"/>
      <c r="C103" s="877"/>
      <c r="D103" s="877"/>
      <c r="E103" s="877"/>
      <c r="F103" s="877"/>
      <c r="G103" s="877"/>
      <c r="H103" s="877"/>
      <c r="I103" s="877"/>
      <c r="J103" s="877"/>
      <c r="K103" s="877"/>
      <c r="L103" s="877"/>
      <c r="DZ103" s="1162"/>
      <c r="EA103" s="1162"/>
      <c r="EB103" s="1162"/>
      <c r="EC103" s="1162"/>
      <c r="ED103" s="1162"/>
      <c r="EE103" s="1162"/>
      <c r="EF103" s="1162"/>
      <c r="EG103" s="1162"/>
      <c r="EH103" s="1162"/>
      <c r="EI103" s="1162"/>
      <c r="EJ103" s="1162"/>
      <c r="EK103" s="1162"/>
      <c r="EL103" s="1162"/>
      <c r="EM103" s="1162"/>
    </row>
    <row r="104" spans="1:143" s="875" customFormat="1">
      <c r="A104" s="877"/>
      <c r="B104" s="877"/>
      <c r="C104" s="877"/>
      <c r="D104" s="877"/>
      <c r="E104" s="877"/>
      <c r="F104" s="877"/>
      <c r="G104" s="877"/>
      <c r="H104" s="877"/>
      <c r="I104" s="877"/>
      <c r="J104" s="877"/>
      <c r="K104" s="877"/>
      <c r="L104" s="877"/>
      <c r="DZ104" s="1162"/>
      <c r="EA104" s="1162"/>
      <c r="EB104" s="1162"/>
      <c r="EC104" s="1162"/>
      <c r="ED104" s="1162"/>
      <c r="EE104" s="1162"/>
      <c r="EF104" s="1162"/>
      <c r="EG104" s="1162"/>
      <c r="EH104" s="1162"/>
      <c r="EI104" s="1162"/>
      <c r="EJ104" s="1162"/>
      <c r="EK104" s="1162"/>
      <c r="EL104" s="1162"/>
      <c r="EM104" s="1162"/>
    </row>
    <row r="105" spans="1:143" s="875" customFormat="1">
      <c r="A105" s="877"/>
      <c r="B105" s="877"/>
      <c r="C105" s="877"/>
      <c r="D105" s="877"/>
      <c r="E105" s="877"/>
      <c r="F105" s="877"/>
      <c r="G105" s="877"/>
      <c r="H105" s="877"/>
      <c r="I105" s="877"/>
      <c r="J105" s="877"/>
      <c r="K105" s="877"/>
      <c r="L105" s="877"/>
      <c r="DZ105" s="1162"/>
      <c r="EA105" s="1162"/>
      <c r="EB105" s="1162"/>
      <c r="EC105" s="1162"/>
      <c r="ED105" s="1162"/>
      <c r="EE105" s="1162"/>
      <c r="EF105" s="1162"/>
      <c r="EG105" s="1162"/>
      <c r="EH105" s="1162"/>
      <c r="EI105" s="1162"/>
      <c r="EJ105" s="1162"/>
      <c r="EK105" s="1162"/>
      <c r="EL105" s="1162"/>
      <c r="EM105" s="1162"/>
    </row>
    <row r="106" spans="1:143" s="875" customFormat="1">
      <c r="A106" s="877"/>
      <c r="B106" s="877"/>
      <c r="C106" s="877"/>
      <c r="D106" s="877"/>
      <c r="E106" s="877"/>
      <c r="F106" s="877"/>
      <c r="G106" s="877"/>
      <c r="H106" s="877"/>
      <c r="I106" s="877"/>
      <c r="J106" s="877"/>
      <c r="K106" s="877"/>
      <c r="L106" s="877"/>
      <c r="DZ106" s="1162"/>
      <c r="EA106" s="1162"/>
      <c r="EB106" s="1162"/>
      <c r="EC106" s="1162"/>
      <c r="ED106" s="1162"/>
      <c r="EE106" s="1162"/>
      <c r="EF106" s="1162"/>
      <c r="EG106" s="1162"/>
      <c r="EH106" s="1162"/>
      <c r="EI106" s="1162"/>
      <c r="EJ106" s="1162"/>
      <c r="EK106" s="1162"/>
      <c r="EL106" s="1162"/>
      <c r="EM106" s="1162"/>
    </row>
    <row r="107" spans="1:143" s="875" customFormat="1">
      <c r="A107" s="877"/>
      <c r="B107" s="877"/>
      <c r="C107" s="877"/>
      <c r="D107" s="877"/>
      <c r="E107" s="877"/>
      <c r="F107" s="877"/>
      <c r="G107" s="877"/>
      <c r="H107" s="877"/>
      <c r="I107" s="877"/>
      <c r="J107" s="877"/>
      <c r="K107" s="877"/>
      <c r="L107" s="877"/>
      <c r="DZ107" s="1162"/>
      <c r="EA107" s="1162"/>
      <c r="EB107" s="1162"/>
      <c r="EC107" s="1162"/>
      <c r="ED107" s="1162"/>
      <c r="EE107" s="1162"/>
      <c r="EF107" s="1162"/>
      <c r="EG107" s="1162"/>
      <c r="EH107" s="1162"/>
      <c r="EI107" s="1162"/>
      <c r="EJ107" s="1162"/>
      <c r="EK107" s="1162"/>
      <c r="EL107" s="1162"/>
      <c r="EM107" s="1162"/>
    </row>
    <row r="108" spans="1:143" s="875" customFormat="1">
      <c r="A108" s="877"/>
      <c r="B108" s="877"/>
      <c r="C108" s="877"/>
      <c r="D108" s="877"/>
      <c r="E108" s="877"/>
      <c r="F108" s="877"/>
      <c r="G108" s="877"/>
      <c r="H108" s="877"/>
      <c r="I108" s="877"/>
      <c r="J108" s="877"/>
      <c r="K108" s="877"/>
      <c r="L108" s="877"/>
      <c r="DZ108" s="1162"/>
      <c r="EA108" s="1162"/>
      <c r="EB108" s="1162"/>
      <c r="EC108" s="1162"/>
      <c r="ED108" s="1162"/>
      <c r="EE108" s="1162"/>
      <c r="EF108" s="1162"/>
      <c r="EG108" s="1162"/>
      <c r="EH108" s="1162"/>
      <c r="EI108" s="1162"/>
      <c r="EJ108" s="1162"/>
      <c r="EK108" s="1162"/>
      <c r="EL108" s="1162"/>
      <c r="EM108" s="1162"/>
    </row>
    <row r="109" spans="1:143" s="875" customFormat="1">
      <c r="A109" s="877"/>
      <c r="B109" s="877"/>
      <c r="C109" s="877"/>
      <c r="D109" s="877"/>
      <c r="E109" s="877"/>
      <c r="F109" s="877"/>
      <c r="G109" s="877"/>
      <c r="H109" s="877"/>
      <c r="I109" s="877"/>
      <c r="J109" s="877"/>
      <c r="K109" s="877"/>
      <c r="L109" s="877"/>
      <c r="DZ109" s="1162"/>
      <c r="EA109" s="1162"/>
      <c r="EB109" s="1162"/>
      <c r="EC109" s="1162"/>
      <c r="ED109" s="1162"/>
      <c r="EE109" s="1162"/>
      <c r="EF109" s="1162"/>
      <c r="EG109" s="1162"/>
      <c r="EH109" s="1162"/>
      <c r="EI109" s="1162"/>
      <c r="EJ109" s="1162"/>
      <c r="EK109" s="1162"/>
      <c r="EL109" s="1162"/>
      <c r="EM109" s="1162"/>
    </row>
    <row r="110" spans="1:143" s="875" customFormat="1">
      <c r="A110" s="877"/>
      <c r="B110" s="877"/>
      <c r="C110" s="877"/>
      <c r="D110" s="877"/>
      <c r="E110" s="877"/>
      <c r="F110" s="877"/>
      <c r="G110" s="877"/>
      <c r="H110" s="877"/>
      <c r="I110" s="877"/>
      <c r="J110" s="877"/>
      <c r="K110" s="877"/>
      <c r="L110" s="877"/>
      <c r="DZ110" s="1162"/>
      <c r="EA110" s="1162"/>
      <c r="EB110" s="1162"/>
      <c r="EC110" s="1162"/>
      <c r="ED110" s="1162"/>
      <c r="EE110" s="1162"/>
      <c r="EF110" s="1162"/>
      <c r="EG110" s="1162"/>
      <c r="EH110" s="1162"/>
      <c r="EI110" s="1162"/>
      <c r="EJ110" s="1162"/>
      <c r="EK110" s="1162"/>
      <c r="EL110" s="1162"/>
      <c r="EM110" s="1162"/>
    </row>
    <row r="111" spans="1:143" s="875" customFormat="1">
      <c r="A111" s="877"/>
      <c r="B111" s="877"/>
      <c r="C111" s="877"/>
      <c r="D111" s="877"/>
      <c r="E111" s="877"/>
      <c r="F111" s="877"/>
      <c r="G111" s="877"/>
      <c r="H111" s="877"/>
      <c r="I111" s="877"/>
      <c r="J111" s="877"/>
      <c r="K111" s="877"/>
      <c r="L111" s="877"/>
      <c r="DZ111" s="1162"/>
      <c r="EA111" s="1162"/>
      <c r="EB111" s="1162"/>
      <c r="EC111" s="1162"/>
      <c r="ED111" s="1162"/>
      <c r="EE111" s="1162"/>
      <c r="EF111" s="1162"/>
      <c r="EG111" s="1162"/>
      <c r="EH111" s="1162"/>
      <c r="EI111" s="1162"/>
      <c r="EJ111" s="1162"/>
      <c r="EK111" s="1162"/>
      <c r="EL111" s="1162"/>
      <c r="EM111" s="1162"/>
    </row>
    <row r="112" spans="1:143" s="875" customFormat="1">
      <c r="A112" s="877"/>
      <c r="B112" s="877"/>
      <c r="C112" s="877"/>
      <c r="D112" s="877"/>
      <c r="E112" s="877"/>
      <c r="F112" s="877"/>
      <c r="G112" s="877"/>
      <c r="H112" s="877"/>
      <c r="I112" s="877"/>
      <c r="J112" s="877"/>
      <c r="K112" s="877"/>
      <c r="L112" s="877"/>
      <c r="DZ112" s="1162"/>
      <c r="EA112" s="1162"/>
      <c r="EB112" s="1162"/>
      <c r="EC112" s="1162"/>
      <c r="ED112" s="1162"/>
      <c r="EE112" s="1162"/>
      <c r="EF112" s="1162"/>
      <c r="EG112" s="1162"/>
      <c r="EH112" s="1162"/>
      <c r="EI112" s="1162"/>
      <c r="EJ112" s="1162"/>
      <c r="EK112" s="1162"/>
      <c r="EL112" s="1162"/>
      <c r="EM112" s="1162"/>
    </row>
    <row r="113" spans="1:143" s="875" customFormat="1">
      <c r="A113" s="877"/>
      <c r="B113" s="877"/>
      <c r="C113" s="877"/>
      <c r="D113" s="877"/>
      <c r="E113" s="877"/>
      <c r="F113" s="877"/>
      <c r="G113" s="877"/>
      <c r="H113" s="877"/>
      <c r="I113" s="877"/>
      <c r="J113" s="877"/>
      <c r="K113" s="877"/>
      <c r="L113" s="877"/>
      <c r="DZ113" s="1162"/>
      <c r="EA113" s="1162"/>
      <c r="EB113" s="1162"/>
      <c r="EC113" s="1162"/>
      <c r="ED113" s="1162"/>
      <c r="EE113" s="1162"/>
      <c r="EF113" s="1162"/>
      <c r="EG113" s="1162"/>
      <c r="EH113" s="1162"/>
      <c r="EI113" s="1162"/>
      <c r="EJ113" s="1162"/>
      <c r="EK113" s="1162"/>
      <c r="EL113" s="1162"/>
      <c r="EM113" s="1162"/>
    </row>
    <row r="114" spans="1:143" s="875" customFormat="1">
      <c r="A114" s="877"/>
      <c r="B114" s="877"/>
      <c r="C114" s="877"/>
      <c r="D114" s="877"/>
      <c r="E114" s="877"/>
      <c r="F114" s="877"/>
      <c r="G114" s="877"/>
      <c r="H114" s="877"/>
      <c r="I114" s="877"/>
      <c r="J114" s="877"/>
      <c r="K114" s="877"/>
      <c r="L114" s="877"/>
      <c r="DZ114" s="1162"/>
      <c r="EA114" s="1162"/>
      <c r="EB114" s="1162"/>
      <c r="EC114" s="1162"/>
      <c r="ED114" s="1162"/>
      <c r="EE114" s="1162"/>
      <c r="EF114" s="1162"/>
      <c r="EG114" s="1162"/>
      <c r="EH114" s="1162"/>
      <c r="EI114" s="1162"/>
      <c r="EJ114" s="1162"/>
      <c r="EK114" s="1162"/>
      <c r="EL114" s="1162"/>
      <c r="EM114" s="1162"/>
    </row>
    <row r="115" spans="1:143" s="875" customFormat="1">
      <c r="A115" s="877"/>
      <c r="B115" s="877"/>
      <c r="C115" s="877"/>
      <c r="D115" s="877"/>
      <c r="E115" s="877"/>
      <c r="F115" s="877"/>
      <c r="G115" s="877"/>
      <c r="H115" s="877"/>
      <c r="I115" s="877"/>
      <c r="J115" s="877"/>
      <c r="K115" s="877"/>
      <c r="L115" s="877"/>
      <c r="DZ115" s="1162"/>
      <c r="EA115" s="1162"/>
      <c r="EB115" s="1162"/>
      <c r="EC115" s="1162"/>
      <c r="ED115" s="1162"/>
      <c r="EE115" s="1162"/>
      <c r="EF115" s="1162"/>
      <c r="EG115" s="1162"/>
      <c r="EH115" s="1162"/>
      <c r="EI115" s="1162"/>
      <c r="EJ115" s="1162"/>
      <c r="EK115" s="1162"/>
      <c r="EL115" s="1162"/>
      <c r="EM115" s="1162"/>
    </row>
    <row r="116" spans="1:143" s="875" customFormat="1">
      <c r="A116" s="877"/>
      <c r="B116" s="877"/>
      <c r="C116" s="877"/>
      <c r="D116" s="877"/>
      <c r="E116" s="877"/>
      <c r="F116" s="877"/>
      <c r="G116" s="877"/>
      <c r="H116" s="877"/>
      <c r="I116" s="877"/>
      <c r="J116" s="877"/>
      <c r="K116" s="877"/>
      <c r="L116" s="877"/>
      <c r="DZ116" s="1162"/>
      <c r="EA116" s="1162"/>
      <c r="EB116" s="1162"/>
      <c r="EC116" s="1162"/>
      <c r="ED116" s="1162"/>
      <c r="EE116" s="1162"/>
      <c r="EF116" s="1162"/>
      <c r="EG116" s="1162"/>
      <c r="EH116" s="1162"/>
      <c r="EI116" s="1162"/>
      <c r="EJ116" s="1162"/>
      <c r="EK116" s="1162"/>
      <c r="EL116" s="1162"/>
      <c r="EM116" s="1162"/>
    </row>
    <row r="117" spans="1:143" s="875" customFormat="1">
      <c r="A117" s="877"/>
      <c r="B117" s="877"/>
      <c r="C117" s="877"/>
      <c r="D117" s="877"/>
      <c r="E117" s="877"/>
      <c r="F117" s="877"/>
      <c r="G117" s="877"/>
      <c r="H117" s="877"/>
      <c r="I117" s="877"/>
      <c r="J117" s="877"/>
      <c r="K117" s="877"/>
      <c r="L117" s="877"/>
      <c r="DZ117" s="1162"/>
      <c r="EA117" s="1162"/>
      <c r="EB117" s="1162"/>
      <c r="EC117" s="1162"/>
      <c r="ED117" s="1162"/>
      <c r="EE117" s="1162"/>
      <c r="EF117" s="1162"/>
      <c r="EG117" s="1162"/>
      <c r="EH117" s="1162"/>
      <c r="EI117" s="1162"/>
      <c r="EJ117" s="1162"/>
      <c r="EK117" s="1162"/>
      <c r="EL117" s="1162"/>
      <c r="EM117" s="1162"/>
    </row>
    <row r="118" spans="1:143" s="875" customFormat="1">
      <c r="A118" s="877"/>
      <c r="B118" s="877"/>
      <c r="C118" s="877"/>
      <c r="D118" s="877"/>
      <c r="E118" s="877"/>
      <c r="F118" s="877"/>
      <c r="G118" s="877"/>
      <c r="H118" s="877"/>
      <c r="I118" s="877"/>
      <c r="J118" s="877"/>
      <c r="K118" s="877"/>
      <c r="L118" s="877"/>
      <c r="DZ118" s="1162"/>
      <c r="EA118" s="1162"/>
      <c r="EB118" s="1162"/>
      <c r="EC118" s="1162"/>
      <c r="ED118" s="1162"/>
      <c r="EE118" s="1162"/>
      <c r="EF118" s="1162"/>
      <c r="EG118" s="1162"/>
      <c r="EH118" s="1162"/>
      <c r="EI118" s="1162"/>
      <c r="EJ118" s="1162"/>
      <c r="EK118" s="1162"/>
      <c r="EL118" s="1162"/>
      <c r="EM118" s="1162"/>
    </row>
    <row r="119" spans="1:143" s="875" customFormat="1">
      <c r="A119" s="877"/>
      <c r="B119" s="877"/>
      <c r="C119" s="877"/>
      <c r="D119" s="877"/>
      <c r="E119" s="877"/>
      <c r="F119" s="877"/>
      <c r="G119" s="877"/>
      <c r="H119" s="877"/>
      <c r="I119" s="877"/>
      <c r="J119" s="877"/>
      <c r="K119" s="877"/>
      <c r="L119" s="877"/>
      <c r="DZ119" s="1162"/>
      <c r="EA119" s="1162"/>
      <c r="EB119" s="1162"/>
      <c r="EC119" s="1162"/>
      <c r="ED119" s="1162"/>
      <c r="EE119" s="1162"/>
      <c r="EF119" s="1162"/>
      <c r="EG119" s="1162"/>
      <c r="EH119" s="1162"/>
      <c r="EI119" s="1162"/>
      <c r="EJ119" s="1162"/>
      <c r="EK119" s="1162"/>
      <c r="EL119" s="1162"/>
      <c r="EM119" s="1162"/>
    </row>
    <row r="120" spans="1:143" s="875" customFormat="1">
      <c r="A120" s="877"/>
      <c r="B120" s="877"/>
      <c r="C120" s="877"/>
      <c r="D120" s="877"/>
      <c r="E120" s="877"/>
      <c r="F120" s="877"/>
      <c r="G120" s="877"/>
      <c r="H120" s="877"/>
      <c r="I120" s="877"/>
      <c r="J120" s="877"/>
      <c r="K120" s="877"/>
      <c r="L120" s="877"/>
      <c r="DZ120" s="1162"/>
      <c r="EA120" s="1162"/>
      <c r="EB120" s="1162"/>
      <c r="EC120" s="1162"/>
      <c r="ED120" s="1162"/>
      <c r="EE120" s="1162"/>
      <c r="EF120" s="1162"/>
      <c r="EG120" s="1162"/>
      <c r="EH120" s="1162"/>
      <c r="EI120" s="1162"/>
      <c r="EJ120" s="1162"/>
      <c r="EK120" s="1162"/>
      <c r="EL120" s="1162"/>
      <c r="EM120" s="1162"/>
    </row>
    <row r="121" spans="1:143" s="875" customFormat="1">
      <c r="A121" s="877"/>
      <c r="B121" s="877"/>
      <c r="C121" s="877"/>
      <c r="D121" s="877"/>
      <c r="E121" s="877"/>
      <c r="F121" s="877"/>
      <c r="G121" s="877"/>
      <c r="H121" s="877"/>
      <c r="I121" s="877"/>
      <c r="J121" s="877"/>
      <c r="K121" s="877"/>
      <c r="L121" s="877"/>
      <c r="DZ121" s="1162"/>
      <c r="EA121" s="1162"/>
      <c r="EB121" s="1162"/>
      <c r="EC121" s="1162"/>
      <c r="ED121" s="1162"/>
      <c r="EE121" s="1162"/>
      <c r="EF121" s="1162"/>
      <c r="EG121" s="1162"/>
      <c r="EH121" s="1162"/>
      <c r="EI121" s="1162"/>
      <c r="EJ121" s="1162"/>
      <c r="EK121" s="1162"/>
      <c r="EL121" s="1162"/>
      <c r="EM121" s="1162"/>
    </row>
    <row r="122" spans="1:143" s="875" customFormat="1">
      <c r="A122" s="877"/>
      <c r="B122" s="877"/>
      <c r="C122" s="877"/>
      <c r="D122" s="877"/>
      <c r="E122" s="877"/>
      <c r="F122" s="877"/>
      <c r="G122" s="877"/>
      <c r="H122" s="877"/>
      <c r="I122" s="877"/>
      <c r="J122" s="877"/>
      <c r="K122" s="877"/>
      <c r="L122" s="877"/>
      <c r="DZ122" s="1162"/>
      <c r="EA122" s="1162"/>
      <c r="EB122" s="1162"/>
      <c r="EC122" s="1162"/>
      <c r="ED122" s="1162"/>
      <c r="EE122" s="1162"/>
      <c r="EF122" s="1162"/>
      <c r="EG122" s="1162"/>
      <c r="EH122" s="1162"/>
      <c r="EI122" s="1162"/>
      <c r="EJ122" s="1162"/>
      <c r="EK122" s="1162"/>
      <c r="EL122" s="1162"/>
      <c r="EM122" s="1162"/>
    </row>
    <row r="123" spans="1:143" s="875" customFormat="1">
      <c r="A123" s="877"/>
      <c r="B123" s="877"/>
      <c r="C123" s="877"/>
      <c r="D123" s="877"/>
      <c r="E123" s="877"/>
      <c r="F123" s="877"/>
      <c r="G123" s="877"/>
      <c r="H123" s="877"/>
      <c r="I123" s="877"/>
      <c r="J123" s="877"/>
      <c r="K123" s="877"/>
      <c r="L123" s="877"/>
      <c r="DZ123" s="1162"/>
      <c r="EA123" s="1162"/>
      <c r="EB123" s="1162"/>
      <c r="EC123" s="1162"/>
      <c r="ED123" s="1162"/>
      <c r="EE123" s="1162"/>
      <c r="EF123" s="1162"/>
      <c r="EG123" s="1162"/>
      <c r="EH123" s="1162"/>
      <c r="EI123" s="1162"/>
      <c r="EJ123" s="1162"/>
      <c r="EK123" s="1162"/>
      <c r="EL123" s="1162"/>
      <c r="EM123" s="1162"/>
    </row>
    <row r="124" spans="1:143" s="875" customFormat="1">
      <c r="A124" s="877"/>
      <c r="B124" s="877"/>
      <c r="C124" s="877"/>
      <c r="D124" s="877"/>
      <c r="E124" s="877"/>
      <c r="F124" s="877"/>
      <c r="G124" s="877"/>
      <c r="H124" s="877"/>
      <c r="I124" s="877"/>
      <c r="J124" s="877"/>
      <c r="K124" s="877"/>
      <c r="L124" s="877"/>
      <c r="DZ124" s="1162"/>
      <c r="EA124" s="1162"/>
      <c r="EB124" s="1162"/>
      <c r="EC124" s="1162"/>
      <c r="ED124" s="1162"/>
      <c r="EE124" s="1162"/>
      <c r="EF124" s="1162"/>
      <c r="EG124" s="1162"/>
      <c r="EH124" s="1162"/>
      <c r="EI124" s="1162"/>
      <c r="EJ124" s="1162"/>
      <c r="EK124" s="1162"/>
      <c r="EL124" s="1162"/>
      <c r="EM124" s="1162"/>
    </row>
    <row r="125" spans="1:143" s="875" customFormat="1">
      <c r="A125" s="877"/>
      <c r="B125" s="877"/>
      <c r="C125" s="877"/>
      <c r="D125" s="877"/>
      <c r="E125" s="877"/>
      <c r="F125" s="877"/>
      <c r="G125" s="877"/>
      <c r="H125" s="877"/>
      <c r="I125" s="877"/>
      <c r="J125" s="877"/>
      <c r="K125" s="877"/>
      <c r="L125" s="877"/>
      <c r="DZ125" s="1162"/>
      <c r="EA125" s="1162"/>
      <c r="EB125" s="1162"/>
      <c r="EC125" s="1162"/>
      <c r="ED125" s="1162"/>
      <c r="EE125" s="1162"/>
      <c r="EF125" s="1162"/>
      <c r="EG125" s="1162"/>
      <c r="EH125" s="1162"/>
      <c r="EI125" s="1162"/>
      <c r="EJ125" s="1162"/>
      <c r="EK125" s="1162"/>
      <c r="EL125" s="1162"/>
      <c r="EM125" s="1162"/>
    </row>
    <row r="126" spans="1:143" s="875" customFormat="1">
      <c r="A126" s="877"/>
      <c r="B126" s="877"/>
      <c r="C126" s="877"/>
      <c r="D126" s="877"/>
      <c r="E126" s="877"/>
      <c r="F126" s="877"/>
      <c r="G126" s="877"/>
      <c r="H126" s="877"/>
      <c r="I126" s="877"/>
      <c r="J126" s="877"/>
      <c r="K126" s="877"/>
      <c r="L126" s="877"/>
      <c r="DZ126" s="1162"/>
      <c r="EA126" s="1162"/>
      <c r="EB126" s="1162"/>
      <c r="EC126" s="1162"/>
      <c r="ED126" s="1162"/>
      <c r="EE126" s="1162"/>
      <c r="EF126" s="1162"/>
      <c r="EG126" s="1162"/>
      <c r="EH126" s="1162"/>
      <c r="EI126" s="1162"/>
      <c r="EJ126" s="1162"/>
      <c r="EK126" s="1162"/>
      <c r="EL126" s="1162"/>
      <c r="EM126" s="1162"/>
    </row>
    <row r="127" spans="1:143" s="875" customFormat="1">
      <c r="A127" s="877"/>
      <c r="B127" s="877"/>
      <c r="C127" s="877"/>
      <c r="D127" s="877"/>
      <c r="E127" s="877"/>
      <c r="F127" s="877"/>
      <c r="G127" s="877"/>
      <c r="H127" s="877"/>
      <c r="I127" s="877"/>
      <c r="J127" s="877"/>
      <c r="K127" s="877"/>
      <c r="L127" s="877"/>
      <c r="DZ127" s="1162"/>
      <c r="EA127" s="1162"/>
      <c r="EB127" s="1162"/>
      <c r="EC127" s="1162"/>
      <c r="ED127" s="1162"/>
      <c r="EE127" s="1162"/>
      <c r="EF127" s="1162"/>
      <c r="EG127" s="1162"/>
      <c r="EH127" s="1162"/>
      <c r="EI127" s="1162"/>
      <c r="EJ127" s="1162"/>
      <c r="EK127" s="1162"/>
      <c r="EL127" s="1162"/>
      <c r="EM127" s="1162"/>
    </row>
    <row r="128" spans="1:143" s="875" customFormat="1">
      <c r="A128" s="877"/>
      <c r="B128" s="877"/>
      <c r="C128" s="877"/>
      <c r="D128" s="877"/>
      <c r="E128" s="877"/>
      <c r="F128" s="877"/>
      <c r="G128" s="877"/>
      <c r="H128" s="877"/>
      <c r="I128" s="877"/>
      <c r="J128" s="877"/>
      <c r="K128" s="877"/>
      <c r="L128" s="877"/>
      <c r="DZ128" s="1162"/>
      <c r="EA128" s="1162"/>
      <c r="EB128" s="1162"/>
      <c r="EC128" s="1162"/>
      <c r="ED128" s="1162"/>
      <c r="EE128" s="1162"/>
      <c r="EF128" s="1162"/>
      <c r="EG128" s="1162"/>
      <c r="EH128" s="1162"/>
      <c r="EI128" s="1162"/>
      <c r="EJ128" s="1162"/>
      <c r="EK128" s="1162"/>
      <c r="EL128" s="1162"/>
      <c r="EM128" s="1162"/>
    </row>
    <row r="129" spans="1:143" s="875" customFormat="1">
      <c r="A129" s="877"/>
      <c r="B129" s="877"/>
      <c r="C129" s="877"/>
      <c r="D129" s="877"/>
      <c r="E129" s="877"/>
      <c r="F129" s="877"/>
      <c r="G129" s="877"/>
      <c r="H129" s="877"/>
      <c r="I129" s="877"/>
      <c r="J129" s="877"/>
      <c r="K129" s="877"/>
      <c r="L129" s="877"/>
      <c r="DZ129" s="1162"/>
      <c r="EA129" s="1162"/>
      <c r="EB129" s="1162"/>
      <c r="EC129" s="1162"/>
      <c r="ED129" s="1162"/>
      <c r="EE129" s="1162"/>
      <c r="EF129" s="1162"/>
      <c r="EG129" s="1162"/>
      <c r="EH129" s="1162"/>
      <c r="EI129" s="1162"/>
      <c r="EJ129" s="1162"/>
      <c r="EK129" s="1162"/>
      <c r="EL129" s="1162"/>
      <c r="EM129" s="1162"/>
    </row>
    <row r="130" spans="1:143" s="875" customFormat="1">
      <c r="A130" s="877"/>
      <c r="B130" s="877"/>
      <c r="C130" s="877"/>
      <c r="D130" s="877"/>
      <c r="E130" s="877"/>
      <c r="F130" s="877"/>
      <c r="G130" s="877"/>
      <c r="H130" s="877"/>
      <c r="I130" s="877"/>
      <c r="J130" s="877"/>
      <c r="K130" s="877"/>
      <c r="L130" s="877"/>
      <c r="DZ130" s="1162"/>
      <c r="EA130" s="1162"/>
      <c r="EB130" s="1162"/>
      <c r="EC130" s="1162"/>
      <c r="ED130" s="1162"/>
      <c r="EE130" s="1162"/>
      <c r="EF130" s="1162"/>
      <c r="EG130" s="1162"/>
      <c r="EH130" s="1162"/>
      <c r="EI130" s="1162"/>
      <c r="EJ130" s="1162"/>
      <c r="EK130" s="1162"/>
      <c r="EL130" s="1162"/>
      <c r="EM130" s="1162"/>
    </row>
    <row r="131" spans="1:143" s="875" customFormat="1">
      <c r="A131" s="877"/>
      <c r="B131" s="877"/>
      <c r="C131" s="877"/>
      <c r="D131" s="877"/>
      <c r="E131" s="877"/>
      <c r="F131" s="877"/>
      <c r="G131" s="877"/>
      <c r="H131" s="877"/>
      <c r="I131" s="877"/>
      <c r="J131" s="877"/>
      <c r="K131" s="877"/>
      <c r="L131" s="877"/>
      <c r="DZ131" s="1162"/>
      <c r="EA131" s="1162"/>
      <c r="EB131" s="1162"/>
      <c r="EC131" s="1162"/>
      <c r="ED131" s="1162"/>
      <c r="EE131" s="1162"/>
      <c r="EF131" s="1162"/>
      <c r="EG131" s="1162"/>
      <c r="EH131" s="1162"/>
      <c r="EI131" s="1162"/>
      <c r="EJ131" s="1162"/>
      <c r="EK131" s="1162"/>
      <c r="EL131" s="1162"/>
      <c r="EM131" s="1162"/>
    </row>
    <row r="132" spans="1:143" s="875" customFormat="1">
      <c r="A132" s="877"/>
      <c r="B132" s="877"/>
      <c r="C132" s="877"/>
      <c r="D132" s="877"/>
      <c r="E132" s="877"/>
      <c r="F132" s="877"/>
      <c r="G132" s="877"/>
      <c r="H132" s="877"/>
      <c r="I132" s="877"/>
      <c r="J132" s="877"/>
      <c r="K132" s="877"/>
      <c r="L132" s="877"/>
      <c r="DZ132" s="1162"/>
      <c r="EA132" s="1162"/>
      <c r="EB132" s="1162"/>
      <c r="EC132" s="1162"/>
      <c r="ED132" s="1162"/>
      <c r="EE132" s="1162"/>
      <c r="EF132" s="1162"/>
      <c r="EG132" s="1162"/>
      <c r="EH132" s="1162"/>
      <c r="EI132" s="1162"/>
      <c r="EJ132" s="1162"/>
      <c r="EK132" s="1162"/>
      <c r="EL132" s="1162"/>
      <c r="EM132" s="1162"/>
    </row>
    <row r="133" spans="1:143" s="875" customFormat="1">
      <c r="A133" s="877"/>
      <c r="B133" s="877"/>
      <c r="C133" s="877"/>
      <c r="D133" s="877"/>
      <c r="E133" s="877"/>
      <c r="F133" s="877"/>
      <c r="G133" s="877"/>
      <c r="H133" s="877"/>
      <c r="I133" s="877"/>
      <c r="J133" s="877"/>
      <c r="K133" s="877"/>
      <c r="L133" s="877"/>
      <c r="DZ133" s="1162"/>
      <c r="EA133" s="1162"/>
      <c r="EB133" s="1162"/>
      <c r="EC133" s="1162"/>
      <c r="ED133" s="1162"/>
      <c r="EE133" s="1162"/>
      <c r="EF133" s="1162"/>
      <c r="EG133" s="1162"/>
      <c r="EH133" s="1162"/>
      <c r="EI133" s="1162"/>
      <c r="EJ133" s="1162"/>
      <c r="EK133" s="1162"/>
      <c r="EL133" s="1162"/>
      <c r="EM133" s="1162"/>
    </row>
    <row r="134" spans="1:143" s="875" customFormat="1">
      <c r="A134" s="877"/>
      <c r="B134" s="877"/>
      <c r="C134" s="877"/>
      <c r="D134" s="877"/>
      <c r="E134" s="877"/>
      <c r="F134" s="877"/>
      <c r="G134" s="877"/>
      <c r="H134" s="877"/>
      <c r="I134" s="877"/>
      <c r="J134" s="877"/>
      <c r="K134" s="877"/>
      <c r="L134" s="877"/>
      <c r="DZ134" s="1162"/>
      <c r="EA134" s="1162"/>
      <c r="EB134" s="1162"/>
      <c r="EC134" s="1162"/>
      <c r="ED134" s="1162"/>
      <c r="EE134" s="1162"/>
      <c r="EF134" s="1162"/>
      <c r="EG134" s="1162"/>
      <c r="EH134" s="1162"/>
      <c r="EI134" s="1162"/>
      <c r="EJ134" s="1162"/>
      <c r="EK134" s="1162"/>
      <c r="EL134" s="1162"/>
      <c r="EM134" s="1162"/>
    </row>
    <row r="135" spans="1:143" s="875" customFormat="1">
      <c r="A135" s="877"/>
      <c r="B135" s="877"/>
      <c r="C135" s="877"/>
      <c r="D135" s="877"/>
      <c r="E135" s="877"/>
      <c r="F135" s="877"/>
      <c r="G135" s="877"/>
      <c r="H135" s="877"/>
      <c r="I135" s="877"/>
      <c r="J135" s="877"/>
      <c r="K135" s="877"/>
      <c r="L135" s="877"/>
      <c r="DZ135" s="1162"/>
      <c r="EA135" s="1162"/>
      <c r="EB135" s="1162"/>
      <c r="EC135" s="1162"/>
      <c r="ED135" s="1162"/>
      <c r="EE135" s="1162"/>
      <c r="EF135" s="1162"/>
      <c r="EG135" s="1162"/>
      <c r="EH135" s="1162"/>
      <c r="EI135" s="1162"/>
      <c r="EJ135" s="1162"/>
      <c r="EK135" s="1162"/>
      <c r="EL135" s="1162"/>
      <c r="EM135" s="1162"/>
    </row>
    <row r="136" spans="1:143" s="875" customFormat="1">
      <c r="A136" s="877"/>
      <c r="B136" s="877"/>
      <c r="C136" s="877"/>
      <c r="D136" s="877"/>
      <c r="E136" s="877"/>
      <c r="F136" s="877"/>
      <c r="G136" s="877"/>
      <c r="H136" s="877"/>
      <c r="I136" s="877"/>
      <c r="J136" s="877"/>
      <c r="K136" s="877"/>
      <c r="L136" s="877"/>
      <c r="DZ136" s="1162"/>
      <c r="EA136" s="1162"/>
      <c r="EB136" s="1162"/>
      <c r="EC136" s="1162"/>
      <c r="ED136" s="1162"/>
      <c r="EE136" s="1162"/>
      <c r="EF136" s="1162"/>
      <c r="EG136" s="1162"/>
      <c r="EH136" s="1162"/>
      <c r="EI136" s="1162"/>
      <c r="EJ136" s="1162"/>
      <c r="EK136" s="1162"/>
      <c r="EL136" s="1162"/>
      <c r="EM136" s="1162"/>
    </row>
    <row r="137" spans="1:143" s="875" customFormat="1">
      <c r="A137" s="877"/>
      <c r="B137" s="877"/>
      <c r="C137" s="877"/>
      <c r="D137" s="877"/>
      <c r="E137" s="877"/>
      <c r="F137" s="877"/>
      <c r="G137" s="877"/>
      <c r="H137" s="877"/>
      <c r="I137" s="877"/>
      <c r="J137" s="877"/>
      <c r="K137" s="877"/>
      <c r="L137" s="877"/>
      <c r="DZ137" s="1162"/>
      <c r="EA137" s="1162"/>
      <c r="EB137" s="1162"/>
      <c r="EC137" s="1162"/>
      <c r="ED137" s="1162"/>
      <c r="EE137" s="1162"/>
      <c r="EF137" s="1162"/>
      <c r="EG137" s="1162"/>
      <c r="EH137" s="1162"/>
      <c r="EI137" s="1162"/>
      <c r="EJ137" s="1162"/>
      <c r="EK137" s="1162"/>
      <c r="EL137" s="1162"/>
      <c r="EM137" s="1162"/>
    </row>
    <row r="138" spans="1:143" s="875" customFormat="1">
      <c r="A138" s="877"/>
      <c r="B138" s="877"/>
      <c r="C138" s="877"/>
      <c r="D138" s="877"/>
      <c r="E138" s="877"/>
      <c r="F138" s="877"/>
      <c r="G138" s="877"/>
      <c r="H138" s="877"/>
      <c r="I138" s="877"/>
      <c r="J138" s="877"/>
      <c r="K138" s="877"/>
      <c r="L138" s="877"/>
      <c r="DZ138" s="1162"/>
      <c r="EA138" s="1162"/>
      <c r="EB138" s="1162"/>
      <c r="EC138" s="1162"/>
      <c r="ED138" s="1162"/>
      <c r="EE138" s="1162"/>
      <c r="EF138" s="1162"/>
      <c r="EG138" s="1162"/>
      <c r="EH138" s="1162"/>
      <c r="EI138" s="1162"/>
      <c r="EJ138" s="1162"/>
      <c r="EK138" s="1162"/>
      <c r="EL138" s="1162"/>
      <c r="EM138" s="1162"/>
    </row>
    <row r="139" spans="1:143" s="875" customFormat="1">
      <c r="A139" s="877"/>
      <c r="B139" s="877"/>
      <c r="C139" s="877"/>
      <c r="D139" s="877"/>
      <c r="E139" s="877"/>
      <c r="F139" s="877"/>
      <c r="G139" s="877"/>
      <c r="H139" s="877"/>
      <c r="I139" s="877"/>
      <c r="J139" s="877"/>
      <c r="K139" s="877"/>
      <c r="L139" s="877"/>
      <c r="DZ139" s="1162"/>
      <c r="EA139" s="1162"/>
      <c r="EB139" s="1162"/>
      <c r="EC139" s="1162"/>
      <c r="ED139" s="1162"/>
      <c r="EE139" s="1162"/>
      <c r="EF139" s="1162"/>
      <c r="EG139" s="1162"/>
      <c r="EH139" s="1162"/>
      <c r="EI139" s="1162"/>
      <c r="EJ139" s="1162"/>
      <c r="EK139" s="1162"/>
      <c r="EL139" s="1162"/>
      <c r="EM139" s="1162"/>
    </row>
    <row r="140" spans="1:143" s="875" customFormat="1">
      <c r="A140" s="877"/>
      <c r="B140" s="877"/>
      <c r="C140" s="877"/>
      <c r="D140" s="877"/>
      <c r="E140" s="877"/>
      <c r="F140" s="877"/>
      <c r="G140" s="877"/>
      <c r="H140" s="877"/>
      <c r="I140" s="877"/>
      <c r="J140" s="877"/>
      <c r="K140" s="877"/>
      <c r="L140" s="877"/>
      <c r="DZ140" s="1162"/>
      <c r="EA140" s="1162"/>
      <c r="EB140" s="1162"/>
      <c r="EC140" s="1162"/>
      <c r="ED140" s="1162"/>
      <c r="EE140" s="1162"/>
      <c r="EF140" s="1162"/>
      <c r="EG140" s="1162"/>
      <c r="EH140" s="1162"/>
      <c r="EI140" s="1162"/>
      <c r="EJ140" s="1162"/>
      <c r="EK140" s="1162"/>
      <c r="EL140" s="1162"/>
      <c r="EM140" s="1162"/>
    </row>
    <row r="141" spans="1:143" s="875" customFormat="1">
      <c r="A141" s="877"/>
      <c r="B141" s="877"/>
      <c r="C141" s="877"/>
      <c r="D141" s="877"/>
      <c r="E141" s="877"/>
      <c r="F141" s="877"/>
      <c r="G141" s="877"/>
      <c r="H141" s="877"/>
      <c r="I141" s="877"/>
      <c r="J141" s="877"/>
      <c r="K141" s="877"/>
      <c r="L141" s="877"/>
      <c r="DZ141" s="1162"/>
      <c r="EA141" s="1162"/>
      <c r="EB141" s="1162"/>
      <c r="EC141" s="1162"/>
      <c r="ED141" s="1162"/>
      <c r="EE141" s="1162"/>
      <c r="EF141" s="1162"/>
      <c r="EG141" s="1162"/>
      <c r="EH141" s="1162"/>
      <c r="EI141" s="1162"/>
      <c r="EJ141" s="1162"/>
      <c r="EK141" s="1162"/>
      <c r="EL141" s="1162"/>
      <c r="EM141" s="1162"/>
    </row>
    <row r="142" spans="1:143" s="875" customFormat="1">
      <c r="A142" s="877"/>
      <c r="B142" s="877"/>
      <c r="C142" s="877"/>
      <c r="D142" s="877"/>
      <c r="E142" s="877"/>
      <c r="F142" s="877"/>
      <c r="G142" s="877"/>
      <c r="H142" s="877"/>
      <c r="I142" s="877"/>
      <c r="J142" s="877"/>
      <c r="K142" s="877"/>
      <c r="L142" s="877"/>
      <c r="DZ142" s="1162"/>
      <c r="EA142" s="1162"/>
      <c r="EB142" s="1162"/>
      <c r="EC142" s="1162"/>
      <c r="ED142" s="1162"/>
      <c r="EE142" s="1162"/>
      <c r="EF142" s="1162"/>
      <c r="EG142" s="1162"/>
      <c r="EH142" s="1162"/>
      <c r="EI142" s="1162"/>
      <c r="EJ142" s="1162"/>
      <c r="EK142" s="1162"/>
      <c r="EL142" s="1162"/>
      <c r="EM142" s="1162"/>
    </row>
    <row r="143" spans="1:143" s="875" customFormat="1">
      <c r="A143" s="877"/>
      <c r="B143" s="877"/>
      <c r="C143" s="877"/>
      <c r="D143" s="877"/>
      <c r="E143" s="877"/>
      <c r="F143" s="877"/>
      <c r="G143" s="877"/>
      <c r="H143" s="877"/>
      <c r="I143" s="877"/>
      <c r="J143" s="877"/>
      <c r="K143" s="877"/>
      <c r="L143" s="877"/>
      <c r="DZ143" s="1162"/>
      <c r="EA143" s="1162"/>
      <c r="EB143" s="1162"/>
      <c r="EC143" s="1162"/>
      <c r="ED143" s="1162"/>
      <c r="EE143" s="1162"/>
      <c r="EF143" s="1162"/>
      <c r="EG143" s="1162"/>
      <c r="EH143" s="1162"/>
      <c r="EI143" s="1162"/>
      <c r="EJ143" s="1162"/>
      <c r="EK143" s="1162"/>
      <c r="EL143" s="1162"/>
      <c r="EM143" s="1162"/>
    </row>
    <row r="144" spans="1:143" s="875" customFormat="1">
      <c r="A144" s="877"/>
      <c r="B144" s="877"/>
      <c r="C144" s="877"/>
      <c r="D144" s="877"/>
      <c r="E144" s="877"/>
      <c r="F144" s="877"/>
      <c r="G144" s="877"/>
      <c r="H144" s="877"/>
      <c r="I144" s="877"/>
      <c r="J144" s="877"/>
      <c r="K144" s="877"/>
      <c r="L144" s="877"/>
      <c r="DZ144" s="1162"/>
      <c r="EA144" s="1162"/>
      <c r="EB144" s="1162"/>
      <c r="EC144" s="1162"/>
      <c r="ED144" s="1162"/>
      <c r="EE144" s="1162"/>
      <c r="EF144" s="1162"/>
      <c r="EG144" s="1162"/>
      <c r="EH144" s="1162"/>
      <c r="EI144" s="1162"/>
      <c r="EJ144" s="1162"/>
      <c r="EK144" s="1162"/>
      <c r="EL144" s="1162"/>
      <c r="EM144" s="1162"/>
    </row>
    <row r="145" spans="1:143" s="875" customFormat="1">
      <c r="A145" s="877"/>
      <c r="B145" s="877"/>
      <c r="C145" s="877"/>
      <c r="D145" s="877"/>
      <c r="E145" s="877"/>
      <c r="F145" s="877"/>
      <c r="G145" s="877"/>
      <c r="H145" s="877"/>
      <c r="I145" s="877"/>
      <c r="J145" s="877"/>
      <c r="K145" s="877"/>
      <c r="L145" s="877"/>
      <c r="DZ145" s="1162"/>
      <c r="EA145" s="1162"/>
      <c r="EB145" s="1162"/>
      <c r="EC145" s="1162"/>
      <c r="ED145" s="1162"/>
      <c r="EE145" s="1162"/>
      <c r="EF145" s="1162"/>
      <c r="EG145" s="1162"/>
      <c r="EH145" s="1162"/>
      <c r="EI145" s="1162"/>
      <c r="EJ145" s="1162"/>
      <c r="EK145" s="1162"/>
      <c r="EL145" s="1162"/>
      <c r="EM145" s="1162"/>
    </row>
    <row r="146" spans="1:143" s="875" customFormat="1">
      <c r="A146" s="877"/>
      <c r="B146" s="877"/>
      <c r="C146" s="877"/>
      <c r="D146" s="877"/>
      <c r="E146" s="877"/>
      <c r="F146" s="877"/>
      <c r="G146" s="877"/>
      <c r="H146" s="877"/>
      <c r="I146" s="877"/>
      <c r="J146" s="877"/>
      <c r="K146" s="877"/>
      <c r="L146" s="877"/>
      <c r="DZ146" s="1162"/>
      <c r="EA146" s="1162"/>
      <c r="EB146" s="1162"/>
      <c r="EC146" s="1162"/>
      <c r="ED146" s="1162"/>
      <c r="EE146" s="1162"/>
      <c r="EF146" s="1162"/>
      <c r="EG146" s="1162"/>
      <c r="EH146" s="1162"/>
      <c r="EI146" s="1162"/>
      <c r="EJ146" s="1162"/>
      <c r="EK146" s="1162"/>
      <c r="EL146" s="1162"/>
      <c r="EM146" s="1162"/>
    </row>
    <row r="147" spans="1:143" s="875" customFormat="1">
      <c r="A147" s="877"/>
      <c r="B147" s="877"/>
      <c r="C147" s="877"/>
      <c r="D147" s="877"/>
      <c r="E147" s="877"/>
      <c r="F147" s="877"/>
      <c r="G147" s="877"/>
      <c r="H147" s="877"/>
      <c r="I147" s="877"/>
      <c r="J147" s="877"/>
      <c r="K147" s="877"/>
      <c r="L147" s="877"/>
      <c r="DZ147" s="1162"/>
      <c r="EA147" s="1162"/>
      <c r="EB147" s="1162"/>
      <c r="EC147" s="1162"/>
      <c r="ED147" s="1162"/>
      <c r="EE147" s="1162"/>
      <c r="EF147" s="1162"/>
      <c r="EG147" s="1162"/>
      <c r="EH147" s="1162"/>
      <c r="EI147" s="1162"/>
      <c r="EJ147" s="1162"/>
      <c r="EK147" s="1162"/>
      <c r="EL147" s="1162"/>
      <c r="EM147" s="1162"/>
    </row>
    <row r="148" spans="1:143" s="875" customFormat="1">
      <c r="A148" s="877"/>
      <c r="B148" s="877"/>
      <c r="C148" s="877"/>
      <c r="D148" s="877"/>
      <c r="E148" s="877"/>
      <c r="F148" s="877"/>
      <c r="G148" s="877"/>
      <c r="H148" s="877"/>
      <c r="I148" s="877"/>
      <c r="J148" s="877"/>
      <c r="K148" s="877"/>
      <c r="L148" s="877"/>
      <c r="DZ148" s="1162"/>
      <c r="EA148" s="1162"/>
      <c r="EB148" s="1162"/>
      <c r="EC148" s="1162"/>
      <c r="ED148" s="1162"/>
      <c r="EE148" s="1162"/>
      <c r="EF148" s="1162"/>
      <c r="EG148" s="1162"/>
      <c r="EH148" s="1162"/>
      <c r="EI148" s="1162"/>
      <c r="EJ148" s="1162"/>
      <c r="EK148" s="1162"/>
      <c r="EL148" s="1162"/>
      <c r="EM148" s="1162"/>
    </row>
    <row r="149" spans="1:143" s="875" customFormat="1">
      <c r="A149" s="877"/>
      <c r="B149" s="877"/>
      <c r="C149" s="877"/>
      <c r="D149" s="877"/>
      <c r="E149" s="877"/>
      <c r="F149" s="877"/>
      <c r="G149" s="877"/>
      <c r="H149" s="877"/>
      <c r="I149" s="877"/>
      <c r="J149" s="877"/>
      <c r="K149" s="877"/>
      <c r="L149" s="877"/>
      <c r="DZ149" s="1162"/>
      <c r="EA149" s="1162"/>
      <c r="EB149" s="1162"/>
      <c r="EC149" s="1162"/>
      <c r="ED149" s="1162"/>
      <c r="EE149" s="1162"/>
      <c r="EF149" s="1162"/>
      <c r="EG149" s="1162"/>
      <c r="EH149" s="1162"/>
      <c r="EI149" s="1162"/>
      <c r="EJ149" s="1162"/>
      <c r="EK149" s="1162"/>
      <c r="EL149" s="1162"/>
      <c r="EM149" s="1162"/>
    </row>
    <row r="150" spans="1:143" s="875" customFormat="1">
      <c r="A150" s="877"/>
      <c r="B150" s="877"/>
      <c r="C150" s="877"/>
      <c r="D150" s="877"/>
      <c r="E150" s="877"/>
      <c r="F150" s="877"/>
      <c r="G150" s="877"/>
      <c r="H150" s="877"/>
      <c r="I150" s="877"/>
      <c r="J150" s="877"/>
      <c r="K150" s="877"/>
      <c r="L150" s="877"/>
      <c r="DZ150" s="1162"/>
      <c r="EA150" s="1162"/>
      <c r="EB150" s="1162"/>
      <c r="EC150" s="1162"/>
      <c r="ED150" s="1162"/>
      <c r="EE150" s="1162"/>
      <c r="EF150" s="1162"/>
      <c r="EG150" s="1162"/>
      <c r="EH150" s="1162"/>
      <c r="EI150" s="1162"/>
      <c r="EJ150" s="1162"/>
      <c r="EK150" s="1162"/>
      <c r="EL150" s="1162"/>
      <c r="EM150" s="1162"/>
    </row>
    <row r="151" spans="1:143" s="875" customFormat="1">
      <c r="A151" s="877"/>
      <c r="B151" s="877"/>
      <c r="C151" s="877"/>
      <c r="D151" s="877"/>
      <c r="E151" s="877"/>
      <c r="F151" s="877"/>
      <c r="G151" s="877"/>
      <c r="H151" s="877"/>
      <c r="I151" s="877"/>
      <c r="J151" s="877"/>
      <c r="K151" s="877"/>
      <c r="L151" s="877"/>
      <c r="DZ151" s="1162"/>
      <c r="EA151" s="1162"/>
      <c r="EB151" s="1162"/>
      <c r="EC151" s="1162"/>
      <c r="ED151" s="1162"/>
      <c r="EE151" s="1162"/>
      <c r="EF151" s="1162"/>
      <c r="EG151" s="1162"/>
      <c r="EH151" s="1162"/>
      <c r="EI151" s="1162"/>
      <c r="EJ151" s="1162"/>
      <c r="EK151" s="1162"/>
      <c r="EL151" s="1162"/>
      <c r="EM151" s="1162"/>
    </row>
    <row r="152" spans="1:143" s="875" customFormat="1">
      <c r="A152" s="877"/>
      <c r="B152" s="877"/>
      <c r="C152" s="877"/>
      <c r="D152" s="877"/>
      <c r="E152" s="877"/>
      <c r="F152" s="877"/>
      <c r="G152" s="877"/>
      <c r="H152" s="877"/>
      <c r="I152" s="877"/>
      <c r="J152" s="877"/>
      <c r="K152" s="877"/>
      <c r="L152" s="877"/>
      <c r="DZ152" s="1162"/>
      <c r="EA152" s="1162"/>
      <c r="EB152" s="1162"/>
      <c r="EC152" s="1162"/>
      <c r="ED152" s="1162"/>
      <c r="EE152" s="1162"/>
      <c r="EF152" s="1162"/>
      <c r="EG152" s="1162"/>
      <c r="EH152" s="1162"/>
      <c r="EI152" s="1162"/>
      <c r="EJ152" s="1162"/>
      <c r="EK152" s="1162"/>
      <c r="EL152" s="1162"/>
      <c r="EM152" s="1162"/>
    </row>
    <row r="153" spans="1:143" s="875" customFormat="1">
      <c r="A153" s="877"/>
      <c r="B153" s="877"/>
      <c r="C153" s="877"/>
      <c r="D153" s="877"/>
      <c r="E153" s="877"/>
      <c r="F153" s="877"/>
      <c r="G153" s="877"/>
      <c r="H153" s="877"/>
      <c r="I153" s="877"/>
      <c r="J153" s="877"/>
      <c r="K153" s="877"/>
      <c r="L153" s="877"/>
      <c r="DZ153" s="1162"/>
      <c r="EA153" s="1162"/>
      <c r="EB153" s="1162"/>
      <c r="EC153" s="1162"/>
      <c r="ED153" s="1162"/>
      <c r="EE153" s="1162"/>
      <c r="EF153" s="1162"/>
      <c r="EG153" s="1162"/>
      <c r="EH153" s="1162"/>
      <c r="EI153" s="1162"/>
      <c r="EJ153" s="1162"/>
      <c r="EK153" s="1162"/>
      <c r="EL153" s="1162"/>
      <c r="EM153" s="1162"/>
    </row>
    <row r="154" spans="1:143" s="875" customFormat="1">
      <c r="A154" s="877"/>
      <c r="B154" s="877"/>
      <c r="C154" s="877"/>
      <c r="D154" s="877"/>
      <c r="E154" s="877"/>
      <c r="F154" s="877"/>
      <c r="G154" s="877"/>
      <c r="H154" s="877"/>
      <c r="I154" s="877"/>
      <c r="J154" s="877"/>
      <c r="K154" s="877"/>
      <c r="L154" s="877"/>
      <c r="DZ154" s="1162"/>
      <c r="EA154" s="1162"/>
      <c r="EB154" s="1162"/>
      <c r="EC154" s="1162"/>
      <c r="ED154" s="1162"/>
      <c r="EE154" s="1162"/>
      <c r="EF154" s="1162"/>
      <c r="EG154" s="1162"/>
      <c r="EH154" s="1162"/>
      <c r="EI154" s="1162"/>
      <c r="EJ154" s="1162"/>
      <c r="EK154" s="1162"/>
      <c r="EL154" s="1162"/>
      <c r="EM154" s="1162"/>
    </row>
    <row r="155" spans="1:143" s="875" customFormat="1">
      <c r="A155" s="877"/>
      <c r="B155" s="877"/>
      <c r="C155" s="877"/>
      <c r="D155" s="877"/>
      <c r="E155" s="877"/>
      <c r="F155" s="877"/>
      <c r="G155" s="877"/>
      <c r="H155" s="877"/>
      <c r="I155" s="877"/>
      <c r="J155" s="877"/>
      <c r="K155" s="877"/>
      <c r="L155" s="877"/>
      <c r="DZ155" s="1162"/>
      <c r="EA155" s="1162"/>
      <c r="EB155" s="1162"/>
      <c r="EC155" s="1162"/>
      <c r="ED155" s="1162"/>
      <c r="EE155" s="1162"/>
      <c r="EF155" s="1162"/>
      <c r="EG155" s="1162"/>
      <c r="EH155" s="1162"/>
      <c r="EI155" s="1162"/>
      <c r="EJ155" s="1162"/>
      <c r="EK155" s="1162"/>
      <c r="EL155" s="1162"/>
      <c r="EM155" s="1162"/>
    </row>
    <row r="156" spans="1:143" s="875" customFormat="1">
      <c r="A156" s="877"/>
      <c r="B156" s="877"/>
      <c r="C156" s="877"/>
      <c r="D156" s="877"/>
      <c r="E156" s="877"/>
      <c r="F156" s="877"/>
      <c r="G156" s="877"/>
      <c r="H156" s="877"/>
      <c r="I156" s="877"/>
      <c r="J156" s="877"/>
      <c r="K156" s="877"/>
      <c r="L156" s="877"/>
      <c r="DZ156" s="1162"/>
      <c r="EA156" s="1162"/>
      <c r="EB156" s="1162"/>
      <c r="EC156" s="1162"/>
      <c r="ED156" s="1162"/>
      <c r="EE156" s="1162"/>
      <c r="EF156" s="1162"/>
      <c r="EG156" s="1162"/>
      <c r="EH156" s="1162"/>
      <c r="EI156" s="1162"/>
      <c r="EJ156" s="1162"/>
      <c r="EK156" s="1162"/>
      <c r="EL156" s="1162"/>
      <c r="EM156" s="1162"/>
    </row>
    <row r="157" spans="1:143" s="875" customFormat="1">
      <c r="A157" s="877"/>
      <c r="B157" s="877"/>
      <c r="C157" s="877"/>
      <c r="D157" s="877"/>
      <c r="E157" s="877"/>
      <c r="F157" s="877"/>
      <c r="G157" s="877"/>
      <c r="H157" s="877"/>
      <c r="I157" s="877"/>
      <c r="J157" s="877"/>
      <c r="K157" s="877"/>
      <c r="L157" s="877"/>
      <c r="DZ157" s="1162"/>
      <c r="EA157" s="1162"/>
      <c r="EB157" s="1162"/>
      <c r="EC157" s="1162"/>
      <c r="ED157" s="1162"/>
      <c r="EE157" s="1162"/>
      <c r="EF157" s="1162"/>
      <c r="EG157" s="1162"/>
      <c r="EH157" s="1162"/>
      <c r="EI157" s="1162"/>
      <c r="EJ157" s="1162"/>
      <c r="EK157" s="1162"/>
      <c r="EL157" s="1162"/>
      <c r="EM157" s="1162"/>
    </row>
    <row r="158" spans="1:143" s="875" customFormat="1">
      <c r="A158" s="877"/>
      <c r="B158" s="877"/>
      <c r="C158" s="877"/>
      <c r="D158" s="877"/>
      <c r="E158" s="877"/>
      <c r="F158" s="877"/>
      <c r="G158" s="877"/>
      <c r="H158" s="877"/>
      <c r="I158" s="877"/>
      <c r="J158" s="877"/>
      <c r="K158" s="877"/>
      <c r="L158" s="877"/>
      <c r="DZ158" s="1162"/>
      <c r="EA158" s="1162"/>
      <c r="EB158" s="1162"/>
      <c r="EC158" s="1162"/>
      <c r="ED158" s="1162"/>
      <c r="EE158" s="1162"/>
      <c r="EF158" s="1162"/>
      <c r="EG158" s="1162"/>
      <c r="EH158" s="1162"/>
      <c r="EI158" s="1162"/>
      <c r="EJ158" s="1162"/>
      <c r="EK158" s="1162"/>
      <c r="EL158" s="1162"/>
      <c r="EM158" s="1162"/>
    </row>
    <row r="159" spans="1:143" s="875" customFormat="1">
      <c r="A159" s="877"/>
      <c r="B159" s="877"/>
      <c r="C159" s="877"/>
      <c r="D159" s="877"/>
      <c r="E159" s="877"/>
      <c r="F159" s="877"/>
      <c r="G159" s="877"/>
      <c r="H159" s="877"/>
      <c r="I159" s="877"/>
      <c r="J159" s="877"/>
      <c r="K159" s="877"/>
      <c r="L159" s="877"/>
      <c r="DZ159" s="1162"/>
      <c r="EA159" s="1162"/>
      <c r="EB159" s="1162"/>
      <c r="EC159" s="1162"/>
      <c r="ED159" s="1162"/>
      <c r="EE159" s="1162"/>
      <c r="EF159" s="1162"/>
      <c r="EG159" s="1162"/>
      <c r="EH159" s="1162"/>
      <c r="EI159" s="1162"/>
      <c r="EJ159" s="1162"/>
      <c r="EK159" s="1162"/>
      <c r="EL159" s="1162"/>
      <c r="EM159" s="1162"/>
    </row>
    <row r="160" spans="1:143" s="875" customFormat="1">
      <c r="A160" s="877"/>
      <c r="B160" s="877"/>
      <c r="C160" s="877"/>
      <c r="D160" s="877"/>
      <c r="E160" s="877"/>
      <c r="F160" s="877"/>
      <c r="G160" s="877"/>
      <c r="H160" s="877"/>
      <c r="I160" s="877"/>
      <c r="J160" s="877"/>
      <c r="K160" s="877"/>
      <c r="L160" s="877"/>
      <c r="DZ160" s="1162"/>
      <c r="EA160" s="1162"/>
      <c r="EB160" s="1162"/>
      <c r="EC160" s="1162"/>
      <c r="ED160" s="1162"/>
      <c r="EE160" s="1162"/>
      <c r="EF160" s="1162"/>
      <c r="EG160" s="1162"/>
      <c r="EH160" s="1162"/>
      <c r="EI160" s="1162"/>
      <c r="EJ160" s="1162"/>
      <c r="EK160" s="1162"/>
      <c r="EL160" s="1162"/>
      <c r="EM160" s="1162"/>
    </row>
    <row r="161" spans="1:143" s="875" customFormat="1">
      <c r="A161" s="877"/>
      <c r="B161" s="877"/>
      <c r="C161" s="877"/>
      <c r="D161" s="877"/>
      <c r="E161" s="877"/>
      <c r="F161" s="877"/>
      <c r="G161" s="877"/>
      <c r="H161" s="877"/>
      <c r="I161" s="877"/>
      <c r="J161" s="877"/>
      <c r="K161" s="877"/>
      <c r="L161" s="877"/>
      <c r="DZ161" s="1162"/>
      <c r="EA161" s="1162"/>
      <c r="EB161" s="1162"/>
      <c r="EC161" s="1162"/>
      <c r="ED161" s="1162"/>
      <c r="EE161" s="1162"/>
      <c r="EF161" s="1162"/>
      <c r="EG161" s="1162"/>
      <c r="EH161" s="1162"/>
      <c r="EI161" s="1162"/>
      <c r="EJ161" s="1162"/>
      <c r="EK161" s="1162"/>
      <c r="EL161" s="1162"/>
      <c r="EM161" s="1162"/>
    </row>
    <row r="162" spans="1:143" s="875" customFormat="1">
      <c r="A162" s="877"/>
      <c r="B162" s="877"/>
      <c r="C162" s="877"/>
      <c r="D162" s="877"/>
      <c r="E162" s="877"/>
      <c r="F162" s="877"/>
      <c r="G162" s="877"/>
      <c r="H162" s="877"/>
      <c r="I162" s="877"/>
      <c r="J162" s="877"/>
      <c r="K162" s="877"/>
      <c r="L162" s="877"/>
      <c r="DZ162" s="1162"/>
      <c r="EA162" s="1162"/>
      <c r="EB162" s="1162"/>
      <c r="EC162" s="1162"/>
      <c r="ED162" s="1162"/>
      <c r="EE162" s="1162"/>
      <c r="EF162" s="1162"/>
      <c r="EG162" s="1162"/>
      <c r="EH162" s="1162"/>
      <c r="EI162" s="1162"/>
      <c r="EJ162" s="1162"/>
      <c r="EK162" s="1162"/>
      <c r="EL162" s="1162"/>
      <c r="EM162" s="1162"/>
    </row>
    <row r="163" spans="1:143" s="875" customFormat="1">
      <c r="A163" s="877"/>
      <c r="B163" s="877"/>
      <c r="C163" s="877"/>
      <c r="D163" s="877"/>
      <c r="E163" s="877"/>
      <c r="F163" s="877"/>
      <c r="G163" s="877"/>
      <c r="H163" s="877"/>
      <c r="I163" s="877"/>
      <c r="J163" s="877"/>
      <c r="K163" s="877"/>
      <c r="L163" s="877"/>
      <c r="DZ163" s="1162"/>
      <c r="EA163" s="1162"/>
      <c r="EB163" s="1162"/>
      <c r="EC163" s="1162"/>
      <c r="ED163" s="1162"/>
      <c r="EE163" s="1162"/>
      <c r="EF163" s="1162"/>
      <c r="EG163" s="1162"/>
      <c r="EH163" s="1162"/>
      <c r="EI163" s="1162"/>
      <c r="EJ163" s="1162"/>
      <c r="EK163" s="1162"/>
      <c r="EL163" s="1162"/>
      <c r="EM163" s="1162"/>
    </row>
    <row r="164" spans="1:143" s="875" customFormat="1">
      <c r="A164" s="877"/>
      <c r="B164" s="877"/>
      <c r="C164" s="877"/>
      <c r="D164" s="877"/>
      <c r="E164" s="877"/>
      <c r="F164" s="877"/>
      <c r="G164" s="877"/>
      <c r="H164" s="877"/>
      <c r="I164" s="877"/>
      <c r="J164" s="877"/>
      <c r="K164" s="877"/>
      <c r="L164" s="877"/>
      <c r="DZ164" s="1162"/>
      <c r="EA164" s="1162"/>
      <c r="EB164" s="1162"/>
      <c r="EC164" s="1162"/>
      <c r="ED164" s="1162"/>
      <c r="EE164" s="1162"/>
      <c r="EF164" s="1162"/>
      <c r="EG164" s="1162"/>
      <c r="EH164" s="1162"/>
      <c r="EI164" s="1162"/>
      <c r="EJ164" s="1162"/>
      <c r="EK164" s="1162"/>
      <c r="EL164" s="1162"/>
      <c r="EM164" s="1162"/>
    </row>
    <row r="165" spans="1:143" s="875" customFormat="1">
      <c r="A165" s="877"/>
      <c r="B165" s="877"/>
      <c r="C165" s="877"/>
      <c r="D165" s="877"/>
      <c r="E165" s="877"/>
      <c r="F165" s="877"/>
      <c r="G165" s="877"/>
      <c r="H165" s="877"/>
      <c r="I165" s="877"/>
      <c r="J165" s="877"/>
      <c r="K165" s="877"/>
      <c r="L165" s="877"/>
      <c r="DZ165" s="1162"/>
      <c r="EA165" s="1162"/>
      <c r="EB165" s="1162"/>
      <c r="EC165" s="1162"/>
      <c r="ED165" s="1162"/>
      <c r="EE165" s="1162"/>
      <c r="EF165" s="1162"/>
      <c r="EG165" s="1162"/>
      <c r="EH165" s="1162"/>
      <c r="EI165" s="1162"/>
      <c r="EJ165" s="1162"/>
      <c r="EK165" s="1162"/>
      <c r="EL165" s="1162"/>
      <c r="EM165" s="1162"/>
    </row>
    <row r="166" spans="1:143" s="875" customFormat="1">
      <c r="A166" s="877"/>
      <c r="B166" s="877"/>
      <c r="C166" s="877"/>
      <c r="D166" s="877"/>
      <c r="E166" s="877"/>
      <c r="F166" s="877"/>
      <c r="G166" s="877"/>
      <c r="H166" s="877"/>
      <c r="I166" s="877"/>
      <c r="J166" s="877"/>
      <c r="K166" s="877"/>
      <c r="L166" s="877"/>
      <c r="DZ166" s="1162"/>
      <c r="EA166" s="1162"/>
      <c r="EB166" s="1162"/>
      <c r="EC166" s="1162"/>
      <c r="ED166" s="1162"/>
      <c r="EE166" s="1162"/>
      <c r="EF166" s="1162"/>
      <c r="EG166" s="1162"/>
      <c r="EH166" s="1162"/>
      <c r="EI166" s="1162"/>
      <c r="EJ166" s="1162"/>
      <c r="EK166" s="1162"/>
      <c r="EL166" s="1162"/>
      <c r="EM166" s="1162"/>
    </row>
    <row r="167" spans="1:143" s="875" customFormat="1">
      <c r="A167" s="877"/>
      <c r="B167" s="877"/>
      <c r="C167" s="877"/>
      <c r="D167" s="877"/>
      <c r="E167" s="877"/>
      <c r="F167" s="877"/>
      <c r="G167" s="877"/>
      <c r="H167" s="877"/>
      <c r="I167" s="877"/>
      <c r="J167" s="877"/>
      <c r="K167" s="877"/>
      <c r="L167" s="877"/>
      <c r="DZ167" s="1162"/>
      <c r="EA167" s="1162"/>
      <c r="EB167" s="1162"/>
      <c r="EC167" s="1162"/>
      <c r="ED167" s="1162"/>
      <c r="EE167" s="1162"/>
      <c r="EF167" s="1162"/>
      <c r="EG167" s="1162"/>
      <c r="EH167" s="1162"/>
      <c r="EI167" s="1162"/>
      <c r="EJ167" s="1162"/>
      <c r="EK167" s="1162"/>
      <c r="EL167" s="1162"/>
      <c r="EM167" s="1162"/>
    </row>
    <row r="168" spans="1:143" s="875" customFormat="1">
      <c r="A168" s="877"/>
      <c r="B168" s="877"/>
      <c r="C168" s="877"/>
      <c r="D168" s="877"/>
      <c r="E168" s="877"/>
      <c r="F168" s="877"/>
      <c r="G168" s="877"/>
      <c r="H168" s="877"/>
      <c r="I168" s="877"/>
      <c r="J168" s="877"/>
      <c r="K168" s="877"/>
      <c r="L168" s="877"/>
      <c r="DZ168" s="1162"/>
      <c r="EA168" s="1162"/>
      <c r="EB168" s="1162"/>
      <c r="EC168" s="1162"/>
      <c r="ED168" s="1162"/>
      <c r="EE168" s="1162"/>
      <c r="EF168" s="1162"/>
      <c r="EG168" s="1162"/>
      <c r="EH168" s="1162"/>
      <c r="EI168" s="1162"/>
      <c r="EJ168" s="1162"/>
      <c r="EK168" s="1162"/>
      <c r="EL168" s="1162"/>
      <c r="EM168" s="1162"/>
    </row>
    <row r="169" spans="1:143" s="875" customFormat="1">
      <c r="A169" s="877"/>
      <c r="B169" s="877"/>
      <c r="C169" s="877"/>
      <c r="D169" s="877"/>
      <c r="E169" s="877"/>
      <c r="F169" s="877"/>
      <c r="G169" s="877"/>
      <c r="H169" s="877"/>
      <c r="I169" s="877"/>
      <c r="J169" s="877"/>
      <c r="K169" s="877"/>
      <c r="L169" s="877"/>
      <c r="DZ169" s="1162"/>
      <c r="EA169" s="1162"/>
      <c r="EB169" s="1162"/>
      <c r="EC169" s="1162"/>
      <c r="ED169" s="1162"/>
      <c r="EE169" s="1162"/>
      <c r="EF169" s="1162"/>
      <c r="EG169" s="1162"/>
      <c r="EH169" s="1162"/>
      <c r="EI169" s="1162"/>
      <c r="EJ169" s="1162"/>
      <c r="EK169" s="1162"/>
      <c r="EL169" s="1162"/>
      <c r="EM169" s="1162"/>
    </row>
    <row r="170" spans="1:143" s="875" customFormat="1">
      <c r="A170" s="877"/>
      <c r="B170" s="877"/>
      <c r="C170" s="877"/>
      <c r="D170" s="877"/>
      <c r="E170" s="877"/>
      <c r="F170" s="877"/>
      <c r="G170" s="877"/>
      <c r="H170" s="877"/>
      <c r="I170" s="877"/>
      <c r="J170" s="877"/>
      <c r="K170" s="877"/>
      <c r="L170" s="877"/>
      <c r="DZ170" s="1162"/>
      <c r="EA170" s="1162"/>
      <c r="EB170" s="1162"/>
      <c r="EC170" s="1162"/>
      <c r="ED170" s="1162"/>
      <c r="EE170" s="1162"/>
      <c r="EF170" s="1162"/>
      <c r="EG170" s="1162"/>
      <c r="EH170" s="1162"/>
      <c r="EI170" s="1162"/>
      <c r="EJ170" s="1162"/>
      <c r="EK170" s="1162"/>
      <c r="EL170" s="1162"/>
      <c r="EM170" s="1162"/>
    </row>
    <row r="171" spans="1:143" s="875" customFormat="1">
      <c r="A171" s="877"/>
      <c r="B171" s="877"/>
      <c r="C171" s="877"/>
      <c r="D171" s="877"/>
      <c r="E171" s="877"/>
      <c r="F171" s="877"/>
      <c r="G171" s="877"/>
      <c r="H171" s="877"/>
      <c r="I171" s="877"/>
      <c r="J171" s="877"/>
      <c r="K171" s="877"/>
      <c r="L171" s="877"/>
      <c r="DZ171" s="1162"/>
      <c r="EA171" s="1162"/>
      <c r="EB171" s="1162"/>
      <c r="EC171" s="1162"/>
      <c r="ED171" s="1162"/>
      <c r="EE171" s="1162"/>
      <c r="EF171" s="1162"/>
      <c r="EG171" s="1162"/>
      <c r="EH171" s="1162"/>
      <c r="EI171" s="1162"/>
      <c r="EJ171" s="1162"/>
      <c r="EK171" s="1162"/>
      <c r="EL171" s="1162"/>
      <c r="EM171" s="1162"/>
    </row>
    <row r="172" spans="1:143" s="875" customFormat="1">
      <c r="A172" s="877"/>
      <c r="B172" s="877"/>
      <c r="C172" s="877"/>
      <c r="D172" s="877"/>
      <c r="E172" s="877"/>
      <c r="F172" s="877"/>
      <c r="G172" s="877"/>
      <c r="H172" s="877"/>
      <c r="I172" s="877"/>
      <c r="J172" s="877"/>
      <c r="K172" s="877"/>
      <c r="L172" s="877"/>
      <c r="DZ172" s="1162"/>
      <c r="EA172" s="1162"/>
      <c r="EB172" s="1162"/>
      <c r="EC172" s="1162"/>
      <c r="ED172" s="1162"/>
      <c r="EE172" s="1162"/>
      <c r="EF172" s="1162"/>
      <c r="EG172" s="1162"/>
      <c r="EH172" s="1162"/>
      <c r="EI172" s="1162"/>
      <c r="EJ172" s="1162"/>
      <c r="EK172" s="1162"/>
      <c r="EL172" s="1162"/>
      <c r="EM172" s="1162"/>
    </row>
    <row r="173" spans="1:143" s="875" customFormat="1">
      <c r="A173" s="877"/>
      <c r="B173" s="877"/>
      <c r="C173" s="877"/>
      <c r="D173" s="877"/>
      <c r="E173" s="877"/>
      <c r="F173" s="877"/>
      <c r="G173" s="877"/>
      <c r="H173" s="877"/>
      <c r="I173" s="877"/>
      <c r="J173" s="877"/>
      <c r="K173" s="877"/>
      <c r="L173" s="877"/>
      <c r="DZ173" s="1162"/>
      <c r="EA173" s="1162"/>
      <c r="EB173" s="1162"/>
      <c r="EC173" s="1162"/>
      <c r="ED173" s="1162"/>
      <c r="EE173" s="1162"/>
      <c r="EF173" s="1162"/>
      <c r="EG173" s="1162"/>
      <c r="EH173" s="1162"/>
      <c r="EI173" s="1162"/>
      <c r="EJ173" s="1162"/>
      <c r="EK173" s="1162"/>
      <c r="EL173" s="1162"/>
      <c r="EM173" s="1162"/>
    </row>
    <row r="174" spans="1:143" s="875" customFormat="1">
      <c r="A174" s="877"/>
      <c r="B174" s="877"/>
      <c r="C174" s="877"/>
      <c r="D174" s="877"/>
      <c r="E174" s="877"/>
      <c r="F174" s="877"/>
      <c r="G174" s="877"/>
      <c r="H174" s="877"/>
      <c r="I174" s="877"/>
      <c r="J174" s="877"/>
      <c r="K174" s="877"/>
      <c r="L174" s="877"/>
      <c r="DZ174" s="1162"/>
      <c r="EA174" s="1162"/>
      <c r="EB174" s="1162"/>
      <c r="EC174" s="1162"/>
      <c r="ED174" s="1162"/>
      <c r="EE174" s="1162"/>
      <c r="EF174" s="1162"/>
      <c r="EG174" s="1162"/>
      <c r="EH174" s="1162"/>
      <c r="EI174" s="1162"/>
      <c r="EJ174" s="1162"/>
      <c r="EK174" s="1162"/>
      <c r="EL174" s="1162"/>
      <c r="EM174" s="1162"/>
    </row>
    <row r="175" spans="1:143" s="875" customFormat="1">
      <c r="A175" s="877"/>
      <c r="B175" s="877"/>
      <c r="C175" s="877"/>
      <c r="D175" s="877"/>
      <c r="E175" s="877"/>
      <c r="F175" s="877"/>
      <c r="G175" s="877"/>
      <c r="H175" s="877"/>
      <c r="I175" s="877"/>
      <c r="J175" s="877"/>
      <c r="K175" s="877"/>
      <c r="L175" s="877"/>
      <c r="DZ175" s="1162"/>
      <c r="EA175" s="1162"/>
      <c r="EB175" s="1162"/>
      <c r="EC175" s="1162"/>
      <c r="ED175" s="1162"/>
      <c r="EE175" s="1162"/>
      <c r="EF175" s="1162"/>
      <c r="EG175" s="1162"/>
      <c r="EH175" s="1162"/>
      <c r="EI175" s="1162"/>
      <c r="EJ175" s="1162"/>
      <c r="EK175" s="1162"/>
      <c r="EL175" s="1162"/>
      <c r="EM175" s="1162"/>
    </row>
    <row r="176" spans="1:143" s="875" customFormat="1">
      <c r="A176" s="877"/>
      <c r="B176" s="877"/>
      <c r="C176" s="877"/>
      <c r="D176" s="877"/>
      <c r="E176" s="877"/>
      <c r="F176" s="877"/>
      <c r="G176" s="877"/>
      <c r="H176" s="877"/>
      <c r="I176" s="877"/>
      <c r="J176" s="877"/>
      <c r="K176" s="877"/>
      <c r="L176" s="877"/>
      <c r="DZ176" s="1162"/>
      <c r="EA176" s="1162"/>
      <c r="EB176" s="1162"/>
      <c r="EC176" s="1162"/>
      <c r="ED176" s="1162"/>
      <c r="EE176" s="1162"/>
      <c r="EF176" s="1162"/>
      <c r="EG176" s="1162"/>
      <c r="EH176" s="1162"/>
      <c r="EI176" s="1162"/>
      <c r="EJ176" s="1162"/>
      <c r="EK176" s="1162"/>
      <c r="EL176" s="1162"/>
      <c r="EM176" s="1162"/>
    </row>
    <row r="177" spans="1:143" s="875" customFormat="1">
      <c r="A177" s="877"/>
      <c r="B177" s="877"/>
      <c r="C177" s="877"/>
      <c r="D177" s="877"/>
      <c r="E177" s="877"/>
      <c r="F177" s="877"/>
      <c r="G177" s="877"/>
      <c r="H177" s="877"/>
      <c r="I177" s="877"/>
      <c r="J177" s="877"/>
      <c r="K177" s="877"/>
      <c r="L177" s="877"/>
      <c r="DZ177" s="1162"/>
      <c r="EA177" s="1162"/>
      <c r="EB177" s="1162"/>
      <c r="EC177" s="1162"/>
      <c r="ED177" s="1162"/>
      <c r="EE177" s="1162"/>
      <c r="EF177" s="1162"/>
      <c r="EG177" s="1162"/>
      <c r="EH177" s="1162"/>
      <c r="EI177" s="1162"/>
      <c r="EJ177" s="1162"/>
      <c r="EK177" s="1162"/>
      <c r="EL177" s="1162"/>
      <c r="EM177" s="1162"/>
    </row>
    <row r="178" spans="1:143" s="875" customFormat="1">
      <c r="A178" s="877"/>
      <c r="B178" s="877"/>
      <c r="C178" s="877"/>
      <c r="D178" s="877"/>
      <c r="E178" s="877"/>
      <c r="F178" s="877"/>
      <c r="G178" s="877"/>
      <c r="H178" s="877"/>
      <c r="I178" s="877"/>
      <c r="J178" s="877"/>
      <c r="K178" s="877"/>
      <c r="L178" s="877"/>
      <c r="DZ178" s="1162"/>
      <c r="EA178" s="1162"/>
      <c r="EB178" s="1162"/>
      <c r="EC178" s="1162"/>
      <c r="ED178" s="1162"/>
      <c r="EE178" s="1162"/>
      <c r="EF178" s="1162"/>
      <c r="EG178" s="1162"/>
      <c r="EH178" s="1162"/>
      <c r="EI178" s="1162"/>
      <c r="EJ178" s="1162"/>
      <c r="EK178" s="1162"/>
      <c r="EL178" s="1162"/>
      <c r="EM178" s="1162"/>
    </row>
    <row r="179" spans="1:143" s="875" customFormat="1">
      <c r="A179" s="877"/>
      <c r="B179" s="877"/>
      <c r="C179" s="877"/>
      <c r="D179" s="877"/>
      <c r="E179" s="877"/>
      <c r="F179" s="877"/>
      <c r="G179" s="877"/>
      <c r="H179" s="877"/>
      <c r="I179" s="877"/>
      <c r="J179" s="877"/>
      <c r="K179" s="877"/>
      <c r="L179" s="877"/>
      <c r="DZ179" s="1162"/>
      <c r="EA179" s="1162"/>
      <c r="EB179" s="1162"/>
      <c r="EC179" s="1162"/>
      <c r="ED179" s="1162"/>
      <c r="EE179" s="1162"/>
      <c r="EF179" s="1162"/>
      <c r="EG179" s="1162"/>
      <c r="EH179" s="1162"/>
      <c r="EI179" s="1162"/>
      <c r="EJ179" s="1162"/>
      <c r="EK179" s="1162"/>
      <c r="EL179" s="1162"/>
      <c r="EM179" s="1162"/>
    </row>
    <row r="180" spans="1:143" s="875" customFormat="1">
      <c r="A180" s="877"/>
      <c r="B180" s="877"/>
      <c r="C180" s="877"/>
      <c r="D180" s="877"/>
      <c r="E180" s="877"/>
      <c r="F180" s="877"/>
      <c r="G180" s="877"/>
      <c r="H180" s="877"/>
      <c r="I180" s="877"/>
      <c r="J180" s="877"/>
      <c r="K180" s="877"/>
      <c r="L180" s="877"/>
      <c r="DZ180" s="1162"/>
      <c r="EA180" s="1162"/>
      <c r="EB180" s="1162"/>
      <c r="EC180" s="1162"/>
      <c r="ED180" s="1162"/>
      <c r="EE180" s="1162"/>
      <c r="EF180" s="1162"/>
      <c r="EG180" s="1162"/>
      <c r="EH180" s="1162"/>
      <c r="EI180" s="1162"/>
      <c r="EJ180" s="1162"/>
      <c r="EK180" s="1162"/>
      <c r="EL180" s="1162"/>
      <c r="EM180" s="1162"/>
    </row>
    <row r="181" spans="1:143" s="875" customFormat="1">
      <c r="A181" s="877"/>
      <c r="B181" s="877"/>
      <c r="C181" s="877"/>
      <c r="D181" s="877"/>
      <c r="E181" s="877"/>
      <c r="F181" s="877"/>
      <c r="G181" s="877"/>
      <c r="H181" s="877"/>
      <c r="I181" s="877"/>
      <c r="J181" s="877"/>
      <c r="K181" s="877"/>
      <c r="L181" s="877"/>
      <c r="DZ181" s="1162"/>
      <c r="EA181" s="1162"/>
      <c r="EB181" s="1162"/>
      <c r="EC181" s="1162"/>
      <c r="ED181" s="1162"/>
      <c r="EE181" s="1162"/>
      <c r="EF181" s="1162"/>
      <c r="EG181" s="1162"/>
      <c r="EH181" s="1162"/>
      <c r="EI181" s="1162"/>
      <c r="EJ181" s="1162"/>
      <c r="EK181" s="1162"/>
      <c r="EL181" s="1162"/>
      <c r="EM181" s="1162"/>
    </row>
    <row r="182" spans="1:143" s="875" customFormat="1">
      <c r="A182" s="877"/>
      <c r="B182" s="877"/>
      <c r="C182" s="877"/>
      <c r="D182" s="877"/>
      <c r="E182" s="877"/>
      <c r="F182" s="877"/>
      <c r="G182" s="877"/>
      <c r="H182" s="877"/>
      <c r="I182" s="877"/>
      <c r="J182" s="877"/>
      <c r="K182" s="877"/>
      <c r="L182" s="877"/>
      <c r="DZ182" s="1162"/>
      <c r="EA182" s="1162"/>
      <c r="EB182" s="1162"/>
      <c r="EC182" s="1162"/>
      <c r="ED182" s="1162"/>
      <c r="EE182" s="1162"/>
      <c r="EF182" s="1162"/>
      <c r="EG182" s="1162"/>
      <c r="EH182" s="1162"/>
      <c r="EI182" s="1162"/>
      <c r="EJ182" s="1162"/>
      <c r="EK182" s="1162"/>
      <c r="EL182" s="1162"/>
      <c r="EM182" s="1162"/>
    </row>
    <row r="183" spans="1:143" s="875" customFormat="1">
      <c r="A183" s="877"/>
      <c r="B183" s="877"/>
      <c r="C183" s="877"/>
      <c r="D183" s="877"/>
      <c r="E183" s="877"/>
      <c r="F183" s="877"/>
      <c r="G183" s="877"/>
      <c r="H183" s="877"/>
      <c r="I183" s="877"/>
      <c r="J183" s="877"/>
      <c r="K183" s="877"/>
      <c r="L183" s="877"/>
      <c r="DZ183" s="1162"/>
      <c r="EA183" s="1162"/>
      <c r="EB183" s="1162"/>
      <c r="EC183" s="1162"/>
      <c r="ED183" s="1162"/>
      <c r="EE183" s="1162"/>
      <c r="EF183" s="1162"/>
      <c r="EG183" s="1162"/>
      <c r="EH183" s="1162"/>
      <c r="EI183" s="1162"/>
      <c r="EJ183" s="1162"/>
      <c r="EK183" s="1162"/>
      <c r="EL183" s="1162"/>
      <c r="EM183" s="1162"/>
    </row>
    <row r="184" spans="1:143" s="875" customFormat="1">
      <c r="A184" s="877"/>
      <c r="B184" s="877"/>
      <c r="C184" s="877"/>
      <c r="D184" s="877"/>
      <c r="E184" s="877"/>
      <c r="F184" s="877"/>
      <c r="G184" s="877"/>
      <c r="H184" s="877"/>
      <c r="I184" s="877"/>
      <c r="J184" s="877"/>
      <c r="K184" s="877"/>
      <c r="L184" s="877"/>
      <c r="DZ184" s="1162"/>
      <c r="EA184" s="1162"/>
      <c r="EB184" s="1162"/>
      <c r="EC184" s="1162"/>
      <c r="ED184" s="1162"/>
      <c r="EE184" s="1162"/>
      <c r="EF184" s="1162"/>
      <c r="EG184" s="1162"/>
      <c r="EH184" s="1162"/>
      <c r="EI184" s="1162"/>
      <c r="EJ184" s="1162"/>
      <c r="EK184" s="1162"/>
      <c r="EL184" s="1162"/>
      <c r="EM184" s="1162"/>
    </row>
    <row r="185" spans="1:143" s="875" customFormat="1">
      <c r="A185" s="877"/>
      <c r="B185" s="877"/>
      <c r="C185" s="877"/>
      <c r="D185" s="877"/>
      <c r="E185" s="877"/>
      <c r="F185" s="877"/>
      <c r="G185" s="877"/>
      <c r="H185" s="877"/>
      <c r="I185" s="877"/>
      <c r="J185" s="877"/>
      <c r="K185" s="877"/>
      <c r="L185" s="877"/>
      <c r="DZ185" s="1162"/>
      <c r="EA185" s="1162"/>
      <c r="EB185" s="1162"/>
      <c r="EC185" s="1162"/>
      <c r="ED185" s="1162"/>
      <c r="EE185" s="1162"/>
      <c r="EF185" s="1162"/>
      <c r="EG185" s="1162"/>
      <c r="EH185" s="1162"/>
      <c r="EI185" s="1162"/>
      <c r="EJ185" s="1162"/>
      <c r="EK185" s="1162"/>
      <c r="EL185" s="1162"/>
      <c r="EM185" s="1162"/>
    </row>
    <row r="186" spans="1:143" s="875" customFormat="1">
      <c r="A186" s="877"/>
      <c r="B186" s="877"/>
      <c r="C186" s="877"/>
      <c r="D186" s="877"/>
      <c r="E186" s="877"/>
      <c r="F186" s="877"/>
      <c r="G186" s="877"/>
      <c r="H186" s="877"/>
      <c r="I186" s="877"/>
      <c r="J186" s="877"/>
      <c r="K186" s="877"/>
      <c r="L186" s="877"/>
      <c r="DZ186" s="1162"/>
      <c r="EA186" s="1162"/>
      <c r="EB186" s="1162"/>
      <c r="EC186" s="1162"/>
      <c r="ED186" s="1162"/>
      <c r="EE186" s="1162"/>
      <c r="EF186" s="1162"/>
      <c r="EG186" s="1162"/>
      <c r="EH186" s="1162"/>
      <c r="EI186" s="1162"/>
      <c r="EJ186" s="1162"/>
      <c r="EK186" s="1162"/>
      <c r="EL186" s="1162"/>
      <c r="EM186" s="1162"/>
    </row>
    <row r="187" spans="1:143" s="875" customFormat="1">
      <c r="A187" s="877"/>
      <c r="B187" s="877"/>
      <c r="C187" s="877"/>
      <c r="D187" s="877"/>
      <c r="E187" s="877"/>
      <c r="F187" s="877"/>
      <c r="G187" s="877"/>
      <c r="H187" s="877"/>
      <c r="I187" s="877"/>
      <c r="J187" s="877"/>
      <c r="K187" s="877"/>
      <c r="L187" s="877"/>
      <c r="DZ187" s="1162"/>
      <c r="EA187" s="1162"/>
      <c r="EB187" s="1162"/>
      <c r="EC187" s="1162"/>
      <c r="ED187" s="1162"/>
      <c r="EE187" s="1162"/>
      <c r="EF187" s="1162"/>
      <c r="EG187" s="1162"/>
      <c r="EH187" s="1162"/>
      <c r="EI187" s="1162"/>
      <c r="EJ187" s="1162"/>
      <c r="EK187" s="1162"/>
      <c r="EL187" s="1162"/>
      <c r="EM187" s="1162"/>
    </row>
    <row r="188" spans="1:143" s="875" customFormat="1">
      <c r="A188" s="877"/>
      <c r="B188" s="877"/>
      <c r="C188" s="877"/>
      <c r="D188" s="877"/>
      <c r="E188" s="877"/>
      <c r="F188" s="877"/>
      <c r="G188" s="877"/>
      <c r="H188" s="877"/>
      <c r="I188" s="877"/>
      <c r="J188" s="877"/>
      <c r="K188" s="877"/>
      <c r="L188" s="877"/>
      <c r="DZ188" s="1162"/>
      <c r="EA188" s="1162"/>
      <c r="EB188" s="1162"/>
      <c r="EC188" s="1162"/>
      <c r="ED188" s="1162"/>
      <c r="EE188" s="1162"/>
      <c r="EF188" s="1162"/>
      <c r="EG188" s="1162"/>
      <c r="EH188" s="1162"/>
      <c r="EI188" s="1162"/>
      <c r="EJ188" s="1162"/>
      <c r="EK188" s="1162"/>
      <c r="EL188" s="1162"/>
      <c r="EM188" s="1162"/>
    </row>
    <row r="189" spans="1:143" s="875" customFormat="1">
      <c r="A189" s="877"/>
      <c r="B189" s="877"/>
      <c r="C189" s="877"/>
      <c r="D189" s="877"/>
      <c r="E189" s="877"/>
      <c r="F189" s="877"/>
      <c r="G189" s="877"/>
      <c r="H189" s="877"/>
      <c r="I189" s="877"/>
      <c r="J189" s="877"/>
      <c r="K189" s="877"/>
      <c r="L189" s="877"/>
      <c r="DZ189" s="1162"/>
      <c r="EA189" s="1162"/>
      <c r="EB189" s="1162"/>
      <c r="EC189" s="1162"/>
      <c r="ED189" s="1162"/>
      <c r="EE189" s="1162"/>
      <c r="EF189" s="1162"/>
      <c r="EG189" s="1162"/>
      <c r="EH189" s="1162"/>
      <c r="EI189" s="1162"/>
      <c r="EJ189" s="1162"/>
      <c r="EK189" s="1162"/>
      <c r="EL189" s="1162"/>
      <c r="EM189" s="1162"/>
    </row>
    <row r="190" spans="1:143" s="875" customFormat="1">
      <c r="A190" s="877"/>
      <c r="B190" s="877"/>
      <c r="C190" s="877"/>
      <c r="D190" s="877"/>
      <c r="E190" s="877"/>
      <c r="F190" s="877"/>
      <c r="G190" s="877"/>
      <c r="H190" s="877"/>
      <c r="I190" s="877"/>
      <c r="J190" s="877"/>
      <c r="K190" s="877"/>
      <c r="L190" s="877"/>
      <c r="DZ190" s="1162"/>
      <c r="EA190" s="1162"/>
      <c r="EB190" s="1162"/>
      <c r="EC190" s="1162"/>
      <c r="ED190" s="1162"/>
      <c r="EE190" s="1162"/>
      <c r="EF190" s="1162"/>
      <c r="EG190" s="1162"/>
      <c r="EH190" s="1162"/>
      <c r="EI190" s="1162"/>
      <c r="EJ190" s="1162"/>
      <c r="EK190" s="1162"/>
      <c r="EL190" s="1162"/>
      <c r="EM190" s="1162"/>
    </row>
    <row r="191" spans="1:143" s="875" customFormat="1">
      <c r="A191" s="877"/>
      <c r="B191" s="877"/>
      <c r="C191" s="877"/>
      <c r="D191" s="877"/>
      <c r="E191" s="877"/>
      <c r="F191" s="877"/>
      <c r="G191" s="877"/>
      <c r="H191" s="877"/>
      <c r="I191" s="877"/>
      <c r="J191" s="877"/>
      <c r="K191" s="877"/>
      <c r="L191" s="877"/>
      <c r="DZ191" s="1162"/>
      <c r="EA191" s="1162"/>
      <c r="EB191" s="1162"/>
      <c r="EC191" s="1162"/>
      <c r="ED191" s="1162"/>
      <c r="EE191" s="1162"/>
      <c r="EF191" s="1162"/>
      <c r="EG191" s="1162"/>
      <c r="EH191" s="1162"/>
      <c r="EI191" s="1162"/>
      <c r="EJ191" s="1162"/>
      <c r="EK191" s="1162"/>
      <c r="EL191" s="1162"/>
      <c r="EM191" s="1162"/>
    </row>
    <row r="192" spans="1:143" s="875" customFormat="1">
      <c r="A192" s="877"/>
      <c r="B192" s="877"/>
      <c r="C192" s="877"/>
      <c r="D192" s="877"/>
      <c r="E192" s="877"/>
      <c r="F192" s="877"/>
      <c r="G192" s="877"/>
      <c r="H192" s="877"/>
      <c r="I192" s="877"/>
      <c r="J192" s="877"/>
      <c r="K192" s="877"/>
      <c r="L192" s="877"/>
      <c r="DZ192" s="1162"/>
      <c r="EA192" s="1162"/>
      <c r="EB192" s="1162"/>
      <c r="EC192" s="1162"/>
      <c r="ED192" s="1162"/>
      <c r="EE192" s="1162"/>
      <c r="EF192" s="1162"/>
      <c r="EG192" s="1162"/>
      <c r="EH192" s="1162"/>
      <c r="EI192" s="1162"/>
      <c r="EJ192" s="1162"/>
      <c r="EK192" s="1162"/>
      <c r="EL192" s="1162"/>
      <c r="EM192" s="1162"/>
    </row>
    <row r="193" spans="1:143" s="875" customFormat="1">
      <c r="A193" s="877"/>
      <c r="B193" s="877"/>
      <c r="C193" s="877"/>
      <c r="D193" s="877"/>
      <c r="E193" s="877"/>
      <c r="F193" s="877"/>
      <c r="G193" s="877"/>
      <c r="H193" s="877"/>
      <c r="I193" s="877"/>
      <c r="J193" s="877"/>
      <c r="K193" s="877"/>
      <c r="L193" s="877"/>
      <c r="DZ193" s="1162"/>
      <c r="EA193" s="1162"/>
      <c r="EB193" s="1162"/>
      <c r="EC193" s="1162"/>
      <c r="ED193" s="1162"/>
      <c r="EE193" s="1162"/>
      <c r="EF193" s="1162"/>
      <c r="EG193" s="1162"/>
      <c r="EH193" s="1162"/>
      <c r="EI193" s="1162"/>
      <c r="EJ193" s="1162"/>
      <c r="EK193" s="1162"/>
      <c r="EL193" s="1162"/>
      <c r="EM193" s="1162"/>
    </row>
    <row r="194" spans="1:143" s="875" customFormat="1">
      <c r="A194" s="877"/>
      <c r="B194" s="877"/>
      <c r="C194" s="877"/>
      <c r="D194" s="877"/>
      <c r="E194" s="877"/>
      <c r="F194" s="877"/>
      <c r="G194" s="877"/>
      <c r="H194" s="877"/>
      <c r="I194" s="877"/>
      <c r="J194" s="877"/>
      <c r="K194" s="877"/>
      <c r="L194" s="877"/>
      <c r="DZ194" s="1162"/>
      <c r="EA194" s="1162"/>
      <c r="EB194" s="1162"/>
      <c r="EC194" s="1162"/>
      <c r="ED194" s="1162"/>
      <c r="EE194" s="1162"/>
      <c r="EF194" s="1162"/>
      <c r="EG194" s="1162"/>
      <c r="EH194" s="1162"/>
      <c r="EI194" s="1162"/>
      <c r="EJ194" s="1162"/>
      <c r="EK194" s="1162"/>
      <c r="EL194" s="1162"/>
      <c r="EM194" s="1162"/>
    </row>
    <row r="195" spans="1:143" s="875" customFormat="1">
      <c r="A195" s="877"/>
      <c r="B195" s="877"/>
      <c r="C195" s="877"/>
      <c r="D195" s="877"/>
      <c r="E195" s="877"/>
      <c r="F195" s="877"/>
      <c r="G195" s="877"/>
      <c r="H195" s="877"/>
      <c r="I195" s="877"/>
      <c r="J195" s="877"/>
      <c r="K195" s="877"/>
      <c r="L195" s="877"/>
      <c r="DZ195" s="1162"/>
      <c r="EA195" s="1162"/>
      <c r="EB195" s="1162"/>
      <c r="EC195" s="1162"/>
      <c r="ED195" s="1162"/>
      <c r="EE195" s="1162"/>
      <c r="EF195" s="1162"/>
      <c r="EG195" s="1162"/>
      <c r="EH195" s="1162"/>
      <c r="EI195" s="1162"/>
      <c r="EJ195" s="1162"/>
      <c r="EK195" s="1162"/>
      <c r="EL195" s="1162"/>
      <c r="EM195" s="1162"/>
    </row>
    <row r="196" spans="1:143" s="875" customFormat="1">
      <c r="A196" s="877"/>
      <c r="B196" s="877"/>
      <c r="C196" s="877"/>
      <c r="D196" s="877"/>
      <c r="E196" s="877"/>
      <c r="F196" s="877"/>
      <c r="G196" s="877"/>
      <c r="H196" s="877"/>
      <c r="I196" s="877"/>
      <c r="J196" s="877"/>
      <c r="K196" s="877"/>
      <c r="L196" s="877"/>
      <c r="DZ196" s="1162"/>
      <c r="EA196" s="1162"/>
      <c r="EB196" s="1162"/>
      <c r="EC196" s="1162"/>
      <c r="ED196" s="1162"/>
      <c r="EE196" s="1162"/>
      <c r="EF196" s="1162"/>
      <c r="EG196" s="1162"/>
      <c r="EH196" s="1162"/>
      <c r="EI196" s="1162"/>
      <c r="EJ196" s="1162"/>
      <c r="EK196" s="1162"/>
      <c r="EL196" s="1162"/>
      <c r="EM196" s="1162"/>
    </row>
    <row r="197" spans="1:143" s="875" customFormat="1">
      <c r="A197" s="877"/>
      <c r="B197" s="877"/>
      <c r="C197" s="877"/>
      <c r="D197" s="877"/>
      <c r="E197" s="877"/>
      <c r="F197" s="877"/>
      <c r="G197" s="877"/>
      <c r="H197" s="877"/>
      <c r="I197" s="877"/>
      <c r="J197" s="877"/>
      <c r="K197" s="877"/>
      <c r="L197" s="877"/>
      <c r="DZ197" s="1162"/>
      <c r="EA197" s="1162"/>
      <c r="EB197" s="1162"/>
      <c r="EC197" s="1162"/>
      <c r="ED197" s="1162"/>
      <c r="EE197" s="1162"/>
      <c r="EF197" s="1162"/>
      <c r="EG197" s="1162"/>
      <c r="EH197" s="1162"/>
      <c r="EI197" s="1162"/>
      <c r="EJ197" s="1162"/>
      <c r="EK197" s="1162"/>
      <c r="EL197" s="1162"/>
      <c r="EM197" s="1162"/>
    </row>
    <row r="198" spans="1:143" s="875" customFormat="1">
      <c r="A198" s="877"/>
      <c r="B198" s="877"/>
      <c r="C198" s="877"/>
      <c r="D198" s="877"/>
      <c r="E198" s="877"/>
      <c r="F198" s="877"/>
      <c r="G198" s="877"/>
      <c r="H198" s="877"/>
      <c r="I198" s="877"/>
      <c r="J198" s="877"/>
      <c r="K198" s="877"/>
      <c r="L198" s="877"/>
      <c r="DZ198" s="1162"/>
      <c r="EA198" s="1162"/>
      <c r="EB198" s="1162"/>
      <c r="EC198" s="1162"/>
      <c r="ED198" s="1162"/>
      <c r="EE198" s="1162"/>
      <c r="EF198" s="1162"/>
      <c r="EG198" s="1162"/>
      <c r="EH198" s="1162"/>
      <c r="EI198" s="1162"/>
      <c r="EJ198" s="1162"/>
      <c r="EK198" s="1162"/>
      <c r="EL198" s="1162"/>
      <c r="EM198" s="1162"/>
    </row>
    <row r="199" spans="1:143" s="875" customFormat="1">
      <c r="A199" s="877"/>
      <c r="B199" s="877"/>
      <c r="C199" s="877"/>
      <c r="D199" s="877"/>
      <c r="E199" s="877"/>
      <c r="F199" s="877"/>
      <c r="G199" s="877"/>
      <c r="H199" s="877"/>
      <c r="I199" s="877"/>
      <c r="J199" s="877"/>
      <c r="K199" s="877"/>
      <c r="L199" s="877"/>
      <c r="DZ199" s="1162"/>
      <c r="EA199" s="1162"/>
      <c r="EB199" s="1162"/>
      <c r="EC199" s="1162"/>
      <c r="ED199" s="1162"/>
      <c r="EE199" s="1162"/>
      <c r="EF199" s="1162"/>
      <c r="EG199" s="1162"/>
      <c r="EH199" s="1162"/>
      <c r="EI199" s="1162"/>
      <c r="EJ199" s="1162"/>
      <c r="EK199" s="1162"/>
      <c r="EL199" s="1162"/>
      <c r="EM199" s="1162"/>
    </row>
    <row r="200" spans="1:143" s="875" customFormat="1">
      <c r="A200" s="877"/>
      <c r="B200" s="877"/>
      <c r="C200" s="877"/>
      <c r="D200" s="877"/>
      <c r="E200" s="877"/>
      <c r="F200" s="877"/>
      <c r="G200" s="877"/>
      <c r="H200" s="877"/>
      <c r="I200" s="877"/>
      <c r="J200" s="877"/>
      <c r="K200" s="877"/>
      <c r="L200" s="877"/>
      <c r="DZ200" s="1162"/>
      <c r="EA200" s="1162"/>
      <c r="EB200" s="1162"/>
      <c r="EC200" s="1162"/>
      <c r="ED200" s="1162"/>
      <c r="EE200" s="1162"/>
      <c r="EF200" s="1162"/>
      <c r="EG200" s="1162"/>
      <c r="EH200" s="1162"/>
      <c r="EI200" s="1162"/>
      <c r="EJ200" s="1162"/>
      <c r="EK200" s="1162"/>
      <c r="EL200" s="1162"/>
      <c r="EM200" s="1162"/>
    </row>
    <row r="201" spans="1:143" s="875" customFormat="1">
      <c r="A201" s="877"/>
      <c r="B201" s="877"/>
      <c r="C201" s="877"/>
      <c r="D201" s="877"/>
      <c r="E201" s="877"/>
      <c r="F201" s="877"/>
      <c r="G201" s="877"/>
      <c r="H201" s="877"/>
      <c r="I201" s="877"/>
      <c r="J201" s="877"/>
      <c r="K201" s="877"/>
      <c r="L201" s="877"/>
      <c r="DZ201" s="1162"/>
      <c r="EA201" s="1162"/>
      <c r="EB201" s="1162"/>
      <c r="EC201" s="1162"/>
      <c r="ED201" s="1162"/>
      <c r="EE201" s="1162"/>
      <c r="EF201" s="1162"/>
      <c r="EG201" s="1162"/>
      <c r="EH201" s="1162"/>
      <c r="EI201" s="1162"/>
      <c r="EJ201" s="1162"/>
      <c r="EK201" s="1162"/>
      <c r="EL201" s="1162"/>
      <c r="EM201" s="1162"/>
    </row>
    <row r="202" spans="1:143" s="875" customFormat="1">
      <c r="A202" s="877"/>
      <c r="B202" s="877"/>
      <c r="C202" s="877"/>
      <c r="D202" s="877"/>
      <c r="E202" s="877"/>
      <c r="F202" s="877"/>
      <c r="G202" s="877"/>
      <c r="H202" s="877"/>
      <c r="I202" s="877"/>
      <c r="J202" s="877"/>
      <c r="K202" s="877"/>
      <c r="L202" s="877"/>
      <c r="DZ202" s="1162"/>
      <c r="EA202" s="1162"/>
      <c r="EB202" s="1162"/>
      <c r="EC202" s="1162"/>
      <c r="ED202" s="1162"/>
      <c r="EE202" s="1162"/>
      <c r="EF202" s="1162"/>
      <c r="EG202" s="1162"/>
      <c r="EH202" s="1162"/>
      <c r="EI202" s="1162"/>
      <c r="EJ202" s="1162"/>
      <c r="EK202" s="1162"/>
      <c r="EL202" s="1162"/>
      <c r="EM202" s="1162"/>
    </row>
    <row r="203" spans="1:143" s="875" customFormat="1">
      <c r="A203" s="877"/>
      <c r="B203" s="877"/>
      <c r="C203" s="877"/>
      <c r="D203" s="877"/>
      <c r="E203" s="877"/>
      <c r="F203" s="877"/>
      <c r="G203" s="877"/>
      <c r="H203" s="877"/>
      <c r="I203" s="877"/>
      <c r="J203" s="877"/>
      <c r="K203" s="877"/>
      <c r="L203" s="877"/>
      <c r="DZ203" s="1162"/>
      <c r="EA203" s="1162"/>
      <c r="EB203" s="1162"/>
      <c r="EC203" s="1162"/>
      <c r="ED203" s="1162"/>
      <c r="EE203" s="1162"/>
      <c r="EF203" s="1162"/>
      <c r="EG203" s="1162"/>
      <c r="EH203" s="1162"/>
      <c r="EI203" s="1162"/>
      <c r="EJ203" s="1162"/>
      <c r="EK203" s="1162"/>
      <c r="EL203" s="1162"/>
      <c r="EM203" s="1162"/>
    </row>
    <row r="204" spans="1:143" s="875" customFormat="1">
      <c r="A204" s="877"/>
      <c r="B204" s="877"/>
      <c r="C204" s="877"/>
      <c r="D204" s="877"/>
      <c r="E204" s="877"/>
      <c r="F204" s="877"/>
      <c r="G204" s="877"/>
      <c r="H204" s="877"/>
      <c r="I204" s="877"/>
      <c r="J204" s="877"/>
      <c r="K204" s="877"/>
      <c r="L204" s="877"/>
      <c r="DZ204" s="1162"/>
      <c r="EA204" s="1162"/>
      <c r="EB204" s="1162"/>
      <c r="EC204" s="1162"/>
      <c r="ED204" s="1162"/>
      <c r="EE204" s="1162"/>
      <c r="EF204" s="1162"/>
      <c r="EG204" s="1162"/>
      <c r="EH204" s="1162"/>
      <c r="EI204" s="1162"/>
      <c r="EJ204" s="1162"/>
      <c r="EK204" s="1162"/>
      <c r="EL204" s="1162"/>
      <c r="EM204" s="1162"/>
    </row>
    <row r="205" spans="1:143" s="875" customFormat="1">
      <c r="A205" s="877"/>
      <c r="B205" s="877"/>
      <c r="C205" s="877"/>
      <c r="D205" s="877"/>
      <c r="E205" s="877"/>
      <c r="F205" s="877"/>
      <c r="G205" s="877"/>
      <c r="H205" s="877"/>
      <c r="I205" s="877"/>
      <c r="J205" s="877"/>
      <c r="K205" s="877"/>
      <c r="L205" s="877"/>
      <c r="DZ205" s="1162"/>
      <c r="EA205" s="1162"/>
      <c r="EB205" s="1162"/>
      <c r="EC205" s="1162"/>
      <c r="ED205" s="1162"/>
      <c r="EE205" s="1162"/>
      <c r="EF205" s="1162"/>
      <c r="EG205" s="1162"/>
      <c r="EH205" s="1162"/>
      <c r="EI205" s="1162"/>
      <c r="EJ205" s="1162"/>
      <c r="EK205" s="1162"/>
      <c r="EL205" s="1162"/>
      <c r="EM205" s="1162"/>
    </row>
    <row r="206" spans="1:143" s="875" customFormat="1">
      <c r="A206" s="877"/>
      <c r="B206" s="877"/>
      <c r="C206" s="877"/>
      <c r="D206" s="877"/>
      <c r="E206" s="877"/>
      <c r="F206" s="877"/>
      <c r="G206" s="877"/>
      <c r="H206" s="877"/>
      <c r="I206" s="877"/>
      <c r="J206" s="877"/>
      <c r="K206" s="877"/>
      <c r="L206" s="877"/>
      <c r="DZ206" s="1162"/>
      <c r="EA206" s="1162"/>
      <c r="EB206" s="1162"/>
      <c r="EC206" s="1162"/>
      <c r="ED206" s="1162"/>
      <c r="EE206" s="1162"/>
      <c r="EF206" s="1162"/>
      <c r="EG206" s="1162"/>
      <c r="EH206" s="1162"/>
      <c r="EI206" s="1162"/>
      <c r="EJ206" s="1162"/>
      <c r="EK206" s="1162"/>
      <c r="EL206" s="1162"/>
      <c r="EM206" s="1162"/>
    </row>
    <row r="207" spans="1:143" s="875" customFormat="1">
      <c r="A207" s="877"/>
      <c r="B207" s="877"/>
      <c r="C207" s="877"/>
      <c r="D207" s="877"/>
      <c r="E207" s="877"/>
      <c r="F207" s="877"/>
      <c r="G207" s="877"/>
      <c r="H207" s="877"/>
      <c r="I207" s="877"/>
      <c r="J207" s="877"/>
      <c r="K207" s="877"/>
      <c r="L207" s="877"/>
      <c r="DZ207" s="1162"/>
      <c r="EA207" s="1162"/>
      <c r="EB207" s="1162"/>
      <c r="EC207" s="1162"/>
      <c r="ED207" s="1162"/>
      <c r="EE207" s="1162"/>
      <c r="EF207" s="1162"/>
      <c r="EG207" s="1162"/>
      <c r="EH207" s="1162"/>
      <c r="EI207" s="1162"/>
      <c r="EJ207" s="1162"/>
      <c r="EK207" s="1162"/>
      <c r="EL207" s="1162"/>
      <c r="EM207" s="1162"/>
    </row>
    <row r="208" spans="1:143" s="875" customFormat="1">
      <c r="A208" s="877"/>
      <c r="B208" s="877"/>
      <c r="C208" s="877"/>
      <c r="D208" s="877"/>
      <c r="E208" s="877"/>
      <c r="F208" s="877"/>
      <c r="G208" s="877"/>
      <c r="H208" s="877"/>
      <c r="I208" s="877"/>
      <c r="J208" s="877"/>
      <c r="K208" s="877"/>
      <c r="L208" s="877"/>
      <c r="DZ208" s="1162"/>
      <c r="EA208" s="1162"/>
      <c r="EB208" s="1162"/>
      <c r="EC208" s="1162"/>
      <c r="ED208" s="1162"/>
      <c r="EE208" s="1162"/>
      <c r="EF208" s="1162"/>
      <c r="EG208" s="1162"/>
      <c r="EH208" s="1162"/>
      <c r="EI208" s="1162"/>
      <c r="EJ208" s="1162"/>
      <c r="EK208" s="1162"/>
      <c r="EL208" s="1162"/>
      <c r="EM208" s="1162"/>
    </row>
    <row r="209" spans="1:143" s="875" customFormat="1">
      <c r="A209" s="877"/>
      <c r="B209" s="877"/>
      <c r="C209" s="877"/>
      <c r="D209" s="877"/>
      <c r="E209" s="877"/>
      <c r="F209" s="877"/>
      <c r="G209" s="877"/>
      <c r="H209" s="877"/>
      <c r="I209" s="877"/>
      <c r="J209" s="877"/>
      <c r="K209" s="877"/>
      <c r="L209" s="877"/>
      <c r="DZ209" s="1162"/>
      <c r="EA209" s="1162"/>
      <c r="EB209" s="1162"/>
      <c r="EC209" s="1162"/>
      <c r="ED209" s="1162"/>
      <c r="EE209" s="1162"/>
      <c r="EF209" s="1162"/>
      <c r="EG209" s="1162"/>
      <c r="EH209" s="1162"/>
      <c r="EI209" s="1162"/>
      <c r="EJ209" s="1162"/>
      <c r="EK209" s="1162"/>
      <c r="EL209" s="1162"/>
      <c r="EM209" s="1162"/>
    </row>
    <row r="210" spans="1:143" s="875" customFormat="1">
      <c r="A210" s="877"/>
      <c r="B210" s="877"/>
      <c r="C210" s="877"/>
      <c r="D210" s="877"/>
      <c r="E210" s="877"/>
      <c r="F210" s="877"/>
      <c r="G210" s="877"/>
      <c r="H210" s="877"/>
      <c r="I210" s="877"/>
      <c r="J210" s="877"/>
      <c r="K210" s="877"/>
      <c r="L210" s="877"/>
      <c r="DZ210" s="1162"/>
      <c r="EA210" s="1162"/>
      <c r="EB210" s="1162"/>
      <c r="EC210" s="1162"/>
      <c r="ED210" s="1162"/>
      <c r="EE210" s="1162"/>
      <c r="EF210" s="1162"/>
      <c r="EG210" s="1162"/>
      <c r="EH210" s="1162"/>
      <c r="EI210" s="1162"/>
      <c r="EJ210" s="1162"/>
      <c r="EK210" s="1162"/>
      <c r="EL210" s="1162"/>
      <c r="EM210" s="1162"/>
    </row>
    <row r="211" spans="1:143" s="875" customFormat="1">
      <c r="A211" s="877"/>
      <c r="B211" s="877"/>
      <c r="C211" s="877"/>
      <c r="D211" s="877"/>
      <c r="E211" s="877"/>
      <c r="F211" s="877"/>
      <c r="G211" s="877"/>
      <c r="H211" s="877"/>
      <c r="I211" s="877"/>
      <c r="J211" s="877"/>
      <c r="K211" s="877"/>
      <c r="L211" s="877"/>
      <c r="DZ211" s="1162"/>
      <c r="EA211" s="1162"/>
      <c r="EB211" s="1162"/>
      <c r="EC211" s="1162"/>
      <c r="ED211" s="1162"/>
      <c r="EE211" s="1162"/>
      <c r="EF211" s="1162"/>
      <c r="EG211" s="1162"/>
      <c r="EH211" s="1162"/>
      <c r="EI211" s="1162"/>
      <c r="EJ211" s="1162"/>
      <c r="EK211" s="1162"/>
      <c r="EL211" s="1162"/>
      <c r="EM211" s="1162"/>
    </row>
    <row r="212" spans="1:143" s="875" customFormat="1">
      <c r="A212" s="877"/>
      <c r="B212" s="877"/>
      <c r="C212" s="877"/>
      <c r="D212" s="877"/>
      <c r="E212" s="877"/>
      <c r="F212" s="877"/>
      <c r="G212" s="877"/>
      <c r="H212" s="877"/>
      <c r="I212" s="877"/>
      <c r="J212" s="877"/>
      <c r="K212" s="877"/>
      <c r="L212" s="877"/>
      <c r="DZ212" s="1162"/>
      <c r="EA212" s="1162"/>
      <c r="EB212" s="1162"/>
      <c r="EC212" s="1162"/>
      <c r="ED212" s="1162"/>
      <c r="EE212" s="1162"/>
      <c r="EF212" s="1162"/>
      <c r="EG212" s="1162"/>
      <c r="EH212" s="1162"/>
      <c r="EI212" s="1162"/>
      <c r="EJ212" s="1162"/>
      <c r="EK212" s="1162"/>
      <c r="EL212" s="1162"/>
      <c r="EM212" s="1162"/>
    </row>
    <row r="213" spans="1:143" s="875" customFormat="1">
      <c r="A213" s="877"/>
      <c r="B213" s="877"/>
      <c r="C213" s="877"/>
      <c r="D213" s="877"/>
      <c r="E213" s="877"/>
      <c r="F213" s="877"/>
      <c r="G213" s="877"/>
      <c r="H213" s="877"/>
      <c r="I213" s="877"/>
      <c r="J213" s="877"/>
      <c r="K213" s="877"/>
      <c r="L213" s="877"/>
      <c r="DZ213" s="1162"/>
      <c r="EA213" s="1162"/>
      <c r="EB213" s="1162"/>
      <c r="EC213" s="1162"/>
      <c r="ED213" s="1162"/>
      <c r="EE213" s="1162"/>
      <c r="EF213" s="1162"/>
      <c r="EG213" s="1162"/>
      <c r="EH213" s="1162"/>
      <c r="EI213" s="1162"/>
      <c r="EJ213" s="1162"/>
      <c r="EK213" s="1162"/>
      <c r="EL213" s="1162"/>
      <c r="EM213" s="1162"/>
    </row>
    <row r="214" spans="1:143" s="875" customFormat="1">
      <c r="A214" s="877"/>
      <c r="B214" s="877"/>
      <c r="C214" s="877"/>
      <c r="D214" s="877"/>
      <c r="E214" s="877"/>
      <c r="F214" s="877"/>
      <c r="G214" s="877"/>
      <c r="H214" s="877"/>
      <c r="I214" s="877"/>
      <c r="J214" s="877"/>
      <c r="K214" s="877"/>
      <c r="L214" s="877"/>
      <c r="DZ214" s="1162"/>
      <c r="EA214" s="1162"/>
      <c r="EB214" s="1162"/>
      <c r="EC214" s="1162"/>
      <c r="ED214" s="1162"/>
      <c r="EE214" s="1162"/>
      <c r="EF214" s="1162"/>
      <c r="EG214" s="1162"/>
      <c r="EH214" s="1162"/>
      <c r="EI214" s="1162"/>
      <c r="EJ214" s="1162"/>
      <c r="EK214" s="1162"/>
      <c r="EL214" s="1162"/>
      <c r="EM214" s="1162"/>
    </row>
    <row r="215" spans="1:143" s="875" customFormat="1">
      <c r="A215" s="877"/>
      <c r="B215" s="877"/>
      <c r="C215" s="877"/>
      <c r="D215" s="877"/>
      <c r="E215" s="877"/>
      <c r="F215" s="877"/>
      <c r="G215" s="877"/>
      <c r="H215" s="877"/>
      <c r="I215" s="877"/>
      <c r="J215" s="877"/>
      <c r="K215" s="877"/>
      <c r="L215" s="877"/>
      <c r="DZ215" s="1162"/>
      <c r="EA215" s="1162"/>
      <c r="EB215" s="1162"/>
      <c r="EC215" s="1162"/>
      <c r="ED215" s="1162"/>
      <c r="EE215" s="1162"/>
      <c r="EF215" s="1162"/>
      <c r="EG215" s="1162"/>
      <c r="EH215" s="1162"/>
      <c r="EI215" s="1162"/>
      <c r="EJ215" s="1162"/>
      <c r="EK215" s="1162"/>
      <c r="EL215" s="1162"/>
      <c r="EM215" s="1162"/>
    </row>
    <row r="216" spans="1:143" s="875" customFormat="1">
      <c r="A216" s="877"/>
      <c r="B216" s="877"/>
      <c r="C216" s="877"/>
      <c r="D216" s="877"/>
      <c r="E216" s="877"/>
      <c r="F216" s="877"/>
      <c r="G216" s="877"/>
      <c r="H216" s="877"/>
      <c r="I216" s="877"/>
      <c r="J216" s="877"/>
      <c r="K216" s="877"/>
      <c r="L216" s="877"/>
      <c r="DZ216" s="1162"/>
      <c r="EA216" s="1162"/>
      <c r="EB216" s="1162"/>
      <c r="EC216" s="1162"/>
      <c r="ED216" s="1162"/>
      <c r="EE216" s="1162"/>
      <c r="EF216" s="1162"/>
      <c r="EG216" s="1162"/>
      <c r="EH216" s="1162"/>
      <c r="EI216" s="1162"/>
      <c r="EJ216" s="1162"/>
      <c r="EK216" s="1162"/>
      <c r="EL216" s="1162"/>
      <c r="EM216" s="1162"/>
    </row>
    <row r="217" spans="1:143" s="875" customFormat="1">
      <c r="A217" s="877"/>
      <c r="B217" s="877"/>
      <c r="C217" s="877"/>
      <c r="D217" s="877"/>
      <c r="E217" s="877"/>
      <c r="F217" s="877"/>
      <c r="G217" s="877"/>
      <c r="H217" s="877"/>
      <c r="I217" s="877"/>
      <c r="J217" s="877"/>
      <c r="K217" s="877"/>
      <c r="L217" s="877"/>
      <c r="DZ217" s="1162"/>
      <c r="EA217" s="1162"/>
      <c r="EB217" s="1162"/>
      <c r="EC217" s="1162"/>
      <c r="ED217" s="1162"/>
      <c r="EE217" s="1162"/>
      <c r="EF217" s="1162"/>
      <c r="EG217" s="1162"/>
      <c r="EH217" s="1162"/>
      <c r="EI217" s="1162"/>
      <c r="EJ217" s="1162"/>
      <c r="EK217" s="1162"/>
      <c r="EL217" s="1162"/>
      <c r="EM217" s="1162"/>
    </row>
    <row r="218" spans="1:143" s="875" customFormat="1">
      <c r="A218" s="877"/>
      <c r="B218" s="877"/>
      <c r="C218" s="877"/>
      <c r="D218" s="877"/>
      <c r="E218" s="877"/>
      <c r="F218" s="877"/>
      <c r="G218" s="877"/>
      <c r="H218" s="877"/>
      <c r="I218" s="877"/>
      <c r="J218" s="877"/>
      <c r="K218" s="877"/>
      <c r="L218" s="877"/>
      <c r="DZ218" s="1162"/>
      <c r="EA218" s="1162"/>
      <c r="EB218" s="1162"/>
      <c r="EC218" s="1162"/>
      <c r="ED218" s="1162"/>
      <c r="EE218" s="1162"/>
      <c r="EF218" s="1162"/>
      <c r="EG218" s="1162"/>
      <c r="EH218" s="1162"/>
      <c r="EI218" s="1162"/>
      <c r="EJ218" s="1162"/>
      <c r="EK218" s="1162"/>
      <c r="EL218" s="1162"/>
      <c r="EM218" s="1162"/>
    </row>
    <row r="219" spans="1:143" s="875" customFormat="1">
      <c r="A219" s="877"/>
      <c r="B219" s="877"/>
      <c r="C219" s="877"/>
      <c r="D219" s="877"/>
      <c r="E219" s="877"/>
      <c r="F219" s="877"/>
      <c r="G219" s="877"/>
      <c r="H219" s="877"/>
      <c r="I219" s="877"/>
      <c r="J219" s="877"/>
      <c r="K219" s="877"/>
      <c r="L219" s="877"/>
      <c r="DZ219" s="1162"/>
      <c r="EA219" s="1162"/>
      <c r="EB219" s="1162"/>
      <c r="EC219" s="1162"/>
      <c r="ED219" s="1162"/>
      <c r="EE219" s="1162"/>
      <c r="EF219" s="1162"/>
      <c r="EG219" s="1162"/>
      <c r="EH219" s="1162"/>
      <c r="EI219" s="1162"/>
      <c r="EJ219" s="1162"/>
      <c r="EK219" s="1162"/>
      <c r="EL219" s="1162"/>
      <c r="EM219" s="1162"/>
    </row>
    <row r="220" spans="1:143" s="875" customFormat="1">
      <c r="A220" s="877"/>
      <c r="B220" s="877"/>
      <c r="C220" s="877"/>
      <c r="D220" s="877"/>
      <c r="E220" s="877"/>
      <c r="F220" s="877"/>
      <c r="G220" s="877"/>
      <c r="H220" s="877"/>
      <c r="I220" s="877"/>
      <c r="J220" s="877"/>
      <c r="K220" s="877"/>
      <c r="L220" s="877"/>
      <c r="DZ220" s="1162"/>
      <c r="EA220" s="1162"/>
      <c r="EB220" s="1162"/>
      <c r="EC220" s="1162"/>
      <c r="ED220" s="1162"/>
      <c r="EE220" s="1162"/>
      <c r="EF220" s="1162"/>
      <c r="EG220" s="1162"/>
      <c r="EH220" s="1162"/>
      <c r="EI220" s="1162"/>
      <c r="EJ220" s="1162"/>
      <c r="EK220" s="1162"/>
      <c r="EL220" s="1162"/>
      <c r="EM220" s="1162"/>
    </row>
    <row r="221" spans="1:143" s="875" customFormat="1">
      <c r="A221" s="877"/>
      <c r="B221" s="877"/>
      <c r="C221" s="877"/>
      <c r="D221" s="877"/>
      <c r="E221" s="877"/>
      <c r="F221" s="877"/>
      <c r="G221" s="877"/>
      <c r="H221" s="877"/>
      <c r="I221" s="877"/>
      <c r="J221" s="877"/>
      <c r="K221" s="877"/>
      <c r="L221" s="877"/>
      <c r="DZ221" s="1162"/>
      <c r="EA221" s="1162"/>
      <c r="EB221" s="1162"/>
      <c r="EC221" s="1162"/>
      <c r="ED221" s="1162"/>
      <c r="EE221" s="1162"/>
      <c r="EF221" s="1162"/>
      <c r="EG221" s="1162"/>
      <c r="EH221" s="1162"/>
      <c r="EI221" s="1162"/>
      <c r="EJ221" s="1162"/>
      <c r="EK221" s="1162"/>
      <c r="EL221" s="1162"/>
      <c r="EM221" s="1162"/>
    </row>
    <row r="222" spans="1:143" s="875" customFormat="1">
      <c r="A222" s="877"/>
      <c r="B222" s="877"/>
      <c r="C222" s="877"/>
      <c r="D222" s="877"/>
      <c r="E222" s="877"/>
      <c r="F222" s="877"/>
      <c r="G222" s="877"/>
      <c r="H222" s="877"/>
      <c r="I222" s="877"/>
      <c r="J222" s="877"/>
      <c r="K222" s="877"/>
      <c r="L222" s="877"/>
      <c r="DZ222" s="1162"/>
      <c r="EA222" s="1162"/>
      <c r="EB222" s="1162"/>
      <c r="EC222" s="1162"/>
      <c r="ED222" s="1162"/>
      <c r="EE222" s="1162"/>
      <c r="EF222" s="1162"/>
      <c r="EG222" s="1162"/>
      <c r="EH222" s="1162"/>
      <c r="EI222" s="1162"/>
      <c r="EJ222" s="1162"/>
      <c r="EK222" s="1162"/>
      <c r="EL222" s="1162"/>
      <c r="EM222" s="1162"/>
    </row>
    <row r="223" spans="1:143" s="875" customFormat="1">
      <c r="A223" s="877"/>
      <c r="B223" s="877"/>
      <c r="C223" s="877"/>
      <c r="D223" s="877"/>
      <c r="E223" s="877"/>
      <c r="F223" s="877"/>
      <c r="G223" s="877"/>
      <c r="H223" s="877"/>
      <c r="I223" s="877"/>
      <c r="J223" s="877"/>
      <c r="K223" s="877"/>
      <c r="L223" s="877"/>
      <c r="DZ223" s="1162"/>
      <c r="EA223" s="1162"/>
      <c r="EB223" s="1162"/>
      <c r="EC223" s="1162"/>
      <c r="ED223" s="1162"/>
      <c r="EE223" s="1162"/>
      <c r="EF223" s="1162"/>
      <c r="EG223" s="1162"/>
      <c r="EH223" s="1162"/>
      <c r="EI223" s="1162"/>
      <c r="EJ223" s="1162"/>
      <c r="EK223" s="1162"/>
      <c r="EL223" s="1162"/>
      <c r="EM223" s="1162"/>
    </row>
    <row r="224" spans="1:143" s="875" customFormat="1">
      <c r="A224" s="877"/>
      <c r="B224" s="877"/>
      <c r="C224" s="877"/>
      <c r="D224" s="877"/>
      <c r="E224" s="877"/>
      <c r="F224" s="877"/>
      <c r="G224" s="877"/>
      <c r="H224" s="877"/>
      <c r="I224" s="877"/>
      <c r="J224" s="877"/>
      <c r="K224" s="877"/>
      <c r="L224" s="877"/>
      <c r="DZ224" s="1162"/>
      <c r="EA224" s="1162"/>
      <c r="EB224" s="1162"/>
      <c r="EC224" s="1162"/>
      <c r="ED224" s="1162"/>
      <c r="EE224" s="1162"/>
      <c r="EF224" s="1162"/>
      <c r="EG224" s="1162"/>
      <c r="EH224" s="1162"/>
      <c r="EI224" s="1162"/>
      <c r="EJ224" s="1162"/>
      <c r="EK224" s="1162"/>
      <c r="EL224" s="1162"/>
      <c r="EM224" s="1162"/>
    </row>
    <row r="225" spans="1:143" s="875" customFormat="1">
      <c r="A225" s="877"/>
      <c r="B225" s="877"/>
      <c r="C225" s="877"/>
      <c r="D225" s="877"/>
      <c r="E225" s="877"/>
      <c r="F225" s="877"/>
      <c r="G225" s="877"/>
      <c r="H225" s="877"/>
      <c r="I225" s="877"/>
      <c r="J225" s="877"/>
      <c r="K225" s="877"/>
      <c r="L225" s="877"/>
      <c r="DZ225" s="1162"/>
      <c r="EA225" s="1162"/>
      <c r="EB225" s="1162"/>
      <c r="EC225" s="1162"/>
      <c r="ED225" s="1162"/>
      <c r="EE225" s="1162"/>
      <c r="EF225" s="1162"/>
      <c r="EG225" s="1162"/>
      <c r="EH225" s="1162"/>
      <c r="EI225" s="1162"/>
      <c r="EJ225" s="1162"/>
      <c r="EK225" s="1162"/>
      <c r="EL225" s="1162"/>
      <c r="EM225" s="1162"/>
    </row>
    <row r="226" spans="1:143" s="875" customFormat="1">
      <c r="A226" s="877"/>
      <c r="B226" s="877"/>
      <c r="C226" s="877"/>
      <c r="D226" s="877"/>
      <c r="E226" s="877"/>
      <c r="F226" s="877"/>
      <c r="G226" s="877"/>
      <c r="H226" s="877"/>
      <c r="I226" s="877"/>
      <c r="J226" s="877"/>
      <c r="K226" s="877"/>
      <c r="L226" s="877"/>
      <c r="DZ226" s="1162"/>
      <c r="EA226" s="1162"/>
      <c r="EB226" s="1162"/>
      <c r="EC226" s="1162"/>
      <c r="ED226" s="1162"/>
      <c r="EE226" s="1162"/>
      <c r="EF226" s="1162"/>
      <c r="EG226" s="1162"/>
      <c r="EH226" s="1162"/>
      <c r="EI226" s="1162"/>
      <c r="EJ226" s="1162"/>
      <c r="EK226" s="1162"/>
      <c r="EL226" s="1162"/>
      <c r="EM226" s="1162"/>
    </row>
    <row r="227" spans="1:143" s="875" customFormat="1">
      <c r="A227" s="877"/>
      <c r="B227" s="877"/>
      <c r="C227" s="877"/>
      <c r="D227" s="877"/>
      <c r="E227" s="877"/>
      <c r="F227" s="877"/>
      <c r="G227" s="877"/>
      <c r="H227" s="877"/>
      <c r="I227" s="877"/>
      <c r="J227" s="877"/>
      <c r="K227" s="877"/>
      <c r="L227" s="877"/>
      <c r="DZ227" s="1162"/>
      <c r="EA227" s="1162"/>
      <c r="EB227" s="1162"/>
      <c r="EC227" s="1162"/>
      <c r="ED227" s="1162"/>
      <c r="EE227" s="1162"/>
      <c r="EF227" s="1162"/>
      <c r="EG227" s="1162"/>
      <c r="EH227" s="1162"/>
      <c r="EI227" s="1162"/>
      <c r="EJ227" s="1162"/>
      <c r="EK227" s="1162"/>
      <c r="EL227" s="1162"/>
      <c r="EM227" s="1162"/>
    </row>
    <row r="228" spans="1:143" s="875" customFormat="1">
      <c r="A228" s="877"/>
      <c r="B228" s="877"/>
      <c r="C228" s="877"/>
      <c r="D228" s="877"/>
      <c r="E228" s="877"/>
      <c r="F228" s="877"/>
      <c r="G228" s="877"/>
      <c r="H228" s="877"/>
      <c r="I228" s="877"/>
      <c r="J228" s="877"/>
      <c r="K228" s="877"/>
      <c r="L228" s="877"/>
      <c r="DZ228" s="1162"/>
      <c r="EA228" s="1162"/>
      <c r="EB228" s="1162"/>
      <c r="EC228" s="1162"/>
      <c r="ED228" s="1162"/>
      <c r="EE228" s="1162"/>
      <c r="EF228" s="1162"/>
      <c r="EG228" s="1162"/>
      <c r="EH228" s="1162"/>
      <c r="EI228" s="1162"/>
      <c r="EJ228" s="1162"/>
      <c r="EK228" s="1162"/>
      <c r="EL228" s="1162"/>
      <c r="EM228" s="1162"/>
    </row>
    <row r="229" spans="1:143" s="875" customFormat="1">
      <c r="A229" s="877"/>
      <c r="B229" s="877"/>
      <c r="C229" s="877"/>
      <c r="D229" s="877"/>
      <c r="E229" s="877"/>
      <c r="F229" s="877"/>
      <c r="G229" s="877"/>
      <c r="H229" s="877"/>
      <c r="I229" s="877"/>
      <c r="J229" s="877"/>
      <c r="K229" s="877"/>
      <c r="L229" s="877"/>
      <c r="DZ229" s="1162"/>
      <c r="EA229" s="1162"/>
      <c r="EB229" s="1162"/>
      <c r="EC229" s="1162"/>
      <c r="ED229" s="1162"/>
      <c r="EE229" s="1162"/>
      <c r="EF229" s="1162"/>
      <c r="EG229" s="1162"/>
      <c r="EH229" s="1162"/>
      <c r="EI229" s="1162"/>
      <c r="EJ229" s="1162"/>
      <c r="EK229" s="1162"/>
      <c r="EL229" s="1162"/>
      <c r="EM229" s="1162"/>
    </row>
    <row r="230" spans="1:143" s="875" customFormat="1">
      <c r="A230" s="877"/>
      <c r="B230" s="877"/>
      <c r="C230" s="877"/>
      <c r="D230" s="877"/>
      <c r="E230" s="877"/>
      <c r="F230" s="877"/>
      <c r="G230" s="877"/>
      <c r="H230" s="877"/>
      <c r="I230" s="877"/>
      <c r="J230" s="877"/>
      <c r="K230" s="877"/>
      <c r="L230" s="877"/>
      <c r="DZ230" s="1162"/>
      <c r="EA230" s="1162"/>
      <c r="EB230" s="1162"/>
      <c r="EC230" s="1162"/>
      <c r="ED230" s="1162"/>
      <c r="EE230" s="1162"/>
      <c r="EF230" s="1162"/>
      <c r="EG230" s="1162"/>
      <c r="EH230" s="1162"/>
      <c r="EI230" s="1162"/>
      <c r="EJ230" s="1162"/>
      <c r="EK230" s="1162"/>
      <c r="EL230" s="1162"/>
      <c r="EM230" s="1162"/>
    </row>
    <row r="231" spans="1:143" s="875" customFormat="1">
      <c r="A231" s="877"/>
      <c r="B231" s="877"/>
      <c r="C231" s="877"/>
      <c r="D231" s="877"/>
      <c r="E231" s="877"/>
      <c r="F231" s="877"/>
      <c r="G231" s="877"/>
      <c r="H231" s="877"/>
      <c r="I231" s="877"/>
      <c r="J231" s="877"/>
      <c r="K231" s="877"/>
      <c r="L231" s="877"/>
      <c r="DZ231" s="1162"/>
      <c r="EA231" s="1162"/>
      <c r="EB231" s="1162"/>
      <c r="EC231" s="1162"/>
      <c r="ED231" s="1162"/>
      <c r="EE231" s="1162"/>
      <c r="EF231" s="1162"/>
      <c r="EG231" s="1162"/>
      <c r="EH231" s="1162"/>
      <c r="EI231" s="1162"/>
      <c r="EJ231" s="1162"/>
      <c r="EK231" s="1162"/>
      <c r="EL231" s="1162"/>
      <c r="EM231" s="1162"/>
    </row>
    <row r="232" spans="1:143" s="875" customFormat="1">
      <c r="A232" s="877"/>
      <c r="B232" s="877"/>
      <c r="C232" s="877"/>
      <c r="D232" s="877"/>
      <c r="E232" s="877"/>
      <c r="F232" s="877"/>
      <c r="G232" s="877"/>
      <c r="H232" s="877"/>
      <c r="I232" s="877"/>
      <c r="J232" s="877"/>
      <c r="K232" s="877"/>
      <c r="L232" s="877"/>
      <c r="DZ232" s="1162"/>
      <c r="EA232" s="1162"/>
      <c r="EB232" s="1162"/>
      <c r="EC232" s="1162"/>
      <c r="ED232" s="1162"/>
      <c r="EE232" s="1162"/>
      <c r="EF232" s="1162"/>
      <c r="EG232" s="1162"/>
      <c r="EH232" s="1162"/>
      <c r="EI232" s="1162"/>
      <c r="EJ232" s="1162"/>
      <c r="EK232" s="1162"/>
      <c r="EL232" s="1162"/>
      <c r="EM232" s="1162"/>
    </row>
    <row r="233" spans="1:143" s="875" customFormat="1">
      <c r="A233" s="877"/>
      <c r="B233" s="877"/>
      <c r="C233" s="877"/>
      <c r="D233" s="877"/>
      <c r="E233" s="877"/>
      <c r="F233" s="877"/>
      <c r="G233" s="877"/>
      <c r="H233" s="877"/>
      <c r="I233" s="877"/>
      <c r="J233" s="877"/>
      <c r="K233" s="877"/>
      <c r="L233" s="877"/>
      <c r="DZ233" s="1162"/>
      <c r="EA233" s="1162"/>
      <c r="EB233" s="1162"/>
      <c r="EC233" s="1162"/>
      <c r="ED233" s="1162"/>
      <c r="EE233" s="1162"/>
      <c r="EF233" s="1162"/>
      <c r="EG233" s="1162"/>
      <c r="EH233" s="1162"/>
      <c r="EI233" s="1162"/>
      <c r="EJ233" s="1162"/>
      <c r="EK233" s="1162"/>
      <c r="EL233" s="1162"/>
      <c r="EM233" s="1162"/>
    </row>
    <row r="234" spans="1:143" s="875" customFormat="1">
      <c r="A234" s="877"/>
      <c r="B234" s="877"/>
      <c r="C234" s="877"/>
      <c r="D234" s="877"/>
      <c r="E234" s="877"/>
      <c r="F234" s="877"/>
      <c r="G234" s="877"/>
      <c r="H234" s="877"/>
      <c r="I234" s="877"/>
      <c r="J234" s="877"/>
      <c r="K234" s="877"/>
      <c r="L234" s="877"/>
      <c r="DZ234" s="1162"/>
      <c r="EA234" s="1162"/>
      <c r="EB234" s="1162"/>
      <c r="EC234" s="1162"/>
      <c r="ED234" s="1162"/>
      <c r="EE234" s="1162"/>
      <c r="EF234" s="1162"/>
      <c r="EG234" s="1162"/>
      <c r="EH234" s="1162"/>
      <c r="EI234" s="1162"/>
      <c r="EJ234" s="1162"/>
      <c r="EK234" s="1162"/>
      <c r="EL234" s="1162"/>
      <c r="EM234" s="1162"/>
    </row>
    <row r="235" spans="1:143" s="875" customFormat="1">
      <c r="A235" s="877"/>
      <c r="B235" s="877"/>
      <c r="C235" s="877"/>
      <c r="D235" s="877"/>
      <c r="E235" s="877"/>
      <c r="F235" s="877"/>
      <c r="G235" s="877"/>
      <c r="H235" s="877"/>
      <c r="I235" s="877"/>
      <c r="J235" s="877"/>
      <c r="K235" s="877"/>
      <c r="L235" s="877"/>
      <c r="DZ235" s="1162"/>
      <c r="EA235" s="1162"/>
      <c r="EB235" s="1162"/>
      <c r="EC235" s="1162"/>
      <c r="ED235" s="1162"/>
      <c r="EE235" s="1162"/>
      <c r="EF235" s="1162"/>
      <c r="EG235" s="1162"/>
      <c r="EH235" s="1162"/>
      <c r="EI235" s="1162"/>
      <c r="EJ235" s="1162"/>
      <c r="EK235" s="1162"/>
      <c r="EL235" s="1162"/>
      <c r="EM235" s="1162"/>
    </row>
    <row r="236" spans="1:143" s="875" customFormat="1">
      <c r="A236" s="877"/>
      <c r="B236" s="877"/>
      <c r="C236" s="877"/>
      <c r="D236" s="877"/>
      <c r="E236" s="877"/>
      <c r="F236" s="877"/>
      <c r="G236" s="877"/>
      <c r="H236" s="877"/>
      <c r="I236" s="877"/>
      <c r="J236" s="877"/>
      <c r="K236" s="877"/>
      <c r="L236" s="877"/>
      <c r="DZ236" s="1162"/>
      <c r="EA236" s="1162"/>
      <c r="EB236" s="1162"/>
      <c r="EC236" s="1162"/>
      <c r="ED236" s="1162"/>
      <c r="EE236" s="1162"/>
      <c r="EF236" s="1162"/>
      <c r="EG236" s="1162"/>
      <c r="EH236" s="1162"/>
      <c r="EI236" s="1162"/>
      <c r="EJ236" s="1162"/>
      <c r="EK236" s="1162"/>
      <c r="EL236" s="1162"/>
      <c r="EM236" s="1162"/>
    </row>
    <row r="237" spans="1:143" s="875" customFormat="1">
      <c r="A237" s="877"/>
      <c r="B237" s="877"/>
      <c r="C237" s="877"/>
      <c r="D237" s="877"/>
      <c r="E237" s="877"/>
      <c r="F237" s="877"/>
      <c r="G237" s="877"/>
      <c r="H237" s="877"/>
      <c r="I237" s="877"/>
      <c r="J237" s="877"/>
      <c r="K237" s="877"/>
      <c r="L237" s="877"/>
      <c r="DZ237" s="1162"/>
      <c r="EA237" s="1162"/>
      <c r="EB237" s="1162"/>
      <c r="EC237" s="1162"/>
      <c r="ED237" s="1162"/>
      <c r="EE237" s="1162"/>
      <c r="EF237" s="1162"/>
      <c r="EG237" s="1162"/>
      <c r="EH237" s="1162"/>
      <c r="EI237" s="1162"/>
      <c r="EJ237" s="1162"/>
      <c r="EK237" s="1162"/>
      <c r="EL237" s="1162"/>
      <c r="EM237" s="1162"/>
    </row>
    <row r="238" spans="1:143" s="875" customFormat="1">
      <c r="A238" s="877"/>
      <c r="B238" s="877"/>
      <c r="C238" s="877"/>
      <c r="D238" s="877"/>
      <c r="E238" s="877"/>
      <c r="F238" s="877"/>
      <c r="G238" s="877"/>
      <c r="H238" s="877"/>
      <c r="I238" s="877"/>
      <c r="J238" s="877"/>
      <c r="K238" s="877"/>
      <c r="L238" s="877"/>
      <c r="DZ238" s="1162"/>
      <c r="EA238" s="1162"/>
      <c r="EB238" s="1162"/>
      <c r="EC238" s="1162"/>
      <c r="ED238" s="1162"/>
      <c r="EE238" s="1162"/>
      <c r="EF238" s="1162"/>
      <c r="EG238" s="1162"/>
      <c r="EH238" s="1162"/>
      <c r="EI238" s="1162"/>
      <c r="EJ238" s="1162"/>
      <c r="EK238" s="1162"/>
      <c r="EL238" s="1162"/>
      <c r="EM238" s="1162"/>
    </row>
    <row r="239" spans="1:143" s="875" customFormat="1">
      <c r="A239" s="877"/>
      <c r="B239" s="877"/>
      <c r="C239" s="877"/>
      <c r="D239" s="877"/>
      <c r="E239" s="877"/>
      <c r="F239" s="877"/>
      <c r="G239" s="877"/>
      <c r="H239" s="877"/>
      <c r="I239" s="877"/>
      <c r="J239" s="877"/>
      <c r="K239" s="877"/>
      <c r="L239" s="877"/>
      <c r="DZ239" s="1162"/>
      <c r="EA239" s="1162"/>
      <c r="EB239" s="1162"/>
      <c r="EC239" s="1162"/>
      <c r="ED239" s="1162"/>
      <c r="EE239" s="1162"/>
      <c r="EF239" s="1162"/>
      <c r="EG239" s="1162"/>
      <c r="EH239" s="1162"/>
      <c r="EI239" s="1162"/>
      <c r="EJ239" s="1162"/>
      <c r="EK239" s="1162"/>
      <c r="EL239" s="1162"/>
      <c r="EM239" s="1162"/>
    </row>
    <row r="240" spans="1:143" s="875" customFormat="1">
      <c r="A240" s="877"/>
      <c r="B240" s="877"/>
      <c r="C240" s="877"/>
      <c r="D240" s="877"/>
      <c r="E240" s="877"/>
      <c r="F240" s="877"/>
      <c r="G240" s="877"/>
      <c r="H240" s="877"/>
      <c r="I240" s="877"/>
      <c r="J240" s="877"/>
      <c r="K240" s="877"/>
      <c r="L240" s="877"/>
      <c r="DZ240" s="1162"/>
      <c r="EA240" s="1162"/>
      <c r="EB240" s="1162"/>
      <c r="EC240" s="1162"/>
      <c r="ED240" s="1162"/>
      <c r="EE240" s="1162"/>
      <c r="EF240" s="1162"/>
      <c r="EG240" s="1162"/>
      <c r="EH240" s="1162"/>
      <c r="EI240" s="1162"/>
      <c r="EJ240" s="1162"/>
      <c r="EK240" s="1162"/>
      <c r="EL240" s="1162"/>
      <c r="EM240" s="1162"/>
    </row>
    <row r="241" spans="1:143" s="875" customFormat="1">
      <c r="A241" s="877"/>
      <c r="B241" s="877"/>
      <c r="C241" s="877"/>
      <c r="D241" s="877"/>
      <c r="E241" s="877"/>
      <c r="F241" s="877"/>
      <c r="G241" s="877"/>
      <c r="H241" s="877"/>
      <c r="I241" s="877"/>
      <c r="J241" s="877"/>
      <c r="K241" s="877"/>
      <c r="L241" s="877"/>
      <c r="DZ241" s="1162"/>
      <c r="EA241" s="1162"/>
      <c r="EB241" s="1162"/>
      <c r="EC241" s="1162"/>
      <c r="ED241" s="1162"/>
      <c r="EE241" s="1162"/>
      <c r="EF241" s="1162"/>
      <c r="EG241" s="1162"/>
      <c r="EH241" s="1162"/>
      <c r="EI241" s="1162"/>
      <c r="EJ241" s="1162"/>
      <c r="EK241" s="1162"/>
      <c r="EL241" s="1162"/>
      <c r="EM241" s="1162"/>
    </row>
    <row r="242" spans="1:143" s="875" customFormat="1">
      <c r="A242" s="877"/>
      <c r="B242" s="877"/>
      <c r="C242" s="877"/>
      <c r="D242" s="877"/>
      <c r="E242" s="877"/>
      <c r="F242" s="877"/>
      <c r="G242" s="877"/>
      <c r="H242" s="877"/>
      <c r="I242" s="877"/>
      <c r="J242" s="877"/>
      <c r="K242" s="877"/>
      <c r="L242" s="877"/>
      <c r="DZ242" s="1162"/>
      <c r="EA242" s="1162"/>
      <c r="EB242" s="1162"/>
      <c r="EC242" s="1162"/>
      <c r="ED242" s="1162"/>
      <c r="EE242" s="1162"/>
      <c r="EF242" s="1162"/>
      <c r="EG242" s="1162"/>
      <c r="EH242" s="1162"/>
      <c r="EI242" s="1162"/>
      <c r="EJ242" s="1162"/>
      <c r="EK242" s="1162"/>
      <c r="EL242" s="1162"/>
      <c r="EM242" s="1162"/>
    </row>
    <row r="243" spans="1:143" s="875" customFormat="1">
      <c r="A243" s="877"/>
      <c r="B243" s="877"/>
      <c r="C243" s="877"/>
      <c r="D243" s="877"/>
      <c r="E243" s="877"/>
      <c r="F243" s="877"/>
      <c r="G243" s="877"/>
      <c r="H243" s="877"/>
      <c r="I243" s="877"/>
      <c r="J243" s="877"/>
      <c r="K243" s="877"/>
      <c r="L243" s="877"/>
      <c r="DZ243" s="1162"/>
      <c r="EA243" s="1162"/>
      <c r="EB243" s="1162"/>
      <c r="EC243" s="1162"/>
      <c r="ED243" s="1162"/>
      <c r="EE243" s="1162"/>
      <c r="EF243" s="1162"/>
      <c r="EG243" s="1162"/>
      <c r="EH243" s="1162"/>
      <c r="EI243" s="1162"/>
      <c r="EJ243" s="1162"/>
      <c r="EK243" s="1162"/>
      <c r="EL243" s="1162"/>
      <c r="EM243" s="1162"/>
    </row>
    <row r="244" spans="1:143" s="875" customFormat="1">
      <c r="A244" s="877"/>
      <c r="B244" s="877"/>
      <c r="C244" s="877"/>
      <c r="D244" s="877"/>
      <c r="E244" s="877"/>
      <c r="F244" s="877"/>
      <c r="G244" s="877"/>
      <c r="H244" s="877"/>
      <c r="I244" s="877"/>
      <c r="J244" s="877"/>
      <c r="K244" s="877"/>
      <c r="L244" s="877"/>
      <c r="DZ244" s="1162"/>
      <c r="EA244" s="1162"/>
      <c r="EB244" s="1162"/>
      <c r="EC244" s="1162"/>
      <c r="ED244" s="1162"/>
      <c r="EE244" s="1162"/>
      <c r="EF244" s="1162"/>
      <c r="EG244" s="1162"/>
      <c r="EH244" s="1162"/>
      <c r="EI244" s="1162"/>
      <c r="EJ244" s="1162"/>
      <c r="EK244" s="1162"/>
      <c r="EL244" s="1162"/>
      <c r="EM244" s="1162"/>
    </row>
    <row r="245" spans="1:143" s="875" customFormat="1">
      <c r="A245" s="877"/>
      <c r="B245" s="877"/>
      <c r="C245" s="877"/>
      <c r="D245" s="877"/>
      <c r="E245" s="877"/>
      <c r="F245" s="877"/>
      <c r="G245" s="877"/>
      <c r="H245" s="877"/>
      <c r="I245" s="877"/>
      <c r="J245" s="877"/>
      <c r="K245" s="877"/>
      <c r="L245" s="877"/>
      <c r="DZ245" s="1162"/>
      <c r="EA245" s="1162"/>
      <c r="EB245" s="1162"/>
      <c r="EC245" s="1162"/>
      <c r="ED245" s="1162"/>
      <c r="EE245" s="1162"/>
      <c r="EF245" s="1162"/>
      <c r="EG245" s="1162"/>
      <c r="EH245" s="1162"/>
      <c r="EI245" s="1162"/>
      <c r="EJ245" s="1162"/>
      <c r="EK245" s="1162"/>
      <c r="EL245" s="1162"/>
      <c r="EM245" s="1162"/>
    </row>
    <row r="246" spans="1:143" s="875" customFormat="1">
      <c r="A246" s="877"/>
      <c r="B246" s="877"/>
      <c r="C246" s="877"/>
      <c r="D246" s="877"/>
      <c r="E246" s="877"/>
      <c r="F246" s="877"/>
      <c r="G246" s="877"/>
      <c r="H246" s="877"/>
      <c r="I246" s="877"/>
      <c r="J246" s="877"/>
      <c r="K246" s="877"/>
      <c r="L246" s="877"/>
      <c r="DZ246" s="1162"/>
      <c r="EA246" s="1162"/>
      <c r="EB246" s="1162"/>
      <c r="EC246" s="1162"/>
      <c r="ED246" s="1162"/>
      <c r="EE246" s="1162"/>
      <c r="EF246" s="1162"/>
      <c r="EG246" s="1162"/>
      <c r="EH246" s="1162"/>
      <c r="EI246" s="1162"/>
      <c r="EJ246" s="1162"/>
      <c r="EK246" s="1162"/>
      <c r="EL246" s="1162"/>
      <c r="EM246" s="1162"/>
    </row>
    <row r="247" spans="1:143" s="875" customFormat="1">
      <c r="A247" s="877"/>
      <c r="B247" s="877"/>
      <c r="C247" s="877"/>
      <c r="D247" s="877"/>
      <c r="E247" s="877"/>
      <c r="F247" s="877"/>
      <c r="G247" s="877"/>
      <c r="H247" s="877"/>
      <c r="I247" s="877"/>
      <c r="J247" s="877"/>
      <c r="K247" s="877"/>
      <c r="L247" s="877"/>
      <c r="DZ247" s="1162"/>
      <c r="EA247" s="1162"/>
      <c r="EB247" s="1162"/>
      <c r="EC247" s="1162"/>
      <c r="ED247" s="1162"/>
      <c r="EE247" s="1162"/>
      <c r="EF247" s="1162"/>
      <c r="EG247" s="1162"/>
      <c r="EH247" s="1162"/>
      <c r="EI247" s="1162"/>
      <c r="EJ247" s="1162"/>
      <c r="EK247" s="1162"/>
      <c r="EL247" s="1162"/>
      <c r="EM247" s="1162"/>
    </row>
    <row r="248" spans="1:143" s="875" customFormat="1">
      <c r="A248" s="877"/>
      <c r="B248" s="877"/>
      <c r="C248" s="877"/>
      <c r="D248" s="877"/>
      <c r="E248" s="877"/>
      <c r="F248" s="877"/>
      <c r="G248" s="877"/>
      <c r="H248" s="877"/>
      <c r="I248" s="877"/>
      <c r="J248" s="877"/>
      <c r="K248" s="877"/>
      <c r="L248" s="877"/>
      <c r="DZ248" s="1162"/>
      <c r="EA248" s="1162"/>
      <c r="EB248" s="1162"/>
      <c r="EC248" s="1162"/>
      <c r="ED248" s="1162"/>
      <c r="EE248" s="1162"/>
      <c r="EF248" s="1162"/>
      <c r="EG248" s="1162"/>
      <c r="EH248" s="1162"/>
      <c r="EI248" s="1162"/>
      <c r="EJ248" s="1162"/>
      <c r="EK248" s="1162"/>
      <c r="EL248" s="1162"/>
      <c r="EM248" s="1162"/>
    </row>
    <row r="249" spans="1:143" s="875" customFormat="1">
      <c r="A249" s="877"/>
      <c r="B249" s="877"/>
      <c r="C249" s="877"/>
      <c r="D249" s="877"/>
      <c r="E249" s="877"/>
      <c r="F249" s="877"/>
      <c r="G249" s="877"/>
      <c r="H249" s="877"/>
      <c r="I249" s="877"/>
      <c r="J249" s="877"/>
      <c r="K249" s="877"/>
      <c r="L249" s="877"/>
      <c r="DZ249" s="1162"/>
      <c r="EA249" s="1162"/>
      <c r="EB249" s="1162"/>
      <c r="EC249" s="1162"/>
      <c r="ED249" s="1162"/>
      <c r="EE249" s="1162"/>
      <c r="EF249" s="1162"/>
      <c r="EG249" s="1162"/>
      <c r="EH249" s="1162"/>
      <c r="EI249" s="1162"/>
      <c r="EJ249" s="1162"/>
      <c r="EK249" s="1162"/>
      <c r="EL249" s="1162"/>
      <c r="EM249" s="1162"/>
    </row>
  </sheetData>
  <sheetProtection password="DFC1" sheet="1" objects="1" scenarios="1" formatCells="0" formatColumns="0" formatRows="0"/>
  <phoneticPr fontId="118" type="noConversion"/>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Button 1">
              <controlPr defaultSize="0" print="0" autoFill="0" autoPict="0" macro="[0]!RestQBCK">
                <anchor>
                  <from>
                    <xdr:col>13</xdr:col>
                    <xdr:colOff>266700</xdr:colOff>
                    <xdr:row>20</xdr:row>
                    <xdr:rowOff>133350</xdr:rowOff>
                  </from>
                  <to>
                    <xdr:col>14</xdr:col>
                    <xdr:colOff>428625</xdr:colOff>
                    <xdr:row>22</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dimension ref="A1:EL182"/>
  <sheetViews>
    <sheetView workbookViewId="0"/>
  </sheetViews>
  <sheetFormatPr defaultRowHeight="12.75"/>
  <cols>
    <col min="1" max="2" width="7.28515625" style="861" customWidth="1"/>
    <col min="3" max="3" width="12.7109375" style="861" customWidth="1"/>
    <col min="4" max="4" width="1.7109375" style="861" customWidth="1"/>
    <col min="5" max="7" width="11.28515625" style="861" customWidth="1"/>
    <col min="8" max="8" width="1.7109375" style="861" customWidth="1"/>
    <col min="9" max="11" width="11.28515625" style="861" customWidth="1"/>
    <col min="12" max="12" width="1.7109375" style="861" customWidth="1"/>
    <col min="13" max="34" width="9.140625" style="875"/>
    <col min="35" max="129" width="9.140625" style="349"/>
    <col min="130" max="130" width="9.140625" style="1161"/>
    <col min="131" max="131" width="9.140625" style="1161" customWidth="1"/>
    <col min="132" max="141" width="9.140625" style="1161" hidden="1" customWidth="1"/>
    <col min="142" max="142" width="9.140625" style="1161" customWidth="1"/>
    <col min="143" max="16384" width="9.140625" style="349"/>
  </cols>
  <sheetData>
    <row r="1" spans="1:142">
      <c r="A1" s="1145"/>
      <c r="B1" s="1145"/>
      <c r="C1" s="1145"/>
      <c r="D1" s="1145"/>
      <c r="E1" s="1145"/>
      <c r="F1" s="1145"/>
      <c r="G1" s="1145"/>
      <c r="H1" s="1145"/>
      <c r="I1" s="1145"/>
      <c r="J1" s="1145"/>
      <c r="K1" s="1145"/>
      <c r="L1" s="1145"/>
      <c r="EA1" s="1145"/>
      <c r="EB1" s="1145"/>
      <c r="EC1" s="1145"/>
      <c r="ED1" s="1145"/>
      <c r="EE1" s="1145"/>
      <c r="EF1" s="1145"/>
      <c r="EG1" s="1145"/>
      <c r="EH1" s="1145"/>
      <c r="EI1" s="1145"/>
      <c r="EJ1" s="1145"/>
      <c r="EK1" s="1145"/>
      <c r="EL1" s="1145"/>
    </row>
    <row r="2" spans="1:142" ht="12.75" customHeight="1">
      <c r="A2" s="1145"/>
      <c r="B2" s="1145"/>
      <c r="C2" s="1145"/>
      <c r="D2" s="1145"/>
      <c r="E2" s="1145"/>
      <c r="F2" s="1145"/>
      <c r="G2" s="1145"/>
      <c r="H2" s="1145"/>
      <c r="I2" s="1145"/>
      <c r="J2" s="1145"/>
      <c r="K2" s="1145"/>
      <c r="L2" s="1145"/>
      <c r="EA2" s="1145"/>
      <c r="EB2" s="1145"/>
      <c r="EC2" s="1145"/>
      <c r="ED2" s="1145"/>
      <c r="EE2" s="1145"/>
      <c r="EF2" s="1145"/>
      <c r="EG2" s="1145"/>
      <c r="EH2" s="1145"/>
      <c r="EI2" s="1145"/>
      <c r="EJ2" s="1145"/>
      <c r="EK2" s="1145"/>
      <c r="EL2" s="1145"/>
    </row>
    <row r="3" spans="1:142">
      <c r="A3" s="1145"/>
      <c r="B3" s="1148" t="s">
        <v>439</v>
      </c>
      <c r="C3" s="1149">
        <f>PCheckEEID</f>
        <v>10001</v>
      </c>
      <c r="D3" s="1145"/>
      <c r="E3" s="1150" t="s">
        <v>134</v>
      </c>
      <c r="F3" s="1150" t="s">
        <v>349</v>
      </c>
      <c r="G3" s="1150" t="s">
        <v>256</v>
      </c>
      <c r="H3" s="1145"/>
      <c r="I3" s="1151" t="s">
        <v>124</v>
      </c>
      <c r="J3" s="1152" t="s">
        <v>153</v>
      </c>
      <c r="K3" s="1152" t="s">
        <v>127</v>
      </c>
      <c r="L3" s="1145"/>
      <c r="N3" s="875" t="s">
        <v>886</v>
      </c>
      <c r="EA3" s="1145"/>
      <c r="EB3" s="1148" t="s">
        <v>439</v>
      </c>
      <c r="EC3" s="1149">
        <f>PCheckEEID</f>
        <v>10001</v>
      </c>
      <c r="ED3" s="1145"/>
      <c r="EE3" s="1150" t="s">
        <v>134</v>
      </c>
      <c r="EF3" s="1150" t="s">
        <v>349</v>
      </c>
      <c r="EG3" s="1150" t="s">
        <v>256</v>
      </c>
      <c r="EH3" s="1145"/>
      <c r="EI3" s="1151" t="s">
        <v>124</v>
      </c>
      <c r="EJ3" s="1152" t="s">
        <v>153</v>
      </c>
      <c r="EK3" s="1152" t="s">
        <v>127</v>
      </c>
      <c r="EL3" s="1145"/>
    </row>
    <row r="4" spans="1:142">
      <c r="A4" s="1145"/>
      <c r="B4" s="1148" t="s">
        <v>165</v>
      </c>
      <c r="C4" s="1149" t="str">
        <f>PCheckPayeeName</f>
        <v>Tifany Wang</v>
      </c>
      <c r="D4" s="1145"/>
      <c r="E4" s="1153" t="str">
        <f>Pcknametype1</f>
        <v>Regular</v>
      </c>
      <c r="F4" s="1153">
        <f>Pckhourtype1</f>
        <v>40</v>
      </c>
      <c r="G4" s="1153">
        <f>Pckamt1</f>
        <v>1080</v>
      </c>
      <c r="H4" s="1145"/>
      <c r="I4" s="1154" t="s">
        <v>201</v>
      </c>
      <c r="J4" s="1155">
        <f>PCheckCurFIT</f>
        <v>118.16</v>
      </c>
      <c r="K4" s="1155">
        <f>PCheckYTDFIT</f>
        <v>427.59000000000003</v>
      </c>
      <c r="L4" s="1145"/>
      <c r="N4" s="875" t="s">
        <v>887</v>
      </c>
      <c r="EA4" s="1145"/>
      <c r="EB4" s="1148" t="s">
        <v>165</v>
      </c>
      <c r="EC4" s="1149" t="str">
        <f>PCheckPayeeName</f>
        <v>Tifany Wang</v>
      </c>
      <c r="ED4" s="1145"/>
      <c r="EE4" s="1153" t="str">
        <f>Pcknametype1</f>
        <v>Regular</v>
      </c>
      <c r="EF4" s="1153">
        <f>Pckhourtype1</f>
        <v>40</v>
      </c>
      <c r="EG4" s="1153">
        <f>Pckamt1</f>
        <v>1080</v>
      </c>
      <c r="EH4" s="1145"/>
      <c r="EI4" s="1154" t="s">
        <v>201</v>
      </c>
      <c r="EJ4" s="1155">
        <f>PCheckCurFIT</f>
        <v>118.16</v>
      </c>
      <c r="EK4" s="1155">
        <f>PCheckYTDFIT</f>
        <v>427.59000000000003</v>
      </c>
      <c r="EL4" s="1145"/>
    </row>
    <row r="5" spans="1:142">
      <c r="A5" s="1145"/>
      <c r="B5" s="1148" t="s">
        <v>167</v>
      </c>
      <c r="C5" s="1149" t="str">
        <f>PCheckSSN</f>
        <v>XXX-XX-4561</v>
      </c>
      <c r="D5" s="1145"/>
      <c r="E5" s="1153">
        <f>Pcknametype2</f>
        <v>0</v>
      </c>
      <c r="F5" s="1153">
        <f>Pckhourtype2</f>
        <v>0</v>
      </c>
      <c r="G5" s="1153">
        <f>PckAmt2</f>
        <v>0</v>
      </c>
      <c r="H5" s="1145"/>
      <c r="I5" s="1154" t="s">
        <v>24</v>
      </c>
      <c r="J5" s="1155">
        <f>PckcurSIT</f>
        <v>14.33</v>
      </c>
      <c r="K5" s="1155">
        <f>PckytdSIT</f>
        <v>99.17</v>
      </c>
      <c r="L5" s="1145"/>
      <c r="EA5" s="1145"/>
      <c r="EB5" s="1148" t="s">
        <v>167</v>
      </c>
      <c r="EC5" s="1149" t="str">
        <f>PCheckSSN</f>
        <v>XXX-XX-4561</v>
      </c>
      <c r="ED5" s="1145"/>
      <c r="EE5" s="1153">
        <f>Pcknametype2</f>
        <v>0</v>
      </c>
      <c r="EF5" s="1153">
        <f>Pckhourtype2</f>
        <v>0</v>
      </c>
      <c r="EG5" s="1153">
        <f>PckAmt2</f>
        <v>0</v>
      </c>
      <c r="EH5" s="1145"/>
      <c r="EI5" s="1154" t="s">
        <v>24</v>
      </c>
      <c r="EJ5" s="1155">
        <f>PckcurSIT</f>
        <v>14.33</v>
      </c>
      <c r="EK5" s="1155">
        <f>PckytdSIT</f>
        <v>99.17</v>
      </c>
      <c r="EL5" s="1145"/>
    </row>
    <row r="6" spans="1:142">
      <c r="A6" s="1145"/>
      <c r="B6" s="1148" t="s">
        <v>199</v>
      </c>
      <c r="C6" s="1156">
        <f>PCheckDate</f>
        <v>43511</v>
      </c>
      <c r="D6" s="1145"/>
      <c r="E6" s="1153">
        <f>Pcknametype3</f>
        <v>0</v>
      </c>
      <c r="F6" s="1153">
        <f>Pckhourtype3</f>
        <v>0</v>
      </c>
      <c r="G6" s="1153">
        <f>PckAmt3</f>
        <v>0</v>
      </c>
      <c r="H6" s="1145"/>
      <c r="I6" s="1154" t="s">
        <v>49</v>
      </c>
      <c r="J6" s="1155">
        <f>pckcurOASDI</f>
        <v>66.959999999999994</v>
      </c>
      <c r="K6" s="1155">
        <f>pckytdOASDI</f>
        <v>200.88</v>
      </c>
      <c r="L6" s="1145"/>
      <c r="M6" s="875" t="s">
        <v>877</v>
      </c>
      <c r="EA6" s="1145"/>
      <c r="EB6" s="1148" t="s">
        <v>199</v>
      </c>
      <c r="EC6" s="1156">
        <f>PCheckDate</f>
        <v>43511</v>
      </c>
      <c r="ED6" s="1145"/>
      <c r="EE6" s="1153">
        <f>Pcknametype3</f>
        <v>0</v>
      </c>
      <c r="EF6" s="1153">
        <f>Pckhourtype3</f>
        <v>0</v>
      </c>
      <c r="EG6" s="1153">
        <f>PckAmt3</f>
        <v>0</v>
      </c>
      <c r="EH6" s="1145"/>
      <c r="EI6" s="1154" t="s">
        <v>49</v>
      </c>
      <c r="EJ6" s="1155">
        <f>pckcurOASDI</f>
        <v>66.959999999999994</v>
      </c>
      <c r="EK6" s="1155">
        <f>pckytdOASDI</f>
        <v>200.88</v>
      </c>
      <c r="EL6" s="1145"/>
    </row>
    <row r="7" spans="1:142">
      <c r="A7" s="1145"/>
      <c r="B7" s="1148" t="s">
        <v>200</v>
      </c>
      <c r="C7" s="1149">
        <f>PChecknumber</f>
        <v>10014</v>
      </c>
      <c r="D7" s="1145"/>
      <c r="E7" s="1153">
        <f>Pcknametype4</f>
        <v>0</v>
      </c>
      <c r="F7" s="1153">
        <f>Pckhourtype4</f>
        <v>0</v>
      </c>
      <c r="G7" s="1153">
        <f>PckAmt4</f>
        <v>0</v>
      </c>
      <c r="H7" s="1145"/>
      <c r="I7" s="1154" t="s">
        <v>50</v>
      </c>
      <c r="J7" s="1155">
        <f>pckcurHI</f>
        <v>15.66</v>
      </c>
      <c r="K7" s="1155">
        <f>pckytdHI</f>
        <v>46.980000000000004</v>
      </c>
      <c r="L7" s="1145"/>
      <c r="M7" s="875" t="s">
        <v>878</v>
      </c>
      <c r="EA7" s="1145"/>
      <c r="EB7" s="1148" t="s">
        <v>200</v>
      </c>
      <c r="EC7" s="1149">
        <f>PChecknumber</f>
        <v>10014</v>
      </c>
      <c r="ED7" s="1145"/>
      <c r="EE7" s="1153">
        <f>Pcknametype4</f>
        <v>0</v>
      </c>
      <c r="EF7" s="1153">
        <f>Pckhourtype4</f>
        <v>0</v>
      </c>
      <c r="EG7" s="1153">
        <f>PckAmt4</f>
        <v>0</v>
      </c>
      <c r="EH7" s="1145"/>
      <c r="EI7" s="1154" t="s">
        <v>50</v>
      </c>
      <c r="EJ7" s="1155">
        <f>pckcurHI</f>
        <v>15.66</v>
      </c>
      <c r="EK7" s="1155">
        <f>pckytdHI</f>
        <v>46.980000000000004</v>
      </c>
      <c r="EL7" s="1145"/>
    </row>
    <row r="8" spans="1:142">
      <c r="A8" s="1145"/>
      <c r="B8" s="1148" t="s">
        <v>193</v>
      </c>
      <c r="C8" s="1157">
        <f>PCheckAmt</f>
        <v>854.09</v>
      </c>
      <c r="D8" s="1145"/>
      <c r="E8" s="1153">
        <f>Pcknametype5</f>
        <v>0</v>
      </c>
      <c r="F8" s="1153">
        <f>Pckhourtype5</f>
        <v>0</v>
      </c>
      <c r="G8" s="1153">
        <f>PckAmt5</f>
        <v>0</v>
      </c>
      <c r="H8" s="1145"/>
      <c r="I8" s="1154" t="str">
        <f>PckLocalTaxName</f>
        <v>SDI</v>
      </c>
      <c r="J8" s="1155">
        <f>pckcurSDI</f>
        <v>10.8</v>
      </c>
      <c r="K8" s="1155">
        <f>pckytdSDI</f>
        <v>32.400000000000006</v>
      </c>
      <c r="L8" s="1145"/>
      <c r="M8" s="876" t="s">
        <v>935</v>
      </c>
      <c r="EA8" s="1145"/>
      <c r="EB8" s="1148" t="s">
        <v>193</v>
      </c>
      <c r="EC8" s="1157">
        <f>PCheckAmt</f>
        <v>854.09</v>
      </c>
      <c r="ED8" s="1145"/>
      <c r="EE8" s="1153">
        <f>Pcknametype5</f>
        <v>0</v>
      </c>
      <c r="EF8" s="1153">
        <f>Pckhourtype5</f>
        <v>0</v>
      </c>
      <c r="EG8" s="1153">
        <f>PckAmt5</f>
        <v>0</v>
      </c>
      <c r="EH8" s="1145"/>
      <c r="EI8" s="1154" t="str">
        <f>PckLocalTaxName</f>
        <v>SDI</v>
      </c>
      <c r="EJ8" s="1155">
        <f>pckcurSDI</f>
        <v>10.8</v>
      </c>
      <c r="EK8" s="1155">
        <f>pckytdSDI</f>
        <v>32.400000000000006</v>
      </c>
      <c r="EL8" s="1145"/>
    </row>
    <row r="9" spans="1:142">
      <c r="A9" s="1145"/>
      <c r="B9" s="1145"/>
      <c r="C9" s="1149"/>
      <c r="D9" s="1145"/>
      <c r="E9" s="1153">
        <f>Pcknametype6</f>
        <v>0</v>
      </c>
      <c r="F9" s="1153">
        <f>Pckhourtype6</f>
        <v>0</v>
      </c>
      <c r="G9" s="1153">
        <f>PckAmt6</f>
        <v>0</v>
      </c>
      <c r="H9" s="1145"/>
      <c r="I9" s="1154" t="str">
        <f>PckDednametype1</f>
        <v>401K</v>
      </c>
      <c r="J9" s="1155">
        <f>PckDedcur1</f>
        <v>0</v>
      </c>
      <c r="K9" s="1153">
        <f>PckDedytd1</f>
        <v>0</v>
      </c>
      <c r="L9" s="1145"/>
      <c r="EA9" s="1145"/>
      <c r="EB9" s="1145"/>
      <c r="EC9" s="1149"/>
      <c r="ED9" s="1145"/>
      <c r="EE9" s="1153">
        <f>Pcknametype6</f>
        <v>0</v>
      </c>
      <c r="EF9" s="1153">
        <f>Pckhourtype6</f>
        <v>0</v>
      </c>
      <c r="EG9" s="1153">
        <f>PckAmt6</f>
        <v>0</v>
      </c>
      <c r="EH9" s="1145"/>
      <c r="EI9" s="1154" t="str">
        <f>PckDednametype1</f>
        <v>401K</v>
      </c>
      <c r="EJ9" s="1155">
        <f>PckDedcur1</f>
        <v>0</v>
      </c>
      <c r="EK9" s="1153">
        <f>PckDedytd1</f>
        <v>0</v>
      </c>
      <c r="EL9" s="1145"/>
    </row>
    <row r="10" spans="1:142">
      <c r="A10" s="1145"/>
      <c r="B10" s="1148" t="s">
        <v>550</v>
      </c>
      <c r="C10" s="1158">
        <f>PckVacation_Accrued</f>
        <v>0</v>
      </c>
      <c r="D10" s="1145"/>
      <c r="E10" s="1153">
        <f>Pcknametype7</f>
        <v>0</v>
      </c>
      <c r="F10" s="1153">
        <f>Pckhourtype7</f>
        <v>0</v>
      </c>
      <c r="G10" s="1153">
        <f>PckAmt7</f>
        <v>0</v>
      </c>
      <c r="H10" s="1145"/>
      <c r="I10" s="1154" t="str">
        <f>PckDednametype2</f>
        <v>125P</v>
      </c>
      <c r="J10" s="1155">
        <f>PckDedCur2</f>
        <v>0</v>
      </c>
      <c r="K10" s="1153">
        <f>PckDedytd2</f>
        <v>0</v>
      </c>
      <c r="L10" s="1145"/>
      <c r="EA10" s="1145"/>
      <c r="EB10" s="1148" t="s">
        <v>550</v>
      </c>
      <c r="EC10" s="1158">
        <f>PckVacation_Accrued</f>
        <v>0</v>
      </c>
      <c r="ED10" s="1145"/>
      <c r="EE10" s="1153">
        <f>Pcknametype7</f>
        <v>0</v>
      </c>
      <c r="EF10" s="1153">
        <f>Pckhourtype7</f>
        <v>0</v>
      </c>
      <c r="EG10" s="1153">
        <f>PckAmt7</f>
        <v>0</v>
      </c>
      <c r="EH10" s="1145"/>
      <c r="EI10" s="1154" t="str">
        <f>PckDednametype2</f>
        <v>125P</v>
      </c>
      <c r="EJ10" s="1155">
        <f>PckDedCur2</f>
        <v>0</v>
      </c>
      <c r="EK10" s="1153">
        <f>PckDedytd2</f>
        <v>0</v>
      </c>
      <c r="EL10" s="1145"/>
    </row>
    <row r="11" spans="1:142">
      <c r="A11" s="1145"/>
      <c r="B11" s="1148" t="s">
        <v>360</v>
      </c>
      <c r="C11" s="1159">
        <f>PckVacation_Used</f>
        <v>0</v>
      </c>
      <c r="D11" s="1145"/>
      <c r="E11" s="1153">
        <f>Pcknametype8</f>
        <v>0</v>
      </c>
      <c r="F11" s="1153">
        <f>Pckhourtype8</f>
        <v>0</v>
      </c>
      <c r="G11" s="1153">
        <f>PckAmt8</f>
        <v>0</v>
      </c>
      <c r="H11" s="1145"/>
      <c r="I11" s="1154" t="str">
        <f>PckDednametype3</f>
        <v>HSA</v>
      </c>
      <c r="J11" s="1155">
        <f>PckDedCur3</f>
        <v>0</v>
      </c>
      <c r="K11" s="1153">
        <f>PckDedytd3</f>
        <v>0</v>
      </c>
      <c r="L11" s="1145"/>
      <c r="M11" s="875" t="s">
        <v>879</v>
      </c>
      <c r="EA11" s="1145"/>
      <c r="EB11" s="1148" t="s">
        <v>360</v>
      </c>
      <c r="EC11" s="1159">
        <f>PckVacation_Used</f>
        <v>0</v>
      </c>
      <c r="ED11" s="1145"/>
      <c r="EE11" s="1153">
        <f>Pcknametype8</f>
        <v>0</v>
      </c>
      <c r="EF11" s="1153">
        <f>Pckhourtype8</f>
        <v>0</v>
      </c>
      <c r="EG11" s="1153">
        <f>PckAmt8</f>
        <v>0</v>
      </c>
      <c r="EH11" s="1145"/>
      <c r="EI11" s="1154" t="str">
        <f>PckDednametype3</f>
        <v>HSA</v>
      </c>
      <c r="EJ11" s="1155">
        <f>PckDedCur3</f>
        <v>0</v>
      </c>
      <c r="EK11" s="1153">
        <f>PckDedytd3</f>
        <v>0</v>
      </c>
      <c r="EL11" s="1145"/>
    </row>
    <row r="12" spans="1:142">
      <c r="A12" s="1145"/>
      <c r="B12" s="1148" t="s">
        <v>551</v>
      </c>
      <c r="C12" s="1158">
        <f>PckVacation_Balance</f>
        <v>0</v>
      </c>
      <c r="D12" s="1145"/>
      <c r="E12" s="1153">
        <f>Pcknametype9</f>
        <v>0</v>
      </c>
      <c r="F12" s="1153">
        <f>Pckhourtype9</f>
        <v>0</v>
      </c>
      <c r="G12" s="1153">
        <f>PckAmt9</f>
        <v>0</v>
      </c>
      <c r="H12" s="1145"/>
      <c r="I12" s="1154" t="str">
        <f>PckDednametype4</f>
        <v>Other</v>
      </c>
      <c r="J12" s="1155">
        <f>PckDedCur4</f>
        <v>0</v>
      </c>
      <c r="K12" s="1153">
        <f>PckDedytd4</f>
        <v>0</v>
      </c>
      <c r="L12" s="1145"/>
      <c r="M12" s="875" t="s">
        <v>880</v>
      </c>
      <c r="EA12" s="1145"/>
      <c r="EB12" s="1148" t="s">
        <v>551</v>
      </c>
      <c r="EC12" s="1158">
        <f>PckVacation_Balance</f>
        <v>0</v>
      </c>
      <c r="ED12" s="1145"/>
      <c r="EE12" s="1153">
        <f>Pcknametype9</f>
        <v>0</v>
      </c>
      <c r="EF12" s="1153">
        <f>Pckhourtype9</f>
        <v>0</v>
      </c>
      <c r="EG12" s="1153">
        <f>PckAmt9</f>
        <v>0</v>
      </c>
      <c r="EH12" s="1145"/>
      <c r="EI12" s="1154" t="str">
        <f>PckDednametype4</f>
        <v>Other</v>
      </c>
      <c r="EJ12" s="1155">
        <f>PckDedCur4</f>
        <v>0</v>
      </c>
      <c r="EK12" s="1153">
        <f>PckDedytd4</f>
        <v>0</v>
      </c>
      <c r="EL12" s="1145"/>
    </row>
    <row r="13" spans="1:142">
      <c r="A13" s="1145"/>
      <c r="B13" s="1145"/>
      <c r="C13" s="1145"/>
      <c r="D13" s="1145"/>
      <c r="E13" s="1151" t="s">
        <v>94</v>
      </c>
      <c r="F13" s="1152" t="s">
        <v>153</v>
      </c>
      <c r="G13" s="1152" t="s">
        <v>127</v>
      </c>
      <c r="H13" s="1145"/>
      <c r="I13" s="1154" t="s">
        <v>225</v>
      </c>
      <c r="J13" s="1155">
        <f>PckDedCur5</f>
        <v>225.91</v>
      </c>
      <c r="K13" s="1155">
        <f>PckDedytd5</f>
        <v>807.02</v>
      </c>
      <c r="L13" s="1145"/>
      <c r="EA13" s="1145"/>
      <c r="EB13" s="1145"/>
      <c r="EC13" s="1145"/>
      <c r="ED13" s="1145"/>
      <c r="EE13" s="1151" t="s">
        <v>94</v>
      </c>
      <c r="EF13" s="1152" t="s">
        <v>153</v>
      </c>
      <c r="EG13" s="1152" t="s">
        <v>127</v>
      </c>
      <c r="EH13" s="1145"/>
      <c r="EI13" s="1154" t="s">
        <v>225</v>
      </c>
      <c r="EJ13" s="1155">
        <f>PckDedCur5</f>
        <v>225.91</v>
      </c>
      <c r="EK13" s="1155">
        <f>PckDedytd5</f>
        <v>807.02</v>
      </c>
      <c r="EL13" s="1145"/>
    </row>
    <row r="14" spans="1:142">
      <c r="A14" s="1145"/>
      <c r="B14" s="1145"/>
      <c r="C14" s="1145"/>
      <c r="D14" s="1145"/>
      <c r="E14" s="1151" t="s">
        <v>134</v>
      </c>
      <c r="F14" s="1150">
        <f>PCheckCurWage</f>
        <v>1080</v>
      </c>
      <c r="G14" s="1150">
        <f>PCheckTYDWage</f>
        <v>3240</v>
      </c>
      <c r="H14" s="1160"/>
      <c r="I14" s="1151" t="s">
        <v>156</v>
      </c>
      <c r="J14" s="1150">
        <f>Net_Paycur</f>
        <v>854.09</v>
      </c>
      <c r="K14" s="1150">
        <f>PckNetYTD</f>
        <v>2432.98</v>
      </c>
      <c r="L14" s="1145"/>
      <c r="M14" s="876" t="s">
        <v>881</v>
      </c>
      <c r="EA14" s="1145"/>
      <c r="EB14" s="1145"/>
      <c r="EC14" s="1145"/>
      <c r="ED14" s="1145"/>
      <c r="EE14" s="1151" t="s">
        <v>134</v>
      </c>
      <c r="EF14" s="1150">
        <f>PCheckCurWage</f>
        <v>1080</v>
      </c>
      <c r="EG14" s="1150">
        <f>PCheckTYDWage</f>
        <v>3240</v>
      </c>
      <c r="EH14" s="1160"/>
      <c r="EI14" s="1151" t="s">
        <v>156</v>
      </c>
      <c r="EJ14" s="1150">
        <f>Net_Paycur</f>
        <v>854.09</v>
      </c>
      <c r="EK14" s="1150">
        <f>PckNetYTD</f>
        <v>2432.98</v>
      </c>
      <c r="EL14" s="1145"/>
    </row>
    <row r="15" spans="1:142">
      <c r="A15" s="1145"/>
      <c r="B15" s="1145"/>
      <c r="C15" s="1145"/>
      <c r="D15" s="1145"/>
      <c r="E15" s="1145"/>
      <c r="F15" s="1145"/>
      <c r="G15" s="1145"/>
      <c r="H15" s="1145"/>
      <c r="I15" s="1145"/>
      <c r="J15" s="1145"/>
      <c r="K15" s="1145"/>
      <c r="L15" s="1145"/>
      <c r="EA15" s="1145"/>
      <c r="EB15" s="1145"/>
      <c r="EC15" s="1145"/>
      <c r="ED15" s="1145"/>
      <c r="EE15" s="1145"/>
      <c r="EF15" s="1145"/>
      <c r="EG15" s="1145"/>
      <c r="EH15" s="1145"/>
      <c r="EI15" s="1145"/>
      <c r="EJ15" s="1145"/>
      <c r="EK15" s="1145"/>
      <c r="EL15" s="1145"/>
    </row>
    <row r="16" spans="1:142">
      <c r="A16" s="1145"/>
      <c r="B16" s="1145"/>
      <c r="C16" s="1145"/>
      <c r="D16" s="1145"/>
      <c r="E16" s="1145"/>
      <c r="F16" s="1145"/>
      <c r="G16" s="1145"/>
      <c r="H16" s="1145"/>
      <c r="I16" s="1145"/>
      <c r="J16" s="1145"/>
      <c r="K16" s="1145"/>
      <c r="L16" s="1145"/>
      <c r="EA16" s="1145"/>
      <c r="EB16" s="1145"/>
      <c r="EC16" s="1145"/>
      <c r="ED16" s="1145"/>
      <c r="EE16" s="1145"/>
      <c r="EF16" s="1145"/>
      <c r="EG16" s="1145"/>
      <c r="EH16" s="1145"/>
      <c r="EI16" s="1145"/>
      <c r="EJ16" s="1145"/>
      <c r="EK16" s="1145"/>
      <c r="EL16" s="1145"/>
    </row>
    <row r="17" spans="1:142">
      <c r="A17" s="1145"/>
      <c r="B17" s="1145"/>
      <c r="C17" s="1145"/>
      <c r="D17" s="1145"/>
      <c r="E17" s="1145"/>
      <c r="F17" s="1145"/>
      <c r="G17" s="1145"/>
      <c r="H17" s="1145"/>
      <c r="I17" s="1145"/>
      <c r="J17" s="1145"/>
      <c r="K17" s="1145"/>
      <c r="L17" s="1145"/>
      <c r="EA17" s="1145"/>
      <c r="EB17" s="1145"/>
      <c r="EC17" s="1145"/>
      <c r="ED17" s="1145"/>
      <c r="EE17" s="1145"/>
      <c r="EF17" s="1145"/>
      <c r="EG17" s="1145"/>
      <c r="EH17" s="1145"/>
      <c r="EI17" s="1145"/>
      <c r="EJ17" s="1145"/>
      <c r="EK17" s="1145"/>
      <c r="EL17" s="1145"/>
    </row>
    <row r="18" spans="1:142">
      <c r="A18" s="1145"/>
      <c r="B18" s="1145"/>
      <c r="C18" s="1145"/>
      <c r="D18" s="1145"/>
      <c r="E18" s="1145"/>
      <c r="F18" s="1145"/>
      <c r="G18" s="1145"/>
      <c r="H18" s="1145"/>
      <c r="I18" s="1145"/>
      <c r="J18" s="1145"/>
      <c r="K18" s="1145"/>
      <c r="L18" s="1145"/>
      <c r="EA18" s="1145"/>
      <c r="EB18" s="1145"/>
      <c r="EC18" s="1145"/>
      <c r="ED18" s="1145"/>
      <c r="EE18" s="1145"/>
      <c r="EF18" s="1145"/>
      <c r="EG18" s="1145"/>
      <c r="EH18" s="1145"/>
      <c r="EI18" s="1145"/>
      <c r="EJ18" s="1145"/>
      <c r="EK18" s="1145"/>
      <c r="EL18" s="1145"/>
    </row>
    <row r="19" spans="1:142">
      <c r="A19" s="1145"/>
      <c r="B19" s="1145"/>
      <c r="C19" s="1145"/>
      <c r="D19" s="1145"/>
      <c r="E19" s="1145"/>
      <c r="F19" s="1145"/>
      <c r="G19" s="1145"/>
      <c r="H19" s="1145"/>
      <c r="I19" s="1145"/>
      <c r="J19" s="1145"/>
      <c r="K19" s="1145"/>
      <c r="L19" s="1145"/>
      <c r="EA19" s="1145"/>
      <c r="EB19" s="1145"/>
      <c r="EC19" s="1145"/>
      <c r="ED19" s="1145"/>
      <c r="EE19" s="1145"/>
      <c r="EF19" s="1145"/>
      <c r="EG19" s="1145"/>
      <c r="EH19" s="1145"/>
      <c r="EI19" s="1145"/>
      <c r="EJ19" s="1145"/>
      <c r="EK19" s="1145"/>
      <c r="EL19" s="1145"/>
    </row>
    <row r="20" spans="1:142">
      <c r="A20" s="1145"/>
      <c r="B20" s="1145"/>
      <c r="C20" s="1145"/>
      <c r="D20" s="1145"/>
      <c r="E20" s="1145"/>
      <c r="F20" s="1145"/>
      <c r="G20" s="1145"/>
      <c r="H20" s="1145"/>
      <c r="I20" s="1145"/>
      <c r="J20" s="1145"/>
      <c r="K20" s="1145"/>
      <c r="L20" s="1145"/>
      <c r="EA20" s="1145"/>
      <c r="EB20" s="1145"/>
      <c r="EC20" s="1145"/>
      <c r="ED20" s="1145"/>
      <c r="EE20" s="1145"/>
      <c r="EF20" s="1145"/>
      <c r="EG20" s="1145"/>
      <c r="EH20" s="1145"/>
      <c r="EI20" s="1145"/>
      <c r="EJ20" s="1145"/>
      <c r="EK20" s="1145"/>
      <c r="EL20" s="1145"/>
    </row>
    <row r="21" spans="1:142">
      <c r="A21" s="1145"/>
      <c r="B21" s="1145"/>
      <c r="C21" s="1145"/>
      <c r="D21" s="1145"/>
      <c r="E21" s="1145"/>
      <c r="F21" s="1145"/>
      <c r="G21" s="1145"/>
      <c r="H21" s="1145"/>
      <c r="I21" s="1145"/>
      <c r="J21" s="1145"/>
      <c r="K21" s="1145">
        <f>PChecknumber</f>
        <v>10014</v>
      </c>
      <c r="L21" s="1145"/>
      <c r="EA21" s="1145"/>
      <c r="EB21" s="1145"/>
      <c r="EC21" s="1145"/>
      <c r="ED21" s="1145"/>
      <c r="EE21" s="1145"/>
      <c r="EF21" s="1145"/>
      <c r="EG21" s="1145"/>
      <c r="EH21" s="1145"/>
      <c r="EI21" s="1145"/>
      <c r="EJ21" s="1145"/>
      <c r="EK21" s="1145">
        <f>PChecknumber</f>
        <v>10014</v>
      </c>
      <c r="EL21" s="1145"/>
    </row>
    <row r="22" spans="1:142">
      <c r="A22" s="1145"/>
      <c r="B22" s="1145"/>
      <c r="C22" s="1145"/>
      <c r="D22" s="1145"/>
      <c r="E22" s="1145"/>
      <c r="F22" s="1145"/>
      <c r="G22" s="1145"/>
      <c r="H22" s="1145"/>
      <c r="I22" s="1145"/>
      <c r="J22" s="1145"/>
      <c r="K22" s="1145"/>
      <c r="L22" s="1145"/>
      <c r="EA22" s="1145"/>
      <c r="EB22" s="1145"/>
      <c r="EC22" s="1145"/>
      <c r="ED22" s="1145"/>
      <c r="EE22" s="1145"/>
      <c r="EF22" s="1145"/>
      <c r="EG22" s="1145"/>
      <c r="EH22" s="1145"/>
      <c r="EI22" s="1145"/>
      <c r="EJ22" s="1145"/>
      <c r="EK22" s="1145"/>
      <c r="EL22" s="1145"/>
    </row>
    <row r="23" spans="1:142">
      <c r="A23" s="1145"/>
      <c r="B23" s="1145"/>
      <c r="C23" s="1145"/>
      <c r="D23" s="1145"/>
      <c r="E23" s="1145"/>
      <c r="F23" s="1145"/>
      <c r="G23" s="1145"/>
      <c r="H23" s="1145"/>
      <c r="I23" s="1145"/>
      <c r="J23" s="1145"/>
      <c r="K23" s="1145"/>
      <c r="L23" s="1145"/>
      <c r="EA23" s="1145"/>
      <c r="EB23" s="1145"/>
      <c r="EC23" s="1145"/>
      <c r="ED23" s="1145"/>
      <c r="EE23" s="1145"/>
      <c r="EF23" s="1145"/>
      <c r="EG23" s="1145"/>
      <c r="EH23" s="1145"/>
      <c r="EI23" s="1145"/>
      <c r="EJ23" s="1145"/>
      <c r="EK23" s="1145"/>
      <c r="EL23" s="1145"/>
    </row>
    <row r="24" spans="1:142">
      <c r="A24" s="1145"/>
      <c r="B24" s="1145"/>
      <c r="C24" s="1145"/>
      <c r="D24" s="1145"/>
      <c r="E24" s="1145"/>
      <c r="F24" s="1145"/>
      <c r="G24" s="1145"/>
      <c r="H24" s="1145"/>
      <c r="I24" s="1145"/>
      <c r="J24" s="1145"/>
      <c r="K24" s="1145"/>
      <c r="L24" s="1145"/>
      <c r="EA24" s="1145"/>
      <c r="EB24" s="1145"/>
      <c r="EC24" s="1145"/>
      <c r="ED24" s="1145"/>
      <c r="EE24" s="1145"/>
      <c r="EF24" s="1145"/>
      <c r="EG24" s="1145"/>
      <c r="EH24" s="1145"/>
      <c r="EI24" s="1145"/>
      <c r="EJ24" s="1145"/>
      <c r="EK24" s="1145"/>
      <c r="EL24" s="1145"/>
    </row>
    <row r="25" spans="1:142">
      <c r="A25" s="1145"/>
      <c r="B25" s="1145"/>
      <c r="C25" s="1145"/>
      <c r="D25" s="1145"/>
      <c r="E25" s="1145"/>
      <c r="F25" s="1145"/>
      <c r="G25" s="1145"/>
      <c r="H25" s="1145"/>
      <c r="I25" s="1145"/>
      <c r="J25" s="1145"/>
      <c r="K25" s="1145"/>
      <c r="L25" s="1145"/>
      <c r="EA25" s="1145"/>
      <c r="EB25" s="1145"/>
      <c r="EC25" s="1145"/>
      <c r="ED25" s="1145"/>
      <c r="EE25" s="1145"/>
      <c r="EF25" s="1145"/>
      <c r="EG25" s="1145"/>
      <c r="EH25" s="1145"/>
      <c r="EI25" s="1145"/>
      <c r="EJ25" s="1145"/>
      <c r="EK25" s="1145"/>
      <c r="EL25" s="1145"/>
    </row>
    <row r="26" spans="1:142">
      <c r="A26" s="1145"/>
      <c r="B26" s="1145"/>
      <c r="C26" s="1145"/>
      <c r="D26" s="1145"/>
      <c r="E26" s="1145"/>
      <c r="F26" s="1145"/>
      <c r="G26" s="1145"/>
      <c r="H26" s="1145"/>
      <c r="I26" s="1146">
        <f>PCheckDate</f>
        <v>43511</v>
      </c>
      <c r="J26" s="1145"/>
      <c r="K26" s="1147">
        <f>PCheckAmt</f>
        <v>854.09</v>
      </c>
      <c r="L26" s="1145"/>
      <c r="EA26" s="1145"/>
      <c r="EB26" s="1145"/>
      <c r="EC26" s="1145"/>
      <c r="ED26" s="1145"/>
      <c r="EE26" s="1145"/>
      <c r="EF26" s="1145"/>
      <c r="EG26" s="1145"/>
      <c r="EH26" s="1145"/>
      <c r="EI26" s="1146">
        <f>PCheckDate</f>
        <v>43511</v>
      </c>
      <c r="EJ26" s="1145"/>
      <c r="EK26" s="1147">
        <f>PCheckAmt</f>
        <v>854.09</v>
      </c>
      <c r="EL26" s="1145"/>
    </row>
    <row r="27" spans="1:142">
      <c r="A27" s="1145"/>
      <c r="B27" s="1145"/>
      <c r="C27" s="1145"/>
      <c r="D27" s="1145"/>
      <c r="E27" s="1145"/>
      <c r="F27" s="1145"/>
      <c r="G27" s="1145"/>
      <c r="H27" s="1145"/>
      <c r="I27" s="1145"/>
      <c r="J27" s="1145"/>
      <c r="K27" s="1145"/>
      <c r="L27" s="1145"/>
      <c r="EA27" s="1145"/>
      <c r="EB27" s="1145"/>
      <c r="EC27" s="1145"/>
      <c r="ED27" s="1145"/>
      <c r="EE27" s="1145"/>
      <c r="EF27" s="1145"/>
      <c r="EG27" s="1145"/>
      <c r="EH27" s="1145"/>
      <c r="EI27" s="1145"/>
      <c r="EJ27" s="1145"/>
      <c r="EK27" s="1145"/>
      <c r="EL27" s="1145"/>
    </row>
    <row r="28" spans="1:142">
      <c r="A28" s="1145"/>
      <c r="B28" s="1145"/>
      <c r="C28" s="862" t="str">
        <f>PCheckAmtWord</f>
        <v>Eight Hundred Fifty-Four and 9/100***************************************************</v>
      </c>
      <c r="D28" s="1145"/>
      <c r="E28" s="1145"/>
      <c r="F28" s="1145"/>
      <c r="G28" s="1145"/>
      <c r="H28" s="1145"/>
      <c r="I28" s="1145"/>
      <c r="J28" s="1145"/>
      <c r="K28" s="1145"/>
      <c r="L28" s="1145"/>
      <c r="EA28" s="1145"/>
      <c r="EB28" s="1145"/>
      <c r="EC28" s="862" t="str">
        <f>PCheckAmtWord</f>
        <v>Eight Hundred Fifty-Four and 9/100***************************************************</v>
      </c>
      <c r="ED28" s="1145"/>
      <c r="EE28" s="1145"/>
      <c r="EF28" s="1145"/>
      <c r="EG28" s="1145"/>
      <c r="EH28" s="1145"/>
      <c r="EI28" s="1145"/>
      <c r="EJ28" s="1145"/>
      <c r="EK28" s="1145"/>
      <c r="EL28" s="1145"/>
    </row>
    <row r="29" spans="1:142">
      <c r="A29" s="1145"/>
      <c r="B29" s="1145"/>
      <c r="C29" s="1145"/>
      <c r="D29" s="1145"/>
      <c r="E29" s="1145"/>
      <c r="F29" s="1145"/>
      <c r="G29" s="1145"/>
      <c r="H29" s="1145"/>
      <c r="I29" s="1145"/>
      <c r="J29" s="1145"/>
      <c r="K29" s="1145"/>
      <c r="L29" s="1145"/>
      <c r="EA29" s="1145"/>
      <c r="EB29" s="1145"/>
      <c r="EC29" s="1145"/>
      <c r="ED29" s="1145"/>
      <c r="EE29" s="1145"/>
      <c r="EF29" s="1145"/>
      <c r="EG29" s="1145"/>
      <c r="EH29" s="1145"/>
      <c r="EI29" s="1145"/>
      <c r="EJ29" s="1145"/>
      <c r="EK29" s="1145"/>
      <c r="EL29" s="1145"/>
    </row>
    <row r="30" spans="1:142">
      <c r="A30" s="1145"/>
      <c r="B30" s="1145"/>
      <c r="C30" s="862" t="str">
        <f>PCheckPayeeName</f>
        <v>Tifany Wang</v>
      </c>
      <c r="D30" s="1145"/>
      <c r="E30" s="1145"/>
      <c r="F30" s="1145"/>
      <c r="G30" s="1145"/>
      <c r="H30" s="1145"/>
      <c r="I30" s="1145"/>
      <c r="J30" s="1145"/>
      <c r="K30" s="1145"/>
      <c r="L30" s="1145"/>
      <c r="EA30" s="1145"/>
      <c r="EB30" s="1145"/>
      <c r="EC30" s="862" t="str">
        <f>PCheckPayeeName</f>
        <v>Tifany Wang</v>
      </c>
      <c r="ED30" s="1145"/>
      <c r="EE30" s="1145"/>
      <c r="EF30" s="1145"/>
      <c r="EG30" s="1145"/>
      <c r="EH30" s="1145"/>
      <c r="EI30" s="1145"/>
      <c r="EJ30" s="1145"/>
      <c r="EK30" s="1145"/>
      <c r="EL30" s="1145"/>
    </row>
    <row r="31" spans="1:142">
      <c r="A31" s="1145"/>
      <c r="B31" s="1145"/>
      <c r="C31" s="862" t="str">
        <f>PCheckAdd1</f>
        <v>2036 Clay Street</v>
      </c>
      <c r="D31" s="1145"/>
      <c r="E31" s="1145"/>
      <c r="F31" s="1145"/>
      <c r="G31" s="1145"/>
      <c r="H31" s="1145"/>
      <c r="I31" s="1145"/>
      <c r="J31" s="1145"/>
      <c r="K31" s="1145"/>
      <c r="L31" s="1145"/>
      <c r="EA31" s="1145"/>
      <c r="EB31" s="1145"/>
      <c r="EC31" s="862" t="str">
        <f>PCheckAdd1</f>
        <v>2036 Clay Street</v>
      </c>
      <c r="ED31" s="1145"/>
      <c r="EE31" s="1145"/>
      <c r="EF31" s="1145"/>
      <c r="EG31" s="1145"/>
      <c r="EH31" s="1145"/>
      <c r="EI31" s="1145"/>
      <c r="EJ31" s="1145"/>
      <c r="EK31" s="1145"/>
      <c r="EL31" s="1145"/>
    </row>
    <row r="32" spans="1:142">
      <c r="A32" s="1145"/>
      <c r="B32" s="1145"/>
      <c r="C32" s="862" t="str">
        <f>PCheckAdd2</f>
        <v>San Francisco, CA 94108</v>
      </c>
      <c r="D32" s="1145"/>
      <c r="E32" s="1145"/>
      <c r="F32" s="1145"/>
      <c r="G32" s="1145"/>
      <c r="H32" s="1145"/>
      <c r="I32" s="1145"/>
      <c r="J32" s="1145"/>
      <c r="K32" s="1145"/>
      <c r="L32" s="1145"/>
      <c r="EA32" s="1145"/>
      <c r="EB32" s="1145"/>
      <c r="EC32" s="862" t="str">
        <f>PCheckAdd2</f>
        <v>San Francisco, CA 94108</v>
      </c>
      <c r="ED32" s="1145"/>
      <c r="EE32" s="1145"/>
      <c r="EF32" s="1145"/>
      <c r="EG32" s="1145"/>
      <c r="EH32" s="1145"/>
      <c r="EI32" s="1145"/>
      <c r="EJ32" s="1145"/>
      <c r="EK32" s="1145"/>
      <c r="EL32" s="1145"/>
    </row>
    <row r="33" spans="1:142">
      <c r="A33" s="1145"/>
      <c r="B33" s="1145"/>
      <c r="C33" s="1145"/>
      <c r="D33" s="1145"/>
      <c r="E33" s="1145"/>
      <c r="F33" s="1145"/>
      <c r="G33" s="1145"/>
      <c r="H33" s="1145"/>
      <c r="I33" s="1145"/>
      <c r="J33" s="1145"/>
      <c r="K33" s="1145"/>
      <c r="L33" s="1145"/>
      <c r="EA33" s="1145"/>
      <c r="EB33" s="1145"/>
      <c r="EC33" s="1145"/>
      <c r="ED33" s="1145"/>
      <c r="EE33" s="1145"/>
      <c r="EF33" s="1145"/>
      <c r="EG33" s="1145"/>
      <c r="EH33" s="1145"/>
      <c r="EI33" s="1145"/>
      <c r="EJ33" s="1145"/>
      <c r="EK33" s="1145"/>
      <c r="EL33" s="1145"/>
    </row>
    <row r="34" spans="1:142">
      <c r="A34" s="1145"/>
      <c r="B34" s="1145"/>
      <c r="C34" s="1145"/>
      <c r="D34" s="1145"/>
      <c r="E34" s="1145"/>
      <c r="F34" s="1145"/>
      <c r="G34" s="1145"/>
      <c r="H34" s="1145"/>
      <c r="I34" s="1145"/>
      <c r="J34" s="1145"/>
      <c r="K34" s="1145"/>
      <c r="L34" s="1145"/>
      <c r="EA34" s="1145"/>
      <c r="EB34" s="1145"/>
      <c r="EC34" s="1145"/>
      <c r="ED34" s="1145"/>
      <c r="EE34" s="1145"/>
      <c r="EF34" s="1145"/>
      <c r="EG34" s="1145"/>
      <c r="EH34" s="1145"/>
      <c r="EI34" s="1145"/>
      <c r="EJ34" s="1145"/>
      <c r="EK34" s="1145"/>
      <c r="EL34" s="1145"/>
    </row>
    <row r="35" spans="1:142">
      <c r="A35" s="1145"/>
      <c r="B35" s="1145"/>
      <c r="C35" s="1145"/>
      <c r="D35" s="1145"/>
      <c r="E35" s="1145"/>
      <c r="F35" s="1145"/>
      <c r="G35" s="1145"/>
      <c r="H35" s="1145"/>
      <c r="I35" s="1145"/>
      <c r="J35" s="1145"/>
      <c r="K35" s="1145"/>
      <c r="L35" s="1145"/>
      <c r="EA35" s="1145"/>
      <c r="EB35" s="1145"/>
      <c r="EC35" s="1145"/>
      <c r="ED35" s="1145"/>
      <c r="EE35" s="1145"/>
      <c r="EF35" s="1145"/>
      <c r="EG35" s="1145"/>
      <c r="EH35" s="1145"/>
      <c r="EI35" s="1145"/>
      <c r="EJ35" s="1145"/>
      <c r="EK35" s="1145"/>
      <c r="EL35" s="1145"/>
    </row>
    <row r="36" spans="1:142">
      <c r="A36" s="1145"/>
      <c r="B36" s="1145"/>
      <c r="C36" s="1145"/>
      <c r="D36" s="1145"/>
      <c r="E36" s="1145"/>
      <c r="F36" s="1145"/>
      <c r="G36" s="1145"/>
      <c r="H36" s="1145"/>
      <c r="I36" s="1145"/>
      <c r="J36" s="1145"/>
      <c r="K36" s="1145"/>
      <c r="L36" s="1145"/>
      <c r="EA36" s="1145"/>
      <c r="EB36" s="1145"/>
      <c r="EC36" s="1145"/>
      <c r="ED36" s="1145"/>
      <c r="EE36" s="1145"/>
      <c r="EF36" s="1145"/>
      <c r="EG36" s="1145"/>
      <c r="EH36" s="1145"/>
      <c r="EI36" s="1145"/>
      <c r="EJ36" s="1145"/>
      <c r="EK36" s="1145"/>
      <c r="EL36" s="1145"/>
    </row>
    <row r="37" spans="1:142">
      <c r="A37" s="1145"/>
      <c r="B37" s="1145"/>
      <c r="C37" s="1145"/>
      <c r="D37" s="1145"/>
      <c r="E37" s="1145"/>
      <c r="F37" s="1145"/>
      <c r="G37" s="1145"/>
      <c r="H37" s="1145"/>
      <c r="I37" s="1145"/>
      <c r="J37" s="1145"/>
      <c r="K37" s="1145"/>
      <c r="L37" s="1145"/>
      <c r="EA37" s="1145"/>
      <c r="EB37" s="1145"/>
      <c r="EC37" s="1145"/>
      <c r="ED37" s="1145"/>
      <c r="EE37" s="1145"/>
      <c r="EF37" s="1145"/>
      <c r="EG37" s="1145"/>
      <c r="EH37" s="1145"/>
      <c r="EI37" s="1145"/>
      <c r="EJ37" s="1145"/>
      <c r="EK37" s="1145"/>
      <c r="EL37" s="1145"/>
    </row>
    <row r="38" spans="1:142">
      <c r="A38" s="1145"/>
      <c r="B38" s="1145"/>
      <c r="C38" s="1145"/>
      <c r="D38" s="1145"/>
      <c r="E38" s="1145"/>
      <c r="F38" s="1145"/>
      <c r="G38" s="1145"/>
      <c r="H38" s="1145"/>
      <c r="I38" s="1145"/>
      <c r="J38" s="1145"/>
      <c r="K38" s="1145"/>
      <c r="L38" s="1145"/>
      <c r="EA38" s="1145"/>
      <c r="EB38" s="1145"/>
      <c r="EC38" s="1145"/>
      <c r="ED38" s="1145"/>
      <c r="EE38" s="1145"/>
      <c r="EF38" s="1145"/>
      <c r="EG38" s="1145"/>
      <c r="EH38" s="1145"/>
      <c r="EI38" s="1145"/>
      <c r="EJ38" s="1145"/>
      <c r="EK38" s="1145"/>
      <c r="EL38" s="1145"/>
    </row>
    <row r="39" spans="1:142">
      <c r="A39" s="1145"/>
      <c r="B39" s="1145"/>
      <c r="C39" s="1145"/>
      <c r="D39" s="1145"/>
      <c r="E39" s="1145"/>
      <c r="F39" s="1145"/>
      <c r="G39" s="1145"/>
      <c r="H39" s="1145"/>
      <c r="I39" s="1145"/>
      <c r="J39" s="1145"/>
      <c r="K39" s="1145"/>
      <c r="L39" s="1145"/>
      <c r="EA39" s="1145"/>
      <c r="EB39" s="1145"/>
      <c r="EC39" s="1145"/>
      <c r="ED39" s="1145"/>
      <c r="EE39" s="1145"/>
      <c r="EF39" s="1145"/>
      <c r="EG39" s="1145"/>
      <c r="EH39" s="1145"/>
      <c r="EI39" s="1145"/>
      <c r="EJ39" s="1145"/>
      <c r="EK39" s="1145"/>
      <c r="EL39" s="1145"/>
    </row>
    <row r="40" spans="1:142">
      <c r="A40" s="1145"/>
      <c r="B40" s="1145"/>
      <c r="C40" s="1145"/>
      <c r="D40" s="1145"/>
      <c r="E40" s="1145"/>
      <c r="F40" s="1145"/>
      <c r="G40" s="1145"/>
      <c r="H40" s="1145"/>
      <c r="I40" s="1145"/>
      <c r="J40" s="1145"/>
      <c r="K40" s="1145"/>
      <c r="L40" s="1145"/>
      <c r="EA40" s="1145"/>
      <c r="EB40" s="1145"/>
      <c r="EC40" s="1145"/>
      <c r="ED40" s="1145"/>
      <c r="EE40" s="1145"/>
      <c r="EF40" s="1145"/>
      <c r="EG40" s="1145"/>
      <c r="EH40" s="1145"/>
      <c r="EI40" s="1145"/>
      <c r="EJ40" s="1145"/>
      <c r="EK40" s="1145"/>
      <c r="EL40" s="1145"/>
    </row>
    <row r="41" spans="1:142">
      <c r="A41" s="1145"/>
      <c r="B41" s="1145"/>
      <c r="C41" s="1145"/>
      <c r="D41" s="1145"/>
      <c r="E41" s="1145"/>
      <c r="F41" s="1145"/>
      <c r="G41" s="1145"/>
      <c r="H41" s="1145"/>
      <c r="I41" s="1145"/>
      <c r="J41" s="1145"/>
      <c r="K41" s="1145"/>
      <c r="L41" s="1145"/>
      <c r="EA41" s="1145"/>
      <c r="EB41" s="1145"/>
      <c r="EC41" s="1145"/>
      <c r="ED41" s="1145"/>
      <c r="EE41" s="1145"/>
      <c r="EF41" s="1145"/>
      <c r="EG41" s="1145"/>
      <c r="EH41" s="1145"/>
      <c r="EI41" s="1145"/>
      <c r="EJ41" s="1145"/>
      <c r="EK41" s="1145"/>
      <c r="EL41" s="1145"/>
    </row>
    <row r="42" spans="1:142">
      <c r="A42" s="1145"/>
      <c r="B42" s="1148" t="s">
        <v>439</v>
      </c>
      <c r="C42" s="1149">
        <f>PCheckEEID</f>
        <v>10001</v>
      </c>
      <c r="D42" s="1145"/>
      <c r="E42" s="1150" t="s">
        <v>134</v>
      </c>
      <c r="F42" s="1150" t="s">
        <v>349</v>
      </c>
      <c r="G42" s="1150" t="s">
        <v>256</v>
      </c>
      <c r="H42" s="1145"/>
      <c r="I42" s="1151" t="s">
        <v>124</v>
      </c>
      <c r="J42" s="1152" t="s">
        <v>153</v>
      </c>
      <c r="K42" s="1152" t="s">
        <v>127</v>
      </c>
      <c r="L42" s="1145"/>
      <c r="EA42" s="1145"/>
      <c r="EB42" s="1148" t="s">
        <v>439</v>
      </c>
      <c r="EC42" s="1149">
        <f>PCheckEEID</f>
        <v>10001</v>
      </c>
      <c r="ED42" s="1145"/>
      <c r="EE42" s="1150" t="s">
        <v>134</v>
      </c>
      <c r="EF42" s="1150" t="s">
        <v>349</v>
      </c>
      <c r="EG42" s="1150" t="s">
        <v>256</v>
      </c>
      <c r="EH42" s="1145"/>
      <c r="EI42" s="1151" t="s">
        <v>124</v>
      </c>
      <c r="EJ42" s="1152" t="s">
        <v>153</v>
      </c>
      <c r="EK42" s="1152" t="s">
        <v>127</v>
      </c>
      <c r="EL42" s="1145"/>
    </row>
    <row r="43" spans="1:142">
      <c r="A43" s="1145"/>
      <c r="B43" s="1148" t="s">
        <v>165</v>
      </c>
      <c r="C43" s="1149" t="str">
        <f>PCheckPayeeName</f>
        <v>Tifany Wang</v>
      </c>
      <c r="D43" s="1145"/>
      <c r="E43" s="1153" t="str">
        <f>Pcknametype1</f>
        <v>Regular</v>
      </c>
      <c r="F43" s="1153">
        <f>Pckhourtype1</f>
        <v>40</v>
      </c>
      <c r="G43" s="1153">
        <f>Pckamt1</f>
        <v>1080</v>
      </c>
      <c r="H43" s="1145"/>
      <c r="I43" s="1154" t="s">
        <v>201</v>
      </c>
      <c r="J43" s="1155">
        <f>PCheckCurFIT</f>
        <v>118.16</v>
      </c>
      <c r="K43" s="1155">
        <f>PCheckYTDFIT</f>
        <v>427.59000000000003</v>
      </c>
      <c r="L43" s="1145"/>
      <c r="EA43" s="1145"/>
      <c r="EB43" s="1148" t="s">
        <v>165</v>
      </c>
      <c r="EC43" s="1149" t="str">
        <f>PCheckPayeeName</f>
        <v>Tifany Wang</v>
      </c>
      <c r="ED43" s="1145"/>
      <c r="EE43" s="1153" t="str">
        <f>Pcknametype1</f>
        <v>Regular</v>
      </c>
      <c r="EF43" s="1153">
        <f>Pckhourtype1</f>
        <v>40</v>
      </c>
      <c r="EG43" s="1153">
        <f>Pckamt1</f>
        <v>1080</v>
      </c>
      <c r="EH43" s="1145"/>
      <c r="EI43" s="1154" t="s">
        <v>201</v>
      </c>
      <c r="EJ43" s="1155">
        <f>PCheckCurFIT</f>
        <v>118.16</v>
      </c>
      <c r="EK43" s="1155">
        <f>PCheckYTDFIT</f>
        <v>427.59000000000003</v>
      </c>
      <c r="EL43" s="1145"/>
    </row>
    <row r="44" spans="1:142">
      <c r="A44" s="1145"/>
      <c r="B44" s="1148" t="s">
        <v>167</v>
      </c>
      <c r="C44" s="1149" t="str">
        <f>PCheckSSN</f>
        <v>XXX-XX-4561</v>
      </c>
      <c r="D44" s="1145"/>
      <c r="E44" s="1153">
        <f>Pcknametype2</f>
        <v>0</v>
      </c>
      <c r="F44" s="1153">
        <f>Pckhourtype2</f>
        <v>0</v>
      </c>
      <c r="G44" s="1153">
        <f>PckAmt2</f>
        <v>0</v>
      </c>
      <c r="H44" s="1145"/>
      <c r="I44" s="1154" t="s">
        <v>24</v>
      </c>
      <c r="J44" s="1155">
        <f>PckcurSIT</f>
        <v>14.33</v>
      </c>
      <c r="K44" s="1155">
        <f>PckytdSIT</f>
        <v>99.17</v>
      </c>
      <c r="L44" s="1145"/>
      <c r="EA44" s="1145"/>
      <c r="EB44" s="1148" t="s">
        <v>167</v>
      </c>
      <c r="EC44" s="1149" t="str">
        <f>PCheckSSN</f>
        <v>XXX-XX-4561</v>
      </c>
      <c r="ED44" s="1145"/>
      <c r="EE44" s="1153">
        <f>Pcknametype2</f>
        <v>0</v>
      </c>
      <c r="EF44" s="1153">
        <f>Pckhourtype2</f>
        <v>0</v>
      </c>
      <c r="EG44" s="1153">
        <f>PckAmt2</f>
        <v>0</v>
      </c>
      <c r="EH44" s="1145"/>
      <c r="EI44" s="1154" t="s">
        <v>24</v>
      </c>
      <c r="EJ44" s="1155">
        <f>PckcurSIT</f>
        <v>14.33</v>
      </c>
      <c r="EK44" s="1155">
        <f>PckytdSIT</f>
        <v>99.17</v>
      </c>
      <c r="EL44" s="1145"/>
    </row>
    <row r="45" spans="1:142">
      <c r="A45" s="1145"/>
      <c r="B45" s="1148" t="s">
        <v>199</v>
      </c>
      <c r="C45" s="1156">
        <f>PCheckDate</f>
        <v>43511</v>
      </c>
      <c r="D45" s="1145"/>
      <c r="E45" s="1153">
        <f>Pcknametype3</f>
        <v>0</v>
      </c>
      <c r="F45" s="1153">
        <f>Pckhourtype3</f>
        <v>0</v>
      </c>
      <c r="G45" s="1153">
        <f>PckAmt3</f>
        <v>0</v>
      </c>
      <c r="H45" s="1145"/>
      <c r="I45" s="1154" t="s">
        <v>49</v>
      </c>
      <c r="J45" s="1155">
        <f>pckcurOASDI</f>
        <v>66.959999999999994</v>
      </c>
      <c r="K45" s="1155">
        <f>pckytdOASDI</f>
        <v>200.88</v>
      </c>
      <c r="L45" s="1145"/>
      <c r="EA45" s="1145"/>
      <c r="EB45" s="1148" t="s">
        <v>199</v>
      </c>
      <c r="EC45" s="1156">
        <f>PCheckDate</f>
        <v>43511</v>
      </c>
      <c r="ED45" s="1145"/>
      <c r="EE45" s="1153">
        <f>Pcknametype3</f>
        <v>0</v>
      </c>
      <c r="EF45" s="1153">
        <f>Pckhourtype3</f>
        <v>0</v>
      </c>
      <c r="EG45" s="1153">
        <f>PckAmt3</f>
        <v>0</v>
      </c>
      <c r="EH45" s="1145"/>
      <c r="EI45" s="1154" t="s">
        <v>49</v>
      </c>
      <c r="EJ45" s="1155">
        <f>pckcurOASDI</f>
        <v>66.959999999999994</v>
      </c>
      <c r="EK45" s="1155">
        <f>pckytdOASDI</f>
        <v>200.88</v>
      </c>
      <c r="EL45" s="1145"/>
    </row>
    <row r="46" spans="1:142">
      <c r="A46" s="1145"/>
      <c r="B46" s="1148" t="s">
        <v>200</v>
      </c>
      <c r="C46" s="1149">
        <f>PChecknumber</f>
        <v>10014</v>
      </c>
      <c r="D46" s="1145"/>
      <c r="E46" s="1153">
        <f>Pcknametype4</f>
        <v>0</v>
      </c>
      <c r="F46" s="1153">
        <f>Pckhourtype4</f>
        <v>0</v>
      </c>
      <c r="G46" s="1153">
        <f>PckAmt4</f>
        <v>0</v>
      </c>
      <c r="H46" s="1145"/>
      <c r="I46" s="1154" t="s">
        <v>50</v>
      </c>
      <c r="J46" s="1155">
        <f>pckcurHI</f>
        <v>15.66</v>
      </c>
      <c r="K46" s="1155">
        <f>pckytdHI</f>
        <v>46.980000000000004</v>
      </c>
      <c r="L46" s="1145"/>
      <c r="EA46" s="1145"/>
      <c r="EB46" s="1148" t="s">
        <v>200</v>
      </c>
      <c r="EC46" s="1149">
        <f>PChecknumber</f>
        <v>10014</v>
      </c>
      <c r="ED46" s="1145"/>
      <c r="EE46" s="1153">
        <f>Pcknametype4</f>
        <v>0</v>
      </c>
      <c r="EF46" s="1153">
        <f>Pckhourtype4</f>
        <v>0</v>
      </c>
      <c r="EG46" s="1153">
        <f>PckAmt4</f>
        <v>0</v>
      </c>
      <c r="EH46" s="1145"/>
      <c r="EI46" s="1154" t="s">
        <v>50</v>
      </c>
      <c r="EJ46" s="1155">
        <f>pckcurHI</f>
        <v>15.66</v>
      </c>
      <c r="EK46" s="1155">
        <f>pckytdHI</f>
        <v>46.980000000000004</v>
      </c>
      <c r="EL46" s="1145"/>
    </row>
    <row r="47" spans="1:142">
      <c r="A47" s="1145"/>
      <c r="B47" s="1148" t="s">
        <v>193</v>
      </c>
      <c r="C47" s="1157">
        <f>PCheckAmt</f>
        <v>854.09</v>
      </c>
      <c r="D47" s="1145"/>
      <c r="E47" s="1153">
        <f>Pcknametype5</f>
        <v>0</v>
      </c>
      <c r="F47" s="1153">
        <f>Pckhourtype5</f>
        <v>0</v>
      </c>
      <c r="G47" s="1153">
        <f>PckAmt5</f>
        <v>0</v>
      </c>
      <c r="H47" s="1145"/>
      <c r="I47" s="1154" t="str">
        <f>PckLocalTaxName</f>
        <v>SDI</v>
      </c>
      <c r="J47" s="1155">
        <f>pckcurSDI</f>
        <v>10.8</v>
      </c>
      <c r="K47" s="1155">
        <f>pckytdSDI</f>
        <v>32.400000000000006</v>
      </c>
      <c r="L47" s="1145"/>
      <c r="EA47" s="1145"/>
      <c r="EB47" s="1148" t="s">
        <v>193</v>
      </c>
      <c r="EC47" s="1157">
        <f>PCheckAmt</f>
        <v>854.09</v>
      </c>
      <c r="ED47" s="1145"/>
      <c r="EE47" s="1153">
        <f>Pcknametype5</f>
        <v>0</v>
      </c>
      <c r="EF47" s="1153">
        <f>Pckhourtype5</f>
        <v>0</v>
      </c>
      <c r="EG47" s="1153">
        <f>PckAmt5</f>
        <v>0</v>
      </c>
      <c r="EH47" s="1145"/>
      <c r="EI47" s="1154" t="str">
        <f>PckLocalTaxName</f>
        <v>SDI</v>
      </c>
      <c r="EJ47" s="1155">
        <f>pckcurSDI</f>
        <v>10.8</v>
      </c>
      <c r="EK47" s="1155">
        <f>pckytdSDI</f>
        <v>32.400000000000006</v>
      </c>
      <c r="EL47" s="1145"/>
    </row>
    <row r="48" spans="1:142">
      <c r="A48" s="1145"/>
      <c r="B48" s="1145"/>
      <c r="C48" s="1149"/>
      <c r="D48" s="1145"/>
      <c r="E48" s="1153">
        <f>Pcknametype6</f>
        <v>0</v>
      </c>
      <c r="F48" s="1153">
        <f>Pckhourtype6</f>
        <v>0</v>
      </c>
      <c r="G48" s="1153">
        <f>PckAmt6</f>
        <v>0</v>
      </c>
      <c r="H48" s="1145"/>
      <c r="I48" s="1154" t="str">
        <f>PckDednametype1</f>
        <v>401K</v>
      </c>
      <c r="J48" s="1155">
        <f>PckDedcur1</f>
        <v>0</v>
      </c>
      <c r="K48" s="1153">
        <f>PckDedytd1</f>
        <v>0</v>
      </c>
      <c r="L48" s="1145"/>
      <c r="EA48" s="1145"/>
      <c r="EB48" s="1145"/>
      <c r="EC48" s="1149"/>
      <c r="ED48" s="1145"/>
      <c r="EE48" s="1153">
        <f>Pcknametype6</f>
        <v>0</v>
      </c>
      <c r="EF48" s="1153">
        <f>Pckhourtype6</f>
        <v>0</v>
      </c>
      <c r="EG48" s="1153">
        <f>PckAmt6</f>
        <v>0</v>
      </c>
      <c r="EH48" s="1145"/>
      <c r="EI48" s="1154" t="str">
        <f>PckDednametype1</f>
        <v>401K</v>
      </c>
      <c r="EJ48" s="1155">
        <f>PckDedcur1</f>
        <v>0</v>
      </c>
      <c r="EK48" s="1153">
        <f>PckDedytd1</f>
        <v>0</v>
      </c>
      <c r="EL48" s="1145"/>
    </row>
    <row r="49" spans="1:142">
      <c r="A49" s="1145"/>
      <c r="B49" s="1148" t="s">
        <v>550</v>
      </c>
      <c r="C49" s="1158">
        <f>PckVacation_Accrued</f>
        <v>0</v>
      </c>
      <c r="D49" s="1145"/>
      <c r="E49" s="1153">
        <f>Pcknametype7</f>
        <v>0</v>
      </c>
      <c r="F49" s="1153">
        <f>Pckhourtype7</f>
        <v>0</v>
      </c>
      <c r="G49" s="1153">
        <f>PckAmt7</f>
        <v>0</v>
      </c>
      <c r="H49" s="1145"/>
      <c r="I49" s="1154" t="str">
        <f>PckDednametype2</f>
        <v>125P</v>
      </c>
      <c r="J49" s="1155">
        <f>PckDedCur2</f>
        <v>0</v>
      </c>
      <c r="K49" s="1153">
        <f>PckDedytd2</f>
        <v>0</v>
      </c>
      <c r="L49" s="1145"/>
      <c r="EA49" s="1145"/>
      <c r="EB49" s="1148" t="s">
        <v>550</v>
      </c>
      <c r="EC49" s="1158">
        <f>PckVacation_Accrued</f>
        <v>0</v>
      </c>
      <c r="ED49" s="1145"/>
      <c r="EE49" s="1153">
        <f>Pcknametype7</f>
        <v>0</v>
      </c>
      <c r="EF49" s="1153">
        <f>Pckhourtype7</f>
        <v>0</v>
      </c>
      <c r="EG49" s="1153">
        <f>PckAmt7</f>
        <v>0</v>
      </c>
      <c r="EH49" s="1145"/>
      <c r="EI49" s="1154" t="str">
        <f>PckDednametype2</f>
        <v>125P</v>
      </c>
      <c r="EJ49" s="1155">
        <f>PckDedCur2</f>
        <v>0</v>
      </c>
      <c r="EK49" s="1153">
        <f>PckDedytd2</f>
        <v>0</v>
      </c>
      <c r="EL49" s="1145"/>
    </row>
    <row r="50" spans="1:142">
      <c r="A50" s="1145"/>
      <c r="B50" s="1148" t="s">
        <v>360</v>
      </c>
      <c r="C50" s="1159">
        <f>PckVacation_Used</f>
        <v>0</v>
      </c>
      <c r="D50" s="1145"/>
      <c r="E50" s="1153">
        <f>Pcknametype8</f>
        <v>0</v>
      </c>
      <c r="F50" s="1153">
        <f>Pckhourtype8</f>
        <v>0</v>
      </c>
      <c r="G50" s="1153">
        <f>PckAmt8</f>
        <v>0</v>
      </c>
      <c r="H50" s="1145"/>
      <c r="I50" s="1154" t="str">
        <f>PckDednametype3</f>
        <v>HSA</v>
      </c>
      <c r="J50" s="1155">
        <f>PckDedCur3</f>
        <v>0</v>
      </c>
      <c r="K50" s="1153">
        <f>PckDedytd3</f>
        <v>0</v>
      </c>
      <c r="L50" s="1145"/>
      <c r="EA50" s="1145"/>
      <c r="EB50" s="1148" t="s">
        <v>360</v>
      </c>
      <c r="EC50" s="1159">
        <f>PckVacation_Used</f>
        <v>0</v>
      </c>
      <c r="ED50" s="1145"/>
      <c r="EE50" s="1153">
        <f>Pcknametype8</f>
        <v>0</v>
      </c>
      <c r="EF50" s="1153">
        <f>Pckhourtype8</f>
        <v>0</v>
      </c>
      <c r="EG50" s="1153">
        <f>PckAmt8</f>
        <v>0</v>
      </c>
      <c r="EH50" s="1145"/>
      <c r="EI50" s="1154" t="str">
        <f>PckDednametype3</f>
        <v>HSA</v>
      </c>
      <c r="EJ50" s="1155">
        <f>PckDedCur3</f>
        <v>0</v>
      </c>
      <c r="EK50" s="1153">
        <f>PckDedytd3</f>
        <v>0</v>
      </c>
      <c r="EL50" s="1145"/>
    </row>
    <row r="51" spans="1:142">
      <c r="A51" s="1145"/>
      <c r="B51" s="1148" t="s">
        <v>551</v>
      </c>
      <c r="C51" s="1158">
        <f>PckVacation_Balance</f>
        <v>0</v>
      </c>
      <c r="D51" s="1145"/>
      <c r="E51" s="1153">
        <f>Pcknametype9</f>
        <v>0</v>
      </c>
      <c r="F51" s="1153">
        <f>Pckhourtype9</f>
        <v>0</v>
      </c>
      <c r="G51" s="1153">
        <f>PckAmt9</f>
        <v>0</v>
      </c>
      <c r="H51" s="1145"/>
      <c r="I51" s="1154" t="str">
        <f>PckDednametype4</f>
        <v>Other</v>
      </c>
      <c r="J51" s="1155">
        <f>PckDedCur4</f>
        <v>0</v>
      </c>
      <c r="K51" s="1153">
        <f>PckDedytd4</f>
        <v>0</v>
      </c>
      <c r="L51" s="1145"/>
      <c r="EA51" s="1145"/>
      <c r="EB51" s="1148" t="s">
        <v>551</v>
      </c>
      <c r="EC51" s="1158">
        <f>PckVacation_Balance</f>
        <v>0</v>
      </c>
      <c r="ED51" s="1145"/>
      <c r="EE51" s="1153">
        <f>Pcknametype9</f>
        <v>0</v>
      </c>
      <c r="EF51" s="1153">
        <f>Pckhourtype9</f>
        <v>0</v>
      </c>
      <c r="EG51" s="1153">
        <f>PckAmt9</f>
        <v>0</v>
      </c>
      <c r="EH51" s="1145"/>
      <c r="EI51" s="1154" t="str">
        <f>PckDednametype4</f>
        <v>Other</v>
      </c>
      <c r="EJ51" s="1155">
        <f>PckDedCur4</f>
        <v>0</v>
      </c>
      <c r="EK51" s="1153">
        <f>PckDedytd4</f>
        <v>0</v>
      </c>
      <c r="EL51" s="1145"/>
    </row>
    <row r="52" spans="1:142">
      <c r="A52" s="1145"/>
      <c r="B52" s="1145"/>
      <c r="C52" s="1145"/>
      <c r="D52" s="1145"/>
      <c r="E52" s="1151" t="s">
        <v>94</v>
      </c>
      <c r="F52" s="1152" t="s">
        <v>153</v>
      </c>
      <c r="G52" s="1152" t="s">
        <v>127</v>
      </c>
      <c r="H52" s="1145"/>
      <c r="I52" s="1154" t="s">
        <v>225</v>
      </c>
      <c r="J52" s="1155">
        <f>PckDedCur5</f>
        <v>225.91</v>
      </c>
      <c r="K52" s="1155">
        <f>PckDedytd5</f>
        <v>807.02</v>
      </c>
      <c r="L52" s="1145"/>
      <c r="EA52" s="1145"/>
      <c r="EB52" s="1145"/>
      <c r="EC52" s="1145"/>
      <c r="ED52" s="1145"/>
      <c r="EE52" s="1151" t="s">
        <v>94</v>
      </c>
      <c r="EF52" s="1152" t="s">
        <v>153</v>
      </c>
      <c r="EG52" s="1152" t="s">
        <v>127</v>
      </c>
      <c r="EH52" s="1145"/>
      <c r="EI52" s="1154" t="s">
        <v>225</v>
      </c>
      <c r="EJ52" s="1155">
        <f>PckDedCur5</f>
        <v>225.91</v>
      </c>
      <c r="EK52" s="1155">
        <f>PckDedytd5</f>
        <v>807.02</v>
      </c>
      <c r="EL52" s="1145"/>
    </row>
    <row r="53" spans="1:142">
      <c r="A53" s="1145"/>
      <c r="B53" s="1145"/>
      <c r="C53" s="1145"/>
      <c r="D53" s="1145"/>
      <c r="E53" s="1151" t="s">
        <v>134</v>
      </c>
      <c r="F53" s="1150">
        <f>PCheckCurWage</f>
        <v>1080</v>
      </c>
      <c r="G53" s="1150">
        <f>PCheckTYDWage</f>
        <v>3240</v>
      </c>
      <c r="H53" s="1160"/>
      <c r="I53" s="1151" t="s">
        <v>156</v>
      </c>
      <c r="J53" s="1150">
        <f>Net_Paycur</f>
        <v>854.09</v>
      </c>
      <c r="K53" s="1150">
        <f>PckNetYTD</f>
        <v>2432.98</v>
      </c>
      <c r="L53" s="1145"/>
      <c r="EA53" s="1145"/>
      <c r="EB53" s="1145"/>
      <c r="EC53" s="1145"/>
      <c r="ED53" s="1145"/>
      <c r="EE53" s="1151" t="s">
        <v>134</v>
      </c>
      <c r="EF53" s="1150">
        <f>PCheckCurWage</f>
        <v>1080</v>
      </c>
      <c r="EG53" s="1150">
        <f>PCheckTYDWage</f>
        <v>3240</v>
      </c>
      <c r="EH53" s="1160"/>
      <c r="EI53" s="1151" t="s">
        <v>156</v>
      </c>
      <c r="EJ53" s="1150">
        <f>Net_Paycur</f>
        <v>854.09</v>
      </c>
      <c r="EK53" s="1150">
        <f>PckNetYTD</f>
        <v>2432.98</v>
      </c>
      <c r="EL53" s="1145"/>
    </row>
    <row r="54" spans="1:142">
      <c r="A54" s="1145"/>
      <c r="B54" s="1145"/>
      <c r="C54" s="1145"/>
      <c r="D54" s="1145"/>
      <c r="E54" s="1145"/>
      <c r="F54" s="1145"/>
      <c r="G54" s="1145"/>
      <c r="H54" s="1145"/>
      <c r="I54" s="1145"/>
      <c r="J54" s="1145"/>
      <c r="K54" s="1145"/>
      <c r="L54" s="1145"/>
      <c r="EA54" s="1145"/>
      <c r="EB54" s="1145"/>
      <c r="EC54" s="1145"/>
      <c r="ED54" s="1145"/>
      <c r="EE54" s="1145"/>
      <c r="EF54" s="1145"/>
      <c r="EG54" s="1145"/>
      <c r="EH54" s="1145"/>
      <c r="EI54" s="1145"/>
      <c r="EJ54" s="1145"/>
      <c r="EK54" s="1145"/>
      <c r="EL54" s="1145"/>
    </row>
    <row r="55" spans="1:142" s="875" customFormat="1">
      <c r="A55" s="877"/>
      <c r="B55" s="877"/>
      <c r="C55" s="877"/>
      <c r="D55" s="877"/>
      <c r="E55" s="877"/>
      <c r="F55" s="877"/>
      <c r="G55" s="877"/>
      <c r="H55" s="877"/>
      <c r="I55" s="877"/>
      <c r="J55" s="877"/>
      <c r="K55" s="877"/>
      <c r="L55" s="877"/>
      <c r="DZ55" s="1162"/>
      <c r="EA55" s="1162"/>
      <c r="EB55" s="1162"/>
      <c r="EC55" s="1162"/>
      <c r="ED55" s="1162"/>
      <c r="EE55" s="1162"/>
      <c r="EF55" s="1162"/>
      <c r="EG55" s="1162"/>
      <c r="EH55" s="1162"/>
      <c r="EI55" s="1162"/>
      <c r="EJ55" s="1162"/>
      <c r="EK55" s="1162"/>
      <c r="EL55" s="1162"/>
    </row>
    <row r="56" spans="1:142" s="875" customFormat="1">
      <c r="A56" s="877"/>
      <c r="B56" s="877"/>
      <c r="C56" s="877"/>
      <c r="D56" s="877"/>
      <c r="E56" s="877"/>
      <c r="F56" s="877"/>
      <c r="G56" s="877"/>
      <c r="H56" s="877"/>
      <c r="I56" s="877"/>
      <c r="J56" s="877"/>
      <c r="K56" s="877"/>
      <c r="L56" s="877"/>
      <c r="DZ56" s="1162"/>
      <c r="EA56" s="1162"/>
      <c r="EB56" s="1162"/>
      <c r="EC56" s="1162"/>
      <c r="ED56" s="1162"/>
      <c r="EE56" s="1162"/>
      <c r="EF56" s="1162"/>
      <c r="EG56" s="1162"/>
      <c r="EH56" s="1162"/>
      <c r="EI56" s="1162"/>
      <c r="EJ56" s="1162"/>
      <c r="EK56" s="1162"/>
      <c r="EL56" s="1162"/>
    </row>
    <row r="57" spans="1:142" s="875" customFormat="1">
      <c r="A57" s="877"/>
      <c r="B57" s="877"/>
      <c r="C57" s="877"/>
      <c r="D57" s="877"/>
      <c r="E57" s="877"/>
      <c r="F57" s="877"/>
      <c r="G57" s="877"/>
      <c r="H57" s="877"/>
      <c r="I57" s="877"/>
      <c r="J57" s="877"/>
      <c r="K57" s="877"/>
      <c r="L57" s="877"/>
      <c r="DZ57" s="1162"/>
      <c r="EA57" s="1162"/>
      <c r="EB57" s="1162"/>
      <c r="EC57" s="1162"/>
      <c r="ED57" s="1162"/>
      <c r="EE57" s="1162"/>
      <c r="EF57" s="1162"/>
      <c r="EG57" s="1162"/>
      <c r="EH57" s="1162"/>
      <c r="EI57" s="1162"/>
      <c r="EJ57" s="1162"/>
      <c r="EK57" s="1162"/>
      <c r="EL57" s="1162"/>
    </row>
    <row r="58" spans="1:142" s="875" customFormat="1">
      <c r="A58" s="877"/>
      <c r="B58" s="877"/>
      <c r="C58" s="877"/>
      <c r="D58" s="877"/>
      <c r="E58" s="877"/>
      <c r="F58" s="877"/>
      <c r="G58" s="877"/>
      <c r="H58" s="877"/>
      <c r="I58" s="877"/>
      <c r="J58" s="877"/>
      <c r="K58" s="877"/>
      <c r="L58" s="877"/>
      <c r="DZ58" s="1162"/>
      <c r="EA58" s="1162"/>
      <c r="EB58" s="1162"/>
      <c r="EC58" s="1162"/>
      <c r="ED58" s="1162"/>
      <c r="EE58" s="1162"/>
      <c r="EF58" s="1162"/>
      <c r="EG58" s="1162"/>
      <c r="EH58" s="1162"/>
      <c r="EI58" s="1162"/>
      <c r="EJ58" s="1162"/>
      <c r="EK58" s="1162"/>
      <c r="EL58" s="1162"/>
    </row>
    <row r="59" spans="1:142" s="875" customFormat="1">
      <c r="A59" s="877"/>
      <c r="B59" s="877"/>
      <c r="C59" s="877"/>
      <c r="D59" s="877"/>
      <c r="E59" s="877"/>
      <c r="F59" s="877"/>
      <c r="G59" s="877"/>
      <c r="H59" s="877"/>
      <c r="I59" s="877"/>
      <c r="J59" s="877"/>
      <c r="K59" s="877"/>
      <c r="L59" s="877"/>
      <c r="DZ59" s="1162"/>
      <c r="EA59" s="1162"/>
      <c r="EB59" s="1162"/>
      <c r="EC59" s="1162"/>
      <c r="ED59" s="1162"/>
      <c r="EE59" s="1162"/>
      <c r="EF59" s="1162"/>
      <c r="EG59" s="1162"/>
      <c r="EH59" s="1162"/>
      <c r="EI59" s="1162"/>
      <c r="EJ59" s="1162"/>
      <c r="EK59" s="1162"/>
      <c r="EL59" s="1162"/>
    </row>
    <row r="60" spans="1:142" s="875" customFormat="1">
      <c r="A60" s="877"/>
      <c r="B60" s="877"/>
      <c r="C60" s="877"/>
      <c r="D60" s="877"/>
      <c r="E60" s="877"/>
      <c r="F60" s="877"/>
      <c r="G60" s="877"/>
      <c r="H60" s="877"/>
      <c r="I60" s="877"/>
      <c r="J60" s="877"/>
      <c r="K60" s="877"/>
      <c r="L60" s="877"/>
      <c r="DZ60" s="1162"/>
      <c r="EA60" s="1162"/>
      <c r="EB60" s="1162"/>
      <c r="EC60" s="1162"/>
      <c r="ED60" s="1162"/>
      <c r="EE60" s="1162"/>
      <c r="EF60" s="1162"/>
      <c r="EG60" s="1162"/>
      <c r="EH60" s="1162"/>
      <c r="EI60" s="1162"/>
      <c r="EJ60" s="1162"/>
      <c r="EK60" s="1162"/>
      <c r="EL60" s="1162"/>
    </row>
    <row r="61" spans="1:142" s="875" customFormat="1">
      <c r="A61" s="877"/>
      <c r="B61" s="877"/>
      <c r="C61" s="877"/>
      <c r="D61" s="877"/>
      <c r="E61" s="877"/>
      <c r="F61" s="877"/>
      <c r="G61" s="877"/>
      <c r="H61" s="877"/>
      <c r="I61" s="877"/>
      <c r="J61" s="877"/>
      <c r="K61" s="877"/>
      <c r="L61" s="877"/>
      <c r="DZ61" s="1162"/>
      <c r="EA61" s="1162"/>
      <c r="EB61" s="1162"/>
      <c r="EC61" s="1162"/>
      <c r="ED61" s="1162"/>
      <c r="EE61" s="1162"/>
      <c r="EF61" s="1162"/>
      <c r="EG61" s="1162"/>
      <c r="EH61" s="1162"/>
      <c r="EI61" s="1162"/>
      <c r="EJ61" s="1162"/>
      <c r="EK61" s="1162"/>
      <c r="EL61" s="1162"/>
    </row>
    <row r="62" spans="1:142" s="875" customFormat="1">
      <c r="A62" s="877"/>
      <c r="B62" s="877"/>
      <c r="C62" s="877"/>
      <c r="D62" s="877"/>
      <c r="E62" s="877"/>
      <c r="F62" s="877"/>
      <c r="G62" s="877"/>
      <c r="H62" s="877"/>
      <c r="I62" s="877"/>
      <c r="J62" s="877"/>
      <c r="K62" s="877"/>
      <c r="L62" s="877"/>
      <c r="DZ62" s="1162"/>
      <c r="EA62" s="1162"/>
      <c r="EB62" s="1162"/>
      <c r="EC62" s="1162"/>
      <c r="ED62" s="1162"/>
      <c r="EE62" s="1162"/>
      <c r="EF62" s="1162"/>
      <c r="EG62" s="1162"/>
      <c r="EH62" s="1162"/>
      <c r="EI62" s="1162"/>
      <c r="EJ62" s="1162"/>
      <c r="EK62" s="1162"/>
      <c r="EL62" s="1162"/>
    </row>
    <row r="63" spans="1:142" s="875" customFormat="1">
      <c r="A63" s="877"/>
      <c r="B63" s="877"/>
      <c r="C63" s="877"/>
      <c r="D63" s="877"/>
      <c r="E63" s="877"/>
      <c r="F63" s="877"/>
      <c r="G63" s="877"/>
      <c r="H63" s="877"/>
      <c r="I63" s="877"/>
      <c r="J63" s="877"/>
      <c r="K63" s="877"/>
      <c r="L63" s="877"/>
      <c r="DZ63" s="1162"/>
      <c r="EA63" s="1162"/>
      <c r="EB63" s="1162"/>
      <c r="EC63" s="1162"/>
      <c r="ED63" s="1162"/>
      <c r="EE63" s="1162"/>
      <c r="EF63" s="1162"/>
      <c r="EG63" s="1162"/>
      <c r="EH63" s="1162"/>
      <c r="EI63" s="1162"/>
      <c r="EJ63" s="1162"/>
      <c r="EK63" s="1162"/>
      <c r="EL63" s="1162"/>
    </row>
    <row r="64" spans="1:142" s="875" customFormat="1">
      <c r="A64" s="877"/>
      <c r="B64" s="877"/>
      <c r="C64" s="877"/>
      <c r="D64" s="877"/>
      <c r="E64" s="877"/>
      <c r="F64" s="877"/>
      <c r="G64" s="877"/>
      <c r="H64" s="877"/>
      <c r="I64" s="877"/>
      <c r="J64" s="877"/>
      <c r="K64" s="877"/>
      <c r="L64" s="877"/>
      <c r="DZ64" s="1162"/>
      <c r="EA64" s="1162"/>
      <c r="EB64" s="1162"/>
      <c r="EC64" s="1162"/>
      <c r="ED64" s="1162"/>
      <c r="EE64" s="1162"/>
      <c r="EF64" s="1162"/>
      <c r="EG64" s="1162"/>
      <c r="EH64" s="1162"/>
      <c r="EI64" s="1162"/>
      <c r="EJ64" s="1162"/>
      <c r="EK64" s="1162"/>
      <c r="EL64" s="1162"/>
    </row>
    <row r="65" spans="1:142" s="875" customFormat="1">
      <c r="A65" s="877"/>
      <c r="B65" s="877"/>
      <c r="C65" s="877"/>
      <c r="D65" s="877"/>
      <c r="E65" s="877"/>
      <c r="F65" s="877"/>
      <c r="G65" s="877"/>
      <c r="H65" s="877"/>
      <c r="I65" s="877"/>
      <c r="J65" s="877"/>
      <c r="K65" s="877"/>
      <c r="L65" s="877"/>
      <c r="DZ65" s="1162"/>
      <c r="EA65" s="1162"/>
      <c r="EB65" s="1162"/>
      <c r="EC65" s="1162"/>
      <c r="ED65" s="1162"/>
      <c r="EE65" s="1162"/>
      <c r="EF65" s="1162"/>
      <c r="EG65" s="1162"/>
      <c r="EH65" s="1162"/>
      <c r="EI65" s="1162"/>
      <c r="EJ65" s="1162"/>
      <c r="EK65" s="1162"/>
      <c r="EL65" s="1162"/>
    </row>
    <row r="66" spans="1:142" s="875" customFormat="1">
      <c r="A66" s="877"/>
      <c r="B66" s="877"/>
      <c r="C66" s="877"/>
      <c r="D66" s="877"/>
      <c r="E66" s="877"/>
      <c r="F66" s="877"/>
      <c r="G66" s="877"/>
      <c r="H66" s="877"/>
      <c r="I66" s="877"/>
      <c r="J66" s="877"/>
      <c r="K66" s="877"/>
      <c r="L66" s="877"/>
      <c r="DZ66" s="1162"/>
      <c r="EA66" s="1162"/>
      <c r="EB66" s="1162"/>
      <c r="EC66" s="1162"/>
      <c r="ED66" s="1162"/>
      <c r="EE66" s="1162"/>
      <c r="EF66" s="1162"/>
      <c r="EG66" s="1162"/>
      <c r="EH66" s="1162"/>
      <c r="EI66" s="1162"/>
      <c r="EJ66" s="1162"/>
      <c r="EK66" s="1162"/>
      <c r="EL66" s="1162"/>
    </row>
    <row r="67" spans="1:142" s="875" customFormat="1">
      <c r="A67" s="877"/>
      <c r="B67" s="877"/>
      <c r="C67" s="877"/>
      <c r="D67" s="877"/>
      <c r="E67" s="877"/>
      <c r="F67" s="877"/>
      <c r="G67" s="877"/>
      <c r="H67" s="877"/>
      <c r="I67" s="877"/>
      <c r="J67" s="877"/>
      <c r="K67" s="877"/>
      <c r="L67" s="877"/>
      <c r="DZ67" s="1162"/>
      <c r="EA67" s="1162"/>
      <c r="EB67" s="1162"/>
      <c r="EC67" s="1162"/>
      <c r="ED67" s="1162"/>
      <c r="EE67" s="1162"/>
      <c r="EF67" s="1162"/>
      <c r="EG67" s="1162"/>
      <c r="EH67" s="1162"/>
      <c r="EI67" s="1162"/>
      <c r="EJ67" s="1162"/>
      <c r="EK67" s="1162"/>
      <c r="EL67" s="1162"/>
    </row>
    <row r="68" spans="1:142" s="875" customFormat="1">
      <c r="A68" s="877"/>
      <c r="B68" s="877"/>
      <c r="C68" s="877"/>
      <c r="D68" s="877"/>
      <c r="E68" s="877"/>
      <c r="F68" s="877"/>
      <c r="G68" s="877"/>
      <c r="H68" s="877"/>
      <c r="I68" s="877"/>
      <c r="J68" s="877"/>
      <c r="K68" s="877"/>
      <c r="L68" s="877"/>
      <c r="DZ68" s="1162"/>
      <c r="EA68" s="1162"/>
      <c r="EB68" s="1162"/>
      <c r="EC68" s="1162"/>
      <c r="ED68" s="1162"/>
      <c r="EE68" s="1162"/>
      <c r="EF68" s="1162"/>
      <c r="EG68" s="1162"/>
      <c r="EH68" s="1162"/>
      <c r="EI68" s="1162"/>
      <c r="EJ68" s="1162"/>
      <c r="EK68" s="1162"/>
      <c r="EL68" s="1162"/>
    </row>
    <row r="69" spans="1:142" s="875" customFormat="1">
      <c r="A69" s="877"/>
      <c r="B69" s="877"/>
      <c r="C69" s="877"/>
      <c r="D69" s="877"/>
      <c r="E69" s="877"/>
      <c r="F69" s="877"/>
      <c r="G69" s="877"/>
      <c r="H69" s="877"/>
      <c r="I69" s="877"/>
      <c r="J69" s="877"/>
      <c r="K69" s="877"/>
      <c r="L69" s="877"/>
      <c r="DZ69" s="1162"/>
      <c r="EA69" s="1162"/>
      <c r="EB69" s="1162"/>
      <c r="EC69" s="1162"/>
      <c r="ED69" s="1162"/>
      <c r="EE69" s="1162"/>
      <c r="EF69" s="1162"/>
      <c r="EG69" s="1162"/>
      <c r="EH69" s="1162"/>
      <c r="EI69" s="1162"/>
      <c r="EJ69" s="1162"/>
      <c r="EK69" s="1162"/>
      <c r="EL69" s="1162"/>
    </row>
    <row r="70" spans="1:142" s="875" customFormat="1">
      <c r="A70" s="877"/>
      <c r="B70" s="877"/>
      <c r="C70" s="877"/>
      <c r="D70" s="877"/>
      <c r="E70" s="877"/>
      <c r="F70" s="877"/>
      <c r="G70" s="877"/>
      <c r="H70" s="877"/>
      <c r="I70" s="877"/>
      <c r="J70" s="877"/>
      <c r="K70" s="877"/>
      <c r="L70" s="877"/>
      <c r="DZ70" s="1162"/>
      <c r="EA70" s="1162"/>
      <c r="EB70" s="1162"/>
      <c r="EC70" s="1162"/>
      <c r="ED70" s="1162"/>
      <c r="EE70" s="1162"/>
      <c r="EF70" s="1162"/>
      <c r="EG70" s="1162"/>
      <c r="EH70" s="1162"/>
      <c r="EI70" s="1162"/>
      <c r="EJ70" s="1162"/>
      <c r="EK70" s="1162"/>
      <c r="EL70" s="1162"/>
    </row>
    <row r="71" spans="1:142" s="875" customFormat="1">
      <c r="A71" s="877"/>
      <c r="B71" s="877"/>
      <c r="C71" s="877"/>
      <c r="D71" s="877"/>
      <c r="E71" s="877"/>
      <c r="F71" s="877"/>
      <c r="G71" s="877"/>
      <c r="H71" s="877"/>
      <c r="I71" s="877"/>
      <c r="J71" s="877"/>
      <c r="K71" s="877"/>
      <c r="L71" s="877"/>
      <c r="DZ71" s="1162"/>
      <c r="EA71" s="1162"/>
      <c r="EB71" s="1162"/>
      <c r="EC71" s="1162"/>
      <c r="ED71" s="1162"/>
      <c r="EE71" s="1162"/>
      <c r="EF71" s="1162"/>
      <c r="EG71" s="1162"/>
      <c r="EH71" s="1162"/>
      <c r="EI71" s="1162"/>
      <c r="EJ71" s="1162"/>
      <c r="EK71" s="1162"/>
      <c r="EL71" s="1162"/>
    </row>
    <row r="72" spans="1:142" s="875" customFormat="1">
      <c r="A72" s="877"/>
      <c r="B72" s="877"/>
      <c r="C72" s="877"/>
      <c r="D72" s="877"/>
      <c r="E72" s="877"/>
      <c r="F72" s="877"/>
      <c r="G72" s="877"/>
      <c r="H72" s="877"/>
      <c r="I72" s="877"/>
      <c r="J72" s="877"/>
      <c r="K72" s="877"/>
      <c r="L72" s="877"/>
      <c r="DZ72" s="1162"/>
      <c r="EA72" s="1162"/>
      <c r="EB72" s="1162"/>
      <c r="EC72" s="1162"/>
      <c r="ED72" s="1162"/>
      <c r="EE72" s="1162"/>
      <c r="EF72" s="1162"/>
      <c r="EG72" s="1162"/>
      <c r="EH72" s="1162"/>
      <c r="EI72" s="1162"/>
      <c r="EJ72" s="1162"/>
      <c r="EK72" s="1162"/>
      <c r="EL72" s="1162"/>
    </row>
    <row r="73" spans="1:142" s="875" customFormat="1">
      <c r="A73" s="877"/>
      <c r="B73" s="877"/>
      <c r="C73" s="877"/>
      <c r="D73" s="877"/>
      <c r="E73" s="877"/>
      <c r="F73" s="877"/>
      <c r="G73" s="877"/>
      <c r="H73" s="877"/>
      <c r="I73" s="877"/>
      <c r="J73" s="877"/>
      <c r="K73" s="877"/>
      <c r="L73" s="877"/>
      <c r="DZ73" s="1162"/>
      <c r="EA73" s="1162"/>
      <c r="EB73" s="1162"/>
      <c r="EC73" s="1162"/>
      <c r="ED73" s="1162"/>
      <c r="EE73" s="1162"/>
      <c r="EF73" s="1162"/>
      <c r="EG73" s="1162"/>
      <c r="EH73" s="1162"/>
      <c r="EI73" s="1162"/>
      <c r="EJ73" s="1162"/>
      <c r="EK73" s="1162"/>
      <c r="EL73" s="1162"/>
    </row>
    <row r="74" spans="1:142" s="875" customFormat="1">
      <c r="A74" s="877"/>
      <c r="B74" s="877"/>
      <c r="C74" s="877"/>
      <c r="D74" s="877"/>
      <c r="E74" s="877"/>
      <c r="F74" s="877"/>
      <c r="G74" s="877"/>
      <c r="H74" s="877"/>
      <c r="I74" s="877"/>
      <c r="J74" s="877"/>
      <c r="K74" s="877"/>
      <c r="L74" s="877"/>
      <c r="DZ74" s="1162"/>
      <c r="EA74" s="1162"/>
      <c r="EB74" s="1162"/>
      <c r="EC74" s="1162"/>
      <c r="ED74" s="1162"/>
      <c r="EE74" s="1162"/>
      <c r="EF74" s="1162"/>
      <c r="EG74" s="1162"/>
      <c r="EH74" s="1162"/>
      <c r="EI74" s="1162"/>
      <c r="EJ74" s="1162"/>
      <c r="EK74" s="1162"/>
      <c r="EL74" s="1162"/>
    </row>
    <row r="75" spans="1:142" s="875" customFormat="1">
      <c r="A75" s="877"/>
      <c r="B75" s="877"/>
      <c r="C75" s="877"/>
      <c r="D75" s="877"/>
      <c r="E75" s="877"/>
      <c r="F75" s="877"/>
      <c r="G75" s="877"/>
      <c r="H75" s="877"/>
      <c r="I75" s="877"/>
      <c r="J75" s="877"/>
      <c r="K75" s="877"/>
      <c r="L75" s="877"/>
      <c r="DZ75" s="1162"/>
      <c r="EA75" s="1162"/>
      <c r="EB75" s="1162"/>
      <c r="EC75" s="1162"/>
      <c r="ED75" s="1162"/>
      <c r="EE75" s="1162"/>
      <c r="EF75" s="1162"/>
      <c r="EG75" s="1162"/>
      <c r="EH75" s="1162"/>
      <c r="EI75" s="1162"/>
      <c r="EJ75" s="1162"/>
      <c r="EK75" s="1162"/>
      <c r="EL75" s="1162"/>
    </row>
    <row r="76" spans="1:142" s="875" customFormat="1">
      <c r="A76" s="877"/>
      <c r="B76" s="877"/>
      <c r="C76" s="877"/>
      <c r="D76" s="877"/>
      <c r="E76" s="877"/>
      <c r="F76" s="877"/>
      <c r="G76" s="877"/>
      <c r="H76" s="877"/>
      <c r="I76" s="877"/>
      <c r="J76" s="877"/>
      <c r="K76" s="877"/>
      <c r="L76" s="877"/>
      <c r="DZ76" s="1162"/>
      <c r="EA76" s="1162"/>
      <c r="EB76" s="1162"/>
      <c r="EC76" s="1162"/>
      <c r="ED76" s="1162"/>
      <c r="EE76" s="1162"/>
      <c r="EF76" s="1162"/>
      <c r="EG76" s="1162"/>
      <c r="EH76" s="1162"/>
      <c r="EI76" s="1162"/>
      <c r="EJ76" s="1162"/>
      <c r="EK76" s="1162"/>
      <c r="EL76" s="1162"/>
    </row>
    <row r="77" spans="1:142" s="875" customFormat="1">
      <c r="A77" s="877"/>
      <c r="B77" s="877"/>
      <c r="C77" s="877"/>
      <c r="D77" s="877"/>
      <c r="E77" s="877"/>
      <c r="F77" s="877"/>
      <c r="G77" s="877"/>
      <c r="H77" s="877"/>
      <c r="I77" s="877"/>
      <c r="J77" s="877"/>
      <c r="K77" s="877"/>
      <c r="L77" s="877"/>
      <c r="DZ77" s="1162"/>
      <c r="EA77" s="1162"/>
      <c r="EB77" s="1162"/>
      <c r="EC77" s="1162"/>
      <c r="ED77" s="1162"/>
      <c r="EE77" s="1162"/>
      <c r="EF77" s="1162"/>
      <c r="EG77" s="1162"/>
      <c r="EH77" s="1162"/>
      <c r="EI77" s="1162"/>
      <c r="EJ77" s="1162"/>
      <c r="EK77" s="1162"/>
      <c r="EL77" s="1162"/>
    </row>
    <row r="78" spans="1:142" s="875" customFormat="1">
      <c r="A78" s="877"/>
      <c r="B78" s="877"/>
      <c r="C78" s="877"/>
      <c r="D78" s="877"/>
      <c r="E78" s="877"/>
      <c r="F78" s="877"/>
      <c r="G78" s="877"/>
      <c r="H78" s="877"/>
      <c r="I78" s="877"/>
      <c r="J78" s="877"/>
      <c r="K78" s="877"/>
      <c r="L78" s="877"/>
      <c r="DZ78" s="1162"/>
      <c r="EA78" s="1162"/>
      <c r="EB78" s="1162"/>
      <c r="EC78" s="1162"/>
      <c r="ED78" s="1162"/>
      <c r="EE78" s="1162"/>
      <c r="EF78" s="1162"/>
      <c r="EG78" s="1162"/>
      <c r="EH78" s="1162"/>
      <c r="EI78" s="1162"/>
      <c r="EJ78" s="1162"/>
      <c r="EK78" s="1162"/>
      <c r="EL78" s="1162"/>
    </row>
    <row r="79" spans="1:142" s="875" customFormat="1">
      <c r="A79" s="877"/>
      <c r="B79" s="877"/>
      <c r="C79" s="877"/>
      <c r="D79" s="877"/>
      <c r="E79" s="877"/>
      <c r="F79" s="877"/>
      <c r="G79" s="877"/>
      <c r="H79" s="877"/>
      <c r="I79" s="877"/>
      <c r="J79" s="877"/>
      <c r="K79" s="877"/>
      <c r="L79" s="877"/>
      <c r="DZ79" s="1162"/>
      <c r="EA79" s="1162"/>
      <c r="EB79" s="1162"/>
      <c r="EC79" s="1162"/>
      <c r="ED79" s="1162"/>
      <c r="EE79" s="1162"/>
      <c r="EF79" s="1162"/>
      <c r="EG79" s="1162"/>
      <c r="EH79" s="1162"/>
      <c r="EI79" s="1162"/>
      <c r="EJ79" s="1162"/>
      <c r="EK79" s="1162"/>
      <c r="EL79" s="1162"/>
    </row>
    <row r="80" spans="1:142" s="875" customFormat="1">
      <c r="A80" s="877"/>
      <c r="B80" s="877"/>
      <c r="C80" s="877"/>
      <c r="D80" s="877"/>
      <c r="E80" s="877"/>
      <c r="F80" s="877"/>
      <c r="G80" s="877"/>
      <c r="H80" s="877"/>
      <c r="I80" s="877"/>
      <c r="J80" s="877"/>
      <c r="K80" s="877"/>
      <c r="L80" s="877"/>
      <c r="DZ80" s="1162"/>
      <c r="EA80" s="1162"/>
      <c r="EB80" s="1162"/>
      <c r="EC80" s="1162"/>
      <c r="ED80" s="1162"/>
      <c r="EE80" s="1162"/>
      <c r="EF80" s="1162"/>
      <c r="EG80" s="1162"/>
      <c r="EH80" s="1162"/>
      <c r="EI80" s="1162"/>
      <c r="EJ80" s="1162"/>
      <c r="EK80" s="1162"/>
      <c r="EL80" s="1162"/>
    </row>
    <row r="81" spans="1:142" s="875" customFormat="1">
      <c r="A81" s="877"/>
      <c r="B81" s="877"/>
      <c r="C81" s="877"/>
      <c r="D81" s="877"/>
      <c r="E81" s="877"/>
      <c r="F81" s="877"/>
      <c r="G81" s="877"/>
      <c r="H81" s="877"/>
      <c r="I81" s="877"/>
      <c r="J81" s="877"/>
      <c r="K81" s="877"/>
      <c r="L81" s="877"/>
      <c r="DZ81" s="1162"/>
      <c r="EA81" s="1162"/>
      <c r="EB81" s="1162"/>
      <c r="EC81" s="1162"/>
      <c r="ED81" s="1162"/>
      <c r="EE81" s="1162"/>
      <c r="EF81" s="1162"/>
      <c r="EG81" s="1162"/>
      <c r="EH81" s="1162"/>
      <c r="EI81" s="1162"/>
      <c r="EJ81" s="1162"/>
      <c r="EK81" s="1162"/>
      <c r="EL81" s="1162"/>
    </row>
    <row r="82" spans="1:142" s="875" customFormat="1">
      <c r="A82" s="877"/>
      <c r="B82" s="877"/>
      <c r="C82" s="877"/>
      <c r="D82" s="877"/>
      <c r="E82" s="877"/>
      <c r="F82" s="877"/>
      <c r="G82" s="877"/>
      <c r="H82" s="877"/>
      <c r="I82" s="877"/>
      <c r="J82" s="877"/>
      <c r="K82" s="877"/>
      <c r="L82" s="877"/>
      <c r="DZ82" s="1162"/>
      <c r="EA82" s="1162"/>
      <c r="EB82" s="1162"/>
      <c r="EC82" s="1162"/>
      <c r="ED82" s="1162"/>
      <c r="EE82" s="1162"/>
      <c r="EF82" s="1162"/>
      <c r="EG82" s="1162"/>
      <c r="EH82" s="1162"/>
      <c r="EI82" s="1162"/>
      <c r="EJ82" s="1162"/>
      <c r="EK82" s="1162"/>
      <c r="EL82" s="1162"/>
    </row>
    <row r="83" spans="1:142" s="875" customFormat="1">
      <c r="A83" s="877"/>
      <c r="B83" s="877"/>
      <c r="C83" s="877"/>
      <c r="D83" s="877"/>
      <c r="E83" s="877"/>
      <c r="F83" s="877"/>
      <c r="G83" s="877"/>
      <c r="H83" s="877"/>
      <c r="I83" s="877"/>
      <c r="J83" s="877"/>
      <c r="K83" s="877"/>
      <c r="L83" s="877"/>
      <c r="DZ83" s="1162"/>
      <c r="EA83" s="1162"/>
      <c r="EB83" s="1162"/>
      <c r="EC83" s="1162"/>
      <c r="ED83" s="1162"/>
      <c r="EE83" s="1162"/>
      <c r="EF83" s="1162"/>
      <c r="EG83" s="1162"/>
      <c r="EH83" s="1162"/>
      <c r="EI83" s="1162"/>
      <c r="EJ83" s="1162"/>
      <c r="EK83" s="1162"/>
      <c r="EL83" s="1162"/>
    </row>
    <row r="84" spans="1:142" s="875" customFormat="1">
      <c r="A84" s="877"/>
      <c r="B84" s="877"/>
      <c r="C84" s="877"/>
      <c r="D84" s="877"/>
      <c r="E84" s="877"/>
      <c r="F84" s="877"/>
      <c r="G84" s="877"/>
      <c r="H84" s="877"/>
      <c r="I84" s="877"/>
      <c r="J84" s="877"/>
      <c r="K84" s="877"/>
      <c r="L84" s="877"/>
      <c r="DZ84" s="1162"/>
      <c r="EA84" s="1162"/>
      <c r="EB84" s="1162"/>
      <c r="EC84" s="1162"/>
      <c r="ED84" s="1162"/>
      <c r="EE84" s="1162"/>
      <c r="EF84" s="1162"/>
      <c r="EG84" s="1162"/>
      <c r="EH84" s="1162"/>
      <c r="EI84" s="1162"/>
      <c r="EJ84" s="1162"/>
      <c r="EK84" s="1162"/>
      <c r="EL84" s="1162"/>
    </row>
    <row r="85" spans="1:142" s="875" customFormat="1">
      <c r="A85" s="877"/>
      <c r="B85" s="877"/>
      <c r="C85" s="877"/>
      <c r="D85" s="877"/>
      <c r="E85" s="877"/>
      <c r="F85" s="877"/>
      <c r="G85" s="877"/>
      <c r="H85" s="877"/>
      <c r="I85" s="877"/>
      <c r="J85" s="877"/>
      <c r="K85" s="877"/>
      <c r="L85" s="877"/>
      <c r="DZ85" s="1162"/>
      <c r="EA85" s="1162"/>
      <c r="EB85" s="1162"/>
      <c r="EC85" s="1162"/>
      <c r="ED85" s="1162"/>
      <c r="EE85" s="1162"/>
      <c r="EF85" s="1162"/>
      <c r="EG85" s="1162"/>
      <c r="EH85" s="1162"/>
      <c r="EI85" s="1162"/>
      <c r="EJ85" s="1162"/>
      <c r="EK85" s="1162"/>
      <c r="EL85" s="1162"/>
    </row>
    <row r="86" spans="1:142" s="875" customFormat="1">
      <c r="A86" s="877"/>
      <c r="B86" s="877"/>
      <c r="C86" s="877"/>
      <c r="D86" s="877"/>
      <c r="E86" s="877"/>
      <c r="F86" s="877"/>
      <c r="G86" s="877"/>
      <c r="H86" s="877"/>
      <c r="I86" s="877"/>
      <c r="J86" s="877"/>
      <c r="K86" s="877"/>
      <c r="L86" s="877"/>
      <c r="DZ86" s="1162"/>
      <c r="EA86" s="1162"/>
      <c r="EB86" s="1162"/>
      <c r="EC86" s="1162"/>
      <c r="ED86" s="1162"/>
      <c r="EE86" s="1162"/>
      <c r="EF86" s="1162"/>
      <c r="EG86" s="1162"/>
      <c r="EH86" s="1162"/>
      <c r="EI86" s="1162"/>
      <c r="EJ86" s="1162"/>
      <c r="EK86" s="1162"/>
      <c r="EL86" s="1162"/>
    </row>
    <row r="87" spans="1:142" s="875" customFormat="1">
      <c r="A87" s="877"/>
      <c r="B87" s="877"/>
      <c r="C87" s="877"/>
      <c r="D87" s="877"/>
      <c r="E87" s="877"/>
      <c r="F87" s="877"/>
      <c r="G87" s="877"/>
      <c r="H87" s="877"/>
      <c r="I87" s="877"/>
      <c r="J87" s="877"/>
      <c r="K87" s="877"/>
      <c r="L87" s="877"/>
      <c r="DZ87" s="1162"/>
      <c r="EA87" s="1162"/>
      <c r="EB87" s="1162"/>
      <c r="EC87" s="1162"/>
      <c r="ED87" s="1162"/>
      <c r="EE87" s="1162"/>
      <c r="EF87" s="1162"/>
      <c r="EG87" s="1162"/>
      <c r="EH87" s="1162"/>
      <c r="EI87" s="1162"/>
      <c r="EJ87" s="1162"/>
      <c r="EK87" s="1162"/>
      <c r="EL87" s="1162"/>
    </row>
    <row r="88" spans="1:142" s="875" customFormat="1">
      <c r="A88" s="877"/>
      <c r="B88" s="877"/>
      <c r="C88" s="877"/>
      <c r="D88" s="877"/>
      <c r="E88" s="877"/>
      <c r="F88" s="877"/>
      <c r="G88" s="877"/>
      <c r="H88" s="877"/>
      <c r="I88" s="877"/>
      <c r="J88" s="877"/>
      <c r="K88" s="877"/>
      <c r="L88" s="877"/>
      <c r="DZ88" s="1162"/>
      <c r="EA88" s="1162"/>
      <c r="EB88" s="1162"/>
      <c r="EC88" s="1162"/>
      <c r="ED88" s="1162"/>
      <c r="EE88" s="1162"/>
      <c r="EF88" s="1162"/>
      <c r="EG88" s="1162"/>
      <c r="EH88" s="1162"/>
      <c r="EI88" s="1162"/>
      <c r="EJ88" s="1162"/>
      <c r="EK88" s="1162"/>
      <c r="EL88" s="1162"/>
    </row>
    <row r="89" spans="1:142" s="875" customFormat="1">
      <c r="A89" s="877"/>
      <c r="B89" s="877"/>
      <c r="C89" s="877"/>
      <c r="D89" s="877"/>
      <c r="E89" s="877"/>
      <c r="F89" s="877"/>
      <c r="G89" s="877"/>
      <c r="H89" s="877"/>
      <c r="I89" s="877"/>
      <c r="J89" s="877"/>
      <c r="K89" s="877"/>
      <c r="L89" s="877"/>
      <c r="DZ89" s="1162"/>
      <c r="EA89" s="1162"/>
      <c r="EB89" s="1162"/>
      <c r="EC89" s="1162"/>
      <c r="ED89" s="1162"/>
      <c r="EE89" s="1162"/>
      <c r="EF89" s="1162"/>
      <c r="EG89" s="1162"/>
      <c r="EH89" s="1162"/>
      <c r="EI89" s="1162"/>
      <c r="EJ89" s="1162"/>
      <c r="EK89" s="1162"/>
      <c r="EL89" s="1162"/>
    </row>
    <row r="90" spans="1:142" s="875" customFormat="1">
      <c r="A90" s="877"/>
      <c r="B90" s="877"/>
      <c r="C90" s="877"/>
      <c r="D90" s="877"/>
      <c r="E90" s="877"/>
      <c r="F90" s="877"/>
      <c r="G90" s="877"/>
      <c r="H90" s="877"/>
      <c r="I90" s="877"/>
      <c r="J90" s="877"/>
      <c r="K90" s="877"/>
      <c r="L90" s="877"/>
      <c r="DZ90" s="1162"/>
      <c r="EA90" s="1162"/>
      <c r="EB90" s="1162"/>
      <c r="EC90" s="1162"/>
      <c r="ED90" s="1162"/>
      <c r="EE90" s="1162"/>
      <c r="EF90" s="1162"/>
      <c r="EG90" s="1162"/>
      <c r="EH90" s="1162"/>
      <c r="EI90" s="1162"/>
      <c r="EJ90" s="1162"/>
      <c r="EK90" s="1162"/>
      <c r="EL90" s="1162"/>
    </row>
    <row r="91" spans="1:142" s="875" customFormat="1">
      <c r="A91" s="877"/>
      <c r="B91" s="877"/>
      <c r="C91" s="877"/>
      <c r="D91" s="877"/>
      <c r="E91" s="877"/>
      <c r="F91" s="877"/>
      <c r="G91" s="877"/>
      <c r="H91" s="877"/>
      <c r="I91" s="877"/>
      <c r="J91" s="877"/>
      <c r="K91" s="877"/>
      <c r="L91" s="877"/>
      <c r="DZ91" s="1162"/>
      <c r="EA91" s="1162"/>
      <c r="EB91" s="1162"/>
      <c r="EC91" s="1162"/>
      <c r="ED91" s="1162"/>
      <c r="EE91" s="1162"/>
      <c r="EF91" s="1162"/>
      <c r="EG91" s="1162"/>
      <c r="EH91" s="1162"/>
      <c r="EI91" s="1162"/>
      <c r="EJ91" s="1162"/>
      <c r="EK91" s="1162"/>
      <c r="EL91" s="1162"/>
    </row>
    <row r="92" spans="1:142" s="875" customFormat="1">
      <c r="A92" s="877"/>
      <c r="B92" s="877"/>
      <c r="C92" s="877"/>
      <c r="D92" s="877"/>
      <c r="E92" s="877"/>
      <c r="F92" s="877"/>
      <c r="G92" s="877"/>
      <c r="H92" s="877"/>
      <c r="I92" s="877"/>
      <c r="J92" s="877"/>
      <c r="K92" s="877"/>
      <c r="L92" s="877"/>
      <c r="DZ92" s="1162"/>
      <c r="EA92" s="1162"/>
      <c r="EB92" s="1162"/>
      <c r="EC92" s="1162"/>
      <c r="ED92" s="1162"/>
      <c r="EE92" s="1162"/>
      <c r="EF92" s="1162"/>
      <c r="EG92" s="1162"/>
      <c r="EH92" s="1162"/>
      <c r="EI92" s="1162"/>
      <c r="EJ92" s="1162"/>
      <c r="EK92" s="1162"/>
      <c r="EL92" s="1162"/>
    </row>
    <row r="93" spans="1:142" s="875" customFormat="1">
      <c r="A93" s="877"/>
      <c r="B93" s="877"/>
      <c r="C93" s="877"/>
      <c r="D93" s="877"/>
      <c r="E93" s="877"/>
      <c r="F93" s="877"/>
      <c r="G93" s="877"/>
      <c r="H93" s="877"/>
      <c r="I93" s="877"/>
      <c r="J93" s="877"/>
      <c r="K93" s="877"/>
      <c r="L93" s="877"/>
      <c r="DZ93" s="1162"/>
      <c r="EA93" s="1162"/>
      <c r="EB93" s="1162"/>
      <c r="EC93" s="1162"/>
      <c r="ED93" s="1162"/>
      <c r="EE93" s="1162"/>
      <c r="EF93" s="1162"/>
      <c r="EG93" s="1162"/>
      <c r="EH93" s="1162"/>
      <c r="EI93" s="1162"/>
      <c r="EJ93" s="1162"/>
      <c r="EK93" s="1162"/>
      <c r="EL93" s="1162"/>
    </row>
    <row r="94" spans="1:142" s="875" customFormat="1">
      <c r="A94" s="877"/>
      <c r="B94" s="877"/>
      <c r="C94" s="877"/>
      <c r="D94" s="877"/>
      <c r="E94" s="877"/>
      <c r="F94" s="877"/>
      <c r="G94" s="877"/>
      <c r="H94" s="877"/>
      <c r="I94" s="877"/>
      <c r="J94" s="877"/>
      <c r="K94" s="877"/>
      <c r="L94" s="877"/>
      <c r="DZ94" s="1162"/>
      <c r="EA94" s="1162"/>
      <c r="EB94" s="1162"/>
      <c r="EC94" s="1162"/>
      <c r="ED94" s="1162"/>
      <c r="EE94" s="1162"/>
      <c r="EF94" s="1162"/>
      <c r="EG94" s="1162"/>
      <c r="EH94" s="1162"/>
      <c r="EI94" s="1162"/>
      <c r="EJ94" s="1162"/>
      <c r="EK94" s="1162"/>
      <c r="EL94" s="1162"/>
    </row>
    <row r="95" spans="1:142" s="875" customFormat="1">
      <c r="A95" s="877"/>
      <c r="B95" s="877"/>
      <c r="C95" s="877"/>
      <c r="D95" s="877"/>
      <c r="E95" s="877"/>
      <c r="F95" s="877"/>
      <c r="G95" s="877"/>
      <c r="H95" s="877"/>
      <c r="I95" s="877"/>
      <c r="J95" s="877"/>
      <c r="K95" s="877"/>
      <c r="L95" s="877"/>
      <c r="DZ95" s="1162"/>
      <c r="EA95" s="1162"/>
      <c r="EB95" s="1162"/>
      <c r="EC95" s="1162"/>
      <c r="ED95" s="1162"/>
      <c r="EE95" s="1162"/>
      <c r="EF95" s="1162"/>
      <c r="EG95" s="1162"/>
      <c r="EH95" s="1162"/>
      <c r="EI95" s="1162"/>
      <c r="EJ95" s="1162"/>
      <c r="EK95" s="1162"/>
      <c r="EL95" s="1162"/>
    </row>
    <row r="96" spans="1:142" s="875" customFormat="1">
      <c r="A96" s="877"/>
      <c r="B96" s="877"/>
      <c r="C96" s="877"/>
      <c r="D96" s="877"/>
      <c r="E96" s="877"/>
      <c r="F96" s="877"/>
      <c r="G96" s="877"/>
      <c r="H96" s="877"/>
      <c r="I96" s="877"/>
      <c r="J96" s="877"/>
      <c r="K96" s="877"/>
      <c r="L96" s="877"/>
      <c r="DZ96" s="1162"/>
      <c r="EA96" s="1162"/>
      <c r="EB96" s="1162"/>
      <c r="EC96" s="1162"/>
      <c r="ED96" s="1162"/>
      <c r="EE96" s="1162"/>
      <c r="EF96" s="1162"/>
      <c r="EG96" s="1162"/>
      <c r="EH96" s="1162"/>
      <c r="EI96" s="1162"/>
      <c r="EJ96" s="1162"/>
      <c r="EK96" s="1162"/>
      <c r="EL96" s="1162"/>
    </row>
    <row r="97" spans="1:142" s="875" customFormat="1">
      <c r="A97" s="877"/>
      <c r="B97" s="877"/>
      <c r="C97" s="877"/>
      <c r="D97" s="877"/>
      <c r="E97" s="877"/>
      <c r="F97" s="877"/>
      <c r="G97" s="877"/>
      <c r="H97" s="877"/>
      <c r="I97" s="877"/>
      <c r="J97" s="877"/>
      <c r="K97" s="877"/>
      <c r="L97" s="877"/>
      <c r="DZ97" s="1162"/>
      <c r="EA97" s="1162"/>
      <c r="EB97" s="1162"/>
      <c r="EC97" s="1162"/>
      <c r="ED97" s="1162"/>
      <c r="EE97" s="1162"/>
      <c r="EF97" s="1162"/>
      <c r="EG97" s="1162"/>
      <c r="EH97" s="1162"/>
      <c r="EI97" s="1162"/>
      <c r="EJ97" s="1162"/>
      <c r="EK97" s="1162"/>
      <c r="EL97" s="1162"/>
    </row>
    <row r="98" spans="1:142" s="875" customFormat="1">
      <c r="A98" s="877"/>
      <c r="B98" s="877"/>
      <c r="C98" s="877"/>
      <c r="D98" s="877"/>
      <c r="E98" s="877"/>
      <c r="F98" s="877"/>
      <c r="G98" s="877"/>
      <c r="H98" s="877"/>
      <c r="I98" s="877"/>
      <c r="J98" s="877"/>
      <c r="K98" s="877"/>
      <c r="L98" s="877"/>
      <c r="DZ98" s="1162"/>
      <c r="EA98" s="1162"/>
      <c r="EB98" s="1162"/>
      <c r="EC98" s="1162"/>
      <c r="ED98" s="1162"/>
      <c r="EE98" s="1162"/>
      <c r="EF98" s="1162"/>
      <c r="EG98" s="1162"/>
      <c r="EH98" s="1162"/>
      <c r="EI98" s="1162"/>
      <c r="EJ98" s="1162"/>
      <c r="EK98" s="1162"/>
      <c r="EL98" s="1162"/>
    </row>
    <row r="99" spans="1:142" s="875" customFormat="1">
      <c r="A99" s="877"/>
      <c r="B99" s="877"/>
      <c r="C99" s="877"/>
      <c r="D99" s="877"/>
      <c r="E99" s="877"/>
      <c r="F99" s="877"/>
      <c r="G99" s="877"/>
      <c r="H99" s="877"/>
      <c r="I99" s="877"/>
      <c r="J99" s="877"/>
      <c r="K99" s="877"/>
      <c r="L99" s="877"/>
      <c r="DZ99" s="1162"/>
      <c r="EA99" s="1162"/>
      <c r="EB99" s="1162"/>
      <c r="EC99" s="1162"/>
      <c r="ED99" s="1162"/>
      <c r="EE99" s="1162"/>
      <c r="EF99" s="1162"/>
      <c r="EG99" s="1162"/>
      <c r="EH99" s="1162"/>
      <c r="EI99" s="1162"/>
      <c r="EJ99" s="1162"/>
      <c r="EK99" s="1162"/>
      <c r="EL99" s="1162"/>
    </row>
    <row r="100" spans="1:142" s="875" customFormat="1">
      <c r="A100" s="877"/>
      <c r="B100" s="877"/>
      <c r="C100" s="877"/>
      <c r="D100" s="877"/>
      <c r="E100" s="877"/>
      <c r="F100" s="877"/>
      <c r="G100" s="877"/>
      <c r="H100" s="877"/>
      <c r="I100" s="877"/>
      <c r="J100" s="877"/>
      <c r="K100" s="877"/>
      <c r="L100" s="877"/>
      <c r="DZ100" s="1162"/>
      <c r="EA100" s="1162"/>
      <c r="EB100" s="1162"/>
      <c r="EC100" s="1162"/>
      <c r="ED100" s="1162"/>
      <c r="EE100" s="1162"/>
      <c r="EF100" s="1162"/>
      <c r="EG100" s="1162"/>
      <c r="EH100" s="1162"/>
      <c r="EI100" s="1162"/>
      <c r="EJ100" s="1162"/>
      <c r="EK100" s="1162"/>
      <c r="EL100" s="1162"/>
    </row>
    <row r="101" spans="1:142" s="875" customFormat="1">
      <c r="A101" s="877"/>
      <c r="B101" s="877"/>
      <c r="C101" s="877"/>
      <c r="D101" s="877"/>
      <c r="E101" s="877"/>
      <c r="F101" s="877"/>
      <c r="G101" s="877"/>
      <c r="H101" s="877"/>
      <c r="I101" s="877"/>
      <c r="J101" s="877"/>
      <c r="K101" s="877"/>
      <c r="L101" s="877"/>
      <c r="DZ101" s="1162"/>
      <c r="EA101" s="1162"/>
      <c r="EB101" s="1162"/>
      <c r="EC101" s="1162"/>
      <c r="ED101" s="1162"/>
      <c r="EE101" s="1162"/>
      <c r="EF101" s="1162"/>
      <c r="EG101" s="1162"/>
      <c r="EH101" s="1162"/>
      <c r="EI101" s="1162"/>
      <c r="EJ101" s="1162"/>
      <c r="EK101" s="1162"/>
      <c r="EL101" s="1162"/>
    </row>
    <row r="102" spans="1:142" s="875" customFormat="1">
      <c r="A102" s="877"/>
      <c r="B102" s="877"/>
      <c r="C102" s="877"/>
      <c r="D102" s="877"/>
      <c r="E102" s="877"/>
      <c r="F102" s="877"/>
      <c r="G102" s="877"/>
      <c r="H102" s="877"/>
      <c r="I102" s="877"/>
      <c r="J102" s="877"/>
      <c r="K102" s="877"/>
      <c r="L102" s="877"/>
      <c r="DZ102" s="1162"/>
      <c r="EA102" s="1162"/>
      <c r="EB102" s="1162"/>
      <c r="EC102" s="1162"/>
      <c r="ED102" s="1162"/>
      <c r="EE102" s="1162"/>
      <c r="EF102" s="1162"/>
      <c r="EG102" s="1162"/>
      <c r="EH102" s="1162"/>
      <c r="EI102" s="1162"/>
      <c r="EJ102" s="1162"/>
      <c r="EK102" s="1162"/>
      <c r="EL102" s="1162"/>
    </row>
    <row r="103" spans="1:142" s="875" customFormat="1">
      <c r="A103" s="877"/>
      <c r="B103" s="877"/>
      <c r="C103" s="877"/>
      <c r="D103" s="877"/>
      <c r="E103" s="877"/>
      <c r="F103" s="877"/>
      <c r="G103" s="877"/>
      <c r="H103" s="877"/>
      <c r="I103" s="877"/>
      <c r="J103" s="877"/>
      <c r="K103" s="877"/>
      <c r="L103" s="877"/>
      <c r="DZ103" s="1162"/>
      <c r="EA103" s="1162"/>
      <c r="EB103" s="1162"/>
      <c r="EC103" s="1162"/>
      <c r="ED103" s="1162"/>
      <c r="EE103" s="1162"/>
      <c r="EF103" s="1162"/>
      <c r="EG103" s="1162"/>
      <c r="EH103" s="1162"/>
      <c r="EI103" s="1162"/>
      <c r="EJ103" s="1162"/>
      <c r="EK103" s="1162"/>
      <c r="EL103" s="1162"/>
    </row>
    <row r="104" spans="1:142" s="875" customFormat="1">
      <c r="A104" s="877"/>
      <c r="B104" s="877"/>
      <c r="C104" s="877"/>
      <c r="D104" s="877"/>
      <c r="E104" s="877"/>
      <c r="F104" s="877"/>
      <c r="G104" s="877"/>
      <c r="H104" s="877"/>
      <c r="I104" s="877"/>
      <c r="J104" s="877"/>
      <c r="K104" s="877"/>
      <c r="L104" s="877"/>
      <c r="DZ104" s="1162"/>
      <c r="EA104" s="1162"/>
      <c r="EB104" s="1162"/>
      <c r="EC104" s="1162"/>
      <c r="ED104" s="1162"/>
      <c r="EE104" s="1162"/>
      <c r="EF104" s="1162"/>
      <c r="EG104" s="1162"/>
      <c r="EH104" s="1162"/>
      <c r="EI104" s="1162"/>
      <c r="EJ104" s="1162"/>
      <c r="EK104" s="1162"/>
      <c r="EL104" s="1162"/>
    </row>
    <row r="105" spans="1:142" s="875" customFormat="1">
      <c r="A105" s="877"/>
      <c r="B105" s="877"/>
      <c r="C105" s="877"/>
      <c r="D105" s="877"/>
      <c r="E105" s="877"/>
      <c r="F105" s="877"/>
      <c r="G105" s="877"/>
      <c r="H105" s="877"/>
      <c r="I105" s="877"/>
      <c r="J105" s="877"/>
      <c r="K105" s="877"/>
      <c r="L105" s="877"/>
      <c r="DZ105" s="1162"/>
      <c r="EA105" s="1162"/>
      <c r="EB105" s="1162"/>
      <c r="EC105" s="1162"/>
      <c r="ED105" s="1162"/>
      <c r="EE105" s="1162"/>
      <c r="EF105" s="1162"/>
      <c r="EG105" s="1162"/>
      <c r="EH105" s="1162"/>
      <c r="EI105" s="1162"/>
      <c r="EJ105" s="1162"/>
      <c r="EK105" s="1162"/>
      <c r="EL105" s="1162"/>
    </row>
    <row r="106" spans="1:142" s="875" customFormat="1">
      <c r="A106" s="877"/>
      <c r="B106" s="877"/>
      <c r="C106" s="877"/>
      <c r="D106" s="877"/>
      <c r="E106" s="877"/>
      <c r="F106" s="877"/>
      <c r="G106" s="877"/>
      <c r="H106" s="877"/>
      <c r="I106" s="877"/>
      <c r="J106" s="877"/>
      <c r="K106" s="877"/>
      <c r="L106" s="877"/>
      <c r="DZ106" s="1162"/>
      <c r="EA106" s="1162"/>
      <c r="EB106" s="1162"/>
      <c r="EC106" s="1162"/>
      <c r="ED106" s="1162"/>
      <c r="EE106" s="1162"/>
      <c r="EF106" s="1162"/>
      <c r="EG106" s="1162"/>
      <c r="EH106" s="1162"/>
      <c r="EI106" s="1162"/>
      <c r="EJ106" s="1162"/>
      <c r="EK106" s="1162"/>
      <c r="EL106" s="1162"/>
    </row>
    <row r="107" spans="1:142" s="875" customFormat="1">
      <c r="A107" s="877"/>
      <c r="B107" s="877"/>
      <c r="C107" s="877"/>
      <c r="D107" s="877"/>
      <c r="E107" s="877"/>
      <c r="F107" s="877"/>
      <c r="G107" s="877"/>
      <c r="H107" s="877"/>
      <c r="I107" s="877"/>
      <c r="J107" s="877"/>
      <c r="K107" s="877"/>
      <c r="L107" s="877"/>
      <c r="DZ107" s="1162"/>
      <c r="EA107" s="1162"/>
      <c r="EB107" s="1162"/>
      <c r="EC107" s="1162"/>
      <c r="ED107" s="1162"/>
      <c r="EE107" s="1162"/>
      <c r="EF107" s="1162"/>
      <c r="EG107" s="1162"/>
      <c r="EH107" s="1162"/>
      <c r="EI107" s="1162"/>
      <c r="EJ107" s="1162"/>
      <c r="EK107" s="1162"/>
      <c r="EL107" s="1162"/>
    </row>
    <row r="108" spans="1:142" s="875" customFormat="1">
      <c r="A108" s="877"/>
      <c r="B108" s="877"/>
      <c r="C108" s="877"/>
      <c r="D108" s="877"/>
      <c r="E108" s="877"/>
      <c r="F108" s="877"/>
      <c r="G108" s="877"/>
      <c r="H108" s="877"/>
      <c r="I108" s="877"/>
      <c r="J108" s="877"/>
      <c r="K108" s="877"/>
      <c r="L108" s="877"/>
      <c r="DZ108" s="1162"/>
      <c r="EA108" s="1162"/>
      <c r="EB108" s="1162"/>
      <c r="EC108" s="1162"/>
      <c r="ED108" s="1162"/>
      <c r="EE108" s="1162"/>
      <c r="EF108" s="1162"/>
      <c r="EG108" s="1162"/>
      <c r="EH108" s="1162"/>
      <c r="EI108" s="1162"/>
      <c r="EJ108" s="1162"/>
      <c r="EK108" s="1162"/>
      <c r="EL108" s="1162"/>
    </row>
    <row r="109" spans="1:142" s="875" customFormat="1">
      <c r="A109" s="877"/>
      <c r="B109" s="877"/>
      <c r="C109" s="877"/>
      <c r="D109" s="877"/>
      <c r="E109" s="877"/>
      <c r="F109" s="877"/>
      <c r="G109" s="877"/>
      <c r="H109" s="877"/>
      <c r="I109" s="877"/>
      <c r="J109" s="877"/>
      <c r="K109" s="877"/>
      <c r="L109" s="877"/>
      <c r="DZ109" s="1162"/>
      <c r="EA109" s="1162"/>
      <c r="EB109" s="1162"/>
      <c r="EC109" s="1162"/>
      <c r="ED109" s="1162"/>
      <c r="EE109" s="1162"/>
      <c r="EF109" s="1162"/>
      <c r="EG109" s="1162"/>
      <c r="EH109" s="1162"/>
      <c r="EI109" s="1162"/>
      <c r="EJ109" s="1162"/>
      <c r="EK109" s="1162"/>
      <c r="EL109" s="1162"/>
    </row>
    <row r="110" spans="1:142" s="875" customFormat="1">
      <c r="A110" s="877"/>
      <c r="B110" s="877"/>
      <c r="C110" s="877"/>
      <c r="D110" s="877"/>
      <c r="E110" s="877"/>
      <c r="F110" s="877"/>
      <c r="G110" s="877"/>
      <c r="H110" s="877"/>
      <c r="I110" s="877"/>
      <c r="J110" s="877"/>
      <c r="K110" s="877"/>
      <c r="L110" s="877"/>
      <c r="DZ110" s="1162"/>
      <c r="EA110" s="1162"/>
      <c r="EB110" s="1162"/>
      <c r="EC110" s="1162"/>
      <c r="ED110" s="1162"/>
      <c r="EE110" s="1162"/>
      <c r="EF110" s="1162"/>
      <c r="EG110" s="1162"/>
      <c r="EH110" s="1162"/>
      <c r="EI110" s="1162"/>
      <c r="EJ110" s="1162"/>
      <c r="EK110" s="1162"/>
      <c r="EL110" s="1162"/>
    </row>
    <row r="111" spans="1:142" s="875" customFormat="1">
      <c r="A111" s="877"/>
      <c r="B111" s="877"/>
      <c r="C111" s="877"/>
      <c r="D111" s="877"/>
      <c r="E111" s="877"/>
      <c r="F111" s="877"/>
      <c r="G111" s="877"/>
      <c r="H111" s="877"/>
      <c r="I111" s="877"/>
      <c r="J111" s="877"/>
      <c r="K111" s="877"/>
      <c r="L111" s="877"/>
      <c r="DZ111" s="1162"/>
      <c r="EA111" s="1162"/>
      <c r="EB111" s="1162"/>
      <c r="EC111" s="1162"/>
      <c r="ED111" s="1162"/>
      <c r="EE111" s="1162"/>
      <c r="EF111" s="1162"/>
      <c r="EG111" s="1162"/>
      <c r="EH111" s="1162"/>
      <c r="EI111" s="1162"/>
      <c r="EJ111" s="1162"/>
      <c r="EK111" s="1162"/>
      <c r="EL111" s="1162"/>
    </row>
    <row r="112" spans="1:142" s="875" customFormat="1">
      <c r="A112" s="877"/>
      <c r="B112" s="877"/>
      <c r="C112" s="877"/>
      <c r="D112" s="877"/>
      <c r="E112" s="877"/>
      <c r="F112" s="877"/>
      <c r="G112" s="877"/>
      <c r="H112" s="877"/>
      <c r="I112" s="877"/>
      <c r="J112" s="877"/>
      <c r="K112" s="877"/>
      <c r="L112" s="877"/>
      <c r="DZ112" s="1162"/>
      <c r="EA112" s="1162"/>
      <c r="EB112" s="1162"/>
      <c r="EC112" s="1162"/>
      <c r="ED112" s="1162"/>
      <c r="EE112" s="1162"/>
      <c r="EF112" s="1162"/>
      <c r="EG112" s="1162"/>
      <c r="EH112" s="1162"/>
      <c r="EI112" s="1162"/>
      <c r="EJ112" s="1162"/>
      <c r="EK112" s="1162"/>
      <c r="EL112" s="1162"/>
    </row>
    <row r="113" spans="1:142" s="875" customFormat="1">
      <c r="A113" s="877"/>
      <c r="B113" s="877"/>
      <c r="C113" s="877"/>
      <c r="D113" s="877"/>
      <c r="E113" s="877"/>
      <c r="F113" s="877"/>
      <c r="G113" s="877"/>
      <c r="H113" s="877"/>
      <c r="I113" s="877"/>
      <c r="J113" s="877"/>
      <c r="K113" s="877"/>
      <c r="L113" s="877"/>
      <c r="DZ113" s="1162"/>
      <c r="EA113" s="1162"/>
      <c r="EB113" s="1162"/>
      <c r="EC113" s="1162"/>
      <c r="ED113" s="1162"/>
      <c r="EE113" s="1162"/>
      <c r="EF113" s="1162"/>
      <c r="EG113" s="1162"/>
      <c r="EH113" s="1162"/>
      <c r="EI113" s="1162"/>
      <c r="EJ113" s="1162"/>
      <c r="EK113" s="1162"/>
      <c r="EL113" s="1162"/>
    </row>
    <row r="114" spans="1:142" s="875" customFormat="1">
      <c r="A114" s="877"/>
      <c r="B114" s="877"/>
      <c r="C114" s="877"/>
      <c r="D114" s="877"/>
      <c r="E114" s="877"/>
      <c r="F114" s="877"/>
      <c r="G114" s="877"/>
      <c r="H114" s="877"/>
      <c r="I114" s="877"/>
      <c r="J114" s="877"/>
      <c r="K114" s="877"/>
      <c r="L114" s="877"/>
      <c r="DZ114" s="1162"/>
      <c r="EA114" s="1162"/>
      <c r="EB114" s="1162"/>
      <c r="EC114" s="1162"/>
      <c r="ED114" s="1162"/>
      <c r="EE114" s="1162"/>
      <c r="EF114" s="1162"/>
      <c r="EG114" s="1162"/>
      <c r="EH114" s="1162"/>
      <c r="EI114" s="1162"/>
      <c r="EJ114" s="1162"/>
      <c r="EK114" s="1162"/>
      <c r="EL114" s="1162"/>
    </row>
    <row r="115" spans="1:142" s="875" customFormat="1">
      <c r="A115" s="877"/>
      <c r="B115" s="877"/>
      <c r="C115" s="877"/>
      <c r="D115" s="877"/>
      <c r="E115" s="877"/>
      <c r="F115" s="877"/>
      <c r="G115" s="877"/>
      <c r="H115" s="877"/>
      <c r="I115" s="877"/>
      <c r="J115" s="877"/>
      <c r="K115" s="877"/>
      <c r="L115" s="877"/>
      <c r="DZ115" s="1162"/>
      <c r="EA115" s="1162"/>
      <c r="EB115" s="1162"/>
      <c r="EC115" s="1162"/>
      <c r="ED115" s="1162"/>
      <c r="EE115" s="1162"/>
      <c r="EF115" s="1162"/>
      <c r="EG115" s="1162"/>
      <c r="EH115" s="1162"/>
      <c r="EI115" s="1162"/>
      <c r="EJ115" s="1162"/>
      <c r="EK115" s="1162"/>
      <c r="EL115" s="1162"/>
    </row>
    <row r="116" spans="1:142" s="875" customFormat="1">
      <c r="A116" s="877"/>
      <c r="B116" s="877"/>
      <c r="C116" s="877"/>
      <c r="D116" s="877"/>
      <c r="E116" s="877"/>
      <c r="F116" s="877"/>
      <c r="G116" s="877"/>
      <c r="H116" s="877"/>
      <c r="I116" s="877"/>
      <c r="J116" s="877"/>
      <c r="K116" s="877"/>
      <c r="L116" s="877"/>
      <c r="DZ116" s="1162"/>
      <c r="EA116" s="1162"/>
      <c r="EB116" s="1162"/>
      <c r="EC116" s="1162"/>
      <c r="ED116" s="1162"/>
      <c r="EE116" s="1162"/>
      <c r="EF116" s="1162"/>
      <c r="EG116" s="1162"/>
      <c r="EH116" s="1162"/>
      <c r="EI116" s="1162"/>
      <c r="EJ116" s="1162"/>
      <c r="EK116" s="1162"/>
      <c r="EL116" s="1162"/>
    </row>
    <row r="117" spans="1:142" s="875" customFormat="1">
      <c r="A117" s="877"/>
      <c r="B117" s="877"/>
      <c r="C117" s="877"/>
      <c r="D117" s="877"/>
      <c r="E117" s="877"/>
      <c r="F117" s="877"/>
      <c r="G117" s="877"/>
      <c r="H117" s="877"/>
      <c r="I117" s="877"/>
      <c r="J117" s="877"/>
      <c r="K117" s="877"/>
      <c r="L117" s="877"/>
      <c r="DZ117" s="1162"/>
      <c r="EA117" s="1162"/>
      <c r="EB117" s="1162"/>
      <c r="EC117" s="1162"/>
      <c r="ED117" s="1162"/>
      <c r="EE117" s="1162"/>
      <c r="EF117" s="1162"/>
      <c r="EG117" s="1162"/>
      <c r="EH117" s="1162"/>
      <c r="EI117" s="1162"/>
      <c r="EJ117" s="1162"/>
      <c r="EK117" s="1162"/>
      <c r="EL117" s="1162"/>
    </row>
    <row r="118" spans="1:142" s="875" customFormat="1">
      <c r="A118" s="877"/>
      <c r="B118" s="877"/>
      <c r="C118" s="877"/>
      <c r="D118" s="877"/>
      <c r="E118" s="877"/>
      <c r="F118" s="877"/>
      <c r="G118" s="877"/>
      <c r="H118" s="877"/>
      <c r="I118" s="877"/>
      <c r="J118" s="877"/>
      <c r="K118" s="877"/>
      <c r="L118" s="877"/>
      <c r="DZ118" s="1162"/>
      <c r="EA118" s="1162"/>
      <c r="EB118" s="1162"/>
      <c r="EC118" s="1162"/>
      <c r="ED118" s="1162"/>
      <c r="EE118" s="1162"/>
      <c r="EF118" s="1162"/>
      <c r="EG118" s="1162"/>
      <c r="EH118" s="1162"/>
      <c r="EI118" s="1162"/>
      <c r="EJ118" s="1162"/>
      <c r="EK118" s="1162"/>
      <c r="EL118" s="1162"/>
    </row>
    <row r="119" spans="1:142" s="875" customFormat="1">
      <c r="A119" s="877"/>
      <c r="B119" s="877"/>
      <c r="C119" s="877"/>
      <c r="D119" s="877"/>
      <c r="E119" s="877"/>
      <c r="F119" s="877"/>
      <c r="G119" s="877"/>
      <c r="H119" s="877"/>
      <c r="I119" s="877"/>
      <c r="J119" s="877"/>
      <c r="K119" s="877"/>
      <c r="L119" s="877"/>
      <c r="DZ119" s="1162"/>
      <c r="EA119" s="1162"/>
      <c r="EB119" s="1162"/>
      <c r="EC119" s="1162"/>
      <c r="ED119" s="1162"/>
      <c r="EE119" s="1162"/>
      <c r="EF119" s="1162"/>
      <c r="EG119" s="1162"/>
      <c r="EH119" s="1162"/>
      <c r="EI119" s="1162"/>
      <c r="EJ119" s="1162"/>
      <c r="EK119" s="1162"/>
      <c r="EL119" s="1162"/>
    </row>
    <row r="120" spans="1:142" s="875" customFormat="1">
      <c r="A120" s="877"/>
      <c r="B120" s="877"/>
      <c r="C120" s="877"/>
      <c r="D120" s="877"/>
      <c r="E120" s="877"/>
      <c r="F120" s="877"/>
      <c r="G120" s="877"/>
      <c r="H120" s="877"/>
      <c r="I120" s="877"/>
      <c r="J120" s="877"/>
      <c r="K120" s="877"/>
      <c r="L120" s="877"/>
      <c r="DZ120" s="1162"/>
      <c r="EA120" s="1162"/>
      <c r="EB120" s="1162"/>
      <c r="EC120" s="1162"/>
      <c r="ED120" s="1162"/>
      <c r="EE120" s="1162"/>
      <c r="EF120" s="1162"/>
      <c r="EG120" s="1162"/>
      <c r="EH120" s="1162"/>
      <c r="EI120" s="1162"/>
      <c r="EJ120" s="1162"/>
      <c r="EK120" s="1162"/>
      <c r="EL120" s="1162"/>
    </row>
    <row r="121" spans="1:142" s="875" customFormat="1">
      <c r="A121" s="877"/>
      <c r="B121" s="877"/>
      <c r="C121" s="877"/>
      <c r="D121" s="877"/>
      <c r="E121" s="877"/>
      <c r="F121" s="877"/>
      <c r="G121" s="877"/>
      <c r="H121" s="877"/>
      <c r="I121" s="877"/>
      <c r="J121" s="877"/>
      <c r="K121" s="877"/>
      <c r="L121" s="877"/>
      <c r="DZ121" s="1162"/>
      <c r="EA121" s="1162"/>
      <c r="EB121" s="1162"/>
      <c r="EC121" s="1162"/>
      <c r="ED121" s="1162"/>
      <c r="EE121" s="1162"/>
      <c r="EF121" s="1162"/>
      <c r="EG121" s="1162"/>
      <c r="EH121" s="1162"/>
      <c r="EI121" s="1162"/>
      <c r="EJ121" s="1162"/>
      <c r="EK121" s="1162"/>
      <c r="EL121" s="1162"/>
    </row>
    <row r="122" spans="1:142" s="875" customFormat="1">
      <c r="A122" s="877"/>
      <c r="B122" s="877"/>
      <c r="C122" s="877"/>
      <c r="D122" s="877"/>
      <c r="E122" s="877"/>
      <c r="F122" s="877"/>
      <c r="G122" s="877"/>
      <c r="H122" s="877"/>
      <c r="I122" s="877"/>
      <c r="J122" s="877"/>
      <c r="K122" s="877"/>
      <c r="L122" s="877"/>
      <c r="DZ122" s="1162"/>
      <c r="EA122" s="1162"/>
      <c r="EB122" s="1162"/>
      <c r="EC122" s="1162"/>
      <c r="ED122" s="1162"/>
      <c r="EE122" s="1162"/>
      <c r="EF122" s="1162"/>
      <c r="EG122" s="1162"/>
      <c r="EH122" s="1162"/>
      <c r="EI122" s="1162"/>
      <c r="EJ122" s="1162"/>
      <c r="EK122" s="1162"/>
      <c r="EL122" s="1162"/>
    </row>
    <row r="123" spans="1:142" s="875" customFormat="1">
      <c r="A123" s="877"/>
      <c r="B123" s="877"/>
      <c r="C123" s="877"/>
      <c r="D123" s="877"/>
      <c r="E123" s="877"/>
      <c r="F123" s="877"/>
      <c r="G123" s="877"/>
      <c r="H123" s="877"/>
      <c r="I123" s="877"/>
      <c r="J123" s="877"/>
      <c r="K123" s="877"/>
      <c r="L123" s="877"/>
      <c r="DZ123" s="1162"/>
      <c r="EA123" s="1162"/>
      <c r="EB123" s="1162"/>
      <c r="EC123" s="1162"/>
      <c r="ED123" s="1162"/>
      <c r="EE123" s="1162"/>
      <c r="EF123" s="1162"/>
      <c r="EG123" s="1162"/>
      <c r="EH123" s="1162"/>
      <c r="EI123" s="1162"/>
      <c r="EJ123" s="1162"/>
      <c r="EK123" s="1162"/>
      <c r="EL123" s="1162"/>
    </row>
    <row r="124" spans="1:142" s="875" customFormat="1">
      <c r="A124" s="877"/>
      <c r="B124" s="877"/>
      <c r="C124" s="877"/>
      <c r="D124" s="877"/>
      <c r="E124" s="877"/>
      <c r="F124" s="877"/>
      <c r="G124" s="877"/>
      <c r="H124" s="877"/>
      <c r="I124" s="877"/>
      <c r="J124" s="877"/>
      <c r="K124" s="877"/>
      <c r="L124" s="877"/>
      <c r="DZ124" s="1162"/>
      <c r="EA124" s="1162"/>
      <c r="EB124" s="1162"/>
      <c r="EC124" s="1162"/>
      <c r="ED124" s="1162"/>
      <c r="EE124" s="1162"/>
      <c r="EF124" s="1162"/>
      <c r="EG124" s="1162"/>
      <c r="EH124" s="1162"/>
      <c r="EI124" s="1162"/>
      <c r="EJ124" s="1162"/>
      <c r="EK124" s="1162"/>
      <c r="EL124" s="1162"/>
    </row>
    <row r="125" spans="1:142" s="875" customFormat="1">
      <c r="A125" s="877"/>
      <c r="B125" s="877"/>
      <c r="C125" s="877"/>
      <c r="D125" s="877"/>
      <c r="E125" s="877"/>
      <c r="F125" s="877"/>
      <c r="G125" s="877"/>
      <c r="H125" s="877"/>
      <c r="I125" s="877"/>
      <c r="J125" s="877"/>
      <c r="K125" s="877"/>
      <c r="L125" s="877"/>
      <c r="DZ125" s="1162"/>
      <c r="EA125" s="1162"/>
      <c r="EB125" s="1162"/>
      <c r="EC125" s="1162"/>
      <c r="ED125" s="1162"/>
      <c r="EE125" s="1162"/>
      <c r="EF125" s="1162"/>
      <c r="EG125" s="1162"/>
      <c r="EH125" s="1162"/>
      <c r="EI125" s="1162"/>
      <c r="EJ125" s="1162"/>
      <c r="EK125" s="1162"/>
      <c r="EL125" s="1162"/>
    </row>
    <row r="126" spans="1:142" s="875" customFormat="1">
      <c r="A126" s="877"/>
      <c r="B126" s="877"/>
      <c r="C126" s="877"/>
      <c r="D126" s="877"/>
      <c r="E126" s="877"/>
      <c r="F126" s="877"/>
      <c r="G126" s="877"/>
      <c r="H126" s="877"/>
      <c r="I126" s="877"/>
      <c r="J126" s="877"/>
      <c r="K126" s="877"/>
      <c r="L126" s="877"/>
      <c r="DZ126" s="1162"/>
      <c r="EA126" s="1162"/>
      <c r="EB126" s="1162"/>
      <c r="EC126" s="1162"/>
      <c r="ED126" s="1162"/>
      <c r="EE126" s="1162"/>
      <c r="EF126" s="1162"/>
      <c r="EG126" s="1162"/>
      <c r="EH126" s="1162"/>
      <c r="EI126" s="1162"/>
      <c r="EJ126" s="1162"/>
      <c r="EK126" s="1162"/>
      <c r="EL126" s="1162"/>
    </row>
    <row r="127" spans="1:142" s="875" customFormat="1">
      <c r="A127" s="877"/>
      <c r="B127" s="877"/>
      <c r="C127" s="877"/>
      <c r="D127" s="877"/>
      <c r="E127" s="877"/>
      <c r="F127" s="877"/>
      <c r="G127" s="877"/>
      <c r="H127" s="877"/>
      <c r="I127" s="877"/>
      <c r="J127" s="877"/>
      <c r="K127" s="877"/>
      <c r="L127" s="877"/>
      <c r="DZ127" s="1162"/>
      <c r="EA127" s="1162"/>
      <c r="EB127" s="1162"/>
      <c r="EC127" s="1162"/>
      <c r="ED127" s="1162"/>
      <c r="EE127" s="1162"/>
      <c r="EF127" s="1162"/>
      <c r="EG127" s="1162"/>
      <c r="EH127" s="1162"/>
      <c r="EI127" s="1162"/>
      <c r="EJ127" s="1162"/>
      <c r="EK127" s="1162"/>
      <c r="EL127" s="1162"/>
    </row>
    <row r="128" spans="1:142" s="875" customFormat="1">
      <c r="A128" s="877"/>
      <c r="B128" s="877"/>
      <c r="C128" s="877"/>
      <c r="D128" s="877"/>
      <c r="E128" s="877"/>
      <c r="F128" s="877"/>
      <c r="G128" s="877"/>
      <c r="H128" s="877"/>
      <c r="I128" s="877"/>
      <c r="J128" s="877"/>
      <c r="K128" s="877"/>
      <c r="L128" s="877"/>
      <c r="DZ128" s="1162"/>
      <c r="EA128" s="1162"/>
      <c r="EB128" s="1162"/>
      <c r="EC128" s="1162"/>
      <c r="ED128" s="1162"/>
      <c r="EE128" s="1162"/>
      <c r="EF128" s="1162"/>
      <c r="EG128" s="1162"/>
      <c r="EH128" s="1162"/>
      <c r="EI128" s="1162"/>
      <c r="EJ128" s="1162"/>
      <c r="EK128" s="1162"/>
      <c r="EL128" s="1162"/>
    </row>
    <row r="129" spans="1:142" s="875" customFormat="1">
      <c r="A129" s="877"/>
      <c r="B129" s="877"/>
      <c r="C129" s="877"/>
      <c r="D129" s="877"/>
      <c r="E129" s="877"/>
      <c r="F129" s="877"/>
      <c r="G129" s="877"/>
      <c r="H129" s="877"/>
      <c r="I129" s="877"/>
      <c r="J129" s="877"/>
      <c r="K129" s="877"/>
      <c r="L129" s="877"/>
      <c r="DZ129" s="1162"/>
      <c r="EA129" s="1162"/>
      <c r="EB129" s="1162"/>
      <c r="EC129" s="1162"/>
      <c r="ED129" s="1162"/>
      <c r="EE129" s="1162"/>
      <c r="EF129" s="1162"/>
      <c r="EG129" s="1162"/>
      <c r="EH129" s="1162"/>
      <c r="EI129" s="1162"/>
      <c r="EJ129" s="1162"/>
      <c r="EK129" s="1162"/>
      <c r="EL129" s="1162"/>
    </row>
    <row r="130" spans="1:142" s="875" customFormat="1">
      <c r="A130" s="877"/>
      <c r="B130" s="877"/>
      <c r="C130" s="877"/>
      <c r="D130" s="877"/>
      <c r="E130" s="877"/>
      <c r="F130" s="877"/>
      <c r="G130" s="877"/>
      <c r="H130" s="877"/>
      <c r="I130" s="877"/>
      <c r="J130" s="877"/>
      <c r="K130" s="877"/>
      <c r="L130" s="877"/>
      <c r="DZ130" s="1162"/>
      <c r="EA130" s="1162"/>
      <c r="EB130" s="1162"/>
      <c r="EC130" s="1162"/>
      <c r="ED130" s="1162"/>
      <c r="EE130" s="1162"/>
      <c r="EF130" s="1162"/>
      <c r="EG130" s="1162"/>
      <c r="EH130" s="1162"/>
      <c r="EI130" s="1162"/>
      <c r="EJ130" s="1162"/>
      <c r="EK130" s="1162"/>
      <c r="EL130" s="1162"/>
    </row>
    <row r="131" spans="1:142" s="875" customFormat="1">
      <c r="A131" s="877"/>
      <c r="B131" s="877"/>
      <c r="C131" s="877"/>
      <c r="D131" s="877"/>
      <c r="E131" s="877"/>
      <c r="F131" s="877"/>
      <c r="G131" s="877"/>
      <c r="H131" s="877"/>
      <c r="I131" s="877"/>
      <c r="J131" s="877"/>
      <c r="K131" s="877"/>
      <c r="L131" s="877"/>
      <c r="DZ131" s="1162"/>
      <c r="EA131" s="1162"/>
      <c r="EB131" s="1162"/>
      <c r="EC131" s="1162"/>
      <c r="ED131" s="1162"/>
      <c r="EE131" s="1162"/>
      <c r="EF131" s="1162"/>
      <c r="EG131" s="1162"/>
      <c r="EH131" s="1162"/>
      <c r="EI131" s="1162"/>
      <c r="EJ131" s="1162"/>
      <c r="EK131" s="1162"/>
      <c r="EL131" s="1162"/>
    </row>
    <row r="132" spans="1:142" s="875" customFormat="1">
      <c r="A132" s="877"/>
      <c r="B132" s="877"/>
      <c r="C132" s="877"/>
      <c r="D132" s="877"/>
      <c r="E132" s="877"/>
      <c r="F132" s="877"/>
      <c r="G132" s="877"/>
      <c r="H132" s="877"/>
      <c r="I132" s="877"/>
      <c r="J132" s="877"/>
      <c r="K132" s="877"/>
      <c r="L132" s="877"/>
      <c r="DZ132" s="1162"/>
      <c r="EA132" s="1162"/>
      <c r="EB132" s="1162"/>
      <c r="EC132" s="1162"/>
      <c r="ED132" s="1162"/>
      <c r="EE132" s="1162"/>
      <c r="EF132" s="1162"/>
      <c r="EG132" s="1162"/>
      <c r="EH132" s="1162"/>
      <c r="EI132" s="1162"/>
      <c r="EJ132" s="1162"/>
      <c r="EK132" s="1162"/>
      <c r="EL132" s="1162"/>
    </row>
    <row r="133" spans="1:142" s="875" customFormat="1">
      <c r="A133" s="877"/>
      <c r="B133" s="877"/>
      <c r="C133" s="877"/>
      <c r="D133" s="877"/>
      <c r="E133" s="877"/>
      <c r="F133" s="877"/>
      <c r="G133" s="877"/>
      <c r="H133" s="877"/>
      <c r="I133" s="877"/>
      <c r="J133" s="877"/>
      <c r="K133" s="877"/>
      <c r="L133" s="877"/>
      <c r="DZ133" s="1162"/>
      <c r="EA133" s="1162"/>
      <c r="EB133" s="1162"/>
      <c r="EC133" s="1162"/>
      <c r="ED133" s="1162"/>
      <c r="EE133" s="1162"/>
      <c r="EF133" s="1162"/>
      <c r="EG133" s="1162"/>
      <c r="EH133" s="1162"/>
      <c r="EI133" s="1162"/>
      <c r="EJ133" s="1162"/>
      <c r="EK133" s="1162"/>
      <c r="EL133" s="1162"/>
    </row>
    <row r="134" spans="1:142" s="875" customFormat="1">
      <c r="A134" s="877"/>
      <c r="B134" s="877"/>
      <c r="C134" s="877"/>
      <c r="D134" s="877"/>
      <c r="E134" s="877"/>
      <c r="F134" s="877"/>
      <c r="G134" s="877"/>
      <c r="H134" s="877"/>
      <c r="I134" s="877"/>
      <c r="J134" s="877"/>
      <c r="K134" s="877"/>
      <c r="L134" s="877"/>
      <c r="DZ134" s="1162"/>
      <c r="EA134" s="1162"/>
      <c r="EB134" s="1162"/>
      <c r="EC134" s="1162"/>
      <c r="ED134" s="1162"/>
      <c r="EE134" s="1162"/>
      <c r="EF134" s="1162"/>
      <c r="EG134" s="1162"/>
      <c r="EH134" s="1162"/>
      <c r="EI134" s="1162"/>
      <c r="EJ134" s="1162"/>
      <c r="EK134" s="1162"/>
      <c r="EL134" s="1162"/>
    </row>
    <row r="135" spans="1:142" s="875" customFormat="1">
      <c r="A135" s="877"/>
      <c r="B135" s="877"/>
      <c r="C135" s="877"/>
      <c r="D135" s="877"/>
      <c r="E135" s="877"/>
      <c r="F135" s="877"/>
      <c r="G135" s="877"/>
      <c r="H135" s="877"/>
      <c r="I135" s="877"/>
      <c r="J135" s="877"/>
      <c r="K135" s="877"/>
      <c r="L135" s="877"/>
      <c r="DZ135" s="1162"/>
      <c r="EA135" s="1162"/>
      <c r="EB135" s="1162"/>
      <c r="EC135" s="1162"/>
      <c r="ED135" s="1162"/>
      <c r="EE135" s="1162"/>
      <c r="EF135" s="1162"/>
      <c r="EG135" s="1162"/>
      <c r="EH135" s="1162"/>
      <c r="EI135" s="1162"/>
      <c r="EJ135" s="1162"/>
      <c r="EK135" s="1162"/>
      <c r="EL135" s="1162"/>
    </row>
    <row r="136" spans="1:142" s="875" customFormat="1">
      <c r="A136" s="877"/>
      <c r="B136" s="877"/>
      <c r="C136" s="877"/>
      <c r="D136" s="877"/>
      <c r="E136" s="877"/>
      <c r="F136" s="877"/>
      <c r="G136" s="877"/>
      <c r="H136" s="877"/>
      <c r="I136" s="877"/>
      <c r="J136" s="877"/>
      <c r="K136" s="877"/>
      <c r="L136" s="877"/>
      <c r="DZ136" s="1162"/>
      <c r="EA136" s="1162"/>
      <c r="EB136" s="1162"/>
      <c r="EC136" s="1162"/>
      <c r="ED136" s="1162"/>
      <c r="EE136" s="1162"/>
      <c r="EF136" s="1162"/>
      <c r="EG136" s="1162"/>
      <c r="EH136" s="1162"/>
      <c r="EI136" s="1162"/>
      <c r="EJ136" s="1162"/>
      <c r="EK136" s="1162"/>
      <c r="EL136" s="1162"/>
    </row>
    <row r="137" spans="1:142" s="875" customFormat="1">
      <c r="A137" s="877"/>
      <c r="B137" s="877"/>
      <c r="C137" s="877"/>
      <c r="D137" s="877"/>
      <c r="E137" s="877"/>
      <c r="F137" s="877"/>
      <c r="G137" s="877"/>
      <c r="H137" s="877"/>
      <c r="I137" s="877"/>
      <c r="J137" s="877"/>
      <c r="K137" s="877"/>
      <c r="L137" s="877"/>
      <c r="DZ137" s="1162"/>
      <c r="EA137" s="1162"/>
      <c r="EB137" s="1162"/>
      <c r="EC137" s="1162"/>
      <c r="ED137" s="1162"/>
      <c r="EE137" s="1162"/>
      <c r="EF137" s="1162"/>
      <c r="EG137" s="1162"/>
      <c r="EH137" s="1162"/>
      <c r="EI137" s="1162"/>
      <c r="EJ137" s="1162"/>
      <c r="EK137" s="1162"/>
      <c r="EL137" s="1162"/>
    </row>
    <row r="138" spans="1:142" s="875" customFormat="1">
      <c r="A138" s="877"/>
      <c r="B138" s="877"/>
      <c r="C138" s="877"/>
      <c r="D138" s="877"/>
      <c r="E138" s="877"/>
      <c r="F138" s="877"/>
      <c r="G138" s="877"/>
      <c r="H138" s="877"/>
      <c r="I138" s="877"/>
      <c r="J138" s="877"/>
      <c r="K138" s="877"/>
      <c r="L138" s="877"/>
      <c r="DZ138" s="1162"/>
      <c r="EA138" s="1162"/>
      <c r="EB138" s="1162"/>
      <c r="EC138" s="1162"/>
      <c r="ED138" s="1162"/>
      <c r="EE138" s="1162"/>
      <c r="EF138" s="1162"/>
      <c r="EG138" s="1162"/>
      <c r="EH138" s="1162"/>
      <c r="EI138" s="1162"/>
      <c r="EJ138" s="1162"/>
      <c r="EK138" s="1162"/>
      <c r="EL138" s="1162"/>
    </row>
    <row r="139" spans="1:142" s="875" customFormat="1">
      <c r="A139" s="877"/>
      <c r="B139" s="877"/>
      <c r="C139" s="877"/>
      <c r="D139" s="877"/>
      <c r="E139" s="877"/>
      <c r="F139" s="877"/>
      <c r="G139" s="877"/>
      <c r="H139" s="877"/>
      <c r="I139" s="877"/>
      <c r="J139" s="877"/>
      <c r="K139" s="877"/>
      <c r="L139" s="877"/>
      <c r="DZ139" s="1162"/>
      <c r="EA139" s="1162"/>
      <c r="EB139" s="1162"/>
      <c r="EC139" s="1162"/>
      <c r="ED139" s="1162"/>
      <c r="EE139" s="1162"/>
      <c r="EF139" s="1162"/>
      <c r="EG139" s="1162"/>
      <c r="EH139" s="1162"/>
      <c r="EI139" s="1162"/>
      <c r="EJ139" s="1162"/>
      <c r="EK139" s="1162"/>
      <c r="EL139" s="1162"/>
    </row>
    <row r="140" spans="1:142" s="875" customFormat="1">
      <c r="A140" s="877"/>
      <c r="B140" s="877"/>
      <c r="C140" s="877"/>
      <c r="D140" s="877"/>
      <c r="E140" s="877"/>
      <c r="F140" s="877"/>
      <c r="G140" s="877"/>
      <c r="H140" s="877"/>
      <c r="I140" s="877"/>
      <c r="J140" s="877"/>
      <c r="K140" s="877"/>
      <c r="L140" s="877"/>
      <c r="DZ140" s="1162"/>
      <c r="EA140" s="1162"/>
      <c r="EB140" s="1162"/>
      <c r="EC140" s="1162"/>
      <c r="ED140" s="1162"/>
      <c r="EE140" s="1162"/>
      <c r="EF140" s="1162"/>
      <c r="EG140" s="1162"/>
      <c r="EH140" s="1162"/>
      <c r="EI140" s="1162"/>
      <c r="EJ140" s="1162"/>
      <c r="EK140" s="1162"/>
      <c r="EL140" s="1162"/>
    </row>
    <row r="141" spans="1:142" s="875" customFormat="1">
      <c r="A141" s="877"/>
      <c r="B141" s="877"/>
      <c r="C141" s="877"/>
      <c r="D141" s="877"/>
      <c r="E141" s="877"/>
      <c r="F141" s="877"/>
      <c r="G141" s="877"/>
      <c r="H141" s="877"/>
      <c r="I141" s="877"/>
      <c r="J141" s="877"/>
      <c r="K141" s="877"/>
      <c r="L141" s="877"/>
      <c r="DZ141" s="1162"/>
      <c r="EA141" s="1162"/>
      <c r="EB141" s="1162"/>
      <c r="EC141" s="1162"/>
      <c r="ED141" s="1162"/>
      <c r="EE141" s="1162"/>
      <c r="EF141" s="1162"/>
      <c r="EG141" s="1162"/>
      <c r="EH141" s="1162"/>
      <c r="EI141" s="1162"/>
      <c r="EJ141" s="1162"/>
      <c r="EK141" s="1162"/>
      <c r="EL141" s="1162"/>
    </row>
    <row r="142" spans="1:142" s="875" customFormat="1">
      <c r="A142" s="877"/>
      <c r="B142" s="877"/>
      <c r="C142" s="877"/>
      <c r="D142" s="877"/>
      <c r="E142" s="877"/>
      <c r="F142" s="877"/>
      <c r="G142" s="877"/>
      <c r="H142" s="877"/>
      <c r="I142" s="877"/>
      <c r="J142" s="877"/>
      <c r="K142" s="877"/>
      <c r="L142" s="877"/>
      <c r="DZ142" s="1162"/>
      <c r="EA142" s="1162"/>
      <c r="EB142" s="1162"/>
      <c r="EC142" s="1162"/>
      <c r="ED142" s="1162"/>
      <c r="EE142" s="1162"/>
      <c r="EF142" s="1162"/>
      <c r="EG142" s="1162"/>
      <c r="EH142" s="1162"/>
      <c r="EI142" s="1162"/>
      <c r="EJ142" s="1162"/>
      <c r="EK142" s="1162"/>
      <c r="EL142" s="1162"/>
    </row>
    <row r="143" spans="1:142" s="875" customFormat="1">
      <c r="A143" s="877"/>
      <c r="B143" s="877"/>
      <c r="C143" s="877"/>
      <c r="D143" s="877"/>
      <c r="E143" s="877"/>
      <c r="F143" s="877"/>
      <c r="G143" s="877"/>
      <c r="H143" s="877"/>
      <c r="I143" s="877"/>
      <c r="J143" s="877"/>
      <c r="K143" s="877"/>
      <c r="L143" s="877"/>
      <c r="DZ143" s="1162"/>
      <c r="EA143" s="1162"/>
      <c r="EB143" s="1162"/>
      <c r="EC143" s="1162"/>
      <c r="ED143" s="1162"/>
      <c r="EE143" s="1162"/>
      <c r="EF143" s="1162"/>
      <c r="EG143" s="1162"/>
      <c r="EH143" s="1162"/>
      <c r="EI143" s="1162"/>
      <c r="EJ143" s="1162"/>
      <c r="EK143" s="1162"/>
      <c r="EL143" s="1162"/>
    </row>
    <row r="144" spans="1:142" s="875" customFormat="1">
      <c r="A144" s="877"/>
      <c r="B144" s="877"/>
      <c r="C144" s="877"/>
      <c r="D144" s="877"/>
      <c r="E144" s="877"/>
      <c r="F144" s="877"/>
      <c r="G144" s="877"/>
      <c r="H144" s="877"/>
      <c r="I144" s="877"/>
      <c r="J144" s="877"/>
      <c r="K144" s="877"/>
      <c r="L144" s="877"/>
      <c r="DZ144" s="1162"/>
      <c r="EA144" s="1162"/>
      <c r="EB144" s="1162"/>
      <c r="EC144" s="1162"/>
      <c r="ED144" s="1162"/>
      <c r="EE144" s="1162"/>
      <c r="EF144" s="1162"/>
      <c r="EG144" s="1162"/>
      <c r="EH144" s="1162"/>
      <c r="EI144" s="1162"/>
      <c r="EJ144" s="1162"/>
      <c r="EK144" s="1162"/>
      <c r="EL144" s="1162"/>
    </row>
    <row r="145" spans="1:142" s="875" customFormat="1">
      <c r="A145" s="877"/>
      <c r="B145" s="877"/>
      <c r="C145" s="877"/>
      <c r="D145" s="877"/>
      <c r="E145" s="877"/>
      <c r="F145" s="877"/>
      <c r="G145" s="877"/>
      <c r="H145" s="877"/>
      <c r="I145" s="877"/>
      <c r="J145" s="877"/>
      <c r="K145" s="877"/>
      <c r="L145" s="877"/>
      <c r="DZ145" s="1162"/>
      <c r="EA145" s="1162"/>
      <c r="EB145" s="1162"/>
      <c r="EC145" s="1162"/>
      <c r="ED145" s="1162"/>
      <c r="EE145" s="1162"/>
      <c r="EF145" s="1162"/>
      <c r="EG145" s="1162"/>
      <c r="EH145" s="1162"/>
      <c r="EI145" s="1162"/>
      <c r="EJ145" s="1162"/>
      <c r="EK145" s="1162"/>
      <c r="EL145" s="1162"/>
    </row>
    <row r="146" spans="1:142" s="875" customFormat="1">
      <c r="A146" s="877"/>
      <c r="B146" s="877"/>
      <c r="C146" s="877"/>
      <c r="D146" s="877"/>
      <c r="E146" s="877"/>
      <c r="F146" s="877"/>
      <c r="G146" s="877"/>
      <c r="H146" s="877"/>
      <c r="I146" s="877"/>
      <c r="J146" s="877"/>
      <c r="K146" s="877"/>
      <c r="L146" s="877"/>
      <c r="DZ146" s="1162"/>
      <c r="EA146" s="1162"/>
      <c r="EB146" s="1162"/>
      <c r="EC146" s="1162"/>
      <c r="ED146" s="1162"/>
      <c r="EE146" s="1162"/>
      <c r="EF146" s="1162"/>
      <c r="EG146" s="1162"/>
      <c r="EH146" s="1162"/>
      <c r="EI146" s="1162"/>
      <c r="EJ146" s="1162"/>
      <c r="EK146" s="1162"/>
      <c r="EL146" s="1162"/>
    </row>
    <row r="147" spans="1:142" s="875" customFormat="1">
      <c r="A147" s="877"/>
      <c r="B147" s="877"/>
      <c r="C147" s="877"/>
      <c r="D147" s="877"/>
      <c r="E147" s="877"/>
      <c r="F147" s="877"/>
      <c r="G147" s="877"/>
      <c r="H147" s="877"/>
      <c r="I147" s="877"/>
      <c r="J147" s="877"/>
      <c r="K147" s="877"/>
      <c r="L147" s="877"/>
      <c r="DZ147" s="1162"/>
      <c r="EA147" s="1162"/>
      <c r="EB147" s="1162"/>
      <c r="EC147" s="1162"/>
      <c r="ED147" s="1162"/>
      <c r="EE147" s="1162"/>
      <c r="EF147" s="1162"/>
      <c r="EG147" s="1162"/>
      <c r="EH147" s="1162"/>
      <c r="EI147" s="1162"/>
      <c r="EJ147" s="1162"/>
      <c r="EK147" s="1162"/>
      <c r="EL147" s="1162"/>
    </row>
    <row r="148" spans="1:142" s="875" customFormat="1">
      <c r="A148" s="877"/>
      <c r="B148" s="877"/>
      <c r="C148" s="877"/>
      <c r="D148" s="877"/>
      <c r="E148" s="877"/>
      <c r="F148" s="877"/>
      <c r="G148" s="877"/>
      <c r="H148" s="877"/>
      <c r="I148" s="877"/>
      <c r="J148" s="877"/>
      <c r="K148" s="877"/>
      <c r="L148" s="877"/>
      <c r="DZ148" s="1162"/>
      <c r="EA148" s="1162"/>
      <c r="EB148" s="1162"/>
      <c r="EC148" s="1162"/>
      <c r="ED148" s="1162"/>
      <c r="EE148" s="1162"/>
      <c r="EF148" s="1162"/>
      <c r="EG148" s="1162"/>
      <c r="EH148" s="1162"/>
      <c r="EI148" s="1162"/>
      <c r="EJ148" s="1162"/>
      <c r="EK148" s="1162"/>
      <c r="EL148" s="1162"/>
    </row>
    <row r="149" spans="1:142" s="875" customFormat="1">
      <c r="A149" s="877"/>
      <c r="B149" s="877"/>
      <c r="C149" s="877"/>
      <c r="D149" s="877"/>
      <c r="E149" s="877"/>
      <c r="F149" s="877"/>
      <c r="G149" s="877"/>
      <c r="H149" s="877"/>
      <c r="I149" s="877"/>
      <c r="J149" s="877"/>
      <c r="K149" s="877"/>
      <c r="L149" s="877"/>
      <c r="DZ149" s="1162"/>
      <c r="EA149" s="1162"/>
      <c r="EB149" s="1162"/>
      <c r="EC149" s="1162"/>
      <c r="ED149" s="1162"/>
      <c r="EE149" s="1162"/>
      <c r="EF149" s="1162"/>
      <c r="EG149" s="1162"/>
      <c r="EH149" s="1162"/>
      <c r="EI149" s="1162"/>
      <c r="EJ149" s="1162"/>
      <c r="EK149" s="1162"/>
      <c r="EL149" s="1162"/>
    </row>
    <row r="150" spans="1:142" s="875" customFormat="1">
      <c r="A150" s="877"/>
      <c r="B150" s="877"/>
      <c r="C150" s="877"/>
      <c r="D150" s="877"/>
      <c r="E150" s="877"/>
      <c r="F150" s="877"/>
      <c r="G150" s="877"/>
      <c r="H150" s="877"/>
      <c r="I150" s="877"/>
      <c r="J150" s="877"/>
      <c r="K150" s="877"/>
      <c r="L150" s="877"/>
      <c r="DZ150" s="1162"/>
      <c r="EA150" s="1162"/>
      <c r="EB150" s="1162"/>
      <c r="EC150" s="1162"/>
      <c r="ED150" s="1162"/>
      <c r="EE150" s="1162"/>
      <c r="EF150" s="1162"/>
      <c r="EG150" s="1162"/>
      <c r="EH150" s="1162"/>
      <c r="EI150" s="1162"/>
      <c r="EJ150" s="1162"/>
      <c r="EK150" s="1162"/>
      <c r="EL150" s="1162"/>
    </row>
    <row r="151" spans="1:142" s="875" customFormat="1">
      <c r="A151" s="877"/>
      <c r="B151" s="877"/>
      <c r="C151" s="877"/>
      <c r="D151" s="877"/>
      <c r="E151" s="877"/>
      <c r="F151" s="877"/>
      <c r="G151" s="877"/>
      <c r="H151" s="877"/>
      <c r="I151" s="877"/>
      <c r="J151" s="877"/>
      <c r="K151" s="877"/>
      <c r="L151" s="877"/>
      <c r="DZ151" s="1162"/>
      <c r="EA151" s="1162"/>
      <c r="EB151" s="1162"/>
      <c r="EC151" s="1162"/>
      <c r="ED151" s="1162"/>
      <c r="EE151" s="1162"/>
      <c r="EF151" s="1162"/>
      <c r="EG151" s="1162"/>
      <c r="EH151" s="1162"/>
      <c r="EI151" s="1162"/>
      <c r="EJ151" s="1162"/>
      <c r="EK151" s="1162"/>
      <c r="EL151" s="1162"/>
    </row>
    <row r="152" spans="1:142" s="875" customFormat="1">
      <c r="A152" s="877"/>
      <c r="B152" s="877"/>
      <c r="C152" s="877"/>
      <c r="D152" s="877"/>
      <c r="E152" s="877"/>
      <c r="F152" s="877"/>
      <c r="G152" s="877"/>
      <c r="H152" s="877"/>
      <c r="I152" s="877"/>
      <c r="J152" s="877"/>
      <c r="K152" s="877"/>
      <c r="L152" s="877"/>
      <c r="DZ152" s="1162"/>
      <c r="EA152" s="1162"/>
      <c r="EB152" s="1162"/>
      <c r="EC152" s="1162"/>
      <c r="ED152" s="1162"/>
      <c r="EE152" s="1162"/>
      <c r="EF152" s="1162"/>
      <c r="EG152" s="1162"/>
      <c r="EH152" s="1162"/>
      <c r="EI152" s="1162"/>
      <c r="EJ152" s="1162"/>
      <c r="EK152" s="1162"/>
      <c r="EL152" s="1162"/>
    </row>
    <row r="153" spans="1:142" s="875" customFormat="1">
      <c r="A153" s="877"/>
      <c r="B153" s="877"/>
      <c r="C153" s="877"/>
      <c r="D153" s="877"/>
      <c r="E153" s="877"/>
      <c r="F153" s="877"/>
      <c r="G153" s="877"/>
      <c r="H153" s="877"/>
      <c r="I153" s="877"/>
      <c r="J153" s="877"/>
      <c r="K153" s="877"/>
      <c r="L153" s="877"/>
      <c r="DZ153" s="1162"/>
      <c r="EA153" s="1162"/>
      <c r="EB153" s="1162"/>
      <c r="EC153" s="1162"/>
      <c r="ED153" s="1162"/>
      <c r="EE153" s="1162"/>
      <c r="EF153" s="1162"/>
      <c r="EG153" s="1162"/>
      <c r="EH153" s="1162"/>
      <c r="EI153" s="1162"/>
      <c r="EJ153" s="1162"/>
      <c r="EK153" s="1162"/>
      <c r="EL153" s="1162"/>
    </row>
    <row r="154" spans="1:142" s="875" customFormat="1">
      <c r="A154" s="877"/>
      <c r="B154" s="877"/>
      <c r="C154" s="877"/>
      <c r="D154" s="877"/>
      <c r="E154" s="877"/>
      <c r="F154" s="877"/>
      <c r="G154" s="877"/>
      <c r="H154" s="877"/>
      <c r="I154" s="877"/>
      <c r="J154" s="877"/>
      <c r="K154" s="877"/>
      <c r="L154" s="877"/>
      <c r="DZ154" s="1162"/>
      <c r="EA154" s="1162"/>
      <c r="EB154" s="1162"/>
      <c r="EC154" s="1162"/>
      <c r="ED154" s="1162"/>
      <c r="EE154" s="1162"/>
      <c r="EF154" s="1162"/>
      <c r="EG154" s="1162"/>
      <c r="EH154" s="1162"/>
      <c r="EI154" s="1162"/>
      <c r="EJ154" s="1162"/>
      <c r="EK154" s="1162"/>
      <c r="EL154" s="1162"/>
    </row>
    <row r="155" spans="1:142" s="875" customFormat="1">
      <c r="A155" s="877"/>
      <c r="B155" s="877"/>
      <c r="C155" s="877"/>
      <c r="D155" s="877"/>
      <c r="E155" s="877"/>
      <c r="F155" s="877"/>
      <c r="G155" s="877"/>
      <c r="H155" s="877"/>
      <c r="I155" s="877"/>
      <c r="J155" s="877"/>
      <c r="K155" s="877"/>
      <c r="L155" s="877"/>
      <c r="DZ155" s="1162"/>
      <c r="EA155" s="1162"/>
      <c r="EB155" s="1162"/>
      <c r="EC155" s="1162"/>
      <c r="ED155" s="1162"/>
      <c r="EE155" s="1162"/>
      <c r="EF155" s="1162"/>
      <c r="EG155" s="1162"/>
      <c r="EH155" s="1162"/>
      <c r="EI155" s="1162"/>
      <c r="EJ155" s="1162"/>
      <c r="EK155" s="1162"/>
      <c r="EL155" s="1162"/>
    </row>
    <row r="156" spans="1:142" s="875" customFormat="1">
      <c r="A156" s="877"/>
      <c r="B156" s="877"/>
      <c r="C156" s="877"/>
      <c r="D156" s="877"/>
      <c r="E156" s="877"/>
      <c r="F156" s="877"/>
      <c r="G156" s="877"/>
      <c r="H156" s="877"/>
      <c r="I156" s="877"/>
      <c r="J156" s="877"/>
      <c r="K156" s="877"/>
      <c r="L156" s="877"/>
      <c r="DZ156" s="1162"/>
      <c r="EA156" s="1162"/>
      <c r="EB156" s="1162"/>
      <c r="EC156" s="1162"/>
      <c r="ED156" s="1162"/>
      <c r="EE156" s="1162"/>
      <c r="EF156" s="1162"/>
      <c r="EG156" s="1162"/>
      <c r="EH156" s="1162"/>
      <c r="EI156" s="1162"/>
      <c r="EJ156" s="1162"/>
      <c r="EK156" s="1162"/>
      <c r="EL156" s="1162"/>
    </row>
    <row r="157" spans="1:142" s="875" customFormat="1">
      <c r="A157" s="877"/>
      <c r="B157" s="877"/>
      <c r="C157" s="877"/>
      <c r="D157" s="877"/>
      <c r="E157" s="877"/>
      <c r="F157" s="877"/>
      <c r="G157" s="877"/>
      <c r="H157" s="877"/>
      <c r="I157" s="877"/>
      <c r="J157" s="877"/>
      <c r="K157" s="877"/>
      <c r="L157" s="877"/>
      <c r="DZ157" s="1162"/>
      <c r="EA157" s="1162"/>
      <c r="EB157" s="1162"/>
      <c r="EC157" s="1162"/>
      <c r="ED157" s="1162"/>
      <c r="EE157" s="1162"/>
      <c r="EF157" s="1162"/>
      <c r="EG157" s="1162"/>
      <c r="EH157" s="1162"/>
      <c r="EI157" s="1162"/>
      <c r="EJ157" s="1162"/>
      <c r="EK157" s="1162"/>
      <c r="EL157" s="1162"/>
    </row>
    <row r="158" spans="1:142" s="875" customFormat="1">
      <c r="A158" s="877"/>
      <c r="B158" s="877"/>
      <c r="C158" s="877"/>
      <c r="D158" s="877"/>
      <c r="E158" s="877"/>
      <c r="F158" s="877"/>
      <c r="G158" s="877"/>
      <c r="H158" s="877"/>
      <c r="I158" s="877"/>
      <c r="J158" s="877"/>
      <c r="K158" s="877"/>
      <c r="L158" s="877"/>
      <c r="DZ158" s="1162"/>
      <c r="EA158" s="1162"/>
      <c r="EB158" s="1162"/>
      <c r="EC158" s="1162"/>
      <c r="ED158" s="1162"/>
      <c r="EE158" s="1162"/>
      <c r="EF158" s="1162"/>
      <c r="EG158" s="1162"/>
      <c r="EH158" s="1162"/>
      <c r="EI158" s="1162"/>
      <c r="EJ158" s="1162"/>
      <c r="EK158" s="1162"/>
      <c r="EL158" s="1162"/>
    </row>
    <row r="159" spans="1:142" s="875" customFormat="1">
      <c r="A159" s="877"/>
      <c r="B159" s="877"/>
      <c r="C159" s="877"/>
      <c r="D159" s="877"/>
      <c r="E159" s="877"/>
      <c r="F159" s="877"/>
      <c r="G159" s="877"/>
      <c r="H159" s="877"/>
      <c r="I159" s="877"/>
      <c r="J159" s="877"/>
      <c r="K159" s="877"/>
      <c r="L159" s="877"/>
      <c r="DZ159" s="1162"/>
      <c r="EA159" s="1162"/>
      <c r="EB159" s="1162"/>
      <c r="EC159" s="1162"/>
      <c r="ED159" s="1162"/>
      <c r="EE159" s="1162"/>
      <c r="EF159" s="1162"/>
      <c r="EG159" s="1162"/>
      <c r="EH159" s="1162"/>
      <c r="EI159" s="1162"/>
      <c r="EJ159" s="1162"/>
      <c r="EK159" s="1162"/>
      <c r="EL159" s="1162"/>
    </row>
    <row r="160" spans="1:142" s="875" customFormat="1">
      <c r="A160" s="877"/>
      <c r="B160" s="877"/>
      <c r="C160" s="877"/>
      <c r="D160" s="877"/>
      <c r="E160" s="877"/>
      <c r="F160" s="877"/>
      <c r="G160" s="877"/>
      <c r="H160" s="877"/>
      <c r="I160" s="877"/>
      <c r="J160" s="877"/>
      <c r="K160" s="877"/>
      <c r="L160" s="877"/>
      <c r="DZ160" s="1162"/>
      <c r="EA160" s="1162"/>
      <c r="EB160" s="1162"/>
      <c r="EC160" s="1162"/>
      <c r="ED160" s="1162"/>
      <c r="EE160" s="1162"/>
      <c r="EF160" s="1162"/>
      <c r="EG160" s="1162"/>
      <c r="EH160" s="1162"/>
      <c r="EI160" s="1162"/>
      <c r="EJ160" s="1162"/>
      <c r="EK160" s="1162"/>
      <c r="EL160" s="1162"/>
    </row>
    <row r="161" spans="1:142" s="875" customFormat="1">
      <c r="A161" s="877"/>
      <c r="B161" s="877"/>
      <c r="C161" s="877"/>
      <c r="D161" s="877"/>
      <c r="E161" s="877"/>
      <c r="F161" s="877"/>
      <c r="G161" s="877"/>
      <c r="H161" s="877"/>
      <c r="I161" s="877"/>
      <c r="J161" s="877"/>
      <c r="K161" s="877"/>
      <c r="L161" s="877"/>
      <c r="DZ161" s="1162"/>
      <c r="EA161" s="1162"/>
      <c r="EB161" s="1162"/>
      <c r="EC161" s="1162"/>
      <c r="ED161" s="1162"/>
      <c r="EE161" s="1162"/>
      <c r="EF161" s="1162"/>
      <c r="EG161" s="1162"/>
      <c r="EH161" s="1162"/>
      <c r="EI161" s="1162"/>
      <c r="EJ161" s="1162"/>
      <c r="EK161" s="1162"/>
      <c r="EL161" s="1162"/>
    </row>
    <row r="162" spans="1:142" s="875" customFormat="1">
      <c r="A162" s="877"/>
      <c r="B162" s="877"/>
      <c r="C162" s="877"/>
      <c r="D162" s="877"/>
      <c r="E162" s="877"/>
      <c r="F162" s="877"/>
      <c r="G162" s="877"/>
      <c r="H162" s="877"/>
      <c r="I162" s="877"/>
      <c r="J162" s="877"/>
      <c r="K162" s="877"/>
      <c r="L162" s="877"/>
      <c r="DZ162" s="1162"/>
      <c r="EA162" s="1162"/>
      <c r="EB162" s="1162"/>
      <c r="EC162" s="1162"/>
      <c r="ED162" s="1162"/>
      <c r="EE162" s="1162"/>
      <c r="EF162" s="1162"/>
      <c r="EG162" s="1162"/>
      <c r="EH162" s="1162"/>
      <c r="EI162" s="1162"/>
      <c r="EJ162" s="1162"/>
      <c r="EK162" s="1162"/>
      <c r="EL162" s="1162"/>
    </row>
    <row r="163" spans="1:142" s="875" customFormat="1">
      <c r="A163" s="877"/>
      <c r="B163" s="877"/>
      <c r="C163" s="877"/>
      <c r="D163" s="877"/>
      <c r="E163" s="877"/>
      <c r="F163" s="877"/>
      <c r="G163" s="877"/>
      <c r="H163" s="877"/>
      <c r="I163" s="877"/>
      <c r="J163" s="877"/>
      <c r="K163" s="877"/>
      <c r="L163" s="877"/>
      <c r="DZ163" s="1162"/>
      <c r="EA163" s="1162"/>
      <c r="EB163" s="1162"/>
      <c r="EC163" s="1162"/>
      <c r="ED163" s="1162"/>
      <c r="EE163" s="1162"/>
      <c r="EF163" s="1162"/>
      <c r="EG163" s="1162"/>
      <c r="EH163" s="1162"/>
      <c r="EI163" s="1162"/>
      <c r="EJ163" s="1162"/>
      <c r="EK163" s="1162"/>
      <c r="EL163" s="1162"/>
    </row>
    <row r="164" spans="1:142" s="875" customFormat="1">
      <c r="A164" s="877"/>
      <c r="B164" s="877"/>
      <c r="C164" s="877"/>
      <c r="D164" s="877"/>
      <c r="E164" s="877"/>
      <c r="F164" s="877"/>
      <c r="G164" s="877"/>
      <c r="H164" s="877"/>
      <c r="I164" s="877"/>
      <c r="J164" s="877"/>
      <c r="K164" s="877"/>
      <c r="L164" s="877"/>
      <c r="DZ164" s="1162"/>
      <c r="EA164" s="1162"/>
      <c r="EB164" s="1162"/>
      <c r="EC164" s="1162"/>
      <c r="ED164" s="1162"/>
      <c r="EE164" s="1162"/>
      <c r="EF164" s="1162"/>
      <c r="EG164" s="1162"/>
      <c r="EH164" s="1162"/>
      <c r="EI164" s="1162"/>
      <c r="EJ164" s="1162"/>
      <c r="EK164" s="1162"/>
      <c r="EL164" s="1162"/>
    </row>
    <row r="165" spans="1:142" s="875" customFormat="1">
      <c r="A165" s="877"/>
      <c r="B165" s="877"/>
      <c r="C165" s="877"/>
      <c r="D165" s="877"/>
      <c r="E165" s="877"/>
      <c r="F165" s="877"/>
      <c r="G165" s="877"/>
      <c r="H165" s="877"/>
      <c r="I165" s="877"/>
      <c r="J165" s="877"/>
      <c r="K165" s="877"/>
      <c r="L165" s="877"/>
      <c r="DZ165" s="1162"/>
      <c r="EA165" s="1162"/>
      <c r="EB165" s="1162"/>
      <c r="EC165" s="1162"/>
      <c r="ED165" s="1162"/>
      <c r="EE165" s="1162"/>
      <c r="EF165" s="1162"/>
      <c r="EG165" s="1162"/>
      <c r="EH165" s="1162"/>
      <c r="EI165" s="1162"/>
      <c r="EJ165" s="1162"/>
      <c r="EK165" s="1162"/>
      <c r="EL165" s="1162"/>
    </row>
    <row r="166" spans="1:142" s="875" customFormat="1">
      <c r="A166" s="877"/>
      <c r="B166" s="877"/>
      <c r="C166" s="877"/>
      <c r="D166" s="877"/>
      <c r="E166" s="877"/>
      <c r="F166" s="877"/>
      <c r="G166" s="877"/>
      <c r="H166" s="877"/>
      <c r="I166" s="877"/>
      <c r="J166" s="877"/>
      <c r="K166" s="877"/>
      <c r="L166" s="877"/>
      <c r="DZ166" s="1162"/>
      <c r="EA166" s="1162"/>
      <c r="EB166" s="1162"/>
      <c r="EC166" s="1162"/>
      <c r="ED166" s="1162"/>
      <c r="EE166" s="1162"/>
      <c r="EF166" s="1162"/>
      <c r="EG166" s="1162"/>
      <c r="EH166" s="1162"/>
      <c r="EI166" s="1162"/>
      <c r="EJ166" s="1162"/>
      <c r="EK166" s="1162"/>
      <c r="EL166" s="1162"/>
    </row>
    <row r="167" spans="1:142" s="875" customFormat="1">
      <c r="A167" s="877"/>
      <c r="B167" s="877"/>
      <c r="C167" s="877"/>
      <c r="D167" s="877"/>
      <c r="E167" s="877"/>
      <c r="F167" s="877"/>
      <c r="G167" s="877"/>
      <c r="H167" s="877"/>
      <c r="I167" s="877"/>
      <c r="J167" s="877"/>
      <c r="K167" s="877"/>
      <c r="L167" s="877"/>
      <c r="DZ167" s="1162"/>
      <c r="EA167" s="1162"/>
      <c r="EB167" s="1162"/>
      <c r="EC167" s="1162"/>
      <c r="ED167" s="1162"/>
      <c r="EE167" s="1162"/>
      <c r="EF167" s="1162"/>
      <c r="EG167" s="1162"/>
      <c r="EH167" s="1162"/>
      <c r="EI167" s="1162"/>
      <c r="EJ167" s="1162"/>
      <c r="EK167" s="1162"/>
      <c r="EL167" s="1162"/>
    </row>
    <row r="168" spans="1:142" s="875" customFormat="1">
      <c r="A168" s="877"/>
      <c r="B168" s="877"/>
      <c r="C168" s="877"/>
      <c r="D168" s="877"/>
      <c r="E168" s="877"/>
      <c r="F168" s="877"/>
      <c r="G168" s="877"/>
      <c r="H168" s="877"/>
      <c r="I168" s="877"/>
      <c r="J168" s="877"/>
      <c r="K168" s="877"/>
      <c r="L168" s="877"/>
      <c r="DZ168" s="1162"/>
      <c r="EA168" s="1162"/>
      <c r="EB168" s="1162"/>
      <c r="EC168" s="1162"/>
      <c r="ED168" s="1162"/>
      <c r="EE168" s="1162"/>
      <c r="EF168" s="1162"/>
      <c r="EG168" s="1162"/>
      <c r="EH168" s="1162"/>
      <c r="EI168" s="1162"/>
      <c r="EJ168" s="1162"/>
      <c r="EK168" s="1162"/>
      <c r="EL168" s="1162"/>
    </row>
    <row r="169" spans="1:142" s="875" customFormat="1">
      <c r="A169" s="877"/>
      <c r="B169" s="877"/>
      <c r="C169" s="877"/>
      <c r="D169" s="877"/>
      <c r="E169" s="877"/>
      <c r="F169" s="877"/>
      <c r="G169" s="877"/>
      <c r="H169" s="877"/>
      <c r="I169" s="877"/>
      <c r="J169" s="877"/>
      <c r="K169" s="877"/>
      <c r="L169" s="877"/>
      <c r="DZ169" s="1162"/>
      <c r="EA169" s="1162"/>
      <c r="EB169" s="1162"/>
      <c r="EC169" s="1162"/>
      <c r="ED169" s="1162"/>
      <c r="EE169" s="1162"/>
      <c r="EF169" s="1162"/>
      <c r="EG169" s="1162"/>
      <c r="EH169" s="1162"/>
      <c r="EI169" s="1162"/>
      <c r="EJ169" s="1162"/>
      <c r="EK169" s="1162"/>
      <c r="EL169" s="1162"/>
    </row>
    <row r="170" spans="1:142" s="875" customFormat="1">
      <c r="A170" s="877"/>
      <c r="B170" s="877"/>
      <c r="C170" s="877"/>
      <c r="D170" s="877"/>
      <c r="E170" s="877"/>
      <c r="F170" s="877"/>
      <c r="G170" s="877"/>
      <c r="H170" s="877"/>
      <c r="I170" s="877"/>
      <c r="J170" s="877"/>
      <c r="K170" s="877"/>
      <c r="L170" s="877"/>
      <c r="DZ170" s="1162"/>
      <c r="EA170" s="1162"/>
      <c r="EB170" s="1162"/>
      <c r="EC170" s="1162"/>
      <c r="ED170" s="1162"/>
      <c r="EE170" s="1162"/>
      <c r="EF170" s="1162"/>
      <c r="EG170" s="1162"/>
      <c r="EH170" s="1162"/>
      <c r="EI170" s="1162"/>
      <c r="EJ170" s="1162"/>
      <c r="EK170" s="1162"/>
      <c r="EL170" s="1162"/>
    </row>
    <row r="171" spans="1:142" s="875" customFormat="1">
      <c r="A171" s="877"/>
      <c r="B171" s="877"/>
      <c r="C171" s="877"/>
      <c r="D171" s="877"/>
      <c r="E171" s="877"/>
      <c r="F171" s="877"/>
      <c r="G171" s="877"/>
      <c r="H171" s="877"/>
      <c r="I171" s="877"/>
      <c r="J171" s="877"/>
      <c r="K171" s="877"/>
      <c r="L171" s="877"/>
      <c r="DZ171" s="1162"/>
      <c r="EA171" s="1162"/>
      <c r="EB171" s="1162"/>
      <c r="EC171" s="1162"/>
      <c r="ED171" s="1162"/>
      <c r="EE171" s="1162"/>
      <c r="EF171" s="1162"/>
      <c r="EG171" s="1162"/>
      <c r="EH171" s="1162"/>
      <c r="EI171" s="1162"/>
      <c r="EJ171" s="1162"/>
      <c r="EK171" s="1162"/>
      <c r="EL171" s="1162"/>
    </row>
    <row r="172" spans="1:142" s="875" customFormat="1">
      <c r="A172" s="877"/>
      <c r="B172" s="877"/>
      <c r="C172" s="877"/>
      <c r="D172" s="877"/>
      <c r="E172" s="877"/>
      <c r="F172" s="877"/>
      <c r="G172" s="877"/>
      <c r="H172" s="877"/>
      <c r="I172" s="877"/>
      <c r="J172" s="877"/>
      <c r="K172" s="877"/>
      <c r="L172" s="877"/>
      <c r="DZ172" s="1162"/>
      <c r="EA172" s="1162"/>
      <c r="EB172" s="1162"/>
      <c r="EC172" s="1162"/>
      <c r="ED172" s="1162"/>
      <c r="EE172" s="1162"/>
      <c r="EF172" s="1162"/>
      <c r="EG172" s="1162"/>
      <c r="EH172" s="1162"/>
      <c r="EI172" s="1162"/>
      <c r="EJ172" s="1162"/>
      <c r="EK172" s="1162"/>
      <c r="EL172" s="1162"/>
    </row>
    <row r="173" spans="1:142" s="875" customFormat="1">
      <c r="A173" s="877"/>
      <c r="B173" s="877"/>
      <c r="C173" s="877"/>
      <c r="D173" s="877"/>
      <c r="E173" s="877"/>
      <c r="F173" s="877"/>
      <c r="G173" s="877"/>
      <c r="H173" s="877"/>
      <c r="I173" s="877"/>
      <c r="J173" s="877"/>
      <c r="K173" s="877"/>
      <c r="L173" s="877"/>
      <c r="DZ173" s="1162"/>
      <c r="EA173" s="1162"/>
      <c r="EB173" s="1162"/>
      <c r="EC173" s="1162"/>
      <c r="ED173" s="1162"/>
      <c r="EE173" s="1162"/>
      <c r="EF173" s="1162"/>
      <c r="EG173" s="1162"/>
      <c r="EH173" s="1162"/>
      <c r="EI173" s="1162"/>
      <c r="EJ173" s="1162"/>
      <c r="EK173" s="1162"/>
      <c r="EL173" s="1162"/>
    </row>
    <row r="174" spans="1:142" s="875" customFormat="1">
      <c r="A174" s="877"/>
      <c r="B174" s="877"/>
      <c r="C174" s="877"/>
      <c r="D174" s="877"/>
      <c r="E174" s="877"/>
      <c r="F174" s="877"/>
      <c r="G174" s="877"/>
      <c r="H174" s="877"/>
      <c r="I174" s="877"/>
      <c r="J174" s="877"/>
      <c r="K174" s="877"/>
      <c r="L174" s="877"/>
      <c r="DZ174" s="1162"/>
      <c r="EA174" s="1162"/>
      <c r="EB174" s="1162"/>
      <c r="EC174" s="1162"/>
      <c r="ED174" s="1162"/>
      <c r="EE174" s="1162"/>
      <c r="EF174" s="1162"/>
      <c r="EG174" s="1162"/>
      <c r="EH174" s="1162"/>
      <c r="EI174" s="1162"/>
      <c r="EJ174" s="1162"/>
      <c r="EK174" s="1162"/>
      <c r="EL174" s="1162"/>
    </row>
    <row r="175" spans="1:142" s="875" customFormat="1">
      <c r="A175" s="877"/>
      <c r="B175" s="877"/>
      <c r="C175" s="877"/>
      <c r="D175" s="877"/>
      <c r="E175" s="877"/>
      <c r="F175" s="877"/>
      <c r="G175" s="877"/>
      <c r="H175" s="877"/>
      <c r="I175" s="877"/>
      <c r="J175" s="877"/>
      <c r="K175" s="877"/>
      <c r="L175" s="877"/>
      <c r="DZ175" s="1162"/>
      <c r="EA175" s="1162"/>
      <c r="EB175" s="1162"/>
      <c r="EC175" s="1162"/>
      <c r="ED175" s="1162"/>
      <c r="EE175" s="1162"/>
      <c r="EF175" s="1162"/>
      <c r="EG175" s="1162"/>
      <c r="EH175" s="1162"/>
      <c r="EI175" s="1162"/>
      <c r="EJ175" s="1162"/>
      <c r="EK175" s="1162"/>
      <c r="EL175" s="1162"/>
    </row>
    <row r="176" spans="1:142" s="875" customFormat="1">
      <c r="A176" s="877"/>
      <c r="B176" s="877"/>
      <c r="C176" s="877"/>
      <c r="D176" s="877"/>
      <c r="E176" s="877"/>
      <c r="F176" s="877"/>
      <c r="G176" s="877"/>
      <c r="H176" s="877"/>
      <c r="I176" s="877"/>
      <c r="J176" s="877"/>
      <c r="K176" s="877"/>
      <c r="L176" s="877"/>
      <c r="DZ176" s="1162"/>
      <c r="EA176" s="1162"/>
      <c r="EB176" s="1162"/>
      <c r="EC176" s="1162"/>
      <c r="ED176" s="1162"/>
      <c r="EE176" s="1162"/>
      <c r="EF176" s="1162"/>
      <c r="EG176" s="1162"/>
      <c r="EH176" s="1162"/>
      <c r="EI176" s="1162"/>
      <c r="EJ176" s="1162"/>
      <c r="EK176" s="1162"/>
      <c r="EL176" s="1162"/>
    </row>
    <row r="177" spans="1:142" s="875" customFormat="1">
      <c r="A177" s="877"/>
      <c r="B177" s="877"/>
      <c r="C177" s="877"/>
      <c r="D177" s="877"/>
      <c r="E177" s="877"/>
      <c r="F177" s="877"/>
      <c r="G177" s="877"/>
      <c r="H177" s="877"/>
      <c r="I177" s="877"/>
      <c r="J177" s="877"/>
      <c r="K177" s="877"/>
      <c r="L177" s="877"/>
      <c r="DZ177" s="1162"/>
      <c r="EA177" s="1162"/>
      <c r="EB177" s="1162"/>
      <c r="EC177" s="1162"/>
      <c r="ED177" s="1162"/>
      <c r="EE177" s="1162"/>
      <c r="EF177" s="1162"/>
      <c r="EG177" s="1162"/>
      <c r="EH177" s="1162"/>
      <c r="EI177" s="1162"/>
      <c r="EJ177" s="1162"/>
      <c r="EK177" s="1162"/>
      <c r="EL177" s="1162"/>
    </row>
    <row r="178" spans="1:142" s="875" customFormat="1">
      <c r="A178" s="877"/>
      <c r="B178" s="877"/>
      <c r="C178" s="877"/>
      <c r="D178" s="877"/>
      <c r="E178" s="877"/>
      <c r="F178" s="877"/>
      <c r="G178" s="877"/>
      <c r="H178" s="877"/>
      <c r="I178" s="877"/>
      <c r="J178" s="877"/>
      <c r="K178" s="877"/>
      <c r="L178" s="877"/>
      <c r="DZ178" s="1162"/>
      <c r="EA178" s="1162"/>
      <c r="EB178" s="1162"/>
      <c r="EC178" s="1162"/>
      <c r="ED178" s="1162"/>
      <c r="EE178" s="1162"/>
      <c r="EF178" s="1162"/>
      <c r="EG178" s="1162"/>
      <c r="EH178" s="1162"/>
      <c r="EI178" s="1162"/>
      <c r="EJ178" s="1162"/>
      <c r="EK178" s="1162"/>
      <c r="EL178" s="1162"/>
    </row>
    <row r="179" spans="1:142" s="875" customFormat="1">
      <c r="A179" s="877"/>
      <c r="B179" s="877"/>
      <c r="C179" s="877"/>
      <c r="D179" s="877"/>
      <c r="E179" s="877"/>
      <c r="F179" s="877"/>
      <c r="G179" s="877"/>
      <c r="H179" s="877"/>
      <c r="I179" s="877"/>
      <c r="J179" s="877"/>
      <c r="K179" s="877"/>
      <c r="L179" s="877"/>
      <c r="DZ179" s="1162"/>
      <c r="EA179" s="1162"/>
      <c r="EB179" s="1162"/>
      <c r="EC179" s="1162"/>
      <c r="ED179" s="1162"/>
      <c r="EE179" s="1162"/>
      <c r="EF179" s="1162"/>
      <c r="EG179" s="1162"/>
      <c r="EH179" s="1162"/>
      <c r="EI179" s="1162"/>
      <c r="EJ179" s="1162"/>
      <c r="EK179" s="1162"/>
      <c r="EL179" s="1162"/>
    </row>
    <row r="180" spans="1:142" s="875" customFormat="1">
      <c r="A180" s="877"/>
      <c r="B180" s="877"/>
      <c r="C180" s="877"/>
      <c r="D180" s="877"/>
      <c r="E180" s="877"/>
      <c r="F180" s="877"/>
      <c r="G180" s="877"/>
      <c r="H180" s="877"/>
      <c r="I180" s="877"/>
      <c r="J180" s="877"/>
      <c r="K180" s="877"/>
      <c r="L180" s="877"/>
      <c r="DZ180" s="1162"/>
      <c r="EA180" s="1162"/>
      <c r="EB180" s="1162"/>
      <c r="EC180" s="1162"/>
      <c r="ED180" s="1162"/>
      <c r="EE180" s="1162"/>
      <c r="EF180" s="1162"/>
      <c r="EG180" s="1162"/>
      <c r="EH180" s="1162"/>
      <c r="EI180" s="1162"/>
      <c r="EJ180" s="1162"/>
      <c r="EK180" s="1162"/>
      <c r="EL180" s="1162"/>
    </row>
    <row r="181" spans="1:142" s="875" customFormat="1">
      <c r="A181" s="877"/>
      <c r="B181" s="877"/>
      <c r="C181" s="877"/>
      <c r="D181" s="877"/>
      <c r="E181" s="877"/>
      <c r="F181" s="877"/>
      <c r="G181" s="877"/>
      <c r="H181" s="877"/>
      <c r="I181" s="877"/>
      <c r="J181" s="877"/>
      <c r="K181" s="877"/>
      <c r="L181" s="877"/>
      <c r="DZ181" s="1162"/>
      <c r="EA181" s="1162"/>
      <c r="EB181" s="1162"/>
      <c r="EC181" s="1162"/>
      <c r="ED181" s="1162"/>
      <c r="EE181" s="1162"/>
      <c r="EF181" s="1162"/>
      <c r="EG181" s="1162"/>
      <c r="EH181" s="1162"/>
      <c r="EI181" s="1162"/>
      <c r="EJ181" s="1162"/>
      <c r="EK181" s="1162"/>
      <c r="EL181" s="1162"/>
    </row>
    <row r="182" spans="1:142" s="875" customFormat="1">
      <c r="A182" s="877"/>
      <c r="B182" s="877"/>
      <c r="C182" s="877"/>
      <c r="D182" s="877"/>
      <c r="E182" s="877"/>
      <c r="F182" s="877"/>
      <c r="G182" s="877"/>
      <c r="H182" s="877"/>
      <c r="I182" s="877"/>
      <c r="J182" s="877"/>
      <c r="K182" s="877"/>
      <c r="L182" s="877"/>
      <c r="DZ182" s="1162"/>
      <c r="EA182" s="1162"/>
      <c r="EB182" s="1162"/>
      <c r="EC182" s="1162"/>
      <c r="ED182" s="1162"/>
      <c r="EE182" s="1162"/>
      <c r="EF182" s="1162"/>
      <c r="EG182" s="1162"/>
      <c r="EH182" s="1162"/>
      <c r="EI182" s="1162"/>
      <c r="EJ182" s="1162"/>
      <c r="EK182" s="1162"/>
      <c r="EL182" s="1162"/>
    </row>
  </sheetData>
  <sheetProtection password="DFC1" sheet="1" objects="1" scenarios="1" formatCells="0" formatColumns="0" formatRows="0"/>
  <phoneticPr fontId="118" type="noConversion"/>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print="0" autoFill="0" autoPict="0" macro="[0]!RestQBCK">
                <anchor moveWithCells="1">
                  <from>
                    <xdr:col>14</xdr:col>
                    <xdr:colOff>342900</xdr:colOff>
                    <xdr:row>20</xdr:row>
                    <xdr:rowOff>114300</xdr:rowOff>
                  </from>
                  <to>
                    <xdr:col>15</xdr:col>
                    <xdr:colOff>504825</xdr:colOff>
                    <xdr:row>22</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dimension ref="A1:EL184"/>
  <sheetViews>
    <sheetView workbookViewId="0"/>
  </sheetViews>
  <sheetFormatPr defaultRowHeight="12.75"/>
  <cols>
    <col min="1" max="2" width="7.28515625" style="861" customWidth="1"/>
    <col min="3" max="3" width="12.7109375" style="861" customWidth="1"/>
    <col min="4" max="4" width="1.7109375" style="861" customWidth="1"/>
    <col min="5" max="7" width="11.28515625" style="861" customWidth="1"/>
    <col min="8" max="8" width="1.7109375" style="861" customWidth="1"/>
    <col min="9" max="11" width="11.28515625" style="861" customWidth="1"/>
    <col min="12" max="12" width="1.7109375" style="861" customWidth="1"/>
    <col min="13" max="30" width="9.140625" style="875"/>
    <col min="31" max="129" width="9.140625" style="349"/>
    <col min="130" max="130" width="9.140625" style="1161"/>
    <col min="131" max="131" width="9.140625" style="1161" customWidth="1"/>
    <col min="132" max="141" width="9.140625" style="1161" hidden="1" customWidth="1"/>
    <col min="142" max="142" width="9.140625" style="1161" customWidth="1"/>
    <col min="143" max="16384" width="9.140625" style="349"/>
  </cols>
  <sheetData>
    <row r="1" spans="1:142">
      <c r="A1" s="1145"/>
      <c r="B1" s="1145"/>
      <c r="C1" s="1145"/>
      <c r="D1" s="1145"/>
      <c r="E1" s="1145"/>
      <c r="F1" s="1145"/>
      <c r="G1" s="1145"/>
      <c r="H1" s="1145"/>
      <c r="I1" s="1145"/>
      <c r="J1" s="1145"/>
      <c r="K1" s="1145"/>
      <c r="L1" s="1145"/>
      <c r="EA1" s="1145"/>
      <c r="EB1" s="1145"/>
      <c r="EC1" s="1145"/>
      <c r="ED1" s="1145"/>
      <c r="EE1" s="1145"/>
      <c r="EF1" s="1145"/>
      <c r="EG1" s="1145"/>
      <c r="EH1" s="1145"/>
      <c r="EI1" s="1145"/>
      <c r="EJ1" s="1145"/>
      <c r="EK1" s="1145"/>
      <c r="EL1" s="1145"/>
    </row>
    <row r="2" spans="1:142" ht="12.75" customHeight="1">
      <c r="A2" s="1145"/>
      <c r="B2" s="1145"/>
      <c r="C2" s="1145"/>
      <c r="D2" s="1145"/>
      <c r="E2" s="1145"/>
      <c r="F2" s="1145"/>
      <c r="G2" s="1145"/>
      <c r="H2" s="1145"/>
      <c r="I2" s="1145"/>
      <c r="J2" s="1145"/>
      <c r="K2" s="1145"/>
      <c r="L2" s="1145"/>
      <c r="EA2" s="1145"/>
      <c r="EB2" s="1145"/>
      <c r="EC2" s="1145"/>
      <c r="ED2" s="1145"/>
      <c r="EE2" s="1145"/>
      <c r="EF2" s="1145"/>
      <c r="EG2" s="1145"/>
      <c r="EH2" s="1145"/>
      <c r="EI2" s="1145"/>
      <c r="EJ2" s="1145"/>
      <c r="EK2" s="1145"/>
      <c r="EL2" s="1145"/>
    </row>
    <row r="3" spans="1:142">
      <c r="A3" s="1145"/>
      <c r="B3" s="1148" t="s">
        <v>439</v>
      </c>
      <c r="C3" s="1149">
        <f>PCheckEEID</f>
        <v>10001</v>
      </c>
      <c r="D3" s="1145"/>
      <c r="E3" s="1150" t="s">
        <v>134</v>
      </c>
      <c r="F3" s="1150" t="s">
        <v>349</v>
      </c>
      <c r="G3" s="1150" t="s">
        <v>256</v>
      </c>
      <c r="H3" s="1145"/>
      <c r="I3" s="1151" t="s">
        <v>124</v>
      </c>
      <c r="J3" s="1152" t="s">
        <v>153</v>
      </c>
      <c r="K3" s="1152" t="s">
        <v>127</v>
      </c>
      <c r="L3" s="1145"/>
      <c r="N3" s="876" t="s">
        <v>1042</v>
      </c>
      <c r="EA3" s="1145"/>
      <c r="EB3" s="1148" t="s">
        <v>439</v>
      </c>
      <c r="EC3" s="1149">
        <f>PCheckEEID</f>
        <v>10001</v>
      </c>
      <c r="ED3" s="1145"/>
      <c r="EE3" s="1150" t="s">
        <v>134</v>
      </c>
      <c r="EF3" s="1150" t="s">
        <v>349</v>
      </c>
      <c r="EG3" s="1150" t="s">
        <v>256</v>
      </c>
      <c r="EH3" s="1145"/>
      <c r="EI3" s="1151" t="s">
        <v>124</v>
      </c>
      <c r="EJ3" s="1152" t="s">
        <v>153</v>
      </c>
      <c r="EK3" s="1152" t="s">
        <v>127</v>
      </c>
      <c r="EL3" s="1145"/>
    </row>
    <row r="4" spans="1:142">
      <c r="A4" s="1145"/>
      <c r="B4" s="1148" t="s">
        <v>165</v>
      </c>
      <c r="C4" s="1149" t="str">
        <f>PCheckPayeeName</f>
        <v>Tifany Wang</v>
      </c>
      <c r="D4" s="1145"/>
      <c r="E4" s="1153" t="str">
        <f>Pcknametype1</f>
        <v>Regular</v>
      </c>
      <c r="F4" s="1153">
        <f>Pckhourtype1</f>
        <v>40</v>
      </c>
      <c r="G4" s="1153">
        <f>Pckamt1</f>
        <v>1080</v>
      </c>
      <c r="H4" s="1145"/>
      <c r="I4" s="1154" t="s">
        <v>201</v>
      </c>
      <c r="J4" s="1155">
        <f>PCheckCurFIT</f>
        <v>118.16</v>
      </c>
      <c r="K4" s="1155">
        <f>PCheckYTDFIT</f>
        <v>427.59000000000003</v>
      </c>
      <c r="L4" s="1145"/>
      <c r="EA4" s="1145"/>
      <c r="EB4" s="1148" t="s">
        <v>165</v>
      </c>
      <c r="EC4" s="1149" t="str">
        <f>PCheckPayeeName</f>
        <v>Tifany Wang</v>
      </c>
      <c r="ED4" s="1145"/>
      <c r="EE4" s="1153" t="str">
        <f>Pcknametype1</f>
        <v>Regular</v>
      </c>
      <c r="EF4" s="1153">
        <f>Pckhourtype1</f>
        <v>40</v>
      </c>
      <c r="EG4" s="1153">
        <f>Pckamt1</f>
        <v>1080</v>
      </c>
      <c r="EH4" s="1145"/>
      <c r="EI4" s="1154" t="s">
        <v>201</v>
      </c>
      <c r="EJ4" s="1155">
        <f>PCheckCurFIT</f>
        <v>118.16</v>
      </c>
      <c r="EK4" s="1155">
        <f>PCheckYTDFIT</f>
        <v>427.59000000000003</v>
      </c>
      <c r="EL4" s="1145"/>
    </row>
    <row r="5" spans="1:142">
      <c r="A5" s="1145"/>
      <c r="B5" s="1148" t="s">
        <v>167</v>
      </c>
      <c r="C5" s="1149" t="str">
        <f>PCheckSSN</f>
        <v>XXX-XX-4561</v>
      </c>
      <c r="D5" s="1145"/>
      <c r="E5" s="1153">
        <f>Pcknametype2</f>
        <v>0</v>
      </c>
      <c r="F5" s="1153">
        <f>Pckhourtype2</f>
        <v>0</v>
      </c>
      <c r="G5" s="1153">
        <f>PckAmt2</f>
        <v>0</v>
      </c>
      <c r="H5" s="1145"/>
      <c r="I5" s="1154" t="s">
        <v>24</v>
      </c>
      <c r="J5" s="1155">
        <f>PckcurSIT</f>
        <v>14.33</v>
      </c>
      <c r="K5" s="1155">
        <f>PckytdSIT</f>
        <v>99.17</v>
      </c>
      <c r="L5" s="1145"/>
      <c r="EA5" s="1145"/>
      <c r="EB5" s="1148" t="s">
        <v>167</v>
      </c>
      <c r="EC5" s="1149" t="str">
        <f>PCheckSSN</f>
        <v>XXX-XX-4561</v>
      </c>
      <c r="ED5" s="1145"/>
      <c r="EE5" s="1153">
        <f>Pcknametype2</f>
        <v>0</v>
      </c>
      <c r="EF5" s="1153">
        <f>Pckhourtype2</f>
        <v>0</v>
      </c>
      <c r="EG5" s="1153">
        <f>PckAmt2</f>
        <v>0</v>
      </c>
      <c r="EH5" s="1145"/>
      <c r="EI5" s="1154" t="s">
        <v>24</v>
      </c>
      <c r="EJ5" s="1155">
        <f>PckcurSIT</f>
        <v>14.33</v>
      </c>
      <c r="EK5" s="1155">
        <f>PckytdSIT</f>
        <v>99.17</v>
      </c>
      <c r="EL5" s="1145"/>
    </row>
    <row r="6" spans="1:142">
      <c r="A6" s="1145"/>
      <c r="B6" s="1148" t="s">
        <v>199</v>
      </c>
      <c r="C6" s="1156">
        <f>PCheckDate</f>
        <v>43511</v>
      </c>
      <c r="D6" s="1145"/>
      <c r="E6" s="1153">
        <f>Pcknametype3</f>
        <v>0</v>
      </c>
      <c r="F6" s="1153">
        <f>Pckhourtype3</f>
        <v>0</v>
      </c>
      <c r="G6" s="1153">
        <f>PckAmt3</f>
        <v>0</v>
      </c>
      <c r="H6" s="1145"/>
      <c r="I6" s="1154" t="s">
        <v>49</v>
      </c>
      <c r="J6" s="1155">
        <f>pckcurOASDI</f>
        <v>66.959999999999994</v>
      </c>
      <c r="K6" s="1155">
        <f>pckytdOASDI</f>
        <v>200.88</v>
      </c>
      <c r="L6" s="1145"/>
      <c r="M6" s="875" t="s">
        <v>877</v>
      </c>
      <c r="EA6" s="1145"/>
      <c r="EB6" s="1148" t="s">
        <v>199</v>
      </c>
      <c r="EC6" s="1156">
        <f>PCheckDate</f>
        <v>43511</v>
      </c>
      <c r="ED6" s="1145"/>
      <c r="EE6" s="1153">
        <f>Pcknametype3</f>
        <v>0</v>
      </c>
      <c r="EF6" s="1153">
        <f>Pckhourtype3</f>
        <v>0</v>
      </c>
      <c r="EG6" s="1153">
        <f>PckAmt3</f>
        <v>0</v>
      </c>
      <c r="EH6" s="1145"/>
      <c r="EI6" s="1154" t="s">
        <v>49</v>
      </c>
      <c r="EJ6" s="1155">
        <f>pckcurOASDI</f>
        <v>66.959999999999994</v>
      </c>
      <c r="EK6" s="1155">
        <f>pckytdOASDI</f>
        <v>200.88</v>
      </c>
      <c r="EL6" s="1145"/>
    </row>
    <row r="7" spans="1:142">
      <c r="A7" s="1145"/>
      <c r="B7" s="1148" t="s">
        <v>200</v>
      </c>
      <c r="C7" s="1149">
        <f>PChecknumber</f>
        <v>10014</v>
      </c>
      <c r="D7" s="1145"/>
      <c r="E7" s="1153">
        <f>Pcknametype4</f>
        <v>0</v>
      </c>
      <c r="F7" s="1153">
        <f>Pckhourtype4</f>
        <v>0</v>
      </c>
      <c r="G7" s="1153">
        <f>PckAmt4</f>
        <v>0</v>
      </c>
      <c r="H7" s="1145"/>
      <c r="I7" s="1154" t="s">
        <v>50</v>
      </c>
      <c r="J7" s="1155">
        <f>pckcurHI</f>
        <v>15.66</v>
      </c>
      <c r="K7" s="1155">
        <f>pckytdHI</f>
        <v>46.980000000000004</v>
      </c>
      <c r="L7" s="1145"/>
      <c r="M7" s="875" t="s">
        <v>878</v>
      </c>
      <c r="EA7" s="1145"/>
      <c r="EB7" s="1148" t="s">
        <v>200</v>
      </c>
      <c r="EC7" s="1149">
        <f>PChecknumber</f>
        <v>10014</v>
      </c>
      <c r="ED7" s="1145"/>
      <c r="EE7" s="1153">
        <f>Pcknametype4</f>
        <v>0</v>
      </c>
      <c r="EF7" s="1153">
        <f>Pckhourtype4</f>
        <v>0</v>
      </c>
      <c r="EG7" s="1153">
        <f>PckAmt4</f>
        <v>0</v>
      </c>
      <c r="EH7" s="1145"/>
      <c r="EI7" s="1154" t="s">
        <v>50</v>
      </c>
      <c r="EJ7" s="1155">
        <f>pckcurHI</f>
        <v>15.66</v>
      </c>
      <c r="EK7" s="1155">
        <f>pckytdHI</f>
        <v>46.980000000000004</v>
      </c>
      <c r="EL7" s="1145"/>
    </row>
    <row r="8" spans="1:142">
      <c r="A8" s="1145"/>
      <c r="B8" s="1148" t="s">
        <v>193</v>
      </c>
      <c r="C8" s="1157">
        <f>PCheckAmt</f>
        <v>854.09</v>
      </c>
      <c r="D8" s="1145"/>
      <c r="E8" s="1153">
        <f>Pcknametype5</f>
        <v>0</v>
      </c>
      <c r="F8" s="1153">
        <f>Pckhourtype5</f>
        <v>0</v>
      </c>
      <c r="G8" s="1153">
        <f>PckAmt5</f>
        <v>0</v>
      </c>
      <c r="H8" s="1145"/>
      <c r="I8" s="1154" t="str">
        <f>PckLocalTaxName</f>
        <v>SDI</v>
      </c>
      <c r="J8" s="1155">
        <f>pckcurSDI</f>
        <v>10.8</v>
      </c>
      <c r="K8" s="1155">
        <f>pckytdSDI</f>
        <v>32.400000000000006</v>
      </c>
      <c r="L8" s="1145"/>
      <c r="M8" s="876" t="s">
        <v>935</v>
      </c>
      <c r="EA8" s="1145"/>
      <c r="EB8" s="1148" t="s">
        <v>193</v>
      </c>
      <c r="EC8" s="1157">
        <f>PCheckAmt</f>
        <v>854.09</v>
      </c>
      <c r="ED8" s="1145"/>
      <c r="EE8" s="1153">
        <f>Pcknametype5</f>
        <v>0</v>
      </c>
      <c r="EF8" s="1153">
        <f>Pckhourtype5</f>
        <v>0</v>
      </c>
      <c r="EG8" s="1153">
        <f>PckAmt5</f>
        <v>0</v>
      </c>
      <c r="EH8" s="1145"/>
      <c r="EI8" s="1154" t="str">
        <f>PckLocalTaxName</f>
        <v>SDI</v>
      </c>
      <c r="EJ8" s="1155">
        <f>pckcurSDI</f>
        <v>10.8</v>
      </c>
      <c r="EK8" s="1155">
        <f>pckytdSDI</f>
        <v>32.400000000000006</v>
      </c>
      <c r="EL8" s="1145"/>
    </row>
    <row r="9" spans="1:142">
      <c r="A9" s="1145"/>
      <c r="B9" s="1145"/>
      <c r="C9" s="1149"/>
      <c r="D9" s="1145"/>
      <c r="E9" s="1153">
        <f>Pcknametype6</f>
        <v>0</v>
      </c>
      <c r="F9" s="1153">
        <f>Pckhourtype6</f>
        <v>0</v>
      </c>
      <c r="G9" s="1153">
        <f>PckAmt6</f>
        <v>0</v>
      </c>
      <c r="H9" s="1145"/>
      <c r="I9" s="1154" t="str">
        <f>PckDednametype1</f>
        <v>401K</v>
      </c>
      <c r="J9" s="1155">
        <f>PckDedcur1</f>
        <v>0</v>
      </c>
      <c r="K9" s="1153">
        <f>PckDedytd1</f>
        <v>0</v>
      </c>
      <c r="L9" s="1145"/>
      <c r="EA9" s="1145"/>
      <c r="EB9" s="1145"/>
      <c r="EC9" s="1149"/>
      <c r="ED9" s="1145"/>
      <c r="EE9" s="1153">
        <f>Pcknametype6</f>
        <v>0</v>
      </c>
      <c r="EF9" s="1153">
        <f>Pckhourtype6</f>
        <v>0</v>
      </c>
      <c r="EG9" s="1153">
        <f>PckAmt6</f>
        <v>0</v>
      </c>
      <c r="EH9" s="1145"/>
      <c r="EI9" s="1154" t="str">
        <f>PckDednametype1</f>
        <v>401K</v>
      </c>
      <c r="EJ9" s="1155">
        <f>PckDedcur1</f>
        <v>0</v>
      </c>
      <c r="EK9" s="1153">
        <f>PckDedytd1</f>
        <v>0</v>
      </c>
      <c r="EL9" s="1145"/>
    </row>
    <row r="10" spans="1:142">
      <c r="A10" s="1145"/>
      <c r="B10" s="1148" t="s">
        <v>550</v>
      </c>
      <c r="C10" s="1158">
        <f>PckVacation_Accrued</f>
        <v>0</v>
      </c>
      <c r="D10" s="1145"/>
      <c r="E10" s="1153">
        <f>Pcknametype7</f>
        <v>0</v>
      </c>
      <c r="F10" s="1153">
        <f>Pckhourtype7</f>
        <v>0</v>
      </c>
      <c r="G10" s="1153">
        <f>PckAmt7</f>
        <v>0</v>
      </c>
      <c r="H10" s="1145"/>
      <c r="I10" s="1154" t="str">
        <f>PckDednametype2</f>
        <v>125P</v>
      </c>
      <c r="J10" s="1155">
        <f>PckDedCur2</f>
        <v>0</v>
      </c>
      <c r="K10" s="1153">
        <f>PckDedytd2</f>
        <v>0</v>
      </c>
      <c r="L10" s="1145"/>
      <c r="EA10" s="1145"/>
      <c r="EB10" s="1148" t="s">
        <v>550</v>
      </c>
      <c r="EC10" s="1158">
        <f>PckVacation_Accrued</f>
        <v>0</v>
      </c>
      <c r="ED10" s="1145"/>
      <c r="EE10" s="1153">
        <f>Pcknametype7</f>
        <v>0</v>
      </c>
      <c r="EF10" s="1153">
        <f>Pckhourtype7</f>
        <v>0</v>
      </c>
      <c r="EG10" s="1153">
        <f>PckAmt7</f>
        <v>0</v>
      </c>
      <c r="EH10" s="1145"/>
      <c r="EI10" s="1154" t="str">
        <f>PckDednametype2</f>
        <v>125P</v>
      </c>
      <c r="EJ10" s="1155">
        <f>PckDedCur2</f>
        <v>0</v>
      </c>
      <c r="EK10" s="1153">
        <f>PckDedytd2</f>
        <v>0</v>
      </c>
      <c r="EL10" s="1145"/>
    </row>
    <row r="11" spans="1:142">
      <c r="A11" s="1145"/>
      <c r="B11" s="1148" t="s">
        <v>360</v>
      </c>
      <c r="C11" s="1159">
        <f>PckVacation_Used</f>
        <v>0</v>
      </c>
      <c r="D11" s="1145"/>
      <c r="E11" s="1153">
        <f>Pcknametype8</f>
        <v>0</v>
      </c>
      <c r="F11" s="1153">
        <f>Pckhourtype8</f>
        <v>0</v>
      </c>
      <c r="G11" s="1153">
        <f>PckAmt8</f>
        <v>0</v>
      </c>
      <c r="H11" s="1145"/>
      <c r="I11" s="1154" t="str">
        <f>PckDednametype3</f>
        <v>HSA</v>
      </c>
      <c r="J11" s="1155">
        <f>PckDedCur3</f>
        <v>0</v>
      </c>
      <c r="K11" s="1153">
        <f>PckDedytd3</f>
        <v>0</v>
      </c>
      <c r="L11" s="1145"/>
      <c r="M11" s="875" t="s">
        <v>879</v>
      </c>
      <c r="EA11" s="1145"/>
      <c r="EB11" s="1148" t="s">
        <v>360</v>
      </c>
      <c r="EC11" s="1159">
        <f>PckVacation_Used</f>
        <v>0</v>
      </c>
      <c r="ED11" s="1145"/>
      <c r="EE11" s="1153">
        <f>Pcknametype8</f>
        <v>0</v>
      </c>
      <c r="EF11" s="1153">
        <f>Pckhourtype8</f>
        <v>0</v>
      </c>
      <c r="EG11" s="1153">
        <f>PckAmt8</f>
        <v>0</v>
      </c>
      <c r="EH11" s="1145"/>
      <c r="EI11" s="1154" t="str">
        <f>PckDednametype3</f>
        <v>HSA</v>
      </c>
      <c r="EJ11" s="1155">
        <f>PckDedCur3</f>
        <v>0</v>
      </c>
      <c r="EK11" s="1153">
        <f>PckDedytd3</f>
        <v>0</v>
      </c>
      <c r="EL11" s="1145"/>
    </row>
    <row r="12" spans="1:142">
      <c r="A12" s="1145"/>
      <c r="B12" s="1148" t="s">
        <v>551</v>
      </c>
      <c r="C12" s="1158">
        <f>PckVacation_Balance</f>
        <v>0</v>
      </c>
      <c r="D12" s="1145"/>
      <c r="E12" s="1153">
        <f>Pcknametype9</f>
        <v>0</v>
      </c>
      <c r="F12" s="1153">
        <f>Pckhourtype9</f>
        <v>0</v>
      </c>
      <c r="G12" s="1153">
        <f>PckAmt9</f>
        <v>0</v>
      </c>
      <c r="H12" s="1145"/>
      <c r="I12" s="1154" t="str">
        <f>PckDednametype4</f>
        <v>Other</v>
      </c>
      <c r="J12" s="1155">
        <f>PckDedCur4</f>
        <v>0</v>
      </c>
      <c r="K12" s="1153">
        <f>PckDedytd4</f>
        <v>0</v>
      </c>
      <c r="L12" s="1145"/>
      <c r="M12" s="875" t="s">
        <v>880</v>
      </c>
      <c r="EA12" s="1145"/>
      <c r="EB12" s="1148" t="s">
        <v>551</v>
      </c>
      <c r="EC12" s="1158">
        <f>PckVacation_Balance</f>
        <v>0</v>
      </c>
      <c r="ED12" s="1145"/>
      <c r="EE12" s="1153">
        <f>Pcknametype9</f>
        <v>0</v>
      </c>
      <c r="EF12" s="1153">
        <f>Pckhourtype9</f>
        <v>0</v>
      </c>
      <c r="EG12" s="1153">
        <f>PckAmt9</f>
        <v>0</v>
      </c>
      <c r="EH12" s="1145"/>
      <c r="EI12" s="1154" t="str">
        <f>PckDednametype4</f>
        <v>Other</v>
      </c>
      <c r="EJ12" s="1155">
        <f>PckDedCur4</f>
        <v>0</v>
      </c>
      <c r="EK12" s="1153">
        <f>PckDedytd4</f>
        <v>0</v>
      </c>
      <c r="EL12" s="1145"/>
    </row>
    <row r="13" spans="1:142">
      <c r="A13" s="1145"/>
      <c r="B13" s="1145"/>
      <c r="C13" s="1145"/>
      <c r="D13" s="1145"/>
      <c r="E13" s="1151" t="s">
        <v>94</v>
      </c>
      <c r="F13" s="1152" t="s">
        <v>153</v>
      </c>
      <c r="G13" s="1152" t="s">
        <v>127</v>
      </c>
      <c r="H13" s="1145"/>
      <c r="I13" s="1154" t="s">
        <v>225</v>
      </c>
      <c r="J13" s="1155">
        <f>PckDedCur5</f>
        <v>225.91</v>
      </c>
      <c r="K13" s="1155">
        <f>PckDedytd5</f>
        <v>807.02</v>
      </c>
      <c r="L13" s="1145"/>
      <c r="EA13" s="1145"/>
      <c r="EB13" s="1145"/>
      <c r="EC13" s="1145"/>
      <c r="ED13" s="1145"/>
      <c r="EE13" s="1151" t="s">
        <v>94</v>
      </c>
      <c r="EF13" s="1152" t="s">
        <v>153</v>
      </c>
      <c r="EG13" s="1152" t="s">
        <v>127</v>
      </c>
      <c r="EH13" s="1145"/>
      <c r="EI13" s="1154" t="s">
        <v>225</v>
      </c>
      <c r="EJ13" s="1155">
        <f>PckDedCur5</f>
        <v>225.91</v>
      </c>
      <c r="EK13" s="1155">
        <f>PckDedytd5</f>
        <v>807.02</v>
      </c>
      <c r="EL13" s="1145"/>
    </row>
    <row r="14" spans="1:142">
      <c r="A14" s="1145"/>
      <c r="B14" s="1145"/>
      <c r="C14" s="1145"/>
      <c r="D14" s="1145"/>
      <c r="E14" s="1151" t="s">
        <v>134</v>
      </c>
      <c r="F14" s="1150">
        <f>PCheckCurWage</f>
        <v>1080</v>
      </c>
      <c r="G14" s="1150">
        <f>PCheckTYDWage</f>
        <v>3240</v>
      </c>
      <c r="H14" s="1160"/>
      <c r="I14" s="1151" t="s">
        <v>156</v>
      </c>
      <c r="J14" s="1150">
        <f>Net_Paycur</f>
        <v>854.09</v>
      </c>
      <c r="K14" s="1150">
        <f>PckNetYTD</f>
        <v>2432.98</v>
      </c>
      <c r="L14" s="1145"/>
      <c r="M14" s="876" t="s">
        <v>881</v>
      </c>
      <c r="EA14" s="1145"/>
      <c r="EB14" s="1145"/>
      <c r="EC14" s="1145"/>
      <c r="ED14" s="1145"/>
      <c r="EE14" s="1151" t="s">
        <v>134</v>
      </c>
      <c r="EF14" s="1150">
        <f>PCheckCurWage</f>
        <v>1080</v>
      </c>
      <c r="EG14" s="1150">
        <f>PCheckTYDWage</f>
        <v>3240</v>
      </c>
      <c r="EH14" s="1160"/>
      <c r="EI14" s="1151" t="s">
        <v>156</v>
      </c>
      <c r="EJ14" s="1150">
        <f>Net_Paycur</f>
        <v>854.09</v>
      </c>
      <c r="EK14" s="1150">
        <f>PckNetYTD</f>
        <v>2432.98</v>
      </c>
      <c r="EL14" s="1145"/>
    </row>
    <row r="15" spans="1:142">
      <c r="A15" s="1145"/>
      <c r="B15" s="1145"/>
      <c r="C15" s="1145"/>
      <c r="D15" s="1145"/>
      <c r="E15" s="1145"/>
      <c r="F15" s="1145"/>
      <c r="G15" s="1145"/>
      <c r="H15" s="1145"/>
      <c r="I15" s="1145"/>
      <c r="J15" s="1145"/>
      <c r="K15" s="1145"/>
      <c r="L15" s="1145"/>
      <c r="EA15" s="1145"/>
      <c r="EB15" s="1145"/>
      <c r="EC15" s="1145"/>
      <c r="ED15" s="1145"/>
      <c r="EE15" s="1145"/>
      <c r="EF15" s="1145"/>
      <c r="EG15" s="1145"/>
      <c r="EH15" s="1145"/>
      <c r="EI15" s="1145"/>
      <c r="EJ15" s="1145"/>
      <c r="EK15" s="1145"/>
      <c r="EL15" s="1145"/>
    </row>
    <row r="16" spans="1:142">
      <c r="A16" s="1145"/>
      <c r="B16" s="1145"/>
      <c r="C16" s="1145"/>
      <c r="D16" s="1145"/>
      <c r="E16" s="1145"/>
      <c r="F16" s="1145"/>
      <c r="G16" s="1145"/>
      <c r="H16" s="1145"/>
      <c r="I16" s="1145"/>
      <c r="J16" s="1145"/>
      <c r="K16" s="1145"/>
      <c r="L16" s="1145"/>
      <c r="EA16" s="1145"/>
      <c r="EB16" s="1145"/>
      <c r="EC16" s="1145"/>
      <c r="ED16" s="1145"/>
      <c r="EE16" s="1145"/>
      <c r="EF16" s="1145"/>
      <c r="EG16" s="1145"/>
      <c r="EH16" s="1145"/>
      <c r="EI16" s="1145"/>
      <c r="EJ16" s="1145"/>
      <c r="EK16" s="1145"/>
      <c r="EL16" s="1145"/>
    </row>
    <row r="17" spans="1:142">
      <c r="A17" s="1145"/>
      <c r="B17" s="1145"/>
      <c r="C17" s="1145"/>
      <c r="D17" s="1145"/>
      <c r="E17" s="1145"/>
      <c r="F17" s="1145"/>
      <c r="G17" s="1145"/>
      <c r="H17" s="1145"/>
      <c r="I17" s="1145"/>
      <c r="J17" s="1145"/>
      <c r="K17" s="1145"/>
      <c r="L17" s="1145"/>
      <c r="EA17" s="1145"/>
      <c r="EB17" s="1145"/>
      <c r="EC17" s="1145"/>
      <c r="ED17" s="1145"/>
      <c r="EE17" s="1145"/>
      <c r="EF17" s="1145"/>
      <c r="EG17" s="1145"/>
      <c r="EH17" s="1145"/>
      <c r="EI17" s="1145"/>
      <c r="EJ17" s="1145"/>
      <c r="EK17" s="1145"/>
      <c r="EL17" s="1145"/>
    </row>
    <row r="18" spans="1:142">
      <c r="A18" s="1145"/>
      <c r="B18" s="1145"/>
      <c r="C18" s="1145"/>
      <c r="D18" s="1145"/>
      <c r="E18" s="1145"/>
      <c r="F18" s="1145"/>
      <c r="G18" s="1145"/>
      <c r="H18" s="1145"/>
      <c r="I18" s="1145"/>
      <c r="J18" s="1145"/>
      <c r="K18" s="1145"/>
      <c r="L18" s="1145"/>
      <c r="EA18" s="1145"/>
      <c r="EB18" s="1145"/>
      <c r="EC18" s="1145"/>
      <c r="ED18" s="1145"/>
      <c r="EE18" s="1145"/>
      <c r="EF18" s="1145"/>
      <c r="EG18" s="1145"/>
      <c r="EH18" s="1145"/>
      <c r="EI18" s="1145"/>
      <c r="EJ18" s="1145"/>
      <c r="EK18" s="1145"/>
      <c r="EL18" s="1145"/>
    </row>
    <row r="19" spans="1:142">
      <c r="A19" s="1145"/>
      <c r="B19" s="1145"/>
      <c r="C19" s="1145"/>
      <c r="D19" s="1145"/>
      <c r="E19" s="1145"/>
      <c r="F19" s="1145"/>
      <c r="G19" s="1145"/>
      <c r="H19" s="1145"/>
      <c r="I19" s="1145"/>
      <c r="J19" s="1145"/>
      <c r="K19" s="1145"/>
      <c r="L19" s="1145"/>
      <c r="EA19" s="1145"/>
      <c r="EB19" s="1145"/>
      <c r="EC19" s="1145"/>
      <c r="ED19" s="1145"/>
      <c r="EE19" s="1145"/>
      <c r="EF19" s="1145"/>
      <c r="EG19" s="1145"/>
      <c r="EH19" s="1145"/>
      <c r="EI19" s="1145"/>
      <c r="EJ19" s="1145"/>
      <c r="EK19" s="1145"/>
      <c r="EL19" s="1145"/>
    </row>
    <row r="20" spans="1:142">
      <c r="A20" s="1145"/>
      <c r="B20" s="1145"/>
      <c r="C20" s="1145"/>
      <c r="D20" s="1145"/>
      <c r="E20" s="1145"/>
      <c r="F20" s="1145"/>
      <c r="G20" s="1145"/>
      <c r="H20" s="1145"/>
      <c r="I20" s="1145"/>
      <c r="J20" s="1145"/>
      <c r="K20" s="1145"/>
      <c r="L20" s="1145"/>
      <c r="EA20" s="1145"/>
      <c r="EB20" s="1145"/>
      <c r="EC20" s="1145"/>
      <c r="ED20" s="1145"/>
      <c r="EE20" s="1145"/>
      <c r="EF20" s="1145"/>
      <c r="EG20" s="1145"/>
      <c r="EH20" s="1145"/>
      <c r="EI20" s="1145"/>
      <c r="EJ20" s="1145"/>
      <c r="EK20" s="1145"/>
      <c r="EL20" s="1145"/>
    </row>
    <row r="21" spans="1:142">
      <c r="A21" s="1145"/>
      <c r="B21" s="1145"/>
      <c r="C21" s="1145"/>
      <c r="D21" s="1145"/>
      <c r="E21" s="1145"/>
      <c r="F21" s="1145"/>
      <c r="G21" s="1145"/>
      <c r="H21" s="1145"/>
      <c r="I21" s="1145"/>
      <c r="J21" s="1145"/>
      <c r="K21" s="1145">
        <f>PChecknumber</f>
        <v>10014</v>
      </c>
      <c r="L21" s="1145"/>
      <c r="EA21" s="1145"/>
      <c r="EB21" s="1145"/>
      <c r="EC21" s="1145"/>
      <c r="ED21" s="1145"/>
      <c r="EE21" s="1145"/>
      <c r="EF21" s="1145"/>
      <c r="EG21" s="1145"/>
      <c r="EH21" s="1145"/>
      <c r="EI21" s="1145"/>
      <c r="EJ21" s="1145"/>
      <c r="EK21" s="1145">
        <f>PChecknumber</f>
        <v>10014</v>
      </c>
      <c r="EL21" s="1145"/>
    </row>
    <row r="22" spans="1:142">
      <c r="A22" s="1145"/>
      <c r="B22" s="1145"/>
      <c r="C22" s="1145"/>
      <c r="D22" s="1145"/>
      <c r="E22" s="1145"/>
      <c r="F22" s="1145"/>
      <c r="G22" s="1145"/>
      <c r="H22" s="1145"/>
      <c r="I22" s="1145"/>
      <c r="J22" s="1145"/>
      <c r="K22" s="1145"/>
      <c r="L22" s="1145"/>
      <c r="EA22" s="1145"/>
      <c r="EB22" s="1145"/>
      <c r="EC22" s="1145"/>
      <c r="ED22" s="1145"/>
      <c r="EE22" s="1145"/>
      <c r="EF22" s="1145"/>
      <c r="EG22" s="1145"/>
      <c r="EH22" s="1145"/>
      <c r="EI22" s="1145"/>
      <c r="EJ22" s="1145"/>
      <c r="EK22" s="1145"/>
      <c r="EL22" s="1145"/>
    </row>
    <row r="23" spans="1:142">
      <c r="A23" s="1145"/>
      <c r="B23" s="1145"/>
      <c r="C23" s="1145"/>
      <c r="D23" s="1145"/>
      <c r="E23" s="1145"/>
      <c r="F23" s="1145"/>
      <c r="G23" s="1145"/>
      <c r="H23" s="1145"/>
      <c r="I23" s="1145"/>
      <c r="J23" s="1145"/>
      <c r="K23" s="1145"/>
      <c r="L23" s="1145"/>
      <c r="EA23" s="1145"/>
      <c r="EB23" s="1145"/>
      <c r="EC23" s="1145"/>
      <c r="ED23" s="1145"/>
      <c r="EE23" s="1145"/>
      <c r="EF23" s="1145"/>
      <c r="EG23" s="1145"/>
      <c r="EH23" s="1145"/>
      <c r="EI23" s="1145"/>
      <c r="EJ23" s="1145"/>
      <c r="EK23" s="1145"/>
      <c r="EL23" s="1145"/>
    </row>
    <row r="24" spans="1:142">
      <c r="A24" s="1145"/>
      <c r="B24" s="1145"/>
      <c r="C24" s="1145"/>
      <c r="D24" s="1145"/>
      <c r="E24" s="1145"/>
      <c r="F24" s="1145"/>
      <c r="G24" s="1145"/>
      <c r="H24" s="1145"/>
      <c r="I24" s="1145"/>
      <c r="J24" s="1145"/>
      <c r="K24" s="1145"/>
      <c r="L24" s="1145"/>
      <c r="EA24" s="1145"/>
      <c r="EB24" s="1145"/>
      <c r="EC24" s="1145"/>
      <c r="ED24" s="1145"/>
      <c r="EE24" s="1145"/>
      <c r="EF24" s="1145"/>
      <c r="EG24" s="1145"/>
      <c r="EH24" s="1145"/>
      <c r="EI24" s="1145"/>
      <c r="EJ24" s="1145"/>
      <c r="EK24" s="1145"/>
      <c r="EL24" s="1145"/>
    </row>
    <row r="25" spans="1:142">
      <c r="A25" s="1145"/>
      <c r="B25" s="1145"/>
      <c r="C25" s="1145"/>
      <c r="D25" s="1145"/>
      <c r="E25" s="1145"/>
      <c r="F25" s="1145"/>
      <c r="G25" s="1145"/>
      <c r="H25" s="1145"/>
      <c r="I25" s="1145"/>
      <c r="J25" s="1145"/>
      <c r="K25" s="1145"/>
      <c r="L25" s="1145"/>
      <c r="EA25" s="1145"/>
      <c r="EB25" s="1145"/>
      <c r="EC25" s="1145"/>
      <c r="ED25" s="1145"/>
      <c r="EE25" s="1145"/>
      <c r="EF25" s="1145"/>
      <c r="EG25" s="1145"/>
      <c r="EH25" s="1145"/>
      <c r="EI25" s="1145"/>
      <c r="EJ25" s="1145"/>
      <c r="EK25" s="1145"/>
      <c r="EL25" s="1145"/>
    </row>
    <row r="26" spans="1:142">
      <c r="A26" s="1145"/>
      <c r="B26" s="1145"/>
      <c r="C26" s="1145"/>
      <c r="D26" s="1145"/>
      <c r="E26" s="1145"/>
      <c r="F26" s="1145"/>
      <c r="G26" s="1145"/>
      <c r="H26" s="1145"/>
      <c r="I26" s="1146">
        <f>PCheckDate</f>
        <v>43511</v>
      </c>
      <c r="J26" s="1145"/>
      <c r="K26" s="1147">
        <f>PCheckAmt</f>
        <v>854.09</v>
      </c>
      <c r="L26" s="1145"/>
      <c r="EA26" s="1145"/>
      <c r="EB26" s="1145"/>
      <c r="EC26" s="1145"/>
      <c r="ED26" s="1145"/>
      <c r="EE26" s="1145"/>
      <c r="EF26" s="1145"/>
      <c r="EG26" s="1145"/>
      <c r="EH26" s="1145"/>
      <c r="EI26" s="1146">
        <f>PCheckDate</f>
        <v>43511</v>
      </c>
      <c r="EJ26" s="1145"/>
      <c r="EK26" s="1147">
        <f>PCheckAmt</f>
        <v>854.09</v>
      </c>
      <c r="EL26" s="1145"/>
    </row>
    <row r="27" spans="1:142">
      <c r="A27" s="1145"/>
      <c r="B27" s="1145"/>
      <c r="C27" s="1145"/>
      <c r="D27" s="1145"/>
      <c r="E27" s="1145"/>
      <c r="F27" s="1145"/>
      <c r="G27" s="1145"/>
      <c r="H27" s="1145"/>
      <c r="I27" s="1145"/>
      <c r="J27" s="1145"/>
      <c r="K27" s="1145"/>
      <c r="L27" s="1145"/>
      <c r="EA27" s="1145"/>
      <c r="EB27" s="1145"/>
      <c r="EC27" s="1145"/>
      <c r="ED27" s="1145"/>
      <c r="EE27" s="1145"/>
      <c r="EF27" s="1145"/>
      <c r="EG27" s="1145"/>
      <c r="EH27" s="1145"/>
      <c r="EI27" s="1145"/>
      <c r="EJ27" s="1145"/>
      <c r="EK27" s="1145"/>
      <c r="EL27" s="1145"/>
    </row>
    <row r="28" spans="1:142">
      <c r="A28" s="1145"/>
      <c r="B28" s="1145"/>
      <c r="C28" s="862" t="str">
        <f>PCheckAmtWord</f>
        <v>Eight Hundred Fifty-Four and 9/100***************************************************</v>
      </c>
      <c r="D28" s="1145"/>
      <c r="E28" s="1145"/>
      <c r="F28" s="1145"/>
      <c r="G28" s="1145"/>
      <c r="H28" s="1145"/>
      <c r="I28" s="1145"/>
      <c r="J28" s="1145"/>
      <c r="K28" s="1145"/>
      <c r="L28" s="1145"/>
      <c r="EA28" s="1145"/>
      <c r="EB28" s="1145"/>
      <c r="EC28" s="862" t="str">
        <f>PCheckAmtWord</f>
        <v>Eight Hundred Fifty-Four and 9/100***************************************************</v>
      </c>
      <c r="ED28" s="1145"/>
      <c r="EE28" s="1145"/>
      <c r="EF28" s="1145"/>
      <c r="EG28" s="1145"/>
      <c r="EH28" s="1145"/>
      <c r="EI28" s="1145"/>
      <c r="EJ28" s="1145"/>
      <c r="EK28" s="1145"/>
      <c r="EL28" s="1145"/>
    </row>
    <row r="29" spans="1:142">
      <c r="A29" s="1145"/>
      <c r="B29" s="1145"/>
      <c r="C29" s="1145"/>
      <c r="D29" s="1145"/>
      <c r="E29" s="1145"/>
      <c r="F29" s="1145"/>
      <c r="G29" s="1145"/>
      <c r="H29" s="1145"/>
      <c r="I29" s="1145"/>
      <c r="J29" s="1145"/>
      <c r="K29" s="1145"/>
      <c r="L29" s="1145"/>
      <c r="EA29" s="1145"/>
      <c r="EB29" s="1145"/>
      <c r="EC29" s="1145"/>
      <c r="ED29" s="1145"/>
      <c r="EE29" s="1145"/>
      <c r="EF29" s="1145"/>
      <c r="EG29" s="1145"/>
      <c r="EH29" s="1145"/>
      <c r="EI29" s="1145"/>
      <c r="EJ29" s="1145"/>
      <c r="EK29" s="1145"/>
      <c r="EL29" s="1145"/>
    </row>
    <row r="30" spans="1:142">
      <c r="A30" s="1145"/>
      <c r="B30" s="1145"/>
      <c r="C30" s="862" t="str">
        <f>PCheckPayeeName</f>
        <v>Tifany Wang</v>
      </c>
      <c r="D30" s="1145"/>
      <c r="E30" s="1145"/>
      <c r="F30" s="1145"/>
      <c r="G30" s="1145"/>
      <c r="H30" s="1145"/>
      <c r="I30" s="1145"/>
      <c r="J30" s="1145"/>
      <c r="K30" s="1145"/>
      <c r="L30" s="1145"/>
      <c r="EA30" s="1145"/>
      <c r="EB30" s="1145"/>
      <c r="EC30" s="862" t="str">
        <f>PCheckPayeeName</f>
        <v>Tifany Wang</v>
      </c>
      <c r="ED30" s="1145"/>
      <c r="EE30" s="1145"/>
      <c r="EF30" s="1145"/>
      <c r="EG30" s="1145"/>
      <c r="EH30" s="1145"/>
      <c r="EI30" s="1145"/>
      <c r="EJ30" s="1145"/>
      <c r="EK30" s="1145"/>
      <c r="EL30" s="1145"/>
    </row>
    <row r="31" spans="1:142">
      <c r="A31" s="1145"/>
      <c r="B31" s="1145"/>
      <c r="C31" s="862" t="str">
        <f>PCheckAdd1</f>
        <v>2036 Clay Street</v>
      </c>
      <c r="D31" s="1145"/>
      <c r="E31" s="1145"/>
      <c r="F31" s="1145"/>
      <c r="G31" s="1145"/>
      <c r="H31" s="1145"/>
      <c r="I31" s="1145"/>
      <c r="J31" s="1145"/>
      <c r="K31" s="1145"/>
      <c r="L31" s="1145"/>
      <c r="EA31" s="1145"/>
      <c r="EB31" s="1145"/>
      <c r="EC31" s="862" t="str">
        <f>PCheckAdd1</f>
        <v>2036 Clay Street</v>
      </c>
      <c r="ED31" s="1145"/>
      <c r="EE31" s="1145"/>
      <c r="EF31" s="1145"/>
      <c r="EG31" s="1145"/>
      <c r="EH31" s="1145"/>
      <c r="EI31" s="1145"/>
      <c r="EJ31" s="1145"/>
      <c r="EK31" s="1145"/>
      <c r="EL31" s="1145"/>
    </row>
    <row r="32" spans="1:142">
      <c r="A32" s="1145"/>
      <c r="B32" s="1145"/>
      <c r="C32" s="862" t="str">
        <f>PCheckAdd2</f>
        <v>San Francisco, CA 94108</v>
      </c>
      <c r="D32" s="1145"/>
      <c r="E32" s="1145"/>
      <c r="F32" s="1145"/>
      <c r="G32" s="1145"/>
      <c r="H32" s="1145"/>
      <c r="I32" s="1145"/>
      <c r="J32" s="1145"/>
      <c r="K32" s="1145"/>
      <c r="L32" s="1145"/>
      <c r="EA32" s="1145"/>
      <c r="EB32" s="1145"/>
      <c r="EC32" s="862" t="str">
        <f>PCheckAdd2</f>
        <v>San Francisco, CA 94108</v>
      </c>
      <c r="ED32" s="1145"/>
      <c r="EE32" s="1145"/>
      <c r="EF32" s="1145"/>
      <c r="EG32" s="1145"/>
      <c r="EH32" s="1145"/>
      <c r="EI32" s="1145"/>
      <c r="EJ32" s="1145"/>
      <c r="EK32" s="1145"/>
      <c r="EL32" s="1145"/>
    </row>
    <row r="33" spans="1:142">
      <c r="A33" s="1145"/>
      <c r="B33" s="1145"/>
      <c r="C33" s="1145"/>
      <c r="D33" s="1145"/>
      <c r="E33" s="1145"/>
      <c r="F33" s="1145"/>
      <c r="G33" s="1145"/>
      <c r="H33" s="1145"/>
      <c r="I33" s="1145"/>
      <c r="J33" s="1145"/>
      <c r="K33" s="1145"/>
      <c r="L33" s="1145"/>
      <c r="EA33" s="1145"/>
      <c r="EB33" s="1145"/>
      <c r="EC33" s="1145"/>
      <c r="ED33" s="1145"/>
      <c r="EE33" s="1145"/>
      <c r="EF33" s="1145"/>
      <c r="EG33" s="1145"/>
      <c r="EH33" s="1145"/>
      <c r="EI33" s="1145"/>
      <c r="EJ33" s="1145"/>
      <c r="EK33" s="1145"/>
      <c r="EL33" s="1145"/>
    </row>
    <row r="34" spans="1:142">
      <c r="A34" s="1145"/>
      <c r="B34" s="1145"/>
      <c r="C34" s="1145"/>
      <c r="D34" s="1145"/>
      <c r="E34" s="1145"/>
      <c r="F34" s="1145"/>
      <c r="G34" s="1145"/>
      <c r="H34" s="1145"/>
      <c r="I34" s="1145"/>
      <c r="J34" s="1145"/>
      <c r="K34" s="1145"/>
      <c r="L34" s="1145"/>
      <c r="EA34" s="1145"/>
      <c r="EB34" s="1145"/>
      <c r="EC34" s="1145"/>
      <c r="ED34" s="1145"/>
      <c r="EE34" s="1145"/>
      <c r="EF34" s="1145"/>
      <c r="EG34" s="1145"/>
      <c r="EH34" s="1145"/>
      <c r="EI34" s="1145"/>
      <c r="EJ34" s="1145"/>
      <c r="EK34" s="1145"/>
      <c r="EL34" s="1145"/>
    </row>
    <row r="35" spans="1:142">
      <c r="A35" s="1145"/>
      <c r="B35" s="1145"/>
      <c r="C35" s="1145"/>
      <c r="D35" s="1145"/>
      <c r="E35" s="1145"/>
      <c r="F35" s="1145"/>
      <c r="G35" s="1145"/>
      <c r="H35" s="1145"/>
      <c r="I35" s="1145"/>
      <c r="J35" s="1145"/>
      <c r="K35" s="1145"/>
      <c r="L35" s="1145"/>
      <c r="EA35" s="1145"/>
      <c r="EB35" s="1145"/>
      <c r="EC35" s="1145"/>
      <c r="ED35" s="1145"/>
      <c r="EE35" s="1145"/>
      <c r="EF35" s="1145"/>
      <c r="EG35" s="1145"/>
      <c r="EH35" s="1145"/>
      <c r="EI35" s="1145"/>
      <c r="EJ35" s="1145"/>
      <c r="EK35" s="1145"/>
      <c r="EL35" s="1145"/>
    </row>
    <row r="36" spans="1:142">
      <c r="A36" s="1145"/>
      <c r="B36" s="1145"/>
      <c r="C36" s="1145"/>
      <c r="D36" s="1145"/>
      <c r="E36" s="1145"/>
      <c r="F36" s="1145"/>
      <c r="G36" s="1145"/>
      <c r="H36" s="1145"/>
      <c r="I36" s="1145"/>
      <c r="J36" s="1145"/>
      <c r="K36" s="1145"/>
      <c r="L36" s="1145"/>
      <c r="EA36" s="1145"/>
      <c r="EB36" s="1145"/>
      <c r="EC36" s="1145"/>
      <c r="ED36" s="1145"/>
      <c r="EE36" s="1145"/>
      <c r="EF36" s="1145"/>
      <c r="EG36" s="1145"/>
      <c r="EH36" s="1145"/>
      <c r="EI36" s="1145"/>
      <c r="EJ36" s="1145"/>
      <c r="EK36" s="1145"/>
      <c r="EL36" s="1145"/>
    </row>
    <row r="37" spans="1:142">
      <c r="A37" s="1145"/>
      <c r="B37" s="1145"/>
      <c r="C37" s="1145"/>
      <c r="D37" s="1145"/>
      <c r="E37" s="1145"/>
      <c r="F37" s="1145"/>
      <c r="G37" s="1145"/>
      <c r="H37" s="1145"/>
      <c r="I37" s="1145"/>
      <c r="J37" s="1145"/>
      <c r="K37" s="1145"/>
      <c r="L37" s="1145"/>
      <c r="EA37" s="1145"/>
      <c r="EB37" s="1145"/>
      <c r="EC37" s="1145"/>
      <c r="ED37" s="1145"/>
      <c r="EE37" s="1145"/>
      <c r="EF37" s="1145"/>
      <c r="EG37" s="1145"/>
      <c r="EH37" s="1145"/>
      <c r="EI37" s="1145"/>
      <c r="EJ37" s="1145"/>
      <c r="EK37" s="1145"/>
      <c r="EL37" s="1145"/>
    </row>
    <row r="38" spans="1:142">
      <c r="A38" s="1145"/>
      <c r="B38" s="1145"/>
      <c r="C38" s="1145"/>
      <c r="D38" s="1145"/>
      <c r="E38" s="1145"/>
      <c r="F38" s="1145"/>
      <c r="G38" s="1145"/>
      <c r="H38" s="1145"/>
      <c r="I38" s="1145"/>
      <c r="J38" s="1145"/>
      <c r="K38" s="1145"/>
      <c r="L38" s="1145"/>
      <c r="EA38" s="1145"/>
      <c r="EB38" s="1145"/>
      <c r="EC38" s="1145"/>
      <c r="ED38" s="1145"/>
      <c r="EE38" s="1145"/>
      <c r="EF38" s="1145"/>
      <c r="EG38" s="1145"/>
      <c r="EH38" s="1145"/>
      <c r="EI38" s="1145"/>
      <c r="EJ38" s="1145"/>
      <c r="EK38" s="1145"/>
      <c r="EL38" s="1145"/>
    </row>
    <row r="39" spans="1:142">
      <c r="A39" s="1145"/>
      <c r="B39" s="1145"/>
      <c r="C39" s="1145"/>
      <c r="D39" s="1145"/>
      <c r="E39" s="1145"/>
      <c r="F39" s="1145"/>
      <c r="G39" s="1145"/>
      <c r="H39" s="1145"/>
      <c r="I39" s="1145"/>
      <c r="J39" s="1145"/>
      <c r="K39" s="1145"/>
      <c r="L39" s="1145"/>
      <c r="EA39" s="1145"/>
      <c r="EB39" s="1145"/>
      <c r="EC39" s="1145"/>
      <c r="ED39" s="1145"/>
      <c r="EE39" s="1145"/>
      <c r="EF39" s="1145"/>
      <c r="EG39" s="1145"/>
      <c r="EH39" s="1145"/>
      <c r="EI39" s="1145"/>
      <c r="EJ39" s="1145"/>
      <c r="EK39" s="1145"/>
      <c r="EL39" s="1145"/>
    </row>
    <row r="40" spans="1:142">
      <c r="A40" s="1145"/>
      <c r="B40" s="1145"/>
      <c r="C40" s="1145"/>
      <c r="D40" s="1145"/>
      <c r="E40" s="1145"/>
      <c r="F40" s="1145"/>
      <c r="G40" s="1145"/>
      <c r="H40" s="1145"/>
      <c r="I40" s="1145"/>
      <c r="J40" s="1145"/>
      <c r="K40" s="1145"/>
      <c r="L40" s="1145"/>
      <c r="EA40" s="1145"/>
      <c r="EB40" s="1145"/>
      <c r="EC40" s="1145"/>
      <c r="ED40" s="1145"/>
      <c r="EE40" s="1145"/>
      <c r="EF40" s="1145"/>
      <c r="EG40" s="1145"/>
      <c r="EH40" s="1145"/>
      <c r="EI40" s="1145"/>
      <c r="EJ40" s="1145"/>
      <c r="EK40" s="1145"/>
      <c r="EL40" s="1145"/>
    </row>
    <row r="41" spans="1:142">
      <c r="A41" s="1145"/>
      <c r="B41" s="1145"/>
      <c r="C41" s="1145"/>
      <c r="D41" s="1145"/>
      <c r="E41" s="1145"/>
      <c r="F41" s="1145"/>
      <c r="G41" s="1145"/>
      <c r="H41" s="1145"/>
      <c r="I41" s="1145"/>
      <c r="J41" s="1145"/>
      <c r="K41" s="1145"/>
      <c r="L41" s="1145"/>
      <c r="EA41" s="1145"/>
      <c r="EB41" s="1145"/>
      <c r="EC41" s="1145"/>
      <c r="ED41" s="1145"/>
      <c r="EE41" s="1145"/>
      <c r="EF41" s="1145"/>
      <c r="EG41" s="1145"/>
      <c r="EH41" s="1145"/>
      <c r="EI41" s="1145"/>
      <c r="EJ41" s="1145"/>
      <c r="EK41" s="1145"/>
      <c r="EL41" s="1145"/>
    </row>
    <row r="42" spans="1:142">
      <c r="A42" s="1145"/>
      <c r="B42" s="1148" t="s">
        <v>439</v>
      </c>
      <c r="C42" s="1149">
        <f>PCheckEEID</f>
        <v>10001</v>
      </c>
      <c r="D42" s="1145"/>
      <c r="E42" s="1150" t="s">
        <v>134</v>
      </c>
      <c r="F42" s="1150" t="s">
        <v>349</v>
      </c>
      <c r="G42" s="1150" t="s">
        <v>256</v>
      </c>
      <c r="H42" s="1145"/>
      <c r="I42" s="1151" t="s">
        <v>124</v>
      </c>
      <c r="J42" s="1152" t="s">
        <v>153</v>
      </c>
      <c r="K42" s="1152" t="s">
        <v>127</v>
      </c>
      <c r="L42" s="1145"/>
      <c r="EA42" s="1145"/>
      <c r="EB42" s="1148" t="s">
        <v>439</v>
      </c>
      <c r="EC42" s="1149">
        <f>PCheckEEID</f>
        <v>10001</v>
      </c>
      <c r="ED42" s="1145"/>
      <c r="EE42" s="1150" t="s">
        <v>134</v>
      </c>
      <c r="EF42" s="1150" t="s">
        <v>349</v>
      </c>
      <c r="EG42" s="1150" t="s">
        <v>256</v>
      </c>
      <c r="EH42" s="1145"/>
      <c r="EI42" s="1151" t="s">
        <v>124</v>
      </c>
      <c r="EJ42" s="1152" t="s">
        <v>153</v>
      </c>
      <c r="EK42" s="1152" t="s">
        <v>127</v>
      </c>
      <c r="EL42" s="1145"/>
    </row>
    <row r="43" spans="1:142">
      <c r="A43" s="1145"/>
      <c r="B43" s="1148" t="s">
        <v>165</v>
      </c>
      <c r="C43" s="1149" t="str">
        <f>PCheckPayeeName</f>
        <v>Tifany Wang</v>
      </c>
      <c r="D43" s="1145"/>
      <c r="E43" s="1153" t="str">
        <f>Pcknametype1</f>
        <v>Regular</v>
      </c>
      <c r="F43" s="1153">
        <f>Pckhourtype1</f>
        <v>40</v>
      </c>
      <c r="G43" s="1153">
        <f>Pckamt1</f>
        <v>1080</v>
      </c>
      <c r="H43" s="1145"/>
      <c r="I43" s="1154" t="s">
        <v>201</v>
      </c>
      <c r="J43" s="1155">
        <f>PCheckCurFIT</f>
        <v>118.16</v>
      </c>
      <c r="K43" s="1155">
        <f>PCheckYTDFIT</f>
        <v>427.59000000000003</v>
      </c>
      <c r="L43" s="1145"/>
      <c r="EA43" s="1145"/>
      <c r="EB43" s="1148" t="s">
        <v>165</v>
      </c>
      <c r="EC43" s="1149" t="str">
        <f>PCheckPayeeName</f>
        <v>Tifany Wang</v>
      </c>
      <c r="ED43" s="1145"/>
      <c r="EE43" s="1153" t="str">
        <f>Pcknametype1</f>
        <v>Regular</v>
      </c>
      <c r="EF43" s="1153">
        <f>Pckhourtype1</f>
        <v>40</v>
      </c>
      <c r="EG43" s="1153">
        <f>Pckamt1</f>
        <v>1080</v>
      </c>
      <c r="EH43" s="1145"/>
      <c r="EI43" s="1154" t="s">
        <v>201</v>
      </c>
      <c r="EJ43" s="1155">
        <f>PCheckCurFIT</f>
        <v>118.16</v>
      </c>
      <c r="EK43" s="1155">
        <f>PCheckYTDFIT</f>
        <v>427.59000000000003</v>
      </c>
      <c r="EL43" s="1145"/>
    </row>
    <row r="44" spans="1:142">
      <c r="A44" s="1145"/>
      <c r="B44" s="1148" t="s">
        <v>167</v>
      </c>
      <c r="C44" s="1149" t="str">
        <f>PCheckSSN</f>
        <v>XXX-XX-4561</v>
      </c>
      <c r="D44" s="1145"/>
      <c r="E44" s="1153">
        <f>Pcknametype2</f>
        <v>0</v>
      </c>
      <c r="F44" s="1153">
        <f>Pckhourtype2</f>
        <v>0</v>
      </c>
      <c r="G44" s="1153">
        <f>PckAmt2</f>
        <v>0</v>
      </c>
      <c r="H44" s="1145"/>
      <c r="I44" s="1154" t="s">
        <v>24</v>
      </c>
      <c r="J44" s="1155">
        <f>PckcurSIT</f>
        <v>14.33</v>
      </c>
      <c r="K44" s="1155">
        <f>PckytdSIT</f>
        <v>99.17</v>
      </c>
      <c r="L44" s="1145"/>
      <c r="EA44" s="1145"/>
      <c r="EB44" s="1148" t="s">
        <v>167</v>
      </c>
      <c r="EC44" s="1149" t="str">
        <f>PCheckSSN</f>
        <v>XXX-XX-4561</v>
      </c>
      <c r="ED44" s="1145"/>
      <c r="EE44" s="1153">
        <f>Pcknametype2</f>
        <v>0</v>
      </c>
      <c r="EF44" s="1153">
        <f>Pckhourtype2</f>
        <v>0</v>
      </c>
      <c r="EG44" s="1153">
        <f>PckAmt2</f>
        <v>0</v>
      </c>
      <c r="EH44" s="1145"/>
      <c r="EI44" s="1154" t="s">
        <v>24</v>
      </c>
      <c r="EJ44" s="1155">
        <f>PckcurSIT</f>
        <v>14.33</v>
      </c>
      <c r="EK44" s="1155">
        <f>PckytdSIT</f>
        <v>99.17</v>
      </c>
      <c r="EL44" s="1145"/>
    </row>
    <row r="45" spans="1:142">
      <c r="A45" s="1145"/>
      <c r="B45" s="1148" t="s">
        <v>199</v>
      </c>
      <c r="C45" s="1156">
        <f>PCheckDate</f>
        <v>43511</v>
      </c>
      <c r="D45" s="1145"/>
      <c r="E45" s="1153">
        <f>Pcknametype3</f>
        <v>0</v>
      </c>
      <c r="F45" s="1153">
        <f>Pckhourtype3</f>
        <v>0</v>
      </c>
      <c r="G45" s="1153">
        <f>PckAmt3</f>
        <v>0</v>
      </c>
      <c r="H45" s="1145"/>
      <c r="I45" s="1154" t="s">
        <v>49</v>
      </c>
      <c r="J45" s="1155">
        <f>pckcurOASDI</f>
        <v>66.959999999999994</v>
      </c>
      <c r="K45" s="1155">
        <f>pckytdOASDI</f>
        <v>200.88</v>
      </c>
      <c r="L45" s="1145"/>
      <c r="EA45" s="1145"/>
      <c r="EB45" s="1148" t="s">
        <v>199</v>
      </c>
      <c r="EC45" s="1156">
        <f>PCheckDate</f>
        <v>43511</v>
      </c>
      <c r="ED45" s="1145"/>
      <c r="EE45" s="1153">
        <f>Pcknametype3</f>
        <v>0</v>
      </c>
      <c r="EF45" s="1153">
        <f>Pckhourtype3</f>
        <v>0</v>
      </c>
      <c r="EG45" s="1153">
        <f>PckAmt3</f>
        <v>0</v>
      </c>
      <c r="EH45" s="1145"/>
      <c r="EI45" s="1154" t="s">
        <v>49</v>
      </c>
      <c r="EJ45" s="1155">
        <f>pckcurOASDI</f>
        <v>66.959999999999994</v>
      </c>
      <c r="EK45" s="1155">
        <f>pckytdOASDI</f>
        <v>200.88</v>
      </c>
      <c r="EL45" s="1145"/>
    </row>
    <row r="46" spans="1:142">
      <c r="A46" s="1145"/>
      <c r="B46" s="1148" t="s">
        <v>200</v>
      </c>
      <c r="C46" s="1149">
        <f>PChecknumber</f>
        <v>10014</v>
      </c>
      <c r="D46" s="1145"/>
      <c r="E46" s="1153">
        <f>Pcknametype4</f>
        <v>0</v>
      </c>
      <c r="F46" s="1153">
        <f>Pckhourtype4</f>
        <v>0</v>
      </c>
      <c r="G46" s="1153">
        <f>PckAmt4</f>
        <v>0</v>
      </c>
      <c r="H46" s="1145"/>
      <c r="I46" s="1154" t="s">
        <v>50</v>
      </c>
      <c r="J46" s="1155">
        <f>pckcurHI</f>
        <v>15.66</v>
      </c>
      <c r="K46" s="1155">
        <f>pckytdHI</f>
        <v>46.980000000000004</v>
      </c>
      <c r="L46" s="1145"/>
      <c r="EA46" s="1145"/>
      <c r="EB46" s="1148" t="s">
        <v>200</v>
      </c>
      <c r="EC46" s="1149">
        <f>PChecknumber</f>
        <v>10014</v>
      </c>
      <c r="ED46" s="1145"/>
      <c r="EE46" s="1153">
        <f>Pcknametype4</f>
        <v>0</v>
      </c>
      <c r="EF46" s="1153">
        <f>Pckhourtype4</f>
        <v>0</v>
      </c>
      <c r="EG46" s="1153">
        <f>PckAmt4</f>
        <v>0</v>
      </c>
      <c r="EH46" s="1145"/>
      <c r="EI46" s="1154" t="s">
        <v>50</v>
      </c>
      <c r="EJ46" s="1155">
        <f>pckcurHI</f>
        <v>15.66</v>
      </c>
      <c r="EK46" s="1155">
        <f>pckytdHI</f>
        <v>46.980000000000004</v>
      </c>
      <c r="EL46" s="1145"/>
    </row>
    <row r="47" spans="1:142">
      <c r="A47" s="1145"/>
      <c r="B47" s="1148" t="s">
        <v>193</v>
      </c>
      <c r="C47" s="1157">
        <f>PCheckAmt</f>
        <v>854.09</v>
      </c>
      <c r="D47" s="1145"/>
      <c r="E47" s="1153">
        <f>Pcknametype5</f>
        <v>0</v>
      </c>
      <c r="F47" s="1153">
        <f>Pckhourtype5</f>
        <v>0</v>
      </c>
      <c r="G47" s="1153">
        <f>PckAmt5</f>
        <v>0</v>
      </c>
      <c r="H47" s="1145"/>
      <c r="I47" s="1154" t="str">
        <f>PckLocalTaxName</f>
        <v>SDI</v>
      </c>
      <c r="J47" s="1155">
        <f>pckcurSDI</f>
        <v>10.8</v>
      </c>
      <c r="K47" s="1155">
        <f>pckytdSDI</f>
        <v>32.400000000000006</v>
      </c>
      <c r="L47" s="1145"/>
      <c r="EA47" s="1145"/>
      <c r="EB47" s="1148" t="s">
        <v>193</v>
      </c>
      <c r="EC47" s="1157">
        <f>PCheckAmt</f>
        <v>854.09</v>
      </c>
      <c r="ED47" s="1145"/>
      <c r="EE47" s="1153">
        <f>Pcknametype5</f>
        <v>0</v>
      </c>
      <c r="EF47" s="1153">
        <f>Pckhourtype5</f>
        <v>0</v>
      </c>
      <c r="EG47" s="1153">
        <f>PckAmt5</f>
        <v>0</v>
      </c>
      <c r="EH47" s="1145"/>
      <c r="EI47" s="1154" t="str">
        <f>PckLocalTaxName</f>
        <v>SDI</v>
      </c>
      <c r="EJ47" s="1155">
        <f>pckcurSDI</f>
        <v>10.8</v>
      </c>
      <c r="EK47" s="1155">
        <f>pckytdSDI</f>
        <v>32.400000000000006</v>
      </c>
      <c r="EL47" s="1145"/>
    </row>
    <row r="48" spans="1:142">
      <c r="A48" s="1145"/>
      <c r="B48" s="1145"/>
      <c r="C48" s="1149"/>
      <c r="D48" s="1145"/>
      <c r="E48" s="1153">
        <f>Pcknametype6</f>
        <v>0</v>
      </c>
      <c r="F48" s="1153">
        <f>Pckhourtype6</f>
        <v>0</v>
      </c>
      <c r="G48" s="1153">
        <f>PckAmt6</f>
        <v>0</v>
      </c>
      <c r="H48" s="1145"/>
      <c r="I48" s="1154" t="str">
        <f>PckDednametype1</f>
        <v>401K</v>
      </c>
      <c r="J48" s="1155">
        <f>PckDedcur1</f>
        <v>0</v>
      </c>
      <c r="K48" s="1153">
        <f>PckDedytd1</f>
        <v>0</v>
      </c>
      <c r="L48" s="1145"/>
      <c r="EA48" s="1145"/>
      <c r="EB48" s="1145"/>
      <c r="EC48" s="1149"/>
      <c r="ED48" s="1145"/>
      <c r="EE48" s="1153">
        <f>Pcknametype6</f>
        <v>0</v>
      </c>
      <c r="EF48" s="1153">
        <f>Pckhourtype6</f>
        <v>0</v>
      </c>
      <c r="EG48" s="1153">
        <f>PckAmt6</f>
        <v>0</v>
      </c>
      <c r="EH48" s="1145"/>
      <c r="EI48" s="1154" t="str">
        <f>PckDednametype1</f>
        <v>401K</v>
      </c>
      <c r="EJ48" s="1155">
        <f>PckDedcur1</f>
        <v>0</v>
      </c>
      <c r="EK48" s="1153">
        <f>PckDedytd1</f>
        <v>0</v>
      </c>
      <c r="EL48" s="1145"/>
    </row>
    <row r="49" spans="1:142">
      <c r="A49" s="1145"/>
      <c r="B49" s="1148" t="s">
        <v>550</v>
      </c>
      <c r="C49" s="1158">
        <f>PckVacation_Accrued</f>
        <v>0</v>
      </c>
      <c r="D49" s="1145"/>
      <c r="E49" s="1153">
        <f>Pcknametype7</f>
        <v>0</v>
      </c>
      <c r="F49" s="1153">
        <f>Pckhourtype7</f>
        <v>0</v>
      </c>
      <c r="G49" s="1153">
        <f>PckAmt7</f>
        <v>0</v>
      </c>
      <c r="H49" s="1145"/>
      <c r="I49" s="1154" t="str">
        <f>PckDednametype2</f>
        <v>125P</v>
      </c>
      <c r="J49" s="1155">
        <f>PckDedCur2</f>
        <v>0</v>
      </c>
      <c r="K49" s="1153">
        <f>PckDedytd2</f>
        <v>0</v>
      </c>
      <c r="L49" s="1145"/>
      <c r="EA49" s="1145"/>
      <c r="EB49" s="1148" t="s">
        <v>550</v>
      </c>
      <c r="EC49" s="1158">
        <f>PckVacation_Accrued</f>
        <v>0</v>
      </c>
      <c r="ED49" s="1145"/>
      <c r="EE49" s="1153">
        <f>Pcknametype7</f>
        <v>0</v>
      </c>
      <c r="EF49" s="1153">
        <f>Pckhourtype7</f>
        <v>0</v>
      </c>
      <c r="EG49" s="1153">
        <f>PckAmt7</f>
        <v>0</v>
      </c>
      <c r="EH49" s="1145"/>
      <c r="EI49" s="1154" t="str">
        <f>PckDednametype2</f>
        <v>125P</v>
      </c>
      <c r="EJ49" s="1155">
        <f>PckDedCur2</f>
        <v>0</v>
      </c>
      <c r="EK49" s="1153">
        <f>PckDedytd2</f>
        <v>0</v>
      </c>
      <c r="EL49" s="1145"/>
    </row>
    <row r="50" spans="1:142">
      <c r="A50" s="1145"/>
      <c r="B50" s="1148" t="s">
        <v>360</v>
      </c>
      <c r="C50" s="1159">
        <f>PckVacation_Used</f>
        <v>0</v>
      </c>
      <c r="D50" s="1145"/>
      <c r="E50" s="1153">
        <f>Pcknametype8</f>
        <v>0</v>
      </c>
      <c r="F50" s="1153">
        <f>Pckhourtype8</f>
        <v>0</v>
      </c>
      <c r="G50" s="1153">
        <f>PckAmt8</f>
        <v>0</v>
      </c>
      <c r="H50" s="1145"/>
      <c r="I50" s="1154" t="str">
        <f>PckDednametype3</f>
        <v>HSA</v>
      </c>
      <c r="J50" s="1155">
        <f>PckDedCur3</f>
        <v>0</v>
      </c>
      <c r="K50" s="1153">
        <f>PckDedytd3</f>
        <v>0</v>
      </c>
      <c r="L50" s="1145"/>
      <c r="EA50" s="1145"/>
      <c r="EB50" s="1148" t="s">
        <v>360</v>
      </c>
      <c r="EC50" s="1159">
        <f>PckVacation_Used</f>
        <v>0</v>
      </c>
      <c r="ED50" s="1145"/>
      <c r="EE50" s="1153">
        <f>Pcknametype8</f>
        <v>0</v>
      </c>
      <c r="EF50" s="1153">
        <f>Pckhourtype8</f>
        <v>0</v>
      </c>
      <c r="EG50" s="1153">
        <f>PckAmt8</f>
        <v>0</v>
      </c>
      <c r="EH50" s="1145"/>
      <c r="EI50" s="1154" t="str">
        <f>PckDednametype3</f>
        <v>HSA</v>
      </c>
      <c r="EJ50" s="1155">
        <f>PckDedCur3</f>
        <v>0</v>
      </c>
      <c r="EK50" s="1153">
        <f>PckDedytd3</f>
        <v>0</v>
      </c>
      <c r="EL50" s="1145"/>
    </row>
    <row r="51" spans="1:142">
      <c r="A51" s="1145"/>
      <c r="B51" s="1148" t="s">
        <v>551</v>
      </c>
      <c r="C51" s="1158">
        <f>PckVacation_Balance</f>
        <v>0</v>
      </c>
      <c r="D51" s="1145"/>
      <c r="E51" s="1153">
        <f>Pcknametype9</f>
        <v>0</v>
      </c>
      <c r="F51" s="1153">
        <f>Pckhourtype9</f>
        <v>0</v>
      </c>
      <c r="G51" s="1153">
        <f>PckAmt9</f>
        <v>0</v>
      </c>
      <c r="H51" s="1145"/>
      <c r="I51" s="1154" t="str">
        <f>PckDednametype4</f>
        <v>Other</v>
      </c>
      <c r="J51" s="1155">
        <f>PckDedCur4</f>
        <v>0</v>
      </c>
      <c r="K51" s="1153">
        <f>PckDedytd4</f>
        <v>0</v>
      </c>
      <c r="L51" s="1145"/>
      <c r="EA51" s="1145"/>
      <c r="EB51" s="1148" t="s">
        <v>551</v>
      </c>
      <c r="EC51" s="1158">
        <f>PckVacation_Balance</f>
        <v>0</v>
      </c>
      <c r="ED51" s="1145"/>
      <c r="EE51" s="1153">
        <f>Pcknametype9</f>
        <v>0</v>
      </c>
      <c r="EF51" s="1153">
        <f>Pckhourtype9</f>
        <v>0</v>
      </c>
      <c r="EG51" s="1153">
        <f>PckAmt9</f>
        <v>0</v>
      </c>
      <c r="EH51" s="1145"/>
      <c r="EI51" s="1154" t="str">
        <f>PckDednametype4</f>
        <v>Other</v>
      </c>
      <c r="EJ51" s="1155">
        <f>PckDedCur4</f>
        <v>0</v>
      </c>
      <c r="EK51" s="1153">
        <f>PckDedytd4</f>
        <v>0</v>
      </c>
      <c r="EL51" s="1145"/>
    </row>
    <row r="52" spans="1:142">
      <c r="A52" s="1145"/>
      <c r="B52" s="1145"/>
      <c r="C52" s="1145"/>
      <c r="D52" s="1145"/>
      <c r="E52" s="1151" t="s">
        <v>94</v>
      </c>
      <c r="F52" s="1152" t="s">
        <v>153</v>
      </c>
      <c r="G52" s="1152" t="s">
        <v>127</v>
      </c>
      <c r="H52" s="1145"/>
      <c r="I52" s="1154" t="s">
        <v>225</v>
      </c>
      <c r="J52" s="1155">
        <f>PckDedCur5</f>
        <v>225.91</v>
      </c>
      <c r="K52" s="1155">
        <f>PckDedytd5</f>
        <v>807.02</v>
      </c>
      <c r="L52" s="1145"/>
      <c r="EA52" s="1145"/>
      <c r="EB52" s="1145"/>
      <c r="EC52" s="1145"/>
      <c r="ED52" s="1145"/>
      <c r="EE52" s="1151" t="s">
        <v>94</v>
      </c>
      <c r="EF52" s="1152" t="s">
        <v>153</v>
      </c>
      <c r="EG52" s="1152" t="s">
        <v>127</v>
      </c>
      <c r="EH52" s="1145"/>
      <c r="EI52" s="1154" t="s">
        <v>225</v>
      </c>
      <c r="EJ52" s="1155">
        <f>PckDedCur5</f>
        <v>225.91</v>
      </c>
      <c r="EK52" s="1155">
        <f>PckDedytd5</f>
        <v>807.02</v>
      </c>
      <c r="EL52" s="1145"/>
    </row>
    <row r="53" spans="1:142">
      <c r="A53" s="1145"/>
      <c r="B53" s="1145"/>
      <c r="C53" s="1145"/>
      <c r="D53" s="1145"/>
      <c r="E53" s="1151" t="s">
        <v>134</v>
      </c>
      <c r="F53" s="1150">
        <f>PCheckCurWage</f>
        <v>1080</v>
      </c>
      <c r="G53" s="1150">
        <f>PCheckTYDWage</f>
        <v>3240</v>
      </c>
      <c r="H53" s="1160"/>
      <c r="I53" s="1151" t="s">
        <v>156</v>
      </c>
      <c r="J53" s="1150">
        <f>Net_Paycur</f>
        <v>854.09</v>
      </c>
      <c r="K53" s="1150">
        <f>PckNetYTD</f>
        <v>2432.98</v>
      </c>
      <c r="L53" s="1145"/>
      <c r="EA53" s="1145"/>
      <c r="EB53" s="1145"/>
      <c r="EC53" s="1145"/>
      <c r="ED53" s="1145"/>
      <c r="EE53" s="1151" t="s">
        <v>134</v>
      </c>
      <c r="EF53" s="1150">
        <f>PCheckCurWage</f>
        <v>1080</v>
      </c>
      <c r="EG53" s="1150">
        <f>PCheckTYDWage</f>
        <v>3240</v>
      </c>
      <c r="EH53" s="1160"/>
      <c r="EI53" s="1151" t="s">
        <v>156</v>
      </c>
      <c r="EJ53" s="1150">
        <f>Net_Paycur</f>
        <v>854.09</v>
      </c>
      <c r="EK53" s="1150">
        <f>PckNetYTD</f>
        <v>2432.98</v>
      </c>
      <c r="EL53" s="1145"/>
    </row>
    <row r="54" spans="1:142">
      <c r="A54" s="1145"/>
      <c r="B54" s="1145"/>
      <c r="C54" s="1145"/>
      <c r="D54" s="1145"/>
      <c r="E54" s="1145"/>
      <c r="F54" s="1145"/>
      <c r="G54" s="1145"/>
      <c r="H54" s="1145"/>
      <c r="I54" s="1145"/>
      <c r="J54" s="1145"/>
      <c r="K54" s="1145"/>
      <c r="L54" s="1145"/>
      <c r="EA54" s="1145"/>
      <c r="EB54" s="1145"/>
      <c r="EC54" s="1145"/>
      <c r="ED54" s="1145"/>
      <c r="EE54" s="1145"/>
      <c r="EF54" s="1145"/>
      <c r="EG54" s="1145"/>
      <c r="EH54" s="1145"/>
      <c r="EI54" s="1145"/>
      <c r="EJ54" s="1145"/>
      <c r="EK54" s="1145"/>
      <c r="EL54" s="1145"/>
    </row>
    <row r="55" spans="1:142" s="875" customFormat="1">
      <c r="A55" s="877"/>
      <c r="B55" s="877"/>
      <c r="C55" s="877"/>
      <c r="D55" s="877"/>
      <c r="E55" s="877"/>
      <c r="F55" s="877"/>
      <c r="G55" s="877"/>
      <c r="H55" s="877"/>
      <c r="I55" s="877"/>
      <c r="J55" s="877"/>
      <c r="K55" s="877"/>
      <c r="L55" s="877"/>
      <c r="DZ55" s="1162"/>
      <c r="EA55" s="1162"/>
      <c r="EB55" s="1162"/>
      <c r="EC55" s="1162"/>
      <c r="ED55" s="1162"/>
      <c r="EE55" s="1162"/>
      <c r="EF55" s="1162"/>
      <c r="EG55" s="1162"/>
      <c r="EH55" s="1162"/>
      <c r="EI55" s="1162"/>
      <c r="EJ55" s="1162"/>
      <c r="EK55" s="1162"/>
      <c r="EL55" s="1162"/>
    </row>
    <row r="56" spans="1:142" s="875" customFormat="1">
      <c r="A56" s="877"/>
      <c r="B56" s="877"/>
      <c r="C56" s="877"/>
      <c r="D56" s="877"/>
      <c r="E56" s="877"/>
      <c r="F56" s="877"/>
      <c r="G56" s="877"/>
      <c r="H56" s="877"/>
      <c r="I56" s="877"/>
      <c r="J56" s="877"/>
      <c r="K56" s="877"/>
      <c r="L56" s="877"/>
      <c r="DZ56" s="1162"/>
      <c r="EA56" s="1162"/>
      <c r="EB56" s="1162"/>
      <c r="EC56" s="1162"/>
      <c r="ED56" s="1162"/>
      <c r="EE56" s="1162"/>
      <c r="EF56" s="1162"/>
      <c r="EG56" s="1162"/>
      <c r="EH56" s="1162"/>
      <c r="EI56" s="1162"/>
      <c r="EJ56" s="1162"/>
      <c r="EK56" s="1162"/>
      <c r="EL56" s="1162"/>
    </row>
    <row r="57" spans="1:142" s="875" customFormat="1">
      <c r="A57" s="877"/>
      <c r="B57" s="877"/>
      <c r="C57" s="877"/>
      <c r="D57" s="877"/>
      <c r="E57" s="877"/>
      <c r="F57" s="877"/>
      <c r="G57" s="877"/>
      <c r="H57" s="877"/>
      <c r="I57" s="877"/>
      <c r="J57" s="877"/>
      <c r="K57" s="877"/>
      <c r="L57" s="877"/>
      <c r="DZ57" s="1162"/>
      <c r="EA57" s="1162"/>
      <c r="EB57" s="1162"/>
      <c r="EC57" s="1162"/>
      <c r="ED57" s="1162"/>
      <c r="EE57" s="1162"/>
      <c r="EF57" s="1162"/>
      <c r="EG57" s="1162"/>
      <c r="EH57" s="1162"/>
      <c r="EI57" s="1162"/>
      <c r="EJ57" s="1162"/>
      <c r="EK57" s="1162"/>
      <c r="EL57" s="1162"/>
    </row>
    <row r="58" spans="1:142" s="875" customFormat="1">
      <c r="A58" s="877"/>
      <c r="B58" s="877"/>
      <c r="C58" s="877"/>
      <c r="D58" s="877"/>
      <c r="E58" s="877"/>
      <c r="F58" s="877"/>
      <c r="G58" s="877"/>
      <c r="H58" s="877"/>
      <c r="I58" s="877"/>
      <c r="J58" s="877"/>
      <c r="K58" s="877"/>
      <c r="L58" s="877"/>
      <c r="DZ58" s="1162"/>
      <c r="EA58" s="1162"/>
      <c r="EB58" s="1162"/>
      <c r="EC58" s="1162"/>
      <c r="ED58" s="1162"/>
      <c r="EE58" s="1162"/>
      <c r="EF58" s="1162"/>
      <c r="EG58" s="1162"/>
      <c r="EH58" s="1162"/>
      <c r="EI58" s="1162"/>
      <c r="EJ58" s="1162"/>
      <c r="EK58" s="1162"/>
      <c r="EL58" s="1162"/>
    </row>
    <row r="59" spans="1:142" s="875" customFormat="1">
      <c r="A59" s="877"/>
      <c r="B59" s="877"/>
      <c r="C59" s="877"/>
      <c r="D59" s="877"/>
      <c r="E59" s="877"/>
      <c r="F59" s="877"/>
      <c r="G59" s="877"/>
      <c r="H59" s="877"/>
      <c r="I59" s="877"/>
      <c r="J59" s="877"/>
      <c r="K59" s="877"/>
      <c r="L59" s="877"/>
      <c r="DZ59" s="1162"/>
      <c r="EA59" s="1162"/>
      <c r="EB59" s="1162"/>
      <c r="EC59" s="1162"/>
      <c r="ED59" s="1162"/>
      <c r="EE59" s="1162"/>
      <c r="EF59" s="1162"/>
      <c r="EG59" s="1162"/>
      <c r="EH59" s="1162"/>
      <c r="EI59" s="1162"/>
      <c r="EJ59" s="1162"/>
      <c r="EK59" s="1162"/>
      <c r="EL59" s="1162"/>
    </row>
    <row r="60" spans="1:142" s="875" customFormat="1">
      <c r="A60" s="877"/>
      <c r="B60" s="877"/>
      <c r="C60" s="877"/>
      <c r="D60" s="877"/>
      <c r="E60" s="877"/>
      <c r="F60" s="877"/>
      <c r="G60" s="877"/>
      <c r="H60" s="877"/>
      <c r="I60" s="877"/>
      <c r="J60" s="877"/>
      <c r="K60" s="877"/>
      <c r="L60" s="877"/>
      <c r="DZ60" s="1162"/>
      <c r="EA60" s="1162"/>
      <c r="EB60" s="1162"/>
      <c r="EC60" s="1162"/>
      <c r="ED60" s="1162"/>
      <c r="EE60" s="1162"/>
      <c r="EF60" s="1162"/>
      <c r="EG60" s="1162"/>
      <c r="EH60" s="1162"/>
      <c r="EI60" s="1162"/>
      <c r="EJ60" s="1162"/>
      <c r="EK60" s="1162"/>
      <c r="EL60" s="1162"/>
    </row>
    <row r="61" spans="1:142" s="875" customFormat="1">
      <c r="A61" s="877"/>
      <c r="B61" s="877"/>
      <c r="C61" s="877"/>
      <c r="D61" s="877"/>
      <c r="E61" s="877"/>
      <c r="F61" s="877"/>
      <c r="G61" s="877"/>
      <c r="H61" s="877"/>
      <c r="I61" s="877"/>
      <c r="J61" s="877"/>
      <c r="K61" s="877"/>
      <c r="L61" s="877"/>
      <c r="DZ61" s="1162"/>
      <c r="EA61" s="1162"/>
      <c r="EB61" s="1162"/>
      <c r="EC61" s="1162"/>
      <c r="ED61" s="1162"/>
      <c r="EE61" s="1162"/>
      <c r="EF61" s="1162"/>
      <c r="EG61" s="1162"/>
      <c r="EH61" s="1162"/>
      <c r="EI61" s="1162"/>
      <c r="EJ61" s="1162"/>
      <c r="EK61" s="1162"/>
      <c r="EL61" s="1162"/>
    </row>
    <row r="62" spans="1:142" s="875" customFormat="1">
      <c r="A62" s="877"/>
      <c r="B62" s="877"/>
      <c r="C62" s="877"/>
      <c r="D62" s="877"/>
      <c r="E62" s="877"/>
      <c r="F62" s="877"/>
      <c r="G62" s="877"/>
      <c r="H62" s="877"/>
      <c r="I62" s="877"/>
      <c r="J62" s="877"/>
      <c r="K62" s="877"/>
      <c r="L62" s="877"/>
      <c r="DZ62" s="1162"/>
      <c r="EA62" s="1162"/>
      <c r="EB62" s="1162"/>
      <c r="EC62" s="1162"/>
      <c r="ED62" s="1162"/>
      <c r="EE62" s="1162"/>
      <c r="EF62" s="1162"/>
      <c r="EG62" s="1162"/>
      <c r="EH62" s="1162"/>
      <c r="EI62" s="1162"/>
      <c r="EJ62" s="1162"/>
      <c r="EK62" s="1162"/>
      <c r="EL62" s="1162"/>
    </row>
    <row r="63" spans="1:142" s="875" customFormat="1">
      <c r="A63" s="877"/>
      <c r="B63" s="877"/>
      <c r="C63" s="877"/>
      <c r="D63" s="877"/>
      <c r="E63" s="877"/>
      <c r="F63" s="877"/>
      <c r="G63" s="877"/>
      <c r="H63" s="877"/>
      <c r="I63" s="877"/>
      <c r="J63" s="877"/>
      <c r="K63" s="877"/>
      <c r="L63" s="877"/>
      <c r="DZ63" s="1162"/>
      <c r="EA63" s="1162"/>
      <c r="EB63" s="1162"/>
      <c r="EC63" s="1162"/>
      <c r="ED63" s="1162"/>
      <c r="EE63" s="1162"/>
      <c r="EF63" s="1162"/>
      <c r="EG63" s="1162"/>
      <c r="EH63" s="1162"/>
      <c r="EI63" s="1162"/>
      <c r="EJ63" s="1162"/>
      <c r="EK63" s="1162"/>
      <c r="EL63" s="1162"/>
    </row>
    <row r="64" spans="1:142" s="875" customFormat="1">
      <c r="A64" s="877"/>
      <c r="B64" s="877"/>
      <c r="C64" s="877"/>
      <c r="D64" s="877"/>
      <c r="E64" s="877"/>
      <c r="F64" s="877"/>
      <c r="G64" s="877"/>
      <c r="H64" s="877"/>
      <c r="I64" s="877"/>
      <c r="J64" s="877"/>
      <c r="K64" s="877"/>
      <c r="L64" s="877"/>
      <c r="DZ64" s="1162"/>
      <c r="EA64" s="1162"/>
      <c r="EB64" s="1162"/>
      <c r="EC64" s="1162"/>
      <c r="ED64" s="1162"/>
      <c r="EE64" s="1162"/>
      <c r="EF64" s="1162"/>
      <c r="EG64" s="1162"/>
      <c r="EH64" s="1162"/>
      <c r="EI64" s="1162"/>
      <c r="EJ64" s="1162"/>
      <c r="EK64" s="1162"/>
      <c r="EL64" s="1162"/>
    </row>
    <row r="65" spans="1:142" s="875" customFormat="1">
      <c r="A65" s="877"/>
      <c r="B65" s="877"/>
      <c r="C65" s="877"/>
      <c r="D65" s="877"/>
      <c r="E65" s="877"/>
      <c r="F65" s="877"/>
      <c r="G65" s="877"/>
      <c r="H65" s="877"/>
      <c r="I65" s="877"/>
      <c r="J65" s="877"/>
      <c r="K65" s="877"/>
      <c r="L65" s="877"/>
      <c r="DZ65" s="1162"/>
      <c r="EA65" s="1162"/>
      <c r="EB65" s="1162"/>
      <c r="EC65" s="1162"/>
      <c r="ED65" s="1162"/>
      <c r="EE65" s="1162"/>
      <c r="EF65" s="1162"/>
      <c r="EG65" s="1162"/>
      <c r="EH65" s="1162"/>
      <c r="EI65" s="1162"/>
      <c r="EJ65" s="1162"/>
      <c r="EK65" s="1162"/>
      <c r="EL65" s="1162"/>
    </row>
    <row r="66" spans="1:142" s="875" customFormat="1">
      <c r="A66" s="877"/>
      <c r="B66" s="877"/>
      <c r="C66" s="877"/>
      <c r="D66" s="877"/>
      <c r="E66" s="877"/>
      <c r="F66" s="877"/>
      <c r="G66" s="877"/>
      <c r="H66" s="877"/>
      <c r="I66" s="877"/>
      <c r="J66" s="877"/>
      <c r="K66" s="877"/>
      <c r="L66" s="877"/>
      <c r="DZ66" s="1162"/>
      <c r="EA66" s="1162"/>
      <c r="EB66" s="1162"/>
      <c r="EC66" s="1162"/>
      <c r="ED66" s="1162"/>
      <c r="EE66" s="1162"/>
      <c r="EF66" s="1162"/>
      <c r="EG66" s="1162"/>
      <c r="EH66" s="1162"/>
      <c r="EI66" s="1162"/>
      <c r="EJ66" s="1162"/>
      <c r="EK66" s="1162"/>
      <c r="EL66" s="1162"/>
    </row>
    <row r="67" spans="1:142" s="875" customFormat="1">
      <c r="A67" s="877"/>
      <c r="B67" s="877"/>
      <c r="C67" s="877"/>
      <c r="D67" s="877"/>
      <c r="E67" s="877"/>
      <c r="F67" s="877"/>
      <c r="G67" s="877"/>
      <c r="H67" s="877"/>
      <c r="I67" s="877"/>
      <c r="J67" s="877"/>
      <c r="K67" s="877"/>
      <c r="L67" s="877"/>
      <c r="DZ67" s="1162"/>
      <c r="EA67" s="1162"/>
      <c r="EB67" s="1162"/>
      <c r="EC67" s="1162"/>
      <c r="ED67" s="1162"/>
      <c r="EE67" s="1162"/>
      <c r="EF67" s="1162"/>
      <c r="EG67" s="1162"/>
      <c r="EH67" s="1162"/>
      <c r="EI67" s="1162"/>
      <c r="EJ67" s="1162"/>
      <c r="EK67" s="1162"/>
      <c r="EL67" s="1162"/>
    </row>
    <row r="68" spans="1:142" s="875" customFormat="1">
      <c r="A68" s="877"/>
      <c r="B68" s="877"/>
      <c r="C68" s="877"/>
      <c r="D68" s="877"/>
      <c r="E68" s="877"/>
      <c r="F68" s="877"/>
      <c r="G68" s="877"/>
      <c r="H68" s="877"/>
      <c r="I68" s="877"/>
      <c r="J68" s="877"/>
      <c r="K68" s="877"/>
      <c r="L68" s="877"/>
      <c r="DZ68" s="1162"/>
      <c r="EA68" s="1162"/>
      <c r="EB68" s="1162"/>
      <c r="EC68" s="1162"/>
      <c r="ED68" s="1162"/>
      <c r="EE68" s="1162"/>
      <c r="EF68" s="1162"/>
      <c r="EG68" s="1162"/>
      <c r="EH68" s="1162"/>
      <c r="EI68" s="1162"/>
      <c r="EJ68" s="1162"/>
      <c r="EK68" s="1162"/>
      <c r="EL68" s="1162"/>
    </row>
    <row r="69" spans="1:142" s="875" customFormat="1">
      <c r="A69" s="877"/>
      <c r="B69" s="877"/>
      <c r="C69" s="877"/>
      <c r="D69" s="877"/>
      <c r="E69" s="877"/>
      <c r="F69" s="877"/>
      <c r="G69" s="877"/>
      <c r="H69" s="877"/>
      <c r="I69" s="877"/>
      <c r="J69" s="877"/>
      <c r="K69" s="877"/>
      <c r="L69" s="877"/>
      <c r="DZ69" s="1162"/>
      <c r="EA69" s="1162"/>
      <c r="EB69" s="1162"/>
      <c r="EC69" s="1162"/>
      <c r="ED69" s="1162"/>
      <c r="EE69" s="1162"/>
      <c r="EF69" s="1162"/>
      <c r="EG69" s="1162"/>
      <c r="EH69" s="1162"/>
      <c r="EI69" s="1162"/>
      <c r="EJ69" s="1162"/>
      <c r="EK69" s="1162"/>
      <c r="EL69" s="1162"/>
    </row>
    <row r="70" spans="1:142" s="875" customFormat="1">
      <c r="A70" s="877"/>
      <c r="B70" s="877"/>
      <c r="C70" s="877"/>
      <c r="D70" s="877"/>
      <c r="E70" s="877"/>
      <c r="F70" s="877"/>
      <c r="G70" s="877"/>
      <c r="H70" s="877"/>
      <c r="I70" s="877"/>
      <c r="J70" s="877"/>
      <c r="K70" s="877"/>
      <c r="L70" s="877"/>
      <c r="DZ70" s="1162"/>
      <c r="EA70" s="1162"/>
      <c r="EB70" s="1162"/>
      <c r="EC70" s="1162"/>
      <c r="ED70" s="1162"/>
      <c r="EE70" s="1162"/>
      <c r="EF70" s="1162"/>
      <c r="EG70" s="1162"/>
      <c r="EH70" s="1162"/>
      <c r="EI70" s="1162"/>
      <c r="EJ70" s="1162"/>
      <c r="EK70" s="1162"/>
      <c r="EL70" s="1162"/>
    </row>
    <row r="71" spans="1:142" s="875" customFormat="1">
      <c r="A71" s="877"/>
      <c r="B71" s="877"/>
      <c r="C71" s="877"/>
      <c r="D71" s="877"/>
      <c r="E71" s="877"/>
      <c r="F71" s="877"/>
      <c r="G71" s="877"/>
      <c r="H71" s="877"/>
      <c r="I71" s="877"/>
      <c r="J71" s="877"/>
      <c r="K71" s="877"/>
      <c r="L71" s="877"/>
      <c r="DZ71" s="1162"/>
      <c r="EA71" s="1162"/>
      <c r="EB71" s="1162"/>
      <c r="EC71" s="1162"/>
      <c r="ED71" s="1162"/>
      <c r="EE71" s="1162"/>
      <c r="EF71" s="1162"/>
      <c r="EG71" s="1162"/>
      <c r="EH71" s="1162"/>
      <c r="EI71" s="1162"/>
      <c r="EJ71" s="1162"/>
      <c r="EK71" s="1162"/>
      <c r="EL71" s="1162"/>
    </row>
    <row r="72" spans="1:142" s="875" customFormat="1">
      <c r="A72" s="877"/>
      <c r="B72" s="877"/>
      <c r="C72" s="877"/>
      <c r="D72" s="877"/>
      <c r="E72" s="877"/>
      <c r="F72" s="877"/>
      <c r="G72" s="877"/>
      <c r="H72" s="877"/>
      <c r="I72" s="877"/>
      <c r="J72" s="877"/>
      <c r="K72" s="877"/>
      <c r="L72" s="877"/>
      <c r="DZ72" s="1162"/>
      <c r="EA72" s="1162"/>
      <c r="EB72" s="1162"/>
      <c r="EC72" s="1162"/>
      <c r="ED72" s="1162"/>
      <c r="EE72" s="1162"/>
      <c r="EF72" s="1162"/>
      <c r="EG72" s="1162"/>
      <c r="EH72" s="1162"/>
      <c r="EI72" s="1162"/>
      <c r="EJ72" s="1162"/>
      <c r="EK72" s="1162"/>
      <c r="EL72" s="1162"/>
    </row>
    <row r="73" spans="1:142" s="875" customFormat="1">
      <c r="A73" s="877"/>
      <c r="B73" s="877"/>
      <c r="C73" s="877"/>
      <c r="D73" s="877"/>
      <c r="E73" s="877"/>
      <c r="F73" s="877"/>
      <c r="G73" s="877"/>
      <c r="H73" s="877"/>
      <c r="I73" s="877"/>
      <c r="J73" s="877"/>
      <c r="K73" s="877"/>
      <c r="L73" s="877"/>
      <c r="DZ73" s="1162"/>
      <c r="EA73" s="1162"/>
      <c r="EB73" s="1162"/>
      <c r="EC73" s="1162"/>
      <c r="ED73" s="1162"/>
      <c r="EE73" s="1162"/>
      <c r="EF73" s="1162"/>
      <c r="EG73" s="1162"/>
      <c r="EH73" s="1162"/>
      <c r="EI73" s="1162"/>
      <c r="EJ73" s="1162"/>
      <c r="EK73" s="1162"/>
      <c r="EL73" s="1162"/>
    </row>
    <row r="74" spans="1:142" s="875" customFormat="1">
      <c r="A74" s="877"/>
      <c r="B74" s="877"/>
      <c r="C74" s="877"/>
      <c r="D74" s="877"/>
      <c r="E74" s="877"/>
      <c r="F74" s="877"/>
      <c r="G74" s="877"/>
      <c r="H74" s="877"/>
      <c r="I74" s="877"/>
      <c r="J74" s="877"/>
      <c r="K74" s="877"/>
      <c r="L74" s="877"/>
      <c r="DZ74" s="1162"/>
      <c r="EA74" s="1162"/>
      <c r="EB74" s="1162"/>
      <c r="EC74" s="1162"/>
      <c r="ED74" s="1162"/>
      <c r="EE74" s="1162"/>
      <c r="EF74" s="1162"/>
      <c r="EG74" s="1162"/>
      <c r="EH74" s="1162"/>
      <c r="EI74" s="1162"/>
      <c r="EJ74" s="1162"/>
      <c r="EK74" s="1162"/>
      <c r="EL74" s="1162"/>
    </row>
    <row r="75" spans="1:142" s="875" customFormat="1">
      <c r="A75" s="877"/>
      <c r="B75" s="877"/>
      <c r="C75" s="877"/>
      <c r="D75" s="877"/>
      <c r="E75" s="877"/>
      <c r="F75" s="877"/>
      <c r="G75" s="877"/>
      <c r="H75" s="877"/>
      <c r="I75" s="877"/>
      <c r="J75" s="877"/>
      <c r="K75" s="877"/>
      <c r="L75" s="877"/>
      <c r="DZ75" s="1162"/>
      <c r="EA75" s="1162"/>
      <c r="EB75" s="1162"/>
      <c r="EC75" s="1162"/>
      <c r="ED75" s="1162"/>
      <c r="EE75" s="1162"/>
      <c r="EF75" s="1162"/>
      <c r="EG75" s="1162"/>
      <c r="EH75" s="1162"/>
      <c r="EI75" s="1162"/>
      <c r="EJ75" s="1162"/>
      <c r="EK75" s="1162"/>
      <c r="EL75" s="1162"/>
    </row>
    <row r="76" spans="1:142" s="875" customFormat="1">
      <c r="A76" s="877"/>
      <c r="B76" s="877"/>
      <c r="C76" s="877"/>
      <c r="D76" s="877"/>
      <c r="E76" s="877"/>
      <c r="F76" s="877"/>
      <c r="G76" s="877"/>
      <c r="H76" s="877"/>
      <c r="I76" s="877"/>
      <c r="J76" s="877"/>
      <c r="K76" s="877"/>
      <c r="L76" s="877"/>
      <c r="DZ76" s="1162"/>
      <c r="EA76" s="1162"/>
      <c r="EB76" s="1162"/>
      <c r="EC76" s="1162"/>
      <c r="ED76" s="1162"/>
      <c r="EE76" s="1162"/>
      <c r="EF76" s="1162"/>
      <c r="EG76" s="1162"/>
      <c r="EH76" s="1162"/>
      <c r="EI76" s="1162"/>
      <c r="EJ76" s="1162"/>
      <c r="EK76" s="1162"/>
      <c r="EL76" s="1162"/>
    </row>
    <row r="77" spans="1:142" s="875" customFormat="1">
      <c r="A77" s="877"/>
      <c r="B77" s="877"/>
      <c r="C77" s="877"/>
      <c r="D77" s="877"/>
      <c r="E77" s="877"/>
      <c r="F77" s="877"/>
      <c r="G77" s="877"/>
      <c r="H77" s="877"/>
      <c r="I77" s="877"/>
      <c r="J77" s="877"/>
      <c r="K77" s="877"/>
      <c r="L77" s="877"/>
      <c r="DZ77" s="1162"/>
      <c r="EA77" s="1162"/>
      <c r="EB77" s="1162"/>
      <c r="EC77" s="1162"/>
      <c r="ED77" s="1162"/>
      <c r="EE77" s="1162"/>
      <c r="EF77" s="1162"/>
      <c r="EG77" s="1162"/>
      <c r="EH77" s="1162"/>
      <c r="EI77" s="1162"/>
      <c r="EJ77" s="1162"/>
      <c r="EK77" s="1162"/>
      <c r="EL77" s="1162"/>
    </row>
    <row r="78" spans="1:142" s="875" customFormat="1">
      <c r="A78" s="877"/>
      <c r="B78" s="877"/>
      <c r="C78" s="877"/>
      <c r="D78" s="877"/>
      <c r="E78" s="877"/>
      <c r="F78" s="877"/>
      <c r="G78" s="877"/>
      <c r="H78" s="877"/>
      <c r="I78" s="877"/>
      <c r="J78" s="877"/>
      <c r="K78" s="877"/>
      <c r="L78" s="877"/>
      <c r="DZ78" s="1162"/>
      <c r="EA78" s="1162"/>
      <c r="EB78" s="1162"/>
      <c r="EC78" s="1162"/>
      <c r="ED78" s="1162"/>
      <c r="EE78" s="1162"/>
      <c r="EF78" s="1162"/>
      <c r="EG78" s="1162"/>
      <c r="EH78" s="1162"/>
      <c r="EI78" s="1162"/>
      <c r="EJ78" s="1162"/>
      <c r="EK78" s="1162"/>
      <c r="EL78" s="1162"/>
    </row>
    <row r="79" spans="1:142" s="875" customFormat="1">
      <c r="A79" s="877"/>
      <c r="B79" s="877"/>
      <c r="C79" s="877"/>
      <c r="D79" s="877"/>
      <c r="E79" s="877"/>
      <c r="F79" s="877"/>
      <c r="G79" s="877"/>
      <c r="H79" s="877"/>
      <c r="I79" s="877"/>
      <c r="J79" s="877"/>
      <c r="K79" s="877"/>
      <c r="L79" s="877"/>
      <c r="DZ79" s="1162"/>
      <c r="EA79" s="1162"/>
      <c r="EB79" s="1162"/>
      <c r="EC79" s="1162"/>
      <c r="ED79" s="1162"/>
      <c r="EE79" s="1162"/>
      <c r="EF79" s="1162"/>
      <c r="EG79" s="1162"/>
      <c r="EH79" s="1162"/>
      <c r="EI79" s="1162"/>
      <c r="EJ79" s="1162"/>
      <c r="EK79" s="1162"/>
      <c r="EL79" s="1162"/>
    </row>
    <row r="80" spans="1:142" s="875" customFormat="1">
      <c r="A80" s="877"/>
      <c r="B80" s="877"/>
      <c r="C80" s="877"/>
      <c r="D80" s="877"/>
      <c r="E80" s="877"/>
      <c r="F80" s="877"/>
      <c r="G80" s="877"/>
      <c r="H80" s="877"/>
      <c r="I80" s="877"/>
      <c r="J80" s="877"/>
      <c r="K80" s="877"/>
      <c r="L80" s="877"/>
      <c r="DZ80" s="1162"/>
      <c r="EA80" s="1162"/>
      <c r="EB80" s="1162"/>
      <c r="EC80" s="1162"/>
      <c r="ED80" s="1162"/>
      <c r="EE80" s="1162"/>
      <c r="EF80" s="1162"/>
      <c r="EG80" s="1162"/>
      <c r="EH80" s="1162"/>
      <c r="EI80" s="1162"/>
      <c r="EJ80" s="1162"/>
      <c r="EK80" s="1162"/>
      <c r="EL80" s="1162"/>
    </row>
    <row r="81" spans="1:142" s="875" customFormat="1">
      <c r="A81" s="877"/>
      <c r="B81" s="877"/>
      <c r="C81" s="877"/>
      <c r="D81" s="877"/>
      <c r="E81" s="877"/>
      <c r="F81" s="877"/>
      <c r="G81" s="877"/>
      <c r="H81" s="877"/>
      <c r="I81" s="877"/>
      <c r="J81" s="877"/>
      <c r="K81" s="877"/>
      <c r="L81" s="877"/>
      <c r="DZ81" s="1162"/>
      <c r="EA81" s="1162"/>
      <c r="EB81" s="1162"/>
      <c r="EC81" s="1162"/>
      <c r="ED81" s="1162"/>
      <c r="EE81" s="1162"/>
      <c r="EF81" s="1162"/>
      <c r="EG81" s="1162"/>
      <c r="EH81" s="1162"/>
      <c r="EI81" s="1162"/>
      <c r="EJ81" s="1162"/>
      <c r="EK81" s="1162"/>
      <c r="EL81" s="1162"/>
    </row>
    <row r="82" spans="1:142" s="875" customFormat="1">
      <c r="A82" s="877"/>
      <c r="B82" s="877"/>
      <c r="C82" s="877"/>
      <c r="D82" s="877"/>
      <c r="E82" s="877"/>
      <c r="F82" s="877"/>
      <c r="G82" s="877"/>
      <c r="H82" s="877"/>
      <c r="I82" s="877"/>
      <c r="J82" s="877"/>
      <c r="K82" s="877"/>
      <c r="L82" s="877"/>
      <c r="DZ82" s="1162"/>
      <c r="EA82" s="1162"/>
      <c r="EB82" s="1162"/>
      <c r="EC82" s="1162"/>
      <c r="ED82" s="1162"/>
      <c r="EE82" s="1162"/>
      <c r="EF82" s="1162"/>
      <c r="EG82" s="1162"/>
      <c r="EH82" s="1162"/>
      <c r="EI82" s="1162"/>
      <c r="EJ82" s="1162"/>
      <c r="EK82" s="1162"/>
      <c r="EL82" s="1162"/>
    </row>
    <row r="83" spans="1:142" s="875" customFormat="1">
      <c r="A83" s="877"/>
      <c r="B83" s="877"/>
      <c r="C83" s="877"/>
      <c r="D83" s="877"/>
      <c r="E83" s="877"/>
      <c r="F83" s="877"/>
      <c r="G83" s="877"/>
      <c r="H83" s="877"/>
      <c r="I83" s="877"/>
      <c r="J83" s="877"/>
      <c r="K83" s="877"/>
      <c r="L83" s="877"/>
      <c r="DZ83" s="1162"/>
      <c r="EA83" s="1162"/>
      <c r="EB83" s="1162"/>
      <c r="EC83" s="1162"/>
      <c r="ED83" s="1162"/>
      <c r="EE83" s="1162"/>
      <c r="EF83" s="1162"/>
      <c r="EG83" s="1162"/>
      <c r="EH83" s="1162"/>
      <c r="EI83" s="1162"/>
      <c r="EJ83" s="1162"/>
      <c r="EK83" s="1162"/>
      <c r="EL83" s="1162"/>
    </row>
    <row r="84" spans="1:142" s="875" customFormat="1">
      <c r="A84" s="877"/>
      <c r="B84" s="877"/>
      <c r="C84" s="877"/>
      <c r="D84" s="877"/>
      <c r="E84" s="877"/>
      <c r="F84" s="877"/>
      <c r="G84" s="877"/>
      <c r="H84" s="877"/>
      <c r="I84" s="877"/>
      <c r="J84" s="877"/>
      <c r="K84" s="877"/>
      <c r="L84" s="877"/>
      <c r="DZ84" s="1162"/>
      <c r="EA84" s="1162"/>
      <c r="EB84" s="1162"/>
      <c r="EC84" s="1162"/>
      <c r="ED84" s="1162"/>
      <c r="EE84" s="1162"/>
      <c r="EF84" s="1162"/>
      <c r="EG84" s="1162"/>
      <c r="EH84" s="1162"/>
      <c r="EI84" s="1162"/>
      <c r="EJ84" s="1162"/>
      <c r="EK84" s="1162"/>
      <c r="EL84" s="1162"/>
    </row>
    <row r="85" spans="1:142" s="875" customFormat="1">
      <c r="A85" s="877"/>
      <c r="B85" s="877"/>
      <c r="C85" s="877"/>
      <c r="D85" s="877"/>
      <c r="E85" s="877"/>
      <c r="F85" s="877"/>
      <c r="G85" s="877"/>
      <c r="H85" s="877"/>
      <c r="I85" s="877"/>
      <c r="J85" s="877"/>
      <c r="K85" s="877"/>
      <c r="L85" s="877"/>
      <c r="DZ85" s="1162"/>
      <c r="EA85" s="1162"/>
      <c r="EB85" s="1162"/>
      <c r="EC85" s="1162"/>
      <c r="ED85" s="1162"/>
      <c r="EE85" s="1162"/>
      <c r="EF85" s="1162"/>
      <c r="EG85" s="1162"/>
      <c r="EH85" s="1162"/>
      <c r="EI85" s="1162"/>
      <c r="EJ85" s="1162"/>
      <c r="EK85" s="1162"/>
      <c r="EL85" s="1162"/>
    </row>
    <row r="86" spans="1:142" s="875" customFormat="1">
      <c r="A86" s="877"/>
      <c r="B86" s="877"/>
      <c r="C86" s="877"/>
      <c r="D86" s="877"/>
      <c r="E86" s="877"/>
      <c r="F86" s="877"/>
      <c r="G86" s="877"/>
      <c r="H86" s="877"/>
      <c r="I86" s="877"/>
      <c r="J86" s="877"/>
      <c r="K86" s="877"/>
      <c r="L86" s="877"/>
      <c r="DZ86" s="1162"/>
      <c r="EA86" s="1162"/>
      <c r="EB86" s="1162"/>
      <c r="EC86" s="1162"/>
      <c r="ED86" s="1162"/>
      <c r="EE86" s="1162"/>
      <c r="EF86" s="1162"/>
      <c r="EG86" s="1162"/>
      <c r="EH86" s="1162"/>
      <c r="EI86" s="1162"/>
      <c r="EJ86" s="1162"/>
      <c r="EK86" s="1162"/>
      <c r="EL86" s="1162"/>
    </row>
    <row r="87" spans="1:142" s="875" customFormat="1">
      <c r="A87" s="877"/>
      <c r="B87" s="877"/>
      <c r="C87" s="877"/>
      <c r="D87" s="877"/>
      <c r="E87" s="877"/>
      <c r="F87" s="877"/>
      <c r="G87" s="877"/>
      <c r="H87" s="877"/>
      <c r="I87" s="877"/>
      <c r="J87" s="877"/>
      <c r="K87" s="877"/>
      <c r="L87" s="877"/>
      <c r="DZ87" s="1162"/>
      <c r="EA87" s="1162"/>
      <c r="EB87" s="1162"/>
      <c r="EC87" s="1162"/>
      <c r="ED87" s="1162"/>
      <c r="EE87" s="1162"/>
      <c r="EF87" s="1162"/>
      <c r="EG87" s="1162"/>
      <c r="EH87" s="1162"/>
      <c r="EI87" s="1162"/>
      <c r="EJ87" s="1162"/>
      <c r="EK87" s="1162"/>
      <c r="EL87" s="1162"/>
    </row>
    <row r="88" spans="1:142" s="875" customFormat="1">
      <c r="A88" s="877"/>
      <c r="B88" s="877"/>
      <c r="C88" s="877"/>
      <c r="D88" s="877"/>
      <c r="E88" s="877"/>
      <c r="F88" s="877"/>
      <c r="G88" s="877"/>
      <c r="H88" s="877"/>
      <c r="I88" s="877"/>
      <c r="J88" s="877"/>
      <c r="K88" s="877"/>
      <c r="L88" s="877"/>
      <c r="DZ88" s="1162"/>
      <c r="EA88" s="1162"/>
      <c r="EB88" s="1162"/>
      <c r="EC88" s="1162"/>
      <c r="ED88" s="1162"/>
      <c r="EE88" s="1162"/>
      <c r="EF88" s="1162"/>
      <c r="EG88" s="1162"/>
      <c r="EH88" s="1162"/>
      <c r="EI88" s="1162"/>
      <c r="EJ88" s="1162"/>
      <c r="EK88" s="1162"/>
      <c r="EL88" s="1162"/>
    </row>
    <row r="89" spans="1:142" s="875" customFormat="1">
      <c r="A89" s="877"/>
      <c r="B89" s="877"/>
      <c r="C89" s="877"/>
      <c r="D89" s="877"/>
      <c r="E89" s="877"/>
      <c r="F89" s="877"/>
      <c r="G89" s="877"/>
      <c r="H89" s="877"/>
      <c r="I89" s="877"/>
      <c r="J89" s="877"/>
      <c r="K89" s="877"/>
      <c r="L89" s="877"/>
      <c r="DZ89" s="1162"/>
      <c r="EA89" s="1162"/>
      <c r="EB89" s="1162"/>
      <c r="EC89" s="1162"/>
      <c r="ED89" s="1162"/>
      <c r="EE89" s="1162"/>
      <c r="EF89" s="1162"/>
      <c r="EG89" s="1162"/>
      <c r="EH89" s="1162"/>
      <c r="EI89" s="1162"/>
      <c r="EJ89" s="1162"/>
      <c r="EK89" s="1162"/>
      <c r="EL89" s="1162"/>
    </row>
    <row r="90" spans="1:142" s="875" customFormat="1">
      <c r="A90" s="877"/>
      <c r="B90" s="877"/>
      <c r="C90" s="877"/>
      <c r="D90" s="877"/>
      <c r="E90" s="877"/>
      <c r="F90" s="877"/>
      <c r="G90" s="877"/>
      <c r="H90" s="877"/>
      <c r="I90" s="877"/>
      <c r="J90" s="877"/>
      <c r="K90" s="877"/>
      <c r="L90" s="877"/>
      <c r="DZ90" s="1162"/>
      <c r="EA90" s="1162"/>
      <c r="EB90" s="1162"/>
      <c r="EC90" s="1162"/>
      <c r="ED90" s="1162"/>
      <c r="EE90" s="1162"/>
      <c r="EF90" s="1162"/>
      <c r="EG90" s="1162"/>
      <c r="EH90" s="1162"/>
      <c r="EI90" s="1162"/>
      <c r="EJ90" s="1162"/>
      <c r="EK90" s="1162"/>
      <c r="EL90" s="1162"/>
    </row>
    <row r="91" spans="1:142" s="875" customFormat="1">
      <c r="A91" s="877"/>
      <c r="B91" s="877"/>
      <c r="C91" s="877"/>
      <c r="D91" s="877"/>
      <c r="E91" s="877"/>
      <c r="F91" s="877"/>
      <c r="G91" s="877"/>
      <c r="H91" s="877"/>
      <c r="I91" s="877"/>
      <c r="J91" s="877"/>
      <c r="K91" s="877"/>
      <c r="L91" s="877"/>
      <c r="DZ91" s="1162"/>
      <c r="EA91" s="1162"/>
      <c r="EB91" s="1162"/>
      <c r="EC91" s="1162"/>
      <c r="ED91" s="1162"/>
      <c r="EE91" s="1162"/>
      <c r="EF91" s="1162"/>
      <c r="EG91" s="1162"/>
      <c r="EH91" s="1162"/>
      <c r="EI91" s="1162"/>
      <c r="EJ91" s="1162"/>
      <c r="EK91" s="1162"/>
      <c r="EL91" s="1162"/>
    </row>
    <row r="92" spans="1:142" s="875" customFormat="1">
      <c r="A92" s="877"/>
      <c r="B92" s="877"/>
      <c r="C92" s="877"/>
      <c r="D92" s="877"/>
      <c r="E92" s="877"/>
      <c r="F92" s="877"/>
      <c r="G92" s="877"/>
      <c r="H92" s="877"/>
      <c r="I92" s="877"/>
      <c r="J92" s="877"/>
      <c r="K92" s="877"/>
      <c r="L92" s="877"/>
      <c r="DZ92" s="1162"/>
      <c r="EA92" s="1162"/>
      <c r="EB92" s="1162"/>
      <c r="EC92" s="1162"/>
      <c r="ED92" s="1162"/>
      <c r="EE92" s="1162"/>
      <c r="EF92" s="1162"/>
      <c r="EG92" s="1162"/>
      <c r="EH92" s="1162"/>
      <c r="EI92" s="1162"/>
      <c r="EJ92" s="1162"/>
      <c r="EK92" s="1162"/>
      <c r="EL92" s="1162"/>
    </row>
    <row r="93" spans="1:142" s="875" customFormat="1">
      <c r="A93" s="877"/>
      <c r="B93" s="877"/>
      <c r="C93" s="877"/>
      <c r="D93" s="877"/>
      <c r="E93" s="877"/>
      <c r="F93" s="877"/>
      <c r="G93" s="877"/>
      <c r="H93" s="877"/>
      <c r="I93" s="877"/>
      <c r="J93" s="877"/>
      <c r="K93" s="877"/>
      <c r="L93" s="877"/>
      <c r="DZ93" s="1162"/>
      <c r="EA93" s="1162"/>
      <c r="EB93" s="1162"/>
      <c r="EC93" s="1162"/>
      <c r="ED93" s="1162"/>
      <c r="EE93" s="1162"/>
      <c r="EF93" s="1162"/>
      <c r="EG93" s="1162"/>
      <c r="EH93" s="1162"/>
      <c r="EI93" s="1162"/>
      <c r="EJ93" s="1162"/>
      <c r="EK93" s="1162"/>
      <c r="EL93" s="1162"/>
    </row>
    <row r="94" spans="1:142" s="875" customFormat="1">
      <c r="A94" s="877"/>
      <c r="B94" s="877"/>
      <c r="C94" s="877"/>
      <c r="D94" s="877"/>
      <c r="E94" s="877"/>
      <c r="F94" s="877"/>
      <c r="G94" s="877"/>
      <c r="H94" s="877"/>
      <c r="I94" s="877"/>
      <c r="J94" s="877"/>
      <c r="K94" s="877"/>
      <c r="L94" s="877"/>
      <c r="DZ94" s="1162"/>
      <c r="EA94" s="1162"/>
      <c r="EB94" s="1162"/>
      <c r="EC94" s="1162"/>
      <c r="ED94" s="1162"/>
      <c r="EE94" s="1162"/>
      <c r="EF94" s="1162"/>
      <c r="EG94" s="1162"/>
      <c r="EH94" s="1162"/>
      <c r="EI94" s="1162"/>
      <c r="EJ94" s="1162"/>
      <c r="EK94" s="1162"/>
      <c r="EL94" s="1162"/>
    </row>
    <row r="95" spans="1:142" s="875" customFormat="1">
      <c r="A95" s="877"/>
      <c r="B95" s="877"/>
      <c r="C95" s="877"/>
      <c r="D95" s="877"/>
      <c r="E95" s="877"/>
      <c r="F95" s="877"/>
      <c r="G95" s="877"/>
      <c r="H95" s="877"/>
      <c r="I95" s="877"/>
      <c r="J95" s="877"/>
      <c r="K95" s="877"/>
      <c r="L95" s="877"/>
      <c r="DZ95" s="1162"/>
      <c r="EA95" s="1162"/>
      <c r="EB95" s="1162"/>
      <c r="EC95" s="1162"/>
      <c r="ED95" s="1162"/>
      <c r="EE95" s="1162"/>
      <c r="EF95" s="1162"/>
      <c r="EG95" s="1162"/>
      <c r="EH95" s="1162"/>
      <c r="EI95" s="1162"/>
      <c r="EJ95" s="1162"/>
      <c r="EK95" s="1162"/>
      <c r="EL95" s="1162"/>
    </row>
    <row r="96" spans="1:142" s="875" customFormat="1">
      <c r="A96" s="877"/>
      <c r="B96" s="877"/>
      <c r="C96" s="877"/>
      <c r="D96" s="877"/>
      <c r="E96" s="877"/>
      <c r="F96" s="877"/>
      <c r="G96" s="877"/>
      <c r="H96" s="877"/>
      <c r="I96" s="877"/>
      <c r="J96" s="877"/>
      <c r="K96" s="877"/>
      <c r="L96" s="877"/>
      <c r="DZ96" s="1162"/>
      <c r="EA96" s="1162"/>
      <c r="EB96" s="1162"/>
      <c r="EC96" s="1162"/>
      <c r="ED96" s="1162"/>
      <c r="EE96" s="1162"/>
      <c r="EF96" s="1162"/>
      <c r="EG96" s="1162"/>
      <c r="EH96" s="1162"/>
      <c r="EI96" s="1162"/>
      <c r="EJ96" s="1162"/>
      <c r="EK96" s="1162"/>
      <c r="EL96" s="1162"/>
    </row>
    <row r="97" spans="1:142" s="875" customFormat="1">
      <c r="A97" s="877"/>
      <c r="B97" s="877"/>
      <c r="C97" s="877"/>
      <c r="D97" s="877"/>
      <c r="E97" s="877"/>
      <c r="F97" s="877"/>
      <c r="G97" s="877"/>
      <c r="H97" s="877"/>
      <c r="I97" s="877"/>
      <c r="J97" s="877"/>
      <c r="K97" s="877"/>
      <c r="L97" s="877"/>
      <c r="DZ97" s="1162"/>
      <c r="EA97" s="1162"/>
      <c r="EB97" s="1162"/>
      <c r="EC97" s="1162"/>
      <c r="ED97" s="1162"/>
      <c r="EE97" s="1162"/>
      <c r="EF97" s="1162"/>
      <c r="EG97" s="1162"/>
      <c r="EH97" s="1162"/>
      <c r="EI97" s="1162"/>
      <c r="EJ97" s="1162"/>
      <c r="EK97" s="1162"/>
      <c r="EL97" s="1162"/>
    </row>
    <row r="98" spans="1:142" s="875" customFormat="1">
      <c r="A98" s="877"/>
      <c r="B98" s="877"/>
      <c r="C98" s="877"/>
      <c r="D98" s="877"/>
      <c r="E98" s="877"/>
      <c r="F98" s="877"/>
      <c r="G98" s="877"/>
      <c r="H98" s="877"/>
      <c r="I98" s="877"/>
      <c r="J98" s="877"/>
      <c r="K98" s="877"/>
      <c r="L98" s="877"/>
      <c r="DZ98" s="1162"/>
      <c r="EA98" s="1162"/>
      <c r="EB98" s="1162"/>
      <c r="EC98" s="1162"/>
      <c r="ED98" s="1162"/>
      <c r="EE98" s="1162"/>
      <c r="EF98" s="1162"/>
      <c r="EG98" s="1162"/>
      <c r="EH98" s="1162"/>
      <c r="EI98" s="1162"/>
      <c r="EJ98" s="1162"/>
      <c r="EK98" s="1162"/>
      <c r="EL98" s="1162"/>
    </row>
    <row r="99" spans="1:142" s="875" customFormat="1">
      <c r="A99" s="877"/>
      <c r="B99" s="877"/>
      <c r="C99" s="877"/>
      <c r="D99" s="877"/>
      <c r="E99" s="877"/>
      <c r="F99" s="877"/>
      <c r="G99" s="877"/>
      <c r="H99" s="877"/>
      <c r="I99" s="877"/>
      <c r="J99" s="877"/>
      <c r="K99" s="877"/>
      <c r="L99" s="877"/>
      <c r="DZ99" s="1162"/>
      <c r="EA99" s="1162"/>
      <c r="EB99" s="1162"/>
      <c r="EC99" s="1162"/>
      <c r="ED99" s="1162"/>
      <c r="EE99" s="1162"/>
      <c r="EF99" s="1162"/>
      <c r="EG99" s="1162"/>
      <c r="EH99" s="1162"/>
      <c r="EI99" s="1162"/>
      <c r="EJ99" s="1162"/>
      <c r="EK99" s="1162"/>
      <c r="EL99" s="1162"/>
    </row>
    <row r="100" spans="1:142" s="875" customFormat="1">
      <c r="A100" s="877"/>
      <c r="B100" s="877"/>
      <c r="C100" s="877"/>
      <c r="D100" s="877"/>
      <c r="E100" s="877"/>
      <c r="F100" s="877"/>
      <c r="G100" s="877"/>
      <c r="H100" s="877"/>
      <c r="I100" s="877"/>
      <c r="J100" s="877"/>
      <c r="K100" s="877"/>
      <c r="L100" s="877"/>
      <c r="DZ100" s="1162"/>
      <c r="EA100" s="1162"/>
      <c r="EB100" s="1162"/>
      <c r="EC100" s="1162"/>
      <c r="ED100" s="1162"/>
      <c r="EE100" s="1162"/>
      <c r="EF100" s="1162"/>
      <c r="EG100" s="1162"/>
      <c r="EH100" s="1162"/>
      <c r="EI100" s="1162"/>
      <c r="EJ100" s="1162"/>
      <c r="EK100" s="1162"/>
      <c r="EL100" s="1162"/>
    </row>
    <row r="101" spans="1:142" s="875" customFormat="1">
      <c r="A101" s="877"/>
      <c r="B101" s="877"/>
      <c r="C101" s="877"/>
      <c r="D101" s="877"/>
      <c r="E101" s="877"/>
      <c r="F101" s="877"/>
      <c r="G101" s="877"/>
      <c r="H101" s="877"/>
      <c r="I101" s="877"/>
      <c r="J101" s="877"/>
      <c r="K101" s="877"/>
      <c r="L101" s="877"/>
      <c r="DZ101" s="1162"/>
      <c r="EA101" s="1162"/>
      <c r="EB101" s="1162"/>
      <c r="EC101" s="1162"/>
      <c r="ED101" s="1162"/>
      <c r="EE101" s="1162"/>
      <c r="EF101" s="1162"/>
      <c r="EG101" s="1162"/>
      <c r="EH101" s="1162"/>
      <c r="EI101" s="1162"/>
      <c r="EJ101" s="1162"/>
      <c r="EK101" s="1162"/>
      <c r="EL101" s="1162"/>
    </row>
    <row r="102" spans="1:142" s="875" customFormat="1">
      <c r="A102" s="877"/>
      <c r="B102" s="877"/>
      <c r="C102" s="877"/>
      <c r="D102" s="877"/>
      <c r="E102" s="877"/>
      <c r="F102" s="877"/>
      <c r="G102" s="877"/>
      <c r="H102" s="877"/>
      <c r="I102" s="877"/>
      <c r="J102" s="877"/>
      <c r="K102" s="877"/>
      <c r="L102" s="877"/>
      <c r="DZ102" s="1162"/>
      <c r="EA102" s="1162"/>
      <c r="EB102" s="1162"/>
      <c r="EC102" s="1162"/>
      <c r="ED102" s="1162"/>
      <c r="EE102" s="1162"/>
      <c r="EF102" s="1162"/>
      <c r="EG102" s="1162"/>
      <c r="EH102" s="1162"/>
      <c r="EI102" s="1162"/>
      <c r="EJ102" s="1162"/>
      <c r="EK102" s="1162"/>
      <c r="EL102" s="1162"/>
    </row>
    <row r="103" spans="1:142" s="875" customFormat="1">
      <c r="A103" s="877"/>
      <c r="B103" s="877"/>
      <c r="C103" s="877"/>
      <c r="D103" s="877"/>
      <c r="E103" s="877"/>
      <c r="F103" s="877"/>
      <c r="G103" s="877"/>
      <c r="H103" s="877"/>
      <c r="I103" s="877"/>
      <c r="J103" s="877"/>
      <c r="K103" s="877"/>
      <c r="L103" s="877"/>
      <c r="DZ103" s="1162"/>
      <c r="EA103" s="1162"/>
      <c r="EB103" s="1162"/>
      <c r="EC103" s="1162"/>
      <c r="ED103" s="1162"/>
      <c r="EE103" s="1162"/>
      <c r="EF103" s="1162"/>
      <c r="EG103" s="1162"/>
      <c r="EH103" s="1162"/>
      <c r="EI103" s="1162"/>
      <c r="EJ103" s="1162"/>
      <c r="EK103" s="1162"/>
      <c r="EL103" s="1162"/>
    </row>
    <row r="104" spans="1:142" s="875" customFormat="1">
      <c r="A104" s="877"/>
      <c r="B104" s="877"/>
      <c r="C104" s="877"/>
      <c r="D104" s="877"/>
      <c r="E104" s="877"/>
      <c r="F104" s="877"/>
      <c r="G104" s="877"/>
      <c r="H104" s="877"/>
      <c r="I104" s="877"/>
      <c r="J104" s="877"/>
      <c r="K104" s="877"/>
      <c r="L104" s="877"/>
      <c r="DZ104" s="1162"/>
      <c r="EA104" s="1162"/>
      <c r="EB104" s="1162"/>
      <c r="EC104" s="1162"/>
      <c r="ED104" s="1162"/>
      <c r="EE104" s="1162"/>
      <c r="EF104" s="1162"/>
      <c r="EG104" s="1162"/>
      <c r="EH104" s="1162"/>
      <c r="EI104" s="1162"/>
      <c r="EJ104" s="1162"/>
      <c r="EK104" s="1162"/>
      <c r="EL104" s="1162"/>
    </row>
    <row r="105" spans="1:142" s="875" customFormat="1">
      <c r="A105" s="877"/>
      <c r="B105" s="877"/>
      <c r="C105" s="877"/>
      <c r="D105" s="877"/>
      <c r="E105" s="877"/>
      <c r="F105" s="877"/>
      <c r="G105" s="877"/>
      <c r="H105" s="877"/>
      <c r="I105" s="877"/>
      <c r="J105" s="877"/>
      <c r="K105" s="877"/>
      <c r="L105" s="877"/>
      <c r="DZ105" s="1162"/>
      <c r="EA105" s="1162"/>
      <c r="EB105" s="1162"/>
      <c r="EC105" s="1162"/>
      <c r="ED105" s="1162"/>
      <c r="EE105" s="1162"/>
      <c r="EF105" s="1162"/>
      <c r="EG105" s="1162"/>
      <c r="EH105" s="1162"/>
      <c r="EI105" s="1162"/>
      <c r="EJ105" s="1162"/>
      <c r="EK105" s="1162"/>
      <c r="EL105" s="1162"/>
    </row>
    <row r="106" spans="1:142" s="875" customFormat="1">
      <c r="A106" s="877"/>
      <c r="B106" s="877"/>
      <c r="C106" s="877"/>
      <c r="D106" s="877"/>
      <c r="E106" s="877"/>
      <c r="F106" s="877"/>
      <c r="G106" s="877"/>
      <c r="H106" s="877"/>
      <c r="I106" s="877"/>
      <c r="J106" s="877"/>
      <c r="K106" s="877"/>
      <c r="L106" s="877"/>
      <c r="DZ106" s="1162"/>
      <c r="EA106" s="1162"/>
      <c r="EB106" s="1162"/>
      <c r="EC106" s="1162"/>
      <c r="ED106" s="1162"/>
      <c r="EE106" s="1162"/>
      <c r="EF106" s="1162"/>
      <c r="EG106" s="1162"/>
      <c r="EH106" s="1162"/>
      <c r="EI106" s="1162"/>
      <c r="EJ106" s="1162"/>
      <c r="EK106" s="1162"/>
      <c r="EL106" s="1162"/>
    </row>
    <row r="107" spans="1:142" s="875" customFormat="1">
      <c r="A107" s="877"/>
      <c r="B107" s="877"/>
      <c r="C107" s="877"/>
      <c r="D107" s="877"/>
      <c r="E107" s="877"/>
      <c r="F107" s="877"/>
      <c r="G107" s="877"/>
      <c r="H107" s="877"/>
      <c r="I107" s="877"/>
      <c r="J107" s="877"/>
      <c r="K107" s="877"/>
      <c r="L107" s="877"/>
      <c r="DZ107" s="1162"/>
      <c r="EA107" s="1162"/>
      <c r="EB107" s="1162"/>
      <c r="EC107" s="1162"/>
      <c r="ED107" s="1162"/>
      <c r="EE107" s="1162"/>
      <c r="EF107" s="1162"/>
      <c r="EG107" s="1162"/>
      <c r="EH107" s="1162"/>
      <c r="EI107" s="1162"/>
      <c r="EJ107" s="1162"/>
      <c r="EK107" s="1162"/>
      <c r="EL107" s="1162"/>
    </row>
    <row r="108" spans="1:142" s="875" customFormat="1">
      <c r="A108" s="877"/>
      <c r="B108" s="877"/>
      <c r="C108" s="877"/>
      <c r="D108" s="877"/>
      <c r="E108" s="877"/>
      <c r="F108" s="877"/>
      <c r="G108" s="877"/>
      <c r="H108" s="877"/>
      <c r="I108" s="877"/>
      <c r="J108" s="877"/>
      <c r="K108" s="877"/>
      <c r="L108" s="877"/>
      <c r="DZ108" s="1162"/>
      <c r="EA108" s="1162"/>
      <c r="EB108" s="1162"/>
      <c r="EC108" s="1162"/>
      <c r="ED108" s="1162"/>
      <c r="EE108" s="1162"/>
      <c r="EF108" s="1162"/>
      <c r="EG108" s="1162"/>
      <c r="EH108" s="1162"/>
      <c r="EI108" s="1162"/>
      <c r="EJ108" s="1162"/>
      <c r="EK108" s="1162"/>
      <c r="EL108" s="1162"/>
    </row>
    <row r="109" spans="1:142" s="875" customFormat="1">
      <c r="A109" s="877"/>
      <c r="B109" s="877"/>
      <c r="C109" s="877"/>
      <c r="D109" s="877"/>
      <c r="E109" s="877"/>
      <c r="F109" s="877"/>
      <c r="G109" s="877"/>
      <c r="H109" s="877"/>
      <c r="I109" s="877"/>
      <c r="J109" s="877"/>
      <c r="K109" s="877"/>
      <c r="L109" s="877"/>
      <c r="DZ109" s="1162"/>
      <c r="EA109" s="1162"/>
      <c r="EB109" s="1162"/>
      <c r="EC109" s="1162"/>
      <c r="ED109" s="1162"/>
      <c r="EE109" s="1162"/>
      <c r="EF109" s="1162"/>
      <c r="EG109" s="1162"/>
      <c r="EH109" s="1162"/>
      <c r="EI109" s="1162"/>
      <c r="EJ109" s="1162"/>
      <c r="EK109" s="1162"/>
      <c r="EL109" s="1162"/>
    </row>
    <row r="110" spans="1:142" s="875" customFormat="1">
      <c r="A110" s="877"/>
      <c r="B110" s="877"/>
      <c r="C110" s="877"/>
      <c r="D110" s="877"/>
      <c r="E110" s="877"/>
      <c r="F110" s="877"/>
      <c r="G110" s="877"/>
      <c r="H110" s="877"/>
      <c r="I110" s="877"/>
      <c r="J110" s="877"/>
      <c r="K110" s="877"/>
      <c r="L110" s="877"/>
      <c r="DZ110" s="1162"/>
      <c r="EA110" s="1162"/>
      <c r="EB110" s="1162"/>
      <c r="EC110" s="1162"/>
      <c r="ED110" s="1162"/>
      <c r="EE110" s="1162"/>
      <c r="EF110" s="1162"/>
      <c r="EG110" s="1162"/>
      <c r="EH110" s="1162"/>
      <c r="EI110" s="1162"/>
      <c r="EJ110" s="1162"/>
      <c r="EK110" s="1162"/>
      <c r="EL110" s="1162"/>
    </row>
    <row r="111" spans="1:142" s="875" customFormat="1">
      <c r="A111" s="877"/>
      <c r="B111" s="877"/>
      <c r="C111" s="877"/>
      <c r="D111" s="877"/>
      <c r="E111" s="877"/>
      <c r="F111" s="877"/>
      <c r="G111" s="877"/>
      <c r="H111" s="877"/>
      <c r="I111" s="877"/>
      <c r="J111" s="877"/>
      <c r="K111" s="877"/>
      <c r="L111" s="877"/>
      <c r="DZ111" s="1162"/>
      <c r="EA111" s="1162"/>
      <c r="EB111" s="1162"/>
      <c r="EC111" s="1162"/>
      <c r="ED111" s="1162"/>
      <c r="EE111" s="1162"/>
      <c r="EF111" s="1162"/>
      <c r="EG111" s="1162"/>
      <c r="EH111" s="1162"/>
      <c r="EI111" s="1162"/>
      <c r="EJ111" s="1162"/>
      <c r="EK111" s="1162"/>
      <c r="EL111" s="1162"/>
    </row>
    <row r="112" spans="1:142" s="875" customFormat="1">
      <c r="A112" s="877"/>
      <c r="B112" s="877"/>
      <c r="C112" s="877"/>
      <c r="D112" s="877"/>
      <c r="E112" s="877"/>
      <c r="F112" s="877"/>
      <c r="G112" s="877"/>
      <c r="H112" s="877"/>
      <c r="I112" s="877"/>
      <c r="J112" s="877"/>
      <c r="K112" s="877"/>
      <c r="L112" s="877"/>
      <c r="DZ112" s="1162"/>
      <c r="EA112" s="1162"/>
      <c r="EB112" s="1162"/>
      <c r="EC112" s="1162"/>
      <c r="ED112" s="1162"/>
      <c r="EE112" s="1162"/>
      <c r="EF112" s="1162"/>
      <c r="EG112" s="1162"/>
      <c r="EH112" s="1162"/>
      <c r="EI112" s="1162"/>
      <c r="EJ112" s="1162"/>
      <c r="EK112" s="1162"/>
      <c r="EL112" s="1162"/>
    </row>
    <row r="113" spans="1:142" s="875" customFormat="1">
      <c r="A113" s="877"/>
      <c r="B113" s="877"/>
      <c r="C113" s="877"/>
      <c r="D113" s="877"/>
      <c r="E113" s="877"/>
      <c r="F113" s="877"/>
      <c r="G113" s="877"/>
      <c r="H113" s="877"/>
      <c r="I113" s="877"/>
      <c r="J113" s="877"/>
      <c r="K113" s="877"/>
      <c r="L113" s="877"/>
      <c r="DZ113" s="1162"/>
      <c r="EA113" s="1162"/>
      <c r="EB113" s="1162"/>
      <c r="EC113" s="1162"/>
      <c r="ED113" s="1162"/>
      <c r="EE113" s="1162"/>
      <c r="EF113" s="1162"/>
      <c r="EG113" s="1162"/>
      <c r="EH113" s="1162"/>
      <c r="EI113" s="1162"/>
      <c r="EJ113" s="1162"/>
      <c r="EK113" s="1162"/>
      <c r="EL113" s="1162"/>
    </row>
    <row r="114" spans="1:142" s="875" customFormat="1">
      <c r="A114" s="877"/>
      <c r="B114" s="877"/>
      <c r="C114" s="877"/>
      <c r="D114" s="877"/>
      <c r="E114" s="877"/>
      <c r="F114" s="877"/>
      <c r="G114" s="877"/>
      <c r="H114" s="877"/>
      <c r="I114" s="877"/>
      <c r="J114" s="877"/>
      <c r="K114" s="877"/>
      <c r="L114" s="877"/>
      <c r="DZ114" s="1162"/>
      <c r="EA114" s="1162"/>
      <c r="EB114" s="1162"/>
      <c r="EC114" s="1162"/>
      <c r="ED114" s="1162"/>
      <c r="EE114" s="1162"/>
      <c r="EF114" s="1162"/>
      <c r="EG114" s="1162"/>
      <c r="EH114" s="1162"/>
      <c r="EI114" s="1162"/>
      <c r="EJ114" s="1162"/>
      <c r="EK114" s="1162"/>
      <c r="EL114" s="1162"/>
    </row>
    <row r="115" spans="1:142" s="875" customFormat="1">
      <c r="A115" s="877"/>
      <c r="B115" s="877"/>
      <c r="C115" s="877"/>
      <c r="D115" s="877"/>
      <c r="E115" s="877"/>
      <c r="F115" s="877"/>
      <c r="G115" s="877"/>
      <c r="H115" s="877"/>
      <c r="I115" s="877"/>
      <c r="J115" s="877"/>
      <c r="K115" s="877"/>
      <c r="L115" s="877"/>
      <c r="DZ115" s="1162"/>
      <c r="EA115" s="1162"/>
      <c r="EB115" s="1162"/>
      <c r="EC115" s="1162"/>
      <c r="ED115" s="1162"/>
      <c r="EE115" s="1162"/>
      <c r="EF115" s="1162"/>
      <c r="EG115" s="1162"/>
      <c r="EH115" s="1162"/>
      <c r="EI115" s="1162"/>
      <c r="EJ115" s="1162"/>
      <c r="EK115" s="1162"/>
      <c r="EL115" s="1162"/>
    </row>
    <row r="116" spans="1:142" s="875" customFormat="1">
      <c r="A116" s="877"/>
      <c r="B116" s="877"/>
      <c r="C116" s="877"/>
      <c r="D116" s="877"/>
      <c r="E116" s="877"/>
      <c r="F116" s="877"/>
      <c r="G116" s="877"/>
      <c r="H116" s="877"/>
      <c r="I116" s="877"/>
      <c r="J116" s="877"/>
      <c r="K116" s="877"/>
      <c r="L116" s="877"/>
      <c r="DZ116" s="1162"/>
      <c r="EA116" s="1162"/>
      <c r="EB116" s="1162"/>
      <c r="EC116" s="1162"/>
      <c r="ED116" s="1162"/>
      <c r="EE116" s="1162"/>
      <c r="EF116" s="1162"/>
      <c r="EG116" s="1162"/>
      <c r="EH116" s="1162"/>
      <c r="EI116" s="1162"/>
      <c r="EJ116" s="1162"/>
      <c r="EK116" s="1162"/>
      <c r="EL116" s="1162"/>
    </row>
    <row r="117" spans="1:142" s="875" customFormat="1">
      <c r="A117" s="877"/>
      <c r="B117" s="877"/>
      <c r="C117" s="877"/>
      <c r="D117" s="877"/>
      <c r="E117" s="877"/>
      <c r="F117" s="877"/>
      <c r="G117" s="877"/>
      <c r="H117" s="877"/>
      <c r="I117" s="877"/>
      <c r="J117" s="877"/>
      <c r="K117" s="877"/>
      <c r="L117" s="877"/>
      <c r="DZ117" s="1162"/>
      <c r="EA117" s="1162"/>
      <c r="EB117" s="1162"/>
      <c r="EC117" s="1162"/>
      <c r="ED117" s="1162"/>
      <c r="EE117" s="1162"/>
      <c r="EF117" s="1162"/>
      <c r="EG117" s="1162"/>
      <c r="EH117" s="1162"/>
      <c r="EI117" s="1162"/>
      <c r="EJ117" s="1162"/>
      <c r="EK117" s="1162"/>
      <c r="EL117" s="1162"/>
    </row>
    <row r="118" spans="1:142" s="875" customFormat="1">
      <c r="A118" s="877"/>
      <c r="B118" s="877"/>
      <c r="C118" s="877"/>
      <c r="D118" s="877"/>
      <c r="E118" s="877"/>
      <c r="F118" s="877"/>
      <c r="G118" s="877"/>
      <c r="H118" s="877"/>
      <c r="I118" s="877"/>
      <c r="J118" s="877"/>
      <c r="K118" s="877"/>
      <c r="L118" s="877"/>
      <c r="DZ118" s="1162"/>
      <c r="EA118" s="1162"/>
      <c r="EB118" s="1162"/>
      <c r="EC118" s="1162"/>
      <c r="ED118" s="1162"/>
      <c r="EE118" s="1162"/>
      <c r="EF118" s="1162"/>
      <c r="EG118" s="1162"/>
      <c r="EH118" s="1162"/>
      <c r="EI118" s="1162"/>
      <c r="EJ118" s="1162"/>
      <c r="EK118" s="1162"/>
      <c r="EL118" s="1162"/>
    </row>
    <row r="119" spans="1:142" s="875" customFormat="1">
      <c r="A119" s="877"/>
      <c r="B119" s="877"/>
      <c r="C119" s="877"/>
      <c r="D119" s="877"/>
      <c r="E119" s="877"/>
      <c r="F119" s="877"/>
      <c r="G119" s="877"/>
      <c r="H119" s="877"/>
      <c r="I119" s="877"/>
      <c r="J119" s="877"/>
      <c r="K119" s="877"/>
      <c r="L119" s="877"/>
      <c r="DZ119" s="1162"/>
      <c r="EA119" s="1162"/>
      <c r="EB119" s="1162"/>
      <c r="EC119" s="1162"/>
      <c r="ED119" s="1162"/>
      <c r="EE119" s="1162"/>
      <c r="EF119" s="1162"/>
      <c r="EG119" s="1162"/>
      <c r="EH119" s="1162"/>
      <c r="EI119" s="1162"/>
      <c r="EJ119" s="1162"/>
      <c r="EK119" s="1162"/>
      <c r="EL119" s="1162"/>
    </row>
    <row r="120" spans="1:142" s="875" customFormat="1">
      <c r="A120" s="877"/>
      <c r="B120" s="877"/>
      <c r="C120" s="877"/>
      <c r="D120" s="877"/>
      <c r="E120" s="877"/>
      <c r="F120" s="877"/>
      <c r="G120" s="877"/>
      <c r="H120" s="877"/>
      <c r="I120" s="877"/>
      <c r="J120" s="877"/>
      <c r="K120" s="877"/>
      <c r="L120" s="877"/>
      <c r="DZ120" s="1162"/>
      <c r="EA120" s="1162"/>
      <c r="EB120" s="1162"/>
      <c r="EC120" s="1162"/>
      <c r="ED120" s="1162"/>
      <c r="EE120" s="1162"/>
      <c r="EF120" s="1162"/>
      <c r="EG120" s="1162"/>
      <c r="EH120" s="1162"/>
      <c r="EI120" s="1162"/>
      <c r="EJ120" s="1162"/>
      <c r="EK120" s="1162"/>
      <c r="EL120" s="1162"/>
    </row>
    <row r="121" spans="1:142" s="875" customFormat="1">
      <c r="A121" s="877"/>
      <c r="B121" s="877"/>
      <c r="C121" s="877"/>
      <c r="D121" s="877"/>
      <c r="E121" s="877"/>
      <c r="F121" s="877"/>
      <c r="G121" s="877"/>
      <c r="H121" s="877"/>
      <c r="I121" s="877"/>
      <c r="J121" s="877"/>
      <c r="K121" s="877"/>
      <c r="L121" s="877"/>
      <c r="DZ121" s="1162"/>
      <c r="EA121" s="1162"/>
      <c r="EB121" s="1162"/>
      <c r="EC121" s="1162"/>
      <c r="ED121" s="1162"/>
      <c r="EE121" s="1162"/>
      <c r="EF121" s="1162"/>
      <c r="EG121" s="1162"/>
      <c r="EH121" s="1162"/>
      <c r="EI121" s="1162"/>
      <c r="EJ121" s="1162"/>
      <c r="EK121" s="1162"/>
      <c r="EL121" s="1162"/>
    </row>
    <row r="122" spans="1:142" s="875" customFormat="1">
      <c r="A122" s="877"/>
      <c r="B122" s="877"/>
      <c r="C122" s="877"/>
      <c r="D122" s="877"/>
      <c r="E122" s="877"/>
      <c r="F122" s="877"/>
      <c r="G122" s="877"/>
      <c r="H122" s="877"/>
      <c r="I122" s="877"/>
      <c r="J122" s="877"/>
      <c r="K122" s="877"/>
      <c r="L122" s="877"/>
      <c r="DZ122" s="1162"/>
      <c r="EA122" s="1162"/>
      <c r="EB122" s="1162"/>
      <c r="EC122" s="1162"/>
      <c r="ED122" s="1162"/>
      <c r="EE122" s="1162"/>
      <c r="EF122" s="1162"/>
      <c r="EG122" s="1162"/>
      <c r="EH122" s="1162"/>
      <c r="EI122" s="1162"/>
      <c r="EJ122" s="1162"/>
      <c r="EK122" s="1162"/>
      <c r="EL122" s="1162"/>
    </row>
    <row r="123" spans="1:142" s="875" customFormat="1">
      <c r="A123" s="877"/>
      <c r="B123" s="877"/>
      <c r="C123" s="877"/>
      <c r="D123" s="877"/>
      <c r="E123" s="877"/>
      <c r="F123" s="877"/>
      <c r="G123" s="877"/>
      <c r="H123" s="877"/>
      <c r="I123" s="877"/>
      <c r="J123" s="877"/>
      <c r="K123" s="877"/>
      <c r="L123" s="877"/>
      <c r="DZ123" s="1162"/>
      <c r="EA123" s="1162"/>
      <c r="EB123" s="1162"/>
      <c r="EC123" s="1162"/>
      <c r="ED123" s="1162"/>
      <c r="EE123" s="1162"/>
      <c r="EF123" s="1162"/>
      <c r="EG123" s="1162"/>
      <c r="EH123" s="1162"/>
      <c r="EI123" s="1162"/>
      <c r="EJ123" s="1162"/>
      <c r="EK123" s="1162"/>
      <c r="EL123" s="1162"/>
    </row>
    <row r="124" spans="1:142" s="875" customFormat="1">
      <c r="A124" s="877"/>
      <c r="B124" s="877"/>
      <c r="C124" s="877"/>
      <c r="D124" s="877"/>
      <c r="E124" s="877"/>
      <c r="F124" s="877"/>
      <c r="G124" s="877"/>
      <c r="H124" s="877"/>
      <c r="I124" s="877"/>
      <c r="J124" s="877"/>
      <c r="K124" s="877"/>
      <c r="L124" s="877"/>
      <c r="DZ124" s="1162"/>
      <c r="EA124" s="1162"/>
      <c r="EB124" s="1162"/>
      <c r="EC124" s="1162"/>
      <c r="ED124" s="1162"/>
      <c r="EE124" s="1162"/>
      <c r="EF124" s="1162"/>
      <c r="EG124" s="1162"/>
      <c r="EH124" s="1162"/>
      <c r="EI124" s="1162"/>
      <c r="EJ124" s="1162"/>
      <c r="EK124" s="1162"/>
      <c r="EL124" s="1162"/>
    </row>
    <row r="125" spans="1:142" s="875" customFormat="1">
      <c r="A125" s="877"/>
      <c r="B125" s="877"/>
      <c r="C125" s="877"/>
      <c r="D125" s="877"/>
      <c r="E125" s="877"/>
      <c r="F125" s="877"/>
      <c r="G125" s="877"/>
      <c r="H125" s="877"/>
      <c r="I125" s="877"/>
      <c r="J125" s="877"/>
      <c r="K125" s="877"/>
      <c r="L125" s="877"/>
      <c r="DZ125" s="1162"/>
      <c r="EA125" s="1162"/>
      <c r="EB125" s="1162"/>
      <c r="EC125" s="1162"/>
      <c r="ED125" s="1162"/>
      <c r="EE125" s="1162"/>
      <c r="EF125" s="1162"/>
      <c r="EG125" s="1162"/>
      <c r="EH125" s="1162"/>
      <c r="EI125" s="1162"/>
      <c r="EJ125" s="1162"/>
      <c r="EK125" s="1162"/>
      <c r="EL125" s="1162"/>
    </row>
    <row r="126" spans="1:142" s="875" customFormat="1">
      <c r="A126" s="877"/>
      <c r="B126" s="877"/>
      <c r="C126" s="877"/>
      <c r="D126" s="877"/>
      <c r="E126" s="877"/>
      <c r="F126" s="877"/>
      <c r="G126" s="877"/>
      <c r="H126" s="877"/>
      <c r="I126" s="877"/>
      <c r="J126" s="877"/>
      <c r="K126" s="877"/>
      <c r="L126" s="877"/>
      <c r="DZ126" s="1162"/>
      <c r="EA126" s="1162"/>
      <c r="EB126" s="1162"/>
      <c r="EC126" s="1162"/>
      <c r="ED126" s="1162"/>
      <c r="EE126" s="1162"/>
      <c r="EF126" s="1162"/>
      <c r="EG126" s="1162"/>
      <c r="EH126" s="1162"/>
      <c r="EI126" s="1162"/>
      <c r="EJ126" s="1162"/>
      <c r="EK126" s="1162"/>
      <c r="EL126" s="1162"/>
    </row>
    <row r="127" spans="1:142" s="875" customFormat="1">
      <c r="A127" s="877"/>
      <c r="B127" s="877"/>
      <c r="C127" s="877"/>
      <c r="D127" s="877"/>
      <c r="E127" s="877"/>
      <c r="F127" s="877"/>
      <c r="G127" s="877"/>
      <c r="H127" s="877"/>
      <c r="I127" s="877"/>
      <c r="J127" s="877"/>
      <c r="K127" s="877"/>
      <c r="L127" s="877"/>
      <c r="DZ127" s="1162"/>
      <c r="EA127" s="1162"/>
      <c r="EB127" s="1162"/>
      <c r="EC127" s="1162"/>
      <c r="ED127" s="1162"/>
      <c r="EE127" s="1162"/>
      <c r="EF127" s="1162"/>
      <c r="EG127" s="1162"/>
      <c r="EH127" s="1162"/>
      <c r="EI127" s="1162"/>
      <c r="EJ127" s="1162"/>
      <c r="EK127" s="1162"/>
      <c r="EL127" s="1162"/>
    </row>
    <row r="128" spans="1:142" s="875" customFormat="1">
      <c r="A128" s="877"/>
      <c r="B128" s="877"/>
      <c r="C128" s="877"/>
      <c r="D128" s="877"/>
      <c r="E128" s="877"/>
      <c r="F128" s="877"/>
      <c r="G128" s="877"/>
      <c r="H128" s="877"/>
      <c r="I128" s="877"/>
      <c r="J128" s="877"/>
      <c r="K128" s="877"/>
      <c r="L128" s="877"/>
      <c r="DZ128" s="1162"/>
      <c r="EA128" s="1162"/>
      <c r="EB128" s="1162"/>
      <c r="EC128" s="1162"/>
      <c r="ED128" s="1162"/>
      <c r="EE128" s="1162"/>
      <c r="EF128" s="1162"/>
      <c r="EG128" s="1162"/>
      <c r="EH128" s="1162"/>
      <c r="EI128" s="1162"/>
      <c r="EJ128" s="1162"/>
      <c r="EK128" s="1162"/>
      <c r="EL128" s="1162"/>
    </row>
    <row r="129" spans="1:142" s="875" customFormat="1">
      <c r="A129" s="877"/>
      <c r="B129" s="877"/>
      <c r="C129" s="877"/>
      <c r="D129" s="877"/>
      <c r="E129" s="877"/>
      <c r="F129" s="877"/>
      <c r="G129" s="877"/>
      <c r="H129" s="877"/>
      <c r="I129" s="877"/>
      <c r="J129" s="877"/>
      <c r="K129" s="877"/>
      <c r="L129" s="877"/>
      <c r="DZ129" s="1162"/>
      <c r="EA129" s="1162"/>
      <c r="EB129" s="1162"/>
      <c r="EC129" s="1162"/>
      <c r="ED129" s="1162"/>
      <c r="EE129" s="1162"/>
      <c r="EF129" s="1162"/>
      <c r="EG129" s="1162"/>
      <c r="EH129" s="1162"/>
      <c r="EI129" s="1162"/>
      <c r="EJ129" s="1162"/>
      <c r="EK129" s="1162"/>
      <c r="EL129" s="1162"/>
    </row>
    <row r="130" spans="1:142" s="875" customFormat="1">
      <c r="A130" s="877"/>
      <c r="B130" s="877"/>
      <c r="C130" s="877"/>
      <c r="D130" s="877"/>
      <c r="E130" s="877"/>
      <c r="F130" s="877"/>
      <c r="G130" s="877"/>
      <c r="H130" s="877"/>
      <c r="I130" s="877"/>
      <c r="J130" s="877"/>
      <c r="K130" s="877"/>
      <c r="L130" s="877"/>
      <c r="DZ130" s="1162"/>
      <c r="EA130" s="1162"/>
      <c r="EB130" s="1162"/>
      <c r="EC130" s="1162"/>
      <c r="ED130" s="1162"/>
      <c r="EE130" s="1162"/>
      <c r="EF130" s="1162"/>
      <c r="EG130" s="1162"/>
      <c r="EH130" s="1162"/>
      <c r="EI130" s="1162"/>
      <c r="EJ130" s="1162"/>
      <c r="EK130" s="1162"/>
      <c r="EL130" s="1162"/>
    </row>
    <row r="131" spans="1:142" s="875" customFormat="1">
      <c r="A131" s="877"/>
      <c r="B131" s="877"/>
      <c r="C131" s="877"/>
      <c r="D131" s="877"/>
      <c r="E131" s="877"/>
      <c r="F131" s="877"/>
      <c r="G131" s="877"/>
      <c r="H131" s="877"/>
      <c r="I131" s="877"/>
      <c r="J131" s="877"/>
      <c r="K131" s="877"/>
      <c r="L131" s="877"/>
      <c r="DZ131" s="1162"/>
      <c r="EA131" s="1162"/>
      <c r="EB131" s="1162"/>
      <c r="EC131" s="1162"/>
      <c r="ED131" s="1162"/>
      <c r="EE131" s="1162"/>
      <c r="EF131" s="1162"/>
      <c r="EG131" s="1162"/>
      <c r="EH131" s="1162"/>
      <c r="EI131" s="1162"/>
      <c r="EJ131" s="1162"/>
      <c r="EK131" s="1162"/>
      <c r="EL131" s="1162"/>
    </row>
    <row r="132" spans="1:142" s="875" customFormat="1">
      <c r="A132" s="877"/>
      <c r="B132" s="877"/>
      <c r="C132" s="877"/>
      <c r="D132" s="877"/>
      <c r="E132" s="877"/>
      <c r="F132" s="877"/>
      <c r="G132" s="877"/>
      <c r="H132" s="877"/>
      <c r="I132" s="877"/>
      <c r="J132" s="877"/>
      <c r="K132" s="877"/>
      <c r="L132" s="877"/>
      <c r="DZ132" s="1162"/>
      <c r="EA132" s="1162"/>
      <c r="EB132" s="1162"/>
      <c r="EC132" s="1162"/>
      <c r="ED132" s="1162"/>
      <c r="EE132" s="1162"/>
      <c r="EF132" s="1162"/>
      <c r="EG132" s="1162"/>
      <c r="EH132" s="1162"/>
      <c r="EI132" s="1162"/>
      <c r="EJ132" s="1162"/>
      <c r="EK132" s="1162"/>
      <c r="EL132" s="1162"/>
    </row>
    <row r="133" spans="1:142" s="875" customFormat="1">
      <c r="A133" s="877"/>
      <c r="B133" s="877"/>
      <c r="C133" s="877"/>
      <c r="D133" s="877"/>
      <c r="E133" s="877"/>
      <c r="F133" s="877"/>
      <c r="G133" s="877"/>
      <c r="H133" s="877"/>
      <c r="I133" s="877"/>
      <c r="J133" s="877"/>
      <c r="K133" s="877"/>
      <c r="L133" s="877"/>
      <c r="DZ133" s="1162"/>
      <c r="EA133" s="1162"/>
      <c r="EB133" s="1162"/>
      <c r="EC133" s="1162"/>
      <c r="ED133" s="1162"/>
      <c r="EE133" s="1162"/>
      <c r="EF133" s="1162"/>
      <c r="EG133" s="1162"/>
      <c r="EH133" s="1162"/>
      <c r="EI133" s="1162"/>
      <c r="EJ133" s="1162"/>
      <c r="EK133" s="1162"/>
      <c r="EL133" s="1162"/>
    </row>
    <row r="134" spans="1:142" s="875" customFormat="1">
      <c r="A134" s="877"/>
      <c r="B134" s="877"/>
      <c r="C134" s="877"/>
      <c r="D134" s="877"/>
      <c r="E134" s="877"/>
      <c r="F134" s="877"/>
      <c r="G134" s="877"/>
      <c r="H134" s="877"/>
      <c r="I134" s="877"/>
      <c r="J134" s="877"/>
      <c r="K134" s="877"/>
      <c r="L134" s="877"/>
      <c r="DZ134" s="1162"/>
      <c r="EA134" s="1162"/>
      <c r="EB134" s="1162"/>
      <c r="EC134" s="1162"/>
      <c r="ED134" s="1162"/>
      <c r="EE134" s="1162"/>
      <c r="EF134" s="1162"/>
      <c r="EG134" s="1162"/>
      <c r="EH134" s="1162"/>
      <c r="EI134" s="1162"/>
      <c r="EJ134" s="1162"/>
      <c r="EK134" s="1162"/>
      <c r="EL134" s="1162"/>
    </row>
    <row r="135" spans="1:142" s="875" customFormat="1">
      <c r="A135" s="877"/>
      <c r="B135" s="877"/>
      <c r="C135" s="877"/>
      <c r="D135" s="877"/>
      <c r="E135" s="877"/>
      <c r="F135" s="877"/>
      <c r="G135" s="877"/>
      <c r="H135" s="877"/>
      <c r="I135" s="877"/>
      <c r="J135" s="877"/>
      <c r="K135" s="877"/>
      <c r="L135" s="877"/>
      <c r="DZ135" s="1162"/>
      <c r="EA135" s="1162"/>
      <c r="EB135" s="1162"/>
      <c r="EC135" s="1162"/>
      <c r="ED135" s="1162"/>
      <c r="EE135" s="1162"/>
      <c r="EF135" s="1162"/>
      <c r="EG135" s="1162"/>
      <c r="EH135" s="1162"/>
      <c r="EI135" s="1162"/>
      <c r="EJ135" s="1162"/>
      <c r="EK135" s="1162"/>
      <c r="EL135" s="1162"/>
    </row>
    <row r="136" spans="1:142" s="875" customFormat="1">
      <c r="A136" s="877"/>
      <c r="B136" s="877"/>
      <c r="C136" s="877"/>
      <c r="D136" s="877"/>
      <c r="E136" s="877"/>
      <c r="F136" s="877"/>
      <c r="G136" s="877"/>
      <c r="H136" s="877"/>
      <c r="I136" s="877"/>
      <c r="J136" s="877"/>
      <c r="K136" s="877"/>
      <c r="L136" s="877"/>
      <c r="DZ136" s="1162"/>
      <c r="EA136" s="1162"/>
      <c r="EB136" s="1162"/>
      <c r="EC136" s="1162"/>
      <c r="ED136" s="1162"/>
      <c r="EE136" s="1162"/>
      <c r="EF136" s="1162"/>
      <c r="EG136" s="1162"/>
      <c r="EH136" s="1162"/>
      <c r="EI136" s="1162"/>
      <c r="EJ136" s="1162"/>
      <c r="EK136" s="1162"/>
      <c r="EL136" s="1162"/>
    </row>
    <row r="137" spans="1:142" s="875" customFormat="1">
      <c r="A137" s="877"/>
      <c r="B137" s="877"/>
      <c r="C137" s="877"/>
      <c r="D137" s="877"/>
      <c r="E137" s="877"/>
      <c r="F137" s="877"/>
      <c r="G137" s="877"/>
      <c r="H137" s="877"/>
      <c r="I137" s="877"/>
      <c r="J137" s="877"/>
      <c r="K137" s="877"/>
      <c r="L137" s="877"/>
      <c r="DZ137" s="1162"/>
      <c r="EA137" s="1162"/>
      <c r="EB137" s="1162"/>
      <c r="EC137" s="1162"/>
      <c r="ED137" s="1162"/>
      <c r="EE137" s="1162"/>
      <c r="EF137" s="1162"/>
      <c r="EG137" s="1162"/>
      <c r="EH137" s="1162"/>
      <c r="EI137" s="1162"/>
      <c r="EJ137" s="1162"/>
      <c r="EK137" s="1162"/>
      <c r="EL137" s="1162"/>
    </row>
    <row r="138" spans="1:142" s="875" customFormat="1">
      <c r="A138" s="877"/>
      <c r="B138" s="877"/>
      <c r="C138" s="877"/>
      <c r="D138" s="877"/>
      <c r="E138" s="877"/>
      <c r="F138" s="877"/>
      <c r="G138" s="877"/>
      <c r="H138" s="877"/>
      <c r="I138" s="877"/>
      <c r="J138" s="877"/>
      <c r="K138" s="877"/>
      <c r="L138" s="877"/>
      <c r="DZ138" s="1162"/>
      <c r="EA138" s="1162"/>
      <c r="EB138" s="1162"/>
      <c r="EC138" s="1162"/>
      <c r="ED138" s="1162"/>
      <c r="EE138" s="1162"/>
      <c r="EF138" s="1162"/>
      <c r="EG138" s="1162"/>
      <c r="EH138" s="1162"/>
      <c r="EI138" s="1162"/>
      <c r="EJ138" s="1162"/>
      <c r="EK138" s="1162"/>
      <c r="EL138" s="1162"/>
    </row>
    <row r="139" spans="1:142" s="875" customFormat="1">
      <c r="A139" s="877"/>
      <c r="B139" s="877"/>
      <c r="C139" s="877"/>
      <c r="D139" s="877"/>
      <c r="E139" s="877"/>
      <c r="F139" s="877"/>
      <c r="G139" s="877"/>
      <c r="H139" s="877"/>
      <c r="I139" s="877"/>
      <c r="J139" s="877"/>
      <c r="K139" s="877"/>
      <c r="L139" s="877"/>
      <c r="DZ139" s="1162"/>
      <c r="EA139" s="1162"/>
      <c r="EB139" s="1162"/>
      <c r="EC139" s="1162"/>
      <c r="ED139" s="1162"/>
      <c r="EE139" s="1162"/>
      <c r="EF139" s="1162"/>
      <c r="EG139" s="1162"/>
      <c r="EH139" s="1162"/>
      <c r="EI139" s="1162"/>
      <c r="EJ139" s="1162"/>
      <c r="EK139" s="1162"/>
      <c r="EL139" s="1162"/>
    </row>
    <row r="140" spans="1:142" s="875" customFormat="1">
      <c r="A140" s="877"/>
      <c r="B140" s="877"/>
      <c r="C140" s="877"/>
      <c r="D140" s="877"/>
      <c r="E140" s="877"/>
      <c r="F140" s="877"/>
      <c r="G140" s="877"/>
      <c r="H140" s="877"/>
      <c r="I140" s="877"/>
      <c r="J140" s="877"/>
      <c r="K140" s="877"/>
      <c r="L140" s="877"/>
      <c r="DZ140" s="1162"/>
      <c r="EA140" s="1162"/>
      <c r="EB140" s="1162"/>
      <c r="EC140" s="1162"/>
      <c r="ED140" s="1162"/>
      <c r="EE140" s="1162"/>
      <c r="EF140" s="1162"/>
      <c r="EG140" s="1162"/>
      <c r="EH140" s="1162"/>
      <c r="EI140" s="1162"/>
      <c r="EJ140" s="1162"/>
      <c r="EK140" s="1162"/>
      <c r="EL140" s="1162"/>
    </row>
    <row r="141" spans="1:142" s="875" customFormat="1">
      <c r="A141" s="877"/>
      <c r="B141" s="877"/>
      <c r="C141" s="877"/>
      <c r="D141" s="877"/>
      <c r="E141" s="877"/>
      <c r="F141" s="877"/>
      <c r="G141" s="877"/>
      <c r="H141" s="877"/>
      <c r="I141" s="877"/>
      <c r="J141" s="877"/>
      <c r="K141" s="877"/>
      <c r="L141" s="877"/>
      <c r="DZ141" s="1162"/>
      <c r="EA141" s="1162"/>
      <c r="EB141" s="1162"/>
      <c r="EC141" s="1162"/>
      <c r="ED141" s="1162"/>
      <c r="EE141" s="1162"/>
      <c r="EF141" s="1162"/>
      <c r="EG141" s="1162"/>
      <c r="EH141" s="1162"/>
      <c r="EI141" s="1162"/>
      <c r="EJ141" s="1162"/>
      <c r="EK141" s="1162"/>
      <c r="EL141" s="1162"/>
    </row>
    <row r="142" spans="1:142" s="875" customFormat="1">
      <c r="A142" s="877"/>
      <c r="B142" s="877"/>
      <c r="C142" s="877"/>
      <c r="D142" s="877"/>
      <c r="E142" s="877"/>
      <c r="F142" s="877"/>
      <c r="G142" s="877"/>
      <c r="H142" s="877"/>
      <c r="I142" s="877"/>
      <c r="J142" s="877"/>
      <c r="K142" s="877"/>
      <c r="L142" s="877"/>
      <c r="DZ142" s="1162"/>
      <c r="EA142" s="1162"/>
      <c r="EB142" s="1162"/>
      <c r="EC142" s="1162"/>
      <c r="ED142" s="1162"/>
      <c r="EE142" s="1162"/>
      <c r="EF142" s="1162"/>
      <c r="EG142" s="1162"/>
      <c r="EH142" s="1162"/>
      <c r="EI142" s="1162"/>
      <c r="EJ142" s="1162"/>
      <c r="EK142" s="1162"/>
      <c r="EL142" s="1162"/>
    </row>
    <row r="143" spans="1:142" s="875" customFormat="1">
      <c r="A143" s="877"/>
      <c r="B143" s="877"/>
      <c r="C143" s="877"/>
      <c r="D143" s="877"/>
      <c r="E143" s="877"/>
      <c r="F143" s="877"/>
      <c r="G143" s="877"/>
      <c r="H143" s="877"/>
      <c r="I143" s="877"/>
      <c r="J143" s="877"/>
      <c r="K143" s="877"/>
      <c r="L143" s="877"/>
      <c r="DZ143" s="1162"/>
      <c r="EA143" s="1162"/>
      <c r="EB143" s="1162"/>
      <c r="EC143" s="1162"/>
      <c r="ED143" s="1162"/>
      <c r="EE143" s="1162"/>
      <c r="EF143" s="1162"/>
      <c r="EG143" s="1162"/>
      <c r="EH143" s="1162"/>
      <c r="EI143" s="1162"/>
      <c r="EJ143" s="1162"/>
      <c r="EK143" s="1162"/>
      <c r="EL143" s="1162"/>
    </row>
    <row r="144" spans="1:142" s="875" customFormat="1">
      <c r="A144" s="877"/>
      <c r="B144" s="877"/>
      <c r="C144" s="877"/>
      <c r="D144" s="877"/>
      <c r="E144" s="877"/>
      <c r="F144" s="877"/>
      <c r="G144" s="877"/>
      <c r="H144" s="877"/>
      <c r="I144" s="877"/>
      <c r="J144" s="877"/>
      <c r="K144" s="877"/>
      <c r="L144" s="877"/>
      <c r="DZ144" s="1162"/>
      <c r="EA144" s="1162"/>
      <c r="EB144" s="1162"/>
      <c r="EC144" s="1162"/>
      <c r="ED144" s="1162"/>
      <c r="EE144" s="1162"/>
      <c r="EF144" s="1162"/>
      <c r="EG144" s="1162"/>
      <c r="EH144" s="1162"/>
      <c r="EI144" s="1162"/>
      <c r="EJ144" s="1162"/>
      <c r="EK144" s="1162"/>
      <c r="EL144" s="1162"/>
    </row>
    <row r="145" spans="1:142" s="875" customFormat="1">
      <c r="A145" s="877"/>
      <c r="B145" s="877"/>
      <c r="C145" s="877"/>
      <c r="D145" s="877"/>
      <c r="E145" s="877"/>
      <c r="F145" s="877"/>
      <c r="G145" s="877"/>
      <c r="H145" s="877"/>
      <c r="I145" s="877"/>
      <c r="J145" s="877"/>
      <c r="K145" s="877"/>
      <c r="L145" s="877"/>
      <c r="DZ145" s="1162"/>
      <c r="EA145" s="1162"/>
      <c r="EB145" s="1162"/>
      <c r="EC145" s="1162"/>
      <c r="ED145" s="1162"/>
      <c r="EE145" s="1162"/>
      <c r="EF145" s="1162"/>
      <c r="EG145" s="1162"/>
      <c r="EH145" s="1162"/>
      <c r="EI145" s="1162"/>
      <c r="EJ145" s="1162"/>
      <c r="EK145" s="1162"/>
      <c r="EL145" s="1162"/>
    </row>
    <row r="146" spans="1:142" s="875" customFormat="1">
      <c r="A146" s="877"/>
      <c r="B146" s="877"/>
      <c r="C146" s="877"/>
      <c r="D146" s="877"/>
      <c r="E146" s="877"/>
      <c r="F146" s="877"/>
      <c r="G146" s="877"/>
      <c r="H146" s="877"/>
      <c r="I146" s="877"/>
      <c r="J146" s="877"/>
      <c r="K146" s="877"/>
      <c r="L146" s="877"/>
      <c r="DZ146" s="1162"/>
      <c r="EA146" s="1162"/>
      <c r="EB146" s="1162"/>
      <c r="EC146" s="1162"/>
      <c r="ED146" s="1162"/>
      <c r="EE146" s="1162"/>
      <c r="EF146" s="1162"/>
      <c r="EG146" s="1162"/>
      <c r="EH146" s="1162"/>
      <c r="EI146" s="1162"/>
      <c r="EJ146" s="1162"/>
      <c r="EK146" s="1162"/>
      <c r="EL146" s="1162"/>
    </row>
    <row r="147" spans="1:142" s="875" customFormat="1">
      <c r="A147" s="877"/>
      <c r="B147" s="877"/>
      <c r="C147" s="877"/>
      <c r="D147" s="877"/>
      <c r="E147" s="877"/>
      <c r="F147" s="877"/>
      <c r="G147" s="877"/>
      <c r="H147" s="877"/>
      <c r="I147" s="877"/>
      <c r="J147" s="877"/>
      <c r="K147" s="877"/>
      <c r="L147" s="877"/>
      <c r="DZ147" s="1162"/>
      <c r="EA147" s="1162"/>
      <c r="EB147" s="1162"/>
      <c r="EC147" s="1162"/>
      <c r="ED147" s="1162"/>
      <c r="EE147" s="1162"/>
      <c r="EF147" s="1162"/>
      <c r="EG147" s="1162"/>
      <c r="EH147" s="1162"/>
      <c r="EI147" s="1162"/>
      <c r="EJ147" s="1162"/>
      <c r="EK147" s="1162"/>
      <c r="EL147" s="1162"/>
    </row>
    <row r="148" spans="1:142" s="875" customFormat="1">
      <c r="A148" s="877"/>
      <c r="B148" s="877"/>
      <c r="C148" s="877"/>
      <c r="D148" s="877"/>
      <c r="E148" s="877"/>
      <c r="F148" s="877"/>
      <c r="G148" s="877"/>
      <c r="H148" s="877"/>
      <c r="I148" s="877"/>
      <c r="J148" s="877"/>
      <c r="K148" s="877"/>
      <c r="L148" s="877"/>
      <c r="DZ148" s="1162"/>
      <c r="EA148" s="1162"/>
      <c r="EB148" s="1162"/>
      <c r="EC148" s="1162"/>
      <c r="ED148" s="1162"/>
      <c r="EE148" s="1162"/>
      <c r="EF148" s="1162"/>
      <c r="EG148" s="1162"/>
      <c r="EH148" s="1162"/>
      <c r="EI148" s="1162"/>
      <c r="EJ148" s="1162"/>
      <c r="EK148" s="1162"/>
      <c r="EL148" s="1162"/>
    </row>
    <row r="149" spans="1:142" s="875" customFormat="1">
      <c r="A149" s="877"/>
      <c r="B149" s="877"/>
      <c r="C149" s="877"/>
      <c r="D149" s="877"/>
      <c r="E149" s="877"/>
      <c r="F149" s="877"/>
      <c r="G149" s="877"/>
      <c r="H149" s="877"/>
      <c r="I149" s="877"/>
      <c r="J149" s="877"/>
      <c r="K149" s="877"/>
      <c r="L149" s="877"/>
      <c r="DZ149" s="1162"/>
      <c r="EA149" s="1162"/>
      <c r="EB149" s="1162"/>
      <c r="EC149" s="1162"/>
      <c r="ED149" s="1162"/>
      <c r="EE149" s="1162"/>
      <c r="EF149" s="1162"/>
      <c r="EG149" s="1162"/>
      <c r="EH149" s="1162"/>
      <c r="EI149" s="1162"/>
      <c r="EJ149" s="1162"/>
      <c r="EK149" s="1162"/>
      <c r="EL149" s="1162"/>
    </row>
    <row r="150" spans="1:142" s="875" customFormat="1">
      <c r="A150" s="877"/>
      <c r="B150" s="877"/>
      <c r="C150" s="877"/>
      <c r="D150" s="877"/>
      <c r="E150" s="877"/>
      <c r="F150" s="877"/>
      <c r="G150" s="877"/>
      <c r="H150" s="877"/>
      <c r="I150" s="877"/>
      <c r="J150" s="877"/>
      <c r="K150" s="877"/>
      <c r="L150" s="877"/>
      <c r="DZ150" s="1162"/>
      <c r="EA150" s="1162"/>
      <c r="EB150" s="1162"/>
      <c r="EC150" s="1162"/>
      <c r="ED150" s="1162"/>
      <c r="EE150" s="1162"/>
      <c r="EF150" s="1162"/>
      <c r="EG150" s="1162"/>
      <c r="EH150" s="1162"/>
      <c r="EI150" s="1162"/>
      <c r="EJ150" s="1162"/>
      <c r="EK150" s="1162"/>
      <c r="EL150" s="1162"/>
    </row>
    <row r="151" spans="1:142" s="875" customFormat="1">
      <c r="A151" s="877"/>
      <c r="B151" s="877"/>
      <c r="C151" s="877"/>
      <c r="D151" s="877"/>
      <c r="E151" s="877"/>
      <c r="F151" s="877"/>
      <c r="G151" s="877"/>
      <c r="H151" s="877"/>
      <c r="I151" s="877"/>
      <c r="J151" s="877"/>
      <c r="K151" s="877"/>
      <c r="L151" s="877"/>
      <c r="DZ151" s="1162"/>
      <c r="EA151" s="1162"/>
      <c r="EB151" s="1162"/>
      <c r="EC151" s="1162"/>
      <c r="ED151" s="1162"/>
      <c r="EE151" s="1162"/>
      <c r="EF151" s="1162"/>
      <c r="EG151" s="1162"/>
      <c r="EH151" s="1162"/>
      <c r="EI151" s="1162"/>
      <c r="EJ151" s="1162"/>
      <c r="EK151" s="1162"/>
      <c r="EL151" s="1162"/>
    </row>
    <row r="152" spans="1:142" s="875" customFormat="1">
      <c r="A152" s="877"/>
      <c r="B152" s="877"/>
      <c r="C152" s="877"/>
      <c r="D152" s="877"/>
      <c r="E152" s="877"/>
      <c r="F152" s="877"/>
      <c r="G152" s="877"/>
      <c r="H152" s="877"/>
      <c r="I152" s="877"/>
      <c r="J152" s="877"/>
      <c r="K152" s="877"/>
      <c r="L152" s="877"/>
      <c r="DZ152" s="1162"/>
      <c r="EA152" s="1162"/>
      <c r="EB152" s="1162"/>
      <c r="EC152" s="1162"/>
      <c r="ED152" s="1162"/>
      <c r="EE152" s="1162"/>
      <c r="EF152" s="1162"/>
      <c r="EG152" s="1162"/>
      <c r="EH152" s="1162"/>
      <c r="EI152" s="1162"/>
      <c r="EJ152" s="1162"/>
      <c r="EK152" s="1162"/>
      <c r="EL152" s="1162"/>
    </row>
    <row r="153" spans="1:142" s="875" customFormat="1">
      <c r="A153" s="877"/>
      <c r="B153" s="877"/>
      <c r="C153" s="877"/>
      <c r="D153" s="877"/>
      <c r="E153" s="877"/>
      <c r="F153" s="877"/>
      <c r="G153" s="877"/>
      <c r="H153" s="877"/>
      <c r="I153" s="877"/>
      <c r="J153" s="877"/>
      <c r="K153" s="877"/>
      <c r="L153" s="877"/>
      <c r="DZ153" s="1162"/>
      <c r="EA153" s="1162"/>
      <c r="EB153" s="1162"/>
      <c r="EC153" s="1162"/>
      <c r="ED153" s="1162"/>
      <c r="EE153" s="1162"/>
      <c r="EF153" s="1162"/>
      <c r="EG153" s="1162"/>
      <c r="EH153" s="1162"/>
      <c r="EI153" s="1162"/>
      <c r="EJ153" s="1162"/>
      <c r="EK153" s="1162"/>
      <c r="EL153" s="1162"/>
    </row>
    <row r="154" spans="1:142" s="875" customFormat="1">
      <c r="A154" s="877"/>
      <c r="B154" s="877"/>
      <c r="C154" s="877"/>
      <c r="D154" s="877"/>
      <c r="E154" s="877"/>
      <c r="F154" s="877"/>
      <c r="G154" s="877"/>
      <c r="H154" s="877"/>
      <c r="I154" s="877"/>
      <c r="J154" s="877"/>
      <c r="K154" s="877"/>
      <c r="L154" s="877"/>
      <c r="DZ154" s="1162"/>
      <c r="EA154" s="1162"/>
      <c r="EB154" s="1162"/>
      <c r="EC154" s="1162"/>
      <c r="ED154" s="1162"/>
      <c r="EE154" s="1162"/>
      <c r="EF154" s="1162"/>
      <c r="EG154" s="1162"/>
      <c r="EH154" s="1162"/>
      <c r="EI154" s="1162"/>
      <c r="EJ154" s="1162"/>
      <c r="EK154" s="1162"/>
      <c r="EL154" s="1162"/>
    </row>
    <row r="155" spans="1:142" s="875" customFormat="1">
      <c r="A155" s="877"/>
      <c r="B155" s="877"/>
      <c r="C155" s="877"/>
      <c r="D155" s="877"/>
      <c r="E155" s="877"/>
      <c r="F155" s="877"/>
      <c r="G155" s="877"/>
      <c r="H155" s="877"/>
      <c r="I155" s="877"/>
      <c r="J155" s="877"/>
      <c r="K155" s="877"/>
      <c r="L155" s="877"/>
      <c r="DZ155" s="1162"/>
      <c r="EA155" s="1162"/>
      <c r="EB155" s="1162"/>
      <c r="EC155" s="1162"/>
      <c r="ED155" s="1162"/>
      <c r="EE155" s="1162"/>
      <c r="EF155" s="1162"/>
      <c r="EG155" s="1162"/>
      <c r="EH155" s="1162"/>
      <c r="EI155" s="1162"/>
      <c r="EJ155" s="1162"/>
      <c r="EK155" s="1162"/>
      <c r="EL155" s="1162"/>
    </row>
    <row r="156" spans="1:142" s="875" customFormat="1">
      <c r="A156" s="877"/>
      <c r="B156" s="877"/>
      <c r="C156" s="877"/>
      <c r="D156" s="877"/>
      <c r="E156" s="877"/>
      <c r="F156" s="877"/>
      <c r="G156" s="877"/>
      <c r="H156" s="877"/>
      <c r="I156" s="877"/>
      <c r="J156" s="877"/>
      <c r="K156" s="877"/>
      <c r="L156" s="877"/>
      <c r="DZ156" s="1162"/>
      <c r="EA156" s="1162"/>
      <c r="EB156" s="1162"/>
      <c r="EC156" s="1162"/>
      <c r="ED156" s="1162"/>
      <c r="EE156" s="1162"/>
      <c r="EF156" s="1162"/>
      <c r="EG156" s="1162"/>
      <c r="EH156" s="1162"/>
      <c r="EI156" s="1162"/>
      <c r="EJ156" s="1162"/>
      <c r="EK156" s="1162"/>
      <c r="EL156" s="1162"/>
    </row>
    <row r="157" spans="1:142" s="875" customFormat="1">
      <c r="A157" s="877"/>
      <c r="B157" s="877"/>
      <c r="C157" s="877"/>
      <c r="D157" s="877"/>
      <c r="E157" s="877"/>
      <c r="F157" s="877"/>
      <c r="G157" s="877"/>
      <c r="H157" s="877"/>
      <c r="I157" s="877"/>
      <c r="J157" s="877"/>
      <c r="K157" s="877"/>
      <c r="L157" s="877"/>
      <c r="DZ157" s="1162"/>
      <c r="EA157" s="1162"/>
      <c r="EB157" s="1162"/>
      <c r="EC157" s="1162"/>
      <c r="ED157" s="1162"/>
      <c r="EE157" s="1162"/>
      <c r="EF157" s="1162"/>
      <c r="EG157" s="1162"/>
      <c r="EH157" s="1162"/>
      <c r="EI157" s="1162"/>
      <c r="EJ157" s="1162"/>
      <c r="EK157" s="1162"/>
      <c r="EL157" s="1162"/>
    </row>
    <row r="158" spans="1:142" s="875" customFormat="1">
      <c r="A158" s="877"/>
      <c r="B158" s="877"/>
      <c r="C158" s="877"/>
      <c r="D158" s="877"/>
      <c r="E158" s="877"/>
      <c r="F158" s="877"/>
      <c r="G158" s="877"/>
      <c r="H158" s="877"/>
      <c r="I158" s="877"/>
      <c r="J158" s="877"/>
      <c r="K158" s="877"/>
      <c r="L158" s="877"/>
      <c r="DZ158" s="1162"/>
      <c r="EA158" s="1162"/>
      <c r="EB158" s="1162"/>
      <c r="EC158" s="1162"/>
      <c r="ED158" s="1162"/>
      <c r="EE158" s="1162"/>
      <c r="EF158" s="1162"/>
      <c r="EG158" s="1162"/>
      <c r="EH158" s="1162"/>
      <c r="EI158" s="1162"/>
      <c r="EJ158" s="1162"/>
      <c r="EK158" s="1162"/>
      <c r="EL158" s="1162"/>
    </row>
    <row r="159" spans="1:142" s="875" customFormat="1">
      <c r="A159" s="877"/>
      <c r="B159" s="877"/>
      <c r="C159" s="877"/>
      <c r="D159" s="877"/>
      <c r="E159" s="877"/>
      <c r="F159" s="877"/>
      <c r="G159" s="877"/>
      <c r="H159" s="877"/>
      <c r="I159" s="877"/>
      <c r="J159" s="877"/>
      <c r="K159" s="877"/>
      <c r="L159" s="877"/>
      <c r="DZ159" s="1162"/>
      <c r="EA159" s="1162"/>
      <c r="EB159" s="1162"/>
      <c r="EC159" s="1162"/>
      <c r="ED159" s="1162"/>
      <c r="EE159" s="1162"/>
      <c r="EF159" s="1162"/>
      <c r="EG159" s="1162"/>
      <c r="EH159" s="1162"/>
      <c r="EI159" s="1162"/>
      <c r="EJ159" s="1162"/>
      <c r="EK159" s="1162"/>
      <c r="EL159" s="1162"/>
    </row>
    <row r="160" spans="1:142" s="875" customFormat="1">
      <c r="A160" s="877"/>
      <c r="B160" s="877"/>
      <c r="C160" s="877"/>
      <c r="D160" s="877"/>
      <c r="E160" s="877"/>
      <c r="F160" s="877"/>
      <c r="G160" s="877"/>
      <c r="H160" s="877"/>
      <c r="I160" s="877"/>
      <c r="J160" s="877"/>
      <c r="K160" s="877"/>
      <c r="L160" s="877"/>
      <c r="DZ160" s="1162"/>
      <c r="EA160" s="1162"/>
      <c r="EB160" s="1162"/>
      <c r="EC160" s="1162"/>
      <c r="ED160" s="1162"/>
      <c r="EE160" s="1162"/>
      <c r="EF160" s="1162"/>
      <c r="EG160" s="1162"/>
      <c r="EH160" s="1162"/>
      <c r="EI160" s="1162"/>
      <c r="EJ160" s="1162"/>
      <c r="EK160" s="1162"/>
      <c r="EL160" s="1162"/>
    </row>
    <row r="161" spans="1:142" s="875" customFormat="1">
      <c r="A161" s="877"/>
      <c r="B161" s="877"/>
      <c r="C161" s="877"/>
      <c r="D161" s="877"/>
      <c r="E161" s="877"/>
      <c r="F161" s="877"/>
      <c r="G161" s="877"/>
      <c r="H161" s="877"/>
      <c r="I161" s="877"/>
      <c r="J161" s="877"/>
      <c r="K161" s="877"/>
      <c r="L161" s="877"/>
      <c r="DZ161" s="1162"/>
      <c r="EA161" s="1162"/>
      <c r="EB161" s="1162"/>
      <c r="EC161" s="1162"/>
      <c r="ED161" s="1162"/>
      <c r="EE161" s="1162"/>
      <c r="EF161" s="1162"/>
      <c r="EG161" s="1162"/>
      <c r="EH161" s="1162"/>
      <c r="EI161" s="1162"/>
      <c r="EJ161" s="1162"/>
      <c r="EK161" s="1162"/>
      <c r="EL161" s="1162"/>
    </row>
    <row r="162" spans="1:142" s="875" customFormat="1">
      <c r="A162" s="877"/>
      <c r="B162" s="877"/>
      <c r="C162" s="877"/>
      <c r="D162" s="877"/>
      <c r="E162" s="877"/>
      <c r="F162" s="877"/>
      <c r="G162" s="877"/>
      <c r="H162" s="877"/>
      <c r="I162" s="877"/>
      <c r="J162" s="877"/>
      <c r="K162" s="877"/>
      <c r="L162" s="877"/>
      <c r="DZ162" s="1162"/>
      <c r="EA162" s="1162"/>
      <c r="EB162" s="1162"/>
      <c r="EC162" s="1162"/>
      <c r="ED162" s="1162"/>
      <c r="EE162" s="1162"/>
      <c r="EF162" s="1162"/>
      <c r="EG162" s="1162"/>
      <c r="EH162" s="1162"/>
      <c r="EI162" s="1162"/>
      <c r="EJ162" s="1162"/>
      <c r="EK162" s="1162"/>
      <c r="EL162" s="1162"/>
    </row>
    <row r="163" spans="1:142" s="875" customFormat="1">
      <c r="A163" s="877"/>
      <c r="B163" s="877"/>
      <c r="C163" s="877"/>
      <c r="D163" s="877"/>
      <c r="E163" s="877"/>
      <c r="F163" s="877"/>
      <c r="G163" s="877"/>
      <c r="H163" s="877"/>
      <c r="I163" s="877"/>
      <c r="J163" s="877"/>
      <c r="K163" s="877"/>
      <c r="L163" s="877"/>
      <c r="DZ163" s="1162"/>
      <c r="EA163" s="1162"/>
      <c r="EB163" s="1162"/>
      <c r="EC163" s="1162"/>
      <c r="ED163" s="1162"/>
      <c r="EE163" s="1162"/>
      <c r="EF163" s="1162"/>
      <c r="EG163" s="1162"/>
      <c r="EH163" s="1162"/>
      <c r="EI163" s="1162"/>
      <c r="EJ163" s="1162"/>
      <c r="EK163" s="1162"/>
      <c r="EL163" s="1162"/>
    </row>
    <row r="164" spans="1:142" s="875" customFormat="1">
      <c r="A164" s="877"/>
      <c r="B164" s="877"/>
      <c r="C164" s="877"/>
      <c r="D164" s="877"/>
      <c r="E164" s="877"/>
      <c r="F164" s="877"/>
      <c r="G164" s="877"/>
      <c r="H164" s="877"/>
      <c r="I164" s="877"/>
      <c r="J164" s="877"/>
      <c r="K164" s="877"/>
      <c r="L164" s="877"/>
      <c r="DZ164" s="1162"/>
      <c r="EA164" s="1162"/>
      <c r="EB164" s="1162"/>
      <c r="EC164" s="1162"/>
      <c r="ED164" s="1162"/>
      <c r="EE164" s="1162"/>
      <c r="EF164" s="1162"/>
      <c r="EG164" s="1162"/>
      <c r="EH164" s="1162"/>
      <c r="EI164" s="1162"/>
      <c r="EJ164" s="1162"/>
      <c r="EK164" s="1162"/>
      <c r="EL164" s="1162"/>
    </row>
    <row r="165" spans="1:142" s="875" customFormat="1">
      <c r="A165" s="877"/>
      <c r="B165" s="877"/>
      <c r="C165" s="877"/>
      <c r="D165" s="877"/>
      <c r="E165" s="877"/>
      <c r="F165" s="877"/>
      <c r="G165" s="877"/>
      <c r="H165" s="877"/>
      <c r="I165" s="877"/>
      <c r="J165" s="877"/>
      <c r="K165" s="877"/>
      <c r="L165" s="877"/>
      <c r="DZ165" s="1162"/>
      <c r="EA165" s="1162"/>
      <c r="EB165" s="1162"/>
      <c r="EC165" s="1162"/>
      <c r="ED165" s="1162"/>
      <c r="EE165" s="1162"/>
      <c r="EF165" s="1162"/>
      <c r="EG165" s="1162"/>
      <c r="EH165" s="1162"/>
      <c r="EI165" s="1162"/>
      <c r="EJ165" s="1162"/>
      <c r="EK165" s="1162"/>
      <c r="EL165" s="1162"/>
    </row>
    <row r="166" spans="1:142" s="875" customFormat="1">
      <c r="A166" s="877"/>
      <c r="B166" s="877"/>
      <c r="C166" s="877"/>
      <c r="D166" s="877"/>
      <c r="E166" s="877"/>
      <c r="F166" s="877"/>
      <c r="G166" s="877"/>
      <c r="H166" s="877"/>
      <c r="I166" s="877"/>
      <c r="J166" s="877"/>
      <c r="K166" s="877"/>
      <c r="L166" s="877"/>
      <c r="DZ166" s="1162"/>
      <c r="EA166" s="1162"/>
      <c r="EB166" s="1162"/>
      <c r="EC166" s="1162"/>
      <c r="ED166" s="1162"/>
      <c r="EE166" s="1162"/>
      <c r="EF166" s="1162"/>
      <c r="EG166" s="1162"/>
      <c r="EH166" s="1162"/>
      <c r="EI166" s="1162"/>
      <c r="EJ166" s="1162"/>
      <c r="EK166" s="1162"/>
      <c r="EL166" s="1162"/>
    </row>
    <row r="167" spans="1:142" s="875" customFormat="1">
      <c r="A167" s="877"/>
      <c r="B167" s="877"/>
      <c r="C167" s="877"/>
      <c r="D167" s="877"/>
      <c r="E167" s="877"/>
      <c r="F167" s="877"/>
      <c r="G167" s="877"/>
      <c r="H167" s="877"/>
      <c r="I167" s="877"/>
      <c r="J167" s="877"/>
      <c r="K167" s="877"/>
      <c r="L167" s="877"/>
      <c r="DZ167" s="1162"/>
      <c r="EA167" s="1162"/>
      <c r="EB167" s="1162"/>
      <c r="EC167" s="1162"/>
      <c r="ED167" s="1162"/>
      <c r="EE167" s="1162"/>
      <c r="EF167" s="1162"/>
      <c r="EG167" s="1162"/>
      <c r="EH167" s="1162"/>
      <c r="EI167" s="1162"/>
      <c r="EJ167" s="1162"/>
      <c r="EK167" s="1162"/>
      <c r="EL167" s="1162"/>
    </row>
    <row r="168" spans="1:142" s="875" customFormat="1">
      <c r="A168" s="877"/>
      <c r="B168" s="877"/>
      <c r="C168" s="877"/>
      <c r="D168" s="877"/>
      <c r="E168" s="877"/>
      <c r="F168" s="877"/>
      <c r="G168" s="877"/>
      <c r="H168" s="877"/>
      <c r="I168" s="877"/>
      <c r="J168" s="877"/>
      <c r="K168" s="877"/>
      <c r="L168" s="877"/>
      <c r="DZ168" s="1162"/>
      <c r="EA168" s="1162"/>
      <c r="EB168" s="1162"/>
      <c r="EC168" s="1162"/>
      <c r="ED168" s="1162"/>
      <c r="EE168" s="1162"/>
      <c r="EF168" s="1162"/>
      <c r="EG168" s="1162"/>
      <c r="EH168" s="1162"/>
      <c r="EI168" s="1162"/>
      <c r="EJ168" s="1162"/>
      <c r="EK168" s="1162"/>
      <c r="EL168" s="1162"/>
    </row>
    <row r="169" spans="1:142" s="875" customFormat="1">
      <c r="A169" s="877"/>
      <c r="B169" s="877"/>
      <c r="C169" s="877"/>
      <c r="D169" s="877"/>
      <c r="E169" s="877"/>
      <c r="F169" s="877"/>
      <c r="G169" s="877"/>
      <c r="H169" s="877"/>
      <c r="I169" s="877"/>
      <c r="J169" s="877"/>
      <c r="K169" s="877"/>
      <c r="L169" s="877"/>
      <c r="DZ169" s="1162"/>
      <c r="EA169" s="1162"/>
      <c r="EB169" s="1162"/>
      <c r="EC169" s="1162"/>
      <c r="ED169" s="1162"/>
      <c r="EE169" s="1162"/>
      <c r="EF169" s="1162"/>
      <c r="EG169" s="1162"/>
      <c r="EH169" s="1162"/>
      <c r="EI169" s="1162"/>
      <c r="EJ169" s="1162"/>
      <c r="EK169" s="1162"/>
      <c r="EL169" s="1162"/>
    </row>
    <row r="170" spans="1:142" s="875" customFormat="1">
      <c r="A170" s="877"/>
      <c r="B170" s="877"/>
      <c r="C170" s="877"/>
      <c r="D170" s="877"/>
      <c r="E170" s="877"/>
      <c r="F170" s="877"/>
      <c r="G170" s="877"/>
      <c r="H170" s="877"/>
      <c r="I170" s="877"/>
      <c r="J170" s="877"/>
      <c r="K170" s="877"/>
      <c r="L170" s="877"/>
      <c r="DZ170" s="1162"/>
      <c r="EA170" s="1162"/>
      <c r="EB170" s="1162"/>
      <c r="EC170" s="1162"/>
      <c r="ED170" s="1162"/>
      <c r="EE170" s="1162"/>
      <c r="EF170" s="1162"/>
      <c r="EG170" s="1162"/>
      <c r="EH170" s="1162"/>
      <c r="EI170" s="1162"/>
      <c r="EJ170" s="1162"/>
      <c r="EK170" s="1162"/>
      <c r="EL170" s="1162"/>
    </row>
    <row r="171" spans="1:142" s="875" customFormat="1">
      <c r="A171" s="877"/>
      <c r="B171" s="877"/>
      <c r="C171" s="877"/>
      <c r="D171" s="877"/>
      <c r="E171" s="877"/>
      <c r="F171" s="877"/>
      <c r="G171" s="877"/>
      <c r="H171" s="877"/>
      <c r="I171" s="877"/>
      <c r="J171" s="877"/>
      <c r="K171" s="877"/>
      <c r="L171" s="877"/>
      <c r="DZ171" s="1162"/>
      <c r="EA171" s="1162"/>
      <c r="EB171" s="1162"/>
      <c r="EC171" s="1162"/>
      <c r="ED171" s="1162"/>
      <c r="EE171" s="1162"/>
      <c r="EF171" s="1162"/>
      <c r="EG171" s="1162"/>
      <c r="EH171" s="1162"/>
      <c r="EI171" s="1162"/>
      <c r="EJ171" s="1162"/>
      <c r="EK171" s="1162"/>
      <c r="EL171" s="1162"/>
    </row>
    <row r="172" spans="1:142" s="875" customFormat="1">
      <c r="A172" s="877"/>
      <c r="B172" s="877"/>
      <c r="C172" s="877"/>
      <c r="D172" s="877"/>
      <c r="E172" s="877"/>
      <c r="F172" s="877"/>
      <c r="G172" s="877"/>
      <c r="H172" s="877"/>
      <c r="I172" s="877"/>
      <c r="J172" s="877"/>
      <c r="K172" s="877"/>
      <c r="L172" s="877"/>
      <c r="DZ172" s="1162"/>
      <c r="EA172" s="1162"/>
      <c r="EB172" s="1162"/>
      <c r="EC172" s="1162"/>
      <c r="ED172" s="1162"/>
      <c r="EE172" s="1162"/>
      <c r="EF172" s="1162"/>
      <c r="EG172" s="1162"/>
      <c r="EH172" s="1162"/>
      <c r="EI172" s="1162"/>
      <c r="EJ172" s="1162"/>
      <c r="EK172" s="1162"/>
      <c r="EL172" s="1162"/>
    </row>
    <row r="173" spans="1:142" s="875" customFormat="1">
      <c r="A173" s="877"/>
      <c r="B173" s="877"/>
      <c r="C173" s="877"/>
      <c r="D173" s="877"/>
      <c r="E173" s="877"/>
      <c r="F173" s="877"/>
      <c r="G173" s="877"/>
      <c r="H173" s="877"/>
      <c r="I173" s="877"/>
      <c r="J173" s="877"/>
      <c r="K173" s="877"/>
      <c r="L173" s="877"/>
      <c r="DZ173" s="1162"/>
      <c r="EA173" s="1162"/>
      <c r="EB173" s="1162"/>
      <c r="EC173" s="1162"/>
      <c r="ED173" s="1162"/>
      <c r="EE173" s="1162"/>
      <c r="EF173" s="1162"/>
      <c r="EG173" s="1162"/>
      <c r="EH173" s="1162"/>
      <c r="EI173" s="1162"/>
      <c r="EJ173" s="1162"/>
      <c r="EK173" s="1162"/>
      <c r="EL173" s="1162"/>
    </row>
    <row r="174" spans="1:142" s="875" customFormat="1">
      <c r="A174" s="877"/>
      <c r="B174" s="877"/>
      <c r="C174" s="877"/>
      <c r="D174" s="877"/>
      <c r="E174" s="877"/>
      <c r="F174" s="877"/>
      <c r="G174" s="877"/>
      <c r="H174" s="877"/>
      <c r="I174" s="877"/>
      <c r="J174" s="877"/>
      <c r="K174" s="877"/>
      <c r="L174" s="877"/>
      <c r="DZ174" s="1162"/>
      <c r="EA174" s="1162"/>
      <c r="EB174" s="1162"/>
      <c r="EC174" s="1162"/>
      <c r="ED174" s="1162"/>
      <c r="EE174" s="1162"/>
      <c r="EF174" s="1162"/>
      <c r="EG174" s="1162"/>
      <c r="EH174" s="1162"/>
      <c r="EI174" s="1162"/>
      <c r="EJ174" s="1162"/>
      <c r="EK174" s="1162"/>
      <c r="EL174" s="1162"/>
    </row>
    <row r="175" spans="1:142" s="875" customFormat="1">
      <c r="A175" s="877"/>
      <c r="B175" s="877"/>
      <c r="C175" s="877"/>
      <c r="D175" s="877"/>
      <c r="E175" s="877"/>
      <c r="F175" s="877"/>
      <c r="G175" s="877"/>
      <c r="H175" s="877"/>
      <c r="I175" s="877"/>
      <c r="J175" s="877"/>
      <c r="K175" s="877"/>
      <c r="L175" s="877"/>
      <c r="DZ175" s="1162"/>
      <c r="EA175" s="1162"/>
      <c r="EB175" s="1162"/>
      <c r="EC175" s="1162"/>
      <c r="ED175" s="1162"/>
      <c r="EE175" s="1162"/>
      <c r="EF175" s="1162"/>
      <c r="EG175" s="1162"/>
      <c r="EH175" s="1162"/>
      <c r="EI175" s="1162"/>
      <c r="EJ175" s="1162"/>
      <c r="EK175" s="1162"/>
      <c r="EL175" s="1162"/>
    </row>
    <row r="176" spans="1:142" s="875" customFormat="1">
      <c r="A176" s="877"/>
      <c r="B176" s="877"/>
      <c r="C176" s="877"/>
      <c r="D176" s="877"/>
      <c r="E176" s="877"/>
      <c r="F176" s="877"/>
      <c r="G176" s="877"/>
      <c r="H176" s="877"/>
      <c r="I176" s="877"/>
      <c r="J176" s="877"/>
      <c r="K176" s="877"/>
      <c r="L176" s="877"/>
      <c r="DZ176" s="1162"/>
      <c r="EA176" s="1162"/>
      <c r="EB176" s="1162"/>
      <c r="EC176" s="1162"/>
      <c r="ED176" s="1162"/>
      <c r="EE176" s="1162"/>
      <c r="EF176" s="1162"/>
      <c r="EG176" s="1162"/>
      <c r="EH176" s="1162"/>
      <c r="EI176" s="1162"/>
      <c r="EJ176" s="1162"/>
      <c r="EK176" s="1162"/>
      <c r="EL176" s="1162"/>
    </row>
    <row r="177" spans="1:142" s="875" customFormat="1">
      <c r="A177" s="877"/>
      <c r="B177" s="877"/>
      <c r="C177" s="877"/>
      <c r="D177" s="877"/>
      <c r="E177" s="877"/>
      <c r="F177" s="877"/>
      <c r="G177" s="877"/>
      <c r="H177" s="877"/>
      <c r="I177" s="877"/>
      <c r="J177" s="877"/>
      <c r="K177" s="877"/>
      <c r="L177" s="877"/>
      <c r="DZ177" s="1162"/>
      <c r="EA177" s="1162"/>
      <c r="EB177" s="1162"/>
      <c r="EC177" s="1162"/>
      <c r="ED177" s="1162"/>
      <c r="EE177" s="1162"/>
      <c r="EF177" s="1162"/>
      <c r="EG177" s="1162"/>
      <c r="EH177" s="1162"/>
      <c r="EI177" s="1162"/>
      <c r="EJ177" s="1162"/>
      <c r="EK177" s="1162"/>
      <c r="EL177" s="1162"/>
    </row>
    <row r="178" spans="1:142" s="875" customFormat="1">
      <c r="A178" s="877"/>
      <c r="B178" s="877"/>
      <c r="C178" s="877"/>
      <c r="D178" s="877"/>
      <c r="E178" s="877"/>
      <c r="F178" s="877"/>
      <c r="G178" s="877"/>
      <c r="H178" s="877"/>
      <c r="I178" s="877"/>
      <c r="J178" s="877"/>
      <c r="K178" s="877"/>
      <c r="L178" s="877"/>
      <c r="DZ178" s="1162"/>
      <c r="EA178" s="1162"/>
      <c r="EB178" s="1162"/>
      <c r="EC178" s="1162"/>
      <c r="ED178" s="1162"/>
      <c r="EE178" s="1162"/>
      <c r="EF178" s="1162"/>
      <c r="EG178" s="1162"/>
      <c r="EH178" s="1162"/>
      <c r="EI178" s="1162"/>
      <c r="EJ178" s="1162"/>
      <c r="EK178" s="1162"/>
      <c r="EL178" s="1162"/>
    </row>
    <row r="179" spans="1:142" s="875" customFormat="1">
      <c r="A179" s="877"/>
      <c r="B179" s="877"/>
      <c r="C179" s="877"/>
      <c r="D179" s="877"/>
      <c r="E179" s="877"/>
      <c r="F179" s="877"/>
      <c r="G179" s="877"/>
      <c r="H179" s="877"/>
      <c r="I179" s="877"/>
      <c r="J179" s="877"/>
      <c r="K179" s="877"/>
      <c r="L179" s="877"/>
      <c r="DZ179" s="1162"/>
      <c r="EA179" s="1162"/>
      <c r="EB179" s="1162"/>
      <c r="EC179" s="1162"/>
      <c r="ED179" s="1162"/>
      <c r="EE179" s="1162"/>
      <c r="EF179" s="1162"/>
      <c r="EG179" s="1162"/>
      <c r="EH179" s="1162"/>
      <c r="EI179" s="1162"/>
      <c r="EJ179" s="1162"/>
      <c r="EK179" s="1162"/>
      <c r="EL179" s="1162"/>
    </row>
    <row r="180" spans="1:142" s="875" customFormat="1">
      <c r="A180" s="877"/>
      <c r="B180" s="877"/>
      <c r="C180" s="877"/>
      <c r="D180" s="877"/>
      <c r="E180" s="877"/>
      <c r="F180" s="877"/>
      <c r="G180" s="877"/>
      <c r="H180" s="877"/>
      <c r="I180" s="877"/>
      <c r="J180" s="877"/>
      <c r="K180" s="877"/>
      <c r="L180" s="877"/>
      <c r="DZ180" s="1162"/>
      <c r="EA180" s="1162"/>
      <c r="EB180" s="1162"/>
      <c r="EC180" s="1162"/>
      <c r="ED180" s="1162"/>
      <c r="EE180" s="1162"/>
      <c r="EF180" s="1162"/>
      <c r="EG180" s="1162"/>
      <c r="EH180" s="1162"/>
      <c r="EI180" s="1162"/>
      <c r="EJ180" s="1162"/>
      <c r="EK180" s="1162"/>
      <c r="EL180" s="1162"/>
    </row>
    <row r="181" spans="1:142" s="875" customFormat="1">
      <c r="A181" s="877"/>
      <c r="B181" s="877"/>
      <c r="C181" s="877"/>
      <c r="D181" s="877"/>
      <c r="E181" s="877"/>
      <c r="F181" s="877"/>
      <c r="G181" s="877"/>
      <c r="H181" s="877"/>
      <c r="I181" s="877"/>
      <c r="J181" s="877"/>
      <c r="K181" s="877"/>
      <c r="L181" s="877"/>
      <c r="DZ181" s="1162"/>
      <c r="EA181" s="1162"/>
      <c r="EB181" s="1162"/>
      <c r="EC181" s="1162"/>
      <c r="ED181" s="1162"/>
      <c r="EE181" s="1162"/>
      <c r="EF181" s="1162"/>
      <c r="EG181" s="1162"/>
      <c r="EH181" s="1162"/>
      <c r="EI181" s="1162"/>
      <c r="EJ181" s="1162"/>
      <c r="EK181" s="1162"/>
      <c r="EL181" s="1162"/>
    </row>
    <row r="182" spans="1:142" s="875" customFormat="1">
      <c r="A182" s="877"/>
      <c r="B182" s="877"/>
      <c r="C182" s="877"/>
      <c r="D182" s="877"/>
      <c r="E182" s="877"/>
      <c r="F182" s="877"/>
      <c r="G182" s="877"/>
      <c r="H182" s="877"/>
      <c r="I182" s="877"/>
      <c r="J182" s="877"/>
      <c r="K182" s="877"/>
      <c r="L182" s="877"/>
      <c r="DZ182" s="1162"/>
      <c r="EA182" s="1162"/>
      <c r="EB182" s="1162"/>
      <c r="EC182" s="1162"/>
      <c r="ED182" s="1162"/>
      <c r="EE182" s="1162"/>
      <c r="EF182" s="1162"/>
      <c r="EG182" s="1162"/>
      <c r="EH182" s="1162"/>
      <c r="EI182" s="1162"/>
      <c r="EJ182" s="1162"/>
      <c r="EK182" s="1162"/>
      <c r="EL182" s="1162"/>
    </row>
    <row r="183" spans="1:142" s="875" customFormat="1">
      <c r="A183" s="877"/>
      <c r="B183" s="877"/>
      <c r="C183" s="877"/>
      <c r="D183" s="877"/>
      <c r="E183" s="877"/>
      <c r="F183" s="877"/>
      <c r="G183" s="877"/>
      <c r="H183" s="877"/>
      <c r="I183" s="877"/>
      <c r="J183" s="877"/>
      <c r="K183" s="877"/>
      <c r="L183" s="877"/>
      <c r="DZ183" s="1162"/>
      <c r="EA183" s="1162"/>
      <c r="EB183" s="1162"/>
      <c r="EC183" s="1162"/>
      <c r="ED183" s="1162"/>
      <c r="EE183" s="1162"/>
      <c r="EF183" s="1162"/>
      <c r="EG183" s="1162"/>
      <c r="EH183" s="1162"/>
      <c r="EI183" s="1162"/>
      <c r="EJ183" s="1162"/>
      <c r="EK183" s="1162"/>
      <c r="EL183" s="1162"/>
    </row>
    <row r="184" spans="1:142" s="875" customFormat="1">
      <c r="A184" s="877"/>
      <c r="B184" s="877"/>
      <c r="C184" s="877"/>
      <c r="D184" s="877"/>
      <c r="E184" s="877"/>
      <c r="F184" s="877"/>
      <c r="G184" s="877"/>
      <c r="H184" s="877"/>
      <c r="I184" s="877"/>
      <c r="J184" s="877"/>
      <c r="K184" s="877"/>
      <c r="L184" s="877"/>
      <c r="DZ184" s="1162"/>
      <c r="EA184" s="1162"/>
      <c r="EB184" s="1162"/>
      <c r="EC184" s="1162"/>
      <c r="ED184" s="1162"/>
      <c r="EE184" s="1162"/>
      <c r="EF184" s="1162"/>
      <c r="EG184" s="1162"/>
      <c r="EH184" s="1162"/>
      <c r="EI184" s="1162"/>
      <c r="EJ184" s="1162"/>
      <c r="EK184" s="1162"/>
      <c r="EL184" s="1162"/>
    </row>
  </sheetData>
  <sheetProtection password="DFC1" sheet="1" objects="1" scenarios="1" formatCells="0" formatColumns="0" formatRows="0"/>
  <phoneticPr fontId="118" type="noConversion"/>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Button 1">
              <controlPr defaultSize="0" print="0" autoFill="0" autoPict="0" macro="[0]!RestQBCK">
                <anchor moveWithCells="1">
                  <from>
                    <xdr:col>13</xdr:col>
                    <xdr:colOff>314325</xdr:colOff>
                    <xdr:row>21</xdr:row>
                    <xdr:rowOff>28575</xdr:rowOff>
                  </from>
                  <to>
                    <xdr:col>14</xdr:col>
                    <xdr:colOff>476250</xdr:colOff>
                    <xdr:row>23</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EL238"/>
  <sheetViews>
    <sheetView workbookViewId="0"/>
  </sheetViews>
  <sheetFormatPr defaultRowHeight="12.75"/>
  <cols>
    <col min="1" max="2" width="7.28515625" style="861" customWidth="1"/>
    <col min="3" max="3" width="12.7109375" style="861" customWidth="1"/>
    <col min="4" max="4" width="1.7109375" style="861" customWidth="1"/>
    <col min="5" max="7" width="11.28515625" style="861" customWidth="1"/>
    <col min="8" max="8" width="1.7109375" style="861" customWidth="1"/>
    <col min="9" max="11" width="11.28515625" style="861" customWidth="1"/>
    <col min="12" max="12" width="1.7109375" style="861" customWidth="1"/>
    <col min="13" max="31" width="9.140625" style="875"/>
    <col min="32" max="130" width="9.140625" style="349"/>
    <col min="131" max="131" width="9.140625" style="1161" customWidth="1"/>
    <col min="132" max="141" width="9.140625" style="1161" hidden="1" customWidth="1"/>
    <col min="142" max="142" width="9.140625" style="1161" customWidth="1"/>
    <col min="143" max="16384" width="9.140625" style="349"/>
  </cols>
  <sheetData>
    <row r="1" spans="1:142" ht="12.75" customHeight="1">
      <c r="A1" s="1145"/>
      <c r="B1" s="1145"/>
      <c r="C1" s="1145"/>
      <c r="D1" s="1145"/>
      <c r="E1" s="1145"/>
      <c r="F1" s="1145"/>
      <c r="G1" s="1145"/>
      <c r="H1" s="1145"/>
      <c r="I1" s="1145"/>
      <c r="J1" s="1145"/>
      <c r="K1" s="1145"/>
      <c r="L1" s="1145"/>
      <c r="EA1" s="1145"/>
      <c r="EB1" s="1145"/>
      <c r="EC1" s="1145"/>
      <c r="ED1" s="1145"/>
      <c r="EE1" s="1145"/>
      <c r="EF1" s="1145"/>
      <c r="EG1" s="1145"/>
      <c r="EH1" s="1145"/>
      <c r="EI1" s="1145"/>
      <c r="EJ1" s="1145"/>
      <c r="EK1" s="1145"/>
      <c r="EL1" s="1145"/>
    </row>
    <row r="2" spans="1:142" ht="12.75" customHeight="1">
      <c r="A2" s="1145"/>
      <c r="B2" s="1148" t="s">
        <v>439</v>
      </c>
      <c r="C2" s="1149">
        <f>PCheckEEID</f>
        <v>10001</v>
      </c>
      <c r="D2" s="1145"/>
      <c r="E2" s="1150" t="s">
        <v>134</v>
      </c>
      <c r="F2" s="1150" t="s">
        <v>349</v>
      </c>
      <c r="G2" s="1150" t="s">
        <v>256</v>
      </c>
      <c r="H2" s="1145"/>
      <c r="I2" s="1151" t="s">
        <v>124</v>
      </c>
      <c r="J2" s="1152" t="s">
        <v>153</v>
      </c>
      <c r="K2" s="1152" t="s">
        <v>127</v>
      </c>
      <c r="L2" s="1145"/>
      <c r="EA2" s="1145"/>
      <c r="EB2" s="1148" t="s">
        <v>439</v>
      </c>
      <c r="EC2" s="1149">
        <f>PCheckEEID</f>
        <v>10001</v>
      </c>
      <c r="ED2" s="1145"/>
      <c r="EE2" s="1150" t="s">
        <v>134</v>
      </c>
      <c r="EF2" s="1150" t="s">
        <v>349</v>
      </c>
      <c r="EG2" s="1150" t="s">
        <v>256</v>
      </c>
      <c r="EH2" s="1145"/>
      <c r="EI2" s="1151" t="s">
        <v>124</v>
      </c>
      <c r="EJ2" s="1152" t="s">
        <v>153</v>
      </c>
      <c r="EK2" s="1152" t="s">
        <v>127</v>
      </c>
      <c r="EL2" s="1145"/>
    </row>
    <row r="3" spans="1:142">
      <c r="A3" s="1145"/>
      <c r="B3" s="1148" t="s">
        <v>165</v>
      </c>
      <c r="C3" s="1149" t="str">
        <f>PCheckPayeeName</f>
        <v>Tifany Wang</v>
      </c>
      <c r="D3" s="1145"/>
      <c r="E3" s="1153" t="str">
        <f>Pcknametype1</f>
        <v>Regular</v>
      </c>
      <c r="F3" s="1153">
        <f>Pckhourtype1</f>
        <v>40</v>
      </c>
      <c r="G3" s="1153">
        <f>Pckamt1</f>
        <v>1080</v>
      </c>
      <c r="H3" s="1145"/>
      <c r="I3" s="1154" t="s">
        <v>201</v>
      </c>
      <c r="J3" s="1155">
        <f>PCheckCurFIT</f>
        <v>118.16</v>
      </c>
      <c r="K3" s="1155">
        <f>PCheckYTDFIT</f>
        <v>427.59000000000003</v>
      </c>
      <c r="L3" s="1145"/>
      <c r="N3" s="875" t="s">
        <v>885</v>
      </c>
      <c r="EA3" s="1145"/>
      <c r="EB3" s="1148" t="s">
        <v>165</v>
      </c>
      <c r="EC3" s="1149" t="str">
        <f>PCheckPayeeName</f>
        <v>Tifany Wang</v>
      </c>
      <c r="ED3" s="1145"/>
      <c r="EE3" s="1153" t="str">
        <f>Pcknametype1</f>
        <v>Regular</v>
      </c>
      <c r="EF3" s="1153">
        <f>Pckhourtype1</f>
        <v>40</v>
      </c>
      <c r="EG3" s="1153">
        <f>Pckamt1</f>
        <v>1080</v>
      </c>
      <c r="EH3" s="1145"/>
      <c r="EI3" s="1154" t="s">
        <v>201</v>
      </c>
      <c r="EJ3" s="1155">
        <f>PCheckCurFIT</f>
        <v>118.16</v>
      </c>
      <c r="EK3" s="1155">
        <f>PCheckYTDFIT</f>
        <v>427.59000000000003</v>
      </c>
      <c r="EL3" s="1145"/>
    </row>
    <row r="4" spans="1:142">
      <c r="A4" s="1145"/>
      <c r="B4" s="1148" t="s">
        <v>167</v>
      </c>
      <c r="C4" s="1149" t="str">
        <f>PCheckSSN</f>
        <v>XXX-XX-4561</v>
      </c>
      <c r="D4" s="1145"/>
      <c r="E4" s="1153">
        <f>Pcknametype2</f>
        <v>0</v>
      </c>
      <c r="F4" s="1153">
        <f>Pckhourtype2</f>
        <v>0</v>
      </c>
      <c r="G4" s="1153">
        <f>PckAmt2</f>
        <v>0</v>
      </c>
      <c r="H4" s="1145"/>
      <c r="I4" s="1154" t="s">
        <v>24</v>
      </c>
      <c r="J4" s="1155">
        <f>PckcurSIT</f>
        <v>14.33</v>
      </c>
      <c r="K4" s="1155">
        <f>PckytdSIT</f>
        <v>99.17</v>
      </c>
      <c r="L4" s="1145"/>
      <c r="EA4" s="1145"/>
      <c r="EB4" s="1148" t="s">
        <v>167</v>
      </c>
      <c r="EC4" s="1149" t="str">
        <f>PCheckSSN</f>
        <v>XXX-XX-4561</v>
      </c>
      <c r="ED4" s="1145"/>
      <c r="EE4" s="1153">
        <f>Pcknametype2</f>
        <v>0</v>
      </c>
      <c r="EF4" s="1153">
        <f>Pckhourtype2</f>
        <v>0</v>
      </c>
      <c r="EG4" s="1153">
        <f>PckAmt2</f>
        <v>0</v>
      </c>
      <c r="EH4" s="1145"/>
      <c r="EI4" s="1154" t="s">
        <v>24</v>
      </c>
      <c r="EJ4" s="1155">
        <f>PckcurSIT</f>
        <v>14.33</v>
      </c>
      <c r="EK4" s="1155">
        <f>PckytdSIT</f>
        <v>99.17</v>
      </c>
      <c r="EL4" s="1145"/>
    </row>
    <row r="5" spans="1:142">
      <c r="A5" s="1145"/>
      <c r="B5" s="1148" t="s">
        <v>199</v>
      </c>
      <c r="C5" s="1156">
        <f>PCheckDate</f>
        <v>43511</v>
      </c>
      <c r="D5" s="1145"/>
      <c r="E5" s="1153">
        <f>Pcknametype3</f>
        <v>0</v>
      </c>
      <c r="F5" s="1153">
        <f>Pckhourtype3</f>
        <v>0</v>
      </c>
      <c r="G5" s="1153">
        <f>PckAmt3</f>
        <v>0</v>
      </c>
      <c r="H5" s="1145"/>
      <c r="I5" s="1154" t="s">
        <v>49</v>
      </c>
      <c r="J5" s="1155">
        <f>pckcurOASDI</f>
        <v>66.959999999999994</v>
      </c>
      <c r="K5" s="1155">
        <f>pckytdOASDI</f>
        <v>200.88</v>
      </c>
      <c r="L5" s="1145"/>
      <c r="EA5" s="1145"/>
      <c r="EB5" s="1148" t="s">
        <v>199</v>
      </c>
      <c r="EC5" s="1156">
        <f>PCheckDate</f>
        <v>43511</v>
      </c>
      <c r="ED5" s="1145"/>
      <c r="EE5" s="1153">
        <f>Pcknametype3</f>
        <v>0</v>
      </c>
      <c r="EF5" s="1153">
        <f>Pckhourtype3</f>
        <v>0</v>
      </c>
      <c r="EG5" s="1153">
        <f>PckAmt3</f>
        <v>0</v>
      </c>
      <c r="EH5" s="1145"/>
      <c r="EI5" s="1154" t="s">
        <v>49</v>
      </c>
      <c r="EJ5" s="1155">
        <f>pckcurOASDI</f>
        <v>66.959999999999994</v>
      </c>
      <c r="EK5" s="1155">
        <f>pckytdOASDI</f>
        <v>200.88</v>
      </c>
      <c r="EL5" s="1145"/>
    </row>
    <row r="6" spans="1:142">
      <c r="A6" s="1145"/>
      <c r="B6" s="1148" t="s">
        <v>200</v>
      </c>
      <c r="C6" s="1149">
        <f>PChecknumber</f>
        <v>10014</v>
      </c>
      <c r="D6" s="1145"/>
      <c r="E6" s="1153">
        <f>Pcknametype4</f>
        <v>0</v>
      </c>
      <c r="F6" s="1153">
        <f>Pckhourtype4</f>
        <v>0</v>
      </c>
      <c r="G6" s="1153">
        <f>PckAmt4</f>
        <v>0</v>
      </c>
      <c r="H6" s="1145"/>
      <c r="I6" s="1154" t="s">
        <v>50</v>
      </c>
      <c r="J6" s="1155">
        <f>pckcurHI</f>
        <v>15.66</v>
      </c>
      <c r="K6" s="1155">
        <f>pckytdHI</f>
        <v>46.980000000000004</v>
      </c>
      <c r="L6" s="1145"/>
      <c r="M6" s="875" t="s">
        <v>877</v>
      </c>
      <c r="EA6" s="1145"/>
      <c r="EB6" s="1148" t="s">
        <v>200</v>
      </c>
      <c r="EC6" s="1149">
        <f>PChecknumber</f>
        <v>10014</v>
      </c>
      <c r="ED6" s="1145"/>
      <c r="EE6" s="1153">
        <f>Pcknametype4</f>
        <v>0</v>
      </c>
      <c r="EF6" s="1153">
        <f>Pckhourtype4</f>
        <v>0</v>
      </c>
      <c r="EG6" s="1153">
        <f>PckAmt4</f>
        <v>0</v>
      </c>
      <c r="EH6" s="1145"/>
      <c r="EI6" s="1154" t="s">
        <v>50</v>
      </c>
      <c r="EJ6" s="1155">
        <f>pckcurHI</f>
        <v>15.66</v>
      </c>
      <c r="EK6" s="1155">
        <f>pckytdHI</f>
        <v>46.980000000000004</v>
      </c>
      <c r="EL6" s="1145"/>
    </row>
    <row r="7" spans="1:142">
      <c r="A7" s="1145"/>
      <c r="B7" s="1148" t="s">
        <v>193</v>
      </c>
      <c r="C7" s="1157">
        <f>PCheckAmt</f>
        <v>854.09</v>
      </c>
      <c r="D7" s="1145"/>
      <c r="E7" s="1153">
        <f>Pcknametype5</f>
        <v>0</v>
      </c>
      <c r="F7" s="1153">
        <f>Pckhourtype5</f>
        <v>0</v>
      </c>
      <c r="G7" s="1153">
        <f>PckAmt5</f>
        <v>0</v>
      </c>
      <c r="H7" s="1145"/>
      <c r="I7" s="1154" t="str">
        <f>PckLocalTaxName</f>
        <v>SDI</v>
      </c>
      <c r="J7" s="1155">
        <f>pckcurSDI</f>
        <v>10.8</v>
      </c>
      <c r="K7" s="1155">
        <f>pckytdSDI</f>
        <v>32.400000000000006</v>
      </c>
      <c r="L7" s="1145"/>
      <c r="M7" s="875" t="s">
        <v>878</v>
      </c>
      <c r="EA7" s="1145"/>
      <c r="EB7" s="1148" t="s">
        <v>193</v>
      </c>
      <c r="EC7" s="1157">
        <f>PCheckAmt</f>
        <v>854.09</v>
      </c>
      <c r="ED7" s="1145"/>
      <c r="EE7" s="1153">
        <f>Pcknametype5</f>
        <v>0</v>
      </c>
      <c r="EF7" s="1153">
        <f>Pckhourtype5</f>
        <v>0</v>
      </c>
      <c r="EG7" s="1153">
        <f>PckAmt5</f>
        <v>0</v>
      </c>
      <c r="EH7" s="1145"/>
      <c r="EI7" s="1154" t="str">
        <f>PckLocalTaxName</f>
        <v>SDI</v>
      </c>
      <c r="EJ7" s="1155">
        <f>pckcurSDI</f>
        <v>10.8</v>
      </c>
      <c r="EK7" s="1155">
        <f>pckytdSDI</f>
        <v>32.400000000000006</v>
      </c>
      <c r="EL7" s="1145"/>
    </row>
    <row r="8" spans="1:142">
      <c r="A8" s="1145"/>
      <c r="B8" s="1145"/>
      <c r="C8" s="1149"/>
      <c r="D8" s="1145"/>
      <c r="E8" s="1153">
        <f>Pcknametype6</f>
        <v>0</v>
      </c>
      <c r="F8" s="1153">
        <f>Pckhourtype6</f>
        <v>0</v>
      </c>
      <c r="G8" s="1153">
        <f>PckAmt6</f>
        <v>0</v>
      </c>
      <c r="H8" s="1145"/>
      <c r="I8" s="1154" t="str">
        <f>PckDednametype1</f>
        <v>401K</v>
      </c>
      <c r="J8" s="1155">
        <f>PckDedcur1</f>
        <v>0</v>
      </c>
      <c r="K8" s="1153">
        <f>PckDedytd1</f>
        <v>0</v>
      </c>
      <c r="L8" s="1145"/>
      <c r="M8" s="876" t="s">
        <v>935</v>
      </c>
      <c r="EA8" s="1145"/>
      <c r="EB8" s="1145"/>
      <c r="EC8" s="1149"/>
      <c r="ED8" s="1145"/>
      <c r="EE8" s="1153">
        <f>Pcknametype6</f>
        <v>0</v>
      </c>
      <c r="EF8" s="1153">
        <f>Pckhourtype6</f>
        <v>0</v>
      </c>
      <c r="EG8" s="1153">
        <f>PckAmt6</f>
        <v>0</v>
      </c>
      <c r="EH8" s="1145"/>
      <c r="EI8" s="1154" t="str">
        <f>PckDednametype1</f>
        <v>401K</v>
      </c>
      <c r="EJ8" s="1155">
        <f>PckDedcur1</f>
        <v>0</v>
      </c>
      <c r="EK8" s="1153">
        <f>PckDedytd1</f>
        <v>0</v>
      </c>
      <c r="EL8" s="1145"/>
    </row>
    <row r="9" spans="1:142">
      <c r="A9" s="1145"/>
      <c r="B9" s="1148" t="s">
        <v>550</v>
      </c>
      <c r="C9" s="1158">
        <f>PckVacation_Accrued</f>
        <v>0</v>
      </c>
      <c r="D9" s="1145"/>
      <c r="E9" s="1153">
        <f>Pcknametype7</f>
        <v>0</v>
      </c>
      <c r="F9" s="1153">
        <f>Pckhourtype7</f>
        <v>0</v>
      </c>
      <c r="G9" s="1153">
        <f>PckAmt7</f>
        <v>0</v>
      </c>
      <c r="H9" s="1145"/>
      <c r="I9" s="1154" t="str">
        <f>PckDednametype2</f>
        <v>125P</v>
      </c>
      <c r="J9" s="1155">
        <f>PckDedCur2</f>
        <v>0</v>
      </c>
      <c r="K9" s="1153">
        <f>PckDedytd2</f>
        <v>0</v>
      </c>
      <c r="L9" s="1145"/>
      <c r="EA9" s="1145"/>
      <c r="EB9" s="1148" t="s">
        <v>550</v>
      </c>
      <c r="EC9" s="1158">
        <f>PckVacation_Accrued</f>
        <v>0</v>
      </c>
      <c r="ED9" s="1145"/>
      <c r="EE9" s="1153">
        <f>Pcknametype7</f>
        <v>0</v>
      </c>
      <c r="EF9" s="1153">
        <f>Pckhourtype7</f>
        <v>0</v>
      </c>
      <c r="EG9" s="1153">
        <f>PckAmt7</f>
        <v>0</v>
      </c>
      <c r="EH9" s="1145"/>
      <c r="EI9" s="1154" t="str">
        <f>PckDednametype2</f>
        <v>125P</v>
      </c>
      <c r="EJ9" s="1155">
        <f>PckDedCur2</f>
        <v>0</v>
      </c>
      <c r="EK9" s="1153">
        <f>PckDedytd2</f>
        <v>0</v>
      </c>
      <c r="EL9" s="1145"/>
    </row>
    <row r="10" spans="1:142">
      <c r="A10" s="1145"/>
      <c r="B10" s="1148" t="s">
        <v>360</v>
      </c>
      <c r="C10" s="1159">
        <f>PckVacation_Used</f>
        <v>0</v>
      </c>
      <c r="D10" s="1145"/>
      <c r="E10" s="1153">
        <f>Pcknametype8</f>
        <v>0</v>
      </c>
      <c r="F10" s="1153">
        <f>Pckhourtype8</f>
        <v>0</v>
      </c>
      <c r="G10" s="1153">
        <f>PckAmt8</f>
        <v>0</v>
      </c>
      <c r="H10" s="1145"/>
      <c r="I10" s="1154" t="str">
        <f>PckDednametype3</f>
        <v>HSA</v>
      </c>
      <c r="J10" s="1155">
        <f>PckDedCur3</f>
        <v>0</v>
      </c>
      <c r="K10" s="1153">
        <f>PckDedytd3</f>
        <v>0</v>
      </c>
      <c r="L10" s="1145"/>
      <c r="EA10" s="1145"/>
      <c r="EB10" s="1148" t="s">
        <v>360</v>
      </c>
      <c r="EC10" s="1159">
        <f>PckVacation_Used</f>
        <v>0</v>
      </c>
      <c r="ED10" s="1145"/>
      <c r="EE10" s="1153">
        <f>Pcknametype8</f>
        <v>0</v>
      </c>
      <c r="EF10" s="1153">
        <f>Pckhourtype8</f>
        <v>0</v>
      </c>
      <c r="EG10" s="1153">
        <f>PckAmt8</f>
        <v>0</v>
      </c>
      <c r="EH10" s="1145"/>
      <c r="EI10" s="1154" t="str">
        <f>PckDednametype3</f>
        <v>HSA</v>
      </c>
      <c r="EJ10" s="1155">
        <f>PckDedCur3</f>
        <v>0</v>
      </c>
      <c r="EK10" s="1153">
        <f>PckDedytd3</f>
        <v>0</v>
      </c>
      <c r="EL10" s="1145"/>
    </row>
    <row r="11" spans="1:142">
      <c r="A11" s="1145"/>
      <c r="B11" s="1148" t="s">
        <v>551</v>
      </c>
      <c r="C11" s="1158">
        <f>PckVacation_Balance</f>
        <v>0</v>
      </c>
      <c r="D11" s="1145"/>
      <c r="E11" s="1153">
        <f>Pcknametype9</f>
        <v>0</v>
      </c>
      <c r="F11" s="1153">
        <f>Pckhourtype9</f>
        <v>0</v>
      </c>
      <c r="G11" s="1153">
        <f>PckAmt9</f>
        <v>0</v>
      </c>
      <c r="H11" s="1145"/>
      <c r="I11" s="1154" t="str">
        <f>PckDednametype4</f>
        <v>Other</v>
      </c>
      <c r="J11" s="1155">
        <f>PckDedCur4</f>
        <v>0</v>
      </c>
      <c r="K11" s="1153">
        <f>PckDedytd4</f>
        <v>0</v>
      </c>
      <c r="L11" s="1145"/>
      <c r="M11" s="875" t="s">
        <v>879</v>
      </c>
      <c r="EA11" s="1145"/>
      <c r="EB11" s="1148" t="s">
        <v>551</v>
      </c>
      <c r="EC11" s="1158">
        <f>PckVacation_Balance</f>
        <v>0</v>
      </c>
      <c r="ED11" s="1145"/>
      <c r="EE11" s="1153">
        <f>Pcknametype9</f>
        <v>0</v>
      </c>
      <c r="EF11" s="1153">
        <f>Pckhourtype9</f>
        <v>0</v>
      </c>
      <c r="EG11" s="1153">
        <f>PckAmt9</f>
        <v>0</v>
      </c>
      <c r="EH11" s="1145"/>
      <c r="EI11" s="1154" t="str">
        <f>PckDednametype4</f>
        <v>Other</v>
      </c>
      <c r="EJ11" s="1155">
        <f>PckDedCur4</f>
        <v>0</v>
      </c>
      <c r="EK11" s="1153">
        <f>PckDedytd4</f>
        <v>0</v>
      </c>
      <c r="EL11" s="1145"/>
    </row>
    <row r="12" spans="1:142">
      <c r="A12" s="1145"/>
      <c r="B12" s="1145"/>
      <c r="C12" s="1145"/>
      <c r="D12" s="1145"/>
      <c r="E12" s="1151" t="s">
        <v>94</v>
      </c>
      <c r="F12" s="1152" t="s">
        <v>153</v>
      </c>
      <c r="G12" s="1152" t="s">
        <v>127</v>
      </c>
      <c r="H12" s="1145"/>
      <c r="I12" s="1154" t="s">
        <v>225</v>
      </c>
      <c r="J12" s="1155">
        <f>PckDedCur5</f>
        <v>225.91</v>
      </c>
      <c r="K12" s="1155">
        <f>PckDedytd5</f>
        <v>807.02</v>
      </c>
      <c r="L12" s="1145"/>
      <c r="M12" s="875" t="s">
        <v>880</v>
      </c>
      <c r="EA12" s="1145"/>
      <c r="EB12" s="1145"/>
      <c r="EC12" s="1145"/>
      <c r="ED12" s="1145"/>
      <c r="EE12" s="1151" t="s">
        <v>94</v>
      </c>
      <c r="EF12" s="1152" t="s">
        <v>153</v>
      </c>
      <c r="EG12" s="1152" t="s">
        <v>127</v>
      </c>
      <c r="EH12" s="1145"/>
      <c r="EI12" s="1154" t="s">
        <v>225</v>
      </c>
      <c r="EJ12" s="1155">
        <f>PckDedCur5</f>
        <v>225.91</v>
      </c>
      <c r="EK12" s="1155">
        <f>PckDedytd5</f>
        <v>807.02</v>
      </c>
      <c r="EL12" s="1145"/>
    </row>
    <row r="13" spans="1:142">
      <c r="A13" s="1145"/>
      <c r="B13" s="1145"/>
      <c r="C13" s="1145"/>
      <c r="D13" s="1145"/>
      <c r="E13" s="1151" t="s">
        <v>134</v>
      </c>
      <c r="F13" s="1150">
        <f>PCheckCurWage</f>
        <v>1080</v>
      </c>
      <c r="G13" s="1150">
        <f>PCheckTYDWage</f>
        <v>3240</v>
      </c>
      <c r="H13" s="1160"/>
      <c r="I13" s="1151" t="s">
        <v>156</v>
      </c>
      <c r="J13" s="1150">
        <f>Net_Paycur</f>
        <v>854.09</v>
      </c>
      <c r="K13" s="1150">
        <f>PckNetYTD</f>
        <v>2432.98</v>
      </c>
      <c r="L13" s="1145"/>
      <c r="EA13" s="1145"/>
      <c r="EB13" s="1145"/>
      <c r="EC13" s="1145"/>
      <c r="ED13" s="1145"/>
      <c r="EE13" s="1151" t="s">
        <v>134</v>
      </c>
      <c r="EF13" s="1150">
        <f>PCheckCurWage</f>
        <v>1080</v>
      </c>
      <c r="EG13" s="1150">
        <f>PCheckTYDWage</f>
        <v>3240</v>
      </c>
      <c r="EH13" s="1160"/>
      <c r="EI13" s="1151" t="s">
        <v>156</v>
      </c>
      <c r="EJ13" s="1150">
        <f>Net_Paycur</f>
        <v>854.09</v>
      </c>
      <c r="EK13" s="1150">
        <f>PckNetYTD</f>
        <v>2432.98</v>
      </c>
      <c r="EL13" s="1145"/>
    </row>
    <row r="14" spans="1:142">
      <c r="A14" s="1145"/>
      <c r="B14" s="1145"/>
      <c r="C14" s="1145"/>
      <c r="D14" s="1145"/>
      <c r="E14" s="1145"/>
      <c r="F14" s="1145"/>
      <c r="G14" s="1145"/>
      <c r="H14" s="1145"/>
      <c r="I14" s="1145"/>
      <c r="J14" s="1145"/>
      <c r="K14" s="1145"/>
      <c r="L14" s="1145"/>
      <c r="M14" s="876" t="s">
        <v>881</v>
      </c>
      <c r="EA14" s="1145"/>
      <c r="EB14" s="1145"/>
      <c r="EC14" s="1145"/>
      <c r="ED14" s="1145"/>
      <c r="EE14" s="1145"/>
      <c r="EF14" s="1145"/>
      <c r="EG14" s="1145"/>
      <c r="EH14" s="1145"/>
      <c r="EI14" s="1145"/>
      <c r="EJ14" s="1145"/>
      <c r="EK14" s="1145"/>
      <c r="EL14" s="1145"/>
    </row>
    <row r="15" spans="1:142">
      <c r="A15" s="1145"/>
      <c r="B15" s="1145"/>
      <c r="C15" s="1145"/>
      <c r="D15" s="1145"/>
      <c r="E15" s="1145"/>
      <c r="F15" s="1145"/>
      <c r="G15" s="1145"/>
      <c r="H15" s="1145"/>
      <c r="I15" s="1145"/>
      <c r="J15" s="1145"/>
      <c r="K15" s="1145"/>
      <c r="L15" s="1145"/>
      <c r="EA15" s="1145"/>
      <c r="EB15" s="1145"/>
      <c r="EC15" s="1145"/>
      <c r="ED15" s="1145"/>
      <c r="EE15" s="1145"/>
      <c r="EF15" s="1145"/>
      <c r="EG15" s="1145"/>
      <c r="EH15" s="1145"/>
      <c r="EI15" s="1145"/>
      <c r="EJ15" s="1145"/>
      <c r="EK15" s="1145"/>
      <c r="EL15" s="1145"/>
    </row>
    <row r="16" spans="1:142">
      <c r="A16" s="1145"/>
      <c r="B16" s="1145"/>
      <c r="C16" s="1145"/>
      <c r="D16" s="1145"/>
      <c r="E16" s="1145"/>
      <c r="F16" s="1145"/>
      <c r="G16" s="1145"/>
      <c r="H16" s="1145"/>
      <c r="I16" s="1145"/>
      <c r="J16" s="1145"/>
      <c r="K16" s="1145"/>
      <c r="L16" s="1145"/>
      <c r="EA16" s="1145"/>
      <c r="EB16" s="1145"/>
      <c r="EC16" s="1145"/>
      <c r="ED16" s="1145"/>
      <c r="EE16" s="1145"/>
      <c r="EF16" s="1145"/>
      <c r="EG16" s="1145"/>
      <c r="EH16" s="1145"/>
      <c r="EI16" s="1145"/>
      <c r="EJ16" s="1145"/>
      <c r="EK16" s="1145"/>
      <c r="EL16" s="1145"/>
    </row>
    <row r="17" spans="1:142">
      <c r="A17" s="1145"/>
      <c r="B17" s="1145"/>
      <c r="C17" s="1145"/>
      <c r="D17" s="1145"/>
      <c r="E17" s="1145"/>
      <c r="F17" s="1145"/>
      <c r="G17" s="1145"/>
      <c r="H17" s="1145"/>
      <c r="I17" s="1145"/>
      <c r="J17" s="1145"/>
      <c r="K17" s="1145"/>
      <c r="L17" s="1145"/>
      <c r="EA17" s="1145"/>
      <c r="EB17" s="1145"/>
      <c r="EC17" s="1145"/>
      <c r="ED17" s="1145"/>
      <c r="EE17" s="1145"/>
      <c r="EF17" s="1145"/>
      <c r="EG17" s="1145"/>
      <c r="EH17" s="1145"/>
      <c r="EI17" s="1145"/>
      <c r="EJ17" s="1145"/>
      <c r="EK17" s="1145"/>
      <c r="EL17" s="1145"/>
    </row>
    <row r="18" spans="1:142">
      <c r="A18" s="1145"/>
      <c r="B18" s="1145"/>
      <c r="C18" s="1145"/>
      <c r="D18" s="1145"/>
      <c r="E18" s="1145"/>
      <c r="F18" s="1145"/>
      <c r="G18" s="1145"/>
      <c r="H18" s="1145"/>
      <c r="I18" s="1145"/>
      <c r="J18" s="1145"/>
      <c r="K18" s="1145"/>
      <c r="L18" s="1145"/>
      <c r="EA18" s="1145"/>
      <c r="EB18" s="1145"/>
      <c r="EC18" s="1145"/>
      <c r="ED18" s="1145"/>
      <c r="EE18" s="1145"/>
      <c r="EF18" s="1145"/>
      <c r="EG18" s="1145"/>
      <c r="EH18" s="1145"/>
      <c r="EI18" s="1145"/>
      <c r="EJ18" s="1145"/>
      <c r="EK18" s="1145"/>
      <c r="EL18" s="1145"/>
    </row>
    <row r="19" spans="1:142">
      <c r="A19" s="1145"/>
      <c r="B19" s="1145"/>
      <c r="C19" s="1145"/>
      <c r="D19" s="1145"/>
      <c r="E19" s="1145"/>
      <c r="F19" s="1145"/>
      <c r="G19" s="1145"/>
      <c r="H19" s="1145"/>
      <c r="I19" s="1145"/>
      <c r="J19" s="1145"/>
      <c r="K19" s="1145"/>
      <c r="L19" s="1145"/>
      <c r="EA19" s="1145"/>
      <c r="EB19" s="1145"/>
      <c r="EC19" s="1145"/>
      <c r="ED19" s="1145"/>
      <c r="EE19" s="1145"/>
      <c r="EF19" s="1145"/>
      <c r="EG19" s="1145"/>
      <c r="EH19" s="1145"/>
      <c r="EI19" s="1145"/>
      <c r="EJ19" s="1145"/>
      <c r="EK19" s="1145"/>
      <c r="EL19" s="1145"/>
    </row>
    <row r="20" spans="1:142">
      <c r="A20" s="1145"/>
      <c r="B20" s="1145"/>
      <c r="C20" s="1145"/>
      <c r="D20" s="1145"/>
      <c r="E20" s="1145"/>
      <c r="F20" s="1145"/>
      <c r="G20" s="1145"/>
      <c r="H20" s="1145"/>
      <c r="I20" s="1145"/>
      <c r="J20" s="1145"/>
      <c r="K20" s="1145"/>
      <c r="L20" s="1145"/>
      <c r="EA20" s="1145"/>
      <c r="EB20" s="1145"/>
      <c r="EC20" s="1145"/>
      <c r="ED20" s="1145"/>
      <c r="EE20" s="1145"/>
      <c r="EF20" s="1145"/>
      <c r="EG20" s="1145"/>
      <c r="EH20" s="1145"/>
      <c r="EI20" s="1145"/>
      <c r="EJ20" s="1145"/>
      <c r="EK20" s="1145"/>
      <c r="EL20" s="1145"/>
    </row>
    <row r="21" spans="1:142">
      <c r="A21" s="1145"/>
      <c r="B21" s="1145"/>
      <c r="C21" s="1145"/>
      <c r="D21" s="1145"/>
      <c r="E21" s="1145"/>
      <c r="F21" s="1145"/>
      <c r="G21" s="1145"/>
      <c r="H21" s="1145"/>
      <c r="I21" s="1145"/>
      <c r="J21" s="1145"/>
      <c r="K21" s="1145"/>
      <c r="L21" s="1145"/>
      <c r="EA21" s="1145"/>
      <c r="EB21" s="1145"/>
      <c r="EC21" s="1145"/>
      <c r="ED21" s="1145"/>
      <c r="EE21" s="1145"/>
      <c r="EF21" s="1145"/>
      <c r="EG21" s="1145"/>
      <c r="EH21" s="1145"/>
      <c r="EI21" s="1145"/>
      <c r="EJ21" s="1145"/>
      <c r="EK21" s="1145"/>
      <c r="EL21" s="1145"/>
    </row>
    <row r="22" spans="1:142">
      <c r="A22" s="1145"/>
      <c r="B22" s="1145"/>
      <c r="C22" s="1145"/>
      <c r="D22" s="1145"/>
      <c r="E22" s="1145"/>
      <c r="F22" s="1145"/>
      <c r="G22" s="1145"/>
      <c r="H22" s="1145"/>
      <c r="I22" s="1145"/>
      <c r="J22" s="1145"/>
      <c r="K22" s="1145"/>
      <c r="L22" s="1145"/>
      <c r="EA22" s="1145"/>
      <c r="EB22" s="1145"/>
      <c r="EC22" s="1145"/>
      <c r="ED22" s="1145"/>
      <c r="EE22" s="1145"/>
      <c r="EF22" s="1145"/>
      <c r="EG22" s="1145"/>
      <c r="EH22" s="1145"/>
      <c r="EI22" s="1145"/>
      <c r="EJ22" s="1145"/>
      <c r="EK22" s="1145"/>
      <c r="EL22" s="1145"/>
    </row>
    <row r="23" spans="1:142">
      <c r="A23" s="1145"/>
      <c r="B23" s="1148" t="s">
        <v>439</v>
      </c>
      <c r="C23" s="1149">
        <f>PCheckEEID</f>
        <v>10001</v>
      </c>
      <c r="D23" s="1145"/>
      <c r="E23" s="1150" t="s">
        <v>134</v>
      </c>
      <c r="F23" s="1150" t="s">
        <v>349</v>
      </c>
      <c r="G23" s="1150" t="s">
        <v>256</v>
      </c>
      <c r="H23" s="1145"/>
      <c r="I23" s="1151" t="s">
        <v>124</v>
      </c>
      <c r="J23" s="1152" t="s">
        <v>153</v>
      </c>
      <c r="K23" s="1152" t="s">
        <v>127</v>
      </c>
      <c r="L23" s="1145"/>
      <c r="EA23" s="1145"/>
      <c r="EB23" s="1148" t="s">
        <v>439</v>
      </c>
      <c r="EC23" s="1149">
        <f>PCheckEEID</f>
        <v>10001</v>
      </c>
      <c r="ED23" s="1145"/>
      <c r="EE23" s="1150" t="s">
        <v>134</v>
      </c>
      <c r="EF23" s="1150" t="s">
        <v>349</v>
      </c>
      <c r="EG23" s="1150" t="s">
        <v>256</v>
      </c>
      <c r="EH23" s="1145"/>
      <c r="EI23" s="1151" t="s">
        <v>124</v>
      </c>
      <c r="EJ23" s="1152" t="s">
        <v>153</v>
      </c>
      <c r="EK23" s="1152" t="s">
        <v>127</v>
      </c>
      <c r="EL23" s="1145"/>
    </row>
    <row r="24" spans="1:142">
      <c r="A24" s="1145"/>
      <c r="B24" s="1148" t="s">
        <v>165</v>
      </c>
      <c r="C24" s="1149" t="str">
        <f>PCheckPayeeName</f>
        <v>Tifany Wang</v>
      </c>
      <c r="D24" s="1145"/>
      <c r="E24" s="1153" t="str">
        <f>Pcknametype1</f>
        <v>Regular</v>
      </c>
      <c r="F24" s="1153">
        <f>Pckhourtype1</f>
        <v>40</v>
      </c>
      <c r="G24" s="1153">
        <f>Pckamt1</f>
        <v>1080</v>
      </c>
      <c r="H24" s="1145"/>
      <c r="I24" s="1154" t="s">
        <v>201</v>
      </c>
      <c r="J24" s="1155">
        <f>PCheckCurFIT</f>
        <v>118.16</v>
      </c>
      <c r="K24" s="1155">
        <f>PCheckYTDFIT</f>
        <v>427.59000000000003</v>
      </c>
      <c r="L24" s="1145"/>
      <c r="EA24" s="1145"/>
      <c r="EB24" s="1148" t="s">
        <v>165</v>
      </c>
      <c r="EC24" s="1149" t="str">
        <f>PCheckPayeeName</f>
        <v>Tifany Wang</v>
      </c>
      <c r="ED24" s="1145"/>
      <c r="EE24" s="1153" t="str">
        <f>Pcknametype1</f>
        <v>Regular</v>
      </c>
      <c r="EF24" s="1153">
        <f>Pckhourtype1</f>
        <v>40</v>
      </c>
      <c r="EG24" s="1153">
        <f>Pckamt1</f>
        <v>1080</v>
      </c>
      <c r="EH24" s="1145"/>
      <c r="EI24" s="1154" t="s">
        <v>201</v>
      </c>
      <c r="EJ24" s="1155">
        <f>PCheckCurFIT</f>
        <v>118.16</v>
      </c>
      <c r="EK24" s="1155">
        <f>PCheckYTDFIT</f>
        <v>427.59000000000003</v>
      </c>
      <c r="EL24" s="1145"/>
    </row>
    <row r="25" spans="1:142">
      <c r="A25" s="1145"/>
      <c r="B25" s="1148" t="s">
        <v>167</v>
      </c>
      <c r="C25" s="1149" t="str">
        <f>PCheckSSN</f>
        <v>XXX-XX-4561</v>
      </c>
      <c r="D25" s="1145"/>
      <c r="E25" s="1153">
        <f>Pcknametype2</f>
        <v>0</v>
      </c>
      <c r="F25" s="1153">
        <f>Pckhourtype2</f>
        <v>0</v>
      </c>
      <c r="G25" s="1153">
        <f>PckAmt2</f>
        <v>0</v>
      </c>
      <c r="H25" s="1145"/>
      <c r="I25" s="1154" t="s">
        <v>24</v>
      </c>
      <c r="J25" s="1155">
        <f>PckcurSIT</f>
        <v>14.33</v>
      </c>
      <c r="K25" s="1155">
        <f>PckytdSIT</f>
        <v>99.17</v>
      </c>
      <c r="L25" s="1145"/>
      <c r="EA25" s="1145"/>
      <c r="EB25" s="1148" t="s">
        <v>167</v>
      </c>
      <c r="EC25" s="1149" t="str">
        <f>PCheckSSN</f>
        <v>XXX-XX-4561</v>
      </c>
      <c r="ED25" s="1145"/>
      <c r="EE25" s="1153">
        <f>Pcknametype2</f>
        <v>0</v>
      </c>
      <c r="EF25" s="1153">
        <f>Pckhourtype2</f>
        <v>0</v>
      </c>
      <c r="EG25" s="1153">
        <f>PckAmt2</f>
        <v>0</v>
      </c>
      <c r="EH25" s="1145"/>
      <c r="EI25" s="1154" t="s">
        <v>24</v>
      </c>
      <c r="EJ25" s="1155">
        <f>PckcurSIT</f>
        <v>14.33</v>
      </c>
      <c r="EK25" s="1155">
        <f>PckytdSIT</f>
        <v>99.17</v>
      </c>
      <c r="EL25" s="1145"/>
    </row>
    <row r="26" spans="1:142">
      <c r="A26" s="1145"/>
      <c r="B26" s="1148" t="s">
        <v>199</v>
      </c>
      <c r="C26" s="1156">
        <f>PCheckDate</f>
        <v>43511</v>
      </c>
      <c r="D26" s="1145"/>
      <c r="E26" s="1153">
        <f>Pcknametype3</f>
        <v>0</v>
      </c>
      <c r="F26" s="1153">
        <f>Pckhourtype3</f>
        <v>0</v>
      </c>
      <c r="G26" s="1153">
        <f>PckAmt3</f>
        <v>0</v>
      </c>
      <c r="H26" s="1145"/>
      <c r="I26" s="1154" t="s">
        <v>49</v>
      </c>
      <c r="J26" s="1155">
        <f>pckcurOASDI</f>
        <v>66.959999999999994</v>
      </c>
      <c r="K26" s="1155">
        <f>pckytdOASDI</f>
        <v>200.88</v>
      </c>
      <c r="L26" s="1145"/>
      <c r="EA26" s="1145"/>
      <c r="EB26" s="1148" t="s">
        <v>199</v>
      </c>
      <c r="EC26" s="1156">
        <f>PCheckDate</f>
        <v>43511</v>
      </c>
      <c r="ED26" s="1145"/>
      <c r="EE26" s="1153">
        <f>Pcknametype3</f>
        <v>0</v>
      </c>
      <c r="EF26" s="1153">
        <f>Pckhourtype3</f>
        <v>0</v>
      </c>
      <c r="EG26" s="1153">
        <f>PckAmt3</f>
        <v>0</v>
      </c>
      <c r="EH26" s="1145"/>
      <c r="EI26" s="1154" t="s">
        <v>49</v>
      </c>
      <c r="EJ26" s="1155">
        <f>pckcurOASDI</f>
        <v>66.959999999999994</v>
      </c>
      <c r="EK26" s="1155">
        <f>pckytdOASDI</f>
        <v>200.88</v>
      </c>
      <c r="EL26" s="1145"/>
    </row>
    <row r="27" spans="1:142">
      <c r="A27" s="1145"/>
      <c r="B27" s="1148" t="s">
        <v>200</v>
      </c>
      <c r="C27" s="1149">
        <f>PChecknumber</f>
        <v>10014</v>
      </c>
      <c r="D27" s="1145"/>
      <c r="E27" s="1153">
        <f>Pcknametype4</f>
        <v>0</v>
      </c>
      <c r="F27" s="1153">
        <f>Pckhourtype4</f>
        <v>0</v>
      </c>
      <c r="G27" s="1153">
        <f>PckAmt4</f>
        <v>0</v>
      </c>
      <c r="H27" s="1145"/>
      <c r="I27" s="1154" t="s">
        <v>50</v>
      </c>
      <c r="J27" s="1155">
        <f>pckcurHI</f>
        <v>15.66</v>
      </c>
      <c r="K27" s="1155">
        <f>pckytdHI</f>
        <v>46.980000000000004</v>
      </c>
      <c r="L27" s="1145"/>
      <c r="EA27" s="1145"/>
      <c r="EB27" s="1148" t="s">
        <v>200</v>
      </c>
      <c r="EC27" s="1149">
        <f>PChecknumber</f>
        <v>10014</v>
      </c>
      <c r="ED27" s="1145"/>
      <c r="EE27" s="1153">
        <f>Pcknametype4</f>
        <v>0</v>
      </c>
      <c r="EF27" s="1153">
        <f>Pckhourtype4</f>
        <v>0</v>
      </c>
      <c r="EG27" s="1153">
        <f>PckAmt4</f>
        <v>0</v>
      </c>
      <c r="EH27" s="1145"/>
      <c r="EI27" s="1154" t="s">
        <v>50</v>
      </c>
      <c r="EJ27" s="1155">
        <f>pckcurHI</f>
        <v>15.66</v>
      </c>
      <c r="EK27" s="1155">
        <f>pckytdHI</f>
        <v>46.980000000000004</v>
      </c>
      <c r="EL27" s="1145"/>
    </row>
    <row r="28" spans="1:142">
      <c r="A28" s="1145"/>
      <c r="B28" s="1148" t="s">
        <v>193</v>
      </c>
      <c r="C28" s="1157">
        <f>PCheckAmt</f>
        <v>854.09</v>
      </c>
      <c r="D28" s="1145"/>
      <c r="E28" s="1153">
        <f>Pcknametype5</f>
        <v>0</v>
      </c>
      <c r="F28" s="1153">
        <f>Pckhourtype5</f>
        <v>0</v>
      </c>
      <c r="G28" s="1153">
        <f>PckAmt5</f>
        <v>0</v>
      </c>
      <c r="H28" s="1145"/>
      <c r="I28" s="1154" t="str">
        <f>PckLocalTaxName</f>
        <v>SDI</v>
      </c>
      <c r="J28" s="1155">
        <f>pckcurSDI</f>
        <v>10.8</v>
      </c>
      <c r="K28" s="1155">
        <f>pckytdSDI</f>
        <v>32.400000000000006</v>
      </c>
      <c r="L28" s="1145"/>
      <c r="EA28" s="1145"/>
      <c r="EB28" s="1148" t="s">
        <v>193</v>
      </c>
      <c r="EC28" s="1157">
        <f>PCheckAmt</f>
        <v>854.09</v>
      </c>
      <c r="ED28" s="1145"/>
      <c r="EE28" s="1153">
        <f>Pcknametype5</f>
        <v>0</v>
      </c>
      <c r="EF28" s="1153">
        <f>Pckhourtype5</f>
        <v>0</v>
      </c>
      <c r="EG28" s="1153">
        <f>PckAmt5</f>
        <v>0</v>
      </c>
      <c r="EH28" s="1145"/>
      <c r="EI28" s="1154" t="str">
        <f>PckLocalTaxName</f>
        <v>SDI</v>
      </c>
      <c r="EJ28" s="1155">
        <f>pckcurSDI</f>
        <v>10.8</v>
      </c>
      <c r="EK28" s="1155">
        <f>pckytdSDI</f>
        <v>32.400000000000006</v>
      </c>
      <c r="EL28" s="1145"/>
    </row>
    <row r="29" spans="1:142">
      <c r="A29" s="1145"/>
      <c r="B29" s="1145"/>
      <c r="C29" s="1149"/>
      <c r="D29" s="1145"/>
      <c r="E29" s="1153">
        <f>Pcknametype6</f>
        <v>0</v>
      </c>
      <c r="F29" s="1153">
        <f>Pckhourtype6</f>
        <v>0</v>
      </c>
      <c r="G29" s="1153">
        <f>PckAmt6</f>
        <v>0</v>
      </c>
      <c r="H29" s="1145"/>
      <c r="I29" s="1154" t="str">
        <f>PckDednametype1</f>
        <v>401K</v>
      </c>
      <c r="J29" s="1155">
        <f>PckDedcur1</f>
        <v>0</v>
      </c>
      <c r="K29" s="1153">
        <f>PckDedytd1</f>
        <v>0</v>
      </c>
      <c r="L29" s="1145"/>
      <c r="EA29" s="1145"/>
      <c r="EB29" s="1145"/>
      <c r="EC29" s="1149"/>
      <c r="ED29" s="1145"/>
      <c r="EE29" s="1153">
        <f>Pcknametype6</f>
        <v>0</v>
      </c>
      <c r="EF29" s="1153">
        <f>Pckhourtype6</f>
        <v>0</v>
      </c>
      <c r="EG29" s="1153">
        <f>PckAmt6</f>
        <v>0</v>
      </c>
      <c r="EH29" s="1145"/>
      <c r="EI29" s="1154" t="str">
        <f>PckDednametype1</f>
        <v>401K</v>
      </c>
      <c r="EJ29" s="1155">
        <f>PckDedcur1</f>
        <v>0</v>
      </c>
      <c r="EK29" s="1153">
        <f>PckDedytd1</f>
        <v>0</v>
      </c>
      <c r="EL29" s="1145"/>
    </row>
    <row r="30" spans="1:142">
      <c r="A30" s="1145"/>
      <c r="B30" s="1148" t="s">
        <v>550</v>
      </c>
      <c r="C30" s="1158">
        <f>PckVacation_Accrued</f>
        <v>0</v>
      </c>
      <c r="D30" s="1145"/>
      <c r="E30" s="1153">
        <f>Pcknametype7</f>
        <v>0</v>
      </c>
      <c r="F30" s="1153">
        <f>Pckhourtype7</f>
        <v>0</v>
      </c>
      <c r="G30" s="1153">
        <f>PckAmt7</f>
        <v>0</v>
      </c>
      <c r="H30" s="1145"/>
      <c r="I30" s="1154" t="str">
        <f>PckDednametype2</f>
        <v>125P</v>
      </c>
      <c r="J30" s="1155">
        <f>PckDedCur2</f>
        <v>0</v>
      </c>
      <c r="K30" s="1153">
        <f>PckDedytd2</f>
        <v>0</v>
      </c>
      <c r="L30" s="1145"/>
      <c r="EA30" s="1145"/>
      <c r="EB30" s="1148" t="s">
        <v>550</v>
      </c>
      <c r="EC30" s="1158">
        <f>PckVacation_Accrued</f>
        <v>0</v>
      </c>
      <c r="ED30" s="1145"/>
      <c r="EE30" s="1153">
        <f>Pcknametype7</f>
        <v>0</v>
      </c>
      <c r="EF30" s="1153">
        <f>Pckhourtype7</f>
        <v>0</v>
      </c>
      <c r="EG30" s="1153">
        <f>PckAmt7</f>
        <v>0</v>
      </c>
      <c r="EH30" s="1145"/>
      <c r="EI30" s="1154" t="str">
        <f>PckDednametype2</f>
        <v>125P</v>
      </c>
      <c r="EJ30" s="1155">
        <f>PckDedCur2</f>
        <v>0</v>
      </c>
      <c r="EK30" s="1153">
        <f>PckDedytd2</f>
        <v>0</v>
      </c>
      <c r="EL30" s="1145"/>
    </row>
    <row r="31" spans="1:142">
      <c r="A31" s="1145"/>
      <c r="B31" s="1148" t="s">
        <v>360</v>
      </c>
      <c r="C31" s="1159">
        <f>PckVacation_Used</f>
        <v>0</v>
      </c>
      <c r="D31" s="1145"/>
      <c r="E31" s="1153">
        <f>Pcknametype8</f>
        <v>0</v>
      </c>
      <c r="F31" s="1153">
        <f>Pckhourtype8</f>
        <v>0</v>
      </c>
      <c r="G31" s="1153">
        <f>PckAmt8</f>
        <v>0</v>
      </c>
      <c r="H31" s="1145"/>
      <c r="I31" s="1154" t="str">
        <f>PckDednametype3</f>
        <v>HSA</v>
      </c>
      <c r="J31" s="1155">
        <f>PckDedCur3</f>
        <v>0</v>
      </c>
      <c r="K31" s="1153">
        <f>PckDedytd3</f>
        <v>0</v>
      </c>
      <c r="L31" s="1145"/>
      <c r="EA31" s="1145"/>
      <c r="EB31" s="1148" t="s">
        <v>360</v>
      </c>
      <c r="EC31" s="1159">
        <f>PckVacation_Used</f>
        <v>0</v>
      </c>
      <c r="ED31" s="1145"/>
      <c r="EE31" s="1153">
        <f>Pcknametype8</f>
        <v>0</v>
      </c>
      <c r="EF31" s="1153">
        <f>Pckhourtype8</f>
        <v>0</v>
      </c>
      <c r="EG31" s="1153">
        <f>PckAmt8</f>
        <v>0</v>
      </c>
      <c r="EH31" s="1145"/>
      <c r="EI31" s="1154" t="str">
        <f>PckDednametype3</f>
        <v>HSA</v>
      </c>
      <c r="EJ31" s="1155">
        <f>PckDedCur3</f>
        <v>0</v>
      </c>
      <c r="EK31" s="1153">
        <f>PckDedytd3</f>
        <v>0</v>
      </c>
      <c r="EL31" s="1145"/>
    </row>
    <row r="32" spans="1:142">
      <c r="A32" s="1145"/>
      <c r="B32" s="1148" t="s">
        <v>551</v>
      </c>
      <c r="C32" s="1158">
        <f>PckVacation_Balance</f>
        <v>0</v>
      </c>
      <c r="D32" s="1145"/>
      <c r="E32" s="1153">
        <f>Pcknametype9</f>
        <v>0</v>
      </c>
      <c r="F32" s="1153">
        <f>Pckhourtype9</f>
        <v>0</v>
      </c>
      <c r="G32" s="1153">
        <f>PckAmt9</f>
        <v>0</v>
      </c>
      <c r="H32" s="1145"/>
      <c r="I32" s="1154" t="str">
        <f>PckDednametype4</f>
        <v>Other</v>
      </c>
      <c r="J32" s="1155">
        <f>PckDedCur4</f>
        <v>0</v>
      </c>
      <c r="K32" s="1153">
        <f>PckDedytd4</f>
        <v>0</v>
      </c>
      <c r="L32" s="1145"/>
      <c r="EA32" s="1145"/>
      <c r="EB32" s="1148" t="s">
        <v>551</v>
      </c>
      <c r="EC32" s="1158">
        <f>PckVacation_Balance</f>
        <v>0</v>
      </c>
      <c r="ED32" s="1145"/>
      <c r="EE32" s="1153">
        <f>Pcknametype9</f>
        <v>0</v>
      </c>
      <c r="EF32" s="1153">
        <f>Pckhourtype9</f>
        <v>0</v>
      </c>
      <c r="EG32" s="1153">
        <f>PckAmt9</f>
        <v>0</v>
      </c>
      <c r="EH32" s="1145"/>
      <c r="EI32" s="1154" t="str">
        <f>PckDednametype4</f>
        <v>Other</v>
      </c>
      <c r="EJ32" s="1155">
        <f>PckDedCur4</f>
        <v>0</v>
      </c>
      <c r="EK32" s="1153">
        <f>PckDedytd4</f>
        <v>0</v>
      </c>
      <c r="EL32" s="1145"/>
    </row>
    <row r="33" spans="1:142">
      <c r="A33" s="1145"/>
      <c r="B33" s="1145"/>
      <c r="C33" s="1145"/>
      <c r="D33" s="1145"/>
      <c r="E33" s="1151" t="s">
        <v>94</v>
      </c>
      <c r="F33" s="1152" t="s">
        <v>153</v>
      </c>
      <c r="G33" s="1152" t="s">
        <v>127</v>
      </c>
      <c r="H33" s="1145"/>
      <c r="I33" s="1154" t="s">
        <v>225</v>
      </c>
      <c r="J33" s="1155">
        <f>PckDedCur5</f>
        <v>225.91</v>
      </c>
      <c r="K33" s="1155">
        <f>PckDedytd5</f>
        <v>807.02</v>
      </c>
      <c r="L33" s="1145"/>
      <c r="EA33" s="1145"/>
      <c r="EB33" s="1145"/>
      <c r="EC33" s="1145"/>
      <c r="ED33" s="1145"/>
      <c r="EE33" s="1151" t="s">
        <v>94</v>
      </c>
      <c r="EF33" s="1152" t="s">
        <v>153</v>
      </c>
      <c r="EG33" s="1152" t="s">
        <v>127</v>
      </c>
      <c r="EH33" s="1145"/>
      <c r="EI33" s="1154" t="s">
        <v>225</v>
      </c>
      <c r="EJ33" s="1155">
        <f>PckDedCur5</f>
        <v>225.91</v>
      </c>
      <c r="EK33" s="1155">
        <f>PckDedytd5</f>
        <v>807.02</v>
      </c>
      <c r="EL33" s="1145"/>
    </row>
    <row r="34" spans="1:142">
      <c r="A34" s="1145"/>
      <c r="B34" s="1145"/>
      <c r="C34" s="1145"/>
      <c r="D34" s="1145"/>
      <c r="E34" s="1151" t="s">
        <v>134</v>
      </c>
      <c r="F34" s="1150">
        <f>PCheckCurWage</f>
        <v>1080</v>
      </c>
      <c r="G34" s="1150">
        <f>PCheckTYDWage</f>
        <v>3240</v>
      </c>
      <c r="H34" s="1160"/>
      <c r="I34" s="1151" t="s">
        <v>156</v>
      </c>
      <c r="J34" s="1150">
        <f>Net_Paycur</f>
        <v>854.09</v>
      </c>
      <c r="K34" s="1150">
        <f>PckNetYTD</f>
        <v>2432.98</v>
      </c>
      <c r="L34" s="1145"/>
      <c r="EA34" s="1145"/>
      <c r="EB34" s="1145"/>
      <c r="EC34" s="1145"/>
      <c r="ED34" s="1145"/>
      <c r="EE34" s="1151" t="s">
        <v>134</v>
      </c>
      <c r="EF34" s="1150">
        <f>PCheckCurWage</f>
        <v>1080</v>
      </c>
      <c r="EG34" s="1150">
        <f>PCheckTYDWage</f>
        <v>3240</v>
      </c>
      <c r="EH34" s="1160"/>
      <c r="EI34" s="1151" t="s">
        <v>156</v>
      </c>
      <c r="EJ34" s="1150">
        <f>Net_Paycur</f>
        <v>854.09</v>
      </c>
      <c r="EK34" s="1150">
        <f>PckNetYTD</f>
        <v>2432.98</v>
      </c>
      <c r="EL34" s="1145"/>
    </row>
    <row r="35" spans="1:142">
      <c r="A35" s="1145"/>
      <c r="B35" s="1145"/>
      <c r="C35" s="1145"/>
      <c r="D35" s="1145"/>
      <c r="E35" s="1145"/>
      <c r="F35" s="1145"/>
      <c r="G35" s="1145"/>
      <c r="H35" s="1145"/>
      <c r="I35" s="1145"/>
      <c r="J35" s="1145"/>
      <c r="K35" s="1145"/>
      <c r="L35" s="1145"/>
      <c r="EA35" s="1145"/>
      <c r="EB35" s="1145"/>
      <c r="EC35" s="1145"/>
      <c r="ED35" s="1145"/>
      <c r="EE35" s="1145"/>
      <c r="EF35" s="1145"/>
      <c r="EG35" s="1145"/>
      <c r="EH35" s="1145"/>
      <c r="EI35" s="1145"/>
      <c r="EJ35" s="1145"/>
      <c r="EK35" s="1145"/>
      <c r="EL35" s="1145"/>
    </row>
    <row r="36" spans="1:142">
      <c r="A36" s="1145"/>
      <c r="B36" s="1145"/>
      <c r="C36" s="1145"/>
      <c r="D36" s="1145"/>
      <c r="E36" s="1145"/>
      <c r="F36" s="1145"/>
      <c r="G36" s="1145"/>
      <c r="H36" s="1145"/>
      <c r="I36" s="1145"/>
      <c r="J36" s="1147"/>
      <c r="K36" s="1145"/>
      <c r="L36" s="1145"/>
      <c r="EA36" s="1145"/>
      <c r="EB36" s="1145"/>
      <c r="EC36" s="1145"/>
      <c r="ED36" s="1145"/>
      <c r="EE36" s="1145"/>
      <c r="EF36" s="1145"/>
      <c r="EG36" s="1145"/>
      <c r="EH36" s="1145"/>
      <c r="EI36" s="1145"/>
      <c r="EJ36" s="1147"/>
      <c r="EK36" s="1145"/>
      <c r="EL36" s="1145"/>
    </row>
    <row r="37" spans="1:142">
      <c r="A37" s="1145"/>
      <c r="B37" s="1145"/>
      <c r="C37" s="1145"/>
      <c r="D37" s="1145"/>
      <c r="E37" s="1145"/>
      <c r="F37" s="1145"/>
      <c r="G37" s="1145"/>
      <c r="H37" s="1145"/>
      <c r="I37" s="1145"/>
      <c r="J37" s="1145"/>
      <c r="K37" s="1145"/>
      <c r="L37" s="1145"/>
      <c r="EA37" s="1145"/>
      <c r="EB37" s="1145"/>
      <c r="EC37" s="1145"/>
      <c r="ED37" s="1145"/>
      <c r="EE37" s="1145"/>
      <c r="EF37" s="1145"/>
      <c r="EG37" s="1145"/>
      <c r="EH37" s="1145"/>
      <c r="EI37" s="1145"/>
      <c r="EJ37" s="1145"/>
      <c r="EK37" s="1145"/>
      <c r="EL37" s="1145"/>
    </row>
    <row r="38" spans="1:142" ht="9.75" customHeight="1">
      <c r="A38" s="1145"/>
      <c r="B38" s="1145"/>
      <c r="C38" s="1145"/>
      <c r="D38" s="1145"/>
      <c r="E38" s="1145"/>
      <c r="F38" s="1145"/>
      <c r="G38" s="1145"/>
      <c r="H38" s="1145"/>
      <c r="I38" s="1145"/>
      <c r="J38" s="1145"/>
      <c r="K38" s="1145"/>
      <c r="L38" s="1145"/>
      <c r="EA38" s="1145"/>
      <c r="EB38" s="1145"/>
      <c r="EC38" s="1145"/>
      <c r="ED38" s="1145"/>
      <c r="EE38" s="1145"/>
      <c r="EF38" s="1145"/>
      <c r="EG38" s="1145"/>
      <c r="EH38" s="1145"/>
      <c r="EI38" s="1145"/>
      <c r="EJ38" s="1145"/>
      <c r="EK38" s="1145"/>
      <c r="EL38" s="1145"/>
    </row>
    <row r="39" spans="1:142">
      <c r="A39" s="1145"/>
      <c r="B39" s="1145"/>
      <c r="C39" s="1145"/>
      <c r="D39" s="1145"/>
      <c r="E39" s="1145"/>
      <c r="F39" s="1145"/>
      <c r="G39" s="1145"/>
      <c r="H39" s="1145"/>
      <c r="I39" s="1145"/>
      <c r="J39" s="1145"/>
      <c r="K39" s="1145"/>
      <c r="L39" s="1145"/>
      <c r="EA39" s="1145"/>
      <c r="EB39" s="1145"/>
      <c r="EC39" s="1145"/>
      <c r="ED39" s="1145"/>
      <c r="EE39" s="1145"/>
      <c r="EF39" s="1145"/>
      <c r="EG39" s="1145"/>
      <c r="EH39" s="1145"/>
      <c r="EI39" s="1145"/>
      <c r="EJ39" s="1145"/>
      <c r="EK39" s="1145"/>
      <c r="EL39" s="1145"/>
    </row>
    <row r="40" spans="1:142">
      <c r="A40" s="1145"/>
      <c r="B40" s="1145"/>
      <c r="C40" s="1145"/>
      <c r="D40" s="1145"/>
      <c r="E40" s="1145"/>
      <c r="F40" s="1145"/>
      <c r="G40" s="1145"/>
      <c r="H40" s="1145"/>
      <c r="I40" s="1145"/>
      <c r="J40" s="1145"/>
      <c r="K40" s="1145"/>
      <c r="L40" s="1145"/>
      <c r="EA40" s="1145"/>
      <c r="EB40" s="1145"/>
      <c r="EC40" s="1145"/>
      <c r="ED40" s="1145"/>
      <c r="EE40" s="1145"/>
      <c r="EF40" s="1145"/>
      <c r="EG40" s="1145"/>
      <c r="EH40" s="1145"/>
      <c r="EI40" s="1145"/>
      <c r="EJ40" s="1145"/>
      <c r="EK40" s="1145"/>
      <c r="EL40" s="1145"/>
    </row>
    <row r="41" spans="1:142">
      <c r="A41" s="1145"/>
      <c r="B41" s="1145"/>
      <c r="C41" s="1145"/>
      <c r="D41" s="1145"/>
      <c r="E41" s="1145"/>
      <c r="F41" s="1145"/>
      <c r="G41" s="1145"/>
      <c r="H41" s="1145"/>
      <c r="I41" s="1145"/>
      <c r="J41" s="1145"/>
      <c r="K41" s="1145"/>
      <c r="L41" s="1145"/>
      <c r="EA41" s="1145"/>
      <c r="EB41" s="1145"/>
      <c r="EC41" s="1145"/>
      <c r="ED41" s="1145"/>
      <c r="EE41" s="1145"/>
      <c r="EF41" s="1145"/>
      <c r="EG41" s="1145"/>
      <c r="EH41" s="1145"/>
      <c r="EI41" s="1145"/>
      <c r="EJ41" s="1145"/>
      <c r="EK41" s="1145"/>
      <c r="EL41" s="1145"/>
    </row>
    <row r="42" spans="1:142">
      <c r="A42" s="1145"/>
      <c r="B42" s="1145"/>
      <c r="C42" s="1145"/>
      <c r="D42" s="1145"/>
      <c r="E42" s="1145"/>
      <c r="F42" s="1145"/>
      <c r="G42" s="1145"/>
      <c r="H42" s="1145"/>
      <c r="I42" s="1145"/>
      <c r="J42" s="1145"/>
      <c r="K42" s="1145"/>
      <c r="L42" s="1145"/>
      <c r="EA42" s="1145"/>
      <c r="EB42" s="1145"/>
      <c r="EC42" s="1145"/>
      <c r="ED42" s="1145"/>
      <c r="EE42" s="1145"/>
      <c r="EF42" s="1145"/>
      <c r="EG42" s="1145"/>
      <c r="EH42" s="1145"/>
      <c r="EI42" s="1145"/>
      <c r="EJ42" s="1145"/>
      <c r="EK42" s="1145"/>
      <c r="EL42" s="1145"/>
    </row>
    <row r="43" spans="1:142">
      <c r="A43" s="1145"/>
      <c r="B43" s="1145"/>
      <c r="C43" s="1145"/>
      <c r="D43" s="1145"/>
      <c r="E43" s="1145"/>
      <c r="F43" s="1145"/>
      <c r="G43" s="1145"/>
      <c r="H43" s="1145"/>
      <c r="I43" s="1145"/>
      <c r="J43" s="1145"/>
      <c r="K43" s="1145"/>
      <c r="L43" s="1145"/>
      <c r="EA43" s="1145"/>
      <c r="EB43" s="1145"/>
      <c r="EC43" s="1145"/>
      <c r="ED43" s="1145"/>
      <c r="EE43" s="1145"/>
      <c r="EF43" s="1145"/>
      <c r="EG43" s="1145"/>
      <c r="EH43" s="1145"/>
      <c r="EI43" s="1145"/>
      <c r="EJ43" s="1145"/>
      <c r="EK43" s="1145"/>
      <c r="EL43" s="1145"/>
    </row>
    <row r="44" spans="1:142">
      <c r="A44" s="1145"/>
      <c r="B44" s="1145"/>
      <c r="C44" s="1145"/>
      <c r="D44" s="1145"/>
      <c r="E44" s="1145"/>
      <c r="F44" s="1145"/>
      <c r="G44" s="1145"/>
      <c r="H44" s="1145"/>
      <c r="I44" s="1145"/>
      <c r="J44" s="1145"/>
      <c r="K44" s="1145"/>
      <c r="L44" s="1145"/>
      <c r="EA44" s="1145"/>
      <c r="EB44" s="1145"/>
      <c r="EC44" s="1145"/>
      <c r="ED44" s="1145"/>
      <c r="EE44" s="1145"/>
      <c r="EF44" s="1145"/>
      <c r="EG44" s="1145"/>
      <c r="EH44" s="1145"/>
      <c r="EI44" s="1145"/>
      <c r="EJ44" s="1145"/>
      <c r="EK44" s="1145"/>
      <c r="EL44" s="1145"/>
    </row>
    <row r="45" spans="1:142">
      <c r="A45" s="1145"/>
      <c r="B45" s="1145"/>
      <c r="C45" s="1145"/>
      <c r="D45" s="1145"/>
      <c r="E45" s="1145"/>
      <c r="F45" s="1145"/>
      <c r="G45" s="1145"/>
      <c r="H45" s="1145"/>
      <c r="I45" s="1146">
        <f>PCheckDate</f>
        <v>43511</v>
      </c>
      <c r="J45" s="1145"/>
      <c r="K45" s="1145">
        <f>PChecknumber</f>
        <v>10014</v>
      </c>
      <c r="L45" s="1145"/>
      <c r="EA45" s="1145"/>
      <c r="EB45" s="1145"/>
      <c r="EC45" s="1145"/>
      <c r="ED45" s="1145"/>
      <c r="EE45" s="1145"/>
      <c r="EF45" s="1145"/>
      <c r="EG45" s="1145"/>
      <c r="EH45" s="1145"/>
      <c r="EI45" s="1146">
        <f>PCheckDate</f>
        <v>43511</v>
      </c>
      <c r="EJ45" s="1145"/>
      <c r="EK45" s="1145">
        <f>PChecknumber</f>
        <v>10014</v>
      </c>
      <c r="EL45" s="1145"/>
    </row>
    <row r="46" spans="1:142">
      <c r="A46" s="1145"/>
      <c r="B46" s="1145"/>
      <c r="C46" s="1145"/>
      <c r="D46" s="1145"/>
      <c r="E46" s="1145"/>
      <c r="F46" s="1145"/>
      <c r="G46" s="1145"/>
      <c r="H46" s="1145"/>
      <c r="I46" s="1145"/>
      <c r="J46" s="1145"/>
      <c r="K46" s="1145"/>
      <c r="L46" s="1145"/>
      <c r="EA46" s="1145"/>
      <c r="EB46" s="1145"/>
      <c r="EC46" s="1145"/>
      <c r="ED46" s="1145"/>
      <c r="EE46" s="1145"/>
      <c r="EF46" s="1145"/>
      <c r="EG46" s="1145"/>
      <c r="EH46" s="1145"/>
      <c r="EI46" s="1145"/>
      <c r="EJ46" s="1145"/>
      <c r="EK46" s="1145"/>
      <c r="EL46" s="1145"/>
    </row>
    <row r="47" spans="1:142">
      <c r="A47" s="1145"/>
      <c r="B47" s="1145"/>
      <c r="C47" s="1145"/>
      <c r="D47" s="1145"/>
      <c r="E47" s="1145"/>
      <c r="F47" s="1145"/>
      <c r="G47" s="1145"/>
      <c r="H47" s="1145"/>
      <c r="I47" s="1145"/>
      <c r="J47" s="1145"/>
      <c r="K47" s="1145"/>
      <c r="L47" s="1145"/>
      <c r="EA47" s="1145"/>
      <c r="EB47" s="1145"/>
      <c r="EC47" s="1145"/>
      <c r="ED47" s="1145"/>
      <c r="EE47" s="1145"/>
      <c r="EF47" s="1145"/>
      <c r="EG47" s="1145"/>
      <c r="EH47" s="1145"/>
      <c r="EI47" s="1145"/>
      <c r="EJ47" s="1145"/>
      <c r="EK47" s="1145"/>
      <c r="EL47" s="1145"/>
    </row>
    <row r="48" spans="1:142">
      <c r="A48" s="1145"/>
      <c r="B48" s="1145"/>
      <c r="C48" s="1145"/>
      <c r="D48" s="1145"/>
      <c r="E48" s="1145"/>
      <c r="F48" s="1145"/>
      <c r="G48" s="1145"/>
      <c r="H48" s="1145"/>
      <c r="I48" s="1145"/>
      <c r="J48" s="1145"/>
      <c r="K48" s="1145"/>
      <c r="L48" s="1145"/>
      <c r="EA48" s="1145"/>
      <c r="EB48" s="1145"/>
      <c r="EC48" s="1145"/>
      <c r="ED48" s="1145"/>
      <c r="EE48" s="1145"/>
      <c r="EF48" s="1145"/>
      <c r="EG48" s="1145"/>
      <c r="EH48" s="1145"/>
      <c r="EI48" s="1145"/>
      <c r="EJ48" s="1145"/>
      <c r="EK48" s="1145"/>
      <c r="EL48" s="1145"/>
    </row>
    <row r="49" spans="1:142">
      <c r="A49" s="1145"/>
      <c r="B49" s="1145"/>
      <c r="C49" s="1145"/>
      <c r="D49" s="1145"/>
      <c r="E49" s="1145"/>
      <c r="F49" s="1145"/>
      <c r="G49" s="1145"/>
      <c r="H49" s="1145"/>
      <c r="I49" s="1145"/>
      <c r="J49" s="1145"/>
      <c r="K49" s="1147">
        <f>PCheckAmt</f>
        <v>854.09</v>
      </c>
      <c r="L49" s="1145"/>
      <c r="EA49" s="1145"/>
      <c r="EB49" s="1145"/>
      <c r="EC49" s="1145"/>
      <c r="ED49" s="1145"/>
      <c r="EE49" s="1145"/>
      <c r="EF49" s="1145"/>
      <c r="EG49" s="1145"/>
      <c r="EH49" s="1145"/>
      <c r="EI49" s="1145"/>
      <c r="EJ49" s="1145"/>
      <c r="EK49" s="1147">
        <f>PCheckAmt</f>
        <v>854.09</v>
      </c>
      <c r="EL49" s="1145"/>
    </row>
    <row r="50" spans="1:142">
      <c r="A50" s="1145"/>
      <c r="B50" s="1145"/>
      <c r="C50" s="862" t="str">
        <f>PCheckAmtWord</f>
        <v>Eight Hundred Fifty-Four and 9/100***************************************************</v>
      </c>
      <c r="D50" s="1145"/>
      <c r="E50" s="1145"/>
      <c r="F50" s="1145"/>
      <c r="G50" s="1145"/>
      <c r="H50" s="1145"/>
      <c r="I50" s="1145"/>
      <c r="J50" s="1145"/>
      <c r="K50" s="1145"/>
      <c r="L50" s="1145"/>
      <c r="EA50" s="1145"/>
      <c r="EB50" s="1145"/>
      <c r="EC50" s="862" t="str">
        <f>PCheckAmtWord</f>
        <v>Eight Hundred Fifty-Four and 9/100***************************************************</v>
      </c>
      <c r="ED50" s="1145"/>
      <c r="EE50" s="1145"/>
      <c r="EF50" s="1145"/>
      <c r="EG50" s="1145"/>
      <c r="EH50" s="1145"/>
      <c r="EI50" s="1145"/>
      <c r="EJ50" s="1145"/>
      <c r="EK50" s="1145"/>
      <c r="EL50" s="1145"/>
    </row>
    <row r="51" spans="1:142">
      <c r="A51" s="1145"/>
      <c r="B51" s="1145"/>
      <c r="C51" s="862"/>
      <c r="D51" s="1145"/>
      <c r="E51" s="1145"/>
      <c r="F51" s="1145"/>
      <c r="G51" s="1145"/>
      <c r="H51" s="1145"/>
      <c r="I51" s="1145"/>
      <c r="J51" s="1145"/>
      <c r="K51" s="1145"/>
      <c r="L51" s="1145"/>
      <c r="EA51" s="1145"/>
      <c r="EB51" s="1145"/>
      <c r="EC51" s="862"/>
      <c r="ED51" s="1145"/>
      <c r="EE51" s="1145"/>
      <c r="EF51" s="1145"/>
      <c r="EG51" s="1145"/>
      <c r="EH51" s="1145"/>
      <c r="EI51" s="1145"/>
      <c r="EJ51" s="1145"/>
      <c r="EK51" s="1145"/>
      <c r="EL51" s="1145"/>
    </row>
    <row r="52" spans="1:142">
      <c r="A52" s="1145"/>
      <c r="B52" s="1145"/>
      <c r="C52" s="862" t="str">
        <f>PCheckPayeeName</f>
        <v>Tifany Wang</v>
      </c>
      <c r="D52" s="1145"/>
      <c r="E52" s="1145"/>
      <c r="F52" s="1145"/>
      <c r="G52" s="1145"/>
      <c r="H52" s="1145"/>
      <c r="I52" s="1145"/>
      <c r="J52" s="1145"/>
      <c r="K52" s="1145"/>
      <c r="L52" s="1145"/>
      <c r="EA52" s="1145"/>
      <c r="EB52" s="1145"/>
      <c r="EC52" s="862" t="str">
        <f>PCheckPayeeName</f>
        <v>Tifany Wang</v>
      </c>
      <c r="ED52" s="1145"/>
      <c r="EE52" s="1145"/>
      <c r="EF52" s="1145"/>
      <c r="EG52" s="1145"/>
      <c r="EH52" s="1145"/>
      <c r="EI52" s="1145"/>
      <c r="EJ52" s="1145"/>
      <c r="EK52" s="1145"/>
      <c r="EL52" s="1145"/>
    </row>
    <row r="53" spans="1:142">
      <c r="A53" s="1145"/>
      <c r="B53" s="1145"/>
      <c r="C53" s="862" t="str">
        <f>PCheckAdd1</f>
        <v>2036 Clay Street</v>
      </c>
      <c r="D53" s="1145"/>
      <c r="E53" s="1145"/>
      <c r="F53" s="1145"/>
      <c r="G53" s="1145"/>
      <c r="H53" s="1145"/>
      <c r="I53" s="1145"/>
      <c r="J53" s="1145"/>
      <c r="K53" s="1145"/>
      <c r="L53" s="1145"/>
      <c r="EA53" s="1145"/>
      <c r="EB53" s="1145"/>
      <c r="EC53" s="862" t="str">
        <f>PCheckAdd1</f>
        <v>2036 Clay Street</v>
      </c>
      <c r="ED53" s="1145"/>
      <c r="EE53" s="1145"/>
      <c r="EF53" s="1145"/>
      <c r="EG53" s="1145"/>
      <c r="EH53" s="1145"/>
      <c r="EI53" s="1145"/>
      <c r="EJ53" s="1145"/>
      <c r="EK53" s="1145"/>
      <c r="EL53" s="1145"/>
    </row>
    <row r="54" spans="1:142">
      <c r="A54" s="1145"/>
      <c r="B54" s="1145"/>
      <c r="C54" s="862" t="str">
        <f>PCheckAdd2</f>
        <v>San Francisco, CA 94108</v>
      </c>
      <c r="D54" s="1145"/>
      <c r="E54" s="1145"/>
      <c r="F54" s="1145"/>
      <c r="G54" s="1145"/>
      <c r="H54" s="1145"/>
      <c r="I54" s="1145"/>
      <c r="J54" s="1145"/>
      <c r="K54" s="1145"/>
      <c r="L54" s="1145"/>
      <c r="EA54" s="1145"/>
      <c r="EB54" s="1145"/>
      <c r="EC54" s="862" t="str">
        <f>PCheckAdd2</f>
        <v>San Francisco, CA 94108</v>
      </c>
      <c r="ED54" s="1145"/>
      <c r="EE54" s="1145"/>
      <c r="EF54" s="1145"/>
      <c r="EG54" s="1145"/>
      <c r="EH54" s="1145"/>
      <c r="EI54" s="1145"/>
      <c r="EJ54" s="1145"/>
      <c r="EK54" s="1145"/>
      <c r="EL54" s="1145"/>
    </row>
    <row r="55" spans="1:142">
      <c r="EA55" s="1145"/>
      <c r="EB55" s="1145"/>
      <c r="EL55" s="1145"/>
    </row>
    <row r="56" spans="1:142" ht="2.25" customHeight="1"/>
    <row r="57" spans="1:142" s="875" customFormat="1">
      <c r="A57" s="877"/>
      <c r="B57" s="877"/>
      <c r="C57" s="877"/>
      <c r="D57" s="877"/>
      <c r="E57" s="877"/>
      <c r="F57" s="877"/>
      <c r="G57" s="877"/>
      <c r="H57" s="877"/>
      <c r="I57" s="877"/>
      <c r="J57" s="877"/>
      <c r="K57" s="877"/>
      <c r="L57" s="877"/>
      <c r="EA57" s="1162"/>
      <c r="EB57" s="1162"/>
      <c r="EC57" s="1162"/>
      <c r="ED57" s="1162"/>
      <c r="EE57" s="1162"/>
      <c r="EF57" s="1162"/>
      <c r="EG57" s="1162"/>
      <c r="EH57" s="1162"/>
      <c r="EI57" s="1162"/>
      <c r="EJ57" s="1162"/>
      <c r="EK57" s="1162"/>
      <c r="EL57" s="1162"/>
    </row>
    <row r="58" spans="1:142" s="875" customFormat="1">
      <c r="A58" s="877"/>
      <c r="B58" s="877"/>
      <c r="C58" s="877"/>
      <c r="D58" s="877"/>
      <c r="E58" s="877"/>
      <c r="F58" s="877"/>
      <c r="G58" s="877"/>
      <c r="H58" s="877"/>
      <c r="I58" s="877"/>
      <c r="J58" s="877"/>
      <c r="K58" s="877"/>
      <c r="L58" s="877"/>
      <c r="EA58" s="1162"/>
      <c r="EB58" s="1162"/>
      <c r="EC58" s="1162"/>
      <c r="ED58" s="1162"/>
      <c r="EE58" s="1162"/>
      <c r="EF58" s="1162"/>
      <c r="EG58" s="1162"/>
      <c r="EH58" s="1162"/>
      <c r="EI58" s="1162"/>
      <c r="EJ58" s="1162"/>
      <c r="EK58" s="1162"/>
      <c r="EL58" s="1162"/>
    </row>
    <row r="59" spans="1:142" s="875" customFormat="1">
      <c r="A59" s="877"/>
      <c r="B59" s="877"/>
      <c r="C59" s="877"/>
      <c r="D59" s="877"/>
      <c r="E59" s="877"/>
      <c r="F59" s="877"/>
      <c r="G59" s="877"/>
      <c r="H59" s="877"/>
      <c r="I59" s="877"/>
      <c r="J59" s="877"/>
      <c r="K59" s="877"/>
      <c r="L59" s="877"/>
      <c r="EA59" s="1162"/>
      <c r="EB59" s="1162"/>
      <c r="EC59" s="1162"/>
      <c r="ED59" s="1162"/>
      <c r="EE59" s="1162"/>
      <c r="EF59" s="1162"/>
      <c r="EG59" s="1162"/>
      <c r="EH59" s="1162"/>
      <c r="EI59" s="1162"/>
      <c r="EJ59" s="1162"/>
      <c r="EK59" s="1162"/>
      <c r="EL59" s="1162"/>
    </row>
    <row r="60" spans="1:142" s="875" customFormat="1">
      <c r="A60" s="877"/>
      <c r="B60" s="877"/>
      <c r="C60" s="877"/>
      <c r="D60" s="877"/>
      <c r="E60" s="877"/>
      <c r="F60" s="877"/>
      <c r="G60" s="877"/>
      <c r="H60" s="877"/>
      <c r="I60" s="877"/>
      <c r="J60" s="877"/>
      <c r="K60" s="877"/>
      <c r="L60" s="877"/>
      <c r="EA60" s="1162"/>
      <c r="EB60" s="1162"/>
      <c r="EC60" s="1162"/>
      <c r="ED60" s="1162"/>
      <c r="EE60" s="1162"/>
      <c r="EF60" s="1162"/>
      <c r="EG60" s="1162"/>
      <c r="EH60" s="1162"/>
      <c r="EI60" s="1162"/>
      <c r="EJ60" s="1162"/>
      <c r="EK60" s="1162"/>
      <c r="EL60" s="1162"/>
    </row>
    <row r="61" spans="1:142" s="875" customFormat="1">
      <c r="A61" s="877"/>
      <c r="B61" s="877"/>
      <c r="C61" s="877"/>
      <c r="D61" s="877"/>
      <c r="E61" s="877"/>
      <c r="F61" s="877"/>
      <c r="G61" s="877"/>
      <c r="H61" s="877"/>
      <c r="I61" s="877"/>
      <c r="J61" s="877"/>
      <c r="K61" s="877"/>
      <c r="L61" s="877"/>
      <c r="EA61" s="1162"/>
      <c r="EB61" s="1162"/>
      <c r="EC61" s="1162"/>
      <c r="ED61" s="1162"/>
      <c r="EE61" s="1162"/>
      <c r="EF61" s="1162"/>
      <c r="EG61" s="1162"/>
      <c r="EH61" s="1162"/>
      <c r="EI61" s="1162"/>
      <c r="EJ61" s="1162"/>
      <c r="EK61" s="1162"/>
      <c r="EL61" s="1162"/>
    </row>
    <row r="62" spans="1:142" s="875" customFormat="1">
      <c r="A62" s="877"/>
      <c r="B62" s="877"/>
      <c r="C62" s="877"/>
      <c r="D62" s="877"/>
      <c r="E62" s="877"/>
      <c r="F62" s="877"/>
      <c r="G62" s="877"/>
      <c r="H62" s="877"/>
      <c r="I62" s="877"/>
      <c r="J62" s="877"/>
      <c r="K62" s="877"/>
      <c r="L62" s="877"/>
      <c r="EA62" s="1162"/>
      <c r="EB62" s="1162"/>
      <c r="EC62" s="1162"/>
      <c r="ED62" s="1162"/>
      <c r="EE62" s="1162"/>
      <c r="EF62" s="1162"/>
      <c r="EG62" s="1162"/>
      <c r="EH62" s="1162"/>
      <c r="EI62" s="1162"/>
      <c r="EJ62" s="1162"/>
      <c r="EK62" s="1162"/>
      <c r="EL62" s="1162"/>
    </row>
    <row r="63" spans="1:142" s="875" customFormat="1">
      <c r="A63" s="877"/>
      <c r="B63" s="877"/>
      <c r="C63" s="877"/>
      <c r="D63" s="877"/>
      <c r="E63" s="877"/>
      <c r="F63" s="877"/>
      <c r="G63" s="877"/>
      <c r="H63" s="877"/>
      <c r="I63" s="877"/>
      <c r="J63" s="877"/>
      <c r="K63" s="877"/>
      <c r="L63" s="877"/>
      <c r="EA63" s="1162"/>
      <c r="EB63" s="1162"/>
      <c r="EC63" s="1162"/>
      <c r="ED63" s="1162"/>
      <c r="EE63" s="1162"/>
      <c r="EF63" s="1162"/>
      <c r="EG63" s="1162"/>
      <c r="EH63" s="1162"/>
      <c r="EI63" s="1162"/>
      <c r="EJ63" s="1162"/>
      <c r="EK63" s="1162"/>
      <c r="EL63" s="1162"/>
    </row>
    <row r="64" spans="1:142" s="875" customFormat="1">
      <c r="A64" s="877"/>
      <c r="B64" s="877"/>
      <c r="C64" s="877"/>
      <c r="D64" s="877"/>
      <c r="E64" s="877"/>
      <c r="F64" s="877"/>
      <c r="G64" s="877"/>
      <c r="H64" s="877"/>
      <c r="I64" s="877"/>
      <c r="J64" s="877"/>
      <c r="K64" s="877"/>
      <c r="L64" s="877"/>
      <c r="EA64" s="1162"/>
      <c r="EB64" s="1162"/>
      <c r="EC64" s="1162"/>
      <c r="ED64" s="1162"/>
      <c r="EE64" s="1162"/>
      <c r="EF64" s="1162"/>
      <c r="EG64" s="1162"/>
      <c r="EH64" s="1162"/>
      <c r="EI64" s="1162"/>
      <c r="EJ64" s="1162"/>
      <c r="EK64" s="1162"/>
      <c r="EL64" s="1162"/>
    </row>
    <row r="65" spans="1:142" s="875" customFormat="1">
      <c r="A65" s="877"/>
      <c r="B65" s="877"/>
      <c r="C65" s="877"/>
      <c r="D65" s="877"/>
      <c r="E65" s="877"/>
      <c r="F65" s="877"/>
      <c r="G65" s="877"/>
      <c r="H65" s="877"/>
      <c r="I65" s="877"/>
      <c r="J65" s="877"/>
      <c r="K65" s="877"/>
      <c r="L65" s="877"/>
      <c r="EA65" s="1162"/>
      <c r="EB65" s="1162"/>
      <c r="EC65" s="1162"/>
      <c r="ED65" s="1162"/>
      <c r="EE65" s="1162"/>
      <c r="EF65" s="1162"/>
      <c r="EG65" s="1162"/>
      <c r="EH65" s="1162"/>
      <c r="EI65" s="1162"/>
      <c r="EJ65" s="1162"/>
      <c r="EK65" s="1162"/>
      <c r="EL65" s="1162"/>
    </row>
    <row r="66" spans="1:142" s="875" customFormat="1">
      <c r="A66" s="877"/>
      <c r="B66" s="877"/>
      <c r="C66" s="877"/>
      <c r="D66" s="877"/>
      <c r="E66" s="877"/>
      <c r="F66" s="877"/>
      <c r="G66" s="877"/>
      <c r="H66" s="877"/>
      <c r="I66" s="877"/>
      <c r="J66" s="877"/>
      <c r="K66" s="877"/>
      <c r="L66" s="877"/>
      <c r="EA66" s="1162"/>
      <c r="EB66" s="1162"/>
      <c r="EC66" s="1162"/>
      <c r="ED66" s="1162"/>
      <c r="EE66" s="1162"/>
      <c r="EF66" s="1162"/>
      <c r="EG66" s="1162"/>
      <c r="EH66" s="1162"/>
      <c r="EI66" s="1162"/>
      <c r="EJ66" s="1162"/>
      <c r="EK66" s="1162"/>
      <c r="EL66" s="1162"/>
    </row>
    <row r="67" spans="1:142" s="875" customFormat="1">
      <c r="A67" s="877"/>
      <c r="B67" s="877"/>
      <c r="C67" s="877"/>
      <c r="D67" s="877"/>
      <c r="E67" s="877"/>
      <c r="F67" s="877"/>
      <c r="G67" s="877"/>
      <c r="H67" s="877"/>
      <c r="I67" s="877"/>
      <c r="J67" s="877"/>
      <c r="K67" s="877"/>
      <c r="L67" s="877"/>
      <c r="EA67" s="1162"/>
      <c r="EB67" s="1162"/>
      <c r="EC67" s="1162"/>
      <c r="ED67" s="1162"/>
      <c r="EE67" s="1162"/>
      <c r="EF67" s="1162"/>
      <c r="EG67" s="1162"/>
      <c r="EH67" s="1162"/>
      <c r="EI67" s="1162"/>
      <c r="EJ67" s="1162"/>
      <c r="EK67" s="1162"/>
      <c r="EL67" s="1162"/>
    </row>
    <row r="68" spans="1:142" s="875" customFormat="1">
      <c r="A68" s="877"/>
      <c r="B68" s="877"/>
      <c r="C68" s="877"/>
      <c r="D68" s="877"/>
      <c r="E68" s="877"/>
      <c r="F68" s="877"/>
      <c r="G68" s="877"/>
      <c r="H68" s="877"/>
      <c r="I68" s="877"/>
      <c r="J68" s="877"/>
      <c r="K68" s="877"/>
      <c r="L68" s="877"/>
      <c r="EA68" s="1162"/>
      <c r="EB68" s="1162"/>
      <c r="EC68" s="1162"/>
      <c r="ED68" s="1162"/>
      <c r="EE68" s="1162"/>
      <c r="EF68" s="1162"/>
      <c r="EG68" s="1162"/>
      <c r="EH68" s="1162"/>
      <c r="EI68" s="1162"/>
      <c r="EJ68" s="1162"/>
      <c r="EK68" s="1162"/>
      <c r="EL68" s="1162"/>
    </row>
    <row r="69" spans="1:142" s="875" customFormat="1">
      <c r="A69" s="877"/>
      <c r="B69" s="877"/>
      <c r="C69" s="877"/>
      <c r="D69" s="877"/>
      <c r="E69" s="877"/>
      <c r="F69" s="877"/>
      <c r="G69" s="877"/>
      <c r="H69" s="877"/>
      <c r="I69" s="877"/>
      <c r="J69" s="877"/>
      <c r="K69" s="877"/>
      <c r="L69" s="877"/>
      <c r="EA69" s="1162"/>
      <c r="EB69" s="1162"/>
      <c r="EC69" s="1162"/>
      <c r="ED69" s="1162"/>
      <c r="EE69" s="1162"/>
      <c r="EF69" s="1162"/>
      <c r="EG69" s="1162"/>
      <c r="EH69" s="1162"/>
      <c r="EI69" s="1162"/>
      <c r="EJ69" s="1162"/>
      <c r="EK69" s="1162"/>
      <c r="EL69" s="1162"/>
    </row>
    <row r="70" spans="1:142" s="875" customFormat="1">
      <c r="A70" s="877"/>
      <c r="B70" s="877"/>
      <c r="C70" s="877"/>
      <c r="D70" s="877"/>
      <c r="E70" s="877"/>
      <c r="F70" s="877"/>
      <c r="G70" s="877"/>
      <c r="H70" s="877"/>
      <c r="I70" s="877"/>
      <c r="J70" s="877"/>
      <c r="K70" s="877"/>
      <c r="L70" s="877"/>
      <c r="EA70" s="1162"/>
      <c r="EB70" s="1162"/>
      <c r="EC70" s="1162"/>
      <c r="ED70" s="1162"/>
      <c r="EE70" s="1162"/>
      <c r="EF70" s="1162"/>
      <c r="EG70" s="1162"/>
      <c r="EH70" s="1162"/>
      <c r="EI70" s="1162"/>
      <c r="EJ70" s="1162"/>
      <c r="EK70" s="1162"/>
      <c r="EL70" s="1162"/>
    </row>
    <row r="71" spans="1:142" s="875" customFormat="1">
      <c r="A71" s="877"/>
      <c r="B71" s="877"/>
      <c r="C71" s="877"/>
      <c r="D71" s="877"/>
      <c r="E71" s="877"/>
      <c r="F71" s="877"/>
      <c r="G71" s="877"/>
      <c r="H71" s="877"/>
      <c r="I71" s="877"/>
      <c r="J71" s="877"/>
      <c r="K71" s="877"/>
      <c r="L71" s="877"/>
      <c r="EA71" s="1162"/>
      <c r="EB71" s="1162"/>
      <c r="EC71" s="1162"/>
      <c r="ED71" s="1162"/>
      <c r="EE71" s="1162"/>
      <c r="EF71" s="1162"/>
      <c r="EG71" s="1162"/>
      <c r="EH71" s="1162"/>
      <c r="EI71" s="1162"/>
      <c r="EJ71" s="1162"/>
      <c r="EK71" s="1162"/>
      <c r="EL71" s="1162"/>
    </row>
    <row r="72" spans="1:142" s="875" customFormat="1">
      <c r="A72" s="877"/>
      <c r="B72" s="877"/>
      <c r="C72" s="877"/>
      <c r="D72" s="877"/>
      <c r="E72" s="877"/>
      <c r="F72" s="877"/>
      <c r="G72" s="877"/>
      <c r="H72" s="877"/>
      <c r="I72" s="877"/>
      <c r="J72" s="877"/>
      <c r="K72" s="877"/>
      <c r="L72" s="877"/>
      <c r="EA72" s="1162"/>
      <c r="EB72" s="1162"/>
      <c r="EC72" s="1162"/>
      <c r="ED72" s="1162"/>
      <c r="EE72" s="1162"/>
      <c r="EF72" s="1162"/>
      <c r="EG72" s="1162"/>
      <c r="EH72" s="1162"/>
      <c r="EI72" s="1162"/>
      <c r="EJ72" s="1162"/>
      <c r="EK72" s="1162"/>
      <c r="EL72" s="1162"/>
    </row>
    <row r="73" spans="1:142" s="875" customFormat="1">
      <c r="A73" s="877"/>
      <c r="B73" s="877"/>
      <c r="C73" s="877"/>
      <c r="D73" s="877"/>
      <c r="E73" s="877"/>
      <c r="F73" s="877"/>
      <c r="G73" s="877"/>
      <c r="H73" s="877"/>
      <c r="I73" s="877"/>
      <c r="J73" s="877"/>
      <c r="K73" s="877"/>
      <c r="L73" s="877"/>
      <c r="EA73" s="1162"/>
      <c r="EB73" s="1162"/>
      <c r="EC73" s="1162"/>
      <c r="ED73" s="1162"/>
      <c r="EE73" s="1162"/>
      <c r="EF73" s="1162"/>
      <c r="EG73" s="1162"/>
      <c r="EH73" s="1162"/>
      <c r="EI73" s="1162"/>
      <c r="EJ73" s="1162"/>
      <c r="EK73" s="1162"/>
      <c r="EL73" s="1162"/>
    </row>
    <row r="74" spans="1:142" s="875" customFormat="1">
      <c r="A74" s="877"/>
      <c r="B74" s="877"/>
      <c r="C74" s="877"/>
      <c r="D74" s="877"/>
      <c r="E74" s="877"/>
      <c r="F74" s="877"/>
      <c r="G74" s="877"/>
      <c r="H74" s="877"/>
      <c r="I74" s="877"/>
      <c r="J74" s="877"/>
      <c r="K74" s="877"/>
      <c r="L74" s="877"/>
      <c r="EA74" s="1162"/>
      <c r="EB74" s="1162"/>
      <c r="EC74" s="1162"/>
      <c r="ED74" s="1162"/>
      <c r="EE74" s="1162"/>
      <c r="EF74" s="1162"/>
      <c r="EG74" s="1162"/>
      <c r="EH74" s="1162"/>
      <c r="EI74" s="1162"/>
      <c r="EJ74" s="1162"/>
      <c r="EK74" s="1162"/>
      <c r="EL74" s="1162"/>
    </row>
    <row r="75" spans="1:142" s="875" customFormat="1">
      <c r="A75" s="877"/>
      <c r="B75" s="877"/>
      <c r="C75" s="877"/>
      <c r="D75" s="877"/>
      <c r="E75" s="877"/>
      <c r="F75" s="877"/>
      <c r="G75" s="877"/>
      <c r="H75" s="877"/>
      <c r="I75" s="877"/>
      <c r="J75" s="877"/>
      <c r="K75" s="877"/>
      <c r="L75" s="877"/>
      <c r="EA75" s="1162"/>
      <c r="EB75" s="1162"/>
      <c r="EC75" s="1162"/>
      <c r="ED75" s="1162"/>
      <c r="EE75" s="1162"/>
      <c r="EF75" s="1162"/>
      <c r="EG75" s="1162"/>
      <c r="EH75" s="1162"/>
      <c r="EI75" s="1162"/>
      <c r="EJ75" s="1162"/>
      <c r="EK75" s="1162"/>
      <c r="EL75" s="1162"/>
    </row>
    <row r="76" spans="1:142" s="875" customFormat="1">
      <c r="A76" s="877"/>
      <c r="B76" s="877"/>
      <c r="C76" s="877"/>
      <c r="D76" s="877"/>
      <c r="E76" s="877"/>
      <c r="F76" s="877"/>
      <c r="G76" s="877"/>
      <c r="H76" s="877"/>
      <c r="I76" s="877"/>
      <c r="J76" s="877"/>
      <c r="K76" s="877"/>
      <c r="L76" s="877"/>
      <c r="EA76" s="1162"/>
      <c r="EB76" s="1162"/>
      <c r="EC76" s="1162"/>
      <c r="ED76" s="1162"/>
      <c r="EE76" s="1162"/>
      <c r="EF76" s="1162"/>
      <c r="EG76" s="1162"/>
      <c r="EH76" s="1162"/>
      <c r="EI76" s="1162"/>
      <c r="EJ76" s="1162"/>
      <c r="EK76" s="1162"/>
      <c r="EL76" s="1162"/>
    </row>
    <row r="77" spans="1:142" s="875" customFormat="1">
      <c r="A77" s="877"/>
      <c r="B77" s="877"/>
      <c r="C77" s="877"/>
      <c r="D77" s="877"/>
      <c r="E77" s="877"/>
      <c r="F77" s="877"/>
      <c r="G77" s="877"/>
      <c r="H77" s="877"/>
      <c r="I77" s="877"/>
      <c r="J77" s="877"/>
      <c r="K77" s="877"/>
      <c r="L77" s="877"/>
      <c r="EA77" s="1162"/>
      <c r="EB77" s="1162"/>
      <c r="EC77" s="1162"/>
      <c r="ED77" s="1162"/>
      <c r="EE77" s="1162"/>
      <c r="EF77" s="1162"/>
      <c r="EG77" s="1162"/>
      <c r="EH77" s="1162"/>
      <c r="EI77" s="1162"/>
      <c r="EJ77" s="1162"/>
      <c r="EK77" s="1162"/>
      <c r="EL77" s="1162"/>
    </row>
    <row r="78" spans="1:142" s="875" customFormat="1">
      <c r="A78" s="877"/>
      <c r="B78" s="877"/>
      <c r="C78" s="877"/>
      <c r="D78" s="877"/>
      <c r="E78" s="877"/>
      <c r="F78" s="877"/>
      <c r="G78" s="877"/>
      <c r="H78" s="877"/>
      <c r="I78" s="877"/>
      <c r="J78" s="877"/>
      <c r="K78" s="877"/>
      <c r="L78" s="877"/>
      <c r="EA78" s="1162"/>
      <c r="EB78" s="1162"/>
      <c r="EC78" s="1162"/>
      <c r="ED78" s="1162"/>
      <c r="EE78" s="1162"/>
      <c r="EF78" s="1162"/>
      <c r="EG78" s="1162"/>
      <c r="EH78" s="1162"/>
      <c r="EI78" s="1162"/>
      <c r="EJ78" s="1162"/>
      <c r="EK78" s="1162"/>
      <c r="EL78" s="1162"/>
    </row>
    <row r="79" spans="1:142" s="875" customFormat="1">
      <c r="A79" s="877"/>
      <c r="B79" s="877"/>
      <c r="C79" s="877"/>
      <c r="D79" s="877"/>
      <c r="E79" s="877"/>
      <c r="F79" s="877"/>
      <c r="G79" s="877"/>
      <c r="H79" s="877"/>
      <c r="I79" s="877"/>
      <c r="J79" s="877"/>
      <c r="K79" s="877"/>
      <c r="L79" s="877"/>
      <c r="EA79" s="1162"/>
      <c r="EB79" s="1162"/>
      <c r="EC79" s="1162"/>
      <c r="ED79" s="1162"/>
      <c r="EE79" s="1162"/>
      <c r="EF79" s="1162"/>
      <c r="EG79" s="1162"/>
      <c r="EH79" s="1162"/>
      <c r="EI79" s="1162"/>
      <c r="EJ79" s="1162"/>
      <c r="EK79" s="1162"/>
      <c r="EL79" s="1162"/>
    </row>
    <row r="80" spans="1:142" s="875" customFormat="1">
      <c r="A80" s="877"/>
      <c r="B80" s="877"/>
      <c r="C80" s="877"/>
      <c r="D80" s="877"/>
      <c r="E80" s="877"/>
      <c r="F80" s="877"/>
      <c r="G80" s="877"/>
      <c r="H80" s="877"/>
      <c r="I80" s="877"/>
      <c r="J80" s="877"/>
      <c r="K80" s="877"/>
      <c r="L80" s="877"/>
      <c r="EA80" s="1162"/>
      <c r="EB80" s="1162"/>
      <c r="EC80" s="1162"/>
      <c r="ED80" s="1162"/>
      <c r="EE80" s="1162"/>
      <c r="EF80" s="1162"/>
      <c r="EG80" s="1162"/>
      <c r="EH80" s="1162"/>
      <c r="EI80" s="1162"/>
      <c r="EJ80" s="1162"/>
      <c r="EK80" s="1162"/>
      <c r="EL80" s="1162"/>
    </row>
    <row r="81" spans="1:142" s="875" customFormat="1">
      <c r="A81" s="877"/>
      <c r="B81" s="877"/>
      <c r="C81" s="877"/>
      <c r="D81" s="877"/>
      <c r="E81" s="877"/>
      <c r="F81" s="877"/>
      <c r="G81" s="877"/>
      <c r="H81" s="877"/>
      <c r="I81" s="877"/>
      <c r="J81" s="877"/>
      <c r="K81" s="877"/>
      <c r="L81" s="877"/>
      <c r="EA81" s="1162"/>
      <c r="EB81" s="1162"/>
      <c r="EC81" s="1162"/>
      <c r="ED81" s="1162"/>
      <c r="EE81" s="1162"/>
      <c r="EF81" s="1162"/>
      <c r="EG81" s="1162"/>
      <c r="EH81" s="1162"/>
      <c r="EI81" s="1162"/>
      <c r="EJ81" s="1162"/>
      <c r="EK81" s="1162"/>
      <c r="EL81" s="1162"/>
    </row>
    <row r="82" spans="1:142" s="875" customFormat="1">
      <c r="A82" s="877"/>
      <c r="B82" s="877"/>
      <c r="C82" s="877"/>
      <c r="D82" s="877"/>
      <c r="E82" s="877"/>
      <c r="F82" s="877"/>
      <c r="G82" s="877"/>
      <c r="H82" s="877"/>
      <c r="I82" s="877"/>
      <c r="J82" s="877"/>
      <c r="K82" s="877"/>
      <c r="L82" s="877"/>
      <c r="EA82" s="1162"/>
      <c r="EB82" s="1162"/>
      <c r="EC82" s="1162"/>
      <c r="ED82" s="1162"/>
      <c r="EE82" s="1162"/>
      <c r="EF82" s="1162"/>
      <c r="EG82" s="1162"/>
      <c r="EH82" s="1162"/>
      <c r="EI82" s="1162"/>
      <c r="EJ82" s="1162"/>
      <c r="EK82" s="1162"/>
      <c r="EL82" s="1162"/>
    </row>
    <row r="83" spans="1:142" s="875" customFormat="1">
      <c r="A83" s="877"/>
      <c r="B83" s="877"/>
      <c r="C83" s="877"/>
      <c r="D83" s="877"/>
      <c r="E83" s="877"/>
      <c r="F83" s="877"/>
      <c r="G83" s="877"/>
      <c r="H83" s="877"/>
      <c r="I83" s="877"/>
      <c r="J83" s="877"/>
      <c r="K83" s="877"/>
      <c r="L83" s="877"/>
      <c r="EA83" s="1162"/>
      <c r="EB83" s="1162"/>
      <c r="EC83" s="1162"/>
      <c r="ED83" s="1162"/>
      <c r="EE83" s="1162"/>
      <c r="EF83" s="1162"/>
      <c r="EG83" s="1162"/>
      <c r="EH83" s="1162"/>
      <c r="EI83" s="1162"/>
      <c r="EJ83" s="1162"/>
      <c r="EK83" s="1162"/>
      <c r="EL83" s="1162"/>
    </row>
    <row r="84" spans="1:142" s="875" customFormat="1">
      <c r="A84" s="877"/>
      <c r="B84" s="877"/>
      <c r="C84" s="877"/>
      <c r="D84" s="877"/>
      <c r="E84" s="877"/>
      <c r="F84" s="877"/>
      <c r="G84" s="877"/>
      <c r="H84" s="877"/>
      <c r="I84" s="877"/>
      <c r="J84" s="877"/>
      <c r="K84" s="877"/>
      <c r="L84" s="877"/>
      <c r="EA84" s="1162"/>
      <c r="EB84" s="1162"/>
      <c r="EC84" s="1162"/>
      <c r="ED84" s="1162"/>
      <c r="EE84" s="1162"/>
      <c r="EF84" s="1162"/>
      <c r="EG84" s="1162"/>
      <c r="EH84" s="1162"/>
      <c r="EI84" s="1162"/>
      <c r="EJ84" s="1162"/>
      <c r="EK84" s="1162"/>
      <c r="EL84" s="1162"/>
    </row>
    <row r="85" spans="1:142" s="875" customFormat="1">
      <c r="A85" s="877"/>
      <c r="B85" s="877"/>
      <c r="C85" s="877"/>
      <c r="D85" s="877"/>
      <c r="E85" s="877"/>
      <c r="F85" s="877"/>
      <c r="G85" s="877"/>
      <c r="H85" s="877"/>
      <c r="I85" s="877"/>
      <c r="J85" s="877"/>
      <c r="K85" s="877"/>
      <c r="L85" s="877"/>
      <c r="EA85" s="1162"/>
      <c r="EB85" s="1162"/>
      <c r="EC85" s="1162"/>
      <c r="ED85" s="1162"/>
      <c r="EE85" s="1162"/>
      <c r="EF85" s="1162"/>
      <c r="EG85" s="1162"/>
      <c r="EH85" s="1162"/>
      <c r="EI85" s="1162"/>
      <c r="EJ85" s="1162"/>
      <c r="EK85" s="1162"/>
      <c r="EL85" s="1162"/>
    </row>
    <row r="86" spans="1:142" s="875" customFormat="1">
      <c r="A86" s="877"/>
      <c r="B86" s="877"/>
      <c r="C86" s="877"/>
      <c r="D86" s="877"/>
      <c r="E86" s="877"/>
      <c r="F86" s="877"/>
      <c r="G86" s="877"/>
      <c r="H86" s="877"/>
      <c r="I86" s="877"/>
      <c r="J86" s="877"/>
      <c r="K86" s="877"/>
      <c r="L86" s="877"/>
      <c r="EA86" s="1162"/>
      <c r="EB86" s="1162"/>
      <c r="EC86" s="1162"/>
      <c r="ED86" s="1162"/>
      <c r="EE86" s="1162"/>
      <c r="EF86" s="1162"/>
      <c r="EG86" s="1162"/>
      <c r="EH86" s="1162"/>
      <c r="EI86" s="1162"/>
      <c r="EJ86" s="1162"/>
      <c r="EK86" s="1162"/>
      <c r="EL86" s="1162"/>
    </row>
    <row r="87" spans="1:142" s="875" customFormat="1">
      <c r="A87" s="877"/>
      <c r="B87" s="877"/>
      <c r="C87" s="877"/>
      <c r="D87" s="877"/>
      <c r="E87" s="877"/>
      <c r="F87" s="877"/>
      <c r="G87" s="877"/>
      <c r="H87" s="877"/>
      <c r="I87" s="877"/>
      <c r="J87" s="877"/>
      <c r="K87" s="877"/>
      <c r="L87" s="877"/>
      <c r="EA87" s="1162"/>
      <c r="EB87" s="1162"/>
      <c r="EC87" s="1162"/>
      <c r="ED87" s="1162"/>
      <c r="EE87" s="1162"/>
      <c r="EF87" s="1162"/>
      <c r="EG87" s="1162"/>
      <c r="EH87" s="1162"/>
      <c r="EI87" s="1162"/>
      <c r="EJ87" s="1162"/>
      <c r="EK87" s="1162"/>
      <c r="EL87" s="1162"/>
    </row>
    <row r="88" spans="1:142" s="875" customFormat="1">
      <c r="A88" s="877"/>
      <c r="B88" s="877"/>
      <c r="C88" s="877"/>
      <c r="D88" s="877"/>
      <c r="E88" s="877"/>
      <c r="F88" s="877"/>
      <c r="G88" s="877"/>
      <c r="H88" s="877"/>
      <c r="I88" s="877"/>
      <c r="J88" s="877"/>
      <c r="K88" s="877"/>
      <c r="L88" s="877"/>
      <c r="EA88" s="1162"/>
      <c r="EB88" s="1162"/>
      <c r="EC88" s="1162"/>
      <c r="ED88" s="1162"/>
      <c r="EE88" s="1162"/>
      <c r="EF88" s="1162"/>
      <c r="EG88" s="1162"/>
      <c r="EH88" s="1162"/>
      <c r="EI88" s="1162"/>
      <c r="EJ88" s="1162"/>
      <c r="EK88" s="1162"/>
      <c r="EL88" s="1162"/>
    </row>
    <row r="89" spans="1:142" s="875" customFormat="1">
      <c r="A89" s="877"/>
      <c r="B89" s="877"/>
      <c r="C89" s="877"/>
      <c r="D89" s="877"/>
      <c r="E89" s="877"/>
      <c r="F89" s="877"/>
      <c r="G89" s="877"/>
      <c r="H89" s="877"/>
      <c r="I89" s="877"/>
      <c r="J89" s="877"/>
      <c r="K89" s="877"/>
      <c r="L89" s="877"/>
      <c r="EA89" s="1162"/>
      <c r="EB89" s="1162"/>
      <c r="EC89" s="1162"/>
      <c r="ED89" s="1162"/>
      <c r="EE89" s="1162"/>
      <c r="EF89" s="1162"/>
      <c r="EG89" s="1162"/>
      <c r="EH89" s="1162"/>
      <c r="EI89" s="1162"/>
      <c r="EJ89" s="1162"/>
      <c r="EK89" s="1162"/>
      <c r="EL89" s="1162"/>
    </row>
    <row r="90" spans="1:142" s="875" customFormat="1">
      <c r="A90" s="877"/>
      <c r="B90" s="877"/>
      <c r="C90" s="877"/>
      <c r="D90" s="877"/>
      <c r="E90" s="877"/>
      <c r="F90" s="877"/>
      <c r="G90" s="877"/>
      <c r="H90" s="877"/>
      <c r="I90" s="877"/>
      <c r="J90" s="877"/>
      <c r="K90" s="877"/>
      <c r="L90" s="877"/>
      <c r="EA90" s="1162"/>
      <c r="EB90" s="1162"/>
      <c r="EC90" s="1162"/>
      <c r="ED90" s="1162"/>
      <c r="EE90" s="1162"/>
      <c r="EF90" s="1162"/>
      <c r="EG90" s="1162"/>
      <c r="EH90" s="1162"/>
      <c r="EI90" s="1162"/>
      <c r="EJ90" s="1162"/>
      <c r="EK90" s="1162"/>
      <c r="EL90" s="1162"/>
    </row>
    <row r="91" spans="1:142" s="875" customFormat="1">
      <c r="A91" s="877"/>
      <c r="B91" s="877"/>
      <c r="C91" s="877"/>
      <c r="D91" s="877"/>
      <c r="E91" s="877"/>
      <c r="F91" s="877"/>
      <c r="G91" s="877"/>
      <c r="H91" s="877"/>
      <c r="I91" s="877"/>
      <c r="J91" s="877"/>
      <c r="K91" s="877"/>
      <c r="L91" s="877"/>
      <c r="EA91" s="1162"/>
      <c r="EB91" s="1162"/>
      <c r="EC91" s="1162"/>
      <c r="ED91" s="1162"/>
      <c r="EE91" s="1162"/>
      <c r="EF91" s="1162"/>
      <c r="EG91" s="1162"/>
      <c r="EH91" s="1162"/>
      <c r="EI91" s="1162"/>
      <c r="EJ91" s="1162"/>
      <c r="EK91" s="1162"/>
      <c r="EL91" s="1162"/>
    </row>
    <row r="92" spans="1:142" s="875" customFormat="1">
      <c r="A92" s="877"/>
      <c r="B92" s="877"/>
      <c r="C92" s="877"/>
      <c r="D92" s="877"/>
      <c r="E92" s="877"/>
      <c r="F92" s="877"/>
      <c r="G92" s="877"/>
      <c r="H92" s="877"/>
      <c r="I92" s="877"/>
      <c r="J92" s="877"/>
      <c r="K92" s="877"/>
      <c r="L92" s="877"/>
      <c r="EA92" s="1162"/>
      <c r="EB92" s="1162"/>
      <c r="EC92" s="1162"/>
      <c r="ED92" s="1162"/>
      <c r="EE92" s="1162"/>
      <c r="EF92" s="1162"/>
      <c r="EG92" s="1162"/>
      <c r="EH92" s="1162"/>
      <c r="EI92" s="1162"/>
      <c r="EJ92" s="1162"/>
      <c r="EK92" s="1162"/>
      <c r="EL92" s="1162"/>
    </row>
    <row r="93" spans="1:142" s="875" customFormat="1">
      <c r="A93" s="877"/>
      <c r="B93" s="877"/>
      <c r="C93" s="877"/>
      <c r="D93" s="877"/>
      <c r="E93" s="877"/>
      <c r="F93" s="877"/>
      <c r="G93" s="877"/>
      <c r="H93" s="877"/>
      <c r="I93" s="877"/>
      <c r="J93" s="877"/>
      <c r="K93" s="877"/>
      <c r="L93" s="877"/>
      <c r="EA93" s="1162"/>
      <c r="EB93" s="1162"/>
      <c r="EC93" s="1162"/>
      <c r="ED93" s="1162"/>
      <c r="EE93" s="1162"/>
      <c r="EF93" s="1162"/>
      <c r="EG93" s="1162"/>
      <c r="EH93" s="1162"/>
      <c r="EI93" s="1162"/>
      <c r="EJ93" s="1162"/>
      <c r="EK93" s="1162"/>
      <c r="EL93" s="1162"/>
    </row>
    <row r="94" spans="1:142" s="875" customFormat="1">
      <c r="A94" s="877"/>
      <c r="B94" s="877"/>
      <c r="C94" s="877"/>
      <c r="D94" s="877"/>
      <c r="E94" s="877"/>
      <c r="F94" s="877"/>
      <c r="G94" s="877"/>
      <c r="H94" s="877"/>
      <c r="I94" s="877"/>
      <c r="J94" s="877"/>
      <c r="K94" s="877"/>
      <c r="L94" s="877"/>
      <c r="EA94" s="1162"/>
      <c r="EB94" s="1162"/>
      <c r="EC94" s="1162"/>
      <c r="ED94" s="1162"/>
      <c r="EE94" s="1162"/>
      <c r="EF94" s="1162"/>
      <c r="EG94" s="1162"/>
      <c r="EH94" s="1162"/>
      <c r="EI94" s="1162"/>
      <c r="EJ94" s="1162"/>
      <c r="EK94" s="1162"/>
      <c r="EL94" s="1162"/>
    </row>
    <row r="95" spans="1:142" s="875" customFormat="1">
      <c r="A95" s="877"/>
      <c r="B95" s="877"/>
      <c r="C95" s="877"/>
      <c r="D95" s="877"/>
      <c r="E95" s="877"/>
      <c r="F95" s="877"/>
      <c r="G95" s="877"/>
      <c r="H95" s="877"/>
      <c r="I95" s="877"/>
      <c r="J95" s="877"/>
      <c r="K95" s="877"/>
      <c r="L95" s="877"/>
      <c r="EA95" s="1162"/>
      <c r="EB95" s="1162"/>
      <c r="EC95" s="1162"/>
      <c r="ED95" s="1162"/>
      <c r="EE95" s="1162"/>
      <c r="EF95" s="1162"/>
      <c r="EG95" s="1162"/>
      <c r="EH95" s="1162"/>
      <c r="EI95" s="1162"/>
      <c r="EJ95" s="1162"/>
      <c r="EK95" s="1162"/>
      <c r="EL95" s="1162"/>
    </row>
    <row r="96" spans="1:142" s="875" customFormat="1">
      <c r="A96" s="877"/>
      <c r="B96" s="877"/>
      <c r="C96" s="877"/>
      <c r="D96" s="877"/>
      <c r="E96" s="877"/>
      <c r="F96" s="877"/>
      <c r="G96" s="877"/>
      <c r="H96" s="877"/>
      <c r="I96" s="877"/>
      <c r="J96" s="877"/>
      <c r="K96" s="877"/>
      <c r="L96" s="877"/>
      <c r="EA96" s="1162"/>
      <c r="EB96" s="1162"/>
      <c r="EC96" s="1162"/>
      <c r="ED96" s="1162"/>
      <c r="EE96" s="1162"/>
      <c r="EF96" s="1162"/>
      <c r="EG96" s="1162"/>
      <c r="EH96" s="1162"/>
      <c r="EI96" s="1162"/>
      <c r="EJ96" s="1162"/>
      <c r="EK96" s="1162"/>
      <c r="EL96" s="1162"/>
    </row>
    <row r="97" spans="1:142" s="875" customFormat="1">
      <c r="A97" s="877"/>
      <c r="B97" s="877"/>
      <c r="C97" s="877"/>
      <c r="D97" s="877"/>
      <c r="E97" s="877"/>
      <c r="F97" s="877"/>
      <c r="G97" s="877"/>
      <c r="H97" s="877"/>
      <c r="I97" s="877"/>
      <c r="J97" s="877"/>
      <c r="K97" s="877"/>
      <c r="L97" s="877"/>
      <c r="EA97" s="1162"/>
      <c r="EB97" s="1162"/>
      <c r="EC97" s="1162"/>
      <c r="ED97" s="1162"/>
      <c r="EE97" s="1162"/>
      <c r="EF97" s="1162"/>
      <c r="EG97" s="1162"/>
      <c r="EH97" s="1162"/>
      <c r="EI97" s="1162"/>
      <c r="EJ97" s="1162"/>
      <c r="EK97" s="1162"/>
      <c r="EL97" s="1162"/>
    </row>
    <row r="98" spans="1:142" s="875" customFormat="1">
      <c r="A98" s="877"/>
      <c r="B98" s="877"/>
      <c r="C98" s="877"/>
      <c r="D98" s="877"/>
      <c r="E98" s="877"/>
      <c r="F98" s="877"/>
      <c r="G98" s="877"/>
      <c r="H98" s="877"/>
      <c r="I98" s="877"/>
      <c r="J98" s="877"/>
      <c r="K98" s="877"/>
      <c r="L98" s="877"/>
      <c r="EA98" s="1162"/>
      <c r="EB98" s="1162"/>
      <c r="EC98" s="1162"/>
      <c r="ED98" s="1162"/>
      <c r="EE98" s="1162"/>
      <c r="EF98" s="1162"/>
      <c r="EG98" s="1162"/>
      <c r="EH98" s="1162"/>
      <c r="EI98" s="1162"/>
      <c r="EJ98" s="1162"/>
      <c r="EK98" s="1162"/>
      <c r="EL98" s="1162"/>
    </row>
    <row r="99" spans="1:142" s="875" customFormat="1">
      <c r="A99" s="877"/>
      <c r="B99" s="877"/>
      <c r="C99" s="877"/>
      <c r="D99" s="877"/>
      <c r="E99" s="877"/>
      <c r="F99" s="877"/>
      <c r="G99" s="877"/>
      <c r="H99" s="877"/>
      <c r="I99" s="877"/>
      <c r="J99" s="877"/>
      <c r="K99" s="877"/>
      <c r="L99" s="877"/>
      <c r="EA99" s="1162"/>
      <c r="EB99" s="1162"/>
      <c r="EC99" s="1162"/>
      <c r="ED99" s="1162"/>
      <c r="EE99" s="1162"/>
      <c r="EF99" s="1162"/>
      <c r="EG99" s="1162"/>
      <c r="EH99" s="1162"/>
      <c r="EI99" s="1162"/>
      <c r="EJ99" s="1162"/>
      <c r="EK99" s="1162"/>
      <c r="EL99" s="1162"/>
    </row>
    <row r="100" spans="1:142" s="875" customFormat="1">
      <c r="A100" s="877"/>
      <c r="B100" s="877"/>
      <c r="C100" s="877"/>
      <c r="D100" s="877"/>
      <c r="E100" s="877"/>
      <c r="F100" s="877"/>
      <c r="G100" s="877"/>
      <c r="H100" s="877"/>
      <c r="I100" s="877"/>
      <c r="J100" s="877"/>
      <c r="K100" s="877"/>
      <c r="L100" s="877"/>
      <c r="EA100" s="1162"/>
      <c r="EB100" s="1162"/>
      <c r="EC100" s="1162"/>
      <c r="ED100" s="1162"/>
      <c r="EE100" s="1162"/>
      <c r="EF100" s="1162"/>
      <c r="EG100" s="1162"/>
      <c r="EH100" s="1162"/>
      <c r="EI100" s="1162"/>
      <c r="EJ100" s="1162"/>
      <c r="EK100" s="1162"/>
      <c r="EL100" s="1162"/>
    </row>
    <row r="101" spans="1:142" s="875" customFormat="1">
      <c r="A101" s="877"/>
      <c r="B101" s="877"/>
      <c r="C101" s="877"/>
      <c r="D101" s="877"/>
      <c r="E101" s="877"/>
      <c r="F101" s="877"/>
      <c r="G101" s="877"/>
      <c r="H101" s="877"/>
      <c r="I101" s="877"/>
      <c r="J101" s="877"/>
      <c r="K101" s="877"/>
      <c r="L101" s="877"/>
      <c r="EA101" s="1162"/>
      <c r="EB101" s="1162"/>
      <c r="EC101" s="1162"/>
      <c r="ED101" s="1162"/>
      <c r="EE101" s="1162"/>
      <c r="EF101" s="1162"/>
      <c r="EG101" s="1162"/>
      <c r="EH101" s="1162"/>
      <c r="EI101" s="1162"/>
      <c r="EJ101" s="1162"/>
      <c r="EK101" s="1162"/>
      <c r="EL101" s="1162"/>
    </row>
    <row r="102" spans="1:142" s="875" customFormat="1">
      <c r="A102" s="877"/>
      <c r="B102" s="877"/>
      <c r="C102" s="877"/>
      <c r="D102" s="877"/>
      <c r="E102" s="877"/>
      <c r="F102" s="877"/>
      <c r="G102" s="877"/>
      <c r="H102" s="877"/>
      <c r="I102" s="877"/>
      <c r="J102" s="877"/>
      <c r="K102" s="877"/>
      <c r="L102" s="877"/>
      <c r="EA102" s="1162"/>
      <c r="EB102" s="1162"/>
      <c r="EC102" s="1162"/>
      <c r="ED102" s="1162"/>
      <c r="EE102" s="1162"/>
      <c r="EF102" s="1162"/>
      <c r="EG102" s="1162"/>
      <c r="EH102" s="1162"/>
      <c r="EI102" s="1162"/>
      <c r="EJ102" s="1162"/>
      <c r="EK102" s="1162"/>
      <c r="EL102" s="1162"/>
    </row>
    <row r="103" spans="1:142" s="875" customFormat="1">
      <c r="A103" s="877"/>
      <c r="B103" s="877"/>
      <c r="C103" s="877"/>
      <c r="D103" s="877"/>
      <c r="E103" s="877"/>
      <c r="F103" s="877"/>
      <c r="G103" s="877"/>
      <c r="H103" s="877"/>
      <c r="I103" s="877"/>
      <c r="J103" s="877"/>
      <c r="K103" s="877"/>
      <c r="L103" s="877"/>
      <c r="EA103" s="1162"/>
      <c r="EB103" s="1162"/>
      <c r="EC103" s="1162"/>
      <c r="ED103" s="1162"/>
      <c r="EE103" s="1162"/>
      <c r="EF103" s="1162"/>
      <c r="EG103" s="1162"/>
      <c r="EH103" s="1162"/>
      <c r="EI103" s="1162"/>
      <c r="EJ103" s="1162"/>
      <c r="EK103" s="1162"/>
      <c r="EL103" s="1162"/>
    </row>
    <row r="104" spans="1:142" s="875" customFormat="1">
      <c r="A104" s="877"/>
      <c r="B104" s="877"/>
      <c r="C104" s="877"/>
      <c r="D104" s="877"/>
      <c r="E104" s="877"/>
      <c r="F104" s="877"/>
      <c r="G104" s="877"/>
      <c r="H104" s="877"/>
      <c r="I104" s="877"/>
      <c r="J104" s="877"/>
      <c r="K104" s="877"/>
      <c r="L104" s="877"/>
      <c r="EA104" s="1162"/>
      <c r="EB104" s="1162"/>
      <c r="EC104" s="1162"/>
      <c r="ED104" s="1162"/>
      <c r="EE104" s="1162"/>
      <c r="EF104" s="1162"/>
      <c r="EG104" s="1162"/>
      <c r="EH104" s="1162"/>
      <c r="EI104" s="1162"/>
      <c r="EJ104" s="1162"/>
      <c r="EK104" s="1162"/>
      <c r="EL104" s="1162"/>
    </row>
    <row r="105" spans="1:142" s="875" customFormat="1">
      <c r="A105" s="877"/>
      <c r="B105" s="877"/>
      <c r="C105" s="877"/>
      <c r="D105" s="877"/>
      <c r="E105" s="877"/>
      <c r="F105" s="877"/>
      <c r="G105" s="877"/>
      <c r="H105" s="877"/>
      <c r="I105" s="877"/>
      <c r="J105" s="877"/>
      <c r="K105" s="877"/>
      <c r="L105" s="877"/>
      <c r="EA105" s="1162"/>
      <c r="EB105" s="1162"/>
      <c r="EC105" s="1162"/>
      <c r="ED105" s="1162"/>
      <c r="EE105" s="1162"/>
      <c r="EF105" s="1162"/>
      <c r="EG105" s="1162"/>
      <c r="EH105" s="1162"/>
      <c r="EI105" s="1162"/>
      <c r="EJ105" s="1162"/>
      <c r="EK105" s="1162"/>
      <c r="EL105" s="1162"/>
    </row>
    <row r="106" spans="1:142" s="875" customFormat="1">
      <c r="A106" s="877"/>
      <c r="B106" s="877"/>
      <c r="C106" s="877"/>
      <c r="D106" s="877"/>
      <c r="E106" s="877"/>
      <c r="F106" s="877"/>
      <c r="G106" s="877"/>
      <c r="H106" s="877"/>
      <c r="I106" s="877"/>
      <c r="J106" s="877"/>
      <c r="K106" s="877"/>
      <c r="L106" s="877"/>
      <c r="EA106" s="1162"/>
      <c r="EB106" s="1162"/>
      <c r="EC106" s="1162"/>
      <c r="ED106" s="1162"/>
      <c r="EE106" s="1162"/>
      <c r="EF106" s="1162"/>
      <c r="EG106" s="1162"/>
      <c r="EH106" s="1162"/>
      <c r="EI106" s="1162"/>
      <c r="EJ106" s="1162"/>
      <c r="EK106" s="1162"/>
      <c r="EL106" s="1162"/>
    </row>
    <row r="107" spans="1:142" s="875" customFormat="1">
      <c r="A107" s="877"/>
      <c r="B107" s="877"/>
      <c r="C107" s="877"/>
      <c r="D107" s="877"/>
      <c r="E107" s="877"/>
      <c r="F107" s="877"/>
      <c r="G107" s="877"/>
      <c r="H107" s="877"/>
      <c r="I107" s="877"/>
      <c r="J107" s="877"/>
      <c r="K107" s="877"/>
      <c r="L107" s="877"/>
      <c r="EA107" s="1162"/>
      <c r="EB107" s="1162"/>
      <c r="EC107" s="1162"/>
      <c r="ED107" s="1162"/>
      <c r="EE107" s="1162"/>
      <c r="EF107" s="1162"/>
      <c r="EG107" s="1162"/>
      <c r="EH107" s="1162"/>
      <c r="EI107" s="1162"/>
      <c r="EJ107" s="1162"/>
      <c r="EK107" s="1162"/>
      <c r="EL107" s="1162"/>
    </row>
    <row r="108" spans="1:142" s="875" customFormat="1">
      <c r="A108" s="877"/>
      <c r="B108" s="877"/>
      <c r="C108" s="877"/>
      <c r="D108" s="877"/>
      <c r="E108" s="877"/>
      <c r="F108" s="877"/>
      <c r="G108" s="877"/>
      <c r="H108" s="877"/>
      <c r="I108" s="877"/>
      <c r="J108" s="877"/>
      <c r="K108" s="877"/>
      <c r="L108" s="877"/>
      <c r="EA108" s="1162"/>
      <c r="EB108" s="1162"/>
      <c r="EC108" s="1162"/>
      <c r="ED108" s="1162"/>
      <c r="EE108" s="1162"/>
      <c r="EF108" s="1162"/>
      <c r="EG108" s="1162"/>
      <c r="EH108" s="1162"/>
      <c r="EI108" s="1162"/>
      <c r="EJ108" s="1162"/>
      <c r="EK108" s="1162"/>
      <c r="EL108" s="1162"/>
    </row>
    <row r="109" spans="1:142" s="875" customFormat="1">
      <c r="A109" s="877"/>
      <c r="B109" s="877"/>
      <c r="C109" s="877"/>
      <c r="D109" s="877"/>
      <c r="E109" s="877"/>
      <c r="F109" s="877"/>
      <c r="G109" s="877"/>
      <c r="H109" s="877"/>
      <c r="I109" s="877"/>
      <c r="J109" s="877"/>
      <c r="K109" s="877"/>
      <c r="L109" s="877"/>
      <c r="EA109" s="1162"/>
      <c r="EB109" s="1162"/>
      <c r="EC109" s="1162"/>
      <c r="ED109" s="1162"/>
      <c r="EE109" s="1162"/>
      <c r="EF109" s="1162"/>
      <c r="EG109" s="1162"/>
      <c r="EH109" s="1162"/>
      <c r="EI109" s="1162"/>
      <c r="EJ109" s="1162"/>
      <c r="EK109" s="1162"/>
      <c r="EL109" s="1162"/>
    </row>
    <row r="110" spans="1:142" s="875" customFormat="1">
      <c r="A110" s="877"/>
      <c r="B110" s="877"/>
      <c r="C110" s="877"/>
      <c r="D110" s="877"/>
      <c r="E110" s="877"/>
      <c r="F110" s="877"/>
      <c r="G110" s="877"/>
      <c r="H110" s="877"/>
      <c r="I110" s="877"/>
      <c r="J110" s="877"/>
      <c r="K110" s="877"/>
      <c r="L110" s="877"/>
      <c r="EA110" s="1162"/>
      <c r="EB110" s="1162"/>
      <c r="EC110" s="1162"/>
      <c r="ED110" s="1162"/>
      <c r="EE110" s="1162"/>
      <c r="EF110" s="1162"/>
      <c r="EG110" s="1162"/>
      <c r="EH110" s="1162"/>
      <c r="EI110" s="1162"/>
      <c r="EJ110" s="1162"/>
      <c r="EK110" s="1162"/>
      <c r="EL110" s="1162"/>
    </row>
    <row r="111" spans="1:142" s="875" customFormat="1">
      <c r="A111" s="877"/>
      <c r="B111" s="877"/>
      <c r="C111" s="877"/>
      <c r="D111" s="877"/>
      <c r="E111" s="877"/>
      <c r="F111" s="877"/>
      <c r="G111" s="877"/>
      <c r="H111" s="877"/>
      <c r="I111" s="877"/>
      <c r="J111" s="877"/>
      <c r="K111" s="877"/>
      <c r="L111" s="877"/>
      <c r="EA111" s="1162"/>
      <c r="EB111" s="1162"/>
      <c r="EC111" s="1162"/>
      <c r="ED111" s="1162"/>
      <c r="EE111" s="1162"/>
      <c r="EF111" s="1162"/>
      <c r="EG111" s="1162"/>
      <c r="EH111" s="1162"/>
      <c r="EI111" s="1162"/>
      <c r="EJ111" s="1162"/>
      <c r="EK111" s="1162"/>
      <c r="EL111" s="1162"/>
    </row>
    <row r="112" spans="1:142" s="875" customFormat="1">
      <c r="A112" s="877"/>
      <c r="B112" s="877"/>
      <c r="C112" s="877"/>
      <c r="D112" s="877"/>
      <c r="E112" s="877"/>
      <c r="F112" s="877"/>
      <c r="G112" s="877"/>
      <c r="H112" s="877"/>
      <c r="I112" s="877"/>
      <c r="J112" s="877"/>
      <c r="K112" s="877"/>
      <c r="L112" s="877"/>
      <c r="EA112" s="1162"/>
      <c r="EB112" s="1162"/>
      <c r="EC112" s="1162"/>
      <c r="ED112" s="1162"/>
      <c r="EE112" s="1162"/>
      <c r="EF112" s="1162"/>
      <c r="EG112" s="1162"/>
      <c r="EH112" s="1162"/>
      <c r="EI112" s="1162"/>
      <c r="EJ112" s="1162"/>
      <c r="EK112" s="1162"/>
      <c r="EL112" s="1162"/>
    </row>
    <row r="113" spans="1:142" s="875" customFormat="1">
      <c r="A113" s="877"/>
      <c r="B113" s="877"/>
      <c r="C113" s="877"/>
      <c r="D113" s="877"/>
      <c r="E113" s="877"/>
      <c r="F113" s="877"/>
      <c r="G113" s="877"/>
      <c r="H113" s="877"/>
      <c r="I113" s="877"/>
      <c r="J113" s="877"/>
      <c r="K113" s="877"/>
      <c r="L113" s="877"/>
      <c r="EA113" s="1162"/>
      <c r="EB113" s="1162"/>
      <c r="EC113" s="1162"/>
      <c r="ED113" s="1162"/>
      <c r="EE113" s="1162"/>
      <c r="EF113" s="1162"/>
      <c r="EG113" s="1162"/>
      <c r="EH113" s="1162"/>
      <c r="EI113" s="1162"/>
      <c r="EJ113" s="1162"/>
      <c r="EK113" s="1162"/>
      <c r="EL113" s="1162"/>
    </row>
    <row r="114" spans="1:142" s="875" customFormat="1">
      <c r="A114" s="877"/>
      <c r="B114" s="877"/>
      <c r="C114" s="877"/>
      <c r="D114" s="877"/>
      <c r="E114" s="877"/>
      <c r="F114" s="877"/>
      <c r="G114" s="877"/>
      <c r="H114" s="877"/>
      <c r="I114" s="877"/>
      <c r="J114" s="877"/>
      <c r="K114" s="877"/>
      <c r="L114" s="877"/>
      <c r="EA114" s="1162"/>
      <c r="EB114" s="1162"/>
      <c r="EC114" s="1162"/>
      <c r="ED114" s="1162"/>
      <c r="EE114" s="1162"/>
      <c r="EF114" s="1162"/>
      <c r="EG114" s="1162"/>
      <c r="EH114" s="1162"/>
      <c r="EI114" s="1162"/>
      <c r="EJ114" s="1162"/>
      <c r="EK114" s="1162"/>
      <c r="EL114" s="1162"/>
    </row>
    <row r="115" spans="1:142" s="875" customFormat="1">
      <c r="A115" s="877"/>
      <c r="B115" s="877"/>
      <c r="C115" s="877"/>
      <c r="D115" s="877"/>
      <c r="E115" s="877"/>
      <c r="F115" s="877"/>
      <c r="G115" s="877"/>
      <c r="H115" s="877"/>
      <c r="I115" s="877"/>
      <c r="J115" s="877"/>
      <c r="K115" s="877"/>
      <c r="L115" s="877"/>
      <c r="EA115" s="1162"/>
      <c r="EB115" s="1162"/>
      <c r="EC115" s="1162"/>
      <c r="ED115" s="1162"/>
      <c r="EE115" s="1162"/>
      <c r="EF115" s="1162"/>
      <c r="EG115" s="1162"/>
      <c r="EH115" s="1162"/>
      <c r="EI115" s="1162"/>
      <c r="EJ115" s="1162"/>
      <c r="EK115" s="1162"/>
      <c r="EL115" s="1162"/>
    </row>
    <row r="116" spans="1:142" s="875" customFormat="1">
      <c r="A116" s="877"/>
      <c r="B116" s="877"/>
      <c r="C116" s="877"/>
      <c r="D116" s="877"/>
      <c r="E116" s="877"/>
      <c r="F116" s="877"/>
      <c r="G116" s="877"/>
      <c r="H116" s="877"/>
      <c r="I116" s="877"/>
      <c r="J116" s="877"/>
      <c r="K116" s="877"/>
      <c r="L116" s="877"/>
      <c r="EA116" s="1162"/>
      <c r="EB116" s="1162"/>
      <c r="EC116" s="1162"/>
      <c r="ED116" s="1162"/>
      <c r="EE116" s="1162"/>
      <c r="EF116" s="1162"/>
      <c r="EG116" s="1162"/>
      <c r="EH116" s="1162"/>
      <c r="EI116" s="1162"/>
      <c r="EJ116" s="1162"/>
      <c r="EK116" s="1162"/>
      <c r="EL116" s="1162"/>
    </row>
    <row r="117" spans="1:142" s="875" customFormat="1">
      <c r="A117" s="877"/>
      <c r="B117" s="877"/>
      <c r="C117" s="877"/>
      <c r="D117" s="877"/>
      <c r="E117" s="877"/>
      <c r="F117" s="877"/>
      <c r="G117" s="877"/>
      <c r="H117" s="877"/>
      <c r="I117" s="877"/>
      <c r="J117" s="877"/>
      <c r="K117" s="877"/>
      <c r="L117" s="877"/>
      <c r="EA117" s="1162"/>
      <c r="EB117" s="1162"/>
      <c r="EC117" s="1162"/>
      <c r="ED117" s="1162"/>
      <c r="EE117" s="1162"/>
      <c r="EF117" s="1162"/>
      <c r="EG117" s="1162"/>
      <c r="EH117" s="1162"/>
      <c r="EI117" s="1162"/>
      <c r="EJ117" s="1162"/>
      <c r="EK117" s="1162"/>
      <c r="EL117" s="1162"/>
    </row>
    <row r="118" spans="1:142" s="875" customFormat="1">
      <c r="A118" s="877"/>
      <c r="B118" s="877"/>
      <c r="C118" s="877"/>
      <c r="D118" s="877"/>
      <c r="E118" s="877"/>
      <c r="F118" s="877"/>
      <c r="G118" s="877"/>
      <c r="H118" s="877"/>
      <c r="I118" s="877"/>
      <c r="J118" s="877"/>
      <c r="K118" s="877"/>
      <c r="L118" s="877"/>
      <c r="EA118" s="1162"/>
      <c r="EB118" s="1162"/>
      <c r="EC118" s="1162"/>
      <c r="ED118" s="1162"/>
      <c r="EE118" s="1162"/>
      <c r="EF118" s="1162"/>
      <c r="EG118" s="1162"/>
      <c r="EH118" s="1162"/>
      <c r="EI118" s="1162"/>
      <c r="EJ118" s="1162"/>
      <c r="EK118" s="1162"/>
      <c r="EL118" s="1162"/>
    </row>
    <row r="119" spans="1:142" s="875" customFormat="1">
      <c r="A119" s="877"/>
      <c r="B119" s="877"/>
      <c r="C119" s="877"/>
      <c r="D119" s="877"/>
      <c r="E119" s="877"/>
      <c r="F119" s="877"/>
      <c r="G119" s="877"/>
      <c r="H119" s="877"/>
      <c r="I119" s="877"/>
      <c r="J119" s="877"/>
      <c r="K119" s="877"/>
      <c r="L119" s="877"/>
      <c r="EA119" s="1162"/>
      <c r="EB119" s="1162"/>
      <c r="EC119" s="1162"/>
      <c r="ED119" s="1162"/>
      <c r="EE119" s="1162"/>
      <c r="EF119" s="1162"/>
      <c r="EG119" s="1162"/>
      <c r="EH119" s="1162"/>
      <c r="EI119" s="1162"/>
      <c r="EJ119" s="1162"/>
      <c r="EK119" s="1162"/>
      <c r="EL119" s="1162"/>
    </row>
    <row r="120" spans="1:142" s="875" customFormat="1">
      <c r="A120" s="877"/>
      <c r="B120" s="877"/>
      <c r="C120" s="877"/>
      <c r="D120" s="877"/>
      <c r="E120" s="877"/>
      <c r="F120" s="877"/>
      <c r="G120" s="877"/>
      <c r="H120" s="877"/>
      <c r="I120" s="877"/>
      <c r="J120" s="877"/>
      <c r="K120" s="877"/>
      <c r="L120" s="877"/>
      <c r="EA120" s="1162"/>
      <c r="EB120" s="1162"/>
      <c r="EC120" s="1162"/>
      <c r="ED120" s="1162"/>
      <c r="EE120" s="1162"/>
      <c r="EF120" s="1162"/>
      <c r="EG120" s="1162"/>
      <c r="EH120" s="1162"/>
      <c r="EI120" s="1162"/>
      <c r="EJ120" s="1162"/>
      <c r="EK120" s="1162"/>
      <c r="EL120" s="1162"/>
    </row>
    <row r="121" spans="1:142" s="875" customFormat="1">
      <c r="A121" s="877"/>
      <c r="B121" s="877"/>
      <c r="C121" s="877"/>
      <c r="D121" s="877"/>
      <c r="E121" s="877"/>
      <c r="F121" s="877"/>
      <c r="G121" s="877"/>
      <c r="H121" s="877"/>
      <c r="I121" s="877"/>
      <c r="J121" s="877"/>
      <c r="K121" s="877"/>
      <c r="L121" s="877"/>
      <c r="EA121" s="1162"/>
      <c r="EB121" s="1162"/>
      <c r="EC121" s="1162"/>
      <c r="ED121" s="1162"/>
      <c r="EE121" s="1162"/>
      <c r="EF121" s="1162"/>
      <c r="EG121" s="1162"/>
      <c r="EH121" s="1162"/>
      <c r="EI121" s="1162"/>
      <c r="EJ121" s="1162"/>
      <c r="EK121" s="1162"/>
      <c r="EL121" s="1162"/>
    </row>
    <row r="122" spans="1:142" s="875" customFormat="1">
      <c r="A122" s="877"/>
      <c r="B122" s="877"/>
      <c r="C122" s="877"/>
      <c r="D122" s="877"/>
      <c r="E122" s="877"/>
      <c r="F122" s="877"/>
      <c r="G122" s="877"/>
      <c r="H122" s="877"/>
      <c r="I122" s="877"/>
      <c r="J122" s="877"/>
      <c r="K122" s="877"/>
      <c r="L122" s="877"/>
      <c r="EA122" s="1162"/>
      <c r="EB122" s="1162"/>
      <c r="EC122" s="1162"/>
      <c r="ED122" s="1162"/>
      <c r="EE122" s="1162"/>
      <c r="EF122" s="1162"/>
      <c r="EG122" s="1162"/>
      <c r="EH122" s="1162"/>
      <c r="EI122" s="1162"/>
      <c r="EJ122" s="1162"/>
      <c r="EK122" s="1162"/>
      <c r="EL122" s="1162"/>
    </row>
    <row r="123" spans="1:142" s="875" customFormat="1">
      <c r="A123" s="877"/>
      <c r="B123" s="877"/>
      <c r="C123" s="877"/>
      <c r="D123" s="877"/>
      <c r="E123" s="877"/>
      <c r="F123" s="877"/>
      <c r="G123" s="877"/>
      <c r="H123" s="877"/>
      <c r="I123" s="877"/>
      <c r="J123" s="877"/>
      <c r="K123" s="877"/>
      <c r="L123" s="877"/>
      <c r="EA123" s="1162"/>
      <c r="EB123" s="1162"/>
      <c r="EC123" s="1162"/>
      <c r="ED123" s="1162"/>
      <c r="EE123" s="1162"/>
      <c r="EF123" s="1162"/>
      <c r="EG123" s="1162"/>
      <c r="EH123" s="1162"/>
      <c r="EI123" s="1162"/>
      <c r="EJ123" s="1162"/>
      <c r="EK123" s="1162"/>
      <c r="EL123" s="1162"/>
    </row>
    <row r="124" spans="1:142" s="875" customFormat="1">
      <c r="A124" s="877"/>
      <c r="B124" s="877"/>
      <c r="C124" s="877"/>
      <c r="D124" s="877"/>
      <c r="E124" s="877"/>
      <c r="F124" s="877"/>
      <c r="G124" s="877"/>
      <c r="H124" s="877"/>
      <c r="I124" s="877"/>
      <c r="J124" s="877"/>
      <c r="K124" s="877"/>
      <c r="L124" s="877"/>
      <c r="EA124" s="1162"/>
      <c r="EB124" s="1162"/>
      <c r="EC124" s="1162"/>
      <c r="ED124" s="1162"/>
      <c r="EE124" s="1162"/>
      <c r="EF124" s="1162"/>
      <c r="EG124" s="1162"/>
      <c r="EH124" s="1162"/>
      <c r="EI124" s="1162"/>
      <c r="EJ124" s="1162"/>
      <c r="EK124" s="1162"/>
      <c r="EL124" s="1162"/>
    </row>
    <row r="125" spans="1:142" s="875" customFormat="1">
      <c r="A125" s="877"/>
      <c r="B125" s="877"/>
      <c r="C125" s="877"/>
      <c r="D125" s="877"/>
      <c r="E125" s="877"/>
      <c r="F125" s="877"/>
      <c r="G125" s="877"/>
      <c r="H125" s="877"/>
      <c r="I125" s="877"/>
      <c r="J125" s="877"/>
      <c r="K125" s="877"/>
      <c r="L125" s="877"/>
      <c r="EA125" s="1162"/>
      <c r="EB125" s="1162"/>
      <c r="EC125" s="1162"/>
      <c r="ED125" s="1162"/>
      <c r="EE125" s="1162"/>
      <c r="EF125" s="1162"/>
      <c r="EG125" s="1162"/>
      <c r="EH125" s="1162"/>
      <c r="EI125" s="1162"/>
      <c r="EJ125" s="1162"/>
      <c r="EK125" s="1162"/>
      <c r="EL125" s="1162"/>
    </row>
    <row r="126" spans="1:142" s="875" customFormat="1">
      <c r="A126" s="877"/>
      <c r="B126" s="877"/>
      <c r="C126" s="877"/>
      <c r="D126" s="877"/>
      <c r="E126" s="877"/>
      <c r="F126" s="877"/>
      <c r="G126" s="877"/>
      <c r="H126" s="877"/>
      <c r="I126" s="877"/>
      <c r="J126" s="877"/>
      <c r="K126" s="877"/>
      <c r="L126" s="877"/>
      <c r="EA126" s="1162"/>
      <c r="EB126" s="1162"/>
      <c r="EC126" s="1162"/>
      <c r="ED126" s="1162"/>
      <c r="EE126" s="1162"/>
      <c r="EF126" s="1162"/>
      <c r="EG126" s="1162"/>
      <c r="EH126" s="1162"/>
      <c r="EI126" s="1162"/>
      <c r="EJ126" s="1162"/>
      <c r="EK126" s="1162"/>
      <c r="EL126" s="1162"/>
    </row>
    <row r="127" spans="1:142" s="875" customFormat="1">
      <c r="A127" s="877"/>
      <c r="B127" s="877"/>
      <c r="C127" s="877"/>
      <c r="D127" s="877"/>
      <c r="E127" s="877"/>
      <c r="F127" s="877"/>
      <c r="G127" s="877"/>
      <c r="H127" s="877"/>
      <c r="I127" s="877"/>
      <c r="J127" s="877"/>
      <c r="K127" s="877"/>
      <c r="L127" s="877"/>
      <c r="EA127" s="1162"/>
      <c r="EB127" s="1162"/>
      <c r="EC127" s="1162"/>
      <c r="ED127" s="1162"/>
      <c r="EE127" s="1162"/>
      <c r="EF127" s="1162"/>
      <c r="EG127" s="1162"/>
      <c r="EH127" s="1162"/>
      <c r="EI127" s="1162"/>
      <c r="EJ127" s="1162"/>
      <c r="EK127" s="1162"/>
      <c r="EL127" s="1162"/>
    </row>
    <row r="128" spans="1:142" s="875" customFormat="1">
      <c r="A128" s="877"/>
      <c r="B128" s="877"/>
      <c r="C128" s="877"/>
      <c r="D128" s="877"/>
      <c r="E128" s="877"/>
      <c r="F128" s="877"/>
      <c r="G128" s="877"/>
      <c r="H128" s="877"/>
      <c r="I128" s="877"/>
      <c r="J128" s="877"/>
      <c r="K128" s="877"/>
      <c r="L128" s="877"/>
      <c r="EA128" s="1162"/>
      <c r="EB128" s="1162"/>
      <c r="EC128" s="1162"/>
      <c r="ED128" s="1162"/>
      <c r="EE128" s="1162"/>
      <c r="EF128" s="1162"/>
      <c r="EG128" s="1162"/>
      <c r="EH128" s="1162"/>
      <c r="EI128" s="1162"/>
      <c r="EJ128" s="1162"/>
      <c r="EK128" s="1162"/>
      <c r="EL128" s="1162"/>
    </row>
    <row r="129" spans="1:142" s="875" customFormat="1">
      <c r="A129" s="877"/>
      <c r="B129" s="877"/>
      <c r="C129" s="877"/>
      <c r="D129" s="877"/>
      <c r="E129" s="877"/>
      <c r="F129" s="877"/>
      <c r="G129" s="877"/>
      <c r="H129" s="877"/>
      <c r="I129" s="877"/>
      <c r="J129" s="877"/>
      <c r="K129" s="877"/>
      <c r="L129" s="877"/>
      <c r="EA129" s="1162"/>
      <c r="EB129" s="1162"/>
      <c r="EC129" s="1162"/>
      <c r="ED129" s="1162"/>
      <c r="EE129" s="1162"/>
      <c r="EF129" s="1162"/>
      <c r="EG129" s="1162"/>
      <c r="EH129" s="1162"/>
      <c r="EI129" s="1162"/>
      <c r="EJ129" s="1162"/>
      <c r="EK129" s="1162"/>
      <c r="EL129" s="1162"/>
    </row>
    <row r="130" spans="1:142" s="875" customFormat="1">
      <c r="A130" s="877"/>
      <c r="B130" s="877"/>
      <c r="C130" s="877"/>
      <c r="D130" s="877"/>
      <c r="E130" s="877"/>
      <c r="F130" s="877"/>
      <c r="G130" s="877"/>
      <c r="H130" s="877"/>
      <c r="I130" s="877"/>
      <c r="J130" s="877"/>
      <c r="K130" s="877"/>
      <c r="L130" s="877"/>
      <c r="EA130" s="1162"/>
      <c r="EB130" s="1162"/>
      <c r="EC130" s="1162"/>
      <c r="ED130" s="1162"/>
      <c r="EE130" s="1162"/>
      <c r="EF130" s="1162"/>
      <c r="EG130" s="1162"/>
      <c r="EH130" s="1162"/>
      <c r="EI130" s="1162"/>
      <c r="EJ130" s="1162"/>
      <c r="EK130" s="1162"/>
      <c r="EL130" s="1162"/>
    </row>
    <row r="131" spans="1:142" s="875" customFormat="1">
      <c r="A131" s="877"/>
      <c r="B131" s="877"/>
      <c r="C131" s="877"/>
      <c r="D131" s="877"/>
      <c r="E131" s="877"/>
      <c r="F131" s="877"/>
      <c r="G131" s="877"/>
      <c r="H131" s="877"/>
      <c r="I131" s="877"/>
      <c r="J131" s="877"/>
      <c r="K131" s="877"/>
      <c r="L131" s="877"/>
      <c r="EA131" s="1162"/>
      <c r="EB131" s="1162"/>
      <c r="EC131" s="1162"/>
      <c r="ED131" s="1162"/>
      <c r="EE131" s="1162"/>
      <c r="EF131" s="1162"/>
      <c r="EG131" s="1162"/>
      <c r="EH131" s="1162"/>
      <c r="EI131" s="1162"/>
      <c r="EJ131" s="1162"/>
      <c r="EK131" s="1162"/>
      <c r="EL131" s="1162"/>
    </row>
    <row r="132" spans="1:142" s="875" customFormat="1">
      <c r="A132" s="877"/>
      <c r="B132" s="877"/>
      <c r="C132" s="877"/>
      <c r="D132" s="877"/>
      <c r="E132" s="877"/>
      <c r="F132" s="877"/>
      <c r="G132" s="877"/>
      <c r="H132" s="877"/>
      <c r="I132" s="877"/>
      <c r="J132" s="877"/>
      <c r="K132" s="877"/>
      <c r="L132" s="877"/>
      <c r="EA132" s="1162"/>
      <c r="EB132" s="1162"/>
      <c r="EC132" s="1162"/>
      <c r="ED132" s="1162"/>
      <c r="EE132" s="1162"/>
      <c r="EF132" s="1162"/>
      <c r="EG132" s="1162"/>
      <c r="EH132" s="1162"/>
      <c r="EI132" s="1162"/>
      <c r="EJ132" s="1162"/>
      <c r="EK132" s="1162"/>
      <c r="EL132" s="1162"/>
    </row>
    <row r="133" spans="1:142" s="875" customFormat="1">
      <c r="A133" s="877"/>
      <c r="B133" s="877"/>
      <c r="C133" s="877"/>
      <c r="D133" s="877"/>
      <c r="E133" s="877"/>
      <c r="F133" s="877"/>
      <c r="G133" s="877"/>
      <c r="H133" s="877"/>
      <c r="I133" s="877"/>
      <c r="J133" s="877"/>
      <c r="K133" s="877"/>
      <c r="L133" s="877"/>
      <c r="EA133" s="1162"/>
      <c r="EB133" s="1162"/>
      <c r="EC133" s="1162"/>
      <c r="ED133" s="1162"/>
      <c r="EE133" s="1162"/>
      <c r="EF133" s="1162"/>
      <c r="EG133" s="1162"/>
      <c r="EH133" s="1162"/>
      <c r="EI133" s="1162"/>
      <c r="EJ133" s="1162"/>
      <c r="EK133" s="1162"/>
      <c r="EL133" s="1162"/>
    </row>
    <row r="134" spans="1:142" s="875" customFormat="1">
      <c r="A134" s="877"/>
      <c r="B134" s="877"/>
      <c r="C134" s="877"/>
      <c r="D134" s="877"/>
      <c r="E134" s="877"/>
      <c r="F134" s="877"/>
      <c r="G134" s="877"/>
      <c r="H134" s="877"/>
      <c r="I134" s="877"/>
      <c r="J134" s="877"/>
      <c r="K134" s="877"/>
      <c r="L134" s="877"/>
      <c r="EA134" s="1162"/>
      <c r="EB134" s="1162"/>
      <c r="EC134" s="1162"/>
      <c r="ED134" s="1162"/>
      <c r="EE134" s="1162"/>
      <c r="EF134" s="1162"/>
      <c r="EG134" s="1162"/>
      <c r="EH134" s="1162"/>
      <c r="EI134" s="1162"/>
      <c r="EJ134" s="1162"/>
      <c r="EK134" s="1162"/>
      <c r="EL134" s="1162"/>
    </row>
    <row r="135" spans="1:142" s="875" customFormat="1">
      <c r="A135" s="877"/>
      <c r="B135" s="877"/>
      <c r="C135" s="877"/>
      <c r="D135" s="877"/>
      <c r="E135" s="877"/>
      <c r="F135" s="877"/>
      <c r="G135" s="877"/>
      <c r="H135" s="877"/>
      <c r="I135" s="877"/>
      <c r="J135" s="877"/>
      <c r="K135" s="877"/>
      <c r="L135" s="877"/>
      <c r="EA135" s="1162"/>
      <c r="EB135" s="1162"/>
      <c r="EC135" s="1162"/>
      <c r="ED135" s="1162"/>
      <c r="EE135" s="1162"/>
      <c r="EF135" s="1162"/>
      <c r="EG135" s="1162"/>
      <c r="EH135" s="1162"/>
      <c r="EI135" s="1162"/>
      <c r="EJ135" s="1162"/>
      <c r="EK135" s="1162"/>
      <c r="EL135" s="1162"/>
    </row>
    <row r="136" spans="1:142" s="875" customFormat="1">
      <c r="A136" s="877"/>
      <c r="B136" s="877"/>
      <c r="C136" s="877"/>
      <c r="D136" s="877"/>
      <c r="E136" s="877"/>
      <c r="F136" s="877"/>
      <c r="G136" s="877"/>
      <c r="H136" s="877"/>
      <c r="I136" s="877"/>
      <c r="J136" s="877"/>
      <c r="K136" s="877"/>
      <c r="L136" s="877"/>
      <c r="EA136" s="1162"/>
      <c r="EB136" s="1162"/>
      <c r="EC136" s="1162"/>
      <c r="ED136" s="1162"/>
      <c r="EE136" s="1162"/>
      <c r="EF136" s="1162"/>
      <c r="EG136" s="1162"/>
      <c r="EH136" s="1162"/>
      <c r="EI136" s="1162"/>
      <c r="EJ136" s="1162"/>
      <c r="EK136" s="1162"/>
      <c r="EL136" s="1162"/>
    </row>
    <row r="137" spans="1:142" s="875" customFormat="1">
      <c r="A137" s="877"/>
      <c r="B137" s="877"/>
      <c r="C137" s="877"/>
      <c r="D137" s="877"/>
      <c r="E137" s="877"/>
      <c r="F137" s="877"/>
      <c r="G137" s="877"/>
      <c r="H137" s="877"/>
      <c r="I137" s="877"/>
      <c r="J137" s="877"/>
      <c r="K137" s="877"/>
      <c r="L137" s="877"/>
      <c r="EA137" s="1162"/>
      <c r="EB137" s="1162"/>
      <c r="EC137" s="1162"/>
      <c r="ED137" s="1162"/>
      <c r="EE137" s="1162"/>
      <c r="EF137" s="1162"/>
      <c r="EG137" s="1162"/>
      <c r="EH137" s="1162"/>
      <c r="EI137" s="1162"/>
      <c r="EJ137" s="1162"/>
      <c r="EK137" s="1162"/>
      <c r="EL137" s="1162"/>
    </row>
    <row r="138" spans="1:142" s="875" customFormat="1">
      <c r="A138" s="877"/>
      <c r="B138" s="877"/>
      <c r="C138" s="877"/>
      <c r="D138" s="877"/>
      <c r="E138" s="877"/>
      <c r="F138" s="877"/>
      <c r="G138" s="877"/>
      <c r="H138" s="877"/>
      <c r="I138" s="877"/>
      <c r="J138" s="877"/>
      <c r="K138" s="877"/>
      <c r="L138" s="877"/>
      <c r="EA138" s="1162"/>
      <c r="EB138" s="1162"/>
      <c r="EC138" s="1162"/>
      <c r="ED138" s="1162"/>
      <c r="EE138" s="1162"/>
      <c r="EF138" s="1162"/>
      <c r="EG138" s="1162"/>
      <c r="EH138" s="1162"/>
      <c r="EI138" s="1162"/>
      <c r="EJ138" s="1162"/>
      <c r="EK138" s="1162"/>
      <c r="EL138" s="1162"/>
    </row>
    <row r="139" spans="1:142" s="875" customFormat="1">
      <c r="A139" s="877"/>
      <c r="B139" s="877"/>
      <c r="C139" s="877"/>
      <c r="D139" s="877"/>
      <c r="E139" s="877"/>
      <c r="F139" s="877"/>
      <c r="G139" s="877"/>
      <c r="H139" s="877"/>
      <c r="I139" s="877"/>
      <c r="J139" s="877"/>
      <c r="K139" s="877"/>
      <c r="L139" s="877"/>
      <c r="EA139" s="1162"/>
      <c r="EB139" s="1162"/>
      <c r="EC139" s="1162"/>
      <c r="ED139" s="1162"/>
      <c r="EE139" s="1162"/>
      <c r="EF139" s="1162"/>
      <c r="EG139" s="1162"/>
      <c r="EH139" s="1162"/>
      <c r="EI139" s="1162"/>
      <c r="EJ139" s="1162"/>
      <c r="EK139" s="1162"/>
      <c r="EL139" s="1162"/>
    </row>
    <row r="140" spans="1:142" s="875" customFormat="1">
      <c r="A140" s="877"/>
      <c r="B140" s="877"/>
      <c r="C140" s="877"/>
      <c r="D140" s="877"/>
      <c r="E140" s="877"/>
      <c r="F140" s="877"/>
      <c r="G140" s="877"/>
      <c r="H140" s="877"/>
      <c r="I140" s="877"/>
      <c r="J140" s="877"/>
      <c r="K140" s="877"/>
      <c r="L140" s="877"/>
      <c r="EA140" s="1162"/>
      <c r="EB140" s="1162"/>
      <c r="EC140" s="1162"/>
      <c r="ED140" s="1162"/>
      <c r="EE140" s="1162"/>
      <c r="EF140" s="1162"/>
      <c r="EG140" s="1162"/>
      <c r="EH140" s="1162"/>
      <c r="EI140" s="1162"/>
      <c r="EJ140" s="1162"/>
      <c r="EK140" s="1162"/>
      <c r="EL140" s="1162"/>
    </row>
    <row r="141" spans="1:142" s="875" customFormat="1">
      <c r="A141" s="877"/>
      <c r="B141" s="877"/>
      <c r="C141" s="877"/>
      <c r="D141" s="877"/>
      <c r="E141" s="877"/>
      <c r="F141" s="877"/>
      <c r="G141" s="877"/>
      <c r="H141" s="877"/>
      <c r="I141" s="877"/>
      <c r="J141" s="877"/>
      <c r="K141" s="877"/>
      <c r="L141" s="877"/>
      <c r="EA141" s="1162"/>
      <c r="EB141" s="1162"/>
      <c r="EC141" s="1162"/>
      <c r="ED141" s="1162"/>
      <c r="EE141" s="1162"/>
      <c r="EF141" s="1162"/>
      <c r="EG141" s="1162"/>
      <c r="EH141" s="1162"/>
      <c r="EI141" s="1162"/>
      <c r="EJ141" s="1162"/>
      <c r="EK141" s="1162"/>
      <c r="EL141" s="1162"/>
    </row>
    <row r="142" spans="1:142" s="875" customFormat="1">
      <c r="A142" s="877"/>
      <c r="B142" s="877"/>
      <c r="C142" s="877"/>
      <c r="D142" s="877"/>
      <c r="E142" s="877"/>
      <c r="F142" s="877"/>
      <c r="G142" s="877"/>
      <c r="H142" s="877"/>
      <c r="I142" s="877"/>
      <c r="J142" s="877"/>
      <c r="K142" s="877"/>
      <c r="L142" s="877"/>
      <c r="EA142" s="1162"/>
      <c r="EB142" s="1162"/>
      <c r="EC142" s="1162"/>
      <c r="ED142" s="1162"/>
      <c r="EE142" s="1162"/>
      <c r="EF142" s="1162"/>
      <c r="EG142" s="1162"/>
      <c r="EH142" s="1162"/>
      <c r="EI142" s="1162"/>
      <c r="EJ142" s="1162"/>
      <c r="EK142" s="1162"/>
      <c r="EL142" s="1162"/>
    </row>
    <row r="143" spans="1:142" s="875" customFormat="1">
      <c r="A143" s="877"/>
      <c r="B143" s="877"/>
      <c r="C143" s="877"/>
      <c r="D143" s="877"/>
      <c r="E143" s="877"/>
      <c r="F143" s="877"/>
      <c r="G143" s="877"/>
      <c r="H143" s="877"/>
      <c r="I143" s="877"/>
      <c r="J143" s="877"/>
      <c r="K143" s="877"/>
      <c r="L143" s="877"/>
      <c r="EA143" s="1162"/>
      <c r="EB143" s="1162"/>
      <c r="EC143" s="1162"/>
      <c r="ED143" s="1162"/>
      <c r="EE143" s="1162"/>
      <c r="EF143" s="1162"/>
      <c r="EG143" s="1162"/>
      <c r="EH143" s="1162"/>
      <c r="EI143" s="1162"/>
      <c r="EJ143" s="1162"/>
      <c r="EK143" s="1162"/>
      <c r="EL143" s="1162"/>
    </row>
    <row r="144" spans="1:142" s="875" customFormat="1">
      <c r="A144" s="877"/>
      <c r="B144" s="877"/>
      <c r="C144" s="877"/>
      <c r="D144" s="877"/>
      <c r="E144" s="877"/>
      <c r="F144" s="877"/>
      <c r="G144" s="877"/>
      <c r="H144" s="877"/>
      <c r="I144" s="877"/>
      <c r="J144" s="877"/>
      <c r="K144" s="877"/>
      <c r="L144" s="877"/>
      <c r="EA144" s="1162"/>
      <c r="EB144" s="1162"/>
      <c r="EC144" s="1162"/>
      <c r="ED144" s="1162"/>
      <c r="EE144" s="1162"/>
      <c r="EF144" s="1162"/>
      <c r="EG144" s="1162"/>
      <c r="EH144" s="1162"/>
      <c r="EI144" s="1162"/>
      <c r="EJ144" s="1162"/>
      <c r="EK144" s="1162"/>
      <c r="EL144" s="1162"/>
    </row>
    <row r="145" spans="1:142" s="875" customFormat="1">
      <c r="A145" s="877"/>
      <c r="B145" s="877"/>
      <c r="C145" s="877"/>
      <c r="D145" s="877"/>
      <c r="E145" s="877"/>
      <c r="F145" s="877"/>
      <c r="G145" s="877"/>
      <c r="H145" s="877"/>
      <c r="I145" s="877"/>
      <c r="J145" s="877"/>
      <c r="K145" s="877"/>
      <c r="L145" s="877"/>
      <c r="EA145" s="1162"/>
      <c r="EB145" s="1162"/>
      <c r="EC145" s="1162"/>
      <c r="ED145" s="1162"/>
      <c r="EE145" s="1162"/>
      <c r="EF145" s="1162"/>
      <c r="EG145" s="1162"/>
      <c r="EH145" s="1162"/>
      <c r="EI145" s="1162"/>
      <c r="EJ145" s="1162"/>
      <c r="EK145" s="1162"/>
      <c r="EL145" s="1162"/>
    </row>
    <row r="146" spans="1:142" s="875" customFormat="1">
      <c r="A146" s="877"/>
      <c r="B146" s="877"/>
      <c r="C146" s="877"/>
      <c r="D146" s="877"/>
      <c r="E146" s="877"/>
      <c r="F146" s="877"/>
      <c r="G146" s="877"/>
      <c r="H146" s="877"/>
      <c r="I146" s="877"/>
      <c r="J146" s="877"/>
      <c r="K146" s="877"/>
      <c r="L146" s="877"/>
      <c r="EA146" s="1162"/>
      <c r="EB146" s="1162"/>
      <c r="EC146" s="1162"/>
      <c r="ED146" s="1162"/>
      <c r="EE146" s="1162"/>
      <c r="EF146" s="1162"/>
      <c r="EG146" s="1162"/>
      <c r="EH146" s="1162"/>
      <c r="EI146" s="1162"/>
      <c r="EJ146" s="1162"/>
      <c r="EK146" s="1162"/>
      <c r="EL146" s="1162"/>
    </row>
    <row r="147" spans="1:142" s="875" customFormat="1">
      <c r="A147" s="877"/>
      <c r="B147" s="877"/>
      <c r="C147" s="877"/>
      <c r="D147" s="877"/>
      <c r="E147" s="877"/>
      <c r="F147" s="877"/>
      <c r="G147" s="877"/>
      <c r="H147" s="877"/>
      <c r="I147" s="877"/>
      <c r="J147" s="877"/>
      <c r="K147" s="877"/>
      <c r="L147" s="877"/>
      <c r="EA147" s="1162"/>
      <c r="EB147" s="1162"/>
      <c r="EC147" s="1162"/>
      <c r="ED147" s="1162"/>
      <c r="EE147" s="1162"/>
      <c r="EF147" s="1162"/>
      <c r="EG147" s="1162"/>
      <c r="EH147" s="1162"/>
      <c r="EI147" s="1162"/>
      <c r="EJ147" s="1162"/>
      <c r="EK147" s="1162"/>
      <c r="EL147" s="1162"/>
    </row>
    <row r="148" spans="1:142" s="875" customFormat="1">
      <c r="A148" s="877"/>
      <c r="B148" s="877"/>
      <c r="C148" s="877"/>
      <c r="D148" s="877"/>
      <c r="E148" s="877"/>
      <c r="F148" s="877"/>
      <c r="G148" s="877"/>
      <c r="H148" s="877"/>
      <c r="I148" s="877"/>
      <c r="J148" s="877"/>
      <c r="K148" s="877"/>
      <c r="L148" s="877"/>
      <c r="EA148" s="1162"/>
      <c r="EB148" s="1162"/>
      <c r="EC148" s="1162"/>
      <c r="ED148" s="1162"/>
      <c r="EE148" s="1162"/>
      <c r="EF148" s="1162"/>
      <c r="EG148" s="1162"/>
      <c r="EH148" s="1162"/>
      <c r="EI148" s="1162"/>
      <c r="EJ148" s="1162"/>
      <c r="EK148" s="1162"/>
      <c r="EL148" s="1162"/>
    </row>
    <row r="149" spans="1:142" s="875" customFormat="1">
      <c r="A149" s="877"/>
      <c r="B149" s="877"/>
      <c r="C149" s="877"/>
      <c r="D149" s="877"/>
      <c r="E149" s="877"/>
      <c r="F149" s="877"/>
      <c r="G149" s="877"/>
      <c r="H149" s="877"/>
      <c r="I149" s="877"/>
      <c r="J149" s="877"/>
      <c r="K149" s="877"/>
      <c r="L149" s="877"/>
      <c r="EA149" s="1162"/>
      <c r="EB149" s="1162"/>
      <c r="EC149" s="1162"/>
      <c r="ED149" s="1162"/>
      <c r="EE149" s="1162"/>
      <c r="EF149" s="1162"/>
      <c r="EG149" s="1162"/>
      <c r="EH149" s="1162"/>
      <c r="EI149" s="1162"/>
      <c r="EJ149" s="1162"/>
      <c r="EK149" s="1162"/>
      <c r="EL149" s="1162"/>
    </row>
    <row r="150" spans="1:142" s="875" customFormat="1">
      <c r="A150" s="877"/>
      <c r="B150" s="877"/>
      <c r="C150" s="877"/>
      <c r="D150" s="877"/>
      <c r="E150" s="877"/>
      <c r="F150" s="877"/>
      <c r="G150" s="877"/>
      <c r="H150" s="877"/>
      <c r="I150" s="877"/>
      <c r="J150" s="877"/>
      <c r="K150" s="877"/>
      <c r="L150" s="877"/>
      <c r="EA150" s="1162"/>
      <c r="EB150" s="1162"/>
      <c r="EC150" s="1162"/>
      <c r="ED150" s="1162"/>
      <c r="EE150" s="1162"/>
      <c r="EF150" s="1162"/>
      <c r="EG150" s="1162"/>
      <c r="EH150" s="1162"/>
      <c r="EI150" s="1162"/>
      <c r="EJ150" s="1162"/>
      <c r="EK150" s="1162"/>
      <c r="EL150" s="1162"/>
    </row>
    <row r="151" spans="1:142" s="875" customFormat="1">
      <c r="A151" s="877"/>
      <c r="B151" s="877"/>
      <c r="C151" s="877"/>
      <c r="D151" s="877"/>
      <c r="E151" s="877"/>
      <c r="F151" s="877"/>
      <c r="G151" s="877"/>
      <c r="H151" s="877"/>
      <c r="I151" s="877"/>
      <c r="J151" s="877"/>
      <c r="K151" s="877"/>
      <c r="L151" s="877"/>
      <c r="EA151" s="1162"/>
      <c r="EB151" s="1162"/>
      <c r="EC151" s="1162"/>
      <c r="ED151" s="1162"/>
      <c r="EE151" s="1162"/>
      <c r="EF151" s="1162"/>
      <c r="EG151" s="1162"/>
      <c r="EH151" s="1162"/>
      <c r="EI151" s="1162"/>
      <c r="EJ151" s="1162"/>
      <c r="EK151" s="1162"/>
      <c r="EL151" s="1162"/>
    </row>
    <row r="152" spans="1:142" s="875" customFormat="1">
      <c r="A152" s="877"/>
      <c r="B152" s="877"/>
      <c r="C152" s="877"/>
      <c r="D152" s="877"/>
      <c r="E152" s="877"/>
      <c r="F152" s="877"/>
      <c r="G152" s="877"/>
      <c r="H152" s="877"/>
      <c r="I152" s="877"/>
      <c r="J152" s="877"/>
      <c r="K152" s="877"/>
      <c r="L152" s="877"/>
      <c r="EA152" s="1162"/>
      <c r="EB152" s="1162"/>
      <c r="EC152" s="1162"/>
      <c r="ED152" s="1162"/>
      <c r="EE152" s="1162"/>
      <c r="EF152" s="1162"/>
      <c r="EG152" s="1162"/>
      <c r="EH152" s="1162"/>
      <c r="EI152" s="1162"/>
      <c r="EJ152" s="1162"/>
      <c r="EK152" s="1162"/>
      <c r="EL152" s="1162"/>
    </row>
    <row r="153" spans="1:142" s="875" customFormat="1">
      <c r="A153" s="877"/>
      <c r="B153" s="877"/>
      <c r="C153" s="877"/>
      <c r="D153" s="877"/>
      <c r="E153" s="877"/>
      <c r="F153" s="877"/>
      <c r="G153" s="877"/>
      <c r="H153" s="877"/>
      <c r="I153" s="877"/>
      <c r="J153" s="877"/>
      <c r="K153" s="877"/>
      <c r="L153" s="877"/>
      <c r="EA153" s="1162"/>
      <c r="EB153" s="1162"/>
      <c r="EC153" s="1162"/>
      <c r="ED153" s="1162"/>
      <c r="EE153" s="1162"/>
      <c r="EF153" s="1162"/>
      <c r="EG153" s="1162"/>
      <c r="EH153" s="1162"/>
      <c r="EI153" s="1162"/>
      <c r="EJ153" s="1162"/>
      <c r="EK153" s="1162"/>
      <c r="EL153" s="1162"/>
    </row>
    <row r="154" spans="1:142" s="875" customFormat="1">
      <c r="A154" s="877"/>
      <c r="B154" s="877"/>
      <c r="C154" s="877"/>
      <c r="D154" s="877"/>
      <c r="E154" s="877"/>
      <c r="F154" s="877"/>
      <c r="G154" s="877"/>
      <c r="H154" s="877"/>
      <c r="I154" s="877"/>
      <c r="J154" s="877"/>
      <c r="K154" s="877"/>
      <c r="L154" s="877"/>
      <c r="EA154" s="1162"/>
      <c r="EB154" s="1162"/>
      <c r="EC154" s="1162"/>
      <c r="ED154" s="1162"/>
      <c r="EE154" s="1162"/>
      <c r="EF154" s="1162"/>
      <c r="EG154" s="1162"/>
      <c r="EH154" s="1162"/>
      <c r="EI154" s="1162"/>
      <c r="EJ154" s="1162"/>
      <c r="EK154" s="1162"/>
      <c r="EL154" s="1162"/>
    </row>
    <row r="155" spans="1:142" s="875" customFormat="1">
      <c r="A155" s="877"/>
      <c r="B155" s="877"/>
      <c r="C155" s="877"/>
      <c r="D155" s="877"/>
      <c r="E155" s="877"/>
      <c r="F155" s="877"/>
      <c r="G155" s="877"/>
      <c r="H155" s="877"/>
      <c r="I155" s="877"/>
      <c r="J155" s="877"/>
      <c r="K155" s="877"/>
      <c r="L155" s="877"/>
      <c r="EA155" s="1162"/>
      <c r="EB155" s="1162"/>
      <c r="EC155" s="1162"/>
      <c r="ED155" s="1162"/>
      <c r="EE155" s="1162"/>
      <c r="EF155" s="1162"/>
      <c r="EG155" s="1162"/>
      <c r="EH155" s="1162"/>
      <c r="EI155" s="1162"/>
      <c r="EJ155" s="1162"/>
      <c r="EK155" s="1162"/>
      <c r="EL155" s="1162"/>
    </row>
    <row r="156" spans="1:142" s="875" customFormat="1">
      <c r="A156" s="877"/>
      <c r="B156" s="877"/>
      <c r="C156" s="877"/>
      <c r="D156" s="877"/>
      <c r="E156" s="877"/>
      <c r="F156" s="877"/>
      <c r="G156" s="877"/>
      <c r="H156" s="877"/>
      <c r="I156" s="877"/>
      <c r="J156" s="877"/>
      <c r="K156" s="877"/>
      <c r="L156" s="877"/>
      <c r="EA156" s="1162"/>
      <c r="EB156" s="1162"/>
      <c r="EC156" s="1162"/>
      <c r="ED156" s="1162"/>
      <c r="EE156" s="1162"/>
      <c r="EF156" s="1162"/>
      <c r="EG156" s="1162"/>
      <c r="EH156" s="1162"/>
      <c r="EI156" s="1162"/>
      <c r="EJ156" s="1162"/>
      <c r="EK156" s="1162"/>
      <c r="EL156" s="1162"/>
    </row>
    <row r="157" spans="1:142" s="875" customFormat="1">
      <c r="A157" s="877"/>
      <c r="B157" s="877"/>
      <c r="C157" s="877"/>
      <c r="D157" s="877"/>
      <c r="E157" s="877"/>
      <c r="F157" s="877"/>
      <c r="G157" s="877"/>
      <c r="H157" s="877"/>
      <c r="I157" s="877"/>
      <c r="J157" s="877"/>
      <c r="K157" s="877"/>
      <c r="L157" s="877"/>
      <c r="EA157" s="1162"/>
      <c r="EB157" s="1162"/>
      <c r="EC157" s="1162"/>
      <c r="ED157" s="1162"/>
      <c r="EE157" s="1162"/>
      <c r="EF157" s="1162"/>
      <c r="EG157" s="1162"/>
      <c r="EH157" s="1162"/>
      <c r="EI157" s="1162"/>
      <c r="EJ157" s="1162"/>
      <c r="EK157" s="1162"/>
      <c r="EL157" s="1162"/>
    </row>
    <row r="158" spans="1:142" s="875" customFormat="1">
      <c r="A158" s="877"/>
      <c r="B158" s="877"/>
      <c r="C158" s="877"/>
      <c r="D158" s="877"/>
      <c r="E158" s="877"/>
      <c r="F158" s="877"/>
      <c r="G158" s="877"/>
      <c r="H158" s="877"/>
      <c r="I158" s="877"/>
      <c r="J158" s="877"/>
      <c r="K158" s="877"/>
      <c r="L158" s="877"/>
      <c r="EA158" s="1162"/>
      <c r="EB158" s="1162"/>
      <c r="EC158" s="1162"/>
      <c r="ED158" s="1162"/>
      <c r="EE158" s="1162"/>
      <c r="EF158" s="1162"/>
      <c r="EG158" s="1162"/>
      <c r="EH158" s="1162"/>
      <c r="EI158" s="1162"/>
      <c r="EJ158" s="1162"/>
      <c r="EK158" s="1162"/>
      <c r="EL158" s="1162"/>
    </row>
    <row r="159" spans="1:142" s="875" customFormat="1">
      <c r="A159" s="877"/>
      <c r="B159" s="877"/>
      <c r="C159" s="877"/>
      <c r="D159" s="877"/>
      <c r="E159" s="877"/>
      <c r="F159" s="877"/>
      <c r="G159" s="877"/>
      <c r="H159" s="877"/>
      <c r="I159" s="877"/>
      <c r="J159" s="877"/>
      <c r="K159" s="877"/>
      <c r="L159" s="877"/>
      <c r="EA159" s="1162"/>
      <c r="EB159" s="1162"/>
      <c r="EC159" s="1162"/>
      <c r="ED159" s="1162"/>
      <c r="EE159" s="1162"/>
      <c r="EF159" s="1162"/>
      <c r="EG159" s="1162"/>
      <c r="EH159" s="1162"/>
      <c r="EI159" s="1162"/>
      <c r="EJ159" s="1162"/>
      <c r="EK159" s="1162"/>
      <c r="EL159" s="1162"/>
    </row>
    <row r="160" spans="1:142" s="875" customFormat="1">
      <c r="A160" s="877"/>
      <c r="B160" s="877"/>
      <c r="C160" s="877"/>
      <c r="D160" s="877"/>
      <c r="E160" s="877"/>
      <c r="F160" s="877"/>
      <c r="G160" s="877"/>
      <c r="H160" s="877"/>
      <c r="I160" s="877"/>
      <c r="J160" s="877"/>
      <c r="K160" s="877"/>
      <c r="L160" s="877"/>
      <c r="EA160" s="1162"/>
      <c r="EB160" s="1162"/>
      <c r="EC160" s="1162"/>
      <c r="ED160" s="1162"/>
      <c r="EE160" s="1162"/>
      <c r="EF160" s="1162"/>
      <c r="EG160" s="1162"/>
      <c r="EH160" s="1162"/>
      <c r="EI160" s="1162"/>
      <c r="EJ160" s="1162"/>
      <c r="EK160" s="1162"/>
      <c r="EL160" s="1162"/>
    </row>
    <row r="161" spans="1:142" s="875" customFormat="1">
      <c r="A161" s="877"/>
      <c r="B161" s="877"/>
      <c r="C161" s="877"/>
      <c r="D161" s="877"/>
      <c r="E161" s="877"/>
      <c r="F161" s="877"/>
      <c r="G161" s="877"/>
      <c r="H161" s="877"/>
      <c r="I161" s="877"/>
      <c r="J161" s="877"/>
      <c r="K161" s="877"/>
      <c r="L161" s="877"/>
      <c r="EA161" s="1162"/>
      <c r="EB161" s="1162"/>
      <c r="EC161" s="1162"/>
      <c r="ED161" s="1162"/>
      <c r="EE161" s="1162"/>
      <c r="EF161" s="1162"/>
      <c r="EG161" s="1162"/>
      <c r="EH161" s="1162"/>
      <c r="EI161" s="1162"/>
      <c r="EJ161" s="1162"/>
      <c r="EK161" s="1162"/>
      <c r="EL161" s="1162"/>
    </row>
    <row r="162" spans="1:142" s="875" customFormat="1">
      <c r="A162" s="877"/>
      <c r="B162" s="877"/>
      <c r="C162" s="877"/>
      <c r="D162" s="877"/>
      <c r="E162" s="877"/>
      <c r="F162" s="877"/>
      <c r="G162" s="877"/>
      <c r="H162" s="877"/>
      <c r="I162" s="877"/>
      <c r="J162" s="877"/>
      <c r="K162" s="877"/>
      <c r="L162" s="877"/>
      <c r="EA162" s="1162"/>
      <c r="EB162" s="1162"/>
      <c r="EC162" s="1162"/>
      <c r="ED162" s="1162"/>
      <c r="EE162" s="1162"/>
      <c r="EF162" s="1162"/>
      <c r="EG162" s="1162"/>
      <c r="EH162" s="1162"/>
      <c r="EI162" s="1162"/>
      <c r="EJ162" s="1162"/>
      <c r="EK162" s="1162"/>
      <c r="EL162" s="1162"/>
    </row>
    <row r="163" spans="1:142" s="875" customFormat="1">
      <c r="A163" s="877"/>
      <c r="B163" s="877"/>
      <c r="C163" s="877"/>
      <c r="D163" s="877"/>
      <c r="E163" s="877"/>
      <c r="F163" s="877"/>
      <c r="G163" s="877"/>
      <c r="H163" s="877"/>
      <c r="I163" s="877"/>
      <c r="J163" s="877"/>
      <c r="K163" s="877"/>
      <c r="L163" s="877"/>
      <c r="EA163" s="1162"/>
      <c r="EB163" s="1162"/>
      <c r="EC163" s="1162"/>
      <c r="ED163" s="1162"/>
      <c r="EE163" s="1162"/>
      <c r="EF163" s="1162"/>
      <c r="EG163" s="1162"/>
      <c r="EH163" s="1162"/>
      <c r="EI163" s="1162"/>
      <c r="EJ163" s="1162"/>
      <c r="EK163" s="1162"/>
      <c r="EL163" s="1162"/>
    </row>
    <row r="164" spans="1:142" s="875" customFormat="1">
      <c r="A164" s="877"/>
      <c r="B164" s="877"/>
      <c r="C164" s="877"/>
      <c r="D164" s="877"/>
      <c r="E164" s="877"/>
      <c r="F164" s="877"/>
      <c r="G164" s="877"/>
      <c r="H164" s="877"/>
      <c r="I164" s="877"/>
      <c r="J164" s="877"/>
      <c r="K164" s="877"/>
      <c r="L164" s="877"/>
      <c r="EA164" s="1162"/>
      <c r="EB164" s="1162"/>
      <c r="EC164" s="1162"/>
      <c r="ED164" s="1162"/>
      <c r="EE164" s="1162"/>
      <c r="EF164" s="1162"/>
      <c r="EG164" s="1162"/>
      <c r="EH164" s="1162"/>
      <c r="EI164" s="1162"/>
      <c r="EJ164" s="1162"/>
      <c r="EK164" s="1162"/>
      <c r="EL164" s="1162"/>
    </row>
    <row r="165" spans="1:142" s="875" customFormat="1">
      <c r="A165" s="877"/>
      <c r="B165" s="877"/>
      <c r="C165" s="877"/>
      <c r="D165" s="877"/>
      <c r="E165" s="877"/>
      <c r="F165" s="877"/>
      <c r="G165" s="877"/>
      <c r="H165" s="877"/>
      <c r="I165" s="877"/>
      <c r="J165" s="877"/>
      <c r="K165" s="877"/>
      <c r="L165" s="877"/>
      <c r="EA165" s="1162"/>
      <c r="EB165" s="1162"/>
      <c r="EC165" s="1162"/>
      <c r="ED165" s="1162"/>
      <c r="EE165" s="1162"/>
      <c r="EF165" s="1162"/>
      <c r="EG165" s="1162"/>
      <c r="EH165" s="1162"/>
      <c r="EI165" s="1162"/>
      <c r="EJ165" s="1162"/>
      <c r="EK165" s="1162"/>
      <c r="EL165" s="1162"/>
    </row>
    <row r="166" spans="1:142" s="875" customFormat="1">
      <c r="A166" s="877"/>
      <c r="B166" s="877"/>
      <c r="C166" s="877"/>
      <c r="D166" s="877"/>
      <c r="E166" s="877"/>
      <c r="F166" s="877"/>
      <c r="G166" s="877"/>
      <c r="H166" s="877"/>
      <c r="I166" s="877"/>
      <c r="J166" s="877"/>
      <c r="K166" s="877"/>
      <c r="L166" s="877"/>
      <c r="EA166" s="1162"/>
      <c r="EB166" s="1162"/>
      <c r="EC166" s="1162"/>
      <c r="ED166" s="1162"/>
      <c r="EE166" s="1162"/>
      <c r="EF166" s="1162"/>
      <c r="EG166" s="1162"/>
      <c r="EH166" s="1162"/>
      <c r="EI166" s="1162"/>
      <c r="EJ166" s="1162"/>
      <c r="EK166" s="1162"/>
      <c r="EL166" s="1162"/>
    </row>
    <row r="167" spans="1:142" s="875" customFormat="1">
      <c r="A167" s="877"/>
      <c r="B167" s="877"/>
      <c r="C167" s="877"/>
      <c r="D167" s="877"/>
      <c r="E167" s="877"/>
      <c r="F167" s="877"/>
      <c r="G167" s="877"/>
      <c r="H167" s="877"/>
      <c r="I167" s="877"/>
      <c r="J167" s="877"/>
      <c r="K167" s="877"/>
      <c r="L167" s="877"/>
      <c r="EA167" s="1162"/>
      <c r="EB167" s="1162"/>
      <c r="EC167" s="1162"/>
      <c r="ED167" s="1162"/>
      <c r="EE167" s="1162"/>
      <c r="EF167" s="1162"/>
      <c r="EG167" s="1162"/>
      <c r="EH167" s="1162"/>
      <c r="EI167" s="1162"/>
      <c r="EJ167" s="1162"/>
      <c r="EK167" s="1162"/>
      <c r="EL167" s="1162"/>
    </row>
    <row r="168" spans="1:142" s="875" customFormat="1">
      <c r="A168" s="877"/>
      <c r="B168" s="877"/>
      <c r="C168" s="877"/>
      <c r="D168" s="877"/>
      <c r="E168" s="877"/>
      <c r="F168" s="877"/>
      <c r="G168" s="877"/>
      <c r="H168" s="877"/>
      <c r="I168" s="877"/>
      <c r="J168" s="877"/>
      <c r="K168" s="877"/>
      <c r="L168" s="877"/>
      <c r="EA168" s="1162"/>
      <c r="EB168" s="1162"/>
      <c r="EC168" s="1162"/>
      <c r="ED168" s="1162"/>
      <c r="EE168" s="1162"/>
      <c r="EF168" s="1162"/>
      <c r="EG168" s="1162"/>
      <c r="EH168" s="1162"/>
      <c r="EI168" s="1162"/>
      <c r="EJ168" s="1162"/>
      <c r="EK168" s="1162"/>
      <c r="EL168" s="1162"/>
    </row>
    <row r="169" spans="1:142" s="875" customFormat="1">
      <c r="A169" s="877"/>
      <c r="B169" s="877"/>
      <c r="C169" s="877"/>
      <c r="D169" s="877"/>
      <c r="E169" s="877"/>
      <c r="F169" s="877"/>
      <c r="G169" s="877"/>
      <c r="H169" s="877"/>
      <c r="I169" s="877"/>
      <c r="J169" s="877"/>
      <c r="K169" s="877"/>
      <c r="L169" s="877"/>
      <c r="EA169" s="1162"/>
      <c r="EB169" s="1162"/>
      <c r="EC169" s="1162"/>
      <c r="ED169" s="1162"/>
      <c r="EE169" s="1162"/>
      <c r="EF169" s="1162"/>
      <c r="EG169" s="1162"/>
      <c r="EH169" s="1162"/>
      <c r="EI169" s="1162"/>
      <c r="EJ169" s="1162"/>
      <c r="EK169" s="1162"/>
      <c r="EL169" s="1162"/>
    </row>
    <row r="170" spans="1:142" s="875" customFormat="1">
      <c r="A170" s="877"/>
      <c r="B170" s="877"/>
      <c r="C170" s="877"/>
      <c r="D170" s="877"/>
      <c r="E170" s="877"/>
      <c r="F170" s="877"/>
      <c r="G170" s="877"/>
      <c r="H170" s="877"/>
      <c r="I170" s="877"/>
      <c r="J170" s="877"/>
      <c r="K170" s="877"/>
      <c r="L170" s="877"/>
      <c r="EA170" s="1162"/>
      <c r="EB170" s="1162"/>
      <c r="EC170" s="1162"/>
      <c r="ED170" s="1162"/>
      <c r="EE170" s="1162"/>
      <c r="EF170" s="1162"/>
      <c r="EG170" s="1162"/>
      <c r="EH170" s="1162"/>
      <c r="EI170" s="1162"/>
      <c r="EJ170" s="1162"/>
      <c r="EK170" s="1162"/>
      <c r="EL170" s="1162"/>
    </row>
    <row r="171" spans="1:142" s="875" customFormat="1">
      <c r="A171" s="877"/>
      <c r="B171" s="877"/>
      <c r="C171" s="877"/>
      <c r="D171" s="877"/>
      <c r="E171" s="877"/>
      <c r="F171" s="877"/>
      <c r="G171" s="877"/>
      <c r="H171" s="877"/>
      <c r="I171" s="877"/>
      <c r="J171" s="877"/>
      <c r="K171" s="877"/>
      <c r="L171" s="877"/>
      <c r="EA171" s="1162"/>
      <c r="EB171" s="1162"/>
      <c r="EC171" s="1162"/>
      <c r="ED171" s="1162"/>
      <c r="EE171" s="1162"/>
      <c r="EF171" s="1162"/>
      <c r="EG171" s="1162"/>
      <c r="EH171" s="1162"/>
      <c r="EI171" s="1162"/>
      <c r="EJ171" s="1162"/>
      <c r="EK171" s="1162"/>
      <c r="EL171" s="1162"/>
    </row>
    <row r="172" spans="1:142" s="875" customFormat="1">
      <c r="A172" s="877"/>
      <c r="B172" s="877"/>
      <c r="C172" s="877"/>
      <c r="D172" s="877"/>
      <c r="E172" s="877"/>
      <c r="F172" s="877"/>
      <c r="G172" s="877"/>
      <c r="H172" s="877"/>
      <c r="I172" s="877"/>
      <c r="J172" s="877"/>
      <c r="K172" s="877"/>
      <c r="L172" s="877"/>
      <c r="EA172" s="1162"/>
      <c r="EB172" s="1162"/>
      <c r="EC172" s="1162"/>
      <c r="ED172" s="1162"/>
      <c r="EE172" s="1162"/>
      <c r="EF172" s="1162"/>
      <c r="EG172" s="1162"/>
      <c r="EH172" s="1162"/>
      <c r="EI172" s="1162"/>
      <c r="EJ172" s="1162"/>
      <c r="EK172" s="1162"/>
      <c r="EL172" s="1162"/>
    </row>
    <row r="173" spans="1:142" s="875" customFormat="1">
      <c r="A173" s="877"/>
      <c r="B173" s="877"/>
      <c r="C173" s="877"/>
      <c r="D173" s="877"/>
      <c r="E173" s="877"/>
      <c r="F173" s="877"/>
      <c r="G173" s="877"/>
      <c r="H173" s="877"/>
      <c r="I173" s="877"/>
      <c r="J173" s="877"/>
      <c r="K173" s="877"/>
      <c r="L173" s="877"/>
      <c r="EA173" s="1162"/>
      <c r="EB173" s="1162"/>
      <c r="EC173" s="1162"/>
      <c r="ED173" s="1162"/>
      <c r="EE173" s="1162"/>
      <c r="EF173" s="1162"/>
      <c r="EG173" s="1162"/>
      <c r="EH173" s="1162"/>
      <c r="EI173" s="1162"/>
      <c r="EJ173" s="1162"/>
      <c r="EK173" s="1162"/>
      <c r="EL173" s="1162"/>
    </row>
    <row r="174" spans="1:142" s="875" customFormat="1">
      <c r="A174" s="877"/>
      <c r="B174" s="877"/>
      <c r="C174" s="877"/>
      <c r="D174" s="877"/>
      <c r="E174" s="877"/>
      <c r="F174" s="877"/>
      <c r="G174" s="877"/>
      <c r="H174" s="877"/>
      <c r="I174" s="877"/>
      <c r="J174" s="877"/>
      <c r="K174" s="877"/>
      <c r="L174" s="877"/>
      <c r="EA174" s="1162"/>
      <c r="EB174" s="1162"/>
      <c r="EC174" s="1162"/>
      <c r="ED174" s="1162"/>
      <c r="EE174" s="1162"/>
      <c r="EF174" s="1162"/>
      <c r="EG174" s="1162"/>
      <c r="EH174" s="1162"/>
      <c r="EI174" s="1162"/>
      <c r="EJ174" s="1162"/>
      <c r="EK174" s="1162"/>
      <c r="EL174" s="1162"/>
    </row>
    <row r="175" spans="1:142" s="875" customFormat="1">
      <c r="A175" s="877"/>
      <c r="B175" s="877"/>
      <c r="C175" s="877"/>
      <c r="D175" s="877"/>
      <c r="E175" s="877"/>
      <c r="F175" s="877"/>
      <c r="G175" s="877"/>
      <c r="H175" s="877"/>
      <c r="I175" s="877"/>
      <c r="J175" s="877"/>
      <c r="K175" s="877"/>
      <c r="L175" s="877"/>
      <c r="EA175" s="1162"/>
      <c r="EB175" s="1162"/>
      <c r="EC175" s="1162"/>
      <c r="ED175" s="1162"/>
      <c r="EE175" s="1162"/>
      <c r="EF175" s="1162"/>
      <c r="EG175" s="1162"/>
      <c r="EH175" s="1162"/>
      <c r="EI175" s="1162"/>
      <c r="EJ175" s="1162"/>
      <c r="EK175" s="1162"/>
      <c r="EL175" s="1162"/>
    </row>
    <row r="176" spans="1:142" s="875" customFormat="1">
      <c r="A176" s="877"/>
      <c r="B176" s="877"/>
      <c r="C176" s="877"/>
      <c r="D176" s="877"/>
      <c r="E176" s="877"/>
      <c r="F176" s="877"/>
      <c r="G176" s="877"/>
      <c r="H176" s="877"/>
      <c r="I176" s="877"/>
      <c r="J176" s="877"/>
      <c r="K176" s="877"/>
      <c r="L176" s="877"/>
      <c r="EA176" s="1162"/>
      <c r="EB176" s="1162"/>
      <c r="EC176" s="1162"/>
      <c r="ED176" s="1162"/>
      <c r="EE176" s="1162"/>
      <c r="EF176" s="1162"/>
      <c r="EG176" s="1162"/>
      <c r="EH176" s="1162"/>
      <c r="EI176" s="1162"/>
      <c r="EJ176" s="1162"/>
      <c r="EK176" s="1162"/>
      <c r="EL176" s="1162"/>
    </row>
    <row r="177" spans="1:142" s="875" customFormat="1">
      <c r="A177" s="877"/>
      <c r="B177" s="877"/>
      <c r="C177" s="877"/>
      <c r="D177" s="877"/>
      <c r="E177" s="877"/>
      <c r="F177" s="877"/>
      <c r="G177" s="877"/>
      <c r="H177" s="877"/>
      <c r="I177" s="877"/>
      <c r="J177" s="877"/>
      <c r="K177" s="877"/>
      <c r="L177" s="877"/>
      <c r="EA177" s="1162"/>
      <c r="EB177" s="1162"/>
      <c r="EC177" s="1162"/>
      <c r="ED177" s="1162"/>
      <c r="EE177" s="1162"/>
      <c r="EF177" s="1162"/>
      <c r="EG177" s="1162"/>
      <c r="EH177" s="1162"/>
      <c r="EI177" s="1162"/>
      <c r="EJ177" s="1162"/>
      <c r="EK177" s="1162"/>
      <c r="EL177" s="1162"/>
    </row>
    <row r="178" spans="1:142" s="875" customFormat="1">
      <c r="A178" s="877"/>
      <c r="B178" s="877"/>
      <c r="C178" s="877"/>
      <c r="D178" s="877"/>
      <c r="E178" s="877"/>
      <c r="F178" s="877"/>
      <c r="G178" s="877"/>
      <c r="H178" s="877"/>
      <c r="I178" s="877"/>
      <c r="J178" s="877"/>
      <c r="K178" s="877"/>
      <c r="L178" s="877"/>
      <c r="EA178" s="1162"/>
      <c r="EB178" s="1162"/>
      <c r="EC178" s="1162"/>
      <c r="ED178" s="1162"/>
      <c r="EE178" s="1162"/>
      <c r="EF178" s="1162"/>
      <c r="EG178" s="1162"/>
      <c r="EH178" s="1162"/>
      <c r="EI178" s="1162"/>
      <c r="EJ178" s="1162"/>
      <c r="EK178" s="1162"/>
      <c r="EL178" s="1162"/>
    </row>
    <row r="179" spans="1:142" s="875" customFormat="1">
      <c r="A179" s="877"/>
      <c r="B179" s="877"/>
      <c r="C179" s="877"/>
      <c r="D179" s="877"/>
      <c r="E179" s="877"/>
      <c r="F179" s="877"/>
      <c r="G179" s="877"/>
      <c r="H179" s="877"/>
      <c r="I179" s="877"/>
      <c r="J179" s="877"/>
      <c r="K179" s="877"/>
      <c r="L179" s="877"/>
      <c r="EA179" s="1162"/>
      <c r="EB179" s="1162"/>
      <c r="EC179" s="1162"/>
      <c r="ED179" s="1162"/>
      <c r="EE179" s="1162"/>
      <c r="EF179" s="1162"/>
      <c r="EG179" s="1162"/>
      <c r="EH179" s="1162"/>
      <c r="EI179" s="1162"/>
      <c r="EJ179" s="1162"/>
      <c r="EK179" s="1162"/>
      <c r="EL179" s="1162"/>
    </row>
    <row r="180" spans="1:142" s="875" customFormat="1">
      <c r="A180" s="877"/>
      <c r="B180" s="877"/>
      <c r="C180" s="877"/>
      <c r="D180" s="877"/>
      <c r="E180" s="877"/>
      <c r="F180" s="877"/>
      <c r="G180" s="877"/>
      <c r="H180" s="877"/>
      <c r="I180" s="877"/>
      <c r="J180" s="877"/>
      <c r="K180" s="877"/>
      <c r="L180" s="877"/>
      <c r="EA180" s="1162"/>
      <c r="EB180" s="1162"/>
      <c r="EC180" s="1162"/>
      <c r="ED180" s="1162"/>
      <c r="EE180" s="1162"/>
      <c r="EF180" s="1162"/>
      <c r="EG180" s="1162"/>
      <c r="EH180" s="1162"/>
      <c r="EI180" s="1162"/>
      <c r="EJ180" s="1162"/>
      <c r="EK180" s="1162"/>
      <c r="EL180" s="1162"/>
    </row>
    <row r="181" spans="1:142" s="875" customFormat="1">
      <c r="A181" s="877"/>
      <c r="B181" s="877"/>
      <c r="C181" s="877"/>
      <c r="D181" s="877"/>
      <c r="E181" s="877"/>
      <c r="F181" s="877"/>
      <c r="G181" s="877"/>
      <c r="H181" s="877"/>
      <c r="I181" s="877"/>
      <c r="J181" s="877"/>
      <c r="K181" s="877"/>
      <c r="L181" s="877"/>
      <c r="EA181" s="1162"/>
      <c r="EB181" s="1162"/>
      <c r="EC181" s="1162"/>
      <c r="ED181" s="1162"/>
      <c r="EE181" s="1162"/>
      <c r="EF181" s="1162"/>
      <c r="EG181" s="1162"/>
      <c r="EH181" s="1162"/>
      <c r="EI181" s="1162"/>
      <c r="EJ181" s="1162"/>
      <c r="EK181" s="1162"/>
      <c r="EL181" s="1162"/>
    </row>
    <row r="182" spans="1:142" s="875" customFormat="1">
      <c r="A182" s="877"/>
      <c r="B182" s="877"/>
      <c r="C182" s="877"/>
      <c r="D182" s="877"/>
      <c r="E182" s="877"/>
      <c r="F182" s="877"/>
      <c r="G182" s="877"/>
      <c r="H182" s="877"/>
      <c r="I182" s="877"/>
      <c r="J182" s="877"/>
      <c r="K182" s="877"/>
      <c r="L182" s="877"/>
      <c r="EA182" s="1162"/>
      <c r="EB182" s="1162"/>
      <c r="EC182" s="1162"/>
      <c r="ED182" s="1162"/>
      <c r="EE182" s="1162"/>
      <c r="EF182" s="1162"/>
      <c r="EG182" s="1162"/>
      <c r="EH182" s="1162"/>
      <c r="EI182" s="1162"/>
      <c r="EJ182" s="1162"/>
      <c r="EK182" s="1162"/>
      <c r="EL182" s="1162"/>
    </row>
    <row r="183" spans="1:142" s="875" customFormat="1">
      <c r="A183" s="877"/>
      <c r="B183" s="877"/>
      <c r="C183" s="877"/>
      <c r="D183" s="877"/>
      <c r="E183" s="877"/>
      <c r="F183" s="877"/>
      <c r="G183" s="877"/>
      <c r="H183" s="877"/>
      <c r="I183" s="877"/>
      <c r="J183" s="877"/>
      <c r="K183" s="877"/>
      <c r="L183" s="877"/>
      <c r="EA183" s="1162"/>
      <c r="EB183" s="1162"/>
      <c r="EC183" s="1162"/>
      <c r="ED183" s="1162"/>
      <c r="EE183" s="1162"/>
      <c r="EF183" s="1162"/>
      <c r="EG183" s="1162"/>
      <c r="EH183" s="1162"/>
      <c r="EI183" s="1162"/>
      <c r="EJ183" s="1162"/>
      <c r="EK183" s="1162"/>
      <c r="EL183" s="1162"/>
    </row>
    <row r="184" spans="1:142" s="875" customFormat="1">
      <c r="A184" s="877"/>
      <c r="B184" s="877"/>
      <c r="C184" s="877"/>
      <c r="D184" s="877"/>
      <c r="E184" s="877"/>
      <c r="F184" s="877"/>
      <c r="G184" s="877"/>
      <c r="H184" s="877"/>
      <c r="I184" s="877"/>
      <c r="J184" s="877"/>
      <c r="K184" s="877"/>
      <c r="L184" s="877"/>
      <c r="EA184" s="1162"/>
      <c r="EB184" s="1162"/>
      <c r="EC184" s="1162"/>
      <c r="ED184" s="1162"/>
      <c r="EE184" s="1162"/>
      <c r="EF184" s="1162"/>
      <c r="EG184" s="1162"/>
      <c r="EH184" s="1162"/>
      <c r="EI184" s="1162"/>
      <c r="EJ184" s="1162"/>
      <c r="EK184" s="1162"/>
      <c r="EL184" s="1162"/>
    </row>
    <row r="185" spans="1:142" s="875" customFormat="1">
      <c r="A185" s="877"/>
      <c r="B185" s="877"/>
      <c r="C185" s="877"/>
      <c r="D185" s="877"/>
      <c r="E185" s="877"/>
      <c r="F185" s="877"/>
      <c r="G185" s="877"/>
      <c r="H185" s="877"/>
      <c r="I185" s="877"/>
      <c r="J185" s="877"/>
      <c r="K185" s="877"/>
      <c r="L185" s="877"/>
      <c r="EA185" s="1162"/>
      <c r="EB185" s="1162"/>
      <c r="EC185" s="1162"/>
      <c r="ED185" s="1162"/>
      <c r="EE185" s="1162"/>
      <c r="EF185" s="1162"/>
      <c r="EG185" s="1162"/>
      <c r="EH185" s="1162"/>
      <c r="EI185" s="1162"/>
      <c r="EJ185" s="1162"/>
      <c r="EK185" s="1162"/>
      <c r="EL185" s="1162"/>
    </row>
    <row r="186" spans="1:142" s="875" customFormat="1">
      <c r="A186" s="877"/>
      <c r="B186" s="877"/>
      <c r="C186" s="877"/>
      <c r="D186" s="877"/>
      <c r="E186" s="877"/>
      <c r="F186" s="877"/>
      <c r="G186" s="877"/>
      <c r="H186" s="877"/>
      <c r="I186" s="877"/>
      <c r="J186" s="877"/>
      <c r="K186" s="877"/>
      <c r="L186" s="877"/>
      <c r="EA186" s="1162"/>
      <c r="EB186" s="1162"/>
      <c r="EC186" s="1162"/>
      <c r="ED186" s="1162"/>
      <c r="EE186" s="1162"/>
      <c r="EF186" s="1162"/>
      <c r="EG186" s="1162"/>
      <c r="EH186" s="1162"/>
      <c r="EI186" s="1162"/>
      <c r="EJ186" s="1162"/>
      <c r="EK186" s="1162"/>
      <c r="EL186" s="1162"/>
    </row>
    <row r="187" spans="1:142" s="875" customFormat="1">
      <c r="A187" s="877"/>
      <c r="B187" s="877"/>
      <c r="C187" s="877"/>
      <c r="D187" s="877"/>
      <c r="E187" s="877"/>
      <c r="F187" s="877"/>
      <c r="G187" s="877"/>
      <c r="H187" s="877"/>
      <c r="I187" s="877"/>
      <c r="J187" s="877"/>
      <c r="K187" s="877"/>
      <c r="L187" s="877"/>
      <c r="EA187" s="1162"/>
      <c r="EB187" s="1162"/>
      <c r="EC187" s="1162"/>
      <c r="ED187" s="1162"/>
      <c r="EE187" s="1162"/>
      <c r="EF187" s="1162"/>
      <c r="EG187" s="1162"/>
      <c r="EH187" s="1162"/>
      <c r="EI187" s="1162"/>
      <c r="EJ187" s="1162"/>
      <c r="EK187" s="1162"/>
      <c r="EL187" s="1162"/>
    </row>
    <row r="188" spans="1:142" s="875" customFormat="1">
      <c r="A188" s="877"/>
      <c r="B188" s="877"/>
      <c r="C188" s="877"/>
      <c r="D188" s="877"/>
      <c r="E188" s="877"/>
      <c r="F188" s="877"/>
      <c r="G188" s="877"/>
      <c r="H188" s="877"/>
      <c r="I188" s="877"/>
      <c r="J188" s="877"/>
      <c r="K188" s="877"/>
      <c r="L188" s="877"/>
      <c r="EA188" s="1162"/>
      <c r="EB188" s="1162"/>
      <c r="EC188" s="1162"/>
      <c r="ED188" s="1162"/>
      <c r="EE188" s="1162"/>
      <c r="EF188" s="1162"/>
      <c r="EG188" s="1162"/>
      <c r="EH188" s="1162"/>
      <c r="EI188" s="1162"/>
      <c r="EJ188" s="1162"/>
      <c r="EK188" s="1162"/>
      <c r="EL188" s="1162"/>
    </row>
    <row r="189" spans="1:142" s="875" customFormat="1">
      <c r="A189" s="877"/>
      <c r="B189" s="877"/>
      <c r="C189" s="877"/>
      <c r="D189" s="877"/>
      <c r="E189" s="877"/>
      <c r="F189" s="877"/>
      <c r="G189" s="877"/>
      <c r="H189" s="877"/>
      <c r="I189" s="877"/>
      <c r="J189" s="877"/>
      <c r="K189" s="877"/>
      <c r="L189" s="877"/>
      <c r="EA189" s="1162"/>
      <c r="EB189" s="1162"/>
      <c r="EC189" s="1162"/>
      <c r="ED189" s="1162"/>
      <c r="EE189" s="1162"/>
      <c r="EF189" s="1162"/>
      <c r="EG189" s="1162"/>
      <c r="EH189" s="1162"/>
      <c r="EI189" s="1162"/>
      <c r="EJ189" s="1162"/>
      <c r="EK189" s="1162"/>
      <c r="EL189" s="1162"/>
    </row>
    <row r="190" spans="1:142" s="875" customFormat="1">
      <c r="A190" s="877"/>
      <c r="B190" s="877"/>
      <c r="C190" s="877"/>
      <c r="D190" s="877"/>
      <c r="E190" s="877"/>
      <c r="F190" s="877"/>
      <c r="G190" s="877"/>
      <c r="H190" s="877"/>
      <c r="I190" s="877"/>
      <c r="J190" s="877"/>
      <c r="K190" s="877"/>
      <c r="L190" s="877"/>
      <c r="EA190" s="1162"/>
      <c r="EB190" s="1162"/>
      <c r="EC190" s="1162"/>
      <c r="ED190" s="1162"/>
      <c r="EE190" s="1162"/>
      <c r="EF190" s="1162"/>
      <c r="EG190" s="1162"/>
      <c r="EH190" s="1162"/>
      <c r="EI190" s="1162"/>
      <c r="EJ190" s="1162"/>
      <c r="EK190" s="1162"/>
      <c r="EL190" s="1162"/>
    </row>
    <row r="191" spans="1:142" s="875" customFormat="1">
      <c r="A191" s="877"/>
      <c r="B191" s="877"/>
      <c r="C191" s="877"/>
      <c r="D191" s="877"/>
      <c r="E191" s="877"/>
      <c r="F191" s="877"/>
      <c r="G191" s="877"/>
      <c r="H191" s="877"/>
      <c r="I191" s="877"/>
      <c r="J191" s="877"/>
      <c r="K191" s="877"/>
      <c r="L191" s="877"/>
      <c r="EA191" s="1162"/>
      <c r="EB191" s="1162"/>
      <c r="EC191" s="1162"/>
      <c r="ED191" s="1162"/>
      <c r="EE191" s="1162"/>
      <c r="EF191" s="1162"/>
      <c r="EG191" s="1162"/>
      <c r="EH191" s="1162"/>
      <c r="EI191" s="1162"/>
      <c r="EJ191" s="1162"/>
      <c r="EK191" s="1162"/>
      <c r="EL191" s="1162"/>
    </row>
    <row r="192" spans="1:142" s="875" customFormat="1">
      <c r="A192" s="877"/>
      <c r="B192" s="877"/>
      <c r="C192" s="877"/>
      <c r="D192" s="877"/>
      <c r="E192" s="877"/>
      <c r="F192" s="877"/>
      <c r="G192" s="877"/>
      <c r="H192" s="877"/>
      <c r="I192" s="877"/>
      <c r="J192" s="877"/>
      <c r="K192" s="877"/>
      <c r="L192" s="877"/>
      <c r="EA192" s="1162"/>
      <c r="EB192" s="1162"/>
      <c r="EC192" s="1162"/>
      <c r="ED192" s="1162"/>
      <c r="EE192" s="1162"/>
      <c r="EF192" s="1162"/>
      <c r="EG192" s="1162"/>
      <c r="EH192" s="1162"/>
      <c r="EI192" s="1162"/>
      <c r="EJ192" s="1162"/>
      <c r="EK192" s="1162"/>
      <c r="EL192" s="1162"/>
    </row>
    <row r="193" spans="1:142" s="875" customFormat="1">
      <c r="A193" s="877"/>
      <c r="B193" s="877"/>
      <c r="C193" s="877"/>
      <c r="D193" s="877"/>
      <c r="E193" s="877"/>
      <c r="F193" s="877"/>
      <c r="G193" s="877"/>
      <c r="H193" s="877"/>
      <c r="I193" s="877"/>
      <c r="J193" s="877"/>
      <c r="K193" s="877"/>
      <c r="L193" s="877"/>
      <c r="EA193" s="1162"/>
      <c r="EB193" s="1162"/>
      <c r="EC193" s="1162"/>
      <c r="ED193" s="1162"/>
      <c r="EE193" s="1162"/>
      <c r="EF193" s="1162"/>
      <c r="EG193" s="1162"/>
      <c r="EH193" s="1162"/>
      <c r="EI193" s="1162"/>
      <c r="EJ193" s="1162"/>
      <c r="EK193" s="1162"/>
      <c r="EL193" s="1162"/>
    </row>
    <row r="194" spans="1:142" s="875" customFormat="1">
      <c r="A194" s="877"/>
      <c r="B194" s="877"/>
      <c r="C194" s="877"/>
      <c r="D194" s="877"/>
      <c r="E194" s="877"/>
      <c r="F194" s="877"/>
      <c r="G194" s="877"/>
      <c r="H194" s="877"/>
      <c r="I194" s="877"/>
      <c r="J194" s="877"/>
      <c r="K194" s="877"/>
      <c r="L194" s="877"/>
      <c r="EA194" s="1162"/>
      <c r="EB194" s="1162"/>
      <c r="EC194" s="1162"/>
      <c r="ED194" s="1162"/>
      <c r="EE194" s="1162"/>
      <c r="EF194" s="1162"/>
      <c r="EG194" s="1162"/>
      <c r="EH194" s="1162"/>
      <c r="EI194" s="1162"/>
      <c r="EJ194" s="1162"/>
      <c r="EK194" s="1162"/>
      <c r="EL194" s="1162"/>
    </row>
    <row r="195" spans="1:142" s="875" customFormat="1">
      <c r="A195" s="877"/>
      <c r="B195" s="877"/>
      <c r="C195" s="877"/>
      <c r="D195" s="877"/>
      <c r="E195" s="877"/>
      <c r="F195" s="877"/>
      <c r="G195" s="877"/>
      <c r="H195" s="877"/>
      <c r="I195" s="877"/>
      <c r="J195" s="877"/>
      <c r="K195" s="877"/>
      <c r="L195" s="877"/>
      <c r="EA195" s="1162"/>
      <c r="EB195" s="1162"/>
      <c r="EC195" s="1162"/>
      <c r="ED195" s="1162"/>
      <c r="EE195" s="1162"/>
      <c r="EF195" s="1162"/>
      <c r="EG195" s="1162"/>
      <c r="EH195" s="1162"/>
      <c r="EI195" s="1162"/>
      <c r="EJ195" s="1162"/>
      <c r="EK195" s="1162"/>
      <c r="EL195" s="1162"/>
    </row>
    <row r="196" spans="1:142" s="875" customFormat="1">
      <c r="A196" s="877"/>
      <c r="B196" s="877"/>
      <c r="C196" s="877"/>
      <c r="D196" s="877"/>
      <c r="E196" s="877"/>
      <c r="F196" s="877"/>
      <c r="G196" s="877"/>
      <c r="H196" s="877"/>
      <c r="I196" s="877"/>
      <c r="J196" s="877"/>
      <c r="K196" s="877"/>
      <c r="L196" s="877"/>
      <c r="EA196" s="1162"/>
      <c r="EB196" s="1162"/>
      <c r="EC196" s="1162"/>
      <c r="ED196" s="1162"/>
      <c r="EE196" s="1162"/>
      <c r="EF196" s="1162"/>
      <c r="EG196" s="1162"/>
      <c r="EH196" s="1162"/>
      <c r="EI196" s="1162"/>
      <c r="EJ196" s="1162"/>
      <c r="EK196" s="1162"/>
      <c r="EL196" s="1162"/>
    </row>
    <row r="197" spans="1:142" s="875" customFormat="1">
      <c r="A197" s="877"/>
      <c r="B197" s="877"/>
      <c r="C197" s="877"/>
      <c r="D197" s="877"/>
      <c r="E197" s="877"/>
      <c r="F197" s="877"/>
      <c r="G197" s="877"/>
      <c r="H197" s="877"/>
      <c r="I197" s="877"/>
      <c r="J197" s="877"/>
      <c r="K197" s="877"/>
      <c r="L197" s="877"/>
      <c r="EA197" s="1162"/>
      <c r="EB197" s="1162"/>
      <c r="EC197" s="1162"/>
      <c r="ED197" s="1162"/>
      <c r="EE197" s="1162"/>
      <c r="EF197" s="1162"/>
      <c r="EG197" s="1162"/>
      <c r="EH197" s="1162"/>
      <c r="EI197" s="1162"/>
      <c r="EJ197" s="1162"/>
      <c r="EK197" s="1162"/>
      <c r="EL197" s="1162"/>
    </row>
    <row r="198" spans="1:142" s="875" customFormat="1">
      <c r="A198" s="877"/>
      <c r="B198" s="877"/>
      <c r="C198" s="877"/>
      <c r="D198" s="877"/>
      <c r="E198" s="877"/>
      <c r="F198" s="877"/>
      <c r="G198" s="877"/>
      <c r="H198" s="877"/>
      <c r="I198" s="877"/>
      <c r="J198" s="877"/>
      <c r="K198" s="877"/>
      <c r="L198" s="877"/>
      <c r="EA198" s="1162"/>
      <c r="EB198" s="1162"/>
      <c r="EC198" s="1162"/>
      <c r="ED198" s="1162"/>
      <c r="EE198" s="1162"/>
      <c r="EF198" s="1162"/>
      <c r="EG198" s="1162"/>
      <c r="EH198" s="1162"/>
      <c r="EI198" s="1162"/>
      <c r="EJ198" s="1162"/>
      <c r="EK198" s="1162"/>
      <c r="EL198" s="1162"/>
    </row>
    <row r="199" spans="1:142" s="875" customFormat="1">
      <c r="A199" s="877"/>
      <c r="B199" s="877"/>
      <c r="C199" s="877"/>
      <c r="D199" s="877"/>
      <c r="E199" s="877"/>
      <c r="F199" s="877"/>
      <c r="G199" s="877"/>
      <c r="H199" s="877"/>
      <c r="I199" s="877"/>
      <c r="J199" s="877"/>
      <c r="K199" s="877"/>
      <c r="L199" s="877"/>
      <c r="EA199" s="1162"/>
      <c r="EB199" s="1162"/>
      <c r="EC199" s="1162"/>
      <c r="ED199" s="1162"/>
      <c r="EE199" s="1162"/>
      <c r="EF199" s="1162"/>
      <c r="EG199" s="1162"/>
      <c r="EH199" s="1162"/>
      <c r="EI199" s="1162"/>
      <c r="EJ199" s="1162"/>
      <c r="EK199" s="1162"/>
      <c r="EL199" s="1162"/>
    </row>
    <row r="200" spans="1:142" s="875" customFormat="1">
      <c r="A200" s="877"/>
      <c r="B200" s="877"/>
      <c r="C200" s="877"/>
      <c r="D200" s="877"/>
      <c r="E200" s="877"/>
      <c r="F200" s="877"/>
      <c r="G200" s="877"/>
      <c r="H200" s="877"/>
      <c r="I200" s="877"/>
      <c r="J200" s="877"/>
      <c r="K200" s="877"/>
      <c r="L200" s="877"/>
      <c r="EA200" s="1162"/>
      <c r="EB200" s="1162"/>
      <c r="EC200" s="1162"/>
      <c r="ED200" s="1162"/>
      <c r="EE200" s="1162"/>
      <c r="EF200" s="1162"/>
      <c r="EG200" s="1162"/>
      <c r="EH200" s="1162"/>
      <c r="EI200" s="1162"/>
      <c r="EJ200" s="1162"/>
      <c r="EK200" s="1162"/>
      <c r="EL200" s="1162"/>
    </row>
    <row r="201" spans="1:142" s="875" customFormat="1">
      <c r="A201" s="877"/>
      <c r="B201" s="877"/>
      <c r="C201" s="877"/>
      <c r="D201" s="877"/>
      <c r="E201" s="877"/>
      <c r="F201" s="877"/>
      <c r="G201" s="877"/>
      <c r="H201" s="877"/>
      <c r="I201" s="877"/>
      <c r="J201" s="877"/>
      <c r="K201" s="877"/>
      <c r="L201" s="877"/>
      <c r="EA201" s="1162"/>
      <c r="EB201" s="1162"/>
      <c r="EC201" s="1162"/>
      <c r="ED201" s="1162"/>
      <c r="EE201" s="1162"/>
      <c r="EF201" s="1162"/>
      <c r="EG201" s="1162"/>
      <c r="EH201" s="1162"/>
      <c r="EI201" s="1162"/>
      <c r="EJ201" s="1162"/>
      <c r="EK201" s="1162"/>
      <c r="EL201" s="1162"/>
    </row>
    <row r="202" spans="1:142" s="875" customFormat="1">
      <c r="A202" s="877"/>
      <c r="B202" s="877"/>
      <c r="C202" s="877"/>
      <c r="D202" s="877"/>
      <c r="E202" s="877"/>
      <c r="F202" s="877"/>
      <c r="G202" s="877"/>
      <c r="H202" s="877"/>
      <c r="I202" s="877"/>
      <c r="J202" s="877"/>
      <c r="K202" s="877"/>
      <c r="L202" s="877"/>
      <c r="EA202" s="1162"/>
      <c r="EB202" s="1162"/>
      <c r="EC202" s="1162"/>
      <c r="ED202" s="1162"/>
      <c r="EE202" s="1162"/>
      <c r="EF202" s="1162"/>
      <c r="EG202" s="1162"/>
      <c r="EH202" s="1162"/>
      <c r="EI202" s="1162"/>
      <c r="EJ202" s="1162"/>
      <c r="EK202" s="1162"/>
      <c r="EL202" s="1162"/>
    </row>
    <row r="203" spans="1:142" s="875" customFormat="1">
      <c r="A203" s="877"/>
      <c r="B203" s="877"/>
      <c r="C203" s="877"/>
      <c r="D203" s="877"/>
      <c r="E203" s="877"/>
      <c r="F203" s="877"/>
      <c r="G203" s="877"/>
      <c r="H203" s="877"/>
      <c r="I203" s="877"/>
      <c r="J203" s="877"/>
      <c r="K203" s="877"/>
      <c r="L203" s="877"/>
      <c r="EA203" s="1162"/>
      <c r="EB203" s="1162"/>
      <c r="EC203" s="1162"/>
      <c r="ED203" s="1162"/>
      <c r="EE203" s="1162"/>
      <c r="EF203" s="1162"/>
      <c r="EG203" s="1162"/>
      <c r="EH203" s="1162"/>
      <c r="EI203" s="1162"/>
      <c r="EJ203" s="1162"/>
      <c r="EK203" s="1162"/>
      <c r="EL203" s="1162"/>
    </row>
    <row r="204" spans="1:142" s="875" customFormat="1">
      <c r="A204" s="877"/>
      <c r="B204" s="877"/>
      <c r="C204" s="877"/>
      <c r="D204" s="877"/>
      <c r="E204" s="877"/>
      <c r="F204" s="877"/>
      <c r="G204" s="877"/>
      <c r="H204" s="877"/>
      <c r="I204" s="877"/>
      <c r="J204" s="877"/>
      <c r="K204" s="877"/>
      <c r="L204" s="877"/>
      <c r="EA204" s="1162"/>
      <c r="EB204" s="1162"/>
      <c r="EC204" s="1162"/>
      <c r="ED204" s="1162"/>
      <c r="EE204" s="1162"/>
      <c r="EF204" s="1162"/>
      <c r="EG204" s="1162"/>
      <c r="EH204" s="1162"/>
      <c r="EI204" s="1162"/>
      <c r="EJ204" s="1162"/>
      <c r="EK204" s="1162"/>
      <c r="EL204" s="1162"/>
    </row>
    <row r="205" spans="1:142" s="875" customFormat="1">
      <c r="A205" s="877"/>
      <c r="B205" s="877"/>
      <c r="C205" s="877"/>
      <c r="D205" s="877"/>
      <c r="E205" s="877"/>
      <c r="F205" s="877"/>
      <c r="G205" s="877"/>
      <c r="H205" s="877"/>
      <c r="I205" s="877"/>
      <c r="J205" s="877"/>
      <c r="K205" s="877"/>
      <c r="L205" s="877"/>
      <c r="EA205" s="1162"/>
      <c r="EB205" s="1162"/>
      <c r="EC205" s="1162"/>
      <c r="ED205" s="1162"/>
      <c r="EE205" s="1162"/>
      <c r="EF205" s="1162"/>
      <c r="EG205" s="1162"/>
      <c r="EH205" s="1162"/>
      <c r="EI205" s="1162"/>
      <c r="EJ205" s="1162"/>
      <c r="EK205" s="1162"/>
      <c r="EL205" s="1162"/>
    </row>
    <row r="206" spans="1:142" s="875" customFormat="1">
      <c r="A206" s="877"/>
      <c r="B206" s="877"/>
      <c r="C206" s="877"/>
      <c r="D206" s="877"/>
      <c r="E206" s="877"/>
      <c r="F206" s="877"/>
      <c r="G206" s="877"/>
      <c r="H206" s="877"/>
      <c r="I206" s="877"/>
      <c r="J206" s="877"/>
      <c r="K206" s="877"/>
      <c r="L206" s="877"/>
      <c r="EA206" s="1162"/>
      <c r="EB206" s="1162"/>
      <c r="EC206" s="1162"/>
      <c r="ED206" s="1162"/>
      <c r="EE206" s="1162"/>
      <c r="EF206" s="1162"/>
      <c r="EG206" s="1162"/>
      <c r="EH206" s="1162"/>
      <c r="EI206" s="1162"/>
      <c r="EJ206" s="1162"/>
      <c r="EK206" s="1162"/>
      <c r="EL206" s="1162"/>
    </row>
    <row r="207" spans="1:142" s="875" customFormat="1">
      <c r="A207" s="877"/>
      <c r="B207" s="877"/>
      <c r="C207" s="877"/>
      <c r="D207" s="877"/>
      <c r="E207" s="877"/>
      <c r="F207" s="877"/>
      <c r="G207" s="877"/>
      <c r="H207" s="877"/>
      <c r="I207" s="877"/>
      <c r="J207" s="877"/>
      <c r="K207" s="877"/>
      <c r="L207" s="877"/>
      <c r="EA207" s="1162"/>
      <c r="EB207" s="1162"/>
      <c r="EC207" s="1162"/>
      <c r="ED207" s="1162"/>
      <c r="EE207" s="1162"/>
      <c r="EF207" s="1162"/>
      <c r="EG207" s="1162"/>
      <c r="EH207" s="1162"/>
      <c r="EI207" s="1162"/>
      <c r="EJ207" s="1162"/>
      <c r="EK207" s="1162"/>
      <c r="EL207" s="1162"/>
    </row>
    <row r="208" spans="1:142" s="875" customFormat="1">
      <c r="A208" s="877"/>
      <c r="B208" s="877"/>
      <c r="C208" s="877"/>
      <c r="D208" s="877"/>
      <c r="E208" s="877"/>
      <c r="F208" s="877"/>
      <c r="G208" s="877"/>
      <c r="H208" s="877"/>
      <c r="I208" s="877"/>
      <c r="J208" s="877"/>
      <c r="K208" s="877"/>
      <c r="L208" s="877"/>
      <c r="EA208" s="1162"/>
      <c r="EB208" s="1162"/>
      <c r="EC208" s="1162"/>
      <c r="ED208" s="1162"/>
      <c r="EE208" s="1162"/>
      <c r="EF208" s="1162"/>
      <c r="EG208" s="1162"/>
      <c r="EH208" s="1162"/>
      <c r="EI208" s="1162"/>
      <c r="EJ208" s="1162"/>
      <c r="EK208" s="1162"/>
      <c r="EL208" s="1162"/>
    </row>
    <row r="209" spans="1:142" s="875" customFormat="1">
      <c r="A209" s="877"/>
      <c r="B209" s="877"/>
      <c r="C209" s="877"/>
      <c r="D209" s="877"/>
      <c r="E209" s="877"/>
      <c r="F209" s="877"/>
      <c r="G209" s="877"/>
      <c r="H209" s="877"/>
      <c r="I209" s="877"/>
      <c r="J209" s="877"/>
      <c r="K209" s="877"/>
      <c r="L209" s="877"/>
      <c r="EA209" s="1162"/>
      <c r="EB209" s="1162"/>
      <c r="EC209" s="1162"/>
      <c r="ED209" s="1162"/>
      <c r="EE209" s="1162"/>
      <c r="EF209" s="1162"/>
      <c r="EG209" s="1162"/>
      <c r="EH209" s="1162"/>
      <c r="EI209" s="1162"/>
      <c r="EJ209" s="1162"/>
      <c r="EK209" s="1162"/>
      <c r="EL209" s="1162"/>
    </row>
    <row r="210" spans="1:142" s="875" customFormat="1">
      <c r="A210" s="877"/>
      <c r="B210" s="877"/>
      <c r="C210" s="877"/>
      <c r="D210" s="877"/>
      <c r="E210" s="877"/>
      <c r="F210" s="877"/>
      <c r="G210" s="877"/>
      <c r="H210" s="877"/>
      <c r="I210" s="877"/>
      <c r="J210" s="877"/>
      <c r="K210" s="877"/>
      <c r="L210" s="877"/>
      <c r="EA210" s="1162"/>
      <c r="EB210" s="1162"/>
      <c r="EC210" s="1162"/>
      <c r="ED210" s="1162"/>
      <c r="EE210" s="1162"/>
      <c r="EF210" s="1162"/>
      <c r="EG210" s="1162"/>
      <c r="EH210" s="1162"/>
      <c r="EI210" s="1162"/>
      <c r="EJ210" s="1162"/>
      <c r="EK210" s="1162"/>
      <c r="EL210" s="1162"/>
    </row>
    <row r="211" spans="1:142" s="875" customFormat="1">
      <c r="A211" s="877"/>
      <c r="B211" s="877"/>
      <c r="C211" s="877"/>
      <c r="D211" s="877"/>
      <c r="E211" s="877"/>
      <c r="F211" s="877"/>
      <c r="G211" s="877"/>
      <c r="H211" s="877"/>
      <c r="I211" s="877"/>
      <c r="J211" s="877"/>
      <c r="K211" s="877"/>
      <c r="L211" s="877"/>
      <c r="EA211" s="1162"/>
      <c r="EB211" s="1162"/>
      <c r="EC211" s="1162"/>
      <c r="ED211" s="1162"/>
      <c r="EE211" s="1162"/>
      <c r="EF211" s="1162"/>
      <c r="EG211" s="1162"/>
      <c r="EH211" s="1162"/>
      <c r="EI211" s="1162"/>
      <c r="EJ211" s="1162"/>
      <c r="EK211" s="1162"/>
      <c r="EL211" s="1162"/>
    </row>
    <row r="212" spans="1:142" s="875" customFormat="1">
      <c r="A212" s="877"/>
      <c r="B212" s="877"/>
      <c r="C212" s="877"/>
      <c r="D212" s="877"/>
      <c r="E212" s="877"/>
      <c r="F212" s="877"/>
      <c r="G212" s="877"/>
      <c r="H212" s="877"/>
      <c r="I212" s="877"/>
      <c r="J212" s="877"/>
      <c r="K212" s="877"/>
      <c r="L212" s="877"/>
      <c r="EA212" s="1162"/>
      <c r="EB212" s="1162"/>
      <c r="EC212" s="1162"/>
      <c r="ED212" s="1162"/>
      <c r="EE212" s="1162"/>
      <c r="EF212" s="1162"/>
      <c r="EG212" s="1162"/>
      <c r="EH212" s="1162"/>
      <c r="EI212" s="1162"/>
      <c r="EJ212" s="1162"/>
      <c r="EK212" s="1162"/>
      <c r="EL212" s="1162"/>
    </row>
    <row r="213" spans="1:142" s="875" customFormat="1">
      <c r="A213" s="877"/>
      <c r="B213" s="877"/>
      <c r="C213" s="877"/>
      <c r="D213" s="877"/>
      <c r="E213" s="877"/>
      <c r="F213" s="877"/>
      <c r="G213" s="877"/>
      <c r="H213" s="877"/>
      <c r="I213" s="877"/>
      <c r="J213" s="877"/>
      <c r="K213" s="877"/>
      <c r="L213" s="877"/>
      <c r="EA213" s="1162"/>
      <c r="EB213" s="1162"/>
      <c r="EC213" s="1162"/>
      <c r="ED213" s="1162"/>
      <c r="EE213" s="1162"/>
      <c r="EF213" s="1162"/>
      <c r="EG213" s="1162"/>
      <c r="EH213" s="1162"/>
      <c r="EI213" s="1162"/>
      <c r="EJ213" s="1162"/>
      <c r="EK213" s="1162"/>
      <c r="EL213" s="1162"/>
    </row>
    <row r="214" spans="1:142" s="875" customFormat="1">
      <c r="A214" s="877"/>
      <c r="B214" s="877"/>
      <c r="C214" s="877"/>
      <c r="D214" s="877"/>
      <c r="E214" s="877"/>
      <c r="F214" s="877"/>
      <c r="G214" s="877"/>
      <c r="H214" s="877"/>
      <c r="I214" s="877"/>
      <c r="J214" s="877"/>
      <c r="K214" s="877"/>
      <c r="L214" s="877"/>
      <c r="EA214" s="1162"/>
      <c r="EB214" s="1162"/>
      <c r="EC214" s="1162"/>
      <c r="ED214" s="1162"/>
      <c r="EE214" s="1162"/>
      <c r="EF214" s="1162"/>
      <c r="EG214" s="1162"/>
      <c r="EH214" s="1162"/>
      <c r="EI214" s="1162"/>
      <c r="EJ214" s="1162"/>
      <c r="EK214" s="1162"/>
      <c r="EL214" s="1162"/>
    </row>
    <row r="215" spans="1:142" s="875" customFormat="1">
      <c r="A215" s="877"/>
      <c r="B215" s="877"/>
      <c r="C215" s="877"/>
      <c r="D215" s="877"/>
      <c r="E215" s="877"/>
      <c r="F215" s="877"/>
      <c r="G215" s="877"/>
      <c r="H215" s="877"/>
      <c r="I215" s="877"/>
      <c r="J215" s="877"/>
      <c r="K215" s="877"/>
      <c r="L215" s="877"/>
      <c r="EA215" s="1162"/>
      <c r="EB215" s="1162"/>
      <c r="EC215" s="1162"/>
      <c r="ED215" s="1162"/>
      <c r="EE215" s="1162"/>
      <c r="EF215" s="1162"/>
      <c r="EG215" s="1162"/>
      <c r="EH215" s="1162"/>
      <c r="EI215" s="1162"/>
      <c r="EJ215" s="1162"/>
      <c r="EK215" s="1162"/>
      <c r="EL215" s="1162"/>
    </row>
    <row r="216" spans="1:142" s="875" customFormat="1">
      <c r="A216" s="877"/>
      <c r="B216" s="877"/>
      <c r="C216" s="877"/>
      <c r="D216" s="877"/>
      <c r="E216" s="877"/>
      <c r="F216" s="877"/>
      <c r="G216" s="877"/>
      <c r="H216" s="877"/>
      <c r="I216" s="877"/>
      <c r="J216" s="877"/>
      <c r="K216" s="877"/>
      <c r="L216" s="877"/>
      <c r="EA216" s="1162"/>
      <c r="EB216" s="1162"/>
      <c r="EC216" s="1162"/>
      <c r="ED216" s="1162"/>
      <c r="EE216" s="1162"/>
      <c r="EF216" s="1162"/>
      <c r="EG216" s="1162"/>
      <c r="EH216" s="1162"/>
      <c r="EI216" s="1162"/>
      <c r="EJ216" s="1162"/>
      <c r="EK216" s="1162"/>
      <c r="EL216" s="1162"/>
    </row>
    <row r="217" spans="1:142" s="875" customFormat="1">
      <c r="A217" s="877"/>
      <c r="B217" s="877"/>
      <c r="C217" s="877"/>
      <c r="D217" s="877"/>
      <c r="E217" s="877"/>
      <c r="F217" s="877"/>
      <c r="G217" s="877"/>
      <c r="H217" s="877"/>
      <c r="I217" s="877"/>
      <c r="J217" s="877"/>
      <c r="K217" s="877"/>
      <c r="L217" s="877"/>
      <c r="EA217" s="1162"/>
      <c r="EB217" s="1162"/>
      <c r="EC217" s="1162"/>
      <c r="ED217" s="1162"/>
      <c r="EE217" s="1162"/>
      <c r="EF217" s="1162"/>
      <c r="EG217" s="1162"/>
      <c r="EH217" s="1162"/>
      <c r="EI217" s="1162"/>
      <c r="EJ217" s="1162"/>
      <c r="EK217" s="1162"/>
      <c r="EL217" s="1162"/>
    </row>
    <row r="218" spans="1:142" s="875" customFormat="1">
      <c r="A218" s="877"/>
      <c r="B218" s="877"/>
      <c r="C218" s="877"/>
      <c r="D218" s="877"/>
      <c r="E218" s="877"/>
      <c r="F218" s="877"/>
      <c r="G218" s="877"/>
      <c r="H218" s="877"/>
      <c r="I218" s="877"/>
      <c r="J218" s="877"/>
      <c r="K218" s="877"/>
      <c r="L218" s="877"/>
      <c r="EA218" s="1162"/>
      <c r="EB218" s="1162"/>
      <c r="EC218" s="1162"/>
      <c r="ED218" s="1162"/>
      <c r="EE218" s="1162"/>
      <c r="EF218" s="1162"/>
      <c r="EG218" s="1162"/>
      <c r="EH218" s="1162"/>
      <c r="EI218" s="1162"/>
      <c r="EJ218" s="1162"/>
      <c r="EK218" s="1162"/>
      <c r="EL218" s="1162"/>
    </row>
    <row r="219" spans="1:142" s="875" customFormat="1">
      <c r="A219" s="877"/>
      <c r="B219" s="877"/>
      <c r="C219" s="877"/>
      <c r="D219" s="877"/>
      <c r="E219" s="877"/>
      <c r="F219" s="877"/>
      <c r="G219" s="877"/>
      <c r="H219" s="877"/>
      <c r="I219" s="877"/>
      <c r="J219" s="877"/>
      <c r="K219" s="877"/>
      <c r="L219" s="877"/>
      <c r="EA219" s="1162"/>
      <c r="EB219" s="1162"/>
      <c r="EC219" s="1162"/>
      <c r="ED219" s="1162"/>
      <c r="EE219" s="1162"/>
      <c r="EF219" s="1162"/>
      <c r="EG219" s="1162"/>
      <c r="EH219" s="1162"/>
      <c r="EI219" s="1162"/>
      <c r="EJ219" s="1162"/>
      <c r="EK219" s="1162"/>
      <c r="EL219" s="1162"/>
    </row>
    <row r="220" spans="1:142" s="875" customFormat="1">
      <c r="A220" s="877"/>
      <c r="B220" s="877"/>
      <c r="C220" s="877"/>
      <c r="D220" s="877"/>
      <c r="E220" s="877"/>
      <c r="F220" s="877"/>
      <c r="G220" s="877"/>
      <c r="H220" s="877"/>
      <c r="I220" s="877"/>
      <c r="J220" s="877"/>
      <c r="K220" s="877"/>
      <c r="L220" s="877"/>
      <c r="EA220" s="1162"/>
      <c r="EB220" s="1162"/>
      <c r="EC220" s="1162"/>
      <c r="ED220" s="1162"/>
      <c r="EE220" s="1162"/>
      <c r="EF220" s="1162"/>
      <c r="EG220" s="1162"/>
      <c r="EH220" s="1162"/>
      <c r="EI220" s="1162"/>
      <c r="EJ220" s="1162"/>
      <c r="EK220" s="1162"/>
      <c r="EL220" s="1162"/>
    </row>
    <row r="221" spans="1:142" s="875" customFormat="1">
      <c r="A221" s="877"/>
      <c r="B221" s="877"/>
      <c r="C221" s="877"/>
      <c r="D221" s="877"/>
      <c r="E221" s="877"/>
      <c r="F221" s="877"/>
      <c r="G221" s="877"/>
      <c r="H221" s="877"/>
      <c r="I221" s="877"/>
      <c r="J221" s="877"/>
      <c r="K221" s="877"/>
      <c r="L221" s="877"/>
      <c r="EA221" s="1162"/>
      <c r="EB221" s="1162"/>
      <c r="EC221" s="1162"/>
      <c r="ED221" s="1162"/>
      <c r="EE221" s="1162"/>
      <c r="EF221" s="1162"/>
      <c r="EG221" s="1162"/>
      <c r="EH221" s="1162"/>
      <c r="EI221" s="1162"/>
      <c r="EJ221" s="1162"/>
      <c r="EK221" s="1162"/>
      <c r="EL221" s="1162"/>
    </row>
    <row r="222" spans="1:142" s="875" customFormat="1">
      <c r="A222" s="877"/>
      <c r="B222" s="877"/>
      <c r="C222" s="877"/>
      <c r="D222" s="877"/>
      <c r="E222" s="877"/>
      <c r="F222" s="877"/>
      <c r="G222" s="877"/>
      <c r="H222" s="877"/>
      <c r="I222" s="877"/>
      <c r="J222" s="877"/>
      <c r="K222" s="877"/>
      <c r="L222" s="877"/>
      <c r="EA222" s="1162"/>
      <c r="EB222" s="1162"/>
      <c r="EC222" s="1162"/>
      <c r="ED222" s="1162"/>
      <c r="EE222" s="1162"/>
      <c r="EF222" s="1162"/>
      <c r="EG222" s="1162"/>
      <c r="EH222" s="1162"/>
      <c r="EI222" s="1162"/>
      <c r="EJ222" s="1162"/>
      <c r="EK222" s="1162"/>
      <c r="EL222" s="1162"/>
    </row>
    <row r="223" spans="1:142" s="875" customFormat="1">
      <c r="A223" s="877"/>
      <c r="B223" s="877"/>
      <c r="C223" s="877"/>
      <c r="D223" s="877"/>
      <c r="E223" s="877"/>
      <c r="F223" s="877"/>
      <c r="G223" s="877"/>
      <c r="H223" s="877"/>
      <c r="I223" s="877"/>
      <c r="J223" s="877"/>
      <c r="K223" s="877"/>
      <c r="L223" s="877"/>
      <c r="EA223" s="1162"/>
      <c r="EB223" s="1162"/>
      <c r="EC223" s="1162"/>
      <c r="ED223" s="1162"/>
      <c r="EE223" s="1162"/>
      <c r="EF223" s="1162"/>
      <c r="EG223" s="1162"/>
      <c r="EH223" s="1162"/>
      <c r="EI223" s="1162"/>
      <c r="EJ223" s="1162"/>
      <c r="EK223" s="1162"/>
      <c r="EL223" s="1162"/>
    </row>
    <row r="224" spans="1:142" s="875" customFormat="1">
      <c r="A224" s="877"/>
      <c r="B224" s="877"/>
      <c r="C224" s="877"/>
      <c r="D224" s="877"/>
      <c r="E224" s="877"/>
      <c r="F224" s="877"/>
      <c r="G224" s="877"/>
      <c r="H224" s="877"/>
      <c r="I224" s="877"/>
      <c r="J224" s="877"/>
      <c r="K224" s="877"/>
      <c r="L224" s="877"/>
      <c r="EA224" s="1162"/>
      <c r="EB224" s="1162"/>
      <c r="EC224" s="1162"/>
      <c r="ED224" s="1162"/>
      <c r="EE224" s="1162"/>
      <c r="EF224" s="1162"/>
      <c r="EG224" s="1162"/>
      <c r="EH224" s="1162"/>
      <c r="EI224" s="1162"/>
      <c r="EJ224" s="1162"/>
      <c r="EK224" s="1162"/>
      <c r="EL224" s="1162"/>
    </row>
    <row r="225" spans="1:142" s="875" customFormat="1">
      <c r="A225" s="877"/>
      <c r="B225" s="877"/>
      <c r="C225" s="877"/>
      <c r="D225" s="877"/>
      <c r="E225" s="877"/>
      <c r="F225" s="877"/>
      <c r="G225" s="877"/>
      <c r="H225" s="877"/>
      <c r="I225" s="877"/>
      <c r="J225" s="877"/>
      <c r="K225" s="877"/>
      <c r="L225" s="877"/>
      <c r="EA225" s="1162"/>
      <c r="EB225" s="1162"/>
      <c r="EC225" s="1162"/>
      <c r="ED225" s="1162"/>
      <c r="EE225" s="1162"/>
      <c r="EF225" s="1162"/>
      <c r="EG225" s="1162"/>
      <c r="EH225" s="1162"/>
      <c r="EI225" s="1162"/>
      <c r="EJ225" s="1162"/>
      <c r="EK225" s="1162"/>
      <c r="EL225" s="1162"/>
    </row>
    <row r="226" spans="1:142" s="875" customFormat="1">
      <c r="A226" s="877"/>
      <c r="B226" s="877"/>
      <c r="C226" s="877"/>
      <c r="D226" s="877"/>
      <c r="E226" s="877"/>
      <c r="F226" s="877"/>
      <c r="G226" s="877"/>
      <c r="H226" s="877"/>
      <c r="I226" s="877"/>
      <c r="J226" s="877"/>
      <c r="K226" s="877"/>
      <c r="L226" s="877"/>
      <c r="EA226" s="1162"/>
      <c r="EB226" s="1162"/>
      <c r="EC226" s="1162"/>
      <c r="ED226" s="1162"/>
      <c r="EE226" s="1162"/>
      <c r="EF226" s="1162"/>
      <c r="EG226" s="1162"/>
      <c r="EH226" s="1162"/>
      <c r="EI226" s="1162"/>
      <c r="EJ226" s="1162"/>
      <c r="EK226" s="1162"/>
      <c r="EL226" s="1162"/>
    </row>
    <row r="227" spans="1:142" s="875" customFormat="1">
      <c r="A227" s="877"/>
      <c r="B227" s="877"/>
      <c r="C227" s="877"/>
      <c r="D227" s="877"/>
      <c r="E227" s="877"/>
      <c r="F227" s="877"/>
      <c r="G227" s="877"/>
      <c r="H227" s="877"/>
      <c r="I227" s="877"/>
      <c r="J227" s="877"/>
      <c r="K227" s="877"/>
      <c r="L227" s="877"/>
      <c r="EA227" s="1162"/>
      <c r="EB227" s="1162"/>
      <c r="EC227" s="1162"/>
      <c r="ED227" s="1162"/>
      <c r="EE227" s="1162"/>
      <c r="EF227" s="1162"/>
      <c r="EG227" s="1162"/>
      <c r="EH227" s="1162"/>
      <c r="EI227" s="1162"/>
      <c r="EJ227" s="1162"/>
      <c r="EK227" s="1162"/>
      <c r="EL227" s="1162"/>
    </row>
    <row r="228" spans="1:142" s="875" customFormat="1">
      <c r="A228" s="877"/>
      <c r="B228" s="877"/>
      <c r="C228" s="877"/>
      <c r="D228" s="877"/>
      <c r="E228" s="877"/>
      <c r="F228" s="877"/>
      <c r="G228" s="877"/>
      <c r="H228" s="877"/>
      <c r="I228" s="877"/>
      <c r="J228" s="877"/>
      <c r="K228" s="877"/>
      <c r="L228" s="877"/>
      <c r="EA228" s="1162"/>
      <c r="EB228" s="1162"/>
      <c r="EC228" s="1162"/>
      <c r="ED228" s="1162"/>
      <c r="EE228" s="1162"/>
      <c r="EF228" s="1162"/>
      <c r="EG228" s="1162"/>
      <c r="EH228" s="1162"/>
      <c r="EI228" s="1162"/>
      <c r="EJ228" s="1162"/>
      <c r="EK228" s="1162"/>
      <c r="EL228" s="1162"/>
    </row>
    <row r="229" spans="1:142" s="875" customFormat="1">
      <c r="A229" s="877"/>
      <c r="B229" s="877"/>
      <c r="C229" s="877"/>
      <c r="D229" s="877"/>
      <c r="E229" s="877"/>
      <c r="F229" s="877"/>
      <c r="G229" s="877"/>
      <c r="H229" s="877"/>
      <c r="I229" s="877"/>
      <c r="J229" s="877"/>
      <c r="K229" s="877"/>
      <c r="L229" s="877"/>
      <c r="EA229" s="1162"/>
      <c r="EB229" s="1162"/>
      <c r="EC229" s="1162"/>
      <c r="ED229" s="1162"/>
      <c r="EE229" s="1162"/>
      <c r="EF229" s="1162"/>
      <c r="EG229" s="1162"/>
      <c r="EH229" s="1162"/>
      <c r="EI229" s="1162"/>
      <c r="EJ229" s="1162"/>
      <c r="EK229" s="1162"/>
      <c r="EL229" s="1162"/>
    </row>
    <row r="230" spans="1:142" s="875" customFormat="1">
      <c r="A230" s="877"/>
      <c r="B230" s="877"/>
      <c r="C230" s="877"/>
      <c r="D230" s="877"/>
      <c r="E230" s="877"/>
      <c r="F230" s="877"/>
      <c r="G230" s="877"/>
      <c r="H230" s="877"/>
      <c r="I230" s="877"/>
      <c r="J230" s="877"/>
      <c r="K230" s="877"/>
      <c r="L230" s="877"/>
      <c r="EA230" s="1162"/>
      <c r="EB230" s="1162"/>
      <c r="EC230" s="1162"/>
      <c r="ED230" s="1162"/>
      <c r="EE230" s="1162"/>
      <c r="EF230" s="1162"/>
      <c r="EG230" s="1162"/>
      <c r="EH230" s="1162"/>
      <c r="EI230" s="1162"/>
      <c r="EJ230" s="1162"/>
      <c r="EK230" s="1162"/>
      <c r="EL230" s="1162"/>
    </row>
    <row r="231" spans="1:142" s="875" customFormat="1">
      <c r="A231" s="877"/>
      <c r="B231" s="877"/>
      <c r="C231" s="877"/>
      <c r="D231" s="877"/>
      <c r="E231" s="877"/>
      <c r="F231" s="877"/>
      <c r="G231" s="877"/>
      <c r="H231" s="877"/>
      <c r="I231" s="877"/>
      <c r="J231" s="877"/>
      <c r="K231" s="877"/>
      <c r="L231" s="877"/>
      <c r="EA231" s="1162"/>
      <c r="EB231" s="1162"/>
      <c r="EC231" s="1162"/>
      <c r="ED231" s="1162"/>
      <c r="EE231" s="1162"/>
      <c r="EF231" s="1162"/>
      <c r="EG231" s="1162"/>
      <c r="EH231" s="1162"/>
      <c r="EI231" s="1162"/>
      <c r="EJ231" s="1162"/>
      <c r="EK231" s="1162"/>
      <c r="EL231" s="1162"/>
    </row>
    <row r="232" spans="1:142" s="875" customFormat="1">
      <c r="A232" s="877"/>
      <c r="B232" s="877"/>
      <c r="C232" s="877"/>
      <c r="D232" s="877"/>
      <c r="E232" s="877"/>
      <c r="F232" s="877"/>
      <c r="G232" s="877"/>
      <c r="H232" s="877"/>
      <c r="I232" s="877"/>
      <c r="J232" s="877"/>
      <c r="K232" s="877"/>
      <c r="L232" s="877"/>
      <c r="EA232" s="1162"/>
      <c r="EB232" s="1162"/>
      <c r="EC232" s="1162"/>
      <c r="ED232" s="1162"/>
      <c r="EE232" s="1162"/>
      <c r="EF232" s="1162"/>
      <c r="EG232" s="1162"/>
      <c r="EH232" s="1162"/>
      <c r="EI232" s="1162"/>
      <c r="EJ232" s="1162"/>
      <c r="EK232" s="1162"/>
      <c r="EL232" s="1162"/>
    </row>
    <row r="233" spans="1:142" s="875" customFormat="1">
      <c r="A233" s="877"/>
      <c r="B233" s="877"/>
      <c r="C233" s="877"/>
      <c r="D233" s="877"/>
      <c r="E233" s="877"/>
      <c r="F233" s="877"/>
      <c r="G233" s="877"/>
      <c r="H233" s="877"/>
      <c r="I233" s="877"/>
      <c r="J233" s="877"/>
      <c r="K233" s="877"/>
      <c r="L233" s="877"/>
      <c r="EA233" s="1162"/>
      <c r="EB233" s="1162"/>
      <c r="EC233" s="1162"/>
      <c r="ED233" s="1162"/>
      <c r="EE233" s="1162"/>
      <c r="EF233" s="1162"/>
      <c r="EG233" s="1162"/>
      <c r="EH233" s="1162"/>
      <c r="EI233" s="1162"/>
      <c r="EJ233" s="1162"/>
      <c r="EK233" s="1162"/>
      <c r="EL233" s="1162"/>
    </row>
    <row r="234" spans="1:142" s="875" customFormat="1">
      <c r="A234" s="877"/>
      <c r="B234" s="877"/>
      <c r="C234" s="877"/>
      <c r="D234" s="877"/>
      <c r="E234" s="877"/>
      <c r="F234" s="877"/>
      <c r="G234" s="877"/>
      <c r="H234" s="877"/>
      <c r="I234" s="877"/>
      <c r="J234" s="877"/>
      <c r="K234" s="877"/>
      <c r="L234" s="877"/>
      <c r="EA234" s="1162"/>
      <c r="EB234" s="1162"/>
      <c r="EC234" s="1162"/>
      <c r="ED234" s="1162"/>
      <c r="EE234" s="1162"/>
      <c r="EF234" s="1162"/>
      <c r="EG234" s="1162"/>
      <c r="EH234" s="1162"/>
      <c r="EI234" s="1162"/>
      <c r="EJ234" s="1162"/>
      <c r="EK234" s="1162"/>
      <c r="EL234" s="1162"/>
    </row>
    <row r="235" spans="1:142" s="875" customFormat="1">
      <c r="A235" s="877"/>
      <c r="B235" s="877"/>
      <c r="C235" s="877"/>
      <c r="D235" s="877"/>
      <c r="E235" s="877"/>
      <c r="F235" s="877"/>
      <c r="G235" s="877"/>
      <c r="H235" s="877"/>
      <c r="I235" s="877"/>
      <c r="J235" s="877"/>
      <c r="K235" s="877"/>
      <c r="L235" s="877"/>
      <c r="EA235" s="1162"/>
      <c r="EB235" s="1162"/>
      <c r="EC235" s="1162"/>
      <c r="ED235" s="1162"/>
      <c r="EE235" s="1162"/>
      <c r="EF235" s="1162"/>
      <c r="EG235" s="1162"/>
      <c r="EH235" s="1162"/>
      <c r="EI235" s="1162"/>
      <c r="EJ235" s="1162"/>
      <c r="EK235" s="1162"/>
      <c r="EL235" s="1162"/>
    </row>
    <row r="236" spans="1:142" s="875" customFormat="1">
      <c r="A236" s="877"/>
      <c r="B236" s="877"/>
      <c r="C236" s="877"/>
      <c r="D236" s="877"/>
      <c r="E236" s="877"/>
      <c r="F236" s="877"/>
      <c r="G236" s="877"/>
      <c r="H236" s="877"/>
      <c r="I236" s="877"/>
      <c r="J236" s="877"/>
      <c r="K236" s="877"/>
      <c r="L236" s="877"/>
      <c r="EA236" s="1162"/>
      <c r="EB236" s="1162"/>
      <c r="EC236" s="1162"/>
      <c r="ED236" s="1162"/>
      <c r="EE236" s="1162"/>
      <c r="EF236" s="1162"/>
      <c r="EG236" s="1162"/>
      <c r="EH236" s="1162"/>
      <c r="EI236" s="1162"/>
      <c r="EJ236" s="1162"/>
      <c r="EK236" s="1162"/>
      <c r="EL236" s="1162"/>
    </row>
    <row r="237" spans="1:142" s="875" customFormat="1">
      <c r="A237" s="877"/>
      <c r="B237" s="877"/>
      <c r="C237" s="877"/>
      <c r="D237" s="877"/>
      <c r="E237" s="877"/>
      <c r="F237" s="877"/>
      <c r="G237" s="877"/>
      <c r="H237" s="877"/>
      <c r="I237" s="877"/>
      <c r="J237" s="877"/>
      <c r="K237" s="877"/>
      <c r="L237" s="877"/>
      <c r="EA237" s="1162"/>
      <c r="EB237" s="1162"/>
      <c r="EC237" s="1162"/>
      <c r="ED237" s="1162"/>
      <c r="EE237" s="1162"/>
      <c r="EF237" s="1162"/>
      <c r="EG237" s="1162"/>
      <c r="EH237" s="1162"/>
      <c r="EI237" s="1162"/>
      <c r="EJ237" s="1162"/>
      <c r="EK237" s="1162"/>
      <c r="EL237" s="1162"/>
    </row>
    <row r="238" spans="1:142" s="875" customFormat="1">
      <c r="A238" s="877"/>
      <c r="B238" s="877"/>
      <c r="C238" s="877"/>
      <c r="D238" s="877"/>
      <c r="E238" s="877"/>
      <c r="F238" s="877"/>
      <c r="G238" s="877"/>
      <c r="H238" s="877"/>
      <c r="I238" s="877"/>
      <c r="J238" s="877"/>
      <c r="K238" s="877"/>
      <c r="L238" s="877"/>
      <c r="EA238" s="1162"/>
      <c r="EB238" s="1162"/>
      <c r="EC238" s="1162"/>
      <c r="ED238" s="1162"/>
      <c r="EE238" s="1162"/>
      <c r="EF238" s="1162"/>
      <c r="EG238" s="1162"/>
      <c r="EH238" s="1162"/>
      <c r="EI238" s="1162"/>
      <c r="EJ238" s="1162"/>
      <c r="EK238" s="1162"/>
      <c r="EL238" s="1162"/>
    </row>
  </sheetData>
  <sheetProtection password="DFC1" sheet="1" objects="1" scenarios="1" formatCells="0" formatColumns="0" formatRows="0"/>
  <phoneticPr fontId="118" type="noConversion"/>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RestQBCK">
                <anchor moveWithCells="1">
                  <from>
                    <xdr:col>13</xdr:col>
                    <xdr:colOff>190500</xdr:colOff>
                    <xdr:row>21</xdr:row>
                    <xdr:rowOff>19050</xdr:rowOff>
                  </from>
                  <to>
                    <xdr:col>14</xdr:col>
                    <xdr:colOff>352425</xdr:colOff>
                    <xdr:row>23</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EM263"/>
  <sheetViews>
    <sheetView workbookViewId="0"/>
  </sheetViews>
  <sheetFormatPr defaultRowHeight="12.75"/>
  <cols>
    <col min="1" max="2" width="7.28515625" style="861" customWidth="1"/>
    <col min="3" max="3" width="12.7109375" style="861" customWidth="1"/>
    <col min="4" max="4" width="1.7109375" style="861" customWidth="1"/>
    <col min="5" max="7" width="11.28515625" style="861" customWidth="1"/>
    <col min="8" max="8" width="1.7109375" style="861" customWidth="1"/>
    <col min="9" max="11" width="11.28515625" style="861" customWidth="1"/>
    <col min="12" max="12" width="1.7109375" style="861" customWidth="1"/>
    <col min="13" max="36" width="9.140625" style="875"/>
    <col min="37" max="129" width="9.140625" style="349"/>
    <col min="130" max="130" width="9.140625" style="1161"/>
    <col min="131" max="131" width="9.140625" style="1161" customWidth="1"/>
    <col min="132" max="132" width="9.42578125" style="1161" hidden="1" customWidth="1"/>
    <col min="133" max="141" width="9.140625" style="1161" hidden="1" customWidth="1"/>
    <col min="142" max="142" width="9.140625" style="1161" customWidth="1"/>
    <col min="143" max="143" width="9.140625" style="1161"/>
    <col min="144" max="16384" width="9.140625" style="349"/>
  </cols>
  <sheetData>
    <row r="1" spans="1:142" ht="14.25" customHeight="1">
      <c r="A1" s="1145"/>
      <c r="B1" s="1145"/>
      <c r="C1" s="1145"/>
      <c r="D1" s="1145"/>
      <c r="E1" s="1145"/>
      <c r="F1" s="1145"/>
      <c r="G1" s="1145"/>
      <c r="H1" s="1145"/>
      <c r="I1" s="1145"/>
      <c r="J1" s="1145"/>
      <c r="K1" s="1145"/>
      <c r="L1" s="1145"/>
      <c r="EA1" s="1145"/>
      <c r="EB1" s="1145"/>
      <c r="EC1" s="1145"/>
      <c r="ED1" s="1145"/>
      <c r="EE1" s="1145"/>
      <c r="EF1" s="1145"/>
      <c r="EG1" s="1145"/>
      <c r="EH1" s="1145"/>
      <c r="EI1" s="1145"/>
      <c r="EJ1" s="1145"/>
      <c r="EK1" s="1145"/>
      <c r="EL1" s="1145"/>
    </row>
    <row r="2" spans="1:142" ht="12.75" customHeight="1">
      <c r="A2" s="1145"/>
      <c r="B2" s="1145"/>
      <c r="C2" s="1145"/>
      <c r="D2" s="1145"/>
      <c r="E2" s="1145"/>
      <c r="F2" s="1145"/>
      <c r="G2" s="1145"/>
      <c r="H2" s="1145"/>
      <c r="I2" s="1145"/>
      <c r="J2" s="1145"/>
      <c r="K2" s="1145"/>
      <c r="L2" s="1145"/>
      <c r="EA2" s="1145"/>
      <c r="EB2" s="1145"/>
      <c r="EC2" s="1145"/>
      <c r="ED2" s="1145"/>
      <c r="EE2" s="1145"/>
      <c r="EF2" s="1145"/>
      <c r="EG2" s="1145"/>
      <c r="EH2" s="1145"/>
      <c r="EI2" s="1145"/>
      <c r="EJ2" s="1145"/>
      <c r="EK2" s="1145"/>
      <c r="EL2" s="1145"/>
    </row>
    <row r="3" spans="1:142">
      <c r="A3" s="1145"/>
      <c r="B3" s="1145"/>
      <c r="C3" s="1145"/>
      <c r="D3" s="1145"/>
      <c r="E3" s="1145"/>
      <c r="F3" s="1145"/>
      <c r="G3" s="1145"/>
      <c r="H3" s="1145"/>
      <c r="I3" s="1145"/>
      <c r="J3" s="1145"/>
      <c r="K3" s="1145">
        <f>PChecknumber</f>
        <v>10014</v>
      </c>
      <c r="L3" s="1145"/>
      <c r="N3" s="875" t="s">
        <v>884</v>
      </c>
      <c r="EA3" s="1145"/>
      <c r="EB3" s="1145"/>
      <c r="EC3" s="1145"/>
      <c r="ED3" s="1145"/>
      <c r="EE3" s="1145"/>
      <c r="EF3" s="1145"/>
      <c r="EG3" s="1145"/>
      <c r="EH3" s="1145"/>
      <c r="EI3" s="1145"/>
      <c r="EJ3" s="1145"/>
      <c r="EK3" s="1145">
        <f>PChecknumber</f>
        <v>10014</v>
      </c>
      <c r="EL3" s="1145"/>
    </row>
    <row r="4" spans="1:142">
      <c r="A4" s="1145"/>
      <c r="B4" s="1145"/>
      <c r="C4" s="1145"/>
      <c r="D4" s="1145"/>
      <c r="E4" s="1145"/>
      <c r="F4" s="1145"/>
      <c r="G4" s="1145"/>
      <c r="H4" s="1145"/>
      <c r="I4" s="1145"/>
      <c r="J4" s="1145"/>
      <c r="K4" s="1145"/>
      <c r="L4" s="1145"/>
      <c r="EA4" s="1145"/>
      <c r="EB4" s="1145"/>
      <c r="EC4" s="1145"/>
      <c r="ED4" s="1145"/>
      <c r="EE4" s="1145"/>
      <c r="EF4" s="1145"/>
      <c r="EG4" s="1145"/>
      <c r="EH4" s="1145"/>
      <c r="EI4" s="1145"/>
      <c r="EJ4" s="1145"/>
      <c r="EK4" s="1145"/>
      <c r="EL4" s="1145"/>
    </row>
    <row r="5" spans="1:142">
      <c r="A5" s="1145"/>
      <c r="B5" s="1145"/>
      <c r="C5" s="1145"/>
      <c r="D5" s="1145"/>
      <c r="E5" s="1145"/>
      <c r="F5" s="1145"/>
      <c r="G5" s="1145"/>
      <c r="H5" s="1145"/>
      <c r="I5" s="1145"/>
      <c r="J5" s="1145"/>
      <c r="K5" s="1146">
        <f>PCheckDate</f>
        <v>43511</v>
      </c>
      <c r="L5" s="1145"/>
      <c r="EA5" s="1145"/>
      <c r="EB5" s="1145"/>
      <c r="EC5" s="1145"/>
      <c r="ED5" s="1145"/>
      <c r="EE5" s="1145"/>
      <c r="EF5" s="1145"/>
      <c r="EG5" s="1145"/>
      <c r="EH5" s="1145"/>
      <c r="EI5" s="1145"/>
      <c r="EJ5" s="1145"/>
      <c r="EK5" s="1146">
        <f>PCheckDate</f>
        <v>43511</v>
      </c>
      <c r="EL5" s="1145"/>
    </row>
    <row r="6" spans="1:142">
      <c r="A6" s="1145"/>
      <c r="B6" s="1145"/>
      <c r="C6" s="1145"/>
      <c r="D6" s="1145"/>
      <c r="E6" s="1145"/>
      <c r="F6" s="1145"/>
      <c r="G6" s="1145"/>
      <c r="H6" s="1145"/>
      <c r="I6" s="1145"/>
      <c r="J6" s="1145"/>
      <c r="K6" s="1145"/>
      <c r="L6" s="1145"/>
      <c r="M6" s="875" t="s">
        <v>877</v>
      </c>
      <c r="EA6" s="1145"/>
      <c r="EB6" s="1145"/>
      <c r="EC6" s="1145"/>
      <c r="ED6" s="1145"/>
      <c r="EE6" s="1145"/>
      <c r="EF6" s="1145"/>
      <c r="EG6" s="1145"/>
      <c r="EH6" s="1145"/>
      <c r="EI6" s="1145"/>
      <c r="EJ6" s="1145"/>
      <c r="EK6" s="1145"/>
      <c r="EL6" s="1145"/>
    </row>
    <row r="7" spans="1:142">
      <c r="A7" s="1145"/>
      <c r="B7" s="1145"/>
      <c r="C7" s="1145"/>
      <c r="D7" s="1145"/>
      <c r="E7" s="1145"/>
      <c r="F7" s="1145"/>
      <c r="G7" s="1145"/>
      <c r="H7" s="1145"/>
      <c r="I7" s="1145"/>
      <c r="J7" s="1145"/>
      <c r="K7" s="1145"/>
      <c r="L7" s="1145"/>
      <c r="M7" s="875" t="s">
        <v>878</v>
      </c>
      <c r="EA7" s="1145"/>
      <c r="EB7" s="1145"/>
      <c r="EC7" s="1145"/>
      <c r="ED7" s="1145"/>
      <c r="EE7" s="1145"/>
      <c r="EF7" s="1145"/>
      <c r="EG7" s="1145"/>
      <c r="EH7" s="1145"/>
      <c r="EI7" s="1145"/>
      <c r="EJ7" s="1145"/>
      <c r="EK7" s="1145"/>
      <c r="EL7" s="1145"/>
    </row>
    <row r="8" spans="1:142">
      <c r="A8" s="1145"/>
      <c r="B8" s="1145"/>
      <c r="C8" s="1145"/>
      <c r="D8" s="1145" t="str">
        <f>PCheckPayeeName</f>
        <v>Tifany Wang</v>
      </c>
      <c r="E8" s="1145"/>
      <c r="F8" s="1145"/>
      <c r="G8" s="1145"/>
      <c r="H8" s="1145"/>
      <c r="I8" s="1145"/>
      <c r="J8" s="1145"/>
      <c r="K8" s="1147">
        <f>PCheckAmt</f>
        <v>854.09</v>
      </c>
      <c r="L8" s="1145"/>
      <c r="M8" s="876" t="s">
        <v>935</v>
      </c>
      <c r="EA8" s="1145"/>
      <c r="EB8" s="1145"/>
      <c r="EC8" s="1145"/>
      <c r="ED8" s="1145" t="str">
        <f>PCheckPayeeName</f>
        <v>Tifany Wang</v>
      </c>
      <c r="EE8" s="1145"/>
      <c r="EF8" s="1145"/>
      <c r="EG8" s="1145"/>
      <c r="EH8" s="1145"/>
      <c r="EI8" s="1145"/>
      <c r="EJ8" s="1145"/>
      <c r="EK8" s="1147">
        <f>PCheckAmt</f>
        <v>854.09</v>
      </c>
      <c r="EL8" s="1145"/>
    </row>
    <row r="9" spans="1:142">
      <c r="A9" s="1145"/>
      <c r="B9" s="1145"/>
      <c r="C9" s="1145"/>
      <c r="D9" s="1145"/>
      <c r="E9" s="1145"/>
      <c r="F9" s="1145"/>
      <c r="G9" s="1145"/>
      <c r="H9" s="1145"/>
      <c r="I9" s="1145"/>
      <c r="J9" s="1145"/>
      <c r="K9" s="1145"/>
      <c r="L9" s="1145"/>
      <c r="EA9" s="1145"/>
      <c r="EB9" s="1145"/>
      <c r="EC9" s="1145"/>
      <c r="ED9" s="1145"/>
      <c r="EE9" s="1145"/>
      <c r="EF9" s="1145"/>
      <c r="EG9" s="1145"/>
      <c r="EH9" s="1145"/>
      <c r="EI9" s="1145"/>
      <c r="EJ9" s="1145"/>
      <c r="EK9" s="1145"/>
      <c r="EL9" s="1145"/>
    </row>
    <row r="10" spans="1:142">
      <c r="A10" s="1145"/>
      <c r="B10" s="1145"/>
      <c r="C10" s="1145"/>
      <c r="D10" s="1145"/>
      <c r="E10" s="1145"/>
      <c r="F10" s="1145"/>
      <c r="G10" s="1145"/>
      <c r="H10" s="1145"/>
      <c r="I10" s="1145"/>
      <c r="J10" s="1145"/>
      <c r="K10" s="1145"/>
      <c r="L10" s="1145"/>
      <c r="EA10" s="1145"/>
      <c r="EB10" s="1145"/>
      <c r="EC10" s="1145"/>
      <c r="ED10" s="1145"/>
      <c r="EE10" s="1145"/>
      <c r="EF10" s="1145"/>
      <c r="EG10" s="1145"/>
      <c r="EH10" s="1145"/>
      <c r="EI10" s="1145"/>
      <c r="EJ10" s="1145"/>
      <c r="EK10" s="1145"/>
      <c r="EL10" s="1145"/>
    </row>
    <row r="11" spans="1:142">
      <c r="A11" s="1145"/>
      <c r="B11" s="1145"/>
      <c r="C11" s="862" t="str">
        <f>PCheckAmtWord</f>
        <v>Eight Hundred Fifty-Four and 9/100***************************************************</v>
      </c>
      <c r="D11" s="1145"/>
      <c r="E11" s="1145"/>
      <c r="F11" s="1145"/>
      <c r="G11" s="1145"/>
      <c r="H11" s="1145"/>
      <c r="I11" s="1145"/>
      <c r="J11" s="1145"/>
      <c r="K11" s="1145"/>
      <c r="L11" s="1145"/>
      <c r="M11" s="875" t="s">
        <v>879</v>
      </c>
      <c r="EA11" s="1145"/>
      <c r="EB11" s="1145"/>
      <c r="EC11" s="862" t="str">
        <f>PCheckAmtWord</f>
        <v>Eight Hundred Fifty-Four and 9/100***************************************************</v>
      </c>
      <c r="ED11" s="1145"/>
      <c r="EE11" s="1145"/>
      <c r="EF11" s="1145"/>
      <c r="EG11" s="1145"/>
      <c r="EH11" s="1145"/>
      <c r="EI11" s="1145"/>
      <c r="EJ11" s="1145"/>
      <c r="EK11" s="1145"/>
      <c r="EL11" s="1145"/>
    </row>
    <row r="12" spans="1:142">
      <c r="A12" s="1145"/>
      <c r="B12" s="1145"/>
      <c r="C12" s="862"/>
      <c r="D12" s="1145"/>
      <c r="E12" s="1145"/>
      <c r="F12" s="1145"/>
      <c r="G12" s="1145"/>
      <c r="H12" s="1145"/>
      <c r="I12" s="1145"/>
      <c r="J12" s="1145"/>
      <c r="K12" s="1145"/>
      <c r="L12" s="1145"/>
      <c r="M12" s="875" t="s">
        <v>880</v>
      </c>
      <c r="EA12" s="1145"/>
      <c r="EB12" s="1145"/>
      <c r="EC12" s="862"/>
      <c r="ED12" s="1145"/>
      <c r="EE12" s="1145"/>
      <c r="EF12" s="1145"/>
      <c r="EG12" s="1145"/>
      <c r="EH12" s="1145"/>
      <c r="EI12" s="1145"/>
      <c r="EJ12" s="1145"/>
      <c r="EK12" s="1145"/>
      <c r="EL12" s="1145"/>
    </row>
    <row r="13" spans="1:142">
      <c r="A13" s="1145"/>
      <c r="B13" s="1145"/>
      <c r="C13" s="862"/>
      <c r="D13" s="1145"/>
      <c r="E13" s="1145"/>
      <c r="F13" s="1145"/>
      <c r="G13" s="1145"/>
      <c r="H13" s="1145"/>
      <c r="I13" s="1145"/>
      <c r="J13" s="1145"/>
      <c r="K13" s="1145"/>
      <c r="L13" s="1145"/>
      <c r="EA13" s="1145"/>
      <c r="EB13" s="1145"/>
      <c r="EC13" s="862"/>
      <c r="ED13" s="1145"/>
      <c r="EE13" s="1145"/>
      <c r="EF13" s="1145"/>
      <c r="EG13" s="1145"/>
      <c r="EH13" s="1145"/>
      <c r="EI13" s="1145"/>
      <c r="EJ13" s="1145"/>
      <c r="EK13" s="1145"/>
      <c r="EL13" s="1145"/>
    </row>
    <row r="14" spans="1:142">
      <c r="A14" s="1145"/>
      <c r="B14" s="1145"/>
      <c r="C14" s="862" t="str">
        <f>PCheckAdd1</f>
        <v>2036 Clay Street</v>
      </c>
      <c r="D14" s="1145"/>
      <c r="E14" s="1145"/>
      <c r="F14" s="1145"/>
      <c r="G14" s="1145"/>
      <c r="H14" s="1145"/>
      <c r="I14" s="1145"/>
      <c r="J14" s="1145"/>
      <c r="K14" s="1145"/>
      <c r="L14" s="1145"/>
      <c r="M14" s="876" t="s">
        <v>881</v>
      </c>
      <c r="EA14" s="1145"/>
      <c r="EB14" s="1145"/>
      <c r="EC14" s="862" t="str">
        <f>PCheckAdd1</f>
        <v>2036 Clay Street</v>
      </c>
      <c r="ED14" s="1145"/>
      <c r="EE14" s="1145"/>
      <c r="EF14" s="1145"/>
      <c r="EG14" s="1145"/>
      <c r="EH14" s="1145"/>
      <c r="EI14" s="1145"/>
      <c r="EJ14" s="1145"/>
      <c r="EK14" s="1145"/>
      <c r="EL14" s="1145"/>
    </row>
    <row r="15" spans="1:142">
      <c r="A15" s="1145"/>
      <c r="B15" s="1145"/>
      <c r="C15" s="862" t="str">
        <f>PCheckAdd2</f>
        <v>San Francisco, CA 94108</v>
      </c>
      <c r="D15" s="1145"/>
      <c r="E15" s="1145"/>
      <c r="F15" s="1145"/>
      <c r="G15" s="1145"/>
      <c r="H15" s="1145"/>
      <c r="I15" s="1145"/>
      <c r="J15" s="1145"/>
      <c r="K15" s="1145"/>
      <c r="L15" s="1145"/>
      <c r="EA15" s="1145"/>
      <c r="EB15" s="1145"/>
      <c r="EC15" s="862" t="str">
        <f>PCheckAdd2</f>
        <v>San Francisco, CA 94108</v>
      </c>
      <c r="ED15" s="1145"/>
      <c r="EE15" s="1145"/>
      <c r="EF15" s="1145"/>
      <c r="EG15" s="1145"/>
      <c r="EH15" s="1145"/>
      <c r="EI15" s="1145"/>
      <c r="EJ15" s="1145"/>
      <c r="EK15" s="1145"/>
      <c r="EL15" s="1145"/>
    </row>
    <row r="16" spans="1:142">
      <c r="A16" s="1145"/>
      <c r="B16" s="1145"/>
      <c r="C16" s="1145"/>
      <c r="D16" s="1145"/>
      <c r="E16" s="1145"/>
      <c r="F16" s="1145"/>
      <c r="G16" s="1145"/>
      <c r="H16" s="1145"/>
      <c r="I16" s="1145"/>
      <c r="J16" s="1145"/>
      <c r="K16" s="1145"/>
      <c r="L16" s="1145"/>
      <c r="EA16" s="1145"/>
      <c r="EB16" s="1145"/>
      <c r="EC16" s="1145"/>
      <c r="ED16" s="1145"/>
      <c r="EE16" s="1145"/>
      <c r="EF16" s="1145"/>
      <c r="EG16" s="1145"/>
      <c r="EH16" s="1145"/>
      <c r="EI16" s="1145"/>
      <c r="EJ16" s="1145"/>
      <c r="EK16" s="1145"/>
      <c r="EL16" s="1145"/>
    </row>
    <row r="17" spans="1:142">
      <c r="A17" s="1145"/>
      <c r="B17" s="1145"/>
      <c r="C17" s="1145"/>
      <c r="D17" s="1145"/>
      <c r="E17" s="1145"/>
      <c r="F17" s="1145"/>
      <c r="G17" s="1145"/>
      <c r="H17" s="1145"/>
      <c r="I17" s="1145"/>
      <c r="J17" s="1145"/>
      <c r="K17" s="1145"/>
      <c r="L17" s="1145"/>
      <c r="EA17" s="1145"/>
      <c r="EB17" s="1145"/>
      <c r="EC17" s="1145"/>
      <c r="ED17" s="1145"/>
      <c r="EE17" s="1145"/>
      <c r="EF17" s="1145"/>
      <c r="EG17" s="1145"/>
      <c r="EH17" s="1145"/>
      <c r="EI17" s="1145"/>
      <c r="EJ17" s="1145"/>
      <c r="EK17" s="1145"/>
      <c r="EL17" s="1145"/>
    </row>
    <row r="18" spans="1:142">
      <c r="A18" s="1145"/>
      <c r="B18" s="1145"/>
      <c r="C18" s="1145"/>
      <c r="D18" s="1145"/>
      <c r="E18" s="1145"/>
      <c r="F18" s="1145"/>
      <c r="G18" s="1145"/>
      <c r="H18" s="1145"/>
      <c r="I18" s="1145"/>
      <c r="J18" s="1145"/>
      <c r="K18" s="1145"/>
      <c r="L18" s="1145"/>
      <c r="EA18" s="1145"/>
      <c r="EB18" s="1145"/>
      <c r="EC18" s="1145"/>
      <c r="ED18" s="1145"/>
      <c r="EE18" s="1145"/>
      <c r="EF18" s="1145"/>
      <c r="EG18" s="1145"/>
      <c r="EH18" s="1145"/>
      <c r="EI18" s="1145"/>
      <c r="EJ18" s="1145"/>
      <c r="EK18" s="1145"/>
      <c r="EL18" s="1145"/>
    </row>
    <row r="19" spans="1:142">
      <c r="A19" s="1145"/>
      <c r="B19" s="1145"/>
      <c r="C19" s="1145"/>
      <c r="D19" s="1145"/>
      <c r="E19" s="1145"/>
      <c r="F19" s="1145"/>
      <c r="G19" s="1145"/>
      <c r="H19" s="1145"/>
      <c r="I19" s="1145"/>
      <c r="J19" s="1145"/>
      <c r="K19" s="1145"/>
      <c r="L19" s="1145"/>
      <c r="EA19" s="1145"/>
      <c r="EB19" s="1145"/>
      <c r="EC19" s="1145"/>
      <c r="ED19" s="1145"/>
      <c r="EE19" s="1145"/>
      <c r="EF19" s="1145"/>
      <c r="EG19" s="1145"/>
      <c r="EH19" s="1145"/>
      <c r="EI19" s="1145"/>
      <c r="EJ19" s="1145"/>
      <c r="EK19" s="1145"/>
      <c r="EL19" s="1145"/>
    </row>
    <row r="20" spans="1:142">
      <c r="A20" s="1145"/>
      <c r="B20" s="1145"/>
      <c r="C20" s="1145"/>
      <c r="D20" s="1145"/>
      <c r="E20" s="1145"/>
      <c r="F20" s="1145"/>
      <c r="G20" s="1145"/>
      <c r="H20" s="1145"/>
      <c r="I20" s="1145"/>
      <c r="J20" s="1145"/>
      <c r="K20" s="1145"/>
      <c r="L20" s="1145"/>
      <c r="EA20" s="1145"/>
      <c r="EB20" s="1145"/>
      <c r="EC20" s="1145"/>
      <c r="ED20" s="1145"/>
      <c r="EE20" s="1145"/>
      <c r="EF20" s="1145"/>
      <c r="EG20" s="1145"/>
      <c r="EH20" s="1145"/>
      <c r="EI20" s="1145"/>
      <c r="EJ20" s="1145"/>
      <c r="EK20" s="1145"/>
      <c r="EL20" s="1145"/>
    </row>
    <row r="21" spans="1:142">
      <c r="A21" s="1145"/>
      <c r="B21" s="1145"/>
      <c r="C21" s="1145"/>
      <c r="D21" s="1145"/>
      <c r="E21" s="1145"/>
      <c r="F21" s="1145"/>
      <c r="G21" s="1145"/>
      <c r="H21" s="1145"/>
      <c r="I21" s="1145"/>
      <c r="J21" s="1145"/>
      <c r="K21" s="1145"/>
      <c r="L21" s="1145"/>
      <c r="EA21" s="1145"/>
      <c r="EB21" s="1145"/>
      <c r="EC21" s="1145"/>
      <c r="ED21" s="1145"/>
      <c r="EE21" s="1145"/>
      <c r="EF21" s="1145"/>
      <c r="EG21" s="1145"/>
      <c r="EH21" s="1145"/>
      <c r="EI21" s="1145"/>
      <c r="EJ21" s="1145"/>
      <c r="EK21" s="1145"/>
      <c r="EL21" s="1145"/>
    </row>
    <row r="22" spans="1:142">
      <c r="A22" s="1145"/>
      <c r="B22" s="1145"/>
      <c r="C22" s="1145"/>
      <c r="D22" s="1145"/>
      <c r="E22" s="1145"/>
      <c r="F22" s="1145"/>
      <c r="G22" s="1145"/>
      <c r="H22" s="1145"/>
      <c r="I22" s="1145"/>
      <c r="J22" s="1145"/>
      <c r="K22" s="1145"/>
      <c r="L22" s="1145"/>
      <c r="EA22" s="1145"/>
      <c r="EB22" s="1145"/>
      <c r="EC22" s="1145"/>
      <c r="ED22" s="1145"/>
      <c r="EE22" s="1145"/>
      <c r="EF22" s="1145"/>
      <c r="EG22" s="1145"/>
      <c r="EH22" s="1145"/>
      <c r="EI22" s="1145"/>
      <c r="EJ22" s="1145"/>
      <c r="EK22" s="1145"/>
      <c r="EL22" s="1145"/>
    </row>
    <row r="23" spans="1:142">
      <c r="A23" s="1145"/>
      <c r="B23" s="1145"/>
      <c r="C23" s="1145"/>
      <c r="D23" s="1145"/>
      <c r="E23" s="1145"/>
      <c r="F23" s="1145"/>
      <c r="G23" s="1145"/>
      <c r="H23" s="1145"/>
      <c r="I23" s="1145"/>
      <c r="J23" s="1145"/>
      <c r="K23" s="1145"/>
      <c r="L23" s="1145"/>
      <c r="EA23" s="1145"/>
      <c r="EB23" s="1145"/>
      <c r="EC23" s="1145"/>
      <c r="ED23" s="1145"/>
      <c r="EE23" s="1145"/>
      <c r="EF23" s="1145"/>
      <c r="EG23" s="1145"/>
      <c r="EH23" s="1145"/>
      <c r="EI23" s="1145"/>
      <c r="EJ23" s="1145"/>
      <c r="EK23" s="1145"/>
      <c r="EL23" s="1145"/>
    </row>
    <row r="24" spans="1:142">
      <c r="A24" s="1145"/>
      <c r="B24" s="1145"/>
      <c r="C24" s="1145"/>
      <c r="D24" s="1145"/>
      <c r="E24" s="1145"/>
      <c r="F24" s="1145"/>
      <c r="G24" s="1145"/>
      <c r="H24" s="1145"/>
      <c r="I24" s="1145"/>
      <c r="J24" s="1145"/>
      <c r="K24" s="1145"/>
      <c r="L24" s="1145"/>
      <c r="EA24" s="1145"/>
      <c r="EB24" s="1145"/>
      <c r="EC24" s="1145"/>
      <c r="ED24" s="1145"/>
      <c r="EE24" s="1145"/>
      <c r="EF24" s="1145"/>
      <c r="EG24" s="1145"/>
      <c r="EH24" s="1145"/>
      <c r="EI24" s="1145"/>
      <c r="EJ24" s="1145"/>
      <c r="EK24" s="1145"/>
      <c r="EL24" s="1145"/>
    </row>
    <row r="25" spans="1:142">
      <c r="A25" s="1145"/>
      <c r="B25" s="1148" t="s">
        <v>439</v>
      </c>
      <c r="C25" s="1149">
        <f>PCheckEEID</f>
        <v>10001</v>
      </c>
      <c r="D25" s="1145"/>
      <c r="E25" s="1150" t="s">
        <v>134</v>
      </c>
      <c r="F25" s="1150" t="s">
        <v>349</v>
      </c>
      <c r="G25" s="1150" t="s">
        <v>256</v>
      </c>
      <c r="H25" s="1145"/>
      <c r="I25" s="1151" t="s">
        <v>124</v>
      </c>
      <c r="J25" s="1152" t="s">
        <v>153</v>
      </c>
      <c r="K25" s="1152" t="s">
        <v>127</v>
      </c>
      <c r="L25" s="1145"/>
      <c r="EA25" s="1145"/>
      <c r="EB25" s="1148" t="s">
        <v>439</v>
      </c>
      <c r="EC25" s="1149">
        <f>PCheckEEID</f>
        <v>10001</v>
      </c>
      <c r="ED25" s="1145"/>
      <c r="EE25" s="1150" t="s">
        <v>134</v>
      </c>
      <c r="EF25" s="1150" t="s">
        <v>349</v>
      </c>
      <c r="EG25" s="1150" t="s">
        <v>256</v>
      </c>
      <c r="EH25" s="1145"/>
      <c r="EI25" s="1151" t="s">
        <v>124</v>
      </c>
      <c r="EJ25" s="1152" t="s">
        <v>153</v>
      </c>
      <c r="EK25" s="1152" t="s">
        <v>127</v>
      </c>
      <c r="EL25" s="1145"/>
    </row>
    <row r="26" spans="1:142">
      <c r="A26" s="1145"/>
      <c r="B26" s="1148" t="s">
        <v>165</v>
      </c>
      <c r="C26" s="1149" t="str">
        <f>PCheckPayeeName</f>
        <v>Tifany Wang</v>
      </c>
      <c r="D26" s="1145"/>
      <c r="E26" s="1153" t="str">
        <f>Pcknametype1</f>
        <v>Regular</v>
      </c>
      <c r="F26" s="1153">
        <f>Pckhourtype1</f>
        <v>40</v>
      </c>
      <c r="G26" s="1153">
        <f>Pckamt1</f>
        <v>1080</v>
      </c>
      <c r="H26" s="1145"/>
      <c r="I26" s="1154" t="s">
        <v>201</v>
      </c>
      <c r="J26" s="1155">
        <f>PCheckCurFIT</f>
        <v>118.16</v>
      </c>
      <c r="K26" s="1155">
        <f>PCheckYTDFIT</f>
        <v>427.59000000000003</v>
      </c>
      <c r="L26" s="1145"/>
      <c r="EA26" s="1145"/>
      <c r="EB26" s="1148" t="s">
        <v>165</v>
      </c>
      <c r="EC26" s="1149" t="str">
        <f>PCheckPayeeName</f>
        <v>Tifany Wang</v>
      </c>
      <c r="ED26" s="1145"/>
      <c r="EE26" s="1153" t="str">
        <f>Pcknametype1</f>
        <v>Regular</v>
      </c>
      <c r="EF26" s="1153">
        <f>Pckhourtype1</f>
        <v>40</v>
      </c>
      <c r="EG26" s="1153">
        <f>Pckamt1</f>
        <v>1080</v>
      </c>
      <c r="EH26" s="1145"/>
      <c r="EI26" s="1154" t="s">
        <v>201</v>
      </c>
      <c r="EJ26" s="1155">
        <f>PCheckCurFIT</f>
        <v>118.16</v>
      </c>
      <c r="EK26" s="1155">
        <f>PCheckYTDFIT</f>
        <v>427.59000000000003</v>
      </c>
      <c r="EL26" s="1145"/>
    </row>
    <row r="27" spans="1:142">
      <c r="A27" s="1145"/>
      <c r="B27" s="1148" t="s">
        <v>167</v>
      </c>
      <c r="C27" s="1149" t="str">
        <f>PCheckSSN</f>
        <v>XXX-XX-4561</v>
      </c>
      <c r="D27" s="1145"/>
      <c r="E27" s="1153">
        <f>Pcknametype2</f>
        <v>0</v>
      </c>
      <c r="F27" s="1153">
        <f>Pckhourtype2</f>
        <v>0</v>
      </c>
      <c r="G27" s="1153">
        <f>PckAmt2</f>
        <v>0</v>
      </c>
      <c r="H27" s="1145"/>
      <c r="I27" s="1154" t="s">
        <v>24</v>
      </c>
      <c r="J27" s="1155">
        <f>PckcurSIT</f>
        <v>14.33</v>
      </c>
      <c r="K27" s="1155">
        <f>PckytdSIT</f>
        <v>99.17</v>
      </c>
      <c r="L27" s="1145"/>
      <c r="EA27" s="1145"/>
      <c r="EB27" s="1148" t="s">
        <v>167</v>
      </c>
      <c r="EC27" s="1149" t="str">
        <f>PCheckSSN</f>
        <v>XXX-XX-4561</v>
      </c>
      <c r="ED27" s="1145"/>
      <c r="EE27" s="1153">
        <f>Pcknametype2</f>
        <v>0</v>
      </c>
      <c r="EF27" s="1153">
        <f>Pckhourtype2</f>
        <v>0</v>
      </c>
      <c r="EG27" s="1153">
        <f>PckAmt2</f>
        <v>0</v>
      </c>
      <c r="EH27" s="1145"/>
      <c r="EI27" s="1154" t="s">
        <v>24</v>
      </c>
      <c r="EJ27" s="1155">
        <f>PckcurSIT</f>
        <v>14.33</v>
      </c>
      <c r="EK27" s="1155">
        <f>PckytdSIT</f>
        <v>99.17</v>
      </c>
      <c r="EL27" s="1145"/>
    </row>
    <row r="28" spans="1:142">
      <c r="A28" s="1145"/>
      <c r="B28" s="1148" t="s">
        <v>199</v>
      </c>
      <c r="C28" s="1156">
        <f>PCheckDate</f>
        <v>43511</v>
      </c>
      <c r="D28" s="1145"/>
      <c r="E28" s="1153">
        <f>Pcknametype3</f>
        <v>0</v>
      </c>
      <c r="F28" s="1153">
        <f>Pckhourtype3</f>
        <v>0</v>
      </c>
      <c r="G28" s="1153">
        <f>PckAmt3</f>
        <v>0</v>
      </c>
      <c r="H28" s="1145"/>
      <c r="I28" s="1154" t="s">
        <v>49</v>
      </c>
      <c r="J28" s="1155">
        <f>pckcurOASDI</f>
        <v>66.959999999999994</v>
      </c>
      <c r="K28" s="1155">
        <f>pckytdOASDI</f>
        <v>200.88</v>
      </c>
      <c r="L28" s="1145"/>
      <c r="EA28" s="1145"/>
      <c r="EB28" s="1148" t="s">
        <v>199</v>
      </c>
      <c r="EC28" s="1156">
        <f>PCheckDate</f>
        <v>43511</v>
      </c>
      <c r="ED28" s="1145"/>
      <c r="EE28" s="1153">
        <f>Pcknametype3</f>
        <v>0</v>
      </c>
      <c r="EF28" s="1153">
        <f>Pckhourtype3</f>
        <v>0</v>
      </c>
      <c r="EG28" s="1153">
        <f>PckAmt3</f>
        <v>0</v>
      </c>
      <c r="EH28" s="1145"/>
      <c r="EI28" s="1154" t="s">
        <v>49</v>
      </c>
      <c r="EJ28" s="1155">
        <f>pckcurOASDI</f>
        <v>66.959999999999994</v>
      </c>
      <c r="EK28" s="1155">
        <f>pckytdOASDI</f>
        <v>200.88</v>
      </c>
      <c r="EL28" s="1145"/>
    </row>
    <row r="29" spans="1:142">
      <c r="A29" s="1145"/>
      <c r="B29" s="1148" t="s">
        <v>200</v>
      </c>
      <c r="C29" s="1149">
        <f>PChecknumber</f>
        <v>10014</v>
      </c>
      <c r="D29" s="1145"/>
      <c r="E29" s="1153">
        <f>Pcknametype4</f>
        <v>0</v>
      </c>
      <c r="F29" s="1153">
        <f>Pckhourtype4</f>
        <v>0</v>
      </c>
      <c r="G29" s="1153">
        <f>PckAmt4</f>
        <v>0</v>
      </c>
      <c r="H29" s="1145"/>
      <c r="I29" s="1154" t="s">
        <v>50</v>
      </c>
      <c r="J29" s="1155">
        <f>pckcurHI</f>
        <v>15.66</v>
      </c>
      <c r="K29" s="1155">
        <f>pckytdHI</f>
        <v>46.980000000000004</v>
      </c>
      <c r="L29" s="1145"/>
      <c r="EA29" s="1145"/>
      <c r="EB29" s="1148" t="s">
        <v>200</v>
      </c>
      <c r="EC29" s="1149">
        <f>PChecknumber</f>
        <v>10014</v>
      </c>
      <c r="ED29" s="1145"/>
      <c r="EE29" s="1153">
        <f>Pcknametype4</f>
        <v>0</v>
      </c>
      <c r="EF29" s="1153">
        <f>Pckhourtype4</f>
        <v>0</v>
      </c>
      <c r="EG29" s="1153">
        <f>PckAmt4</f>
        <v>0</v>
      </c>
      <c r="EH29" s="1145"/>
      <c r="EI29" s="1154" t="s">
        <v>50</v>
      </c>
      <c r="EJ29" s="1155">
        <f>pckcurHI</f>
        <v>15.66</v>
      </c>
      <c r="EK29" s="1155">
        <f>pckytdHI</f>
        <v>46.980000000000004</v>
      </c>
      <c r="EL29" s="1145"/>
    </row>
    <row r="30" spans="1:142">
      <c r="A30" s="1145"/>
      <c r="B30" s="1148" t="s">
        <v>193</v>
      </c>
      <c r="C30" s="1157">
        <f>PCheckAmt</f>
        <v>854.09</v>
      </c>
      <c r="D30" s="1145"/>
      <c r="E30" s="1153">
        <f>Pcknametype5</f>
        <v>0</v>
      </c>
      <c r="F30" s="1153">
        <f>Pckhourtype5</f>
        <v>0</v>
      </c>
      <c r="G30" s="1153">
        <f>PckAmt5</f>
        <v>0</v>
      </c>
      <c r="H30" s="1145"/>
      <c r="I30" s="1154" t="str">
        <f>PckLocalTaxName</f>
        <v>SDI</v>
      </c>
      <c r="J30" s="1155">
        <f>pckcurSDI</f>
        <v>10.8</v>
      </c>
      <c r="K30" s="1155">
        <f>pckytdSDI</f>
        <v>32.400000000000006</v>
      </c>
      <c r="L30" s="1145"/>
      <c r="EA30" s="1145"/>
      <c r="EB30" s="1148" t="s">
        <v>193</v>
      </c>
      <c r="EC30" s="1157">
        <f>PCheckAmt</f>
        <v>854.09</v>
      </c>
      <c r="ED30" s="1145"/>
      <c r="EE30" s="1153">
        <f>Pcknametype5</f>
        <v>0</v>
      </c>
      <c r="EF30" s="1153">
        <f>Pckhourtype5</f>
        <v>0</v>
      </c>
      <c r="EG30" s="1153">
        <f>PckAmt5</f>
        <v>0</v>
      </c>
      <c r="EH30" s="1145"/>
      <c r="EI30" s="1154" t="str">
        <f>PckLocalTaxName</f>
        <v>SDI</v>
      </c>
      <c r="EJ30" s="1155">
        <f>pckcurSDI</f>
        <v>10.8</v>
      </c>
      <c r="EK30" s="1155">
        <f>pckytdSDI</f>
        <v>32.400000000000006</v>
      </c>
      <c r="EL30" s="1145"/>
    </row>
    <row r="31" spans="1:142">
      <c r="A31" s="1145"/>
      <c r="B31" s="1145"/>
      <c r="C31" s="1149"/>
      <c r="D31" s="1145"/>
      <c r="E31" s="1153">
        <f>Pcknametype6</f>
        <v>0</v>
      </c>
      <c r="F31" s="1153">
        <f>Pckhourtype6</f>
        <v>0</v>
      </c>
      <c r="G31" s="1153">
        <f>PckAmt6</f>
        <v>0</v>
      </c>
      <c r="H31" s="1145"/>
      <c r="I31" s="1154" t="str">
        <f>PckDednametype1</f>
        <v>401K</v>
      </c>
      <c r="J31" s="1155">
        <f>PckDedcur1</f>
        <v>0</v>
      </c>
      <c r="K31" s="1153">
        <f>PckDedytd1</f>
        <v>0</v>
      </c>
      <c r="L31" s="1145"/>
      <c r="EA31" s="1145"/>
      <c r="EB31" s="1145"/>
      <c r="EC31" s="1149"/>
      <c r="ED31" s="1145"/>
      <c r="EE31" s="1153">
        <f>Pcknametype6</f>
        <v>0</v>
      </c>
      <c r="EF31" s="1153">
        <f>Pckhourtype6</f>
        <v>0</v>
      </c>
      <c r="EG31" s="1153">
        <f>PckAmt6</f>
        <v>0</v>
      </c>
      <c r="EH31" s="1145"/>
      <c r="EI31" s="1154" t="str">
        <f>PckDednametype1</f>
        <v>401K</v>
      </c>
      <c r="EJ31" s="1155">
        <f>PckDedcur1</f>
        <v>0</v>
      </c>
      <c r="EK31" s="1153">
        <f>PckDedytd1</f>
        <v>0</v>
      </c>
      <c r="EL31" s="1145"/>
    </row>
    <row r="32" spans="1:142">
      <c r="A32" s="1145"/>
      <c r="B32" s="1148" t="s">
        <v>550</v>
      </c>
      <c r="C32" s="1158">
        <f>PckVacation_Accrued</f>
        <v>0</v>
      </c>
      <c r="D32" s="1145"/>
      <c r="E32" s="1153">
        <f>Pcknametype7</f>
        <v>0</v>
      </c>
      <c r="F32" s="1153">
        <f>Pckhourtype7</f>
        <v>0</v>
      </c>
      <c r="G32" s="1153">
        <f>PckAmt7</f>
        <v>0</v>
      </c>
      <c r="H32" s="1145"/>
      <c r="I32" s="1154" t="str">
        <f>PckDednametype2</f>
        <v>125P</v>
      </c>
      <c r="J32" s="1155">
        <f>PckDedCur2</f>
        <v>0</v>
      </c>
      <c r="K32" s="1153">
        <f>PckDedytd2</f>
        <v>0</v>
      </c>
      <c r="L32" s="1145"/>
      <c r="EA32" s="1145"/>
      <c r="EB32" s="1148" t="s">
        <v>550</v>
      </c>
      <c r="EC32" s="1158">
        <f>PckVacation_Accrued</f>
        <v>0</v>
      </c>
      <c r="ED32" s="1145"/>
      <c r="EE32" s="1153">
        <f>Pcknametype7</f>
        <v>0</v>
      </c>
      <c r="EF32" s="1153">
        <f>Pckhourtype7</f>
        <v>0</v>
      </c>
      <c r="EG32" s="1153">
        <f>PckAmt7</f>
        <v>0</v>
      </c>
      <c r="EH32" s="1145"/>
      <c r="EI32" s="1154" t="str">
        <f>PckDednametype2</f>
        <v>125P</v>
      </c>
      <c r="EJ32" s="1155">
        <f>PckDedCur2</f>
        <v>0</v>
      </c>
      <c r="EK32" s="1153">
        <f>PckDedytd2</f>
        <v>0</v>
      </c>
      <c r="EL32" s="1145"/>
    </row>
    <row r="33" spans="1:142">
      <c r="A33" s="1145"/>
      <c r="B33" s="1148" t="s">
        <v>360</v>
      </c>
      <c r="C33" s="1159">
        <f>PckVacation_Used</f>
        <v>0</v>
      </c>
      <c r="D33" s="1145"/>
      <c r="E33" s="1153">
        <f>Pcknametype8</f>
        <v>0</v>
      </c>
      <c r="F33" s="1153">
        <f>Pckhourtype8</f>
        <v>0</v>
      </c>
      <c r="G33" s="1153">
        <f>PckAmt8</f>
        <v>0</v>
      </c>
      <c r="H33" s="1145"/>
      <c r="I33" s="1154" t="str">
        <f>PckDednametype3</f>
        <v>HSA</v>
      </c>
      <c r="J33" s="1155">
        <f>PckDedCur3</f>
        <v>0</v>
      </c>
      <c r="K33" s="1153">
        <f>PckDedytd3</f>
        <v>0</v>
      </c>
      <c r="L33" s="1145"/>
      <c r="EA33" s="1145"/>
      <c r="EB33" s="1148" t="s">
        <v>360</v>
      </c>
      <c r="EC33" s="1159">
        <f>PckVacation_Used</f>
        <v>0</v>
      </c>
      <c r="ED33" s="1145"/>
      <c r="EE33" s="1153">
        <f>Pcknametype8</f>
        <v>0</v>
      </c>
      <c r="EF33" s="1153">
        <f>Pckhourtype8</f>
        <v>0</v>
      </c>
      <c r="EG33" s="1153">
        <f>PckAmt8</f>
        <v>0</v>
      </c>
      <c r="EH33" s="1145"/>
      <c r="EI33" s="1154" t="str">
        <f>PckDednametype3</f>
        <v>HSA</v>
      </c>
      <c r="EJ33" s="1155">
        <f>PckDedCur3</f>
        <v>0</v>
      </c>
      <c r="EK33" s="1153">
        <f>PckDedytd3</f>
        <v>0</v>
      </c>
      <c r="EL33" s="1145"/>
    </row>
    <row r="34" spans="1:142">
      <c r="A34" s="1145"/>
      <c r="B34" s="1148" t="s">
        <v>551</v>
      </c>
      <c r="C34" s="1158">
        <f>PckVacation_Balance</f>
        <v>0</v>
      </c>
      <c r="D34" s="1145"/>
      <c r="E34" s="1153">
        <f>Pcknametype9</f>
        <v>0</v>
      </c>
      <c r="F34" s="1153">
        <f>Pckhourtype9</f>
        <v>0</v>
      </c>
      <c r="G34" s="1153">
        <f>PckAmt9</f>
        <v>0</v>
      </c>
      <c r="H34" s="1145"/>
      <c r="I34" s="1154" t="str">
        <f>PckDednametype4</f>
        <v>Other</v>
      </c>
      <c r="J34" s="1155">
        <f>PckDedCur4</f>
        <v>0</v>
      </c>
      <c r="K34" s="1153">
        <f>PckDedytd4</f>
        <v>0</v>
      </c>
      <c r="L34" s="1145"/>
      <c r="EA34" s="1145"/>
      <c r="EB34" s="1148" t="s">
        <v>551</v>
      </c>
      <c r="EC34" s="1158">
        <f>PckVacation_Balance</f>
        <v>0</v>
      </c>
      <c r="ED34" s="1145"/>
      <c r="EE34" s="1153">
        <f>Pcknametype9</f>
        <v>0</v>
      </c>
      <c r="EF34" s="1153">
        <f>Pckhourtype9</f>
        <v>0</v>
      </c>
      <c r="EG34" s="1153">
        <f>PckAmt9</f>
        <v>0</v>
      </c>
      <c r="EH34" s="1145"/>
      <c r="EI34" s="1154" t="str">
        <f>PckDednametype4</f>
        <v>Other</v>
      </c>
      <c r="EJ34" s="1155">
        <f>PckDedCur4</f>
        <v>0</v>
      </c>
      <c r="EK34" s="1153">
        <f>PckDedytd4</f>
        <v>0</v>
      </c>
      <c r="EL34" s="1145"/>
    </row>
    <row r="35" spans="1:142">
      <c r="A35" s="1145"/>
      <c r="B35" s="1145"/>
      <c r="C35" s="1145"/>
      <c r="D35" s="1145"/>
      <c r="E35" s="1151" t="s">
        <v>94</v>
      </c>
      <c r="F35" s="1152" t="s">
        <v>153</v>
      </c>
      <c r="G35" s="1152" t="s">
        <v>127</v>
      </c>
      <c r="H35" s="1145"/>
      <c r="I35" s="1154" t="s">
        <v>225</v>
      </c>
      <c r="J35" s="1155">
        <f>PckDedCur5</f>
        <v>225.91</v>
      </c>
      <c r="K35" s="1155">
        <f>PckDedytd5</f>
        <v>807.02</v>
      </c>
      <c r="L35" s="1145"/>
      <c r="EA35" s="1145"/>
      <c r="EB35" s="1145"/>
      <c r="EC35" s="1145"/>
      <c r="ED35" s="1145"/>
      <c r="EE35" s="1151" t="s">
        <v>94</v>
      </c>
      <c r="EF35" s="1152" t="s">
        <v>153</v>
      </c>
      <c r="EG35" s="1152" t="s">
        <v>127</v>
      </c>
      <c r="EH35" s="1145"/>
      <c r="EI35" s="1154" t="s">
        <v>225</v>
      </c>
      <c r="EJ35" s="1155">
        <f>PckDedCur5</f>
        <v>225.91</v>
      </c>
      <c r="EK35" s="1155">
        <f>PckDedytd5</f>
        <v>807.02</v>
      </c>
      <c r="EL35" s="1145"/>
    </row>
    <row r="36" spans="1:142">
      <c r="A36" s="1145"/>
      <c r="B36" s="1145"/>
      <c r="C36" s="1145"/>
      <c r="D36" s="1145"/>
      <c r="E36" s="1151" t="s">
        <v>134</v>
      </c>
      <c r="F36" s="1150">
        <f>PCheckCurWage</f>
        <v>1080</v>
      </c>
      <c r="G36" s="1150">
        <f>PCheckTYDWage</f>
        <v>3240</v>
      </c>
      <c r="H36" s="1160"/>
      <c r="I36" s="1151" t="s">
        <v>156</v>
      </c>
      <c r="J36" s="1150">
        <f>Net_Paycur</f>
        <v>854.09</v>
      </c>
      <c r="K36" s="1150">
        <f>PckNetYTD</f>
        <v>2432.98</v>
      </c>
      <c r="L36" s="1145"/>
      <c r="EA36" s="1145"/>
      <c r="EB36" s="1145"/>
      <c r="EC36" s="1145"/>
      <c r="ED36" s="1145"/>
      <c r="EE36" s="1151" t="s">
        <v>134</v>
      </c>
      <c r="EF36" s="1150">
        <f>PCheckCurWage</f>
        <v>1080</v>
      </c>
      <c r="EG36" s="1150">
        <f>PCheckTYDWage</f>
        <v>3240</v>
      </c>
      <c r="EH36" s="1160"/>
      <c r="EI36" s="1151" t="s">
        <v>156</v>
      </c>
      <c r="EJ36" s="1150">
        <f>Net_Paycur</f>
        <v>854.09</v>
      </c>
      <c r="EK36" s="1150">
        <f>PckNetYTD</f>
        <v>2432.98</v>
      </c>
      <c r="EL36" s="1145"/>
    </row>
    <row r="37" spans="1:142">
      <c r="A37" s="1145"/>
      <c r="B37" s="1145"/>
      <c r="C37" s="1145"/>
      <c r="D37" s="1145"/>
      <c r="E37" s="1145"/>
      <c r="F37" s="1145"/>
      <c r="G37" s="1145"/>
      <c r="H37" s="1145"/>
      <c r="I37" s="1145"/>
      <c r="J37" s="1145"/>
      <c r="K37" s="1145"/>
      <c r="L37" s="1145"/>
      <c r="EA37" s="1145"/>
      <c r="EB37" s="1145"/>
      <c r="EC37" s="1145"/>
      <c r="ED37" s="1145"/>
      <c r="EE37" s="1145"/>
      <c r="EF37" s="1145"/>
      <c r="EG37" s="1145"/>
      <c r="EH37" s="1145"/>
      <c r="EI37" s="1145"/>
      <c r="EJ37" s="1145"/>
      <c r="EK37" s="1145"/>
      <c r="EL37" s="1145"/>
    </row>
    <row r="38" spans="1:142">
      <c r="A38" s="1145"/>
      <c r="B38" s="1145"/>
      <c r="C38" s="1145"/>
      <c r="D38" s="1145"/>
      <c r="E38" s="1145"/>
      <c r="F38" s="1145"/>
      <c r="G38" s="1145"/>
      <c r="H38" s="1145"/>
      <c r="I38" s="1145"/>
      <c r="J38" s="1145"/>
      <c r="K38" s="1145"/>
      <c r="L38" s="1145"/>
      <c r="EA38" s="1145"/>
      <c r="EB38" s="1145"/>
      <c r="EC38" s="1145"/>
      <c r="ED38" s="1145"/>
      <c r="EE38" s="1145"/>
      <c r="EF38" s="1145"/>
      <c r="EG38" s="1145"/>
      <c r="EH38" s="1145"/>
      <c r="EI38" s="1145"/>
      <c r="EJ38" s="1145"/>
      <c r="EK38" s="1145"/>
      <c r="EL38" s="1145"/>
    </row>
    <row r="39" spans="1:142">
      <c r="A39" s="1145"/>
      <c r="B39" s="1145"/>
      <c r="C39" s="1145"/>
      <c r="D39" s="1145"/>
      <c r="E39" s="1145"/>
      <c r="F39" s="1145"/>
      <c r="G39" s="1145"/>
      <c r="H39" s="1145"/>
      <c r="I39" s="1145"/>
      <c r="J39" s="1145"/>
      <c r="K39" s="1145"/>
      <c r="L39" s="1145"/>
      <c r="EA39" s="1145"/>
      <c r="EB39" s="1145"/>
      <c r="EC39" s="1145"/>
      <c r="ED39" s="1145"/>
      <c r="EE39" s="1145"/>
      <c r="EF39" s="1145"/>
      <c r="EG39" s="1145"/>
      <c r="EH39" s="1145"/>
      <c r="EI39" s="1145"/>
      <c r="EJ39" s="1145"/>
      <c r="EK39" s="1145"/>
      <c r="EL39" s="1145"/>
    </row>
    <row r="40" spans="1:142">
      <c r="A40" s="1145"/>
      <c r="B40" s="1145"/>
      <c r="C40" s="1145"/>
      <c r="D40" s="1145"/>
      <c r="E40" s="1145"/>
      <c r="F40" s="1145"/>
      <c r="G40" s="1145"/>
      <c r="H40" s="1145"/>
      <c r="I40" s="1145"/>
      <c r="J40" s="1145"/>
      <c r="K40" s="1145"/>
      <c r="L40" s="1145"/>
      <c r="EA40" s="1145"/>
      <c r="EB40" s="1145"/>
      <c r="EC40" s="1145"/>
      <c r="ED40" s="1145"/>
      <c r="EE40" s="1145"/>
      <c r="EF40" s="1145"/>
      <c r="EG40" s="1145"/>
      <c r="EH40" s="1145"/>
      <c r="EI40" s="1145"/>
      <c r="EJ40" s="1145"/>
      <c r="EK40" s="1145"/>
      <c r="EL40" s="1145"/>
    </row>
    <row r="41" spans="1:142">
      <c r="A41" s="1145"/>
      <c r="B41" s="1145"/>
      <c r="C41" s="1145"/>
      <c r="D41" s="1145"/>
      <c r="E41" s="1145"/>
      <c r="F41" s="1145"/>
      <c r="G41" s="1145"/>
      <c r="H41" s="1145"/>
      <c r="I41" s="1145"/>
      <c r="J41" s="1145"/>
      <c r="K41" s="1145"/>
      <c r="L41" s="1145"/>
      <c r="EA41" s="1145"/>
      <c r="EB41" s="1145"/>
      <c r="EC41" s="1145"/>
      <c r="ED41" s="1145"/>
      <c r="EE41" s="1145"/>
      <c r="EF41" s="1145"/>
      <c r="EG41" s="1145"/>
      <c r="EH41" s="1145"/>
      <c r="EI41" s="1145"/>
      <c r="EJ41" s="1145"/>
      <c r="EK41" s="1145"/>
      <c r="EL41" s="1145"/>
    </row>
    <row r="42" spans="1:142">
      <c r="A42" s="1145"/>
      <c r="B42" s="1148" t="s">
        <v>439</v>
      </c>
      <c r="C42" s="1149">
        <f>PCheckEEID</f>
        <v>10001</v>
      </c>
      <c r="D42" s="1145"/>
      <c r="E42" s="1150" t="s">
        <v>134</v>
      </c>
      <c r="F42" s="1150" t="s">
        <v>349</v>
      </c>
      <c r="G42" s="1150" t="s">
        <v>256</v>
      </c>
      <c r="H42" s="1145"/>
      <c r="I42" s="1151" t="s">
        <v>124</v>
      </c>
      <c r="J42" s="1152" t="s">
        <v>153</v>
      </c>
      <c r="K42" s="1152" t="s">
        <v>127</v>
      </c>
      <c r="L42" s="1145"/>
      <c r="EA42" s="1145"/>
      <c r="EB42" s="1148" t="s">
        <v>439</v>
      </c>
      <c r="EC42" s="1149">
        <f>PCheckEEID</f>
        <v>10001</v>
      </c>
      <c r="ED42" s="1145"/>
      <c r="EE42" s="1150" t="s">
        <v>134</v>
      </c>
      <c r="EF42" s="1150" t="s">
        <v>349</v>
      </c>
      <c r="EG42" s="1150" t="s">
        <v>256</v>
      </c>
      <c r="EH42" s="1145"/>
      <c r="EI42" s="1151" t="s">
        <v>124</v>
      </c>
      <c r="EJ42" s="1152" t="s">
        <v>153</v>
      </c>
      <c r="EK42" s="1152" t="s">
        <v>127</v>
      </c>
      <c r="EL42" s="1145"/>
    </row>
    <row r="43" spans="1:142">
      <c r="A43" s="1145"/>
      <c r="B43" s="1148" t="s">
        <v>165</v>
      </c>
      <c r="C43" s="1149" t="str">
        <f>PCheckPayeeName</f>
        <v>Tifany Wang</v>
      </c>
      <c r="D43" s="1145"/>
      <c r="E43" s="1153" t="str">
        <f>Pcknametype1</f>
        <v>Regular</v>
      </c>
      <c r="F43" s="1153">
        <f>Pckhourtype1</f>
        <v>40</v>
      </c>
      <c r="G43" s="1153">
        <f>Pckamt1</f>
        <v>1080</v>
      </c>
      <c r="H43" s="1145"/>
      <c r="I43" s="1154" t="s">
        <v>201</v>
      </c>
      <c r="J43" s="1155">
        <f>PCheckCurFIT</f>
        <v>118.16</v>
      </c>
      <c r="K43" s="1155">
        <f>PCheckYTDFIT</f>
        <v>427.59000000000003</v>
      </c>
      <c r="L43" s="1145"/>
      <c r="EA43" s="1145"/>
      <c r="EB43" s="1148" t="s">
        <v>165</v>
      </c>
      <c r="EC43" s="1149" t="str">
        <f>PCheckPayeeName</f>
        <v>Tifany Wang</v>
      </c>
      <c r="ED43" s="1145"/>
      <c r="EE43" s="1153" t="str">
        <f>Pcknametype1</f>
        <v>Regular</v>
      </c>
      <c r="EF43" s="1153">
        <f>Pckhourtype1</f>
        <v>40</v>
      </c>
      <c r="EG43" s="1153">
        <f>Pckamt1</f>
        <v>1080</v>
      </c>
      <c r="EH43" s="1145"/>
      <c r="EI43" s="1154" t="s">
        <v>201</v>
      </c>
      <c r="EJ43" s="1155">
        <f>PCheckCurFIT</f>
        <v>118.16</v>
      </c>
      <c r="EK43" s="1155">
        <f>PCheckYTDFIT</f>
        <v>427.59000000000003</v>
      </c>
      <c r="EL43" s="1145"/>
    </row>
    <row r="44" spans="1:142">
      <c r="A44" s="1145"/>
      <c r="B44" s="1148" t="s">
        <v>167</v>
      </c>
      <c r="C44" s="1149" t="str">
        <f>PCheckSSN</f>
        <v>XXX-XX-4561</v>
      </c>
      <c r="D44" s="1145"/>
      <c r="E44" s="1153">
        <f>Pcknametype2</f>
        <v>0</v>
      </c>
      <c r="F44" s="1153">
        <f>Pckhourtype2</f>
        <v>0</v>
      </c>
      <c r="G44" s="1153">
        <f>PckAmt2</f>
        <v>0</v>
      </c>
      <c r="H44" s="1145"/>
      <c r="I44" s="1154" t="s">
        <v>24</v>
      </c>
      <c r="J44" s="1155">
        <f>PckcurSIT</f>
        <v>14.33</v>
      </c>
      <c r="K44" s="1155">
        <f>PckytdSIT</f>
        <v>99.17</v>
      </c>
      <c r="L44" s="1145"/>
      <c r="EA44" s="1145"/>
      <c r="EB44" s="1148" t="s">
        <v>167</v>
      </c>
      <c r="EC44" s="1149" t="str">
        <f>PCheckSSN</f>
        <v>XXX-XX-4561</v>
      </c>
      <c r="ED44" s="1145"/>
      <c r="EE44" s="1153">
        <f>Pcknametype2</f>
        <v>0</v>
      </c>
      <c r="EF44" s="1153">
        <f>Pckhourtype2</f>
        <v>0</v>
      </c>
      <c r="EG44" s="1153">
        <f>PckAmt2</f>
        <v>0</v>
      </c>
      <c r="EH44" s="1145"/>
      <c r="EI44" s="1154" t="s">
        <v>24</v>
      </c>
      <c r="EJ44" s="1155">
        <f>PckcurSIT</f>
        <v>14.33</v>
      </c>
      <c r="EK44" s="1155">
        <f>PckytdSIT</f>
        <v>99.17</v>
      </c>
      <c r="EL44" s="1145"/>
    </row>
    <row r="45" spans="1:142">
      <c r="A45" s="1145"/>
      <c r="B45" s="1148" t="s">
        <v>199</v>
      </c>
      <c r="C45" s="1156">
        <f>PCheckDate</f>
        <v>43511</v>
      </c>
      <c r="D45" s="1145"/>
      <c r="E45" s="1153">
        <f>Pcknametype3</f>
        <v>0</v>
      </c>
      <c r="F45" s="1153">
        <f>Pckhourtype3</f>
        <v>0</v>
      </c>
      <c r="G45" s="1153">
        <f>PckAmt3</f>
        <v>0</v>
      </c>
      <c r="H45" s="1145"/>
      <c r="I45" s="1154" t="s">
        <v>49</v>
      </c>
      <c r="J45" s="1155">
        <f>pckcurOASDI</f>
        <v>66.959999999999994</v>
      </c>
      <c r="K45" s="1155">
        <f>pckytdOASDI</f>
        <v>200.88</v>
      </c>
      <c r="L45" s="1145"/>
      <c r="EA45" s="1145"/>
      <c r="EB45" s="1148" t="s">
        <v>199</v>
      </c>
      <c r="EC45" s="1156">
        <f>PCheckDate</f>
        <v>43511</v>
      </c>
      <c r="ED45" s="1145"/>
      <c r="EE45" s="1153">
        <f>Pcknametype3</f>
        <v>0</v>
      </c>
      <c r="EF45" s="1153">
        <f>Pckhourtype3</f>
        <v>0</v>
      </c>
      <c r="EG45" s="1153">
        <f>PckAmt3</f>
        <v>0</v>
      </c>
      <c r="EH45" s="1145"/>
      <c r="EI45" s="1154" t="s">
        <v>49</v>
      </c>
      <c r="EJ45" s="1155">
        <f>pckcurOASDI</f>
        <v>66.959999999999994</v>
      </c>
      <c r="EK45" s="1155">
        <f>pckytdOASDI</f>
        <v>200.88</v>
      </c>
      <c r="EL45" s="1145"/>
    </row>
    <row r="46" spans="1:142">
      <c r="A46" s="1145"/>
      <c r="B46" s="1148" t="s">
        <v>200</v>
      </c>
      <c r="C46" s="1149">
        <f>PChecknumber</f>
        <v>10014</v>
      </c>
      <c r="D46" s="1145"/>
      <c r="E46" s="1153">
        <f>Pcknametype4</f>
        <v>0</v>
      </c>
      <c r="F46" s="1153">
        <f>Pckhourtype4</f>
        <v>0</v>
      </c>
      <c r="G46" s="1153">
        <f>PckAmt4</f>
        <v>0</v>
      </c>
      <c r="H46" s="1145"/>
      <c r="I46" s="1154" t="s">
        <v>50</v>
      </c>
      <c r="J46" s="1155">
        <f>pckcurHI</f>
        <v>15.66</v>
      </c>
      <c r="K46" s="1155">
        <f>pckytdHI</f>
        <v>46.980000000000004</v>
      </c>
      <c r="L46" s="1145"/>
      <c r="EA46" s="1145"/>
      <c r="EB46" s="1148" t="s">
        <v>200</v>
      </c>
      <c r="EC46" s="1149">
        <f>PChecknumber</f>
        <v>10014</v>
      </c>
      <c r="ED46" s="1145"/>
      <c r="EE46" s="1153">
        <f>Pcknametype4</f>
        <v>0</v>
      </c>
      <c r="EF46" s="1153">
        <f>Pckhourtype4</f>
        <v>0</v>
      </c>
      <c r="EG46" s="1153">
        <f>PckAmt4</f>
        <v>0</v>
      </c>
      <c r="EH46" s="1145"/>
      <c r="EI46" s="1154" t="s">
        <v>50</v>
      </c>
      <c r="EJ46" s="1155">
        <f>pckcurHI</f>
        <v>15.66</v>
      </c>
      <c r="EK46" s="1155">
        <f>pckytdHI</f>
        <v>46.980000000000004</v>
      </c>
      <c r="EL46" s="1145"/>
    </row>
    <row r="47" spans="1:142">
      <c r="A47" s="1145"/>
      <c r="B47" s="1148" t="s">
        <v>193</v>
      </c>
      <c r="C47" s="1157">
        <f>PCheckAmt</f>
        <v>854.09</v>
      </c>
      <c r="D47" s="1145"/>
      <c r="E47" s="1153">
        <f>Pcknametype5</f>
        <v>0</v>
      </c>
      <c r="F47" s="1153">
        <f>Pckhourtype5</f>
        <v>0</v>
      </c>
      <c r="G47" s="1153">
        <f>PckAmt5</f>
        <v>0</v>
      </c>
      <c r="H47" s="1145"/>
      <c r="I47" s="1154" t="str">
        <f>PckLocalTaxName</f>
        <v>SDI</v>
      </c>
      <c r="J47" s="1155">
        <f>pckcurSDI</f>
        <v>10.8</v>
      </c>
      <c r="K47" s="1155">
        <f>pckytdSDI</f>
        <v>32.400000000000006</v>
      </c>
      <c r="L47" s="1145"/>
      <c r="EA47" s="1145"/>
      <c r="EB47" s="1148" t="s">
        <v>193</v>
      </c>
      <c r="EC47" s="1157">
        <f>PCheckAmt</f>
        <v>854.09</v>
      </c>
      <c r="ED47" s="1145"/>
      <c r="EE47" s="1153">
        <f>Pcknametype5</f>
        <v>0</v>
      </c>
      <c r="EF47" s="1153">
        <f>Pckhourtype5</f>
        <v>0</v>
      </c>
      <c r="EG47" s="1153">
        <f>PckAmt5</f>
        <v>0</v>
      </c>
      <c r="EH47" s="1145"/>
      <c r="EI47" s="1154" t="str">
        <f>PckLocalTaxName</f>
        <v>SDI</v>
      </c>
      <c r="EJ47" s="1155">
        <f>pckcurSDI</f>
        <v>10.8</v>
      </c>
      <c r="EK47" s="1155">
        <f>pckytdSDI</f>
        <v>32.400000000000006</v>
      </c>
      <c r="EL47" s="1145"/>
    </row>
    <row r="48" spans="1:142">
      <c r="A48" s="1145"/>
      <c r="B48" s="1145"/>
      <c r="C48" s="1149"/>
      <c r="D48" s="1145"/>
      <c r="E48" s="1153">
        <f>Pcknametype6</f>
        <v>0</v>
      </c>
      <c r="F48" s="1153">
        <f>Pckhourtype6</f>
        <v>0</v>
      </c>
      <c r="G48" s="1153">
        <f>PckAmt6</f>
        <v>0</v>
      </c>
      <c r="H48" s="1145"/>
      <c r="I48" s="1154" t="str">
        <f>PckDednametype1</f>
        <v>401K</v>
      </c>
      <c r="J48" s="1155">
        <f>PckDedcur1</f>
        <v>0</v>
      </c>
      <c r="K48" s="1153">
        <f>PckDedytd1</f>
        <v>0</v>
      </c>
      <c r="L48" s="1145"/>
      <c r="EA48" s="1145"/>
      <c r="EB48" s="1145"/>
      <c r="EC48" s="1149"/>
      <c r="ED48" s="1145"/>
      <c r="EE48" s="1153">
        <f>Pcknametype6</f>
        <v>0</v>
      </c>
      <c r="EF48" s="1153">
        <f>Pckhourtype6</f>
        <v>0</v>
      </c>
      <c r="EG48" s="1153">
        <f>PckAmt6</f>
        <v>0</v>
      </c>
      <c r="EH48" s="1145"/>
      <c r="EI48" s="1154" t="str">
        <f>PckDednametype1</f>
        <v>401K</v>
      </c>
      <c r="EJ48" s="1155">
        <f>PckDedcur1</f>
        <v>0</v>
      </c>
      <c r="EK48" s="1153">
        <f>PckDedytd1</f>
        <v>0</v>
      </c>
      <c r="EL48" s="1145"/>
    </row>
    <row r="49" spans="1:143">
      <c r="A49" s="1145"/>
      <c r="B49" s="1148" t="s">
        <v>550</v>
      </c>
      <c r="C49" s="1158">
        <f>PckVacation_Accrued</f>
        <v>0</v>
      </c>
      <c r="D49" s="1145"/>
      <c r="E49" s="1153">
        <f>Pcknametype7</f>
        <v>0</v>
      </c>
      <c r="F49" s="1153">
        <f>Pckhourtype7</f>
        <v>0</v>
      </c>
      <c r="G49" s="1153">
        <f>PckAmt7</f>
        <v>0</v>
      </c>
      <c r="H49" s="1145"/>
      <c r="I49" s="1154" t="str">
        <f>PckDednametype2</f>
        <v>125P</v>
      </c>
      <c r="J49" s="1155">
        <f>PckDedCur2</f>
        <v>0</v>
      </c>
      <c r="K49" s="1153">
        <f>PckDedytd2</f>
        <v>0</v>
      </c>
      <c r="L49" s="1145"/>
      <c r="EA49" s="1145"/>
      <c r="EB49" s="1148" t="s">
        <v>550</v>
      </c>
      <c r="EC49" s="1158">
        <f>PckVacation_Accrued</f>
        <v>0</v>
      </c>
      <c r="ED49" s="1145"/>
      <c r="EE49" s="1153">
        <f>Pcknametype7</f>
        <v>0</v>
      </c>
      <c r="EF49" s="1153">
        <f>Pckhourtype7</f>
        <v>0</v>
      </c>
      <c r="EG49" s="1153">
        <f>PckAmt7</f>
        <v>0</v>
      </c>
      <c r="EH49" s="1145"/>
      <c r="EI49" s="1154" t="str">
        <f>PckDednametype2</f>
        <v>125P</v>
      </c>
      <c r="EJ49" s="1155">
        <f>PckDedCur2</f>
        <v>0</v>
      </c>
      <c r="EK49" s="1153">
        <f>PckDedytd2</f>
        <v>0</v>
      </c>
      <c r="EL49" s="1145"/>
    </row>
    <row r="50" spans="1:143">
      <c r="A50" s="1145"/>
      <c r="B50" s="1148" t="s">
        <v>360</v>
      </c>
      <c r="C50" s="1159">
        <f>PckVacation_Used</f>
        <v>0</v>
      </c>
      <c r="D50" s="1145"/>
      <c r="E50" s="1153">
        <f>Pcknametype8</f>
        <v>0</v>
      </c>
      <c r="F50" s="1153">
        <f>Pckhourtype8</f>
        <v>0</v>
      </c>
      <c r="G50" s="1153">
        <f>PckAmt8</f>
        <v>0</v>
      </c>
      <c r="H50" s="1145"/>
      <c r="I50" s="1154" t="str">
        <f>PckDednametype3</f>
        <v>HSA</v>
      </c>
      <c r="J50" s="1155">
        <f>PckDedCur3</f>
        <v>0</v>
      </c>
      <c r="K50" s="1153">
        <f>PckDedytd3</f>
        <v>0</v>
      </c>
      <c r="L50" s="1145"/>
      <c r="EA50" s="1145"/>
      <c r="EB50" s="1148" t="s">
        <v>360</v>
      </c>
      <c r="EC50" s="1159">
        <f>PckVacation_Used</f>
        <v>0</v>
      </c>
      <c r="ED50" s="1145"/>
      <c r="EE50" s="1153">
        <f>Pcknametype8</f>
        <v>0</v>
      </c>
      <c r="EF50" s="1153">
        <f>Pckhourtype8</f>
        <v>0</v>
      </c>
      <c r="EG50" s="1153">
        <f>PckAmt8</f>
        <v>0</v>
      </c>
      <c r="EH50" s="1145"/>
      <c r="EI50" s="1154" t="str">
        <f>PckDednametype3</f>
        <v>HSA</v>
      </c>
      <c r="EJ50" s="1155">
        <f>PckDedCur3</f>
        <v>0</v>
      </c>
      <c r="EK50" s="1153">
        <f>PckDedytd3</f>
        <v>0</v>
      </c>
      <c r="EL50" s="1145"/>
    </row>
    <row r="51" spans="1:143">
      <c r="A51" s="1145"/>
      <c r="B51" s="1148" t="s">
        <v>551</v>
      </c>
      <c r="C51" s="1158">
        <f>PckVacation_Balance</f>
        <v>0</v>
      </c>
      <c r="D51" s="1145"/>
      <c r="E51" s="1153">
        <f>Pcknametype9</f>
        <v>0</v>
      </c>
      <c r="F51" s="1153">
        <f>Pckhourtype9</f>
        <v>0</v>
      </c>
      <c r="G51" s="1153">
        <f>PckAmt9</f>
        <v>0</v>
      </c>
      <c r="H51" s="1145"/>
      <c r="I51" s="1154" t="str">
        <f>PckDednametype4</f>
        <v>Other</v>
      </c>
      <c r="J51" s="1155">
        <f>PckDedCur4</f>
        <v>0</v>
      </c>
      <c r="K51" s="1153">
        <f>PckDedytd4</f>
        <v>0</v>
      </c>
      <c r="L51" s="1145"/>
      <c r="EA51" s="1145"/>
      <c r="EB51" s="1148" t="s">
        <v>551</v>
      </c>
      <c r="EC51" s="1158">
        <f>PckVacation_Balance</f>
        <v>0</v>
      </c>
      <c r="ED51" s="1145"/>
      <c r="EE51" s="1153">
        <f>Pcknametype9</f>
        <v>0</v>
      </c>
      <c r="EF51" s="1153">
        <f>Pckhourtype9</f>
        <v>0</v>
      </c>
      <c r="EG51" s="1153">
        <f>PckAmt9</f>
        <v>0</v>
      </c>
      <c r="EH51" s="1145"/>
      <c r="EI51" s="1154" t="str">
        <f>PckDednametype4</f>
        <v>Other</v>
      </c>
      <c r="EJ51" s="1155">
        <f>PckDedCur4</f>
        <v>0</v>
      </c>
      <c r="EK51" s="1153">
        <f>PckDedytd4</f>
        <v>0</v>
      </c>
      <c r="EL51" s="1145"/>
    </row>
    <row r="52" spans="1:143">
      <c r="A52" s="1145"/>
      <c r="B52" s="1145"/>
      <c r="C52" s="1145"/>
      <c r="D52" s="1145"/>
      <c r="E52" s="1151" t="s">
        <v>94</v>
      </c>
      <c r="F52" s="1152" t="s">
        <v>153</v>
      </c>
      <c r="G52" s="1152" t="s">
        <v>127</v>
      </c>
      <c r="H52" s="1145"/>
      <c r="I52" s="1154" t="s">
        <v>225</v>
      </c>
      <c r="J52" s="1155">
        <f>PckDedCur5</f>
        <v>225.91</v>
      </c>
      <c r="K52" s="1155">
        <f>PckDedytd5</f>
        <v>807.02</v>
      </c>
      <c r="L52" s="1145"/>
      <c r="EA52" s="1145"/>
      <c r="EB52" s="1145"/>
      <c r="EC52" s="1145"/>
      <c r="ED52" s="1145"/>
      <c r="EE52" s="1151" t="s">
        <v>94</v>
      </c>
      <c r="EF52" s="1152" t="s">
        <v>153</v>
      </c>
      <c r="EG52" s="1152" t="s">
        <v>127</v>
      </c>
      <c r="EH52" s="1145"/>
      <c r="EI52" s="1154" t="s">
        <v>225</v>
      </c>
      <c r="EJ52" s="1155">
        <f>PckDedCur5</f>
        <v>225.91</v>
      </c>
      <c r="EK52" s="1155">
        <f>PckDedytd5</f>
        <v>807.02</v>
      </c>
      <c r="EL52" s="1145"/>
    </row>
    <row r="53" spans="1:143">
      <c r="A53" s="1145"/>
      <c r="B53" s="1145"/>
      <c r="C53" s="1145"/>
      <c r="D53" s="1145"/>
      <c r="E53" s="1151" t="s">
        <v>134</v>
      </c>
      <c r="F53" s="1150">
        <f>PCheckCurWage</f>
        <v>1080</v>
      </c>
      <c r="G53" s="1150">
        <f>PCheckTYDWage</f>
        <v>3240</v>
      </c>
      <c r="H53" s="1160"/>
      <c r="I53" s="1151" t="s">
        <v>156</v>
      </c>
      <c r="J53" s="1150">
        <f>Net_Paycur</f>
        <v>854.09</v>
      </c>
      <c r="K53" s="1150">
        <f>PckNetYTD</f>
        <v>2432.98</v>
      </c>
      <c r="L53" s="1145"/>
      <c r="EA53" s="1145"/>
      <c r="EB53" s="1145"/>
      <c r="EC53" s="1145"/>
      <c r="ED53" s="1145"/>
      <c r="EE53" s="1151" t="s">
        <v>134</v>
      </c>
      <c r="EF53" s="1150">
        <f>PCheckCurWage</f>
        <v>1080</v>
      </c>
      <c r="EG53" s="1150">
        <f>PCheckTYDWage</f>
        <v>3240</v>
      </c>
      <c r="EH53" s="1160"/>
      <c r="EI53" s="1151" t="s">
        <v>156</v>
      </c>
      <c r="EJ53" s="1150">
        <f>Net_Paycur</f>
        <v>854.09</v>
      </c>
      <c r="EK53" s="1150">
        <f>PckNetYTD</f>
        <v>2432.98</v>
      </c>
      <c r="EL53" s="1145"/>
    </row>
    <row r="54" spans="1:143">
      <c r="A54" s="1145"/>
      <c r="B54" s="1145"/>
      <c r="C54" s="1145"/>
      <c r="D54" s="1145"/>
      <c r="E54" s="1145"/>
      <c r="F54" s="1145"/>
      <c r="G54" s="1145"/>
      <c r="H54" s="1145"/>
      <c r="I54" s="1145"/>
      <c r="J54" s="1145"/>
      <c r="K54" s="1145"/>
      <c r="L54" s="1145"/>
      <c r="EA54" s="1145"/>
      <c r="EB54" s="1145"/>
      <c r="EC54" s="1145"/>
      <c r="ED54" s="1145"/>
      <c r="EE54" s="1145"/>
      <c r="EF54" s="1145"/>
      <c r="EG54" s="1145"/>
      <c r="EH54" s="1145"/>
      <c r="EI54" s="1145"/>
      <c r="EJ54" s="1145"/>
      <c r="EK54" s="1145"/>
      <c r="EL54" s="1145"/>
    </row>
    <row r="55" spans="1:143" s="875" customFormat="1">
      <c r="A55" s="877"/>
      <c r="B55" s="877"/>
      <c r="C55" s="877"/>
      <c r="D55" s="877"/>
      <c r="E55" s="877"/>
      <c r="F55" s="877"/>
      <c r="G55" s="877"/>
      <c r="H55" s="877"/>
      <c r="I55" s="877"/>
      <c r="J55" s="877"/>
      <c r="K55" s="877"/>
      <c r="L55" s="877"/>
      <c r="DZ55" s="1162"/>
      <c r="EA55" s="1162"/>
      <c r="EB55" s="1162"/>
      <c r="EC55" s="1162"/>
      <c r="ED55" s="1162"/>
      <c r="EE55" s="1162"/>
      <c r="EF55" s="1162"/>
      <c r="EG55" s="1162"/>
      <c r="EH55" s="1162"/>
      <c r="EI55" s="1162"/>
      <c r="EJ55" s="1162"/>
      <c r="EK55" s="1162"/>
      <c r="EL55" s="1162"/>
      <c r="EM55" s="1162"/>
    </row>
    <row r="56" spans="1:143" s="875" customFormat="1">
      <c r="A56" s="877"/>
      <c r="B56" s="877"/>
      <c r="C56" s="877"/>
      <c r="D56" s="877"/>
      <c r="E56" s="877"/>
      <c r="F56" s="877"/>
      <c r="G56" s="877"/>
      <c r="H56" s="877"/>
      <c r="I56" s="877"/>
      <c r="J56" s="877"/>
      <c r="K56" s="877"/>
      <c r="L56" s="877"/>
      <c r="DZ56" s="1162"/>
      <c r="EA56" s="1162"/>
      <c r="EB56" s="1162"/>
      <c r="EC56" s="1162"/>
      <c r="ED56" s="1162"/>
      <c r="EE56" s="1162"/>
      <c r="EF56" s="1162"/>
      <c r="EG56" s="1162"/>
      <c r="EH56" s="1162"/>
      <c r="EI56" s="1162"/>
      <c r="EJ56" s="1162"/>
      <c r="EK56" s="1162"/>
      <c r="EL56" s="1162"/>
      <c r="EM56" s="1162"/>
    </row>
    <row r="57" spans="1:143" s="875" customFormat="1">
      <c r="A57" s="877"/>
      <c r="B57" s="877"/>
      <c r="C57" s="877"/>
      <c r="D57" s="877"/>
      <c r="E57" s="877"/>
      <c r="F57" s="877"/>
      <c r="G57" s="877"/>
      <c r="H57" s="877"/>
      <c r="I57" s="877"/>
      <c r="J57" s="877"/>
      <c r="K57" s="877"/>
      <c r="L57" s="877"/>
      <c r="DZ57" s="1162"/>
      <c r="EA57" s="1162"/>
      <c r="EB57" s="1162"/>
      <c r="EC57" s="1162"/>
      <c r="ED57" s="1162"/>
      <c r="EE57" s="1162"/>
      <c r="EF57" s="1162"/>
      <c r="EG57" s="1162"/>
      <c r="EH57" s="1162"/>
      <c r="EI57" s="1162"/>
      <c r="EJ57" s="1162"/>
      <c r="EK57" s="1162"/>
      <c r="EL57" s="1162"/>
      <c r="EM57" s="1162"/>
    </row>
    <row r="58" spans="1:143" s="875" customFormat="1">
      <c r="A58" s="877"/>
      <c r="B58" s="877"/>
      <c r="C58" s="877"/>
      <c r="D58" s="877"/>
      <c r="E58" s="877"/>
      <c r="F58" s="877"/>
      <c r="G58" s="877"/>
      <c r="H58" s="877"/>
      <c r="I58" s="877"/>
      <c r="J58" s="877"/>
      <c r="K58" s="877"/>
      <c r="L58" s="877"/>
      <c r="DZ58" s="1162"/>
      <c r="EA58" s="1162"/>
      <c r="EB58" s="1162"/>
      <c r="EC58" s="1162"/>
      <c r="ED58" s="1162"/>
      <c r="EE58" s="1162"/>
      <c r="EF58" s="1162"/>
      <c r="EG58" s="1162"/>
      <c r="EH58" s="1162"/>
      <c r="EI58" s="1162"/>
      <c r="EJ58" s="1162"/>
      <c r="EK58" s="1162"/>
      <c r="EL58" s="1162"/>
      <c r="EM58" s="1162"/>
    </row>
    <row r="59" spans="1:143" s="875" customFormat="1">
      <c r="A59" s="877"/>
      <c r="B59" s="877"/>
      <c r="C59" s="877"/>
      <c r="D59" s="877"/>
      <c r="E59" s="877"/>
      <c r="F59" s="877"/>
      <c r="G59" s="877"/>
      <c r="H59" s="877"/>
      <c r="I59" s="877"/>
      <c r="J59" s="877"/>
      <c r="K59" s="877"/>
      <c r="L59" s="877"/>
      <c r="DZ59" s="1162"/>
      <c r="EA59" s="1162"/>
      <c r="EB59" s="1162"/>
      <c r="EC59" s="1162"/>
      <c r="ED59" s="1162"/>
      <c r="EE59" s="1162"/>
      <c r="EF59" s="1162"/>
      <c r="EG59" s="1162"/>
      <c r="EH59" s="1162"/>
      <c r="EI59" s="1162"/>
      <c r="EJ59" s="1162"/>
      <c r="EK59" s="1162"/>
      <c r="EL59" s="1162"/>
      <c r="EM59" s="1162"/>
    </row>
    <row r="60" spans="1:143" s="875" customFormat="1">
      <c r="A60" s="877"/>
      <c r="B60" s="877"/>
      <c r="C60" s="877"/>
      <c r="D60" s="877"/>
      <c r="E60" s="877"/>
      <c r="F60" s="877"/>
      <c r="G60" s="877"/>
      <c r="H60" s="877"/>
      <c r="I60" s="877"/>
      <c r="J60" s="877"/>
      <c r="K60" s="877"/>
      <c r="L60" s="877"/>
      <c r="DZ60" s="1162"/>
      <c r="EA60" s="1162"/>
      <c r="EB60" s="1162"/>
      <c r="EC60" s="1162"/>
      <c r="ED60" s="1162"/>
      <c r="EE60" s="1162"/>
      <c r="EF60" s="1162"/>
      <c r="EG60" s="1162"/>
      <c r="EH60" s="1162"/>
      <c r="EI60" s="1162"/>
      <c r="EJ60" s="1162"/>
      <c r="EK60" s="1162"/>
      <c r="EL60" s="1162"/>
      <c r="EM60" s="1162"/>
    </row>
    <row r="61" spans="1:143" s="875" customFormat="1">
      <c r="A61" s="877"/>
      <c r="B61" s="877"/>
      <c r="C61" s="877"/>
      <c r="D61" s="877"/>
      <c r="E61" s="877"/>
      <c r="F61" s="877"/>
      <c r="G61" s="877"/>
      <c r="H61" s="877"/>
      <c r="I61" s="877"/>
      <c r="J61" s="877"/>
      <c r="K61" s="877"/>
      <c r="L61" s="877"/>
      <c r="DZ61" s="1162"/>
      <c r="EA61" s="1162"/>
      <c r="EB61" s="1162"/>
      <c r="EC61" s="1162"/>
      <c r="ED61" s="1162"/>
      <c r="EE61" s="1162"/>
      <c r="EF61" s="1162"/>
      <c r="EG61" s="1162"/>
      <c r="EH61" s="1162"/>
      <c r="EI61" s="1162"/>
      <c r="EJ61" s="1162"/>
      <c r="EK61" s="1162"/>
      <c r="EL61" s="1162"/>
      <c r="EM61" s="1162"/>
    </row>
    <row r="62" spans="1:143" s="875" customFormat="1">
      <c r="A62" s="877"/>
      <c r="B62" s="877"/>
      <c r="C62" s="877"/>
      <c r="D62" s="877"/>
      <c r="E62" s="877"/>
      <c r="F62" s="877"/>
      <c r="G62" s="877"/>
      <c r="H62" s="877"/>
      <c r="I62" s="877"/>
      <c r="J62" s="877"/>
      <c r="K62" s="877"/>
      <c r="L62" s="877"/>
      <c r="DZ62" s="1162"/>
      <c r="EA62" s="1162"/>
      <c r="EB62" s="1162"/>
      <c r="EC62" s="1162"/>
      <c r="ED62" s="1162"/>
      <c r="EE62" s="1162"/>
      <c r="EF62" s="1162"/>
      <c r="EG62" s="1162"/>
      <c r="EH62" s="1162"/>
      <c r="EI62" s="1162"/>
      <c r="EJ62" s="1162"/>
      <c r="EK62" s="1162"/>
      <c r="EL62" s="1162"/>
      <c r="EM62" s="1162"/>
    </row>
    <row r="63" spans="1:143" s="875" customFormat="1">
      <c r="A63" s="877"/>
      <c r="B63" s="877"/>
      <c r="C63" s="877"/>
      <c r="D63" s="877"/>
      <c r="E63" s="877"/>
      <c r="F63" s="877"/>
      <c r="G63" s="877"/>
      <c r="H63" s="877"/>
      <c r="I63" s="877"/>
      <c r="J63" s="877"/>
      <c r="K63" s="877"/>
      <c r="L63" s="877"/>
      <c r="DZ63" s="1162"/>
      <c r="EA63" s="1162"/>
      <c r="EB63" s="1162"/>
      <c r="EC63" s="1162"/>
      <c r="ED63" s="1162"/>
      <c r="EE63" s="1162"/>
      <c r="EF63" s="1162"/>
      <c r="EG63" s="1162"/>
      <c r="EH63" s="1162"/>
      <c r="EI63" s="1162"/>
      <c r="EJ63" s="1162"/>
      <c r="EK63" s="1162"/>
      <c r="EL63" s="1162"/>
      <c r="EM63" s="1162"/>
    </row>
    <row r="64" spans="1:143" s="875" customFormat="1">
      <c r="A64" s="877"/>
      <c r="B64" s="877"/>
      <c r="C64" s="877"/>
      <c r="D64" s="877"/>
      <c r="E64" s="877"/>
      <c r="F64" s="877"/>
      <c r="G64" s="877"/>
      <c r="H64" s="877"/>
      <c r="I64" s="877"/>
      <c r="J64" s="877"/>
      <c r="K64" s="877"/>
      <c r="L64" s="877"/>
      <c r="DZ64" s="1162"/>
      <c r="EA64" s="1162"/>
      <c r="EB64" s="1162"/>
      <c r="EC64" s="1162"/>
      <c r="ED64" s="1162"/>
      <c r="EE64" s="1162"/>
      <c r="EF64" s="1162"/>
      <c r="EG64" s="1162"/>
      <c r="EH64" s="1162"/>
      <c r="EI64" s="1162"/>
      <c r="EJ64" s="1162"/>
      <c r="EK64" s="1162"/>
      <c r="EL64" s="1162"/>
      <c r="EM64" s="1162"/>
    </row>
    <row r="65" spans="1:143" s="875" customFormat="1">
      <c r="A65" s="877"/>
      <c r="B65" s="877"/>
      <c r="C65" s="877"/>
      <c r="D65" s="877"/>
      <c r="E65" s="877"/>
      <c r="F65" s="877"/>
      <c r="G65" s="877"/>
      <c r="H65" s="877"/>
      <c r="I65" s="877"/>
      <c r="J65" s="877"/>
      <c r="K65" s="877"/>
      <c r="L65" s="877"/>
      <c r="DZ65" s="1162"/>
      <c r="EA65" s="1162"/>
      <c r="EB65" s="1162"/>
      <c r="EC65" s="1162"/>
      <c r="ED65" s="1162"/>
      <c r="EE65" s="1162"/>
      <c r="EF65" s="1162"/>
      <c r="EG65" s="1162"/>
      <c r="EH65" s="1162"/>
      <c r="EI65" s="1162"/>
      <c r="EJ65" s="1162"/>
      <c r="EK65" s="1162"/>
      <c r="EL65" s="1162"/>
      <c r="EM65" s="1162"/>
    </row>
    <row r="66" spans="1:143" s="875" customFormat="1">
      <c r="A66" s="877"/>
      <c r="B66" s="877"/>
      <c r="C66" s="877"/>
      <c r="D66" s="877"/>
      <c r="E66" s="877"/>
      <c r="F66" s="877"/>
      <c r="G66" s="877"/>
      <c r="H66" s="877"/>
      <c r="I66" s="877"/>
      <c r="J66" s="877"/>
      <c r="K66" s="877"/>
      <c r="L66" s="877"/>
      <c r="DZ66" s="1162"/>
      <c r="EA66" s="1162"/>
      <c r="EB66" s="1162"/>
      <c r="EC66" s="1162"/>
      <c r="ED66" s="1162"/>
      <c r="EE66" s="1162"/>
      <c r="EF66" s="1162"/>
      <c r="EG66" s="1162"/>
      <c r="EH66" s="1162"/>
      <c r="EI66" s="1162"/>
      <c r="EJ66" s="1162"/>
      <c r="EK66" s="1162"/>
      <c r="EL66" s="1162"/>
      <c r="EM66" s="1162"/>
    </row>
    <row r="67" spans="1:143" s="875" customFormat="1">
      <c r="A67" s="877"/>
      <c r="B67" s="877"/>
      <c r="C67" s="877"/>
      <c r="D67" s="877"/>
      <c r="E67" s="877"/>
      <c r="F67" s="877"/>
      <c r="G67" s="877"/>
      <c r="H67" s="877"/>
      <c r="I67" s="877"/>
      <c r="J67" s="877"/>
      <c r="K67" s="877"/>
      <c r="L67" s="877"/>
      <c r="DZ67" s="1162"/>
      <c r="EA67" s="1162"/>
      <c r="EB67" s="1162"/>
      <c r="EC67" s="1162"/>
      <c r="ED67" s="1162"/>
      <c r="EE67" s="1162"/>
      <c r="EF67" s="1162"/>
      <c r="EG67" s="1162"/>
      <c r="EH67" s="1162"/>
      <c r="EI67" s="1162"/>
      <c r="EJ67" s="1162"/>
      <c r="EK67" s="1162"/>
      <c r="EL67" s="1162"/>
      <c r="EM67" s="1162"/>
    </row>
    <row r="68" spans="1:143" s="875" customFormat="1">
      <c r="A68" s="877"/>
      <c r="B68" s="877"/>
      <c r="C68" s="877"/>
      <c r="D68" s="877"/>
      <c r="E68" s="877"/>
      <c r="F68" s="877"/>
      <c r="G68" s="877"/>
      <c r="H68" s="877"/>
      <c r="I68" s="877"/>
      <c r="J68" s="877"/>
      <c r="K68" s="877"/>
      <c r="L68" s="877"/>
      <c r="DZ68" s="1162"/>
      <c r="EA68" s="1162"/>
      <c r="EB68" s="1162"/>
      <c r="EC68" s="1162"/>
      <c r="ED68" s="1162"/>
      <c r="EE68" s="1162"/>
      <c r="EF68" s="1162"/>
      <c r="EG68" s="1162"/>
      <c r="EH68" s="1162"/>
      <c r="EI68" s="1162"/>
      <c r="EJ68" s="1162"/>
      <c r="EK68" s="1162"/>
      <c r="EL68" s="1162"/>
      <c r="EM68" s="1162"/>
    </row>
    <row r="69" spans="1:143" s="875" customFormat="1">
      <c r="A69" s="877"/>
      <c r="B69" s="877"/>
      <c r="C69" s="877"/>
      <c r="D69" s="877"/>
      <c r="E69" s="877"/>
      <c r="F69" s="877"/>
      <c r="G69" s="877"/>
      <c r="H69" s="877"/>
      <c r="I69" s="877"/>
      <c r="J69" s="877"/>
      <c r="K69" s="877"/>
      <c r="L69" s="877"/>
      <c r="DZ69" s="1162"/>
      <c r="EA69" s="1162"/>
      <c r="EB69" s="1162"/>
      <c r="EC69" s="1162"/>
      <c r="ED69" s="1162"/>
      <c r="EE69" s="1162"/>
      <c r="EF69" s="1162"/>
      <c r="EG69" s="1162"/>
      <c r="EH69" s="1162"/>
      <c r="EI69" s="1162"/>
      <c r="EJ69" s="1162"/>
      <c r="EK69" s="1162"/>
      <c r="EL69" s="1162"/>
      <c r="EM69" s="1162"/>
    </row>
    <row r="70" spans="1:143" s="875" customFormat="1">
      <c r="A70" s="877"/>
      <c r="B70" s="877"/>
      <c r="C70" s="877"/>
      <c r="D70" s="877"/>
      <c r="E70" s="877"/>
      <c r="F70" s="877"/>
      <c r="G70" s="877"/>
      <c r="H70" s="877"/>
      <c r="I70" s="877"/>
      <c r="J70" s="877"/>
      <c r="K70" s="877"/>
      <c r="L70" s="877"/>
      <c r="DZ70" s="1162"/>
      <c r="EA70" s="1162"/>
      <c r="EB70" s="1162"/>
      <c r="EC70" s="1162"/>
      <c r="ED70" s="1162"/>
      <c r="EE70" s="1162"/>
      <c r="EF70" s="1162"/>
      <c r="EG70" s="1162"/>
      <c r="EH70" s="1162"/>
      <c r="EI70" s="1162"/>
      <c r="EJ70" s="1162"/>
      <c r="EK70" s="1162"/>
      <c r="EL70" s="1162"/>
      <c r="EM70" s="1162"/>
    </row>
    <row r="71" spans="1:143" s="875" customFormat="1">
      <c r="A71" s="877"/>
      <c r="B71" s="877"/>
      <c r="C71" s="877"/>
      <c r="D71" s="877"/>
      <c r="E71" s="877"/>
      <c r="F71" s="877"/>
      <c r="G71" s="877"/>
      <c r="H71" s="877"/>
      <c r="I71" s="877"/>
      <c r="J71" s="877"/>
      <c r="K71" s="877"/>
      <c r="L71" s="877"/>
      <c r="DZ71" s="1162"/>
      <c r="EA71" s="1162"/>
      <c r="EB71" s="1162"/>
      <c r="EC71" s="1162"/>
      <c r="ED71" s="1162"/>
      <c r="EE71" s="1162"/>
      <c r="EF71" s="1162"/>
      <c r="EG71" s="1162"/>
      <c r="EH71" s="1162"/>
      <c r="EI71" s="1162"/>
      <c r="EJ71" s="1162"/>
      <c r="EK71" s="1162"/>
      <c r="EL71" s="1162"/>
      <c r="EM71" s="1162"/>
    </row>
    <row r="72" spans="1:143" s="875" customFormat="1">
      <c r="A72" s="877"/>
      <c r="B72" s="877"/>
      <c r="C72" s="877"/>
      <c r="D72" s="877"/>
      <c r="E72" s="877"/>
      <c r="F72" s="877"/>
      <c r="G72" s="877"/>
      <c r="H72" s="877"/>
      <c r="I72" s="877"/>
      <c r="J72" s="877"/>
      <c r="K72" s="877"/>
      <c r="L72" s="877"/>
      <c r="DZ72" s="1162"/>
      <c r="EA72" s="1162"/>
      <c r="EB72" s="1162"/>
      <c r="EC72" s="1162"/>
      <c r="ED72" s="1162"/>
      <c r="EE72" s="1162"/>
      <c r="EF72" s="1162"/>
      <c r="EG72" s="1162"/>
      <c r="EH72" s="1162"/>
      <c r="EI72" s="1162"/>
      <c r="EJ72" s="1162"/>
      <c r="EK72" s="1162"/>
      <c r="EL72" s="1162"/>
      <c r="EM72" s="1162"/>
    </row>
    <row r="73" spans="1:143" s="875" customFormat="1">
      <c r="A73" s="877"/>
      <c r="B73" s="877"/>
      <c r="C73" s="877"/>
      <c r="D73" s="877"/>
      <c r="E73" s="877"/>
      <c r="F73" s="877"/>
      <c r="G73" s="877"/>
      <c r="H73" s="877"/>
      <c r="I73" s="877"/>
      <c r="J73" s="877"/>
      <c r="K73" s="877"/>
      <c r="L73" s="877"/>
      <c r="DZ73" s="1162"/>
      <c r="EA73" s="1162"/>
      <c r="EB73" s="1162"/>
      <c r="EC73" s="1162"/>
      <c r="ED73" s="1162"/>
      <c r="EE73" s="1162"/>
      <c r="EF73" s="1162"/>
      <c r="EG73" s="1162"/>
      <c r="EH73" s="1162"/>
      <c r="EI73" s="1162"/>
      <c r="EJ73" s="1162"/>
      <c r="EK73" s="1162"/>
      <c r="EL73" s="1162"/>
      <c r="EM73" s="1162"/>
    </row>
    <row r="74" spans="1:143" s="875" customFormat="1">
      <c r="A74" s="877"/>
      <c r="B74" s="877"/>
      <c r="C74" s="877"/>
      <c r="D74" s="877"/>
      <c r="E74" s="877"/>
      <c r="F74" s="877"/>
      <c r="G74" s="877"/>
      <c r="H74" s="877"/>
      <c r="I74" s="877"/>
      <c r="J74" s="877"/>
      <c r="K74" s="877"/>
      <c r="L74" s="877"/>
      <c r="DZ74" s="1162"/>
      <c r="EA74" s="1162"/>
      <c r="EB74" s="1162"/>
      <c r="EC74" s="1162"/>
      <c r="ED74" s="1162"/>
      <c r="EE74" s="1162"/>
      <c r="EF74" s="1162"/>
      <c r="EG74" s="1162"/>
      <c r="EH74" s="1162"/>
      <c r="EI74" s="1162"/>
      <c r="EJ74" s="1162"/>
      <c r="EK74" s="1162"/>
      <c r="EL74" s="1162"/>
      <c r="EM74" s="1162"/>
    </row>
    <row r="75" spans="1:143" s="875" customFormat="1">
      <c r="A75" s="877"/>
      <c r="B75" s="877"/>
      <c r="C75" s="877"/>
      <c r="D75" s="877"/>
      <c r="E75" s="877"/>
      <c r="F75" s="877"/>
      <c r="G75" s="877"/>
      <c r="H75" s="877"/>
      <c r="I75" s="877"/>
      <c r="J75" s="877"/>
      <c r="K75" s="877"/>
      <c r="L75" s="877"/>
      <c r="DZ75" s="1162"/>
      <c r="EA75" s="1162"/>
      <c r="EB75" s="1162"/>
      <c r="EC75" s="1162"/>
      <c r="ED75" s="1162"/>
      <c r="EE75" s="1162"/>
      <c r="EF75" s="1162"/>
      <c r="EG75" s="1162"/>
      <c r="EH75" s="1162"/>
      <c r="EI75" s="1162"/>
      <c r="EJ75" s="1162"/>
      <c r="EK75" s="1162"/>
      <c r="EL75" s="1162"/>
      <c r="EM75" s="1162"/>
    </row>
    <row r="76" spans="1:143" s="875" customFormat="1">
      <c r="A76" s="877"/>
      <c r="B76" s="877"/>
      <c r="C76" s="877"/>
      <c r="D76" s="877"/>
      <c r="E76" s="877"/>
      <c r="F76" s="877"/>
      <c r="G76" s="877"/>
      <c r="H76" s="877"/>
      <c r="I76" s="877"/>
      <c r="J76" s="877"/>
      <c r="K76" s="877"/>
      <c r="L76" s="877"/>
      <c r="DZ76" s="1162"/>
      <c r="EA76" s="1162"/>
      <c r="EB76" s="1162"/>
      <c r="EC76" s="1162"/>
      <c r="ED76" s="1162"/>
      <c r="EE76" s="1162"/>
      <c r="EF76" s="1162"/>
      <c r="EG76" s="1162"/>
      <c r="EH76" s="1162"/>
      <c r="EI76" s="1162"/>
      <c r="EJ76" s="1162"/>
      <c r="EK76" s="1162"/>
      <c r="EL76" s="1162"/>
      <c r="EM76" s="1162"/>
    </row>
    <row r="77" spans="1:143" s="875" customFormat="1">
      <c r="A77" s="877"/>
      <c r="B77" s="877"/>
      <c r="C77" s="877"/>
      <c r="D77" s="877"/>
      <c r="E77" s="877"/>
      <c r="F77" s="877"/>
      <c r="G77" s="877"/>
      <c r="H77" s="877"/>
      <c r="I77" s="877"/>
      <c r="J77" s="877"/>
      <c r="K77" s="877"/>
      <c r="L77" s="877"/>
      <c r="DZ77" s="1162"/>
      <c r="EA77" s="1162"/>
      <c r="EB77" s="1162"/>
      <c r="EC77" s="1162"/>
      <c r="ED77" s="1162"/>
      <c r="EE77" s="1162"/>
      <c r="EF77" s="1162"/>
      <c r="EG77" s="1162"/>
      <c r="EH77" s="1162"/>
      <c r="EI77" s="1162"/>
      <c r="EJ77" s="1162"/>
      <c r="EK77" s="1162"/>
      <c r="EL77" s="1162"/>
      <c r="EM77" s="1162"/>
    </row>
    <row r="78" spans="1:143" s="875" customFormat="1">
      <c r="A78" s="877"/>
      <c r="B78" s="877"/>
      <c r="C78" s="877"/>
      <c r="D78" s="877"/>
      <c r="E78" s="877"/>
      <c r="F78" s="877"/>
      <c r="G78" s="877"/>
      <c r="H78" s="877"/>
      <c r="I78" s="877"/>
      <c r="J78" s="877"/>
      <c r="K78" s="877"/>
      <c r="L78" s="877"/>
      <c r="DZ78" s="1162"/>
      <c r="EA78" s="1162"/>
      <c r="EB78" s="1162"/>
      <c r="EC78" s="1162"/>
      <c r="ED78" s="1162"/>
      <c r="EE78" s="1162"/>
      <c r="EF78" s="1162"/>
      <c r="EG78" s="1162"/>
      <c r="EH78" s="1162"/>
      <c r="EI78" s="1162"/>
      <c r="EJ78" s="1162"/>
      <c r="EK78" s="1162"/>
      <c r="EL78" s="1162"/>
      <c r="EM78" s="1162"/>
    </row>
    <row r="79" spans="1:143" s="875" customFormat="1">
      <c r="A79" s="877"/>
      <c r="B79" s="877"/>
      <c r="C79" s="877"/>
      <c r="D79" s="877"/>
      <c r="E79" s="877"/>
      <c r="F79" s="877"/>
      <c r="G79" s="877"/>
      <c r="H79" s="877"/>
      <c r="I79" s="877"/>
      <c r="J79" s="877"/>
      <c r="K79" s="877"/>
      <c r="L79" s="877"/>
      <c r="DZ79" s="1162"/>
      <c r="EA79" s="1162"/>
      <c r="EB79" s="1162"/>
      <c r="EC79" s="1162"/>
      <c r="ED79" s="1162"/>
      <c r="EE79" s="1162"/>
      <c r="EF79" s="1162"/>
      <c r="EG79" s="1162"/>
      <c r="EH79" s="1162"/>
      <c r="EI79" s="1162"/>
      <c r="EJ79" s="1162"/>
      <c r="EK79" s="1162"/>
      <c r="EL79" s="1162"/>
      <c r="EM79" s="1162"/>
    </row>
    <row r="80" spans="1:143" s="875" customFormat="1">
      <c r="A80" s="877"/>
      <c r="B80" s="877"/>
      <c r="C80" s="877"/>
      <c r="D80" s="877"/>
      <c r="E80" s="877"/>
      <c r="F80" s="877"/>
      <c r="G80" s="877"/>
      <c r="H80" s="877"/>
      <c r="I80" s="877"/>
      <c r="J80" s="877"/>
      <c r="K80" s="877"/>
      <c r="L80" s="877"/>
      <c r="DZ80" s="1162"/>
      <c r="EA80" s="1162"/>
      <c r="EB80" s="1162"/>
      <c r="EC80" s="1162"/>
      <c r="ED80" s="1162"/>
      <c r="EE80" s="1162"/>
      <c r="EF80" s="1162"/>
      <c r="EG80" s="1162"/>
      <c r="EH80" s="1162"/>
      <c r="EI80" s="1162"/>
      <c r="EJ80" s="1162"/>
      <c r="EK80" s="1162"/>
      <c r="EL80" s="1162"/>
      <c r="EM80" s="1162"/>
    </row>
    <row r="81" spans="1:143" s="875" customFormat="1">
      <c r="A81" s="877"/>
      <c r="B81" s="877"/>
      <c r="C81" s="877"/>
      <c r="D81" s="877"/>
      <c r="E81" s="877"/>
      <c r="F81" s="877"/>
      <c r="G81" s="877"/>
      <c r="H81" s="877"/>
      <c r="I81" s="877"/>
      <c r="J81" s="877"/>
      <c r="K81" s="877"/>
      <c r="L81" s="877"/>
      <c r="DZ81" s="1162"/>
      <c r="EA81" s="1162"/>
      <c r="EB81" s="1162"/>
      <c r="EC81" s="1162"/>
      <c r="ED81" s="1162"/>
      <c r="EE81" s="1162"/>
      <c r="EF81" s="1162"/>
      <c r="EG81" s="1162"/>
      <c r="EH81" s="1162"/>
      <c r="EI81" s="1162"/>
      <c r="EJ81" s="1162"/>
      <c r="EK81" s="1162"/>
      <c r="EL81" s="1162"/>
      <c r="EM81" s="1162"/>
    </row>
    <row r="82" spans="1:143" s="875" customFormat="1">
      <c r="A82" s="877"/>
      <c r="B82" s="877"/>
      <c r="C82" s="877"/>
      <c r="D82" s="877"/>
      <c r="E82" s="877"/>
      <c r="F82" s="877"/>
      <c r="G82" s="877"/>
      <c r="H82" s="877"/>
      <c r="I82" s="877"/>
      <c r="J82" s="877"/>
      <c r="K82" s="877"/>
      <c r="L82" s="877"/>
      <c r="DZ82" s="1162"/>
      <c r="EA82" s="1162"/>
      <c r="EB82" s="1162"/>
      <c r="EC82" s="1162"/>
      <c r="ED82" s="1162"/>
      <c r="EE82" s="1162"/>
      <c r="EF82" s="1162"/>
      <c r="EG82" s="1162"/>
      <c r="EH82" s="1162"/>
      <c r="EI82" s="1162"/>
      <c r="EJ82" s="1162"/>
      <c r="EK82" s="1162"/>
      <c r="EL82" s="1162"/>
      <c r="EM82" s="1162"/>
    </row>
    <row r="83" spans="1:143" s="875" customFormat="1">
      <c r="A83" s="877"/>
      <c r="B83" s="877"/>
      <c r="C83" s="877"/>
      <c r="D83" s="877"/>
      <c r="E83" s="877"/>
      <c r="F83" s="877"/>
      <c r="G83" s="877"/>
      <c r="H83" s="877"/>
      <c r="I83" s="877"/>
      <c r="J83" s="877"/>
      <c r="K83" s="877"/>
      <c r="L83" s="877"/>
      <c r="DZ83" s="1162"/>
      <c r="EA83" s="1162"/>
      <c r="EB83" s="1162"/>
      <c r="EC83" s="1162"/>
      <c r="ED83" s="1162"/>
      <c r="EE83" s="1162"/>
      <c r="EF83" s="1162"/>
      <c r="EG83" s="1162"/>
      <c r="EH83" s="1162"/>
      <c r="EI83" s="1162"/>
      <c r="EJ83" s="1162"/>
      <c r="EK83" s="1162"/>
      <c r="EL83" s="1162"/>
      <c r="EM83" s="1162"/>
    </row>
    <row r="84" spans="1:143" s="875" customFormat="1">
      <c r="A84" s="877"/>
      <c r="B84" s="877"/>
      <c r="C84" s="877"/>
      <c r="D84" s="877"/>
      <c r="E84" s="877"/>
      <c r="F84" s="877"/>
      <c r="G84" s="877"/>
      <c r="H84" s="877"/>
      <c r="I84" s="877"/>
      <c r="J84" s="877"/>
      <c r="K84" s="877"/>
      <c r="L84" s="877"/>
      <c r="DZ84" s="1162"/>
      <c r="EA84" s="1162"/>
      <c r="EB84" s="1162"/>
      <c r="EC84" s="1162"/>
      <c r="ED84" s="1162"/>
      <c r="EE84" s="1162"/>
      <c r="EF84" s="1162"/>
      <c r="EG84" s="1162"/>
      <c r="EH84" s="1162"/>
      <c r="EI84" s="1162"/>
      <c r="EJ84" s="1162"/>
      <c r="EK84" s="1162"/>
      <c r="EL84" s="1162"/>
      <c r="EM84" s="1162"/>
    </row>
    <row r="85" spans="1:143" s="875" customFormat="1">
      <c r="A85" s="877"/>
      <c r="B85" s="877"/>
      <c r="C85" s="877"/>
      <c r="D85" s="877"/>
      <c r="E85" s="877"/>
      <c r="F85" s="877"/>
      <c r="G85" s="877"/>
      <c r="H85" s="877"/>
      <c r="I85" s="877"/>
      <c r="J85" s="877"/>
      <c r="K85" s="877"/>
      <c r="L85" s="877"/>
      <c r="DZ85" s="1162"/>
      <c r="EA85" s="1162"/>
      <c r="EB85" s="1162"/>
      <c r="EC85" s="1162"/>
      <c r="ED85" s="1162"/>
      <c r="EE85" s="1162"/>
      <c r="EF85" s="1162"/>
      <c r="EG85" s="1162"/>
      <c r="EH85" s="1162"/>
      <c r="EI85" s="1162"/>
      <c r="EJ85" s="1162"/>
      <c r="EK85" s="1162"/>
      <c r="EL85" s="1162"/>
      <c r="EM85" s="1162"/>
    </row>
    <row r="86" spans="1:143" s="875" customFormat="1">
      <c r="A86" s="877"/>
      <c r="B86" s="877"/>
      <c r="C86" s="877"/>
      <c r="D86" s="877"/>
      <c r="E86" s="877"/>
      <c r="F86" s="877"/>
      <c r="G86" s="877"/>
      <c r="H86" s="877"/>
      <c r="I86" s="877"/>
      <c r="J86" s="877"/>
      <c r="K86" s="877"/>
      <c r="L86" s="877"/>
      <c r="DZ86" s="1162"/>
      <c r="EA86" s="1162"/>
      <c r="EB86" s="1162"/>
      <c r="EC86" s="1162"/>
      <c r="ED86" s="1162"/>
      <c r="EE86" s="1162"/>
      <c r="EF86" s="1162"/>
      <c r="EG86" s="1162"/>
      <c r="EH86" s="1162"/>
      <c r="EI86" s="1162"/>
      <c r="EJ86" s="1162"/>
      <c r="EK86" s="1162"/>
      <c r="EL86" s="1162"/>
      <c r="EM86" s="1162"/>
    </row>
    <row r="87" spans="1:143" s="875" customFormat="1">
      <c r="A87" s="877"/>
      <c r="B87" s="877"/>
      <c r="C87" s="877"/>
      <c r="D87" s="877"/>
      <c r="E87" s="877"/>
      <c r="F87" s="877"/>
      <c r="G87" s="877"/>
      <c r="H87" s="877"/>
      <c r="I87" s="877"/>
      <c r="J87" s="877"/>
      <c r="K87" s="877"/>
      <c r="L87" s="877"/>
      <c r="DZ87" s="1162"/>
      <c r="EA87" s="1162"/>
      <c r="EB87" s="1162"/>
      <c r="EC87" s="1162"/>
      <c r="ED87" s="1162"/>
      <c r="EE87" s="1162"/>
      <c r="EF87" s="1162"/>
      <c r="EG87" s="1162"/>
      <c r="EH87" s="1162"/>
      <c r="EI87" s="1162"/>
      <c r="EJ87" s="1162"/>
      <c r="EK87" s="1162"/>
      <c r="EL87" s="1162"/>
      <c r="EM87" s="1162"/>
    </row>
    <row r="88" spans="1:143" s="875" customFormat="1">
      <c r="A88" s="877"/>
      <c r="B88" s="877"/>
      <c r="C88" s="877"/>
      <c r="D88" s="877"/>
      <c r="E88" s="877"/>
      <c r="F88" s="877"/>
      <c r="G88" s="877"/>
      <c r="H88" s="877"/>
      <c r="I88" s="877"/>
      <c r="J88" s="877"/>
      <c r="K88" s="877"/>
      <c r="L88" s="877"/>
      <c r="DZ88" s="1162"/>
      <c r="EA88" s="1162"/>
      <c r="EB88" s="1162"/>
      <c r="EC88" s="1162"/>
      <c r="ED88" s="1162"/>
      <c r="EE88" s="1162"/>
      <c r="EF88" s="1162"/>
      <c r="EG88" s="1162"/>
      <c r="EH88" s="1162"/>
      <c r="EI88" s="1162"/>
      <c r="EJ88" s="1162"/>
      <c r="EK88" s="1162"/>
      <c r="EL88" s="1162"/>
      <c r="EM88" s="1162"/>
    </row>
    <row r="89" spans="1:143" s="875" customFormat="1">
      <c r="A89" s="877"/>
      <c r="B89" s="877"/>
      <c r="C89" s="877"/>
      <c r="D89" s="877"/>
      <c r="E89" s="877"/>
      <c r="F89" s="877"/>
      <c r="G89" s="877"/>
      <c r="H89" s="877"/>
      <c r="I89" s="877"/>
      <c r="J89" s="877"/>
      <c r="K89" s="877"/>
      <c r="L89" s="877"/>
      <c r="DZ89" s="1162"/>
      <c r="EA89" s="1162"/>
      <c r="EB89" s="1162"/>
      <c r="EC89" s="1162"/>
      <c r="ED89" s="1162"/>
      <c r="EE89" s="1162"/>
      <c r="EF89" s="1162"/>
      <c r="EG89" s="1162"/>
      <c r="EH89" s="1162"/>
      <c r="EI89" s="1162"/>
      <c r="EJ89" s="1162"/>
      <c r="EK89" s="1162"/>
      <c r="EL89" s="1162"/>
      <c r="EM89" s="1162"/>
    </row>
    <row r="90" spans="1:143" s="875" customFormat="1">
      <c r="A90" s="877"/>
      <c r="B90" s="877"/>
      <c r="C90" s="877"/>
      <c r="D90" s="877"/>
      <c r="E90" s="877"/>
      <c r="F90" s="877"/>
      <c r="G90" s="877"/>
      <c r="H90" s="877"/>
      <c r="I90" s="877"/>
      <c r="J90" s="877"/>
      <c r="K90" s="877"/>
      <c r="L90" s="877"/>
      <c r="DZ90" s="1162"/>
      <c r="EA90" s="1162"/>
      <c r="EB90" s="1162"/>
      <c r="EC90" s="1162"/>
      <c r="ED90" s="1162"/>
      <c r="EE90" s="1162"/>
      <c r="EF90" s="1162"/>
      <c r="EG90" s="1162"/>
      <c r="EH90" s="1162"/>
      <c r="EI90" s="1162"/>
      <c r="EJ90" s="1162"/>
      <c r="EK90" s="1162"/>
      <c r="EL90" s="1162"/>
      <c r="EM90" s="1162"/>
    </row>
    <row r="91" spans="1:143" s="875" customFormat="1">
      <c r="A91" s="877"/>
      <c r="B91" s="877"/>
      <c r="C91" s="877"/>
      <c r="D91" s="877"/>
      <c r="E91" s="877"/>
      <c r="F91" s="877"/>
      <c r="G91" s="877"/>
      <c r="H91" s="877"/>
      <c r="I91" s="877"/>
      <c r="J91" s="877"/>
      <c r="K91" s="877"/>
      <c r="L91" s="877"/>
      <c r="DZ91" s="1162"/>
      <c r="EA91" s="1162"/>
      <c r="EB91" s="1162"/>
      <c r="EC91" s="1162"/>
      <c r="ED91" s="1162"/>
      <c r="EE91" s="1162"/>
      <c r="EF91" s="1162"/>
      <c r="EG91" s="1162"/>
      <c r="EH91" s="1162"/>
      <c r="EI91" s="1162"/>
      <c r="EJ91" s="1162"/>
      <c r="EK91" s="1162"/>
      <c r="EL91" s="1162"/>
      <c r="EM91" s="1162"/>
    </row>
    <row r="92" spans="1:143" s="875" customFormat="1">
      <c r="A92" s="877"/>
      <c r="B92" s="877"/>
      <c r="C92" s="877"/>
      <c r="D92" s="877"/>
      <c r="E92" s="877"/>
      <c r="F92" s="877"/>
      <c r="G92" s="877"/>
      <c r="H92" s="877"/>
      <c r="I92" s="877"/>
      <c r="J92" s="877"/>
      <c r="K92" s="877"/>
      <c r="L92" s="877"/>
      <c r="DZ92" s="1162"/>
      <c r="EA92" s="1162"/>
      <c r="EB92" s="1162"/>
      <c r="EC92" s="1162"/>
      <c r="ED92" s="1162"/>
      <c r="EE92" s="1162"/>
      <c r="EF92" s="1162"/>
      <c r="EG92" s="1162"/>
      <c r="EH92" s="1162"/>
      <c r="EI92" s="1162"/>
      <c r="EJ92" s="1162"/>
      <c r="EK92" s="1162"/>
      <c r="EL92" s="1162"/>
      <c r="EM92" s="1162"/>
    </row>
    <row r="93" spans="1:143" s="875" customFormat="1">
      <c r="A93" s="877"/>
      <c r="B93" s="877"/>
      <c r="C93" s="877"/>
      <c r="D93" s="877"/>
      <c r="E93" s="877"/>
      <c r="F93" s="877"/>
      <c r="G93" s="877"/>
      <c r="H93" s="877"/>
      <c r="I93" s="877"/>
      <c r="J93" s="877"/>
      <c r="K93" s="877"/>
      <c r="L93" s="877"/>
      <c r="DZ93" s="1162"/>
      <c r="EA93" s="1162"/>
      <c r="EB93" s="1162"/>
      <c r="EC93" s="1162"/>
      <c r="ED93" s="1162"/>
      <c r="EE93" s="1162"/>
      <c r="EF93" s="1162"/>
      <c r="EG93" s="1162"/>
      <c r="EH93" s="1162"/>
      <c r="EI93" s="1162"/>
      <c r="EJ93" s="1162"/>
      <c r="EK93" s="1162"/>
      <c r="EL93" s="1162"/>
      <c r="EM93" s="1162"/>
    </row>
    <row r="94" spans="1:143" s="875" customFormat="1">
      <c r="A94" s="877"/>
      <c r="B94" s="877"/>
      <c r="C94" s="877"/>
      <c r="D94" s="877"/>
      <c r="E94" s="877"/>
      <c r="F94" s="877"/>
      <c r="G94" s="877"/>
      <c r="H94" s="877"/>
      <c r="I94" s="877"/>
      <c r="J94" s="877"/>
      <c r="K94" s="877"/>
      <c r="L94" s="877"/>
      <c r="DZ94" s="1162"/>
      <c r="EA94" s="1162"/>
      <c r="EB94" s="1162"/>
      <c r="EC94" s="1162"/>
      <c r="ED94" s="1162"/>
      <c r="EE94" s="1162"/>
      <c r="EF94" s="1162"/>
      <c r="EG94" s="1162"/>
      <c r="EH94" s="1162"/>
      <c r="EI94" s="1162"/>
      <c r="EJ94" s="1162"/>
      <c r="EK94" s="1162"/>
      <c r="EL94" s="1162"/>
      <c r="EM94" s="1162"/>
    </row>
    <row r="95" spans="1:143" s="875" customFormat="1">
      <c r="A95" s="877"/>
      <c r="B95" s="877"/>
      <c r="C95" s="877"/>
      <c r="D95" s="877"/>
      <c r="E95" s="877"/>
      <c r="F95" s="877"/>
      <c r="G95" s="877"/>
      <c r="H95" s="877"/>
      <c r="I95" s="877"/>
      <c r="J95" s="877"/>
      <c r="K95" s="877"/>
      <c r="L95" s="877"/>
      <c r="DZ95" s="1162"/>
      <c r="EA95" s="1162"/>
      <c r="EB95" s="1162"/>
      <c r="EC95" s="1162"/>
      <c r="ED95" s="1162"/>
      <c r="EE95" s="1162"/>
      <c r="EF95" s="1162"/>
      <c r="EG95" s="1162"/>
      <c r="EH95" s="1162"/>
      <c r="EI95" s="1162"/>
      <c r="EJ95" s="1162"/>
      <c r="EK95" s="1162"/>
      <c r="EL95" s="1162"/>
      <c r="EM95" s="1162"/>
    </row>
    <row r="96" spans="1:143" s="875" customFormat="1">
      <c r="A96" s="877"/>
      <c r="B96" s="877"/>
      <c r="C96" s="877"/>
      <c r="D96" s="877"/>
      <c r="E96" s="877"/>
      <c r="F96" s="877"/>
      <c r="G96" s="877"/>
      <c r="H96" s="877"/>
      <c r="I96" s="877"/>
      <c r="J96" s="877"/>
      <c r="K96" s="877"/>
      <c r="L96" s="877"/>
      <c r="DZ96" s="1162"/>
      <c r="EA96" s="1162"/>
      <c r="EB96" s="1162"/>
      <c r="EC96" s="1162"/>
      <c r="ED96" s="1162"/>
      <c r="EE96" s="1162"/>
      <c r="EF96" s="1162"/>
      <c r="EG96" s="1162"/>
      <c r="EH96" s="1162"/>
      <c r="EI96" s="1162"/>
      <c r="EJ96" s="1162"/>
      <c r="EK96" s="1162"/>
      <c r="EL96" s="1162"/>
      <c r="EM96" s="1162"/>
    </row>
    <row r="97" spans="1:143" s="875" customFormat="1">
      <c r="A97" s="877"/>
      <c r="B97" s="877"/>
      <c r="C97" s="877"/>
      <c r="D97" s="877"/>
      <c r="E97" s="877"/>
      <c r="F97" s="877"/>
      <c r="G97" s="877"/>
      <c r="H97" s="877"/>
      <c r="I97" s="877"/>
      <c r="J97" s="877"/>
      <c r="K97" s="877"/>
      <c r="L97" s="877"/>
      <c r="DZ97" s="1162"/>
      <c r="EA97" s="1162"/>
      <c r="EB97" s="1162"/>
      <c r="EC97" s="1162"/>
      <c r="ED97" s="1162"/>
      <c r="EE97" s="1162"/>
      <c r="EF97" s="1162"/>
      <c r="EG97" s="1162"/>
      <c r="EH97" s="1162"/>
      <c r="EI97" s="1162"/>
      <c r="EJ97" s="1162"/>
      <c r="EK97" s="1162"/>
      <c r="EL97" s="1162"/>
      <c r="EM97" s="1162"/>
    </row>
    <row r="98" spans="1:143" s="875" customFormat="1">
      <c r="A98" s="877"/>
      <c r="B98" s="877"/>
      <c r="C98" s="877"/>
      <c r="D98" s="877"/>
      <c r="E98" s="877"/>
      <c r="F98" s="877"/>
      <c r="G98" s="877"/>
      <c r="H98" s="877"/>
      <c r="I98" s="877"/>
      <c r="J98" s="877"/>
      <c r="K98" s="877"/>
      <c r="L98" s="877"/>
      <c r="DZ98" s="1162"/>
      <c r="EA98" s="1162"/>
      <c r="EB98" s="1162"/>
      <c r="EC98" s="1162"/>
      <c r="ED98" s="1162"/>
      <c r="EE98" s="1162"/>
      <c r="EF98" s="1162"/>
      <c r="EG98" s="1162"/>
      <c r="EH98" s="1162"/>
      <c r="EI98" s="1162"/>
      <c r="EJ98" s="1162"/>
      <c r="EK98" s="1162"/>
      <c r="EL98" s="1162"/>
      <c r="EM98" s="1162"/>
    </row>
    <row r="99" spans="1:143" s="875" customFormat="1">
      <c r="A99" s="877"/>
      <c r="B99" s="877"/>
      <c r="C99" s="877"/>
      <c r="D99" s="877"/>
      <c r="E99" s="877"/>
      <c r="F99" s="877"/>
      <c r="G99" s="877"/>
      <c r="H99" s="877"/>
      <c r="I99" s="877"/>
      <c r="J99" s="877"/>
      <c r="K99" s="877"/>
      <c r="L99" s="877"/>
      <c r="DZ99" s="1162"/>
      <c r="EA99" s="1162"/>
      <c r="EB99" s="1162"/>
      <c r="EC99" s="1162"/>
      <c r="ED99" s="1162"/>
      <c r="EE99" s="1162"/>
      <c r="EF99" s="1162"/>
      <c r="EG99" s="1162"/>
      <c r="EH99" s="1162"/>
      <c r="EI99" s="1162"/>
      <c r="EJ99" s="1162"/>
      <c r="EK99" s="1162"/>
      <c r="EL99" s="1162"/>
      <c r="EM99" s="1162"/>
    </row>
    <row r="100" spans="1:143" s="875" customFormat="1">
      <c r="A100" s="877"/>
      <c r="B100" s="877"/>
      <c r="C100" s="877"/>
      <c r="D100" s="877"/>
      <c r="E100" s="877"/>
      <c r="F100" s="877"/>
      <c r="G100" s="877"/>
      <c r="H100" s="877"/>
      <c r="I100" s="877"/>
      <c r="J100" s="877"/>
      <c r="K100" s="877"/>
      <c r="L100" s="877"/>
      <c r="DZ100" s="1162"/>
      <c r="EA100" s="1162"/>
      <c r="EB100" s="1162"/>
      <c r="EC100" s="1162"/>
      <c r="ED100" s="1162"/>
      <c r="EE100" s="1162"/>
      <c r="EF100" s="1162"/>
      <c r="EG100" s="1162"/>
      <c r="EH100" s="1162"/>
      <c r="EI100" s="1162"/>
      <c r="EJ100" s="1162"/>
      <c r="EK100" s="1162"/>
      <c r="EL100" s="1162"/>
      <c r="EM100" s="1162"/>
    </row>
    <row r="101" spans="1:143" s="875" customFormat="1">
      <c r="A101" s="877"/>
      <c r="B101" s="877"/>
      <c r="C101" s="877"/>
      <c r="D101" s="877"/>
      <c r="E101" s="877"/>
      <c r="F101" s="877"/>
      <c r="G101" s="877"/>
      <c r="H101" s="877"/>
      <c r="I101" s="877"/>
      <c r="J101" s="877"/>
      <c r="K101" s="877"/>
      <c r="L101" s="877"/>
      <c r="DZ101" s="1162"/>
      <c r="EA101" s="1162"/>
      <c r="EB101" s="1162"/>
      <c r="EC101" s="1162"/>
      <c r="ED101" s="1162"/>
      <c r="EE101" s="1162"/>
      <c r="EF101" s="1162"/>
      <c r="EG101" s="1162"/>
      <c r="EH101" s="1162"/>
      <c r="EI101" s="1162"/>
      <c r="EJ101" s="1162"/>
      <c r="EK101" s="1162"/>
      <c r="EL101" s="1162"/>
      <c r="EM101" s="1162"/>
    </row>
    <row r="102" spans="1:143" s="875" customFormat="1">
      <c r="A102" s="877"/>
      <c r="B102" s="877"/>
      <c r="C102" s="877"/>
      <c r="D102" s="877"/>
      <c r="E102" s="877"/>
      <c r="F102" s="877"/>
      <c r="G102" s="877"/>
      <c r="H102" s="877"/>
      <c r="I102" s="877"/>
      <c r="J102" s="877"/>
      <c r="K102" s="877"/>
      <c r="L102" s="877"/>
      <c r="DZ102" s="1162"/>
      <c r="EA102" s="1162"/>
      <c r="EB102" s="1162"/>
      <c r="EC102" s="1162"/>
      <c r="ED102" s="1162"/>
      <c r="EE102" s="1162"/>
      <c r="EF102" s="1162"/>
      <c r="EG102" s="1162"/>
      <c r="EH102" s="1162"/>
      <c r="EI102" s="1162"/>
      <c r="EJ102" s="1162"/>
      <c r="EK102" s="1162"/>
      <c r="EL102" s="1162"/>
      <c r="EM102" s="1162"/>
    </row>
    <row r="103" spans="1:143" s="875" customFormat="1">
      <c r="A103" s="877"/>
      <c r="B103" s="877"/>
      <c r="C103" s="877"/>
      <c r="D103" s="877"/>
      <c r="E103" s="877"/>
      <c r="F103" s="877"/>
      <c r="G103" s="877"/>
      <c r="H103" s="877"/>
      <c r="I103" s="877"/>
      <c r="J103" s="877"/>
      <c r="K103" s="877"/>
      <c r="L103" s="877"/>
      <c r="DZ103" s="1162"/>
      <c r="EA103" s="1162"/>
      <c r="EB103" s="1162"/>
      <c r="EC103" s="1162"/>
      <c r="ED103" s="1162"/>
      <c r="EE103" s="1162"/>
      <c r="EF103" s="1162"/>
      <c r="EG103" s="1162"/>
      <c r="EH103" s="1162"/>
      <c r="EI103" s="1162"/>
      <c r="EJ103" s="1162"/>
      <c r="EK103" s="1162"/>
      <c r="EL103" s="1162"/>
      <c r="EM103" s="1162"/>
    </row>
    <row r="104" spans="1:143" s="875" customFormat="1">
      <c r="A104" s="877"/>
      <c r="B104" s="877"/>
      <c r="C104" s="877"/>
      <c r="D104" s="877"/>
      <c r="E104" s="877"/>
      <c r="F104" s="877"/>
      <c r="G104" s="877"/>
      <c r="H104" s="877"/>
      <c r="I104" s="877"/>
      <c r="J104" s="877"/>
      <c r="K104" s="877"/>
      <c r="L104" s="877"/>
      <c r="DZ104" s="1162"/>
      <c r="EA104" s="1162"/>
      <c r="EB104" s="1162"/>
      <c r="EC104" s="1162"/>
      <c r="ED104" s="1162"/>
      <c r="EE104" s="1162"/>
      <c r="EF104" s="1162"/>
      <c r="EG104" s="1162"/>
      <c r="EH104" s="1162"/>
      <c r="EI104" s="1162"/>
      <c r="EJ104" s="1162"/>
      <c r="EK104" s="1162"/>
      <c r="EL104" s="1162"/>
      <c r="EM104" s="1162"/>
    </row>
    <row r="105" spans="1:143" s="875" customFormat="1">
      <c r="A105" s="877"/>
      <c r="B105" s="877"/>
      <c r="C105" s="877"/>
      <c r="D105" s="877"/>
      <c r="E105" s="877"/>
      <c r="F105" s="877"/>
      <c r="G105" s="877"/>
      <c r="H105" s="877"/>
      <c r="I105" s="877"/>
      <c r="J105" s="877"/>
      <c r="K105" s="877"/>
      <c r="L105" s="877"/>
      <c r="DZ105" s="1162"/>
      <c r="EA105" s="1162"/>
      <c r="EB105" s="1162"/>
      <c r="EC105" s="1162"/>
      <c r="ED105" s="1162"/>
      <c r="EE105" s="1162"/>
      <c r="EF105" s="1162"/>
      <c r="EG105" s="1162"/>
      <c r="EH105" s="1162"/>
      <c r="EI105" s="1162"/>
      <c r="EJ105" s="1162"/>
      <c r="EK105" s="1162"/>
      <c r="EL105" s="1162"/>
      <c r="EM105" s="1162"/>
    </row>
    <row r="106" spans="1:143" s="875" customFormat="1">
      <c r="A106" s="877"/>
      <c r="B106" s="877"/>
      <c r="C106" s="877"/>
      <c r="D106" s="877"/>
      <c r="E106" s="877"/>
      <c r="F106" s="877"/>
      <c r="G106" s="877"/>
      <c r="H106" s="877"/>
      <c r="I106" s="877"/>
      <c r="J106" s="877"/>
      <c r="K106" s="877"/>
      <c r="L106" s="877"/>
      <c r="DZ106" s="1162"/>
      <c r="EA106" s="1162"/>
      <c r="EB106" s="1162"/>
      <c r="EC106" s="1162"/>
      <c r="ED106" s="1162"/>
      <c r="EE106" s="1162"/>
      <c r="EF106" s="1162"/>
      <c r="EG106" s="1162"/>
      <c r="EH106" s="1162"/>
      <c r="EI106" s="1162"/>
      <c r="EJ106" s="1162"/>
      <c r="EK106" s="1162"/>
      <c r="EL106" s="1162"/>
      <c r="EM106" s="1162"/>
    </row>
    <row r="107" spans="1:143" s="875" customFormat="1">
      <c r="A107" s="877"/>
      <c r="B107" s="877"/>
      <c r="C107" s="877"/>
      <c r="D107" s="877"/>
      <c r="E107" s="877"/>
      <c r="F107" s="877"/>
      <c r="G107" s="877"/>
      <c r="H107" s="877"/>
      <c r="I107" s="877"/>
      <c r="J107" s="877"/>
      <c r="K107" s="877"/>
      <c r="L107" s="877"/>
      <c r="DZ107" s="1162"/>
      <c r="EA107" s="1162"/>
      <c r="EB107" s="1162"/>
      <c r="EC107" s="1162"/>
      <c r="ED107" s="1162"/>
      <c r="EE107" s="1162"/>
      <c r="EF107" s="1162"/>
      <c r="EG107" s="1162"/>
      <c r="EH107" s="1162"/>
      <c r="EI107" s="1162"/>
      <c r="EJ107" s="1162"/>
      <c r="EK107" s="1162"/>
      <c r="EL107" s="1162"/>
      <c r="EM107" s="1162"/>
    </row>
    <row r="108" spans="1:143" s="875" customFormat="1">
      <c r="A108" s="877"/>
      <c r="B108" s="877"/>
      <c r="C108" s="877"/>
      <c r="D108" s="877"/>
      <c r="E108" s="877"/>
      <c r="F108" s="877"/>
      <c r="G108" s="877"/>
      <c r="H108" s="877"/>
      <c r="I108" s="877"/>
      <c r="J108" s="877"/>
      <c r="K108" s="877"/>
      <c r="L108" s="877"/>
      <c r="DZ108" s="1162"/>
      <c r="EA108" s="1162"/>
      <c r="EB108" s="1162"/>
      <c r="EC108" s="1162"/>
      <c r="ED108" s="1162"/>
      <c r="EE108" s="1162"/>
      <c r="EF108" s="1162"/>
      <c r="EG108" s="1162"/>
      <c r="EH108" s="1162"/>
      <c r="EI108" s="1162"/>
      <c r="EJ108" s="1162"/>
      <c r="EK108" s="1162"/>
      <c r="EL108" s="1162"/>
      <c r="EM108" s="1162"/>
    </row>
    <row r="109" spans="1:143" s="875" customFormat="1">
      <c r="A109" s="877"/>
      <c r="B109" s="877"/>
      <c r="C109" s="877"/>
      <c r="D109" s="877"/>
      <c r="E109" s="877"/>
      <c r="F109" s="877"/>
      <c r="G109" s="877"/>
      <c r="H109" s="877"/>
      <c r="I109" s="877"/>
      <c r="J109" s="877"/>
      <c r="K109" s="877"/>
      <c r="L109" s="877"/>
      <c r="DZ109" s="1162"/>
      <c r="EA109" s="1162"/>
      <c r="EB109" s="1162"/>
      <c r="EC109" s="1162"/>
      <c r="ED109" s="1162"/>
      <c r="EE109" s="1162"/>
      <c r="EF109" s="1162"/>
      <c r="EG109" s="1162"/>
      <c r="EH109" s="1162"/>
      <c r="EI109" s="1162"/>
      <c r="EJ109" s="1162"/>
      <c r="EK109" s="1162"/>
      <c r="EL109" s="1162"/>
      <c r="EM109" s="1162"/>
    </row>
    <row r="110" spans="1:143" s="875" customFormat="1">
      <c r="A110" s="877"/>
      <c r="B110" s="877"/>
      <c r="C110" s="877"/>
      <c r="D110" s="877"/>
      <c r="E110" s="877"/>
      <c r="F110" s="877"/>
      <c r="G110" s="877"/>
      <c r="H110" s="877"/>
      <c r="I110" s="877"/>
      <c r="J110" s="877"/>
      <c r="K110" s="877"/>
      <c r="L110" s="877"/>
      <c r="DZ110" s="1162"/>
      <c r="EA110" s="1162"/>
      <c r="EB110" s="1162"/>
      <c r="EC110" s="1162"/>
      <c r="ED110" s="1162"/>
      <c r="EE110" s="1162"/>
      <c r="EF110" s="1162"/>
      <c r="EG110" s="1162"/>
      <c r="EH110" s="1162"/>
      <c r="EI110" s="1162"/>
      <c r="EJ110" s="1162"/>
      <c r="EK110" s="1162"/>
      <c r="EL110" s="1162"/>
      <c r="EM110" s="1162"/>
    </row>
    <row r="111" spans="1:143" s="875" customFormat="1">
      <c r="A111" s="877"/>
      <c r="B111" s="877"/>
      <c r="C111" s="877"/>
      <c r="D111" s="877"/>
      <c r="E111" s="877"/>
      <c r="F111" s="877"/>
      <c r="G111" s="877"/>
      <c r="H111" s="877"/>
      <c r="I111" s="877"/>
      <c r="J111" s="877"/>
      <c r="K111" s="877"/>
      <c r="L111" s="877"/>
      <c r="DZ111" s="1162"/>
      <c r="EA111" s="1162"/>
      <c r="EB111" s="1162"/>
      <c r="EC111" s="1162"/>
      <c r="ED111" s="1162"/>
      <c r="EE111" s="1162"/>
      <c r="EF111" s="1162"/>
      <c r="EG111" s="1162"/>
      <c r="EH111" s="1162"/>
      <c r="EI111" s="1162"/>
      <c r="EJ111" s="1162"/>
      <c r="EK111" s="1162"/>
      <c r="EL111" s="1162"/>
      <c r="EM111" s="1162"/>
    </row>
    <row r="112" spans="1:143" s="875" customFormat="1">
      <c r="A112" s="877"/>
      <c r="B112" s="877"/>
      <c r="C112" s="877"/>
      <c r="D112" s="877"/>
      <c r="E112" s="877"/>
      <c r="F112" s="877"/>
      <c r="G112" s="877"/>
      <c r="H112" s="877"/>
      <c r="I112" s="877"/>
      <c r="J112" s="877"/>
      <c r="K112" s="877"/>
      <c r="L112" s="877"/>
      <c r="DZ112" s="1162"/>
      <c r="EA112" s="1162"/>
      <c r="EB112" s="1162"/>
      <c r="EC112" s="1162"/>
      <c r="ED112" s="1162"/>
      <c r="EE112" s="1162"/>
      <c r="EF112" s="1162"/>
      <c r="EG112" s="1162"/>
      <c r="EH112" s="1162"/>
      <c r="EI112" s="1162"/>
      <c r="EJ112" s="1162"/>
      <c r="EK112" s="1162"/>
      <c r="EL112" s="1162"/>
      <c r="EM112" s="1162"/>
    </row>
    <row r="113" spans="1:143" s="875" customFormat="1">
      <c r="A113" s="877"/>
      <c r="B113" s="877"/>
      <c r="C113" s="877"/>
      <c r="D113" s="877"/>
      <c r="E113" s="877"/>
      <c r="F113" s="877"/>
      <c r="G113" s="877"/>
      <c r="H113" s="877"/>
      <c r="I113" s="877"/>
      <c r="J113" s="877"/>
      <c r="K113" s="877"/>
      <c r="L113" s="877"/>
      <c r="DZ113" s="1162"/>
      <c r="EA113" s="1162"/>
      <c r="EB113" s="1162"/>
      <c r="EC113" s="1162"/>
      <c r="ED113" s="1162"/>
      <c r="EE113" s="1162"/>
      <c r="EF113" s="1162"/>
      <c r="EG113" s="1162"/>
      <c r="EH113" s="1162"/>
      <c r="EI113" s="1162"/>
      <c r="EJ113" s="1162"/>
      <c r="EK113" s="1162"/>
      <c r="EL113" s="1162"/>
      <c r="EM113" s="1162"/>
    </row>
    <row r="114" spans="1:143" s="875" customFormat="1">
      <c r="A114" s="877"/>
      <c r="B114" s="877"/>
      <c r="C114" s="877"/>
      <c r="D114" s="877"/>
      <c r="E114" s="877"/>
      <c r="F114" s="877"/>
      <c r="G114" s="877"/>
      <c r="H114" s="877"/>
      <c r="I114" s="877"/>
      <c r="J114" s="877"/>
      <c r="K114" s="877"/>
      <c r="L114" s="877"/>
      <c r="DZ114" s="1162"/>
      <c r="EA114" s="1162"/>
      <c r="EB114" s="1162"/>
      <c r="EC114" s="1162"/>
      <c r="ED114" s="1162"/>
      <c r="EE114" s="1162"/>
      <c r="EF114" s="1162"/>
      <c r="EG114" s="1162"/>
      <c r="EH114" s="1162"/>
      <c r="EI114" s="1162"/>
      <c r="EJ114" s="1162"/>
      <c r="EK114" s="1162"/>
      <c r="EL114" s="1162"/>
      <c r="EM114" s="1162"/>
    </row>
    <row r="115" spans="1:143" s="875" customFormat="1">
      <c r="A115" s="877"/>
      <c r="B115" s="877"/>
      <c r="C115" s="877"/>
      <c r="D115" s="877"/>
      <c r="E115" s="877"/>
      <c r="F115" s="877"/>
      <c r="G115" s="877"/>
      <c r="H115" s="877"/>
      <c r="I115" s="877"/>
      <c r="J115" s="877"/>
      <c r="K115" s="877"/>
      <c r="L115" s="877"/>
      <c r="DZ115" s="1162"/>
      <c r="EA115" s="1162"/>
      <c r="EB115" s="1162"/>
      <c r="EC115" s="1162"/>
      <c r="ED115" s="1162"/>
      <c r="EE115" s="1162"/>
      <c r="EF115" s="1162"/>
      <c r="EG115" s="1162"/>
      <c r="EH115" s="1162"/>
      <c r="EI115" s="1162"/>
      <c r="EJ115" s="1162"/>
      <c r="EK115" s="1162"/>
      <c r="EL115" s="1162"/>
      <c r="EM115" s="1162"/>
    </row>
    <row r="116" spans="1:143" s="875" customFormat="1">
      <c r="A116" s="877"/>
      <c r="B116" s="877"/>
      <c r="C116" s="877"/>
      <c r="D116" s="877"/>
      <c r="E116" s="877"/>
      <c r="F116" s="877"/>
      <c r="G116" s="877"/>
      <c r="H116" s="877"/>
      <c r="I116" s="877"/>
      <c r="J116" s="877"/>
      <c r="K116" s="877"/>
      <c r="L116" s="877"/>
      <c r="DZ116" s="1162"/>
      <c r="EA116" s="1162"/>
      <c r="EB116" s="1162"/>
      <c r="EC116" s="1162"/>
      <c r="ED116" s="1162"/>
      <c r="EE116" s="1162"/>
      <c r="EF116" s="1162"/>
      <c r="EG116" s="1162"/>
      <c r="EH116" s="1162"/>
      <c r="EI116" s="1162"/>
      <c r="EJ116" s="1162"/>
      <c r="EK116" s="1162"/>
      <c r="EL116" s="1162"/>
      <c r="EM116" s="1162"/>
    </row>
    <row r="117" spans="1:143" s="875" customFormat="1">
      <c r="A117" s="877"/>
      <c r="B117" s="877"/>
      <c r="C117" s="877"/>
      <c r="D117" s="877"/>
      <c r="E117" s="877"/>
      <c r="F117" s="877"/>
      <c r="G117" s="877"/>
      <c r="H117" s="877"/>
      <c r="I117" s="877"/>
      <c r="J117" s="877"/>
      <c r="K117" s="877"/>
      <c r="L117" s="877"/>
      <c r="DZ117" s="1162"/>
      <c r="EA117" s="1162"/>
      <c r="EB117" s="1162"/>
      <c r="EC117" s="1162"/>
      <c r="ED117" s="1162"/>
      <c r="EE117" s="1162"/>
      <c r="EF117" s="1162"/>
      <c r="EG117" s="1162"/>
      <c r="EH117" s="1162"/>
      <c r="EI117" s="1162"/>
      <c r="EJ117" s="1162"/>
      <c r="EK117" s="1162"/>
      <c r="EL117" s="1162"/>
      <c r="EM117" s="1162"/>
    </row>
    <row r="118" spans="1:143" s="875" customFormat="1">
      <c r="A118" s="877"/>
      <c r="B118" s="877"/>
      <c r="C118" s="877"/>
      <c r="D118" s="877"/>
      <c r="E118" s="877"/>
      <c r="F118" s="877"/>
      <c r="G118" s="877"/>
      <c r="H118" s="877"/>
      <c r="I118" s="877"/>
      <c r="J118" s="877"/>
      <c r="K118" s="877"/>
      <c r="L118" s="877"/>
      <c r="DZ118" s="1162"/>
      <c r="EA118" s="1162"/>
      <c r="EB118" s="1162"/>
      <c r="EC118" s="1162"/>
      <c r="ED118" s="1162"/>
      <c r="EE118" s="1162"/>
      <c r="EF118" s="1162"/>
      <c r="EG118" s="1162"/>
      <c r="EH118" s="1162"/>
      <c r="EI118" s="1162"/>
      <c r="EJ118" s="1162"/>
      <c r="EK118" s="1162"/>
      <c r="EL118" s="1162"/>
      <c r="EM118" s="1162"/>
    </row>
    <row r="119" spans="1:143" s="875" customFormat="1">
      <c r="A119" s="877"/>
      <c r="B119" s="877"/>
      <c r="C119" s="877"/>
      <c r="D119" s="877"/>
      <c r="E119" s="877"/>
      <c r="F119" s="877"/>
      <c r="G119" s="877"/>
      <c r="H119" s="877"/>
      <c r="I119" s="877"/>
      <c r="J119" s="877"/>
      <c r="K119" s="877"/>
      <c r="L119" s="877"/>
      <c r="DZ119" s="1162"/>
      <c r="EA119" s="1162"/>
      <c r="EB119" s="1162"/>
      <c r="EC119" s="1162"/>
      <c r="ED119" s="1162"/>
      <c r="EE119" s="1162"/>
      <c r="EF119" s="1162"/>
      <c r="EG119" s="1162"/>
      <c r="EH119" s="1162"/>
      <c r="EI119" s="1162"/>
      <c r="EJ119" s="1162"/>
      <c r="EK119" s="1162"/>
      <c r="EL119" s="1162"/>
      <c r="EM119" s="1162"/>
    </row>
    <row r="120" spans="1:143" s="875" customFormat="1">
      <c r="A120" s="877"/>
      <c r="B120" s="877"/>
      <c r="C120" s="877"/>
      <c r="D120" s="877"/>
      <c r="E120" s="877"/>
      <c r="F120" s="877"/>
      <c r="G120" s="877"/>
      <c r="H120" s="877"/>
      <c r="I120" s="877"/>
      <c r="J120" s="877"/>
      <c r="K120" s="877"/>
      <c r="L120" s="877"/>
      <c r="DZ120" s="1162"/>
      <c r="EA120" s="1162"/>
      <c r="EB120" s="1162"/>
      <c r="EC120" s="1162"/>
      <c r="ED120" s="1162"/>
      <c r="EE120" s="1162"/>
      <c r="EF120" s="1162"/>
      <c r="EG120" s="1162"/>
      <c r="EH120" s="1162"/>
      <c r="EI120" s="1162"/>
      <c r="EJ120" s="1162"/>
      <c r="EK120" s="1162"/>
      <c r="EL120" s="1162"/>
      <c r="EM120" s="1162"/>
    </row>
    <row r="121" spans="1:143" s="875" customFormat="1">
      <c r="A121" s="877"/>
      <c r="B121" s="877"/>
      <c r="C121" s="877"/>
      <c r="D121" s="877"/>
      <c r="E121" s="877"/>
      <c r="F121" s="877"/>
      <c r="G121" s="877"/>
      <c r="H121" s="877"/>
      <c r="I121" s="877"/>
      <c r="J121" s="877"/>
      <c r="K121" s="877"/>
      <c r="L121" s="877"/>
      <c r="DZ121" s="1162"/>
      <c r="EA121" s="1162"/>
      <c r="EB121" s="1162"/>
      <c r="EC121" s="1162"/>
      <c r="ED121" s="1162"/>
      <c r="EE121" s="1162"/>
      <c r="EF121" s="1162"/>
      <c r="EG121" s="1162"/>
      <c r="EH121" s="1162"/>
      <c r="EI121" s="1162"/>
      <c r="EJ121" s="1162"/>
      <c r="EK121" s="1162"/>
      <c r="EL121" s="1162"/>
      <c r="EM121" s="1162"/>
    </row>
    <row r="122" spans="1:143" s="875" customFormat="1">
      <c r="A122" s="877"/>
      <c r="B122" s="877"/>
      <c r="C122" s="877"/>
      <c r="D122" s="877"/>
      <c r="E122" s="877"/>
      <c r="F122" s="877"/>
      <c r="G122" s="877"/>
      <c r="H122" s="877"/>
      <c r="I122" s="877"/>
      <c r="J122" s="877"/>
      <c r="K122" s="877"/>
      <c r="L122" s="877"/>
      <c r="DZ122" s="1162"/>
      <c r="EA122" s="1162"/>
      <c r="EB122" s="1162"/>
      <c r="EC122" s="1162"/>
      <c r="ED122" s="1162"/>
      <c r="EE122" s="1162"/>
      <c r="EF122" s="1162"/>
      <c r="EG122" s="1162"/>
      <c r="EH122" s="1162"/>
      <c r="EI122" s="1162"/>
      <c r="EJ122" s="1162"/>
      <c r="EK122" s="1162"/>
      <c r="EL122" s="1162"/>
      <c r="EM122" s="1162"/>
    </row>
    <row r="123" spans="1:143" s="875" customFormat="1">
      <c r="A123" s="877"/>
      <c r="B123" s="877"/>
      <c r="C123" s="877"/>
      <c r="D123" s="877"/>
      <c r="E123" s="877"/>
      <c r="F123" s="877"/>
      <c r="G123" s="877"/>
      <c r="H123" s="877"/>
      <c r="I123" s="877"/>
      <c r="J123" s="877"/>
      <c r="K123" s="877"/>
      <c r="L123" s="877"/>
      <c r="DZ123" s="1162"/>
      <c r="EA123" s="1162"/>
      <c r="EB123" s="1162"/>
      <c r="EC123" s="1162"/>
      <c r="ED123" s="1162"/>
      <c r="EE123" s="1162"/>
      <c r="EF123" s="1162"/>
      <c r="EG123" s="1162"/>
      <c r="EH123" s="1162"/>
      <c r="EI123" s="1162"/>
      <c r="EJ123" s="1162"/>
      <c r="EK123" s="1162"/>
      <c r="EL123" s="1162"/>
      <c r="EM123" s="1162"/>
    </row>
    <row r="124" spans="1:143" s="875" customFormat="1">
      <c r="A124" s="877"/>
      <c r="B124" s="877"/>
      <c r="C124" s="877"/>
      <c r="D124" s="877"/>
      <c r="E124" s="877"/>
      <c r="F124" s="877"/>
      <c r="G124" s="877"/>
      <c r="H124" s="877"/>
      <c r="I124" s="877"/>
      <c r="J124" s="877"/>
      <c r="K124" s="877"/>
      <c r="L124" s="877"/>
      <c r="DZ124" s="1162"/>
      <c r="EA124" s="1162"/>
      <c r="EB124" s="1162"/>
      <c r="EC124" s="1162"/>
      <c r="ED124" s="1162"/>
      <c r="EE124" s="1162"/>
      <c r="EF124" s="1162"/>
      <c r="EG124" s="1162"/>
      <c r="EH124" s="1162"/>
      <c r="EI124" s="1162"/>
      <c r="EJ124" s="1162"/>
      <c r="EK124" s="1162"/>
      <c r="EL124" s="1162"/>
      <c r="EM124" s="1162"/>
    </row>
    <row r="125" spans="1:143" s="875" customFormat="1">
      <c r="A125" s="877"/>
      <c r="B125" s="877"/>
      <c r="C125" s="877"/>
      <c r="D125" s="877"/>
      <c r="E125" s="877"/>
      <c r="F125" s="877"/>
      <c r="G125" s="877"/>
      <c r="H125" s="877"/>
      <c r="I125" s="877"/>
      <c r="J125" s="877"/>
      <c r="K125" s="877"/>
      <c r="L125" s="877"/>
      <c r="DZ125" s="1162"/>
      <c r="EA125" s="1162"/>
      <c r="EB125" s="1162"/>
      <c r="EC125" s="1162"/>
      <c r="ED125" s="1162"/>
      <c r="EE125" s="1162"/>
      <c r="EF125" s="1162"/>
      <c r="EG125" s="1162"/>
      <c r="EH125" s="1162"/>
      <c r="EI125" s="1162"/>
      <c r="EJ125" s="1162"/>
      <c r="EK125" s="1162"/>
      <c r="EL125" s="1162"/>
      <c r="EM125" s="1162"/>
    </row>
    <row r="126" spans="1:143" s="875" customFormat="1">
      <c r="A126" s="877"/>
      <c r="B126" s="877"/>
      <c r="C126" s="877"/>
      <c r="D126" s="877"/>
      <c r="E126" s="877"/>
      <c r="F126" s="877"/>
      <c r="G126" s="877"/>
      <c r="H126" s="877"/>
      <c r="I126" s="877"/>
      <c r="J126" s="877"/>
      <c r="K126" s="877"/>
      <c r="L126" s="877"/>
      <c r="DZ126" s="1162"/>
      <c r="EA126" s="1162"/>
      <c r="EB126" s="1162"/>
      <c r="EC126" s="1162"/>
      <c r="ED126" s="1162"/>
      <c r="EE126" s="1162"/>
      <c r="EF126" s="1162"/>
      <c r="EG126" s="1162"/>
      <c r="EH126" s="1162"/>
      <c r="EI126" s="1162"/>
      <c r="EJ126" s="1162"/>
      <c r="EK126" s="1162"/>
      <c r="EL126" s="1162"/>
      <c r="EM126" s="1162"/>
    </row>
    <row r="127" spans="1:143" s="875" customFormat="1">
      <c r="A127" s="877"/>
      <c r="B127" s="877"/>
      <c r="C127" s="877"/>
      <c r="D127" s="877"/>
      <c r="E127" s="877"/>
      <c r="F127" s="877"/>
      <c r="G127" s="877"/>
      <c r="H127" s="877"/>
      <c r="I127" s="877"/>
      <c r="J127" s="877"/>
      <c r="K127" s="877"/>
      <c r="L127" s="877"/>
      <c r="DZ127" s="1162"/>
      <c r="EA127" s="1162"/>
      <c r="EB127" s="1162"/>
      <c r="EC127" s="1162"/>
      <c r="ED127" s="1162"/>
      <c r="EE127" s="1162"/>
      <c r="EF127" s="1162"/>
      <c r="EG127" s="1162"/>
      <c r="EH127" s="1162"/>
      <c r="EI127" s="1162"/>
      <c r="EJ127" s="1162"/>
      <c r="EK127" s="1162"/>
      <c r="EL127" s="1162"/>
      <c r="EM127" s="1162"/>
    </row>
    <row r="128" spans="1:143" s="875" customFormat="1">
      <c r="A128" s="877"/>
      <c r="B128" s="877"/>
      <c r="C128" s="877"/>
      <c r="D128" s="877"/>
      <c r="E128" s="877"/>
      <c r="F128" s="877"/>
      <c r="G128" s="877"/>
      <c r="H128" s="877"/>
      <c r="I128" s="877"/>
      <c r="J128" s="877"/>
      <c r="K128" s="877"/>
      <c r="L128" s="877"/>
      <c r="DZ128" s="1162"/>
      <c r="EA128" s="1162"/>
      <c r="EB128" s="1162"/>
      <c r="EC128" s="1162"/>
      <c r="ED128" s="1162"/>
      <c r="EE128" s="1162"/>
      <c r="EF128" s="1162"/>
      <c r="EG128" s="1162"/>
      <c r="EH128" s="1162"/>
      <c r="EI128" s="1162"/>
      <c r="EJ128" s="1162"/>
      <c r="EK128" s="1162"/>
      <c r="EL128" s="1162"/>
      <c r="EM128" s="1162"/>
    </row>
    <row r="129" spans="1:143" s="875" customFormat="1">
      <c r="A129" s="877"/>
      <c r="B129" s="877"/>
      <c r="C129" s="877"/>
      <c r="D129" s="877"/>
      <c r="E129" s="877"/>
      <c r="F129" s="877"/>
      <c r="G129" s="877"/>
      <c r="H129" s="877"/>
      <c r="I129" s="877"/>
      <c r="J129" s="877"/>
      <c r="K129" s="877"/>
      <c r="L129" s="877"/>
      <c r="DZ129" s="1162"/>
      <c r="EA129" s="1162"/>
      <c r="EB129" s="1162"/>
      <c r="EC129" s="1162"/>
      <c r="ED129" s="1162"/>
      <c r="EE129" s="1162"/>
      <c r="EF129" s="1162"/>
      <c r="EG129" s="1162"/>
      <c r="EH129" s="1162"/>
      <c r="EI129" s="1162"/>
      <c r="EJ129" s="1162"/>
      <c r="EK129" s="1162"/>
      <c r="EL129" s="1162"/>
      <c r="EM129" s="1162"/>
    </row>
    <row r="130" spans="1:143" s="875" customFormat="1">
      <c r="A130" s="877"/>
      <c r="B130" s="877"/>
      <c r="C130" s="877"/>
      <c r="D130" s="877"/>
      <c r="E130" s="877"/>
      <c r="F130" s="877"/>
      <c r="G130" s="877"/>
      <c r="H130" s="877"/>
      <c r="I130" s="877"/>
      <c r="J130" s="877"/>
      <c r="K130" s="877"/>
      <c r="L130" s="877"/>
      <c r="DZ130" s="1162"/>
      <c r="EA130" s="1162"/>
      <c r="EB130" s="1162"/>
      <c r="EC130" s="1162"/>
      <c r="ED130" s="1162"/>
      <c r="EE130" s="1162"/>
      <c r="EF130" s="1162"/>
      <c r="EG130" s="1162"/>
      <c r="EH130" s="1162"/>
      <c r="EI130" s="1162"/>
      <c r="EJ130" s="1162"/>
      <c r="EK130" s="1162"/>
      <c r="EL130" s="1162"/>
      <c r="EM130" s="1162"/>
    </row>
    <row r="131" spans="1:143" s="875" customFormat="1">
      <c r="A131" s="877"/>
      <c r="B131" s="877"/>
      <c r="C131" s="877"/>
      <c r="D131" s="877"/>
      <c r="E131" s="877"/>
      <c r="F131" s="877"/>
      <c r="G131" s="877"/>
      <c r="H131" s="877"/>
      <c r="I131" s="877"/>
      <c r="J131" s="877"/>
      <c r="K131" s="877"/>
      <c r="L131" s="877"/>
      <c r="DZ131" s="1162"/>
      <c r="EA131" s="1162"/>
      <c r="EB131" s="1162"/>
      <c r="EC131" s="1162"/>
      <c r="ED131" s="1162"/>
      <c r="EE131" s="1162"/>
      <c r="EF131" s="1162"/>
      <c r="EG131" s="1162"/>
      <c r="EH131" s="1162"/>
      <c r="EI131" s="1162"/>
      <c r="EJ131" s="1162"/>
      <c r="EK131" s="1162"/>
      <c r="EL131" s="1162"/>
      <c r="EM131" s="1162"/>
    </row>
    <row r="132" spans="1:143" s="875" customFormat="1">
      <c r="A132" s="877"/>
      <c r="B132" s="877"/>
      <c r="C132" s="877"/>
      <c r="D132" s="877"/>
      <c r="E132" s="877"/>
      <c r="F132" s="877"/>
      <c r="G132" s="877"/>
      <c r="H132" s="877"/>
      <c r="I132" s="877"/>
      <c r="J132" s="877"/>
      <c r="K132" s="877"/>
      <c r="L132" s="877"/>
      <c r="DZ132" s="1162"/>
      <c r="EA132" s="1162"/>
      <c r="EB132" s="1162"/>
      <c r="EC132" s="1162"/>
      <c r="ED132" s="1162"/>
      <c r="EE132" s="1162"/>
      <c r="EF132" s="1162"/>
      <c r="EG132" s="1162"/>
      <c r="EH132" s="1162"/>
      <c r="EI132" s="1162"/>
      <c r="EJ132" s="1162"/>
      <c r="EK132" s="1162"/>
      <c r="EL132" s="1162"/>
      <c r="EM132" s="1162"/>
    </row>
    <row r="133" spans="1:143" s="875" customFormat="1">
      <c r="A133" s="877"/>
      <c r="B133" s="877"/>
      <c r="C133" s="877"/>
      <c r="D133" s="877"/>
      <c r="E133" s="877"/>
      <c r="F133" s="877"/>
      <c r="G133" s="877"/>
      <c r="H133" s="877"/>
      <c r="I133" s="877"/>
      <c r="J133" s="877"/>
      <c r="K133" s="877"/>
      <c r="L133" s="877"/>
      <c r="DZ133" s="1162"/>
      <c r="EA133" s="1162"/>
      <c r="EB133" s="1162"/>
      <c r="EC133" s="1162"/>
      <c r="ED133" s="1162"/>
      <c r="EE133" s="1162"/>
      <c r="EF133" s="1162"/>
      <c r="EG133" s="1162"/>
      <c r="EH133" s="1162"/>
      <c r="EI133" s="1162"/>
      <c r="EJ133" s="1162"/>
      <c r="EK133" s="1162"/>
      <c r="EL133" s="1162"/>
      <c r="EM133" s="1162"/>
    </row>
    <row r="134" spans="1:143" s="875" customFormat="1">
      <c r="A134" s="877"/>
      <c r="B134" s="877"/>
      <c r="C134" s="877"/>
      <c r="D134" s="877"/>
      <c r="E134" s="877"/>
      <c r="F134" s="877"/>
      <c r="G134" s="877"/>
      <c r="H134" s="877"/>
      <c r="I134" s="877"/>
      <c r="J134" s="877"/>
      <c r="K134" s="877"/>
      <c r="L134" s="877"/>
      <c r="DZ134" s="1162"/>
      <c r="EA134" s="1162"/>
      <c r="EB134" s="1162"/>
      <c r="EC134" s="1162"/>
      <c r="ED134" s="1162"/>
      <c r="EE134" s="1162"/>
      <c r="EF134" s="1162"/>
      <c r="EG134" s="1162"/>
      <c r="EH134" s="1162"/>
      <c r="EI134" s="1162"/>
      <c r="EJ134" s="1162"/>
      <c r="EK134" s="1162"/>
      <c r="EL134" s="1162"/>
      <c r="EM134" s="1162"/>
    </row>
    <row r="135" spans="1:143" s="875" customFormat="1">
      <c r="A135" s="877"/>
      <c r="B135" s="877"/>
      <c r="C135" s="877"/>
      <c r="D135" s="877"/>
      <c r="E135" s="877"/>
      <c r="F135" s="877"/>
      <c r="G135" s="877"/>
      <c r="H135" s="877"/>
      <c r="I135" s="877"/>
      <c r="J135" s="877"/>
      <c r="K135" s="877"/>
      <c r="L135" s="877"/>
      <c r="DZ135" s="1162"/>
      <c r="EA135" s="1162"/>
      <c r="EB135" s="1162"/>
      <c r="EC135" s="1162"/>
      <c r="ED135" s="1162"/>
      <c r="EE135" s="1162"/>
      <c r="EF135" s="1162"/>
      <c r="EG135" s="1162"/>
      <c r="EH135" s="1162"/>
      <c r="EI135" s="1162"/>
      <c r="EJ135" s="1162"/>
      <c r="EK135" s="1162"/>
      <c r="EL135" s="1162"/>
      <c r="EM135" s="1162"/>
    </row>
    <row r="136" spans="1:143" s="875" customFormat="1">
      <c r="A136" s="877"/>
      <c r="B136" s="877"/>
      <c r="C136" s="877"/>
      <c r="D136" s="877"/>
      <c r="E136" s="877"/>
      <c r="F136" s="877"/>
      <c r="G136" s="877"/>
      <c r="H136" s="877"/>
      <c r="I136" s="877"/>
      <c r="J136" s="877"/>
      <c r="K136" s="877"/>
      <c r="L136" s="877"/>
      <c r="DZ136" s="1162"/>
      <c r="EA136" s="1162"/>
      <c r="EB136" s="1162"/>
      <c r="EC136" s="1162"/>
      <c r="ED136" s="1162"/>
      <c r="EE136" s="1162"/>
      <c r="EF136" s="1162"/>
      <c r="EG136" s="1162"/>
      <c r="EH136" s="1162"/>
      <c r="EI136" s="1162"/>
      <c r="EJ136" s="1162"/>
      <c r="EK136" s="1162"/>
      <c r="EL136" s="1162"/>
      <c r="EM136" s="1162"/>
    </row>
    <row r="137" spans="1:143" s="875" customFormat="1">
      <c r="A137" s="877"/>
      <c r="B137" s="877"/>
      <c r="C137" s="877"/>
      <c r="D137" s="877"/>
      <c r="E137" s="877"/>
      <c r="F137" s="877"/>
      <c r="G137" s="877"/>
      <c r="H137" s="877"/>
      <c r="I137" s="877"/>
      <c r="J137" s="877"/>
      <c r="K137" s="877"/>
      <c r="L137" s="877"/>
      <c r="DZ137" s="1162"/>
      <c r="EA137" s="1162"/>
      <c r="EB137" s="1162"/>
      <c r="EC137" s="1162"/>
      <c r="ED137" s="1162"/>
      <c r="EE137" s="1162"/>
      <c r="EF137" s="1162"/>
      <c r="EG137" s="1162"/>
      <c r="EH137" s="1162"/>
      <c r="EI137" s="1162"/>
      <c r="EJ137" s="1162"/>
      <c r="EK137" s="1162"/>
      <c r="EL137" s="1162"/>
      <c r="EM137" s="1162"/>
    </row>
    <row r="138" spans="1:143" s="875" customFormat="1">
      <c r="A138" s="877"/>
      <c r="B138" s="877"/>
      <c r="C138" s="877"/>
      <c r="D138" s="877"/>
      <c r="E138" s="877"/>
      <c r="F138" s="877"/>
      <c r="G138" s="877"/>
      <c r="H138" s="877"/>
      <c r="I138" s="877"/>
      <c r="J138" s="877"/>
      <c r="K138" s="877"/>
      <c r="L138" s="877"/>
      <c r="DZ138" s="1162"/>
      <c r="EA138" s="1162"/>
      <c r="EB138" s="1162"/>
      <c r="EC138" s="1162"/>
      <c r="ED138" s="1162"/>
      <c r="EE138" s="1162"/>
      <c r="EF138" s="1162"/>
      <c r="EG138" s="1162"/>
      <c r="EH138" s="1162"/>
      <c r="EI138" s="1162"/>
      <c r="EJ138" s="1162"/>
      <c r="EK138" s="1162"/>
      <c r="EL138" s="1162"/>
      <c r="EM138" s="1162"/>
    </row>
    <row r="139" spans="1:143" s="875" customFormat="1">
      <c r="A139" s="877"/>
      <c r="B139" s="877"/>
      <c r="C139" s="877"/>
      <c r="D139" s="877"/>
      <c r="E139" s="877"/>
      <c r="F139" s="877"/>
      <c r="G139" s="877"/>
      <c r="H139" s="877"/>
      <c r="I139" s="877"/>
      <c r="J139" s="877"/>
      <c r="K139" s="877"/>
      <c r="L139" s="877"/>
      <c r="DZ139" s="1162"/>
      <c r="EA139" s="1162"/>
      <c r="EB139" s="1162"/>
      <c r="EC139" s="1162"/>
      <c r="ED139" s="1162"/>
      <c r="EE139" s="1162"/>
      <c r="EF139" s="1162"/>
      <c r="EG139" s="1162"/>
      <c r="EH139" s="1162"/>
      <c r="EI139" s="1162"/>
      <c r="EJ139" s="1162"/>
      <c r="EK139" s="1162"/>
      <c r="EL139" s="1162"/>
      <c r="EM139" s="1162"/>
    </row>
    <row r="140" spans="1:143" s="875" customFormat="1">
      <c r="A140" s="877"/>
      <c r="B140" s="877"/>
      <c r="C140" s="877"/>
      <c r="D140" s="877"/>
      <c r="E140" s="877"/>
      <c r="F140" s="877"/>
      <c r="G140" s="877"/>
      <c r="H140" s="877"/>
      <c r="I140" s="877"/>
      <c r="J140" s="877"/>
      <c r="K140" s="877"/>
      <c r="L140" s="877"/>
      <c r="DZ140" s="1162"/>
      <c r="EA140" s="1162"/>
      <c r="EB140" s="1162"/>
      <c r="EC140" s="1162"/>
      <c r="ED140" s="1162"/>
      <c r="EE140" s="1162"/>
      <c r="EF140" s="1162"/>
      <c r="EG140" s="1162"/>
      <c r="EH140" s="1162"/>
      <c r="EI140" s="1162"/>
      <c r="EJ140" s="1162"/>
      <c r="EK140" s="1162"/>
      <c r="EL140" s="1162"/>
      <c r="EM140" s="1162"/>
    </row>
    <row r="141" spans="1:143" s="875" customFormat="1">
      <c r="A141" s="877"/>
      <c r="B141" s="877"/>
      <c r="C141" s="877"/>
      <c r="D141" s="877"/>
      <c r="E141" s="877"/>
      <c r="F141" s="877"/>
      <c r="G141" s="877"/>
      <c r="H141" s="877"/>
      <c r="I141" s="877"/>
      <c r="J141" s="877"/>
      <c r="K141" s="877"/>
      <c r="L141" s="877"/>
      <c r="DZ141" s="1162"/>
      <c r="EA141" s="1162"/>
      <c r="EB141" s="1162"/>
      <c r="EC141" s="1162"/>
      <c r="ED141" s="1162"/>
      <c r="EE141" s="1162"/>
      <c r="EF141" s="1162"/>
      <c r="EG141" s="1162"/>
      <c r="EH141" s="1162"/>
      <c r="EI141" s="1162"/>
      <c r="EJ141" s="1162"/>
      <c r="EK141" s="1162"/>
      <c r="EL141" s="1162"/>
      <c r="EM141" s="1162"/>
    </row>
    <row r="142" spans="1:143" s="875" customFormat="1">
      <c r="A142" s="877"/>
      <c r="B142" s="877"/>
      <c r="C142" s="877"/>
      <c r="D142" s="877"/>
      <c r="E142" s="877"/>
      <c r="F142" s="877"/>
      <c r="G142" s="877"/>
      <c r="H142" s="877"/>
      <c r="I142" s="877"/>
      <c r="J142" s="877"/>
      <c r="K142" s="877"/>
      <c r="L142" s="877"/>
      <c r="DZ142" s="1162"/>
      <c r="EA142" s="1162"/>
      <c r="EB142" s="1162"/>
      <c r="EC142" s="1162"/>
      <c r="ED142" s="1162"/>
      <c r="EE142" s="1162"/>
      <c r="EF142" s="1162"/>
      <c r="EG142" s="1162"/>
      <c r="EH142" s="1162"/>
      <c r="EI142" s="1162"/>
      <c r="EJ142" s="1162"/>
      <c r="EK142" s="1162"/>
      <c r="EL142" s="1162"/>
      <c r="EM142" s="1162"/>
    </row>
    <row r="143" spans="1:143" s="875" customFormat="1">
      <c r="A143" s="877"/>
      <c r="B143" s="877"/>
      <c r="C143" s="877"/>
      <c r="D143" s="877"/>
      <c r="E143" s="877"/>
      <c r="F143" s="877"/>
      <c r="G143" s="877"/>
      <c r="H143" s="877"/>
      <c r="I143" s="877"/>
      <c r="J143" s="877"/>
      <c r="K143" s="877"/>
      <c r="L143" s="877"/>
      <c r="DZ143" s="1162"/>
      <c r="EA143" s="1162"/>
      <c r="EB143" s="1162"/>
      <c r="EC143" s="1162"/>
      <c r="ED143" s="1162"/>
      <c r="EE143" s="1162"/>
      <c r="EF143" s="1162"/>
      <c r="EG143" s="1162"/>
      <c r="EH143" s="1162"/>
      <c r="EI143" s="1162"/>
      <c r="EJ143" s="1162"/>
      <c r="EK143" s="1162"/>
      <c r="EL143" s="1162"/>
      <c r="EM143" s="1162"/>
    </row>
    <row r="144" spans="1:143" s="875" customFormat="1">
      <c r="A144" s="877"/>
      <c r="B144" s="877"/>
      <c r="C144" s="877"/>
      <c r="D144" s="877"/>
      <c r="E144" s="877"/>
      <c r="F144" s="877"/>
      <c r="G144" s="877"/>
      <c r="H144" s="877"/>
      <c r="I144" s="877"/>
      <c r="J144" s="877"/>
      <c r="K144" s="877"/>
      <c r="L144" s="877"/>
      <c r="DZ144" s="1162"/>
      <c r="EA144" s="1162"/>
      <c r="EB144" s="1162"/>
      <c r="EC144" s="1162"/>
      <c r="ED144" s="1162"/>
      <c r="EE144" s="1162"/>
      <c r="EF144" s="1162"/>
      <c r="EG144" s="1162"/>
      <c r="EH144" s="1162"/>
      <c r="EI144" s="1162"/>
      <c r="EJ144" s="1162"/>
      <c r="EK144" s="1162"/>
      <c r="EL144" s="1162"/>
      <c r="EM144" s="1162"/>
    </row>
    <row r="145" spans="1:143" s="875" customFormat="1">
      <c r="A145" s="877"/>
      <c r="B145" s="877"/>
      <c r="C145" s="877"/>
      <c r="D145" s="877"/>
      <c r="E145" s="877"/>
      <c r="F145" s="877"/>
      <c r="G145" s="877"/>
      <c r="H145" s="877"/>
      <c r="I145" s="877"/>
      <c r="J145" s="877"/>
      <c r="K145" s="877"/>
      <c r="L145" s="877"/>
      <c r="DZ145" s="1162"/>
      <c r="EA145" s="1162"/>
      <c r="EB145" s="1162"/>
      <c r="EC145" s="1162"/>
      <c r="ED145" s="1162"/>
      <c r="EE145" s="1162"/>
      <c r="EF145" s="1162"/>
      <c r="EG145" s="1162"/>
      <c r="EH145" s="1162"/>
      <c r="EI145" s="1162"/>
      <c r="EJ145" s="1162"/>
      <c r="EK145" s="1162"/>
      <c r="EL145" s="1162"/>
      <c r="EM145" s="1162"/>
    </row>
    <row r="146" spans="1:143" s="875" customFormat="1">
      <c r="A146" s="877"/>
      <c r="B146" s="877"/>
      <c r="C146" s="877"/>
      <c r="D146" s="877"/>
      <c r="E146" s="877"/>
      <c r="F146" s="877"/>
      <c r="G146" s="877"/>
      <c r="H146" s="877"/>
      <c r="I146" s="877"/>
      <c r="J146" s="877"/>
      <c r="K146" s="877"/>
      <c r="L146" s="877"/>
      <c r="DZ146" s="1162"/>
      <c r="EA146" s="1162"/>
      <c r="EB146" s="1162"/>
      <c r="EC146" s="1162"/>
      <c r="ED146" s="1162"/>
      <c r="EE146" s="1162"/>
      <c r="EF146" s="1162"/>
      <c r="EG146" s="1162"/>
      <c r="EH146" s="1162"/>
      <c r="EI146" s="1162"/>
      <c r="EJ146" s="1162"/>
      <c r="EK146" s="1162"/>
      <c r="EL146" s="1162"/>
      <c r="EM146" s="1162"/>
    </row>
    <row r="147" spans="1:143" s="875" customFormat="1">
      <c r="A147" s="877"/>
      <c r="B147" s="877"/>
      <c r="C147" s="877"/>
      <c r="D147" s="877"/>
      <c r="E147" s="877"/>
      <c r="F147" s="877"/>
      <c r="G147" s="877"/>
      <c r="H147" s="877"/>
      <c r="I147" s="877"/>
      <c r="J147" s="877"/>
      <c r="K147" s="877"/>
      <c r="L147" s="877"/>
      <c r="DZ147" s="1162"/>
      <c r="EA147" s="1162"/>
      <c r="EB147" s="1162"/>
      <c r="EC147" s="1162"/>
      <c r="ED147" s="1162"/>
      <c r="EE147" s="1162"/>
      <c r="EF147" s="1162"/>
      <c r="EG147" s="1162"/>
      <c r="EH147" s="1162"/>
      <c r="EI147" s="1162"/>
      <c r="EJ147" s="1162"/>
      <c r="EK147" s="1162"/>
      <c r="EL147" s="1162"/>
      <c r="EM147" s="1162"/>
    </row>
    <row r="148" spans="1:143" s="875" customFormat="1">
      <c r="A148" s="877"/>
      <c r="B148" s="877"/>
      <c r="C148" s="877"/>
      <c r="D148" s="877"/>
      <c r="E148" s="877"/>
      <c r="F148" s="877"/>
      <c r="G148" s="877"/>
      <c r="H148" s="877"/>
      <c r="I148" s="877"/>
      <c r="J148" s="877"/>
      <c r="K148" s="877"/>
      <c r="L148" s="877"/>
      <c r="DZ148" s="1162"/>
      <c r="EA148" s="1162"/>
      <c r="EB148" s="1162"/>
      <c r="EC148" s="1162"/>
      <c r="ED148" s="1162"/>
      <c r="EE148" s="1162"/>
      <c r="EF148" s="1162"/>
      <c r="EG148" s="1162"/>
      <c r="EH148" s="1162"/>
      <c r="EI148" s="1162"/>
      <c r="EJ148" s="1162"/>
      <c r="EK148" s="1162"/>
      <c r="EL148" s="1162"/>
      <c r="EM148" s="1162"/>
    </row>
    <row r="149" spans="1:143" s="875" customFormat="1">
      <c r="A149" s="877"/>
      <c r="B149" s="877"/>
      <c r="C149" s="877"/>
      <c r="D149" s="877"/>
      <c r="E149" s="877"/>
      <c r="F149" s="877"/>
      <c r="G149" s="877"/>
      <c r="H149" s="877"/>
      <c r="I149" s="877"/>
      <c r="J149" s="877"/>
      <c r="K149" s="877"/>
      <c r="L149" s="877"/>
      <c r="DZ149" s="1162"/>
      <c r="EA149" s="1162"/>
      <c r="EB149" s="1162"/>
      <c r="EC149" s="1162"/>
      <c r="ED149" s="1162"/>
      <c r="EE149" s="1162"/>
      <c r="EF149" s="1162"/>
      <c r="EG149" s="1162"/>
      <c r="EH149" s="1162"/>
      <c r="EI149" s="1162"/>
      <c r="EJ149" s="1162"/>
      <c r="EK149" s="1162"/>
      <c r="EL149" s="1162"/>
      <c r="EM149" s="1162"/>
    </row>
    <row r="150" spans="1:143" s="875" customFormat="1">
      <c r="A150" s="877"/>
      <c r="B150" s="877"/>
      <c r="C150" s="877"/>
      <c r="D150" s="877"/>
      <c r="E150" s="877"/>
      <c r="F150" s="877"/>
      <c r="G150" s="877"/>
      <c r="H150" s="877"/>
      <c r="I150" s="877"/>
      <c r="J150" s="877"/>
      <c r="K150" s="877"/>
      <c r="L150" s="877"/>
      <c r="DZ150" s="1162"/>
      <c r="EA150" s="1162"/>
      <c r="EB150" s="1162"/>
      <c r="EC150" s="1162"/>
      <c r="ED150" s="1162"/>
      <c r="EE150" s="1162"/>
      <c r="EF150" s="1162"/>
      <c r="EG150" s="1162"/>
      <c r="EH150" s="1162"/>
      <c r="EI150" s="1162"/>
      <c r="EJ150" s="1162"/>
      <c r="EK150" s="1162"/>
      <c r="EL150" s="1162"/>
      <c r="EM150" s="1162"/>
    </row>
    <row r="151" spans="1:143" s="875" customFormat="1">
      <c r="A151" s="877"/>
      <c r="B151" s="877"/>
      <c r="C151" s="877"/>
      <c r="D151" s="877"/>
      <c r="E151" s="877"/>
      <c r="F151" s="877"/>
      <c r="G151" s="877"/>
      <c r="H151" s="877"/>
      <c r="I151" s="877"/>
      <c r="J151" s="877"/>
      <c r="K151" s="877"/>
      <c r="L151" s="877"/>
      <c r="DZ151" s="1162"/>
      <c r="EA151" s="1162"/>
      <c r="EB151" s="1162"/>
      <c r="EC151" s="1162"/>
      <c r="ED151" s="1162"/>
      <c r="EE151" s="1162"/>
      <c r="EF151" s="1162"/>
      <c r="EG151" s="1162"/>
      <c r="EH151" s="1162"/>
      <c r="EI151" s="1162"/>
      <c r="EJ151" s="1162"/>
      <c r="EK151" s="1162"/>
      <c r="EL151" s="1162"/>
      <c r="EM151" s="1162"/>
    </row>
    <row r="152" spans="1:143" s="875" customFormat="1">
      <c r="A152" s="877"/>
      <c r="B152" s="877"/>
      <c r="C152" s="877"/>
      <c r="D152" s="877"/>
      <c r="E152" s="877"/>
      <c r="F152" s="877"/>
      <c r="G152" s="877"/>
      <c r="H152" s="877"/>
      <c r="I152" s="877"/>
      <c r="J152" s="877"/>
      <c r="K152" s="877"/>
      <c r="L152" s="877"/>
      <c r="DZ152" s="1162"/>
      <c r="EA152" s="1162"/>
      <c r="EB152" s="1162"/>
      <c r="EC152" s="1162"/>
      <c r="ED152" s="1162"/>
      <c r="EE152" s="1162"/>
      <c r="EF152" s="1162"/>
      <c r="EG152" s="1162"/>
      <c r="EH152" s="1162"/>
      <c r="EI152" s="1162"/>
      <c r="EJ152" s="1162"/>
      <c r="EK152" s="1162"/>
      <c r="EL152" s="1162"/>
      <c r="EM152" s="1162"/>
    </row>
    <row r="153" spans="1:143" s="875" customFormat="1">
      <c r="A153" s="877"/>
      <c r="B153" s="877"/>
      <c r="C153" s="877"/>
      <c r="D153" s="877"/>
      <c r="E153" s="877"/>
      <c r="F153" s="877"/>
      <c r="G153" s="877"/>
      <c r="H153" s="877"/>
      <c r="I153" s="877"/>
      <c r="J153" s="877"/>
      <c r="K153" s="877"/>
      <c r="L153" s="877"/>
      <c r="DZ153" s="1162"/>
      <c r="EA153" s="1162"/>
      <c r="EB153" s="1162"/>
      <c r="EC153" s="1162"/>
      <c r="ED153" s="1162"/>
      <c r="EE153" s="1162"/>
      <c r="EF153" s="1162"/>
      <c r="EG153" s="1162"/>
      <c r="EH153" s="1162"/>
      <c r="EI153" s="1162"/>
      <c r="EJ153" s="1162"/>
      <c r="EK153" s="1162"/>
      <c r="EL153" s="1162"/>
      <c r="EM153" s="1162"/>
    </row>
    <row r="154" spans="1:143" s="875" customFormat="1">
      <c r="A154" s="877"/>
      <c r="B154" s="877"/>
      <c r="C154" s="877"/>
      <c r="D154" s="877"/>
      <c r="E154" s="877"/>
      <c r="F154" s="877"/>
      <c r="G154" s="877"/>
      <c r="H154" s="877"/>
      <c r="I154" s="877"/>
      <c r="J154" s="877"/>
      <c r="K154" s="877"/>
      <c r="L154" s="877"/>
      <c r="DZ154" s="1162"/>
      <c r="EA154" s="1162"/>
      <c r="EB154" s="1162"/>
      <c r="EC154" s="1162"/>
      <c r="ED154" s="1162"/>
      <c r="EE154" s="1162"/>
      <c r="EF154" s="1162"/>
      <c r="EG154" s="1162"/>
      <c r="EH154" s="1162"/>
      <c r="EI154" s="1162"/>
      <c r="EJ154" s="1162"/>
      <c r="EK154" s="1162"/>
      <c r="EL154" s="1162"/>
      <c r="EM154" s="1162"/>
    </row>
    <row r="155" spans="1:143" s="875" customFormat="1">
      <c r="A155" s="877"/>
      <c r="B155" s="877"/>
      <c r="C155" s="877"/>
      <c r="D155" s="877"/>
      <c r="E155" s="877"/>
      <c r="F155" s="877"/>
      <c r="G155" s="877"/>
      <c r="H155" s="877"/>
      <c r="I155" s="877"/>
      <c r="J155" s="877"/>
      <c r="K155" s="877"/>
      <c r="L155" s="877"/>
      <c r="DZ155" s="1162"/>
      <c r="EA155" s="1162"/>
      <c r="EB155" s="1162"/>
      <c r="EC155" s="1162"/>
      <c r="ED155" s="1162"/>
      <c r="EE155" s="1162"/>
      <c r="EF155" s="1162"/>
      <c r="EG155" s="1162"/>
      <c r="EH155" s="1162"/>
      <c r="EI155" s="1162"/>
      <c r="EJ155" s="1162"/>
      <c r="EK155" s="1162"/>
      <c r="EL155" s="1162"/>
      <c r="EM155" s="1162"/>
    </row>
    <row r="156" spans="1:143" s="875" customFormat="1">
      <c r="A156" s="877"/>
      <c r="B156" s="877"/>
      <c r="C156" s="877"/>
      <c r="D156" s="877"/>
      <c r="E156" s="877"/>
      <c r="F156" s="877"/>
      <c r="G156" s="877"/>
      <c r="H156" s="877"/>
      <c r="I156" s="877"/>
      <c r="J156" s="877"/>
      <c r="K156" s="877"/>
      <c r="L156" s="877"/>
      <c r="DZ156" s="1162"/>
      <c r="EA156" s="1162"/>
      <c r="EB156" s="1162"/>
      <c r="EC156" s="1162"/>
      <c r="ED156" s="1162"/>
      <c r="EE156" s="1162"/>
      <c r="EF156" s="1162"/>
      <c r="EG156" s="1162"/>
      <c r="EH156" s="1162"/>
      <c r="EI156" s="1162"/>
      <c r="EJ156" s="1162"/>
      <c r="EK156" s="1162"/>
      <c r="EL156" s="1162"/>
      <c r="EM156" s="1162"/>
    </row>
    <row r="157" spans="1:143" s="875" customFormat="1">
      <c r="A157" s="877"/>
      <c r="B157" s="877"/>
      <c r="C157" s="877"/>
      <c r="D157" s="877"/>
      <c r="E157" s="877"/>
      <c r="F157" s="877"/>
      <c r="G157" s="877"/>
      <c r="H157" s="877"/>
      <c r="I157" s="877"/>
      <c r="J157" s="877"/>
      <c r="K157" s="877"/>
      <c r="L157" s="877"/>
      <c r="DZ157" s="1162"/>
      <c r="EA157" s="1162"/>
      <c r="EB157" s="1162"/>
      <c r="EC157" s="1162"/>
      <c r="ED157" s="1162"/>
      <c r="EE157" s="1162"/>
      <c r="EF157" s="1162"/>
      <c r="EG157" s="1162"/>
      <c r="EH157" s="1162"/>
      <c r="EI157" s="1162"/>
      <c r="EJ157" s="1162"/>
      <c r="EK157" s="1162"/>
      <c r="EL157" s="1162"/>
      <c r="EM157" s="1162"/>
    </row>
    <row r="158" spans="1:143" s="875" customFormat="1">
      <c r="A158" s="877"/>
      <c r="B158" s="877"/>
      <c r="C158" s="877"/>
      <c r="D158" s="877"/>
      <c r="E158" s="877"/>
      <c r="F158" s="877"/>
      <c r="G158" s="877"/>
      <c r="H158" s="877"/>
      <c r="I158" s="877"/>
      <c r="J158" s="877"/>
      <c r="K158" s="877"/>
      <c r="L158" s="877"/>
      <c r="DZ158" s="1162"/>
      <c r="EA158" s="1162"/>
      <c r="EB158" s="1162"/>
      <c r="EC158" s="1162"/>
      <c r="ED158" s="1162"/>
      <c r="EE158" s="1162"/>
      <c r="EF158" s="1162"/>
      <c r="EG158" s="1162"/>
      <c r="EH158" s="1162"/>
      <c r="EI158" s="1162"/>
      <c r="EJ158" s="1162"/>
      <c r="EK158" s="1162"/>
      <c r="EL158" s="1162"/>
      <c r="EM158" s="1162"/>
    </row>
    <row r="159" spans="1:143" s="875" customFormat="1">
      <c r="A159" s="877"/>
      <c r="B159" s="877"/>
      <c r="C159" s="877"/>
      <c r="D159" s="877"/>
      <c r="E159" s="877"/>
      <c r="F159" s="877"/>
      <c r="G159" s="877"/>
      <c r="H159" s="877"/>
      <c r="I159" s="877"/>
      <c r="J159" s="877"/>
      <c r="K159" s="877"/>
      <c r="L159" s="877"/>
      <c r="DZ159" s="1162"/>
      <c r="EA159" s="1162"/>
      <c r="EB159" s="1162"/>
      <c r="EC159" s="1162"/>
      <c r="ED159" s="1162"/>
      <c r="EE159" s="1162"/>
      <c r="EF159" s="1162"/>
      <c r="EG159" s="1162"/>
      <c r="EH159" s="1162"/>
      <c r="EI159" s="1162"/>
      <c r="EJ159" s="1162"/>
      <c r="EK159" s="1162"/>
      <c r="EL159" s="1162"/>
      <c r="EM159" s="1162"/>
    </row>
    <row r="160" spans="1:143" s="875" customFormat="1">
      <c r="A160" s="877"/>
      <c r="B160" s="877"/>
      <c r="C160" s="877"/>
      <c r="D160" s="877"/>
      <c r="E160" s="877"/>
      <c r="F160" s="877"/>
      <c r="G160" s="877"/>
      <c r="H160" s="877"/>
      <c r="I160" s="877"/>
      <c r="J160" s="877"/>
      <c r="K160" s="877"/>
      <c r="L160" s="877"/>
      <c r="DZ160" s="1162"/>
      <c r="EA160" s="1162"/>
      <c r="EB160" s="1162"/>
      <c r="EC160" s="1162"/>
      <c r="ED160" s="1162"/>
      <c r="EE160" s="1162"/>
      <c r="EF160" s="1162"/>
      <c r="EG160" s="1162"/>
      <c r="EH160" s="1162"/>
      <c r="EI160" s="1162"/>
      <c r="EJ160" s="1162"/>
      <c r="EK160" s="1162"/>
      <c r="EL160" s="1162"/>
      <c r="EM160" s="1162"/>
    </row>
    <row r="161" spans="1:143" s="875" customFormat="1">
      <c r="A161" s="877"/>
      <c r="B161" s="877"/>
      <c r="C161" s="877"/>
      <c r="D161" s="877"/>
      <c r="E161" s="877"/>
      <c r="F161" s="877"/>
      <c r="G161" s="877"/>
      <c r="H161" s="877"/>
      <c r="I161" s="877"/>
      <c r="J161" s="877"/>
      <c r="K161" s="877"/>
      <c r="L161" s="877"/>
      <c r="DZ161" s="1162"/>
      <c r="EA161" s="1162"/>
      <c r="EB161" s="1162"/>
      <c r="EC161" s="1162"/>
      <c r="ED161" s="1162"/>
      <c r="EE161" s="1162"/>
      <c r="EF161" s="1162"/>
      <c r="EG161" s="1162"/>
      <c r="EH161" s="1162"/>
      <c r="EI161" s="1162"/>
      <c r="EJ161" s="1162"/>
      <c r="EK161" s="1162"/>
      <c r="EL161" s="1162"/>
      <c r="EM161" s="1162"/>
    </row>
    <row r="162" spans="1:143" s="875" customFormat="1">
      <c r="A162" s="877"/>
      <c r="B162" s="877"/>
      <c r="C162" s="877"/>
      <c r="D162" s="877"/>
      <c r="E162" s="877"/>
      <c r="F162" s="877"/>
      <c r="G162" s="877"/>
      <c r="H162" s="877"/>
      <c r="I162" s="877"/>
      <c r="J162" s="877"/>
      <c r="K162" s="877"/>
      <c r="L162" s="877"/>
      <c r="DZ162" s="1162"/>
      <c r="EA162" s="1162"/>
      <c r="EB162" s="1162"/>
      <c r="EC162" s="1162"/>
      <c r="ED162" s="1162"/>
      <c r="EE162" s="1162"/>
      <c r="EF162" s="1162"/>
      <c r="EG162" s="1162"/>
      <c r="EH162" s="1162"/>
      <c r="EI162" s="1162"/>
      <c r="EJ162" s="1162"/>
      <c r="EK162" s="1162"/>
      <c r="EL162" s="1162"/>
      <c r="EM162" s="1162"/>
    </row>
    <row r="163" spans="1:143" s="875" customFormat="1">
      <c r="A163" s="877"/>
      <c r="B163" s="877"/>
      <c r="C163" s="877"/>
      <c r="D163" s="877"/>
      <c r="E163" s="877"/>
      <c r="F163" s="877"/>
      <c r="G163" s="877"/>
      <c r="H163" s="877"/>
      <c r="I163" s="877"/>
      <c r="J163" s="877"/>
      <c r="K163" s="877"/>
      <c r="L163" s="877"/>
      <c r="DZ163" s="1162"/>
      <c r="EA163" s="1162"/>
      <c r="EB163" s="1162"/>
      <c r="EC163" s="1162"/>
      <c r="ED163" s="1162"/>
      <c r="EE163" s="1162"/>
      <c r="EF163" s="1162"/>
      <c r="EG163" s="1162"/>
      <c r="EH163" s="1162"/>
      <c r="EI163" s="1162"/>
      <c r="EJ163" s="1162"/>
      <c r="EK163" s="1162"/>
      <c r="EL163" s="1162"/>
      <c r="EM163" s="1162"/>
    </row>
    <row r="164" spans="1:143" s="875" customFormat="1">
      <c r="A164" s="877"/>
      <c r="B164" s="877"/>
      <c r="C164" s="877"/>
      <c r="D164" s="877"/>
      <c r="E164" s="877"/>
      <c r="F164" s="877"/>
      <c r="G164" s="877"/>
      <c r="H164" s="877"/>
      <c r="I164" s="877"/>
      <c r="J164" s="877"/>
      <c r="K164" s="877"/>
      <c r="L164" s="877"/>
      <c r="DZ164" s="1162"/>
      <c r="EA164" s="1162"/>
      <c r="EB164" s="1162"/>
      <c r="EC164" s="1162"/>
      <c r="ED164" s="1162"/>
      <c r="EE164" s="1162"/>
      <c r="EF164" s="1162"/>
      <c r="EG164" s="1162"/>
      <c r="EH164" s="1162"/>
      <c r="EI164" s="1162"/>
      <c r="EJ164" s="1162"/>
      <c r="EK164" s="1162"/>
      <c r="EL164" s="1162"/>
      <c r="EM164" s="1162"/>
    </row>
    <row r="165" spans="1:143" s="875" customFormat="1">
      <c r="A165" s="877"/>
      <c r="B165" s="877"/>
      <c r="C165" s="877"/>
      <c r="D165" s="877"/>
      <c r="E165" s="877"/>
      <c r="F165" s="877"/>
      <c r="G165" s="877"/>
      <c r="H165" s="877"/>
      <c r="I165" s="877"/>
      <c r="J165" s="877"/>
      <c r="K165" s="877"/>
      <c r="L165" s="877"/>
      <c r="DZ165" s="1162"/>
      <c r="EA165" s="1162"/>
      <c r="EB165" s="1162"/>
      <c r="EC165" s="1162"/>
      <c r="ED165" s="1162"/>
      <c r="EE165" s="1162"/>
      <c r="EF165" s="1162"/>
      <c r="EG165" s="1162"/>
      <c r="EH165" s="1162"/>
      <c r="EI165" s="1162"/>
      <c r="EJ165" s="1162"/>
      <c r="EK165" s="1162"/>
      <c r="EL165" s="1162"/>
      <c r="EM165" s="1162"/>
    </row>
    <row r="166" spans="1:143" s="875" customFormat="1">
      <c r="A166" s="877"/>
      <c r="B166" s="877"/>
      <c r="C166" s="877"/>
      <c r="D166" s="877"/>
      <c r="E166" s="877"/>
      <c r="F166" s="877"/>
      <c r="G166" s="877"/>
      <c r="H166" s="877"/>
      <c r="I166" s="877"/>
      <c r="J166" s="877"/>
      <c r="K166" s="877"/>
      <c r="L166" s="877"/>
      <c r="DZ166" s="1162"/>
      <c r="EA166" s="1162"/>
      <c r="EB166" s="1162"/>
      <c r="EC166" s="1162"/>
      <c r="ED166" s="1162"/>
      <c r="EE166" s="1162"/>
      <c r="EF166" s="1162"/>
      <c r="EG166" s="1162"/>
      <c r="EH166" s="1162"/>
      <c r="EI166" s="1162"/>
      <c r="EJ166" s="1162"/>
      <c r="EK166" s="1162"/>
      <c r="EL166" s="1162"/>
      <c r="EM166" s="1162"/>
    </row>
    <row r="167" spans="1:143" s="875" customFormat="1">
      <c r="A167" s="877"/>
      <c r="B167" s="877"/>
      <c r="C167" s="877"/>
      <c r="D167" s="877"/>
      <c r="E167" s="877"/>
      <c r="F167" s="877"/>
      <c r="G167" s="877"/>
      <c r="H167" s="877"/>
      <c r="I167" s="877"/>
      <c r="J167" s="877"/>
      <c r="K167" s="877"/>
      <c r="L167" s="877"/>
      <c r="DZ167" s="1162"/>
      <c r="EA167" s="1162"/>
      <c r="EB167" s="1162"/>
      <c r="EC167" s="1162"/>
      <c r="ED167" s="1162"/>
      <c r="EE167" s="1162"/>
      <c r="EF167" s="1162"/>
      <c r="EG167" s="1162"/>
      <c r="EH167" s="1162"/>
      <c r="EI167" s="1162"/>
      <c r="EJ167" s="1162"/>
      <c r="EK167" s="1162"/>
      <c r="EL167" s="1162"/>
      <c r="EM167" s="1162"/>
    </row>
    <row r="168" spans="1:143" s="875" customFormat="1">
      <c r="A168" s="877"/>
      <c r="B168" s="877"/>
      <c r="C168" s="877"/>
      <c r="D168" s="877"/>
      <c r="E168" s="877"/>
      <c r="F168" s="877"/>
      <c r="G168" s="877"/>
      <c r="H168" s="877"/>
      <c r="I168" s="877"/>
      <c r="J168" s="877"/>
      <c r="K168" s="877"/>
      <c r="L168" s="877"/>
      <c r="DZ168" s="1162"/>
      <c r="EA168" s="1162"/>
      <c r="EB168" s="1162"/>
      <c r="EC168" s="1162"/>
      <c r="ED168" s="1162"/>
      <c r="EE168" s="1162"/>
      <c r="EF168" s="1162"/>
      <c r="EG168" s="1162"/>
      <c r="EH168" s="1162"/>
      <c r="EI168" s="1162"/>
      <c r="EJ168" s="1162"/>
      <c r="EK168" s="1162"/>
      <c r="EL168" s="1162"/>
      <c r="EM168" s="1162"/>
    </row>
    <row r="169" spans="1:143" s="875" customFormat="1">
      <c r="A169" s="877"/>
      <c r="B169" s="877"/>
      <c r="C169" s="877"/>
      <c r="D169" s="877"/>
      <c r="E169" s="877"/>
      <c r="F169" s="877"/>
      <c r="G169" s="877"/>
      <c r="H169" s="877"/>
      <c r="I169" s="877"/>
      <c r="J169" s="877"/>
      <c r="K169" s="877"/>
      <c r="L169" s="877"/>
      <c r="DZ169" s="1162"/>
      <c r="EA169" s="1162"/>
      <c r="EB169" s="1162"/>
      <c r="EC169" s="1162"/>
      <c r="ED169" s="1162"/>
      <c r="EE169" s="1162"/>
      <c r="EF169" s="1162"/>
      <c r="EG169" s="1162"/>
      <c r="EH169" s="1162"/>
      <c r="EI169" s="1162"/>
      <c r="EJ169" s="1162"/>
      <c r="EK169" s="1162"/>
      <c r="EL169" s="1162"/>
      <c r="EM169" s="1162"/>
    </row>
    <row r="170" spans="1:143" s="875" customFormat="1">
      <c r="A170" s="877"/>
      <c r="B170" s="877"/>
      <c r="C170" s="877"/>
      <c r="D170" s="877"/>
      <c r="E170" s="877"/>
      <c r="F170" s="877"/>
      <c r="G170" s="877"/>
      <c r="H170" s="877"/>
      <c r="I170" s="877"/>
      <c r="J170" s="877"/>
      <c r="K170" s="877"/>
      <c r="L170" s="877"/>
      <c r="DZ170" s="1162"/>
      <c r="EA170" s="1162"/>
      <c r="EB170" s="1162"/>
      <c r="EC170" s="1162"/>
      <c r="ED170" s="1162"/>
      <c r="EE170" s="1162"/>
      <c r="EF170" s="1162"/>
      <c r="EG170" s="1162"/>
      <c r="EH170" s="1162"/>
      <c r="EI170" s="1162"/>
      <c r="EJ170" s="1162"/>
      <c r="EK170" s="1162"/>
      <c r="EL170" s="1162"/>
      <c r="EM170" s="1162"/>
    </row>
    <row r="171" spans="1:143" s="875" customFormat="1">
      <c r="A171" s="877"/>
      <c r="B171" s="877"/>
      <c r="C171" s="877"/>
      <c r="D171" s="877"/>
      <c r="E171" s="877"/>
      <c r="F171" s="877"/>
      <c r="G171" s="877"/>
      <c r="H171" s="877"/>
      <c r="I171" s="877"/>
      <c r="J171" s="877"/>
      <c r="K171" s="877"/>
      <c r="L171" s="877"/>
      <c r="DZ171" s="1162"/>
      <c r="EA171" s="1162"/>
      <c r="EB171" s="1162"/>
      <c r="EC171" s="1162"/>
      <c r="ED171" s="1162"/>
      <c r="EE171" s="1162"/>
      <c r="EF171" s="1162"/>
      <c r="EG171" s="1162"/>
      <c r="EH171" s="1162"/>
      <c r="EI171" s="1162"/>
      <c r="EJ171" s="1162"/>
      <c r="EK171" s="1162"/>
      <c r="EL171" s="1162"/>
      <c r="EM171" s="1162"/>
    </row>
    <row r="172" spans="1:143" s="875" customFormat="1">
      <c r="A172" s="877"/>
      <c r="B172" s="877"/>
      <c r="C172" s="877"/>
      <c r="D172" s="877"/>
      <c r="E172" s="877"/>
      <c r="F172" s="877"/>
      <c r="G172" s="877"/>
      <c r="H172" s="877"/>
      <c r="I172" s="877"/>
      <c r="J172" s="877"/>
      <c r="K172" s="877"/>
      <c r="L172" s="877"/>
      <c r="DZ172" s="1162"/>
      <c r="EA172" s="1162"/>
      <c r="EB172" s="1162"/>
      <c r="EC172" s="1162"/>
      <c r="ED172" s="1162"/>
      <c r="EE172" s="1162"/>
      <c r="EF172" s="1162"/>
      <c r="EG172" s="1162"/>
      <c r="EH172" s="1162"/>
      <c r="EI172" s="1162"/>
      <c r="EJ172" s="1162"/>
      <c r="EK172" s="1162"/>
      <c r="EL172" s="1162"/>
      <c r="EM172" s="1162"/>
    </row>
    <row r="173" spans="1:143" s="875" customFormat="1">
      <c r="A173" s="877"/>
      <c r="B173" s="877"/>
      <c r="C173" s="877"/>
      <c r="D173" s="877"/>
      <c r="E173" s="877"/>
      <c r="F173" s="877"/>
      <c r="G173" s="877"/>
      <c r="H173" s="877"/>
      <c r="I173" s="877"/>
      <c r="J173" s="877"/>
      <c r="K173" s="877"/>
      <c r="L173" s="877"/>
      <c r="DZ173" s="1162"/>
      <c r="EA173" s="1162"/>
      <c r="EB173" s="1162"/>
      <c r="EC173" s="1162"/>
      <c r="ED173" s="1162"/>
      <c r="EE173" s="1162"/>
      <c r="EF173" s="1162"/>
      <c r="EG173" s="1162"/>
      <c r="EH173" s="1162"/>
      <c r="EI173" s="1162"/>
      <c r="EJ173" s="1162"/>
      <c r="EK173" s="1162"/>
      <c r="EL173" s="1162"/>
      <c r="EM173" s="1162"/>
    </row>
    <row r="174" spans="1:143" s="875" customFormat="1">
      <c r="A174" s="877"/>
      <c r="B174" s="877"/>
      <c r="C174" s="877"/>
      <c r="D174" s="877"/>
      <c r="E174" s="877"/>
      <c r="F174" s="877"/>
      <c r="G174" s="877"/>
      <c r="H174" s="877"/>
      <c r="I174" s="877"/>
      <c r="J174" s="877"/>
      <c r="K174" s="877"/>
      <c r="L174" s="877"/>
      <c r="DZ174" s="1162"/>
      <c r="EA174" s="1162"/>
      <c r="EB174" s="1162"/>
      <c r="EC174" s="1162"/>
      <c r="ED174" s="1162"/>
      <c r="EE174" s="1162"/>
      <c r="EF174" s="1162"/>
      <c r="EG174" s="1162"/>
      <c r="EH174" s="1162"/>
      <c r="EI174" s="1162"/>
      <c r="EJ174" s="1162"/>
      <c r="EK174" s="1162"/>
      <c r="EL174" s="1162"/>
      <c r="EM174" s="1162"/>
    </row>
    <row r="175" spans="1:143" s="875" customFormat="1">
      <c r="A175" s="877"/>
      <c r="B175" s="877"/>
      <c r="C175" s="877"/>
      <c r="D175" s="877"/>
      <c r="E175" s="877"/>
      <c r="F175" s="877"/>
      <c r="G175" s="877"/>
      <c r="H175" s="877"/>
      <c r="I175" s="877"/>
      <c r="J175" s="877"/>
      <c r="K175" s="877"/>
      <c r="L175" s="877"/>
      <c r="DZ175" s="1162"/>
      <c r="EA175" s="1162"/>
      <c r="EB175" s="1162"/>
      <c r="EC175" s="1162"/>
      <c r="ED175" s="1162"/>
      <c r="EE175" s="1162"/>
      <c r="EF175" s="1162"/>
      <c r="EG175" s="1162"/>
      <c r="EH175" s="1162"/>
      <c r="EI175" s="1162"/>
      <c r="EJ175" s="1162"/>
      <c r="EK175" s="1162"/>
      <c r="EL175" s="1162"/>
      <c r="EM175" s="1162"/>
    </row>
    <row r="176" spans="1:143" s="875" customFormat="1">
      <c r="A176" s="877"/>
      <c r="B176" s="877"/>
      <c r="C176" s="877"/>
      <c r="D176" s="877"/>
      <c r="E176" s="877"/>
      <c r="F176" s="877"/>
      <c r="G176" s="877"/>
      <c r="H176" s="877"/>
      <c r="I176" s="877"/>
      <c r="J176" s="877"/>
      <c r="K176" s="877"/>
      <c r="L176" s="877"/>
      <c r="DZ176" s="1162"/>
      <c r="EA176" s="1162"/>
      <c r="EB176" s="1162"/>
      <c r="EC176" s="1162"/>
      <c r="ED176" s="1162"/>
      <c r="EE176" s="1162"/>
      <c r="EF176" s="1162"/>
      <c r="EG176" s="1162"/>
      <c r="EH176" s="1162"/>
      <c r="EI176" s="1162"/>
      <c r="EJ176" s="1162"/>
      <c r="EK176" s="1162"/>
      <c r="EL176" s="1162"/>
      <c r="EM176" s="1162"/>
    </row>
    <row r="177" spans="1:143" s="875" customFormat="1">
      <c r="A177" s="877"/>
      <c r="B177" s="877"/>
      <c r="C177" s="877"/>
      <c r="D177" s="877"/>
      <c r="E177" s="877"/>
      <c r="F177" s="877"/>
      <c r="G177" s="877"/>
      <c r="H177" s="877"/>
      <c r="I177" s="877"/>
      <c r="J177" s="877"/>
      <c r="K177" s="877"/>
      <c r="L177" s="877"/>
      <c r="DZ177" s="1162"/>
      <c r="EA177" s="1162"/>
      <c r="EB177" s="1162"/>
      <c r="EC177" s="1162"/>
      <c r="ED177" s="1162"/>
      <c r="EE177" s="1162"/>
      <c r="EF177" s="1162"/>
      <c r="EG177" s="1162"/>
      <c r="EH177" s="1162"/>
      <c r="EI177" s="1162"/>
      <c r="EJ177" s="1162"/>
      <c r="EK177" s="1162"/>
      <c r="EL177" s="1162"/>
      <c r="EM177" s="1162"/>
    </row>
    <row r="178" spans="1:143" s="875" customFormat="1">
      <c r="A178" s="877"/>
      <c r="B178" s="877"/>
      <c r="C178" s="877"/>
      <c r="D178" s="877"/>
      <c r="E178" s="877"/>
      <c r="F178" s="877"/>
      <c r="G178" s="877"/>
      <c r="H178" s="877"/>
      <c r="I178" s="877"/>
      <c r="J178" s="877"/>
      <c r="K178" s="877"/>
      <c r="L178" s="877"/>
      <c r="DZ178" s="1162"/>
      <c r="EA178" s="1162"/>
      <c r="EB178" s="1162"/>
      <c r="EC178" s="1162"/>
      <c r="ED178" s="1162"/>
      <c r="EE178" s="1162"/>
      <c r="EF178" s="1162"/>
      <c r="EG178" s="1162"/>
      <c r="EH178" s="1162"/>
      <c r="EI178" s="1162"/>
      <c r="EJ178" s="1162"/>
      <c r="EK178" s="1162"/>
      <c r="EL178" s="1162"/>
      <c r="EM178" s="1162"/>
    </row>
    <row r="179" spans="1:143" s="875" customFormat="1">
      <c r="A179" s="877"/>
      <c r="B179" s="877"/>
      <c r="C179" s="877"/>
      <c r="D179" s="877"/>
      <c r="E179" s="877"/>
      <c r="F179" s="877"/>
      <c r="G179" s="877"/>
      <c r="H179" s="877"/>
      <c r="I179" s="877"/>
      <c r="J179" s="877"/>
      <c r="K179" s="877"/>
      <c r="L179" s="877"/>
      <c r="DZ179" s="1162"/>
      <c r="EA179" s="1162"/>
      <c r="EB179" s="1162"/>
      <c r="EC179" s="1162"/>
      <c r="ED179" s="1162"/>
      <c r="EE179" s="1162"/>
      <c r="EF179" s="1162"/>
      <c r="EG179" s="1162"/>
      <c r="EH179" s="1162"/>
      <c r="EI179" s="1162"/>
      <c r="EJ179" s="1162"/>
      <c r="EK179" s="1162"/>
      <c r="EL179" s="1162"/>
      <c r="EM179" s="1162"/>
    </row>
    <row r="180" spans="1:143" s="875" customFormat="1">
      <c r="A180" s="877"/>
      <c r="B180" s="877"/>
      <c r="C180" s="877"/>
      <c r="D180" s="877"/>
      <c r="E180" s="877"/>
      <c r="F180" s="877"/>
      <c r="G180" s="877"/>
      <c r="H180" s="877"/>
      <c r="I180" s="877"/>
      <c r="J180" s="877"/>
      <c r="K180" s="877"/>
      <c r="L180" s="877"/>
      <c r="DZ180" s="1162"/>
      <c r="EA180" s="1162"/>
      <c r="EB180" s="1162"/>
      <c r="EC180" s="1162"/>
      <c r="ED180" s="1162"/>
      <c r="EE180" s="1162"/>
      <c r="EF180" s="1162"/>
      <c r="EG180" s="1162"/>
      <c r="EH180" s="1162"/>
      <c r="EI180" s="1162"/>
      <c r="EJ180" s="1162"/>
      <c r="EK180" s="1162"/>
      <c r="EL180" s="1162"/>
      <c r="EM180" s="1162"/>
    </row>
    <row r="181" spans="1:143" s="875" customFormat="1">
      <c r="A181" s="877"/>
      <c r="B181" s="877"/>
      <c r="C181" s="877"/>
      <c r="D181" s="877"/>
      <c r="E181" s="877"/>
      <c r="F181" s="877"/>
      <c r="G181" s="877"/>
      <c r="H181" s="877"/>
      <c r="I181" s="877"/>
      <c r="J181" s="877"/>
      <c r="K181" s="877"/>
      <c r="L181" s="877"/>
      <c r="DZ181" s="1162"/>
      <c r="EA181" s="1162"/>
      <c r="EB181" s="1162"/>
      <c r="EC181" s="1162"/>
      <c r="ED181" s="1162"/>
      <c r="EE181" s="1162"/>
      <c r="EF181" s="1162"/>
      <c r="EG181" s="1162"/>
      <c r="EH181" s="1162"/>
      <c r="EI181" s="1162"/>
      <c r="EJ181" s="1162"/>
      <c r="EK181" s="1162"/>
      <c r="EL181" s="1162"/>
      <c r="EM181" s="1162"/>
    </row>
    <row r="182" spans="1:143" s="875" customFormat="1">
      <c r="A182" s="877"/>
      <c r="B182" s="877"/>
      <c r="C182" s="877"/>
      <c r="D182" s="877"/>
      <c r="E182" s="877"/>
      <c r="F182" s="877"/>
      <c r="G182" s="877"/>
      <c r="H182" s="877"/>
      <c r="I182" s="877"/>
      <c r="J182" s="877"/>
      <c r="K182" s="877"/>
      <c r="L182" s="877"/>
      <c r="DZ182" s="1162"/>
      <c r="EA182" s="1162"/>
      <c r="EB182" s="1162"/>
      <c r="EC182" s="1162"/>
      <c r="ED182" s="1162"/>
      <c r="EE182" s="1162"/>
      <c r="EF182" s="1162"/>
      <c r="EG182" s="1162"/>
      <c r="EH182" s="1162"/>
      <c r="EI182" s="1162"/>
      <c r="EJ182" s="1162"/>
      <c r="EK182" s="1162"/>
      <c r="EL182" s="1162"/>
      <c r="EM182" s="1162"/>
    </row>
    <row r="183" spans="1:143" s="875" customFormat="1">
      <c r="A183" s="877"/>
      <c r="B183" s="877"/>
      <c r="C183" s="877"/>
      <c r="D183" s="877"/>
      <c r="E183" s="877"/>
      <c r="F183" s="877"/>
      <c r="G183" s="877"/>
      <c r="H183" s="877"/>
      <c r="I183" s="877"/>
      <c r="J183" s="877"/>
      <c r="K183" s="877"/>
      <c r="L183" s="877"/>
      <c r="DZ183" s="1162"/>
      <c r="EA183" s="1162"/>
      <c r="EB183" s="1162"/>
      <c r="EC183" s="1162"/>
      <c r="ED183" s="1162"/>
      <c r="EE183" s="1162"/>
      <c r="EF183" s="1162"/>
      <c r="EG183" s="1162"/>
      <c r="EH183" s="1162"/>
      <c r="EI183" s="1162"/>
      <c r="EJ183" s="1162"/>
      <c r="EK183" s="1162"/>
      <c r="EL183" s="1162"/>
      <c r="EM183" s="1162"/>
    </row>
    <row r="184" spans="1:143" s="875" customFormat="1">
      <c r="A184" s="877"/>
      <c r="B184" s="877"/>
      <c r="C184" s="877"/>
      <c r="D184" s="877"/>
      <c r="E184" s="877"/>
      <c r="F184" s="877"/>
      <c r="G184" s="877"/>
      <c r="H184" s="877"/>
      <c r="I184" s="877"/>
      <c r="J184" s="877"/>
      <c r="K184" s="877"/>
      <c r="L184" s="877"/>
      <c r="DZ184" s="1162"/>
      <c r="EA184" s="1162"/>
      <c r="EB184" s="1162"/>
      <c r="EC184" s="1162"/>
      <c r="ED184" s="1162"/>
      <c r="EE184" s="1162"/>
      <c r="EF184" s="1162"/>
      <c r="EG184" s="1162"/>
      <c r="EH184" s="1162"/>
      <c r="EI184" s="1162"/>
      <c r="EJ184" s="1162"/>
      <c r="EK184" s="1162"/>
      <c r="EL184" s="1162"/>
      <c r="EM184" s="1162"/>
    </row>
    <row r="185" spans="1:143" s="875" customFormat="1">
      <c r="A185" s="877"/>
      <c r="B185" s="877"/>
      <c r="C185" s="877"/>
      <c r="D185" s="877"/>
      <c r="E185" s="877"/>
      <c r="F185" s="877"/>
      <c r="G185" s="877"/>
      <c r="H185" s="877"/>
      <c r="I185" s="877"/>
      <c r="J185" s="877"/>
      <c r="K185" s="877"/>
      <c r="L185" s="877"/>
      <c r="DZ185" s="1162"/>
      <c r="EA185" s="1162"/>
      <c r="EB185" s="1162"/>
      <c r="EC185" s="1162"/>
      <c r="ED185" s="1162"/>
      <c r="EE185" s="1162"/>
      <c r="EF185" s="1162"/>
      <c r="EG185" s="1162"/>
      <c r="EH185" s="1162"/>
      <c r="EI185" s="1162"/>
      <c r="EJ185" s="1162"/>
      <c r="EK185" s="1162"/>
      <c r="EL185" s="1162"/>
      <c r="EM185" s="1162"/>
    </row>
    <row r="186" spans="1:143" s="875" customFormat="1">
      <c r="A186" s="877"/>
      <c r="B186" s="877"/>
      <c r="C186" s="877"/>
      <c r="D186" s="877"/>
      <c r="E186" s="877"/>
      <c r="F186" s="877"/>
      <c r="G186" s="877"/>
      <c r="H186" s="877"/>
      <c r="I186" s="877"/>
      <c r="J186" s="877"/>
      <c r="K186" s="877"/>
      <c r="L186" s="877"/>
      <c r="DZ186" s="1162"/>
      <c r="EA186" s="1162"/>
      <c r="EB186" s="1162"/>
      <c r="EC186" s="1162"/>
      <c r="ED186" s="1162"/>
      <c r="EE186" s="1162"/>
      <c r="EF186" s="1162"/>
      <c r="EG186" s="1162"/>
      <c r="EH186" s="1162"/>
      <c r="EI186" s="1162"/>
      <c r="EJ186" s="1162"/>
      <c r="EK186" s="1162"/>
      <c r="EL186" s="1162"/>
      <c r="EM186" s="1162"/>
    </row>
    <row r="187" spans="1:143" s="875" customFormat="1">
      <c r="A187" s="877"/>
      <c r="B187" s="877"/>
      <c r="C187" s="877"/>
      <c r="D187" s="877"/>
      <c r="E187" s="877"/>
      <c r="F187" s="877"/>
      <c r="G187" s="877"/>
      <c r="H187" s="877"/>
      <c r="I187" s="877"/>
      <c r="J187" s="877"/>
      <c r="K187" s="877"/>
      <c r="L187" s="877"/>
      <c r="DZ187" s="1162"/>
      <c r="EA187" s="1162"/>
      <c r="EB187" s="1162"/>
      <c r="EC187" s="1162"/>
      <c r="ED187" s="1162"/>
      <c r="EE187" s="1162"/>
      <c r="EF187" s="1162"/>
      <c r="EG187" s="1162"/>
      <c r="EH187" s="1162"/>
      <c r="EI187" s="1162"/>
      <c r="EJ187" s="1162"/>
      <c r="EK187" s="1162"/>
      <c r="EL187" s="1162"/>
      <c r="EM187" s="1162"/>
    </row>
    <row r="188" spans="1:143" s="875" customFormat="1">
      <c r="A188" s="877"/>
      <c r="B188" s="877"/>
      <c r="C188" s="877"/>
      <c r="D188" s="877"/>
      <c r="E188" s="877"/>
      <c r="F188" s="877"/>
      <c r="G188" s="877"/>
      <c r="H188" s="877"/>
      <c r="I188" s="877"/>
      <c r="J188" s="877"/>
      <c r="K188" s="877"/>
      <c r="L188" s="877"/>
      <c r="DZ188" s="1162"/>
      <c r="EA188" s="1162"/>
      <c r="EB188" s="1162"/>
      <c r="EC188" s="1162"/>
      <c r="ED188" s="1162"/>
      <c r="EE188" s="1162"/>
      <c r="EF188" s="1162"/>
      <c r="EG188" s="1162"/>
      <c r="EH188" s="1162"/>
      <c r="EI188" s="1162"/>
      <c r="EJ188" s="1162"/>
      <c r="EK188" s="1162"/>
      <c r="EL188" s="1162"/>
      <c r="EM188" s="1162"/>
    </row>
    <row r="189" spans="1:143" s="875" customFormat="1">
      <c r="A189" s="877"/>
      <c r="B189" s="877"/>
      <c r="C189" s="877"/>
      <c r="D189" s="877"/>
      <c r="E189" s="877"/>
      <c r="F189" s="877"/>
      <c r="G189" s="877"/>
      <c r="H189" s="877"/>
      <c r="I189" s="877"/>
      <c r="J189" s="877"/>
      <c r="K189" s="877"/>
      <c r="L189" s="877"/>
      <c r="DZ189" s="1162"/>
      <c r="EA189" s="1162"/>
      <c r="EB189" s="1162"/>
      <c r="EC189" s="1162"/>
      <c r="ED189" s="1162"/>
      <c r="EE189" s="1162"/>
      <c r="EF189" s="1162"/>
      <c r="EG189" s="1162"/>
      <c r="EH189" s="1162"/>
      <c r="EI189" s="1162"/>
      <c r="EJ189" s="1162"/>
      <c r="EK189" s="1162"/>
      <c r="EL189" s="1162"/>
      <c r="EM189" s="1162"/>
    </row>
    <row r="190" spans="1:143" s="875" customFormat="1">
      <c r="A190" s="877"/>
      <c r="B190" s="877"/>
      <c r="C190" s="877"/>
      <c r="D190" s="877"/>
      <c r="E190" s="877"/>
      <c r="F190" s="877"/>
      <c r="G190" s="877"/>
      <c r="H190" s="877"/>
      <c r="I190" s="877"/>
      <c r="J190" s="877"/>
      <c r="K190" s="877"/>
      <c r="L190" s="877"/>
      <c r="DZ190" s="1162"/>
      <c r="EA190" s="1162"/>
      <c r="EB190" s="1162"/>
      <c r="EC190" s="1162"/>
      <c r="ED190" s="1162"/>
      <c r="EE190" s="1162"/>
      <c r="EF190" s="1162"/>
      <c r="EG190" s="1162"/>
      <c r="EH190" s="1162"/>
      <c r="EI190" s="1162"/>
      <c r="EJ190" s="1162"/>
      <c r="EK190" s="1162"/>
      <c r="EL190" s="1162"/>
      <c r="EM190" s="1162"/>
    </row>
    <row r="191" spans="1:143" s="875" customFormat="1">
      <c r="A191" s="877"/>
      <c r="B191" s="877"/>
      <c r="C191" s="877"/>
      <c r="D191" s="877"/>
      <c r="E191" s="877"/>
      <c r="F191" s="877"/>
      <c r="G191" s="877"/>
      <c r="H191" s="877"/>
      <c r="I191" s="877"/>
      <c r="J191" s="877"/>
      <c r="K191" s="877"/>
      <c r="L191" s="877"/>
      <c r="DZ191" s="1162"/>
      <c r="EA191" s="1162"/>
      <c r="EB191" s="1162"/>
      <c r="EC191" s="1162"/>
      <c r="ED191" s="1162"/>
      <c r="EE191" s="1162"/>
      <c r="EF191" s="1162"/>
      <c r="EG191" s="1162"/>
      <c r="EH191" s="1162"/>
      <c r="EI191" s="1162"/>
      <c r="EJ191" s="1162"/>
      <c r="EK191" s="1162"/>
      <c r="EL191" s="1162"/>
      <c r="EM191" s="1162"/>
    </row>
    <row r="192" spans="1:143" s="875" customFormat="1">
      <c r="A192" s="877"/>
      <c r="B192" s="877"/>
      <c r="C192" s="877"/>
      <c r="D192" s="877"/>
      <c r="E192" s="877"/>
      <c r="F192" s="877"/>
      <c r="G192" s="877"/>
      <c r="H192" s="877"/>
      <c r="I192" s="877"/>
      <c r="J192" s="877"/>
      <c r="K192" s="877"/>
      <c r="L192" s="877"/>
      <c r="DZ192" s="1162"/>
      <c r="EA192" s="1162"/>
      <c r="EB192" s="1162"/>
      <c r="EC192" s="1162"/>
      <c r="ED192" s="1162"/>
      <c r="EE192" s="1162"/>
      <c r="EF192" s="1162"/>
      <c r="EG192" s="1162"/>
      <c r="EH192" s="1162"/>
      <c r="EI192" s="1162"/>
      <c r="EJ192" s="1162"/>
      <c r="EK192" s="1162"/>
      <c r="EL192" s="1162"/>
      <c r="EM192" s="1162"/>
    </row>
    <row r="193" spans="1:143" s="875" customFormat="1">
      <c r="A193" s="877"/>
      <c r="B193" s="877"/>
      <c r="C193" s="877"/>
      <c r="D193" s="877"/>
      <c r="E193" s="877"/>
      <c r="F193" s="877"/>
      <c r="G193" s="877"/>
      <c r="H193" s="877"/>
      <c r="I193" s="877"/>
      <c r="J193" s="877"/>
      <c r="K193" s="877"/>
      <c r="L193" s="877"/>
      <c r="DZ193" s="1162"/>
      <c r="EA193" s="1162"/>
      <c r="EB193" s="1162"/>
      <c r="EC193" s="1162"/>
      <c r="ED193" s="1162"/>
      <c r="EE193" s="1162"/>
      <c r="EF193" s="1162"/>
      <c r="EG193" s="1162"/>
      <c r="EH193" s="1162"/>
      <c r="EI193" s="1162"/>
      <c r="EJ193" s="1162"/>
      <c r="EK193" s="1162"/>
      <c r="EL193" s="1162"/>
      <c r="EM193" s="1162"/>
    </row>
    <row r="194" spans="1:143" s="875" customFormat="1">
      <c r="A194" s="877"/>
      <c r="B194" s="877"/>
      <c r="C194" s="877"/>
      <c r="D194" s="877"/>
      <c r="E194" s="877"/>
      <c r="F194" s="877"/>
      <c r="G194" s="877"/>
      <c r="H194" s="877"/>
      <c r="I194" s="877"/>
      <c r="J194" s="877"/>
      <c r="K194" s="877"/>
      <c r="L194" s="877"/>
      <c r="DZ194" s="1162"/>
      <c r="EA194" s="1162"/>
      <c r="EB194" s="1162"/>
      <c r="EC194" s="1162"/>
      <c r="ED194" s="1162"/>
      <c r="EE194" s="1162"/>
      <c r="EF194" s="1162"/>
      <c r="EG194" s="1162"/>
      <c r="EH194" s="1162"/>
      <c r="EI194" s="1162"/>
      <c r="EJ194" s="1162"/>
      <c r="EK194" s="1162"/>
      <c r="EL194" s="1162"/>
      <c r="EM194" s="1162"/>
    </row>
    <row r="195" spans="1:143" s="875" customFormat="1">
      <c r="A195" s="877"/>
      <c r="B195" s="877"/>
      <c r="C195" s="877"/>
      <c r="D195" s="877"/>
      <c r="E195" s="877"/>
      <c r="F195" s="877"/>
      <c r="G195" s="877"/>
      <c r="H195" s="877"/>
      <c r="I195" s="877"/>
      <c r="J195" s="877"/>
      <c r="K195" s="877"/>
      <c r="L195" s="877"/>
      <c r="DZ195" s="1162"/>
      <c r="EA195" s="1162"/>
      <c r="EB195" s="1162"/>
      <c r="EC195" s="1162"/>
      <c r="ED195" s="1162"/>
      <c r="EE195" s="1162"/>
      <c r="EF195" s="1162"/>
      <c r="EG195" s="1162"/>
      <c r="EH195" s="1162"/>
      <c r="EI195" s="1162"/>
      <c r="EJ195" s="1162"/>
      <c r="EK195" s="1162"/>
      <c r="EL195" s="1162"/>
      <c r="EM195" s="1162"/>
    </row>
    <row r="196" spans="1:143" s="875" customFormat="1">
      <c r="A196" s="877"/>
      <c r="B196" s="877"/>
      <c r="C196" s="877"/>
      <c r="D196" s="877"/>
      <c r="E196" s="877"/>
      <c r="F196" s="877"/>
      <c r="G196" s="877"/>
      <c r="H196" s="877"/>
      <c r="I196" s="877"/>
      <c r="J196" s="877"/>
      <c r="K196" s="877"/>
      <c r="L196" s="877"/>
      <c r="DZ196" s="1162"/>
      <c r="EA196" s="1162"/>
      <c r="EB196" s="1162"/>
      <c r="EC196" s="1162"/>
      <c r="ED196" s="1162"/>
      <c r="EE196" s="1162"/>
      <c r="EF196" s="1162"/>
      <c r="EG196" s="1162"/>
      <c r="EH196" s="1162"/>
      <c r="EI196" s="1162"/>
      <c r="EJ196" s="1162"/>
      <c r="EK196" s="1162"/>
      <c r="EL196" s="1162"/>
      <c r="EM196" s="1162"/>
    </row>
    <row r="197" spans="1:143" s="875" customFormat="1">
      <c r="A197" s="877"/>
      <c r="B197" s="877"/>
      <c r="C197" s="877"/>
      <c r="D197" s="877"/>
      <c r="E197" s="877"/>
      <c r="F197" s="877"/>
      <c r="G197" s="877"/>
      <c r="H197" s="877"/>
      <c r="I197" s="877"/>
      <c r="J197" s="877"/>
      <c r="K197" s="877"/>
      <c r="L197" s="877"/>
      <c r="DZ197" s="1162"/>
      <c r="EA197" s="1162"/>
      <c r="EB197" s="1162"/>
      <c r="EC197" s="1162"/>
      <c r="ED197" s="1162"/>
      <c r="EE197" s="1162"/>
      <c r="EF197" s="1162"/>
      <c r="EG197" s="1162"/>
      <c r="EH197" s="1162"/>
      <c r="EI197" s="1162"/>
      <c r="EJ197" s="1162"/>
      <c r="EK197" s="1162"/>
      <c r="EL197" s="1162"/>
      <c r="EM197" s="1162"/>
    </row>
    <row r="198" spans="1:143" s="875" customFormat="1">
      <c r="A198" s="877"/>
      <c r="B198" s="877"/>
      <c r="C198" s="877"/>
      <c r="D198" s="877"/>
      <c r="E198" s="877"/>
      <c r="F198" s="877"/>
      <c r="G198" s="877"/>
      <c r="H198" s="877"/>
      <c r="I198" s="877"/>
      <c r="J198" s="877"/>
      <c r="K198" s="877"/>
      <c r="L198" s="877"/>
      <c r="DZ198" s="1162"/>
      <c r="EA198" s="1162"/>
      <c r="EB198" s="1162"/>
      <c r="EC198" s="1162"/>
      <c r="ED198" s="1162"/>
      <c r="EE198" s="1162"/>
      <c r="EF198" s="1162"/>
      <c r="EG198" s="1162"/>
      <c r="EH198" s="1162"/>
      <c r="EI198" s="1162"/>
      <c r="EJ198" s="1162"/>
      <c r="EK198" s="1162"/>
      <c r="EL198" s="1162"/>
      <c r="EM198" s="1162"/>
    </row>
    <row r="199" spans="1:143" s="875" customFormat="1">
      <c r="A199" s="877"/>
      <c r="B199" s="877"/>
      <c r="C199" s="877"/>
      <c r="D199" s="877"/>
      <c r="E199" s="877"/>
      <c r="F199" s="877"/>
      <c r="G199" s="877"/>
      <c r="H199" s="877"/>
      <c r="I199" s="877"/>
      <c r="J199" s="877"/>
      <c r="K199" s="877"/>
      <c r="L199" s="877"/>
      <c r="DZ199" s="1162"/>
      <c r="EA199" s="1162"/>
      <c r="EB199" s="1162"/>
      <c r="EC199" s="1162"/>
      <c r="ED199" s="1162"/>
      <c r="EE199" s="1162"/>
      <c r="EF199" s="1162"/>
      <c r="EG199" s="1162"/>
      <c r="EH199" s="1162"/>
      <c r="EI199" s="1162"/>
      <c r="EJ199" s="1162"/>
      <c r="EK199" s="1162"/>
      <c r="EL199" s="1162"/>
      <c r="EM199" s="1162"/>
    </row>
    <row r="200" spans="1:143" s="875" customFormat="1">
      <c r="A200" s="877"/>
      <c r="B200" s="877"/>
      <c r="C200" s="877"/>
      <c r="D200" s="877"/>
      <c r="E200" s="877"/>
      <c r="F200" s="877"/>
      <c r="G200" s="877"/>
      <c r="H200" s="877"/>
      <c r="I200" s="877"/>
      <c r="J200" s="877"/>
      <c r="K200" s="877"/>
      <c r="L200" s="877"/>
      <c r="DZ200" s="1162"/>
      <c r="EA200" s="1162"/>
      <c r="EB200" s="1162"/>
      <c r="EC200" s="1162"/>
      <c r="ED200" s="1162"/>
      <c r="EE200" s="1162"/>
      <c r="EF200" s="1162"/>
      <c r="EG200" s="1162"/>
      <c r="EH200" s="1162"/>
      <c r="EI200" s="1162"/>
      <c r="EJ200" s="1162"/>
      <c r="EK200" s="1162"/>
      <c r="EL200" s="1162"/>
      <c r="EM200" s="1162"/>
    </row>
    <row r="201" spans="1:143" s="875" customFormat="1">
      <c r="A201" s="877"/>
      <c r="B201" s="877"/>
      <c r="C201" s="877"/>
      <c r="D201" s="877"/>
      <c r="E201" s="877"/>
      <c r="F201" s="877"/>
      <c r="G201" s="877"/>
      <c r="H201" s="877"/>
      <c r="I201" s="877"/>
      <c r="J201" s="877"/>
      <c r="K201" s="877"/>
      <c r="L201" s="877"/>
      <c r="DZ201" s="1162"/>
      <c r="EA201" s="1162"/>
      <c r="EB201" s="1162"/>
      <c r="EC201" s="1162"/>
      <c r="ED201" s="1162"/>
      <c r="EE201" s="1162"/>
      <c r="EF201" s="1162"/>
      <c r="EG201" s="1162"/>
      <c r="EH201" s="1162"/>
      <c r="EI201" s="1162"/>
      <c r="EJ201" s="1162"/>
      <c r="EK201" s="1162"/>
      <c r="EL201" s="1162"/>
      <c r="EM201" s="1162"/>
    </row>
    <row r="202" spans="1:143" s="875" customFormat="1">
      <c r="A202" s="877"/>
      <c r="B202" s="877"/>
      <c r="C202" s="877"/>
      <c r="D202" s="877"/>
      <c r="E202" s="877"/>
      <c r="F202" s="877"/>
      <c r="G202" s="877"/>
      <c r="H202" s="877"/>
      <c r="I202" s="877"/>
      <c r="J202" s="877"/>
      <c r="K202" s="877"/>
      <c r="L202" s="877"/>
      <c r="DZ202" s="1162"/>
      <c r="EA202" s="1162"/>
      <c r="EB202" s="1162"/>
      <c r="EC202" s="1162"/>
      <c r="ED202" s="1162"/>
      <c r="EE202" s="1162"/>
      <c r="EF202" s="1162"/>
      <c r="EG202" s="1162"/>
      <c r="EH202" s="1162"/>
      <c r="EI202" s="1162"/>
      <c r="EJ202" s="1162"/>
      <c r="EK202" s="1162"/>
      <c r="EL202" s="1162"/>
      <c r="EM202" s="1162"/>
    </row>
    <row r="203" spans="1:143" s="875" customFormat="1">
      <c r="A203" s="877"/>
      <c r="B203" s="877"/>
      <c r="C203" s="877"/>
      <c r="D203" s="877"/>
      <c r="E203" s="877"/>
      <c r="F203" s="877"/>
      <c r="G203" s="877"/>
      <c r="H203" s="877"/>
      <c r="I203" s="877"/>
      <c r="J203" s="877"/>
      <c r="K203" s="877"/>
      <c r="L203" s="877"/>
      <c r="DZ203" s="1162"/>
      <c r="EA203" s="1162"/>
      <c r="EB203" s="1162"/>
      <c r="EC203" s="1162"/>
      <c r="ED203" s="1162"/>
      <c r="EE203" s="1162"/>
      <c r="EF203" s="1162"/>
      <c r="EG203" s="1162"/>
      <c r="EH203" s="1162"/>
      <c r="EI203" s="1162"/>
      <c r="EJ203" s="1162"/>
      <c r="EK203" s="1162"/>
      <c r="EL203" s="1162"/>
      <c r="EM203" s="1162"/>
    </row>
    <row r="204" spans="1:143" s="875" customFormat="1">
      <c r="A204" s="877"/>
      <c r="B204" s="877"/>
      <c r="C204" s="877"/>
      <c r="D204" s="877"/>
      <c r="E204" s="877"/>
      <c r="F204" s="877"/>
      <c r="G204" s="877"/>
      <c r="H204" s="877"/>
      <c r="I204" s="877"/>
      <c r="J204" s="877"/>
      <c r="K204" s="877"/>
      <c r="L204" s="877"/>
      <c r="DZ204" s="1162"/>
      <c r="EA204" s="1162"/>
      <c r="EB204" s="1162"/>
      <c r="EC204" s="1162"/>
      <c r="ED204" s="1162"/>
      <c r="EE204" s="1162"/>
      <c r="EF204" s="1162"/>
      <c r="EG204" s="1162"/>
      <c r="EH204" s="1162"/>
      <c r="EI204" s="1162"/>
      <c r="EJ204" s="1162"/>
      <c r="EK204" s="1162"/>
      <c r="EL204" s="1162"/>
      <c r="EM204" s="1162"/>
    </row>
    <row r="205" spans="1:143" s="875" customFormat="1">
      <c r="A205" s="877"/>
      <c r="B205" s="877"/>
      <c r="C205" s="877"/>
      <c r="D205" s="877"/>
      <c r="E205" s="877"/>
      <c r="F205" s="877"/>
      <c r="G205" s="877"/>
      <c r="H205" s="877"/>
      <c r="I205" s="877"/>
      <c r="J205" s="877"/>
      <c r="K205" s="877"/>
      <c r="L205" s="877"/>
      <c r="DZ205" s="1162"/>
      <c r="EA205" s="1162"/>
      <c r="EB205" s="1162"/>
      <c r="EC205" s="1162"/>
      <c r="ED205" s="1162"/>
      <c r="EE205" s="1162"/>
      <c r="EF205" s="1162"/>
      <c r="EG205" s="1162"/>
      <c r="EH205" s="1162"/>
      <c r="EI205" s="1162"/>
      <c r="EJ205" s="1162"/>
      <c r="EK205" s="1162"/>
      <c r="EL205" s="1162"/>
      <c r="EM205" s="1162"/>
    </row>
    <row r="206" spans="1:143" s="875" customFormat="1">
      <c r="A206" s="877"/>
      <c r="B206" s="877"/>
      <c r="C206" s="877"/>
      <c r="D206" s="877"/>
      <c r="E206" s="877"/>
      <c r="F206" s="877"/>
      <c r="G206" s="877"/>
      <c r="H206" s="877"/>
      <c r="I206" s="877"/>
      <c r="J206" s="877"/>
      <c r="K206" s="877"/>
      <c r="L206" s="877"/>
      <c r="DZ206" s="1162"/>
      <c r="EA206" s="1162"/>
      <c r="EB206" s="1162"/>
      <c r="EC206" s="1162"/>
      <c r="ED206" s="1162"/>
      <c r="EE206" s="1162"/>
      <c r="EF206" s="1162"/>
      <c r="EG206" s="1162"/>
      <c r="EH206" s="1162"/>
      <c r="EI206" s="1162"/>
      <c r="EJ206" s="1162"/>
      <c r="EK206" s="1162"/>
      <c r="EL206" s="1162"/>
      <c r="EM206" s="1162"/>
    </row>
    <row r="207" spans="1:143" s="875" customFormat="1">
      <c r="A207" s="877"/>
      <c r="B207" s="877"/>
      <c r="C207" s="877"/>
      <c r="D207" s="877"/>
      <c r="E207" s="877"/>
      <c r="F207" s="877"/>
      <c r="G207" s="877"/>
      <c r="H207" s="877"/>
      <c r="I207" s="877"/>
      <c r="J207" s="877"/>
      <c r="K207" s="877"/>
      <c r="L207" s="877"/>
      <c r="DZ207" s="1162"/>
      <c r="EA207" s="1162"/>
      <c r="EB207" s="1162"/>
      <c r="EC207" s="1162"/>
      <c r="ED207" s="1162"/>
      <c r="EE207" s="1162"/>
      <c r="EF207" s="1162"/>
      <c r="EG207" s="1162"/>
      <c r="EH207" s="1162"/>
      <c r="EI207" s="1162"/>
      <c r="EJ207" s="1162"/>
      <c r="EK207" s="1162"/>
      <c r="EL207" s="1162"/>
      <c r="EM207" s="1162"/>
    </row>
    <row r="208" spans="1:143" s="875" customFormat="1">
      <c r="A208" s="877"/>
      <c r="B208" s="877"/>
      <c r="C208" s="877"/>
      <c r="D208" s="877"/>
      <c r="E208" s="877"/>
      <c r="F208" s="877"/>
      <c r="G208" s="877"/>
      <c r="H208" s="877"/>
      <c r="I208" s="877"/>
      <c r="J208" s="877"/>
      <c r="K208" s="877"/>
      <c r="L208" s="877"/>
      <c r="DZ208" s="1162"/>
      <c r="EA208" s="1162"/>
      <c r="EB208" s="1162"/>
      <c r="EC208" s="1162"/>
      <c r="ED208" s="1162"/>
      <c r="EE208" s="1162"/>
      <c r="EF208" s="1162"/>
      <c r="EG208" s="1162"/>
      <c r="EH208" s="1162"/>
      <c r="EI208" s="1162"/>
      <c r="EJ208" s="1162"/>
      <c r="EK208" s="1162"/>
      <c r="EL208" s="1162"/>
      <c r="EM208" s="1162"/>
    </row>
    <row r="209" spans="1:143" s="875" customFormat="1">
      <c r="A209" s="877"/>
      <c r="B209" s="877"/>
      <c r="C209" s="877"/>
      <c r="D209" s="877"/>
      <c r="E209" s="877"/>
      <c r="F209" s="877"/>
      <c r="G209" s="877"/>
      <c r="H209" s="877"/>
      <c r="I209" s="877"/>
      <c r="J209" s="877"/>
      <c r="K209" s="877"/>
      <c r="L209" s="877"/>
      <c r="DZ209" s="1162"/>
      <c r="EA209" s="1162"/>
      <c r="EB209" s="1162"/>
      <c r="EC209" s="1162"/>
      <c r="ED209" s="1162"/>
      <c r="EE209" s="1162"/>
      <c r="EF209" s="1162"/>
      <c r="EG209" s="1162"/>
      <c r="EH209" s="1162"/>
      <c r="EI209" s="1162"/>
      <c r="EJ209" s="1162"/>
      <c r="EK209" s="1162"/>
      <c r="EL209" s="1162"/>
      <c r="EM209" s="1162"/>
    </row>
    <row r="210" spans="1:143" s="875" customFormat="1">
      <c r="A210" s="877"/>
      <c r="B210" s="877"/>
      <c r="C210" s="877"/>
      <c r="D210" s="877"/>
      <c r="E210" s="877"/>
      <c r="F210" s="877"/>
      <c r="G210" s="877"/>
      <c r="H210" s="877"/>
      <c r="I210" s="877"/>
      <c r="J210" s="877"/>
      <c r="K210" s="877"/>
      <c r="L210" s="877"/>
      <c r="DZ210" s="1162"/>
      <c r="EA210" s="1162"/>
      <c r="EB210" s="1162"/>
      <c r="EC210" s="1162"/>
      <c r="ED210" s="1162"/>
      <c r="EE210" s="1162"/>
      <c r="EF210" s="1162"/>
      <c r="EG210" s="1162"/>
      <c r="EH210" s="1162"/>
      <c r="EI210" s="1162"/>
      <c r="EJ210" s="1162"/>
      <c r="EK210" s="1162"/>
      <c r="EL210" s="1162"/>
      <c r="EM210" s="1162"/>
    </row>
    <row r="211" spans="1:143" s="875" customFormat="1">
      <c r="A211" s="877"/>
      <c r="B211" s="877"/>
      <c r="C211" s="877"/>
      <c r="D211" s="877"/>
      <c r="E211" s="877"/>
      <c r="F211" s="877"/>
      <c r="G211" s="877"/>
      <c r="H211" s="877"/>
      <c r="I211" s="877"/>
      <c r="J211" s="877"/>
      <c r="K211" s="877"/>
      <c r="L211" s="877"/>
      <c r="DZ211" s="1162"/>
      <c r="EA211" s="1162"/>
      <c r="EB211" s="1162"/>
      <c r="EC211" s="1162"/>
      <c r="ED211" s="1162"/>
      <c r="EE211" s="1162"/>
      <c r="EF211" s="1162"/>
      <c r="EG211" s="1162"/>
      <c r="EH211" s="1162"/>
      <c r="EI211" s="1162"/>
      <c r="EJ211" s="1162"/>
      <c r="EK211" s="1162"/>
      <c r="EL211" s="1162"/>
      <c r="EM211" s="1162"/>
    </row>
    <row r="212" spans="1:143" s="875" customFormat="1">
      <c r="A212" s="877"/>
      <c r="B212" s="877"/>
      <c r="C212" s="877"/>
      <c r="D212" s="877"/>
      <c r="E212" s="877"/>
      <c r="F212" s="877"/>
      <c r="G212" s="877"/>
      <c r="H212" s="877"/>
      <c r="I212" s="877"/>
      <c r="J212" s="877"/>
      <c r="K212" s="877"/>
      <c r="L212" s="877"/>
      <c r="DZ212" s="1162"/>
      <c r="EA212" s="1162"/>
      <c r="EB212" s="1162"/>
      <c r="EC212" s="1162"/>
      <c r="ED212" s="1162"/>
      <c r="EE212" s="1162"/>
      <c r="EF212" s="1162"/>
      <c r="EG212" s="1162"/>
      <c r="EH212" s="1162"/>
      <c r="EI212" s="1162"/>
      <c r="EJ212" s="1162"/>
      <c r="EK212" s="1162"/>
      <c r="EL212" s="1162"/>
      <c r="EM212" s="1162"/>
    </row>
    <row r="213" spans="1:143" s="875" customFormat="1">
      <c r="A213" s="877"/>
      <c r="B213" s="877"/>
      <c r="C213" s="877"/>
      <c r="D213" s="877"/>
      <c r="E213" s="877"/>
      <c r="F213" s="877"/>
      <c r="G213" s="877"/>
      <c r="H213" s="877"/>
      <c r="I213" s="877"/>
      <c r="J213" s="877"/>
      <c r="K213" s="877"/>
      <c r="L213" s="877"/>
      <c r="DZ213" s="1162"/>
      <c r="EA213" s="1162"/>
      <c r="EB213" s="1162"/>
      <c r="EC213" s="1162"/>
      <c r="ED213" s="1162"/>
      <c r="EE213" s="1162"/>
      <c r="EF213" s="1162"/>
      <c r="EG213" s="1162"/>
      <c r="EH213" s="1162"/>
      <c r="EI213" s="1162"/>
      <c r="EJ213" s="1162"/>
      <c r="EK213" s="1162"/>
      <c r="EL213" s="1162"/>
      <c r="EM213" s="1162"/>
    </row>
    <row r="214" spans="1:143" s="875" customFormat="1">
      <c r="A214" s="877"/>
      <c r="B214" s="877"/>
      <c r="C214" s="877"/>
      <c r="D214" s="877"/>
      <c r="E214" s="877"/>
      <c r="F214" s="877"/>
      <c r="G214" s="877"/>
      <c r="H214" s="877"/>
      <c r="I214" s="877"/>
      <c r="J214" s="877"/>
      <c r="K214" s="877"/>
      <c r="L214" s="877"/>
      <c r="DZ214" s="1162"/>
      <c r="EA214" s="1162"/>
      <c r="EB214" s="1162"/>
      <c r="EC214" s="1162"/>
      <c r="ED214" s="1162"/>
      <c r="EE214" s="1162"/>
      <c r="EF214" s="1162"/>
      <c r="EG214" s="1162"/>
      <c r="EH214" s="1162"/>
      <c r="EI214" s="1162"/>
      <c r="EJ214" s="1162"/>
      <c r="EK214" s="1162"/>
      <c r="EL214" s="1162"/>
      <c r="EM214" s="1162"/>
    </row>
    <row r="215" spans="1:143" s="875" customFormat="1">
      <c r="A215" s="877"/>
      <c r="B215" s="877"/>
      <c r="C215" s="877"/>
      <c r="D215" s="877"/>
      <c r="E215" s="877"/>
      <c r="F215" s="877"/>
      <c r="G215" s="877"/>
      <c r="H215" s="877"/>
      <c r="I215" s="877"/>
      <c r="J215" s="877"/>
      <c r="K215" s="877"/>
      <c r="L215" s="877"/>
      <c r="DZ215" s="1162"/>
      <c r="EA215" s="1162"/>
      <c r="EB215" s="1162"/>
      <c r="EC215" s="1162"/>
      <c r="ED215" s="1162"/>
      <c r="EE215" s="1162"/>
      <c r="EF215" s="1162"/>
      <c r="EG215" s="1162"/>
      <c r="EH215" s="1162"/>
      <c r="EI215" s="1162"/>
      <c r="EJ215" s="1162"/>
      <c r="EK215" s="1162"/>
      <c r="EL215" s="1162"/>
      <c r="EM215" s="1162"/>
    </row>
    <row r="216" spans="1:143" s="875" customFormat="1">
      <c r="A216" s="877"/>
      <c r="B216" s="877"/>
      <c r="C216" s="877"/>
      <c r="D216" s="877"/>
      <c r="E216" s="877"/>
      <c r="F216" s="877"/>
      <c r="G216" s="877"/>
      <c r="H216" s="877"/>
      <c r="I216" s="877"/>
      <c r="J216" s="877"/>
      <c r="K216" s="877"/>
      <c r="L216" s="877"/>
      <c r="DZ216" s="1162"/>
      <c r="EA216" s="1162"/>
      <c r="EB216" s="1162"/>
      <c r="EC216" s="1162"/>
      <c r="ED216" s="1162"/>
      <c r="EE216" s="1162"/>
      <c r="EF216" s="1162"/>
      <c r="EG216" s="1162"/>
      <c r="EH216" s="1162"/>
      <c r="EI216" s="1162"/>
      <c r="EJ216" s="1162"/>
      <c r="EK216" s="1162"/>
      <c r="EL216" s="1162"/>
      <c r="EM216" s="1162"/>
    </row>
    <row r="217" spans="1:143" s="875" customFormat="1">
      <c r="A217" s="877"/>
      <c r="B217" s="877"/>
      <c r="C217" s="877"/>
      <c r="D217" s="877"/>
      <c r="E217" s="877"/>
      <c r="F217" s="877"/>
      <c r="G217" s="877"/>
      <c r="H217" s="877"/>
      <c r="I217" s="877"/>
      <c r="J217" s="877"/>
      <c r="K217" s="877"/>
      <c r="L217" s="877"/>
      <c r="DZ217" s="1162"/>
      <c r="EA217" s="1162"/>
      <c r="EB217" s="1162"/>
      <c r="EC217" s="1162"/>
      <c r="ED217" s="1162"/>
      <c r="EE217" s="1162"/>
      <c r="EF217" s="1162"/>
      <c r="EG217" s="1162"/>
      <c r="EH217" s="1162"/>
      <c r="EI217" s="1162"/>
      <c r="EJ217" s="1162"/>
      <c r="EK217" s="1162"/>
      <c r="EL217" s="1162"/>
      <c r="EM217" s="1162"/>
    </row>
    <row r="218" spans="1:143" s="875" customFormat="1">
      <c r="A218" s="877"/>
      <c r="B218" s="877"/>
      <c r="C218" s="877"/>
      <c r="D218" s="877"/>
      <c r="E218" s="877"/>
      <c r="F218" s="877"/>
      <c r="G218" s="877"/>
      <c r="H218" s="877"/>
      <c r="I218" s="877"/>
      <c r="J218" s="877"/>
      <c r="K218" s="877"/>
      <c r="L218" s="877"/>
      <c r="DZ218" s="1162"/>
      <c r="EA218" s="1162"/>
      <c r="EB218" s="1162"/>
      <c r="EC218" s="1162"/>
      <c r="ED218" s="1162"/>
      <c r="EE218" s="1162"/>
      <c r="EF218" s="1162"/>
      <c r="EG218" s="1162"/>
      <c r="EH218" s="1162"/>
      <c r="EI218" s="1162"/>
      <c r="EJ218" s="1162"/>
      <c r="EK218" s="1162"/>
      <c r="EL218" s="1162"/>
      <c r="EM218" s="1162"/>
    </row>
    <row r="219" spans="1:143" s="875" customFormat="1">
      <c r="A219" s="877"/>
      <c r="B219" s="877"/>
      <c r="C219" s="877"/>
      <c r="D219" s="877"/>
      <c r="E219" s="877"/>
      <c r="F219" s="877"/>
      <c r="G219" s="877"/>
      <c r="H219" s="877"/>
      <c r="I219" s="877"/>
      <c r="J219" s="877"/>
      <c r="K219" s="877"/>
      <c r="L219" s="877"/>
      <c r="DZ219" s="1162"/>
      <c r="EA219" s="1162"/>
      <c r="EB219" s="1162"/>
      <c r="EC219" s="1162"/>
      <c r="ED219" s="1162"/>
      <c r="EE219" s="1162"/>
      <c r="EF219" s="1162"/>
      <c r="EG219" s="1162"/>
      <c r="EH219" s="1162"/>
      <c r="EI219" s="1162"/>
      <c r="EJ219" s="1162"/>
      <c r="EK219" s="1162"/>
      <c r="EL219" s="1162"/>
      <c r="EM219" s="1162"/>
    </row>
    <row r="220" spans="1:143" s="875" customFormat="1">
      <c r="A220" s="877"/>
      <c r="B220" s="877"/>
      <c r="C220" s="877"/>
      <c r="D220" s="877"/>
      <c r="E220" s="877"/>
      <c r="F220" s="877"/>
      <c r="G220" s="877"/>
      <c r="H220" s="877"/>
      <c r="I220" s="877"/>
      <c r="J220" s="877"/>
      <c r="K220" s="877"/>
      <c r="L220" s="877"/>
      <c r="DZ220" s="1162"/>
      <c r="EA220" s="1162"/>
      <c r="EB220" s="1162"/>
      <c r="EC220" s="1162"/>
      <c r="ED220" s="1162"/>
      <c r="EE220" s="1162"/>
      <c r="EF220" s="1162"/>
      <c r="EG220" s="1162"/>
      <c r="EH220" s="1162"/>
      <c r="EI220" s="1162"/>
      <c r="EJ220" s="1162"/>
      <c r="EK220" s="1162"/>
      <c r="EL220" s="1162"/>
      <c r="EM220" s="1162"/>
    </row>
    <row r="221" spans="1:143" s="875" customFormat="1">
      <c r="A221" s="877"/>
      <c r="B221" s="877"/>
      <c r="C221" s="877"/>
      <c r="D221" s="877"/>
      <c r="E221" s="877"/>
      <c r="F221" s="877"/>
      <c r="G221" s="877"/>
      <c r="H221" s="877"/>
      <c r="I221" s="877"/>
      <c r="J221" s="877"/>
      <c r="K221" s="877"/>
      <c r="L221" s="877"/>
      <c r="DZ221" s="1162"/>
      <c r="EA221" s="1162"/>
      <c r="EB221" s="1162"/>
      <c r="EC221" s="1162"/>
      <c r="ED221" s="1162"/>
      <c r="EE221" s="1162"/>
      <c r="EF221" s="1162"/>
      <c r="EG221" s="1162"/>
      <c r="EH221" s="1162"/>
      <c r="EI221" s="1162"/>
      <c r="EJ221" s="1162"/>
      <c r="EK221" s="1162"/>
      <c r="EL221" s="1162"/>
      <c r="EM221" s="1162"/>
    </row>
    <row r="222" spans="1:143" s="875" customFormat="1">
      <c r="A222" s="877"/>
      <c r="B222" s="877"/>
      <c r="C222" s="877"/>
      <c r="D222" s="877"/>
      <c r="E222" s="877"/>
      <c r="F222" s="877"/>
      <c r="G222" s="877"/>
      <c r="H222" s="877"/>
      <c r="I222" s="877"/>
      <c r="J222" s="877"/>
      <c r="K222" s="877"/>
      <c r="L222" s="877"/>
      <c r="DZ222" s="1162"/>
      <c r="EA222" s="1162"/>
      <c r="EB222" s="1162"/>
      <c r="EC222" s="1162"/>
      <c r="ED222" s="1162"/>
      <c r="EE222" s="1162"/>
      <c r="EF222" s="1162"/>
      <c r="EG222" s="1162"/>
      <c r="EH222" s="1162"/>
      <c r="EI222" s="1162"/>
      <c r="EJ222" s="1162"/>
      <c r="EK222" s="1162"/>
      <c r="EL222" s="1162"/>
      <c r="EM222" s="1162"/>
    </row>
    <row r="223" spans="1:143" s="875" customFormat="1">
      <c r="A223" s="877"/>
      <c r="B223" s="877"/>
      <c r="C223" s="877"/>
      <c r="D223" s="877"/>
      <c r="E223" s="877"/>
      <c r="F223" s="877"/>
      <c r="G223" s="877"/>
      <c r="H223" s="877"/>
      <c r="I223" s="877"/>
      <c r="J223" s="877"/>
      <c r="K223" s="877"/>
      <c r="L223" s="877"/>
      <c r="DZ223" s="1162"/>
      <c r="EA223" s="1162"/>
      <c r="EB223" s="1162"/>
      <c r="EC223" s="1162"/>
      <c r="ED223" s="1162"/>
      <c r="EE223" s="1162"/>
      <c r="EF223" s="1162"/>
      <c r="EG223" s="1162"/>
      <c r="EH223" s="1162"/>
      <c r="EI223" s="1162"/>
      <c r="EJ223" s="1162"/>
      <c r="EK223" s="1162"/>
      <c r="EL223" s="1162"/>
      <c r="EM223" s="1162"/>
    </row>
    <row r="224" spans="1:143" s="875" customFormat="1">
      <c r="A224" s="877"/>
      <c r="B224" s="877"/>
      <c r="C224" s="877"/>
      <c r="D224" s="877"/>
      <c r="E224" s="877"/>
      <c r="F224" s="877"/>
      <c r="G224" s="877"/>
      <c r="H224" s="877"/>
      <c r="I224" s="877"/>
      <c r="J224" s="877"/>
      <c r="K224" s="877"/>
      <c r="L224" s="877"/>
      <c r="DZ224" s="1162"/>
      <c r="EA224" s="1162"/>
      <c r="EB224" s="1162"/>
      <c r="EC224" s="1162"/>
      <c r="ED224" s="1162"/>
      <c r="EE224" s="1162"/>
      <c r="EF224" s="1162"/>
      <c r="EG224" s="1162"/>
      <c r="EH224" s="1162"/>
      <c r="EI224" s="1162"/>
      <c r="EJ224" s="1162"/>
      <c r="EK224" s="1162"/>
      <c r="EL224" s="1162"/>
      <c r="EM224" s="1162"/>
    </row>
    <row r="225" spans="1:143" s="875" customFormat="1">
      <c r="A225" s="877"/>
      <c r="B225" s="877"/>
      <c r="C225" s="877"/>
      <c r="D225" s="877"/>
      <c r="E225" s="877"/>
      <c r="F225" s="877"/>
      <c r="G225" s="877"/>
      <c r="H225" s="877"/>
      <c r="I225" s="877"/>
      <c r="J225" s="877"/>
      <c r="K225" s="877"/>
      <c r="L225" s="877"/>
      <c r="DZ225" s="1162"/>
      <c r="EA225" s="1162"/>
      <c r="EB225" s="1162"/>
      <c r="EC225" s="1162"/>
      <c r="ED225" s="1162"/>
      <c r="EE225" s="1162"/>
      <c r="EF225" s="1162"/>
      <c r="EG225" s="1162"/>
      <c r="EH225" s="1162"/>
      <c r="EI225" s="1162"/>
      <c r="EJ225" s="1162"/>
      <c r="EK225" s="1162"/>
      <c r="EL225" s="1162"/>
      <c r="EM225" s="1162"/>
    </row>
    <row r="226" spans="1:143" s="875" customFormat="1">
      <c r="A226" s="877"/>
      <c r="B226" s="877"/>
      <c r="C226" s="877"/>
      <c r="D226" s="877"/>
      <c r="E226" s="877"/>
      <c r="F226" s="877"/>
      <c r="G226" s="877"/>
      <c r="H226" s="877"/>
      <c r="I226" s="877"/>
      <c r="J226" s="877"/>
      <c r="K226" s="877"/>
      <c r="L226" s="877"/>
      <c r="DZ226" s="1162"/>
      <c r="EA226" s="1162"/>
      <c r="EB226" s="1162"/>
      <c r="EC226" s="1162"/>
      <c r="ED226" s="1162"/>
      <c r="EE226" s="1162"/>
      <c r="EF226" s="1162"/>
      <c r="EG226" s="1162"/>
      <c r="EH226" s="1162"/>
      <c r="EI226" s="1162"/>
      <c r="EJ226" s="1162"/>
      <c r="EK226" s="1162"/>
      <c r="EL226" s="1162"/>
      <c r="EM226" s="1162"/>
    </row>
    <row r="227" spans="1:143" s="875" customFormat="1">
      <c r="A227" s="877"/>
      <c r="B227" s="877"/>
      <c r="C227" s="877"/>
      <c r="D227" s="877"/>
      <c r="E227" s="877"/>
      <c r="F227" s="877"/>
      <c r="G227" s="877"/>
      <c r="H227" s="877"/>
      <c r="I227" s="877"/>
      <c r="J227" s="877"/>
      <c r="K227" s="877"/>
      <c r="L227" s="877"/>
      <c r="DZ227" s="1162"/>
      <c r="EA227" s="1162"/>
      <c r="EB227" s="1162"/>
      <c r="EC227" s="1162"/>
      <c r="ED227" s="1162"/>
      <c r="EE227" s="1162"/>
      <c r="EF227" s="1162"/>
      <c r="EG227" s="1162"/>
      <c r="EH227" s="1162"/>
      <c r="EI227" s="1162"/>
      <c r="EJ227" s="1162"/>
      <c r="EK227" s="1162"/>
      <c r="EL227" s="1162"/>
      <c r="EM227" s="1162"/>
    </row>
    <row r="228" spans="1:143" s="875" customFormat="1">
      <c r="A228" s="877"/>
      <c r="B228" s="877"/>
      <c r="C228" s="877"/>
      <c r="D228" s="877"/>
      <c r="E228" s="877"/>
      <c r="F228" s="877"/>
      <c r="G228" s="877"/>
      <c r="H228" s="877"/>
      <c r="I228" s="877"/>
      <c r="J228" s="877"/>
      <c r="K228" s="877"/>
      <c r="L228" s="877"/>
      <c r="DZ228" s="1162"/>
      <c r="EA228" s="1162"/>
      <c r="EB228" s="1162"/>
      <c r="EC228" s="1162"/>
      <c r="ED228" s="1162"/>
      <c r="EE228" s="1162"/>
      <c r="EF228" s="1162"/>
      <c r="EG228" s="1162"/>
      <c r="EH228" s="1162"/>
      <c r="EI228" s="1162"/>
      <c r="EJ228" s="1162"/>
      <c r="EK228" s="1162"/>
      <c r="EL228" s="1162"/>
      <c r="EM228" s="1162"/>
    </row>
    <row r="229" spans="1:143" s="875" customFormat="1">
      <c r="A229" s="877"/>
      <c r="B229" s="877"/>
      <c r="C229" s="877"/>
      <c r="D229" s="877"/>
      <c r="E229" s="877"/>
      <c r="F229" s="877"/>
      <c r="G229" s="877"/>
      <c r="H229" s="877"/>
      <c r="I229" s="877"/>
      <c r="J229" s="877"/>
      <c r="K229" s="877"/>
      <c r="L229" s="877"/>
      <c r="DZ229" s="1162"/>
      <c r="EA229" s="1162"/>
      <c r="EB229" s="1162"/>
      <c r="EC229" s="1162"/>
      <c r="ED229" s="1162"/>
      <c r="EE229" s="1162"/>
      <c r="EF229" s="1162"/>
      <c r="EG229" s="1162"/>
      <c r="EH229" s="1162"/>
      <c r="EI229" s="1162"/>
      <c r="EJ229" s="1162"/>
      <c r="EK229" s="1162"/>
      <c r="EL229" s="1162"/>
      <c r="EM229" s="1162"/>
    </row>
    <row r="230" spans="1:143" s="875" customFormat="1">
      <c r="A230" s="877"/>
      <c r="B230" s="877"/>
      <c r="C230" s="877"/>
      <c r="D230" s="877"/>
      <c r="E230" s="877"/>
      <c r="F230" s="877"/>
      <c r="G230" s="877"/>
      <c r="H230" s="877"/>
      <c r="I230" s="877"/>
      <c r="J230" s="877"/>
      <c r="K230" s="877"/>
      <c r="L230" s="877"/>
      <c r="DZ230" s="1162"/>
      <c r="EA230" s="1162"/>
      <c r="EB230" s="1162"/>
      <c r="EC230" s="1162"/>
      <c r="ED230" s="1162"/>
      <c r="EE230" s="1162"/>
      <c r="EF230" s="1162"/>
      <c r="EG230" s="1162"/>
      <c r="EH230" s="1162"/>
      <c r="EI230" s="1162"/>
      <c r="EJ230" s="1162"/>
      <c r="EK230" s="1162"/>
      <c r="EL230" s="1162"/>
      <c r="EM230" s="1162"/>
    </row>
    <row r="231" spans="1:143" s="875" customFormat="1">
      <c r="A231" s="877"/>
      <c r="B231" s="877"/>
      <c r="C231" s="877"/>
      <c r="D231" s="877"/>
      <c r="E231" s="877"/>
      <c r="F231" s="877"/>
      <c r="G231" s="877"/>
      <c r="H231" s="877"/>
      <c r="I231" s="877"/>
      <c r="J231" s="877"/>
      <c r="K231" s="877"/>
      <c r="L231" s="877"/>
      <c r="DZ231" s="1162"/>
      <c r="EA231" s="1162"/>
      <c r="EB231" s="1162"/>
      <c r="EC231" s="1162"/>
      <c r="ED231" s="1162"/>
      <c r="EE231" s="1162"/>
      <c r="EF231" s="1162"/>
      <c r="EG231" s="1162"/>
      <c r="EH231" s="1162"/>
      <c r="EI231" s="1162"/>
      <c r="EJ231" s="1162"/>
      <c r="EK231" s="1162"/>
      <c r="EL231" s="1162"/>
      <c r="EM231" s="1162"/>
    </row>
    <row r="232" spans="1:143" s="875" customFormat="1">
      <c r="A232" s="877"/>
      <c r="B232" s="877"/>
      <c r="C232" s="877"/>
      <c r="D232" s="877"/>
      <c r="E232" s="877"/>
      <c r="F232" s="877"/>
      <c r="G232" s="877"/>
      <c r="H232" s="877"/>
      <c r="I232" s="877"/>
      <c r="J232" s="877"/>
      <c r="K232" s="877"/>
      <c r="L232" s="877"/>
      <c r="DZ232" s="1162"/>
      <c r="EA232" s="1162"/>
      <c r="EB232" s="1162"/>
      <c r="EC232" s="1162"/>
      <c r="ED232" s="1162"/>
      <c r="EE232" s="1162"/>
      <c r="EF232" s="1162"/>
      <c r="EG232" s="1162"/>
      <c r="EH232" s="1162"/>
      <c r="EI232" s="1162"/>
      <c r="EJ232" s="1162"/>
      <c r="EK232" s="1162"/>
      <c r="EL232" s="1162"/>
      <c r="EM232" s="1162"/>
    </row>
    <row r="233" spans="1:143" s="875" customFormat="1">
      <c r="A233" s="877"/>
      <c r="B233" s="877"/>
      <c r="C233" s="877"/>
      <c r="D233" s="877"/>
      <c r="E233" s="877"/>
      <c r="F233" s="877"/>
      <c r="G233" s="877"/>
      <c r="H233" s="877"/>
      <c r="I233" s="877"/>
      <c r="J233" s="877"/>
      <c r="K233" s="877"/>
      <c r="L233" s="877"/>
      <c r="DZ233" s="1162"/>
      <c r="EA233" s="1162"/>
      <c r="EB233" s="1162"/>
      <c r="EC233" s="1162"/>
      <c r="ED233" s="1162"/>
      <c r="EE233" s="1162"/>
      <c r="EF233" s="1162"/>
      <c r="EG233" s="1162"/>
      <c r="EH233" s="1162"/>
      <c r="EI233" s="1162"/>
      <c r="EJ233" s="1162"/>
      <c r="EK233" s="1162"/>
      <c r="EL233" s="1162"/>
      <c r="EM233" s="1162"/>
    </row>
    <row r="234" spans="1:143" s="875" customFormat="1">
      <c r="A234" s="877"/>
      <c r="B234" s="877"/>
      <c r="C234" s="877"/>
      <c r="D234" s="877"/>
      <c r="E234" s="877"/>
      <c r="F234" s="877"/>
      <c r="G234" s="877"/>
      <c r="H234" s="877"/>
      <c r="I234" s="877"/>
      <c r="J234" s="877"/>
      <c r="K234" s="877"/>
      <c r="L234" s="877"/>
      <c r="DZ234" s="1162"/>
      <c r="EA234" s="1162"/>
      <c r="EB234" s="1162"/>
      <c r="EC234" s="1162"/>
      <c r="ED234" s="1162"/>
      <c r="EE234" s="1162"/>
      <c r="EF234" s="1162"/>
      <c r="EG234" s="1162"/>
      <c r="EH234" s="1162"/>
      <c r="EI234" s="1162"/>
      <c r="EJ234" s="1162"/>
      <c r="EK234" s="1162"/>
      <c r="EL234" s="1162"/>
      <c r="EM234" s="1162"/>
    </row>
    <row r="235" spans="1:143" s="875" customFormat="1">
      <c r="A235" s="877"/>
      <c r="B235" s="877"/>
      <c r="C235" s="877"/>
      <c r="D235" s="877"/>
      <c r="E235" s="877"/>
      <c r="F235" s="877"/>
      <c r="G235" s="877"/>
      <c r="H235" s="877"/>
      <c r="I235" s="877"/>
      <c r="J235" s="877"/>
      <c r="K235" s="877"/>
      <c r="L235" s="877"/>
      <c r="DZ235" s="1162"/>
      <c r="EA235" s="1162"/>
      <c r="EB235" s="1162"/>
      <c r="EC235" s="1162"/>
      <c r="ED235" s="1162"/>
      <c r="EE235" s="1162"/>
      <c r="EF235" s="1162"/>
      <c r="EG235" s="1162"/>
      <c r="EH235" s="1162"/>
      <c r="EI235" s="1162"/>
      <c r="EJ235" s="1162"/>
      <c r="EK235" s="1162"/>
      <c r="EL235" s="1162"/>
      <c r="EM235" s="1162"/>
    </row>
    <row r="236" spans="1:143" s="875" customFormat="1">
      <c r="A236" s="877"/>
      <c r="B236" s="877"/>
      <c r="C236" s="877"/>
      <c r="D236" s="877"/>
      <c r="E236" s="877"/>
      <c r="F236" s="877"/>
      <c r="G236" s="877"/>
      <c r="H236" s="877"/>
      <c r="I236" s="877"/>
      <c r="J236" s="877"/>
      <c r="K236" s="877"/>
      <c r="L236" s="877"/>
      <c r="DZ236" s="1162"/>
      <c r="EA236" s="1162"/>
      <c r="EB236" s="1162"/>
      <c r="EC236" s="1162"/>
      <c r="ED236" s="1162"/>
      <c r="EE236" s="1162"/>
      <c r="EF236" s="1162"/>
      <c r="EG236" s="1162"/>
      <c r="EH236" s="1162"/>
      <c r="EI236" s="1162"/>
      <c r="EJ236" s="1162"/>
      <c r="EK236" s="1162"/>
      <c r="EL236" s="1162"/>
      <c r="EM236" s="1162"/>
    </row>
    <row r="237" spans="1:143" s="875" customFormat="1">
      <c r="A237" s="877"/>
      <c r="B237" s="877"/>
      <c r="C237" s="877"/>
      <c r="D237" s="877"/>
      <c r="E237" s="877"/>
      <c r="F237" s="877"/>
      <c r="G237" s="877"/>
      <c r="H237" s="877"/>
      <c r="I237" s="877"/>
      <c r="J237" s="877"/>
      <c r="K237" s="877"/>
      <c r="L237" s="877"/>
      <c r="DZ237" s="1162"/>
      <c r="EA237" s="1162"/>
      <c r="EB237" s="1162"/>
      <c r="EC237" s="1162"/>
      <c r="ED237" s="1162"/>
      <c r="EE237" s="1162"/>
      <c r="EF237" s="1162"/>
      <c r="EG237" s="1162"/>
      <c r="EH237" s="1162"/>
      <c r="EI237" s="1162"/>
      <c r="EJ237" s="1162"/>
      <c r="EK237" s="1162"/>
      <c r="EL237" s="1162"/>
      <c r="EM237" s="1162"/>
    </row>
    <row r="238" spans="1:143" s="875" customFormat="1">
      <c r="A238" s="877"/>
      <c r="B238" s="877"/>
      <c r="C238" s="877"/>
      <c r="D238" s="877"/>
      <c r="E238" s="877"/>
      <c r="F238" s="877"/>
      <c r="G238" s="877"/>
      <c r="H238" s="877"/>
      <c r="I238" s="877"/>
      <c r="J238" s="877"/>
      <c r="K238" s="877"/>
      <c r="L238" s="877"/>
      <c r="DZ238" s="1162"/>
      <c r="EA238" s="1162"/>
      <c r="EB238" s="1162"/>
      <c r="EC238" s="1162"/>
      <c r="ED238" s="1162"/>
      <c r="EE238" s="1162"/>
      <c r="EF238" s="1162"/>
      <c r="EG238" s="1162"/>
      <c r="EH238" s="1162"/>
      <c r="EI238" s="1162"/>
      <c r="EJ238" s="1162"/>
      <c r="EK238" s="1162"/>
      <c r="EL238" s="1162"/>
      <c r="EM238" s="1162"/>
    </row>
    <row r="239" spans="1:143" s="875" customFormat="1">
      <c r="A239" s="877"/>
      <c r="B239" s="877"/>
      <c r="C239" s="877"/>
      <c r="D239" s="877"/>
      <c r="E239" s="877"/>
      <c r="F239" s="877"/>
      <c r="G239" s="877"/>
      <c r="H239" s="877"/>
      <c r="I239" s="877"/>
      <c r="J239" s="877"/>
      <c r="K239" s="877"/>
      <c r="L239" s="877"/>
      <c r="DZ239" s="1162"/>
      <c r="EA239" s="1162"/>
      <c r="EB239" s="1162"/>
      <c r="EC239" s="1162"/>
      <c r="ED239" s="1162"/>
      <c r="EE239" s="1162"/>
      <c r="EF239" s="1162"/>
      <c r="EG239" s="1162"/>
      <c r="EH239" s="1162"/>
      <c r="EI239" s="1162"/>
      <c r="EJ239" s="1162"/>
      <c r="EK239" s="1162"/>
      <c r="EL239" s="1162"/>
      <c r="EM239" s="1162"/>
    </row>
    <row r="240" spans="1:143" s="875" customFormat="1">
      <c r="A240" s="877"/>
      <c r="B240" s="877"/>
      <c r="C240" s="877"/>
      <c r="D240" s="877"/>
      <c r="E240" s="877"/>
      <c r="F240" s="877"/>
      <c r="G240" s="877"/>
      <c r="H240" s="877"/>
      <c r="I240" s="877"/>
      <c r="J240" s="877"/>
      <c r="K240" s="877"/>
      <c r="L240" s="877"/>
      <c r="DZ240" s="1162"/>
      <c r="EA240" s="1162"/>
      <c r="EB240" s="1162"/>
      <c r="EC240" s="1162"/>
      <c r="ED240" s="1162"/>
      <c r="EE240" s="1162"/>
      <c r="EF240" s="1162"/>
      <c r="EG240" s="1162"/>
      <c r="EH240" s="1162"/>
      <c r="EI240" s="1162"/>
      <c r="EJ240" s="1162"/>
      <c r="EK240" s="1162"/>
      <c r="EL240" s="1162"/>
      <c r="EM240" s="1162"/>
    </row>
    <row r="241" spans="1:143" s="875" customFormat="1">
      <c r="A241" s="877"/>
      <c r="B241" s="877"/>
      <c r="C241" s="877"/>
      <c r="D241" s="877"/>
      <c r="E241" s="877"/>
      <c r="F241" s="877"/>
      <c r="G241" s="877"/>
      <c r="H241" s="877"/>
      <c r="I241" s="877"/>
      <c r="J241" s="877"/>
      <c r="K241" s="877"/>
      <c r="L241" s="877"/>
      <c r="DZ241" s="1162"/>
      <c r="EA241" s="1162"/>
      <c r="EB241" s="1162"/>
      <c r="EC241" s="1162"/>
      <c r="ED241" s="1162"/>
      <c r="EE241" s="1162"/>
      <c r="EF241" s="1162"/>
      <c r="EG241" s="1162"/>
      <c r="EH241" s="1162"/>
      <c r="EI241" s="1162"/>
      <c r="EJ241" s="1162"/>
      <c r="EK241" s="1162"/>
      <c r="EL241" s="1162"/>
      <c r="EM241" s="1162"/>
    </row>
    <row r="242" spans="1:143" s="875" customFormat="1">
      <c r="A242" s="877"/>
      <c r="B242" s="877"/>
      <c r="C242" s="877"/>
      <c r="D242" s="877"/>
      <c r="E242" s="877"/>
      <c r="F242" s="877"/>
      <c r="G242" s="877"/>
      <c r="H242" s="877"/>
      <c r="I242" s="877"/>
      <c r="J242" s="877"/>
      <c r="K242" s="877"/>
      <c r="L242" s="877"/>
      <c r="DZ242" s="1162"/>
      <c r="EA242" s="1162"/>
      <c r="EB242" s="1162"/>
      <c r="EC242" s="1162"/>
      <c r="ED242" s="1162"/>
      <c r="EE242" s="1162"/>
      <c r="EF242" s="1162"/>
      <c r="EG242" s="1162"/>
      <c r="EH242" s="1162"/>
      <c r="EI242" s="1162"/>
      <c r="EJ242" s="1162"/>
      <c r="EK242" s="1162"/>
      <c r="EL242" s="1162"/>
      <c r="EM242" s="1162"/>
    </row>
    <row r="243" spans="1:143" s="875" customFormat="1">
      <c r="A243" s="877"/>
      <c r="B243" s="877"/>
      <c r="C243" s="877"/>
      <c r="D243" s="877"/>
      <c r="E243" s="877"/>
      <c r="F243" s="877"/>
      <c r="G243" s="877"/>
      <c r="H243" s="877"/>
      <c r="I243" s="877"/>
      <c r="J243" s="877"/>
      <c r="K243" s="877"/>
      <c r="L243" s="877"/>
      <c r="DZ243" s="1162"/>
      <c r="EA243" s="1162"/>
      <c r="EB243" s="1162"/>
      <c r="EC243" s="1162"/>
      <c r="ED243" s="1162"/>
      <c r="EE243" s="1162"/>
      <c r="EF243" s="1162"/>
      <c r="EG243" s="1162"/>
      <c r="EH243" s="1162"/>
      <c r="EI243" s="1162"/>
      <c r="EJ243" s="1162"/>
      <c r="EK243" s="1162"/>
      <c r="EL243" s="1162"/>
      <c r="EM243" s="1162"/>
    </row>
    <row r="244" spans="1:143" s="875" customFormat="1">
      <c r="A244" s="877"/>
      <c r="B244" s="877"/>
      <c r="C244" s="877"/>
      <c r="D244" s="877"/>
      <c r="E244" s="877"/>
      <c r="F244" s="877"/>
      <c r="G244" s="877"/>
      <c r="H244" s="877"/>
      <c r="I244" s="877"/>
      <c r="J244" s="877"/>
      <c r="K244" s="877"/>
      <c r="L244" s="877"/>
      <c r="DZ244" s="1162"/>
      <c r="EA244" s="1162"/>
      <c r="EB244" s="1162"/>
      <c r="EC244" s="1162"/>
      <c r="ED244" s="1162"/>
      <c r="EE244" s="1162"/>
      <c r="EF244" s="1162"/>
      <c r="EG244" s="1162"/>
      <c r="EH244" s="1162"/>
      <c r="EI244" s="1162"/>
      <c r="EJ244" s="1162"/>
      <c r="EK244" s="1162"/>
      <c r="EL244" s="1162"/>
      <c r="EM244" s="1162"/>
    </row>
    <row r="245" spans="1:143" s="875" customFormat="1">
      <c r="A245" s="877"/>
      <c r="B245" s="877"/>
      <c r="C245" s="877"/>
      <c r="D245" s="877"/>
      <c r="E245" s="877"/>
      <c r="F245" s="877"/>
      <c r="G245" s="877"/>
      <c r="H245" s="877"/>
      <c r="I245" s="877"/>
      <c r="J245" s="877"/>
      <c r="K245" s="877"/>
      <c r="L245" s="877"/>
      <c r="DZ245" s="1162"/>
      <c r="EA245" s="1162"/>
      <c r="EB245" s="1162"/>
      <c r="EC245" s="1162"/>
      <c r="ED245" s="1162"/>
      <c r="EE245" s="1162"/>
      <c r="EF245" s="1162"/>
      <c r="EG245" s="1162"/>
      <c r="EH245" s="1162"/>
      <c r="EI245" s="1162"/>
      <c r="EJ245" s="1162"/>
      <c r="EK245" s="1162"/>
      <c r="EL245" s="1162"/>
      <c r="EM245" s="1162"/>
    </row>
    <row r="246" spans="1:143" s="875" customFormat="1">
      <c r="A246" s="877"/>
      <c r="B246" s="877"/>
      <c r="C246" s="877"/>
      <c r="D246" s="877"/>
      <c r="E246" s="877"/>
      <c r="F246" s="877"/>
      <c r="G246" s="877"/>
      <c r="H246" s="877"/>
      <c r="I246" s="877"/>
      <c r="J246" s="877"/>
      <c r="K246" s="877"/>
      <c r="L246" s="877"/>
      <c r="DZ246" s="1162"/>
      <c r="EA246" s="1162"/>
      <c r="EB246" s="1162"/>
      <c r="EC246" s="1162"/>
      <c r="ED246" s="1162"/>
      <c r="EE246" s="1162"/>
      <c r="EF246" s="1162"/>
      <c r="EG246" s="1162"/>
      <c r="EH246" s="1162"/>
      <c r="EI246" s="1162"/>
      <c r="EJ246" s="1162"/>
      <c r="EK246" s="1162"/>
      <c r="EL246" s="1162"/>
      <c r="EM246" s="1162"/>
    </row>
    <row r="247" spans="1:143" s="875" customFormat="1">
      <c r="A247" s="877"/>
      <c r="B247" s="877"/>
      <c r="C247" s="877"/>
      <c r="D247" s="877"/>
      <c r="E247" s="877"/>
      <c r="F247" s="877"/>
      <c r="G247" s="877"/>
      <c r="H247" s="877"/>
      <c r="I247" s="877"/>
      <c r="J247" s="877"/>
      <c r="K247" s="877"/>
      <c r="L247" s="877"/>
      <c r="DZ247" s="1162"/>
      <c r="EA247" s="1162"/>
      <c r="EB247" s="1162"/>
      <c r="EC247" s="1162"/>
      <c r="ED247" s="1162"/>
      <c r="EE247" s="1162"/>
      <c r="EF247" s="1162"/>
      <c r="EG247" s="1162"/>
      <c r="EH247" s="1162"/>
      <c r="EI247" s="1162"/>
      <c r="EJ247" s="1162"/>
      <c r="EK247" s="1162"/>
      <c r="EL247" s="1162"/>
      <c r="EM247" s="1162"/>
    </row>
    <row r="248" spans="1:143" s="875" customFormat="1">
      <c r="A248" s="877"/>
      <c r="B248" s="877"/>
      <c r="C248" s="877"/>
      <c r="D248" s="877"/>
      <c r="E248" s="877"/>
      <c r="F248" s="877"/>
      <c r="G248" s="877"/>
      <c r="H248" s="877"/>
      <c r="I248" s="877"/>
      <c r="J248" s="877"/>
      <c r="K248" s="877"/>
      <c r="L248" s="877"/>
      <c r="DZ248" s="1162"/>
      <c r="EA248" s="1162"/>
      <c r="EB248" s="1162"/>
      <c r="EC248" s="1162"/>
      <c r="ED248" s="1162"/>
      <c r="EE248" s="1162"/>
      <c r="EF248" s="1162"/>
      <c r="EG248" s="1162"/>
      <c r="EH248" s="1162"/>
      <c r="EI248" s="1162"/>
      <c r="EJ248" s="1162"/>
      <c r="EK248" s="1162"/>
      <c r="EL248" s="1162"/>
      <c r="EM248" s="1162"/>
    </row>
    <row r="249" spans="1:143" s="875" customFormat="1">
      <c r="A249" s="877"/>
      <c r="B249" s="877"/>
      <c r="C249" s="877"/>
      <c r="D249" s="877"/>
      <c r="E249" s="877"/>
      <c r="F249" s="877"/>
      <c r="G249" s="877"/>
      <c r="H249" s="877"/>
      <c r="I249" s="877"/>
      <c r="J249" s="877"/>
      <c r="K249" s="877"/>
      <c r="L249" s="877"/>
      <c r="DZ249" s="1162"/>
      <c r="EA249" s="1162"/>
      <c r="EB249" s="1162"/>
      <c r="EC249" s="1162"/>
      <c r="ED249" s="1162"/>
      <c r="EE249" s="1162"/>
      <c r="EF249" s="1162"/>
      <c r="EG249" s="1162"/>
      <c r="EH249" s="1162"/>
      <c r="EI249" s="1162"/>
      <c r="EJ249" s="1162"/>
      <c r="EK249" s="1162"/>
      <c r="EL249" s="1162"/>
      <c r="EM249" s="1162"/>
    </row>
    <row r="250" spans="1:143" s="875" customFormat="1">
      <c r="A250" s="877"/>
      <c r="B250" s="877"/>
      <c r="C250" s="877"/>
      <c r="D250" s="877"/>
      <c r="E250" s="877"/>
      <c r="F250" s="877"/>
      <c r="G250" s="877"/>
      <c r="H250" s="877"/>
      <c r="I250" s="877"/>
      <c r="J250" s="877"/>
      <c r="K250" s="877"/>
      <c r="L250" s="877"/>
      <c r="DZ250" s="1162"/>
      <c r="EA250" s="1162"/>
      <c r="EB250" s="1162"/>
      <c r="EC250" s="1162"/>
      <c r="ED250" s="1162"/>
      <c r="EE250" s="1162"/>
      <c r="EF250" s="1162"/>
      <c r="EG250" s="1162"/>
      <c r="EH250" s="1162"/>
      <c r="EI250" s="1162"/>
      <c r="EJ250" s="1162"/>
      <c r="EK250" s="1162"/>
      <c r="EL250" s="1162"/>
      <c r="EM250" s="1162"/>
    </row>
    <row r="251" spans="1:143" s="875" customFormat="1">
      <c r="A251" s="877"/>
      <c r="B251" s="877"/>
      <c r="C251" s="877"/>
      <c r="D251" s="877"/>
      <c r="E251" s="877"/>
      <c r="F251" s="877"/>
      <c r="G251" s="877"/>
      <c r="H251" s="877"/>
      <c r="I251" s="877"/>
      <c r="J251" s="877"/>
      <c r="K251" s="877"/>
      <c r="L251" s="877"/>
      <c r="DZ251" s="1162"/>
      <c r="EA251" s="1162"/>
      <c r="EB251" s="1162"/>
      <c r="EC251" s="1162"/>
      <c r="ED251" s="1162"/>
      <c r="EE251" s="1162"/>
      <c r="EF251" s="1162"/>
      <c r="EG251" s="1162"/>
      <c r="EH251" s="1162"/>
      <c r="EI251" s="1162"/>
      <c r="EJ251" s="1162"/>
      <c r="EK251" s="1162"/>
      <c r="EL251" s="1162"/>
      <c r="EM251" s="1162"/>
    </row>
    <row r="252" spans="1:143" s="875" customFormat="1">
      <c r="A252" s="877"/>
      <c r="B252" s="877"/>
      <c r="C252" s="877"/>
      <c r="D252" s="877"/>
      <c r="E252" s="877"/>
      <c r="F252" s="877"/>
      <c r="G252" s="877"/>
      <c r="H252" s="877"/>
      <c r="I252" s="877"/>
      <c r="J252" s="877"/>
      <c r="K252" s="877"/>
      <c r="L252" s="877"/>
      <c r="DZ252" s="1162"/>
      <c r="EA252" s="1162"/>
      <c r="EB252" s="1162"/>
      <c r="EC252" s="1162"/>
      <c r="ED252" s="1162"/>
      <c r="EE252" s="1162"/>
      <c r="EF252" s="1162"/>
      <c r="EG252" s="1162"/>
      <c r="EH252" s="1162"/>
      <c r="EI252" s="1162"/>
      <c r="EJ252" s="1162"/>
      <c r="EK252" s="1162"/>
      <c r="EL252" s="1162"/>
      <c r="EM252" s="1162"/>
    </row>
    <row r="253" spans="1:143" s="875" customFormat="1">
      <c r="A253" s="877"/>
      <c r="B253" s="877"/>
      <c r="C253" s="877"/>
      <c r="D253" s="877"/>
      <c r="E253" s="877"/>
      <c r="F253" s="877"/>
      <c r="G253" s="877"/>
      <c r="H253" s="877"/>
      <c r="I253" s="877"/>
      <c r="J253" s="877"/>
      <c r="K253" s="877"/>
      <c r="L253" s="877"/>
      <c r="DZ253" s="1162"/>
      <c r="EA253" s="1162"/>
      <c r="EB253" s="1162"/>
      <c r="EC253" s="1162"/>
      <c r="ED253" s="1162"/>
      <c r="EE253" s="1162"/>
      <c r="EF253" s="1162"/>
      <c r="EG253" s="1162"/>
      <c r="EH253" s="1162"/>
      <c r="EI253" s="1162"/>
      <c r="EJ253" s="1162"/>
      <c r="EK253" s="1162"/>
      <c r="EL253" s="1162"/>
      <c r="EM253" s="1162"/>
    </row>
    <row r="254" spans="1:143" s="875" customFormat="1">
      <c r="A254" s="877"/>
      <c r="B254" s="877"/>
      <c r="C254" s="877"/>
      <c r="D254" s="877"/>
      <c r="E254" s="877"/>
      <c r="F254" s="877"/>
      <c r="G254" s="877"/>
      <c r="H254" s="877"/>
      <c r="I254" s="877"/>
      <c r="J254" s="877"/>
      <c r="K254" s="877"/>
      <c r="L254" s="877"/>
      <c r="DZ254" s="1162"/>
      <c r="EA254" s="1162"/>
      <c r="EB254" s="1162"/>
      <c r="EC254" s="1162"/>
      <c r="ED254" s="1162"/>
      <c r="EE254" s="1162"/>
      <c r="EF254" s="1162"/>
      <c r="EG254" s="1162"/>
      <c r="EH254" s="1162"/>
      <c r="EI254" s="1162"/>
      <c r="EJ254" s="1162"/>
      <c r="EK254" s="1162"/>
      <c r="EL254" s="1162"/>
      <c r="EM254" s="1162"/>
    </row>
    <row r="255" spans="1:143" s="875" customFormat="1">
      <c r="A255" s="877"/>
      <c r="B255" s="877"/>
      <c r="C255" s="877"/>
      <c r="D255" s="877"/>
      <c r="E255" s="877"/>
      <c r="F255" s="877"/>
      <c r="G255" s="877"/>
      <c r="H255" s="877"/>
      <c r="I255" s="877"/>
      <c r="J255" s="877"/>
      <c r="K255" s="877"/>
      <c r="L255" s="877"/>
      <c r="DZ255" s="1162"/>
      <c r="EA255" s="1162"/>
      <c r="EB255" s="1162"/>
      <c r="EC255" s="1162"/>
      <c r="ED255" s="1162"/>
      <c r="EE255" s="1162"/>
      <c r="EF255" s="1162"/>
      <c r="EG255" s="1162"/>
      <c r="EH255" s="1162"/>
      <c r="EI255" s="1162"/>
      <c r="EJ255" s="1162"/>
      <c r="EK255" s="1162"/>
      <c r="EL255" s="1162"/>
      <c r="EM255" s="1162"/>
    </row>
    <row r="256" spans="1:143" s="875" customFormat="1">
      <c r="A256" s="877"/>
      <c r="B256" s="877"/>
      <c r="C256" s="877"/>
      <c r="D256" s="877"/>
      <c r="E256" s="877"/>
      <c r="F256" s="877"/>
      <c r="G256" s="877"/>
      <c r="H256" s="877"/>
      <c r="I256" s="877"/>
      <c r="J256" s="877"/>
      <c r="K256" s="877"/>
      <c r="L256" s="877"/>
      <c r="DZ256" s="1162"/>
      <c r="EA256" s="1162"/>
      <c r="EB256" s="1162"/>
      <c r="EC256" s="1162"/>
      <c r="ED256" s="1162"/>
      <c r="EE256" s="1162"/>
      <c r="EF256" s="1162"/>
      <c r="EG256" s="1162"/>
      <c r="EH256" s="1162"/>
      <c r="EI256" s="1162"/>
      <c r="EJ256" s="1162"/>
      <c r="EK256" s="1162"/>
      <c r="EL256" s="1162"/>
      <c r="EM256" s="1162"/>
    </row>
    <row r="257" spans="1:143" s="875" customFormat="1">
      <c r="A257" s="877"/>
      <c r="B257" s="877"/>
      <c r="C257" s="877"/>
      <c r="D257" s="877"/>
      <c r="E257" s="877"/>
      <c r="F257" s="877"/>
      <c r="G257" s="877"/>
      <c r="H257" s="877"/>
      <c r="I257" s="877"/>
      <c r="J257" s="877"/>
      <c r="K257" s="877"/>
      <c r="L257" s="877"/>
      <c r="DZ257" s="1162"/>
      <c r="EA257" s="1162"/>
      <c r="EB257" s="1162"/>
      <c r="EC257" s="1162"/>
      <c r="ED257" s="1162"/>
      <c r="EE257" s="1162"/>
      <c r="EF257" s="1162"/>
      <c r="EG257" s="1162"/>
      <c r="EH257" s="1162"/>
      <c r="EI257" s="1162"/>
      <c r="EJ257" s="1162"/>
      <c r="EK257" s="1162"/>
      <c r="EL257" s="1162"/>
      <c r="EM257" s="1162"/>
    </row>
    <row r="258" spans="1:143" s="875" customFormat="1">
      <c r="A258" s="877"/>
      <c r="B258" s="877"/>
      <c r="C258" s="877"/>
      <c r="D258" s="877"/>
      <c r="E258" s="877"/>
      <c r="F258" s="877"/>
      <c r="G258" s="877"/>
      <c r="H258" s="877"/>
      <c r="I258" s="877"/>
      <c r="J258" s="877"/>
      <c r="K258" s="877"/>
      <c r="L258" s="877"/>
      <c r="DZ258" s="1162"/>
      <c r="EA258" s="1162"/>
      <c r="EB258" s="1162"/>
      <c r="EC258" s="1162"/>
      <c r="ED258" s="1162"/>
      <c r="EE258" s="1162"/>
      <c r="EF258" s="1162"/>
      <c r="EG258" s="1162"/>
      <c r="EH258" s="1162"/>
      <c r="EI258" s="1162"/>
      <c r="EJ258" s="1162"/>
      <c r="EK258" s="1162"/>
      <c r="EL258" s="1162"/>
      <c r="EM258" s="1162"/>
    </row>
    <row r="259" spans="1:143" s="875" customFormat="1">
      <c r="A259" s="877"/>
      <c r="B259" s="877"/>
      <c r="C259" s="877"/>
      <c r="D259" s="877"/>
      <c r="E259" s="877"/>
      <c r="F259" s="877"/>
      <c r="G259" s="877"/>
      <c r="H259" s="877"/>
      <c r="I259" s="877"/>
      <c r="J259" s="877"/>
      <c r="K259" s="877"/>
      <c r="L259" s="877"/>
      <c r="DZ259" s="1162"/>
      <c r="EA259" s="1162"/>
      <c r="EB259" s="1162"/>
      <c r="EC259" s="1162"/>
      <c r="ED259" s="1162"/>
      <c r="EE259" s="1162"/>
      <c r="EF259" s="1162"/>
      <c r="EG259" s="1162"/>
      <c r="EH259" s="1162"/>
      <c r="EI259" s="1162"/>
      <c r="EJ259" s="1162"/>
      <c r="EK259" s="1162"/>
      <c r="EL259" s="1162"/>
      <c r="EM259" s="1162"/>
    </row>
    <row r="260" spans="1:143" s="875" customFormat="1">
      <c r="A260" s="877"/>
      <c r="B260" s="877"/>
      <c r="C260" s="877"/>
      <c r="D260" s="877"/>
      <c r="E260" s="877"/>
      <c r="F260" s="877"/>
      <c r="G260" s="877"/>
      <c r="H260" s="877"/>
      <c r="I260" s="877"/>
      <c r="J260" s="877"/>
      <c r="K260" s="877"/>
      <c r="L260" s="877"/>
      <c r="DZ260" s="1162"/>
      <c r="EA260" s="1162"/>
      <c r="EB260" s="1162"/>
      <c r="EC260" s="1162"/>
      <c r="ED260" s="1162"/>
      <c r="EE260" s="1162"/>
      <c r="EF260" s="1162"/>
      <c r="EG260" s="1162"/>
      <c r="EH260" s="1162"/>
      <c r="EI260" s="1162"/>
      <c r="EJ260" s="1162"/>
      <c r="EK260" s="1162"/>
      <c r="EL260" s="1162"/>
      <c r="EM260" s="1162"/>
    </row>
    <row r="261" spans="1:143" s="875" customFormat="1">
      <c r="A261" s="877"/>
      <c r="B261" s="877"/>
      <c r="C261" s="877"/>
      <c r="D261" s="877"/>
      <c r="E261" s="877"/>
      <c r="F261" s="877"/>
      <c r="G261" s="877"/>
      <c r="H261" s="877"/>
      <c r="I261" s="877"/>
      <c r="J261" s="877"/>
      <c r="K261" s="877"/>
      <c r="L261" s="877"/>
      <c r="DZ261" s="1162"/>
      <c r="EA261" s="1162"/>
      <c r="EB261" s="1162"/>
      <c r="EC261" s="1162"/>
      <c r="ED261" s="1162"/>
      <c r="EE261" s="1162"/>
      <c r="EF261" s="1162"/>
      <c r="EG261" s="1162"/>
      <c r="EH261" s="1162"/>
      <c r="EI261" s="1162"/>
      <c r="EJ261" s="1162"/>
      <c r="EK261" s="1162"/>
      <c r="EL261" s="1162"/>
      <c r="EM261" s="1162"/>
    </row>
    <row r="262" spans="1:143" s="875" customFormat="1">
      <c r="A262" s="877"/>
      <c r="B262" s="877"/>
      <c r="C262" s="877"/>
      <c r="D262" s="877"/>
      <c r="E262" s="877"/>
      <c r="F262" s="877"/>
      <c r="G262" s="877"/>
      <c r="H262" s="877"/>
      <c r="I262" s="877"/>
      <c r="J262" s="877"/>
      <c r="K262" s="877"/>
      <c r="L262" s="877"/>
      <c r="DZ262" s="1162"/>
      <c r="EA262" s="1162"/>
      <c r="EB262" s="1162"/>
      <c r="EC262" s="1162"/>
      <c r="ED262" s="1162"/>
      <c r="EE262" s="1162"/>
      <c r="EF262" s="1162"/>
      <c r="EG262" s="1162"/>
      <c r="EH262" s="1162"/>
      <c r="EI262" s="1162"/>
      <c r="EJ262" s="1162"/>
      <c r="EK262" s="1162"/>
      <c r="EL262" s="1162"/>
      <c r="EM262" s="1162"/>
    </row>
    <row r="263" spans="1:143" s="875" customFormat="1">
      <c r="A263" s="877"/>
      <c r="B263" s="877"/>
      <c r="C263" s="877"/>
      <c r="D263" s="877"/>
      <c r="E263" s="877"/>
      <c r="F263" s="877"/>
      <c r="G263" s="877"/>
      <c r="H263" s="877"/>
      <c r="I263" s="877"/>
      <c r="J263" s="877"/>
      <c r="K263" s="877"/>
      <c r="L263" s="877"/>
      <c r="DZ263" s="1162"/>
      <c r="EA263" s="1162"/>
      <c r="EB263" s="1162"/>
      <c r="EC263" s="1162"/>
      <c r="ED263" s="1162"/>
      <c r="EE263" s="1162"/>
      <c r="EF263" s="1162"/>
      <c r="EG263" s="1162"/>
      <c r="EH263" s="1162"/>
      <c r="EI263" s="1162"/>
      <c r="EJ263" s="1162"/>
      <c r="EK263" s="1162"/>
      <c r="EL263" s="1162"/>
      <c r="EM263" s="1162"/>
    </row>
  </sheetData>
  <sheetProtection sheet="1" objects="1" scenarios="1" formatCells="0" formatColumns="0" formatRows="0"/>
  <phoneticPr fontId="118" type="noConversion"/>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1857" r:id="rId4" name="Button 1">
              <controlPr defaultSize="0" print="0" autoFill="0" autoPict="0" macro="[0]!RestQBCK">
                <anchor moveWithCells="1">
                  <from>
                    <xdr:col>14</xdr:col>
                    <xdr:colOff>180975</xdr:colOff>
                    <xdr:row>20</xdr:row>
                    <xdr:rowOff>123825</xdr:rowOff>
                  </from>
                  <to>
                    <xdr:col>15</xdr:col>
                    <xdr:colOff>342900</xdr:colOff>
                    <xdr:row>22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A1:EM143"/>
  <sheetViews>
    <sheetView workbookViewId="0"/>
  </sheetViews>
  <sheetFormatPr defaultRowHeight="12.75"/>
  <cols>
    <col min="1" max="2" width="7.28515625" style="861" customWidth="1"/>
    <col min="3" max="3" width="12.7109375" style="861" customWidth="1"/>
    <col min="4" max="4" width="1.7109375" style="861" customWidth="1"/>
    <col min="5" max="7" width="11.28515625" style="861" customWidth="1"/>
    <col min="8" max="8" width="1.7109375" style="861" customWidth="1"/>
    <col min="9" max="11" width="11.28515625" style="861" customWidth="1"/>
    <col min="12" max="12" width="1.7109375" style="861" customWidth="1"/>
    <col min="13" max="35" width="9.140625" style="875"/>
    <col min="36" max="129" width="9.140625" style="349"/>
    <col min="130" max="130" width="9.140625" style="1161"/>
    <col min="131" max="131" width="9.140625" style="1161" customWidth="1"/>
    <col min="132" max="141" width="9.140625" style="1161" hidden="1" customWidth="1"/>
    <col min="142" max="142" width="9.140625" style="1161" customWidth="1"/>
    <col min="143" max="143" width="9.140625" style="1161"/>
    <col min="144" max="16384" width="9.140625" style="349"/>
  </cols>
  <sheetData>
    <row r="1" spans="1:142">
      <c r="A1" s="1145"/>
      <c r="B1" s="1145"/>
      <c r="C1" s="1145"/>
      <c r="D1" s="1145"/>
      <c r="E1" s="1145"/>
      <c r="F1" s="1145"/>
      <c r="G1" s="1145"/>
      <c r="H1" s="1145"/>
      <c r="I1" s="1145"/>
      <c r="J1" s="1145"/>
      <c r="K1" s="1145"/>
      <c r="L1" s="1145"/>
      <c r="EA1" s="1145"/>
      <c r="EB1" s="1145"/>
      <c r="EC1" s="1145"/>
      <c r="ED1" s="1145"/>
      <c r="EE1" s="1145"/>
      <c r="EF1" s="1145"/>
      <c r="EG1" s="1145"/>
      <c r="EH1" s="1145"/>
      <c r="EI1" s="1145"/>
      <c r="EJ1" s="1145"/>
      <c r="EK1" s="1145"/>
      <c r="EL1" s="1145"/>
    </row>
    <row r="2" spans="1:142" ht="12.75" customHeight="1">
      <c r="A2" s="1145"/>
      <c r="B2" s="1145"/>
      <c r="C2" s="1145"/>
      <c r="D2" s="1145"/>
      <c r="E2" s="1145"/>
      <c r="F2" s="1145"/>
      <c r="G2" s="1145"/>
      <c r="H2" s="1145"/>
      <c r="I2" s="1145"/>
      <c r="J2" s="1145"/>
      <c r="K2" s="1145"/>
      <c r="L2" s="1145"/>
      <c r="EA2" s="1145"/>
      <c r="EB2" s="1145"/>
      <c r="EC2" s="1145"/>
      <c r="ED2" s="1145"/>
      <c r="EE2" s="1145"/>
      <c r="EF2" s="1145"/>
      <c r="EG2" s="1145"/>
      <c r="EH2" s="1145"/>
      <c r="EI2" s="1145"/>
      <c r="EJ2" s="1145"/>
      <c r="EK2" s="1145"/>
      <c r="EL2" s="1145"/>
    </row>
    <row r="3" spans="1:142">
      <c r="A3" s="1145"/>
      <c r="B3" s="1148" t="s">
        <v>439</v>
      </c>
      <c r="C3" s="1149">
        <f>PCheckEEID</f>
        <v>10001</v>
      </c>
      <c r="D3" s="1145"/>
      <c r="E3" s="1150" t="s">
        <v>134</v>
      </c>
      <c r="F3" s="1150" t="s">
        <v>349</v>
      </c>
      <c r="G3" s="1150" t="s">
        <v>256</v>
      </c>
      <c r="H3" s="1145"/>
      <c r="I3" s="1151" t="s">
        <v>124</v>
      </c>
      <c r="J3" s="1152" t="s">
        <v>153</v>
      </c>
      <c r="K3" s="1152" t="s">
        <v>127</v>
      </c>
      <c r="L3" s="1145"/>
      <c r="N3" s="876" t="s">
        <v>882</v>
      </c>
      <c r="EA3" s="1145"/>
      <c r="EB3" s="1148" t="s">
        <v>439</v>
      </c>
      <c r="EC3" s="1149">
        <f>PCheckEEID</f>
        <v>10001</v>
      </c>
      <c r="ED3" s="1145"/>
      <c r="EE3" s="1150" t="s">
        <v>134</v>
      </c>
      <c r="EF3" s="1150" t="s">
        <v>349</v>
      </c>
      <c r="EG3" s="1150" t="s">
        <v>256</v>
      </c>
      <c r="EH3" s="1145"/>
      <c r="EI3" s="1151" t="s">
        <v>124</v>
      </c>
      <c r="EJ3" s="1152" t="s">
        <v>153</v>
      </c>
      <c r="EK3" s="1152" t="s">
        <v>127</v>
      </c>
      <c r="EL3" s="1145"/>
    </row>
    <row r="4" spans="1:142">
      <c r="A4" s="1145"/>
      <c r="B4" s="1148" t="s">
        <v>165</v>
      </c>
      <c r="C4" s="1149" t="str">
        <f>PCheckPayeeName</f>
        <v>Tifany Wang</v>
      </c>
      <c r="D4" s="1145"/>
      <c r="E4" s="1153" t="str">
        <f>Pcknametype1</f>
        <v>Regular</v>
      </c>
      <c r="F4" s="1153">
        <f>Pckhourtype1</f>
        <v>40</v>
      </c>
      <c r="G4" s="1153">
        <f>Pckamt1</f>
        <v>1080</v>
      </c>
      <c r="H4" s="1145"/>
      <c r="I4" s="1154" t="s">
        <v>201</v>
      </c>
      <c r="J4" s="1155">
        <f>PCheckCurFIT</f>
        <v>118.16</v>
      </c>
      <c r="K4" s="1155">
        <f>PCheckYTDFIT</f>
        <v>427.59000000000003</v>
      </c>
      <c r="L4" s="1145"/>
      <c r="EA4" s="1145"/>
      <c r="EB4" s="1148" t="s">
        <v>165</v>
      </c>
      <c r="EC4" s="1149" t="str">
        <f>PCheckPayeeName</f>
        <v>Tifany Wang</v>
      </c>
      <c r="ED4" s="1145"/>
      <c r="EE4" s="1153" t="str">
        <f>Pcknametype1</f>
        <v>Regular</v>
      </c>
      <c r="EF4" s="1153">
        <f>Pckhourtype1</f>
        <v>40</v>
      </c>
      <c r="EG4" s="1153">
        <f>Pckamt1</f>
        <v>1080</v>
      </c>
      <c r="EH4" s="1145"/>
      <c r="EI4" s="1154" t="s">
        <v>201</v>
      </c>
      <c r="EJ4" s="1155">
        <f>PCheckCurFIT</f>
        <v>118.16</v>
      </c>
      <c r="EK4" s="1155">
        <f>PCheckYTDFIT</f>
        <v>427.59000000000003</v>
      </c>
      <c r="EL4" s="1145"/>
    </row>
    <row r="5" spans="1:142">
      <c r="A5" s="1145"/>
      <c r="B5" s="1148" t="s">
        <v>167</v>
      </c>
      <c r="C5" s="1149" t="str">
        <f>PCheckSSN</f>
        <v>XXX-XX-4561</v>
      </c>
      <c r="D5" s="1145"/>
      <c r="E5" s="1153">
        <f>Pcknametype2</f>
        <v>0</v>
      </c>
      <c r="F5" s="1153">
        <f>Pckhourtype2</f>
        <v>0</v>
      </c>
      <c r="G5" s="1153">
        <f>PckAmt2</f>
        <v>0</v>
      </c>
      <c r="H5" s="1145"/>
      <c r="I5" s="1154" t="s">
        <v>24</v>
      </c>
      <c r="J5" s="1155">
        <f>PckcurSIT</f>
        <v>14.33</v>
      </c>
      <c r="K5" s="1155">
        <f>PckytdSIT</f>
        <v>99.17</v>
      </c>
      <c r="L5" s="1145"/>
      <c r="EA5" s="1145"/>
      <c r="EB5" s="1148" t="s">
        <v>167</v>
      </c>
      <c r="EC5" s="1149" t="str">
        <f>PCheckSSN</f>
        <v>XXX-XX-4561</v>
      </c>
      <c r="ED5" s="1145"/>
      <c r="EE5" s="1153">
        <f>Pcknametype2</f>
        <v>0</v>
      </c>
      <c r="EF5" s="1153">
        <f>Pckhourtype2</f>
        <v>0</v>
      </c>
      <c r="EG5" s="1153">
        <f>PckAmt2</f>
        <v>0</v>
      </c>
      <c r="EH5" s="1145"/>
      <c r="EI5" s="1154" t="s">
        <v>24</v>
      </c>
      <c r="EJ5" s="1155">
        <f>PckcurSIT</f>
        <v>14.33</v>
      </c>
      <c r="EK5" s="1155">
        <f>PckytdSIT</f>
        <v>99.17</v>
      </c>
      <c r="EL5" s="1145"/>
    </row>
    <row r="6" spans="1:142">
      <c r="A6" s="1145"/>
      <c r="B6" s="1148" t="s">
        <v>199</v>
      </c>
      <c r="C6" s="1156">
        <f>PCheckDate</f>
        <v>43511</v>
      </c>
      <c r="D6" s="1145"/>
      <c r="E6" s="1153">
        <f>Pcknametype3</f>
        <v>0</v>
      </c>
      <c r="F6" s="1153">
        <f>Pckhourtype3</f>
        <v>0</v>
      </c>
      <c r="G6" s="1153">
        <f>PckAmt3</f>
        <v>0</v>
      </c>
      <c r="H6" s="1145"/>
      <c r="I6" s="1154" t="s">
        <v>49</v>
      </c>
      <c r="J6" s="1155">
        <f>pckcurOASDI</f>
        <v>66.959999999999994</v>
      </c>
      <c r="K6" s="1155">
        <f>pckytdOASDI</f>
        <v>200.88</v>
      </c>
      <c r="L6" s="1145"/>
      <c r="M6" s="875" t="s">
        <v>877</v>
      </c>
      <c r="EA6" s="1145"/>
      <c r="EB6" s="1148" t="s">
        <v>199</v>
      </c>
      <c r="EC6" s="1156">
        <f>PCheckDate</f>
        <v>43511</v>
      </c>
      <c r="ED6" s="1145"/>
      <c r="EE6" s="1153">
        <f>Pcknametype3</f>
        <v>0</v>
      </c>
      <c r="EF6" s="1153">
        <f>Pckhourtype3</f>
        <v>0</v>
      </c>
      <c r="EG6" s="1153">
        <f>PckAmt3</f>
        <v>0</v>
      </c>
      <c r="EH6" s="1145"/>
      <c r="EI6" s="1154" t="s">
        <v>49</v>
      </c>
      <c r="EJ6" s="1155">
        <f>pckcurOASDI</f>
        <v>66.959999999999994</v>
      </c>
      <c r="EK6" s="1155">
        <f>pckytdOASDI</f>
        <v>200.88</v>
      </c>
      <c r="EL6" s="1145"/>
    </row>
    <row r="7" spans="1:142">
      <c r="A7" s="1145"/>
      <c r="B7" s="1148" t="s">
        <v>200</v>
      </c>
      <c r="C7" s="1149">
        <f>PChecknumber</f>
        <v>10014</v>
      </c>
      <c r="D7" s="1145"/>
      <c r="E7" s="1153">
        <f>Pcknametype4</f>
        <v>0</v>
      </c>
      <c r="F7" s="1153">
        <f>Pckhourtype4</f>
        <v>0</v>
      </c>
      <c r="G7" s="1153">
        <f>PckAmt4</f>
        <v>0</v>
      </c>
      <c r="H7" s="1145"/>
      <c r="I7" s="1154" t="s">
        <v>50</v>
      </c>
      <c r="J7" s="1155">
        <f>pckcurHI</f>
        <v>15.66</v>
      </c>
      <c r="K7" s="1155">
        <f>pckytdHI</f>
        <v>46.980000000000004</v>
      </c>
      <c r="L7" s="1145"/>
      <c r="M7" s="875" t="s">
        <v>878</v>
      </c>
      <c r="EA7" s="1145"/>
      <c r="EB7" s="1148" t="s">
        <v>200</v>
      </c>
      <c r="EC7" s="1149">
        <f>PChecknumber</f>
        <v>10014</v>
      </c>
      <c r="ED7" s="1145"/>
      <c r="EE7" s="1153">
        <f>Pcknametype4</f>
        <v>0</v>
      </c>
      <c r="EF7" s="1153">
        <f>Pckhourtype4</f>
        <v>0</v>
      </c>
      <c r="EG7" s="1153">
        <f>PckAmt4</f>
        <v>0</v>
      </c>
      <c r="EH7" s="1145"/>
      <c r="EI7" s="1154" t="s">
        <v>50</v>
      </c>
      <c r="EJ7" s="1155">
        <f>pckcurHI</f>
        <v>15.66</v>
      </c>
      <c r="EK7" s="1155">
        <f>pckytdHI</f>
        <v>46.980000000000004</v>
      </c>
      <c r="EL7" s="1145"/>
    </row>
    <row r="8" spans="1:142">
      <c r="A8" s="1145"/>
      <c r="B8" s="1148" t="s">
        <v>193</v>
      </c>
      <c r="C8" s="1157">
        <f>PCheckAmt</f>
        <v>854.09</v>
      </c>
      <c r="D8" s="1145"/>
      <c r="E8" s="1153">
        <f>Pcknametype5</f>
        <v>0</v>
      </c>
      <c r="F8" s="1153">
        <f>Pckhourtype5</f>
        <v>0</v>
      </c>
      <c r="G8" s="1153">
        <f>PckAmt5</f>
        <v>0</v>
      </c>
      <c r="H8" s="1145"/>
      <c r="I8" s="1154" t="str">
        <f>PckLocalTaxName</f>
        <v>SDI</v>
      </c>
      <c r="J8" s="1155">
        <f>pckcurSDI</f>
        <v>10.8</v>
      </c>
      <c r="K8" s="1155">
        <f>pckytdSDI</f>
        <v>32.400000000000006</v>
      </c>
      <c r="L8" s="1145"/>
      <c r="M8" s="876" t="s">
        <v>935</v>
      </c>
      <c r="EA8" s="1145"/>
      <c r="EB8" s="1148" t="s">
        <v>193</v>
      </c>
      <c r="EC8" s="1157">
        <f>PCheckAmt</f>
        <v>854.09</v>
      </c>
      <c r="ED8" s="1145"/>
      <c r="EE8" s="1153">
        <f>Pcknametype5</f>
        <v>0</v>
      </c>
      <c r="EF8" s="1153">
        <f>Pckhourtype5</f>
        <v>0</v>
      </c>
      <c r="EG8" s="1153">
        <f>PckAmt5</f>
        <v>0</v>
      </c>
      <c r="EH8" s="1145"/>
      <c r="EI8" s="1154" t="str">
        <f>PckLocalTaxName</f>
        <v>SDI</v>
      </c>
      <c r="EJ8" s="1155">
        <f>pckcurSDI</f>
        <v>10.8</v>
      </c>
      <c r="EK8" s="1155">
        <f>pckytdSDI</f>
        <v>32.400000000000006</v>
      </c>
      <c r="EL8" s="1145"/>
    </row>
    <row r="9" spans="1:142">
      <c r="A9" s="1145"/>
      <c r="B9" s="1145"/>
      <c r="C9" s="1149"/>
      <c r="D9" s="1145"/>
      <c r="E9" s="1153">
        <f>Pcknametype6</f>
        <v>0</v>
      </c>
      <c r="F9" s="1153">
        <f>Pckhourtype6</f>
        <v>0</v>
      </c>
      <c r="G9" s="1153">
        <f>PckAmt6</f>
        <v>0</v>
      </c>
      <c r="H9" s="1145"/>
      <c r="I9" s="1154" t="str">
        <f>PckDednametype1</f>
        <v>401K</v>
      </c>
      <c r="J9" s="1155">
        <f>PckDedcur1</f>
        <v>0</v>
      </c>
      <c r="K9" s="1153">
        <f>PckDedytd1</f>
        <v>0</v>
      </c>
      <c r="L9" s="1145"/>
      <c r="EA9" s="1145"/>
      <c r="EB9" s="1145"/>
      <c r="EC9" s="1149"/>
      <c r="ED9" s="1145"/>
      <c r="EE9" s="1153">
        <f>Pcknametype6</f>
        <v>0</v>
      </c>
      <c r="EF9" s="1153">
        <f>Pckhourtype6</f>
        <v>0</v>
      </c>
      <c r="EG9" s="1153">
        <f>PckAmt6</f>
        <v>0</v>
      </c>
      <c r="EH9" s="1145"/>
      <c r="EI9" s="1154" t="str">
        <f>PckDednametype1</f>
        <v>401K</v>
      </c>
      <c r="EJ9" s="1155">
        <f>PckDedcur1</f>
        <v>0</v>
      </c>
      <c r="EK9" s="1153">
        <f>PckDedytd1</f>
        <v>0</v>
      </c>
      <c r="EL9" s="1145"/>
    </row>
    <row r="10" spans="1:142">
      <c r="A10" s="1145"/>
      <c r="B10" s="1148" t="s">
        <v>550</v>
      </c>
      <c r="C10" s="1158">
        <f>PckVacation_Accrued</f>
        <v>0</v>
      </c>
      <c r="D10" s="1145"/>
      <c r="E10" s="1153">
        <f>Pcknametype7</f>
        <v>0</v>
      </c>
      <c r="F10" s="1153">
        <f>Pckhourtype7</f>
        <v>0</v>
      </c>
      <c r="G10" s="1153">
        <f>PckAmt7</f>
        <v>0</v>
      </c>
      <c r="H10" s="1145"/>
      <c r="I10" s="1154" t="str">
        <f>PckDednametype2</f>
        <v>125P</v>
      </c>
      <c r="J10" s="1155">
        <f>PckDedCur2</f>
        <v>0</v>
      </c>
      <c r="K10" s="1153">
        <f>PckDedytd2</f>
        <v>0</v>
      </c>
      <c r="L10" s="1145"/>
      <c r="EA10" s="1145"/>
      <c r="EB10" s="1148" t="s">
        <v>550</v>
      </c>
      <c r="EC10" s="1158">
        <f>PckVacation_Accrued</f>
        <v>0</v>
      </c>
      <c r="ED10" s="1145"/>
      <c r="EE10" s="1153">
        <f>Pcknametype7</f>
        <v>0</v>
      </c>
      <c r="EF10" s="1153">
        <f>Pckhourtype7</f>
        <v>0</v>
      </c>
      <c r="EG10" s="1153">
        <f>PckAmt7</f>
        <v>0</v>
      </c>
      <c r="EH10" s="1145"/>
      <c r="EI10" s="1154" t="str">
        <f>PckDednametype2</f>
        <v>125P</v>
      </c>
      <c r="EJ10" s="1155">
        <f>PckDedCur2</f>
        <v>0</v>
      </c>
      <c r="EK10" s="1153">
        <f>PckDedytd2</f>
        <v>0</v>
      </c>
      <c r="EL10" s="1145"/>
    </row>
    <row r="11" spans="1:142">
      <c r="A11" s="1145"/>
      <c r="B11" s="1148" t="s">
        <v>360</v>
      </c>
      <c r="C11" s="1159">
        <f>PckVacation_Used</f>
        <v>0</v>
      </c>
      <c r="D11" s="1145"/>
      <c r="E11" s="1153">
        <f>Pcknametype8</f>
        <v>0</v>
      </c>
      <c r="F11" s="1153">
        <f>Pckhourtype8</f>
        <v>0</v>
      </c>
      <c r="G11" s="1153">
        <f>PckAmt8</f>
        <v>0</v>
      </c>
      <c r="H11" s="1145"/>
      <c r="I11" s="1154" t="str">
        <f>PckDednametype3</f>
        <v>HSA</v>
      </c>
      <c r="J11" s="1155">
        <f>PckDedCur3</f>
        <v>0</v>
      </c>
      <c r="K11" s="1153">
        <f>PckDedytd3</f>
        <v>0</v>
      </c>
      <c r="L11" s="1145"/>
      <c r="M11" s="875" t="s">
        <v>879</v>
      </c>
      <c r="EA11" s="1145"/>
      <c r="EB11" s="1148" t="s">
        <v>360</v>
      </c>
      <c r="EC11" s="1159">
        <f>PckVacation_Used</f>
        <v>0</v>
      </c>
      <c r="ED11" s="1145"/>
      <c r="EE11" s="1153">
        <f>Pcknametype8</f>
        <v>0</v>
      </c>
      <c r="EF11" s="1153">
        <f>Pckhourtype8</f>
        <v>0</v>
      </c>
      <c r="EG11" s="1153">
        <f>PckAmt8</f>
        <v>0</v>
      </c>
      <c r="EH11" s="1145"/>
      <c r="EI11" s="1154" t="str">
        <f>PckDednametype3</f>
        <v>HSA</v>
      </c>
      <c r="EJ11" s="1155">
        <f>PckDedCur3</f>
        <v>0</v>
      </c>
      <c r="EK11" s="1153">
        <f>PckDedytd3</f>
        <v>0</v>
      </c>
      <c r="EL11" s="1145"/>
    </row>
    <row r="12" spans="1:142">
      <c r="A12" s="1145"/>
      <c r="B12" s="1148" t="s">
        <v>551</v>
      </c>
      <c r="C12" s="1158">
        <f>PckVacation_Balance</f>
        <v>0</v>
      </c>
      <c r="D12" s="1145"/>
      <c r="E12" s="1153">
        <f>Pcknametype9</f>
        <v>0</v>
      </c>
      <c r="F12" s="1153">
        <f>Pckhourtype9</f>
        <v>0</v>
      </c>
      <c r="G12" s="1153">
        <f>PckAmt9</f>
        <v>0</v>
      </c>
      <c r="H12" s="1145"/>
      <c r="I12" s="1154" t="str">
        <f>PckDednametype4</f>
        <v>Other</v>
      </c>
      <c r="J12" s="1155">
        <f>PckDedCur4</f>
        <v>0</v>
      </c>
      <c r="K12" s="1153">
        <f>PckDedytd4</f>
        <v>0</v>
      </c>
      <c r="L12" s="1145"/>
      <c r="M12" s="875" t="s">
        <v>880</v>
      </c>
      <c r="EA12" s="1145"/>
      <c r="EB12" s="1148" t="s">
        <v>551</v>
      </c>
      <c r="EC12" s="1158">
        <f>PckVacation_Balance</f>
        <v>0</v>
      </c>
      <c r="ED12" s="1145"/>
      <c r="EE12" s="1153">
        <f>Pcknametype9</f>
        <v>0</v>
      </c>
      <c r="EF12" s="1153">
        <f>Pckhourtype9</f>
        <v>0</v>
      </c>
      <c r="EG12" s="1153">
        <f>PckAmt9</f>
        <v>0</v>
      </c>
      <c r="EH12" s="1145"/>
      <c r="EI12" s="1154" t="str">
        <f>PckDednametype4</f>
        <v>Other</v>
      </c>
      <c r="EJ12" s="1155">
        <f>PckDedCur4</f>
        <v>0</v>
      </c>
      <c r="EK12" s="1153">
        <f>PckDedytd4</f>
        <v>0</v>
      </c>
      <c r="EL12" s="1145"/>
    </row>
    <row r="13" spans="1:142">
      <c r="A13" s="1145"/>
      <c r="B13" s="1145"/>
      <c r="C13" s="1145"/>
      <c r="D13" s="1145"/>
      <c r="E13" s="1151" t="s">
        <v>94</v>
      </c>
      <c r="F13" s="1152" t="s">
        <v>153</v>
      </c>
      <c r="G13" s="1152" t="s">
        <v>127</v>
      </c>
      <c r="H13" s="1145"/>
      <c r="I13" s="1154" t="s">
        <v>225</v>
      </c>
      <c r="J13" s="1155">
        <f>PckDedCur5</f>
        <v>225.91</v>
      </c>
      <c r="K13" s="1155">
        <f>PckDedytd5</f>
        <v>807.02</v>
      </c>
      <c r="L13" s="1145"/>
      <c r="EA13" s="1145"/>
      <c r="EB13" s="1145"/>
      <c r="EC13" s="1145"/>
      <c r="ED13" s="1145"/>
      <c r="EE13" s="1151" t="s">
        <v>94</v>
      </c>
      <c r="EF13" s="1152" t="s">
        <v>153</v>
      </c>
      <c r="EG13" s="1152" t="s">
        <v>127</v>
      </c>
      <c r="EH13" s="1145"/>
      <c r="EI13" s="1154" t="s">
        <v>225</v>
      </c>
      <c r="EJ13" s="1155">
        <f>PckDedCur5</f>
        <v>225.91</v>
      </c>
      <c r="EK13" s="1155">
        <f>PckDedytd5</f>
        <v>807.02</v>
      </c>
      <c r="EL13" s="1145"/>
    </row>
    <row r="14" spans="1:142">
      <c r="A14" s="1145"/>
      <c r="B14" s="1145"/>
      <c r="C14" s="1145"/>
      <c r="D14" s="1145"/>
      <c r="E14" s="1151" t="s">
        <v>134</v>
      </c>
      <c r="F14" s="1150">
        <f>PCheckCurWage</f>
        <v>1080</v>
      </c>
      <c r="G14" s="1150">
        <f>PCheckTYDWage</f>
        <v>3240</v>
      </c>
      <c r="H14" s="1160"/>
      <c r="I14" s="1151" t="s">
        <v>156</v>
      </c>
      <c r="J14" s="1150">
        <f>Net_Paycur</f>
        <v>854.09</v>
      </c>
      <c r="K14" s="1150">
        <f>PckNetYTD</f>
        <v>2432.98</v>
      </c>
      <c r="L14" s="1145"/>
      <c r="M14" s="876" t="s">
        <v>881</v>
      </c>
      <c r="EA14" s="1145"/>
      <c r="EB14" s="1145"/>
      <c r="EC14" s="1145"/>
      <c r="ED14" s="1145"/>
      <c r="EE14" s="1151" t="s">
        <v>134</v>
      </c>
      <c r="EF14" s="1150">
        <f>PCheckCurWage</f>
        <v>1080</v>
      </c>
      <c r="EG14" s="1150">
        <f>PCheckTYDWage</f>
        <v>3240</v>
      </c>
      <c r="EH14" s="1160"/>
      <c r="EI14" s="1151" t="s">
        <v>156</v>
      </c>
      <c r="EJ14" s="1150">
        <f>Net_Paycur</f>
        <v>854.09</v>
      </c>
      <c r="EK14" s="1150">
        <f>PckNetYTD</f>
        <v>2432.98</v>
      </c>
      <c r="EL14" s="1145"/>
    </row>
    <row r="15" spans="1:142">
      <c r="A15" s="1145"/>
      <c r="B15" s="1145"/>
      <c r="C15" s="1145"/>
      <c r="D15" s="1145"/>
      <c r="E15" s="1145"/>
      <c r="F15" s="1145"/>
      <c r="G15" s="1145"/>
      <c r="H15" s="1145"/>
      <c r="I15" s="1145"/>
      <c r="J15" s="1145"/>
      <c r="K15" s="1145"/>
      <c r="L15" s="1145"/>
      <c r="EA15" s="1145"/>
      <c r="EB15" s="1145"/>
      <c r="EC15" s="1145"/>
      <c r="ED15" s="1145"/>
      <c r="EE15" s="1145"/>
      <c r="EF15" s="1145"/>
      <c r="EG15" s="1145"/>
      <c r="EH15" s="1145"/>
      <c r="EI15" s="1145"/>
      <c r="EJ15" s="1145"/>
      <c r="EK15" s="1145"/>
      <c r="EL15" s="1145"/>
    </row>
    <row r="16" spans="1:142">
      <c r="A16" s="1145"/>
      <c r="B16" s="1145"/>
      <c r="C16" s="1145"/>
      <c r="D16" s="1145"/>
      <c r="E16" s="1145"/>
      <c r="F16" s="1145"/>
      <c r="G16" s="1145"/>
      <c r="H16" s="1145"/>
      <c r="I16" s="1145"/>
      <c r="J16" s="1145"/>
      <c r="K16" s="1145"/>
      <c r="L16" s="1145"/>
      <c r="EA16" s="1145"/>
      <c r="EB16" s="1145"/>
      <c r="EC16" s="1145"/>
      <c r="ED16" s="1145"/>
      <c r="EE16" s="1145"/>
      <c r="EF16" s="1145"/>
      <c r="EG16" s="1145"/>
      <c r="EH16" s="1145"/>
      <c r="EI16" s="1145"/>
      <c r="EJ16" s="1145"/>
      <c r="EK16" s="1145"/>
      <c r="EL16" s="1145"/>
    </row>
    <row r="17" spans="1:142">
      <c r="A17" s="1145"/>
      <c r="B17" s="1145"/>
      <c r="C17" s="1145"/>
      <c r="D17" s="1145"/>
      <c r="E17" s="1145"/>
      <c r="F17" s="1145"/>
      <c r="G17" s="1145"/>
      <c r="H17" s="1145"/>
      <c r="I17" s="1145"/>
      <c r="J17" s="1145"/>
      <c r="K17" s="1145"/>
      <c r="L17" s="1145"/>
      <c r="EA17" s="1145"/>
      <c r="EB17" s="1145"/>
      <c r="EC17" s="1145"/>
      <c r="ED17" s="1145"/>
      <c r="EE17" s="1145"/>
      <c r="EF17" s="1145"/>
      <c r="EG17" s="1145"/>
      <c r="EH17" s="1145"/>
      <c r="EI17" s="1145"/>
      <c r="EJ17" s="1145"/>
      <c r="EK17" s="1145"/>
      <c r="EL17" s="1145"/>
    </row>
    <row r="18" spans="1:142">
      <c r="A18" s="1145"/>
      <c r="B18" s="1145"/>
      <c r="C18" s="1145"/>
      <c r="D18" s="1145"/>
      <c r="E18" s="1145"/>
      <c r="F18" s="1145"/>
      <c r="G18" s="1145"/>
      <c r="H18" s="1145"/>
      <c r="I18" s="1145"/>
      <c r="J18" s="1145"/>
      <c r="K18" s="1145"/>
      <c r="L18" s="1145"/>
      <c r="EA18" s="1145"/>
      <c r="EB18" s="1145"/>
      <c r="EC18" s="1145"/>
      <c r="ED18" s="1145"/>
      <c r="EE18" s="1145"/>
      <c r="EF18" s="1145"/>
      <c r="EG18" s="1145"/>
      <c r="EH18" s="1145"/>
      <c r="EI18" s="1145"/>
      <c r="EJ18" s="1145"/>
      <c r="EK18" s="1145"/>
      <c r="EL18" s="1145"/>
    </row>
    <row r="19" spans="1:142">
      <c r="A19" s="1145"/>
      <c r="B19" s="1145"/>
      <c r="C19" s="1145"/>
      <c r="D19" s="1145"/>
      <c r="E19" s="1145"/>
      <c r="F19" s="1145"/>
      <c r="G19" s="1145"/>
      <c r="H19" s="1145"/>
      <c r="I19" s="1145"/>
      <c r="J19" s="1145"/>
      <c r="K19" s="1145"/>
      <c r="L19" s="1145"/>
      <c r="EA19" s="1145"/>
      <c r="EB19" s="1145"/>
      <c r="EC19" s="1145"/>
      <c r="ED19" s="1145"/>
      <c r="EE19" s="1145"/>
      <c r="EF19" s="1145"/>
      <c r="EG19" s="1145"/>
      <c r="EH19" s="1145"/>
      <c r="EI19" s="1145"/>
      <c r="EJ19" s="1145"/>
      <c r="EK19" s="1145"/>
      <c r="EL19" s="1145"/>
    </row>
    <row r="20" spans="1:142">
      <c r="A20" s="1145"/>
      <c r="B20" s="1145"/>
      <c r="C20" s="1145"/>
      <c r="D20" s="1145"/>
      <c r="E20" s="1145"/>
      <c r="F20" s="1145"/>
      <c r="G20" s="1145"/>
      <c r="H20" s="1145"/>
      <c r="I20" s="1145"/>
      <c r="J20" s="1145"/>
      <c r="K20" s="1145"/>
      <c r="L20" s="1145"/>
      <c r="EA20" s="1145"/>
      <c r="EB20" s="1145"/>
      <c r="EC20" s="1145"/>
      <c r="ED20" s="1145"/>
      <c r="EE20" s="1145"/>
      <c r="EF20" s="1145"/>
      <c r="EG20" s="1145"/>
      <c r="EH20" s="1145"/>
      <c r="EI20" s="1145"/>
      <c r="EJ20" s="1145"/>
      <c r="EK20" s="1145"/>
      <c r="EL20" s="1145"/>
    </row>
    <row r="21" spans="1:142">
      <c r="A21" s="1145"/>
      <c r="B21" s="1145"/>
      <c r="C21" s="1145"/>
      <c r="D21" s="1145"/>
      <c r="E21" s="1145"/>
      <c r="F21" s="1145"/>
      <c r="G21" s="1145"/>
      <c r="H21" s="1145"/>
      <c r="I21" s="1145"/>
      <c r="J21" s="1145"/>
      <c r="K21" s="1145"/>
      <c r="L21" s="1145"/>
      <c r="EA21" s="1145"/>
      <c r="EB21" s="1145"/>
      <c r="EC21" s="1145"/>
      <c r="ED21" s="1145"/>
      <c r="EE21" s="1145"/>
      <c r="EF21" s="1145"/>
      <c r="EG21" s="1145"/>
      <c r="EH21" s="1145"/>
      <c r="EI21" s="1145"/>
      <c r="EJ21" s="1145"/>
      <c r="EK21" s="1145"/>
      <c r="EL21" s="1145"/>
    </row>
    <row r="22" spans="1:142">
      <c r="A22" s="1145"/>
      <c r="B22" s="1145"/>
      <c r="C22" s="1145"/>
      <c r="D22" s="1145"/>
      <c r="E22" s="1145"/>
      <c r="F22" s="1145"/>
      <c r="G22" s="1145"/>
      <c r="H22" s="1145"/>
      <c r="I22" s="1145"/>
      <c r="J22" s="1145"/>
      <c r="K22" s="1145"/>
      <c r="L22" s="1145"/>
      <c r="EA22" s="1145"/>
      <c r="EB22" s="1145"/>
      <c r="EC22" s="1145"/>
      <c r="ED22" s="1145"/>
      <c r="EE22" s="1145"/>
      <c r="EF22" s="1145"/>
      <c r="EG22" s="1145"/>
      <c r="EH22" s="1145"/>
      <c r="EI22" s="1145"/>
      <c r="EJ22" s="1145"/>
      <c r="EK22" s="1145"/>
      <c r="EL22" s="1145"/>
    </row>
    <row r="23" spans="1:142">
      <c r="A23" s="1145"/>
      <c r="B23" s="1145"/>
      <c r="C23" s="1145"/>
      <c r="D23" s="1145"/>
      <c r="E23" s="1145"/>
      <c r="F23" s="1145"/>
      <c r="G23" s="1145"/>
      <c r="H23" s="1145"/>
      <c r="I23" s="1145">
        <f>PChecknumber</f>
        <v>10014</v>
      </c>
      <c r="J23" s="1145"/>
      <c r="K23" s="1146">
        <f>PCheckDate</f>
        <v>43511</v>
      </c>
      <c r="L23" s="1145"/>
      <c r="EA23" s="1145"/>
      <c r="EB23" s="1145"/>
      <c r="EC23" s="1145"/>
      <c r="ED23" s="1145"/>
      <c r="EE23" s="1145"/>
      <c r="EF23" s="1145"/>
      <c r="EG23" s="1145"/>
      <c r="EH23" s="1145"/>
      <c r="EI23" s="1145">
        <f>PChecknumber</f>
        <v>10014</v>
      </c>
      <c r="EJ23" s="1145"/>
      <c r="EK23" s="1146">
        <f>PCheckDate</f>
        <v>43511</v>
      </c>
      <c r="EL23" s="1145"/>
    </row>
    <row r="24" spans="1:142">
      <c r="A24" s="1145"/>
      <c r="B24" s="1145"/>
      <c r="C24" s="1145"/>
      <c r="D24" s="1145"/>
      <c r="E24" s="1145"/>
      <c r="F24" s="1145"/>
      <c r="G24" s="1145"/>
      <c r="H24" s="1145"/>
      <c r="I24" s="1145"/>
      <c r="J24" s="1145"/>
      <c r="K24" s="1145"/>
      <c r="L24" s="1145"/>
      <c r="EA24" s="1145"/>
      <c r="EB24" s="1145"/>
      <c r="EC24" s="1145"/>
      <c r="ED24" s="1145"/>
      <c r="EE24" s="1145"/>
      <c r="EF24" s="1145"/>
      <c r="EG24" s="1145"/>
      <c r="EH24" s="1145"/>
      <c r="EI24" s="1145"/>
      <c r="EJ24" s="1145"/>
      <c r="EK24" s="1145"/>
      <c r="EL24" s="1145"/>
    </row>
    <row r="25" spans="1:142">
      <c r="A25" s="1145"/>
      <c r="B25" s="1145"/>
      <c r="C25" s="1145"/>
      <c r="D25" s="1145"/>
      <c r="E25" s="1145"/>
      <c r="F25" s="1145"/>
      <c r="G25" s="1145"/>
      <c r="H25" s="1145"/>
      <c r="I25" s="1145"/>
      <c r="J25" s="1145"/>
      <c r="K25" s="1145"/>
      <c r="L25" s="1145"/>
      <c r="EA25" s="1145"/>
      <c r="EB25" s="1145"/>
      <c r="EC25" s="1145"/>
      <c r="ED25" s="1145"/>
      <c r="EE25" s="1145"/>
      <c r="EF25" s="1145"/>
      <c r="EG25" s="1145"/>
      <c r="EH25" s="1145"/>
      <c r="EI25" s="1145"/>
      <c r="EJ25" s="1145"/>
      <c r="EK25" s="1145"/>
      <c r="EL25" s="1145"/>
    </row>
    <row r="26" spans="1:142">
      <c r="A26" s="1145"/>
      <c r="B26" s="1145"/>
      <c r="C26" s="1145"/>
      <c r="D26" s="862" t="str">
        <f>PCheckPayeeName</f>
        <v>Tifany Wang</v>
      </c>
      <c r="E26" s="1145"/>
      <c r="F26" s="1145"/>
      <c r="G26" s="1145"/>
      <c r="H26" s="1145"/>
      <c r="I26" s="1145"/>
      <c r="J26" s="1145"/>
      <c r="K26" s="1147">
        <f>PCheckAmt</f>
        <v>854.09</v>
      </c>
      <c r="L26" s="1145"/>
      <c r="EA26" s="1145"/>
      <c r="EB26" s="1145"/>
      <c r="EC26" s="1145"/>
      <c r="ED26" s="862" t="str">
        <f>PCheckPayeeName</f>
        <v>Tifany Wang</v>
      </c>
      <c r="EE26" s="1145"/>
      <c r="EF26" s="1145"/>
      <c r="EG26" s="1145"/>
      <c r="EH26" s="1145"/>
      <c r="EI26" s="1145"/>
      <c r="EJ26" s="1145"/>
      <c r="EK26" s="1147">
        <f>PCheckAmt</f>
        <v>854.09</v>
      </c>
      <c r="EL26" s="1145"/>
    </row>
    <row r="27" spans="1:142">
      <c r="A27" s="1145"/>
      <c r="B27" s="1145"/>
      <c r="C27" s="1145"/>
      <c r="D27" s="1145"/>
      <c r="E27" s="1145"/>
      <c r="F27" s="1145"/>
      <c r="G27" s="1145"/>
      <c r="H27" s="1145"/>
      <c r="I27" s="1145"/>
      <c r="J27" s="1145"/>
      <c r="K27" s="1145"/>
      <c r="L27" s="1145"/>
      <c r="EA27" s="1145"/>
      <c r="EB27" s="1145"/>
      <c r="EC27" s="1145"/>
      <c r="ED27" s="1145"/>
      <c r="EE27" s="1145"/>
      <c r="EF27" s="1145"/>
      <c r="EG27" s="1145"/>
      <c r="EH27" s="1145"/>
      <c r="EI27" s="1145"/>
      <c r="EJ27" s="1145"/>
      <c r="EK27" s="1145"/>
      <c r="EL27" s="1145"/>
    </row>
    <row r="28" spans="1:142">
      <c r="A28" s="1145"/>
      <c r="B28" s="1145"/>
      <c r="C28" s="862" t="str">
        <f>PCheckAmtWord</f>
        <v>Eight Hundred Fifty-Four and 9/100***************************************************</v>
      </c>
      <c r="D28" s="1145"/>
      <c r="E28" s="1145"/>
      <c r="F28" s="1145"/>
      <c r="G28" s="1145"/>
      <c r="H28" s="1145"/>
      <c r="I28" s="1145"/>
      <c r="J28" s="1145"/>
      <c r="K28" s="1145"/>
      <c r="L28" s="1145"/>
      <c r="EA28" s="1145"/>
      <c r="EB28" s="1145"/>
      <c r="EC28" s="862" t="str">
        <f>PCheckAmtWord</f>
        <v>Eight Hundred Fifty-Four and 9/100***************************************************</v>
      </c>
      <c r="ED28" s="1145"/>
      <c r="EE28" s="1145"/>
      <c r="EF28" s="1145"/>
      <c r="EG28" s="1145"/>
      <c r="EH28" s="1145"/>
      <c r="EI28" s="1145"/>
      <c r="EJ28" s="1145"/>
      <c r="EK28" s="1145"/>
      <c r="EL28" s="1145"/>
    </row>
    <row r="29" spans="1:142">
      <c r="A29" s="1145"/>
      <c r="B29" s="1145"/>
      <c r="C29" s="862"/>
      <c r="D29" s="1145"/>
      <c r="E29" s="1145"/>
      <c r="F29" s="1145"/>
      <c r="G29" s="1145"/>
      <c r="H29" s="1145"/>
      <c r="I29" s="1145"/>
      <c r="J29" s="1145"/>
      <c r="K29" s="1145"/>
      <c r="L29" s="1145"/>
      <c r="EA29" s="1145"/>
      <c r="EB29" s="1145"/>
      <c r="EC29" s="862"/>
      <c r="ED29" s="1145"/>
      <c r="EE29" s="1145"/>
      <c r="EF29" s="1145"/>
      <c r="EG29" s="1145"/>
      <c r="EH29" s="1145"/>
      <c r="EI29" s="1145"/>
      <c r="EJ29" s="1145"/>
      <c r="EK29" s="1145"/>
      <c r="EL29" s="1145"/>
    </row>
    <row r="30" spans="1:142">
      <c r="A30" s="1145"/>
      <c r="B30" s="1145"/>
      <c r="C30" s="862"/>
      <c r="D30" s="1145"/>
      <c r="E30" s="1145"/>
      <c r="F30" s="1145"/>
      <c r="G30" s="1145"/>
      <c r="H30" s="1145"/>
      <c r="I30" s="1145"/>
      <c r="J30" s="1145"/>
      <c r="K30" s="1145"/>
      <c r="L30" s="1145"/>
      <c r="EA30" s="1145"/>
      <c r="EB30" s="1145"/>
      <c r="EC30" s="862"/>
      <c r="ED30" s="1145"/>
      <c r="EE30" s="1145"/>
      <c r="EF30" s="1145"/>
      <c r="EG30" s="1145"/>
      <c r="EH30" s="1145"/>
      <c r="EI30" s="1145"/>
      <c r="EJ30" s="1145"/>
      <c r="EK30" s="1145"/>
      <c r="EL30" s="1145"/>
    </row>
    <row r="31" spans="1:142">
      <c r="A31" s="1145"/>
      <c r="B31" s="1145"/>
      <c r="C31" s="862" t="str">
        <f>PCheckAdd1</f>
        <v>2036 Clay Street</v>
      </c>
      <c r="D31" s="1145"/>
      <c r="E31" s="1145"/>
      <c r="F31" s="1145"/>
      <c r="G31" s="1145"/>
      <c r="H31" s="1145"/>
      <c r="I31" s="1145"/>
      <c r="J31" s="1145"/>
      <c r="K31" s="1145"/>
      <c r="L31" s="1145"/>
      <c r="EA31" s="1145"/>
      <c r="EB31" s="1145"/>
      <c r="EC31" s="862" t="str">
        <f>PCheckAdd1</f>
        <v>2036 Clay Street</v>
      </c>
      <c r="ED31" s="1145"/>
      <c r="EE31" s="1145"/>
      <c r="EF31" s="1145"/>
      <c r="EG31" s="1145"/>
      <c r="EH31" s="1145"/>
      <c r="EI31" s="1145"/>
      <c r="EJ31" s="1145"/>
      <c r="EK31" s="1145"/>
      <c r="EL31" s="1145"/>
    </row>
    <row r="32" spans="1:142">
      <c r="A32" s="1145"/>
      <c r="B32" s="1145"/>
      <c r="C32" s="862" t="str">
        <f>PCheckAdd2</f>
        <v>San Francisco, CA 94108</v>
      </c>
      <c r="D32" s="1145"/>
      <c r="E32" s="1145"/>
      <c r="F32" s="1145"/>
      <c r="G32" s="1145"/>
      <c r="H32" s="1145"/>
      <c r="I32" s="1145"/>
      <c r="J32" s="1145"/>
      <c r="K32" s="1145"/>
      <c r="L32" s="1145"/>
      <c r="EA32" s="1145"/>
      <c r="EB32" s="1145"/>
      <c r="EC32" s="862" t="str">
        <f>PCheckAdd2</f>
        <v>San Francisco, CA 94108</v>
      </c>
      <c r="ED32" s="1145"/>
      <c r="EE32" s="1145"/>
      <c r="EF32" s="1145"/>
      <c r="EG32" s="1145"/>
      <c r="EH32" s="1145"/>
      <c r="EI32" s="1145"/>
      <c r="EJ32" s="1145"/>
      <c r="EK32" s="1145"/>
      <c r="EL32" s="1145"/>
    </row>
    <row r="33" spans="1:142">
      <c r="A33" s="1145"/>
      <c r="B33" s="1145"/>
      <c r="C33" s="1145"/>
      <c r="D33" s="1145"/>
      <c r="E33" s="1145"/>
      <c r="F33" s="1145"/>
      <c r="G33" s="1145"/>
      <c r="H33" s="1145"/>
      <c r="I33" s="1145"/>
      <c r="J33" s="1145"/>
      <c r="K33" s="1145"/>
      <c r="L33" s="1145"/>
      <c r="EA33" s="1145"/>
      <c r="EB33" s="1145"/>
      <c r="EC33" s="1145"/>
      <c r="ED33" s="1145"/>
      <c r="EE33" s="1145"/>
      <c r="EF33" s="1145"/>
      <c r="EG33" s="1145"/>
      <c r="EH33" s="1145"/>
      <c r="EI33" s="1145"/>
      <c r="EJ33" s="1145"/>
      <c r="EK33" s="1145"/>
      <c r="EL33" s="1145"/>
    </row>
    <row r="34" spans="1:142">
      <c r="A34" s="1145"/>
      <c r="B34" s="1145"/>
      <c r="C34" s="1145"/>
      <c r="D34" s="1145"/>
      <c r="E34" s="1145"/>
      <c r="F34" s="1145"/>
      <c r="G34" s="1145"/>
      <c r="H34" s="1145"/>
      <c r="I34" s="1145"/>
      <c r="J34" s="1145"/>
      <c r="K34" s="1145"/>
      <c r="L34" s="1145"/>
      <c r="EA34" s="1145"/>
      <c r="EB34" s="1145"/>
      <c r="EC34" s="1145"/>
      <c r="ED34" s="1145"/>
      <c r="EE34" s="1145"/>
      <c r="EF34" s="1145"/>
      <c r="EG34" s="1145"/>
      <c r="EH34" s="1145"/>
      <c r="EI34" s="1145"/>
      <c r="EJ34" s="1145"/>
      <c r="EK34" s="1145"/>
      <c r="EL34" s="1145"/>
    </row>
    <row r="35" spans="1:142">
      <c r="A35" s="1145"/>
      <c r="B35" s="1145"/>
      <c r="C35" s="1145"/>
      <c r="D35" s="1145"/>
      <c r="E35" s="1145"/>
      <c r="F35" s="1145"/>
      <c r="G35" s="1145"/>
      <c r="H35" s="1145"/>
      <c r="I35" s="1145"/>
      <c r="J35" s="1145"/>
      <c r="K35" s="1145"/>
      <c r="L35" s="1145"/>
      <c r="EA35" s="1145"/>
      <c r="EB35" s="1145"/>
      <c r="EC35" s="1145"/>
      <c r="ED35" s="1145"/>
      <c r="EE35" s="1145"/>
      <c r="EF35" s="1145"/>
      <c r="EG35" s="1145"/>
      <c r="EH35" s="1145"/>
      <c r="EI35" s="1145"/>
      <c r="EJ35" s="1145"/>
      <c r="EK35" s="1145"/>
      <c r="EL35" s="1145"/>
    </row>
    <row r="36" spans="1:142">
      <c r="A36" s="1145"/>
      <c r="B36" s="1145"/>
      <c r="C36" s="1145"/>
      <c r="D36" s="1145"/>
      <c r="E36" s="1145"/>
      <c r="F36" s="1145"/>
      <c r="G36" s="1145"/>
      <c r="H36" s="1145"/>
      <c r="I36" s="1145"/>
      <c r="J36" s="1145"/>
      <c r="K36" s="1145"/>
      <c r="L36" s="1145"/>
      <c r="EA36" s="1145"/>
      <c r="EB36" s="1145"/>
      <c r="EC36" s="1145"/>
      <c r="ED36" s="1145"/>
      <c r="EE36" s="1145"/>
      <c r="EF36" s="1145"/>
      <c r="EG36" s="1145"/>
      <c r="EH36" s="1145"/>
      <c r="EI36" s="1145"/>
      <c r="EJ36" s="1145"/>
      <c r="EK36" s="1145"/>
      <c r="EL36" s="1145"/>
    </row>
    <row r="37" spans="1:142">
      <c r="A37" s="1145"/>
      <c r="B37" s="1145"/>
      <c r="C37" s="1145"/>
      <c r="D37" s="1145"/>
      <c r="E37" s="1145"/>
      <c r="F37" s="1145"/>
      <c r="G37" s="1145"/>
      <c r="H37" s="1145"/>
      <c r="I37" s="1145"/>
      <c r="J37" s="1145"/>
      <c r="K37" s="1145"/>
      <c r="L37" s="1145"/>
      <c r="EA37" s="1145"/>
      <c r="EB37" s="1145"/>
      <c r="EC37" s="1145"/>
      <c r="ED37" s="1145"/>
      <c r="EE37" s="1145"/>
      <c r="EF37" s="1145"/>
      <c r="EG37" s="1145"/>
      <c r="EH37" s="1145"/>
      <c r="EI37" s="1145"/>
      <c r="EJ37" s="1145"/>
      <c r="EK37" s="1145"/>
      <c r="EL37" s="1145"/>
    </row>
    <row r="38" spans="1:142">
      <c r="A38" s="1145"/>
      <c r="B38" s="1145"/>
      <c r="C38" s="1145"/>
      <c r="D38" s="1145"/>
      <c r="E38" s="1145"/>
      <c r="F38" s="1145"/>
      <c r="G38" s="1145"/>
      <c r="H38" s="1145"/>
      <c r="I38" s="1145"/>
      <c r="J38" s="1145"/>
      <c r="K38" s="1145"/>
      <c r="L38" s="1145"/>
      <c r="EA38" s="1145"/>
      <c r="EB38" s="1145"/>
      <c r="EC38" s="1145"/>
      <c r="ED38" s="1145"/>
      <c r="EE38" s="1145"/>
      <c r="EF38" s="1145"/>
      <c r="EG38" s="1145"/>
      <c r="EH38" s="1145"/>
      <c r="EI38" s="1145"/>
      <c r="EJ38" s="1145"/>
      <c r="EK38" s="1145"/>
      <c r="EL38" s="1145"/>
    </row>
    <row r="39" spans="1:142">
      <c r="A39" s="1145"/>
      <c r="B39" s="1145"/>
      <c r="C39" s="1145"/>
      <c r="D39" s="1145"/>
      <c r="E39" s="1145"/>
      <c r="F39" s="1145"/>
      <c r="G39" s="1145"/>
      <c r="H39" s="1145"/>
      <c r="I39" s="1145"/>
      <c r="J39" s="1145"/>
      <c r="K39" s="1145"/>
      <c r="L39" s="1145"/>
      <c r="EA39" s="1145"/>
      <c r="EB39" s="1145"/>
      <c r="EC39" s="1145"/>
      <c r="ED39" s="1145"/>
      <c r="EE39" s="1145"/>
      <c r="EF39" s="1145"/>
      <c r="EG39" s="1145"/>
      <c r="EH39" s="1145"/>
      <c r="EI39" s="1145"/>
      <c r="EJ39" s="1145"/>
      <c r="EK39" s="1145"/>
      <c r="EL39" s="1145"/>
    </row>
    <row r="40" spans="1:142">
      <c r="A40" s="1145"/>
      <c r="B40" s="1145"/>
      <c r="C40" s="1145"/>
      <c r="D40" s="1145"/>
      <c r="E40" s="1145"/>
      <c r="F40" s="1145"/>
      <c r="G40" s="1145"/>
      <c r="H40" s="1145"/>
      <c r="I40" s="1145"/>
      <c r="J40" s="1145"/>
      <c r="K40" s="1145"/>
      <c r="L40" s="1145"/>
      <c r="EA40" s="1145"/>
      <c r="EB40" s="1145"/>
      <c r="EC40" s="1145"/>
      <c r="ED40" s="1145"/>
      <c r="EE40" s="1145"/>
      <c r="EF40" s="1145"/>
      <c r="EG40" s="1145"/>
      <c r="EH40" s="1145"/>
      <c r="EI40" s="1145"/>
      <c r="EJ40" s="1145"/>
      <c r="EK40" s="1145"/>
      <c r="EL40" s="1145"/>
    </row>
    <row r="41" spans="1:142">
      <c r="A41" s="1145"/>
      <c r="B41" s="1145"/>
      <c r="C41" s="1145"/>
      <c r="D41" s="1145"/>
      <c r="E41" s="1145"/>
      <c r="F41" s="1145"/>
      <c r="G41" s="1145"/>
      <c r="H41" s="1145"/>
      <c r="I41" s="1145"/>
      <c r="J41" s="1145"/>
      <c r="K41" s="1145"/>
      <c r="L41" s="1145"/>
      <c r="EA41" s="1145"/>
      <c r="EB41" s="1145"/>
      <c r="EC41" s="1145"/>
      <c r="ED41" s="1145"/>
      <c r="EE41" s="1145"/>
      <c r="EF41" s="1145"/>
      <c r="EG41" s="1145"/>
      <c r="EH41" s="1145"/>
      <c r="EI41" s="1145"/>
      <c r="EJ41" s="1145"/>
      <c r="EK41" s="1145"/>
      <c r="EL41" s="1145"/>
    </row>
    <row r="42" spans="1:142">
      <c r="A42" s="1145"/>
      <c r="B42" s="1148" t="s">
        <v>439</v>
      </c>
      <c r="C42" s="1149">
        <f>PCheckEEID</f>
        <v>10001</v>
      </c>
      <c r="D42" s="1145"/>
      <c r="E42" s="1150" t="s">
        <v>134</v>
      </c>
      <c r="F42" s="1150" t="s">
        <v>349</v>
      </c>
      <c r="G42" s="1150" t="s">
        <v>256</v>
      </c>
      <c r="H42" s="1145"/>
      <c r="I42" s="1151" t="s">
        <v>124</v>
      </c>
      <c r="J42" s="1152" t="s">
        <v>153</v>
      </c>
      <c r="K42" s="1152" t="s">
        <v>127</v>
      </c>
      <c r="L42" s="1145"/>
      <c r="EA42" s="1145"/>
      <c r="EB42" s="1148" t="s">
        <v>439</v>
      </c>
      <c r="EC42" s="1149">
        <f>PCheckEEID</f>
        <v>10001</v>
      </c>
      <c r="ED42" s="1145"/>
      <c r="EE42" s="1150" t="s">
        <v>134</v>
      </c>
      <c r="EF42" s="1150" t="s">
        <v>349</v>
      </c>
      <c r="EG42" s="1150" t="s">
        <v>256</v>
      </c>
      <c r="EH42" s="1145"/>
      <c r="EI42" s="1151" t="s">
        <v>124</v>
      </c>
      <c r="EJ42" s="1152" t="s">
        <v>153</v>
      </c>
      <c r="EK42" s="1152" t="s">
        <v>127</v>
      </c>
      <c r="EL42" s="1145"/>
    </row>
    <row r="43" spans="1:142">
      <c r="A43" s="1145"/>
      <c r="B43" s="1148" t="s">
        <v>165</v>
      </c>
      <c r="C43" s="1149" t="str">
        <f>PCheckPayeeName</f>
        <v>Tifany Wang</v>
      </c>
      <c r="D43" s="1145"/>
      <c r="E43" s="1153" t="str">
        <f>Pcknametype1</f>
        <v>Regular</v>
      </c>
      <c r="F43" s="1153">
        <f>Pckhourtype1</f>
        <v>40</v>
      </c>
      <c r="G43" s="1153">
        <f>Pckamt1</f>
        <v>1080</v>
      </c>
      <c r="H43" s="1145"/>
      <c r="I43" s="1154" t="s">
        <v>201</v>
      </c>
      <c r="J43" s="1155">
        <f>PCheckCurFIT</f>
        <v>118.16</v>
      </c>
      <c r="K43" s="1155">
        <f>PCheckYTDFIT</f>
        <v>427.59000000000003</v>
      </c>
      <c r="L43" s="1145"/>
      <c r="EA43" s="1145"/>
      <c r="EB43" s="1148" t="s">
        <v>165</v>
      </c>
      <c r="EC43" s="1149" t="str">
        <f>PCheckPayeeName</f>
        <v>Tifany Wang</v>
      </c>
      <c r="ED43" s="1145"/>
      <c r="EE43" s="1153" t="str">
        <f>Pcknametype1</f>
        <v>Regular</v>
      </c>
      <c r="EF43" s="1153">
        <f>Pckhourtype1</f>
        <v>40</v>
      </c>
      <c r="EG43" s="1153">
        <f>Pckamt1</f>
        <v>1080</v>
      </c>
      <c r="EH43" s="1145"/>
      <c r="EI43" s="1154" t="s">
        <v>201</v>
      </c>
      <c r="EJ43" s="1155">
        <f>PCheckCurFIT</f>
        <v>118.16</v>
      </c>
      <c r="EK43" s="1155">
        <f>PCheckYTDFIT</f>
        <v>427.59000000000003</v>
      </c>
      <c r="EL43" s="1145"/>
    </row>
    <row r="44" spans="1:142">
      <c r="A44" s="1145"/>
      <c r="B44" s="1148" t="s">
        <v>167</v>
      </c>
      <c r="C44" s="1149" t="str">
        <f>PCheckSSN</f>
        <v>XXX-XX-4561</v>
      </c>
      <c r="D44" s="1145"/>
      <c r="E44" s="1153">
        <f>Pcknametype2</f>
        <v>0</v>
      </c>
      <c r="F44" s="1153">
        <f>Pckhourtype2</f>
        <v>0</v>
      </c>
      <c r="G44" s="1153">
        <f>PckAmt2</f>
        <v>0</v>
      </c>
      <c r="H44" s="1145"/>
      <c r="I44" s="1154" t="s">
        <v>24</v>
      </c>
      <c r="J44" s="1155">
        <f>PckcurSIT</f>
        <v>14.33</v>
      </c>
      <c r="K44" s="1155">
        <f>PckytdSIT</f>
        <v>99.17</v>
      </c>
      <c r="L44" s="1145"/>
      <c r="EA44" s="1145"/>
      <c r="EB44" s="1148" t="s">
        <v>167</v>
      </c>
      <c r="EC44" s="1149" t="str">
        <f>PCheckSSN</f>
        <v>XXX-XX-4561</v>
      </c>
      <c r="ED44" s="1145"/>
      <c r="EE44" s="1153">
        <f>Pcknametype2</f>
        <v>0</v>
      </c>
      <c r="EF44" s="1153">
        <f>Pckhourtype2</f>
        <v>0</v>
      </c>
      <c r="EG44" s="1153">
        <f>PckAmt2</f>
        <v>0</v>
      </c>
      <c r="EH44" s="1145"/>
      <c r="EI44" s="1154" t="s">
        <v>24</v>
      </c>
      <c r="EJ44" s="1155">
        <f>PckcurSIT</f>
        <v>14.33</v>
      </c>
      <c r="EK44" s="1155">
        <f>PckytdSIT</f>
        <v>99.17</v>
      </c>
      <c r="EL44" s="1145"/>
    </row>
    <row r="45" spans="1:142">
      <c r="A45" s="1145"/>
      <c r="B45" s="1148" t="s">
        <v>199</v>
      </c>
      <c r="C45" s="1156">
        <f>PCheckDate</f>
        <v>43511</v>
      </c>
      <c r="D45" s="1145"/>
      <c r="E45" s="1153">
        <f>Pcknametype3</f>
        <v>0</v>
      </c>
      <c r="F45" s="1153">
        <f>Pckhourtype3</f>
        <v>0</v>
      </c>
      <c r="G45" s="1153">
        <f>PckAmt3</f>
        <v>0</v>
      </c>
      <c r="H45" s="1145"/>
      <c r="I45" s="1154" t="s">
        <v>49</v>
      </c>
      <c r="J45" s="1155">
        <f>pckcurOASDI</f>
        <v>66.959999999999994</v>
      </c>
      <c r="K45" s="1155">
        <f>pckytdOASDI</f>
        <v>200.88</v>
      </c>
      <c r="L45" s="1145"/>
      <c r="EA45" s="1145"/>
      <c r="EB45" s="1148" t="s">
        <v>199</v>
      </c>
      <c r="EC45" s="1156">
        <f>PCheckDate</f>
        <v>43511</v>
      </c>
      <c r="ED45" s="1145"/>
      <c r="EE45" s="1153">
        <f>Pcknametype3</f>
        <v>0</v>
      </c>
      <c r="EF45" s="1153">
        <f>Pckhourtype3</f>
        <v>0</v>
      </c>
      <c r="EG45" s="1153">
        <f>PckAmt3</f>
        <v>0</v>
      </c>
      <c r="EH45" s="1145"/>
      <c r="EI45" s="1154" t="s">
        <v>49</v>
      </c>
      <c r="EJ45" s="1155">
        <f>pckcurOASDI</f>
        <v>66.959999999999994</v>
      </c>
      <c r="EK45" s="1155">
        <f>pckytdOASDI</f>
        <v>200.88</v>
      </c>
      <c r="EL45" s="1145"/>
    </row>
    <row r="46" spans="1:142">
      <c r="A46" s="1145"/>
      <c r="B46" s="1148" t="s">
        <v>200</v>
      </c>
      <c r="C46" s="1149">
        <f>PChecknumber</f>
        <v>10014</v>
      </c>
      <c r="D46" s="1145"/>
      <c r="E46" s="1153">
        <f>Pcknametype4</f>
        <v>0</v>
      </c>
      <c r="F46" s="1153">
        <f>Pckhourtype4</f>
        <v>0</v>
      </c>
      <c r="G46" s="1153">
        <f>PckAmt4</f>
        <v>0</v>
      </c>
      <c r="H46" s="1145"/>
      <c r="I46" s="1154" t="s">
        <v>50</v>
      </c>
      <c r="J46" s="1155">
        <f>pckcurHI</f>
        <v>15.66</v>
      </c>
      <c r="K46" s="1155">
        <f>pckytdHI</f>
        <v>46.980000000000004</v>
      </c>
      <c r="L46" s="1145"/>
      <c r="EA46" s="1145"/>
      <c r="EB46" s="1148" t="s">
        <v>200</v>
      </c>
      <c r="EC46" s="1149">
        <f>PChecknumber</f>
        <v>10014</v>
      </c>
      <c r="ED46" s="1145"/>
      <c r="EE46" s="1153">
        <f>Pcknametype4</f>
        <v>0</v>
      </c>
      <c r="EF46" s="1153">
        <f>Pckhourtype4</f>
        <v>0</v>
      </c>
      <c r="EG46" s="1153">
        <f>PckAmt4</f>
        <v>0</v>
      </c>
      <c r="EH46" s="1145"/>
      <c r="EI46" s="1154" t="s">
        <v>50</v>
      </c>
      <c r="EJ46" s="1155">
        <f>pckcurHI</f>
        <v>15.66</v>
      </c>
      <c r="EK46" s="1155">
        <f>pckytdHI</f>
        <v>46.980000000000004</v>
      </c>
      <c r="EL46" s="1145"/>
    </row>
    <row r="47" spans="1:142">
      <c r="A47" s="1145"/>
      <c r="B47" s="1148" t="s">
        <v>193</v>
      </c>
      <c r="C47" s="1157">
        <f>PCheckAmt</f>
        <v>854.09</v>
      </c>
      <c r="D47" s="1145"/>
      <c r="E47" s="1153">
        <f>Pcknametype5</f>
        <v>0</v>
      </c>
      <c r="F47" s="1153">
        <f>Pckhourtype5</f>
        <v>0</v>
      </c>
      <c r="G47" s="1153">
        <f>PckAmt5</f>
        <v>0</v>
      </c>
      <c r="H47" s="1145"/>
      <c r="I47" s="1154" t="str">
        <f>PckLocalTaxName</f>
        <v>SDI</v>
      </c>
      <c r="J47" s="1155">
        <f>pckcurSDI</f>
        <v>10.8</v>
      </c>
      <c r="K47" s="1155">
        <f>pckytdSDI</f>
        <v>32.400000000000006</v>
      </c>
      <c r="L47" s="1145"/>
      <c r="EA47" s="1145"/>
      <c r="EB47" s="1148" t="s">
        <v>193</v>
      </c>
      <c r="EC47" s="1157">
        <f>PCheckAmt</f>
        <v>854.09</v>
      </c>
      <c r="ED47" s="1145"/>
      <c r="EE47" s="1153">
        <f>Pcknametype5</f>
        <v>0</v>
      </c>
      <c r="EF47" s="1153">
        <f>Pckhourtype5</f>
        <v>0</v>
      </c>
      <c r="EG47" s="1153">
        <f>PckAmt5</f>
        <v>0</v>
      </c>
      <c r="EH47" s="1145"/>
      <c r="EI47" s="1154" t="str">
        <f>PckLocalTaxName</f>
        <v>SDI</v>
      </c>
      <c r="EJ47" s="1155">
        <f>pckcurSDI</f>
        <v>10.8</v>
      </c>
      <c r="EK47" s="1155">
        <f>pckytdSDI</f>
        <v>32.400000000000006</v>
      </c>
      <c r="EL47" s="1145"/>
    </row>
    <row r="48" spans="1:142">
      <c r="A48" s="1145"/>
      <c r="B48" s="1145"/>
      <c r="C48" s="1149"/>
      <c r="D48" s="1145"/>
      <c r="E48" s="1153">
        <f>Pcknametype6</f>
        <v>0</v>
      </c>
      <c r="F48" s="1153">
        <f>Pckhourtype6</f>
        <v>0</v>
      </c>
      <c r="G48" s="1153">
        <f>PckAmt6</f>
        <v>0</v>
      </c>
      <c r="H48" s="1145"/>
      <c r="I48" s="1154" t="str">
        <f>PckDednametype1</f>
        <v>401K</v>
      </c>
      <c r="J48" s="1155">
        <f>PckDedcur1</f>
        <v>0</v>
      </c>
      <c r="K48" s="1153">
        <f>PckDedytd1</f>
        <v>0</v>
      </c>
      <c r="L48" s="1145"/>
      <c r="EA48" s="1145"/>
      <c r="EB48" s="1145"/>
      <c r="EC48" s="1149"/>
      <c r="ED48" s="1145"/>
      <c r="EE48" s="1153">
        <f>Pcknametype6</f>
        <v>0</v>
      </c>
      <c r="EF48" s="1153">
        <f>Pckhourtype6</f>
        <v>0</v>
      </c>
      <c r="EG48" s="1153">
        <f>PckAmt6</f>
        <v>0</v>
      </c>
      <c r="EH48" s="1145"/>
      <c r="EI48" s="1154" t="str">
        <f>PckDednametype1</f>
        <v>401K</v>
      </c>
      <c r="EJ48" s="1155">
        <f>PckDedcur1</f>
        <v>0</v>
      </c>
      <c r="EK48" s="1153">
        <f>PckDedytd1</f>
        <v>0</v>
      </c>
      <c r="EL48" s="1145"/>
    </row>
    <row r="49" spans="1:143">
      <c r="A49" s="1145"/>
      <c r="B49" s="1148" t="s">
        <v>550</v>
      </c>
      <c r="C49" s="1158">
        <f>PckVacation_Accrued</f>
        <v>0</v>
      </c>
      <c r="D49" s="1145"/>
      <c r="E49" s="1153">
        <f>Pcknametype7</f>
        <v>0</v>
      </c>
      <c r="F49" s="1153">
        <f>Pckhourtype7</f>
        <v>0</v>
      </c>
      <c r="G49" s="1153">
        <f>PckAmt7</f>
        <v>0</v>
      </c>
      <c r="H49" s="1145"/>
      <c r="I49" s="1154" t="str">
        <f>PckDednametype2</f>
        <v>125P</v>
      </c>
      <c r="J49" s="1155">
        <f>PckDedCur2</f>
        <v>0</v>
      </c>
      <c r="K49" s="1153">
        <f>PckDedytd2</f>
        <v>0</v>
      </c>
      <c r="L49" s="1145"/>
      <c r="EA49" s="1145"/>
      <c r="EB49" s="1148" t="s">
        <v>550</v>
      </c>
      <c r="EC49" s="1158">
        <f>PckVacation_Accrued</f>
        <v>0</v>
      </c>
      <c r="ED49" s="1145"/>
      <c r="EE49" s="1153">
        <f>Pcknametype7</f>
        <v>0</v>
      </c>
      <c r="EF49" s="1153">
        <f>Pckhourtype7</f>
        <v>0</v>
      </c>
      <c r="EG49" s="1153">
        <f>PckAmt7</f>
        <v>0</v>
      </c>
      <c r="EH49" s="1145"/>
      <c r="EI49" s="1154" t="str">
        <f>PckDednametype2</f>
        <v>125P</v>
      </c>
      <c r="EJ49" s="1155">
        <f>PckDedCur2</f>
        <v>0</v>
      </c>
      <c r="EK49" s="1153">
        <f>PckDedytd2</f>
        <v>0</v>
      </c>
      <c r="EL49" s="1145"/>
    </row>
    <row r="50" spans="1:143">
      <c r="A50" s="1145"/>
      <c r="B50" s="1148" t="s">
        <v>360</v>
      </c>
      <c r="C50" s="1159">
        <f>PckVacation_Used</f>
        <v>0</v>
      </c>
      <c r="D50" s="1145"/>
      <c r="E50" s="1153">
        <f>Pcknametype8</f>
        <v>0</v>
      </c>
      <c r="F50" s="1153">
        <f>Pckhourtype8</f>
        <v>0</v>
      </c>
      <c r="G50" s="1153">
        <f>PckAmt8</f>
        <v>0</v>
      </c>
      <c r="H50" s="1145"/>
      <c r="I50" s="1154" t="str">
        <f>PckDednametype3</f>
        <v>HSA</v>
      </c>
      <c r="J50" s="1155">
        <f>PckDedCur3</f>
        <v>0</v>
      </c>
      <c r="K50" s="1153">
        <f>PckDedytd3</f>
        <v>0</v>
      </c>
      <c r="L50" s="1145"/>
      <c r="EA50" s="1145"/>
      <c r="EB50" s="1148" t="s">
        <v>360</v>
      </c>
      <c r="EC50" s="1159">
        <f>PckVacation_Used</f>
        <v>0</v>
      </c>
      <c r="ED50" s="1145"/>
      <c r="EE50" s="1153">
        <f>Pcknametype8</f>
        <v>0</v>
      </c>
      <c r="EF50" s="1153">
        <f>Pckhourtype8</f>
        <v>0</v>
      </c>
      <c r="EG50" s="1153">
        <f>PckAmt8</f>
        <v>0</v>
      </c>
      <c r="EH50" s="1145"/>
      <c r="EI50" s="1154" t="str">
        <f>PckDednametype3</f>
        <v>HSA</v>
      </c>
      <c r="EJ50" s="1155">
        <f>PckDedCur3</f>
        <v>0</v>
      </c>
      <c r="EK50" s="1153">
        <f>PckDedytd3</f>
        <v>0</v>
      </c>
      <c r="EL50" s="1145"/>
    </row>
    <row r="51" spans="1:143">
      <c r="A51" s="1145"/>
      <c r="B51" s="1148" t="s">
        <v>551</v>
      </c>
      <c r="C51" s="1158">
        <f>PckVacation_Balance</f>
        <v>0</v>
      </c>
      <c r="D51" s="1145"/>
      <c r="E51" s="1153">
        <f>Pcknametype9</f>
        <v>0</v>
      </c>
      <c r="F51" s="1153">
        <f>Pckhourtype9</f>
        <v>0</v>
      </c>
      <c r="G51" s="1153">
        <f>PckAmt9</f>
        <v>0</v>
      </c>
      <c r="H51" s="1145"/>
      <c r="I51" s="1154" t="str">
        <f>PckDednametype4</f>
        <v>Other</v>
      </c>
      <c r="J51" s="1155">
        <f>PckDedCur4</f>
        <v>0</v>
      </c>
      <c r="K51" s="1153">
        <f>PckDedytd4</f>
        <v>0</v>
      </c>
      <c r="L51" s="1145"/>
      <c r="EA51" s="1145"/>
      <c r="EB51" s="1148" t="s">
        <v>551</v>
      </c>
      <c r="EC51" s="1158">
        <f>PckVacation_Balance</f>
        <v>0</v>
      </c>
      <c r="ED51" s="1145"/>
      <c r="EE51" s="1153">
        <f>Pcknametype9</f>
        <v>0</v>
      </c>
      <c r="EF51" s="1153">
        <f>Pckhourtype9</f>
        <v>0</v>
      </c>
      <c r="EG51" s="1153">
        <f>PckAmt9</f>
        <v>0</v>
      </c>
      <c r="EH51" s="1145"/>
      <c r="EI51" s="1154" t="str">
        <f>PckDednametype4</f>
        <v>Other</v>
      </c>
      <c r="EJ51" s="1155">
        <f>PckDedCur4</f>
        <v>0</v>
      </c>
      <c r="EK51" s="1153">
        <f>PckDedytd4</f>
        <v>0</v>
      </c>
      <c r="EL51" s="1145"/>
    </row>
    <row r="52" spans="1:143">
      <c r="A52" s="1145"/>
      <c r="B52" s="1145"/>
      <c r="C52" s="1145"/>
      <c r="D52" s="1145"/>
      <c r="E52" s="1151" t="s">
        <v>94</v>
      </c>
      <c r="F52" s="1152" t="s">
        <v>153</v>
      </c>
      <c r="G52" s="1152" t="s">
        <v>127</v>
      </c>
      <c r="H52" s="1145"/>
      <c r="I52" s="1154" t="s">
        <v>225</v>
      </c>
      <c r="J52" s="1155">
        <f>PckDedCur5</f>
        <v>225.91</v>
      </c>
      <c r="K52" s="1155">
        <f>PckDedytd5</f>
        <v>807.02</v>
      </c>
      <c r="L52" s="1145"/>
      <c r="EA52" s="1145"/>
      <c r="EB52" s="1145"/>
      <c r="EC52" s="1145"/>
      <c r="ED52" s="1145"/>
      <c r="EE52" s="1151" t="s">
        <v>94</v>
      </c>
      <c r="EF52" s="1152" t="s">
        <v>153</v>
      </c>
      <c r="EG52" s="1152" t="s">
        <v>127</v>
      </c>
      <c r="EH52" s="1145"/>
      <c r="EI52" s="1154" t="s">
        <v>225</v>
      </c>
      <c r="EJ52" s="1155">
        <f>PckDedCur5</f>
        <v>225.91</v>
      </c>
      <c r="EK52" s="1155">
        <f>PckDedytd5</f>
        <v>807.02</v>
      </c>
      <c r="EL52" s="1145"/>
    </row>
    <row r="53" spans="1:143">
      <c r="A53" s="1145"/>
      <c r="B53" s="1145"/>
      <c r="C53" s="1145"/>
      <c r="D53" s="1145"/>
      <c r="E53" s="1151" t="s">
        <v>134</v>
      </c>
      <c r="F53" s="1150">
        <f>PCheckCurWage</f>
        <v>1080</v>
      </c>
      <c r="G53" s="1150">
        <f>PCheckTYDWage</f>
        <v>3240</v>
      </c>
      <c r="H53" s="1160"/>
      <c r="I53" s="1151" t="s">
        <v>156</v>
      </c>
      <c r="J53" s="1150">
        <f>Net_Paycur</f>
        <v>854.09</v>
      </c>
      <c r="K53" s="1150">
        <f>PckNetYTD</f>
        <v>2432.98</v>
      </c>
      <c r="L53" s="1145"/>
      <c r="EA53" s="1145"/>
      <c r="EB53" s="1145"/>
      <c r="EC53" s="1145"/>
      <c r="ED53" s="1145"/>
      <c r="EE53" s="1151" t="s">
        <v>134</v>
      </c>
      <c r="EF53" s="1150">
        <f>PCheckCurWage</f>
        <v>1080</v>
      </c>
      <c r="EG53" s="1150">
        <f>PCheckTYDWage</f>
        <v>3240</v>
      </c>
      <c r="EH53" s="1160"/>
      <c r="EI53" s="1151" t="s">
        <v>156</v>
      </c>
      <c r="EJ53" s="1150">
        <f>Net_Paycur</f>
        <v>854.09</v>
      </c>
      <c r="EK53" s="1150">
        <f>PckNetYTD</f>
        <v>2432.98</v>
      </c>
      <c r="EL53" s="1145"/>
    </row>
    <row r="54" spans="1:143">
      <c r="A54" s="1145"/>
      <c r="B54" s="1145"/>
      <c r="C54" s="1145"/>
      <c r="D54" s="1145"/>
      <c r="E54" s="1145"/>
      <c r="F54" s="1145"/>
      <c r="G54" s="1145"/>
      <c r="H54" s="1145"/>
      <c r="I54" s="1145"/>
      <c r="J54" s="1145"/>
      <c r="K54" s="1145"/>
      <c r="L54" s="1145"/>
      <c r="EA54" s="1145"/>
      <c r="EB54" s="1145"/>
      <c r="EC54" s="1145"/>
      <c r="ED54" s="1145"/>
      <c r="EE54" s="1145"/>
      <c r="EF54" s="1145"/>
      <c r="EG54" s="1145"/>
      <c r="EH54" s="1145"/>
      <c r="EI54" s="1145"/>
      <c r="EJ54" s="1145"/>
      <c r="EK54" s="1145"/>
      <c r="EL54" s="1145"/>
    </row>
    <row r="55" spans="1:143" s="875" customFormat="1">
      <c r="A55" s="877"/>
      <c r="B55" s="877"/>
      <c r="C55" s="877"/>
      <c r="D55" s="877"/>
      <c r="E55" s="877"/>
      <c r="F55" s="877"/>
      <c r="G55" s="877"/>
      <c r="H55" s="877"/>
      <c r="I55" s="877"/>
      <c r="J55" s="877"/>
      <c r="K55" s="877"/>
      <c r="L55" s="877"/>
      <c r="DZ55" s="1162"/>
      <c r="EA55" s="1162"/>
      <c r="EB55" s="1162"/>
      <c r="EC55" s="1162"/>
      <c r="ED55" s="1162"/>
      <c r="EE55" s="1162"/>
      <c r="EF55" s="1162"/>
      <c r="EG55" s="1162"/>
      <c r="EH55" s="1162"/>
      <c r="EI55" s="1162"/>
      <c r="EJ55" s="1162"/>
      <c r="EK55" s="1162"/>
      <c r="EL55" s="1162"/>
      <c r="EM55" s="1162"/>
    </row>
    <row r="56" spans="1:143" s="875" customFormat="1">
      <c r="A56" s="877"/>
      <c r="B56" s="877"/>
      <c r="C56" s="877"/>
      <c r="D56" s="877"/>
      <c r="E56" s="877"/>
      <c r="F56" s="877"/>
      <c r="G56" s="877"/>
      <c r="H56" s="877"/>
      <c r="I56" s="877"/>
      <c r="J56" s="877"/>
      <c r="K56" s="877"/>
      <c r="L56" s="877"/>
      <c r="DZ56" s="1162"/>
      <c r="EA56" s="1162"/>
      <c r="EB56" s="1162"/>
      <c r="EC56" s="1162"/>
      <c r="ED56" s="1162"/>
      <c r="EE56" s="1162"/>
      <c r="EF56" s="1162"/>
      <c r="EG56" s="1162"/>
      <c r="EH56" s="1162"/>
      <c r="EI56" s="1162"/>
      <c r="EJ56" s="1162"/>
      <c r="EK56" s="1162"/>
      <c r="EL56" s="1162"/>
      <c r="EM56" s="1162"/>
    </row>
    <row r="57" spans="1:143" s="875" customFormat="1">
      <c r="A57" s="877"/>
      <c r="B57" s="877"/>
      <c r="C57" s="877"/>
      <c r="D57" s="877"/>
      <c r="E57" s="877"/>
      <c r="F57" s="877"/>
      <c r="G57" s="877"/>
      <c r="H57" s="877"/>
      <c r="I57" s="877"/>
      <c r="J57" s="877"/>
      <c r="K57" s="877"/>
      <c r="L57" s="877"/>
      <c r="DZ57" s="1162"/>
      <c r="EA57" s="1162"/>
      <c r="EB57" s="1162"/>
      <c r="EC57" s="1162"/>
      <c r="ED57" s="1162"/>
      <c r="EE57" s="1162"/>
      <c r="EF57" s="1162"/>
      <c r="EG57" s="1162"/>
      <c r="EH57" s="1162"/>
      <c r="EI57" s="1162"/>
      <c r="EJ57" s="1162"/>
      <c r="EK57" s="1162"/>
      <c r="EL57" s="1162"/>
      <c r="EM57" s="1162"/>
    </row>
    <row r="58" spans="1:143" s="875" customFormat="1">
      <c r="A58" s="877"/>
      <c r="B58" s="877"/>
      <c r="C58" s="877"/>
      <c r="D58" s="877"/>
      <c r="E58" s="877"/>
      <c r="F58" s="877"/>
      <c r="G58" s="877"/>
      <c r="H58" s="877"/>
      <c r="I58" s="877"/>
      <c r="J58" s="877"/>
      <c r="K58" s="877"/>
      <c r="L58" s="877"/>
      <c r="DZ58" s="1162"/>
      <c r="EA58" s="1162"/>
      <c r="EB58" s="1162"/>
      <c r="EC58" s="1162"/>
      <c r="ED58" s="1162"/>
      <c r="EE58" s="1162"/>
      <c r="EF58" s="1162"/>
      <c r="EG58" s="1162"/>
      <c r="EH58" s="1162"/>
      <c r="EI58" s="1162"/>
      <c r="EJ58" s="1162"/>
      <c r="EK58" s="1162"/>
      <c r="EL58" s="1162"/>
      <c r="EM58" s="1162"/>
    </row>
    <row r="59" spans="1:143" s="875" customFormat="1">
      <c r="A59" s="877"/>
      <c r="B59" s="877"/>
      <c r="C59" s="877"/>
      <c r="D59" s="877"/>
      <c r="E59" s="877"/>
      <c r="F59" s="877"/>
      <c r="G59" s="877"/>
      <c r="H59" s="877"/>
      <c r="I59" s="877"/>
      <c r="J59" s="877"/>
      <c r="K59" s="877"/>
      <c r="L59" s="877"/>
      <c r="DZ59" s="1162"/>
      <c r="EA59" s="1162"/>
      <c r="EB59" s="1162"/>
      <c r="EC59" s="1162"/>
      <c r="ED59" s="1162"/>
      <c r="EE59" s="1162"/>
      <c r="EF59" s="1162"/>
      <c r="EG59" s="1162"/>
      <c r="EH59" s="1162"/>
      <c r="EI59" s="1162"/>
      <c r="EJ59" s="1162"/>
      <c r="EK59" s="1162"/>
      <c r="EL59" s="1162"/>
      <c r="EM59" s="1162"/>
    </row>
    <row r="60" spans="1:143" s="875" customFormat="1">
      <c r="A60" s="877"/>
      <c r="B60" s="877"/>
      <c r="C60" s="877"/>
      <c r="D60" s="877"/>
      <c r="E60" s="877"/>
      <c r="F60" s="877"/>
      <c r="G60" s="877"/>
      <c r="H60" s="877"/>
      <c r="I60" s="877"/>
      <c r="J60" s="877"/>
      <c r="K60" s="877"/>
      <c r="L60" s="877"/>
      <c r="DZ60" s="1162"/>
      <c r="EA60" s="1162"/>
      <c r="EB60" s="1162"/>
      <c r="EC60" s="1162"/>
      <c r="ED60" s="1162"/>
      <c r="EE60" s="1162"/>
      <c r="EF60" s="1162"/>
      <c r="EG60" s="1162"/>
      <c r="EH60" s="1162"/>
      <c r="EI60" s="1162"/>
      <c r="EJ60" s="1162"/>
      <c r="EK60" s="1162"/>
      <c r="EL60" s="1162"/>
      <c r="EM60" s="1162"/>
    </row>
    <row r="61" spans="1:143" s="875" customFormat="1">
      <c r="A61" s="877"/>
      <c r="B61" s="877"/>
      <c r="C61" s="877"/>
      <c r="D61" s="877"/>
      <c r="E61" s="877"/>
      <c r="F61" s="877"/>
      <c r="G61" s="877"/>
      <c r="H61" s="877"/>
      <c r="I61" s="877"/>
      <c r="J61" s="877"/>
      <c r="K61" s="877"/>
      <c r="L61" s="877"/>
      <c r="DZ61" s="1162"/>
      <c r="EA61" s="1162"/>
      <c r="EB61" s="1162"/>
      <c r="EC61" s="1162"/>
      <c r="ED61" s="1162"/>
      <c r="EE61" s="1162"/>
      <c r="EF61" s="1162"/>
      <c r="EG61" s="1162"/>
      <c r="EH61" s="1162"/>
      <c r="EI61" s="1162"/>
      <c r="EJ61" s="1162"/>
      <c r="EK61" s="1162"/>
      <c r="EL61" s="1162"/>
      <c r="EM61" s="1162"/>
    </row>
    <row r="62" spans="1:143" s="875" customFormat="1">
      <c r="A62" s="877"/>
      <c r="B62" s="877"/>
      <c r="C62" s="877"/>
      <c r="D62" s="877"/>
      <c r="E62" s="877"/>
      <c r="F62" s="877"/>
      <c r="G62" s="877"/>
      <c r="H62" s="877"/>
      <c r="I62" s="877"/>
      <c r="J62" s="877"/>
      <c r="K62" s="877"/>
      <c r="L62" s="877"/>
      <c r="DZ62" s="1162"/>
      <c r="EA62" s="1162"/>
      <c r="EB62" s="1162"/>
      <c r="EC62" s="1162"/>
      <c r="ED62" s="1162"/>
      <c r="EE62" s="1162"/>
      <c r="EF62" s="1162"/>
      <c r="EG62" s="1162"/>
      <c r="EH62" s="1162"/>
      <c r="EI62" s="1162"/>
      <c r="EJ62" s="1162"/>
      <c r="EK62" s="1162"/>
      <c r="EL62" s="1162"/>
      <c r="EM62" s="1162"/>
    </row>
    <row r="63" spans="1:143" s="875" customFormat="1">
      <c r="A63" s="877"/>
      <c r="B63" s="877"/>
      <c r="C63" s="877"/>
      <c r="D63" s="877"/>
      <c r="E63" s="877"/>
      <c r="F63" s="877"/>
      <c r="G63" s="877"/>
      <c r="H63" s="877"/>
      <c r="I63" s="877"/>
      <c r="J63" s="877"/>
      <c r="K63" s="877"/>
      <c r="L63" s="877"/>
      <c r="DZ63" s="1162"/>
      <c r="EA63" s="1162"/>
      <c r="EB63" s="1162"/>
      <c r="EC63" s="1162"/>
      <c r="ED63" s="1162"/>
      <c r="EE63" s="1162"/>
      <c r="EF63" s="1162"/>
      <c r="EG63" s="1162"/>
      <c r="EH63" s="1162"/>
      <c r="EI63" s="1162"/>
      <c r="EJ63" s="1162"/>
      <c r="EK63" s="1162"/>
      <c r="EL63" s="1162"/>
      <c r="EM63" s="1162"/>
    </row>
    <row r="64" spans="1:143" s="875" customFormat="1">
      <c r="A64" s="877"/>
      <c r="B64" s="877"/>
      <c r="C64" s="877"/>
      <c r="D64" s="877"/>
      <c r="E64" s="877"/>
      <c r="F64" s="877"/>
      <c r="G64" s="877"/>
      <c r="H64" s="877"/>
      <c r="I64" s="877"/>
      <c r="J64" s="877"/>
      <c r="K64" s="877"/>
      <c r="L64" s="877"/>
      <c r="DZ64" s="1162"/>
      <c r="EA64" s="1162"/>
      <c r="EB64" s="1162"/>
      <c r="EC64" s="1162"/>
      <c r="ED64" s="1162"/>
      <c r="EE64" s="1162"/>
      <c r="EF64" s="1162"/>
      <c r="EG64" s="1162"/>
      <c r="EH64" s="1162"/>
      <c r="EI64" s="1162"/>
      <c r="EJ64" s="1162"/>
      <c r="EK64" s="1162"/>
      <c r="EL64" s="1162"/>
      <c r="EM64" s="1162"/>
    </row>
    <row r="65" spans="1:143" s="875" customFormat="1">
      <c r="A65" s="877"/>
      <c r="B65" s="877"/>
      <c r="C65" s="877"/>
      <c r="D65" s="877"/>
      <c r="E65" s="877"/>
      <c r="F65" s="877"/>
      <c r="G65" s="877"/>
      <c r="H65" s="877"/>
      <c r="I65" s="877"/>
      <c r="J65" s="877"/>
      <c r="K65" s="877"/>
      <c r="L65" s="877"/>
      <c r="DZ65" s="1162"/>
      <c r="EA65" s="1162"/>
      <c r="EB65" s="1162"/>
      <c r="EC65" s="1162"/>
      <c r="ED65" s="1162"/>
      <c r="EE65" s="1162"/>
      <c r="EF65" s="1162"/>
      <c r="EG65" s="1162"/>
      <c r="EH65" s="1162"/>
      <c r="EI65" s="1162"/>
      <c r="EJ65" s="1162"/>
      <c r="EK65" s="1162"/>
      <c r="EL65" s="1162"/>
      <c r="EM65" s="1162"/>
    </row>
    <row r="66" spans="1:143" s="875" customFormat="1">
      <c r="A66" s="877"/>
      <c r="B66" s="877"/>
      <c r="C66" s="877"/>
      <c r="D66" s="877"/>
      <c r="E66" s="877"/>
      <c r="F66" s="877"/>
      <c r="G66" s="877"/>
      <c r="H66" s="877"/>
      <c r="I66" s="877"/>
      <c r="J66" s="877"/>
      <c r="K66" s="877"/>
      <c r="L66" s="877"/>
      <c r="DZ66" s="1162"/>
      <c r="EA66" s="1162"/>
      <c r="EB66" s="1162"/>
      <c r="EC66" s="1162"/>
      <c r="ED66" s="1162"/>
      <c r="EE66" s="1162"/>
      <c r="EF66" s="1162"/>
      <c r="EG66" s="1162"/>
      <c r="EH66" s="1162"/>
      <c r="EI66" s="1162"/>
      <c r="EJ66" s="1162"/>
      <c r="EK66" s="1162"/>
      <c r="EL66" s="1162"/>
      <c r="EM66" s="1162"/>
    </row>
    <row r="67" spans="1:143" s="875" customFormat="1">
      <c r="A67" s="877"/>
      <c r="B67" s="877"/>
      <c r="C67" s="877"/>
      <c r="D67" s="877"/>
      <c r="E67" s="877"/>
      <c r="F67" s="877"/>
      <c r="G67" s="877"/>
      <c r="H67" s="877"/>
      <c r="I67" s="877"/>
      <c r="J67" s="877"/>
      <c r="K67" s="877"/>
      <c r="L67" s="877"/>
      <c r="DZ67" s="1162"/>
      <c r="EA67" s="1162"/>
      <c r="EB67" s="1162"/>
      <c r="EC67" s="1162"/>
      <c r="ED67" s="1162"/>
      <c r="EE67" s="1162"/>
      <c r="EF67" s="1162"/>
      <c r="EG67" s="1162"/>
      <c r="EH67" s="1162"/>
      <c r="EI67" s="1162"/>
      <c r="EJ67" s="1162"/>
      <c r="EK67" s="1162"/>
      <c r="EL67" s="1162"/>
      <c r="EM67" s="1162"/>
    </row>
    <row r="68" spans="1:143" s="875" customFormat="1">
      <c r="A68" s="877"/>
      <c r="B68" s="877"/>
      <c r="C68" s="877"/>
      <c r="D68" s="877"/>
      <c r="E68" s="877"/>
      <c r="F68" s="877"/>
      <c r="G68" s="877"/>
      <c r="H68" s="877"/>
      <c r="I68" s="877"/>
      <c r="J68" s="877"/>
      <c r="K68" s="877"/>
      <c r="L68" s="877"/>
      <c r="DZ68" s="1162"/>
      <c r="EA68" s="1162"/>
      <c r="EB68" s="1162"/>
      <c r="EC68" s="1162"/>
      <c r="ED68" s="1162"/>
      <c r="EE68" s="1162"/>
      <c r="EF68" s="1162"/>
      <c r="EG68" s="1162"/>
      <c r="EH68" s="1162"/>
      <c r="EI68" s="1162"/>
      <c r="EJ68" s="1162"/>
      <c r="EK68" s="1162"/>
      <c r="EL68" s="1162"/>
      <c r="EM68" s="1162"/>
    </row>
    <row r="69" spans="1:143" s="875" customFormat="1">
      <c r="A69" s="877"/>
      <c r="B69" s="877"/>
      <c r="C69" s="877"/>
      <c r="D69" s="877"/>
      <c r="E69" s="877"/>
      <c r="F69" s="877"/>
      <c r="G69" s="877"/>
      <c r="H69" s="877"/>
      <c r="I69" s="877"/>
      <c r="J69" s="877"/>
      <c r="K69" s="877"/>
      <c r="L69" s="877"/>
      <c r="DZ69" s="1162"/>
      <c r="EA69" s="1162"/>
      <c r="EB69" s="1162"/>
      <c r="EC69" s="1162"/>
      <c r="ED69" s="1162"/>
      <c r="EE69" s="1162"/>
      <c r="EF69" s="1162"/>
      <c r="EG69" s="1162"/>
      <c r="EH69" s="1162"/>
      <c r="EI69" s="1162"/>
      <c r="EJ69" s="1162"/>
      <c r="EK69" s="1162"/>
      <c r="EL69" s="1162"/>
      <c r="EM69" s="1162"/>
    </row>
    <row r="70" spans="1:143" s="875" customFormat="1">
      <c r="A70" s="877"/>
      <c r="B70" s="877"/>
      <c r="C70" s="877"/>
      <c r="D70" s="877"/>
      <c r="E70" s="877"/>
      <c r="F70" s="877"/>
      <c r="G70" s="877"/>
      <c r="H70" s="877"/>
      <c r="I70" s="877"/>
      <c r="J70" s="877"/>
      <c r="K70" s="877"/>
      <c r="L70" s="877"/>
      <c r="DZ70" s="1162"/>
      <c r="EA70" s="1162"/>
      <c r="EB70" s="1162"/>
      <c r="EC70" s="1162"/>
      <c r="ED70" s="1162"/>
      <c r="EE70" s="1162"/>
      <c r="EF70" s="1162"/>
      <c r="EG70" s="1162"/>
      <c r="EH70" s="1162"/>
      <c r="EI70" s="1162"/>
      <c r="EJ70" s="1162"/>
      <c r="EK70" s="1162"/>
      <c r="EL70" s="1162"/>
      <c r="EM70" s="1162"/>
    </row>
    <row r="71" spans="1:143" s="875" customFormat="1">
      <c r="A71" s="877"/>
      <c r="B71" s="877"/>
      <c r="C71" s="877"/>
      <c r="D71" s="877"/>
      <c r="E71" s="877"/>
      <c r="F71" s="877"/>
      <c r="G71" s="877"/>
      <c r="H71" s="877"/>
      <c r="I71" s="877"/>
      <c r="J71" s="877"/>
      <c r="K71" s="877"/>
      <c r="L71" s="877"/>
      <c r="DZ71" s="1162"/>
      <c r="EA71" s="1162"/>
      <c r="EB71" s="1162"/>
      <c r="EC71" s="1162"/>
      <c r="ED71" s="1162"/>
      <c r="EE71" s="1162"/>
      <c r="EF71" s="1162"/>
      <c r="EG71" s="1162"/>
      <c r="EH71" s="1162"/>
      <c r="EI71" s="1162"/>
      <c r="EJ71" s="1162"/>
      <c r="EK71" s="1162"/>
      <c r="EL71" s="1162"/>
      <c r="EM71" s="1162"/>
    </row>
    <row r="72" spans="1:143" s="875" customFormat="1">
      <c r="A72" s="877"/>
      <c r="B72" s="877"/>
      <c r="C72" s="877"/>
      <c r="D72" s="877"/>
      <c r="E72" s="877"/>
      <c r="F72" s="877"/>
      <c r="G72" s="877"/>
      <c r="H72" s="877"/>
      <c r="I72" s="877"/>
      <c r="J72" s="877"/>
      <c r="K72" s="877"/>
      <c r="L72" s="877"/>
      <c r="DZ72" s="1162"/>
      <c r="EA72" s="1162"/>
      <c r="EB72" s="1162"/>
      <c r="EC72" s="1162"/>
      <c r="ED72" s="1162"/>
      <c r="EE72" s="1162"/>
      <c r="EF72" s="1162"/>
      <c r="EG72" s="1162"/>
      <c r="EH72" s="1162"/>
      <c r="EI72" s="1162"/>
      <c r="EJ72" s="1162"/>
      <c r="EK72" s="1162"/>
      <c r="EL72" s="1162"/>
      <c r="EM72" s="1162"/>
    </row>
    <row r="73" spans="1:143" s="875" customFormat="1">
      <c r="A73" s="877"/>
      <c r="B73" s="877"/>
      <c r="C73" s="877"/>
      <c r="D73" s="877"/>
      <c r="E73" s="877"/>
      <c r="F73" s="877"/>
      <c r="G73" s="877"/>
      <c r="H73" s="877"/>
      <c r="I73" s="877"/>
      <c r="J73" s="877"/>
      <c r="K73" s="877"/>
      <c r="L73" s="877"/>
      <c r="DZ73" s="1162"/>
      <c r="EA73" s="1162"/>
      <c r="EB73" s="1162"/>
      <c r="EC73" s="1162"/>
      <c r="ED73" s="1162"/>
      <c r="EE73" s="1162"/>
      <c r="EF73" s="1162"/>
      <c r="EG73" s="1162"/>
      <c r="EH73" s="1162"/>
      <c r="EI73" s="1162"/>
      <c r="EJ73" s="1162"/>
      <c r="EK73" s="1162"/>
      <c r="EL73" s="1162"/>
      <c r="EM73" s="1162"/>
    </row>
    <row r="74" spans="1:143" s="875" customFormat="1">
      <c r="A74" s="877"/>
      <c r="B74" s="877"/>
      <c r="C74" s="877"/>
      <c r="D74" s="877"/>
      <c r="E74" s="877"/>
      <c r="F74" s="877"/>
      <c r="G74" s="877"/>
      <c r="H74" s="877"/>
      <c r="I74" s="877"/>
      <c r="J74" s="877"/>
      <c r="K74" s="877"/>
      <c r="L74" s="877"/>
      <c r="DZ74" s="1162"/>
      <c r="EA74" s="1162"/>
      <c r="EB74" s="1162"/>
      <c r="EC74" s="1162"/>
      <c r="ED74" s="1162"/>
      <c r="EE74" s="1162"/>
      <c r="EF74" s="1162"/>
      <c r="EG74" s="1162"/>
      <c r="EH74" s="1162"/>
      <c r="EI74" s="1162"/>
      <c r="EJ74" s="1162"/>
      <c r="EK74" s="1162"/>
      <c r="EL74" s="1162"/>
      <c r="EM74" s="1162"/>
    </row>
    <row r="75" spans="1:143" s="875" customFormat="1">
      <c r="A75" s="877"/>
      <c r="B75" s="877"/>
      <c r="C75" s="877"/>
      <c r="D75" s="877"/>
      <c r="E75" s="877"/>
      <c r="F75" s="877"/>
      <c r="G75" s="877"/>
      <c r="H75" s="877"/>
      <c r="I75" s="877"/>
      <c r="J75" s="877"/>
      <c r="K75" s="877"/>
      <c r="L75" s="877"/>
      <c r="DZ75" s="1162"/>
      <c r="EA75" s="1162"/>
      <c r="EB75" s="1162"/>
      <c r="EC75" s="1162"/>
      <c r="ED75" s="1162"/>
      <c r="EE75" s="1162"/>
      <c r="EF75" s="1162"/>
      <c r="EG75" s="1162"/>
      <c r="EH75" s="1162"/>
      <c r="EI75" s="1162"/>
      <c r="EJ75" s="1162"/>
      <c r="EK75" s="1162"/>
      <c r="EL75" s="1162"/>
      <c r="EM75" s="1162"/>
    </row>
    <row r="76" spans="1:143" s="875" customFormat="1">
      <c r="A76" s="877"/>
      <c r="B76" s="877"/>
      <c r="C76" s="877"/>
      <c r="D76" s="877"/>
      <c r="E76" s="877"/>
      <c r="F76" s="877"/>
      <c r="G76" s="877"/>
      <c r="H76" s="877"/>
      <c r="I76" s="877"/>
      <c r="J76" s="877"/>
      <c r="K76" s="877"/>
      <c r="L76" s="877"/>
      <c r="DZ76" s="1162"/>
      <c r="EA76" s="1162"/>
      <c r="EB76" s="1162"/>
      <c r="EC76" s="1162"/>
      <c r="ED76" s="1162"/>
      <c r="EE76" s="1162"/>
      <c r="EF76" s="1162"/>
      <c r="EG76" s="1162"/>
      <c r="EH76" s="1162"/>
      <c r="EI76" s="1162"/>
      <c r="EJ76" s="1162"/>
      <c r="EK76" s="1162"/>
      <c r="EL76" s="1162"/>
      <c r="EM76" s="1162"/>
    </row>
    <row r="77" spans="1:143" s="875" customFormat="1">
      <c r="A77" s="877"/>
      <c r="B77" s="877"/>
      <c r="C77" s="877"/>
      <c r="D77" s="877"/>
      <c r="E77" s="877"/>
      <c r="F77" s="877"/>
      <c r="G77" s="877"/>
      <c r="H77" s="877"/>
      <c r="I77" s="877"/>
      <c r="J77" s="877"/>
      <c r="K77" s="877"/>
      <c r="L77" s="877"/>
      <c r="DZ77" s="1162"/>
      <c r="EA77" s="1162"/>
      <c r="EB77" s="1162"/>
      <c r="EC77" s="1162"/>
      <c r="ED77" s="1162"/>
      <c r="EE77" s="1162"/>
      <c r="EF77" s="1162"/>
      <c r="EG77" s="1162"/>
      <c r="EH77" s="1162"/>
      <c r="EI77" s="1162"/>
      <c r="EJ77" s="1162"/>
      <c r="EK77" s="1162"/>
      <c r="EL77" s="1162"/>
      <c r="EM77" s="1162"/>
    </row>
    <row r="78" spans="1:143" s="875" customFormat="1">
      <c r="A78" s="877"/>
      <c r="B78" s="877"/>
      <c r="C78" s="877"/>
      <c r="D78" s="877"/>
      <c r="E78" s="877"/>
      <c r="F78" s="877"/>
      <c r="G78" s="877"/>
      <c r="H78" s="877"/>
      <c r="I78" s="877"/>
      <c r="J78" s="877"/>
      <c r="K78" s="877"/>
      <c r="L78" s="877"/>
      <c r="DZ78" s="1162"/>
      <c r="EA78" s="1162"/>
      <c r="EB78" s="1162"/>
      <c r="EC78" s="1162"/>
      <c r="ED78" s="1162"/>
      <c r="EE78" s="1162"/>
      <c r="EF78" s="1162"/>
      <c r="EG78" s="1162"/>
      <c r="EH78" s="1162"/>
      <c r="EI78" s="1162"/>
      <c r="EJ78" s="1162"/>
      <c r="EK78" s="1162"/>
      <c r="EL78" s="1162"/>
      <c r="EM78" s="1162"/>
    </row>
    <row r="79" spans="1:143" s="875" customFormat="1">
      <c r="A79" s="877"/>
      <c r="B79" s="877"/>
      <c r="C79" s="877"/>
      <c r="D79" s="877"/>
      <c r="E79" s="877"/>
      <c r="F79" s="877"/>
      <c r="G79" s="877"/>
      <c r="H79" s="877"/>
      <c r="I79" s="877"/>
      <c r="J79" s="877"/>
      <c r="K79" s="877"/>
      <c r="L79" s="877"/>
      <c r="DZ79" s="1162"/>
      <c r="EA79" s="1162"/>
      <c r="EB79" s="1162"/>
      <c r="EC79" s="1162"/>
      <c r="ED79" s="1162"/>
      <c r="EE79" s="1162"/>
      <c r="EF79" s="1162"/>
      <c r="EG79" s="1162"/>
      <c r="EH79" s="1162"/>
      <c r="EI79" s="1162"/>
      <c r="EJ79" s="1162"/>
      <c r="EK79" s="1162"/>
      <c r="EL79" s="1162"/>
      <c r="EM79" s="1162"/>
    </row>
    <row r="80" spans="1:143" s="875" customFormat="1">
      <c r="A80" s="877"/>
      <c r="B80" s="877"/>
      <c r="C80" s="877"/>
      <c r="D80" s="877"/>
      <c r="E80" s="877"/>
      <c r="F80" s="877"/>
      <c r="G80" s="877"/>
      <c r="H80" s="877"/>
      <c r="I80" s="877"/>
      <c r="J80" s="877"/>
      <c r="K80" s="877"/>
      <c r="L80" s="877"/>
      <c r="DZ80" s="1162"/>
      <c r="EA80" s="1162"/>
      <c r="EB80" s="1162"/>
      <c r="EC80" s="1162"/>
      <c r="ED80" s="1162"/>
      <c r="EE80" s="1162"/>
      <c r="EF80" s="1162"/>
      <c r="EG80" s="1162"/>
      <c r="EH80" s="1162"/>
      <c r="EI80" s="1162"/>
      <c r="EJ80" s="1162"/>
      <c r="EK80" s="1162"/>
      <c r="EL80" s="1162"/>
      <c r="EM80" s="1162"/>
    </row>
    <row r="81" spans="1:143" s="875" customFormat="1">
      <c r="A81" s="877"/>
      <c r="B81" s="877"/>
      <c r="C81" s="877"/>
      <c r="D81" s="877"/>
      <c r="E81" s="877"/>
      <c r="F81" s="877"/>
      <c r="G81" s="877"/>
      <c r="H81" s="877"/>
      <c r="I81" s="877"/>
      <c r="J81" s="877"/>
      <c r="K81" s="877"/>
      <c r="L81" s="877"/>
      <c r="DZ81" s="1162"/>
      <c r="EA81" s="1162"/>
      <c r="EB81" s="1162"/>
      <c r="EC81" s="1162"/>
      <c r="ED81" s="1162"/>
      <c r="EE81" s="1162"/>
      <c r="EF81" s="1162"/>
      <c r="EG81" s="1162"/>
      <c r="EH81" s="1162"/>
      <c r="EI81" s="1162"/>
      <c r="EJ81" s="1162"/>
      <c r="EK81" s="1162"/>
      <c r="EL81" s="1162"/>
      <c r="EM81" s="1162"/>
    </row>
    <row r="82" spans="1:143" s="875" customFormat="1">
      <c r="A82" s="877"/>
      <c r="B82" s="877"/>
      <c r="C82" s="877"/>
      <c r="D82" s="877"/>
      <c r="E82" s="877"/>
      <c r="F82" s="877"/>
      <c r="G82" s="877"/>
      <c r="H82" s="877"/>
      <c r="I82" s="877"/>
      <c r="J82" s="877"/>
      <c r="K82" s="877"/>
      <c r="L82" s="877"/>
      <c r="DZ82" s="1162"/>
      <c r="EA82" s="1162"/>
      <c r="EB82" s="1162"/>
      <c r="EC82" s="1162"/>
      <c r="ED82" s="1162"/>
      <c r="EE82" s="1162"/>
      <c r="EF82" s="1162"/>
      <c r="EG82" s="1162"/>
      <c r="EH82" s="1162"/>
      <c r="EI82" s="1162"/>
      <c r="EJ82" s="1162"/>
      <c r="EK82" s="1162"/>
      <c r="EL82" s="1162"/>
      <c r="EM82" s="1162"/>
    </row>
    <row r="83" spans="1:143" s="875" customFormat="1">
      <c r="A83" s="877"/>
      <c r="B83" s="877"/>
      <c r="C83" s="877"/>
      <c r="D83" s="877"/>
      <c r="E83" s="877"/>
      <c r="F83" s="877"/>
      <c r="G83" s="877"/>
      <c r="H83" s="877"/>
      <c r="I83" s="877"/>
      <c r="J83" s="877"/>
      <c r="K83" s="877"/>
      <c r="L83" s="877"/>
      <c r="DZ83" s="1162"/>
      <c r="EA83" s="1162"/>
      <c r="EB83" s="1162"/>
      <c r="EC83" s="1162"/>
      <c r="ED83" s="1162"/>
      <c r="EE83" s="1162"/>
      <c r="EF83" s="1162"/>
      <c r="EG83" s="1162"/>
      <c r="EH83" s="1162"/>
      <c r="EI83" s="1162"/>
      <c r="EJ83" s="1162"/>
      <c r="EK83" s="1162"/>
      <c r="EL83" s="1162"/>
      <c r="EM83" s="1162"/>
    </row>
    <row r="84" spans="1:143" s="875" customFormat="1">
      <c r="A84" s="877"/>
      <c r="B84" s="877"/>
      <c r="C84" s="877"/>
      <c r="D84" s="877"/>
      <c r="E84" s="877"/>
      <c r="F84" s="877"/>
      <c r="G84" s="877"/>
      <c r="H84" s="877"/>
      <c r="I84" s="877"/>
      <c r="J84" s="877"/>
      <c r="K84" s="877"/>
      <c r="L84" s="877"/>
      <c r="DZ84" s="1162"/>
      <c r="EA84" s="1162"/>
      <c r="EB84" s="1162"/>
      <c r="EC84" s="1162"/>
      <c r="ED84" s="1162"/>
      <c r="EE84" s="1162"/>
      <c r="EF84" s="1162"/>
      <c r="EG84" s="1162"/>
      <c r="EH84" s="1162"/>
      <c r="EI84" s="1162"/>
      <c r="EJ84" s="1162"/>
      <c r="EK84" s="1162"/>
      <c r="EL84" s="1162"/>
      <c r="EM84" s="1162"/>
    </row>
    <row r="85" spans="1:143" s="875" customFormat="1">
      <c r="A85" s="877"/>
      <c r="B85" s="877"/>
      <c r="C85" s="877"/>
      <c r="D85" s="877"/>
      <c r="E85" s="877"/>
      <c r="F85" s="877"/>
      <c r="G85" s="877"/>
      <c r="H85" s="877"/>
      <c r="I85" s="877"/>
      <c r="J85" s="877"/>
      <c r="K85" s="877"/>
      <c r="L85" s="877"/>
      <c r="DZ85" s="1162"/>
      <c r="EA85" s="1162"/>
      <c r="EB85" s="1162"/>
      <c r="EC85" s="1162"/>
      <c r="ED85" s="1162"/>
      <c r="EE85" s="1162"/>
      <c r="EF85" s="1162"/>
      <c r="EG85" s="1162"/>
      <c r="EH85" s="1162"/>
      <c r="EI85" s="1162"/>
      <c r="EJ85" s="1162"/>
      <c r="EK85" s="1162"/>
      <c r="EL85" s="1162"/>
      <c r="EM85" s="1162"/>
    </row>
    <row r="86" spans="1:143" s="875" customFormat="1">
      <c r="A86" s="877"/>
      <c r="B86" s="877"/>
      <c r="C86" s="877"/>
      <c r="D86" s="877"/>
      <c r="E86" s="877"/>
      <c r="F86" s="877"/>
      <c r="G86" s="877"/>
      <c r="H86" s="877"/>
      <c r="I86" s="877"/>
      <c r="J86" s="877"/>
      <c r="K86" s="877"/>
      <c r="L86" s="877"/>
      <c r="DZ86" s="1162"/>
      <c r="EA86" s="1162"/>
      <c r="EB86" s="1162"/>
      <c r="EC86" s="1162"/>
      <c r="ED86" s="1162"/>
      <c r="EE86" s="1162"/>
      <c r="EF86" s="1162"/>
      <c r="EG86" s="1162"/>
      <c r="EH86" s="1162"/>
      <c r="EI86" s="1162"/>
      <c r="EJ86" s="1162"/>
      <c r="EK86" s="1162"/>
      <c r="EL86" s="1162"/>
      <c r="EM86" s="1162"/>
    </row>
    <row r="87" spans="1:143" s="875" customFormat="1">
      <c r="A87" s="877"/>
      <c r="B87" s="877"/>
      <c r="C87" s="877"/>
      <c r="D87" s="877"/>
      <c r="E87" s="877"/>
      <c r="F87" s="877"/>
      <c r="G87" s="877"/>
      <c r="H87" s="877"/>
      <c r="I87" s="877"/>
      <c r="J87" s="877"/>
      <c r="K87" s="877"/>
      <c r="L87" s="877"/>
      <c r="DZ87" s="1162"/>
      <c r="EA87" s="1162"/>
      <c r="EB87" s="1162"/>
      <c r="EC87" s="1162"/>
      <c r="ED87" s="1162"/>
      <c r="EE87" s="1162"/>
      <c r="EF87" s="1162"/>
      <c r="EG87" s="1162"/>
      <c r="EH87" s="1162"/>
      <c r="EI87" s="1162"/>
      <c r="EJ87" s="1162"/>
      <c r="EK87" s="1162"/>
      <c r="EL87" s="1162"/>
      <c r="EM87" s="1162"/>
    </row>
    <row r="88" spans="1:143" s="875" customFormat="1">
      <c r="A88" s="877"/>
      <c r="B88" s="877"/>
      <c r="C88" s="877"/>
      <c r="D88" s="877"/>
      <c r="E88" s="877"/>
      <c r="F88" s="877"/>
      <c r="G88" s="877"/>
      <c r="H88" s="877"/>
      <c r="I88" s="877"/>
      <c r="J88" s="877"/>
      <c r="K88" s="877"/>
      <c r="L88" s="877"/>
      <c r="DZ88" s="1162"/>
      <c r="EA88" s="1162"/>
      <c r="EB88" s="1162"/>
      <c r="EC88" s="1162"/>
      <c r="ED88" s="1162"/>
      <c r="EE88" s="1162"/>
      <c r="EF88" s="1162"/>
      <c r="EG88" s="1162"/>
      <c r="EH88" s="1162"/>
      <c r="EI88" s="1162"/>
      <c r="EJ88" s="1162"/>
      <c r="EK88" s="1162"/>
      <c r="EL88" s="1162"/>
      <c r="EM88" s="1162"/>
    </row>
    <row r="89" spans="1:143" s="875" customFormat="1">
      <c r="A89" s="877"/>
      <c r="B89" s="877"/>
      <c r="C89" s="877"/>
      <c r="D89" s="877"/>
      <c r="E89" s="877"/>
      <c r="F89" s="877"/>
      <c r="G89" s="877"/>
      <c r="H89" s="877"/>
      <c r="I89" s="877"/>
      <c r="J89" s="877"/>
      <c r="K89" s="877"/>
      <c r="L89" s="877"/>
      <c r="DZ89" s="1162"/>
      <c r="EA89" s="1162"/>
      <c r="EB89" s="1162"/>
      <c r="EC89" s="1162"/>
      <c r="ED89" s="1162"/>
      <c r="EE89" s="1162"/>
      <c r="EF89" s="1162"/>
      <c r="EG89" s="1162"/>
      <c r="EH89" s="1162"/>
      <c r="EI89" s="1162"/>
      <c r="EJ89" s="1162"/>
      <c r="EK89" s="1162"/>
      <c r="EL89" s="1162"/>
      <c r="EM89" s="1162"/>
    </row>
    <row r="90" spans="1:143" s="875" customFormat="1">
      <c r="A90" s="877"/>
      <c r="B90" s="877"/>
      <c r="C90" s="877"/>
      <c r="D90" s="877"/>
      <c r="E90" s="877"/>
      <c r="F90" s="877"/>
      <c r="G90" s="877"/>
      <c r="H90" s="877"/>
      <c r="I90" s="877"/>
      <c r="J90" s="877"/>
      <c r="K90" s="877"/>
      <c r="L90" s="877"/>
      <c r="DZ90" s="1162"/>
      <c r="EA90" s="1162"/>
      <c r="EB90" s="1162"/>
      <c r="EC90" s="1162"/>
      <c r="ED90" s="1162"/>
      <c r="EE90" s="1162"/>
      <c r="EF90" s="1162"/>
      <c r="EG90" s="1162"/>
      <c r="EH90" s="1162"/>
      <c r="EI90" s="1162"/>
      <c r="EJ90" s="1162"/>
      <c r="EK90" s="1162"/>
      <c r="EL90" s="1162"/>
      <c r="EM90" s="1162"/>
    </row>
    <row r="91" spans="1:143" s="875" customFormat="1">
      <c r="A91" s="877"/>
      <c r="B91" s="877"/>
      <c r="C91" s="877"/>
      <c r="D91" s="877"/>
      <c r="E91" s="877"/>
      <c r="F91" s="877"/>
      <c r="G91" s="877"/>
      <c r="H91" s="877"/>
      <c r="I91" s="877"/>
      <c r="J91" s="877"/>
      <c r="K91" s="877"/>
      <c r="L91" s="877"/>
      <c r="DZ91" s="1162"/>
      <c r="EA91" s="1162"/>
      <c r="EB91" s="1162"/>
      <c r="EC91" s="1162"/>
      <c r="ED91" s="1162"/>
      <c r="EE91" s="1162"/>
      <c r="EF91" s="1162"/>
      <c r="EG91" s="1162"/>
      <c r="EH91" s="1162"/>
      <c r="EI91" s="1162"/>
      <c r="EJ91" s="1162"/>
      <c r="EK91" s="1162"/>
      <c r="EL91" s="1162"/>
      <c r="EM91" s="1162"/>
    </row>
    <row r="92" spans="1:143" s="875" customFormat="1">
      <c r="A92" s="877"/>
      <c r="B92" s="877"/>
      <c r="C92" s="877"/>
      <c r="D92" s="877"/>
      <c r="E92" s="877"/>
      <c r="F92" s="877"/>
      <c r="G92" s="877"/>
      <c r="H92" s="877"/>
      <c r="I92" s="877"/>
      <c r="J92" s="877"/>
      <c r="K92" s="877"/>
      <c r="L92" s="877"/>
      <c r="DZ92" s="1162"/>
      <c r="EA92" s="1162"/>
      <c r="EB92" s="1162"/>
      <c r="EC92" s="1162"/>
      <c r="ED92" s="1162"/>
      <c r="EE92" s="1162"/>
      <c r="EF92" s="1162"/>
      <c r="EG92" s="1162"/>
      <c r="EH92" s="1162"/>
      <c r="EI92" s="1162"/>
      <c r="EJ92" s="1162"/>
      <c r="EK92" s="1162"/>
      <c r="EL92" s="1162"/>
      <c r="EM92" s="1162"/>
    </row>
    <row r="93" spans="1:143" s="875" customFormat="1">
      <c r="A93" s="877"/>
      <c r="B93" s="877"/>
      <c r="C93" s="877"/>
      <c r="D93" s="877"/>
      <c r="E93" s="877"/>
      <c r="F93" s="877"/>
      <c r="G93" s="877"/>
      <c r="H93" s="877"/>
      <c r="I93" s="877"/>
      <c r="J93" s="877"/>
      <c r="K93" s="877"/>
      <c r="L93" s="877"/>
      <c r="DZ93" s="1162"/>
      <c r="EA93" s="1162"/>
      <c r="EB93" s="1162"/>
      <c r="EC93" s="1162"/>
      <c r="ED93" s="1162"/>
      <c r="EE93" s="1162"/>
      <c r="EF93" s="1162"/>
      <c r="EG93" s="1162"/>
      <c r="EH93" s="1162"/>
      <c r="EI93" s="1162"/>
      <c r="EJ93" s="1162"/>
      <c r="EK93" s="1162"/>
      <c r="EL93" s="1162"/>
      <c r="EM93" s="1162"/>
    </row>
    <row r="94" spans="1:143" s="875" customFormat="1">
      <c r="A94" s="877"/>
      <c r="B94" s="877"/>
      <c r="C94" s="877"/>
      <c r="D94" s="877"/>
      <c r="E94" s="877"/>
      <c r="F94" s="877"/>
      <c r="G94" s="877"/>
      <c r="H94" s="877"/>
      <c r="I94" s="877"/>
      <c r="J94" s="877"/>
      <c r="K94" s="877"/>
      <c r="L94" s="877"/>
      <c r="DZ94" s="1162"/>
      <c r="EA94" s="1162"/>
      <c r="EB94" s="1162"/>
      <c r="EC94" s="1162"/>
      <c r="ED94" s="1162"/>
      <c r="EE94" s="1162"/>
      <c r="EF94" s="1162"/>
      <c r="EG94" s="1162"/>
      <c r="EH94" s="1162"/>
      <c r="EI94" s="1162"/>
      <c r="EJ94" s="1162"/>
      <c r="EK94" s="1162"/>
      <c r="EL94" s="1162"/>
      <c r="EM94" s="1162"/>
    </row>
    <row r="95" spans="1:143" s="875" customFormat="1">
      <c r="A95" s="877"/>
      <c r="B95" s="877"/>
      <c r="C95" s="877"/>
      <c r="D95" s="877"/>
      <c r="E95" s="877"/>
      <c r="F95" s="877"/>
      <c r="G95" s="877"/>
      <c r="H95" s="877"/>
      <c r="I95" s="877"/>
      <c r="J95" s="877"/>
      <c r="K95" s="877"/>
      <c r="L95" s="877"/>
      <c r="DZ95" s="1162"/>
      <c r="EA95" s="1162"/>
      <c r="EB95" s="1162"/>
      <c r="EC95" s="1162"/>
      <c r="ED95" s="1162"/>
      <c r="EE95" s="1162"/>
      <c r="EF95" s="1162"/>
      <c r="EG95" s="1162"/>
      <c r="EH95" s="1162"/>
      <c r="EI95" s="1162"/>
      <c r="EJ95" s="1162"/>
      <c r="EK95" s="1162"/>
      <c r="EL95" s="1162"/>
      <c r="EM95" s="1162"/>
    </row>
    <row r="96" spans="1:143" s="875" customFormat="1">
      <c r="A96" s="877"/>
      <c r="B96" s="877"/>
      <c r="C96" s="877"/>
      <c r="D96" s="877"/>
      <c r="E96" s="877"/>
      <c r="F96" s="877"/>
      <c r="G96" s="877"/>
      <c r="H96" s="877"/>
      <c r="I96" s="877"/>
      <c r="J96" s="877"/>
      <c r="K96" s="877"/>
      <c r="L96" s="877"/>
      <c r="DZ96" s="1162"/>
      <c r="EA96" s="1162"/>
      <c r="EB96" s="1162"/>
      <c r="EC96" s="1162"/>
      <c r="ED96" s="1162"/>
      <c r="EE96" s="1162"/>
      <c r="EF96" s="1162"/>
      <c r="EG96" s="1162"/>
      <c r="EH96" s="1162"/>
      <c r="EI96" s="1162"/>
      <c r="EJ96" s="1162"/>
      <c r="EK96" s="1162"/>
      <c r="EL96" s="1162"/>
      <c r="EM96" s="1162"/>
    </row>
    <row r="97" spans="1:143" s="875" customFormat="1">
      <c r="A97" s="877"/>
      <c r="B97" s="877"/>
      <c r="C97" s="877"/>
      <c r="D97" s="877"/>
      <c r="E97" s="877"/>
      <c r="F97" s="877"/>
      <c r="G97" s="877"/>
      <c r="H97" s="877"/>
      <c r="I97" s="877"/>
      <c r="J97" s="877"/>
      <c r="K97" s="877"/>
      <c r="L97" s="877"/>
      <c r="DZ97" s="1162"/>
      <c r="EA97" s="1162"/>
      <c r="EB97" s="1162"/>
      <c r="EC97" s="1162"/>
      <c r="ED97" s="1162"/>
      <c r="EE97" s="1162"/>
      <c r="EF97" s="1162"/>
      <c r="EG97" s="1162"/>
      <c r="EH97" s="1162"/>
      <c r="EI97" s="1162"/>
      <c r="EJ97" s="1162"/>
      <c r="EK97" s="1162"/>
      <c r="EL97" s="1162"/>
      <c r="EM97" s="1162"/>
    </row>
    <row r="98" spans="1:143" s="875" customFormat="1">
      <c r="A98" s="877"/>
      <c r="B98" s="877"/>
      <c r="C98" s="877"/>
      <c r="D98" s="877"/>
      <c r="E98" s="877"/>
      <c r="F98" s="877"/>
      <c r="G98" s="877"/>
      <c r="H98" s="877"/>
      <c r="I98" s="877"/>
      <c r="J98" s="877"/>
      <c r="K98" s="877"/>
      <c r="L98" s="877"/>
      <c r="DZ98" s="1162"/>
      <c r="EA98" s="1162"/>
      <c r="EB98" s="1162"/>
      <c r="EC98" s="1162"/>
      <c r="ED98" s="1162"/>
      <c r="EE98" s="1162"/>
      <c r="EF98" s="1162"/>
      <c r="EG98" s="1162"/>
      <c r="EH98" s="1162"/>
      <c r="EI98" s="1162"/>
      <c r="EJ98" s="1162"/>
      <c r="EK98" s="1162"/>
      <c r="EL98" s="1162"/>
      <c r="EM98" s="1162"/>
    </row>
    <row r="99" spans="1:143" s="875" customFormat="1">
      <c r="A99" s="877"/>
      <c r="B99" s="877"/>
      <c r="C99" s="877"/>
      <c r="D99" s="877"/>
      <c r="E99" s="877"/>
      <c r="F99" s="877"/>
      <c r="G99" s="877"/>
      <c r="H99" s="877"/>
      <c r="I99" s="877"/>
      <c r="J99" s="877"/>
      <c r="K99" s="877"/>
      <c r="L99" s="877"/>
      <c r="DZ99" s="1162"/>
      <c r="EA99" s="1162"/>
      <c r="EB99" s="1162"/>
      <c r="EC99" s="1162"/>
      <c r="ED99" s="1162"/>
      <c r="EE99" s="1162"/>
      <c r="EF99" s="1162"/>
      <c r="EG99" s="1162"/>
      <c r="EH99" s="1162"/>
      <c r="EI99" s="1162"/>
      <c r="EJ99" s="1162"/>
      <c r="EK99" s="1162"/>
      <c r="EL99" s="1162"/>
      <c r="EM99" s="1162"/>
    </row>
    <row r="100" spans="1:143" s="875" customFormat="1">
      <c r="A100" s="877"/>
      <c r="B100" s="877"/>
      <c r="C100" s="877"/>
      <c r="D100" s="877"/>
      <c r="E100" s="877"/>
      <c r="F100" s="877"/>
      <c r="G100" s="877"/>
      <c r="H100" s="877"/>
      <c r="I100" s="877"/>
      <c r="J100" s="877"/>
      <c r="K100" s="877"/>
      <c r="L100" s="877"/>
      <c r="DZ100" s="1162"/>
      <c r="EA100" s="1162"/>
      <c r="EB100" s="1162"/>
      <c r="EC100" s="1162"/>
      <c r="ED100" s="1162"/>
      <c r="EE100" s="1162"/>
      <c r="EF100" s="1162"/>
      <c r="EG100" s="1162"/>
      <c r="EH100" s="1162"/>
      <c r="EI100" s="1162"/>
      <c r="EJ100" s="1162"/>
      <c r="EK100" s="1162"/>
      <c r="EL100" s="1162"/>
      <c r="EM100" s="1162"/>
    </row>
    <row r="101" spans="1:143" s="875" customFormat="1">
      <c r="A101" s="877"/>
      <c r="B101" s="877"/>
      <c r="C101" s="877"/>
      <c r="D101" s="877"/>
      <c r="E101" s="877"/>
      <c r="F101" s="877"/>
      <c r="G101" s="877"/>
      <c r="H101" s="877"/>
      <c r="I101" s="877"/>
      <c r="J101" s="877"/>
      <c r="K101" s="877"/>
      <c r="L101" s="877"/>
      <c r="DZ101" s="1162"/>
      <c r="EA101" s="1162"/>
      <c r="EB101" s="1162"/>
      <c r="EC101" s="1162"/>
      <c r="ED101" s="1162"/>
      <c r="EE101" s="1162"/>
      <c r="EF101" s="1162"/>
      <c r="EG101" s="1162"/>
      <c r="EH101" s="1162"/>
      <c r="EI101" s="1162"/>
      <c r="EJ101" s="1162"/>
      <c r="EK101" s="1162"/>
      <c r="EL101" s="1162"/>
      <c r="EM101" s="1162"/>
    </row>
    <row r="102" spans="1:143" s="875" customFormat="1">
      <c r="A102" s="877"/>
      <c r="B102" s="877"/>
      <c r="C102" s="877"/>
      <c r="D102" s="877"/>
      <c r="E102" s="877"/>
      <c r="F102" s="877"/>
      <c r="G102" s="877"/>
      <c r="H102" s="877"/>
      <c r="I102" s="877"/>
      <c r="J102" s="877"/>
      <c r="K102" s="877"/>
      <c r="L102" s="877"/>
      <c r="DZ102" s="1162"/>
      <c r="EA102" s="1162"/>
      <c r="EB102" s="1162"/>
      <c r="EC102" s="1162"/>
      <c r="ED102" s="1162"/>
      <c r="EE102" s="1162"/>
      <c r="EF102" s="1162"/>
      <c r="EG102" s="1162"/>
      <c r="EH102" s="1162"/>
      <c r="EI102" s="1162"/>
      <c r="EJ102" s="1162"/>
      <c r="EK102" s="1162"/>
      <c r="EL102" s="1162"/>
      <c r="EM102" s="1162"/>
    </row>
    <row r="103" spans="1:143" s="875" customFormat="1">
      <c r="A103" s="877"/>
      <c r="B103" s="877"/>
      <c r="C103" s="877"/>
      <c r="D103" s="877"/>
      <c r="E103" s="877"/>
      <c r="F103" s="877"/>
      <c r="G103" s="877"/>
      <c r="H103" s="877"/>
      <c r="I103" s="877"/>
      <c r="J103" s="877"/>
      <c r="K103" s="877"/>
      <c r="L103" s="877"/>
      <c r="DZ103" s="1162"/>
      <c r="EA103" s="1162"/>
      <c r="EB103" s="1162"/>
      <c r="EC103" s="1162"/>
      <c r="ED103" s="1162"/>
      <c r="EE103" s="1162"/>
      <c r="EF103" s="1162"/>
      <c r="EG103" s="1162"/>
      <c r="EH103" s="1162"/>
      <c r="EI103" s="1162"/>
      <c r="EJ103" s="1162"/>
      <c r="EK103" s="1162"/>
      <c r="EL103" s="1162"/>
      <c r="EM103" s="1162"/>
    </row>
    <row r="104" spans="1:143" s="875" customFormat="1">
      <c r="A104" s="877"/>
      <c r="B104" s="877"/>
      <c r="C104" s="877"/>
      <c r="D104" s="877"/>
      <c r="E104" s="877"/>
      <c r="F104" s="877"/>
      <c r="G104" s="877"/>
      <c r="H104" s="877"/>
      <c r="I104" s="877"/>
      <c r="J104" s="877"/>
      <c r="K104" s="877"/>
      <c r="L104" s="877"/>
      <c r="DZ104" s="1162"/>
      <c r="EA104" s="1162"/>
      <c r="EB104" s="1162"/>
      <c r="EC104" s="1162"/>
      <c r="ED104" s="1162"/>
      <c r="EE104" s="1162"/>
      <c r="EF104" s="1162"/>
      <c r="EG104" s="1162"/>
      <c r="EH104" s="1162"/>
      <c r="EI104" s="1162"/>
      <c r="EJ104" s="1162"/>
      <c r="EK104" s="1162"/>
      <c r="EL104" s="1162"/>
      <c r="EM104" s="1162"/>
    </row>
    <row r="105" spans="1:143" s="875" customFormat="1">
      <c r="A105" s="877"/>
      <c r="B105" s="877"/>
      <c r="C105" s="877"/>
      <c r="D105" s="877"/>
      <c r="E105" s="877"/>
      <c r="F105" s="877"/>
      <c r="G105" s="877"/>
      <c r="H105" s="877"/>
      <c r="I105" s="877"/>
      <c r="J105" s="877"/>
      <c r="K105" s="877"/>
      <c r="L105" s="877"/>
      <c r="DZ105" s="1162"/>
      <c r="EA105" s="1162"/>
      <c r="EB105" s="1162"/>
      <c r="EC105" s="1162"/>
      <c r="ED105" s="1162"/>
      <c r="EE105" s="1162"/>
      <c r="EF105" s="1162"/>
      <c r="EG105" s="1162"/>
      <c r="EH105" s="1162"/>
      <c r="EI105" s="1162"/>
      <c r="EJ105" s="1162"/>
      <c r="EK105" s="1162"/>
      <c r="EL105" s="1162"/>
      <c r="EM105" s="1162"/>
    </row>
    <row r="106" spans="1:143" s="875" customFormat="1">
      <c r="A106" s="877"/>
      <c r="B106" s="877"/>
      <c r="C106" s="877"/>
      <c r="D106" s="877"/>
      <c r="E106" s="877"/>
      <c r="F106" s="877"/>
      <c r="G106" s="877"/>
      <c r="H106" s="877"/>
      <c r="I106" s="877"/>
      <c r="J106" s="877"/>
      <c r="K106" s="877"/>
      <c r="L106" s="877"/>
      <c r="DZ106" s="1162"/>
      <c r="EA106" s="1162"/>
      <c r="EB106" s="1162"/>
      <c r="EC106" s="1162"/>
      <c r="ED106" s="1162"/>
      <c r="EE106" s="1162"/>
      <c r="EF106" s="1162"/>
      <c r="EG106" s="1162"/>
      <c r="EH106" s="1162"/>
      <c r="EI106" s="1162"/>
      <c r="EJ106" s="1162"/>
      <c r="EK106" s="1162"/>
      <c r="EL106" s="1162"/>
      <c r="EM106" s="1162"/>
    </row>
    <row r="107" spans="1:143" s="875" customFormat="1">
      <c r="A107" s="877"/>
      <c r="B107" s="877"/>
      <c r="C107" s="877"/>
      <c r="D107" s="877"/>
      <c r="E107" s="877"/>
      <c r="F107" s="877"/>
      <c r="G107" s="877"/>
      <c r="H107" s="877"/>
      <c r="I107" s="877"/>
      <c r="J107" s="877"/>
      <c r="K107" s="877"/>
      <c r="L107" s="877"/>
      <c r="DZ107" s="1162"/>
      <c r="EA107" s="1162"/>
      <c r="EB107" s="1162"/>
      <c r="EC107" s="1162"/>
      <c r="ED107" s="1162"/>
      <c r="EE107" s="1162"/>
      <c r="EF107" s="1162"/>
      <c r="EG107" s="1162"/>
      <c r="EH107" s="1162"/>
      <c r="EI107" s="1162"/>
      <c r="EJ107" s="1162"/>
      <c r="EK107" s="1162"/>
      <c r="EL107" s="1162"/>
      <c r="EM107" s="1162"/>
    </row>
    <row r="108" spans="1:143" s="875" customFormat="1">
      <c r="A108" s="877"/>
      <c r="B108" s="877"/>
      <c r="C108" s="877"/>
      <c r="D108" s="877"/>
      <c r="E108" s="877"/>
      <c r="F108" s="877"/>
      <c r="G108" s="877"/>
      <c r="H108" s="877"/>
      <c r="I108" s="877"/>
      <c r="J108" s="877"/>
      <c r="K108" s="877"/>
      <c r="L108" s="877"/>
      <c r="DZ108" s="1162"/>
      <c r="EA108" s="1162"/>
      <c r="EB108" s="1162"/>
      <c r="EC108" s="1162"/>
      <c r="ED108" s="1162"/>
      <c r="EE108" s="1162"/>
      <c r="EF108" s="1162"/>
      <c r="EG108" s="1162"/>
      <c r="EH108" s="1162"/>
      <c r="EI108" s="1162"/>
      <c r="EJ108" s="1162"/>
      <c r="EK108" s="1162"/>
      <c r="EL108" s="1162"/>
      <c r="EM108" s="1162"/>
    </row>
    <row r="109" spans="1:143" s="875" customFormat="1">
      <c r="A109" s="877"/>
      <c r="B109" s="877"/>
      <c r="C109" s="877"/>
      <c r="D109" s="877"/>
      <c r="E109" s="877"/>
      <c r="F109" s="877"/>
      <c r="G109" s="877"/>
      <c r="H109" s="877"/>
      <c r="I109" s="877"/>
      <c r="J109" s="877"/>
      <c r="K109" s="877"/>
      <c r="L109" s="877"/>
      <c r="DZ109" s="1162"/>
      <c r="EA109" s="1162"/>
      <c r="EB109" s="1162"/>
      <c r="EC109" s="1162"/>
      <c r="ED109" s="1162"/>
      <c r="EE109" s="1162"/>
      <c r="EF109" s="1162"/>
      <c r="EG109" s="1162"/>
      <c r="EH109" s="1162"/>
      <c r="EI109" s="1162"/>
      <c r="EJ109" s="1162"/>
      <c r="EK109" s="1162"/>
      <c r="EL109" s="1162"/>
      <c r="EM109" s="1162"/>
    </row>
    <row r="110" spans="1:143" s="875" customFormat="1">
      <c r="A110" s="877"/>
      <c r="B110" s="877"/>
      <c r="C110" s="877"/>
      <c r="D110" s="877"/>
      <c r="E110" s="877"/>
      <c r="F110" s="877"/>
      <c r="G110" s="877"/>
      <c r="H110" s="877"/>
      <c r="I110" s="877"/>
      <c r="J110" s="877"/>
      <c r="K110" s="877"/>
      <c r="L110" s="877"/>
      <c r="DZ110" s="1162"/>
      <c r="EA110" s="1162"/>
      <c r="EB110" s="1162"/>
      <c r="EC110" s="1162"/>
      <c r="ED110" s="1162"/>
      <c r="EE110" s="1162"/>
      <c r="EF110" s="1162"/>
      <c r="EG110" s="1162"/>
      <c r="EH110" s="1162"/>
      <c r="EI110" s="1162"/>
      <c r="EJ110" s="1162"/>
      <c r="EK110" s="1162"/>
      <c r="EL110" s="1162"/>
      <c r="EM110" s="1162"/>
    </row>
    <row r="111" spans="1:143" s="875" customFormat="1">
      <c r="A111" s="877"/>
      <c r="B111" s="877"/>
      <c r="C111" s="877"/>
      <c r="D111" s="877"/>
      <c r="E111" s="877"/>
      <c r="F111" s="877"/>
      <c r="G111" s="877"/>
      <c r="H111" s="877"/>
      <c r="I111" s="877"/>
      <c r="J111" s="877"/>
      <c r="K111" s="877"/>
      <c r="L111" s="877"/>
      <c r="DZ111" s="1162"/>
      <c r="EA111" s="1162"/>
      <c r="EB111" s="1162"/>
      <c r="EC111" s="1162"/>
      <c r="ED111" s="1162"/>
      <c r="EE111" s="1162"/>
      <c r="EF111" s="1162"/>
      <c r="EG111" s="1162"/>
      <c r="EH111" s="1162"/>
      <c r="EI111" s="1162"/>
      <c r="EJ111" s="1162"/>
      <c r="EK111" s="1162"/>
      <c r="EL111" s="1162"/>
      <c r="EM111" s="1162"/>
    </row>
    <row r="112" spans="1:143" s="875" customFormat="1">
      <c r="A112" s="877"/>
      <c r="B112" s="877"/>
      <c r="C112" s="877"/>
      <c r="D112" s="877"/>
      <c r="E112" s="877"/>
      <c r="F112" s="877"/>
      <c r="G112" s="877"/>
      <c r="H112" s="877"/>
      <c r="I112" s="877"/>
      <c r="J112" s="877"/>
      <c r="K112" s="877"/>
      <c r="L112" s="877"/>
      <c r="DZ112" s="1162"/>
      <c r="EA112" s="1162"/>
      <c r="EB112" s="1162"/>
      <c r="EC112" s="1162"/>
      <c r="ED112" s="1162"/>
      <c r="EE112" s="1162"/>
      <c r="EF112" s="1162"/>
      <c r="EG112" s="1162"/>
      <c r="EH112" s="1162"/>
      <c r="EI112" s="1162"/>
      <c r="EJ112" s="1162"/>
      <c r="EK112" s="1162"/>
      <c r="EL112" s="1162"/>
      <c r="EM112" s="1162"/>
    </row>
    <row r="113" spans="1:143" s="875" customFormat="1">
      <c r="A113" s="877"/>
      <c r="B113" s="877"/>
      <c r="C113" s="877"/>
      <c r="D113" s="877"/>
      <c r="E113" s="877"/>
      <c r="F113" s="877"/>
      <c r="G113" s="877"/>
      <c r="H113" s="877"/>
      <c r="I113" s="877"/>
      <c r="J113" s="877"/>
      <c r="K113" s="877"/>
      <c r="L113" s="877"/>
      <c r="DZ113" s="1162"/>
      <c r="EA113" s="1162"/>
      <c r="EB113" s="1162"/>
      <c r="EC113" s="1162"/>
      <c r="ED113" s="1162"/>
      <c r="EE113" s="1162"/>
      <c r="EF113" s="1162"/>
      <c r="EG113" s="1162"/>
      <c r="EH113" s="1162"/>
      <c r="EI113" s="1162"/>
      <c r="EJ113" s="1162"/>
      <c r="EK113" s="1162"/>
      <c r="EL113" s="1162"/>
      <c r="EM113" s="1162"/>
    </row>
    <row r="114" spans="1:143" s="875" customFormat="1">
      <c r="A114" s="877"/>
      <c r="B114" s="877"/>
      <c r="C114" s="877"/>
      <c r="D114" s="877"/>
      <c r="E114" s="877"/>
      <c r="F114" s="877"/>
      <c r="G114" s="877"/>
      <c r="H114" s="877"/>
      <c r="I114" s="877"/>
      <c r="J114" s="877"/>
      <c r="K114" s="877"/>
      <c r="L114" s="877"/>
      <c r="DZ114" s="1162"/>
      <c r="EA114" s="1162"/>
      <c r="EB114" s="1162"/>
      <c r="EC114" s="1162"/>
      <c r="ED114" s="1162"/>
      <c r="EE114" s="1162"/>
      <c r="EF114" s="1162"/>
      <c r="EG114" s="1162"/>
      <c r="EH114" s="1162"/>
      <c r="EI114" s="1162"/>
      <c r="EJ114" s="1162"/>
      <c r="EK114" s="1162"/>
      <c r="EL114" s="1162"/>
      <c r="EM114" s="1162"/>
    </row>
    <row r="115" spans="1:143" s="875" customFormat="1">
      <c r="A115" s="877"/>
      <c r="B115" s="877"/>
      <c r="C115" s="877"/>
      <c r="D115" s="877"/>
      <c r="E115" s="877"/>
      <c r="F115" s="877"/>
      <c r="G115" s="877"/>
      <c r="H115" s="877"/>
      <c r="I115" s="877"/>
      <c r="J115" s="877"/>
      <c r="K115" s="877"/>
      <c r="L115" s="877"/>
      <c r="DZ115" s="1162"/>
      <c r="EA115" s="1162"/>
      <c r="EB115" s="1162"/>
      <c r="EC115" s="1162"/>
      <c r="ED115" s="1162"/>
      <c r="EE115" s="1162"/>
      <c r="EF115" s="1162"/>
      <c r="EG115" s="1162"/>
      <c r="EH115" s="1162"/>
      <c r="EI115" s="1162"/>
      <c r="EJ115" s="1162"/>
      <c r="EK115" s="1162"/>
      <c r="EL115" s="1162"/>
      <c r="EM115" s="1162"/>
    </row>
    <row r="116" spans="1:143" s="875" customFormat="1">
      <c r="A116" s="877"/>
      <c r="B116" s="877"/>
      <c r="C116" s="877"/>
      <c r="D116" s="877"/>
      <c r="E116" s="877"/>
      <c r="F116" s="877"/>
      <c r="G116" s="877"/>
      <c r="H116" s="877"/>
      <c r="I116" s="877"/>
      <c r="J116" s="877"/>
      <c r="K116" s="877"/>
      <c r="L116" s="877"/>
      <c r="DZ116" s="1162"/>
      <c r="EA116" s="1162"/>
      <c r="EB116" s="1162"/>
      <c r="EC116" s="1162"/>
      <c r="ED116" s="1162"/>
      <c r="EE116" s="1162"/>
      <c r="EF116" s="1162"/>
      <c r="EG116" s="1162"/>
      <c r="EH116" s="1162"/>
      <c r="EI116" s="1162"/>
      <c r="EJ116" s="1162"/>
      <c r="EK116" s="1162"/>
      <c r="EL116" s="1162"/>
      <c r="EM116" s="1162"/>
    </row>
    <row r="117" spans="1:143" s="875" customFormat="1">
      <c r="A117" s="877"/>
      <c r="B117" s="877"/>
      <c r="C117" s="877"/>
      <c r="D117" s="877"/>
      <c r="E117" s="877"/>
      <c r="F117" s="877"/>
      <c r="G117" s="877"/>
      <c r="H117" s="877"/>
      <c r="I117" s="877"/>
      <c r="J117" s="877"/>
      <c r="K117" s="877"/>
      <c r="L117" s="877"/>
      <c r="DZ117" s="1162"/>
      <c r="EA117" s="1162"/>
      <c r="EB117" s="1162"/>
      <c r="EC117" s="1162"/>
      <c r="ED117" s="1162"/>
      <c r="EE117" s="1162"/>
      <c r="EF117" s="1162"/>
      <c r="EG117" s="1162"/>
      <c r="EH117" s="1162"/>
      <c r="EI117" s="1162"/>
      <c r="EJ117" s="1162"/>
      <c r="EK117" s="1162"/>
      <c r="EL117" s="1162"/>
      <c r="EM117" s="1162"/>
    </row>
    <row r="118" spans="1:143" s="875" customFormat="1">
      <c r="A118" s="877"/>
      <c r="B118" s="877"/>
      <c r="C118" s="877"/>
      <c r="D118" s="877"/>
      <c r="E118" s="877"/>
      <c r="F118" s="877"/>
      <c r="G118" s="877"/>
      <c r="H118" s="877"/>
      <c r="I118" s="877"/>
      <c r="J118" s="877"/>
      <c r="K118" s="877"/>
      <c r="L118" s="877"/>
      <c r="DZ118" s="1162"/>
      <c r="EA118" s="1162"/>
      <c r="EB118" s="1162"/>
      <c r="EC118" s="1162"/>
      <c r="ED118" s="1162"/>
      <c r="EE118" s="1162"/>
      <c r="EF118" s="1162"/>
      <c r="EG118" s="1162"/>
      <c r="EH118" s="1162"/>
      <c r="EI118" s="1162"/>
      <c r="EJ118" s="1162"/>
      <c r="EK118" s="1162"/>
      <c r="EL118" s="1162"/>
      <c r="EM118" s="1162"/>
    </row>
    <row r="119" spans="1:143" s="875" customFormat="1">
      <c r="A119" s="877"/>
      <c r="B119" s="877"/>
      <c r="C119" s="877"/>
      <c r="D119" s="877"/>
      <c r="E119" s="877"/>
      <c r="F119" s="877"/>
      <c r="G119" s="877"/>
      <c r="H119" s="877"/>
      <c r="I119" s="877"/>
      <c r="J119" s="877"/>
      <c r="K119" s="877"/>
      <c r="L119" s="877"/>
      <c r="DZ119" s="1162"/>
      <c r="EA119" s="1162"/>
      <c r="EB119" s="1162"/>
      <c r="EC119" s="1162"/>
      <c r="ED119" s="1162"/>
      <c r="EE119" s="1162"/>
      <c r="EF119" s="1162"/>
      <c r="EG119" s="1162"/>
      <c r="EH119" s="1162"/>
      <c r="EI119" s="1162"/>
      <c r="EJ119" s="1162"/>
      <c r="EK119" s="1162"/>
      <c r="EL119" s="1162"/>
      <c r="EM119" s="1162"/>
    </row>
    <row r="120" spans="1:143" s="875" customFormat="1">
      <c r="A120" s="877"/>
      <c r="B120" s="877"/>
      <c r="C120" s="877"/>
      <c r="D120" s="877"/>
      <c r="E120" s="877"/>
      <c r="F120" s="877"/>
      <c r="G120" s="877"/>
      <c r="H120" s="877"/>
      <c r="I120" s="877"/>
      <c r="J120" s="877"/>
      <c r="K120" s="877"/>
      <c r="L120" s="877"/>
      <c r="DZ120" s="1162"/>
      <c r="EA120" s="1162"/>
      <c r="EB120" s="1162"/>
      <c r="EC120" s="1162"/>
      <c r="ED120" s="1162"/>
      <c r="EE120" s="1162"/>
      <c r="EF120" s="1162"/>
      <c r="EG120" s="1162"/>
      <c r="EH120" s="1162"/>
      <c r="EI120" s="1162"/>
      <c r="EJ120" s="1162"/>
      <c r="EK120" s="1162"/>
      <c r="EL120" s="1162"/>
      <c r="EM120" s="1162"/>
    </row>
    <row r="121" spans="1:143" s="875" customFormat="1">
      <c r="A121" s="877"/>
      <c r="B121" s="877"/>
      <c r="C121" s="877"/>
      <c r="D121" s="877"/>
      <c r="E121" s="877"/>
      <c r="F121" s="877"/>
      <c r="G121" s="877"/>
      <c r="H121" s="877"/>
      <c r="I121" s="877"/>
      <c r="J121" s="877"/>
      <c r="K121" s="877"/>
      <c r="L121" s="877"/>
      <c r="DZ121" s="1162"/>
      <c r="EA121" s="1162"/>
      <c r="EB121" s="1162"/>
      <c r="EC121" s="1162"/>
      <c r="ED121" s="1162"/>
      <c r="EE121" s="1162"/>
      <c r="EF121" s="1162"/>
      <c r="EG121" s="1162"/>
      <c r="EH121" s="1162"/>
      <c r="EI121" s="1162"/>
      <c r="EJ121" s="1162"/>
      <c r="EK121" s="1162"/>
      <c r="EL121" s="1162"/>
      <c r="EM121" s="1162"/>
    </row>
    <row r="122" spans="1:143" s="875" customFormat="1">
      <c r="A122" s="877"/>
      <c r="B122" s="877"/>
      <c r="C122" s="877"/>
      <c r="D122" s="877"/>
      <c r="E122" s="877"/>
      <c r="F122" s="877"/>
      <c r="G122" s="877"/>
      <c r="H122" s="877"/>
      <c r="I122" s="877"/>
      <c r="J122" s="877"/>
      <c r="K122" s="877"/>
      <c r="L122" s="877"/>
      <c r="DZ122" s="1162"/>
      <c r="EA122" s="1162"/>
      <c r="EB122" s="1162"/>
      <c r="EC122" s="1162"/>
      <c r="ED122" s="1162"/>
      <c r="EE122" s="1162"/>
      <c r="EF122" s="1162"/>
      <c r="EG122" s="1162"/>
      <c r="EH122" s="1162"/>
      <c r="EI122" s="1162"/>
      <c r="EJ122" s="1162"/>
      <c r="EK122" s="1162"/>
      <c r="EL122" s="1162"/>
      <c r="EM122" s="1162"/>
    </row>
    <row r="123" spans="1:143" s="875" customFormat="1">
      <c r="A123" s="877"/>
      <c r="B123" s="877"/>
      <c r="C123" s="877"/>
      <c r="D123" s="877"/>
      <c r="E123" s="877"/>
      <c r="F123" s="877"/>
      <c r="G123" s="877"/>
      <c r="H123" s="877"/>
      <c r="I123" s="877"/>
      <c r="J123" s="877"/>
      <c r="K123" s="877"/>
      <c r="L123" s="877"/>
      <c r="DZ123" s="1162"/>
      <c r="EA123" s="1162"/>
      <c r="EB123" s="1162"/>
      <c r="EC123" s="1162"/>
      <c r="ED123" s="1162"/>
      <c r="EE123" s="1162"/>
      <c r="EF123" s="1162"/>
      <c r="EG123" s="1162"/>
      <c r="EH123" s="1162"/>
      <c r="EI123" s="1162"/>
      <c r="EJ123" s="1162"/>
      <c r="EK123" s="1162"/>
      <c r="EL123" s="1162"/>
      <c r="EM123" s="1162"/>
    </row>
    <row r="124" spans="1:143" s="875" customFormat="1">
      <c r="A124" s="877"/>
      <c r="B124" s="877"/>
      <c r="C124" s="877"/>
      <c r="D124" s="877"/>
      <c r="E124" s="877"/>
      <c r="F124" s="877"/>
      <c r="G124" s="877"/>
      <c r="H124" s="877"/>
      <c r="I124" s="877"/>
      <c r="J124" s="877"/>
      <c r="K124" s="877"/>
      <c r="L124" s="877"/>
      <c r="DZ124" s="1162"/>
      <c r="EA124" s="1162"/>
      <c r="EB124" s="1162"/>
      <c r="EC124" s="1162"/>
      <c r="ED124" s="1162"/>
      <c r="EE124" s="1162"/>
      <c r="EF124" s="1162"/>
      <c r="EG124" s="1162"/>
      <c r="EH124" s="1162"/>
      <c r="EI124" s="1162"/>
      <c r="EJ124" s="1162"/>
      <c r="EK124" s="1162"/>
      <c r="EL124" s="1162"/>
      <c r="EM124" s="1162"/>
    </row>
    <row r="125" spans="1:143" s="875" customFormat="1">
      <c r="A125" s="877"/>
      <c r="B125" s="877"/>
      <c r="C125" s="877"/>
      <c r="D125" s="877"/>
      <c r="E125" s="877"/>
      <c r="F125" s="877"/>
      <c r="G125" s="877"/>
      <c r="H125" s="877"/>
      <c r="I125" s="877"/>
      <c r="J125" s="877"/>
      <c r="K125" s="877"/>
      <c r="L125" s="877"/>
      <c r="DZ125" s="1162"/>
      <c r="EA125" s="1162"/>
      <c r="EB125" s="1162"/>
      <c r="EC125" s="1162"/>
      <c r="ED125" s="1162"/>
      <c r="EE125" s="1162"/>
      <c r="EF125" s="1162"/>
      <c r="EG125" s="1162"/>
      <c r="EH125" s="1162"/>
      <c r="EI125" s="1162"/>
      <c r="EJ125" s="1162"/>
      <c r="EK125" s="1162"/>
      <c r="EL125" s="1162"/>
      <c r="EM125" s="1162"/>
    </row>
    <row r="126" spans="1:143" s="875" customFormat="1">
      <c r="A126" s="877"/>
      <c r="B126" s="877"/>
      <c r="C126" s="877"/>
      <c r="D126" s="877"/>
      <c r="E126" s="877"/>
      <c r="F126" s="877"/>
      <c r="G126" s="877"/>
      <c r="H126" s="877"/>
      <c r="I126" s="877"/>
      <c r="J126" s="877"/>
      <c r="K126" s="877"/>
      <c r="L126" s="877"/>
      <c r="DZ126" s="1162"/>
      <c r="EA126" s="1162"/>
      <c r="EB126" s="1162"/>
      <c r="EC126" s="1162"/>
      <c r="ED126" s="1162"/>
      <c r="EE126" s="1162"/>
      <c r="EF126" s="1162"/>
      <c r="EG126" s="1162"/>
      <c r="EH126" s="1162"/>
      <c r="EI126" s="1162"/>
      <c r="EJ126" s="1162"/>
      <c r="EK126" s="1162"/>
      <c r="EL126" s="1162"/>
      <c r="EM126" s="1162"/>
    </row>
    <row r="127" spans="1:143" s="875" customFormat="1">
      <c r="A127" s="877"/>
      <c r="B127" s="877"/>
      <c r="C127" s="877"/>
      <c r="D127" s="877"/>
      <c r="E127" s="877"/>
      <c r="F127" s="877"/>
      <c r="G127" s="877"/>
      <c r="H127" s="877"/>
      <c r="I127" s="877"/>
      <c r="J127" s="877"/>
      <c r="K127" s="877"/>
      <c r="L127" s="877"/>
      <c r="DZ127" s="1162"/>
      <c r="EA127" s="1162"/>
      <c r="EB127" s="1162"/>
      <c r="EC127" s="1162"/>
      <c r="ED127" s="1162"/>
      <c r="EE127" s="1162"/>
      <c r="EF127" s="1162"/>
      <c r="EG127" s="1162"/>
      <c r="EH127" s="1162"/>
      <c r="EI127" s="1162"/>
      <c r="EJ127" s="1162"/>
      <c r="EK127" s="1162"/>
      <c r="EL127" s="1162"/>
      <c r="EM127" s="1162"/>
    </row>
    <row r="128" spans="1:143" s="875" customFormat="1">
      <c r="A128" s="877"/>
      <c r="B128" s="877"/>
      <c r="C128" s="877"/>
      <c r="D128" s="877"/>
      <c r="E128" s="877"/>
      <c r="F128" s="877"/>
      <c r="G128" s="877"/>
      <c r="H128" s="877"/>
      <c r="I128" s="877"/>
      <c r="J128" s="877"/>
      <c r="K128" s="877"/>
      <c r="L128" s="877"/>
      <c r="DZ128" s="1162"/>
      <c r="EA128" s="1162"/>
      <c r="EB128" s="1162"/>
      <c r="EC128" s="1162"/>
      <c r="ED128" s="1162"/>
      <c r="EE128" s="1162"/>
      <c r="EF128" s="1162"/>
      <c r="EG128" s="1162"/>
      <c r="EH128" s="1162"/>
      <c r="EI128" s="1162"/>
      <c r="EJ128" s="1162"/>
      <c r="EK128" s="1162"/>
      <c r="EL128" s="1162"/>
      <c r="EM128" s="1162"/>
    </row>
    <row r="129" spans="1:143" s="875" customFormat="1">
      <c r="A129" s="877"/>
      <c r="B129" s="877"/>
      <c r="C129" s="877"/>
      <c r="D129" s="877"/>
      <c r="E129" s="877"/>
      <c r="F129" s="877"/>
      <c r="G129" s="877"/>
      <c r="H129" s="877"/>
      <c r="I129" s="877"/>
      <c r="J129" s="877"/>
      <c r="K129" s="877"/>
      <c r="L129" s="877"/>
      <c r="DZ129" s="1162"/>
      <c r="EA129" s="1162"/>
      <c r="EB129" s="1162"/>
      <c r="EC129" s="1162"/>
      <c r="ED129" s="1162"/>
      <c r="EE129" s="1162"/>
      <c r="EF129" s="1162"/>
      <c r="EG129" s="1162"/>
      <c r="EH129" s="1162"/>
      <c r="EI129" s="1162"/>
      <c r="EJ129" s="1162"/>
      <c r="EK129" s="1162"/>
      <c r="EL129" s="1162"/>
      <c r="EM129" s="1162"/>
    </row>
    <row r="130" spans="1:143" s="875" customFormat="1">
      <c r="A130" s="877"/>
      <c r="B130" s="877"/>
      <c r="C130" s="877"/>
      <c r="D130" s="877"/>
      <c r="E130" s="877"/>
      <c r="F130" s="877"/>
      <c r="G130" s="877"/>
      <c r="H130" s="877"/>
      <c r="I130" s="877"/>
      <c r="J130" s="877"/>
      <c r="K130" s="877"/>
      <c r="L130" s="877"/>
      <c r="DZ130" s="1162"/>
      <c r="EA130" s="1162"/>
      <c r="EB130" s="1162"/>
      <c r="EC130" s="1162"/>
      <c r="ED130" s="1162"/>
      <c r="EE130" s="1162"/>
      <c r="EF130" s="1162"/>
      <c r="EG130" s="1162"/>
      <c r="EH130" s="1162"/>
      <c r="EI130" s="1162"/>
      <c r="EJ130" s="1162"/>
      <c r="EK130" s="1162"/>
      <c r="EL130" s="1162"/>
      <c r="EM130" s="1162"/>
    </row>
    <row r="131" spans="1:143" s="875" customFormat="1">
      <c r="A131" s="877"/>
      <c r="B131" s="877"/>
      <c r="C131" s="877"/>
      <c r="D131" s="877"/>
      <c r="E131" s="877"/>
      <c r="F131" s="877"/>
      <c r="G131" s="877"/>
      <c r="H131" s="877"/>
      <c r="I131" s="877"/>
      <c r="J131" s="877"/>
      <c r="K131" s="877"/>
      <c r="L131" s="877"/>
      <c r="DZ131" s="1162"/>
      <c r="EA131" s="1162"/>
      <c r="EB131" s="1162"/>
      <c r="EC131" s="1162"/>
      <c r="ED131" s="1162"/>
      <c r="EE131" s="1162"/>
      <c r="EF131" s="1162"/>
      <c r="EG131" s="1162"/>
      <c r="EH131" s="1162"/>
      <c r="EI131" s="1162"/>
      <c r="EJ131" s="1162"/>
      <c r="EK131" s="1162"/>
      <c r="EL131" s="1162"/>
      <c r="EM131" s="1162"/>
    </row>
    <row r="132" spans="1:143" s="875" customFormat="1">
      <c r="A132" s="877"/>
      <c r="B132" s="877"/>
      <c r="C132" s="877"/>
      <c r="D132" s="877"/>
      <c r="E132" s="877"/>
      <c r="F132" s="877"/>
      <c r="G132" s="877"/>
      <c r="H132" s="877"/>
      <c r="I132" s="877"/>
      <c r="J132" s="877"/>
      <c r="K132" s="877"/>
      <c r="L132" s="877"/>
      <c r="DZ132" s="1162"/>
      <c r="EA132" s="1162"/>
      <c r="EB132" s="1162"/>
      <c r="EC132" s="1162"/>
      <c r="ED132" s="1162"/>
      <c r="EE132" s="1162"/>
      <c r="EF132" s="1162"/>
      <c r="EG132" s="1162"/>
      <c r="EH132" s="1162"/>
      <c r="EI132" s="1162"/>
      <c r="EJ132" s="1162"/>
      <c r="EK132" s="1162"/>
      <c r="EL132" s="1162"/>
      <c r="EM132" s="1162"/>
    </row>
    <row r="133" spans="1:143" s="875" customFormat="1">
      <c r="A133" s="877"/>
      <c r="B133" s="877"/>
      <c r="C133" s="877"/>
      <c r="D133" s="877"/>
      <c r="E133" s="877"/>
      <c r="F133" s="877"/>
      <c r="G133" s="877"/>
      <c r="H133" s="877"/>
      <c r="I133" s="877"/>
      <c r="J133" s="877"/>
      <c r="K133" s="877"/>
      <c r="L133" s="877"/>
      <c r="DZ133" s="1162"/>
      <c r="EA133" s="1162"/>
      <c r="EB133" s="1162"/>
      <c r="EC133" s="1162"/>
      <c r="ED133" s="1162"/>
      <c r="EE133" s="1162"/>
      <c r="EF133" s="1162"/>
      <c r="EG133" s="1162"/>
      <c r="EH133" s="1162"/>
      <c r="EI133" s="1162"/>
      <c r="EJ133" s="1162"/>
      <c r="EK133" s="1162"/>
      <c r="EL133" s="1162"/>
      <c r="EM133" s="1162"/>
    </row>
    <row r="134" spans="1:143" s="875" customFormat="1">
      <c r="A134" s="877"/>
      <c r="B134" s="877"/>
      <c r="C134" s="877"/>
      <c r="D134" s="877"/>
      <c r="E134" s="877"/>
      <c r="F134" s="877"/>
      <c r="G134" s="877"/>
      <c r="H134" s="877"/>
      <c r="I134" s="877"/>
      <c r="J134" s="877"/>
      <c r="K134" s="877"/>
      <c r="L134" s="877"/>
      <c r="DZ134" s="1162"/>
      <c r="EA134" s="1162"/>
      <c r="EB134" s="1162"/>
      <c r="EC134" s="1162"/>
      <c r="ED134" s="1162"/>
      <c r="EE134" s="1162"/>
      <c r="EF134" s="1162"/>
      <c r="EG134" s="1162"/>
      <c r="EH134" s="1162"/>
      <c r="EI134" s="1162"/>
      <c r="EJ134" s="1162"/>
      <c r="EK134" s="1162"/>
      <c r="EL134" s="1162"/>
      <c r="EM134" s="1162"/>
    </row>
    <row r="135" spans="1:143" s="875" customFormat="1">
      <c r="A135" s="877"/>
      <c r="B135" s="877"/>
      <c r="C135" s="877"/>
      <c r="D135" s="877"/>
      <c r="E135" s="877"/>
      <c r="F135" s="877"/>
      <c r="G135" s="877"/>
      <c r="H135" s="877"/>
      <c r="I135" s="877"/>
      <c r="J135" s="877"/>
      <c r="K135" s="877"/>
      <c r="L135" s="877"/>
      <c r="DZ135" s="1162"/>
      <c r="EA135" s="1162"/>
      <c r="EB135" s="1162"/>
      <c r="EC135" s="1162"/>
      <c r="ED135" s="1162"/>
      <c r="EE135" s="1162"/>
      <c r="EF135" s="1162"/>
      <c r="EG135" s="1162"/>
      <c r="EH135" s="1162"/>
      <c r="EI135" s="1162"/>
      <c r="EJ135" s="1162"/>
      <c r="EK135" s="1162"/>
      <c r="EL135" s="1162"/>
      <c r="EM135" s="1162"/>
    </row>
    <row r="136" spans="1:143" s="875" customFormat="1">
      <c r="A136" s="877"/>
      <c r="B136" s="877"/>
      <c r="C136" s="877"/>
      <c r="D136" s="877"/>
      <c r="E136" s="877"/>
      <c r="F136" s="877"/>
      <c r="G136" s="877"/>
      <c r="H136" s="877"/>
      <c r="I136" s="877"/>
      <c r="J136" s="877"/>
      <c r="K136" s="877"/>
      <c r="L136" s="877"/>
      <c r="DZ136" s="1162"/>
      <c r="EA136" s="1162"/>
      <c r="EB136" s="1162"/>
      <c r="EC136" s="1162"/>
      <c r="ED136" s="1162"/>
      <c r="EE136" s="1162"/>
      <c r="EF136" s="1162"/>
      <c r="EG136" s="1162"/>
      <c r="EH136" s="1162"/>
      <c r="EI136" s="1162"/>
      <c r="EJ136" s="1162"/>
      <c r="EK136" s="1162"/>
      <c r="EL136" s="1162"/>
      <c r="EM136" s="1162"/>
    </row>
    <row r="137" spans="1:143" s="875" customFormat="1">
      <c r="A137" s="877"/>
      <c r="B137" s="877"/>
      <c r="C137" s="877"/>
      <c r="D137" s="877"/>
      <c r="E137" s="877"/>
      <c r="F137" s="877"/>
      <c r="G137" s="877"/>
      <c r="H137" s="877"/>
      <c r="I137" s="877"/>
      <c r="J137" s="877"/>
      <c r="K137" s="877"/>
      <c r="L137" s="877"/>
      <c r="DZ137" s="1162"/>
      <c r="EA137" s="1162"/>
      <c r="EB137" s="1162"/>
      <c r="EC137" s="1162"/>
      <c r="ED137" s="1162"/>
      <c r="EE137" s="1162"/>
      <c r="EF137" s="1162"/>
      <c r="EG137" s="1162"/>
      <c r="EH137" s="1162"/>
      <c r="EI137" s="1162"/>
      <c r="EJ137" s="1162"/>
      <c r="EK137" s="1162"/>
      <c r="EL137" s="1162"/>
      <c r="EM137" s="1162"/>
    </row>
    <row r="138" spans="1:143" s="875" customFormat="1">
      <c r="A138" s="877"/>
      <c r="B138" s="877"/>
      <c r="C138" s="877"/>
      <c r="D138" s="877"/>
      <c r="E138" s="877"/>
      <c r="F138" s="877"/>
      <c r="G138" s="877"/>
      <c r="H138" s="877"/>
      <c r="I138" s="877"/>
      <c r="J138" s="877"/>
      <c r="K138" s="877"/>
      <c r="L138" s="877"/>
      <c r="DZ138" s="1162"/>
      <c r="EA138" s="1162"/>
      <c r="EB138" s="1162"/>
      <c r="EC138" s="1162"/>
      <c r="ED138" s="1162"/>
      <c r="EE138" s="1162"/>
      <c r="EF138" s="1162"/>
      <c r="EG138" s="1162"/>
      <c r="EH138" s="1162"/>
      <c r="EI138" s="1162"/>
      <c r="EJ138" s="1162"/>
      <c r="EK138" s="1162"/>
      <c r="EL138" s="1162"/>
      <c r="EM138" s="1162"/>
    </row>
    <row r="139" spans="1:143" s="875" customFormat="1">
      <c r="A139" s="877"/>
      <c r="B139" s="877"/>
      <c r="C139" s="877"/>
      <c r="D139" s="877"/>
      <c r="E139" s="877"/>
      <c r="F139" s="877"/>
      <c r="G139" s="877"/>
      <c r="H139" s="877"/>
      <c r="I139" s="877"/>
      <c r="J139" s="877"/>
      <c r="K139" s="877"/>
      <c r="L139" s="877"/>
      <c r="DZ139" s="1162"/>
      <c r="EA139" s="1162"/>
      <c r="EB139" s="1162"/>
      <c r="EC139" s="1162"/>
      <c r="ED139" s="1162"/>
      <c r="EE139" s="1162"/>
      <c r="EF139" s="1162"/>
      <c r="EG139" s="1162"/>
      <c r="EH139" s="1162"/>
      <c r="EI139" s="1162"/>
      <c r="EJ139" s="1162"/>
      <c r="EK139" s="1162"/>
      <c r="EL139" s="1162"/>
      <c r="EM139" s="1162"/>
    </row>
    <row r="140" spans="1:143" s="875" customFormat="1">
      <c r="A140" s="877"/>
      <c r="B140" s="877"/>
      <c r="C140" s="877"/>
      <c r="D140" s="877"/>
      <c r="E140" s="877"/>
      <c r="F140" s="877"/>
      <c r="G140" s="877"/>
      <c r="H140" s="877"/>
      <c r="I140" s="877"/>
      <c r="J140" s="877"/>
      <c r="K140" s="877"/>
      <c r="L140" s="877"/>
      <c r="DZ140" s="1162"/>
      <c r="EA140" s="1162"/>
      <c r="EB140" s="1162"/>
      <c r="EC140" s="1162"/>
      <c r="ED140" s="1162"/>
      <c r="EE140" s="1162"/>
      <c r="EF140" s="1162"/>
      <c r="EG140" s="1162"/>
      <c r="EH140" s="1162"/>
      <c r="EI140" s="1162"/>
      <c r="EJ140" s="1162"/>
      <c r="EK140" s="1162"/>
      <c r="EL140" s="1162"/>
      <c r="EM140" s="1162"/>
    </row>
    <row r="141" spans="1:143" s="875" customFormat="1">
      <c r="A141" s="877"/>
      <c r="B141" s="877"/>
      <c r="C141" s="877"/>
      <c r="D141" s="877"/>
      <c r="E141" s="877"/>
      <c r="F141" s="877"/>
      <c r="G141" s="877"/>
      <c r="H141" s="877"/>
      <c r="I141" s="877"/>
      <c r="J141" s="877"/>
      <c r="K141" s="877"/>
      <c r="L141" s="877"/>
      <c r="DZ141" s="1162"/>
      <c r="EA141" s="1162"/>
      <c r="EB141" s="1162"/>
      <c r="EC141" s="1162"/>
      <c r="ED141" s="1162"/>
      <c r="EE141" s="1162"/>
      <c r="EF141" s="1162"/>
      <c r="EG141" s="1162"/>
      <c r="EH141" s="1162"/>
      <c r="EI141" s="1162"/>
      <c r="EJ141" s="1162"/>
      <c r="EK141" s="1162"/>
      <c r="EL141" s="1162"/>
      <c r="EM141" s="1162"/>
    </row>
    <row r="142" spans="1:143" s="875" customFormat="1">
      <c r="A142" s="877"/>
      <c r="B142" s="877"/>
      <c r="C142" s="877"/>
      <c r="D142" s="877"/>
      <c r="E142" s="877"/>
      <c r="F142" s="877"/>
      <c r="G142" s="877"/>
      <c r="H142" s="877"/>
      <c r="I142" s="877"/>
      <c r="J142" s="877"/>
      <c r="K142" s="877"/>
      <c r="L142" s="877"/>
      <c r="DZ142" s="1162"/>
      <c r="EA142" s="1162"/>
      <c r="EB142" s="1162"/>
      <c r="EC142" s="1162"/>
      <c r="ED142" s="1162"/>
      <c r="EE142" s="1162"/>
      <c r="EF142" s="1162"/>
      <c r="EG142" s="1162"/>
      <c r="EH142" s="1162"/>
      <c r="EI142" s="1162"/>
      <c r="EJ142" s="1162"/>
      <c r="EK142" s="1162"/>
      <c r="EL142" s="1162"/>
      <c r="EM142" s="1162"/>
    </row>
    <row r="143" spans="1:143" s="875" customFormat="1">
      <c r="A143" s="877"/>
      <c r="B143" s="877"/>
      <c r="C143" s="877"/>
      <c r="D143" s="877"/>
      <c r="E143" s="877"/>
      <c r="F143" s="877"/>
      <c r="G143" s="877"/>
      <c r="H143" s="877"/>
      <c r="I143" s="877"/>
      <c r="J143" s="877"/>
      <c r="K143" s="877"/>
      <c r="L143" s="877"/>
      <c r="DZ143" s="1162"/>
      <c r="EA143" s="1162"/>
      <c r="EB143" s="1162"/>
      <c r="EC143" s="1162"/>
      <c r="ED143" s="1162"/>
      <c r="EE143" s="1162"/>
      <c r="EF143" s="1162"/>
      <c r="EG143" s="1162"/>
      <c r="EH143" s="1162"/>
      <c r="EI143" s="1162"/>
      <c r="EJ143" s="1162"/>
      <c r="EK143" s="1162"/>
      <c r="EL143" s="1162"/>
      <c r="EM143" s="1162"/>
    </row>
  </sheetData>
  <sheetProtection sheet="1" objects="1" scenarios="1" formatCells="0" formatColumns="0" formatRows="0"/>
  <phoneticPr fontId="118" type="noConversion"/>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Button 1">
              <controlPr defaultSize="0" print="0" autoFill="0" autoPict="0" macro="[0]!RestQBCK">
                <anchor>
                  <from>
                    <xdr:col>13</xdr:col>
                    <xdr:colOff>333375</xdr:colOff>
                    <xdr:row>20</xdr:row>
                    <xdr:rowOff>152400</xdr:rowOff>
                  </from>
                  <to>
                    <xdr:col>14</xdr:col>
                    <xdr:colOff>495300</xdr:colOff>
                    <xdr:row>22</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dimension ref="A1:EM447"/>
  <sheetViews>
    <sheetView workbookViewId="0"/>
  </sheetViews>
  <sheetFormatPr defaultRowHeight="12.75"/>
  <cols>
    <col min="1" max="2" width="7.28515625" style="861" customWidth="1"/>
    <col min="3" max="3" width="12.7109375" style="861" customWidth="1"/>
    <col min="4" max="4" width="1.7109375" style="861" customWidth="1"/>
    <col min="5" max="7" width="11.28515625" style="861" customWidth="1"/>
    <col min="8" max="8" width="1.7109375" style="861" customWidth="1"/>
    <col min="9" max="11" width="11.28515625" style="861" customWidth="1"/>
    <col min="12" max="12" width="1.7109375" style="861" customWidth="1"/>
    <col min="13" max="27" width="9.140625" style="875"/>
    <col min="28" max="130" width="9.140625" style="349"/>
    <col min="131" max="131" width="9.140625" style="1161" customWidth="1"/>
    <col min="132" max="141" width="9.140625" style="1161" hidden="1" customWidth="1"/>
    <col min="142" max="142" width="9.140625" style="1161" customWidth="1"/>
    <col min="143" max="143" width="9.140625" style="1161"/>
    <col min="144" max="16384" width="9.140625" style="349"/>
  </cols>
  <sheetData>
    <row r="1" spans="1:142">
      <c r="A1" s="1145"/>
      <c r="B1" s="1145"/>
      <c r="C1" s="1145"/>
      <c r="D1" s="1145"/>
      <c r="E1" s="1145"/>
      <c r="F1" s="1145"/>
      <c r="G1" s="1145"/>
      <c r="H1" s="1145"/>
      <c r="I1" s="1145"/>
      <c r="J1" s="1145"/>
      <c r="K1" s="1145"/>
      <c r="L1" s="1145"/>
      <c r="EA1" s="1145"/>
      <c r="EB1" s="1145"/>
      <c r="EC1" s="1145"/>
      <c r="ED1" s="1145"/>
      <c r="EE1" s="1145"/>
      <c r="EF1" s="1145"/>
      <c r="EG1" s="1145"/>
      <c r="EH1" s="1145"/>
      <c r="EI1" s="1145"/>
      <c r="EJ1" s="1145"/>
      <c r="EK1" s="1145"/>
      <c r="EL1" s="1145"/>
    </row>
    <row r="2" spans="1:142" ht="12.75" customHeight="1">
      <c r="A2" s="1145"/>
      <c r="B2" s="1148" t="s">
        <v>439</v>
      </c>
      <c r="C2" s="1149">
        <f>PCheckEEID</f>
        <v>10001</v>
      </c>
      <c r="D2" s="1145"/>
      <c r="E2" s="1150" t="s">
        <v>134</v>
      </c>
      <c r="F2" s="1150" t="s">
        <v>349</v>
      </c>
      <c r="G2" s="1150" t="s">
        <v>256</v>
      </c>
      <c r="H2" s="1145"/>
      <c r="I2" s="1151" t="s">
        <v>124</v>
      </c>
      <c r="J2" s="1152" t="s">
        <v>153</v>
      </c>
      <c r="K2" s="1152" t="s">
        <v>127</v>
      </c>
      <c r="L2" s="1145"/>
      <c r="EA2" s="1145"/>
      <c r="EB2" s="1148" t="s">
        <v>439</v>
      </c>
      <c r="EC2" s="1149">
        <f>PCheckEEID</f>
        <v>10001</v>
      </c>
      <c r="ED2" s="1145"/>
      <c r="EE2" s="1150" t="s">
        <v>134</v>
      </c>
      <c r="EF2" s="1150" t="s">
        <v>349</v>
      </c>
      <c r="EG2" s="1150" t="s">
        <v>256</v>
      </c>
      <c r="EH2" s="1145"/>
      <c r="EI2" s="1151" t="s">
        <v>124</v>
      </c>
      <c r="EJ2" s="1152" t="s">
        <v>153</v>
      </c>
      <c r="EK2" s="1152" t="s">
        <v>127</v>
      </c>
      <c r="EL2" s="1145"/>
    </row>
    <row r="3" spans="1:142">
      <c r="A3" s="1145"/>
      <c r="B3" s="1148" t="s">
        <v>165</v>
      </c>
      <c r="C3" s="1149" t="str">
        <f>PCheckPayeeName</f>
        <v>Tifany Wang</v>
      </c>
      <c r="D3" s="1145"/>
      <c r="E3" s="1153" t="str">
        <f>Pcknametype1</f>
        <v>Regular</v>
      </c>
      <c r="F3" s="1153">
        <f>Pckhourtype1</f>
        <v>40</v>
      </c>
      <c r="G3" s="1153">
        <f>Pckamt1</f>
        <v>1080</v>
      </c>
      <c r="H3" s="1145"/>
      <c r="I3" s="1154" t="s">
        <v>201</v>
      </c>
      <c r="J3" s="1155">
        <f>PCheckCurFIT</f>
        <v>118.16</v>
      </c>
      <c r="K3" s="1155">
        <f>PCheckYTDFIT</f>
        <v>427.59000000000003</v>
      </c>
      <c r="L3" s="1145"/>
      <c r="N3" s="875" t="s">
        <v>883</v>
      </c>
      <c r="EA3" s="1145"/>
      <c r="EB3" s="1148" t="s">
        <v>165</v>
      </c>
      <c r="EC3" s="1149" t="str">
        <f>PCheckPayeeName</f>
        <v>Tifany Wang</v>
      </c>
      <c r="ED3" s="1145"/>
      <c r="EE3" s="1153" t="str">
        <f>Pcknametype1</f>
        <v>Regular</v>
      </c>
      <c r="EF3" s="1153">
        <f>Pckhourtype1</f>
        <v>40</v>
      </c>
      <c r="EG3" s="1153">
        <f>Pckamt1</f>
        <v>1080</v>
      </c>
      <c r="EH3" s="1145"/>
      <c r="EI3" s="1154" t="s">
        <v>201</v>
      </c>
      <c r="EJ3" s="1155">
        <f>PCheckCurFIT</f>
        <v>118.16</v>
      </c>
      <c r="EK3" s="1155">
        <f>PCheckYTDFIT</f>
        <v>427.59000000000003</v>
      </c>
      <c r="EL3" s="1145"/>
    </row>
    <row r="4" spans="1:142">
      <c r="A4" s="1145"/>
      <c r="B4" s="1148" t="s">
        <v>167</v>
      </c>
      <c r="C4" s="1149" t="str">
        <f>PCheckSSN</f>
        <v>XXX-XX-4561</v>
      </c>
      <c r="D4" s="1145"/>
      <c r="E4" s="1153">
        <f>Pcknametype2</f>
        <v>0</v>
      </c>
      <c r="F4" s="1153">
        <f>Pckhourtype2</f>
        <v>0</v>
      </c>
      <c r="G4" s="1153">
        <f>PckAmt2</f>
        <v>0</v>
      </c>
      <c r="H4" s="1145"/>
      <c r="I4" s="1154" t="s">
        <v>24</v>
      </c>
      <c r="J4" s="1155">
        <f>PckcurSIT</f>
        <v>14.33</v>
      </c>
      <c r="K4" s="1155">
        <f>PckytdSIT</f>
        <v>99.17</v>
      </c>
      <c r="L4" s="1145"/>
      <c r="EA4" s="1145"/>
      <c r="EB4" s="1148" t="s">
        <v>167</v>
      </c>
      <c r="EC4" s="1149" t="str">
        <f>PCheckSSN</f>
        <v>XXX-XX-4561</v>
      </c>
      <c r="ED4" s="1145"/>
      <c r="EE4" s="1153">
        <f>Pcknametype2</f>
        <v>0</v>
      </c>
      <c r="EF4" s="1153">
        <f>Pckhourtype2</f>
        <v>0</v>
      </c>
      <c r="EG4" s="1153">
        <f>PckAmt2</f>
        <v>0</v>
      </c>
      <c r="EH4" s="1145"/>
      <c r="EI4" s="1154" t="s">
        <v>24</v>
      </c>
      <c r="EJ4" s="1155">
        <f>PckcurSIT</f>
        <v>14.33</v>
      </c>
      <c r="EK4" s="1155">
        <f>PckytdSIT</f>
        <v>99.17</v>
      </c>
      <c r="EL4" s="1145"/>
    </row>
    <row r="5" spans="1:142">
      <c r="A5" s="1145"/>
      <c r="B5" s="1148" t="s">
        <v>199</v>
      </c>
      <c r="C5" s="1156">
        <f>PCheckDate</f>
        <v>43511</v>
      </c>
      <c r="D5" s="1145"/>
      <c r="E5" s="1153">
        <f>Pcknametype3</f>
        <v>0</v>
      </c>
      <c r="F5" s="1153">
        <f>Pckhourtype3</f>
        <v>0</v>
      </c>
      <c r="G5" s="1153">
        <f>PckAmt3</f>
        <v>0</v>
      </c>
      <c r="H5" s="1145"/>
      <c r="I5" s="1154" t="s">
        <v>49</v>
      </c>
      <c r="J5" s="1155">
        <f>pckcurOASDI</f>
        <v>66.959999999999994</v>
      </c>
      <c r="K5" s="1155">
        <f>pckytdOASDI</f>
        <v>200.88</v>
      </c>
      <c r="L5" s="1145"/>
      <c r="EA5" s="1145"/>
      <c r="EB5" s="1148" t="s">
        <v>199</v>
      </c>
      <c r="EC5" s="1156">
        <f>PCheckDate</f>
        <v>43511</v>
      </c>
      <c r="ED5" s="1145"/>
      <c r="EE5" s="1153">
        <f>Pcknametype3</f>
        <v>0</v>
      </c>
      <c r="EF5" s="1153">
        <f>Pckhourtype3</f>
        <v>0</v>
      </c>
      <c r="EG5" s="1153">
        <f>PckAmt3</f>
        <v>0</v>
      </c>
      <c r="EH5" s="1145"/>
      <c r="EI5" s="1154" t="s">
        <v>49</v>
      </c>
      <c r="EJ5" s="1155">
        <f>pckcurOASDI</f>
        <v>66.959999999999994</v>
      </c>
      <c r="EK5" s="1155">
        <f>pckytdOASDI</f>
        <v>200.88</v>
      </c>
      <c r="EL5" s="1145"/>
    </row>
    <row r="6" spans="1:142">
      <c r="A6" s="1145"/>
      <c r="B6" s="1148" t="s">
        <v>200</v>
      </c>
      <c r="C6" s="1149">
        <f>PChecknumber</f>
        <v>10014</v>
      </c>
      <c r="D6" s="1145"/>
      <c r="E6" s="1153">
        <f>Pcknametype4</f>
        <v>0</v>
      </c>
      <c r="F6" s="1153">
        <f>Pckhourtype4</f>
        <v>0</v>
      </c>
      <c r="G6" s="1153">
        <f>PckAmt4</f>
        <v>0</v>
      </c>
      <c r="H6" s="1145"/>
      <c r="I6" s="1154" t="s">
        <v>50</v>
      </c>
      <c r="J6" s="1155">
        <f>pckcurHI</f>
        <v>15.66</v>
      </c>
      <c r="K6" s="1155">
        <f>pckytdHI</f>
        <v>46.980000000000004</v>
      </c>
      <c r="L6" s="1145"/>
      <c r="M6" s="875" t="s">
        <v>877</v>
      </c>
      <c r="EA6" s="1145"/>
      <c r="EB6" s="1148" t="s">
        <v>200</v>
      </c>
      <c r="EC6" s="1149">
        <f>PChecknumber</f>
        <v>10014</v>
      </c>
      <c r="ED6" s="1145"/>
      <c r="EE6" s="1153">
        <f>Pcknametype4</f>
        <v>0</v>
      </c>
      <c r="EF6" s="1153">
        <f>Pckhourtype4</f>
        <v>0</v>
      </c>
      <c r="EG6" s="1153">
        <f>PckAmt4</f>
        <v>0</v>
      </c>
      <c r="EH6" s="1145"/>
      <c r="EI6" s="1154" t="s">
        <v>50</v>
      </c>
      <c r="EJ6" s="1155">
        <f>pckcurHI</f>
        <v>15.66</v>
      </c>
      <c r="EK6" s="1155">
        <f>pckytdHI</f>
        <v>46.980000000000004</v>
      </c>
      <c r="EL6" s="1145"/>
    </row>
    <row r="7" spans="1:142">
      <c r="A7" s="1145"/>
      <c r="B7" s="1148" t="s">
        <v>193</v>
      </c>
      <c r="C7" s="1157">
        <f>PCheckAmt</f>
        <v>854.09</v>
      </c>
      <c r="D7" s="1145"/>
      <c r="E7" s="1153">
        <f>Pcknametype5</f>
        <v>0</v>
      </c>
      <c r="F7" s="1153">
        <f>Pckhourtype5</f>
        <v>0</v>
      </c>
      <c r="G7" s="1153">
        <f>PckAmt5</f>
        <v>0</v>
      </c>
      <c r="H7" s="1145"/>
      <c r="I7" s="1154" t="str">
        <f>PckLocalTaxName</f>
        <v>SDI</v>
      </c>
      <c r="J7" s="1155">
        <f>pckcurSDI</f>
        <v>10.8</v>
      </c>
      <c r="K7" s="1155">
        <f>pckytdSDI</f>
        <v>32.400000000000006</v>
      </c>
      <c r="L7" s="1145"/>
      <c r="M7" s="875" t="s">
        <v>878</v>
      </c>
      <c r="EA7" s="1145"/>
      <c r="EB7" s="1148" t="s">
        <v>193</v>
      </c>
      <c r="EC7" s="1157">
        <f>PCheckAmt</f>
        <v>854.09</v>
      </c>
      <c r="ED7" s="1145"/>
      <c r="EE7" s="1153">
        <f>Pcknametype5</f>
        <v>0</v>
      </c>
      <c r="EF7" s="1153">
        <f>Pckhourtype5</f>
        <v>0</v>
      </c>
      <c r="EG7" s="1153">
        <f>PckAmt5</f>
        <v>0</v>
      </c>
      <c r="EH7" s="1145"/>
      <c r="EI7" s="1154" t="str">
        <f>PckLocalTaxName</f>
        <v>SDI</v>
      </c>
      <c r="EJ7" s="1155">
        <f>pckcurSDI</f>
        <v>10.8</v>
      </c>
      <c r="EK7" s="1155">
        <f>pckytdSDI</f>
        <v>32.400000000000006</v>
      </c>
      <c r="EL7" s="1145"/>
    </row>
    <row r="8" spans="1:142">
      <c r="A8" s="1145"/>
      <c r="B8" s="1145"/>
      <c r="C8" s="1149"/>
      <c r="D8" s="1145"/>
      <c r="E8" s="1153">
        <f>Pcknametype6</f>
        <v>0</v>
      </c>
      <c r="F8" s="1153">
        <f>Pckhourtype6</f>
        <v>0</v>
      </c>
      <c r="G8" s="1153">
        <f>PckAmt6</f>
        <v>0</v>
      </c>
      <c r="H8" s="1145"/>
      <c r="I8" s="1154" t="str">
        <f>PckDednametype1</f>
        <v>401K</v>
      </c>
      <c r="J8" s="1155">
        <f>PckDedcur1</f>
        <v>0</v>
      </c>
      <c r="K8" s="1153">
        <f>PckDedytd1</f>
        <v>0</v>
      </c>
      <c r="L8" s="1145"/>
      <c r="M8" s="876" t="s">
        <v>935</v>
      </c>
      <c r="EA8" s="1145"/>
      <c r="EB8" s="1145"/>
      <c r="EC8" s="1149"/>
      <c r="ED8" s="1145"/>
      <c r="EE8" s="1153">
        <f>Pcknametype6</f>
        <v>0</v>
      </c>
      <c r="EF8" s="1153">
        <f>Pckhourtype6</f>
        <v>0</v>
      </c>
      <c r="EG8" s="1153">
        <f>PckAmt6</f>
        <v>0</v>
      </c>
      <c r="EH8" s="1145"/>
      <c r="EI8" s="1154" t="str">
        <f>PckDednametype1</f>
        <v>401K</v>
      </c>
      <c r="EJ8" s="1155">
        <f>PckDedcur1</f>
        <v>0</v>
      </c>
      <c r="EK8" s="1153">
        <f>PckDedytd1</f>
        <v>0</v>
      </c>
      <c r="EL8" s="1145"/>
    </row>
    <row r="9" spans="1:142">
      <c r="A9" s="1145"/>
      <c r="B9" s="1148" t="s">
        <v>550</v>
      </c>
      <c r="C9" s="1158">
        <f>PckVacation_Accrued</f>
        <v>0</v>
      </c>
      <c r="D9" s="1145"/>
      <c r="E9" s="1153">
        <f>Pcknametype7</f>
        <v>0</v>
      </c>
      <c r="F9" s="1153">
        <f>Pckhourtype7</f>
        <v>0</v>
      </c>
      <c r="G9" s="1153">
        <f>PckAmt7</f>
        <v>0</v>
      </c>
      <c r="H9" s="1145"/>
      <c r="I9" s="1154" t="str">
        <f>PckDednametype2</f>
        <v>125P</v>
      </c>
      <c r="J9" s="1155">
        <f>PckDedCur2</f>
        <v>0</v>
      </c>
      <c r="K9" s="1153">
        <f>PckDedytd2</f>
        <v>0</v>
      </c>
      <c r="L9" s="1145"/>
      <c r="EA9" s="1145"/>
      <c r="EB9" s="1148" t="s">
        <v>550</v>
      </c>
      <c r="EC9" s="1158">
        <f>PckVacation_Accrued</f>
        <v>0</v>
      </c>
      <c r="ED9" s="1145"/>
      <c r="EE9" s="1153">
        <f>Pcknametype7</f>
        <v>0</v>
      </c>
      <c r="EF9" s="1153">
        <f>Pckhourtype7</f>
        <v>0</v>
      </c>
      <c r="EG9" s="1153">
        <f>PckAmt7</f>
        <v>0</v>
      </c>
      <c r="EH9" s="1145"/>
      <c r="EI9" s="1154" t="str">
        <f>PckDednametype2</f>
        <v>125P</v>
      </c>
      <c r="EJ9" s="1155">
        <f>PckDedCur2</f>
        <v>0</v>
      </c>
      <c r="EK9" s="1153">
        <f>PckDedytd2</f>
        <v>0</v>
      </c>
      <c r="EL9" s="1145"/>
    </row>
    <row r="10" spans="1:142">
      <c r="A10" s="1145"/>
      <c r="B10" s="1148" t="s">
        <v>360</v>
      </c>
      <c r="C10" s="1159">
        <f>PckVacation_Used</f>
        <v>0</v>
      </c>
      <c r="D10" s="1145"/>
      <c r="E10" s="1153">
        <f>Pcknametype8</f>
        <v>0</v>
      </c>
      <c r="F10" s="1153">
        <f>Pckhourtype8</f>
        <v>0</v>
      </c>
      <c r="G10" s="1153">
        <f>PckAmt8</f>
        <v>0</v>
      </c>
      <c r="H10" s="1145"/>
      <c r="I10" s="1154" t="str">
        <f>PckDednametype3</f>
        <v>HSA</v>
      </c>
      <c r="J10" s="1155">
        <f>PckDedCur3</f>
        <v>0</v>
      </c>
      <c r="K10" s="1153">
        <f>PckDedytd3</f>
        <v>0</v>
      </c>
      <c r="L10" s="1145"/>
      <c r="EA10" s="1145"/>
      <c r="EB10" s="1148" t="s">
        <v>360</v>
      </c>
      <c r="EC10" s="1159">
        <f>PckVacation_Used</f>
        <v>0</v>
      </c>
      <c r="ED10" s="1145"/>
      <c r="EE10" s="1153">
        <f>Pcknametype8</f>
        <v>0</v>
      </c>
      <c r="EF10" s="1153">
        <f>Pckhourtype8</f>
        <v>0</v>
      </c>
      <c r="EG10" s="1153">
        <f>PckAmt8</f>
        <v>0</v>
      </c>
      <c r="EH10" s="1145"/>
      <c r="EI10" s="1154" t="str">
        <f>PckDednametype3</f>
        <v>HSA</v>
      </c>
      <c r="EJ10" s="1155">
        <f>PckDedCur3</f>
        <v>0</v>
      </c>
      <c r="EK10" s="1153">
        <f>PckDedytd3</f>
        <v>0</v>
      </c>
      <c r="EL10" s="1145"/>
    </row>
    <row r="11" spans="1:142">
      <c r="A11" s="1145"/>
      <c r="B11" s="1148" t="s">
        <v>551</v>
      </c>
      <c r="C11" s="1158">
        <f>PckVacation_Balance</f>
        <v>0</v>
      </c>
      <c r="D11" s="1145"/>
      <c r="E11" s="1153">
        <f>Pcknametype9</f>
        <v>0</v>
      </c>
      <c r="F11" s="1153">
        <f>Pckhourtype9</f>
        <v>0</v>
      </c>
      <c r="G11" s="1153">
        <f>PckAmt9</f>
        <v>0</v>
      </c>
      <c r="H11" s="1145"/>
      <c r="I11" s="1154" t="str">
        <f>PckDednametype4</f>
        <v>Other</v>
      </c>
      <c r="J11" s="1155">
        <f>PckDedCur4</f>
        <v>0</v>
      </c>
      <c r="K11" s="1153">
        <f>PckDedytd4</f>
        <v>0</v>
      </c>
      <c r="L11" s="1145"/>
      <c r="M11" s="875" t="s">
        <v>879</v>
      </c>
      <c r="EA11" s="1145"/>
      <c r="EB11" s="1148" t="s">
        <v>551</v>
      </c>
      <c r="EC11" s="1158">
        <f>PckVacation_Balance</f>
        <v>0</v>
      </c>
      <c r="ED11" s="1145"/>
      <c r="EE11" s="1153">
        <f>Pcknametype9</f>
        <v>0</v>
      </c>
      <c r="EF11" s="1153">
        <f>Pckhourtype9</f>
        <v>0</v>
      </c>
      <c r="EG11" s="1153">
        <f>PckAmt9</f>
        <v>0</v>
      </c>
      <c r="EH11" s="1145"/>
      <c r="EI11" s="1154" t="str">
        <f>PckDednametype4</f>
        <v>Other</v>
      </c>
      <c r="EJ11" s="1155">
        <f>PckDedCur4</f>
        <v>0</v>
      </c>
      <c r="EK11" s="1153">
        <f>PckDedytd4</f>
        <v>0</v>
      </c>
      <c r="EL11" s="1145"/>
    </row>
    <row r="12" spans="1:142">
      <c r="A12" s="1145"/>
      <c r="B12" s="1145"/>
      <c r="C12" s="1145"/>
      <c r="D12" s="1145"/>
      <c r="E12" s="1151" t="s">
        <v>94</v>
      </c>
      <c r="F12" s="1152" t="s">
        <v>153</v>
      </c>
      <c r="G12" s="1152" t="s">
        <v>127</v>
      </c>
      <c r="H12" s="1145"/>
      <c r="I12" s="1154" t="s">
        <v>225</v>
      </c>
      <c r="J12" s="1155">
        <f>PckDedCur5</f>
        <v>225.91</v>
      </c>
      <c r="K12" s="1155">
        <f>PckDedytd5</f>
        <v>807.02</v>
      </c>
      <c r="L12" s="1145"/>
      <c r="M12" s="875" t="s">
        <v>880</v>
      </c>
      <c r="EA12" s="1145"/>
      <c r="EB12" s="1145"/>
      <c r="EC12" s="1145"/>
      <c r="ED12" s="1145"/>
      <c r="EE12" s="1151" t="s">
        <v>94</v>
      </c>
      <c r="EF12" s="1152" t="s">
        <v>153</v>
      </c>
      <c r="EG12" s="1152" t="s">
        <v>127</v>
      </c>
      <c r="EH12" s="1145"/>
      <c r="EI12" s="1154" t="s">
        <v>225</v>
      </c>
      <c r="EJ12" s="1155">
        <f>PckDedCur5</f>
        <v>225.91</v>
      </c>
      <c r="EK12" s="1155">
        <f>PckDedytd5</f>
        <v>807.02</v>
      </c>
      <c r="EL12" s="1145"/>
    </row>
    <row r="13" spans="1:142">
      <c r="A13" s="1145"/>
      <c r="B13" s="1145"/>
      <c r="C13" s="1145"/>
      <c r="D13" s="1145"/>
      <c r="E13" s="1151" t="s">
        <v>134</v>
      </c>
      <c r="F13" s="1150">
        <f>PCheckCurWage</f>
        <v>1080</v>
      </c>
      <c r="G13" s="1150">
        <f>PCheckTYDWage</f>
        <v>3240</v>
      </c>
      <c r="H13" s="1160"/>
      <c r="I13" s="1151" t="s">
        <v>156</v>
      </c>
      <c r="J13" s="1150">
        <f>Net_Paycur</f>
        <v>854.09</v>
      </c>
      <c r="K13" s="1150">
        <f>PckNetYTD</f>
        <v>2432.98</v>
      </c>
      <c r="L13" s="1145"/>
      <c r="EA13" s="1145"/>
      <c r="EB13" s="1145"/>
      <c r="EC13" s="1145"/>
      <c r="ED13" s="1145"/>
      <c r="EE13" s="1151" t="s">
        <v>134</v>
      </c>
      <c r="EF13" s="1150">
        <f>PCheckCurWage</f>
        <v>1080</v>
      </c>
      <c r="EG13" s="1150">
        <f>PCheckTYDWage</f>
        <v>3240</v>
      </c>
      <c r="EH13" s="1160"/>
      <c r="EI13" s="1151" t="s">
        <v>156</v>
      </c>
      <c r="EJ13" s="1150">
        <f>Net_Paycur</f>
        <v>854.09</v>
      </c>
      <c r="EK13" s="1150">
        <f>PckNetYTD</f>
        <v>2432.98</v>
      </c>
      <c r="EL13" s="1145"/>
    </row>
    <row r="14" spans="1:142">
      <c r="A14" s="1145"/>
      <c r="B14" s="1145"/>
      <c r="C14" s="1145"/>
      <c r="D14" s="1145"/>
      <c r="E14" s="1145"/>
      <c r="F14" s="1145"/>
      <c r="G14" s="1145"/>
      <c r="H14" s="1145"/>
      <c r="I14" s="1145"/>
      <c r="J14" s="1145"/>
      <c r="K14" s="1145"/>
      <c r="L14" s="1145"/>
      <c r="M14" s="876" t="s">
        <v>881</v>
      </c>
      <c r="EA14" s="1145"/>
      <c r="EB14" s="1145"/>
      <c r="EC14" s="1145"/>
      <c r="ED14" s="1145"/>
      <c r="EE14" s="1145"/>
      <c r="EF14" s="1145"/>
      <c r="EG14" s="1145"/>
      <c r="EH14" s="1145"/>
      <c r="EI14" s="1145"/>
      <c r="EJ14" s="1145"/>
      <c r="EK14" s="1145"/>
      <c r="EL14" s="1145"/>
    </row>
    <row r="15" spans="1:142">
      <c r="A15" s="1145"/>
      <c r="B15" s="1145"/>
      <c r="C15" s="1145"/>
      <c r="D15" s="1145"/>
      <c r="E15" s="1145"/>
      <c r="F15" s="1145"/>
      <c r="G15" s="1145"/>
      <c r="H15" s="1145"/>
      <c r="I15" s="1145"/>
      <c r="J15" s="1145"/>
      <c r="K15" s="1145"/>
      <c r="L15" s="1145"/>
      <c r="EA15" s="1145"/>
      <c r="EB15" s="1145"/>
      <c r="EC15" s="1145"/>
      <c r="ED15" s="1145"/>
      <c r="EE15" s="1145"/>
      <c r="EF15" s="1145"/>
      <c r="EG15" s="1145"/>
      <c r="EH15" s="1145"/>
      <c r="EI15" s="1145"/>
      <c r="EJ15" s="1145"/>
      <c r="EK15" s="1145"/>
      <c r="EL15" s="1145"/>
    </row>
    <row r="16" spans="1:142">
      <c r="A16" s="1145"/>
      <c r="B16" s="1145"/>
      <c r="C16" s="1145"/>
      <c r="D16" s="1145"/>
      <c r="E16" s="1145"/>
      <c r="F16" s="1145"/>
      <c r="G16" s="1145"/>
      <c r="H16" s="1145"/>
      <c r="I16" s="1145"/>
      <c r="J16" s="1145"/>
      <c r="K16" s="1145"/>
      <c r="L16" s="1145"/>
      <c r="EA16" s="1145"/>
      <c r="EB16" s="1145"/>
      <c r="EC16" s="1145"/>
      <c r="ED16" s="1145"/>
      <c r="EE16" s="1145"/>
      <c r="EF16" s="1145"/>
      <c r="EG16" s="1145"/>
      <c r="EH16" s="1145"/>
      <c r="EI16" s="1145"/>
      <c r="EJ16" s="1145"/>
      <c r="EK16" s="1145"/>
      <c r="EL16" s="1145"/>
    </row>
    <row r="17" spans="1:142">
      <c r="A17" s="1145"/>
      <c r="B17" s="1145"/>
      <c r="C17" s="1145"/>
      <c r="D17" s="1145"/>
      <c r="E17" s="1145"/>
      <c r="F17" s="1145"/>
      <c r="G17" s="1145"/>
      <c r="H17" s="1145"/>
      <c r="I17" s="1145"/>
      <c r="J17" s="1145"/>
      <c r="K17" s="1145"/>
      <c r="L17" s="1145"/>
      <c r="EA17" s="1145"/>
      <c r="EB17" s="1145"/>
      <c r="EC17" s="1145"/>
      <c r="ED17" s="1145"/>
      <c r="EE17" s="1145"/>
      <c r="EF17" s="1145"/>
      <c r="EG17" s="1145"/>
      <c r="EH17" s="1145"/>
      <c r="EI17" s="1145"/>
      <c r="EJ17" s="1145"/>
      <c r="EK17" s="1145"/>
      <c r="EL17" s="1145"/>
    </row>
    <row r="18" spans="1:142">
      <c r="A18" s="1145"/>
      <c r="B18" s="1145"/>
      <c r="C18" s="1145"/>
      <c r="D18" s="1145"/>
      <c r="E18" s="1145"/>
      <c r="F18" s="1145"/>
      <c r="G18" s="1145"/>
      <c r="H18" s="1145"/>
      <c r="I18" s="1145"/>
      <c r="J18" s="1145"/>
      <c r="K18" s="1145"/>
      <c r="L18" s="1145"/>
      <c r="EA18" s="1145"/>
      <c r="EB18" s="1145"/>
      <c r="EC18" s="1145"/>
      <c r="ED18" s="1145"/>
      <c r="EE18" s="1145"/>
      <c r="EF18" s="1145"/>
      <c r="EG18" s="1145"/>
      <c r="EH18" s="1145"/>
      <c r="EI18" s="1145"/>
      <c r="EJ18" s="1145"/>
      <c r="EK18" s="1145"/>
      <c r="EL18" s="1145"/>
    </row>
    <row r="19" spans="1:142">
      <c r="A19" s="1145"/>
      <c r="B19" s="1145"/>
      <c r="C19" s="1145"/>
      <c r="D19" s="1145"/>
      <c r="E19" s="1145"/>
      <c r="F19" s="1145"/>
      <c r="G19" s="1145"/>
      <c r="H19" s="1145"/>
      <c r="I19" s="1145"/>
      <c r="J19" s="1145"/>
      <c r="K19" s="1145"/>
      <c r="L19" s="1145"/>
      <c r="EA19" s="1145"/>
      <c r="EB19" s="1145"/>
      <c r="EC19" s="1145"/>
      <c r="ED19" s="1145"/>
      <c r="EE19" s="1145"/>
      <c r="EF19" s="1145"/>
      <c r="EG19" s="1145"/>
      <c r="EH19" s="1145"/>
      <c r="EI19" s="1145"/>
      <c r="EJ19" s="1145"/>
      <c r="EK19" s="1145"/>
      <c r="EL19" s="1145"/>
    </row>
    <row r="20" spans="1:142">
      <c r="A20" s="1145"/>
      <c r="B20" s="1145"/>
      <c r="C20" s="1145"/>
      <c r="D20" s="1145"/>
      <c r="E20" s="1145"/>
      <c r="F20" s="1145"/>
      <c r="G20" s="1145"/>
      <c r="H20" s="1145"/>
      <c r="I20" s="1145"/>
      <c r="J20" s="1145"/>
      <c r="K20" s="1145"/>
      <c r="L20" s="1145"/>
      <c r="EA20" s="1145"/>
      <c r="EB20" s="1145"/>
      <c r="EC20" s="1145"/>
      <c r="ED20" s="1145"/>
      <c r="EE20" s="1145"/>
      <c r="EF20" s="1145"/>
      <c r="EG20" s="1145"/>
      <c r="EH20" s="1145"/>
      <c r="EI20" s="1145"/>
      <c r="EJ20" s="1145"/>
      <c r="EK20" s="1145"/>
      <c r="EL20" s="1145"/>
    </row>
    <row r="21" spans="1:142">
      <c r="A21" s="1145"/>
      <c r="B21" s="1145"/>
      <c r="C21" s="1145"/>
      <c r="D21" s="1145"/>
      <c r="E21" s="1145"/>
      <c r="F21" s="1145"/>
      <c r="G21" s="1145"/>
      <c r="H21" s="1145"/>
      <c r="I21" s="1145"/>
      <c r="J21" s="1145"/>
      <c r="K21" s="1145">
        <f>PChecknumber</f>
        <v>10014</v>
      </c>
      <c r="L21" s="1145"/>
      <c r="EA21" s="1145"/>
      <c r="EB21" s="1145"/>
      <c r="EC21" s="1145"/>
      <c r="ED21" s="1145"/>
      <c r="EE21" s="1145"/>
      <c r="EF21" s="1145"/>
      <c r="EG21" s="1145"/>
      <c r="EH21" s="1145"/>
      <c r="EI21" s="1145"/>
      <c r="EJ21" s="1145"/>
      <c r="EK21" s="1145">
        <f>PChecknumber</f>
        <v>10014</v>
      </c>
      <c r="EL21" s="1145"/>
    </row>
    <row r="22" spans="1:142">
      <c r="A22" s="1145"/>
      <c r="B22" s="1145"/>
      <c r="C22" s="1145"/>
      <c r="D22" s="1145"/>
      <c r="E22" s="1145"/>
      <c r="F22" s="1145"/>
      <c r="G22" s="1145"/>
      <c r="H22" s="1145"/>
      <c r="I22" s="1145"/>
      <c r="J22" s="1145"/>
      <c r="K22" s="1145"/>
      <c r="L22" s="1145"/>
      <c r="EA22" s="1145"/>
      <c r="EB22" s="1145"/>
      <c r="EC22" s="1145"/>
      <c r="ED22" s="1145"/>
      <c r="EE22" s="1145"/>
      <c r="EF22" s="1145"/>
      <c r="EG22" s="1145"/>
      <c r="EH22" s="1145"/>
      <c r="EI22" s="1145"/>
      <c r="EJ22" s="1145"/>
      <c r="EK22" s="1145"/>
      <c r="EL22" s="1145"/>
    </row>
    <row r="23" spans="1:142">
      <c r="A23" s="1145"/>
      <c r="B23" s="1145"/>
      <c r="C23" s="1145"/>
      <c r="D23" s="1145"/>
      <c r="E23" s="1145"/>
      <c r="F23" s="1145"/>
      <c r="G23" s="1145"/>
      <c r="H23" s="1145"/>
      <c r="I23" s="1145"/>
      <c r="J23" s="1145"/>
      <c r="K23" s="1145"/>
      <c r="L23" s="1145"/>
      <c r="EA23" s="1145"/>
      <c r="EB23" s="1145"/>
      <c r="EC23" s="1145"/>
      <c r="ED23" s="1145"/>
      <c r="EE23" s="1145"/>
      <c r="EF23" s="1145"/>
      <c r="EG23" s="1145"/>
      <c r="EH23" s="1145"/>
      <c r="EI23" s="1145"/>
      <c r="EJ23" s="1145"/>
      <c r="EK23" s="1145"/>
      <c r="EL23" s="1145"/>
    </row>
    <row r="24" spans="1:142">
      <c r="A24" s="1145"/>
      <c r="B24" s="1145"/>
      <c r="C24" s="1145"/>
      <c r="D24" s="1145"/>
      <c r="E24" s="1145"/>
      <c r="F24" s="1145"/>
      <c r="G24" s="1145"/>
      <c r="H24" s="1145"/>
      <c r="I24" s="1145"/>
      <c r="J24" s="1145"/>
      <c r="K24" s="1146">
        <f>PCheckDate</f>
        <v>43511</v>
      </c>
      <c r="L24" s="1145"/>
      <c r="EA24" s="1145"/>
      <c r="EB24" s="1145"/>
      <c r="EC24" s="1145"/>
      <c r="ED24" s="1145"/>
      <c r="EE24" s="1145"/>
      <c r="EF24" s="1145"/>
      <c r="EG24" s="1145"/>
      <c r="EH24" s="1145"/>
      <c r="EI24" s="1145"/>
      <c r="EJ24" s="1145"/>
      <c r="EK24" s="1146">
        <f>PCheckDate</f>
        <v>43511</v>
      </c>
      <c r="EL24" s="1145"/>
    </row>
    <row r="25" spans="1:142">
      <c r="A25" s="1145"/>
      <c r="B25" s="1145"/>
      <c r="C25" s="1145"/>
      <c r="D25" s="1145"/>
      <c r="E25" s="1145"/>
      <c r="F25" s="1145"/>
      <c r="G25" s="1145"/>
      <c r="H25" s="1145"/>
      <c r="I25" s="1145"/>
      <c r="J25" s="1147">
        <f>PCheckAmt</f>
        <v>854.09</v>
      </c>
      <c r="K25" s="1145"/>
      <c r="L25" s="1145"/>
      <c r="EA25" s="1145"/>
      <c r="EB25" s="1145"/>
      <c r="EC25" s="1145"/>
      <c r="ED25" s="1145"/>
      <c r="EE25" s="1145"/>
      <c r="EF25" s="1145"/>
      <c r="EG25" s="1145"/>
      <c r="EH25" s="1145"/>
      <c r="EI25" s="1145"/>
      <c r="EJ25" s="1147">
        <f>PCheckAmt</f>
        <v>854.09</v>
      </c>
      <c r="EK25" s="1145"/>
      <c r="EL25" s="1145"/>
    </row>
    <row r="26" spans="1:142">
      <c r="A26" s="1145"/>
      <c r="B26" s="1145"/>
      <c r="C26" s="1145"/>
      <c r="D26" s="1145"/>
      <c r="E26" s="1145"/>
      <c r="F26" s="1145"/>
      <c r="G26" s="1145"/>
      <c r="H26" s="1145"/>
      <c r="I26" s="1145"/>
      <c r="J26" s="1145"/>
      <c r="K26" s="1145"/>
      <c r="L26" s="1145"/>
      <c r="EA26" s="1145"/>
      <c r="EB26" s="1145"/>
      <c r="EC26" s="1145"/>
      <c r="ED26" s="1145"/>
      <c r="EE26" s="1145"/>
      <c r="EF26" s="1145"/>
      <c r="EG26" s="1145"/>
      <c r="EH26" s="1145"/>
      <c r="EI26" s="1145"/>
      <c r="EJ26" s="1145"/>
      <c r="EK26" s="1145"/>
      <c r="EL26" s="1145"/>
    </row>
    <row r="27" spans="1:142">
      <c r="A27" s="1145"/>
      <c r="B27" s="1145"/>
      <c r="C27" s="862" t="str">
        <f>PCheckAmtWord</f>
        <v>Eight Hundred Fifty-Four and 9/100***************************************************</v>
      </c>
      <c r="D27" s="1145"/>
      <c r="E27" s="1145"/>
      <c r="F27" s="1145"/>
      <c r="G27" s="1145"/>
      <c r="H27" s="1145"/>
      <c r="I27" s="1145"/>
      <c r="J27" s="1145"/>
      <c r="K27" s="1145"/>
      <c r="L27" s="1145"/>
      <c r="EA27" s="1145"/>
      <c r="EB27" s="1145"/>
      <c r="EC27" s="862" t="str">
        <f>PCheckAmtWord</f>
        <v>Eight Hundred Fifty-Four and 9/100***************************************************</v>
      </c>
      <c r="ED27" s="1145"/>
      <c r="EE27" s="1145"/>
      <c r="EF27" s="1145"/>
      <c r="EG27" s="1145"/>
      <c r="EH27" s="1145"/>
      <c r="EI27" s="1145"/>
      <c r="EJ27" s="1145"/>
      <c r="EK27" s="1145"/>
      <c r="EL27" s="1145"/>
    </row>
    <row r="28" spans="1:142">
      <c r="A28" s="1145"/>
      <c r="B28" s="1145"/>
      <c r="C28" s="862"/>
      <c r="D28" s="1145"/>
      <c r="E28" s="1145"/>
      <c r="F28" s="1145"/>
      <c r="G28" s="1145"/>
      <c r="H28" s="1145"/>
      <c r="I28" s="1145"/>
      <c r="J28" s="1145"/>
      <c r="K28" s="1145"/>
      <c r="L28" s="1145"/>
      <c r="EA28" s="1145"/>
      <c r="EB28" s="1145"/>
      <c r="EC28" s="862"/>
      <c r="ED28" s="1145"/>
      <c r="EE28" s="1145"/>
      <c r="EF28" s="1145"/>
      <c r="EG28" s="1145"/>
      <c r="EH28" s="1145"/>
      <c r="EI28" s="1145"/>
      <c r="EJ28" s="1145"/>
      <c r="EK28" s="1145"/>
      <c r="EL28" s="1145"/>
    </row>
    <row r="29" spans="1:142">
      <c r="A29" s="1145"/>
      <c r="B29" s="1145"/>
      <c r="C29" s="862" t="str">
        <f>PCheckPayeeName</f>
        <v>Tifany Wang</v>
      </c>
      <c r="D29" s="1145"/>
      <c r="E29" s="1145"/>
      <c r="F29" s="1145"/>
      <c r="G29" s="1145"/>
      <c r="H29" s="1145"/>
      <c r="I29" s="1145"/>
      <c r="J29" s="1145"/>
      <c r="K29" s="1145"/>
      <c r="L29" s="1145"/>
      <c r="EA29" s="1145"/>
      <c r="EB29" s="1145"/>
      <c r="EC29" s="862" t="str">
        <f>PCheckPayeeName</f>
        <v>Tifany Wang</v>
      </c>
      <c r="ED29" s="1145"/>
      <c r="EE29" s="1145"/>
      <c r="EF29" s="1145"/>
      <c r="EG29" s="1145"/>
      <c r="EH29" s="1145"/>
      <c r="EI29" s="1145"/>
      <c r="EJ29" s="1145"/>
      <c r="EK29" s="1145"/>
      <c r="EL29" s="1145"/>
    </row>
    <row r="30" spans="1:142">
      <c r="A30" s="1145"/>
      <c r="B30" s="1145"/>
      <c r="C30" s="862" t="str">
        <f>PCheckAdd1</f>
        <v>2036 Clay Street</v>
      </c>
      <c r="D30" s="1145"/>
      <c r="E30" s="1145"/>
      <c r="F30" s="1145"/>
      <c r="G30" s="1145"/>
      <c r="H30" s="1145"/>
      <c r="I30" s="1145"/>
      <c r="J30" s="1145"/>
      <c r="K30" s="1145"/>
      <c r="L30" s="1145"/>
      <c r="EA30" s="1145"/>
      <c r="EB30" s="1145"/>
      <c r="EC30" s="862" t="str">
        <f>PCheckAdd1</f>
        <v>2036 Clay Street</v>
      </c>
      <c r="ED30" s="1145"/>
      <c r="EE30" s="1145"/>
      <c r="EF30" s="1145"/>
      <c r="EG30" s="1145"/>
      <c r="EH30" s="1145"/>
      <c r="EI30" s="1145"/>
      <c r="EJ30" s="1145"/>
      <c r="EK30" s="1145"/>
      <c r="EL30" s="1145"/>
    </row>
    <row r="31" spans="1:142">
      <c r="A31" s="1145"/>
      <c r="B31" s="1145"/>
      <c r="C31" s="862" t="str">
        <f>PCheckAdd2</f>
        <v>San Francisco, CA 94108</v>
      </c>
      <c r="D31" s="1145"/>
      <c r="E31" s="1145"/>
      <c r="F31" s="1145"/>
      <c r="G31" s="1145"/>
      <c r="H31" s="1145"/>
      <c r="I31" s="1145"/>
      <c r="J31" s="1145"/>
      <c r="K31" s="1145"/>
      <c r="L31" s="1145"/>
      <c r="EA31" s="1145"/>
      <c r="EB31" s="1145"/>
      <c r="EC31" s="862" t="str">
        <f>PCheckAdd2</f>
        <v>San Francisco, CA 94108</v>
      </c>
      <c r="ED31" s="1145"/>
      <c r="EE31" s="1145"/>
      <c r="EF31" s="1145"/>
      <c r="EG31" s="1145"/>
      <c r="EH31" s="1145"/>
      <c r="EI31" s="1145"/>
      <c r="EJ31" s="1145"/>
      <c r="EK31" s="1145"/>
      <c r="EL31" s="1145"/>
    </row>
    <row r="32" spans="1:142">
      <c r="A32" s="1145"/>
      <c r="B32" s="1145"/>
      <c r="C32" s="1145"/>
      <c r="D32" s="1145"/>
      <c r="E32" s="1145"/>
      <c r="F32" s="1145"/>
      <c r="G32" s="1145"/>
      <c r="H32" s="1145"/>
      <c r="I32" s="1145"/>
      <c r="J32" s="1145"/>
      <c r="K32" s="1145"/>
      <c r="L32" s="1145"/>
      <c r="EA32" s="1145"/>
      <c r="EB32" s="1145"/>
      <c r="EC32" s="1145"/>
      <c r="ED32" s="1145"/>
      <c r="EE32" s="1145"/>
      <c r="EF32" s="1145"/>
      <c r="EG32" s="1145"/>
      <c r="EH32" s="1145"/>
      <c r="EI32" s="1145"/>
      <c r="EJ32" s="1145"/>
      <c r="EK32" s="1145"/>
      <c r="EL32" s="1145"/>
    </row>
    <row r="33" spans="1:142">
      <c r="A33" s="1145"/>
      <c r="B33" s="1145"/>
      <c r="C33" s="1145"/>
      <c r="D33" s="1145"/>
      <c r="E33" s="1145"/>
      <c r="F33" s="1145"/>
      <c r="G33" s="1145"/>
      <c r="H33" s="1145"/>
      <c r="I33" s="1145"/>
      <c r="J33" s="1145"/>
      <c r="K33" s="1145"/>
      <c r="L33" s="1145"/>
      <c r="EA33" s="1145"/>
      <c r="EB33" s="1145"/>
      <c r="EC33" s="1145"/>
      <c r="ED33" s="1145"/>
      <c r="EE33" s="1145"/>
      <c r="EF33" s="1145"/>
      <c r="EG33" s="1145"/>
      <c r="EH33" s="1145"/>
      <c r="EI33" s="1145"/>
      <c r="EJ33" s="1145"/>
      <c r="EK33" s="1145"/>
      <c r="EL33" s="1145"/>
    </row>
    <row r="34" spans="1:142">
      <c r="A34" s="1145"/>
      <c r="B34" s="1145"/>
      <c r="C34" s="1145"/>
      <c r="D34" s="1145"/>
      <c r="E34" s="1145"/>
      <c r="F34" s="1145"/>
      <c r="G34" s="1145"/>
      <c r="H34" s="1145"/>
      <c r="I34" s="1145"/>
      <c r="J34" s="1145"/>
      <c r="K34" s="1145"/>
      <c r="L34" s="1145"/>
      <c r="EA34" s="1145"/>
      <c r="EB34" s="1145"/>
      <c r="EC34" s="1145"/>
      <c r="ED34" s="1145"/>
      <c r="EE34" s="1145"/>
      <c r="EF34" s="1145"/>
      <c r="EG34" s="1145"/>
      <c r="EH34" s="1145"/>
      <c r="EI34" s="1145"/>
      <c r="EJ34" s="1145"/>
      <c r="EK34" s="1145"/>
      <c r="EL34" s="1145"/>
    </row>
    <row r="35" spans="1:142">
      <c r="A35" s="1145"/>
      <c r="B35" s="1145"/>
      <c r="C35" s="1145"/>
      <c r="D35" s="1145"/>
      <c r="E35" s="1145"/>
      <c r="F35" s="1145"/>
      <c r="G35" s="1145"/>
      <c r="H35" s="1145"/>
      <c r="I35" s="1145"/>
      <c r="J35" s="1145"/>
      <c r="K35" s="1145"/>
      <c r="L35" s="1145"/>
      <c r="EA35" s="1145"/>
      <c r="EB35" s="1145"/>
      <c r="EC35" s="1145"/>
      <c r="ED35" s="1145"/>
      <c r="EE35" s="1145"/>
      <c r="EF35" s="1145"/>
      <c r="EG35" s="1145"/>
      <c r="EH35" s="1145"/>
      <c r="EI35" s="1145"/>
      <c r="EJ35" s="1145"/>
      <c r="EK35" s="1145"/>
      <c r="EL35" s="1145"/>
    </row>
    <row r="36" spans="1:142">
      <c r="A36" s="1145"/>
      <c r="B36" s="1145"/>
      <c r="C36" s="1145"/>
      <c r="D36" s="1145"/>
      <c r="E36" s="1145"/>
      <c r="F36" s="1145"/>
      <c r="G36" s="1145"/>
      <c r="H36" s="1145"/>
      <c r="I36" s="1145"/>
      <c r="J36" s="1145"/>
      <c r="K36" s="1145"/>
      <c r="L36" s="1145"/>
      <c r="EA36" s="1145"/>
      <c r="EB36" s="1145"/>
      <c r="EC36" s="1145"/>
      <c r="ED36" s="1145"/>
      <c r="EE36" s="1145"/>
      <c r="EF36" s="1145"/>
      <c r="EG36" s="1145"/>
      <c r="EH36" s="1145"/>
      <c r="EI36" s="1145"/>
      <c r="EJ36" s="1145"/>
      <c r="EK36" s="1145"/>
      <c r="EL36" s="1145"/>
    </row>
    <row r="37" spans="1:142">
      <c r="A37" s="1145"/>
      <c r="B37" s="1145"/>
      <c r="C37" s="1145"/>
      <c r="D37" s="1145"/>
      <c r="E37" s="1145"/>
      <c r="F37" s="1145"/>
      <c r="G37" s="1145"/>
      <c r="H37" s="1145"/>
      <c r="I37" s="1145"/>
      <c r="J37" s="1145"/>
      <c r="K37" s="1145"/>
      <c r="L37" s="1145"/>
      <c r="EA37" s="1145"/>
      <c r="EB37" s="1145"/>
      <c r="EC37" s="1145"/>
      <c r="ED37" s="1145"/>
      <c r="EE37" s="1145"/>
      <c r="EF37" s="1145"/>
      <c r="EG37" s="1145"/>
      <c r="EH37" s="1145"/>
      <c r="EI37" s="1145"/>
      <c r="EJ37" s="1145"/>
      <c r="EK37" s="1145"/>
      <c r="EL37" s="1145"/>
    </row>
    <row r="38" spans="1:142">
      <c r="A38" s="1145"/>
      <c r="B38" s="1145"/>
      <c r="C38" s="1145"/>
      <c r="D38" s="1145"/>
      <c r="E38" s="1145"/>
      <c r="F38" s="1145"/>
      <c r="G38" s="1145"/>
      <c r="H38" s="1145"/>
      <c r="I38" s="1145"/>
      <c r="J38" s="1145"/>
      <c r="K38" s="1145"/>
      <c r="L38" s="1145"/>
      <c r="EA38" s="1145"/>
      <c r="EB38" s="1145"/>
      <c r="EC38" s="1145"/>
      <c r="ED38" s="1145"/>
      <c r="EE38" s="1145"/>
      <c r="EF38" s="1145"/>
      <c r="EG38" s="1145"/>
      <c r="EH38" s="1145"/>
      <c r="EI38" s="1145"/>
      <c r="EJ38" s="1145"/>
      <c r="EK38" s="1145"/>
      <c r="EL38" s="1145"/>
    </row>
    <row r="39" spans="1:142">
      <c r="A39" s="1145"/>
      <c r="B39" s="1145"/>
      <c r="C39" s="1145"/>
      <c r="D39" s="1145"/>
      <c r="E39" s="1145"/>
      <c r="F39" s="1145"/>
      <c r="G39" s="1145"/>
      <c r="H39" s="1145"/>
      <c r="I39" s="1145"/>
      <c r="J39" s="1145"/>
      <c r="K39" s="1145"/>
      <c r="L39" s="1145"/>
      <c r="EA39" s="1145"/>
      <c r="EB39" s="1145"/>
      <c r="EC39" s="1145"/>
      <c r="ED39" s="1145"/>
      <c r="EE39" s="1145"/>
      <c r="EF39" s="1145"/>
      <c r="EG39" s="1145"/>
      <c r="EH39" s="1145"/>
      <c r="EI39" s="1145"/>
      <c r="EJ39" s="1145"/>
      <c r="EK39" s="1145"/>
      <c r="EL39" s="1145"/>
    </row>
    <row r="40" spans="1:142">
      <c r="A40" s="1145"/>
      <c r="B40" s="1145"/>
      <c r="C40" s="1145"/>
      <c r="D40" s="1145"/>
      <c r="E40" s="1145"/>
      <c r="F40" s="1145"/>
      <c r="G40" s="1145"/>
      <c r="H40" s="1145"/>
      <c r="I40" s="1145"/>
      <c r="J40" s="1145"/>
      <c r="K40" s="1145"/>
      <c r="L40" s="1145"/>
      <c r="EA40" s="1145"/>
      <c r="EB40" s="1145"/>
      <c r="EC40" s="1145"/>
      <c r="ED40" s="1145"/>
      <c r="EE40" s="1145"/>
      <c r="EF40" s="1145"/>
      <c r="EG40" s="1145"/>
      <c r="EH40" s="1145"/>
      <c r="EI40" s="1145"/>
      <c r="EJ40" s="1145"/>
      <c r="EK40" s="1145"/>
      <c r="EL40" s="1145"/>
    </row>
    <row r="41" spans="1:142">
      <c r="A41" s="1145"/>
      <c r="B41" s="1145"/>
      <c r="C41" s="1145"/>
      <c r="D41" s="1145"/>
      <c r="E41" s="1145"/>
      <c r="F41" s="1145"/>
      <c r="G41" s="1145"/>
      <c r="H41" s="1145"/>
      <c r="I41" s="1145"/>
      <c r="J41" s="1145"/>
      <c r="K41" s="1145"/>
      <c r="L41" s="1145"/>
      <c r="EA41" s="1145"/>
      <c r="EB41" s="1145"/>
      <c r="EC41" s="1145"/>
      <c r="ED41" s="1145"/>
      <c r="EE41" s="1145"/>
      <c r="EF41" s="1145"/>
      <c r="EG41" s="1145"/>
      <c r="EH41" s="1145"/>
      <c r="EI41" s="1145"/>
      <c r="EJ41" s="1145"/>
      <c r="EK41" s="1145"/>
      <c r="EL41" s="1145"/>
    </row>
    <row r="42" spans="1:142">
      <c r="A42" s="1145"/>
      <c r="B42" s="1148" t="s">
        <v>439</v>
      </c>
      <c r="C42" s="1149">
        <f>PCheckEEID</f>
        <v>10001</v>
      </c>
      <c r="D42" s="1145"/>
      <c r="E42" s="1150" t="s">
        <v>134</v>
      </c>
      <c r="F42" s="1150" t="s">
        <v>349</v>
      </c>
      <c r="G42" s="1150" t="s">
        <v>256</v>
      </c>
      <c r="H42" s="1145"/>
      <c r="I42" s="1151" t="s">
        <v>124</v>
      </c>
      <c r="J42" s="1152" t="s">
        <v>153</v>
      </c>
      <c r="K42" s="1152" t="s">
        <v>127</v>
      </c>
      <c r="L42" s="1145"/>
      <c r="EA42" s="1145"/>
      <c r="EB42" s="1148" t="s">
        <v>439</v>
      </c>
      <c r="EC42" s="1149">
        <f>PCheckEEID</f>
        <v>10001</v>
      </c>
      <c r="ED42" s="1145"/>
      <c r="EE42" s="1150" t="s">
        <v>134</v>
      </c>
      <c r="EF42" s="1150" t="s">
        <v>349</v>
      </c>
      <c r="EG42" s="1150" t="s">
        <v>256</v>
      </c>
      <c r="EH42" s="1145"/>
      <c r="EI42" s="1151" t="s">
        <v>124</v>
      </c>
      <c r="EJ42" s="1152" t="s">
        <v>153</v>
      </c>
      <c r="EK42" s="1152" t="s">
        <v>127</v>
      </c>
      <c r="EL42" s="1145"/>
    </row>
    <row r="43" spans="1:142">
      <c r="A43" s="1145"/>
      <c r="B43" s="1148" t="s">
        <v>165</v>
      </c>
      <c r="C43" s="1149" t="str">
        <f>PCheckPayeeName</f>
        <v>Tifany Wang</v>
      </c>
      <c r="D43" s="1145"/>
      <c r="E43" s="1153" t="str">
        <f>Pcknametype1</f>
        <v>Regular</v>
      </c>
      <c r="F43" s="1153">
        <f>Pckhourtype1</f>
        <v>40</v>
      </c>
      <c r="G43" s="1153">
        <f>Pckamt1</f>
        <v>1080</v>
      </c>
      <c r="H43" s="1145"/>
      <c r="I43" s="1154" t="s">
        <v>201</v>
      </c>
      <c r="J43" s="1155">
        <f>PCheckCurFIT</f>
        <v>118.16</v>
      </c>
      <c r="K43" s="1155">
        <f>PCheckYTDFIT</f>
        <v>427.59000000000003</v>
      </c>
      <c r="L43" s="1145"/>
      <c r="EA43" s="1145"/>
      <c r="EB43" s="1148" t="s">
        <v>165</v>
      </c>
      <c r="EC43" s="1149" t="str">
        <f>PCheckPayeeName</f>
        <v>Tifany Wang</v>
      </c>
      <c r="ED43" s="1145"/>
      <c r="EE43" s="1153" t="str">
        <f>Pcknametype1</f>
        <v>Regular</v>
      </c>
      <c r="EF43" s="1153">
        <f>Pckhourtype1</f>
        <v>40</v>
      </c>
      <c r="EG43" s="1153">
        <f>Pckamt1</f>
        <v>1080</v>
      </c>
      <c r="EH43" s="1145"/>
      <c r="EI43" s="1154" t="s">
        <v>201</v>
      </c>
      <c r="EJ43" s="1155">
        <f>PCheckCurFIT</f>
        <v>118.16</v>
      </c>
      <c r="EK43" s="1155">
        <f>PCheckYTDFIT</f>
        <v>427.59000000000003</v>
      </c>
      <c r="EL43" s="1145"/>
    </row>
    <row r="44" spans="1:142">
      <c r="A44" s="1145"/>
      <c r="B44" s="1148" t="s">
        <v>167</v>
      </c>
      <c r="C44" s="1149" t="str">
        <f>PCheckSSN</f>
        <v>XXX-XX-4561</v>
      </c>
      <c r="D44" s="1145"/>
      <c r="E44" s="1153">
        <f>Pcknametype2</f>
        <v>0</v>
      </c>
      <c r="F44" s="1153">
        <f>Pckhourtype2</f>
        <v>0</v>
      </c>
      <c r="G44" s="1153">
        <f>PckAmt2</f>
        <v>0</v>
      </c>
      <c r="H44" s="1145"/>
      <c r="I44" s="1154" t="s">
        <v>24</v>
      </c>
      <c r="J44" s="1155">
        <f>PckcurSIT</f>
        <v>14.33</v>
      </c>
      <c r="K44" s="1155">
        <f>PckytdSIT</f>
        <v>99.17</v>
      </c>
      <c r="L44" s="1145"/>
      <c r="EA44" s="1145"/>
      <c r="EB44" s="1148" t="s">
        <v>167</v>
      </c>
      <c r="EC44" s="1149" t="str">
        <f>PCheckSSN</f>
        <v>XXX-XX-4561</v>
      </c>
      <c r="ED44" s="1145"/>
      <c r="EE44" s="1153">
        <f>Pcknametype2</f>
        <v>0</v>
      </c>
      <c r="EF44" s="1153">
        <f>Pckhourtype2</f>
        <v>0</v>
      </c>
      <c r="EG44" s="1153">
        <f>PckAmt2</f>
        <v>0</v>
      </c>
      <c r="EH44" s="1145"/>
      <c r="EI44" s="1154" t="s">
        <v>24</v>
      </c>
      <c r="EJ44" s="1155">
        <f>PckcurSIT</f>
        <v>14.33</v>
      </c>
      <c r="EK44" s="1155">
        <f>PckytdSIT</f>
        <v>99.17</v>
      </c>
      <c r="EL44" s="1145"/>
    </row>
    <row r="45" spans="1:142">
      <c r="A45" s="1145"/>
      <c r="B45" s="1148" t="s">
        <v>199</v>
      </c>
      <c r="C45" s="1156">
        <f>PCheckDate</f>
        <v>43511</v>
      </c>
      <c r="D45" s="1145"/>
      <c r="E45" s="1153">
        <f>Pcknametype3</f>
        <v>0</v>
      </c>
      <c r="F45" s="1153">
        <f>Pckhourtype3</f>
        <v>0</v>
      </c>
      <c r="G45" s="1153">
        <f>PckAmt3</f>
        <v>0</v>
      </c>
      <c r="H45" s="1145"/>
      <c r="I45" s="1154" t="s">
        <v>49</v>
      </c>
      <c r="J45" s="1155">
        <f>pckcurOASDI</f>
        <v>66.959999999999994</v>
      </c>
      <c r="K45" s="1155">
        <f>pckytdOASDI</f>
        <v>200.88</v>
      </c>
      <c r="L45" s="1145"/>
      <c r="EA45" s="1145"/>
      <c r="EB45" s="1148" t="s">
        <v>199</v>
      </c>
      <c r="EC45" s="1156">
        <f>PCheckDate</f>
        <v>43511</v>
      </c>
      <c r="ED45" s="1145"/>
      <c r="EE45" s="1153">
        <f>Pcknametype3</f>
        <v>0</v>
      </c>
      <c r="EF45" s="1153">
        <f>Pckhourtype3</f>
        <v>0</v>
      </c>
      <c r="EG45" s="1153">
        <f>PckAmt3</f>
        <v>0</v>
      </c>
      <c r="EH45" s="1145"/>
      <c r="EI45" s="1154" t="s">
        <v>49</v>
      </c>
      <c r="EJ45" s="1155">
        <f>pckcurOASDI</f>
        <v>66.959999999999994</v>
      </c>
      <c r="EK45" s="1155">
        <f>pckytdOASDI</f>
        <v>200.88</v>
      </c>
      <c r="EL45" s="1145"/>
    </row>
    <row r="46" spans="1:142">
      <c r="A46" s="1145"/>
      <c r="B46" s="1148" t="s">
        <v>200</v>
      </c>
      <c r="C46" s="1149">
        <f>PChecknumber</f>
        <v>10014</v>
      </c>
      <c r="D46" s="1145"/>
      <c r="E46" s="1153">
        <f>Pcknametype4</f>
        <v>0</v>
      </c>
      <c r="F46" s="1153">
        <f>Pckhourtype4</f>
        <v>0</v>
      </c>
      <c r="G46" s="1153">
        <f>PckAmt4</f>
        <v>0</v>
      </c>
      <c r="H46" s="1145"/>
      <c r="I46" s="1154" t="s">
        <v>50</v>
      </c>
      <c r="J46" s="1155">
        <f>pckcurHI</f>
        <v>15.66</v>
      </c>
      <c r="K46" s="1155">
        <f>pckytdHI</f>
        <v>46.980000000000004</v>
      </c>
      <c r="L46" s="1145"/>
      <c r="EA46" s="1145"/>
      <c r="EB46" s="1148" t="s">
        <v>200</v>
      </c>
      <c r="EC46" s="1149">
        <f>PChecknumber</f>
        <v>10014</v>
      </c>
      <c r="ED46" s="1145"/>
      <c r="EE46" s="1153">
        <f>Pcknametype4</f>
        <v>0</v>
      </c>
      <c r="EF46" s="1153">
        <f>Pckhourtype4</f>
        <v>0</v>
      </c>
      <c r="EG46" s="1153">
        <f>PckAmt4</f>
        <v>0</v>
      </c>
      <c r="EH46" s="1145"/>
      <c r="EI46" s="1154" t="s">
        <v>50</v>
      </c>
      <c r="EJ46" s="1155">
        <f>pckcurHI</f>
        <v>15.66</v>
      </c>
      <c r="EK46" s="1155">
        <f>pckytdHI</f>
        <v>46.980000000000004</v>
      </c>
      <c r="EL46" s="1145"/>
    </row>
    <row r="47" spans="1:142">
      <c r="A47" s="1145"/>
      <c r="B47" s="1148" t="s">
        <v>193</v>
      </c>
      <c r="C47" s="1157">
        <f>PCheckAmt</f>
        <v>854.09</v>
      </c>
      <c r="D47" s="1145"/>
      <c r="E47" s="1153">
        <f>Pcknametype5</f>
        <v>0</v>
      </c>
      <c r="F47" s="1153">
        <f>Pckhourtype5</f>
        <v>0</v>
      </c>
      <c r="G47" s="1153">
        <f>PckAmt5</f>
        <v>0</v>
      </c>
      <c r="H47" s="1145"/>
      <c r="I47" s="1154" t="str">
        <f>PckLocalTaxName</f>
        <v>SDI</v>
      </c>
      <c r="J47" s="1155">
        <f>pckcurSDI</f>
        <v>10.8</v>
      </c>
      <c r="K47" s="1155">
        <f>pckytdSDI</f>
        <v>32.400000000000006</v>
      </c>
      <c r="L47" s="1145"/>
      <c r="EA47" s="1145"/>
      <c r="EB47" s="1148" t="s">
        <v>193</v>
      </c>
      <c r="EC47" s="1157">
        <f>PCheckAmt</f>
        <v>854.09</v>
      </c>
      <c r="ED47" s="1145"/>
      <c r="EE47" s="1153">
        <f>Pcknametype5</f>
        <v>0</v>
      </c>
      <c r="EF47" s="1153">
        <f>Pckhourtype5</f>
        <v>0</v>
      </c>
      <c r="EG47" s="1153">
        <f>PckAmt5</f>
        <v>0</v>
      </c>
      <c r="EH47" s="1145"/>
      <c r="EI47" s="1154" t="str">
        <f>PckLocalTaxName</f>
        <v>SDI</v>
      </c>
      <c r="EJ47" s="1155">
        <f>pckcurSDI</f>
        <v>10.8</v>
      </c>
      <c r="EK47" s="1155">
        <f>pckytdSDI</f>
        <v>32.400000000000006</v>
      </c>
      <c r="EL47" s="1145"/>
    </row>
    <row r="48" spans="1:142">
      <c r="A48" s="1145"/>
      <c r="B48" s="1145"/>
      <c r="C48" s="1149"/>
      <c r="D48" s="1145"/>
      <c r="E48" s="1153">
        <f>Pcknametype6</f>
        <v>0</v>
      </c>
      <c r="F48" s="1153">
        <f>Pckhourtype6</f>
        <v>0</v>
      </c>
      <c r="G48" s="1153">
        <f>PckAmt6</f>
        <v>0</v>
      </c>
      <c r="H48" s="1145"/>
      <c r="I48" s="1154" t="str">
        <f>PckDednametype1</f>
        <v>401K</v>
      </c>
      <c r="J48" s="1155">
        <f>PckDedcur1</f>
        <v>0</v>
      </c>
      <c r="K48" s="1153">
        <f>PckDedytd1</f>
        <v>0</v>
      </c>
      <c r="L48" s="1145"/>
      <c r="EA48" s="1145"/>
      <c r="EB48" s="1145"/>
      <c r="EC48" s="1149"/>
      <c r="ED48" s="1145"/>
      <c r="EE48" s="1153">
        <f>Pcknametype6</f>
        <v>0</v>
      </c>
      <c r="EF48" s="1153">
        <f>Pckhourtype6</f>
        <v>0</v>
      </c>
      <c r="EG48" s="1153">
        <f>PckAmt6</f>
        <v>0</v>
      </c>
      <c r="EH48" s="1145"/>
      <c r="EI48" s="1154" t="str">
        <f>PckDednametype1</f>
        <v>401K</v>
      </c>
      <c r="EJ48" s="1155">
        <f>PckDedcur1</f>
        <v>0</v>
      </c>
      <c r="EK48" s="1153">
        <f>PckDedytd1</f>
        <v>0</v>
      </c>
      <c r="EL48" s="1145"/>
    </row>
    <row r="49" spans="1:143">
      <c r="A49" s="1145"/>
      <c r="B49" s="1148" t="s">
        <v>550</v>
      </c>
      <c r="C49" s="1158">
        <f>PckVacation_Accrued</f>
        <v>0</v>
      </c>
      <c r="D49" s="1145"/>
      <c r="E49" s="1153">
        <f>Pcknametype7</f>
        <v>0</v>
      </c>
      <c r="F49" s="1153">
        <f>Pckhourtype7</f>
        <v>0</v>
      </c>
      <c r="G49" s="1153">
        <f>PckAmt7</f>
        <v>0</v>
      </c>
      <c r="H49" s="1145"/>
      <c r="I49" s="1154" t="str">
        <f>PckDednametype2</f>
        <v>125P</v>
      </c>
      <c r="J49" s="1155">
        <f>PckDedCur2</f>
        <v>0</v>
      </c>
      <c r="K49" s="1153">
        <f>PckDedytd2</f>
        <v>0</v>
      </c>
      <c r="L49" s="1145"/>
      <c r="EA49" s="1145"/>
      <c r="EB49" s="1148" t="s">
        <v>550</v>
      </c>
      <c r="EC49" s="1158">
        <f>PckVacation_Accrued</f>
        <v>0</v>
      </c>
      <c r="ED49" s="1145"/>
      <c r="EE49" s="1153">
        <f>Pcknametype7</f>
        <v>0</v>
      </c>
      <c r="EF49" s="1153">
        <f>Pckhourtype7</f>
        <v>0</v>
      </c>
      <c r="EG49" s="1153">
        <f>PckAmt7</f>
        <v>0</v>
      </c>
      <c r="EH49" s="1145"/>
      <c r="EI49" s="1154" t="str">
        <f>PckDednametype2</f>
        <v>125P</v>
      </c>
      <c r="EJ49" s="1155">
        <f>PckDedCur2</f>
        <v>0</v>
      </c>
      <c r="EK49" s="1153">
        <f>PckDedytd2</f>
        <v>0</v>
      </c>
      <c r="EL49" s="1145"/>
    </row>
    <row r="50" spans="1:143">
      <c r="A50" s="1145"/>
      <c r="B50" s="1148" t="s">
        <v>360</v>
      </c>
      <c r="C50" s="1159">
        <f>PckVacation_Used</f>
        <v>0</v>
      </c>
      <c r="D50" s="1145"/>
      <c r="E50" s="1153">
        <f>Pcknametype8</f>
        <v>0</v>
      </c>
      <c r="F50" s="1153">
        <f>Pckhourtype8</f>
        <v>0</v>
      </c>
      <c r="G50" s="1153">
        <f>PckAmt8</f>
        <v>0</v>
      </c>
      <c r="H50" s="1145"/>
      <c r="I50" s="1154" t="str">
        <f>PckDednametype3</f>
        <v>HSA</v>
      </c>
      <c r="J50" s="1155">
        <f>PckDedCur3</f>
        <v>0</v>
      </c>
      <c r="K50" s="1153">
        <f>PckDedytd3</f>
        <v>0</v>
      </c>
      <c r="L50" s="1145"/>
      <c r="EA50" s="1145"/>
      <c r="EB50" s="1148" t="s">
        <v>360</v>
      </c>
      <c r="EC50" s="1159">
        <f>PckVacation_Used</f>
        <v>0</v>
      </c>
      <c r="ED50" s="1145"/>
      <c r="EE50" s="1153">
        <f>Pcknametype8</f>
        <v>0</v>
      </c>
      <c r="EF50" s="1153">
        <f>Pckhourtype8</f>
        <v>0</v>
      </c>
      <c r="EG50" s="1153">
        <f>PckAmt8</f>
        <v>0</v>
      </c>
      <c r="EH50" s="1145"/>
      <c r="EI50" s="1154" t="str">
        <f>PckDednametype3</f>
        <v>HSA</v>
      </c>
      <c r="EJ50" s="1155">
        <f>PckDedCur3</f>
        <v>0</v>
      </c>
      <c r="EK50" s="1153">
        <f>PckDedytd3</f>
        <v>0</v>
      </c>
      <c r="EL50" s="1145"/>
    </row>
    <row r="51" spans="1:143">
      <c r="A51" s="1145"/>
      <c r="B51" s="1148" t="s">
        <v>551</v>
      </c>
      <c r="C51" s="1158">
        <f>PckVacation_Balance</f>
        <v>0</v>
      </c>
      <c r="D51" s="1145"/>
      <c r="E51" s="1153">
        <f>Pcknametype9</f>
        <v>0</v>
      </c>
      <c r="F51" s="1153">
        <f>Pckhourtype9</f>
        <v>0</v>
      </c>
      <c r="G51" s="1153">
        <f>PckAmt9</f>
        <v>0</v>
      </c>
      <c r="H51" s="1145"/>
      <c r="I51" s="1154" t="str">
        <f>PckDednametype4</f>
        <v>Other</v>
      </c>
      <c r="J51" s="1155">
        <f>PckDedCur4</f>
        <v>0</v>
      </c>
      <c r="K51" s="1153">
        <f>PckDedytd4</f>
        <v>0</v>
      </c>
      <c r="L51" s="1145"/>
      <c r="EA51" s="1145"/>
      <c r="EB51" s="1148" t="s">
        <v>551</v>
      </c>
      <c r="EC51" s="1158">
        <f>PckVacation_Balance</f>
        <v>0</v>
      </c>
      <c r="ED51" s="1145"/>
      <c r="EE51" s="1153">
        <f>Pcknametype9</f>
        <v>0</v>
      </c>
      <c r="EF51" s="1153">
        <f>Pckhourtype9</f>
        <v>0</v>
      </c>
      <c r="EG51" s="1153">
        <f>PckAmt9</f>
        <v>0</v>
      </c>
      <c r="EH51" s="1145"/>
      <c r="EI51" s="1154" t="str">
        <f>PckDednametype4</f>
        <v>Other</v>
      </c>
      <c r="EJ51" s="1155">
        <f>PckDedCur4</f>
        <v>0</v>
      </c>
      <c r="EK51" s="1153">
        <f>PckDedytd4</f>
        <v>0</v>
      </c>
      <c r="EL51" s="1145"/>
    </row>
    <row r="52" spans="1:143">
      <c r="A52" s="1145"/>
      <c r="B52" s="1145"/>
      <c r="C52" s="1145"/>
      <c r="D52" s="1145"/>
      <c r="E52" s="1151" t="s">
        <v>94</v>
      </c>
      <c r="F52" s="1152" t="s">
        <v>153</v>
      </c>
      <c r="G52" s="1152" t="s">
        <v>127</v>
      </c>
      <c r="H52" s="1145"/>
      <c r="I52" s="1154" t="s">
        <v>225</v>
      </c>
      <c r="J52" s="1155">
        <f>PckDedCur5</f>
        <v>225.91</v>
      </c>
      <c r="K52" s="1155">
        <f>PckDedytd5</f>
        <v>807.02</v>
      </c>
      <c r="L52" s="1145"/>
      <c r="EA52" s="1145"/>
      <c r="EB52" s="1145"/>
      <c r="EC52" s="1145"/>
      <c r="ED52" s="1145"/>
      <c r="EE52" s="1151" t="s">
        <v>94</v>
      </c>
      <c r="EF52" s="1152" t="s">
        <v>153</v>
      </c>
      <c r="EG52" s="1152" t="s">
        <v>127</v>
      </c>
      <c r="EH52" s="1145"/>
      <c r="EI52" s="1154" t="s">
        <v>225</v>
      </c>
      <c r="EJ52" s="1155">
        <f>PckDedCur5</f>
        <v>225.91</v>
      </c>
      <c r="EK52" s="1155">
        <f>PckDedytd5</f>
        <v>807.02</v>
      </c>
      <c r="EL52" s="1145"/>
    </row>
    <row r="53" spans="1:143">
      <c r="A53" s="1145"/>
      <c r="B53" s="1145"/>
      <c r="C53" s="1145"/>
      <c r="D53" s="1145"/>
      <c r="E53" s="1151" t="s">
        <v>134</v>
      </c>
      <c r="F53" s="1150">
        <f>PCheckCurWage</f>
        <v>1080</v>
      </c>
      <c r="G53" s="1150">
        <f>PCheckTYDWage</f>
        <v>3240</v>
      </c>
      <c r="H53" s="1160"/>
      <c r="I53" s="1151" t="s">
        <v>156</v>
      </c>
      <c r="J53" s="1150">
        <f>Net_Paycur</f>
        <v>854.09</v>
      </c>
      <c r="K53" s="1150">
        <f>PckNetYTD</f>
        <v>2432.98</v>
      </c>
      <c r="L53" s="1145"/>
      <c r="EA53" s="1145"/>
      <c r="EB53" s="1145"/>
      <c r="EC53" s="1145"/>
      <c r="ED53" s="1145"/>
      <c r="EE53" s="1151" t="s">
        <v>134</v>
      </c>
      <c r="EF53" s="1150">
        <f>PCheckCurWage</f>
        <v>1080</v>
      </c>
      <c r="EG53" s="1150">
        <f>PCheckTYDWage</f>
        <v>3240</v>
      </c>
      <c r="EH53" s="1160"/>
      <c r="EI53" s="1151" t="s">
        <v>156</v>
      </c>
      <c r="EJ53" s="1150">
        <f>Net_Paycur</f>
        <v>854.09</v>
      </c>
      <c r="EK53" s="1150">
        <f>PckNetYTD</f>
        <v>2432.98</v>
      </c>
      <c r="EL53" s="1145"/>
    </row>
    <row r="54" spans="1:143">
      <c r="A54" s="1145"/>
      <c r="B54" s="1145"/>
      <c r="C54" s="1145"/>
      <c r="D54" s="1145"/>
      <c r="E54" s="1145"/>
      <c r="F54" s="1145"/>
      <c r="G54" s="1145"/>
      <c r="H54" s="1145"/>
      <c r="I54" s="1145"/>
      <c r="J54" s="1145"/>
      <c r="K54" s="1145"/>
      <c r="L54" s="1145"/>
      <c r="EA54" s="1145"/>
      <c r="EB54" s="1145"/>
      <c r="EC54" s="1145"/>
      <c r="ED54" s="1145"/>
      <c r="EE54" s="1145"/>
      <c r="EF54" s="1145"/>
      <c r="EG54" s="1145"/>
      <c r="EH54" s="1145"/>
      <c r="EI54" s="1145"/>
      <c r="EJ54" s="1145"/>
      <c r="EK54" s="1145"/>
      <c r="EL54" s="1145"/>
    </row>
    <row r="55" spans="1:143" s="875" customFormat="1">
      <c r="A55" s="877"/>
      <c r="B55" s="877"/>
      <c r="C55" s="877"/>
      <c r="D55" s="877"/>
      <c r="E55" s="877"/>
      <c r="F55" s="877"/>
      <c r="G55" s="877"/>
      <c r="H55" s="877"/>
      <c r="I55" s="877"/>
      <c r="J55" s="877"/>
      <c r="K55" s="877"/>
      <c r="L55" s="877"/>
      <c r="EA55" s="1162"/>
      <c r="EB55" s="1162"/>
      <c r="EC55" s="1162"/>
      <c r="ED55" s="1162"/>
      <c r="EE55" s="1162"/>
      <c r="EF55" s="1162"/>
      <c r="EG55" s="1162"/>
      <c r="EH55" s="1162"/>
      <c r="EI55" s="1162"/>
      <c r="EJ55" s="1162"/>
      <c r="EK55" s="1162"/>
      <c r="EL55" s="1162"/>
      <c r="EM55" s="1162"/>
    </row>
    <row r="56" spans="1:143" s="875" customFormat="1">
      <c r="A56" s="877"/>
      <c r="B56" s="877"/>
      <c r="C56" s="877"/>
      <c r="D56" s="877"/>
      <c r="E56" s="877"/>
      <c r="F56" s="877"/>
      <c r="G56" s="877"/>
      <c r="H56" s="877"/>
      <c r="I56" s="877"/>
      <c r="J56" s="877"/>
      <c r="K56" s="877"/>
      <c r="L56" s="877"/>
      <c r="EA56" s="1162"/>
      <c r="EB56" s="1162"/>
      <c r="EC56" s="1162"/>
      <c r="ED56" s="1162"/>
      <c r="EE56" s="1162"/>
      <c r="EF56" s="1162"/>
      <c r="EG56" s="1162"/>
      <c r="EH56" s="1162"/>
      <c r="EI56" s="1162"/>
      <c r="EJ56" s="1162"/>
      <c r="EK56" s="1162"/>
      <c r="EL56" s="1162"/>
      <c r="EM56" s="1162"/>
    </row>
    <row r="57" spans="1:143" s="875" customFormat="1">
      <c r="A57" s="877"/>
      <c r="B57" s="877"/>
      <c r="C57" s="877"/>
      <c r="D57" s="877"/>
      <c r="E57" s="877"/>
      <c r="F57" s="877"/>
      <c r="G57" s="877"/>
      <c r="H57" s="877"/>
      <c r="I57" s="877"/>
      <c r="J57" s="877"/>
      <c r="K57" s="877"/>
      <c r="L57" s="877"/>
      <c r="EA57" s="1162"/>
      <c r="EB57" s="1162"/>
      <c r="EC57" s="1162"/>
      <c r="ED57" s="1162"/>
      <c r="EE57" s="1162"/>
      <c r="EF57" s="1162"/>
      <c r="EG57" s="1162"/>
      <c r="EH57" s="1162"/>
      <c r="EI57" s="1162"/>
      <c r="EJ57" s="1162"/>
      <c r="EK57" s="1162"/>
      <c r="EL57" s="1162"/>
      <c r="EM57" s="1162"/>
    </row>
    <row r="58" spans="1:143" s="875" customFormat="1">
      <c r="A58" s="877"/>
      <c r="B58" s="877"/>
      <c r="C58" s="877"/>
      <c r="D58" s="877"/>
      <c r="E58" s="877"/>
      <c r="F58" s="877"/>
      <c r="G58" s="877"/>
      <c r="H58" s="877"/>
      <c r="I58" s="877"/>
      <c r="J58" s="877"/>
      <c r="K58" s="877"/>
      <c r="L58" s="877"/>
      <c r="EA58" s="1162"/>
      <c r="EB58" s="1162"/>
      <c r="EC58" s="1162"/>
      <c r="ED58" s="1162"/>
      <c r="EE58" s="1162"/>
      <c r="EF58" s="1162"/>
      <c r="EG58" s="1162"/>
      <c r="EH58" s="1162"/>
      <c r="EI58" s="1162"/>
      <c r="EJ58" s="1162"/>
      <c r="EK58" s="1162"/>
      <c r="EL58" s="1162"/>
      <c r="EM58" s="1162"/>
    </row>
    <row r="59" spans="1:143" s="875" customFormat="1">
      <c r="A59" s="877"/>
      <c r="B59" s="877"/>
      <c r="C59" s="877"/>
      <c r="D59" s="877"/>
      <c r="E59" s="877"/>
      <c r="F59" s="877"/>
      <c r="G59" s="877"/>
      <c r="H59" s="877"/>
      <c r="I59" s="877"/>
      <c r="J59" s="877"/>
      <c r="K59" s="877"/>
      <c r="L59" s="877"/>
      <c r="EA59" s="1162"/>
      <c r="EB59" s="1162"/>
      <c r="EC59" s="1162"/>
      <c r="ED59" s="1162"/>
      <c r="EE59" s="1162"/>
      <c r="EF59" s="1162"/>
      <c r="EG59" s="1162"/>
      <c r="EH59" s="1162"/>
      <c r="EI59" s="1162"/>
      <c r="EJ59" s="1162"/>
      <c r="EK59" s="1162"/>
      <c r="EL59" s="1162"/>
      <c r="EM59" s="1162"/>
    </row>
    <row r="60" spans="1:143" s="875" customFormat="1">
      <c r="A60" s="877"/>
      <c r="B60" s="877"/>
      <c r="C60" s="877"/>
      <c r="D60" s="877"/>
      <c r="E60" s="877"/>
      <c r="F60" s="877"/>
      <c r="G60" s="877"/>
      <c r="H60" s="877"/>
      <c r="I60" s="877"/>
      <c r="J60" s="877"/>
      <c r="K60" s="877"/>
      <c r="L60" s="877"/>
      <c r="EA60" s="1162"/>
      <c r="EB60" s="1162"/>
      <c r="EC60" s="1162"/>
      <c r="ED60" s="1162"/>
      <c r="EE60" s="1162"/>
      <c r="EF60" s="1162"/>
      <c r="EG60" s="1162"/>
      <c r="EH60" s="1162"/>
      <c r="EI60" s="1162"/>
      <c r="EJ60" s="1162"/>
      <c r="EK60" s="1162"/>
      <c r="EL60" s="1162"/>
      <c r="EM60" s="1162"/>
    </row>
    <row r="61" spans="1:143" s="875" customFormat="1">
      <c r="A61" s="877"/>
      <c r="B61" s="877"/>
      <c r="C61" s="877"/>
      <c r="D61" s="877"/>
      <c r="E61" s="877"/>
      <c r="F61" s="877"/>
      <c r="G61" s="877"/>
      <c r="H61" s="877"/>
      <c r="I61" s="877"/>
      <c r="J61" s="877"/>
      <c r="K61" s="877"/>
      <c r="L61" s="877"/>
      <c r="EA61" s="1162"/>
      <c r="EB61" s="1162"/>
      <c r="EC61" s="1162"/>
      <c r="ED61" s="1162"/>
      <c r="EE61" s="1162"/>
      <c r="EF61" s="1162"/>
      <c r="EG61" s="1162"/>
      <c r="EH61" s="1162"/>
      <c r="EI61" s="1162"/>
      <c r="EJ61" s="1162"/>
      <c r="EK61" s="1162"/>
      <c r="EL61" s="1162"/>
      <c r="EM61" s="1162"/>
    </row>
    <row r="62" spans="1:143" s="875" customFormat="1">
      <c r="A62" s="877"/>
      <c r="B62" s="877"/>
      <c r="C62" s="877"/>
      <c r="D62" s="877"/>
      <c r="E62" s="877"/>
      <c r="F62" s="877"/>
      <c r="G62" s="877"/>
      <c r="H62" s="877"/>
      <c r="I62" s="877"/>
      <c r="J62" s="877"/>
      <c r="K62" s="877"/>
      <c r="L62" s="877"/>
      <c r="EA62" s="1162"/>
      <c r="EB62" s="1162"/>
      <c r="EC62" s="1162"/>
      <c r="ED62" s="1162"/>
      <c r="EE62" s="1162"/>
      <c r="EF62" s="1162"/>
      <c r="EG62" s="1162"/>
      <c r="EH62" s="1162"/>
      <c r="EI62" s="1162"/>
      <c r="EJ62" s="1162"/>
      <c r="EK62" s="1162"/>
      <c r="EL62" s="1162"/>
      <c r="EM62" s="1162"/>
    </row>
    <row r="63" spans="1:143" s="875" customFormat="1">
      <c r="A63" s="877"/>
      <c r="B63" s="877"/>
      <c r="C63" s="877"/>
      <c r="D63" s="877"/>
      <c r="E63" s="877"/>
      <c r="F63" s="877"/>
      <c r="G63" s="877"/>
      <c r="H63" s="877"/>
      <c r="I63" s="877"/>
      <c r="J63" s="877"/>
      <c r="K63" s="877"/>
      <c r="L63" s="877"/>
      <c r="EA63" s="1162"/>
      <c r="EB63" s="1162"/>
      <c r="EC63" s="1162"/>
      <c r="ED63" s="1162"/>
      <c r="EE63" s="1162"/>
      <c r="EF63" s="1162"/>
      <c r="EG63" s="1162"/>
      <c r="EH63" s="1162"/>
      <c r="EI63" s="1162"/>
      <c r="EJ63" s="1162"/>
      <c r="EK63" s="1162"/>
      <c r="EL63" s="1162"/>
      <c r="EM63" s="1162"/>
    </row>
    <row r="64" spans="1:143" s="875" customFormat="1">
      <c r="A64" s="877"/>
      <c r="B64" s="877"/>
      <c r="C64" s="877"/>
      <c r="D64" s="877"/>
      <c r="E64" s="877"/>
      <c r="F64" s="877"/>
      <c r="G64" s="877"/>
      <c r="H64" s="877"/>
      <c r="I64" s="877"/>
      <c r="J64" s="877"/>
      <c r="K64" s="877"/>
      <c r="L64" s="877"/>
      <c r="EA64" s="1162"/>
      <c r="EB64" s="1162"/>
      <c r="EC64" s="1162"/>
      <c r="ED64" s="1162"/>
      <c r="EE64" s="1162"/>
      <c r="EF64" s="1162"/>
      <c r="EG64" s="1162"/>
      <c r="EH64" s="1162"/>
      <c r="EI64" s="1162"/>
      <c r="EJ64" s="1162"/>
      <c r="EK64" s="1162"/>
      <c r="EL64" s="1162"/>
      <c r="EM64" s="1162"/>
    </row>
    <row r="65" spans="1:143" s="875" customFormat="1">
      <c r="A65" s="877"/>
      <c r="B65" s="877"/>
      <c r="C65" s="877"/>
      <c r="D65" s="877"/>
      <c r="E65" s="877"/>
      <c r="F65" s="877"/>
      <c r="G65" s="877"/>
      <c r="H65" s="877"/>
      <c r="I65" s="877"/>
      <c r="J65" s="877"/>
      <c r="K65" s="877"/>
      <c r="L65" s="877"/>
      <c r="EA65" s="1162"/>
      <c r="EB65" s="1162"/>
      <c r="EC65" s="1162"/>
      <c r="ED65" s="1162"/>
      <c r="EE65" s="1162"/>
      <c r="EF65" s="1162"/>
      <c r="EG65" s="1162"/>
      <c r="EH65" s="1162"/>
      <c r="EI65" s="1162"/>
      <c r="EJ65" s="1162"/>
      <c r="EK65" s="1162"/>
      <c r="EL65" s="1162"/>
      <c r="EM65" s="1162"/>
    </row>
    <row r="66" spans="1:143" s="875" customFormat="1">
      <c r="A66" s="877"/>
      <c r="B66" s="877"/>
      <c r="C66" s="877"/>
      <c r="D66" s="877"/>
      <c r="E66" s="877"/>
      <c r="F66" s="877"/>
      <c r="G66" s="877"/>
      <c r="H66" s="877"/>
      <c r="I66" s="877"/>
      <c r="J66" s="877"/>
      <c r="K66" s="877"/>
      <c r="L66" s="877"/>
      <c r="EA66" s="1162"/>
      <c r="EB66" s="1162"/>
      <c r="EC66" s="1162"/>
      <c r="ED66" s="1162"/>
      <c r="EE66" s="1162"/>
      <c r="EF66" s="1162"/>
      <c r="EG66" s="1162"/>
      <c r="EH66" s="1162"/>
      <c r="EI66" s="1162"/>
      <c r="EJ66" s="1162"/>
      <c r="EK66" s="1162"/>
      <c r="EL66" s="1162"/>
      <c r="EM66" s="1162"/>
    </row>
    <row r="67" spans="1:143" s="875" customFormat="1">
      <c r="A67" s="877"/>
      <c r="B67" s="877"/>
      <c r="C67" s="877"/>
      <c r="D67" s="877"/>
      <c r="E67" s="877"/>
      <c r="F67" s="877"/>
      <c r="G67" s="877"/>
      <c r="H67" s="877"/>
      <c r="I67" s="877"/>
      <c r="J67" s="877"/>
      <c r="K67" s="877"/>
      <c r="L67" s="877"/>
      <c r="EA67" s="1162"/>
      <c r="EB67" s="1162"/>
      <c r="EC67" s="1162"/>
      <c r="ED67" s="1162"/>
      <c r="EE67" s="1162"/>
      <c r="EF67" s="1162"/>
      <c r="EG67" s="1162"/>
      <c r="EH67" s="1162"/>
      <c r="EI67" s="1162"/>
      <c r="EJ67" s="1162"/>
      <c r="EK67" s="1162"/>
      <c r="EL67" s="1162"/>
      <c r="EM67" s="1162"/>
    </row>
    <row r="68" spans="1:143" s="875" customFormat="1">
      <c r="A68" s="877"/>
      <c r="B68" s="877"/>
      <c r="C68" s="877"/>
      <c r="D68" s="877"/>
      <c r="E68" s="877"/>
      <c r="F68" s="877"/>
      <c r="G68" s="877"/>
      <c r="H68" s="877"/>
      <c r="I68" s="877"/>
      <c r="J68" s="877"/>
      <c r="K68" s="877"/>
      <c r="L68" s="877"/>
      <c r="EA68" s="1162"/>
      <c r="EB68" s="1162"/>
      <c r="EC68" s="1162"/>
      <c r="ED68" s="1162"/>
      <c r="EE68" s="1162"/>
      <c r="EF68" s="1162"/>
      <c r="EG68" s="1162"/>
      <c r="EH68" s="1162"/>
      <c r="EI68" s="1162"/>
      <c r="EJ68" s="1162"/>
      <c r="EK68" s="1162"/>
      <c r="EL68" s="1162"/>
      <c r="EM68" s="1162"/>
    </row>
    <row r="69" spans="1:143" s="875" customFormat="1">
      <c r="A69" s="877"/>
      <c r="B69" s="877"/>
      <c r="C69" s="877"/>
      <c r="D69" s="877"/>
      <c r="E69" s="877"/>
      <c r="F69" s="877"/>
      <c r="G69" s="877"/>
      <c r="H69" s="877"/>
      <c r="I69" s="877"/>
      <c r="J69" s="877"/>
      <c r="K69" s="877"/>
      <c r="L69" s="877"/>
      <c r="EA69" s="1162"/>
      <c r="EB69" s="1162"/>
      <c r="EC69" s="1162"/>
      <c r="ED69" s="1162"/>
      <c r="EE69" s="1162"/>
      <c r="EF69" s="1162"/>
      <c r="EG69" s="1162"/>
      <c r="EH69" s="1162"/>
      <c r="EI69" s="1162"/>
      <c r="EJ69" s="1162"/>
      <c r="EK69" s="1162"/>
      <c r="EL69" s="1162"/>
      <c r="EM69" s="1162"/>
    </row>
    <row r="70" spans="1:143" s="875" customFormat="1">
      <c r="A70" s="877"/>
      <c r="B70" s="877"/>
      <c r="C70" s="877"/>
      <c r="D70" s="877"/>
      <c r="E70" s="877"/>
      <c r="F70" s="877"/>
      <c r="G70" s="877"/>
      <c r="H70" s="877"/>
      <c r="I70" s="877"/>
      <c r="J70" s="877"/>
      <c r="K70" s="877"/>
      <c r="L70" s="877"/>
      <c r="EA70" s="1162"/>
      <c r="EB70" s="1162"/>
      <c r="EC70" s="1162"/>
      <c r="ED70" s="1162"/>
      <c r="EE70" s="1162"/>
      <c r="EF70" s="1162"/>
      <c r="EG70" s="1162"/>
      <c r="EH70" s="1162"/>
      <c r="EI70" s="1162"/>
      <c r="EJ70" s="1162"/>
      <c r="EK70" s="1162"/>
      <c r="EL70" s="1162"/>
      <c r="EM70" s="1162"/>
    </row>
    <row r="71" spans="1:143" s="875" customFormat="1">
      <c r="A71" s="877"/>
      <c r="B71" s="877"/>
      <c r="C71" s="877"/>
      <c r="D71" s="877"/>
      <c r="E71" s="877"/>
      <c r="F71" s="877"/>
      <c r="G71" s="877"/>
      <c r="H71" s="877"/>
      <c r="I71" s="877"/>
      <c r="J71" s="877"/>
      <c r="K71" s="877"/>
      <c r="L71" s="877"/>
      <c r="EA71" s="1162"/>
      <c r="EB71" s="1162"/>
      <c r="EC71" s="1162"/>
      <c r="ED71" s="1162"/>
      <c r="EE71" s="1162"/>
      <c r="EF71" s="1162"/>
      <c r="EG71" s="1162"/>
      <c r="EH71" s="1162"/>
      <c r="EI71" s="1162"/>
      <c r="EJ71" s="1162"/>
      <c r="EK71" s="1162"/>
      <c r="EL71" s="1162"/>
      <c r="EM71" s="1162"/>
    </row>
    <row r="72" spans="1:143" s="875" customFormat="1">
      <c r="A72" s="877"/>
      <c r="B72" s="877"/>
      <c r="C72" s="877"/>
      <c r="D72" s="877"/>
      <c r="E72" s="877"/>
      <c r="F72" s="877"/>
      <c r="G72" s="877"/>
      <c r="H72" s="877"/>
      <c r="I72" s="877"/>
      <c r="J72" s="877"/>
      <c r="K72" s="877"/>
      <c r="L72" s="877"/>
      <c r="EA72" s="1162"/>
      <c r="EB72" s="1162"/>
      <c r="EC72" s="1162"/>
      <c r="ED72" s="1162"/>
      <c r="EE72" s="1162"/>
      <c r="EF72" s="1162"/>
      <c r="EG72" s="1162"/>
      <c r="EH72" s="1162"/>
      <c r="EI72" s="1162"/>
      <c r="EJ72" s="1162"/>
      <c r="EK72" s="1162"/>
      <c r="EL72" s="1162"/>
      <c r="EM72" s="1162"/>
    </row>
    <row r="73" spans="1:143" s="875" customFormat="1">
      <c r="A73" s="877"/>
      <c r="B73" s="877"/>
      <c r="C73" s="877"/>
      <c r="D73" s="877"/>
      <c r="E73" s="877"/>
      <c r="F73" s="877"/>
      <c r="G73" s="877"/>
      <c r="H73" s="877"/>
      <c r="I73" s="877"/>
      <c r="J73" s="877"/>
      <c r="K73" s="877"/>
      <c r="L73" s="877"/>
      <c r="EA73" s="1162"/>
      <c r="EB73" s="1162"/>
      <c r="EC73" s="1162"/>
      <c r="ED73" s="1162"/>
      <c r="EE73" s="1162"/>
      <c r="EF73" s="1162"/>
      <c r="EG73" s="1162"/>
      <c r="EH73" s="1162"/>
      <c r="EI73" s="1162"/>
      <c r="EJ73" s="1162"/>
      <c r="EK73" s="1162"/>
      <c r="EL73" s="1162"/>
      <c r="EM73" s="1162"/>
    </row>
    <row r="74" spans="1:143" s="875" customFormat="1">
      <c r="A74" s="877"/>
      <c r="B74" s="877"/>
      <c r="C74" s="877"/>
      <c r="D74" s="877"/>
      <c r="E74" s="877"/>
      <c r="F74" s="877"/>
      <c r="G74" s="877"/>
      <c r="H74" s="877"/>
      <c r="I74" s="877"/>
      <c r="J74" s="877"/>
      <c r="K74" s="877"/>
      <c r="L74" s="877"/>
      <c r="EA74" s="1162"/>
      <c r="EB74" s="1162"/>
      <c r="EC74" s="1162"/>
      <c r="ED74" s="1162"/>
      <c r="EE74" s="1162"/>
      <c r="EF74" s="1162"/>
      <c r="EG74" s="1162"/>
      <c r="EH74" s="1162"/>
      <c r="EI74" s="1162"/>
      <c r="EJ74" s="1162"/>
      <c r="EK74" s="1162"/>
      <c r="EL74" s="1162"/>
      <c r="EM74" s="1162"/>
    </row>
    <row r="75" spans="1:143" s="875" customFormat="1">
      <c r="A75" s="877"/>
      <c r="B75" s="877"/>
      <c r="C75" s="877"/>
      <c r="D75" s="877"/>
      <c r="E75" s="877"/>
      <c r="F75" s="877"/>
      <c r="G75" s="877"/>
      <c r="H75" s="877"/>
      <c r="I75" s="877"/>
      <c r="J75" s="877"/>
      <c r="K75" s="877"/>
      <c r="L75" s="877"/>
      <c r="EA75" s="1162"/>
      <c r="EB75" s="1162"/>
      <c r="EC75" s="1162"/>
      <c r="ED75" s="1162"/>
      <c r="EE75" s="1162"/>
      <c r="EF75" s="1162"/>
      <c r="EG75" s="1162"/>
      <c r="EH75" s="1162"/>
      <c r="EI75" s="1162"/>
      <c r="EJ75" s="1162"/>
      <c r="EK75" s="1162"/>
      <c r="EL75" s="1162"/>
      <c r="EM75" s="1162"/>
    </row>
    <row r="76" spans="1:143" s="875" customFormat="1">
      <c r="A76" s="877"/>
      <c r="B76" s="877"/>
      <c r="C76" s="877"/>
      <c r="D76" s="877"/>
      <c r="E76" s="877"/>
      <c r="F76" s="877"/>
      <c r="G76" s="877"/>
      <c r="H76" s="877"/>
      <c r="I76" s="877"/>
      <c r="J76" s="877"/>
      <c r="K76" s="877"/>
      <c r="L76" s="877"/>
      <c r="EA76" s="1162"/>
      <c r="EB76" s="1162"/>
      <c r="EC76" s="1162"/>
      <c r="ED76" s="1162"/>
      <c r="EE76" s="1162"/>
      <c r="EF76" s="1162"/>
      <c r="EG76" s="1162"/>
      <c r="EH76" s="1162"/>
      <c r="EI76" s="1162"/>
      <c r="EJ76" s="1162"/>
      <c r="EK76" s="1162"/>
      <c r="EL76" s="1162"/>
      <c r="EM76" s="1162"/>
    </row>
    <row r="77" spans="1:143" s="875" customFormat="1">
      <c r="A77" s="877"/>
      <c r="B77" s="877"/>
      <c r="C77" s="877"/>
      <c r="D77" s="877"/>
      <c r="E77" s="877"/>
      <c r="F77" s="877"/>
      <c r="G77" s="877"/>
      <c r="H77" s="877"/>
      <c r="I77" s="877"/>
      <c r="J77" s="877"/>
      <c r="K77" s="877"/>
      <c r="L77" s="877"/>
      <c r="EA77" s="1162"/>
      <c r="EB77" s="1162"/>
      <c r="EC77" s="1162"/>
      <c r="ED77" s="1162"/>
      <c r="EE77" s="1162"/>
      <c r="EF77" s="1162"/>
      <c r="EG77" s="1162"/>
      <c r="EH77" s="1162"/>
      <c r="EI77" s="1162"/>
      <c r="EJ77" s="1162"/>
      <c r="EK77" s="1162"/>
      <c r="EL77" s="1162"/>
      <c r="EM77" s="1162"/>
    </row>
    <row r="78" spans="1:143" s="875" customFormat="1">
      <c r="A78" s="877"/>
      <c r="B78" s="877"/>
      <c r="C78" s="877"/>
      <c r="D78" s="877"/>
      <c r="E78" s="877"/>
      <c r="F78" s="877"/>
      <c r="G78" s="877"/>
      <c r="H78" s="877"/>
      <c r="I78" s="877"/>
      <c r="J78" s="877"/>
      <c r="K78" s="877"/>
      <c r="L78" s="877"/>
      <c r="EA78" s="1162"/>
      <c r="EB78" s="1162"/>
      <c r="EC78" s="1162"/>
      <c r="ED78" s="1162"/>
      <c r="EE78" s="1162"/>
      <c r="EF78" s="1162"/>
      <c r="EG78" s="1162"/>
      <c r="EH78" s="1162"/>
      <c r="EI78" s="1162"/>
      <c r="EJ78" s="1162"/>
      <c r="EK78" s="1162"/>
      <c r="EL78" s="1162"/>
      <c r="EM78" s="1162"/>
    </row>
    <row r="79" spans="1:143" s="875" customFormat="1">
      <c r="A79" s="877"/>
      <c r="B79" s="877"/>
      <c r="C79" s="877"/>
      <c r="D79" s="877"/>
      <c r="E79" s="877"/>
      <c r="F79" s="877"/>
      <c r="G79" s="877"/>
      <c r="H79" s="877"/>
      <c r="I79" s="877"/>
      <c r="J79" s="877"/>
      <c r="K79" s="877"/>
      <c r="L79" s="877"/>
      <c r="EA79" s="1162"/>
      <c r="EB79" s="1162"/>
      <c r="EC79" s="1162"/>
      <c r="ED79" s="1162"/>
      <c r="EE79" s="1162"/>
      <c r="EF79" s="1162"/>
      <c r="EG79" s="1162"/>
      <c r="EH79" s="1162"/>
      <c r="EI79" s="1162"/>
      <c r="EJ79" s="1162"/>
      <c r="EK79" s="1162"/>
      <c r="EL79" s="1162"/>
      <c r="EM79" s="1162"/>
    </row>
    <row r="80" spans="1:143" s="875" customFormat="1">
      <c r="A80" s="877"/>
      <c r="B80" s="877"/>
      <c r="C80" s="877"/>
      <c r="D80" s="877"/>
      <c r="E80" s="877"/>
      <c r="F80" s="877"/>
      <c r="G80" s="877"/>
      <c r="H80" s="877"/>
      <c r="I80" s="877"/>
      <c r="J80" s="877"/>
      <c r="K80" s="877"/>
      <c r="L80" s="877"/>
      <c r="EA80" s="1162"/>
      <c r="EB80" s="1162"/>
      <c r="EC80" s="1162"/>
      <c r="ED80" s="1162"/>
      <c r="EE80" s="1162"/>
      <c r="EF80" s="1162"/>
      <c r="EG80" s="1162"/>
      <c r="EH80" s="1162"/>
      <c r="EI80" s="1162"/>
      <c r="EJ80" s="1162"/>
      <c r="EK80" s="1162"/>
      <c r="EL80" s="1162"/>
      <c r="EM80" s="1162"/>
    </row>
    <row r="81" spans="1:143" s="875" customFormat="1">
      <c r="A81" s="877"/>
      <c r="B81" s="877"/>
      <c r="C81" s="877"/>
      <c r="D81" s="877"/>
      <c r="E81" s="877"/>
      <c r="F81" s="877"/>
      <c r="G81" s="877"/>
      <c r="H81" s="877"/>
      <c r="I81" s="877"/>
      <c r="J81" s="877"/>
      <c r="K81" s="877"/>
      <c r="L81" s="877"/>
      <c r="EA81" s="1162"/>
      <c r="EB81" s="1162"/>
      <c r="EC81" s="1162"/>
      <c r="ED81" s="1162"/>
      <c r="EE81" s="1162"/>
      <c r="EF81" s="1162"/>
      <c r="EG81" s="1162"/>
      <c r="EH81" s="1162"/>
      <c r="EI81" s="1162"/>
      <c r="EJ81" s="1162"/>
      <c r="EK81" s="1162"/>
      <c r="EL81" s="1162"/>
      <c r="EM81" s="1162"/>
    </row>
    <row r="82" spans="1:143" s="875" customFormat="1">
      <c r="A82" s="877"/>
      <c r="B82" s="877"/>
      <c r="C82" s="877"/>
      <c r="D82" s="877"/>
      <c r="E82" s="877"/>
      <c r="F82" s="877"/>
      <c r="G82" s="877"/>
      <c r="H82" s="877"/>
      <c r="I82" s="877"/>
      <c r="J82" s="877"/>
      <c r="K82" s="877"/>
      <c r="L82" s="877"/>
      <c r="EA82" s="1162"/>
      <c r="EB82" s="1162"/>
      <c r="EC82" s="1162"/>
      <c r="ED82" s="1162"/>
      <c r="EE82" s="1162"/>
      <c r="EF82" s="1162"/>
      <c r="EG82" s="1162"/>
      <c r="EH82" s="1162"/>
      <c r="EI82" s="1162"/>
      <c r="EJ82" s="1162"/>
      <c r="EK82" s="1162"/>
      <c r="EL82" s="1162"/>
      <c r="EM82" s="1162"/>
    </row>
    <row r="83" spans="1:143" s="875" customFormat="1">
      <c r="A83" s="877"/>
      <c r="B83" s="877"/>
      <c r="C83" s="877"/>
      <c r="D83" s="877"/>
      <c r="E83" s="877"/>
      <c r="F83" s="877"/>
      <c r="G83" s="877"/>
      <c r="H83" s="877"/>
      <c r="I83" s="877"/>
      <c r="J83" s="877"/>
      <c r="K83" s="877"/>
      <c r="L83" s="877"/>
      <c r="EA83" s="1162"/>
      <c r="EB83" s="1162"/>
      <c r="EC83" s="1162"/>
      <c r="ED83" s="1162"/>
      <c r="EE83" s="1162"/>
      <c r="EF83" s="1162"/>
      <c r="EG83" s="1162"/>
      <c r="EH83" s="1162"/>
      <c r="EI83" s="1162"/>
      <c r="EJ83" s="1162"/>
      <c r="EK83" s="1162"/>
      <c r="EL83" s="1162"/>
      <c r="EM83" s="1162"/>
    </row>
    <row r="84" spans="1:143" s="875" customFormat="1">
      <c r="A84" s="877"/>
      <c r="B84" s="877"/>
      <c r="C84" s="877"/>
      <c r="D84" s="877"/>
      <c r="E84" s="877"/>
      <c r="F84" s="877"/>
      <c r="G84" s="877"/>
      <c r="H84" s="877"/>
      <c r="I84" s="877"/>
      <c r="J84" s="877"/>
      <c r="K84" s="877"/>
      <c r="L84" s="877"/>
      <c r="EA84" s="1162"/>
      <c r="EB84" s="1162"/>
      <c r="EC84" s="1162"/>
      <c r="ED84" s="1162"/>
      <c r="EE84" s="1162"/>
      <c r="EF84" s="1162"/>
      <c r="EG84" s="1162"/>
      <c r="EH84" s="1162"/>
      <c r="EI84" s="1162"/>
      <c r="EJ84" s="1162"/>
      <c r="EK84" s="1162"/>
      <c r="EL84" s="1162"/>
      <c r="EM84" s="1162"/>
    </row>
    <row r="85" spans="1:143" s="875" customFormat="1">
      <c r="A85" s="877"/>
      <c r="B85" s="877"/>
      <c r="C85" s="877"/>
      <c r="D85" s="877"/>
      <c r="E85" s="877"/>
      <c r="F85" s="877"/>
      <c r="G85" s="877"/>
      <c r="H85" s="877"/>
      <c r="I85" s="877"/>
      <c r="J85" s="877"/>
      <c r="K85" s="877"/>
      <c r="L85" s="877"/>
      <c r="EA85" s="1162"/>
      <c r="EB85" s="1162"/>
      <c r="EC85" s="1162"/>
      <c r="ED85" s="1162"/>
      <c r="EE85" s="1162"/>
      <c r="EF85" s="1162"/>
      <c r="EG85" s="1162"/>
      <c r="EH85" s="1162"/>
      <c r="EI85" s="1162"/>
      <c r="EJ85" s="1162"/>
      <c r="EK85" s="1162"/>
      <c r="EL85" s="1162"/>
      <c r="EM85" s="1162"/>
    </row>
    <row r="86" spans="1:143" s="875" customFormat="1">
      <c r="A86" s="877"/>
      <c r="B86" s="877"/>
      <c r="C86" s="877"/>
      <c r="D86" s="877"/>
      <c r="E86" s="877"/>
      <c r="F86" s="877"/>
      <c r="G86" s="877"/>
      <c r="H86" s="877"/>
      <c r="I86" s="877"/>
      <c r="J86" s="877"/>
      <c r="K86" s="877"/>
      <c r="L86" s="877"/>
      <c r="EA86" s="1162"/>
      <c r="EB86" s="1162"/>
      <c r="EC86" s="1162"/>
      <c r="ED86" s="1162"/>
      <c r="EE86" s="1162"/>
      <c r="EF86" s="1162"/>
      <c r="EG86" s="1162"/>
      <c r="EH86" s="1162"/>
      <c r="EI86" s="1162"/>
      <c r="EJ86" s="1162"/>
      <c r="EK86" s="1162"/>
      <c r="EL86" s="1162"/>
      <c r="EM86" s="1162"/>
    </row>
    <row r="87" spans="1:143" s="875" customFormat="1">
      <c r="A87" s="877"/>
      <c r="B87" s="877"/>
      <c r="C87" s="877"/>
      <c r="D87" s="877"/>
      <c r="E87" s="877"/>
      <c r="F87" s="877"/>
      <c r="G87" s="877"/>
      <c r="H87" s="877"/>
      <c r="I87" s="877"/>
      <c r="J87" s="877"/>
      <c r="K87" s="877"/>
      <c r="L87" s="877"/>
      <c r="EA87" s="1162"/>
      <c r="EB87" s="1162"/>
      <c r="EC87" s="1162"/>
      <c r="ED87" s="1162"/>
      <c r="EE87" s="1162"/>
      <c r="EF87" s="1162"/>
      <c r="EG87" s="1162"/>
      <c r="EH87" s="1162"/>
      <c r="EI87" s="1162"/>
      <c r="EJ87" s="1162"/>
      <c r="EK87" s="1162"/>
      <c r="EL87" s="1162"/>
      <c r="EM87" s="1162"/>
    </row>
    <row r="88" spans="1:143" s="875" customFormat="1">
      <c r="A88" s="877"/>
      <c r="B88" s="877"/>
      <c r="C88" s="877"/>
      <c r="D88" s="877"/>
      <c r="E88" s="877"/>
      <c r="F88" s="877"/>
      <c r="G88" s="877"/>
      <c r="H88" s="877"/>
      <c r="I88" s="877"/>
      <c r="J88" s="877"/>
      <c r="K88" s="877"/>
      <c r="L88" s="877"/>
      <c r="EA88" s="1162"/>
      <c r="EB88" s="1162"/>
      <c r="EC88" s="1162"/>
      <c r="ED88" s="1162"/>
      <c r="EE88" s="1162"/>
      <c r="EF88" s="1162"/>
      <c r="EG88" s="1162"/>
      <c r="EH88" s="1162"/>
      <c r="EI88" s="1162"/>
      <c r="EJ88" s="1162"/>
      <c r="EK88" s="1162"/>
      <c r="EL88" s="1162"/>
      <c r="EM88" s="1162"/>
    </row>
    <row r="89" spans="1:143" s="875" customFormat="1">
      <c r="A89" s="877"/>
      <c r="B89" s="877"/>
      <c r="C89" s="877"/>
      <c r="D89" s="877"/>
      <c r="E89" s="877"/>
      <c r="F89" s="877"/>
      <c r="G89" s="877"/>
      <c r="H89" s="877"/>
      <c r="I89" s="877"/>
      <c r="J89" s="877"/>
      <c r="K89" s="877"/>
      <c r="L89" s="877"/>
      <c r="EA89" s="1162"/>
      <c r="EB89" s="1162"/>
      <c r="EC89" s="1162"/>
      <c r="ED89" s="1162"/>
      <c r="EE89" s="1162"/>
      <c r="EF89" s="1162"/>
      <c r="EG89" s="1162"/>
      <c r="EH89" s="1162"/>
      <c r="EI89" s="1162"/>
      <c r="EJ89" s="1162"/>
      <c r="EK89" s="1162"/>
      <c r="EL89" s="1162"/>
      <c r="EM89" s="1162"/>
    </row>
    <row r="90" spans="1:143" s="875" customFormat="1">
      <c r="A90" s="877"/>
      <c r="B90" s="877"/>
      <c r="C90" s="877"/>
      <c r="D90" s="877"/>
      <c r="E90" s="877"/>
      <c r="F90" s="877"/>
      <c r="G90" s="877"/>
      <c r="H90" s="877"/>
      <c r="I90" s="877"/>
      <c r="J90" s="877"/>
      <c r="K90" s="877"/>
      <c r="L90" s="877"/>
      <c r="EA90" s="1162"/>
      <c r="EB90" s="1162"/>
      <c r="EC90" s="1162"/>
      <c r="ED90" s="1162"/>
      <c r="EE90" s="1162"/>
      <c r="EF90" s="1162"/>
      <c r="EG90" s="1162"/>
      <c r="EH90" s="1162"/>
      <c r="EI90" s="1162"/>
      <c r="EJ90" s="1162"/>
      <c r="EK90" s="1162"/>
      <c r="EL90" s="1162"/>
      <c r="EM90" s="1162"/>
    </row>
    <row r="91" spans="1:143" s="875" customFormat="1">
      <c r="A91" s="877"/>
      <c r="B91" s="877"/>
      <c r="C91" s="877"/>
      <c r="D91" s="877"/>
      <c r="E91" s="877"/>
      <c r="F91" s="877"/>
      <c r="G91" s="877"/>
      <c r="H91" s="877"/>
      <c r="I91" s="877"/>
      <c r="J91" s="877"/>
      <c r="K91" s="877"/>
      <c r="L91" s="877"/>
      <c r="EA91" s="1162"/>
      <c r="EB91" s="1162"/>
      <c r="EC91" s="1162"/>
      <c r="ED91" s="1162"/>
      <c r="EE91" s="1162"/>
      <c r="EF91" s="1162"/>
      <c r="EG91" s="1162"/>
      <c r="EH91" s="1162"/>
      <c r="EI91" s="1162"/>
      <c r="EJ91" s="1162"/>
      <c r="EK91" s="1162"/>
      <c r="EL91" s="1162"/>
      <c r="EM91" s="1162"/>
    </row>
    <row r="92" spans="1:143" s="875" customFormat="1">
      <c r="A92" s="877"/>
      <c r="B92" s="877"/>
      <c r="C92" s="877"/>
      <c r="D92" s="877"/>
      <c r="E92" s="877"/>
      <c r="F92" s="877"/>
      <c r="G92" s="877"/>
      <c r="H92" s="877"/>
      <c r="I92" s="877"/>
      <c r="J92" s="877"/>
      <c r="K92" s="877"/>
      <c r="L92" s="877"/>
      <c r="EA92" s="1162"/>
      <c r="EB92" s="1162"/>
      <c r="EC92" s="1162"/>
      <c r="ED92" s="1162"/>
      <c r="EE92" s="1162"/>
      <c r="EF92" s="1162"/>
      <c r="EG92" s="1162"/>
      <c r="EH92" s="1162"/>
      <c r="EI92" s="1162"/>
      <c r="EJ92" s="1162"/>
      <c r="EK92" s="1162"/>
      <c r="EL92" s="1162"/>
      <c r="EM92" s="1162"/>
    </row>
    <row r="93" spans="1:143" s="875" customFormat="1">
      <c r="A93" s="877"/>
      <c r="B93" s="877"/>
      <c r="C93" s="877"/>
      <c r="D93" s="877"/>
      <c r="E93" s="877"/>
      <c r="F93" s="877"/>
      <c r="G93" s="877"/>
      <c r="H93" s="877"/>
      <c r="I93" s="877"/>
      <c r="J93" s="877"/>
      <c r="K93" s="877"/>
      <c r="L93" s="877"/>
      <c r="EA93" s="1162"/>
      <c r="EB93" s="1162"/>
      <c r="EC93" s="1162"/>
      <c r="ED93" s="1162"/>
      <c r="EE93" s="1162"/>
      <c r="EF93" s="1162"/>
      <c r="EG93" s="1162"/>
      <c r="EH93" s="1162"/>
      <c r="EI93" s="1162"/>
      <c r="EJ93" s="1162"/>
      <c r="EK93" s="1162"/>
      <c r="EL93" s="1162"/>
      <c r="EM93" s="1162"/>
    </row>
    <row r="94" spans="1:143" s="875" customFormat="1">
      <c r="A94" s="877"/>
      <c r="B94" s="877"/>
      <c r="C94" s="877"/>
      <c r="D94" s="877"/>
      <c r="E94" s="877"/>
      <c r="F94" s="877"/>
      <c r="G94" s="877"/>
      <c r="H94" s="877"/>
      <c r="I94" s="877"/>
      <c r="J94" s="877"/>
      <c r="K94" s="877"/>
      <c r="L94" s="877"/>
      <c r="EA94" s="1162"/>
      <c r="EB94" s="1162"/>
      <c r="EC94" s="1162"/>
      <c r="ED94" s="1162"/>
      <c r="EE94" s="1162"/>
      <c r="EF94" s="1162"/>
      <c r="EG94" s="1162"/>
      <c r="EH94" s="1162"/>
      <c r="EI94" s="1162"/>
      <c r="EJ94" s="1162"/>
      <c r="EK94" s="1162"/>
      <c r="EL94" s="1162"/>
      <c r="EM94" s="1162"/>
    </row>
    <row r="95" spans="1:143" s="875" customFormat="1">
      <c r="A95" s="877"/>
      <c r="B95" s="877"/>
      <c r="C95" s="877"/>
      <c r="D95" s="877"/>
      <c r="E95" s="877"/>
      <c r="F95" s="877"/>
      <c r="G95" s="877"/>
      <c r="H95" s="877"/>
      <c r="I95" s="877"/>
      <c r="J95" s="877"/>
      <c r="K95" s="877"/>
      <c r="L95" s="877"/>
      <c r="EA95" s="1162"/>
      <c r="EB95" s="1162"/>
      <c r="EC95" s="1162"/>
      <c r="ED95" s="1162"/>
      <c r="EE95" s="1162"/>
      <c r="EF95" s="1162"/>
      <c r="EG95" s="1162"/>
      <c r="EH95" s="1162"/>
      <c r="EI95" s="1162"/>
      <c r="EJ95" s="1162"/>
      <c r="EK95" s="1162"/>
      <c r="EL95" s="1162"/>
      <c r="EM95" s="1162"/>
    </row>
    <row r="96" spans="1:143" s="875" customFormat="1">
      <c r="A96" s="877"/>
      <c r="B96" s="877"/>
      <c r="C96" s="877"/>
      <c r="D96" s="877"/>
      <c r="E96" s="877"/>
      <c r="F96" s="877"/>
      <c r="G96" s="877"/>
      <c r="H96" s="877"/>
      <c r="I96" s="877"/>
      <c r="J96" s="877"/>
      <c r="K96" s="877"/>
      <c r="L96" s="877"/>
      <c r="EA96" s="1162"/>
      <c r="EB96" s="1162"/>
      <c r="EC96" s="1162"/>
      <c r="ED96" s="1162"/>
      <c r="EE96" s="1162"/>
      <c r="EF96" s="1162"/>
      <c r="EG96" s="1162"/>
      <c r="EH96" s="1162"/>
      <c r="EI96" s="1162"/>
      <c r="EJ96" s="1162"/>
      <c r="EK96" s="1162"/>
      <c r="EL96" s="1162"/>
      <c r="EM96" s="1162"/>
    </row>
    <row r="97" spans="1:143" s="875" customFormat="1">
      <c r="A97" s="877"/>
      <c r="B97" s="877"/>
      <c r="C97" s="877"/>
      <c r="D97" s="877"/>
      <c r="E97" s="877"/>
      <c r="F97" s="877"/>
      <c r="G97" s="877"/>
      <c r="H97" s="877"/>
      <c r="I97" s="877"/>
      <c r="J97" s="877"/>
      <c r="K97" s="877"/>
      <c r="L97" s="877"/>
      <c r="EA97" s="1162"/>
      <c r="EB97" s="1162"/>
      <c r="EC97" s="1162"/>
      <c r="ED97" s="1162"/>
      <c r="EE97" s="1162"/>
      <c r="EF97" s="1162"/>
      <c r="EG97" s="1162"/>
      <c r="EH97" s="1162"/>
      <c r="EI97" s="1162"/>
      <c r="EJ97" s="1162"/>
      <c r="EK97" s="1162"/>
      <c r="EL97" s="1162"/>
      <c r="EM97" s="1162"/>
    </row>
    <row r="98" spans="1:143" s="875" customFormat="1">
      <c r="A98" s="877"/>
      <c r="B98" s="877"/>
      <c r="C98" s="877"/>
      <c r="D98" s="877"/>
      <c r="E98" s="877"/>
      <c r="F98" s="877"/>
      <c r="G98" s="877"/>
      <c r="H98" s="877"/>
      <c r="I98" s="877"/>
      <c r="J98" s="877"/>
      <c r="K98" s="877"/>
      <c r="L98" s="877"/>
      <c r="EA98" s="1162"/>
      <c r="EB98" s="1162"/>
      <c r="EC98" s="1162"/>
      <c r="ED98" s="1162"/>
      <c r="EE98" s="1162"/>
      <c r="EF98" s="1162"/>
      <c r="EG98" s="1162"/>
      <c r="EH98" s="1162"/>
      <c r="EI98" s="1162"/>
      <c r="EJ98" s="1162"/>
      <c r="EK98" s="1162"/>
      <c r="EL98" s="1162"/>
      <c r="EM98" s="1162"/>
    </row>
    <row r="99" spans="1:143" s="875" customFormat="1">
      <c r="A99" s="877"/>
      <c r="B99" s="877"/>
      <c r="C99" s="877"/>
      <c r="D99" s="877"/>
      <c r="E99" s="877"/>
      <c r="F99" s="877"/>
      <c r="G99" s="877"/>
      <c r="H99" s="877"/>
      <c r="I99" s="877"/>
      <c r="J99" s="877"/>
      <c r="K99" s="877"/>
      <c r="L99" s="877"/>
      <c r="EA99" s="1162"/>
      <c r="EB99" s="1162"/>
      <c r="EC99" s="1162"/>
      <c r="ED99" s="1162"/>
      <c r="EE99" s="1162"/>
      <c r="EF99" s="1162"/>
      <c r="EG99" s="1162"/>
      <c r="EH99" s="1162"/>
      <c r="EI99" s="1162"/>
      <c r="EJ99" s="1162"/>
      <c r="EK99" s="1162"/>
      <c r="EL99" s="1162"/>
      <c r="EM99" s="1162"/>
    </row>
    <row r="100" spans="1:143" s="875" customFormat="1">
      <c r="A100" s="877"/>
      <c r="B100" s="877"/>
      <c r="C100" s="877"/>
      <c r="D100" s="877"/>
      <c r="E100" s="877"/>
      <c r="F100" s="877"/>
      <c r="G100" s="877"/>
      <c r="H100" s="877"/>
      <c r="I100" s="877"/>
      <c r="J100" s="877"/>
      <c r="K100" s="877"/>
      <c r="L100" s="877"/>
      <c r="EA100" s="1162"/>
      <c r="EB100" s="1162"/>
      <c r="EC100" s="1162"/>
      <c r="ED100" s="1162"/>
      <c r="EE100" s="1162"/>
      <c r="EF100" s="1162"/>
      <c r="EG100" s="1162"/>
      <c r="EH100" s="1162"/>
      <c r="EI100" s="1162"/>
      <c r="EJ100" s="1162"/>
      <c r="EK100" s="1162"/>
      <c r="EL100" s="1162"/>
      <c r="EM100" s="1162"/>
    </row>
    <row r="101" spans="1:143" s="875" customFormat="1">
      <c r="A101" s="877"/>
      <c r="B101" s="877"/>
      <c r="C101" s="877"/>
      <c r="D101" s="877"/>
      <c r="E101" s="877"/>
      <c r="F101" s="877"/>
      <c r="G101" s="877"/>
      <c r="H101" s="877"/>
      <c r="I101" s="877"/>
      <c r="J101" s="877"/>
      <c r="K101" s="877"/>
      <c r="L101" s="877"/>
      <c r="EA101" s="1162"/>
      <c r="EB101" s="1162"/>
      <c r="EC101" s="1162"/>
      <c r="ED101" s="1162"/>
      <c r="EE101" s="1162"/>
      <c r="EF101" s="1162"/>
      <c r="EG101" s="1162"/>
      <c r="EH101" s="1162"/>
      <c r="EI101" s="1162"/>
      <c r="EJ101" s="1162"/>
      <c r="EK101" s="1162"/>
      <c r="EL101" s="1162"/>
      <c r="EM101" s="1162"/>
    </row>
    <row r="102" spans="1:143" s="875" customFormat="1">
      <c r="A102" s="877"/>
      <c r="B102" s="877"/>
      <c r="C102" s="877"/>
      <c r="D102" s="877"/>
      <c r="E102" s="877"/>
      <c r="F102" s="877"/>
      <c r="G102" s="877"/>
      <c r="H102" s="877"/>
      <c r="I102" s="877"/>
      <c r="J102" s="877"/>
      <c r="K102" s="877"/>
      <c r="L102" s="877"/>
      <c r="EA102" s="1162"/>
      <c r="EB102" s="1162"/>
      <c r="EC102" s="1162"/>
      <c r="ED102" s="1162"/>
      <c r="EE102" s="1162"/>
      <c r="EF102" s="1162"/>
      <c r="EG102" s="1162"/>
      <c r="EH102" s="1162"/>
      <c r="EI102" s="1162"/>
      <c r="EJ102" s="1162"/>
      <c r="EK102" s="1162"/>
      <c r="EL102" s="1162"/>
      <c r="EM102" s="1162"/>
    </row>
    <row r="103" spans="1:143" s="875" customFormat="1">
      <c r="A103" s="877"/>
      <c r="B103" s="877"/>
      <c r="C103" s="877"/>
      <c r="D103" s="877"/>
      <c r="E103" s="877"/>
      <c r="F103" s="877"/>
      <c r="G103" s="877"/>
      <c r="H103" s="877"/>
      <c r="I103" s="877"/>
      <c r="J103" s="877"/>
      <c r="K103" s="877"/>
      <c r="L103" s="877"/>
      <c r="EA103" s="1162"/>
      <c r="EB103" s="1162"/>
      <c r="EC103" s="1162"/>
      <c r="ED103" s="1162"/>
      <c r="EE103" s="1162"/>
      <c r="EF103" s="1162"/>
      <c r="EG103" s="1162"/>
      <c r="EH103" s="1162"/>
      <c r="EI103" s="1162"/>
      <c r="EJ103" s="1162"/>
      <c r="EK103" s="1162"/>
      <c r="EL103" s="1162"/>
      <c r="EM103" s="1162"/>
    </row>
    <row r="104" spans="1:143" s="875" customFormat="1">
      <c r="A104" s="877"/>
      <c r="B104" s="877"/>
      <c r="C104" s="877"/>
      <c r="D104" s="877"/>
      <c r="E104" s="877"/>
      <c r="F104" s="877"/>
      <c r="G104" s="877"/>
      <c r="H104" s="877"/>
      <c r="I104" s="877"/>
      <c r="J104" s="877"/>
      <c r="K104" s="877"/>
      <c r="L104" s="877"/>
      <c r="EA104" s="1162"/>
      <c r="EB104" s="1162"/>
      <c r="EC104" s="1162"/>
      <c r="ED104" s="1162"/>
      <c r="EE104" s="1162"/>
      <c r="EF104" s="1162"/>
      <c r="EG104" s="1162"/>
      <c r="EH104" s="1162"/>
      <c r="EI104" s="1162"/>
      <c r="EJ104" s="1162"/>
      <c r="EK104" s="1162"/>
      <c r="EL104" s="1162"/>
      <c r="EM104" s="1162"/>
    </row>
    <row r="105" spans="1:143" s="875" customFormat="1">
      <c r="A105" s="877"/>
      <c r="B105" s="877"/>
      <c r="C105" s="877"/>
      <c r="D105" s="877"/>
      <c r="E105" s="877"/>
      <c r="F105" s="877"/>
      <c r="G105" s="877"/>
      <c r="H105" s="877"/>
      <c r="I105" s="877"/>
      <c r="J105" s="877"/>
      <c r="K105" s="877"/>
      <c r="L105" s="877"/>
      <c r="EA105" s="1162"/>
      <c r="EB105" s="1162"/>
      <c r="EC105" s="1162"/>
      <c r="ED105" s="1162"/>
      <c r="EE105" s="1162"/>
      <c r="EF105" s="1162"/>
      <c r="EG105" s="1162"/>
      <c r="EH105" s="1162"/>
      <c r="EI105" s="1162"/>
      <c r="EJ105" s="1162"/>
      <c r="EK105" s="1162"/>
      <c r="EL105" s="1162"/>
      <c r="EM105" s="1162"/>
    </row>
    <row r="106" spans="1:143" s="875" customFormat="1">
      <c r="A106" s="877"/>
      <c r="B106" s="877"/>
      <c r="C106" s="877"/>
      <c r="D106" s="877"/>
      <c r="E106" s="877"/>
      <c r="F106" s="877"/>
      <c r="G106" s="877"/>
      <c r="H106" s="877"/>
      <c r="I106" s="877"/>
      <c r="J106" s="877"/>
      <c r="K106" s="877"/>
      <c r="L106" s="877"/>
      <c r="EA106" s="1162"/>
      <c r="EB106" s="1162"/>
      <c r="EC106" s="1162"/>
      <c r="ED106" s="1162"/>
      <c r="EE106" s="1162"/>
      <c r="EF106" s="1162"/>
      <c r="EG106" s="1162"/>
      <c r="EH106" s="1162"/>
      <c r="EI106" s="1162"/>
      <c r="EJ106" s="1162"/>
      <c r="EK106" s="1162"/>
      <c r="EL106" s="1162"/>
      <c r="EM106" s="1162"/>
    </row>
    <row r="107" spans="1:143" s="875" customFormat="1">
      <c r="A107" s="877"/>
      <c r="B107" s="877"/>
      <c r="C107" s="877"/>
      <c r="D107" s="877"/>
      <c r="E107" s="877"/>
      <c r="F107" s="877"/>
      <c r="G107" s="877"/>
      <c r="H107" s="877"/>
      <c r="I107" s="877"/>
      <c r="J107" s="877"/>
      <c r="K107" s="877"/>
      <c r="L107" s="877"/>
      <c r="EA107" s="1162"/>
      <c r="EB107" s="1162"/>
      <c r="EC107" s="1162"/>
      <c r="ED107" s="1162"/>
      <c r="EE107" s="1162"/>
      <c r="EF107" s="1162"/>
      <c r="EG107" s="1162"/>
      <c r="EH107" s="1162"/>
      <c r="EI107" s="1162"/>
      <c r="EJ107" s="1162"/>
      <c r="EK107" s="1162"/>
      <c r="EL107" s="1162"/>
      <c r="EM107" s="1162"/>
    </row>
    <row r="108" spans="1:143" s="875" customFormat="1">
      <c r="A108" s="877"/>
      <c r="B108" s="877"/>
      <c r="C108" s="877"/>
      <c r="D108" s="877"/>
      <c r="E108" s="877"/>
      <c r="F108" s="877"/>
      <c r="G108" s="877"/>
      <c r="H108" s="877"/>
      <c r="I108" s="877"/>
      <c r="J108" s="877"/>
      <c r="K108" s="877"/>
      <c r="L108" s="877"/>
      <c r="EA108" s="1162"/>
      <c r="EB108" s="1162"/>
      <c r="EC108" s="1162"/>
      <c r="ED108" s="1162"/>
      <c r="EE108" s="1162"/>
      <c r="EF108" s="1162"/>
      <c r="EG108" s="1162"/>
      <c r="EH108" s="1162"/>
      <c r="EI108" s="1162"/>
      <c r="EJ108" s="1162"/>
      <c r="EK108" s="1162"/>
      <c r="EL108" s="1162"/>
      <c r="EM108" s="1162"/>
    </row>
    <row r="109" spans="1:143" s="875" customFormat="1">
      <c r="A109" s="877"/>
      <c r="B109" s="877"/>
      <c r="C109" s="877"/>
      <c r="D109" s="877"/>
      <c r="E109" s="877"/>
      <c r="F109" s="877"/>
      <c r="G109" s="877"/>
      <c r="H109" s="877"/>
      <c r="I109" s="877"/>
      <c r="J109" s="877"/>
      <c r="K109" s="877"/>
      <c r="L109" s="877"/>
      <c r="EA109" s="1162"/>
      <c r="EB109" s="1162"/>
      <c r="EC109" s="1162"/>
      <c r="ED109" s="1162"/>
      <c r="EE109" s="1162"/>
      <c r="EF109" s="1162"/>
      <c r="EG109" s="1162"/>
      <c r="EH109" s="1162"/>
      <c r="EI109" s="1162"/>
      <c r="EJ109" s="1162"/>
      <c r="EK109" s="1162"/>
      <c r="EL109" s="1162"/>
      <c r="EM109" s="1162"/>
    </row>
    <row r="110" spans="1:143" s="875" customFormat="1">
      <c r="A110" s="877"/>
      <c r="B110" s="877"/>
      <c r="C110" s="877"/>
      <c r="D110" s="877"/>
      <c r="E110" s="877"/>
      <c r="F110" s="877"/>
      <c r="G110" s="877"/>
      <c r="H110" s="877"/>
      <c r="I110" s="877"/>
      <c r="J110" s="877"/>
      <c r="K110" s="877"/>
      <c r="L110" s="877"/>
      <c r="EA110" s="1162"/>
      <c r="EB110" s="1162"/>
      <c r="EC110" s="1162"/>
      <c r="ED110" s="1162"/>
      <c r="EE110" s="1162"/>
      <c r="EF110" s="1162"/>
      <c r="EG110" s="1162"/>
      <c r="EH110" s="1162"/>
      <c r="EI110" s="1162"/>
      <c r="EJ110" s="1162"/>
      <c r="EK110" s="1162"/>
      <c r="EL110" s="1162"/>
      <c r="EM110" s="1162"/>
    </row>
    <row r="111" spans="1:143" s="875" customFormat="1">
      <c r="A111" s="877"/>
      <c r="B111" s="877"/>
      <c r="C111" s="877"/>
      <c r="D111" s="877"/>
      <c r="E111" s="877"/>
      <c r="F111" s="877"/>
      <c r="G111" s="877"/>
      <c r="H111" s="877"/>
      <c r="I111" s="877"/>
      <c r="J111" s="877"/>
      <c r="K111" s="877"/>
      <c r="L111" s="877"/>
      <c r="EA111" s="1162"/>
      <c r="EB111" s="1162"/>
      <c r="EC111" s="1162"/>
      <c r="ED111" s="1162"/>
      <c r="EE111" s="1162"/>
      <c r="EF111" s="1162"/>
      <c r="EG111" s="1162"/>
      <c r="EH111" s="1162"/>
      <c r="EI111" s="1162"/>
      <c r="EJ111" s="1162"/>
      <c r="EK111" s="1162"/>
      <c r="EL111" s="1162"/>
      <c r="EM111" s="1162"/>
    </row>
    <row r="112" spans="1:143" s="875" customFormat="1">
      <c r="A112" s="877"/>
      <c r="B112" s="877"/>
      <c r="C112" s="877"/>
      <c r="D112" s="877"/>
      <c r="E112" s="877"/>
      <c r="F112" s="877"/>
      <c r="G112" s="877"/>
      <c r="H112" s="877"/>
      <c r="I112" s="877"/>
      <c r="J112" s="877"/>
      <c r="K112" s="877"/>
      <c r="L112" s="877"/>
      <c r="EA112" s="1162"/>
      <c r="EB112" s="1162"/>
      <c r="EC112" s="1162"/>
      <c r="ED112" s="1162"/>
      <c r="EE112" s="1162"/>
      <c r="EF112" s="1162"/>
      <c r="EG112" s="1162"/>
      <c r="EH112" s="1162"/>
      <c r="EI112" s="1162"/>
      <c r="EJ112" s="1162"/>
      <c r="EK112" s="1162"/>
      <c r="EL112" s="1162"/>
      <c r="EM112" s="1162"/>
    </row>
    <row r="113" spans="1:143" s="875" customFormat="1">
      <c r="A113" s="877"/>
      <c r="B113" s="877"/>
      <c r="C113" s="877"/>
      <c r="D113" s="877"/>
      <c r="E113" s="877"/>
      <c r="F113" s="877"/>
      <c r="G113" s="877"/>
      <c r="H113" s="877"/>
      <c r="I113" s="877"/>
      <c r="J113" s="877"/>
      <c r="K113" s="877"/>
      <c r="L113" s="877"/>
      <c r="EA113" s="1162"/>
      <c r="EB113" s="1162"/>
      <c r="EC113" s="1162"/>
      <c r="ED113" s="1162"/>
      <c r="EE113" s="1162"/>
      <c r="EF113" s="1162"/>
      <c r="EG113" s="1162"/>
      <c r="EH113" s="1162"/>
      <c r="EI113" s="1162"/>
      <c r="EJ113" s="1162"/>
      <c r="EK113" s="1162"/>
      <c r="EL113" s="1162"/>
      <c r="EM113" s="1162"/>
    </row>
    <row r="114" spans="1:143" s="875" customFormat="1">
      <c r="A114" s="877"/>
      <c r="B114" s="877"/>
      <c r="C114" s="877"/>
      <c r="D114" s="877"/>
      <c r="E114" s="877"/>
      <c r="F114" s="877"/>
      <c r="G114" s="877"/>
      <c r="H114" s="877"/>
      <c r="I114" s="877"/>
      <c r="J114" s="877"/>
      <c r="K114" s="877"/>
      <c r="L114" s="877"/>
      <c r="EA114" s="1162"/>
      <c r="EB114" s="1162"/>
      <c r="EC114" s="1162"/>
      <c r="ED114" s="1162"/>
      <c r="EE114" s="1162"/>
      <c r="EF114" s="1162"/>
      <c r="EG114" s="1162"/>
      <c r="EH114" s="1162"/>
      <c r="EI114" s="1162"/>
      <c r="EJ114" s="1162"/>
      <c r="EK114" s="1162"/>
      <c r="EL114" s="1162"/>
      <c r="EM114" s="1162"/>
    </row>
    <row r="115" spans="1:143" s="875" customFormat="1">
      <c r="A115" s="877"/>
      <c r="B115" s="877"/>
      <c r="C115" s="877"/>
      <c r="D115" s="877"/>
      <c r="E115" s="877"/>
      <c r="F115" s="877"/>
      <c r="G115" s="877"/>
      <c r="H115" s="877"/>
      <c r="I115" s="877"/>
      <c r="J115" s="877"/>
      <c r="K115" s="877"/>
      <c r="L115" s="877"/>
      <c r="EA115" s="1162"/>
      <c r="EB115" s="1162"/>
      <c r="EC115" s="1162"/>
      <c r="ED115" s="1162"/>
      <c r="EE115" s="1162"/>
      <c r="EF115" s="1162"/>
      <c r="EG115" s="1162"/>
      <c r="EH115" s="1162"/>
      <c r="EI115" s="1162"/>
      <c r="EJ115" s="1162"/>
      <c r="EK115" s="1162"/>
      <c r="EL115" s="1162"/>
      <c r="EM115" s="1162"/>
    </row>
    <row r="116" spans="1:143" s="875" customFormat="1">
      <c r="A116" s="877"/>
      <c r="B116" s="877"/>
      <c r="C116" s="877"/>
      <c r="D116" s="877"/>
      <c r="E116" s="877"/>
      <c r="F116" s="877"/>
      <c r="G116" s="877"/>
      <c r="H116" s="877"/>
      <c r="I116" s="877"/>
      <c r="J116" s="877"/>
      <c r="K116" s="877"/>
      <c r="L116" s="877"/>
      <c r="EA116" s="1162"/>
      <c r="EB116" s="1162"/>
      <c r="EC116" s="1162"/>
      <c r="ED116" s="1162"/>
      <c r="EE116" s="1162"/>
      <c r="EF116" s="1162"/>
      <c r="EG116" s="1162"/>
      <c r="EH116" s="1162"/>
      <c r="EI116" s="1162"/>
      <c r="EJ116" s="1162"/>
      <c r="EK116" s="1162"/>
      <c r="EL116" s="1162"/>
      <c r="EM116" s="1162"/>
    </row>
    <row r="117" spans="1:143" s="875" customFormat="1">
      <c r="A117" s="877"/>
      <c r="B117" s="877"/>
      <c r="C117" s="877"/>
      <c r="D117" s="877"/>
      <c r="E117" s="877"/>
      <c r="F117" s="877"/>
      <c r="G117" s="877"/>
      <c r="H117" s="877"/>
      <c r="I117" s="877"/>
      <c r="J117" s="877"/>
      <c r="K117" s="877"/>
      <c r="L117" s="877"/>
      <c r="EA117" s="1162"/>
      <c r="EB117" s="1162"/>
      <c r="EC117" s="1162"/>
      <c r="ED117" s="1162"/>
      <c r="EE117" s="1162"/>
      <c r="EF117" s="1162"/>
      <c r="EG117" s="1162"/>
      <c r="EH117" s="1162"/>
      <c r="EI117" s="1162"/>
      <c r="EJ117" s="1162"/>
      <c r="EK117" s="1162"/>
      <c r="EL117" s="1162"/>
      <c r="EM117" s="1162"/>
    </row>
    <row r="118" spans="1:143" s="875" customFormat="1">
      <c r="A118" s="877"/>
      <c r="B118" s="877"/>
      <c r="C118" s="877"/>
      <c r="D118" s="877"/>
      <c r="E118" s="877"/>
      <c r="F118" s="877"/>
      <c r="G118" s="877"/>
      <c r="H118" s="877"/>
      <c r="I118" s="877"/>
      <c r="J118" s="877"/>
      <c r="K118" s="877"/>
      <c r="L118" s="877"/>
      <c r="EA118" s="1162"/>
      <c r="EB118" s="1162"/>
      <c r="EC118" s="1162"/>
      <c r="ED118" s="1162"/>
      <c r="EE118" s="1162"/>
      <c r="EF118" s="1162"/>
      <c r="EG118" s="1162"/>
      <c r="EH118" s="1162"/>
      <c r="EI118" s="1162"/>
      <c r="EJ118" s="1162"/>
      <c r="EK118" s="1162"/>
      <c r="EL118" s="1162"/>
      <c r="EM118" s="1162"/>
    </row>
    <row r="119" spans="1:143" s="875" customFormat="1">
      <c r="A119" s="877"/>
      <c r="B119" s="877"/>
      <c r="C119" s="877"/>
      <c r="D119" s="877"/>
      <c r="E119" s="877"/>
      <c r="F119" s="877"/>
      <c r="G119" s="877"/>
      <c r="H119" s="877"/>
      <c r="I119" s="877"/>
      <c r="J119" s="877"/>
      <c r="K119" s="877"/>
      <c r="L119" s="877"/>
      <c r="EA119" s="1162"/>
      <c r="EB119" s="1162"/>
      <c r="EC119" s="1162"/>
      <c r="ED119" s="1162"/>
      <c r="EE119" s="1162"/>
      <c r="EF119" s="1162"/>
      <c r="EG119" s="1162"/>
      <c r="EH119" s="1162"/>
      <c r="EI119" s="1162"/>
      <c r="EJ119" s="1162"/>
      <c r="EK119" s="1162"/>
      <c r="EL119" s="1162"/>
      <c r="EM119" s="1162"/>
    </row>
    <row r="120" spans="1:143" s="875" customFormat="1">
      <c r="A120" s="877"/>
      <c r="B120" s="877"/>
      <c r="C120" s="877"/>
      <c r="D120" s="877"/>
      <c r="E120" s="877"/>
      <c r="F120" s="877"/>
      <c r="G120" s="877"/>
      <c r="H120" s="877"/>
      <c r="I120" s="877"/>
      <c r="J120" s="877"/>
      <c r="K120" s="877"/>
      <c r="L120" s="877"/>
      <c r="EA120" s="1162"/>
      <c r="EB120" s="1162"/>
      <c r="EC120" s="1162"/>
      <c r="ED120" s="1162"/>
      <c r="EE120" s="1162"/>
      <c r="EF120" s="1162"/>
      <c r="EG120" s="1162"/>
      <c r="EH120" s="1162"/>
      <c r="EI120" s="1162"/>
      <c r="EJ120" s="1162"/>
      <c r="EK120" s="1162"/>
      <c r="EL120" s="1162"/>
      <c r="EM120" s="1162"/>
    </row>
    <row r="121" spans="1:143" s="875" customFormat="1">
      <c r="A121" s="877"/>
      <c r="B121" s="877"/>
      <c r="C121" s="877"/>
      <c r="D121" s="877"/>
      <c r="E121" s="877"/>
      <c r="F121" s="877"/>
      <c r="G121" s="877"/>
      <c r="H121" s="877"/>
      <c r="I121" s="877"/>
      <c r="J121" s="877"/>
      <c r="K121" s="877"/>
      <c r="L121" s="877"/>
      <c r="EA121" s="1162"/>
      <c r="EB121" s="1162"/>
      <c r="EC121" s="1162"/>
      <c r="ED121" s="1162"/>
      <c r="EE121" s="1162"/>
      <c r="EF121" s="1162"/>
      <c r="EG121" s="1162"/>
      <c r="EH121" s="1162"/>
      <c r="EI121" s="1162"/>
      <c r="EJ121" s="1162"/>
      <c r="EK121" s="1162"/>
      <c r="EL121" s="1162"/>
      <c r="EM121" s="1162"/>
    </row>
    <row r="122" spans="1:143" s="875" customFormat="1">
      <c r="A122" s="877"/>
      <c r="B122" s="877"/>
      <c r="C122" s="877"/>
      <c r="D122" s="877"/>
      <c r="E122" s="877"/>
      <c r="F122" s="877"/>
      <c r="G122" s="877"/>
      <c r="H122" s="877"/>
      <c r="I122" s="877"/>
      <c r="J122" s="877"/>
      <c r="K122" s="877"/>
      <c r="L122" s="877"/>
      <c r="EA122" s="1162"/>
      <c r="EB122" s="1162"/>
      <c r="EC122" s="1162"/>
      <c r="ED122" s="1162"/>
      <c r="EE122" s="1162"/>
      <c r="EF122" s="1162"/>
      <c r="EG122" s="1162"/>
      <c r="EH122" s="1162"/>
      <c r="EI122" s="1162"/>
      <c r="EJ122" s="1162"/>
      <c r="EK122" s="1162"/>
      <c r="EL122" s="1162"/>
      <c r="EM122" s="1162"/>
    </row>
    <row r="123" spans="1:143" s="875" customFormat="1">
      <c r="A123" s="877"/>
      <c r="B123" s="877"/>
      <c r="C123" s="877"/>
      <c r="D123" s="877"/>
      <c r="E123" s="877"/>
      <c r="F123" s="877"/>
      <c r="G123" s="877"/>
      <c r="H123" s="877"/>
      <c r="I123" s="877"/>
      <c r="J123" s="877"/>
      <c r="K123" s="877"/>
      <c r="L123" s="877"/>
      <c r="EA123" s="1162"/>
      <c r="EB123" s="1162"/>
      <c r="EC123" s="1162"/>
      <c r="ED123" s="1162"/>
      <c r="EE123" s="1162"/>
      <c r="EF123" s="1162"/>
      <c r="EG123" s="1162"/>
      <c r="EH123" s="1162"/>
      <c r="EI123" s="1162"/>
      <c r="EJ123" s="1162"/>
      <c r="EK123" s="1162"/>
      <c r="EL123" s="1162"/>
      <c r="EM123" s="1162"/>
    </row>
    <row r="124" spans="1:143" s="875" customFormat="1">
      <c r="A124" s="877"/>
      <c r="B124" s="877"/>
      <c r="C124" s="877"/>
      <c r="D124" s="877"/>
      <c r="E124" s="877"/>
      <c r="F124" s="877"/>
      <c r="G124" s="877"/>
      <c r="H124" s="877"/>
      <c r="I124" s="877"/>
      <c r="J124" s="877"/>
      <c r="K124" s="877"/>
      <c r="L124" s="877"/>
      <c r="EA124" s="1162"/>
      <c r="EB124" s="1162"/>
      <c r="EC124" s="1162"/>
      <c r="ED124" s="1162"/>
      <c r="EE124" s="1162"/>
      <c r="EF124" s="1162"/>
      <c r="EG124" s="1162"/>
      <c r="EH124" s="1162"/>
      <c r="EI124" s="1162"/>
      <c r="EJ124" s="1162"/>
      <c r="EK124" s="1162"/>
      <c r="EL124" s="1162"/>
      <c r="EM124" s="1162"/>
    </row>
    <row r="125" spans="1:143" s="875" customFormat="1">
      <c r="A125" s="877"/>
      <c r="B125" s="877"/>
      <c r="C125" s="877"/>
      <c r="D125" s="877"/>
      <c r="E125" s="877"/>
      <c r="F125" s="877"/>
      <c r="G125" s="877"/>
      <c r="H125" s="877"/>
      <c r="I125" s="877"/>
      <c r="J125" s="877"/>
      <c r="K125" s="877"/>
      <c r="L125" s="877"/>
      <c r="EA125" s="1162"/>
      <c r="EB125" s="1162"/>
      <c r="EC125" s="1162"/>
      <c r="ED125" s="1162"/>
      <c r="EE125" s="1162"/>
      <c r="EF125" s="1162"/>
      <c r="EG125" s="1162"/>
      <c r="EH125" s="1162"/>
      <c r="EI125" s="1162"/>
      <c r="EJ125" s="1162"/>
      <c r="EK125" s="1162"/>
      <c r="EL125" s="1162"/>
      <c r="EM125" s="1162"/>
    </row>
    <row r="126" spans="1:143" s="875" customFormat="1">
      <c r="A126" s="877"/>
      <c r="B126" s="877"/>
      <c r="C126" s="877"/>
      <c r="D126" s="877"/>
      <c r="E126" s="877"/>
      <c r="F126" s="877"/>
      <c r="G126" s="877"/>
      <c r="H126" s="877"/>
      <c r="I126" s="877"/>
      <c r="J126" s="877"/>
      <c r="K126" s="877"/>
      <c r="L126" s="877"/>
      <c r="EA126" s="1162"/>
      <c r="EB126" s="1162"/>
      <c r="EC126" s="1162"/>
      <c r="ED126" s="1162"/>
      <c r="EE126" s="1162"/>
      <c r="EF126" s="1162"/>
      <c r="EG126" s="1162"/>
      <c r="EH126" s="1162"/>
      <c r="EI126" s="1162"/>
      <c r="EJ126" s="1162"/>
      <c r="EK126" s="1162"/>
      <c r="EL126" s="1162"/>
      <c r="EM126" s="1162"/>
    </row>
    <row r="127" spans="1:143" s="875" customFormat="1">
      <c r="A127" s="877"/>
      <c r="B127" s="877"/>
      <c r="C127" s="877"/>
      <c r="D127" s="877"/>
      <c r="E127" s="877"/>
      <c r="F127" s="877"/>
      <c r="G127" s="877"/>
      <c r="H127" s="877"/>
      <c r="I127" s="877"/>
      <c r="J127" s="877"/>
      <c r="K127" s="877"/>
      <c r="L127" s="877"/>
      <c r="EA127" s="1162"/>
      <c r="EB127" s="1162"/>
      <c r="EC127" s="1162"/>
      <c r="ED127" s="1162"/>
      <c r="EE127" s="1162"/>
      <c r="EF127" s="1162"/>
      <c r="EG127" s="1162"/>
      <c r="EH127" s="1162"/>
      <c r="EI127" s="1162"/>
      <c r="EJ127" s="1162"/>
      <c r="EK127" s="1162"/>
      <c r="EL127" s="1162"/>
      <c r="EM127" s="1162"/>
    </row>
    <row r="128" spans="1:143" s="875" customFormat="1">
      <c r="A128" s="877"/>
      <c r="B128" s="877"/>
      <c r="C128" s="877"/>
      <c r="D128" s="877"/>
      <c r="E128" s="877"/>
      <c r="F128" s="877"/>
      <c r="G128" s="877"/>
      <c r="H128" s="877"/>
      <c r="I128" s="877"/>
      <c r="J128" s="877"/>
      <c r="K128" s="877"/>
      <c r="L128" s="877"/>
      <c r="EA128" s="1162"/>
      <c r="EB128" s="1162"/>
      <c r="EC128" s="1162"/>
      <c r="ED128" s="1162"/>
      <c r="EE128" s="1162"/>
      <c r="EF128" s="1162"/>
      <c r="EG128" s="1162"/>
      <c r="EH128" s="1162"/>
      <c r="EI128" s="1162"/>
      <c r="EJ128" s="1162"/>
      <c r="EK128" s="1162"/>
      <c r="EL128" s="1162"/>
      <c r="EM128" s="1162"/>
    </row>
    <row r="129" spans="1:143" s="875" customFormat="1">
      <c r="A129" s="877"/>
      <c r="B129" s="877"/>
      <c r="C129" s="877"/>
      <c r="D129" s="877"/>
      <c r="E129" s="877"/>
      <c r="F129" s="877"/>
      <c r="G129" s="877"/>
      <c r="H129" s="877"/>
      <c r="I129" s="877"/>
      <c r="J129" s="877"/>
      <c r="K129" s="877"/>
      <c r="L129" s="877"/>
      <c r="EA129" s="1162"/>
      <c r="EB129" s="1162"/>
      <c r="EC129" s="1162"/>
      <c r="ED129" s="1162"/>
      <c r="EE129" s="1162"/>
      <c r="EF129" s="1162"/>
      <c r="EG129" s="1162"/>
      <c r="EH129" s="1162"/>
      <c r="EI129" s="1162"/>
      <c r="EJ129" s="1162"/>
      <c r="EK129" s="1162"/>
      <c r="EL129" s="1162"/>
      <c r="EM129" s="1162"/>
    </row>
    <row r="130" spans="1:143" s="875" customFormat="1">
      <c r="A130" s="877"/>
      <c r="B130" s="877"/>
      <c r="C130" s="877"/>
      <c r="D130" s="877"/>
      <c r="E130" s="877"/>
      <c r="F130" s="877"/>
      <c r="G130" s="877"/>
      <c r="H130" s="877"/>
      <c r="I130" s="877"/>
      <c r="J130" s="877"/>
      <c r="K130" s="877"/>
      <c r="L130" s="877"/>
      <c r="EA130" s="1162"/>
      <c r="EB130" s="1162"/>
      <c r="EC130" s="1162"/>
      <c r="ED130" s="1162"/>
      <c r="EE130" s="1162"/>
      <c r="EF130" s="1162"/>
      <c r="EG130" s="1162"/>
      <c r="EH130" s="1162"/>
      <c r="EI130" s="1162"/>
      <c r="EJ130" s="1162"/>
      <c r="EK130" s="1162"/>
      <c r="EL130" s="1162"/>
      <c r="EM130" s="1162"/>
    </row>
    <row r="131" spans="1:143" s="875" customFormat="1">
      <c r="A131" s="877"/>
      <c r="B131" s="877"/>
      <c r="C131" s="877"/>
      <c r="D131" s="877"/>
      <c r="E131" s="877"/>
      <c r="F131" s="877"/>
      <c r="G131" s="877"/>
      <c r="H131" s="877"/>
      <c r="I131" s="877"/>
      <c r="J131" s="877"/>
      <c r="K131" s="877"/>
      <c r="L131" s="877"/>
      <c r="EA131" s="1162"/>
      <c r="EB131" s="1162"/>
      <c r="EC131" s="1162"/>
      <c r="ED131" s="1162"/>
      <c r="EE131" s="1162"/>
      <c r="EF131" s="1162"/>
      <c r="EG131" s="1162"/>
      <c r="EH131" s="1162"/>
      <c r="EI131" s="1162"/>
      <c r="EJ131" s="1162"/>
      <c r="EK131" s="1162"/>
      <c r="EL131" s="1162"/>
      <c r="EM131" s="1162"/>
    </row>
    <row r="132" spans="1:143" s="875" customFormat="1">
      <c r="A132" s="877"/>
      <c r="B132" s="877"/>
      <c r="C132" s="877"/>
      <c r="D132" s="877"/>
      <c r="E132" s="877"/>
      <c r="F132" s="877"/>
      <c r="G132" s="877"/>
      <c r="H132" s="877"/>
      <c r="I132" s="877"/>
      <c r="J132" s="877"/>
      <c r="K132" s="877"/>
      <c r="L132" s="877"/>
      <c r="EA132" s="1162"/>
      <c r="EB132" s="1162"/>
      <c r="EC132" s="1162"/>
      <c r="ED132" s="1162"/>
      <c r="EE132" s="1162"/>
      <c r="EF132" s="1162"/>
      <c r="EG132" s="1162"/>
      <c r="EH132" s="1162"/>
      <c r="EI132" s="1162"/>
      <c r="EJ132" s="1162"/>
      <c r="EK132" s="1162"/>
      <c r="EL132" s="1162"/>
      <c r="EM132" s="1162"/>
    </row>
    <row r="133" spans="1:143" s="875" customFormat="1">
      <c r="A133" s="877"/>
      <c r="B133" s="877"/>
      <c r="C133" s="877"/>
      <c r="D133" s="877"/>
      <c r="E133" s="877"/>
      <c r="F133" s="877"/>
      <c r="G133" s="877"/>
      <c r="H133" s="877"/>
      <c r="I133" s="877"/>
      <c r="J133" s="877"/>
      <c r="K133" s="877"/>
      <c r="L133" s="877"/>
      <c r="EA133" s="1162"/>
      <c r="EB133" s="1162"/>
      <c r="EC133" s="1162"/>
      <c r="ED133" s="1162"/>
      <c r="EE133" s="1162"/>
      <c r="EF133" s="1162"/>
      <c r="EG133" s="1162"/>
      <c r="EH133" s="1162"/>
      <c r="EI133" s="1162"/>
      <c r="EJ133" s="1162"/>
      <c r="EK133" s="1162"/>
      <c r="EL133" s="1162"/>
      <c r="EM133" s="1162"/>
    </row>
    <row r="134" spans="1:143" s="875" customFormat="1">
      <c r="A134" s="877"/>
      <c r="B134" s="877"/>
      <c r="C134" s="877"/>
      <c r="D134" s="877"/>
      <c r="E134" s="877"/>
      <c r="F134" s="877"/>
      <c r="G134" s="877"/>
      <c r="H134" s="877"/>
      <c r="I134" s="877"/>
      <c r="J134" s="877"/>
      <c r="K134" s="877"/>
      <c r="L134" s="877"/>
      <c r="EA134" s="1162"/>
      <c r="EB134" s="1162"/>
      <c r="EC134" s="1162"/>
      <c r="ED134" s="1162"/>
      <c r="EE134" s="1162"/>
      <c r="EF134" s="1162"/>
      <c r="EG134" s="1162"/>
      <c r="EH134" s="1162"/>
      <c r="EI134" s="1162"/>
      <c r="EJ134" s="1162"/>
      <c r="EK134" s="1162"/>
      <c r="EL134" s="1162"/>
      <c r="EM134" s="1162"/>
    </row>
    <row r="135" spans="1:143" s="875" customFormat="1">
      <c r="A135" s="877"/>
      <c r="B135" s="877"/>
      <c r="C135" s="877"/>
      <c r="D135" s="877"/>
      <c r="E135" s="877"/>
      <c r="F135" s="877"/>
      <c r="G135" s="877"/>
      <c r="H135" s="877"/>
      <c r="I135" s="877"/>
      <c r="J135" s="877"/>
      <c r="K135" s="877"/>
      <c r="L135" s="877"/>
      <c r="EA135" s="1162"/>
      <c r="EB135" s="1162"/>
      <c r="EC135" s="1162"/>
      <c r="ED135" s="1162"/>
      <c r="EE135" s="1162"/>
      <c r="EF135" s="1162"/>
      <c r="EG135" s="1162"/>
      <c r="EH135" s="1162"/>
      <c r="EI135" s="1162"/>
      <c r="EJ135" s="1162"/>
      <c r="EK135" s="1162"/>
      <c r="EL135" s="1162"/>
      <c r="EM135" s="1162"/>
    </row>
    <row r="136" spans="1:143" s="875" customFormat="1">
      <c r="A136" s="877"/>
      <c r="B136" s="877"/>
      <c r="C136" s="877"/>
      <c r="D136" s="877"/>
      <c r="E136" s="877"/>
      <c r="F136" s="877"/>
      <c r="G136" s="877"/>
      <c r="H136" s="877"/>
      <c r="I136" s="877"/>
      <c r="J136" s="877"/>
      <c r="K136" s="877"/>
      <c r="L136" s="877"/>
      <c r="EA136" s="1162"/>
      <c r="EB136" s="1162"/>
      <c r="EC136" s="1162"/>
      <c r="ED136" s="1162"/>
      <c r="EE136" s="1162"/>
      <c r="EF136" s="1162"/>
      <c r="EG136" s="1162"/>
      <c r="EH136" s="1162"/>
      <c r="EI136" s="1162"/>
      <c r="EJ136" s="1162"/>
      <c r="EK136" s="1162"/>
      <c r="EL136" s="1162"/>
      <c r="EM136" s="1162"/>
    </row>
    <row r="137" spans="1:143" s="875" customFormat="1">
      <c r="A137" s="877"/>
      <c r="B137" s="877"/>
      <c r="C137" s="877"/>
      <c r="D137" s="877"/>
      <c r="E137" s="877"/>
      <c r="F137" s="877"/>
      <c r="G137" s="877"/>
      <c r="H137" s="877"/>
      <c r="I137" s="877"/>
      <c r="J137" s="877"/>
      <c r="K137" s="877"/>
      <c r="L137" s="877"/>
      <c r="EA137" s="1162"/>
      <c r="EB137" s="1162"/>
      <c r="EC137" s="1162"/>
      <c r="ED137" s="1162"/>
      <c r="EE137" s="1162"/>
      <c r="EF137" s="1162"/>
      <c r="EG137" s="1162"/>
      <c r="EH137" s="1162"/>
      <c r="EI137" s="1162"/>
      <c r="EJ137" s="1162"/>
      <c r="EK137" s="1162"/>
      <c r="EL137" s="1162"/>
      <c r="EM137" s="1162"/>
    </row>
    <row r="138" spans="1:143" s="875" customFormat="1">
      <c r="A138" s="877"/>
      <c r="B138" s="877"/>
      <c r="C138" s="877"/>
      <c r="D138" s="877"/>
      <c r="E138" s="877"/>
      <c r="F138" s="877"/>
      <c r="G138" s="877"/>
      <c r="H138" s="877"/>
      <c r="I138" s="877"/>
      <c r="J138" s="877"/>
      <c r="K138" s="877"/>
      <c r="L138" s="877"/>
      <c r="EA138" s="1162"/>
      <c r="EB138" s="1162"/>
      <c r="EC138" s="1162"/>
      <c r="ED138" s="1162"/>
      <c r="EE138" s="1162"/>
      <c r="EF138" s="1162"/>
      <c r="EG138" s="1162"/>
      <c r="EH138" s="1162"/>
      <c r="EI138" s="1162"/>
      <c r="EJ138" s="1162"/>
      <c r="EK138" s="1162"/>
      <c r="EL138" s="1162"/>
      <c r="EM138" s="1162"/>
    </row>
    <row r="139" spans="1:143" s="875" customFormat="1">
      <c r="A139" s="877"/>
      <c r="B139" s="877"/>
      <c r="C139" s="877"/>
      <c r="D139" s="877"/>
      <c r="E139" s="877"/>
      <c r="F139" s="877"/>
      <c r="G139" s="877"/>
      <c r="H139" s="877"/>
      <c r="I139" s="877"/>
      <c r="J139" s="877"/>
      <c r="K139" s="877"/>
      <c r="L139" s="877"/>
      <c r="EA139" s="1162"/>
      <c r="EB139" s="1162"/>
      <c r="EC139" s="1162"/>
      <c r="ED139" s="1162"/>
      <c r="EE139" s="1162"/>
      <c r="EF139" s="1162"/>
      <c r="EG139" s="1162"/>
      <c r="EH139" s="1162"/>
      <c r="EI139" s="1162"/>
      <c r="EJ139" s="1162"/>
      <c r="EK139" s="1162"/>
      <c r="EL139" s="1162"/>
      <c r="EM139" s="1162"/>
    </row>
    <row r="140" spans="1:143" s="875" customFormat="1">
      <c r="A140" s="877"/>
      <c r="B140" s="877"/>
      <c r="C140" s="877"/>
      <c r="D140" s="877"/>
      <c r="E140" s="877"/>
      <c r="F140" s="877"/>
      <c r="G140" s="877"/>
      <c r="H140" s="877"/>
      <c r="I140" s="877"/>
      <c r="J140" s="877"/>
      <c r="K140" s="877"/>
      <c r="L140" s="877"/>
      <c r="EA140" s="1162"/>
      <c r="EB140" s="1162"/>
      <c r="EC140" s="1162"/>
      <c r="ED140" s="1162"/>
      <c r="EE140" s="1162"/>
      <c r="EF140" s="1162"/>
      <c r="EG140" s="1162"/>
      <c r="EH140" s="1162"/>
      <c r="EI140" s="1162"/>
      <c r="EJ140" s="1162"/>
      <c r="EK140" s="1162"/>
      <c r="EL140" s="1162"/>
      <c r="EM140" s="1162"/>
    </row>
    <row r="141" spans="1:143" s="875" customFormat="1">
      <c r="A141" s="877"/>
      <c r="B141" s="877"/>
      <c r="C141" s="877"/>
      <c r="D141" s="877"/>
      <c r="E141" s="877"/>
      <c r="F141" s="877"/>
      <c r="G141" s="877"/>
      <c r="H141" s="877"/>
      <c r="I141" s="877"/>
      <c r="J141" s="877"/>
      <c r="K141" s="877"/>
      <c r="L141" s="877"/>
      <c r="EA141" s="1162"/>
      <c r="EB141" s="1162"/>
      <c r="EC141" s="1162"/>
      <c r="ED141" s="1162"/>
      <c r="EE141" s="1162"/>
      <c r="EF141" s="1162"/>
      <c r="EG141" s="1162"/>
      <c r="EH141" s="1162"/>
      <c r="EI141" s="1162"/>
      <c r="EJ141" s="1162"/>
      <c r="EK141" s="1162"/>
      <c r="EL141" s="1162"/>
      <c r="EM141" s="1162"/>
    </row>
    <row r="142" spans="1:143" s="875" customFormat="1">
      <c r="A142" s="877"/>
      <c r="B142" s="877"/>
      <c r="C142" s="877"/>
      <c r="D142" s="877"/>
      <c r="E142" s="877"/>
      <c r="F142" s="877"/>
      <c r="G142" s="877"/>
      <c r="H142" s="877"/>
      <c r="I142" s="877"/>
      <c r="J142" s="877"/>
      <c r="K142" s="877"/>
      <c r="L142" s="877"/>
      <c r="EA142" s="1162"/>
      <c r="EB142" s="1162"/>
      <c r="EC142" s="1162"/>
      <c r="ED142" s="1162"/>
      <c r="EE142" s="1162"/>
      <c r="EF142" s="1162"/>
      <c r="EG142" s="1162"/>
      <c r="EH142" s="1162"/>
      <c r="EI142" s="1162"/>
      <c r="EJ142" s="1162"/>
      <c r="EK142" s="1162"/>
      <c r="EL142" s="1162"/>
      <c r="EM142" s="1162"/>
    </row>
    <row r="143" spans="1:143" s="875" customFormat="1">
      <c r="A143" s="877"/>
      <c r="B143" s="877"/>
      <c r="C143" s="877"/>
      <c r="D143" s="877"/>
      <c r="E143" s="877"/>
      <c r="F143" s="877"/>
      <c r="G143" s="877"/>
      <c r="H143" s="877"/>
      <c r="I143" s="877"/>
      <c r="J143" s="877"/>
      <c r="K143" s="877"/>
      <c r="L143" s="877"/>
      <c r="EA143" s="1162"/>
      <c r="EB143" s="1162"/>
      <c r="EC143" s="1162"/>
      <c r="ED143" s="1162"/>
      <c r="EE143" s="1162"/>
      <c r="EF143" s="1162"/>
      <c r="EG143" s="1162"/>
      <c r="EH143" s="1162"/>
      <c r="EI143" s="1162"/>
      <c r="EJ143" s="1162"/>
      <c r="EK143" s="1162"/>
      <c r="EL143" s="1162"/>
      <c r="EM143" s="1162"/>
    </row>
    <row r="144" spans="1:143" s="875" customFormat="1">
      <c r="A144" s="877"/>
      <c r="B144" s="877"/>
      <c r="C144" s="877"/>
      <c r="D144" s="877"/>
      <c r="E144" s="877"/>
      <c r="F144" s="877"/>
      <c r="G144" s="877"/>
      <c r="H144" s="877"/>
      <c r="I144" s="877"/>
      <c r="J144" s="877"/>
      <c r="K144" s="877"/>
      <c r="L144" s="877"/>
      <c r="EA144" s="1162"/>
      <c r="EB144" s="1162"/>
      <c r="EC144" s="1162"/>
      <c r="ED144" s="1162"/>
      <c r="EE144" s="1162"/>
      <c r="EF144" s="1162"/>
      <c r="EG144" s="1162"/>
      <c r="EH144" s="1162"/>
      <c r="EI144" s="1162"/>
      <c r="EJ144" s="1162"/>
      <c r="EK144" s="1162"/>
      <c r="EL144" s="1162"/>
      <c r="EM144" s="1162"/>
    </row>
    <row r="145" spans="1:143" s="875" customFormat="1">
      <c r="A145" s="877"/>
      <c r="B145" s="877"/>
      <c r="C145" s="877"/>
      <c r="D145" s="877"/>
      <c r="E145" s="877"/>
      <c r="F145" s="877"/>
      <c r="G145" s="877"/>
      <c r="H145" s="877"/>
      <c r="I145" s="877"/>
      <c r="J145" s="877"/>
      <c r="K145" s="877"/>
      <c r="L145" s="877"/>
      <c r="EA145" s="1162"/>
      <c r="EB145" s="1162"/>
      <c r="EC145" s="1162"/>
      <c r="ED145" s="1162"/>
      <c r="EE145" s="1162"/>
      <c r="EF145" s="1162"/>
      <c r="EG145" s="1162"/>
      <c r="EH145" s="1162"/>
      <c r="EI145" s="1162"/>
      <c r="EJ145" s="1162"/>
      <c r="EK145" s="1162"/>
      <c r="EL145" s="1162"/>
      <c r="EM145" s="1162"/>
    </row>
    <row r="146" spans="1:143" s="875" customFormat="1">
      <c r="A146" s="877"/>
      <c r="B146" s="877"/>
      <c r="C146" s="877"/>
      <c r="D146" s="877"/>
      <c r="E146" s="877"/>
      <c r="F146" s="877"/>
      <c r="G146" s="877"/>
      <c r="H146" s="877"/>
      <c r="I146" s="877"/>
      <c r="J146" s="877"/>
      <c r="K146" s="877"/>
      <c r="L146" s="877"/>
      <c r="EA146" s="1162"/>
      <c r="EB146" s="1162"/>
      <c r="EC146" s="1162"/>
      <c r="ED146" s="1162"/>
      <c r="EE146" s="1162"/>
      <c r="EF146" s="1162"/>
      <c r="EG146" s="1162"/>
      <c r="EH146" s="1162"/>
      <c r="EI146" s="1162"/>
      <c r="EJ146" s="1162"/>
      <c r="EK146" s="1162"/>
      <c r="EL146" s="1162"/>
      <c r="EM146" s="1162"/>
    </row>
    <row r="147" spans="1:143" s="875" customFormat="1">
      <c r="A147" s="877"/>
      <c r="B147" s="877"/>
      <c r="C147" s="877"/>
      <c r="D147" s="877"/>
      <c r="E147" s="877"/>
      <c r="F147" s="877"/>
      <c r="G147" s="877"/>
      <c r="H147" s="877"/>
      <c r="I147" s="877"/>
      <c r="J147" s="877"/>
      <c r="K147" s="877"/>
      <c r="L147" s="877"/>
      <c r="EA147" s="1162"/>
      <c r="EB147" s="1162"/>
      <c r="EC147" s="1162"/>
      <c r="ED147" s="1162"/>
      <c r="EE147" s="1162"/>
      <c r="EF147" s="1162"/>
      <c r="EG147" s="1162"/>
      <c r="EH147" s="1162"/>
      <c r="EI147" s="1162"/>
      <c r="EJ147" s="1162"/>
      <c r="EK147" s="1162"/>
      <c r="EL147" s="1162"/>
      <c r="EM147" s="1162"/>
    </row>
    <row r="148" spans="1:143" s="875" customFormat="1">
      <c r="A148" s="877"/>
      <c r="B148" s="877"/>
      <c r="C148" s="877"/>
      <c r="D148" s="877"/>
      <c r="E148" s="877"/>
      <c r="F148" s="877"/>
      <c r="G148" s="877"/>
      <c r="H148" s="877"/>
      <c r="I148" s="877"/>
      <c r="J148" s="877"/>
      <c r="K148" s="877"/>
      <c r="L148" s="877"/>
      <c r="EA148" s="1162"/>
      <c r="EB148" s="1162"/>
      <c r="EC148" s="1162"/>
      <c r="ED148" s="1162"/>
      <c r="EE148" s="1162"/>
      <c r="EF148" s="1162"/>
      <c r="EG148" s="1162"/>
      <c r="EH148" s="1162"/>
      <c r="EI148" s="1162"/>
      <c r="EJ148" s="1162"/>
      <c r="EK148" s="1162"/>
      <c r="EL148" s="1162"/>
      <c r="EM148" s="1162"/>
    </row>
    <row r="149" spans="1:143" s="875" customFormat="1">
      <c r="A149" s="877"/>
      <c r="B149" s="877"/>
      <c r="C149" s="877"/>
      <c r="D149" s="877"/>
      <c r="E149" s="877"/>
      <c r="F149" s="877"/>
      <c r="G149" s="877"/>
      <c r="H149" s="877"/>
      <c r="I149" s="877"/>
      <c r="J149" s="877"/>
      <c r="K149" s="877"/>
      <c r="L149" s="877"/>
      <c r="EA149" s="1162"/>
      <c r="EB149" s="1162"/>
      <c r="EC149" s="1162"/>
      <c r="ED149" s="1162"/>
      <c r="EE149" s="1162"/>
      <c r="EF149" s="1162"/>
      <c r="EG149" s="1162"/>
      <c r="EH149" s="1162"/>
      <c r="EI149" s="1162"/>
      <c r="EJ149" s="1162"/>
      <c r="EK149" s="1162"/>
      <c r="EL149" s="1162"/>
      <c r="EM149" s="1162"/>
    </row>
    <row r="150" spans="1:143" s="875" customFormat="1">
      <c r="A150" s="877"/>
      <c r="B150" s="877"/>
      <c r="C150" s="877"/>
      <c r="D150" s="877"/>
      <c r="E150" s="877"/>
      <c r="F150" s="877"/>
      <c r="G150" s="877"/>
      <c r="H150" s="877"/>
      <c r="I150" s="877"/>
      <c r="J150" s="877"/>
      <c r="K150" s="877"/>
      <c r="L150" s="877"/>
      <c r="EA150" s="1162"/>
      <c r="EB150" s="1162"/>
      <c r="EC150" s="1162"/>
      <c r="ED150" s="1162"/>
      <c r="EE150" s="1162"/>
      <c r="EF150" s="1162"/>
      <c r="EG150" s="1162"/>
      <c r="EH150" s="1162"/>
      <c r="EI150" s="1162"/>
      <c r="EJ150" s="1162"/>
      <c r="EK150" s="1162"/>
      <c r="EL150" s="1162"/>
      <c r="EM150" s="1162"/>
    </row>
    <row r="151" spans="1:143" s="875" customFormat="1">
      <c r="A151" s="877"/>
      <c r="B151" s="877"/>
      <c r="C151" s="877"/>
      <c r="D151" s="877"/>
      <c r="E151" s="877"/>
      <c r="F151" s="877"/>
      <c r="G151" s="877"/>
      <c r="H151" s="877"/>
      <c r="I151" s="877"/>
      <c r="J151" s="877"/>
      <c r="K151" s="877"/>
      <c r="L151" s="877"/>
      <c r="EA151" s="1162"/>
      <c r="EB151" s="1162"/>
      <c r="EC151" s="1162"/>
      <c r="ED151" s="1162"/>
      <c r="EE151" s="1162"/>
      <c r="EF151" s="1162"/>
      <c r="EG151" s="1162"/>
      <c r="EH151" s="1162"/>
      <c r="EI151" s="1162"/>
      <c r="EJ151" s="1162"/>
      <c r="EK151" s="1162"/>
      <c r="EL151" s="1162"/>
      <c r="EM151" s="1162"/>
    </row>
    <row r="152" spans="1:143" s="875" customFormat="1">
      <c r="A152" s="877"/>
      <c r="B152" s="877"/>
      <c r="C152" s="877"/>
      <c r="D152" s="877"/>
      <c r="E152" s="877"/>
      <c r="F152" s="877"/>
      <c r="G152" s="877"/>
      <c r="H152" s="877"/>
      <c r="I152" s="877"/>
      <c r="J152" s="877"/>
      <c r="K152" s="877"/>
      <c r="L152" s="877"/>
      <c r="EA152" s="1162"/>
      <c r="EB152" s="1162"/>
      <c r="EC152" s="1162"/>
      <c r="ED152" s="1162"/>
      <c r="EE152" s="1162"/>
      <c r="EF152" s="1162"/>
      <c r="EG152" s="1162"/>
      <c r="EH152" s="1162"/>
      <c r="EI152" s="1162"/>
      <c r="EJ152" s="1162"/>
      <c r="EK152" s="1162"/>
      <c r="EL152" s="1162"/>
      <c r="EM152" s="1162"/>
    </row>
    <row r="153" spans="1:143" s="875" customFormat="1">
      <c r="A153" s="877"/>
      <c r="B153" s="877"/>
      <c r="C153" s="877"/>
      <c r="D153" s="877"/>
      <c r="E153" s="877"/>
      <c r="F153" s="877"/>
      <c r="G153" s="877"/>
      <c r="H153" s="877"/>
      <c r="I153" s="877"/>
      <c r="J153" s="877"/>
      <c r="K153" s="877"/>
      <c r="L153" s="877"/>
      <c r="EA153" s="1162"/>
      <c r="EB153" s="1162"/>
      <c r="EC153" s="1162"/>
      <c r="ED153" s="1162"/>
      <c r="EE153" s="1162"/>
      <c r="EF153" s="1162"/>
      <c r="EG153" s="1162"/>
      <c r="EH153" s="1162"/>
      <c r="EI153" s="1162"/>
      <c r="EJ153" s="1162"/>
      <c r="EK153" s="1162"/>
      <c r="EL153" s="1162"/>
      <c r="EM153" s="1162"/>
    </row>
    <row r="154" spans="1:143" s="875" customFormat="1">
      <c r="A154" s="877"/>
      <c r="B154" s="877"/>
      <c r="C154" s="877"/>
      <c r="D154" s="877"/>
      <c r="E154" s="877"/>
      <c r="F154" s="877"/>
      <c r="G154" s="877"/>
      <c r="H154" s="877"/>
      <c r="I154" s="877"/>
      <c r="J154" s="877"/>
      <c r="K154" s="877"/>
      <c r="L154" s="877"/>
      <c r="EA154" s="1162"/>
      <c r="EB154" s="1162"/>
      <c r="EC154" s="1162"/>
      <c r="ED154" s="1162"/>
      <c r="EE154" s="1162"/>
      <c r="EF154" s="1162"/>
      <c r="EG154" s="1162"/>
      <c r="EH154" s="1162"/>
      <c r="EI154" s="1162"/>
      <c r="EJ154" s="1162"/>
      <c r="EK154" s="1162"/>
      <c r="EL154" s="1162"/>
      <c r="EM154" s="1162"/>
    </row>
    <row r="155" spans="1:143" s="875" customFormat="1">
      <c r="A155" s="877"/>
      <c r="B155" s="877"/>
      <c r="C155" s="877"/>
      <c r="D155" s="877"/>
      <c r="E155" s="877"/>
      <c r="F155" s="877"/>
      <c r="G155" s="877"/>
      <c r="H155" s="877"/>
      <c r="I155" s="877"/>
      <c r="J155" s="877"/>
      <c r="K155" s="877"/>
      <c r="L155" s="877"/>
      <c r="EA155" s="1162"/>
      <c r="EB155" s="1162"/>
      <c r="EC155" s="1162"/>
      <c r="ED155" s="1162"/>
      <c r="EE155" s="1162"/>
      <c r="EF155" s="1162"/>
      <c r="EG155" s="1162"/>
      <c r="EH155" s="1162"/>
      <c r="EI155" s="1162"/>
      <c r="EJ155" s="1162"/>
      <c r="EK155" s="1162"/>
      <c r="EL155" s="1162"/>
      <c r="EM155" s="1162"/>
    </row>
    <row r="156" spans="1:143" s="875" customFormat="1">
      <c r="A156" s="877"/>
      <c r="B156" s="877"/>
      <c r="C156" s="877"/>
      <c r="D156" s="877"/>
      <c r="E156" s="877"/>
      <c r="F156" s="877"/>
      <c r="G156" s="877"/>
      <c r="H156" s="877"/>
      <c r="I156" s="877"/>
      <c r="J156" s="877"/>
      <c r="K156" s="877"/>
      <c r="L156" s="877"/>
      <c r="EA156" s="1162"/>
      <c r="EB156" s="1162"/>
      <c r="EC156" s="1162"/>
      <c r="ED156" s="1162"/>
      <c r="EE156" s="1162"/>
      <c r="EF156" s="1162"/>
      <c r="EG156" s="1162"/>
      <c r="EH156" s="1162"/>
      <c r="EI156" s="1162"/>
      <c r="EJ156" s="1162"/>
      <c r="EK156" s="1162"/>
      <c r="EL156" s="1162"/>
      <c r="EM156" s="1162"/>
    </row>
    <row r="157" spans="1:143" s="875" customFormat="1">
      <c r="A157" s="877"/>
      <c r="B157" s="877"/>
      <c r="C157" s="877"/>
      <c r="D157" s="877"/>
      <c r="E157" s="877"/>
      <c r="F157" s="877"/>
      <c r="G157" s="877"/>
      <c r="H157" s="877"/>
      <c r="I157" s="877"/>
      <c r="J157" s="877"/>
      <c r="K157" s="877"/>
      <c r="L157" s="877"/>
      <c r="EA157" s="1162"/>
      <c r="EB157" s="1162"/>
      <c r="EC157" s="1162"/>
      <c r="ED157" s="1162"/>
      <c r="EE157" s="1162"/>
      <c r="EF157" s="1162"/>
      <c r="EG157" s="1162"/>
      <c r="EH157" s="1162"/>
      <c r="EI157" s="1162"/>
      <c r="EJ157" s="1162"/>
      <c r="EK157" s="1162"/>
      <c r="EL157" s="1162"/>
      <c r="EM157" s="1162"/>
    </row>
    <row r="158" spans="1:143" s="875" customFormat="1">
      <c r="A158" s="877"/>
      <c r="B158" s="877"/>
      <c r="C158" s="877"/>
      <c r="D158" s="877"/>
      <c r="E158" s="877"/>
      <c r="F158" s="877"/>
      <c r="G158" s="877"/>
      <c r="H158" s="877"/>
      <c r="I158" s="877"/>
      <c r="J158" s="877"/>
      <c r="K158" s="877"/>
      <c r="L158" s="877"/>
      <c r="EA158" s="1162"/>
      <c r="EB158" s="1162"/>
      <c r="EC158" s="1162"/>
      <c r="ED158" s="1162"/>
      <c r="EE158" s="1162"/>
      <c r="EF158" s="1162"/>
      <c r="EG158" s="1162"/>
      <c r="EH158" s="1162"/>
      <c r="EI158" s="1162"/>
      <c r="EJ158" s="1162"/>
      <c r="EK158" s="1162"/>
      <c r="EL158" s="1162"/>
      <c r="EM158" s="1162"/>
    </row>
    <row r="159" spans="1:143" s="875" customFormat="1">
      <c r="A159" s="877"/>
      <c r="B159" s="877"/>
      <c r="C159" s="877"/>
      <c r="D159" s="877"/>
      <c r="E159" s="877"/>
      <c r="F159" s="877"/>
      <c r="G159" s="877"/>
      <c r="H159" s="877"/>
      <c r="I159" s="877"/>
      <c r="J159" s="877"/>
      <c r="K159" s="877"/>
      <c r="L159" s="877"/>
      <c r="EA159" s="1162"/>
      <c r="EB159" s="1162"/>
      <c r="EC159" s="1162"/>
      <c r="ED159" s="1162"/>
      <c r="EE159" s="1162"/>
      <c r="EF159" s="1162"/>
      <c r="EG159" s="1162"/>
      <c r="EH159" s="1162"/>
      <c r="EI159" s="1162"/>
      <c r="EJ159" s="1162"/>
      <c r="EK159" s="1162"/>
      <c r="EL159" s="1162"/>
      <c r="EM159" s="1162"/>
    </row>
    <row r="160" spans="1:143" s="875" customFormat="1">
      <c r="A160" s="877"/>
      <c r="B160" s="877"/>
      <c r="C160" s="877"/>
      <c r="D160" s="877"/>
      <c r="E160" s="877"/>
      <c r="F160" s="877"/>
      <c r="G160" s="877"/>
      <c r="H160" s="877"/>
      <c r="I160" s="877"/>
      <c r="J160" s="877"/>
      <c r="K160" s="877"/>
      <c r="L160" s="877"/>
      <c r="EA160" s="1162"/>
      <c r="EB160" s="1162"/>
      <c r="EC160" s="1162"/>
      <c r="ED160" s="1162"/>
      <c r="EE160" s="1162"/>
      <c r="EF160" s="1162"/>
      <c r="EG160" s="1162"/>
      <c r="EH160" s="1162"/>
      <c r="EI160" s="1162"/>
      <c r="EJ160" s="1162"/>
      <c r="EK160" s="1162"/>
      <c r="EL160" s="1162"/>
      <c r="EM160" s="1162"/>
    </row>
    <row r="161" spans="1:143" s="875" customFormat="1">
      <c r="A161" s="877"/>
      <c r="B161" s="877"/>
      <c r="C161" s="877"/>
      <c r="D161" s="877"/>
      <c r="E161" s="877"/>
      <c r="F161" s="877"/>
      <c r="G161" s="877"/>
      <c r="H161" s="877"/>
      <c r="I161" s="877"/>
      <c r="J161" s="877"/>
      <c r="K161" s="877"/>
      <c r="L161" s="877"/>
      <c r="EA161" s="1162"/>
      <c r="EB161" s="1162"/>
      <c r="EC161" s="1162"/>
      <c r="ED161" s="1162"/>
      <c r="EE161" s="1162"/>
      <c r="EF161" s="1162"/>
      <c r="EG161" s="1162"/>
      <c r="EH161" s="1162"/>
      <c r="EI161" s="1162"/>
      <c r="EJ161" s="1162"/>
      <c r="EK161" s="1162"/>
      <c r="EL161" s="1162"/>
      <c r="EM161" s="1162"/>
    </row>
    <row r="162" spans="1:143" s="875" customFormat="1">
      <c r="A162" s="877"/>
      <c r="B162" s="877"/>
      <c r="C162" s="877"/>
      <c r="D162" s="877"/>
      <c r="E162" s="877"/>
      <c r="F162" s="877"/>
      <c r="G162" s="877"/>
      <c r="H162" s="877"/>
      <c r="I162" s="877"/>
      <c r="J162" s="877"/>
      <c r="K162" s="877"/>
      <c r="L162" s="877"/>
      <c r="EA162" s="1162"/>
      <c r="EB162" s="1162"/>
      <c r="EC162" s="1162"/>
      <c r="ED162" s="1162"/>
      <c r="EE162" s="1162"/>
      <c r="EF162" s="1162"/>
      <c r="EG162" s="1162"/>
      <c r="EH162" s="1162"/>
      <c r="EI162" s="1162"/>
      <c r="EJ162" s="1162"/>
      <c r="EK162" s="1162"/>
      <c r="EL162" s="1162"/>
      <c r="EM162" s="1162"/>
    </row>
    <row r="163" spans="1:143" s="875" customFormat="1">
      <c r="A163" s="877"/>
      <c r="B163" s="877"/>
      <c r="C163" s="877"/>
      <c r="D163" s="877"/>
      <c r="E163" s="877"/>
      <c r="F163" s="877"/>
      <c r="G163" s="877"/>
      <c r="H163" s="877"/>
      <c r="I163" s="877"/>
      <c r="J163" s="877"/>
      <c r="K163" s="877"/>
      <c r="L163" s="877"/>
      <c r="EA163" s="1162"/>
      <c r="EB163" s="1162"/>
      <c r="EC163" s="1162"/>
      <c r="ED163" s="1162"/>
      <c r="EE163" s="1162"/>
      <c r="EF163" s="1162"/>
      <c r="EG163" s="1162"/>
      <c r="EH163" s="1162"/>
      <c r="EI163" s="1162"/>
      <c r="EJ163" s="1162"/>
      <c r="EK163" s="1162"/>
      <c r="EL163" s="1162"/>
      <c r="EM163" s="1162"/>
    </row>
    <row r="164" spans="1:143" s="875" customFormat="1">
      <c r="A164" s="877"/>
      <c r="B164" s="877"/>
      <c r="C164" s="877"/>
      <c r="D164" s="877"/>
      <c r="E164" s="877"/>
      <c r="F164" s="877"/>
      <c r="G164" s="877"/>
      <c r="H164" s="877"/>
      <c r="I164" s="877"/>
      <c r="J164" s="877"/>
      <c r="K164" s="877"/>
      <c r="L164" s="877"/>
      <c r="EA164" s="1162"/>
      <c r="EB164" s="1162"/>
      <c r="EC164" s="1162"/>
      <c r="ED164" s="1162"/>
      <c r="EE164" s="1162"/>
      <c r="EF164" s="1162"/>
      <c r="EG164" s="1162"/>
      <c r="EH164" s="1162"/>
      <c r="EI164" s="1162"/>
      <c r="EJ164" s="1162"/>
      <c r="EK164" s="1162"/>
      <c r="EL164" s="1162"/>
      <c r="EM164" s="1162"/>
    </row>
    <row r="165" spans="1:143" s="875" customFormat="1">
      <c r="A165" s="877"/>
      <c r="B165" s="877"/>
      <c r="C165" s="877"/>
      <c r="D165" s="877"/>
      <c r="E165" s="877"/>
      <c r="F165" s="877"/>
      <c r="G165" s="877"/>
      <c r="H165" s="877"/>
      <c r="I165" s="877"/>
      <c r="J165" s="877"/>
      <c r="K165" s="877"/>
      <c r="L165" s="877"/>
      <c r="EA165" s="1162"/>
      <c r="EB165" s="1162"/>
      <c r="EC165" s="1162"/>
      <c r="ED165" s="1162"/>
      <c r="EE165" s="1162"/>
      <c r="EF165" s="1162"/>
      <c r="EG165" s="1162"/>
      <c r="EH165" s="1162"/>
      <c r="EI165" s="1162"/>
      <c r="EJ165" s="1162"/>
      <c r="EK165" s="1162"/>
      <c r="EL165" s="1162"/>
      <c r="EM165" s="1162"/>
    </row>
    <row r="166" spans="1:143" s="875" customFormat="1">
      <c r="A166" s="877"/>
      <c r="B166" s="877"/>
      <c r="C166" s="877"/>
      <c r="D166" s="877"/>
      <c r="E166" s="877"/>
      <c r="F166" s="877"/>
      <c r="G166" s="877"/>
      <c r="H166" s="877"/>
      <c r="I166" s="877"/>
      <c r="J166" s="877"/>
      <c r="K166" s="877"/>
      <c r="L166" s="877"/>
      <c r="EA166" s="1162"/>
      <c r="EB166" s="1162"/>
      <c r="EC166" s="1162"/>
      <c r="ED166" s="1162"/>
      <c r="EE166" s="1162"/>
      <c r="EF166" s="1162"/>
      <c r="EG166" s="1162"/>
      <c r="EH166" s="1162"/>
      <c r="EI166" s="1162"/>
      <c r="EJ166" s="1162"/>
      <c r="EK166" s="1162"/>
      <c r="EL166" s="1162"/>
      <c r="EM166" s="1162"/>
    </row>
    <row r="167" spans="1:143" s="875" customFormat="1">
      <c r="A167" s="877"/>
      <c r="B167" s="877"/>
      <c r="C167" s="877"/>
      <c r="D167" s="877"/>
      <c r="E167" s="877"/>
      <c r="F167" s="877"/>
      <c r="G167" s="877"/>
      <c r="H167" s="877"/>
      <c r="I167" s="877"/>
      <c r="J167" s="877"/>
      <c r="K167" s="877"/>
      <c r="L167" s="877"/>
      <c r="EA167" s="1162"/>
      <c r="EB167" s="1162"/>
      <c r="EC167" s="1162"/>
      <c r="ED167" s="1162"/>
      <c r="EE167" s="1162"/>
      <c r="EF167" s="1162"/>
      <c r="EG167" s="1162"/>
      <c r="EH167" s="1162"/>
      <c r="EI167" s="1162"/>
      <c r="EJ167" s="1162"/>
      <c r="EK167" s="1162"/>
      <c r="EL167" s="1162"/>
      <c r="EM167" s="1162"/>
    </row>
    <row r="168" spans="1:143" s="875" customFormat="1">
      <c r="A168" s="877"/>
      <c r="B168" s="877"/>
      <c r="C168" s="877"/>
      <c r="D168" s="877"/>
      <c r="E168" s="877"/>
      <c r="F168" s="877"/>
      <c r="G168" s="877"/>
      <c r="H168" s="877"/>
      <c r="I168" s="877"/>
      <c r="J168" s="877"/>
      <c r="K168" s="877"/>
      <c r="L168" s="877"/>
      <c r="EA168" s="1162"/>
      <c r="EB168" s="1162"/>
      <c r="EC168" s="1162"/>
      <c r="ED168" s="1162"/>
      <c r="EE168" s="1162"/>
      <c r="EF168" s="1162"/>
      <c r="EG168" s="1162"/>
      <c r="EH168" s="1162"/>
      <c r="EI168" s="1162"/>
      <c r="EJ168" s="1162"/>
      <c r="EK168" s="1162"/>
      <c r="EL168" s="1162"/>
      <c r="EM168" s="1162"/>
    </row>
    <row r="169" spans="1:143" s="875" customFormat="1">
      <c r="A169" s="877"/>
      <c r="B169" s="877"/>
      <c r="C169" s="877"/>
      <c r="D169" s="877"/>
      <c r="E169" s="877"/>
      <c r="F169" s="877"/>
      <c r="G169" s="877"/>
      <c r="H169" s="877"/>
      <c r="I169" s="877"/>
      <c r="J169" s="877"/>
      <c r="K169" s="877"/>
      <c r="L169" s="877"/>
      <c r="EA169" s="1162"/>
      <c r="EB169" s="1162"/>
      <c r="EC169" s="1162"/>
      <c r="ED169" s="1162"/>
      <c r="EE169" s="1162"/>
      <c r="EF169" s="1162"/>
      <c r="EG169" s="1162"/>
      <c r="EH169" s="1162"/>
      <c r="EI169" s="1162"/>
      <c r="EJ169" s="1162"/>
      <c r="EK169" s="1162"/>
      <c r="EL169" s="1162"/>
      <c r="EM169" s="1162"/>
    </row>
    <row r="170" spans="1:143" s="875" customFormat="1">
      <c r="A170" s="877"/>
      <c r="B170" s="877"/>
      <c r="C170" s="877"/>
      <c r="D170" s="877"/>
      <c r="E170" s="877"/>
      <c r="F170" s="877"/>
      <c r="G170" s="877"/>
      <c r="H170" s="877"/>
      <c r="I170" s="877"/>
      <c r="J170" s="877"/>
      <c r="K170" s="877"/>
      <c r="L170" s="877"/>
      <c r="EA170" s="1162"/>
      <c r="EB170" s="1162"/>
      <c r="EC170" s="1162"/>
      <c r="ED170" s="1162"/>
      <c r="EE170" s="1162"/>
      <c r="EF170" s="1162"/>
      <c r="EG170" s="1162"/>
      <c r="EH170" s="1162"/>
      <c r="EI170" s="1162"/>
      <c r="EJ170" s="1162"/>
      <c r="EK170" s="1162"/>
      <c r="EL170" s="1162"/>
      <c r="EM170" s="1162"/>
    </row>
    <row r="171" spans="1:143" s="875" customFormat="1">
      <c r="A171" s="877"/>
      <c r="B171" s="877"/>
      <c r="C171" s="877"/>
      <c r="D171" s="877"/>
      <c r="E171" s="877"/>
      <c r="F171" s="877"/>
      <c r="G171" s="877"/>
      <c r="H171" s="877"/>
      <c r="I171" s="877"/>
      <c r="J171" s="877"/>
      <c r="K171" s="877"/>
      <c r="L171" s="877"/>
      <c r="EA171" s="1162"/>
      <c r="EB171" s="1162"/>
      <c r="EC171" s="1162"/>
      <c r="ED171" s="1162"/>
      <c r="EE171" s="1162"/>
      <c r="EF171" s="1162"/>
      <c r="EG171" s="1162"/>
      <c r="EH171" s="1162"/>
      <c r="EI171" s="1162"/>
      <c r="EJ171" s="1162"/>
      <c r="EK171" s="1162"/>
      <c r="EL171" s="1162"/>
      <c r="EM171" s="1162"/>
    </row>
    <row r="172" spans="1:143" s="875" customFormat="1">
      <c r="A172" s="877"/>
      <c r="B172" s="877"/>
      <c r="C172" s="877"/>
      <c r="D172" s="877"/>
      <c r="E172" s="877"/>
      <c r="F172" s="877"/>
      <c r="G172" s="877"/>
      <c r="H172" s="877"/>
      <c r="I172" s="877"/>
      <c r="J172" s="877"/>
      <c r="K172" s="877"/>
      <c r="L172" s="877"/>
      <c r="EA172" s="1162"/>
      <c r="EB172" s="1162"/>
      <c r="EC172" s="1162"/>
      <c r="ED172" s="1162"/>
      <c r="EE172" s="1162"/>
      <c r="EF172" s="1162"/>
      <c r="EG172" s="1162"/>
      <c r="EH172" s="1162"/>
      <c r="EI172" s="1162"/>
      <c r="EJ172" s="1162"/>
      <c r="EK172" s="1162"/>
      <c r="EL172" s="1162"/>
      <c r="EM172" s="1162"/>
    </row>
    <row r="173" spans="1:143" s="875" customFormat="1">
      <c r="A173" s="877"/>
      <c r="B173" s="877"/>
      <c r="C173" s="877"/>
      <c r="D173" s="877"/>
      <c r="E173" s="877"/>
      <c r="F173" s="877"/>
      <c r="G173" s="877"/>
      <c r="H173" s="877"/>
      <c r="I173" s="877"/>
      <c r="J173" s="877"/>
      <c r="K173" s="877"/>
      <c r="L173" s="877"/>
      <c r="EA173" s="1162"/>
      <c r="EB173" s="1162"/>
      <c r="EC173" s="1162"/>
      <c r="ED173" s="1162"/>
      <c r="EE173" s="1162"/>
      <c r="EF173" s="1162"/>
      <c r="EG173" s="1162"/>
      <c r="EH173" s="1162"/>
      <c r="EI173" s="1162"/>
      <c r="EJ173" s="1162"/>
      <c r="EK173" s="1162"/>
      <c r="EL173" s="1162"/>
      <c r="EM173" s="1162"/>
    </row>
    <row r="174" spans="1:143" s="875" customFormat="1">
      <c r="A174" s="877"/>
      <c r="B174" s="877"/>
      <c r="C174" s="877"/>
      <c r="D174" s="877"/>
      <c r="E174" s="877"/>
      <c r="F174" s="877"/>
      <c r="G174" s="877"/>
      <c r="H174" s="877"/>
      <c r="I174" s="877"/>
      <c r="J174" s="877"/>
      <c r="K174" s="877"/>
      <c r="L174" s="877"/>
      <c r="EA174" s="1162"/>
      <c r="EB174" s="1162"/>
      <c r="EC174" s="1162"/>
      <c r="ED174" s="1162"/>
      <c r="EE174" s="1162"/>
      <c r="EF174" s="1162"/>
      <c r="EG174" s="1162"/>
      <c r="EH174" s="1162"/>
      <c r="EI174" s="1162"/>
      <c r="EJ174" s="1162"/>
      <c r="EK174" s="1162"/>
      <c r="EL174" s="1162"/>
      <c r="EM174" s="1162"/>
    </row>
    <row r="175" spans="1:143" s="875" customFormat="1">
      <c r="A175" s="877"/>
      <c r="B175" s="877"/>
      <c r="C175" s="877"/>
      <c r="D175" s="877"/>
      <c r="E175" s="877"/>
      <c r="F175" s="877"/>
      <c r="G175" s="877"/>
      <c r="H175" s="877"/>
      <c r="I175" s="877"/>
      <c r="J175" s="877"/>
      <c r="K175" s="877"/>
      <c r="L175" s="877"/>
      <c r="EA175" s="1162"/>
      <c r="EB175" s="1162"/>
      <c r="EC175" s="1162"/>
      <c r="ED175" s="1162"/>
      <c r="EE175" s="1162"/>
      <c r="EF175" s="1162"/>
      <c r="EG175" s="1162"/>
      <c r="EH175" s="1162"/>
      <c r="EI175" s="1162"/>
      <c r="EJ175" s="1162"/>
      <c r="EK175" s="1162"/>
      <c r="EL175" s="1162"/>
      <c r="EM175" s="1162"/>
    </row>
    <row r="176" spans="1:143" s="875" customFormat="1">
      <c r="A176" s="877"/>
      <c r="B176" s="877"/>
      <c r="C176" s="877"/>
      <c r="D176" s="877"/>
      <c r="E176" s="877"/>
      <c r="F176" s="877"/>
      <c r="G176" s="877"/>
      <c r="H176" s="877"/>
      <c r="I176" s="877"/>
      <c r="J176" s="877"/>
      <c r="K176" s="877"/>
      <c r="L176" s="877"/>
      <c r="EA176" s="1162"/>
      <c r="EB176" s="1162"/>
      <c r="EC176" s="1162"/>
      <c r="ED176" s="1162"/>
      <c r="EE176" s="1162"/>
      <c r="EF176" s="1162"/>
      <c r="EG176" s="1162"/>
      <c r="EH176" s="1162"/>
      <c r="EI176" s="1162"/>
      <c r="EJ176" s="1162"/>
      <c r="EK176" s="1162"/>
      <c r="EL176" s="1162"/>
      <c r="EM176" s="1162"/>
    </row>
    <row r="177" spans="1:143" s="875" customFormat="1">
      <c r="A177" s="877"/>
      <c r="B177" s="877"/>
      <c r="C177" s="877"/>
      <c r="D177" s="877"/>
      <c r="E177" s="877"/>
      <c r="F177" s="877"/>
      <c r="G177" s="877"/>
      <c r="H177" s="877"/>
      <c r="I177" s="877"/>
      <c r="J177" s="877"/>
      <c r="K177" s="877"/>
      <c r="L177" s="877"/>
      <c r="EA177" s="1162"/>
      <c r="EB177" s="1162"/>
      <c r="EC177" s="1162"/>
      <c r="ED177" s="1162"/>
      <c r="EE177" s="1162"/>
      <c r="EF177" s="1162"/>
      <c r="EG177" s="1162"/>
      <c r="EH177" s="1162"/>
      <c r="EI177" s="1162"/>
      <c r="EJ177" s="1162"/>
      <c r="EK177" s="1162"/>
      <c r="EL177" s="1162"/>
      <c r="EM177" s="1162"/>
    </row>
    <row r="178" spans="1:143" s="875" customFormat="1">
      <c r="A178" s="877"/>
      <c r="B178" s="877"/>
      <c r="C178" s="877"/>
      <c r="D178" s="877"/>
      <c r="E178" s="877"/>
      <c r="F178" s="877"/>
      <c r="G178" s="877"/>
      <c r="H178" s="877"/>
      <c r="I178" s="877"/>
      <c r="J178" s="877"/>
      <c r="K178" s="877"/>
      <c r="L178" s="877"/>
      <c r="EA178" s="1162"/>
      <c r="EB178" s="1162"/>
      <c r="EC178" s="1162"/>
      <c r="ED178" s="1162"/>
      <c r="EE178" s="1162"/>
      <c r="EF178" s="1162"/>
      <c r="EG178" s="1162"/>
      <c r="EH178" s="1162"/>
      <c r="EI178" s="1162"/>
      <c r="EJ178" s="1162"/>
      <c r="EK178" s="1162"/>
      <c r="EL178" s="1162"/>
      <c r="EM178" s="1162"/>
    </row>
    <row r="179" spans="1:143" s="875" customFormat="1">
      <c r="A179" s="877"/>
      <c r="B179" s="877"/>
      <c r="C179" s="877"/>
      <c r="D179" s="877"/>
      <c r="E179" s="877"/>
      <c r="F179" s="877"/>
      <c r="G179" s="877"/>
      <c r="H179" s="877"/>
      <c r="I179" s="877"/>
      <c r="J179" s="877"/>
      <c r="K179" s="877"/>
      <c r="L179" s="877"/>
      <c r="EA179" s="1162"/>
      <c r="EB179" s="1162"/>
      <c r="EC179" s="1162"/>
      <c r="ED179" s="1162"/>
      <c r="EE179" s="1162"/>
      <c r="EF179" s="1162"/>
      <c r="EG179" s="1162"/>
      <c r="EH179" s="1162"/>
      <c r="EI179" s="1162"/>
      <c r="EJ179" s="1162"/>
      <c r="EK179" s="1162"/>
      <c r="EL179" s="1162"/>
      <c r="EM179" s="1162"/>
    </row>
    <row r="180" spans="1:143" s="875" customFormat="1">
      <c r="A180" s="877"/>
      <c r="B180" s="877"/>
      <c r="C180" s="877"/>
      <c r="D180" s="877"/>
      <c r="E180" s="877"/>
      <c r="F180" s="877"/>
      <c r="G180" s="877"/>
      <c r="H180" s="877"/>
      <c r="I180" s="877"/>
      <c r="J180" s="877"/>
      <c r="K180" s="877"/>
      <c r="L180" s="877"/>
      <c r="EA180" s="1162"/>
      <c r="EB180" s="1162"/>
      <c r="EC180" s="1162"/>
      <c r="ED180" s="1162"/>
      <c r="EE180" s="1162"/>
      <c r="EF180" s="1162"/>
      <c r="EG180" s="1162"/>
      <c r="EH180" s="1162"/>
      <c r="EI180" s="1162"/>
      <c r="EJ180" s="1162"/>
      <c r="EK180" s="1162"/>
      <c r="EL180" s="1162"/>
      <c r="EM180" s="1162"/>
    </row>
    <row r="181" spans="1:143" s="875" customFormat="1">
      <c r="A181" s="877"/>
      <c r="B181" s="877"/>
      <c r="C181" s="877"/>
      <c r="D181" s="877"/>
      <c r="E181" s="877"/>
      <c r="F181" s="877"/>
      <c r="G181" s="877"/>
      <c r="H181" s="877"/>
      <c r="I181" s="877"/>
      <c r="J181" s="877"/>
      <c r="K181" s="877"/>
      <c r="L181" s="877"/>
      <c r="EA181" s="1162"/>
      <c r="EB181" s="1162"/>
      <c r="EC181" s="1162"/>
      <c r="ED181" s="1162"/>
      <c r="EE181" s="1162"/>
      <c r="EF181" s="1162"/>
      <c r="EG181" s="1162"/>
      <c r="EH181" s="1162"/>
      <c r="EI181" s="1162"/>
      <c r="EJ181" s="1162"/>
      <c r="EK181" s="1162"/>
      <c r="EL181" s="1162"/>
      <c r="EM181" s="1162"/>
    </row>
    <row r="182" spans="1:143" s="875" customFormat="1">
      <c r="A182" s="877"/>
      <c r="B182" s="877"/>
      <c r="C182" s="877"/>
      <c r="D182" s="877"/>
      <c r="E182" s="877"/>
      <c r="F182" s="877"/>
      <c r="G182" s="877"/>
      <c r="H182" s="877"/>
      <c r="I182" s="877"/>
      <c r="J182" s="877"/>
      <c r="K182" s="877"/>
      <c r="L182" s="877"/>
      <c r="EA182" s="1162"/>
      <c r="EB182" s="1162"/>
      <c r="EC182" s="1162"/>
      <c r="ED182" s="1162"/>
      <c r="EE182" s="1162"/>
      <c r="EF182" s="1162"/>
      <c r="EG182" s="1162"/>
      <c r="EH182" s="1162"/>
      <c r="EI182" s="1162"/>
      <c r="EJ182" s="1162"/>
      <c r="EK182" s="1162"/>
      <c r="EL182" s="1162"/>
      <c r="EM182" s="1162"/>
    </row>
    <row r="183" spans="1:143" s="875" customFormat="1">
      <c r="A183" s="877"/>
      <c r="B183" s="877"/>
      <c r="C183" s="877"/>
      <c r="D183" s="877"/>
      <c r="E183" s="877"/>
      <c r="F183" s="877"/>
      <c r="G183" s="877"/>
      <c r="H183" s="877"/>
      <c r="I183" s="877"/>
      <c r="J183" s="877"/>
      <c r="K183" s="877"/>
      <c r="L183" s="877"/>
      <c r="EA183" s="1162"/>
      <c r="EB183" s="1162"/>
      <c r="EC183" s="1162"/>
      <c r="ED183" s="1162"/>
      <c r="EE183" s="1162"/>
      <c r="EF183" s="1162"/>
      <c r="EG183" s="1162"/>
      <c r="EH183" s="1162"/>
      <c r="EI183" s="1162"/>
      <c r="EJ183" s="1162"/>
      <c r="EK183" s="1162"/>
      <c r="EL183" s="1162"/>
      <c r="EM183" s="1162"/>
    </row>
    <row r="184" spans="1:143" s="875" customFormat="1">
      <c r="A184" s="877"/>
      <c r="B184" s="877"/>
      <c r="C184" s="877"/>
      <c r="D184" s="877"/>
      <c r="E184" s="877"/>
      <c r="F184" s="877"/>
      <c r="G184" s="877"/>
      <c r="H184" s="877"/>
      <c r="I184" s="877"/>
      <c r="J184" s="877"/>
      <c r="K184" s="877"/>
      <c r="L184" s="877"/>
      <c r="EA184" s="1162"/>
      <c r="EB184" s="1162"/>
      <c r="EC184" s="1162"/>
      <c r="ED184" s="1162"/>
      <c r="EE184" s="1162"/>
      <c r="EF184" s="1162"/>
      <c r="EG184" s="1162"/>
      <c r="EH184" s="1162"/>
      <c r="EI184" s="1162"/>
      <c r="EJ184" s="1162"/>
      <c r="EK184" s="1162"/>
      <c r="EL184" s="1162"/>
      <c r="EM184" s="1162"/>
    </row>
    <row r="185" spans="1:143" s="875" customFormat="1">
      <c r="A185" s="877"/>
      <c r="B185" s="877"/>
      <c r="C185" s="877"/>
      <c r="D185" s="877"/>
      <c r="E185" s="877"/>
      <c r="F185" s="877"/>
      <c r="G185" s="877"/>
      <c r="H185" s="877"/>
      <c r="I185" s="877"/>
      <c r="J185" s="877"/>
      <c r="K185" s="877"/>
      <c r="L185" s="877"/>
      <c r="EA185" s="1162"/>
      <c r="EB185" s="1162"/>
      <c r="EC185" s="1162"/>
      <c r="ED185" s="1162"/>
      <c r="EE185" s="1162"/>
      <c r="EF185" s="1162"/>
      <c r="EG185" s="1162"/>
      <c r="EH185" s="1162"/>
      <c r="EI185" s="1162"/>
      <c r="EJ185" s="1162"/>
      <c r="EK185" s="1162"/>
      <c r="EL185" s="1162"/>
      <c r="EM185" s="1162"/>
    </row>
    <row r="186" spans="1:143" s="875" customFormat="1">
      <c r="A186" s="877"/>
      <c r="B186" s="877"/>
      <c r="C186" s="877"/>
      <c r="D186" s="877"/>
      <c r="E186" s="877"/>
      <c r="F186" s="877"/>
      <c r="G186" s="877"/>
      <c r="H186" s="877"/>
      <c r="I186" s="877"/>
      <c r="J186" s="877"/>
      <c r="K186" s="877"/>
      <c r="L186" s="877"/>
      <c r="EA186" s="1162"/>
      <c r="EB186" s="1162"/>
      <c r="EC186" s="1162"/>
      <c r="ED186" s="1162"/>
      <c r="EE186" s="1162"/>
      <c r="EF186" s="1162"/>
      <c r="EG186" s="1162"/>
      <c r="EH186" s="1162"/>
      <c r="EI186" s="1162"/>
      <c r="EJ186" s="1162"/>
      <c r="EK186" s="1162"/>
      <c r="EL186" s="1162"/>
      <c r="EM186" s="1162"/>
    </row>
    <row r="187" spans="1:143" s="875" customFormat="1">
      <c r="A187" s="877"/>
      <c r="B187" s="877"/>
      <c r="C187" s="877"/>
      <c r="D187" s="877"/>
      <c r="E187" s="877"/>
      <c r="F187" s="877"/>
      <c r="G187" s="877"/>
      <c r="H187" s="877"/>
      <c r="I187" s="877"/>
      <c r="J187" s="877"/>
      <c r="K187" s="877"/>
      <c r="L187" s="877"/>
      <c r="EA187" s="1162"/>
      <c r="EB187" s="1162"/>
      <c r="EC187" s="1162"/>
      <c r="ED187" s="1162"/>
      <c r="EE187" s="1162"/>
      <c r="EF187" s="1162"/>
      <c r="EG187" s="1162"/>
      <c r="EH187" s="1162"/>
      <c r="EI187" s="1162"/>
      <c r="EJ187" s="1162"/>
      <c r="EK187" s="1162"/>
      <c r="EL187" s="1162"/>
      <c r="EM187" s="1162"/>
    </row>
    <row r="188" spans="1:143" s="875" customFormat="1">
      <c r="A188" s="877"/>
      <c r="B188" s="877"/>
      <c r="C188" s="877"/>
      <c r="D188" s="877"/>
      <c r="E188" s="877"/>
      <c r="F188" s="877"/>
      <c r="G188" s="877"/>
      <c r="H188" s="877"/>
      <c r="I188" s="877"/>
      <c r="J188" s="877"/>
      <c r="K188" s="877"/>
      <c r="L188" s="877"/>
      <c r="EA188" s="1162"/>
      <c r="EB188" s="1162"/>
      <c r="EC188" s="1162"/>
      <c r="ED188" s="1162"/>
      <c r="EE188" s="1162"/>
      <c r="EF188" s="1162"/>
      <c r="EG188" s="1162"/>
      <c r="EH188" s="1162"/>
      <c r="EI188" s="1162"/>
      <c r="EJ188" s="1162"/>
      <c r="EK188" s="1162"/>
      <c r="EL188" s="1162"/>
      <c r="EM188" s="1162"/>
    </row>
    <row r="189" spans="1:143" s="875" customFormat="1">
      <c r="A189" s="877"/>
      <c r="B189" s="877"/>
      <c r="C189" s="877"/>
      <c r="D189" s="877"/>
      <c r="E189" s="877"/>
      <c r="F189" s="877"/>
      <c r="G189" s="877"/>
      <c r="H189" s="877"/>
      <c r="I189" s="877"/>
      <c r="J189" s="877"/>
      <c r="K189" s="877"/>
      <c r="L189" s="877"/>
      <c r="EA189" s="1162"/>
      <c r="EB189" s="1162"/>
      <c r="EC189" s="1162"/>
      <c r="ED189" s="1162"/>
      <c r="EE189" s="1162"/>
      <c r="EF189" s="1162"/>
      <c r="EG189" s="1162"/>
      <c r="EH189" s="1162"/>
      <c r="EI189" s="1162"/>
      <c r="EJ189" s="1162"/>
      <c r="EK189" s="1162"/>
      <c r="EL189" s="1162"/>
      <c r="EM189" s="1162"/>
    </row>
    <row r="190" spans="1:143" s="875" customFormat="1">
      <c r="A190" s="877"/>
      <c r="B190" s="877"/>
      <c r="C190" s="877"/>
      <c r="D190" s="877"/>
      <c r="E190" s="877"/>
      <c r="F190" s="877"/>
      <c r="G190" s="877"/>
      <c r="H190" s="877"/>
      <c r="I190" s="877"/>
      <c r="J190" s="877"/>
      <c r="K190" s="877"/>
      <c r="L190" s="877"/>
      <c r="EA190" s="1162"/>
      <c r="EB190" s="1162"/>
      <c r="EC190" s="1162"/>
      <c r="ED190" s="1162"/>
      <c r="EE190" s="1162"/>
      <c r="EF190" s="1162"/>
      <c r="EG190" s="1162"/>
      <c r="EH190" s="1162"/>
      <c r="EI190" s="1162"/>
      <c r="EJ190" s="1162"/>
      <c r="EK190" s="1162"/>
      <c r="EL190" s="1162"/>
      <c r="EM190" s="1162"/>
    </row>
    <row r="191" spans="1:143" s="875" customFormat="1">
      <c r="A191" s="877"/>
      <c r="B191" s="877"/>
      <c r="C191" s="877"/>
      <c r="D191" s="877"/>
      <c r="E191" s="877"/>
      <c r="F191" s="877"/>
      <c r="G191" s="877"/>
      <c r="H191" s="877"/>
      <c r="I191" s="877"/>
      <c r="J191" s="877"/>
      <c r="K191" s="877"/>
      <c r="L191" s="877"/>
      <c r="EA191" s="1162"/>
      <c r="EB191" s="1162"/>
      <c r="EC191" s="1162"/>
      <c r="ED191" s="1162"/>
      <c r="EE191" s="1162"/>
      <c r="EF191" s="1162"/>
      <c r="EG191" s="1162"/>
      <c r="EH191" s="1162"/>
      <c r="EI191" s="1162"/>
      <c r="EJ191" s="1162"/>
      <c r="EK191" s="1162"/>
      <c r="EL191" s="1162"/>
      <c r="EM191" s="1162"/>
    </row>
    <row r="192" spans="1:143" s="875" customFormat="1">
      <c r="A192" s="877"/>
      <c r="B192" s="877"/>
      <c r="C192" s="877"/>
      <c r="D192" s="877"/>
      <c r="E192" s="877"/>
      <c r="F192" s="877"/>
      <c r="G192" s="877"/>
      <c r="H192" s="877"/>
      <c r="I192" s="877"/>
      <c r="J192" s="877"/>
      <c r="K192" s="877"/>
      <c r="L192" s="877"/>
      <c r="EA192" s="1162"/>
      <c r="EB192" s="1162"/>
      <c r="EC192" s="1162"/>
      <c r="ED192" s="1162"/>
      <c r="EE192" s="1162"/>
      <c r="EF192" s="1162"/>
      <c r="EG192" s="1162"/>
      <c r="EH192" s="1162"/>
      <c r="EI192" s="1162"/>
      <c r="EJ192" s="1162"/>
      <c r="EK192" s="1162"/>
      <c r="EL192" s="1162"/>
      <c r="EM192" s="1162"/>
    </row>
    <row r="193" spans="1:143" s="875" customFormat="1">
      <c r="A193" s="877"/>
      <c r="B193" s="877"/>
      <c r="C193" s="877"/>
      <c r="D193" s="877"/>
      <c r="E193" s="877"/>
      <c r="F193" s="877"/>
      <c r="G193" s="877"/>
      <c r="H193" s="877"/>
      <c r="I193" s="877"/>
      <c r="J193" s="877"/>
      <c r="K193" s="877"/>
      <c r="L193" s="877"/>
      <c r="EA193" s="1162"/>
      <c r="EB193" s="1162"/>
      <c r="EC193" s="1162"/>
      <c r="ED193" s="1162"/>
      <c r="EE193" s="1162"/>
      <c r="EF193" s="1162"/>
      <c r="EG193" s="1162"/>
      <c r="EH193" s="1162"/>
      <c r="EI193" s="1162"/>
      <c r="EJ193" s="1162"/>
      <c r="EK193" s="1162"/>
      <c r="EL193" s="1162"/>
      <c r="EM193" s="1162"/>
    </row>
    <row r="194" spans="1:143" s="875" customFormat="1">
      <c r="A194" s="877"/>
      <c r="B194" s="877"/>
      <c r="C194" s="877"/>
      <c r="D194" s="877"/>
      <c r="E194" s="877"/>
      <c r="F194" s="877"/>
      <c r="G194" s="877"/>
      <c r="H194" s="877"/>
      <c r="I194" s="877"/>
      <c r="J194" s="877"/>
      <c r="K194" s="877"/>
      <c r="L194" s="877"/>
      <c r="EA194" s="1162"/>
      <c r="EB194" s="1162"/>
      <c r="EC194" s="1162"/>
      <c r="ED194" s="1162"/>
      <c r="EE194" s="1162"/>
      <c r="EF194" s="1162"/>
      <c r="EG194" s="1162"/>
      <c r="EH194" s="1162"/>
      <c r="EI194" s="1162"/>
      <c r="EJ194" s="1162"/>
      <c r="EK194" s="1162"/>
      <c r="EL194" s="1162"/>
      <c r="EM194" s="1162"/>
    </row>
    <row r="195" spans="1:143" s="875" customFormat="1">
      <c r="A195" s="877"/>
      <c r="B195" s="877"/>
      <c r="C195" s="877"/>
      <c r="D195" s="877"/>
      <c r="E195" s="877"/>
      <c r="F195" s="877"/>
      <c r="G195" s="877"/>
      <c r="H195" s="877"/>
      <c r="I195" s="877"/>
      <c r="J195" s="877"/>
      <c r="K195" s="877"/>
      <c r="L195" s="877"/>
      <c r="EA195" s="1162"/>
      <c r="EB195" s="1162"/>
      <c r="EC195" s="1162"/>
      <c r="ED195" s="1162"/>
      <c r="EE195" s="1162"/>
      <c r="EF195" s="1162"/>
      <c r="EG195" s="1162"/>
      <c r="EH195" s="1162"/>
      <c r="EI195" s="1162"/>
      <c r="EJ195" s="1162"/>
      <c r="EK195" s="1162"/>
      <c r="EL195" s="1162"/>
      <c r="EM195" s="1162"/>
    </row>
    <row r="196" spans="1:143" s="875" customFormat="1">
      <c r="A196" s="877"/>
      <c r="B196" s="877"/>
      <c r="C196" s="877"/>
      <c r="D196" s="877"/>
      <c r="E196" s="877"/>
      <c r="F196" s="877"/>
      <c r="G196" s="877"/>
      <c r="H196" s="877"/>
      <c r="I196" s="877"/>
      <c r="J196" s="877"/>
      <c r="K196" s="877"/>
      <c r="L196" s="877"/>
      <c r="EA196" s="1162"/>
      <c r="EB196" s="1162"/>
      <c r="EC196" s="1162"/>
      <c r="ED196" s="1162"/>
      <c r="EE196" s="1162"/>
      <c r="EF196" s="1162"/>
      <c r="EG196" s="1162"/>
      <c r="EH196" s="1162"/>
      <c r="EI196" s="1162"/>
      <c r="EJ196" s="1162"/>
      <c r="EK196" s="1162"/>
      <c r="EL196" s="1162"/>
      <c r="EM196" s="1162"/>
    </row>
    <row r="197" spans="1:143" s="875" customFormat="1">
      <c r="A197" s="877"/>
      <c r="B197" s="877"/>
      <c r="C197" s="877"/>
      <c r="D197" s="877"/>
      <c r="E197" s="877"/>
      <c r="F197" s="877"/>
      <c r="G197" s="877"/>
      <c r="H197" s="877"/>
      <c r="I197" s="877"/>
      <c r="J197" s="877"/>
      <c r="K197" s="877"/>
      <c r="L197" s="877"/>
      <c r="EA197" s="1162"/>
      <c r="EB197" s="1162"/>
      <c r="EC197" s="1162"/>
      <c r="ED197" s="1162"/>
      <c r="EE197" s="1162"/>
      <c r="EF197" s="1162"/>
      <c r="EG197" s="1162"/>
      <c r="EH197" s="1162"/>
      <c r="EI197" s="1162"/>
      <c r="EJ197" s="1162"/>
      <c r="EK197" s="1162"/>
      <c r="EL197" s="1162"/>
      <c r="EM197" s="1162"/>
    </row>
    <row r="198" spans="1:143" s="875" customFormat="1">
      <c r="A198" s="877"/>
      <c r="B198" s="877"/>
      <c r="C198" s="877"/>
      <c r="D198" s="877"/>
      <c r="E198" s="877"/>
      <c r="F198" s="877"/>
      <c r="G198" s="877"/>
      <c r="H198" s="877"/>
      <c r="I198" s="877"/>
      <c r="J198" s="877"/>
      <c r="K198" s="877"/>
      <c r="L198" s="877"/>
      <c r="EA198" s="1162"/>
      <c r="EB198" s="1162"/>
      <c r="EC198" s="1162"/>
      <c r="ED198" s="1162"/>
      <c r="EE198" s="1162"/>
      <c r="EF198" s="1162"/>
      <c r="EG198" s="1162"/>
      <c r="EH198" s="1162"/>
      <c r="EI198" s="1162"/>
      <c r="EJ198" s="1162"/>
      <c r="EK198" s="1162"/>
      <c r="EL198" s="1162"/>
      <c r="EM198" s="1162"/>
    </row>
    <row r="199" spans="1:143" s="875" customFormat="1">
      <c r="A199" s="877"/>
      <c r="B199" s="877"/>
      <c r="C199" s="877"/>
      <c r="D199" s="877"/>
      <c r="E199" s="877"/>
      <c r="F199" s="877"/>
      <c r="G199" s="877"/>
      <c r="H199" s="877"/>
      <c r="I199" s="877"/>
      <c r="J199" s="877"/>
      <c r="K199" s="877"/>
      <c r="L199" s="877"/>
      <c r="EA199" s="1162"/>
      <c r="EB199" s="1162"/>
      <c r="EC199" s="1162"/>
      <c r="ED199" s="1162"/>
      <c r="EE199" s="1162"/>
      <c r="EF199" s="1162"/>
      <c r="EG199" s="1162"/>
      <c r="EH199" s="1162"/>
      <c r="EI199" s="1162"/>
      <c r="EJ199" s="1162"/>
      <c r="EK199" s="1162"/>
      <c r="EL199" s="1162"/>
      <c r="EM199" s="1162"/>
    </row>
    <row r="200" spans="1:143" s="875" customFormat="1">
      <c r="A200" s="877"/>
      <c r="B200" s="877"/>
      <c r="C200" s="877"/>
      <c r="D200" s="877"/>
      <c r="E200" s="877"/>
      <c r="F200" s="877"/>
      <c r="G200" s="877"/>
      <c r="H200" s="877"/>
      <c r="I200" s="877"/>
      <c r="J200" s="877"/>
      <c r="K200" s="877"/>
      <c r="L200" s="877"/>
      <c r="EA200" s="1162"/>
      <c r="EB200" s="1162"/>
      <c r="EC200" s="1162"/>
      <c r="ED200" s="1162"/>
      <c r="EE200" s="1162"/>
      <c r="EF200" s="1162"/>
      <c r="EG200" s="1162"/>
      <c r="EH200" s="1162"/>
      <c r="EI200" s="1162"/>
      <c r="EJ200" s="1162"/>
      <c r="EK200" s="1162"/>
      <c r="EL200" s="1162"/>
      <c r="EM200" s="1162"/>
    </row>
    <row r="201" spans="1:143" s="875" customFormat="1">
      <c r="A201" s="877"/>
      <c r="B201" s="877"/>
      <c r="C201" s="877"/>
      <c r="D201" s="877"/>
      <c r="E201" s="877"/>
      <c r="F201" s="877"/>
      <c r="G201" s="877"/>
      <c r="H201" s="877"/>
      <c r="I201" s="877"/>
      <c r="J201" s="877"/>
      <c r="K201" s="877"/>
      <c r="L201" s="877"/>
      <c r="EA201" s="1162"/>
      <c r="EB201" s="1162"/>
      <c r="EC201" s="1162"/>
      <c r="ED201" s="1162"/>
      <c r="EE201" s="1162"/>
      <c r="EF201" s="1162"/>
      <c r="EG201" s="1162"/>
      <c r="EH201" s="1162"/>
      <c r="EI201" s="1162"/>
      <c r="EJ201" s="1162"/>
      <c r="EK201" s="1162"/>
      <c r="EL201" s="1162"/>
      <c r="EM201" s="1162"/>
    </row>
    <row r="202" spans="1:143" s="875" customFormat="1">
      <c r="A202" s="877"/>
      <c r="B202" s="877"/>
      <c r="C202" s="877"/>
      <c r="D202" s="877"/>
      <c r="E202" s="877"/>
      <c r="F202" s="877"/>
      <c r="G202" s="877"/>
      <c r="H202" s="877"/>
      <c r="I202" s="877"/>
      <c r="J202" s="877"/>
      <c r="K202" s="877"/>
      <c r="L202" s="877"/>
      <c r="EA202" s="1162"/>
      <c r="EB202" s="1162"/>
      <c r="EC202" s="1162"/>
      <c r="ED202" s="1162"/>
      <c r="EE202" s="1162"/>
      <c r="EF202" s="1162"/>
      <c r="EG202" s="1162"/>
      <c r="EH202" s="1162"/>
      <c r="EI202" s="1162"/>
      <c r="EJ202" s="1162"/>
      <c r="EK202" s="1162"/>
      <c r="EL202" s="1162"/>
      <c r="EM202" s="1162"/>
    </row>
    <row r="203" spans="1:143" s="875" customFormat="1">
      <c r="A203" s="877"/>
      <c r="B203" s="877"/>
      <c r="C203" s="877"/>
      <c r="D203" s="877"/>
      <c r="E203" s="877"/>
      <c r="F203" s="877"/>
      <c r="G203" s="877"/>
      <c r="H203" s="877"/>
      <c r="I203" s="877"/>
      <c r="J203" s="877"/>
      <c r="K203" s="877"/>
      <c r="L203" s="877"/>
      <c r="EA203" s="1162"/>
      <c r="EB203" s="1162"/>
      <c r="EC203" s="1162"/>
      <c r="ED203" s="1162"/>
      <c r="EE203" s="1162"/>
      <c r="EF203" s="1162"/>
      <c r="EG203" s="1162"/>
      <c r="EH203" s="1162"/>
      <c r="EI203" s="1162"/>
      <c r="EJ203" s="1162"/>
      <c r="EK203" s="1162"/>
      <c r="EL203" s="1162"/>
      <c r="EM203" s="1162"/>
    </row>
    <row r="204" spans="1:143" s="875" customFormat="1">
      <c r="A204" s="877"/>
      <c r="B204" s="877"/>
      <c r="C204" s="877"/>
      <c r="D204" s="877"/>
      <c r="E204" s="877"/>
      <c r="F204" s="877"/>
      <c r="G204" s="877"/>
      <c r="H204" s="877"/>
      <c r="I204" s="877"/>
      <c r="J204" s="877"/>
      <c r="K204" s="877"/>
      <c r="L204" s="877"/>
      <c r="EA204" s="1162"/>
      <c r="EB204" s="1162"/>
      <c r="EC204" s="1162"/>
      <c r="ED204" s="1162"/>
      <c r="EE204" s="1162"/>
      <c r="EF204" s="1162"/>
      <c r="EG204" s="1162"/>
      <c r="EH204" s="1162"/>
      <c r="EI204" s="1162"/>
      <c r="EJ204" s="1162"/>
      <c r="EK204" s="1162"/>
      <c r="EL204" s="1162"/>
      <c r="EM204" s="1162"/>
    </row>
    <row r="205" spans="1:143" s="875" customFormat="1">
      <c r="A205" s="877"/>
      <c r="B205" s="877"/>
      <c r="C205" s="877"/>
      <c r="D205" s="877"/>
      <c r="E205" s="877"/>
      <c r="F205" s="877"/>
      <c r="G205" s="877"/>
      <c r="H205" s="877"/>
      <c r="I205" s="877"/>
      <c r="J205" s="877"/>
      <c r="K205" s="877"/>
      <c r="L205" s="877"/>
      <c r="EA205" s="1162"/>
      <c r="EB205" s="1162"/>
      <c r="EC205" s="1162"/>
      <c r="ED205" s="1162"/>
      <c r="EE205" s="1162"/>
      <c r="EF205" s="1162"/>
      <c r="EG205" s="1162"/>
      <c r="EH205" s="1162"/>
      <c r="EI205" s="1162"/>
      <c r="EJ205" s="1162"/>
      <c r="EK205" s="1162"/>
      <c r="EL205" s="1162"/>
      <c r="EM205" s="1162"/>
    </row>
    <row r="206" spans="1:143" s="875" customFormat="1">
      <c r="A206" s="877"/>
      <c r="B206" s="877"/>
      <c r="C206" s="877"/>
      <c r="D206" s="877"/>
      <c r="E206" s="877"/>
      <c r="F206" s="877"/>
      <c r="G206" s="877"/>
      <c r="H206" s="877"/>
      <c r="I206" s="877"/>
      <c r="J206" s="877"/>
      <c r="K206" s="877"/>
      <c r="L206" s="877"/>
      <c r="EA206" s="1162"/>
      <c r="EB206" s="1162"/>
      <c r="EC206" s="1162"/>
      <c r="ED206" s="1162"/>
      <c r="EE206" s="1162"/>
      <c r="EF206" s="1162"/>
      <c r="EG206" s="1162"/>
      <c r="EH206" s="1162"/>
      <c r="EI206" s="1162"/>
      <c r="EJ206" s="1162"/>
      <c r="EK206" s="1162"/>
      <c r="EL206" s="1162"/>
      <c r="EM206" s="1162"/>
    </row>
    <row r="207" spans="1:143" s="875" customFormat="1">
      <c r="A207" s="877"/>
      <c r="B207" s="877"/>
      <c r="C207" s="877"/>
      <c r="D207" s="877"/>
      <c r="E207" s="877"/>
      <c r="F207" s="877"/>
      <c r="G207" s="877"/>
      <c r="H207" s="877"/>
      <c r="I207" s="877"/>
      <c r="J207" s="877"/>
      <c r="K207" s="877"/>
      <c r="L207" s="877"/>
      <c r="EA207" s="1162"/>
      <c r="EB207" s="1162"/>
      <c r="EC207" s="1162"/>
      <c r="ED207" s="1162"/>
      <c r="EE207" s="1162"/>
      <c r="EF207" s="1162"/>
      <c r="EG207" s="1162"/>
      <c r="EH207" s="1162"/>
      <c r="EI207" s="1162"/>
      <c r="EJ207" s="1162"/>
      <c r="EK207" s="1162"/>
      <c r="EL207" s="1162"/>
      <c r="EM207" s="1162"/>
    </row>
    <row r="208" spans="1:143" s="875" customFormat="1">
      <c r="A208" s="877"/>
      <c r="B208" s="877"/>
      <c r="C208" s="877"/>
      <c r="D208" s="877"/>
      <c r="E208" s="877"/>
      <c r="F208" s="877"/>
      <c r="G208" s="877"/>
      <c r="H208" s="877"/>
      <c r="I208" s="877"/>
      <c r="J208" s="877"/>
      <c r="K208" s="877"/>
      <c r="L208" s="877"/>
      <c r="EA208" s="1162"/>
      <c r="EB208" s="1162"/>
      <c r="EC208" s="1162"/>
      <c r="ED208" s="1162"/>
      <c r="EE208" s="1162"/>
      <c r="EF208" s="1162"/>
      <c r="EG208" s="1162"/>
      <c r="EH208" s="1162"/>
      <c r="EI208" s="1162"/>
      <c r="EJ208" s="1162"/>
      <c r="EK208" s="1162"/>
      <c r="EL208" s="1162"/>
      <c r="EM208" s="1162"/>
    </row>
    <row r="209" spans="1:143" s="875" customFormat="1">
      <c r="A209" s="877"/>
      <c r="B209" s="877"/>
      <c r="C209" s="877"/>
      <c r="D209" s="877"/>
      <c r="E209" s="877"/>
      <c r="F209" s="877"/>
      <c r="G209" s="877"/>
      <c r="H209" s="877"/>
      <c r="I209" s="877"/>
      <c r="J209" s="877"/>
      <c r="K209" s="877"/>
      <c r="L209" s="877"/>
      <c r="EA209" s="1162"/>
      <c r="EB209" s="1162"/>
      <c r="EC209" s="1162"/>
      <c r="ED209" s="1162"/>
      <c r="EE209" s="1162"/>
      <c r="EF209" s="1162"/>
      <c r="EG209" s="1162"/>
      <c r="EH209" s="1162"/>
      <c r="EI209" s="1162"/>
      <c r="EJ209" s="1162"/>
      <c r="EK209" s="1162"/>
      <c r="EL209" s="1162"/>
      <c r="EM209" s="1162"/>
    </row>
    <row r="210" spans="1:143" s="875" customFormat="1">
      <c r="A210" s="877"/>
      <c r="B210" s="877"/>
      <c r="C210" s="877"/>
      <c r="D210" s="877"/>
      <c r="E210" s="877"/>
      <c r="F210" s="877"/>
      <c r="G210" s="877"/>
      <c r="H210" s="877"/>
      <c r="I210" s="877"/>
      <c r="J210" s="877"/>
      <c r="K210" s="877"/>
      <c r="L210" s="877"/>
      <c r="EA210" s="1162"/>
      <c r="EB210" s="1162"/>
      <c r="EC210" s="1162"/>
      <c r="ED210" s="1162"/>
      <c r="EE210" s="1162"/>
      <c r="EF210" s="1162"/>
      <c r="EG210" s="1162"/>
      <c r="EH210" s="1162"/>
      <c r="EI210" s="1162"/>
      <c r="EJ210" s="1162"/>
      <c r="EK210" s="1162"/>
      <c r="EL210" s="1162"/>
      <c r="EM210" s="1162"/>
    </row>
    <row r="211" spans="1:143" s="875" customFormat="1">
      <c r="A211" s="877"/>
      <c r="B211" s="877"/>
      <c r="C211" s="877"/>
      <c r="D211" s="877"/>
      <c r="E211" s="877"/>
      <c r="F211" s="877"/>
      <c r="G211" s="877"/>
      <c r="H211" s="877"/>
      <c r="I211" s="877"/>
      <c r="J211" s="877"/>
      <c r="K211" s="877"/>
      <c r="L211" s="877"/>
      <c r="EA211" s="1162"/>
      <c r="EB211" s="1162"/>
      <c r="EC211" s="1162"/>
      <c r="ED211" s="1162"/>
      <c r="EE211" s="1162"/>
      <c r="EF211" s="1162"/>
      <c r="EG211" s="1162"/>
      <c r="EH211" s="1162"/>
      <c r="EI211" s="1162"/>
      <c r="EJ211" s="1162"/>
      <c r="EK211" s="1162"/>
      <c r="EL211" s="1162"/>
      <c r="EM211" s="1162"/>
    </row>
    <row r="212" spans="1:143" s="875" customFormat="1">
      <c r="A212" s="877"/>
      <c r="B212" s="877"/>
      <c r="C212" s="877"/>
      <c r="D212" s="877"/>
      <c r="E212" s="877"/>
      <c r="F212" s="877"/>
      <c r="G212" s="877"/>
      <c r="H212" s="877"/>
      <c r="I212" s="877"/>
      <c r="J212" s="877"/>
      <c r="K212" s="877"/>
      <c r="L212" s="877"/>
      <c r="EA212" s="1162"/>
      <c r="EB212" s="1162"/>
      <c r="EC212" s="1162"/>
      <c r="ED212" s="1162"/>
      <c r="EE212" s="1162"/>
      <c r="EF212" s="1162"/>
      <c r="EG212" s="1162"/>
      <c r="EH212" s="1162"/>
      <c r="EI212" s="1162"/>
      <c r="EJ212" s="1162"/>
      <c r="EK212" s="1162"/>
      <c r="EL212" s="1162"/>
      <c r="EM212" s="1162"/>
    </row>
    <row r="213" spans="1:143" s="875" customFormat="1">
      <c r="A213" s="877"/>
      <c r="B213" s="877"/>
      <c r="C213" s="877"/>
      <c r="D213" s="877"/>
      <c r="E213" s="877"/>
      <c r="F213" s="877"/>
      <c r="G213" s="877"/>
      <c r="H213" s="877"/>
      <c r="I213" s="877"/>
      <c r="J213" s="877"/>
      <c r="K213" s="877"/>
      <c r="L213" s="877"/>
      <c r="EA213" s="1162"/>
      <c r="EB213" s="1162"/>
      <c r="EC213" s="1162"/>
      <c r="ED213" s="1162"/>
      <c r="EE213" s="1162"/>
      <c r="EF213" s="1162"/>
      <c r="EG213" s="1162"/>
      <c r="EH213" s="1162"/>
      <c r="EI213" s="1162"/>
      <c r="EJ213" s="1162"/>
      <c r="EK213" s="1162"/>
      <c r="EL213" s="1162"/>
      <c r="EM213" s="1162"/>
    </row>
    <row r="214" spans="1:143" s="875" customFormat="1">
      <c r="A214" s="877"/>
      <c r="B214" s="877"/>
      <c r="C214" s="877"/>
      <c r="D214" s="877"/>
      <c r="E214" s="877"/>
      <c r="F214" s="877"/>
      <c r="G214" s="877"/>
      <c r="H214" s="877"/>
      <c r="I214" s="877"/>
      <c r="J214" s="877"/>
      <c r="K214" s="877"/>
      <c r="L214" s="877"/>
      <c r="EA214" s="1162"/>
      <c r="EB214" s="1162"/>
      <c r="EC214" s="1162"/>
      <c r="ED214" s="1162"/>
      <c r="EE214" s="1162"/>
      <c r="EF214" s="1162"/>
      <c r="EG214" s="1162"/>
      <c r="EH214" s="1162"/>
      <c r="EI214" s="1162"/>
      <c r="EJ214" s="1162"/>
      <c r="EK214" s="1162"/>
      <c r="EL214" s="1162"/>
      <c r="EM214" s="1162"/>
    </row>
    <row r="215" spans="1:143" s="875" customFormat="1">
      <c r="A215" s="877"/>
      <c r="B215" s="877"/>
      <c r="C215" s="877"/>
      <c r="D215" s="877"/>
      <c r="E215" s="877"/>
      <c r="F215" s="877"/>
      <c r="G215" s="877"/>
      <c r="H215" s="877"/>
      <c r="I215" s="877"/>
      <c r="J215" s="877"/>
      <c r="K215" s="877"/>
      <c r="L215" s="877"/>
      <c r="EA215" s="1162"/>
      <c r="EB215" s="1162"/>
      <c r="EC215" s="1162"/>
      <c r="ED215" s="1162"/>
      <c r="EE215" s="1162"/>
      <c r="EF215" s="1162"/>
      <c r="EG215" s="1162"/>
      <c r="EH215" s="1162"/>
      <c r="EI215" s="1162"/>
      <c r="EJ215" s="1162"/>
      <c r="EK215" s="1162"/>
      <c r="EL215" s="1162"/>
      <c r="EM215" s="1162"/>
    </row>
    <row r="216" spans="1:143" s="875" customFormat="1">
      <c r="A216" s="877"/>
      <c r="B216" s="877"/>
      <c r="C216" s="877"/>
      <c r="D216" s="877"/>
      <c r="E216" s="877"/>
      <c r="F216" s="877"/>
      <c r="G216" s="877"/>
      <c r="H216" s="877"/>
      <c r="I216" s="877"/>
      <c r="J216" s="877"/>
      <c r="K216" s="877"/>
      <c r="L216" s="877"/>
      <c r="EA216" s="1162"/>
      <c r="EB216" s="1162"/>
      <c r="EC216" s="1162"/>
      <c r="ED216" s="1162"/>
      <c r="EE216" s="1162"/>
      <c r="EF216" s="1162"/>
      <c r="EG216" s="1162"/>
      <c r="EH216" s="1162"/>
      <c r="EI216" s="1162"/>
      <c r="EJ216" s="1162"/>
      <c r="EK216" s="1162"/>
      <c r="EL216" s="1162"/>
      <c r="EM216" s="1162"/>
    </row>
    <row r="217" spans="1:143" s="875" customFormat="1">
      <c r="A217" s="877"/>
      <c r="B217" s="877"/>
      <c r="C217" s="877"/>
      <c r="D217" s="877"/>
      <c r="E217" s="877"/>
      <c r="F217" s="877"/>
      <c r="G217" s="877"/>
      <c r="H217" s="877"/>
      <c r="I217" s="877"/>
      <c r="J217" s="877"/>
      <c r="K217" s="877"/>
      <c r="L217" s="877"/>
      <c r="EA217" s="1162"/>
      <c r="EB217" s="1162"/>
      <c r="EC217" s="1162"/>
      <c r="ED217" s="1162"/>
      <c r="EE217" s="1162"/>
      <c r="EF217" s="1162"/>
      <c r="EG217" s="1162"/>
      <c r="EH217" s="1162"/>
      <c r="EI217" s="1162"/>
      <c r="EJ217" s="1162"/>
      <c r="EK217" s="1162"/>
      <c r="EL217" s="1162"/>
      <c r="EM217" s="1162"/>
    </row>
    <row r="218" spans="1:143" s="875" customFormat="1">
      <c r="A218" s="877"/>
      <c r="B218" s="877"/>
      <c r="C218" s="877"/>
      <c r="D218" s="877"/>
      <c r="E218" s="877"/>
      <c r="F218" s="877"/>
      <c r="G218" s="877"/>
      <c r="H218" s="877"/>
      <c r="I218" s="877"/>
      <c r="J218" s="877"/>
      <c r="K218" s="877"/>
      <c r="L218" s="877"/>
      <c r="EA218" s="1162"/>
      <c r="EB218" s="1162"/>
      <c r="EC218" s="1162"/>
      <c r="ED218" s="1162"/>
      <c r="EE218" s="1162"/>
      <c r="EF218" s="1162"/>
      <c r="EG218" s="1162"/>
      <c r="EH218" s="1162"/>
      <c r="EI218" s="1162"/>
      <c r="EJ218" s="1162"/>
      <c r="EK218" s="1162"/>
      <c r="EL218" s="1162"/>
      <c r="EM218" s="1162"/>
    </row>
    <row r="219" spans="1:143" s="875" customFormat="1">
      <c r="A219" s="877"/>
      <c r="B219" s="877"/>
      <c r="C219" s="877"/>
      <c r="D219" s="877"/>
      <c r="E219" s="877"/>
      <c r="F219" s="877"/>
      <c r="G219" s="877"/>
      <c r="H219" s="877"/>
      <c r="I219" s="877"/>
      <c r="J219" s="877"/>
      <c r="K219" s="877"/>
      <c r="L219" s="877"/>
      <c r="EA219" s="1162"/>
      <c r="EB219" s="1162"/>
      <c r="EC219" s="1162"/>
      <c r="ED219" s="1162"/>
      <c r="EE219" s="1162"/>
      <c r="EF219" s="1162"/>
      <c r="EG219" s="1162"/>
      <c r="EH219" s="1162"/>
      <c r="EI219" s="1162"/>
      <c r="EJ219" s="1162"/>
      <c r="EK219" s="1162"/>
      <c r="EL219" s="1162"/>
      <c r="EM219" s="1162"/>
    </row>
    <row r="220" spans="1:143" s="875" customFormat="1">
      <c r="A220" s="877"/>
      <c r="B220" s="877"/>
      <c r="C220" s="877"/>
      <c r="D220" s="877"/>
      <c r="E220" s="877"/>
      <c r="F220" s="877"/>
      <c r="G220" s="877"/>
      <c r="H220" s="877"/>
      <c r="I220" s="877"/>
      <c r="J220" s="877"/>
      <c r="K220" s="877"/>
      <c r="L220" s="877"/>
      <c r="EA220" s="1162"/>
      <c r="EB220" s="1162"/>
      <c r="EC220" s="1162"/>
      <c r="ED220" s="1162"/>
      <c r="EE220" s="1162"/>
      <c r="EF220" s="1162"/>
      <c r="EG220" s="1162"/>
      <c r="EH220" s="1162"/>
      <c r="EI220" s="1162"/>
      <c r="EJ220" s="1162"/>
      <c r="EK220" s="1162"/>
      <c r="EL220" s="1162"/>
      <c r="EM220" s="1162"/>
    </row>
    <row r="221" spans="1:143" s="875" customFormat="1">
      <c r="A221" s="877"/>
      <c r="B221" s="877"/>
      <c r="C221" s="877"/>
      <c r="D221" s="877"/>
      <c r="E221" s="877"/>
      <c r="F221" s="877"/>
      <c r="G221" s="877"/>
      <c r="H221" s="877"/>
      <c r="I221" s="877"/>
      <c r="J221" s="877"/>
      <c r="K221" s="877"/>
      <c r="L221" s="877"/>
      <c r="EA221" s="1162"/>
      <c r="EB221" s="1162"/>
      <c r="EC221" s="1162"/>
      <c r="ED221" s="1162"/>
      <c r="EE221" s="1162"/>
      <c r="EF221" s="1162"/>
      <c r="EG221" s="1162"/>
      <c r="EH221" s="1162"/>
      <c r="EI221" s="1162"/>
      <c r="EJ221" s="1162"/>
      <c r="EK221" s="1162"/>
      <c r="EL221" s="1162"/>
      <c r="EM221" s="1162"/>
    </row>
    <row r="222" spans="1:143" s="875" customFormat="1">
      <c r="A222" s="877"/>
      <c r="B222" s="877"/>
      <c r="C222" s="877"/>
      <c r="D222" s="877"/>
      <c r="E222" s="877"/>
      <c r="F222" s="877"/>
      <c r="G222" s="877"/>
      <c r="H222" s="877"/>
      <c r="I222" s="877"/>
      <c r="J222" s="877"/>
      <c r="K222" s="877"/>
      <c r="L222" s="877"/>
      <c r="EA222" s="1162"/>
      <c r="EB222" s="1162"/>
      <c r="EC222" s="1162"/>
      <c r="ED222" s="1162"/>
      <c r="EE222" s="1162"/>
      <c r="EF222" s="1162"/>
      <c r="EG222" s="1162"/>
      <c r="EH222" s="1162"/>
      <c r="EI222" s="1162"/>
      <c r="EJ222" s="1162"/>
      <c r="EK222" s="1162"/>
      <c r="EL222" s="1162"/>
      <c r="EM222" s="1162"/>
    </row>
    <row r="223" spans="1:143" s="875" customFormat="1">
      <c r="A223" s="877"/>
      <c r="B223" s="877"/>
      <c r="C223" s="877"/>
      <c r="D223" s="877"/>
      <c r="E223" s="877"/>
      <c r="F223" s="877"/>
      <c r="G223" s="877"/>
      <c r="H223" s="877"/>
      <c r="I223" s="877"/>
      <c r="J223" s="877"/>
      <c r="K223" s="877"/>
      <c r="L223" s="877"/>
      <c r="EA223" s="1162"/>
      <c r="EB223" s="1162"/>
      <c r="EC223" s="1162"/>
      <c r="ED223" s="1162"/>
      <c r="EE223" s="1162"/>
      <c r="EF223" s="1162"/>
      <c r="EG223" s="1162"/>
      <c r="EH223" s="1162"/>
      <c r="EI223" s="1162"/>
      <c r="EJ223" s="1162"/>
      <c r="EK223" s="1162"/>
      <c r="EL223" s="1162"/>
      <c r="EM223" s="1162"/>
    </row>
    <row r="224" spans="1:143" s="875" customFormat="1">
      <c r="A224" s="877"/>
      <c r="B224" s="877"/>
      <c r="C224" s="877"/>
      <c r="D224" s="877"/>
      <c r="E224" s="877"/>
      <c r="F224" s="877"/>
      <c r="G224" s="877"/>
      <c r="H224" s="877"/>
      <c r="I224" s="877"/>
      <c r="J224" s="877"/>
      <c r="K224" s="877"/>
      <c r="L224" s="877"/>
      <c r="EA224" s="1162"/>
      <c r="EB224" s="1162"/>
      <c r="EC224" s="1162"/>
      <c r="ED224" s="1162"/>
      <c r="EE224" s="1162"/>
      <c r="EF224" s="1162"/>
      <c r="EG224" s="1162"/>
      <c r="EH224" s="1162"/>
      <c r="EI224" s="1162"/>
      <c r="EJ224" s="1162"/>
      <c r="EK224" s="1162"/>
      <c r="EL224" s="1162"/>
      <c r="EM224" s="1162"/>
    </row>
    <row r="225" spans="1:143" s="875" customFormat="1">
      <c r="A225" s="877"/>
      <c r="B225" s="877"/>
      <c r="C225" s="877"/>
      <c r="D225" s="877"/>
      <c r="E225" s="877"/>
      <c r="F225" s="877"/>
      <c r="G225" s="877"/>
      <c r="H225" s="877"/>
      <c r="I225" s="877"/>
      <c r="J225" s="877"/>
      <c r="K225" s="877"/>
      <c r="L225" s="877"/>
      <c r="EA225" s="1162"/>
      <c r="EB225" s="1162"/>
      <c r="EC225" s="1162"/>
      <c r="ED225" s="1162"/>
      <c r="EE225" s="1162"/>
      <c r="EF225" s="1162"/>
      <c r="EG225" s="1162"/>
      <c r="EH225" s="1162"/>
      <c r="EI225" s="1162"/>
      <c r="EJ225" s="1162"/>
      <c r="EK225" s="1162"/>
      <c r="EL225" s="1162"/>
      <c r="EM225" s="1162"/>
    </row>
    <row r="226" spans="1:143" s="875" customFormat="1">
      <c r="A226" s="877"/>
      <c r="B226" s="877"/>
      <c r="C226" s="877"/>
      <c r="D226" s="877"/>
      <c r="E226" s="877"/>
      <c r="F226" s="877"/>
      <c r="G226" s="877"/>
      <c r="H226" s="877"/>
      <c r="I226" s="877"/>
      <c r="J226" s="877"/>
      <c r="K226" s="877"/>
      <c r="L226" s="877"/>
      <c r="EA226" s="1162"/>
      <c r="EB226" s="1162"/>
      <c r="EC226" s="1162"/>
      <c r="ED226" s="1162"/>
      <c r="EE226" s="1162"/>
      <c r="EF226" s="1162"/>
      <c r="EG226" s="1162"/>
      <c r="EH226" s="1162"/>
      <c r="EI226" s="1162"/>
      <c r="EJ226" s="1162"/>
      <c r="EK226" s="1162"/>
      <c r="EL226" s="1162"/>
      <c r="EM226" s="1162"/>
    </row>
    <row r="227" spans="1:143" s="875" customFormat="1">
      <c r="A227" s="877"/>
      <c r="B227" s="877"/>
      <c r="C227" s="877"/>
      <c r="D227" s="877"/>
      <c r="E227" s="877"/>
      <c r="F227" s="877"/>
      <c r="G227" s="877"/>
      <c r="H227" s="877"/>
      <c r="I227" s="877"/>
      <c r="J227" s="877"/>
      <c r="K227" s="877"/>
      <c r="L227" s="877"/>
      <c r="EA227" s="1162"/>
      <c r="EB227" s="1162"/>
      <c r="EC227" s="1162"/>
      <c r="ED227" s="1162"/>
      <c r="EE227" s="1162"/>
      <c r="EF227" s="1162"/>
      <c r="EG227" s="1162"/>
      <c r="EH227" s="1162"/>
      <c r="EI227" s="1162"/>
      <c r="EJ227" s="1162"/>
      <c r="EK227" s="1162"/>
      <c r="EL227" s="1162"/>
      <c r="EM227" s="1162"/>
    </row>
    <row r="228" spans="1:143" s="875" customFormat="1">
      <c r="A228" s="877"/>
      <c r="B228" s="877"/>
      <c r="C228" s="877"/>
      <c r="D228" s="877"/>
      <c r="E228" s="877"/>
      <c r="F228" s="877"/>
      <c r="G228" s="877"/>
      <c r="H228" s="877"/>
      <c r="I228" s="877"/>
      <c r="J228" s="877"/>
      <c r="K228" s="877"/>
      <c r="L228" s="877"/>
      <c r="EA228" s="1162"/>
      <c r="EB228" s="1162"/>
      <c r="EC228" s="1162"/>
      <c r="ED228" s="1162"/>
      <c r="EE228" s="1162"/>
      <c r="EF228" s="1162"/>
      <c r="EG228" s="1162"/>
      <c r="EH228" s="1162"/>
      <c r="EI228" s="1162"/>
      <c r="EJ228" s="1162"/>
      <c r="EK228" s="1162"/>
      <c r="EL228" s="1162"/>
      <c r="EM228" s="1162"/>
    </row>
    <row r="229" spans="1:143" s="875" customFormat="1">
      <c r="A229" s="877"/>
      <c r="B229" s="877"/>
      <c r="C229" s="877"/>
      <c r="D229" s="877"/>
      <c r="E229" s="877"/>
      <c r="F229" s="877"/>
      <c r="G229" s="877"/>
      <c r="H229" s="877"/>
      <c r="I229" s="877"/>
      <c r="J229" s="877"/>
      <c r="K229" s="877"/>
      <c r="L229" s="877"/>
      <c r="EA229" s="1162"/>
      <c r="EB229" s="1162"/>
      <c r="EC229" s="1162"/>
      <c r="ED229" s="1162"/>
      <c r="EE229" s="1162"/>
      <c r="EF229" s="1162"/>
      <c r="EG229" s="1162"/>
      <c r="EH229" s="1162"/>
      <c r="EI229" s="1162"/>
      <c r="EJ229" s="1162"/>
      <c r="EK229" s="1162"/>
      <c r="EL229" s="1162"/>
      <c r="EM229" s="1162"/>
    </row>
    <row r="230" spans="1:143" s="875" customFormat="1">
      <c r="A230" s="877"/>
      <c r="B230" s="877"/>
      <c r="C230" s="877"/>
      <c r="D230" s="877"/>
      <c r="E230" s="877"/>
      <c r="F230" s="877"/>
      <c r="G230" s="877"/>
      <c r="H230" s="877"/>
      <c r="I230" s="877"/>
      <c r="J230" s="877"/>
      <c r="K230" s="877"/>
      <c r="L230" s="877"/>
      <c r="EA230" s="1162"/>
      <c r="EB230" s="1162"/>
      <c r="EC230" s="1162"/>
      <c r="ED230" s="1162"/>
      <c r="EE230" s="1162"/>
      <c r="EF230" s="1162"/>
      <c r="EG230" s="1162"/>
      <c r="EH230" s="1162"/>
      <c r="EI230" s="1162"/>
      <c r="EJ230" s="1162"/>
      <c r="EK230" s="1162"/>
      <c r="EL230" s="1162"/>
      <c r="EM230" s="1162"/>
    </row>
    <row r="231" spans="1:143" s="875" customFormat="1">
      <c r="A231" s="877"/>
      <c r="B231" s="877"/>
      <c r="C231" s="877"/>
      <c r="D231" s="877"/>
      <c r="E231" s="877"/>
      <c r="F231" s="877"/>
      <c r="G231" s="877"/>
      <c r="H231" s="877"/>
      <c r="I231" s="877"/>
      <c r="J231" s="877"/>
      <c r="K231" s="877"/>
      <c r="L231" s="877"/>
      <c r="EA231" s="1162"/>
      <c r="EB231" s="1162"/>
      <c r="EC231" s="1162"/>
      <c r="ED231" s="1162"/>
      <c r="EE231" s="1162"/>
      <c r="EF231" s="1162"/>
      <c r="EG231" s="1162"/>
      <c r="EH231" s="1162"/>
      <c r="EI231" s="1162"/>
      <c r="EJ231" s="1162"/>
      <c r="EK231" s="1162"/>
      <c r="EL231" s="1162"/>
      <c r="EM231" s="1162"/>
    </row>
    <row r="232" spans="1:143" s="875" customFormat="1">
      <c r="A232" s="877"/>
      <c r="B232" s="877"/>
      <c r="C232" s="877"/>
      <c r="D232" s="877"/>
      <c r="E232" s="877"/>
      <c r="F232" s="877"/>
      <c r="G232" s="877"/>
      <c r="H232" s="877"/>
      <c r="I232" s="877"/>
      <c r="J232" s="877"/>
      <c r="K232" s="877"/>
      <c r="L232" s="877"/>
      <c r="EA232" s="1162"/>
      <c r="EB232" s="1162"/>
      <c r="EC232" s="1162"/>
      <c r="ED232" s="1162"/>
      <c r="EE232" s="1162"/>
      <c r="EF232" s="1162"/>
      <c r="EG232" s="1162"/>
      <c r="EH232" s="1162"/>
      <c r="EI232" s="1162"/>
      <c r="EJ232" s="1162"/>
      <c r="EK232" s="1162"/>
      <c r="EL232" s="1162"/>
      <c r="EM232" s="1162"/>
    </row>
    <row r="233" spans="1:143" s="875" customFormat="1">
      <c r="A233" s="877"/>
      <c r="B233" s="877"/>
      <c r="C233" s="877"/>
      <c r="D233" s="877"/>
      <c r="E233" s="877"/>
      <c r="F233" s="877"/>
      <c r="G233" s="877"/>
      <c r="H233" s="877"/>
      <c r="I233" s="877"/>
      <c r="J233" s="877"/>
      <c r="K233" s="877"/>
      <c r="L233" s="877"/>
      <c r="EA233" s="1162"/>
      <c r="EB233" s="1162"/>
      <c r="EC233" s="1162"/>
      <c r="ED233" s="1162"/>
      <c r="EE233" s="1162"/>
      <c r="EF233" s="1162"/>
      <c r="EG233" s="1162"/>
      <c r="EH233" s="1162"/>
      <c r="EI233" s="1162"/>
      <c r="EJ233" s="1162"/>
      <c r="EK233" s="1162"/>
      <c r="EL233" s="1162"/>
      <c r="EM233" s="1162"/>
    </row>
    <row r="234" spans="1:143" s="875" customFormat="1">
      <c r="A234" s="877"/>
      <c r="B234" s="877"/>
      <c r="C234" s="877"/>
      <c r="D234" s="877"/>
      <c r="E234" s="877"/>
      <c r="F234" s="877"/>
      <c r="G234" s="877"/>
      <c r="H234" s="877"/>
      <c r="I234" s="877"/>
      <c r="J234" s="877"/>
      <c r="K234" s="877"/>
      <c r="L234" s="877"/>
      <c r="EA234" s="1162"/>
      <c r="EB234" s="1162"/>
      <c r="EC234" s="1162"/>
      <c r="ED234" s="1162"/>
      <c r="EE234" s="1162"/>
      <c r="EF234" s="1162"/>
      <c r="EG234" s="1162"/>
      <c r="EH234" s="1162"/>
      <c r="EI234" s="1162"/>
      <c r="EJ234" s="1162"/>
      <c r="EK234" s="1162"/>
      <c r="EL234" s="1162"/>
      <c r="EM234" s="1162"/>
    </row>
    <row r="235" spans="1:143" s="875" customFormat="1">
      <c r="A235" s="877"/>
      <c r="B235" s="877"/>
      <c r="C235" s="877"/>
      <c r="D235" s="877"/>
      <c r="E235" s="877"/>
      <c r="F235" s="877"/>
      <c r="G235" s="877"/>
      <c r="H235" s="877"/>
      <c r="I235" s="877"/>
      <c r="J235" s="877"/>
      <c r="K235" s="877"/>
      <c r="L235" s="877"/>
      <c r="EA235" s="1162"/>
      <c r="EB235" s="1162"/>
      <c r="EC235" s="1162"/>
      <c r="ED235" s="1162"/>
      <c r="EE235" s="1162"/>
      <c r="EF235" s="1162"/>
      <c r="EG235" s="1162"/>
      <c r="EH235" s="1162"/>
      <c r="EI235" s="1162"/>
      <c r="EJ235" s="1162"/>
      <c r="EK235" s="1162"/>
      <c r="EL235" s="1162"/>
      <c r="EM235" s="1162"/>
    </row>
    <row r="236" spans="1:143" s="875" customFormat="1">
      <c r="A236" s="877"/>
      <c r="B236" s="877"/>
      <c r="C236" s="877"/>
      <c r="D236" s="877"/>
      <c r="E236" s="877"/>
      <c r="F236" s="877"/>
      <c r="G236" s="877"/>
      <c r="H236" s="877"/>
      <c r="I236" s="877"/>
      <c r="J236" s="877"/>
      <c r="K236" s="877"/>
      <c r="L236" s="877"/>
      <c r="EA236" s="1162"/>
      <c r="EB236" s="1162"/>
      <c r="EC236" s="1162"/>
      <c r="ED236" s="1162"/>
      <c r="EE236" s="1162"/>
      <c r="EF236" s="1162"/>
      <c r="EG236" s="1162"/>
      <c r="EH236" s="1162"/>
      <c r="EI236" s="1162"/>
      <c r="EJ236" s="1162"/>
      <c r="EK236" s="1162"/>
      <c r="EL236" s="1162"/>
      <c r="EM236" s="1162"/>
    </row>
    <row r="237" spans="1:143" s="875" customFormat="1">
      <c r="A237" s="877"/>
      <c r="B237" s="877"/>
      <c r="C237" s="877"/>
      <c r="D237" s="877"/>
      <c r="E237" s="877"/>
      <c r="F237" s="877"/>
      <c r="G237" s="877"/>
      <c r="H237" s="877"/>
      <c r="I237" s="877"/>
      <c r="J237" s="877"/>
      <c r="K237" s="877"/>
      <c r="L237" s="877"/>
      <c r="EA237" s="1162"/>
      <c r="EB237" s="1162"/>
      <c r="EC237" s="1162"/>
      <c r="ED237" s="1162"/>
      <c r="EE237" s="1162"/>
      <c r="EF237" s="1162"/>
      <c r="EG237" s="1162"/>
      <c r="EH237" s="1162"/>
      <c r="EI237" s="1162"/>
      <c r="EJ237" s="1162"/>
      <c r="EK237" s="1162"/>
      <c r="EL237" s="1162"/>
      <c r="EM237" s="1162"/>
    </row>
    <row r="238" spans="1:143" s="875" customFormat="1">
      <c r="A238" s="877"/>
      <c r="B238" s="877"/>
      <c r="C238" s="877"/>
      <c r="D238" s="877"/>
      <c r="E238" s="877"/>
      <c r="F238" s="877"/>
      <c r="G238" s="877"/>
      <c r="H238" s="877"/>
      <c r="I238" s="877"/>
      <c r="J238" s="877"/>
      <c r="K238" s="877"/>
      <c r="L238" s="877"/>
      <c r="EA238" s="1162"/>
      <c r="EB238" s="1162"/>
      <c r="EC238" s="1162"/>
      <c r="ED238" s="1162"/>
      <c r="EE238" s="1162"/>
      <c r="EF238" s="1162"/>
      <c r="EG238" s="1162"/>
      <c r="EH238" s="1162"/>
      <c r="EI238" s="1162"/>
      <c r="EJ238" s="1162"/>
      <c r="EK238" s="1162"/>
      <c r="EL238" s="1162"/>
      <c r="EM238" s="1162"/>
    </row>
    <row r="239" spans="1:143" s="875" customFormat="1">
      <c r="A239" s="877"/>
      <c r="B239" s="877"/>
      <c r="C239" s="877"/>
      <c r="D239" s="877"/>
      <c r="E239" s="877"/>
      <c r="F239" s="877"/>
      <c r="G239" s="877"/>
      <c r="H239" s="877"/>
      <c r="I239" s="877"/>
      <c r="J239" s="877"/>
      <c r="K239" s="877"/>
      <c r="L239" s="877"/>
      <c r="EA239" s="1162"/>
      <c r="EB239" s="1162"/>
      <c r="EC239" s="1162"/>
      <c r="ED239" s="1162"/>
      <c r="EE239" s="1162"/>
      <c r="EF239" s="1162"/>
      <c r="EG239" s="1162"/>
      <c r="EH239" s="1162"/>
      <c r="EI239" s="1162"/>
      <c r="EJ239" s="1162"/>
      <c r="EK239" s="1162"/>
      <c r="EL239" s="1162"/>
      <c r="EM239" s="1162"/>
    </row>
    <row r="240" spans="1:143" s="875" customFormat="1">
      <c r="A240" s="877"/>
      <c r="B240" s="877"/>
      <c r="C240" s="877"/>
      <c r="D240" s="877"/>
      <c r="E240" s="877"/>
      <c r="F240" s="877"/>
      <c r="G240" s="877"/>
      <c r="H240" s="877"/>
      <c r="I240" s="877"/>
      <c r="J240" s="877"/>
      <c r="K240" s="877"/>
      <c r="L240" s="877"/>
      <c r="EA240" s="1162"/>
      <c r="EB240" s="1162"/>
      <c r="EC240" s="1162"/>
      <c r="ED240" s="1162"/>
      <c r="EE240" s="1162"/>
      <c r="EF240" s="1162"/>
      <c r="EG240" s="1162"/>
      <c r="EH240" s="1162"/>
      <c r="EI240" s="1162"/>
      <c r="EJ240" s="1162"/>
      <c r="EK240" s="1162"/>
      <c r="EL240" s="1162"/>
      <c r="EM240" s="1162"/>
    </row>
    <row r="241" spans="1:143" s="875" customFormat="1">
      <c r="A241" s="877"/>
      <c r="B241" s="877"/>
      <c r="C241" s="877"/>
      <c r="D241" s="877"/>
      <c r="E241" s="877"/>
      <c r="F241" s="877"/>
      <c r="G241" s="877"/>
      <c r="H241" s="877"/>
      <c r="I241" s="877"/>
      <c r="J241" s="877"/>
      <c r="K241" s="877"/>
      <c r="L241" s="877"/>
      <c r="EA241" s="1162"/>
      <c r="EB241" s="1162"/>
      <c r="EC241" s="1162"/>
      <c r="ED241" s="1162"/>
      <c r="EE241" s="1162"/>
      <c r="EF241" s="1162"/>
      <c r="EG241" s="1162"/>
      <c r="EH241" s="1162"/>
      <c r="EI241" s="1162"/>
      <c r="EJ241" s="1162"/>
      <c r="EK241" s="1162"/>
      <c r="EL241" s="1162"/>
      <c r="EM241" s="1162"/>
    </row>
    <row r="242" spans="1:143" s="875" customFormat="1">
      <c r="A242" s="877"/>
      <c r="B242" s="877"/>
      <c r="C242" s="877"/>
      <c r="D242" s="877"/>
      <c r="E242" s="877"/>
      <c r="F242" s="877"/>
      <c r="G242" s="877"/>
      <c r="H242" s="877"/>
      <c r="I242" s="877"/>
      <c r="J242" s="877"/>
      <c r="K242" s="877"/>
      <c r="L242" s="877"/>
      <c r="EA242" s="1162"/>
      <c r="EB242" s="1162"/>
      <c r="EC242" s="1162"/>
      <c r="ED242" s="1162"/>
      <c r="EE242" s="1162"/>
      <c r="EF242" s="1162"/>
      <c r="EG242" s="1162"/>
      <c r="EH242" s="1162"/>
      <c r="EI242" s="1162"/>
      <c r="EJ242" s="1162"/>
      <c r="EK242" s="1162"/>
      <c r="EL242" s="1162"/>
      <c r="EM242" s="1162"/>
    </row>
    <row r="243" spans="1:143" s="875" customFormat="1">
      <c r="A243" s="877"/>
      <c r="B243" s="877"/>
      <c r="C243" s="877"/>
      <c r="D243" s="877"/>
      <c r="E243" s="877"/>
      <c r="F243" s="877"/>
      <c r="G243" s="877"/>
      <c r="H243" s="877"/>
      <c r="I243" s="877"/>
      <c r="J243" s="877"/>
      <c r="K243" s="877"/>
      <c r="L243" s="877"/>
      <c r="EA243" s="1162"/>
      <c r="EB243" s="1162"/>
      <c r="EC243" s="1162"/>
      <c r="ED243" s="1162"/>
      <c r="EE243" s="1162"/>
      <c r="EF243" s="1162"/>
      <c r="EG243" s="1162"/>
      <c r="EH243" s="1162"/>
      <c r="EI243" s="1162"/>
      <c r="EJ243" s="1162"/>
      <c r="EK243" s="1162"/>
      <c r="EL243" s="1162"/>
      <c r="EM243" s="1162"/>
    </row>
    <row r="244" spans="1:143" s="875" customFormat="1">
      <c r="A244" s="877"/>
      <c r="B244" s="877"/>
      <c r="C244" s="877"/>
      <c r="D244" s="877"/>
      <c r="E244" s="877"/>
      <c r="F244" s="877"/>
      <c r="G244" s="877"/>
      <c r="H244" s="877"/>
      <c r="I244" s="877"/>
      <c r="J244" s="877"/>
      <c r="K244" s="877"/>
      <c r="L244" s="877"/>
      <c r="EA244" s="1162"/>
      <c r="EB244" s="1162"/>
      <c r="EC244" s="1162"/>
      <c r="ED244" s="1162"/>
      <c r="EE244" s="1162"/>
      <c r="EF244" s="1162"/>
      <c r="EG244" s="1162"/>
      <c r="EH244" s="1162"/>
      <c r="EI244" s="1162"/>
      <c r="EJ244" s="1162"/>
      <c r="EK244" s="1162"/>
      <c r="EL244" s="1162"/>
      <c r="EM244" s="1162"/>
    </row>
    <row r="245" spans="1:143" s="875" customFormat="1">
      <c r="A245" s="877"/>
      <c r="B245" s="877"/>
      <c r="C245" s="877"/>
      <c r="D245" s="877"/>
      <c r="E245" s="877"/>
      <c r="F245" s="877"/>
      <c r="G245" s="877"/>
      <c r="H245" s="877"/>
      <c r="I245" s="877"/>
      <c r="J245" s="877"/>
      <c r="K245" s="877"/>
      <c r="L245" s="877"/>
      <c r="EA245" s="1162"/>
      <c r="EB245" s="1162"/>
      <c r="EC245" s="1162"/>
      <c r="ED245" s="1162"/>
      <c r="EE245" s="1162"/>
      <c r="EF245" s="1162"/>
      <c r="EG245" s="1162"/>
      <c r="EH245" s="1162"/>
      <c r="EI245" s="1162"/>
      <c r="EJ245" s="1162"/>
      <c r="EK245" s="1162"/>
      <c r="EL245" s="1162"/>
      <c r="EM245" s="1162"/>
    </row>
    <row r="246" spans="1:143" s="875" customFormat="1">
      <c r="A246" s="877"/>
      <c r="B246" s="877"/>
      <c r="C246" s="877"/>
      <c r="D246" s="877"/>
      <c r="E246" s="877"/>
      <c r="F246" s="877"/>
      <c r="G246" s="877"/>
      <c r="H246" s="877"/>
      <c r="I246" s="877"/>
      <c r="J246" s="877"/>
      <c r="K246" s="877"/>
      <c r="L246" s="877"/>
      <c r="EA246" s="1162"/>
      <c r="EB246" s="1162"/>
      <c r="EC246" s="1162"/>
      <c r="ED246" s="1162"/>
      <c r="EE246" s="1162"/>
      <c r="EF246" s="1162"/>
      <c r="EG246" s="1162"/>
      <c r="EH246" s="1162"/>
      <c r="EI246" s="1162"/>
      <c r="EJ246" s="1162"/>
      <c r="EK246" s="1162"/>
      <c r="EL246" s="1162"/>
      <c r="EM246" s="1162"/>
    </row>
    <row r="247" spans="1:143" s="875" customFormat="1">
      <c r="A247" s="877"/>
      <c r="B247" s="877"/>
      <c r="C247" s="877"/>
      <c r="D247" s="877"/>
      <c r="E247" s="877"/>
      <c r="F247" s="877"/>
      <c r="G247" s="877"/>
      <c r="H247" s="877"/>
      <c r="I247" s="877"/>
      <c r="J247" s="877"/>
      <c r="K247" s="877"/>
      <c r="L247" s="877"/>
      <c r="EA247" s="1162"/>
      <c r="EB247" s="1162"/>
      <c r="EC247" s="1162"/>
      <c r="ED247" s="1162"/>
      <c r="EE247" s="1162"/>
      <c r="EF247" s="1162"/>
      <c r="EG247" s="1162"/>
      <c r="EH247" s="1162"/>
      <c r="EI247" s="1162"/>
      <c r="EJ247" s="1162"/>
      <c r="EK247" s="1162"/>
      <c r="EL247" s="1162"/>
      <c r="EM247" s="1162"/>
    </row>
    <row r="248" spans="1:143" s="875" customFormat="1">
      <c r="A248" s="877"/>
      <c r="B248" s="877"/>
      <c r="C248" s="877"/>
      <c r="D248" s="877"/>
      <c r="E248" s="877"/>
      <c r="F248" s="877"/>
      <c r="G248" s="877"/>
      <c r="H248" s="877"/>
      <c r="I248" s="877"/>
      <c r="J248" s="877"/>
      <c r="K248" s="877"/>
      <c r="L248" s="877"/>
      <c r="EA248" s="1162"/>
      <c r="EB248" s="1162"/>
      <c r="EC248" s="1162"/>
      <c r="ED248" s="1162"/>
      <c r="EE248" s="1162"/>
      <c r="EF248" s="1162"/>
      <c r="EG248" s="1162"/>
      <c r="EH248" s="1162"/>
      <c r="EI248" s="1162"/>
      <c r="EJ248" s="1162"/>
      <c r="EK248" s="1162"/>
      <c r="EL248" s="1162"/>
      <c r="EM248" s="1162"/>
    </row>
    <row r="249" spans="1:143" s="875" customFormat="1">
      <c r="A249" s="877"/>
      <c r="B249" s="877"/>
      <c r="C249" s="877"/>
      <c r="D249" s="877"/>
      <c r="E249" s="877"/>
      <c r="F249" s="877"/>
      <c r="G249" s="877"/>
      <c r="H249" s="877"/>
      <c r="I249" s="877"/>
      <c r="J249" s="877"/>
      <c r="K249" s="877"/>
      <c r="L249" s="877"/>
      <c r="EA249" s="1162"/>
      <c r="EB249" s="1162"/>
      <c r="EC249" s="1162"/>
      <c r="ED249" s="1162"/>
      <c r="EE249" s="1162"/>
      <c r="EF249" s="1162"/>
      <c r="EG249" s="1162"/>
      <c r="EH249" s="1162"/>
      <c r="EI249" s="1162"/>
      <c r="EJ249" s="1162"/>
      <c r="EK249" s="1162"/>
      <c r="EL249" s="1162"/>
      <c r="EM249" s="1162"/>
    </row>
    <row r="250" spans="1:143" s="875" customFormat="1">
      <c r="A250" s="877"/>
      <c r="B250" s="877"/>
      <c r="C250" s="877"/>
      <c r="D250" s="877"/>
      <c r="E250" s="877"/>
      <c r="F250" s="877"/>
      <c r="G250" s="877"/>
      <c r="H250" s="877"/>
      <c r="I250" s="877"/>
      <c r="J250" s="877"/>
      <c r="K250" s="877"/>
      <c r="L250" s="877"/>
      <c r="EA250" s="1162"/>
      <c r="EB250" s="1162"/>
      <c r="EC250" s="1162"/>
      <c r="ED250" s="1162"/>
      <c r="EE250" s="1162"/>
      <c r="EF250" s="1162"/>
      <c r="EG250" s="1162"/>
      <c r="EH250" s="1162"/>
      <c r="EI250" s="1162"/>
      <c r="EJ250" s="1162"/>
      <c r="EK250" s="1162"/>
      <c r="EL250" s="1162"/>
      <c r="EM250" s="1162"/>
    </row>
    <row r="251" spans="1:143" s="875" customFormat="1">
      <c r="A251" s="877"/>
      <c r="B251" s="877"/>
      <c r="C251" s="877"/>
      <c r="D251" s="877"/>
      <c r="E251" s="877"/>
      <c r="F251" s="877"/>
      <c r="G251" s="877"/>
      <c r="H251" s="877"/>
      <c r="I251" s="877"/>
      <c r="J251" s="877"/>
      <c r="K251" s="877"/>
      <c r="L251" s="877"/>
      <c r="EA251" s="1162"/>
      <c r="EB251" s="1162"/>
      <c r="EC251" s="1162"/>
      <c r="ED251" s="1162"/>
      <c r="EE251" s="1162"/>
      <c r="EF251" s="1162"/>
      <c r="EG251" s="1162"/>
      <c r="EH251" s="1162"/>
      <c r="EI251" s="1162"/>
      <c r="EJ251" s="1162"/>
      <c r="EK251" s="1162"/>
      <c r="EL251" s="1162"/>
      <c r="EM251" s="1162"/>
    </row>
    <row r="252" spans="1:143" s="875" customFormat="1">
      <c r="A252" s="877"/>
      <c r="B252" s="877"/>
      <c r="C252" s="877"/>
      <c r="D252" s="877"/>
      <c r="E252" s="877"/>
      <c r="F252" s="877"/>
      <c r="G252" s="877"/>
      <c r="H252" s="877"/>
      <c r="I252" s="877"/>
      <c r="J252" s="877"/>
      <c r="K252" s="877"/>
      <c r="L252" s="877"/>
      <c r="EA252" s="1162"/>
      <c r="EB252" s="1162"/>
      <c r="EC252" s="1162"/>
      <c r="ED252" s="1162"/>
      <c r="EE252" s="1162"/>
      <c r="EF252" s="1162"/>
      <c r="EG252" s="1162"/>
      <c r="EH252" s="1162"/>
      <c r="EI252" s="1162"/>
      <c r="EJ252" s="1162"/>
      <c r="EK252" s="1162"/>
      <c r="EL252" s="1162"/>
      <c r="EM252" s="1162"/>
    </row>
    <row r="253" spans="1:143" s="875" customFormat="1">
      <c r="A253" s="877"/>
      <c r="B253" s="877"/>
      <c r="C253" s="877"/>
      <c r="D253" s="877"/>
      <c r="E253" s="877"/>
      <c r="F253" s="877"/>
      <c r="G253" s="877"/>
      <c r="H253" s="877"/>
      <c r="I253" s="877"/>
      <c r="J253" s="877"/>
      <c r="K253" s="877"/>
      <c r="L253" s="877"/>
      <c r="EA253" s="1162"/>
      <c r="EB253" s="1162"/>
      <c r="EC253" s="1162"/>
      <c r="ED253" s="1162"/>
      <c r="EE253" s="1162"/>
      <c r="EF253" s="1162"/>
      <c r="EG253" s="1162"/>
      <c r="EH253" s="1162"/>
      <c r="EI253" s="1162"/>
      <c r="EJ253" s="1162"/>
      <c r="EK253" s="1162"/>
      <c r="EL253" s="1162"/>
      <c r="EM253" s="1162"/>
    </row>
    <row r="254" spans="1:143" s="875" customFormat="1">
      <c r="A254" s="877"/>
      <c r="B254" s="877"/>
      <c r="C254" s="877"/>
      <c r="D254" s="877"/>
      <c r="E254" s="877"/>
      <c r="F254" s="877"/>
      <c r="G254" s="877"/>
      <c r="H254" s="877"/>
      <c r="I254" s="877"/>
      <c r="J254" s="877"/>
      <c r="K254" s="877"/>
      <c r="L254" s="877"/>
      <c r="EA254" s="1162"/>
      <c r="EB254" s="1162"/>
      <c r="EC254" s="1162"/>
      <c r="ED254" s="1162"/>
      <c r="EE254" s="1162"/>
      <c r="EF254" s="1162"/>
      <c r="EG254" s="1162"/>
      <c r="EH254" s="1162"/>
      <c r="EI254" s="1162"/>
      <c r="EJ254" s="1162"/>
      <c r="EK254" s="1162"/>
      <c r="EL254" s="1162"/>
      <c r="EM254" s="1162"/>
    </row>
    <row r="255" spans="1:143" s="875" customFormat="1">
      <c r="A255" s="877"/>
      <c r="B255" s="877"/>
      <c r="C255" s="877"/>
      <c r="D255" s="877"/>
      <c r="E255" s="877"/>
      <c r="F255" s="877"/>
      <c r="G255" s="877"/>
      <c r="H255" s="877"/>
      <c r="I255" s="877"/>
      <c r="J255" s="877"/>
      <c r="K255" s="877"/>
      <c r="L255" s="877"/>
      <c r="EA255" s="1162"/>
      <c r="EB255" s="1162"/>
      <c r="EC255" s="1162"/>
      <c r="ED255" s="1162"/>
      <c r="EE255" s="1162"/>
      <c r="EF255" s="1162"/>
      <c r="EG255" s="1162"/>
      <c r="EH255" s="1162"/>
      <c r="EI255" s="1162"/>
      <c r="EJ255" s="1162"/>
      <c r="EK255" s="1162"/>
      <c r="EL255" s="1162"/>
      <c r="EM255" s="1162"/>
    </row>
    <row r="256" spans="1:143" s="875" customFormat="1">
      <c r="A256" s="877"/>
      <c r="B256" s="877"/>
      <c r="C256" s="877"/>
      <c r="D256" s="877"/>
      <c r="E256" s="877"/>
      <c r="F256" s="877"/>
      <c r="G256" s="877"/>
      <c r="H256" s="877"/>
      <c r="I256" s="877"/>
      <c r="J256" s="877"/>
      <c r="K256" s="877"/>
      <c r="L256" s="877"/>
      <c r="EA256" s="1162"/>
      <c r="EB256" s="1162"/>
      <c r="EC256" s="1162"/>
      <c r="ED256" s="1162"/>
      <c r="EE256" s="1162"/>
      <c r="EF256" s="1162"/>
      <c r="EG256" s="1162"/>
      <c r="EH256" s="1162"/>
      <c r="EI256" s="1162"/>
      <c r="EJ256" s="1162"/>
      <c r="EK256" s="1162"/>
      <c r="EL256" s="1162"/>
      <c r="EM256" s="1162"/>
    </row>
    <row r="257" spans="1:143" s="875" customFormat="1">
      <c r="A257" s="877"/>
      <c r="B257" s="877"/>
      <c r="C257" s="877"/>
      <c r="D257" s="877"/>
      <c r="E257" s="877"/>
      <c r="F257" s="877"/>
      <c r="G257" s="877"/>
      <c r="H257" s="877"/>
      <c r="I257" s="877"/>
      <c r="J257" s="877"/>
      <c r="K257" s="877"/>
      <c r="L257" s="877"/>
      <c r="EA257" s="1162"/>
      <c r="EB257" s="1162"/>
      <c r="EC257" s="1162"/>
      <c r="ED257" s="1162"/>
      <c r="EE257" s="1162"/>
      <c r="EF257" s="1162"/>
      <c r="EG257" s="1162"/>
      <c r="EH257" s="1162"/>
      <c r="EI257" s="1162"/>
      <c r="EJ257" s="1162"/>
      <c r="EK257" s="1162"/>
      <c r="EL257" s="1162"/>
      <c r="EM257" s="1162"/>
    </row>
    <row r="258" spans="1:143" s="875" customFormat="1">
      <c r="A258" s="877"/>
      <c r="B258" s="877"/>
      <c r="C258" s="877"/>
      <c r="D258" s="877"/>
      <c r="E258" s="877"/>
      <c r="F258" s="877"/>
      <c r="G258" s="877"/>
      <c r="H258" s="877"/>
      <c r="I258" s="877"/>
      <c r="J258" s="877"/>
      <c r="K258" s="877"/>
      <c r="L258" s="877"/>
      <c r="EA258" s="1162"/>
      <c r="EB258" s="1162"/>
      <c r="EC258" s="1162"/>
      <c r="ED258" s="1162"/>
      <c r="EE258" s="1162"/>
      <c r="EF258" s="1162"/>
      <c r="EG258" s="1162"/>
      <c r="EH258" s="1162"/>
      <c r="EI258" s="1162"/>
      <c r="EJ258" s="1162"/>
      <c r="EK258" s="1162"/>
      <c r="EL258" s="1162"/>
      <c r="EM258" s="1162"/>
    </row>
    <row r="259" spans="1:143" s="875" customFormat="1">
      <c r="A259" s="877"/>
      <c r="B259" s="877"/>
      <c r="C259" s="877"/>
      <c r="D259" s="877"/>
      <c r="E259" s="877"/>
      <c r="F259" s="877"/>
      <c r="G259" s="877"/>
      <c r="H259" s="877"/>
      <c r="I259" s="877"/>
      <c r="J259" s="877"/>
      <c r="K259" s="877"/>
      <c r="L259" s="877"/>
      <c r="EA259" s="1162"/>
      <c r="EB259" s="1162"/>
      <c r="EC259" s="1162"/>
      <c r="ED259" s="1162"/>
      <c r="EE259" s="1162"/>
      <c r="EF259" s="1162"/>
      <c r="EG259" s="1162"/>
      <c r="EH259" s="1162"/>
      <c r="EI259" s="1162"/>
      <c r="EJ259" s="1162"/>
      <c r="EK259" s="1162"/>
      <c r="EL259" s="1162"/>
      <c r="EM259" s="1162"/>
    </row>
    <row r="260" spans="1:143" s="875" customFormat="1">
      <c r="A260" s="877"/>
      <c r="B260" s="877"/>
      <c r="C260" s="877"/>
      <c r="D260" s="877"/>
      <c r="E260" s="877"/>
      <c r="F260" s="877"/>
      <c r="G260" s="877"/>
      <c r="H260" s="877"/>
      <c r="I260" s="877"/>
      <c r="J260" s="877"/>
      <c r="K260" s="877"/>
      <c r="L260" s="877"/>
      <c r="EA260" s="1162"/>
      <c r="EB260" s="1162"/>
      <c r="EC260" s="1162"/>
      <c r="ED260" s="1162"/>
      <c r="EE260" s="1162"/>
      <c r="EF260" s="1162"/>
      <c r="EG260" s="1162"/>
      <c r="EH260" s="1162"/>
      <c r="EI260" s="1162"/>
      <c r="EJ260" s="1162"/>
      <c r="EK260" s="1162"/>
      <c r="EL260" s="1162"/>
      <c r="EM260" s="1162"/>
    </row>
    <row r="261" spans="1:143" s="875" customFormat="1">
      <c r="A261" s="877"/>
      <c r="B261" s="877"/>
      <c r="C261" s="877"/>
      <c r="D261" s="877"/>
      <c r="E261" s="877"/>
      <c r="F261" s="877"/>
      <c r="G261" s="877"/>
      <c r="H261" s="877"/>
      <c r="I261" s="877"/>
      <c r="J261" s="877"/>
      <c r="K261" s="877"/>
      <c r="L261" s="877"/>
      <c r="EA261" s="1162"/>
      <c r="EB261" s="1162"/>
      <c r="EC261" s="1162"/>
      <c r="ED261" s="1162"/>
      <c r="EE261" s="1162"/>
      <c r="EF261" s="1162"/>
      <c r="EG261" s="1162"/>
      <c r="EH261" s="1162"/>
      <c r="EI261" s="1162"/>
      <c r="EJ261" s="1162"/>
      <c r="EK261" s="1162"/>
      <c r="EL261" s="1162"/>
      <c r="EM261" s="1162"/>
    </row>
    <row r="262" spans="1:143" s="875" customFormat="1">
      <c r="A262" s="877"/>
      <c r="B262" s="877"/>
      <c r="C262" s="877"/>
      <c r="D262" s="877"/>
      <c r="E262" s="877"/>
      <c r="F262" s="877"/>
      <c r="G262" s="877"/>
      <c r="H262" s="877"/>
      <c r="I262" s="877"/>
      <c r="J262" s="877"/>
      <c r="K262" s="877"/>
      <c r="L262" s="877"/>
      <c r="EA262" s="1162"/>
      <c r="EB262" s="1162"/>
      <c r="EC262" s="1162"/>
      <c r="ED262" s="1162"/>
      <c r="EE262" s="1162"/>
      <c r="EF262" s="1162"/>
      <c r="EG262" s="1162"/>
      <c r="EH262" s="1162"/>
      <c r="EI262" s="1162"/>
      <c r="EJ262" s="1162"/>
      <c r="EK262" s="1162"/>
      <c r="EL262" s="1162"/>
      <c r="EM262" s="1162"/>
    </row>
    <row r="263" spans="1:143" s="875" customFormat="1">
      <c r="A263" s="877"/>
      <c r="B263" s="877"/>
      <c r="C263" s="877"/>
      <c r="D263" s="877"/>
      <c r="E263" s="877"/>
      <c r="F263" s="877"/>
      <c r="G263" s="877"/>
      <c r="H263" s="877"/>
      <c r="I263" s="877"/>
      <c r="J263" s="877"/>
      <c r="K263" s="877"/>
      <c r="L263" s="877"/>
      <c r="EA263" s="1162"/>
      <c r="EB263" s="1162"/>
      <c r="EC263" s="1162"/>
      <c r="ED263" s="1162"/>
      <c r="EE263" s="1162"/>
      <c r="EF263" s="1162"/>
      <c r="EG263" s="1162"/>
      <c r="EH263" s="1162"/>
      <c r="EI263" s="1162"/>
      <c r="EJ263" s="1162"/>
      <c r="EK263" s="1162"/>
      <c r="EL263" s="1162"/>
      <c r="EM263" s="1162"/>
    </row>
    <row r="264" spans="1:143" s="875" customFormat="1">
      <c r="A264" s="877"/>
      <c r="B264" s="877"/>
      <c r="C264" s="877"/>
      <c r="D264" s="877"/>
      <c r="E264" s="877"/>
      <c r="F264" s="877"/>
      <c r="G264" s="877"/>
      <c r="H264" s="877"/>
      <c r="I264" s="877"/>
      <c r="J264" s="877"/>
      <c r="K264" s="877"/>
      <c r="L264" s="877"/>
      <c r="EA264" s="1162"/>
      <c r="EB264" s="1162"/>
      <c r="EC264" s="1162"/>
      <c r="ED264" s="1162"/>
      <c r="EE264" s="1162"/>
      <c r="EF264" s="1162"/>
      <c r="EG264" s="1162"/>
      <c r="EH264" s="1162"/>
      <c r="EI264" s="1162"/>
      <c r="EJ264" s="1162"/>
      <c r="EK264" s="1162"/>
      <c r="EL264" s="1162"/>
      <c r="EM264" s="1162"/>
    </row>
    <row r="265" spans="1:143" s="875" customFormat="1">
      <c r="A265" s="877"/>
      <c r="B265" s="877"/>
      <c r="C265" s="877"/>
      <c r="D265" s="877"/>
      <c r="E265" s="877"/>
      <c r="F265" s="877"/>
      <c r="G265" s="877"/>
      <c r="H265" s="877"/>
      <c r="I265" s="877"/>
      <c r="J265" s="877"/>
      <c r="K265" s="877"/>
      <c r="L265" s="877"/>
      <c r="EA265" s="1162"/>
      <c r="EB265" s="1162"/>
      <c r="EC265" s="1162"/>
      <c r="ED265" s="1162"/>
      <c r="EE265" s="1162"/>
      <c r="EF265" s="1162"/>
      <c r="EG265" s="1162"/>
      <c r="EH265" s="1162"/>
      <c r="EI265" s="1162"/>
      <c r="EJ265" s="1162"/>
      <c r="EK265" s="1162"/>
      <c r="EL265" s="1162"/>
      <c r="EM265" s="1162"/>
    </row>
    <row r="266" spans="1:143" s="875" customFormat="1">
      <c r="A266" s="877"/>
      <c r="B266" s="877"/>
      <c r="C266" s="877"/>
      <c r="D266" s="877"/>
      <c r="E266" s="877"/>
      <c r="F266" s="877"/>
      <c r="G266" s="877"/>
      <c r="H266" s="877"/>
      <c r="I266" s="877"/>
      <c r="J266" s="877"/>
      <c r="K266" s="877"/>
      <c r="L266" s="877"/>
      <c r="EA266" s="1162"/>
      <c r="EB266" s="1162"/>
      <c r="EC266" s="1162"/>
      <c r="ED266" s="1162"/>
      <c r="EE266" s="1162"/>
      <c r="EF266" s="1162"/>
      <c r="EG266" s="1162"/>
      <c r="EH266" s="1162"/>
      <c r="EI266" s="1162"/>
      <c r="EJ266" s="1162"/>
      <c r="EK266" s="1162"/>
      <c r="EL266" s="1162"/>
      <c r="EM266" s="1162"/>
    </row>
    <row r="267" spans="1:143" s="875" customFormat="1">
      <c r="A267" s="877"/>
      <c r="B267" s="877"/>
      <c r="C267" s="877"/>
      <c r="D267" s="877"/>
      <c r="E267" s="877"/>
      <c r="F267" s="877"/>
      <c r="G267" s="877"/>
      <c r="H267" s="877"/>
      <c r="I267" s="877"/>
      <c r="J267" s="877"/>
      <c r="K267" s="877"/>
      <c r="L267" s="877"/>
      <c r="EA267" s="1162"/>
      <c r="EB267" s="1162"/>
      <c r="EC267" s="1162"/>
      <c r="ED267" s="1162"/>
      <c r="EE267" s="1162"/>
      <c r="EF267" s="1162"/>
      <c r="EG267" s="1162"/>
      <c r="EH267" s="1162"/>
      <c r="EI267" s="1162"/>
      <c r="EJ267" s="1162"/>
      <c r="EK267" s="1162"/>
      <c r="EL267" s="1162"/>
      <c r="EM267" s="1162"/>
    </row>
    <row r="268" spans="1:143" s="875" customFormat="1">
      <c r="A268" s="877"/>
      <c r="B268" s="877"/>
      <c r="C268" s="877"/>
      <c r="D268" s="877"/>
      <c r="E268" s="877"/>
      <c r="F268" s="877"/>
      <c r="G268" s="877"/>
      <c r="H268" s="877"/>
      <c r="I268" s="877"/>
      <c r="J268" s="877"/>
      <c r="K268" s="877"/>
      <c r="L268" s="877"/>
      <c r="EA268" s="1162"/>
      <c r="EB268" s="1162"/>
      <c r="EC268" s="1162"/>
      <c r="ED268" s="1162"/>
      <c r="EE268" s="1162"/>
      <c r="EF268" s="1162"/>
      <c r="EG268" s="1162"/>
      <c r="EH268" s="1162"/>
      <c r="EI268" s="1162"/>
      <c r="EJ268" s="1162"/>
      <c r="EK268" s="1162"/>
      <c r="EL268" s="1162"/>
      <c r="EM268" s="1162"/>
    </row>
    <row r="269" spans="1:143" s="875" customFormat="1">
      <c r="A269" s="877"/>
      <c r="B269" s="877"/>
      <c r="C269" s="877"/>
      <c r="D269" s="877"/>
      <c r="E269" s="877"/>
      <c r="F269" s="877"/>
      <c r="G269" s="877"/>
      <c r="H269" s="877"/>
      <c r="I269" s="877"/>
      <c r="J269" s="877"/>
      <c r="K269" s="877"/>
      <c r="L269" s="877"/>
      <c r="EA269" s="1162"/>
      <c r="EB269" s="1162"/>
      <c r="EC269" s="1162"/>
      <c r="ED269" s="1162"/>
      <c r="EE269" s="1162"/>
      <c r="EF269" s="1162"/>
      <c r="EG269" s="1162"/>
      <c r="EH269" s="1162"/>
      <c r="EI269" s="1162"/>
      <c r="EJ269" s="1162"/>
      <c r="EK269" s="1162"/>
      <c r="EL269" s="1162"/>
      <c r="EM269" s="1162"/>
    </row>
    <row r="270" spans="1:143" s="875" customFormat="1">
      <c r="A270" s="877"/>
      <c r="B270" s="877"/>
      <c r="C270" s="877"/>
      <c r="D270" s="877"/>
      <c r="E270" s="877"/>
      <c r="F270" s="877"/>
      <c r="G270" s="877"/>
      <c r="H270" s="877"/>
      <c r="I270" s="877"/>
      <c r="J270" s="877"/>
      <c r="K270" s="877"/>
      <c r="L270" s="877"/>
      <c r="EA270" s="1162"/>
      <c r="EB270" s="1162"/>
      <c r="EC270" s="1162"/>
      <c r="ED270" s="1162"/>
      <c r="EE270" s="1162"/>
      <c r="EF270" s="1162"/>
      <c r="EG270" s="1162"/>
      <c r="EH270" s="1162"/>
      <c r="EI270" s="1162"/>
      <c r="EJ270" s="1162"/>
      <c r="EK270" s="1162"/>
      <c r="EL270" s="1162"/>
      <c r="EM270" s="1162"/>
    </row>
    <row r="271" spans="1:143" s="875" customFormat="1">
      <c r="A271" s="877"/>
      <c r="B271" s="877"/>
      <c r="C271" s="877"/>
      <c r="D271" s="877"/>
      <c r="E271" s="877"/>
      <c r="F271" s="877"/>
      <c r="G271" s="877"/>
      <c r="H271" s="877"/>
      <c r="I271" s="877"/>
      <c r="J271" s="877"/>
      <c r="K271" s="877"/>
      <c r="L271" s="877"/>
      <c r="EA271" s="1162"/>
      <c r="EB271" s="1162"/>
      <c r="EC271" s="1162"/>
      <c r="ED271" s="1162"/>
      <c r="EE271" s="1162"/>
      <c r="EF271" s="1162"/>
      <c r="EG271" s="1162"/>
      <c r="EH271" s="1162"/>
      <c r="EI271" s="1162"/>
      <c r="EJ271" s="1162"/>
      <c r="EK271" s="1162"/>
      <c r="EL271" s="1162"/>
      <c r="EM271" s="1162"/>
    </row>
    <row r="272" spans="1:143" s="875" customFormat="1">
      <c r="A272" s="877"/>
      <c r="B272" s="877"/>
      <c r="C272" s="877"/>
      <c r="D272" s="877"/>
      <c r="E272" s="877"/>
      <c r="F272" s="877"/>
      <c r="G272" s="877"/>
      <c r="H272" s="877"/>
      <c r="I272" s="877"/>
      <c r="J272" s="877"/>
      <c r="K272" s="877"/>
      <c r="L272" s="877"/>
      <c r="EA272" s="1162"/>
      <c r="EB272" s="1162"/>
      <c r="EC272" s="1162"/>
      <c r="ED272" s="1162"/>
      <c r="EE272" s="1162"/>
      <c r="EF272" s="1162"/>
      <c r="EG272" s="1162"/>
      <c r="EH272" s="1162"/>
      <c r="EI272" s="1162"/>
      <c r="EJ272" s="1162"/>
      <c r="EK272" s="1162"/>
      <c r="EL272" s="1162"/>
      <c r="EM272" s="1162"/>
    </row>
    <row r="273" spans="1:143" s="875" customFormat="1">
      <c r="A273" s="877"/>
      <c r="B273" s="877"/>
      <c r="C273" s="877"/>
      <c r="D273" s="877"/>
      <c r="E273" s="877"/>
      <c r="F273" s="877"/>
      <c r="G273" s="877"/>
      <c r="H273" s="877"/>
      <c r="I273" s="877"/>
      <c r="J273" s="877"/>
      <c r="K273" s="877"/>
      <c r="L273" s="877"/>
      <c r="EA273" s="1162"/>
      <c r="EB273" s="1162"/>
      <c r="EC273" s="1162"/>
      <c r="ED273" s="1162"/>
      <c r="EE273" s="1162"/>
      <c r="EF273" s="1162"/>
      <c r="EG273" s="1162"/>
      <c r="EH273" s="1162"/>
      <c r="EI273" s="1162"/>
      <c r="EJ273" s="1162"/>
      <c r="EK273" s="1162"/>
      <c r="EL273" s="1162"/>
      <c r="EM273" s="1162"/>
    </row>
    <row r="274" spans="1:143" s="875" customFormat="1">
      <c r="A274" s="877"/>
      <c r="B274" s="877"/>
      <c r="C274" s="877"/>
      <c r="D274" s="877"/>
      <c r="E274" s="877"/>
      <c r="F274" s="877"/>
      <c r="G274" s="877"/>
      <c r="H274" s="877"/>
      <c r="I274" s="877"/>
      <c r="J274" s="877"/>
      <c r="K274" s="877"/>
      <c r="L274" s="877"/>
      <c r="EA274" s="1162"/>
      <c r="EB274" s="1162"/>
      <c r="EC274" s="1162"/>
      <c r="ED274" s="1162"/>
      <c r="EE274" s="1162"/>
      <c r="EF274" s="1162"/>
      <c r="EG274" s="1162"/>
      <c r="EH274" s="1162"/>
      <c r="EI274" s="1162"/>
      <c r="EJ274" s="1162"/>
      <c r="EK274" s="1162"/>
      <c r="EL274" s="1162"/>
      <c r="EM274" s="1162"/>
    </row>
    <row r="275" spans="1:143" s="875" customFormat="1">
      <c r="A275" s="877"/>
      <c r="B275" s="877"/>
      <c r="C275" s="877"/>
      <c r="D275" s="877"/>
      <c r="E275" s="877"/>
      <c r="F275" s="877"/>
      <c r="G275" s="877"/>
      <c r="H275" s="877"/>
      <c r="I275" s="877"/>
      <c r="J275" s="877"/>
      <c r="K275" s="877"/>
      <c r="L275" s="877"/>
      <c r="EA275" s="1162"/>
      <c r="EB275" s="1162"/>
      <c r="EC275" s="1162"/>
      <c r="ED275" s="1162"/>
      <c r="EE275" s="1162"/>
      <c r="EF275" s="1162"/>
      <c r="EG275" s="1162"/>
      <c r="EH275" s="1162"/>
      <c r="EI275" s="1162"/>
      <c r="EJ275" s="1162"/>
      <c r="EK275" s="1162"/>
      <c r="EL275" s="1162"/>
      <c r="EM275" s="1162"/>
    </row>
    <row r="276" spans="1:143" s="875" customFormat="1">
      <c r="A276" s="877"/>
      <c r="B276" s="877"/>
      <c r="C276" s="877"/>
      <c r="D276" s="877"/>
      <c r="E276" s="877"/>
      <c r="F276" s="877"/>
      <c r="G276" s="877"/>
      <c r="H276" s="877"/>
      <c r="I276" s="877"/>
      <c r="J276" s="877"/>
      <c r="K276" s="877"/>
      <c r="L276" s="877"/>
      <c r="EA276" s="1162"/>
      <c r="EB276" s="1162"/>
      <c r="EC276" s="1162"/>
      <c r="ED276" s="1162"/>
      <c r="EE276" s="1162"/>
      <c r="EF276" s="1162"/>
      <c r="EG276" s="1162"/>
      <c r="EH276" s="1162"/>
      <c r="EI276" s="1162"/>
      <c r="EJ276" s="1162"/>
      <c r="EK276" s="1162"/>
      <c r="EL276" s="1162"/>
      <c r="EM276" s="1162"/>
    </row>
    <row r="277" spans="1:143" s="875" customFormat="1">
      <c r="A277" s="877"/>
      <c r="B277" s="877"/>
      <c r="C277" s="877"/>
      <c r="D277" s="877"/>
      <c r="E277" s="877"/>
      <c r="F277" s="877"/>
      <c r="G277" s="877"/>
      <c r="H277" s="877"/>
      <c r="I277" s="877"/>
      <c r="J277" s="877"/>
      <c r="K277" s="877"/>
      <c r="L277" s="877"/>
      <c r="EA277" s="1162"/>
      <c r="EB277" s="1162"/>
      <c r="EC277" s="1162"/>
      <c r="ED277" s="1162"/>
      <c r="EE277" s="1162"/>
      <c r="EF277" s="1162"/>
      <c r="EG277" s="1162"/>
      <c r="EH277" s="1162"/>
      <c r="EI277" s="1162"/>
      <c r="EJ277" s="1162"/>
      <c r="EK277" s="1162"/>
      <c r="EL277" s="1162"/>
      <c r="EM277" s="1162"/>
    </row>
    <row r="278" spans="1:143" s="875" customFormat="1">
      <c r="A278" s="877"/>
      <c r="B278" s="877"/>
      <c r="C278" s="877"/>
      <c r="D278" s="877"/>
      <c r="E278" s="877"/>
      <c r="F278" s="877"/>
      <c r="G278" s="877"/>
      <c r="H278" s="877"/>
      <c r="I278" s="877"/>
      <c r="J278" s="877"/>
      <c r="K278" s="877"/>
      <c r="L278" s="877"/>
      <c r="EA278" s="1162"/>
      <c r="EB278" s="1162"/>
      <c r="EC278" s="1162"/>
      <c r="ED278" s="1162"/>
      <c r="EE278" s="1162"/>
      <c r="EF278" s="1162"/>
      <c r="EG278" s="1162"/>
      <c r="EH278" s="1162"/>
      <c r="EI278" s="1162"/>
      <c r="EJ278" s="1162"/>
      <c r="EK278" s="1162"/>
      <c r="EL278" s="1162"/>
      <c r="EM278" s="1162"/>
    </row>
    <row r="279" spans="1:143" s="875" customFormat="1">
      <c r="A279" s="877"/>
      <c r="B279" s="877"/>
      <c r="C279" s="877"/>
      <c r="D279" s="877"/>
      <c r="E279" s="877"/>
      <c r="F279" s="877"/>
      <c r="G279" s="877"/>
      <c r="H279" s="877"/>
      <c r="I279" s="877"/>
      <c r="J279" s="877"/>
      <c r="K279" s="877"/>
      <c r="L279" s="877"/>
      <c r="EA279" s="1162"/>
      <c r="EB279" s="1162"/>
      <c r="EC279" s="1162"/>
      <c r="ED279" s="1162"/>
      <c r="EE279" s="1162"/>
      <c r="EF279" s="1162"/>
      <c r="EG279" s="1162"/>
      <c r="EH279" s="1162"/>
      <c r="EI279" s="1162"/>
      <c r="EJ279" s="1162"/>
      <c r="EK279" s="1162"/>
      <c r="EL279" s="1162"/>
      <c r="EM279" s="1162"/>
    </row>
    <row r="280" spans="1:143" s="875" customFormat="1">
      <c r="A280" s="877"/>
      <c r="B280" s="877"/>
      <c r="C280" s="877"/>
      <c r="D280" s="877"/>
      <c r="E280" s="877"/>
      <c r="F280" s="877"/>
      <c r="G280" s="877"/>
      <c r="H280" s="877"/>
      <c r="I280" s="877"/>
      <c r="J280" s="877"/>
      <c r="K280" s="877"/>
      <c r="L280" s="877"/>
      <c r="EA280" s="1162"/>
      <c r="EB280" s="1162"/>
      <c r="EC280" s="1162"/>
      <c r="ED280" s="1162"/>
      <c r="EE280" s="1162"/>
      <c r="EF280" s="1162"/>
      <c r="EG280" s="1162"/>
      <c r="EH280" s="1162"/>
      <c r="EI280" s="1162"/>
      <c r="EJ280" s="1162"/>
      <c r="EK280" s="1162"/>
      <c r="EL280" s="1162"/>
      <c r="EM280" s="1162"/>
    </row>
    <row r="281" spans="1:143" s="875" customFormat="1">
      <c r="A281" s="877"/>
      <c r="B281" s="877"/>
      <c r="C281" s="877"/>
      <c r="D281" s="877"/>
      <c r="E281" s="877"/>
      <c r="F281" s="877"/>
      <c r="G281" s="877"/>
      <c r="H281" s="877"/>
      <c r="I281" s="877"/>
      <c r="J281" s="877"/>
      <c r="K281" s="877"/>
      <c r="L281" s="877"/>
      <c r="EA281" s="1162"/>
      <c r="EB281" s="1162"/>
      <c r="EC281" s="1162"/>
      <c r="ED281" s="1162"/>
      <c r="EE281" s="1162"/>
      <c r="EF281" s="1162"/>
      <c r="EG281" s="1162"/>
      <c r="EH281" s="1162"/>
      <c r="EI281" s="1162"/>
      <c r="EJ281" s="1162"/>
      <c r="EK281" s="1162"/>
      <c r="EL281" s="1162"/>
      <c r="EM281" s="1162"/>
    </row>
    <row r="282" spans="1:143" s="875" customFormat="1">
      <c r="A282" s="877"/>
      <c r="B282" s="877"/>
      <c r="C282" s="877"/>
      <c r="D282" s="877"/>
      <c r="E282" s="877"/>
      <c r="F282" s="877"/>
      <c r="G282" s="877"/>
      <c r="H282" s="877"/>
      <c r="I282" s="877"/>
      <c r="J282" s="877"/>
      <c r="K282" s="877"/>
      <c r="L282" s="877"/>
      <c r="EA282" s="1162"/>
      <c r="EB282" s="1162"/>
      <c r="EC282" s="1162"/>
      <c r="ED282" s="1162"/>
      <c r="EE282" s="1162"/>
      <c r="EF282" s="1162"/>
      <c r="EG282" s="1162"/>
      <c r="EH282" s="1162"/>
      <c r="EI282" s="1162"/>
      <c r="EJ282" s="1162"/>
      <c r="EK282" s="1162"/>
      <c r="EL282" s="1162"/>
      <c r="EM282" s="1162"/>
    </row>
    <row r="283" spans="1:143" s="875" customFormat="1">
      <c r="A283" s="877"/>
      <c r="B283" s="877"/>
      <c r="C283" s="877"/>
      <c r="D283" s="877"/>
      <c r="E283" s="877"/>
      <c r="F283" s="877"/>
      <c r="G283" s="877"/>
      <c r="H283" s="877"/>
      <c r="I283" s="877"/>
      <c r="J283" s="877"/>
      <c r="K283" s="877"/>
      <c r="L283" s="877"/>
      <c r="EA283" s="1162"/>
      <c r="EB283" s="1162"/>
      <c r="EC283" s="1162"/>
      <c r="ED283" s="1162"/>
      <c r="EE283" s="1162"/>
      <c r="EF283" s="1162"/>
      <c r="EG283" s="1162"/>
      <c r="EH283" s="1162"/>
      <c r="EI283" s="1162"/>
      <c r="EJ283" s="1162"/>
      <c r="EK283" s="1162"/>
      <c r="EL283" s="1162"/>
      <c r="EM283" s="1162"/>
    </row>
    <row r="284" spans="1:143" s="875" customFormat="1">
      <c r="A284" s="877"/>
      <c r="B284" s="877"/>
      <c r="C284" s="877"/>
      <c r="D284" s="877"/>
      <c r="E284" s="877"/>
      <c r="F284" s="877"/>
      <c r="G284" s="877"/>
      <c r="H284" s="877"/>
      <c r="I284" s="877"/>
      <c r="J284" s="877"/>
      <c r="K284" s="877"/>
      <c r="L284" s="877"/>
      <c r="EA284" s="1162"/>
      <c r="EB284" s="1162"/>
      <c r="EC284" s="1162"/>
      <c r="ED284" s="1162"/>
      <c r="EE284" s="1162"/>
      <c r="EF284" s="1162"/>
      <c r="EG284" s="1162"/>
      <c r="EH284" s="1162"/>
      <c r="EI284" s="1162"/>
      <c r="EJ284" s="1162"/>
      <c r="EK284" s="1162"/>
      <c r="EL284" s="1162"/>
      <c r="EM284" s="1162"/>
    </row>
    <row r="285" spans="1:143" s="875" customFormat="1">
      <c r="A285" s="877"/>
      <c r="B285" s="877"/>
      <c r="C285" s="877"/>
      <c r="D285" s="877"/>
      <c r="E285" s="877"/>
      <c r="F285" s="877"/>
      <c r="G285" s="877"/>
      <c r="H285" s="877"/>
      <c r="I285" s="877"/>
      <c r="J285" s="877"/>
      <c r="K285" s="877"/>
      <c r="L285" s="877"/>
      <c r="EA285" s="1162"/>
      <c r="EB285" s="1162"/>
      <c r="EC285" s="1162"/>
      <c r="ED285" s="1162"/>
      <c r="EE285" s="1162"/>
      <c r="EF285" s="1162"/>
      <c r="EG285" s="1162"/>
      <c r="EH285" s="1162"/>
      <c r="EI285" s="1162"/>
      <c r="EJ285" s="1162"/>
      <c r="EK285" s="1162"/>
      <c r="EL285" s="1162"/>
      <c r="EM285" s="1162"/>
    </row>
    <row r="286" spans="1:143" s="875" customFormat="1">
      <c r="A286" s="877"/>
      <c r="B286" s="877"/>
      <c r="C286" s="877"/>
      <c r="D286" s="877"/>
      <c r="E286" s="877"/>
      <c r="F286" s="877"/>
      <c r="G286" s="877"/>
      <c r="H286" s="877"/>
      <c r="I286" s="877"/>
      <c r="J286" s="877"/>
      <c r="K286" s="877"/>
      <c r="L286" s="877"/>
      <c r="EA286" s="1162"/>
      <c r="EB286" s="1162"/>
      <c r="EC286" s="1162"/>
      <c r="ED286" s="1162"/>
      <c r="EE286" s="1162"/>
      <c r="EF286" s="1162"/>
      <c r="EG286" s="1162"/>
      <c r="EH286" s="1162"/>
      <c r="EI286" s="1162"/>
      <c r="EJ286" s="1162"/>
      <c r="EK286" s="1162"/>
      <c r="EL286" s="1162"/>
      <c r="EM286" s="1162"/>
    </row>
    <row r="287" spans="1:143" s="875" customFormat="1">
      <c r="A287" s="877"/>
      <c r="B287" s="877"/>
      <c r="C287" s="877"/>
      <c r="D287" s="877"/>
      <c r="E287" s="877"/>
      <c r="F287" s="877"/>
      <c r="G287" s="877"/>
      <c r="H287" s="877"/>
      <c r="I287" s="877"/>
      <c r="J287" s="877"/>
      <c r="K287" s="877"/>
      <c r="L287" s="877"/>
      <c r="EA287" s="1162"/>
      <c r="EB287" s="1162"/>
      <c r="EC287" s="1162"/>
      <c r="ED287" s="1162"/>
      <c r="EE287" s="1162"/>
      <c r="EF287" s="1162"/>
      <c r="EG287" s="1162"/>
      <c r="EH287" s="1162"/>
      <c r="EI287" s="1162"/>
      <c r="EJ287" s="1162"/>
      <c r="EK287" s="1162"/>
      <c r="EL287" s="1162"/>
      <c r="EM287" s="1162"/>
    </row>
    <row r="288" spans="1:143" s="875" customFormat="1">
      <c r="A288" s="877"/>
      <c r="B288" s="877"/>
      <c r="C288" s="877"/>
      <c r="D288" s="877"/>
      <c r="E288" s="877"/>
      <c r="F288" s="877"/>
      <c r="G288" s="877"/>
      <c r="H288" s="877"/>
      <c r="I288" s="877"/>
      <c r="J288" s="877"/>
      <c r="K288" s="877"/>
      <c r="L288" s="877"/>
      <c r="EA288" s="1162"/>
      <c r="EB288" s="1162"/>
      <c r="EC288" s="1162"/>
      <c r="ED288" s="1162"/>
      <c r="EE288" s="1162"/>
      <c r="EF288" s="1162"/>
      <c r="EG288" s="1162"/>
      <c r="EH288" s="1162"/>
      <c r="EI288" s="1162"/>
      <c r="EJ288" s="1162"/>
      <c r="EK288" s="1162"/>
      <c r="EL288" s="1162"/>
      <c r="EM288" s="1162"/>
    </row>
    <row r="289" spans="1:143" s="875" customFormat="1">
      <c r="A289" s="877"/>
      <c r="B289" s="877"/>
      <c r="C289" s="877"/>
      <c r="D289" s="877"/>
      <c r="E289" s="877"/>
      <c r="F289" s="877"/>
      <c r="G289" s="877"/>
      <c r="H289" s="877"/>
      <c r="I289" s="877"/>
      <c r="J289" s="877"/>
      <c r="K289" s="877"/>
      <c r="L289" s="877"/>
      <c r="EA289" s="1162"/>
      <c r="EB289" s="1162"/>
      <c r="EC289" s="1162"/>
      <c r="ED289" s="1162"/>
      <c r="EE289" s="1162"/>
      <c r="EF289" s="1162"/>
      <c r="EG289" s="1162"/>
      <c r="EH289" s="1162"/>
      <c r="EI289" s="1162"/>
      <c r="EJ289" s="1162"/>
      <c r="EK289" s="1162"/>
      <c r="EL289" s="1162"/>
      <c r="EM289" s="1162"/>
    </row>
    <row r="290" spans="1:143" s="875" customFormat="1">
      <c r="A290" s="877"/>
      <c r="B290" s="877"/>
      <c r="C290" s="877"/>
      <c r="D290" s="877"/>
      <c r="E290" s="877"/>
      <c r="F290" s="877"/>
      <c r="G290" s="877"/>
      <c r="H290" s="877"/>
      <c r="I290" s="877"/>
      <c r="J290" s="877"/>
      <c r="K290" s="877"/>
      <c r="L290" s="877"/>
      <c r="EA290" s="1162"/>
      <c r="EB290" s="1162"/>
      <c r="EC290" s="1162"/>
      <c r="ED290" s="1162"/>
      <c r="EE290" s="1162"/>
      <c r="EF290" s="1162"/>
      <c r="EG290" s="1162"/>
      <c r="EH290" s="1162"/>
      <c r="EI290" s="1162"/>
      <c r="EJ290" s="1162"/>
      <c r="EK290" s="1162"/>
      <c r="EL290" s="1162"/>
      <c r="EM290" s="1162"/>
    </row>
    <row r="291" spans="1:143" s="875" customFormat="1">
      <c r="A291" s="877"/>
      <c r="B291" s="877"/>
      <c r="C291" s="877"/>
      <c r="D291" s="877"/>
      <c r="E291" s="877"/>
      <c r="F291" s="877"/>
      <c r="G291" s="877"/>
      <c r="H291" s="877"/>
      <c r="I291" s="877"/>
      <c r="J291" s="877"/>
      <c r="K291" s="877"/>
      <c r="L291" s="877"/>
      <c r="EA291" s="1162"/>
      <c r="EB291" s="1162"/>
      <c r="EC291" s="1162"/>
      <c r="ED291" s="1162"/>
      <c r="EE291" s="1162"/>
      <c r="EF291" s="1162"/>
      <c r="EG291" s="1162"/>
      <c r="EH291" s="1162"/>
      <c r="EI291" s="1162"/>
      <c r="EJ291" s="1162"/>
      <c r="EK291" s="1162"/>
      <c r="EL291" s="1162"/>
      <c r="EM291" s="1162"/>
    </row>
    <row r="292" spans="1:143" s="875" customFormat="1">
      <c r="A292" s="877"/>
      <c r="B292" s="877"/>
      <c r="C292" s="877"/>
      <c r="D292" s="877"/>
      <c r="E292" s="877"/>
      <c r="F292" s="877"/>
      <c r="G292" s="877"/>
      <c r="H292" s="877"/>
      <c r="I292" s="877"/>
      <c r="J292" s="877"/>
      <c r="K292" s="877"/>
      <c r="L292" s="877"/>
      <c r="EA292" s="1162"/>
      <c r="EB292" s="1162"/>
      <c r="EC292" s="1162"/>
      <c r="ED292" s="1162"/>
      <c r="EE292" s="1162"/>
      <c r="EF292" s="1162"/>
      <c r="EG292" s="1162"/>
      <c r="EH292" s="1162"/>
      <c r="EI292" s="1162"/>
      <c r="EJ292" s="1162"/>
      <c r="EK292" s="1162"/>
      <c r="EL292" s="1162"/>
      <c r="EM292" s="1162"/>
    </row>
    <row r="293" spans="1:143" s="875" customFormat="1">
      <c r="A293" s="877"/>
      <c r="B293" s="877"/>
      <c r="C293" s="877"/>
      <c r="D293" s="877"/>
      <c r="E293" s="877"/>
      <c r="F293" s="877"/>
      <c r="G293" s="877"/>
      <c r="H293" s="877"/>
      <c r="I293" s="877"/>
      <c r="J293" s="877"/>
      <c r="K293" s="877"/>
      <c r="L293" s="877"/>
      <c r="EA293" s="1162"/>
      <c r="EB293" s="1162"/>
      <c r="EC293" s="1162"/>
      <c r="ED293" s="1162"/>
      <c r="EE293" s="1162"/>
      <c r="EF293" s="1162"/>
      <c r="EG293" s="1162"/>
      <c r="EH293" s="1162"/>
      <c r="EI293" s="1162"/>
      <c r="EJ293" s="1162"/>
      <c r="EK293" s="1162"/>
      <c r="EL293" s="1162"/>
      <c r="EM293" s="1162"/>
    </row>
    <row r="294" spans="1:143" s="875" customFormat="1">
      <c r="A294" s="877"/>
      <c r="B294" s="877"/>
      <c r="C294" s="877"/>
      <c r="D294" s="877"/>
      <c r="E294" s="877"/>
      <c r="F294" s="877"/>
      <c r="G294" s="877"/>
      <c r="H294" s="877"/>
      <c r="I294" s="877"/>
      <c r="J294" s="877"/>
      <c r="K294" s="877"/>
      <c r="L294" s="877"/>
      <c r="EA294" s="1162"/>
      <c r="EB294" s="1162"/>
      <c r="EC294" s="1162"/>
      <c r="ED294" s="1162"/>
      <c r="EE294" s="1162"/>
      <c r="EF294" s="1162"/>
      <c r="EG294" s="1162"/>
      <c r="EH294" s="1162"/>
      <c r="EI294" s="1162"/>
      <c r="EJ294" s="1162"/>
      <c r="EK294" s="1162"/>
      <c r="EL294" s="1162"/>
      <c r="EM294" s="1162"/>
    </row>
    <row r="295" spans="1:143" s="875" customFormat="1">
      <c r="A295" s="877"/>
      <c r="B295" s="877"/>
      <c r="C295" s="877"/>
      <c r="D295" s="877"/>
      <c r="E295" s="877"/>
      <c r="F295" s="877"/>
      <c r="G295" s="877"/>
      <c r="H295" s="877"/>
      <c r="I295" s="877"/>
      <c r="J295" s="877"/>
      <c r="K295" s="877"/>
      <c r="L295" s="877"/>
      <c r="EA295" s="1162"/>
      <c r="EB295" s="1162"/>
      <c r="EC295" s="1162"/>
      <c r="ED295" s="1162"/>
      <c r="EE295" s="1162"/>
      <c r="EF295" s="1162"/>
      <c r="EG295" s="1162"/>
      <c r="EH295" s="1162"/>
      <c r="EI295" s="1162"/>
      <c r="EJ295" s="1162"/>
      <c r="EK295" s="1162"/>
      <c r="EL295" s="1162"/>
      <c r="EM295" s="1162"/>
    </row>
    <row r="296" spans="1:143" s="875" customFormat="1">
      <c r="A296" s="877"/>
      <c r="B296" s="877"/>
      <c r="C296" s="877"/>
      <c r="D296" s="877"/>
      <c r="E296" s="877"/>
      <c r="F296" s="877"/>
      <c r="G296" s="877"/>
      <c r="H296" s="877"/>
      <c r="I296" s="877"/>
      <c r="J296" s="877"/>
      <c r="K296" s="877"/>
      <c r="L296" s="877"/>
      <c r="EA296" s="1162"/>
      <c r="EB296" s="1162"/>
      <c r="EC296" s="1162"/>
      <c r="ED296" s="1162"/>
      <c r="EE296" s="1162"/>
      <c r="EF296" s="1162"/>
      <c r="EG296" s="1162"/>
      <c r="EH296" s="1162"/>
      <c r="EI296" s="1162"/>
      <c r="EJ296" s="1162"/>
      <c r="EK296" s="1162"/>
      <c r="EL296" s="1162"/>
      <c r="EM296" s="1162"/>
    </row>
    <row r="297" spans="1:143" s="875" customFormat="1">
      <c r="A297" s="877"/>
      <c r="B297" s="877"/>
      <c r="C297" s="877"/>
      <c r="D297" s="877"/>
      <c r="E297" s="877"/>
      <c r="F297" s="877"/>
      <c r="G297" s="877"/>
      <c r="H297" s="877"/>
      <c r="I297" s="877"/>
      <c r="J297" s="877"/>
      <c r="K297" s="877"/>
      <c r="L297" s="877"/>
      <c r="EA297" s="1162"/>
      <c r="EB297" s="1162"/>
      <c r="EC297" s="1162"/>
      <c r="ED297" s="1162"/>
      <c r="EE297" s="1162"/>
      <c r="EF297" s="1162"/>
      <c r="EG297" s="1162"/>
      <c r="EH297" s="1162"/>
      <c r="EI297" s="1162"/>
      <c r="EJ297" s="1162"/>
      <c r="EK297" s="1162"/>
      <c r="EL297" s="1162"/>
      <c r="EM297" s="1162"/>
    </row>
    <row r="298" spans="1:143" s="875" customFormat="1">
      <c r="A298" s="877"/>
      <c r="B298" s="877"/>
      <c r="C298" s="877"/>
      <c r="D298" s="877"/>
      <c r="E298" s="877"/>
      <c r="F298" s="877"/>
      <c r="G298" s="877"/>
      <c r="H298" s="877"/>
      <c r="I298" s="877"/>
      <c r="J298" s="877"/>
      <c r="K298" s="877"/>
      <c r="L298" s="877"/>
      <c r="EA298" s="1162"/>
      <c r="EB298" s="1162"/>
      <c r="EC298" s="1162"/>
      <c r="ED298" s="1162"/>
      <c r="EE298" s="1162"/>
      <c r="EF298" s="1162"/>
      <c r="EG298" s="1162"/>
      <c r="EH298" s="1162"/>
      <c r="EI298" s="1162"/>
      <c r="EJ298" s="1162"/>
      <c r="EK298" s="1162"/>
      <c r="EL298" s="1162"/>
      <c r="EM298" s="1162"/>
    </row>
    <row r="299" spans="1:143" s="875" customFormat="1">
      <c r="A299" s="877"/>
      <c r="B299" s="877"/>
      <c r="C299" s="877"/>
      <c r="D299" s="877"/>
      <c r="E299" s="877"/>
      <c r="F299" s="877"/>
      <c r="G299" s="877"/>
      <c r="H299" s="877"/>
      <c r="I299" s="877"/>
      <c r="J299" s="877"/>
      <c r="K299" s="877"/>
      <c r="L299" s="877"/>
      <c r="EA299" s="1162"/>
      <c r="EB299" s="1162"/>
      <c r="EC299" s="1162"/>
      <c r="ED299" s="1162"/>
      <c r="EE299" s="1162"/>
      <c r="EF299" s="1162"/>
      <c r="EG299" s="1162"/>
      <c r="EH299" s="1162"/>
      <c r="EI299" s="1162"/>
      <c r="EJ299" s="1162"/>
      <c r="EK299" s="1162"/>
      <c r="EL299" s="1162"/>
      <c r="EM299" s="1162"/>
    </row>
    <row r="300" spans="1:143" s="875" customFormat="1">
      <c r="A300" s="877"/>
      <c r="B300" s="877"/>
      <c r="C300" s="877"/>
      <c r="D300" s="877"/>
      <c r="E300" s="877"/>
      <c r="F300" s="877"/>
      <c r="G300" s="877"/>
      <c r="H300" s="877"/>
      <c r="I300" s="877"/>
      <c r="J300" s="877"/>
      <c r="K300" s="877"/>
      <c r="L300" s="877"/>
      <c r="EA300" s="1162"/>
      <c r="EB300" s="1162"/>
      <c r="EC300" s="1162"/>
      <c r="ED300" s="1162"/>
      <c r="EE300" s="1162"/>
      <c r="EF300" s="1162"/>
      <c r="EG300" s="1162"/>
      <c r="EH300" s="1162"/>
      <c r="EI300" s="1162"/>
      <c r="EJ300" s="1162"/>
      <c r="EK300" s="1162"/>
      <c r="EL300" s="1162"/>
      <c r="EM300" s="1162"/>
    </row>
    <row r="301" spans="1:143" s="875" customFormat="1">
      <c r="A301" s="877"/>
      <c r="B301" s="877"/>
      <c r="C301" s="877"/>
      <c r="D301" s="877"/>
      <c r="E301" s="877"/>
      <c r="F301" s="877"/>
      <c r="G301" s="877"/>
      <c r="H301" s="877"/>
      <c r="I301" s="877"/>
      <c r="J301" s="877"/>
      <c r="K301" s="877"/>
      <c r="L301" s="877"/>
      <c r="EA301" s="1162"/>
      <c r="EB301" s="1162"/>
      <c r="EC301" s="1162"/>
      <c r="ED301" s="1162"/>
      <c r="EE301" s="1162"/>
      <c r="EF301" s="1162"/>
      <c r="EG301" s="1162"/>
      <c r="EH301" s="1162"/>
      <c r="EI301" s="1162"/>
      <c r="EJ301" s="1162"/>
      <c r="EK301" s="1162"/>
      <c r="EL301" s="1162"/>
      <c r="EM301" s="1162"/>
    </row>
    <row r="302" spans="1:143" s="875" customFormat="1">
      <c r="A302" s="877"/>
      <c r="B302" s="877"/>
      <c r="C302" s="877"/>
      <c r="D302" s="877"/>
      <c r="E302" s="877"/>
      <c r="F302" s="877"/>
      <c r="G302" s="877"/>
      <c r="H302" s="877"/>
      <c r="I302" s="877"/>
      <c r="J302" s="877"/>
      <c r="K302" s="877"/>
      <c r="L302" s="877"/>
      <c r="EA302" s="1162"/>
      <c r="EB302" s="1162"/>
      <c r="EC302" s="1162"/>
      <c r="ED302" s="1162"/>
      <c r="EE302" s="1162"/>
      <c r="EF302" s="1162"/>
      <c r="EG302" s="1162"/>
      <c r="EH302" s="1162"/>
      <c r="EI302" s="1162"/>
      <c r="EJ302" s="1162"/>
      <c r="EK302" s="1162"/>
      <c r="EL302" s="1162"/>
      <c r="EM302" s="1162"/>
    </row>
    <row r="303" spans="1:143" s="875" customFormat="1">
      <c r="A303" s="877"/>
      <c r="B303" s="877"/>
      <c r="C303" s="877"/>
      <c r="D303" s="877"/>
      <c r="E303" s="877"/>
      <c r="F303" s="877"/>
      <c r="G303" s="877"/>
      <c r="H303" s="877"/>
      <c r="I303" s="877"/>
      <c r="J303" s="877"/>
      <c r="K303" s="877"/>
      <c r="L303" s="877"/>
      <c r="EA303" s="1162"/>
      <c r="EB303" s="1162"/>
      <c r="EC303" s="1162"/>
      <c r="ED303" s="1162"/>
      <c r="EE303" s="1162"/>
      <c r="EF303" s="1162"/>
      <c r="EG303" s="1162"/>
      <c r="EH303" s="1162"/>
      <c r="EI303" s="1162"/>
      <c r="EJ303" s="1162"/>
      <c r="EK303" s="1162"/>
      <c r="EL303" s="1162"/>
      <c r="EM303" s="1162"/>
    </row>
    <row r="304" spans="1:143" s="875" customFormat="1">
      <c r="A304" s="877"/>
      <c r="B304" s="877"/>
      <c r="C304" s="877"/>
      <c r="D304" s="877"/>
      <c r="E304" s="877"/>
      <c r="F304" s="877"/>
      <c r="G304" s="877"/>
      <c r="H304" s="877"/>
      <c r="I304" s="877"/>
      <c r="J304" s="877"/>
      <c r="K304" s="877"/>
      <c r="L304" s="877"/>
      <c r="EA304" s="1162"/>
      <c r="EB304" s="1162"/>
      <c r="EC304" s="1162"/>
      <c r="ED304" s="1162"/>
      <c r="EE304" s="1162"/>
      <c r="EF304" s="1162"/>
      <c r="EG304" s="1162"/>
      <c r="EH304" s="1162"/>
      <c r="EI304" s="1162"/>
      <c r="EJ304" s="1162"/>
      <c r="EK304" s="1162"/>
      <c r="EL304" s="1162"/>
      <c r="EM304" s="1162"/>
    </row>
    <row r="305" spans="1:143" s="875" customFormat="1">
      <c r="A305" s="877"/>
      <c r="B305" s="877"/>
      <c r="C305" s="877"/>
      <c r="D305" s="877"/>
      <c r="E305" s="877"/>
      <c r="F305" s="877"/>
      <c r="G305" s="877"/>
      <c r="H305" s="877"/>
      <c r="I305" s="877"/>
      <c r="J305" s="877"/>
      <c r="K305" s="877"/>
      <c r="L305" s="877"/>
      <c r="EA305" s="1162"/>
      <c r="EB305" s="1162"/>
      <c r="EC305" s="1162"/>
      <c r="ED305" s="1162"/>
      <c r="EE305" s="1162"/>
      <c r="EF305" s="1162"/>
      <c r="EG305" s="1162"/>
      <c r="EH305" s="1162"/>
      <c r="EI305" s="1162"/>
      <c r="EJ305" s="1162"/>
      <c r="EK305" s="1162"/>
      <c r="EL305" s="1162"/>
      <c r="EM305" s="1162"/>
    </row>
    <row r="306" spans="1:143" s="875" customFormat="1">
      <c r="A306" s="877"/>
      <c r="B306" s="877"/>
      <c r="C306" s="877"/>
      <c r="D306" s="877"/>
      <c r="E306" s="877"/>
      <c r="F306" s="877"/>
      <c r="G306" s="877"/>
      <c r="H306" s="877"/>
      <c r="I306" s="877"/>
      <c r="J306" s="877"/>
      <c r="K306" s="877"/>
      <c r="L306" s="877"/>
      <c r="EA306" s="1162"/>
      <c r="EB306" s="1162"/>
      <c r="EC306" s="1162"/>
      <c r="ED306" s="1162"/>
      <c r="EE306" s="1162"/>
      <c r="EF306" s="1162"/>
      <c r="EG306" s="1162"/>
      <c r="EH306" s="1162"/>
      <c r="EI306" s="1162"/>
      <c r="EJ306" s="1162"/>
      <c r="EK306" s="1162"/>
      <c r="EL306" s="1162"/>
      <c r="EM306" s="1162"/>
    </row>
    <row r="307" spans="1:143" s="875" customFormat="1">
      <c r="A307" s="877"/>
      <c r="B307" s="877"/>
      <c r="C307" s="877"/>
      <c r="D307" s="877"/>
      <c r="E307" s="877"/>
      <c r="F307" s="877"/>
      <c r="G307" s="877"/>
      <c r="H307" s="877"/>
      <c r="I307" s="877"/>
      <c r="J307" s="877"/>
      <c r="K307" s="877"/>
      <c r="L307" s="877"/>
      <c r="EA307" s="1162"/>
      <c r="EB307" s="1162"/>
      <c r="EC307" s="1162"/>
      <c r="ED307" s="1162"/>
      <c r="EE307" s="1162"/>
      <c r="EF307" s="1162"/>
      <c r="EG307" s="1162"/>
      <c r="EH307" s="1162"/>
      <c r="EI307" s="1162"/>
      <c r="EJ307" s="1162"/>
      <c r="EK307" s="1162"/>
      <c r="EL307" s="1162"/>
      <c r="EM307" s="1162"/>
    </row>
    <row r="308" spans="1:143" s="875" customFormat="1">
      <c r="A308" s="877"/>
      <c r="B308" s="877"/>
      <c r="C308" s="877"/>
      <c r="D308" s="877"/>
      <c r="E308" s="877"/>
      <c r="F308" s="877"/>
      <c r="G308" s="877"/>
      <c r="H308" s="877"/>
      <c r="I308" s="877"/>
      <c r="J308" s="877"/>
      <c r="K308" s="877"/>
      <c r="L308" s="877"/>
      <c r="EA308" s="1162"/>
      <c r="EB308" s="1162"/>
      <c r="EC308" s="1162"/>
      <c r="ED308" s="1162"/>
      <c r="EE308" s="1162"/>
      <c r="EF308" s="1162"/>
      <c r="EG308" s="1162"/>
      <c r="EH308" s="1162"/>
      <c r="EI308" s="1162"/>
      <c r="EJ308" s="1162"/>
      <c r="EK308" s="1162"/>
      <c r="EL308" s="1162"/>
      <c r="EM308" s="1162"/>
    </row>
    <row r="309" spans="1:143" s="875" customFormat="1">
      <c r="A309" s="877"/>
      <c r="B309" s="877"/>
      <c r="C309" s="877"/>
      <c r="D309" s="877"/>
      <c r="E309" s="877"/>
      <c r="F309" s="877"/>
      <c r="G309" s="877"/>
      <c r="H309" s="877"/>
      <c r="I309" s="877"/>
      <c r="J309" s="877"/>
      <c r="K309" s="877"/>
      <c r="L309" s="877"/>
      <c r="EA309" s="1162"/>
      <c r="EB309" s="1162"/>
      <c r="EC309" s="1162"/>
      <c r="ED309" s="1162"/>
      <c r="EE309" s="1162"/>
      <c r="EF309" s="1162"/>
      <c r="EG309" s="1162"/>
      <c r="EH309" s="1162"/>
      <c r="EI309" s="1162"/>
      <c r="EJ309" s="1162"/>
      <c r="EK309" s="1162"/>
      <c r="EL309" s="1162"/>
      <c r="EM309" s="1162"/>
    </row>
    <row r="310" spans="1:143" s="875" customFormat="1">
      <c r="A310" s="877"/>
      <c r="B310" s="877"/>
      <c r="C310" s="877"/>
      <c r="D310" s="877"/>
      <c r="E310" s="877"/>
      <c r="F310" s="877"/>
      <c r="G310" s="877"/>
      <c r="H310" s="877"/>
      <c r="I310" s="877"/>
      <c r="J310" s="877"/>
      <c r="K310" s="877"/>
      <c r="L310" s="877"/>
      <c r="EA310" s="1162"/>
      <c r="EB310" s="1162"/>
      <c r="EC310" s="1162"/>
      <c r="ED310" s="1162"/>
      <c r="EE310" s="1162"/>
      <c r="EF310" s="1162"/>
      <c r="EG310" s="1162"/>
      <c r="EH310" s="1162"/>
      <c r="EI310" s="1162"/>
      <c r="EJ310" s="1162"/>
      <c r="EK310" s="1162"/>
      <c r="EL310" s="1162"/>
      <c r="EM310" s="1162"/>
    </row>
    <row r="311" spans="1:143" s="875" customFormat="1">
      <c r="A311" s="877"/>
      <c r="B311" s="877"/>
      <c r="C311" s="877"/>
      <c r="D311" s="877"/>
      <c r="E311" s="877"/>
      <c r="F311" s="877"/>
      <c r="G311" s="877"/>
      <c r="H311" s="877"/>
      <c r="I311" s="877"/>
      <c r="J311" s="877"/>
      <c r="K311" s="877"/>
      <c r="L311" s="877"/>
      <c r="EA311" s="1162"/>
      <c r="EB311" s="1162"/>
      <c r="EC311" s="1162"/>
      <c r="ED311" s="1162"/>
      <c r="EE311" s="1162"/>
      <c r="EF311" s="1162"/>
      <c r="EG311" s="1162"/>
      <c r="EH311" s="1162"/>
      <c r="EI311" s="1162"/>
      <c r="EJ311" s="1162"/>
      <c r="EK311" s="1162"/>
      <c r="EL311" s="1162"/>
      <c r="EM311" s="1162"/>
    </row>
    <row r="312" spans="1:143" s="875" customFormat="1">
      <c r="A312" s="877"/>
      <c r="B312" s="877"/>
      <c r="C312" s="877"/>
      <c r="D312" s="877"/>
      <c r="E312" s="877"/>
      <c r="F312" s="877"/>
      <c r="G312" s="877"/>
      <c r="H312" s="877"/>
      <c r="I312" s="877"/>
      <c r="J312" s="877"/>
      <c r="K312" s="877"/>
      <c r="L312" s="877"/>
      <c r="EA312" s="1162"/>
      <c r="EB312" s="1162"/>
      <c r="EC312" s="1162"/>
      <c r="ED312" s="1162"/>
      <c r="EE312" s="1162"/>
      <c r="EF312" s="1162"/>
      <c r="EG312" s="1162"/>
      <c r="EH312" s="1162"/>
      <c r="EI312" s="1162"/>
      <c r="EJ312" s="1162"/>
      <c r="EK312" s="1162"/>
      <c r="EL312" s="1162"/>
      <c r="EM312" s="1162"/>
    </row>
    <row r="313" spans="1:143" s="875" customFormat="1">
      <c r="A313" s="877"/>
      <c r="B313" s="877"/>
      <c r="C313" s="877"/>
      <c r="D313" s="877"/>
      <c r="E313" s="877"/>
      <c r="F313" s="877"/>
      <c r="G313" s="877"/>
      <c r="H313" s="877"/>
      <c r="I313" s="877"/>
      <c r="J313" s="877"/>
      <c r="K313" s="877"/>
      <c r="L313" s="877"/>
      <c r="EA313" s="1162"/>
      <c r="EB313" s="1162"/>
      <c r="EC313" s="1162"/>
      <c r="ED313" s="1162"/>
      <c r="EE313" s="1162"/>
      <c r="EF313" s="1162"/>
      <c r="EG313" s="1162"/>
      <c r="EH313" s="1162"/>
      <c r="EI313" s="1162"/>
      <c r="EJ313" s="1162"/>
      <c r="EK313" s="1162"/>
      <c r="EL313" s="1162"/>
      <c r="EM313" s="1162"/>
    </row>
    <row r="314" spans="1:143" s="875" customFormat="1">
      <c r="A314" s="877"/>
      <c r="B314" s="877"/>
      <c r="C314" s="877"/>
      <c r="D314" s="877"/>
      <c r="E314" s="877"/>
      <c r="F314" s="877"/>
      <c r="G314" s="877"/>
      <c r="H314" s="877"/>
      <c r="I314" s="877"/>
      <c r="J314" s="877"/>
      <c r="K314" s="877"/>
      <c r="L314" s="877"/>
      <c r="EA314" s="1162"/>
      <c r="EB314" s="1162"/>
      <c r="EC314" s="1162"/>
      <c r="ED314" s="1162"/>
      <c r="EE314" s="1162"/>
      <c r="EF314" s="1162"/>
      <c r="EG314" s="1162"/>
      <c r="EH314" s="1162"/>
      <c r="EI314" s="1162"/>
      <c r="EJ314" s="1162"/>
      <c r="EK314" s="1162"/>
      <c r="EL314" s="1162"/>
      <c r="EM314" s="1162"/>
    </row>
    <row r="315" spans="1:143" s="875" customFormat="1">
      <c r="A315" s="877"/>
      <c r="B315" s="877"/>
      <c r="C315" s="877"/>
      <c r="D315" s="877"/>
      <c r="E315" s="877"/>
      <c r="F315" s="877"/>
      <c r="G315" s="877"/>
      <c r="H315" s="877"/>
      <c r="I315" s="877"/>
      <c r="J315" s="877"/>
      <c r="K315" s="877"/>
      <c r="L315" s="877"/>
      <c r="EA315" s="1162"/>
      <c r="EB315" s="1162"/>
      <c r="EC315" s="1162"/>
      <c r="ED315" s="1162"/>
      <c r="EE315" s="1162"/>
      <c r="EF315" s="1162"/>
      <c r="EG315" s="1162"/>
      <c r="EH315" s="1162"/>
      <c r="EI315" s="1162"/>
      <c r="EJ315" s="1162"/>
      <c r="EK315" s="1162"/>
      <c r="EL315" s="1162"/>
      <c r="EM315" s="1162"/>
    </row>
    <row r="316" spans="1:143" s="875" customFormat="1">
      <c r="A316" s="877"/>
      <c r="B316" s="877"/>
      <c r="C316" s="877"/>
      <c r="D316" s="877"/>
      <c r="E316" s="877"/>
      <c r="F316" s="877"/>
      <c r="G316" s="877"/>
      <c r="H316" s="877"/>
      <c r="I316" s="877"/>
      <c r="J316" s="877"/>
      <c r="K316" s="877"/>
      <c r="L316" s="877"/>
      <c r="EA316" s="1162"/>
      <c r="EB316" s="1162"/>
      <c r="EC316" s="1162"/>
      <c r="ED316" s="1162"/>
      <c r="EE316" s="1162"/>
      <c r="EF316" s="1162"/>
      <c r="EG316" s="1162"/>
      <c r="EH316" s="1162"/>
      <c r="EI316" s="1162"/>
      <c r="EJ316" s="1162"/>
      <c r="EK316" s="1162"/>
      <c r="EL316" s="1162"/>
      <c r="EM316" s="1162"/>
    </row>
    <row r="317" spans="1:143" s="875" customFormat="1">
      <c r="A317" s="877"/>
      <c r="B317" s="877"/>
      <c r="C317" s="877"/>
      <c r="D317" s="877"/>
      <c r="E317" s="877"/>
      <c r="F317" s="877"/>
      <c r="G317" s="877"/>
      <c r="H317" s="877"/>
      <c r="I317" s="877"/>
      <c r="J317" s="877"/>
      <c r="K317" s="877"/>
      <c r="L317" s="877"/>
      <c r="EA317" s="1162"/>
      <c r="EB317" s="1162"/>
      <c r="EC317" s="1162"/>
      <c r="ED317" s="1162"/>
      <c r="EE317" s="1162"/>
      <c r="EF317" s="1162"/>
      <c r="EG317" s="1162"/>
      <c r="EH317" s="1162"/>
      <c r="EI317" s="1162"/>
      <c r="EJ317" s="1162"/>
      <c r="EK317" s="1162"/>
      <c r="EL317" s="1162"/>
      <c r="EM317" s="1162"/>
    </row>
    <row r="318" spans="1:143" s="875" customFormat="1">
      <c r="A318" s="877"/>
      <c r="B318" s="877"/>
      <c r="C318" s="877"/>
      <c r="D318" s="877"/>
      <c r="E318" s="877"/>
      <c r="F318" s="877"/>
      <c r="G318" s="877"/>
      <c r="H318" s="877"/>
      <c r="I318" s="877"/>
      <c r="J318" s="877"/>
      <c r="K318" s="877"/>
      <c r="L318" s="877"/>
      <c r="EA318" s="1162"/>
      <c r="EB318" s="1162"/>
      <c r="EC318" s="1162"/>
      <c r="ED318" s="1162"/>
      <c r="EE318" s="1162"/>
      <c r="EF318" s="1162"/>
      <c r="EG318" s="1162"/>
      <c r="EH318" s="1162"/>
      <c r="EI318" s="1162"/>
      <c r="EJ318" s="1162"/>
      <c r="EK318" s="1162"/>
      <c r="EL318" s="1162"/>
      <c r="EM318" s="1162"/>
    </row>
    <row r="319" spans="1:143" s="875" customFormat="1">
      <c r="A319" s="877"/>
      <c r="B319" s="877"/>
      <c r="C319" s="877"/>
      <c r="D319" s="877"/>
      <c r="E319" s="877"/>
      <c r="F319" s="877"/>
      <c r="G319" s="877"/>
      <c r="H319" s="877"/>
      <c r="I319" s="877"/>
      <c r="J319" s="877"/>
      <c r="K319" s="877"/>
      <c r="L319" s="877"/>
      <c r="EA319" s="1162"/>
      <c r="EB319" s="1162"/>
      <c r="EC319" s="1162"/>
      <c r="ED319" s="1162"/>
      <c r="EE319" s="1162"/>
      <c r="EF319" s="1162"/>
      <c r="EG319" s="1162"/>
      <c r="EH319" s="1162"/>
      <c r="EI319" s="1162"/>
      <c r="EJ319" s="1162"/>
      <c r="EK319" s="1162"/>
      <c r="EL319" s="1162"/>
      <c r="EM319" s="1162"/>
    </row>
    <row r="320" spans="1:143" s="875" customFormat="1">
      <c r="A320" s="877"/>
      <c r="B320" s="877"/>
      <c r="C320" s="877"/>
      <c r="D320" s="877"/>
      <c r="E320" s="877"/>
      <c r="F320" s="877"/>
      <c r="G320" s="877"/>
      <c r="H320" s="877"/>
      <c r="I320" s="877"/>
      <c r="J320" s="877"/>
      <c r="K320" s="877"/>
      <c r="L320" s="877"/>
      <c r="EA320" s="1162"/>
      <c r="EB320" s="1162"/>
      <c r="EC320" s="1162"/>
      <c r="ED320" s="1162"/>
      <c r="EE320" s="1162"/>
      <c r="EF320" s="1162"/>
      <c r="EG320" s="1162"/>
      <c r="EH320" s="1162"/>
      <c r="EI320" s="1162"/>
      <c r="EJ320" s="1162"/>
      <c r="EK320" s="1162"/>
      <c r="EL320" s="1162"/>
      <c r="EM320" s="1162"/>
    </row>
    <row r="321" spans="1:143" s="875" customFormat="1">
      <c r="A321" s="877"/>
      <c r="B321" s="877"/>
      <c r="C321" s="877"/>
      <c r="D321" s="877"/>
      <c r="E321" s="877"/>
      <c r="F321" s="877"/>
      <c r="G321" s="877"/>
      <c r="H321" s="877"/>
      <c r="I321" s="877"/>
      <c r="J321" s="877"/>
      <c r="K321" s="877"/>
      <c r="L321" s="877"/>
      <c r="EA321" s="1162"/>
      <c r="EB321" s="1162"/>
      <c r="EC321" s="1162"/>
      <c r="ED321" s="1162"/>
      <c r="EE321" s="1162"/>
      <c r="EF321" s="1162"/>
      <c r="EG321" s="1162"/>
      <c r="EH321" s="1162"/>
      <c r="EI321" s="1162"/>
      <c r="EJ321" s="1162"/>
      <c r="EK321" s="1162"/>
      <c r="EL321" s="1162"/>
      <c r="EM321" s="1162"/>
    </row>
    <row r="322" spans="1:143" s="875" customFormat="1">
      <c r="A322" s="877"/>
      <c r="B322" s="877"/>
      <c r="C322" s="877"/>
      <c r="D322" s="877"/>
      <c r="E322" s="877"/>
      <c r="F322" s="877"/>
      <c r="G322" s="877"/>
      <c r="H322" s="877"/>
      <c r="I322" s="877"/>
      <c r="J322" s="877"/>
      <c r="K322" s="877"/>
      <c r="L322" s="877"/>
      <c r="EA322" s="1162"/>
      <c r="EB322" s="1162"/>
      <c r="EC322" s="1162"/>
      <c r="ED322" s="1162"/>
      <c r="EE322" s="1162"/>
      <c r="EF322" s="1162"/>
      <c r="EG322" s="1162"/>
      <c r="EH322" s="1162"/>
      <c r="EI322" s="1162"/>
      <c r="EJ322" s="1162"/>
      <c r="EK322" s="1162"/>
      <c r="EL322" s="1162"/>
      <c r="EM322" s="1162"/>
    </row>
    <row r="323" spans="1:143" s="875" customFormat="1">
      <c r="A323" s="877"/>
      <c r="B323" s="877"/>
      <c r="C323" s="877"/>
      <c r="D323" s="877"/>
      <c r="E323" s="877"/>
      <c r="F323" s="877"/>
      <c r="G323" s="877"/>
      <c r="H323" s="877"/>
      <c r="I323" s="877"/>
      <c r="J323" s="877"/>
      <c r="K323" s="877"/>
      <c r="L323" s="877"/>
      <c r="EA323" s="1162"/>
      <c r="EB323" s="1162"/>
      <c r="EC323" s="1162"/>
      <c r="ED323" s="1162"/>
      <c r="EE323" s="1162"/>
      <c r="EF323" s="1162"/>
      <c r="EG323" s="1162"/>
      <c r="EH323" s="1162"/>
      <c r="EI323" s="1162"/>
      <c r="EJ323" s="1162"/>
      <c r="EK323" s="1162"/>
      <c r="EL323" s="1162"/>
      <c r="EM323" s="1162"/>
    </row>
    <row r="324" spans="1:143" s="875" customFormat="1">
      <c r="A324" s="877"/>
      <c r="B324" s="877"/>
      <c r="C324" s="877"/>
      <c r="D324" s="877"/>
      <c r="E324" s="877"/>
      <c r="F324" s="877"/>
      <c r="G324" s="877"/>
      <c r="H324" s="877"/>
      <c r="I324" s="877"/>
      <c r="J324" s="877"/>
      <c r="K324" s="877"/>
      <c r="L324" s="877"/>
      <c r="EA324" s="1162"/>
      <c r="EB324" s="1162"/>
      <c r="EC324" s="1162"/>
      <c r="ED324" s="1162"/>
      <c r="EE324" s="1162"/>
      <c r="EF324" s="1162"/>
      <c r="EG324" s="1162"/>
      <c r="EH324" s="1162"/>
      <c r="EI324" s="1162"/>
      <c r="EJ324" s="1162"/>
      <c r="EK324" s="1162"/>
      <c r="EL324" s="1162"/>
      <c r="EM324" s="1162"/>
    </row>
    <row r="325" spans="1:143" s="875" customFormat="1">
      <c r="A325" s="877"/>
      <c r="B325" s="877"/>
      <c r="C325" s="877"/>
      <c r="D325" s="877"/>
      <c r="E325" s="877"/>
      <c r="F325" s="877"/>
      <c r="G325" s="877"/>
      <c r="H325" s="877"/>
      <c r="I325" s="877"/>
      <c r="J325" s="877"/>
      <c r="K325" s="877"/>
      <c r="L325" s="877"/>
      <c r="EA325" s="1162"/>
      <c r="EB325" s="1162"/>
      <c r="EC325" s="1162"/>
      <c r="ED325" s="1162"/>
      <c r="EE325" s="1162"/>
      <c r="EF325" s="1162"/>
      <c r="EG325" s="1162"/>
      <c r="EH325" s="1162"/>
      <c r="EI325" s="1162"/>
      <c r="EJ325" s="1162"/>
      <c r="EK325" s="1162"/>
      <c r="EL325" s="1162"/>
      <c r="EM325" s="1162"/>
    </row>
    <row r="326" spans="1:143" s="875" customFormat="1">
      <c r="A326" s="877"/>
      <c r="B326" s="877"/>
      <c r="C326" s="877"/>
      <c r="D326" s="877"/>
      <c r="E326" s="877"/>
      <c r="F326" s="877"/>
      <c r="G326" s="877"/>
      <c r="H326" s="877"/>
      <c r="I326" s="877"/>
      <c r="J326" s="877"/>
      <c r="K326" s="877"/>
      <c r="L326" s="877"/>
      <c r="EA326" s="1162"/>
      <c r="EB326" s="1162"/>
      <c r="EC326" s="1162"/>
      <c r="ED326" s="1162"/>
      <c r="EE326" s="1162"/>
      <c r="EF326" s="1162"/>
      <c r="EG326" s="1162"/>
      <c r="EH326" s="1162"/>
      <c r="EI326" s="1162"/>
      <c r="EJ326" s="1162"/>
      <c r="EK326" s="1162"/>
      <c r="EL326" s="1162"/>
      <c r="EM326" s="1162"/>
    </row>
    <row r="327" spans="1:143" s="875" customFormat="1">
      <c r="A327" s="877"/>
      <c r="B327" s="877"/>
      <c r="C327" s="877"/>
      <c r="D327" s="877"/>
      <c r="E327" s="877"/>
      <c r="F327" s="877"/>
      <c r="G327" s="877"/>
      <c r="H327" s="877"/>
      <c r="I327" s="877"/>
      <c r="J327" s="877"/>
      <c r="K327" s="877"/>
      <c r="L327" s="877"/>
      <c r="EA327" s="1162"/>
      <c r="EB327" s="1162"/>
      <c r="EC327" s="1162"/>
      <c r="ED327" s="1162"/>
      <c r="EE327" s="1162"/>
      <c r="EF327" s="1162"/>
      <c r="EG327" s="1162"/>
      <c r="EH327" s="1162"/>
      <c r="EI327" s="1162"/>
      <c r="EJ327" s="1162"/>
      <c r="EK327" s="1162"/>
      <c r="EL327" s="1162"/>
      <c r="EM327" s="1162"/>
    </row>
    <row r="328" spans="1:143" s="875" customFormat="1">
      <c r="A328" s="877"/>
      <c r="B328" s="877"/>
      <c r="C328" s="877"/>
      <c r="D328" s="877"/>
      <c r="E328" s="877"/>
      <c r="F328" s="877"/>
      <c r="G328" s="877"/>
      <c r="H328" s="877"/>
      <c r="I328" s="877"/>
      <c r="J328" s="877"/>
      <c r="K328" s="877"/>
      <c r="L328" s="877"/>
      <c r="EA328" s="1162"/>
      <c r="EB328" s="1162"/>
      <c r="EC328" s="1162"/>
      <c r="ED328" s="1162"/>
      <c r="EE328" s="1162"/>
      <c r="EF328" s="1162"/>
      <c r="EG328" s="1162"/>
      <c r="EH328" s="1162"/>
      <c r="EI328" s="1162"/>
      <c r="EJ328" s="1162"/>
      <c r="EK328" s="1162"/>
      <c r="EL328" s="1162"/>
      <c r="EM328" s="1162"/>
    </row>
    <row r="329" spans="1:143" s="875" customFormat="1">
      <c r="A329" s="877"/>
      <c r="B329" s="877"/>
      <c r="C329" s="877"/>
      <c r="D329" s="877"/>
      <c r="E329" s="877"/>
      <c r="F329" s="877"/>
      <c r="G329" s="877"/>
      <c r="H329" s="877"/>
      <c r="I329" s="877"/>
      <c r="J329" s="877"/>
      <c r="K329" s="877"/>
      <c r="L329" s="877"/>
      <c r="EA329" s="1162"/>
      <c r="EB329" s="1162"/>
      <c r="EC329" s="1162"/>
      <c r="ED329" s="1162"/>
      <c r="EE329" s="1162"/>
      <c r="EF329" s="1162"/>
      <c r="EG329" s="1162"/>
      <c r="EH329" s="1162"/>
      <c r="EI329" s="1162"/>
      <c r="EJ329" s="1162"/>
      <c r="EK329" s="1162"/>
      <c r="EL329" s="1162"/>
      <c r="EM329" s="1162"/>
    </row>
    <row r="330" spans="1:143" s="875" customFormat="1">
      <c r="A330" s="877"/>
      <c r="B330" s="877"/>
      <c r="C330" s="877"/>
      <c r="D330" s="877"/>
      <c r="E330" s="877"/>
      <c r="F330" s="877"/>
      <c r="G330" s="877"/>
      <c r="H330" s="877"/>
      <c r="I330" s="877"/>
      <c r="J330" s="877"/>
      <c r="K330" s="877"/>
      <c r="L330" s="877"/>
      <c r="EA330" s="1162"/>
      <c r="EB330" s="1162"/>
      <c r="EC330" s="1162"/>
      <c r="ED330" s="1162"/>
      <c r="EE330" s="1162"/>
      <c r="EF330" s="1162"/>
      <c r="EG330" s="1162"/>
      <c r="EH330" s="1162"/>
      <c r="EI330" s="1162"/>
      <c r="EJ330" s="1162"/>
      <c r="EK330" s="1162"/>
      <c r="EL330" s="1162"/>
      <c r="EM330" s="1162"/>
    </row>
    <row r="331" spans="1:143" s="875" customFormat="1">
      <c r="A331" s="877"/>
      <c r="B331" s="877"/>
      <c r="C331" s="877"/>
      <c r="D331" s="877"/>
      <c r="E331" s="877"/>
      <c r="F331" s="877"/>
      <c r="G331" s="877"/>
      <c r="H331" s="877"/>
      <c r="I331" s="877"/>
      <c r="J331" s="877"/>
      <c r="K331" s="877"/>
      <c r="L331" s="877"/>
      <c r="EA331" s="1162"/>
      <c r="EB331" s="1162"/>
      <c r="EC331" s="1162"/>
      <c r="ED331" s="1162"/>
      <c r="EE331" s="1162"/>
      <c r="EF331" s="1162"/>
      <c r="EG331" s="1162"/>
      <c r="EH331" s="1162"/>
      <c r="EI331" s="1162"/>
      <c r="EJ331" s="1162"/>
      <c r="EK331" s="1162"/>
      <c r="EL331" s="1162"/>
      <c r="EM331" s="1162"/>
    </row>
    <row r="332" spans="1:143" s="875" customFormat="1">
      <c r="A332" s="877"/>
      <c r="B332" s="877"/>
      <c r="C332" s="877"/>
      <c r="D332" s="877"/>
      <c r="E332" s="877"/>
      <c r="F332" s="877"/>
      <c r="G332" s="877"/>
      <c r="H332" s="877"/>
      <c r="I332" s="877"/>
      <c r="J332" s="877"/>
      <c r="K332" s="877"/>
      <c r="L332" s="877"/>
      <c r="EA332" s="1162"/>
      <c r="EB332" s="1162"/>
      <c r="EC332" s="1162"/>
      <c r="ED332" s="1162"/>
      <c r="EE332" s="1162"/>
      <c r="EF332" s="1162"/>
      <c r="EG332" s="1162"/>
      <c r="EH332" s="1162"/>
      <c r="EI332" s="1162"/>
      <c r="EJ332" s="1162"/>
      <c r="EK332" s="1162"/>
      <c r="EL332" s="1162"/>
      <c r="EM332" s="1162"/>
    </row>
    <row r="333" spans="1:143" s="875" customFormat="1">
      <c r="A333" s="877"/>
      <c r="B333" s="877"/>
      <c r="C333" s="877"/>
      <c r="D333" s="877"/>
      <c r="E333" s="877"/>
      <c r="F333" s="877"/>
      <c r="G333" s="877"/>
      <c r="H333" s="877"/>
      <c r="I333" s="877"/>
      <c r="J333" s="877"/>
      <c r="K333" s="877"/>
      <c r="L333" s="877"/>
      <c r="EA333" s="1162"/>
      <c r="EB333" s="1162"/>
      <c r="EC333" s="1162"/>
      <c r="ED333" s="1162"/>
      <c r="EE333" s="1162"/>
      <c r="EF333" s="1162"/>
      <c r="EG333" s="1162"/>
      <c r="EH333" s="1162"/>
      <c r="EI333" s="1162"/>
      <c r="EJ333" s="1162"/>
      <c r="EK333" s="1162"/>
      <c r="EL333" s="1162"/>
      <c r="EM333" s="1162"/>
    </row>
    <row r="334" spans="1:143" s="875" customFormat="1">
      <c r="A334" s="877"/>
      <c r="B334" s="877"/>
      <c r="C334" s="877"/>
      <c r="D334" s="877"/>
      <c r="E334" s="877"/>
      <c r="F334" s="877"/>
      <c r="G334" s="877"/>
      <c r="H334" s="877"/>
      <c r="I334" s="877"/>
      <c r="J334" s="877"/>
      <c r="K334" s="877"/>
      <c r="L334" s="877"/>
      <c r="EA334" s="1162"/>
      <c r="EB334" s="1162"/>
      <c r="EC334" s="1162"/>
      <c r="ED334" s="1162"/>
      <c r="EE334" s="1162"/>
      <c r="EF334" s="1162"/>
      <c r="EG334" s="1162"/>
      <c r="EH334" s="1162"/>
      <c r="EI334" s="1162"/>
      <c r="EJ334" s="1162"/>
      <c r="EK334" s="1162"/>
      <c r="EL334" s="1162"/>
      <c r="EM334" s="1162"/>
    </row>
    <row r="335" spans="1:143" s="875" customFormat="1">
      <c r="A335" s="877"/>
      <c r="B335" s="877"/>
      <c r="C335" s="877"/>
      <c r="D335" s="877"/>
      <c r="E335" s="877"/>
      <c r="F335" s="877"/>
      <c r="G335" s="877"/>
      <c r="H335" s="877"/>
      <c r="I335" s="877"/>
      <c r="J335" s="877"/>
      <c r="K335" s="877"/>
      <c r="L335" s="877"/>
      <c r="EA335" s="1162"/>
      <c r="EB335" s="1162"/>
      <c r="EC335" s="1162"/>
      <c r="ED335" s="1162"/>
      <c r="EE335" s="1162"/>
      <c r="EF335" s="1162"/>
      <c r="EG335" s="1162"/>
      <c r="EH335" s="1162"/>
      <c r="EI335" s="1162"/>
      <c r="EJ335" s="1162"/>
      <c r="EK335" s="1162"/>
      <c r="EL335" s="1162"/>
      <c r="EM335" s="1162"/>
    </row>
    <row r="336" spans="1:143" s="875" customFormat="1">
      <c r="A336" s="877"/>
      <c r="B336" s="877"/>
      <c r="C336" s="877"/>
      <c r="D336" s="877"/>
      <c r="E336" s="877"/>
      <c r="F336" s="877"/>
      <c r="G336" s="877"/>
      <c r="H336" s="877"/>
      <c r="I336" s="877"/>
      <c r="J336" s="877"/>
      <c r="K336" s="877"/>
      <c r="L336" s="877"/>
      <c r="EA336" s="1162"/>
      <c r="EB336" s="1162"/>
      <c r="EC336" s="1162"/>
      <c r="ED336" s="1162"/>
      <c r="EE336" s="1162"/>
      <c r="EF336" s="1162"/>
      <c r="EG336" s="1162"/>
      <c r="EH336" s="1162"/>
      <c r="EI336" s="1162"/>
      <c r="EJ336" s="1162"/>
      <c r="EK336" s="1162"/>
      <c r="EL336" s="1162"/>
      <c r="EM336" s="1162"/>
    </row>
    <row r="337" spans="1:143" s="875" customFormat="1">
      <c r="A337" s="877"/>
      <c r="B337" s="877"/>
      <c r="C337" s="877"/>
      <c r="D337" s="877"/>
      <c r="E337" s="877"/>
      <c r="F337" s="877"/>
      <c r="G337" s="877"/>
      <c r="H337" s="877"/>
      <c r="I337" s="877"/>
      <c r="J337" s="877"/>
      <c r="K337" s="877"/>
      <c r="L337" s="877"/>
      <c r="EA337" s="1162"/>
      <c r="EB337" s="1162"/>
      <c r="EC337" s="1162"/>
      <c r="ED337" s="1162"/>
      <c r="EE337" s="1162"/>
      <c r="EF337" s="1162"/>
      <c r="EG337" s="1162"/>
      <c r="EH337" s="1162"/>
      <c r="EI337" s="1162"/>
      <c r="EJ337" s="1162"/>
      <c r="EK337" s="1162"/>
      <c r="EL337" s="1162"/>
      <c r="EM337" s="1162"/>
    </row>
    <row r="338" spans="1:143" s="875" customFormat="1">
      <c r="A338" s="877"/>
      <c r="B338" s="877"/>
      <c r="C338" s="877"/>
      <c r="D338" s="877"/>
      <c r="E338" s="877"/>
      <c r="F338" s="877"/>
      <c r="G338" s="877"/>
      <c r="H338" s="877"/>
      <c r="I338" s="877"/>
      <c r="J338" s="877"/>
      <c r="K338" s="877"/>
      <c r="L338" s="877"/>
      <c r="EA338" s="1162"/>
      <c r="EB338" s="1162"/>
      <c r="EC338" s="1162"/>
      <c r="ED338" s="1162"/>
      <c r="EE338" s="1162"/>
      <c r="EF338" s="1162"/>
      <c r="EG338" s="1162"/>
      <c r="EH338" s="1162"/>
      <c r="EI338" s="1162"/>
      <c r="EJ338" s="1162"/>
      <c r="EK338" s="1162"/>
      <c r="EL338" s="1162"/>
      <c r="EM338" s="1162"/>
    </row>
    <row r="339" spans="1:143" s="875" customFormat="1">
      <c r="A339" s="877"/>
      <c r="B339" s="877"/>
      <c r="C339" s="877"/>
      <c r="D339" s="877"/>
      <c r="E339" s="877"/>
      <c r="F339" s="877"/>
      <c r="G339" s="877"/>
      <c r="H339" s="877"/>
      <c r="I339" s="877"/>
      <c r="J339" s="877"/>
      <c r="K339" s="877"/>
      <c r="L339" s="877"/>
      <c r="EA339" s="1162"/>
      <c r="EB339" s="1162"/>
      <c r="EC339" s="1162"/>
      <c r="ED339" s="1162"/>
      <c r="EE339" s="1162"/>
      <c r="EF339" s="1162"/>
      <c r="EG339" s="1162"/>
      <c r="EH339" s="1162"/>
      <c r="EI339" s="1162"/>
      <c r="EJ339" s="1162"/>
      <c r="EK339" s="1162"/>
      <c r="EL339" s="1162"/>
      <c r="EM339" s="1162"/>
    </row>
    <row r="340" spans="1:143" s="875" customFormat="1">
      <c r="A340" s="877"/>
      <c r="B340" s="877"/>
      <c r="C340" s="877"/>
      <c r="D340" s="877"/>
      <c r="E340" s="877"/>
      <c r="F340" s="877"/>
      <c r="G340" s="877"/>
      <c r="H340" s="877"/>
      <c r="I340" s="877"/>
      <c r="J340" s="877"/>
      <c r="K340" s="877"/>
      <c r="L340" s="877"/>
      <c r="EA340" s="1162"/>
      <c r="EB340" s="1162"/>
      <c r="EC340" s="1162"/>
      <c r="ED340" s="1162"/>
      <c r="EE340" s="1162"/>
      <c r="EF340" s="1162"/>
      <c r="EG340" s="1162"/>
      <c r="EH340" s="1162"/>
      <c r="EI340" s="1162"/>
      <c r="EJ340" s="1162"/>
      <c r="EK340" s="1162"/>
      <c r="EL340" s="1162"/>
      <c r="EM340" s="1162"/>
    </row>
    <row r="341" spans="1:143" s="875" customFormat="1">
      <c r="A341" s="877"/>
      <c r="B341" s="877"/>
      <c r="C341" s="877"/>
      <c r="D341" s="877"/>
      <c r="E341" s="877"/>
      <c r="F341" s="877"/>
      <c r="G341" s="877"/>
      <c r="H341" s="877"/>
      <c r="I341" s="877"/>
      <c r="J341" s="877"/>
      <c r="K341" s="877"/>
      <c r="L341" s="877"/>
      <c r="EA341" s="1162"/>
      <c r="EB341" s="1162"/>
      <c r="EC341" s="1162"/>
      <c r="ED341" s="1162"/>
      <c r="EE341" s="1162"/>
      <c r="EF341" s="1162"/>
      <c r="EG341" s="1162"/>
      <c r="EH341" s="1162"/>
      <c r="EI341" s="1162"/>
      <c r="EJ341" s="1162"/>
      <c r="EK341" s="1162"/>
      <c r="EL341" s="1162"/>
      <c r="EM341" s="1162"/>
    </row>
    <row r="342" spans="1:143" s="875" customFormat="1">
      <c r="A342" s="877"/>
      <c r="B342" s="877"/>
      <c r="C342" s="877"/>
      <c r="D342" s="877"/>
      <c r="E342" s="877"/>
      <c r="F342" s="877"/>
      <c r="G342" s="877"/>
      <c r="H342" s="877"/>
      <c r="I342" s="877"/>
      <c r="J342" s="877"/>
      <c r="K342" s="877"/>
      <c r="L342" s="877"/>
      <c r="EA342" s="1162"/>
      <c r="EB342" s="1162"/>
      <c r="EC342" s="1162"/>
      <c r="ED342" s="1162"/>
      <c r="EE342" s="1162"/>
      <c r="EF342" s="1162"/>
      <c r="EG342" s="1162"/>
      <c r="EH342" s="1162"/>
      <c r="EI342" s="1162"/>
      <c r="EJ342" s="1162"/>
      <c r="EK342" s="1162"/>
      <c r="EL342" s="1162"/>
      <c r="EM342" s="1162"/>
    </row>
    <row r="343" spans="1:143" s="875" customFormat="1">
      <c r="A343" s="877"/>
      <c r="B343" s="877"/>
      <c r="C343" s="877"/>
      <c r="D343" s="877"/>
      <c r="E343" s="877"/>
      <c r="F343" s="877"/>
      <c r="G343" s="877"/>
      <c r="H343" s="877"/>
      <c r="I343" s="877"/>
      <c r="J343" s="877"/>
      <c r="K343" s="877"/>
      <c r="L343" s="877"/>
      <c r="EA343" s="1162"/>
      <c r="EB343" s="1162"/>
      <c r="EC343" s="1162"/>
      <c r="ED343" s="1162"/>
      <c r="EE343" s="1162"/>
      <c r="EF343" s="1162"/>
      <c r="EG343" s="1162"/>
      <c r="EH343" s="1162"/>
      <c r="EI343" s="1162"/>
      <c r="EJ343" s="1162"/>
      <c r="EK343" s="1162"/>
      <c r="EL343" s="1162"/>
      <c r="EM343" s="1162"/>
    </row>
    <row r="344" spans="1:143" s="875" customFormat="1">
      <c r="A344" s="877"/>
      <c r="B344" s="877"/>
      <c r="C344" s="877"/>
      <c r="D344" s="877"/>
      <c r="E344" s="877"/>
      <c r="F344" s="877"/>
      <c r="G344" s="877"/>
      <c r="H344" s="877"/>
      <c r="I344" s="877"/>
      <c r="J344" s="877"/>
      <c r="K344" s="877"/>
      <c r="L344" s="877"/>
      <c r="EA344" s="1162"/>
      <c r="EB344" s="1162"/>
      <c r="EC344" s="1162"/>
      <c r="ED344" s="1162"/>
      <c r="EE344" s="1162"/>
      <c r="EF344" s="1162"/>
      <c r="EG344" s="1162"/>
      <c r="EH344" s="1162"/>
      <c r="EI344" s="1162"/>
      <c r="EJ344" s="1162"/>
      <c r="EK344" s="1162"/>
      <c r="EL344" s="1162"/>
      <c r="EM344" s="1162"/>
    </row>
    <row r="345" spans="1:143" s="875" customFormat="1">
      <c r="A345" s="877"/>
      <c r="B345" s="877"/>
      <c r="C345" s="877"/>
      <c r="D345" s="877"/>
      <c r="E345" s="877"/>
      <c r="F345" s="877"/>
      <c r="G345" s="877"/>
      <c r="H345" s="877"/>
      <c r="I345" s="877"/>
      <c r="J345" s="877"/>
      <c r="K345" s="877"/>
      <c r="L345" s="877"/>
      <c r="EA345" s="1162"/>
      <c r="EB345" s="1162"/>
      <c r="EC345" s="1162"/>
      <c r="ED345" s="1162"/>
      <c r="EE345" s="1162"/>
      <c r="EF345" s="1162"/>
      <c r="EG345" s="1162"/>
      <c r="EH345" s="1162"/>
      <c r="EI345" s="1162"/>
      <c r="EJ345" s="1162"/>
      <c r="EK345" s="1162"/>
      <c r="EL345" s="1162"/>
      <c r="EM345" s="1162"/>
    </row>
    <row r="346" spans="1:143" s="875" customFormat="1">
      <c r="A346" s="877"/>
      <c r="B346" s="877"/>
      <c r="C346" s="877"/>
      <c r="D346" s="877"/>
      <c r="E346" s="877"/>
      <c r="F346" s="877"/>
      <c r="G346" s="877"/>
      <c r="H346" s="877"/>
      <c r="I346" s="877"/>
      <c r="J346" s="877"/>
      <c r="K346" s="877"/>
      <c r="L346" s="877"/>
      <c r="EA346" s="1162"/>
      <c r="EB346" s="1162"/>
      <c r="EC346" s="1162"/>
      <c r="ED346" s="1162"/>
      <c r="EE346" s="1162"/>
      <c r="EF346" s="1162"/>
      <c r="EG346" s="1162"/>
      <c r="EH346" s="1162"/>
      <c r="EI346" s="1162"/>
      <c r="EJ346" s="1162"/>
      <c r="EK346" s="1162"/>
      <c r="EL346" s="1162"/>
      <c r="EM346" s="1162"/>
    </row>
    <row r="347" spans="1:143" s="875" customFormat="1">
      <c r="A347" s="877"/>
      <c r="B347" s="877"/>
      <c r="C347" s="877"/>
      <c r="D347" s="877"/>
      <c r="E347" s="877"/>
      <c r="F347" s="877"/>
      <c r="G347" s="877"/>
      <c r="H347" s="877"/>
      <c r="I347" s="877"/>
      <c r="J347" s="877"/>
      <c r="K347" s="877"/>
      <c r="L347" s="877"/>
      <c r="EA347" s="1162"/>
      <c r="EB347" s="1162"/>
      <c r="EC347" s="1162"/>
      <c r="ED347" s="1162"/>
      <c r="EE347" s="1162"/>
      <c r="EF347" s="1162"/>
      <c r="EG347" s="1162"/>
      <c r="EH347" s="1162"/>
      <c r="EI347" s="1162"/>
      <c r="EJ347" s="1162"/>
      <c r="EK347" s="1162"/>
      <c r="EL347" s="1162"/>
      <c r="EM347" s="1162"/>
    </row>
    <row r="348" spans="1:143" s="875" customFormat="1">
      <c r="A348" s="877"/>
      <c r="B348" s="877"/>
      <c r="C348" s="877"/>
      <c r="D348" s="877"/>
      <c r="E348" s="877"/>
      <c r="F348" s="877"/>
      <c r="G348" s="877"/>
      <c r="H348" s="877"/>
      <c r="I348" s="877"/>
      <c r="J348" s="877"/>
      <c r="K348" s="877"/>
      <c r="L348" s="877"/>
      <c r="EA348" s="1162"/>
      <c r="EB348" s="1162"/>
      <c r="EC348" s="1162"/>
      <c r="ED348" s="1162"/>
      <c r="EE348" s="1162"/>
      <c r="EF348" s="1162"/>
      <c r="EG348" s="1162"/>
      <c r="EH348" s="1162"/>
      <c r="EI348" s="1162"/>
      <c r="EJ348" s="1162"/>
      <c r="EK348" s="1162"/>
      <c r="EL348" s="1162"/>
      <c r="EM348" s="1162"/>
    </row>
    <row r="349" spans="1:143" s="875" customFormat="1">
      <c r="A349" s="877"/>
      <c r="B349" s="877"/>
      <c r="C349" s="877"/>
      <c r="D349" s="877"/>
      <c r="E349" s="877"/>
      <c r="F349" s="877"/>
      <c r="G349" s="877"/>
      <c r="H349" s="877"/>
      <c r="I349" s="877"/>
      <c r="J349" s="877"/>
      <c r="K349" s="877"/>
      <c r="L349" s="877"/>
      <c r="EA349" s="1162"/>
      <c r="EB349" s="1162"/>
      <c r="EC349" s="1162"/>
      <c r="ED349" s="1162"/>
      <c r="EE349" s="1162"/>
      <c r="EF349" s="1162"/>
      <c r="EG349" s="1162"/>
      <c r="EH349" s="1162"/>
      <c r="EI349" s="1162"/>
      <c r="EJ349" s="1162"/>
      <c r="EK349" s="1162"/>
      <c r="EL349" s="1162"/>
      <c r="EM349" s="1162"/>
    </row>
    <row r="350" spans="1:143" s="875" customFormat="1">
      <c r="A350" s="877"/>
      <c r="B350" s="877"/>
      <c r="C350" s="877"/>
      <c r="D350" s="877"/>
      <c r="E350" s="877"/>
      <c r="F350" s="877"/>
      <c r="G350" s="877"/>
      <c r="H350" s="877"/>
      <c r="I350" s="877"/>
      <c r="J350" s="877"/>
      <c r="K350" s="877"/>
      <c r="L350" s="877"/>
      <c r="EA350" s="1162"/>
      <c r="EB350" s="1162"/>
      <c r="EC350" s="1162"/>
      <c r="ED350" s="1162"/>
      <c r="EE350" s="1162"/>
      <c r="EF350" s="1162"/>
      <c r="EG350" s="1162"/>
      <c r="EH350" s="1162"/>
      <c r="EI350" s="1162"/>
      <c r="EJ350" s="1162"/>
      <c r="EK350" s="1162"/>
      <c r="EL350" s="1162"/>
      <c r="EM350" s="1162"/>
    </row>
    <row r="351" spans="1:143" s="875" customFormat="1">
      <c r="A351" s="877"/>
      <c r="B351" s="877"/>
      <c r="C351" s="877"/>
      <c r="D351" s="877"/>
      <c r="E351" s="877"/>
      <c r="F351" s="877"/>
      <c r="G351" s="877"/>
      <c r="H351" s="877"/>
      <c r="I351" s="877"/>
      <c r="J351" s="877"/>
      <c r="K351" s="877"/>
      <c r="L351" s="877"/>
      <c r="EA351" s="1162"/>
      <c r="EB351" s="1162"/>
      <c r="EC351" s="1162"/>
      <c r="ED351" s="1162"/>
      <c r="EE351" s="1162"/>
      <c r="EF351" s="1162"/>
      <c r="EG351" s="1162"/>
      <c r="EH351" s="1162"/>
      <c r="EI351" s="1162"/>
      <c r="EJ351" s="1162"/>
      <c r="EK351" s="1162"/>
      <c r="EL351" s="1162"/>
      <c r="EM351" s="1162"/>
    </row>
    <row r="352" spans="1:143" s="875" customFormat="1">
      <c r="A352" s="877"/>
      <c r="B352" s="877"/>
      <c r="C352" s="877"/>
      <c r="D352" s="877"/>
      <c r="E352" s="877"/>
      <c r="F352" s="877"/>
      <c r="G352" s="877"/>
      <c r="H352" s="877"/>
      <c r="I352" s="877"/>
      <c r="J352" s="877"/>
      <c r="K352" s="877"/>
      <c r="L352" s="877"/>
      <c r="EA352" s="1162"/>
      <c r="EB352" s="1162"/>
      <c r="EC352" s="1162"/>
      <c r="ED352" s="1162"/>
      <c r="EE352" s="1162"/>
      <c r="EF352" s="1162"/>
      <c r="EG352" s="1162"/>
      <c r="EH352" s="1162"/>
      <c r="EI352" s="1162"/>
      <c r="EJ352" s="1162"/>
      <c r="EK352" s="1162"/>
      <c r="EL352" s="1162"/>
      <c r="EM352" s="1162"/>
    </row>
    <row r="353" spans="1:143" s="875" customFormat="1">
      <c r="A353" s="877"/>
      <c r="B353" s="877"/>
      <c r="C353" s="877"/>
      <c r="D353" s="877"/>
      <c r="E353" s="877"/>
      <c r="F353" s="877"/>
      <c r="G353" s="877"/>
      <c r="H353" s="877"/>
      <c r="I353" s="877"/>
      <c r="J353" s="877"/>
      <c r="K353" s="877"/>
      <c r="L353" s="877"/>
      <c r="EA353" s="1162"/>
      <c r="EB353" s="1162"/>
      <c r="EC353" s="1162"/>
      <c r="ED353" s="1162"/>
      <c r="EE353" s="1162"/>
      <c r="EF353" s="1162"/>
      <c r="EG353" s="1162"/>
      <c r="EH353" s="1162"/>
      <c r="EI353" s="1162"/>
      <c r="EJ353" s="1162"/>
      <c r="EK353" s="1162"/>
      <c r="EL353" s="1162"/>
      <c r="EM353" s="1162"/>
    </row>
    <row r="354" spans="1:143" s="875" customFormat="1">
      <c r="A354" s="877"/>
      <c r="B354" s="877"/>
      <c r="C354" s="877"/>
      <c r="D354" s="877"/>
      <c r="E354" s="877"/>
      <c r="F354" s="877"/>
      <c r="G354" s="877"/>
      <c r="H354" s="877"/>
      <c r="I354" s="877"/>
      <c r="J354" s="877"/>
      <c r="K354" s="877"/>
      <c r="L354" s="877"/>
      <c r="EA354" s="1162"/>
      <c r="EB354" s="1162"/>
      <c r="EC354" s="1162"/>
      <c r="ED354" s="1162"/>
      <c r="EE354" s="1162"/>
      <c r="EF354" s="1162"/>
      <c r="EG354" s="1162"/>
      <c r="EH354" s="1162"/>
      <c r="EI354" s="1162"/>
      <c r="EJ354" s="1162"/>
      <c r="EK354" s="1162"/>
      <c r="EL354" s="1162"/>
      <c r="EM354" s="1162"/>
    </row>
    <row r="355" spans="1:143" s="875" customFormat="1">
      <c r="A355" s="877"/>
      <c r="B355" s="877"/>
      <c r="C355" s="877"/>
      <c r="D355" s="877"/>
      <c r="E355" s="877"/>
      <c r="F355" s="877"/>
      <c r="G355" s="877"/>
      <c r="H355" s="877"/>
      <c r="I355" s="877"/>
      <c r="J355" s="877"/>
      <c r="K355" s="877"/>
      <c r="L355" s="877"/>
      <c r="EA355" s="1162"/>
      <c r="EB355" s="1162"/>
      <c r="EC355" s="1162"/>
      <c r="ED355" s="1162"/>
      <c r="EE355" s="1162"/>
      <c r="EF355" s="1162"/>
      <c r="EG355" s="1162"/>
      <c r="EH355" s="1162"/>
      <c r="EI355" s="1162"/>
      <c r="EJ355" s="1162"/>
      <c r="EK355" s="1162"/>
      <c r="EL355" s="1162"/>
      <c r="EM355" s="1162"/>
    </row>
    <row r="356" spans="1:143" s="875" customFormat="1">
      <c r="A356" s="877"/>
      <c r="B356" s="877"/>
      <c r="C356" s="877"/>
      <c r="D356" s="877"/>
      <c r="E356" s="877"/>
      <c r="F356" s="877"/>
      <c r="G356" s="877"/>
      <c r="H356" s="877"/>
      <c r="I356" s="877"/>
      <c r="J356" s="877"/>
      <c r="K356" s="877"/>
      <c r="L356" s="877"/>
      <c r="EA356" s="1162"/>
      <c r="EB356" s="1162"/>
      <c r="EC356" s="1162"/>
      <c r="ED356" s="1162"/>
      <c r="EE356" s="1162"/>
      <c r="EF356" s="1162"/>
      <c r="EG356" s="1162"/>
      <c r="EH356" s="1162"/>
      <c r="EI356" s="1162"/>
      <c r="EJ356" s="1162"/>
      <c r="EK356" s="1162"/>
      <c r="EL356" s="1162"/>
      <c r="EM356" s="1162"/>
    </row>
    <row r="357" spans="1:143" s="875" customFormat="1">
      <c r="A357" s="877"/>
      <c r="B357" s="877"/>
      <c r="C357" s="877"/>
      <c r="D357" s="877"/>
      <c r="E357" s="877"/>
      <c r="F357" s="877"/>
      <c r="G357" s="877"/>
      <c r="H357" s="877"/>
      <c r="I357" s="877"/>
      <c r="J357" s="877"/>
      <c r="K357" s="877"/>
      <c r="L357" s="877"/>
      <c r="EA357" s="1162"/>
      <c r="EB357" s="1162"/>
      <c r="EC357" s="1162"/>
      <c r="ED357" s="1162"/>
      <c r="EE357" s="1162"/>
      <c r="EF357" s="1162"/>
      <c r="EG357" s="1162"/>
      <c r="EH357" s="1162"/>
      <c r="EI357" s="1162"/>
      <c r="EJ357" s="1162"/>
      <c r="EK357" s="1162"/>
      <c r="EL357" s="1162"/>
      <c r="EM357" s="1162"/>
    </row>
    <row r="358" spans="1:143" s="875" customFormat="1">
      <c r="A358" s="877"/>
      <c r="B358" s="877"/>
      <c r="C358" s="877"/>
      <c r="D358" s="877"/>
      <c r="E358" s="877"/>
      <c r="F358" s="877"/>
      <c r="G358" s="877"/>
      <c r="H358" s="877"/>
      <c r="I358" s="877"/>
      <c r="J358" s="877"/>
      <c r="K358" s="877"/>
      <c r="L358" s="877"/>
      <c r="EA358" s="1162"/>
      <c r="EB358" s="1162"/>
      <c r="EC358" s="1162"/>
      <c r="ED358" s="1162"/>
      <c r="EE358" s="1162"/>
      <c r="EF358" s="1162"/>
      <c r="EG358" s="1162"/>
      <c r="EH358" s="1162"/>
      <c r="EI358" s="1162"/>
      <c r="EJ358" s="1162"/>
      <c r="EK358" s="1162"/>
      <c r="EL358" s="1162"/>
      <c r="EM358" s="1162"/>
    </row>
    <row r="359" spans="1:143" s="875" customFormat="1">
      <c r="A359" s="877"/>
      <c r="B359" s="877"/>
      <c r="C359" s="877"/>
      <c r="D359" s="877"/>
      <c r="E359" s="877"/>
      <c r="F359" s="877"/>
      <c r="G359" s="877"/>
      <c r="H359" s="877"/>
      <c r="I359" s="877"/>
      <c r="J359" s="877"/>
      <c r="K359" s="877"/>
      <c r="L359" s="877"/>
      <c r="EA359" s="1162"/>
      <c r="EB359" s="1162"/>
      <c r="EC359" s="1162"/>
      <c r="ED359" s="1162"/>
      <c r="EE359" s="1162"/>
      <c r="EF359" s="1162"/>
      <c r="EG359" s="1162"/>
      <c r="EH359" s="1162"/>
      <c r="EI359" s="1162"/>
      <c r="EJ359" s="1162"/>
      <c r="EK359" s="1162"/>
      <c r="EL359" s="1162"/>
      <c r="EM359" s="1162"/>
    </row>
    <row r="360" spans="1:143" s="875" customFormat="1">
      <c r="A360" s="877"/>
      <c r="B360" s="877"/>
      <c r="C360" s="877"/>
      <c r="D360" s="877"/>
      <c r="E360" s="877"/>
      <c r="F360" s="877"/>
      <c r="G360" s="877"/>
      <c r="H360" s="877"/>
      <c r="I360" s="877"/>
      <c r="J360" s="877"/>
      <c r="K360" s="877"/>
      <c r="L360" s="877"/>
      <c r="EA360" s="1162"/>
      <c r="EB360" s="1162"/>
      <c r="EC360" s="1162"/>
      <c r="ED360" s="1162"/>
      <c r="EE360" s="1162"/>
      <c r="EF360" s="1162"/>
      <c r="EG360" s="1162"/>
      <c r="EH360" s="1162"/>
      <c r="EI360" s="1162"/>
      <c r="EJ360" s="1162"/>
      <c r="EK360" s="1162"/>
      <c r="EL360" s="1162"/>
      <c r="EM360" s="1162"/>
    </row>
    <row r="361" spans="1:143" s="875" customFormat="1">
      <c r="A361" s="877"/>
      <c r="B361" s="877"/>
      <c r="C361" s="877"/>
      <c r="D361" s="877"/>
      <c r="E361" s="877"/>
      <c r="F361" s="877"/>
      <c r="G361" s="877"/>
      <c r="H361" s="877"/>
      <c r="I361" s="877"/>
      <c r="J361" s="877"/>
      <c r="K361" s="877"/>
      <c r="L361" s="877"/>
      <c r="EA361" s="1162"/>
      <c r="EB361" s="1162"/>
      <c r="EC361" s="1162"/>
      <c r="ED361" s="1162"/>
      <c r="EE361" s="1162"/>
      <c r="EF361" s="1162"/>
      <c r="EG361" s="1162"/>
      <c r="EH361" s="1162"/>
      <c r="EI361" s="1162"/>
      <c r="EJ361" s="1162"/>
      <c r="EK361" s="1162"/>
      <c r="EL361" s="1162"/>
      <c r="EM361" s="1162"/>
    </row>
    <row r="362" spans="1:143" s="875" customFormat="1">
      <c r="A362" s="877"/>
      <c r="B362" s="877"/>
      <c r="C362" s="877"/>
      <c r="D362" s="877"/>
      <c r="E362" s="877"/>
      <c r="F362" s="877"/>
      <c r="G362" s="877"/>
      <c r="H362" s="877"/>
      <c r="I362" s="877"/>
      <c r="J362" s="877"/>
      <c r="K362" s="877"/>
      <c r="L362" s="877"/>
      <c r="EA362" s="1162"/>
      <c r="EB362" s="1162"/>
      <c r="EC362" s="1162"/>
      <c r="ED362" s="1162"/>
      <c r="EE362" s="1162"/>
      <c r="EF362" s="1162"/>
      <c r="EG362" s="1162"/>
      <c r="EH362" s="1162"/>
      <c r="EI362" s="1162"/>
      <c r="EJ362" s="1162"/>
      <c r="EK362" s="1162"/>
      <c r="EL362" s="1162"/>
      <c r="EM362" s="1162"/>
    </row>
    <row r="363" spans="1:143" s="875" customFormat="1">
      <c r="A363" s="877"/>
      <c r="B363" s="877"/>
      <c r="C363" s="877"/>
      <c r="D363" s="877"/>
      <c r="E363" s="877"/>
      <c r="F363" s="877"/>
      <c r="G363" s="877"/>
      <c r="H363" s="877"/>
      <c r="I363" s="877"/>
      <c r="J363" s="877"/>
      <c r="K363" s="877"/>
      <c r="L363" s="877"/>
      <c r="EA363" s="1162"/>
      <c r="EB363" s="1162"/>
      <c r="EC363" s="1162"/>
      <c r="ED363" s="1162"/>
      <c r="EE363" s="1162"/>
      <c r="EF363" s="1162"/>
      <c r="EG363" s="1162"/>
      <c r="EH363" s="1162"/>
      <c r="EI363" s="1162"/>
      <c r="EJ363" s="1162"/>
      <c r="EK363" s="1162"/>
      <c r="EL363" s="1162"/>
      <c r="EM363" s="1162"/>
    </row>
    <row r="364" spans="1:143" s="875" customFormat="1">
      <c r="A364" s="877"/>
      <c r="B364" s="877"/>
      <c r="C364" s="877"/>
      <c r="D364" s="877"/>
      <c r="E364" s="877"/>
      <c r="F364" s="877"/>
      <c r="G364" s="877"/>
      <c r="H364" s="877"/>
      <c r="I364" s="877"/>
      <c r="J364" s="877"/>
      <c r="K364" s="877"/>
      <c r="L364" s="877"/>
      <c r="EA364" s="1162"/>
      <c r="EB364" s="1162"/>
      <c r="EC364" s="1162"/>
      <c r="ED364" s="1162"/>
      <c r="EE364" s="1162"/>
      <c r="EF364" s="1162"/>
      <c r="EG364" s="1162"/>
      <c r="EH364" s="1162"/>
      <c r="EI364" s="1162"/>
      <c r="EJ364" s="1162"/>
      <c r="EK364" s="1162"/>
      <c r="EL364" s="1162"/>
      <c r="EM364" s="1162"/>
    </row>
    <row r="365" spans="1:143" s="875" customFormat="1">
      <c r="A365" s="877"/>
      <c r="B365" s="877"/>
      <c r="C365" s="877"/>
      <c r="D365" s="877"/>
      <c r="E365" s="877"/>
      <c r="F365" s="877"/>
      <c r="G365" s="877"/>
      <c r="H365" s="877"/>
      <c r="I365" s="877"/>
      <c r="J365" s="877"/>
      <c r="K365" s="877"/>
      <c r="L365" s="877"/>
      <c r="EA365" s="1162"/>
      <c r="EB365" s="1162"/>
      <c r="EC365" s="1162"/>
      <c r="ED365" s="1162"/>
      <c r="EE365" s="1162"/>
      <c r="EF365" s="1162"/>
      <c r="EG365" s="1162"/>
      <c r="EH365" s="1162"/>
      <c r="EI365" s="1162"/>
      <c r="EJ365" s="1162"/>
      <c r="EK365" s="1162"/>
      <c r="EL365" s="1162"/>
      <c r="EM365" s="1162"/>
    </row>
    <row r="366" spans="1:143" s="875" customFormat="1">
      <c r="A366" s="877"/>
      <c r="B366" s="877"/>
      <c r="C366" s="877"/>
      <c r="D366" s="877"/>
      <c r="E366" s="877"/>
      <c r="F366" s="877"/>
      <c r="G366" s="877"/>
      <c r="H366" s="877"/>
      <c r="I366" s="877"/>
      <c r="J366" s="877"/>
      <c r="K366" s="877"/>
      <c r="L366" s="877"/>
      <c r="EA366" s="1162"/>
      <c r="EB366" s="1162"/>
      <c r="EC366" s="1162"/>
      <c r="ED366" s="1162"/>
      <c r="EE366" s="1162"/>
      <c r="EF366" s="1162"/>
      <c r="EG366" s="1162"/>
      <c r="EH366" s="1162"/>
      <c r="EI366" s="1162"/>
      <c r="EJ366" s="1162"/>
      <c r="EK366" s="1162"/>
      <c r="EL366" s="1162"/>
      <c r="EM366" s="1162"/>
    </row>
    <row r="367" spans="1:143" s="875" customFormat="1">
      <c r="A367" s="877"/>
      <c r="B367" s="877"/>
      <c r="C367" s="877"/>
      <c r="D367" s="877"/>
      <c r="E367" s="877"/>
      <c r="F367" s="877"/>
      <c r="G367" s="877"/>
      <c r="H367" s="877"/>
      <c r="I367" s="877"/>
      <c r="J367" s="877"/>
      <c r="K367" s="877"/>
      <c r="L367" s="877"/>
      <c r="EA367" s="1162"/>
      <c r="EB367" s="1162"/>
      <c r="EC367" s="1162"/>
      <c r="ED367" s="1162"/>
      <c r="EE367" s="1162"/>
      <c r="EF367" s="1162"/>
      <c r="EG367" s="1162"/>
      <c r="EH367" s="1162"/>
      <c r="EI367" s="1162"/>
      <c r="EJ367" s="1162"/>
      <c r="EK367" s="1162"/>
      <c r="EL367" s="1162"/>
      <c r="EM367" s="1162"/>
    </row>
    <row r="368" spans="1:143" s="875" customFormat="1">
      <c r="A368" s="877"/>
      <c r="B368" s="877"/>
      <c r="C368" s="877"/>
      <c r="D368" s="877"/>
      <c r="E368" s="877"/>
      <c r="F368" s="877"/>
      <c r="G368" s="877"/>
      <c r="H368" s="877"/>
      <c r="I368" s="877"/>
      <c r="J368" s="877"/>
      <c r="K368" s="877"/>
      <c r="L368" s="877"/>
      <c r="EA368" s="1162"/>
      <c r="EB368" s="1162"/>
      <c r="EC368" s="1162"/>
      <c r="ED368" s="1162"/>
      <c r="EE368" s="1162"/>
      <c r="EF368" s="1162"/>
      <c r="EG368" s="1162"/>
      <c r="EH368" s="1162"/>
      <c r="EI368" s="1162"/>
      <c r="EJ368" s="1162"/>
      <c r="EK368" s="1162"/>
      <c r="EL368" s="1162"/>
      <c r="EM368" s="1162"/>
    </row>
    <row r="369" spans="1:143" s="875" customFormat="1">
      <c r="A369" s="877"/>
      <c r="B369" s="877"/>
      <c r="C369" s="877"/>
      <c r="D369" s="877"/>
      <c r="E369" s="877"/>
      <c r="F369" s="877"/>
      <c r="G369" s="877"/>
      <c r="H369" s="877"/>
      <c r="I369" s="877"/>
      <c r="J369" s="877"/>
      <c r="K369" s="877"/>
      <c r="L369" s="877"/>
      <c r="EA369" s="1162"/>
      <c r="EB369" s="1162"/>
      <c r="EC369" s="1162"/>
      <c r="ED369" s="1162"/>
      <c r="EE369" s="1162"/>
      <c r="EF369" s="1162"/>
      <c r="EG369" s="1162"/>
      <c r="EH369" s="1162"/>
      <c r="EI369" s="1162"/>
      <c r="EJ369" s="1162"/>
      <c r="EK369" s="1162"/>
      <c r="EL369" s="1162"/>
      <c r="EM369" s="1162"/>
    </row>
    <row r="370" spans="1:143" s="875" customFormat="1">
      <c r="A370" s="877"/>
      <c r="B370" s="877"/>
      <c r="C370" s="877"/>
      <c r="D370" s="877"/>
      <c r="E370" s="877"/>
      <c r="F370" s="877"/>
      <c r="G370" s="877"/>
      <c r="H370" s="877"/>
      <c r="I370" s="877"/>
      <c r="J370" s="877"/>
      <c r="K370" s="877"/>
      <c r="L370" s="877"/>
      <c r="EA370" s="1162"/>
      <c r="EB370" s="1162"/>
      <c r="EC370" s="1162"/>
      <c r="ED370" s="1162"/>
      <c r="EE370" s="1162"/>
      <c r="EF370" s="1162"/>
      <c r="EG370" s="1162"/>
      <c r="EH370" s="1162"/>
      <c r="EI370" s="1162"/>
      <c r="EJ370" s="1162"/>
      <c r="EK370" s="1162"/>
      <c r="EL370" s="1162"/>
      <c r="EM370" s="1162"/>
    </row>
    <row r="371" spans="1:143" s="875" customFormat="1">
      <c r="A371" s="877"/>
      <c r="B371" s="877"/>
      <c r="C371" s="877"/>
      <c r="D371" s="877"/>
      <c r="E371" s="877"/>
      <c r="F371" s="877"/>
      <c r="G371" s="877"/>
      <c r="H371" s="877"/>
      <c r="I371" s="877"/>
      <c r="J371" s="877"/>
      <c r="K371" s="877"/>
      <c r="L371" s="877"/>
      <c r="EA371" s="1162"/>
      <c r="EB371" s="1162"/>
      <c r="EC371" s="1162"/>
      <c r="ED371" s="1162"/>
      <c r="EE371" s="1162"/>
      <c r="EF371" s="1162"/>
      <c r="EG371" s="1162"/>
      <c r="EH371" s="1162"/>
      <c r="EI371" s="1162"/>
      <c r="EJ371" s="1162"/>
      <c r="EK371" s="1162"/>
      <c r="EL371" s="1162"/>
      <c r="EM371" s="1162"/>
    </row>
    <row r="372" spans="1:143" s="875" customFormat="1">
      <c r="A372" s="877"/>
      <c r="B372" s="877"/>
      <c r="C372" s="877"/>
      <c r="D372" s="877"/>
      <c r="E372" s="877"/>
      <c r="F372" s="877"/>
      <c r="G372" s="877"/>
      <c r="H372" s="877"/>
      <c r="I372" s="877"/>
      <c r="J372" s="877"/>
      <c r="K372" s="877"/>
      <c r="L372" s="877"/>
      <c r="EA372" s="1162"/>
      <c r="EB372" s="1162"/>
      <c r="EC372" s="1162"/>
      <c r="ED372" s="1162"/>
      <c r="EE372" s="1162"/>
      <c r="EF372" s="1162"/>
      <c r="EG372" s="1162"/>
      <c r="EH372" s="1162"/>
      <c r="EI372" s="1162"/>
      <c r="EJ372" s="1162"/>
      <c r="EK372" s="1162"/>
      <c r="EL372" s="1162"/>
      <c r="EM372" s="1162"/>
    </row>
    <row r="373" spans="1:143" s="875" customFormat="1">
      <c r="A373" s="877"/>
      <c r="B373" s="877"/>
      <c r="C373" s="877"/>
      <c r="D373" s="877"/>
      <c r="E373" s="877"/>
      <c r="F373" s="877"/>
      <c r="G373" s="877"/>
      <c r="H373" s="877"/>
      <c r="I373" s="877"/>
      <c r="J373" s="877"/>
      <c r="K373" s="877"/>
      <c r="L373" s="877"/>
      <c r="EA373" s="1162"/>
      <c r="EB373" s="1162"/>
      <c r="EC373" s="1162"/>
      <c r="ED373" s="1162"/>
      <c r="EE373" s="1162"/>
      <c r="EF373" s="1162"/>
      <c r="EG373" s="1162"/>
      <c r="EH373" s="1162"/>
      <c r="EI373" s="1162"/>
      <c r="EJ373" s="1162"/>
      <c r="EK373" s="1162"/>
      <c r="EL373" s="1162"/>
      <c r="EM373" s="1162"/>
    </row>
    <row r="374" spans="1:143" s="875" customFormat="1">
      <c r="A374" s="877"/>
      <c r="B374" s="877"/>
      <c r="C374" s="877"/>
      <c r="D374" s="877"/>
      <c r="E374" s="877"/>
      <c r="F374" s="877"/>
      <c r="G374" s="877"/>
      <c r="H374" s="877"/>
      <c r="I374" s="877"/>
      <c r="J374" s="877"/>
      <c r="K374" s="877"/>
      <c r="L374" s="877"/>
      <c r="EA374" s="1162"/>
      <c r="EB374" s="1162"/>
      <c r="EC374" s="1162"/>
      <c r="ED374" s="1162"/>
      <c r="EE374" s="1162"/>
      <c r="EF374" s="1162"/>
      <c r="EG374" s="1162"/>
      <c r="EH374" s="1162"/>
      <c r="EI374" s="1162"/>
      <c r="EJ374" s="1162"/>
      <c r="EK374" s="1162"/>
      <c r="EL374" s="1162"/>
      <c r="EM374" s="1162"/>
    </row>
    <row r="375" spans="1:143" s="875" customFormat="1">
      <c r="A375" s="877"/>
      <c r="B375" s="877"/>
      <c r="C375" s="877"/>
      <c r="D375" s="877"/>
      <c r="E375" s="877"/>
      <c r="F375" s="877"/>
      <c r="G375" s="877"/>
      <c r="H375" s="877"/>
      <c r="I375" s="877"/>
      <c r="J375" s="877"/>
      <c r="K375" s="877"/>
      <c r="L375" s="877"/>
      <c r="EA375" s="1162"/>
      <c r="EB375" s="1162"/>
      <c r="EC375" s="1162"/>
      <c r="ED375" s="1162"/>
      <c r="EE375" s="1162"/>
      <c r="EF375" s="1162"/>
      <c r="EG375" s="1162"/>
      <c r="EH375" s="1162"/>
      <c r="EI375" s="1162"/>
      <c r="EJ375" s="1162"/>
      <c r="EK375" s="1162"/>
      <c r="EL375" s="1162"/>
      <c r="EM375" s="1162"/>
    </row>
    <row r="376" spans="1:143" s="875" customFormat="1">
      <c r="A376" s="877"/>
      <c r="B376" s="877"/>
      <c r="C376" s="877"/>
      <c r="D376" s="877"/>
      <c r="E376" s="877"/>
      <c r="F376" s="877"/>
      <c r="G376" s="877"/>
      <c r="H376" s="877"/>
      <c r="I376" s="877"/>
      <c r="J376" s="877"/>
      <c r="K376" s="877"/>
      <c r="L376" s="877"/>
      <c r="EA376" s="1162"/>
      <c r="EB376" s="1162"/>
      <c r="EC376" s="1162"/>
      <c r="ED376" s="1162"/>
      <c r="EE376" s="1162"/>
      <c r="EF376" s="1162"/>
      <c r="EG376" s="1162"/>
      <c r="EH376" s="1162"/>
      <c r="EI376" s="1162"/>
      <c r="EJ376" s="1162"/>
      <c r="EK376" s="1162"/>
      <c r="EL376" s="1162"/>
      <c r="EM376" s="1162"/>
    </row>
    <row r="377" spans="1:143" s="875" customFormat="1">
      <c r="A377" s="877"/>
      <c r="B377" s="877"/>
      <c r="C377" s="877"/>
      <c r="D377" s="877"/>
      <c r="E377" s="877"/>
      <c r="F377" s="877"/>
      <c r="G377" s="877"/>
      <c r="H377" s="877"/>
      <c r="I377" s="877"/>
      <c r="J377" s="877"/>
      <c r="K377" s="877"/>
      <c r="L377" s="877"/>
      <c r="EA377" s="1162"/>
      <c r="EB377" s="1162"/>
      <c r="EC377" s="1162"/>
      <c r="ED377" s="1162"/>
      <c r="EE377" s="1162"/>
      <c r="EF377" s="1162"/>
      <c r="EG377" s="1162"/>
      <c r="EH377" s="1162"/>
      <c r="EI377" s="1162"/>
      <c r="EJ377" s="1162"/>
      <c r="EK377" s="1162"/>
      <c r="EL377" s="1162"/>
      <c r="EM377" s="1162"/>
    </row>
    <row r="378" spans="1:143" s="875" customFormat="1">
      <c r="A378" s="877"/>
      <c r="B378" s="877"/>
      <c r="C378" s="877"/>
      <c r="D378" s="877"/>
      <c r="E378" s="877"/>
      <c r="F378" s="877"/>
      <c r="G378" s="877"/>
      <c r="H378" s="877"/>
      <c r="I378" s="877"/>
      <c r="J378" s="877"/>
      <c r="K378" s="877"/>
      <c r="L378" s="877"/>
      <c r="EA378" s="1162"/>
      <c r="EB378" s="1162"/>
      <c r="EC378" s="1162"/>
      <c r="ED378" s="1162"/>
      <c r="EE378" s="1162"/>
      <c r="EF378" s="1162"/>
      <c r="EG378" s="1162"/>
      <c r="EH378" s="1162"/>
      <c r="EI378" s="1162"/>
      <c r="EJ378" s="1162"/>
      <c r="EK378" s="1162"/>
      <c r="EL378" s="1162"/>
      <c r="EM378" s="1162"/>
    </row>
    <row r="379" spans="1:143" s="875" customFormat="1">
      <c r="A379" s="877"/>
      <c r="B379" s="877"/>
      <c r="C379" s="877"/>
      <c r="D379" s="877"/>
      <c r="E379" s="877"/>
      <c r="F379" s="877"/>
      <c r="G379" s="877"/>
      <c r="H379" s="877"/>
      <c r="I379" s="877"/>
      <c r="J379" s="877"/>
      <c r="K379" s="877"/>
      <c r="L379" s="877"/>
      <c r="EA379" s="1162"/>
      <c r="EB379" s="1162"/>
      <c r="EC379" s="1162"/>
      <c r="ED379" s="1162"/>
      <c r="EE379" s="1162"/>
      <c r="EF379" s="1162"/>
      <c r="EG379" s="1162"/>
      <c r="EH379" s="1162"/>
      <c r="EI379" s="1162"/>
      <c r="EJ379" s="1162"/>
      <c r="EK379" s="1162"/>
      <c r="EL379" s="1162"/>
      <c r="EM379" s="1162"/>
    </row>
    <row r="380" spans="1:143" s="875" customFormat="1">
      <c r="A380" s="877"/>
      <c r="B380" s="877"/>
      <c r="C380" s="877"/>
      <c r="D380" s="877"/>
      <c r="E380" s="877"/>
      <c r="F380" s="877"/>
      <c r="G380" s="877"/>
      <c r="H380" s="877"/>
      <c r="I380" s="877"/>
      <c r="J380" s="877"/>
      <c r="K380" s="877"/>
      <c r="L380" s="877"/>
      <c r="EA380" s="1162"/>
      <c r="EB380" s="1162"/>
      <c r="EC380" s="1162"/>
      <c r="ED380" s="1162"/>
      <c r="EE380" s="1162"/>
      <c r="EF380" s="1162"/>
      <c r="EG380" s="1162"/>
      <c r="EH380" s="1162"/>
      <c r="EI380" s="1162"/>
      <c r="EJ380" s="1162"/>
      <c r="EK380" s="1162"/>
      <c r="EL380" s="1162"/>
      <c r="EM380" s="1162"/>
    </row>
    <row r="381" spans="1:143" s="875" customFormat="1">
      <c r="A381" s="877"/>
      <c r="B381" s="877"/>
      <c r="C381" s="877"/>
      <c r="D381" s="877"/>
      <c r="E381" s="877"/>
      <c r="F381" s="877"/>
      <c r="G381" s="877"/>
      <c r="H381" s="877"/>
      <c r="I381" s="877"/>
      <c r="J381" s="877"/>
      <c r="K381" s="877"/>
      <c r="L381" s="877"/>
      <c r="EA381" s="1162"/>
      <c r="EB381" s="1162"/>
      <c r="EC381" s="1162"/>
      <c r="ED381" s="1162"/>
      <c r="EE381" s="1162"/>
      <c r="EF381" s="1162"/>
      <c r="EG381" s="1162"/>
      <c r="EH381" s="1162"/>
      <c r="EI381" s="1162"/>
      <c r="EJ381" s="1162"/>
      <c r="EK381" s="1162"/>
      <c r="EL381" s="1162"/>
      <c r="EM381" s="1162"/>
    </row>
    <row r="382" spans="1:143" s="875" customFormat="1">
      <c r="A382" s="877"/>
      <c r="B382" s="877"/>
      <c r="C382" s="877"/>
      <c r="D382" s="877"/>
      <c r="E382" s="877"/>
      <c r="F382" s="877"/>
      <c r="G382" s="877"/>
      <c r="H382" s="877"/>
      <c r="I382" s="877"/>
      <c r="J382" s="877"/>
      <c r="K382" s="877"/>
      <c r="L382" s="877"/>
      <c r="EA382" s="1162"/>
      <c r="EB382" s="1162"/>
      <c r="EC382" s="1162"/>
      <c r="ED382" s="1162"/>
      <c r="EE382" s="1162"/>
      <c r="EF382" s="1162"/>
      <c r="EG382" s="1162"/>
      <c r="EH382" s="1162"/>
      <c r="EI382" s="1162"/>
      <c r="EJ382" s="1162"/>
      <c r="EK382" s="1162"/>
      <c r="EL382" s="1162"/>
      <c r="EM382" s="1162"/>
    </row>
    <row r="383" spans="1:143" s="875" customFormat="1">
      <c r="A383" s="877"/>
      <c r="B383" s="877"/>
      <c r="C383" s="877"/>
      <c r="D383" s="877"/>
      <c r="E383" s="877"/>
      <c r="F383" s="877"/>
      <c r="G383" s="877"/>
      <c r="H383" s="877"/>
      <c r="I383" s="877"/>
      <c r="J383" s="877"/>
      <c r="K383" s="877"/>
      <c r="L383" s="877"/>
      <c r="EA383" s="1162"/>
      <c r="EB383" s="1162"/>
      <c r="EC383" s="1162"/>
      <c r="ED383" s="1162"/>
      <c r="EE383" s="1162"/>
      <c r="EF383" s="1162"/>
      <c r="EG383" s="1162"/>
      <c r="EH383" s="1162"/>
      <c r="EI383" s="1162"/>
      <c r="EJ383" s="1162"/>
      <c r="EK383" s="1162"/>
      <c r="EL383" s="1162"/>
      <c r="EM383" s="1162"/>
    </row>
    <row r="384" spans="1:143" s="875" customFormat="1">
      <c r="A384" s="877"/>
      <c r="B384" s="877"/>
      <c r="C384" s="877"/>
      <c r="D384" s="877"/>
      <c r="E384" s="877"/>
      <c r="F384" s="877"/>
      <c r="G384" s="877"/>
      <c r="H384" s="877"/>
      <c r="I384" s="877"/>
      <c r="J384" s="877"/>
      <c r="K384" s="877"/>
      <c r="L384" s="877"/>
      <c r="EA384" s="1162"/>
      <c r="EB384" s="1162"/>
      <c r="EC384" s="1162"/>
      <c r="ED384" s="1162"/>
      <c r="EE384" s="1162"/>
      <c r="EF384" s="1162"/>
      <c r="EG384" s="1162"/>
      <c r="EH384" s="1162"/>
      <c r="EI384" s="1162"/>
      <c r="EJ384" s="1162"/>
      <c r="EK384" s="1162"/>
      <c r="EL384" s="1162"/>
      <c r="EM384" s="1162"/>
    </row>
    <row r="385" spans="1:143" s="875" customFormat="1">
      <c r="A385" s="877"/>
      <c r="B385" s="877"/>
      <c r="C385" s="877"/>
      <c r="D385" s="877"/>
      <c r="E385" s="877"/>
      <c r="F385" s="877"/>
      <c r="G385" s="877"/>
      <c r="H385" s="877"/>
      <c r="I385" s="877"/>
      <c r="J385" s="877"/>
      <c r="K385" s="877"/>
      <c r="L385" s="877"/>
      <c r="EA385" s="1162"/>
      <c r="EB385" s="1162"/>
      <c r="EC385" s="1162"/>
      <c r="ED385" s="1162"/>
      <c r="EE385" s="1162"/>
      <c r="EF385" s="1162"/>
      <c r="EG385" s="1162"/>
      <c r="EH385" s="1162"/>
      <c r="EI385" s="1162"/>
      <c r="EJ385" s="1162"/>
      <c r="EK385" s="1162"/>
      <c r="EL385" s="1162"/>
      <c r="EM385" s="1162"/>
    </row>
    <row r="386" spans="1:143" s="875" customFormat="1">
      <c r="A386" s="877"/>
      <c r="B386" s="877"/>
      <c r="C386" s="877"/>
      <c r="D386" s="877"/>
      <c r="E386" s="877"/>
      <c r="F386" s="877"/>
      <c r="G386" s="877"/>
      <c r="H386" s="877"/>
      <c r="I386" s="877"/>
      <c r="J386" s="877"/>
      <c r="K386" s="877"/>
      <c r="L386" s="877"/>
      <c r="EA386" s="1162"/>
      <c r="EB386" s="1162"/>
      <c r="EC386" s="1162"/>
      <c r="ED386" s="1162"/>
      <c r="EE386" s="1162"/>
      <c r="EF386" s="1162"/>
      <c r="EG386" s="1162"/>
      <c r="EH386" s="1162"/>
      <c r="EI386" s="1162"/>
      <c r="EJ386" s="1162"/>
      <c r="EK386" s="1162"/>
      <c r="EL386" s="1162"/>
      <c r="EM386" s="1162"/>
    </row>
    <row r="387" spans="1:143" s="875" customFormat="1">
      <c r="A387" s="877"/>
      <c r="B387" s="877"/>
      <c r="C387" s="877"/>
      <c r="D387" s="877"/>
      <c r="E387" s="877"/>
      <c r="F387" s="877"/>
      <c r="G387" s="877"/>
      <c r="H387" s="877"/>
      <c r="I387" s="877"/>
      <c r="J387" s="877"/>
      <c r="K387" s="877"/>
      <c r="L387" s="877"/>
      <c r="EA387" s="1162"/>
      <c r="EB387" s="1162"/>
      <c r="EC387" s="1162"/>
      <c r="ED387" s="1162"/>
      <c r="EE387" s="1162"/>
      <c r="EF387" s="1162"/>
      <c r="EG387" s="1162"/>
      <c r="EH387" s="1162"/>
      <c r="EI387" s="1162"/>
      <c r="EJ387" s="1162"/>
      <c r="EK387" s="1162"/>
      <c r="EL387" s="1162"/>
      <c r="EM387" s="1162"/>
    </row>
    <row r="388" spans="1:143" s="875" customFormat="1">
      <c r="A388" s="877"/>
      <c r="B388" s="877"/>
      <c r="C388" s="877"/>
      <c r="D388" s="877"/>
      <c r="E388" s="877"/>
      <c r="F388" s="877"/>
      <c r="G388" s="877"/>
      <c r="H388" s="877"/>
      <c r="I388" s="877"/>
      <c r="J388" s="877"/>
      <c r="K388" s="877"/>
      <c r="L388" s="877"/>
      <c r="EA388" s="1162"/>
      <c r="EB388" s="1162"/>
      <c r="EC388" s="1162"/>
      <c r="ED388" s="1162"/>
      <c r="EE388" s="1162"/>
      <c r="EF388" s="1162"/>
      <c r="EG388" s="1162"/>
      <c r="EH388" s="1162"/>
      <c r="EI388" s="1162"/>
      <c r="EJ388" s="1162"/>
      <c r="EK388" s="1162"/>
      <c r="EL388" s="1162"/>
      <c r="EM388" s="1162"/>
    </row>
    <row r="389" spans="1:143" s="875" customFormat="1">
      <c r="A389" s="877"/>
      <c r="B389" s="877"/>
      <c r="C389" s="877"/>
      <c r="D389" s="877"/>
      <c r="E389" s="877"/>
      <c r="F389" s="877"/>
      <c r="G389" s="877"/>
      <c r="H389" s="877"/>
      <c r="I389" s="877"/>
      <c r="J389" s="877"/>
      <c r="K389" s="877"/>
      <c r="L389" s="877"/>
      <c r="EA389" s="1162"/>
      <c r="EB389" s="1162"/>
      <c r="EC389" s="1162"/>
      <c r="ED389" s="1162"/>
      <c r="EE389" s="1162"/>
      <c r="EF389" s="1162"/>
      <c r="EG389" s="1162"/>
      <c r="EH389" s="1162"/>
      <c r="EI389" s="1162"/>
      <c r="EJ389" s="1162"/>
      <c r="EK389" s="1162"/>
      <c r="EL389" s="1162"/>
      <c r="EM389" s="1162"/>
    </row>
    <row r="390" spans="1:143" s="875" customFormat="1">
      <c r="A390" s="877"/>
      <c r="B390" s="877"/>
      <c r="C390" s="877"/>
      <c r="D390" s="877"/>
      <c r="E390" s="877"/>
      <c r="F390" s="877"/>
      <c r="G390" s="877"/>
      <c r="H390" s="877"/>
      <c r="I390" s="877"/>
      <c r="J390" s="877"/>
      <c r="K390" s="877"/>
      <c r="L390" s="877"/>
      <c r="EA390" s="1162"/>
      <c r="EB390" s="1162"/>
      <c r="EC390" s="1162"/>
      <c r="ED390" s="1162"/>
      <c r="EE390" s="1162"/>
      <c r="EF390" s="1162"/>
      <c r="EG390" s="1162"/>
      <c r="EH390" s="1162"/>
      <c r="EI390" s="1162"/>
      <c r="EJ390" s="1162"/>
      <c r="EK390" s="1162"/>
      <c r="EL390" s="1162"/>
      <c r="EM390" s="1162"/>
    </row>
    <row r="391" spans="1:143" s="875" customFormat="1">
      <c r="A391" s="877"/>
      <c r="B391" s="877"/>
      <c r="C391" s="877"/>
      <c r="D391" s="877"/>
      <c r="E391" s="877"/>
      <c r="F391" s="877"/>
      <c r="G391" s="877"/>
      <c r="H391" s="877"/>
      <c r="I391" s="877"/>
      <c r="J391" s="877"/>
      <c r="K391" s="877"/>
      <c r="L391" s="877"/>
      <c r="EA391" s="1162"/>
      <c r="EB391" s="1162"/>
      <c r="EC391" s="1162"/>
      <c r="ED391" s="1162"/>
      <c r="EE391" s="1162"/>
      <c r="EF391" s="1162"/>
      <c r="EG391" s="1162"/>
      <c r="EH391" s="1162"/>
      <c r="EI391" s="1162"/>
      <c r="EJ391" s="1162"/>
      <c r="EK391" s="1162"/>
      <c r="EL391" s="1162"/>
      <c r="EM391" s="1162"/>
    </row>
    <row r="392" spans="1:143" s="875" customFormat="1">
      <c r="A392" s="877"/>
      <c r="B392" s="877"/>
      <c r="C392" s="877"/>
      <c r="D392" s="877"/>
      <c r="E392" s="877"/>
      <c r="F392" s="877"/>
      <c r="G392" s="877"/>
      <c r="H392" s="877"/>
      <c r="I392" s="877"/>
      <c r="J392" s="877"/>
      <c r="K392" s="877"/>
      <c r="L392" s="877"/>
      <c r="EA392" s="1162"/>
      <c r="EB392" s="1162"/>
      <c r="EC392" s="1162"/>
      <c r="ED392" s="1162"/>
      <c r="EE392" s="1162"/>
      <c r="EF392" s="1162"/>
      <c r="EG392" s="1162"/>
      <c r="EH392" s="1162"/>
      <c r="EI392" s="1162"/>
      <c r="EJ392" s="1162"/>
      <c r="EK392" s="1162"/>
      <c r="EL392" s="1162"/>
      <c r="EM392" s="1162"/>
    </row>
    <row r="393" spans="1:143" s="875" customFormat="1">
      <c r="A393" s="877"/>
      <c r="B393" s="877"/>
      <c r="C393" s="877"/>
      <c r="D393" s="877"/>
      <c r="E393" s="877"/>
      <c r="F393" s="877"/>
      <c r="G393" s="877"/>
      <c r="H393" s="877"/>
      <c r="I393" s="877"/>
      <c r="J393" s="877"/>
      <c r="K393" s="877"/>
      <c r="L393" s="877"/>
      <c r="EA393" s="1162"/>
      <c r="EB393" s="1162"/>
      <c r="EC393" s="1162"/>
      <c r="ED393" s="1162"/>
      <c r="EE393" s="1162"/>
      <c r="EF393" s="1162"/>
      <c r="EG393" s="1162"/>
      <c r="EH393" s="1162"/>
      <c r="EI393" s="1162"/>
      <c r="EJ393" s="1162"/>
      <c r="EK393" s="1162"/>
      <c r="EL393" s="1162"/>
      <c r="EM393" s="1162"/>
    </row>
    <row r="394" spans="1:143" s="875" customFormat="1">
      <c r="A394" s="877"/>
      <c r="B394" s="877"/>
      <c r="C394" s="877"/>
      <c r="D394" s="877"/>
      <c r="E394" s="877"/>
      <c r="F394" s="877"/>
      <c r="G394" s="877"/>
      <c r="H394" s="877"/>
      <c r="I394" s="877"/>
      <c r="J394" s="877"/>
      <c r="K394" s="877"/>
      <c r="L394" s="877"/>
      <c r="EA394" s="1162"/>
      <c r="EB394" s="1162"/>
      <c r="EC394" s="1162"/>
      <c r="ED394" s="1162"/>
      <c r="EE394" s="1162"/>
      <c r="EF394" s="1162"/>
      <c r="EG394" s="1162"/>
      <c r="EH394" s="1162"/>
      <c r="EI394" s="1162"/>
      <c r="EJ394" s="1162"/>
      <c r="EK394" s="1162"/>
      <c r="EL394" s="1162"/>
      <c r="EM394" s="1162"/>
    </row>
    <row r="395" spans="1:143" s="875" customFormat="1">
      <c r="A395" s="877"/>
      <c r="B395" s="877"/>
      <c r="C395" s="877"/>
      <c r="D395" s="877"/>
      <c r="E395" s="877"/>
      <c r="F395" s="877"/>
      <c r="G395" s="877"/>
      <c r="H395" s="877"/>
      <c r="I395" s="877"/>
      <c r="J395" s="877"/>
      <c r="K395" s="877"/>
      <c r="L395" s="877"/>
      <c r="EA395" s="1162"/>
      <c r="EB395" s="1162"/>
      <c r="EC395" s="1162"/>
      <c r="ED395" s="1162"/>
      <c r="EE395" s="1162"/>
      <c r="EF395" s="1162"/>
      <c r="EG395" s="1162"/>
      <c r="EH395" s="1162"/>
      <c r="EI395" s="1162"/>
      <c r="EJ395" s="1162"/>
      <c r="EK395" s="1162"/>
      <c r="EL395" s="1162"/>
      <c r="EM395" s="1162"/>
    </row>
    <row r="396" spans="1:143" s="875" customFormat="1">
      <c r="A396" s="877"/>
      <c r="B396" s="877"/>
      <c r="C396" s="877"/>
      <c r="D396" s="877"/>
      <c r="E396" s="877"/>
      <c r="F396" s="877"/>
      <c r="G396" s="877"/>
      <c r="H396" s="877"/>
      <c r="I396" s="877"/>
      <c r="J396" s="877"/>
      <c r="K396" s="877"/>
      <c r="L396" s="877"/>
      <c r="EA396" s="1162"/>
      <c r="EB396" s="1162"/>
      <c r="EC396" s="1162"/>
      <c r="ED396" s="1162"/>
      <c r="EE396" s="1162"/>
      <c r="EF396" s="1162"/>
      <c r="EG396" s="1162"/>
      <c r="EH396" s="1162"/>
      <c r="EI396" s="1162"/>
      <c r="EJ396" s="1162"/>
      <c r="EK396" s="1162"/>
      <c r="EL396" s="1162"/>
      <c r="EM396" s="1162"/>
    </row>
    <row r="397" spans="1:143" s="875" customFormat="1">
      <c r="A397" s="877"/>
      <c r="B397" s="877"/>
      <c r="C397" s="877"/>
      <c r="D397" s="877"/>
      <c r="E397" s="877"/>
      <c r="F397" s="877"/>
      <c r="G397" s="877"/>
      <c r="H397" s="877"/>
      <c r="I397" s="877"/>
      <c r="J397" s="877"/>
      <c r="K397" s="877"/>
      <c r="L397" s="877"/>
      <c r="EA397" s="1162"/>
      <c r="EB397" s="1162"/>
      <c r="EC397" s="1162"/>
      <c r="ED397" s="1162"/>
      <c r="EE397" s="1162"/>
      <c r="EF397" s="1162"/>
      <c r="EG397" s="1162"/>
      <c r="EH397" s="1162"/>
      <c r="EI397" s="1162"/>
      <c r="EJ397" s="1162"/>
      <c r="EK397" s="1162"/>
      <c r="EL397" s="1162"/>
      <c r="EM397" s="1162"/>
    </row>
    <row r="398" spans="1:143" s="875" customFormat="1">
      <c r="A398" s="877"/>
      <c r="B398" s="877"/>
      <c r="C398" s="877"/>
      <c r="D398" s="877"/>
      <c r="E398" s="877"/>
      <c r="F398" s="877"/>
      <c r="G398" s="877"/>
      <c r="H398" s="877"/>
      <c r="I398" s="877"/>
      <c r="J398" s="877"/>
      <c r="K398" s="877"/>
      <c r="L398" s="877"/>
      <c r="EA398" s="1162"/>
      <c r="EB398" s="1162"/>
      <c r="EC398" s="1162"/>
      <c r="ED398" s="1162"/>
      <c r="EE398" s="1162"/>
      <c r="EF398" s="1162"/>
      <c r="EG398" s="1162"/>
      <c r="EH398" s="1162"/>
      <c r="EI398" s="1162"/>
      <c r="EJ398" s="1162"/>
      <c r="EK398" s="1162"/>
      <c r="EL398" s="1162"/>
      <c r="EM398" s="1162"/>
    </row>
    <row r="399" spans="1:143" s="875" customFormat="1">
      <c r="A399" s="877"/>
      <c r="B399" s="877"/>
      <c r="C399" s="877"/>
      <c r="D399" s="877"/>
      <c r="E399" s="877"/>
      <c r="F399" s="877"/>
      <c r="G399" s="877"/>
      <c r="H399" s="877"/>
      <c r="I399" s="877"/>
      <c r="J399" s="877"/>
      <c r="K399" s="877"/>
      <c r="L399" s="877"/>
      <c r="EA399" s="1162"/>
      <c r="EB399" s="1162"/>
      <c r="EC399" s="1162"/>
      <c r="ED399" s="1162"/>
      <c r="EE399" s="1162"/>
      <c r="EF399" s="1162"/>
      <c r="EG399" s="1162"/>
      <c r="EH399" s="1162"/>
      <c r="EI399" s="1162"/>
      <c r="EJ399" s="1162"/>
      <c r="EK399" s="1162"/>
      <c r="EL399" s="1162"/>
      <c r="EM399" s="1162"/>
    </row>
    <row r="400" spans="1:143" s="875" customFormat="1">
      <c r="A400" s="877"/>
      <c r="B400" s="877"/>
      <c r="C400" s="877"/>
      <c r="D400" s="877"/>
      <c r="E400" s="877"/>
      <c r="F400" s="877"/>
      <c r="G400" s="877"/>
      <c r="H400" s="877"/>
      <c r="I400" s="877"/>
      <c r="J400" s="877"/>
      <c r="K400" s="877"/>
      <c r="L400" s="877"/>
      <c r="EA400" s="1162"/>
      <c r="EB400" s="1162"/>
      <c r="EC400" s="1162"/>
      <c r="ED400" s="1162"/>
      <c r="EE400" s="1162"/>
      <c r="EF400" s="1162"/>
      <c r="EG400" s="1162"/>
      <c r="EH400" s="1162"/>
      <c r="EI400" s="1162"/>
      <c r="EJ400" s="1162"/>
      <c r="EK400" s="1162"/>
      <c r="EL400" s="1162"/>
      <c r="EM400" s="1162"/>
    </row>
    <row r="401" spans="1:143" s="875" customFormat="1">
      <c r="A401" s="877"/>
      <c r="B401" s="877"/>
      <c r="C401" s="877"/>
      <c r="D401" s="877"/>
      <c r="E401" s="877"/>
      <c r="F401" s="877"/>
      <c r="G401" s="877"/>
      <c r="H401" s="877"/>
      <c r="I401" s="877"/>
      <c r="J401" s="877"/>
      <c r="K401" s="877"/>
      <c r="L401" s="877"/>
      <c r="EA401" s="1162"/>
      <c r="EB401" s="1162"/>
      <c r="EC401" s="1162"/>
      <c r="ED401" s="1162"/>
      <c r="EE401" s="1162"/>
      <c r="EF401" s="1162"/>
      <c r="EG401" s="1162"/>
      <c r="EH401" s="1162"/>
      <c r="EI401" s="1162"/>
      <c r="EJ401" s="1162"/>
      <c r="EK401" s="1162"/>
      <c r="EL401" s="1162"/>
      <c r="EM401" s="1162"/>
    </row>
    <row r="402" spans="1:143" s="875" customFormat="1">
      <c r="A402" s="877"/>
      <c r="B402" s="877"/>
      <c r="C402" s="877"/>
      <c r="D402" s="877"/>
      <c r="E402" s="877"/>
      <c r="F402" s="877"/>
      <c r="G402" s="877"/>
      <c r="H402" s="877"/>
      <c r="I402" s="877"/>
      <c r="J402" s="877"/>
      <c r="K402" s="877"/>
      <c r="L402" s="877"/>
      <c r="EA402" s="1162"/>
      <c r="EB402" s="1162"/>
      <c r="EC402" s="1162"/>
      <c r="ED402" s="1162"/>
      <c r="EE402" s="1162"/>
      <c r="EF402" s="1162"/>
      <c r="EG402" s="1162"/>
      <c r="EH402" s="1162"/>
      <c r="EI402" s="1162"/>
      <c r="EJ402" s="1162"/>
      <c r="EK402" s="1162"/>
      <c r="EL402" s="1162"/>
      <c r="EM402" s="1162"/>
    </row>
    <row r="403" spans="1:143" s="875" customFormat="1">
      <c r="A403" s="877"/>
      <c r="B403" s="877"/>
      <c r="C403" s="877"/>
      <c r="D403" s="877"/>
      <c r="E403" s="877"/>
      <c r="F403" s="877"/>
      <c r="G403" s="877"/>
      <c r="H403" s="877"/>
      <c r="I403" s="877"/>
      <c r="J403" s="877"/>
      <c r="K403" s="877"/>
      <c r="L403" s="877"/>
      <c r="EA403" s="1162"/>
      <c r="EB403" s="1162"/>
      <c r="EC403" s="1162"/>
      <c r="ED403" s="1162"/>
      <c r="EE403" s="1162"/>
      <c r="EF403" s="1162"/>
      <c r="EG403" s="1162"/>
      <c r="EH403" s="1162"/>
      <c r="EI403" s="1162"/>
      <c r="EJ403" s="1162"/>
      <c r="EK403" s="1162"/>
      <c r="EL403" s="1162"/>
      <c r="EM403" s="1162"/>
    </row>
    <row r="404" spans="1:143" s="875" customFormat="1">
      <c r="A404" s="877"/>
      <c r="B404" s="877"/>
      <c r="C404" s="877"/>
      <c r="D404" s="877"/>
      <c r="E404" s="877"/>
      <c r="F404" s="877"/>
      <c r="G404" s="877"/>
      <c r="H404" s="877"/>
      <c r="I404" s="877"/>
      <c r="J404" s="877"/>
      <c r="K404" s="877"/>
      <c r="L404" s="877"/>
      <c r="EA404" s="1162"/>
      <c r="EB404" s="1162"/>
      <c r="EC404" s="1162"/>
      <c r="ED404" s="1162"/>
      <c r="EE404" s="1162"/>
      <c r="EF404" s="1162"/>
      <c r="EG404" s="1162"/>
      <c r="EH404" s="1162"/>
      <c r="EI404" s="1162"/>
      <c r="EJ404" s="1162"/>
      <c r="EK404" s="1162"/>
      <c r="EL404" s="1162"/>
      <c r="EM404" s="1162"/>
    </row>
    <row r="405" spans="1:143" s="875" customFormat="1">
      <c r="A405" s="877"/>
      <c r="B405" s="877"/>
      <c r="C405" s="877"/>
      <c r="D405" s="877"/>
      <c r="E405" s="877"/>
      <c r="F405" s="877"/>
      <c r="G405" s="877"/>
      <c r="H405" s="877"/>
      <c r="I405" s="877"/>
      <c r="J405" s="877"/>
      <c r="K405" s="877"/>
      <c r="L405" s="877"/>
      <c r="EA405" s="1162"/>
      <c r="EB405" s="1162"/>
      <c r="EC405" s="1162"/>
      <c r="ED405" s="1162"/>
      <c r="EE405" s="1162"/>
      <c r="EF405" s="1162"/>
      <c r="EG405" s="1162"/>
      <c r="EH405" s="1162"/>
      <c r="EI405" s="1162"/>
      <c r="EJ405" s="1162"/>
      <c r="EK405" s="1162"/>
      <c r="EL405" s="1162"/>
      <c r="EM405" s="1162"/>
    </row>
    <row r="406" spans="1:143" s="875" customFormat="1">
      <c r="A406" s="877"/>
      <c r="B406" s="877"/>
      <c r="C406" s="877"/>
      <c r="D406" s="877"/>
      <c r="E406" s="877"/>
      <c r="F406" s="877"/>
      <c r="G406" s="877"/>
      <c r="H406" s="877"/>
      <c r="I406" s="877"/>
      <c r="J406" s="877"/>
      <c r="K406" s="877"/>
      <c r="L406" s="877"/>
      <c r="EA406" s="1162"/>
      <c r="EB406" s="1162"/>
      <c r="EC406" s="1162"/>
      <c r="ED406" s="1162"/>
      <c r="EE406" s="1162"/>
      <c r="EF406" s="1162"/>
      <c r="EG406" s="1162"/>
      <c r="EH406" s="1162"/>
      <c r="EI406" s="1162"/>
      <c r="EJ406" s="1162"/>
      <c r="EK406" s="1162"/>
      <c r="EL406" s="1162"/>
      <c r="EM406" s="1162"/>
    </row>
    <row r="407" spans="1:143" s="875" customFormat="1">
      <c r="A407" s="877"/>
      <c r="B407" s="877"/>
      <c r="C407" s="877"/>
      <c r="D407" s="877"/>
      <c r="E407" s="877"/>
      <c r="F407" s="877"/>
      <c r="G407" s="877"/>
      <c r="H407" s="877"/>
      <c r="I407" s="877"/>
      <c r="J407" s="877"/>
      <c r="K407" s="877"/>
      <c r="L407" s="877"/>
      <c r="EA407" s="1162"/>
      <c r="EB407" s="1162"/>
      <c r="EC407" s="1162"/>
      <c r="ED407" s="1162"/>
      <c r="EE407" s="1162"/>
      <c r="EF407" s="1162"/>
      <c r="EG407" s="1162"/>
      <c r="EH407" s="1162"/>
      <c r="EI407" s="1162"/>
      <c r="EJ407" s="1162"/>
      <c r="EK407" s="1162"/>
      <c r="EL407" s="1162"/>
      <c r="EM407" s="1162"/>
    </row>
    <row r="408" spans="1:143" s="875" customFormat="1">
      <c r="A408" s="877"/>
      <c r="B408" s="877"/>
      <c r="C408" s="877"/>
      <c r="D408" s="877"/>
      <c r="E408" s="877"/>
      <c r="F408" s="877"/>
      <c r="G408" s="877"/>
      <c r="H408" s="877"/>
      <c r="I408" s="877"/>
      <c r="J408" s="877"/>
      <c r="K408" s="877"/>
      <c r="L408" s="877"/>
      <c r="EA408" s="1162"/>
      <c r="EB408" s="1162"/>
      <c r="EC408" s="1162"/>
      <c r="ED408" s="1162"/>
      <c r="EE408" s="1162"/>
      <c r="EF408" s="1162"/>
      <c r="EG408" s="1162"/>
      <c r="EH408" s="1162"/>
      <c r="EI408" s="1162"/>
      <c r="EJ408" s="1162"/>
      <c r="EK408" s="1162"/>
      <c r="EL408" s="1162"/>
      <c r="EM408" s="1162"/>
    </row>
    <row r="409" spans="1:143" s="875" customFormat="1">
      <c r="A409" s="877"/>
      <c r="B409" s="877"/>
      <c r="C409" s="877"/>
      <c r="D409" s="877"/>
      <c r="E409" s="877"/>
      <c r="F409" s="877"/>
      <c r="G409" s="877"/>
      <c r="H409" s="877"/>
      <c r="I409" s="877"/>
      <c r="J409" s="877"/>
      <c r="K409" s="877"/>
      <c r="L409" s="877"/>
      <c r="EA409" s="1162"/>
      <c r="EB409" s="1162"/>
      <c r="EC409" s="1162"/>
      <c r="ED409" s="1162"/>
      <c r="EE409" s="1162"/>
      <c r="EF409" s="1162"/>
      <c r="EG409" s="1162"/>
      <c r="EH409" s="1162"/>
      <c r="EI409" s="1162"/>
      <c r="EJ409" s="1162"/>
      <c r="EK409" s="1162"/>
      <c r="EL409" s="1162"/>
      <c r="EM409" s="1162"/>
    </row>
    <row r="410" spans="1:143" s="875" customFormat="1">
      <c r="A410" s="877"/>
      <c r="B410" s="877"/>
      <c r="C410" s="877"/>
      <c r="D410" s="877"/>
      <c r="E410" s="877"/>
      <c r="F410" s="877"/>
      <c r="G410" s="877"/>
      <c r="H410" s="877"/>
      <c r="I410" s="877"/>
      <c r="J410" s="877"/>
      <c r="K410" s="877"/>
      <c r="L410" s="877"/>
      <c r="EA410" s="1162"/>
      <c r="EB410" s="1162"/>
      <c r="EC410" s="1162"/>
      <c r="ED410" s="1162"/>
      <c r="EE410" s="1162"/>
      <c r="EF410" s="1162"/>
      <c r="EG410" s="1162"/>
      <c r="EH410" s="1162"/>
      <c r="EI410" s="1162"/>
      <c r="EJ410" s="1162"/>
      <c r="EK410" s="1162"/>
      <c r="EL410" s="1162"/>
      <c r="EM410" s="1162"/>
    </row>
    <row r="411" spans="1:143" s="875" customFormat="1">
      <c r="A411" s="877"/>
      <c r="B411" s="877"/>
      <c r="C411" s="877"/>
      <c r="D411" s="877"/>
      <c r="E411" s="877"/>
      <c r="F411" s="877"/>
      <c r="G411" s="877"/>
      <c r="H411" s="877"/>
      <c r="I411" s="877"/>
      <c r="J411" s="877"/>
      <c r="K411" s="877"/>
      <c r="L411" s="877"/>
      <c r="EA411" s="1162"/>
      <c r="EB411" s="1162"/>
      <c r="EC411" s="1162"/>
      <c r="ED411" s="1162"/>
      <c r="EE411" s="1162"/>
      <c r="EF411" s="1162"/>
      <c r="EG411" s="1162"/>
      <c r="EH411" s="1162"/>
      <c r="EI411" s="1162"/>
      <c r="EJ411" s="1162"/>
      <c r="EK411" s="1162"/>
      <c r="EL411" s="1162"/>
      <c r="EM411" s="1162"/>
    </row>
    <row r="412" spans="1:143" s="875" customFormat="1">
      <c r="A412" s="877"/>
      <c r="B412" s="877"/>
      <c r="C412" s="877"/>
      <c r="D412" s="877"/>
      <c r="E412" s="877"/>
      <c r="F412" s="877"/>
      <c r="G412" s="877"/>
      <c r="H412" s="877"/>
      <c r="I412" s="877"/>
      <c r="J412" s="877"/>
      <c r="K412" s="877"/>
      <c r="L412" s="877"/>
      <c r="EA412" s="1162"/>
      <c r="EB412" s="1162"/>
      <c r="EC412" s="1162"/>
      <c r="ED412" s="1162"/>
      <c r="EE412" s="1162"/>
      <c r="EF412" s="1162"/>
      <c r="EG412" s="1162"/>
      <c r="EH412" s="1162"/>
      <c r="EI412" s="1162"/>
      <c r="EJ412" s="1162"/>
      <c r="EK412" s="1162"/>
      <c r="EL412" s="1162"/>
      <c r="EM412" s="1162"/>
    </row>
    <row r="413" spans="1:143" s="875" customFormat="1">
      <c r="A413" s="877"/>
      <c r="B413" s="877"/>
      <c r="C413" s="877"/>
      <c r="D413" s="877"/>
      <c r="E413" s="877"/>
      <c r="F413" s="877"/>
      <c r="G413" s="877"/>
      <c r="H413" s="877"/>
      <c r="I413" s="877"/>
      <c r="J413" s="877"/>
      <c r="K413" s="877"/>
      <c r="L413" s="877"/>
      <c r="EA413" s="1162"/>
      <c r="EB413" s="1162"/>
      <c r="EC413" s="1162"/>
      <c r="ED413" s="1162"/>
      <c r="EE413" s="1162"/>
      <c r="EF413" s="1162"/>
      <c r="EG413" s="1162"/>
      <c r="EH413" s="1162"/>
      <c r="EI413" s="1162"/>
      <c r="EJ413" s="1162"/>
      <c r="EK413" s="1162"/>
      <c r="EL413" s="1162"/>
      <c r="EM413" s="1162"/>
    </row>
    <row r="414" spans="1:143" s="875" customFormat="1">
      <c r="A414" s="877"/>
      <c r="B414" s="877"/>
      <c r="C414" s="877"/>
      <c r="D414" s="877"/>
      <c r="E414" s="877"/>
      <c r="F414" s="877"/>
      <c r="G414" s="877"/>
      <c r="H414" s="877"/>
      <c r="I414" s="877"/>
      <c r="J414" s="877"/>
      <c r="K414" s="877"/>
      <c r="L414" s="877"/>
      <c r="EA414" s="1162"/>
      <c r="EB414" s="1162"/>
      <c r="EC414" s="1162"/>
      <c r="ED414" s="1162"/>
      <c r="EE414" s="1162"/>
      <c r="EF414" s="1162"/>
      <c r="EG414" s="1162"/>
      <c r="EH414" s="1162"/>
      <c r="EI414" s="1162"/>
      <c r="EJ414" s="1162"/>
      <c r="EK414" s="1162"/>
      <c r="EL414" s="1162"/>
      <c r="EM414" s="1162"/>
    </row>
    <row r="415" spans="1:143" s="875" customFormat="1">
      <c r="A415" s="877"/>
      <c r="B415" s="877"/>
      <c r="C415" s="877"/>
      <c r="D415" s="877"/>
      <c r="E415" s="877"/>
      <c r="F415" s="877"/>
      <c r="G415" s="877"/>
      <c r="H415" s="877"/>
      <c r="I415" s="877"/>
      <c r="J415" s="877"/>
      <c r="K415" s="877"/>
      <c r="L415" s="877"/>
      <c r="EA415" s="1162"/>
      <c r="EB415" s="1162"/>
      <c r="EC415" s="1162"/>
      <c r="ED415" s="1162"/>
      <c r="EE415" s="1162"/>
      <c r="EF415" s="1162"/>
      <c r="EG415" s="1162"/>
      <c r="EH415" s="1162"/>
      <c r="EI415" s="1162"/>
      <c r="EJ415" s="1162"/>
      <c r="EK415" s="1162"/>
      <c r="EL415" s="1162"/>
      <c r="EM415" s="1162"/>
    </row>
    <row r="416" spans="1:143" s="875" customFormat="1">
      <c r="A416" s="877"/>
      <c r="B416" s="877"/>
      <c r="C416" s="877"/>
      <c r="D416" s="877"/>
      <c r="E416" s="877"/>
      <c r="F416" s="877"/>
      <c r="G416" s="877"/>
      <c r="H416" s="877"/>
      <c r="I416" s="877"/>
      <c r="J416" s="877"/>
      <c r="K416" s="877"/>
      <c r="L416" s="877"/>
      <c r="EA416" s="1162"/>
      <c r="EB416" s="1162"/>
      <c r="EC416" s="1162"/>
      <c r="ED416" s="1162"/>
      <c r="EE416" s="1162"/>
      <c r="EF416" s="1162"/>
      <c r="EG416" s="1162"/>
      <c r="EH416" s="1162"/>
      <c r="EI416" s="1162"/>
      <c r="EJ416" s="1162"/>
      <c r="EK416" s="1162"/>
      <c r="EL416" s="1162"/>
      <c r="EM416" s="1162"/>
    </row>
    <row r="417" spans="1:143" s="875" customFormat="1">
      <c r="A417" s="877"/>
      <c r="B417" s="877"/>
      <c r="C417" s="877"/>
      <c r="D417" s="877"/>
      <c r="E417" s="877"/>
      <c r="F417" s="877"/>
      <c r="G417" s="877"/>
      <c r="H417" s="877"/>
      <c r="I417" s="877"/>
      <c r="J417" s="877"/>
      <c r="K417" s="877"/>
      <c r="L417" s="877"/>
      <c r="EA417" s="1162"/>
      <c r="EB417" s="1162"/>
      <c r="EC417" s="1162"/>
      <c r="ED417" s="1162"/>
      <c r="EE417" s="1162"/>
      <c r="EF417" s="1162"/>
      <c r="EG417" s="1162"/>
      <c r="EH417" s="1162"/>
      <c r="EI417" s="1162"/>
      <c r="EJ417" s="1162"/>
      <c r="EK417" s="1162"/>
      <c r="EL417" s="1162"/>
      <c r="EM417" s="1162"/>
    </row>
    <row r="418" spans="1:143" s="875" customFormat="1">
      <c r="A418" s="877"/>
      <c r="B418" s="877"/>
      <c r="C418" s="877"/>
      <c r="D418" s="877"/>
      <c r="E418" s="877"/>
      <c r="F418" s="877"/>
      <c r="G418" s="877"/>
      <c r="H418" s="877"/>
      <c r="I418" s="877"/>
      <c r="J418" s="877"/>
      <c r="K418" s="877"/>
      <c r="L418" s="877"/>
      <c r="EA418" s="1162"/>
      <c r="EB418" s="1162"/>
      <c r="EC418" s="1162"/>
      <c r="ED418" s="1162"/>
      <c r="EE418" s="1162"/>
      <c r="EF418" s="1162"/>
      <c r="EG418" s="1162"/>
      <c r="EH418" s="1162"/>
      <c r="EI418" s="1162"/>
      <c r="EJ418" s="1162"/>
      <c r="EK418" s="1162"/>
      <c r="EL418" s="1162"/>
      <c r="EM418" s="1162"/>
    </row>
    <row r="419" spans="1:143" s="875" customFormat="1">
      <c r="A419" s="877"/>
      <c r="B419" s="877"/>
      <c r="C419" s="877"/>
      <c r="D419" s="877"/>
      <c r="E419" s="877"/>
      <c r="F419" s="877"/>
      <c r="G419" s="877"/>
      <c r="H419" s="877"/>
      <c r="I419" s="877"/>
      <c r="J419" s="877"/>
      <c r="K419" s="877"/>
      <c r="L419" s="877"/>
      <c r="EA419" s="1162"/>
      <c r="EB419" s="1162"/>
      <c r="EC419" s="1162"/>
      <c r="ED419" s="1162"/>
      <c r="EE419" s="1162"/>
      <c r="EF419" s="1162"/>
      <c r="EG419" s="1162"/>
      <c r="EH419" s="1162"/>
      <c r="EI419" s="1162"/>
      <c r="EJ419" s="1162"/>
      <c r="EK419" s="1162"/>
      <c r="EL419" s="1162"/>
      <c r="EM419" s="1162"/>
    </row>
    <row r="420" spans="1:143" s="875" customFormat="1">
      <c r="A420" s="877"/>
      <c r="B420" s="877"/>
      <c r="C420" s="877"/>
      <c r="D420" s="877"/>
      <c r="E420" s="877"/>
      <c r="F420" s="877"/>
      <c r="G420" s="877"/>
      <c r="H420" s="877"/>
      <c r="I420" s="877"/>
      <c r="J420" s="877"/>
      <c r="K420" s="877"/>
      <c r="L420" s="877"/>
      <c r="EA420" s="1162"/>
      <c r="EB420" s="1162"/>
      <c r="EC420" s="1162"/>
      <c r="ED420" s="1162"/>
      <c r="EE420" s="1162"/>
      <c r="EF420" s="1162"/>
      <c r="EG420" s="1162"/>
      <c r="EH420" s="1162"/>
      <c r="EI420" s="1162"/>
      <c r="EJ420" s="1162"/>
      <c r="EK420" s="1162"/>
      <c r="EL420" s="1162"/>
      <c r="EM420" s="1162"/>
    </row>
    <row r="421" spans="1:143" s="875" customFormat="1">
      <c r="A421" s="877"/>
      <c r="B421" s="877"/>
      <c r="C421" s="877"/>
      <c r="D421" s="877"/>
      <c r="E421" s="877"/>
      <c r="F421" s="877"/>
      <c r="G421" s="877"/>
      <c r="H421" s="877"/>
      <c r="I421" s="877"/>
      <c r="J421" s="877"/>
      <c r="K421" s="877"/>
      <c r="L421" s="877"/>
      <c r="EA421" s="1162"/>
      <c r="EB421" s="1162"/>
      <c r="EC421" s="1162"/>
      <c r="ED421" s="1162"/>
      <c r="EE421" s="1162"/>
      <c r="EF421" s="1162"/>
      <c r="EG421" s="1162"/>
      <c r="EH421" s="1162"/>
      <c r="EI421" s="1162"/>
      <c r="EJ421" s="1162"/>
      <c r="EK421" s="1162"/>
      <c r="EL421" s="1162"/>
      <c r="EM421" s="1162"/>
    </row>
    <row r="422" spans="1:143" s="875" customFormat="1">
      <c r="A422" s="877"/>
      <c r="B422" s="877"/>
      <c r="C422" s="877"/>
      <c r="D422" s="877"/>
      <c r="E422" s="877"/>
      <c r="F422" s="877"/>
      <c r="G422" s="877"/>
      <c r="H422" s="877"/>
      <c r="I422" s="877"/>
      <c r="J422" s="877"/>
      <c r="K422" s="877"/>
      <c r="L422" s="877"/>
      <c r="EA422" s="1162"/>
      <c r="EB422" s="1162"/>
      <c r="EC422" s="1162"/>
      <c r="ED422" s="1162"/>
      <c r="EE422" s="1162"/>
      <c r="EF422" s="1162"/>
      <c r="EG422" s="1162"/>
      <c r="EH422" s="1162"/>
      <c r="EI422" s="1162"/>
      <c r="EJ422" s="1162"/>
      <c r="EK422" s="1162"/>
      <c r="EL422" s="1162"/>
      <c r="EM422" s="1162"/>
    </row>
    <row r="423" spans="1:143" s="875" customFormat="1">
      <c r="A423" s="877"/>
      <c r="B423" s="877"/>
      <c r="C423" s="877"/>
      <c r="D423" s="877"/>
      <c r="E423" s="877"/>
      <c r="F423" s="877"/>
      <c r="G423" s="877"/>
      <c r="H423" s="877"/>
      <c r="I423" s="877"/>
      <c r="J423" s="877"/>
      <c r="K423" s="877"/>
      <c r="L423" s="877"/>
      <c r="EA423" s="1162"/>
      <c r="EB423" s="1162"/>
      <c r="EC423" s="1162"/>
      <c r="ED423" s="1162"/>
      <c r="EE423" s="1162"/>
      <c r="EF423" s="1162"/>
      <c r="EG423" s="1162"/>
      <c r="EH423" s="1162"/>
      <c r="EI423" s="1162"/>
      <c r="EJ423" s="1162"/>
      <c r="EK423" s="1162"/>
      <c r="EL423" s="1162"/>
      <c r="EM423" s="1162"/>
    </row>
    <row r="424" spans="1:143" s="875" customFormat="1">
      <c r="A424" s="877"/>
      <c r="B424" s="877"/>
      <c r="C424" s="877"/>
      <c r="D424" s="877"/>
      <c r="E424" s="877"/>
      <c r="F424" s="877"/>
      <c r="G424" s="877"/>
      <c r="H424" s="877"/>
      <c r="I424" s="877"/>
      <c r="J424" s="877"/>
      <c r="K424" s="877"/>
      <c r="L424" s="877"/>
      <c r="EA424" s="1162"/>
      <c r="EB424" s="1162"/>
      <c r="EC424" s="1162"/>
      <c r="ED424" s="1162"/>
      <c r="EE424" s="1162"/>
      <c r="EF424" s="1162"/>
      <c r="EG424" s="1162"/>
      <c r="EH424" s="1162"/>
      <c r="EI424" s="1162"/>
      <c r="EJ424" s="1162"/>
      <c r="EK424" s="1162"/>
      <c r="EL424" s="1162"/>
      <c r="EM424" s="1162"/>
    </row>
    <row r="425" spans="1:143" s="875" customFormat="1">
      <c r="A425" s="877"/>
      <c r="B425" s="877"/>
      <c r="C425" s="877"/>
      <c r="D425" s="877"/>
      <c r="E425" s="877"/>
      <c r="F425" s="877"/>
      <c r="G425" s="877"/>
      <c r="H425" s="877"/>
      <c r="I425" s="877"/>
      <c r="J425" s="877"/>
      <c r="K425" s="877"/>
      <c r="L425" s="877"/>
      <c r="EA425" s="1162"/>
      <c r="EB425" s="1162"/>
      <c r="EC425" s="1162"/>
      <c r="ED425" s="1162"/>
      <c r="EE425" s="1162"/>
      <c r="EF425" s="1162"/>
      <c r="EG425" s="1162"/>
      <c r="EH425" s="1162"/>
      <c r="EI425" s="1162"/>
      <c r="EJ425" s="1162"/>
      <c r="EK425" s="1162"/>
      <c r="EL425" s="1162"/>
      <c r="EM425" s="1162"/>
    </row>
    <row r="426" spans="1:143" s="875" customFormat="1">
      <c r="A426" s="877"/>
      <c r="B426" s="877"/>
      <c r="C426" s="877"/>
      <c r="D426" s="877"/>
      <c r="E426" s="877"/>
      <c r="F426" s="877"/>
      <c r="G426" s="877"/>
      <c r="H426" s="877"/>
      <c r="I426" s="877"/>
      <c r="J426" s="877"/>
      <c r="K426" s="877"/>
      <c r="L426" s="877"/>
      <c r="EA426" s="1162"/>
      <c r="EB426" s="1162"/>
      <c r="EC426" s="1162"/>
      <c r="ED426" s="1162"/>
      <c r="EE426" s="1162"/>
      <c r="EF426" s="1162"/>
      <c r="EG426" s="1162"/>
      <c r="EH426" s="1162"/>
      <c r="EI426" s="1162"/>
      <c r="EJ426" s="1162"/>
      <c r="EK426" s="1162"/>
      <c r="EL426" s="1162"/>
      <c r="EM426" s="1162"/>
    </row>
    <row r="427" spans="1:143" s="875" customFormat="1">
      <c r="A427" s="877"/>
      <c r="B427" s="877"/>
      <c r="C427" s="877"/>
      <c r="D427" s="877"/>
      <c r="E427" s="877"/>
      <c r="F427" s="877"/>
      <c r="G427" s="877"/>
      <c r="H427" s="877"/>
      <c r="I427" s="877"/>
      <c r="J427" s="877"/>
      <c r="K427" s="877"/>
      <c r="L427" s="877"/>
      <c r="EA427" s="1162"/>
      <c r="EB427" s="1162"/>
      <c r="EC427" s="1162"/>
      <c r="ED427" s="1162"/>
      <c r="EE427" s="1162"/>
      <c r="EF427" s="1162"/>
      <c r="EG427" s="1162"/>
      <c r="EH427" s="1162"/>
      <c r="EI427" s="1162"/>
      <c r="EJ427" s="1162"/>
      <c r="EK427" s="1162"/>
      <c r="EL427" s="1162"/>
      <c r="EM427" s="1162"/>
    </row>
    <row r="428" spans="1:143" s="875" customFormat="1">
      <c r="A428" s="877"/>
      <c r="B428" s="877"/>
      <c r="C428" s="877"/>
      <c r="D428" s="877"/>
      <c r="E428" s="877"/>
      <c r="F428" s="877"/>
      <c r="G428" s="877"/>
      <c r="H428" s="877"/>
      <c r="I428" s="877"/>
      <c r="J428" s="877"/>
      <c r="K428" s="877"/>
      <c r="L428" s="877"/>
      <c r="EA428" s="1162"/>
      <c r="EB428" s="1162"/>
      <c r="EC428" s="1162"/>
      <c r="ED428" s="1162"/>
      <c r="EE428" s="1162"/>
      <c r="EF428" s="1162"/>
      <c r="EG428" s="1162"/>
      <c r="EH428" s="1162"/>
      <c r="EI428" s="1162"/>
      <c r="EJ428" s="1162"/>
      <c r="EK428" s="1162"/>
      <c r="EL428" s="1162"/>
      <c r="EM428" s="1162"/>
    </row>
    <row r="429" spans="1:143" s="875" customFormat="1">
      <c r="A429" s="877"/>
      <c r="B429" s="877"/>
      <c r="C429" s="877"/>
      <c r="D429" s="877"/>
      <c r="E429" s="877"/>
      <c r="F429" s="877"/>
      <c r="G429" s="877"/>
      <c r="H429" s="877"/>
      <c r="I429" s="877"/>
      <c r="J429" s="877"/>
      <c r="K429" s="877"/>
      <c r="L429" s="877"/>
      <c r="EA429" s="1162"/>
      <c r="EB429" s="1162"/>
      <c r="EC429" s="1162"/>
      <c r="ED429" s="1162"/>
      <c r="EE429" s="1162"/>
      <c r="EF429" s="1162"/>
      <c r="EG429" s="1162"/>
      <c r="EH429" s="1162"/>
      <c r="EI429" s="1162"/>
      <c r="EJ429" s="1162"/>
      <c r="EK429" s="1162"/>
      <c r="EL429" s="1162"/>
      <c r="EM429" s="1162"/>
    </row>
    <row r="430" spans="1:143" s="875" customFormat="1">
      <c r="A430" s="877"/>
      <c r="B430" s="877"/>
      <c r="C430" s="877"/>
      <c r="D430" s="877"/>
      <c r="E430" s="877"/>
      <c r="F430" s="877"/>
      <c r="G430" s="877"/>
      <c r="H430" s="877"/>
      <c r="I430" s="877"/>
      <c r="J430" s="877"/>
      <c r="K430" s="877"/>
      <c r="L430" s="877"/>
      <c r="EA430" s="1162"/>
      <c r="EB430" s="1162"/>
      <c r="EC430" s="1162"/>
      <c r="ED430" s="1162"/>
      <c r="EE430" s="1162"/>
      <c r="EF430" s="1162"/>
      <c r="EG430" s="1162"/>
      <c r="EH430" s="1162"/>
      <c r="EI430" s="1162"/>
      <c r="EJ430" s="1162"/>
      <c r="EK430" s="1162"/>
      <c r="EL430" s="1162"/>
      <c r="EM430" s="1162"/>
    </row>
    <row r="431" spans="1:143" s="875" customFormat="1">
      <c r="A431" s="877"/>
      <c r="B431" s="877"/>
      <c r="C431" s="877"/>
      <c r="D431" s="877"/>
      <c r="E431" s="877"/>
      <c r="F431" s="877"/>
      <c r="G431" s="877"/>
      <c r="H431" s="877"/>
      <c r="I431" s="877"/>
      <c r="J431" s="877"/>
      <c r="K431" s="877"/>
      <c r="L431" s="877"/>
      <c r="EA431" s="1162"/>
      <c r="EB431" s="1162"/>
      <c r="EC431" s="1162"/>
      <c r="ED431" s="1162"/>
      <c r="EE431" s="1162"/>
      <c r="EF431" s="1162"/>
      <c r="EG431" s="1162"/>
      <c r="EH431" s="1162"/>
      <c r="EI431" s="1162"/>
      <c r="EJ431" s="1162"/>
      <c r="EK431" s="1162"/>
      <c r="EL431" s="1162"/>
      <c r="EM431" s="1162"/>
    </row>
    <row r="432" spans="1:143" s="875" customFormat="1">
      <c r="A432" s="877"/>
      <c r="B432" s="877"/>
      <c r="C432" s="877"/>
      <c r="D432" s="877"/>
      <c r="E432" s="877"/>
      <c r="F432" s="877"/>
      <c r="G432" s="877"/>
      <c r="H432" s="877"/>
      <c r="I432" s="877"/>
      <c r="J432" s="877"/>
      <c r="K432" s="877"/>
      <c r="L432" s="877"/>
      <c r="EA432" s="1162"/>
      <c r="EB432" s="1162"/>
      <c r="EC432" s="1162"/>
      <c r="ED432" s="1162"/>
      <c r="EE432" s="1162"/>
      <c r="EF432" s="1162"/>
      <c r="EG432" s="1162"/>
      <c r="EH432" s="1162"/>
      <c r="EI432" s="1162"/>
      <c r="EJ432" s="1162"/>
      <c r="EK432" s="1162"/>
      <c r="EL432" s="1162"/>
      <c r="EM432" s="1162"/>
    </row>
    <row r="433" spans="1:143" s="875" customFormat="1">
      <c r="A433" s="877"/>
      <c r="B433" s="877"/>
      <c r="C433" s="877"/>
      <c r="D433" s="877"/>
      <c r="E433" s="877"/>
      <c r="F433" s="877"/>
      <c r="G433" s="877"/>
      <c r="H433" s="877"/>
      <c r="I433" s="877"/>
      <c r="J433" s="877"/>
      <c r="K433" s="877"/>
      <c r="L433" s="877"/>
      <c r="EA433" s="1162"/>
      <c r="EB433" s="1162"/>
      <c r="EC433" s="1162"/>
      <c r="ED433" s="1162"/>
      <c r="EE433" s="1162"/>
      <c r="EF433" s="1162"/>
      <c r="EG433" s="1162"/>
      <c r="EH433" s="1162"/>
      <c r="EI433" s="1162"/>
      <c r="EJ433" s="1162"/>
      <c r="EK433" s="1162"/>
      <c r="EL433" s="1162"/>
      <c r="EM433" s="1162"/>
    </row>
    <row r="434" spans="1:143" s="875" customFormat="1">
      <c r="A434" s="877"/>
      <c r="B434" s="877"/>
      <c r="C434" s="877"/>
      <c r="D434" s="877"/>
      <c r="E434" s="877"/>
      <c r="F434" s="877"/>
      <c r="G434" s="877"/>
      <c r="H434" s="877"/>
      <c r="I434" s="877"/>
      <c r="J434" s="877"/>
      <c r="K434" s="877"/>
      <c r="L434" s="877"/>
      <c r="EA434" s="1162"/>
      <c r="EB434" s="1162"/>
      <c r="EC434" s="1162"/>
      <c r="ED434" s="1162"/>
      <c r="EE434" s="1162"/>
      <c r="EF434" s="1162"/>
      <c r="EG434" s="1162"/>
      <c r="EH434" s="1162"/>
      <c r="EI434" s="1162"/>
      <c r="EJ434" s="1162"/>
      <c r="EK434" s="1162"/>
      <c r="EL434" s="1162"/>
      <c r="EM434" s="1162"/>
    </row>
    <row r="435" spans="1:143" s="875" customFormat="1">
      <c r="A435" s="877"/>
      <c r="B435" s="877"/>
      <c r="C435" s="877"/>
      <c r="D435" s="877"/>
      <c r="E435" s="877"/>
      <c r="F435" s="877"/>
      <c r="G435" s="877"/>
      <c r="H435" s="877"/>
      <c r="I435" s="877"/>
      <c r="J435" s="877"/>
      <c r="K435" s="877"/>
      <c r="L435" s="877"/>
      <c r="EA435" s="1162"/>
      <c r="EB435" s="1162"/>
      <c r="EC435" s="1162"/>
      <c r="ED435" s="1162"/>
      <c r="EE435" s="1162"/>
      <c r="EF435" s="1162"/>
      <c r="EG435" s="1162"/>
      <c r="EH435" s="1162"/>
      <c r="EI435" s="1162"/>
      <c r="EJ435" s="1162"/>
      <c r="EK435" s="1162"/>
      <c r="EL435" s="1162"/>
      <c r="EM435" s="1162"/>
    </row>
    <row r="436" spans="1:143" s="875" customFormat="1">
      <c r="A436" s="877"/>
      <c r="B436" s="877"/>
      <c r="C436" s="877"/>
      <c r="D436" s="877"/>
      <c r="E436" s="877"/>
      <c r="F436" s="877"/>
      <c r="G436" s="877"/>
      <c r="H436" s="877"/>
      <c r="I436" s="877"/>
      <c r="J436" s="877"/>
      <c r="K436" s="877"/>
      <c r="L436" s="877"/>
      <c r="EA436" s="1162"/>
      <c r="EB436" s="1162"/>
      <c r="EC436" s="1162"/>
      <c r="ED436" s="1162"/>
      <c r="EE436" s="1162"/>
      <c r="EF436" s="1162"/>
      <c r="EG436" s="1162"/>
      <c r="EH436" s="1162"/>
      <c r="EI436" s="1162"/>
      <c r="EJ436" s="1162"/>
      <c r="EK436" s="1162"/>
      <c r="EL436" s="1162"/>
      <c r="EM436" s="1162"/>
    </row>
    <row r="437" spans="1:143" s="875" customFormat="1">
      <c r="A437" s="877"/>
      <c r="B437" s="877"/>
      <c r="C437" s="877"/>
      <c r="D437" s="877"/>
      <c r="E437" s="877"/>
      <c r="F437" s="877"/>
      <c r="G437" s="877"/>
      <c r="H437" s="877"/>
      <c r="I437" s="877"/>
      <c r="J437" s="877"/>
      <c r="K437" s="877"/>
      <c r="L437" s="877"/>
      <c r="EA437" s="1162"/>
      <c r="EB437" s="1162"/>
      <c r="EC437" s="1162"/>
      <c r="ED437" s="1162"/>
      <c r="EE437" s="1162"/>
      <c r="EF437" s="1162"/>
      <c r="EG437" s="1162"/>
      <c r="EH437" s="1162"/>
      <c r="EI437" s="1162"/>
      <c r="EJ437" s="1162"/>
      <c r="EK437" s="1162"/>
      <c r="EL437" s="1162"/>
      <c r="EM437" s="1162"/>
    </row>
    <row r="438" spans="1:143" s="875" customFormat="1">
      <c r="A438" s="877"/>
      <c r="B438" s="877"/>
      <c r="C438" s="877"/>
      <c r="D438" s="877"/>
      <c r="E438" s="877"/>
      <c r="F438" s="877"/>
      <c r="G438" s="877"/>
      <c r="H438" s="877"/>
      <c r="I438" s="877"/>
      <c r="J438" s="877"/>
      <c r="K438" s="877"/>
      <c r="L438" s="877"/>
      <c r="EA438" s="1162"/>
      <c r="EB438" s="1162"/>
      <c r="EC438" s="1162"/>
      <c r="ED438" s="1162"/>
      <c r="EE438" s="1162"/>
      <c r="EF438" s="1162"/>
      <c r="EG438" s="1162"/>
      <c r="EH438" s="1162"/>
      <c r="EI438" s="1162"/>
      <c r="EJ438" s="1162"/>
      <c r="EK438" s="1162"/>
      <c r="EL438" s="1162"/>
      <c r="EM438" s="1162"/>
    </row>
    <row r="439" spans="1:143" s="875" customFormat="1">
      <c r="A439" s="877"/>
      <c r="B439" s="877"/>
      <c r="C439" s="877"/>
      <c r="D439" s="877"/>
      <c r="E439" s="877"/>
      <c r="F439" s="877"/>
      <c r="G439" s="877"/>
      <c r="H439" s="877"/>
      <c r="I439" s="877"/>
      <c r="J439" s="877"/>
      <c r="K439" s="877"/>
      <c r="L439" s="877"/>
      <c r="EA439" s="1162"/>
      <c r="EB439" s="1162"/>
      <c r="EC439" s="1162"/>
      <c r="ED439" s="1162"/>
      <c r="EE439" s="1162"/>
      <c r="EF439" s="1162"/>
      <c r="EG439" s="1162"/>
      <c r="EH439" s="1162"/>
      <c r="EI439" s="1162"/>
      <c r="EJ439" s="1162"/>
      <c r="EK439" s="1162"/>
      <c r="EL439" s="1162"/>
      <c r="EM439" s="1162"/>
    </row>
    <row r="440" spans="1:143" s="875" customFormat="1">
      <c r="A440" s="877"/>
      <c r="B440" s="877"/>
      <c r="C440" s="877"/>
      <c r="D440" s="877"/>
      <c r="E440" s="877"/>
      <c r="F440" s="877"/>
      <c r="G440" s="877"/>
      <c r="H440" s="877"/>
      <c r="I440" s="877"/>
      <c r="J440" s="877"/>
      <c r="K440" s="877"/>
      <c r="L440" s="877"/>
      <c r="EA440" s="1162"/>
      <c r="EB440" s="1162"/>
      <c r="EC440" s="1162"/>
      <c r="ED440" s="1162"/>
      <c r="EE440" s="1162"/>
      <c r="EF440" s="1162"/>
      <c r="EG440" s="1162"/>
      <c r="EH440" s="1162"/>
      <c r="EI440" s="1162"/>
      <c r="EJ440" s="1162"/>
      <c r="EK440" s="1162"/>
      <c r="EL440" s="1162"/>
      <c r="EM440" s="1162"/>
    </row>
    <row r="441" spans="1:143" s="875" customFormat="1">
      <c r="A441" s="877"/>
      <c r="B441" s="877"/>
      <c r="C441" s="877"/>
      <c r="D441" s="877"/>
      <c r="E441" s="877"/>
      <c r="F441" s="877"/>
      <c r="G441" s="877"/>
      <c r="H441" s="877"/>
      <c r="I441" s="877"/>
      <c r="J441" s="877"/>
      <c r="K441" s="877"/>
      <c r="L441" s="877"/>
      <c r="EA441" s="1162"/>
      <c r="EB441" s="1162"/>
      <c r="EC441" s="1162"/>
      <c r="ED441" s="1162"/>
      <c r="EE441" s="1162"/>
      <c r="EF441" s="1162"/>
      <c r="EG441" s="1162"/>
      <c r="EH441" s="1162"/>
      <c r="EI441" s="1162"/>
      <c r="EJ441" s="1162"/>
      <c r="EK441" s="1162"/>
      <c r="EL441" s="1162"/>
      <c r="EM441" s="1162"/>
    </row>
    <row r="442" spans="1:143" s="875" customFormat="1">
      <c r="A442" s="877"/>
      <c r="B442" s="877"/>
      <c r="C442" s="877"/>
      <c r="D442" s="877"/>
      <c r="E442" s="877"/>
      <c r="F442" s="877"/>
      <c r="G442" s="877"/>
      <c r="H442" s="877"/>
      <c r="I442" s="877"/>
      <c r="J442" s="877"/>
      <c r="K442" s="877"/>
      <c r="L442" s="877"/>
      <c r="EA442" s="1162"/>
      <c r="EB442" s="1162"/>
      <c r="EC442" s="1162"/>
      <c r="ED442" s="1162"/>
      <c r="EE442" s="1162"/>
      <c r="EF442" s="1162"/>
      <c r="EG442" s="1162"/>
      <c r="EH442" s="1162"/>
      <c r="EI442" s="1162"/>
      <c r="EJ442" s="1162"/>
      <c r="EK442" s="1162"/>
      <c r="EL442" s="1162"/>
      <c r="EM442" s="1162"/>
    </row>
    <row r="443" spans="1:143" s="875" customFormat="1">
      <c r="A443" s="877"/>
      <c r="B443" s="877"/>
      <c r="C443" s="877"/>
      <c r="D443" s="877"/>
      <c r="E443" s="877"/>
      <c r="F443" s="877"/>
      <c r="G443" s="877"/>
      <c r="H443" s="877"/>
      <c r="I443" s="877"/>
      <c r="J443" s="877"/>
      <c r="K443" s="877"/>
      <c r="L443" s="877"/>
      <c r="EA443" s="1162"/>
      <c r="EB443" s="1162"/>
      <c r="EC443" s="1162"/>
      <c r="ED443" s="1162"/>
      <c r="EE443" s="1162"/>
      <c r="EF443" s="1162"/>
      <c r="EG443" s="1162"/>
      <c r="EH443" s="1162"/>
      <c r="EI443" s="1162"/>
      <c r="EJ443" s="1162"/>
      <c r="EK443" s="1162"/>
      <c r="EL443" s="1162"/>
      <c r="EM443" s="1162"/>
    </row>
    <row r="444" spans="1:143" s="875" customFormat="1">
      <c r="A444" s="877"/>
      <c r="B444" s="877"/>
      <c r="C444" s="877"/>
      <c r="D444" s="877"/>
      <c r="E444" s="877"/>
      <c r="F444" s="877"/>
      <c r="G444" s="877"/>
      <c r="H444" s="877"/>
      <c r="I444" s="877"/>
      <c r="J444" s="877"/>
      <c r="K444" s="877"/>
      <c r="L444" s="877"/>
      <c r="EA444" s="1162"/>
      <c r="EB444" s="1162"/>
      <c r="EC444" s="1162"/>
      <c r="ED444" s="1162"/>
      <c r="EE444" s="1162"/>
      <c r="EF444" s="1162"/>
      <c r="EG444" s="1162"/>
      <c r="EH444" s="1162"/>
      <c r="EI444" s="1162"/>
      <c r="EJ444" s="1162"/>
      <c r="EK444" s="1162"/>
      <c r="EL444" s="1162"/>
      <c r="EM444" s="1162"/>
    </row>
    <row r="445" spans="1:143" s="875" customFormat="1">
      <c r="A445" s="877"/>
      <c r="B445" s="877"/>
      <c r="C445" s="877"/>
      <c r="D445" s="877"/>
      <c r="E445" s="877"/>
      <c r="F445" s="877"/>
      <c r="G445" s="877"/>
      <c r="H445" s="877"/>
      <c r="I445" s="877"/>
      <c r="J445" s="877"/>
      <c r="K445" s="877"/>
      <c r="L445" s="877"/>
      <c r="EA445" s="1162"/>
      <c r="EB445" s="1162"/>
      <c r="EC445" s="1162"/>
      <c r="ED445" s="1162"/>
      <c r="EE445" s="1162"/>
      <c r="EF445" s="1162"/>
      <c r="EG445" s="1162"/>
      <c r="EH445" s="1162"/>
      <c r="EI445" s="1162"/>
      <c r="EJ445" s="1162"/>
      <c r="EK445" s="1162"/>
      <c r="EL445" s="1162"/>
      <c r="EM445" s="1162"/>
    </row>
    <row r="446" spans="1:143" s="875" customFormat="1">
      <c r="A446" s="877"/>
      <c r="B446" s="877"/>
      <c r="C446" s="877"/>
      <c r="D446" s="877"/>
      <c r="E446" s="877"/>
      <c r="F446" s="877"/>
      <c r="G446" s="877"/>
      <c r="H446" s="877"/>
      <c r="I446" s="877"/>
      <c r="J446" s="877"/>
      <c r="K446" s="877"/>
      <c r="L446" s="877"/>
      <c r="EA446" s="1162"/>
      <c r="EB446" s="1162"/>
      <c r="EC446" s="1162"/>
      <c r="ED446" s="1162"/>
      <c r="EE446" s="1162"/>
      <c r="EF446" s="1162"/>
      <c r="EG446" s="1162"/>
      <c r="EH446" s="1162"/>
      <c r="EI446" s="1162"/>
      <c r="EJ446" s="1162"/>
      <c r="EK446" s="1162"/>
      <c r="EL446" s="1162"/>
      <c r="EM446" s="1162"/>
    </row>
    <row r="447" spans="1:143" s="875" customFormat="1">
      <c r="A447" s="877"/>
      <c r="B447" s="877"/>
      <c r="C447" s="877"/>
      <c r="D447" s="877"/>
      <c r="E447" s="877"/>
      <c r="F447" s="877"/>
      <c r="G447" s="877"/>
      <c r="H447" s="877"/>
      <c r="I447" s="877"/>
      <c r="J447" s="877"/>
      <c r="K447" s="877"/>
      <c r="L447" s="877"/>
      <c r="EA447" s="1162"/>
      <c r="EB447" s="1162"/>
      <c r="EC447" s="1162"/>
      <c r="ED447" s="1162"/>
      <c r="EE447" s="1162"/>
      <c r="EF447" s="1162"/>
      <c r="EG447" s="1162"/>
      <c r="EH447" s="1162"/>
      <c r="EI447" s="1162"/>
      <c r="EJ447" s="1162"/>
      <c r="EK447" s="1162"/>
      <c r="EL447" s="1162"/>
      <c r="EM447" s="1162"/>
    </row>
  </sheetData>
  <sheetProtection sheet="1" objects="1" scenarios="1" formatCells="0" formatColumns="0" formatRows="0"/>
  <phoneticPr fontId="118" type="noConversion"/>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Button 1">
              <controlPr defaultSize="0" print="0" autoFill="0" autoPict="0" macro="[0]!RestQBCK">
                <anchor moveWithCells="1">
                  <from>
                    <xdr:col>13</xdr:col>
                    <xdr:colOff>571500</xdr:colOff>
                    <xdr:row>21</xdr:row>
                    <xdr:rowOff>133350</xdr:rowOff>
                  </from>
                  <to>
                    <xdr:col>15</xdr:col>
                    <xdr:colOff>123825</xdr:colOff>
                    <xdr:row>23</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T501"/>
  <sheetViews>
    <sheetView topLeftCell="A10" workbookViewId="0">
      <selection activeCell="BB2" sqref="BB2"/>
    </sheetView>
  </sheetViews>
  <sheetFormatPr defaultRowHeight="12.75"/>
  <cols>
    <col min="1" max="1" width="9.140625" style="717" customWidth="1"/>
    <col min="2" max="2" width="2.42578125" style="717" customWidth="1"/>
    <col min="3" max="3" width="9.140625" style="717" customWidth="1"/>
    <col min="4" max="4" width="1.5703125" style="717" customWidth="1"/>
    <col min="5" max="6" width="11.7109375" style="717" customWidth="1"/>
    <col min="7" max="7" width="12.140625" style="717" customWidth="1"/>
    <col min="8" max="8" width="15.28515625" style="717" customWidth="1"/>
    <col min="9" max="9" width="12.28515625" style="717" customWidth="1"/>
    <col min="10" max="10" width="11.42578125" style="717" customWidth="1"/>
    <col min="11" max="11" width="2.85546875" style="717" customWidth="1"/>
    <col min="12" max="13" width="9.140625" style="717" customWidth="1"/>
    <col min="14" max="16" width="9.140625" style="718" customWidth="1"/>
    <col min="17" max="17" width="9" style="718" customWidth="1"/>
    <col min="18" max="18" width="13.7109375" style="718" customWidth="1"/>
    <col min="19" max="19" width="1.5703125" style="718" customWidth="1"/>
    <col min="20" max="20" width="34.5703125" style="775" customWidth="1"/>
    <col min="21" max="21" width="9.28515625" style="718" customWidth="1"/>
    <col min="22" max="22" width="15.140625" style="775" customWidth="1"/>
    <col min="23" max="23" width="16.7109375" style="775" customWidth="1"/>
    <col min="24" max="24" width="11.28515625" style="775" customWidth="1"/>
    <col min="25" max="25" width="12" style="775" customWidth="1"/>
    <col min="26" max="26" width="4.42578125" style="775" customWidth="1"/>
    <col min="27" max="27" width="5.28515625" style="775" customWidth="1"/>
    <col min="28" max="28" width="5.5703125" style="775" customWidth="1"/>
    <col min="29" max="29" width="7.28515625" style="775" customWidth="1"/>
    <col min="30" max="30" width="8.42578125" style="718" customWidth="1"/>
    <col min="31" max="31" width="7.7109375" style="718" customWidth="1"/>
    <col min="32" max="32" width="10.28515625" style="718" customWidth="1"/>
    <col min="33" max="35" width="9.140625" style="718" customWidth="1"/>
    <col min="36" max="50" width="9.140625" style="718"/>
    <col min="51" max="51" width="24.42578125" style="718" customWidth="1"/>
    <col min="52" max="52" width="7.5703125" style="718" hidden="1" customWidth="1"/>
    <col min="53" max="53" width="21.7109375" style="718" hidden="1" customWidth="1"/>
    <col min="54" max="54" width="11.5703125" style="720" hidden="1" customWidth="1"/>
    <col min="55" max="55" width="10.28515625" style="993" hidden="1" customWidth="1"/>
    <col min="56" max="56" width="7" style="720" hidden="1" customWidth="1"/>
    <col min="57" max="57" width="8" style="720" hidden="1" customWidth="1"/>
    <col min="58" max="58" width="38.7109375" style="720" hidden="1" customWidth="1"/>
    <col min="59" max="59" width="14" style="720" hidden="1" customWidth="1"/>
    <col min="60" max="60" width="16" style="720" hidden="1" customWidth="1"/>
    <col min="61" max="61" width="22.7109375" style="720" hidden="1" customWidth="1"/>
    <col min="62" max="62" width="9.28515625" style="720" hidden="1" customWidth="1"/>
    <col min="63" max="63" width="7.7109375" style="720" hidden="1" customWidth="1"/>
    <col min="64" max="64" width="6.7109375" style="720" hidden="1" customWidth="1"/>
    <col min="65" max="65" width="13.7109375" style="720" hidden="1" customWidth="1"/>
    <col min="66" max="66" width="8.5703125" style="720" hidden="1" customWidth="1"/>
    <col min="67" max="67" width="7.140625" style="720" hidden="1" customWidth="1"/>
    <col min="68" max="68" width="11" style="720" hidden="1" customWidth="1"/>
    <col min="69" max="69" width="11.28515625" style="720" hidden="1" customWidth="1"/>
    <col min="70" max="70" width="9.5703125" style="720" hidden="1" customWidth="1"/>
    <col min="71" max="71" width="18" style="720" hidden="1" customWidth="1"/>
    <col min="72" max="72" width="12.7109375" style="720" hidden="1" customWidth="1"/>
    <col min="73" max="73" width="11.28515625" style="720" hidden="1" customWidth="1"/>
    <col min="74" max="76" width="6.7109375" style="720" hidden="1" customWidth="1"/>
    <col min="77" max="77" width="5" style="720" hidden="1" customWidth="1"/>
    <col min="78" max="79" width="9.42578125" style="720" hidden="1" customWidth="1"/>
    <col min="80" max="80" width="10.140625" style="720" hidden="1" customWidth="1"/>
    <col min="81" max="81" width="9.140625" style="720" hidden="1" customWidth="1"/>
    <col min="82" max="82" width="8.42578125" style="720" hidden="1" customWidth="1"/>
    <col min="83" max="90" width="6.85546875" style="720" hidden="1" customWidth="1"/>
    <col min="91" max="91" width="6.7109375" style="720" hidden="1" customWidth="1"/>
    <col min="92" max="99" width="5.85546875" style="720" hidden="1" customWidth="1"/>
    <col min="100" max="100" width="6.7109375" style="720" hidden="1" customWidth="1"/>
    <col min="101" max="108" width="5.85546875" style="720" hidden="1" customWidth="1"/>
    <col min="109" max="109" width="9.28515625" style="720" hidden="1" customWidth="1"/>
    <col min="110" max="113" width="7.28515625" style="720" hidden="1" customWidth="1"/>
    <col min="114" max="114" width="10" style="720" hidden="1" customWidth="1"/>
    <col min="115" max="115" width="12" style="720" hidden="1" customWidth="1"/>
    <col min="116" max="116" width="8.85546875" style="720" hidden="1" customWidth="1"/>
    <col min="117" max="117" width="11.28515625" style="720" hidden="1" customWidth="1"/>
    <col min="118" max="118" width="10.5703125" style="717" hidden="1" customWidth="1"/>
    <col min="119" max="119" width="11.28515625" style="756" hidden="1" customWidth="1"/>
    <col min="120" max="120" width="8" style="756" hidden="1" customWidth="1"/>
    <col min="121" max="121" width="9.140625" style="718" customWidth="1"/>
    <col min="122" max="130" width="9.140625" style="718"/>
    <col min="131" max="131" width="9.140625" style="724" hidden="1" customWidth="1"/>
    <col min="132" max="132" width="9.140625" style="724"/>
    <col min="133" max="133" width="9.42578125" style="724" customWidth="1"/>
    <col min="134" max="134" width="9.140625" style="724"/>
    <col min="135" max="135" width="11.28515625" style="724" customWidth="1"/>
    <col min="136" max="136" width="11.5703125" style="724" customWidth="1"/>
    <col min="137" max="137" width="9.140625" style="724"/>
    <col min="138" max="138" width="11.140625" style="724" customWidth="1"/>
    <col min="139" max="139" width="11.28515625" style="724" customWidth="1"/>
    <col min="140" max="140" width="9.140625" style="724"/>
    <col min="141" max="141" width="10.140625" style="724" bestFit="1" customWidth="1"/>
    <col min="142" max="146" width="9.140625" style="724"/>
    <col min="147" max="16384" width="9.140625" style="718"/>
  </cols>
  <sheetData>
    <row r="1" spans="3:358">
      <c r="AZ1" s="719">
        <v>0</v>
      </c>
      <c r="BA1" s="719">
        <v>1</v>
      </c>
      <c r="BB1" s="720" t="s">
        <v>93</v>
      </c>
      <c r="BC1" s="993" t="s">
        <v>154</v>
      </c>
      <c r="BD1" s="720" t="s">
        <v>499</v>
      </c>
      <c r="BE1" s="720" t="s">
        <v>256</v>
      </c>
      <c r="BF1" s="720" t="s">
        <v>501</v>
      </c>
      <c r="BG1" s="720" t="s">
        <v>2</v>
      </c>
      <c r="BH1" s="720" t="s">
        <v>173</v>
      </c>
      <c r="BI1" s="720" t="s">
        <v>174</v>
      </c>
      <c r="BJ1" s="720" t="s">
        <v>94</v>
      </c>
      <c r="BK1" s="720" t="s">
        <v>201</v>
      </c>
      <c r="BL1" s="720" t="s">
        <v>24</v>
      </c>
      <c r="BM1" s="720" t="s">
        <v>236</v>
      </c>
      <c r="BN1" s="720" t="s">
        <v>202</v>
      </c>
      <c r="BO1" s="720" t="s">
        <v>237</v>
      </c>
      <c r="BP1" s="720" t="s">
        <v>502</v>
      </c>
      <c r="BQ1" s="720" t="s">
        <v>503</v>
      </c>
      <c r="BR1" s="720" t="s">
        <v>504</v>
      </c>
      <c r="BS1" s="720" t="s">
        <v>505</v>
      </c>
      <c r="BT1" s="720" t="s">
        <v>506</v>
      </c>
      <c r="BU1" s="720" t="s">
        <v>507</v>
      </c>
      <c r="BV1" s="720" t="s">
        <v>53</v>
      </c>
      <c r="BW1" s="720" t="s">
        <v>99</v>
      </c>
      <c r="BX1" s="720" t="s">
        <v>210</v>
      </c>
      <c r="BY1" s="720" t="s">
        <v>227</v>
      </c>
      <c r="BZ1" s="720" t="s">
        <v>508</v>
      </c>
      <c r="CA1" s="720" t="s">
        <v>509</v>
      </c>
      <c r="CB1" s="720" t="s">
        <v>510</v>
      </c>
      <c r="CC1" s="720" t="s">
        <v>511</v>
      </c>
      <c r="CD1" s="720" t="s">
        <v>539</v>
      </c>
      <c r="CE1" s="720" t="s">
        <v>540</v>
      </c>
      <c r="CF1" s="720" t="s">
        <v>541</v>
      </c>
      <c r="CG1" s="720" t="s">
        <v>542</v>
      </c>
      <c r="CH1" s="720" t="s">
        <v>543</v>
      </c>
      <c r="CI1" s="720" t="s">
        <v>544</v>
      </c>
      <c r="CJ1" s="720" t="s">
        <v>545</v>
      </c>
      <c r="CK1" s="720" t="s">
        <v>546</v>
      </c>
      <c r="CL1" s="720" t="s">
        <v>547</v>
      </c>
      <c r="CM1" s="720" t="s">
        <v>528</v>
      </c>
      <c r="CN1" s="720" t="s">
        <v>529</v>
      </c>
      <c r="CO1" s="720" t="s">
        <v>530</v>
      </c>
      <c r="CP1" s="720" t="s">
        <v>531</v>
      </c>
      <c r="CQ1" s="720" t="s">
        <v>532</v>
      </c>
      <c r="CR1" s="720" t="s">
        <v>533</v>
      </c>
      <c r="CS1" s="720" t="s">
        <v>534</v>
      </c>
      <c r="CT1" s="720" t="s">
        <v>535</v>
      </c>
      <c r="CU1" s="720" t="s">
        <v>536</v>
      </c>
      <c r="CV1" s="720" t="s">
        <v>520</v>
      </c>
      <c r="CW1" s="720" t="s">
        <v>521</v>
      </c>
      <c r="CX1" s="720" t="s">
        <v>522</v>
      </c>
      <c r="CY1" s="720" t="s">
        <v>523</v>
      </c>
      <c r="CZ1" s="720" t="s">
        <v>524</v>
      </c>
      <c r="DA1" s="720" t="s">
        <v>525</v>
      </c>
      <c r="DB1" s="720" t="s">
        <v>526</v>
      </c>
      <c r="DC1" s="720" t="s">
        <v>527</v>
      </c>
      <c r="DD1" s="720" t="s">
        <v>537</v>
      </c>
      <c r="DE1" s="720" t="s">
        <v>512</v>
      </c>
      <c r="DF1" s="720" t="s">
        <v>513</v>
      </c>
      <c r="DG1" s="720" t="s">
        <v>514</v>
      </c>
      <c r="DH1" s="720" t="s">
        <v>515</v>
      </c>
      <c r="DI1" s="720" t="s">
        <v>516</v>
      </c>
      <c r="DJ1" s="720" t="s">
        <v>517</v>
      </c>
      <c r="DK1" s="720" t="s">
        <v>518</v>
      </c>
      <c r="DL1" s="720" t="s">
        <v>519</v>
      </c>
      <c r="DM1" s="720" t="s">
        <v>538</v>
      </c>
      <c r="DN1" s="721" t="s">
        <v>3</v>
      </c>
      <c r="DO1" s="722" t="s">
        <v>552</v>
      </c>
      <c r="DP1" s="722" t="s">
        <v>359</v>
      </c>
      <c r="EA1" s="723" t="s">
        <v>1215</v>
      </c>
      <c r="EB1" s="723"/>
      <c r="EC1" s="723"/>
      <c r="ED1" s="723"/>
      <c r="EE1" s="723"/>
      <c r="EF1" s="723"/>
      <c r="EG1" s="723"/>
      <c r="EH1" s="723"/>
      <c r="EI1" s="723"/>
    </row>
    <row r="2" spans="3:358">
      <c r="AZ2" s="717"/>
      <c r="BA2" s="725" t="str">
        <f>"PPRChck!"&amp;"$BC$3:"&amp;ADDRESS(BA1+2,55)</f>
        <v>PPRChck!$BC$3:$BC$3</v>
      </c>
      <c r="BB2" s="726">
        <f>+Y6</f>
        <v>43511</v>
      </c>
      <c r="BC2" s="994">
        <f>+Y5</f>
        <v>10014</v>
      </c>
      <c r="BD2" s="728">
        <f>+Selection1!I4</f>
        <v>10001</v>
      </c>
      <c r="BE2" s="729">
        <f>+Y12</f>
        <v>854.09</v>
      </c>
      <c r="BF2" s="727" t="str">
        <f>+T9</f>
        <v>Eight Hundred Fifty-Four and 9/100***************************************************</v>
      </c>
      <c r="BG2" s="727" t="str">
        <f>+T11</f>
        <v>Joseph Banda</v>
      </c>
      <c r="BH2" s="727" t="str">
        <f>+T12</f>
        <v>2036 Clay Street</v>
      </c>
      <c r="BI2" s="727" t="str">
        <f>+T13</f>
        <v>ChipaTA, 10101</v>
      </c>
      <c r="BJ2" s="729">
        <f>+T24</f>
        <v>1080</v>
      </c>
      <c r="BK2" s="729">
        <f>+T25</f>
        <v>118.16</v>
      </c>
      <c r="BL2" s="729">
        <f>+T26</f>
        <v>14.33</v>
      </c>
      <c r="BM2" s="729">
        <f>+T27</f>
        <v>66.959999999999994</v>
      </c>
      <c r="BN2" s="729">
        <f>+T28</f>
        <v>15.66</v>
      </c>
      <c r="BO2" s="729">
        <f>+T29</f>
        <v>10.8</v>
      </c>
      <c r="BP2" s="730">
        <f>+U24</f>
        <v>3240</v>
      </c>
      <c r="BQ2" s="729">
        <f>+U25</f>
        <v>427.59000000000003</v>
      </c>
      <c r="BR2" s="729">
        <f>+U26</f>
        <v>99.17</v>
      </c>
      <c r="BS2" s="729">
        <f>+U27</f>
        <v>200.88</v>
      </c>
      <c r="BT2" s="729">
        <f>+U28</f>
        <v>46.980000000000004</v>
      </c>
      <c r="BU2" s="729">
        <f>+U29</f>
        <v>32.400000000000006</v>
      </c>
      <c r="BV2" s="729">
        <f>+W24</f>
        <v>0</v>
      </c>
      <c r="BW2" s="729">
        <f>+W25</f>
        <v>0</v>
      </c>
      <c r="BX2" s="729">
        <f>+W26</f>
        <v>0</v>
      </c>
      <c r="BY2" s="729">
        <f>+W27</f>
        <v>0</v>
      </c>
      <c r="BZ2" s="729">
        <f>+X24</f>
        <v>0</v>
      </c>
      <c r="CA2" s="729">
        <f>+X25</f>
        <v>0</v>
      </c>
      <c r="CB2" s="729">
        <f>+X26</f>
        <v>0</v>
      </c>
      <c r="CC2" s="729">
        <f>+X27</f>
        <v>0</v>
      </c>
      <c r="CD2" s="729" t="str">
        <f>+R33</f>
        <v>Regular</v>
      </c>
      <c r="CE2" s="729">
        <f>+R34</f>
        <v>0</v>
      </c>
      <c r="CF2" s="729">
        <f>+R35</f>
        <v>0</v>
      </c>
      <c r="CG2" s="729">
        <f>+R36</f>
        <v>0</v>
      </c>
      <c r="CH2" s="729">
        <f>+R37</f>
        <v>0</v>
      </c>
      <c r="CI2" s="729">
        <f>+R38</f>
        <v>0</v>
      </c>
      <c r="CJ2" s="729">
        <f>+R39</f>
        <v>0</v>
      </c>
      <c r="CK2" s="729">
        <f>+R40</f>
        <v>0</v>
      </c>
      <c r="CL2" s="729">
        <f>+R41</f>
        <v>0</v>
      </c>
      <c r="CM2" s="729">
        <f>+T33</f>
        <v>40</v>
      </c>
      <c r="CN2" s="729">
        <f>+T34</f>
        <v>0</v>
      </c>
      <c r="CO2" s="729">
        <f>+T35</f>
        <v>0</v>
      </c>
      <c r="CP2" s="729">
        <f>+T36</f>
        <v>0</v>
      </c>
      <c r="CQ2" s="729">
        <f>+T37</f>
        <v>0</v>
      </c>
      <c r="CR2" s="729">
        <f>+T38</f>
        <v>0</v>
      </c>
      <c r="CS2" s="729">
        <f>+T39</f>
        <v>0</v>
      </c>
      <c r="CT2" s="729">
        <f>+T40</f>
        <v>0</v>
      </c>
      <c r="CU2" s="729">
        <f>+T41</f>
        <v>0</v>
      </c>
      <c r="CV2" s="729">
        <f>+U33</f>
        <v>27</v>
      </c>
      <c r="CW2" s="729">
        <f>+U34</f>
        <v>0</v>
      </c>
      <c r="CX2" s="729">
        <f>+U35</f>
        <v>0</v>
      </c>
      <c r="CY2" s="729">
        <f>+U36</f>
        <v>0</v>
      </c>
      <c r="CZ2" s="729">
        <f>+U37</f>
        <v>0</v>
      </c>
      <c r="DA2" s="729">
        <f>+U38</f>
        <v>0</v>
      </c>
      <c r="DB2" s="729">
        <f>+U39</f>
        <v>0</v>
      </c>
      <c r="DC2" s="729">
        <f>+U40</f>
        <v>0</v>
      </c>
      <c r="DD2" s="729">
        <f>+U41</f>
        <v>0</v>
      </c>
      <c r="DE2" s="729">
        <f>+V33</f>
        <v>1080</v>
      </c>
      <c r="DF2" s="729">
        <f>+V34</f>
        <v>0</v>
      </c>
      <c r="DG2" s="729">
        <f>+V35</f>
        <v>0</v>
      </c>
      <c r="DH2" s="729">
        <f>+V36</f>
        <v>0</v>
      </c>
      <c r="DI2" s="729">
        <f>+V37</f>
        <v>0</v>
      </c>
      <c r="DJ2" s="729">
        <f>+V38</f>
        <v>0</v>
      </c>
      <c r="DK2" s="729">
        <f>+V39</f>
        <v>0</v>
      </c>
      <c r="DL2" s="729">
        <f>+V40</f>
        <v>0</v>
      </c>
      <c r="DM2" s="729">
        <f>+V41</f>
        <v>0</v>
      </c>
      <c r="DN2" s="717" t="str">
        <f>+G21</f>
        <v>XXX-XX-4561</v>
      </c>
      <c r="DO2" s="785">
        <f>+PPRChck!I33</f>
        <v>0</v>
      </c>
      <c r="DP2" s="731">
        <f>+I34</f>
        <v>0</v>
      </c>
      <c r="DQ2" s="717"/>
      <c r="DR2" s="717"/>
      <c r="DS2" s="717"/>
      <c r="DT2" s="717"/>
      <c r="DU2" s="717"/>
      <c r="DV2" s="717"/>
      <c r="DW2" s="717"/>
      <c r="DX2" s="717"/>
      <c r="DY2" s="717"/>
      <c r="DZ2" s="717"/>
      <c r="EA2" s="723">
        <f>85-LEN(Number!AA4)</f>
        <v>51</v>
      </c>
      <c r="EB2" s="723"/>
      <c r="EC2" s="723"/>
      <c r="ED2" s="723"/>
      <c r="EE2" s="723"/>
      <c r="EF2" s="723"/>
      <c r="EG2" s="723"/>
      <c r="EH2" s="723"/>
      <c r="EI2" s="723"/>
      <c r="EJ2" s="723"/>
      <c r="EK2" s="723"/>
      <c r="EL2" s="723"/>
      <c r="EM2" s="723"/>
      <c r="EN2" s="723"/>
      <c r="EO2" s="723"/>
      <c r="EP2" s="723"/>
      <c r="EQ2" s="717"/>
      <c r="ER2" s="717"/>
      <c r="ES2" s="717"/>
      <c r="ET2" s="717"/>
      <c r="EU2" s="717"/>
      <c r="EV2" s="717"/>
      <c r="EW2" s="717"/>
      <c r="EX2" s="717"/>
      <c r="EY2" s="717"/>
      <c r="EZ2" s="717"/>
      <c r="FA2" s="717"/>
      <c r="FB2" s="717"/>
      <c r="FC2" s="717"/>
      <c r="FD2" s="717"/>
      <c r="FE2" s="717"/>
      <c r="FF2" s="717"/>
      <c r="FG2" s="717"/>
      <c r="FH2" s="717"/>
      <c r="FI2" s="717"/>
      <c r="FJ2" s="717"/>
      <c r="FK2" s="717"/>
      <c r="FL2" s="717"/>
      <c r="FM2" s="717"/>
      <c r="FN2" s="717"/>
      <c r="FO2" s="717"/>
      <c r="FP2" s="717"/>
      <c r="FQ2" s="717"/>
      <c r="FR2" s="717"/>
      <c r="FS2" s="717"/>
      <c r="FT2" s="717"/>
      <c r="FU2" s="717"/>
      <c r="FV2" s="717"/>
      <c r="FW2" s="717"/>
      <c r="FX2" s="717"/>
      <c r="FY2" s="717"/>
      <c r="FZ2" s="717"/>
      <c r="GA2" s="717"/>
      <c r="GB2" s="717"/>
      <c r="GC2" s="717"/>
      <c r="GD2" s="717"/>
      <c r="GE2" s="717"/>
      <c r="GF2" s="717"/>
      <c r="GG2" s="717"/>
      <c r="GH2" s="717"/>
      <c r="GI2" s="717"/>
      <c r="GJ2" s="717"/>
      <c r="GK2" s="717"/>
      <c r="GL2" s="717"/>
      <c r="GM2" s="717"/>
      <c r="GN2" s="717"/>
      <c r="GO2" s="717"/>
      <c r="GP2" s="717"/>
      <c r="GQ2" s="717"/>
      <c r="GR2" s="717"/>
      <c r="GS2" s="717"/>
      <c r="GT2" s="717"/>
      <c r="GU2" s="717"/>
      <c r="GV2" s="717"/>
      <c r="GW2" s="717"/>
      <c r="GX2" s="717"/>
      <c r="GY2" s="717"/>
      <c r="GZ2" s="717"/>
      <c r="HA2" s="717"/>
      <c r="HB2" s="717"/>
      <c r="HC2" s="717"/>
      <c r="HD2" s="717"/>
      <c r="HE2" s="717"/>
      <c r="HF2" s="717"/>
      <c r="HG2" s="717"/>
      <c r="HH2" s="717"/>
      <c r="HI2" s="717"/>
      <c r="HJ2" s="717"/>
      <c r="HK2" s="717"/>
      <c r="HL2" s="717"/>
      <c r="HM2" s="717"/>
      <c r="HN2" s="717"/>
      <c r="HO2" s="717"/>
      <c r="HP2" s="717"/>
      <c r="HQ2" s="717"/>
      <c r="HR2" s="717"/>
      <c r="HS2" s="717"/>
      <c r="HT2" s="717"/>
      <c r="HU2" s="717"/>
      <c r="HV2" s="717"/>
      <c r="HW2" s="717"/>
      <c r="HX2" s="717"/>
      <c r="HY2" s="717"/>
      <c r="HZ2" s="717"/>
      <c r="IA2" s="717"/>
      <c r="IB2" s="717"/>
      <c r="IC2" s="717"/>
      <c r="ID2" s="717"/>
      <c r="IE2" s="717"/>
      <c r="IF2" s="717"/>
      <c r="IG2" s="717"/>
      <c r="IH2" s="717"/>
      <c r="II2" s="717"/>
      <c r="IJ2" s="717"/>
      <c r="IK2" s="717"/>
      <c r="IL2" s="717"/>
      <c r="IM2" s="717"/>
      <c r="IN2" s="717"/>
      <c r="IO2" s="717"/>
      <c r="IP2" s="717"/>
      <c r="IQ2" s="717"/>
      <c r="IR2" s="717"/>
      <c r="IS2" s="717"/>
      <c r="IT2" s="717"/>
      <c r="IU2" s="717"/>
      <c r="IV2" s="717"/>
      <c r="IW2" s="717"/>
      <c r="IX2" s="717"/>
      <c r="IY2" s="717"/>
      <c r="IZ2" s="717"/>
      <c r="JA2" s="717"/>
      <c r="JB2" s="717"/>
      <c r="JC2" s="717"/>
      <c r="JD2" s="717"/>
      <c r="JE2" s="717"/>
      <c r="JF2" s="717"/>
      <c r="JG2" s="717"/>
      <c r="JH2" s="717"/>
      <c r="JI2" s="717"/>
      <c r="JJ2" s="717"/>
      <c r="JK2" s="717"/>
      <c r="JL2" s="717"/>
      <c r="JM2" s="717"/>
      <c r="JN2" s="717"/>
      <c r="JO2" s="717"/>
      <c r="JP2" s="717"/>
      <c r="JQ2" s="717"/>
      <c r="JR2" s="717"/>
      <c r="JS2" s="717"/>
      <c r="JT2" s="717"/>
      <c r="JU2" s="717"/>
      <c r="JV2" s="717"/>
      <c r="JW2" s="717"/>
      <c r="JX2" s="717"/>
      <c r="JY2" s="717"/>
      <c r="JZ2" s="717"/>
      <c r="KA2" s="717"/>
      <c r="KB2" s="717"/>
      <c r="KC2" s="717"/>
      <c r="KD2" s="717"/>
      <c r="KE2" s="717"/>
      <c r="KF2" s="717"/>
      <c r="KG2" s="717"/>
      <c r="KH2" s="717"/>
      <c r="KI2" s="717"/>
      <c r="KJ2" s="717"/>
      <c r="KK2" s="717"/>
      <c r="KL2" s="717"/>
      <c r="KM2" s="717"/>
      <c r="KN2" s="717"/>
      <c r="KO2" s="717"/>
      <c r="KP2" s="717"/>
      <c r="KQ2" s="717"/>
      <c r="KR2" s="717"/>
      <c r="KS2" s="717"/>
      <c r="KT2" s="717"/>
      <c r="KU2" s="717"/>
      <c r="KV2" s="717"/>
      <c r="KW2" s="717"/>
      <c r="KX2" s="717"/>
      <c r="KY2" s="717"/>
      <c r="KZ2" s="717"/>
      <c r="LA2" s="717"/>
      <c r="LB2" s="717"/>
      <c r="LC2" s="717"/>
      <c r="LD2" s="717"/>
      <c r="LE2" s="717"/>
      <c r="LF2" s="717"/>
      <c r="LG2" s="717"/>
      <c r="LH2" s="717"/>
      <c r="LI2" s="717"/>
      <c r="LJ2" s="717"/>
      <c r="LK2" s="717"/>
      <c r="LL2" s="717"/>
      <c r="LM2" s="717"/>
      <c r="LN2" s="717"/>
      <c r="LO2" s="717"/>
      <c r="LP2" s="717"/>
      <c r="LQ2" s="717"/>
      <c r="LR2" s="717"/>
      <c r="LS2" s="717"/>
      <c r="LT2" s="717"/>
      <c r="LU2" s="717"/>
      <c r="LV2" s="717"/>
      <c r="LW2" s="717"/>
      <c r="LX2" s="717"/>
      <c r="LY2" s="717"/>
      <c r="LZ2" s="717"/>
      <c r="MA2" s="717"/>
      <c r="MB2" s="717"/>
      <c r="MC2" s="717"/>
      <c r="MD2" s="717"/>
      <c r="ME2" s="717"/>
      <c r="MF2" s="717"/>
      <c r="MG2" s="717"/>
      <c r="MH2" s="717"/>
      <c r="MI2" s="717"/>
      <c r="MJ2" s="717"/>
      <c r="MK2" s="717"/>
      <c r="ML2" s="717"/>
      <c r="MM2" s="717"/>
      <c r="MN2" s="717"/>
      <c r="MO2" s="717"/>
      <c r="MP2" s="717"/>
      <c r="MQ2" s="717"/>
      <c r="MR2" s="717"/>
      <c r="MS2" s="717"/>
      <c r="MT2" s="717"/>
    </row>
    <row r="3" spans="3:358">
      <c r="AZ3" s="717"/>
      <c r="BA3" s="732"/>
      <c r="BB3" s="733">
        <v>43511</v>
      </c>
      <c r="BC3" s="995">
        <v>10014</v>
      </c>
      <c r="BD3" s="717">
        <v>10001</v>
      </c>
      <c r="BE3" s="717">
        <v>854.09</v>
      </c>
      <c r="BF3" s="717" t="s">
        <v>1330</v>
      </c>
      <c r="BG3" s="717" t="s">
        <v>1326</v>
      </c>
      <c r="BH3" s="717" t="s">
        <v>1324</v>
      </c>
      <c r="BI3" s="717" t="s">
        <v>1327</v>
      </c>
      <c r="BJ3" s="717">
        <v>1080</v>
      </c>
      <c r="BK3" s="717">
        <v>118.16</v>
      </c>
      <c r="BL3" s="717">
        <v>14.33</v>
      </c>
      <c r="BM3" s="717">
        <v>66.959999999999994</v>
      </c>
      <c r="BN3" s="717">
        <v>15.66</v>
      </c>
      <c r="BO3" s="717">
        <v>10.8</v>
      </c>
      <c r="BP3" s="717">
        <v>3240</v>
      </c>
      <c r="BQ3" s="717">
        <v>427.59000000000003</v>
      </c>
      <c r="BR3" s="717">
        <v>99.17</v>
      </c>
      <c r="BS3" s="717">
        <v>200.88</v>
      </c>
      <c r="BT3" s="717">
        <v>46.980000000000004</v>
      </c>
      <c r="BU3" s="717">
        <v>32.400000000000006</v>
      </c>
      <c r="BV3" s="717">
        <v>0</v>
      </c>
      <c r="BW3" s="717">
        <v>0</v>
      </c>
      <c r="BX3" s="717">
        <v>0</v>
      </c>
      <c r="BY3" s="717">
        <v>0</v>
      </c>
      <c r="BZ3" s="717">
        <v>0</v>
      </c>
      <c r="CA3" s="717">
        <v>0</v>
      </c>
      <c r="CB3" s="717">
        <v>0</v>
      </c>
      <c r="CC3" s="717">
        <v>0</v>
      </c>
      <c r="CD3" s="717" t="s">
        <v>348</v>
      </c>
      <c r="CE3" s="717">
        <v>0</v>
      </c>
      <c r="CF3" s="717">
        <v>0</v>
      </c>
      <c r="CG3" s="717">
        <v>0</v>
      </c>
      <c r="CH3" s="717">
        <v>0</v>
      </c>
      <c r="CI3" s="717">
        <v>0</v>
      </c>
      <c r="CJ3" s="717">
        <v>0</v>
      </c>
      <c r="CK3" s="717">
        <v>0</v>
      </c>
      <c r="CL3" s="717">
        <v>0</v>
      </c>
      <c r="CM3" s="717">
        <v>40</v>
      </c>
      <c r="CN3" s="717">
        <v>0</v>
      </c>
      <c r="CO3" s="717">
        <v>0</v>
      </c>
      <c r="CP3" s="717">
        <v>0</v>
      </c>
      <c r="CQ3" s="717">
        <v>0</v>
      </c>
      <c r="CR3" s="717">
        <v>0</v>
      </c>
      <c r="CS3" s="717">
        <v>0</v>
      </c>
      <c r="CT3" s="717">
        <v>0</v>
      </c>
      <c r="CU3" s="717">
        <v>0</v>
      </c>
      <c r="CV3" s="717">
        <v>27</v>
      </c>
      <c r="CW3" s="717">
        <v>0</v>
      </c>
      <c r="CX3" s="717">
        <v>0</v>
      </c>
      <c r="CY3" s="717">
        <v>0</v>
      </c>
      <c r="CZ3" s="717">
        <v>0</v>
      </c>
      <c r="DA3" s="717">
        <v>0</v>
      </c>
      <c r="DB3" s="717">
        <v>0</v>
      </c>
      <c r="DC3" s="717">
        <v>0</v>
      </c>
      <c r="DD3" s="717">
        <v>0</v>
      </c>
      <c r="DE3" s="717">
        <v>1080</v>
      </c>
      <c r="DF3" s="717">
        <v>0</v>
      </c>
      <c r="DG3" s="717">
        <v>0</v>
      </c>
      <c r="DH3" s="717">
        <v>0</v>
      </c>
      <c r="DI3" s="717">
        <v>0</v>
      </c>
      <c r="DJ3" s="717">
        <v>0</v>
      </c>
      <c r="DK3" s="717">
        <v>0</v>
      </c>
      <c r="DL3" s="717">
        <v>0</v>
      </c>
      <c r="DM3" s="717">
        <v>0</v>
      </c>
      <c r="DN3" s="717" t="s">
        <v>1329</v>
      </c>
      <c r="DO3" s="731">
        <v>0</v>
      </c>
      <c r="DP3" s="731">
        <v>0</v>
      </c>
      <c r="DQ3" s="717"/>
      <c r="DR3" s="717"/>
      <c r="DS3" s="717"/>
      <c r="DT3" s="717"/>
      <c r="DU3" s="717"/>
      <c r="DV3" s="717"/>
      <c r="DW3" s="717"/>
      <c r="DX3" s="717"/>
      <c r="DY3" s="717"/>
      <c r="DZ3" s="717"/>
      <c r="EA3" s="723" t="str">
        <f>IF(EA2&gt;2,LEFT(EA1,EA2),"***")</f>
        <v>***************************************************</v>
      </c>
      <c r="EB3" s="723"/>
      <c r="EC3" s="723"/>
      <c r="ED3" s="723"/>
      <c r="EE3" s="723"/>
      <c r="EF3" s="723"/>
      <c r="EG3" s="723"/>
      <c r="EH3" s="723"/>
      <c r="EI3" s="723"/>
      <c r="EJ3" s="723"/>
      <c r="EK3" s="723"/>
      <c r="EL3" s="723"/>
      <c r="EM3" s="723"/>
      <c r="EN3" s="723"/>
      <c r="EO3" s="723"/>
      <c r="EP3" s="723"/>
      <c r="EQ3" s="717"/>
      <c r="ER3" s="717"/>
      <c r="ES3" s="717"/>
      <c r="ET3" s="717"/>
      <c r="EU3" s="717"/>
      <c r="EV3" s="717"/>
      <c r="EW3" s="717"/>
      <c r="EX3" s="717"/>
      <c r="EY3" s="717"/>
      <c r="EZ3" s="717"/>
      <c r="FA3" s="717"/>
      <c r="FB3" s="717"/>
      <c r="FC3" s="717"/>
      <c r="FD3" s="717"/>
      <c r="FE3" s="717"/>
      <c r="FF3" s="717"/>
      <c r="FG3" s="717"/>
      <c r="FH3" s="717"/>
      <c r="FI3" s="717"/>
      <c r="FJ3" s="717"/>
      <c r="FK3" s="717"/>
      <c r="FL3" s="717"/>
      <c r="FM3" s="717"/>
      <c r="FN3" s="717"/>
      <c r="FO3" s="717"/>
      <c r="FP3" s="717"/>
      <c r="FQ3" s="717"/>
      <c r="FR3" s="717"/>
      <c r="FS3" s="717"/>
      <c r="FT3" s="717"/>
      <c r="FU3" s="717"/>
      <c r="FV3" s="717"/>
      <c r="FW3" s="717"/>
      <c r="FX3" s="717"/>
      <c r="FY3" s="717"/>
      <c r="FZ3" s="717"/>
      <c r="GA3" s="717"/>
      <c r="GB3" s="717"/>
      <c r="GC3" s="717"/>
      <c r="GD3" s="717"/>
      <c r="GE3" s="717"/>
      <c r="GF3" s="717"/>
      <c r="GG3" s="717"/>
      <c r="GH3" s="717"/>
      <c r="GI3" s="717"/>
      <c r="GJ3" s="717"/>
      <c r="GK3" s="717"/>
      <c r="GL3" s="717"/>
      <c r="GM3" s="717"/>
      <c r="GN3" s="717"/>
      <c r="GO3" s="717"/>
      <c r="GP3" s="717"/>
      <c r="GQ3" s="717"/>
      <c r="GR3" s="717"/>
      <c r="GS3" s="717"/>
      <c r="GT3" s="717"/>
      <c r="GU3" s="717"/>
      <c r="GV3" s="717"/>
      <c r="GW3" s="717"/>
      <c r="GX3" s="717"/>
      <c r="GY3" s="717"/>
      <c r="GZ3" s="717"/>
      <c r="HA3" s="717"/>
      <c r="HB3" s="717"/>
      <c r="HC3" s="717"/>
      <c r="HD3" s="717"/>
      <c r="HE3" s="717"/>
      <c r="HF3" s="717"/>
      <c r="HG3" s="717"/>
      <c r="HH3" s="717"/>
      <c r="HI3" s="717"/>
      <c r="HJ3" s="717"/>
      <c r="HK3" s="717"/>
      <c r="HL3" s="717"/>
      <c r="HM3" s="717"/>
      <c r="HN3" s="717"/>
      <c r="HO3" s="717"/>
      <c r="HP3" s="717"/>
      <c r="HQ3" s="717"/>
      <c r="HR3" s="717"/>
      <c r="HS3" s="717"/>
      <c r="HT3" s="717"/>
      <c r="HU3" s="717"/>
      <c r="HV3" s="717"/>
      <c r="HW3" s="717"/>
      <c r="HX3" s="717"/>
      <c r="HY3" s="717"/>
      <c r="HZ3" s="717"/>
      <c r="IA3" s="717"/>
      <c r="IB3" s="717"/>
      <c r="IC3" s="717"/>
      <c r="ID3" s="717"/>
      <c r="IE3" s="717"/>
      <c r="IF3" s="717"/>
      <c r="IG3" s="717"/>
      <c r="IH3" s="717"/>
      <c r="II3" s="717"/>
      <c r="IJ3" s="717"/>
      <c r="IK3" s="717"/>
      <c r="IL3" s="717"/>
      <c r="IM3" s="717"/>
      <c r="IN3" s="717"/>
      <c r="IO3" s="717"/>
      <c r="IP3" s="717"/>
      <c r="IQ3" s="717"/>
      <c r="IR3" s="717"/>
      <c r="IS3" s="717"/>
      <c r="IT3" s="717"/>
      <c r="IU3" s="717"/>
      <c r="IV3" s="717"/>
      <c r="IW3" s="717"/>
      <c r="IX3" s="717"/>
      <c r="IY3" s="717"/>
      <c r="IZ3" s="717"/>
      <c r="JA3" s="717"/>
      <c r="JB3" s="717"/>
      <c r="JC3" s="717"/>
      <c r="JD3" s="717"/>
      <c r="JE3" s="717"/>
      <c r="JF3" s="717"/>
      <c r="JG3" s="717"/>
      <c r="JH3" s="717"/>
      <c r="JI3" s="717"/>
      <c r="JJ3" s="717"/>
      <c r="JK3" s="717"/>
      <c r="JL3" s="717"/>
      <c r="JM3" s="717"/>
      <c r="JN3" s="717"/>
      <c r="JO3" s="717"/>
      <c r="JP3" s="717"/>
      <c r="JQ3" s="717"/>
      <c r="JR3" s="717"/>
      <c r="JS3" s="717"/>
      <c r="JT3" s="717"/>
      <c r="JU3" s="717"/>
      <c r="JV3" s="717"/>
      <c r="JW3" s="717"/>
      <c r="JX3" s="717"/>
      <c r="JY3" s="717"/>
      <c r="JZ3" s="717"/>
      <c r="KA3" s="717"/>
      <c r="KB3" s="717"/>
      <c r="KC3" s="717"/>
      <c r="KD3" s="717"/>
      <c r="KE3" s="717"/>
      <c r="KF3" s="717"/>
      <c r="KG3" s="717"/>
      <c r="KH3" s="717"/>
      <c r="KI3" s="717"/>
      <c r="KJ3" s="717"/>
      <c r="KK3" s="717"/>
      <c r="KL3" s="717"/>
      <c r="KM3" s="717"/>
      <c r="KN3" s="717"/>
      <c r="KO3" s="717"/>
      <c r="KP3" s="717"/>
      <c r="KQ3" s="717"/>
      <c r="KR3" s="717"/>
      <c r="KS3" s="717"/>
      <c r="KT3" s="717"/>
      <c r="KU3" s="717"/>
      <c r="KV3" s="717"/>
      <c r="KW3" s="717"/>
      <c r="KX3" s="717"/>
      <c r="KY3" s="717"/>
      <c r="KZ3" s="717"/>
      <c r="LA3" s="717"/>
      <c r="LB3" s="717"/>
      <c r="LC3" s="717"/>
      <c r="LD3" s="717"/>
      <c r="LE3" s="717"/>
      <c r="LF3" s="717"/>
      <c r="LG3" s="717"/>
      <c r="LH3" s="717"/>
      <c r="LI3" s="717"/>
      <c r="LJ3" s="717"/>
      <c r="LK3" s="717"/>
      <c r="LL3" s="717"/>
      <c r="LM3" s="717"/>
      <c r="LN3" s="717"/>
      <c r="LO3" s="717"/>
      <c r="LP3" s="717"/>
      <c r="LQ3" s="717"/>
      <c r="LR3" s="717"/>
      <c r="LS3" s="717"/>
      <c r="LT3" s="717"/>
      <c r="LU3" s="717"/>
      <c r="LV3" s="717"/>
      <c r="LW3" s="717"/>
      <c r="LX3" s="717"/>
      <c r="LY3" s="717"/>
      <c r="LZ3" s="717"/>
      <c r="MA3" s="717"/>
      <c r="MB3" s="717"/>
      <c r="MC3" s="717"/>
      <c r="MD3" s="717"/>
      <c r="ME3" s="717"/>
      <c r="MF3" s="717"/>
      <c r="MG3" s="717"/>
      <c r="MH3" s="717"/>
      <c r="MI3" s="717"/>
      <c r="MJ3" s="717"/>
      <c r="MK3" s="717"/>
      <c r="ML3" s="717"/>
      <c r="MM3" s="717"/>
      <c r="MN3" s="717"/>
      <c r="MO3" s="717"/>
      <c r="MP3" s="717"/>
      <c r="MQ3" s="717"/>
      <c r="MR3" s="717"/>
      <c r="MS3" s="717"/>
      <c r="MT3" s="717"/>
    </row>
    <row r="4" spans="3:358">
      <c r="AZ4" s="717"/>
      <c r="BA4" s="732"/>
      <c r="BB4" s="733"/>
      <c r="BC4" s="995"/>
      <c r="BD4" s="717"/>
      <c r="BE4" s="717"/>
      <c r="BF4" s="717"/>
      <c r="BG4" s="717"/>
      <c r="BH4" s="717"/>
      <c r="BI4" s="717"/>
      <c r="BJ4" s="717"/>
      <c r="BK4" s="717"/>
      <c r="BL4" s="717"/>
      <c r="BM4" s="717"/>
      <c r="BN4" s="717"/>
      <c r="BO4" s="717"/>
      <c r="BP4" s="717"/>
      <c r="BQ4" s="717"/>
      <c r="BR4" s="717"/>
      <c r="BS4" s="717"/>
      <c r="BT4" s="717"/>
      <c r="BU4" s="717"/>
      <c r="BV4" s="717"/>
      <c r="BW4" s="717"/>
      <c r="BX4" s="717"/>
      <c r="BY4" s="717"/>
      <c r="BZ4" s="717"/>
      <c r="CA4" s="717"/>
      <c r="CB4" s="717"/>
      <c r="CC4" s="717"/>
      <c r="CD4" s="717"/>
      <c r="CE4" s="717"/>
      <c r="CF4" s="717"/>
      <c r="CG4" s="717"/>
      <c r="CH4" s="717"/>
      <c r="CI4" s="717"/>
      <c r="CJ4" s="717"/>
      <c r="CK4" s="717"/>
      <c r="CL4" s="717"/>
      <c r="CM4" s="717"/>
      <c r="CN4" s="717"/>
      <c r="CO4" s="717"/>
      <c r="CP4" s="717"/>
      <c r="CQ4" s="717"/>
      <c r="CR4" s="717"/>
      <c r="CS4" s="717"/>
      <c r="CT4" s="717"/>
      <c r="CU4" s="717"/>
      <c r="CV4" s="717"/>
      <c r="CW4" s="717"/>
      <c r="CX4" s="717"/>
      <c r="CY4" s="717"/>
      <c r="CZ4" s="717"/>
      <c r="DA4" s="717"/>
      <c r="DB4" s="717"/>
      <c r="DC4" s="717"/>
      <c r="DD4" s="717"/>
      <c r="DE4" s="717"/>
      <c r="DF4" s="717"/>
      <c r="DG4" s="717"/>
      <c r="DH4" s="717"/>
      <c r="DI4" s="717"/>
      <c r="DJ4" s="717"/>
      <c r="DK4" s="717"/>
      <c r="DL4" s="717"/>
      <c r="DM4" s="717"/>
      <c r="DO4" s="731"/>
      <c r="DP4" s="731"/>
      <c r="DQ4" s="717"/>
      <c r="DR4" s="717"/>
      <c r="DS4" s="717"/>
      <c r="DT4" s="717"/>
      <c r="DU4" s="717"/>
      <c r="DV4" s="717"/>
      <c r="DW4" s="717"/>
      <c r="DX4" s="717"/>
      <c r="DY4" s="717"/>
      <c r="DZ4" s="717"/>
      <c r="EA4" s="723"/>
      <c r="EB4" s="723"/>
      <c r="EC4" s="723"/>
      <c r="ED4" s="723"/>
      <c r="EE4" s="723"/>
      <c r="EF4" s="723"/>
      <c r="EG4" s="723"/>
      <c r="EH4" s="723"/>
      <c r="EI4" s="723"/>
      <c r="EJ4" s="723"/>
      <c r="EK4" s="723"/>
      <c r="EL4" s="723"/>
      <c r="EM4" s="723"/>
      <c r="EN4" s="723"/>
      <c r="EO4" s="723"/>
      <c r="EP4" s="723"/>
      <c r="EQ4" s="717"/>
      <c r="ER4" s="717"/>
      <c r="ES4" s="717"/>
      <c r="ET4" s="717"/>
      <c r="EU4" s="717"/>
      <c r="EV4" s="717"/>
      <c r="EW4" s="717"/>
      <c r="EX4" s="717"/>
      <c r="EY4" s="717"/>
      <c r="EZ4" s="717"/>
      <c r="FA4" s="717"/>
      <c r="FB4" s="717"/>
      <c r="FC4" s="717"/>
      <c r="FD4" s="717"/>
      <c r="FE4" s="717"/>
      <c r="FF4" s="717"/>
      <c r="FG4" s="717"/>
      <c r="FH4" s="717"/>
      <c r="FI4" s="717"/>
      <c r="FJ4" s="717"/>
      <c r="FK4" s="717"/>
      <c r="FL4" s="717"/>
      <c r="FM4" s="717"/>
      <c r="FN4" s="717"/>
      <c r="FO4" s="717"/>
      <c r="FP4" s="717"/>
      <c r="FQ4" s="717"/>
      <c r="FR4" s="717"/>
      <c r="FS4" s="717"/>
      <c r="FT4" s="717"/>
      <c r="FU4" s="717"/>
      <c r="FV4" s="717"/>
      <c r="FW4" s="717"/>
      <c r="FX4" s="717"/>
      <c r="FY4" s="717"/>
      <c r="FZ4" s="717"/>
      <c r="GA4" s="717"/>
      <c r="GB4" s="717"/>
      <c r="GC4" s="717"/>
      <c r="GD4" s="717"/>
      <c r="GE4" s="717"/>
      <c r="GF4" s="717"/>
      <c r="GG4" s="717"/>
      <c r="GH4" s="717"/>
      <c r="GI4" s="717"/>
      <c r="GJ4" s="717"/>
      <c r="GK4" s="717"/>
      <c r="GL4" s="717"/>
      <c r="GM4" s="717"/>
      <c r="GN4" s="717"/>
      <c r="GO4" s="717"/>
      <c r="GP4" s="717"/>
      <c r="GQ4" s="717"/>
      <c r="GR4" s="717"/>
      <c r="GS4" s="717"/>
      <c r="GT4" s="717"/>
      <c r="GU4" s="717"/>
      <c r="GV4" s="717"/>
      <c r="GW4" s="717"/>
      <c r="GX4" s="717"/>
      <c r="GY4" s="717"/>
      <c r="GZ4" s="717"/>
      <c r="HA4" s="717"/>
      <c r="HB4" s="717"/>
      <c r="HC4" s="717"/>
      <c r="HD4" s="717"/>
      <c r="HE4" s="717"/>
      <c r="HF4" s="717"/>
      <c r="HG4" s="717"/>
      <c r="HH4" s="717"/>
      <c r="HI4" s="717"/>
      <c r="HJ4" s="717"/>
      <c r="HK4" s="717"/>
      <c r="HL4" s="717"/>
      <c r="HM4" s="717"/>
      <c r="HN4" s="717"/>
      <c r="HO4" s="717"/>
      <c r="HP4" s="717"/>
      <c r="HQ4" s="717"/>
      <c r="HR4" s="717"/>
      <c r="HS4" s="717"/>
      <c r="HT4" s="717"/>
      <c r="HU4" s="717"/>
      <c r="HV4" s="717"/>
      <c r="HW4" s="717"/>
      <c r="HX4" s="717"/>
      <c r="HY4" s="717"/>
      <c r="HZ4" s="717"/>
      <c r="IA4" s="717"/>
      <c r="IB4" s="717"/>
      <c r="IC4" s="717"/>
      <c r="ID4" s="717"/>
      <c r="IE4" s="717"/>
      <c r="IF4" s="717"/>
      <c r="IG4" s="717"/>
      <c r="IH4" s="717"/>
      <c r="II4" s="717"/>
      <c r="IJ4" s="717"/>
      <c r="IK4" s="717"/>
      <c r="IL4" s="717"/>
      <c r="IM4" s="717"/>
      <c r="IN4" s="717"/>
      <c r="IO4" s="717"/>
      <c r="IP4" s="717"/>
      <c r="IQ4" s="717"/>
      <c r="IR4" s="717"/>
      <c r="IS4" s="717"/>
      <c r="IT4" s="717"/>
      <c r="IU4" s="717"/>
      <c r="IV4" s="717"/>
      <c r="IW4" s="717"/>
      <c r="IX4" s="717"/>
      <c r="IY4" s="717"/>
      <c r="IZ4" s="717"/>
      <c r="JA4" s="717"/>
      <c r="JB4" s="717"/>
      <c r="JC4" s="717"/>
      <c r="JD4" s="717"/>
      <c r="JE4" s="717"/>
      <c r="JF4" s="717"/>
      <c r="JG4" s="717"/>
      <c r="JH4" s="717"/>
      <c r="JI4" s="717"/>
      <c r="JJ4" s="717"/>
      <c r="JK4" s="717"/>
      <c r="JL4" s="717"/>
      <c r="JM4" s="717"/>
      <c r="JN4" s="717"/>
      <c r="JO4" s="717"/>
      <c r="JP4" s="717"/>
      <c r="JQ4" s="717"/>
      <c r="JR4" s="717"/>
      <c r="JS4" s="717"/>
      <c r="JT4" s="717"/>
      <c r="JU4" s="717"/>
      <c r="JV4" s="717"/>
      <c r="JW4" s="717"/>
      <c r="JX4" s="717"/>
      <c r="JY4" s="717"/>
      <c r="JZ4" s="717"/>
      <c r="KA4" s="717"/>
      <c r="KB4" s="717"/>
      <c r="KC4" s="717"/>
      <c r="KD4" s="717"/>
      <c r="KE4" s="717"/>
      <c r="KF4" s="717"/>
      <c r="KG4" s="717"/>
      <c r="KH4" s="717"/>
      <c r="KI4" s="717"/>
      <c r="KJ4" s="717"/>
      <c r="KK4" s="717"/>
      <c r="KL4" s="717"/>
      <c r="KM4" s="717"/>
      <c r="KN4" s="717"/>
      <c r="KO4" s="717"/>
      <c r="KP4" s="717"/>
      <c r="KQ4" s="717"/>
      <c r="KR4" s="717"/>
      <c r="KS4" s="717"/>
      <c r="KT4" s="717"/>
      <c r="KU4" s="717"/>
      <c r="KV4" s="717"/>
      <c r="KW4" s="717"/>
      <c r="KX4" s="717"/>
      <c r="KY4" s="717"/>
      <c r="KZ4" s="717"/>
      <c r="LA4" s="717"/>
      <c r="LB4" s="717"/>
      <c r="LC4" s="717"/>
      <c r="LD4" s="717"/>
      <c r="LE4" s="717"/>
      <c r="LF4" s="717"/>
      <c r="LG4" s="717"/>
      <c r="LH4" s="717"/>
      <c r="LI4" s="717"/>
      <c r="LJ4" s="717"/>
      <c r="LK4" s="717"/>
      <c r="LL4" s="717"/>
      <c r="LM4" s="717"/>
      <c r="LN4" s="717"/>
      <c r="LO4" s="717"/>
      <c r="LP4" s="717"/>
      <c r="LQ4" s="717"/>
      <c r="LR4" s="717"/>
      <c r="LS4" s="717"/>
      <c r="LT4" s="717"/>
      <c r="LU4" s="717"/>
      <c r="LV4" s="717"/>
      <c r="LW4" s="717"/>
      <c r="LX4" s="717"/>
      <c r="LY4" s="717"/>
      <c r="LZ4" s="717"/>
      <c r="MA4" s="717"/>
      <c r="MB4" s="717"/>
      <c r="MC4" s="717"/>
      <c r="MD4" s="717"/>
      <c r="ME4" s="717"/>
      <c r="MF4" s="717"/>
      <c r="MG4" s="717"/>
      <c r="MH4" s="717"/>
      <c r="MI4" s="717"/>
      <c r="MJ4" s="717"/>
      <c r="MK4" s="717"/>
      <c r="ML4" s="717"/>
      <c r="MM4" s="717"/>
      <c r="MN4" s="717"/>
      <c r="MO4" s="717"/>
      <c r="MP4" s="717"/>
      <c r="MQ4" s="717"/>
      <c r="MR4" s="717"/>
      <c r="MS4" s="717"/>
      <c r="MT4" s="717"/>
    </row>
    <row r="5" spans="3:358">
      <c r="I5" s="734" t="s">
        <v>200</v>
      </c>
      <c r="J5" s="735">
        <v>10014</v>
      </c>
      <c r="X5" s="798" t="s">
        <v>200</v>
      </c>
      <c r="Y5" s="786">
        <f>+Entry1!BF1</f>
        <v>10014</v>
      </c>
      <c r="AZ5" s="717"/>
      <c r="BA5" s="732"/>
      <c r="BB5" s="733"/>
      <c r="BC5" s="995"/>
      <c r="BD5" s="717"/>
      <c r="BE5" s="717"/>
      <c r="BF5" s="717"/>
      <c r="BG5" s="717"/>
      <c r="BH5" s="717"/>
      <c r="BI5" s="717"/>
      <c r="BJ5" s="717"/>
      <c r="BK5" s="717"/>
      <c r="BL5" s="717"/>
      <c r="BM5" s="717"/>
      <c r="BN5" s="717"/>
      <c r="BO5" s="717"/>
      <c r="BP5" s="717"/>
      <c r="BQ5" s="717"/>
      <c r="BR5" s="717"/>
      <c r="BS5" s="717"/>
      <c r="BT5" s="717"/>
      <c r="BU5" s="717"/>
      <c r="BV5" s="717"/>
      <c r="BW5" s="717"/>
      <c r="BX5" s="717"/>
      <c r="BY5" s="717"/>
      <c r="BZ5" s="717"/>
      <c r="CA5" s="717"/>
      <c r="CB5" s="717"/>
      <c r="CC5" s="717"/>
      <c r="CD5" s="717"/>
      <c r="CE5" s="717"/>
      <c r="CF5" s="717"/>
      <c r="CG5" s="717"/>
      <c r="CH5" s="717"/>
      <c r="CI5" s="717"/>
      <c r="CJ5" s="717"/>
      <c r="CK5" s="717"/>
      <c r="CL5" s="717"/>
      <c r="CM5" s="717"/>
      <c r="CN5" s="717"/>
      <c r="CO5" s="717"/>
      <c r="CP5" s="717"/>
      <c r="CQ5" s="717"/>
      <c r="CR5" s="717"/>
      <c r="CS5" s="717"/>
      <c r="CT5" s="717"/>
      <c r="CU5" s="717"/>
      <c r="CV5" s="717"/>
      <c r="CW5" s="717"/>
      <c r="CX5" s="717"/>
      <c r="CY5" s="717"/>
      <c r="CZ5" s="717"/>
      <c r="DA5" s="717"/>
      <c r="DB5" s="717"/>
      <c r="DC5" s="717"/>
      <c r="DD5" s="717"/>
      <c r="DE5" s="717"/>
      <c r="DF5" s="717"/>
      <c r="DG5" s="717"/>
      <c r="DH5" s="717"/>
      <c r="DI5" s="717"/>
      <c r="DJ5" s="717"/>
      <c r="DK5" s="717"/>
      <c r="DL5" s="717"/>
      <c r="DM5" s="717"/>
      <c r="DO5" s="731"/>
      <c r="DP5" s="731"/>
      <c r="DQ5" s="717"/>
      <c r="DR5" s="717"/>
      <c r="DS5" s="717"/>
      <c r="DT5" s="717"/>
      <c r="DU5" s="717"/>
      <c r="DV5" s="717"/>
      <c r="DW5" s="717"/>
      <c r="DX5" s="717"/>
      <c r="DY5" s="717"/>
      <c r="DZ5" s="717"/>
      <c r="EA5" s="723"/>
      <c r="EB5" s="723"/>
      <c r="EC5" s="723"/>
      <c r="ED5" s="723"/>
      <c r="EE5" s="723"/>
      <c r="EF5" s="723"/>
      <c r="EG5" s="723"/>
      <c r="EH5" s="737"/>
      <c r="EI5" s="723"/>
      <c r="EJ5" s="723"/>
      <c r="EL5" s="723"/>
      <c r="EM5" s="723"/>
      <c r="EN5" s="723"/>
      <c r="EO5" s="723"/>
      <c r="EP5" s="723"/>
      <c r="EQ5" s="717"/>
      <c r="ER5" s="717"/>
      <c r="ES5" s="717"/>
      <c r="ET5" s="717"/>
      <c r="EU5" s="717"/>
      <c r="EV5" s="717"/>
      <c r="EW5" s="717"/>
      <c r="EX5" s="717"/>
      <c r="EY5" s="717"/>
      <c r="EZ5" s="717"/>
      <c r="FA5" s="717"/>
      <c r="FB5" s="717"/>
      <c r="FC5" s="717"/>
      <c r="FD5" s="717"/>
      <c r="FE5" s="717"/>
      <c r="FF5" s="717"/>
      <c r="FG5" s="717"/>
      <c r="FH5" s="717"/>
      <c r="FI5" s="717"/>
      <c r="FJ5" s="717"/>
      <c r="FK5" s="717"/>
      <c r="FL5" s="717"/>
      <c r="FM5" s="717"/>
      <c r="FN5" s="717"/>
      <c r="FO5" s="717"/>
      <c r="FP5" s="717"/>
      <c r="FQ5" s="717"/>
      <c r="FR5" s="717"/>
      <c r="FS5" s="717"/>
      <c r="FT5" s="717"/>
      <c r="FU5" s="717"/>
      <c r="FV5" s="717"/>
      <c r="FW5" s="717"/>
      <c r="FX5" s="717"/>
      <c r="FY5" s="717"/>
      <c r="FZ5" s="717"/>
      <c r="GA5" s="717"/>
      <c r="GB5" s="717"/>
      <c r="GC5" s="717"/>
      <c r="GD5" s="717"/>
      <c r="GE5" s="717"/>
      <c r="GF5" s="717"/>
      <c r="GG5" s="717"/>
      <c r="GH5" s="717"/>
      <c r="GI5" s="717"/>
      <c r="GJ5" s="717"/>
      <c r="GK5" s="717"/>
      <c r="GL5" s="717"/>
      <c r="GM5" s="717"/>
      <c r="GN5" s="717"/>
      <c r="GO5" s="717"/>
      <c r="GP5" s="717"/>
      <c r="GQ5" s="717"/>
      <c r="GR5" s="717"/>
      <c r="GS5" s="717"/>
      <c r="GT5" s="717"/>
      <c r="GU5" s="717"/>
      <c r="GV5" s="717"/>
      <c r="GW5" s="717"/>
      <c r="GX5" s="717"/>
      <c r="GY5" s="717"/>
      <c r="GZ5" s="717"/>
      <c r="HA5" s="717"/>
      <c r="HB5" s="717"/>
      <c r="HC5" s="717"/>
      <c r="HD5" s="717"/>
      <c r="HE5" s="717"/>
      <c r="HF5" s="717"/>
      <c r="HG5" s="717"/>
      <c r="HH5" s="717"/>
      <c r="HI5" s="717"/>
      <c r="HJ5" s="717"/>
      <c r="HK5" s="717"/>
      <c r="HL5" s="717"/>
      <c r="HM5" s="717"/>
      <c r="HN5" s="717"/>
      <c r="HO5" s="717"/>
      <c r="HP5" s="717"/>
      <c r="HQ5" s="717"/>
      <c r="HR5" s="717"/>
      <c r="HS5" s="717"/>
      <c r="HT5" s="717"/>
      <c r="HU5" s="717"/>
      <c r="HV5" s="717"/>
      <c r="HW5" s="717"/>
      <c r="HX5" s="717"/>
      <c r="HY5" s="717"/>
      <c r="HZ5" s="717"/>
      <c r="IA5" s="717"/>
      <c r="IB5" s="717"/>
      <c r="IC5" s="717"/>
      <c r="ID5" s="717"/>
      <c r="IE5" s="717"/>
      <c r="IF5" s="717"/>
      <c r="IG5" s="717"/>
      <c r="IH5" s="717"/>
      <c r="II5" s="717"/>
      <c r="IJ5" s="717"/>
      <c r="IK5" s="717"/>
      <c r="IL5" s="717"/>
      <c r="IM5" s="717"/>
      <c r="IN5" s="717"/>
      <c r="IO5" s="717"/>
      <c r="IP5" s="717"/>
      <c r="IQ5" s="717"/>
      <c r="IR5" s="717"/>
      <c r="IS5" s="717"/>
      <c r="IT5" s="717"/>
      <c r="IU5" s="717"/>
      <c r="IV5" s="717"/>
      <c r="IW5" s="717"/>
      <c r="IX5" s="717"/>
      <c r="IY5" s="717"/>
      <c r="IZ5" s="717"/>
      <c r="JA5" s="717"/>
      <c r="JB5" s="717"/>
      <c r="JC5" s="717"/>
      <c r="JD5" s="717"/>
      <c r="JE5" s="717"/>
      <c r="JF5" s="717"/>
      <c r="JG5" s="717"/>
      <c r="JH5" s="717"/>
      <c r="JI5" s="717"/>
      <c r="JJ5" s="717"/>
      <c r="JK5" s="717"/>
      <c r="JL5" s="717"/>
      <c r="JM5" s="717"/>
      <c r="JN5" s="717"/>
      <c r="JO5" s="717"/>
      <c r="JP5" s="717"/>
      <c r="JQ5" s="717"/>
      <c r="JR5" s="717"/>
      <c r="JS5" s="717"/>
      <c r="JT5" s="717"/>
      <c r="JU5" s="717"/>
      <c r="JV5" s="717"/>
      <c r="JW5" s="717"/>
      <c r="JX5" s="717"/>
      <c r="JY5" s="717"/>
      <c r="JZ5" s="717"/>
      <c r="KA5" s="717"/>
      <c r="KB5" s="717"/>
      <c r="KC5" s="717"/>
      <c r="KD5" s="717"/>
      <c r="KE5" s="717"/>
      <c r="KF5" s="717"/>
      <c r="KG5" s="717"/>
      <c r="KH5" s="717"/>
      <c r="KI5" s="717"/>
      <c r="KJ5" s="717"/>
      <c r="KK5" s="717"/>
      <c r="KL5" s="717"/>
      <c r="KM5" s="717"/>
      <c r="KN5" s="717"/>
      <c r="KO5" s="717"/>
      <c r="KP5" s="717"/>
      <c r="KQ5" s="717"/>
      <c r="KR5" s="717"/>
      <c r="KS5" s="717"/>
      <c r="KT5" s="717"/>
      <c r="KU5" s="717"/>
      <c r="KV5" s="717"/>
      <c r="KW5" s="717"/>
      <c r="KX5" s="717"/>
      <c r="KY5" s="717"/>
      <c r="KZ5" s="717"/>
      <c r="LA5" s="717"/>
      <c r="LB5" s="717"/>
      <c r="LC5" s="717"/>
      <c r="LD5" s="717"/>
      <c r="LE5" s="717"/>
      <c r="LF5" s="717"/>
      <c r="LG5" s="717"/>
      <c r="LH5" s="717"/>
      <c r="LI5" s="717"/>
      <c r="LJ5" s="717"/>
      <c r="LK5" s="717"/>
      <c r="LL5" s="717"/>
      <c r="LM5" s="717"/>
      <c r="LN5" s="717"/>
      <c r="LO5" s="717"/>
      <c r="LP5" s="717"/>
      <c r="LQ5" s="717"/>
      <c r="LR5" s="717"/>
      <c r="LS5" s="717"/>
      <c r="LT5" s="717"/>
      <c r="LU5" s="717"/>
      <c r="LV5" s="717"/>
      <c r="LW5" s="717"/>
      <c r="LX5" s="717"/>
      <c r="LY5" s="717"/>
      <c r="LZ5" s="717"/>
      <c r="MA5" s="717"/>
      <c r="MB5" s="717"/>
      <c r="MC5" s="717"/>
      <c r="MD5" s="717"/>
      <c r="ME5" s="717"/>
      <c r="MF5" s="717"/>
      <c r="MG5" s="717"/>
      <c r="MH5" s="717"/>
      <c r="MI5" s="717"/>
      <c r="MJ5" s="717"/>
      <c r="MK5" s="717"/>
      <c r="ML5" s="717"/>
      <c r="MM5" s="717"/>
      <c r="MN5" s="717"/>
      <c r="MO5" s="717"/>
      <c r="MP5" s="717"/>
      <c r="MQ5" s="717"/>
      <c r="MR5" s="717"/>
      <c r="MS5" s="717"/>
      <c r="MT5" s="717"/>
    </row>
    <row r="6" spans="3:358">
      <c r="I6" s="734" t="s">
        <v>199</v>
      </c>
      <c r="J6" s="733">
        <v>43511</v>
      </c>
      <c r="X6" s="798" t="s">
        <v>199</v>
      </c>
      <c r="Y6" s="787">
        <f>+PRCalculator!A14</f>
        <v>43511</v>
      </c>
      <c r="AZ6" s="717"/>
      <c r="BA6" s="738"/>
      <c r="BB6" s="733"/>
      <c r="BC6" s="995"/>
      <c r="BD6" s="717"/>
      <c r="BE6" s="717"/>
      <c r="BF6" s="717"/>
      <c r="BG6" s="717"/>
      <c r="BH6" s="717"/>
      <c r="BI6" s="717"/>
      <c r="BJ6" s="717"/>
      <c r="BK6" s="717"/>
      <c r="BL6" s="717"/>
      <c r="BM6" s="717"/>
      <c r="BN6" s="717"/>
      <c r="BO6" s="717"/>
      <c r="BP6" s="717"/>
      <c r="BQ6" s="717"/>
      <c r="BR6" s="717"/>
      <c r="BS6" s="717"/>
      <c r="BT6" s="717"/>
      <c r="BU6" s="717"/>
      <c r="BV6" s="717"/>
      <c r="BW6" s="717"/>
      <c r="BX6" s="717"/>
      <c r="BY6" s="717"/>
      <c r="BZ6" s="717"/>
      <c r="CA6" s="717"/>
      <c r="CB6" s="717"/>
      <c r="CC6" s="717"/>
      <c r="CD6" s="717"/>
      <c r="CE6" s="717"/>
      <c r="CF6" s="717"/>
      <c r="CG6" s="717"/>
      <c r="CH6" s="717"/>
      <c r="CI6" s="717"/>
      <c r="CJ6" s="717"/>
      <c r="CK6" s="717"/>
      <c r="CL6" s="717"/>
      <c r="CM6" s="717"/>
      <c r="CN6" s="717"/>
      <c r="CO6" s="717"/>
      <c r="CP6" s="717"/>
      <c r="CQ6" s="717"/>
      <c r="CR6" s="717"/>
      <c r="CS6" s="717"/>
      <c r="CT6" s="717"/>
      <c r="CU6" s="717"/>
      <c r="CV6" s="717"/>
      <c r="CW6" s="717"/>
      <c r="CX6" s="717"/>
      <c r="CY6" s="717"/>
      <c r="CZ6" s="717"/>
      <c r="DA6" s="717"/>
      <c r="DB6" s="717"/>
      <c r="DC6" s="717"/>
      <c r="DD6" s="717"/>
      <c r="DE6" s="717"/>
      <c r="DF6" s="717"/>
      <c r="DG6" s="717"/>
      <c r="DH6" s="717"/>
      <c r="DI6" s="717"/>
      <c r="DJ6" s="717"/>
      <c r="DK6" s="717"/>
      <c r="DL6" s="717"/>
      <c r="DM6" s="717"/>
      <c r="DO6" s="731"/>
      <c r="DP6" s="731"/>
      <c r="DQ6" s="717"/>
      <c r="DR6" s="717"/>
      <c r="DS6" s="717"/>
      <c r="DT6" s="717"/>
      <c r="DU6" s="717"/>
      <c r="DV6" s="717"/>
      <c r="DW6" s="717"/>
      <c r="DX6" s="717"/>
      <c r="DY6" s="717"/>
      <c r="DZ6" s="717"/>
      <c r="EA6" s="723"/>
      <c r="EB6" s="723"/>
      <c r="EC6" s="723"/>
      <c r="ED6" s="723"/>
      <c r="EE6" s="723"/>
      <c r="EF6" s="723"/>
      <c r="EG6" s="723"/>
      <c r="EH6" s="737"/>
      <c r="EI6" s="739"/>
      <c r="EJ6" s="723"/>
      <c r="EL6" s="723"/>
      <c r="EM6" s="723"/>
      <c r="EN6" s="723"/>
      <c r="EO6" s="723"/>
      <c r="EP6" s="723"/>
      <c r="EQ6" s="717"/>
      <c r="ER6" s="717"/>
      <c r="ES6" s="717"/>
      <c r="ET6" s="717"/>
      <c r="EU6" s="717"/>
      <c r="EV6" s="717"/>
      <c r="EW6" s="717"/>
      <c r="EX6" s="717"/>
      <c r="EY6" s="717"/>
      <c r="EZ6" s="717"/>
      <c r="FA6" s="717"/>
      <c r="FB6" s="717"/>
      <c r="FC6" s="717"/>
      <c r="FD6" s="717"/>
      <c r="FE6" s="717"/>
      <c r="FF6" s="717"/>
      <c r="FG6" s="717"/>
      <c r="FH6" s="717"/>
      <c r="FI6" s="717"/>
      <c r="FJ6" s="717"/>
      <c r="FK6" s="717"/>
      <c r="FL6" s="717"/>
      <c r="FM6" s="717"/>
      <c r="FN6" s="717"/>
      <c r="FO6" s="717"/>
      <c r="FP6" s="717"/>
      <c r="FQ6" s="717"/>
      <c r="FR6" s="717"/>
      <c r="FS6" s="717"/>
      <c r="FT6" s="717"/>
      <c r="FU6" s="717"/>
      <c r="FV6" s="717"/>
      <c r="FW6" s="717"/>
      <c r="FX6" s="717"/>
      <c r="FY6" s="717"/>
      <c r="FZ6" s="717"/>
      <c r="GA6" s="717"/>
      <c r="GB6" s="717"/>
      <c r="GC6" s="717"/>
      <c r="GD6" s="717"/>
      <c r="GE6" s="717"/>
      <c r="GF6" s="717"/>
      <c r="GG6" s="717"/>
      <c r="GH6" s="717"/>
      <c r="GI6" s="717"/>
      <c r="GJ6" s="717"/>
      <c r="GK6" s="717"/>
      <c r="GL6" s="717"/>
      <c r="GM6" s="717"/>
      <c r="GN6" s="717"/>
      <c r="GO6" s="717"/>
      <c r="GP6" s="717"/>
      <c r="GQ6" s="717"/>
      <c r="GR6" s="717"/>
      <c r="GS6" s="717"/>
      <c r="GT6" s="717"/>
      <c r="GU6" s="717"/>
      <c r="GV6" s="717"/>
      <c r="GW6" s="717"/>
      <c r="GX6" s="717"/>
      <c r="GY6" s="717"/>
      <c r="GZ6" s="717"/>
      <c r="HA6" s="717"/>
      <c r="HB6" s="717"/>
      <c r="HC6" s="717"/>
      <c r="HD6" s="717"/>
      <c r="HE6" s="717"/>
      <c r="HF6" s="717"/>
      <c r="HG6" s="717"/>
      <c r="HH6" s="717"/>
      <c r="HI6" s="717"/>
      <c r="HJ6" s="717"/>
      <c r="HK6" s="717"/>
      <c r="HL6" s="717"/>
      <c r="HM6" s="717"/>
      <c r="HN6" s="717"/>
      <c r="HO6" s="717"/>
      <c r="HP6" s="717"/>
      <c r="HQ6" s="717"/>
      <c r="HR6" s="717"/>
      <c r="HS6" s="717"/>
      <c r="HT6" s="717"/>
      <c r="HU6" s="717"/>
      <c r="HV6" s="717"/>
      <c r="HW6" s="717"/>
      <c r="HX6" s="717"/>
      <c r="HY6" s="717"/>
      <c r="HZ6" s="717"/>
      <c r="IA6" s="717"/>
      <c r="IB6" s="717"/>
      <c r="IC6" s="717"/>
      <c r="ID6" s="717"/>
      <c r="IE6" s="717"/>
      <c r="IF6" s="717"/>
      <c r="IG6" s="717"/>
      <c r="IH6" s="717"/>
      <c r="II6" s="717"/>
      <c r="IJ6" s="717"/>
      <c r="IK6" s="717"/>
      <c r="IL6" s="717"/>
      <c r="IM6" s="717"/>
      <c r="IN6" s="717"/>
      <c r="IO6" s="717"/>
      <c r="IP6" s="717"/>
      <c r="IQ6" s="717"/>
      <c r="IR6" s="717"/>
      <c r="IS6" s="717"/>
      <c r="IT6" s="717"/>
      <c r="IU6" s="717"/>
      <c r="IV6" s="717"/>
      <c r="IW6" s="717"/>
      <c r="IX6" s="717"/>
      <c r="IY6" s="717"/>
      <c r="IZ6" s="717"/>
      <c r="JA6" s="717"/>
      <c r="JB6" s="717"/>
      <c r="JC6" s="717"/>
      <c r="JD6" s="717"/>
      <c r="JE6" s="717"/>
      <c r="JF6" s="717"/>
      <c r="JG6" s="717"/>
      <c r="JH6" s="717"/>
      <c r="JI6" s="717"/>
      <c r="JJ6" s="717"/>
      <c r="JK6" s="717"/>
      <c r="JL6" s="717"/>
      <c r="JM6" s="717"/>
      <c r="JN6" s="717"/>
      <c r="JO6" s="717"/>
      <c r="JP6" s="717"/>
      <c r="JQ6" s="717"/>
      <c r="JR6" s="717"/>
      <c r="JS6" s="717"/>
      <c r="JT6" s="717"/>
      <c r="JU6" s="717"/>
      <c r="JV6" s="717"/>
      <c r="JW6" s="717"/>
      <c r="JX6" s="717"/>
      <c r="JY6" s="717"/>
      <c r="JZ6" s="717"/>
      <c r="KA6" s="717"/>
      <c r="KB6" s="717"/>
      <c r="KC6" s="717"/>
      <c r="KD6" s="717"/>
      <c r="KE6" s="717"/>
      <c r="KF6" s="717"/>
      <c r="KG6" s="717"/>
      <c r="KH6" s="717"/>
      <c r="KI6" s="717"/>
      <c r="KJ6" s="717"/>
      <c r="KK6" s="717"/>
      <c r="KL6" s="717"/>
      <c r="KM6" s="717"/>
      <c r="KN6" s="717"/>
      <c r="KO6" s="717"/>
      <c r="KP6" s="717"/>
      <c r="KQ6" s="717"/>
      <c r="KR6" s="717"/>
      <c r="KS6" s="717"/>
      <c r="KT6" s="717"/>
      <c r="KU6" s="717"/>
      <c r="KV6" s="717"/>
      <c r="KW6" s="717"/>
      <c r="KX6" s="717"/>
      <c r="KY6" s="717"/>
      <c r="KZ6" s="717"/>
      <c r="LA6" s="717"/>
      <c r="LB6" s="717"/>
      <c r="LC6" s="717"/>
      <c r="LD6" s="717"/>
      <c r="LE6" s="717"/>
      <c r="LF6" s="717"/>
      <c r="LG6" s="717"/>
      <c r="LH6" s="717"/>
      <c r="LI6" s="717"/>
      <c r="LJ6" s="717"/>
      <c r="LK6" s="717"/>
      <c r="LL6" s="717"/>
      <c r="LM6" s="717"/>
      <c r="LN6" s="717"/>
      <c r="LO6" s="717"/>
      <c r="LP6" s="717"/>
      <c r="LQ6" s="717"/>
      <c r="LR6" s="717"/>
      <c r="LS6" s="717"/>
      <c r="LT6" s="717"/>
      <c r="LU6" s="717"/>
      <c r="LV6" s="717"/>
      <c r="LW6" s="717"/>
      <c r="LX6" s="717"/>
      <c r="LY6" s="717"/>
      <c r="LZ6" s="717"/>
      <c r="MA6" s="717"/>
      <c r="MB6" s="717"/>
      <c r="MC6" s="717"/>
      <c r="MD6" s="717"/>
      <c r="ME6" s="717"/>
      <c r="MF6" s="717"/>
      <c r="MG6" s="717"/>
      <c r="MH6" s="717"/>
      <c r="MI6" s="717"/>
      <c r="MJ6" s="717"/>
      <c r="MK6" s="717"/>
      <c r="ML6" s="717"/>
      <c r="MM6" s="717"/>
      <c r="MN6" s="717"/>
      <c r="MO6" s="717"/>
      <c r="MP6" s="717"/>
      <c r="MQ6" s="717"/>
      <c r="MR6" s="717"/>
      <c r="MS6" s="717"/>
      <c r="MT6" s="717"/>
    </row>
    <row r="7" spans="3:358">
      <c r="C7" s="721"/>
      <c r="AZ7" s="717"/>
      <c r="BA7" s="732"/>
      <c r="BB7" s="733"/>
      <c r="BC7" s="995"/>
      <c r="BD7" s="717"/>
      <c r="BE7" s="717"/>
      <c r="BF7" s="717"/>
      <c r="BG7" s="717"/>
      <c r="BH7" s="717"/>
      <c r="BI7" s="717"/>
      <c r="BJ7" s="717"/>
      <c r="BK7" s="717"/>
      <c r="BL7" s="717"/>
      <c r="BM7" s="717"/>
      <c r="BN7" s="717"/>
      <c r="BO7" s="717"/>
      <c r="BP7" s="717"/>
      <c r="BQ7" s="717"/>
      <c r="BR7" s="717"/>
      <c r="BS7" s="717"/>
      <c r="BT7" s="717"/>
      <c r="BU7" s="717"/>
      <c r="BV7" s="717"/>
      <c r="BW7" s="717"/>
      <c r="BX7" s="717"/>
      <c r="BY7" s="717"/>
      <c r="BZ7" s="717"/>
      <c r="CA7" s="717"/>
      <c r="CB7" s="717"/>
      <c r="CC7" s="717"/>
      <c r="CD7" s="717"/>
      <c r="CE7" s="717"/>
      <c r="CF7" s="717"/>
      <c r="CG7" s="717"/>
      <c r="CH7" s="717"/>
      <c r="CI7" s="717"/>
      <c r="CJ7" s="717"/>
      <c r="CK7" s="717"/>
      <c r="CL7" s="717"/>
      <c r="CM7" s="717"/>
      <c r="CN7" s="717"/>
      <c r="CO7" s="717"/>
      <c r="CP7" s="717"/>
      <c r="CQ7" s="717"/>
      <c r="CR7" s="717"/>
      <c r="CS7" s="717"/>
      <c r="CT7" s="717"/>
      <c r="CU7" s="717"/>
      <c r="CV7" s="717"/>
      <c r="CW7" s="717"/>
      <c r="CX7" s="717"/>
      <c r="CY7" s="717"/>
      <c r="CZ7" s="717"/>
      <c r="DA7" s="717"/>
      <c r="DB7" s="717"/>
      <c r="DC7" s="717"/>
      <c r="DD7" s="717"/>
      <c r="DE7" s="717"/>
      <c r="DF7" s="717"/>
      <c r="DG7" s="717"/>
      <c r="DH7" s="717"/>
      <c r="DI7" s="717"/>
      <c r="DJ7" s="717"/>
      <c r="DK7" s="717"/>
      <c r="DL7" s="717"/>
      <c r="DM7" s="717"/>
      <c r="DO7" s="731"/>
      <c r="DP7" s="731"/>
      <c r="DQ7" s="717"/>
      <c r="DR7" s="717"/>
      <c r="DS7" s="717"/>
      <c r="DT7" s="717"/>
      <c r="DU7" s="717"/>
      <c r="DV7" s="717"/>
      <c r="DW7" s="717"/>
      <c r="DX7" s="717"/>
      <c r="DY7" s="717"/>
      <c r="DZ7" s="717"/>
      <c r="EA7" s="723"/>
      <c r="EB7" s="740"/>
      <c r="EC7" s="723"/>
      <c r="ED7" s="723"/>
      <c r="EE7" s="723"/>
      <c r="EF7" s="723"/>
      <c r="EG7" s="723"/>
      <c r="EH7" s="723"/>
      <c r="EI7" s="723"/>
      <c r="EJ7" s="723"/>
      <c r="EK7" s="739"/>
      <c r="EL7" s="723"/>
      <c r="EM7" s="723"/>
      <c r="EN7" s="723"/>
      <c r="EO7" s="723"/>
      <c r="EP7" s="723"/>
      <c r="EQ7" s="717"/>
      <c r="ER7" s="717"/>
      <c r="ES7" s="717"/>
      <c r="ET7" s="717"/>
      <c r="EU7" s="717"/>
      <c r="EV7" s="717"/>
      <c r="EW7" s="717"/>
      <c r="EX7" s="717"/>
      <c r="EY7" s="717"/>
      <c r="EZ7" s="717"/>
      <c r="FA7" s="717"/>
      <c r="FB7" s="717"/>
      <c r="FC7" s="717"/>
      <c r="FD7" s="717"/>
      <c r="FE7" s="717"/>
      <c r="FF7" s="717"/>
      <c r="FG7" s="717"/>
      <c r="FH7" s="717"/>
      <c r="FI7" s="717"/>
      <c r="FJ7" s="717"/>
      <c r="FK7" s="717"/>
      <c r="FL7" s="717"/>
      <c r="FM7" s="717"/>
      <c r="FN7" s="717"/>
      <c r="FO7" s="717"/>
      <c r="FP7" s="717"/>
      <c r="FQ7" s="717"/>
      <c r="FR7" s="717"/>
      <c r="FS7" s="717"/>
      <c r="FT7" s="717"/>
      <c r="FU7" s="717"/>
      <c r="FV7" s="717"/>
      <c r="FW7" s="717"/>
      <c r="FX7" s="717"/>
      <c r="FY7" s="717"/>
      <c r="FZ7" s="717"/>
      <c r="GA7" s="717"/>
      <c r="GB7" s="717"/>
      <c r="GC7" s="717"/>
      <c r="GD7" s="717"/>
      <c r="GE7" s="717"/>
      <c r="GF7" s="717"/>
      <c r="GG7" s="717"/>
      <c r="GH7" s="717"/>
      <c r="GI7" s="717"/>
      <c r="GJ7" s="717"/>
      <c r="GK7" s="717"/>
      <c r="GL7" s="717"/>
      <c r="GM7" s="717"/>
      <c r="GN7" s="717"/>
      <c r="GO7" s="717"/>
      <c r="GP7" s="717"/>
      <c r="GQ7" s="717"/>
      <c r="GR7" s="717"/>
      <c r="GS7" s="717"/>
      <c r="GT7" s="717"/>
      <c r="GU7" s="717"/>
      <c r="GV7" s="717"/>
      <c r="GW7" s="717"/>
      <c r="GX7" s="717"/>
      <c r="GY7" s="717"/>
      <c r="GZ7" s="717"/>
      <c r="HA7" s="717"/>
      <c r="HB7" s="717"/>
      <c r="HC7" s="717"/>
      <c r="HD7" s="717"/>
      <c r="HE7" s="717"/>
      <c r="HF7" s="717"/>
      <c r="HG7" s="717"/>
      <c r="HH7" s="717"/>
      <c r="HI7" s="717"/>
      <c r="HJ7" s="717"/>
      <c r="HK7" s="717"/>
      <c r="HL7" s="717"/>
      <c r="HM7" s="717"/>
      <c r="HN7" s="717"/>
      <c r="HO7" s="717"/>
      <c r="HP7" s="717"/>
      <c r="HQ7" s="717"/>
      <c r="HR7" s="717"/>
      <c r="HS7" s="717"/>
      <c r="HT7" s="717"/>
      <c r="HU7" s="717"/>
      <c r="HV7" s="717"/>
      <c r="HW7" s="717"/>
      <c r="HX7" s="717"/>
      <c r="HY7" s="717"/>
      <c r="HZ7" s="717"/>
      <c r="IA7" s="717"/>
      <c r="IB7" s="717"/>
      <c r="IC7" s="717"/>
      <c r="ID7" s="717"/>
      <c r="IE7" s="717"/>
      <c r="IF7" s="717"/>
      <c r="IG7" s="717"/>
      <c r="IH7" s="717"/>
      <c r="II7" s="717"/>
      <c r="IJ7" s="717"/>
      <c r="IK7" s="717"/>
      <c r="IL7" s="717"/>
      <c r="IM7" s="717"/>
      <c r="IN7" s="717"/>
      <c r="IO7" s="717"/>
      <c r="IP7" s="717"/>
      <c r="IQ7" s="717"/>
      <c r="IR7" s="717"/>
      <c r="IS7" s="717"/>
      <c r="IT7" s="717"/>
      <c r="IU7" s="717"/>
      <c r="IV7" s="717"/>
      <c r="IW7" s="717"/>
      <c r="IX7" s="717"/>
      <c r="IY7" s="717"/>
      <c r="IZ7" s="717"/>
      <c r="JA7" s="717"/>
      <c r="JB7" s="717"/>
      <c r="JC7" s="717"/>
      <c r="JD7" s="717"/>
      <c r="JE7" s="717"/>
      <c r="JF7" s="717"/>
      <c r="JG7" s="717"/>
      <c r="JH7" s="717"/>
      <c r="JI7" s="717"/>
      <c r="JJ7" s="717"/>
      <c r="JK7" s="717"/>
      <c r="JL7" s="717"/>
      <c r="JM7" s="717"/>
      <c r="JN7" s="717"/>
      <c r="JO7" s="717"/>
      <c r="JP7" s="717"/>
      <c r="JQ7" s="717"/>
      <c r="JR7" s="717"/>
      <c r="JS7" s="717"/>
      <c r="JT7" s="717"/>
      <c r="JU7" s="717"/>
      <c r="JV7" s="717"/>
      <c r="JW7" s="717"/>
      <c r="JX7" s="717"/>
      <c r="JY7" s="717"/>
      <c r="JZ7" s="717"/>
      <c r="KA7" s="717"/>
      <c r="KB7" s="717"/>
      <c r="KC7" s="717"/>
      <c r="KD7" s="717"/>
      <c r="KE7" s="717"/>
      <c r="KF7" s="717"/>
      <c r="KG7" s="717"/>
      <c r="KH7" s="717"/>
      <c r="KI7" s="717"/>
      <c r="KJ7" s="717"/>
      <c r="KK7" s="717"/>
      <c r="KL7" s="717"/>
      <c r="KM7" s="717"/>
      <c r="KN7" s="717"/>
      <c r="KO7" s="717"/>
      <c r="KP7" s="717"/>
      <c r="KQ7" s="717"/>
      <c r="KR7" s="717"/>
      <c r="KS7" s="717"/>
      <c r="KT7" s="717"/>
      <c r="KU7" s="717"/>
      <c r="KV7" s="717"/>
      <c r="KW7" s="717"/>
      <c r="KX7" s="717"/>
      <c r="KY7" s="717"/>
      <c r="KZ7" s="717"/>
      <c r="LA7" s="717"/>
      <c r="LB7" s="717"/>
      <c r="LC7" s="717"/>
      <c r="LD7" s="717"/>
      <c r="LE7" s="717"/>
      <c r="LF7" s="717"/>
      <c r="LG7" s="717"/>
      <c r="LH7" s="717"/>
      <c r="LI7" s="717"/>
      <c r="LJ7" s="717"/>
      <c r="LK7" s="717"/>
      <c r="LL7" s="717"/>
      <c r="LM7" s="717"/>
      <c r="LN7" s="717"/>
      <c r="LO7" s="717"/>
      <c r="LP7" s="717"/>
      <c r="LQ7" s="717"/>
      <c r="LR7" s="717"/>
      <c r="LS7" s="717"/>
      <c r="LT7" s="717"/>
      <c r="LU7" s="717"/>
      <c r="LV7" s="717"/>
      <c r="LW7" s="717"/>
      <c r="LX7" s="717"/>
      <c r="LY7" s="717"/>
      <c r="LZ7" s="717"/>
      <c r="MA7" s="717"/>
      <c r="MB7" s="717"/>
      <c r="MC7" s="717"/>
      <c r="MD7" s="717"/>
      <c r="ME7" s="717"/>
      <c r="MF7" s="717"/>
      <c r="MG7" s="717"/>
      <c r="MH7" s="717"/>
      <c r="MI7" s="717"/>
      <c r="MJ7" s="717"/>
      <c r="MK7" s="717"/>
      <c r="ML7" s="717"/>
      <c r="MM7" s="717"/>
      <c r="MN7" s="717"/>
      <c r="MO7" s="717"/>
      <c r="MP7" s="717"/>
      <c r="MQ7" s="717"/>
      <c r="MR7" s="717"/>
      <c r="MS7" s="717"/>
      <c r="MT7" s="717"/>
    </row>
    <row r="8" spans="3:358">
      <c r="AZ8" s="717"/>
      <c r="BA8" s="732"/>
      <c r="BB8" s="733"/>
      <c r="BC8" s="995"/>
      <c r="BD8" s="717"/>
      <c r="BE8" s="717"/>
      <c r="BF8" s="717"/>
      <c r="BG8" s="717"/>
      <c r="BH8" s="717"/>
      <c r="BI8" s="717"/>
      <c r="BJ8" s="717"/>
      <c r="BK8" s="717"/>
      <c r="BL8" s="717"/>
      <c r="BM8" s="717"/>
      <c r="BN8" s="717"/>
      <c r="BO8" s="717"/>
      <c r="BP8" s="717"/>
      <c r="BQ8" s="717"/>
      <c r="BR8" s="717"/>
      <c r="BS8" s="717"/>
      <c r="BT8" s="717"/>
      <c r="BU8" s="717"/>
      <c r="BV8" s="717"/>
      <c r="BW8" s="717"/>
      <c r="BX8" s="717"/>
      <c r="BY8" s="717"/>
      <c r="BZ8" s="717"/>
      <c r="CA8" s="717"/>
      <c r="CB8" s="717"/>
      <c r="CC8" s="717"/>
      <c r="CD8" s="717"/>
      <c r="CE8" s="717"/>
      <c r="CF8" s="717"/>
      <c r="CG8" s="717"/>
      <c r="CH8" s="717"/>
      <c r="CI8" s="717"/>
      <c r="CJ8" s="717"/>
      <c r="CK8" s="717"/>
      <c r="CL8" s="717"/>
      <c r="CM8" s="717"/>
      <c r="CN8" s="717"/>
      <c r="CO8" s="717"/>
      <c r="CP8" s="717"/>
      <c r="CQ8" s="717"/>
      <c r="CR8" s="717"/>
      <c r="CS8" s="717"/>
      <c r="CT8" s="717"/>
      <c r="CU8" s="717"/>
      <c r="CV8" s="717"/>
      <c r="CW8" s="717"/>
      <c r="CX8" s="717"/>
      <c r="CY8" s="717"/>
      <c r="CZ8" s="717"/>
      <c r="DA8" s="717"/>
      <c r="DB8" s="717"/>
      <c r="DC8" s="717"/>
      <c r="DD8" s="717"/>
      <c r="DE8" s="717"/>
      <c r="DF8" s="717"/>
      <c r="DG8" s="717"/>
      <c r="DH8" s="717"/>
      <c r="DI8" s="717"/>
      <c r="DJ8" s="717"/>
      <c r="DK8" s="717"/>
      <c r="DL8" s="717"/>
      <c r="DM8" s="717"/>
      <c r="DO8" s="731"/>
      <c r="DP8" s="731"/>
      <c r="DQ8" s="717"/>
      <c r="DR8" s="717"/>
      <c r="DS8" s="717"/>
      <c r="DT8" s="717"/>
      <c r="DU8" s="717"/>
      <c r="DV8" s="717"/>
      <c r="DW8" s="717"/>
      <c r="DX8" s="717"/>
      <c r="DY8" s="717"/>
      <c r="DZ8" s="717"/>
      <c r="EA8" s="723"/>
      <c r="EB8" s="723"/>
      <c r="EC8" s="723"/>
      <c r="ED8" s="723"/>
      <c r="EE8" s="723"/>
      <c r="EF8" s="723"/>
      <c r="EG8" s="723"/>
      <c r="EH8" s="723"/>
      <c r="EI8" s="723"/>
      <c r="EJ8" s="723"/>
      <c r="EK8" s="739"/>
      <c r="EL8" s="723"/>
      <c r="EM8" s="723"/>
      <c r="EN8" s="723"/>
      <c r="EO8" s="723"/>
      <c r="EP8" s="723"/>
      <c r="EQ8" s="717"/>
      <c r="ER8" s="717"/>
      <c r="ES8" s="717"/>
      <c r="ET8" s="717"/>
      <c r="EU8" s="717"/>
      <c r="EV8" s="717"/>
      <c r="EW8" s="717"/>
      <c r="EX8" s="717"/>
      <c r="EY8" s="717"/>
      <c r="EZ8" s="717"/>
      <c r="FA8" s="717"/>
      <c r="FB8" s="717"/>
      <c r="FC8" s="717"/>
      <c r="FD8" s="717"/>
      <c r="FE8" s="717"/>
      <c r="FF8" s="717"/>
      <c r="FG8" s="717"/>
      <c r="FH8" s="717"/>
      <c r="FI8" s="717"/>
      <c r="FJ8" s="717"/>
      <c r="FK8" s="717"/>
      <c r="FL8" s="717"/>
      <c r="FM8" s="717"/>
      <c r="FN8" s="717"/>
      <c r="FO8" s="717"/>
      <c r="FP8" s="717"/>
      <c r="FQ8" s="717"/>
      <c r="FR8" s="717"/>
      <c r="FS8" s="717"/>
      <c r="FT8" s="717"/>
      <c r="FU8" s="717"/>
      <c r="FV8" s="717"/>
      <c r="FW8" s="717"/>
      <c r="FX8" s="717"/>
      <c r="FY8" s="717"/>
      <c r="FZ8" s="717"/>
      <c r="GA8" s="717"/>
      <c r="GB8" s="717"/>
      <c r="GC8" s="717"/>
      <c r="GD8" s="717"/>
      <c r="GE8" s="717"/>
      <c r="GF8" s="717"/>
      <c r="GG8" s="717"/>
      <c r="GH8" s="717"/>
      <c r="GI8" s="717"/>
      <c r="GJ8" s="717"/>
      <c r="GK8" s="717"/>
      <c r="GL8" s="717"/>
      <c r="GM8" s="717"/>
      <c r="GN8" s="717"/>
      <c r="GO8" s="717"/>
      <c r="GP8" s="717"/>
      <c r="GQ8" s="717"/>
      <c r="GR8" s="717"/>
      <c r="GS8" s="717"/>
      <c r="GT8" s="717"/>
      <c r="GU8" s="717"/>
      <c r="GV8" s="717"/>
      <c r="GW8" s="717"/>
      <c r="GX8" s="717"/>
      <c r="GY8" s="717"/>
      <c r="GZ8" s="717"/>
      <c r="HA8" s="717"/>
      <c r="HB8" s="717"/>
      <c r="HC8" s="717"/>
      <c r="HD8" s="717"/>
      <c r="HE8" s="717"/>
      <c r="HF8" s="717"/>
      <c r="HG8" s="717"/>
      <c r="HH8" s="717"/>
      <c r="HI8" s="717"/>
      <c r="HJ8" s="717"/>
      <c r="HK8" s="717"/>
      <c r="HL8" s="717"/>
      <c r="HM8" s="717"/>
      <c r="HN8" s="717"/>
      <c r="HO8" s="717"/>
      <c r="HP8" s="717"/>
      <c r="HQ8" s="717"/>
      <c r="HR8" s="717"/>
      <c r="HS8" s="717"/>
      <c r="HT8" s="717"/>
      <c r="HU8" s="717"/>
      <c r="HV8" s="717"/>
      <c r="HW8" s="717"/>
      <c r="HX8" s="717"/>
      <c r="HY8" s="717"/>
      <c r="HZ8" s="717"/>
      <c r="IA8" s="717"/>
      <c r="IB8" s="717"/>
      <c r="IC8" s="717"/>
      <c r="ID8" s="717"/>
      <c r="IE8" s="717"/>
      <c r="IF8" s="717"/>
      <c r="IG8" s="717"/>
      <c r="IH8" s="717"/>
      <c r="II8" s="717"/>
      <c r="IJ8" s="717"/>
      <c r="IK8" s="717"/>
      <c r="IL8" s="717"/>
      <c r="IM8" s="717"/>
      <c r="IN8" s="717"/>
      <c r="IO8" s="717"/>
      <c r="IP8" s="717"/>
      <c r="IQ8" s="717"/>
      <c r="IR8" s="717"/>
      <c r="IS8" s="717"/>
      <c r="IT8" s="717"/>
      <c r="IU8" s="717"/>
      <c r="IV8" s="717"/>
      <c r="IW8" s="717"/>
      <c r="IX8" s="717"/>
      <c r="IY8" s="717"/>
      <c r="IZ8" s="717"/>
      <c r="JA8" s="717"/>
      <c r="JB8" s="717"/>
      <c r="JC8" s="717"/>
      <c r="JD8" s="717"/>
      <c r="JE8" s="717"/>
      <c r="JF8" s="717"/>
      <c r="JG8" s="717"/>
      <c r="JH8" s="717"/>
      <c r="JI8" s="717"/>
      <c r="JJ8" s="717"/>
      <c r="JK8" s="717"/>
      <c r="JL8" s="717"/>
      <c r="JM8" s="717"/>
      <c r="JN8" s="717"/>
      <c r="JO8" s="717"/>
      <c r="JP8" s="717"/>
      <c r="JQ8" s="717"/>
      <c r="JR8" s="717"/>
      <c r="JS8" s="717"/>
      <c r="JT8" s="717"/>
      <c r="JU8" s="717"/>
      <c r="JV8" s="717"/>
      <c r="JW8" s="717"/>
      <c r="JX8" s="717"/>
      <c r="JY8" s="717"/>
      <c r="JZ8" s="717"/>
      <c r="KA8" s="717"/>
      <c r="KB8" s="717"/>
      <c r="KC8" s="717"/>
      <c r="KD8" s="717"/>
      <c r="KE8" s="717"/>
      <c r="KF8" s="717"/>
      <c r="KG8" s="717"/>
      <c r="KH8" s="717"/>
      <c r="KI8" s="717"/>
      <c r="KJ8" s="717"/>
      <c r="KK8" s="717"/>
      <c r="KL8" s="717"/>
      <c r="KM8" s="717"/>
      <c r="KN8" s="717"/>
      <c r="KO8" s="717"/>
      <c r="KP8" s="717"/>
      <c r="KQ8" s="717"/>
      <c r="KR8" s="717"/>
      <c r="KS8" s="717"/>
      <c r="KT8" s="717"/>
      <c r="KU8" s="717"/>
      <c r="KV8" s="717"/>
      <c r="KW8" s="717"/>
      <c r="KX8" s="717"/>
      <c r="KY8" s="717"/>
      <c r="KZ8" s="717"/>
      <c r="LA8" s="717"/>
      <c r="LB8" s="717"/>
      <c r="LC8" s="717"/>
      <c r="LD8" s="717"/>
      <c r="LE8" s="717"/>
      <c r="LF8" s="717"/>
      <c r="LG8" s="717"/>
      <c r="LH8" s="717"/>
      <c r="LI8" s="717"/>
      <c r="LJ8" s="717"/>
      <c r="LK8" s="717"/>
      <c r="LL8" s="717"/>
      <c r="LM8" s="717"/>
      <c r="LN8" s="717"/>
      <c r="LO8" s="717"/>
      <c r="LP8" s="717"/>
      <c r="LQ8" s="717"/>
      <c r="LR8" s="717"/>
      <c r="LS8" s="717"/>
      <c r="LT8" s="717"/>
      <c r="LU8" s="717"/>
      <c r="LV8" s="717"/>
      <c r="LW8" s="717"/>
      <c r="LX8" s="717"/>
      <c r="LY8" s="717"/>
      <c r="LZ8" s="717"/>
      <c r="MA8" s="717"/>
      <c r="MB8" s="717"/>
      <c r="MC8" s="717"/>
      <c r="MD8" s="717"/>
      <c r="ME8" s="717"/>
      <c r="MF8" s="717"/>
      <c r="MG8" s="717"/>
      <c r="MH8" s="717"/>
      <c r="MI8" s="717"/>
      <c r="MJ8" s="717"/>
      <c r="MK8" s="717"/>
      <c r="ML8" s="717"/>
      <c r="MM8" s="717"/>
      <c r="MN8" s="717"/>
      <c r="MO8" s="717"/>
      <c r="MP8" s="717"/>
      <c r="MQ8" s="717"/>
      <c r="MR8" s="717"/>
      <c r="MS8" s="717"/>
      <c r="MT8" s="717"/>
    </row>
    <row r="9" spans="3:358">
      <c r="C9" s="734" t="s">
        <v>179</v>
      </c>
      <c r="E9" s="717" t="s">
        <v>1330</v>
      </c>
      <c r="R9" s="736" t="s">
        <v>179</v>
      </c>
      <c r="T9" s="789" t="str">
        <f>IF(TimeCard!AA2=2,"This is not a Check. It is a Pre-process or a Manual Check Statement",IF(INT(Y12)=0,"Zero "&amp;Number!AA4&amp;$EA$3,Number!AA4&amp;$EA$3))</f>
        <v>Eight Hundred Fifty-Four and 9/100***************************************************</v>
      </c>
      <c r="AZ9" s="717"/>
      <c r="BA9" s="732"/>
      <c r="BB9" s="733"/>
      <c r="BC9" s="995"/>
      <c r="BD9" s="717"/>
      <c r="BE9" s="717"/>
      <c r="BF9" s="717"/>
      <c r="BG9" s="717"/>
      <c r="BH9" s="717"/>
      <c r="BI9" s="717"/>
      <c r="BJ9" s="717"/>
      <c r="BK9" s="717"/>
      <c r="BL9" s="717"/>
      <c r="BM9" s="717"/>
      <c r="BN9" s="717"/>
      <c r="BO9" s="717"/>
      <c r="BP9" s="717"/>
      <c r="BQ9" s="717"/>
      <c r="BR9" s="717"/>
      <c r="BS9" s="717"/>
      <c r="BT9" s="717"/>
      <c r="BU9" s="717"/>
      <c r="BV9" s="717"/>
      <c r="BW9" s="717"/>
      <c r="BX9" s="717"/>
      <c r="BY9" s="717"/>
      <c r="BZ9" s="717"/>
      <c r="CA9" s="717"/>
      <c r="CB9" s="717"/>
      <c r="CC9" s="717"/>
      <c r="CD9" s="717"/>
      <c r="CE9" s="717"/>
      <c r="CF9" s="717"/>
      <c r="CG9" s="717"/>
      <c r="CH9" s="717"/>
      <c r="CI9" s="717"/>
      <c r="CJ9" s="717"/>
      <c r="CK9" s="717"/>
      <c r="CL9" s="717"/>
      <c r="CM9" s="717"/>
      <c r="CN9" s="717"/>
      <c r="CO9" s="717"/>
      <c r="CP9" s="717"/>
      <c r="CQ9" s="717"/>
      <c r="CR9" s="717"/>
      <c r="CS9" s="717"/>
      <c r="CT9" s="717"/>
      <c r="CU9" s="717"/>
      <c r="CV9" s="717"/>
      <c r="CW9" s="717"/>
      <c r="CX9" s="717"/>
      <c r="CY9" s="717"/>
      <c r="CZ9" s="717"/>
      <c r="DA9" s="717"/>
      <c r="DB9" s="717"/>
      <c r="DC9" s="717"/>
      <c r="DD9" s="717"/>
      <c r="DE9" s="717"/>
      <c r="DF9" s="717"/>
      <c r="DG9" s="717"/>
      <c r="DH9" s="717"/>
      <c r="DI9" s="717"/>
      <c r="DJ9" s="717"/>
      <c r="DK9" s="717"/>
      <c r="DL9" s="717"/>
      <c r="DM9" s="717"/>
      <c r="DO9" s="731"/>
      <c r="DP9" s="731"/>
      <c r="DQ9" s="717"/>
      <c r="DR9" s="717"/>
      <c r="DS9" s="717"/>
      <c r="DT9" s="717"/>
      <c r="DU9" s="717"/>
      <c r="DV9" s="717"/>
      <c r="DW9" s="717"/>
      <c r="DX9" s="717"/>
      <c r="DY9" s="717"/>
      <c r="DZ9" s="717"/>
      <c r="EA9" s="723"/>
      <c r="EB9" s="737"/>
      <c r="EC9" s="723"/>
      <c r="ED9" s="739"/>
      <c r="EE9" s="723"/>
      <c r="EF9" s="723"/>
      <c r="EG9" s="723"/>
      <c r="EH9" s="723"/>
      <c r="EI9" s="723"/>
      <c r="EJ9" s="723"/>
      <c r="EL9" s="723"/>
      <c r="EM9" s="723"/>
      <c r="EN9" s="723"/>
      <c r="EO9" s="723"/>
      <c r="EP9" s="723"/>
      <c r="EQ9" s="717"/>
      <c r="ER9" s="717"/>
      <c r="ES9" s="717"/>
      <c r="ET9" s="717"/>
      <c r="EU9" s="717"/>
      <c r="EV9" s="717"/>
      <c r="EW9" s="717"/>
      <c r="EX9" s="717"/>
      <c r="EY9" s="717"/>
      <c r="EZ9" s="717"/>
      <c r="FA9" s="717"/>
      <c r="FB9" s="717"/>
      <c r="FC9" s="717"/>
      <c r="FD9" s="717"/>
      <c r="FE9" s="717"/>
      <c r="FF9" s="717"/>
      <c r="FG9" s="717"/>
      <c r="FH9" s="717"/>
      <c r="FI9" s="717"/>
      <c r="FJ9" s="717"/>
      <c r="FK9" s="717"/>
      <c r="FL9" s="717"/>
      <c r="FM9" s="717"/>
      <c r="FN9" s="717"/>
      <c r="FO9" s="717"/>
      <c r="FP9" s="717"/>
      <c r="FQ9" s="717"/>
      <c r="FR9" s="717"/>
      <c r="FS9" s="717"/>
      <c r="FT9" s="717"/>
      <c r="FU9" s="717"/>
      <c r="FV9" s="717"/>
      <c r="FW9" s="717"/>
      <c r="FX9" s="717"/>
      <c r="FY9" s="717"/>
      <c r="FZ9" s="717"/>
      <c r="GA9" s="717"/>
      <c r="GB9" s="717"/>
      <c r="GC9" s="717"/>
      <c r="GD9" s="717"/>
      <c r="GE9" s="717"/>
      <c r="GF9" s="717"/>
      <c r="GG9" s="717"/>
      <c r="GH9" s="717"/>
      <c r="GI9" s="717"/>
      <c r="GJ9" s="717"/>
      <c r="GK9" s="717"/>
      <c r="GL9" s="717"/>
      <c r="GM9" s="717"/>
      <c r="GN9" s="717"/>
      <c r="GO9" s="717"/>
      <c r="GP9" s="717"/>
      <c r="GQ9" s="717"/>
      <c r="GR9" s="717"/>
      <c r="GS9" s="717"/>
      <c r="GT9" s="717"/>
      <c r="GU9" s="717"/>
      <c r="GV9" s="717"/>
      <c r="GW9" s="717"/>
      <c r="GX9" s="717"/>
      <c r="GY9" s="717"/>
      <c r="GZ9" s="717"/>
      <c r="HA9" s="717"/>
      <c r="HB9" s="717"/>
      <c r="HC9" s="717"/>
      <c r="HD9" s="717"/>
      <c r="HE9" s="717"/>
      <c r="HF9" s="717"/>
      <c r="HG9" s="717"/>
      <c r="HH9" s="717"/>
      <c r="HI9" s="717"/>
      <c r="HJ9" s="717"/>
      <c r="HK9" s="717"/>
      <c r="HL9" s="717"/>
      <c r="HM9" s="717"/>
      <c r="HN9" s="717"/>
      <c r="HO9" s="717"/>
      <c r="HP9" s="717"/>
      <c r="HQ9" s="717"/>
      <c r="HR9" s="717"/>
      <c r="HS9" s="717"/>
      <c r="HT9" s="717"/>
      <c r="HU9" s="717"/>
      <c r="HV9" s="717"/>
      <c r="HW9" s="717"/>
      <c r="HX9" s="717"/>
      <c r="HY9" s="717"/>
      <c r="HZ9" s="717"/>
      <c r="IA9" s="717"/>
      <c r="IB9" s="717"/>
      <c r="IC9" s="717"/>
      <c r="ID9" s="717"/>
      <c r="IE9" s="717"/>
      <c r="IF9" s="717"/>
      <c r="IG9" s="717"/>
      <c r="IH9" s="717"/>
      <c r="II9" s="717"/>
      <c r="IJ9" s="717"/>
      <c r="IK9" s="717"/>
      <c r="IL9" s="717"/>
      <c r="IM9" s="717"/>
      <c r="IN9" s="717"/>
      <c r="IO9" s="717"/>
      <c r="IP9" s="717"/>
      <c r="IQ9" s="717"/>
      <c r="IR9" s="717"/>
      <c r="IS9" s="717"/>
      <c r="IT9" s="717"/>
      <c r="IU9" s="717"/>
      <c r="IV9" s="717"/>
      <c r="IW9" s="717"/>
      <c r="IX9" s="717"/>
      <c r="IY9" s="717"/>
      <c r="IZ9" s="717"/>
      <c r="JA9" s="717"/>
      <c r="JB9" s="717"/>
      <c r="JC9" s="717"/>
      <c r="JD9" s="717"/>
      <c r="JE9" s="717"/>
      <c r="JF9" s="717"/>
      <c r="JG9" s="717"/>
      <c r="JH9" s="717"/>
      <c r="JI9" s="717"/>
      <c r="JJ9" s="717"/>
      <c r="JK9" s="717"/>
      <c r="JL9" s="717"/>
      <c r="JM9" s="717"/>
      <c r="JN9" s="717"/>
      <c r="JO9" s="717"/>
      <c r="JP9" s="717"/>
      <c r="JQ9" s="717"/>
      <c r="JR9" s="717"/>
      <c r="JS9" s="717"/>
      <c r="JT9" s="717"/>
      <c r="JU9" s="717"/>
      <c r="JV9" s="717"/>
      <c r="JW9" s="717"/>
      <c r="JX9" s="717"/>
      <c r="JY9" s="717"/>
      <c r="JZ9" s="717"/>
      <c r="KA9" s="717"/>
      <c r="KB9" s="717"/>
      <c r="KC9" s="717"/>
      <c r="KD9" s="717"/>
      <c r="KE9" s="717"/>
      <c r="KF9" s="717"/>
      <c r="KG9" s="717"/>
      <c r="KH9" s="717"/>
      <c r="KI9" s="717"/>
      <c r="KJ9" s="717"/>
      <c r="KK9" s="717"/>
      <c r="KL9" s="717"/>
      <c r="KM9" s="717"/>
      <c r="KN9" s="717"/>
      <c r="KO9" s="717"/>
      <c r="KP9" s="717"/>
      <c r="KQ9" s="717"/>
      <c r="KR9" s="717"/>
      <c r="KS9" s="717"/>
      <c r="KT9" s="717"/>
      <c r="KU9" s="717"/>
      <c r="KV9" s="717"/>
      <c r="KW9" s="717"/>
      <c r="KX9" s="717"/>
      <c r="KY9" s="717"/>
      <c r="KZ9" s="717"/>
      <c r="LA9" s="717"/>
      <c r="LB9" s="717"/>
      <c r="LC9" s="717"/>
      <c r="LD9" s="717"/>
      <c r="LE9" s="717"/>
      <c r="LF9" s="717"/>
      <c r="LG9" s="717"/>
      <c r="LH9" s="717"/>
      <c r="LI9" s="717"/>
      <c r="LJ9" s="717"/>
      <c r="LK9" s="717"/>
      <c r="LL9" s="717"/>
      <c r="LM9" s="717"/>
      <c r="LN9" s="717"/>
      <c r="LO9" s="717"/>
      <c r="LP9" s="717"/>
      <c r="LQ9" s="717"/>
      <c r="LR9" s="717"/>
      <c r="LS9" s="717"/>
      <c r="LT9" s="717"/>
      <c r="LU9" s="717"/>
      <c r="LV9" s="717"/>
      <c r="LW9" s="717"/>
      <c r="LX9" s="717"/>
      <c r="LY9" s="717"/>
      <c r="LZ9" s="717"/>
      <c r="MA9" s="717"/>
      <c r="MB9" s="717"/>
      <c r="MC9" s="717"/>
      <c r="MD9" s="717"/>
      <c r="ME9" s="717"/>
      <c r="MF9" s="717"/>
      <c r="MG9" s="717"/>
      <c r="MH9" s="717"/>
      <c r="MI9" s="717"/>
      <c r="MJ9" s="717"/>
      <c r="MK9" s="717"/>
      <c r="ML9" s="717"/>
      <c r="MM9" s="717"/>
      <c r="MN9" s="717"/>
      <c r="MO9" s="717"/>
      <c r="MP9" s="717"/>
      <c r="MQ9" s="717"/>
      <c r="MR9" s="717"/>
      <c r="MS9" s="717"/>
      <c r="MT9" s="717"/>
    </row>
    <row r="10" spans="3:358">
      <c r="C10" s="734" t="s">
        <v>197</v>
      </c>
      <c r="R10" s="736" t="s">
        <v>197</v>
      </c>
      <c r="AZ10" s="717"/>
      <c r="BB10" s="733"/>
      <c r="BC10" s="995"/>
      <c r="BD10" s="717"/>
      <c r="BE10" s="717"/>
      <c r="BF10" s="717"/>
      <c r="BG10" s="717"/>
      <c r="BH10" s="717"/>
      <c r="BI10" s="717"/>
      <c r="BJ10" s="717"/>
      <c r="BK10" s="717"/>
      <c r="BL10" s="717"/>
      <c r="BM10" s="717"/>
      <c r="BN10" s="717"/>
      <c r="BO10" s="717"/>
      <c r="BP10" s="717"/>
      <c r="BQ10" s="717"/>
      <c r="BR10" s="717"/>
      <c r="BS10" s="717"/>
      <c r="BT10" s="717"/>
      <c r="BU10" s="717"/>
      <c r="BV10" s="717"/>
      <c r="BW10" s="717"/>
      <c r="BX10" s="717"/>
      <c r="BY10" s="717"/>
      <c r="BZ10" s="717"/>
      <c r="CA10" s="717"/>
      <c r="CB10" s="717"/>
      <c r="CC10" s="717"/>
      <c r="CD10" s="717"/>
      <c r="CE10" s="717"/>
      <c r="CF10" s="717"/>
      <c r="CG10" s="717"/>
      <c r="CH10" s="717"/>
      <c r="CI10" s="717"/>
      <c r="CJ10" s="717"/>
      <c r="CK10" s="717"/>
      <c r="CL10" s="717"/>
      <c r="CM10" s="717"/>
      <c r="CN10" s="717"/>
      <c r="CO10" s="717"/>
      <c r="CP10" s="717"/>
      <c r="CQ10" s="717"/>
      <c r="CR10" s="717"/>
      <c r="CS10" s="717"/>
      <c r="CT10" s="717"/>
      <c r="CU10" s="717"/>
      <c r="CV10" s="717"/>
      <c r="CW10" s="717"/>
      <c r="CX10" s="717"/>
      <c r="CY10" s="717"/>
      <c r="CZ10" s="717"/>
      <c r="DA10" s="717"/>
      <c r="DB10" s="717"/>
      <c r="DC10" s="717"/>
      <c r="DD10" s="717"/>
      <c r="DE10" s="717"/>
      <c r="DF10" s="717"/>
      <c r="DG10" s="717"/>
      <c r="DH10" s="717"/>
      <c r="DI10" s="717"/>
      <c r="DJ10" s="717"/>
      <c r="DK10" s="717"/>
      <c r="DL10" s="717"/>
      <c r="DM10" s="717"/>
      <c r="DO10" s="731"/>
      <c r="DP10" s="731"/>
      <c r="DQ10" s="717"/>
      <c r="DR10" s="717"/>
      <c r="DS10" s="717"/>
      <c r="DT10" s="717"/>
      <c r="DU10" s="717"/>
      <c r="DV10" s="717"/>
      <c r="DW10" s="717"/>
      <c r="DX10" s="717"/>
      <c r="DY10" s="717"/>
      <c r="DZ10" s="717"/>
      <c r="EA10" s="723"/>
      <c r="EB10" s="737"/>
      <c r="EC10" s="723"/>
      <c r="ED10" s="723"/>
      <c r="EE10" s="723"/>
      <c r="EF10" s="723"/>
      <c r="EG10" s="723"/>
      <c r="EH10" s="723"/>
      <c r="EI10" s="723"/>
      <c r="EJ10" s="723"/>
      <c r="EL10" s="723"/>
      <c r="EM10" s="723"/>
      <c r="EN10" s="723"/>
      <c r="EO10" s="723"/>
      <c r="EP10" s="723"/>
      <c r="EQ10" s="717"/>
      <c r="ER10" s="717"/>
      <c r="ES10" s="717"/>
      <c r="ET10" s="717"/>
      <c r="EU10" s="717"/>
      <c r="EV10" s="717"/>
      <c r="EW10" s="717"/>
      <c r="EX10" s="717"/>
      <c r="EY10" s="717"/>
      <c r="EZ10" s="717"/>
      <c r="FA10" s="717"/>
      <c r="FB10" s="717"/>
      <c r="FC10" s="717"/>
      <c r="FD10" s="717"/>
      <c r="FE10" s="717"/>
      <c r="FF10" s="717"/>
      <c r="FG10" s="717"/>
      <c r="FH10" s="717"/>
      <c r="FI10" s="717"/>
      <c r="FJ10" s="717"/>
      <c r="FK10" s="717"/>
      <c r="FL10" s="717"/>
      <c r="FM10" s="717"/>
      <c r="FN10" s="717"/>
      <c r="FO10" s="717"/>
      <c r="FP10" s="717"/>
      <c r="FQ10" s="717"/>
      <c r="FR10" s="717"/>
      <c r="FS10" s="717"/>
      <c r="FT10" s="717"/>
      <c r="FU10" s="717"/>
      <c r="FV10" s="717"/>
      <c r="FW10" s="717"/>
      <c r="FX10" s="717"/>
      <c r="FY10" s="717"/>
      <c r="FZ10" s="717"/>
      <c r="GA10" s="717"/>
      <c r="GB10" s="717"/>
      <c r="GC10" s="717"/>
      <c r="GD10" s="717"/>
      <c r="GE10" s="717"/>
      <c r="GF10" s="717"/>
      <c r="GG10" s="717"/>
      <c r="GH10" s="717"/>
      <c r="GI10" s="717"/>
      <c r="GJ10" s="717"/>
      <c r="GK10" s="717"/>
      <c r="GL10" s="717"/>
      <c r="GM10" s="717"/>
      <c r="GN10" s="717"/>
      <c r="GO10" s="717"/>
      <c r="GP10" s="717"/>
      <c r="GQ10" s="717"/>
      <c r="GR10" s="717"/>
      <c r="GS10" s="717"/>
      <c r="GT10" s="717"/>
      <c r="GU10" s="717"/>
      <c r="GV10" s="717"/>
      <c r="GW10" s="717"/>
      <c r="GX10" s="717"/>
      <c r="GY10" s="717"/>
      <c r="GZ10" s="717"/>
      <c r="HA10" s="717"/>
      <c r="HB10" s="717"/>
      <c r="HC10" s="717"/>
      <c r="HD10" s="717"/>
      <c r="HE10" s="717"/>
      <c r="HF10" s="717"/>
      <c r="HG10" s="717"/>
      <c r="HH10" s="717"/>
      <c r="HI10" s="717"/>
      <c r="HJ10" s="717"/>
      <c r="HK10" s="717"/>
      <c r="HL10" s="717"/>
      <c r="HM10" s="717"/>
      <c r="HN10" s="717"/>
      <c r="HO10" s="717"/>
      <c r="HP10" s="717"/>
      <c r="HQ10" s="717"/>
      <c r="HR10" s="717"/>
      <c r="HS10" s="717"/>
      <c r="HT10" s="717"/>
      <c r="HU10" s="717"/>
      <c r="HV10" s="717"/>
      <c r="HW10" s="717"/>
      <c r="HX10" s="717"/>
      <c r="HY10" s="717"/>
      <c r="HZ10" s="717"/>
      <c r="IA10" s="717"/>
      <c r="IB10" s="717"/>
      <c r="IC10" s="717"/>
      <c r="ID10" s="717"/>
      <c r="IE10" s="717"/>
      <c r="IF10" s="717"/>
      <c r="IG10" s="717"/>
      <c r="IH10" s="717"/>
      <c r="II10" s="717"/>
      <c r="IJ10" s="717"/>
      <c r="IK10" s="717"/>
      <c r="IL10" s="717"/>
      <c r="IM10" s="717"/>
      <c r="IN10" s="717"/>
      <c r="IO10" s="717"/>
      <c r="IP10" s="717"/>
      <c r="IQ10" s="717"/>
      <c r="IR10" s="717"/>
      <c r="IS10" s="717"/>
      <c r="IT10" s="717"/>
      <c r="IU10" s="717"/>
      <c r="IV10" s="717"/>
      <c r="IW10" s="717"/>
      <c r="IX10" s="717"/>
      <c r="IY10" s="717"/>
      <c r="IZ10" s="717"/>
      <c r="JA10" s="717"/>
      <c r="JB10" s="717"/>
      <c r="JC10" s="717"/>
      <c r="JD10" s="717"/>
      <c r="JE10" s="717"/>
      <c r="JF10" s="717"/>
      <c r="JG10" s="717"/>
      <c r="JH10" s="717"/>
      <c r="JI10" s="717"/>
      <c r="JJ10" s="717"/>
      <c r="JK10" s="717"/>
      <c r="JL10" s="717"/>
      <c r="JM10" s="717"/>
      <c r="JN10" s="717"/>
      <c r="JO10" s="717"/>
      <c r="JP10" s="717"/>
      <c r="JQ10" s="717"/>
      <c r="JR10" s="717"/>
      <c r="JS10" s="717"/>
      <c r="JT10" s="717"/>
      <c r="JU10" s="717"/>
      <c r="JV10" s="717"/>
      <c r="JW10" s="717"/>
      <c r="JX10" s="717"/>
      <c r="JY10" s="717"/>
      <c r="JZ10" s="717"/>
      <c r="KA10" s="717"/>
      <c r="KB10" s="717"/>
      <c r="KC10" s="717"/>
      <c r="KD10" s="717"/>
      <c r="KE10" s="717"/>
      <c r="KF10" s="717"/>
      <c r="KG10" s="717"/>
      <c r="KH10" s="717"/>
      <c r="KI10" s="717"/>
      <c r="KJ10" s="717"/>
      <c r="KK10" s="717"/>
      <c r="KL10" s="717"/>
      <c r="KM10" s="717"/>
      <c r="KN10" s="717"/>
      <c r="KO10" s="717"/>
      <c r="KP10" s="717"/>
      <c r="KQ10" s="717"/>
      <c r="KR10" s="717"/>
      <c r="KS10" s="717"/>
      <c r="KT10" s="717"/>
      <c r="KU10" s="717"/>
      <c r="KV10" s="717"/>
      <c r="KW10" s="717"/>
      <c r="KX10" s="717"/>
      <c r="KY10" s="717"/>
      <c r="KZ10" s="717"/>
      <c r="LA10" s="717"/>
      <c r="LB10" s="717"/>
      <c r="LC10" s="717"/>
      <c r="LD10" s="717"/>
      <c r="LE10" s="717"/>
      <c r="LF10" s="717"/>
      <c r="LG10" s="717"/>
      <c r="LH10" s="717"/>
      <c r="LI10" s="717"/>
      <c r="LJ10" s="717"/>
      <c r="LK10" s="717"/>
      <c r="LL10" s="717"/>
      <c r="LM10" s="717"/>
      <c r="LN10" s="717"/>
      <c r="LO10" s="717"/>
      <c r="LP10" s="717"/>
      <c r="LQ10" s="717"/>
      <c r="LR10" s="717"/>
      <c r="LS10" s="717"/>
      <c r="LT10" s="717"/>
      <c r="LU10" s="717"/>
      <c r="LV10" s="717"/>
      <c r="LW10" s="717"/>
      <c r="LX10" s="717"/>
      <c r="LY10" s="717"/>
      <c r="LZ10" s="717"/>
      <c r="MA10" s="717"/>
      <c r="MB10" s="717"/>
      <c r="MC10" s="717"/>
      <c r="MD10" s="717"/>
      <c r="ME10" s="717"/>
      <c r="MF10" s="717"/>
      <c r="MG10" s="717"/>
      <c r="MH10" s="717"/>
      <c r="MI10" s="717"/>
      <c r="MJ10" s="717"/>
      <c r="MK10" s="717"/>
      <c r="ML10" s="717"/>
      <c r="MM10" s="717"/>
      <c r="MN10" s="717"/>
      <c r="MO10" s="717"/>
      <c r="MP10" s="717"/>
      <c r="MQ10" s="717"/>
      <c r="MR10" s="717"/>
      <c r="MS10" s="717"/>
      <c r="MT10" s="717"/>
    </row>
    <row r="11" spans="3:358">
      <c r="C11" s="734" t="s">
        <v>198</v>
      </c>
      <c r="E11" s="717" t="s">
        <v>1326</v>
      </c>
      <c r="R11" s="736" t="s">
        <v>198</v>
      </c>
      <c r="T11" s="789" t="str">
        <f>+Selection1!I6</f>
        <v>Joseph Banda</v>
      </c>
      <c r="AZ11" s="717"/>
      <c r="BB11" s="733"/>
      <c r="BC11" s="995"/>
      <c r="BD11" s="717"/>
      <c r="BE11" s="717"/>
      <c r="BF11" s="717"/>
      <c r="BG11" s="717"/>
      <c r="BH11" s="717"/>
      <c r="BI11" s="717"/>
      <c r="BJ11" s="717"/>
      <c r="BK11" s="717"/>
      <c r="BL11" s="717"/>
      <c r="BM11" s="717"/>
      <c r="BN11" s="717"/>
      <c r="BO11" s="717"/>
      <c r="BP11" s="717"/>
      <c r="BQ11" s="717"/>
      <c r="BR11" s="717"/>
      <c r="BS11" s="717"/>
      <c r="BT11" s="717"/>
      <c r="BU11" s="717"/>
      <c r="BV11" s="717"/>
      <c r="BW11" s="717"/>
      <c r="BX11" s="717"/>
      <c r="BY11" s="717"/>
      <c r="BZ11" s="717"/>
      <c r="CA11" s="717"/>
      <c r="CB11" s="717"/>
      <c r="CC11" s="717"/>
      <c r="CD11" s="717"/>
      <c r="CE11" s="717"/>
      <c r="CF11" s="717"/>
      <c r="CG11" s="717"/>
      <c r="CH11" s="717"/>
      <c r="CI11" s="717"/>
      <c r="CJ11" s="717"/>
      <c r="CK11" s="717"/>
      <c r="CL11" s="717"/>
      <c r="CM11" s="717"/>
      <c r="CN11" s="717"/>
      <c r="CO11" s="717"/>
      <c r="CP11" s="717"/>
      <c r="CQ11" s="717"/>
      <c r="CR11" s="717"/>
      <c r="CS11" s="717"/>
      <c r="CT11" s="717"/>
      <c r="CU11" s="717"/>
      <c r="CV11" s="717"/>
      <c r="CW11" s="717"/>
      <c r="CX11" s="717"/>
      <c r="CY11" s="717"/>
      <c r="CZ11" s="717"/>
      <c r="DA11" s="717"/>
      <c r="DB11" s="717"/>
      <c r="DC11" s="717"/>
      <c r="DD11" s="717"/>
      <c r="DE11" s="717"/>
      <c r="DF11" s="717"/>
      <c r="DG11" s="717"/>
      <c r="DH11" s="717"/>
      <c r="DI11" s="717"/>
      <c r="DJ11" s="717"/>
      <c r="DK11" s="717"/>
      <c r="DL11" s="717"/>
      <c r="DM11" s="717"/>
      <c r="DO11" s="731"/>
      <c r="DP11" s="731"/>
      <c r="DQ11" s="717"/>
      <c r="DR11" s="717"/>
      <c r="DS11" s="717"/>
      <c r="DT11" s="717"/>
      <c r="DU11" s="717"/>
      <c r="DV11" s="717"/>
      <c r="DW11" s="717"/>
      <c r="DX11" s="717"/>
      <c r="DY11" s="717"/>
      <c r="DZ11" s="717"/>
      <c r="EA11" s="723"/>
      <c r="EB11" s="737"/>
      <c r="EC11" s="723"/>
      <c r="ED11" s="739"/>
      <c r="EE11" s="723"/>
      <c r="EF11" s="723"/>
      <c r="EG11" s="723"/>
      <c r="EH11" s="723"/>
      <c r="EI11" s="723"/>
      <c r="EJ11" s="723"/>
      <c r="EL11" s="723"/>
      <c r="EM11" s="723"/>
      <c r="EN11" s="723"/>
      <c r="EO11" s="723"/>
      <c r="EP11" s="723"/>
      <c r="EQ11" s="717"/>
      <c r="ER11" s="717"/>
      <c r="ES11" s="717"/>
      <c r="ET11" s="717"/>
      <c r="EU11" s="717"/>
      <c r="EV11" s="717"/>
      <c r="EW11" s="717"/>
      <c r="EX11" s="717"/>
      <c r="EY11" s="717"/>
      <c r="EZ11" s="717"/>
      <c r="FA11" s="717"/>
      <c r="FB11" s="717"/>
      <c r="FC11" s="717"/>
      <c r="FD11" s="717"/>
      <c r="FE11" s="717"/>
      <c r="FF11" s="717"/>
      <c r="FG11" s="717"/>
      <c r="FH11" s="717"/>
      <c r="FI11" s="717"/>
      <c r="FJ11" s="717"/>
      <c r="FK11" s="717"/>
      <c r="FL11" s="717"/>
      <c r="FM11" s="717"/>
      <c r="FN11" s="717"/>
      <c r="FO11" s="717"/>
      <c r="FP11" s="717"/>
      <c r="FQ11" s="717"/>
      <c r="FR11" s="717"/>
      <c r="FS11" s="717"/>
      <c r="FT11" s="717"/>
      <c r="FU11" s="717"/>
      <c r="FV11" s="717"/>
      <c r="FW11" s="717"/>
      <c r="FX11" s="717"/>
      <c r="FY11" s="717"/>
      <c r="FZ11" s="717"/>
      <c r="GA11" s="717"/>
      <c r="GB11" s="717"/>
      <c r="GC11" s="717"/>
      <c r="GD11" s="717"/>
      <c r="GE11" s="717"/>
      <c r="GF11" s="717"/>
      <c r="GG11" s="717"/>
      <c r="GH11" s="717"/>
      <c r="GI11" s="717"/>
      <c r="GJ11" s="717"/>
      <c r="GK11" s="717"/>
      <c r="GL11" s="717"/>
      <c r="GM11" s="717"/>
      <c r="GN11" s="717"/>
      <c r="GO11" s="717"/>
      <c r="GP11" s="717"/>
      <c r="GQ11" s="717"/>
      <c r="GR11" s="717"/>
      <c r="GS11" s="717"/>
      <c r="GT11" s="717"/>
      <c r="GU11" s="717"/>
      <c r="GV11" s="717"/>
      <c r="GW11" s="717"/>
      <c r="GX11" s="717"/>
      <c r="GY11" s="717"/>
      <c r="GZ11" s="717"/>
      <c r="HA11" s="717"/>
      <c r="HB11" s="717"/>
      <c r="HC11" s="717"/>
      <c r="HD11" s="717"/>
      <c r="HE11" s="717"/>
      <c r="HF11" s="717"/>
      <c r="HG11" s="717"/>
      <c r="HH11" s="717"/>
      <c r="HI11" s="717"/>
      <c r="HJ11" s="717"/>
      <c r="HK11" s="717"/>
      <c r="HL11" s="717"/>
      <c r="HM11" s="717"/>
      <c r="HN11" s="717"/>
      <c r="HO11" s="717"/>
      <c r="HP11" s="717"/>
      <c r="HQ11" s="717"/>
      <c r="HR11" s="717"/>
      <c r="HS11" s="717"/>
      <c r="HT11" s="717"/>
      <c r="HU11" s="717"/>
      <c r="HV11" s="717"/>
      <c r="HW11" s="717"/>
      <c r="HX11" s="717"/>
      <c r="HY11" s="717"/>
      <c r="HZ11" s="717"/>
      <c r="IA11" s="717"/>
      <c r="IB11" s="717"/>
      <c r="IC11" s="717"/>
      <c r="ID11" s="717"/>
      <c r="IE11" s="717"/>
      <c r="IF11" s="717"/>
      <c r="IG11" s="717"/>
      <c r="IH11" s="717"/>
      <c r="II11" s="717"/>
      <c r="IJ11" s="717"/>
      <c r="IK11" s="717"/>
      <c r="IL11" s="717"/>
      <c r="IM11" s="717"/>
      <c r="IN11" s="717"/>
      <c r="IO11" s="717"/>
      <c r="IP11" s="717"/>
      <c r="IQ11" s="717"/>
      <c r="IR11" s="717"/>
      <c r="IS11" s="717"/>
      <c r="IT11" s="717"/>
      <c r="IU11" s="717"/>
      <c r="IV11" s="717"/>
      <c r="IW11" s="717"/>
      <c r="IX11" s="717"/>
      <c r="IY11" s="717"/>
      <c r="IZ11" s="717"/>
      <c r="JA11" s="717"/>
      <c r="JB11" s="717"/>
      <c r="JC11" s="717"/>
      <c r="JD11" s="717"/>
      <c r="JE11" s="717"/>
      <c r="JF11" s="717"/>
      <c r="JG11" s="717"/>
      <c r="JH11" s="717"/>
      <c r="JI11" s="717"/>
      <c r="JJ11" s="717"/>
      <c r="JK11" s="717"/>
      <c r="JL11" s="717"/>
      <c r="JM11" s="717"/>
      <c r="JN11" s="717"/>
      <c r="JO11" s="717"/>
      <c r="JP11" s="717"/>
      <c r="JQ11" s="717"/>
      <c r="JR11" s="717"/>
      <c r="JS11" s="717"/>
      <c r="JT11" s="717"/>
      <c r="JU11" s="717"/>
      <c r="JV11" s="717"/>
      <c r="JW11" s="717"/>
      <c r="JX11" s="717"/>
      <c r="JY11" s="717"/>
      <c r="JZ11" s="717"/>
      <c r="KA11" s="717"/>
      <c r="KB11" s="717"/>
      <c r="KC11" s="717"/>
      <c r="KD11" s="717"/>
      <c r="KE11" s="717"/>
      <c r="KF11" s="717"/>
      <c r="KG11" s="717"/>
      <c r="KH11" s="717"/>
      <c r="KI11" s="717"/>
      <c r="KJ11" s="717"/>
      <c r="KK11" s="717"/>
      <c r="KL11" s="717"/>
      <c r="KM11" s="717"/>
      <c r="KN11" s="717"/>
      <c r="KO11" s="717"/>
      <c r="KP11" s="717"/>
      <c r="KQ11" s="717"/>
      <c r="KR11" s="717"/>
      <c r="KS11" s="717"/>
      <c r="KT11" s="717"/>
      <c r="KU11" s="717"/>
      <c r="KV11" s="717"/>
      <c r="KW11" s="717"/>
      <c r="KX11" s="717"/>
      <c r="KY11" s="717"/>
      <c r="KZ11" s="717"/>
      <c r="LA11" s="717"/>
      <c r="LB11" s="717"/>
      <c r="LC11" s="717"/>
      <c r="LD11" s="717"/>
      <c r="LE11" s="717"/>
      <c r="LF11" s="717"/>
      <c r="LG11" s="717"/>
      <c r="LH11" s="717"/>
      <c r="LI11" s="717"/>
      <c r="LJ11" s="717"/>
      <c r="LK11" s="717"/>
      <c r="LL11" s="717"/>
      <c r="LM11" s="717"/>
      <c r="LN11" s="717"/>
      <c r="LO11" s="717"/>
      <c r="LP11" s="717"/>
      <c r="LQ11" s="717"/>
      <c r="LR11" s="717"/>
      <c r="LS11" s="717"/>
      <c r="LT11" s="717"/>
      <c r="LU11" s="717"/>
      <c r="LV11" s="717"/>
      <c r="LW11" s="717"/>
      <c r="LX11" s="717"/>
      <c r="LY11" s="717"/>
      <c r="LZ11" s="717"/>
      <c r="MA11" s="717"/>
      <c r="MB11" s="717"/>
      <c r="MC11" s="717"/>
      <c r="MD11" s="717"/>
      <c r="ME11" s="717"/>
      <c r="MF11" s="717"/>
      <c r="MG11" s="717"/>
      <c r="MH11" s="717"/>
      <c r="MI11" s="717"/>
      <c r="MJ11" s="717"/>
      <c r="MK11" s="717"/>
      <c r="ML11" s="717"/>
      <c r="MM11" s="717"/>
      <c r="MN11" s="717"/>
      <c r="MO11" s="717"/>
      <c r="MP11" s="717"/>
      <c r="MQ11" s="717"/>
      <c r="MR11" s="717"/>
      <c r="MS11" s="717"/>
      <c r="MT11" s="717"/>
    </row>
    <row r="12" spans="3:358">
      <c r="E12" s="717" t="s">
        <v>1324</v>
      </c>
      <c r="J12" s="741">
        <v>854.09</v>
      </c>
      <c r="T12" s="789" t="str">
        <f>+Selection1!I7</f>
        <v>2036 Clay Street</v>
      </c>
      <c r="Y12" s="788">
        <f>+PRCalculator!X14</f>
        <v>854.09</v>
      </c>
      <c r="AZ12" s="717"/>
      <c r="BB12" s="733"/>
      <c r="BC12" s="995"/>
      <c r="BD12" s="717"/>
      <c r="BE12" s="717"/>
      <c r="BF12" s="717"/>
      <c r="BG12" s="717"/>
      <c r="BH12" s="717"/>
      <c r="BI12" s="717"/>
      <c r="BJ12" s="717"/>
      <c r="BK12" s="717"/>
      <c r="BL12" s="717"/>
      <c r="BM12" s="717"/>
      <c r="BN12" s="717"/>
      <c r="BO12" s="717"/>
      <c r="BP12" s="717"/>
      <c r="BQ12" s="717"/>
      <c r="BR12" s="717"/>
      <c r="BS12" s="717"/>
      <c r="BT12" s="717"/>
      <c r="BU12" s="717"/>
      <c r="BV12" s="717"/>
      <c r="BW12" s="717"/>
      <c r="BX12" s="717"/>
      <c r="BY12" s="717"/>
      <c r="BZ12" s="717"/>
      <c r="CA12" s="717"/>
      <c r="CB12" s="717"/>
      <c r="CC12" s="717"/>
      <c r="CD12" s="717"/>
      <c r="CE12" s="717"/>
      <c r="CF12" s="717"/>
      <c r="CG12" s="717"/>
      <c r="CH12" s="717"/>
      <c r="CI12" s="717"/>
      <c r="CJ12" s="717"/>
      <c r="CK12" s="717"/>
      <c r="CL12" s="717"/>
      <c r="CM12" s="717"/>
      <c r="CN12" s="717"/>
      <c r="CO12" s="717"/>
      <c r="CP12" s="717"/>
      <c r="CQ12" s="717"/>
      <c r="CR12" s="717"/>
      <c r="CS12" s="717"/>
      <c r="CT12" s="717"/>
      <c r="CU12" s="717"/>
      <c r="CV12" s="717"/>
      <c r="CW12" s="717"/>
      <c r="CX12" s="717"/>
      <c r="CY12" s="717"/>
      <c r="CZ12" s="717"/>
      <c r="DA12" s="717"/>
      <c r="DB12" s="717"/>
      <c r="DC12" s="717"/>
      <c r="DD12" s="717"/>
      <c r="DE12" s="717"/>
      <c r="DF12" s="717"/>
      <c r="DG12" s="717"/>
      <c r="DH12" s="717"/>
      <c r="DI12" s="717"/>
      <c r="DJ12" s="717"/>
      <c r="DK12" s="717"/>
      <c r="DL12" s="717"/>
      <c r="DM12" s="717"/>
      <c r="DO12" s="731"/>
      <c r="DP12" s="731"/>
      <c r="DQ12" s="717"/>
      <c r="DR12" s="717"/>
      <c r="DS12" s="717"/>
      <c r="DT12" s="717"/>
      <c r="DU12" s="717"/>
      <c r="DV12" s="717"/>
      <c r="DW12" s="717"/>
      <c r="DX12" s="717"/>
      <c r="DY12" s="717"/>
      <c r="DZ12" s="717"/>
      <c r="EA12" s="723"/>
      <c r="EB12" s="723"/>
      <c r="EC12" s="723"/>
      <c r="ED12" s="739"/>
      <c r="EE12" s="723"/>
      <c r="EF12" s="723"/>
      <c r="EG12" s="723"/>
      <c r="EH12" s="723"/>
      <c r="EI12" s="742"/>
      <c r="EJ12" s="723"/>
      <c r="EL12" s="723"/>
      <c r="EM12" s="723"/>
      <c r="EN12" s="723"/>
      <c r="EO12" s="723"/>
      <c r="EP12" s="723"/>
      <c r="EQ12" s="717"/>
      <c r="ER12" s="717"/>
      <c r="ES12" s="717"/>
      <c r="ET12" s="717"/>
      <c r="EU12" s="717"/>
      <c r="EV12" s="717"/>
      <c r="EW12" s="717"/>
      <c r="EX12" s="717"/>
      <c r="EY12" s="717"/>
      <c r="EZ12" s="717"/>
      <c r="FA12" s="717"/>
      <c r="FB12" s="717"/>
      <c r="FC12" s="717"/>
      <c r="FD12" s="717"/>
      <c r="FE12" s="717"/>
      <c r="FF12" s="717"/>
      <c r="FG12" s="717"/>
      <c r="FH12" s="717"/>
      <c r="FI12" s="717"/>
      <c r="FJ12" s="717"/>
      <c r="FK12" s="717"/>
      <c r="FL12" s="717"/>
      <c r="FM12" s="717"/>
      <c r="FN12" s="717"/>
      <c r="FO12" s="717"/>
      <c r="FP12" s="717"/>
      <c r="FQ12" s="717"/>
      <c r="FR12" s="717"/>
      <c r="FS12" s="717"/>
      <c r="FT12" s="717"/>
      <c r="FU12" s="717"/>
      <c r="FV12" s="717"/>
      <c r="FW12" s="717"/>
      <c r="FX12" s="717"/>
      <c r="FY12" s="717"/>
      <c r="FZ12" s="717"/>
      <c r="GA12" s="717"/>
      <c r="GB12" s="717"/>
      <c r="GC12" s="717"/>
      <c r="GD12" s="717"/>
      <c r="GE12" s="717"/>
      <c r="GF12" s="717"/>
      <c r="GG12" s="717"/>
      <c r="GH12" s="717"/>
      <c r="GI12" s="717"/>
      <c r="GJ12" s="717"/>
      <c r="GK12" s="717"/>
      <c r="GL12" s="717"/>
      <c r="GM12" s="717"/>
      <c r="GN12" s="717"/>
      <c r="GO12" s="717"/>
      <c r="GP12" s="717"/>
      <c r="GQ12" s="717"/>
      <c r="GR12" s="717"/>
      <c r="GS12" s="717"/>
      <c r="GT12" s="717"/>
      <c r="GU12" s="717"/>
      <c r="GV12" s="717"/>
      <c r="GW12" s="717"/>
      <c r="GX12" s="717"/>
      <c r="GY12" s="717"/>
      <c r="GZ12" s="717"/>
      <c r="HA12" s="717"/>
      <c r="HB12" s="717"/>
      <c r="HC12" s="717"/>
      <c r="HD12" s="717"/>
      <c r="HE12" s="717"/>
      <c r="HF12" s="717"/>
      <c r="HG12" s="717"/>
      <c r="HH12" s="717"/>
      <c r="HI12" s="717"/>
      <c r="HJ12" s="717"/>
      <c r="HK12" s="717"/>
      <c r="HL12" s="717"/>
      <c r="HM12" s="717"/>
      <c r="HN12" s="717"/>
      <c r="HO12" s="717"/>
      <c r="HP12" s="717"/>
      <c r="HQ12" s="717"/>
      <c r="HR12" s="717"/>
      <c r="HS12" s="717"/>
      <c r="HT12" s="717"/>
      <c r="HU12" s="717"/>
      <c r="HV12" s="717"/>
      <c r="HW12" s="717"/>
      <c r="HX12" s="717"/>
      <c r="HY12" s="717"/>
      <c r="HZ12" s="717"/>
      <c r="IA12" s="717"/>
      <c r="IB12" s="717"/>
      <c r="IC12" s="717"/>
      <c r="ID12" s="717"/>
      <c r="IE12" s="717"/>
      <c r="IF12" s="717"/>
      <c r="IG12" s="717"/>
      <c r="IH12" s="717"/>
      <c r="II12" s="717"/>
      <c r="IJ12" s="717"/>
      <c r="IK12" s="717"/>
      <c r="IL12" s="717"/>
      <c r="IM12" s="717"/>
      <c r="IN12" s="717"/>
      <c r="IO12" s="717"/>
      <c r="IP12" s="717"/>
      <c r="IQ12" s="717"/>
      <c r="IR12" s="717"/>
      <c r="IS12" s="717"/>
      <c r="IT12" s="717"/>
      <c r="IU12" s="717"/>
      <c r="IV12" s="717"/>
      <c r="IW12" s="717"/>
      <c r="IX12" s="717"/>
      <c r="IY12" s="717"/>
      <c r="IZ12" s="717"/>
      <c r="JA12" s="717"/>
      <c r="JB12" s="717"/>
      <c r="JC12" s="717"/>
      <c r="JD12" s="717"/>
      <c r="JE12" s="717"/>
      <c r="JF12" s="717"/>
      <c r="JG12" s="717"/>
      <c r="JH12" s="717"/>
      <c r="JI12" s="717"/>
      <c r="JJ12" s="717"/>
      <c r="JK12" s="717"/>
      <c r="JL12" s="717"/>
      <c r="JM12" s="717"/>
      <c r="JN12" s="717"/>
      <c r="JO12" s="717"/>
      <c r="JP12" s="717"/>
      <c r="JQ12" s="717"/>
      <c r="JR12" s="717"/>
      <c r="JS12" s="717"/>
      <c r="JT12" s="717"/>
      <c r="JU12" s="717"/>
      <c r="JV12" s="717"/>
      <c r="JW12" s="717"/>
      <c r="JX12" s="717"/>
      <c r="JY12" s="717"/>
      <c r="JZ12" s="717"/>
      <c r="KA12" s="717"/>
      <c r="KB12" s="717"/>
      <c r="KC12" s="717"/>
      <c r="KD12" s="717"/>
      <c r="KE12" s="717"/>
      <c r="KF12" s="717"/>
      <c r="KG12" s="717"/>
      <c r="KH12" s="717"/>
      <c r="KI12" s="717"/>
      <c r="KJ12" s="717"/>
      <c r="KK12" s="717"/>
      <c r="KL12" s="717"/>
      <c r="KM12" s="717"/>
      <c r="KN12" s="717"/>
      <c r="KO12" s="717"/>
      <c r="KP12" s="717"/>
      <c r="KQ12" s="717"/>
      <c r="KR12" s="717"/>
      <c r="KS12" s="717"/>
      <c r="KT12" s="717"/>
      <c r="KU12" s="717"/>
      <c r="KV12" s="717"/>
      <c r="KW12" s="717"/>
      <c r="KX12" s="717"/>
      <c r="KY12" s="717"/>
      <c r="KZ12" s="717"/>
      <c r="LA12" s="717"/>
      <c r="LB12" s="717"/>
      <c r="LC12" s="717"/>
      <c r="LD12" s="717"/>
      <c r="LE12" s="717"/>
      <c r="LF12" s="717"/>
      <c r="LG12" s="717"/>
      <c r="LH12" s="717"/>
      <c r="LI12" s="717"/>
      <c r="LJ12" s="717"/>
      <c r="LK12" s="717"/>
      <c r="LL12" s="717"/>
      <c r="LM12" s="717"/>
      <c r="LN12" s="717"/>
      <c r="LO12" s="717"/>
      <c r="LP12" s="717"/>
      <c r="LQ12" s="717"/>
      <c r="LR12" s="717"/>
      <c r="LS12" s="717"/>
      <c r="LT12" s="717"/>
      <c r="LU12" s="717"/>
      <c r="LV12" s="717"/>
      <c r="LW12" s="717"/>
      <c r="LX12" s="717"/>
      <c r="LY12" s="717"/>
      <c r="LZ12" s="717"/>
      <c r="MA12" s="717"/>
      <c r="MB12" s="717"/>
      <c r="MC12" s="717"/>
      <c r="MD12" s="717"/>
      <c r="ME12" s="717"/>
      <c r="MF12" s="717"/>
      <c r="MG12" s="717"/>
      <c r="MH12" s="717"/>
      <c r="MI12" s="717"/>
      <c r="MJ12" s="717"/>
      <c r="MK12" s="717"/>
      <c r="ML12" s="717"/>
      <c r="MM12" s="717"/>
      <c r="MN12" s="717"/>
      <c r="MO12" s="717"/>
      <c r="MP12" s="717"/>
      <c r="MQ12" s="717"/>
      <c r="MR12" s="717"/>
      <c r="MS12" s="717"/>
      <c r="MT12" s="717"/>
    </row>
    <row r="13" spans="3:358">
      <c r="E13" s="717" t="s">
        <v>1327</v>
      </c>
      <c r="T13" s="789" t="str">
        <f>+Selection1!I8</f>
        <v>ChipaTA, 10101</v>
      </c>
      <c r="AZ13" s="717"/>
      <c r="BB13" s="733"/>
      <c r="BC13" s="995"/>
      <c r="BD13" s="717"/>
      <c r="BE13" s="717"/>
      <c r="BF13" s="717"/>
      <c r="BG13" s="717"/>
      <c r="BH13" s="717"/>
      <c r="BI13" s="717"/>
      <c r="BJ13" s="717"/>
      <c r="BK13" s="717"/>
      <c r="BL13" s="717"/>
      <c r="BM13" s="717"/>
      <c r="BN13" s="717"/>
      <c r="BO13" s="717"/>
      <c r="BP13" s="717"/>
      <c r="BQ13" s="717"/>
      <c r="BR13" s="717"/>
      <c r="BS13" s="717"/>
      <c r="BT13" s="717"/>
      <c r="BU13" s="717"/>
      <c r="BV13" s="717"/>
      <c r="BW13" s="717"/>
      <c r="BX13" s="717"/>
      <c r="BY13" s="717"/>
      <c r="BZ13" s="717"/>
      <c r="CA13" s="717"/>
      <c r="CB13" s="717"/>
      <c r="CC13" s="717"/>
      <c r="CD13" s="717"/>
      <c r="CE13" s="717"/>
      <c r="CF13" s="717"/>
      <c r="CG13" s="717"/>
      <c r="CH13" s="717"/>
      <c r="CI13" s="717"/>
      <c r="CJ13" s="717"/>
      <c r="CK13" s="717"/>
      <c r="CL13" s="717"/>
      <c r="CM13" s="717"/>
      <c r="CN13" s="717"/>
      <c r="CO13" s="717"/>
      <c r="CP13" s="717"/>
      <c r="CQ13" s="717"/>
      <c r="CR13" s="717"/>
      <c r="CS13" s="717"/>
      <c r="CT13" s="717"/>
      <c r="CU13" s="717"/>
      <c r="CV13" s="717"/>
      <c r="CW13" s="717"/>
      <c r="CX13" s="717"/>
      <c r="CY13" s="717"/>
      <c r="CZ13" s="717"/>
      <c r="DA13" s="717"/>
      <c r="DB13" s="717"/>
      <c r="DC13" s="717"/>
      <c r="DD13" s="717"/>
      <c r="DE13" s="717"/>
      <c r="DF13" s="717"/>
      <c r="DG13" s="717"/>
      <c r="DH13" s="717"/>
      <c r="DI13" s="717"/>
      <c r="DJ13" s="717"/>
      <c r="DK13" s="717"/>
      <c r="DL13" s="717"/>
      <c r="DM13" s="717"/>
      <c r="DO13" s="731"/>
      <c r="DP13" s="731"/>
      <c r="DQ13" s="717"/>
      <c r="DR13" s="717"/>
      <c r="DS13" s="717"/>
      <c r="DT13" s="717"/>
      <c r="DU13" s="717"/>
      <c r="DV13" s="717"/>
      <c r="DW13" s="717"/>
      <c r="DX13" s="717"/>
      <c r="DY13" s="717"/>
      <c r="DZ13" s="717"/>
      <c r="EA13" s="723"/>
      <c r="EB13" s="723"/>
      <c r="EC13" s="723"/>
      <c r="ED13" s="739"/>
      <c r="EE13" s="723"/>
      <c r="EF13" s="723"/>
      <c r="EG13" s="723"/>
      <c r="EH13" s="723"/>
      <c r="EI13" s="723"/>
      <c r="EJ13" s="723"/>
      <c r="EL13" s="723"/>
      <c r="EM13" s="723"/>
      <c r="EN13" s="723"/>
      <c r="EO13" s="723"/>
      <c r="EP13" s="723"/>
      <c r="EQ13" s="717"/>
      <c r="ER13" s="717"/>
      <c r="ES13" s="717"/>
      <c r="ET13" s="717"/>
      <c r="EU13" s="717"/>
      <c r="EV13" s="717"/>
      <c r="EW13" s="717"/>
      <c r="EX13" s="717"/>
      <c r="EY13" s="717"/>
      <c r="EZ13" s="717"/>
      <c r="FA13" s="717"/>
      <c r="FB13" s="717"/>
      <c r="FC13" s="717"/>
      <c r="FD13" s="717"/>
      <c r="FE13" s="717"/>
      <c r="FF13" s="717"/>
      <c r="FG13" s="717"/>
      <c r="FH13" s="717"/>
      <c r="FI13" s="717"/>
      <c r="FJ13" s="717"/>
      <c r="FK13" s="717"/>
      <c r="FL13" s="717"/>
      <c r="FM13" s="717"/>
      <c r="FN13" s="717"/>
      <c r="FO13" s="717"/>
      <c r="FP13" s="717"/>
      <c r="FQ13" s="717"/>
      <c r="FR13" s="717"/>
      <c r="FS13" s="717"/>
      <c r="FT13" s="717"/>
      <c r="FU13" s="717"/>
      <c r="FV13" s="717"/>
      <c r="FW13" s="717"/>
      <c r="FX13" s="717"/>
      <c r="FY13" s="717"/>
      <c r="FZ13" s="717"/>
      <c r="GA13" s="717"/>
      <c r="GB13" s="717"/>
      <c r="GC13" s="717"/>
      <c r="GD13" s="717"/>
      <c r="GE13" s="717"/>
      <c r="GF13" s="717"/>
      <c r="GG13" s="717"/>
      <c r="GH13" s="717"/>
      <c r="GI13" s="717"/>
      <c r="GJ13" s="717"/>
      <c r="GK13" s="717"/>
      <c r="GL13" s="717"/>
      <c r="GM13" s="717"/>
      <c r="GN13" s="717"/>
      <c r="GO13" s="717"/>
      <c r="GP13" s="717"/>
      <c r="GQ13" s="717"/>
      <c r="GR13" s="717"/>
      <c r="GS13" s="717"/>
      <c r="GT13" s="717"/>
      <c r="GU13" s="717"/>
      <c r="GV13" s="717"/>
      <c r="GW13" s="717"/>
      <c r="GX13" s="717"/>
      <c r="GY13" s="717"/>
      <c r="GZ13" s="717"/>
      <c r="HA13" s="717"/>
      <c r="HB13" s="717"/>
      <c r="HC13" s="717"/>
      <c r="HD13" s="717"/>
      <c r="HE13" s="717"/>
      <c r="HF13" s="717"/>
      <c r="HG13" s="717"/>
      <c r="HH13" s="717"/>
      <c r="HI13" s="717"/>
      <c r="HJ13" s="717"/>
      <c r="HK13" s="717"/>
      <c r="HL13" s="717"/>
      <c r="HM13" s="717"/>
      <c r="HN13" s="717"/>
      <c r="HO13" s="717"/>
      <c r="HP13" s="717"/>
      <c r="HQ13" s="717"/>
      <c r="HR13" s="717"/>
      <c r="HS13" s="717"/>
      <c r="HT13" s="717"/>
      <c r="HU13" s="717"/>
      <c r="HV13" s="717"/>
      <c r="HW13" s="717"/>
      <c r="HX13" s="717"/>
      <c r="HY13" s="717"/>
      <c r="HZ13" s="717"/>
      <c r="IA13" s="717"/>
      <c r="IB13" s="717"/>
      <c r="IC13" s="717"/>
      <c r="ID13" s="717"/>
      <c r="IE13" s="717"/>
      <c r="IF13" s="717"/>
      <c r="IG13" s="717"/>
      <c r="IH13" s="717"/>
      <c r="II13" s="717"/>
      <c r="IJ13" s="717"/>
      <c r="IK13" s="717"/>
      <c r="IL13" s="717"/>
      <c r="IM13" s="717"/>
      <c r="IN13" s="717"/>
      <c r="IO13" s="717"/>
      <c r="IP13" s="717"/>
      <c r="IQ13" s="717"/>
      <c r="IR13" s="717"/>
      <c r="IS13" s="717"/>
      <c r="IT13" s="717"/>
      <c r="IU13" s="717"/>
      <c r="IV13" s="717"/>
      <c r="IW13" s="717"/>
      <c r="IX13" s="717"/>
      <c r="IY13" s="717"/>
      <c r="IZ13" s="717"/>
      <c r="JA13" s="717"/>
      <c r="JB13" s="717"/>
      <c r="JC13" s="717"/>
      <c r="JD13" s="717"/>
      <c r="JE13" s="717"/>
      <c r="JF13" s="717"/>
      <c r="JG13" s="717"/>
      <c r="JH13" s="717"/>
      <c r="JI13" s="717"/>
      <c r="JJ13" s="717"/>
      <c r="JK13" s="717"/>
      <c r="JL13" s="717"/>
      <c r="JM13" s="717"/>
      <c r="JN13" s="717"/>
      <c r="JO13" s="717"/>
      <c r="JP13" s="717"/>
      <c r="JQ13" s="717"/>
      <c r="JR13" s="717"/>
      <c r="JS13" s="717"/>
      <c r="JT13" s="717"/>
      <c r="JU13" s="717"/>
      <c r="JV13" s="717"/>
      <c r="JW13" s="717"/>
      <c r="JX13" s="717"/>
      <c r="JY13" s="717"/>
      <c r="JZ13" s="717"/>
      <c r="KA13" s="717"/>
      <c r="KB13" s="717"/>
      <c r="KC13" s="717"/>
      <c r="KD13" s="717"/>
      <c r="KE13" s="717"/>
      <c r="KF13" s="717"/>
      <c r="KG13" s="717"/>
      <c r="KH13" s="717"/>
      <c r="KI13" s="717"/>
      <c r="KJ13" s="717"/>
      <c r="KK13" s="717"/>
      <c r="KL13" s="717"/>
      <c r="KM13" s="717"/>
      <c r="KN13" s="717"/>
      <c r="KO13" s="717"/>
      <c r="KP13" s="717"/>
      <c r="KQ13" s="717"/>
      <c r="KR13" s="717"/>
      <c r="KS13" s="717"/>
      <c r="KT13" s="717"/>
      <c r="KU13" s="717"/>
      <c r="KV13" s="717"/>
      <c r="KW13" s="717"/>
      <c r="KX13" s="717"/>
      <c r="KY13" s="717"/>
      <c r="KZ13" s="717"/>
      <c r="LA13" s="717"/>
      <c r="LB13" s="717"/>
      <c r="LC13" s="717"/>
      <c r="LD13" s="717"/>
      <c r="LE13" s="717"/>
      <c r="LF13" s="717"/>
      <c r="LG13" s="717"/>
      <c r="LH13" s="717"/>
      <c r="LI13" s="717"/>
      <c r="LJ13" s="717"/>
      <c r="LK13" s="717"/>
      <c r="LL13" s="717"/>
      <c r="LM13" s="717"/>
      <c r="LN13" s="717"/>
      <c r="LO13" s="717"/>
      <c r="LP13" s="717"/>
      <c r="LQ13" s="717"/>
      <c r="LR13" s="717"/>
      <c r="LS13" s="717"/>
      <c r="LT13" s="717"/>
      <c r="LU13" s="717"/>
      <c r="LV13" s="717"/>
      <c r="LW13" s="717"/>
      <c r="LX13" s="717"/>
      <c r="LY13" s="717"/>
      <c r="LZ13" s="717"/>
      <c r="MA13" s="717"/>
      <c r="MB13" s="717"/>
      <c r="MC13" s="717"/>
      <c r="MD13" s="717"/>
      <c r="ME13" s="717"/>
      <c r="MF13" s="717"/>
      <c r="MG13" s="717"/>
      <c r="MH13" s="717"/>
      <c r="MI13" s="717"/>
      <c r="MJ13" s="717"/>
      <c r="MK13" s="717"/>
      <c r="ML13" s="717"/>
      <c r="MM13" s="717"/>
      <c r="MN13" s="717"/>
      <c r="MO13" s="717"/>
      <c r="MP13" s="717"/>
      <c r="MQ13" s="717"/>
      <c r="MR13" s="717"/>
      <c r="MS13" s="717"/>
      <c r="MT13" s="717"/>
    </row>
    <row r="14" spans="3:358">
      <c r="AZ14" s="717"/>
      <c r="BB14" s="733"/>
      <c r="BC14" s="995"/>
      <c r="BD14" s="717"/>
      <c r="BE14" s="717"/>
      <c r="BF14" s="717"/>
      <c r="BG14" s="717"/>
      <c r="BH14" s="717"/>
      <c r="BI14" s="717"/>
      <c r="BJ14" s="717"/>
      <c r="BK14" s="717"/>
      <c r="BL14" s="717"/>
      <c r="BM14" s="717"/>
      <c r="BN14" s="717"/>
      <c r="BO14" s="717"/>
      <c r="BP14" s="717"/>
      <c r="BQ14" s="717"/>
      <c r="BR14" s="717"/>
      <c r="BS14" s="717"/>
      <c r="BT14" s="717"/>
      <c r="BU14" s="717"/>
      <c r="BV14" s="717"/>
      <c r="BW14" s="717"/>
      <c r="BX14" s="717"/>
      <c r="BY14" s="717"/>
      <c r="BZ14" s="717"/>
      <c r="CA14" s="717"/>
      <c r="CB14" s="717"/>
      <c r="CC14" s="717"/>
      <c r="CD14" s="717"/>
      <c r="CE14" s="717"/>
      <c r="CF14" s="717"/>
      <c r="CG14" s="717"/>
      <c r="CH14" s="717"/>
      <c r="CI14" s="717"/>
      <c r="CJ14" s="717"/>
      <c r="CK14" s="717"/>
      <c r="CL14" s="717"/>
      <c r="CM14" s="717"/>
      <c r="CN14" s="717"/>
      <c r="CO14" s="717"/>
      <c r="CP14" s="717"/>
      <c r="CQ14" s="717"/>
      <c r="CR14" s="717"/>
      <c r="CS14" s="717"/>
      <c r="CT14" s="717"/>
      <c r="CU14" s="717"/>
      <c r="CV14" s="717"/>
      <c r="CW14" s="717"/>
      <c r="CX14" s="717"/>
      <c r="CY14" s="717"/>
      <c r="CZ14" s="717"/>
      <c r="DA14" s="717"/>
      <c r="DB14" s="717"/>
      <c r="DC14" s="717"/>
      <c r="DD14" s="717"/>
      <c r="DE14" s="717"/>
      <c r="DF14" s="717"/>
      <c r="DG14" s="717"/>
      <c r="DH14" s="717"/>
      <c r="DI14" s="717"/>
      <c r="DJ14" s="717"/>
      <c r="DK14" s="717"/>
      <c r="DL14" s="717"/>
      <c r="DM14" s="717"/>
      <c r="DO14" s="731"/>
      <c r="DP14" s="731"/>
      <c r="DQ14" s="717"/>
      <c r="DR14" s="717"/>
      <c r="DS14" s="717"/>
      <c r="DT14" s="717"/>
      <c r="DU14" s="717"/>
      <c r="DV14" s="717"/>
      <c r="DW14" s="717"/>
      <c r="DX14" s="717"/>
      <c r="DY14" s="717"/>
      <c r="DZ14" s="717"/>
      <c r="EA14" s="723"/>
      <c r="EB14" s="723"/>
      <c r="EC14" s="723"/>
      <c r="ED14" s="723"/>
      <c r="EE14" s="723"/>
      <c r="EF14" s="723"/>
      <c r="EG14" s="723"/>
      <c r="EH14" s="723"/>
      <c r="EI14" s="723"/>
      <c r="EJ14" s="723"/>
      <c r="EK14" s="739"/>
      <c r="EL14" s="723"/>
      <c r="EM14" s="723"/>
      <c r="EN14" s="723"/>
      <c r="EO14" s="723"/>
      <c r="EP14" s="723"/>
      <c r="EQ14" s="717"/>
      <c r="ER14" s="717"/>
      <c r="ES14" s="717"/>
      <c r="ET14" s="717"/>
      <c r="EU14" s="717"/>
      <c r="EV14" s="717"/>
      <c r="EW14" s="717"/>
      <c r="EX14" s="717"/>
      <c r="EY14" s="717"/>
      <c r="EZ14" s="717"/>
      <c r="FA14" s="717"/>
      <c r="FB14" s="717"/>
      <c r="FC14" s="717"/>
      <c r="FD14" s="717"/>
      <c r="FE14" s="717"/>
      <c r="FF14" s="717"/>
      <c r="FG14" s="717"/>
      <c r="FH14" s="717"/>
      <c r="FI14" s="717"/>
      <c r="FJ14" s="717"/>
      <c r="FK14" s="717"/>
      <c r="FL14" s="717"/>
      <c r="FM14" s="717"/>
      <c r="FN14" s="717"/>
      <c r="FO14" s="717"/>
      <c r="FP14" s="717"/>
      <c r="FQ14" s="717"/>
      <c r="FR14" s="717"/>
      <c r="FS14" s="717"/>
      <c r="FT14" s="717"/>
      <c r="FU14" s="717"/>
      <c r="FV14" s="717"/>
      <c r="FW14" s="717"/>
      <c r="FX14" s="717"/>
      <c r="FY14" s="717"/>
      <c r="FZ14" s="717"/>
      <c r="GA14" s="717"/>
      <c r="GB14" s="717"/>
      <c r="GC14" s="717"/>
      <c r="GD14" s="717"/>
      <c r="GE14" s="717"/>
      <c r="GF14" s="717"/>
      <c r="GG14" s="717"/>
      <c r="GH14" s="717"/>
      <c r="GI14" s="717"/>
      <c r="GJ14" s="717"/>
      <c r="GK14" s="717"/>
      <c r="GL14" s="717"/>
      <c r="GM14" s="717"/>
      <c r="GN14" s="717"/>
      <c r="GO14" s="717"/>
      <c r="GP14" s="717"/>
      <c r="GQ14" s="717"/>
      <c r="GR14" s="717"/>
      <c r="GS14" s="717"/>
      <c r="GT14" s="717"/>
      <c r="GU14" s="717"/>
      <c r="GV14" s="717"/>
      <c r="GW14" s="717"/>
      <c r="GX14" s="717"/>
      <c r="GY14" s="717"/>
      <c r="GZ14" s="717"/>
      <c r="HA14" s="717"/>
      <c r="HB14" s="717"/>
      <c r="HC14" s="717"/>
      <c r="HD14" s="717"/>
      <c r="HE14" s="717"/>
      <c r="HF14" s="717"/>
      <c r="HG14" s="717"/>
      <c r="HH14" s="717"/>
      <c r="HI14" s="717"/>
      <c r="HJ14" s="717"/>
      <c r="HK14" s="717"/>
      <c r="HL14" s="717"/>
      <c r="HM14" s="717"/>
      <c r="HN14" s="717"/>
      <c r="HO14" s="717"/>
      <c r="HP14" s="717"/>
      <c r="HQ14" s="717"/>
      <c r="HR14" s="717"/>
      <c r="HS14" s="717"/>
      <c r="HT14" s="717"/>
      <c r="HU14" s="717"/>
      <c r="HV14" s="717"/>
      <c r="HW14" s="717"/>
      <c r="HX14" s="717"/>
      <c r="HY14" s="717"/>
      <c r="HZ14" s="717"/>
      <c r="IA14" s="717"/>
      <c r="IB14" s="717"/>
      <c r="IC14" s="717"/>
      <c r="ID14" s="717"/>
      <c r="IE14" s="717"/>
      <c r="IF14" s="717"/>
      <c r="IG14" s="717"/>
      <c r="IH14" s="717"/>
      <c r="II14" s="717"/>
      <c r="IJ14" s="717"/>
      <c r="IK14" s="717"/>
      <c r="IL14" s="717"/>
      <c r="IM14" s="717"/>
      <c r="IN14" s="717"/>
      <c r="IO14" s="717"/>
      <c r="IP14" s="717"/>
      <c r="IQ14" s="717"/>
      <c r="IR14" s="717"/>
      <c r="IS14" s="717"/>
      <c r="IT14" s="717"/>
      <c r="IU14" s="717"/>
      <c r="IV14" s="717"/>
      <c r="IW14" s="717"/>
      <c r="IX14" s="717"/>
      <c r="IY14" s="717"/>
      <c r="IZ14" s="717"/>
      <c r="JA14" s="717"/>
      <c r="JB14" s="717"/>
      <c r="JC14" s="717"/>
      <c r="JD14" s="717"/>
      <c r="JE14" s="717"/>
      <c r="JF14" s="717"/>
      <c r="JG14" s="717"/>
      <c r="JH14" s="717"/>
      <c r="JI14" s="717"/>
      <c r="JJ14" s="717"/>
      <c r="JK14" s="717"/>
      <c r="JL14" s="717"/>
      <c r="JM14" s="717"/>
      <c r="JN14" s="717"/>
      <c r="JO14" s="717"/>
      <c r="JP14" s="717"/>
      <c r="JQ14" s="717"/>
      <c r="JR14" s="717"/>
      <c r="JS14" s="717"/>
      <c r="JT14" s="717"/>
      <c r="JU14" s="717"/>
      <c r="JV14" s="717"/>
      <c r="JW14" s="717"/>
      <c r="JX14" s="717"/>
      <c r="JY14" s="717"/>
      <c r="JZ14" s="717"/>
      <c r="KA14" s="717"/>
      <c r="KB14" s="717"/>
      <c r="KC14" s="717"/>
      <c r="KD14" s="717"/>
      <c r="KE14" s="717"/>
      <c r="KF14" s="717"/>
      <c r="KG14" s="717"/>
      <c r="KH14" s="717"/>
      <c r="KI14" s="717"/>
      <c r="KJ14" s="717"/>
      <c r="KK14" s="717"/>
      <c r="KL14" s="717"/>
      <c r="KM14" s="717"/>
      <c r="KN14" s="717"/>
      <c r="KO14" s="717"/>
      <c r="KP14" s="717"/>
      <c r="KQ14" s="717"/>
      <c r="KR14" s="717"/>
      <c r="KS14" s="717"/>
      <c r="KT14" s="717"/>
      <c r="KU14" s="717"/>
      <c r="KV14" s="717"/>
      <c r="KW14" s="717"/>
      <c r="KX14" s="717"/>
      <c r="KY14" s="717"/>
      <c r="KZ14" s="717"/>
      <c r="LA14" s="717"/>
      <c r="LB14" s="717"/>
      <c r="LC14" s="717"/>
      <c r="LD14" s="717"/>
      <c r="LE14" s="717"/>
      <c r="LF14" s="717"/>
      <c r="LG14" s="717"/>
      <c r="LH14" s="717"/>
      <c r="LI14" s="717"/>
      <c r="LJ14" s="717"/>
      <c r="LK14" s="717"/>
      <c r="LL14" s="717"/>
      <c r="LM14" s="717"/>
      <c r="LN14" s="717"/>
      <c r="LO14" s="717"/>
      <c r="LP14" s="717"/>
      <c r="LQ14" s="717"/>
      <c r="LR14" s="717"/>
      <c r="LS14" s="717"/>
      <c r="LT14" s="717"/>
      <c r="LU14" s="717"/>
      <c r="LV14" s="717"/>
      <c r="LW14" s="717"/>
      <c r="LX14" s="717"/>
      <c r="LY14" s="717"/>
      <c r="LZ14" s="717"/>
      <c r="MA14" s="717"/>
      <c r="MB14" s="717"/>
      <c r="MC14" s="717"/>
      <c r="MD14" s="717"/>
      <c r="ME14" s="717"/>
      <c r="MF14" s="717"/>
      <c r="MG14" s="717"/>
      <c r="MH14" s="717"/>
      <c r="MI14" s="717"/>
      <c r="MJ14" s="717"/>
      <c r="MK14" s="717"/>
      <c r="ML14" s="717"/>
      <c r="MM14" s="717"/>
      <c r="MN14" s="717"/>
      <c r="MO14" s="717"/>
      <c r="MP14" s="717"/>
      <c r="MQ14" s="717"/>
      <c r="MR14" s="717"/>
      <c r="MS14" s="717"/>
      <c r="MT14" s="717"/>
    </row>
    <row r="15" spans="3:358">
      <c r="G15" s="721"/>
      <c r="AZ15" s="717"/>
      <c r="BB15" s="733"/>
      <c r="BC15" s="995"/>
      <c r="BD15" s="717"/>
      <c r="BE15" s="717"/>
      <c r="BF15" s="717"/>
      <c r="BG15" s="717"/>
      <c r="BH15" s="717"/>
      <c r="BI15" s="717"/>
      <c r="BJ15" s="717"/>
      <c r="BK15" s="717"/>
      <c r="BL15" s="717"/>
      <c r="BM15" s="717"/>
      <c r="BN15" s="717"/>
      <c r="BO15" s="717"/>
      <c r="BP15" s="717"/>
      <c r="BQ15" s="717"/>
      <c r="BR15" s="717"/>
      <c r="BS15" s="717"/>
      <c r="BT15" s="717"/>
      <c r="BU15" s="717"/>
      <c r="BV15" s="717"/>
      <c r="BW15" s="717"/>
      <c r="BX15" s="717"/>
      <c r="BY15" s="717"/>
      <c r="BZ15" s="717"/>
      <c r="CA15" s="717"/>
      <c r="CB15" s="717"/>
      <c r="CC15" s="717"/>
      <c r="CD15" s="717"/>
      <c r="CE15" s="717"/>
      <c r="CF15" s="717"/>
      <c r="CG15" s="717"/>
      <c r="CH15" s="717"/>
      <c r="CI15" s="717"/>
      <c r="CJ15" s="717"/>
      <c r="CK15" s="717"/>
      <c r="CL15" s="717"/>
      <c r="CM15" s="717"/>
      <c r="CN15" s="717"/>
      <c r="CO15" s="717"/>
      <c r="CP15" s="717"/>
      <c r="CQ15" s="717"/>
      <c r="CR15" s="717"/>
      <c r="CS15" s="717"/>
      <c r="CT15" s="717"/>
      <c r="CU15" s="717"/>
      <c r="CV15" s="717"/>
      <c r="CW15" s="717"/>
      <c r="CX15" s="717"/>
      <c r="CY15" s="717"/>
      <c r="CZ15" s="717"/>
      <c r="DA15" s="717"/>
      <c r="DB15" s="717"/>
      <c r="DC15" s="717"/>
      <c r="DD15" s="717"/>
      <c r="DE15" s="717"/>
      <c r="DF15" s="717"/>
      <c r="DG15" s="717"/>
      <c r="DH15" s="717"/>
      <c r="DI15" s="717"/>
      <c r="DJ15" s="717"/>
      <c r="DK15" s="717"/>
      <c r="DL15" s="717"/>
      <c r="DM15" s="717"/>
      <c r="DO15" s="731"/>
      <c r="DP15" s="731"/>
      <c r="DQ15" s="717"/>
      <c r="DR15" s="717"/>
      <c r="DS15" s="717"/>
      <c r="DT15" s="717"/>
      <c r="DU15" s="717"/>
      <c r="DV15" s="717"/>
      <c r="DW15" s="717"/>
      <c r="DX15" s="717"/>
      <c r="DY15" s="717"/>
      <c r="DZ15" s="717"/>
      <c r="EA15" s="723"/>
      <c r="EB15" s="723"/>
      <c r="EC15" s="723"/>
      <c r="ED15" s="723"/>
      <c r="EE15" s="723"/>
      <c r="EF15" s="723"/>
      <c r="EG15" s="723"/>
      <c r="EH15" s="723"/>
      <c r="EI15" s="723"/>
      <c r="EJ15" s="723"/>
      <c r="EK15" s="723"/>
      <c r="EL15" s="723"/>
      <c r="EM15" s="723"/>
      <c r="EN15" s="723"/>
      <c r="EO15" s="723"/>
      <c r="EP15" s="723"/>
      <c r="EQ15" s="717"/>
      <c r="ER15" s="717"/>
      <c r="ES15" s="717"/>
      <c r="ET15" s="717"/>
      <c r="EU15" s="717"/>
      <c r="EV15" s="717"/>
      <c r="EW15" s="717"/>
      <c r="EX15" s="717"/>
      <c r="EY15" s="717"/>
      <c r="EZ15" s="717"/>
      <c r="FA15" s="717"/>
      <c r="FB15" s="717"/>
      <c r="FC15" s="717"/>
      <c r="FD15" s="717"/>
      <c r="FE15" s="717"/>
      <c r="FF15" s="717"/>
      <c r="FG15" s="717"/>
      <c r="FH15" s="717"/>
      <c r="FI15" s="717"/>
      <c r="FJ15" s="717"/>
      <c r="FK15" s="717"/>
      <c r="FL15" s="717"/>
      <c r="FM15" s="717"/>
      <c r="FN15" s="717"/>
      <c r="FO15" s="717"/>
      <c r="FP15" s="717"/>
      <c r="FQ15" s="717"/>
      <c r="FR15" s="717"/>
      <c r="FS15" s="717"/>
      <c r="FT15" s="717"/>
      <c r="FU15" s="717"/>
      <c r="FV15" s="717"/>
      <c r="FW15" s="717"/>
      <c r="FX15" s="717"/>
      <c r="FY15" s="717"/>
      <c r="FZ15" s="717"/>
      <c r="GA15" s="717"/>
      <c r="GB15" s="717"/>
      <c r="GC15" s="717"/>
      <c r="GD15" s="717"/>
      <c r="GE15" s="717"/>
      <c r="GF15" s="717"/>
      <c r="GG15" s="717"/>
      <c r="GH15" s="717"/>
      <c r="GI15" s="717"/>
      <c r="GJ15" s="717"/>
      <c r="GK15" s="717"/>
      <c r="GL15" s="717"/>
      <c r="GM15" s="717"/>
      <c r="GN15" s="717"/>
      <c r="GO15" s="717"/>
      <c r="GP15" s="717"/>
      <c r="GQ15" s="717"/>
      <c r="GR15" s="717"/>
      <c r="GS15" s="717"/>
      <c r="GT15" s="717"/>
      <c r="GU15" s="717"/>
      <c r="GV15" s="717"/>
      <c r="GW15" s="717"/>
      <c r="GX15" s="717"/>
      <c r="GY15" s="717"/>
      <c r="GZ15" s="717"/>
      <c r="HA15" s="717"/>
      <c r="HB15" s="717"/>
      <c r="HC15" s="717"/>
      <c r="HD15" s="717"/>
      <c r="HE15" s="717"/>
      <c r="HF15" s="717"/>
      <c r="HG15" s="717"/>
      <c r="HH15" s="717"/>
      <c r="HI15" s="717"/>
      <c r="HJ15" s="717"/>
      <c r="HK15" s="717"/>
      <c r="HL15" s="717"/>
      <c r="HM15" s="717"/>
      <c r="HN15" s="717"/>
      <c r="HO15" s="717"/>
      <c r="HP15" s="717"/>
      <c r="HQ15" s="717"/>
      <c r="HR15" s="717"/>
      <c r="HS15" s="717"/>
      <c r="HT15" s="717"/>
      <c r="HU15" s="717"/>
      <c r="HV15" s="717"/>
      <c r="HW15" s="717"/>
      <c r="HX15" s="717"/>
      <c r="HY15" s="717"/>
      <c r="HZ15" s="717"/>
      <c r="IA15" s="717"/>
      <c r="IB15" s="717"/>
      <c r="IC15" s="717"/>
      <c r="ID15" s="717"/>
      <c r="IE15" s="717"/>
      <c r="IF15" s="717"/>
      <c r="IG15" s="717"/>
      <c r="IH15" s="717"/>
      <c r="II15" s="717"/>
      <c r="IJ15" s="717"/>
      <c r="IK15" s="717"/>
      <c r="IL15" s="717"/>
      <c r="IM15" s="717"/>
      <c r="IN15" s="717"/>
      <c r="IO15" s="717"/>
      <c r="IP15" s="717"/>
      <c r="IQ15" s="717"/>
      <c r="IR15" s="717"/>
      <c r="IS15" s="717"/>
      <c r="IT15" s="717"/>
      <c r="IU15" s="717"/>
      <c r="IV15" s="717"/>
      <c r="IW15" s="717"/>
      <c r="IX15" s="717"/>
      <c r="IY15" s="717"/>
      <c r="IZ15" s="717"/>
      <c r="JA15" s="717"/>
      <c r="JB15" s="717"/>
      <c r="JC15" s="717"/>
      <c r="JD15" s="717"/>
      <c r="JE15" s="717"/>
      <c r="JF15" s="717"/>
      <c r="JG15" s="717"/>
      <c r="JH15" s="717"/>
      <c r="JI15" s="717"/>
      <c r="JJ15" s="717"/>
      <c r="JK15" s="717"/>
      <c r="JL15" s="717"/>
      <c r="JM15" s="717"/>
      <c r="JN15" s="717"/>
      <c r="JO15" s="717"/>
      <c r="JP15" s="717"/>
      <c r="JQ15" s="717"/>
      <c r="JR15" s="717"/>
      <c r="JS15" s="717"/>
      <c r="JT15" s="717"/>
      <c r="JU15" s="717"/>
      <c r="JV15" s="717"/>
      <c r="JW15" s="717"/>
      <c r="JX15" s="717"/>
      <c r="JY15" s="717"/>
      <c r="JZ15" s="717"/>
      <c r="KA15" s="717"/>
      <c r="KB15" s="717"/>
      <c r="KC15" s="717"/>
      <c r="KD15" s="717"/>
      <c r="KE15" s="717"/>
      <c r="KF15" s="717"/>
      <c r="KG15" s="717"/>
      <c r="KH15" s="717"/>
      <c r="KI15" s="717"/>
      <c r="KJ15" s="717"/>
      <c r="KK15" s="717"/>
      <c r="KL15" s="717"/>
      <c r="KM15" s="717"/>
      <c r="KN15" s="717"/>
      <c r="KO15" s="717"/>
      <c r="KP15" s="717"/>
      <c r="KQ15" s="717"/>
      <c r="KR15" s="717"/>
      <c r="KS15" s="717"/>
      <c r="KT15" s="717"/>
      <c r="KU15" s="717"/>
      <c r="KV15" s="717"/>
      <c r="KW15" s="717"/>
      <c r="KX15" s="717"/>
      <c r="KY15" s="717"/>
      <c r="KZ15" s="717"/>
      <c r="LA15" s="717"/>
      <c r="LB15" s="717"/>
      <c r="LC15" s="717"/>
      <c r="LD15" s="717"/>
      <c r="LE15" s="717"/>
      <c r="LF15" s="717"/>
      <c r="LG15" s="717"/>
      <c r="LH15" s="717"/>
      <c r="LI15" s="717"/>
      <c r="LJ15" s="717"/>
      <c r="LK15" s="717"/>
      <c r="LL15" s="717"/>
      <c r="LM15" s="717"/>
      <c r="LN15" s="717"/>
      <c r="LO15" s="717"/>
      <c r="LP15" s="717"/>
      <c r="LQ15" s="717"/>
      <c r="LR15" s="717"/>
      <c r="LS15" s="717"/>
      <c r="LT15" s="717"/>
      <c r="LU15" s="717"/>
      <c r="LV15" s="717"/>
      <c r="LW15" s="717"/>
      <c r="LX15" s="717"/>
      <c r="LY15" s="717"/>
      <c r="LZ15" s="717"/>
      <c r="MA15" s="717"/>
      <c r="MB15" s="717"/>
      <c r="MC15" s="717"/>
      <c r="MD15" s="717"/>
      <c r="ME15" s="717"/>
      <c r="MF15" s="717"/>
      <c r="MG15" s="717"/>
      <c r="MH15" s="717"/>
      <c r="MI15" s="717"/>
      <c r="MJ15" s="717"/>
      <c r="MK15" s="717"/>
      <c r="ML15" s="717"/>
      <c r="MM15" s="717"/>
      <c r="MN15" s="717"/>
      <c r="MO15" s="717"/>
      <c r="MP15" s="717"/>
      <c r="MQ15" s="717"/>
      <c r="MR15" s="717"/>
      <c r="MS15" s="717"/>
      <c r="MT15" s="717"/>
    </row>
    <row r="16" spans="3:358">
      <c r="T16" s="1144"/>
      <c r="AZ16" s="717"/>
      <c r="BB16" s="733"/>
      <c r="BC16" s="995"/>
      <c r="BD16" s="717"/>
      <c r="BE16" s="717"/>
      <c r="BF16" s="717"/>
      <c r="BG16" s="717"/>
      <c r="BH16" s="717"/>
      <c r="BI16" s="717"/>
      <c r="BJ16" s="717"/>
      <c r="BK16" s="717"/>
      <c r="BL16" s="717"/>
      <c r="BM16" s="717"/>
      <c r="BN16" s="717"/>
      <c r="BO16" s="717"/>
      <c r="BP16" s="717"/>
      <c r="BQ16" s="717"/>
      <c r="BR16" s="717"/>
      <c r="BS16" s="717"/>
      <c r="BT16" s="717"/>
      <c r="BU16" s="717"/>
      <c r="BV16" s="717"/>
      <c r="BW16" s="717"/>
      <c r="BX16" s="717"/>
      <c r="BY16" s="717"/>
      <c r="BZ16" s="717"/>
      <c r="CA16" s="717"/>
      <c r="CB16" s="717"/>
      <c r="CC16" s="717"/>
      <c r="CD16" s="717"/>
      <c r="CE16" s="717"/>
      <c r="CF16" s="717"/>
      <c r="CG16" s="717"/>
      <c r="CH16" s="717"/>
      <c r="CI16" s="717"/>
      <c r="CJ16" s="717"/>
      <c r="CK16" s="717"/>
      <c r="CL16" s="717"/>
      <c r="CM16" s="717"/>
      <c r="CN16" s="717"/>
      <c r="CO16" s="717"/>
      <c r="CP16" s="717"/>
      <c r="CQ16" s="717"/>
      <c r="CR16" s="717"/>
      <c r="CS16" s="717"/>
      <c r="CT16" s="717"/>
      <c r="CU16" s="717"/>
      <c r="CV16" s="717"/>
      <c r="CW16" s="717"/>
      <c r="CX16" s="717"/>
      <c r="CY16" s="717"/>
      <c r="CZ16" s="717"/>
      <c r="DA16" s="717"/>
      <c r="DB16" s="717"/>
      <c r="DC16" s="717"/>
      <c r="DD16" s="717"/>
      <c r="DE16" s="717"/>
      <c r="DF16" s="717"/>
      <c r="DG16" s="717"/>
      <c r="DH16" s="717"/>
      <c r="DI16" s="717"/>
      <c r="DJ16" s="717"/>
      <c r="DK16" s="717"/>
      <c r="DL16" s="717"/>
      <c r="DM16" s="717"/>
      <c r="DO16" s="731"/>
      <c r="DP16" s="731"/>
      <c r="DQ16" s="717"/>
      <c r="DR16" s="717"/>
      <c r="DS16" s="717"/>
      <c r="DT16" s="717"/>
      <c r="DU16" s="717"/>
      <c r="DV16" s="717"/>
      <c r="DW16" s="717"/>
      <c r="DX16" s="717"/>
      <c r="DY16" s="717"/>
      <c r="DZ16" s="717"/>
      <c r="EA16" s="723"/>
      <c r="EB16" s="723"/>
      <c r="EC16" s="723"/>
      <c r="ED16" s="723"/>
      <c r="EE16" s="723"/>
      <c r="EF16" s="723"/>
      <c r="EG16" s="723"/>
      <c r="EH16" s="723"/>
      <c r="EI16" s="723"/>
      <c r="EJ16" s="723"/>
      <c r="EK16" s="723"/>
      <c r="EL16" s="723"/>
      <c r="EM16" s="723"/>
      <c r="EN16" s="723"/>
      <c r="EO16" s="723"/>
      <c r="EP16" s="723"/>
      <c r="EQ16" s="717"/>
      <c r="ER16" s="717"/>
      <c r="ES16" s="717"/>
      <c r="ET16" s="717"/>
      <c r="EU16" s="717"/>
      <c r="EV16" s="717"/>
      <c r="EW16" s="717"/>
      <c r="EX16" s="717"/>
      <c r="EY16" s="717"/>
      <c r="EZ16" s="717"/>
      <c r="FA16" s="717"/>
      <c r="FB16" s="717"/>
      <c r="FC16" s="717"/>
      <c r="FD16" s="717"/>
      <c r="FE16" s="717"/>
      <c r="FF16" s="717"/>
      <c r="FG16" s="717"/>
      <c r="FH16" s="717"/>
      <c r="FI16" s="717"/>
      <c r="FJ16" s="717"/>
      <c r="FK16" s="717"/>
      <c r="FL16" s="717"/>
      <c r="FM16" s="717"/>
      <c r="FN16" s="717"/>
      <c r="FO16" s="717"/>
      <c r="FP16" s="717"/>
      <c r="FQ16" s="717"/>
      <c r="FR16" s="717"/>
      <c r="FS16" s="717"/>
      <c r="FT16" s="717"/>
      <c r="FU16" s="717"/>
      <c r="FV16" s="717"/>
      <c r="FW16" s="717"/>
      <c r="FX16" s="717"/>
      <c r="FY16" s="717"/>
      <c r="FZ16" s="717"/>
      <c r="GA16" s="717"/>
      <c r="GB16" s="717"/>
      <c r="GC16" s="717"/>
      <c r="GD16" s="717"/>
      <c r="GE16" s="717"/>
      <c r="GF16" s="717"/>
      <c r="GG16" s="717"/>
      <c r="GH16" s="717"/>
      <c r="GI16" s="717"/>
      <c r="GJ16" s="717"/>
      <c r="GK16" s="717"/>
      <c r="GL16" s="717"/>
      <c r="GM16" s="717"/>
      <c r="GN16" s="717"/>
      <c r="GO16" s="717"/>
      <c r="GP16" s="717"/>
      <c r="GQ16" s="717"/>
      <c r="GR16" s="717"/>
      <c r="GS16" s="717"/>
      <c r="GT16" s="717"/>
      <c r="GU16" s="717"/>
      <c r="GV16" s="717"/>
      <c r="GW16" s="717"/>
      <c r="GX16" s="717"/>
      <c r="GY16" s="717"/>
      <c r="GZ16" s="717"/>
      <c r="HA16" s="717"/>
      <c r="HB16" s="717"/>
      <c r="HC16" s="717"/>
      <c r="HD16" s="717"/>
      <c r="HE16" s="717"/>
      <c r="HF16" s="717"/>
      <c r="HG16" s="717"/>
      <c r="HH16" s="717"/>
      <c r="HI16" s="717"/>
      <c r="HJ16" s="717"/>
      <c r="HK16" s="717"/>
      <c r="HL16" s="717"/>
      <c r="HM16" s="717"/>
      <c r="HN16" s="717"/>
      <c r="HO16" s="717"/>
      <c r="HP16" s="717"/>
      <c r="HQ16" s="717"/>
      <c r="HR16" s="717"/>
      <c r="HS16" s="717"/>
      <c r="HT16" s="717"/>
      <c r="HU16" s="717"/>
      <c r="HV16" s="717"/>
      <c r="HW16" s="717"/>
      <c r="HX16" s="717"/>
      <c r="HY16" s="717"/>
      <c r="HZ16" s="717"/>
      <c r="IA16" s="717"/>
      <c r="IB16" s="717"/>
      <c r="IC16" s="717"/>
      <c r="ID16" s="717"/>
      <c r="IE16" s="717"/>
      <c r="IF16" s="717"/>
      <c r="IG16" s="717"/>
      <c r="IH16" s="717"/>
      <c r="II16" s="717"/>
      <c r="IJ16" s="717"/>
      <c r="IK16" s="717"/>
      <c r="IL16" s="717"/>
      <c r="IM16" s="717"/>
      <c r="IN16" s="717"/>
      <c r="IO16" s="717"/>
      <c r="IP16" s="717"/>
      <c r="IQ16" s="717"/>
      <c r="IR16" s="717"/>
      <c r="IS16" s="717"/>
      <c r="IT16" s="717"/>
      <c r="IU16" s="717"/>
      <c r="IV16" s="717"/>
      <c r="IW16" s="717"/>
      <c r="IX16" s="717"/>
      <c r="IY16" s="717"/>
      <c r="IZ16" s="717"/>
      <c r="JA16" s="717"/>
      <c r="JB16" s="717"/>
      <c r="JC16" s="717"/>
      <c r="JD16" s="717"/>
      <c r="JE16" s="717"/>
      <c r="JF16" s="717"/>
      <c r="JG16" s="717"/>
      <c r="JH16" s="717"/>
      <c r="JI16" s="717"/>
      <c r="JJ16" s="717"/>
      <c r="JK16" s="717"/>
      <c r="JL16" s="717"/>
      <c r="JM16" s="717"/>
      <c r="JN16" s="717"/>
      <c r="JO16" s="717"/>
      <c r="JP16" s="717"/>
      <c r="JQ16" s="717"/>
      <c r="JR16" s="717"/>
      <c r="JS16" s="717"/>
      <c r="JT16" s="717"/>
      <c r="JU16" s="717"/>
      <c r="JV16" s="717"/>
      <c r="JW16" s="717"/>
      <c r="JX16" s="717"/>
      <c r="JY16" s="717"/>
      <c r="JZ16" s="717"/>
      <c r="KA16" s="717"/>
      <c r="KB16" s="717"/>
      <c r="KC16" s="717"/>
      <c r="KD16" s="717"/>
      <c r="KE16" s="717"/>
      <c r="KF16" s="717"/>
      <c r="KG16" s="717"/>
      <c r="KH16" s="717"/>
      <c r="KI16" s="717"/>
      <c r="KJ16" s="717"/>
      <c r="KK16" s="717"/>
      <c r="KL16" s="717"/>
      <c r="KM16" s="717"/>
      <c r="KN16" s="717"/>
      <c r="KO16" s="717"/>
      <c r="KP16" s="717"/>
      <c r="KQ16" s="717"/>
      <c r="KR16" s="717"/>
      <c r="KS16" s="717"/>
      <c r="KT16" s="717"/>
      <c r="KU16" s="717"/>
      <c r="KV16" s="717"/>
      <c r="KW16" s="717"/>
      <c r="KX16" s="717"/>
      <c r="KY16" s="717"/>
      <c r="KZ16" s="717"/>
      <c r="LA16" s="717"/>
      <c r="LB16" s="717"/>
      <c r="LC16" s="717"/>
      <c r="LD16" s="717"/>
      <c r="LE16" s="717"/>
      <c r="LF16" s="717"/>
      <c r="LG16" s="717"/>
      <c r="LH16" s="717"/>
      <c r="LI16" s="717"/>
      <c r="LJ16" s="717"/>
      <c r="LK16" s="717"/>
      <c r="LL16" s="717"/>
      <c r="LM16" s="717"/>
      <c r="LN16" s="717"/>
      <c r="LO16" s="717"/>
      <c r="LP16" s="717"/>
      <c r="LQ16" s="717"/>
      <c r="LR16" s="717"/>
      <c r="LS16" s="717"/>
      <c r="LT16" s="717"/>
      <c r="LU16" s="717"/>
      <c r="LV16" s="717"/>
      <c r="LW16" s="717"/>
      <c r="LX16" s="717"/>
      <c r="LY16" s="717"/>
      <c r="LZ16" s="717"/>
      <c r="MA16" s="717"/>
      <c r="MB16" s="717"/>
      <c r="MC16" s="717"/>
      <c r="MD16" s="717"/>
      <c r="ME16" s="717"/>
      <c r="MF16" s="717"/>
      <c r="MG16" s="717"/>
      <c r="MH16" s="717"/>
      <c r="MI16" s="717"/>
      <c r="MJ16" s="717"/>
      <c r="MK16" s="717"/>
      <c r="ML16" s="717"/>
      <c r="MM16" s="717"/>
      <c r="MN16" s="717"/>
      <c r="MO16" s="717"/>
      <c r="MP16" s="717"/>
      <c r="MQ16" s="717"/>
      <c r="MR16" s="717"/>
      <c r="MS16" s="717"/>
      <c r="MT16" s="717"/>
    </row>
    <row r="17" spans="2:358">
      <c r="AZ17" s="717"/>
      <c r="BB17" s="733"/>
      <c r="BC17" s="995"/>
      <c r="BD17" s="717"/>
      <c r="BE17" s="717"/>
      <c r="BF17" s="717"/>
      <c r="BG17" s="717"/>
      <c r="BH17" s="717"/>
      <c r="BI17" s="717"/>
      <c r="BJ17" s="717"/>
      <c r="BK17" s="717"/>
      <c r="BL17" s="717"/>
      <c r="BM17" s="717"/>
      <c r="BN17" s="717"/>
      <c r="BO17" s="717"/>
      <c r="BP17" s="717"/>
      <c r="BQ17" s="717"/>
      <c r="BR17" s="717"/>
      <c r="BS17" s="717"/>
      <c r="BT17" s="717"/>
      <c r="BU17" s="717"/>
      <c r="BV17" s="717"/>
      <c r="BW17" s="717"/>
      <c r="BX17" s="717"/>
      <c r="BY17" s="717"/>
      <c r="BZ17" s="717"/>
      <c r="CA17" s="717"/>
      <c r="CB17" s="717"/>
      <c r="CC17" s="717"/>
      <c r="CD17" s="717"/>
      <c r="CE17" s="717"/>
      <c r="CF17" s="717"/>
      <c r="CG17" s="717"/>
      <c r="CH17" s="717"/>
      <c r="CI17" s="717"/>
      <c r="CJ17" s="717"/>
      <c r="CK17" s="717"/>
      <c r="CL17" s="717"/>
      <c r="CM17" s="717"/>
      <c r="CN17" s="717"/>
      <c r="CO17" s="717"/>
      <c r="CP17" s="717"/>
      <c r="CQ17" s="717"/>
      <c r="CR17" s="717"/>
      <c r="CS17" s="717"/>
      <c r="CT17" s="717"/>
      <c r="CU17" s="717"/>
      <c r="CV17" s="717"/>
      <c r="CW17" s="717"/>
      <c r="CX17" s="717"/>
      <c r="CY17" s="717"/>
      <c r="CZ17" s="717"/>
      <c r="DA17" s="717"/>
      <c r="DB17" s="717"/>
      <c r="DC17" s="717"/>
      <c r="DD17" s="717"/>
      <c r="DE17" s="717"/>
      <c r="DF17" s="717"/>
      <c r="DG17" s="717"/>
      <c r="DH17" s="717"/>
      <c r="DI17" s="717"/>
      <c r="DJ17" s="717"/>
      <c r="DK17" s="717"/>
      <c r="DL17" s="717"/>
      <c r="DM17" s="717"/>
      <c r="DO17" s="731"/>
      <c r="DP17" s="731"/>
      <c r="DQ17" s="717"/>
      <c r="DR17" s="717"/>
      <c r="DS17" s="717"/>
      <c r="DT17" s="717"/>
      <c r="DU17" s="717"/>
      <c r="DV17" s="717"/>
      <c r="DW17" s="717"/>
      <c r="DX17" s="717"/>
      <c r="DY17" s="717"/>
      <c r="DZ17" s="717"/>
      <c r="EA17" s="723"/>
      <c r="EB17" s="723"/>
      <c r="EC17" s="723"/>
      <c r="ED17" s="723"/>
      <c r="EE17" s="723"/>
      <c r="EF17" s="723"/>
      <c r="EG17" s="723"/>
      <c r="EH17" s="723"/>
      <c r="EI17" s="723"/>
      <c r="EJ17" s="723"/>
      <c r="EK17" s="723"/>
      <c r="EL17" s="723"/>
      <c r="EM17" s="723"/>
      <c r="EN17" s="723"/>
      <c r="EO17" s="723"/>
      <c r="EP17" s="723"/>
      <c r="EQ17" s="717"/>
      <c r="ER17" s="717"/>
      <c r="ES17" s="717"/>
      <c r="ET17" s="717"/>
      <c r="EU17" s="717"/>
      <c r="EV17" s="717"/>
      <c r="EW17" s="717"/>
      <c r="EX17" s="717"/>
      <c r="EY17" s="717"/>
      <c r="EZ17" s="717"/>
      <c r="FA17" s="717"/>
      <c r="FB17" s="717"/>
      <c r="FC17" s="717"/>
      <c r="FD17" s="717"/>
      <c r="FE17" s="717"/>
      <c r="FF17" s="717"/>
      <c r="FG17" s="717"/>
      <c r="FH17" s="717"/>
      <c r="FI17" s="717"/>
      <c r="FJ17" s="717"/>
      <c r="FK17" s="717"/>
      <c r="FL17" s="717"/>
      <c r="FM17" s="717"/>
      <c r="FN17" s="717"/>
      <c r="FO17" s="717"/>
      <c r="FP17" s="717"/>
      <c r="FQ17" s="717"/>
      <c r="FR17" s="717"/>
      <c r="FS17" s="717"/>
      <c r="FT17" s="717"/>
      <c r="FU17" s="717"/>
      <c r="FV17" s="717"/>
      <c r="FW17" s="717"/>
      <c r="FX17" s="717"/>
      <c r="FY17" s="717"/>
      <c r="FZ17" s="717"/>
      <c r="GA17" s="717"/>
      <c r="GB17" s="717"/>
      <c r="GC17" s="717"/>
      <c r="GD17" s="717"/>
      <c r="GE17" s="717"/>
      <c r="GF17" s="717"/>
      <c r="GG17" s="717"/>
      <c r="GH17" s="717"/>
      <c r="GI17" s="717"/>
      <c r="GJ17" s="717"/>
      <c r="GK17" s="717"/>
      <c r="GL17" s="717"/>
      <c r="GM17" s="717"/>
      <c r="GN17" s="717"/>
      <c r="GO17" s="717"/>
      <c r="GP17" s="717"/>
      <c r="GQ17" s="717"/>
      <c r="GR17" s="717"/>
      <c r="GS17" s="717"/>
      <c r="GT17" s="717"/>
      <c r="GU17" s="717"/>
      <c r="GV17" s="717"/>
      <c r="GW17" s="717"/>
      <c r="GX17" s="717"/>
      <c r="GY17" s="717"/>
      <c r="GZ17" s="717"/>
      <c r="HA17" s="717"/>
      <c r="HB17" s="717"/>
      <c r="HC17" s="717"/>
      <c r="HD17" s="717"/>
      <c r="HE17" s="717"/>
      <c r="HF17" s="717"/>
      <c r="HG17" s="717"/>
      <c r="HH17" s="717"/>
      <c r="HI17" s="717"/>
      <c r="HJ17" s="717"/>
      <c r="HK17" s="717"/>
      <c r="HL17" s="717"/>
      <c r="HM17" s="717"/>
      <c r="HN17" s="717"/>
      <c r="HO17" s="717"/>
      <c r="HP17" s="717"/>
      <c r="HQ17" s="717"/>
      <c r="HR17" s="717"/>
      <c r="HS17" s="717"/>
      <c r="HT17" s="717"/>
      <c r="HU17" s="717"/>
      <c r="HV17" s="717"/>
      <c r="HW17" s="717"/>
      <c r="HX17" s="717"/>
      <c r="HY17" s="717"/>
      <c r="HZ17" s="717"/>
      <c r="IA17" s="717"/>
      <c r="IB17" s="717"/>
      <c r="IC17" s="717"/>
      <c r="ID17" s="717"/>
      <c r="IE17" s="717"/>
      <c r="IF17" s="717"/>
      <c r="IG17" s="717"/>
      <c r="IH17" s="717"/>
      <c r="II17" s="717"/>
      <c r="IJ17" s="717"/>
      <c r="IK17" s="717"/>
      <c r="IL17" s="717"/>
      <c r="IM17" s="717"/>
      <c r="IN17" s="717"/>
      <c r="IO17" s="717"/>
      <c r="IP17" s="717"/>
      <c r="IQ17" s="717"/>
      <c r="IR17" s="717"/>
      <c r="IS17" s="717"/>
      <c r="IT17" s="717"/>
      <c r="IU17" s="717"/>
      <c r="IV17" s="717"/>
      <c r="IW17" s="717"/>
      <c r="IX17" s="717"/>
      <c r="IY17" s="717"/>
      <c r="IZ17" s="717"/>
      <c r="JA17" s="717"/>
      <c r="JB17" s="717"/>
      <c r="JC17" s="717"/>
      <c r="JD17" s="717"/>
      <c r="JE17" s="717"/>
      <c r="JF17" s="717"/>
      <c r="JG17" s="717"/>
      <c r="JH17" s="717"/>
      <c r="JI17" s="717"/>
      <c r="JJ17" s="717"/>
      <c r="JK17" s="717"/>
      <c r="JL17" s="717"/>
      <c r="JM17" s="717"/>
      <c r="JN17" s="717"/>
      <c r="JO17" s="717"/>
      <c r="JP17" s="717"/>
      <c r="JQ17" s="717"/>
      <c r="JR17" s="717"/>
      <c r="JS17" s="717"/>
      <c r="JT17" s="717"/>
      <c r="JU17" s="717"/>
      <c r="JV17" s="717"/>
      <c r="JW17" s="717"/>
      <c r="JX17" s="717"/>
      <c r="JY17" s="717"/>
      <c r="JZ17" s="717"/>
      <c r="KA17" s="717"/>
      <c r="KB17" s="717"/>
      <c r="KC17" s="717"/>
      <c r="KD17" s="717"/>
      <c r="KE17" s="717"/>
      <c r="KF17" s="717"/>
      <c r="KG17" s="717"/>
      <c r="KH17" s="717"/>
      <c r="KI17" s="717"/>
      <c r="KJ17" s="717"/>
      <c r="KK17" s="717"/>
      <c r="KL17" s="717"/>
      <c r="KM17" s="717"/>
      <c r="KN17" s="717"/>
      <c r="KO17" s="717"/>
      <c r="KP17" s="717"/>
      <c r="KQ17" s="717"/>
      <c r="KR17" s="717"/>
      <c r="KS17" s="717"/>
      <c r="KT17" s="717"/>
      <c r="KU17" s="717"/>
      <c r="KV17" s="717"/>
      <c r="KW17" s="717"/>
      <c r="KX17" s="717"/>
      <c r="KY17" s="717"/>
      <c r="KZ17" s="717"/>
      <c r="LA17" s="717"/>
      <c r="LB17" s="717"/>
      <c r="LC17" s="717"/>
      <c r="LD17" s="717"/>
      <c r="LE17" s="717"/>
      <c r="LF17" s="717"/>
      <c r="LG17" s="717"/>
      <c r="LH17" s="717"/>
      <c r="LI17" s="717"/>
      <c r="LJ17" s="717"/>
      <c r="LK17" s="717"/>
      <c r="LL17" s="717"/>
      <c r="LM17" s="717"/>
      <c r="LN17" s="717"/>
      <c r="LO17" s="717"/>
      <c r="LP17" s="717"/>
      <c r="LQ17" s="717"/>
      <c r="LR17" s="717"/>
      <c r="LS17" s="717"/>
      <c r="LT17" s="717"/>
      <c r="LU17" s="717"/>
      <c r="LV17" s="717"/>
      <c r="LW17" s="717"/>
      <c r="LX17" s="717"/>
      <c r="LY17" s="717"/>
      <c r="LZ17" s="717"/>
      <c r="MA17" s="717"/>
      <c r="MB17" s="717"/>
      <c r="MC17" s="717"/>
      <c r="MD17" s="717"/>
      <c r="ME17" s="717"/>
      <c r="MF17" s="717"/>
      <c r="MG17" s="717"/>
      <c r="MH17" s="717"/>
      <c r="MI17" s="717"/>
      <c r="MJ17" s="717"/>
      <c r="MK17" s="717"/>
      <c r="ML17" s="717"/>
      <c r="MM17" s="717"/>
      <c r="MN17" s="717"/>
      <c r="MO17" s="717"/>
      <c r="MP17" s="717"/>
      <c r="MQ17" s="717"/>
      <c r="MR17" s="717"/>
      <c r="MS17" s="717"/>
      <c r="MT17" s="717"/>
    </row>
    <row r="18" spans="2:358">
      <c r="AZ18" s="717"/>
      <c r="BB18" s="733"/>
      <c r="BC18" s="995"/>
      <c r="BD18" s="717"/>
      <c r="BE18" s="717"/>
      <c r="BF18" s="717"/>
      <c r="BG18" s="717"/>
      <c r="BH18" s="717"/>
      <c r="BI18" s="717"/>
      <c r="BJ18" s="717"/>
      <c r="BK18" s="717"/>
      <c r="BL18" s="717"/>
      <c r="BM18" s="717"/>
      <c r="BN18" s="717"/>
      <c r="BO18" s="717"/>
      <c r="BP18" s="717"/>
      <c r="BQ18" s="717"/>
      <c r="BR18" s="717"/>
      <c r="BS18" s="717"/>
      <c r="BT18" s="717"/>
      <c r="BU18" s="717"/>
      <c r="BV18" s="717"/>
      <c r="BW18" s="717"/>
      <c r="BX18" s="717"/>
      <c r="BY18" s="717"/>
      <c r="BZ18" s="717"/>
      <c r="CA18" s="717"/>
      <c r="CB18" s="717"/>
      <c r="CC18" s="717"/>
      <c r="CD18" s="717"/>
      <c r="CE18" s="717"/>
      <c r="CF18" s="717"/>
      <c r="CG18" s="717"/>
      <c r="CH18" s="717"/>
      <c r="CI18" s="717"/>
      <c r="CJ18" s="717"/>
      <c r="CK18" s="717"/>
      <c r="CL18" s="717"/>
      <c r="CM18" s="717"/>
      <c r="CN18" s="717"/>
      <c r="CO18" s="717"/>
      <c r="CP18" s="717"/>
      <c r="CQ18" s="717"/>
      <c r="CR18" s="717"/>
      <c r="CS18" s="717"/>
      <c r="CT18" s="717"/>
      <c r="CU18" s="717"/>
      <c r="CV18" s="717"/>
      <c r="CW18" s="717"/>
      <c r="CX18" s="717"/>
      <c r="CY18" s="717"/>
      <c r="CZ18" s="717"/>
      <c r="DA18" s="717"/>
      <c r="DB18" s="717"/>
      <c r="DC18" s="717"/>
      <c r="DD18" s="717"/>
      <c r="DE18" s="717"/>
      <c r="DF18" s="717"/>
      <c r="DG18" s="717"/>
      <c r="DH18" s="717"/>
      <c r="DI18" s="717"/>
      <c r="DJ18" s="717"/>
      <c r="DK18" s="717"/>
      <c r="DL18" s="717"/>
      <c r="DM18" s="717"/>
      <c r="DO18" s="731"/>
      <c r="DP18" s="731"/>
      <c r="DQ18" s="717"/>
      <c r="DR18" s="717"/>
      <c r="DS18" s="717"/>
      <c r="DT18" s="717"/>
      <c r="DU18" s="717"/>
      <c r="DV18" s="717"/>
      <c r="DW18" s="717"/>
      <c r="DX18" s="717"/>
      <c r="DY18" s="717"/>
      <c r="DZ18" s="717"/>
      <c r="EA18" s="723"/>
      <c r="EB18" s="723"/>
      <c r="EC18" s="723"/>
      <c r="ED18" s="723"/>
      <c r="EE18" s="723"/>
      <c r="EF18" s="723"/>
      <c r="EG18" s="723"/>
      <c r="EH18" s="723"/>
      <c r="EI18" s="723"/>
      <c r="EJ18" s="723"/>
      <c r="EK18" s="723"/>
      <c r="EL18" s="723"/>
      <c r="EM18" s="723"/>
      <c r="EN18" s="723"/>
      <c r="EO18" s="723"/>
      <c r="EP18" s="723"/>
      <c r="EQ18" s="717"/>
      <c r="ER18" s="717"/>
      <c r="ES18" s="717"/>
      <c r="ET18" s="717"/>
      <c r="EU18" s="717"/>
      <c r="EV18" s="717"/>
      <c r="EW18" s="717"/>
      <c r="EX18" s="717"/>
      <c r="EY18" s="717"/>
      <c r="EZ18" s="717"/>
      <c r="FA18" s="717"/>
      <c r="FB18" s="717"/>
      <c r="FC18" s="717"/>
      <c r="FD18" s="717"/>
      <c r="FE18" s="717"/>
      <c r="FF18" s="717"/>
      <c r="FG18" s="717"/>
      <c r="FH18" s="717"/>
      <c r="FI18" s="717"/>
      <c r="FJ18" s="717"/>
      <c r="FK18" s="717"/>
      <c r="FL18" s="717"/>
      <c r="FM18" s="717"/>
      <c r="FN18" s="717"/>
      <c r="FO18" s="717"/>
      <c r="FP18" s="717"/>
      <c r="FQ18" s="717"/>
      <c r="FR18" s="717"/>
      <c r="FS18" s="717"/>
      <c r="FT18" s="717"/>
      <c r="FU18" s="717"/>
      <c r="FV18" s="717"/>
      <c r="FW18" s="717"/>
      <c r="FX18" s="717"/>
      <c r="FY18" s="717"/>
      <c r="FZ18" s="717"/>
      <c r="GA18" s="717"/>
      <c r="GB18" s="717"/>
      <c r="GC18" s="717"/>
      <c r="GD18" s="717"/>
      <c r="GE18" s="717"/>
      <c r="GF18" s="717"/>
      <c r="GG18" s="717"/>
      <c r="GH18" s="717"/>
      <c r="GI18" s="717"/>
      <c r="GJ18" s="717"/>
      <c r="GK18" s="717"/>
      <c r="GL18" s="717"/>
      <c r="GM18" s="717"/>
      <c r="GN18" s="717"/>
      <c r="GO18" s="717"/>
      <c r="GP18" s="717"/>
      <c r="GQ18" s="717"/>
      <c r="GR18" s="717"/>
      <c r="GS18" s="717"/>
      <c r="GT18" s="717"/>
      <c r="GU18" s="717"/>
      <c r="GV18" s="717"/>
      <c r="GW18" s="717"/>
      <c r="GX18" s="717"/>
      <c r="GY18" s="717"/>
      <c r="GZ18" s="717"/>
      <c r="HA18" s="717"/>
      <c r="HB18" s="717"/>
      <c r="HC18" s="717"/>
      <c r="HD18" s="717"/>
      <c r="HE18" s="717"/>
      <c r="HF18" s="717"/>
      <c r="HG18" s="717"/>
      <c r="HH18" s="717"/>
      <c r="HI18" s="717"/>
      <c r="HJ18" s="717"/>
      <c r="HK18" s="717"/>
      <c r="HL18" s="717"/>
      <c r="HM18" s="717"/>
      <c r="HN18" s="717"/>
      <c r="HO18" s="717"/>
      <c r="HP18" s="717"/>
      <c r="HQ18" s="717"/>
      <c r="HR18" s="717"/>
      <c r="HS18" s="717"/>
      <c r="HT18" s="717"/>
      <c r="HU18" s="717"/>
      <c r="HV18" s="717"/>
      <c r="HW18" s="717"/>
      <c r="HX18" s="717"/>
      <c r="HY18" s="717"/>
      <c r="HZ18" s="717"/>
      <c r="IA18" s="717"/>
      <c r="IB18" s="717"/>
      <c r="IC18" s="717"/>
      <c r="ID18" s="717"/>
      <c r="IE18" s="717"/>
      <c r="IF18" s="717"/>
      <c r="IG18" s="717"/>
      <c r="IH18" s="717"/>
      <c r="II18" s="717"/>
      <c r="IJ18" s="717"/>
      <c r="IK18" s="717"/>
      <c r="IL18" s="717"/>
      <c r="IM18" s="717"/>
      <c r="IN18" s="717"/>
      <c r="IO18" s="717"/>
      <c r="IP18" s="717"/>
      <c r="IQ18" s="717"/>
      <c r="IR18" s="717"/>
      <c r="IS18" s="717"/>
      <c r="IT18" s="717"/>
      <c r="IU18" s="717"/>
      <c r="IV18" s="717"/>
      <c r="IW18" s="717"/>
      <c r="IX18" s="717"/>
      <c r="IY18" s="717"/>
      <c r="IZ18" s="717"/>
      <c r="JA18" s="717"/>
      <c r="JB18" s="717"/>
      <c r="JC18" s="717"/>
      <c r="JD18" s="717"/>
      <c r="JE18" s="717"/>
      <c r="JF18" s="717"/>
      <c r="JG18" s="717"/>
      <c r="JH18" s="717"/>
      <c r="JI18" s="717"/>
      <c r="JJ18" s="717"/>
      <c r="JK18" s="717"/>
      <c r="JL18" s="717"/>
      <c r="JM18" s="717"/>
      <c r="JN18" s="717"/>
      <c r="JO18" s="717"/>
      <c r="JP18" s="717"/>
      <c r="JQ18" s="717"/>
      <c r="JR18" s="717"/>
      <c r="JS18" s="717"/>
      <c r="JT18" s="717"/>
      <c r="JU18" s="717"/>
      <c r="JV18" s="717"/>
      <c r="JW18" s="717"/>
      <c r="JX18" s="717"/>
      <c r="JY18" s="717"/>
      <c r="JZ18" s="717"/>
      <c r="KA18" s="717"/>
      <c r="KB18" s="717"/>
      <c r="KC18" s="717"/>
      <c r="KD18" s="717"/>
      <c r="KE18" s="717"/>
      <c r="KF18" s="717"/>
      <c r="KG18" s="717"/>
      <c r="KH18" s="717"/>
      <c r="KI18" s="717"/>
      <c r="KJ18" s="717"/>
      <c r="KK18" s="717"/>
      <c r="KL18" s="717"/>
      <c r="KM18" s="717"/>
      <c r="KN18" s="717"/>
      <c r="KO18" s="717"/>
      <c r="KP18" s="717"/>
      <c r="KQ18" s="717"/>
      <c r="KR18" s="717"/>
      <c r="KS18" s="717"/>
      <c r="KT18" s="717"/>
      <c r="KU18" s="717"/>
      <c r="KV18" s="717"/>
      <c r="KW18" s="717"/>
      <c r="KX18" s="717"/>
      <c r="KY18" s="717"/>
      <c r="KZ18" s="717"/>
      <c r="LA18" s="717"/>
      <c r="LB18" s="717"/>
      <c r="LC18" s="717"/>
      <c r="LD18" s="717"/>
      <c r="LE18" s="717"/>
      <c r="LF18" s="717"/>
      <c r="LG18" s="717"/>
      <c r="LH18" s="717"/>
      <c r="LI18" s="717"/>
      <c r="LJ18" s="717"/>
      <c r="LK18" s="717"/>
      <c r="LL18" s="717"/>
      <c r="LM18" s="717"/>
      <c r="LN18" s="717"/>
      <c r="LO18" s="717"/>
      <c r="LP18" s="717"/>
      <c r="LQ18" s="717"/>
      <c r="LR18" s="717"/>
      <c r="LS18" s="717"/>
      <c r="LT18" s="717"/>
      <c r="LU18" s="717"/>
      <c r="LV18" s="717"/>
      <c r="LW18" s="717"/>
      <c r="LX18" s="717"/>
      <c r="LY18" s="717"/>
      <c r="LZ18" s="717"/>
      <c r="MA18" s="717"/>
      <c r="MB18" s="717"/>
      <c r="MC18" s="717"/>
      <c r="MD18" s="717"/>
      <c r="ME18" s="717"/>
      <c r="MF18" s="717"/>
      <c r="MG18" s="717"/>
      <c r="MH18" s="717"/>
      <c r="MI18" s="717"/>
      <c r="MJ18" s="717"/>
      <c r="MK18" s="717"/>
      <c r="ML18" s="717"/>
      <c r="MM18" s="717"/>
      <c r="MN18" s="717"/>
      <c r="MO18" s="717"/>
      <c r="MP18" s="717"/>
      <c r="MQ18" s="717"/>
      <c r="MR18" s="717"/>
      <c r="MS18" s="717"/>
      <c r="MT18" s="717"/>
    </row>
    <row r="19" spans="2:358">
      <c r="AZ19" s="717"/>
      <c r="BB19" s="733"/>
      <c r="BC19" s="995"/>
      <c r="BD19" s="717"/>
      <c r="BE19" s="717"/>
      <c r="BF19" s="717"/>
      <c r="BG19" s="717"/>
      <c r="BH19" s="717"/>
      <c r="BI19" s="717"/>
      <c r="BJ19" s="717"/>
      <c r="BK19" s="717"/>
      <c r="BL19" s="717"/>
      <c r="BM19" s="717"/>
      <c r="BN19" s="717"/>
      <c r="BO19" s="717"/>
      <c r="BP19" s="717"/>
      <c r="BQ19" s="717"/>
      <c r="BR19" s="717"/>
      <c r="BS19" s="717"/>
      <c r="BT19" s="717"/>
      <c r="BU19" s="717"/>
      <c r="BV19" s="717"/>
      <c r="BW19" s="717"/>
      <c r="BX19" s="717"/>
      <c r="BY19" s="717"/>
      <c r="BZ19" s="717"/>
      <c r="CA19" s="717"/>
      <c r="CB19" s="717"/>
      <c r="CC19" s="717"/>
      <c r="CD19" s="717"/>
      <c r="CE19" s="717"/>
      <c r="CF19" s="717"/>
      <c r="CG19" s="717"/>
      <c r="CH19" s="717"/>
      <c r="CI19" s="717"/>
      <c r="CJ19" s="717"/>
      <c r="CK19" s="717"/>
      <c r="CL19" s="717"/>
      <c r="CM19" s="717"/>
      <c r="CN19" s="717"/>
      <c r="CO19" s="717"/>
      <c r="CP19" s="717"/>
      <c r="CQ19" s="717"/>
      <c r="CR19" s="717"/>
      <c r="CS19" s="717"/>
      <c r="CT19" s="717"/>
      <c r="CU19" s="717"/>
      <c r="CV19" s="717"/>
      <c r="CW19" s="717"/>
      <c r="CX19" s="717"/>
      <c r="CY19" s="717"/>
      <c r="CZ19" s="717"/>
      <c r="DA19" s="717"/>
      <c r="DB19" s="717"/>
      <c r="DC19" s="717"/>
      <c r="DD19" s="717"/>
      <c r="DE19" s="717"/>
      <c r="DF19" s="717"/>
      <c r="DG19" s="717"/>
      <c r="DH19" s="717"/>
      <c r="DI19" s="717"/>
      <c r="DJ19" s="717"/>
      <c r="DK19" s="717"/>
      <c r="DL19" s="717"/>
      <c r="DM19" s="717"/>
      <c r="DO19" s="731"/>
      <c r="DP19" s="731"/>
      <c r="DQ19" s="717"/>
      <c r="DR19" s="717"/>
      <c r="DS19" s="717"/>
      <c r="DT19" s="717"/>
      <c r="DU19" s="717"/>
      <c r="DV19" s="717"/>
      <c r="DW19" s="717"/>
      <c r="DX19" s="717"/>
      <c r="DY19" s="717"/>
      <c r="DZ19" s="717"/>
      <c r="EA19" s="723"/>
      <c r="EB19" s="723"/>
      <c r="EC19" s="723"/>
      <c r="ED19" s="723"/>
      <c r="EE19" s="723"/>
      <c r="EF19" s="723"/>
      <c r="EG19" s="723"/>
      <c r="EH19" s="723"/>
      <c r="EI19" s="723"/>
      <c r="EJ19" s="723"/>
      <c r="EK19" s="723"/>
      <c r="EL19" s="723"/>
      <c r="EM19" s="723"/>
      <c r="EN19" s="723"/>
      <c r="EO19" s="723"/>
      <c r="EP19" s="723"/>
      <c r="EQ19" s="717"/>
      <c r="ER19" s="717"/>
      <c r="ES19" s="717"/>
      <c r="ET19" s="717"/>
      <c r="EU19" s="717"/>
      <c r="EV19" s="717"/>
      <c r="EW19" s="717"/>
      <c r="EX19" s="717"/>
      <c r="EY19" s="717"/>
      <c r="EZ19" s="717"/>
      <c r="FA19" s="717"/>
      <c r="FB19" s="717"/>
      <c r="FC19" s="717"/>
      <c r="FD19" s="717"/>
      <c r="FE19" s="717"/>
      <c r="FF19" s="717"/>
      <c r="FG19" s="717"/>
      <c r="FH19" s="717"/>
      <c r="FI19" s="717"/>
      <c r="FJ19" s="717"/>
      <c r="FK19" s="717"/>
      <c r="FL19" s="717"/>
      <c r="FM19" s="717"/>
      <c r="FN19" s="717"/>
      <c r="FO19" s="717"/>
      <c r="FP19" s="717"/>
      <c r="FQ19" s="717"/>
      <c r="FR19" s="717"/>
      <c r="FS19" s="717"/>
      <c r="FT19" s="717"/>
      <c r="FU19" s="717"/>
      <c r="FV19" s="717"/>
      <c r="FW19" s="717"/>
      <c r="FX19" s="717"/>
      <c r="FY19" s="717"/>
      <c r="FZ19" s="717"/>
      <c r="GA19" s="717"/>
      <c r="GB19" s="717"/>
      <c r="GC19" s="717"/>
      <c r="GD19" s="717"/>
      <c r="GE19" s="717"/>
      <c r="GF19" s="717"/>
      <c r="GG19" s="717"/>
      <c r="GH19" s="717"/>
      <c r="GI19" s="717"/>
      <c r="GJ19" s="717"/>
      <c r="GK19" s="717"/>
      <c r="GL19" s="717"/>
      <c r="GM19" s="717"/>
      <c r="GN19" s="717"/>
      <c r="GO19" s="717"/>
      <c r="GP19" s="717"/>
      <c r="GQ19" s="717"/>
      <c r="GR19" s="717"/>
      <c r="GS19" s="717"/>
      <c r="GT19" s="717"/>
      <c r="GU19" s="717"/>
      <c r="GV19" s="717"/>
      <c r="GW19" s="717"/>
      <c r="GX19" s="717"/>
      <c r="GY19" s="717"/>
      <c r="GZ19" s="717"/>
      <c r="HA19" s="717"/>
      <c r="HB19" s="717"/>
      <c r="HC19" s="717"/>
      <c r="HD19" s="717"/>
      <c r="HE19" s="717"/>
      <c r="HF19" s="717"/>
      <c r="HG19" s="717"/>
      <c r="HH19" s="717"/>
      <c r="HI19" s="717"/>
      <c r="HJ19" s="717"/>
      <c r="HK19" s="717"/>
      <c r="HL19" s="717"/>
      <c r="HM19" s="717"/>
      <c r="HN19" s="717"/>
      <c r="HO19" s="717"/>
      <c r="HP19" s="717"/>
      <c r="HQ19" s="717"/>
      <c r="HR19" s="717"/>
      <c r="HS19" s="717"/>
      <c r="HT19" s="717"/>
      <c r="HU19" s="717"/>
      <c r="HV19" s="717"/>
      <c r="HW19" s="717"/>
      <c r="HX19" s="717"/>
      <c r="HY19" s="717"/>
      <c r="HZ19" s="717"/>
      <c r="IA19" s="717"/>
      <c r="IB19" s="717"/>
      <c r="IC19" s="717"/>
      <c r="ID19" s="717"/>
      <c r="IE19" s="717"/>
      <c r="IF19" s="717"/>
      <c r="IG19" s="717"/>
      <c r="IH19" s="717"/>
      <c r="II19" s="717"/>
      <c r="IJ19" s="717"/>
      <c r="IK19" s="717"/>
      <c r="IL19" s="717"/>
      <c r="IM19" s="717"/>
      <c r="IN19" s="717"/>
      <c r="IO19" s="717"/>
      <c r="IP19" s="717"/>
      <c r="IQ19" s="717"/>
      <c r="IR19" s="717"/>
      <c r="IS19" s="717"/>
      <c r="IT19" s="717"/>
      <c r="IU19" s="717"/>
      <c r="IV19" s="717"/>
      <c r="IW19" s="717"/>
      <c r="IX19" s="717"/>
      <c r="IY19" s="717"/>
      <c r="IZ19" s="717"/>
      <c r="JA19" s="717"/>
      <c r="JB19" s="717"/>
      <c r="JC19" s="717"/>
      <c r="JD19" s="717"/>
      <c r="JE19" s="717"/>
      <c r="JF19" s="717"/>
      <c r="JG19" s="717"/>
      <c r="JH19" s="717"/>
      <c r="JI19" s="717"/>
      <c r="JJ19" s="717"/>
      <c r="JK19" s="717"/>
      <c r="JL19" s="717"/>
      <c r="JM19" s="717"/>
      <c r="JN19" s="717"/>
      <c r="JO19" s="717"/>
      <c r="JP19" s="717"/>
      <c r="JQ19" s="717"/>
      <c r="JR19" s="717"/>
      <c r="JS19" s="717"/>
      <c r="JT19" s="717"/>
      <c r="JU19" s="717"/>
      <c r="JV19" s="717"/>
      <c r="JW19" s="717"/>
      <c r="JX19" s="717"/>
      <c r="JY19" s="717"/>
      <c r="JZ19" s="717"/>
      <c r="KA19" s="717"/>
      <c r="KB19" s="717"/>
      <c r="KC19" s="717"/>
      <c r="KD19" s="717"/>
      <c r="KE19" s="717"/>
      <c r="KF19" s="717"/>
      <c r="KG19" s="717"/>
      <c r="KH19" s="717"/>
      <c r="KI19" s="717"/>
      <c r="KJ19" s="717"/>
      <c r="KK19" s="717"/>
      <c r="KL19" s="717"/>
      <c r="KM19" s="717"/>
      <c r="KN19" s="717"/>
      <c r="KO19" s="717"/>
      <c r="KP19" s="717"/>
      <c r="KQ19" s="717"/>
      <c r="KR19" s="717"/>
      <c r="KS19" s="717"/>
      <c r="KT19" s="717"/>
      <c r="KU19" s="717"/>
      <c r="KV19" s="717"/>
      <c r="KW19" s="717"/>
      <c r="KX19" s="717"/>
      <c r="KY19" s="717"/>
      <c r="KZ19" s="717"/>
      <c r="LA19" s="717"/>
      <c r="LB19" s="717"/>
      <c r="LC19" s="717"/>
      <c r="LD19" s="717"/>
      <c r="LE19" s="717"/>
      <c r="LF19" s="717"/>
      <c r="LG19" s="717"/>
      <c r="LH19" s="717"/>
      <c r="LI19" s="717"/>
      <c r="LJ19" s="717"/>
      <c r="LK19" s="717"/>
      <c r="LL19" s="717"/>
      <c r="LM19" s="717"/>
      <c r="LN19" s="717"/>
      <c r="LO19" s="717"/>
      <c r="LP19" s="717"/>
      <c r="LQ19" s="717"/>
      <c r="LR19" s="717"/>
      <c r="LS19" s="717"/>
      <c r="LT19" s="717"/>
      <c r="LU19" s="717"/>
      <c r="LV19" s="717"/>
      <c r="LW19" s="717"/>
      <c r="LX19" s="717"/>
      <c r="LY19" s="717"/>
      <c r="LZ19" s="717"/>
      <c r="MA19" s="717"/>
      <c r="MB19" s="717"/>
      <c r="MC19" s="717"/>
      <c r="MD19" s="717"/>
      <c r="ME19" s="717"/>
      <c r="MF19" s="717"/>
      <c r="MG19" s="717"/>
      <c r="MH19" s="717"/>
      <c r="MI19" s="717"/>
      <c r="MJ19" s="717"/>
      <c r="MK19" s="717"/>
      <c r="ML19" s="717"/>
      <c r="MM19" s="717"/>
      <c r="MN19" s="717"/>
      <c r="MO19" s="717"/>
      <c r="MP19" s="717"/>
      <c r="MQ19" s="717"/>
      <c r="MR19" s="717"/>
      <c r="MS19" s="717"/>
      <c r="MT19" s="717"/>
    </row>
    <row r="20" spans="2:358">
      <c r="AZ20" s="717"/>
      <c r="BB20" s="733"/>
      <c r="BC20" s="995"/>
      <c r="BD20" s="717"/>
      <c r="BE20" s="717"/>
      <c r="BF20" s="717"/>
      <c r="BG20" s="717"/>
      <c r="BH20" s="717"/>
      <c r="BI20" s="717"/>
      <c r="BJ20" s="717"/>
      <c r="BK20" s="717"/>
      <c r="BL20" s="717"/>
      <c r="BM20" s="717"/>
      <c r="BN20" s="717"/>
      <c r="BO20" s="717"/>
      <c r="BP20" s="717"/>
      <c r="BQ20" s="717"/>
      <c r="BR20" s="717"/>
      <c r="BS20" s="717"/>
      <c r="BT20" s="717"/>
      <c r="BU20" s="717"/>
      <c r="BV20" s="717"/>
      <c r="BW20" s="717"/>
      <c r="BX20" s="717"/>
      <c r="BY20" s="717"/>
      <c r="BZ20" s="717"/>
      <c r="CA20" s="717"/>
      <c r="CB20" s="717"/>
      <c r="CC20" s="717"/>
      <c r="CD20" s="717"/>
      <c r="CE20" s="717"/>
      <c r="CF20" s="717"/>
      <c r="CG20" s="717"/>
      <c r="CH20" s="717"/>
      <c r="CI20" s="717"/>
      <c r="CJ20" s="717"/>
      <c r="CK20" s="717"/>
      <c r="CL20" s="717"/>
      <c r="CM20" s="717"/>
      <c r="CN20" s="717"/>
      <c r="CO20" s="717"/>
      <c r="CP20" s="717"/>
      <c r="CQ20" s="717"/>
      <c r="CR20" s="717"/>
      <c r="CS20" s="717"/>
      <c r="CT20" s="717"/>
      <c r="CU20" s="717"/>
      <c r="CV20" s="717"/>
      <c r="CW20" s="717"/>
      <c r="CX20" s="717"/>
      <c r="CY20" s="717"/>
      <c r="CZ20" s="717"/>
      <c r="DA20" s="717"/>
      <c r="DB20" s="717"/>
      <c r="DC20" s="717"/>
      <c r="DD20" s="717"/>
      <c r="DE20" s="717"/>
      <c r="DF20" s="717"/>
      <c r="DG20" s="717"/>
      <c r="DH20" s="717"/>
      <c r="DI20" s="717"/>
      <c r="DJ20" s="717"/>
      <c r="DK20" s="717"/>
      <c r="DL20" s="717"/>
      <c r="DM20" s="717"/>
      <c r="DO20" s="731"/>
      <c r="DP20" s="731"/>
      <c r="DQ20" s="717"/>
      <c r="DR20" s="717"/>
      <c r="DS20" s="717"/>
      <c r="DT20" s="717"/>
      <c r="DU20" s="717"/>
      <c r="DV20" s="717"/>
      <c r="DW20" s="717"/>
      <c r="DX20" s="717"/>
      <c r="DY20" s="717"/>
      <c r="DZ20" s="717"/>
      <c r="EA20" s="723"/>
      <c r="EB20" s="723"/>
      <c r="EC20" s="723"/>
      <c r="ED20" s="723"/>
      <c r="EE20" s="723"/>
      <c r="EF20" s="723"/>
      <c r="EG20" s="723"/>
      <c r="EH20" s="723"/>
      <c r="EI20" s="723"/>
      <c r="EJ20" s="723"/>
      <c r="EK20" s="723"/>
      <c r="EL20" s="723"/>
      <c r="EM20" s="723"/>
      <c r="EN20" s="723"/>
      <c r="EO20" s="723"/>
      <c r="EP20" s="723"/>
      <c r="EQ20" s="717"/>
      <c r="ER20" s="717"/>
      <c r="ES20" s="717"/>
      <c r="ET20" s="717"/>
      <c r="EU20" s="717"/>
      <c r="EV20" s="717"/>
      <c r="EW20" s="717"/>
      <c r="EX20" s="717"/>
      <c r="EY20" s="717"/>
      <c r="EZ20" s="717"/>
      <c r="FA20" s="717"/>
      <c r="FB20" s="717"/>
      <c r="FC20" s="717"/>
      <c r="FD20" s="717"/>
      <c r="FE20" s="717"/>
      <c r="FF20" s="717"/>
      <c r="FG20" s="717"/>
      <c r="FH20" s="717"/>
      <c r="FI20" s="717"/>
      <c r="FJ20" s="717"/>
      <c r="FK20" s="717"/>
      <c r="FL20" s="717"/>
      <c r="FM20" s="717"/>
      <c r="FN20" s="717"/>
      <c r="FO20" s="717"/>
      <c r="FP20" s="717"/>
      <c r="FQ20" s="717"/>
      <c r="FR20" s="717"/>
      <c r="FS20" s="717"/>
      <c r="FT20" s="717"/>
      <c r="FU20" s="717"/>
      <c r="FV20" s="717"/>
      <c r="FW20" s="717"/>
      <c r="FX20" s="717"/>
      <c r="FY20" s="717"/>
      <c r="FZ20" s="717"/>
      <c r="GA20" s="717"/>
      <c r="GB20" s="717"/>
      <c r="GC20" s="717"/>
      <c r="GD20" s="717"/>
      <c r="GE20" s="717"/>
      <c r="GF20" s="717"/>
      <c r="GG20" s="717"/>
      <c r="GH20" s="717"/>
      <c r="GI20" s="717"/>
      <c r="GJ20" s="717"/>
      <c r="GK20" s="717"/>
      <c r="GL20" s="717"/>
      <c r="GM20" s="717"/>
      <c r="GN20" s="717"/>
      <c r="GO20" s="717"/>
      <c r="GP20" s="717"/>
      <c r="GQ20" s="717"/>
      <c r="GR20" s="717"/>
      <c r="GS20" s="717"/>
      <c r="GT20" s="717"/>
      <c r="GU20" s="717"/>
      <c r="GV20" s="717"/>
      <c r="GW20" s="717"/>
      <c r="GX20" s="717"/>
      <c r="GY20" s="717"/>
      <c r="GZ20" s="717"/>
      <c r="HA20" s="717"/>
      <c r="HB20" s="717"/>
      <c r="HC20" s="717"/>
      <c r="HD20" s="717"/>
      <c r="HE20" s="717"/>
      <c r="HF20" s="717"/>
      <c r="HG20" s="717"/>
      <c r="HH20" s="717"/>
      <c r="HI20" s="717"/>
      <c r="HJ20" s="717"/>
      <c r="HK20" s="717"/>
      <c r="HL20" s="717"/>
      <c r="HM20" s="717"/>
      <c r="HN20" s="717"/>
      <c r="HO20" s="717"/>
      <c r="HP20" s="717"/>
      <c r="HQ20" s="717"/>
      <c r="HR20" s="717"/>
      <c r="HS20" s="717"/>
      <c r="HT20" s="717"/>
      <c r="HU20" s="717"/>
      <c r="HV20" s="717"/>
      <c r="HW20" s="717"/>
      <c r="HX20" s="717"/>
      <c r="HY20" s="717"/>
      <c r="HZ20" s="717"/>
      <c r="IA20" s="717"/>
      <c r="IB20" s="717"/>
      <c r="IC20" s="717"/>
      <c r="ID20" s="717"/>
      <c r="IE20" s="717"/>
      <c r="IF20" s="717"/>
      <c r="IG20" s="717"/>
      <c r="IH20" s="717"/>
      <c r="II20" s="717"/>
      <c r="IJ20" s="717"/>
      <c r="IK20" s="717"/>
      <c r="IL20" s="717"/>
      <c r="IM20" s="717"/>
      <c r="IN20" s="717"/>
      <c r="IO20" s="717"/>
      <c r="IP20" s="717"/>
      <c r="IQ20" s="717"/>
      <c r="IR20" s="717"/>
      <c r="IS20" s="717"/>
      <c r="IT20" s="717"/>
      <c r="IU20" s="717"/>
      <c r="IV20" s="717"/>
      <c r="IW20" s="717"/>
      <c r="IX20" s="717"/>
      <c r="IY20" s="717"/>
      <c r="IZ20" s="717"/>
      <c r="JA20" s="717"/>
      <c r="JB20" s="717"/>
      <c r="JC20" s="717"/>
      <c r="JD20" s="717"/>
      <c r="JE20" s="717"/>
      <c r="JF20" s="717"/>
      <c r="JG20" s="717"/>
      <c r="JH20" s="717"/>
      <c r="JI20" s="717"/>
      <c r="JJ20" s="717"/>
      <c r="JK20" s="717"/>
      <c r="JL20" s="717"/>
      <c r="JM20" s="717"/>
      <c r="JN20" s="717"/>
      <c r="JO20" s="717"/>
      <c r="JP20" s="717"/>
      <c r="JQ20" s="717"/>
      <c r="JR20" s="717"/>
      <c r="JS20" s="717"/>
      <c r="JT20" s="717"/>
      <c r="JU20" s="717"/>
      <c r="JV20" s="717"/>
      <c r="JW20" s="717"/>
      <c r="JX20" s="717"/>
      <c r="JY20" s="717"/>
      <c r="JZ20" s="717"/>
      <c r="KA20" s="717"/>
      <c r="KB20" s="717"/>
      <c r="KC20" s="717"/>
      <c r="KD20" s="717"/>
      <c r="KE20" s="717"/>
      <c r="KF20" s="717"/>
      <c r="KG20" s="717"/>
      <c r="KH20" s="717"/>
      <c r="KI20" s="717"/>
      <c r="KJ20" s="717"/>
      <c r="KK20" s="717"/>
      <c r="KL20" s="717"/>
      <c r="KM20" s="717"/>
      <c r="KN20" s="717"/>
      <c r="KO20" s="717"/>
      <c r="KP20" s="717"/>
      <c r="KQ20" s="717"/>
      <c r="KR20" s="717"/>
      <c r="KS20" s="717"/>
      <c r="KT20" s="717"/>
      <c r="KU20" s="717"/>
      <c r="KV20" s="717"/>
      <c r="KW20" s="717"/>
      <c r="KX20" s="717"/>
      <c r="KY20" s="717"/>
      <c r="KZ20" s="717"/>
      <c r="LA20" s="717"/>
      <c r="LB20" s="717"/>
      <c r="LC20" s="717"/>
      <c r="LD20" s="717"/>
      <c r="LE20" s="717"/>
      <c r="LF20" s="717"/>
      <c r="LG20" s="717"/>
      <c r="LH20" s="717"/>
      <c r="LI20" s="717"/>
      <c r="LJ20" s="717"/>
      <c r="LK20" s="717"/>
      <c r="LL20" s="717"/>
      <c r="LM20" s="717"/>
      <c r="LN20" s="717"/>
      <c r="LO20" s="717"/>
      <c r="LP20" s="717"/>
      <c r="LQ20" s="717"/>
      <c r="LR20" s="717"/>
      <c r="LS20" s="717"/>
      <c r="LT20" s="717"/>
      <c r="LU20" s="717"/>
      <c r="LV20" s="717"/>
      <c r="LW20" s="717"/>
      <c r="LX20" s="717"/>
      <c r="LY20" s="717"/>
      <c r="LZ20" s="717"/>
      <c r="MA20" s="717"/>
      <c r="MB20" s="717"/>
      <c r="MC20" s="717"/>
      <c r="MD20" s="717"/>
      <c r="ME20" s="717"/>
      <c r="MF20" s="717"/>
      <c r="MG20" s="717"/>
      <c r="MH20" s="717"/>
      <c r="MI20" s="717"/>
      <c r="MJ20" s="717"/>
      <c r="MK20" s="717"/>
      <c r="ML20" s="717"/>
      <c r="MM20" s="717"/>
      <c r="MN20" s="717"/>
      <c r="MO20" s="717"/>
      <c r="MP20" s="717"/>
      <c r="MQ20" s="717"/>
      <c r="MR20" s="717"/>
      <c r="MS20" s="717"/>
      <c r="MT20" s="717"/>
    </row>
    <row r="21" spans="2:358">
      <c r="C21" s="721" t="s">
        <v>439</v>
      </c>
      <c r="E21" s="717">
        <v>10001</v>
      </c>
      <c r="F21" s="734" t="s">
        <v>167</v>
      </c>
      <c r="G21" s="717" t="s">
        <v>1329</v>
      </c>
      <c r="R21" s="736" t="s">
        <v>439</v>
      </c>
      <c r="T21" s="786">
        <f>+Selection1!I4</f>
        <v>10001</v>
      </c>
      <c r="U21" s="736" t="s">
        <v>167</v>
      </c>
      <c r="V21" s="1032" t="str">
        <f>"XXX-XX-"&amp;RIGHT(Selection1!I9,4)</f>
        <v>XXX-XX-4561</v>
      </c>
      <c r="AZ21" s="717"/>
      <c r="BB21" s="733"/>
      <c r="BC21" s="995"/>
      <c r="BD21" s="717"/>
      <c r="BE21" s="717"/>
      <c r="BF21" s="717"/>
      <c r="BG21" s="717"/>
      <c r="BH21" s="717"/>
      <c r="BI21" s="717"/>
      <c r="BJ21" s="717"/>
      <c r="BK21" s="717"/>
      <c r="BL21" s="717"/>
      <c r="BM21" s="717"/>
      <c r="BN21" s="717"/>
      <c r="BO21" s="717"/>
      <c r="BP21" s="717"/>
      <c r="BQ21" s="717"/>
      <c r="BR21" s="717"/>
      <c r="BS21" s="717"/>
      <c r="BT21" s="717"/>
      <c r="BU21" s="717"/>
      <c r="BV21" s="717"/>
      <c r="BW21" s="717"/>
      <c r="BX21" s="717"/>
      <c r="BY21" s="717"/>
      <c r="BZ21" s="717"/>
      <c r="CA21" s="717"/>
      <c r="CB21" s="717"/>
      <c r="CC21" s="717"/>
      <c r="CD21" s="717"/>
      <c r="CE21" s="717"/>
      <c r="CF21" s="717"/>
      <c r="CG21" s="717"/>
      <c r="CH21" s="717"/>
      <c r="CI21" s="717"/>
      <c r="CJ21" s="717"/>
      <c r="CK21" s="717"/>
      <c r="CL21" s="717"/>
      <c r="CM21" s="717"/>
      <c r="CN21" s="717"/>
      <c r="CO21" s="717"/>
      <c r="CP21" s="717"/>
      <c r="CQ21" s="717"/>
      <c r="CR21" s="717"/>
      <c r="CS21" s="717"/>
      <c r="CT21" s="717"/>
      <c r="CU21" s="717"/>
      <c r="CV21" s="717"/>
      <c r="CW21" s="717"/>
      <c r="CX21" s="717"/>
      <c r="CY21" s="717"/>
      <c r="CZ21" s="717"/>
      <c r="DA21" s="717"/>
      <c r="DB21" s="717"/>
      <c r="DC21" s="717"/>
      <c r="DD21" s="717"/>
      <c r="DE21" s="717"/>
      <c r="DF21" s="717"/>
      <c r="DG21" s="717"/>
      <c r="DH21" s="717"/>
      <c r="DI21" s="717"/>
      <c r="DJ21" s="717"/>
      <c r="DK21" s="717"/>
      <c r="DL21" s="717"/>
      <c r="DM21" s="717"/>
      <c r="DO21" s="731"/>
      <c r="DP21" s="731"/>
      <c r="DQ21" s="717"/>
      <c r="DR21" s="717"/>
      <c r="DS21" s="717"/>
      <c r="DT21" s="717"/>
      <c r="DU21" s="717"/>
      <c r="DV21" s="717"/>
      <c r="DW21" s="717"/>
      <c r="DX21" s="717"/>
      <c r="DY21" s="717"/>
      <c r="DZ21" s="717"/>
      <c r="EA21" s="723"/>
      <c r="EB21" s="723"/>
      <c r="EC21" s="723"/>
      <c r="ED21" s="723"/>
      <c r="EE21" s="723"/>
      <c r="EF21" s="723"/>
      <c r="EG21" s="723"/>
      <c r="EH21" s="723"/>
      <c r="EI21" s="723"/>
      <c r="EJ21" s="723"/>
      <c r="EK21" s="723"/>
      <c r="EL21" s="723"/>
      <c r="EM21" s="723"/>
      <c r="EN21" s="723"/>
      <c r="EO21" s="723"/>
      <c r="EP21" s="723"/>
      <c r="EQ21" s="717"/>
      <c r="ER21" s="717"/>
      <c r="ES21" s="717"/>
      <c r="ET21" s="717"/>
      <c r="EU21" s="717"/>
      <c r="EV21" s="717"/>
      <c r="EW21" s="717"/>
      <c r="EX21" s="717"/>
      <c r="EY21" s="717"/>
      <c r="EZ21" s="717"/>
      <c r="FA21" s="717"/>
      <c r="FB21" s="717"/>
      <c r="FC21" s="717"/>
      <c r="FD21" s="717"/>
      <c r="FE21" s="717"/>
      <c r="FF21" s="717"/>
      <c r="FG21" s="717"/>
      <c r="FH21" s="717"/>
      <c r="FI21" s="717"/>
      <c r="FJ21" s="717"/>
      <c r="FK21" s="717"/>
      <c r="FL21" s="717"/>
      <c r="FM21" s="717"/>
      <c r="FN21" s="717"/>
      <c r="FO21" s="717"/>
      <c r="FP21" s="717"/>
      <c r="FQ21" s="717"/>
      <c r="FR21" s="717"/>
      <c r="FS21" s="717"/>
      <c r="FT21" s="717"/>
      <c r="FU21" s="717"/>
      <c r="FV21" s="717"/>
      <c r="FW21" s="717"/>
      <c r="FX21" s="717"/>
      <c r="FY21" s="717"/>
      <c r="FZ21" s="717"/>
      <c r="GA21" s="717"/>
      <c r="GB21" s="717"/>
      <c r="GC21" s="717"/>
      <c r="GD21" s="717"/>
      <c r="GE21" s="717"/>
      <c r="GF21" s="717"/>
      <c r="GG21" s="717"/>
      <c r="GH21" s="717"/>
      <c r="GI21" s="717"/>
      <c r="GJ21" s="717"/>
      <c r="GK21" s="717"/>
      <c r="GL21" s="717"/>
      <c r="GM21" s="717"/>
      <c r="GN21" s="717"/>
      <c r="GO21" s="717"/>
      <c r="GP21" s="717"/>
      <c r="GQ21" s="717"/>
      <c r="GR21" s="717"/>
      <c r="GS21" s="717"/>
      <c r="GT21" s="717"/>
      <c r="GU21" s="717"/>
      <c r="GV21" s="717"/>
      <c r="GW21" s="717"/>
      <c r="GX21" s="717"/>
      <c r="GY21" s="717"/>
      <c r="GZ21" s="717"/>
      <c r="HA21" s="717"/>
      <c r="HB21" s="717"/>
      <c r="HC21" s="717"/>
      <c r="HD21" s="717"/>
      <c r="HE21" s="717"/>
      <c r="HF21" s="717"/>
      <c r="HG21" s="717"/>
      <c r="HH21" s="717"/>
      <c r="HI21" s="717"/>
      <c r="HJ21" s="717"/>
      <c r="HK21" s="717"/>
      <c r="HL21" s="717"/>
      <c r="HM21" s="717"/>
      <c r="HN21" s="717"/>
      <c r="HO21" s="717"/>
      <c r="HP21" s="717"/>
      <c r="HQ21" s="717"/>
      <c r="HR21" s="717"/>
      <c r="HS21" s="717"/>
      <c r="HT21" s="717"/>
      <c r="HU21" s="717"/>
      <c r="HV21" s="717"/>
      <c r="HW21" s="717"/>
      <c r="HX21" s="717"/>
      <c r="HY21" s="717"/>
      <c r="HZ21" s="717"/>
      <c r="IA21" s="717"/>
      <c r="IB21" s="717"/>
      <c r="IC21" s="717"/>
      <c r="ID21" s="717"/>
      <c r="IE21" s="717"/>
      <c r="IF21" s="717"/>
      <c r="IG21" s="717"/>
      <c r="IH21" s="717"/>
      <c r="II21" s="717"/>
      <c r="IJ21" s="717"/>
      <c r="IK21" s="717"/>
      <c r="IL21" s="717"/>
      <c r="IM21" s="717"/>
      <c r="IN21" s="717"/>
      <c r="IO21" s="717"/>
      <c r="IP21" s="717"/>
      <c r="IQ21" s="717"/>
      <c r="IR21" s="717"/>
      <c r="IS21" s="717"/>
      <c r="IT21" s="717"/>
      <c r="IU21" s="717"/>
      <c r="IV21" s="717"/>
      <c r="IW21" s="717"/>
      <c r="IX21" s="717"/>
      <c r="IY21" s="717"/>
      <c r="IZ21" s="717"/>
      <c r="JA21" s="717"/>
      <c r="JB21" s="717"/>
      <c r="JC21" s="717"/>
      <c r="JD21" s="717"/>
      <c r="JE21" s="717"/>
      <c r="JF21" s="717"/>
      <c r="JG21" s="717"/>
      <c r="JH21" s="717"/>
      <c r="JI21" s="717"/>
      <c r="JJ21" s="717"/>
      <c r="JK21" s="717"/>
      <c r="JL21" s="717"/>
      <c r="JM21" s="717"/>
      <c r="JN21" s="717"/>
      <c r="JO21" s="717"/>
      <c r="JP21" s="717"/>
      <c r="JQ21" s="717"/>
      <c r="JR21" s="717"/>
      <c r="JS21" s="717"/>
      <c r="JT21" s="717"/>
      <c r="JU21" s="717"/>
      <c r="JV21" s="717"/>
      <c r="JW21" s="717"/>
      <c r="JX21" s="717"/>
      <c r="JY21" s="717"/>
      <c r="JZ21" s="717"/>
      <c r="KA21" s="717"/>
      <c r="KB21" s="717"/>
      <c r="KC21" s="717"/>
      <c r="KD21" s="717"/>
      <c r="KE21" s="717"/>
      <c r="KF21" s="717"/>
      <c r="KG21" s="717"/>
      <c r="KH21" s="717"/>
      <c r="KI21" s="717"/>
      <c r="KJ21" s="717"/>
      <c r="KK21" s="717"/>
      <c r="KL21" s="717"/>
      <c r="KM21" s="717"/>
      <c r="KN21" s="717"/>
      <c r="KO21" s="717"/>
      <c r="KP21" s="717"/>
      <c r="KQ21" s="717"/>
      <c r="KR21" s="717"/>
      <c r="KS21" s="717"/>
      <c r="KT21" s="717"/>
      <c r="KU21" s="717"/>
      <c r="KV21" s="717"/>
      <c r="KW21" s="717"/>
      <c r="KX21" s="717"/>
      <c r="KY21" s="717"/>
      <c r="KZ21" s="717"/>
      <c r="LA21" s="717"/>
      <c r="LB21" s="717"/>
      <c r="LC21" s="717"/>
      <c r="LD21" s="717"/>
      <c r="LE21" s="717"/>
      <c r="LF21" s="717"/>
      <c r="LG21" s="717"/>
      <c r="LH21" s="717"/>
      <c r="LI21" s="717"/>
      <c r="LJ21" s="717"/>
      <c r="LK21" s="717"/>
      <c r="LL21" s="717"/>
      <c r="LM21" s="717"/>
      <c r="LN21" s="717"/>
      <c r="LO21" s="717"/>
      <c r="LP21" s="717"/>
      <c r="LQ21" s="717"/>
      <c r="LR21" s="717"/>
      <c r="LS21" s="717"/>
      <c r="LT21" s="717"/>
      <c r="LU21" s="717"/>
      <c r="LV21" s="717"/>
      <c r="LW21" s="717"/>
      <c r="LX21" s="717"/>
      <c r="LY21" s="717"/>
      <c r="LZ21" s="717"/>
      <c r="MA21" s="717"/>
      <c r="MB21" s="717"/>
      <c r="MC21" s="717"/>
      <c r="MD21" s="717"/>
      <c r="ME21" s="717"/>
      <c r="MF21" s="717"/>
      <c r="MG21" s="717"/>
      <c r="MH21" s="717"/>
      <c r="MI21" s="717"/>
      <c r="MJ21" s="717"/>
      <c r="MK21" s="717"/>
      <c r="ML21" s="717"/>
      <c r="MM21" s="717"/>
      <c r="MN21" s="717"/>
      <c r="MO21" s="717"/>
      <c r="MP21" s="717"/>
      <c r="MQ21" s="717"/>
      <c r="MR21" s="717"/>
      <c r="MS21" s="717"/>
      <c r="MT21" s="717"/>
    </row>
    <row r="22" spans="2:358">
      <c r="E22" s="721" t="s">
        <v>204</v>
      </c>
      <c r="H22" s="721" t="s">
        <v>203</v>
      </c>
      <c r="T22" s="790" t="s">
        <v>204</v>
      </c>
      <c r="W22" s="790" t="s">
        <v>203</v>
      </c>
      <c r="AZ22" s="717"/>
      <c r="BA22" s="743"/>
      <c r="BB22" s="733"/>
      <c r="BC22" s="995"/>
      <c r="BD22" s="717"/>
      <c r="BE22" s="717"/>
      <c r="BF22" s="717"/>
      <c r="BG22" s="717"/>
      <c r="BH22" s="717"/>
      <c r="BI22" s="717"/>
      <c r="BJ22" s="717"/>
      <c r="BK22" s="717"/>
      <c r="BL22" s="717"/>
      <c r="BM22" s="717"/>
      <c r="BN22" s="717"/>
      <c r="BO22" s="717"/>
      <c r="BP22" s="717"/>
      <c r="BQ22" s="717"/>
      <c r="BR22" s="717"/>
      <c r="BS22" s="717"/>
      <c r="BT22" s="717"/>
      <c r="BU22" s="717"/>
      <c r="BV22" s="717"/>
      <c r="BW22" s="717"/>
      <c r="BX22" s="717"/>
      <c r="BY22" s="717"/>
      <c r="BZ22" s="717"/>
      <c r="CA22" s="717"/>
      <c r="CB22" s="717"/>
      <c r="CC22" s="717"/>
      <c r="CD22" s="717"/>
      <c r="CE22" s="717"/>
      <c r="CF22" s="717"/>
      <c r="CG22" s="717"/>
      <c r="CH22" s="717"/>
      <c r="CI22" s="717"/>
      <c r="CJ22" s="717"/>
      <c r="CK22" s="717"/>
      <c r="CL22" s="717"/>
      <c r="CM22" s="717"/>
      <c r="CN22" s="717"/>
      <c r="CO22" s="717"/>
      <c r="CP22" s="717"/>
      <c r="CQ22" s="717"/>
      <c r="CR22" s="717"/>
      <c r="CS22" s="717"/>
      <c r="CT22" s="717"/>
      <c r="CU22" s="717"/>
      <c r="CV22" s="717"/>
      <c r="CW22" s="717"/>
      <c r="CX22" s="717"/>
      <c r="CY22" s="717"/>
      <c r="CZ22" s="717"/>
      <c r="DA22" s="717"/>
      <c r="DB22" s="717"/>
      <c r="DC22" s="717"/>
      <c r="DD22" s="717"/>
      <c r="DE22" s="717"/>
      <c r="DF22" s="717"/>
      <c r="DG22" s="717"/>
      <c r="DH22" s="717"/>
      <c r="DI22" s="717"/>
      <c r="DJ22" s="717"/>
      <c r="DK22" s="717"/>
      <c r="DL22" s="717"/>
      <c r="DM22" s="717"/>
      <c r="DO22" s="731"/>
      <c r="DP22" s="731"/>
      <c r="DQ22" s="717"/>
      <c r="DR22" s="717"/>
      <c r="DS22" s="717"/>
      <c r="DT22" s="717"/>
      <c r="DU22" s="717"/>
      <c r="DV22" s="717"/>
      <c r="DW22" s="717"/>
      <c r="DX22" s="717"/>
      <c r="DY22" s="717"/>
      <c r="DZ22" s="717"/>
      <c r="EA22" s="723"/>
      <c r="EB22" s="723"/>
      <c r="EC22" s="723"/>
      <c r="ED22" s="740"/>
      <c r="EE22" s="723"/>
      <c r="EF22" s="723"/>
      <c r="EG22" s="740"/>
      <c r="EH22" s="723"/>
      <c r="EI22" s="723"/>
      <c r="EJ22" s="723"/>
      <c r="EK22" s="723"/>
      <c r="EL22" s="723"/>
      <c r="EM22" s="723"/>
      <c r="EN22" s="723"/>
      <c r="EO22" s="723"/>
      <c r="EP22" s="723"/>
      <c r="EQ22" s="717"/>
      <c r="ER22" s="717"/>
      <c r="ES22" s="717"/>
      <c r="ET22" s="717"/>
      <c r="EU22" s="717"/>
      <c r="EV22" s="717"/>
      <c r="EW22" s="717"/>
      <c r="EX22" s="717"/>
      <c r="EY22" s="717"/>
      <c r="EZ22" s="717"/>
      <c r="FA22" s="717"/>
      <c r="FB22" s="717"/>
      <c r="FC22" s="717"/>
      <c r="FD22" s="717"/>
      <c r="FE22" s="717"/>
      <c r="FF22" s="717"/>
      <c r="FG22" s="717"/>
      <c r="FH22" s="717"/>
      <c r="FI22" s="717"/>
      <c r="FJ22" s="717"/>
      <c r="FK22" s="717"/>
      <c r="FL22" s="717"/>
      <c r="FM22" s="717"/>
      <c r="FN22" s="717"/>
      <c r="FO22" s="717"/>
      <c r="FP22" s="717"/>
      <c r="FQ22" s="717"/>
      <c r="FR22" s="717"/>
      <c r="FS22" s="717"/>
      <c r="FT22" s="717"/>
      <c r="FU22" s="717"/>
      <c r="FV22" s="717"/>
      <c r="FW22" s="717"/>
      <c r="FX22" s="717"/>
      <c r="FY22" s="717"/>
      <c r="FZ22" s="717"/>
      <c r="GA22" s="717"/>
      <c r="GB22" s="717"/>
      <c r="GC22" s="717"/>
      <c r="GD22" s="717"/>
      <c r="GE22" s="717"/>
      <c r="GF22" s="717"/>
      <c r="GG22" s="717"/>
      <c r="GH22" s="717"/>
      <c r="GI22" s="717"/>
      <c r="GJ22" s="717"/>
      <c r="GK22" s="717"/>
      <c r="GL22" s="717"/>
      <c r="GM22" s="717"/>
      <c r="GN22" s="717"/>
      <c r="GO22" s="717"/>
      <c r="GP22" s="717"/>
      <c r="GQ22" s="717"/>
      <c r="GR22" s="717"/>
      <c r="GS22" s="717"/>
      <c r="GT22" s="717"/>
      <c r="GU22" s="717"/>
      <c r="GV22" s="717"/>
      <c r="GW22" s="717"/>
      <c r="GX22" s="717"/>
      <c r="GY22" s="717"/>
      <c r="GZ22" s="717"/>
      <c r="HA22" s="717"/>
      <c r="HB22" s="717"/>
      <c r="HC22" s="717"/>
      <c r="HD22" s="717"/>
      <c r="HE22" s="717"/>
      <c r="HF22" s="717"/>
      <c r="HG22" s="717"/>
      <c r="HH22" s="717"/>
      <c r="HI22" s="717"/>
      <c r="HJ22" s="717"/>
      <c r="HK22" s="717"/>
      <c r="HL22" s="717"/>
      <c r="HM22" s="717"/>
      <c r="HN22" s="717"/>
      <c r="HO22" s="717"/>
      <c r="HP22" s="717"/>
      <c r="HQ22" s="717"/>
      <c r="HR22" s="717"/>
      <c r="HS22" s="717"/>
      <c r="HT22" s="717"/>
      <c r="HU22" s="717"/>
      <c r="HV22" s="717"/>
      <c r="HW22" s="717"/>
      <c r="HX22" s="717"/>
      <c r="HY22" s="717"/>
      <c r="HZ22" s="717"/>
      <c r="IA22" s="717"/>
      <c r="IB22" s="717"/>
      <c r="IC22" s="717"/>
      <c r="ID22" s="717"/>
      <c r="IE22" s="717"/>
      <c r="IF22" s="717"/>
      <c r="IG22" s="717"/>
      <c r="IH22" s="717"/>
      <c r="II22" s="717"/>
      <c r="IJ22" s="717"/>
      <c r="IK22" s="717"/>
      <c r="IL22" s="717"/>
      <c r="IM22" s="717"/>
      <c r="IN22" s="717"/>
      <c r="IO22" s="717"/>
      <c r="IP22" s="717"/>
      <c r="IQ22" s="717"/>
      <c r="IR22" s="717"/>
      <c r="IS22" s="717"/>
      <c r="IT22" s="717"/>
      <c r="IU22" s="717"/>
      <c r="IV22" s="717"/>
      <c r="IW22" s="717"/>
      <c r="IX22" s="717"/>
      <c r="IY22" s="717"/>
      <c r="IZ22" s="717"/>
      <c r="JA22" s="717"/>
      <c r="JB22" s="717"/>
      <c r="JC22" s="717"/>
      <c r="JD22" s="717"/>
      <c r="JE22" s="717"/>
      <c r="JF22" s="717"/>
      <c r="JG22" s="717"/>
      <c r="JH22" s="717"/>
      <c r="JI22" s="717"/>
      <c r="JJ22" s="717"/>
      <c r="JK22" s="717"/>
      <c r="JL22" s="717"/>
      <c r="JM22" s="717"/>
      <c r="JN22" s="717"/>
      <c r="JO22" s="717"/>
      <c r="JP22" s="717"/>
      <c r="JQ22" s="717"/>
      <c r="JR22" s="717"/>
      <c r="JS22" s="717"/>
      <c r="JT22" s="717"/>
      <c r="JU22" s="717"/>
      <c r="JV22" s="717"/>
      <c r="JW22" s="717"/>
      <c r="JX22" s="717"/>
      <c r="JY22" s="717"/>
      <c r="JZ22" s="717"/>
      <c r="KA22" s="717"/>
      <c r="KB22" s="717"/>
      <c r="KC22" s="717"/>
      <c r="KD22" s="717"/>
      <c r="KE22" s="717"/>
      <c r="KF22" s="717"/>
      <c r="KG22" s="717"/>
      <c r="KH22" s="717"/>
      <c r="KI22" s="717"/>
      <c r="KJ22" s="717"/>
      <c r="KK22" s="717"/>
      <c r="KL22" s="717"/>
      <c r="KM22" s="717"/>
      <c r="KN22" s="717"/>
      <c r="KO22" s="717"/>
      <c r="KP22" s="717"/>
      <c r="KQ22" s="717"/>
      <c r="KR22" s="717"/>
      <c r="KS22" s="717"/>
      <c r="KT22" s="717"/>
      <c r="KU22" s="717"/>
      <c r="KV22" s="717"/>
      <c r="KW22" s="717"/>
      <c r="KX22" s="717"/>
      <c r="KY22" s="717"/>
      <c r="KZ22" s="717"/>
      <c r="LA22" s="717"/>
      <c r="LB22" s="717"/>
      <c r="LC22" s="717"/>
      <c r="LD22" s="717"/>
      <c r="LE22" s="717"/>
      <c r="LF22" s="717"/>
      <c r="LG22" s="717"/>
      <c r="LH22" s="717"/>
      <c r="LI22" s="717"/>
      <c r="LJ22" s="717"/>
      <c r="LK22" s="717"/>
      <c r="LL22" s="717"/>
      <c r="LM22" s="717"/>
      <c r="LN22" s="717"/>
      <c r="LO22" s="717"/>
      <c r="LP22" s="717"/>
      <c r="LQ22" s="717"/>
      <c r="LR22" s="717"/>
      <c r="LS22" s="717"/>
      <c r="LT22" s="717"/>
      <c r="LU22" s="717"/>
      <c r="LV22" s="717"/>
      <c r="LW22" s="717"/>
      <c r="LX22" s="717"/>
      <c r="LY22" s="717"/>
      <c r="LZ22" s="717"/>
      <c r="MA22" s="717"/>
      <c r="MB22" s="717"/>
      <c r="MC22" s="717"/>
      <c r="MD22" s="717"/>
      <c r="ME22" s="717"/>
      <c r="MF22" s="717"/>
      <c r="MG22" s="717"/>
      <c r="MH22" s="717"/>
      <c r="MI22" s="717"/>
      <c r="MJ22" s="717"/>
      <c r="MK22" s="717"/>
      <c r="ML22" s="717"/>
      <c r="MM22" s="717"/>
      <c r="MN22" s="717"/>
      <c r="MO22" s="717"/>
      <c r="MP22" s="717"/>
      <c r="MQ22" s="717"/>
      <c r="MR22" s="717"/>
      <c r="MS22" s="717"/>
      <c r="MT22" s="717"/>
    </row>
    <row r="23" spans="2:358">
      <c r="B23" s="744"/>
      <c r="C23" s="745"/>
      <c r="D23" s="746"/>
      <c r="E23" s="747" t="s">
        <v>153</v>
      </c>
      <c r="F23" s="747" t="s">
        <v>127</v>
      </c>
      <c r="G23" s="735"/>
      <c r="H23" s="747" t="s">
        <v>153</v>
      </c>
      <c r="I23" s="747" t="s">
        <v>127</v>
      </c>
      <c r="T23" s="791" t="s">
        <v>153</v>
      </c>
      <c r="U23" s="748" t="s">
        <v>127</v>
      </c>
      <c r="V23" s="799"/>
      <c r="W23" s="791" t="s">
        <v>153</v>
      </c>
      <c r="X23" s="791" t="s">
        <v>127</v>
      </c>
      <c r="AZ23" s="717"/>
      <c r="BA23" s="743"/>
      <c r="BB23" s="733"/>
      <c r="BC23" s="995"/>
      <c r="BD23" s="717"/>
      <c r="BE23" s="717"/>
      <c r="BF23" s="717"/>
      <c r="BG23" s="717"/>
      <c r="BH23" s="717"/>
      <c r="BI23" s="717"/>
      <c r="BJ23" s="717"/>
      <c r="BK23" s="717"/>
      <c r="BL23" s="717"/>
      <c r="BM23" s="717"/>
      <c r="BN23" s="717"/>
      <c r="BO23" s="717"/>
      <c r="BP23" s="717"/>
      <c r="BQ23" s="717"/>
      <c r="BR23" s="717"/>
      <c r="BS23" s="717"/>
      <c r="BT23" s="717"/>
      <c r="BU23" s="717"/>
      <c r="BV23" s="717"/>
      <c r="BW23" s="717"/>
      <c r="BX23" s="717"/>
      <c r="BY23" s="717"/>
      <c r="BZ23" s="717"/>
      <c r="CA23" s="717"/>
      <c r="CB23" s="717"/>
      <c r="CC23" s="717"/>
      <c r="CD23" s="717"/>
      <c r="CE23" s="717"/>
      <c r="CF23" s="717"/>
      <c r="CG23" s="717"/>
      <c r="CH23" s="717"/>
      <c r="CI23" s="717"/>
      <c r="CJ23" s="717"/>
      <c r="CK23" s="717"/>
      <c r="CL23" s="717"/>
      <c r="CM23" s="717"/>
      <c r="CN23" s="717"/>
      <c r="CO23" s="717"/>
      <c r="CP23" s="717"/>
      <c r="CQ23" s="717"/>
      <c r="CR23" s="717"/>
      <c r="CS23" s="717"/>
      <c r="CT23" s="717"/>
      <c r="CU23" s="717"/>
      <c r="CV23" s="717"/>
      <c r="CW23" s="717"/>
      <c r="CX23" s="717"/>
      <c r="CY23" s="717"/>
      <c r="CZ23" s="717"/>
      <c r="DA23" s="717"/>
      <c r="DB23" s="717"/>
      <c r="DC23" s="717"/>
      <c r="DD23" s="717"/>
      <c r="DE23" s="717"/>
      <c r="DF23" s="717"/>
      <c r="DG23" s="717"/>
      <c r="DH23" s="717"/>
      <c r="DI23" s="717"/>
      <c r="DJ23" s="717"/>
      <c r="DK23" s="717"/>
      <c r="DL23" s="717"/>
      <c r="DM23" s="717"/>
      <c r="DO23" s="717"/>
      <c r="DP23" s="717"/>
      <c r="DQ23" s="717"/>
      <c r="DR23" s="717"/>
      <c r="DS23" s="717"/>
      <c r="DT23" s="717"/>
      <c r="DU23" s="717"/>
      <c r="DV23" s="717"/>
      <c r="DW23" s="717"/>
      <c r="DX23" s="717"/>
      <c r="DY23" s="717"/>
      <c r="DZ23" s="717"/>
      <c r="EA23" s="723"/>
      <c r="EB23" s="723"/>
      <c r="EC23" s="723"/>
      <c r="ED23" s="749"/>
      <c r="EE23" s="749"/>
      <c r="EF23" s="750"/>
      <c r="EG23" s="749"/>
      <c r="EH23" s="749"/>
      <c r="EI23" s="723"/>
      <c r="EJ23" s="723"/>
      <c r="EK23" s="723"/>
      <c r="EL23" s="723"/>
      <c r="EM23" s="723"/>
      <c r="EN23" s="723"/>
      <c r="EO23" s="723"/>
      <c r="EP23" s="723"/>
      <c r="EQ23" s="717"/>
      <c r="ER23" s="717"/>
      <c r="ES23" s="717"/>
      <c r="ET23" s="717"/>
      <c r="EU23" s="717"/>
      <c r="EV23" s="717"/>
      <c r="EW23" s="717"/>
      <c r="EX23" s="717"/>
      <c r="EY23" s="717"/>
      <c r="EZ23" s="717"/>
      <c r="FA23" s="717"/>
      <c r="FB23" s="717"/>
      <c r="FC23" s="717"/>
      <c r="FD23" s="717"/>
      <c r="FE23" s="717"/>
      <c r="FF23" s="717"/>
      <c r="FG23" s="717"/>
      <c r="FH23" s="717"/>
      <c r="FI23" s="717"/>
      <c r="FJ23" s="717"/>
      <c r="FK23" s="717"/>
      <c r="FL23" s="717"/>
      <c r="FM23" s="717"/>
      <c r="FN23" s="717"/>
      <c r="FO23" s="717"/>
      <c r="FP23" s="717"/>
      <c r="FQ23" s="717"/>
      <c r="FR23" s="717"/>
      <c r="FS23" s="717"/>
      <c r="FT23" s="717"/>
      <c r="FU23" s="717"/>
      <c r="FV23" s="717"/>
      <c r="FW23" s="717"/>
      <c r="FX23" s="717"/>
      <c r="FY23" s="717"/>
      <c r="FZ23" s="717"/>
      <c r="GA23" s="717"/>
      <c r="GB23" s="717"/>
      <c r="GC23" s="717"/>
      <c r="GD23" s="717"/>
      <c r="GE23" s="717"/>
      <c r="GF23" s="717"/>
      <c r="GG23" s="717"/>
      <c r="GH23" s="717"/>
      <c r="GI23" s="717"/>
      <c r="GJ23" s="717"/>
      <c r="GK23" s="717"/>
      <c r="GL23" s="717"/>
      <c r="GM23" s="717"/>
      <c r="GN23" s="717"/>
      <c r="GO23" s="717"/>
      <c r="GP23" s="717"/>
      <c r="GQ23" s="717"/>
      <c r="GR23" s="717"/>
      <c r="GS23" s="717"/>
      <c r="GT23" s="717"/>
      <c r="GU23" s="717"/>
      <c r="GV23" s="717"/>
      <c r="GW23" s="717"/>
      <c r="GX23" s="717"/>
      <c r="GY23" s="717"/>
      <c r="GZ23" s="717"/>
      <c r="HA23" s="717"/>
      <c r="HB23" s="717"/>
      <c r="HC23" s="717"/>
      <c r="HD23" s="717"/>
      <c r="HE23" s="717"/>
      <c r="HF23" s="717"/>
      <c r="HG23" s="717"/>
      <c r="HH23" s="717"/>
      <c r="HI23" s="717"/>
      <c r="HJ23" s="717"/>
      <c r="HK23" s="717"/>
      <c r="HL23" s="717"/>
      <c r="HM23" s="717"/>
      <c r="HN23" s="717"/>
      <c r="HO23" s="717"/>
      <c r="HP23" s="717"/>
      <c r="HQ23" s="717"/>
      <c r="HR23" s="717"/>
      <c r="HS23" s="717"/>
      <c r="HT23" s="717"/>
      <c r="HU23" s="717"/>
      <c r="HV23" s="717"/>
      <c r="HW23" s="717"/>
      <c r="HX23" s="717"/>
      <c r="HY23" s="717"/>
      <c r="HZ23" s="717"/>
      <c r="IA23" s="717"/>
      <c r="IB23" s="717"/>
      <c r="IC23" s="717"/>
      <c r="ID23" s="717"/>
      <c r="IE23" s="717"/>
      <c r="IF23" s="717"/>
      <c r="IG23" s="717"/>
      <c r="IH23" s="717"/>
      <c r="II23" s="717"/>
      <c r="IJ23" s="717"/>
      <c r="IK23" s="717"/>
      <c r="IL23" s="717"/>
      <c r="IM23" s="717"/>
      <c r="IN23" s="717"/>
      <c r="IO23" s="717"/>
      <c r="IP23" s="717"/>
      <c r="IQ23" s="717"/>
      <c r="IR23" s="717"/>
      <c r="IS23" s="717"/>
      <c r="IT23" s="717"/>
      <c r="IU23" s="717"/>
      <c r="IV23" s="717"/>
      <c r="IW23" s="717"/>
      <c r="IX23" s="717"/>
      <c r="IY23" s="717"/>
      <c r="IZ23" s="717"/>
      <c r="JA23" s="717"/>
      <c r="JB23" s="717"/>
      <c r="JC23" s="717"/>
      <c r="JD23" s="717"/>
      <c r="JE23" s="717"/>
      <c r="JF23" s="717"/>
      <c r="JG23" s="717"/>
      <c r="JH23" s="717"/>
      <c r="JI23" s="717"/>
      <c r="JJ23" s="717"/>
      <c r="JK23" s="717"/>
      <c r="JL23" s="717"/>
      <c r="JM23" s="717"/>
      <c r="JN23" s="717"/>
      <c r="JO23" s="717"/>
      <c r="JP23" s="717"/>
      <c r="JQ23" s="717"/>
      <c r="JR23" s="717"/>
      <c r="JS23" s="717"/>
      <c r="JT23" s="717"/>
      <c r="JU23" s="717"/>
      <c r="JV23" s="717"/>
      <c r="JW23" s="717"/>
      <c r="JX23" s="717"/>
      <c r="JY23" s="717"/>
      <c r="JZ23" s="717"/>
      <c r="KA23" s="717"/>
      <c r="KB23" s="717"/>
      <c r="KC23" s="717"/>
      <c r="KD23" s="717"/>
      <c r="KE23" s="717"/>
      <c r="KF23" s="717"/>
      <c r="KG23" s="717"/>
      <c r="KH23" s="717"/>
      <c r="KI23" s="717"/>
      <c r="KJ23" s="717"/>
      <c r="KK23" s="717"/>
      <c r="KL23" s="717"/>
      <c r="KM23" s="717"/>
      <c r="KN23" s="717"/>
      <c r="KO23" s="717"/>
      <c r="KP23" s="717"/>
      <c r="KQ23" s="717"/>
      <c r="KR23" s="717"/>
      <c r="KS23" s="717"/>
      <c r="KT23" s="717"/>
      <c r="KU23" s="717"/>
      <c r="KV23" s="717"/>
      <c r="KW23" s="717"/>
      <c r="KX23" s="717"/>
      <c r="KY23" s="717"/>
      <c r="KZ23" s="717"/>
      <c r="LA23" s="717"/>
      <c r="LB23" s="717"/>
      <c r="LC23" s="717"/>
      <c r="LD23" s="717"/>
      <c r="LE23" s="717"/>
      <c r="LF23" s="717"/>
      <c r="LG23" s="717"/>
      <c r="LH23" s="717"/>
      <c r="LI23" s="717"/>
      <c r="LJ23" s="717"/>
      <c r="LK23" s="717"/>
      <c r="LL23" s="717"/>
      <c r="LM23" s="717"/>
      <c r="LN23" s="717"/>
      <c r="LO23" s="717"/>
      <c r="LP23" s="717"/>
      <c r="LQ23" s="717"/>
      <c r="LR23" s="717"/>
      <c r="LS23" s="717"/>
      <c r="LT23" s="717"/>
      <c r="LU23" s="717"/>
      <c r="LV23" s="717"/>
      <c r="LW23" s="717"/>
      <c r="LX23" s="717"/>
      <c r="LY23" s="717"/>
      <c r="LZ23" s="717"/>
      <c r="MA23" s="717"/>
      <c r="MB23" s="717"/>
      <c r="MC23" s="717"/>
      <c r="MD23" s="717"/>
      <c r="ME23" s="717"/>
      <c r="MF23" s="717"/>
      <c r="MG23" s="717"/>
      <c r="MH23" s="717"/>
      <c r="MI23" s="717"/>
      <c r="MJ23" s="717"/>
      <c r="MK23" s="717"/>
      <c r="ML23" s="717"/>
      <c r="MM23" s="717"/>
      <c r="MN23" s="717"/>
      <c r="MO23" s="717"/>
      <c r="MP23" s="717"/>
      <c r="MQ23" s="717"/>
      <c r="MR23" s="717"/>
      <c r="MS23" s="717"/>
      <c r="MT23" s="717"/>
    </row>
    <row r="24" spans="2:358">
      <c r="B24" s="751"/>
      <c r="C24" s="752" t="s">
        <v>94</v>
      </c>
      <c r="D24" s="753"/>
      <c r="E24" s="754">
        <v>1080</v>
      </c>
      <c r="F24" s="754">
        <v>3240</v>
      </c>
      <c r="G24" s="755" t="s">
        <v>53</v>
      </c>
      <c r="H24" s="754">
        <v>0</v>
      </c>
      <c r="I24" s="754">
        <v>0</v>
      </c>
      <c r="R24" s="736" t="s">
        <v>94</v>
      </c>
      <c r="T24" s="792">
        <f>+PRCalculator!E17</f>
        <v>1080</v>
      </c>
      <c r="U24" s="756">
        <f>+Entry1!S1+PPRChck!T24</f>
        <v>3240</v>
      </c>
      <c r="V24" s="800" t="str">
        <f>+Setup!CB13</f>
        <v>401K</v>
      </c>
      <c r="W24" s="792">
        <f>+PRCalculator!Q14</f>
        <v>0</v>
      </c>
      <c r="X24" s="792">
        <f>+W24+Entry1!AD1</f>
        <v>0</v>
      </c>
      <c r="AZ24" s="717"/>
      <c r="BA24" s="743"/>
      <c r="BB24" s="733"/>
      <c r="BC24" s="995"/>
      <c r="BD24" s="717"/>
      <c r="BE24" s="717"/>
      <c r="BF24" s="717"/>
      <c r="BG24" s="717"/>
      <c r="BH24" s="717"/>
      <c r="BI24" s="717"/>
      <c r="BJ24" s="717"/>
      <c r="BK24" s="717"/>
      <c r="BL24" s="717"/>
      <c r="BM24" s="717"/>
      <c r="BN24" s="717"/>
      <c r="BO24" s="717"/>
      <c r="BP24" s="717"/>
      <c r="BQ24" s="717"/>
      <c r="BR24" s="717"/>
      <c r="BS24" s="717"/>
      <c r="BT24" s="717"/>
      <c r="BU24" s="717"/>
      <c r="BV24" s="717"/>
      <c r="BW24" s="717"/>
      <c r="BX24" s="717"/>
      <c r="BY24" s="717"/>
      <c r="BZ24" s="717"/>
      <c r="CA24" s="717"/>
      <c r="CB24" s="717"/>
      <c r="CC24" s="717"/>
      <c r="CD24" s="717"/>
      <c r="CE24" s="717"/>
      <c r="CF24" s="717"/>
      <c r="CG24" s="717"/>
      <c r="CH24" s="717"/>
      <c r="CI24" s="717"/>
      <c r="CJ24" s="717"/>
      <c r="CK24" s="717"/>
      <c r="CL24" s="717"/>
      <c r="CM24" s="717"/>
      <c r="CN24" s="717"/>
      <c r="CO24" s="717"/>
      <c r="CP24" s="717"/>
      <c r="CQ24" s="717"/>
      <c r="CR24" s="717"/>
      <c r="CS24" s="717"/>
      <c r="CT24" s="717"/>
      <c r="CU24" s="717"/>
      <c r="CV24" s="717"/>
      <c r="CW24" s="717"/>
      <c r="CX24" s="717"/>
      <c r="CY24" s="717"/>
      <c r="CZ24" s="717"/>
      <c r="DA24" s="717"/>
      <c r="DB24" s="717"/>
      <c r="DC24" s="717"/>
      <c r="DD24" s="717"/>
      <c r="DE24" s="717"/>
      <c r="DF24" s="717"/>
      <c r="DG24" s="717"/>
      <c r="DH24" s="717"/>
      <c r="DI24" s="717"/>
      <c r="DJ24" s="717"/>
      <c r="DK24" s="717"/>
      <c r="DL24" s="717"/>
      <c r="DM24" s="717"/>
      <c r="DO24" s="731"/>
      <c r="DP24" s="731"/>
      <c r="DQ24" s="717"/>
      <c r="DR24" s="717"/>
      <c r="DS24" s="717"/>
      <c r="DT24" s="717"/>
      <c r="DU24" s="717"/>
      <c r="DV24" s="717"/>
      <c r="DW24" s="717"/>
      <c r="DX24" s="717"/>
      <c r="DY24" s="717"/>
      <c r="DZ24" s="717"/>
      <c r="EA24" s="723"/>
      <c r="EB24" s="737"/>
      <c r="EC24" s="723"/>
      <c r="ED24" s="742"/>
      <c r="EE24" s="742"/>
      <c r="EF24" s="757"/>
      <c r="EG24" s="742"/>
      <c r="EH24" s="742"/>
      <c r="EI24" s="723"/>
      <c r="EJ24" s="723"/>
      <c r="EK24" s="723"/>
      <c r="EL24" s="723"/>
      <c r="EM24" s="723"/>
      <c r="EN24" s="723"/>
      <c r="EO24" s="723"/>
      <c r="EP24" s="723"/>
      <c r="EQ24" s="717"/>
      <c r="ER24" s="717"/>
      <c r="ES24" s="717"/>
      <c r="ET24" s="717"/>
      <c r="EU24" s="717"/>
      <c r="EV24" s="717"/>
      <c r="EW24" s="717"/>
      <c r="EX24" s="717"/>
      <c r="EY24" s="717"/>
      <c r="EZ24" s="717"/>
      <c r="FA24" s="717"/>
      <c r="FB24" s="717"/>
      <c r="FC24" s="717"/>
      <c r="FD24" s="717"/>
      <c r="FE24" s="717"/>
      <c r="FF24" s="717"/>
      <c r="FG24" s="717"/>
      <c r="FH24" s="717"/>
      <c r="FI24" s="717"/>
      <c r="FJ24" s="717"/>
      <c r="FK24" s="717"/>
      <c r="FL24" s="717"/>
      <c r="FM24" s="717"/>
      <c r="FN24" s="717"/>
      <c r="FO24" s="717"/>
      <c r="FP24" s="717"/>
      <c r="FQ24" s="717"/>
      <c r="FR24" s="717"/>
      <c r="FS24" s="717"/>
      <c r="FT24" s="717"/>
      <c r="FU24" s="717"/>
      <c r="FV24" s="717"/>
      <c r="FW24" s="717"/>
      <c r="FX24" s="717"/>
      <c r="FY24" s="717"/>
      <c r="FZ24" s="717"/>
      <c r="GA24" s="717"/>
      <c r="GB24" s="717"/>
      <c r="GC24" s="717"/>
      <c r="GD24" s="717"/>
      <c r="GE24" s="717"/>
      <c r="GF24" s="717"/>
      <c r="GG24" s="717"/>
      <c r="GH24" s="717"/>
      <c r="GI24" s="717"/>
      <c r="GJ24" s="717"/>
      <c r="GK24" s="717"/>
      <c r="GL24" s="717"/>
      <c r="GM24" s="717"/>
      <c r="GN24" s="717"/>
      <c r="GO24" s="717"/>
      <c r="GP24" s="717"/>
      <c r="GQ24" s="717"/>
      <c r="GR24" s="717"/>
      <c r="GS24" s="717"/>
      <c r="GT24" s="717"/>
      <c r="GU24" s="717"/>
      <c r="GV24" s="717"/>
      <c r="GW24" s="717"/>
      <c r="GX24" s="717"/>
      <c r="GY24" s="717"/>
      <c r="GZ24" s="717"/>
      <c r="HA24" s="717"/>
      <c r="HB24" s="717"/>
      <c r="HC24" s="717"/>
      <c r="HD24" s="717"/>
      <c r="HE24" s="717"/>
      <c r="HF24" s="717"/>
      <c r="HG24" s="717"/>
      <c r="HH24" s="717"/>
      <c r="HI24" s="717"/>
      <c r="HJ24" s="717"/>
      <c r="HK24" s="717"/>
      <c r="HL24" s="717"/>
      <c r="HM24" s="717"/>
      <c r="HN24" s="717"/>
      <c r="HO24" s="717"/>
      <c r="HP24" s="717"/>
      <c r="HQ24" s="717"/>
      <c r="HR24" s="717"/>
      <c r="HS24" s="717"/>
      <c r="HT24" s="717"/>
      <c r="HU24" s="717"/>
      <c r="HV24" s="717"/>
      <c r="HW24" s="717"/>
      <c r="HX24" s="717"/>
      <c r="HY24" s="717"/>
      <c r="HZ24" s="717"/>
      <c r="IA24" s="717"/>
      <c r="IB24" s="717"/>
      <c r="IC24" s="717"/>
      <c r="ID24" s="717"/>
      <c r="IE24" s="717"/>
      <c r="IF24" s="717"/>
      <c r="IG24" s="717"/>
      <c r="IH24" s="717"/>
      <c r="II24" s="717"/>
      <c r="IJ24" s="717"/>
      <c r="IK24" s="717"/>
      <c r="IL24" s="717"/>
      <c r="IM24" s="717"/>
      <c r="IN24" s="717"/>
      <c r="IO24" s="717"/>
      <c r="IP24" s="717"/>
      <c r="IQ24" s="717"/>
      <c r="IR24" s="717"/>
      <c r="IS24" s="717"/>
      <c r="IT24" s="717"/>
      <c r="IU24" s="717"/>
      <c r="IV24" s="717"/>
      <c r="IW24" s="717"/>
      <c r="IX24" s="717"/>
      <c r="IY24" s="717"/>
      <c r="IZ24" s="717"/>
      <c r="JA24" s="717"/>
      <c r="JB24" s="717"/>
      <c r="JC24" s="717"/>
      <c r="JD24" s="717"/>
      <c r="JE24" s="717"/>
      <c r="JF24" s="717"/>
      <c r="JG24" s="717"/>
      <c r="JH24" s="717"/>
      <c r="JI24" s="717"/>
      <c r="JJ24" s="717"/>
      <c r="JK24" s="717"/>
      <c r="JL24" s="717"/>
      <c r="JM24" s="717"/>
      <c r="JN24" s="717"/>
      <c r="JO24" s="717"/>
      <c r="JP24" s="717"/>
      <c r="JQ24" s="717"/>
      <c r="JR24" s="717"/>
      <c r="JS24" s="717"/>
      <c r="JT24" s="717"/>
      <c r="JU24" s="717"/>
      <c r="JV24" s="717"/>
      <c r="JW24" s="717"/>
      <c r="JX24" s="717"/>
      <c r="JY24" s="717"/>
      <c r="JZ24" s="717"/>
      <c r="KA24" s="717"/>
      <c r="KB24" s="717"/>
      <c r="KC24" s="717"/>
      <c r="KD24" s="717"/>
      <c r="KE24" s="717"/>
      <c r="KF24" s="717"/>
      <c r="KG24" s="717"/>
      <c r="KH24" s="717"/>
      <c r="KI24" s="717"/>
      <c r="KJ24" s="717"/>
      <c r="KK24" s="717"/>
      <c r="KL24" s="717"/>
      <c r="KM24" s="717"/>
      <c r="KN24" s="717"/>
      <c r="KO24" s="717"/>
      <c r="KP24" s="717"/>
      <c r="KQ24" s="717"/>
      <c r="KR24" s="717"/>
      <c r="KS24" s="717"/>
      <c r="KT24" s="717"/>
      <c r="KU24" s="717"/>
      <c r="KV24" s="717"/>
      <c r="KW24" s="717"/>
      <c r="KX24" s="717"/>
      <c r="KY24" s="717"/>
      <c r="KZ24" s="717"/>
      <c r="LA24" s="717"/>
      <c r="LB24" s="717"/>
      <c r="LC24" s="717"/>
      <c r="LD24" s="717"/>
      <c r="LE24" s="717"/>
      <c r="LF24" s="717"/>
      <c r="LG24" s="717"/>
      <c r="LH24" s="717"/>
      <c r="LI24" s="717"/>
      <c r="LJ24" s="717"/>
      <c r="LK24" s="717"/>
      <c r="LL24" s="717"/>
      <c r="LM24" s="717"/>
      <c r="LN24" s="717"/>
      <c r="LO24" s="717"/>
      <c r="LP24" s="717"/>
      <c r="LQ24" s="717"/>
      <c r="LR24" s="717"/>
      <c r="LS24" s="717"/>
      <c r="LT24" s="717"/>
      <c r="LU24" s="717"/>
      <c r="LV24" s="717"/>
      <c r="LW24" s="717"/>
      <c r="LX24" s="717"/>
      <c r="LY24" s="717"/>
      <c r="LZ24" s="717"/>
      <c r="MA24" s="717"/>
      <c r="MB24" s="717"/>
      <c r="MC24" s="717"/>
      <c r="MD24" s="717"/>
      <c r="ME24" s="717"/>
      <c r="MF24" s="717"/>
      <c r="MG24" s="717"/>
      <c r="MH24" s="717"/>
      <c r="MI24" s="717"/>
      <c r="MJ24" s="717"/>
      <c r="MK24" s="717"/>
      <c r="ML24" s="717"/>
      <c r="MM24" s="717"/>
      <c r="MN24" s="717"/>
      <c r="MO24" s="717"/>
      <c r="MP24" s="717"/>
      <c r="MQ24" s="717"/>
      <c r="MR24" s="717"/>
      <c r="MS24" s="717"/>
      <c r="MT24" s="717"/>
    </row>
    <row r="25" spans="2:358">
      <c r="B25" s="758"/>
      <c r="C25" s="737" t="s">
        <v>201</v>
      </c>
      <c r="D25" s="759"/>
      <c r="E25" s="754">
        <v>118.16</v>
      </c>
      <c r="F25" s="754">
        <v>427.59000000000003</v>
      </c>
      <c r="G25" s="755" t="s">
        <v>99</v>
      </c>
      <c r="H25" s="754">
        <v>0</v>
      </c>
      <c r="I25" s="754">
        <v>0</v>
      </c>
      <c r="R25" s="736" t="s">
        <v>201</v>
      </c>
      <c r="T25" s="792">
        <f>+PRCalculator!N14</f>
        <v>118.16</v>
      </c>
      <c r="U25" s="756">
        <f>+T25+Entry1!AA1</f>
        <v>427.59000000000003</v>
      </c>
      <c r="V25" s="800" t="str">
        <f>+Setup!CB14</f>
        <v>125P</v>
      </c>
      <c r="W25" s="792">
        <f>+PRCalculator!R14</f>
        <v>0</v>
      </c>
      <c r="X25" s="792">
        <f>+W25+Entry1!AE1</f>
        <v>0</v>
      </c>
      <c r="AZ25" s="717"/>
      <c r="BA25" s="743"/>
      <c r="BB25" s="733"/>
      <c r="BC25" s="995"/>
      <c r="BD25" s="717"/>
      <c r="BE25" s="717"/>
      <c r="BF25" s="717"/>
      <c r="BG25" s="717"/>
      <c r="BH25" s="717"/>
      <c r="BI25" s="717"/>
      <c r="BJ25" s="717"/>
      <c r="BK25" s="717"/>
      <c r="BL25" s="717"/>
      <c r="BM25" s="717"/>
      <c r="BN25" s="717"/>
      <c r="BO25" s="717"/>
      <c r="BP25" s="717"/>
      <c r="BQ25" s="717"/>
      <c r="BR25" s="717"/>
      <c r="BS25" s="717"/>
      <c r="BT25" s="717"/>
      <c r="BU25" s="717"/>
      <c r="BV25" s="717"/>
      <c r="BW25" s="717"/>
      <c r="BX25" s="717"/>
      <c r="BY25" s="717"/>
      <c r="BZ25" s="717"/>
      <c r="CA25" s="717"/>
      <c r="CB25" s="717"/>
      <c r="CC25" s="717"/>
      <c r="CD25" s="717"/>
      <c r="CE25" s="717"/>
      <c r="CF25" s="717"/>
      <c r="CG25" s="717"/>
      <c r="CH25" s="717"/>
      <c r="CI25" s="717"/>
      <c r="CJ25" s="717"/>
      <c r="CK25" s="717"/>
      <c r="CL25" s="717"/>
      <c r="CM25" s="717"/>
      <c r="CN25" s="717"/>
      <c r="CO25" s="717"/>
      <c r="CP25" s="717"/>
      <c r="CQ25" s="717"/>
      <c r="CR25" s="717"/>
      <c r="CS25" s="717"/>
      <c r="CT25" s="717"/>
      <c r="CU25" s="717"/>
      <c r="CV25" s="717"/>
      <c r="CW25" s="717"/>
      <c r="CX25" s="717"/>
      <c r="CY25" s="717"/>
      <c r="CZ25" s="717"/>
      <c r="DA25" s="717"/>
      <c r="DB25" s="717"/>
      <c r="DC25" s="717"/>
      <c r="DD25" s="717"/>
      <c r="DE25" s="717"/>
      <c r="DF25" s="717"/>
      <c r="DG25" s="717"/>
      <c r="DH25" s="717"/>
      <c r="DI25" s="717"/>
      <c r="DJ25" s="717"/>
      <c r="DK25" s="717"/>
      <c r="DL25" s="717"/>
      <c r="DM25" s="717"/>
      <c r="DO25" s="731"/>
      <c r="DP25" s="731"/>
      <c r="DQ25" s="717"/>
      <c r="DR25" s="717"/>
      <c r="DS25" s="717"/>
      <c r="DT25" s="717"/>
      <c r="DU25" s="717"/>
      <c r="DV25" s="717"/>
      <c r="DW25" s="717"/>
      <c r="DX25" s="717"/>
      <c r="DY25" s="717"/>
      <c r="DZ25" s="717"/>
      <c r="EA25" s="723"/>
      <c r="EB25" s="737"/>
      <c r="EC25" s="723"/>
      <c r="ED25" s="742"/>
      <c r="EE25" s="742"/>
      <c r="EF25" s="757"/>
      <c r="EG25" s="742"/>
      <c r="EH25" s="742"/>
      <c r="EI25" s="723"/>
      <c r="EJ25" s="723"/>
      <c r="EK25" s="723"/>
      <c r="EL25" s="723"/>
      <c r="EM25" s="723"/>
      <c r="EN25" s="723"/>
      <c r="EO25" s="723"/>
      <c r="EP25" s="723"/>
      <c r="EQ25" s="717"/>
      <c r="ER25" s="717"/>
      <c r="ES25" s="717"/>
      <c r="ET25" s="717"/>
      <c r="EU25" s="717"/>
      <c r="EV25" s="717"/>
      <c r="EW25" s="717"/>
      <c r="EX25" s="717"/>
      <c r="EY25" s="717"/>
      <c r="EZ25" s="717"/>
      <c r="FA25" s="717"/>
      <c r="FB25" s="717"/>
      <c r="FC25" s="717"/>
      <c r="FD25" s="717"/>
      <c r="FE25" s="717"/>
      <c r="FF25" s="717"/>
      <c r="FG25" s="717"/>
      <c r="FH25" s="717"/>
      <c r="FI25" s="717"/>
      <c r="FJ25" s="717"/>
      <c r="FK25" s="717"/>
      <c r="FL25" s="717"/>
      <c r="FM25" s="717"/>
      <c r="FN25" s="717"/>
      <c r="FO25" s="717"/>
      <c r="FP25" s="717"/>
      <c r="FQ25" s="717"/>
      <c r="FR25" s="717"/>
      <c r="FS25" s="717"/>
      <c r="FT25" s="717"/>
      <c r="FU25" s="717"/>
      <c r="FV25" s="717"/>
      <c r="FW25" s="717"/>
      <c r="FX25" s="717"/>
      <c r="FY25" s="717"/>
      <c r="FZ25" s="717"/>
      <c r="GA25" s="717"/>
      <c r="GB25" s="717"/>
      <c r="GC25" s="717"/>
      <c r="GD25" s="717"/>
      <c r="GE25" s="717"/>
      <c r="GF25" s="717"/>
      <c r="GG25" s="717"/>
      <c r="GH25" s="717"/>
      <c r="GI25" s="717"/>
      <c r="GJ25" s="717"/>
      <c r="GK25" s="717"/>
      <c r="GL25" s="717"/>
      <c r="GM25" s="717"/>
      <c r="GN25" s="717"/>
      <c r="GO25" s="717"/>
      <c r="GP25" s="717"/>
      <c r="GQ25" s="717"/>
      <c r="GR25" s="717"/>
      <c r="GS25" s="717"/>
      <c r="GT25" s="717"/>
      <c r="GU25" s="717"/>
      <c r="GV25" s="717"/>
      <c r="GW25" s="717"/>
      <c r="GX25" s="717"/>
      <c r="GY25" s="717"/>
      <c r="GZ25" s="717"/>
      <c r="HA25" s="717"/>
      <c r="HB25" s="717"/>
      <c r="HC25" s="717"/>
      <c r="HD25" s="717"/>
      <c r="HE25" s="717"/>
      <c r="HF25" s="717"/>
      <c r="HG25" s="717"/>
      <c r="HH25" s="717"/>
      <c r="HI25" s="717"/>
      <c r="HJ25" s="717"/>
      <c r="HK25" s="717"/>
      <c r="HL25" s="717"/>
      <c r="HM25" s="717"/>
      <c r="HN25" s="717"/>
      <c r="HO25" s="717"/>
      <c r="HP25" s="717"/>
      <c r="HQ25" s="717"/>
      <c r="HR25" s="717"/>
      <c r="HS25" s="717"/>
      <c r="HT25" s="717"/>
      <c r="HU25" s="717"/>
      <c r="HV25" s="717"/>
      <c r="HW25" s="717"/>
      <c r="HX25" s="717"/>
      <c r="HY25" s="717"/>
      <c r="HZ25" s="717"/>
      <c r="IA25" s="717"/>
      <c r="IB25" s="717"/>
      <c r="IC25" s="717"/>
      <c r="ID25" s="717"/>
      <c r="IE25" s="717"/>
      <c r="IF25" s="717"/>
      <c r="IG25" s="717"/>
      <c r="IH25" s="717"/>
      <c r="II25" s="717"/>
      <c r="IJ25" s="717"/>
      <c r="IK25" s="717"/>
      <c r="IL25" s="717"/>
      <c r="IM25" s="717"/>
      <c r="IN25" s="717"/>
      <c r="IO25" s="717"/>
      <c r="IP25" s="717"/>
      <c r="IQ25" s="717"/>
      <c r="IR25" s="717"/>
      <c r="IS25" s="717"/>
      <c r="IT25" s="717"/>
      <c r="IU25" s="717"/>
      <c r="IV25" s="717"/>
      <c r="IW25" s="717"/>
      <c r="IX25" s="717"/>
      <c r="IY25" s="717"/>
      <c r="IZ25" s="717"/>
      <c r="JA25" s="717"/>
      <c r="JB25" s="717"/>
      <c r="JC25" s="717"/>
      <c r="JD25" s="717"/>
      <c r="JE25" s="717"/>
      <c r="JF25" s="717"/>
      <c r="JG25" s="717"/>
      <c r="JH25" s="717"/>
      <c r="JI25" s="717"/>
      <c r="JJ25" s="717"/>
      <c r="JK25" s="717"/>
      <c r="JL25" s="717"/>
      <c r="JM25" s="717"/>
      <c r="JN25" s="717"/>
      <c r="JO25" s="717"/>
      <c r="JP25" s="717"/>
      <c r="JQ25" s="717"/>
      <c r="JR25" s="717"/>
      <c r="JS25" s="717"/>
      <c r="JT25" s="717"/>
      <c r="JU25" s="717"/>
      <c r="JV25" s="717"/>
      <c r="JW25" s="717"/>
      <c r="JX25" s="717"/>
      <c r="JY25" s="717"/>
      <c r="JZ25" s="717"/>
      <c r="KA25" s="717"/>
      <c r="KB25" s="717"/>
      <c r="KC25" s="717"/>
      <c r="KD25" s="717"/>
      <c r="KE25" s="717"/>
      <c r="KF25" s="717"/>
      <c r="KG25" s="717"/>
      <c r="KH25" s="717"/>
      <c r="KI25" s="717"/>
      <c r="KJ25" s="717"/>
      <c r="KK25" s="717"/>
      <c r="KL25" s="717"/>
      <c r="KM25" s="717"/>
      <c r="KN25" s="717"/>
      <c r="KO25" s="717"/>
      <c r="KP25" s="717"/>
      <c r="KQ25" s="717"/>
      <c r="KR25" s="717"/>
      <c r="KS25" s="717"/>
      <c r="KT25" s="717"/>
      <c r="KU25" s="717"/>
      <c r="KV25" s="717"/>
      <c r="KW25" s="717"/>
      <c r="KX25" s="717"/>
      <c r="KY25" s="717"/>
      <c r="KZ25" s="717"/>
      <c r="LA25" s="717"/>
      <c r="LB25" s="717"/>
      <c r="LC25" s="717"/>
      <c r="LD25" s="717"/>
      <c r="LE25" s="717"/>
      <c r="LF25" s="717"/>
      <c r="LG25" s="717"/>
      <c r="LH25" s="717"/>
      <c r="LI25" s="717"/>
      <c r="LJ25" s="717"/>
      <c r="LK25" s="717"/>
      <c r="LL25" s="717"/>
      <c r="LM25" s="717"/>
      <c r="LN25" s="717"/>
      <c r="LO25" s="717"/>
      <c r="LP25" s="717"/>
      <c r="LQ25" s="717"/>
      <c r="LR25" s="717"/>
      <c r="LS25" s="717"/>
      <c r="LT25" s="717"/>
      <c r="LU25" s="717"/>
      <c r="LV25" s="717"/>
      <c r="LW25" s="717"/>
      <c r="LX25" s="717"/>
      <c r="LY25" s="717"/>
      <c r="LZ25" s="717"/>
      <c r="MA25" s="717"/>
      <c r="MB25" s="717"/>
      <c r="MC25" s="717"/>
      <c r="MD25" s="717"/>
      <c r="ME25" s="717"/>
      <c r="MF25" s="717"/>
      <c r="MG25" s="717"/>
      <c r="MH25" s="717"/>
      <c r="MI25" s="717"/>
      <c r="MJ25" s="717"/>
      <c r="MK25" s="717"/>
      <c r="ML25" s="717"/>
      <c r="MM25" s="717"/>
      <c r="MN25" s="717"/>
      <c r="MO25" s="717"/>
      <c r="MP25" s="717"/>
      <c r="MQ25" s="717"/>
      <c r="MR25" s="717"/>
      <c r="MS25" s="717"/>
      <c r="MT25" s="717"/>
    </row>
    <row r="26" spans="2:358">
      <c r="B26" s="751"/>
      <c r="C26" s="752" t="s">
        <v>24</v>
      </c>
      <c r="D26" s="753"/>
      <c r="E26" s="754">
        <v>14.33</v>
      </c>
      <c r="F26" s="754">
        <v>99.17</v>
      </c>
      <c r="G26" s="755" t="s">
        <v>1102</v>
      </c>
      <c r="H26" s="754">
        <v>0</v>
      </c>
      <c r="I26" s="754">
        <v>0</v>
      </c>
      <c r="R26" s="736" t="s">
        <v>24</v>
      </c>
      <c r="T26" s="792">
        <f>+PRCalculator!O14</f>
        <v>14.33</v>
      </c>
      <c r="U26" s="756">
        <f>+T26+Entry1!AB1</f>
        <v>99.17</v>
      </c>
      <c r="V26" s="800" t="str">
        <f>+Setup!CB15</f>
        <v>HSA</v>
      </c>
      <c r="W26" s="792">
        <f>+PRCalculator!S14</f>
        <v>0</v>
      </c>
      <c r="X26" s="792">
        <f>+W26+Entry1!AF1</f>
        <v>0</v>
      </c>
      <c r="AZ26" s="717"/>
      <c r="BB26" s="733"/>
      <c r="BC26" s="995"/>
      <c r="BD26" s="717"/>
      <c r="BE26" s="717"/>
      <c r="BF26" s="717"/>
      <c r="BG26" s="717"/>
      <c r="BH26" s="717"/>
      <c r="BI26" s="717"/>
      <c r="BJ26" s="717"/>
      <c r="BK26" s="717"/>
      <c r="BL26" s="717"/>
      <c r="BM26" s="717"/>
      <c r="BN26" s="717"/>
      <c r="BO26" s="717"/>
      <c r="BP26" s="717"/>
      <c r="BQ26" s="717"/>
      <c r="BR26" s="717"/>
      <c r="BS26" s="717"/>
      <c r="BT26" s="717"/>
      <c r="BU26" s="717"/>
      <c r="BV26" s="717"/>
      <c r="BW26" s="717"/>
      <c r="BX26" s="717"/>
      <c r="BY26" s="717"/>
      <c r="BZ26" s="717"/>
      <c r="CA26" s="717"/>
      <c r="CB26" s="717"/>
      <c r="CC26" s="717"/>
      <c r="CD26" s="717"/>
      <c r="CE26" s="717"/>
      <c r="CF26" s="717"/>
      <c r="CG26" s="717"/>
      <c r="CH26" s="717"/>
      <c r="CI26" s="717"/>
      <c r="CJ26" s="717"/>
      <c r="CK26" s="717"/>
      <c r="CL26" s="717"/>
      <c r="CM26" s="717"/>
      <c r="CN26" s="717"/>
      <c r="CO26" s="717"/>
      <c r="CP26" s="717"/>
      <c r="CQ26" s="717"/>
      <c r="CR26" s="717"/>
      <c r="CS26" s="717"/>
      <c r="CT26" s="717"/>
      <c r="CU26" s="717"/>
      <c r="CV26" s="717"/>
      <c r="CW26" s="717"/>
      <c r="CX26" s="717"/>
      <c r="CY26" s="717"/>
      <c r="CZ26" s="717"/>
      <c r="DA26" s="717"/>
      <c r="DB26" s="717"/>
      <c r="DC26" s="717"/>
      <c r="DD26" s="717"/>
      <c r="DE26" s="717"/>
      <c r="DF26" s="717"/>
      <c r="DG26" s="717"/>
      <c r="DH26" s="717"/>
      <c r="DI26" s="717"/>
      <c r="DJ26" s="717"/>
      <c r="DK26" s="717"/>
      <c r="DL26" s="717"/>
      <c r="DM26" s="717"/>
      <c r="DO26" s="731"/>
      <c r="DP26" s="731"/>
      <c r="DQ26" s="717"/>
      <c r="DR26" s="717"/>
      <c r="DS26" s="717"/>
      <c r="DT26" s="717"/>
      <c r="DU26" s="717"/>
      <c r="DV26" s="717"/>
      <c r="DW26" s="717"/>
      <c r="DX26" s="717"/>
      <c r="DY26" s="717"/>
      <c r="DZ26" s="717"/>
      <c r="EA26" s="723"/>
      <c r="EB26" s="737"/>
      <c r="EC26" s="723"/>
      <c r="ED26" s="742"/>
      <c r="EE26" s="742"/>
      <c r="EF26" s="757"/>
      <c r="EG26" s="742"/>
      <c r="EH26" s="742"/>
      <c r="EI26" s="723"/>
      <c r="EJ26" s="723"/>
      <c r="EK26" s="723"/>
      <c r="EL26" s="723"/>
      <c r="EM26" s="723"/>
      <c r="EN26" s="723"/>
      <c r="EO26" s="723"/>
      <c r="EP26" s="723"/>
      <c r="EQ26" s="717"/>
      <c r="ER26" s="717"/>
      <c r="ES26" s="717"/>
      <c r="ET26" s="717"/>
      <c r="EU26" s="717"/>
      <c r="EV26" s="717"/>
      <c r="EW26" s="717"/>
      <c r="EX26" s="717"/>
      <c r="EY26" s="717"/>
      <c r="EZ26" s="717"/>
      <c r="FA26" s="717"/>
      <c r="FB26" s="717"/>
      <c r="FC26" s="717"/>
      <c r="FD26" s="717"/>
      <c r="FE26" s="717"/>
      <c r="FF26" s="717"/>
      <c r="FG26" s="717"/>
      <c r="FH26" s="717"/>
      <c r="FI26" s="717"/>
      <c r="FJ26" s="717"/>
      <c r="FK26" s="717"/>
      <c r="FL26" s="717"/>
      <c r="FM26" s="717"/>
      <c r="FN26" s="717"/>
      <c r="FO26" s="717"/>
      <c r="FP26" s="717"/>
      <c r="FQ26" s="717"/>
      <c r="FR26" s="717"/>
      <c r="FS26" s="717"/>
      <c r="FT26" s="717"/>
      <c r="FU26" s="717"/>
      <c r="FV26" s="717"/>
      <c r="FW26" s="717"/>
      <c r="FX26" s="717"/>
      <c r="FY26" s="717"/>
      <c r="FZ26" s="717"/>
      <c r="GA26" s="717"/>
      <c r="GB26" s="717"/>
      <c r="GC26" s="717"/>
      <c r="GD26" s="717"/>
      <c r="GE26" s="717"/>
      <c r="GF26" s="717"/>
      <c r="GG26" s="717"/>
      <c r="GH26" s="717"/>
      <c r="GI26" s="717"/>
      <c r="GJ26" s="717"/>
      <c r="GK26" s="717"/>
      <c r="GL26" s="717"/>
      <c r="GM26" s="717"/>
      <c r="GN26" s="717"/>
      <c r="GO26" s="717"/>
      <c r="GP26" s="717"/>
      <c r="GQ26" s="717"/>
      <c r="GR26" s="717"/>
      <c r="GS26" s="717"/>
      <c r="GT26" s="717"/>
      <c r="GU26" s="717"/>
      <c r="GV26" s="717"/>
      <c r="GW26" s="717"/>
      <c r="GX26" s="717"/>
      <c r="GY26" s="717"/>
      <c r="GZ26" s="717"/>
      <c r="HA26" s="717"/>
      <c r="HB26" s="717"/>
      <c r="HC26" s="717"/>
      <c r="HD26" s="717"/>
      <c r="HE26" s="717"/>
      <c r="HF26" s="717"/>
      <c r="HG26" s="717"/>
      <c r="HH26" s="717"/>
      <c r="HI26" s="717"/>
      <c r="HJ26" s="717"/>
      <c r="HK26" s="717"/>
      <c r="HL26" s="717"/>
      <c r="HM26" s="717"/>
      <c r="HN26" s="717"/>
      <c r="HO26" s="717"/>
      <c r="HP26" s="717"/>
      <c r="HQ26" s="717"/>
      <c r="HR26" s="717"/>
      <c r="HS26" s="717"/>
      <c r="HT26" s="717"/>
      <c r="HU26" s="717"/>
      <c r="HV26" s="717"/>
      <c r="HW26" s="717"/>
      <c r="HX26" s="717"/>
      <c r="HY26" s="717"/>
      <c r="HZ26" s="717"/>
      <c r="IA26" s="717"/>
      <c r="IB26" s="717"/>
      <c r="IC26" s="717"/>
      <c r="ID26" s="717"/>
      <c r="IE26" s="717"/>
      <c r="IF26" s="717"/>
      <c r="IG26" s="717"/>
      <c r="IH26" s="717"/>
      <c r="II26" s="717"/>
      <c r="IJ26" s="717"/>
      <c r="IK26" s="717"/>
      <c r="IL26" s="717"/>
      <c r="IM26" s="717"/>
      <c r="IN26" s="717"/>
      <c r="IO26" s="717"/>
      <c r="IP26" s="717"/>
      <c r="IQ26" s="717"/>
      <c r="IR26" s="717"/>
      <c r="IS26" s="717"/>
      <c r="IT26" s="717"/>
      <c r="IU26" s="717"/>
      <c r="IV26" s="717"/>
      <c r="IW26" s="717"/>
      <c r="IX26" s="717"/>
      <c r="IY26" s="717"/>
      <c r="IZ26" s="717"/>
      <c r="JA26" s="717"/>
      <c r="JB26" s="717"/>
      <c r="JC26" s="717"/>
      <c r="JD26" s="717"/>
      <c r="JE26" s="717"/>
      <c r="JF26" s="717"/>
      <c r="JG26" s="717"/>
      <c r="JH26" s="717"/>
      <c r="JI26" s="717"/>
      <c r="JJ26" s="717"/>
      <c r="JK26" s="717"/>
      <c r="JL26" s="717"/>
      <c r="JM26" s="717"/>
      <c r="JN26" s="717"/>
      <c r="JO26" s="717"/>
      <c r="JP26" s="717"/>
      <c r="JQ26" s="717"/>
      <c r="JR26" s="717"/>
      <c r="JS26" s="717"/>
      <c r="JT26" s="717"/>
      <c r="JU26" s="717"/>
      <c r="JV26" s="717"/>
      <c r="JW26" s="717"/>
      <c r="JX26" s="717"/>
      <c r="JY26" s="717"/>
      <c r="JZ26" s="717"/>
      <c r="KA26" s="717"/>
      <c r="KB26" s="717"/>
      <c r="KC26" s="717"/>
      <c r="KD26" s="717"/>
      <c r="KE26" s="717"/>
      <c r="KF26" s="717"/>
      <c r="KG26" s="717"/>
      <c r="KH26" s="717"/>
      <c r="KI26" s="717"/>
      <c r="KJ26" s="717"/>
      <c r="KK26" s="717"/>
      <c r="KL26" s="717"/>
      <c r="KM26" s="717"/>
      <c r="KN26" s="717"/>
      <c r="KO26" s="717"/>
      <c r="KP26" s="717"/>
      <c r="KQ26" s="717"/>
      <c r="KR26" s="717"/>
      <c r="KS26" s="717"/>
      <c r="KT26" s="717"/>
      <c r="KU26" s="717"/>
      <c r="KV26" s="717"/>
      <c r="KW26" s="717"/>
      <c r="KX26" s="717"/>
      <c r="KY26" s="717"/>
      <c r="KZ26" s="717"/>
      <c r="LA26" s="717"/>
      <c r="LB26" s="717"/>
      <c r="LC26" s="717"/>
      <c r="LD26" s="717"/>
      <c r="LE26" s="717"/>
      <c r="LF26" s="717"/>
      <c r="LG26" s="717"/>
      <c r="LH26" s="717"/>
      <c r="LI26" s="717"/>
      <c r="LJ26" s="717"/>
      <c r="LK26" s="717"/>
      <c r="LL26" s="717"/>
      <c r="LM26" s="717"/>
      <c r="LN26" s="717"/>
      <c r="LO26" s="717"/>
      <c r="LP26" s="717"/>
      <c r="LQ26" s="717"/>
      <c r="LR26" s="717"/>
      <c r="LS26" s="717"/>
      <c r="LT26" s="717"/>
      <c r="LU26" s="717"/>
      <c r="LV26" s="717"/>
      <c r="LW26" s="717"/>
      <c r="LX26" s="717"/>
      <c r="LY26" s="717"/>
      <c r="LZ26" s="717"/>
      <c r="MA26" s="717"/>
      <c r="MB26" s="717"/>
      <c r="MC26" s="717"/>
      <c r="MD26" s="717"/>
      <c r="ME26" s="717"/>
      <c r="MF26" s="717"/>
      <c r="MG26" s="717"/>
      <c r="MH26" s="717"/>
      <c r="MI26" s="717"/>
      <c r="MJ26" s="717"/>
      <c r="MK26" s="717"/>
      <c r="ML26" s="717"/>
      <c r="MM26" s="717"/>
      <c r="MN26" s="717"/>
      <c r="MO26" s="717"/>
      <c r="MP26" s="717"/>
      <c r="MQ26" s="717"/>
      <c r="MR26" s="717"/>
      <c r="MS26" s="717"/>
      <c r="MT26" s="717"/>
    </row>
    <row r="27" spans="2:358">
      <c r="B27" s="758"/>
      <c r="C27" s="737" t="s">
        <v>236</v>
      </c>
      <c r="D27" s="759"/>
      <c r="E27" s="754">
        <v>66.959999999999994</v>
      </c>
      <c r="F27" s="754">
        <v>200.88</v>
      </c>
      <c r="G27" s="755" t="s">
        <v>4</v>
      </c>
      <c r="H27" s="754">
        <v>0</v>
      </c>
      <c r="I27" s="754">
        <v>0</v>
      </c>
      <c r="R27" s="736" t="s">
        <v>236</v>
      </c>
      <c r="T27" s="792">
        <f>+PRCalculator!L14</f>
        <v>66.959999999999994</v>
      </c>
      <c r="U27" s="756">
        <f>+T27+Entry1!Y1</f>
        <v>200.88</v>
      </c>
      <c r="V27" s="800" t="str">
        <f>+Setup!CB16</f>
        <v>Other</v>
      </c>
      <c r="W27" s="793">
        <f>+PRCalculator!T14</f>
        <v>0</v>
      </c>
      <c r="X27" s="793">
        <f>+W27+Entry1!AG1</f>
        <v>0</v>
      </c>
      <c r="AZ27" s="717"/>
      <c r="BB27" s="733"/>
      <c r="BC27" s="995"/>
      <c r="BD27" s="717"/>
      <c r="BE27" s="717"/>
      <c r="BF27" s="717"/>
      <c r="BG27" s="717"/>
      <c r="BH27" s="717"/>
      <c r="BI27" s="717"/>
      <c r="BJ27" s="717"/>
      <c r="BK27" s="717"/>
      <c r="BL27" s="717"/>
      <c r="BM27" s="717"/>
      <c r="BN27" s="717"/>
      <c r="BO27" s="717"/>
      <c r="BP27" s="717"/>
      <c r="BQ27" s="717"/>
      <c r="BR27" s="717"/>
      <c r="BS27" s="717"/>
      <c r="BT27" s="717"/>
      <c r="BU27" s="717"/>
      <c r="BV27" s="717"/>
      <c r="BW27" s="717"/>
      <c r="BX27" s="717"/>
      <c r="BY27" s="717"/>
      <c r="BZ27" s="717"/>
      <c r="CA27" s="717"/>
      <c r="CB27" s="717"/>
      <c r="CC27" s="717"/>
      <c r="CD27" s="717"/>
      <c r="CE27" s="717"/>
      <c r="CF27" s="717"/>
      <c r="CG27" s="717"/>
      <c r="CH27" s="717"/>
      <c r="CI27" s="717"/>
      <c r="CJ27" s="717"/>
      <c r="CK27" s="717"/>
      <c r="CL27" s="717"/>
      <c r="CM27" s="717"/>
      <c r="CN27" s="717"/>
      <c r="CO27" s="717"/>
      <c r="CP27" s="717"/>
      <c r="CQ27" s="717"/>
      <c r="CR27" s="717"/>
      <c r="CS27" s="717"/>
      <c r="CT27" s="717"/>
      <c r="CU27" s="717"/>
      <c r="CV27" s="717"/>
      <c r="CW27" s="717"/>
      <c r="CX27" s="717"/>
      <c r="CY27" s="717"/>
      <c r="CZ27" s="717"/>
      <c r="DA27" s="717"/>
      <c r="DB27" s="717"/>
      <c r="DC27" s="717"/>
      <c r="DD27" s="717"/>
      <c r="DE27" s="717"/>
      <c r="DF27" s="717"/>
      <c r="DG27" s="717"/>
      <c r="DH27" s="717"/>
      <c r="DI27" s="717"/>
      <c r="DJ27" s="717"/>
      <c r="DK27" s="717"/>
      <c r="DL27" s="717"/>
      <c r="DM27" s="717"/>
      <c r="DO27" s="731"/>
      <c r="DP27" s="731"/>
      <c r="DQ27" s="717"/>
      <c r="DR27" s="717"/>
      <c r="DS27" s="717"/>
      <c r="DT27" s="717"/>
      <c r="DU27" s="717"/>
      <c r="DV27" s="717"/>
      <c r="DW27" s="717"/>
      <c r="DX27" s="717"/>
      <c r="DY27" s="717"/>
      <c r="DZ27" s="717"/>
      <c r="EA27" s="723"/>
      <c r="EB27" s="737"/>
      <c r="EC27" s="723"/>
      <c r="ED27" s="742"/>
      <c r="EE27" s="742"/>
      <c r="EF27" s="757"/>
      <c r="EG27" s="742"/>
      <c r="EH27" s="742"/>
      <c r="EI27" s="723"/>
      <c r="EJ27" s="723"/>
      <c r="EK27" s="723"/>
      <c r="EL27" s="723"/>
      <c r="EM27" s="723"/>
      <c r="EN27" s="723"/>
      <c r="EO27" s="723"/>
      <c r="EP27" s="723"/>
      <c r="EQ27" s="717"/>
      <c r="ER27" s="717"/>
      <c r="ES27" s="717"/>
      <c r="ET27" s="717"/>
      <c r="EU27" s="717"/>
      <c r="EV27" s="717"/>
      <c r="EW27" s="717"/>
      <c r="EX27" s="717"/>
      <c r="EY27" s="717"/>
      <c r="EZ27" s="717"/>
      <c r="FA27" s="717"/>
      <c r="FB27" s="717"/>
      <c r="FC27" s="717"/>
      <c r="FD27" s="717"/>
      <c r="FE27" s="717"/>
      <c r="FF27" s="717"/>
      <c r="FG27" s="717"/>
      <c r="FH27" s="717"/>
      <c r="FI27" s="717"/>
      <c r="FJ27" s="717"/>
      <c r="FK27" s="717"/>
      <c r="FL27" s="717"/>
      <c r="FM27" s="717"/>
      <c r="FN27" s="717"/>
      <c r="FO27" s="717"/>
      <c r="FP27" s="717"/>
      <c r="FQ27" s="717"/>
      <c r="FR27" s="717"/>
      <c r="FS27" s="717"/>
      <c r="FT27" s="717"/>
      <c r="FU27" s="717"/>
      <c r="FV27" s="717"/>
      <c r="FW27" s="717"/>
      <c r="FX27" s="717"/>
      <c r="FY27" s="717"/>
      <c r="FZ27" s="717"/>
      <c r="GA27" s="717"/>
      <c r="GB27" s="717"/>
      <c r="GC27" s="717"/>
      <c r="GD27" s="717"/>
      <c r="GE27" s="717"/>
      <c r="GF27" s="717"/>
      <c r="GG27" s="717"/>
      <c r="GH27" s="717"/>
      <c r="GI27" s="717"/>
      <c r="GJ27" s="717"/>
      <c r="GK27" s="717"/>
      <c r="GL27" s="717"/>
      <c r="GM27" s="717"/>
      <c r="GN27" s="717"/>
      <c r="GO27" s="717"/>
      <c r="GP27" s="717"/>
      <c r="GQ27" s="717"/>
      <c r="GR27" s="717"/>
      <c r="GS27" s="717"/>
      <c r="GT27" s="717"/>
      <c r="GU27" s="717"/>
      <c r="GV27" s="717"/>
      <c r="GW27" s="717"/>
      <c r="GX27" s="717"/>
      <c r="GY27" s="717"/>
      <c r="GZ27" s="717"/>
      <c r="HA27" s="717"/>
      <c r="HB27" s="717"/>
      <c r="HC27" s="717"/>
      <c r="HD27" s="717"/>
      <c r="HE27" s="717"/>
      <c r="HF27" s="717"/>
      <c r="HG27" s="717"/>
      <c r="HH27" s="717"/>
      <c r="HI27" s="717"/>
      <c r="HJ27" s="717"/>
      <c r="HK27" s="717"/>
      <c r="HL27" s="717"/>
      <c r="HM27" s="717"/>
      <c r="HN27" s="717"/>
      <c r="HO27" s="717"/>
      <c r="HP27" s="717"/>
      <c r="HQ27" s="717"/>
      <c r="HR27" s="717"/>
      <c r="HS27" s="717"/>
      <c r="HT27" s="717"/>
      <c r="HU27" s="717"/>
      <c r="HV27" s="717"/>
      <c r="HW27" s="717"/>
      <c r="HX27" s="717"/>
      <c r="HY27" s="717"/>
      <c r="HZ27" s="717"/>
      <c r="IA27" s="717"/>
      <c r="IB27" s="717"/>
      <c r="IC27" s="717"/>
      <c r="ID27" s="717"/>
      <c r="IE27" s="717"/>
      <c r="IF27" s="717"/>
      <c r="IG27" s="717"/>
      <c r="IH27" s="717"/>
      <c r="II27" s="717"/>
      <c r="IJ27" s="717"/>
      <c r="IK27" s="717"/>
      <c r="IL27" s="717"/>
      <c r="IM27" s="717"/>
      <c r="IN27" s="717"/>
      <c r="IO27" s="717"/>
      <c r="IP27" s="717"/>
      <c r="IQ27" s="717"/>
      <c r="IR27" s="717"/>
      <c r="IS27" s="717"/>
      <c r="IT27" s="717"/>
      <c r="IU27" s="717"/>
      <c r="IV27" s="717"/>
      <c r="IW27" s="717"/>
      <c r="IX27" s="717"/>
      <c r="IY27" s="717"/>
      <c r="IZ27" s="717"/>
      <c r="JA27" s="717"/>
      <c r="JB27" s="717"/>
      <c r="JC27" s="717"/>
      <c r="JD27" s="717"/>
      <c r="JE27" s="717"/>
      <c r="JF27" s="717"/>
      <c r="JG27" s="717"/>
      <c r="JH27" s="717"/>
      <c r="JI27" s="717"/>
      <c r="JJ27" s="717"/>
      <c r="JK27" s="717"/>
      <c r="JL27" s="717"/>
      <c r="JM27" s="717"/>
      <c r="JN27" s="717"/>
      <c r="JO27" s="717"/>
      <c r="JP27" s="717"/>
      <c r="JQ27" s="717"/>
      <c r="JR27" s="717"/>
      <c r="JS27" s="717"/>
      <c r="JT27" s="717"/>
      <c r="JU27" s="717"/>
      <c r="JV27" s="717"/>
      <c r="JW27" s="717"/>
      <c r="JX27" s="717"/>
      <c r="JY27" s="717"/>
      <c r="JZ27" s="717"/>
      <c r="KA27" s="717"/>
      <c r="KB27" s="717"/>
      <c r="KC27" s="717"/>
      <c r="KD27" s="717"/>
      <c r="KE27" s="717"/>
      <c r="KF27" s="717"/>
      <c r="KG27" s="717"/>
      <c r="KH27" s="717"/>
      <c r="KI27" s="717"/>
      <c r="KJ27" s="717"/>
      <c r="KK27" s="717"/>
      <c r="KL27" s="717"/>
      <c r="KM27" s="717"/>
      <c r="KN27" s="717"/>
      <c r="KO27" s="717"/>
      <c r="KP27" s="717"/>
      <c r="KQ27" s="717"/>
      <c r="KR27" s="717"/>
      <c r="KS27" s="717"/>
      <c r="KT27" s="717"/>
      <c r="KU27" s="717"/>
      <c r="KV27" s="717"/>
      <c r="KW27" s="717"/>
      <c r="KX27" s="717"/>
      <c r="KY27" s="717"/>
      <c r="KZ27" s="717"/>
      <c r="LA27" s="717"/>
      <c r="LB27" s="717"/>
      <c r="LC27" s="717"/>
      <c r="LD27" s="717"/>
      <c r="LE27" s="717"/>
      <c r="LF27" s="717"/>
      <c r="LG27" s="717"/>
      <c r="LH27" s="717"/>
      <c r="LI27" s="717"/>
      <c r="LJ27" s="717"/>
      <c r="LK27" s="717"/>
      <c r="LL27" s="717"/>
      <c r="LM27" s="717"/>
      <c r="LN27" s="717"/>
      <c r="LO27" s="717"/>
      <c r="LP27" s="717"/>
      <c r="LQ27" s="717"/>
      <c r="LR27" s="717"/>
      <c r="LS27" s="717"/>
      <c r="LT27" s="717"/>
      <c r="LU27" s="717"/>
      <c r="LV27" s="717"/>
      <c r="LW27" s="717"/>
      <c r="LX27" s="717"/>
      <c r="LY27" s="717"/>
      <c r="LZ27" s="717"/>
      <c r="MA27" s="717"/>
      <c r="MB27" s="717"/>
      <c r="MC27" s="717"/>
      <c r="MD27" s="717"/>
      <c r="ME27" s="717"/>
      <c r="MF27" s="717"/>
      <c r="MG27" s="717"/>
      <c r="MH27" s="717"/>
      <c r="MI27" s="717"/>
      <c r="MJ27" s="717"/>
      <c r="MK27" s="717"/>
      <c r="ML27" s="717"/>
      <c r="MM27" s="717"/>
      <c r="MN27" s="717"/>
      <c r="MO27" s="717"/>
      <c r="MP27" s="717"/>
      <c r="MQ27" s="717"/>
      <c r="MR27" s="717"/>
      <c r="MS27" s="717"/>
      <c r="MT27" s="717"/>
    </row>
    <row r="28" spans="2:358">
      <c r="B28" s="751"/>
      <c r="C28" s="752" t="s">
        <v>202</v>
      </c>
      <c r="D28" s="753"/>
      <c r="E28" s="754">
        <v>15.66</v>
      </c>
      <c r="F28" s="754">
        <v>46.980000000000004</v>
      </c>
      <c r="G28" s="755" t="s">
        <v>225</v>
      </c>
      <c r="H28" s="754">
        <v>225.91</v>
      </c>
      <c r="I28" s="754">
        <v>807.02</v>
      </c>
      <c r="R28" s="736" t="s">
        <v>202</v>
      </c>
      <c r="T28" s="792">
        <f>+PRCalculator!M14</f>
        <v>15.66</v>
      </c>
      <c r="U28" s="756">
        <f>+T28+Entry1!Z1</f>
        <v>46.980000000000004</v>
      </c>
      <c r="V28" s="800" t="s">
        <v>225</v>
      </c>
      <c r="W28" s="792">
        <f>SUM(W24:W27)+T30</f>
        <v>225.91</v>
      </c>
      <c r="X28" s="803">
        <f>SUM(X24:X27)+U30</f>
        <v>807.02</v>
      </c>
      <c r="AZ28" s="717"/>
      <c r="BB28" s="733"/>
      <c r="BC28" s="995"/>
      <c r="BD28" s="717"/>
      <c r="BE28" s="717"/>
      <c r="BF28" s="717"/>
      <c r="BG28" s="717"/>
      <c r="BH28" s="717"/>
      <c r="BI28" s="717"/>
      <c r="BJ28" s="717"/>
      <c r="BK28" s="717"/>
      <c r="BL28" s="717"/>
      <c r="BM28" s="717"/>
      <c r="BN28" s="717"/>
      <c r="BO28" s="717"/>
      <c r="BP28" s="717"/>
      <c r="BQ28" s="717"/>
      <c r="BR28" s="717"/>
      <c r="BS28" s="717"/>
      <c r="BT28" s="717"/>
      <c r="BU28" s="717"/>
      <c r="BV28" s="717"/>
      <c r="BW28" s="717"/>
      <c r="BX28" s="717"/>
      <c r="BY28" s="717"/>
      <c r="BZ28" s="717"/>
      <c r="CA28" s="717"/>
      <c r="CB28" s="717"/>
      <c r="CC28" s="717"/>
      <c r="CD28" s="717"/>
      <c r="CE28" s="717"/>
      <c r="CF28" s="717"/>
      <c r="CG28" s="717"/>
      <c r="CH28" s="717"/>
      <c r="CI28" s="717"/>
      <c r="CJ28" s="717"/>
      <c r="CK28" s="717"/>
      <c r="CL28" s="717"/>
      <c r="CM28" s="717"/>
      <c r="CN28" s="717"/>
      <c r="CO28" s="717"/>
      <c r="CP28" s="717"/>
      <c r="CQ28" s="717"/>
      <c r="CR28" s="717"/>
      <c r="CS28" s="717"/>
      <c r="CT28" s="717"/>
      <c r="CU28" s="717"/>
      <c r="CV28" s="717"/>
      <c r="CW28" s="717"/>
      <c r="CX28" s="717"/>
      <c r="CY28" s="717"/>
      <c r="CZ28" s="717"/>
      <c r="DA28" s="717"/>
      <c r="DB28" s="717"/>
      <c r="DC28" s="717"/>
      <c r="DD28" s="717"/>
      <c r="DE28" s="717"/>
      <c r="DF28" s="717"/>
      <c r="DG28" s="717"/>
      <c r="DH28" s="717"/>
      <c r="DI28" s="717"/>
      <c r="DJ28" s="717"/>
      <c r="DK28" s="717"/>
      <c r="DL28" s="717"/>
      <c r="DM28" s="717"/>
      <c r="DO28" s="731"/>
      <c r="DP28" s="731"/>
      <c r="DQ28" s="717"/>
      <c r="DR28" s="717"/>
      <c r="DS28" s="717"/>
      <c r="DT28" s="717"/>
      <c r="DU28" s="717"/>
      <c r="DV28" s="717"/>
      <c r="DW28" s="717"/>
      <c r="DX28" s="717"/>
      <c r="DY28" s="717"/>
      <c r="DZ28" s="717"/>
      <c r="EA28" s="723"/>
      <c r="EB28" s="737"/>
      <c r="EC28" s="723"/>
      <c r="ED28" s="742"/>
      <c r="EE28" s="742"/>
      <c r="EF28" s="757"/>
      <c r="EG28" s="742"/>
      <c r="EH28" s="742"/>
      <c r="EI28" s="723"/>
      <c r="EJ28" s="723"/>
      <c r="EK28" s="723"/>
      <c r="EL28" s="723"/>
      <c r="EM28" s="723"/>
      <c r="EN28" s="723"/>
      <c r="EO28" s="723"/>
      <c r="EP28" s="723"/>
      <c r="EQ28" s="717"/>
      <c r="ER28" s="717"/>
      <c r="ES28" s="717"/>
      <c r="ET28" s="717"/>
      <c r="EU28" s="717"/>
      <c r="EV28" s="717"/>
      <c r="EW28" s="717"/>
      <c r="EX28" s="717"/>
      <c r="EY28" s="717"/>
      <c r="EZ28" s="717"/>
      <c r="FA28" s="717"/>
      <c r="FB28" s="717"/>
      <c r="FC28" s="717"/>
      <c r="FD28" s="717"/>
      <c r="FE28" s="717"/>
      <c r="FF28" s="717"/>
      <c r="FG28" s="717"/>
      <c r="FH28" s="717"/>
      <c r="FI28" s="717"/>
      <c r="FJ28" s="717"/>
      <c r="FK28" s="717"/>
      <c r="FL28" s="717"/>
      <c r="FM28" s="717"/>
      <c r="FN28" s="717"/>
      <c r="FO28" s="717"/>
      <c r="FP28" s="717"/>
      <c r="FQ28" s="717"/>
      <c r="FR28" s="717"/>
      <c r="FS28" s="717"/>
      <c r="FT28" s="717"/>
      <c r="FU28" s="717"/>
      <c r="FV28" s="717"/>
      <c r="FW28" s="717"/>
      <c r="FX28" s="717"/>
      <c r="FY28" s="717"/>
      <c r="FZ28" s="717"/>
      <c r="GA28" s="717"/>
      <c r="GB28" s="717"/>
      <c r="GC28" s="717"/>
      <c r="GD28" s="717"/>
      <c r="GE28" s="717"/>
      <c r="GF28" s="717"/>
      <c r="GG28" s="717"/>
      <c r="GH28" s="717"/>
      <c r="GI28" s="717"/>
      <c r="GJ28" s="717"/>
      <c r="GK28" s="717"/>
      <c r="GL28" s="717"/>
      <c r="GM28" s="717"/>
      <c r="GN28" s="717"/>
      <c r="GO28" s="717"/>
      <c r="GP28" s="717"/>
      <c r="GQ28" s="717"/>
      <c r="GR28" s="717"/>
      <c r="GS28" s="717"/>
      <c r="GT28" s="717"/>
      <c r="GU28" s="717"/>
      <c r="GV28" s="717"/>
      <c r="GW28" s="717"/>
      <c r="GX28" s="717"/>
      <c r="GY28" s="717"/>
      <c r="GZ28" s="717"/>
      <c r="HA28" s="717"/>
      <c r="HB28" s="717"/>
      <c r="HC28" s="717"/>
      <c r="HD28" s="717"/>
      <c r="HE28" s="717"/>
      <c r="HF28" s="717"/>
      <c r="HG28" s="717"/>
      <c r="HH28" s="717"/>
      <c r="HI28" s="717"/>
      <c r="HJ28" s="717"/>
      <c r="HK28" s="717"/>
      <c r="HL28" s="717"/>
      <c r="HM28" s="717"/>
      <c r="HN28" s="717"/>
      <c r="HO28" s="717"/>
      <c r="HP28" s="717"/>
      <c r="HQ28" s="717"/>
      <c r="HR28" s="717"/>
      <c r="HS28" s="717"/>
      <c r="HT28" s="717"/>
      <c r="HU28" s="717"/>
      <c r="HV28" s="717"/>
      <c r="HW28" s="717"/>
      <c r="HX28" s="717"/>
      <c r="HY28" s="717"/>
      <c r="HZ28" s="717"/>
      <c r="IA28" s="717"/>
      <c r="IB28" s="717"/>
      <c r="IC28" s="717"/>
      <c r="ID28" s="717"/>
      <c r="IE28" s="717"/>
      <c r="IF28" s="717"/>
      <c r="IG28" s="717"/>
      <c r="IH28" s="717"/>
      <c r="II28" s="717"/>
      <c r="IJ28" s="717"/>
      <c r="IK28" s="717"/>
      <c r="IL28" s="717"/>
      <c r="IM28" s="717"/>
      <c r="IN28" s="717"/>
      <c r="IO28" s="717"/>
      <c r="IP28" s="717"/>
      <c r="IQ28" s="717"/>
      <c r="IR28" s="717"/>
      <c r="IS28" s="717"/>
      <c r="IT28" s="717"/>
      <c r="IU28" s="717"/>
      <c r="IV28" s="717"/>
      <c r="IW28" s="717"/>
      <c r="IX28" s="717"/>
      <c r="IY28" s="717"/>
      <c r="IZ28" s="717"/>
      <c r="JA28" s="717"/>
      <c r="JB28" s="717"/>
      <c r="JC28" s="717"/>
      <c r="JD28" s="717"/>
      <c r="JE28" s="717"/>
      <c r="JF28" s="717"/>
      <c r="JG28" s="717"/>
      <c r="JH28" s="717"/>
      <c r="JI28" s="717"/>
      <c r="JJ28" s="717"/>
      <c r="JK28" s="717"/>
      <c r="JL28" s="717"/>
      <c r="JM28" s="717"/>
      <c r="JN28" s="717"/>
      <c r="JO28" s="717"/>
      <c r="JP28" s="717"/>
      <c r="JQ28" s="717"/>
      <c r="JR28" s="717"/>
      <c r="JS28" s="717"/>
      <c r="JT28" s="717"/>
      <c r="JU28" s="717"/>
      <c r="JV28" s="717"/>
      <c r="JW28" s="717"/>
      <c r="JX28" s="717"/>
      <c r="JY28" s="717"/>
      <c r="JZ28" s="717"/>
      <c r="KA28" s="717"/>
      <c r="KB28" s="717"/>
      <c r="KC28" s="717"/>
      <c r="KD28" s="717"/>
      <c r="KE28" s="717"/>
      <c r="KF28" s="717"/>
      <c r="KG28" s="717"/>
      <c r="KH28" s="717"/>
      <c r="KI28" s="717"/>
      <c r="KJ28" s="717"/>
      <c r="KK28" s="717"/>
      <c r="KL28" s="717"/>
      <c r="KM28" s="717"/>
      <c r="KN28" s="717"/>
      <c r="KO28" s="717"/>
      <c r="KP28" s="717"/>
      <c r="KQ28" s="717"/>
      <c r="KR28" s="717"/>
      <c r="KS28" s="717"/>
      <c r="KT28" s="717"/>
      <c r="KU28" s="717"/>
      <c r="KV28" s="717"/>
      <c r="KW28" s="717"/>
      <c r="KX28" s="717"/>
      <c r="KY28" s="717"/>
      <c r="KZ28" s="717"/>
      <c r="LA28" s="717"/>
      <c r="LB28" s="717"/>
      <c r="LC28" s="717"/>
      <c r="LD28" s="717"/>
      <c r="LE28" s="717"/>
      <c r="LF28" s="717"/>
      <c r="LG28" s="717"/>
      <c r="LH28" s="717"/>
      <c r="LI28" s="717"/>
      <c r="LJ28" s="717"/>
      <c r="LK28" s="717"/>
      <c r="LL28" s="717"/>
      <c r="LM28" s="717"/>
      <c r="LN28" s="717"/>
      <c r="LO28" s="717"/>
      <c r="LP28" s="717"/>
      <c r="LQ28" s="717"/>
      <c r="LR28" s="717"/>
      <c r="LS28" s="717"/>
      <c r="LT28" s="717"/>
      <c r="LU28" s="717"/>
      <c r="LV28" s="717"/>
      <c r="LW28" s="717"/>
      <c r="LX28" s="717"/>
      <c r="LY28" s="717"/>
      <c r="LZ28" s="717"/>
      <c r="MA28" s="717"/>
      <c r="MB28" s="717"/>
      <c r="MC28" s="717"/>
      <c r="MD28" s="717"/>
      <c r="ME28" s="717"/>
      <c r="MF28" s="717"/>
      <c r="MG28" s="717"/>
      <c r="MH28" s="717"/>
      <c r="MI28" s="717"/>
      <c r="MJ28" s="717"/>
      <c r="MK28" s="717"/>
      <c r="ML28" s="717"/>
      <c r="MM28" s="717"/>
      <c r="MN28" s="717"/>
      <c r="MO28" s="717"/>
      <c r="MP28" s="717"/>
      <c r="MQ28" s="717"/>
      <c r="MR28" s="717"/>
      <c r="MS28" s="717"/>
      <c r="MT28" s="717"/>
    </row>
    <row r="29" spans="2:358">
      <c r="B29" s="751"/>
      <c r="C29" s="752" t="s">
        <v>51</v>
      </c>
      <c r="D29" s="753"/>
      <c r="E29" s="754">
        <v>10.8</v>
      </c>
      <c r="F29" s="754">
        <v>32.400000000000006</v>
      </c>
      <c r="G29" s="760" t="s">
        <v>224</v>
      </c>
      <c r="H29" s="754">
        <v>225.91</v>
      </c>
      <c r="I29" s="754">
        <v>807.02</v>
      </c>
      <c r="R29" s="736" t="str">
        <f>TaxRate!E4</f>
        <v>SDI</v>
      </c>
      <c r="T29" s="793">
        <f>+PRCalculator!P14</f>
        <v>10.8</v>
      </c>
      <c r="U29" s="761">
        <f>+T29+Entry1!AC1</f>
        <v>32.400000000000006</v>
      </c>
      <c r="V29" s="801" t="s">
        <v>224</v>
      </c>
      <c r="W29" s="804">
        <f>+W28</f>
        <v>225.91</v>
      </c>
      <c r="X29" s="804">
        <f>+X28</f>
        <v>807.02</v>
      </c>
      <c r="AZ29" s="717"/>
      <c r="BB29" s="733"/>
      <c r="BC29" s="995"/>
      <c r="BD29" s="717"/>
      <c r="BE29" s="717"/>
      <c r="BF29" s="717"/>
      <c r="BG29" s="717"/>
      <c r="BH29" s="717"/>
      <c r="BI29" s="717"/>
      <c r="BJ29" s="717"/>
      <c r="BK29" s="717"/>
      <c r="BL29" s="717"/>
      <c r="BM29" s="717"/>
      <c r="BN29" s="717"/>
      <c r="BO29" s="717"/>
      <c r="BP29" s="717"/>
      <c r="BQ29" s="717"/>
      <c r="BR29" s="717"/>
      <c r="BS29" s="717"/>
      <c r="BT29" s="717"/>
      <c r="BU29" s="717"/>
      <c r="BV29" s="717"/>
      <c r="BW29" s="717"/>
      <c r="BX29" s="717"/>
      <c r="BY29" s="717"/>
      <c r="BZ29" s="717"/>
      <c r="CA29" s="717"/>
      <c r="CB29" s="717"/>
      <c r="CC29" s="717"/>
      <c r="CD29" s="717"/>
      <c r="CE29" s="717"/>
      <c r="CF29" s="717"/>
      <c r="CG29" s="717"/>
      <c r="CH29" s="717"/>
      <c r="CI29" s="717"/>
      <c r="CJ29" s="717"/>
      <c r="CK29" s="717"/>
      <c r="CL29" s="717"/>
      <c r="CM29" s="717"/>
      <c r="CN29" s="717"/>
      <c r="CO29" s="717"/>
      <c r="CP29" s="717"/>
      <c r="CQ29" s="717"/>
      <c r="CR29" s="717"/>
      <c r="CS29" s="717"/>
      <c r="CT29" s="717"/>
      <c r="CU29" s="717"/>
      <c r="CV29" s="717"/>
      <c r="CW29" s="717"/>
      <c r="CX29" s="717"/>
      <c r="CY29" s="717"/>
      <c r="CZ29" s="717"/>
      <c r="DA29" s="717"/>
      <c r="DB29" s="717"/>
      <c r="DC29" s="717"/>
      <c r="DD29" s="717"/>
      <c r="DE29" s="717"/>
      <c r="DF29" s="717"/>
      <c r="DG29" s="717"/>
      <c r="DH29" s="717"/>
      <c r="DI29" s="717"/>
      <c r="DJ29" s="717"/>
      <c r="DK29" s="717"/>
      <c r="DL29" s="717"/>
      <c r="DM29" s="717"/>
      <c r="DO29" s="731"/>
      <c r="DP29" s="731"/>
      <c r="DQ29" s="717"/>
      <c r="DR29" s="717"/>
      <c r="DS29" s="717"/>
      <c r="DT29" s="717"/>
      <c r="DU29" s="717"/>
      <c r="DV29" s="717"/>
      <c r="DW29" s="717"/>
      <c r="DX29" s="717"/>
      <c r="DY29" s="717"/>
      <c r="DZ29" s="717"/>
      <c r="EA29" s="723"/>
      <c r="EB29" s="737"/>
      <c r="EC29" s="723"/>
      <c r="ED29" s="742"/>
      <c r="EE29" s="742"/>
      <c r="EF29" s="762"/>
      <c r="EG29" s="742"/>
      <c r="EH29" s="742"/>
      <c r="EI29" s="723"/>
      <c r="EJ29" s="723"/>
      <c r="EK29" s="723"/>
      <c r="EL29" s="723"/>
      <c r="EM29" s="723"/>
      <c r="EN29" s="723"/>
      <c r="EO29" s="723"/>
      <c r="EP29" s="723"/>
      <c r="EQ29" s="717"/>
      <c r="ER29" s="717"/>
      <c r="ES29" s="717"/>
      <c r="ET29" s="717"/>
      <c r="EU29" s="717"/>
      <c r="EV29" s="717"/>
      <c r="EW29" s="717"/>
      <c r="EX29" s="717"/>
      <c r="EY29" s="717"/>
      <c r="EZ29" s="717"/>
      <c r="FA29" s="717"/>
      <c r="FB29" s="717"/>
      <c r="FC29" s="717"/>
      <c r="FD29" s="717"/>
      <c r="FE29" s="717"/>
      <c r="FF29" s="717"/>
      <c r="FG29" s="717"/>
      <c r="FH29" s="717"/>
      <c r="FI29" s="717"/>
      <c r="FJ29" s="717"/>
      <c r="FK29" s="717"/>
      <c r="FL29" s="717"/>
      <c r="FM29" s="717"/>
      <c r="FN29" s="717"/>
      <c r="FO29" s="717"/>
      <c r="FP29" s="717"/>
      <c r="FQ29" s="717"/>
      <c r="FR29" s="717"/>
      <c r="FS29" s="717"/>
      <c r="FT29" s="717"/>
      <c r="FU29" s="717"/>
      <c r="FV29" s="717"/>
      <c r="FW29" s="717"/>
      <c r="FX29" s="717"/>
      <c r="FY29" s="717"/>
      <c r="FZ29" s="717"/>
      <c r="GA29" s="717"/>
      <c r="GB29" s="717"/>
      <c r="GC29" s="717"/>
      <c r="GD29" s="717"/>
      <c r="GE29" s="717"/>
      <c r="GF29" s="717"/>
      <c r="GG29" s="717"/>
      <c r="GH29" s="717"/>
      <c r="GI29" s="717"/>
      <c r="GJ29" s="717"/>
      <c r="GK29" s="717"/>
      <c r="GL29" s="717"/>
      <c r="GM29" s="717"/>
      <c r="GN29" s="717"/>
      <c r="GO29" s="717"/>
      <c r="GP29" s="717"/>
      <c r="GQ29" s="717"/>
      <c r="GR29" s="717"/>
      <c r="GS29" s="717"/>
      <c r="GT29" s="717"/>
      <c r="GU29" s="717"/>
      <c r="GV29" s="717"/>
      <c r="GW29" s="717"/>
      <c r="GX29" s="717"/>
      <c r="GY29" s="717"/>
      <c r="GZ29" s="717"/>
      <c r="HA29" s="717"/>
      <c r="HB29" s="717"/>
      <c r="HC29" s="717"/>
      <c r="HD29" s="717"/>
      <c r="HE29" s="717"/>
      <c r="HF29" s="717"/>
      <c r="HG29" s="717"/>
      <c r="HH29" s="717"/>
      <c r="HI29" s="717"/>
      <c r="HJ29" s="717"/>
      <c r="HK29" s="717"/>
      <c r="HL29" s="717"/>
      <c r="HM29" s="717"/>
      <c r="HN29" s="717"/>
      <c r="HO29" s="717"/>
      <c r="HP29" s="717"/>
      <c r="HQ29" s="717"/>
      <c r="HR29" s="717"/>
      <c r="HS29" s="717"/>
      <c r="HT29" s="717"/>
      <c r="HU29" s="717"/>
      <c r="HV29" s="717"/>
      <c r="HW29" s="717"/>
      <c r="HX29" s="717"/>
      <c r="HY29" s="717"/>
      <c r="HZ29" s="717"/>
      <c r="IA29" s="717"/>
      <c r="IB29" s="717"/>
      <c r="IC29" s="717"/>
      <c r="ID29" s="717"/>
      <c r="IE29" s="717"/>
      <c r="IF29" s="717"/>
      <c r="IG29" s="717"/>
      <c r="IH29" s="717"/>
      <c r="II29" s="717"/>
      <c r="IJ29" s="717"/>
      <c r="IK29" s="717"/>
      <c r="IL29" s="717"/>
      <c r="IM29" s="717"/>
      <c r="IN29" s="717"/>
      <c r="IO29" s="717"/>
      <c r="IP29" s="717"/>
      <c r="IQ29" s="717"/>
      <c r="IR29" s="717"/>
      <c r="IS29" s="717"/>
      <c r="IT29" s="717"/>
      <c r="IU29" s="717"/>
      <c r="IV29" s="717"/>
      <c r="IW29" s="717"/>
      <c r="IX29" s="717"/>
      <c r="IY29" s="717"/>
      <c r="IZ29" s="717"/>
      <c r="JA29" s="717"/>
      <c r="JB29" s="717"/>
      <c r="JC29" s="717"/>
      <c r="JD29" s="717"/>
      <c r="JE29" s="717"/>
      <c r="JF29" s="717"/>
      <c r="JG29" s="717"/>
      <c r="JH29" s="717"/>
      <c r="JI29" s="717"/>
      <c r="JJ29" s="717"/>
      <c r="JK29" s="717"/>
      <c r="JL29" s="717"/>
      <c r="JM29" s="717"/>
      <c r="JN29" s="717"/>
      <c r="JO29" s="717"/>
      <c r="JP29" s="717"/>
      <c r="JQ29" s="717"/>
      <c r="JR29" s="717"/>
      <c r="JS29" s="717"/>
      <c r="JT29" s="717"/>
      <c r="JU29" s="717"/>
      <c r="JV29" s="717"/>
      <c r="JW29" s="717"/>
      <c r="JX29" s="717"/>
      <c r="JY29" s="717"/>
      <c r="JZ29" s="717"/>
      <c r="KA29" s="717"/>
      <c r="KB29" s="717"/>
      <c r="KC29" s="717"/>
      <c r="KD29" s="717"/>
      <c r="KE29" s="717"/>
      <c r="KF29" s="717"/>
      <c r="KG29" s="717"/>
      <c r="KH29" s="717"/>
      <c r="KI29" s="717"/>
      <c r="KJ29" s="717"/>
      <c r="KK29" s="717"/>
      <c r="KL29" s="717"/>
      <c r="KM29" s="717"/>
      <c r="KN29" s="717"/>
      <c r="KO29" s="717"/>
      <c r="KP29" s="717"/>
      <c r="KQ29" s="717"/>
      <c r="KR29" s="717"/>
      <c r="KS29" s="717"/>
      <c r="KT29" s="717"/>
      <c r="KU29" s="717"/>
      <c r="KV29" s="717"/>
      <c r="KW29" s="717"/>
      <c r="KX29" s="717"/>
      <c r="KY29" s="717"/>
      <c r="KZ29" s="717"/>
      <c r="LA29" s="717"/>
      <c r="LB29" s="717"/>
      <c r="LC29" s="717"/>
      <c r="LD29" s="717"/>
      <c r="LE29" s="717"/>
      <c r="LF29" s="717"/>
      <c r="LG29" s="717"/>
      <c r="LH29" s="717"/>
      <c r="LI29" s="717"/>
      <c r="LJ29" s="717"/>
      <c r="LK29" s="717"/>
      <c r="LL29" s="717"/>
      <c r="LM29" s="717"/>
      <c r="LN29" s="717"/>
      <c r="LO29" s="717"/>
      <c r="LP29" s="717"/>
      <c r="LQ29" s="717"/>
      <c r="LR29" s="717"/>
      <c r="LS29" s="717"/>
      <c r="LT29" s="717"/>
      <c r="LU29" s="717"/>
      <c r="LV29" s="717"/>
      <c r="LW29" s="717"/>
      <c r="LX29" s="717"/>
      <c r="LY29" s="717"/>
      <c r="LZ29" s="717"/>
      <c r="MA29" s="717"/>
      <c r="MB29" s="717"/>
      <c r="MC29" s="717"/>
      <c r="MD29" s="717"/>
      <c r="ME29" s="717"/>
      <c r="MF29" s="717"/>
      <c r="MG29" s="717"/>
      <c r="MH29" s="717"/>
      <c r="MI29" s="717"/>
      <c r="MJ29" s="717"/>
      <c r="MK29" s="717"/>
      <c r="ML29" s="717"/>
      <c r="MM29" s="717"/>
      <c r="MN29" s="717"/>
      <c r="MO29" s="717"/>
      <c r="MP29" s="717"/>
      <c r="MQ29" s="717"/>
      <c r="MR29" s="717"/>
      <c r="MS29" s="717"/>
      <c r="MT29" s="717"/>
    </row>
    <row r="30" spans="2:358">
      <c r="B30" s="763"/>
      <c r="C30" s="764" t="s">
        <v>223</v>
      </c>
      <c r="D30" s="765"/>
      <c r="E30" s="766">
        <v>225.91</v>
      </c>
      <c r="F30" s="766">
        <v>807.02</v>
      </c>
      <c r="G30" s="755" t="s">
        <v>156</v>
      </c>
      <c r="H30" s="766">
        <v>854.09</v>
      </c>
      <c r="I30" s="766">
        <v>2432.98</v>
      </c>
      <c r="R30" s="736" t="s">
        <v>223</v>
      </c>
      <c r="T30" s="794">
        <f>SUM(T25:T29)</f>
        <v>225.91</v>
      </c>
      <c r="U30" s="767">
        <f>SUM(U25:U29)</f>
        <v>807.02</v>
      </c>
      <c r="V30" s="800" t="s">
        <v>156</v>
      </c>
      <c r="W30" s="794">
        <f>+T24-W29</f>
        <v>854.09</v>
      </c>
      <c r="X30" s="794">
        <f>+U24-X29</f>
        <v>2432.98</v>
      </c>
      <c r="AZ30" s="717"/>
      <c r="BA30" s="732"/>
      <c r="BB30" s="733"/>
      <c r="BC30" s="995"/>
      <c r="BD30" s="717"/>
      <c r="BE30" s="717"/>
      <c r="BF30" s="717"/>
      <c r="BG30" s="717"/>
      <c r="BH30" s="717"/>
      <c r="BI30" s="717"/>
      <c r="BJ30" s="717"/>
      <c r="BK30" s="717"/>
      <c r="BL30" s="717"/>
      <c r="BM30" s="717"/>
      <c r="BN30" s="717"/>
      <c r="BO30" s="717"/>
      <c r="BP30" s="717"/>
      <c r="BQ30" s="717"/>
      <c r="BR30" s="717"/>
      <c r="BS30" s="717"/>
      <c r="BT30" s="717"/>
      <c r="BU30" s="717"/>
      <c r="BV30" s="717"/>
      <c r="BW30" s="717"/>
      <c r="BX30" s="717"/>
      <c r="BY30" s="717"/>
      <c r="BZ30" s="717"/>
      <c r="CA30" s="717"/>
      <c r="CB30" s="717"/>
      <c r="CC30" s="717"/>
      <c r="CD30" s="717"/>
      <c r="CE30" s="717"/>
      <c r="CF30" s="717"/>
      <c r="CG30" s="717"/>
      <c r="CH30" s="717"/>
      <c r="CI30" s="717"/>
      <c r="CJ30" s="717"/>
      <c r="CK30" s="717"/>
      <c r="CL30" s="717"/>
      <c r="CM30" s="717"/>
      <c r="CN30" s="717"/>
      <c r="CO30" s="717"/>
      <c r="CP30" s="717"/>
      <c r="CQ30" s="717"/>
      <c r="CR30" s="717"/>
      <c r="CS30" s="717"/>
      <c r="CT30" s="717"/>
      <c r="CU30" s="717"/>
      <c r="CV30" s="717"/>
      <c r="CW30" s="717"/>
      <c r="CX30" s="717"/>
      <c r="CY30" s="717"/>
      <c r="CZ30" s="717"/>
      <c r="DA30" s="717"/>
      <c r="DB30" s="717"/>
      <c r="DC30" s="717"/>
      <c r="DD30" s="717"/>
      <c r="DE30" s="717"/>
      <c r="DF30" s="717"/>
      <c r="DG30" s="717"/>
      <c r="DH30" s="717"/>
      <c r="DI30" s="717"/>
      <c r="DJ30" s="717"/>
      <c r="DK30" s="717"/>
      <c r="DL30" s="717"/>
      <c r="DM30" s="717"/>
      <c r="DO30" s="731"/>
      <c r="DP30" s="731"/>
      <c r="DQ30" s="717"/>
      <c r="DR30" s="717"/>
      <c r="DS30" s="717"/>
      <c r="DT30" s="717"/>
      <c r="DU30" s="717"/>
      <c r="DV30" s="717"/>
      <c r="DW30" s="717"/>
      <c r="DX30" s="717"/>
      <c r="DY30" s="717"/>
      <c r="DZ30" s="717"/>
      <c r="EA30" s="723"/>
      <c r="EB30" s="737"/>
      <c r="EC30" s="723"/>
      <c r="ED30" s="768"/>
      <c r="EE30" s="768"/>
      <c r="EF30" s="757"/>
      <c r="EG30" s="768"/>
      <c r="EH30" s="768"/>
      <c r="EI30" s="723"/>
      <c r="EJ30" s="723"/>
      <c r="EK30" s="723"/>
      <c r="EL30" s="723"/>
      <c r="EM30" s="723"/>
      <c r="EN30" s="723"/>
      <c r="EO30" s="723"/>
      <c r="EP30" s="723"/>
      <c r="EQ30" s="717"/>
      <c r="ER30" s="717"/>
      <c r="ES30" s="717"/>
      <c r="ET30" s="717"/>
      <c r="EU30" s="717"/>
      <c r="EV30" s="717"/>
      <c r="EW30" s="717"/>
      <c r="EX30" s="717"/>
      <c r="EY30" s="717"/>
      <c r="EZ30" s="717"/>
      <c r="FA30" s="717"/>
      <c r="FB30" s="717"/>
      <c r="FC30" s="717"/>
      <c r="FD30" s="717"/>
      <c r="FE30" s="717"/>
      <c r="FF30" s="717"/>
      <c r="FG30" s="717"/>
      <c r="FH30" s="717"/>
      <c r="FI30" s="717"/>
      <c r="FJ30" s="717"/>
      <c r="FK30" s="717"/>
      <c r="FL30" s="717"/>
      <c r="FM30" s="717"/>
      <c r="FN30" s="717"/>
      <c r="FO30" s="717"/>
      <c r="FP30" s="717"/>
      <c r="FQ30" s="717"/>
      <c r="FR30" s="717"/>
      <c r="FS30" s="717"/>
      <c r="FT30" s="717"/>
      <c r="FU30" s="717"/>
      <c r="FV30" s="717"/>
      <c r="FW30" s="717"/>
      <c r="FX30" s="717"/>
      <c r="FY30" s="717"/>
      <c r="FZ30" s="717"/>
      <c r="GA30" s="717"/>
      <c r="GB30" s="717"/>
      <c r="GC30" s="717"/>
      <c r="GD30" s="717"/>
      <c r="GE30" s="717"/>
      <c r="GF30" s="717"/>
      <c r="GG30" s="717"/>
      <c r="GH30" s="717"/>
      <c r="GI30" s="717"/>
      <c r="GJ30" s="717"/>
      <c r="GK30" s="717"/>
      <c r="GL30" s="717"/>
      <c r="GM30" s="717"/>
      <c r="GN30" s="717"/>
      <c r="GO30" s="717"/>
      <c r="GP30" s="717"/>
      <c r="GQ30" s="717"/>
      <c r="GR30" s="717"/>
      <c r="GS30" s="717"/>
      <c r="GT30" s="717"/>
      <c r="GU30" s="717"/>
      <c r="GV30" s="717"/>
      <c r="GW30" s="717"/>
      <c r="GX30" s="717"/>
      <c r="GY30" s="717"/>
      <c r="GZ30" s="717"/>
      <c r="HA30" s="717"/>
      <c r="HB30" s="717"/>
      <c r="HC30" s="717"/>
      <c r="HD30" s="717"/>
      <c r="HE30" s="717"/>
      <c r="HF30" s="717"/>
      <c r="HG30" s="717"/>
      <c r="HH30" s="717"/>
      <c r="HI30" s="717"/>
      <c r="HJ30" s="717"/>
      <c r="HK30" s="717"/>
      <c r="HL30" s="717"/>
      <c r="HM30" s="717"/>
      <c r="HN30" s="717"/>
      <c r="HO30" s="717"/>
      <c r="HP30" s="717"/>
      <c r="HQ30" s="717"/>
      <c r="HR30" s="717"/>
      <c r="HS30" s="717"/>
      <c r="HT30" s="717"/>
      <c r="HU30" s="717"/>
      <c r="HV30" s="717"/>
      <c r="HW30" s="717"/>
      <c r="HX30" s="717"/>
      <c r="HY30" s="717"/>
      <c r="HZ30" s="717"/>
      <c r="IA30" s="717"/>
      <c r="IB30" s="717"/>
      <c r="IC30" s="717"/>
      <c r="ID30" s="717"/>
      <c r="IE30" s="717"/>
      <c r="IF30" s="717"/>
      <c r="IG30" s="717"/>
      <c r="IH30" s="717"/>
      <c r="II30" s="717"/>
      <c r="IJ30" s="717"/>
      <c r="IK30" s="717"/>
      <c r="IL30" s="717"/>
      <c r="IM30" s="717"/>
      <c r="IN30" s="717"/>
      <c r="IO30" s="717"/>
      <c r="IP30" s="717"/>
      <c r="IQ30" s="717"/>
      <c r="IR30" s="717"/>
      <c r="IS30" s="717"/>
      <c r="IT30" s="717"/>
      <c r="IU30" s="717"/>
      <c r="IV30" s="717"/>
      <c r="IW30" s="717"/>
      <c r="IX30" s="717"/>
      <c r="IY30" s="717"/>
      <c r="IZ30" s="717"/>
      <c r="JA30" s="717"/>
      <c r="JB30" s="717"/>
      <c r="JC30" s="717"/>
      <c r="JD30" s="717"/>
      <c r="JE30" s="717"/>
      <c r="JF30" s="717"/>
      <c r="JG30" s="717"/>
      <c r="JH30" s="717"/>
      <c r="JI30" s="717"/>
      <c r="JJ30" s="717"/>
      <c r="JK30" s="717"/>
      <c r="JL30" s="717"/>
      <c r="JM30" s="717"/>
      <c r="JN30" s="717"/>
      <c r="JO30" s="717"/>
      <c r="JP30" s="717"/>
      <c r="JQ30" s="717"/>
      <c r="JR30" s="717"/>
      <c r="JS30" s="717"/>
      <c r="JT30" s="717"/>
      <c r="JU30" s="717"/>
      <c r="JV30" s="717"/>
      <c r="JW30" s="717"/>
      <c r="JX30" s="717"/>
      <c r="JY30" s="717"/>
      <c r="JZ30" s="717"/>
      <c r="KA30" s="717"/>
      <c r="KB30" s="717"/>
      <c r="KC30" s="717"/>
      <c r="KD30" s="717"/>
      <c r="KE30" s="717"/>
      <c r="KF30" s="717"/>
      <c r="KG30" s="717"/>
      <c r="KH30" s="717"/>
      <c r="KI30" s="717"/>
      <c r="KJ30" s="717"/>
      <c r="KK30" s="717"/>
      <c r="KL30" s="717"/>
      <c r="KM30" s="717"/>
      <c r="KN30" s="717"/>
      <c r="KO30" s="717"/>
      <c r="KP30" s="717"/>
      <c r="KQ30" s="717"/>
      <c r="KR30" s="717"/>
      <c r="KS30" s="717"/>
      <c r="KT30" s="717"/>
      <c r="KU30" s="717"/>
      <c r="KV30" s="717"/>
      <c r="KW30" s="717"/>
      <c r="KX30" s="717"/>
      <c r="KY30" s="717"/>
      <c r="KZ30" s="717"/>
      <c r="LA30" s="717"/>
      <c r="LB30" s="717"/>
      <c r="LC30" s="717"/>
      <c r="LD30" s="717"/>
      <c r="LE30" s="717"/>
      <c r="LF30" s="717"/>
      <c r="LG30" s="717"/>
      <c r="LH30" s="717"/>
      <c r="LI30" s="717"/>
      <c r="LJ30" s="717"/>
      <c r="LK30" s="717"/>
      <c r="LL30" s="717"/>
      <c r="LM30" s="717"/>
      <c r="LN30" s="717"/>
      <c r="LO30" s="717"/>
      <c r="LP30" s="717"/>
      <c r="LQ30" s="717"/>
      <c r="LR30" s="717"/>
      <c r="LS30" s="717"/>
      <c r="LT30" s="717"/>
      <c r="LU30" s="717"/>
      <c r="LV30" s="717"/>
      <c r="LW30" s="717"/>
      <c r="LX30" s="717"/>
      <c r="LY30" s="717"/>
      <c r="LZ30" s="717"/>
      <c r="MA30" s="717"/>
      <c r="MB30" s="717"/>
      <c r="MC30" s="717"/>
      <c r="MD30" s="717"/>
      <c r="ME30" s="717"/>
      <c r="MF30" s="717"/>
      <c r="MG30" s="717"/>
      <c r="MH30" s="717"/>
      <c r="MI30" s="717"/>
      <c r="MJ30" s="717"/>
      <c r="MK30" s="717"/>
      <c r="ML30" s="717"/>
      <c r="MM30" s="717"/>
      <c r="MN30" s="717"/>
      <c r="MO30" s="717"/>
      <c r="MP30" s="717"/>
      <c r="MQ30" s="717"/>
      <c r="MR30" s="717"/>
      <c r="MS30" s="717"/>
      <c r="MT30" s="717"/>
    </row>
    <row r="31" spans="2:358">
      <c r="AD31" s="775"/>
      <c r="AE31" s="775"/>
      <c r="AF31" s="789">
        <f>COUNT(AF32:AF41)-COUNTIF(AF32:AF41,0)</f>
        <v>1</v>
      </c>
      <c r="AZ31" s="717"/>
      <c r="BA31" s="732"/>
      <c r="BB31" s="733"/>
      <c r="BC31" s="995"/>
      <c r="BD31" s="717"/>
      <c r="BE31" s="717"/>
      <c r="BF31" s="717"/>
      <c r="BG31" s="717"/>
      <c r="BH31" s="717"/>
      <c r="BI31" s="717"/>
      <c r="BJ31" s="717"/>
      <c r="BK31" s="717"/>
      <c r="BL31" s="717"/>
      <c r="BM31" s="717"/>
      <c r="BN31" s="717"/>
      <c r="BO31" s="717"/>
      <c r="BP31" s="717"/>
      <c r="BQ31" s="717"/>
      <c r="BR31" s="717"/>
      <c r="BS31" s="717"/>
      <c r="BT31" s="717"/>
      <c r="BU31" s="717"/>
      <c r="BV31" s="717"/>
      <c r="BW31" s="717"/>
      <c r="BX31" s="717"/>
      <c r="BY31" s="717"/>
      <c r="BZ31" s="717"/>
      <c r="CA31" s="717"/>
      <c r="CB31" s="717"/>
      <c r="CC31" s="717"/>
      <c r="CD31" s="717"/>
      <c r="CE31" s="717"/>
      <c r="CF31" s="717"/>
      <c r="CG31" s="717"/>
      <c r="CH31" s="717"/>
      <c r="CI31" s="717"/>
      <c r="CJ31" s="717"/>
      <c r="CK31" s="717"/>
      <c r="CL31" s="717"/>
      <c r="CM31" s="717"/>
      <c r="CN31" s="717"/>
      <c r="CO31" s="717"/>
      <c r="CP31" s="717"/>
      <c r="CQ31" s="717"/>
      <c r="CR31" s="717"/>
      <c r="CS31" s="717"/>
      <c r="CT31" s="717"/>
      <c r="CU31" s="717"/>
      <c r="CV31" s="717"/>
      <c r="CW31" s="717"/>
      <c r="CX31" s="717"/>
      <c r="CY31" s="717"/>
      <c r="CZ31" s="717"/>
      <c r="DA31" s="717"/>
      <c r="DB31" s="717"/>
      <c r="DC31" s="717"/>
      <c r="DD31" s="717"/>
      <c r="DE31" s="717"/>
      <c r="DF31" s="717"/>
      <c r="DG31" s="717"/>
      <c r="DH31" s="717"/>
      <c r="DI31" s="717"/>
      <c r="DJ31" s="717"/>
      <c r="DK31" s="717"/>
      <c r="DL31" s="717"/>
      <c r="DM31" s="717"/>
      <c r="DO31" s="731"/>
      <c r="DP31" s="731"/>
      <c r="DQ31" s="717"/>
      <c r="DR31" s="717"/>
      <c r="DS31" s="717"/>
      <c r="DT31" s="717"/>
      <c r="DU31" s="717"/>
      <c r="DV31" s="717"/>
      <c r="DW31" s="717"/>
      <c r="DX31" s="717"/>
      <c r="DY31" s="717"/>
      <c r="DZ31" s="717"/>
      <c r="EA31" s="723"/>
      <c r="EB31" s="723"/>
      <c r="EC31" s="723"/>
      <c r="ED31" s="723"/>
      <c r="EE31" s="723"/>
      <c r="EF31" s="723"/>
      <c r="EG31" s="723"/>
      <c r="EH31" s="723"/>
      <c r="EI31" s="723"/>
      <c r="EJ31" s="723"/>
      <c r="EK31" s="723"/>
      <c r="EL31" s="723"/>
      <c r="EM31" s="723"/>
      <c r="EN31" s="723"/>
      <c r="EO31" s="723"/>
      <c r="EP31" s="723"/>
      <c r="EQ31" s="717"/>
      <c r="ER31" s="717"/>
      <c r="ES31" s="717"/>
      <c r="ET31" s="717"/>
      <c r="EU31" s="717"/>
      <c r="EV31" s="717"/>
      <c r="EW31" s="717"/>
      <c r="EX31" s="717"/>
      <c r="EY31" s="717"/>
      <c r="EZ31" s="717"/>
      <c r="FA31" s="717"/>
      <c r="FB31" s="717"/>
      <c r="FC31" s="717"/>
      <c r="FD31" s="717"/>
      <c r="FE31" s="717"/>
      <c r="FF31" s="717"/>
      <c r="FG31" s="717"/>
      <c r="FH31" s="717"/>
      <c r="FI31" s="717"/>
      <c r="FJ31" s="717"/>
      <c r="FK31" s="717"/>
      <c r="FL31" s="717"/>
      <c r="FM31" s="717"/>
      <c r="FN31" s="717"/>
      <c r="FO31" s="717"/>
      <c r="FP31" s="717"/>
      <c r="FQ31" s="717"/>
      <c r="FR31" s="717"/>
      <c r="FS31" s="717"/>
      <c r="FT31" s="717"/>
      <c r="FU31" s="717"/>
      <c r="FV31" s="717"/>
      <c r="FW31" s="717"/>
      <c r="FX31" s="717"/>
      <c r="FY31" s="717"/>
      <c r="FZ31" s="717"/>
      <c r="GA31" s="717"/>
      <c r="GB31" s="717"/>
      <c r="GC31" s="717"/>
      <c r="GD31" s="717"/>
      <c r="GE31" s="717"/>
      <c r="GF31" s="717"/>
      <c r="GG31" s="717"/>
      <c r="GH31" s="717"/>
      <c r="GI31" s="717"/>
      <c r="GJ31" s="717"/>
      <c r="GK31" s="717"/>
      <c r="GL31" s="717"/>
      <c r="GM31" s="717"/>
      <c r="GN31" s="717"/>
      <c r="GO31" s="717"/>
      <c r="GP31" s="717"/>
      <c r="GQ31" s="717"/>
      <c r="GR31" s="717"/>
      <c r="GS31" s="717"/>
      <c r="GT31" s="717"/>
      <c r="GU31" s="717"/>
      <c r="GV31" s="717"/>
      <c r="GW31" s="717"/>
      <c r="GX31" s="717"/>
      <c r="GY31" s="717"/>
      <c r="GZ31" s="717"/>
      <c r="HA31" s="717"/>
      <c r="HB31" s="717"/>
      <c r="HC31" s="717"/>
      <c r="HD31" s="717"/>
      <c r="HE31" s="717"/>
      <c r="HF31" s="717"/>
      <c r="HG31" s="717"/>
      <c r="HH31" s="717"/>
      <c r="HI31" s="717"/>
      <c r="HJ31" s="717"/>
      <c r="HK31" s="717"/>
      <c r="HL31" s="717"/>
      <c r="HM31" s="717"/>
      <c r="HN31" s="717"/>
      <c r="HO31" s="717"/>
      <c r="HP31" s="717"/>
      <c r="HQ31" s="717"/>
      <c r="HR31" s="717"/>
      <c r="HS31" s="717"/>
      <c r="HT31" s="717"/>
      <c r="HU31" s="717"/>
      <c r="HV31" s="717"/>
      <c r="HW31" s="717"/>
      <c r="HX31" s="717"/>
      <c r="HY31" s="717"/>
      <c r="HZ31" s="717"/>
      <c r="IA31" s="717"/>
      <c r="IB31" s="717"/>
      <c r="IC31" s="717"/>
      <c r="ID31" s="717"/>
      <c r="IE31" s="717"/>
      <c r="IF31" s="717"/>
      <c r="IG31" s="717"/>
      <c r="IH31" s="717"/>
      <c r="II31" s="717"/>
      <c r="IJ31" s="717"/>
      <c r="IK31" s="717"/>
      <c r="IL31" s="717"/>
      <c r="IM31" s="717"/>
      <c r="IN31" s="717"/>
      <c r="IO31" s="717"/>
      <c r="IP31" s="717"/>
      <c r="IQ31" s="717"/>
      <c r="IR31" s="717"/>
      <c r="IS31" s="717"/>
      <c r="IT31" s="717"/>
      <c r="IU31" s="717"/>
      <c r="IV31" s="717"/>
      <c r="IW31" s="717"/>
      <c r="IX31" s="717"/>
      <c r="IY31" s="717"/>
      <c r="IZ31" s="717"/>
      <c r="JA31" s="717"/>
      <c r="JB31" s="717"/>
      <c r="JC31" s="717"/>
      <c r="JD31" s="717"/>
      <c r="JE31" s="717"/>
      <c r="JF31" s="717"/>
      <c r="JG31" s="717"/>
      <c r="JH31" s="717"/>
      <c r="JI31" s="717"/>
      <c r="JJ31" s="717"/>
      <c r="JK31" s="717"/>
      <c r="JL31" s="717"/>
      <c r="JM31" s="717"/>
      <c r="JN31" s="717"/>
      <c r="JO31" s="717"/>
      <c r="JP31" s="717"/>
      <c r="JQ31" s="717"/>
      <c r="JR31" s="717"/>
      <c r="JS31" s="717"/>
      <c r="JT31" s="717"/>
      <c r="JU31" s="717"/>
      <c r="JV31" s="717"/>
      <c r="JW31" s="717"/>
      <c r="JX31" s="717"/>
      <c r="JY31" s="717"/>
      <c r="JZ31" s="717"/>
      <c r="KA31" s="717"/>
      <c r="KB31" s="717"/>
      <c r="KC31" s="717"/>
      <c r="KD31" s="717"/>
      <c r="KE31" s="717"/>
      <c r="KF31" s="717"/>
      <c r="KG31" s="717"/>
      <c r="KH31" s="717"/>
      <c r="KI31" s="717"/>
      <c r="KJ31" s="717"/>
      <c r="KK31" s="717"/>
      <c r="KL31" s="717"/>
      <c r="KM31" s="717"/>
      <c r="KN31" s="717"/>
      <c r="KO31" s="717"/>
      <c r="KP31" s="717"/>
      <c r="KQ31" s="717"/>
      <c r="KR31" s="717"/>
      <c r="KS31" s="717"/>
      <c r="KT31" s="717"/>
      <c r="KU31" s="717"/>
      <c r="KV31" s="717"/>
      <c r="KW31" s="717"/>
      <c r="KX31" s="717"/>
      <c r="KY31" s="717"/>
      <c r="KZ31" s="717"/>
      <c r="LA31" s="717"/>
      <c r="LB31" s="717"/>
      <c r="LC31" s="717"/>
      <c r="LD31" s="717"/>
      <c r="LE31" s="717"/>
      <c r="LF31" s="717"/>
      <c r="LG31" s="717"/>
      <c r="LH31" s="717"/>
      <c r="LI31" s="717"/>
      <c r="LJ31" s="717"/>
      <c r="LK31" s="717"/>
      <c r="LL31" s="717"/>
      <c r="LM31" s="717"/>
      <c r="LN31" s="717"/>
      <c r="LO31" s="717"/>
      <c r="LP31" s="717"/>
      <c r="LQ31" s="717"/>
      <c r="LR31" s="717"/>
      <c r="LS31" s="717"/>
      <c r="LT31" s="717"/>
      <c r="LU31" s="717"/>
      <c r="LV31" s="717"/>
      <c r="LW31" s="717"/>
      <c r="LX31" s="717"/>
      <c r="LY31" s="717"/>
      <c r="LZ31" s="717"/>
      <c r="MA31" s="717"/>
      <c r="MB31" s="717"/>
      <c r="MC31" s="717"/>
      <c r="MD31" s="717"/>
      <c r="ME31" s="717"/>
      <c r="MF31" s="717"/>
      <c r="MG31" s="717"/>
      <c r="MH31" s="717"/>
      <c r="MI31" s="717"/>
      <c r="MJ31" s="717"/>
      <c r="MK31" s="717"/>
      <c r="ML31" s="717"/>
      <c r="MM31" s="717"/>
      <c r="MN31" s="717"/>
      <c r="MO31" s="717"/>
      <c r="MP31" s="717"/>
      <c r="MQ31" s="717"/>
      <c r="MR31" s="717"/>
      <c r="MS31" s="717"/>
      <c r="MT31" s="717"/>
    </row>
    <row r="32" spans="2:358">
      <c r="B32" s="744"/>
      <c r="C32" s="745"/>
      <c r="D32" s="745"/>
      <c r="E32" s="747" t="s">
        <v>349</v>
      </c>
      <c r="F32" s="769" t="s">
        <v>1</v>
      </c>
      <c r="G32" s="747" t="s">
        <v>256</v>
      </c>
      <c r="R32" s="717"/>
      <c r="S32" s="717"/>
      <c r="T32" s="795" t="s">
        <v>349</v>
      </c>
      <c r="U32" s="770" t="s">
        <v>1</v>
      </c>
      <c r="V32" s="795" t="s">
        <v>256</v>
      </c>
      <c r="Z32" s="790" t="s">
        <v>477</v>
      </c>
      <c r="AA32" s="790" t="s">
        <v>475</v>
      </c>
      <c r="AB32" s="790" t="s">
        <v>339</v>
      </c>
      <c r="AC32" s="790" t="s">
        <v>209</v>
      </c>
      <c r="AD32" s="790" t="s">
        <v>365</v>
      </c>
      <c r="AE32" s="790" t="s">
        <v>1</v>
      </c>
      <c r="AF32" s="790" t="s">
        <v>256</v>
      </c>
      <c r="AZ32" s="717"/>
      <c r="BA32" s="732"/>
      <c r="BB32" s="733"/>
      <c r="BC32" s="995"/>
      <c r="BD32" s="717"/>
      <c r="BE32" s="717"/>
      <c r="BF32" s="717"/>
      <c r="BG32" s="717"/>
      <c r="BH32" s="717"/>
      <c r="BI32" s="717"/>
      <c r="BJ32" s="717"/>
      <c r="BK32" s="717"/>
      <c r="BL32" s="717"/>
      <c r="BM32" s="717"/>
      <c r="BN32" s="717"/>
      <c r="BO32" s="717"/>
      <c r="BP32" s="717"/>
      <c r="BQ32" s="717"/>
      <c r="BR32" s="717"/>
      <c r="BS32" s="717"/>
      <c r="BT32" s="717"/>
      <c r="BU32" s="717"/>
      <c r="BV32" s="717"/>
      <c r="BW32" s="717"/>
      <c r="BX32" s="717"/>
      <c r="BY32" s="717"/>
      <c r="BZ32" s="717"/>
      <c r="CA32" s="717"/>
      <c r="CB32" s="717"/>
      <c r="CC32" s="717"/>
      <c r="CD32" s="717"/>
      <c r="CE32" s="717"/>
      <c r="CF32" s="717"/>
      <c r="CG32" s="717"/>
      <c r="CH32" s="717"/>
      <c r="CI32" s="717"/>
      <c r="CJ32" s="717"/>
      <c r="CK32" s="717"/>
      <c r="CL32" s="717"/>
      <c r="CM32" s="717"/>
      <c r="CN32" s="717"/>
      <c r="CO32" s="717"/>
      <c r="CP32" s="717"/>
      <c r="CQ32" s="717"/>
      <c r="CR32" s="717"/>
      <c r="CS32" s="717"/>
      <c r="CT32" s="717"/>
      <c r="CU32" s="717"/>
      <c r="CV32" s="717"/>
      <c r="CW32" s="717"/>
      <c r="CX32" s="717"/>
      <c r="CY32" s="717"/>
      <c r="CZ32" s="717"/>
      <c r="DA32" s="717"/>
      <c r="DB32" s="717"/>
      <c r="DC32" s="717"/>
      <c r="DD32" s="717"/>
      <c r="DE32" s="717"/>
      <c r="DF32" s="717"/>
      <c r="DG32" s="717"/>
      <c r="DH32" s="717"/>
      <c r="DI32" s="717"/>
      <c r="DJ32" s="717"/>
      <c r="DK32" s="717"/>
      <c r="DL32" s="717"/>
      <c r="DM32" s="717"/>
      <c r="DO32" s="731"/>
      <c r="DP32" s="731"/>
      <c r="DQ32" s="717"/>
      <c r="DR32" s="717"/>
      <c r="DS32" s="717"/>
      <c r="DT32" s="717"/>
      <c r="DU32" s="717"/>
      <c r="DV32" s="717"/>
      <c r="DW32" s="717"/>
      <c r="DX32" s="717"/>
      <c r="DY32" s="717"/>
      <c r="DZ32" s="717"/>
      <c r="EA32" s="723"/>
      <c r="EB32" s="723"/>
      <c r="EC32" s="723"/>
      <c r="ED32" s="749"/>
      <c r="EE32" s="750"/>
      <c r="EF32" s="749"/>
      <c r="EG32" s="723"/>
      <c r="EH32" s="723"/>
      <c r="EI32" s="723"/>
      <c r="EJ32" s="723"/>
      <c r="EK32" s="723"/>
      <c r="EL32" s="723"/>
      <c r="EM32" s="723"/>
      <c r="EN32" s="723"/>
      <c r="EO32" s="723"/>
      <c r="EP32" s="723"/>
      <c r="EQ32" s="717"/>
      <c r="ER32" s="717"/>
      <c r="ES32" s="717"/>
      <c r="ET32" s="717"/>
      <c r="EU32" s="717"/>
      <c r="EV32" s="717"/>
      <c r="EW32" s="717"/>
      <c r="EX32" s="717"/>
      <c r="EY32" s="717"/>
      <c r="EZ32" s="717"/>
      <c r="FA32" s="717"/>
      <c r="FB32" s="717"/>
      <c r="FC32" s="717"/>
      <c r="FD32" s="717"/>
      <c r="FE32" s="717"/>
      <c r="FF32" s="717"/>
      <c r="FG32" s="717"/>
      <c r="FH32" s="717"/>
      <c r="FI32" s="717"/>
      <c r="FJ32" s="717"/>
      <c r="FK32" s="717"/>
      <c r="FL32" s="717"/>
      <c r="FM32" s="717"/>
      <c r="FN32" s="717"/>
      <c r="FO32" s="717"/>
      <c r="FP32" s="717"/>
      <c r="FQ32" s="717"/>
      <c r="FR32" s="717"/>
      <c r="FS32" s="717"/>
      <c r="FT32" s="717"/>
      <c r="FU32" s="717"/>
      <c r="FV32" s="717"/>
      <c r="FW32" s="717"/>
      <c r="FX32" s="717"/>
      <c r="FY32" s="717"/>
      <c r="FZ32" s="717"/>
      <c r="GA32" s="717"/>
      <c r="GB32" s="717"/>
      <c r="GC32" s="717"/>
      <c r="GD32" s="717"/>
      <c r="GE32" s="717"/>
      <c r="GF32" s="717"/>
      <c r="GG32" s="717"/>
      <c r="GH32" s="717"/>
      <c r="GI32" s="717"/>
      <c r="GJ32" s="717"/>
      <c r="GK32" s="717"/>
      <c r="GL32" s="717"/>
      <c r="GM32" s="717"/>
      <c r="GN32" s="717"/>
      <c r="GO32" s="717"/>
      <c r="GP32" s="717"/>
      <c r="GQ32" s="717"/>
      <c r="GR32" s="717"/>
      <c r="GS32" s="717"/>
      <c r="GT32" s="717"/>
      <c r="GU32" s="717"/>
      <c r="GV32" s="717"/>
      <c r="GW32" s="717"/>
      <c r="GX32" s="717"/>
      <c r="GY32" s="717"/>
      <c r="GZ32" s="717"/>
      <c r="HA32" s="717"/>
      <c r="HB32" s="717"/>
      <c r="HC32" s="717"/>
      <c r="HD32" s="717"/>
      <c r="HE32" s="717"/>
      <c r="HF32" s="717"/>
      <c r="HG32" s="717"/>
      <c r="HH32" s="717"/>
      <c r="HI32" s="717"/>
      <c r="HJ32" s="717"/>
      <c r="HK32" s="717"/>
      <c r="HL32" s="717"/>
      <c r="HM32" s="717"/>
      <c r="HN32" s="717"/>
      <c r="HO32" s="717"/>
      <c r="HP32" s="717"/>
      <c r="HQ32" s="717"/>
      <c r="HR32" s="717"/>
      <c r="HS32" s="717"/>
      <c r="HT32" s="717"/>
      <c r="HU32" s="717"/>
      <c r="HV32" s="717"/>
      <c r="HW32" s="717"/>
      <c r="HX32" s="717"/>
      <c r="HY32" s="717"/>
      <c r="HZ32" s="717"/>
      <c r="IA32" s="717"/>
      <c r="IB32" s="717"/>
      <c r="IC32" s="717"/>
      <c r="ID32" s="717"/>
      <c r="IE32" s="717"/>
      <c r="IF32" s="717"/>
      <c r="IG32" s="717"/>
      <c r="IH32" s="717"/>
      <c r="II32" s="717"/>
      <c r="IJ32" s="717"/>
      <c r="IK32" s="717"/>
      <c r="IL32" s="717"/>
      <c r="IM32" s="717"/>
      <c r="IN32" s="717"/>
      <c r="IO32" s="717"/>
      <c r="IP32" s="717"/>
      <c r="IQ32" s="717"/>
      <c r="IR32" s="717"/>
      <c r="IS32" s="717"/>
      <c r="IT32" s="717"/>
      <c r="IU32" s="717"/>
      <c r="IV32" s="717"/>
      <c r="IW32" s="717"/>
      <c r="IX32" s="717"/>
      <c r="IY32" s="717"/>
      <c r="IZ32" s="717"/>
      <c r="JA32" s="717"/>
      <c r="JB32" s="717"/>
      <c r="JC32" s="717"/>
      <c r="JD32" s="717"/>
      <c r="JE32" s="717"/>
      <c r="JF32" s="717"/>
      <c r="JG32" s="717"/>
      <c r="JH32" s="717"/>
      <c r="JI32" s="717"/>
      <c r="JJ32" s="717"/>
      <c r="JK32" s="717"/>
      <c r="JL32" s="717"/>
      <c r="JM32" s="717"/>
      <c r="JN32" s="717"/>
      <c r="JO32" s="717"/>
      <c r="JP32" s="717"/>
      <c r="JQ32" s="717"/>
      <c r="JR32" s="717"/>
      <c r="JS32" s="717"/>
      <c r="JT32" s="717"/>
      <c r="JU32" s="717"/>
      <c r="JV32" s="717"/>
      <c r="JW32" s="717"/>
      <c r="JX32" s="717"/>
      <c r="JY32" s="717"/>
      <c r="JZ32" s="717"/>
      <c r="KA32" s="717"/>
      <c r="KB32" s="717"/>
      <c r="KC32" s="717"/>
      <c r="KD32" s="717"/>
      <c r="KE32" s="717"/>
      <c r="KF32" s="717"/>
      <c r="KG32" s="717"/>
      <c r="KH32" s="717"/>
      <c r="KI32" s="717"/>
      <c r="KJ32" s="717"/>
      <c r="KK32" s="717"/>
      <c r="KL32" s="717"/>
      <c r="KM32" s="717"/>
      <c r="KN32" s="717"/>
      <c r="KO32" s="717"/>
      <c r="KP32" s="717"/>
      <c r="KQ32" s="717"/>
      <c r="KR32" s="717"/>
      <c r="KS32" s="717"/>
      <c r="KT32" s="717"/>
      <c r="KU32" s="717"/>
      <c r="KV32" s="717"/>
      <c r="KW32" s="717"/>
      <c r="KX32" s="717"/>
      <c r="KY32" s="717"/>
      <c r="KZ32" s="717"/>
      <c r="LA32" s="717"/>
      <c r="LB32" s="717"/>
      <c r="LC32" s="717"/>
      <c r="LD32" s="717"/>
      <c r="LE32" s="717"/>
      <c r="LF32" s="717"/>
      <c r="LG32" s="717"/>
      <c r="LH32" s="717"/>
      <c r="LI32" s="717"/>
      <c r="LJ32" s="717"/>
      <c r="LK32" s="717"/>
      <c r="LL32" s="717"/>
      <c r="LM32" s="717"/>
      <c r="LN32" s="717"/>
      <c r="LO32" s="717"/>
      <c r="LP32" s="717"/>
      <c r="LQ32" s="717"/>
      <c r="LR32" s="717"/>
      <c r="LS32" s="717"/>
      <c r="LT32" s="717"/>
      <c r="LU32" s="717"/>
      <c r="LV32" s="717"/>
      <c r="LW32" s="717"/>
      <c r="LX32" s="717"/>
      <c r="LY32" s="717"/>
      <c r="LZ32" s="717"/>
      <c r="MA32" s="717"/>
      <c r="MB32" s="717"/>
      <c r="MC32" s="717"/>
      <c r="MD32" s="717"/>
      <c r="ME32" s="717"/>
      <c r="MF32" s="717"/>
      <c r="MG32" s="717"/>
      <c r="MH32" s="717"/>
      <c r="MI32" s="717"/>
      <c r="MJ32" s="717"/>
      <c r="MK32" s="717"/>
      <c r="ML32" s="717"/>
      <c r="MM32" s="717"/>
      <c r="MN32" s="717"/>
      <c r="MO32" s="717"/>
      <c r="MP32" s="717"/>
      <c r="MQ32" s="717"/>
      <c r="MR32" s="717"/>
      <c r="MS32" s="717"/>
      <c r="MT32" s="717"/>
    </row>
    <row r="33" spans="2:358">
      <c r="B33" s="751"/>
      <c r="C33" s="771" t="s">
        <v>348</v>
      </c>
      <c r="D33" s="772"/>
      <c r="E33" s="773">
        <v>40</v>
      </c>
      <c r="F33" s="754">
        <v>27</v>
      </c>
      <c r="G33" s="774">
        <v>1080</v>
      </c>
      <c r="H33" s="717" t="s">
        <v>550</v>
      </c>
      <c r="I33" s="731">
        <v>0</v>
      </c>
      <c r="R33" s="734" t="s">
        <v>348</v>
      </c>
      <c r="S33" s="717"/>
      <c r="T33" s="796">
        <v>40</v>
      </c>
      <c r="U33" s="731">
        <v>27</v>
      </c>
      <c r="V33" s="796">
        <v>1080</v>
      </c>
      <c r="W33" s="798" t="s">
        <v>550</v>
      </c>
      <c r="X33" s="792">
        <f ca="1">+Setup!AA33</f>
        <v>0</v>
      </c>
      <c r="Z33" s="789">
        <f ca="1">IF(AC33="",99,AB33)</f>
        <v>1</v>
      </c>
      <c r="AA33" s="789">
        <f>+Entry1!Q23</f>
        <v>1</v>
      </c>
      <c r="AB33" s="775">
        <v>1</v>
      </c>
      <c r="AC33" s="789" t="str">
        <f ca="1">IF(OR(AA33=0,AA33=9,AF33=0,AF33=""),"",OFFSET(Entry1!$S$22,Entry1!Q23,0))</f>
        <v>Regular</v>
      </c>
      <c r="AD33" s="788">
        <f>+Entry1!BA1</f>
        <v>40</v>
      </c>
      <c r="AE33" s="806">
        <f>IF(AD33=0,"",IF(AA33=2,IF(Entry1!BB1&lt;&gt;0,Entry1!BB1,Entry1!$Q$17)*1.5,IF(AA33=3,IF(Entry1!BB1&lt;&gt;0,Entry1!BB1,Entry1!$Q$17)*2,IF(Entry1!BB1&lt;&gt;0,Entry1!BB1,Entry1!$Q$17))))</f>
        <v>27</v>
      </c>
      <c r="AF33" s="806">
        <f>+Entry1!BC1</f>
        <v>1080</v>
      </c>
      <c r="AZ33" s="717"/>
      <c r="BA33" s="732"/>
      <c r="BB33" s="733"/>
      <c r="BC33" s="995"/>
      <c r="BD33" s="717"/>
      <c r="BE33" s="717"/>
      <c r="BF33" s="717"/>
      <c r="BG33" s="717"/>
      <c r="BH33" s="717"/>
      <c r="BI33" s="717"/>
      <c r="BJ33" s="717"/>
      <c r="BK33" s="717"/>
      <c r="BL33" s="717"/>
      <c r="BM33" s="717"/>
      <c r="BN33" s="717"/>
      <c r="BO33" s="717"/>
      <c r="BP33" s="717"/>
      <c r="BQ33" s="717"/>
      <c r="BR33" s="717"/>
      <c r="BS33" s="717"/>
      <c r="BT33" s="717"/>
      <c r="BU33" s="717"/>
      <c r="BV33" s="717"/>
      <c r="BW33" s="717"/>
      <c r="BX33" s="717"/>
      <c r="BY33" s="717"/>
      <c r="BZ33" s="717"/>
      <c r="CA33" s="717"/>
      <c r="CB33" s="717"/>
      <c r="CC33" s="717"/>
      <c r="CD33" s="717"/>
      <c r="CE33" s="717"/>
      <c r="CF33" s="717"/>
      <c r="CG33" s="717"/>
      <c r="CH33" s="717"/>
      <c r="CI33" s="717"/>
      <c r="CJ33" s="717"/>
      <c r="CK33" s="717"/>
      <c r="CL33" s="717"/>
      <c r="CM33" s="717"/>
      <c r="CN33" s="717"/>
      <c r="CO33" s="717"/>
      <c r="CP33" s="717"/>
      <c r="CQ33" s="717"/>
      <c r="CR33" s="717"/>
      <c r="CS33" s="717"/>
      <c r="CT33" s="717"/>
      <c r="CU33" s="717"/>
      <c r="CV33" s="717"/>
      <c r="CW33" s="717"/>
      <c r="CX33" s="717"/>
      <c r="CY33" s="717"/>
      <c r="CZ33" s="717"/>
      <c r="DA33" s="717"/>
      <c r="DB33" s="717"/>
      <c r="DC33" s="717"/>
      <c r="DD33" s="717"/>
      <c r="DE33" s="717"/>
      <c r="DF33" s="717"/>
      <c r="DG33" s="717"/>
      <c r="DH33" s="717"/>
      <c r="DI33" s="717"/>
      <c r="DJ33" s="717"/>
      <c r="DK33" s="717"/>
      <c r="DL33" s="717"/>
      <c r="DM33" s="717"/>
      <c r="DO33" s="731"/>
      <c r="DP33" s="731"/>
      <c r="DQ33" s="717"/>
      <c r="DR33" s="717"/>
      <c r="DS33" s="717"/>
      <c r="DT33" s="717"/>
      <c r="DU33" s="717"/>
      <c r="DV33" s="717"/>
      <c r="DW33" s="717"/>
      <c r="DX33" s="717"/>
      <c r="DY33" s="717"/>
      <c r="DZ33" s="717"/>
      <c r="EA33" s="723"/>
      <c r="EB33" s="757"/>
      <c r="EC33" s="723"/>
      <c r="ED33" s="776"/>
      <c r="EE33" s="742"/>
      <c r="EF33" s="777"/>
      <c r="EG33" s="723"/>
      <c r="EH33" s="723"/>
      <c r="EI33" s="723"/>
      <c r="EJ33" s="723"/>
      <c r="EK33" s="723"/>
      <c r="EL33" s="723"/>
      <c r="EM33" s="723"/>
      <c r="EN33" s="723"/>
      <c r="EO33" s="723"/>
      <c r="EP33" s="723"/>
      <c r="EQ33" s="717"/>
      <c r="ER33" s="717"/>
      <c r="ES33" s="717"/>
      <c r="ET33" s="717"/>
      <c r="EU33" s="717"/>
      <c r="EV33" s="717"/>
      <c r="EW33" s="717"/>
      <c r="EX33" s="717"/>
      <c r="EY33" s="717"/>
      <c r="EZ33" s="717"/>
      <c r="FA33" s="717"/>
      <c r="FB33" s="717"/>
      <c r="FC33" s="717"/>
      <c r="FD33" s="717"/>
      <c r="FE33" s="717"/>
      <c r="FF33" s="717"/>
      <c r="FG33" s="717"/>
      <c r="FH33" s="717"/>
      <c r="FI33" s="717"/>
      <c r="FJ33" s="717"/>
      <c r="FK33" s="717"/>
      <c r="FL33" s="717"/>
      <c r="FM33" s="717"/>
      <c r="FN33" s="717"/>
      <c r="FO33" s="717"/>
      <c r="FP33" s="717"/>
      <c r="FQ33" s="717"/>
      <c r="FR33" s="717"/>
      <c r="FS33" s="717"/>
      <c r="FT33" s="717"/>
      <c r="FU33" s="717"/>
      <c r="FV33" s="717"/>
      <c r="FW33" s="717"/>
      <c r="FX33" s="717"/>
      <c r="FY33" s="717"/>
      <c r="FZ33" s="717"/>
      <c r="GA33" s="717"/>
      <c r="GB33" s="717"/>
      <c r="GC33" s="717"/>
      <c r="GD33" s="717"/>
      <c r="GE33" s="717"/>
      <c r="GF33" s="717"/>
      <c r="GG33" s="717"/>
      <c r="GH33" s="717"/>
      <c r="GI33" s="717"/>
      <c r="GJ33" s="717"/>
      <c r="GK33" s="717"/>
      <c r="GL33" s="717"/>
      <c r="GM33" s="717"/>
      <c r="GN33" s="717"/>
      <c r="GO33" s="717"/>
      <c r="GP33" s="717"/>
      <c r="GQ33" s="717"/>
      <c r="GR33" s="717"/>
      <c r="GS33" s="717"/>
      <c r="GT33" s="717"/>
      <c r="GU33" s="717"/>
      <c r="GV33" s="717"/>
      <c r="GW33" s="717"/>
      <c r="GX33" s="717"/>
      <c r="GY33" s="717"/>
      <c r="GZ33" s="717"/>
      <c r="HA33" s="717"/>
      <c r="HB33" s="717"/>
      <c r="HC33" s="717"/>
      <c r="HD33" s="717"/>
      <c r="HE33" s="717"/>
      <c r="HF33" s="717"/>
      <c r="HG33" s="717"/>
      <c r="HH33" s="717"/>
      <c r="HI33" s="717"/>
      <c r="HJ33" s="717"/>
      <c r="HK33" s="717"/>
      <c r="HL33" s="717"/>
      <c r="HM33" s="717"/>
      <c r="HN33" s="717"/>
      <c r="HO33" s="717"/>
      <c r="HP33" s="717"/>
      <c r="HQ33" s="717"/>
      <c r="HR33" s="717"/>
      <c r="HS33" s="717"/>
      <c r="HT33" s="717"/>
      <c r="HU33" s="717"/>
      <c r="HV33" s="717"/>
      <c r="HW33" s="717"/>
      <c r="HX33" s="717"/>
      <c r="HY33" s="717"/>
      <c r="HZ33" s="717"/>
      <c r="IA33" s="717"/>
      <c r="IB33" s="717"/>
      <c r="IC33" s="717"/>
      <c r="ID33" s="717"/>
      <c r="IE33" s="717"/>
      <c r="IF33" s="717"/>
      <c r="IG33" s="717"/>
      <c r="IH33" s="717"/>
      <c r="II33" s="717"/>
      <c r="IJ33" s="717"/>
      <c r="IK33" s="717"/>
      <c r="IL33" s="717"/>
      <c r="IM33" s="717"/>
      <c r="IN33" s="717"/>
      <c r="IO33" s="717"/>
      <c r="IP33" s="717"/>
      <c r="IQ33" s="717"/>
      <c r="IR33" s="717"/>
      <c r="IS33" s="717"/>
      <c r="IT33" s="717"/>
      <c r="IU33" s="717"/>
      <c r="IV33" s="717"/>
      <c r="IW33" s="717"/>
      <c r="IX33" s="717"/>
      <c r="IY33" s="717"/>
      <c r="IZ33" s="717"/>
      <c r="JA33" s="717"/>
      <c r="JB33" s="717"/>
      <c r="JC33" s="717"/>
      <c r="JD33" s="717"/>
      <c r="JE33" s="717"/>
      <c r="JF33" s="717"/>
      <c r="JG33" s="717"/>
      <c r="JH33" s="717"/>
      <c r="JI33" s="717"/>
      <c r="JJ33" s="717"/>
      <c r="JK33" s="717"/>
      <c r="JL33" s="717"/>
      <c r="JM33" s="717"/>
      <c r="JN33" s="717"/>
      <c r="JO33" s="717"/>
      <c r="JP33" s="717"/>
      <c r="JQ33" s="717"/>
      <c r="JR33" s="717"/>
      <c r="JS33" s="717"/>
      <c r="JT33" s="717"/>
      <c r="JU33" s="717"/>
      <c r="JV33" s="717"/>
      <c r="JW33" s="717"/>
      <c r="JX33" s="717"/>
      <c r="JY33" s="717"/>
      <c r="JZ33" s="717"/>
      <c r="KA33" s="717"/>
      <c r="KB33" s="717"/>
      <c r="KC33" s="717"/>
      <c r="KD33" s="717"/>
      <c r="KE33" s="717"/>
      <c r="KF33" s="717"/>
      <c r="KG33" s="717"/>
      <c r="KH33" s="717"/>
      <c r="KI33" s="717"/>
      <c r="KJ33" s="717"/>
      <c r="KK33" s="717"/>
      <c r="KL33" s="717"/>
      <c r="KM33" s="717"/>
      <c r="KN33" s="717"/>
      <c r="KO33" s="717"/>
      <c r="KP33" s="717"/>
      <c r="KQ33" s="717"/>
      <c r="KR33" s="717"/>
      <c r="KS33" s="717"/>
      <c r="KT33" s="717"/>
      <c r="KU33" s="717"/>
      <c r="KV33" s="717"/>
      <c r="KW33" s="717"/>
      <c r="KX33" s="717"/>
      <c r="KY33" s="717"/>
      <c r="KZ33" s="717"/>
      <c r="LA33" s="717"/>
      <c r="LB33" s="717"/>
      <c r="LC33" s="717"/>
      <c r="LD33" s="717"/>
      <c r="LE33" s="717"/>
      <c r="LF33" s="717"/>
      <c r="LG33" s="717"/>
      <c r="LH33" s="717"/>
      <c r="LI33" s="717"/>
      <c r="LJ33" s="717"/>
      <c r="LK33" s="717"/>
      <c r="LL33" s="717"/>
      <c r="LM33" s="717"/>
      <c r="LN33" s="717"/>
      <c r="LO33" s="717"/>
      <c r="LP33" s="717"/>
      <c r="LQ33" s="717"/>
      <c r="LR33" s="717"/>
      <c r="LS33" s="717"/>
      <c r="LT33" s="717"/>
      <c r="LU33" s="717"/>
      <c r="LV33" s="717"/>
      <c r="LW33" s="717"/>
      <c r="LX33" s="717"/>
      <c r="LY33" s="717"/>
      <c r="LZ33" s="717"/>
      <c r="MA33" s="717"/>
      <c r="MB33" s="717"/>
      <c r="MC33" s="717"/>
      <c r="MD33" s="717"/>
      <c r="ME33" s="717"/>
      <c r="MF33" s="717"/>
      <c r="MG33" s="717"/>
      <c r="MH33" s="717"/>
      <c r="MI33" s="717"/>
      <c r="MJ33" s="717"/>
      <c r="MK33" s="717"/>
      <c r="ML33" s="717"/>
      <c r="MM33" s="717"/>
      <c r="MN33" s="717"/>
      <c r="MO33" s="717"/>
      <c r="MP33" s="717"/>
      <c r="MQ33" s="717"/>
      <c r="MR33" s="717"/>
      <c r="MS33" s="717"/>
      <c r="MT33" s="717"/>
    </row>
    <row r="34" spans="2:358">
      <c r="B34" s="758"/>
      <c r="C34" s="757"/>
      <c r="D34" s="723"/>
      <c r="E34" s="773">
        <v>0</v>
      </c>
      <c r="F34" s="754"/>
      <c r="G34" s="774">
        <v>0</v>
      </c>
      <c r="H34" s="717" t="s">
        <v>360</v>
      </c>
      <c r="I34" s="778">
        <v>0</v>
      </c>
      <c r="R34" s="734"/>
      <c r="S34" s="717"/>
      <c r="T34" s="796">
        <v>0</v>
      </c>
      <c r="U34" s="731"/>
      <c r="V34" s="796">
        <v>0</v>
      </c>
      <c r="W34" s="798" t="s">
        <v>360</v>
      </c>
      <c r="X34" s="793">
        <f>-VLOOKUP(Selection1!I4,MainDBase,13,FALSE)-Entry1!Q32</f>
        <v>0</v>
      </c>
      <c r="Z34" s="789">
        <f t="shared" ref="Z34:Z41" ca="1" si="0">IF(AC34="",99,AB34)</f>
        <v>99</v>
      </c>
      <c r="AA34" s="789">
        <f>+Entry1!Q24</f>
        <v>0</v>
      </c>
      <c r="AB34" s="775">
        <v>2</v>
      </c>
      <c r="AC34" s="789" t="str">
        <f ca="1">IF(OR(AA34=0,AA34=9,AF34=0,AF34=""),"",OFFSET(Entry1!$S$22,Entry1!Q24,0))</f>
        <v/>
      </c>
      <c r="AD34" s="788">
        <f>+Entry1!BA2</f>
        <v>0</v>
      </c>
      <c r="AE34" s="806" t="str">
        <f>IF(AD34=0,"",IF(AA34=2,IF(Entry1!BB2&lt;&gt;0,Entry1!BB2,Entry1!$Q$17)*1.5,IF(AA34=3,IF(Entry1!BB2&lt;&gt;0,Entry1!BB2,Entry1!$Q$17)*2,IF(Entry1!BB2&lt;&gt;0,Entry1!BB2,Entry1!$Q$17))))</f>
        <v/>
      </c>
      <c r="AF34" s="806">
        <f>+Entry1!BC2</f>
        <v>0</v>
      </c>
      <c r="AZ34" s="717"/>
      <c r="BA34" s="732"/>
      <c r="BB34" s="733"/>
      <c r="BC34" s="995"/>
      <c r="BD34" s="717"/>
      <c r="BE34" s="717"/>
      <c r="BF34" s="717"/>
      <c r="BG34" s="717"/>
      <c r="BH34" s="717"/>
      <c r="BI34" s="717"/>
      <c r="BJ34" s="717"/>
      <c r="BK34" s="717"/>
      <c r="BL34" s="717"/>
      <c r="BM34" s="717"/>
      <c r="BN34" s="717"/>
      <c r="BO34" s="717"/>
      <c r="BP34" s="717"/>
      <c r="BQ34" s="717"/>
      <c r="BR34" s="717"/>
      <c r="BS34" s="717"/>
      <c r="BT34" s="717"/>
      <c r="BU34" s="717"/>
      <c r="BV34" s="717"/>
      <c r="BW34" s="717"/>
      <c r="BX34" s="717"/>
      <c r="BY34" s="717"/>
      <c r="BZ34" s="717"/>
      <c r="CA34" s="717"/>
      <c r="CB34" s="717"/>
      <c r="CC34" s="717"/>
      <c r="CD34" s="717"/>
      <c r="CE34" s="717"/>
      <c r="CF34" s="717"/>
      <c r="CG34" s="717"/>
      <c r="CH34" s="717"/>
      <c r="CI34" s="717"/>
      <c r="CJ34" s="717"/>
      <c r="CK34" s="717"/>
      <c r="CL34" s="717"/>
      <c r="CM34" s="717"/>
      <c r="CN34" s="717"/>
      <c r="CO34" s="717"/>
      <c r="CP34" s="717"/>
      <c r="CQ34" s="717"/>
      <c r="CR34" s="717"/>
      <c r="CS34" s="717"/>
      <c r="CT34" s="717"/>
      <c r="CU34" s="717"/>
      <c r="CV34" s="717"/>
      <c r="CW34" s="717"/>
      <c r="CX34" s="717"/>
      <c r="CY34" s="717"/>
      <c r="CZ34" s="717"/>
      <c r="DA34" s="717"/>
      <c r="DB34" s="717"/>
      <c r="DC34" s="717"/>
      <c r="DD34" s="717"/>
      <c r="DE34" s="717"/>
      <c r="DF34" s="717"/>
      <c r="DG34" s="717"/>
      <c r="DH34" s="717"/>
      <c r="DI34" s="717"/>
      <c r="DJ34" s="717"/>
      <c r="DK34" s="717"/>
      <c r="DL34" s="717"/>
      <c r="DM34" s="717"/>
      <c r="DO34" s="731"/>
      <c r="DP34" s="731"/>
      <c r="DQ34" s="717"/>
      <c r="DR34" s="717"/>
      <c r="DS34" s="717"/>
      <c r="DT34" s="717"/>
      <c r="DU34" s="717"/>
      <c r="DV34" s="717"/>
      <c r="DW34" s="717"/>
      <c r="DX34" s="717"/>
      <c r="DY34" s="717"/>
      <c r="DZ34" s="717"/>
      <c r="EA34" s="723"/>
      <c r="EB34" s="757"/>
      <c r="EC34" s="723"/>
      <c r="ED34" s="776"/>
      <c r="EE34" s="742"/>
      <c r="EF34" s="777"/>
      <c r="EG34" s="723"/>
      <c r="EH34" s="723"/>
      <c r="EI34" s="723"/>
      <c r="EJ34" s="723"/>
      <c r="EK34" s="723"/>
      <c r="EL34" s="723"/>
      <c r="EM34" s="723"/>
      <c r="EN34" s="723"/>
      <c r="EO34" s="723"/>
      <c r="EP34" s="723"/>
      <c r="EQ34" s="717"/>
      <c r="ER34" s="717"/>
      <c r="ES34" s="717"/>
      <c r="ET34" s="717"/>
      <c r="EU34" s="717"/>
      <c r="EV34" s="717"/>
      <c r="EW34" s="717"/>
      <c r="EX34" s="717"/>
      <c r="EY34" s="717"/>
      <c r="EZ34" s="717"/>
      <c r="FA34" s="717"/>
      <c r="FB34" s="717"/>
      <c r="FC34" s="717"/>
      <c r="FD34" s="717"/>
      <c r="FE34" s="717"/>
      <c r="FF34" s="717"/>
      <c r="FG34" s="717"/>
      <c r="FH34" s="717"/>
      <c r="FI34" s="717"/>
      <c r="FJ34" s="717"/>
      <c r="FK34" s="717"/>
      <c r="FL34" s="717"/>
      <c r="FM34" s="717"/>
      <c r="FN34" s="717"/>
      <c r="FO34" s="717"/>
      <c r="FP34" s="717"/>
      <c r="FQ34" s="717"/>
      <c r="FR34" s="717"/>
      <c r="FS34" s="717"/>
      <c r="FT34" s="717"/>
      <c r="FU34" s="717"/>
      <c r="FV34" s="717"/>
      <c r="FW34" s="717"/>
      <c r="FX34" s="717"/>
      <c r="FY34" s="717"/>
      <c r="FZ34" s="717"/>
      <c r="GA34" s="717"/>
      <c r="GB34" s="717"/>
      <c r="GC34" s="717"/>
      <c r="GD34" s="717"/>
      <c r="GE34" s="717"/>
      <c r="GF34" s="717"/>
      <c r="GG34" s="717"/>
      <c r="GH34" s="717"/>
      <c r="GI34" s="717"/>
      <c r="GJ34" s="717"/>
      <c r="GK34" s="717"/>
      <c r="GL34" s="717"/>
      <c r="GM34" s="717"/>
      <c r="GN34" s="717"/>
      <c r="GO34" s="717"/>
      <c r="GP34" s="717"/>
      <c r="GQ34" s="717"/>
      <c r="GR34" s="717"/>
      <c r="GS34" s="717"/>
      <c r="GT34" s="717"/>
      <c r="GU34" s="717"/>
      <c r="GV34" s="717"/>
      <c r="GW34" s="717"/>
      <c r="GX34" s="717"/>
      <c r="GY34" s="717"/>
      <c r="GZ34" s="717"/>
      <c r="HA34" s="717"/>
      <c r="HB34" s="717"/>
      <c r="HC34" s="717"/>
      <c r="HD34" s="717"/>
      <c r="HE34" s="717"/>
      <c r="HF34" s="717"/>
      <c r="HG34" s="717"/>
      <c r="HH34" s="717"/>
      <c r="HI34" s="717"/>
      <c r="HJ34" s="717"/>
      <c r="HK34" s="717"/>
      <c r="HL34" s="717"/>
      <c r="HM34" s="717"/>
      <c r="HN34" s="717"/>
      <c r="HO34" s="717"/>
      <c r="HP34" s="717"/>
      <c r="HQ34" s="717"/>
      <c r="HR34" s="717"/>
      <c r="HS34" s="717"/>
      <c r="HT34" s="717"/>
      <c r="HU34" s="717"/>
      <c r="HV34" s="717"/>
      <c r="HW34" s="717"/>
      <c r="HX34" s="717"/>
      <c r="HY34" s="717"/>
      <c r="HZ34" s="717"/>
      <c r="IA34" s="717"/>
      <c r="IB34" s="717"/>
      <c r="IC34" s="717"/>
      <c r="ID34" s="717"/>
      <c r="IE34" s="717"/>
      <c r="IF34" s="717"/>
      <c r="IG34" s="717"/>
      <c r="IH34" s="717"/>
      <c r="II34" s="717"/>
      <c r="IJ34" s="717"/>
      <c r="IK34" s="717"/>
      <c r="IL34" s="717"/>
      <c r="IM34" s="717"/>
      <c r="IN34" s="717"/>
      <c r="IO34" s="717"/>
      <c r="IP34" s="717"/>
      <c r="IQ34" s="717"/>
      <c r="IR34" s="717"/>
      <c r="IS34" s="717"/>
      <c r="IT34" s="717"/>
      <c r="IU34" s="717"/>
      <c r="IV34" s="717"/>
      <c r="IW34" s="717"/>
      <c r="IX34" s="717"/>
      <c r="IY34" s="717"/>
      <c r="IZ34" s="717"/>
      <c r="JA34" s="717"/>
      <c r="JB34" s="717"/>
      <c r="JC34" s="717"/>
      <c r="JD34" s="717"/>
      <c r="JE34" s="717"/>
      <c r="JF34" s="717"/>
      <c r="JG34" s="717"/>
      <c r="JH34" s="717"/>
      <c r="JI34" s="717"/>
      <c r="JJ34" s="717"/>
      <c r="JK34" s="717"/>
      <c r="JL34" s="717"/>
      <c r="JM34" s="717"/>
      <c r="JN34" s="717"/>
      <c r="JO34" s="717"/>
      <c r="JP34" s="717"/>
      <c r="JQ34" s="717"/>
      <c r="JR34" s="717"/>
      <c r="JS34" s="717"/>
      <c r="JT34" s="717"/>
      <c r="JU34" s="717"/>
      <c r="JV34" s="717"/>
      <c r="JW34" s="717"/>
      <c r="JX34" s="717"/>
      <c r="JY34" s="717"/>
      <c r="JZ34" s="717"/>
      <c r="KA34" s="717"/>
      <c r="KB34" s="717"/>
      <c r="KC34" s="717"/>
      <c r="KD34" s="717"/>
      <c r="KE34" s="717"/>
      <c r="KF34" s="717"/>
      <c r="KG34" s="717"/>
      <c r="KH34" s="717"/>
      <c r="KI34" s="717"/>
      <c r="KJ34" s="717"/>
      <c r="KK34" s="717"/>
      <c r="KL34" s="717"/>
      <c r="KM34" s="717"/>
      <c r="KN34" s="717"/>
      <c r="KO34" s="717"/>
      <c r="KP34" s="717"/>
      <c r="KQ34" s="717"/>
      <c r="KR34" s="717"/>
      <c r="KS34" s="717"/>
      <c r="KT34" s="717"/>
      <c r="KU34" s="717"/>
      <c r="KV34" s="717"/>
      <c r="KW34" s="717"/>
      <c r="KX34" s="717"/>
      <c r="KY34" s="717"/>
      <c r="KZ34" s="717"/>
      <c r="LA34" s="717"/>
      <c r="LB34" s="717"/>
      <c r="LC34" s="717"/>
      <c r="LD34" s="717"/>
      <c r="LE34" s="717"/>
      <c r="LF34" s="717"/>
      <c r="LG34" s="717"/>
      <c r="LH34" s="717"/>
      <c r="LI34" s="717"/>
      <c r="LJ34" s="717"/>
      <c r="LK34" s="717"/>
      <c r="LL34" s="717"/>
      <c r="LM34" s="717"/>
      <c r="LN34" s="717"/>
      <c r="LO34" s="717"/>
      <c r="LP34" s="717"/>
      <c r="LQ34" s="717"/>
      <c r="LR34" s="717"/>
      <c r="LS34" s="717"/>
      <c r="LT34" s="717"/>
      <c r="LU34" s="717"/>
      <c r="LV34" s="717"/>
      <c r="LW34" s="717"/>
      <c r="LX34" s="717"/>
      <c r="LY34" s="717"/>
      <c r="LZ34" s="717"/>
      <c r="MA34" s="717"/>
      <c r="MB34" s="717"/>
      <c r="MC34" s="717"/>
      <c r="MD34" s="717"/>
      <c r="ME34" s="717"/>
      <c r="MF34" s="717"/>
      <c r="MG34" s="717"/>
      <c r="MH34" s="717"/>
      <c r="MI34" s="717"/>
      <c r="MJ34" s="717"/>
      <c r="MK34" s="717"/>
      <c r="ML34" s="717"/>
      <c r="MM34" s="717"/>
      <c r="MN34" s="717"/>
      <c r="MO34" s="717"/>
      <c r="MP34" s="717"/>
      <c r="MQ34" s="717"/>
      <c r="MR34" s="717"/>
      <c r="MS34" s="717"/>
      <c r="MT34" s="717"/>
    </row>
    <row r="35" spans="2:358">
      <c r="B35" s="751"/>
      <c r="C35" s="771"/>
      <c r="D35" s="772"/>
      <c r="E35" s="773">
        <v>0</v>
      </c>
      <c r="F35" s="754"/>
      <c r="G35" s="774">
        <v>0</v>
      </c>
      <c r="H35" s="717" t="s">
        <v>551</v>
      </c>
      <c r="I35" s="731">
        <v>0</v>
      </c>
      <c r="R35" s="734"/>
      <c r="S35" s="717"/>
      <c r="T35" s="796">
        <v>0</v>
      </c>
      <c r="U35" s="731"/>
      <c r="V35" s="796">
        <v>0</v>
      </c>
      <c r="W35" s="798" t="s">
        <v>551</v>
      </c>
      <c r="X35" s="803">
        <f ca="1">+X34+X33</f>
        <v>0</v>
      </c>
      <c r="Z35" s="789">
        <f t="shared" ca="1" si="0"/>
        <v>99</v>
      </c>
      <c r="AA35" s="789">
        <f>+Entry1!Q25</f>
        <v>0</v>
      </c>
      <c r="AB35" s="775">
        <v>3</v>
      </c>
      <c r="AC35" s="789" t="str">
        <f ca="1">IF(OR(AA35=0,AA35=9,AF35=0,AF35=""),"",OFFSET(Entry1!$S$22,Entry1!Q25,0))</f>
        <v/>
      </c>
      <c r="AD35" s="788">
        <f>+Entry1!BA3</f>
        <v>0</v>
      </c>
      <c r="AE35" s="806" t="str">
        <f>IF(AD35=0,"",IF(AA35=2,IF(Entry1!BB3&lt;&gt;0,Entry1!BB3,Entry1!$Q$17)*1.5,IF(AA35=3,IF(Entry1!BB3&lt;&gt;0,Entry1!BB3,Entry1!$Q$17)*2,IF(Entry1!BB3&lt;&gt;0,Entry1!BB3,Entry1!$Q$17))))</f>
        <v/>
      </c>
      <c r="AF35" s="806">
        <f>+Entry1!BC3</f>
        <v>0</v>
      </c>
      <c r="AZ35" s="717"/>
      <c r="BA35" s="732"/>
      <c r="BB35" s="733"/>
      <c r="BC35" s="995"/>
      <c r="BD35" s="717"/>
      <c r="BE35" s="717"/>
      <c r="BF35" s="717"/>
      <c r="BG35" s="717"/>
      <c r="BH35" s="717"/>
      <c r="BI35" s="717"/>
      <c r="BJ35" s="717"/>
      <c r="BK35" s="717"/>
      <c r="BL35" s="717"/>
      <c r="BM35" s="717"/>
      <c r="BN35" s="717"/>
      <c r="BO35" s="717"/>
      <c r="BP35" s="717"/>
      <c r="BQ35" s="717"/>
      <c r="BR35" s="717"/>
      <c r="BS35" s="717"/>
      <c r="BT35" s="717"/>
      <c r="BU35" s="717"/>
      <c r="BV35" s="717"/>
      <c r="BW35" s="717"/>
      <c r="BX35" s="717"/>
      <c r="BY35" s="717"/>
      <c r="BZ35" s="717"/>
      <c r="CA35" s="717"/>
      <c r="CB35" s="717"/>
      <c r="CC35" s="717"/>
      <c r="CD35" s="717"/>
      <c r="CE35" s="717"/>
      <c r="CF35" s="717"/>
      <c r="CG35" s="717"/>
      <c r="CH35" s="717"/>
      <c r="CI35" s="717"/>
      <c r="CJ35" s="717"/>
      <c r="CK35" s="717"/>
      <c r="CL35" s="717"/>
      <c r="CM35" s="717"/>
      <c r="CN35" s="717"/>
      <c r="CO35" s="717"/>
      <c r="CP35" s="717"/>
      <c r="CQ35" s="717"/>
      <c r="CR35" s="717"/>
      <c r="CS35" s="717"/>
      <c r="CT35" s="717"/>
      <c r="CU35" s="717"/>
      <c r="CV35" s="717"/>
      <c r="CW35" s="717"/>
      <c r="CX35" s="717"/>
      <c r="CY35" s="717"/>
      <c r="CZ35" s="717"/>
      <c r="DA35" s="717"/>
      <c r="DB35" s="717"/>
      <c r="DC35" s="717"/>
      <c r="DD35" s="717"/>
      <c r="DE35" s="717"/>
      <c r="DF35" s="717"/>
      <c r="DG35" s="717"/>
      <c r="DH35" s="717"/>
      <c r="DI35" s="717"/>
      <c r="DJ35" s="717"/>
      <c r="DK35" s="717"/>
      <c r="DL35" s="717"/>
      <c r="DM35" s="717"/>
      <c r="DO35" s="731"/>
      <c r="DP35" s="731"/>
      <c r="DQ35" s="717"/>
      <c r="DR35" s="717"/>
      <c r="DS35" s="717"/>
      <c r="DT35" s="717"/>
      <c r="DU35" s="717"/>
      <c r="DV35" s="717"/>
      <c r="DW35" s="717"/>
      <c r="DX35" s="717"/>
      <c r="DY35" s="717"/>
      <c r="DZ35" s="717"/>
      <c r="EA35" s="723"/>
      <c r="EB35" s="757"/>
      <c r="EC35" s="723"/>
      <c r="ED35" s="776"/>
      <c r="EE35" s="742"/>
      <c r="EF35" s="777"/>
      <c r="EG35" s="723"/>
      <c r="EH35" s="723"/>
      <c r="EI35" s="723"/>
      <c r="EJ35" s="723"/>
      <c r="EK35" s="723"/>
      <c r="EL35" s="723"/>
      <c r="EM35" s="723"/>
      <c r="EN35" s="723"/>
      <c r="EO35" s="723"/>
      <c r="EP35" s="723"/>
      <c r="EQ35" s="717"/>
      <c r="ER35" s="717"/>
      <c r="ES35" s="717"/>
      <c r="ET35" s="717"/>
      <c r="EU35" s="717"/>
      <c r="EV35" s="717"/>
      <c r="EW35" s="717"/>
      <c r="EX35" s="717"/>
      <c r="EY35" s="717"/>
      <c r="EZ35" s="717"/>
      <c r="FA35" s="717"/>
      <c r="FB35" s="717"/>
      <c r="FC35" s="717"/>
      <c r="FD35" s="717"/>
      <c r="FE35" s="717"/>
      <c r="FF35" s="717"/>
      <c r="FG35" s="717"/>
      <c r="FH35" s="717"/>
      <c r="FI35" s="717"/>
      <c r="FJ35" s="717"/>
      <c r="FK35" s="717"/>
      <c r="FL35" s="717"/>
      <c r="FM35" s="717"/>
      <c r="FN35" s="717"/>
      <c r="FO35" s="717"/>
      <c r="FP35" s="717"/>
      <c r="FQ35" s="717"/>
      <c r="FR35" s="717"/>
      <c r="FS35" s="717"/>
      <c r="FT35" s="717"/>
      <c r="FU35" s="717"/>
      <c r="FV35" s="717"/>
      <c r="FW35" s="717"/>
      <c r="FX35" s="717"/>
      <c r="FY35" s="717"/>
      <c r="FZ35" s="717"/>
      <c r="GA35" s="717"/>
      <c r="GB35" s="717"/>
      <c r="GC35" s="717"/>
      <c r="GD35" s="717"/>
      <c r="GE35" s="717"/>
      <c r="GF35" s="717"/>
      <c r="GG35" s="717"/>
      <c r="GH35" s="717"/>
      <c r="GI35" s="717"/>
      <c r="GJ35" s="717"/>
      <c r="GK35" s="717"/>
      <c r="GL35" s="717"/>
      <c r="GM35" s="717"/>
      <c r="GN35" s="717"/>
      <c r="GO35" s="717"/>
      <c r="GP35" s="717"/>
      <c r="GQ35" s="717"/>
      <c r="GR35" s="717"/>
      <c r="GS35" s="717"/>
      <c r="GT35" s="717"/>
      <c r="GU35" s="717"/>
      <c r="GV35" s="717"/>
      <c r="GW35" s="717"/>
      <c r="GX35" s="717"/>
      <c r="GY35" s="717"/>
      <c r="GZ35" s="717"/>
      <c r="HA35" s="717"/>
      <c r="HB35" s="717"/>
      <c r="HC35" s="717"/>
      <c r="HD35" s="717"/>
      <c r="HE35" s="717"/>
      <c r="HF35" s="717"/>
      <c r="HG35" s="717"/>
      <c r="HH35" s="717"/>
      <c r="HI35" s="717"/>
      <c r="HJ35" s="717"/>
      <c r="HK35" s="717"/>
      <c r="HL35" s="717"/>
      <c r="HM35" s="717"/>
      <c r="HN35" s="717"/>
      <c r="HO35" s="717"/>
      <c r="HP35" s="717"/>
      <c r="HQ35" s="717"/>
      <c r="HR35" s="717"/>
      <c r="HS35" s="717"/>
      <c r="HT35" s="717"/>
      <c r="HU35" s="717"/>
      <c r="HV35" s="717"/>
      <c r="HW35" s="717"/>
      <c r="HX35" s="717"/>
      <c r="HY35" s="717"/>
      <c r="HZ35" s="717"/>
      <c r="IA35" s="717"/>
      <c r="IB35" s="717"/>
      <c r="IC35" s="717"/>
      <c r="ID35" s="717"/>
      <c r="IE35" s="717"/>
      <c r="IF35" s="717"/>
      <c r="IG35" s="717"/>
      <c r="IH35" s="717"/>
      <c r="II35" s="717"/>
      <c r="IJ35" s="717"/>
      <c r="IK35" s="717"/>
      <c r="IL35" s="717"/>
      <c r="IM35" s="717"/>
      <c r="IN35" s="717"/>
      <c r="IO35" s="717"/>
      <c r="IP35" s="717"/>
      <c r="IQ35" s="717"/>
      <c r="IR35" s="717"/>
      <c r="IS35" s="717"/>
      <c r="IT35" s="717"/>
      <c r="IU35" s="717"/>
      <c r="IV35" s="717"/>
      <c r="IW35" s="717"/>
      <c r="IX35" s="717"/>
      <c r="IY35" s="717"/>
      <c r="IZ35" s="717"/>
      <c r="JA35" s="717"/>
      <c r="JB35" s="717"/>
      <c r="JC35" s="717"/>
      <c r="JD35" s="717"/>
      <c r="JE35" s="717"/>
      <c r="JF35" s="717"/>
      <c r="JG35" s="717"/>
      <c r="JH35" s="717"/>
      <c r="JI35" s="717"/>
      <c r="JJ35" s="717"/>
      <c r="JK35" s="717"/>
      <c r="JL35" s="717"/>
      <c r="JM35" s="717"/>
      <c r="JN35" s="717"/>
      <c r="JO35" s="717"/>
      <c r="JP35" s="717"/>
      <c r="JQ35" s="717"/>
      <c r="JR35" s="717"/>
      <c r="JS35" s="717"/>
      <c r="JT35" s="717"/>
      <c r="JU35" s="717"/>
      <c r="JV35" s="717"/>
      <c r="JW35" s="717"/>
      <c r="JX35" s="717"/>
      <c r="JY35" s="717"/>
      <c r="JZ35" s="717"/>
      <c r="KA35" s="717"/>
      <c r="KB35" s="717"/>
      <c r="KC35" s="717"/>
      <c r="KD35" s="717"/>
      <c r="KE35" s="717"/>
      <c r="KF35" s="717"/>
      <c r="KG35" s="717"/>
      <c r="KH35" s="717"/>
      <c r="KI35" s="717"/>
      <c r="KJ35" s="717"/>
      <c r="KK35" s="717"/>
      <c r="KL35" s="717"/>
      <c r="KM35" s="717"/>
      <c r="KN35" s="717"/>
      <c r="KO35" s="717"/>
      <c r="KP35" s="717"/>
      <c r="KQ35" s="717"/>
      <c r="KR35" s="717"/>
      <c r="KS35" s="717"/>
      <c r="KT35" s="717"/>
      <c r="KU35" s="717"/>
      <c r="KV35" s="717"/>
      <c r="KW35" s="717"/>
      <c r="KX35" s="717"/>
      <c r="KY35" s="717"/>
      <c r="KZ35" s="717"/>
      <c r="LA35" s="717"/>
      <c r="LB35" s="717"/>
      <c r="LC35" s="717"/>
      <c r="LD35" s="717"/>
      <c r="LE35" s="717"/>
      <c r="LF35" s="717"/>
      <c r="LG35" s="717"/>
      <c r="LH35" s="717"/>
      <c r="LI35" s="717"/>
      <c r="LJ35" s="717"/>
      <c r="LK35" s="717"/>
      <c r="LL35" s="717"/>
      <c r="LM35" s="717"/>
      <c r="LN35" s="717"/>
      <c r="LO35" s="717"/>
      <c r="LP35" s="717"/>
      <c r="LQ35" s="717"/>
      <c r="LR35" s="717"/>
      <c r="LS35" s="717"/>
      <c r="LT35" s="717"/>
      <c r="LU35" s="717"/>
      <c r="LV35" s="717"/>
      <c r="LW35" s="717"/>
      <c r="LX35" s="717"/>
      <c r="LY35" s="717"/>
      <c r="LZ35" s="717"/>
      <c r="MA35" s="717"/>
      <c r="MB35" s="717"/>
      <c r="MC35" s="717"/>
      <c r="MD35" s="717"/>
      <c r="ME35" s="717"/>
      <c r="MF35" s="717"/>
      <c r="MG35" s="717"/>
      <c r="MH35" s="717"/>
      <c r="MI35" s="717"/>
      <c r="MJ35" s="717"/>
      <c r="MK35" s="717"/>
      <c r="ML35" s="717"/>
      <c r="MM35" s="717"/>
      <c r="MN35" s="717"/>
      <c r="MO35" s="717"/>
      <c r="MP35" s="717"/>
      <c r="MQ35" s="717"/>
      <c r="MR35" s="717"/>
      <c r="MS35" s="717"/>
      <c r="MT35" s="717"/>
    </row>
    <row r="36" spans="2:358">
      <c r="B36" s="758"/>
      <c r="C36" s="757"/>
      <c r="D36" s="723"/>
      <c r="E36" s="773">
        <v>0</v>
      </c>
      <c r="F36" s="754"/>
      <c r="G36" s="774">
        <v>0</v>
      </c>
      <c r="R36" s="734"/>
      <c r="S36" s="717"/>
      <c r="T36" s="796">
        <v>0</v>
      </c>
      <c r="U36" s="731"/>
      <c r="V36" s="796">
        <v>0</v>
      </c>
      <c r="Z36" s="789">
        <f t="shared" ca="1" si="0"/>
        <v>99</v>
      </c>
      <c r="AA36" s="789">
        <f>+Entry1!Q26</f>
        <v>0</v>
      </c>
      <c r="AB36" s="775">
        <v>4</v>
      </c>
      <c r="AC36" s="789" t="str">
        <f ca="1">IF(OR(AA36=0,AA36=9,AF36=0,AF36=""),"",OFFSET(Entry1!$S$22,Entry1!Q26,0))</f>
        <v/>
      </c>
      <c r="AD36" s="788">
        <f>+Entry1!BA4</f>
        <v>0</v>
      </c>
      <c r="AE36" s="806" t="str">
        <f>IF(AD36=0,"",IF(AA36=2,IF(Entry1!BB4&lt;&gt;0,Entry1!BB4,Entry1!$Q$17)*1.5,IF(AA36=3,IF(Entry1!BB4&lt;&gt;0,Entry1!BB4,Entry1!$Q$17)*2,IF(Entry1!BB4&lt;&gt;0,Entry1!BB4,Entry1!$Q$17))))</f>
        <v/>
      </c>
      <c r="AF36" s="806">
        <f>+Entry1!BC4</f>
        <v>0</v>
      </c>
      <c r="AZ36" s="717"/>
      <c r="BA36" s="732"/>
      <c r="BB36" s="733"/>
      <c r="BC36" s="995"/>
      <c r="BD36" s="717"/>
      <c r="BE36" s="717"/>
      <c r="BF36" s="717"/>
      <c r="BG36" s="717"/>
      <c r="BH36" s="717"/>
      <c r="BI36" s="717"/>
      <c r="BJ36" s="717"/>
      <c r="BK36" s="717"/>
      <c r="BL36" s="717"/>
      <c r="BM36" s="717"/>
      <c r="BN36" s="717"/>
      <c r="BO36" s="717"/>
      <c r="BP36" s="717"/>
      <c r="BQ36" s="717"/>
      <c r="BR36" s="717"/>
      <c r="BS36" s="717"/>
      <c r="BT36" s="717"/>
      <c r="BU36" s="717"/>
      <c r="BV36" s="717"/>
      <c r="BW36" s="717"/>
      <c r="BX36" s="717"/>
      <c r="BY36" s="717"/>
      <c r="BZ36" s="717"/>
      <c r="CA36" s="717"/>
      <c r="CB36" s="717"/>
      <c r="CC36" s="717"/>
      <c r="CD36" s="717"/>
      <c r="CE36" s="717"/>
      <c r="CF36" s="717"/>
      <c r="CG36" s="717"/>
      <c r="CH36" s="717"/>
      <c r="CI36" s="717"/>
      <c r="CJ36" s="717"/>
      <c r="CK36" s="717"/>
      <c r="CL36" s="717"/>
      <c r="CM36" s="717"/>
      <c r="CN36" s="717"/>
      <c r="CO36" s="717"/>
      <c r="CP36" s="717"/>
      <c r="CQ36" s="717"/>
      <c r="CR36" s="717"/>
      <c r="CS36" s="717"/>
      <c r="CT36" s="717"/>
      <c r="CU36" s="717"/>
      <c r="CV36" s="717"/>
      <c r="CW36" s="717"/>
      <c r="CX36" s="717"/>
      <c r="CY36" s="717"/>
      <c r="CZ36" s="717"/>
      <c r="DA36" s="717"/>
      <c r="DB36" s="717"/>
      <c r="DC36" s="717"/>
      <c r="DD36" s="717"/>
      <c r="DE36" s="717"/>
      <c r="DF36" s="717"/>
      <c r="DG36" s="717"/>
      <c r="DH36" s="717"/>
      <c r="DI36" s="717"/>
      <c r="DJ36" s="717"/>
      <c r="DK36" s="717"/>
      <c r="DL36" s="717"/>
      <c r="DM36" s="717"/>
      <c r="DO36" s="731"/>
      <c r="DP36" s="731"/>
      <c r="DQ36" s="717"/>
      <c r="DR36" s="717"/>
      <c r="DS36" s="717"/>
      <c r="DT36" s="717"/>
      <c r="DU36" s="717"/>
      <c r="DV36" s="717"/>
      <c r="DW36" s="717"/>
      <c r="DX36" s="717"/>
      <c r="DY36" s="717"/>
      <c r="DZ36" s="717"/>
      <c r="EA36" s="723"/>
      <c r="EB36" s="757"/>
      <c r="EC36" s="723"/>
      <c r="ED36" s="776"/>
      <c r="EE36" s="742"/>
      <c r="EF36" s="777"/>
      <c r="EG36" s="723"/>
      <c r="EH36" s="723"/>
      <c r="EI36" s="723"/>
      <c r="EJ36" s="723"/>
      <c r="EK36" s="723"/>
      <c r="EL36" s="723"/>
      <c r="EM36" s="723"/>
      <c r="EN36" s="723"/>
      <c r="EO36" s="723"/>
      <c r="EP36" s="723"/>
      <c r="EQ36" s="717"/>
      <c r="ER36" s="717"/>
      <c r="ES36" s="717"/>
      <c r="ET36" s="717"/>
      <c r="EU36" s="717"/>
      <c r="EV36" s="717"/>
      <c r="EW36" s="717"/>
      <c r="EX36" s="717"/>
      <c r="EY36" s="717"/>
      <c r="EZ36" s="717"/>
      <c r="FA36" s="717"/>
      <c r="FB36" s="717"/>
      <c r="FC36" s="717"/>
      <c r="FD36" s="717"/>
      <c r="FE36" s="717"/>
      <c r="FF36" s="717"/>
      <c r="FG36" s="717"/>
      <c r="FH36" s="717"/>
      <c r="FI36" s="717"/>
      <c r="FJ36" s="717"/>
      <c r="FK36" s="717"/>
      <c r="FL36" s="717"/>
      <c r="FM36" s="717"/>
      <c r="FN36" s="717"/>
      <c r="FO36" s="717"/>
      <c r="FP36" s="717"/>
      <c r="FQ36" s="717"/>
      <c r="FR36" s="717"/>
      <c r="FS36" s="717"/>
      <c r="FT36" s="717"/>
      <c r="FU36" s="717"/>
      <c r="FV36" s="717"/>
      <c r="FW36" s="717"/>
      <c r="FX36" s="717"/>
      <c r="FY36" s="717"/>
      <c r="FZ36" s="717"/>
      <c r="GA36" s="717"/>
      <c r="GB36" s="717"/>
      <c r="GC36" s="717"/>
      <c r="GD36" s="717"/>
      <c r="GE36" s="717"/>
      <c r="GF36" s="717"/>
      <c r="GG36" s="717"/>
      <c r="GH36" s="717"/>
      <c r="GI36" s="717"/>
      <c r="GJ36" s="717"/>
      <c r="GK36" s="717"/>
      <c r="GL36" s="717"/>
      <c r="GM36" s="717"/>
      <c r="GN36" s="717"/>
      <c r="GO36" s="717"/>
      <c r="GP36" s="717"/>
      <c r="GQ36" s="717"/>
      <c r="GR36" s="717"/>
      <c r="GS36" s="717"/>
      <c r="GT36" s="717"/>
      <c r="GU36" s="717"/>
      <c r="GV36" s="717"/>
      <c r="GW36" s="717"/>
      <c r="GX36" s="717"/>
      <c r="GY36" s="717"/>
      <c r="GZ36" s="717"/>
      <c r="HA36" s="717"/>
      <c r="HB36" s="717"/>
      <c r="HC36" s="717"/>
      <c r="HD36" s="717"/>
      <c r="HE36" s="717"/>
      <c r="HF36" s="717"/>
      <c r="HG36" s="717"/>
      <c r="HH36" s="717"/>
      <c r="HI36" s="717"/>
      <c r="HJ36" s="717"/>
      <c r="HK36" s="717"/>
      <c r="HL36" s="717"/>
      <c r="HM36" s="717"/>
      <c r="HN36" s="717"/>
      <c r="HO36" s="717"/>
      <c r="HP36" s="717"/>
      <c r="HQ36" s="717"/>
      <c r="HR36" s="717"/>
      <c r="HS36" s="717"/>
      <c r="HT36" s="717"/>
      <c r="HU36" s="717"/>
      <c r="HV36" s="717"/>
      <c r="HW36" s="717"/>
      <c r="HX36" s="717"/>
      <c r="HY36" s="717"/>
      <c r="HZ36" s="717"/>
      <c r="IA36" s="717"/>
      <c r="IB36" s="717"/>
      <c r="IC36" s="717"/>
      <c r="ID36" s="717"/>
      <c r="IE36" s="717"/>
      <c r="IF36" s="717"/>
      <c r="IG36" s="717"/>
      <c r="IH36" s="717"/>
      <c r="II36" s="717"/>
      <c r="IJ36" s="717"/>
      <c r="IK36" s="717"/>
      <c r="IL36" s="717"/>
      <c r="IM36" s="717"/>
      <c r="IN36" s="717"/>
      <c r="IO36" s="717"/>
      <c r="IP36" s="717"/>
      <c r="IQ36" s="717"/>
      <c r="IR36" s="717"/>
      <c r="IS36" s="717"/>
      <c r="IT36" s="717"/>
      <c r="IU36" s="717"/>
      <c r="IV36" s="717"/>
      <c r="IW36" s="717"/>
      <c r="IX36" s="717"/>
      <c r="IY36" s="717"/>
      <c r="IZ36" s="717"/>
      <c r="JA36" s="717"/>
      <c r="JB36" s="717"/>
      <c r="JC36" s="717"/>
      <c r="JD36" s="717"/>
      <c r="JE36" s="717"/>
      <c r="JF36" s="717"/>
      <c r="JG36" s="717"/>
      <c r="JH36" s="717"/>
      <c r="JI36" s="717"/>
      <c r="JJ36" s="717"/>
      <c r="JK36" s="717"/>
      <c r="JL36" s="717"/>
      <c r="JM36" s="717"/>
      <c r="JN36" s="717"/>
      <c r="JO36" s="717"/>
      <c r="JP36" s="717"/>
      <c r="JQ36" s="717"/>
      <c r="JR36" s="717"/>
      <c r="JS36" s="717"/>
      <c r="JT36" s="717"/>
      <c r="JU36" s="717"/>
      <c r="JV36" s="717"/>
      <c r="JW36" s="717"/>
      <c r="JX36" s="717"/>
      <c r="JY36" s="717"/>
      <c r="JZ36" s="717"/>
      <c r="KA36" s="717"/>
      <c r="KB36" s="717"/>
      <c r="KC36" s="717"/>
      <c r="KD36" s="717"/>
      <c r="KE36" s="717"/>
      <c r="KF36" s="717"/>
      <c r="KG36" s="717"/>
      <c r="KH36" s="717"/>
      <c r="KI36" s="717"/>
      <c r="KJ36" s="717"/>
      <c r="KK36" s="717"/>
      <c r="KL36" s="717"/>
      <c r="KM36" s="717"/>
      <c r="KN36" s="717"/>
      <c r="KO36" s="717"/>
      <c r="KP36" s="717"/>
      <c r="KQ36" s="717"/>
      <c r="KR36" s="717"/>
      <c r="KS36" s="717"/>
      <c r="KT36" s="717"/>
      <c r="KU36" s="717"/>
      <c r="KV36" s="717"/>
      <c r="KW36" s="717"/>
      <c r="KX36" s="717"/>
      <c r="KY36" s="717"/>
      <c r="KZ36" s="717"/>
      <c r="LA36" s="717"/>
      <c r="LB36" s="717"/>
      <c r="LC36" s="717"/>
      <c r="LD36" s="717"/>
      <c r="LE36" s="717"/>
      <c r="LF36" s="717"/>
      <c r="LG36" s="717"/>
      <c r="LH36" s="717"/>
      <c r="LI36" s="717"/>
      <c r="LJ36" s="717"/>
      <c r="LK36" s="717"/>
      <c r="LL36" s="717"/>
      <c r="LM36" s="717"/>
      <c r="LN36" s="717"/>
      <c r="LO36" s="717"/>
      <c r="LP36" s="717"/>
      <c r="LQ36" s="717"/>
      <c r="LR36" s="717"/>
      <c r="LS36" s="717"/>
      <c r="LT36" s="717"/>
      <c r="LU36" s="717"/>
      <c r="LV36" s="717"/>
      <c r="LW36" s="717"/>
      <c r="LX36" s="717"/>
      <c r="LY36" s="717"/>
      <c r="LZ36" s="717"/>
      <c r="MA36" s="717"/>
      <c r="MB36" s="717"/>
      <c r="MC36" s="717"/>
      <c r="MD36" s="717"/>
      <c r="ME36" s="717"/>
      <c r="MF36" s="717"/>
      <c r="MG36" s="717"/>
      <c r="MH36" s="717"/>
      <c r="MI36" s="717"/>
      <c r="MJ36" s="717"/>
      <c r="MK36" s="717"/>
      <c r="ML36" s="717"/>
      <c r="MM36" s="717"/>
      <c r="MN36" s="717"/>
      <c r="MO36" s="717"/>
      <c r="MP36" s="717"/>
      <c r="MQ36" s="717"/>
      <c r="MR36" s="717"/>
      <c r="MS36" s="717"/>
      <c r="MT36" s="717"/>
    </row>
    <row r="37" spans="2:358">
      <c r="B37" s="751"/>
      <c r="C37" s="771"/>
      <c r="D37" s="772"/>
      <c r="E37" s="773">
        <v>0</v>
      </c>
      <c r="F37" s="754"/>
      <c r="G37" s="774">
        <v>0</v>
      </c>
      <c r="R37" s="734"/>
      <c r="S37" s="717"/>
      <c r="T37" s="796">
        <v>0</v>
      </c>
      <c r="U37" s="731"/>
      <c r="V37" s="796">
        <v>0</v>
      </c>
      <c r="Z37" s="789">
        <f t="shared" ca="1" si="0"/>
        <v>99</v>
      </c>
      <c r="AA37" s="789">
        <f>+Entry1!Q27</f>
        <v>0</v>
      </c>
      <c r="AB37" s="775">
        <v>5</v>
      </c>
      <c r="AC37" s="789" t="str">
        <f ca="1">IF(OR(AA37=0,AA37=9,AF37=0,AF37=""),"",OFFSET(Entry1!$S$22,Entry1!Q27,0))</f>
        <v/>
      </c>
      <c r="AD37" s="788">
        <f>+Entry1!BA5</f>
        <v>0</v>
      </c>
      <c r="AE37" s="806" t="str">
        <f>IF(AD37=0,"",IF(AA37=2,IF(Entry1!BB5&lt;&gt;0,Entry1!BB5,Entry1!$Q$17)*1.5,IF(AA37=3,IF(Entry1!BB5&lt;&gt;0,Entry1!BB5,Entry1!$Q$17)*2,IF(Entry1!BB5&lt;&gt;0,Entry1!BB5,Entry1!$Q$17))))</f>
        <v/>
      </c>
      <c r="AF37" s="806">
        <f>+Entry1!BC5</f>
        <v>0</v>
      </c>
      <c r="AZ37" s="717"/>
      <c r="BA37" s="732"/>
      <c r="BB37" s="733"/>
      <c r="BC37" s="995"/>
      <c r="BD37" s="717"/>
      <c r="BE37" s="717"/>
      <c r="BF37" s="717"/>
      <c r="BG37" s="717"/>
      <c r="BH37" s="717"/>
      <c r="BI37" s="717"/>
      <c r="BJ37" s="717"/>
      <c r="BK37" s="717"/>
      <c r="BL37" s="717"/>
      <c r="BM37" s="717"/>
      <c r="BN37" s="717"/>
      <c r="BO37" s="717"/>
      <c r="BP37" s="717"/>
      <c r="BQ37" s="717"/>
      <c r="BR37" s="717"/>
      <c r="BS37" s="717"/>
      <c r="BT37" s="717"/>
      <c r="BU37" s="717"/>
      <c r="BV37" s="717"/>
      <c r="BW37" s="717"/>
      <c r="BX37" s="717"/>
      <c r="BY37" s="717"/>
      <c r="BZ37" s="717"/>
      <c r="CA37" s="717"/>
      <c r="CB37" s="717"/>
      <c r="CC37" s="717"/>
      <c r="CD37" s="717"/>
      <c r="CE37" s="717"/>
      <c r="CF37" s="717"/>
      <c r="CG37" s="717"/>
      <c r="CH37" s="717"/>
      <c r="CI37" s="717"/>
      <c r="CJ37" s="717"/>
      <c r="CK37" s="717"/>
      <c r="CL37" s="717"/>
      <c r="CM37" s="717"/>
      <c r="CN37" s="717"/>
      <c r="CO37" s="717"/>
      <c r="CP37" s="717"/>
      <c r="CQ37" s="717"/>
      <c r="CR37" s="717"/>
      <c r="CS37" s="717"/>
      <c r="CT37" s="717"/>
      <c r="CU37" s="717"/>
      <c r="CV37" s="717"/>
      <c r="CW37" s="717"/>
      <c r="CX37" s="717"/>
      <c r="CY37" s="717"/>
      <c r="CZ37" s="717"/>
      <c r="DA37" s="717"/>
      <c r="DB37" s="717"/>
      <c r="DC37" s="717"/>
      <c r="DD37" s="717"/>
      <c r="DE37" s="717"/>
      <c r="DF37" s="717"/>
      <c r="DG37" s="717"/>
      <c r="DH37" s="717"/>
      <c r="DI37" s="717"/>
      <c r="DJ37" s="717"/>
      <c r="DK37" s="717"/>
      <c r="DL37" s="717"/>
      <c r="DM37" s="717"/>
      <c r="DO37" s="731"/>
      <c r="DP37" s="731"/>
      <c r="DQ37" s="717"/>
      <c r="DR37" s="717"/>
      <c r="DS37" s="717"/>
      <c r="DT37" s="717"/>
      <c r="DU37" s="717"/>
      <c r="DV37" s="717"/>
      <c r="DW37" s="717"/>
      <c r="DX37" s="717"/>
      <c r="DY37" s="717"/>
      <c r="DZ37" s="717"/>
      <c r="EA37" s="723"/>
      <c r="EB37" s="757"/>
      <c r="EC37" s="723"/>
      <c r="ED37" s="776"/>
      <c r="EE37" s="742"/>
      <c r="EF37" s="777"/>
      <c r="EG37" s="723"/>
      <c r="EH37" s="723"/>
      <c r="EI37" s="723"/>
      <c r="EJ37" s="723"/>
      <c r="EK37" s="723"/>
      <c r="EL37" s="723"/>
      <c r="EM37" s="723"/>
      <c r="EN37" s="723"/>
      <c r="EO37" s="723"/>
      <c r="EP37" s="723"/>
      <c r="EQ37" s="717"/>
      <c r="ER37" s="717"/>
      <c r="ES37" s="717"/>
      <c r="ET37" s="717"/>
      <c r="EU37" s="717"/>
      <c r="EV37" s="717"/>
      <c r="EW37" s="717"/>
      <c r="EX37" s="717"/>
      <c r="EY37" s="717"/>
      <c r="EZ37" s="717"/>
      <c r="FA37" s="717"/>
      <c r="FB37" s="717"/>
      <c r="FC37" s="717"/>
      <c r="FD37" s="717"/>
      <c r="FE37" s="717"/>
      <c r="FF37" s="717"/>
      <c r="FG37" s="717"/>
      <c r="FH37" s="717"/>
      <c r="FI37" s="717"/>
      <c r="FJ37" s="717"/>
      <c r="FK37" s="717"/>
      <c r="FL37" s="717"/>
      <c r="FM37" s="717"/>
      <c r="FN37" s="717"/>
      <c r="FO37" s="717"/>
      <c r="FP37" s="717"/>
      <c r="FQ37" s="717"/>
      <c r="FR37" s="717"/>
      <c r="FS37" s="717"/>
      <c r="FT37" s="717"/>
      <c r="FU37" s="717"/>
      <c r="FV37" s="717"/>
      <c r="FW37" s="717"/>
      <c r="FX37" s="717"/>
      <c r="FY37" s="717"/>
      <c r="FZ37" s="717"/>
      <c r="GA37" s="717"/>
      <c r="GB37" s="717"/>
      <c r="GC37" s="717"/>
      <c r="GD37" s="717"/>
      <c r="GE37" s="717"/>
      <c r="GF37" s="717"/>
      <c r="GG37" s="717"/>
      <c r="GH37" s="717"/>
      <c r="GI37" s="717"/>
      <c r="GJ37" s="717"/>
      <c r="GK37" s="717"/>
      <c r="GL37" s="717"/>
      <c r="GM37" s="717"/>
      <c r="GN37" s="717"/>
      <c r="GO37" s="717"/>
      <c r="GP37" s="717"/>
      <c r="GQ37" s="717"/>
      <c r="GR37" s="717"/>
      <c r="GS37" s="717"/>
      <c r="GT37" s="717"/>
      <c r="GU37" s="717"/>
      <c r="GV37" s="717"/>
      <c r="GW37" s="717"/>
      <c r="GX37" s="717"/>
      <c r="GY37" s="717"/>
      <c r="GZ37" s="717"/>
      <c r="HA37" s="717"/>
      <c r="HB37" s="717"/>
      <c r="HC37" s="717"/>
      <c r="HD37" s="717"/>
      <c r="HE37" s="717"/>
      <c r="HF37" s="717"/>
      <c r="HG37" s="717"/>
      <c r="HH37" s="717"/>
      <c r="HI37" s="717"/>
      <c r="HJ37" s="717"/>
      <c r="HK37" s="717"/>
      <c r="HL37" s="717"/>
      <c r="HM37" s="717"/>
      <c r="HN37" s="717"/>
      <c r="HO37" s="717"/>
      <c r="HP37" s="717"/>
      <c r="HQ37" s="717"/>
      <c r="HR37" s="717"/>
      <c r="HS37" s="717"/>
      <c r="HT37" s="717"/>
      <c r="HU37" s="717"/>
      <c r="HV37" s="717"/>
      <c r="HW37" s="717"/>
      <c r="HX37" s="717"/>
      <c r="HY37" s="717"/>
      <c r="HZ37" s="717"/>
      <c r="IA37" s="717"/>
      <c r="IB37" s="717"/>
      <c r="IC37" s="717"/>
      <c r="ID37" s="717"/>
      <c r="IE37" s="717"/>
      <c r="IF37" s="717"/>
      <c r="IG37" s="717"/>
      <c r="IH37" s="717"/>
      <c r="II37" s="717"/>
      <c r="IJ37" s="717"/>
      <c r="IK37" s="717"/>
      <c r="IL37" s="717"/>
      <c r="IM37" s="717"/>
      <c r="IN37" s="717"/>
      <c r="IO37" s="717"/>
      <c r="IP37" s="717"/>
      <c r="IQ37" s="717"/>
      <c r="IR37" s="717"/>
      <c r="IS37" s="717"/>
      <c r="IT37" s="717"/>
      <c r="IU37" s="717"/>
      <c r="IV37" s="717"/>
      <c r="IW37" s="717"/>
      <c r="IX37" s="717"/>
      <c r="IY37" s="717"/>
      <c r="IZ37" s="717"/>
      <c r="JA37" s="717"/>
      <c r="JB37" s="717"/>
      <c r="JC37" s="717"/>
      <c r="JD37" s="717"/>
      <c r="JE37" s="717"/>
      <c r="JF37" s="717"/>
      <c r="JG37" s="717"/>
      <c r="JH37" s="717"/>
      <c r="JI37" s="717"/>
      <c r="JJ37" s="717"/>
      <c r="JK37" s="717"/>
      <c r="JL37" s="717"/>
      <c r="JM37" s="717"/>
      <c r="JN37" s="717"/>
      <c r="JO37" s="717"/>
      <c r="JP37" s="717"/>
      <c r="JQ37" s="717"/>
      <c r="JR37" s="717"/>
      <c r="JS37" s="717"/>
      <c r="JT37" s="717"/>
      <c r="JU37" s="717"/>
      <c r="JV37" s="717"/>
      <c r="JW37" s="717"/>
      <c r="JX37" s="717"/>
      <c r="JY37" s="717"/>
      <c r="JZ37" s="717"/>
      <c r="KA37" s="717"/>
      <c r="KB37" s="717"/>
      <c r="KC37" s="717"/>
      <c r="KD37" s="717"/>
      <c r="KE37" s="717"/>
      <c r="KF37" s="717"/>
      <c r="KG37" s="717"/>
      <c r="KH37" s="717"/>
      <c r="KI37" s="717"/>
      <c r="KJ37" s="717"/>
      <c r="KK37" s="717"/>
      <c r="KL37" s="717"/>
      <c r="KM37" s="717"/>
      <c r="KN37" s="717"/>
      <c r="KO37" s="717"/>
      <c r="KP37" s="717"/>
      <c r="KQ37" s="717"/>
      <c r="KR37" s="717"/>
      <c r="KS37" s="717"/>
      <c r="KT37" s="717"/>
      <c r="KU37" s="717"/>
      <c r="KV37" s="717"/>
      <c r="KW37" s="717"/>
      <c r="KX37" s="717"/>
      <c r="KY37" s="717"/>
      <c r="KZ37" s="717"/>
      <c r="LA37" s="717"/>
      <c r="LB37" s="717"/>
      <c r="LC37" s="717"/>
      <c r="LD37" s="717"/>
      <c r="LE37" s="717"/>
      <c r="LF37" s="717"/>
      <c r="LG37" s="717"/>
      <c r="LH37" s="717"/>
      <c r="LI37" s="717"/>
      <c r="LJ37" s="717"/>
      <c r="LK37" s="717"/>
      <c r="LL37" s="717"/>
      <c r="LM37" s="717"/>
      <c r="LN37" s="717"/>
      <c r="LO37" s="717"/>
      <c r="LP37" s="717"/>
      <c r="LQ37" s="717"/>
      <c r="LR37" s="717"/>
      <c r="LS37" s="717"/>
      <c r="LT37" s="717"/>
      <c r="LU37" s="717"/>
      <c r="LV37" s="717"/>
      <c r="LW37" s="717"/>
      <c r="LX37" s="717"/>
      <c r="LY37" s="717"/>
      <c r="LZ37" s="717"/>
      <c r="MA37" s="717"/>
      <c r="MB37" s="717"/>
      <c r="MC37" s="717"/>
      <c r="MD37" s="717"/>
      <c r="ME37" s="717"/>
      <c r="MF37" s="717"/>
      <c r="MG37" s="717"/>
      <c r="MH37" s="717"/>
      <c r="MI37" s="717"/>
      <c r="MJ37" s="717"/>
      <c r="MK37" s="717"/>
      <c r="ML37" s="717"/>
      <c r="MM37" s="717"/>
      <c r="MN37" s="717"/>
      <c r="MO37" s="717"/>
      <c r="MP37" s="717"/>
      <c r="MQ37" s="717"/>
      <c r="MR37" s="717"/>
      <c r="MS37" s="717"/>
      <c r="MT37" s="717"/>
    </row>
    <row r="38" spans="2:358">
      <c r="B38" s="758"/>
      <c r="C38" s="757"/>
      <c r="D38" s="723"/>
      <c r="E38" s="754">
        <v>0</v>
      </c>
      <c r="F38" s="754"/>
      <c r="G38" s="774">
        <v>0</v>
      </c>
      <c r="R38" s="779"/>
      <c r="S38" s="717"/>
      <c r="T38" s="796">
        <v>0</v>
      </c>
      <c r="U38" s="731"/>
      <c r="V38" s="796">
        <v>0</v>
      </c>
      <c r="Z38" s="789">
        <f t="shared" ca="1" si="0"/>
        <v>99</v>
      </c>
      <c r="AA38" s="789">
        <f>+Entry1!Q28</f>
        <v>0</v>
      </c>
      <c r="AB38" s="775">
        <v>6</v>
      </c>
      <c r="AC38" s="789" t="str">
        <f ca="1">IF(OR(AA38=0,AA38=9,AF38=0,AF38=""),"",OFFSET(Entry1!$S$22,Entry1!Q28,0))</f>
        <v/>
      </c>
      <c r="AD38" s="788">
        <f>+Entry1!BA6</f>
        <v>0</v>
      </c>
      <c r="AE38" s="806" t="str">
        <f>IF(AD38=0,"",IF(AA38=2,IF(Entry1!BB6&lt;&gt;0,Entry1!BB6,Entry1!$Q$17)*1.5,IF(AA38=3,IF(Entry1!BB6&lt;&gt;0,Entry1!BB6,Entry1!$Q$17)*2,IF(Entry1!BB6&lt;&gt;0,Entry1!BB6,Entry1!$Q$17))))</f>
        <v/>
      </c>
      <c r="AF38" s="806">
        <f>+Entry1!BC6</f>
        <v>0</v>
      </c>
      <c r="AZ38" s="717"/>
      <c r="BA38" s="732"/>
      <c r="BB38" s="733"/>
      <c r="BC38" s="995"/>
      <c r="BD38" s="717"/>
      <c r="BE38" s="717"/>
      <c r="BF38" s="717"/>
      <c r="BG38" s="717"/>
      <c r="BH38" s="717"/>
      <c r="BI38" s="717"/>
      <c r="BJ38" s="717"/>
      <c r="BK38" s="717"/>
      <c r="BL38" s="717"/>
      <c r="BM38" s="717"/>
      <c r="BN38" s="717"/>
      <c r="BO38" s="717"/>
      <c r="BP38" s="717"/>
      <c r="BQ38" s="717"/>
      <c r="BR38" s="717"/>
      <c r="BS38" s="717"/>
      <c r="BT38" s="717"/>
      <c r="BU38" s="717"/>
      <c r="BV38" s="717"/>
      <c r="BW38" s="717"/>
      <c r="BX38" s="717"/>
      <c r="BY38" s="717"/>
      <c r="BZ38" s="717"/>
      <c r="CA38" s="717"/>
      <c r="CB38" s="717"/>
      <c r="CC38" s="717"/>
      <c r="CD38" s="717"/>
      <c r="CE38" s="717"/>
      <c r="CF38" s="717"/>
      <c r="CG38" s="717"/>
      <c r="CH38" s="717"/>
      <c r="CI38" s="717"/>
      <c r="CJ38" s="717"/>
      <c r="CK38" s="717"/>
      <c r="CL38" s="717"/>
      <c r="CM38" s="717"/>
      <c r="CN38" s="717"/>
      <c r="CO38" s="717"/>
      <c r="CP38" s="717"/>
      <c r="CQ38" s="717"/>
      <c r="CR38" s="717"/>
      <c r="CS38" s="717"/>
      <c r="CT38" s="717"/>
      <c r="CU38" s="717"/>
      <c r="CV38" s="717"/>
      <c r="CW38" s="717"/>
      <c r="CX38" s="717"/>
      <c r="CY38" s="717"/>
      <c r="CZ38" s="717"/>
      <c r="DA38" s="717"/>
      <c r="DB38" s="717"/>
      <c r="DC38" s="717"/>
      <c r="DD38" s="717"/>
      <c r="DE38" s="717"/>
      <c r="DF38" s="717"/>
      <c r="DG38" s="717"/>
      <c r="DH38" s="717"/>
      <c r="DI38" s="717"/>
      <c r="DJ38" s="717"/>
      <c r="DK38" s="717"/>
      <c r="DL38" s="717"/>
      <c r="DM38" s="717"/>
      <c r="DO38" s="731"/>
      <c r="DP38" s="731"/>
      <c r="DQ38" s="717"/>
      <c r="DR38" s="717"/>
      <c r="DS38" s="717"/>
      <c r="DT38" s="717"/>
      <c r="DU38" s="717"/>
      <c r="DV38" s="717"/>
      <c r="DW38" s="717"/>
      <c r="DX38" s="717"/>
      <c r="DY38" s="717"/>
      <c r="DZ38" s="717"/>
      <c r="EA38" s="723"/>
      <c r="EB38" s="757"/>
      <c r="EC38" s="723"/>
      <c r="ED38" s="742"/>
      <c r="EE38" s="742"/>
      <c r="EF38" s="777"/>
      <c r="EG38" s="723"/>
      <c r="EH38" s="723"/>
      <c r="EI38" s="723"/>
      <c r="EJ38" s="723"/>
      <c r="EK38" s="723"/>
      <c r="EL38" s="723"/>
      <c r="EM38" s="723"/>
      <c r="EN38" s="723"/>
      <c r="EO38" s="723"/>
      <c r="EP38" s="723"/>
      <c r="EQ38" s="717"/>
      <c r="ER38" s="717"/>
      <c r="ES38" s="717"/>
      <c r="ET38" s="717"/>
      <c r="EU38" s="717"/>
      <c r="EV38" s="717"/>
      <c r="EW38" s="717"/>
      <c r="EX38" s="717"/>
      <c r="EY38" s="717"/>
      <c r="EZ38" s="717"/>
      <c r="FA38" s="717"/>
      <c r="FB38" s="717"/>
      <c r="FC38" s="717"/>
      <c r="FD38" s="717"/>
      <c r="FE38" s="717"/>
      <c r="FF38" s="717"/>
      <c r="FG38" s="717"/>
      <c r="FH38" s="717"/>
      <c r="FI38" s="717"/>
      <c r="FJ38" s="717"/>
      <c r="FK38" s="717"/>
      <c r="FL38" s="717"/>
      <c r="FM38" s="717"/>
      <c r="FN38" s="717"/>
      <c r="FO38" s="717"/>
      <c r="FP38" s="717"/>
      <c r="FQ38" s="717"/>
      <c r="FR38" s="717"/>
      <c r="FS38" s="717"/>
      <c r="FT38" s="717"/>
      <c r="FU38" s="717"/>
      <c r="FV38" s="717"/>
      <c r="FW38" s="717"/>
      <c r="FX38" s="717"/>
      <c r="FY38" s="717"/>
      <c r="FZ38" s="717"/>
      <c r="GA38" s="717"/>
      <c r="GB38" s="717"/>
      <c r="GC38" s="717"/>
      <c r="GD38" s="717"/>
      <c r="GE38" s="717"/>
      <c r="GF38" s="717"/>
      <c r="GG38" s="717"/>
      <c r="GH38" s="717"/>
      <c r="GI38" s="717"/>
      <c r="GJ38" s="717"/>
      <c r="GK38" s="717"/>
      <c r="GL38" s="717"/>
      <c r="GM38" s="717"/>
      <c r="GN38" s="717"/>
      <c r="GO38" s="717"/>
      <c r="GP38" s="717"/>
      <c r="GQ38" s="717"/>
      <c r="GR38" s="717"/>
      <c r="GS38" s="717"/>
      <c r="GT38" s="717"/>
      <c r="GU38" s="717"/>
      <c r="GV38" s="717"/>
      <c r="GW38" s="717"/>
      <c r="GX38" s="717"/>
      <c r="GY38" s="717"/>
      <c r="GZ38" s="717"/>
      <c r="HA38" s="717"/>
      <c r="HB38" s="717"/>
      <c r="HC38" s="717"/>
      <c r="HD38" s="717"/>
      <c r="HE38" s="717"/>
      <c r="HF38" s="717"/>
      <c r="HG38" s="717"/>
      <c r="HH38" s="717"/>
      <c r="HI38" s="717"/>
      <c r="HJ38" s="717"/>
      <c r="HK38" s="717"/>
      <c r="HL38" s="717"/>
      <c r="HM38" s="717"/>
      <c r="HN38" s="717"/>
      <c r="HO38" s="717"/>
      <c r="HP38" s="717"/>
      <c r="HQ38" s="717"/>
      <c r="HR38" s="717"/>
      <c r="HS38" s="717"/>
      <c r="HT38" s="717"/>
      <c r="HU38" s="717"/>
      <c r="HV38" s="717"/>
      <c r="HW38" s="717"/>
      <c r="HX38" s="717"/>
      <c r="HY38" s="717"/>
      <c r="HZ38" s="717"/>
      <c r="IA38" s="717"/>
      <c r="IB38" s="717"/>
      <c r="IC38" s="717"/>
      <c r="ID38" s="717"/>
      <c r="IE38" s="717"/>
      <c r="IF38" s="717"/>
      <c r="IG38" s="717"/>
      <c r="IH38" s="717"/>
      <c r="II38" s="717"/>
      <c r="IJ38" s="717"/>
      <c r="IK38" s="717"/>
      <c r="IL38" s="717"/>
      <c r="IM38" s="717"/>
      <c r="IN38" s="717"/>
      <c r="IO38" s="717"/>
      <c r="IP38" s="717"/>
      <c r="IQ38" s="717"/>
      <c r="IR38" s="717"/>
      <c r="IS38" s="717"/>
      <c r="IT38" s="717"/>
      <c r="IU38" s="717"/>
      <c r="IV38" s="717"/>
      <c r="IW38" s="717"/>
      <c r="IX38" s="717"/>
      <c r="IY38" s="717"/>
      <c r="IZ38" s="717"/>
      <c r="JA38" s="717"/>
      <c r="JB38" s="717"/>
      <c r="JC38" s="717"/>
      <c r="JD38" s="717"/>
      <c r="JE38" s="717"/>
      <c r="JF38" s="717"/>
      <c r="JG38" s="717"/>
      <c r="JH38" s="717"/>
      <c r="JI38" s="717"/>
      <c r="JJ38" s="717"/>
      <c r="JK38" s="717"/>
      <c r="JL38" s="717"/>
      <c r="JM38" s="717"/>
      <c r="JN38" s="717"/>
      <c r="JO38" s="717"/>
      <c r="JP38" s="717"/>
      <c r="JQ38" s="717"/>
      <c r="JR38" s="717"/>
      <c r="JS38" s="717"/>
      <c r="JT38" s="717"/>
      <c r="JU38" s="717"/>
      <c r="JV38" s="717"/>
      <c r="JW38" s="717"/>
      <c r="JX38" s="717"/>
      <c r="JY38" s="717"/>
      <c r="JZ38" s="717"/>
      <c r="KA38" s="717"/>
      <c r="KB38" s="717"/>
      <c r="KC38" s="717"/>
      <c r="KD38" s="717"/>
      <c r="KE38" s="717"/>
      <c r="KF38" s="717"/>
      <c r="KG38" s="717"/>
      <c r="KH38" s="717"/>
      <c r="KI38" s="717"/>
      <c r="KJ38" s="717"/>
      <c r="KK38" s="717"/>
      <c r="KL38" s="717"/>
      <c r="KM38" s="717"/>
      <c r="KN38" s="717"/>
      <c r="KO38" s="717"/>
      <c r="KP38" s="717"/>
      <c r="KQ38" s="717"/>
      <c r="KR38" s="717"/>
      <c r="KS38" s="717"/>
      <c r="KT38" s="717"/>
      <c r="KU38" s="717"/>
      <c r="KV38" s="717"/>
      <c r="KW38" s="717"/>
      <c r="KX38" s="717"/>
      <c r="KY38" s="717"/>
      <c r="KZ38" s="717"/>
      <c r="LA38" s="717"/>
      <c r="LB38" s="717"/>
      <c r="LC38" s="717"/>
      <c r="LD38" s="717"/>
      <c r="LE38" s="717"/>
      <c r="LF38" s="717"/>
      <c r="LG38" s="717"/>
      <c r="LH38" s="717"/>
      <c r="LI38" s="717"/>
      <c r="LJ38" s="717"/>
      <c r="LK38" s="717"/>
      <c r="LL38" s="717"/>
      <c r="LM38" s="717"/>
      <c r="LN38" s="717"/>
      <c r="LO38" s="717"/>
      <c r="LP38" s="717"/>
      <c r="LQ38" s="717"/>
      <c r="LR38" s="717"/>
      <c r="LS38" s="717"/>
      <c r="LT38" s="717"/>
      <c r="LU38" s="717"/>
      <c r="LV38" s="717"/>
      <c r="LW38" s="717"/>
      <c r="LX38" s="717"/>
      <c r="LY38" s="717"/>
      <c r="LZ38" s="717"/>
      <c r="MA38" s="717"/>
      <c r="MB38" s="717"/>
      <c r="MC38" s="717"/>
      <c r="MD38" s="717"/>
      <c r="ME38" s="717"/>
      <c r="MF38" s="717"/>
      <c r="MG38" s="717"/>
      <c r="MH38" s="717"/>
      <c r="MI38" s="717"/>
      <c r="MJ38" s="717"/>
      <c r="MK38" s="717"/>
      <c r="ML38" s="717"/>
      <c r="MM38" s="717"/>
      <c r="MN38" s="717"/>
      <c r="MO38" s="717"/>
      <c r="MP38" s="717"/>
      <c r="MQ38" s="717"/>
      <c r="MR38" s="717"/>
      <c r="MS38" s="717"/>
      <c r="MT38" s="717"/>
    </row>
    <row r="39" spans="2:358">
      <c r="B39" s="751"/>
      <c r="C39" s="780"/>
      <c r="D39" s="772"/>
      <c r="E39" s="754">
        <v>0</v>
      </c>
      <c r="F39" s="754"/>
      <c r="G39" s="774">
        <v>0</v>
      </c>
      <c r="R39" s="779"/>
      <c r="S39" s="717"/>
      <c r="T39" s="796">
        <v>0</v>
      </c>
      <c r="U39" s="731"/>
      <c r="V39" s="796">
        <v>0</v>
      </c>
      <c r="Z39" s="789">
        <f t="shared" ca="1" si="0"/>
        <v>99</v>
      </c>
      <c r="AA39" s="789">
        <f>+Entry1!Q29</f>
        <v>0</v>
      </c>
      <c r="AB39" s="775">
        <v>7</v>
      </c>
      <c r="AC39" s="789" t="str">
        <f ca="1">IF(OR(AA39=0,AA39=9,AF39=0,AF39=""),"",OFFSET(Entry1!$S$22,Entry1!Q29,0))</f>
        <v/>
      </c>
      <c r="AD39" s="788">
        <f>+Entry1!BA7</f>
        <v>0</v>
      </c>
      <c r="AE39" s="806" t="str">
        <f>IF(AD39=0,"",IF(AA39=2,IF(Entry1!BB7&lt;&gt;0,Entry1!BB7,Entry1!$Q$17)*1.5,IF(AA39=3,IF(Entry1!BB7&lt;&gt;0,Entry1!BB7,Entry1!$Q$17)*2,IF(Entry1!BB7&lt;&gt;0,Entry1!BB7,Entry1!$Q$17))))</f>
        <v/>
      </c>
      <c r="AF39" s="806">
        <f>+Entry1!BC7</f>
        <v>0</v>
      </c>
      <c r="AZ39" s="717"/>
      <c r="BA39" s="732"/>
      <c r="BB39" s="733"/>
      <c r="BC39" s="995"/>
      <c r="BD39" s="717"/>
      <c r="BE39" s="717"/>
      <c r="BF39" s="717"/>
      <c r="BG39" s="717"/>
      <c r="BH39" s="717"/>
      <c r="BI39" s="717"/>
      <c r="BJ39" s="717"/>
      <c r="BK39" s="717"/>
      <c r="BL39" s="717"/>
      <c r="BM39" s="717"/>
      <c r="BN39" s="717"/>
      <c r="BO39" s="717"/>
      <c r="BP39" s="717"/>
      <c r="BQ39" s="717"/>
      <c r="BR39" s="717"/>
      <c r="BS39" s="717"/>
      <c r="BT39" s="717"/>
      <c r="BU39" s="717"/>
      <c r="BV39" s="717"/>
      <c r="BW39" s="717"/>
      <c r="BX39" s="717"/>
      <c r="BY39" s="717"/>
      <c r="BZ39" s="717"/>
      <c r="CA39" s="717"/>
      <c r="CB39" s="717"/>
      <c r="CC39" s="717"/>
      <c r="CD39" s="717"/>
      <c r="CE39" s="717"/>
      <c r="CF39" s="717"/>
      <c r="CG39" s="717"/>
      <c r="CH39" s="717"/>
      <c r="CI39" s="717"/>
      <c r="CJ39" s="717"/>
      <c r="CK39" s="717"/>
      <c r="CL39" s="717"/>
      <c r="CM39" s="717"/>
      <c r="CN39" s="717"/>
      <c r="CO39" s="717"/>
      <c r="CP39" s="717"/>
      <c r="CQ39" s="717"/>
      <c r="CR39" s="717"/>
      <c r="CS39" s="717"/>
      <c r="CT39" s="717"/>
      <c r="CU39" s="717"/>
      <c r="CV39" s="717"/>
      <c r="CW39" s="717"/>
      <c r="CX39" s="717"/>
      <c r="CY39" s="717"/>
      <c r="CZ39" s="717"/>
      <c r="DA39" s="717"/>
      <c r="DB39" s="717"/>
      <c r="DC39" s="717"/>
      <c r="DD39" s="717"/>
      <c r="DE39" s="717"/>
      <c r="DF39" s="717"/>
      <c r="DG39" s="717"/>
      <c r="DH39" s="717"/>
      <c r="DI39" s="717"/>
      <c r="DJ39" s="717"/>
      <c r="DK39" s="717"/>
      <c r="DL39" s="717"/>
      <c r="DM39" s="717"/>
      <c r="DO39" s="731"/>
      <c r="DP39" s="731"/>
      <c r="DQ39" s="717"/>
      <c r="DR39" s="717"/>
      <c r="DS39" s="717"/>
      <c r="DT39" s="717"/>
      <c r="DU39" s="717"/>
      <c r="DV39" s="717"/>
      <c r="DW39" s="717"/>
      <c r="DX39" s="717"/>
      <c r="DY39" s="717"/>
      <c r="DZ39" s="717"/>
      <c r="EA39" s="723"/>
      <c r="EB39" s="742"/>
      <c r="EC39" s="723"/>
      <c r="ED39" s="742"/>
      <c r="EE39" s="742"/>
      <c r="EF39" s="777"/>
      <c r="EG39" s="723"/>
      <c r="EH39" s="723"/>
      <c r="EI39" s="723"/>
      <c r="EJ39" s="723"/>
      <c r="EK39" s="723"/>
      <c r="EL39" s="723"/>
      <c r="EM39" s="723"/>
      <c r="EN39" s="723"/>
      <c r="EO39" s="723"/>
      <c r="EP39" s="723"/>
      <c r="EQ39" s="717"/>
      <c r="ER39" s="717"/>
      <c r="ES39" s="717"/>
      <c r="ET39" s="717"/>
      <c r="EU39" s="717"/>
      <c r="EV39" s="717"/>
      <c r="EW39" s="717"/>
      <c r="EX39" s="717"/>
      <c r="EY39" s="717"/>
      <c r="EZ39" s="717"/>
      <c r="FA39" s="717"/>
      <c r="FB39" s="717"/>
      <c r="FC39" s="717"/>
      <c r="FD39" s="717"/>
      <c r="FE39" s="717"/>
      <c r="FF39" s="717"/>
      <c r="FG39" s="717"/>
      <c r="FH39" s="717"/>
      <c r="FI39" s="717"/>
      <c r="FJ39" s="717"/>
      <c r="FK39" s="717"/>
      <c r="FL39" s="717"/>
      <c r="FM39" s="717"/>
      <c r="FN39" s="717"/>
      <c r="FO39" s="717"/>
      <c r="FP39" s="717"/>
      <c r="FQ39" s="717"/>
      <c r="FR39" s="717"/>
      <c r="FS39" s="717"/>
      <c r="FT39" s="717"/>
      <c r="FU39" s="717"/>
      <c r="FV39" s="717"/>
      <c r="FW39" s="717"/>
      <c r="FX39" s="717"/>
      <c r="FY39" s="717"/>
      <c r="FZ39" s="717"/>
      <c r="GA39" s="717"/>
      <c r="GB39" s="717"/>
      <c r="GC39" s="717"/>
      <c r="GD39" s="717"/>
      <c r="GE39" s="717"/>
      <c r="GF39" s="717"/>
      <c r="GG39" s="717"/>
      <c r="GH39" s="717"/>
      <c r="GI39" s="717"/>
      <c r="GJ39" s="717"/>
      <c r="GK39" s="717"/>
      <c r="GL39" s="717"/>
      <c r="GM39" s="717"/>
      <c r="GN39" s="717"/>
      <c r="GO39" s="717"/>
      <c r="GP39" s="717"/>
      <c r="GQ39" s="717"/>
      <c r="GR39" s="717"/>
      <c r="GS39" s="717"/>
      <c r="GT39" s="717"/>
      <c r="GU39" s="717"/>
      <c r="GV39" s="717"/>
      <c r="GW39" s="717"/>
      <c r="GX39" s="717"/>
      <c r="GY39" s="717"/>
      <c r="GZ39" s="717"/>
      <c r="HA39" s="717"/>
      <c r="HB39" s="717"/>
      <c r="HC39" s="717"/>
      <c r="HD39" s="717"/>
      <c r="HE39" s="717"/>
      <c r="HF39" s="717"/>
      <c r="HG39" s="717"/>
      <c r="HH39" s="717"/>
      <c r="HI39" s="717"/>
      <c r="HJ39" s="717"/>
      <c r="HK39" s="717"/>
      <c r="HL39" s="717"/>
      <c r="HM39" s="717"/>
      <c r="HN39" s="717"/>
      <c r="HO39" s="717"/>
      <c r="HP39" s="717"/>
      <c r="HQ39" s="717"/>
      <c r="HR39" s="717"/>
      <c r="HS39" s="717"/>
      <c r="HT39" s="717"/>
      <c r="HU39" s="717"/>
      <c r="HV39" s="717"/>
      <c r="HW39" s="717"/>
      <c r="HX39" s="717"/>
      <c r="HY39" s="717"/>
      <c r="HZ39" s="717"/>
      <c r="IA39" s="717"/>
      <c r="IB39" s="717"/>
      <c r="IC39" s="717"/>
      <c r="ID39" s="717"/>
      <c r="IE39" s="717"/>
      <c r="IF39" s="717"/>
      <c r="IG39" s="717"/>
      <c r="IH39" s="717"/>
      <c r="II39" s="717"/>
      <c r="IJ39" s="717"/>
      <c r="IK39" s="717"/>
      <c r="IL39" s="717"/>
      <c r="IM39" s="717"/>
      <c r="IN39" s="717"/>
      <c r="IO39" s="717"/>
      <c r="IP39" s="717"/>
      <c r="IQ39" s="717"/>
      <c r="IR39" s="717"/>
      <c r="IS39" s="717"/>
      <c r="IT39" s="717"/>
      <c r="IU39" s="717"/>
      <c r="IV39" s="717"/>
      <c r="IW39" s="717"/>
      <c r="IX39" s="717"/>
      <c r="IY39" s="717"/>
      <c r="IZ39" s="717"/>
      <c r="JA39" s="717"/>
      <c r="JB39" s="717"/>
      <c r="JC39" s="717"/>
      <c r="JD39" s="717"/>
      <c r="JE39" s="717"/>
      <c r="JF39" s="717"/>
      <c r="JG39" s="717"/>
      <c r="JH39" s="717"/>
      <c r="JI39" s="717"/>
      <c r="JJ39" s="717"/>
      <c r="JK39" s="717"/>
      <c r="JL39" s="717"/>
      <c r="JM39" s="717"/>
      <c r="JN39" s="717"/>
      <c r="JO39" s="717"/>
      <c r="JP39" s="717"/>
      <c r="JQ39" s="717"/>
      <c r="JR39" s="717"/>
      <c r="JS39" s="717"/>
      <c r="JT39" s="717"/>
      <c r="JU39" s="717"/>
      <c r="JV39" s="717"/>
      <c r="JW39" s="717"/>
      <c r="JX39" s="717"/>
      <c r="JY39" s="717"/>
      <c r="JZ39" s="717"/>
      <c r="KA39" s="717"/>
      <c r="KB39" s="717"/>
      <c r="KC39" s="717"/>
      <c r="KD39" s="717"/>
      <c r="KE39" s="717"/>
      <c r="KF39" s="717"/>
      <c r="KG39" s="717"/>
      <c r="KH39" s="717"/>
      <c r="KI39" s="717"/>
      <c r="KJ39" s="717"/>
      <c r="KK39" s="717"/>
      <c r="KL39" s="717"/>
      <c r="KM39" s="717"/>
      <c r="KN39" s="717"/>
      <c r="KO39" s="717"/>
      <c r="KP39" s="717"/>
      <c r="KQ39" s="717"/>
      <c r="KR39" s="717"/>
      <c r="KS39" s="717"/>
      <c r="KT39" s="717"/>
      <c r="KU39" s="717"/>
      <c r="KV39" s="717"/>
      <c r="KW39" s="717"/>
      <c r="KX39" s="717"/>
      <c r="KY39" s="717"/>
      <c r="KZ39" s="717"/>
      <c r="LA39" s="717"/>
      <c r="LB39" s="717"/>
      <c r="LC39" s="717"/>
      <c r="LD39" s="717"/>
      <c r="LE39" s="717"/>
      <c r="LF39" s="717"/>
      <c r="LG39" s="717"/>
      <c r="LH39" s="717"/>
      <c r="LI39" s="717"/>
      <c r="LJ39" s="717"/>
      <c r="LK39" s="717"/>
      <c r="LL39" s="717"/>
      <c r="LM39" s="717"/>
      <c r="LN39" s="717"/>
      <c r="LO39" s="717"/>
      <c r="LP39" s="717"/>
      <c r="LQ39" s="717"/>
      <c r="LR39" s="717"/>
      <c r="LS39" s="717"/>
      <c r="LT39" s="717"/>
      <c r="LU39" s="717"/>
      <c r="LV39" s="717"/>
      <c r="LW39" s="717"/>
      <c r="LX39" s="717"/>
      <c r="LY39" s="717"/>
      <c r="LZ39" s="717"/>
      <c r="MA39" s="717"/>
      <c r="MB39" s="717"/>
      <c r="MC39" s="717"/>
      <c r="MD39" s="717"/>
      <c r="ME39" s="717"/>
      <c r="MF39" s="717"/>
      <c r="MG39" s="717"/>
      <c r="MH39" s="717"/>
      <c r="MI39" s="717"/>
      <c r="MJ39" s="717"/>
      <c r="MK39" s="717"/>
      <c r="ML39" s="717"/>
      <c r="MM39" s="717"/>
      <c r="MN39" s="717"/>
      <c r="MO39" s="717"/>
      <c r="MP39" s="717"/>
      <c r="MQ39" s="717"/>
      <c r="MR39" s="717"/>
      <c r="MS39" s="717"/>
      <c r="MT39" s="717"/>
    </row>
    <row r="40" spans="2:358">
      <c r="B40" s="758"/>
      <c r="C40" s="742"/>
      <c r="D40" s="723"/>
      <c r="E40" s="754">
        <v>0</v>
      </c>
      <c r="F40" s="754"/>
      <c r="G40" s="774">
        <v>0</v>
      </c>
      <c r="R40" s="717"/>
      <c r="S40" s="717"/>
      <c r="T40" s="796">
        <v>0</v>
      </c>
      <c r="U40" s="731"/>
      <c r="V40" s="796">
        <v>0</v>
      </c>
      <c r="Z40" s="789">
        <f t="shared" ca="1" si="0"/>
        <v>99</v>
      </c>
      <c r="AA40" s="789">
        <f>+Entry1!Q30</f>
        <v>0</v>
      </c>
      <c r="AB40" s="775">
        <v>8</v>
      </c>
      <c r="AC40" s="789" t="str">
        <f ca="1">IF(OR(AA40=0,AA40=9,AF40=0,AF40=""),"",OFFSET(Entry1!$S$22,Entry1!Q30,0))</f>
        <v/>
      </c>
      <c r="AD40" s="788">
        <f>+Entry1!BA8</f>
        <v>0</v>
      </c>
      <c r="AE40" s="806" t="str">
        <f>IF(AD40=0,"",IF(AA40=2,IF(Entry1!BB8&lt;&gt;0,Entry1!BB8,Entry1!$Q$17)*1.5,IF(AA40=3,IF(Entry1!BB8&lt;&gt;0,Entry1!BB8,Entry1!$Q$17)*2,IF(Entry1!BB8&lt;&gt;0,Entry1!BB8,Entry1!$Q$17))))</f>
        <v/>
      </c>
      <c r="AF40" s="806">
        <f>+Entry1!BC8</f>
        <v>0</v>
      </c>
      <c r="AZ40" s="717"/>
      <c r="BA40" s="732"/>
      <c r="BB40" s="733"/>
      <c r="BC40" s="995"/>
      <c r="BD40" s="717"/>
      <c r="BE40" s="717"/>
      <c r="BF40" s="717"/>
      <c r="BG40" s="717"/>
      <c r="BH40" s="717"/>
      <c r="BI40" s="717"/>
      <c r="BJ40" s="717"/>
      <c r="BK40" s="717"/>
      <c r="BL40" s="717"/>
      <c r="BM40" s="717"/>
      <c r="BN40" s="717"/>
      <c r="BO40" s="717"/>
      <c r="BP40" s="717"/>
      <c r="BQ40" s="717"/>
      <c r="BR40" s="717"/>
      <c r="BS40" s="717"/>
      <c r="BT40" s="717"/>
      <c r="BU40" s="717"/>
      <c r="BV40" s="717"/>
      <c r="BW40" s="717"/>
      <c r="BX40" s="717"/>
      <c r="BY40" s="717"/>
      <c r="BZ40" s="717"/>
      <c r="CA40" s="717"/>
      <c r="CB40" s="717"/>
      <c r="CC40" s="717"/>
      <c r="CD40" s="717"/>
      <c r="CE40" s="717"/>
      <c r="CF40" s="717"/>
      <c r="CG40" s="717"/>
      <c r="CH40" s="717"/>
      <c r="CI40" s="717"/>
      <c r="CJ40" s="717"/>
      <c r="CK40" s="717"/>
      <c r="CL40" s="717"/>
      <c r="CM40" s="717"/>
      <c r="CN40" s="717"/>
      <c r="CO40" s="717"/>
      <c r="CP40" s="717"/>
      <c r="CQ40" s="717"/>
      <c r="CR40" s="717"/>
      <c r="CS40" s="717"/>
      <c r="CT40" s="717"/>
      <c r="CU40" s="717"/>
      <c r="CV40" s="717"/>
      <c r="CW40" s="717"/>
      <c r="CX40" s="717"/>
      <c r="CY40" s="717"/>
      <c r="CZ40" s="717"/>
      <c r="DA40" s="717"/>
      <c r="DB40" s="717"/>
      <c r="DC40" s="717"/>
      <c r="DD40" s="717"/>
      <c r="DE40" s="717"/>
      <c r="DF40" s="717"/>
      <c r="DG40" s="717"/>
      <c r="DH40" s="717"/>
      <c r="DI40" s="717"/>
      <c r="DJ40" s="717"/>
      <c r="DK40" s="717"/>
      <c r="DL40" s="717"/>
      <c r="DM40" s="717"/>
      <c r="DO40" s="731"/>
      <c r="DP40" s="731"/>
      <c r="DQ40" s="717"/>
      <c r="DR40" s="717"/>
      <c r="DS40" s="717"/>
      <c r="DT40" s="717"/>
      <c r="DU40" s="717"/>
      <c r="DV40" s="717"/>
      <c r="DW40" s="717"/>
      <c r="DX40" s="717"/>
      <c r="DY40" s="717"/>
      <c r="DZ40" s="717"/>
      <c r="EA40" s="723"/>
      <c r="EB40" s="742"/>
      <c r="EC40" s="723"/>
      <c r="ED40" s="742"/>
      <c r="EE40" s="742"/>
      <c r="EF40" s="777"/>
      <c r="EG40" s="723"/>
      <c r="EH40" s="723"/>
      <c r="EI40" s="723"/>
      <c r="EJ40" s="723"/>
      <c r="EK40" s="723"/>
      <c r="EL40" s="723"/>
      <c r="EM40" s="723"/>
      <c r="EN40" s="723"/>
      <c r="EO40" s="723"/>
      <c r="EP40" s="723"/>
      <c r="EQ40" s="717"/>
      <c r="ER40" s="717"/>
      <c r="ES40" s="717"/>
      <c r="ET40" s="717"/>
      <c r="EU40" s="717"/>
      <c r="EV40" s="717"/>
      <c r="EW40" s="717"/>
      <c r="EX40" s="717"/>
      <c r="EY40" s="717"/>
      <c r="EZ40" s="717"/>
      <c r="FA40" s="717"/>
      <c r="FB40" s="717"/>
      <c r="FC40" s="717"/>
      <c r="FD40" s="717"/>
      <c r="FE40" s="717"/>
      <c r="FF40" s="717"/>
      <c r="FG40" s="717"/>
      <c r="FH40" s="717"/>
      <c r="FI40" s="717"/>
      <c r="FJ40" s="717"/>
      <c r="FK40" s="717"/>
      <c r="FL40" s="717"/>
      <c r="FM40" s="717"/>
      <c r="FN40" s="717"/>
      <c r="FO40" s="717"/>
      <c r="FP40" s="717"/>
      <c r="FQ40" s="717"/>
      <c r="FR40" s="717"/>
      <c r="FS40" s="717"/>
      <c r="FT40" s="717"/>
      <c r="FU40" s="717"/>
      <c r="FV40" s="717"/>
      <c r="FW40" s="717"/>
      <c r="FX40" s="717"/>
      <c r="FY40" s="717"/>
      <c r="FZ40" s="717"/>
      <c r="GA40" s="717"/>
      <c r="GB40" s="717"/>
      <c r="GC40" s="717"/>
      <c r="GD40" s="717"/>
      <c r="GE40" s="717"/>
      <c r="GF40" s="717"/>
      <c r="GG40" s="717"/>
      <c r="GH40" s="717"/>
      <c r="GI40" s="717"/>
      <c r="GJ40" s="717"/>
      <c r="GK40" s="717"/>
      <c r="GL40" s="717"/>
      <c r="GM40" s="717"/>
      <c r="GN40" s="717"/>
      <c r="GO40" s="717"/>
      <c r="GP40" s="717"/>
      <c r="GQ40" s="717"/>
      <c r="GR40" s="717"/>
      <c r="GS40" s="717"/>
      <c r="GT40" s="717"/>
      <c r="GU40" s="717"/>
      <c r="GV40" s="717"/>
      <c r="GW40" s="717"/>
      <c r="GX40" s="717"/>
      <c r="GY40" s="717"/>
      <c r="GZ40" s="717"/>
      <c r="HA40" s="717"/>
      <c r="HB40" s="717"/>
      <c r="HC40" s="717"/>
      <c r="HD40" s="717"/>
      <c r="HE40" s="717"/>
      <c r="HF40" s="717"/>
      <c r="HG40" s="717"/>
      <c r="HH40" s="717"/>
      <c r="HI40" s="717"/>
      <c r="HJ40" s="717"/>
      <c r="HK40" s="717"/>
      <c r="HL40" s="717"/>
      <c r="HM40" s="717"/>
      <c r="HN40" s="717"/>
      <c r="HO40" s="717"/>
      <c r="HP40" s="717"/>
      <c r="HQ40" s="717"/>
      <c r="HR40" s="717"/>
      <c r="HS40" s="717"/>
      <c r="HT40" s="717"/>
      <c r="HU40" s="717"/>
      <c r="HV40" s="717"/>
      <c r="HW40" s="717"/>
      <c r="HX40" s="717"/>
      <c r="HY40" s="717"/>
      <c r="HZ40" s="717"/>
      <c r="IA40" s="717"/>
      <c r="IB40" s="717"/>
      <c r="IC40" s="717"/>
      <c r="ID40" s="717"/>
      <c r="IE40" s="717"/>
      <c r="IF40" s="717"/>
      <c r="IG40" s="717"/>
      <c r="IH40" s="717"/>
      <c r="II40" s="717"/>
      <c r="IJ40" s="717"/>
      <c r="IK40" s="717"/>
      <c r="IL40" s="717"/>
      <c r="IM40" s="717"/>
      <c r="IN40" s="717"/>
      <c r="IO40" s="717"/>
      <c r="IP40" s="717"/>
      <c r="IQ40" s="717"/>
      <c r="IR40" s="717"/>
      <c r="IS40" s="717"/>
      <c r="IT40" s="717"/>
      <c r="IU40" s="717"/>
      <c r="IV40" s="717"/>
      <c r="IW40" s="717"/>
      <c r="IX40" s="717"/>
      <c r="IY40" s="717"/>
      <c r="IZ40" s="717"/>
      <c r="JA40" s="717"/>
      <c r="JB40" s="717"/>
      <c r="JC40" s="717"/>
      <c r="JD40" s="717"/>
      <c r="JE40" s="717"/>
      <c r="JF40" s="717"/>
      <c r="JG40" s="717"/>
      <c r="JH40" s="717"/>
      <c r="JI40" s="717"/>
      <c r="JJ40" s="717"/>
      <c r="JK40" s="717"/>
      <c r="JL40" s="717"/>
      <c r="JM40" s="717"/>
      <c r="JN40" s="717"/>
      <c r="JO40" s="717"/>
      <c r="JP40" s="717"/>
      <c r="JQ40" s="717"/>
      <c r="JR40" s="717"/>
      <c r="JS40" s="717"/>
      <c r="JT40" s="717"/>
      <c r="JU40" s="717"/>
      <c r="JV40" s="717"/>
      <c r="JW40" s="717"/>
      <c r="JX40" s="717"/>
      <c r="JY40" s="717"/>
      <c r="JZ40" s="717"/>
      <c r="KA40" s="717"/>
      <c r="KB40" s="717"/>
      <c r="KC40" s="717"/>
      <c r="KD40" s="717"/>
      <c r="KE40" s="717"/>
      <c r="KF40" s="717"/>
      <c r="KG40" s="717"/>
      <c r="KH40" s="717"/>
      <c r="KI40" s="717"/>
      <c r="KJ40" s="717"/>
      <c r="KK40" s="717"/>
      <c r="KL40" s="717"/>
      <c r="KM40" s="717"/>
      <c r="KN40" s="717"/>
      <c r="KO40" s="717"/>
      <c r="KP40" s="717"/>
      <c r="KQ40" s="717"/>
      <c r="KR40" s="717"/>
      <c r="KS40" s="717"/>
      <c r="KT40" s="717"/>
      <c r="KU40" s="717"/>
      <c r="KV40" s="717"/>
      <c r="KW40" s="717"/>
      <c r="KX40" s="717"/>
      <c r="KY40" s="717"/>
      <c r="KZ40" s="717"/>
      <c r="LA40" s="717"/>
      <c r="LB40" s="717"/>
      <c r="LC40" s="717"/>
      <c r="LD40" s="717"/>
      <c r="LE40" s="717"/>
      <c r="LF40" s="717"/>
      <c r="LG40" s="717"/>
      <c r="LH40" s="717"/>
      <c r="LI40" s="717"/>
      <c r="LJ40" s="717"/>
      <c r="LK40" s="717"/>
      <c r="LL40" s="717"/>
      <c r="LM40" s="717"/>
      <c r="LN40" s="717"/>
      <c r="LO40" s="717"/>
      <c r="LP40" s="717"/>
      <c r="LQ40" s="717"/>
      <c r="LR40" s="717"/>
      <c r="LS40" s="717"/>
      <c r="LT40" s="717"/>
      <c r="LU40" s="717"/>
      <c r="LV40" s="717"/>
      <c r="LW40" s="717"/>
      <c r="LX40" s="717"/>
      <c r="LY40" s="717"/>
      <c r="LZ40" s="717"/>
      <c r="MA40" s="717"/>
      <c r="MB40" s="717"/>
      <c r="MC40" s="717"/>
      <c r="MD40" s="717"/>
      <c r="ME40" s="717"/>
      <c r="MF40" s="717"/>
      <c r="MG40" s="717"/>
      <c r="MH40" s="717"/>
      <c r="MI40" s="717"/>
      <c r="MJ40" s="717"/>
      <c r="MK40" s="717"/>
      <c r="ML40" s="717"/>
      <c r="MM40" s="717"/>
      <c r="MN40" s="717"/>
      <c r="MO40" s="717"/>
      <c r="MP40" s="717"/>
      <c r="MQ40" s="717"/>
      <c r="MR40" s="717"/>
      <c r="MS40" s="717"/>
      <c r="MT40" s="717"/>
    </row>
    <row r="41" spans="2:358">
      <c r="B41" s="751"/>
      <c r="C41" s="780"/>
      <c r="D41" s="772"/>
      <c r="E41" s="773">
        <v>0</v>
      </c>
      <c r="F41" s="754"/>
      <c r="G41" s="774">
        <v>0</v>
      </c>
      <c r="R41" s="734"/>
      <c r="S41" s="717"/>
      <c r="T41" s="797">
        <v>0</v>
      </c>
      <c r="U41" s="731"/>
      <c r="V41" s="797">
        <v>0</v>
      </c>
      <c r="Z41" s="789">
        <f t="shared" ca="1" si="0"/>
        <v>99</v>
      </c>
      <c r="AA41" s="789">
        <f>+Entry1!Q31</f>
        <v>0</v>
      </c>
      <c r="AB41" s="775">
        <v>9</v>
      </c>
      <c r="AC41" s="789" t="str">
        <f ca="1">IF(OR(AA41=0,AA41=9,AF41=0,AF41=""),"",OFFSET(Entry1!$S$22,Entry1!Q31,0))</f>
        <v/>
      </c>
      <c r="AD41" s="788">
        <f>+Entry1!BA9</f>
        <v>0</v>
      </c>
      <c r="AE41" s="806" t="str">
        <f>IF(AD41=0,"",IF(AA41=2,IF(Entry1!BB9&lt;&gt;0,Entry1!BB9,Entry1!$Q$17)*1.5,IF(AA41=3,IF(Entry1!BB9&lt;&gt;0,Entry1!BB9,Entry1!$Q$17)*2,IF(Entry1!BB9&lt;&gt;0,Entry1!BB9,Entry1!$Q$17))))</f>
        <v/>
      </c>
      <c r="AF41" s="806">
        <f>+Entry1!BC9</f>
        <v>0</v>
      </c>
      <c r="AZ41" s="717"/>
      <c r="BA41" s="732"/>
      <c r="BB41" s="733"/>
      <c r="BC41" s="995"/>
      <c r="BD41" s="717"/>
      <c r="BE41" s="717"/>
      <c r="BF41" s="717"/>
      <c r="BG41" s="717"/>
      <c r="BH41" s="717"/>
      <c r="BI41" s="717"/>
      <c r="BJ41" s="717"/>
      <c r="BK41" s="717"/>
      <c r="BL41" s="717"/>
      <c r="BM41" s="717"/>
      <c r="BN41" s="717"/>
      <c r="BO41" s="717"/>
      <c r="BP41" s="717"/>
      <c r="BQ41" s="717"/>
      <c r="BR41" s="717"/>
      <c r="BS41" s="717"/>
      <c r="BT41" s="717"/>
      <c r="BU41" s="717"/>
      <c r="BV41" s="717"/>
      <c r="BW41" s="717"/>
      <c r="BX41" s="717"/>
      <c r="BY41" s="717"/>
      <c r="BZ41" s="717"/>
      <c r="CA41" s="717"/>
      <c r="CB41" s="717"/>
      <c r="CC41" s="717"/>
      <c r="CD41" s="717"/>
      <c r="CE41" s="717"/>
      <c r="CF41" s="717"/>
      <c r="CG41" s="717"/>
      <c r="CH41" s="717"/>
      <c r="CI41" s="717"/>
      <c r="CJ41" s="717"/>
      <c r="CK41" s="717"/>
      <c r="CL41" s="717"/>
      <c r="CM41" s="717"/>
      <c r="CN41" s="717"/>
      <c r="CO41" s="717"/>
      <c r="CP41" s="717"/>
      <c r="CQ41" s="717"/>
      <c r="CR41" s="717"/>
      <c r="CS41" s="717"/>
      <c r="CT41" s="717"/>
      <c r="CU41" s="717"/>
      <c r="CV41" s="717"/>
      <c r="CW41" s="717"/>
      <c r="CX41" s="717"/>
      <c r="CY41" s="717"/>
      <c r="CZ41" s="717"/>
      <c r="DA41" s="717"/>
      <c r="DB41" s="717"/>
      <c r="DC41" s="717"/>
      <c r="DD41" s="717"/>
      <c r="DE41" s="717"/>
      <c r="DF41" s="717"/>
      <c r="DG41" s="717"/>
      <c r="DH41" s="717"/>
      <c r="DI41" s="717"/>
      <c r="DJ41" s="717"/>
      <c r="DK41" s="717"/>
      <c r="DL41" s="717"/>
      <c r="DM41" s="717"/>
      <c r="DO41" s="731"/>
      <c r="DP41" s="731"/>
      <c r="DQ41" s="717"/>
      <c r="DR41" s="717"/>
      <c r="DS41" s="717"/>
      <c r="DT41" s="717"/>
      <c r="DU41" s="717"/>
      <c r="DV41" s="717"/>
      <c r="DW41" s="717"/>
      <c r="DX41" s="717"/>
      <c r="DY41" s="717"/>
      <c r="DZ41" s="717"/>
      <c r="EA41" s="723"/>
      <c r="EB41" s="742"/>
      <c r="EC41" s="723"/>
      <c r="ED41" s="776"/>
      <c r="EE41" s="742"/>
      <c r="EF41" s="777"/>
      <c r="EG41" s="723"/>
      <c r="EH41" s="723"/>
      <c r="EI41" s="723"/>
      <c r="EJ41" s="723"/>
      <c r="EK41" s="723"/>
      <c r="EL41" s="723"/>
      <c r="EM41" s="723"/>
      <c r="EN41" s="723"/>
      <c r="EO41" s="723"/>
      <c r="EP41" s="723"/>
      <c r="EQ41" s="717"/>
      <c r="ER41" s="717"/>
      <c r="ES41" s="717"/>
      <c r="ET41" s="717"/>
      <c r="EU41" s="717"/>
      <c r="EV41" s="717"/>
      <c r="EW41" s="717"/>
      <c r="EX41" s="717"/>
      <c r="EY41" s="717"/>
      <c r="EZ41" s="717"/>
      <c r="FA41" s="717"/>
      <c r="FB41" s="717"/>
      <c r="FC41" s="717"/>
      <c r="FD41" s="717"/>
      <c r="FE41" s="717"/>
      <c r="FF41" s="717"/>
      <c r="FG41" s="717"/>
      <c r="FH41" s="717"/>
      <c r="FI41" s="717"/>
      <c r="FJ41" s="717"/>
      <c r="FK41" s="717"/>
      <c r="FL41" s="717"/>
      <c r="FM41" s="717"/>
      <c r="FN41" s="717"/>
      <c r="FO41" s="717"/>
      <c r="FP41" s="717"/>
      <c r="FQ41" s="717"/>
      <c r="FR41" s="717"/>
      <c r="FS41" s="717"/>
      <c r="FT41" s="717"/>
      <c r="FU41" s="717"/>
      <c r="FV41" s="717"/>
      <c r="FW41" s="717"/>
      <c r="FX41" s="717"/>
      <c r="FY41" s="717"/>
      <c r="FZ41" s="717"/>
      <c r="GA41" s="717"/>
      <c r="GB41" s="717"/>
      <c r="GC41" s="717"/>
      <c r="GD41" s="717"/>
      <c r="GE41" s="717"/>
      <c r="GF41" s="717"/>
      <c r="GG41" s="717"/>
      <c r="GH41" s="717"/>
      <c r="GI41" s="717"/>
      <c r="GJ41" s="717"/>
      <c r="GK41" s="717"/>
      <c r="GL41" s="717"/>
      <c r="GM41" s="717"/>
      <c r="GN41" s="717"/>
      <c r="GO41" s="717"/>
      <c r="GP41" s="717"/>
      <c r="GQ41" s="717"/>
      <c r="GR41" s="717"/>
      <c r="GS41" s="717"/>
      <c r="GT41" s="717"/>
      <c r="GU41" s="717"/>
      <c r="GV41" s="717"/>
      <c r="GW41" s="717"/>
      <c r="GX41" s="717"/>
      <c r="GY41" s="717"/>
      <c r="GZ41" s="717"/>
      <c r="HA41" s="717"/>
      <c r="HB41" s="717"/>
      <c r="HC41" s="717"/>
      <c r="HD41" s="717"/>
      <c r="HE41" s="717"/>
      <c r="HF41" s="717"/>
      <c r="HG41" s="717"/>
      <c r="HH41" s="717"/>
      <c r="HI41" s="717"/>
      <c r="HJ41" s="717"/>
      <c r="HK41" s="717"/>
      <c r="HL41" s="717"/>
      <c r="HM41" s="717"/>
      <c r="HN41" s="717"/>
      <c r="HO41" s="717"/>
      <c r="HP41" s="717"/>
      <c r="HQ41" s="717"/>
      <c r="HR41" s="717"/>
      <c r="HS41" s="717"/>
      <c r="HT41" s="717"/>
      <c r="HU41" s="717"/>
      <c r="HV41" s="717"/>
      <c r="HW41" s="717"/>
      <c r="HX41" s="717"/>
      <c r="HY41" s="717"/>
      <c r="HZ41" s="717"/>
      <c r="IA41" s="717"/>
      <c r="IB41" s="717"/>
      <c r="IC41" s="717"/>
      <c r="ID41" s="717"/>
      <c r="IE41" s="717"/>
      <c r="IF41" s="717"/>
      <c r="IG41" s="717"/>
      <c r="IH41" s="717"/>
      <c r="II41" s="717"/>
      <c r="IJ41" s="717"/>
      <c r="IK41" s="717"/>
      <c r="IL41" s="717"/>
      <c r="IM41" s="717"/>
      <c r="IN41" s="717"/>
      <c r="IO41" s="717"/>
      <c r="IP41" s="717"/>
      <c r="IQ41" s="717"/>
      <c r="IR41" s="717"/>
      <c r="IS41" s="717"/>
      <c r="IT41" s="717"/>
      <c r="IU41" s="717"/>
      <c r="IV41" s="717"/>
      <c r="IW41" s="717"/>
      <c r="IX41" s="717"/>
      <c r="IY41" s="717"/>
      <c r="IZ41" s="717"/>
      <c r="JA41" s="717"/>
      <c r="JB41" s="717"/>
      <c r="JC41" s="717"/>
      <c r="JD41" s="717"/>
      <c r="JE41" s="717"/>
      <c r="JF41" s="717"/>
      <c r="JG41" s="717"/>
      <c r="JH41" s="717"/>
      <c r="JI41" s="717"/>
      <c r="JJ41" s="717"/>
      <c r="JK41" s="717"/>
      <c r="JL41" s="717"/>
      <c r="JM41" s="717"/>
      <c r="JN41" s="717"/>
      <c r="JO41" s="717"/>
      <c r="JP41" s="717"/>
      <c r="JQ41" s="717"/>
      <c r="JR41" s="717"/>
      <c r="JS41" s="717"/>
      <c r="JT41" s="717"/>
      <c r="JU41" s="717"/>
      <c r="JV41" s="717"/>
      <c r="JW41" s="717"/>
      <c r="JX41" s="717"/>
      <c r="JY41" s="717"/>
      <c r="JZ41" s="717"/>
      <c r="KA41" s="717"/>
      <c r="KB41" s="717"/>
      <c r="KC41" s="717"/>
      <c r="KD41" s="717"/>
      <c r="KE41" s="717"/>
      <c r="KF41" s="717"/>
      <c r="KG41" s="717"/>
      <c r="KH41" s="717"/>
      <c r="KI41" s="717"/>
      <c r="KJ41" s="717"/>
      <c r="KK41" s="717"/>
      <c r="KL41" s="717"/>
      <c r="KM41" s="717"/>
      <c r="KN41" s="717"/>
      <c r="KO41" s="717"/>
      <c r="KP41" s="717"/>
      <c r="KQ41" s="717"/>
      <c r="KR41" s="717"/>
      <c r="KS41" s="717"/>
      <c r="KT41" s="717"/>
      <c r="KU41" s="717"/>
      <c r="KV41" s="717"/>
      <c r="KW41" s="717"/>
      <c r="KX41" s="717"/>
      <c r="KY41" s="717"/>
      <c r="KZ41" s="717"/>
      <c r="LA41" s="717"/>
      <c r="LB41" s="717"/>
      <c r="LC41" s="717"/>
      <c r="LD41" s="717"/>
      <c r="LE41" s="717"/>
      <c r="LF41" s="717"/>
      <c r="LG41" s="717"/>
      <c r="LH41" s="717"/>
      <c r="LI41" s="717"/>
      <c r="LJ41" s="717"/>
      <c r="LK41" s="717"/>
      <c r="LL41" s="717"/>
      <c r="LM41" s="717"/>
      <c r="LN41" s="717"/>
      <c r="LO41" s="717"/>
      <c r="LP41" s="717"/>
      <c r="LQ41" s="717"/>
      <c r="LR41" s="717"/>
      <c r="LS41" s="717"/>
      <c r="LT41" s="717"/>
      <c r="LU41" s="717"/>
      <c r="LV41" s="717"/>
      <c r="LW41" s="717"/>
      <c r="LX41" s="717"/>
      <c r="LY41" s="717"/>
      <c r="LZ41" s="717"/>
      <c r="MA41" s="717"/>
      <c r="MB41" s="717"/>
      <c r="MC41" s="717"/>
      <c r="MD41" s="717"/>
      <c r="ME41" s="717"/>
      <c r="MF41" s="717"/>
      <c r="MG41" s="717"/>
      <c r="MH41" s="717"/>
      <c r="MI41" s="717"/>
      <c r="MJ41" s="717"/>
      <c r="MK41" s="717"/>
      <c r="ML41" s="717"/>
      <c r="MM41" s="717"/>
      <c r="MN41" s="717"/>
      <c r="MO41" s="717"/>
      <c r="MP41" s="717"/>
      <c r="MQ41" s="717"/>
      <c r="MR41" s="717"/>
      <c r="MS41" s="717"/>
      <c r="MT41" s="717"/>
    </row>
    <row r="42" spans="2:358">
      <c r="B42" s="763"/>
      <c r="C42" s="764" t="s">
        <v>0</v>
      </c>
      <c r="D42" s="781"/>
      <c r="E42" s="773">
        <v>40</v>
      </c>
      <c r="F42" s="754"/>
      <c r="G42" s="782">
        <v>1080</v>
      </c>
      <c r="R42" s="734" t="s">
        <v>0</v>
      </c>
      <c r="S42" s="717"/>
      <c r="T42" s="796">
        <f>SUM(T33:T41)</f>
        <v>40</v>
      </c>
      <c r="U42" s="717"/>
      <c r="V42" s="802">
        <f>SUM(V33:V41)</f>
        <v>1080</v>
      </c>
      <c r="Y42" s="805"/>
      <c r="Z42" s="805"/>
      <c r="AA42" s="805"/>
      <c r="AB42" s="805"/>
      <c r="AC42" s="805"/>
      <c r="AD42" s="717"/>
      <c r="AE42" s="717"/>
      <c r="AF42" s="717"/>
      <c r="AG42" s="717"/>
      <c r="AZ42" s="717"/>
      <c r="BA42" s="732"/>
      <c r="BB42" s="733"/>
      <c r="BC42" s="995"/>
      <c r="BD42" s="717"/>
      <c r="BE42" s="717"/>
      <c r="BF42" s="717"/>
      <c r="BG42" s="717"/>
      <c r="BH42" s="717"/>
      <c r="BI42" s="717"/>
      <c r="BJ42" s="717"/>
      <c r="BK42" s="717"/>
      <c r="BL42" s="717"/>
      <c r="BM42" s="717"/>
      <c r="BN42" s="717"/>
      <c r="BO42" s="717"/>
      <c r="BP42" s="717"/>
      <c r="BQ42" s="717"/>
      <c r="BR42" s="717"/>
      <c r="BS42" s="717"/>
      <c r="BT42" s="717"/>
      <c r="BU42" s="717"/>
      <c r="BV42" s="717"/>
      <c r="BW42" s="717"/>
      <c r="BX42" s="717"/>
      <c r="BY42" s="717"/>
      <c r="BZ42" s="717"/>
      <c r="CA42" s="717"/>
      <c r="CB42" s="717"/>
      <c r="CC42" s="717"/>
      <c r="CD42" s="717"/>
      <c r="CE42" s="717"/>
      <c r="CF42" s="717"/>
      <c r="CG42" s="717"/>
      <c r="CH42" s="717"/>
      <c r="CI42" s="717"/>
      <c r="CJ42" s="717"/>
      <c r="CK42" s="717"/>
      <c r="CL42" s="717"/>
      <c r="CM42" s="717"/>
      <c r="CN42" s="717"/>
      <c r="CO42" s="717"/>
      <c r="CP42" s="717"/>
      <c r="CQ42" s="717"/>
      <c r="CR42" s="717"/>
      <c r="CS42" s="717"/>
      <c r="CT42" s="717"/>
      <c r="CU42" s="717"/>
      <c r="CV42" s="717"/>
      <c r="CW42" s="717"/>
      <c r="CX42" s="717"/>
      <c r="CY42" s="717"/>
      <c r="CZ42" s="717"/>
      <c r="DA42" s="717"/>
      <c r="DB42" s="717"/>
      <c r="DC42" s="717"/>
      <c r="DD42" s="717"/>
      <c r="DE42" s="717"/>
      <c r="DF42" s="717"/>
      <c r="DG42" s="717"/>
      <c r="DH42" s="717"/>
      <c r="DI42" s="717"/>
      <c r="DJ42" s="717"/>
      <c r="DK42" s="717"/>
      <c r="DL42" s="717"/>
      <c r="DM42" s="717"/>
      <c r="DO42" s="731"/>
      <c r="DP42" s="731"/>
      <c r="DQ42" s="717"/>
      <c r="DR42" s="717"/>
      <c r="DS42" s="717"/>
      <c r="DT42" s="717"/>
      <c r="DU42" s="717"/>
      <c r="DV42" s="717"/>
      <c r="DW42" s="717"/>
      <c r="DX42" s="717"/>
      <c r="DY42" s="717"/>
      <c r="DZ42" s="717"/>
      <c r="EA42" s="723"/>
      <c r="EB42" s="737"/>
      <c r="EC42" s="723"/>
      <c r="ED42" s="776"/>
      <c r="EE42" s="742"/>
      <c r="EF42" s="783"/>
      <c r="EG42" s="723"/>
      <c r="EH42" s="723"/>
      <c r="EI42" s="723"/>
      <c r="EJ42" s="723"/>
      <c r="EK42" s="723"/>
      <c r="EL42" s="723"/>
      <c r="EM42" s="723"/>
      <c r="EN42" s="723"/>
      <c r="EO42" s="723"/>
      <c r="EP42" s="723"/>
      <c r="EQ42" s="717"/>
      <c r="ER42" s="717"/>
      <c r="ES42" s="717"/>
      <c r="ET42" s="717"/>
      <c r="EU42" s="717"/>
      <c r="EV42" s="717"/>
      <c r="EW42" s="717"/>
      <c r="EX42" s="717"/>
      <c r="EY42" s="717"/>
      <c r="EZ42" s="717"/>
      <c r="FA42" s="717"/>
      <c r="FB42" s="717"/>
      <c r="FC42" s="717"/>
      <c r="FD42" s="717"/>
      <c r="FE42" s="717"/>
      <c r="FF42" s="717"/>
      <c r="FG42" s="717"/>
      <c r="FH42" s="717"/>
      <c r="FI42" s="717"/>
      <c r="FJ42" s="717"/>
      <c r="FK42" s="717"/>
      <c r="FL42" s="717"/>
      <c r="FM42" s="717"/>
      <c r="FN42" s="717"/>
      <c r="FO42" s="717"/>
      <c r="FP42" s="717"/>
      <c r="FQ42" s="717"/>
      <c r="FR42" s="717"/>
      <c r="FS42" s="717"/>
      <c r="FT42" s="717"/>
      <c r="FU42" s="717"/>
      <c r="FV42" s="717"/>
      <c r="FW42" s="717"/>
      <c r="FX42" s="717"/>
      <c r="FY42" s="717"/>
      <c r="FZ42" s="717"/>
      <c r="GA42" s="717"/>
      <c r="GB42" s="717"/>
      <c r="GC42" s="717"/>
      <c r="GD42" s="717"/>
      <c r="GE42" s="717"/>
      <c r="GF42" s="717"/>
      <c r="GG42" s="717"/>
      <c r="GH42" s="717"/>
      <c r="GI42" s="717"/>
      <c r="GJ42" s="717"/>
      <c r="GK42" s="717"/>
      <c r="GL42" s="717"/>
      <c r="GM42" s="717"/>
      <c r="GN42" s="717"/>
      <c r="GO42" s="717"/>
      <c r="GP42" s="717"/>
      <c r="GQ42" s="717"/>
      <c r="GR42" s="717"/>
      <c r="GS42" s="717"/>
      <c r="GT42" s="717"/>
      <c r="GU42" s="717"/>
      <c r="GV42" s="717"/>
      <c r="GW42" s="717"/>
      <c r="GX42" s="717"/>
      <c r="GY42" s="717"/>
      <c r="GZ42" s="717"/>
      <c r="HA42" s="717"/>
      <c r="HB42" s="717"/>
      <c r="HC42" s="717"/>
      <c r="HD42" s="717"/>
      <c r="HE42" s="717"/>
      <c r="HF42" s="717"/>
      <c r="HG42" s="717"/>
      <c r="HH42" s="717"/>
      <c r="HI42" s="717"/>
      <c r="HJ42" s="717"/>
      <c r="HK42" s="717"/>
      <c r="HL42" s="717"/>
      <c r="HM42" s="717"/>
      <c r="HN42" s="717"/>
      <c r="HO42" s="717"/>
      <c r="HP42" s="717"/>
      <c r="HQ42" s="717"/>
      <c r="HR42" s="717"/>
      <c r="HS42" s="717"/>
      <c r="HT42" s="717"/>
      <c r="HU42" s="717"/>
      <c r="HV42" s="717"/>
      <c r="HW42" s="717"/>
      <c r="HX42" s="717"/>
      <c r="HY42" s="717"/>
      <c r="HZ42" s="717"/>
      <c r="IA42" s="717"/>
      <c r="IB42" s="717"/>
      <c r="IC42" s="717"/>
      <c r="ID42" s="717"/>
      <c r="IE42" s="717"/>
      <c r="IF42" s="717"/>
      <c r="IG42" s="717"/>
      <c r="IH42" s="717"/>
      <c r="II42" s="717"/>
      <c r="IJ42" s="717"/>
      <c r="IK42" s="717"/>
      <c r="IL42" s="717"/>
      <c r="IM42" s="717"/>
      <c r="IN42" s="717"/>
      <c r="IO42" s="717"/>
      <c r="IP42" s="717"/>
      <c r="IQ42" s="717"/>
      <c r="IR42" s="717"/>
      <c r="IS42" s="717"/>
      <c r="IT42" s="717"/>
      <c r="IU42" s="717"/>
      <c r="IV42" s="717"/>
      <c r="IW42" s="717"/>
      <c r="IX42" s="717"/>
      <c r="IY42" s="717"/>
      <c r="IZ42" s="717"/>
      <c r="JA42" s="717"/>
      <c r="JB42" s="717"/>
      <c r="JC42" s="717"/>
      <c r="JD42" s="717"/>
      <c r="JE42" s="717"/>
      <c r="JF42" s="717"/>
      <c r="JG42" s="717"/>
      <c r="JH42" s="717"/>
      <c r="JI42" s="717"/>
      <c r="JJ42" s="717"/>
      <c r="JK42" s="717"/>
      <c r="JL42" s="717"/>
      <c r="JM42" s="717"/>
      <c r="JN42" s="717"/>
      <c r="JO42" s="717"/>
      <c r="JP42" s="717"/>
      <c r="JQ42" s="717"/>
      <c r="JR42" s="717"/>
      <c r="JS42" s="717"/>
      <c r="JT42" s="717"/>
      <c r="JU42" s="717"/>
      <c r="JV42" s="717"/>
      <c r="JW42" s="717"/>
      <c r="JX42" s="717"/>
      <c r="JY42" s="717"/>
      <c r="JZ42" s="717"/>
      <c r="KA42" s="717"/>
      <c r="KB42" s="717"/>
      <c r="KC42" s="717"/>
      <c r="KD42" s="717"/>
      <c r="KE42" s="717"/>
      <c r="KF42" s="717"/>
      <c r="KG42" s="717"/>
      <c r="KH42" s="717"/>
      <c r="KI42" s="717"/>
      <c r="KJ42" s="717"/>
      <c r="KK42" s="717"/>
      <c r="KL42" s="717"/>
      <c r="KM42" s="717"/>
      <c r="KN42" s="717"/>
      <c r="KO42" s="717"/>
      <c r="KP42" s="717"/>
      <c r="KQ42" s="717"/>
      <c r="KR42" s="717"/>
      <c r="KS42" s="717"/>
      <c r="KT42" s="717"/>
      <c r="KU42" s="717"/>
      <c r="KV42" s="717"/>
      <c r="KW42" s="717"/>
      <c r="KX42" s="717"/>
      <c r="KY42" s="717"/>
      <c r="KZ42" s="717"/>
      <c r="LA42" s="717"/>
      <c r="LB42" s="717"/>
      <c r="LC42" s="717"/>
      <c r="LD42" s="717"/>
      <c r="LE42" s="717"/>
      <c r="LF42" s="717"/>
      <c r="LG42" s="717"/>
      <c r="LH42" s="717"/>
      <c r="LI42" s="717"/>
      <c r="LJ42" s="717"/>
      <c r="LK42" s="717"/>
      <c r="LL42" s="717"/>
      <c r="LM42" s="717"/>
      <c r="LN42" s="717"/>
      <c r="LO42" s="717"/>
      <c r="LP42" s="717"/>
      <c r="LQ42" s="717"/>
      <c r="LR42" s="717"/>
      <c r="LS42" s="717"/>
      <c r="LT42" s="717"/>
      <c r="LU42" s="717"/>
      <c r="LV42" s="717"/>
      <c r="LW42" s="717"/>
      <c r="LX42" s="717"/>
      <c r="LY42" s="717"/>
      <c r="LZ42" s="717"/>
      <c r="MA42" s="717"/>
      <c r="MB42" s="717"/>
      <c r="MC42" s="717"/>
      <c r="MD42" s="717"/>
      <c r="ME42" s="717"/>
      <c r="MF42" s="717"/>
      <c r="MG42" s="717"/>
      <c r="MH42" s="717"/>
      <c r="MI42" s="717"/>
      <c r="MJ42" s="717"/>
      <c r="MK42" s="717"/>
      <c r="ML42" s="717"/>
      <c r="MM42" s="717"/>
      <c r="MN42" s="717"/>
      <c r="MO42" s="717"/>
      <c r="MP42" s="717"/>
      <c r="MQ42" s="717"/>
      <c r="MR42" s="717"/>
      <c r="MS42" s="717"/>
      <c r="MT42" s="717"/>
    </row>
    <row r="43" spans="2:358">
      <c r="Y43" s="805"/>
      <c r="Z43" s="805" t="s">
        <v>477</v>
      </c>
      <c r="AA43" s="805" t="s">
        <v>475</v>
      </c>
      <c r="AB43" s="805" t="s">
        <v>339</v>
      </c>
      <c r="AC43" s="805" t="s">
        <v>209</v>
      </c>
      <c r="AD43" s="717" t="s">
        <v>365</v>
      </c>
      <c r="AE43" s="717" t="s">
        <v>1</v>
      </c>
      <c r="AF43" s="717" t="s">
        <v>256</v>
      </c>
      <c r="AG43" s="717"/>
      <c r="AZ43" s="717"/>
      <c r="BA43" s="732"/>
      <c r="BB43" s="733"/>
      <c r="BC43" s="995"/>
      <c r="BD43" s="717"/>
      <c r="BE43" s="717"/>
      <c r="BF43" s="717"/>
      <c r="BG43" s="717"/>
      <c r="BH43" s="717"/>
      <c r="BI43" s="717"/>
      <c r="BJ43" s="717"/>
      <c r="BK43" s="717"/>
      <c r="BL43" s="717"/>
      <c r="BM43" s="717"/>
      <c r="BN43" s="717"/>
      <c r="BO43" s="717"/>
      <c r="BP43" s="717"/>
      <c r="BQ43" s="717"/>
      <c r="BR43" s="717"/>
      <c r="BS43" s="717"/>
      <c r="BT43" s="717"/>
      <c r="BU43" s="717"/>
      <c r="BV43" s="717"/>
      <c r="BW43" s="717"/>
      <c r="BX43" s="717"/>
      <c r="BY43" s="717"/>
      <c r="BZ43" s="717"/>
      <c r="CA43" s="717"/>
      <c r="CB43" s="717"/>
      <c r="CC43" s="717"/>
      <c r="CD43" s="717"/>
      <c r="CE43" s="717"/>
      <c r="CF43" s="717"/>
      <c r="CG43" s="717"/>
      <c r="CH43" s="717"/>
      <c r="CI43" s="717"/>
      <c r="CJ43" s="717"/>
      <c r="CK43" s="717"/>
      <c r="CL43" s="717"/>
      <c r="CM43" s="717"/>
      <c r="CN43" s="717"/>
      <c r="CO43" s="717"/>
      <c r="CP43" s="717"/>
      <c r="CQ43" s="717"/>
      <c r="CR43" s="717"/>
      <c r="CS43" s="717"/>
      <c r="CT43" s="717"/>
      <c r="CU43" s="717"/>
      <c r="CV43" s="717"/>
      <c r="CW43" s="717"/>
      <c r="CX43" s="717"/>
      <c r="CY43" s="717"/>
      <c r="CZ43" s="717"/>
      <c r="DA43" s="717"/>
      <c r="DB43" s="717"/>
      <c r="DC43" s="717"/>
      <c r="DD43" s="717"/>
      <c r="DE43" s="717"/>
      <c r="DF43" s="717"/>
      <c r="DG43" s="717"/>
      <c r="DH43" s="717"/>
      <c r="DI43" s="717"/>
      <c r="DJ43" s="717"/>
      <c r="DK43" s="717"/>
      <c r="DL43" s="717"/>
      <c r="DM43" s="717"/>
      <c r="DO43" s="731"/>
      <c r="DP43" s="731"/>
      <c r="DQ43" s="717"/>
      <c r="DR43" s="717"/>
      <c r="DS43" s="717"/>
      <c r="DT43" s="717"/>
      <c r="DU43" s="717"/>
      <c r="DV43" s="717"/>
      <c r="DW43" s="717"/>
      <c r="DX43" s="717"/>
      <c r="DY43" s="717"/>
      <c r="DZ43" s="717"/>
      <c r="EA43" s="723"/>
      <c r="EB43" s="723"/>
      <c r="EC43" s="723"/>
      <c r="ED43" s="723"/>
      <c r="EE43" s="723"/>
      <c r="EF43" s="723"/>
      <c r="EG43" s="723"/>
      <c r="EH43" s="723"/>
      <c r="EI43" s="723"/>
      <c r="EJ43" s="723"/>
      <c r="EK43" s="723"/>
      <c r="EL43" s="723"/>
      <c r="EM43" s="723"/>
      <c r="EN43" s="723"/>
      <c r="EO43" s="723"/>
      <c r="EP43" s="723"/>
      <c r="EQ43" s="717"/>
      <c r="ER43" s="717"/>
      <c r="ES43" s="717"/>
      <c r="ET43" s="717"/>
      <c r="EU43" s="717"/>
      <c r="EV43" s="717"/>
      <c r="EW43" s="717"/>
      <c r="EX43" s="717"/>
      <c r="EY43" s="717"/>
      <c r="EZ43" s="717"/>
      <c r="FA43" s="717"/>
      <c r="FB43" s="717"/>
      <c r="FC43" s="717"/>
      <c r="FD43" s="717"/>
      <c r="FE43" s="717"/>
      <c r="FF43" s="717"/>
      <c r="FG43" s="717"/>
      <c r="FH43" s="717"/>
      <c r="FI43" s="717"/>
      <c r="FJ43" s="717"/>
      <c r="FK43" s="717"/>
      <c r="FL43" s="717"/>
      <c r="FM43" s="717"/>
      <c r="FN43" s="717"/>
      <c r="FO43" s="717"/>
      <c r="FP43" s="717"/>
      <c r="FQ43" s="717"/>
      <c r="FR43" s="717"/>
      <c r="FS43" s="717"/>
      <c r="FT43" s="717"/>
      <c r="FU43" s="717"/>
      <c r="FV43" s="717"/>
      <c r="FW43" s="717"/>
      <c r="FX43" s="717"/>
      <c r="FY43" s="717"/>
      <c r="FZ43" s="717"/>
      <c r="GA43" s="717"/>
      <c r="GB43" s="717"/>
      <c r="GC43" s="717"/>
      <c r="GD43" s="717"/>
      <c r="GE43" s="717"/>
      <c r="GF43" s="717"/>
      <c r="GG43" s="717"/>
      <c r="GH43" s="717"/>
      <c r="GI43" s="717"/>
      <c r="GJ43" s="717"/>
      <c r="GK43" s="717"/>
      <c r="GL43" s="717"/>
      <c r="GM43" s="717"/>
      <c r="GN43" s="717"/>
      <c r="GO43" s="717"/>
      <c r="GP43" s="717"/>
      <c r="GQ43" s="717"/>
      <c r="GR43" s="717"/>
      <c r="GS43" s="717"/>
      <c r="GT43" s="717"/>
      <c r="GU43" s="717"/>
      <c r="GV43" s="717"/>
      <c r="GW43" s="717"/>
      <c r="GX43" s="717"/>
      <c r="GY43" s="717"/>
      <c r="GZ43" s="717"/>
      <c r="HA43" s="717"/>
      <c r="HB43" s="717"/>
      <c r="HC43" s="717"/>
      <c r="HD43" s="717"/>
      <c r="HE43" s="717"/>
      <c r="HF43" s="717"/>
      <c r="HG43" s="717"/>
      <c r="HH43" s="717"/>
      <c r="HI43" s="717"/>
      <c r="HJ43" s="717"/>
      <c r="HK43" s="717"/>
      <c r="HL43" s="717"/>
      <c r="HM43" s="717"/>
      <c r="HN43" s="717"/>
      <c r="HO43" s="717"/>
      <c r="HP43" s="717"/>
      <c r="HQ43" s="717"/>
      <c r="HR43" s="717"/>
      <c r="HS43" s="717"/>
      <c r="HT43" s="717"/>
      <c r="HU43" s="717"/>
      <c r="HV43" s="717"/>
      <c r="HW43" s="717"/>
      <c r="HX43" s="717"/>
      <c r="HY43" s="717"/>
      <c r="HZ43" s="717"/>
      <c r="IA43" s="717"/>
      <c r="IB43" s="717"/>
      <c r="IC43" s="717"/>
      <c r="ID43" s="717"/>
      <c r="IE43" s="717"/>
      <c r="IF43" s="717"/>
      <c r="IG43" s="717"/>
      <c r="IH43" s="717"/>
      <c r="II43" s="717"/>
      <c r="IJ43" s="717"/>
      <c r="IK43" s="717"/>
      <c r="IL43" s="717"/>
      <c r="IM43" s="717"/>
      <c r="IN43" s="717"/>
      <c r="IO43" s="717"/>
      <c r="IP43" s="717"/>
      <c r="IQ43" s="717"/>
      <c r="IR43" s="717"/>
      <c r="IS43" s="717"/>
      <c r="IT43" s="717"/>
      <c r="IU43" s="717"/>
      <c r="IV43" s="717"/>
      <c r="IW43" s="717"/>
      <c r="IX43" s="717"/>
      <c r="IY43" s="717"/>
      <c r="IZ43" s="717"/>
      <c r="JA43" s="717"/>
      <c r="JB43" s="717"/>
      <c r="JC43" s="717"/>
      <c r="JD43" s="717"/>
      <c r="JE43" s="717"/>
      <c r="JF43" s="717"/>
      <c r="JG43" s="717"/>
      <c r="JH43" s="717"/>
      <c r="JI43" s="717"/>
      <c r="JJ43" s="717"/>
      <c r="JK43" s="717"/>
      <c r="JL43" s="717"/>
      <c r="JM43" s="717"/>
      <c r="JN43" s="717"/>
      <c r="JO43" s="717"/>
      <c r="JP43" s="717"/>
      <c r="JQ43" s="717"/>
      <c r="JR43" s="717"/>
      <c r="JS43" s="717"/>
      <c r="JT43" s="717"/>
      <c r="JU43" s="717"/>
      <c r="JV43" s="717"/>
      <c r="JW43" s="717"/>
      <c r="JX43" s="717"/>
      <c r="JY43" s="717"/>
      <c r="JZ43" s="717"/>
      <c r="KA43" s="717"/>
      <c r="KB43" s="717"/>
      <c r="KC43" s="717"/>
      <c r="KD43" s="717"/>
      <c r="KE43" s="717"/>
      <c r="KF43" s="717"/>
      <c r="KG43" s="717"/>
      <c r="KH43" s="717"/>
      <c r="KI43" s="717"/>
      <c r="KJ43" s="717"/>
      <c r="KK43" s="717"/>
      <c r="KL43" s="717"/>
      <c r="KM43" s="717"/>
      <c r="KN43" s="717"/>
      <c r="KO43" s="717"/>
      <c r="KP43" s="717"/>
      <c r="KQ43" s="717"/>
      <c r="KR43" s="717"/>
      <c r="KS43" s="717"/>
      <c r="KT43" s="717"/>
      <c r="KU43" s="717"/>
      <c r="KV43" s="717"/>
      <c r="KW43" s="717"/>
      <c r="KX43" s="717"/>
      <c r="KY43" s="717"/>
      <c r="KZ43" s="717"/>
      <c r="LA43" s="717"/>
      <c r="LB43" s="717"/>
      <c r="LC43" s="717"/>
      <c r="LD43" s="717"/>
      <c r="LE43" s="717"/>
      <c r="LF43" s="717"/>
      <c r="LG43" s="717"/>
      <c r="LH43" s="717"/>
      <c r="LI43" s="717"/>
      <c r="LJ43" s="717"/>
      <c r="LK43" s="717"/>
      <c r="LL43" s="717"/>
      <c r="LM43" s="717"/>
      <c r="LN43" s="717"/>
      <c r="LO43" s="717"/>
      <c r="LP43" s="717"/>
      <c r="LQ43" s="717"/>
      <c r="LR43" s="717"/>
      <c r="LS43" s="717"/>
      <c r="LT43" s="717"/>
      <c r="LU43" s="717"/>
      <c r="LV43" s="717"/>
      <c r="LW43" s="717"/>
      <c r="LX43" s="717"/>
      <c r="LY43" s="717"/>
      <c r="LZ43" s="717"/>
      <c r="MA43" s="717"/>
      <c r="MB43" s="717"/>
      <c r="MC43" s="717"/>
      <c r="MD43" s="717"/>
      <c r="ME43" s="717"/>
      <c r="MF43" s="717"/>
      <c r="MG43" s="717"/>
      <c r="MH43" s="717"/>
      <c r="MI43" s="717"/>
      <c r="MJ43" s="717"/>
      <c r="MK43" s="717"/>
      <c r="ML43" s="717"/>
      <c r="MM43" s="717"/>
      <c r="MN43" s="717"/>
      <c r="MO43" s="717"/>
      <c r="MP43" s="717"/>
      <c r="MQ43" s="717"/>
      <c r="MR43" s="717"/>
      <c r="MS43" s="717"/>
      <c r="MT43" s="717"/>
    </row>
    <row r="44" spans="2:358">
      <c r="Y44" s="805"/>
      <c r="Z44" s="805">
        <v>1</v>
      </c>
      <c r="AA44" s="805">
        <v>1</v>
      </c>
      <c r="AB44" s="805">
        <v>1</v>
      </c>
      <c r="AC44" s="805" t="s">
        <v>348</v>
      </c>
      <c r="AD44" s="717">
        <v>40</v>
      </c>
      <c r="AE44" s="717">
        <v>27</v>
      </c>
      <c r="AF44" s="717">
        <v>1080</v>
      </c>
      <c r="AG44" s="717"/>
      <c r="AZ44" s="717"/>
      <c r="BA44" s="732"/>
      <c r="BB44" s="733"/>
      <c r="BC44" s="995"/>
      <c r="BD44" s="717"/>
      <c r="BE44" s="717"/>
      <c r="BF44" s="717"/>
      <c r="BG44" s="717"/>
      <c r="BH44" s="717"/>
      <c r="BI44" s="717"/>
      <c r="BJ44" s="717"/>
      <c r="BK44" s="717"/>
      <c r="BL44" s="717"/>
      <c r="BM44" s="717"/>
      <c r="BN44" s="717"/>
      <c r="BO44" s="717"/>
      <c r="BP44" s="717"/>
      <c r="BQ44" s="717"/>
      <c r="BR44" s="717"/>
      <c r="BS44" s="717"/>
      <c r="BT44" s="717"/>
      <c r="BU44" s="717"/>
      <c r="BV44" s="717"/>
      <c r="BW44" s="717"/>
      <c r="BX44" s="717"/>
      <c r="BY44" s="717"/>
      <c r="BZ44" s="717"/>
      <c r="CA44" s="717"/>
      <c r="CB44" s="717"/>
      <c r="CC44" s="717"/>
      <c r="CD44" s="717"/>
      <c r="CE44" s="717"/>
      <c r="CF44" s="717"/>
      <c r="CG44" s="717"/>
      <c r="CH44" s="717"/>
      <c r="CI44" s="717"/>
      <c r="CJ44" s="717"/>
      <c r="CK44" s="717"/>
      <c r="CL44" s="717"/>
      <c r="CM44" s="717"/>
      <c r="CN44" s="717"/>
      <c r="CO44" s="717"/>
      <c r="CP44" s="717"/>
      <c r="CQ44" s="717"/>
      <c r="CR44" s="717"/>
      <c r="CS44" s="717"/>
      <c r="CT44" s="717"/>
      <c r="CU44" s="717"/>
      <c r="CV44" s="717"/>
      <c r="CW44" s="717"/>
      <c r="CX44" s="717"/>
      <c r="CY44" s="717"/>
      <c r="CZ44" s="717"/>
      <c r="DA44" s="717"/>
      <c r="DB44" s="717"/>
      <c r="DC44" s="717"/>
      <c r="DD44" s="717"/>
      <c r="DE44" s="717"/>
      <c r="DF44" s="717"/>
      <c r="DG44" s="717"/>
      <c r="DH44" s="717"/>
      <c r="DI44" s="717"/>
      <c r="DJ44" s="717"/>
      <c r="DK44" s="717"/>
      <c r="DL44" s="717"/>
      <c r="DM44" s="717"/>
      <c r="DO44" s="731"/>
      <c r="DP44" s="731"/>
      <c r="DQ44" s="717"/>
      <c r="DR44" s="717"/>
      <c r="DS44" s="717"/>
      <c r="DT44" s="717"/>
      <c r="DU44" s="717"/>
      <c r="DV44" s="717"/>
      <c r="DW44" s="717"/>
      <c r="DX44" s="717"/>
      <c r="DY44" s="717"/>
      <c r="DZ44" s="717"/>
      <c r="EA44" s="723"/>
      <c r="EB44" s="723"/>
      <c r="EC44" s="723"/>
      <c r="ED44" s="723"/>
      <c r="EE44" s="723"/>
      <c r="EF44" s="723"/>
      <c r="EG44" s="723"/>
      <c r="EH44" s="723"/>
      <c r="EI44" s="723"/>
      <c r="EJ44" s="723"/>
      <c r="EK44" s="723"/>
      <c r="EL44" s="723"/>
      <c r="EM44" s="723"/>
      <c r="EN44" s="723"/>
      <c r="EO44" s="723"/>
      <c r="EP44" s="723"/>
      <c r="EQ44" s="717"/>
      <c r="ER44" s="717"/>
      <c r="ES44" s="717"/>
      <c r="ET44" s="717"/>
      <c r="EU44" s="717"/>
      <c r="EV44" s="717"/>
      <c r="EW44" s="717"/>
      <c r="EX44" s="717"/>
      <c r="EY44" s="717"/>
      <c r="EZ44" s="717"/>
      <c r="FA44" s="717"/>
      <c r="FB44" s="717"/>
      <c r="FC44" s="717"/>
      <c r="FD44" s="717"/>
      <c r="FE44" s="717"/>
      <c r="FF44" s="717"/>
      <c r="FG44" s="717"/>
      <c r="FH44" s="717"/>
      <c r="FI44" s="717"/>
      <c r="FJ44" s="717"/>
      <c r="FK44" s="717"/>
      <c r="FL44" s="717"/>
      <c r="FM44" s="717"/>
      <c r="FN44" s="717"/>
      <c r="FO44" s="717"/>
      <c r="FP44" s="717"/>
      <c r="FQ44" s="717"/>
      <c r="FR44" s="717"/>
      <c r="FS44" s="717"/>
      <c r="FT44" s="717"/>
      <c r="FU44" s="717"/>
      <c r="FV44" s="717"/>
      <c r="FW44" s="717"/>
      <c r="FX44" s="717"/>
      <c r="FY44" s="717"/>
      <c r="FZ44" s="717"/>
      <c r="GA44" s="717"/>
      <c r="GB44" s="717"/>
      <c r="GC44" s="717"/>
      <c r="GD44" s="717"/>
      <c r="GE44" s="717"/>
      <c r="GF44" s="717"/>
      <c r="GG44" s="717"/>
      <c r="GH44" s="717"/>
      <c r="GI44" s="717"/>
      <c r="GJ44" s="717"/>
      <c r="GK44" s="717"/>
      <c r="GL44" s="717"/>
      <c r="GM44" s="717"/>
      <c r="GN44" s="717"/>
      <c r="GO44" s="717"/>
      <c r="GP44" s="717"/>
      <c r="GQ44" s="717"/>
      <c r="GR44" s="717"/>
      <c r="GS44" s="717"/>
      <c r="GT44" s="717"/>
      <c r="GU44" s="717"/>
      <c r="GV44" s="717"/>
      <c r="GW44" s="717"/>
      <c r="GX44" s="717"/>
      <c r="GY44" s="717"/>
      <c r="GZ44" s="717"/>
      <c r="HA44" s="717"/>
      <c r="HB44" s="717"/>
      <c r="HC44" s="717"/>
      <c r="HD44" s="717"/>
      <c r="HE44" s="717"/>
      <c r="HF44" s="717"/>
      <c r="HG44" s="717"/>
      <c r="HH44" s="717"/>
      <c r="HI44" s="717"/>
      <c r="HJ44" s="717"/>
      <c r="HK44" s="717"/>
      <c r="HL44" s="717"/>
      <c r="HM44" s="717"/>
      <c r="HN44" s="717"/>
      <c r="HO44" s="717"/>
      <c r="HP44" s="717"/>
      <c r="HQ44" s="717"/>
      <c r="HR44" s="717"/>
      <c r="HS44" s="717"/>
      <c r="HT44" s="717"/>
      <c r="HU44" s="717"/>
      <c r="HV44" s="717"/>
      <c r="HW44" s="717"/>
      <c r="HX44" s="717"/>
      <c r="HY44" s="717"/>
      <c r="HZ44" s="717"/>
      <c r="IA44" s="717"/>
      <c r="IB44" s="717"/>
      <c r="IC44" s="717"/>
      <c r="ID44" s="717"/>
      <c r="IE44" s="717"/>
      <c r="IF44" s="717"/>
      <c r="IG44" s="717"/>
      <c r="IH44" s="717"/>
      <c r="II44" s="717"/>
      <c r="IJ44" s="717"/>
      <c r="IK44" s="717"/>
      <c r="IL44" s="717"/>
      <c r="IM44" s="717"/>
      <c r="IN44" s="717"/>
      <c r="IO44" s="717"/>
      <c r="IP44" s="717"/>
      <c r="IQ44" s="717"/>
      <c r="IR44" s="717"/>
      <c r="IS44" s="717"/>
      <c r="IT44" s="717"/>
      <c r="IU44" s="717"/>
      <c r="IV44" s="717"/>
      <c r="IW44" s="717"/>
      <c r="IX44" s="717"/>
      <c r="IY44" s="717"/>
      <c r="IZ44" s="717"/>
      <c r="JA44" s="717"/>
      <c r="JB44" s="717"/>
      <c r="JC44" s="717"/>
      <c r="JD44" s="717"/>
      <c r="JE44" s="717"/>
      <c r="JF44" s="717"/>
      <c r="JG44" s="717"/>
      <c r="JH44" s="717"/>
      <c r="JI44" s="717"/>
      <c r="JJ44" s="717"/>
      <c r="JK44" s="717"/>
      <c r="JL44" s="717"/>
      <c r="JM44" s="717"/>
      <c r="JN44" s="717"/>
      <c r="JO44" s="717"/>
      <c r="JP44" s="717"/>
      <c r="JQ44" s="717"/>
      <c r="JR44" s="717"/>
      <c r="JS44" s="717"/>
      <c r="JT44" s="717"/>
      <c r="JU44" s="717"/>
      <c r="JV44" s="717"/>
      <c r="JW44" s="717"/>
      <c r="JX44" s="717"/>
      <c r="JY44" s="717"/>
      <c r="JZ44" s="717"/>
      <c r="KA44" s="717"/>
      <c r="KB44" s="717"/>
      <c r="KC44" s="717"/>
      <c r="KD44" s="717"/>
      <c r="KE44" s="717"/>
      <c r="KF44" s="717"/>
      <c r="KG44" s="717"/>
      <c r="KH44" s="717"/>
      <c r="KI44" s="717"/>
      <c r="KJ44" s="717"/>
      <c r="KK44" s="717"/>
      <c r="KL44" s="717"/>
      <c r="KM44" s="717"/>
      <c r="KN44" s="717"/>
      <c r="KO44" s="717"/>
      <c r="KP44" s="717"/>
      <c r="KQ44" s="717"/>
      <c r="KR44" s="717"/>
      <c r="KS44" s="717"/>
      <c r="KT44" s="717"/>
      <c r="KU44" s="717"/>
      <c r="KV44" s="717"/>
      <c r="KW44" s="717"/>
      <c r="KX44" s="717"/>
      <c r="KY44" s="717"/>
      <c r="KZ44" s="717"/>
      <c r="LA44" s="717"/>
      <c r="LB44" s="717"/>
      <c r="LC44" s="717"/>
      <c r="LD44" s="717"/>
      <c r="LE44" s="717"/>
      <c r="LF44" s="717"/>
      <c r="LG44" s="717"/>
      <c r="LH44" s="717"/>
      <c r="LI44" s="717"/>
      <c r="LJ44" s="717"/>
      <c r="LK44" s="717"/>
      <c r="LL44" s="717"/>
      <c r="LM44" s="717"/>
      <c r="LN44" s="717"/>
      <c r="LO44" s="717"/>
      <c r="LP44" s="717"/>
      <c r="LQ44" s="717"/>
      <c r="LR44" s="717"/>
      <c r="LS44" s="717"/>
      <c r="LT44" s="717"/>
      <c r="LU44" s="717"/>
      <c r="LV44" s="717"/>
      <c r="LW44" s="717"/>
      <c r="LX44" s="717"/>
      <c r="LY44" s="717"/>
      <c r="LZ44" s="717"/>
      <c r="MA44" s="717"/>
      <c r="MB44" s="717"/>
      <c r="MC44" s="717"/>
      <c r="MD44" s="717"/>
      <c r="ME44" s="717"/>
      <c r="MF44" s="717"/>
      <c r="MG44" s="717"/>
      <c r="MH44" s="717"/>
      <c r="MI44" s="717"/>
      <c r="MJ44" s="717"/>
      <c r="MK44" s="717"/>
      <c r="ML44" s="717"/>
      <c r="MM44" s="717"/>
      <c r="MN44" s="717"/>
      <c r="MO44" s="717"/>
      <c r="MP44" s="717"/>
      <c r="MQ44" s="717"/>
      <c r="MR44" s="717"/>
      <c r="MS44" s="717"/>
      <c r="MT44" s="717"/>
    </row>
    <row r="45" spans="2:358">
      <c r="Y45" s="805"/>
      <c r="Z45" s="805">
        <v>99</v>
      </c>
      <c r="AA45" s="805">
        <v>0</v>
      </c>
      <c r="AB45" s="805">
        <v>2</v>
      </c>
      <c r="AC45" s="805" t="s">
        <v>476</v>
      </c>
      <c r="AD45" s="717">
        <v>0</v>
      </c>
      <c r="AE45" s="717" t="s">
        <v>476</v>
      </c>
      <c r="AF45" s="717">
        <v>0</v>
      </c>
      <c r="AG45" s="717"/>
      <c r="AZ45" s="717"/>
      <c r="BA45" s="732"/>
      <c r="BB45" s="733"/>
      <c r="BC45" s="995"/>
      <c r="BD45" s="717"/>
      <c r="BE45" s="717"/>
      <c r="BF45" s="717"/>
      <c r="BG45" s="717"/>
      <c r="BH45" s="717"/>
      <c r="BI45" s="717"/>
      <c r="BJ45" s="717"/>
      <c r="BK45" s="717"/>
      <c r="BL45" s="717"/>
      <c r="BM45" s="717"/>
      <c r="BN45" s="717"/>
      <c r="BO45" s="717"/>
      <c r="BP45" s="717"/>
      <c r="BQ45" s="717"/>
      <c r="BR45" s="717"/>
      <c r="BS45" s="717"/>
      <c r="BT45" s="717"/>
      <c r="BU45" s="717"/>
      <c r="BV45" s="717"/>
      <c r="BW45" s="717"/>
      <c r="BX45" s="717"/>
      <c r="BY45" s="717"/>
      <c r="BZ45" s="717"/>
      <c r="CA45" s="717"/>
      <c r="CB45" s="717"/>
      <c r="CC45" s="717"/>
      <c r="CD45" s="717"/>
      <c r="CE45" s="717"/>
      <c r="CF45" s="717"/>
      <c r="CG45" s="717"/>
      <c r="CH45" s="717"/>
      <c r="CI45" s="717"/>
      <c r="CJ45" s="717"/>
      <c r="CK45" s="717"/>
      <c r="CL45" s="717"/>
      <c r="CM45" s="717"/>
      <c r="CN45" s="717"/>
      <c r="CO45" s="717"/>
      <c r="CP45" s="717"/>
      <c r="CQ45" s="717"/>
      <c r="CR45" s="717"/>
      <c r="CS45" s="717"/>
      <c r="CT45" s="717"/>
      <c r="CU45" s="717"/>
      <c r="CV45" s="717"/>
      <c r="CW45" s="717"/>
      <c r="CX45" s="717"/>
      <c r="CY45" s="717"/>
      <c r="CZ45" s="717"/>
      <c r="DA45" s="717"/>
      <c r="DB45" s="717"/>
      <c r="DC45" s="717"/>
      <c r="DD45" s="717"/>
      <c r="DE45" s="717"/>
      <c r="DF45" s="717"/>
      <c r="DG45" s="717"/>
      <c r="DH45" s="717"/>
      <c r="DI45" s="717"/>
      <c r="DJ45" s="717"/>
      <c r="DK45" s="717"/>
      <c r="DL45" s="717"/>
      <c r="DM45" s="717"/>
      <c r="DO45" s="731"/>
      <c r="DP45" s="731"/>
      <c r="DQ45" s="717"/>
      <c r="DR45" s="717"/>
      <c r="DS45" s="717"/>
      <c r="DT45" s="717"/>
      <c r="DU45" s="717"/>
      <c r="DV45" s="717"/>
      <c r="DW45" s="717"/>
      <c r="DX45" s="717"/>
      <c r="DY45" s="717"/>
      <c r="DZ45" s="717"/>
      <c r="EA45" s="723"/>
      <c r="EB45" s="723"/>
      <c r="EC45" s="723"/>
      <c r="ED45" s="723"/>
      <c r="EE45" s="723"/>
      <c r="EF45" s="723"/>
      <c r="EG45" s="723"/>
      <c r="EH45" s="723"/>
      <c r="EI45" s="723"/>
      <c r="EJ45" s="723"/>
      <c r="EK45" s="723"/>
      <c r="EL45" s="723"/>
      <c r="EM45" s="723"/>
      <c r="EN45" s="723"/>
      <c r="EO45" s="723"/>
      <c r="EP45" s="723"/>
      <c r="EQ45" s="717"/>
      <c r="ER45" s="717"/>
      <c r="ES45" s="717"/>
      <c r="ET45" s="717"/>
      <c r="EU45" s="717"/>
      <c r="EV45" s="717"/>
      <c r="EW45" s="717"/>
      <c r="EX45" s="717"/>
      <c r="EY45" s="717"/>
      <c r="EZ45" s="717"/>
      <c r="FA45" s="717"/>
      <c r="FB45" s="717"/>
      <c r="FC45" s="717"/>
      <c r="FD45" s="717"/>
      <c r="FE45" s="717"/>
      <c r="FF45" s="717"/>
      <c r="FG45" s="717"/>
      <c r="FH45" s="717"/>
      <c r="FI45" s="717"/>
      <c r="FJ45" s="717"/>
      <c r="FK45" s="717"/>
      <c r="FL45" s="717"/>
      <c r="FM45" s="717"/>
      <c r="FN45" s="717"/>
      <c r="FO45" s="717"/>
      <c r="FP45" s="717"/>
      <c r="FQ45" s="717"/>
      <c r="FR45" s="717"/>
      <c r="FS45" s="717"/>
      <c r="FT45" s="717"/>
      <c r="FU45" s="717"/>
      <c r="FV45" s="717"/>
      <c r="FW45" s="717"/>
      <c r="FX45" s="717"/>
      <c r="FY45" s="717"/>
      <c r="FZ45" s="717"/>
      <c r="GA45" s="717"/>
      <c r="GB45" s="717"/>
      <c r="GC45" s="717"/>
      <c r="GD45" s="717"/>
      <c r="GE45" s="717"/>
      <c r="GF45" s="717"/>
      <c r="GG45" s="717"/>
      <c r="GH45" s="717"/>
      <c r="GI45" s="717"/>
      <c r="GJ45" s="717"/>
      <c r="GK45" s="717"/>
      <c r="GL45" s="717"/>
      <c r="GM45" s="717"/>
      <c r="GN45" s="717"/>
      <c r="GO45" s="717"/>
      <c r="GP45" s="717"/>
      <c r="GQ45" s="717"/>
      <c r="GR45" s="717"/>
      <c r="GS45" s="717"/>
      <c r="GT45" s="717"/>
      <c r="GU45" s="717"/>
      <c r="GV45" s="717"/>
      <c r="GW45" s="717"/>
      <c r="GX45" s="717"/>
      <c r="GY45" s="717"/>
      <c r="GZ45" s="717"/>
      <c r="HA45" s="717"/>
      <c r="HB45" s="717"/>
      <c r="HC45" s="717"/>
      <c r="HD45" s="717"/>
      <c r="HE45" s="717"/>
      <c r="HF45" s="717"/>
      <c r="HG45" s="717"/>
      <c r="HH45" s="717"/>
      <c r="HI45" s="717"/>
      <c r="HJ45" s="717"/>
      <c r="HK45" s="717"/>
      <c r="HL45" s="717"/>
      <c r="HM45" s="717"/>
      <c r="HN45" s="717"/>
      <c r="HO45" s="717"/>
      <c r="HP45" s="717"/>
      <c r="HQ45" s="717"/>
      <c r="HR45" s="717"/>
      <c r="HS45" s="717"/>
      <c r="HT45" s="717"/>
      <c r="HU45" s="717"/>
      <c r="HV45" s="717"/>
      <c r="HW45" s="717"/>
      <c r="HX45" s="717"/>
      <c r="HY45" s="717"/>
      <c r="HZ45" s="717"/>
      <c r="IA45" s="717"/>
      <c r="IB45" s="717"/>
      <c r="IC45" s="717"/>
      <c r="ID45" s="717"/>
      <c r="IE45" s="717"/>
      <c r="IF45" s="717"/>
      <c r="IG45" s="717"/>
      <c r="IH45" s="717"/>
      <c r="II45" s="717"/>
      <c r="IJ45" s="717"/>
      <c r="IK45" s="717"/>
      <c r="IL45" s="717"/>
      <c r="IM45" s="717"/>
      <c r="IN45" s="717"/>
      <c r="IO45" s="717"/>
      <c r="IP45" s="717"/>
      <c r="IQ45" s="717"/>
      <c r="IR45" s="717"/>
      <c r="IS45" s="717"/>
      <c r="IT45" s="717"/>
      <c r="IU45" s="717"/>
      <c r="IV45" s="717"/>
      <c r="IW45" s="717"/>
      <c r="IX45" s="717"/>
      <c r="IY45" s="717"/>
      <c r="IZ45" s="717"/>
      <c r="JA45" s="717"/>
      <c r="JB45" s="717"/>
      <c r="JC45" s="717"/>
      <c r="JD45" s="717"/>
      <c r="JE45" s="717"/>
      <c r="JF45" s="717"/>
      <c r="JG45" s="717"/>
      <c r="JH45" s="717"/>
      <c r="JI45" s="717"/>
      <c r="JJ45" s="717"/>
      <c r="JK45" s="717"/>
      <c r="JL45" s="717"/>
      <c r="JM45" s="717"/>
      <c r="JN45" s="717"/>
      <c r="JO45" s="717"/>
      <c r="JP45" s="717"/>
      <c r="JQ45" s="717"/>
      <c r="JR45" s="717"/>
      <c r="JS45" s="717"/>
      <c r="JT45" s="717"/>
      <c r="JU45" s="717"/>
      <c r="JV45" s="717"/>
      <c r="JW45" s="717"/>
      <c r="JX45" s="717"/>
      <c r="JY45" s="717"/>
      <c r="JZ45" s="717"/>
      <c r="KA45" s="717"/>
      <c r="KB45" s="717"/>
      <c r="KC45" s="717"/>
      <c r="KD45" s="717"/>
      <c r="KE45" s="717"/>
      <c r="KF45" s="717"/>
      <c r="KG45" s="717"/>
      <c r="KH45" s="717"/>
      <c r="KI45" s="717"/>
      <c r="KJ45" s="717"/>
      <c r="KK45" s="717"/>
      <c r="KL45" s="717"/>
      <c r="KM45" s="717"/>
      <c r="KN45" s="717"/>
      <c r="KO45" s="717"/>
      <c r="KP45" s="717"/>
      <c r="KQ45" s="717"/>
      <c r="KR45" s="717"/>
      <c r="KS45" s="717"/>
      <c r="KT45" s="717"/>
      <c r="KU45" s="717"/>
      <c r="KV45" s="717"/>
      <c r="KW45" s="717"/>
      <c r="KX45" s="717"/>
      <c r="KY45" s="717"/>
      <c r="KZ45" s="717"/>
      <c r="LA45" s="717"/>
      <c r="LB45" s="717"/>
      <c r="LC45" s="717"/>
      <c r="LD45" s="717"/>
      <c r="LE45" s="717"/>
      <c r="LF45" s="717"/>
      <c r="LG45" s="717"/>
      <c r="LH45" s="717"/>
      <c r="LI45" s="717"/>
      <c r="LJ45" s="717"/>
      <c r="LK45" s="717"/>
      <c r="LL45" s="717"/>
      <c r="LM45" s="717"/>
      <c r="LN45" s="717"/>
      <c r="LO45" s="717"/>
      <c r="LP45" s="717"/>
      <c r="LQ45" s="717"/>
      <c r="LR45" s="717"/>
      <c r="LS45" s="717"/>
      <c r="LT45" s="717"/>
      <c r="LU45" s="717"/>
      <c r="LV45" s="717"/>
      <c r="LW45" s="717"/>
      <c r="LX45" s="717"/>
      <c r="LY45" s="717"/>
      <c r="LZ45" s="717"/>
      <c r="MA45" s="717"/>
      <c r="MB45" s="717"/>
      <c r="MC45" s="717"/>
      <c r="MD45" s="717"/>
      <c r="ME45" s="717"/>
      <c r="MF45" s="717"/>
      <c r="MG45" s="717"/>
      <c r="MH45" s="717"/>
      <c r="MI45" s="717"/>
      <c r="MJ45" s="717"/>
      <c r="MK45" s="717"/>
      <c r="ML45" s="717"/>
      <c r="MM45" s="717"/>
      <c r="MN45" s="717"/>
      <c r="MO45" s="717"/>
      <c r="MP45" s="717"/>
      <c r="MQ45" s="717"/>
      <c r="MR45" s="717"/>
      <c r="MS45" s="717"/>
      <c r="MT45" s="717"/>
    </row>
    <row r="46" spans="2:358">
      <c r="Y46" s="805"/>
      <c r="Z46" s="805">
        <v>99</v>
      </c>
      <c r="AA46" s="805">
        <v>0</v>
      </c>
      <c r="AB46" s="805">
        <v>3</v>
      </c>
      <c r="AC46" s="805" t="s">
        <v>476</v>
      </c>
      <c r="AD46" s="717">
        <v>0</v>
      </c>
      <c r="AE46" s="717" t="s">
        <v>476</v>
      </c>
      <c r="AF46" s="717">
        <v>0</v>
      </c>
      <c r="AG46" s="717"/>
      <c r="AZ46" s="717"/>
      <c r="BA46" s="732"/>
      <c r="BB46" s="733"/>
      <c r="BC46" s="995"/>
      <c r="BD46" s="717"/>
      <c r="BE46" s="717"/>
      <c r="BF46" s="717"/>
      <c r="BG46" s="717"/>
      <c r="BH46" s="717"/>
      <c r="BI46" s="717"/>
      <c r="BJ46" s="717"/>
      <c r="BK46" s="717"/>
      <c r="BL46" s="717"/>
      <c r="BM46" s="717"/>
      <c r="BN46" s="717"/>
      <c r="BO46" s="717"/>
      <c r="BP46" s="717"/>
      <c r="BQ46" s="717"/>
      <c r="BR46" s="717"/>
      <c r="BS46" s="717"/>
      <c r="BT46" s="717"/>
      <c r="BU46" s="717"/>
      <c r="BV46" s="717"/>
      <c r="BW46" s="717"/>
      <c r="BX46" s="717"/>
      <c r="BY46" s="717"/>
      <c r="BZ46" s="717"/>
      <c r="CA46" s="717"/>
      <c r="CB46" s="717"/>
      <c r="CC46" s="717"/>
      <c r="CD46" s="717"/>
      <c r="CE46" s="717"/>
      <c r="CF46" s="717"/>
      <c r="CG46" s="717"/>
      <c r="CH46" s="717"/>
      <c r="CI46" s="717"/>
      <c r="CJ46" s="717"/>
      <c r="CK46" s="717"/>
      <c r="CL46" s="717"/>
      <c r="CM46" s="717"/>
      <c r="CN46" s="717"/>
      <c r="CO46" s="717"/>
      <c r="CP46" s="717"/>
      <c r="CQ46" s="717"/>
      <c r="CR46" s="717"/>
      <c r="CS46" s="717"/>
      <c r="CT46" s="717"/>
      <c r="CU46" s="717"/>
      <c r="CV46" s="717"/>
      <c r="CW46" s="717"/>
      <c r="CX46" s="717"/>
      <c r="CY46" s="717"/>
      <c r="CZ46" s="717"/>
      <c r="DA46" s="717"/>
      <c r="DB46" s="717"/>
      <c r="DC46" s="717"/>
      <c r="DD46" s="717"/>
      <c r="DE46" s="717"/>
      <c r="DF46" s="717"/>
      <c r="DG46" s="717"/>
      <c r="DH46" s="717"/>
      <c r="DI46" s="717"/>
      <c r="DJ46" s="717"/>
      <c r="DK46" s="717"/>
      <c r="DL46" s="717"/>
      <c r="DM46" s="717"/>
      <c r="DO46" s="731"/>
      <c r="DP46" s="731"/>
      <c r="DQ46" s="717"/>
      <c r="DR46" s="717"/>
      <c r="DS46" s="717"/>
      <c r="DT46" s="717"/>
      <c r="DU46" s="717"/>
      <c r="DV46" s="717"/>
      <c r="DW46" s="717"/>
      <c r="DX46" s="717"/>
      <c r="DY46" s="717"/>
      <c r="DZ46" s="717"/>
      <c r="EA46" s="723"/>
      <c r="EB46" s="723"/>
      <c r="EC46" s="723"/>
      <c r="ED46" s="723"/>
      <c r="EE46" s="723"/>
      <c r="EF46" s="723"/>
      <c r="EG46" s="723"/>
      <c r="EH46" s="723"/>
      <c r="EI46" s="723"/>
      <c r="EJ46" s="723"/>
      <c r="EK46" s="723"/>
      <c r="EL46" s="723"/>
      <c r="EM46" s="723"/>
      <c r="EN46" s="723"/>
      <c r="EO46" s="723"/>
      <c r="EP46" s="723"/>
      <c r="EQ46" s="717"/>
      <c r="ER46" s="717"/>
      <c r="ES46" s="717"/>
      <c r="ET46" s="717"/>
      <c r="EU46" s="717"/>
      <c r="EV46" s="717"/>
      <c r="EW46" s="717"/>
      <c r="EX46" s="717"/>
      <c r="EY46" s="717"/>
      <c r="EZ46" s="717"/>
      <c r="FA46" s="717"/>
      <c r="FB46" s="717"/>
      <c r="FC46" s="717"/>
      <c r="FD46" s="717"/>
      <c r="FE46" s="717"/>
      <c r="FF46" s="717"/>
      <c r="FG46" s="717"/>
      <c r="FH46" s="717"/>
      <c r="FI46" s="717"/>
      <c r="FJ46" s="717"/>
      <c r="FK46" s="717"/>
      <c r="FL46" s="717"/>
      <c r="FM46" s="717"/>
      <c r="FN46" s="717"/>
      <c r="FO46" s="717"/>
      <c r="FP46" s="717"/>
      <c r="FQ46" s="717"/>
      <c r="FR46" s="717"/>
      <c r="FS46" s="717"/>
      <c r="FT46" s="717"/>
      <c r="FU46" s="717"/>
      <c r="FV46" s="717"/>
      <c r="FW46" s="717"/>
      <c r="FX46" s="717"/>
      <c r="FY46" s="717"/>
      <c r="FZ46" s="717"/>
      <c r="GA46" s="717"/>
      <c r="GB46" s="717"/>
      <c r="GC46" s="717"/>
      <c r="GD46" s="717"/>
      <c r="GE46" s="717"/>
      <c r="GF46" s="717"/>
      <c r="GG46" s="717"/>
      <c r="GH46" s="717"/>
      <c r="GI46" s="717"/>
      <c r="GJ46" s="717"/>
      <c r="GK46" s="717"/>
      <c r="GL46" s="717"/>
      <c r="GM46" s="717"/>
      <c r="GN46" s="717"/>
      <c r="GO46" s="717"/>
      <c r="GP46" s="717"/>
      <c r="GQ46" s="717"/>
      <c r="GR46" s="717"/>
      <c r="GS46" s="717"/>
      <c r="GT46" s="717"/>
      <c r="GU46" s="717"/>
      <c r="GV46" s="717"/>
      <c r="GW46" s="717"/>
      <c r="GX46" s="717"/>
      <c r="GY46" s="717"/>
      <c r="GZ46" s="717"/>
      <c r="HA46" s="717"/>
      <c r="HB46" s="717"/>
      <c r="HC46" s="717"/>
      <c r="HD46" s="717"/>
      <c r="HE46" s="717"/>
      <c r="HF46" s="717"/>
      <c r="HG46" s="717"/>
      <c r="HH46" s="717"/>
      <c r="HI46" s="717"/>
      <c r="HJ46" s="717"/>
      <c r="HK46" s="717"/>
      <c r="HL46" s="717"/>
      <c r="HM46" s="717"/>
      <c r="HN46" s="717"/>
      <c r="HO46" s="717"/>
      <c r="HP46" s="717"/>
      <c r="HQ46" s="717"/>
      <c r="HR46" s="717"/>
      <c r="HS46" s="717"/>
      <c r="HT46" s="717"/>
      <c r="HU46" s="717"/>
      <c r="HV46" s="717"/>
      <c r="HW46" s="717"/>
      <c r="HX46" s="717"/>
      <c r="HY46" s="717"/>
      <c r="HZ46" s="717"/>
      <c r="IA46" s="717"/>
      <c r="IB46" s="717"/>
      <c r="IC46" s="717"/>
      <c r="ID46" s="717"/>
      <c r="IE46" s="717"/>
      <c r="IF46" s="717"/>
      <c r="IG46" s="717"/>
      <c r="IH46" s="717"/>
      <c r="II46" s="717"/>
      <c r="IJ46" s="717"/>
      <c r="IK46" s="717"/>
      <c r="IL46" s="717"/>
      <c r="IM46" s="717"/>
      <c r="IN46" s="717"/>
      <c r="IO46" s="717"/>
      <c r="IP46" s="717"/>
      <c r="IQ46" s="717"/>
      <c r="IR46" s="717"/>
      <c r="IS46" s="717"/>
      <c r="IT46" s="717"/>
      <c r="IU46" s="717"/>
      <c r="IV46" s="717"/>
      <c r="IW46" s="717"/>
      <c r="IX46" s="717"/>
      <c r="IY46" s="717"/>
      <c r="IZ46" s="717"/>
      <c r="JA46" s="717"/>
      <c r="JB46" s="717"/>
      <c r="JC46" s="717"/>
      <c r="JD46" s="717"/>
      <c r="JE46" s="717"/>
      <c r="JF46" s="717"/>
      <c r="JG46" s="717"/>
      <c r="JH46" s="717"/>
      <c r="JI46" s="717"/>
      <c r="JJ46" s="717"/>
      <c r="JK46" s="717"/>
      <c r="JL46" s="717"/>
      <c r="JM46" s="717"/>
      <c r="JN46" s="717"/>
      <c r="JO46" s="717"/>
      <c r="JP46" s="717"/>
      <c r="JQ46" s="717"/>
      <c r="JR46" s="717"/>
      <c r="JS46" s="717"/>
      <c r="JT46" s="717"/>
      <c r="JU46" s="717"/>
      <c r="JV46" s="717"/>
      <c r="JW46" s="717"/>
      <c r="JX46" s="717"/>
      <c r="JY46" s="717"/>
      <c r="JZ46" s="717"/>
      <c r="KA46" s="717"/>
      <c r="KB46" s="717"/>
      <c r="KC46" s="717"/>
      <c r="KD46" s="717"/>
      <c r="KE46" s="717"/>
      <c r="KF46" s="717"/>
      <c r="KG46" s="717"/>
      <c r="KH46" s="717"/>
      <c r="KI46" s="717"/>
      <c r="KJ46" s="717"/>
      <c r="KK46" s="717"/>
      <c r="KL46" s="717"/>
      <c r="KM46" s="717"/>
      <c r="KN46" s="717"/>
      <c r="KO46" s="717"/>
      <c r="KP46" s="717"/>
      <c r="KQ46" s="717"/>
      <c r="KR46" s="717"/>
      <c r="KS46" s="717"/>
      <c r="KT46" s="717"/>
      <c r="KU46" s="717"/>
      <c r="KV46" s="717"/>
      <c r="KW46" s="717"/>
      <c r="KX46" s="717"/>
      <c r="KY46" s="717"/>
      <c r="KZ46" s="717"/>
      <c r="LA46" s="717"/>
      <c r="LB46" s="717"/>
      <c r="LC46" s="717"/>
      <c r="LD46" s="717"/>
      <c r="LE46" s="717"/>
      <c r="LF46" s="717"/>
      <c r="LG46" s="717"/>
      <c r="LH46" s="717"/>
      <c r="LI46" s="717"/>
      <c r="LJ46" s="717"/>
      <c r="LK46" s="717"/>
      <c r="LL46" s="717"/>
      <c r="LM46" s="717"/>
      <c r="LN46" s="717"/>
      <c r="LO46" s="717"/>
      <c r="LP46" s="717"/>
      <c r="LQ46" s="717"/>
      <c r="LR46" s="717"/>
      <c r="LS46" s="717"/>
      <c r="LT46" s="717"/>
      <c r="LU46" s="717"/>
      <c r="LV46" s="717"/>
      <c r="LW46" s="717"/>
      <c r="LX46" s="717"/>
      <c r="LY46" s="717"/>
      <c r="LZ46" s="717"/>
      <c r="MA46" s="717"/>
      <c r="MB46" s="717"/>
      <c r="MC46" s="717"/>
      <c r="MD46" s="717"/>
      <c r="ME46" s="717"/>
      <c r="MF46" s="717"/>
      <c r="MG46" s="717"/>
      <c r="MH46" s="717"/>
      <c r="MI46" s="717"/>
      <c r="MJ46" s="717"/>
      <c r="MK46" s="717"/>
      <c r="ML46" s="717"/>
      <c r="MM46" s="717"/>
      <c r="MN46" s="717"/>
      <c r="MO46" s="717"/>
      <c r="MP46" s="717"/>
      <c r="MQ46" s="717"/>
      <c r="MR46" s="717"/>
      <c r="MS46" s="717"/>
      <c r="MT46" s="717"/>
    </row>
    <row r="47" spans="2:358">
      <c r="Y47" s="805"/>
      <c r="Z47" s="805">
        <v>99</v>
      </c>
      <c r="AA47" s="805">
        <v>0</v>
      </c>
      <c r="AB47" s="805">
        <v>4</v>
      </c>
      <c r="AC47" s="805" t="s">
        <v>476</v>
      </c>
      <c r="AD47" s="717">
        <v>0</v>
      </c>
      <c r="AE47" s="717" t="s">
        <v>476</v>
      </c>
      <c r="AF47" s="717">
        <v>0</v>
      </c>
      <c r="AG47" s="717"/>
      <c r="AZ47" s="717"/>
      <c r="BA47" s="732"/>
      <c r="BB47" s="733"/>
      <c r="BC47" s="995"/>
      <c r="BD47" s="717"/>
      <c r="BE47" s="717"/>
      <c r="BF47" s="717"/>
      <c r="BG47" s="717"/>
      <c r="BH47" s="717"/>
      <c r="BI47" s="717"/>
      <c r="BJ47" s="717"/>
      <c r="BK47" s="717"/>
      <c r="BL47" s="717"/>
      <c r="BM47" s="717"/>
      <c r="BN47" s="717"/>
      <c r="BO47" s="717"/>
      <c r="BP47" s="717"/>
      <c r="BQ47" s="717"/>
      <c r="BR47" s="717"/>
      <c r="BS47" s="717"/>
      <c r="BT47" s="717"/>
      <c r="BU47" s="717"/>
      <c r="BV47" s="717"/>
      <c r="BW47" s="717"/>
      <c r="BX47" s="717"/>
      <c r="BY47" s="717"/>
      <c r="BZ47" s="717"/>
      <c r="CA47" s="717"/>
      <c r="CB47" s="717"/>
      <c r="CC47" s="717"/>
      <c r="CD47" s="717"/>
      <c r="CE47" s="717"/>
      <c r="CF47" s="717"/>
      <c r="CG47" s="717"/>
      <c r="CH47" s="717"/>
      <c r="CI47" s="717"/>
      <c r="CJ47" s="717"/>
      <c r="CK47" s="717"/>
      <c r="CL47" s="717"/>
      <c r="CM47" s="717"/>
      <c r="CN47" s="717"/>
      <c r="CO47" s="717"/>
      <c r="CP47" s="717"/>
      <c r="CQ47" s="717"/>
      <c r="CR47" s="717"/>
      <c r="CS47" s="717"/>
      <c r="CT47" s="717"/>
      <c r="CU47" s="717"/>
      <c r="CV47" s="717"/>
      <c r="CW47" s="717"/>
      <c r="CX47" s="717"/>
      <c r="CY47" s="717"/>
      <c r="CZ47" s="717"/>
      <c r="DA47" s="717"/>
      <c r="DB47" s="717"/>
      <c r="DC47" s="717"/>
      <c r="DD47" s="717"/>
      <c r="DE47" s="717"/>
      <c r="DF47" s="717"/>
      <c r="DG47" s="717"/>
      <c r="DH47" s="717"/>
      <c r="DI47" s="717"/>
      <c r="DJ47" s="717"/>
      <c r="DK47" s="717"/>
      <c r="DL47" s="717"/>
      <c r="DM47" s="717"/>
      <c r="DO47" s="731"/>
      <c r="DP47" s="731"/>
      <c r="DQ47" s="717"/>
      <c r="DR47" s="717"/>
      <c r="DS47" s="717"/>
      <c r="DT47" s="717"/>
      <c r="DU47" s="717"/>
      <c r="DV47" s="717"/>
      <c r="DW47" s="717"/>
      <c r="DX47" s="717"/>
      <c r="DY47" s="717"/>
      <c r="DZ47" s="717"/>
      <c r="EA47" s="723"/>
      <c r="EB47" s="723"/>
      <c r="EC47" s="723"/>
      <c r="ED47" s="723"/>
      <c r="EE47" s="723"/>
      <c r="EF47" s="723"/>
      <c r="EG47" s="723"/>
      <c r="EH47" s="723"/>
      <c r="EI47" s="723"/>
      <c r="EJ47" s="723"/>
      <c r="EK47" s="723"/>
      <c r="EL47" s="723"/>
      <c r="EM47" s="723"/>
      <c r="EN47" s="723"/>
      <c r="EO47" s="723"/>
      <c r="EP47" s="723"/>
      <c r="EQ47" s="717"/>
      <c r="ER47" s="717"/>
      <c r="ES47" s="717"/>
      <c r="ET47" s="717"/>
      <c r="EU47" s="717"/>
      <c r="EV47" s="717"/>
      <c r="EW47" s="717"/>
      <c r="EX47" s="717"/>
      <c r="EY47" s="717"/>
      <c r="EZ47" s="717"/>
      <c r="FA47" s="717"/>
      <c r="FB47" s="717"/>
      <c r="FC47" s="717"/>
      <c r="FD47" s="717"/>
      <c r="FE47" s="717"/>
      <c r="FF47" s="717"/>
      <c r="FG47" s="717"/>
      <c r="FH47" s="717"/>
      <c r="FI47" s="717"/>
      <c r="FJ47" s="717"/>
      <c r="FK47" s="717"/>
      <c r="FL47" s="717"/>
      <c r="FM47" s="717"/>
      <c r="FN47" s="717"/>
      <c r="FO47" s="717"/>
      <c r="FP47" s="717"/>
      <c r="FQ47" s="717"/>
      <c r="FR47" s="717"/>
      <c r="FS47" s="717"/>
      <c r="FT47" s="717"/>
      <c r="FU47" s="717"/>
      <c r="FV47" s="717"/>
      <c r="FW47" s="717"/>
      <c r="FX47" s="717"/>
      <c r="FY47" s="717"/>
      <c r="FZ47" s="717"/>
      <c r="GA47" s="717"/>
      <c r="GB47" s="717"/>
      <c r="GC47" s="717"/>
      <c r="GD47" s="717"/>
      <c r="GE47" s="717"/>
      <c r="GF47" s="717"/>
      <c r="GG47" s="717"/>
      <c r="GH47" s="717"/>
      <c r="GI47" s="717"/>
      <c r="GJ47" s="717"/>
      <c r="GK47" s="717"/>
      <c r="GL47" s="717"/>
      <c r="GM47" s="717"/>
      <c r="GN47" s="717"/>
      <c r="GO47" s="717"/>
      <c r="GP47" s="717"/>
      <c r="GQ47" s="717"/>
      <c r="GR47" s="717"/>
      <c r="GS47" s="717"/>
      <c r="GT47" s="717"/>
      <c r="GU47" s="717"/>
      <c r="GV47" s="717"/>
      <c r="GW47" s="717"/>
      <c r="GX47" s="717"/>
      <c r="GY47" s="717"/>
      <c r="GZ47" s="717"/>
      <c r="HA47" s="717"/>
      <c r="HB47" s="717"/>
      <c r="HC47" s="717"/>
      <c r="HD47" s="717"/>
      <c r="HE47" s="717"/>
      <c r="HF47" s="717"/>
      <c r="HG47" s="717"/>
      <c r="HH47" s="717"/>
      <c r="HI47" s="717"/>
      <c r="HJ47" s="717"/>
      <c r="HK47" s="717"/>
      <c r="HL47" s="717"/>
      <c r="HM47" s="717"/>
      <c r="HN47" s="717"/>
      <c r="HO47" s="717"/>
      <c r="HP47" s="717"/>
      <c r="HQ47" s="717"/>
      <c r="HR47" s="717"/>
      <c r="HS47" s="717"/>
      <c r="HT47" s="717"/>
      <c r="HU47" s="717"/>
      <c r="HV47" s="717"/>
      <c r="HW47" s="717"/>
      <c r="HX47" s="717"/>
      <c r="HY47" s="717"/>
      <c r="HZ47" s="717"/>
      <c r="IA47" s="717"/>
      <c r="IB47" s="717"/>
      <c r="IC47" s="717"/>
      <c r="ID47" s="717"/>
      <c r="IE47" s="717"/>
      <c r="IF47" s="717"/>
      <c r="IG47" s="717"/>
      <c r="IH47" s="717"/>
      <c r="II47" s="717"/>
      <c r="IJ47" s="717"/>
      <c r="IK47" s="717"/>
      <c r="IL47" s="717"/>
      <c r="IM47" s="717"/>
      <c r="IN47" s="717"/>
      <c r="IO47" s="717"/>
      <c r="IP47" s="717"/>
      <c r="IQ47" s="717"/>
      <c r="IR47" s="717"/>
      <c r="IS47" s="717"/>
      <c r="IT47" s="717"/>
      <c r="IU47" s="717"/>
      <c r="IV47" s="717"/>
      <c r="IW47" s="717"/>
      <c r="IX47" s="717"/>
      <c r="IY47" s="717"/>
      <c r="IZ47" s="717"/>
      <c r="JA47" s="717"/>
      <c r="JB47" s="717"/>
      <c r="JC47" s="717"/>
      <c r="JD47" s="717"/>
      <c r="JE47" s="717"/>
      <c r="JF47" s="717"/>
      <c r="JG47" s="717"/>
      <c r="JH47" s="717"/>
      <c r="JI47" s="717"/>
      <c r="JJ47" s="717"/>
      <c r="JK47" s="717"/>
      <c r="JL47" s="717"/>
      <c r="JM47" s="717"/>
      <c r="JN47" s="717"/>
      <c r="JO47" s="717"/>
      <c r="JP47" s="717"/>
      <c r="JQ47" s="717"/>
      <c r="JR47" s="717"/>
      <c r="JS47" s="717"/>
      <c r="JT47" s="717"/>
      <c r="JU47" s="717"/>
      <c r="JV47" s="717"/>
      <c r="JW47" s="717"/>
      <c r="JX47" s="717"/>
      <c r="JY47" s="717"/>
      <c r="JZ47" s="717"/>
      <c r="KA47" s="717"/>
      <c r="KB47" s="717"/>
      <c r="KC47" s="717"/>
      <c r="KD47" s="717"/>
      <c r="KE47" s="717"/>
      <c r="KF47" s="717"/>
      <c r="KG47" s="717"/>
      <c r="KH47" s="717"/>
      <c r="KI47" s="717"/>
      <c r="KJ47" s="717"/>
      <c r="KK47" s="717"/>
      <c r="KL47" s="717"/>
      <c r="KM47" s="717"/>
      <c r="KN47" s="717"/>
      <c r="KO47" s="717"/>
      <c r="KP47" s="717"/>
      <c r="KQ47" s="717"/>
      <c r="KR47" s="717"/>
      <c r="KS47" s="717"/>
      <c r="KT47" s="717"/>
      <c r="KU47" s="717"/>
      <c r="KV47" s="717"/>
      <c r="KW47" s="717"/>
      <c r="KX47" s="717"/>
      <c r="KY47" s="717"/>
      <c r="KZ47" s="717"/>
      <c r="LA47" s="717"/>
      <c r="LB47" s="717"/>
      <c r="LC47" s="717"/>
      <c r="LD47" s="717"/>
      <c r="LE47" s="717"/>
      <c r="LF47" s="717"/>
      <c r="LG47" s="717"/>
      <c r="LH47" s="717"/>
      <c r="LI47" s="717"/>
      <c r="LJ47" s="717"/>
      <c r="LK47" s="717"/>
      <c r="LL47" s="717"/>
      <c r="LM47" s="717"/>
      <c r="LN47" s="717"/>
      <c r="LO47" s="717"/>
      <c r="LP47" s="717"/>
      <c r="LQ47" s="717"/>
      <c r="LR47" s="717"/>
      <c r="LS47" s="717"/>
      <c r="LT47" s="717"/>
      <c r="LU47" s="717"/>
      <c r="LV47" s="717"/>
      <c r="LW47" s="717"/>
      <c r="LX47" s="717"/>
      <c r="LY47" s="717"/>
      <c r="LZ47" s="717"/>
      <c r="MA47" s="717"/>
      <c r="MB47" s="717"/>
      <c r="MC47" s="717"/>
      <c r="MD47" s="717"/>
      <c r="ME47" s="717"/>
      <c r="MF47" s="717"/>
      <c r="MG47" s="717"/>
      <c r="MH47" s="717"/>
      <c r="MI47" s="717"/>
      <c r="MJ47" s="717"/>
      <c r="MK47" s="717"/>
      <c r="ML47" s="717"/>
      <c r="MM47" s="717"/>
      <c r="MN47" s="717"/>
      <c r="MO47" s="717"/>
      <c r="MP47" s="717"/>
      <c r="MQ47" s="717"/>
      <c r="MR47" s="717"/>
      <c r="MS47" s="717"/>
      <c r="MT47" s="717"/>
    </row>
    <row r="48" spans="2:358">
      <c r="Y48" s="805"/>
      <c r="Z48" s="805">
        <v>99</v>
      </c>
      <c r="AA48" s="805">
        <v>0</v>
      </c>
      <c r="AB48" s="805">
        <v>5</v>
      </c>
      <c r="AC48" s="805" t="s">
        <v>476</v>
      </c>
      <c r="AD48" s="717">
        <v>0</v>
      </c>
      <c r="AE48" s="717" t="s">
        <v>476</v>
      </c>
      <c r="AF48" s="717">
        <v>0</v>
      </c>
      <c r="AG48" s="717"/>
      <c r="AZ48" s="717"/>
      <c r="BA48" s="732"/>
      <c r="BB48" s="733"/>
      <c r="BC48" s="995"/>
      <c r="BD48" s="717"/>
      <c r="BE48" s="717"/>
      <c r="BF48" s="717"/>
      <c r="BG48" s="717"/>
      <c r="BH48" s="717"/>
      <c r="BI48" s="717"/>
      <c r="BJ48" s="717"/>
      <c r="BK48" s="717"/>
      <c r="BL48" s="717"/>
      <c r="BM48" s="717"/>
      <c r="BN48" s="717"/>
      <c r="BO48" s="717"/>
      <c r="BP48" s="717"/>
      <c r="BQ48" s="717"/>
      <c r="BR48" s="717"/>
      <c r="BS48" s="717"/>
      <c r="BT48" s="717"/>
      <c r="BU48" s="717"/>
      <c r="BV48" s="717"/>
      <c r="BW48" s="717"/>
      <c r="BX48" s="717"/>
      <c r="BY48" s="717"/>
      <c r="BZ48" s="717"/>
      <c r="CA48" s="717"/>
      <c r="CB48" s="717"/>
      <c r="CC48" s="717"/>
      <c r="CD48" s="717"/>
      <c r="CE48" s="717"/>
      <c r="CF48" s="717"/>
      <c r="CG48" s="717"/>
      <c r="CH48" s="717"/>
      <c r="CI48" s="717"/>
      <c r="CJ48" s="717"/>
      <c r="CK48" s="717"/>
      <c r="CL48" s="717"/>
      <c r="CM48" s="717"/>
      <c r="CN48" s="717"/>
      <c r="CO48" s="717"/>
      <c r="CP48" s="717"/>
      <c r="CQ48" s="717"/>
      <c r="CR48" s="717"/>
      <c r="CS48" s="717"/>
      <c r="CT48" s="717"/>
      <c r="CU48" s="717"/>
      <c r="CV48" s="717"/>
      <c r="CW48" s="717"/>
      <c r="CX48" s="717"/>
      <c r="CY48" s="717"/>
      <c r="CZ48" s="717"/>
      <c r="DA48" s="717"/>
      <c r="DB48" s="717"/>
      <c r="DC48" s="717"/>
      <c r="DD48" s="717"/>
      <c r="DE48" s="717"/>
      <c r="DF48" s="717"/>
      <c r="DG48" s="717"/>
      <c r="DH48" s="717"/>
      <c r="DI48" s="717"/>
      <c r="DJ48" s="717"/>
      <c r="DK48" s="717"/>
      <c r="DL48" s="717"/>
      <c r="DM48" s="717"/>
      <c r="DO48" s="731"/>
      <c r="DP48" s="731"/>
      <c r="DQ48" s="717"/>
      <c r="DR48" s="717"/>
      <c r="DS48" s="717"/>
      <c r="DT48" s="717"/>
      <c r="DU48" s="717"/>
      <c r="DV48" s="717"/>
      <c r="DW48" s="717"/>
      <c r="DX48" s="717"/>
      <c r="DY48" s="717"/>
      <c r="DZ48" s="717"/>
      <c r="EA48" s="723"/>
      <c r="EB48" s="723"/>
      <c r="EC48" s="723"/>
      <c r="ED48" s="723"/>
      <c r="EE48" s="723"/>
      <c r="EF48" s="723"/>
      <c r="EG48" s="723"/>
      <c r="EH48" s="723"/>
      <c r="EI48" s="723"/>
      <c r="EJ48" s="723"/>
      <c r="EK48" s="723"/>
      <c r="EL48" s="723"/>
      <c r="EM48" s="723"/>
      <c r="EN48" s="723"/>
      <c r="EO48" s="723"/>
      <c r="EP48" s="723"/>
      <c r="EQ48" s="717"/>
      <c r="ER48" s="717"/>
      <c r="ES48" s="717"/>
      <c r="ET48" s="717"/>
      <c r="EU48" s="717"/>
      <c r="EV48" s="717"/>
      <c r="EW48" s="717"/>
      <c r="EX48" s="717"/>
      <c r="EY48" s="717"/>
      <c r="EZ48" s="717"/>
      <c r="FA48" s="717"/>
      <c r="FB48" s="717"/>
      <c r="FC48" s="717"/>
      <c r="FD48" s="717"/>
      <c r="FE48" s="717"/>
      <c r="FF48" s="717"/>
      <c r="FG48" s="717"/>
      <c r="FH48" s="717"/>
      <c r="FI48" s="717"/>
      <c r="FJ48" s="717"/>
      <c r="FK48" s="717"/>
      <c r="FL48" s="717"/>
      <c r="FM48" s="717"/>
      <c r="FN48" s="717"/>
      <c r="FO48" s="717"/>
      <c r="FP48" s="717"/>
      <c r="FQ48" s="717"/>
      <c r="FR48" s="717"/>
      <c r="FS48" s="717"/>
      <c r="FT48" s="717"/>
      <c r="FU48" s="717"/>
      <c r="FV48" s="717"/>
      <c r="FW48" s="717"/>
      <c r="FX48" s="717"/>
      <c r="FY48" s="717"/>
      <c r="FZ48" s="717"/>
      <c r="GA48" s="717"/>
      <c r="GB48" s="717"/>
      <c r="GC48" s="717"/>
      <c r="GD48" s="717"/>
      <c r="GE48" s="717"/>
      <c r="GF48" s="717"/>
      <c r="GG48" s="717"/>
      <c r="GH48" s="717"/>
      <c r="GI48" s="717"/>
      <c r="GJ48" s="717"/>
      <c r="GK48" s="717"/>
      <c r="GL48" s="717"/>
      <c r="GM48" s="717"/>
      <c r="GN48" s="717"/>
      <c r="GO48" s="717"/>
      <c r="GP48" s="717"/>
      <c r="GQ48" s="717"/>
      <c r="GR48" s="717"/>
      <c r="GS48" s="717"/>
      <c r="GT48" s="717"/>
      <c r="GU48" s="717"/>
      <c r="GV48" s="717"/>
      <c r="GW48" s="717"/>
      <c r="GX48" s="717"/>
      <c r="GY48" s="717"/>
      <c r="GZ48" s="717"/>
      <c r="HA48" s="717"/>
      <c r="HB48" s="717"/>
      <c r="HC48" s="717"/>
      <c r="HD48" s="717"/>
      <c r="HE48" s="717"/>
      <c r="HF48" s="717"/>
      <c r="HG48" s="717"/>
      <c r="HH48" s="717"/>
      <c r="HI48" s="717"/>
      <c r="HJ48" s="717"/>
      <c r="HK48" s="717"/>
      <c r="HL48" s="717"/>
      <c r="HM48" s="717"/>
      <c r="HN48" s="717"/>
      <c r="HO48" s="717"/>
      <c r="HP48" s="717"/>
      <c r="HQ48" s="717"/>
      <c r="HR48" s="717"/>
      <c r="HS48" s="717"/>
      <c r="HT48" s="717"/>
      <c r="HU48" s="717"/>
      <c r="HV48" s="717"/>
      <c r="HW48" s="717"/>
      <c r="HX48" s="717"/>
      <c r="HY48" s="717"/>
      <c r="HZ48" s="717"/>
      <c r="IA48" s="717"/>
      <c r="IB48" s="717"/>
      <c r="IC48" s="717"/>
      <c r="ID48" s="717"/>
      <c r="IE48" s="717"/>
      <c r="IF48" s="717"/>
      <c r="IG48" s="717"/>
      <c r="IH48" s="717"/>
      <c r="II48" s="717"/>
      <c r="IJ48" s="717"/>
      <c r="IK48" s="717"/>
      <c r="IL48" s="717"/>
      <c r="IM48" s="717"/>
      <c r="IN48" s="717"/>
      <c r="IO48" s="717"/>
      <c r="IP48" s="717"/>
      <c r="IQ48" s="717"/>
      <c r="IR48" s="717"/>
      <c r="IS48" s="717"/>
      <c r="IT48" s="717"/>
      <c r="IU48" s="717"/>
      <c r="IV48" s="717"/>
      <c r="IW48" s="717"/>
      <c r="IX48" s="717"/>
      <c r="IY48" s="717"/>
      <c r="IZ48" s="717"/>
      <c r="JA48" s="717"/>
      <c r="JB48" s="717"/>
      <c r="JC48" s="717"/>
      <c r="JD48" s="717"/>
      <c r="JE48" s="717"/>
      <c r="JF48" s="717"/>
      <c r="JG48" s="717"/>
      <c r="JH48" s="717"/>
      <c r="JI48" s="717"/>
      <c r="JJ48" s="717"/>
      <c r="JK48" s="717"/>
      <c r="JL48" s="717"/>
      <c r="JM48" s="717"/>
      <c r="JN48" s="717"/>
      <c r="JO48" s="717"/>
      <c r="JP48" s="717"/>
      <c r="JQ48" s="717"/>
      <c r="JR48" s="717"/>
      <c r="JS48" s="717"/>
      <c r="JT48" s="717"/>
      <c r="JU48" s="717"/>
      <c r="JV48" s="717"/>
      <c r="JW48" s="717"/>
      <c r="JX48" s="717"/>
      <c r="JY48" s="717"/>
      <c r="JZ48" s="717"/>
      <c r="KA48" s="717"/>
      <c r="KB48" s="717"/>
      <c r="KC48" s="717"/>
      <c r="KD48" s="717"/>
      <c r="KE48" s="717"/>
      <c r="KF48" s="717"/>
      <c r="KG48" s="717"/>
      <c r="KH48" s="717"/>
      <c r="KI48" s="717"/>
      <c r="KJ48" s="717"/>
      <c r="KK48" s="717"/>
      <c r="KL48" s="717"/>
      <c r="KM48" s="717"/>
      <c r="KN48" s="717"/>
      <c r="KO48" s="717"/>
      <c r="KP48" s="717"/>
      <c r="KQ48" s="717"/>
      <c r="KR48" s="717"/>
      <c r="KS48" s="717"/>
      <c r="KT48" s="717"/>
      <c r="KU48" s="717"/>
      <c r="KV48" s="717"/>
      <c r="KW48" s="717"/>
      <c r="KX48" s="717"/>
      <c r="KY48" s="717"/>
      <c r="KZ48" s="717"/>
      <c r="LA48" s="717"/>
      <c r="LB48" s="717"/>
      <c r="LC48" s="717"/>
      <c r="LD48" s="717"/>
      <c r="LE48" s="717"/>
      <c r="LF48" s="717"/>
      <c r="LG48" s="717"/>
      <c r="LH48" s="717"/>
      <c r="LI48" s="717"/>
      <c r="LJ48" s="717"/>
      <c r="LK48" s="717"/>
      <c r="LL48" s="717"/>
      <c r="LM48" s="717"/>
      <c r="LN48" s="717"/>
      <c r="LO48" s="717"/>
      <c r="LP48" s="717"/>
      <c r="LQ48" s="717"/>
      <c r="LR48" s="717"/>
      <c r="LS48" s="717"/>
      <c r="LT48" s="717"/>
      <c r="LU48" s="717"/>
      <c r="LV48" s="717"/>
      <c r="LW48" s="717"/>
      <c r="LX48" s="717"/>
      <c r="LY48" s="717"/>
      <c r="LZ48" s="717"/>
      <c r="MA48" s="717"/>
      <c r="MB48" s="717"/>
      <c r="MC48" s="717"/>
      <c r="MD48" s="717"/>
      <c r="ME48" s="717"/>
      <c r="MF48" s="717"/>
      <c r="MG48" s="717"/>
      <c r="MH48" s="717"/>
      <c r="MI48" s="717"/>
      <c r="MJ48" s="717"/>
      <c r="MK48" s="717"/>
      <c r="ML48" s="717"/>
      <c r="MM48" s="717"/>
      <c r="MN48" s="717"/>
      <c r="MO48" s="717"/>
      <c r="MP48" s="717"/>
      <c r="MQ48" s="717"/>
      <c r="MR48" s="717"/>
      <c r="MS48" s="717"/>
      <c r="MT48" s="717"/>
    </row>
    <row r="49" spans="25:358">
      <c r="Y49" s="805"/>
      <c r="Z49" s="805">
        <v>99</v>
      </c>
      <c r="AA49" s="805">
        <v>0</v>
      </c>
      <c r="AB49" s="805">
        <v>6</v>
      </c>
      <c r="AC49" s="805" t="s">
        <v>476</v>
      </c>
      <c r="AD49" s="717">
        <v>0</v>
      </c>
      <c r="AE49" s="717" t="s">
        <v>476</v>
      </c>
      <c r="AF49" s="717">
        <v>0</v>
      </c>
      <c r="AG49" s="717"/>
      <c r="AZ49" s="717"/>
      <c r="BA49" s="732"/>
      <c r="BB49" s="733"/>
      <c r="BC49" s="995"/>
      <c r="BD49" s="717"/>
      <c r="BE49" s="717"/>
      <c r="BF49" s="717"/>
      <c r="BG49" s="717"/>
      <c r="BH49" s="717"/>
      <c r="BI49" s="717"/>
      <c r="BJ49" s="717"/>
      <c r="BK49" s="717"/>
      <c r="BL49" s="717"/>
      <c r="BM49" s="717"/>
      <c r="BN49" s="717"/>
      <c r="BO49" s="717"/>
      <c r="BP49" s="717"/>
      <c r="BQ49" s="717"/>
      <c r="BR49" s="717"/>
      <c r="BS49" s="717"/>
      <c r="BT49" s="717"/>
      <c r="BU49" s="717"/>
      <c r="BV49" s="717"/>
      <c r="BW49" s="717"/>
      <c r="BX49" s="717"/>
      <c r="BY49" s="717"/>
      <c r="BZ49" s="717"/>
      <c r="CA49" s="717"/>
      <c r="CB49" s="717"/>
      <c r="CC49" s="717"/>
      <c r="CD49" s="717"/>
      <c r="CE49" s="717"/>
      <c r="CF49" s="717"/>
      <c r="CG49" s="717"/>
      <c r="CH49" s="717"/>
      <c r="CI49" s="717"/>
      <c r="CJ49" s="717"/>
      <c r="CK49" s="717"/>
      <c r="CL49" s="717"/>
      <c r="CM49" s="717"/>
      <c r="CN49" s="717"/>
      <c r="CO49" s="717"/>
      <c r="CP49" s="717"/>
      <c r="CQ49" s="717"/>
      <c r="CR49" s="717"/>
      <c r="CS49" s="717"/>
      <c r="CT49" s="717"/>
      <c r="CU49" s="717"/>
      <c r="CV49" s="717"/>
      <c r="CW49" s="717"/>
      <c r="CX49" s="717"/>
      <c r="CY49" s="717"/>
      <c r="CZ49" s="717"/>
      <c r="DA49" s="717"/>
      <c r="DB49" s="717"/>
      <c r="DC49" s="717"/>
      <c r="DD49" s="717"/>
      <c r="DE49" s="717"/>
      <c r="DF49" s="717"/>
      <c r="DG49" s="717"/>
      <c r="DH49" s="717"/>
      <c r="DI49" s="717"/>
      <c r="DJ49" s="717"/>
      <c r="DK49" s="717"/>
      <c r="DL49" s="717"/>
      <c r="DM49" s="717"/>
      <c r="DO49" s="731"/>
      <c r="DP49" s="731"/>
      <c r="DQ49" s="717"/>
      <c r="DR49" s="717"/>
      <c r="DS49" s="717"/>
      <c r="DT49" s="717"/>
      <c r="DU49" s="717"/>
      <c r="DV49" s="717"/>
      <c r="DW49" s="717"/>
      <c r="DX49" s="717"/>
      <c r="DY49" s="717"/>
      <c r="DZ49" s="717"/>
      <c r="EA49" s="723"/>
      <c r="EB49" s="723"/>
      <c r="EC49" s="723"/>
      <c r="ED49" s="723"/>
      <c r="EE49" s="723"/>
      <c r="EF49" s="723"/>
      <c r="EG49" s="723"/>
      <c r="EH49" s="723"/>
      <c r="EI49" s="723"/>
      <c r="EJ49" s="723"/>
      <c r="EK49" s="723"/>
      <c r="EL49" s="723"/>
      <c r="EM49" s="723"/>
      <c r="EN49" s="723"/>
      <c r="EO49" s="723"/>
      <c r="EP49" s="723"/>
      <c r="EQ49" s="717"/>
      <c r="ER49" s="717"/>
      <c r="ES49" s="717"/>
      <c r="ET49" s="717"/>
      <c r="EU49" s="717"/>
      <c r="EV49" s="717"/>
      <c r="EW49" s="717"/>
      <c r="EX49" s="717"/>
      <c r="EY49" s="717"/>
      <c r="EZ49" s="717"/>
      <c r="FA49" s="717"/>
      <c r="FB49" s="717"/>
      <c r="FC49" s="717"/>
      <c r="FD49" s="717"/>
      <c r="FE49" s="717"/>
      <c r="FF49" s="717"/>
      <c r="FG49" s="717"/>
      <c r="FH49" s="717"/>
      <c r="FI49" s="717"/>
      <c r="FJ49" s="717"/>
      <c r="FK49" s="717"/>
      <c r="FL49" s="717"/>
      <c r="FM49" s="717"/>
      <c r="FN49" s="717"/>
      <c r="FO49" s="717"/>
      <c r="FP49" s="717"/>
      <c r="FQ49" s="717"/>
      <c r="FR49" s="717"/>
      <c r="FS49" s="717"/>
      <c r="FT49" s="717"/>
      <c r="FU49" s="717"/>
      <c r="FV49" s="717"/>
      <c r="FW49" s="717"/>
      <c r="FX49" s="717"/>
      <c r="FY49" s="717"/>
      <c r="FZ49" s="717"/>
      <c r="GA49" s="717"/>
      <c r="GB49" s="717"/>
      <c r="GC49" s="717"/>
      <c r="GD49" s="717"/>
      <c r="GE49" s="717"/>
      <c r="GF49" s="717"/>
      <c r="GG49" s="717"/>
      <c r="GH49" s="717"/>
      <c r="GI49" s="717"/>
      <c r="GJ49" s="717"/>
      <c r="GK49" s="717"/>
      <c r="GL49" s="717"/>
      <c r="GM49" s="717"/>
      <c r="GN49" s="717"/>
      <c r="GO49" s="717"/>
      <c r="GP49" s="717"/>
      <c r="GQ49" s="717"/>
      <c r="GR49" s="717"/>
      <c r="GS49" s="717"/>
      <c r="GT49" s="717"/>
      <c r="GU49" s="717"/>
      <c r="GV49" s="717"/>
      <c r="GW49" s="717"/>
      <c r="GX49" s="717"/>
      <c r="GY49" s="717"/>
      <c r="GZ49" s="717"/>
      <c r="HA49" s="717"/>
      <c r="HB49" s="717"/>
      <c r="HC49" s="717"/>
      <c r="HD49" s="717"/>
      <c r="HE49" s="717"/>
      <c r="HF49" s="717"/>
      <c r="HG49" s="717"/>
      <c r="HH49" s="717"/>
      <c r="HI49" s="717"/>
      <c r="HJ49" s="717"/>
      <c r="HK49" s="717"/>
      <c r="HL49" s="717"/>
      <c r="HM49" s="717"/>
      <c r="HN49" s="717"/>
      <c r="HO49" s="717"/>
      <c r="HP49" s="717"/>
      <c r="HQ49" s="717"/>
      <c r="HR49" s="717"/>
      <c r="HS49" s="717"/>
      <c r="HT49" s="717"/>
      <c r="HU49" s="717"/>
      <c r="HV49" s="717"/>
      <c r="HW49" s="717"/>
      <c r="HX49" s="717"/>
      <c r="HY49" s="717"/>
      <c r="HZ49" s="717"/>
      <c r="IA49" s="717"/>
      <c r="IB49" s="717"/>
      <c r="IC49" s="717"/>
      <c r="ID49" s="717"/>
      <c r="IE49" s="717"/>
      <c r="IF49" s="717"/>
      <c r="IG49" s="717"/>
      <c r="IH49" s="717"/>
      <c r="II49" s="717"/>
      <c r="IJ49" s="717"/>
      <c r="IK49" s="717"/>
      <c r="IL49" s="717"/>
      <c r="IM49" s="717"/>
      <c r="IN49" s="717"/>
      <c r="IO49" s="717"/>
      <c r="IP49" s="717"/>
      <c r="IQ49" s="717"/>
      <c r="IR49" s="717"/>
      <c r="IS49" s="717"/>
      <c r="IT49" s="717"/>
      <c r="IU49" s="717"/>
      <c r="IV49" s="717"/>
      <c r="IW49" s="717"/>
      <c r="IX49" s="717"/>
      <c r="IY49" s="717"/>
      <c r="IZ49" s="717"/>
      <c r="JA49" s="717"/>
      <c r="JB49" s="717"/>
      <c r="JC49" s="717"/>
      <c r="JD49" s="717"/>
      <c r="JE49" s="717"/>
      <c r="JF49" s="717"/>
      <c r="JG49" s="717"/>
      <c r="JH49" s="717"/>
      <c r="JI49" s="717"/>
      <c r="JJ49" s="717"/>
      <c r="JK49" s="717"/>
      <c r="JL49" s="717"/>
      <c r="JM49" s="717"/>
      <c r="JN49" s="717"/>
      <c r="JO49" s="717"/>
      <c r="JP49" s="717"/>
      <c r="JQ49" s="717"/>
      <c r="JR49" s="717"/>
      <c r="JS49" s="717"/>
      <c r="JT49" s="717"/>
      <c r="JU49" s="717"/>
      <c r="JV49" s="717"/>
      <c r="JW49" s="717"/>
      <c r="JX49" s="717"/>
      <c r="JY49" s="717"/>
      <c r="JZ49" s="717"/>
      <c r="KA49" s="717"/>
      <c r="KB49" s="717"/>
      <c r="KC49" s="717"/>
      <c r="KD49" s="717"/>
      <c r="KE49" s="717"/>
      <c r="KF49" s="717"/>
      <c r="KG49" s="717"/>
      <c r="KH49" s="717"/>
      <c r="KI49" s="717"/>
      <c r="KJ49" s="717"/>
      <c r="KK49" s="717"/>
      <c r="KL49" s="717"/>
      <c r="KM49" s="717"/>
      <c r="KN49" s="717"/>
      <c r="KO49" s="717"/>
      <c r="KP49" s="717"/>
      <c r="KQ49" s="717"/>
      <c r="KR49" s="717"/>
      <c r="KS49" s="717"/>
      <c r="KT49" s="717"/>
      <c r="KU49" s="717"/>
      <c r="KV49" s="717"/>
      <c r="KW49" s="717"/>
      <c r="KX49" s="717"/>
      <c r="KY49" s="717"/>
      <c r="KZ49" s="717"/>
      <c r="LA49" s="717"/>
      <c r="LB49" s="717"/>
      <c r="LC49" s="717"/>
      <c r="LD49" s="717"/>
      <c r="LE49" s="717"/>
      <c r="LF49" s="717"/>
      <c r="LG49" s="717"/>
      <c r="LH49" s="717"/>
      <c r="LI49" s="717"/>
      <c r="LJ49" s="717"/>
      <c r="LK49" s="717"/>
      <c r="LL49" s="717"/>
      <c r="LM49" s="717"/>
      <c r="LN49" s="717"/>
      <c r="LO49" s="717"/>
      <c r="LP49" s="717"/>
      <c r="LQ49" s="717"/>
      <c r="LR49" s="717"/>
      <c r="LS49" s="717"/>
      <c r="LT49" s="717"/>
      <c r="LU49" s="717"/>
      <c r="LV49" s="717"/>
      <c r="LW49" s="717"/>
      <c r="LX49" s="717"/>
      <c r="LY49" s="717"/>
      <c r="LZ49" s="717"/>
      <c r="MA49" s="717"/>
      <c r="MB49" s="717"/>
      <c r="MC49" s="717"/>
      <c r="MD49" s="717"/>
      <c r="ME49" s="717"/>
      <c r="MF49" s="717"/>
      <c r="MG49" s="717"/>
      <c r="MH49" s="717"/>
      <c r="MI49" s="717"/>
      <c r="MJ49" s="717"/>
      <c r="MK49" s="717"/>
      <c r="ML49" s="717"/>
      <c r="MM49" s="717"/>
      <c r="MN49" s="717"/>
      <c r="MO49" s="717"/>
      <c r="MP49" s="717"/>
      <c r="MQ49" s="717"/>
      <c r="MR49" s="717"/>
      <c r="MS49" s="717"/>
      <c r="MT49" s="717"/>
    </row>
    <row r="50" spans="25:358">
      <c r="Y50" s="805"/>
      <c r="Z50" s="805">
        <v>99</v>
      </c>
      <c r="AA50" s="805">
        <v>0</v>
      </c>
      <c r="AB50" s="805">
        <v>7</v>
      </c>
      <c r="AC50" s="805" t="s">
        <v>476</v>
      </c>
      <c r="AD50" s="717">
        <v>0</v>
      </c>
      <c r="AE50" s="717" t="s">
        <v>476</v>
      </c>
      <c r="AF50" s="717">
        <v>0</v>
      </c>
      <c r="AG50" s="717"/>
      <c r="AZ50" s="717"/>
      <c r="BA50" s="732"/>
      <c r="BB50" s="733"/>
      <c r="BC50" s="995"/>
      <c r="BD50" s="717"/>
      <c r="BE50" s="717"/>
      <c r="BF50" s="717"/>
      <c r="BG50" s="717"/>
      <c r="BH50" s="717"/>
      <c r="BI50" s="717"/>
      <c r="BJ50" s="717"/>
      <c r="BK50" s="717"/>
      <c r="BL50" s="717"/>
      <c r="BM50" s="717"/>
      <c r="BN50" s="717"/>
      <c r="BO50" s="717"/>
      <c r="BP50" s="717"/>
      <c r="BQ50" s="717"/>
      <c r="BR50" s="717"/>
      <c r="BS50" s="717"/>
      <c r="BT50" s="717"/>
      <c r="BU50" s="717"/>
      <c r="BV50" s="717"/>
      <c r="BW50" s="717"/>
      <c r="BX50" s="717"/>
      <c r="BY50" s="717"/>
      <c r="BZ50" s="717"/>
      <c r="CA50" s="717"/>
      <c r="CB50" s="717"/>
      <c r="CC50" s="717"/>
      <c r="CD50" s="717"/>
      <c r="CE50" s="717"/>
      <c r="CF50" s="717"/>
      <c r="CG50" s="717"/>
      <c r="CH50" s="717"/>
      <c r="CI50" s="717"/>
      <c r="CJ50" s="717"/>
      <c r="CK50" s="717"/>
      <c r="CL50" s="717"/>
      <c r="CM50" s="717"/>
      <c r="CN50" s="717"/>
      <c r="CO50" s="717"/>
      <c r="CP50" s="717"/>
      <c r="CQ50" s="717"/>
      <c r="CR50" s="717"/>
      <c r="CS50" s="717"/>
      <c r="CT50" s="717"/>
      <c r="CU50" s="717"/>
      <c r="CV50" s="717"/>
      <c r="CW50" s="717"/>
      <c r="CX50" s="717"/>
      <c r="CY50" s="717"/>
      <c r="CZ50" s="717"/>
      <c r="DA50" s="717"/>
      <c r="DB50" s="717"/>
      <c r="DC50" s="717"/>
      <c r="DD50" s="717"/>
      <c r="DE50" s="717"/>
      <c r="DF50" s="717"/>
      <c r="DG50" s="717"/>
      <c r="DH50" s="717"/>
      <c r="DI50" s="717"/>
      <c r="DJ50" s="717"/>
      <c r="DK50" s="717"/>
      <c r="DL50" s="717"/>
      <c r="DM50" s="717"/>
      <c r="DO50" s="731"/>
      <c r="DP50" s="731"/>
      <c r="DQ50" s="717"/>
      <c r="DR50" s="717"/>
      <c r="DS50" s="717"/>
      <c r="DT50" s="717"/>
      <c r="DU50" s="717"/>
      <c r="DV50" s="717"/>
      <c r="DW50" s="717"/>
      <c r="DX50" s="717"/>
      <c r="DY50" s="717"/>
      <c r="DZ50" s="717"/>
      <c r="EA50" s="723"/>
      <c r="EB50" s="723"/>
      <c r="EC50" s="723"/>
      <c r="ED50" s="723"/>
      <c r="EE50" s="723"/>
      <c r="EF50" s="723"/>
      <c r="EG50" s="723"/>
      <c r="EH50" s="723"/>
      <c r="EI50" s="723"/>
      <c r="EJ50" s="723"/>
      <c r="EK50" s="723"/>
      <c r="EL50" s="723"/>
      <c r="EM50" s="723"/>
      <c r="EN50" s="723"/>
      <c r="EO50" s="723"/>
      <c r="EP50" s="723"/>
      <c r="EQ50" s="717"/>
      <c r="ER50" s="717"/>
      <c r="ES50" s="717"/>
      <c r="ET50" s="717"/>
      <c r="EU50" s="717"/>
      <c r="EV50" s="717"/>
      <c r="EW50" s="717"/>
      <c r="EX50" s="717"/>
      <c r="EY50" s="717"/>
      <c r="EZ50" s="717"/>
      <c r="FA50" s="717"/>
      <c r="FB50" s="717"/>
      <c r="FC50" s="717"/>
      <c r="FD50" s="717"/>
      <c r="FE50" s="717"/>
      <c r="FF50" s="717"/>
      <c r="FG50" s="717"/>
      <c r="FH50" s="717"/>
      <c r="FI50" s="717"/>
      <c r="FJ50" s="717"/>
      <c r="FK50" s="717"/>
      <c r="FL50" s="717"/>
      <c r="FM50" s="717"/>
      <c r="FN50" s="717"/>
      <c r="FO50" s="717"/>
      <c r="FP50" s="717"/>
      <c r="FQ50" s="717"/>
      <c r="FR50" s="717"/>
      <c r="FS50" s="717"/>
      <c r="FT50" s="717"/>
      <c r="FU50" s="717"/>
      <c r="FV50" s="717"/>
      <c r="FW50" s="717"/>
      <c r="FX50" s="717"/>
      <c r="FY50" s="717"/>
      <c r="FZ50" s="717"/>
      <c r="GA50" s="717"/>
      <c r="GB50" s="717"/>
      <c r="GC50" s="717"/>
      <c r="GD50" s="717"/>
      <c r="GE50" s="717"/>
      <c r="GF50" s="717"/>
      <c r="GG50" s="717"/>
      <c r="GH50" s="717"/>
      <c r="GI50" s="717"/>
      <c r="GJ50" s="717"/>
      <c r="GK50" s="717"/>
      <c r="GL50" s="717"/>
      <c r="GM50" s="717"/>
      <c r="GN50" s="717"/>
      <c r="GO50" s="717"/>
      <c r="GP50" s="717"/>
      <c r="GQ50" s="717"/>
      <c r="GR50" s="717"/>
      <c r="GS50" s="717"/>
      <c r="GT50" s="717"/>
      <c r="GU50" s="717"/>
      <c r="GV50" s="717"/>
      <c r="GW50" s="717"/>
      <c r="GX50" s="717"/>
      <c r="GY50" s="717"/>
      <c r="GZ50" s="717"/>
      <c r="HA50" s="717"/>
      <c r="HB50" s="717"/>
      <c r="HC50" s="717"/>
      <c r="HD50" s="717"/>
      <c r="HE50" s="717"/>
      <c r="HF50" s="717"/>
      <c r="HG50" s="717"/>
      <c r="HH50" s="717"/>
      <c r="HI50" s="717"/>
      <c r="HJ50" s="717"/>
      <c r="HK50" s="717"/>
      <c r="HL50" s="717"/>
      <c r="HM50" s="717"/>
      <c r="HN50" s="717"/>
      <c r="HO50" s="717"/>
      <c r="HP50" s="717"/>
      <c r="HQ50" s="717"/>
      <c r="HR50" s="717"/>
      <c r="HS50" s="717"/>
      <c r="HT50" s="717"/>
      <c r="HU50" s="717"/>
      <c r="HV50" s="717"/>
      <c r="HW50" s="717"/>
      <c r="HX50" s="717"/>
      <c r="HY50" s="717"/>
      <c r="HZ50" s="717"/>
      <c r="IA50" s="717"/>
      <c r="IB50" s="717"/>
      <c r="IC50" s="717"/>
      <c r="ID50" s="717"/>
      <c r="IE50" s="717"/>
      <c r="IF50" s="717"/>
      <c r="IG50" s="717"/>
      <c r="IH50" s="717"/>
      <c r="II50" s="717"/>
      <c r="IJ50" s="717"/>
      <c r="IK50" s="717"/>
      <c r="IL50" s="717"/>
      <c r="IM50" s="717"/>
      <c r="IN50" s="717"/>
      <c r="IO50" s="717"/>
      <c r="IP50" s="717"/>
      <c r="IQ50" s="717"/>
      <c r="IR50" s="717"/>
      <c r="IS50" s="717"/>
      <c r="IT50" s="717"/>
      <c r="IU50" s="717"/>
      <c r="IV50" s="717"/>
      <c r="IW50" s="717"/>
      <c r="IX50" s="717"/>
      <c r="IY50" s="717"/>
      <c r="IZ50" s="717"/>
      <c r="JA50" s="717"/>
      <c r="JB50" s="717"/>
      <c r="JC50" s="717"/>
      <c r="JD50" s="717"/>
      <c r="JE50" s="717"/>
      <c r="JF50" s="717"/>
      <c r="JG50" s="717"/>
      <c r="JH50" s="717"/>
      <c r="JI50" s="717"/>
      <c r="JJ50" s="717"/>
      <c r="JK50" s="717"/>
      <c r="JL50" s="717"/>
      <c r="JM50" s="717"/>
      <c r="JN50" s="717"/>
      <c r="JO50" s="717"/>
      <c r="JP50" s="717"/>
      <c r="JQ50" s="717"/>
      <c r="JR50" s="717"/>
      <c r="JS50" s="717"/>
      <c r="JT50" s="717"/>
      <c r="JU50" s="717"/>
      <c r="JV50" s="717"/>
      <c r="JW50" s="717"/>
      <c r="JX50" s="717"/>
      <c r="JY50" s="717"/>
      <c r="JZ50" s="717"/>
      <c r="KA50" s="717"/>
      <c r="KB50" s="717"/>
      <c r="KC50" s="717"/>
      <c r="KD50" s="717"/>
      <c r="KE50" s="717"/>
      <c r="KF50" s="717"/>
      <c r="KG50" s="717"/>
      <c r="KH50" s="717"/>
      <c r="KI50" s="717"/>
      <c r="KJ50" s="717"/>
      <c r="KK50" s="717"/>
      <c r="KL50" s="717"/>
      <c r="KM50" s="717"/>
      <c r="KN50" s="717"/>
      <c r="KO50" s="717"/>
      <c r="KP50" s="717"/>
      <c r="KQ50" s="717"/>
      <c r="KR50" s="717"/>
      <c r="KS50" s="717"/>
      <c r="KT50" s="717"/>
      <c r="KU50" s="717"/>
      <c r="KV50" s="717"/>
      <c r="KW50" s="717"/>
      <c r="KX50" s="717"/>
      <c r="KY50" s="717"/>
      <c r="KZ50" s="717"/>
      <c r="LA50" s="717"/>
      <c r="LB50" s="717"/>
      <c r="LC50" s="717"/>
      <c r="LD50" s="717"/>
      <c r="LE50" s="717"/>
      <c r="LF50" s="717"/>
      <c r="LG50" s="717"/>
      <c r="LH50" s="717"/>
      <c r="LI50" s="717"/>
      <c r="LJ50" s="717"/>
      <c r="LK50" s="717"/>
      <c r="LL50" s="717"/>
      <c r="LM50" s="717"/>
      <c r="LN50" s="717"/>
      <c r="LO50" s="717"/>
      <c r="LP50" s="717"/>
      <c r="LQ50" s="717"/>
      <c r="LR50" s="717"/>
      <c r="LS50" s="717"/>
      <c r="LT50" s="717"/>
      <c r="LU50" s="717"/>
      <c r="LV50" s="717"/>
      <c r="LW50" s="717"/>
      <c r="LX50" s="717"/>
      <c r="LY50" s="717"/>
      <c r="LZ50" s="717"/>
      <c r="MA50" s="717"/>
      <c r="MB50" s="717"/>
      <c r="MC50" s="717"/>
      <c r="MD50" s="717"/>
      <c r="ME50" s="717"/>
      <c r="MF50" s="717"/>
      <c r="MG50" s="717"/>
      <c r="MH50" s="717"/>
      <c r="MI50" s="717"/>
      <c r="MJ50" s="717"/>
      <c r="MK50" s="717"/>
      <c r="ML50" s="717"/>
      <c r="MM50" s="717"/>
      <c r="MN50" s="717"/>
      <c r="MO50" s="717"/>
      <c r="MP50" s="717"/>
      <c r="MQ50" s="717"/>
      <c r="MR50" s="717"/>
      <c r="MS50" s="717"/>
      <c r="MT50" s="717"/>
    </row>
    <row r="51" spans="25:358">
      <c r="Y51" s="805"/>
      <c r="Z51" s="805">
        <v>99</v>
      </c>
      <c r="AA51" s="805">
        <v>0</v>
      </c>
      <c r="AB51" s="805">
        <v>8</v>
      </c>
      <c r="AC51" s="805" t="s">
        <v>476</v>
      </c>
      <c r="AD51" s="717">
        <v>0</v>
      </c>
      <c r="AE51" s="717" t="s">
        <v>476</v>
      </c>
      <c r="AF51" s="717">
        <v>0</v>
      </c>
      <c r="AG51" s="717"/>
      <c r="AZ51" s="717"/>
      <c r="BA51" s="732"/>
      <c r="BB51" s="733"/>
      <c r="BC51" s="995"/>
      <c r="BD51" s="717"/>
      <c r="BE51" s="717"/>
      <c r="BF51" s="717"/>
      <c r="BG51" s="717"/>
      <c r="BH51" s="717"/>
      <c r="BI51" s="717"/>
      <c r="BJ51" s="717"/>
      <c r="BK51" s="717"/>
      <c r="BL51" s="717"/>
      <c r="BM51" s="717"/>
      <c r="BN51" s="717"/>
      <c r="BO51" s="717"/>
      <c r="BP51" s="717"/>
      <c r="BQ51" s="717"/>
      <c r="BR51" s="717"/>
      <c r="BS51" s="717"/>
      <c r="BT51" s="717"/>
      <c r="BU51" s="717"/>
      <c r="BV51" s="717"/>
      <c r="BW51" s="717"/>
      <c r="BX51" s="717"/>
      <c r="BY51" s="717"/>
      <c r="BZ51" s="717"/>
      <c r="CA51" s="717"/>
      <c r="CB51" s="717"/>
      <c r="CC51" s="717"/>
      <c r="CD51" s="717"/>
      <c r="CE51" s="717"/>
      <c r="CF51" s="717"/>
      <c r="CG51" s="717"/>
      <c r="CH51" s="717"/>
      <c r="CI51" s="717"/>
      <c r="CJ51" s="717"/>
      <c r="CK51" s="717"/>
      <c r="CL51" s="717"/>
      <c r="CM51" s="717"/>
      <c r="CN51" s="717"/>
      <c r="CO51" s="717"/>
      <c r="CP51" s="717"/>
      <c r="CQ51" s="717"/>
      <c r="CR51" s="717"/>
      <c r="CS51" s="717"/>
      <c r="CT51" s="717"/>
      <c r="CU51" s="717"/>
      <c r="CV51" s="717"/>
      <c r="CW51" s="717"/>
      <c r="CX51" s="717"/>
      <c r="CY51" s="717"/>
      <c r="CZ51" s="717"/>
      <c r="DA51" s="717"/>
      <c r="DB51" s="717"/>
      <c r="DC51" s="717"/>
      <c r="DD51" s="717"/>
      <c r="DE51" s="717"/>
      <c r="DF51" s="717"/>
      <c r="DG51" s="717"/>
      <c r="DH51" s="717"/>
      <c r="DI51" s="717"/>
      <c r="DJ51" s="717"/>
      <c r="DK51" s="717"/>
      <c r="DL51" s="717"/>
      <c r="DM51" s="717"/>
      <c r="DO51" s="731"/>
      <c r="DP51" s="731"/>
      <c r="DQ51" s="717"/>
      <c r="DR51" s="717"/>
      <c r="DS51" s="717"/>
      <c r="DT51" s="717"/>
      <c r="DU51" s="717"/>
      <c r="DV51" s="717"/>
      <c r="DW51" s="717"/>
      <c r="DX51" s="717"/>
      <c r="DY51" s="717"/>
      <c r="DZ51" s="717"/>
      <c r="EA51" s="723"/>
      <c r="EB51" s="723"/>
      <c r="EC51" s="723"/>
      <c r="ED51" s="723"/>
      <c r="EE51" s="723"/>
      <c r="EF51" s="723"/>
      <c r="EG51" s="723"/>
      <c r="EH51" s="723"/>
      <c r="EI51" s="723"/>
      <c r="EJ51" s="723"/>
      <c r="EK51" s="723"/>
      <c r="EL51" s="723"/>
      <c r="EM51" s="723"/>
      <c r="EN51" s="723"/>
      <c r="EO51" s="723"/>
      <c r="EP51" s="723"/>
      <c r="EQ51" s="717"/>
      <c r="ER51" s="717"/>
      <c r="ES51" s="717"/>
      <c r="ET51" s="717"/>
      <c r="EU51" s="717"/>
      <c r="EV51" s="717"/>
      <c r="EW51" s="717"/>
      <c r="EX51" s="717"/>
      <c r="EY51" s="717"/>
      <c r="EZ51" s="717"/>
      <c r="FA51" s="717"/>
      <c r="FB51" s="717"/>
      <c r="FC51" s="717"/>
      <c r="FD51" s="717"/>
      <c r="FE51" s="717"/>
      <c r="FF51" s="717"/>
      <c r="FG51" s="717"/>
      <c r="FH51" s="717"/>
      <c r="FI51" s="717"/>
      <c r="FJ51" s="717"/>
      <c r="FK51" s="717"/>
      <c r="FL51" s="717"/>
      <c r="FM51" s="717"/>
      <c r="FN51" s="717"/>
      <c r="FO51" s="717"/>
      <c r="FP51" s="717"/>
      <c r="FQ51" s="717"/>
      <c r="FR51" s="717"/>
      <c r="FS51" s="717"/>
      <c r="FT51" s="717"/>
      <c r="FU51" s="717"/>
      <c r="FV51" s="717"/>
      <c r="FW51" s="717"/>
      <c r="FX51" s="717"/>
      <c r="FY51" s="717"/>
      <c r="FZ51" s="717"/>
      <c r="GA51" s="717"/>
      <c r="GB51" s="717"/>
      <c r="GC51" s="717"/>
      <c r="GD51" s="717"/>
      <c r="GE51" s="717"/>
      <c r="GF51" s="717"/>
      <c r="GG51" s="717"/>
      <c r="GH51" s="717"/>
      <c r="GI51" s="717"/>
      <c r="GJ51" s="717"/>
      <c r="GK51" s="717"/>
      <c r="GL51" s="717"/>
      <c r="GM51" s="717"/>
      <c r="GN51" s="717"/>
      <c r="GO51" s="717"/>
      <c r="GP51" s="717"/>
      <c r="GQ51" s="717"/>
      <c r="GR51" s="717"/>
      <c r="GS51" s="717"/>
      <c r="GT51" s="717"/>
      <c r="GU51" s="717"/>
      <c r="GV51" s="717"/>
      <c r="GW51" s="717"/>
      <c r="GX51" s="717"/>
      <c r="GY51" s="717"/>
      <c r="GZ51" s="717"/>
      <c r="HA51" s="717"/>
      <c r="HB51" s="717"/>
      <c r="HC51" s="717"/>
      <c r="HD51" s="717"/>
      <c r="HE51" s="717"/>
      <c r="HF51" s="717"/>
      <c r="HG51" s="717"/>
      <c r="HH51" s="717"/>
      <c r="HI51" s="717"/>
      <c r="HJ51" s="717"/>
      <c r="HK51" s="717"/>
      <c r="HL51" s="717"/>
      <c r="HM51" s="717"/>
      <c r="HN51" s="717"/>
      <c r="HO51" s="717"/>
      <c r="HP51" s="717"/>
      <c r="HQ51" s="717"/>
      <c r="HR51" s="717"/>
      <c r="HS51" s="717"/>
      <c r="HT51" s="717"/>
      <c r="HU51" s="717"/>
      <c r="HV51" s="717"/>
      <c r="HW51" s="717"/>
      <c r="HX51" s="717"/>
      <c r="HY51" s="717"/>
      <c r="HZ51" s="717"/>
      <c r="IA51" s="717"/>
      <c r="IB51" s="717"/>
      <c r="IC51" s="717"/>
      <c r="ID51" s="717"/>
      <c r="IE51" s="717"/>
      <c r="IF51" s="717"/>
      <c r="IG51" s="717"/>
      <c r="IH51" s="717"/>
      <c r="II51" s="717"/>
      <c r="IJ51" s="717"/>
      <c r="IK51" s="717"/>
      <c r="IL51" s="717"/>
      <c r="IM51" s="717"/>
      <c r="IN51" s="717"/>
      <c r="IO51" s="717"/>
      <c r="IP51" s="717"/>
      <c r="IQ51" s="717"/>
      <c r="IR51" s="717"/>
      <c r="IS51" s="717"/>
      <c r="IT51" s="717"/>
      <c r="IU51" s="717"/>
      <c r="IV51" s="717"/>
      <c r="IW51" s="717"/>
      <c r="IX51" s="717"/>
      <c r="IY51" s="717"/>
      <c r="IZ51" s="717"/>
      <c r="JA51" s="717"/>
      <c r="JB51" s="717"/>
      <c r="JC51" s="717"/>
      <c r="JD51" s="717"/>
      <c r="JE51" s="717"/>
      <c r="JF51" s="717"/>
      <c r="JG51" s="717"/>
      <c r="JH51" s="717"/>
      <c r="JI51" s="717"/>
      <c r="JJ51" s="717"/>
      <c r="JK51" s="717"/>
      <c r="JL51" s="717"/>
      <c r="JM51" s="717"/>
      <c r="JN51" s="717"/>
      <c r="JO51" s="717"/>
      <c r="JP51" s="717"/>
      <c r="JQ51" s="717"/>
      <c r="JR51" s="717"/>
      <c r="JS51" s="717"/>
      <c r="JT51" s="717"/>
      <c r="JU51" s="717"/>
      <c r="JV51" s="717"/>
      <c r="JW51" s="717"/>
      <c r="JX51" s="717"/>
      <c r="JY51" s="717"/>
      <c r="JZ51" s="717"/>
      <c r="KA51" s="717"/>
      <c r="KB51" s="717"/>
      <c r="KC51" s="717"/>
      <c r="KD51" s="717"/>
      <c r="KE51" s="717"/>
      <c r="KF51" s="717"/>
      <c r="KG51" s="717"/>
      <c r="KH51" s="717"/>
      <c r="KI51" s="717"/>
      <c r="KJ51" s="717"/>
      <c r="KK51" s="717"/>
      <c r="KL51" s="717"/>
      <c r="KM51" s="717"/>
      <c r="KN51" s="717"/>
      <c r="KO51" s="717"/>
      <c r="KP51" s="717"/>
      <c r="KQ51" s="717"/>
      <c r="KR51" s="717"/>
      <c r="KS51" s="717"/>
      <c r="KT51" s="717"/>
      <c r="KU51" s="717"/>
      <c r="KV51" s="717"/>
      <c r="KW51" s="717"/>
      <c r="KX51" s="717"/>
      <c r="KY51" s="717"/>
      <c r="KZ51" s="717"/>
      <c r="LA51" s="717"/>
      <c r="LB51" s="717"/>
      <c r="LC51" s="717"/>
      <c r="LD51" s="717"/>
      <c r="LE51" s="717"/>
      <c r="LF51" s="717"/>
      <c r="LG51" s="717"/>
      <c r="LH51" s="717"/>
      <c r="LI51" s="717"/>
      <c r="LJ51" s="717"/>
      <c r="LK51" s="717"/>
      <c r="LL51" s="717"/>
      <c r="LM51" s="717"/>
      <c r="LN51" s="717"/>
      <c r="LO51" s="717"/>
      <c r="LP51" s="717"/>
      <c r="LQ51" s="717"/>
      <c r="LR51" s="717"/>
      <c r="LS51" s="717"/>
      <c r="LT51" s="717"/>
      <c r="LU51" s="717"/>
      <c r="LV51" s="717"/>
      <c r="LW51" s="717"/>
      <c r="LX51" s="717"/>
      <c r="LY51" s="717"/>
      <c r="LZ51" s="717"/>
      <c r="MA51" s="717"/>
      <c r="MB51" s="717"/>
      <c r="MC51" s="717"/>
      <c r="MD51" s="717"/>
      <c r="ME51" s="717"/>
      <c r="MF51" s="717"/>
      <c r="MG51" s="717"/>
      <c r="MH51" s="717"/>
      <c r="MI51" s="717"/>
      <c r="MJ51" s="717"/>
      <c r="MK51" s="717"/>
      <c r="ML51" s="717"/>
      <c r="MM51" s="717"/>
      <c r="MN51" s="717"/>
      <c r="MO51" s="717"/>
      <c r="MP51" s="717"/>
      <c r="MQ51" s="717"/>
      <c r="MR51" s="717"/>
      <c r="MS51" s="717"/>
      <c r="MT51" s="717"/>
    </row>
    <row r="52" spans="25:358">
      <c r="Y52" s="805"/>
      <c r="Z52" s="805">
        <v>99</v>
      </c>
      <c r="AA52" s="805">
        <v>0</v>
      </c>
      <c r="AB52" s="805">
        <v>9</v>
      </c>
      <c r="AC52" s="805" t="s">
        <v>476</v>
      </c>
      <c r="AD52" s="717">
        <v>0</v>
      </c>
      <c r="AE52" s="717" t="s">
        <v>476</v>
      </c>
      <c r="AF52" s="717">
        <v>0</v>
      </c>
      <c r="AG52" s="717"/>
      <c r="AZ52" s="717"/>
      <c r="BA52" s="732"/>
      <c r="BB52" s="733"/>
      <c r="BC52" s="995"/>
      <c r="BD52" s="717"/>
      <c r="BE52" s="717"/>
      <c r="BF52" s="717"/>
      <c r="BG52" s="717"/>
      <c r="BH52" s="717"/>
      <c r="BI52" s="717"/>
      <c r="BJ52" s="717"/>
      <c r="BK52" s="717"/>
      <c r="BL52" s="717"/>
      <c r="BM52" s="717"/>
      <c r="BN52" s="717"/>
      <c r="BO52" s="717"/>
      <c r="BP52" s="717"/>
      <c r="BQ52" s="717"/>
      <c r="BR52" s="717"/>
      <c r="BS52" s="717"/>
      <c r="BT52" s="717"/>
      <c r="BU52" s="717"/>
      <c r="BV52" s="717"/>
      <c r="BW52" s="717"/>
      <c r="BX52" s="717"/>
      <c r="BY52" s="717"/>
      <c r="BZ52" s="717"/>
      <c r="CA52" s="717"/>
      <c r="CB52" s="717"/>
      <c r="CC52" s="717"/>
      <c r="CD52" s="717"/>
      <c r="CE52" s="717"/>
      <c r="CF52" s="717"/>
      <c r="CG52" s="717"/>
      <c r="CH52" s="717"/>
      <c r="CI52" s="717"/>
      <c r="CJ52" s="717"/>
      <c r="CK52" s="717"/>
      <c r="CL52" s="717"/>
      <c r="CM52" s="717"/>
      <c r="CN52" s="717"/>
      <c r="CO52" s="717"/>
      <c r="CP52" s="717"/>
      <c r="CQ52" s="717"/>
      <c r="CR52" s="717"/>
      <c r="CS52" s="717"/>
      <c r="CT52" s="717"/>
      <c r="CU52" s="717"/>
      <c r="CV52" s="717"/>
      <c r="CW52" s="717"/>
      <c r="CX52" s="717"/>
      <c r="CY52" s="717"/>
      <c r="CZ52" s="717"/>
      <c r="DA52" s="717"/>
      <c r="DB52" s="717"/>
      <c r="DC52" s="717"/>
      <c r="DD52" s="717"/>
      <c r="DE52" s="717"/>
      <c r="DF52" s="717"/>
      <c r="DG52" s="717"/>
      <c r="DH52" s="717"/>
      <c r="DI52" s="717"/>
      <c r="DJ52" s="717"/>
      <c r="DK52" s="717"/>
      <c r="DL52" s="717"/>
      <c r="DM52" s="717"/>
      <c r="DO52" s="731"/>
      <c r="DP52" s="731"/>
      <c r="DQ52" s="717"/>
      <c r="DR52" s="717"/>
      <c r="DS52" s="717"/>
      <c r="DT52" s="717"/>
      <c r="DU52" s="717"/>
      <c r="DV52" s="717"/>
      <c r="DW52" s="717"/>
      <c r="DX52" s="717"/>
      <c r="DY52" s="717"/>
      <c r="DZ52" s="717"/>
      <c r="EA52" s="723"/>
      <c r="EB52" s="723"/>
      <c r="EC52" s="723"/>
      <c r="ED52" s="723"/>
      <c r="EE52" s="723"/>
      <c r="EF52" s="723"/>
      <c r="EG52" s="723"/>
      <c r="EH52" s="723"/>
      <c r="EI52" s="723"/>
      <c r="EJ52" s="723"/>
      <c r="EK52" s="723"/>
      <c r="EL52" s="723"/>
      <c r="EM52" s="723"/>
      <c r="EN52" s="723"/>
      <c r="EO52" s="723"/>
      <c r="EP52" s="723"/>
      <c r="EQ52" s="717"/>
      <c r="ER52" s="717"/>
      <c r="ES52" s="717"/>
      <c r="ET52" s="717"/>
      <c r="EU52" s="717"/>
      <c r="EV52" s="717"/>
      <c r="EW52" s="717"/>
      <c r="EX52" s="717"/>
      <c r="EY52" s="717"/>
      <c r="EZ52" s="717"/>
      <c r="FA52" s="717"/>
      <c r="FB52" s="717"/>
      <c r="FC52" s="717"/>
      <c r="FD52" s="717"/>
      <c r="FE52" s="717"/>
      <c r="FF52" s="717"/>
      <c r="FG52" s="717"/>
      <c r="FH52" s="717"/>
      <c r="FI52" s="717"/>
      <c r="FJ52" s="717"/>
      <c r="FK52" s="717"/>
      <c r="FL52" s="717"/>
      <c r="FM52" s="717"/>
      <c r="FN52" s="717"/>
      <c r="FO52" s="717"/>
      <c r="FP52" s="717"/>
      <c r="FQ52" s="717"/>
      <c r="FR52" s="717"/>
      <c r="FS52" s="717"/>
      <c r="FT52" s="717"/>
      <c r="FU52" s="717"/>
      <c r="FV52" s="717"/>
      <c r="FW52" s="717"/>
      <c r="FX52" s="717"/>
      <c r="FY52" s="717"/>
      <c r="FZ52" s="717"/>
      <c r="GA52" s="717"/>
      <c r="GB52" s="717"/>
      <c r="GC52" s="717"/>
      <c r="GD52" s="717"/>
      <c r="GE52" s="717"/>
      <c r="GF52" s="717"/>
      <c r="GG52" s="717"/>
      <c r="GH52" s="717"/>
      <c r="GI52" s="717"/>
      <c r="GJ52" s="717"/>
      <c r="GK52" s="717"/>
      <c r="GL52" s="717"/>
      <c r="GM52" s="717"/>
      <c r="GN52" s="717"/>
      <c r="GO52" s="717"/>
      <c r="GP52" s="717"/>
      <c r="GQ52" s="717"/>
      <c r="GR52" s="717"/>
      <c r="GS52" s="717"/>
      <c r="GT52" s="717"/>
      <c r="GU52" s="717"/>
      <c r="GV52" s="717"/>
      <c r="GW52" s="717"/>
      <c r="GX52" s="717"/>
      <c r="GY52" s="717"/>
      <c r="GZ52" s="717"/>
      <c r="HA52" s="717"/>
      <c r="HB52" s="717"/>
      <c r="HC52" s="717"/>
      <c r="HD52" s="717"/>
      <c r="HE52" s="717"/>
      <c r="HF52" s="717"/>
      <c r="HG52" s="717"/>
      <c r="HH52" s="717"/>
      <c r="HI52" s="717"/>
      <c r="HJ52" s="717"/>
      <c r="HK52" s="717"/>
      <c r="HL52" s="717"/>
      <c r="HM52" s="717"/>
      <c r="HN52" s="717"/>
      <c r="HO52" s="717"/>
      <c r="HP52" s="717"/>
      <c r="HQ52" s="717"/>
      <c r="HR52" s="717"/>
      <c r="HS52" s="717"/>
      <c r="HT52" s="717"/>
      <c r="HU52" s="717"/>
      <c r="HV52" s="717"/>
      <c r="HW52" s="717"/>
      <c r="HX52" s="717"/>
      <c r="HY52" s="717"/>
      <c r="HZ52" s="717"/>
      <c r="IA52" s="717"/>
      <c r="IB52" s="717"/>
      <c r="IC52" s="717"/>
      <c r="ID52" s="717"/>
      <c r="IE52" s="717"/>
      <c r="IF52" s="717"/>
      <c r="IG52" s="717"/>
      <c r="IH52" s="717"/>
      <c r="II52" s="717"/>
      <c r="IJ52" s="717"/>
      <c r="IK52" s="717"/>
      <c r="IL52" s="717"/>
      <c r="IM52" s="717"/>
      <c r="IN52" s="717"/>
      <c r="IO52" s="717"/>
      <c r="IP52" s="717"/>
      <c r="IQ52" s="717"/>
      <c r="IR52" s="717"/>
      <c r="IS52" s="717"/>
      <c r="IT52" s="717"/>
      <c r="IU52" s="717"/>
      <c r="IV52" s="717"/>
      <c r="IW52" s="717"/>
      <c r="IX52" s="717"/>
      <c r="IY52" s="717"/>
      <c r="IZ52" s="717"/>
      <c r="JA52" s="717"/>
      <c r="JB52" s="717"/>
      <c r="JC52" s="717"/>
      <c r="JD52" s="717"/>
      <c r="JE52" s="717"/>
      <c r="JF52" s="717"/>
      <c r="JG52" s="717"/>
      <c r="JH52" s="717"/>
      <c r="JI52" s="717"/>
      <c r="JJ52" s="717"/>
      <c r="JK52" s="717"/>
      <c r="JL52" s="717"/>
      <c r="JM52" s="717"/>
      <c r="JN52" s="717"/>
      <c r="JO52" s="717"/>
      <c r="JP52" s="717"/>
      <c r="JQ52" s="717"/>
      <c r="JR52" s="717"/>
      <c r="JS52" s="717"/>
      <c r="JT52" s="717"/>
      <c r="JU52" s="717"/>
      <c r="JV52" s="717"/>
      <c r="JW52" s="717"/>
      <c r="JX52" s="717"/>
      <c r="JY52" s="717"/>
      <c r="JZ52" s="717"/>
      <c r="KA52" s="717"/>
      <c r="KB52" s="717"/>
      <c r="KC52" s="717"/>
      <c r="KD52" s="717"/>
      <c r="KE52" s="717"/>
      <c r="KF52" s="717"/>
      <c r="KG52" s="717"/>
      <c r="KH52" s="717"/>
      <c r="KI52" s="717"/>
      <c r="KJ52" s="717"/>
      <c r="KK52" s="717"/>
      <c r="KL52" s="717"/>
      <c r="KM52" s="717"/>
      <c r="KN52" s="717"/>
      <c r="KO52" s="717"/>
      <c r="KP52" s="717"/>
      <c r="KQ52" s="717"/>
      <c r="KR52" s="717"/>
      <c r="KS52" s="717"/>
      <c r="KT52" s="717"/>
      <c r="KU52" s="717"/>
      <c r="KV52" s="717"/>
      <c r="KW52" s="717"/>
      <c r="KX52" s="717"/>
      <c r="KY52" s="717"/>
      <c r="KZ52" s="717"/>
      <c r="LA52" s="717"/>
      <c r="LB52" s="717"/>
      <c r="LC52" s="717"/>
      <c r="LD52" s="717"/>
      <c r="LE52" s="717"/>
      <c r="LF52" s="717"/>
      <c r="LG52" s="717"/>
      <c r="LH52" s="717"/>
      <c r="LI52" s="717"/>
      <c r="LJ52" s="717"/>
      <c r="LK52" s="717"/>
      <c r="LL52" s="717"/>
      <c r="LM52" s="717"/>
      <c r="LN52" s="717"/>
      <c r="LO52" s="717"/>
      <c r="LP52" s="717"/>
      <c r="LQ52" s="717"/>
      <c r="LR52" s="717"/>
      <c r="LS52" s="717"/>
      <c r="LT52" s="717"/>
      <c r="LU52" s="717"/>
      <c r="LV52" s="717"/>
      <c r="LW52" s="717"/>
      <c r="LX52" s="717"/>
      <c r="LY52" s="717"/>
      <c r="LZ52" s="717"/>
      <c r="MA52" s="717"/>
      <c r="MB52" s="717"/>
      <c r="MC52" s="717"/>
      <c r="MD52" s="717"/>
      <c r="ME52" s="717"/>
      <c r="MF52" s="717"/>
      <c r="MG52" s="717"/>
      <c r="MH52" s="717"/>
      <c r="MI52" s="717"/>
      <c r="MJ52" s="717"/>
      <c r="MK52" s="717"/>
      <c r="ML52" s="717"/>
      <c r="MM52" s="717"/>
      <c r="MN52" s="717"/>
      <c r="MO52" s="717"/>
      <c r="MP52" s="717"/>
      <c r="MQ52" s="717"/>
      <c r="MR52" s="717"/>
      <c r="MS52" s="717"/>
      <c r="MT52" s="717"/>
    </row>
    <row r="53" spans="25:358">
      <c r="Y53" s="805"/>
      <c r="Z53" s="805"/>
      <c r="AA53" s="805"/>
      <c r="AB53" s="805"/>
      <c r="AC53" s="805"/>
      <c r="AD53" s="717"/>
      <c r="AE53" s="717"/>
      <c r="AF53" s="717"/>
      <c r="AG53" s="717"/>
      <c r="AZ53" s="717"/>
      <c r="BA53" s="732"/>
      <c r="BB53" s="733"/>
      <c r="BC53" s="995"/>
      <c r="BD53" s="717"/>
      <c r="BE53" s="717"/>
      <c r="BF53" s="717"/>
      <c r="BG53" s="717"/>
      <c r="BH53" s="717"/>
      <c r="BI53" s="717"/>
      <c r="BJ53" s="717"/>
      <c r="BK53" s="717"/>
      <c r="BL53" s="717"/>
      <c r="BM53" s="717"/>
      <c r="BN53" s="717"/>
      <c r="BO53" s="717"/>
      <c r="BP53" s="717"/>
      <c r="BQ53" s="717"/>
      <c r="BR53" s="717"/>
      <c r="BS53" s="717"/>
      <c r="BT53" s="717"/>
      <c r="BU53" s="717"/>
      <c r="BV53" s="717"/>
      <c r="BW53" s="717"/>
      <c r="BX53" s="717"/>
      <c r="BY53" s="717"/>
      <c r="BZ53" s="717"/>
      <c r="CA53" s="717"/>
      <c r="CB53" s="717"/>
      <c r="CC53" s="717"/>
      <c r="CD53" s="717"/>
      <c r="CE53" s="717"/>
      <c r="CF53" s="717"/>
      <c r="CG53" s="717"/>
      <c r="CH53" s="717"/>
      <c r="CI53" s="717"/>
      <c r="CJ53" s="717"/>
      <c r="CK53" s="717"/>
      <c r="CL53" s="717"/>
      <c r="CM53" s="717"/>
      <c r="CN53" s="717"/>
      <c r="CO53" s="717"/>
      <c r="CP53" s="717"/>
      <c r="CQ53" s="717"/>
      <c r="CR53" s="717"/>
      <c r="CS53" s="717"/>
      <c r="CT53" s="717"/>
      <c r="CU53" s="717"/>
      <c r="CV53" s="717"/>
      <c r="CW53" s="717"/>
      <c r="CX53" s="717"/>
      <c r="CY53" s="717"/>
      <c r="CZ53" s="717"/>
      <c r="DA53" s="717"/>
      <c r="DB53" s="717"/>
      <c r="DC53" s="717"/>
      <c r="DD53" s="717"/>
      <c r="DE53" s="717"/>
      <c r="DF53" s="717"/>
      <c r="DG53" s="717"/>
      <c r="DH53" s="717"/>
      <c r="DI53" s="717"/>
      <c r="DJ53" s="717"/>
      <c r="DK53" s="717"/>
      <c r="DL53" s="717"/>
      <c r="DM53" s="717"/>
      <c r="DO53" s="731"/>
      <c r="DP53" s="731"/>
      <c r="DQ53" s="717"/>
      <c r="DR53" s="717"/>
      <c r="DS53" s="717"/>
      <c r="DT53" s="717"/>
      <c r="DU53" s="717"/>
      <c r="DV53" s="717"/>
      <c r="DW53" s="717"/>
      <c r="DX53" s="717"/>
      <c r="DY53" s="717"/>
      <c r="DZ53" s="717"/>
      <c r="EA53" s="723"/>
      <c r="EB53" s="723"/>
      <c r="EC53" s="723"/>
      <c r="ED53" s="723"/>
      <c r="EE53" s="723"/>
      <c r="EF53" s="723"/>
      <c r="EG53" s="723"/>
      <c r="EH53" s="723"/>
      <c r="EI53" s="723"/>
      <c r="EJ53" s="723"/>
      <c r="EK53" s="723"/>
      <c r="EL53" s="723"/>
      <c r="EM53" s="723"/>
      <c r="EN53" s="723"/>
      <c r="EO53" s="723"/>
      <c r="EP53" s="723"/>
      <c r="EQ53" s="717"/>
      <c r="ER53" s="717"/>
      <c r="ES53" s="717"/>
      <c r="ET53" s="717"/>
      <c r="EU53" s="717"/>
      <c r="EV53" s="717"/>
      <c r="EW53" s="717"/>
      <c r="EX53" s="717"/>
      <c r="EY53" s="717"/>
      <c r="EZ53" s="717"/>
      <c r="FA53" s="717"/>
      <c r="FB53" s="717"/>
      <c r="FC53" s="717"/>
      <c r="FD53" s="717"/>
      <c r="FE53" s="717"/>
      <c r="FF53" s="717"/>
      <c r="FG53" s="717"/>
      <c r="FH53" s="717"/>
      <c r="FI53" s="717"/>
      <c r="FJ53" s="717"/>
      <c r="FK53" s="717"/>
      <c r="FL53" s="717"/>
      <c r="FM53" s="717"/>
      <c r="FN53" s="717"/>
      <c r="FO53" s="717"/>
      <c r="FP53" s="717"/>
      <c r="FQ53" s="717"/>
      <c r="FR53" s="717"/>
      <c r="FS53" s="717"/>
      <c r="FT53" s="717"/>
      <c r="FU53" s="717"/>
      <c r="FV53" s="717"/>
      <c r="FW53" s="717"/>
      <c r="FX53" s="717"/>
      <c r="FY53" s="717"/>
      <c r="FZ53" s="717"/>
      <c r="GA53" s="717"/>
      <c r="GB53" s="717"/>
      <c r="GC53" s="717"/>
      <c r="GD53" s="717"/>
      <c r="GE53" s="717"/>
      <c r="GF53" s="717"/>
      <c r="GG53" s="717"/>
      <c r="GH53" s="717"/>
      <c r="GI53" s="717"/>
      <c r="GJ53" s="717"/>
      <c r="GK53" s="717"/>
      <c r="GL53" s="717"/>
      <c r="GM53" s="717"/>
      <c r="GN53" s="717"/>
      <c r="GO53" s="717"/>
      <c r="GP53" s="717"/>
      <c r="GQ53" s="717"/>
      <c r="GR53" s="717"/>
      <c r="GS53" s="717"/>
      <c r="GT53" s="717"/>
      <c r="GU53" s="717"/>
      <c r="GV53" s="717"/>
      <c r="GW53" s="717"/>
      <c r="GX53" s="717"/>
      <c r="GY53" s="717"/>
      <c r="GZ53" s="717"/>
      <c r="HA53" s="717"/>
      <c r="HB53" s="717"/>
      <c r="HC53" s="717"/>
      <c r="HD53" s="717"/>
      <c r="HE53" s="717"/>
      <c r="HF53" s="717"/>
      <c r="HG53" s="717"/>
      <c r="HH53" s="717"/>
      <c r="HI53" s="717"/>
      <c r="HJ53" s="717"/>
      <c r="HK53" s="717"/>
      <c r="HL53" s="717"/>
      <c r="HM53" s="717"/>
      <c r="HN53" s="717"/>
      <c r="HO53" s="717"/>
      <c r="HP53" s="717"/>
      <c r="HQ53" s="717"/>
      <c r="HR53" s="717"/>
      <c r="HS53" s="717"/>
      <c r="HT53" s="717"/>
      <c r="HU53" s="717"/>
      <c r="HV53" s="717"/>
      <c r="HW53" s="717"/>
      <c r="HX53" s="717"/>
      <c r="HY53" s="717"/>
      <c r="HZ53" s="717"/>
      <c r="IA53" s="717"/>
      <c r="IB53" s="717"/>
      <c r="IC53" s="717"/>
      <c r="ID53" s="717"/>
      <c r="IE53" s="717"/>
      <c r="IF53" s="717"/>
      <c r="IG53" s="717"/>
      <c r="IH53" s="717"/>
      <c r="II53" s="717"/>
      <c r="IJ53" s="717"/>
      <c r="IK53" s="717"/>
      <c r="IL53" s="717"/>
      <c r="IM53" s="717"/>
      <c r="IN53" s="717"/>
      <c r="IO53" s="717"/>
      <c r="IP53" s="717"/>
      <c r="IQ53" s="717"/>
      <c r="IR53" s="717"/>
      <c r="IS53" s="717"/>
      <c r="IT53" s="717"/>
      <c r="IU53" s="717"/>
      <c r="IV53" s="717"/>
      <c r="IW53" s="717"/>
      <c r="IX53" s="717"/>
      <c r="IY53" s="717"/>
      <c r="IZ53" s="717"/>
      <c r="JA53" s="717"/>
      <c r="JB53" s="717"/>
      <c r="JC53" s="717"/>
      <c r="JD53" s="717"/>
      <c r="JE53" s="717"/>
      <c r="JF53" s="717"/>
      <c r="JG53" s="717"/>
      <c r="JH53" s="717"/>
      <c r="JI53" s="717"/>
      <c r="JJ53" s="717"/>
      <c r="JK53" s="717"/>
      <c r="JL53" s="717"/>
      <c r="JM53" s="717"/>
      <c r="JN53" s="717"/>
      <c r="JO53" s="717"/>
      <c r="JP53" s="717"/>
      <c r="JQ53" s="717"/>
      <c r="JR53" s="717"/>
      <c r="JS53" s="717"/>
      <c r="JT53" s="717"/>
      <c r="JU53" s="717"/>
      <c r="JV53" s="717"/>
      <c r="JW53" s="717"/>
      <c r="JX53" s="717"/>
      <c r="JY53" s="717"/>
      <c r="JZ53" s="717"/>
      <c r="KA53" s="717"/>
      <c r="KB53" s="717"/>
      <c r="KC53" s="717"/>
      <c r="KD53" s="717"/>
      <c r="KE53" s="717"/>
      <c r="KF53" s="717"/>
      <c r="KG53" s="717"/>
      <c r="KH53" s="717"/>
      <c r="KI53" s="717"/>
      <c r="KJ53" s="717"/>
      <c r="KK53" s="717"/>
      <c r="KL53" s="717"/>
      <c r="KM53" s="717"/>
      <c r="KN53" s="717"/>
      <c r="KO53" s="717"/>
      <c r="KP53" s="717"/>
      <c r="KQ53" s="717"/>
      <c r="KR53" s="717"/>
      <c r="KS53" s="717"/>
      <c r="KT53" s="717"/>
      <c r="KU53" s="717"/>
      <c r="KV53" s="717"/>
      <c r="KW53" s="717"/>
      <c r="KX53" s="717"/>
      <c r="KY53" s="717"/>
      <c r="KZ53" s="717"/>
      <c r="LA53" s="717"/>
      <c r="LB53" s="717"/>
      <c r="LC53" s="717"/>
      <c r="LD53" s="717"/>
      <c r="LE53" s="717"/>
      <c r="LF53" s="717"/>
      <c r="LG53" s="717"/>
      <c r="LH53" s="717"/>
      <c r="LI53" s="717"/>
      <c r="LJ53" s="717"/>
      <c r="LK53" s="717"/>
      <c r="LL53" s="717"/>
      <c r="LM53" s="717"/>
      <c r="LN53" s="717"/>
      <c r="LO53" s="717"/>
      <c r="LP53" s="717"/>
      <c r="LQ53" s="717"/>
      <c r="LR53" s="717"/>
      <c r="LS53" s="717"/>
      <c r="LT53" s="717"/>
      <c r="LU53" s="717"/>
      <c r="LV53" s="717"/>
      <c r="LW53" s="717"/>
      <c r="LX53" s="717"/>
      <c r="LY53" s="717"/>
      <c r="LZ53" s="717"/>
      <c r="MA53" s="717"/>
      <c r="MB53" s="717"/>
      <c r="MC53" s="717"/>
      <c r="MD53" s="717"/>
      <c r="ME53" s="717"/>
      <c r="MF53" s="717"/>
      <c r="MG53" s="717"/>
      <c r="MH53" s="717"/>
      <c r="MI53" s="717"/>
      <c r="MJ53" s="717"/>
      <c r="MK53" s="717"/>
      <c r="ML53" s="717"/>
      <c r="MM53" s="717"/>
      <c r="MN53" s="717"/>
      <c r="MO53" s="717"/>
      <c r="MP53" s="717"/>
      <c r="MQ53" s="717"/>
      <c r="MR53" s="717"/>
      <c r="MS53" s="717"/>
      <c r="MT53" s="717"/>
    </row>
    <row r="54" spans="25:358">
      <c r="Y54" s="805"/>
      <c r="Z54" s="805"/>
      <c r="AA54" s="805"/>
      <c r="AB54" s="805"/>
      <c r="AC54" s="805"/>
      <c r="AD54" s="717"/>
      <c r="AE54" s="717"/>
      <c r="AF54" s="717"/>
      <c r="AG54" s="717"/>
      <c r="AZ54" s="717"/>
      <c r="BA54" s="732"/>
      <c r="BB54" s="733"/>
      <c r="BC54" s="995"/>
      <c r="BD54" s="717"/>
      <c r="BE54" s="717"/>
      <c r="BF54" s="717"/>
      <c r="BG54" s="717"/>
      <c r="BH54" s="717"/>
      <c r="BI54" s="717"/>
      <c r="BJ54" s="717"/>
      <c r="BK54" s="717"/>
      <c r="BL54" s="717"/>
      <c r="BM54" s="717"/>
      <c r="BN54" s="717"/>
      <c r="BO54" s="717"/>
      <c r="BP54" s="717"/>
      <c r="BQ54" s="717"/>
      <c r="BR54" s="717"/>
      <c r="BS54" s="717"/>
      <c r="BT54" s="717"/>
      <c r="BU54" s="717"/>
      <c r="BV54" s="717"/>
      <c r="BW54" s="717"/>
      <c r="BX54" s="717"/>
      <c r="BY54" s="717"/>
      <c r="BZ54" s="717"/>
      <c r="CA54" s="717"/>
      <c r="CB54" s="717"/>
      <c r="CC54" s="717"/>
      <c r="CD54" s="717"/>
      <c r="CE54" s="717"/>
      <c r="CF54" s="717"/>
      <c r="CG54" s="717"/>
      <c r="CH54" s="717"/>
      <c r="CI54" s="717"/>
      <c r="CJ54" s="717"/>
      <c r="CK54" s="717"/>
      <c r="CL54" s="717"/>
      <c r="CM54" s="717"/>
      <c r="CN54" s="717"/>
      <c r="CO54" s="717"/>
      <c r="CP54" s="717"/>
      <c r="CQ54" s="717"/>
      <c r="CR54" s="717"/>
      <c r="CS54" s="717"/>
      <c r="CT54" s="717"/>
      <c r="CU54" s="717"/>
      <c r="CV54" s="717"/>
      <c r="CW54" s="717"/>
      <c r="CX54" s="717"/>
      <c r="CY54" s="717"/>
      <c r="CZ54" s="717"/>
      <c r="DA54" s="717"/>
      <c r="DB54" s="717"/>
      <c r="DC54" s="717"/>
      <c r="DD54" s="717"/>
      <c r="DE54" s="717"/>
      <c r="DF54" s="717"/>
      <c r="DG54" s="717"/>
      <c r="DH54" s="717"/>
      <c r="DI54" s="717"/>
      <c r="DJ54" s="717"/>
      <c r="DK54" s="717"/>
      <c r="DL54" s="717"/>
      <c r="DM54" s="717"/>
      <c r="DO54" s="731"/>
      <c r="DP54" s="731"/>
      <c r="DQ54" s="717"/>
      <c r="DR54" s="717"/>
      <c r="DS54" s="717"/>
      <c r="DT54" s="717"/>
      <c r="DU54" s="717"/>
      <c r="DV54" s="717"/>
      <c r="DW54" s="717"/>
      <c r="DX54" s="717"/>
      <c r="DY54" s="717"/>
      <c r="DZ54" s="717"/>
      <c r="EA54" s="723"/>
      <c r="EB54" s="723"/>
      <c r="EC54" s="723"/>
      <c r="ED54" s="723"/>
      <c r="EE54" s="723"/>
      <c r="EF54" s="723"/>
      <c r="EG54" s="723"/>
      <c r="EH54" s="723"/>
      <c r="EI54" s="723"/>
      <c r="EJ54" s="723"/>
      <c r="EK54" s="723"/>
      <c r="EL54" s="723"/>
      <c r="EM54" s="723"/>
      <c r="EN54" s="723"/>
      <c r="EO54" s="723"/>
      <c r="EP54" s="723"/>
      <c r="EQ54" s="717"/>
      <c r="ER54" s="717"/>
      <c r="ES54" s="717"/>
      <c r="ET54" s="717"/>
      <c r="EU54" s="717"/>
      <c r="EV54" s="717"/>
      <c r="EW54" s="717"/>
      <c r="EX54" s="717"/>
      <c r="EY54" s="717"/>
      <c r="EZ54" s="717"/>
      <c r="FA54" s="717"/>
      <c r="FB54" s="717"/>
      <c r="FC54" s="717"/>
      <c r="FD54" s="717"/>
      <c r="FE54" s="717"/>
      <c r="FF54" s="717"/>
      <c r="FG54" s="717"/>
      <c r="FH54" s="717"/>
      <c r="FI54" s="717"/>
      <c r="FJ54" s="717"/>
      <c r="FK54" s="717"/>
      <c r="FL54" s="717"/>
      <c r="FM54" s="717"/>
      <c r="FN54" s="717"/>
      <c r="FO54" s="717"/>
      <c r="FP54" s="717"/>
      <c r="FQ54" s="717"/>
      <c r="FR54" s="717"/>
      <c r="FS54" s="717"/>
      <c r="FT54" s="717"/>
      <c r="FU54" s="717"/>
      <c r="FV54" s="717"/>
      <c r="FW54" s="717"/>
      <c r="FX54" s="717"/>
      <c r="FY54" s="717"/>
      <c r="FZ54" s="717"/>
      <c r="GA54" s="717"/>
      <c r="GB54" s="717"/>
      <c r="GC54" s="717"/>
      <c r="GD54" s="717"/>
      <c r="GE54" s="717"/>
      <c r="GF54" s="717"/>
      <c r="GG54" s="717"/>
      <c r="GH54" s="717"/>
      <c r="GI54" s="717"/>
      <c r="GJ54" s="717"/>
      <c r="GK54" s="717"/>
      <c r="GL54" s="717"/>
      <c r="GM54" s="717"/>
      <c r="GN54" s="717"/>
      <c r="GO54" s="717"/>
      <c r="GP54" s="717"/>
      <c r="GQ54" s="717"/>
      <c r="GR54" s="717"/>
      <c r="GS54" s="717"/>
      <c r="GT54" s="717"/>
      <c r="GU54" s="717"/>
      <c r="GV54" s="717"/>
      <c r="GW54" s="717"/>
      <c r="GX54" s="717"/>
      <c r="GY54" s="717"/>
      <c r="GZ54" s="717"/>
      <c r="HA54" s="717"/>
      <c r="HB54" s="717"/>
      <c r="HC54" s="717"/>
      <c r="HD54" s="717"/>
      <c r="HE54" s="717"/>
      <c r="HF54" s="717"/>
      <c r="HG54" s="717"/>
      <c r="HH54" s="717"/>
      <c r="HI54" s="717"/>
      <c r="HJ54" s="717"/>
      <c r="HK54" s="717"/>
      <c r="HL54" s="717"/>
      <c r="HM54" s="717"/>
      <c r="HN54" s="717"/>
      <c r="HO54" s="717"/>
      <c r="HP54" s="717"/>
      <c r="HQ54" s="717"/>
      <c r="HR54" s="717"/>
      <c r="HS54" s="717"/>
      <c r="HT54" s="717"/>
      <c r="HU54" s="717"/>
      <c r="HV54" s="717"/>
      <c r="HW54" s="717"/>
      <c r="HX54" s="717"/>
      <c r="HY54" s="717"/>
      <c r="HZ54" s="717"/>
      <c r="IA54" s="717"/>
      <c r="IB54" s="717"/>
      <c r="IC54" s="717"/>
      <c r="ID54" s="717"/>
      <c r="IE54" s="717"/>
      <c r="IF54" s="717"/>
      <c r="IG54" s="717"/>
      <c r="IH54" s="717"/>
      <c r="II54" s="717"/>
      <c r="IJ54" s="717"/>
      <c r="IK54" s="717"/>
      <c r="IL54" s="717"/>
      <c r="IM54" s="717"/>
      <c r="IN54" s="717"/>
      <c r="IO54" s="717"/>
      <c r="IP54" s="717"/>
      <c r="IQ54" s="717"/>
      <c r="IR54" s="717"/>
      <c r="IS54" s="717"/>
      <c r="IT54" s="717"/>
      <c r="IU54" s="717"/>
      <c r="IV54" s="717"/>
      <c r="IW54" s="717"/>
      <c r="IX54" s="717"/>
      <c r="IY54" s="717"/>
      <c r="IZ54" s="717"/>
      <c r="JA54" s="717"/>
      <c r="JB54" s="717"/>
      <c r="JC54" s="717"/>
      <c r="JD54" s="717"/>
      <c r="JE54" s="717"/>
      <c r="JF54" s="717"/>
      <c r="JG54" s="717"/>
      <c r="JH54" s="717"/>
      <c r="JI54" s="717"/>
      <c r="JJ54" s="717"/>
      <c r="JK54" s="717"/>
      <c r="JL54" s="717"/>
      <c r="JM54" s="717"/>
      <c r="JN54" s="717"/>
      <c r="JO54" s="717"/>
      <c r="JP54" s="717"/>
      <c r="JQ54" s="717"/>
      <c r="JR54" s="717"/>
      <c r="JS54" s="717"/>
      <c r="JT54" s="717"/>
      <c r="JU54" s="717"/>
      <c r="JV54" s="717"/>
      <c r="JW54" s="717"/>
      <c r="JX54" s="717"/>
      <c r="JY54" s="717"/>
      <c r="JZ54" s="717"/>
      <c r="KA54" s="717"/>
      <c r="KB54" s="717"/>
      <c r="KC54" s="717"/>
      <c r="KD54" s="717"/>
      <c r="KE54" s="717"/>
      <c r="KF54" s="717"/>
      <c r="KG54" s="717"/>
      <c r="KH54" s="717"/>
      <c r="KI54" s="717"/>
      <c r="KJ54" s="717"/>
      <c r="KK54" s="717"/>
      <c r="KL54" s="717"/>
      <c r="KM54" s="717"/>
      <c r="KN54" s="717"/>
      <c r="KO54" s="717"/>
      <c r="KP54" s="717"/>
      <c r="KQ54" s="717"/>
      <c r="KR54" s="717"/>
      <c r="KS54" s="717"/>
      <c r="KT54" s="717"/>
      <c r="KU54" s="717"/>
      <c r="KV54" s="717"/>
      <c r="KW54" s="717"/>
      <c r="KX54" s="717"/>
      <c r="KY54" s="717"/>
      <c r="KZ54" s="717"/>
      <c r="LA54" s="717"/>
      <c r="LB54" s="717"/>
      <c r="LC54" s="717"/>
      <c r="LD54" s="717"/>
      <c r="LE54" s="717"/>
      <c r="LF54" s="717"/>
      <c r="LG54" s="717"/>
      <c r="LH54" s="717"/>
      <c r="LI54" s="717"/>
      <c r="LJ54" s="717"/>
      <c r="LK54" s="717"/>
      <c r="LL54" s="717"/>
      <c r="LM54" s="717"/>
      <c r="LN54" s="717"/>
      <c r="LO54" s="717"/>
      <c r="LP54" s="717"/>
      <c r="LQ54" s="717"/>
      <c r="LR54" s="717"/>
      <c r="LS54" s="717"/>
      <c r="LT54" s="717"/>
      <c r="LU54" s="717"/>
      <c r="LV54" s="717"/>
      <c r="LW54" s="717"/>
      <c r="LX54" s="717"/>
      <c r="LY54" s="717"/>
      <c r="LZ54" s="717"/>
      <c r="MA54" s="717"/>
      <c r="MB54" s="717"/>
      <c r="MC54" s="717"/>
      <c r="MD54" s="717"/>
      <c r="ME54" s="717"/>
      <c r="MF54" s="717"/>
      <c r="MG54" s="717"/>
      <c r="MH54" s="717"/>
      <c r="MI54" s="717"/>
      <c r="MJ54" s="717"/>
      <c r="MK54" s="717"/>
      <c r="ML54" s="717"/>
      <c r="MM54" s="717"/>
      <c r="MN54" s="717"/>
      <c r="MO54" s="717"/>
      <c r="MP54" s="717"/>
      <c r="MQ54" s="717"/>
      <c r="MR54" s="717"/>
      <c r="MS54" s="717"/>
      <c r="MT54" s="717"/>
    </row>
    <row r="55" spans="25:358">
      <c r="AZ55" s="717"/>
      <c r="BA55" s="732"/>
      <c r="BB55" s="733"/>
      <c r="BC55" s="995"/>
      <c r="BD55" s="717"/>
      <c r="BE55" s="717"/>
      <c r="BF55" s="717"/>
      <c r="BG55" s="717"/>
      <c r="BH55" s="717"/>
      <c r="BI55" s="717"/>
      <c r="BJ55" s="717"/>
      <c r="BK55" s="717"/>
      <c r="BL55" s="717"/>
      <c r="BM55" s="717"/>
      <c r="BN55" s="717"/>
      <c r="BO55" s="717"/>
      <c r="BP55" s="717"/>
      <c r="BQ55" s="717"/>
      <c r="BR55" s="717"/>
      <c r="BS55" s="717"/>
      <c r="BT55" s="717"/>
      <c r="BU55" s="717"/>
      <c r="BV55" s="717"/>
      <c r="BW55" s="717"/>
      <c r="BX55" s="717"/>
      <c r="BY55" s="717"/>
      <c r="BZ55" s="717"/>
      <c r="CA55" s="717"/>
      <c r="CB55" s="717"/>
      <c r="CC55" s="717"/>
      <c r="CD55" s="717"/>
      <c r="CE55" s="717"/>
      <c r="CF55" s="717"/>
      <c r="CG55" s="717"/>
      <c r="CH55" s="717"/>
      <c r="CI55" s="717"/>
      <c r="CJ55" s="717"/>
      <c r="CK55" s="717"/>
      <c r="CL55" s="717"/>
      <c r="CM55" s="717"/>
      <c r="CN55" s="717"/>
      <c r="CO55" s="717"/>
      <c r="CP55" s="717"/>
      <c r="CQ55" s="717"/>
      <c r="CR55" s="717"/>
      <c r="CS55" s="717"/>
      <c r="CT55" s="717"/>
      <c r="CU55" s="717"/>
      <c r="CV55" s="717"/>
      <c r="CW55" s="717"/>
      <c r="CX55" s="717"/>
      <c r="CY55" s="717"/>
      <c r="CZ55" s="717"/>
      <c r="DA55" s="717"/>
      <c r="DB55" s="717"/>
      <c r="DC55" s="717"/>
      <c r="DD55" s="717"/>
      <c r="DE55" s="717"/>
      <c r="DF55" s="717"/>
      <c r="DG55" s="717"/>
      <c r="DH55" s="717"/>
      <c r="DI55" s="717"/>
      <c r="DJ55" s="717"/>
      <c r="DK55" s="717"/>
      <c r="DL55" s="717"/>
      <c r="DM55" s="717"/>
      <c r="DO55" s="731"/>
      <c r="DP55" s="731"/>
      <c r="DQ55" s="717"/>
      <c r="DR55" s="717"/>
      <c r="DS55" s="717"/>
      <c r="DT55" s="717"/>
      <c r="DU55" s="717"/>
      <c r="DV55" s="717"/>
      <c r="DW55" s="717"/>
      <c r="DX55" s="717"/>
      <c r="DY55" s="717"/>
      <c r="DZ55" s="717"/>
      <c r="EA55" s="723"/>
      <c r="EB55" s="723"/>
      <c r="EC55" s="723"/>
      <c r="ED55" s="723"/>
      <c r="EE55" s="723"/>
      <c r="EF55" s="723"/>
      <c r="EG55" s="723"/>
      <c r="EH55" s="723"/>
      <c r="EI55" s="723"/>
      <c r="EJ55" s="723"/>
      <c r="EK55" s="723"/>
      <c r="EL55" s="723"/>
      <c r="EM55" s="723"/>
      <c r="EN55" s="723"/>
      <c r="EO55" s="723"/>
      <c r="EP55" s="723"/>
      <c r="EQ55" s="717"/>
      <c r="ER55" s="717"/>
      <c r="ES55" s="717"/>
      <c r="ET55" s="717"/>
      <c r="EU55" s="717"/>
      <c r="EV55" s="717"/>
      <c r="EW55" s="717"/>
      <c r="EX55" s="717"/>
      <c r="EY55" s="717"/>
      <c r="EZ55" s="717"/>
      <c r="FA55" s="717"/>
      <c r="FB55" s="717"/>
      <c r="FC55" s="717"/>
      <c r="FD55" s="717"/>
      <c r="FE55" s="717"/>
      <c r="FF55" s="717"/>
      <c r="FG55" s="717"/>
      <c r="FH55" s="717"/>
      <c r="FI55" s="717"/>
      <c r="FJ55" s="717"/>
      <c r="FK55" s="717"/>
      <c r="FL55" s="717"/>
      <c r="FM55" s="717"/>
      <c r="FN55" s="717"/>
      <c r="FO55" s="717"/>
      <c r="FP55" s="717"/>
      <c r="FQ55" s="717"/>
      <c r="FR55" s="717"/>
      <c r="FS55" s="717"/>
      <c r="FT55" s="717"/>
      <c r="FU55" s="717"/>
      <c r="FV55" s="717"/>
      <c r="FW55" s="717"/>
      <c r="FX55" s="717"/>
      <c r="FY55" s="717"/>
      <c r="FZ55" s="717"/>
      <c r="GA55" s="717"/>
      <c r="GB55" s="717"/>
      <c r="GC55" s="717"/>
      <c r="GD55" s="717"/>
      <c r="GE55" s="717"/>
      <c r="GF55" s="717"/>
      <c r="GG55" s="717"/>
      <c r="GH55" s="717"/>
      <c r="GI55" s="717"/>
      <c r="GJ55" s="717"/>
      <c r="GK55" s="717"/>
      <c r="GL55" s="717"/>
      <c r="GM55" s="717"/>
      <c r="GN55" s="717"/>
      <c r="GO55" s="717"/>
      <c r="GP55" s="717"/>
      <c r="GQ55" s="717"/>
      <c r="GR55" s="717"/>
      <c r="GS55" s="717"/>
      <c r="GT55" s="717"/>
      <c r="GU55" s="717"/>
      <c r="GV55" s="717"/>
      <c r="GW55" s="717"/>
      <c r="GX55" s="717"/>
      <c r="GY55" s="717"/>
      <c r="GZ55" s="717"/>
      <c r="HA55" s="717"/>
      <c r="HB55" s="717"/>
      <c r="HC55" s="717"/>
      <c r="HD55" s="717"/>
      <c r="HE55" s="717"/>
      <c r="HF55" s="717"/>
      <c r="HG55" s="717"/>
      <c r="HH55" s="717"/>
      <c r="HI55" s="717"/>
      <c r="HJ55" s="717"/>
      <c r="HK55" s="717"/>
      <c r="HL55" s="717"/>
      <c r="HM55" s="717"/>
      <c r="HN55" s="717"/>
      <c r="HO55" s="717"/>
      <c r="HP55" s="717"/>
      <c r="HQ55" s="717"/>
      <c r="HR55" s="717"/>
      <c r="HS55" s="717"/>
      <c r="HT55" s="717"/>
      <c r="HU55" s="717"/>
      <c r="HV55" s="717"/>
      <c r="HW55" s="717"/>
      <c r="HX55" s="717"/>
      <c r="HY55" s="717"/>
      <c r="HZ55" s="717"/>
      <c r="IA55" s="717"/>
      <c r="IB55" s="717"/>
      <c r="IC55" s="717"/>
      <c r="ID55" s="717"/>
      <c r="IE55" s="717"/>
      <c r="IF55" s="717"/>
      <c r="IG55" s="717"/>
      <c r="IH55" s="717"/>
      <c r="II55" s="717"/>
      <c r="IJ55" s="717"/>
      <c r="IK55" s="717"/>
      <c r="IL55" s="717"/>
      <c r="IM55" s="717"/>
      <c r="IN55" s="717"/>
      <c r="IO55" s="717"/>
      <c r="IP55" s="717"/>
      <c r="IQ55" s="717"/>
      <c r="IR55" s="717"/>
      <c r="IS55" s="717"/>
      <c r="IT55" s="717"/>
      <c r="IU55" s="717"/>
      <c r="IV55" s="717"/>
      <c r="IW55" s="717"/>
      <c r="IX55" s="717"/>
      <c r="IY55" s="717"/>
      <c r="IZ55" s="717"/>
      <c r="JA55" s="717"/>
      <c r="JB55" s="717"/>
      <c r="JC55" s="717"/>
      <c r="JD55" s="717"/>
      <c r="JE55" s="717"/>
      <c r="JF55" s="717"/>
      <c r="JG55" s="717"/>
      <c r="JH55" s="717"/>
      <c r="JI55" s="717"/>
      <c r="JJ55" s="717"/>
      <c r="JK55" s="717"/>
      <c r="JL55" s="717"/>
      <c r="JM55" s="717"/>
      <c r="JN55" s="717"/>
      <c r="JO55" s="717"/>
      <c r="JP55" s="717"/>
      <c r="JQ55" s="717"/>
      <c r="JR55" s="717"/>
      <c r="JS55" s="717"/>
      <c r="JT55" s="717"/>
      <c r="JU55" s="717"/>
      <c r="JV55" s="717"/>
      <c r="JW55" s="717"/>
      <c r="JX55" s="717"/>
      <c r="JY55" s="717"/>
      <c r="JZ55" s="717"/>
      <c r="KA55" s="717"/>
      <c r="KB55" s="717"/>
      <c r="KC55" s="717"/>
      <c r="KD55" s="717"/>
      <c r="KE55" s="717"/>
      <c r="KF55" s="717"/>
      <c r="KG55" s="717"/>
      <c r="KH55" s="717"/>
      <c r="KI55" s="717"/>
      <c r="KJ55" s="717"/>
      <c r="KK55" s="717"/>
      <c r="KL55" s="717"/>
      <c r="KM55" s="717"/>
      <c r="KN55" s="717"/>
      <c r="KO55" s="717"/>
      <c r="KP55" s="717"/>
      <c r="KQ55" s="717"/>
      <c r="KR55" s="717"/>
      <c r="KS55" s="717"/>
      <c r="KT55" s="717"/>
      <c r="KU55" s="717"/>
      <c r="KV55" s="717"/>
      <c r="KW55" s="717"/>
      <c r="KX55" s="717"/>
      <c r="KY55" s="717"/>
      <c r="KZ55" s="717"/>
      <c r="LA55" s="717"/>
      <c r="LB55" s="717"/>
      <c r="LC55" s="717"/>
      <c r="LD55" s="717"/>
      <c r="LE55" s="717"/>
      <c r="LF55" s="717"/>
      <c r="LG55" s="717"/>
      <c r="LH55" s="717"/>
      <c r="LI55" s="717"/>
      <c r="LJ55" s="717"/>
      <c r="LK55" s="717"/>
      <c r="LL55" s="717"/>
      <c r="LM55" s="717"/>
      <c r="LN55" s="717"/>
      <c r="LO55" s="717"/>
      <c r="LP55" s="717"/>
      <c r="LQ55" s="717"/>
      <c r="LR55" s="717"/>
      <c r="LS55" s="717"/>
      <c r="LT55" s="717"/>
      <c r="LU55" s="717"/>
      <c r="LV55" s="717"/>
      <c r="LW55" s="717"/>
      <c r="LX55" s="717"/>
      <c r="LY55" s="717"/>
      <c r="LZ55" s="717"/>
      <c r="MA55" s="717"/>
      <c r="MB55" s="717"/>
      <c r="MC55" s="717"/>
      <c r="MD55" s="717"/>
      <c r="ME55" s="717"/>
      <c r="MF55" s="717"/>
      <c r="MG55" s="717"/>
      <c r="MH55" s="717"/>
      <c r="MI55" s="717"/>
      <c r="MJ55" s="717"/>
      <c r="MK55" s="717"/>
      <c r="ML55" s="717"/>
      <c r="MM55" s="717"/>
      <c r="MN55" s="717"/>
      <c r="MO55" s="717"/>
      <c r="MP55" s="717"/>
      <c r="MQ55" s="717"/>
      <c r="MR55" s="717"/>
      <c r="MS55" s="717"/>
      <c r="MT55" s="717"/>
    </row>
    <row r="56" spans="25:358">
      <c r="AZ56" s="717"/>
      <c r="BA56" s="732"/>
      <c r="BB56" s="733"/>
      <c r="BC56" s="995"/>
      <c r="BD56" s="717"/>
      <c r="BE56" s="717"/>
      <c r="BF56" s="717"/>
      <c r="BG56" s="717"/>
      <c r="BH56" s="717"/>
      <c r="BI56" s="717"/>
      <c r="BJ56" s="717"/>
      <c r="BK56" s="717"/>
      <c r="BL56" s="717"/>
      <c r="BM56" s="717"/>
      <c r="BN56" s="717"/>
      <c r="BO56" s="717"/>
      <c r="BP56" s="717"/>
      <c r="BQ56" s="717"/>
      <c r="BR56" s="717"/>
      <c r="BS56" s="717"/>
      <c r="BT56" s="717"/>
      <c r="BU56" s="717"/>
      <c r="BV56" s="717"/>
      <c r="BW56" s="717"/>
      <c r="BX56" s="717"/>
      <c r="BY56" s="717"/>
      <c r="BZ56" s="717"/>
      <c r="CA56" s="717"/>
      <c r="CB56" s="717"/>
      <c r="CC56" s="717"/>
      <c r="CD56" s="717"/>
      <c r="CE56" s="717"/>
      <c r="CF56" s="717"/>
      <c r="CG56" s="717"/>
      <c r="CH56" s="717"/>
      <c r="CI56" s="717"/>
      <c r="CJ56" s="717"/>
      <c r="CK56" s="717"/>
      <c r="CL56" s="717"/>
      <c r="CM56" s="717"/>
      <c r="CN56" s="717"/>
      <c r="CO56" s="717"/>
      <c r="CP56" s="717"/>
      <c r="CQ56" s="717"/>
      <c r="CR56" s="717"/>
      <c r="CS56" s="717"/>
      <c r="CT56" s="717"/>
      <c r="CU56" s="717"/>
      <c r="CV56" s="717"/>
      <c r="CW56" s="717"/>
      <c r="CX56" s="717"/>
      <c r="CY56" s="717"/>
      <c r="CZ56" s="717"/>
      <c r="DA56" s="717"/>
      <c r="DB56" s="717"/>
      <c r="DC56" s="717"/>
      <c r="DD56" s="717"/>
      <c r="DE56" s="717"/>
      <c r="DF56" s="717"/>
      <c r="DG56" s="717"/>
      <c r="DH56" s="717"/>
      <c r="DI56" s="717"/>
      <c r="DJ56" s="717"/>
      <c r="DK56" s="717"/>
      <c r="DL56" s="717"/>
      <c r="DM56" s="717"/>
      <c r="DO56" s="731"/>
      <c r="DP56" s="731"/>
      <c r="DQ56" s="717"/>
      <c r="DR56" s="717"/>
      <c r="DS56" s="717"/>
      <c r="DT56" s="717"/>
      <c r="DU56" s="717"/>
      <c r="DV56" s="717"/>
      <c r="DW56" s="717"/>
      <c r="DX56" s="717"/>
      <c r="DY56" s="717"/>
      <c r="DZ56" s="717"/>
      <c r="EA56" s="723"/>
      <c r="EB56" s="723"/>
      <c r="EC56" s="723"/>
      <c r="ED56" s="723"/>
      <c r="EE56" s="723"/>
      <c r="EF56" s="723"/>
      <c r="EG56" s="723"/>
      <c r="EH56" s="723"/>
      <c r="EI56" s="723"/>
      <c r="EJ56" s="723"/>
      <c r="EK56" s="723"/>
      <c r="EL56" s="723"/>
      <c r="EM56" s="723"/>
      <c r="EN56" s="723"/>
      <c r="EO56" s="723"/>
      <c r="EP56" s="723"/>
      <c r="EQ56" s="717"/>
      <c r="ER56" s="717"/>
      <c r="ES56" s="717"/>
      <c r="ET56" s="717"/>
      <c r="EU56" s="717"/>
      <c r="EV56" s="717"/>
      <c r="EW56" s="717"/>
      <c r="EX56" s="717"/>
      <c r="EY56" s="717"/>
      <c r="EZ56" s="717"/>
      <c r="FA56" s="717"/>
      <c r="FB56" s="717"/>
      <c r="FC56" s="717"/>
      <c r="FD56" s="717"/>
      <c r="FE56" s="717"/>
      <c r="FF56" s="717"/>
      <c r="FG56" s="717"/>
      <c r="FH56" s="717"/>
      <c r="FI56" s="717"/>
      <c r="FJ56" s="717"/>
      <c r="FK56" s="717"/>
      <c r="FL56" s="717"/>
      <c r="FM56" s="717"/>
      <c r="FN56" s="717"/>
      <c r="FO56" s="717"/>
      <c r="FP56" s="717"/>
      <c r="FQ56" s="717"/>
      <c r="FR56" s="717"/>
      <c r="FS56" s="717"/>
      <c r="FT56" s="717"/>
      <c r="FU56" s="717"/>
      <c r="FV56" s="717"/>
      <c r="FW56" s="717"/>
      <c r="FX56" s="717"/>
      <c r="FY56" s="717"/>
      <c r="FZ56" s="717"/>
      <c r="GA56" s="717"/>
      <c r="GB56" s="717"/>
      <c r="GC56" s="717"/>
      <c r="GD56" s="717"/>
      <c r="GE56" s="717"/>
      <c r="GF56" s="717"/>
      <c r="GG56" s="717"/>
      <c r="GH56" s="717"/>
      <c r="GI56" s="717"/>
      <c r="GJ56" s="717"/>
      <c r="GK56" s="717"/>
      <c r="GL56" s="717"/>
      <c r="GM56" s="717"/>
      <c r="GN56" s="717"/>
      <c r="GO56" s="717"/>
      <c r="GP56" s="717"/>
      <c r="GQ56" s="717"/>
      <c r="GR56" s="717"/>
      <c r="GS56" s="717"/>
      <c r="GT56" s="717"/>
      <c r="GU56" s="717"/>
      <c r="GV56" s="717"/>
      <c r="GW56" s="717"/>
      <c r="GX56" s="717"/>
      <c r="GY56" s="717"/>
      <c r="GZ56" s="717"/>
      <c r="HA56" s="717"/>
      <c r="HB56" s="717"/>
      <c r="HC56" s="717"/>
      <c r="HD56" s="717"/>
      <c r="HE56" s="717"/>
      <c r="HF56" s="717"/>
      <c r="HG56" s="717"/>
      <c r="HH56" s="717"/>
      <c r="HI56" s="717"/>
      <c r="HJ56" s="717"/>
      <c r="HK56" s="717"/>
      <c r="HL56" s="717"/>
      <c r="HM56" s="717"/>
      <c r="HN56" s="717"/>
      <c r="HO56" s="717"/>
      <c r="HP56" s="717"/>
      <c r="HQ56" s="717"/>
      <c r="HR56" s="717"/>
      <c r="HS56" s="717"/>
      <c r="HT56" s="717"/>
      <c r="HU56" s="717"/>
      <c r="HV56" s="717"/>
      <c r="HW56" s="717"/>
      <c r="HX56" s="717"/>
      <c r="HY56" s="717"/>
      <c r="HZ56" s="717"/>
      <c r="IA56" s="717"/>
      <c r="IB56" s="717"/>
      <c r="IC56" s="717"/>
      <c r="ID56" s="717"/>
      <c r="IE56" s="717"/>
      <c r="IF56" s="717"/>
      <c r="IG56" s="717"/>
      <c r="IH56" s="717"/>
      <c r="II56" s="717"/>
      <c r="IJ56" s="717"/>
      <c r="IK56" s="717"/>
      <c r="IL56" s="717"/>
      <c r="IM56" s="717"/>
      <c r="IN56" s="717"/>
      <c r="IO56" s="717"/>
      <c r="IP56" s="717"/>
      <c r="IQ56" s="717"/>
      <c r="IR56" s="717"/>
      <c r="IS56" s="717"/>
      <c r="IT56" s="717"/>
      <c r="IU56" s="717"/>
      <c r="IV56" s="717"/>
      <c r="IW56" s="717"/>
      <c r="IX56" s="717"/>
      <c r="IY56" s="717"/>
      <c r="IZ56" s="717"/>
      <c r="JA56" s="717"/>
      <c r="JB56" s="717"/>
      <c r="JC56" s="717"/>
      <c r="JD56" s="717"/>
      <c r="JE56" s="717"/>
      <c r="JF56" s="717"/>
      <c r="JG56" s="717"/>
      <c r="JH56" s="717"/>
      <c r="JI56" s="717"/>
      <c r="JJ56" s="717"/>
      <c r="JK56" s="717"/>
      <c r="JL56" s="717"/>
      <c r="JM56" s="717"/>
      <c r="JN56" s="717"/>
      <c r="JO56" s="717"/>
      <c r="JP56" s="717"/>
      <c r="JQ56" s="717"/>
      <c r="JR56" s="717"/>
      <c r="JS56" s="717"/>
      <c r="JT56" s="717"/>
      <c r="JU56" s="717"/>
      <c r="JV56" s="717"/>
      <c r="JW56" s="717"/>
      <c r="JX56" s="717"/>
      <c r="JY56" s="717"/>
      <c r="JZ56" s="717"/>
      <c r="KA56" s="717"/>
      <c r="KB56" s="717"/>
      <c r="KC56" s="717"/>
      <c r="KD56" s="717"/>
      <c r="KE56" s="717"/>
      <c r="KF56" s="717"/>
      <c r="KG56" s="717"/>
      <c r="KH56" s="717"/>
      <c r="KI56" s="717"/>
      <c r="KJ56" s="717"/>
      <c r="KK56" s="717"/>
      <c r="KL56" s="717"/>
      <c r="KM56" s="717"/>
      <c r="KN56" s="717"/>
      <c r="KO56" s="717"/>
      <c r="KP56" s="717"/>
      <c r="KQ56" s="717"/>
      <c r="KR56" s="717"/>
      <c r="KS56" s="717"/>
      <c r="KT56" s="717"/>
      <c r="KU56" s="717"/>
      <c r="KV56" s="717"/>
      <c r="KW56" s="717"/>
      <c r="KX56" s="717"/>
      <c r="KY56" s="717"/>
      <c r="KZ56" s="717"/>
      <c r="LA56" s="717"/>
      <c r="LB56" s="717"/>
      <c r="LC56" s="717"/>
      <c r="LD56" s="717"/>
      <c r="LE56" s="717"/>
      <c r="LF56" s="717"/>
      <c r="LG56" s="717"/>
      <c r="LH56" s="717"/>
      <c r="LI56" s="717"/>
      <c r="LJ56" s="717"/>
      <c r="LK56" s="717"/>
      <c r="LL56" s="717"/>
      <c r="LM56" s="717"/>
      <c r="LN56" s="717"/>
      <c r="LO56" s="717"/>
      <c r="LP56" s="717"/>
      <c r="LQ56" s="717"/>
      <c r="LR56" s="717"/>
      <c r="LS56" s="717"/>
      <c r="LT56" s="717"/>
      <c r="LU56" s="717"/>
      <c r="LV56" s="717"/>
      <c r="LW56" s="717"/>
      <c r="LX56" s="717"/>
      <c r="LY56" s="717"/>
      <c r="LZ56" s="717"/>
      <c r="MA56" s="717"/>
      <c r="MB56" s="717"/>
      <c r="MC56" s="717"/>
      <c r="MD56" s="717"/>
      <c r="ME56" s="717"/>
      <c r="MF56" s="717"/>
      <c r="MG56" s="717"/>
      <c r="MH56" s="717"/>
      <c r="MI56" s="717"/>
      <c r="MJ56" s="717"/>
      <c r="MK56" s="717"/>
      <c r="ML56" s="717"/>
      <c r="MM56" s="717"/>
      <c r="MN56" s="717"/>
      <c r="MO56" s="717"/>
      <c r="MP56" s="717"/>
      <c r="MQ56" s="717"/>
      <c r="MR56" s="717"/>
      <c r="MS56" s="717"/>
      <c r="MT56" s="717"/>
    </row>
    <row r="57" spans="25:358">
      <c r="AZ57" s="717"/>
      <c r="BA57" s="732"/>
      <c r="BB57" s="733"/>
      <c r="BC57" s="995"/>
      <c r="BD57" s="717"/>
      <c r="BE57" s="717"/>
      <c r="BF57" s="717"/>
      <c r="BG57" s="717"/>
      <c r="BH57" s="717"/>
      <c r="BI57" s="717"/>
      <c r="BJ57" s="717"/>
      <c r="BK57" s="717"/>
      <c r="BL57" s="717"/>
      <c r="BM57" s="717"/>
      <c r="BN57" s="717"/>
      <c r="BO57" s="717"/>
      <c r="BP57" s="717"/>
      <c r="BQ57" s="717"/>
      <c r="BR57" s="717"/>
      <c r="BS57" s="717"/>
      <c r="BT57" s="717"/>
      <c r="BU57" s="717"/>
      <c r="BV57" s="717"/>
      <c r="BW57" s="717"/>
      <c r="BX57" s="717"/>
      <c r="BY57" s="717"/>
      <c r="BZ57" s="717"/>
      <c r="CA57" s="717"/>
      <c r="CB57" s="717"/>
      <c r="CC57" s="717"/>
      <c r="CD57" s="717"/>
      <c r="CE57" s="717"/>
      <c r="CF57" s="717"/>
      <c r="CG57" s="717"/>
      <c r="CH57" s="717"/>
      <c r="CI57" s="717"/>
      <c r="CJ57" s="717"/>
      <c r="CK57" s="717"/>
      <c r="CL57" s="717"/>
      <c r="CM57" s="717"/>
      <c r="CN57" s="717"/>
      <c r="CO57" s="717"/>
      <c r="CP57" s="717"/>
      <c r="CQ57" s="717"/>
      <c r="CR57" s="717"/>
      <c r="CS57" s="717"/>
      <c r="CT57" s="717"/>
      <c r="CU57" s="717"/>
      <c r="CV57" s="717"/>
      <c r="CW57" s="717"/>
      <c r="CX57" s="717"/>
      <c r="CY57" s="717"/>
      <c r="CZ57" s="717"/>
      <c r="DA57" s="717"/>
      <c r="DB57" s="717"/>
      <c r="DC57" s="717"/>
      <c r="DD57" s="717"/>
      <c r="DE57" s="717"/>
      <c r="DF57" s="717"/>
      <c r="DG57" s="717"/>
      <c r="DH57" s="717"/>
      <c r="DI57" s="717"/>
      <c r="DJ57" s="717"/>
      <c r="DK57" s="717"/>
      <c r="DL57" s="717"/>
      <c r="DM57" s="717"/>
      <c r="DO57" s="731"/>
      <c r="DP57" s="731"/>
      <c r="DQ57" s="717"/>
      <c r="DR57" s="717"/>
      <c r="DS57" s="717"/>
      <c r="DT57" s="717"/>
      <c r="DU57" s="717"/>
      <c r="DV57" s="717"/>
      <c r="DW57" s="717"/>
      <c r="DX57" s="717"/>
      <c r="DY57" s="717"/>
      <c r="DZ57" s="717"/>
      <c r="EA57" s="723"/>
      <c r="EB57" s="723"/>
      <c r="EC57" s="723"/>
      <c r="ED57" s="723"/>
      <c r="EE57" s="723"/>
      <c r="EF57" s="723"/>
      <c r="EG57" s="723"/>
      <c r="EH57" s="723"/>
      <c r="EI57" s="723"/>
      <c r="EJ57" s="723"/>
      <c r="EK57" s="723"/>
      <c r="EL57" s="723"/>
      <c r="EM57" s="723"/>
      <c r="EN57" s="723"/>
      <c r="EO57" s="723"/>
      <c r="EP57" s="723"/>
      <c r="EQ57" s="717"/>
      <c r="ER57" s="717"/>
      <c r="ES57" s="717"/>
      <c r="ET57" s="717"/>
      <c r="EU57" s="717"/>
      <c r="EV57" s="717"/>
      <c r="EW57" s="717"/>
      <c r="EX57" s="717"/>
      <c r="EY57" s="717"/>
      <c r="EZ57" s="717"/>
      <c r="FA57" s="717"/>
      <c r="FB57" s="717"/>
      <c r="FC57" s="717"/>
      <c r="FD57" s="717"/>
      <c r="FE57" s="717"/>
      <c r="FF57" s="717"/>
      <c r="FG57" s="717"/>
      <c r="FH57" s="717"/>
      <c r="FI57" s="717"/>
      <c r="FJ57" s="717"/>
      <c r="FK57" s="717"/>
      <c r="FL57" s="717"/>
      <c r="FM57" s="717"/>
      <c r="FN57" s="717"/>
      <c r="FO57" s="717"/>
      <c r="FP57" s="717"/>
      <c r="FQ57" s="717"/>
      <c r="FR57" s="717"/>
      <c r="FS57" s="717"/>
      <c r="FT57" s="717"/>
      <c r="FU57" s="717"/>
      <c r="FV57" s="717"/>
      <c r="FW57" s="717"/>
      <c r="FX57" s="717"/>
      <c r="FY57" s="717"/>
      <c r="FZ57" s="717"/>
      <c r="GA57" s="717"/>
      <c r="GB57" s="717"/>
      <c r="GC57" s="717"/>
      <c r="GD57" s="717"/>
      <c r="GE57" s="717"/>
      <c r="GF57" s="717"/>
      <c r="GG57" s="717"/>
      <c r="GH57" s="717"/>
      <c r="GI57" s="717"/>
      <c r="GJ57" s="717"/>
      <c r="GK57" s="717"/>
      <c r="GL57" s="717"/>
      <c r="GM57" s="717"/>
      <c r="GN57" s="717"/>
      <c r="GO57" s="717"/>
      <c r="GP57" s="717"/>
      <c r="GQ57" s="717"/>
      <c r="GR57" s="717"/>
      <c r="GS57" s="717"/>
      <c r="GT57" s="717"/>
      <c r="GU57" s="717"/>
      <c r="GV57" s="717"/>
      <c r="GW57" s="717"/>
      <c r="GX57" s="717"/>
      <c r="GY57" s="717"/>
      <c r="GZ57" s="717"/>
      <c r="HA57" s="717"/>
      <c r="HB57" s="717"/>
      <c r="HC57" s="717"/>
      <c r="HD57" s="717"/>
      <c r="HE57" s="717"/>
      <c r="HF57" s="717"/>
      <c r="HG57" s="717"/>
      <c r="HH57" s="717"/>
      <c r="HI57" s="717"/>
      <c r="HJ57" s="717"/>
      <c r="HK57" s="717"/>
      <c r="HL57" s="717"/>
      <c r="HM57" s="717"/>
      <c r="HN57" s="717"/>
      <c r="HO57" s="717"/>
      <c r="HP57" s="717"/>
      <c r="HQ57" s="717"/>
      <c r="HR57" s="717"/>
      <c r="HS57" s="717"/>
      <c r="HT57" s="717"/>
      <c r="HU57" s="717"/>
      <c r="HV57" s="717"/>
      <c r="HW57" s="717"/>
      <c r="HX57" s="717"/>
      <c r="HY57" s="717"/>
      <c r="HZ57" s="717"/>
      <c r="IA57" s="717"/>
      <c r="IB57" s="717"/>
      <c r="IC57" s="717"/>
      <c r="ID57" s="717"/>
      <c r="IE57" s="717"/>
      <c r="IF57" s="717"/>
      <c r="IG57" s="717"/>
      <c r="IH57" s="717"/>
      <c r="II57" s="717"/>
      <c r="IJ57" s="717"/>
      <c r="IK57" s="717"/>
      <c r="IL57" s="717"/>
      <c r="IM57" s="717"/>
      <c r="IN57" s="717"/>
      <c r="IO57" s="717"/>
      <c r="IP57" s="717"/>
      <c r="IQ57" s="717"/>
      <c r="IR57" s="717"/>
      <c r="IS57" s="717"/>
      <c r="IT57" s="717"/>
      <c r="IU57" s="717"/>
      <c r="IV57" s="717"/>
      <c r="IW57" s="717"/>
      <c r="IX57" s="717"/>
      <c r="IY57" s="717"/>
      <c r="IZ57" s="717"/>
      <c r="JA57" s="717"/>
      <c r="JB57" s="717"/>
      <c r="JC57" s="717"/>
      <c r="JD57" s="717"/>
      <c r="JE57" s="717"/>
      <c r="JF57" s="717"/>
      <c r="JG57" s="717"/>
      <c r="JH57" s="717"/>
      <c r="JI57" s="717"/>
      <c r="JJ57" s="717"/>
      <c r="JK57" s="717"/>
      <c r="JL57" s="717"/>
      <c r="JM57" s="717"/>
      <c r="JN57" s="717"/>
      <c r="JO57" s="717"/>
      <c r="JP57" s="717"/>
      <c r="JQ57" s="717"/>
      <c r="JR57" s="717"/>
      <c r="JS57" s="717"/>
      <c r="JT57" s="717"/>
      <c r="JU57" s="717"/>
      <c r="JV57" s="717"/>
      <c r="JW57" s="717"/>
      <c r="JX57" s="717"/>
      <c r="JY57" s="717"/>
      <c r="JZ57" s="717"/>
      <c r="KA57" s="717"/>
      <c r="KB57" s="717"/>
      <c r="KC57" s="717"/>
      <c r="KD57" s="717"/>
      <c r="KE57" s="717"/>
      <c r="KF57" s="717"/>
      <c r="KG57" s="717"/>
      <c r="KH57" s="717"/>
      <c r="KI57" s="717"/>
      <c r="KJ57" s="717"/>
      <c r="KK57" s="717"/>
      <c r="KL57" s="717"/>
      <c r="KM57" s="717"/>
      <c r="KN57" s="717"/>
      <c r="KO57" s="717"/>
      <c r="KP57" s="717"/>
      <c r="KQ57" s="717"/>
      <c r="KR57" s="717"/>
      <c r="KS57" s="717"/>
      <c r="KT57" s="717"/>
      <c r="KU57" s="717"/>
      <c r="KV57" s="717"/>
      <c r="KW57" s="717"/>
      <c r="KX57" s="717"/>
      <c r="KY57" s="717"/>
      <c r="KZ57" s="717"/>
      <c r="LA57" s="717"/>
      <c r="LB57" s="717"/>
      <c r="LC57" s="717"/>
      <c r="LD57" s="717"/>
      <c r="LE57" s="717"/>
      <c r="LF57" s="717"/>
      <c r="LG57" s="717"/>
      <c r="LH57" s="717"/>
      <c r="LI57" s="717"/>
      <c r="LJ57" s="717"/>
      <c r="LK57" s="717"/>
      <c r="LL57" s="717"/>
      <c r="LM57" s="717"/>
      <c r="LN57" s="717"/>
      <c r="LO57" s="717"/>
      <c r="LP57" s="717"/>
      <c r="LQ57" s="717"/>
      <c r="LR57" s="717"/>
      <c r="LS57" s="717"/>
      <c r="LT57" s="717"/>
      <c r="LU57" s="717"/>
      <c r="LV57" s="717"/>
      <c r="LW57" s="717"/>
      <c r="LX57" s="717"/>
      <c r="LY57" s="717"/>
      <c r="LZ57" s="717"/>
      <c r="MA57" s="717"/>
      <c r="MB57" s="717"/>
      <c r="MC57" s="717"/>
      <c r="MD57" s="717"/>
      <c r="ME57" s="717"/>
      <c r="MF57" s="717"/>
      <c r="MG57" s="717"/>
      <c r="MH57" s="717"/>
      <c r="MI57" s="717"/>
      <c r="MJ57" s="717"/>
      <c r="MK57" s="717"/>
      <c r="ML57" s="717"/>
      <c r="MM57" s="717"/>
      <c r="MN57" s="717"/>
      <c r="MO57" s="717"/>
      <c r="MP57" s="717"/>
      <c r="MQ57" s="717"/>
      <c r="MR57" s="717"/>
      <c r="MS57" s="717"/>
      <c r="MT57" s="717"/>
    </row>
    <row r="58" spans="25:358">
      <c r="AZ58" s="717"/>
      <c r="BA58" s="732"/>
      <c r="BB58" s="733"/>
      <c r="BC58" s="995"/>
      <c r="BD58" s="717"/>
      <c r="BE58" s="717"/>
      <c r="BF58" s="717"/>
      <c r="BG58" s="717"/>
      <c r="BH58" s="717"/>
      <c r="BI58" s="717"/>
      <c r="BJ58" s="717"/>
      <c r="BK58" s="717"/>
      <c r="BL58" s="717"/>
      <c r="BM58" s="717"/>
      <c r="BN58" s="717"/>
      <c r="BO58" s="717"/>
      <c r="BP58" s="717"/>
      <c r="BQ58" s="717"/>
      <c r="BR58" s="717"/>
      <c r="BS58" s="717"/>
      <c r="BT58" s="717"/>
      <c r="BU58" s="717"/>
      <c r="BV58" s="717"/>
      <c r="BW58" s="717"/>
      <c r="BX58" s="717"/>
      <c r="BY58" s="717"/>
      <c r="BZ58" s="717"/>
      <c r="CA58" s="717"/>
      <c r="CB58" s="717"/>
      <c r="CC58" s="717"/>
      <c r="CD58" s="717"/>
      <c r="CE58" s="717"/>
      <c r="CF58" s="717"/>
      <c r="CG58" s="717"/>
      <c r="CH58" s="717"/>
      <c r="CI58" s="717"/>
      <c r="CJ58" s="717"/>
      <c r="CK58" s="717"/>
      <c r="CL58" s="717"/>
      <c r="CM58" s="717"/>
      <c r="CN58" s="717"/>
      <c r="CO58" s="717"/>
      <c r="CP58" s="717"/>
      <c r="CQ58" s="717"/>
      <c r="CR58" s="717"/>
      <c r="CS58" s="717"/>
      <c r="CT58" s="717"/>
      <c r="CU58" s="717"/>
      <c r="CV58" s="717"/>
      <c r="CW58" s="717"/>
      <c r="CX58" s="717"/>
      <c r="CY58" s="717"/>
      <c r="CZ58" s="717"/>
      <c r="DA58" s="717"/>
      <c r="DB58" s="717"/>
      <c r="DC58" s="717"/>
      <c r="DD58" s="717"/>
      <c r="DE58" s="717"/>
      <c r="DF58" s="717"/>
      <c r="DG58" s="717"/>
      <c r="DH58" s="717"/>
      <c r="DI58" s="717"/>
      <c r="DJ58" s="717"/>
      <c r="DK58" s="717"/>
      <c r="DL58" s="717"/>
      <c r="DM58" s="717"/>
      <c r="DO58" s="731"/>
      <c r="DP58" s="731"/>
      <c r="DQ58" s="717"/>
      <c r="DR58" s="717"/>
      <c r="DS58" s="717"/>
      <c r="DT58" s="717"/>
      <c r="DU58" s="717"/>
      <c r="DV58" s="717"/>
      <c r="DW58" s="717"/>
      <c r="DX58" s="717"/>
      <c r="DY58" s="717"/>
      <c r="DZ58" s="717"/>
      <c r="EA58" s="723"/>
      <c r="EB58" s="723"/>
      <c r="EC58" s="723"/>
      <c r="ED58" s="723"/>
      <c r="EE58" s="723"/>
      <c r="EF58" s="723"/>
      <c r="EG58" s="723"/>
      <c r="EH58" s="723"/>
      <c r="EI58" s="723"/>
      <c r="EJ58" s="723"/>
      <c r="EK58" s="723"/>
      <c r="EL58" s="723"/>
      <c r="EM58" s="723"/>
      <c r="EN58" s="723"/>
      <c r="EO58" s="723"/>
      <c r="EP58" s="723"/>
      <c r="EQ58" s="717"/>
      <c r="ER58" s="717"/>
      <c r="ES58" s="717"/>
      <c r="ET58" s="717"/>
      <c r="EU58" s="717"/>
      <c r="EV58" s="717"/>
      <c r="EW58" s="717"/>
      <c r="EX58" s="717"/>
      <c r="EY58" s="717"/>
      <c r="EZ58" s="717"/>
      <c r="FA58" s="717"/>
      <c r="FB58" s="717"/>
      <c r="FC58" s="717"/>
      <c r="FD58" s="717"/>
      <c r="FE58" s="717"/>
      <c r="FF58" s="717"/>
      <c r="FG58" s="717"/>
      <c r="FH58" s="717"/>
      <c r="FI58" s="717"/>
      <c r="FJ58" s="717"/>
      <c r="FK58" s="717"/>
      <c r="FL58" s="717"/>
      <c r="FM58" s="717"/>
      <c r="FN58" s="717"/>
      <c r="FO58" s="717"/>
      <c r="FP58" s="717"/>
      <c r="FQ58" s="717"/>
      <c r="FR58" s="717"/>
      <c r="FS58" s="717"/>
      <c r="FT58" s="717"/>
      <c r="FU58" s="717"/>
      <c r="FV58" s="717"/>
      <c r="FW58" s="717"/>
      <c r="FX58" s="717"/>
      <c r="FY58" s="717"/>
      <c r="FZ58" s="717"/>
      <c r="GA58" s="717"/>
      <c r="GB58" s="717"/>
      <c r="GC58" s="717"/>
      <c r="GD58" s="717"/>
      <c r="GE58" s="717"/>
      <c r="GF58" s="717"/>
      <c r="GG58" s="717"/>
      <c r="GH58" s="717"/>
      <c r="GI58" s="717"/>
      <c r="GJ58" s="717"/>
      <c r="GK58" s="717"/>
      <c r="GL58" s="717"/>
      <c r="GM58" s="717"/>
      <c r="GN58" s="717"/>
      <c r="GO58" s="717"/>
      <c r="GP58" s="717"/>
      <c r="GQ58" s="717"/>
      <c r="GR58" s="717"/>
      <c r="GS58" s="717"/>
      <c r="GT58" s="717"/>
      <c r="GU58" s="717"/>
      <c r="GV58" s="717"/>
      <c r="GW58" s="717"/>
      <c r="GX58" s="717"/>
      <c r="GY58" s="717"/>
      <c r="GZ58" s="717"/>
      <c r="HA58" s="717"/>
      <c r="HB58" s="717"/>
      <c r="HC58" s="717"/>
      <c r="HD58" s="717"/>
      <c r="HE58" s="717"/>
      <c r="HF58" s="717"/>
      <c r="HG58" s="717"/>
      <c r="HH58" s="717"/>
      <c r="HI58" s="717"/>
      <c r="HJ58" s="717"/>
      <c r="HK58" s="717"/>
      <c r="HL58" s="717"/>
      <c r="HM58" s="717"/>
      <c r="HN58" s="717"/>
      <c r="HO58" s="717"/>
      <c r="HP58" s="717"/>
      <c r="HQ58" s="717"/>
      <c r="HR58" s="717"/>
      <c r="HS58" s="717"/>
      <c r="HT58" s="717"/>
      <c r="HU58" s="717"/>
      <c r="HV58" s="717"/>
      <c r="HW58" s="717"/>
      <c r="HX58" s="717"/>
      <c r="HY58" s="717"/>
      <c r="HZ58" s="717"/>
      <c r="IA58" s="717"/>
      <c r="IB58" s="717"/>
      <c r="IC58" s="717"/>
      <c r="ID58" s="717"/>
      <c r="IE58" s="717"/>
      <c r="IF58" s="717"/>
      <c r="IG58" s="717"/>
      <c r="IH58" s="717"/>
      <c r="II58" s="717"/>
      <c r="IJ58" s="717"/>
      <c r="IK58" s="717"/>
      <c r="IL58" s="717"/>
      <c r="IM58" s="717"/>
      <c r="IN58" s="717"/>
      <c r="IO58" s="717"/>
      <c r="IP58" s="717"/>
      <c r="IQ58" s="717"/>
      <c r="IR58" s="717"/>
      <c r="IS58" s="717"/>
      <c r="IT58" s="717"/>
      <c r="IU58" s="717"/>
      <c r="IV58" s="717"/>
      <c r="IW58" s="717"/>
      <c r="IX58" s="717"/>
      <c r="IY58" s="717"/>
      <c r="IZ58" s="717"/>
      <c r="JA58" s="717"/>
      <c r="JB58" s="717"/>
      <c r="JC58" s="717"/>
      <c r="JD58" s="717"/>
      <c r="JE58" s="717"/>
      <c r="JF58" s="717"/>
      <c r="JG58" s="717"/>
      <c r="JH58" s="717"/>
      <c r="JI58" s="717"/>
      <c r="JJ58" s="717"/>
      <c r="JK58" s="717"/>
      <c r="JL58" s="717"/>
      <c r="JM58" s="717"/>
      <c r="JN58" s="717"/>
      <c r="JO58" s="717"/>
      <c r="JP58" s="717"/>
      <c r="JQ58" s="717"/>
      <c r="JR58" s="717"/>
      <c r="JS58" s="717"/>
      <c r="JT58" s="717"/>
      <c r="JU58" s="717"/>
      <c r="JV58" s="717"/>
      <c r="JW58" s="717"/>
      <c r="JX58" s="717"/>
      <c r="JY58" s="717"/>
      <c r="JZ58" s="717"/>
      <c r="KA58" s="717"/>
      <c r="KB58" s="717"/>
      <c r="KC58" s="717"/>
      <c r="KD58" s="717"/>
      <c r="KE58" s="717"/>
      <c r="KF58" s="717"/>
      <c r="KG58" s="717"/>
      <c r="KH58" s="717"/>
      <c r="KI58" s="717"/>
      <c r="KJ58" s="717"/>
      <c r="KK58" s="717"/>
      <c r="KL58" s="717"/>
      <c r="KM58" s="717"/>
      <c r="KN58" s="717"/>
      <c r="KO58" s="717"/>
      <c r="KP58" s="717"/>
      <c r="KQ58" s="717"/>
      <c r="KR58" s="717"/>
      <c r="KS58" s="717"/>
      <c r="KT58" s="717"/>
      <c r="KU58" s="717"/>
      <c r="KV58" s="717"/>
      <c r="KW58" s="717"/>
      <c r="KX58" s="717"/>
      <c r="KY58" s="717"/>
      <c r="KZ58" s="717"/>
      <c r="LA58" s="717"/>
      <c r="LB58" s="717"/>
      <c r="LC58" s="717"/>
      <c r="LD58" s="717"/>
      <c r="LE58" s="717"/>
      <c r="LF58" s="717"/>
      <c r="LG58" s="717"/>
      <c r="LH58" s="717"/>
      <c r="LI58" s="717"/>
      <c r="LJ58" s="717"/>
      <c r="LK58" s="717"/>
      <c r="LL58" s="717"/>
      <c r="LM58" s="717"/>
      <c r="LN58" s="717"/>
      <c r="LO58" s="717"/>
      <c r="LP58" s="717"/>
      <c r="LQ58" s="717"/>
      <c r="LR58" s="717"/>
      <c r="LS58" s="717"/>
      <c r="LT58" s="717"/>
      <c r="LU58" s="717"/>
      <c r="LV58" s="717"/>
      <c r="LW58" s="717"/>
      <c r="LX58" s="717"/>
      <c r="LY58" s="717"/>
      <c r="LZ58" s="717"/>
      <c r="MA58" s="717"/>
      <c r="MB58" s="717"/>
      <c r="MC58" s="717"/>
      <c r="MD58" s="717"/>
      <c r="ME58" s="717"/>
      <c r="MF58" s="717"/>
      <c r="MG58" s="717"/>
      <c r="MH58" s="717"/>
      <c r="MI58" s="717"/>
      <c r="MJ58" s="717"/>
      <c r="MK58" s="717"/>
      <c r="ML58" s="717"/>
      <c r="MM58" s="717"/>
      <c r="MN58" s="717"/>
      <c r="MO58" s="717"/>
      <c r="MP58" s="717"/>
      <c r="MQ58" s="717"/>
      <c r="MR58" s="717"/>
      <c r="MS58" s="717"/>
      <c r="MT58" s="717"/>
    </row>
    <row r="59" spans="25:358">
      <c r="AZ59" s="717"/>
      <c r="BA59" s="732"/>
      <c r="BB59" s="733"/>
      <c r="BC59" s="995"/>
      <c r="BD59" s="717"/>
      <c r="BE59" s="717"/>
      <c r="BF59" s="717"/>
      <c r="BG59" s="717"/>
      <c r="BH59" s="717"/>
      <c r="BI59" s="717"/>
      <c r="BJ59" s="717"/>
      <c r="BK59" s="717"/>
      <c r="BL59" s="717"/>
      <c r="BM59" s="717"/>
      <c r="BN59" s="717"/>
      <c r="BO59" s="717"/>
      <c r="BP59" s="717"/>
      <c r="BQ59" s="717"/>
      <c r="BR59" s="717"/>
      <c r="BS59" s="717"/>
      <c r="BT59" s="717"/>
      <c r="BU59" s="717"/>
      <c r="BV59" s="717"/>
      <c r="BW59" s="717"/>
      <c r="BX59" s="717"/>
      <c r="BY59" s="717"/>
      <c r="BZ59" s="717"/>
      <c r="CA59" s="717"/>
      <c r="CB59" s="717"/>
      <c r="CC59" s="717"/>
      <c r="CD59" s="717"/>
      <c r="CE59" s="717"/>
      <c r="CF59" s="717"/>
      <c r="CG59" s="717"/>
      <c r="CH59" s="717"/>
      <c r="CI59" s="717"/>
      <c r="CJ59" s="717"/>
      <c r="CK59" s="717"/>
      <c r="CL59" s="717"/>
      <c r="CM59" s="717"/>
      <c r="CN59" s="717"/>
      <c r="CO59" s="717"/>
      <c r="CP59" s="717"/>
      <c r="CQ59" s="717"/>
      <c r="CR59" s="717"/>
      <c r="CS59" s="717"/>
      <c r="CT59" s="717"/>
      <c r="CU59" s="717"/>
      <c r="CV59" s="717"/>
      <c r="CW59" s="717"/>
      <c r="CX59" s="717"/>
      <c r="CY59" s="717"/>
      <c r="CZ59" s="717"/>
      <c r="DA59" s="717"/>
      <c r="DB59" s="717"/>
      <c r="DC59" s="717"/>
      <c r="DD59" s="717"/>
      <c r="DE59" s="717"/>
      <c r="DF59" s="717"/>
      <c r="DG59" s="717"/>
      <c r="DH59" s="717"/>
      <c r="DI59" s="717"/>
      <c r="DJ59" s="717"/>
      <c r="DK59" s="717"/>
      <c r="DL59" s="717"/>
      <c r="DM59" s="717"/>
      <c r="DO59" s="731"/>
      <c r="DP59" s="731"/>
      <c r="DQ59" s="717"/>
      <c r="DR59" s="717"/>
      <c r="DS59" s="717"/>
      <c r="DT59" s="717"/>
      <c r="DU59" s="717"/>
      <c r="DV59" s="717"/>
      <c r="DW59" s="717"/>
      <c r="DX59" s="717"/>
      <c r="DY59" s="717"/>
      <c r="DZ59" s="717"/>
      <c r="EA59" s="723"/>
      <c r="EB59" s="723"/>
      <c r="EC59" s="723"/>
      <c r="ED59" s="723"/>
      <c r="EE59" s="723"/>
      <c r="EF59" s="723"/>
      <c r="EG59" s="723"/>
      <c r="EH59" s="723"/>
      <c r="EI59" s="723"/>
      <c r="EJ59" s="723"/>
      <c r="EK59" s="723"/>
      <c r="EL59" s="723"/>
      <c r="EM59" s="723"/>
      <c r="EN59" s="723"/>
      <c r="EO59" s="723"/>
      <c r="EP59" s="723"/>
      <c r="EQ59" s="717"/>
      <c r="ER59" s="717"/>
      <c r="ES59" s="717"/>
      <c r="ET59" s="717"/>
      <c r="EU59" s="717"/>
      <c r="EV59" s="717"/>
      <c r="EW59" s="717"/>
      <c r="EX59" s="717"/>
      <c r="EY59" s="717"/>
      <c r="EZ59" s="717"/>
      <c r="FA59" s="717"/>
      <c r="FB59" s="717"/>
      <c r="FC59" s="717"/>
      <c r="FD59" s="717"/>
      <c r="FE59" s="717"/>
      <c r="FF59" s="717"/>
      <c r="FG59" s="717"/>
      <c r="FH59" s="717"/>
      <c r="FI59" s="717"/>
      <c r="FJ59" s="717"/>
      <c r="FK59" s="717"/>
      <c r="FL59" s="717"/>
      <c r="FM59" s="717"/>
      <c r="FN59" s="717"/>
      <c r="FO59" s="717"/>
      <c r="FP59" s="717"/>
      <c r="FQ59" s="717"/>
      <c r="FR59" s="717"/>
      <c r="FS59" s="717"/>
      <c r="FT59" s="717"/>
      <c r="FU59" s="717"/>
      <c r="FV59" s="717"/>
      <c r="FW59" s="717"/>
      <c r="FX59" s="717"/>
      <c r="FY59" s="717"/>
      <c r="FZ59" s="717"/>
      <c r="GA59" s="717"/>
      <c r="GB59" s="717"/>
      <c r="GC59" s="717"/>
      <c r="GD59" s="717"/>
      <c r="GE59" s="717"/>
      <c r="GF59" s="717"/>
      <c r="GG59" s="717"/>
      <c r="GH59" s="717"/>
      <c r="GI59" s="717"/>
      <c r="GJ59" s="717"/>
      <c r="GK59" s="717"/>
      <c r="GL59" s="717"/>
      <c r="GM59" s="717"/>
      <c r="GN59" s="717"/>
      <c r="GO59" s="717"/>
      <c r="GP59" s="717"/>
      <c r="GQ59" s="717"/>
      <c r="GR59" s="717"/>
      <c r="GS59" s="717"/>
      <c r="GT59" s="717"/>
      <c r="GU59" s="717"/>
      <c r="GV59" s="717"/>
      <c r="GW59" s="717"/>
      <c r="GX59" s="717"/>
      <c r="GY59" s="717"/>
      <c r="GZ59" s="717"/>
      <c r="HA59" s="717"/>
      <c r="HB59" s="717"/>
      <c r="HC59" s="717"/>
      <c r="HD59" s="717"/>
      <c r="HE59" s="717"/>
      <c r="HF59" s="717"/>
      <c r="HG59" s="717"/>
      <c r="HH59" s="717"/>
      <c r="HI59" s="717"/>
      <c r="HJ59" s="717"/>
      <c r="HK59" s="717"/>
      <c r="HL59" s="717"/>
      <c r="HM59" s="717"/>
      <c r="HN59" s="717"/>
      <c r="HO59" s="717"/>
      <c r="HP59" s="717"/>
      <c r="HQ59" s="717"/>
      <c r="HR59" s="717"/>
      <c r="HS59" s="717"/>
      <c r="HT59" s="717"/>
      <c r="HU59" s="717"/>
      <c r="HV59" s="717"/>
      <c r="HW59" s="717"/>
      <c r="HX59" s="717"/>
      <c r="HY59" s="717"/>
      <c r="HZ59" s="717"/>
      <c r="IA59" s="717"/>
      <c r="IB59" s="717"/>
      <c r="IC59" s="717"/>
      <c r="ID59" s="717"/>
      <c r="IE59" s="717"/>
      <c r="IF59" s="717"/>
      <c r="IG59" s="717"/>
      <c r="IH59" s="717"/>
      <c r="II59" s="717"/>
      <c r="IJ59" s="717"/>
      <c r="IK59" s="717"/>
      <c r="IL59" s="717"/>
      <c r="IM59" s="717"/>
      <c r="IN59" s="717"/>
      <c r="IO59" s="717"/>
      <c r="IP59" s="717"/>
      <c r="IQ59" s="717"/>
      <c r="IR59" s="717"/>
      <c r="IS59" s="717"/>
      <c r="IT59" s="717"/>
      <c r="IU59" s="717"/>
      <c r="IV59" s="717"/>
      <c r="IW59" s="717"/>
      <c r="IX59" s="717"/>
      <c r="IY59" s="717"/>
      <c r="IZ59" s="717"/>
      <c r="JA59" s="717"/>
      <c r="JB59" s="717"/>
      <c r="JC59" s="717"/>
      <c r="JD59" s="717"/>
      <c r="JE59" s="717"/>
      <c r="JF59" s="717"/>
      <c r="JG59" s="717"/>
      <c r="JH59" s="717"/>
      <c r="JI59" s="717"/>
      <c r="JJ59" s="717"/>
      <c r="JK59" s="717"/>
      <c r="JL59" s="717"/>
      <c r="JM59" s="717"/>
      <c r="JN59" s="717"/>
      <c r="JO59" s="717"/>
      <c r="JP59" s="717"/>
      <c r="JQ59" s="717"/>
      <c r="JR59" s="717"/>
      <c r="JS59" s="717"/>
      <c r="JT59" s="717"/>
      <c r="JU59" s="717"/>
      <c r="JV59" s="717"/>
      <c r="JW59" s="717"/>
      <c r="JX59" s="717"/>
      <c r="JY59" s="717"/>
      <c r="JZ59" s="717"/>
      <c r="KA59" s="717"/>
      <c r="KB59" s="717"/>
      <c r="KC59" s="717"/>
      <c r="KD59" s="717"/>
      <c r="KE59" s="717"/>
      <c r="KF59" s="717"/>
      <c r="KG59" s="717"/>
      <c r="KH59" s="717"/>
      <c r="KI59" s="717"/>
      <c r="KJ59" s="717"/>
      <c r="KK59" s="717"/>
      <c r="KL59" s="717"/>
      <c r="KM59" s="717"/>
      <c r="KN59" s="717"/>
      <c r="KO59" s="717"/>
      <c r="KP59" s="717"/>
      <c r="KQ59" s="717"/>
      <c r="KR59" s="717"/>
      <c r="KS59" s="717"/>
      <c r="KT59" s="717"/>
      <c r="KU59" s="717"/>
      <c r="KV59" s="717"/>
      <c r="KW59" s="717"/>
      <c r="KX59" s="717"/>
      <c r="KY59" s="717"/>
      <c r="KZ59" s="717"/>
      <c r="LA59" s="717"/>
      <c r="LB59" s="717"/>
      <c r="LC59" s="717"/>
      <c r="LD59" s="717"/>
      <c r="LE59" s="717"/>
      <c r="LF59" s="717"/>
      <c r="LG59" s="717"/>
      <c r="LH59" s="717"/>
      <c r="LI59" s="717"/>
      <c r="LJ59" s="717"/>
      <c r="LK59" s="717"/>
      <c r="LL59" s="717"/>
      <c r="LM59" s="717"/>
      <c r="LN59" s="717"/>
      <c r="LO59" s="717"/>
      <c r="LP59" s="717"/>
      <c r="LQ59" s="717"/>
      <c r="LR59" s="717"/>
      <c r="LS59" s="717"/>
      <c r="LT59" s="717"/>
      <c r="LU59" s="717"/>
      <c r="LV59" s="717"/>
      <c r="LW59" s="717"/>
      <c r="LX59" s="717"/>
      <c r="LY59" s="717"/>
      <c r="LZ59" s="717"/>
      <c r="MA59" s="717"/>
      <c r="MB59" s="717"/>
      <c r="MC59" s="717"/>
      <c r="MD59" s="717"/>
      <c r="ME59" s="717"/>
      <c r="MF59" s="717"/>
      <c r="MG59" s="717"/>
      <c r="MH59" s="717"/>
      <c r="MI59" s="717"/>
      <c r="MJ59" s="717"/>
      <c r="MK59" s="717"/>
      <c r="ML59" s="717"/>
      <c r="MM59" s="717"/>
      <c r="MN59" s="717"/>
      <c r="MO59" s="717"/>
      <c r="MP59" s="717"/>
      <c r="MQ59" s="717"/>
      <c r="MR59" s="717"/>
      <c r="MS59" s="717"/>
      <c r="MT59" s="717"/>
    </row>
    <row r="60" spans="25:358">
      <c r="AZ60" s="717"/>
      <c r="BA60" s="732"/>
      <c r="BB60" s="733"/>
      <c r="BC60" s="995"/>
      <c r="BD60" s="717"/>
      <c r="BE60" s="717"/>
      <c r="BF60" s="717"/>
      <c r="BG60" s="717"/>
      <c r="BH60" s="717"/>
      <c r="BI60" s="717"/>
      <c r="BJ60" s="717"/>
      <c r="BK60" s="717"/>
      <c r="BL60" s="717"/>
      <c r="BM60" s="717"/>
      <c r="BN60" s="717"/>
      <c r="BO60" s="717"/>
      <c r="BP60" s="717"/>
      <c r="BQ60" s="717"/>
      <c r="BR60" s="717"/>
      <c r="BS60" s="717"/>
      <c r="BT60" s="717"/>
      <c r="BU60" s="717"/>
      <c r="BV60" s="717"/>
      <c r="BW60" s="717"/>
      <c r="BX60" s="717"/>
      <c r="BY60" s="717"/>
      <c r="BZ60" s="717"/>
      <c r="CA60" s="717"/>
      <c r="CB60" s="717"/>
      <c r="CC60" s="717"/>
      <c r="CD60" s="717"/>
      <c r="CE60" s="717"/>
      <c r="CF60" s="717"/>
      <c r="CG60" s="717"/>
      <c r="CH60" s="717"/>
      <c r="CI60" s="717"/>
      <c r="CJ60" s="717"/>
      <c r="CK60" s="717"/>
      <c r="CL60" s="717"/>
      <c r="CM60" s="717"/>
      <c r="CN60" s="717"/>
      <c r="CO60" s="717"/>
      <c r="CP60" s="717"/>
      <c r="CQ60" s="717"/>
      <c r="CR60" s="717"/>
      <c r="CS60" s="717"/>
      <c r="CT60" s="717"/>
      <c r="CU60" s="717"/>
      <c r="CV60" s="717"/>
      <c r="CW60" s="717"/>
      <c r="CX60" s="717"/>
      <c r="CY60" s="717"/>
      <c r="CZ60" s="717"/>
      <c r="DA60" s="717"/>
      <c r="DB60" s="717"/>
      <c r="DC60" s="717"/>
      <c r="DD60" s="717"/>
      <c r="DE60" s="717"/>
      <c r="DF60" s="717"/>
      <c r="DG60" s="717"/>
      <c r="DH60" s="717"/>
      <c r="DI60" s="717"/>
      <c r="DJ60" s="717"/>
      <c r="DK60" s="717"/>
      <c r="DL60" s="717"/>
      <c r="DM60" s="717"/>
      <c r="DO60" s="731"/>
      <c r="DP60" s="731"/>
      <c r="DQ60" s="717"/>
      <c r="DR60" s="717"/>
      <c r="DS60" s="717"/>
      <c r="DT60" s="717"/>
      <c r="DU60" s="717"/>
      <c r="DV60" s="717"/>
      <c r="DW60" s="717"/>
      <c r="DX60" s="717"/>
      <c r="DY60" s="717"/>
      <c r="DZ60" s="717"/>
      <c r="EA60" s="723"/>
      <c r="EB60" s="723"/>
      <c r="EC60" s="723"/>
      <c r="ED60" s="723"/>
      <c r="EE60" s="723"/>
      <c r="EF60" s="723"/>
      <c r="EG60" s="723"/>
      <c r="EH60" s="723"/>
      <c r="EI60" s="723"/>
      <c r="EJ60" s="723"/>
      <c r="EK60" s="723"/>
      <c r="EL60" s="723"/>
      <c r="EM60" s="723"/>
      <c r="EN60" s="723"/>
      <c r="EO60" s="723"/>
      <c r="EP60" s="723"/>
      <c r="EQ60" s="717"/>
      <c r="ER60" s="717"/>
      <c r="ES60" s="717"/>
      <c r="ET60" s="717"/>
      <c r="EU60" s="717"/>
      <c r="EV60" s="717"/>
      <c r="EW60" s="717"/>
      <c r="EX60" s="717"/>
      <c r="EY60" s="717"/>
      <c r="EZ60" s="717"/>
      <c r="FA60" s="717"/>
      <c r="FB60" s="717"/>
      <c r="FC60" s="717"/>
      <c r="FD60" s="717"/>
      <c r="FE60" s="717"/>
      <c r="FF60" s="717"/>
      <c r="FG60" s="717"/>
      <c r="FH60" s="717"/>
      <c r="FI60" s="717"/>
      <c r="FJ60" s="717"/>
      <c r="FK60" s="717"/>
      <c r="FL60" s="717"/>
      <c r="FM60" s="717"/>
      <c r="FN60" s="717"/>
      <c r="FO60" s="717"/>
      <c r="FP60" s="717"/>
      <c r="FQ60" s="717"/>
      <c r="FR60" s="717"/>
      <c r="FS60" s="717"/>
      <c r="FT60" s="717"/>
      <c r="FU60" s="717"/>
      <c r="FV60" s="717"/>
      <c r="FW60" s="717"/>
      <c r="FX60" s="717"/>
      <c r="FY60" s="717"/>
      <c r="FZ60" s="717"/>
      <c r="GA60" s="717"/>
      <c r="GB60" s="717"/>
      <c r="GC60" s="717"/>
      <c r="GD60" s="717"/>
      <c r="GE60" s="717"/>
      <c r="GF60" s="717"/>
      <c r="GG60" s="717"/>
      <c r="GH60" s="717"/>
      <c r="GI60" s="717"/>
      <c r="GJ60" s="717"/>
      <c r="GK60" s="717"/>
      <c r="GL60" s="717"/>
      <c r="GM60" s="717"/>
      <c r="GN60" s="717"/>
      <c r="GO60" s="717"/>
      <c r="GP60" s="717"/>
      <c r="GQ60" s="717"/>
      <c r="GR60" s="717"/>
      <c r="GS60" s="717"/>
      <c r="GT60" s="717"/>
      <c r="GU60" s="717"/>
      <c r="GV60" s="717"/>
      <c r="GW60" s="717"/>
      <c r="GX60" s="717"/>
      <c r="GY60" s="717"/>
      <c r="GZ60" s="717"/>
      <c r="HA60" s="717"/>
      <c r="HB60" s="717"/>
      <c r="HC60" s="717"/>
      <c r="HD60" s="717"/>
      <c r="HE60" s="717"/>
      <c r="HF60" s="717"/>
      <c r="HG60" s="717"/>
      <c r="HH60" s="717"/>
      <c r="HI60" s="717"/>
      <c r="HJ60" s="717"/>
      <c r="HK60" s="717"/>
      <c r="HL60" s="717"/>
      <c r="HM60" s="717"/>
      <c r="HN60" s="717"/>
      <c r="HO60" s="717"/>
      <c r="HP60" s="717"/>
      <c r="HQ60" s="717"/>
      <c r="HR60" s="717"/>
      <c r="HS60" s="717"/>
      <c r="HT60" s="717"/>
      <c r="HU60" s="717"/>
      <c r="HV60" s="717"/>
      <c r="HW60" s="717"/>
      <c r="HX60" s="717"/>
      <c r="HY60" s="717"/>
      <c r="HZ60" s="717"/>
      <c r="IA60" s="717"/>
      <c r="IB60" s="717"/>
      <c r="IC60" s="717"/>
      <c r="ID60" s="717"/>
      <c r="IE60" s="717"/>
      <c r="IF60" s="717"/>
      <c r="IG60" s="717"/>
      <c r="IH60" s="717"/>
      <c r="II60" s="717"/>
      <c r="IJ60" s="717"/>
      <c r="IK60" s="717"/>
      <c r="IL60" s="717"/>
      <c r="IM60" s="717"/>
      <c r="IN60" s="717"/>
      <c r="IO60" s="717"/>
      <c r="IP60" s="717"/>
      <c r="IQ60" s="717"/>
      <c r="IR60" s="717"/>
      <c r="IS60" s="717"/>
      <c r="IT60" s="717"/>
      <c r="IU60" s="717"/>
      <c r="IV60" s="717"/>
      <c r="IW60" s="717"/>
      <c r="IX60" s="717"/>
      <c r="IY60" s="717"/>
      <c r="IZ60" s="717"/>
      <c r="JA60" s="717"/>
      <c r="JB60" s="717"/>
      <c r="JC60" s="717"/>
      <c r="JD60" s="717"/>
      <c r="JE60" s="717"/>
      <c r="JF60" s="717"/>
      <c r="JG60" s="717"/>
      <c r="JH60" s="717"/>
      <c r="JI60" s="717"/>
      <c r="JJ60" s="717"/>
      <c r="JK60" s="717"/>
      <c r="JL60" s="717"/>
      <c r="JM60" s="717"/>
      <c r="JN60" s="717"/>
      <c r="JO60" s="717"/>
      <c r="JP60" s="717"/>
      <c r="JQ60" s="717"/>
      <c r="JR60" s="717"/>
      <c r="JS60" s="717"/>
      <c r="JT60" s="717"/>
      <c r="JU60" s="717"/>
      <c r="JV60" s="717"/>
      <c r="JW60" s="717"/>
      <c r="JX60" s="717"/>
      <c r="JY60" s="717"/>
      <c r="JZ60" s="717"/>
      <c r="KA60" s="717"/>
      <c r="KB60" s="717"/>
      <c r="KC60" s="717"/>
      <c r="KD60" s="717"/>
      <c r="KE60" s="717"/>
      <c r="KF60" s="717"/>
      <c r="KG60" s="717"/>
      <c r="KH60" s="717"/>
      <c r="KI60" s="717"/>
      <c r="KJ60" s="717"/>
      <c r="KK60" s="717"/>
      <c r="KL60" s="717"/>
      <c r="KM60" s="717"/>
      <c r="KN60" s="717"/>
      <c r="KO60" s="717"/>
      <c r="KP60" s="717"/>
      <c r="KQ60" s="717"/>
      <c r="KR60" s="717"/>
      <c r="KS60" s="717"/>
      <c r="KT60" s="717"/>
      <c r="KU60" s="717"/>
      <c r="KV60" s="717"/>
      <c r="KW60" s="717"/>
      <c r="KX60" s="717"/>
      <c r="KY60" s="717"/>
      <c r="KZ60" s="717"/>
      <c r="LA60" s="717"/>
      <c r="LB60" s="717"/>
      <c r="LC60" s="717"/>
      <c r="LD60" s="717"/>
      <c r="LE60" s="717"/>
      <c r="LF60" s="717"/>
      <c r="LG60" s="717"/>
      <c r="LH60" s="717"/>
      <c r="LI60" s="717"/>
      <c r="LJ60" s="717"/>
      <c r="LK60" s="717"/>
      <c r="LL60" s="717"/>
      <c r="LM60" s="717"/>
      <c r="LN60" s="717"/>
      <c r="LO60" s="717"/>
      <c r="LP60" s="717"/>
      <c r="LQ60" s="717"/>
      <c r="LR60" s="717"/>
      <c r="LS60" s="717"/>
      <c r="LT60" s="717"/>
      <c r="LU60" s="717"/>
      <c r="LV60" s="717"/>
      <c r="LW60" s="717"/>
      <c r="LX60" s="717"/>
      <c r="LY60" s="717"/>
      <c r="LZ60" s="717"/>
      <c r="MA60" s="717"/>
      <c r="MB60" s="717"/>
      <c r="MC60" s="717"/>
      <c r="MD60" s="717"/>
      <c r="ME60" s="717"/>
      <c r="MF60" s="717"/>
      <c r="MG60" s="717"/>
      <c r="MH60" s="717"/>
      <c r="MI60" s="717"/>
      <c r="MJ60" s="717"/>
      <c r="MK60" s="717"/>
      <c r="ML60" s="717"/>
      <c r="MM60" s="717"/>
      <c r="MN60" s="717"/>
      <c r="MO60" s="717"/>
      <c r="MP60" s="717"/>
      <c r="MQ60" s="717"/>
      <c r="MR60" s="717"/>
      <c r="MS60" s="717"/>
      <c r="MT60" s="717"/>
    </row>
    <row r="61" spans="25:358">
      <c r="AZ61" s="717"/>
      <c r="BA61" s="732"/>
      <c r="BB61" s="733"/>
      <c r="BC61" s="995"/>
      <c r="BD61" s="717"/>
      <c r="BE61" s="717"/>
      <c r="BF61" s="717"/>
      <c r="BG61" s="717"/>
      <c r="BH61" s="717"/>
      <c r="BI61" s="717"/>
      <c r="BJ61" s="717"/>
      <c r="BK61" s="717"/>
      <c r="BL61" s="717"/>
      <c r="BM61" s="717"/>
      <c r="BN61" s="717"/>
      <c r="BO61" s="717"/>
      <c r="BP61" s="717"/>
      <c r="BQ61" s="717"/>
      <c r="BR61" s="717"/>
      <c r="BS61" s="717"/>
      <c r="BT61" s="717"/>
      <c r="BU61" s="717"/>
      <c r="BV61" s="717"/>
      <c r="BW61" s="717"/>
      <c r="BX61" s="717"/>
      <c r="BY61" s="717"/>
      <c r="BZ61" s="717"/>
      <c r="CA61" s="717"/>
      <c r="CB61" s="717"/>
      <c r="CC61" s="717"/>
      <c r="CD61" s="717"/>
      <c r="CE61" s="717"/>
      <c r="CF61" s="717"/>
      <c r="CG61" s="717"/>
      <c r="CH61" s="717"/>
      <c r="CI61" s="717"/>
      <c r="CJ61" s="717"/>
      <c r="CK61" s="717"/>
      <c r="CL61" s="717"/>
      <c r="CM61" s="717"/>
      <c r="CN61" s="717"/>
      <c r="CO61" s="717"/>
      <c r="CP61" s="717"/>
      <c r="CQ61" s="717"/>
      <c r="CR61" s="717"/>
      <c r="CS61" s="717"/>
      <c r="CT61" s="717"/>
      <c r="CU61" s="717"/>
      <c r="CV61" s="717"/>
      <c r="CW61" s="717"/>
      <c r="CX61" s="717"/>
      <c r="CY61" s="717"/>
      <c r="CZ61" s="717"/>
      <c r="DA61" s="717"/>
      <c r="DB61" s="717"/>
      <c r="DC61" s="717"/>
      <c r="DD61" s="717"/>
      <c r="DE61" s="717"/>
      <c r="DF61" s="717"/>
      <c r="DG61" s="717"/>
      <c r="DH61" s="717"/>
      <c r="DI61" s="717"/>
      <c r="DJ61" s="717"/>
      <c r="DK61" s="717"/>
      <c r="DL61" s="717"/>
      <c r="DM61" s="717"/>
      <c r="DO61" s="731"/>
      <c r="DP61" s="731"/>
      <c r="DQ61" s="717"/>
      <c r="DR61" s="717"/>
      <c r="DS61" s="717"/>
      <c r="DT61" s="717"/>
      <c r="DU61" s="717"/>
      <c r="DV61" s="717"/>
      <c r="DW61" s="717"/>
      <c r="DX61" s="717"/>
      <c r="DY61" s="717"/>
      <c r="DZ61" s="717"/>
      <c r="EA61" s="723"/>
      <c r="EB61" s="723"/>
      <c r="EC61" s="723"/>
      <c r="ED61" s="723"/>
      <c r="EE61" s="723"/>
      <c r="EF61" s="723"/>
      <c r="EG61" s="723"/>
      <c r="EH61" s="723"/>
      <c r="EI61" s="723"/>
      <c r="EJ61" s="723"/>
      <c r="EK61" s="723"/>
      <c r="EL61" s="723"/>
      <c r="EM61" s="723"/>
      <c r="EN61" s="723"/>
      <c r="EO61" s="723"/>
      <c r="EP61" s="723"/>
      <c r="EQ61" s="717"/>
      <c r="ER61" s="717"/>
      <c r="ES61" s="717"/>
      <c r="ET61" s="717"/>
      <c r="EU61" s="717"/>
      <c r="EV61" s="717"/>
      <c r="EW61" s="717"/>
      <c r="EX61" s="717"/>
      <c r="EY61" s="717"/>
      <c r="EZ61" s="717"/>
      <c r="FA61" s="717"/>
      <c r="FB61" s="717"/>
      <c r="FC61" s="717"/>
      <c r="FD61" s="717"/>
      <c r="FE61" s="717"/>
      <c r="FF61" s="717"/>
      <c r="FG61" s="717"/>
      <c r="FH61" s="717"/>
      <c r="FI61" s="717"/>
      <c r="FJ61" s="717"/>
      <c r="FK61" s="717"/>
      <c r="FL61" s="717"/>
      <c r="FM61" s="717"/>
      <c r="FN61" s="717"/>
      <c r="FO61" s="717"/>
      <c r="FP61" s="717"/>
      <c r="FQ61" s="717"/>
      <c r="FR61" s="717"/>
      <c r="FS61" s="717"/>
      <c r="FT61" s="717"/>
      <c r="FU61" s="717"/>
      <c r="FV61" s="717"/>
      <c r="FW61" s="717"/>
      <c r="FX61" s="717"/>
      <c r="FY61" s="717"/>
      <c r="FZ61" s="717"/>
      <c r="GA61" s="717"/>
      <c r="GB61" s="717"/>
      <c r="GC61" s="717"/>
      <c r="GD61" s="717"/>
      <c r="GE61" s="717"/>
      <c r="GF61" s="717"/>
      <c r="GG61" s="717"/>
      <c r="GH61" s="717"/>
      <c r="GI61" s="717"/>
      <c r="GJ61" s="717"/>
      <c r="GK61" s="717"/>
      <c r="GL61" s="717"/>
      <c r="GM61" s="717"/>
      <c r="GN61" s="717"/>
      <c r="GO61" s="717"/>
      <c r="GP61" s="717"/>
      <c r="GQ61" s="717"/>
      <c r="GR61" s="717"/>
      <c r="GS61" s="717"/>
      <c r="GT61" s="717"/>
      <c r="GU61" s="717"/>
      <c r="GV61" s="717"/>
      <c r="GW61" s="717"/>
      <c r="GX61" s="717"/>
      <c r="GY61" s="717"/>
      <c r="GZ61" s="717"/>
      <c r="HA61" s="717"/>
      <c r="HB61" s="717"/>
      <c r="HC61" s="717"/>
      <c r="HD61" s="717"/>
      <c r="HE61" s="717"/>
      <c r="HF61" s="717"/>
      <c r="HG61" s="717"/>
      <c r="HH61" s="717"/>
      <c r="HI61" s="717"/>
      <c r="HJ61" s="717"/>
      <c r="HK61" s="717"/>
      <c r="HL61" s="717"/>
      <c r="HM61" s="717"/>
      <c r="HN61" s="717"/>
      <c r="HO61" s="717"/>
      <c r="HP61" s="717"/>
      <c r="HQ61" s="717"/>
      <c r="HR61" s="717"/>
      <c r="HS61" s="717"/>
      <c r="HT61" s="717"/>
      <c r="HU61" s="717"/>
      <c r="HV61" s="717"/>
      <c r="HW61" s="717"/>
      <c r="HX61" s="717"/>
      <c r="HY61" s="717"/>
      <c r="HZ61" s="717"/>
      <c r="IA61" s="717"/>
      <c r="IB61" s="717"/>
      <c r="IC61" s="717"/>
      <c r="ID61" s="717"/>
      <c r="IE61" s="717"/>
      <c r="IF61" s="717"/>
      <c r="IG61" s="717"/>
      <c r="IH61" s="717"/>
      <c r="II61" s="717"/>
      <c r="IJ61" s="717"/>
      <c r="IK61" s="717"/>
      <c r="IL61" s="717"/>
      <c r="IM61" s="717"/>
      <c r="IN61" s="717"/>
      <c r="IO61" s="717"/>
      <c r="IP61" s="717"/>
      <c r="IQ61" s="717"/>
      <c r="IR61" s="717"/>
      <c r="IS61" s="717"/>
      <c r="IT61" s="717"/>
      <c r="IU61" s="717"/>
      <c r="IV61" s="717"/>
      <c r="IW61" s="717"/>
      <c r="IX61" s="717"/>
      <c r="IY61" s="717"/>
      <c r="IZ61" s="717"/>
      <c r="JA61" s="717"/>
      <c r="JB61" s="717"/>
      <c r="JC61" s="717"/>
      <c r="JD61" s="717"/>
      <c r="JE61" s="717"/>
      <c r="JF61" s="717"/>
      <c r="JG61" s="717"/>
      <c r="JH61" s="717"/>
      <c r="JI61" s="717"/>
      <c r="JJ61" s="717"/>
      <c r="JK61" s="717"/>
      <c r="JL61" s="717"/>
      <c r="JM61" s="717"/>
      <c r="JN61" s="717"/>
      <c r="JO61" s="717"/>
      <c r="JP61" s="717"/>
      <c r="JQ61" s="717"/>
      <c r="JR61" s="717"/>
      <c r="JS61" s="717"/>
      <c r="JT61" s="717"/>
      <c r="JU61" s="717"/>
      <c r="JV61" s="717"/>
      <c r="JW61" s="717"/>
      <c r="JX61" s="717"/>
      <c r="JY61" s="717"/>
      <c r="JZ61" s="717"/>
      <c r="KA61" s="717"/>
      <c r="KB61" s="717"/>
      <c r="KC61" s="717"/>
      <c r="KD61" s="717"/>
      <c r="KE61" s="717"/>
      <c r="KF61" s="717"/>
      <c r="KG61" s="717"/>
      <c r="KH61" s="717"/>
      <c r="KI61" s="717"/>
      <c r="KJ61" s="717"/>
      <c r="KK61" s="717"/>
      <c r="KL61" s="717"/>
      <c r="KM61" s="717"/>
      <c r="KN61" s="717"/>
      <c r="KO61" s="717"/>
      <c r="KP61" s="717"/>
      <c r="KQ61" s="717"/>
      <c r="KR61" s="717"/>
      <c r="KS61" s="717"/>
      <c r="KT61" s="717"/>
      <c r="KU61" s="717"/>
      <c r="KV61" s="717"/>
      <c r="KW61" s="717"/>
      <c r="KX61" s="717"/>
      <c r="KY61" s="717"/>
      <c r="KZ61" s="717"/>
      <c r="LA61" s="717"/>
      <c r="LB61" s="717"/>
      <c r="LC61" s="717"/>
      <c r="LD61" s="717"/>
      <c r="LE61" s="717"/>
      <c r="LF61" s="717"/>
      <c r="LG61" s="717"/>
      <c r="LH61" s="717"/>
      <c r="LI61" s="717"/>
      <c r="LJ61" s="717"/>
      <c r="LK61" s="717"/>
      <c r="LL61" s="717"/>
      <c r="LM61" s="717"/>
      <c r="LN61" s="717"/>
      <c r="LO61" s="717"/>
      <c r="LP61" s="717"/>
      <c r="LQ61" s="717"/>
      <c r="LR61" s="717"/>
      <c r="LS61" s="717"/>
      <c r="LT61" s="717"/>
      <c r="LU61" s="717"/>
      <c r="LV61" s="717"/>
      <c r="LW61" s="717"/>
      <c r="LX61" s="717"/>
      <c r="LY61" s="717"/>
      <c r="LZ61" s="717"/>
      <c r="MA61" s="717"/>
      <c r="MB61" s="717"/>
      <c r="MC61" s="717"/>
      <c r="MD61" s="717"/>
      <c r="ME61" s="717"/>
      <c r="MF61" s="717"/>
      <c r="MG61" s="717"/>
      <c r="MH61" s="717"/>
      <c r="MI61" s="717"/>
      <c r="MJ61" s="717"/>
      <c r="MK61" s="717"/>
      <c r="ML61" s="717"/>
      <c r="MM61" s="717"/>
      <c r="MN61" s="717"/>
      <c r="MO61" s="717"/>
      <c r="MP61" s="717"/>
      <c r="MQ61" s="717"/>
      <c r="MR61" s="717"/>
      <c r="MS61" s="717"/>
      <c r="MT61" s="717"/>
    </row>
    <row r="62" spans="25:358">
      <c r="AZ62" s="717"/>
      <c r="BA62" s="732"/>
      <c r="BB62" s="733"/>
      <c r="BC62" s="995"/>
      <c r="BD62" s="717"/>
      <c r="BE62" s="717"/>
      <c r="BF62" s="717"/>
      <c r="BG62" s="717"/>
      <c r="BH62" s="717"/>
      <c r="BI62" s="717"/>
      <c r="BJ62" s="717"/>
      <c r="BK62" s="717"/>
      <c r="BL62" s="717"/>
      <c r="BM62" s="717"/>
      <c r="BN62" s="717"/>
      <c r="BO62" s="717"/>
      <c r="BP62" s="717"/>
      <c r="BQ62" s="717"/>
      <c r="BR62" s="717"/>
      <c r="BS62" s="717"/>
      <c r="BT62" s="717"/>
      <c r="BU62" s="717"/>
      <c r="BV62" s="717"/>
      <c r="BW62" s="717"/>
      <c r="BX62" s="717"/>
      <c r="BY62" s="717"/>
      <c r="BZ62" s="717"/>
      <c r="CA62" s="717"/>
      <c r="CB62" s="717"/>
      <c r="CC62" s="717"/>
      <c r="CD62" s="717"/>
      <c r="CE62" s="717"/>
      <c r="CF62" s="717"/>
      <c r="CG62" s="717"/>
      <c r="CH62" s="717"/>
      <c r="CI62" s="717"/>
      <c r="CJ62" s="717"/>
      <c r="CK62" s="717"/>
      <c r="CL62" s="717"/>
      <c r="CM62" s="717"/>
      <c r="CN62" s="717"/>
      <c r="CO62" s="717"/>
      <c r="CP62" s="717"/>
      <c r="CQ62" s="717"/>
      <c r="CR62" s="717"/>
      <c r="CS62" s="717"/>
      <c r="CT62" s="717"/>
      <c r="CU62" s="717"/>
      <c r="CV62" s="717"/>
      <c r="CW62" s="717"/>
      <c r="CX62" s="717"/>
      <c r="CY62" s="717"/>
      <c r="CZ62" s="717"/>
      <c r="DA62" s="717"/>
      <c r="DB62" s="717"/>
      <c r="DC62" s="717"/>
      <c r="DD62" s="717"/>
      <c r="DE62" s="717"/>
      <c r="DF62" s="717"/>
      <c r="DG62" s="717"/>
      <c r="DH62" s="717"/>
      <c r="DI62" s="717"/>
      <c r="DJ62" s="717"/>
      <c r="DK62" s="717"/>
      <c r="DL62" s="717"/>
      <c r="DM62" s="717"/>
      <c r="DO62" s="731"/>
      <c r="DP62" s="731"/>
      <c r="DQ62" s="717"/>
      <c r="DR62" s="717"/>
      <c r="DS62" s="717"/>
      <c r="DT62" s="717"/>
      <c r="DU62" s="717"/>
      <c r="DV62" s="717"/>
      <c r="DW62" s="717"/>
      <c r="DX62" s="717"/>
      <c r="DY62" s="717"/>
      <c r="DZ62" s="717"/>
      <c r="EA62" s="723"/>
      <c r="EB62" s="723"/>
      <c r="EC62" s="723"/>
      <c r="ED62" s="723"/>
      <c r="EE62" s="723"/>
      <c r="EF62" s="723"/>
      <c r="EG62" s="723"/>
      <c r="EH62" s="723"/>
      <c r="EI62" s="723"/>
      <c r="EJ62" s="723"/>
      <c r="EK62" s="723"/>
      <c r="EL62" s="723"/>
      <c r="EM62" s="723"/>
      <c r="EN62" s="723"/>
      <c r="EO62" s="723"/>
      <c r="EP62" s="723"/>
      <c r="EQ62" s="717"/>
      <c r="ER62" s="717"/>
      <c r="ES62" s="717"/>
      <c r="ET62" s="717"/>
      <c r="EU62" s="717"/>
      <c r="EV62" s="717"/>
      <c r="EW62" s="717"/>
      <c r="EX62" s="717"/>
      <c r="EY62" s="717"/>
      <c r="EZ62" s="717"/>
      <c r="FA62" s="717"/>
      <c r="FB62" s="717"/>
      <c r="FC62" s="717"/>
      <c r="FD62" s="717"/>
      <c r="FE62" s="717"/>
      <c r="FF62" s="717"/>
      <c r="FG62" s="717"/>
      <c r="FH62" s="717"/>
      <c r="FI62" s="717"/>
      <c r="FJ62" s="717"/>
      <c r="FK62" s="717"/>
      <c r="FL62" s="717"/>
      <c r="FM62" s="717"/>
      <c r="FN62" s="717"/>
      <c r="FO62" s="717"/>
      <c r="FP62" s="717"/>
      <c r="FQ62" s="717"/>
      <c r="FR62" s="717"/>
      <c r="FS62" s="717"/>
      <c r="FT62" s="717"/>
      <c r="FU62" s="717"/>
      <c r="FV62" s="717"/>
      <c r="FW62" s="717"/>
      <c r="FX62" s="717"/>
      <c r="FY62" s="717"/>
      <c r="FZ62" s="717"/>
      <c r="GA62" s="717"/>
      <c r="GB62" s="717"/>
      <c r="GC62" s="717"/>
      <c r="GD62" s="717"/>
      <c r="GE62" s="717"/>
      <c r="GF62" s="717"/>
      <c r="GG62" s="717"/>
      <c r="GH62" s="717"/>
      <c r="GI62" s="717"/>
      <c r="GJ62" s="717"/>
      <c r="GK62" s="717"/>
      <c r="GL62" s="717"/>
      <c r="GM62" s="717"/>
      <c r="GN62" s="717"/>
      <c r="GO62" s="717"/>
      <c r="GP62" s="717"/>
      <c r="GQ62" s="717"/>
      <c r="GR62" s="717"/>
      <c r="GS62" s="717"/>
      <c r="GT62" s="717"/>
      <c r="GU62" s="717"/>
      <c r="GV62" s="717"/>
      <c r="GW62" s="717"/>
      <c r="GX62" s="717"/>
      <c r="GY62" s="717"/>
      <c r="GZ62" s="717"/>
      <c r="HA62" s="717"/>
      <c r="HB62" s="717"/>
      <c r="HC62" s="717"/>
      <c r="HD62" s="717"/>
      <c r="HE62" s="717"/>
      <c r="HF62" s="717"/>
      <c r="HG62" s="717"/>
      <c r="HH62" s="717"/>
      <c r="HI62" s="717"/>
      <c r="HJ62" s="717"/>
      <c r="HK62" s="717"/>
      <c r="HL62" s="717"/>
      <c r="HM62" s="717"/>
      <c r="HN62" s="717"/>
      <c r="HO62" s="717"/>
      <c r="HP62" s="717"/>
      <c r="HQ62" s="717"/>
      <c r="HR62" s="717"/>
      <c r="HS62" s="717"/>
      <c r="HT62" s="717"/>
      <c r="HU62" s="717"/>
      <c r="HV62" s="717"/>
      <c r="HW62" s="717"/>
      <c r="HX62" s="717"/>
      <c r="HY62" s="717"/>
      <c r="HZ62" s="717"/>
      <c r="IA62" s="717"/>
      <c r="IB62" s="717"/>
      <c r="IC62" s="717"/>
      <c r="ID62" s="717"/>
      <c r="IE62" s="717"/>
      <c r="IF62" s="717"/>
      <c r="IG62" s="717"/>
      <c r="IH62" s="717"/>
      <c r="II62" s="717"/>
      <c r="IJ62" s="717"/>
      <c r="IK62" s="717"/>
      <c r="IL62" s="717"/>
      <c r="IM62" s="717"/>
      <c r="IN62" s="717"/>
      <c r="IO62" s="717"/>
      <c r="IP62" s="717"/>
      <c r="IQ62" s="717"/>
      <c r="IR62" s="717"/>
      <c r="IS62" s="717"/>
      <c r="IT62" s="717"/>
      <c r="IU62" s="717"/>
      <c r="IV62" s="717"/>
      <c r="IW62" s="717"/>
      <c r="IX62" s="717"/>
      <c r="IY62" s="717"/>
      <c r="IZ62" s="717"/>
      <c r="JA62" s="717"/>
      <c r="JB62" s="717"/>
      <c r="JC62" s="717"/>
      <c r="JD62" s="717"/>
      <c r="JE62" s="717"/>
      <c r="JF62" s="717"/>
      <c r="JG62" s="717"/>
      <c r="JH62" s="717"/>
      <c r="JI62" s="717"/>
      <c r="JJ62" s="717"/>
      <c r="JK62" s="717"/>
      <c r="JL62" s="717"/>
      <c r="JM62" s="717"/>
      <c r="JN62" s="717"/>
      <c r="JO62" s="717"/>
      <c r="JP62" s="717"/>
      <c r="JQ62" s="717"/>
      <c r="JR62" s="717"/>
      <c r="JS62" s="717"/>
      <c r="JT62" s="717"/>
      <c r="JU62" s="717"/>
      <c r="JV62" s="717"/>
      <c r="JW62" s="717"/>
      <c r="JX62" s="717"/>
      <c r="JY62" s="717"/>
      <c r="JZ62" s="717"/>
      <c r="KA62" s="717"/>
      <c r="KB62" s="717"/>
      <c r="KC62" s="717"/>
      <c r="KD62" s="717"/>
      <c r="KE62" s="717"/>
      <c r="KF62" s="717"/>
      <c r="KG62" s="717"/>
      <c r="KH62" s="717"/>
      <c r="KI62" s="717"/>
      <c r="KJ62" s="717"/>
      <c r="KK62" s="717"/>
      <c r="KL62" s="717"/>
      <c r="KM62" s="717"/>
      <c r="KN62" s="717"/>
      <c r="KO62" s="717"/>
      <c r="KP62" s="717"/>
      <c r="KQ62" s="717"/>
      <c r="KR62" s="717"/>
      <c r="KS62" s="717"/>
      <c r="KT62" s="717"/>
      <c r="KU62" s="717"/>
      <c r="KV62" s="717"/>
      <c r="KW62" s="717"/>
      <c r="KX62" s="717"/>
      <c r="KY62" s="717"/>
      <c r="KZ62" s="717"/>
      <c r="LA62" s="717"/>
      <c r="LB62" s="717"/>
      <c r="LC62" s="717"/>
      <c r="LD62" s="717"/>
      <c r="LE62" s="717"/>
      <c r="LF62" s="717"/>
      <c r="LG62" s="717"/>
      <c r="LH62" s="717"/>
      <c r="LI62" s="717"/>
      <c r="LJ62" s="717"/>
      <c r="LK62" s="717"/>
      <c r="LL62" s="717"/>
      <c r="LM62" s="717"/>
      <c r="LN62" s="717"/>
      <c r="LO62" s="717"/>
      <c r="LP62" s="717"/>
      <c r="LQ62" s="717"/>
      <c r="LR62" s="717"/>
      <c r="LS62" s="717"/>
      <c r="LT62" s="717"/>
      <c r="LU62" s="717"/>
      <c r="LV62" s="717"/>
      <c r="LW62" s="717"/>
      <c r="LX62" s="717"/>
      <c r="LY62" s="717"/>
      <c r="LZ62" s="717"/>
      <c r="MA62" s="717"/>
      <c r="MB62" s="717"/>
      <c r="MC62" s="717"/>
      <c r="MD62" s="717"/>
      <c r="ME62" s="717"/>
      <c r="MF62" s="717"/>
      <c r="MG62" s="717"/>
      <c r="MH62" s="717"/>
      <c r="MI62" s="717"/>
      <c r="MJ62" s="717"/>
      <c r="MK62" s="717"/>
      <c r="ML62" s="717"/>
      <c r="MM62" s="717"/>
      <c r="MN62" s="717"/>
      <c r="MO62" s="717"/>
      <c r="MP62" s="717"/>
      <c r="MQ62" s="717"/>
      <c r="MR62" s="717"/>
      <c r="MS62" s="717"/>
      <c r="MT62" s="717"/>
    </row>
    <row r="63" spans="25:358">
      <c r="AZ63" s="717"/>
      <c r="BA63" s="732"/>
      <c r="BB63" s="733"/>
      <c r="BC63" s="995"/>
      <c r="BD63" s="717"/>
      <c r="BE63" s="717"/>
      <c r="BF63" s="717"/>
      <c r="BG63" s="717"/>
      <c r="BH63" s="717"/>
      <c r="BI63" s="717"/>
      <c r="BJ63" s="717"/>
      <c r="BK63" s="717"/>
      <c r="BL63" s="717"/>
      <c r="BM63" s="717"/>
      <c r="BN63" s="717"/>
      <c r="BO63" s="717"/>
      <c r="BP63" s="717"/>
      <c r="BQ63" s="717"/>
      <c r="BR63" s="717"/>
      <c r="BS63" s="717"/>
      <c r="BT63" s="717"/>
      <c r="BU63" s="717"/>
      <c r="BV63" s="717"/>
      <c r="BW63" s="717"/>
      <c r="BX63" s="717"/>
      <c r="BY63" s="717"/>
      <c r="BZ63" s="717"/>
      <c r="CA63" s="717"/>
      <c r="CB63" s="717"/>
      <c r="CC63" s="717"/>
      <c r="CD63" s="717"/>
      <c r="CE63" s="717"/>
      <c r="CF63" s="717"/>
      <c r="CG63" s="717"/>
      <c r="CH63" s="717"/>
      <c r="CI63" s="717"/>
      <c r="CJ63" s="717"/>
      <c r="CK63" s="717"/>
      <c r="CL63" s="717"/>
      <c r="CM63" s="717"/>
      <c r="CN63" s="717"/>
      <c r="CO63" s="717"/>
      <c r="CP63" s="717"/>
      <c r="CQ63" s="717"/>
      <c r="CR63" s="717"/>
      <c r="CS63" s="717"/>
      <c r="CT63" s="717"/>
      <c r="CU63" s="717"/>
      <c r="CV63" s="717"/>
      <c r="CW63" s="717"/>
      <c r="CX63" s="717"/>
      <c r="CY63" s="717"/>
      <c r="CZ63" s="717"/>
      <c r="DA63" s="717"/>
      <c r="DB63" s="717"/>
      <c r="DC63" s="717"/>
      <c r="DD63" s="717"/>
      <c r="DE63" s="717"/>
      <c r="DF63" s="717"/>
      <c r="DG63" s="717"/>
      <c r="DH63" s="717"/>
      <c r="DI63" s="717"/>
      <c r="DJ63" s="717"/>
      <c r="DK63" s="717"/>
      <c r="DL63" s="717"/>
      <c r="DM63" s="717"/>
      <c r="DO63" s="731"/>
      <c r="DP63" s="731"/>
      <c r="DQ63" s="717"/>
      <c r="DR63" s="717"/>
      <c r="DS63" s="717"/>
      <c r="DT63" s="717"/>
      <c r="DU63" s="717"/>
      <c r="DV63" s="717"/>
      <c r="DW63" s="717"/>
      <c r="DX63" s="717"/>
      <c r="DY63" s="717"/>
      <c r="DZ63" s="717"/>
      <c r="EA63" s="723"/>
      <c r="EB63" s="723"/>
      <c r="EC63" s="723"/>
      <c r="ED63" s="723"/>
      <c r="EE63" s="723"/>
      <c r="EF63" s="723"/>
      <c r="EG63" s="723"/>
      <c r="EH63" s="723"/>
      <c r="EI63" s="723"/>
      <c r="EJ63" s="723"/>
      <c r="EK63" s="723"/>
      <c r="EL63" s="723"/>
      <c r="EM63" s="723"/>
      <c r="EN63" s="723"/>
      <c r="EO63" s="723"/>
      <c r="EP63" s="723"/>
      <c r="EQ63" s="717"/>
      <c r="ER63" s="717"/>
      <c r="ES63" s="717"/>
      <c r="ET63" s="717"/>
      <c r="EU63" s="717"/>
      <c r="EV63" s="717"/>
      <c r="EW63" s="717"/>
      <c r="EX63" s="717"/>
      <c r="EY63" s="717"/>
      <c r="EZ63" s="717"/>
      <c r="FA63" s="717"/>
      <c r="FB63" s="717"/>
      <c r="FC63" s="717"/>
      <c r="FD63" s="717"/>
      <c r="FE63" s="717"/>
      <c r="FF63" s="717"/>
      <c r="FG63" s="717"/>
      <c r="FH63" s="717"/>
      <c r="FI63" s="717"/>
      <c r="FJ63" s="717"/>
      <c r="FK63" s="717"/>
      <c r="FL63" s="717"/>
      <c r="FM63" s="717"/>
      <c r="FN63" s="717"/>
      <c r="FO63" s="717"/>
      <c r="FP63" s="717"/>
      <c r="FQ63" s="717"/>
      <c r="FR63" s="717"/>
      <c r="FS63" s="717"/>
      <c r="FT63" s="717"/>
      <c r="FU63" s="717"/>
      <c r="FV63" s="717"/>
      <c r="FW63" s="717"/>
      <c r="FX63" s="717"/>
      <c r="FY63" s="717"/>
      <c r="FZ63" s="717"/>
      <c r="GA63" s="717"/>
      <c r="GB63" s="717"/>
      <c r="GC63" s="717"/>
      <c r="GD63" s="717"/>
      <c r="GE63" s="717"/>
      <c r="GF63" s="717"/>
      <c r="GG63" s="717"/>
      <c r="GH63" s="717"/>
      <c r="GI63" s="717"/>
      <c r="GJ63" s="717"/>
      <c r="GK63" s="717"/>
      <c r="GL63" s="717"/>
      <c r="GM63" s="717"/>
      <c r="GN63" s="717"/>
      <c r="GO63" s="717"/>
      <c r="GP63" s="717"/>
      <c r="GQ63" s="717"/>
      <c r="GR63" s="717"/>
      <c r="GS63" s="717"/>
      <c r="GT63" s="717"/>
      <c r="GU63" s="717"/>
      <c r="GV63" s="717"/>
      <c r="GW63" s="717"/>
      <c r="GX63" s="717"/>
      <c r="GY63" s="717"/>
      <c r="GZ63" s="717"/>
      <c r="HA63" s="717"/>
      <c r="HB63" s="717"/>
      <c r="HC63" s="717"/>
      <c r="HD63" s="717"/>
      <c r="HE63" s="717"/>
      <c r="HF63" s="717"/>
      <c r="HG63" s="717"/>
      <c r="HH63" s="717"/>
      <c r="HI63" s="717"/>
      <c r="HJ63" s="717"/>
      <c r="HK63" s="717"/>
      <c r="HL63" s="717"/>
      <c r="HM63" s="717"/>
      <c r="HN63" s="717"/>
      <c r="HO63" s="717"/>
      <c r="HP63" s="717"/>
      <c r="HQ63" s="717"/>
      <c r="HR63" s="717"/>
      <c r="HS63" s="717"/>
      <c r="HT63" s="717"/>
      <c r="HU63" s="717"/>
      <c r="HV63" s="717"/>
      <c r="HW63" s="717"/>
      <c r="HX63" s="717"/>
      <c r="HY63" s="717"/>
      <c r="HZ63" s="717"/>
      <c r="IA63" s="717"/>
      <c r="IB63" s="717"/>
      <c r="IC63" s="717"/>
      <c r="ID63" s="717"/>
      <c r="IE63" s="717"/>
      <c r="IF63" s="717"/>
      <c r="IG63" s="717"/>
      <c r="IH63" s="717"/>
      <c r="II63" s="717"/>
      <c r="IJ63" s="717"/>
      <c r="IK63" s="717"/>
      <c r="IL63" s="717"/>
      <c r="IM63" s="717"/>
      <c r="IN63" s="717"/>
      <c r="IO63" s="717"/>
      <c r="IP63" s="717"/>
      <c r="IQ63" s="717"/>
      <c r="IR63" s="717"/>
      <c r="IS63" s="717"/>
      <c r="IT63" s="717"/>
      <c r="IU63" s="717"/>
      <c r="IV63" s="717"/>
      <c r="IW63" s="717"/>
      <c r="IX63" s="717"/>
      <c r="IY63" s="717"/>
      <c r="IZ63" s="717"/>
      <c r="JA63" s="717"/>
      <c r="JB63" s="717"/>
      <c r="JC63" s="717"/>
      <c r="JD63" s="717"/>
      <c r="JE63" s="717"/>
      <c r="JF63" s="717"/>
      <c r="JG63" s="717"/>
      <c r="JH63" s="717"/>
      <c r="JI63" s="717"/>
      <c r="JJ63" s="717"/>
      <c r="JK63" s="717"/>
      <c r="JL63" s="717"/>
      <c r="JM63" s="717"/>
      <c r="JN63" s="717"/>
      <c r="JO63" s="717"/>
      <c r="JP63" s="717"/>
      <c r="JQ63" s="717"/>
      <c r="JR63" s="717"/>
      <c r="JS63" s="717"/>
      <c r="JT63" s="717"/>
      <c r="JU63" s="717"/>
      <c r="JV63" s="717"/>
      <c r="JW63" s="717"/>
      <c r="JX63" s="717"/>
      <c r="JY63" s="717"/>
      <c r="JZ63" s="717"/>
      <c r="KA63" s="717"/>
      <c r="KB63" s="717"/>
      <c r="KC63" s="717"/>
      <c r="KD63" s="717"/>
      <c r="KE63" s="717"/>
      <c r="KF63" s="717"/>
      <c r="KG63" s="717"/>
      <c r="KH63" s="717"/>
      <c r="KI63" s="717"/>
      <c r="KJ63" s="717"/>
      <c r="KK63" s="717"/>
      <c r="KL63" s="717"/>
      <c r="KM63" s="717"/>
      <c r="KN63" s="717"/>
      <c r="KO63" s="717"/>
      <c r="KP63" s="717"/>
      <c r="KQ63" s="717"/>
      <c r="KR63" s="717"/>
      <c r="KS63" s="717"/>
      <c r="KT63" s="717"/>
      <c r="KU63" s="717"/>
      <c r="KV63" s="717"/>
      <c r="KW63" s="717"/>
      <c r="KX63" s="717"/>
      <c r="KY63" s="717"/>
      <c r="KZ63" s="717"/>
      <c r="LA63" s="717"/>
      <c r="LB63" s="717"/>
      <c r="LC63" s="717"/>
      <c r="LD63" s="717"/>
      <c r="LE63" s="717"/>
      <c r="LF63" s="717"/>
      <c r="LG63" s="717"/>
      <c r="LH63" s="717"/>
      <c r="LI63" s="717"/>
      <c r="LJ63" s="717"/>
      <c r="LK63" s="717"/>
      <c r="LL63" s="717"/>
      <c r="LM63" s="717"/>
      <c r="LN63" s="717"/>
      <c r="LO63" s="717"/>
      <c r="LP63" s="717"/>
      <c r="LQ63" s="717"/>
      <c r="LR63" s="717"/>
      <c r="LS63" s="717"/>
      <c r="LT63" s="717"/>
      <c r="LU63" s="717"/>
      <c r="LV63" s="717"/>
      <c r="LW63" s="717"/>
      <c r="LX63" s="717"/>
      <c r="LY63" s="717"/>
      <c r="LZ63" s="717"/>
      <c r="MA63" s="717"/>
      <c r="MB63" s="717"/>
      <c r="MC63" s="717"/>
      <c r="MD63" s="717"/>
      <c r="ME63" s="717"/>
      <c r="MF63" s="717"/>
      <c r="MG63" s="717"/>
      <c r="MH63" s="717"/>
      <c r="MI63" s="717"/>
      <c r="MJ63" s="717"/>
      <c r="MK63" s="717"/>
      <c r="ML63" s="717"/>
      <c r="MM63" s="717"/>
      <c r="MN63" s="717"/>
      <c r="MO63" s="717"/>
      <c r="MP63" s="717"/>
      <c r="MQ63" s="717"/>
      <c r="MR63" s="717"/>
      <c r="MS63" s="717"/>
      <c r="MT63" s="717"/>
    </row>
    <row r="64" spans="25:358">
      <c r="AZ64" s="717"/>
      <c r="BA64" s="732"/>
      <c r="BB64" s="733"/>
      <c r="BC64" s="995"/>
      <c r="BD64" s="717"/>
      <c r="BE64" s="717"/>
      <c r="BF64" s="717"/>
      <c r="BG64" s="717"/>
      <c r="BH64" s="717"/>
      <c r="BI64" s="717"/>
      <c r="BJ64" s="717"/>
      <c r="BK64" s="717"/>
      <c r="BL64" s="717"/>
      <c r="BM64" s="717"/>
      <c r="BN64" s="717"/>
      <c r="BO64" s="717"/>
      <c r="BP64" s="717"/>
      <c r="BQ64" s="717"/>
      <c r="BR64" s="717"/>
      <c r="BS64" s="717"/>
      <c r="BT64" s="717"/>
      <c r="BU64" s="717"/>
      <c r="BV64" s="717"/>
      <c r="BW64" s="717"/>
      <c r="BX64" s="717"/>
      <c r="BY64" s="717"/>
      <c r="BZ64" s="717"/>
      <c r="CA64" s="717"/>
      <c r="CB64" s="717"/>
      <c r="CC64" s="717"/>
      <c r="CD64" s="717"/>
      <c r="CE64" s="717"/>
      <c r="CF64" s="717"/>
      <c r="CG64" s="717"/>
      <c r="CH64" s="717"/>
      <c r="CI64" s="717"/>
      <c r="CJ64" s="717"/>
      <c r="CK64" s="717"/>
      <c r="CL64" s="717"/>
      <c r="CM64" s="717"/>
      <c r="CN64" s="717"/>
      <c r="CO64" s="717"/>
      <c r="CP64" s="717"/>
      <c r="CQ64" s="717"/>
      <c r="CR64" s="717"/>
      <c r="CS64" s="717"/>
      <c r="CT64" s="717"/>
      <c r="CU64" s="717"/>
      <c r="CV64" s="717"/>
      <c r="CW64" s="717"/>
      <c r="CX64" s="717"/>
      <c r="CY64" s="717"/>
      <c r="CZ64" s="717"/>
      <c r="DA64" s="717"/>
      <c r="DB64" s="717"/>
      <c r="DC64" s="717"/>
      <c r="DD64" s="717"/>
      <c r="DE64" s="717"/>
      <c r="DF64" s="717"/>
      <c r="DG64" s="717"/>
      <c r="DH64" s="717"/>
      <c r="DI64" s="717"/>
      <c r="DJ64" s="717"/>
      <c r="DK64" s="717"/>
      <c r="DL64" s="717"/>
      <c r="DM64" s="717"/>
      <c r="DO64" s="731"/>
      <c r="DP64" s="731"/>
      <c r="DQ64" s="717"/>
      <c r="DR64" s="717"/>
      <c r="DS64" s="717"/>
      <c r="DT64" s="717"/>
      <c r="DU64" s="717"/>
      <c r="DV64" s="717"/>
      <c r="DW64" s="717"/>
      <c r="DX64" s="717"/>
      <c r="DY64" s="717"/>
      <c r="DZ64" s="717"/>
      <c r="EA64" s="723"/>
      <c r="EB64" s="723"/>
      <c r="EC64" s="723"/>
      <c r="ED64" s="723"/>
      <c r="EE64" s="723"/>
      <c r="EF64" s="723"/>
      <c r="EG64" s="723"/>
      <c r="EH64" s="723"/>
      <c r="EI64" s="723"/>
      <c r="EJ64" s="723"/>
      <c r="EK64" s="723"/>
      <c r="EL64" s="723"/>
      <c r="EM64" s="723"/>
      <c r="EN64" s="723"/>
      <c r="EO64" s="723"/>
      <c r="EP64" s="723"/>
      <c r="EQ64" s="717"/>
      <c r="ER64" s="717"/>
      <c r="ES64" s="717"/>
      <c r="ET64" s="717"/>
      <c r="EU64" s="717"/>
      <c r="EV64" s="717"/>
      <c r="EW64" s="717"/>
      <c r="EX64" s="717"/>
      <c r="EY64" s="717"/>
      <c r="EZ64" s="717"/>
      <c r="FA64" s="717"/>
      <c r="FB64" s="717"/>
      <c r="FC64" s="717"/>
      <c r="FD64" s="717"/>
      <c r="FE64" s="717"/>
      <c r="FF64" s="717"/>
      <c r="FG64" s="717"/>
      <c r="FH64" s="717"/>
      <c r="FI64" s="717"/>
      <c r="FJ64" s="717"/>
      <c r="FK64" s="717"/>
      <c r="FL64" s="717"/>
      <c r="FM64" s="717"/>
      <c r="FN64" s="717"/>
      <c r="FO64" s="717"/>
      <c r="FP64" s="717"/>
      <c r="FQ64" s="717"/>
      <c r="FR64" s="717"/>
      <c r="FS64" s="717"/>
      <c r="FT64" s="717"/>
      <c r="FU64" s="717"/>
      <c r="FV64" s="717"/>
      <c r="FW64" s="717"/>
      <c r="FX64" s="717"/>
      <c r="FY64" s="717"/>
      <c r="FZ64" s="717"/>
      <c r="GA64" s="717"/>
      <c r="GB64" s="717"/>
      <c r="GC64" s="717"/>
      <c r="GD64" s="717"/>
      <c r="GE64" s="717"/>
      <c r="GF64" s="717"/>
      <c r="GG64" s="717"/>
      <c r="GH64" s="717"/>
      <c r="GI64" s="717"/>
      <c r="GJ64" s="717"/>
      <c r="GK64" s="717"/>
      <c r="GL64" s="717"/>
      <c r="GM64" s="717"/>
      <c r="GN64" s="717"/>
      <c r="GO64" s="717"/>
      <c r="GP64" s="717"/>
      <c r="GQ64" s="717"/>
      <c r="GR64" s="717"/>
      <c r="GS64" s="717"/>
      <c r="GT64" s="717"/>
      <c r="GU64" s="717"/>
      <c r="GV64" s="717"/>
      <c r="GW64" s="717"/>
      <c r="GX64" s="717"/>
      <c r="GY64" s="717"/>
      <c r="GZ64" s="717"/>
      <c r="HA64" s="717"/>
      <c r="HB64" s="717"/>
      <c r="HC64" s="717"/>
      <c r="HD64" s="717"/>
      <c r="HE64" s="717"/>
      <c r="HF64" s="717"/>
      <c r="HG64" s="717"/>
      <c r="HH64" s="717"/>
      <c r="HI64" s="717"/>
      <c r="HJ64" s="717"/>
      <c r="HK64" s="717"/>
      <c r="HL64" s="717"/>
      <c r="HM64" s="717"/>
      <c r="HN64" s="717"/>
      <c r="HO64" s="717"/>
      <c r="HP64" s="717"/>
      <c r="HQ64" s="717"/>
      <c r="HR64" s="717"/>
      <c r="HS64" s="717"/>
      <c r="HT64" s="717"/>
      <c r="HU64" s="717"/>
      <c r="HV64" s="717"/>
      <c r="HW64" s="717"/>
      <c r="HX64" s="717"/>
      <c r="HY64" s="717"/>
      <c r="HZ64" s="717"/>
      <c r="IA64" s="717"/>
      <c r="IB64" s="717"/>
      <c r="IC64" s="717"/>
      <c r="ID64" s="717"/>
      <c r="IE64" s="717"/>
      <c r="IF64" s="717"/>
      <c r="IG64" s="717"/>
      <c r="IH64" s="717"/>
      <c r="II64" s="717"/>
      <c r="IJ64" s="717"/>
      <c r="IK64" s="717"/>
      <c r="IL64" s="717"/>
      <c r="IM64" s="717"/>
      <c r="IN64" s="717"/>
      <c r="IO64" s="717"/>
      <c r="IP64" s="717"/>
      <c r="IQ64" s="717"/>
      <c r="IR64" s="717"/>
      <c r="IS64" s="717"/>
      <c r="IT64" s="717"/>
      <c r="IU64" s="717"/>
      <c r="IV64" s="717"/>
      <c r="IW64" s="717"/>
      <c r="IX64" s="717"/>
      <c r="IY64" s="717"/>
      <c r="IZ64" s="717"/>
      <c r="JA64" s="717"/>
      <c r="JB64" s="717"/>
      <c r="JC64" s="717"/>
      <c r="JD64" s="717"/>
      <c r="JE64" s="717"/>
      <c r="JF64" s="717"/>
      <c r="JG64" s="717"/>
      <c r="JH64" s="717"/>
      <c r="JI64" s="717"/>
      <c r="JJ64" s="717"/>
      <c r="JK64" s="717"/>
      <c r="JL64" s="717"/>
      <c r="JM64" s="717"/>
      <c r="JN64" s="717"/>
      <c r="JO64" s="717"/>
      <c r="JP64" s="717"/>
      <c r="JQ64" s="717"/>
      <c r="JR64" s="717"/>
      <c r="JS64" s="717"/>
      <c r="JT64" s="717"/>
      <c r="JU64" s="717"/>
      <c r="JV64" s="717"/>
      <c r="JW64" s="717"/>
      <c r="JX64" s="717"/>
      <c r="JY64" s="717"/>
      <c r="JZ64" s="717"/>
      <c r="KA64" s="717"/>
      <c r="KB64" s="717"/>
      <c r="KC64" s="717"/>
      <c r="KD64" s="717"/>
      <c r="KE64" s="717"/>
      <c r="KF64" s="717"/>
      <c r="KG64" s="717"/>
      <c r="KH64" s="717"/>
      <c r="KI64" s="717"/>
      <c r="KJ64" s="717"/>
      <c r="KK64" s="717"/>
      <c r="KL64" s="717"/>
      <c r="KM64" s="717"/>
      <c r="KN64" s="717"/>
      <c r="KO64" s="717"/>
      <c r="KP64" s="717"/>
      <c r="KQ64" s="717"/>
      <c r="KR64" s="717"/>
      <c r="KS64" s="717"/>
      <c r="KT64" s="717"/>
      <c r="KU64" s="717"/>
      <c r="KV64" s="717"/>
      <c r="KW64" s="717"/>
      <c r="KX64" s="717"/>
      <c r="KY64" s="717"/>
      <c r="KZ64" s="717"/>
      <c r="LA64" s="717"/>
      <c r="LB64" s="717"/>
      <c r="LC64" s="717"/>
      <c r="LD64" s="717"/>
      <c r="LE64" s="717"/>
      <c r="LF64" s="717"/>
      <c r="LG64" s="717"/>
      <c r="LH64" s="717"/>
      <c r="LI64" s="717"/>
      <c r="LJ64" s="717"/>
      <c r="LK64" s="717"/>
      <c r="LL64" s="717"/>
      <c r="LM64" s="717"/>
      <c r="LN64" s="717"/>
      <c r="LO64" s="717"/>
      <c r="LP64" s="717"/>
      <c r="LQ64" s="717"/>
      <c r="LR64" s="717"/>
      <c r="LS64" s="717"/>
      <c r="LT64" s="717"/>
      <c r="LU64" s="717"/>
      <c r="LV64" s="717"/>
      <c r="LW64" s="717"/>
      <c r="LX64" s="717"/>
      <c r="LY64" s="717"/>
      <c r="LZ64" s="717"/>
      <c r="MA64" s="717"/>
      <c r="MB64" s="717"/>
      <c r="MC64" s="717"/>
      <c r="MD64" s="717"/>
      <c r="ME64" s="717"/>
      <c r="MF64" s="717"/>
      <c r="MG64" s="717"/>
      <c r="MH64" s="717"/>
      <c r="MI64" s="717"/>
      <c r="MJ64" s="717"/>
      <c r="MK64" s="717"/>
      <c r="ML64" s="717"/>
      <c r="MM64" s="717"/>
      <c r="MN64" s="717"/>
      <c r="MO64" s="717"/>
      <c r="MP64" s="717"/>
      <c r="MQ64" s="717"/>
      <c r="MR64" s="717"/>
      <c r="MS64" s="717"/>
      <c r="MT64" s="717"/>
    </row>
    <row r="65" spans="52:358">
      <c r="AZ65" s="717"/>
      <c r="BA65" s="732"/>
      <c r="BB65" s="733"/>
      <c r="BC65" s="995"/>
      <c r="BD65" s="717"/>
      <c r="BE65" s="717"/>
      <c r="BF65" s="717"/>
      <c r="BG65" s="717"/>
      <c r="BH65" s="717"/>
      <c r="BI65" s="717"/>
      <c r="BJ65" s="717"/>
      <c r="BK65" s="717"/>
      <c r="BL65" s="717"/>
      <c r="BM65" s="717"/>
      <c r="BN65" s="717"/>
      <c r="BO65" s="717"/>
      <c r="BP65" s="717"/>
      <c r="BQ65" s="717"/>
      <c r="BR65" s="717"/>
      <c r="BS65" s="717"/>
      <c r="BT65" s="717"/>
      <c r="BU65" s="717"/>
      <c r="BV65" s="717"/>
      <c r="BW65" s="717"/>
      <c r="BX65" s="717"/>
      <c r="BY65" s="717"/>
      <c r="BZ65" s="717"/>
      <c r="CA65" s="717"/>
      <c r="CB65" s="717"/>
      <c r="CC65" s="717"/>
      <c r="CD65" s="717"/>
      <c r="CE65" s="717"/>
      <c r="CF65" s="717"/>
      <c r="CG65" s="717"/>
      <c r="CH65" s="717"/>
      <c r="CI65" s="717"/>
      <c r="CJ65" s="717"/>
      <c r="CK65" s="717"/>
      <c r="CL65" s="717"/>
      <c r="CM65" s="717"/>
      <c r="CN65" s="717"/>
      <c r="CO65" s="717"/>
      <c r="CP65" s="717"/>
      <c r="CQ65" s="717"/>
      <c r="CR65" s="717"/>
      <c r="CS65" s="717"/>
      <c r="CT65" s="717"/>
      <c r="CU65" s="717"/>
      <c r="CV65" s="717"/>
      <c r="CW65" s="717"/>
      <c r="CX65" s="717"/>
      <c r="CY65" s="717"/>
      <c r="CZ65" s="717"/>
      <c r="DA65" s="717"/>
      <c r="DB65" s="717"/>
      <c r="DC65" s="717"/>
      <c r="DD65" s="717"/>
      <c r="DE65" s="717"/>
      <c r="DF65" s="717"/>
      <c r="DG65" s="717"/>
      <c r="DH65" s="717"/>
      <c r="DI65" s="717"/>
      <c r="DJ65" s="717"/>
      <c r="DK65" s="717"/>
      <c r="DL65" s="717"/>
      <c r="DM65" s="717"/>
      <c r="DO65" s="731"/>
      <c r="DP65" s="731"/>
      <c r="DQ65" s="717"/>
      <c r="DR65" s="717"/>
      <c r="DS65" s="717"/>
      <c r="DT65" s="717"/>
      <c r="DU65" s="717"/>
      <c r="DV65" s="717"/>
      <c r="DW65" s="717"/>
      <c r="DX65" s="717"/>
      <c r="DY65" s="717"/>
      <c r="DZ65" s="717"/>
      <c r="EA65" s="723"/>
      <c r="EB65" s="723"/>
      <c r="EC65" s="723"/>
      <c r="ED65" s="723"/>
      <c r="EE65" s="723"/>
      <c r="EF65" s="723"/>
      <c r="EG65" s="723"/>
      <c r="EH65" s="723"/>
      <c r="EI65" s="723"/>
      <c r="EJ65" s="723"/>
      <c r="EK65" s="723"/>
      <c r="EL65" s="723"/>
      <c r="EM65" s="723"/>
      <c r="EN65" s="723"/>
      <c r="EO65" s="723"/>
      <c r="EP65" s="723"/>
      <c r="EQ65" s="717"/>
      <c r="ER65" s="717"/>
      <c r="ES65" s="717"/>
      <c r="ET65" s="717"/>
      <c r="EU65" s="717"/>
      <c r="EV65" s="717"/>
      <c r="EW65" s="717"/>
      <c r="EX65" s="717"/>
      <c r="EY65" s="717"/>
      <c r="EZ65" s="717"/>
      <c r="FA65" s="717"/>
      <c r="FB65" s="717"/>
      <c r="FC65" s="717"/>
      <c r="FD65" s="717"/>
      <c r="FE65" s="717"/>
      <c r="FF65" s="717"/>
      <c r="FG65" s="717"/>
      <c r="FH65" s="717"/>
      <c r="FI65" s="717"/>
      <c r="FJ65" s="717"/>
      <c r="FK65" s="717"/>
      <c r="FL65" s="717"/>
      <c r="FM65" s="717"/>
      <c r="FN65" s="717"/>
      <c r="FO65" s="717"/>
      <c r="FP65" s="717"/>
      <c r="FQ65" s="717"/>
      <c r="FR65" s="717"/>
      <c r="FS65" s="717"/>
      <c r="FT65" s="717"/>
      <c r="FU65" s="717"/>
      <c r="FV65" s="717"/>
      <c r="FW65" s="717"/>
      <c r="FX65" s="717"/>
      <c r="FY65" s="717"/>
      <c r="FZ65" s="717"/>
      <c r="GA65" s="717"/>
      <c r="GB65" s="717"/>
      <c r="GC65" s="717"/>
      <c r="GD65" s="717"/>
      <c r="GE65" s="717"/>
      <c r="GF65" s="717"/>
      <c r="GG65" s="717"/>
      <c r="GH65" s="717"/>
      <c r="GI65" s="717"/>
      <c r="GJ65" s="717"/>
      <c r="GK65" s="717"/>
      <c r="GL65" s="717"/>
      <c r="GM65" s="717"/>
      <c r="GN65" s="717"/>
      <c r="GO65" s="717"/>
      <c r="GP65" s="717"/>
      <c r="GQ65" s="717"/>
      <c r="GR65" s="717"/>
      <c r="GS65" s="717"/>
      <c r="GT65" s="717"/>
      <c r="GU65" s="717"/>
      <c r="GV65" s="717"/>
      <c r="GW65" s="717"/>
      <c r="GX65" s="717"/>
      <c r="GY65" s="717"/>
      <c r="GZ65" s="717"/>
      <c r="HA65" s="717"/>
      <c r="HB65" s="717"/>
      <c r="HC65" s="717"/>
      <c r="HD65" s="717"/>
      <c r="HE65" s="717"/>
      <c r="HF65" s="717"/>
      <c r="HG65" s="717"/>
      <c r="HH65" s="717"/>
      <c r="HI65" s="717"/>
      <c r="HJ65" s="717"/>
      <c r="HK65" s="717"/>
      <c r="HL65" s="717"/>
      <c r="HM65" s="717"/>
      <c r="HN65" s="717"/>
      <c r="HO65" s="717"/>
      <c r="HP65" s="717"/>
      <c r="HQ65" s="717"/>
      <c r="HR65" s="717"/>
      <c r="HS65" s="717"/>
      <c r="HT65" s="717"/>
      <c r="HU65" s="717"/>
      <c r="HV65" s="717"/>
      <c r="HW65" s="717"/>
      <c r="HX65" s="717"/>
      <c r="HY65" s="717"/>
      <c r="HZ65" s="717"/>
      <c r="IA65" s="717"/>
      <c r="IB65" s="717"/>
      <c r="IC65" s="717"/>
      <c r="ID65" s="717"/>
      <c r="IE65" s="717"/>
      <c r="IF65" s="717"/>
      <c r="IG65" s="717"/>
      <c r="IH65" s="717"/>
      <c r="II65" s="717"/>
      <c r="IJ65" s="717"/>
      <c r="IK65" s="717"/>
      <c r="IL65" s="717"/>
      <c r="IM65" s="717"/>
      <c r="IN65" s="717"/>
      <c r="IO65" s="717"/>
      <c r="IP65" s="717"/>
      <c r="IQ65" s="717"/>
      <c r="IR65" s="717"/>
      <c r="IS65" s="717"/>
      <c r="IT65" s="717"/>
      <c r="IU65" s="717"/>
      <c r="IV65" s="717"/>
      <c r="IW65" s="717"/>
      <c r="IX65" s="717"/>
      <c r="IY65" s="717"/>
      <c r="IZ65" s="717"/>
      <c r="JA65" s="717"/>
      <c r="JB65" s="717"/>
      <c r="JC65" s="717"/>
      <c r="JD65" s="717"/>
      <c r="JE65" s="717"/>
      <c r="JF65" s="717"/>
      <c r="JG65" s="717"/>
      <c r="JH65" s="717"/>
      <c r="JI65" s="717"/>
      <c r="JJ65" s="717"/>
      <c r="JK65" s="717"/>
      <c r="JL65" s="717"/>
      <c r="JM65" s="717"/>
      <c r="JN65" s="717"/>
      <c r="JO65" s="717"/>
      <c r="JP65" s="717"/>
      <c r="JQ65" s="717"/>
      <c r="JR65" s="717"/>
      <c r="JS65" s="717"/>
      <c r="JT65" s="717"/>
      <c r="JU65" s="717"/>
      <c r="JV65" s="717"/>
      <c r="JW65" s="717"/>
      <c r="JX65" s="717"/>
      <c r="JY65" s="717"/>
      <c r="JZ65" s="717"/>
      <c r="KA65" s="717"/>
      <c r="KB65" s="717"/>
      <c r="KC65" s="717"/>
      <c r="KD65" s="717"/>
      <c r="KE65" s="717"/>
      <c r="KF65" s="717"/>
      <c r="KG65" s="717"/>
      <c r="KH65" s="717"/>
      <c r="KI65" s="717"/>
      <c r="KJ65" s="717"/>
      <c r="KK65" s="717"/>
      <c r="KL65" s="717"/>
      <c r="KM65" s="717"/>
      <c r="KN65" s="717"/>
      <c r="KO65" s="717"/>
      <c r="KP65" s="717"/>
      <c r="KQ65" s="717"/>
      <c r="KR65" s="717"/>
      <c r="KS65" s="717"/>
      <c r="KT65" s="717"/>
      <c r="KU65" s="717"/>
      <c r="KV65" s="717"/>
      <c r="KW65" s="717"/>
      <c r="KX65" s="717"/>
      <c r="KY65" s="717"/>
      <c r="KZ65" s="717"/>
      <c r="LA65" s="717"/>
      <c r="LB65" s="717"/>
      <c r="LC65" s="717"/>
      <c r="LD65" s="717"/>
      <c r="LE65" s="717"/>
      <c r="LF65" s="717"/>
      <c r="LG65" s="717"/>
      <c r="LH65" s="717"/>
      <c r="LI65" s="717"/>
      <c r="LJ65" s="717"/>
      <c r="LK65" s="717"/>
      <c r="LL65" s="717"/>
      <c r="LM65" s="717"/>
      <c r="LN65" s="717"/>
      <c r="LO65" s="717"/>
      <c r="LP65" s="717"/>
      <c r="LQ65" s="717"/>
      <c r="LR65" s="717"/>
      <c r="LS65" s="717"/>
      <c r="LT65" s="717"/>
      <c r="LU65" s="717"/>
      <c r="LV65" s="717"/>
      <c r="LW65" s="717"/>
      <c r="LX65" s="717"/>
      <c r="LY65" s="717"/>
      <c r="LZ65" s="717"/>
      <c r="MA65" s="717"/>
      <c r="MB65" s="717"/>
      <c r="MC65" s="717"/>
      <c r="MD65" s="717"/>
      <c r="ME65" s="717"/>
      <c r="MF65" s="717"/>
      <c r="MG65" s="717"/>
      <c r="MH65" s="717"/>
      <c r="MI65" s="717"/>
      <c r="MJ65" s="717"/>
      <c r="MK65" s="717"/>
      <c r="ML65" s="717"/>
      <c r="MM65" s="717"/>
      <c r="MN65" s="717"/>
      <c r="MO65" s="717"/>
      <c r="MP65" s="717"/>
      <c r="MQ65" s="717"/>
      <c r="MR65" s="717"/>
      <c r="MS65" s="717"/>
      <c r="MT65" s="717"/>
    </row>
    <row r="66" spans="52:358">
      <c r="AZ66" s="717"/>
      <c r="BB66" s="733"/>
      <c r="BC66" s="995"/>
      <c r="BD66" s="717"/>
      <c r="BE66" s="717"/>
      <c r="BF66" s="717"/>
      <c r="BG66" s="717"/>
      <c r="BH66" s="717"/>
      <c r="BI66" s="717"/>
      <c r="BJ66" s="717"/>
      <c r="BK66" s="717"/>
      <c r="BL66" s="717"/>
      <c r="BM66" s="717"/>
      <c r="BN66" s="717"/>
      <c r="BO66" s="717"/>
      <c r="BP66" s="717"/>
      <c r="BQ66" s="717"/>
      <c r="BR66" s="717"/>
      <c r="BS66" s="717"/>
      <c r="BT66" s="717"/>
      <c r="BU66" s="717"/>
      <c r="BV66" s="717"/>
      <c r="BW66" s="717"/>
      <c r="BX66" s="717"/>
      <c r="BY66" s="717"/>
      <c r="BZ66" s="717"/>
      <c r="CA66" s="717"/>
      <c r="CB66" s="717"/>
      <c r="CC66" s="717"/>
      <c r="CD66" s="717"/>
      <c r="CE66" s="717"/>
      <c r="CF66" s="717"/>
      <c r="CG66" s="717"/>
      <c r="CH66" s="717"/>
      <c r="CI66" s="717"/>
      <c r="CJ66" s="717"/>
      <c r="CK66" s="717"/>
      <c r="CL66" s="717"/>
      <c r="CM66" s="717"/>
      <c r="CN66" s="717"/>
      <c r="CO66" s="717"/>
      <c r="CP66" s="717"/>
      <c r="CQ66" s="717"/>
      <c r="CR66" s="717"/>
      <c r="CS66" s="717"/>
      <c r="CT66" s="717"/>
      <c r="CU66" s="717"/>
      <c r="CV66" s="717"/>
      <c r="CW66" s="717"/>
      <c r="CX66" s="717"/>
      <c r="CY66" s="717"/>
      <c r="CZ66" s="717"/>
      <c r="DA66" s="717"/>
      <c r="DB66" s="717"/>
      <c r="DC66" s="717"/>
      <c r="DD66" s="717"/>
      <c r="DE66" s="717"/>
      <c r="DF66" s="717"/>
      <c r="DG66" s="717"/>
      <c r="DH66" s="717"/>
      <c r="DI66" s="717"/>
      <c r="DJ66" s="717"/>
      <c r="DK66" s="717"/>
      <c r="DL66" s="717"/>
      <c r="DM66" s="717"/>
      <c r="DO66" s="731"/>
      <c r="DP66" s="731"/>
      <c r="DQ66" s="717"/>
      <c r="DR66" s="717"/>
      <c r="DS66" s="717"/>
      <c r="DT66" s="717"/>
      <c r="DU66" s="717"/>
      <c r="DV66" s="717"/>
      <c r="DW66" s="717"/>
      <c r="DX66" s="717"/>
      <c r="DY66" s="717"/>
      <c r="DZ66" s="717"/>
      <c r="EA66" s="723"/>
      <c r="EB66" s="723"/>
      <c r="EC66" s="723"/>
      <c r="ED66" s="723"/>
      <c r="EE66" s="723"/>
      <c r="EF66" s="723"/>
      <c r="EG66" s="723"/>
      <c r="EH66" s="723"/>
      <c r="EI66" s="723"/>
      <c r="EJ66" s="723"/>
      <c r="EK66" s="723"/>
      <c r="EL66" s="723"/>
      <c r="EM66" s="723"/>
      <c r="EN66" s="723"/>
      <c r="EO66" s="723"/>
      <c r="EP66" s="723"/>
      <c r="EQ66" s="717"/>
      <c r="ER66" s="717"/>
      <c r="ES66" s="717"/>
      <c r="ET66" s="717"/>
      <c r="EU66" s="717"/>
      <c r="EV66" s="717"/>
      <c r="EW66" s="717"/>
      <c r="EX66" s="717"/>
      <c r="EY66" s="717"/>
      <c r="EZ66" s="717"/>
      <c r="FA66" s="717"/>
      <c r="FB66" s="717"/>
      <c r="FC66" s="717"/>
      <c r="FD66" s="717"/>
      <c r="FE66" s="717"/>
      <c r="FF66" s="717"/>
      <c r="FG66" s="717"/>
      <c r="FH66" s="717"/>
      <c r="FI66" s="717"/>
      <c r="FJ66" s="717"/>
      <c r="FK66" s="717"/>
      <c r="FL66" s="717"/>
      <c r="FM66" s="717"/>
      <c r="FN66" s="717"/>
      <c r="FO66" s="717"/>
      <c r="FP66" s="717"/>
      <c r="FQ66" s="717"/>
      <c r="FR66" s="717"/>
      <c r="FS66" s="717"/>
      <c r="FT66" s="717"/>
      <c r="FU66" s="717"/>
      <c r="FV66" s="717"/>
      <c r="FW66" s="717"/>
      <c r="FX66" s="717"/>
      <c r="FY66" s="717"/>
      <c r="FZ66" s="717"/>
      <c r="GA66" s="717"/>
      <c r="GB66" s="717"/>
      <c r="GC66" s="717"/>
      <c r="GD66" s="717"/>
      <c r="GE66" s="717"/>
      <c r="GF66" s="717"/>
      <c r="GG66" s="717"/>
      <c r="GH66" s="717"/>
      <c r="GI66" s="717"/>
      <c r="GJ66" s="717"/>
      <c r="GK66" s="717"/>
      <c r="GL66" s="717"/>
      <c r="GM66" s="717"/>
      <c r="GN66" s="717"/>
      <c r="GO66" s="717"/>
      <c r="GP66" s="717"/>
      <c r="GQ66" s="717"/>
      <c r="GR66" s="717"/>
      <c r="GS66" s="717"/>
      <c r="GT66" s="717"/>
      <c r="GU66" s="717"/>
      <c r="GV66" s="717"/>
      <c r="GW66" s="717"/>
      <c r="GX66" s="717"/>
      <c r="GY66" s="717"/>
      <c r="GZ66" s="717"/>
      <c r="HA66" s="717"/>
      <c r="HB66" s="717"/>
      <c r="HC66" s="717"/>
      <c r="HD66" s="717"/>
      <c r="HE66" s="717"/>
      <c r="HF66" s="717"/>
      <c r="HG66" s="717"/>
      <c r="HH66" s="717"/>
      <c r="HI66" s="717"/>
      <c r="HJ66" s="717"/>
      <c r="HK66" s="717"/>
      <c r="HL66" s="717"/>
      <c r="HM66" s="717"/>
      <c r="HN66" s="717"/>
      <c r="HO66" s="717"/>
      <c r="HP66" s="717"/>
      <c r="HQ66" s="717"/>
      <c r="HR66" s="717"/>
      <c r="HS66" s="717"/>
      <c r="HT66" s="717"/>
      <c r="HU66" s="717"/>
      <c r="HV66" s="717"/>
      <c r="HW66" s="717"/>
      <c r="HX66" s="717"/>
      <c r="HY66" s="717"/>
      <c r="HZ66" s="717"/>
      <c r="IA66" s="717"/>
      <c r="IB66" s="717"/>
      <c r="IC66" s="717"/>
      <c r="ID66" s="717"/>
      <c r="IE66" s="717"/>
      <c r="IF66" s="717"/>
      <c r="IG66" s="717"/>
      <c r="IH66" s="717"/>
      <c r="II66" s="717"/>
      <c r="IJ66" s="717"/>
      <c r="IK66" s="717"/>
      <c r="IL66" s="717"/>
      <c r="IM66" s="717"/>
      <c r="IN66" s="717"/>
      <c r="IO66" s="717"/>
      <c r="IP66" s="717"/>
      <c r="IQ66" s="717"/>
      <c r="IR66" s="717"/>
      <c r="IS66" s="717"/>
      <c r="IT66" s="717"/>
      <c r="IU66" s="717"/>
      <c r="IV66" s="717"/>
      <c r="IW66" s="717"/>
      <c r="IX66" s="717"/>
      <c r="IY66" s="717"/>
      <c r="IZ66" s="717"/>
      <c r="JA66" s="717"/>
      <c r="JB66" s="717"/>
      <c r="JC66" s="717"/>
      <c r="JD66" s="717"/>
      <c r="JE66" s="717"/>
      <c r="JF66" s="717"/>
      <c r="JG66" s="717"/>
      <c r="JH66" s="717"/>
      <c r="JI66" s="717"/>
      <c r="JJ66" s="717"/>
      <c r="JK66" s="717"/>
      <c r="JL66" s="717"/>
      <c r="JM66" s="717"/>
      <c r="JN66" s="717"/>
      <c r="JO66" s="717"/>
      <c r="JP66" s="717"/>
      <c r="JQ66" s="717"/>
      <c r="JR66" s="717"/>
      <c r="JS66" s="717"/>
      <c r="JT66" s="717"/>
      <c r="JU66" s="717"/>
      <c r="JV66" s="717"/>
      <c r="JW66" s="717"/>
      <c r="JX66" s="717"/>
      <c r="JY66" s="717"/>
      <c r="JZ66" s="717"/>
      <c r="KA66" s="717"/>
      <c r="KB66" s="717"/>
      <c r="KC66" s="717"/>
      <c r="KD66" s="717"/>
      <c r="KE66" s="717"/>
      <c r="KF66" s="717"/>
      <c r="KG66" s="717"/>
      <c r="KH66" s="717"/>
      <c r="KI66" s="717"/>
      <c r="KJ66" s="717"/>
      <c r="KK66" s="717"/>
      <c r="KL66" s="717"/>
      <c r="KM66" s="717"/>
      <c r="KN66" s="717"/>
      <c r="KO66" s="717"/>
      <c r="KP66" s="717"/>
      <c r="KQ66" s="717"/>
      <c r="KR66" s="717"/>
      <c r="KS66" s="717"/>
      <c r="KT66" s="717"/>
      <c r="KU66" s="717"/>
      <c r="KV66" s="717"/>
      <c r="KW66" s="717"/>
      <c r="KX66" s="717"/>
      <c r="KY66" s="717"/>
      <c r="KZ66" s="717"/>
      <c r="LA66" s="717"/>
      <c r="LB66" s="717"/>
      <c r="LC66" s="717"/>
      <c r="LD66" s="717"/>
      <c r="LE66" s="717"/>
      <c r="LF66" s="717"/>
      <c r="LG66" s="717"/>
      <c r="LH66" s="717"/>
      <c r="LI66" s="717"/>
      <c r="LJ66" s="717"/>
      <c r="LK66" s="717"/>
      <c r="LL66" s="717"/>
      <c r="LM66" s="717"/>
      <c r="LN66" s="717"/>
      <c r="LO66" s="717"/>
      <c r="LP66" s="717"/>
      <c r="LQ66" s="717"/>
      <c r="LR66" s="717"/>
      <c r="LS66" s="717"/>
      <c r="LT66" s="717"/>
      <c r="LU66" s="717"/>
      <c r="LV66" s="717"/>
      <c r="LW66" s="717"/>
      <c r="LX66" s="717"/>
      <c r="LY66" s="717"/>
      <c r="LZ66" s="717"/>
      <c r="MA66" s="717"/>
      <c r="MB66" s="717"/>
      <c r="MC66" s="717"/>
      <c r="MD66" s="717"/>
      <c r="ME66" s="717"/>
      <c r="MF66" s="717"/>
      <c r="MG66" s="717"/>
      <c r="MH66" s="717"/>
      <c r="MI66" s="717"/>
      <c r="MJ66" s="717"/>
      <c r="MK66" s="717"/>
      <c r="ML66" s="717"/>
      <c r="MM66" s="717"/>
      <c r="MN66" s="717"/>
      <c r="MO66" s="717"/>
      <c r="MP66" s="717"/>
      <c r="MQ66" s="717"/>
      <c r="MR66" s="717"/>
      <c r="MS66" s="717"/>
      <c r="MT66" s="717"/>
    </row>
    <row r="67" spans="52:358">
      <c r="BB67" s="733"/>
      <c r="BC67" s="995"/>
      <c r="BD67" s="717"/>
      <c r="BE67" s="717"/>
      <c r="BF67" s="717"/>
      <c r="BG67" s="717"/>
      <c r="BH67" s="717"/>
      <c r="BI67" s="717"/>
      <c r="BJ67" s="717"/>
      <c r="BK67" s="717"/>
      <c r="BL67" s="717"/>
      <c r="BM67" s="717"/>
      <c r="BN67" s="717"/>
      <c r="BO67" s="717"/>
      <c r="BP67" s="717"/>
      <c r="BQ67" s="717"/>
      <c r="BR67" s="717"/>
      <c r="BS67" s="717"/>
      <c r="BT67" s="717"/>
      <c r="BU67" s="717"/>
      <c r="BV67" s="717"/>
      <c r="BW67" s="717"/>
      <c r="BX67" s="717"/>
      <c r="BY67" s="717"/>
      <c r="BZ67" s="717"/>
      <c r="CA67" s="717"/>
      <c r="CB67" s="717"/>
      <c r="CC67" s="717"/>
      <c r="CD67" s="717"/>
      <c r="CE67" s="717"/>
      <c r="CF67" s="717"/>
      <c r="CG67" s="717"/>
      <c r="CH67" s="717"/>
      <c r="CI67" s="717"/>
      <c r="CJ67" s="717"/>
      <c r="CK67" s="717"/>
      <c r="CL67" s="717"/>
      <c r="CM67" s="717"/>
      <c r="CN67" s="717"/>
      <c r="CO67" s="717"/>
      <c r="CP67" s="717"/>
      <c r="CQ67" s="717"/>
      <c r="CR67" s="717"/>
      <c r="CS67" s="717"/>
      <c r="CT67" s="717"/>
      <c r="CU67" s="717"/>
      <c r="CV67" s="717"/>
      <c r="CW67" s="717"/>
      <c r="CX67" s="717"/>
      <c r="CY67" s="717"/>
      <c r="CZ67" s="717"/>
      <c r="DA67" s="717"/>
      <c r="DB67" s="717"/>
      <c r="DC67" s="717"/>
      <c r="DD67" s="717"/>
      <c r="DE67" s="717"/>
      <c r="DF67" s="717"/>
      <c r="DG67" s="717"/>
      <c r="DH67" s="717"/>
      <c r="DI67" s="717"/>
      <c r="DJ67" s="717"/>
      <c r="DK67" s="717"/>
      <c r="DL67" s="717"/>
      <c r="DM67" s="717"/>
      <c r="DO67" s="731"/>
      <c r="DP67" s="731"/>
    </row>
    <row r="68" spans="52:358">
      <c r="BB68" s="733"/>
      <c r="BC68" s="995"/>
      <c r="BD68" s="717"/>
      <c r="BE68" s="717"/>
      <c r="BF68" s="717"/>
      <c r="BG68" s="717"/>
      <c r="BH68" s="717"/>
      <c r="BI68" s="717"/>
      <c r="BJ68" s="717"/>
      <c r="BK68" s="717"/>
      <c r="BL68" s="717"/>
      <c r="BM68" s="717"/>
      <c r="BN68" s="717"/>
      <c r="BO68" s="717"/>
      <c r="BP68" s="717"/>
      <c r="BQ68" s="717"/>
      <c r="BR68" s="717"/>
      <c r="BS68" s="717"/>
      <c r="BT68" s="717"/>
      <c r="BU68" s="717"/>
      <c r="BV68" s="717"/>
      <c r="BW68" s="717"/>
      <c r="BX68" s="717"/>
      <c r="BY68" s="717"/>
      <c r="BZ68" s="717"/>
      <c r="CA68" s="717"/>
      <c r="CB68" s="717"/>
      <c r="CC68" s="717"/>
      <c r="CD68" s="717"/>
      <c r="CE68" s="717"/>
      <c r="CF68" s="717"/>
      <c r="CG68" s="717"/>
      <c r="CH68" s="717"/>
      <c r="CI68" s="717"/>
      <c r="CJ68" s="717"/>
      <c r="CK68" s="717"/>
      <c r="CL68" s="717"/>
      <c r="CM68" s="717"/>
      <c r="CN68" s="717"/>
      <c r="CO68" s="717"/>
      <c r="CP68" s="717"/>
      <c r="CQ68" s="717"/>
      <c r="CR68" s="717"/>
      <c r="CS68" s="717"/>
      <c r="CT68" s="717"/>
      <c r="CU68" s="717"/>
      <c r="CV68" s="717"/>
      <c r="CW68" s="717"/>
      <c r="CX68" s="717"/>
      <c r="CY68" s="717"/>
      <c r="CZ68" s="717"/>
      <c r="DA68" s="717"/>
      <c r="DB68" s="717"/>
      <c r="DC68" s="717"/>
      <c r="DD68" s="717"/>
      <c r="DE68" s="717"/>
      <c r="DF68" s="717"/>
      <c r="DG68" s="717"/>
      <c r="DH68" s="717"/>
      <c r="DI68" s="717"/>
      <c r="DJ68" s="717"/>
      <c r="DK68" s="717"/>
      <c r="DL68" s="717"/>
      <c r="DM68" s="717"/>
      <c r="DO68" s="731"/>
      <c r="DP68" s="731"/>
    </row>
    <row r="69" spans="52:358">
      <c r="BB69" s="733"/>
      <c r="BC69" s="995"/>
      <c r="BD69" s="717"/>
      <c r="BE69" s="717"/>
      <c r="BF69" s="717"/>
      <c r="BG69" s="717"/>
      <c r="BH69" s="717"/>
      <c r="BI69" s="717"/>
      <c r="BJ69" s="717"/>
      <c r="BK69" s="717"/>
      <c r="BL69" s="717"/>
      <c r="BM69" s="717"/>
      <c r="BN69" s="717"/>
      <c r="BO69" s="717"/>
      <c r="BP69" s="717"/>
      <c r="BQ69" s="717"/>
      <c r="BR69" s="717"/>
      <c r="BS69" s="717"/>
      <c r="BT69" s="717"/>
      <c r="BU69" s="717"/>
      <c r="BV69" s="717"/>
      <c r="BW69" s="717"/>
      <c r="BX69" s="717"/>
      <c r="BY69" s="717"/>
      <c r="BZ69" s="717"/>
      <c r="CA69" s="717"/>
      <c r="CB69" s="717"/>
      <c r="CC69" s="717"/>
      <c r="CD69" s="717"/>
      <c r="CE69" s="717"/>
      <c r="CF69" s="717"/>
      <c r="CG69" s="717"/>
      <c r="CH69" s="717"/>
      <c r="CI69" s="717"/>
      <c r="CJ69" s="717"/>
      <c r="CK69" s="717"/>
      <c r="CL69" s="717"/>
      <c r="CM69" s="717"/>
      <c r="CN69" s="717"/>
      <c r="CO69" s="717"/>
      <c r="CP69" s="717"/>
      <c r="CQ69" s="717"/>
      <c r="CR69" s="717"/>
      <c r="CS69" s="717"/>
      <c r="CT69" s="717"/>
      <c r="CU69" s="717"/>
      <c r="CV69" s="717"/>
      <c r="CW69" s="717"/>
      <c r="CX69" s="717"/>
      <c r="CY69" s="717"/>
      <c r="CZ69" s="717"/>
      <c r="DA69" s="717"/>
      <c r="DB69" s="717"/>
      <c r="DC69" s="717"/>
      <c r="DD69" s="717"/>
      <c r="DE69" s="717"/>
      <c r="DF69" s="717"/>
      <c r="DG69" s="717"/>
      <c r="DH69" s="717"/>
      <c r="DI69" s="717"/>
      <c r="DJ69" s="717"/>
      <c r="DK69" s="717"/>
      <c r="DL69" s="717"/>
      <c r="DM69" s="717"/>
      <c r="DO69" s="731"/>
      <c r="DP69" s="731"/>
    </row>
    <row r="70" spans="52:358">
      <c r="BB70" s="733"/>
      <c r="BC70" s="995"/>
      <c r="BD70" s="717"/>
      <c r="BE70" s="717"/>
      <c r="BF70" s="717"/>
      <c r="BG70" s="717"/>
      <c r="BH70" s="717"/>
      <c r="BI70" s="717"/>
      <c r="BJ70" s="717"/>
      <c r="BK70" s="717"/>
      <c r="BL70" s="717"/>
      <c r="BM70" s="717"/>
      <c r="BN70" s="717"/>
      <c r="BO70" s="717"/>
      <c r="BP70" s="717"/>
      <c r="BQ70" s="717"/>
      <c r="BR70" s="717"/>
      <c r="BS70" s="717"/>
      <c r="BT70" s="717"/>
      <c r="BU70" s="717"/>
      <c r="BV70" s="717"/>
      <c r="BW70" s="717"/>
      <c r="BX70" s="717"/>
      <c r="BY70" s="717"/>
      <c r="BZ70" s="717"/>
      <c r="CA70" s="717"/>
      <c r="CB70" s="717"/>
      <c r="CC70" s="717"/>
      <c r="CD70" s="717"/>
      <c r="CE70" s="717"/>
      <c r="CF70" s="717"/>
      <c r="CG70" s="717"/>
      <c r="CH70" s="717"/>
      <c r="CI70" s="717"/>
      <c r="CJ70" s="717"/>
      <c r="CK70" s="717"/>
      <c r="CL70" s="717"/>
      <c r="CM70" s="717"/>
      <c r="CN70" s="717"/>
      <c r="CO70" s="717"/>
      <c r="CP70" s="717"/>
      <c r="CQ70" s="717"/>
      <c r="CR70" s="717"/>
      <c r="CS70" s="717"/>
      <c r="CT70" s="717"/>
      <c r="CU70" s="717"/>
      <c r="CV70" s="717"/>
      <c r="CW70" s="717"/>
      <c r="CX70" s="717"/>
      <c r="CY70" s="717"/>
      <c r="CZ70" s="717"/>
      <c r="DA70" s="717"/>
      <c r="DB70" s="717"/>
      <c r="DC70" s="717"/>
      <c r="DD70" s="717"/>
      <c r="DE70" s="717"/>
      <c r="DF70" s="717"/>
      <c r="DG70" s="717"/>
      <c r="DH70" s="717"/>
      <c r="DI70" s="717"/>
      <c r="DJ70" s="717"/>
      <c r="DK70" s="717"/>
      <c r="DL70" s="717"/>
      <c r="DM70" s="717"/>
      <c r="DO70" s="731"/>
      <c r="DP70" s="731"/>
    </row>
    <row r="71" spans="52:358">
      <c r="BB71" s="733"/>
      <c r="BC71" s="995"/>
      <c r="BD71" s="717"/>
      <c r="BE71" s="717"/>
      <c r="BF71" s="717"/>
      <c r="BG71" s="717"/>
      <c r="BH71" s="717"/>
      <c r="BI71" s="717"/>
      <c r="BJ71" s="717"/>
      <c r="BK71" s="717"/>
      <c r="BL71" s="717"/>
      <c r="BM71" s="717"/>
      <c r="BN71" s="717"/>
      <c r="BO71" s="717"/>
      <c r="BP71" s="717"/>
      <c r="BQ71" s="717"/>
      <c r="BR71" s="717"/>
      <c r="BS71" s="717"/>
      <c r="BT71" s="717"/>
      <c r="BU71" s="717"/>
      <c r="BV71" s="717"/>
      <c r="BW71" s="717"/>
      <c r="BX71" s="717"/>
      <c r="BY71" s="717"/>
      <c r="BZ71" s="717"/>
      <c r="CA71" s="717"/>
      <c r="CB71" s="717"/>
      <c r="CC71" s="717"/>
      <c r="CD71" s="717"/>
      <c r="CE71" s="717"/>
      <c r="CF71" s="717"/>
      <c r="CG71" s="717"/>
      <c r="CH71" s="717"/>
      <c r="CI71" s="717"/>
      <c r="CJ71" s="717"/>
      <c r="CK71" s="717"/>
      <c r="CL71" s="717"/>
      <c r="CM71" s="717"/>
      <c r="CN71" s="717"/>
      <c r="CO71" s="717"/>
      <c r="CP71" s="717"/>
      <c r="CQ71" s="717"/>
      <c r="CR71" s="717"/>
      <c r="CS71" s="717"/>
      <c r="CT71" s="717"/>
      <c r="CU71" s="717"/>
      <c r="CV71" s="717"/>
      <c r="CW71" s="717"/>
      <c r="CX71" s="717"/>
      <c r="CY71" s="717"/>
      <c r="CZ71" s="717"/>
      <c r="DA71" s="717"/>
      <c r="DB71" s="717"/>
      <c r="DC71" s="717"/>
      <c r="DD71" s="717"/>
      <c r="DE71" s="717"/>
      <c r="DF71" s="717"/>
      <c r="DG71" s="717"/>
      <c r="DH71" s="717"/>
      <c r="DI71" s="717"/>
      <c r="DJ71" s="717"/>
      <c r="DK71" s="717"/>
      <c r="DL71" s="717"/>
      <c r="DM71" s="717"/>
      <c r="DO71" s="731"/>
      <c r="DP71" s="731"/>
    </row>
    <row r="72" spans="52:358">
      <c r="BB72" s="733"/>
      <c r="BC72" s="995"/>
      <c r="BD72" s="717"/>
      <c r="BE72" s="717"/>
      <c r="BF72" s="717"/>
      <c r="BG72" s="717"/>
      <c r="BH72" s="717"/>
      <c r="BI72" s="717"/>
      <c r="BJ72" s="717"/>
      <c r="BK72" s="717"/>
      <c r="BL72" s="717"/>
      <c r="BM72" s="717"/>
      <c r="BN72" s="717"/>
      <c r="BO72" s="717"/>
      <c r="BP72" s="717"/>
      <c r="BQ72" s="717"/>
      <c r="BR72" s="717"/>
      <c r="BS72" s="717"/>
      <c r="BT72" s="717"/>
      <c r="BU72" s="717"/>
      <c r="BV72" s="717"/>
      <c r="BW72" s="717"/>
      <c r="BX72" s="717"/>
      <c r="BY72" s="717"/>
      <c r="BZ72" s="717"/>
      <c r="CA72" s="717"/>
      <c r="CB72" s="717"/>
      <c r="CC72" s="717"/>
      <c r="CD72" s="717"/>
      <c r="CE72" s="717"/>
      <c r="CF72" s="717"/>
      <c r="CG72" s="717"/>
      <c r="CH72" s="717"/>
      <c r="CI72" s="717"/>
      <c r="CJ72" s="717"/>
      <c r="CK72" s="717"/>
      <c r="CL72" s="717"/>
      <c r="CM72" s="717"/>
      <c r="CN72" s="717"/>
      <c r="CO72" s="717"/>
      <c r="CP72" s="717"/>
      <c r="CQ72" s="717"/>
      <c r="CR72" s="717"/>
      <c r="CS72" s="717"/>
      <c r="CT72" s="717"/>
      <c r="CU72" s="717"/>
      <c r="CV72" s="717"/>
      <c r="CW72" s="717"/>
      <c r="CX72" s="717"/>
      <c r="CY72" s="717"/>
      <c r="CZ72" s="717"/>
      <c r="DA72" s="717"/>
      <c r="DB72" s="717"/>
      <c r="DC72" s="717"/>
      <c r="DD72" s="717"/>
      <c r="DE72" s="717"/>
      <c r="DF72" s="717"/>
      <c r="DG72" s="717"/>
      <c r="DH72" s="717"/>
      <c r="DI72" s="717"/>
      <c r="DJ72" s="717"/>
      <c r="DK72" s="717"/>
      <c r="DL72" s="717"/>
      <c r="DM72" s="717"/>
      <c r="DO72" s="731"/>
      <c r="DP72" s="731"/>
    </row>
    <row r="73" spans="52:358">
      <c r="BB73" s="733"/>
      <c r="BC73" s="995"/>
      <c r="BD73" s="717"/>
      <c r="BE73" s="717"/>
      <c r="BF73" s="717"/>
      <c r="BG73" s="717"/>
      <c r="BH73" s="717"/>
      <c r="BI73" s="717"/>
      <c r="BJ73" s="717"/>
      <c r="BK73" s="717"/>
      <c r="BL73" s="717"/>
      <c r="BM73" s="717"/>
      <c r="BN73" s="717"/>
      <c r="BO73" s="717"/>
      <c r="BP73" s="717"/>
      <c r="BQ73" s="717"/>
      <c r="BR73" s="717"/>
      <c r="BS73" s="717"/>
      <c r="BT73" s="717"/>
      <c r="BU73" s="717"/>
      <c r="BV73" s="717"/>
      <c r="BW73" s="717"/>
      <c r="BX73" s="717"/>
      <c r="BY73" s="717"/>
      <c r="BZ73" s="717"/>
      <c r="CA73" s="717"/>
      <c r="CB73" s="717"/>
      <c r="CC73" s="717"/>
      <c r="CD73" s="717"/>
      <c r="CE73" s="717"/>
      <c r="CF73" s="717"/>
      <c r="CG73" s="717"/>
      <c r="CH73" s="717"/>
      <c r="CI73" s="717"/>
      <c r="CJ73" s="717"/>
      <c r="CK73" s="717"/>
      <c r="CL73" s="717"/>
      <c r="CM73" s="717"/>
      <c r="CN73" s="717"/>
      <c r="CO73" s="717"/>
      <c r="CP73" s="717"/>
      <c r="CQ73" s="717"/>
      <c r="CR73" s="717"/>
      <c r="CS73" s="717"/>
      <c r="CT73" s="717"/>
      <c r="CU73" s="717"/>
      <c r="CV73" s="717"/>
      <c r="CW73" s="717"/>
      <c r="CX73" s="717"/>
      <c r="CY73" s="717"/>
      <c r="CZ73" s="717"/>
      <c r="DA73" s="717"/>
      <c r="DB73" s="717"/>
      <c r="DC73" s="717"/>
      <c r="DD73" s="717"/>
      <c r="DE73" s="717"/>
      <c r="DF73" s="717"/>
      <c r="DG73" s="717"/>
      <c r="DH73" s="717"/>
      <c r="DI73" s="717"/>
      <c r="DJ73" s="717"/>
      <c r="DK73" s="717"/>
      <c r="DL73" s="717"/>
      <c r="DM73" s="717"/>
      <c r="DO73" s="731"/>
      <c r="DP73" s="731"/>
    </row>
    <row r="74" spans="52:358">
      <c r="BB74" s="733"/>
      <c r="BC74" s="995"/>
      <c r="BD74" s="717"/>
      <c r="BE74" s="717"/>
      <c r="BF74" s="717"/>
      <c r="BG74" s="717"/>
      <c r="BH74" s="717"/>
      <c r="BI74" s="717"/>
      <c r="BJ74" s="717"/>
      <c r="BK74" s="717"/>
      <c r="BL74" s="717"/>
      <c r="BM74" s="717"/>
      <c r="BN74" s="717"/>
      <c r="BO74" s="717"/>
      <c r="BP74" s="717"/>
      <c r="BQ74" s="717"/>
      <c r="BR74" s="717"/>
      <c r="BS74" s="717"/>
      <c r="BT74" s="717"/>
      <c r="BU74" s="717"/>
      <c r="BV74" s="717"/>
      <c r="BW74" s="717"/>
      <c r="BX74" s="717"/>
      <c r="BY74" s="717"/>
      <c r="BZ74" s="717"/>
      <c r="CA74" s="717"/>
      <c r="CB74" s="717"/>
      <c r="CC74" s="717"/>
      <c r="CD74" s="717"/>
      <c r="CE74" s="717"/>
      <c r="CF74" s="717"/>
      <c r="CG74" s="717"/>
      <c r="CH74" s="717"/>
      <c r="CI74" s="717"/>
      <c r="CJ74" s="717"/>
      <c r="CK74" s="717"/>
      <c r="CL74" s="717"/>
      <c r="CM74" s="717"/>
      <c r="CN74" s="717"/>
      <c r="CO74" s="717"/>
      <c r="CP74" s="717"/>
      <c r="CQ74" s="717"/>
      <c r="CR74" s="717"/>
      <c r="CS74" s="717"/>
      <c r="CT74" s="717"/>
      <c r="CU74" s="717"/>
      <c r="CV74" s="717"/>
      <c r="CW74" s="717"/>
      <c r="CX74" s="717"/>
      <c r="CY74" s="717"/>
      <c r="CZ74" s="717"/>
      <c r="DA74" s="717"/>
      <c r="DB74" s="717"/>
      <c r="DC74" s="717"/>
      <c r="DD74" s="717"/>
      <c r="DE74" s="717"/>
      <c r="DF74" s="717"/>
      <c r="DG74" s="717"/>
      <c r="DH74" s="717"/>
      <c r="DI74" s="717"/>
      <c r="DJ74" s="717"/>
      <c r="DK74" s="717"/>
      <c r="DL74" s="717"/>
      <c r="DM74" s="717"/>
      <c r="DO74" s="731"/>
      <c r="DP74" s="731"/>
    </row>
    <row r="75" spans="52:358">
      <c r="BB75" s="733"/>
      <c r="BC75" s="995"/>
      <c r="BD75" s="717"/>
      <c r="BE75" s="717"/>
      <c r="BF75" s="717"/>
      <c r="BG75" s="717"/>
      <c r="BH75" s="717"/>
      <c r="BI75" s="717"/>
      <c r="BJ75" s="717"/>
      <c r="BK75" s="717"/>
      <c r="BL75" s="717"/>
      <c r="BM75" s="717"/>
      <c r="BN75" s="717"/>
      <c r="BO75" s="717"/>
      <c r="BP75" s="717"/>
      <c r="BQ75" s="717"/>
      <c r="BR75" s="717"/>
      <c r="BS75" s="717"/>
      <c r="BT75" s="717"/>
      <c r="BU75" s="717"/>
      <c r="BV75" s="717"/>
      <c r="BW75" s="717"/>
      <c r="BX75" s="717"/>
      <c r="BY75" s="717"/>
      <c r="BZ75" s="717"/>
      <c r="CA75" s="717"/>
      <c r="CB75" s="717"/>
      <c r="CC75" s="717"/>
      <c r="CD75" s="717"/>
      <c r="CE75" s="717"/>
      <c r="CF75" s="717"/>
      <c r="CG75" s="717"/>
      <c r="CH75" s="717"/>
      <c r="CI75" s="717"/>
      <c r="CJ75" s="717"/>
      <c r="CK75" s="717"/>
      <c r="CL75" s="717"/>
      <c r="CM75" s="717"/>
      <c r="CN75" s="717"/>
      <c r="CO75" s="717"/>
      <c r="CP75" s="717"/>
      <c r="CQ75" s="717"/>
      <c r="CR75" s="717"/>
      <c r="CS75" s="717"/>
      <c r="CT75" s="717"/>
      <c r="CU75" s="717"/>
      <c r="CV75" s="717"/>
      <c r="CW75" s="717"/>
      <c r="CX75" s="717"/>
      <c r="CY75" s="717"/>
      <c r="CZ75" s="717"/>
      <c r="DA75" s="717"/>
      <c r="DB75" s="717"/>
      <c r="DC75" s="717"/>
      <c r="DD75" s="717"/>
      <c r="DE75" s="717"/>
      <c r="DF75" s="717"/>
      <c r="DG75" s="717"/>
      <c r="DH75" s="717"/>
      <c r="DI75" s="717"/>
      <c r="DJ75" s="717"/>
      <c r="DK75" s="717"/>
      <c r="DL75" s="717"/>
      <c r="DM75" s="717"/>
      <c r="DO75" s="731"/>
      <c r="DP75" s="731"/>
    </row>
    <row r="76" spans="52:358">
      <c r="BB76" s="717"/>
      <c r="BC76" s="995"/>
      <c r="BD76" s="717"/>
      <c r="BE76" s="717"/>
      <c r="BF76" s="717"/>
      <c r="BG76" s="717"/>
      <c r="BH76" s="717"/>
      <c r="BI76" s="717"/>
      <c r="BJ76" s="717"/>
      <c r="BK76" s="717"/>
      <c r="BL76" s="717"/>
      <c r="BM76" s="717"/>
      <c r="BN76" s="717"/>
      <c r="BO76" s="717"/>
      <c r="BP76" s="717"/>
      <c r="BQ76" s="717"/>
      <c r="BR76" s="717"/>
      <c r="BS76" s="717"/>
      <c r="BT76" s="717"/>
      <c r="BU76" s="717"/>
      <c r="BV76" s="717"/>
      <c r="BW76" s="717"/>
      <c r="BX76" s="717"/>
      <c r="BY76" s="717"/>
      <c r="BZ76" s="717"/>
      <c r="CA76" s="717"/>
      <c r="CB76" s="717"/>
      <c r="CC76" s="717"/>
      <c r="CD76" s="717"/>
      <c r="CE76" s="717"/>
      <c r="CF76" s="717"/>
      <c r="CG76" s="717"/>
      <c r="CH76" s="717"/>
      <c r="CI76" s="717"/>
      <c r="CJ76" s="717"/>
      <c r="CK76" s="717"/>
      <c r="CL76" s="717"/>
      <c r="CM76" s="717"/>
      <c r="CN76" s="717"/>
      <c r="CO76" s="717"/>
      <c r="CP76" s="717"/>
      <c r="CQ76" s="717"/>
      <c r="CR76" s="717"/>
      <c r="CS76" s="717"/>
      <c r="CT76" s="717"/>
      <c r="CU76" s="717"/>
      <c r="CV76" s="717"/>
      <c r="CW76" s="717"/>
      <c r="CX76" s="717"/>
      <c r="CY76" s="717"/>
      <c r="CZ76" s="717"/>
      <c r="DA76" s="717"/>
      <c r="DB76" s="717"/>
      <c r="DC76" s="717"/>
      <c r="DD76" s="717"/>
      <c r="DE76" s="717"/>
      <c r="DF76" s="717"/>
      <c r="DG76" s="717"/>
      <c r="DH76" s="717"/>
      <c r="DI76" s="717"/>
      <c r="DJ76" s="717"/>
      <c r="DK76" s="717"/>
      <c r="DL76" s="717"/>
      <c r="DM76" s="717"/>
      <c r="DO76" s="731"/>
      <c r="DP76" s="731"/>
    </row>
    <row r="77" spans="52:358">
      <c r="BB77" s="717"/>
      <c r="BC77" s="995"/>
      <c r="BD77" s="717"/>
      <c r="BE77" s="717"/>
      <c r="BF77" s="717"/>
      <c r="BG77" s="717"/>
      <c r="BH77" s="717"/>
      <c r="BI77" s="717"/>
      <c r="BJ77" s="717"/>
      <c r="BK77" s="717"/>
      <c r="BL77" s="717"/>
      <c r="BM77" s="717"/>
      <c r="BN77" s="717"/>
      <c r="BO77" s="717"/>
      <c r="BP77" s="717"/>
      <c r="BQ77" s="717"/>
      <c r="BR77" s="717"/>
      <c r="BS77" s="717"/>
      <c r="BT77" s="717"/>
      <c r="BU77" s="717"/>
      <c r="BV77" s="717"/>
      <c r="BW77" s="717"/>
      <c r="BX77" s="717"/>
      <c r="BY77" s="717"/>
      <c r="BZ77" s="717"/>
      <c r="CA77" s="717"/>
      <c r="CB77" s="717"/>
      <c r="CC77" s="717"/>
      <c r="CD77" s="717"/>
      <c r="CE77" s="717"/>
      <c r="CF77" s="717"/>
      <c r="CG77" s="717"/>
      <c r="CH77" s="717"/>
      <c r="CI77" s="717"/>
      <c r="CJ77" s="717"/>
      <c r="CK77" s="717"/>
      <c r="CL77" s="717"/>
      <c r="CM77" s="717"/>
      <c r="CN77" s="717"/>
      <c r="CO77" s="717"/>
      <c r="CP77" s="717"/>
      <c r="CQ77" s="717"/>
      <c r="CR77" s="717"/>
      <c r="CS77" s="717"/>
      <c r="CT77" s="717"/>
      <c r="CU77" s="717"/>
      <c r="CV77" s="717"/>
      <c r="CW77" s="717"/>
      <c r="CX77" s="717"/>
      <c r="CY77" s="717"/>
      <c r="CZ77" s="717"/>
      <c r="DA77" s="717"/>
      <c r="DB77" s="717"/>
      <c r="DC77" s="717"/>
      <c r="DD77" s="717"/>
      <c r="DE77" s="717"/>
      <c r="DF77" s="717"/>
      <c r="DG77" s="717"/>
      <c r="DH77" s="717"/>
      <c r="DI77" s="717"/>
      <c r="DJ77" s="717"/>
      <c r="DK77" s="717"/>
      <c r="DL77" s="717"/>
      <c r="DM77" s="717"/>
      <c r="DO77" s="731"/>
      <c r="DP77" s="731"/>
    </row>
    <row r="78" spans="52:358">
      <c r="BB78" s="717"/>
      <c r="BC78" s="995"/>
      <c r="BD78" s="717"/>
      <c r="BE78" s="717"/>
      <c r="BF78" s="717"/>
      <c r="BG78" s="717"/>
      <c r="BH78" s="717"/>
      <c r="BI78" s="717"/>
      <c r="BJ78" s="717"/>
      <c r="BK78" s="717"/>
      <c r="BL78" s="717"/>
      <c r="BM78" s="717"/>
      <c r="BN78" s="717"/>
      <c r="BO78" s="717"/>
      <c r="BP78" s="717"/>
      <c r="BQ78" s="717"/>
      <c r="BR78" s="717"/>
      <c r="BS78" s="717"/>
      <c r="BT78" s="717"/>
      <c r="BU78" s="717"/>
      <c r="BV78" s="717"/>
      <c r="BW78" s="717"/>
      <c r="BX78" s="717"/>
      <c r="BY78" s="717"/>
      <c r="BZ78" s="717"/>
      <c r="CA78" s="717"/>
      <c r="CB78" s="717"/>
      <c r="CC78" s="717"/>
      <c r="CD78" s="717"/>
      <c r="CE78" s="717"/>
      <c r="CF78" s="717"/>
      <c r="CG78" s="717"/>
      <c r="CH78" s="717"/>
      <c r="CI78" s="717"/>
      <c r="CJ78" s="717"/>
      <c r="CK78" s="717"/>
      <c r="CL78" s="717"/>
      <c r="CM78" s="717"/>
      <c r="CN78" s="717"/>
      <c r="CO78" s="717"/>
      <c r="CP78" s="717"/>
      <c r="CQ78" s="717"/>
      <c r="CR78" s="717"/>
      <c r="CS78" s="717"/>
      <c r="CT78" s="717"/>
      <c r="CU78" s="717"/>
      <c r="CV78" s="717"/>
      <c r="CW78" s="717"/>
      <c r="CX78" s="717"/>
      <c r="CY78" s="717"/>
      <c r="CZ78" s="717"/>
      <c r="DA78" s="717"/>
      <c r="DB78" s="717"/>
      <c r="DC78" s="717"/>
      <c r="DD78" s="717"/>
      <c r="DE78" s="717"/>
      <c r="DF78" s="717"/>
      <c r="DG78" s="717"/>
      <c r="DH78" s="717"/>
      <c r="DI78" s="717"/>
      <c r="DJ78" s="717"/>
      <c r="DK78" s="717"/>
      <c r="DL78" s="717"/>
      <c r="DM78" s="717"/>
      <c r="DO78" s="731"/>
      <c r="DP78" s="731"/>
    </row>
    <row r="79" spans="52:358">
      <c r="BB79" s="717"/>
      <c r="BC79" s="995"/>
      <c r="BD79" s="717"/>
      <c r="BE79" s="717"/>
      <c r="BF79" s="717"/>
      <c r="BG79" s="717"/>
      <c r="BH79" s="717"/>
      <c r="BI79" s="717"/>
      <c r="BJ79" s="717"/>
      <c r="BK79" s="717"/>
      <c r="BL79" s="717"/>
      <c r="BM79" s="717"/>
      <c r="BN79" s="717"/>
      <c r="BO79" s="717"/>
      <c r="BP79" s="717"/>
      <c r="BQ79" s="717"/>
      <c r="BR79" s="717"/>
      <c r="BS79" s="717"/>
      <c r="BT79" s="717"/>
      <c r="BU79" s="717"/>
      <c r="BV79" s="717"/>
      <c r="BW79" s="717"/>
      <c r="BX79" s="717"/>
      <c r="BY79" s="717"/>
      <c r="BZ79" s="717"/>
      <c r="CA79" s="717"/>
      <c r="CB79" s="717"/>
      <c r="CC79" s="717"/>
      <c r="CD79" s="717"/>
      <c r="CE79" s="717"/>
      <c r="CF79" s="717"/>
      <c r="CG79" s="717"/>
      <c r="CH79" s="717"/>
      <c r="CI79" s="717"/>
      <c r="CJ79" s="717"/>
      <c r="CK79" s="717"/>
      <c r="CL79" s="717"/>
      <c r="CM79" s="717"/>
      <c r="CN79" s="717"/>
      <c r="CO79" s="717"/>
      <c r="CP79" s="717"/>
      <c r="CQ79" s="717"/>
      <c r="CR79" s="717"/>
      <c r="CS79" s="717"/>
      <c r="CT79" s="717"/>
      <c r="CU79" s="717"/>
      <c r="CV79" s="717"/>
      <c r="CW79" s="717"/>
      <c r="CX79" s="717"/>
      <c r="CY79" s="717"/>
      <c r="CZ79" s="717"/>
      <c r="DA79" s="717"/>
      <c r="DB79" s="717"/>
      <c r="DC79" s="717"/>
      <c r="DD79" s="717"/>
      <c r="DE79" s="717"/>
      <c r="DF79" s="717"/>
      <c r="DG79" s="717"/>
      <c r="DH79" s="717"/>
      <c r="DI79" s="717"/>
      <c r="DJ79" s="717"/>
      <c r="DK79" s="717"/>
      <c r="DL79" s="717"/>
      <c r="DM79" s="717"/>
      <c r="DO79" s="731"/>
      <c r="DP79" s="731"/>
    </row>
    <row r="80" spans="52:358">
      <c r="BB80" s="717"/>
      <c r="BC80" s="995"/>
      <c r="BD80" s="717"/>
      <c r="BE80" s="717"/>
      <c r="BF80" s="717"/>
      <c r="BG80" s="717"/>
      <c r="BH80" s="717"/>
      <c r="BI80" s="717"/>
      <c r="BJ80" s="717"/>
      <c r="BK80" s="717"/>
      <c r="BL80" s="717"/>
      <c r="BM80" s="717"/>
      <c r="BN80" s="717"/>
      <c r="BO80" s="717"/>
      <c r="BP80" s="717"/>
      <c r="BQ80" s="717"/>
      <c r="BR80" s="717"/>
      <c r="BS80" s="717"/>
      <c r="BT80" s="717"/>
      <c r="BU80" s="717"/>
      <c r="BV80" s="717"/>
      <c r="BW80" s="717"/>
      <c r="BX80" s="717"/>
      <c r="BY80" s="717"/>
      <c r="BZ80" s="717"/>
      <c r="CA80" s="717"/>
      <c r="CB80" s="717"/>
      <c r="CC80" s="717"/>
      <c r="CD80" s="717"/>
      <c r="CE80" s="717"/>
      <c r="CF80" s="717"/>
      <c r="CG80" s="717"/>
      <c r="CH80" s="717"/>
      <c r="CI80" s="717"/>
      <c r="CJ80" s="717"/>
      <c r="CK80" s="717"/>
      <c r="CL80" s="717"/>
      <c r="CM80" s="717"/>
      <c r="CN80" s="717"/>
      <c r="CO80" s="717"/>
      <c r="CP80" s="717"/>
      <c r="CQ80" s="717"/>
      <c r="CR80" s="717"/>
      <c r="CS80" s="717"/>
      <c r="CT80" s="717"/>
      <c r="CU80" s="717"/>
      <c r="CV80" s="717"/>
      <c r="CW80" s="717"/>
      <c r="CX80" s="717"/>
      <c r="CY80" s="717"/>
      <c r="CZ80" s="717"/>
      <c r="DA80" s="717"/>
      <c r="DB80" s="717"/>
      <c r="DC80" s="717"/>
      <c r="DD80" s="717"/>
      <c r="DE80" s="717"/>
      <c r="DF80" s="717"/>
      <c r="DG80" s="717"/>
      <c r="DH80" s="717"/>
      <c r="DI80" s="717"/>
      <c r="DJ80" s="717"/>
      <c r="DK80" s="717"/>
      <c r="DL80" s="717"/>
      <c r="DM80" s="717"/>
      <c r="DO80" s="731"/>
      <c r="DP80" s="731"/>
    </row>
    <row r="81" spans="54:120">
      <c r="BB81" s="717"/>
      <c r="BC81" s="995"/>
      <c r="BD81" s="717"/>
      <c r="BE81" s="717"/>
      <c r="BF81" s="717"/>
      <c r="BG81" s="717"/>
      <c r="BH81" s="717"/>
      <c r="BI81" s="717"/>
      <c r="BJ81" s="717"/>
      <c r="BK81" s="717"/>
      <c r="BL81" s="717"/>
      <c r="BM81" s="717"/>
      <c r="BN81" s="717"/>
      <c r="BO81" s="717"/>
      <c r="BP81" s="717"/>
      <c r="BQ81" s="717"/>
      <c r="BR81" s="717"/>
      <c r="BS81" s="717"/>
      <c r="BT81" s="717"/>
      <c r="BU81" s="717"/>
      <c r="BV81" s="717"/>
      <c r="BW81" s="717"/>
      <c r="BX81" s="717"/>
      <c r="BY81" s="717"/>
      <c r="BZ81" s="717"/>
      <c r="CA81" s="717"/>
      <c r="CB81" s="717"/>
      <c r="CC81" s="717"/>
      <c r="CD81" s="717"/>
      <c r="CE81" s="717"/>
      <c r="CF81" s="717"/>
      <c r="CG81" s="717"/>
      <c r="CH81" s="717"/>
      <c r="CI81" s="717"/>
      <c r="CJ81" s="717"/>
      <c r="CK81" s="717"/>
      <c r="CL81" s="717"/>
      <c r="CM81" s="717"/>
      <c r="CN81" s="717"/>
      <c r="CO81" s="717"/>
      <c r="CP81" s="717"/>
      <c r="CQ81" s="717"/>
      <c r="CR81" s="717"/>
      <c r="CS81" s="717"/>
      <c r="CT81" s="717"/>
      <c r="CU81" s="717"/>
      <c r="CV81" s="717"/>
      <c r="CW81" s="717"/>
      <c r="CX81" s="717"/>
      <c r="CY81" s="717"/>
      <c r="CZ81" s="717"/>
      <c r="DA81" s="717"/>
      <c r="DB81" s="717"/>
      <c r="DC81" s="717"/>
      <c r="DD81" s="717"/>
      <c r="DE81" s="717"/>
      <c r="DF81" s="717"/>
      <c r="DG81" s="717"/>
      <c r="DH81" s="717"/>
      <c r="DI81" s="717"/>
      <c r="DJ81" s="717"/>
      <c r="DK81" s="717"/>
      <c r="DL81" s="717"/>
      <c r="DM81" s="717"/>
      <c r="DO81" s="731"/>
      <c r="DP81" s="731"/>
    </row>
    <row r="82" spans="54:120">
      <c r="BB82" s="717"/>
      <c r="BC82" s="995"/>
      <c r="BD82" s="717"/>
      <c r="BE82" s="717"/>
      <c r="BF82" s="717"/>
      <c r="BG82" s="717"/>
      <c r="BH82" s="717"/>
      <c r="BI82" s="717"/>
      <c r="BJ82" s="717"/>
      <c r="BK82" s="717"/>
      <c r="BL82" s="717"/>
      <c r="BM82" s="717"/>
      <c r="BN82" s="717"/>
      <c r="BO82" s="717"/>
      <c r="BP82" s="717"/>
      <c r="BQ82" s="717"/>
      <c r="BR82" s="717"/>
      <c r="BS82" s="717"/>
      <c r="BT82" s="717"/>
      <c r="BU82" s="717"/>
      <c r="BV82" s="717"/>
      <c r="BW82" s="717"/>
      <c r="BX82" s="717"/>
      <c r="BY82" s="717"/>
      <c r="BZ82" s="717"/>
      <c r="CA82" s="717"/>
      <c r="CB82" s="717"/>
      <c r="CC82" s="717"/>
      <c r="CD82" s="717"/>
      <c r="CE82" s="717"/>
      <c r="CF82" s="717"/>
      <c r="CG82" s="717"/>
      <c r="CH82" s="717"/>
      <c r="CI82" s="717"/>
      <c r="CJ82" s="717"/>
      <c r="CK82" s="717"/>
      <c r="CL82" s="717"/>
      <c r="CM82" s="717"/>
      <c r="CN82" s="717"/>
      <c r="CO82" s="717"/>
      <c r="CP82" s="717"/>
      <c r="CQ82" s="717"/>
      <c r="CR82" s="717"/>
      <c r="CS82" s="717"/>
      <c r="CT82" s="717"/>
      <c r="CU82" s="717"/>
      <c r="CV82" s="717"/>
      <c r="CW82" s="717"/>
      <c r="CX82" s="717"/>
      <c r="CY82" s="717"/>
      <c r="CZ82" s="717"/>
      <c r="DA82" s="717"/>
      <c r="DB82" s="717"/>
      <c r="DC82" s="717"/>
      <c r="DD82" s="717"/>
      <c r="DE82" s="717"/>
      <c r="DF82" s="717"/>
      <c r="DG82" s="717"/>
      <c r="DH82" s="717"/>
      <c r="DI82" s="717"/>
      <c r="DJ82" s="717"/>
      <c r="DK82" s="717"/>
      <c r="DL82" s="717"/>
      <c r="DM82" s="717"/>
      <c r="DO82" s="731"/>
      <c r="DP82" s="731"/>
    </row>
    <row r="83" spans="54:120">
      <c r="BB83" s="717"/>
      <c r="BC83" s="995"/>
      <c r="BD83" s="717"/>
      <c r="BE83" s="717"/>
      <c r="BF83" s="717"/>
      <c r="BG83" s="717"/>
      <c r="BH83" s="717"/>
      <c r="BI83" s="717"/>
      <c r="BJ83" s="717"/>
      <c r="BK83" s="717"/>
      <c r="BL83" s="717"/>
      <c r="BM83" s="717"/>
      <c r="BN83" s="717"/>
      <c r="BO83" s="717"/>
      <c r="BP83" s="717"/>
      <c r="BQ83" s="717"/>
      <c r="BR83" s="717"/>
      <c r="BS83" s="717"/>
      <c r="BT83" s="717"/>
      <c r="BU83" s="717"/>
      <c r="BV83" s="717"/>
      <c r="BW83" s="717"/>
      <c r="BX83" s="717"/>
      <c r="BY83" s="717"/>
      <c r="BZ83" s="717"/>
      <c r="CA83" s="717"/>
      <c r="CB83" s="717"/>
      <c r="CC83" s="717"/>
      <c r="CD83" s="717"/>
      <c r="CE83" s="717"/>
      <c r="CF83" s="717"/>
      <c r="CG83" s="717"/>
      <c r="CH83" s="717"/>
      <c r="CI83" s="717"/>
      <c r="CJ83" s="717"/>
      <c r="CK83" s="717"/>
      <c r="CL83" s="717"/>
      <c r="CM83" s="717"/>
      <c r="CN83" s="717"/>
      <c r="CO83" s="717"/>
      <c r="CP83" s="717"/>
      <c r="CQ83" s="717"/>
      <c r="CR83" s="717"/>
      <c r="CS83" s="717"/>
      <c r="CT83" s="717"/>
      <c r="CU83" s="717"/>
      <c r="CV83" s="717"/>
      <c r="CW83" s="717"/>
      <c r="CX83" s="717"/>
      <c r="CY83" s="717"/>
      <c r="CZ83" s="717"/>
      <c r="DA83" s="717"/>
      <c r="DB83" s="717"/>
      <c r="DC83" s="717"/>
      <c r="DD83" s="717"/>
      <c r="DE83" s="717"/>
      <c r="DF83" s="717"/>
      <c r="DG83" s="717"/>
      <c r="DH83" s="717"/>
      <c r="DI83" s="717"/>
      <c r="DJ83" s="717"/>
      <c r="DK83" s="717"/>
      <c r="DL83" s="717"/>
      <c r="DM83" s="717"/>
      <c r="DO83" s="731"/>
      <c r="DP83" s="731"/>
    </row>
    <row r="84" spans="54:120">
      <c r="BB84" s="717"/>
      <c r="BC84" s="995"/>
      <c r="BD84" s="717"/>
      <c r="BE84" s="717"/>
      <c r="BF84" s="717"/>
      <c r="BG84" s="717"/>
      <c r="BH84" s="717"/>
      <c r="BI84" s="717"/>
      <c r="BJ84" s="717"/>
      <c r="BK84" s="717"/>
      <c r="BL84" s="717"/>
      <c r="BM84" s="717"/>
      <c r="BN84" s="717"/>
      <c r="BO84" s="717"/>
      <c r="BP84" s="717"/>
      <c r="BQ84" s="717"/>
      <c r="BR84" s="717"/>
      <c r="BS84" s="717"/>
      <c r="BT84" s="717"/>
      <c r="BU84" s="717"/>
      <c r="BV84" s="717"/>
      <c r="BW84" s="717"/>
      <c r="BX84" s="717"/>
      <c r="BY84" s="717"/>
      <c r="BZ84" s="717"/>
      <c r="CA84" s="717"/>
      <c r="CB84" s="717"/>
      <c r="CC84" s="717"/>
      <c r="CD84" s="717"/>
      <c r="CE84" s="717"/>
      <c r="CF84" s="717"/>
      <c r="CG84" s="717"/>
      <c r="CH84" s="717"/>
      <c r="CI84" s="717"/>
      <c r="CJ84" s="717"/>
      <c r="CK84" s="717"/>
      <c r="CL84" s="717"/>
      <c r="CM84" s="717"/>
      <c r="CN84" s="717"/>
      <c r="CO84" s="717"/>
      <c r="CP84" s="717"/>
      <c r="CQ84" s="717"/>
      <c r="CR84" s="717"/>
      <c r="CS84" s="717"/>
      <c r="CT84" s="717"/>
      <c r="CU84" s="717"/>
      <c r="CV84" s="717"/>
      <c r="CW84" s="717"/>
      <c r="CX84" s="717"/>
      <c r="CY84" s="717"/>
      <c r="CZ84" s="717"/>
      <c r="DA84" s="717"/>
      <c r="DB84" s="717"/>
      <c r="DC84" s="717"/>
      <c r="DD84" s="717"/>
      <c r="DE84" s="717"/>
      <c r="DF84" s="717"/>
      <c r="DG84" s="717"/>
      <c r="DH84" s="717"/>
      <c r="DI84" s="717"/>
      <c r="DJ84" s="717"/>
      <c r="DK84" s="717"/>
      <c r="DL84" s="717"/>
      <c r="DM84" s="717"/>
      <c r="DO84" s="731"/>
      <c r="DP84" s="731"/>
    </row>
    <row r="85" spans="54:120">
      <c r="BB85" s="717"/>
      <c r="BC85" s="995"/>
      <c r="BD85" s="717"/>
      <c r="BE85" s="717"/>
      <c r="BF85" s="717"/>
      <c r="BG85" s="717"/>
      <c r="BH85" s="717"/>
      <c r="BI85" s="717"/>
      <c r="BJ85" s="717"/>
      <c r="BK85" s="717"/>
      <c r="BL85" s="717"/>
      <c r="BM85" s="717"/>
      <c r="BN85" s="717"/>
      <c r="BO85" s="717"/>
      <c r="BP85" s="717"/>
      <c r="BQ85" s="717"/>
      <c r="BR85" s="717"/>
      <c r="BS85" s="717"/>
      <c r="BT85" s="717"/>
      <c r="BU85" s="717"/>
      <c r="BV85" s="717"/>
      <c r="BW85" s="717"/>
      <c r="BX85" s="717"/>
      <c r="BY85" s="717"/>
      <c r="BZ85" s="717"/>
      <c r="CA85" s="717"/>
      <c r="CB85" s="717"/>
      <c r="CC85" s="717"/>
      <c r="CD85" s="717"/>
      <c r="CE85" s="717"/>
      <c r="CF85" s="717"/>
      <c r="CG85" s="717"/>
      <c r="CH85" s="717"/>
      <c r="CI85" s="717"/>
      <c r="CJ85" s="717"/>
      <c r="CK85" s="717"/>
      <c r="CL85" s="717"/>
      <c r="CM85" s="717"/>
      <c r="CN85" s="717"/>
      <c r="CO85" s="717"/>
      <c r="CP85" s="717"/>
      <c r="CQ85" s="717"/>
      <c r="CR85" s="717"/>
      <c r="CS85" s="717"/>
      <c r="CT85" s="717"/>
      <c r="CU85" s="717"/>
      <c r="CV85" s="717"/>
      <c r="CW85" s="717"/>
      <c r="CX85" s="717"/>
      <c r="CY85" s="717"/>
      <c r="CZ85" s="717"/>
      <c r="DA85" s="717"/>
      <c r="DB85" s="717"/>
      <c r="DC85" s="717"/>
      <c r="DD85" s="717"/>
      <c r="DE85" s="717"/>
      <c r="DF85" s="717"/>
      <c r="DG85" s="717"/>
      <c r="DH85" s="717"/>
      <c r="DI85" s="717"/>
      <c r="DJ85" s="717"/>
      <c r="DK85" s="717"/>
      <c r="DL85" s="717"/>
      <c r="DM85" s="717"/>
      <c r="DO85" s="731"/>
      <c r="DP85" s="731"/>
    </row>
    <row r="86" spans="54:120">
      <c r="BB86" s="717"/>
      <c r="BC86" s="995"/>
      <c r="BD86" s="717"/>
      <c r="BE86" s="717"/>
      <c r="BF86" s="717"/>
      <c r="BG86" s="717"/>
      <c r="BH86" s="717"/>
      <c r="BI86" s="717"/>
      <c r="BJ86" s="717"/>
      <c r="BK86" s="717"/>
      <c r="BL86" s="717"/>
      <c r="BM86" s="717"/>
      <c r="BN86" s="717"/>
      <c r="BO86" s="717"/>
      <c r="BP86" s="717"/>
      <c r="BQ86" s="717"/>
      <c r="BR86" s="717"/>
      <c r="BS86" s="717"/>
      <c r="BT86" s="717"/>
      <c r="BU86" s="717"/>
      <c r="BV86" s="717"/>
      <c r="BW86" s="717"/>
      <c r="BX86" s="717"/>
      <c r="BY86" s="717"/>
      <c r="BZ86" s="717"/>
      <c r="CA86" s="717"/>
      <c r="CB86" s="717"/>
      <c r="CC86" s="717"/>
      <c r="CD86" s="717"/>
      <c r="CE86" s="717"/>
      <c r="CF86" s="717"/>
      <c r="CG86" s="717"/>
      <c r="CH86" s="717"/>
      <c r="CI86" s="717"/>
      <c r="CJ86" s="717"/>
      <c r="CK86" s="717"/>
      <c r="CL86" s="717"/>
      <c r="CM86" s="717"/>
      <c r="CN86" s="717"/>
      <c r="CO86" s="717"/>
      <c r="CP86" s="717"/>
      <c r="CQ86" s="717"/>
      <c r="CR86" s="717"/>
      <c r="CS86" s="717"/>
      <c r="CT86" s="717"/>
      <c r="CU86" s="717"/>
      <c r="CV86" s="717"/>
      <c r="CW86" s="717"/>
      <c r="CX86" s="717"/>
      <c r="CY86" s="717"/>
      <c r="CZ86" s="717"/>
      <c r="DA86" s="717"/>
      <c r="DB86" s="717"/>
      <c r="DC86" s="717"/>
      <c r="DD86" s="717"/>
      <c r="DE86" s="717"/>
      <c r="DF86" s="717"/>
      <c r="DG86" s="717"/>
      <c r="DH86" s="717"/>
      <c r="DI86" s="717"/>
      <c r="DJ86" s="717"/>
      <c r="DK86" s="717"/>
      <c r="DL86" s="717"/>
      <c r="DM86" s="717"/>
      <c r="DO86" s="731"/>
      <c r="DP86" s="731"/>
    </row>
    <row r="87" spans="54:120">
      <c r="BB87" s="717"/>
      <c r="BC87" s="995"/>
      <c r="BD87" s="717"/>
      <c r="BE87" s="717"/>
      <c r="BF87" s="717"/>
      <c r="BG87" s="717"/>
      <c r="BH87" s="717"/>
      <c r="BI87" s="717"/>
      <c r="BJ87" s="717"/>
      <c r="BK87" s="717"/>
      <c r="BL87" s="717"/>
      <c r="BM87" s="717"/>
      <c r="BN87" s="717"/>
      <c r="BO87" s="717"/>
      <c r="BP87" s="717"/>
      <c r="BQ87" s="717"/>
      <c r="BR87" s="717"/>
      <c r="BS87" s="717"/>
      <c r="BT87" s="717"/>
      <c r="BU87" s="717"/>
      <c r="BV87" s="717"/>
      <c r="BW87" s="717"/>
      <c r="BX87" s="717"/>
      <c r="BY87" s="717"/>
      <c r="BZ87" s="717"/>
      <c r="CA87" s="717"/>
      <c r="CB87" s="717"/>
      <c r="CC87" s="717"/>
      <c r="CD87" s="717"/>
      <c r="CE87" s="717"/>
      <c r="CF87" s="717"/>
      <c r="CG87" s="717"/>
      <c r="CH87" s="717"/>
      <c r="CI87" s="717"/>
      <c r="CJ87" s="717"/>
      <c r="CK87" s="717"/>
      <c r="CL87" s="717"/>
      <c r="CM87" s="717"/>
      <c r="CN87" s="717"/>
      <c r="CO87" s="717"/>
      <c r="CP87" s="717"/>
      <c r="CQ87" s="717"/>
      <c r="CR87" s="717"/>
      <c r="CS87" s="717"/>
      <c r="CT87" s="717"/>
      <c r="CU87" s="717"/>
      <c r="CV87" s="717"/>
      <c r="CW87" s="717"/>
      <c r="CX87" s="717"/>
      <c r="CY87" s="717"/>
      <c r="CZ87" s="717"/>
      <c r="DA87" s="717"/>
      <c r="DB87" s="717"/>
      <c r="DC87" s="717"/>
      <c r="DD87" s="717"/>
      <c r="DE87" s="717"/>
      <c r="DF87" s="717"/>
      <c r="DG87" s="717"/>
      <c r="DH87" s="717"/>
      <c r="DI87" s="717"/>
      <c r="DJ87" s="717"/>
      <c r="DK87" s="717"/>
      <c r="DL87" s="717"/>
      <c r="DM87" s="717"/>
      <c r="DO87" s="731"/>
      <c r="DP87" s="731"/>
    </row>
    <row r="88" spans="54:120">
      <c r="BB88" s="717"/>
      <c r="BC88" s="995"/>
      <c r="BD88" s="717"/>
      <c r="BE88" s="717"/>
      <c r="BF88" s="717"/>
      <c r="BG88" s="717"/>
      <c r="BH88" s="717"/>
      <c r="BI88" s="717"/>
      <c r="BJ88" s="717"/>
      <c r="BK88" s="717"/>
      <c r="BL88" s="717"/>
      <c r="BM88" s="717"/>
      <c r="BN88" s="717"/>
      <c r="BO88" s="717"/>
      <c r="BP88" s="717"/>
      <c r="BQ88" s="717"/>
      <c r="BR88" s="717"/>
      <c r="BS88" s="717"/>
      <c r="BT88" s="717"/>
      <c r="BU88" s="717"/>
      <c r="BV88" s="717"/>
      <c r="BW88" s="717"/>
      <c r="BX88" s="717"/>
      <c r="BY88" s="717"/>
      <c r="BZ88" s="717"/>
      <c r="CA88" s="717"/>
      <c r="CB88" s="717"/>
      <c r="CC88" s="717"/>
      <c r="CD88" s="717"/>
      <c r="CE88" s="717"/>
      <c r="CF88" s="717"/>
      <c r="CG88" s="717"/>
      <c r="CH88" s="717"/>
      <c r="CI88" s="717"/>
      <c r="CJ88" s="717"/>
      <c r="CK88" s="717"/>
      <c r="CL88" s="717"/>
      <c r="CM88" s="717"/>
      <c r="CN88" s="717"/>
      <c r="CO88" s="717"/>
      <c r="CP88" s="717"/>
      <c r="CQ88" s="717"/>
      <c r="CR88" s="717"/>
      <c r="CS88" s="717"/>
      <c r="CT88" s="717"/>
      <c r="CU88" s="717"/>
      <c r="CV88" s="717"/>
      <c r="CW88" s="717"/>
      <c r="CX88" s="717"/>
      <c r="CY88" s="717"/>
      <c r="CZ88" s="717"/>
      <c r="DA88" s="717"/>
      <c r="DB88" s="717"/>
      <c r="DC88" s="717"/>
      <c r="DD88" s="717"/>
      <c r="DE88" s="717"/>
      <c r="DF88" s="717"/>
      <c r="DG88" s="717"/>
      <c r="DH88" s="717"/>
      <c r="DI88" s="717"/>
      <c r="DJ88" s="717"/>
      <c r="DK88" s="717"/>
      <c r="DL88" s="717"/>
      <c r="DM88" s="717"/>
      <c r="DO88" s="731"/>
      <c r="DP88" s="731"/>
    </row>
    <row r="89" spans="54:120">
      <c r="BB89" s="717"/>
      <c r="BC89" s="995"/>
      <c r="BD89" s="717"/>
      <c r="BE89" s="717"/>
      <c r="BF89" s="717"/>
      <c r="BG89" s="717"/>
      <c r="BH89" s="717"/>
      <c r="BI89" s="717"/>
      <c r="BJ89" s="717"/>
      <c r="BK89" s="717"/>
      <c r="BL89" s="717"/>
      <c r="BM89" s="717"/>
      <c r="BN89" s="717"/>
      <c r="BO89" s="717"/>
      <c r="BP89" s="717"/>
      <c r="BQ89" s="717"/>
      <c r="BR89" s="717"/>
      <c r="BS89" s="717"/>
      <c r="BT89" s="717"/>
      <c r="BU89" s="717"/>
      <c r="BV89" s="717"/>
      <c r="BW89" s="717"/>
      <c r="BX89" s="717"/>
      <c r="BY89" s="717"/>
      <c r="BZ89" s="717"/>
      <c r="CA89" s="717"/>
      <c r="CB89" s="717"/>
      <c r="CC89" s="717"/>
      <c r="CD89" s="717"/>
      <c r="CE89" s="717"/>
      <c r="CF89" s="717"/>
      <c r="CG89" s="717"/>
      <c r="CH89" s="717"/>
      <c r="CI89" s="717"/>
      <c r="CJ89" s="717"/>
      <c r="CK89" s="717"/>
      <c r="CL89" s="717"/>
      <c r="CM89" s="717"/>
      <c r="CN89" s="717"/>
      <c r="CO89" s="717"/>
      <c r="CP89" s="717"/>
      <c r="CQ89" s="717"/>
      <c r="CR89" s="717"/>
      <c r="CS89" s="717"/>
      <c r="CT89" s="717"/>
      <c r="CU89" s="717"/>
      <c r="CV89" s="717"/>
      <c r="CW89" s="717"/>
      <c r="CX89" s="717"/>
      <c r="CY89" s="717"/>
      <c r="CZ89" s="717"/>
      <c r="DA89" s="717"/>
      <c r="DB89" s="717"/>
      <c r="DC89" s="717"/>
      <c r="DD89" s="717"/>
      <c r="DE89" s="717"/>
      <c r="DF89" s="717"/>
      <c r="DG89" s="717"/>
      <c r="DH89" s="717"/>
      <c r="DI89" s="717"/>
      <c r="DJ89" s="717"/>
      <c r="DK89" s="717"/>
      <c r="DL89" s="717"/>
      <c r="DM89" s="717"/>
      <c r="DO89" s="731"/>
      <c r="DP89" s="731"/>
    </row>
    <row r="90" spans="54:120">
      <c r="BB90" s="717"/>
      <c r="BC90" s="995"/>
      <c r="BD90" s="717"/>
      <c r="BE90" s="717"/>
      <c r="BF90" s="717"/>
      <c r="BG90" s="717"/>
      <c r="BH90" s="717"/>
      <c r="BI90" s="717"/>
      <c r="BJ90" s="717"/>
      <c r="BK90" s="717"/>
      <c r="BL90" s="717"/>
      <c r="BM90" s="717"/>
      <c r="BN90" s="717"/>
      <c r="BO90" s="717"/>
      <c r="BP90" s="717"/>
      <c r="BQ90" s="717"/>
      <c r="BR90" s="717"/>
      <c r="BS90" s="717"/>
      <c r="BT90" s="717"/>
      <c r="BU90" s="717"/>
      <c r="BV90" s="717"/>
      <c r="BW90" s="717"/>
      <c r="BX90" s="717"/>
      <c r="BY90" s="717"/>
      <c r="BZ90" s="717"/>
      <c r="CA90" s="717"/>
      <c r="CB90" s="717"/>
      <c r="CC90" s="717"/>
      <c r="CD90" s="717"/>
      <c r="CE90" s="717"/>
      <c r="CF90" s="717"/>
      <c r="CG90" s="717"/>
      <c r="CH90" s="717"/>
      <c r="CI90" s="717"/>
      <c r="CJ90" s="717"/>
      <c r="CK90" s="717"/>
      <c r="CL90" s="717"/>
      <c r="CM90" s="717"/>
      <c r="CN90" s="717"/>
      <c r="CO90" s="717"/>
      <c r="CP90" s="717"/>
      <c r="CQ90" s="717"/>
      <c r="CR90" s="717"/>
      <c r="CS90" s="717"/>
      <c r="CT90" s="717"/>
      <c r="CU90" s="717"/>
      <c r="CV90" s="717"/>
      <c r="CW90" s="717"/>
      <c r="CX90" s="717"/>
      <c r="CY90" s="717"/>
      <c r="CZ90" s="717"/>
      <c r="DA90" s="717"/>
      <c r="DB90" s="717"/>
      <c r="DC90" s="717"/>
      <c r="DD90" s="717"/>
      <c r="DE90" s="717"/>
      <c r="DF90" s="717"/>
      <c r="DG90" s="717"/>
      <c r="DH90" s="717"/>
      <c r="DI90" s="717"/>
      <c r="DJ90" s="717"/>
      <c r="DK90" s="717"/>
      <c r="DL90" s="717"/>
      <c r="DM90" s="717"/>
      <c r="DO90" s="731"/>
      <c r="DP90" s="731"/>
    </row>
    <row r="91" spans="54:120">
      <c r="BB91" s="717"/>
      <c r="BC91" s="995"/>
      <c r="BD91" s="717"/>
      <c r="BE91" s="717"/>
      <c r="BF91" s="717"/>
      <c r="BG91" s="717"/>
      <c r="BH91" s="717"/>
      <c r="BI91" s="717"/>
      <c r="BJ91" s="717"/>
      <c r="BK91" s="717"/>
      <c r="BL91" s="717"/>
      <c r="BM91" s="717"/>
      <c r="BN91" s="717"/>
      <c r="BO91" s="717"/>
      <c r="BP91" s="717"/>
      <c r="BQ91" s="717"/>
      <c r="BR91" s="717"/>
      <c r="BS91" s="717"/>
      <c r="BT91" s="717"/>
      <c r="BU91" s="717"/>
      <c r="BV91" s="717"/>
      <c r="BW91" s="717"/>
      <c r="BX91" s="717"/>
      <c r="BY91" s="717"/>
      <c r="BZ91" s="717"/>
      <c r="CA91" s="717"/>
      <c r="CB91" s="717"/>
      <c r="CC91" s="717"/>
      <c r="CD91" s="717"/>
      <c r="CE91" s="717"/>
      <c r="CF91" s="717"/>
      <c r="CG91" s="717"/>
      <c r="CH91" s="717"/>
      <c r="CI91" s="717"/>
      <c r="CJ91" s="717"/>
      <c r="CK91" s="717"/>
      <c r="CL91" s="717"/>
      <c r="CM91" s="717"/>
      <c r="CN91" s="717"/>
      <c r="CO91" s="717"/>
      <c r="CP91" s="717"/>
      <c r="CQ91" s="717"/>
      <c r="CR91" s="717"/>
      <c r="CS91" s="717"/>
      <c r="CT91" s="717"/>
      <c r="CU91" s="717"/>
      <c r="CV91" s="717"/>
      <c r="CW91" s="717"/>
      <c r="CX91" s="717"/>
      <c r="CY91" s="717"/>
      <c r="CZ91" s="717"/>
      <c r="DA91" s="717"/>
      <c r="DB91" s="717"/>
      <c r="DC91" s="717"/>
      <c r="DD91" s="717"/>
      <c r="DE91" s="717"/>
      <c r="DF91" s="717"/>
      <c r="DG91" s="717"/>
      <c r="DH91" s="717"/>
      <c r="DI91" s="717"/>
      <c r="DJ91" s="717"/>
      <c r="DK91" s="717"/>
      <c r="DL91" s="717"/>
      <c r="DM91" s="717"/>
      <c r="DO91" s="731"/>
      <c r="DP91" s="731"/>
    </row>
    <row r="92" spans="54:120">
      <c r="BB92" s="717"/>
      <c r="BC92" s="995"/>
      <c r="BD92" s="717"/>
      <c r="BE92" s="717"/>
      <c r="BF92" s="717"/>
      <c r="BG92" s="717"/>
      <c r="BH92" s="717"/>
      <c r="BI92" s="717"/>
      <c r="BJ92" s="717"/>
      <c r="BK92" s="717"/>
      <c r="BL92" s="717"/>
      <c r="BM92" s="717"/>
      <c r="BN92" s="717"/>
      <c r="BO92" s="717"/>
      <c r="BP92" s="717"/>
      <c r="BQ92" s="717"/>
      <c r="BR92" s="717"/>
      <c r="BS92" s="717"/>
      <c r="BT92" s="717"/>
      <c r="BU92" s="717"/>
      <c r="BV92" s="717"/>
      <c r="BW92" s="717"/>
      <c r="BX92" s="717"/>
      <c r="BY92" s="717"/>
      <c r="BZ92" s="717"/>
      <c r="CA92" s="717"/>
      <c r="CB92" s="717"/>
      <c r="CC92" s="717"/>
      <c r="CD92" s="717"/>
      <c r="CE92" s="717"/>
      <c r="CF92" s="717"/>
      <c r="CG92" s="717"/>
      <c r="CH92" s="717"/>
      <c r="CI92" s="717"/>
      <c r="CJ92" s="717"/>
      <c r="CK92" s="717"/>
      <c r="CL92" s="717"/>
      <c r="CM92" s="717"/>
      <c r="CN92" s="717"/>
      <c r="CO92" s="717"/>
      <c r="CP92" s="717"/>
      <c r="CQ92" s="717"/>
      <c r="CR92" s="717"/>
      <c r="CS92" s="717"/>
      <c r="CT92" s="717"/>
      <c r="CU92" s="717"/>
      <c r="CV92" s="717"/>
      <c r="CW92" s="717"/>
      <c r="CX92" s="717"/>
      <c r="CY92" s="717"/>
      <c r="CZ92" s="717"/>
      <c r="DA92" s="717"/>
      <c r="DB92" s="717"/>
      <c r="DC92" s="717"/>
      <c r="DD92" s="717"/>
      <c r="DE92" s="717"/>
      <c r="DF92" s="717"/>
      <c r="DG92" s="717"/>
      <c r="DH92" s="717"/>
      <c r="DI92" s="717"/>
      <c r="DJ92" s="717"/>
      <c r="DK92" s="717"/>
      <c r="DL92" s="717"/>
      <c r="DM92" s="717"/>
      <c r="DO92" s="731"/>
      <c r="DP92" s="731"/>
    </row>
    <row r="93" spans="54:120">
      <c r="BB93" s="717"/>
      <c r="BC93" s="995"/>
      <c r="BD93" s="717"/>
      <c r="BE93" s="717"/>
      <c r="BF93" s="717"/>
      <c r="BG93" s="717"/>
      <c r="BH93" s="717"/>
      <c r="BI93" s="717"/>
      <c r="BJ93" s="717"/>
      <c r="BK93" s="717"/>
      <c r="BL93" s="717"/>
      <c r="BM93" s="717"/>
      <c r="BN93" s="717"/>
      <c r="BO93" s="717"/>
      <c r="BP93" s="717"/>
      <c r="BQ93" s="717"/>
      <c r="BR93" s="717"/>
      <c r="BS93" s="717"/>
      <c r="BT93" s="717"/>
      <c r="BU93" s="717"/>
      <c r="BV93" s="717"/>
      <c r="BW93" s="717"/>
      <c r="BX93" s="717"/>
      <c r="BY93" s="717"/>
      <c r="BZ93" s="717"/>
      <c r="CA93" s="717"/>
      <c r="CB93" s="717"/>
      <c r="CC93" s="717"/>
      <c r="CD93" s="717"/>
      <c r="CE93" s="717"/>
      <c r="CF93" s="717"/>
      <c r="CG93" s="717"/>
      <c r="CH93" s="717"/>
      <c r="CI93" s="717"/>
      <c r="CJ93" s="717"/>
      <c r="CK93" s="717"/>
      <c r="CL93" s="717"/>
      <c r="CM93" s="717"/>
      <c r="CN93" s="717"/>
      <c r="CO93" s="717"/>
      <c r="CP93" s="717"/>
      <c r="CQ93" s="717"/>
      <c r="CR93" s="717"/>
      <c r="CS93" s="717"/>
      <c r="CT93" s="717"/>
      <c r="CU93" s="717"/>
      <c r="CV93" s="717"/>
      <c r="CW93" s="717"/>
      <c r="CX93" s="717"/>
      <c r="CY93" s="717"/>
      <c r="CZ93" s="717"/>
      <c r="DA93" s="717"/>
      <c r="DB93" s="717"/>
      <c r="DC93" s="717"/>
      <c r="DD93" s="717"/>
      <c r="DE93" s="717"/>
      <c r="DF93" s="717"/>
      <c r="DG93" s="717"/>
      <c r="DH93" s="717"/>
      <c r="DI93" s="717"/>
      <c r="DJ93" s="717"/>
      <c r="DK93" s="717"/>
      <c r="DL93" s="717"/>
      <c r="DM93" s="717"/>
      <c r="DO93" s="731"/>
      <c r="DP93" s="731"/>
    </row>
    <row r="94" spans="54:120">
      <c r="BB94" s="717"/>
      <c r="BC94" s="995"/>
      <c r="BD94" s="717"/>
      <c r="BE94" s="717"/>
      <c r="BF94" s="717"/>
      <c r="BG94" s="717"/>
      <c r="BH94" s="717"/>
      <c r="BI94" s="717"/>
      <c r="BJ94" s="717"/>
      <c r="BK94" s="717"/>
      <c r="BL94" s="717"/>
      <c r="BM94" s="717"/>
      <c r="BN94" s="717"/>
      <c r="BO94" s="717"/>
      <c r="BP94" s="717"/>
      <c r="BQ94" s="717"/>
      <c r="BR94" s="717"/>
      <c r="BS94" s="717"/>
      <c r="BT94" s="717"/>
      <c r="BU94" s="717"/>
      <c r="BV94" s="717"/>
      <c r="BW94" s="717"/>
      <c r="BX94" s="717"/>
      <c r="BY94" s="717"/>
      <c r="BZ94" s="717"/>
      <c r="CA94" s="717"/>
      <c r="CB94" s="717"/>
      <c r="CC94" s="717"/>
      <c r="CD94" s="717"/>
      <c r="CE94" s="717"/>
      <c r="CF94" s="717"/>
      <c r="CG94" s="717"/>
      <c r="CH94" s="717"/>
      <c r="CI94" s="717"/>
      <c r="CJ94" s="717"/>
      <c r="CK94" s="717"/>
      <c r="CL94" s="717"/>
      <c r="CM94" s="717"/>
      <c r="CN94" s="717"/>
      <c r="CO94" s="717"/>
      <c r="CP94" s="717"/>
      <c r="CQ94" s="717"/>
      <c r="CR94" s="717"/>
      <c r="CS94" s="717"/>
      <c r="CT94" s="717"/>
      <c r="CU94" s="717"/>
      <c r="CV94" s="717"/>
      <c r="CW94" s="717"/>
      <c r="CX94" s="717"/>
      <c r="CY94" s="717"/>
      <c r="CZ94" s="717"/>
      <c r="DA94" s="717"/>
      <c r="DB94" s="717"/>
      <c r="DC94" s="717"/>
      <c r="DD94" s="717"/>
      <c r="DE94" s="717"/>
      <c r="DF94" s="717"/>
      <c r="DG94" s="717"/>
      <c r="DH94" s="717"/>
      <c r="DI94" s="717"/>
      <c r="DJ94" s="717"/>
      <c r="DK94" s="717"/>
      <c r="DL94" s="717"/>
      <c r="DM94" s="717"/>
      <c r="DO94" s="731"/>
      <c r="DP94" s="731"/>
    </row>
    <row r="95" spans="54:120">
      <c r="BB95" s="717"/>
      <c r="BC95" s="995"/>
      <c r="BD95" s="717"/>
      <c r="BE95" s="717"/>
      <c r="BF95" s="717"/>
      <c r="BG95" s="717"/>
      <c r="BH95" s="717"/>
      <c r="BI95" s="717"/>
      <c r="BJ95" s="717"/>
      <c r="BK95" s="717"/>
      <c r="BL95" s="717"/>
      <c r="BM95" s="717"/>
      <c r="BN95" s="717"/>
      <c r="BO95" s="717"/>
      <c r="BP95" s="717"/>
      <c r="BQ95" s="717"/>
      <c r="BR95" s="717"/>
      <c r="BS95" s="717"/>
      <c r="BT95" s="717"/>
      <c r="BU95" s="717"/>
      <c r="BV95" s="717"/>
      <c r="BW95" s="717"/>
      <c r="BX95" s="717"/>
      <c r="BY95" s="717"/>
      <c r="BZ95" s="717"/>
      <c r="CA95" s="717"/>
      <c r="CB95" s="717"/>
      <c r="CC95" s="717"/>
      <c r="CD95" s="717"/>
      <c r="CE95" s="717"/>
      <c r="CF95" s="717"/>
      <c r="CG95" s="717"/>
      <c r="CH95" s="717"/>
      <c r="CI95" s="717"/>
      <c r="CJ95" s="717"/>
      <c r="CK95" s="717"/>
      <c r="CL95" s="717"/>
      <c r="CM95" s="717"/>
      <c r="CN95" s="717"/>
      <c r="CO95" s="717"/>
      <c r="CP95" s="717"/>
      <c r="CQ95" s="717"/>
      <c r="CR95" s="717"/>
      <c r="CS95" s="717"/>
      <c r="CT95" s="717"/>
      <c r="CU95" s="717"/>
      <c r="CV95" s="717"/>
      <c r="CW95" s="717"/>
      <c r="CX95" s="717"/>
      <c r="CY95" s="717"/>
      <c r="CZ95" s="717"/>
      <c r="DA95" s="717"/>
      <c r="DB95" s="717"/>
      <c r="DC95" s="717"/>
      <c r="DD95" s="717"/>
      <c r="DE95" s="717"/>
      <c r="DF95" s="717"/>
      <c r="DG95" s="717"/>
      <c r="DH95" s="717"/>
      <c r="DI95" s="717"/>
      <c r="DJ95" s="717"/>
      <c r="DK95" s="717"/>
      <c r="DL95" s="717"/>
      <c r="DM95" s="717"/>
      <c r="DO95" s="731"/>
      <c r="DP95" s="731"/>
    </row>
    <row r="96" spans="54:120">
      <c r="BB96" s="717"/>
      <c r="BC96" s="995"/>
      <c r="BD96" s="717"/>
      <c r="BE96" s="717"/>
      <c r="BF96" s="717"/>
      <c r="BG96" s="717"/>
      <c r="BH96" s="717"/>
      <c r="BI96" s="717"/>
      <c r="BJ96" s="717"/>
      <c r="BK96" s="717"/>
      <c r="BL96" s="717"/>
      <c r="BM96" s="717"/>
      <c r="BN96" s="717"/>
      <c r="BO96" s="717"/>
      <c r="BP96" s="717"/>
      <c r="BQ96" s="717"/>
      <c r="BR96" s="717"/>
      <c r="BS96" s="717"/>
      <c r="BT96" s="717"/>
      <c r="BU96" s="717"/>
      <c r="BV96" s="717"/>
      <c r="BW96" s="717"/>
      <c r="BX96" s="717"/>
      <c r="BY96" s="717"/>
      <c r="BZ96" s="717"/>
      <c r="CA96" s="717"/>
      <c r="CB96" s="717"/>
      <c r="CC96" s="717"/>
      <c r="CD96" s="717"/>
      <c r="CE96" s="717"/>
      <c r="CF96" s="717"/>
      <c r="CG96" s="717"/>
      <c r="CH96" s="717"/>
      <c r="CI96" s="717"/>
      <c r="CJ96" s="717"/>
      <c r="CK96" s="717"/>
      <c r="CL96" s="717"/>
      <c r="CM96" s="717"/>
      <c r="CN96" s="717"/>
      <c r="CO96" s="717"/>
      <c r="CP96" s="717"/>
      <c r="CQ96" s="717"/>
      <c r="CR96" s="717"/>
      <c r="CS96" s="717"/>
      <c r="CT96" s="717"/>
      <c r="CU96" s="717"/>
      <c r="CV96" s="717"/>
      <c r="CW96" s="717"/>
      <c r="CX96" s="717"/>
      <c r="CY96" s="717"/>
      <c r="CZ96" s="717"/>
      <c r="DA96" s="717"/>
      <c r="DB96" s="717"/>
      <c r="DC96" s="717"/>
      <c r="DD96" s="717"/>
      <c r="DE96" s="717"/>
      <c r="DF96" s="717"/>
      <c r="DG96" s="717"/>
      <c r="DH96" s="717"/>
      <c r="DI96" s="717"/>
      <c r="DJ96" s="717"/>
      <c r="DK96" s="717"/>
      <c r="DL96" s="717"/>
      <c r="DM96" s="717"/>
      <c r="DO96" s="731"/>
      <c r="DP96" s="731"/>
    </row>
    <row r="97" spans="54:120">
      <c r="BB97" s="717"/>
      <c r="BC97" s="995"/>
      <c r="BD97" s="717"/>
      <c r="BE97" s="717"/>
      <c r="BF97" s="717"/>
      <c r="BG97" s="717"/>
      <c r="BH97" s="717"/>
      <c r="BI97" s="717"/>
      <c r="BJ97" s="717"/>
      <c r="BK97" s="717"/>
      <c r="BL97" s="717"/>
      <c r="BM97" s="717"/>
      <c r="BN97" s="717"/>
      <c r="BO97" s="717"/>
      <c r="BP97" s="717"/>
      <c r="BQ97" s="717"/>
      <c r="BR97" s="717"/>
      <c r="BS97" s="717"/>
      <c r="BT97" s="717"/>
      <c r="BU97" s="717"/>
      <c r="BV97" s="717"/>
      <c r="BW97" s="717"/>
      <c r="BX97" s="717"/>
      <c r="BY97" s="717"/>
      <c r="BZ97" s="717"/>
      <c r="CA97" s="717"/>
      <c r="CB97" s="717"/>
      <c r="CC97" s="717"/>
      <c r="CD97" s="717"/>
      <c r="CE97" s="717"/>
      <c r="CF97" s="717"/>
      <c r="CG97" s="717"/>
      <c r="CH97" s="717"/>
      <c r="CI97" s="717"/>
      <c r="CJ97" s="717"/>
      <c r="CK97" s="717"/>
      <c r="CL97" s="717"/>
      <c r="CM97" s="717"/>
      <c r="CN97" s="717"/>
      <c r="CO97" s="717"/>
      <c r="CP97" s="717"/>
      <c r="CQ97" s="717"/>
      <c r="CR97" s="717"/>
      <c r="CS97" s="717"/>
      <c r="CT97" s="717"/>
      <c r="CU97" s="717"/>
      <c r="CV97" s="717"/>
      <c r="CW97" s="717"/>
      <c r="CX97" s="717"/>
      <c r="CY97" s="717"/>
      <c r="CZ97" s="717"/>
      <c r="DA97" s="717"/>
      <c r="DB97" s="717"/>
      <c r="DC97" s="717"/>
      <c r="DD97" s="717"/>
      <c r="DE97" s="717"/>
      <c r="DF97" s="717"/>
      <c r="DG97" s="717"/>
      <c r="DH97" s="717"/>
      <c r="DI97" s="717"/>
      <c r="DJ97" s="717"/>
      <c r="DK97" s="717"/>
      <c r="DL97" s="717"/>
      <c r="DM97" s="717"/>
      <c r="DO97" s="731"/>
      <c r="DP97" s="731"/>
    </row>
    <row r="98" spans="54:120">
      <c r="BB98" s="717"/>
      <c r="BC98" s="995"/>
      <c r="BD98" s="717"/>
      <c r="BE98" s="717"/>
      <c r="BF98" s="717"/>
      <c r="BG98" s="717"/>
      <c r="BH98" s="717"/>
      <c r="BI98" s="717"/>
      <c r="BJ98" s="717"/>
      <c r="BK98" s="717"/>
      <c r="BL98" s="717"/>
      <c r="BM98" s="717"/>
      <c r="BN98" s="717"/>
      <c r="BO98" s="717"/>
      <c r="BP98" s="717"/>
      <c r="BQ98" s="717"/>
      <c r="BR98" s="717"/>
      <c r="BS98" s="717"/>
      <c r="BT98" s="717"/>
      <c r="BU98" s="717"/>
      <c r="BV98" s="717"/>
      <c r="BW98" s="717"/>
      <c r="BX98" s="717"/>
      <c r="BY98" s="717"/>
      <c r="BZ98" s="717"/>
      <c r="CA98" s="717"/>
      <c r="CB98" s="717"/>
      <c r="CC98" s="717"/>
      <c r="CD98" s="717"/>
      <c r="CE98" s="717"/>
      <c r="CF98" s="717"/>
      <c r="CG98" s="717"/>
      <c r="CH98" s="717"/>
      <c r="CI98" s="717"/>
      <c r="CJ98" s="717"/>
      <c r="CK98" s="717"/>
      <c r="CL98" s="717"/>
      <c r="CM98" s="717"/>
      <c r="CN98" s="717"/>
      <c r="CO98" s="717"/>
      <c r="CP98" s="717"/>
      <c r="CQ98" s="717"/>
      <c r="CR98" s="717"/>
      <c r="CS98" s="717"/>
      <c r="CT98" s="717"/>
      <c r="CU98" s="717"/>
      <c r="CV98" s="717"/>
      <c r="CW98" s="717"/>
      <c r="CX98" s="717"/>
      <c r="CY98" s="717"/>
      <c r="CZ98" s="717"/>
      <c r="DA98" s="717"/>
      <c r="DB98" s="717"/>
      <c r="DC98" s="717"/>
      <c r="DD98" s="717"/>
      <c r="DE98" s="717"/>
      <c r="DF98" s="717"/>
      <c r="DG98" s="717"/>
      <c r="DH98" s="717"/>
      <c r="DI98" s="717"/>
      <c r="DJ98" s="717"/>
      <c r="DK98" s="717"/>
      <c r="DL98" s="717"/>
      <c r="DM98" s="717"/>
      <c r="DO98" s="731"/>
      <c r="DP98" s="731"/>
    </row>
    <row r="99" spans="54:120">
      <c r="BB99" s="717"/>
      <c r="BC99" s="995"/>
      <c r="BD99" s="717"/>
      <c r="BE99" s="717"/>
      <c r="BF99" s="717"/>
      <c r="BG99" s="717"/>
      <c r="BH99" s="717"/>
      <c r="BI99" s="717"/>
      <c r="BJ99" s="717"/>
      <c r="BK99" s="717"/>
      <c r="BL99" s="717"/>
      <c r="BM99" s="717"/>
      <c r="BN99" s="717"/>
      <c r="BO99" s="717"/>
      <c r="BP99" s="717"/>
      <c r="BQ99" s="717"/>
      <c r="BR99" s="717"/>
      <c r="BS99" s="717"/>
      <c r="BT99" s="717"/>
      <c r="BU99" s="717"/>
      <c r="BV99" s="717"/>
      <c r="BW99" s="717"/>
      <c r="BX99" s="717"/>
      <c r="BY99" s="717"/>
      <c r="BZ99" s="717"/>
      <c r="CA99" s="717"/>
      <c r="CB99" s="717"/>
      <c r="CC99" s="717"/>
      <c r="CD99" s="717"/>
      <c r="CE99" s="717"/>
      <c r="CF99" s="717"/>
      <c r="CG99" s="717"/>
      <c r="CH99" s="717"/>
      <c r="CI99" s="717"/>
      <c r="CJ99" s="717"/>
      <c r="CK99" s="717"/>
      <c r="CL99" s="717"/>
      <c r="CM99" s="717"/>
      <c r="CN99" s="717"/>
      <c r="CO99" s="717"/>
      <c r="CP99" s="717"/>
      <c r="CQ99" s="717"/>
      <c r="CR99" s="717"/>
      <c r="CS99" s="717"/>
      <c r="CT99" s="717"/>
      <c r="CU99" s="717"/>
      <c r="CV99" s="717"/>
      <c r="CW99" s="717"/>
      <c r="CX99" s="717"/>
      <c r="CY99" s="717"/>
      <c r="CZ99" s="717"/>
      <c r="DA99" s="717"/>
      <c r="DB99" s="717"/>
      <c r="DC99" s="717"/>
      <c r="DD99" s="717"/>
      <c r="DE99" s="717"/>
      <c r="DF99" s="717"/>
      <c r="DG99" s="717"/>
      <c r="DH99" s="717"/>
      <c r="DI99" s="717"/>
      <c r="DJ99" s="717"/>
      <c r="DK99" s="717"/>
      <c r="DL99" s="717"/>
      <c r="DM99" s="717"/>
      <c r="DO99" s="731"/>
      <c r="DP99" s="731"/>
    </row>
    <row r="100" spans="54:120">
      <c r="BB100" s="717"/>
      <c r="BC100" s="995"/>
      <c r="BD100" s="717"/>
      <c r="BE100" s="717"/>
      <c r="BF100" s="717"/>
      <c r="BG100" s="717"/>
      <c r="BH100" s="717"/>
      <c r="BI100" s="717"/>
      <c r="BJ100" s="717"/>
      <c r="BK100" s="717"/>
      <c r="BL100" s="717"/>
      <c r="BM100" s="717"/>
      <c r="BN100" s="717"/>
      <c r="BO100" s="717"/>
      <c r="BP100" s="717"/>
      <c r="BQ100" s="717"/>
      <c r="BR100" s="717"/>
      <c r="BS100" s="717"/>
      <c r="BT100" s="717"/>
      <c r="BU100" s="717"/>
      <c r="BV100" s="717"/>
      <c r="BW100" s="717"/>
      <c r="BX100" s="717"/>
      <c r="BY100" s="717"/>
      <c r="BZ100" s="717"/>
      <c r="CA100" s="717"/>
      <c r="CB100" s="717"/>
      <c r="CC100" s="717"/>
      <c r="CD100" s="717"/>
      <c r="CE100" s="717"/>
      <c r="CF100" s="717"/>
      <c r="CG100" s="717"/>
      <c r="CH100" s="717"/>
      <c r="CI100" s="717"/>
      <c r="CJ100" s="717"/>
      <c r="CK100" s="717"/>
      <c r="CL100" s="717"/>
      <c r="CM100" s="717"/>
      <c r="CN100" s="717"/>
      <c r="CO100" s="717"/>
      <c r="CP100" s="717"/>
      <c r="CQ100" s="717"/>
      <c r="CR100" s="717"/>
      <c r="CS100" s="717"/>
      <c r="CT100" s="717"/>
      <c r="CU100" s="717"/>
      <c r="CV100" s="717"/>
      <c r="CW100" s="717"/>
      <c r="CX100" s="717"/>
      <c r="CY100" s="717"/>
      <c r="CZ100" s="717"/>
      <c r="DA100" s="717"/>
      <c r="DB100" s="717"/>
      <c r="DC100" s="717"/>
      <c r="DD100" s="717"/>
      <c r="DE100" s="717"/>
      <c r="DF100" s="717"/>
      <c r="DG100" s="717"/>
      <c r="DH100" s="717"/>
      <c r="DI100" s="717"/>
      <c r="DJ100" s="717"/>
      <c r="DK100" s="717"/>
      <c r="DL100" s="717"/>
      <c r="DM100" s="717"/>
      <c r="DO100" s="731"/>
      <c r="DP100" s="731"/>
    </row>
    <row r="101" spans="54:120">
      <c r="BB101" s="717"/>
      <c r="BC101" s="995"/>
      <c r="BD101" s="717"/>
      <c r="BE101" s="717"/>
      <c r="BF101" s="717"/>
      <c r="BG101" s="717"/>
      <c r="BH101" s="717"/>
      <c r="BI101" s="717"/>
      <c r="BJ101" s="717"/>
      <c r="BK101" s="717"/>
      <c r="BL101" s="717"/>
      <c r="BM101" s="717"/>
      <c r="BN101" s="717"/>
      <c r="BO101" s="717"/>
      <c r="BP101" s="717"/>
      <c r="BQ101" s="717"/>
      <c r="BR101" s="717"/>
      <c r="BS101" s="717"/>
      <c r="BT101" s="717"/>
      <c r="BU101" s="717"/>
      <c r="BV101" s="717"/>
      <c r="BW101" s="717"/>
      <c r="BX101" s="717"/>
      <c r="BY101" s="717"/>
      <c r="BZ101" s="717"/>
      <c r="CA101" s="717"/>
      <c r="CB101" s="717"/>
      <c r="CC101" s="717"/>
      <c r="CD101" s="717"/>
      <c r="CE101" s="717"/>
      <c r="CF101" s="717"/>
      <c r="CG101" s="717"/>
      <c r="CH101" s="717"/>
      <c r="CI101" s="717"/>
      <c r="CJ101" s="717"/>
      <c r="CK101" s="717"/>
      <c r="CL101" s="717"/>
      <c r="CM101" s="717"/>
      <c r="CN101" s="717"/>
      <c r="CO101" s="717"/>
      <c r="CP101" s="717"/>
      <c r="CQ101" s="717"/>
      <c r="CR101" s="717"/>
      <c r="CS101" s="717"/>
      <c r="CT101" s="717"/>
      <c r="CU101" s="717"/>
      <c r="CV101" s="717"/>
      <c r="CW101" s="717"/>
      <c r="CX101" s="717"/>
      <c r="CY101" s="717"/>
      <c r="CZ101" s="717"/>
      <c r="DA101" s="717"/>
      <c r="DB101" s="717"/>
      <c r="DC101" s="717"/>
      <c r="DD101" s="717"/>
      <c r="DE101" s="717"/>
      <c r="DF101" s="717"/>
      <c r="DG101" s="717"/>
      <c r="DH101" s="717"/>
      <c r="DI101" s="717"/>
      <c r="DJ101" s="717"/>
      <c r="DK101" s="717"/>
      <c r="DL101" s="717"/>
      <c r="DM101" s="717"/>
      <c r="DO101" s="731"/>
      <c r="DP101" s="731"/>
    </row>
    <row r="102" spans="54:120">
      <c r="BB102" s="717"/>
      <c r="BC102" s="995"/>
      <c r="BD102" s="717"/>
      <c r="BE102" s="717"/>
      <c r="BF102" s="717"/>
      <c r="BG102" s="717"/>
      <c r="BH102" s="717"/>
      <c r="BI102" s="717"/>
      <c r="BJ102" s="717"/>
      <c r="BK102" s="717"/>
      <c r="BL102" s="717"/>
      <c r="BM102" s="717"/>
      <c r="BN102" s="717"/>
      <c r="BO102" s="717"/>
      <c r="BP102" s="717"/>
      <c r="BQ102" s="717"/>
      <c r="BR102" s="717"/>
      <c r="BS102" s="717"/>
      <c r="BT102" s="717"/>
      <c r="BU102" s="717"/>
      <c r="BV102" s="717"/>
      <c r="BW102" s="717"/>
      <c r="BX102" s="717"/>
      <c r="BY102" s="717"/>
      <c r="BZ102" s="717"/>
      <c r="CA102" s="717"/>
      <c r="CB102" s="717"/>
      <c r="CC102" s="717"/>
      <c r="CD102" s="717"/>
      <c r="CE102" s="717"/>
      <c r="CF102" s="717"/>
      <c r="CG102" s="717"/>
      <c r="CH102" s="717"/>
      <c r="CI102" s="717"/>
      <c r="CJ102" s="717"/>
      <c r="CK102" s="717"/>
      <c r="CL102" s="717"/>
      <c r="CM102" s="717"/>
      <c r="CN102" s="717"/>
      <c r="CO102" s="717"/>
      <c r="CP102" s="717"/>
      <c r="CQ102" s="717"/>
      <c r="CR102" s="717"/>
      <c r="CS102" s="717"/>
      <c r="CT102" s="717"/>
      <c r="CU102" s="717"/>
      <c r="CV102" s="717"/>
      <c r="CW102" s="717"/>
      <c r="CX102" s="717"/>
      <c r="CY102" s="717"/>
      <c r="CZ102" s="717"/>
      <c r="DA102" s="717"/>
      <c r="DB102" s="717"/>
      <c r="DC102" s="717"/>
      <c r="DD102" s="717"/>
      <c r="DE102" s="717"/>
      <c r="DF102" s="717"/>
      <c r="DG102" s="717"/>
      <c r="DH102" s="717"/>
      <c r="DI102" s="717"/>
      <c r="DJ102" s="717"/>
      <c r="DK102" s="717"/>
      <c r="DL102" s="717"/>
      <c r="DM102" s="717"/>
      <c r="DO102" s="731"/>
      <c r="DP102" s="731"/>
    </row>
    <row r="103" spans="54:120">
      <c r="BB103" s="717"/>
      <c r="BC103" s="995"/>
      <c r="BD103" s="717"/>
      <c r="BE103" s="717"/>
      <c r="BF103" s="717"/>
      <c r="BG103" s="717"/>
      <c r="BH103" s="717"/>
      <c r="BI103" s="717"/>
      <c r="BJ103" s="717"/>
      <c r="BK103" s="717"/>
      <c r="BL103" s="717"/>
      <c r="BM103" s="717"/>
      <c r="BN103" s="717"/>
      <c r="BO103" s="717"/>
      <c r="BP103" s="717"/>
      <c r="BQ103" s="717"/>
      <c r="BR103" s="717"/>
      <c r="BS103" s="717"/>
      <c r="BT103" s="717"/>
      <c r="BU103" s="717"/>
      <c r="BV103" s="717"/>
      <c r="BW103" s="717"/>
      <c r="BX103" s="717"/>
      <c r="BY103" s="717"/>
      <c r="BZ103" s="717"/>
      <c r="CA103" s="717"/>
      <c r="CB103" s="717"/>
      <c r="CC103" s="717"/>
      <c r="CD103" s="717"/>
      <c r="CE103" s="717"/>
      <c r="CF103" s="717"/>
      <c r="CG103" s="717"/>
      <c r="CH103" s="717"/>
      <c r="CI103" s="717"/>
      <c r="CJ103" s="717"/>
      <c r="CK103" s="717"/>
      <c r="CL103" s="717"/>
      <c r="CM103" s="717"/>
      <c r="CN103" s="717"/>
      <c r="CO103" s="717"/>
      <c r="CP103" s="717"/>
      <c r="CQ103" s="717"/>
      <c r="CR103" s="717"/>
      <c r="CS103" s="717"/>
      <c r="CT103" s="717"/>
      <c r="CU103" s="717"/>
      <c r="CV103" s="717"/>
      <c r="CW103" s="717"/>
      <c r="CX103" s="717"/>
      <c r="CY103" s="717"/>
      <c r="CZ103" s="717"/>
      <c r="DA103" s="717"/>
      <c r="DB103" s="717"/>
      <c r="DC103" s="717"/>
      <c r="DD103" s="717"/>
      <c r="DE103" s="717"/>
      <c r="DF103" s="717"/>
      <c r="DG103" s="717"/>
      <c r="DH103" s="717"/>
      <c r="DI103" s="717"/>
      <c r="DJ103" s="717"/>
      <c r="DK103" s="717"/>
      <c r="DL103" s="717"/>
      <c r="DM103" s="717"/>
      <c r="DO103" s="731"/>
      <c r="DP103" s="731"/>
    </row>
    <row r="104" spans="54:120">
      <c r="BB104" s="717"/>
      <c r="BC104" s="995"/>
      <c r="BD104" s="717"/>
      <c r="BE104" s="717"/>
      <c r="BF104" s="717"/>
      <c r="BG104" s="717"/>
      <c r="BH104" s="717"/>
      <c r="BI104" s="717"/>
      <c r="BJ104" s="717"/>
      <c r="BK104" s="717"/>
      <c r="BL104" s="717"/>
      <c r="BM104" s="717"/>
      <c r="BN104" s="717"/>
      <c r="BO104" s="717"/>
      <c r="BP104" s="717"/>
      <c r="BQ104" s="717"/>
      <c r="BR104" s="717"/>
      <c r="BS104" s="717"/>
      <c r="BT104" s="717"/>
      <c r="BU104" s="717"/>
      <c r="BV104" s="717"/>
      <c r="BW104" s="717"/>
      <c r="BX104" s="717"/>
      <c r="BY104" s="717"/>
      <c r="BZ104" s="717"/>
      <c r="CA104" s="717"/>
      <c r="CB104" s="717"/>
      <c r="CC104" s="717"/>
      <c r="CD104" s="717"/>
      <c r="CE104" s="717"/>
      <c r="CF104" s="717"/>
      <c r="CG104" s="717"/>
      <c r="CH104" s="717"/>
      <c r="CI104" s="717"/>
      <c r="CJ104" s="717"/>
      <c r="CK104" s="717"/>
      <c r="CL104" s="717"/>
      <c r="CM104" s="717"/>
      <c r="CN104" s="717"/>
      <c r="CO104" s="717"/>
      <c r="CP104" s="717"/>
      <c r="CQ104" s="717"/>
      <c r="CR104" s="717"/>
      <c r="CS104" s="717"/>
      <c r="CT104" s="717"/>
      <c r="CU104" s="717"/>
      <c r="CV104" s="717"/>
      <c r="CW104" s="717"/>
      <c r="CX104" s="717"/>
      <c r="CY104" s="717"/>
      <c r="CZ104" s="717"/>
      <c r="DA104" s="717"/>
      <c r="DB104" s="717"/>
      <c r="DC104" s="717"/>
      <c r="DD104" s="717"/>
      <c r="DE104" s="717"/>
      <c r="DF104" s="717"/>
      <c r="DG104" s="717"/>
      <c r="DH104" s="717"/>
      <c r="DI104" s="717"/>
      <c r="DJ104" s="717"/>
      <c r="DK104" s="717"/>
      <c r="DL104" s="717"/>
      <c r="DM104" s="717"/>
      <c r="DO104" s="731"/>
      <c r="DP104" s="731"/>
    </row>
    <row r="105" spans="54:120">
      <c r="BB105" s="717"/>
      <c r="BC105" s="995"/>
      <c r="BD105" s="717"/>
      <c r="BE105" s="717"/>
      <c r="BF105" s="717"/>
      <c r="BG105" s="717"/>
      <c r="BH105" s="717"/>
      <c r="BI105" s="717"/>
      <c r="BJ105" s="717"/>
      <c r="BK105" s="717"/>
      <c r="BL105" s="717"/>
      <c r="BM105" s="717"/>
      <c r="BN105" s="717"/>
      <c r="BO105" s="717"/>
      <c r="BP105" s="717"/>
      <c r="BQ105" s="717"/>
      <c r="BR105" s="717"/>
      <c r="BS105" s="717"/>
      <c r="BT105" s="717"/>
      <c r="BU105" s="717"/>
      <c r="BV105" s="717"/>
      <c r="BW105" s="717"/>
      <c r="BX105" s="717"/>
      <c r="BY105" s="717"/>
      <c r="BZ105" s="717"/>
      <c r="CA105" s="717"/>
      <c r="CB105" s="717"/>
      <c r="CC105" s="717"/>
      <c r="CD105" s="717"/>
      <c r="CE105" s="717"/>
      <c r="CF105" s="717"/>
      <c r="CG105" s="717"/>
      <c r="CH105" s="717"/>
      <c r="CI105" s="717"/>
      <c r="CJ105" s="717"/>
      <c r="CK105" s="717"/>
      <c r="CL105" s="717"/>
      <c r="CM105" s="717"/>
      <c r="CN105" s="717"/>
      <c r="CO105" s="717"/>
      <c r="CP105" s="717"/>
      <c r="CQ105" s="717"/>
      <c r="CR105" s="717"/>
      <c r="CS105" s="717"/>
      <c r="CT105" s="717"/>
      <c r="CU105" s="717"/>
      <c r="CV105" s="717"/>
      <c r="CW105" s="717"/>
      <c r="CX105" s="717"/>
      <c r="CY105" s="717"/>
      <c r="CZ105" s="717"/>
      <c r="DA105" s="717"/>
      <c r="DB105" s="717"/>
      <c r="DC105" s="717"/>
      <c r="DD105" s="717"/>
      <c r="DE105" s="717"/>
      <c r="DF105" s="717"/>
      <c r="DG105" s="717"/>
      <c r="DH105" s="717"/>
      <c r="DI105" s="717"/>
      <c r="DJ105" s="717"/>
      <c r="DK105" s="717"/>
      <c r="DL105" s="717"/>
      <c r="DM105" s="717"/>
      <c r="DO105" s="731"/>
      <c r="DP105" s="731"/>
    </row>
    <row r="106" spans="54:120">
      <c r="BB106" s="717"/>
      <c r="BC106" s="995"/>
      <c r="BD106" s="717"/>
      <c r="BE106" s="717"/>
      <c r="BF106" s="717"/>
      <c r="BG106" s="717"/>
      <c r="BH106" s="717"/>
      <c r="BI106" s="717"/>
      <c r="BJ106" s="717"/>
      <c r="BK106" s="717"/>
      <c r="BL106" s="717"/>
      <c r="BM106" s="717"/>
      <c r="BN106" s="717"/>
      <c r="BO106" s="717"/>
      <c r="BP106" s="717"/>
      <c r="BQ106" s="717"/>
      <c r="BR106" s="717"/>
      <c r="BS106" s="717"/>
      <c r="BT106" s="717"/>
      <c r="BU106" s="717"/>
      <c r="BV106" s="717"/>
      <c r="BW106" s="717"/>
      <c r="BX106" s="717"/>
      <c r="BY106" s="717"/>
      <c r="BZ106" s="717"/>
      <c r="CA106" s="717"/>
      <c r="CB106" s="717"/>
      <c r="CC106" s="717"/>
      <c r="CD106" s="717"/>
      <c r="CE106" s="717"/>
      <c r="CF106" s="717"/>
      <c r="CG106" s="717"/>
      <c r="CH106" s="717"/>
      <c r="CI106" s="717"/>
      <c r="CJ106" s="717"/>
      <c r="CK106" s="717"/>
      <c r="CL106" s="717"/>
      <c r="CM106" s="717"/>
      <c r="CN106" s="717"/>
      <c r="CO106" s="717"/>
      <c r="CP106" s="717"/>
      <c r="CQ106" s="717"/>
      <c r="CR106" s="717"/>
      <c r="CS106" s="717"/>
      <c r="CT106" s="717"/>
      <c r="CU106" s="717"/>
      <c r="CV106" s="717"/>
      <c r="CW106" s="717"/>
      <c r="CX106" s="717"/>
      <c r="CY106" s="717"/>
      <c r="CZ106" s="717"/>
      <c r="DA106" s="717"/>
      <c r="DB106" s="717"/>
      <c r="DC106" s="717"/>
      <c r="DD106" s="717"/>
      <c r="DE106" s="717"/>
      <c r="DF106" s="717"/>
      <c r="DG106" s="717"/>
      <c r="DH106" s="717"/>
      <c r="DI106" s="717"/>
      <c r="DJ106" s="717"/>
      <c r="DK106" s="717"/>
      <c r="DL106" s="717"/>
      <c r="DM106" s="717"/>
      <c r="DO106" s="731"/>
      <c r="DP106" s="731"/>
    </row>
    <row r="107" spans="54:120">
      <c r="BB107" s="717"/>
      <c r="BC107" s="995"/>
      <c r="BD107" s="717"/>
      <c r="BE107" s="717"/>
      <c r="BF107" s="717"/>
      <c r="BG107" s="717"/>
      <c r="BH107" s="717"/>
      <c r="BI107" s="717"/>
      <c r="BJ107" s="717"/>
      <c r="BK107" s="717"/>
      <c r="BL107" s="717"/>
      <c r="BM107" s="717"/>
      <c r="BN107" s="717"/>
      <c r="BO107" s="717"/>
      <c r="BP107" s="717"/>
      <c r="BQ107" s="717"/>
      <c r="BR107" s="717"/>
      <c r="BS107" s="717"/>
      <c r="BT107" s="717"/>
      <c r="BU107" s="717"/>
      <c r="BV107" s="717"/>
      <c r="BW107" s="717"/>
      <c r="BX107" s="717"/>
      <c r="BY107" s="717"/>
      <c r="BZ107" s="717"/>
      <c r="CA107" s="717"/>
      <c r="CB107" s="717"/>
      <c r="CC107" s="717"/>
      <c r="CD107" s="717"/>
      <c r="CE107" s="717"/>
      <c r="CF107" s="717"/>
      <c r="CG107" s="717"/>
      <c r="CH107" s="717"/>
      <c r="CI107" s="717"/>
      <c r="CJ107" s="717"/>
      <c r="CK107" s="717"/>
      <c r="CL107" s="717"/>
      <c r="CM107" s="717"/>
      <c r="CN107" s="717"/>
      <c r="CO107" s="717"/>
      <c r="CP107" s="717"/>
      <c r="CQ107" s="717"/>
      <c r="CR107" s="717"/>
      <c r="CS107" s="717"/>
      <c r="CT107" s="717"/>
      <c r="CU107" s="717"/>
      <c r="CV107" s="717"/>
      <c r="CW107" s="717"/>
      <c r="CX107" s="717"/>
      <c r="CY107" s="717"/>
      <c r="CZ107" s="717"/>
      <c r="DA107" s="717"/>
      <c r="DB107" s="717"/>
      <c r="DC107" s="717"/>
      <c r="DD107" s="717"/>
      <c r="DE107" s="717"/>
      <c r="DF107" s="717"/>
      <c r="DG107" s="717"/>
      <c r="DH107" s="717"/>
      <c r="DI107" s="717"/>
      <c r="DJ107" s="717"/>
      <c r="DK107" s="717"/>
      <c r="DL107" s="717"/>
      <c r="DM107" s="717"/>
      <c r="DO107" s="731"/>
      <c r="DP107" s="731"/>
    </row>
    <row r="108" spans="54:120">
      <c r="BB108" s="717"/>
      <c r="BC108" s="995"/>
      <c r="BD108" s="717"/>
      <c r="BE108" s="717"/>
      <c r="BF108" s="717"/>
      <c r="BG108" s="717"/>
      <c r="BH108" s="717"/>
      <c r="BI108" s="717"/>
      <c r="BJ108" s="717"/>
      <c r="BK108" s="717"/>
      <c r="BL108" s="717"/>
      <c r="BM108" s="717"/>
      <c r="BN108" s="717"/>
      <c r="BO108" s="717"/>
      <c r="BP108" s="717"/>
      <c r="BQ108" s="717"/>
      <c r="BR108" s="717"/>
      <c r="BS108" s="717"/>
      <c r="BT108" s="717"/>
      <c r="BU108" s="717"/>
      <c r="BV108" s="717"/>
      <c r="BW108" s="717"/>
      <c r="BX108" s="717"/>
      <c r="BY108" s="717"/>
      <c r="BZ108" s="717"/>
      <c r="CA108" s="717"/>
      <c r="CB108" s="717"/>
      <c r="CC108" s="717"/>
      <c r="CD108" s="717"/>
      <c r="CE108" s="717"/>
      <c r="CF108" s="717"/>
      <c r="CG108" s="717"/>
      <c r="CH108" s="717"/>
      <c r="CI108" s="717"/>
      <c r="CJ108" s="717"/>
      <c r="CK108" s="717"/>
      <c r="CL108" s="717"/>
      <c r="CM108" s="717"/>
      <c r="CN108" s="717"/>
      <c r="CO108" s="717"/>
      <c r="CP108" s="717"/>
      <c r="CQ108" s="717"/>
      <c r="CR108" s="717"/>
      <c r="CS108" s="717"/>
      <c r="CT108" s="717"/>
      <c r="CU108" s="717"/>
      <c r="CV108" s="717"/>
      <c r="CW108" s="717"/>
      <c r="CX108" s="717"/>
      <c r="CY108" s="717"/>
      <c r="CZ108" s="717"/>
      <c r="DA108" s="717"/>
      <c r="DB108" s="717"/>
      <c r="DC108" s="717"/>
      <c r="DD108" s="717"/>
      <c r="DE108" s="717"/>
      <c r="DF108" s="717"/>
      <c r="DG108" s="717"/>
      <c r="DH108" s="717"/>
      <c r="DI108" s="717"/>
      <c r="DJ108" s="717"/>
      <c r="DK108" s="717"/>
      <c r="DL108" s="717"/>
      <c r="DM108" s="717"/>
      <c r="DO108" s="731"/>
      <c r="DP108" s="731"/>
    </row>
    <row r="109" spans="54:120">
      <c r="BB109" s="717"/>
      <c r="BC109" s="995"/>
      <c r="BD109" s="717"/>
      <c r="BE109" s="717"/>
      <c r="BF109" s="717"/>
      <c r="BG109" s="717"/>
      <c r="BH109" s="717"/>
      <c r="BI109" s="717"/>
      <c r="BJ109" s="717"/>
      <c r="BK109" s="717"/>
      <c r="BL109" s="717"/>
      <c r="BM109" s="717"/>
      <c r="BN109" s="717"/>
      <c r="BO109" s="717"/>
      <c r="BP109" s="717"/>
      <c r="BQ109" s="717"/>
      <c r="BR109" s="717"/>
      <c r="BS109" s="717"/>
      <c r="BT109" s="717"/>
      <c r="BU109" s="717"/>
      <c r="BV109" s="717"/>
      <c r="BW109" s="717"/>
      <c r="BX109" s="717"/>
      <c r="BY109" s="717"/>
      <c r="BZ109" s="717"/>
      <c r="CA109" s="717"/>
      <c r="CB109" s="717"/>
      <c r="CC109" s="717"/>
      <c r="CD109" s="717"/>
      <c r="CE109" s="717"/>
      <c r="CF109" s="717"/>
      <c r="CG109" s="717"/>
      <c r="CH109" s="717"/>
      <c r="CI109" s="717"/>
      <c r="CJ109" s="717"/>
      <c r="CK109" s="717"/>
      <c r="CL109" s="717"/>
      <c r="CM109" s="717"/>
      <c r="CN109" s="717"/>
      <c r="CO109" s="717"/>
      <c r="CP109" s="717"/>
      <c r="CQ109" s="717"/>
      <c r="CR109" s="717"/>
      <c r="CS109" s="717"/>
      <c r="CT109" s="717"/>
      <c r="CU109" s="717"/>
      <c r="CV109" s="717"/>
      <c r="CW109" s="717"/>
      <c r="CX109" s="717"/>
      <c r="CY109" s="717"/>
      <c r="CZ109" s="717"/>
      <c r="DA109" s="717"/>
      <c r="DB109" s="717"/>
      <c r="DC109" s="717"/>
      <c r="DD109" s="717"/>
      <c r="DE109" s="717"/>
      <c r="DF109" s="717"/>
      <c r="DG109" s="717"/>
      <c r="DH109" s="717"/>
      <c r="DI109" s="717"/>
      <c r="DJ109" s="717"/>
      <c r="DK109" s="717"/>
      <c r="DL109" s="717"/>
      <c r="DM109" s="717"/>
      <c r="DO109" s="731"/>
      <c r="DP109" s="731"/>
    </row>
    <row r="110" spans="54:120">
      <c r="BB110" s="717"/>
      <c r="BC110" s="995"/>
      <c r="BD110" s="717"/>
      <c r="BE110" s="717"/>
      <c r="BF110" s="717"/>
      <c r="BG110" s="717"/>
      <c r="BH110" s="717"/>
      <c r="BI110" s="717"/>
      <c r="BJ110" s="717"/>
      <c r="BK110" s="717"/>
      <c r="BL110" s="717"/>
      <c r="BM110" s="717"/>
      <c r="BN110" s="717"/>
      <c r="BO110" s="717"/>
      <c r="BP110" s="717"/>
      <c r="BQ110" s="717"/>
      <c r="BR110" s="717"/>
      <c r="BS110" s="717"/>
      <c r="BT110" s="717"/>
      <c r="BU110" s="717"/>
      <c r="BV110" s="717"/>
      <c r="BW110" s="717"/>
      <c r="BX110" s="717"/>
      <c r="BY110" s="717"/>
      <c r="BZ110" s="717"/>
      <c r="CA110" s="717"/>
      <c r="CB110" s="717"/>
      <c r="CC110" s="717"/>
      <c r="CD110" s="717"/>
      <c r="CE110" s="717"/>
      <c r="CF110" s="717"/>
      <c r="CG110" s="717"/>
      <c r="CH110" s="717"/>
      <c r="CI110" s="717"/>
      <c r="CJ110" s="717"/>
      <c r="CK110" s="717"/>
      <c r="CL110" s="717"/>
      <c r="CM110" s="717"/>
      <c r="CN110" s="717"/>
      <c r="CO110" s="717"/>
      <c r="CP110" s="717"/>
      <c r="CQ110" s="717"/>
      <c r="CR110" s="717"/>
      <c r="CS110" s="717"/>
      <c r="CT110" s="717"/>
      <c r="CU110" s="717"/>
      <c r="CV110" s="717"/>
      <c r="CW110" s="717"/>
      <c r="CX110" s="717"/>
      <c r="CY110" s="717"/>
      <c r="CZ110" s="717"/>
      <c r="DA110" s="717"/>
      <c r="DB110" s="717"/>
      <c r="DC110" s="717"/>
      <c r="DD110" s="717"/>
      <c r="DE110" s="717"/>
      <c r="DF110" s="717"/>
      <c r="DG110" s="717"/>
      <c r="DH110" s="717"/>
      <c r="DI110" s="717"/>
      <c r="DJ110" s="717"/>
      <c r="DK110" s="717"/>
      <c r="DL110" s="717"/>
      <c r="DM110" s="717"/>
      <c r="DO110" s="731"/>
      <c r="DP110" s="731"/>
    </row>
    <row r="111" spans="54:120">
      <c r="BB111" s="717"/>
      <c r="BC111" s="995"/>
      <c r="BD111" s="717"/>
      <c r="BE111" s="717"/>
      <c r="BF111" s="717"/>
      <c r="BG111" s="717"/>
      <c r="BH111" s="717"/>
      <c r="BI111" s="717"/>
      <c r="BJ111" s="717"/>
      <c r="BK111" s="717"/>
      <c r="BL111" s="717"/>
      <c r="BM111" s="717"/>
      <c r="BN111" s="717"/>
      <c r="BO111" s="717"/>
      <c r="BP111" s="717"/>
      <c r="BQ111" s="717"/>
      <c r="BR111" s="717"/>
      <c r="BS111" s="717"/>
      <c r="BT111" s="717"/>
      <c r="BU111" s="717"/>
      <c r="BV111" s="717"/>
      <c r="BW111" s="717"/>
      <c r="BX111" s="717"/>
      <c r="BY111" s="717"/>
      <c r="BZ111" s="717"/>
      <c r="CA111" s="717"/>
      <c r="CB111" s="717"/>
      <c r="CC111" s="717"/>
      <c r="CD111" s="717"/>
      <c r="CE111" s="717"/>
      <c r="CF111" s="717"/>
      <c r="CG111" s="717"/>
      <c r="CH111" s="717"/>
      <c r="CI111" s="717"/>
      <c r="CJ111" s="717"/>
      <c r="CK111" s="717"/>
      <c r="CL111" s="717"/>
      <c r="CM111" s="717"/>
      <c r="CN111" s="717"/>
      <c r="CO111" s="717"/>
      <c r="CP111" s="717"/>
      <c r="CQ111" s="717"/>
      <c r="CR111" s="717"/>
      <c r="CS111" s="717"/>
      <c r="CT111" s="717"/>
      <c r="CU111" s="717"/>
      <c r="CV111" s="717"/>
      <c r="CW111" s="717"/>
      <c r="CX111" s="717"/>
      <c r="CY111" s="717"/>
      <c r="CZ111" s="717"/>
      <c r="DA111" s="717"/>
      <c r="DB111" s="717"/>
      <c r="DC111" s="717"/>
      <c r="DD111" s="717"/>
      <c r="DE111" s="717"/>
      <c r="DF111" s="717"/>
      <c r="DG111" s="717"/>
      <c r="DH111" s="717"/>
      <c r="DI111" s="717"/>
      <c r="DJ111" s="717"/>
      <c r="DK111" s="717"/>
      <c r="DL111" s="717"/>
      <c r="DM111" s="717"/>
      <c r="DO111" s="731"/>
      <c r="DP111" s="731"/>
    </row>
    <row r="112" spans="54:120">
      <c r="BB112" s="717"/>
      <c r="BC112" s="995"/>
      <c r="BD112" s="717"/>
      <c r="BE112" s="717"/>
      <c r="BF112" s="717"/>
      <c r="BG112" s="717"/>
      <c r="BH112" s="717"/>
      <c r="BI112" s="717"/>
      <c r="BJ112" s="717"/>
      <c r="BK112" s="717"/>
      <c r="BL112" s="717"/>
      <c r="BM112" s="717"/>
      <c r="BN112" s="717"/>
      <c r="BO112" s="717"/>
      <c r="BP112" s="717"/>
      <c r="BQ112" s="717"/>
      <c r="BR112" s="717"/>
      <c r="BS112" s="717"/>
      <c r="BT112" s="717"/>
      <c r="BU112" s="717"/>
      <c r="BV112" s="717"/>
      <c r="BW112" s="717"/>
      <c r="BX112" s="717"/>
      <c r="BY112" s="717"/>
      <c r="BZ112" s="717"/>
      <c r="CA112" s="717"/>
      <c r="CB112" s="717"/>
      <c r="CC112" s="717"/>
      <c r="CD112" s="717"/>
      <c r="CE112" s="717"/>
      <c r="CF112" s="717"/>
      <c r="CG112" s="717"/>
      <c r="CH112" s="717"/>
      <c r="CI112" s="717"/>
      <c r="CJ112" s="717"/>
      <c r="CK112" s="717"/>
      <c r="CL112" s="717"/>
      <c r="CM112" s="717"/>
      <c r="CN112" s="717"/>
      <c r="CO112" s="717"/>
      <c r="CP112" s="717"/>
      <c r="CQ112" s="717"/>
      <c r="CR112" s="717"/>
      <c r="CS112" s="717"/>
      <c r="CT112" s="717"/>
      <c r="CU112" s="717"/>
      <c r="CV112" s="717"/>
      <c r="CW112" s="717"/>
      <c r="CX112" s="717"/>
      <c r="CY112" s="717"/>
      <c r="CZ112" s="717"/>
      <c r="DA112" s="717"/>
      <c r="DB112" s="717"/>
      <c r="DC112" s="717"/>
      <c r="DD112" s="717"/>
      <c r="DE112" s="717"/>
      <c r="DF112" s="717"/>
      <c r="DG112" s="717"/>
      <c r="DH112" s="717"/>
      <c r="DI112" s="717"/>
      <c r="DJ112" s="717"/>
      <c r="DK112" s="717"/>
      <c r="DL112" s="717"/>
      <c r="DM112" s="717"/>
      <c r="DO112" s="731"/>
      <c r="DP112" s="731"/>
    </row>
    <row r="113" spans="54:120">
      <c r="BB113" s="717"/>
      <c r="BC113" s="995"/>
      <c r="BD113" s="717"/>
      <c r="BE113" s="717"/>
      <c r="BF113" s="717"/>
      <c r="BG113" s="717"/>
      <c r="BH113" s="717"/>
      <c r="BI113" s="717"/>
      <c r="BJ113" s="717"/>
      <c r="BK113" s="717"/>
      <c r="BL113" s="717"/>
      <c r="BM113" s="717"/>
      <c r="BN113" s="717"/>
      <c r="BO113" s="717"/>
      <c r="BP113" s="717"/>
      <c r="BQ113" s="717"/>
      <c r="BR113" s="717"/>
      <c r="BS113" s="717"/>
      <c r="BT113" s="717"/>
      <c r="BU113" s="717"/>
      <c r="BV113" s="717"/>
      <c r="BW113" s="717"/>
      <c r="BX113" s="717"/>
      <c r="BY113" s="717"/>
      <c r="BZ113" s="717"/>
      <c r="CA113" s="717"/>
      <c r="CB113" s="717"/>
      <c r="CC113" s="717"/>
      <c r="CD113" s="717"/>
      <c r="CE113" s="717"/>
      <c r="CF113" s="717"/>
      <c r="CG113" s="717"/>
      <c r="CH113" s="717"/>
      <c r="CI113" s="717"/>
      <c r="CJ113" s="717"/>
      <c r="CK113" s="717"/>
      <c r="CL113" s="717"/>
      <c r="CM113" s="717"/>
      <c r="CN113" s="717"/>
      <c r="CO113" s="717"/>
      <c r="CP113" s="717"/>
      <c r="CQ113" s="717"/>
      <c r="CR113" s="717"/>
      <c r="CS113" s="717"/>
      <c r="CT113" s="717"/>
      <c r="CU113" s="717"/>
      <c r="CV113" s="717"/>
      <c r="CW113" s="717"/>
      <c r="CX113" s="717"/>
      <c r="CY113" s="717"/>
      <c r="CZ113" s="717"/>
      <c r="DA113" s="717"/>
      <c r="DB113" s="717"/>
      <c r="DC113" s="717"/>
      <c r="DD113" s="717"/>
      <c r="DE113" s="717"/>
      <c r="DF113" s="717"/>
      <c r="DG113" s="717"/>
      <c r="DH113" s="717"/>
      <c r="DI113" s="717"/>
      <c r="DJ113" s="717"/>
      <c r="DK113" s="717"/>
      <c r="DL113" s="717"/>
      <c r="DM113" s="717"/>
      <c r="DO113" s="731"/>
      <c r="DP113" s="731"/>
    </row>
    <row r="114" spans="54:120">
      <c r="BB114" s="717"/>
      <c r="BC114" s="995"/>
      <c r="BD114" s="717"/>
      <c r="BE114" s="717"/>
      <c r="BF114" s="717"/>
      <c r="BG114" s="717"/>
      <c r="BH114" s="717"/>
      <c r="BI114" s="717"/>
      <c r="BJ114" s="717"/>
      <c r="BK114" s="717"/>
      <c r="BL114" s="717"/>
      <c r="BM114" s="717"/>
      <c r="BN114" s="717"/>
      <c r="BO114" s="717"/>
      <c r="BP114" s="717"/>
      <c r="BQ114" s="717"/>
      <c r="BR114" s="717"/>
      <c r="BS114" s="717"/>
      <c r="BT114" s="717"/>
      <c r="BU114" s="717"/>
      <c r="BV114" s="717"/>
      <c r="BW114" s="717"/>
      <c r="BX114" s="717"/>
      <c r="BY114" s="717"/>
      <c r="BZ114" s="717"/>
      <c r="CA114" s="717"/>
      <c r="CB114" s="717"/>
      <c r="CC114" s="717"/>
      <c r="CD114" s="717"/>
      <c r="CE114" s="717"/>
      <c r="CF114" s="717"/>
      <c r="CG114" s="717"/>
      <c r="CH114" s="717"/>
      <c r="CI114" s="717"/>
      <c r="CJ114" s="717"/>
      <c r="CK114" s="717"/>
      <c r="CL114" s="717"/>
      <c r="CM114" s="717"/>
      <c r="CN114" s="717"/>
      <c r="CO114" s="717"/>
      <c r="CP114" s="717"/>
      <c r="CQ114" s="717"/>
      <c r="CR114" s="717"/>
      <c r="CS114" s="717"/>
      <c r="CT114" s="717"/>
      <c r="CU114" s="717"/>
      <c r="CV114" s="717"/>
      <c r="CW114" s="717"/>
      <c r="CX114" s="717"/>
      <c r="CY114" s="717"/>
      <c r="CZ114" s="717"/>
      <c r="DA114" s="717"/>
      <c r="DB114" s="717"/>
      <c r="DC114" s="717"/>
      <c r="DD114" s="717"/>
      <c r="DE114" s="717"/>
      <c r="DF114" s="717"/>
      <c r="DG114" s="717"/>
      <c r="DH114" s="717"/>
      <c r="DI114" s="717"/>
      <c r="DJ114" s="717"/>
      <c r="DK114" s="717"/>
      <c r="DL114" s="717"/>
      <c r="DM114" s="717"/>
      <c r="DO114" s="731"/>
      <c r="DP114" s="731"/>
    </row>
    <row r="115" spans="54:120">
      <c r="BB115" s="717"/>
      <c r="BC115" s="995"/>
      <c r="BD115" s="717"/>
      <c r="BE115" s="717"/>
      <c r="BF115" s="717"/>
      <c r="BG115" s="717"/>
      <c r="BH115" s="717"/>
      <c r="BI115" s="717"/>
      <c r="BJ115" s="717"/>
      <c r="BK115" s="717"/>
      <c r="BL115" s="717"/>
      <c r="BM115" s="717"/>
      <c r="BN115" s="717"/>
      <c r="BO115" s="717"/>
      <c r="BP115" s="717"/>
      <c r="BQ115" s="717"/>
      <c r="BR115" s="717"/>
      <c r="BS115" s="717"/>
      <c r="BT115" s="717"/>
      <c r="BU115" s="717"/>
      <c r="BV115" s="717"/>
      <c r="BW115" s="717"/>
      <c r="BX115" s="717"/>
      <c r="BY115" s="717"/>
      <c r="BZ115" s="717"/>
      <c r="CA115" s="717"/>
      <c r="CB115" s="717"/>
      <c r="CC115" s="717"/>
      <c r="CD115" s="717"/>
      <c r="CE115" s="717"/>
      <c r="CF115" s="717"/>
      <c r="CG115" s="717"/>
      <c r="CH115" s="717"/>
      <c r="CI115" s="717"/>
      <c r="CJ115" s="717"/>
      <c r="CK115" s="717"/>
      <c r="CL115" s="717"/>
      <c r="CM115" s="717"/>
      <c r="CN115" s="717"/>
      <c r="CO115" s="717"/>
      <c r="CP115" s="717"/>
      <c r="CQ115" s="717"/>
      <c r="CR115" s="717"/>
      <c r="CS115" s="717"/>
      <c r="CT115" s="717"/>
      <c r="CU115" s="717"/>
      <c r="CV115" s="717"/>
      <c r="CW115" s="717"/>
      <c r="CX115" s="717"/>
      <c r="CY115" s="717"/>
      <c r="CZ115" s="717"/>
      <c r="DA115" s="717"/>
      <c r="DB115" s="717"/>
      <c r="DC115" s="717"/>
      <c r="DD115" s="717"/>
      <c r="DE115" s="717"/>
      <c r="DF115" s="717"/>
      <c r="DG115" s="717"/>
      <c r="DH115" s="717"/>
      <c r="DI115" s="717"/>
      <c r="DJ115" s="717"/>
      <c r="DK115" s="717"/>
      <c r="DL115" s="717"/>
      <c r="DM115" s="717"/>
      <c r="DO115" s="731"/>
      <c r="DP115" s="731"/>
    </row>
    <row r="116" spans="54:120">
      <c r="BB116" s="717"/>
      <c r="BC116" s="995"/>
      <c r="BD116" s="717"/>
      <c r="BE116" s="717"/>
      <c r="BF116" s="717"/>
      <c r="BG116" s="717"/>
      <c r="BH116" s="717"/>
      <c r="BI116" s="717"/>
      <c r="BJ116" s="717"/>
      <c r="BK116" s="717"/>
      <c r="BL116" s="717"/>
      <c r="BM116" s="717"/>
      <c r="BN116" s="717"/>
      <c r="BO116" s="717"/>
      <c r="BP116" s="717"/>
      <c r="BQ116" s="717"/>
      <c r="BR116" s="717"/>
      <c r="BS116" s="717"/>
      <c r="BT116" s="717"/>
      <c r="BU116" s="717"/>
      <c r="BV116" s="717"/>
      <c r="BW116" s="717"/>
      <c r="BX116" s="717"/>
      <c r="BY116" s="717"/>
      <c r="BZ116" s="717"/>
      <c r="CA116" s="717"/>
      <c r="CB116" s="717"/>
      <c r="CC116" s="717"/>
      <c r="CD116" s="717"/>
      <c r="CE116" s="717"/>
      <c r="CF116" s="717"/>
      <c r="CG116" s="717"/>
      <c r="CH116" s="717"/>
      <c r="CI116" s="717"/>
      <c r="CJ116" s="717"/>
      <c r="CK116" s="717"/>
      <c r="CL116" s="717"/>
      <c r="CM116" s="717"/>
      <c r="CN116" s="717"/>
      <c r="CO116" s="717"/>
      <c r="CP116" s="717"/>
      <c r="CQ116" s="717"/>
      <c r="CR116" s="717"/>
      <c r="CS116" s="717"/>
      <c r="CT116" s="717"/>
      <c r="CU116" s="717"/>
      <c r="CV116" s="717"/>
      <c r="CW116" s="717"/>
      <c r="CX116" s="717"/>
      <c r="CY116" s="717"/>
      <c r="CZ116" s="717"/>
      <c r="DA116" s="717"/>
      <c r="DB116" s="717"/>
      <c r="DC116" s="717"/>
      <c r="DD116" s="717"/>
      <c r="DE116" s="717"/>
      <c r="DF116" s="717"/>
      <c r="DG116" s="717"/>
      <c r="DH116" s="717"/>
      <c r="DI116" s="717"/>
      <c r="DJ116" s="717"/>
      <c r="DK116" s="717"/>
      <c r="DL116" s="717"/>
      <c r="DM116" s="717"/>
      <c r="DO116" s="731"/>
      <c r="DP116" s="731"/>
    </row>
    <row r="117" spans="54:120">
      <c r="BB117" s="717"/>
      <c r="BC117" s="995"/>
      <c r="BD117" s="717"/>
      <c r="BE117" s="717"/>
      <c r="BF117" s="717"/>
      <c r="BG117" s="717"/>
      <c r="BH117" s="717"/>
      <c r="BI117" s="717"/>
      <c r="BJ117" s="717"/>
      <c r="BK117" s="717"/>
      <c r="BL117" s="717"/>
      <c r="BM117" s="717"/>
      <c r="BN117" s="717"/>
      <c r="BO117" s="717"/>
      <c r="BP117" s="717"/>
      <c r="BQ117" s="717"/>
      <c r="BR117" s="717"/>
      <c r="BS117" s="717"/>
      <c r="BT117" s="717"/>
      <c r="BU117" s="717"/>
      <c r="BV117" s="717"/>
      <c r="BW117" s="717"/>
      <c r="BX117" s="717"/>
      <c r="BY117" s="717"/>
      <c r="BZ117" s="717"/>
      <c r="CA117" s="717"/>
      <c r="CB117" s="717"/>
      <c r="CC117" s="717"/>
      <c r="CD117" s="717"/>
      <c r="CE117" s="717"/>
      <c r="CF117" s="717"/>
      <c r="CG117" s="717"/>
      <c r="CH117" s="717"/>
      <c r="CI117" s="717"/>
      <c r="CJ117" s="717"/>
      <c r="CK117" s="717"/>
      <c r="CL117" s="717"/>
      <c r="CM117" s="717"/>
      <c r="CN117" s="717"/>
      <c r="CO117" s="717"/>
      <c r="CP117" s="717"/>
      <c r="CQ117" s="717"/>
      <c r="CR117" s="717"/>
      <c r="CS117" s="717"/>
      <c r="CT117" s="717"/>
      <c r="CU117" s="717"/>
      <c r="CV117" s="717"/>
      <c r="CW117" s="717"/>
      <c r="CX117" s="717"/>
      <c r="CY117" s="717"/>
      <c r="CZ117" s="717"/>
      <c r="DA117" s="717"/>
      <c r="DB117" s="717"/>
      <c r="DC117" s="717"/>
      <c r="DD117" s="717"/>
      <c r="DE117" s="717"/>
      <c r="DF117" s="717"/>
      <c r="DG117" s="717"/>
      <c r="DH117" s="717"/>
      <c r="DI117" s="717"/>
      <c r="DJ117" s="717"/>
      <c r="DK117" s="717"/>
      <c r="DL117" s="717"/>
      <c r="DM117" s="717"/>
      <c r="DO117" s="731"/>
      <c r="DP117" s="731"/>
    </row>
    <row r="118" spans="54:120">
      <c r="BB118" s="717"/>
      <c r="BC118" s="995"/>
      <c r="BD118" s="717"/>
      <c r="BE118" s="717"/>
      <c r="BF118" s="717"/>
      <c r="BG118" s="717"/>
      <c r="BH118" s="717"/>
      <c r="BI118" s="717"/>
      <c r="BJ118" s="717"/>
      <c r="BK118" s="717"/>
      <c r="BL118" s="717"/>
      <c r="BM118" s="717"/>
      <c r="BN118" s="717"/>
      <c r="BO118" s="717"/>
      <c r="BP118" s="717"/>
      <c r="BQ118" s="717"/>
      <c r="BR118" s="717"/>
      <c r="BS118" s="717"/>
      <c r="BT118" s="717"/>
      <c r="BU118" s="717"/>
      <c r="BV118" s="717"/>
      <c r="BW118" s="717"/>
      <c r="BX118" s="717"/>
      <c r="BY118" s="717"/>
      <c r="BZ118" s="717"/>
      <c r="CA118" s="717"/>
      <c r="CB118" s="717"/>
      <c r="CC118" s="717"/>
      <c r="CD118" s="717"/>
      <c r="CE118" s="717"/>
      <c r="CF118" s="717"/>
      <c r="CG118" s="717"/>
      <c r="CH118" s="717"/>
      <c r="CI118" s="717"/>
      <c r="CJ118" s="717"/>
      <c r="CK118" s="717"/>
      <c r="CL118" s="717"/>
      <c r="CM118" s="717"/>
      <c r="CN118" s="717"/>
      <c r="CO118" s="717"/>
      <c r="CP118" s="717"/>
      <c r="CQ118" s="717"/>
      <c r="CR118" s="717"/>
      <c r="CS118" s="717"/>
      <c r="CT118" s="717"/>
      <c r="CU118" s="717"/>
      <c r="CV118" s="717"/>
      <c r="CW118" s="717"/>
      <c r="CX118" s="717"/>
      <c r="CY118" s="717"/>
      <c r="CZ118" s="717"/>
      <c r="DA118" s="717"/>
      <c r="DB118" s="717"/>
      <c r="DC118" s="717"/>
      <c r="DD118" s="717"/>
      <c r="DE118" s="717"/>
      <c r="DF118" s="717"/>
      <c r="DG118" s="717"/>
      <c r="DH118" s="717"/>
      <c r="DI118" s="717"/>
      <c r="DJ118" s="717"/>
      <c r="DK118" s="717"/>
      <c r="DL118" s="717"/>
      <c r="DM118" s="717"/>
      <c r="DO118" s="731"/>
      <c r="DP118" s="731"/>
    </row>
    <row r="119" spans="54:120">
      <c r="BB119" s="717"/>
      <c r="BC119" s="995"/>
      <c r="BD119" s="717"/>
      <c r="BE119" s="717"/>
      <c r="BF119" s="717"/>
      <c r="BG119" s="717"/>
      <c r="BH119" s="717"/>
      <c r="BI119" s="717"/>
      <c r="BJ119" s="717"/>
      <c r="BK119" s="717"/>
      <c r="BL119" s="717"/>
      <c r="BM119" s="717"/>
      <c r="BN119" s="717"/>
      <c r="BO119" s="717"/>
      <c r="BP119" s="717"/>
      <c r="BQ119" s="717"/>
      <c r="BR119" s="717"/>
      <c r="BS119" s="717"/>
      <c r="BT119" s="717"/>
      <c r="BU119" s="717"/>
      <c r="BV119" s="717"/>
      <c r="BW119" s="717"/>
      <c r="BX119" s="717"/>
      <c r="BY119" s="717"/>
      <c r="BZ119" s="717"/>
      <c r="CA119" s="717"/>
      <c r="CB119" s="717"/>
      <c r="CC119" s="717"/>
      <c r="CD119" s="717"/>
      <c r="CE119" s="717"/>
      <c r="CF119" s="717"/>
      <c r="CG119" s="717"/>
      <c r="CH119" s="717"/>
      <c r="CI119" s="717"/>
      <c r="CJ119" s="717"/>
      <c r="CK119" s="717"/>
      <c r="CL119" s="717"/>
      <c r="CM119" s="717"/>
      <c r="CN119" s="717"/>
      <c r="CO119" s="717"/>
      <c r="CP119" s="717"/>
      <c r="CQ119" s="717"/>
      <c r="CR119" s="717"/>
      <c r="CS119" s="717"/>
      <c r="CT119" s="717"/>
      <c r="CU119" s="717"/>
      <c r="CV119" s="717"/>
      <c r="CW119" s="717"/>
      <c r="CX119" s="717"/>
      <c r="CY119" s="717"/>
      <c r="CZ119" s="717"/>
      <c r="DA119" s="717"/>
      <c r="DB119" s="717"/>
      <c r="DC119" s="717"/>
      <c r="DD119" s="717"/>
      <c r="DE119" s="717"/>
      <c r="DF119" s="717"/>
      <c r="DG119" s="717"/>
      <c r="DH119" s="717"/>
      <c r="DI119" s="717"/>
      <c r="DJ119" s="717"/>
      <c r="DK119" s="717"/>
      <c r="DL119" s="717"/>
      <c r="DM119" s="717"/>
      <c r="DO119" s="731"/>
      <c r="DP119" s="731"/>
    </row>
    <row r="120" spans="54:120">
      <c r="BB120" s="717"/>
      <c r="BC120" s="995"/>
      <c r="BD120" s="717"/>
      <c r="BE120" s="717"/>
      <c r="BF120" s="717"/>
      <c r="BG120" s="717"/>
      <c r="BH120" s="717"/>
      <c r="BI120" s="717"/>
      <c r="BJ120" s="717"/>
      <c r="BK120" s="717"/>
      <c r="BL120" s="717"/>
      <c r="BM120" s="717"/>
      <c r="BN120" s="717"/>
      <c r="BO120" s="717"/>
      <c r="BP120" s="717"/>
      <c r="BQ120" s="717"/>
      <c r="BR120" s="717"/>
      <c r="BS120" s="717"/>
      <c r="BT120" s="717"/>
      <c r="BU120" s="717"/>
      <c r="BV120" s="717"/>
      <c r="BW120" s="717"/>
      <c r="BX120" s="717"/>
      <c r="BY120" s="717"/>
      <c r="BZ120" s="717"/>
      <c r="CA120" s="717"/>
      <c r="CB120" s="717"/>
      <c r="CC120" s="717"/>
      <c r="CD120" s="717"/>
      <c r="CE120" s="717"/>
      <c r="CF120" s="717"/>
      <c r="CG120" s="717"/>
      <c r="CH120" s="717"/>
      <c r="CI120" s="717"/>
      <c r="CJ120" s="717"/>
      <c r="CK120" s="717"/>
      <c r="CL120" s="717"/>
      <c r="CM120" s="717"/>
      <c r="CN120" s="717"/>
      <c r="CO120" s="717"/>
      <c r="CP120" s="717"/>
      <c r="CQ120" s="717"/>
      <c r="CR120" s="717"/>
      <c r="CS120" s="717"/>
      <c r="CT120" s="717"/>
      <c r="CU120" s="717"/>
      <c r="CV120" s="717"/>
      <c r="CW120" s="717"/>
      <c r="CX120" s="717"/>
      <c r="CY120" s="717"/>
      <c r="CZ120" s="717"/>
      <c r="DA120" s="717"/>
      <c r="DB120" s="717"/>
      <c r="DC120" s="717"/>
      <c r="DD120" s="717"/>
      <c r="DE120" s="717"/>
      <c r="DF120" s="717"/>
      <c r="DG120" s="717"/>
      <c r="DH120" s="717"/>
      <c r="DI120" s="717"/>
      <c r="DJ120" s="717"/>
      <c r="DK120" s="717"/>
      <c r="DL120" s="717"/>
      <c r="DM120" s="717"/>
      <c r="DO120" s="731"/>
      <c r="DP120" s="731"/>
    </row>
    <row r="121" spans="54:120">
      <c r="BB121" s="717"/>
      <c r="BC121" s="995"/>
      <c r="BD121" s="717"/>
      <c r="BE121" s="717"/>
      <c r="BF121" s="717"/>
      <c r="BG121" s="717"/>
      <c r="BH121" s="717"/>
      <c r="BI121" s="717"/>
      <c r="BJ121" s="717"/>
      <c r="BK121" s="717"/>
      <c r="BL121" s="717"/>
      <c r="BM121" s="717"/>
      <c r="BN121" s="717"/>
      <c r="BO121" s="717"/>
      <c r="BP121" s="717"/>
      <c r="BQ121" s="717"/>
      <c r="BR121" s="717"/>
      <c r="BS121" s="717"/>
      <c r="BT121" s="717"/>
      <c r="BU121" s="717"/>
      <c r="BV121" s="717"/>
      <c r="BW121" s="717"/>
      <c r="BX121" s="717"/>
      <c r="BY121" s="717"/>
      <c r="BZ121" s="717"/>
      <c r="CA121" s="717"/>
      <c r="CB121" s="717"/>
      <c r="CC121" s="717"/>
      <c r="CD121" s="717"/>
      <c r="CE121" s="717"/>
      <c r="CF121" s="717"/>
      <c r="CG121" s="717"/>
      <c r="CH121" s="717"/>
      <c r="CI121" s="717"/>
      <c r="CJ121" s="717"/>
      <c r="CK121" s="717"/>
      <c r="CL121" s="717"/>
      <c r="CM121" s="717"/>
      <c r="CN121" s="717"/>
      <c r="CO121" s="717"/>
      <c r="CP121" s="717"/>
      <c r="CQ121" s="717"/>
      <c r="CR121" s="717"/>
      <c r="CS121" s="717"/>
      <c r="CT121" s="717"/>
      <c r="CU121" s="717"/>
      <c r="CV121" s="717"/>
      <c r="CW121" s="717"/>
      <c r="CX121" s="717"/>
      <c r="CY121" s="717"/>
      <c r="CZ121" s="717"/>
      <c r="DA121" s="717"/>
      <c r="DB121" s="717"/>
      <c r="DC121" s="717"/>
      <c r="DD121" s="717"/>
      <c r="DE121" s="717"/>
      <c r="DF121" s="717"/>
      <c r="DG121" s="717"/>
      <c r="DH121" s="717"/>
      <c r="DI121" s="717"/>
      <c r="DJ121" s="717"/>
      <c r="DK121" s="717"/>
      <c r="DL121" s="717"/>
      <c r="DM121" s="717"/>
      <c r="DO121" s="731"/>
      <c r="DP121" s="731"/>
    </row>
    <row r="122" spans="54:120">
      <c r="BB122" s="717"/>
      <c r="BC122" s="995"/>
      <c r="BD122" s="717"/>
      <c r="BE122" s="717"/>
      <c r="BF122" s="717"/>
      <c r="BG122" s="717"/>
      <c r="BH122" s="717"/>
      <c r="BI122" s="717"/>
      <c r="BJ122" s="717"/>
      <c r="BK122" s="717"/>
      <c r="BL122" s="717"/>
      <c r="BM122" s="717"/>
      <c r="BN122" s="717"/>
      <c r="BO122" s="717"/>
      <c r="BP122" s="717"/>
      <c r="BQ122" s="717"/>
      <c r="BR122" s="717"/>
      <c r="BS122" s="717"/>
      <c r="BT122" s="717"/>
      <c r="BU122" s="717"/>
      <c r="BV122" s="717"/>
      <c r="BW122" s="717"/>
      <c r="BX122" s="717"/>
      <c r="BY122" s="717"/>
      <c r="BZ122" s="717"/>
      <c r="CA122" s="717"/>
      <c r="CB122" s="717"/>
      <c r="CC122" s="717"/>
      <c r="CD122" s="717"/>
      <c r="CE122" s="717"/>
      <c r="CF122" s="717"/>
      <c r="CG122" s="717"/>
      <c r="CH122" s="717"/>
      <c r="CI122" s="717"/>
      <c r="CJ122" s="717"/>
      <c r="CK122" s="717"/>
      <c r="CL122" s="717"/>
      <c r="CM122" s="717"/>
      <c r="CN122" s="717"/>
      <c r="CO122" s="717"/>
      <c r="CP122" s="717"/>
      <c r="CQ122" s="717"/>
      <c r="CR122" s="717"/>
      <c r="CS122" s="717"/>
      <c r="CT122" s="717"/>
      <c r="CU122" s="717"/>
      <c r="CV122" s="717"/>
      <c r="CW122" s="717"/>
      <c r="CX122" s="717"/>
      <c r="CY122" s="717"/>
      <c r="CZ122" s="717"/>
      <c r="DA122" s="717"/>
      <c r="DB122" s="717"/>
      <c r="DC122" s="717"/>
      <c r="DD122" s="717"/>
      <c r="DE122" s="717"/>
      <c r="DF122" s="717"/>
      <c r="DG122" s="717"/>
      <c r="DH122" s="717"/>
      <c r="DI122" s="717"/>
      <c r="DJ122" s="717"/>
      <c r="DK122" s="717"/>
      <c r="DL122" s="717"/>
      <c r="DM122" s="717"/>
      <c r="DO122" s="731"/>
      <c r="DP122" s="731"/>
    </row>
    <row r="123" spans="54:120">
      <c r="BB123" s="717"/>
      <c r="BC123" s="995"/>
      <c r="BD123" s="717"/>
      <c r="BE123" s="717"/>
      <c r="BF123" s="717"/>
      <c r="BG123" s="717"/>
      <c r="BH123" s="717"/>
      <c r="BI123" s="717"/>
      <c r="BJ123" s="717"/>
      <c r="BK123" s="717"/>
      <c r="BL123" s="717"/>
      <c r="BM123" s="717"/>
      <c r="BN123" s="717"/>
      <c r="BO123" s="717"/>
      <c r="BP123" s="717"/>
      <c r="BQ123" s="717"/>
      <c r="BR123" s="717"/>
      <c r="BS123" s="717"/>
      <c r="BT123" s="717"/>
      <c r="BU123" s="717"/>
      <c r="BV123" s="717"/>
      <c r="BW123" s="717"/>
      <c r="BX123" s="717"/>
      <c r="BY123" s="717"/>
      <c r="BZ123" s="717"/>
      <c r="CA123" s="717"/>
      <c r="CB123" s="717"/>
      <c r="CC123" s="717"/>
      <c r="CD123" s="717"/>
      <c r="CE123" s="717"/>
      <c r="CF123" s="717"/>
      <c r="CG123" s="717"/>
      <c r="CH123" s="717"/>
      <c r="CI123" s="717"/>
      <c r="CJ123" s="717"/>
      <c r="CK123" s="717"/>
      <c r="CL123" s="717"/>
      <c r="CM123" s="717"/>
      <c r="CN123" s="717"/>
      <c r="CO123" s="717"/>
      <c r="CP123" s="717"/>
      <c r="CQ123" s="717"/>
      <c r="CR123" s="717"/>
      <c r="CS123" s="717"/>
      <c r="CT123" s="717"/>
      <c r="CU123" s="717"/>
      <c r="CV123" s="717"/>
      <c r="CW123" s="717"/>
      <c r="CX123" s="717"/>
      <c r="CY123" s="717"/>
      <c r="CZ123" s="717"/>
      <c r="DA123" s="717"/>
      <c r="DB123" s="717"/>
      <c r="DC123" s="717"/>
      <c r="DD123" s="717"/>
      <c r="DE123" s="717"/>
      <c r="DF123" s="717"/>
      <c r="DG123" s="717"/>
      <c r="DH123" s="717"/>
      <c r="DI123" s="717"/>
      <c r="DJ123" s="717"/>
      <c r="DK123" s="717"/>
      <c r="DL123" s="717"/>
      <c r="DM123" s="717"/>
      <c r="DO123" s="731"/>
      <c r="DP123" s="731"/>
    </row>
    <row r="124" spans="54:120">
      <c r="BB124" s="717"/>
      <c r="BC124" s="995"/>
      <c r="BD124" s="717"/>
      <c r="BE124" s="717"/>
      <c r="BF124" s="717"/>
      <c r="BG124" s="717"/>
      <c r="BH124" s="717"/>
      <c r="BI124" s="717"/>
      <c r="BJ124" s="717"/>
      <c r="BK124" s="717"/>
      <c r="BL124" s="717"/>
      <c r="BM124" s="717"/>
      <c r="BN124" s="717"/>
      <c r="BO124" s="717"/>
      <c r="BP124" s="717"/>
      <c r="BQ124" s="717"/>
      <c r="BR124" s="717"/>
      <c r="BS124" s="717"/>
      <c r="BT124" s="717"/>
      <c r="BU124" s="717"/>
      <c r="BV124" s="717"/>
      <c r="BW124" s="717"/>
      <c r="BX124" s="717"/>
      <c r="BY124" s="717"/>
      <c r="BZ124" s="717"/>
      <c r="CA124" s="717"/>
      <c r="CB124" s="717"/>
      <c r="CC124" s="717"/>
      <c r="CD124" s="717"/>
      <c r="CE124" s="717"/>
      <c r="CF124" s="717"/>
      <c r="CG124" s="717"/>
      <c r="CH124" s="717"/>
      <c r="CI124" s="717"/>
      <c r="CJ124" s="717"/>
      <c r="CK124" s="717"/>
      <c r="CL124" s="717"/>
      <c r="CM124" s="717"/>
      <c r="CN124" s="717"/>
      <c r="CO124" s="717"/>
      <c r="CP124" s="717"/>
      <c r="CQ124" s="717"/>
      <c r="CR124" s="717"/>
      <c r="CS124" s="717"/>
      <c r="CT124" s="717"/>
      <c r="CU124" s="717"/>
      <c r="CV124" s="717"/>
      <c r="CW124" s="717"/>
      <c r="CX124" s="717"/>
      <c r="CY124" s="717"/>
      <c r="CZ124" s="717"/>
      <c r="DA124" s="717"/>
      <c r="DB124" s="717"/>
      <c r="DC124" s="717"/>
      <c r="DD124" s="717"/>
      <c r="DE124" s="717"/>
      <c r="DF124" s="717"/>
      <c r="DG124" s="717"/>
      <c r="DH124" s="717"/>
      <c r="DI124" s="717"/>
      <c r="DJ124" s="717"/>
      <c r="DK124" s="717"/>
      <c r="DL124" s="717"/>
      <c r="DM124" s="717"/>
      <c r="DO124" s="731"/>
      <c r="DP124" s="731"/>
    </row>
    <row r="125" spans="54:120">
      <c r="BB125" s="717"/>
      <c r="BC125" s="995"/>
      <c r="BD125" s="717"/>
      <c r="BE125" s="717"/>
      <c r="BF125" s="717"/>
      <c r="BG125" s="717"/>
      <c r="BH125" s="717"/>
      <c r="BI125" s="717"/>
      <c r="BJ125" s="717"/>
      <c r="BK125" s="717"/>
      <c r="BL125" s="717"/>
      <c r="BM125" s="717"/>
      <c r="BN125" s="717"/>
      <c r="BO125" s="717"/>
      <c r="BP125" s="717"/>
      <c r="BQ125" s="717"/>
      <c r="BR125" s="717"/>
      <c r="BS125" s="717"/>
      <c r="BT125" s="717"/>
      <c r="BU125" s="717"/>
      <c r="BV125" s="717"/>
      <c r="BW125" s="717"/>
      <c r="BX125" s="717"/>
      <c r="BY125" s="717"/>
      <c r="BZ125" s="717"/>
      <c r="CA125" s="717"/>
      <c r="CB125" s="717"/>
      <c r="CC125" s="717"/>
      <c r="CD125" s="717"/>
      <c r="CE125" s="717"/>
      <c r="CF125" s="717"/>
      <c r="CG125" s="717"/>
      <c r="CH125" s="717"/>
      <c r="CI125" s="717"/>
      <c r="CJ125" s="717"/>
      <c r="CK125" s="717"/>
      <c r="CL125" s="717"/>
      <c r="CM125" s="717"/>
      <c r="CN125" s="717"/>
      <c r="CO125" s="717"/>
      <c r="CP125" s="717"/>
      <c r="CQ125" s="717"/>
      <c r="CR125" s="717"/>
      <c r="CS125" s="717"/>
      <c r="CT125" s="717"/>
      <c r="CU125" s="717"/>
      <c r="CV125" s="717"/>
      <c r="CW125" s="717"/>
      <c r="CX125" s="717"/>
      <c r="CY125" s="717"/>
      <c r="CZ125" s="717"/>
      <c r="DA125" s="717"/>
      <c r="DB125" s="717"/>
      <c r="DC125" s="717"/>
      <c r="DD125" s="717"/>
      <c r="DE125" s="717"/>
      <c r="DF125" s="717"/>
      <c r="DG125" s="717"/>
      <c r="DH125" s="717"/>
      <c r="DI125" s="717"/>
      <c r="DJ125" s="717"/>
      <c r="DK125" s="717"/>
      <c r="DL125" s="717"/>
      <c r="DM125" s="717"/>
      <c r="DO125" s="731"/>
      <c r="DP125" s="731"/>
    </row>
    <row r="126" spans="54:120">
      <c r="BB126" s="717"/>
      <c r="BC126" s="995"/>
      <c r="BD126" s="717"/>
      <c r="BE126" s="717"/>
      <c r="BF126" s="717"/>
      <c r="BG126" s="717"/>
      <c r="BH126" s="717"/>
      <c r="BI126" s="717"/>
      <c r="BJ126" s="717"/>
      <c r="BK126" s="717"/>
      <c r="BL126" s="717"/>
      <c r="BM126" s="717"/>
      <c r="BN126" s="717"/>
      <c r="BO126" s="717"/>
      <c r="BP126" s="717"/>
      <c r="BQ126" s="717"/>
      <c r="BR126" s="717"/>
      <c r="BS126" s="717"/>
      <c r="BT126" s="717"/>
      <c r="BU126" s="717"/>
      <c r="BV126" s="717"/>
      <c r="BW126" s="717"/>
      <c r="BX126" s="717"/>
      <c r="BY126" s="717"/>
      <c r="BZ126" s="717"/>
      <c r="CA126" s="717"/>
      <c r="CB126" s="717"/>
      <c r="CC126" s="717"/>
      <c r="CD126" s="717"/>
      <c r="CE126" s="717"/>
      <c r="CF126" s="717"/>
      <c r="CG126" s="717"/>
      <c r="CH126" s="717"/>
      <c r="CI126" s="717"/>
      <c r="CJ126" s="717"/>
      <c r="CK126" s="717"/>
      <c r="CL126" s="717"/>
      <c r="CM126" s="717"/>
      <c r="CN126" s="717"/>
      <c r="CO126" s="717"/>
      <c r="CP126" s="717"/>
      <c r="CQ126" s="717"/>
      <c r="CR126" s="717"/>
      <c r="CS126" s="717"/>
      <c r="CT126" s="717"/>
      <c r="CU126" s="717"/>
      <c r="CV126" s="717"/>
      <c r="CW126" s="717"/>
      <c r="CX126" s="717"/>
      <c r="CY126" s="717"/>
      <c r="CZ126" s="717"/>
      <c r="DA126" s="717"/>
      <c r="DB126" s="717"/>
      <c r="DC126" s="717"/>
      <c r="DD126" s="717"/>
      <c r="DE126" s="717"/>
      <c r="DF126" s="717"/>
      <c r="DG126" s="717"/>
      <c r="DH126" s="717"/>
      <c r="DI126" s="717"/>
      <c r="DJ126" s="717"/>
      <c r="DK126" s="717"/>
      <c r="DL126" s="717"/>
      <c r="DM126" s="717"/>
      <c r="DO126" s="731"/>
      <c r="DP126" s="731"/>
    </row>
    <row r="127" spans="54:120">
      <c r="BB127" s="717"/>
      <c r="BC127" s="995"/>
      <c r="BD127" s="717"/>
      <c r="BE127" s="717"/>
      <c r="BF127" s="717"/>
      <c r="BG127" s="717"/>
      <c r="BH127" s="717"/>
      <c r="BI127" s="717"/>
      <c r="BJ127" s="717"/>
      <c r="BK127" s="717"/>
      <c r="BL127" s="717"/>
      <c r="BM127" s="717"/>
      <c r="BN127" s="717"/>
      <c r="BO127" s="717"/>
      <c r="BP127" s="717"/>
      <c r="BQ127" s="717"/>
      <c r="BR127" s="717"/>
      <c r="BS127" s="717"/>
      <c r="BT127" s="717"/>
      <c r="BU127" s="717"/>
      <c r="BV127" s="717"/>
      <c r="BW127" s="717"/>
      <c r="BX127" s="717"/>
      <c r="BY127" s="717"/>
      <c r="BZ127" s="717"/>
      <c r="CA127" s="717"/>
      <c r="CB127" s="717"/>
      <c r="CC127" s="717"/>
      <c r="CD127" s="717"/>
      <c r="CE127" s="717"/>
      <c r="CF127" s="717"/>
      <c r="CG127" s="717"/>
      <c r="CH127" s="717"/>
      <c r="CI127" s="717"/>
      <c r="CJ127" s="717"/>
      <c r="CK127" s="717"/>
      <c r="CL127" s="717"/>
      <c r="CM127" s="717"/>
      <c r="CN127" s="717"/>
      <c r="CO127" s="717"/>
      <c r="CP127" s="717"/>
      <c r="CQ127" s="717"/>
      <c r="CR127" s="717"/>
      <c r="CS127" s="717"/>
      <c r="CT127" s="717"/>
      <c r="CU127" s="717"/>
      <c r="CV127" s="717"/>
      <c r="CW127" s="717"/>
      <c r="CX127" s="717"/>
      <c r="CY127" s="717"/>
      <c r="CZ127" s="717"/>
      <c r="DA127" s="717"/>
      <c r="DB127" s="717"/>
      <c r="DC127" s="717"/>
      <c r="DD127" s="717"/>
      <c r="DE127" s="717"/>
      <c r="DF127" s="717"/>
      <c r="DG127" s="717"/>
      <c r="DH127" s="717"/>
      <c r="DI127" s="717"/>
      <c r="DJ127" s="717"/>
      <c r="DK127" s="717"/>
      <c r="DL127" s="717"/>
      <c r="DM127" s="717"/>
      <c r="DO127" s="731"/>
      <c r="DP127" s="731"/>
    </row>
    <row r="128" spans="54:120">
      <c r="BB128" s="717"/>
      <c r="BC128" s="995"/>
      <c r="BD128" s="717"/>
      <c r="BE128" s="717"/>
      <c r="BF128" s="717"/>
      <c r="BG128" s="717"/>
      <c r="BH128" s="717"/>
      <c r="BI128" s="717"/>
      <c r="BJ128" s="717"/>
      <c r="BK128" s="717"/>
      <c r="BL128" s="717"/>
      <c r="BM128" s="717"/>
      <c r="BN128" s="717"/>
      <c r="BO128" s="717"/>
      <c r="BP128" s="717"/>
      <c r="BQ128" s="717"/>
      <c r="BR128" s="717"/>
      <c r="BS128" s="717"/>
      <c r="BT128" s="717"/>
      <c r="BU128" s="717"/>
      <c r="BV128" s="717"/>
      <c r="BW128" s="717"/>
      <c r="BX128" s="717"/>
      <c r="BY128" s="717"/>
      <c r="BZ128" s="717"/>
      <c r="CA128" s="717"/>
      <c r="CB128" s="717"/>
      <c r="CC128" s="717"/>
      <c r="CD128" s="717"/>
      <c r="CE128" s="717"/>
      <c r="CF128" s="717"/>
      <c r="CG128" s="717"/>
      <c r="CH128" s="717"/>
      <c r="CI128" s="717"/>
      <c r="CJ128" s="717"/>
      <c r="CK128" s="717"/>
      <c r="CL128" s="717"/>
      <c r="CM128" s="717"/>
      <c r="CN128" s="717"/>
      <c r="CO128" s="717"/>
      <c r="CP128" s="717"/>
      <c r="CQ128" s="717"/>
      <c r="CR128" s="717"/>
      <c r="CS128" s="717"/>
      <c r="CT128" s="717"/>
      <c r="CU128" s="717"/>
      <c r="CV128" s="717"/>
      <c r="CW128" s="717"/>
      <c r="CX128" s="717"/>
      <c r="CY128" s="717"/>
      <c r="CZ128" s="717"/>
      <c r="DA128" s="717"/>
      <c r="DB128" s="717"/>
      <c r="DC128" s="717"/>
      <c r="DD128" s="717"/>
      <c r="DE128" s="717"/>
      <c r="DF128" s="717"/>
      <c r="DG128" s="717"/>
      <c r="DH128" s="717"/>
      <c r="DI128" s="717"/>
      <c r="DJ128" s="717"/>
      <c r="DK128" s="717"/>
      <c r="DL128" s="717"/>
      <c r="DM128" s="717"/>
      <c r="DO128" s="731"/>
      <c r="DP128" s="731"/>
    </row>
    <row r="129" spans="54:120">
      <c r="BB129" s="717"/>
      <c r="BC129" s="995"/>
      <c r="BD129" s="717"/>
      <c r="BE129" s="717"/>
      <c r="BF129" s="717"/>
      <c r="BG129" s="717"/>
      <c r="BH129" s="717"/>
      <c r="BI129" s="717"/>
      <c r="BJ129" s="717"/>
      <c r="BK129" s="717"/>
      <c r="BL129" s="717"/>
      <c r="BM129" s="717"/>
      <c r="BN129" s="717"/>
      <c r="BO129" s="717"/>
      <c r="BP129" s="717"/>
      <c r="BQ129" s="717"/>
      <c r="BR129" s="717"/>
      <c r="BS129" s="717"/>
      <c r="BT129" s="717"/>
      <c r="BU129" s="717"/>
      <c r="BV129" s="717"/>
      <c r="BW129" s="717"/>
      <c r="BX129" s="717"/>
      <c r="BY129" s="717"/>
      <c r="BZ129" s="717"/>
      <c r="CA129" s="717"/>
      <c r="CB129" s="717"/>
      <c r="CC129" s="717"/>
      <c r="CD129" s="717"/>
      <c r="CE129" s="717"/>
      <c r="CF129" s="717"/>
      <c r="CG129" s="717"/>
      <c r="CH129" s="717"/>
      <c r="CI129" s="717"/>
      <c r="CJ129" s="717"/>
      <c r="CK129" s="717"/>
      <c r="CL129" s="717"/>
      <c r="CM129" s="717"/>
      <c r="CN129" s="717"/>
      <c r="CO129" s="717"/>
      <c r="CP129" s="717"/>
      <c r="CQ129" s="717"/>
      <c r="CR129" s="717"/>
      <c r="CS129" s="717"/>
      <c r="CT129" s="717"/>
      <c r="CU129" s="717"/>
      <c r="CV129" s="717"/>
      <c r="CW129" s="717"/>
      <c r="CX129" s="717"/>
      <c r="CY129" s="717"/>
      <c r="CZ129" s="717"/>
      <c r="DA129" s="717"/>
      <c r="DB129" s="717"/>
      <c r="DC129" s="717"/>
      <c r="DD129" s="717"/>
      <c r="DE129" s="717"/>
      <c r="DF129" s="717"/>
      <c r="DG129" s="717"/>
      <c r="DH129" s="717"/>
      <c r="DI129" s="717"/>
      <c r="DJ129" s="717"/>
      <c r="DK129" s="717"/>
      <c r="DL129" s="717"/>
      <c r="DM129" s="717"/>
      <c r="DO129" s="731"/>
      <c r="DP129" s="731"/>
    </row>
    <row r="130" spans="54:120">
      <c r="BB130" s="717"/>
      <c r="BC130" s="995"/>
      <c r="BD130" s="717"/>
      <c r="BE130" s="717"/>
      <c r="BF130" s="717"/>
      <c r="BG130" s="717"/>
      <c r="BH130" s="717"/>
      <c r="BI130" s="717"/>
      <c r="BJ130" s="717"/>
      <c r="BK130" s="717"/>
      <c r="BL130" s="717"/>
      <c r="BM130" s="717"/>
      <c r="BN130" s="717"/>
      <c r="BO130" s="717"/>
      <c r="BP130" s="717"/>
      <c r="BQ130" s="717"/>
      <c r="BR130" s="717"/>
      <c r="BS130" s="717"/>
      <c r="BT130" s="717"/>
      <c r="BU130" s="717"/>
      <c r="BV130" s="717"/>
      <c r="BW130" s="717"/>
      <c r="BX130" s="717"/>
      <c r="BY130" s="717"/>
      <c r="BZ130" s="717"/>
      <c r="CA130" s="717"/>
      <c r="CB130" s="717"/>
      <c r="CC130" s="717"/>
      <c r="CD130" s="717"/>
      <c r="CE130" s="717"/>
      <c r="CF130" s="717"/>
      <c r="CG130" s="717"/>
      <c r="CH130" s="717"/>
      <c r="CI130" s="717"/>
      <c r="CJ130" s="717"/>
      <c r="CK130" s="717"/>
      <c r="CL130" s="717"/>
      <c r="CM130" s="717"/>
      <c r="CN130" s="717"/>
      <c r="CO130" s="717"/>
      <c r="CP130" s="717"/>
      <c r="CQ130" s="717"/>
      <c r="CR130" s="717"/>
      <c r="CS130" s="717"/>
      <c r="CT130" s="717"/>
      <c r="CU130" s="717"/>
      <c r="CV130" s="717"/>
      <c r="CW130" s="717"/>
      <c r="CX130" s="717"/>
      <c r="CY130" s="717"/>
      <c r="CZ130" s="717"/>
      <c r="DA130" s="717"/>
      <c r="DB130" s="717"/>
      <c r="DC130" s="717"/>
      <c r="DD130" s="717"/>
      <c r="DE130" s="717"/>
      <c r="DF130" s="717"/>
      <c r="DG130" s="717"/>
      <c r="DH130" s="717"/>
      <c r="DI130" s="717"/>
      <c r="DJ130" s="717"/>
      <c r="DK130" s="717"/>
      <c r="DL130" s="717"/>
      <c r="DM130" s="717"/>
      <c r="DO130" s="731"/>
      <c r="DP130" s="731"/>
    </row>
    <row r="131" spans="54:120">
      <c r="BB131" s="717"/>
      <c r="BC131" s="995"/>
      <c r="BD131" s="717"/>
      <c r="BE131" s="717"/>
      <c r="BF131" s="717"/>
      <c r="BG131" s="717"/>
      <c r="BH131" s="717"/>
      <c r="BI131" s="717"/>
      <c r="BJ131" s="717"/>
      <c r="BK131" s="717"/>
      <c r="BL131" s="717"/>
      <c r="BM131" s="717"/>
      <c r="BN131" s="717"/>
      <c r="BO131" s="717"/>
      <c r="BP131" s="717"/>
      <c r="BQ131" s="717"/>
      <c r="BR131" s="717"/>
      <c r="BS131" s="717"/>
      <c r="BT131" s="717"/>
      <c r="BU131" s="717"/>
      <c r="BV131" s="717"/>
      <c r="BW131" s="717"/>
      <c r="BX131" s="717"/>
      <c r="BY131" s="717"/>
      <c r="BZ131" s="717"/>
      <c r="CA131" s="717"/>
      <c r="CB131" s="717"/>
      <c r="CC131" s="717"/>
      <c r="CD131" s="717"/>
      <c r="CE131" s="717"/>
      <c r="CF131" s="717"/>
      <c r="CG131" s="717"/>
      <c r="CH131" s="717"/>
      <c r="CI131" s="717"/>
      <c r="CJ131" s="717"/>
      <c r="CK131" s="717"/>
      <c r="CL131" s="717"/>
      <c r="CM131" s="717"/>
      <c r="CN131" s="717"/>
      <c r="CO131" s="717"/>
      <c r="CP131" s="717"/>
      <c r="CQ131" s="717"/>
      <c r="CR131" s="717"/>
      <c r="CS131" s="717"/>
      <c r="CT131" s="717"/>
      <c r="CU131" s="717"/>
      <c r="CV131" s="717"/>
      <c r="CW131" s="717"/>
      <c r="CX131" s="717"/>
      <c r="CY131" s="717"/>
      <c r="CZ131" s="717"/>
      <c r="DA131" s="717"/>
      <c r="DB131" s="717"/>
      <c r="DC131" s="717"/>
      <c r="DD131" s="717"/>
      <c r="DE131" s="717"/>
      <c r="DF131" s="717"/>
      <c r="DG131" s="717"/>
      <c r="DH131" s="717"/>
      <c r="DI131" s="717"/>
      <c r="DJ131" s="717"/>
      <c r="DK131" s="717"/>
      <c r="DL131" s="717"/>
      <c r="DM131" s="717"/>
      <c r="DO131" s="731"/>
      <c r="DP131" s="731"/>
    </row>
    <row r="132" spans="54:120">
      <c r="BB132" s="717"/>
      <c r="BC132" s="995"/>
      <c r="BD132" s="717"/>
      <c r="BE132" s="717"/>
      <c r="BF132" s="717"/>
      <c r="BG132" s="717"/>
      <c r="BH132" s="717"/>
      <c r="BI132" s="717"/>
      <c r="BJ132" s="717"/>
      <c r="BK132" s="717"/>
      <c r="BL132" s="717"/>
      <c r="BM132" s="717"/>
      <c r="BN132" s="717"/>
      <c r="BO132" s="717"/>
      <c r="BP132" s="717"/>
      <c r="BQ132" s="717"/>
      <c r="BR132" s="717"/>
      <c r="BS132" s="717"/>
      <c r="BT132" s="717"/>
      <c r="BU132" s="717"/>
      <c r="BV132" s="717"/>
      <c r="BW132" s="717"/>
      <c r="BX132" s="717"/>
      <c r="BY132" s="717"/>
      <c r="BZ132" s="717"/>
      <c r="CA132" s="717"/>
      <c r="CB132" s="717"/>
      <c r="CC132" s="717"/>
      <c r="CD132" s="717"/>
      <c r="CE132" s="717"/>
      <c r="CF132" s="717"/>
      <c r="CG132" s="717"/>
      <c r="CH132" s="717"/>
      <c r="CI132" s="717"/>
      <c r="CJ132" s="717"/>
      <c r="CK132" s="717"/>
      <c r="CL132" s="717"/>
      <c r="CM132" s="717"/>
      <c r="CN132" s="717"/>
      <c r="CO132" s="717"/>
      <c r="CP132" s="717"/>
      <c r="CQ132" s="717"/>
      <c r="CR132" s="717"/>
      <c r="CS132" s="717"/>
      <c r="CT132" s="717"/>
      <c r="CU132" s="717"/>
      <c r="CV132" s="717"/>
      <c r="CW132" s="717"/>
      <c r="CX132" s="717"/>
      <c r="CY132" s="717"/>
      <c r="CZ132" s="717"/>
      <c r="DA132" s="717"/>
      <c r="DB132" s="717"/>
      <c r="DC132" s="717"/>
      <c r="DD132" s="717"/>
      <c r="DE132" s="717"/>
      <c r="DF132" s="717"/>
      <c r="DG132" s="717"/>
      <c r="DH132" s="717"/>
      <c r="DI132" s="717"/>
      <c r="DJ132" s="717"/>
      <c r="DK132" s="717"/>
      <c r="DL132" s="717"/>
      <c r="DM132" s="717"/>
      <c r="DO132" s="731"/>
      <c r="DP132" s="731"/>
    </row>
    <row r="133" spans="54:120">
      <c r="BB133" s="717"/>
      <c r="BC133" s="995"/>
      <c r="BD133" s="717"/>
      <c r="BE133" s="717"/>
      <c r="BF133" s="717"/>
      <c r="BG133" s="717"/>
      <c r="BH133" s="717"/>
      <c r="BI133" s="717"/>
      <c r="BJ133" s="717"/>
      <c r="BK133" s="717"/>
      <c r="BL133" s="717"/>
      <c r="BM133" s="717"/>
      <c r="BN133" s="717"/>
      <c r="BO133" s="717"/>
      <c r="BP133" s="717"/>
      <c r="BQ133" s="717"/>
      <c r="BR133" s="717"/>
      <c r="BS133" s="717"/>
      <c r="BT133" s="717"/>
      <c r="BU133" s="717"/>
      <c r="BV133" s="717"/>
      <c r="BW133" s="717"/>
      <c r="BX133" s="717"/>
      <c r="BY133" s="717"/>
      <c r="BZ133" s="717"/>
      <c r="CA133" s="717"/>
      <c r="CB133" s="717"/>
      <c r="CC133" s="717"/>
      <c r="CD133" s="717"/>
      <c r="CE133" s="717"/>
      <c r="CF133" s="717"/>
      <c r="CG133" s="717"/>
      <c r="CH133" s="717"/>
      <c r="CI133" s="717"/>
      <c r="CJ133" s="717"/>
      <c r="CK133" s="717"/>
      <c r="CL133" s="717"/>
      <c r="CM133" s="717"/>
      <c r="CN133" s="717"/>
      <c r="CO133" s="717"/>
      <c r="CP133" s="717"/>
      <c r="CQ133" s="717"/>
      <c r="CR133" s="717"/>
      <c r="CS133" s="717"/>
      <c r="CT133" s="717"/>
      <c r="CU133" s="717"/>
      <c r="CV133" s="717"/>
      <c r="CW133" s="717"/>
      <c r="CX133" s="717"/>
      <c r="CY133" s="717"/>
      <c r="CZ133" s="717"/>
      <c r="DA133" s="717"/>
      <c r="DB133" s="717"/>
      <c r="DC133" s="717"/>
      <c r="DD133" s="717"/>
      <c r="DE133" s="717"/>
      <c r="DF133" s="717"/>
      <c r="DG133" s="717"/>
      <c r="DH133" s="717"/>
      <c r="DI133" s="717"/>
      <c r="DJ133" s="717"/>
      <c r="DK133" s="717"/>
      <c r="DL133" s="717"/>
      <c r="DM133" s="717"/>
      <c r="DO133" s="731"/>
      <c r="DP133" s="731"/>
    </row>
    <row r="134" spans="54:120">
      <c r="BB134" s="717"/>
      <c r="BC134" s="995"/>
      <c r="BD134" s="717"/>
      <c r="BE134" s="717"/>
      <c r="BF134" s="717"/>
      <c r="BG134" s="717"/>
      <c r="BH134" s="717"/>
      <c r="BI134" s="717"/>
      <c r="BJ134" s="717"/>
      <c r="BK134" s="717"/>
      <c r="BL134" s="717"/>
      <c r="BM134" s="717"/>
      <c r="BN134" s="717"/>
      <c r="BO134" s="717"/>
      <c r="BP134" s="717"/>
      <c r="BQ134" s="717"/>
      <c r="BR134" s="717"/>
      <c r="BS134" s="717"/>
      <c r="BT134" s="717"/>
      <c r="BU134" s="717"/>
      <c r="BV134" s="717"/>
      <c r="BW134" s="717"/>
      <c r="BX134" s="717"/>
      <c r="BY134" s="717"/>
      <c r="BZ134" s="717"/>
      <c r="CA134" s="717"/>
      <c r="CB134" s="717"/>
      <c r="CC134" s="717"/>
      <c r="CD134" s="717"/>
      <c r="CE134" s="717"/>
      <c r="CF134" s="717"/>
      <c r="CG134" s="717"/>
      <c r="CH134" s="717"/>
      <c r="CI134" s="717"/>
      <c r="CJ134" s="717"/>
      <c r="CK134" s="717"/>
      <c r="CL134" s="717"/>
      <c r="CM134" s="717"/>
      <c r="CN134" s="717"/>
      <c r="CO134" s="717"/>
      <c r="CP134" s="717"/>
      <c r="CQ134" s="717"/>
      <c r="CR134" s="717"/>
      <c r="CS134" s="717"/>
      <c r="CT134" s="717"/>
      <c r="CU134" s="717"/>
      <c r="CV134" s="717"/>
      <c r="CW134" s="717"/>
      <c r="CX134" s="717"/>
      <c r="CY134" s="717"/>
      <c r="CZ134" s="717"/>
      <c r="DA134" s="717"/>
      <c r="DB134" s="717"/>
      <c r="DC134" s="717"/>
      <c r="DD134" s="717"/>
      <c r="DE134" s="717"/>
      <c r="DF134" s="717"/>
      <c r="DG134" s="717"/>
      <c r="DH134" s="717"/>
      <c r="DI134" s="717"/>
      <c r="DJ134" s="717"/>
      <c r="DK134" s="717"/>
      <c r="DL134" s="717"/>
      <c r="DM134" s="717"/>
      <c r="DO134" s="731"/>
      <c r="DP134" s="731"/>
    </row>
    <row r="135" spans="54:120">
      <c r="BB135" s="717"/>
      <c r="BC135" s="995"/>
      <c r="BD135" s="717"/>
      <c r="BE135" s="717"/>
      <c r="BF135" s="717"/>
      <c r="BG135" s="717"/>
      <c r="BH135" s="717"/>
      <c r="BI135" s="717"/>
      <c r="BJ135" s="717"/>
      <c r="BK135" s="717"/>
      <c r="BL135" s="717"/>
      <c r="BM135" s="717"/>
      <c r="BN135" s="717"/>
      <c r="BO135" s="717"/>
      <c r="BP135" s="717"/>
      <c r="BQ135" s="717"/>
      <c r="BR135" s="717"/>
      <c r="BS135" s="717"/>
      <c r="BT135" s="717"/>
      <c r="BU135" s="717"/>
      <c r="BV135" s="717"/>
      <c r="BW135" s="717"/>
      <c r="BX135" s="717"/>
      <c r="BY135" s="717"/>
      <c r="BZ135" s="717"/>
      <c r="CA135" s="717"/>
      <c r="CB135" s="717"/>
      <c r="CC135" s="717"/>
      <c r="CD135" s="717"/>
      <c r="CE135" s="717"/>
      <c r="CF135" s="717"/>
      <c r="CG135" s="717"/>
      <c r="CH135" s="717"/>
      <c r="CI135" s="717"/>
      <c r="CJ135" s="717"/>
      <c r="CK135" s="717"/>
      <c r="CL135" s="717"/>
      <c r="CM135" s="717"/>
      <c r="CN135" s="717"/>
      <c r="CO135" s="717"/>
      <c r="CP135" s="717"/>
      <c r="CQ135" s="717"/>
      <c r="CR135" s="717"/>
      <c r="CS135" s="717"/>
      <c r="CT135" s="717"/>
      <c r="CU135" s="717"/>
      <c r="CV135" s="717"/>
      <c r="CW135" s="717"/>
      <c r="CX135" s="717"/>
      <c r="CY135" s="717"/>
      <c r="CZ135" s="717"/>
      <c r="DA135" s="717"/>
      <c r="DB135" s="717"/>
      <c r="DC135" s="717"/>
      <c r="DD135" s="717"/>
      <c r="DE135" s="717"/>
      <c r="DF135" s="717"/>
      <c r="DG135" s="717"/>
      <c r="DH135" s="717"/>
      <c r="DI135" s="717"/>
      <c r="DJ135" s="717"/>
      <c r="DK135" s="717"/>
      <c r="DL135" s="717"/>
      <c r="DM135" s="717"/>
      <c r="DO135" s="731"/>
      <c r="DP135" s="731"/>
    </row>
    <row r="136" spans="54:120">
      <c r="BB136" s="717"/>
      <c r="BC136" s="995"/>
      <c r="BD136" s="717"/>
      <c r="BE136" s="717"/>
      <c r="BF136" s="717"/>
      <c r="BG136" s="717"/>
      <c r="BH136" s="717"/>
      <c r="BI136" s="717"/>
      <c r="BJ136" s="717"/>
      <c r="BK136" s="717"/>
      <c r="BL136" s="717"/>
      <c r="BM136" s="717"/>
      <c r="BN136" s="717"/>
      <c r="BO136" s="717"/>
      <c r="BP136" s="717"/>
      <c r="BQ136" s="717"/>
      <c r="BR136" s="717"/>
      <c r="BS136" s="717"/>
      <c r="BT136" s="717"/>
      <c r="BU136" s="717"/>
      <c r="BV136" s="717"/>
      <c r="BW136" s="717"/>
      <c r="BX136" s="717"/>
      <c r="BY136" s="717"/>
      <c r="BZ136" s="717"/>
      <c r="CA136" s="717"/>
      <c r="CB136" s="717"/>
      <c r="CC136" s="717"/>
      <c r="CD136" s="717"/>
      <c r="CE136" s="717"/>
      <c r="CF136" s="717"/>
      <c r="CG136" s="717"/>
      <c r="CH136" s="717"/>
      <c r="CI136" s="717"/>
      <c r="CJ136" s="717"/>
      <c r="CK136" s="717"/>
      <c r="CL136" s="717"/>
      <c r="CM136" s="717"/>
      <c r="CN136" s="717"/>
      <c r="CO136" s="717"/>
      <c r="CP136" s="717"/>
      <c r="CQ136" s="717"/>
      <c r="CR136" s="717"/>
      <c r="CS136" s="717"/>
      <c r="CT136" s="717"/>
      <c r="CU136" s="717"/>
      <c r="CV136" s="717"/>
      <c r="CW136" s="717"/>
      <c r="CX136" s="717"/>
      <c r="CY136" s="717"/>
      <c r="CZ136" s="717"/>
      <c r="DA136" s="717"/>
      <c r="DB136" s="717"/>
      <c r="DC136" s="717"/>
      <c r="DD136" s="717"/>
      <c r="DE136" s="717"/>
      <c r="DF136" s="717"/>
      <c r="DG136" s="717"/>
      <c r="DH136" s="717"/>
      <c r="DI136" s="717"/>
      <c r="DJ136" s="717"/>
      <c r="DK136" s="717"/>
      <c r="DL136" s="717"/>
      <c r="DM136" s="717"/>
      <c r="DO136" s="731"/>
      <c r="DP136" s="731"/>
    </row>
    <row r="137" spans="54:120">
      <c r="BB137" s="717"/>
      <c r="BC137" s="995"/>
      <c r="BD137" s="717"/>
      <c r="BE137" s="717"/>
      <c r="BF137" s="717"/>
      <c r="BG137" s="717"/>
      <c r="BH137" s="717"/>
      <c r="BI137" s="717"/>
      <c r="BJ137" s="717"/>
      <c r="BK137" s="717"/>
      <c r="BL137" s="717"/>
      <c r="BM137" s="717"/>
      <c r="BN137" s="717"/>
      <c r="BO137" s="717"/>
      <c r="BP137" s="717"/>
      <c r="BQ137" s="717"/>
      <c r="BR137" s="717"/>
      <c r="BS137" s="717"/>
      <c r="BT137" s="717"/>
      <c r="BU137" s="717"/>
      <c r="BV137" s="717"/>
      <c r="BW137" s="717"/>
      <c r="BX137" s="717"/>
      <c r="BY137" s="717"/>
      <c r="BZ137" s="717"/>
      <c r="CA137" s="717"/>
      <c r="CB137" s="717"/>
      <c r="CC137" s="717"/>
      <c r="CD137" s="717"/>
      <c r="CE137" s="717"/>
      <c r="CF137" s="717"/>
      <c r="CG137" s="717"/>
      <c r="CH137" s="717"/>
      <c r="CI137" s="717"/>
      <c r="CJ137" s="717"/>
      <c r="CK137" s="717"/>
      <c r="CL137" s="717"/>
      <c r="CM137" s="717"/>
      <c r="CN137" s="717"/>
      <c r="CO137" s="717"/>
      <c r="CP137" s="717"/>
      <c r="CQ137" s="717"/>
      <c r="CR137" s="717"/>
      <c r="CS137" s="717"/>
      <c r="CT137" s="717"/>
      <c r="CU137" s="717"/>
      <c r="CV137" s="717"/>
      <c r="CW137" s="717"/>
      <c r="CX137" s="717"/>
      <c r="CY137" s="717"/>
      <c r="CZ137" s="717"/>
      <c r="DA137" s="717"/>
      <c r="DB137" s="717"/>
      <c r="DC137" s="717"/>
      <c r="DD137" s="717"/>
      <c r="DE137" s="717"/>
      <c r="DF137" s="717"/>
      <c r="DG137" s="717"/>
      <c r="DH137" s="717"/>
      <c r="DI137" s="717"/>
      <c r="DJ137" s="717"/>
      <c r="DK137" s="717"/>
      <c r="DL137" s="717"/>
      <c r="DM137" s="717"/>
      <c r="DO137" s="731"/>
      <c r="DP137" s="731"/>
    </row>
    <row r="138" spans="54:120">
      <c r="BB138" s="717"/>
      <c r="BC138" s="995"/>
      <c r="BD138" s="717"/>
      <c r="BE138" s="717"/>
      <c r="BF138" s="717"/>
      <c r="BG138" s="717"/>
      <c r="BH138" s="717"/>
      <c r="BI138" s="717"/>
      <c r="BJ138" s="717"/>
      <c r="BK138" s="717"/>
      <c r="BL138" s="717"/>
      <c r="BM138" s="717"/>
      <c r="BN138" s="717"/>
      <c r="BO138" s="717"/>
      <c r="BP138" s="717"/>
      <c r="BQ138" s="717"/>
      <c r="BR138" s="717"/>
      <c r="BS138" s="717"/>
      <c r="BT138" s="717"/>
      <c r="BU138" s="717"/>
      <c r="BV138" s="717"/>
      <c r="BW138" s="717"/>
      <c r="BX138" s="717"/>
      <c r="BY138" s="717"/>
      <c r="BZ138" s="717"/>
      <c r="CA138" s="717"/>
      <c r="CB138" s="717"/>
      <c r="CC138" s="717"/>
      <c r="CD138" s="717"/>
      <c r="CE138" s="717"/>
      <c r="CF138" s="717"/>
      <c r="CG138" s="717"/>
      <c r="CH138" s="717"/>
      <c r="CI138" s="717"/>
      <c r="CJ138" s="717"/>
      <c r="CK138" s="717"/>
      <c r="CL138" s="717"/>
      <c r="CM138" s="717"/>
      <c r="CN138" s="717"/>
      <c r="CO138" s="717"/>
      <c r="CP138" s="717"/>
      <c r="CQ138" s="717"/>
      <c r="CR138" s="717"/>
      <c r="CS138" s="717"/>
      <c r="CT138" s="717"/>
      <c r="CU138" s="717"/>
      <c r="CV138" s="717"/>
      <c r="CW138" s="717"/>
      <c r="CX138" s="717"/>
      <c r="CY138" s="717"/>
      <c r="CZ138" s="717"/>
      <c r="DA138" s="717"/>
      <c r="DB138" s="717"/>
      <c r="DC138" s="717"/>
      <c r="DD138" s="717"/>
      <c r="DE138" s="717"/>
      <c r="DF138" s="717"/>
      <c r="DG138" s="717"/>
      <c r="DH138" s="717"/>
      <c r="DI138" s="717"/>
      <c r="DJ138" s="717"/>
      <c r="DK138" s="717"/>
      <c r="DL138" s="717"/>
      <c r="DM138" s="717"/>
      <c r="DO138" s="731"/>
      <c r="DP138" s="731"/>
    </row>
    <row r="139" spans="54:120">
      <c r="BB139" s="717"/>
      <c r="BC139" s="995"/>
      <c r="BD139" s="717"/>
      <c r="BE139" s="717"/>
      <c r="BF139" s="717"/>
      <c r="BG139" s="717"/>
      <c r="BH139" s="717"/>
      <c r="BI139" s="717"/>
      <c r="BJ139" s="717"/>
      <c r="BK139" s="717"/>
      <c r="BL139" s="717"/>
      <c r="BM139" s="717"/>
      <c r="BN139" s="717"/>
      <c r="BO139" s="717"/>
      <c r="BP139" s="717"/>
      <c r="BQ139" s="717"/>
      <c r="BR139" s="717"/>
      <c r="BS139" s="717"/>
      <c r="BT139" s="717"/>
      <c r="BU139" s="717"/>
      <c r="BV139" s="717"/>
      <c r="BW139" s="717"/>
      <c r="BX139" s="717"/>
      <c r="BY139" s="717"/>
      <c r="BZ139" s="717"/>
      <c r="CA139" s="717"/>
      <c r="CB139" s="717"/>
      <c r="CC139" s="717"/>
      <c r="CD139" s="717"/>
      <c r="CE139" s="717"/>
      <c r="CF139" s="717"/>
      <c r="CG139" s="717"/>
      <c r="CH139" s="717"/>
      <c r="CI139" s="717"/>
      <c r="CJ139" s="717"/>
      <c r="CK139" s="717"/>
      <c r="CL139" s="717"/>
      <c r="CM139" s="717"/>
      <c r="CN139" s="717"/>
      <c r="CO139" s="717"/>
      <c r="CP139" s="717"/>
      <c r="CQ139" s="717"/>
      <c r="CR139" s="717"/>
      <c r="CS139" s="717"/>
      <c r="CT139" s="717"/>
      <c r="CU139" s="717"/>
      <c r="CV139" s="717"/>
      <c r="CW139" s="717"/>
      <c r="CX139" s="717"/>
      <c r="CY139" s="717"/>
      <c r="CZ139" s="717"/>
      <c r="DA139" s="717"/>
      <c r="DB139" s="717"/>
      <c r="DC139" s="717"/>
      <c r="DD139" s="717"/>
      <c r="DE139" s="717"/>
      <c r="DF139" s="717"/>
      <c r="DG139" s="717"/>
      <c r="DH139" s="717"/>
      <c r="DI139" s="717"/>
      <c r="DJ139" s="717"/>
      <c r="DK139" s="717"/>
      <c r="DL139" s="717"/>
      <c r="DM139" s="717"/>
      <c r="DO139" s="731"/>
      <c r="DP139" s="731"/>
    </row>
    <row r="140" spans="54:120">
      <c r="BB140" s="717"/>
      <c r="BC140" s="995"/>
      <c r="BD140" s="717"/>
      <c r="BE140" s="717"/>
      <c r="BF140" s="717"/>
      <c r="BG140" s="717"/>
      <c r="BH140" s="717"/>
      <c r="BI140" s="717"/>
      <c r="BJ140" s="717"/>
      <c r="BK140" s="717"/>
      <c r="BL140" s="717"/>
      <c r="BM140" s="717"/>
      <c r="BN140" s="717"/>
      <c r="BO140" s="717"/>
      <c r="BP140" s="717"/>
      <c r="BQ140" s="717"/>
      <c r="BR140" s="717"/>
      <c r="BS140" s="717"/>
      <c r="BT140" s="717"/>
      <c r="BU140" s="717"/>
      <c r="BV140" s="717"/>
      <c r="BW140" s="717"/>
      <c r="BX140" s="717"/>
      <c r="BY140" s="717"/>
      <c r="BZ140" s="717"/>
      <c r="CA140" s="717"/>
      <c r="CB140" s="717"/>
      <c r="CC140" s="717"/>
      <c r="CD140" s="717"/>
      <c r="CE140" s="717"/>
      <c r="CF140" s="717"/>
      <c r="CG140" s="717"/>
      <c r="CH140" s="717"/>
      <c r="CI140" s="717"/>
      <c r="CJ140" s="717"/>
      <c r="CK140" s="717"/>
      <c r="CL140" s="717"/>
      <c r="CM140" s="717"/>
      <c r="CN140" s="717"/>
      <c r="CO140" s="717"/>
      <c r="CP140" s="717"/>
      <c r="CQ140" s="717"/>
      <c r="CR140" s="717"/>
      <c r="CS140" s="717"/>
      <c r="CT140" s="717"/>
      <c r="CU140" s="717"/>
      <c r="CV140" s="717"/>
      <c r="CW140" s="717"/>
      <c r="CX140" s="717"/>
      <c r="CY140" s="717"/>
      <c r="CZ140" s="717"/>
      <c r="DA140" s="717"/>
      <c r="DB140" s="717"/>
      <c r="DC140" s="717"/>
      <c r="DD140" s="717"/>
      <c r="DE140" s="717"/>
      <c r="DF140" s="717"/>
      <c r="DG140" s="717"/>
      <c r="DH140" s="717"/>
      <c r="DI140" s="717"/>
      <c r="DJ140" s="717"/>
      <c r="DK140" s="717"/>
      <c r="DL140" s="717"/>
      <c r="DM140" s="717"/>
      <c r="DO140" s="731"/>
      <c r="DP140" s="731"/>
    </row>
    <row r="141" spans="54:120">
      <c r="BB141" s="717"/>
      <c r="BC141" s="995"/>
      <c r="BD141" s="717"/>
      <c r="BE141" s="717"/>
      <c r="BF141" s="717"/>
      <c r="BG141" s="717"/>
      <c r="BH141" s="717"/>
      <c r="BI141" s="717"/>
      <c r="BJ141" s="717"/>
      <c r="BK141" s="717"/>
      <c r="BL141" s="717"/>
      <c r="BM141" s="717"/>
      <c r="BN141" s="717"/>
      <c r="BO141" s="717"/>
      <c r="BP141" s="717"/>
      <c r="BQ141" s="717"/>
      <c r="BR141" s="717"/>
      <c r="BS141" s="717"/>
      <c r="BT141" s="717"/>
      <c r="BU141" s="717"/>
      <c r="BV141" s="717"/>
      <c r="BW141" s="717"/>
      <c r="BX141" s="717"/>
      <c r="BY141" s="717"/>
      <c r="BZ141" s="717"/>
      <c r="CA141" s="717"/>
      <c r="CB141" s="717"/>
      <c r="CC141" s="717"/>
      <c r="CD141" s="717"/>
      <c r="CE141" s="717"/>
      <c r="CF141" s="717"/>
      <c r="CG141" s="717"/>
      <c r="CH141" s="717"/>
      <c r="CI141" s="717"/>
      <c r="CJ141" s="717"/>
      <c r="CK141" s="717"/>
      <c r="CL141" s="717"/>
      <c r="CM141" s="717"/>
      <c r="CN141" s="717"/>
      <c r="CO141" s="717"/>
      <c r="CP141" s="717"/>
      <c r="CQ141" s="717"/>
      <c r="CR141" s="717"/>
      <c r="CS141" s="717"/>
      <c r="CT141" s="717"/>
      <c r="CU141" s="717"/>
      <c r="CV141" s="717"/>
      <c r="CW141" s="717"/>
      <c r="CX141" s="717"/>
      <c r="CY141" s="717"/>
      <c r="CZ141" s="717"/>
      <c r="DA141" s="717"/>
      <c r="DB141" s="717"/>
      <c r="DC141" s="717"/>
      <c r="DD141" s="717"/>
      <c r="DE141" s="717"/>
      <c r="DF141" s="717"/>
      <c r="DG141" s="717"/>
      <c r="DH141" s="717"/>
      <c r="DI141" s="717"/>
      <c r="DJ141" s="717"/>
      <c r="DK141" s="717"/>
      <c r="DL141" s="717"/>
      <c r="DM141" s="717"/>
      <c r="DO141" s="731"/>
      <c r="DP141" s="731"/>
    </row>
    <row r="142" spans="54:120">
      <c r="BB142" s="717"/>
      <c r="BC142" s="995"/>
      <c r="BD142" s="717"/>
      <c r="BE142" s="717"/>
      <c r="BF142" s="717"/>
      <c r="BG142" s="717"/>
      <c r="BH142" s="717"/>
      <c r="BI142" s="717"/>
      <c r="BJ142" s="717"/>
      <c r="BK142" s="717"/>
      <c r="BL142" s="717"/>
      <c r="BM142" s="717"/>
      <c r="BN142" s="717"/>
      <c r="BO142" s="717"/>
      <c r="BP142" s="717"/>
      <c r="BQ142" s="717"/>
      <c r="BR142" s="717"/>
      <c r="BS142" s="717"/>
      <c r="BT142" s="717"/>
      <c r="BU142" s="717"/>
      <c r="BV142" s="717"/>
      <c r="BW142" s="717"/>
      <c r="BX142" s="717"/>
      <c r="BY142" s="717"/>
      <c r="BZ142" s="717"/>
      <c r="CA142" s="717"/>
      <c r="CB142" s="717"/>
      <c r="CC142" s="717"/>
      <c r="CD142" s="717"/>
      <c r="CE142" s="717"/>
      <c r="CF142" s="717"/>
      <c r="CG142" s="717"/>
      <c r="CH142" s="717"/>
      <c r="CI142" s="717"/>
      <c r="CJ142" s="717"/>
      <c r="CK142" s="717"/>
      <c r="CL142" s="717"/>
      <c r="CM142" s="717"/>
      <c r="CN142" s="717"/>
      <c r="CO142" s="717"/>
      <c r="CP142" s="717"/>
      <c r="CQ142" s="717"/>
      <c r="CR142" s="717"/>
      <c r="CS142" s="717"/>
      <c r="CT142" s="717"/>
      <c r="CU142" s="717"/>
      <c r="CV142" s="717"/>
      <c r="CW142" s="717"/>
      <c r="CX142" s="717"/>
      <c r="CY142" s="717"/>
      <c r="CZ142" s="717"/>
      <c r="DA142" s="717"/>
      <c r="DB142" s="717"/>
      <c r="DC142" s="717"/>
      <c r="DD142" s="717"/>
      <c r="DE142" s="717"/>
      <c r="DF142" s="717"/>
      <c r="DG142" s="717"/>
      <c r="DH142" s="717"/>
      <c r="DI142" s="717"/>
      <c r="DJ142" s="717"/>
      <c r="DK142" s="717"/>
      <c r="DL142" s="717"/>
      <c r="DM142" s="717"/>
      <c r="DO142" s="731"/>
      <c r="DP142" s="731"/>
    </row>
    <row r="143" spans="54:120">
      <c r="BB143" s="717"/>
      <c r="BC143" s="995"/>
      <c r="BD143" s="717"/>
      <c r="BE143" s="717"/>
      <c r="BF143" s="717"/>
      <c r="BG143" s="717"/>
      <c r="BH143" s="717"/>
      <c r="BI143" s="717"/>
      <c r="BJ143" s="717"/>
      <c r="BK143" s="717"/>
      <c r="BL143" s="717"/>
      <c r="BM143" s="717"/>
      <c r="BN143" s="717"/>
      <c r="BO143" s="717"/>
      <c r="BP143" s="717"/>
      <c r="BQ143" s="717"/>
      <c r="BR143" s="717"/>
      <c r="BS143" s="717"/>
      <c r="BT143" s="717"/>
      <c r="BU143" s="717"/>
      <c r="BV143" s="717"/>
      <c r="BW143" s="717"/>
      <c r="BX143" s="717"/>
      <c r="BY143" s="717"/>
      <c r="BZ143" s="717"/>
      <c r="CA143" s="717"/>
      <c r="CB143" s="717"/>
      <c r="CC143" s="717"/>
      <c r="CD143" s="717"/>
      <c r="CE143" s="717"/>
      <c r="CF143" s="717"/>
      <c r="CG143" s="717"/>
      <c r="CH143" s="717"/>
      <c r="CI143" s="717"/>
      <c r="CJ143" s="717"/>
      <c r="CK143" s="717"/>
      <c r="CL143" s="717"/>
      <c r="CM143" s="717"/>
      <c r="CN143" s="717"/>
      <c r="CO143" s="717"/>
      <c r="CP143" s="717"/>
      <c r="CQ143" s="717"/>
      <c r="CR143" s="717"/>
      <c r="CS143" s="717"/>
      <c r="CT143" s="717"/>
      <c r="CU143" s="717"/>
      <c r="CV143" s="717"/>
      <c r="CW143" s="717"/>
      <c r="CX143" s="717"/>
      <c r="CY143" s="717"/>
      <c r="CZ143" s="717"/>
      <c r="DA143" s="717"/>
      <c r="DB143" s="717"/>
      <c r="DC143" s="717"/>
      <c r="DD143" s="717"/>
      <c r="DE143" s="717"/>
      <c r="DF143" s="717"/>
      <c r="DG143" s="717"/>
      <c r="DH143" s="717"/>
      <c r="DI143" s="717"/>
      <c r="DJ143" s="717"/>
      <c r="DK143" s="717"/>
      <c r="DL143" s="717"/>
      <c r="DM143" s="717"/>
      <c r="DO143" s="731"/>
      <c r="DP143" s="731"/>
    </row>
    <row r="144" spans="54:120">
      <c r="BB144" s="717"/>
      <c r="BC144" s="995"/>
      <c r="BD144" s="717"/>
      <c r="BE144" s="717"/>
      <c r="BF144" s="717"/>
      <c r="BG144" s="717"/>
      <c r="BH144" s="717"/>
      <c r="BI144" s="717"/>
      <c r="BJ144" s="717"/>
      <c r="BK144" s="717"/>
      <c r="BL144" s="717"/>
      <c r="BM144" s="717"/>
      <c r="BN144" s="717"/>
      <c r="BO144" s="717"/>
      <c r="BP144" s="717"/>
      <c r="BQ144" s="717"/>
      <c r="BR144" s="717"/>
      <c r="BS144" s="717"/>
      <c r="BT144" s="717"/>
      <c r="BU144" s="717"/>
      <c r="BV144" s="717"/>
      <c r="BW144" s="717"/>
      <c r="BX144" s="717"/>
      <c r="BY144" s="717"/>
      <c r="BZ144" s="717"/>
      <c r="CA144" s="717"/>
      <c r="CB144" s="717"/>
      <c r="CC144" s="717"/>
      <c r="CD144" s="717"/>
      <c r="CE144" s="717"/>
      <c r="CF144" s="717"/>
      <c r="CG144" s="717"/>
      <c r="CH144" s="717"/>
      <c r="CI144" s="717"/>
      <c r="CJ144" s="717"/>
      <c r="CK144" s="717"/>
      <c r="CL144" s="717"/>
      <c r="CM144" s="717"/>
      <c r="CN144" s="717"/>
      <c r="CO144" s="717"/>
      <c r="CP144" s="717"/>
      <c r="CQ144" s="717"/>
      <c r="CR144" s="717"/>
      <c r="CS144" s="717"/>
      <c r="CT144" s="717"/>
      <c r="CU144" s="717"/>
      <c r="CV144" s="717"/>
      <c r="CW144" s="717"/>
      <c r="CX144" s="717"/>
      <c r="CY144" s="717"/>
      <c r="CZ144" s="717"/>
      <c r="DA144" s="717"/>
      <c r="DB144" s="717"/>
      <c r="DC144" s="717"/>
      <c r="DD144" s="717"/>
      <c r="DE144" s="717"/>
      <c r="DF144" s="717"/>
      <c r="DG144" s="717"/>
      <c r="DH144" s="717"/>
      <c r="DI144" s="717"/>
      <c r="DJ144" s="717"/>
      <c r="DK144" s="717"/>
      <c r="DL144" s="717"/>
      <c r="DM144" s="717"/>
      <c r="DO144" s="731"/>
      <c r="DP144" s="731"/>
    </row>
    <row r="145" spans="54:120">
      <c r="BB145" s="717"/>
      <c r="BC145" s="995"/>
      <c r="BD145" s="717"/>
      <c r="BE145" s="717"/>
      <c r="BF145" s="717"/>
      <c r="BG145" s="717"/>
      <c r="BH145" s="717"/>
      <c r="BI145" s="717"/>
      <c r="BJ145" s="717"/>
      <c r="BK145" s="717"/>
      <c r="BL145" s="717"/>
      <c r="BM145" s="717"/>
      <c r="BN145" s="717"/>
      <c r="BO145" s="717"/>
      <c r="BP145" s="717"/>
      <c r="BQ145" s="717"/>
      <c r="BR145" s="717"/>
      <c r="BS145" s="717"/>
      <c r="BT145" s="717"/>
      <c r="BU145" s="717"/>
      <c r="BV145" s="717"/>
      <c r="BW145" s="717"/>
      <c r="BX145" s="717"/>
      <c r="BY145" s="717"/>
      <c r="BZ145" s="717"/>
      <c r="CA145" s="717"/>
      <c r="CB145" s="717"/>
      <c r="CC145" s="717"/>
      <c r="CD145" s="717"/>
      <c r="CE145" s="717"/>
      <c r="CF145" s="717"/>
      <c r="CG145" s="717"/>
      <c r="CH145" s="717"/>
      <c r="CI145" s="717"/>
      <c r="CJ145" s="717"/>
      <c r="CK145" s="717"/>
      <c r="CL145" s="717"/>
      <c r="CM145" s="717"/>
      <c r="CN145" s="717"/>
      <c r="CO145" s="717"/>
      <c r="CP145" s="717"/>
      <c r="CQ145" s="717"/>
      <c r="CR145" s="717"/>
      <c r="CS145" s="717"/>
      <c r="CT145" s="717"/>
      <c r="CU145" s="717"/>
      <c r="CV145" s="717"/>
      <c r="CW145" s="717"/>
      <c r="CX145" s="717"/>
      <c r="CY145" s="717"/>
      <c r="CZ145" s="717"/>
      <c r="DA145" s="717"/>
      <c r="DB145" s="717"/>
      <c r="DC145" s="717"/>
      <c r="DD145" s="717"/>
      <c r="DE145" s="717"/>
      <c r="DF145" s="717"/>
      <c r="DG145" s="717"/>
      <c r="DH145" s="717"/>
      <c r="DI145" s="717"/>
      <c r="DJ145" s="717"/>
      <c r="DK145" s="717"/>
      <c r="DL145" s="717"/>
      <c r="DM145" s="717"/>
      <c r="DO145" s="731"/>
      <c r="DP145" s="731"/>
    </row>
    <row r="146" spans="54:120">
      <c r="BB146" s="717"/>
      <c r="BC146" s="995"/>
      <c r="BD146" s="717"/>
      <c r="BE146" s="717"/>
      <c r="BF146" s="717"/>
      <c r="BG146" s="717"/>
      <c r="BH146" s="717"/>
      <c r="BI146" s="717"/>
      <c r="BJ146" s="717"/>
      <c r="BK146" s="717"/>
      <c r="BL146" s="717"/>
      <c r="BM146" s="717"/>
      <c r="BN146" s="717"/>
      <c r="BO146" s="717"/>
      <c r="BP146" s="717"/>
      <c r="BQ146" s="717"/>
      <c r="BR146" s="717"/>
      <c r="BS146" s="717"/>
      <c r="BT146" s="717"/>
      <c r="BU146" s="717"/>
      <c r="BV146" s="717"/>
      <c r="BW146" s="717"/>
      <c r="BX146" s="717"/>
      <c r="BY146" s="717"/>
      <c r="BZ146" s="717"/>
      <c r="CA146" s="717"/>
      <c r="CB146" s="717"/>
      <c r="CC146" s="717"/>
      <c r="CD146" s="717"/>
      <c r="CE146" s="717"/>
      <c r="CF146" s="717"/>
      <c r="CG146" s="717"/>
      <c r="CH146" s="717"/>
      <c r="CI146" s="717"/>
      <c r="CJ146" s="717"/>
      <c r="CK146" s="717"/>
      <c r="CL146" s="717"/>
      <c r="CM146" s="717"/>
      <c r="CN146" s="717"/>
      <c r="CO146" s="717"/>
      <c r="CP146" s="717"/>
      <c r="CQ146" s="717"/>
      <c r="CR146" s="717"/>
      <c r="CS146" s="717"/>
      <c r="CT146" s="717"/>
      <c r="CU146" s="717"/>
      <c r="CV146" s="717"/>
      <c r="CW146" s="717"/>
      <c r="CX146" s="717"/>
      <c r="CY146" s="717"/>
      <c r="CZ146" s="717"/>
      <c r="DA146" s="717"/>
      <c r="DB146" s="717"/>
      <c r="DC146" s="717"/>
      <c r="DD146" s="717"/>
      <c r="DE146" s="717"/>
      <c r="DF146" s="717"/>
      <c r="DG146" s="717"/>
      <c r="DH146" s="717"/>
      <c r="DI146" s="717"/>
      <c r="DJ146" s="717"/>
      <c r="DK146" s="717"/>
      <c r="DL146" s="717"/>
      <c r="DM146" s="717"/>
      <c r="DO146" s="731"/>
      <c r="DP146" s="731"/>
    </row>
    <row r="147" spans="54:120">
      <c r="BB147" s="717"/>
      <c r="BC147" s="995"/>
      <c r="BD147" s="717"/>
      <c r="BE147" s="717"/>
      <c r="BF147" s="717"/>
      <c r="BG147" s="717"/>
      <c r="BH147" s="717"/>
      <c r="BI147" s="717"/>
      <c r="BJ147" s="717"/>
      <c r="BK147" s="717"/>
      <c r="BL147" s="717"/>
      <c r="BM147" s="717"/>
      <c r="BN147" s="717"/>
      <c r="BO147" s="717"/>
      <c r="BP147" s="717"/>
      <c r="BQ147" s="717"/>
      <c r="BR147" s="717"/>
      <c r="BS147" s="717"/>
      <c r="BT147" s="717"/>
      <c r="BU147" s="717"/>
      <c r="BV147" s="717"/>
      <c r="BW147" s="717"/>
      <c r="BX147" s="717"/>
      <c r="BY147" s="717"/>
      <c r="BZ147" s="717"/>
      <c r="CA147" s="717"/>
      <c r="CB147" s="717"/>
      <c r="CC147" s="717"/>
      <c r="CD147" s="717"/>
      <c r="CE147" s="717"/>
      <c r="CF147" s="717"/>
      <c r="CG147" s="717"/>
      <c r="CH147" s="717"/>
      <c r="CI147" s="717"/>
      <c r="CJ147" s="717"/>
      <c r="CK147" s="717"/>
      <c r="CL147" s="717"/>
      <c r="CM147" s="717"/>
      <c r="CN147" s="717"/>
      <c r="CO147" s="717"/>
      <c r="CP147" s="717"/>
      <c r="CQ147" s="717"/>
      <c r="CR147" s="717"/>
      <c r="CS147" s="717"/>
      <c r="CT147" s="717"/>
      <c r="CU147" s="717"/>
      <c r="CV147" s="717"/>
      <c r="CW147" s="717"/>
      <c r="CX147" s="717"/>
      <c r="CY147" s="717"/>
      <c r="CZ147" s="717"/>
      <c r="DA147" s="717"/>
      <c r="DB147" s="717"/>
      <c r="DC147" s="717"/>
      <c r="DD147" s="717"/>
      <c r="DE147" s="717"/>
      <c r="DF147" s="717"/>
      <c r="DG147" s="717"/>
      <c r="DH147" s="717"/>
      <c r="DI147" s="717"/>
      <c r="DJ147" s="717"/>
      <c r="DK147" s="717"/>
      <c r="DL147" s="717"/>
      <c r="DM147" s="717"/>
      <c r="DO147" s="731"/>
      <c r="DP147" s="731"/>
    </row>
    <row r="148" spans="54:120">
      <c r="BB148" s="717"/>
      <c r="BC148" s="995"/>
      <c r="BD148" s="717"/>
      <c r="BE148" s="717"/>
      <c r="BF148" s="717"/>
      <c r="BG148" s="717"/>
      <c r="BH148" s="717"/>
      <c r="BI148" s="717"/>
      <c r="BJ148" s="717"/>
      <c r="BK148" s="717"/>
      <c r="BL148" s="717"/>
      <c r="BM148" s="717"/>
      <c r="BN148" s="717"/>
      <c r="BO148" s="717"/>
      <c r="BP148" s="717"/>
      <c r="BQ148" s="717"/>
      <c r="BR148" s="717"/>
      <c r="BS148" s="717"/>
      <c r="BT148" s="717"/>
      <c r="BU148" s="717"/>
      <c r="BV148" s="717"/>
      <c r="BW148" s="717"/>
      <c r="BX148" s="717"/>
      <c r="BY148" s="717"/>
      <c r="BZ148" s="717"/>
      <c r="CA148" s="717"/>
      <c r="CB148" s="717"/>
      <c r="CC148" s="717"/>
      <c r="CD148" s="717"/>
      <c r="CE148" s="717"/>
      <c r="CF148" s="717"/>
      <c r="CG148" s="717"/>
      <c r="CH148" s="717"/>
      <c r="CI148" s="717"/>
      <c r="CJ148" s="717"/>
      <c r="CK148" s="717"/>
      <c r="CL148" s="717"/>
      <c r="CM148" s="717"/>
      <c r="CN148" s="717"/>
      <c r="CO148" s="717"/>
      <c r="CP148" s="717"/>
      <c r="CQ148" s="717"/>
      <c r="CR148" s="717"/>
      <c r="CS148" s="717"/>
      <c r="CT148" s="717"/>
      <c r="CU148" s="717"/>
      <c r="CV148" s="717"/>
      <c r="CW148" s="717"/>
      <c r="CX148" s="717"/>
      <c r="CY148" s="717"/>
      <c r="CZ148" s="717"/>
      <c r="DA148" s="717"/>
      <c r="DB148" s="717"/>
      <c r="DC148" s="717"/>
      <c r="DD148" s="717"/>
      <c r="DE148" s="717"/>
      <c r="DF148" s="717"/>
      <c r="DG148" s="717"/>
      <c r="DH148" s="717"/>
      <c r="DI148" s="717"/>
      <c r="DJ148" s="717"/>
      <c r="DK148" s="717"/>
      <c r="DL148" s="717"/>
      <c r="DM148" s="717"/>
      <c r="DO148" s="731"/>
      <c r="DP148" s="731"/>
    </row>
    <row r="149" spans="54:120">
      <c r="BB149" s="717"/>
      <c r="BC149" s="995"/>
      <c r="BD149" s="717"/>
      <c r="BE149" s="717"/>
      <c r="BF149" s="717"/>
      <c r="BG149" s="717"/>
      <c r="BH149" s="717"/>
      <c r="BI149" s="717"/>
      <c r="BJ149" s="717"/>
      <c r="BK149" s="717"/>
      <c r="BL149" s="717"/>
      <c r="BM149" s="717"/>
      <c r="BN149" s="717"/>
      <c r="BO149" s="717"/>
      <c r="BP149" s="717"/>
      <c r="BQ149" s="717"/>
      <c r="BR149" s="717"/>
      <c r="BS149" s="717"/>
      <c r="BT149" s="717"/>
      <c r="BU149" s="717"/>
      <c r="BV149" s="717"/>
      <c r="BW149" s="717"/>
      <c r="BX149" s="717"/>
      <c r="BY149" s="717"/>
      <c r="BZ149" s="717"/>
      <c r="CA149" s="717"/>
      <c r="CB149" s="717"/>
      <c r="CC149" s="717"/>
      <c r="CD149" s="717"/>
      <c r="CE149" s="717"/>
      <c r="CF149" s="717"/>
      <c r="CG149" s="717"/>
      <c r="CH149" s="717"/>
      <c r="CI149" s="717"/>
      <c r="CJ149" s="717"/>
      <c r="CK149" s="717"/>
      <c r="CL149" s="717"/>
      <c r="CM149" s="717"/>
      <c r="CN149" s="717"/>
      <c r="CO149" s="717"/>
      <c r="CP149" s="717"/>
      <c r="CQ149" s="717"/>
      <c r="CR149" s="717"/>
      <c r="CS149" s="717"/>
      <c r="CT149" s="717"/>
      <c r="CU149" s="717"/>
      <c r="CV149" s="717"/>
      <c r="CW149" s="717"/>
      <c r="CX149" s="717"/>
      <c r="CY149" s="717"/>
      <c r="CZ149" s="717"/>
      <c r="DA149" s="717"/>
      <c r="DB149" s="717"/>
      <c r="DC149" s="717"/>
      <c r="DD149" s="717"/>
      <c r="DE149" s="717"/>
      <c r="DF149" s="717"/>
      <c r="DG149" s="717"/>
      <c r="DH149" s="717"/>
      <c r="DI149" s="717"/>
      <c r="DJ149" s="717"/>
      <c r="DK149" s="717"/>
      <c r="DL149" s="717"/>
      <c r="DM149" s="717"/>
      <c r="DO149" s="731"/>
      <c r="DP149" s="731"/>
    </row>
    <row r="150" spans="54:120">
      <c r="BB150" s="717"/>
      <c r="BC150" s="995"/>
      <c r="BD150" s="717"/>
      <c r="BE150" s="717"/>
      <c r="BF150" s="717"/>
      <c r="BG150" s="717"/>
      <c r="BH150" s="717"/>
      <c r="BI150" s="717"/>
      <c r="BJ150" s="717"/>
      <c r="BK150" s="717"/>
      <c r="BL150" s="717"/>
      <c r="BM150" s="717"/>
      <c r="BN150" s="717"/>
      <c r="BO150" s="717"/>
      <c r="BP150" s="717"/>
      <c r="BQ150" s="717"/>
      <c r="BR150" s="717"/>
      <c r="BS150" s="717"/>
      <c r="BT150" s="717"/>
      <c r="BU150" s="717"/>
      <c r="BV150" s="717"/>
      <c r="BW150" s="717"/>
      <c r="BX150" s="717"/>
      <c r="BY150" s="717"/>
      <c r="BZ150" s="717"/>
      <c r="CA150" s="717"/>
      <c r="CB150" s="717"/>
      <c r="CC150" s="717"/>
      <c r="CD150" s="717"/>
      <c r="CE150" s="717"/>
      <c r="CF150" s="717"/>
      <c r="CG150" s="717"/>
      <c r="CH150" s="717"/>
      <c r="CI150" s="717"/>
      <c r="CJ150" s="717"/>
      <c r="CK150" s="717"/>
      <c r="CL150" s="717"/>
      <c r="CM150" s="717"/>
      <c r="CN150" s="717"/>
      <c r="CO150" s="717"/>
      <c r="CP150" s="717"/>
      <c r="CQ150" s="717"/>
      <c r="CR150" s="717"/>
      <c r="CS150" s="717"/>
      <c r="CT150" s="717"/>
      <c r="CU150" s="717"/>
      <c r="CV150" s="717"/>
      <c r="CW150" s="717"/>
      <c r="CX150" s="717"/>
      <c r="CY150" s="717"/>
      <c r="CZ150" s="717"/>
      <c r="DA150" s="717"/>
      <c r="DB150" s="717"/>
      <c r="DC150" s="717"/>
      <c r="DD150" s="717"/>
      <c r="DE150" s="717"/>
      <c r="DF150" s="717"/>
      <c r="DG150" s="717"/>
      <c r="DH150" s="717"/>
      <c r="DI150" s="717"/>
      <c r="DJ150" s="717"/>
      <c r="DK150" s="717"/>
      <c r="DL150" s="717"/>
      <c r="DM150" s="717"/>
      <c r="DO150" s="731"/>
      <c r="DP150" s="731"/>
    </row>
    <row r="151" spans="54:120">
      <c r="BB151" s="717"/>
      <c r="BC151" s="995"/>
      <c r="BD151" s="717"/>
      <c r="BE151" s="717"/>
      <c r="BF151" s="717"/>
      <c r="BG151" s="717"/>
      <c r="BH151" s="717"/>
      <c r="BI151" s="717"/>
      <c r="BJ151" s="717"/>
      <c r="BK151" s="717"/>
      <c r="BL151" s="717"/>
      <c r="BM151" s="717"/>
      <c r="BN151" s="717"/>
      <c r="BO151" s="717"/>
      <c r="BP151" s="717"/>
      <c r="BQ151" s="717"/>
      <c r="BR151" s="717"/>
      <c r="BS151" s="717"/>
      <c r="BT151" s="717"/>
      <c r="BU151" s="717"/>
      <c r="BV151" s="717"/>
      <c r="BW151" s="717"/>
      <c r="BX151" s="717"/>
      <c r="BY151" s="717"/>
      <c r="BZ151" s="717"/>
      <c r="CA151" s="717"/>
      <c r="CB151" s="717"/>
      <c r="CC151" s="717"/>
      <c r="CD151" s="717"/>
      <c r="CE151" s="717"/>
      <c r="CF151" s="717"/>
      <c r="CG151" s="717"/>
      <c r="CH151" s="717"/>
      <c r="CI151" s="717"/>
      <c r="CJ151" s="717"/>
      <c r="CK151" s="717"/>
      <c r="CL151" s="717"/>
      <c r="CM151" s="717"/>
      <c r="CN151" s="717"/>
      <c r="CO151" s="717"/>
      <c r="CP151" s="717"/>
      <c r="CQ151" s="717"/>
      <c r="CR151" s="717"/>
      <c r="CS151" s="717"/>
      <c r="CT151" s="717"/>
      <c r="CU151" s="717"/>
      <c r="CV151" s="717"/>
      <c r="CW151" s="717"/>
      <c r="CX151" s="717"/>
      <c r="CY151" s="717"/>
      <c r="CZ151" s="717"/>
      <c r="DA151" s="717"/>
      <c r="DB151" s="717"/>
      <c r="DC151" s="717"/>
      <c r="DD151" s="717"/>
      <c r="DE151" s="717"/>
      <c r="DF151" s="717"/>
      <c r="DG151" s="717"/>
      <c r="DH151" s="717"/>
      <c r="DI151" s="717"/>
      <c r="DJ151" s="717"/>
      <c r="DK151" s="717"/>
      <c r="DL151" s="717"/>
      <c r="DM151" s="717"/>
      <c r="DO151" s="731"/>
      <c r="DP151" s="731"/>
    </row>
    <row r="152" spans="54:120">
      <c r="BB152" s="717"/>
      <c r="BC152" s="995"/>
      <c r="BD152" s="717"/>
      <c r="BE152" s="717"/>
      <c r="BF152" s="717"/>
      <c r="BG152" s="717"/>
      <c r="BH152" s="717"/>
      <c r="BI152" s="717"/>
      <c r="BJ152" s="717"/>
      <c r="BK152" s="717"/>
      <c r="BL152" s="717"/>
      <c r="BM152" s="717"/>
      <c r="BN152" s="717"/>
      <c r="BO152" s="717"/>
      <c r="BP152" s="717"/>
      <c r="BQ152" s="717"/>
      <c r="BR152" s="717"/>
      <c r="BS152" s="717"/>
      <c r="BT152" s="717"/>
      <c r="BU152" s="717"/>
      <c r="BV152" s="717"/>
      <c r="BW152" s="717"/>
      <c r="BX152" s="717"/>
      <c r="BY152" s="717"/>
      <c r="BZ152" s="717"/>
      <c r="CA152" s="717"/>
      <c r="CB152" s="717"/>
      <c r="CC152" s="717"/>
      <c r="CD152" s="717"/>
      <c r="CE152" s="717"/>
      <c r="CF152" s="717"/>
      <c r="CG152" s="717"/>
      <c r="CH152" s="717"/>
      <c r="CI152" s="717"/>
      <c r="CJ152" s="717"/>
      <c r="CK152" s="717"/>
      <c r="CL152" s="717"/>
      <c r="CM152" s="717"/>
      <c r="CN152" s="717"/>
      <c r="CO152" s="717"/>
      <c r="CP152" s="717"/>
      <c r="CQ152" s="717"/>
      <c r="CR152" s="717"/>
      <c r="CS152" s="717"/>
      <c r="CT152" s="717"/>
      <c r="CU152" s="717"/>
      <c r="CV152" s="717"/>
      <c r="CW152" s="717"/>
      <c r="CX152" s="717"/>
      <c r="CY152" s="717"/>
      <c r="CZ152" s="717"/>
      <c r="DA152" s="717"/>
      <c r="DB152" s="717"/>
      <c r="DC152" s="717"/>
      <c r="DD152" s="717"/>
      <c r="DE152" s="717"/>
      <c r="DF152" s="717"/>
      <c r="DG152" s="717"/>
      <c r="DH152" s="717"/>
      <c r="DI152" s="717"/>
      <c r="DJ152" s="717"/>
      <c r="DK152" s="717"/>
      <c r="DL152" s="717"/>
      <c r="DM152" s="717"/>
      <c r="DO152" s="731"/>
      <c r="DP152" s="731"/>
    </row>
    <row r="153" spans="54:120">
      <c r="BB153" s="717"/>
      <c r="BC153" s="995"/>
      <c r="BD153" s="717"/>
      <c r="BE153" s="717"/>
      <c r="BF153" s="717"/>
      <c r="BG153" s="717"/>
      <c r="BH153" s="717"/>
      <c r="BI153" s="717"/>
      <c r="BJ153" s="717"/>
      <c r="BK153" s="717"/>
      <c r="BL153" s="717"/>
      <c r="BM153" s="717"/>
      <c r="BN153" s="717"/>
      <c r="BO153" s="717"/>
      <c r="BP153" s="717"/>
      <c r="BQ153" s="717"/>
      <c r="BR153" s="717"/>
      <c r="BS153" s="717"/>
      <c r="BT153" s="717"/>
      <c r="BU153" s="717"/>
      <c r="BV153" s="717"/>
      <c r="BW153" s="717"/>
      <c r="BX153" s="717"/>
      <c r="BY153" s="717"/>
      <c r="BZ153" s="717"/>
      <c r="CA153" s="717"/>
      <c r="CB153" s="717"/>
      <c r="CC153" s="717"/>
      <c r="CD153" s="717"/>
      <c r="CE153" s="717"/>
      <c r="CF153" s="717"/>
      <c r="CG153" s="717"/>
      <c r="CH153" s="717"/>
      <c r="CI153" s="717"/>
      <c r="CJ153" s="717"/>
      <c r="CK153" s="717"/>
      <c r="CL153" s="717"/>
      <c r="CM153" s="717"/>
      <c r="CN153" s="717"/>
      <c r="CO153" s="717"/>
      <c r="CP153" s="717"/>
      <c r="CQ153" s="717"/>
      <c r="CR153" s="717"/>
      <c r="CS153" s="717"/>
      <c r="CT153" s="717"/>
      <c r="CU153" s="717"/>
      <c r="CV153" s="717"/>
      <c r="CW153" s="717"/>
      <c r="CX153" s="717"/>
      <c r="CY153" s="717"/>
      <c r="CZ153" s="717"/>
      <c r="DA153" s="717"/>
      <c r="DB153" s="717"/>
      <c r="DC153" s="717"/>
      <c r="DD153" s="717"/>
      <c r="DE153" s="717"/>
      <c r="DF153" s="717"/>
      <c r="DG153" s="717"/>
      <c r="DH153" s="717"/>
      <c r="DI153" s="717"/>
      <c r="DJ153" s="717"/>
      <c r="DK153" s="717"/>
      <c r="DL153" s="717"/>
      <c r="DM153" s="717"/>
      <c r="DO153" s="731"/>
      <c r="DP153" s="731"/>
    </row>
    <row r="154" spans="54:120">
      <c r="BB154" s="717"/>
      <c r="BC154" s="995"/>
      <c r="BD154" s="717"/>
      <c r="BE154" s="717"/>
      <c r="BF154" s="717"/>
      <c r="BG154" s="717"/>
      <c r="BH154" s="717"/>
      <c r="BI154" s="717"/>
      <c r="BJ154" s="717"/>
      <c r="BK154" s="717"/>
      <c r="BL154" s="717"/>
      <c r="BM154" s="717"/>
      <c r="BN154" s="717"/>
      <c r="BO154" s="717"/>
      <c r="BP154" s="717"/>
      <c r="BQ154" s="717"/>
      <c r="BR154" s="717"/>
      <c r="BS154" s="717"/>
      <c r="BT154" s="717"/>
      <c r="BU154" s="717"/>
      <c r="BV154" s="717"/>
      <c r="BW154" s="717"/>
      <c r="BX154" s="717"/>
      <c r="BY154" s="717"/>
      <c r="BZ154" s="717"/>
      <c r="CA154" s="717"/>
      <c r="CB154" s="717"/>
      <c r="CC154" s="717"/>
      <c r="CD154" s="717"/>
      <c r="CE154" s="717"/>
      <c r="CF154" s="717"/>
      <c r="CG154" s="717"/>
      <c r="CH154" s="717"/>
      <c r="CI154" s="717"/>
      <c r="CJ154" s="717"/>
      <c r="CK154" s="717"/>
      <c r="CL154" s="717"/>
      <c r="CM154" s="717"/>
      <c r="CN154" s="717"/>
      <c r="CO154" s="717"/>
      <c r="CP154" s="717"/>
      <c r="CQ154" s="717"/>
      <c r="CR154" s="717"/>
      <c r="CS154" s="717"/>
      <c r="CT154" s="717"/>
      <c r="CU154" s="717"/>
      <c r="CV154" s="717"/>
      <c r="CW154" s="717"/>
      <c r="CX154" s="717"/>
      <c r="CY154" s="717"/>
      <c r="CZ154" s="717"/>
      <c r="DA154" s="717"/>
      <c r="DB154" s="717"/>
      <c r="DC154" s="717"/>
      <c r="DD154" s="717"/>
      <c r="DE154" s="717"/>
      <c r="DF154" s="717"/>
      <c r="DG154" s="717"/>
      <c r="DH154" s="717"/>
      <c r="DI154" s="717"/>
      <c r="DJ154" s="717"/>
      <c r="DK154" s="717"/>
      <c r="DL154" s="717"/>
      <c r="DM154" s="717"/>
      <c r="DO154" s="731"/>
      <c r="DP154" s="731"/>
    </row>
    <row r="155" spans="54:120">
      <c r="BB155" s="717"/>
      <c r="BC155" s="995"/>
      <c r="BD155" s="717"/>
      <c r="BE155" s="717"/>
      <c r="BF155" s="717"/>
      <c r="BG155" s="717"/>
      <c r="BH155" s="717"/>
      <c r="BI155" s="717"/>
      <c r="BJ155" s="717"/>
      <c r="BK155" s="717"/>
      <c r="BL155" s="717"/>
      <c r="BM155" s="717"/>
      <c r="BN155" s="717"/>
      <c r="BO155" s="717"/>
      <c r="BP155" s="717"/>
      <c r="BQ155" s="717"/>
      <c r="BR155" s="717"/>
      <c r="BS155" s="717"/>
      <c r="BT155" s="717"/>
      <c r="BU155" s="717"/>
      <c r="BV155" s="717"/>
      <c r="BW155" s="717"/>
      <c r="BX155" s="717"/>
      <c r="BY155" s="717"/>
      <c r="BZ155" s="717"/>
      <c r="CA155" s="717"/>
      <c r="CB155" s="717"/>
      <c r="CC155" s="717"/>
      <c r="CD155" s="717"/>
      <c r="CE155" s="717"/>
      <c r="CF155" s="717"/>
      <c r="CG155" s="717"/>
      <c r="CH155" s="717"/>
      <c r="CI155" s="717"/>
      <c r="CJ155" s="717"/>
      <c r="CK155" s="717"/>
      <c r="CL155" s="717"/>
      <c r="CM155" s="717"/>
      <c r="CN155" s="717"/>
      <c r="CO155" s="717"/>
      <c r="CP155" s="717"/>
      <c r="CQ155" s="717"/>
      <c r="CR155" s="717"/>
      <c r="CS155" s="717"/>
      <c r="CT155" s="717"/>
      <c r="CU155" s="717"/>
      <c r="CV155" s="717"/>
      <c r="CW155" s="717"/>
      <c r="CX155" s="717"/>
      <c r="CY155" s="717"/>
      <c r="CZ155" s="717"/>
      <c r="DA155" s="717"/>
      <c r="DB155" s="717"/>
      <c r="DC155" s="717"/>
      <c r="DD155" s="717"/>
      <c r="DE155" s="717"/>
      <c r="DF155" s="717"/>
      <c r="DG155" s="717"/>
      <c r="DH155" s="717"/>
      <c r="DI155" s="717"/>
      <c r="DJ155" s="717"/>
      <c r="DK155" s="717"/>
      <c r="DL155" s="717"/>
      <c r="DM155" s="717"/>
      <c r="DO155" s="731"/>
      <c r="DP155" s="731"/>
    </row>
    <row r="156" spans="54:120">
      <c r="BB156" s="717"/>
      <c r="BC156" s="995"/>
      <c r="BD156" s="717"/>
      <c r="BE156" s="717"/>
      <c r="BF156" s="717"/>
      <c r="BG156" s="717"/>
      <c r="BH156" s="717"/>
      <c r="BI156" s="717"/>
      <c r="BJ156" s="717"/>
      <c r="BK156" s="717"/>
      <c r="BL156" s="717"/>
      <c r="BM156" s="717"/>
      <c r="BN156" s="717"/>
      <c r="BO156" s="717"/>
      <c r="BP156" s="717"/>
      <c r="BQ156" s="717"/>
      <c r="BR156" s="717"/>
      <c r="BS156" s="717"/>
      <c r="BT156" s="717"/>
      <c r="BU156" s="717"/>
      <c r="BV156" s="717"/>
      <c r="BW156" s="717"/>
      <c r="BX156" s="717"/>
      <c r="BY156" s="717"/>
      <c r="BZ156" s="717"/>
      <c r="CA156" s="717"/>
      <c r="CB156" s="717"/>
      <c r="CC156" s="717"/>
      <c r="CD156" s="717"/>
      <c r="CE156" s="717"/>
      <c r="CF156" s="717"/>
      <c r="CG156" s="717"/>
      <c r="CH156" s="717"/>
      <c r="CI156" s="717"/>
      <c r="CJ156" s="717"/>
      <c r="CK156" s="717"/>
      <c r="CL156" s="717"/>
      <c r="CM156" s="717"/>
      <c r="CN156" s="717"/>
      <c r="CO156" s="717"/>
      <c r="CP156" s="717"/>
      <c r="CQ156" s="717"/>
      <c r="CR156" s="717"/>
      <c r="CS156" s="717"/>
      <c r="CT156" s="717"/>
      <c r="CU156" s="717"/>
      <c r="CV156" s="717"/>
      <c r="CW156" s="717"/>
      <c r="CX156" s="717"/>
      <c r="CY156" s="717"/>
      <c r="CZ156" s="717"/>
      <c r="DA156" s="717"/>
      <c r="DB156" s="717"/>
      <c r="DC156" s="717"/>
      <c r="DD156" s="717"/>
      <c r="DE156" s="717"/>
      <c r="DF156" s="717"/>
      <c r="DG156" s="717"/>
      <c r="DH156" s="717"/>
      <c r="DI156" s="717"/>
      <c r="DJ156" s="717"/>
      <c r="DK156" s="717"/>
      <c r="DL156" s="717"/>
      <c r="DM156" s="717"/>
      <c r="DO156" s="731"/>
      <c r="DP156" s="731"/>
    </row>
    <row r="157" spans="54:120">
      <c r="BB157" s="717"/>
      <c r="BC157" s="995"/>
      <c r="BD157" s="717"/>
      <c r="BE157" s="717"/>
      <c r="BF157" s="717"/>
      <c r="BG157" s="717"/>
      <c r="BH157" s="717"/>
      <c r="BI157" s="717"/>
      <c r="BJ157" s="717"/>
      <c r="BK157" s="717"/>
      <c r="BL157" s="717"/>
      <c r="BM157" s="717"/>
      <c r="BN157" s="717"/>
      <c r="BO157" s="717"/>
      <c r="BP157" s="717"/>
      <c r="BQ157" s="717"/>
      <c r="BR157" s="717"/>
      <c r="BS157" s="717"/>
      <c r="BT157" s="717"/>
      <c r="BU157" s="717"/>
      <c r="BV157" s="717"/>
      <c r="BW157" s="717"/>
      <c r="BX157" s="717"/>
      <c r="BY157" s="717"/>
      <c r="BZ157" s="717"/>
      <c r="CA157" s="717"/>
      <c r="CB157" s="717"/>
      <c r="CC157" s="717"/>
      <c r="CD157" s="717"/>
      <c r="CE157" s="717"/>
      <c r="CF157" s="717"/>
      <c r="CG157" s="717"/>
      <c r="CH157" s="717"/>
      <c r="CI157" s="717"/>
      <c r="CJ157" s="717"/>
      <c r="CK157" s="717"/>
      <c r="CL157" s="717"/>
      <c r="CM157" s="717"/>
      <c r="CN157" s="717"/>
      <c r="CO157" s="717"/>
      <c r="CP157" s="717"/>
      <c r="CQ157" s="717"/>
      <c r="CR157" s="717"/>
      <c r="CS157" s="717"/>
      <c r="CT157" s="717"/>
      <c r="CU157" s="717"/>
      <c r="CV157" s="717"/>
      <c r="CW157" s="717"/>
      <c r="CX157" s="717"/>
      <c r="CY157" s="717"/>
      <c r="CZ157" s="717"/>
      <c r="DA157" s="717"/>
      <c r="DB157" s="717"/>
      <c r="DC157" s="717"/>
      <c r="DD157" s="717"/>
      <c r="DE157" s="717"/>
      <c r="DF157" s="717"/>
      <c r="DG157" s="717"/>
      <c r="DH157" s="717"/>
      <c r="DI157" s="717"/>
      <c r="DJ157" s="717"/>
      <c r="DK157" s="717"/>
      <c r="DL157" s="717"/>
      <c r="DM157" s="717"/>
      <c r="DO157" s="731"/>
      <c r="DP157" s="731"/>
    </row>
    <row r="158" spans="54:120">
      <c r="BB158" s="717"/>
      <c r="BC158" s="995"/>
      <c r="BD158" s="717"/>
      <c r="BE158" s="717"/>
      <c r="BF158" s="717"/>
      <c r="BG158" s="717"/>
      <c r="BH158" s="717"/>
      <c r="BI158" s="717"/>
      <c r="BJ158" s="717"/>
      <c r="BK158" s="717"/>
      <c r="BL158" s="717"/>
      <c r="BM158" s="717"/>
      <c r="BN158" s="717"/>
      <c r="BO158" s="717"/>
      <c r="BP158" s="717"/>
      <c r="BQ158" s="717"/>
      <c r="BR158" s="717"/>
      <c r="BS158" s="717"/>
      <c r="BT158" s="717"/>
      <c r="BU158" s="717"/>
      <c r="BV158" s="717"/>
      <c r="BW158" s="717"/>
      <c r="BX158" s="717"/>
      <c r="BY158" s="717"/>
      <c r="BZ158" s="717"/>
      <c r="CA158" s="717"/>
      <c r="CB158" s="717"/>
      <c r="CC158" s="717"/>
      <c r="CD158" s="717"/>
      <c r="CE158" s="717"/>
      <c r="CF158" s="717"/>
      <c r="CG158" s="717"/>
      <c r="CH158" s="717"/>
      <c r="CI158" s="717"/>
      <c r="CJ158" s="717"/>
      <c r="CK158" s="717"/>
      <c r="CL158" s="717"/>
      <c r="CM158" s="717"/>
      <c r="CN158" s="717"/>
      <c r="CO158" s="717"/>
      <c r="CP158" s="717"/>
      <c r="CQ158" s="717"/>
      <c r="CR158" s="717"/>
      <c r="CS158" s="717"/>
      <c r="CT158" s="717"/>
      <c r="CU158" s="717"/>
      <c r="CV158" s="717"/>
      <c r="CW158" s="717"/>
      <c r="CX158" s="717"/>
      <c r="CY158" s="717"/>
      <c r="CZ158" s="717"/>
      <c r="DA158" s="717"/>
      <c r="DB158" s="717"/>
      <c r="DC158" s="717"/>
      <c r="DD158" s="717"/>
      <c r="DE158" s="717"/>
      <c r="DF158" s="717"/>
      <c r="DG158" s="717"/>
      <c r="DH158" s="717"/>
      <c r="DI158" s="717"/>
      <c r="DJ158" s="717"/>
      <c r="DK158" s="717"/>
      <c r="DL158" s="717"/>
      <c r="DM158" s="717"/>
      <c r="DO158" s="731"/>
      <c r="DP158" s="731"/>
    </row>
    <row r="159" spans="54:120">
      <c r="BB159" s="717"/>
      <c r="BC159" s="995"/>
      <c r="BD159" s="717"/>
      <c r="BE159" s="717"/>
      <c r="BF159" s="717"/>
      <c r="BG159" s="717"/>
      <c r="BH159" s="717"/>
      <c r="BI159" s="717"/>
      <c r="BJ159" s="717"/>
      <c r="BK159" s="717"/>
      <c r="BL159" s="717"/>
      <c r="BM159" s="717"/>
      <c r="BN159" s="717"/>
      <c r="BO159" s="717"/>
      <c r="BP159" s="717"/>
      <c r="BQ159" s="717"/>
      <c r="BR159" s="717"/>
      <c r="BS159" s="717"/>
      <c r="BT159" s="717"/>
      <c r="BU159" s="717"/>
      <c r="BV159" s="717"/>
      <c r="BW159" s="717"/>
      <c r="BX159" s="717"/>
      <c r="BY159" s="717"/>
      <c r="BZ159" s="717"/>
      <c r="CA159" s="717"/>
      <c r="CB159" s="717"/>
      <c r="CC159" s="717"/>
      <c r="CD159" s="717"/>
      <c r="CE159" s="717"/>
      <c r="CF159" s="717"/>
      <c r="CG159" s="717"/>
      <c r="CH159" s="717"/>
      <c r="CI159" s="717"/>
      <c r="CJ159" s="717"/>
      <c r="CK159" s="717"/>
      <c r="CL159" s="717"/>
      <c r="CM159" s="717"/>
      <c r="CN159" s="717"/>
      <c r="CO159" s="717"/>
      <c r="CP159" s="717"/>
      <c r="CQ159" s="717"/>
      <c r="CR159" s="717"/>
      <c r="CS159" s="717"/>
      <c r="CT159" s="717"/>
      <c r="CU159" s="717"/>
      <c r="CV159" s="717"/>
      <c r="CW159" s="717"/>
      <c r="CX159" s="717"/>
      <c r="CY159" s="717"/>
      <c r="CZ159" s="717"/>
      <c r="DA159" s="717"/>
      <c r="DB159" s="717"/>
      <c r="DC159" s="717"/>
      <c r="DD159" s="717"/>
      <c r="DE159" s="717"/>
      <c r="DF159" s="717"/>
      <c r="DG159" s="717"/>
      <c r="DH159" s="717"/>
      <c r="DI159" s="717"/>
      <c r="DJ159" s="717"/>
      <c r="DK159" s="717"/>
      <c r="DL159" s="717"/>
      <c r="DM159" s="717"/>
      <c r="DO159" s="731"/>
      <c r="DP159" s="731"/>
    </row>
    <row r="160" spans="54:120">
      <c r="BB160" s="717"/>
      <c r="BC160" s="995"/>
      <c r="BD160" s="717"/>
      <c r="BE160" s="717"/>
      <c r="BF160" s="717"/>
      <c r="BG160" s="717"/>
      <c r="BH160" s="717"/>
      <c r="BI160" s="717"/>
      <c r="BJ160" s="717"/>
      <c r="BK160" s="717"/>
      <c r="BL160" s="717"/>
      <c r="BM160" s="717"/>
      <c r="BN160" s="717"/>
      <c r="BO160" s="717"/>
      <c r="BP160" s="717"/>
      <c r="BQ160" s="717"/>
      <c r="BR160" s="717"/>
      <c r="BS160" s="717"/>
      <c r="BT160" s="717"/>
      <c r="BU160" s="717"/>
      <c r="BV160" s="717"/>
      <c r="BW160" s="717"/>
      <c r="BX160" s="717"/>
      <c r="BY160" s="717"/>
      <c r="BZ160" s="717"/>
      <c r="CA160" s="717"/>
      <c r="CB160" s="717"/>
      <c r="CC160" s="717"/>
      <c r="CD160" s="717"/>
      <c r="CE160" s="717"/>
      <c r="CF160" s="717"/>
      <c r="CG160" s="717"/>
      <c r="CH160" s="717"/>
      <c r="CI160" s="717"/>
      <c r="CJ160" s="717"/>
      <c r="CK160" s="717"/>
      <c r="CL160" s="717"/>
      <c r="CM160" s="717"/>
      <c r="CN160" s="717"/>
      <c r="CO160" s="717"/>
      <c r="CP160" s="717"/>
      <c r="CQ160" s="717"/>
      <c r="CR160" s="717"/>
      <c r="CS160" s="717"/>
      <c r="CT160" s="717"/>
      <c r="CU160" s="717"/>
      <c r="CV160" s="717"/>
      <c r="CW160" s="717"/>
      <c r="CX160" s="717"/>
      <c r="CY160" s="717"/>
      <c r="CZ160" s="717"/>
      <c r="DA160" s="717"/>
      <c r="DB160" s="717"/>
      <c r="DC160" s="717"/>
      <c r="DD160" s="717"/>
      <c r="DE160" s="717"/>
      <c r="DF160" s="717"/>
      <c r="DG160" s="717"/>
      <c r="DH160" s="717"/>
      <c r="DI160" s="717"/>
      <c r="DJ160" s="717"/>
      <c r="DK160" s="717"/>
      <c r="DL160" s="717"/>
      <c r="DM160" s="717"/>
      <c r="DO160" s="731"/>
      <c r="DP160" s="731"/>
    </row>
    <row r="161" spans="54:120">
      <c r="BB161" s="717"/>
      <c r="BC161" s="995"/>
      <c r="BD161" s="717"/>
      <c r="BE161" s="717"/>
      <c r="BF161" s="717"/>
      <c r="BG161" s="717"/>
      <c r="BH161" s="717"/>
      <c r="BI161" s="717"/>
      <c r="BJ161" s="717"/>
      <c r="BK161" s="717"/>
      <c r="BL161" s="717"/>
      <c r="BM161" s="717"/>
      <c r="BN161" s="717"/>
      <c r="BO161" s="717"/>
      <c r="BP161" s="717"/>
      <c r="BQ161" s="717"/>
      <c r="BR161" s="717"/>
      <c r="BS161" s="717"/>
      <c r="BT161" s="717"/>
      <c r="BU161" s="717"/>
      <c r="BV161" s="717"/>
      <c r="BW161" s="717"/>
      <c r="BX161" s="717"/>
      <c r="BY161" s="717"/>
      <c r="BZ161" s="717"/>
      <c r="CA161" s="717"/>
      <c r="CB161" s="717"/>
      <c r="CC161" s="717"/>
      <c r="CD161" s="717"/>
      <c r="CE161" s="717"/>
      <c r="CF161" s="717"/>
      <c r="CG161" s="717"/>
      <c r="CH161" s="717"/>
      <c r="CI161" s="717"/>
      <c r="CJ161" s="717"/>
      <c r="CK161" s="717"/>
      <c r="CL161" s="717"/>
      <c r="CM161" s="717"/>
      <c r="CN161" s="717"/>
      <c r="CO161" s="717"/>
      <c r="CP161" s="717"/>
      <c r="CQ161" s="717"/>
      <c r="CR161" s="717"/>
      <c r="CS161" s="717"/>
      <c r="CT161" s="717"/>
      <c r="CU161" s="717"/>
      <c r="CV161" s="717"/>
      <c r="CW161" s="717"/>
      <c r="CX161" s="717"/>
      <c r="CY161" s="717"/>
      <c r="CZ161" s="717"/>
      <c r="DA161" s="717"/>
      <c r="DB161" s="717"/>
      <c r="DC161" s="717"/>
      <c r="DD161" s="717"/>
      <c r="DE161" s="717"/>
      <c r="DF161" s="717"/>
      <c r="DG161" s="717"/>
      <c r="DH161" s="717"/>
      <c r="DI161" s="717"/>
      <c r="DJ161" s="717"/>
      <c r="DK161" s="717"/>
      <c r="DL161" s="717"/>
      <c r="DM161" s="717"/>
      <c r="DO161" s="731"/>
      <c r="DP161" s="731"/>
    </row>
    <row r="162" spans="54:120">
      <c r="BB162" s="717"/>
      <c r="BC162" s="995"/>
      <c r="BD162" s="717"/>
      <c r="BE162" s="717"/>
      <c r="BF162" s="717"/>
      <c r="BG162" s="717"/>
      <c r="BH162" s="717"/>
      <c r="BI162" s="717"/>
      <c r="BJ162" s="717"/>
      <c r="BK162" s="717"/>
      <c r="BL162" s="717"/>
      <c r="BM162" s="717"/>
      <c r="BN162" s="717"/>
      <c r="BO162" s="717"/>
      <c r="BP162" s="717"/>
      <c r="BQ162" s="717"/>
      <c r="BR162" s="717"/>
      <c r="BS162" s="717"/>
      <c r="BT162" s="717"/>
      <c r="BU162" s="717"/>
      <c r="BV162" s="717"/>
      <c r="BW162" s="717"/>
      <c r="BX162" s="717"/>
      <c r="BY162" s="717"/>
      <c r="BZ162" s="717"/>
      <c r="CA162" s="717"/>
      <c r="CB162" s="717"/>
      <c r="CC162" s="717"/>
      <c r="CD162" s="717"/>
      <c r="CE162" s="717"/>
      <c r="CF162" s="717"/>
      <c r="CG162" s="717"/>
      <c r="CH162" s="717"/>
      <c r="CI162" s="717"/>
      <c r="CJ162" s="717"/>
      <c r="CK162" s="717"/>
      <c r="CL162" s="717"/>
      <c r="CM162" s="717"/>
      <c r="CN162" s="717"/>
      <c r="CO162" s="717"/>
      <c r="CP162" s="717"/>
      <c r="CQ162" s="717"/>
      <c r="CR162" s="717"/>
      <c r="CS162" s="717"/>
      <c r="CT162" s="717"/>
      <c r="CU162" s="717"/>
      <c r="CV162" s="717"/>
      <c r="CW162" s="717"/>
      <c r="CX162" s="717"/>
      <c r="CY162" s="717"/>
      <c r="CZ162" s="717"/>
      <c r="DA162" s="717"/>
      <c r="DB162" s="717"/>
      <c r="DC162" s="717"/>
      <c r="DD162" s="717"/>
      <c r="DE162" s="717"/>
      <c r="DF162" s="717"/>
      <c r="DG162" s="717"/>
      <c r="DH162" s="717"/>
      <c r="DI162" s="717"/>
      <c r="DJ162" s="717"/>
      <c r="DK162" s="717"/>
      <c r="DL162" s="717"/>
      <c r="DM162" s="717"/>
      <c r="DO162" s="731"/>
      <c r="DP162" s="731"/>
    </row>
    <row r="163" spans="54:120">
      <c r="BB163" s="717"/>
      <c r="BC163" s="995"/>
      <c r="BD163" s="717"/>
      <c r="BE163" s="717"/>
      <c r="BF163" s="717"/>
      <c r="BG163" s="717"/>
      <c r="BH163" s="717"/>
      <c r="BI163" s="717"/>
      <c r="BJ163" s="717"/>
      <c r="BK163" s="717"/>
      <c r="BL163" s="717"/>
      <c r="BM163" s="717"/>
      <c r="BN163" s="717"/>
      <c r="BO163" s="717"/>
      <c r="BP163" s="717"/>
      <c r="BQ163" s="717"/>
      <c r="BR163" s="717"/>
      <c r="BS163" s="717"/>
      <c r="BT163" s="717"/>
      <c r="BU163" s="717"/>
      <c r="BV163" s="717"/>
      <c r="BW163" s="717"/>
      <c r="BX163" s="717"/>
      <c r="BY163" s="717"/>
      <c r="BZ163" s="717"/>
      <c r="CA163" s="717"/>
      <c r="CB163" s="717"/>
      <c r="CC163" s="717"/>
      <c r="CD163" s="717"/>
      <c r="CE163" s="717"/>
      <c r="CF163" s="717"/>
      <c r="CG163" s="717"/>
      <c r="CH163" s="717"/>
      <c r="CI163" s="717"/>
      <c r="CJ163" s="717"/>
      <c r="CK163" s="717"/>
      <c r="CL163" s="717"/>
      <c r="CM163" s="717"/>
      <c r="CN163" s="717"/>
      <c r="CO163" s="717"/>
      <c r="CP163" s="717"/>
      <c r="CQ163" s="717"/>
      <c r="CR163" s="717"/>
      <c r="CS163" s="717"/>
      <c r="CT163" s="717"/>
      <c r="CU163" s="717"/>
      <c r="CV163" s="717"/>
      <c r="CW163" s="717"/>
      <c r="CX163" s="717"/>
      <c r="CY163" s="717"/>
      <c r="CZ163" s="717"/>
      <c r="DA163" s="717"/>
      <c r="DB163" s="717"/>
      <c r="DC163" s="717"/>
      <c r="DD163" s="717"/>
      <c r="DE163" s="717"/>
      <c r="DF163" s="717"/>
      <c r="DG163" s="717"/>
      <c r="DH163" s="717"/>
      <c r="DI163" s="717"/>
      <c r="DJ163" s="717"/>
      <c r="DK163" s="717"/>
      <c r="DL163" s="717"/>
      <c r="DM163" s="717"/>
      <c r="DO163" s="731"/>
      <c r="DP163" s="731"/>
    </row>
    <row r="164" spans="54:120">
      <c r="BB164" s="717"/>
      <c r="BC164" s="995"/>
      <c r="BD164" s="717"/>
      <c r="BE164" s="717"/>
      <c r="BF164" s="717"/>
      <c r="BG164" s="717"/>
      <c r="BH164" s="717"/>
      <c r="BI164" s="717"/>
      <c r="BJ164" s="717"/>
      <c r="BK164" s="717"/>
      <c r="BL164" s="717"/>
      <c r="BM164" s="717"/>
      <c r="BN164" s="717"/>
      <c r="BO164" s="717"/>
      <c r="BP164" s="717"/>
      <c r="BQ164" s="717"/>
      <c r="BR164" s="717"/>
      <c r="BS164" s="717"/>
      <c r="BT164" s="717"/>
      <c r="BU164" s="717"/>
      <c r="BV164" s="717"/>
      <c r="BW164" s="717"/>
      <c r="BX164" s="717"/>
      <c r="BY164" s="717"/>
      <c r="BZ164" s="717"/>
      <c r="CA164" s="717"/>
      <c r="CB164" s="717"/>
      <c r="CC164" s="717"/>
      <c r="CD164" s="717"/>
      <c r="CE164" s="717"/>
      <c r="CF164" s="717"/>
      <c r="CG164" s="717"/>
      <c r="CH164" s="717"/>
      <c r="CI164" s="717"/>
      <c r="CJ164" s="717"/>
      <c r="CK164" s="717"/>
      <c r="CL164" s="717"/>
      <c r="CM164" s="717"/>
      <c r="CN164" s="717"/>
      <c r="CO164" s="717"/>
      <c r="CP164" s="717"/>
      <c r="CQ164" s="717"/>
      <c r="CR164" s="717"/>
      <c r="CS164" s="717"/>
      <c r="CT164" s="717"/>
      <c r="CU164" s="717"/>
      <c r="CV164" s="717"/>
      <c r="CW164" s="717"/>
      <c r="CX164" s="717"/>
      <c r="CY164" s="717"/>
      <c r="CZ164" s="717"/>
      <c r="DA164" s="717"/>
      <c r="DB164" s="717"/>
      <c r="DC164" s="717"/>
      <c r="DD164" s="717"/>
      <c r="DE164" s="717"/>
      <c r="DF164" s="717"/>
      <c r="DG164" s="717"/>
      <c r="DH164" s="717"/>
      <c r="DI164" s="717"/>
      <c r="DJ164" s="717"/>
      <c r="DK164" s="717"/>
      <c r="DL164" s="717"/>
      <c r="DM164" s="717"/>
      <c r="DO164" s="731"/>
      <c r="DP164" s="731"/>
    </row>
    <row r="165" spans="54:120">
      <c r="BB165" s="717"/>
      <c r="BC165" s="995"/>
      <c r="BD165" s="717"/>
      <c r="BE165" s="717"/>
      <c r="BF165" s="717"/>
      <c r="BG165" s="717"/>
      <c r="BH165" s="717"/>
      <c r="BI165" s="717"/>
      <c r="BJ165" s="717"/>
      <c r="BK165" s="717"/>
      <c r="BL165" s="717"/>
      <c r="BM165" s="717"/>
      <c r="BN165" s="717"/>
      <c r="BO165" s="717"/>
      <c r="BP165" s="717"/>
      <c r="BQ165" s="717"/>
      <c r="BR165" s="717"/>
      <c r="BS165" s="717"/>
      <c r="BT165" s="717"/>
      <c r="BU165" s="717"/>
      <c r="BV165" s="717"/>
      <c r="BW165" s="717"/>
      <c r="BX165" s="717"/>
      <c r="BY165" s="717"/>
      <c r="BZ165" s="717"/>
      <c r="CA165" s="717"/>
      <c r="CB165" s="717"/>
      <c r="CC165" s="717"/>
      <c r="CD165" s="717"/>
      <c r="CE165" s="717"/>
      <c r="CF165" s="717"/>
      <c r="CG165" s="717"/>
      <c r="CH165" s="717"/>
      <c r="CI165" s="717"/>
      <c r="CJ165" s="717"/>
      <c r="CK165" s="717"/>
      <c r="CL165" s="717"/>
      <c r="CM165" s="717"/>
      <c r="CN165" s="717"/>
      <c r="CO165" s="717"/>
      <c r="CP165" s="717"/>
      <c r="CQ165" s="717"/>
      <c r="CR165" s="717"/>
      <c r="CS165" s="717"/>
      <c r="CT165" s="717"/>
      <c r="CU165" s="717"/>
      <c r="CV165" s="717"/>
      <c r="CW165" s="717"/>
      <c r="CX165" s="717"/>
      <c r="CY165" s="717"/>
      <c r="CZ165" s="717"/>
      <c r="DA165" s="717"/>
      <c r="DB165" s="717"/>
      <c r="DC165" s="717"/>
      <c r="DD165" s="717"/>
      <c r="DE165" s="717"/>
      <c r="DF165" s="717"/>
      <c r="DG165" s="717"/>
      <c r="DH165" s="717"/>
      <c r="DI165" s="717"/>
      <c r="DJ165" s="717"/>
      <c r="DK165" s="717"/>
      <c r="DL165" s="717"/>
      <c r="DM165" s="717"/>
      <c r="DO165" s="731"/>
      <c r="DP165" s="731"/>
    </row>
    <row r="166" spans="54:120">
      <c r="BB166" s="717"/>
      <c r="BC166" s="995"/>
      <c r="BD166" s="717"/>
      <c r="BE166" s="717"/>
      <c r="BF166" s="717"/>
      <c r="BG166" s="717"/>
      <c r="BH166" s="717"/>
      <c r="BI166" s="717"/>
      <c r="BJ166" s="717"/>
      <c r="BK166" s="717"/>
      <c r="BL166" s="717"/>
      <c r="BM166" s="717"/>
      <c r="BN166" s="717"/>
      <c r="BO166" s="717"/>
      <c r="BP166" s="717"/>
      <c r="BQ166" s="717"/>
      <c r="BR166" s="717"/>
      <c r="BS166" s="717"/>
      <c r="BT166" s="717"/>
      <c r="BU166" s="717"/>
      <c r="BV166" s="717"/>
      <c r="BW166" s="717"/>
      <c r="BX166" s="717"/>
      <c r="BY166" s="717"/>
      <c r="BZ166" s="717"/>
      <c r="CA166" s="717"/>
      <c r="CB166" s="717"/>
      <c r="CC166" s="717"/>
      <c r="CD166" s="717"/>
      <c r="CE166" s="717"/>
      <c r="CF166" s="717"/>
      <c r="CG166" s="717"/>
      <c r="CH166" s="717"/>
      <c r="CI166" s="717"/>
      <c r="CJ166" s="717"/>
      <c r="CK166" s="717"/>
      <c r="CL166" s="717"/>
      <c r="CM166" s="717"/>
      <c r="CN166" s="717"/>
      <c r="CO166" s="717"/>
      <c r="CP166" s="717"/>
      <c r="CQ166" s="717"/>
      <c r="CR166" s="717"/>
      <c r="CS166" s="717"/>
      <c r="CT166" s="717"/>
      <c r="CU166" s="717"/>
      <c r="CV166" s="717"/>
      <c r="CW166" s="717"/>
      <c r="CX166" s="717"/>
      <c r="CY166" s="717"/>
      <c r="CZ166" s="717"/>
      <c r="DA166" s="717"/>
      <c r="DB166" s="717"/>
      <c r="DC166" s="717"/>
      <c r="DD166" s="717"/>
      <c r="DE166" s="717"/>
      <c r="DF166" s="717"/>
      <c r="DG166" s="717"/>
      <c r="DH166" s="717"/>
      <c r="DI166" s="717"/>
      <c r="DJ166" s="717"/>
      <c r="DK166" s="717"/>
      <c r="DL166" s="717"/>
      <c r="DM166" s="717"/>
      <c r="DO166" s="731"/>
      <c r="DP166" s="731"/>
    </row>
    <row r="167" spans="54:120">
      <c r="BB167" s="717"/>
      <c r="BC167" s="995"/>
      <c r="BD167" s="717"/>
      <c r="BE167" s="717"/>
      <c r="BF167" s="717"/>
      <c r="BG167" s="717"/>
      <c r="BH167" s="717"/>
      <c r="BI167" s="717"/>
      <c r="BJ167" s="717"/>
      <c r="BK167" s="717"/>
      <c r="BL167" s="717"/>
      <c r="BM167" s="717"/>
      <c r="BN167" s="717"/>
      <c r="BO167" s="717"/>
      <c r="BP167" s="717"/>
      <c r="BQ167" s="717"/>
      <c r="BR167" s="717"/>
      <c r="BS167" s="717"/>
      <c r="BT167" s="717"/>
      <c r="BU167" s="717"/>
      <c r="BV167" s="717"/>
      <c r="BW167" s="717"/>
      <c r="BX167" s="717"/>
      <c r="BY167" s="717"/>
      <c r="BZ167" s="717"/>
      <c r="CA167" s="717"/>
      <c r="CB167" s="717"/>
      <c r="CC167" s="717"/>
      <c r="CD167" s="717"/>
      <c r="CE167" s="717"/>
      <c r="CF167" s="717"/>
      <c r="CG167" s="717"/>
      <c r="CH167" s="717"/>
      <c r="CI167" s="717"/>
      <c r="CJ167" s="717"/>
      <c r="CK167" s="717"/>
      <c r="CL167" s="717"/>
      <c r="CM167" s="717"/>
      <c r="CN167" s="717"/>
      <c r="CO167" s="717"/>
      <c r="CP167" s="717"/>
      <c r="CQ167" s="717"/>
      <c r="CR167" s="717"/>
      <c r="CS167" s="717"/>
      <c r="CT167" s="717"/>
      <c r="CU167" s="717"/>
      <c r="CV167" s="717"/>
      <c r="CW167" s="717"/>
      <c r="CX167" s="717"/>
      <c r="CY167" s="717"/>
      <c r="CZ167" s="717"/>
      <c r="DA167" s="717"/>
      <c r="DB167" s="717"/>
      <c r="DC167" s="717"/>
      <c r="DD167" s="717"/>
      <c r="DE167" s="717"/>
      <c r="DF167" s="717"/>
      <c r="DG167" s="717"/>
      <c r="DH167" s="717"/>
      <c r="DI167" s="717"/>
      <c r="DJ167" s="717"/>
      <c r="DK167" s="717"/>
      <c r="DL167" s="717"/>
      <c r="DM167" s="717"/>
      <c r="DO167" s="731"/>
      <c r="DP167" s="731"/>
    </row>
    <row r="168" spans="54:120">
      <c r="BB168" s="717"/>
      <c r="BC168" s="995"/>
      <c r="BD168" s="717"/>
      <c r="BE168" s="717"/>
      <c r="BF168" s="717"/>
      <c r="BG168" s="717"/>
      <c r="BH168" s="717"/>
      <c r="BI168" s="717"/>
      <c r="BJ168" s="717"/>
      <c r="BK168" s="717"/>
      <c r="BL168" s="717"/>
      <c r="BM168" s="717"/>
      <c r="BN168" s="717"/>
      <c r="BO168" s="717"/>
      <c r="BP168" s="717"/>
      <c r="BQ168" s="717"/>
      <c r="BR168" s="717"/>
      <c r="BS168" s="717"/>
      <c r="BT168" s="717"/>
      <c r="BU168" s="717"/>
      <c r="BV168" s="717"/>
      <c r="BW168" s="717"/>
      <c r="BX168" s="717"/>
      <c r="BY168" s="717"/>
      <c r="BZ168" s="717"/>
      <c r="CA168" s="717"/>
      <c r="CB168" s="717"/>
      <c r="CC168" s="717"/>
      <c r="CD168" s="717"/>
      <c r="CE168" s="717"/>
      <c r="CF168" s="717"/>
      <c r="CG168" s="717"/>
      <c r="CH168" s="717"/>
      <c r="CI168" s="717"/>
      <c r="CJ168" s="717"/>
      <c r="CK168" s="717"/>
      <c r="CL168" s="717"/>
      <c r="CM168" s="717"/>
      <c r="CN168" s="717"/>
      <c r="CO168" s="717"/>
      <c r="CP168" s="717"/>
      <c r="CQ168" s="717"/>
      <c r="CR168" s="717"/>
      <c r="CS168" s="717"/>
      <c r="CT168" s="717"/>
      <c r="CU168" s="717"/>
      <c r="CV168" s="717"/>
      <c r="CW168" s="717"/>
      <c r="CX168" s="717"/>
      <c r="CY168" s="717"/>
      <c r="CZ168" s="717"/>
      <c r="DA168" s="717"/>
      <c r="DB168" s="717"/>
      <c r="DC168" s="717"/>
      <c r="DD168" s="717"/>
      <c r="DE168" s="717"/>
      <c r="DF168" s="717"/>
      <c r="DG168" s="717"/>
      <c r="DH168" s="717"/>
      <c r="DI168" s="717"/>
      <c r="DJ168" s="717"/>
      <c r="DK168" s="717"/>
      <c r="DL168" s="717"/>
      <c r="DM168" s="717"/>
      <c r="DO168" s="731"/>
      <c r="DP168" s="731"/>
    </row>
    <row r="169" spans="54:120">
      <c r="BB169" s="717"/>
      <c r="BC169" s="995"/>
      <c r="BD169" s="717"/>
      <c r="BE169" s="717"/>
      <c r="BF169" s="717"/>
      <c r="BG169" s="717"/>
      <c r="BH169" s="717"/>
      <c r="BI169" s="717"/>
      <c r="BJ169" s="717"/>
      <c r="BK169" s="717"/>
      <c r="BL169" s="717"/>
      <c r="BM169" s="717"/>
      <c r="BN169" s="717"/>
      <c r="BO169" s="717"/>
      <c r="BP169" s="717"/>
      <c r="BQ169" s="717"/>
      <c r="BR169" s="717"/>
      <c r="BS169" s="717"/>
      <c r="BT169" s="717"/>
      <c r="BU169" s="717"/>
      <c r="BV169" s="717"/>
      <c r="BW169" s="717"/>
      <c r="BX169" s="717"/>
      <c r="BY169" s="717"/>
      <c r="BZ169" s="717"/>
      <c r="CA169" s="717"/>
      <c r="CB169" s="717"/>
      <c r="CC169" s="717"/>
      <c r="CD169" s="717"/>
      <c r="CE169" s="717"/>
      <c r="CF169" s="717"/>
      <c r="CG169" s="717"/>
      <c r="CH169" s="717"/>
      <c r="CI169" s="717"/>
      <c r="CJ169" s="717"/>
      <c r="CK169" s="717"/>
      <c r="CL169" s="717"/>
      <c r="CM169" s="717"/>
      <c r="CN169" s="717"/>
      <c r="CO169" s="717"/>
      <c r="CP169" s="717"/>
      <c r="CQ169" s="717"/>
      <c r="CR169" s="717"/>
      <c r="CS169" s="717"/>
      <c r="CT169" s="717"/>
      <c r="CU169" s="717"/>
      <c r="CV169" s="717"/>
      <c r="CW169" s="717"/>
      <c r="CX169" s="717"/>
      <c r="CY169" s="717"/>
      <c r="CZ169" s="717"/>
      <c r="DA169" s="717"/>
      <c r="DB169" s="717"/>
      <c r="DC169" s="717"/>
      <c r="DD169" s="717"/>
      <c r="DE169" s="717"/>
      <c r="DF169" s="717"/>
      <c r="DG169" s="717"/>
      <c r="DH169" s="717"/>
      <c r="DI169" s="717"/>
      <c r="DJ169" s="717"/>
      <c r="DK169" s="717"/>
      <c r="DL169" s="717"/>
      <c r="DM169" s="717"/>
      <c r="DO169" s="731"/>
      <c r="DP169" s="731"/>
    </row>
    <row r="170" spans="54:120">
      <c r="BB170" s="717"/>
      <c r="BC170" s="995"/>
      <c r="BD170" s="717"/>
      <c r="BE170" s="717"/>
      <c r="BF170" s="717"/>
      <c r="BG170" s="717"/>
      <c r="BH170" s="717"/>
      <c r="BI170" s="717"/>
      <c r="BJ170" s="717"/>
      <c r="BK170" s="717"/>
      <c r="BL170" s="717"/>
      <c r="BM170" s="717"/>
      <c r="BN170" s="717"/>
      <c r="BO170" s="717"/>
      <c r="BP170" s="717"/>
      <c r="BQ170" s="717"/>
      <c r="BR170" s="717"/>
      <c r="BS170" s="717"/>
      <c r="BT170" s="717"/>
      <c r="BU170" s="717"/>
      <c r="BV170" s="717"/>
      <c r="BW170" s="717"/>
      <c r="BX170" s="717"/>
      <c r="BY170" s="717"/>
      <c r="BZ170" s="717"/>
      <c r="CA170" s="717"/>
      <c r="CB170" s="717"/>
      <c r="CC170" s="717"/>
      <c r="CD170" s="717"/>
      <c r="CE170" s="717"/>
      <c r="CF170" s="717"/>
      <c r="CG170" s="717"/>
      <c r="CH170" s="717"/>
      <c r="CI170" s="717"/>
      <c r="CJ170" s="717"/>
      <c r="CK170" s="717"/>
      <c r="CL170" s="717"/>
      <c r="CM170" s="717"/>
      <c r="CN170" s="717"/>
      <c r="CO170" s="717"/>
      <c r="CP170" s="717"/>
      <c r="CQ170" s="717"/>
      <c r="CR170" s="717"/>
      <c r="CS170" s="717"/>
      <c r="CT170" s="717"/>
      <c r="CU170" s="717"/>
      <c r="CV170" s="717"/>
      <c r="CW170" s="717"/>
      <c r="CX170" s="717"/>
      <c r="CY170" s="717"/>
      <c r="CZ170" s="717"/>
      <c r="DA170" s="717"/>
      <c r="DB170" s="717"/>
      <c r="DC170" s="717"/>
      <c r="DD170" s="717"/>
      <c r="DE170" s="717"/>
      <c r="DF170" s="717"/>
      <c r="DG170" s="717"/>
      <c r="DH170" s="717"/>
      <c r="DI170" s="717"/>
      <c r="DJ170" s="717"/>
      <c r="DK170" s="717"/>
      <c r="DL170" s="717"/>
      <c r="DM170" s="717"/>
      <c r="DO170" s="731"/>
      <c r="DP170" s="731"/>
    </row>
    <row r="171" spans="54:120">
      <c r="BB171" s="717"/>
      <c r="BC171" s="995"/>
      <c r="BD171" s="717"/>
      <c r="BE171" s="717"/>
      <c r="BF171" s="717"/>
      <c r="BG171" s="717"/>
      <c r="BH171" s="717"/>
      <c r="BI171" s="717"/>
      <c r="BJ171" s="717"/>
      <c r="BK171" s="717"/>
      <c r="BL171" s="717"/>
      <c r="BM171" s="717"/>
      <c r="BN171" s="717"/>
      <c r="BO171" s="717"/>
      <c r="BP171" s="717"/>
      <c r="BQ171" s="717"/>
      <c r="BR171" s="717"/>
      <c r="BS171" s="717"/>
      <c r="BT171" s="717"/>
      <c r="BU171" s="717"/>
      <c r="BV171" s="717"/>
      <c r="BW171" s="717"/>
      <c r="BX171" s="717"/>
      <c r="BY171" s="717"/>
      <c r="BZ171" s="717"/>
      <c r="CA171" s="717"/>
      <c r="CB171" s="717"/>
      <c r="CC171" s="717"/>
      <c r="CD171" s="717"/>
      <c r="CE171" s="717"/>
      <c r="CF171" s="717"/>
      <c r="CG171" s="717"/>
      <c r="CH171" s="717"/>
      <c r="CI171" s="717"/>
      <c r="CJ171" s="717"/>
      <c r="CK171" s="717"/>
      <c r="CL171" s="717"/>
      <c r="CM171" s="717"/>
      <c r="CN171" s="717"/>
      <c r="CO171" s="717"/>
      <c r="CP171" s="717"/>
      <c r="CQ171" s="717"/>
      <c r="CR171" s="717"/>
      <c r="CS171" s="717"/>
      <c r="CT171" s="717"/>
      <c r="CU171" s="717"/>
      <c r="CV171" s="717"/>
      <c r="CW171" s="717"/>
      <c r="CX171" s="717"/>
      <c r="CY171" s="717"/>
      <c r="CZ171" s="717"/>
      <c r="DA171" s="717"/>
      <c r="DB171" s="717"/>
      <c r="DC171" s="717"/>
      <c r="DD171" s="717"/>
      <c r="DE171" s="717"/>
      <c r="DF171" s="717"/>
      <c r="DG171" s="717"/>
      <c r="DH171" s="717"/>
      <c r="DI171" s="717"/>
      <c r="DJ171" s="717"/>
      <c r="DK171" s="717"/>
      <c r="DL171" s="717"/>
      <c r="DM171" s="717"/>
      <c r="DO171" s="731"/>
      <c r="DP171" s="731"/>
    </row>
    <row r="172" spans="54:120">
      <c r="BB172" s="717"/>
      <c r="BC172" s="995"/>
      <c r="BD172" s="717"/>
      <c r="BE172" s="717"/>
      <c r="BF172" s="717"/>
      <c r="BG172" s="717"/>
      <c r="BH172" s="717"/>
      <c r="BI172" s="717"/>
      <c r="BJ172" s="717"/>
      <c r="BK172" s="717"/>
      <c r="BL172" s="717"/>
      <c r="BM172" s="717"/>
      <c r="BN172" s="717"/>
      <c r="BO172" s="717"/>
      <c r="BP172" s="717"/>
      <c r="BQ172" s="717"/>
      <c r="BR172" s="717"/>
      <c r="BS172" s="717"/>
      <c r="BT172" s="717"/>
      <c r="BU172" s="717"/>
      <c r="BV172" s="717"/>
      <c r="BW172" s="717"/>
      <c r="BX172" s="717"/>
      <c r="BY172" s="717"/>
      <c r="BZ172" s="717"/>
      <c r="CA172" s="717"/>
      <c r="CB172" s="717"/>
      <c r="CC172" s="717"/>
      <c r="CD172" s="717"/>
      <c r="CE172" s="717"/>
      <c r="CF172" s="717"/>
      <c r="CG172" s="717"/>
      <c r="CH172" s="717"/>
      <c r="CI172" s="717"/>
      <c r="CJ172" s="717"/>
      <c r="CK172" s="717"/>
      <c r="CL172" s="717"/>
      <c r="CM172" s="717"/>
      <c r="CN172" s="717"/>
      <c r="CO172" s="717"/>
      <c r="CP172" s="717"/>
      <c r="CQ172" s="717"/>
      <c r="CR172" s="717"/>
      <c r="CS172" s="717"/>
      <c r="CT172" s="717"/>
      <c r="CU172" s="717"/>
      <c r="CV172" s="717"/>
      <c r="CW172" s="717"/>
      <c r="CX172" s="717"/>
      <c r="CY172" s="717"/>
      <c r="CZ172" s="717"/>
      <c r="DA172" s="717"/>
      <c r="DB172" s="717"/>
      <c r="DC172" s="717"/>
      <c r="DD172" s="717"/>
      <c r="DE172" s="717"/>
      <c r="DF172" s="717"/>
      <c r="DG172" s="717"/>
      <c r="DH172" s="717"/>
      <c r="DI172" s="717"/>
      <c r="DJ172" s="717"/>
      <c r="DK172" s="717"/>
      <c r="DL172" s="717"/>
      <c r="DM172" s="717"/>
      <c r="DO172" s="731"/>
      <c r="DP172" s="731"/>
    </row>
    <row r="173" spans="54:120">
      <c r="BB173" s="717"/>
      <c r="BC173" s="995"/>
      <c r="BD173" s="717"/>
      <c r="BE173" s="717"/>
      <c r="BF173" s="717"/>
      <c r="BG173" s="717"/>
      <c r="BH173" s="717"/>
      <c r="BI173" s="717"/>
      <c r="BJ173" s="717"/>
      <c r="BK173" s="717"/>
      <c r="BL173" s="717"/>
      <c r="BM173" s="717"/>
      <c r="BN173" s="717"/>
      <c r="BO173" s="717"/>
      <c r="BP173" s="717"/>
      <c r="BQ173" s="717"/>
      <c r="BR173" s="717"/>
      <c r="BS173" s="717"/>
      <c r="BT173" s="717"/>
      <c r="BU173" s="717"/>
      <c r="BV173" s="717"/>
      <c r="BW173" s="717"/>
      <c r="BX173" s="717"/>
      <c r="BY173" s="717"/>
      <c r="BZ173" s="717"/>
      <c r="CA173" s="717"/>
      <c r="CB173" s="717"/>
      <c r="CC173" s="717"/>
      <c r="CD173" s="717"/>
      <c r="CE173" s="717"/>
      <c r="CF173" s="717"/>
      <c r="CG173" s="717"/>
      <c r="CH173" s="717"/>
      <c r="CI173" s="717"/>
      <c r="CJ173" s="717"/>
      <c r="CK173" s="717"/>
      <c r="CL173" s="717"/>
      <c r="CM173" s="717"/>
      <c r="CN173" s="717"/>
      <c r="CO173" s="717"/>
      <c r="CP173" s="717"/>
      <c r="CQ173" s="717"/>
      <c r="CR173" s="717"/>
      <c r="CS173" s="717"/>
      <c r="CT173" s="717"/>
      <c r="CU173" s="717"/>
      <c r="CV173" s="717"/>
      <c r="CW173" s="717"/>
      <c r="CX173" s="717"/>
      <c r="CY173" s="717"/>
      <c r="CZ173" s="717"/>
      <c r="DA173" s="717"/>
      <c r="DB173" s="717"/>
      <c r="DC173" s="717"/>
      <c r="DD173" s="717"/>
      <c r="DE173" s="717"/>
      <c r="DF173" s="717"/>
      <c r="DG173" s="717"/>
      <c r="DH173" s="717"/>
      <c r="DI173" s="717"/>
      <c r="DJ173" s="717"/>
      <c r="DK173" s="717"/>
      <c r="DL173" s="717"/>
      <c r="DM173" s="717"/>
      <c r="DO173" s="731"/>
      <c r="DP173" s="731"/>
    </row>
    <row r="174" spans="54:120">
      <c r="BB174" s="717"/>
      <c r="BC174" s="995"/>
      <c r="BD174" s="717"/>
      <c r="BE174" s="717"/>
      <c r="BF174" s="717"/>
      <c r="BG174" s="717"/>
      <c r="BH174" s="717"/>
      <c r="BI174" s="717"/>
      <c r="BJ174" s="717"/>
      <c r="BK174" s="717"/>
      <c r="BL174" s="717"/>
      <c r="BM174" s="717"/>
      <c r="BN174" s="717"/>
      <c r="BO174" s="717"/>
      <c r="BP174" s="717"/>
      <c r="BQ174" s="717"/>
      <c r="BR174" s="717"/>
      <c r="BS174" s="717"/>
      <c r="BT174" s="717"/>
      <c r="BU174" s="717"/>
      <c r="BV174" s="717"/>
      <c r="BW174" s="717"/>
      <c r="BX174" s="717"/>
      <c r="BY174" s="717"/>
      <c r="BZ174" s="717"/>
      <c r="CA174" s="717"/>
      <c r="CB174" s="717"/>
      <c r="CC174" s="717"/>
      <c r="CD174" s="717"/>
      <c r="CE174" s="717"/>
      <c r="CF174" s="717"/>
      <c r="CG174" s="717"/>
      <c r="CH174" s="717"/>
      <c r="CI174" s="717"/>
      <c r="CJ174" s="717"/>
      <c r="CK174" s="717"/>
      <c r="CL174" s="717"/>
      <c r="CM174" s="717"/>
      <c r="CN174" s="717"/>
      <c r="CO174" s="717"/>
      <c r="CP174" s="717"/>
      <c r="CQ174" s="717"/>
      <c r="CR174" s="717"/>
      <c r="CS174" s="717"/>
      <c r="CT174" s="717"/>
      <c r="CU174" s="717"/>
      <c r="CV174" s="717"/>
      <c r="CW174" s="717"/>
      <c r="CX174" s="717"/>
      <c r="CY174" s="717"/>
      <c r="CZ174" s="717"/>
      <c r="DA174" s="717"/>
      <c r="DB174" s="717"/>
      <c r="DC174" s="717"/>
      <c r="DD174" s="717"/>
      <c r="DE174" s="717"/>
      <c r="DF174" s="717"/>
      <c r="DG174" s="717"/>
      <c r="DH174" s="717"/>
      <c r="DI174" s="717"/>
      <c r="DJ174" s="717"/>
      <c r="DK174" s="717"/>
      <c r="DL174" s="717"/>
      <c r="DM174" s="717"/>
      <c r="DO174" s="731"/>
      <c r="DP174" s="731"/>
    </row>
    <row r="175" spans="54:120">
      <c r="BB175" s="717"/>
      <c r="BC175" s="995"/>
      <c r="BD175" s="717"/>
      <c r="BE175" s="717"/>
      <c r="BF175" s="717"/>
      <c r="BG175" s="717"/>
      <c r="BH175" s="717"/>
      <c r="BI175" s="717"/>
      <c r="BJ175" s="717"/>
      <c r="BK175" s="717"/>
      <c r="BL175" s="717"/>
      <c r="BM175" s="717"/>
      <c r="BN175" s="717"/>
      <c r="BO175" s="717"/>
      <c r="BP175" s="717"/>
      <c r="BQ175" s="717"/>
      <c r="BR175" s="717"/>
      <c r="BS175" s="717"/>
      <c r="BT175" s="717"/>
      <c r="BU175" s="717"/>
      <c r="BV175" s="717"/>
      <c r="BW175" s="717"/>
      <c r="BX175" s="717"/>
      <c r="BY175" s="717"/>
      <c r="BZ175" s="717"/>
      <c r="CA175" s="717"/>
      <c r="CB175" s="717"/>
      <c r="CC175" s="717"/>
      <c r="CD175" s="717"/>
      <c r="CE175" s="717"/>
      <c r="CF175" s="717"/>
      <c r="CG175" s="717"/>
      <c r="CH175" s="717"/>
      <c r="CI175" s="717"/>
      <c r="CJ175" s="717"/>
      <c r="CK175" s="717"/>
      <c r="CL175" s="717"/>
      <c r="CM175" s="717"/>
      <c r="CN175" s="717"/>
      <c r="CO175" s="717"/>
      <c r="CP175" s="717"/>
      <c r="CQ175" s="717"/>
      <c r="CR175" s="717"/>
      <c r="CS175" s="717"/>
      <c r="CT175" s="717"/>
      <c r="CU175" s="717"/>
      <c r="CV175" s="717"/>
      <c r="CW175" s="717"/>
      <c r="CX175" s="717"/>
      <c r="CY175" s="717"/>
      <c r="CZ175" s="717"/>
      <c r="DA175" s="717"/>
      <c r="DB175" s="717"/>
      <c r="DC175" s="717"/>
      <c r="DD175" s="717"/>
      <c r="DE175" s="717"/>
      <c r="DF175" s="717"/>
      <c r="DG175" s="717"/>
      <c r="DH175" s="717"/>
      <c r="DI175" s="717"/>
      <c r="DJ175" s="717"/>
      <c r="DK175" s="717"/>
      <c r="DL175" s="717"/>
      <c r="DM175" s="717"/>
      <c r="DO175" s="731"/>
      <c r="DP175" s="731"/>
    </row>
    <row r="176" spans="54:120">
      <c r="BB176" s="717"/>
      <c r="BC176" s="995"/>
      <c r="BD176" s="717"/>
      <c r="BE176" s="717"/>
      <c r="BF176" s="717"/>
      <c r="BG176" s="717"/>
      <c r="BH176" s="717"/>
      <c r="BI176" s="717"/>
      <c r="BJ176" s="717"/>
      <c r="BK176" s="717"/>
      <c r="BL176" s="717"/>
      <c r="BM176" s="717"/>
      <c r="BN176" s="717"/>
      <c r="BO176" s="717"/>
      <c r="BP176" s="717"/>
      <c r="BQ176" s="717"/>
      <c r="BR176" s="717"/>
      <c r="BS176" s="717"/>
      <c r="BT176" s="717"/>
      <c r="BU176" s="717"/>
      <c r="BV176" s="717"/>
      <c r="BW176" s="717"/>
      <c r="BX176" s="717"/>
      <c r="BY176" s="717"/>
      <c r="BZ176" s="717"/>
      <c r="CA176" s="717"/>
      <c r="CB176" s="717"/>
      <c r="CC176" s="717"/>
      <c r="CD176" s="717"/>
      <c r="CE176" s="717"/>
      <c r="CF176" s="717"/>
      <c r="CG176" s="717"/>
      <c r="CH176" s="717"/>
      <c r="CI176" s="717"/>
      <c r="CJ176" s="717"/>
      <c r="CK176" s="717"/>
      <c r="CL176" s="717"/>
      <c r="CM176" s="717"/>
      <c r="CN176" s="717"/>
      <c r="CO176" s="717"/>
      <c r="CP176" s="717"/>
      <c r="CQ176" s="717"/>
      <c r="CR176" s="717"/>
      <c r="CS176" s="717"/>
      <c r="CT176" s="717"/>
      <c r="CU176" s="717"/>
      <c r="CV176" s="717"/>
      <c r="CW176" s="717"/>
      <c r="CX176" s="717"/>
      <c r="CY176" s="717"/>
      <c r="CZ176" s="717"/>
      <c r="DA176" s="717"/>
      <c r="DB176" s="717"/>
      <c r="DC176" s="717"/>
      <c r="DD176" s="717"/>
      <c r="DE176" s="717"/>
      <c r="DF176" s="717"/>
      <c r="DG176" s="717"/>
      <c r="DH176" s="717"/>
      <c r="DI176" s="717"/>
      <c r="DJ176" s="717"/>
      <c r="DK176" s="717"/>
      <c r="DL176" s="717"/>
      <c r="DM176" s="717"/>
      <c r="DO176" s="731"/>
      <c r="DP176" s="731"/>
    </row>
    <row r="177" spans="54:120">
      <c r="BB177" s="717"/>
      <c r="BC177" s="995"/>
      <c r="BD177" s="717"/>
      <c r="BE177" s="717"/>
      <c r="BF177" s="717"/>
      <c r="BG177" s="717"/>
      <c r="BH177" s="717"/>
      <c r="BI177" s="717"/>
      <c r="BJ177" s="717"/>
      <c r="BK177" s="717"/>
      <c r="BL177" s="717"/>
      <c r="BM177" s="717"/>
      <c r="BN177" s="717"/>
      <c r="BO177" s="717"/>
      <c r="BP177" s="717"/>
      <c r="BQ177" s="717"/>
      <c r="BR177" s="717"/>
      <c r="BS177" s="717"/>
      <c r="BT177" s="717"/>
      <c r="BU177" s="717"/>
      <c r="BV177" s="717"/>
      <c r="BW177" s="717"/>
      <c r="BX177" s="717"/>
      <c r="BY177" s="717"/>
      <c r="BZ177" s="717"/>
      <c r="CA177" s="717"/>
      <c r="CB177" s="717"/>
      <c r="CC177" s="717"/>
      <c r="CD177" s="717"/>
      <c r="CE177" s="717"/>
      <c r="CF177" s="717"/>
      <c r="CG177" s="717"/>
      <c r="CH177" s="717"/>
      <c r="CI177" s="717"/>
      <c r="CJ177" s="717"/>
      <c r="CK177" s="717"/>
      <c r="CL177" s="717"/>
      <c r="CM177" s="717"/>
      <c r="CN177" s="717"/>
      <c r="CO177" s="717"/>
      <c r="CP177" s="717"/>
      <c r="CQ177" s="717"/>
      <c r="CR177" s="717"/>
      <c r="CS177" s="717"/>
      <c r="CT177" s="717"/>
      <c r="CU177" s="717"/>
      <c r="CV177" s="717"/>
      <c r="CW177" s="717"/>
      <c r="CX177" s="717"/>
      <c r="CY177" s="717"/>
      <c r="CZ177" s="717"/>
      <c r="DA177" s="717"/>
      <c r="DB177" s="717"/>
      <c r="DC177" s="717"/>
      <c r="DD177" s="717"/>
      <c r="DE177" s="717"/>
      <c r="DF177" s="717"/>
      <c r="DG177" s="717"/>
      <c r="DH177" s="717"/>
      <c r="DI177" s="717"/>
      <c r="DJ177" s="717"/>
      <c r="DK177" s="717"/>
      <c r="DL177" s="717"/>
      <c r="DM177" s="717"/>
      <c r="DO177" s="731"/>
      <c r="DP177" s="731"/>
    </row>
    <row r="178" spans="54:120">
      <c r="BB178" s="717"/>
      <c r="BC178" s="995"/>
      <c r="BD178" s="717"/>
      <c r="BE178" s="717"/>
      <c r="BF178" s="717"/>
      <c r="BG178" s="717"/>
      <c r="BH178" s="717"/>
      <c r="BI178" s="717"/>
      <c r="BJ178" s="717"/>
      <c r="BK178" s="717"/>
      <c r="BL178" s="717"/>
      <c r="BM178" s="717"/>
      <c r="BN178" s="717"/>
      <c r="BO178" s="717"/>
      <c r="BP178" s="717"/>
      <c r="BQ178" s="717"/>
      <c r="BR178" s="717"/>
      <c r="BS178" s="717"/>
      <c r="BT178" s="717"/>
      <c r="BU178" s="717"/>
      <c r="BV178" s="717"/>
      <c r="BW178" s="717"/>
      <c r="BX178" s="717"/>
      <c r="BY178" s="717"/>
      <c r="BZ178" s="717"/>
      <c r="CA178" s="717"/>
      <c r="CB178" s="717"/>
      <c r="CC178" s="717"/>
      <c r="CD178" s="717"/>
      <c r="CE178" s="717"/>
      <c r="CF178" s="717"/>
      <c r="CG178" s="717"/>
      <c r="CH178" s="717"/>
      <c r="CI178" s="717"/>
      <c r="CJ178" s="717"/>
      <c r="CK178" s="717"/>
      <c r="CL178" s="717"/>
      <c r="CM178" s="717"/>
      <c r="CN178" s="717"/>
      <c r="CO178" s="717"/>
      <c r="CP178" s="717"/>
      <c r="CQ178" s="717"/>
      <c r="CR178" s="717"/>
      <c r="CS178" s="717"/>
      <c r="CT178" s="717"/>
      <c r="CU178" s="717"/>
      <c r="CV178" s="717"/>
      <c r="CW178" s="717"/>
      <c r="CX178" s="717"/>
      <c r="CY178" s="717"/>
      <c r="CZ178" s="717"/>
      <c r="DA178" s="717"/>
      <c r="DB178" s="717"/>
      <c r="DC178" s="717"/>
      <c r="DD178" s="717"/>
      <c r="DE178" s="717"/>
      <c r="DF178" s="717"/>
      <c r="DG178" s="717"/>
      <c r="DH178" s="717"/>
      <c r="DI178" s="717"/>
      <c r="DJ178" s="717"/>
      <c r="DK178" s="717"/>
      <c r="DL178" s="717"/>
      <c r="DM178" s="717"/>
      <c r="DO178" s="731"/>
      <c r="DP178" s="731"/>
    </row>
    <row r="179" spans="54:120">
      <c r="BB179" s="717"/>
      <c r="BC179" s="995"/>
      <c r="BD179" s="717"/>
      <c r="BE179" s="717"/>
      <c r="BF179" s="717"/>
      <c r="BG179" s="717"/>
      <c r="BH179" s="717"/>
      <c r="BI179" s="717"/>
      <c r="BJ179" s="717"/>
      <c r="BK179" s="717"/>
      <c r="BL179" s="717"/>
      <c r="BM179" s="717"/>
      <c r="BN179" s="717"/>
      <c r="BO179" s="717"/>
      <c r="BP179" s="717"/>
      <c r="BQ179" s="717"/>
      <c r="BR179" s="717"/>
      <c r="BS179" s="717"/>
      <c r="BT179" s="717"/>
      <c r="BU179" s="717"/>
      <c r="BV179" s="717"/>
      <c r="BW179" s="717"/>
      <c r="BX179" s="717"/>
      <c r="BY179" s="717"/>
      <c r="BZ179" s="717"/>
      <c r="CA179" s="717"/>
      <c r="CB179" s="717"/>
      <c r="CC179" s="717"/>
      <c r="CD179" s="717"/>
      <c r="CE179" s="717"/>
      <c r="CF179" s="717"/>
      <c r="CG179" s="717"/>
      <c r="CH179" s="717"/>
      <c r="CI179" s="717"/>
      <c r="CJ179" s="717"/>
      <c r="CK179" s="717"/>
      <c r="CL179" s="717"/>
      <c r="CM179" s="717"/>
      <c r="CN179" s="717"/>
      <c r="CO179" s="717"/>
      <c r="CP179" s="717"/>
      <c r="CQ179" s="717"/>
      <c r="CR179" s="717"/>
      <c r="CS179" s="717"/>
      <c r="CT179" s="717"/>
      <c r="CU179" s="717"/>
      <c r="CV179" s="717"/>
      <c r="CW179" s="717"/>
      <c r="CX179" s="717"/>
      <c r="CY179" s="717"/>
      <c r="CZ179" s="717"/>
      <c r="DA179" s="717"/>
      <c r="DB179" s="717"/>
      <c r="DC179" s="717"/>
      <c r="DD179" s="717"/>
      <c r="DE179" s="717"/>
      <c r="DF179" s="717"/>
      <c r="DG179" s="717"/>
      <c r="DH179" s="717"/>
      <c r="DI179" s="717"/>
      <c r="DJ179" s="717"/>
      <c r="DK179" s="717"/>
      <c r="DL179" s="717"/>
      <c r="DM179" s="717"/>
      <c r="DO179" s="731"/>
      <c r="DP179" s="731"/>
    </row>
    <row r="180" spans="54:120">
      <c r="BB180" s="717"/>
      <c r="BC180" s="995"/>
      <c r="BD180" s="717"/>
      <c r="BE180" s="717"/>
      <c r="BF180" s="717"/>
      <c r="BG180" s="717"/>
      <c r="BH180" s="717"/>
      <c r="BI180" s="717"/>
      <c r="BJ180" s="717"/>
      <c r="BK180" s="717"/>
      <c r="BL180" s="717"/>
      <c r="BM180" s="717"/>
      <c r="BN180" s="717"/>
      <c r="BO180" s="717"/>
      <c r="BP180" s="717"/>
      <c r="BQ180" s="717"/>
      <c r="BR180" s="717"/>
      <c r="BS180" s="717"/>
      <c r="BT180" s="717"/>
      <c r="BU180" s="717"/>
      <c r="BV180" s="717"/>
      <c r="BW180" s="717"/>
      <c r="BX180" s="717"/>
      <c r="BY180" s="717"/>
      <c r="BZ180" s="717"/>
      <c r="CA180" s="717"/>
      <c r="CB180" s="717"/>
      <c r="CC180" s="717"/>
      <c r="CD180" s="717"/>
      <c r="CE180" s="717"/>
      <c r="CF180" s="717"/>
      <c r="CG180" s="717"/>
      <c r="CH180" s="717"/>
      <c r="CI180" s="717"/>
      <c r="CJ180" s="717"/>
      <c r="CK180" s="717"/>
      <c r="CL180" s="717"/>
      <c r="CM180" s="717"/>
      <c r="CN180" s="717"/>
      <c r="CO180" s="717"/>
      <c r="CP180" s="717"/>
      <c r="CQ180" s="717"/>
      <c r="CR180" s="717"/>
      <c r="CS180" s="717"/>
      <c r="CT180" s="717"/>
      <c r="CU180" s="717"/>
      <c r="CV180" s="717"/>
      <c r="CW180" s="717"/>
      <c r="CX180" s="717"/>
      <c r="CY180" s="717"/>
      <c r="CZ180" s="717"/>
      <c r="DA180" s="717"/>
      <c r="DB180" s="717"/>
      <c r="DC180" s="717"/>
      <c r="DD180" s="717"/>
      <c r="DE180" s="717"/>
      <c r="DF180" s="717"/>
      <c r="DG180" s="717"/>
      <c r="DH180" s="717"/>
      <c r="DI180" s="717"/>
      <c r="DJ180" s="717"/>
      <c r="DK180" s="717"/>
      <c r="DL180" s="717"/>
      <c r="DM180" s="717"/>
      <c r="DO180" s="731"/>
      <c r="DP180" s="731"/>
    </row>
    <row r="181" spans="54:120">
      <c r="BB181" s="717"/>
      <c r="BC181" s="995"/>
      <c r="BD181" s="717"/>
      <c r="BE181" s="717"/>
      <c r="BF181" s="717"/>
      <c r="BG181" s="717"/>
      <c r="BH181" s="717"/>
      <c r="BI181" s="717"/>
      <c r="BJ181" s="717"/>
      <c r="BK181" s="717"/>
      <c r="BL181" s="717"/>
      <c r="BM181" s="717"/>
      <c r="BN181" s="717"/>
      <c r="BO181" s="717"/>
      <c r="BP181" s="717"/>
      <c r="BQ181" s="717"/>
      <c r="BR181" s="717"/>
      <c r="BS181" s="717"/>
      <c r="BT181" s="717"/>
      <c r="BU181" s="717"/>
      <c r="BV181" s="717"/>
      <c r="BW181" s="717"/>
      <c r="BX181" s="717"/>
      <c r="BY181" s="717"/>
      <c r="BZ181" s="717"/>
      <c r="CA181" s="717"/>
      <c r="CB181" s="717"/>
      <c r="CC181" s="717"/>
      <c r="CD181" s="717"/>
      <c r="CE181" s="717"/>
      <c r="CF181" s="717"/>
      <c r="CG181" s="717"/>
      <c r="CH181" s="717"/>
      <c r="CI181" s="717"/>
      <c r="CJ181" s="717"/>
      <c r="CK181" s="717"/>
      <c r="CL181" s="717"/>
      <c r="CM181" s="717"/>
      <c r="CN181" s="717"/>
      <c r="CO181" s="717"/>
      <c r="CP181" s="717"/>
      <c r="CQ181" s="717"/>
      <c r="CR181" s="717"/>
      <c r="CS181" s="717"/>
      <c r="CT181" s="717"/>
      <c r="CU181" s="717"/>
      <c r="CV181" s="717"/>
      <c r="CW181" s="717"/>
      <c r="CX181" s="717"/>
      <c r="CY181" s="717"/>
      <c r="CZ181" s="717"/>
      <c r="DA181" s="717"/>
      <c r="DB181" s="717"/>
      <c r="DC181" s="717"/>
      <c r="DD181" s="717"/>
      <c r="DE181" s="717"/>
      <c r="DF181" s="717"/>
      <c r="DG181" s="717"/>
      <c r="DH181" s="717"/>
      <c r="DI181" s="717"/>
      <c r="DJ181" s="717"/>
      <c r="DK181" s="717"/>
      <c r="DL181" s="717"/>
      <c r="DM181" s="717"/>
      <c r="DO181" s="731"/>
      <c r="DP181" s="731"/>
    </row>
    <row r="182" spans="54:120">
      <c r="BB182" s="717"/>
      <c r="BC182" s="995"/>
      <c r="BD182" s="717"/>
      <c r="BE182" s="717"/>
      <c r="BF182" s="717"/>
      <c r="BG182" s="717"/>
      <c r="BH182" s="717"/>
      <c r="BI182" s="717"/>
      <c r="BJ182" s="717"/>
      <c r="BK182" s="717"/>
      <c r="BL182" s="717"/>
      <c r="BM182" s="717"/>
      <c r="BN182" s="717"/>
      <c r="BO182" s="717"/>
      <c r="BP182" s="717"/>
      <c r="BQ182" s="717"/>
      <c r="BR182" s="717"/>
      <c r="BS182" s="717"/>
      <c r="BT182" s="717"/>
      <c r="BU182" s="717"/>
      <c r="BV182" s="717"/>
      <c r="BW182" s="717"/>
      <c r="BX182" s="717"/>
      <c r="BY182" s="717"/>
      <c r="BZ182" s="717"/>
      <c r="CA182" s="717"/>
      <c r="CB182" s="717"/>
      <c r="CC182" s="717"/>
      <c r="CD182" s="717"/>
      <c r="CE182" s="717"/>
      <c r="CF182" s="717"/>
      <c r="CG182" s="717"/>
      <c r="CH182" s="717"/>
      <c r="CI182" s="717"/>
      <c r="CJ182" s="717"/>
      <c r="CK182" s="717"/>
      <c r="CL182" s="717"/>
      <c r="CM182" s="717"/>
      <c r="CN182" s="717"/>
      <c r="CO182" s="717"/>
      <c r="CP182" s="717"/>
      <c r="CQ182" s="717"/>
      <c r="CR182" s="717"/>
      <c r="CS182" s="717"/>
      <c r="CT182" s="717"/>
      <c r="CU182" s="717"/>
      <c r="CV182" s="717"/>
      <c r="CW182" s="717"/>
      <c r="CX182" s="717"/>
      <c r="CY182" s="717"/>
      <c r="CZ182" s="717"/>
      <c r="DA182" s="717"/>
      <c r="DB182" s="717"/>
      <c r="DC182" s="717"/>
      <c r="DD182" s="717"/>
      <c r="DE182" s="717"/>
      <c r="DF182" s="717"/>
      <c r="DG182" s="717"/>
      <c r="DH182" s="717"/>
      <c r="DI182" s="717"/>
      <c r="DJ182" s="717"/>
      <c r="DK182" s="717"/>
      <c r="DL182" s="717"/>
      <c r="DM182" s="717"/>
      <c r="DO182" s="731"/>
      <c r="DP182" s="731"/>
    </row>
    <row r="183" spans="54:120">
      <c r="BB183" s="717"/>
      <c r="BC183" s="995"/>
      <c r="BD183" s="717"/>
      <c r="BE183" s="717"/>
      <c r="BF183" s="717"/>
      <c r="BG183" s="717"/>
      <c r="BH183" s="717"/>
      <c r="BI183" s="717"/>
      <c r="BJ183" s="717"/>
      <c r="BK183" s="717"/>
      <c r="BL183" s="717"/>
      <c r="BM183" s="717"/>
      <c r="BN183" s="717"/>
      <c r="BO183" s="717"/>
      <c r="BP183" s="717"/>
      <c r="BQ183" s="717"/>
      <c r="BR183" s="717"/>
      <c r="BS183" s="717"/>
      <c r="BT183" s="717"/>
      <c r="BU183" s="717"/>
      <c r="BV183" s="717"/>
      <c r="BW183" s="717"/>
      <c r="BX183" s="717"/>
      <c r="BY183" s="717"/>
      <c r="BZ183" s="717"/>
      <c r="CA183" s="717"/>
      <c r="CB183" s="717"/>
      <c r="CC183" s="717"/>
      <c r="CD183" s="717"/>
      <c r="CE183" s="717"/>
      <c r="CF183" s="717"/>
      <c r="CG183" s="717"/>
      <c r="CH183" s="717"/>
      <c r="CI183" s="717"/>
      <c r="CJ183" s="717"/>
      <c r="CK183" s="717"/>
      <c r="CL183" s="717"/>
      <c r="CM183" s="717"/>
      <c r="CN183" s="717"/>
      <c r="CO183" s="717"/>
      <c r="CP183" s="717"/>
      <c r="CQ183" s="717"/>
      <c r="CR183" s="717"/>
      <c r="CS183" s="717"/>
      <c r="CT183" s="717"/>
      <c r="CU183" s="717"/>
      <c r="CV183" s="717"/>
      <c r="CW183" s="717"/>
      <c r="CX183" s="717"/>
      <c r="CY183" s="717"/>
      <c r="CZ183" s="717"/>
      <c r="DA183" s="717"/>
      <c r="DB183" s="717"/>
      <c r="DC183" s="717"/>
      <c r="DD183" s="717"/>
      <c r="DE183" s="717"/>
      <c r="DF183" s="717"/>
      <c r="DG183" s="717"/>
      <c r="DH183" s="717"/>
      <c r="DI183" s="717"/>
      <c r="DJ183" s="717"/>
      <c r="DK183" s="717"/>
      <c r="DL183" s="717"/>
      <c r="DM183" s="717"/>
      <c r="DO183" s="731"/>
      <c r="DP183" s="731"/>
    </row>
    <row r="184" spans="54:120">
      <c r="BB184" s="717"/>
      <c r="BC184" s="995"/>
      <c r="BD184" s="717"/>
      <c r="BE184" s="717"/>
      <c r="BF184" s="717"/>
      <c r="BG184" s="717"/>
      <c r="BH184" s="717"/>
      <c r="BI184" s="717"/>
      <c r="BJ184" s="717"/>
      <c r="BK184" s="717"/>
      <c r="BL184" s="717"/>
      <c r="BM184" s="717"/>
      <c r="BN184" s="717"/>
      <c r="BO184" s="717"/>
      <c r="BP184" s="717"/>
      <c r="BQ184" s="717"/>
      <c r="BR184" s="717"/>
      <c r="BS184" s="717"/>
      <c r="BT184" s="717"/>
      <c r="BU184" s="717"/>
      <c r="BV184" s="717"/>
      <c r="BW184" s="717"/>
      <c r="BX184" s="717"/>
      <c r="BY184" s="717"/>
      <c r="BZ184" s="717"/>
      <c r="CA184" s="717"/>
      <c r="CB184" s="717"/>
      <c r="CC184" s="717"/>
      <c r="CD184" s="717"/>
      <c r="CE184" s="717"/>
      <c r="CF184" s="717"/>
      <c r="CG184" s="717"/>
      <c r="CH184" s="717"/>
      <c r="CI184" s="717"/>
      <c r="CJ184" s="717"/>
      <c r="CK184" s="717"/>
      <c r="CL184" s="717"/>
      <c r="CM184" s="717"/>
      <c r="CN184" s="717"/>
      <c r="CO184" s="717"/>
      <c r="CP184" s="717"/>
      <c r="CQ184" s="717"/>
      <c r="CR184" s="717"/>
      <c r="CS184" s="717"/>
      <c r="CT184" s="717"/>
      <c r="CU184" s="717"/>
      <c r="CV184" s="717"/>
      <c r="CW184" s="717"/>
      <c r="CX184" s="717"/>
      <c r="CY184" s="717"/>
      <c r="CZ184" s="717"/>
      <c r="DA184" s="717"/>
      <c r="DB184" s="717"/>
      <c r="DC184" s="717"/>
      <c r="DD184" s="717"/>
      <c r="DE184" s="717"/>
      <c r="DF184" s="717"/>
      <c r="DG184" s="717"/>
      <c r="DH184" s="717"/>
      <c r="DI184" s="717"/>
      <c r="DJ184" s="717"/>
      <c r="DK184" s="717"/>
      <c r="DL184" s="717"/>
      <c r="DM184" s="717"/>
      <c r="DO184" s="731"/>
      <c r="DP184" s="731"/>
    </row>
    <row r="185" spans="54:120">
      <c r="BB185" s="717"/>
      <c r="BC185" s="995"/>
      <c r="BD185" s="717"/>
      <c r="BE185" s="717"/>
      <c r="BF185" s="717"/>
      <c r="BG185" s="717"/>
      <c r="BH185" s="717"/>
      <c r="BI185" s="717"/>
      <c r="BJ185" s="717"/>
      <c r="BK185" s="717"/>
      <c r="BL185" s="717"/>
      <c r="BM185" s="717"/>
      <c r="BN185" s="717"/>
      <c r="BO185" s="717"/>
      <c r="BP185" s="717"/>
      <c r="BQ185" s="717"/>
      <c r="BR185" s="717"/>
      <c r="BS185" s="717"/>
      <c r="BT185" s="717"/>
      <c r="BU185" s="717"/>
      <c r="BV185" s="717"/>
      <c r="BW185" s="717"/>
      <c r="BX185" s="717"/>
      <c r="BY185" s="717"/>
      <c r="BZ185" s="717"/>
      <c r="CA185" s="717"/>
      <c r="CB185" s="717"/>
      <c r="CC185" s="717"/>
      <c r="CD185" s="717"/>
      <c r="CE185" s="717"/>
      <c r="CF185" s="717"/>
      <c r="CG185" s="717"/>
      <c r="CH185" s="717"/>
      <c r="CI185" s="717"/>
      <c r="CJ185" s="717"/>
      <c r="CK185" s="717"/>
      <c r="CL185" s="717"/>
      <c r="CM185" s="717"/>
      <c r="CN185" s="717"/>
      <c r="CO185" s="717"/>
      <c r="CP185" s="717"/>
      <c r="CQ185" s="717"/>
      <c r="CR185" s="717"/>
      <c r="CS185" s="717"/>
      <c r="CT185" s="717"/>
      <c r="CU185" s="717"/>
      <c r="CV185" s="717"/>
      <c r="CW185" s="717"/>
      <c r="CX185" s="717"/>
      <c r="CY185" s="717"/>
      <c r="CZ185" s="717"/>
      <c r="DA185" s="717"/>
      <c r="DB185" s="717"/>
      <c r="DC185" s="717"/>
      <c r="DD185" s="717"/>
      <c r="DE185" s="717"/>
      <c r="DF185" s="717"/>
      <c r="DG185" s="717"/>
      <c r="DH185" s="717"/>
      <c r="DI185" s="717"/>
      <c r="DJ185" s="717"/>
      <c r="DK185" s="717"/>
      <c r="DL185" s="717"/>
      <c r="DM185" s="717"/>
      <c r="DO185" s="731"/>
      <c r="DP185" s="731"/>
    </row>
    <row r="186" spans="54:120">
      <c r="BB186" s="717"/>
      <c r="BC186" s="995"/>
      <c r="BD186" s="717"/>
      <c r="BE186" s="717"/>
      <c r="BF186" s="717"/>
      <c r="BG186" s="717"/>
      <c r="BH186" s="717"/>
      <c r="BI186" s="717"/>
      <c r="BJ186" s="717"/>
      <c r="BK186" s="717"/>
      <c r="BL186" s="717"/>
      <c r="BM186" s="717"/>
      <c r="BN186" s="717"/>
      <c r="BO186" s="717"/>
      <c r="BP186" s="717"/>
      <c r="BQ186" s="717"/>
      <c r="BR186" s="717"/>
      <c r="BS186" s="717"/>
      <c r="BT186" s="717"/>
      <c r="BU186" s="717"/>
      <c r="BV186" s="717"/>
      <c r="BW186" s="717"/>
      <c r="BX186" s="717"/>
      <c r="BY186" s="717"/>
      <c r="BZ186" s="717"/>
      <c r="CA186" s="717"/>
      <c r="CB186" s="717"/>
      <c r="CC186" s="717"/>
      <c r="CD186" s="717"/>
      <c r="CE186" s="717"/>
      <c r="CF186" s="717"/>
      <c r="CG186" s="717"/>
      <c r="CH186" s="717"/>
      <c r="CI186" s="717"/>
      <c r="CJ186" s="717"/>
      <c r="CK186" s="717"/>
      <c r="CL186" s="717"/>
      <c r="CM186" s="717"/>
      <c r="CN186" s="717"/>
      <c r="CO186" s="717"/>
      <c r="CP186" s="717"/>
      <c r="CQ186" s="717"/>
      <c r="CR186" s="717"/>
      <c r="CS186" s="717"/>
      <c r="CT186" s="717"/>
      <c r="CU186" s="717"/>
      <c r="CV186" s="717"/>
      <c r="CW186" s="717"/>
      <c r="CX186" s="717"/>
      <c r="CY186" s="717"/>
      <c r="CZ186" s="717"/>
      <c r="DA186" s="717"/>
      <c r="DB186" s="717"/>
      <c r="DC186" s="717"/>
      <c r="DD186" s="717"/>
      <c r="DE186" s="717"/>
      <c r="DF186" s="717"/>
      <c r="DG186" s="717"/>
      <c r="DH186" s="717"/>
      <c r="DI186" s="717"/>
      <c r="DJ186" s="717"/>
      <c r="DK186" s="717"/>
      <c r="DL186" s="717"/>
      <c r="DM186" s="717"/>
      <c r="DO186" s="731"/>
      <c r="DP186" s="731"/>
    </row>
    <row r="187" spans="54:120">
      <c r="BB187" s="717"/>
      <c r="BC187" s="995"/>
      <c r="BD187" s="717"/>
      <c r="BE187" s="717"/>
      <c r="BF187" s="717"/>
      <c r="BG187" s="717"/>
      <c r="BH187" s="717"/>
      <c r="BI187" s="717"/>
      <c r="BJ187" s="717"/>
      <c r="BK187" s="717"/>
      <c r="BL187" s="717"/>
      <c r="BM187" s="717"/>
      <c r="BN187" s="717"/>
      <c r="BO187" s="717"/>
      <c r="BP187" s="717"/>
      <c r="BQ187" s="717"/>
      <c r="BR187" s="717"/>
      <c r="BS187" s="717"/>
      <c r="BT187" s="717"/>
      <c r="BU187" s="717"/>
      <c r="BV187" s="717"/>
      <c r="BW187" s="717"/>
      <c r="BX187" s="717"/>
      <c r="BY187" s="717"/>
      <c r="BZ187" s="717"/>
      <c r="CA187" s="717"/>
      <c r="CB187" s="717"/>
      <c r="CC187" s="717"/>
      <c r="CD187" s="717"/>
      <c r="CE187" s="717"/>
      <c r="CF187" s="717"/>
      <c r="CG187" s="717"/>
      <c r="CH187" s="717"/>
      <c r="CI187" s="717"/>
      <c r="CJ187" s="717"/>
      <c r="CK187" s="717"/>
      <c r="CL187" s="717"/>
      <c r="CM187" s="717"/>
      <c r="CN187" s="717"/>
      <c r="CO187" s="717"/>
      <c r="CP187" s="717"/>
      <c r="CQ187" s="717"/>
      <c r="CR187" s="717"/>
      <c r="CS187" s="717"/>
      <c r="CT187" s="717"/>
      <c r="CU187" s="717"/>
      <c r="CV187" s="717"/>
      <c r="CW187" s="717"/>
      <c r="CX187" s="717"/>
      <c r="CY187" s="717"/>
      <c r="CZ187" s="717"/>
      <c r="DA187" s="717"/>
      <c r="DB187" s="717"/>
      <c r="DC187" s="717"/>
      <c r="DD187" s="717"/>
      <c r="DE187" s="717"/>
      <c r="DF187" s="717"/>
      <c r="DG187" s="717"/>
      <c r="DH187" s="717"/>
      <c r="DI187" s="717"/>
      <c r="DJ187" s="717"/>
      <c r="DK187" s="717"/>
      <c r="DL187" s="717"/>
      <c r="DM187" s="717"/>
      <c r="DO187" s="731"/>
      <c r="DP187" s="731"/>
    </row>
    <row r="188" spans="54:120">
      <c r="BB188" s="717"/>
      <c r="BC188" s="995"/>
      <c r="BD188" s="717"/>
      <c r="BE188" s="717"/>
      <c r="BF188" s="717"/>
      <c r="BG188" s="717"/>
      <c r="BH188" s="717"/>
      <c r="BI188" s="717"/>
      <c r="BJ188" s="717"/>
      <c r="BK188" s="717"/>
      <c r="BL188" s="717"/>
      <c r="BM188" s="717"/>
      <c r="BN188" s="717"/>
      <c r="BO188" s="717"/>
      <c r="BP188" s="717"/>
      <c r="BQ188" s="717"/>
      <c r="BR188" s="717"/>
      <c r="BS188" s="717"/>
      <c r="BT188" s="717"/>
      <c r="BU188" s="717"/>
      <c r="BV188" s="717"/>
      <c r="BW188" s="717"/>
      <c r="BX188" s="717"/>
      <c r="BY188" s="717"/>
      <c r="BZ188" s="717"/>
      <c r="CA188" s="717"/>
      <c r="CB188" s="717"/>
      <c r="CC188" s="717"/>
      <c r="CD188" s="717"/>
      <c r="CE188" s="717"/>
      <c r="CF188" s="717"/>
      <c r="CG188" s="717"/>
      <c r="CH188" s="717"/>
      <c r="CI188" s="717"/>
      <c r="CJ188" s="717"/>
      <c r="CK188" s="717"/>
      <c r="CL188" s="717"/>
      <c r="CM188" s="717"/>
      <c r="CN188" s="717"/>
      <c r="CO188" s="717"/>
      <c r="CP188" s="717"/>
      <c r="CQ188" s="717"/>
      <c r="CR188" s="717"/>
      <c r="CS188" s="717"/>
      <c r="CT188" s="717"/>
      <c r="CU188" s="717"/>
      <c r="CV188" s="717"/>
      <c r="CW188" s="717"/>
      <c r="CX188" s="717"/>
      <c r="CY188" s="717"/>
      <c r="CZ188" s="717"/>
      <c r="DA188" s="717"/>
      <c r="DB188" s="717"/>
      <c r="DC188" s="717"/>
      <c r="DD188" s="717"/>
      <c r="DE188" s="717"/>
      <c r="DF188" s="717"/>
      <c r="DG188" s="717"/>
      <c r="DH188" s="717"/>
      <c r="DI188" s="717"/>
      <c r="DJ188" s="717"/>
      <c r="DK188" s="717"/>
      <c r="DL188" s="717"/>
      <c r="DM188" s="717"/>
      <c r="DO188" s="731"/>
      <c r="DP188" s="731"/>
    </row>
    <row r="189" spans="54:120">
      <c r="BB189" s="717"/>
      <c r="BC189" s="995"/>
      <c r="BD189" s="717"/>
      <c r="BE189" s="717"/>
      <c r="BF189" s="717"/>
      <c r="BG189" s="717"/>
      <c r="BH189" s="717"/>
      <c r="BI189" s="717"/>
      <c r="BJ189" s="717"/>
      <c r="BK189" s="717"/>
      <c r="BL189" s="717"/>
      <c r="BM189" s="717"/>
      <c r="BN189" s="717"/>
      <c r="BO189" s="717"/>
      <c r="BP189" s="717"/>
      <c r="BQ189" s="717"/>
      <c r="BR189" s="717"/>
      <c r="BS189" s="717"/>
      <c r="BT189" s="717"/>
      <c r="BU189" s="717"/>
      <c r="BV189" s="717"/>
      <c r="BW189" s="717"/>
      <c r="BX189" s="717"/>
      <c r="BY189" s="717"/>
      <c r="BZ189" s="717"/>
      <c r="CA189" s="717"/>
      <c r="CB189" s="717"/>
      <c r="CC189" s="717"/>
      <c r="CD189" s="717"/>
      <c r="CE189" s="717"/>
      <c r="CF189" s="717"/>
      <c r="CG189" s="717"/>
      <c r="CH189" s="717"/>
      <c r="CI189" s="717"/>
      <c r="CJ189" s="717"/>
      <c r="CK189" s="717"/>
      <c r="CL189" s="717"/>
      <c r="CM189" s="717"/>
      <c r="CN189" s="717"/>
      <c r="CO189" s="717"/>
      <c r="CP189" s="717"/>
      <c r="CQ189" s="717"/>
      <c r="CR189" s="717"/>
      <c r="CS189" s="717"/>
      <c r="CT189" s="717"/>
      <c r="CU189" s="717"/>
      <c r="CV189" s="717"/>
      <c r="CW189" s="717"/>
      <c r="CX189" s="717"/>
      <c r="CY189" s="717"/>
      <c r="CZ189" s="717"/>
      <c r="DA189" s="717"/>
      <c r="DB189" s="717"/>
      <c r="DC189" s="717"/>
      <c r="DD189" s="717"/>
      <c r="DE189" s="717"/>
      <c r="DF189" s="717"/>
      <c r="DG189" s="717"/>
      <c r="DH189" s="717"/>
      <c r="DI189" s="717"/>
      <c r="DJ189" s="717"/>
      <c r="DK189" s="717"/>
      <c r="DL189" s="717"/>
      <c r="DM189" s="717"/>
      <c r="DO189" s="731"/>
      <c r="DP189" s="731"/>
    </row>
    <row r="190" spans="54:120">
      <c r="BB190" s="717"/>
      <c r="BC190" s="995"/>
      <c r="BD190" s="717"/>
      <c r="BE190" s="717"/>
      <c r="BF190" s="717"/>
      <c r="BG190" s="717"/>
      <c r="BH190" s="717"/>
      <c r="BI190" s="717"/>
      <c r="BJ190" s="717"/>
      <c r="BK190" s="717"/>
      <c r="BL190" s="717"/>
      <c r="BM190" s="717"/>
      <c r="BN190" s="717"/>
      <c r="BO190" s="717"/>
      <c r="BP190" s="717"/>
      <c r="BQ190" s="717"/>
      <c r="BR190" s="717"/>
      <c r="BS190" s="717"/>
      <c r="BT190" s="717"/>
      <c r="BU190" s="717"/>
      <c r="BV190" s="717"/>
      <c r="BW190" s="717"/>
      <c r="BX190" s="717"/>
      <c r="BY190" s="717"/>
      <c r="BZ190" s="717"/>
      <c r="CA190" s="717"/>
      <c r="CB190" s="717"/>
      <c r="CC190" s="717"/>
      <c r="CD190" s="717"/>
      <c r="CE190" s="717"/>
      <c r="CF190" s="717"/>
      <c r="CG190" s="717"/>
      <c r="CH190" s="717"/>
      <c r="CI190" s="717"/>
      <c r="CJ190" s="717"/>
      <c r="CK190" s="717"/>
      <c r="CL190" s="717"/>
      <c r="CM190" s="717"/>
      <c r="CN190" s="717"/>
      <c r="CO190" s="717"/>
      <c r="CP190" s="717"/>
      <c r="CQ190" s="717"/>
      <c r="CR190" s="717"/>
      <c r="CS190" s="717"/>
      <c r="CT190" s="717"/>
      <c r="CU190" s="717"/>
      <c r="CV190" s="717"/>
      <c r="CW190" s="717"/>
      <c r="CX190" s="717"/>
      <c r="CY190" s="717"/>
      <c r="CZ190" s="717"/>
      <c r="DA190" s="717"/>
      <c r="DB190" s="717"/>
      <c r="DC190" s="717"/>
      <c r="DD190" s="717"/>
      <c r="DE190" s="717"/>
      <c r="DF190" s="717"/>
      <c r="DG190" s="717"/>
      <c r="DH190" s="717"/>
      <c r="DI190" s="717"/>
      <c r="DJ190" s="717"/>
      <c r="DK190" s="717"/>
      <c r="DL190" s="717"/>
      <c r="DM190" s="717"/>
      <c r="DO190" s="731"/>
      <c r="DP190" s="731"/>
    </row>
    <row r="191" spans="54:120">
      <c r="BB191" s="717"/>
      <c r="BC191" s="995"/>
      <c r="BD191" s="717"/>
      <c r="BE191" s="717"/>
      <c r="BF191" s="717"/>
      <c r="BG191" s="717"/>
      <c r="BH191" s="717"/>
      <c r="BI191" s="717"/>
      <c r="BJ191" s="717"/>
      <c r="BK191" s="717"/>
      <c r="BL191" s="717"/>
      <c r="BM191" s="717"/>
      <c r="BN191" s="717"/>
      <c r="BO191" s="717"/>
      <c r="BP191" s="717"/>
      <c r="BQ191" s="717"/>
      <c r="BR191" s="717"/>
      <c r="BS191" s="717"/>
      <c r="BT191" s="717"/>
      <c r="BU191" s="717"/>
      <c r="BV191" s="717"/>
      <c r="BW191" s="717"/>
      <c r="BX191" s="717"/>
      <c r="BY191" s="717"/>
      <c r="BZ191" s="717"/>
      <c r="CA191" s="717"/>
      <c r="CB191" s="717"/>
      <c r="CC191" s="717"/>
      <c r="CD191" s="717"/>
      <c r="CE191" s="717"/>
      <c r="CF191" s="717"/>
      <c r="CG191" s="717"/>
      <c r="CH191" s="717"/>
      <c r="CI191" s="717"/>
      <c r="CJ191" s="717"/>
      <c r="CK191" s="717"/>
      <c r="CL191" s="717"/>
      <c r="CM191" s="717"/>
      <c r="CN191" s="717"/>
      <c r="CO191" s="717"/>
      <c r="CP191" s="717"/>
      <c r="CQ191" s="717"/>
      <c r="CR191" s="717"/>
      <c r="CS191" s="717"/>
      <c r="CT191" s="717"/>
      <c r="CU191" s="717"/>
      <c r="CV191" s="717"/>
      <c r="CW191" s="717"/>
      <c r="CX191" s="717"/>
      <c r="CY191" s="717"/>
      <c r="CZ191" s="717"/>
      <c r="DA191" s="717"/>
      <c r="DB191" s="717"/>
      <c r="DC191" s="717"/>
      <c r="DD191" s="717"/>
      <c r="DE191" s="717"/>
      <c r="DF191" s="717"/>
      <c r="DG191" s="717"/>
      <c r="DH191" s="717"/>
      <c r="DI191" s="717"/>
      <c r="DJ191" s="717"/>
      <c r="DK191" s="717"/>
      <c r="DL191" s="717"/>
      <c r="DM191" s="717"/>
      <c r="DO191" s="731"/>
      <c r="DP191" s="731"/>
    </row>
    <row r="192" spans="54:120">
      <c r="BB192" s="717"/>
      <c r="BC192" s="995"/>
      <c r="BD192" s="717"/>
      <c r="BE192" s="717"/>
      <c r="BF192" s="717"/>
      <c r="BG192" s="717"/>
      <c r="BH192" s="717"/>
      <c r="BI192" s="717"/>
      <c r="BJ192" s="717"/>
      <c r="BK192" s="717"/>
      <c r="BL192" s="717"/>
      <c r="BM192" s="717"/>
      <c r="BN192" s="717"/>
      <c r="BO192" s="717"/>
      <c r="BP192" s="717"/>
      <c r="BQ192" s="717"/>
      <c r="BR192" s="717"/>
      <c r="BS192" s="717"/>
      <c r="BT192" s="717"/>
      <c r="BU192" s="717"/>
      <c r="BV192" s="717"/>
      <c r="BW192" s="717"/>
      <c r="BX192" s="717"/>
      <c r="BY192" s="717"/>
      <c r="BZ192" s="717"/>
      <c r="CA192" s="717"/>
      <c r="CB192" s="717"/>
      <c r="CC192" s="717"/>
      <c r="CD192" s="717"/>
      <c r="CE192" s="717"/>
      <c r="CF192" s="717"/>
      <c r="CG192" s="717"/>
      <c r="CH192" s="717"/>
      <c r="CI192" s="717"/>
      <c r="CJ192" s="717"/>
      <c r="CK192" s="717"/>
      <c r="CL192" s="717"/>
      <c r="CM192" s="717"/>
      <c r="CN192" s="717"/>
      <c r="CO192" s="717"/>
      <c r="CP192" s="717"/>
      <c r="CQ192" s="717"/>
      <c r="CR192" s="717"/>
      <c r="CS192" s="717"/>
      <c r="CT192" s="717"/>
      <c r="CU192" s="717"/>
      <c r="CV192" s="717"/>
      <c r="CW192" s="717"/>
      <c r="CX192" s="717"/>
      <c r="CY192" s="717"/>
      <c r="CZ192" s="717"/>
      <c r="DA192" s="717"/>
      <c r="DB192" s="717"/>
      <c r="DC192" s="717"/>
      <c r="DD192" s="717"/>
      <c r="DE192" s="717"/>
      <c r="DF192" s="717"/>
      <c r="DG192" s="717"/>
      <c r="DH192" s="717"/>
      <c r="DI192" s="717"/>
      <c r="DJ192" s="717"/>
      <c r="DK192" s="717"/>
      <c r="DL192" s="717"/>
      <c r="DM192" s="717"/>
      <c r="DO192" s="731"/>
      <c r="DP192" s="731"/>
    </row>
    <row r="193" spans="54:120">
      <c r="BB193" s="717"/>
      <c r="BC193" s="995"/>
      <c r="BD193" s="717"/>
      <c r="BE193" s="717"/>
      <c r="BF193" s="717"/>
      <c r="BG193" s="717"/>
      <c r="BH193" s="717"/>
      <c r="BI193" s="717"/>
      <c r="BJ193" s="717"/>
      <c r="BK193" s="717"/>
      <c r="BL193" s="717"/>
      <c r="BM193" s="717"/>
      <c r="BN193" s="717"/>
      <c r="BO193" s="717"/>
      <c r="BP193" s="717"/>
      <c r="BQ193" s="717"/>
      <c r="BR193" s="717"/>
      <c r="BS193" s="717"/>
      <c r="BT193" s="717"/>
      <c r="BU193" s="717"/>
      <c r="BV193" s="717"/>
      <c r="BW193" s="717"/>
      <c r="BX193" s="717"/>
      <c r="BY193" s="717"/>
      <c r="BZ193" s="717"/>
      <c r="CA193" s="717"/>
      <c r="CB193" s="717"/>
      <c r="CC193" s="717"/>
      <c r="CD193" s="717"/>
      <c r="CE193" s="717"/>
      <c r="CF193" s="717"/>
      <c r="CG193" s="717"/>
      <c r="CH193" s="717"/>
      <c r="CI193" s="717"/>
      <c r="CJ193" s="717"/>
      <c r="CK193" s="717"/>
      <c r="CL193" s="717"/>
      <c r="CM193" s="717"/>
      <c r="CN193" s="717"/>
      <c r="CO193" s="717"/>
      <c r="CP193" s="717"/>
      <c r="CQ193" s="717"/>
      <c r="CR193" s="717"/>
      <c r="CS193" s="717"/>
      <c r="CT193" s="717"/>
      <c r="CU193" s="717"/>
      <c r="CV193" s="717"/>
      <c r="CW193" s="717"/>
      <c r="CX193" s="717"/>
      <c r="CY193" s="717"/>
      <c r="CZ193" s="717"/>
      <c r="DA193" s="717"/>
      <c r="DB193" s="717"/>
      <c r="DC193" s="717"/>
      <c r="DD193" s="717"/>
      <c r="DE193" s="717"/>
      <c r="DF193" s="717"/>
      <c r="DG193" s="717"/>
      <c r="DH193" s="717"/>
      <c r="DI193" s="717"/>
      <c r="DJ193" s="717"/>
      <c r="DK193" s="717"/>
      <c r="DL193" s="717"/>
      <c r="DM193" s="717"/>
      <c r="DO193" s="731"/>
      <c r="DP193" s="731"/>
    </row>
    <row r="194" spans="54:120">
      <c r="BB194" s="717"/>
      <c r="BC194" s="995"/>
      <c r="BD194" s="717"/>
      <c r="BE194" s="717"/>
      <c r="BF194" s="717"/>
      <c r="BG194" s="717"/>
      <c r="BH194" s="717"/>
      <c r="BI194" s="717"/>
      <c r="BJ194" s="717"/>
      <c r="BK194" s="717"/>
      <c r="BL194" s="717"/>
      <c r="BM194" s="717"/>
      <c r="BN194" s="717"/>
      <c r="BO194" s="717"/>
      <c r="BP194" s="717"/>
      <c r="BQ194" s="717"/>
      <c r="BR194" s="717"/>
      <c r="BS194" s="717"/>
      <c r="BT194" s="717"/>
      <c r="BU194" s="717"/>
      <c r="BV194" s="717"/>
      <c r="BW194" s="717"/>
      <c r="BX194" s="717"/>
      <c r="BY194" s="717"/>
      <c r="BZ194" s="717"/>
      <c r="CA194" s="717"/>
      <c r="CB194" s="717"/>
      <c r="CC194" s="717"/>
      <c r="CD194" s="717"/>
      <c r="CE194" s="717"/>
      <c r="CF194" s="717"/>
      <c r="CG194" s="717"/>
      <c r="CH194" s="717"/>
      <c r="CI194" s="717"/>
      <c r="CJ194" s="717"/>
      <c r="CK194" s="717"/>
      <c r="CL194" s="717"/>
      <c r="CM194" s="717"/>
      <c r="CN194" s="717"/>
      <c r="CO194" s="717"/>
      <c r="CP194" s="717"/>
      <c r="CQ194" s="717"/>
      <c r="CR194" s="717"/>
      <c r="CS194" s="717"/>
      <c r="CT194" s="717"/>
      <c r="CU194" s="717"/>
      <c r="CV194" s="717"/>
      <c r="CW194" s="717"/>
      <c r="CX194" s="717"/>
      <c r="CY194" s="717"/>
      <c r="CZ194" s="717"/>
      <c r="DA194" s="717"/>
      <c r="DB194" s="717"/>
      <c r="DC194" s="717"/>
      <c r="DD194" s="717"/>
      <c r="DE194" s="717"/>
      <c r="DF194" s="717"/>
      <c r="DG194" s="717"/>
      <c r="DH194" s="717"/>
      <c r="DI194" s="717"/>
      <c r="DJ194" s="717"/>
      <c r="DK194" s="717"/>
      <c r="DL194" s="717"/>
      <c r="DM194" s="717"/>
      <c r="DO194" s="731"/>
      <c r="DP194" s="731"/>
    </row>
    <row r="195" spans="54:120">
      <c r="BB195" s="717"/>
      <c r="BC195" s="995"/>
      <c r="BD195" s="717"/>
      <c r="BE195" s="717"/>
      <c r="BF195" s="717"/>
      <c r="BG195" s="717"/>
      <c r="BH195" s="717"/>
      <c r="BI195" s="717"/>
      <c r="BJ195" s="717"/>
      <c r="BK195" s="717"/>
      <c r="BL195" s="717"/>
      <c r="BM195" s="717"/>
      <c r="BN195" s="717"/>
      <c r="BO195" s="717"/>
      <c r="BP195" s="717"/>
      <c r="BQ195" s="717"/>
      <c r="BR195" s="717"/>
      <c r="BS195" s="717"/>
      <c r="BT195" s="717"/>
      <c r="BU195" s="717"/>
      <c r="BV195" s="717"/>
      <c r="BW195" s="717"/>
      <c r="BX195" s="717"/>
      <c r="BY195" s="717"/>
      <c r="BZ195" s="717"/>
      <c r="CA195" s="717"/>
      <c r="CB195" s="717"/>
      <c r="CC195" s="717"/>
      <c r="CD195" s="717"/>
      <c r="CE195" s="717"/>
      <c r="CF195" s="717"/>
      <c r="CG195" s="717"/>
      <c r="CH195" s="717"/>
      <c r="CI195" s="717"/>
      <c r="CJ195" s="717"/>
      <c r="CK195" s="717"/>
      <c r="CL195" s="717"/>
      <c r="CM195" s="717"/>
      <c r="CN195" s="717"/>
      <c r="CO195" s="717"/>
      <c r="CP195" s="717"/>
      <c r="CQ195" s="717"/>
      <c r="CR195" s="717"/>
      <c r="CS195" s="717"/>
      <c r="CT195" s="717"/>
      <c r="CU195" s="717"/>
      <c r="CV195" s="717"/>
      <c r="CW195" s="717"/>
      <c r="CX195" s="717"/>
      <c r="CY195" s="717"/>
      <c r="CZ195" s="717"/>
      <c r="DA195" s="717"/>
      <c r="DB195" s="717"/>
      <c r="DC195" s="717"/>
      <c r="DD195" s="717"/>
      <c r="DE195" s="717"/>
      <c r="DF195" s="717"/>
      <c r="DG195" s="717"/>
      <c r="DH195" s="717"/>
      <c r="DI195" s="717"/>
      <c r="DJ195" s="717"/>
      <c r="DK195" s="717"/>
      <c r="DL195" s="717"/>
      <c r="DM195" s="717"/>
      <c r="DO195" s="731"/>
      <c r="DP195" s="731"/>
    </row>
    <row r="196" spans="54:120">
      <c r="BB196" s="717"/>
      <c r="BC196" s="995"/>
      <c r="BD196" s="717"/>
      <c r="BE196" s="717"/>
      <c r="BF196" s="717"/>
      <c r="BG196" s="717"/>
      <c r="BH196" s="717"/>
      <c r="BI196" s="717"/>
      <c r="BJ196" s="717"/>
      <c r="BK196" s="717"/>
      <c r="BL196" s="717"/>
      <c r="BM196" s="717"/>
      <c r="BN196" s="717"/>
      <c r="BO196" s="717"/>
      <c r="BP196" s="717"/>
      <c r="BQ196" s="717"/>
      <c r="BR196" s="717"/>
      <c r="BS196" s="717"/>
      <c r="BT196" s="717"/>
      <c r="BU196" s="717"/>
      <c r="BV196" s="717"/>
      <c r="BW196" s="717"/>
      <c r="BX196" s="717"/>
      <c r="BY196" s="717"/>
      <c r="BZ196" s="717"/>
      <c r="CA196" s="717"/>
      <c r="CB196" s="717"/>
      <c r="CC196" s="717"/>
      <c r="CD196" s="717"/>
      <c r="CE196" s="717"/>
      <c r="CF196" s="717"/>
      <c r="CG196" s="717"/>
      <c r="CH196" s="717"/>
      <c r="CI196" s="717"/>
      <c r="CJ196" s="717"/>
      <c r="CK196" s="717"/>
      <c r="CL196" s="717"/>
      <c r="CM196" s="717"/>
      <c r="CN196" s="717"/>
      <c r="CO196" s="717"/>
      <c r="CP196" s="717"/>
      <c r="CQ196" s="717"/>
      <c r="CR196" s="717"/>
      <c r="CS196" s="717"/>
      <c r="CT196" s="717"/>
      <c r="CU196" s="717"/>
      <c r="CV196" s="717"/>
      <c r="CW196" s="717"/>
      <c r="CX196" s="717"/>
      <c r="CY196" s="717"/>
      <c r="CZ196" s="717"/>
      <c r="DA196" s="717"/>
      <c r="DB196" s="717"/>
      <c r="DC196" s="717"/>
      <c r="DD196" s="717"/>
      <c r="DE196" s="717"/>
      <c r="DF196" s="717"/>
      <c r="DG196" s="717"/>
      <c r="DH196" s="717"/>
      <c r="DI196" s="717"/>
      <c r="DJ196" s="717"/>
      <c r="DK196" s="717"/>
      <c r="DL196" s="717"/>
      <c r="DM196" s="717"/>
      <c r="DO196" s="731"/>
      <c r="DP196" s="731"/>
    </row>
    <row r="197" spans="54:120">
      <c r="BB197" s="717"/>
      <c r="BC197" s="995"/>
      <c r="BD197" s="717"/>
      <c r="BE197" s="717"/>
      <c r="BF197" s="717"/>
      <c r="BG197" s="717"/>
      <c r="BH197" s="717"/>
      <c r="BI197" s="717"/>
      <c r="BJ197" s="717"/>
      <c r="BK197" s="717"/>
      <c r="BL197" s="717"/>
      <c r="BM197" s="717"/>
      <c r="BN197" s="717"/>
      <c r="BO197" s="717"/>
      <c r="BP197" s="717"/>
      <c r="BQ197" s="717"/>
      <c r="BR197" s="717"/>
      <c r="BS197" s="717"/>
      <c r="BT197" s="717"/>
      <c r="BU197" s="717"/>
      <c r="BV197" s="717"/>
      <c r="BW197" s="717"/>
      <c r="BX197" s="717"/>
      <c r="BY197" s="717"/>
      <c r="BZ197" s="717"/>
      <c r="CA197" s="717"/>
      <c r="CB197" s="717"/>
      <c r="CC197" s="717"/>
      <c r="CD197" s="717"/>
      <c r="CE197" s="717"/>
      <c r="CF197" s="717"/>
      <c r="CG197" s="717"/>
      <c r="CH197" s="717"/>
      <c r="CI197" s="717"/>
      <c r="CJ197" s="717"/>
      <c r="CK197" s="717"/>
      <c r="CL197" s="717"/>
      <c r="CM197" s="717"/>
      <c r="CN197" s="717"/>
      <c r="CO197" s="717"/>
      <c r="CP197" s="717"/>
      <c r="CQ197" s="717"/>
      <c r="CR197" s="717"/>
      <c r="CS197" s="717"/>
      <c r="CT197" s="717"/>
      <c r="CU197" s="717"/>
      <c r="CV197" s="717"/>
      <c r="CW197" s="717"/>
      <c r="CX197" s="717"/>
      <c r="CY197" s="717"/>
      <c r="CZ197" s="717"/>
      <c r="DA197" s="717"/>
      <c r="DB197" s="717"/>
      <c r="DC197" s="717"/>
      <c r="DD197" s="717"/>
      <c r="DE197" s="717"/>
      <c r="DF197" s="717"/>
      <c r="DG197" s="717"/>
      <c r="DH197" s="717"/>
      <c r="DI197" s="717"/>
      <c r="DJ197" s="717"/>
      <c r="DK197" s="717"/>
      <c r="DL197" s="717"/>
      <c r="DM197" s="717"/>
      <c r="DO197" s="731"/>
      <c r="DP197" s="731"/>
    </row>
    <row r="198" spans="54:120">
      <c r="BB198" s="717"/>
      <c r="BC198" s="995"/>
      <c r="BD198" s="717"/>
      <c r="BE198" s="717"/>
      <c r="BF198" s="717"/>
      <c r="BG198" s="717"/>
      <c r="BH198" s="717"/>
      <c r="BI198" s="717"/>
      <c r="BJ198" s="717"/>
      <c r="BK198" s="717"/>
      <c r="BL198" s="717"/>
      <c r="BM198" s="717"/>
      <c r="BN198" s="717"/>
      <c r="BO198" s="717"/>
      <c r="BP198" s="717"/>
      <c r="BQ198" s="717"/>
      <c r="BR198" s="717"/>
      <c r="BS198" s="717"/>
      <c r="BT198" s="717"/>
      <c r="BU198" s="717"/>
      <c r="BV198" s="717"/>
      <c r="BW198" s="717"/>
      <c r="BX198" s="717"/>
      <c r="BY198" s="717"/>
      <c r="BZ198" s="717"/>
      <c r="CA198" s="717"/>
      <c r="CB198" s="717"/>
      <c r="CC198" s="717"/>
      <c r="CD198" s="717"/>
      <c r="CE198" s="717"/>
      <c r="CF198" s="717"/>
      <c r="CG198" s="717"/>
      <c r="CH198" s="717"/>
      <c r="CI198" s="717"/>
      <c r="CJ198" s="717"/>
      <c r="CK198" s="717"/>
      <c r="CL198" s="717"/>
      <c r="CM198" s="717"/>
      <c r="CN198" s="717"/>
      <c r="CO198" s="717"/>
      <c r="CP198" s="717"/>
      <c r="CQ198" s="717"/>
      <c r="CR198" s="717"/>
      <c r="CS198" s="717"/>
      <c r="CT198" s="717"/>
      <c r="CU198" s="717"/>
      <c r="CV198" s="717"/>
      <c r="CW198" s="717"/>
      <c r="CX198" s="717"/>
      <c r="CY198" s="717"/>
      <c r="CZ198" s="717"/>
      <c r="DA198" s="717"/>
      <c r="DB198" s="717"/>
      <c r="DC198" s="717"/>
      <c r="DD198" s="717"/>
      <c r="DE198" s="717"/>
      <c r="DF198" s="717"/>
      <c r="DG198" s="717"/>
      <c r="DH198" s="717"/>
      <c r="DI198" s="717"/>
      <c r="DJ198" s="717"/>
      <c r="DK198" s="717"/>
      <c r="DL198" s="717"/>
      <c r="DM198" s="717"/>
      <c r="DO198" s="731"/>
      <c r="DP198" s="731"/>
    </row>
    <row r="199" spans="54:120">
      <c r="BB199" s="717"/>
      <c r="BC199" s="995"/>
      <c r="BD199" s="717"/>
      <c r="BE199" s="717"/>
      <c r="BF199" s="717"/>
      <c r="BG199" s="717"/>
      <c r="BH199" s="717"/>
      <c r="BI199" s="717"/>
      <c r="BJ199" s="717"/>
      <c r="BK199" s="717"/>
      <c r="BL199" s="717"/>
      <c r="BM199" s="717"/>
      <c r="BN199" s="717"/>
      <c r="BO199" s="717"/>
      <c r="BP199" s="717"/>
      <c r="BQ199" s="717"/>
      <c r="BR199" s="717"/>
      <c r="BS199" s="717"/>
      <c r="BT199" s="717"/>
      <c r="BU199" s="717"/>
      <c r="BV199" s="717"/>
      <c r="BW199" s="717"/>
      <c r="BX199" s="717"/>
      <c r="BY199" s="717"/>
      <c r="BZ199" s="717"/>
      <c r="CA199" s="717"/>
      <c r="CB199" s="717"/>
      <c r="CC199" s="717"/>
      <c r="CD199" s="717"/>
      <c r="CE199" s="717"/>
      <c r="CF199" s="717"/>
      <c r="CG199" s="717"/>
      <c r="CH199" s="717"/>
      <c r="CI199" s="717"/>
      <c r="CJ199" s="717"/>
      <c r="CK199" s="717"/>
      <c r="CL199" s="717"/>
      <c r="CM199" s="717"/>
      <c r="CN199" s="717"/>
      <c r="CO199" s="717"/>
      <c r="CP199" s="717"/>
      <c r="CQ199" s="717"/>
      <c r="CR199" s="717"/>
      <c r="CS199" s="717"/>
      <c r="CT199" s="717"/>
      <c r="CU199" s="717"/>
      <c r="CV199" s="717"/>
      <c r="CW199" s="717"/>
      <c r="CX199" s="717"/>
      <c r="CY199" s="717"/>
      <c r="CZ199" s="717"/>
      <c r="DA199" s="717"/>
      <c r="DB199" s="717"/>
      <c r="DC199" s="717"/>
      <c r="DD199" s="717"/>
      <c r="DE199" s="717"/>
      <c r="DF199" s="717"/>
      <c r="DG199" s="717"/>
      <c r="DH199" s="717"/>
      <c r="DI199" s="717"/>
      <c r="DJ199" s="717"/>
      <c r="DK199" s="717"/>
      <c r="DL199" s="717"/>
      <c r="DM199" s="717"/>
      <c r="DO199" s="731"/>
      <c r="DP199" s="731"/>
    </row>
    <row r="200" spans="54:120">
      <c r="BB200" s="717"/>
      <c r="BC200" s="995"/>
      <c r="BD200" s="717"/>
      <c r="BE200" s="717"/>
      <c r="BF200" s="717"/>
      <c r="BG200" s="717"/>
      <c r="BH200" s="717"/>
      <c r="BI200" s="717"/>
      <c r="BJ200" s="717"/>
      <c r="BK200" s="717"/>
      <c r="BL200" s="717"/>
      <c r="BM200" s="717"/>
      <c r="BN200" s="717"/>
      <c r="BO200" s="717"/>
      <c r="BP200" s="717"/>
      <c r="BQ200" s="717"/>
      <c r="BR200" s="717"/>
      <c r="BS200" s="717"/>
      <c r="BT200" s="717"/>
      <c r="BU200" s="717"/>
      <c r="BV200" s="717"/>
      <c r="BW200" s="717"/>
      <c r="BX200" s="717"/>
      <c r="BY200" s="717"/>
      <c r="BZ200" s="717"/>
      <c r="CA200" s="717"/>
      <c r="CB200" s="717"/>
      <c r="CC200" s="717"/>
      <c r="CD200" s="717"/>
      <c r="CE200" s="717"/>
      <c r="CF200" s="717"/>
      <c r="CG200" s="717"/>
      <c r="CH200" s="717"/>
      <c r="CI200" s="717"/>
      <c r="CJ200" s="717"/>
      <c r="CK200" s="717"/>
      <c r="CL200" s="717"/>
      <c r="CM200" s="717"/>
      <c r="CN200" s="717"/>
      <c r="CO200" s="717"/>
      <c r="CP200" s="717"/>
      <c r="CQ200" s="717"/>
      <c r="CR200" s="717"/>
      <c r="CS200" s="717"/>
      <c r="CT200" s="717"/>
      <c r="CU200" s="717"/>
      <c r="CV200" s="717"/>
      <c r="CW200" s="717"/>
      <c r="CX200" s="717"/>
      <c r="CY200" s="717"/>
      <c r="CZ200" s="717"/>
      <c r="DA200" s="717"/>
      <c r="DB200" s="717"/>
      <c r="DC200" s="717"/>
      <c r="DD200" s="717"/>
      <c r="DE200" s="717"/>
      <c r="DF200" s="717"/>
      <c r="DG200" s="717"/>
      <c r="DH200" s="717"/>
      <c r="DI200" s="717"/>
      <c r="DJ200" s="717"/>
      <c r="DK200" s="717"/>
      <c r="DL200" s="717"/>
      <c r="DM200" s="717"/>
      <c r="DO200" s="731"/>
      <c r="DP200" s="731"/>
    </row>
    <row r="201" spans="54:120">
      <c r="BB201" s="717"/>
      <c r="BC201" s="995"/>
      <c r="BD201" s="717"/>
      <c r="BE201" s="717"/>
      <c r="BF201" s="717"/>
      <c r="BG201" s="717"/>
      <c r="BH201" s="717"/>
      <c r="BI201" s="717"/>
      <c r="BJ201" s="717"/>
      <c r="BK201" s="717"/>
      <c r="BL201" s="717"/>
      <c r="BM201" s="717"/>
      <c r="BN201" s="717"/>
      <c r="BO201" s="717"/>
      <c r="BP201" s="717"/>
      <c r="BQ201" s="717"/>
      <c r="BR201" s="717"/>
      <c r="BS201" s="717"/>
      <c r="BT201" s="717"/>
      <c r="BU201" s="717"/>
      <c r="BV201" s="717"/>
      <c r="BW201" s="717"/>
      <c r="BX201" s="717"/>
      <c r="BY201" s="717"/>
      <c r="BZ201" s="717"/>
      <c r="CA201" s="717"/>
      <c r="CB201" s="717"/>
      <c r="CC201" s="717"/>
      <c r="CD201" s="717"/>
      <c r="CE201" s="717"/>
      <c r="CF201" s="717"/>
      <c r="CG201" s="717"/>
      <c r="CH201" s="717"/>
      <c r="CI201" s="717"/>
      <c r="CJ201" s="717"/>
      <c r="CK201" s="717"/>
      <c r="CL201" s="717"/>
      <c r="CM201" s="717"/>
      <c r="CN201" s="717"/>
      <c r="CO201" s="717"/>
      <c r="CP201" s="717"/>
      <c r="CQ201" s="717"/>
      <c r="CR201" s="717"/>
      <c r="CS201" s="717"/>
      <c r="CT201" s="717"/>
      <c r="CU201" s="717"/>
      <c r="CV201" s="717"/>
      <c r="CW201" s="717"/>
      <c r="CX201" s="717"/>
      <c r="CY201" s="717"/>
      <c r="CZ201" s="717"/>
      <c r="DA201" s="717"/>
      <c r="DB201" s="717"/>
      <c r="DC201" s="717"/>
      <c r="DD201" s="717"/>
      <c r="DE201" s="717"/>
      <c r="DF201" s="717"/>
      <c r="DG201" s="717"/>
      <c r="DH201" s="717"/>
      <c r="DI201" s="717"/>
      <c r="DJ201" s="717"/>
      <c r="DK201" s="717"/>
      <c r="DL201" s="717"/>
      <c r="DM201" s="717"/>
      <c r="DO201" s="731"/>
      <c r="DP201" s="731"/>
    </row>
    <row r="202" spans="54:120">
      <c r="BB202" s="717"/>
      <c r="BC202" s="995"/>
      <c r="BD202" s="717"/>
      <c r="BE202" s="717"/>
      <c r="BF202" s="717"/>
      <c r="BG202" s="717"/>
      <c r="BH202" s="717"/>
      <c r="BI202" s="717"/>
      <c r="BJ202" s="717"/>
      <c r="BK202" s="717"/>
      <c r="BL202" s="717"/>
      <c r="BM202" s="717"/>
      <c r="BN202" s="717"/>
      <c r="BO202" s="717"/>
      <c r="BP202" s="717"/>
      <c r="BQ202" s="717"/>
      <c r="BR202" s="717"/>
      <c r="BS202" s="717"/>
      <c r="BT202" s="717"/>
      <c r="BU202" s="717"/>
      <c r="BV202" s="717"/>
      <c r="BW202" s="717"/>
      <c r="BX202" s="717"/>
      <c r="BY202" s="717"/>
      <c r="BZ202" s="717"/>
      <c r="CA202" s="717"/>
      <c r="CB202" s="717"/>
      <c r="CC202" s="717"/>
      <c r="CD202" s="717"/>
      <c r="CE202" s="717"/>
      <c r="CF202" s="717"/>
      <c r="CG202" s="717"/>
      <c r="CH202" s="717"/>
      <c r="CI202" s="717"/>
      <c r="CJ202" s="717"/>
      <c r="CK202" s="717"/>
      <c r="CL202" s="717"/>
      <c r="CM202" s="717"/>
      <c r="CN202" s="717"/>
      <c r="CO202" s="717"/>
      <c r="CP202" s="717"/>
      <c r="CQ202" s="717"/>
      <c r="CR202" s="717"/>
      <c r="CS202" s="717"/>
      <c r="CT202" s="717"/>
      <c r="CU202" s="717"/>
      <c r="CV202" s="717"/>
      <c r="CW202" s="717"/>
      <c r="CX202" s="717"/>
      <c r="CY202" s="717"/>
      <c r="CZ202" s="717"/>
      <c r="DA202" s="717"/>
      <c r="DB202" s="717"/>
      <c r="DC202" s="717"/>
      <c r="DD202" s="717"/>
      <c r="DE202" s="717"/>
      <c r="DF202" s="717"/>
      <c r="DG202" s="717"/>
      <c r="DH202" s="717"/>
      <c r="DI202" s="717"/>
      <c r="DJ202" s="717"/>
      <c r="DK202" s="717"/>
      <c r="DL202" s="717"/>
      <c r="DM202" s="717"/>
      <c r="DO202" s="731"/>
      <c r="DP202" s="731"/>
    </row>
    <row r="203" spans="54:120">
      <c r="BB203" s="717"/>
      <c r="BC203" s="995"/>
      <c r="BD203" s="717"/>
      <c r="BE203" s="717"/>
      <c r="BF203" s="717"/>
      <c r="BG203" s="717"/>
      <c r="BH203" s="717"/>
      <c r="BI203" s="717"/>
      <c r="BJ203" s="717"/>
      <c r="BK203" s="717"/>
      <c r="BL203" s="717"/>
      <c r="BM203" s="717"/>
      <c r="BN203" s="717"/>
      <c r="BO203" s="717"/>
      <c r="BP203" s="717"/>
      <c r="BQ203" s="717"/>
      <c r="BR203" s="717"/>
      <c r="BS203" s="717"/>
      <c r="BT203" s="717"/>
      <c r="BU203" s="717"/>
      <c r="BV203" s="717"/>
      <c r="BW203" s="717"/>
      <c r="BX203" s="717"/>
      <c r="BY203" s="717"/>
      <c r="BZ203" s="717"/>
      <c r="CA203" s="717"/>
      <c r="CB203" s="717"/>
      <c r="CC203" s="717"/>
      <c r="CD203" s="717"/>
      <c r="CE203" s="717"/>
      <c r="CF203" s="717"/>
      <c r="CG203" s="717"/>
      <c r="CH203" s="717"/>
      <c r="CI203" s="717"/>
      <c r="CJ203" s="717"/>
      <c r="CK203" s="717"/>
      <c r="CL203" s="717"/>
      <c r="CM203" s="717"/>
      <c r="CN203" s="717"/>
      <c r="CO203" s="717"/>
      <c r="CP203" s="717"/>
      <c r="CQ203" s="717"/>
      <c r="CR203" s="717"/>
      <c r="CS203" s="717"/>
      <c r="CT203" s="717"/>
      <c r="CU203" s="717"/>
      <c r="CV203" s="717"/>
      <c r="CW203" s="717"/>
      <c r="CX203" s="717"/>
      <c r="CY203" s="717"/>
      <c r="CZ203" s="717"/>
      <c r="DA203" s="717"/>
      <c r="DB203" s="717"/>
      <c r="DC203" s="717"/>
      <c r="DD203" s="717"/>
      <c r="DE203" s="717"/>
      <c r="DF203" s="717"/>
      <c r="DG203" s="717"/>
      <c r="DH203" s="717"/>
      <c r="DI203" s="717"/>
      <c r="DJ203" s="717"/>
      <c r="DK203" s="717"/>
      <c r="DL203" s="717"/>
      <c r="DM203" s="717"/>
      <c r="DO203" s="731"/>
      <c r="DP203" s="731"/>
    </row>
    <row r="204" spans="54:120">
      <c r="BB204" s="717"/>
      <c r="BC204" s="995"/>
      <c r="BD204" s="717"/>
      <c r="BE204" s="717"/>
      <c r="BF204" s="717"/>
      <c r="BG204" s="717"/>
      <c r="BH204" s="717"/>
      <c r="BI204" s="717"/>
      <c r="BJ204" s="717"/>
      <c r="BK204" s="717"/>
      <c r="BL204" s="717"/>
      <c r="BM204" s="717"/>
      <c r="BN204" s="717"/>
      <c r="BO204" s="717"/>
      <c r="BP204" s="717"/>
      <c r="BQ204" s="717"/>
      <c r="BR204" s="717"/>
      <c r="BS204" s="717"/>
      <c r="BT204" s="717"/>
      <c r="BU204" s="717"/>
      <c r="BV204" s="717"/>
      <c r="BW204" s="717"/>
      <c r="BX204" s="717"/>
      <c r="BY204" s="717"/>
      <c r="BZ204" s="717"/>
      <c r="CA204" s="717"/>
      <c r="CB204" s="717"/>
      <c r="CC204" s="717"/>
      <c r="CD204" s="717"/>
      <c r="CE204" s="717"/>
      <c r="CF204" s="717"/>
      <c r="CG204" s="717"/>
      <c r="CH204" s="717"/>
      <c r="CI204" s="717"/>
      <c r="CJ204" s="717"/>
      <c r="CK204" s="717"/>
      <c r="CL204" s="717"/>
      <c r="CM204" s="717"/>
      <c r="CN204" s="717"/>
      <c r="CO204" s="717"/>
      <c r="CP204" s="717"/>
      <c r="CQ204" s="717"/>
      <c r="CR204" s="717"/>
      <c r="CS204" s="717"/>
      <c r="CT204" s="717"/>
      <c r="CU204" s="717"/>
      <c r="CV204" s="717"/>
      <c r="CW204" s="717"/>
      <c r="CX204" s="717"/>
      <c r="CY204" s="717"/>
      <c r="CZ204" s="717"/>
      <c r="DA204" s="717"/>
      <c r="DB204" s="717"/>
      <c r="DC204" s="717"/>
      <c r="DD204" s="717"/>
      <c r="DE204" s="717"/>
      <c r="DF204" s="717"/>
      <c r="DG204" s="717"/>
      <c r="DH204" s="717"/>
      <c r="DI204" s="717"/>
      <c r="DJ204" s="717"/>
      <c r="DK204" s="717"/>
      <c r="DL204" s="717"/>
      <c r="DM204" s="717"/>
      <c r="DO204" s="731"/>
      <c r="DP204" s="731"/>
    </row>
    <row r="205" spans="54:120">
      <c r="BB205" s="717"/>
      <c r="BC205" s="995"/>
      <c r="BD205" s="717"/>
      <c r="BE205" s="717"/>
      <c r="BF205" s="717"/>
      <c r="BG205" s="717"/>
      <c r="BH205" s="717"/>
      <c r="BI205" s="717"/>
      <c r="BJ205" s="717"/>
      <c r="BK205" s="717"/>
      <c r="BL205" s="717"/>
      <c r="BM205" s="717"/>
      <c r="BN205" s="717"/>
      <c r="BO205" s="717"/>
      <c r="BP205" s="717"/>
      <c r="BQ205" s="717"/>
      <c r="BR205" s="717"/>
      <c r="BS205" s="717"/>
      <c r="BT205" s="717"/>
      <c r="BU205" s="717"/>
      <c r="BV205" s="717"/>
      <c r="BW205" s="717"/>
      <c r="BX205" s="717"/>
      <c r="BY205" s="717"/>
      <c r="BZ205" s="717"/>
      <c r="CA205" s="717"/>
      <c r="CB205" s="717"/>
      <c r="CC205" s="717"/>
      <c r="CD205" s="717"/>
      <c r="CE205" s="717"/>
      <c r="CF205" s="717"/>
      <c r="CG205" s="717"/>
      <c r="CH205" s="717"/>
      <c r="CI205" s="717"/>
      <c r="CJ205" s="717"/>
      <c r="CK205" s="717"/>
      <c r="CL205" s="717"/>
      <c r="CM205" s="717"/>
      <c r="CN205" s="717"/>
      <c r="CO205" s="717"/>
      <c r="CP205" s="717"/>
      <c r="CQ205" s="717"/>
      <c r="CR205" s="717"/>
      <c r="CS205" s="717"/>
      <c r="CT205" s="717"/>
      <c r="CU205" s="717"/>
      <c r="CV205" s="717"/>
      <c r="CW205" s="717"/>
      <c r="CX205" s="717"/>
      <c r="CY205" s="717"/>
      <c r="CZ205" s="717"/>
      <c r="DA205" s="717"/>
      <c r="DB205" s="717"/>
      <c r="DC205" s="717"/>
      <c r="DD205" s="717"/>
      <c r="DE205" s="717"/>
      <c r="DF205" s="717"/>
      <c r="DG205" s="717"/>
      <c r="DH205" s="717"/>
      <c r="DI205" s="717"/>
      <c r="DJ205" s="717"/>
      <c r="DK205" s="717"/>
      <c r="DL205" s="717"/>
      <c r="DM205" s="717"/>
      <c r="DO205" s="731"/>
      <c r="DP205" s="731"/>
    </row>
    <row r="206" spans="54:120">
      <c r="BB206" s="717"/>
      <c r="BC206" s="995"/>
      <c r="BD206" s="717"/>
      <c r="BE206" s="717"/>
      <c r="BF206" s="717"/>
      <c r="BG206" s="717"/>
      <c r="BH206" s="717"/>
      <c r="BI206" s="717"/>
      <c r="BJ206" s="717"/>
      <c r="BK206" s="717"/>
      <c r="BL206" s="717"/>
      <c r="BM206" s="717"/>
      <c r="BN206" s="717"/>
      <c r="BO206" s="717"/>
      <c r="BP206" s="717"/>
      <c r="BQ206" s="717"/>
      <c r="BR206" s="717"/>
      <c r="BS206" s="717"/>
      <c r="BT206" s="717"/>
      <c r="BU206" s="717"/>
      <c r="BV206" s="717"/>
      <c r="BW206" s="717"/>
      <c r="BX206" s="717"/>
      <c r="BY206" s="717"/>
      <c r="BZ206" s="717"/>
      <c r="CA206" s="717"/>
      <c r="CB206" s="717"/>
      <c r="CC206" s="717"/>
      <c r="CD206" s="717"/>
      <c r="CE206" s="717"/>
      <c r="CF206" s="717"/>
      <c r="CG206" s="717"/>
      <c r="CH206" s="717"/>
      <c r="CI206" s="717"/>
      <c r="CJ206" s="717"/>
      <c r="CK206" s="717"/>
      <c r="CL206" s="717"/>
      <c r="CM206" s="717"/>
      <c r="CN206" s="717"/>
      <c r="CO206" s="717"/>
      <c r="CP206" s="717"/>
      <c r="CQ206" s="717"/>
      <c r="CR206" s="717"/>
      <c r="CS206" s="717"/>
      <c r="CT206" s="717"/>
      <c r="CU206" s="717"/>
      <c r="CV206" s="717"/>
      <c r="CW206" s="717"/>
      <c r="CX206" s="717"/>
      <c r="CY206" s="717"/>
      <c r="CZ206" s="717"/>
      <c r="DA206" s="717"/>
      <c r="DB206" s="717"/>
      <c r="DC206" s="717"/>
      <c r="DD206" s="717"/>
      <c r="DE206" s="717"/>
      <c r="DF206" s="717"/>
      <c r="DG206" s="717"/>
      <c r="DH206" s="717"/>
      <c r="DI206" s="717"/>
      <c r="DJ206" s="717"/>
      <c r="DK206" s="717"/>
      <c r="DL206" s="717"/>
      <c r="DM206" s="717"/>
      <c r="DO206" s="731"/>
      <c r="DP206" s="731"/>
    </row>
    <row r="207" spans="54:120">
      <c r="BB207" s="717"/>
      <c r="BC207" s="995"/>
      <c r="BD207" s="717"/>
      <c r="BE207" s="717"/>
      <c r="BF207" s="717"/>
      <c r="BG207" s="717"/>
      <c r="BH207" s="717"/>
      <c r="BI207" s="717"/>
      <c r="BJ207" s="717"/>
      <c r="BK207" s="717"/>
      <c r="BL207" s="717"/>
      <c r="BM207" s="717"/>
      <c r="BN207" s="717"/>
      <c r="BO207" s="717"/>
      <c r="BP207" s="717"/>
      <c r="BQ207" s="717"/>
      <c r="BR207" s="717"/>
      <c r="BS207" s="717"/>
      <c r="BT207" s="717"/>
      <c r="BU207" s="717"/>
      <c r="BV207" s="717"/>
      <c r="BW207" s="717"/>
      <c r="BX207" s="717"/>
      <c r="BY207" s="717"/>
      <c r="BZ207" s="717"/>
      <c r="CA207" s="717"/>
      <c r="CB207" s="717"/>
      <c r="CC207" s="717"/>
      <c r="CD207" s="717"/>
      <c r="CE207" s="717"/>
      <c r="CF207" s="717"/>
      <c r="CG207" s="717"/>
      <c r="CH207" s="717"/>
      <c r="CI207" s="717"/>
      <c r="CJ207" s="717"/>
      <c r="CK207" s="717"/>
      <c r="CL207" s="717"/>
      <c r="CM207" s="717"/>
      <c r="CN207" s="717"/>
      <c r="CO207" s="717"/>
      <c r="CP207" s="717"/>
      <c r="CQ207" s="717"/>
      <c r="CR207" s="717"/>
      <c r="CS207" s="717"/>
      <c r="CT207" s="717"/>
      <c r="CU207" s="717"/>
      <c r="CV207" s="717"/>
      <c r="CW207" s="717"/>
      <c r="CX207" s="717"/>
      <c r="CY207" s="717"/>
      <c r="CZ207" s="717"/>
      <c r="DA207" s="717"/>
      <c r="DB207" s="717"/>
      <c r="DC207" s="717"/>
      <c r="DD207" s="717"/>
      <c r="DE207" s="717"/>
      <c r="DF207" s="717"/>
      <c r="DG207" s="717"/>
      <c r="DH207" s="717"/>
      <c r="DI207" s="717"/>
      <c r="DJ207" s="717"/>
      <c r="DK207" s="717"/>
      <c r="DL207" s="717"/>
      <c r="DM207" s="717"/>
      <c r="DO207" s="731"/>
      <c r="DP207" s="731"/>
    </row>
    <row r="208" spans="54:120">
      <c r="BB208" s="717"/>
      <c r="BC208" s="995"/>
      <c r="BD208" s="717"/>
      <c r="BE208" s="717"/>
      <c r="BF208" s="717"/>
      <c r="BG208" s="717"/>
      <c r="BH208" s="717"/>
      <c r="BI208" s="717"/>
      <c r="BJ208" s="717"/>
      <c r="BK208" s="717"/>
      <c r="BL208" s="717"/>
      <c r="BM208" s="717"/>
      <c r="BN208" s="717"/>
      <c r="BO208" s="717"/>
      <c r="BP208" s="717"/>
      <c r="BQ208" s="717"/>
      <c r="BR208" s="717"/>
      <c r="BS208" s="717"/>
      <c r="BT208" s="717"/>
      <c r="BU208" s="717"/>
      <c r="BV208" s="717"/>
      <c r="BW208" s="717"/>
      <c r="BX208" s="717"/>
      <c r="BY208" s="717"/>
      <c r="BZ208" s="717"/>
      <c r="CA208" s="717"/>
      <c r="CB208" s="717"/>
      <c r="CC208" s="717"/>
      <c r="CD208" s="717"/>
      <c r="CE208" s="717"/>
      <c r="CF208" s="717"/>
      <c r="CG208" s="717"/>
      <c r="CH208" s="717"/>
      <c r="CI208" s="717"/>
      <c r="CJ208" s="717"/>
      <c r="CK208" s="717"/>
      <c r="CL208" s="717"/>
      <c r="CM208" s="717"/>
      <c r="CN208" s="717"/>
      <c r="CO208" s="717"/>
      <c r="CP208" s="717"/>
      <c r="CQ208" s="717"/>
      <c r="CR208" s="717"/>
      <c r="CS208" s="717"/>
      <c r="CT208" s="717"/>
      <c r="CU208" s="717"/>
      <c r="CV208" s="717"/>
      <c r="CW208" s="717"/>
      <c r="CX208" s="717"/>
      <c r="CY208" s="717"/>
      <c r="CZ208" s="717"/>
      <c r="DA208" s="717"/>
      <c r="DB208" s="717"/>
      <c r="DC208" s="717"/>
      <c r="DD208" s="717"/>
      <c r="DE208" s="717"/>
      <c r="DF208" s="717"/>
      <c r="DG208" s="717"/>
      <c r="DH208" s="717"/>
      <c r="DI208" s="717"/>
      <c r="DJ208" s="717"/>
      <c r="DK208" s="717"/>
      <c r="DL208" s="717"/>
      <c r="DM208" s="717"/>
      <c r="DO208" s="731"/>
      <c r="DP208" s="731"/>
    </row>
    <row r="209" spans="54:120">
      <c r="BB209" s="717"/>
      <c r="BC209" s="995"/>
      <c r="BD209" s="717"/>
      <c r="BE209" s="717"/>
      <c r="BF209" s="717"/>
      <c r="BG209" s="717"/>
      <c r="BH209" s="717"/>
      <c r="BI209" s="717"/>
      <c r="BJ209" s="717"/>
      <c r="BK209" s="717"/>
      <c r="BL209" s="717"/>
      <c r="BM209" s="717"/>
      <c r="BN209" s="717"/>
      <c r="BO209" s="717"/>
      <c r="BP209" s="717"/>
      <c r="BQ209" s="717"/>
      <c r="BR209" s="717"/>
      <c r="BS209" s="717"/>
      <c r="BT209" s="717"/>
      <c r="BU209" s="717"/>
      <c r="BV209" s="717"/>
      <c r="BW209" s="717"/>
      <c r="BX209" s="717"/>
      <c r="BY209" s="717"/>
      <c r="BZ209" s="717"/>
      <c r="CA209" s="717"/>
      <c r="CB209" s="717"/>
      <c r="CC209" s="717"/>
      <c r="CD209" s="717"/>
      <c r="CE209" s="717"/>
      <c r="CF209" s="717"/>
      <c r="CG209" s="717"/>
      <c r="CH209" s="717"/>
      <c r="CI209" s="717"/>
      <c r="CJ209" s="717"/>
      <c r="CK209" s="717"/>
      <c r="CL209" s="717"/>
      <c r="CM209" s="717"/>
      <c r="CN209" s="717"/>
      <c r="CO209" s="717"/>
      <c r="CP209" s="717"/>
      <c r="CQ209" s="717"/>
      <c r="CR209" s="717"/>
      <c r="CS209" s="717"/>
      <c r="CT209" s="717"/>
      <c r="CU209" s="717"/>
      <c r="CV209" s="717"/>
      <c r="CW209" s="717"/>
      <c r="CX209" s="717"/>
      <c r="CY209" s="717"/>
      <c r="CZ209" s="717"/>
      <c r="DA209" s="717"/>
      <c r="DB209" s="717"/>
      <c r="DC209" s="717"/>
      <c r="DD209" s="717"/>
      <c r="DE209" s="717"/>
      <c r="DF209" s="717"/>
      <c r="DG209" s="717"/>
      <c r="DH209" s="717"/>
      <c r="DI209" s="717"/>
      <c r="DJ209" s="717"/>
      <c r="DK209" s="717"/>
      <c r="DL209" s="717"/>
      <c r="DM209" s="717"/>
      <c r="DO209" s="731"/>
      <c r="DP209" s="731"/>
    </row>
    <row r="210" spans="54:120">
      <c r="BB210" s="717"/>
      <c r="BC210" s="995"/>
      <c r="BD210" s="717"/>
      <c r="BE210" s="717"/>
      <c r="BF210" s="717"/>
      <c r="BG210" s="717"/>
      <c r="BH210" s="717"/>
      <c r="BI210" s="717"/>
      <c r="BJ210" s="717"/>
      <c r="BK210" s="717"/>
      <c r="BL210" s="717"/>
      <c r="BM210" s="717"/>
      <c r="BN210" s="717"/>
      <c r="BO210" s="717"/>
      <c r="BP210" s="717"/>
      <c r="BQ210" s="717"/>
      <c r="BR210" s="717"/>
      <c r="BS210" s="717"/>
      <c r="BT210" s="717"/>
      <c r="BU210" s="717"/>
      <c r="BV210" s="717"/>
      <c r="BW210" s="717"/>
      <c r="BX210" s="717"/>
      <c r="BY210" s="717"/>
      <c r="BZ210" s="717"/>
      <c r="CA210" s="717"/>
      <c r="CB210" s="717"/>
      <c r="CC210" s="717"/>
      <c r="CD210" s="717"/>
      <c r="CE210" s="717"/>
      <c r="CF210" s="717"/>
      <c r="CG210" s="717"/>
      <c r="CH210" s="717"/>
      <c r="CI210" s="717"/>
      <c r="CJ210" s="717"/>
      <c r="CK210" s="717"/>
      <c r="CL210" s="717"/>
      <c r="CM210" s="717"/>
      <c r="CN210" s="717"/>
      <c r="CO210" s="717"/>
      <c r="CP210" s="717"/>
      <c r="CQ210" s="717"/>
      <c r="CR210" s="717"/>
      <c r="CS210" s="717"/>
      <c r="CT210" s="717"/>
      <c r="CU210" s="717"/>
      <c r="CV210" s="717"/>
      <c r="CW210" s="717"/>
      <c r="CX210" s="717"/>
      <c r="CY210" s="717"/>
      <c r="CZ210" s="717"/>
      <c r="DA210" s="717"/>
      <c r="DB210" s="717"/>
      <c r="DC210" s="717"/>
      <c r="DD210" s="717"/>
      <c r="DE210" s="717"/>
      <c r="DF210" s="717"/>
      <c r="DG210" s="717"/>
      <c r="DH210" s="717"/>
      <c r="DI210" s="717"/>
      <c r="DJ210" s="717"/>
      <c r="DK210" s="717"/>
      <c r="DL210" s="717"/>
      <c r="DM210" s="717"/>
      <c r="DO210" s="731"/>
      <c r="DP210" s="731"/>
    </row>
    <row r="211" spans="54:120">
      <c r="BB211" s="717"/>
      <c r="BC211" s="995"/>
      <c r="BD211" s="717"/>
      <c r="BE211" s="717"/>
      <c r="BF211" s="717"/>
      <c r="BG211" s="717"/>
      <c r="BH211" s="717"/>
      <c r="BI211" s="717"/>
      <c r="BJ211" s="717"/>
      <c r="BK211" s="717"/>
      <c r="BL211" s="717"/>
      <c r="BM211" s="717"/>
      <c r="BN211" s="717"/>
      <c r="BO211" s="717"/>
      <c r="BP211" s="717"/>
      <c r="BQ211" s="717"/>
      <c r="BR211" s="717"/>
      <c r="BS211" s="717"/>
      <c r="BT211" s="717"/>
      <c r="BU211" s="717"/>
      <c r="BV211" s="717"/>
      <c r="BW211" s="717"/>
      <c r="BX211" s="717"/>
      <c r="BY211" s="717"/>
      <c r="BZ211" s="717"/>
      <c r="CA211" s="717"/>
      <c r="CB211" s="717"/>
      <c r="CC211" s="717"/>
      <c r="CD211" s="717"/>
      <c r="CE211" s="717"/>
      <c r="CF211" s="717"/>
      <c r="CG211" s="717"/>
      <c r="CH211" s="717"/>
      <c r="CI211" s="717"/>
      <c r="CJ211" s="717"/>
      <c r="CK211" s="717"/>
      <c r="CL211" s="717"/>
      <c r="CM211" s="717"/>
      <c r="CN211" s="717"/>
      <c r="CO211" s="717"/>
      <c r="CP211" s="717"/>
      <c r="CQ211" s="717"/>
      <c r="CR211" s="717"/>
      <c r="CS211" s="717"/>
      <c r="CT211" s="717"/>
      <c r="CU211" s="717"/>
      <c r="CV211" s="717"/>
      <c r="CW211" s="717"/>
      <c r="CX211" s="717"/>
      <c r="CY211" s="717"/>
      <c r="CZ211" s="717"/>
      <c r="DA211" s="717"/>
      <c r="DB211" s="717"/>
      <c r="DC211" s="717"/>
      <c r="DD211" s="717"/>
      <c r="DE211" s="717"/>
      <c r="DF211" s="717"/>
      <c r="DG211" s="717"/>
      <c r="DH211" s="717"/>
      <c r="DI211" s="717"/>
      <c r="DJ211" s="717"/>
      <c r="DK211" s="717"/>
      <c r="DL211" s="717"/>
      <c r="DM211" s="717"/>
      <c r="DO211" s="731"/>
      <c r="DP211" s="731"/>
    </row>
    <row r="212" spans="54:120">
      <c r="BB212" s="717"/>
      <c r="BC212" s="995"/>
      <c r="BD212" s="717"/>
      <c r="BE212" s="717"/>
      <c r="BF212" s="717"/>
      <c r="BG212" s="717"/>
      <c r="BH212" s="717"/>
      <c r="BI212" s="717"/>
      <c r="BJ212" s="717"/>
      <c r="BK212" s="717"/>
      <c r="BL212" s="717"/>
      <c r="BM212" s="717"/>
      <c r="BN212" s="717"/>
      <c r="BO212" s="717"/>
      <c r="BP212" s="717"/>
      <c r="BQ212" s="717"/>
      <c r="BR212" s="717"/>
      <c r="BS212" s="717"/>
      <c r="BT212" s="717"/>
      <c r="BU212" s="717"/>
      <c r="BV212" s="717"/>
      <c r="BW212" s="717"/>
      <c r="BX212" s="717"/>
      <c r="BY212" s="717"/>
      <c r="BZ212" s="717"/>
      <c r="CA212" s="717"/>
      <c r="CB212" s="717"/>
      <c r="CC212" s="717"/>
      <c r="CD212" s="717"/>
      <c r="CE212" s="717"/>
      <c r="CF212" s="717"/>
      <c r="CG212" s="717"/>
      <c r="CH212" s="717"/>
      <c r="CI212" s="717"/>
      <c r="CJ212" s="717"/>
      <c r="CK212" s="717"/>
      <c r="CL212" s="717"/>
      <c r="CM212" s="717"/>
      <c r="CN212" s="717"/>
      <c r="CO212" s="717"/>
      <c r="CP212" s="717"/>
      <c r="CQ212" s="717"/>
      <c r="CR212" s="717"/>
      <c r="CS212" s="717"/>
      <c r="CT212" s="717"/>
      <c r="CU212" s="717"/>
      <c r="CV212" s="717"/>
      <c r="CW212" s="717"/>
      <c r="CX212" s="717"/>
      <c r="CY212" s="717"/>
      <c r="CZ212" s="717"/>
      <c r="DA212" s="717"/>
      <c r="DB212" s="717"/>
      <c r="DC212" s="717"/>
      <c r="DD212" s="717"/>
      <c r="DE212" s="717"/>
      <c r="DF212" s="717"/>
      <c r="DG212" s="717"/>
      <c r="DH212" s="717"/>
      <c r="DI212" s="717"/>
      <c r="DJ212" s="717"/>
      <c r="DK212" s="717"/>
      <c r="DL212" s="717"/>
      <c r="DM212" s="717"/>
      <c r="DO212" s="731"/>
      <c r="DP212" s="731"/>
    </row>
    <row r="213" spans="54:120">
      <c r="BB213" s="717"/>
      <c r="BC213" s="995"/>
      <c r="BD213" s="717"/>
      <c r="BE213" s="717"/>
      <c r="BF213" s="717"/>
      <c r="BG213" s="717"/>
      <c r="BH213" s="717"/>
      <c r="BI213" s="717"/>
      <c r="BJ213" s="717"/>
      <c r="BK213" s="717"/>
      <c r="BL213" s="717"/>
      <c r="BM213" s="717"/>
      <c r="BN213" s="717"/>
      <c r="BO213" s="717"/>
      <c r="BP213" s="717"/>
      <c r="BQ213" s="717"/>
      <c r="BR213" s="717"/>
      <c r="BS213" s="717"/>
      <c r="BT213" s="717"/>
      <c r="BU213" s="717"/>
      <c r="BV213" s="717"/>
      <c r="BW213" s="717"/>
      <c r="BX213" s="717"/>
      <c r="BY213" s="717"/>
      <c r="BZ213" s="717"/>
      <c r="CA213" s="717"/>
      <c r="CB213" s="717"/>
      <c r="CC213" s="717"/>
      <c r="CD213" s="717"/>
      <c r="CE213" s="717"/>
      <c r="CF213" s="717"/>
      <c r="CG213" s="717"/>
      <c r="CH213" s="717"/>
      <c r="CI213" s="717"/>
      <c r="CJ213" s="717"/>
      <c r="CK213" s="717"/>
      <c r="CL213" s="717"/>
      <c r="CM213" s="717"/>
      <c r="CN213" s="717"/>
      <c r="CO213" s="717"/>
      <c r="CP213" s="717"/>
      <c r="CQ213" s="717"/>
      <c r="CR213" s="717"/>
      <c r="CS213" s="717"/>
      <c r="CT213" s="717"/>
      <c r="CU213" s="717"/>
      <c r="CV213" s="717"/>
      <c r="CW213" s="717"/>
      <c r="CX213" s="717"/>
      <c r="CY213" s="717"/>
      <c r="CZ213" s="717"/>
      <c r="DA213" s="717"/>
      <c r="DB213" s="717"/>
      <c r="DC213" s="717"/>
      <c r="DD213" s="717"/>
      <c r="DE213" s="717"/>
      <c r="DF213" s="717"/>
      <c r="DG213" s="717"/>
      <c r="DH213" s="717"/>
      <c r="DI213" s="717"/>
      <c r="DJ213" s="717"/>
      <c r="DK213" s="717"/>
      <c r="DL213" s="717"/>
      <c r="DM213" s="717"/>
      <c r="DO213" s="731"/>
      <c r="DP213" s="731"/>
    </row>
    <row r="214" spans="54:120">
      <c r="BB214" s="717"/>
      <c r="BC214" s="995"/>
      <c r="BD214" s="717"/>
      <c r="BE214" s="717"/>
      <c r="BF214" s="717"/>
      <c r="BG214" s="717"/>
      <c r="BH214" s="717"/>
      <c r="BI214" s="717"/>
      <c r="BJ214" s="717"/>
      <c r="BK214" s="717"/>
      <c r="BL214" s="717"/>
      <c r="BM214" s="717"/>
      <c r="BN214" s="717"/>
      <c r="BO214" s="717"/>
      <c r="BP214" s="717"/>
      <c r="BQ214" s="717"/>
      <c r="BR214" s="717"/>
      <c r="BS214" s="717"/>
      <c r="BT214" s="717"/>
      <c r="BU214" s="717"/>
      <c r="BV214" s="717"/>
      <c r="BW214" s="717"/>
      <c r="BX214" s="717"/>
      <c r="BY214" s="717"/>
      <c r="BZ214" s="717"/>
      <c r="CA214" s="717"/>
      <c r="CB214" s="717"/>
      <c r="CC214" s="717"/>
      <c r="CD214" s="717"/>
      <c r="CE214" s="717"/>
      <c r="CF214" s="717"/>
      <c r="CG214" s="717"/>
      <c r="CH214" s="717"/>
      <c r="CI214" s="717"/>
      <c r="CJ214" s="717"/>
      <c r="CK214" s="717"/>
      <c r="CL214" s="717"/>
      <c r="CM214" s="717"/>
      <c r="CN214" s="717"/>
      <c r="CO214" s="717"/>
      <c r="CP214" s="717"/>
      <c r="CQ214" s="717"/>
      <c r="CR214" s="717"/>
      <c r="CS214" s="717"/>
      <c r="CT214" s="717"/>
      <c r="CU214" s="717"/>
      <c r="CV214" s="717"/>
      <c r="CW214" s="717"/>
      <c r="CX214" s="717"/>
      <c r="CY214" s="717"/>
      <c r="CZ214" s="717"/>
      <c r="DA214" s="717"/>
      <c r="DB214" s="717"/>
      <c r="DC214" s="717"/>
      <c r="DD214" s="717"/>
      <c r="DE214" s="717"/>
      <c r="DF214" s="717"/>
      <c r="DG214" s="717"/>
      <c r="DH214" s="717"/>
      <c r="DI214" s="717"/>
      <c r="DJ214" s="717"/>
      <c r="DK214" s="717"/>
      <c r="DL214" s="717"/>
      <c r="DM214" s="717"/>
      <c r="DO214" s="731"/>
      <c r="DP214" s="731"/>
    </row>
    <row r="215" spans="54:120">
      <c r="BB215" s="717"/>
      <c r="BC215" s="995"/>
      <c r="BD215" s="717"/>
      <c r="BE215" s="717"/>
      <c r="BF215" s="717"/>
      <c r="BG215" s="717"/>
      <c r="BH215" s="717"/>
      <c r="BI215" s="717"/>
      <c r="BJ215" s="717"/>
      <c r="BK215" s="717"/>
      <c r="BL215" s="717"/>
      <c r="BM215" s="717"/>
      <c r="BN215" s="717"/>
      <c r="BO215" s="717"/>
      <c r="BP215" s="717"/>
      <c r="BQ215" s="717"/>
      <c r="BR215" s="717"/>
      <c r="BS215" s="717"/>
      <c r="BT215" s="717"/>
      <c r="BU215" s="717"/>
      <c r="BV215" s="717"/>
      <c r="BW215" s="717"/>
      <c r="BX215" s="717"/>
      <c r="BY215" s="717"/>
      <c r="BZ215" s="717"/>
      <c r="CA215" s="717"/>
      <c r="CB215" s="717"/>
      <c r="CC215" s="717"/>
      <c r="CD215" s="717"/>
      <c r="CE215" s="717"/>
      <c r="CF215" s="717"/>
      <c r="CG215" s="717"/>
      <c r="CH215" s="717"/>
      <c r="CI215" s="717"/>
      <c r="CJ215" s="717"/>
      <c r="CK215" s="717"/>
      <c r="CL215" s="717"/>
      <c r="CM215" s="717"/>
      <c r="CN215" s="717"/>
      <c r="CO215" s="717"/>
      <c r="CP215" s="717"/>
      <c r="CQ215" s="717"/>
      <c r="CR215" s="717"/>
      <c r="CS215" s="717"/>
      <c r="CT215" s="717"/>
      <c r="CU215" s="717"/>
      <c r="CV215" s="717"/>
      <c r="CW215" s="717"/>
      <c r="CX215" s="717"/>
      <c r="CY215" s="717"/>
      <c r="CZ215" s="717"/>
      <c r="DA215" s="717"/>
      <c r="DB215" s="717"/>
      <c r="DC215" s="717"/>
      <c r="DD215" s="717"/>
      <c r="DE215" s="717"/>
      <c r="DF215" s="717"/>
      <c r="DG215" s="717"/>
      <c r="DH215" s="717"/>
      <c r="DI215" s="717"/>
      <c r="DJ215" s="717"/>
      <c r="DK215" s="717"/>
      <c r="DL215" s="717"/>
      <c r="DM215" s="717"/>
      <c r="DO215" s="731"/>
      <c r="DP215" s="731"/>
    </row>
    <row r="216" spans="54:120">
      <c r="BB216" s="717"/>
      <c r="BC216" s="995"/>
      <c r="BD216" s="717"/>
      <c r="BE216" s="717"/>
      <c r="BF216" s="717"/>
      <c r="BG216" s="717"/>
      <c r="BH216" s="717"/>
      <c r="BI216" s="717"/>
      <c r="BJ216" s="717"/>
      <c r="BK216" s="717"/>
      <c r="BL216" s="717"/>
      <c r="BM216" s="717"/>
      <c r="BN216" s="717"/>
      <c r="BO216" s="717"/>
      <c r="BP216" s="717"/>
      <c r="BQ216" s="717"/>
      <c r="BR216" s="717"/>
      <c r="BS216" s="717"/>
      <c r="BT216" s="717"/>
      <c r="BU216" s="717"/>
      <c r="BV216" s="717"/>
      <c r="BW216" s="717"/>
      <c r="BX216" s="717"/>
      <c r="BY216" s="717"/>
      <c r="BZ216" s="717"/>
      <c r="CA216" s="717"/>
      <c r="CB216" s="717"/>
      <c r="CC216" s="717"/>
      <c r="CD216" s="717"/>
      <c r="CE216" s="717"/>
      <c r="CF216" s="717"/>
      <c r="CG216" s="717"/>
      <c r="CH216" s="717"/>
      <c r="CI216" s="717"/>
      <c r="CJ216" s="717"/>
      <c r="CK216" s="717"/>
      <c r="CL216" s="717"/>
      <c r="CM216" s="717"/>
      <c r="CN216" s="717"/>
      <c r="CO216" s="717"/>
      <c r="CP216" s="717"/>
      <c r="CQ216" s="717"/>
      <c r="CR216" s="717"/>
      <c r="CS216" s="717"/>
      <c r="CT216" s="717"/>
      <c r="CU216" s="717"/>
      <c r="CV216" s="717"/>
      <c r="CW216" s="717"/>
      <c r="CX216" s="717"/>
      <c r="CY216" s="717"/>
      <c r="CZ216" s="717"/>
      <c r="DA216" s="717"/>
      <c r="DB216" s="717"/>
      <c r="DC216" s="717"/>
      <c r="DD216" s="717"/>
      <c r="DE216" s="717"/>
      <c r="DF216" s="717"/>
      <c r="DG216" s="717"/>
      <c r="DH216" s="717"/>
      <c r="DI216" s="717"/>
      <c r="DJ216" s="717"/>
      <c r="DK216" s="717"/>
      <c r="DL216" s="717"/>
      <c r="DM216" s="717"/>
      <c r="DO216" s="731"/>
      <c r="DP216" s="731"/>
    </row>
    <row r="217" spans="54:120">
      <c r="BB217" s="717"/>
      <c r="BC217" s="995"/>
      <c r="BD217" s="717"/>
      <c r="BE217" s="717"/>
      <c r="BF217" s="717"/>
      <c r="BG217" s="717"/>
      <c r="BH217" s="717"/>
      <c r="BI217" s="717"/>
      <c r="BJ217" s="717"/>
      <c r="BK217" s="717"/>
      <c r="BL217" s="717"/>
      <c r="BM217" s="717"/>
      <c r="BN217" s="717"/>
      <c r="BO217" s="717"/>
      <c r="BP217" s="717"/>
      <c r="BQ217" s="717"/>
      <c r="BR217" s="717"/>
      <c r="BS217" s="717"/>
      <c r="BT217" s="717"/>
      <c r="BU217" s="717"/>
      <c r="BV217" s="717"/>
      <c r="BW217" s="717"/>
      <c r="BX217" s="717"/>
      <c r="BY217" s="717"/>
      <c r="BZ217" s="717"/>
      <c r="CA217" s="717"/>
      <c r="CB217" s="717"/>
      <c r="CC217" s="717"/>
      <c r="CD217" s="717"/>
      <c r="CE217" s="717"/>
      <c r="CF217" s="717"/>
      <c r="CG217" s="717"/>
      <c r="CH217" s="717"/>
      <c r="CI217" s="717"/>
      <c r="CJ217" s="717"/>
      <c r="CK217" s="717"/>
      <c r="CL217" s="717"/>
      <c r="CM217" s="717"/>
      <c r="CN217" s="717"/>
      <c r="CO217" s="717"/>
      <c r="CP217" s="717"/>
      <c r="CQ217" s="717"/>
      <c r="CR217" s="717"/>
      <c r="CS217" s="717"/>
      <c r="CT217" s="717"/>
      <c r="CU217" s="717"/>
      <c r="CV217" s="717"/>
      <c r="CW217" s="717"/>
      <c r="CX217" s="717"/>
      <c r="CY217" s="717"/>
      <c r="CZ217" s="717"/>
      <c r="DA217" s="717"/>
      <c r="DB217" s="717"/>
      <c r="DC217" s="717"/>
      <c r="DD217" s="717"/>
      <c r="DE217" s="717"/>
      <c r="DF217" s="717"/>
      <c r="DG217" s="717"/>
      <c r="DH217" s="717"/>
      <c r="DI217" s="717"/>
      <c r="DJ217" s="717"/>
      <c r="DK217" s="717"/>
      <c r="DL217" s="717"/>
      <c r="DM217" s="717"/>
      <c r="DO217" s="731"/>
      <c r="DP217" s="731"/>
    </row>
    <row r="218" spans="54:120">
      <c r="BB218" s="717"/>
      <c r="BC218" s="995"/>
      <c r="BD218" s="717"/>
      <c r="BE218" s="717"/>
      <c r="BF218" s="717"/>
      <c r="BG218" s="717"/>
      <c r="BH218" s="717"/>
      <c r="BI218" s="717"/>
      <c r="BJ218" s="717"/>
      <c r="BK218" s="717"/>
      <c r="BL218" s="717"/>
      <c r="BM218" s="717"/>
      <c r="BN218" s="717"/>
      <c r="BO218" s="717"/>
      <c r="BP218" s="717"/>
      <c r="BQ218" s="717"/>
      <c r="BR218" s="717"/>
      <c r="BS218" s="717"/>
      <c r="BT218" s="717"/>
      <c r="BU218" s="717"/>
      <c r="BV218" s="717"/>
      <c r="BW218" s="717"/>
      <c r="BX218" s="717"/>
      <c r="BY218" s="717"/>
      <c r="BZ218" s="717"/>
      <c r="CA218" s="717"/>
      <c r="CB218" s="717"/>
      <c r="CC218" s="717"/>
      <c r="CD218" s="717"/>
      <c r="CE218" s="717"/>
      <c r="CF218" s="717"/>
      <c r="CG218" s="717"/>
      <c r="CH218" s="717"/>
      <c r="CI218" s="717"/>
      <c r="CJ218" s="717"/>
      <c r="CK218" s="717"/>
      <c r="CL218" s="717"/>
      <c r="CM218" s="717"/>
      <c r="CN218" s="717"/>
      <c r="CO218" s="717"/>
      <c r="CP218" s="717"/>
      <c r="CQ218" s="717"/>
      <c r="CR218" s="717"/>
      <c r="CS218" s="717"/>
      <c r="CT218" s="717"/>
      <c r="CU218" s="717"/>
      <c r="CV218" s="717"/>
      <c r="CW218" s="717"/>
      <c r="CX218" s="717"/>
      <c r="CY218" s="717"/>
      <c r="CZ218" s="717"/>
      <c r="DA218" s="717"/>
      <c r="DB218" s="717"/>
      <c r="DC218" s="717"/>
      <c r="DD218" s="717"/>
      <c r="DE218" s="717"/>
      <c r="DF218" s="717"/>
      <c r="DG218" s="717"/>
      <c r="DH218" s="717"/>
      <c r="DI218" s="717"/>
      <c r="DJ218" s="717"/>
      <c r="DK218" s="717"/>
      <c r="DL218" s="717"/>
      <c r="DM218" s="717"/>
      <c r="DO218" s="731"/>
      <c r="DP218" s="731"/>
    </row>
    <row r="219" spans="54:120">
      <c r="BB219" s="717"/>
      <c r="BC219" s="995"/>
      <c r="BD219" s="717"/>
      <c r="BE219" s="717"/>
      <c r="BF219" s="717"/>
      <c r="BG219" s="717"/>
      <c r="BH219" s="717"/>
      <c r="BI219" s="717"/>
      <c r="BJ219" s="717"/>
      <c r="BK219" s="717"/>
      <c r="BL219" s="717"/>
      <c r="BM219" s="717"/>
      <c r="BN219" s="717"/>
      <c r="BO219" s="717"/>
      <c r="BP219" s="717"/>
      <c r="BQ219" s="717"/>
      <c r="BR219" s="717"/>
      <c r="BS219" s="717"/>
      <c r="BT219" s="717"/>
      <c r="BU219" s="717"/>
      <c r="BV219" s="717"/>
      <c r="BW219" s="717"/>
      <c r="BX219" s="717"/>
      <c r="BY219" s="717"/>
      <c r="BZ219" s="717"/>
      <c r="CA219" s="717"/>
      <c r="CB219" s="717"/>
      <c r="CC219" s="717"/>
      <c r="CD219" s="717"/>
      <c r="CE219" s="717"/>
      <c r="CF219" s="717"/>
      <c r="CG219" s="717"/>
      <c r="CH219" s="717"/>
      <c r="CI219" s="717"/>
      <c r="CJ219" s="717"/>
      <c r="CK219" s="717"/>
      <c r="CL219" s="717"/>
      <c r="CM219" s="717"/>
      <c r="CN219" s="717"/>
      <c r="CO219" s="717"/>
      <c r="CP219" s="717"/>
      <c r="CQ219" s="717"/>
      <c r="CR219" s="717"/>
      <c r="CS219" s="717"/>
      <c r="CT219" s="717"/>
      <c r="CU219" s="717"/>
      <c r="CV219" s="717"/>
      <c r="CW219" s="717"/>
      <c r="CX219" s="717"/>
      <c r="CY219" s="717"/>
      <c r="CZ219" s="717"/>
      <c r="DA219" s="717"/>
      <c r="DB219" s="717"/>
      <c r="DC219" s="717"/>
      <c r="DD219" s="717"/>
      <c r="DE219" s="717"/>
      <c r="DF219" s="717"/>
      <c r="DG219" s="717"/>
      <c r="DH219" s="717"/>
      <c r="DI219" s="717"/>
      <c r="DJ219" s="717"/>
      <c r="DK219" s="717"/>
      <c r="DL219" s="717"/>
      <c r="DM219" s="717"/>
      <c r="DO219" s="731"/>
      <c r="DP219" s="731"/>
    </row>
    <row r="220" spans="54:120">
      <c r="BB220" s="717"/>
      <c r="BC220" s="995"/>
      <c r="BD220" s="717"/>
      <c r="BE220" s="717"/>
      <c r="BF220" s="717"/>
      <c r="BG220" s="717"/>
      <c r="BH220" s="717"/>
      <c r="BI220" s="717"/>
      <c r="BJ220" s="717"/>
      <c r="BK220" s="717"/>
      <c r="BL220" s="717"/>
      <c r="BM220" s="717"/>
      <c r="BN220" s="717"/>
      <c r="BO220" s="717"/>
      <c r="BP220" s="717"/>
      <c r="BQ220" s="717"/>
      <c r="BR220" s="717"/>
      <c r="BS220" s="717"/>
      <c r="BT220" s="717"/>
      <c r="BU220" s="717"/>
      <c r="BV220" s="717"/>
      <c r="BW220" s="717"/>
      <c r="BX220" s="717"/>
      <c r="BY220" s="717"/>
      <c r="BZ220" s="717"/>
      <c r="CA220" s="717"/>
      <c r="CB220" s="717"/>
      <c r="CC220" s="717"/>
      <c r="CD220" s="717"/>
      <c r="CE220" s="717"/>
      <c r="CF220" s="717"/>
      <c r="CG220" s="717"/>
      <c r="CH220" s="717"/>
      <c r="CI220" s="717"/>
      <c r="CJ220" s="717"/>
      <c r="CK220" s="717"/>
      <c r="CL220" s="717"/>
      <c r="CM220" s="717"/>
      <c r="CN220" s="717"/>
      <c r="CO220" s="717"/>
      <c r="CP220" s="717"/>
      <c r="CQ220" s="717"/>
      <c r="CR220" s="717"/>
      <c r="CS220" s="717"/>
      <c r="CT220" s="717"/>
      <c r="CU220" s="717"/>
      <c r="CV220" s="717"/>
      <c r="CW220" s="717"/>
      <c r="CX220" s="717"/>
      <c r="CY220" s="717"/>
      <c r="CZ220" s="717"/>
      <c r="DA220" s="717"/>
      <c r="DB220" s="717"/>
      <c r="DC220" s="717"/>
      <c r="DD220" s="717"/>
      <c r="DE220" s="717"/>
      <c r="DF220" s="717"/>
      <c r="DG220" s="717"/>
      <c r="DH220" s="717"/>
      <c r="DI220" s="717"/>
      <c r="DJ220" s="717"/>
      <c r="DK220" s="717"/>
      <c r="DL220" s="717"/>
      <c r="DM220" s="717"/>
      <c r="DO220" s="731"/>
      <c r="DP220" s="731"/>
    </row>
    <row r="221" spans="54:120">
      <c r="BB221" s="717"/>
      <c r="BC221" s="995"/>
      <c r="BD221" s="717"/>
      <c r="BE221" s="717"/>
      <c r="BF221" s="717"/>
      <c r="BG221" s="717"/>
      <c r="BH221" s="717"/>
      <c r="BI221" s="717"/>
      <c r="BJ221" s="717"/>
      <c r="BK221" s="717"/>
      <c r="BL221" s="717"/>
      <c r="BM221" s="717"/>
      <c r="BN221" s="717"/>
      <c r="BO221" s="717"/>
      <c r="BP221" s="717"/>
      <c r="BQ221" s="717"/>
      <c r="BR221" s="717"/>
      <c r="BS221" s="717"/>
      <c r="BT221" s="717"/>
      <c r="BU221" s="717"/>
      <c r="BV221" s="717"/>
      <c r="BW221" s="717"/>
      <c r="BX221" s="717"/>
      <c r="BY221" s="717"/>
      <c r="BZ221" s="717"/>
      <c r="CA221" s="717"/>
      <c r="CB221" s="717"/>
      <c r="CC221" s="717"/>
      <c r="CD221" s="717"/>
      <c r="CE221" s="717"/>
      <c r="CF221" s="717"/>
      <c r="CG221" s="717"/>
      <c r="CH221" s="717"/>
      <c r="CI221" s="717"/>
      <c r="CJ221" s="717"/>
      <c r="CK221" s="717"/>
      <c r="CL221" s="717"/>
      <c r="CM221" s="717"/>
      <c r="CN221" s="717"/>
      <c r="CO221" s="717"/>
      <c r="CP221" s="717"/>
      <c r="CQ221" s="717"/>
      <c r="CR221" s="717"/>
      <c r="CS221" s="717"/>
      <c r="CT221" s="717"/>
      <c r="CU221" s="717"/>
      <c r="CV221" s="717"/>
      <c r="CW221" s="717"/>
      <c r="CX221" s="717"/>
      <c r="CY221" s="717"/>
      <c r="CZ221" s="717"/>
      <c r="DA221" s="717"/>
      <c r="DB221" s="717"/>
      <c r="DC221" s="717"/>
      <c r="DD221" s="717"/>
      <c r="DE221" s="717"/>
      <c r="DF221" s="717"/>
      <c r="DG221" s="717"/>
      <c r="DH221" s="717"/>
      <c r="DI221" s="717"/>
      <c r="DJ221" s="717"/>
      <c r="DK221" s="717"/>
      <c r="DL221" s="717"/>
      <c r="DM221" s="717"/>
      <c r="DO221" s="731"/>
      <c r="DP221" s="731"/>
    </row>
    <row r="222" spans="54:120">
      <c r="BB222" s="717"/>
      <c r="BC222" s="995"/>
      <c r="BD222" s="717"/>
      <c r="BE222" s="717"/>
      <c r="BF222" s="717"/>
      <c r="BG222" s="717"/>
      <c r="BH222" s="717"/>
      <c r="BI222" s="717"/>
      <c r="BJ222" s="717"/>
      <c r="BK222" s="717"/>
      <c r="BL222" s="717"/>
      <c r="BM222" s="717"/>
      <c r="BN222" s="717"/>
      <c r="BO222" s="717"/>
      <c r="BP222" s="717"/>
      <c r="BQ222" s="717"/>
      <c r="BR222" s="717"/>
      <c r="BS222" s="717"/>
      <c r="BT222" s="717"/>
      <c r="BU222" s="717"/>
      <c r="BV222" s="717"/>
      <c r="BW222" s="717"/>
      <c r="BX222" s="717"/>
      <c r="BY222" s="717"/>
      <c r="BZ222" s="717"/>
      <c r="CA222" s="717"/>
      <c r="CB222" s="717"/>
      <c r="CC222" s="717"/>
      <c r="CD222" s="717"/>
      <c r="CE222" s="717"/>
      <c r="CF222" s="717"/>
      <c r="CG222" s="717"/>
      <c r="CH222" s="717"/>
      <c r="CI222" s="717"/>
      <c r="CJ222" s="717"/>
      <c r="CK222" s="717"/>
      <c r="CL222" s="717"/>
      <c r="CM222" s="717"/>
      <c r="CN222" s="717"/>
      <c r="CO222" s="717"/>
      <c r="CP222" s="717"/>
      <c r="CQ222" s="717"/>
      <c r="CR222" s="717"/>
      <c r="CS222" s="717"/>
      <c r="CT222" s="717"/>
      <c r="CU222" s="717"/>
      <c r="CV222" s="717"/>
      <c r="CW222" s="717"/>
      <c r="CX222" s="717"/>
      <c r="CY222" s="717"/>
      <c r="CZ222" s="717"/>
      <c r="DA222" s="717"/>
      <c r="DB222" s="717"/>
      <c r="DC222" s="717"/>
      <c r="DD222" s="717"/>
      <c r="DE222" s="717"/>
      <c r="DF222" s="717"/>
      <c r="DG222" s="717"/>
      <c r="DH222" s="717"/>
      <c r="DI222" s="717"/>
      <c r="DJ222" s="717"/>
      <c r="DK222" s="717"/>
      <c r="DL222" s="717"/>
      <c r="DM222" s="717"/>
      <c r="DO222" s="731"/>
      <c r="DP222" s="731"/>
    </row>
    <row r="223" spans="54:120">
      <c r="BB223" s="717"/>
      <c r="BC223" s="995"/>
      <c r="BD223" s="717"/>
      <c r="BE223" s="717"/>
      <c r="BF223" s="717"/>
      <c r="BG223" s="717"/>
      <c r="BH223" s="717"/>
      <c r="BI223" s="717"/>
      <c r="BJ223" s="717"/>
      <c r="BK223" s="717"/>
      <c r="BL223" s="717"/>
      <c r="BM223" s="717"/>
      <c r="BN223" s="717"/>
      <c r="BO223" s="717"/>
      <c r="BP223" s="717"/>
      <c r="BQ223" s="717"/>
      <c r="BR223" s="717"/>
      <c r="BS223" s="717"/>
      <c r="BT223" s="717"/>
      <c r="BU223" s="717"/>
      <c r="BV223" s="717"/>
      <c r="BW223" s="717"/>
      <c r="BX223" s="717"/>
      <c r="BY223" s="717"/>
      <c r="BZ223" s="717"/>
      <c r="CA223" s="717"/>
      <c r="CB223" s="717"/>
      <c r="CC223" s="717"/>
      <c r="CD223" s="717"/>
      <c r="CE223" s="717"/>
      <c r="CF223" s="717"/>
      <c r="CG223" s="717"/>
      <c r="CH223" s="717"/>
      <c r="CI223" s="717"/>
      <c r="CJ223" s="717"/>
      <c r="CK223" s="717"/>
      <c r="CL223" s="717"/>
      <c r="CM223" s="717"/>
      <c r="CN223" s="717"/>
      <c r="CO223" s="717"/>
      <c r="CP223" s="717"/>
      <c r="CQ223" s="717"/>
      <c r="CR223" s="717"/>
      <c r="CS223" s="717"/>
      <c r="CT223" s="717"/>
      <c r="CU223" s="717"/>
      <c r="CV223" s="717"/>
      <c r="CW223" s="717"/>
      <c r="CX223" s="717"/>
      <c r="CY223" s="717"/>
      <c r="CZ223" s="717"/>
      <c r="DA223" s="717"/>
      <c r="DB223" s="717"/>
      <c r="DC223" s="717"/>
      <c r="DD223" s="717"/>
      <c r="DE223" s="717"/>
      <c r="DF223" s="717"/>
      <c r="DG223" s="717"/>
      <c r="DH223" s="717"/>
      <c r="DI223" s="717"/>
      <c r="DJ223" s="717"/>
      <c r="DK223" s="717"/>
      <c r="DL223" s="717"/>
      <c r="DM223" s="717"/>
      <c r="DO223" s="731"/>
      <c r="DP223" s="731"/>
    </row>
    <row r="224" spans="54:120">
      <c r="BB224" s="717"/>
      <c r="BC224" s="995"/>
      <c r="BD224" s="717"/>
      <c r="BE224" s="717"/>
      <c r="BF224" s="717"/>
      <c r="BG224" s="717"/>
      <c r="BH224" s="717"/>
      <c r="BI224" s="717"/>
      <c r="BJ224" s="717"/>
      <c r="BK224" s="717"/>
      <c r="BL224" s="717"/>
      <c r="BM224" s="717"/>
      <c r="BN224" s="717"/>
      <c r="BO224" s="717"/>
      <c r="BP224" s="717"/>
      <c r="BQ224" s="717"/>
      <c r="BR224" s="717"/>
      <c r="BS224" s="717"/>
      <c r="BT224" s="717"/>
      <c r="BU224" s="717"/>
      <c r="BV224" s="717"/>
      <c r="BW224" s="717"/>
      <c r="BX224" s="717"/>
      <c r="BY224" s="717"/>
      <c r="BZ224" s="717"/>
      <c r="CA224" s="717"/>
      <c r="CB224" s="717"/>
      <c r="CC224" s="717"/>
      <c r="CD224" s="717"/>
      <c r="CE224" s="717"/>
      <c r="CF224" s="717"/>
      <c r="CG224" s="717"/>
      <c r="CH224" s="717"/>
      <c r="CI224" s="717"/>
      <c r="CJ224" s="717"/>
      <c r="CK224" s="717"/>
      <c r="CL224" s="717"/>
      <c r="CM224" s="717"/>
      <c r="CN224" s="717"/>
      <c r="CO224" s="717"/>
      <c r="CP224" s="717"/>
      <c r="CQ224" s="717"/>
      <c r="CR224" s="717"/>
      <c r="CS224" s="717"/>
      <c r="CT224" s="717"/>
      <c r="CU224" s="717"/>
      <c r="CV224" s="717"/>
      <c r="CW224" s="717"/>
      <c r="CX224" s="717"/>
      <c r="CY224" s="717"/>
      <c r="CZ224" s="717"/>
      <c r="DA224" s="717"/>
      <c r="DB224" s="717"/>
      <c r="DC224" s="717"/>
      <c r="DD224" s="717"/>
      <c r="DE224" s="717"/>
      <c r="DF224" s="717"/>
      <c r="DG224" s="717"/>
      <c r="DH224" s="717"/>
      <c r="DI224" s="717"/>
      <c r="DJ224" s="717"/>
      <c r="DK224" s="717"/>
      <c r="DL224" s="717"/>
      <c r="DM224" s="717"/>
      <c r="DO224" s="731"/>
      <c r="DP224" s="731"/>
    </row>
    <row r="225" spans="54:120">
      <c r="BB225" s="717"/>
      <c r="BC225" s="995"/>
      <c r="BD225" s="717"/>
      <c r="BE225" s="717"/>
      <c r="BF225" s="717"/>
      <c r="BG225" s="717"/>
      <c r="BH225" s="717"/>
      <c r="BI225" s="717"/>
      <c r="BJ225" s="717"/>
      <c r="BK225" s="717"/>
      <c r="BL225" s="717"/>
      <c r="BM225" s="717"/>
      <c r="BN225" s="717"/>
      <c r="BO225" s="717"/>
      <c r="BP225" s="717"/>
      <c r="BQ225" s="717"/>
      <c r="BR225" s="717"/>
      <c r="BS225" s="717"/>
      <c r="BT225" s="717"/>
      <c r="BU225" s="717"/>
      <c r="BV225" s="717"/>
      <c r="BW225" s="717"/>
      <c r="BX225" s="717"/>
      <c r="BY225" s="717"/>
      <c r="BZ225" s="717"/>
      <c r="CA225" s="717"/>
      <c r="CB225" s="717"/>
      <c r="CC225" s="717"/>
      <c r="CD225" s="717"/>
      <c r="CE225" s="717"/>
      <c r="CF225" s="717"/>
      <c r="CG225" s="717"/>
      <c r="CH225" s="717"/>
      <c r="CI225" s="717"/>
      <c r="CJ225" s="717"/>
      <c r="CK225" s="717"/>
      <c r="CL225" s="717"/>
      <c r="CM225" s="717"/>
      <c r="CN225" s="717"/>
      <c r="CO225" s="717"/>
      <c r="CP225" s="717"/>
      <c r="CQ225" s="717"/>
      <c r="CR225" s="717"/>
      <c r="CS225" s="717"/>
      <c r="CT225" s="717"/>
      <c r="CU225" s="717"/>
      <c r="CV225" s="717"/>
      <c r="CW225" s="717"/>
      <c r="CX225" s="717"/>
      <c r="CY225" s="717"/>
      <c r="CZ225" s="717"/>
      <c r="DA225" s="717"/>
      <c r="DB225" s="717"/>
      <c r="DC225" s="717"/>
      <c r="DD225" s="717"/>
      <c r="DE225" s="717"/>
      <c r="DF225" s="717"/>
      <c r="DG225" s="717"/>
      <c r="DH225" s="717"/>
      <c r="DI225" s="717"/>
      <c r="DJ225" s="717"/>
      <c r="DK225" s="717"/>
      <c r="DL225" s="717"/>
      <c r="DM225" s="717"/>
      <c r="DO225" s="731"/>
      <c r="DP225" s="731"/>
    </row>
    <row r="226" spans="54:120">
      <c r="BB226" s="717"/>
      <c r="BC226" s="995"/>
      <c r="BD226" s="717"/>
      <c r="BE226" s="717"/>
      <c r="BF226" s="717"/>
      <c r="BG226" s="717"/>
      <c r="BH226" s="717"/>
      <c r="BI226" s="717"/>
      <c r="BJ226" s="717"/>
      <c r="BK226" s="717"/>
      <c r="BL226" s="717"/>
      <c r="BM226" s="717"/>
      <c r="BN226" s="717"/>
      <c r="BO226" s="717"/>
      <c r="BP226" s="717"/>
      <c r="BQ226" s="717"/>
      <c r="BR226" s="717"/>
      <c r="BS226" s="717"/>
      <c r="BT226" s="717"/>
      <c r="BU226" s="717"/>
      <c r="BV226" s="717"/>
      <c r="BW226" s="717"/>
      <c r="BX226" s="717"/>
      <c r="BY226" s="717"/>
      <c r="BZ226" s="717"/>
      <c r="CA226" s="717"/>
      <c r="CB226" s="717"/>
      <c r="CC226" s="717"/>
      <c r="CD226" s="717"/>
      <c r="CE226" s="717"/>
      <c r="CF226" s="717"/>
      <c r="CG226" s="717"/>
      <c r="CH226" s="717"/>
      <c r="CI226" s="717"/>
      <c r="CJ226" s="717"/>
      <c r="CK226" s="717"/>
      <c r="CL226" s="717"/>
      <c r="CM226" s="717"/>
      <c r="CN226" s="717"/>
      <c r="CO226" s="717"/>
      <c r="CP226" s="717"/>
      <c r="CQ226" s="717"/>
      <c r="CR226" s="717"/>
      <c r="CS226" s="717"/>
      <c r="CT226" s="717"/>
      <c r="CU226" s="717"/>
      <c r="CV226" s="717"/>
      <c r="CW226" s="717"/>
      <c r="CX226" s="717"/>
      <c r="CY226" s="717"/>
      <c r="CZ226" s="717"/>
      <c r="DA226" s="717"/>
      <c r="DB226" s="717"/>
      <c r="DC226" s="717"/>
      <c r="DD226" s="717"/>
      <c r="DE226" s="717"/>
      <c r="DF226" s="717"/>
      <c r="DG226" s="717"/>
      <c r="DH226" s="717"/>
      <c r="DI226" s="717"/>
      <c r="DJ226" s="717"/>
      <c r="DK226" s="717"/>
      <c r="DL226" s="717"/>
      <c r="DM226" s="717"/>
      <c r="DO226" s="731"/>
      <c r="DP226" s="731"/>
    </row>
    <row r="227" spans="54:120">
      <c r="BB227" s="717"/>
      <c r="BC227" s="995"/>
      <c r="BD227" s="717"/>
      <c r="BE227" s="717"/>
      <c r="BF227" s="717"/>
      <c r="BG227" s="717"/>
      <c r="BH227" s="717"/>
      <c r="BI227" s="717"/>
      <c r="BJ227" s="717"/>
      <c r="BK227" s="717"/>
      <c r="BL227" s="717"/>
      <c r="BM227" s="717"/>
      <c r="BN227" s="717"/>
      <c r="BO227" s="717"/>
      <c r="BP227" s="717"/>
      <c r="BQ227" s="717"/>
      <c r="BR227" s="717"/>
      <c r="BS227" s="717"/>
      <c r="BT227" s="717"/>
      <c r="BU227" s="717"/>
      <c r="BV227" s="717"/>
      <c r="BW227" s="717"/>
      <c r="BX227" s="717"/>
      <c r="BY227" s="717"/>
      <c r="BZ227" s="717"/>
      <c r="CA227" s="717"/>
      <c r="CB227" s="717"/>
      <c r="CC227" s="717"/>
      <c r="CD227" s="717"/>
      <c r="CE227" s="717"/>
      <c r="CF227" s="717"/>
      <c r="CG227" s="717"/>
      <c r="CH227" s="717"/>
      <c r="CI227" s="717"/>
      <c r="CJ227" s="717"/>
      <c r="CK227" s="717"/>
      <c r="CL227" s="717"/>
      <c r="CM227" s="717"/>
      <c r="CN227" s="717"/>
      <c r="CO227" s="717"/>
      <c r="CP227" s="717"/>
      <c r="CQ227" s="717"/>
      <c r="CR227" s="717"/>
      <c r="CS227" s="717"/>
      <c r="CT227" s="717"/>
      <c r="CU227" s="717"/>
      <c r="CV227" s="717"/>
      <c r="CW227" s="717"/>
      <c r="CX227" s="717"/>
      <c r="CY227" s="717"/>
      <c r="CZ227" s="717"/>
      <c r="DA227" s="717"/>
      <c r="DB227" s="717"/>
      <c r="DC227" s="717"/>
      <c r="DD227" s="717"/>
      <c r="DE227" s="717"/>
      <c r="DF227" s="717"/>
      <c r="DG227" s="717"/>
      <c r="DH227" s="717"/>
      <c r="DI227" s="717"/>
      <c r="DJ227" s="717"/>
      <c r="DK227" s="717"/>
      <c r="DL227" s="717"/>
      <c r="DM227" s="717"/>
      <c r="DO227" s="731"/>
      <c r="DP227" s="731"/>
    </row>
    <row r="228" spans="54:120">
      <c r="BB228" s="717"/>
      <c r="BC228" s="995"/>
      <c r="BD228" s="717"/>
      <c r="BE228" s="717"/>
      <c r="BF228" s="717"/>
      <c r="BG228" s="717"/>
      <c r="BH228" s="717"/>
      <c r="BI228" s="717"/>
      <c r="BJ228" s="717"/>
      <c r="BK228" s="717"/>
      <c r="BL228" s="717"/>
      <c r="BM228" s="717"/>
      <c r="BN228" s="717"/>
      <c r="BO228" s="717"/>
      <c r="BP228" s="717"/>
      <c r="BQ228" s="717"/>
      <c r="BR228" s="717"/>
      <c r="BS228" s="717"/>
      <c r="BT228" s="717"/>
      <c r="BU228" s="717"/>
      <c r="BV228" s="717"/>
      <c r="BW228" s="717"/>
      <c r="BX228" s="717"/>
      <c r="BY228" s="717"/>
      <c r="BZ228" s="717"/>
      <c r="CA228" s="717"/>
      <c r="CB228" s="717"/>
      <c r="CC228" s="717"/>
      <c r="CD228" s="717"/>
      <c r="CE228" s="717"/>
      <c r="CF228" s="717"/>
      <c r="CG228" s="717"/>
      <c r="CH228" s="717"/>
      <c r="CI228" s="717"/>
      <c r="CJ228" s="717"/>
      <c r="CK228" s="717"/>
      <c r="CL228" s="717"/>
      <c r="CM228" s="717"/>
      <c r="CN228" s="717"/>
      <c r="CO228" s="717"/>
      <c r="CP228" s="717"/>
      <c r="CQ228" s="717"/>
      <c r="CR228" s="717"/>
      <c r="CS228" s="717"/>
      <c r="CT228" s="717"/>
      <c r="CU228" s="717"/>
      <c r="CV228" s="717"/>
      <c r="CW228" s="717"/>
      <c r="CX228" s="717"/>
      <c r="CY228" s="717"/>
      <c r="CZ228" s="717"/>
      <c r="DA228" s="717"/>
      <c r="DB228" s="717"/>
      <c r="DC228" s="717"/>
      <c r="DD228" s="717"/>
      <c r="DE228" s="717"/>
      <c r="DF228" s="717"/>
      <c r="DG228" s="717"/>
      <c r="DH228" s="717"/>
      <c r="DI228" s="717"/>
      <c r="DJ228" s="717"/>
      <c r="DK228" s="717"/>
      <c r="DL228" s="717"/>
      <c r="DM228" s="717"/>
      <c r="DO228" s="731"/>
      <c r="DP228" s="731"/>
    </row>
    <row r="229" spans="54:120">
      <c r="BB229" s="717"/>
      <c r="BC229" s="995"/>
      <c r="BD229" s="717"/>
      <c r="BE229" s="717"/>
      <c r="BF229" s="717"/>
      <c r="BG229" s="717"/>
      <c r="BH229" s="717"/>
      <c r="BI229" s="717"/>
      <c r="BJ229" s="717"/>
      <c r="BK229" s="717"/>
      <c r="BL229" s="717"/>
      <c r="BM229" s="717"/>
      <c r="BN229" s="717"/>
      <c r="BO229" s="717"/>
      <c r="BP229" s="717"/>
      <c r="BQ229" s="717"/>
      <c r="BR229" s="717"/>
      <c r="BS229" s="717"/>
      <c r="BT229" s="717"/>
      <c r="BU229" s="717"/>
      <c r="BV229" s="717"/>
      <c r="BW229" s="717"/>
      <c r="BX229" s="717"/>
      <c r="BY229" s="717"/>
      <c r="BZ229" s="717"/>
      <c r="CA229" s="717"/>
      <c r="CB229" s="717"/>
      <c r="CC229" s="717"/>
      <c r="CD229" s="717"/>
      <c r="CE229" s="717"/>
      <c r="CF229" s="717"/>
      <c r="CG229" s="717"/>
      <c r="CH229" s="717"/>
      <c r="CI229" s="717"/>
      <c r="CJ229" s="717"/>
      <c r="CK229" s="717"/>
      <c r="CL229" s="717"/>
      <c r="CM229" s="717"/>
      <c r="CN229" s="717"/>
      <c r="CO229" s="717"/>
      <c r="CP229" s="717"/>
      <c r="CQ229" s="717"/>
      <c r="CR229" s="717"/>
      <c r="CS229" s="717"/>
      <c r="CT229" s="717"/>
      <c r="CU229" s="717"/>
      <c r="CV229" s="717"/>
      <c r="CW229" s="717"/>
      <c r="CX229" s="717"/>
      <c r="CY229" s="717"/>
      <c r="CZ229" s="717"/>
      <c r="DA229" s="717"/>
      <c r="DB229" s="717"/>
      <c r="DC229" s="717"/>
      <c r="DD229" s="717"/>
      <c r="DE229" s="717"/>
      <c r="DF229" s="717"/>
      <c r="DG229" s="717"/>
      <c r="DH229" s="717"/>
      <c r="DI229" s="717"/>
      <c r="DJ229" s="717"/>
      <c r="DK229" s="717"/>
      <c r="DL229" s="717"/>
      <c r="DM229" s="717"/>
      <c r="DO229" s="731"/>
      <c r="DP229" s="731"/>
    </row>
    <row r="230" spans="54:120">
      <c r="BB230" s="717"/>
      <c r="BC230" s="995"/>
      <c r="BD230" s="717"/>
      <c r="BE230" s="717"/>
      <c r="BF230" s="717"/>
      <c r="BG230" s="717"/>
      <c r="BH230" s="717"/>
      <c r="BI230" s="717"/>
      <c r="BJ230" s="717"/>
      <c r="BK230" s="717"/>
      <c r="BL230" s="717"/>
      <c r="BM230" s="717"/>
      <c r="BN230" s="717"/>
      <c r="BO230" s="717"/>
      <c r="BP230" s="717"/>
      <c r="BQ230" s="717"/>
      <c r="BR230" s="717"/>
      <c r="BS230" s="717"/>
      <c r="BT230" s="717"/>
      <c r="BU230" s="717"/>
      <c r="BV230" s="717"/>
      <c r="BW230" s="717"/>
      <c r="BX230" s="717"/>
      <c r="BY230" s="717"/>
      <c r="BZ230" s="717"/>
      <c r="CA230" s="717"/>
      <c r="CB230" s="717"/>
      <c r="CC230" s="717"/>
      <c r="CD230" s="717"/>
      <c r="CE230" s="717"/>
      <c r="CF230" s="717"/>
      <c r="CG230" s="717"/>
      <c r="CH230" s="717"/>
      <c r="CI230" s="717"/>
      <c r="CJ230" s="717"/>
      <c r="CK230" s="717"/>
      <c r="CL230" s="717"/>
      <c r="CM230" s="717"/>
      <c r="CN230" s="717"/>
      <c r="CO230" s="717"/>
      <c r="CP230" s="717"/>
      <c r="CQ230" s="717"/>
      <c r="CR230" s="717"/>
      <c r="CS230" s="717"/>
      <c r="CT230" s="717"/>
      <c r="CU230" s="717"/>
      <c r="CV230" s="717"/>
      <c r="CW230" s="717"/>
      <c r="CX230" s="717"/>
      <c r="CY230" s="717"/>
      <c r="CZ230" s="717"/>
      <c r="DA230" s="717"/>
      <c r="DB230" s="717"/>
      <c r="DC230" s="717"/>
      <c r="DD230" s="717"/>
      <c r="DE230" s="717"/>
      <c r="DF230" s="717"/>
      <c r="DG230" s="717"/>
      <c r="DH230" s="717"/>
      <c r="DI230" s="717"/>
      <c r="DJ230" s="717"/>
      <c r="DK230" s="717"/>
      <c r="DL230" s="717"/>
      <c r="DM230" s="717"/>
      <c r="DO230" s="731"/>
      <c r="DP230" s="731"/>
    </row>
    <row r="231" spans="54:120">
      <c r="BB231" s="717"/>
      <c r="BC231" s="995"/>
      <c r="BD231" s="717"/>
      <c r="BE231" s="717"/>
      <c r="BF231" s="717"/>
      <c r="BG231" s="717"/>
      <c r="BH231" s="717"/>
      <c r="BI231" s="717"/>
      <c r="BJ231" s="717"/>
      <c r="BK231" s="717"/>
      <c r="BL231" s="717"/>
      <c r="BM231" s="717"/>
      <c r="BN231" s="717"/>
      <c r="BO231" s="717"/>
      <c r="BP231" s="717"/>
      <c r="BQ231" s="717"/>
      <c r="BR231" s="717"/>
      <c r="BS231" s="717"/>
      <c r="BT231" s="717"/>
      <c r="BU231" s="717"/>
      <c r="BV231" s="717"/>
      <c r="BW231" s="717"/>
      <c r="BX231" s="717"/>
      <c r="BY231" s="717"/>
      <c r="BZ231" s="717"/>
      <c r="CA231" s="717"/>
      <c r="CB231" s="717"/>
      <c r="CC231" s="717"/>
      <c r="CD231" s="717"/>
      <c r="CE231" s="717"/>
      <c r="CF231" s="717"/>
      <c r="CG231" s="717"/>
      <c r="CH231" s="717"/>
      <c r="CI231" s="717"/>
      <c r="CJ231" s="717"/>
      <c r="CK231" s="717"/>
      <c r="CL231" s="717"/>
      <c r="CM231" s="717"/>
      <c r="CN231" s="717"/>
      <c r="CO231" s="717"/>
      <c r="CP231" s="717"/>
      <c r="CQ231" s="717"/>
      <c r="CR231" s="717"/>
      <c r="CS231" s="717"/>
      <c r="CT231" s="717"/>
      <c r="CU231" s="717"/>
      <c r="CV231" s="717"/>
      <c r="CW231" s="717"/>
      <c r="CX231" s="717"/>
      <c r="CY231" s="717"/>
      <c r="CZ231" s="717"/>
      <c r="DA231" s="717"/>
      <c r="DB231" s="717"/>
      <c r="DC231" s="717"/>
      <c r="DD231" s="717"/>
      <c r="DE231" s="717"/>
      <c r="DF231" s="717"/>
      <c r="DG231" s="717"/>
      <c r="DH231" s="717"/>
      <c r="DI231" s="717"/>
      <c r="DJ231" s="717"/>
      <c r="DK231" s="717"/>
      <c r="DL231" s="717"/>
      <c r="DM231" s="717"/>
      <c r="DO231" s="731"/>
      <c r="DP231" s="731"/>
    </row>
    <row r="232" spans="54:120">
      <c r="BB232" s="717"/>
      <c r="BC232" s="995"/>
      <c r="BD232" s="717"/>
      <c r="BE232" s="717"/>
      <c r="BF232" s="717"/>
      <c r="BG232" s="717"/>
      <c r="BH232" s="717"/>
      <c r="BI232" s="717"/>
      <c r="BJ232" s="717"/>
      <c r="BK232" s="717"/>
      <c r="BL232" s="717"/>
      <c r="BM232" s="717"/>
      <c r="BN232" s="717"/>
      <c r="BO232" s="717"/>
      <c r="BP232" s="717"/>
      <c r="BQ232" s="717"/>
      <c r="BR232" s="717"/>
      <c r="BS232" s="717"/>
      <c r="BT232" s="717"/>
      <c r="BU232" s="717"/>
      <c r="BV232" s="717"/>
      <c r="BW232" s="717"/>
      <c r="BX232" s="717"/>
      <c r="BY232" s="717"/>
      <c r="BZ232" s="717"/>
      <c r="CA232" s="717"/>
      <c r="CB232" s="717"/>
      <c r="CC232" s="717"/>
      <c r="CD232" s="717"/>
      <c r="CE232" s="717"/>
      <c r="CF232" s="717"/>
      <c r="CG232" s="717"/>
      <c r="CH232" s="717"/>
      <c r="CI232" s="717"/>
      <c r="CJ232" s="717"/>
      <c r="CK232" s="717"/>
      <c r="CL232" s="717"/>
      <c r="CM232" s="717"/>
      <c r="CN232" s="717"/>
      <c r="CO232" s="717"/>
      <c r="CP232" s="717"/>
      <c r="CQ232" s="717"/>
      <c r="CR232" s="717"/>
      <c r="CS232" s="717"/>
      <c r="CT232" s="717"/>
      <c r="CU232" s="717"/>
      <c r="CV232" s="717"/>
      <c r="CW232" s="717"/>
      <c r="CX232" s="717"/>
      <c r="CY232" s="717"/>
      <c r="CZ232" s="717"/>
      <c r="DA232" s="717"/>
      <c r="DB232" s="717"/>
      <c r="DC232" s="717"/>
      <c r="DD232" s="717"/>
      <c r="DE232" s="717"/>
      <c r="DF232" s="717"/>
      <c r="DG232" s="717"/>
      <c r="DH232" s="717"/>
      <c r="DI232" s="717"/>
      <c r="DJ232" s="717"/>
      <c r="DK232" s="717"/>
      <c r="DL232" s="717"/>
      <c r="DM232" s="717"/>
      <c r="DO232" s="731"/>
      <c r="DP232" s="731"/>
    </row>
    <row r="233" spans="54:120">
      <c r="BB233" s="717"/>
      <c r="BC233" s="995"/>
      <c r="BD233" s="717"/>
      <c r="BE233" s="717"/>
      <c r="BF233" s="717"/>
      <c r="BG233" s="717"/>
      <c r="BH233" s="717"/>
      <c r="BI233" s="717"/>
      <c r="BJ233" s="717"/>
      <c r="BK233" s="717"/>
      <c r="BL233" s="717"/>
      <c r="BM233" s="717"/>
      <c r="BN233" s="717"/>
      <c r="BO233" s="717"/>
      <c r="BP233" s="717"/>
      <c r="BQ233" s="717"/>
      <c r="BR233" s="717"/>
      <c r="BS233" s="717"/>
      <c r="BT233" s="717"/>
      <c r="BU233" s="717"/>
      <c r="BV233" s="717"/>
      <c r="BW233" s="717"/>
      <c r="BX233" s="717"/>
      <c r="BY233" s="717"/>
      <c r="BZ233" s="717"/>
      <c r="CA233" s="717"/>
      <c r="CB233" s="717"/>
      <c r="CC233" s="717"/>
      <c r="CD233" s="717"/>
      <c r="CE233" s="717"/>
      <c r="CF233" s="717"/>
      <c r="CG233" s="717"/>
      <c r="CH233" s="717"/>
      <c r="CI233" s="717"/>
      <c r="CJ233" s="717"/>
      <c r="CK233" s="717"/>
      <c r="CL233" s="717"/>
      <c r="CM233" s="717"/>
      <c r="CN233" s="717"/>
      <c r="CO233" s="717"/>
      <c r="CP233" s="717"/>
      <c r="CQ233" s="717"/>
      <c r="CR233" s="717"/>
      <c r="CS233" s="717"/>
      <c r="CT233" s="717"/>
      <c r="CU233" s="717"/>
      <c r="CV233" s="717"/>
      <c r="CW233" s="717"/>
      <c r="CX233" s="717"/>
      <c r="CY233" s="717"/>
      <c r="CZ233" s="717"/>
      <c r="DA233" s="717"/>
      <c r="DB233" s="717"/>
      <c r="DC233" s="717"/>
      <c r="DD233" s="717"/>
      <c r="DE233" s="717"/>
      <c r="DF233" s="717"/>
      <c r="DG233" s="717"/>
      <c r="DH233" s="717"/>
      <c r="DI233" s="717"/>
      <c r="DJ233" s="717"/>
      <c r="DK233" s="717"/>
      <c r="DL233" s="717"/>
      <c r="DM233" s="717"/>
      <c r="DO233" s="731"/>
      <c r="DP233" s="731"/>
    </row>
    <row r="234" spans="54:120">
      <c r="BB234" s="717"/>
      <c r="BC234" s="995"/>
      <c r="BD234" s="717"/>
      <c r="BE234" s="717"/>
      <c r="BF234" s="717"/>
      <c r="BG234" s="717"/>
      <c r="BH234" s="717"/>
      <c r="BI234" s="717"/>
      <c r="BJ234" s="717"/>
      <c r="BK234" s="717"/>
      <c r="BL234" s="717"/>
      <c r="BM234" s="717"/>
      <c r="BN234" s="717"/>
      <c r="BO234" s="717"/>
      <c r="BP234" s="717"/>
      <c r="BQ234" s="717"/>
      <c r="BR234" s="717"/>
      <c r="BS234" s="717"/>
      <c r="BT234" s="717"/>
      <c r="BU234" s="717"/>
      <c r="BV234" s="717"/>
      <c r="BW234" s="717"/>
      <c r="BX234" s="717"/>
      <c r="BY234" s="717"/>
      <c r="BZ234" s="717"/>
      <c r="CA234" s="717"/>
      <c r="CB234" s="717"/>
      <c r="CC234" s="717"/>
      <c r="CD234" s="717"/>
      <c r="CE234" s="717"/>
      <c r="CF234" s="717"/>
      <c r="CG234" s="717"/>
      <c r="CH234" s="717"/>
      <c r="CI234" s="717"/>
      <c r="CJ234" s="717"/>
      <c r="CK234" s="717"/>
      <c r="CL234" s="717"/>
      <c r="CM234" s="717"/>
      <c r="CN234" s="717"/>
      <c r="CO234" s="717"/>
      <c r="CP234" s="717"/>
      <c r="CQ234" s="717"/>
      <c r="CR234" s="717"/>
      <c r="CS234" s="717"/>
      <c r="CT234" s="717"/>
      <c r="CU234" s="717"/>
      <c r="CV234" s="717"/>
      <c r="CW234" s="717"/>
      <c r="CX234" s="717"/>
      <c r="CY234" s="717"/>
      <c r="CZ234" s="717"/>
      <c r="DA234" s="717"/>
      <c r="DB234" s="717"/>
      <c r="DC234" s="717"/>
      <c r="DD234" s="717"/>
      <c r="DE234" s="717"/>
      <c r="DF234" s="717"/>
      <c r="DG234" s="717"/>
      <c r="DH234" s="717"/>
      <c r="DI234" s="717"/>
      <c r="DJ234" s="717"/>
      <c r="DK234" s="717"/>
      <c r="DL234" s="717"/>
      <c r="DM234" s="717"/>
      <c r="DO234" s="731"/>
      <c r="DP234" s="731"/>
    </row>
    <row r="235" spans="54:120">
      <c r="BB235" s="717"/>
      <c r="BC235" s="995"/>
      <c r="BD235" s="717"/>
      <c r="BE235" s="717"/>
      <c r="BF235" s="717"/>
      <c r="BG235" s="717"/>
      <c r="BH235" s="717"/>
      <c r="BI235" s="717"/>
      <c r="BJ235" s="717"/>
      <c r="BK235" s="717"/>
      <c r="BL235" s="717"/>
      <c r="BM235" s="717"/>
      <c r="BN235" s="717"/>
      <c r="BO235" s="717"/>
      <c r="BP235" s="717"/>
      <c r="BQ235" s="717"/>
      <c r="BR235" s="717"/>
      <c r="BS235" s="717"/>
      <c r="BT235" s="717"/>
      <c r="BU235" s="717"/>
      <c r="BV235" s="717"/>
      <c r="BW235" s="717"/>
      <c r="BX235" s="717"/>
      <c r="BY235" s="717"/>
      <c r="BZ235" s="717"/>
      <c r="CA235" s="717"/>
      <c r="CB235" s="717"/>
      <c r="CC235" s="717"/>
      <c r="CD235" s="717"/>
      <c r="CE235" s="717"/>
      <c r="CF235" s="717"/>
      <c r="CG235" s="717"/>
      <c r="CH235" s="717"/>
      <c r="CI235" s="717"/>
      <c r="CJ235" s="717"/>
      <c r="CK235" s="717"/>
      <c r="CL235" s="717"/>
      <c r="CM235" s="717"/>
      <c r="CN235" s="717"/>
      <c r="CO235" s="717"/>
      <c r="CP235" s="717"/>
      <c r="CQ235" s="717"/>
      <c r="CR235" s="717"/>
      <c r="CS235" s="717"/>
      <c r="CT235" s="717"/>
      <c r="CU235" s="717"/>
      <c r="CV235" s="717"/>
      <c r="CW235" s="717"/>
      <c r="CX235" s="717"/>
      <c r="CY235" s="717"/>
      <c r="CZ235" s="717"/>
      <c r="DA235" s="717"/>
      <c r="DB235" s="717"/>
      <c r="DC235" s="717"/>
      <c r="DD235" s="717"/>
      <c r="DE235" s="717"/>
      <c r="DF235" s="717"/>
      <c r="DG235" s="717"/>
      <c r="DH235" s="717"/>
      <c r="DI235" s="717"/>
      <c r="DJ235" s="717"/>
      <c r="DK235" s="717"/>
      <c r="DL235" s="717"/>
      <c r="DM235" s="717"/>
      <c r="DO235" s="731"/>
      <c r="DP235" s="731"/>
    </row>
    <row r="236" spans="54:120">
      <c r="BB236" s="717"/>
      <c r="BC236" s="995"/>
      <c r="BD236" s="717"/>
      <c r="BE236" s="717"/>
      <c r="BF236" s="717"/>
      <c r="BG236" s="717"/>
      <c r="BH236" s="717"/>
      <c r="BI236" s="717"/>
      <c r="BJ236" s="717"/>
      <c r="BK236" s="717"/>
      <c r="BL236" s="717"/>
      <c r="BM236" s="717"/>
      <c r="BN236" s="717"/>
      <c r="BO236" s="717"/>
      <c r="BP236" s="717"/>
      <c r="BQ236" s="717"/>
      <c r="BR236" s="717"/>
      <c r="BS236" s="717"/>
      <c r="BT236" s="717"/>
      <c r="BU236" s="717"/>
      <c r="BV236" s="717"/>
      <c r="BW236" s="717"/>
      <c r="BX236" s="717"/>
      <c r="BY236" s="717"/>
      <c r="BZ236" s="717"/>
      <c r="CA236" s="717"/>
      <c r="CB236" s="717"/>
      <c r="CC236" s="717"/>
      <c r="CD236" s="717"/>
      <c r="CE236" s="717"/>
      <c r="CF236" s="717"/>
      <c r="CG236" s="717"/>
      <c r="CH236" s="717"/>
      <c r="CI236" s="717"/>
      <c r="CJ236" s="717"/>
      <c r="CK236" s="717"/>
      <c r="CL236" s="717"/>
      <c r="CM236" s="717"/>
      <c r="CN236" s="717"/>
      <c r="CO236" s="717"/>
      <c r="CP236" s="717"/>
      <c r="CQ236" s="717"/>
      <c r="CR236" s="717"/>
      <c r="CS236" s="717"/>
      <c r="CT236" s="717"/>
      <c r="CU236" s="717"/>
      <c r="CV236" s="717"/>
      <c r="CW236" s="717"/>
      <c r="CX236" s="717"/>
      <c r="CY236" s="717"/>
      <c r="CZ236" s="717"/>
      <c r="DA236" s="717"/>
      <c r="DB236" s="717"/>
      <c r="DC236" s="717"/>
      <c r="DD236" s="717"/>
      <c r="DE236" s="717"/>
      <c r="DF236" s="717"/>
      <c r="DG236" s="717"/>
      <c r="DH236" s="717"/>
      <c r="DI236" s="717"/>
      <c r="DJ236" s="717"/>
      <c r="DK236" s="717"/>
      <c r="DL236" s="717"/>
      <c r="DM236" s="717"/>
      <c r="DO236" s="731"/>
      <c r="DP236" s="731"/>
    </row>
    <row r="237" spans="54:120">
      <c r="BB237" s="717"/>
      <c r="BC237" s="995"/>
      <c r="BD237" s="717"/>
      <c r="BE237" s="717"/>
      <c r="BF237" s="717"/>
      <c r="BG237" s="717"/>
      <c r="BH237" s="717"/>
      <c r="BI237" s="717"/>
      <c r="BJ237" s="717"/>
      <c r="BK237" s="717"/>
      <c r="BL237" s="717"/>
      <c r="BM237" s="717"/>
      <c r="BN237" s="717"/>
      <c r="BO237" s="717"/>
      <c r="BP237" s="717"/>
      <c r="BQ237" s="717"/>
      <c r="BR237" s="717"/>
      <c r="BS237" s="717"/>
      <c r="BT237" s="717"/>
      <c r="BU237" s="717"/>
      <c r="BV237" s="717"/>
      <c r="BW237" s="717"/>
      <c r="BX237" s="717"/>
      <c r="BY237" s="717"/>
      <c r="BZ237" s="717"/>
      <c r="CA237" s="717"/>
      <c r="CB237" s="717"/>
      <c r="CC237" s="717"/>
      <c r="CD237" s="717"/>
      <c r="CE237" s="717"/>
      <c r="CF237" s="717"/>
      <c r="CG237" s="717"/>
      <c r="CH237" s="717"/>
      <c r="CI237" s="717"/>
      <c r="CJ237" s="717"/>
      <c r="CK237" s="717"/>
      <c r="CL237" s="717"/>
      <c r="CM237" s="717"/>
      <c r="CN237" s="717"/>
      <c r="CO237" s="717"/>
      <c r="CP237" s="717"/>
      <c r="CQ237" s="717"/>
      <c r="CR237" s="717"/>
      <c r="CS237" s="717"/>
      <c r="CT237" s="717"/>
      <c r="CU237" s="717"/>
      <c r="CV237" s="717"/>
      <c r="CW237" s="717"/>
      <c r="CX237" s="717"/>
      <c r="CY237" s="717"/>
      <c r="CZ237" s="717"/>
      <c r="DA237" s="717"/>
      <c r="DB237" s="717"/>
      <c r="DC237" s="717"/>
      <c r="DD237" s="717"/>
      <c r="DE237" s="717"/>
      <c r="DF237" s="717"/>
      <c r="DG237" s="717"/>
      <c r="DH237" s="717"/>
      <c r="DI237" s="717"/>
      <c r="DJ237" s="717"/>
      <c r="DK237" s="717"/>
      <c r="DL237" s="717"/>
      <c r="DM237" s="717"/>
      <c r="DO237" s="731"/>
      <c r="DP237" s="731"/>
    </row>
    <row r="238" spans="54:120">
      <c r="BB238" s="717"/>
      <c r="BC238" s="995"/>
      <c r="BD238" s="717"/>
      <c r="BE238" s="717"/>
      <c r="BF238" s="717"/>
      <c r="BG238" s="717"/>
      <c r="BH238" s="717"/>
      <c r="BI238" s="717"/>
      <c r="BJ238" s="717"/>
      <c r="BK238" s="717"/>
      <c r="BL238" s="717"/>
      <c r="BM238" s="717"/>
      <c r="BN238" s="717"/>
      <c r="BO238" s="717"/>
      <c r="BP238" s="717"/>
      <c r="BQ238" s="717"/>
      <c r="BR238" s="717"/>
      <c r="BS238" s="717"/>
      <c r="BT238" s="717"/>
      <c r="BU238" s="717"/>
      <c r="BV238" s="717"/>
      <c r="BW238" s="717"/>
      <c r="BX238" s="717"/>
      <c r="BY238" s="717"/>
      <c r="BZ238" s="717"/>
      <c r="CA238" s="717"/>
      <c r="CB238" s="717"/>
      <c r="CC238" s="717"/>
      <c r="CD238" s="717"/>
      <c r="CE238" s="717"/>
      <c r="CF238" s="717"/>
      <c r="CG238" s="717"/>
      <c r="CH238" s="717"/>
      <c r="CI238" s="717"/>
      <c r="CJ238" s="717"/>
      <c r="CK238" s="717"/>
      <c r="CL238" s="717"/>
      <c r="CM238" s="717"/>
      <c r="CN238" s="717"/>
      <c r="CO238" s="717"/>
      <c r="CP238" s="717"/>
      <c r="CQ238" s="717"/>
      <c r="CR238" s="717"/>
      <c r="CS238" s="717"/>
      <c r="CT238" s="717"/>
      <c r="CU238" s="717"/>
      <c r="CV238" s="717"/>
      <c r="CW238" s="717"/>
      <c r="CX238" s="717"/>
      <c r="CY238" s="717"/>
      <c r="CZ238" s="717"/>
      <c r="DA238" s="717"/>
      <c r="DB238" s="717"/>
      <c r="DC238" s="717"/>
      <c r="DD238" s="717"/>
      <c r="DE238" s="717"/>
      <c r="DF238" s="717"/>
      <c r="DG238" s="717"/>
      <c r="DH238" s="717"/>
      <c r="DI238" s="717"/>
      <c r="DJ238" s="717"/>
      <c r="DK238" s="717"/>
      <c r="DL238" s="717"/>
      <c r="DM238" s="717"/>
      <c r="DO238" s="731"/>
      <c r="DP238" s="731"/>
    </row>
    <row r="239" spans="54:120">
      <c r="BB239" s="717"/>
      <c r="BC239" s="995"/>
      <c r="BD239" s="717"/>
      <c r="BE239" s="717"/>
      <c r="BF239" s="717"/>
      <c r="BG239" s="717"/>
      <c r="BH239" s="717"/>
      <c r="BI239" s="717"/>
      <c r="BJ239" s="717"/>
      <c r="BK239" s="717"/>
      <c r="BL239" s="717"/>
      <c r="BM239" s="717"/>
      <c r="BN239" s="717"/>
      <c r="BO239" s="717"/>
      <c r="BP239" s="717"/>
      <c r="BQ239" s="717"/>
      <c r="BR239" s="717"/>
      <c r="BS239" s="717"/>
      <c r="BT239" s="717"/>
      <c r="BU239" s="717"/>
      <c r="BV239" s="717"/>
      <c r="BW239" s="717"/>
      <c r="BX239" s="717"/>
      <c r="BY239" s="717"/>
      <c r="BZ239" s="717"/>
      <c r="CA239" s="717"/>
      <c r="CB239" s="717"/>
      <c r="CC239" s="717"/>
      <c r="CD239" s="717"/>
      <c r="CE239" s="717"/>
      <c r="CF239" s="717"/>
      <c r="CG239" s="717"/>
      <c r="CH239" s="717"/>
      <c r="CI239" s="717"/>
      <c r="CJ239" s="717"/>
      <c r="CK239" s="717"/>
      <c r="CL239" s="717"/>
      <c r="CM239" s="717"/>
      <c r="CN239" s="717"/>
      <c r="CO239" s="717"/>
      <c r="CP239" s="717"/>
      <c r="CQ239" s="717"/>
      <c r="CR239" s="717"/>
      <c r="CS239" s="717"/>
      <c r="CT239" s="717"/>
      <c r="CU239" s="717"/>
      <c r="CV239" s="717"/>
      <c r="CW239" s="717"/>
      <c r="CX239" s="717"/>
      <c r="CY239" s="717"/>
      <c r="CZ239" s="717"/>
      <c r="DA239" s="717"/>
      <c r="DB239" s="717"/>
      <c r="DC239" s="717"/>
      <c r="DD239" s="717"/>
      <c r="DE239" s="717"/>
      <c r="DF239" s="717"/>
      <c r="DG239" s="717"/>
      <c r="DH239" s="717"/>
      <c r="DI239" s="717"/>
      <c r="DJ239" s="717"/>
      <c r="DK239" s="717"/>
      <c r="DL239" s="717"/>
      <c r="DM239" s="717"/>
      <c r="DO239" s="731"/>
      <c r="DP239" s="731"/>
    </row>
    <row r="240" spans="54:120">
      <c r="BB240" s="717"/>
      <c r="BC240" s="995"/>
      <c r="BD240" s="717"/>
      <c r="BE240" s="717"/>
      <c r="BF240" s="717"/>
      <c r="BG240" s="717"/>
      <c r="BH240" s="717"/>
      <c r="BI240" s="717"/>
      <c r="BJ240" s="717"/>
      <c r="BK240" s="717"/>
      <c r="BL240" s="717"/>
      <c r="BM240" s="717"/>
      <c r="BN240" s="717"/>
      <c r="BO240" s="717"/>
      <c r="BP240" s="717"/>
      <c r="BQ240" s="717"/>
      <c r="BR240" s="717"/>
      <c r="BS240" s="717"/>
      <c r="BT240" s="717"/>
      <c r="BU240" s="717"/>
      <c r="BV240" s="717"/>
      <c r="BW240" s="717"/>
      <c r="BX240" s="717"/>
      <c r="BY240" s="717"/>
      <c r="BZ240" s="717"/>
      <c r="CA240" s="717"/>
      <c r="CB240" s="717"/>
      <c r="CC240" s="717"/>
      <c r="CD240" s="717"/>
      <c r="CE240" s="717"/>
      <c r="CF240" s="717"/>
      <c r="CG240" s="717"/>
      <c r="CH240" s="717"/>
      <c r="CI240" s="717"/>
      <c r="CJ240" s="717"/>
      <c r="CK240" s="717"/>
      <c r="CL240" s="717"/>
      <c r="CM240" s="717"/>
      <c r="CN240" s="717"/>
      <c r="CO240" s="717"/>
      <c r="CP240" s="717"/>
      <c r="CQ240" s="717"/>
      <c r="CR240" s="717"/>
      <c r="CS240" s="717"/>
      <c r="CT240" s="717"/>
      <c r="CU240" s="717"/>
      <c r="CV240" s="717"/>
      <c r="CW240" s="717"/>
      <c r="CX240" s="717"/>
      <c r="CY240" s="717"/>
      <c r="CZ240" s="717"/>
      <c r="DA240" s="717"/>
      <c r="DB240" s="717"/>
      <c r="DC240" s="717"/>
      <c r="DD240" s="717"/>
      <c r="DE240" s="717"/>
      <c r="DF240" s="717"/>
      <c r="DG240" s="717"/>
      <c r="DH240" s="717"/>
      <c r="DI240" s="717"/>
      <c r="DJ240" s="717"/>
      <c r="DK240" s="717"/>
      <c r="DL240" s="717"/>
      <c r="DM240" s="717"/>
      <c r="DO240" s="731"/>
      <c r="DP240" s="731"/>
    </row>
    <row r="241" spans="54:120">
      <c r="BB241" s="717"/>
      <c r="BC241" s="995"/>
      <c r="BD241" s="717"/>
      <c r="BE241" s="717"/>
      <c r="BF241" s="717"/>
      <c r="BG241" s="717"/>
      <c r="BH241" s="717"/>
      <c r="BI241" s="717"/>
      <c r="BJ241" s="717"/>
      <c r="BK241" s="717"/>
      <c r="BL241" s="717"/>
      <c r="BM241" s="717"/>
      <c r="BN241" s="717"/>
      <c r="BO241" s="717"/>
      <c r="BP241" s="717"/>
      <c r="BQ241" s="717"/>
      <c r="BR241" s="717"/>
      <c r="BS241" s="717"/>
      <c r="BT241" s="717"/>
      <c r="BU241" s="717"/>
      <c r="BV241" s="717"/>
      <c r="BW241" s="717"/>
      <c r="BX241" s="717"/>
      <c r="BY241" s="717"/>
      <c r="BZ241" s="717"/>
      <c r="CA241" s="717"/>
      <c r="CB241" s="717"/>
      <c r="CC241" s="717"/>
      <c r="CD241" s="717"/>
      <c r="CE241" s="717"/>
      <c r="CF241" s="717"/>
      <c r="CG241" s="717"/>
      <c r="CH241" s="717"/>
      <c r="CI241" s="717"/>
      <c r="CJ241" s="717"/>
      <c r="CK241" s="717"/>
      <c r="CL241" s="717"/>
      <c r="CM241" s="717"/>
      <c r="CN241" s="717"/>
      <c r="CO241" s="717"/>
      <c r="CP241" s="717"/>
      <c r="CQ241" s="717"/>
      <c r="CR241" s="717"/>
      <c r="CS241" s="717"/>
      <c r="CT241" s="717"/>
      <c r="CU241" s="717"/>
      <c r="CV241" s="717"/>
      <c r="CW241" s="717"/>
      <c r="CX241" s="717"/>
      <c r="CY241" s="717"/>
      <c r="CZ241" s="717"/>
      <c r="DA241" s="717"/>
      <c r="DB241" s="717"/>
      <c r="DC241" s="717"/>
      <c r="DD241" s="717"/>
      <c r="DE241" s="717"/>
      <c r="DF241" s="717"/>
      <c r="DG241" s="717"/>
      <c r="DH241" s="717"/>
      <c r="DI241" s="717"/>
      <c r="DJ241" s="717"/>
      <c r="DK241" s="717"/>
      <c r="DL241" s="717"/>
      <c r="DM241" s="717"/>
      <c r="DO241" s="731"/>
      <c r="DP241" s="731"/>
    </row>
    <row r="242" spans="54:120">
      <c r="BB242" s="717"/>
      <c r="BC242" s="995"/>
      <c r="BD242" s="717"/>
      <c r="BE242" s="717"/>
      <c r="BF242" s="717"/>
      <c r="BG242" s="717"/>
      <c r="BH242" s="717"/>
      <c r="BI242" s="717"/>
      <c r="BJ242" s="717"/>
      <c r="BK242" s="717"/>
      <c r="BL242" s="717"/>
      <c r="BM242" s="717"/>
      <c r="BN242" s="717"/>
      <c r="BO242" s="717"/>
      <c r="BP242" s="717"/>
      <c r="BQ242" s="717"/>
      <c r="BR242" s="717"/>
      <c r="BS242" s="717"/>
      <c r="BT242" s="717"/>
      <c r="BU242" s="717"/>
      <c r="BV242" s="717"/>
      <c r="BW242" s="717"/>
      <c r="BX242" s="717"/>
      <c r="BY242" s="717"/>
      <c r="BZ242" s="717"/>
      <c r="CA242" s="717"/>
      <c r="CB242" s="717"/>
      <c r="CC242" s="717"/>
      <c r="CD242" s="717"/>
      <c r="CE242" s="717"/>
      <c r="CF242" s="717"/>
      <c r="CG242" s="717"/>
      <c r="CH242" s="717"/>
      <c r="CI242" s="717"/>
      <c r="CJ242" s="717"/>
      <c r="CK242" s="717"/>
      <c r="CL242" s="717"/>
      <c r="CM242" s="717"/>
      <c r="CN242" s="717"/>
      <c r="CO242" s="717"/>
      <c r="CP242" s="717"/>
      <c r="CQ242" s="717"/>
      <c r="CR242" s="717"/>
      <c r="CS242" s="717"/>
      <c r="CT242" s="717"/>
      <c r="CU242" s="717"/>
      <c r="CV242" s="717"/>
      <c r="CW242" s="717"/>
      <c r="CX242" s="717"/>
      <c r="CY242" s="717"/>
      <c r="CZ242" s="717"/>
      <c r="DA242" s="717"/>
      <c r="DB242" s="717"/>
      <c r="DC242" s="717"/>
      <c r="DD242" s="717"/>
      <c r="DE242" s="717"/>
      <c r="DF242" s="717"/>
      <c r="DG242" s="717"/>
      <c r="DH242" s="717"/>
      <c r="DI242" s="717"/>
      <c r="DJ242" s="717"/>
      <c r="DK242" s="717"/>
      <c r="DL242" s="717"/>
      <c r="DM242" s="717"/>
      <c r="DO242" s="731"/>
      <c r="DP242" s="731"/>
    </row>
    <row r="243" spans="54:120">
      <c r="BB243" s="717"/>
      <c r="BC243" s="995"/>
      <c r="BD243" s="717"/>
      <c r="BE243" s="717"/>
      <c r="BF243" s="717"/>
      <c r="BG243" s="717"/>
      <c r="BH243" s="717"/>
      <c r="BI243" s="717"/>
      <c r="BJ243" s="717"/>
      <c r="BK243" s="717"/>
      <c r="BL243" s="717"/>
      <c r="BM243" s="717"/>
      <c r="BN243" s="717"/>
      <c r="BO243" s="717"/>
      <c r="BP243" s="717"/>
      <c r="BQ243" s="717"/>
      <c r="BR243" s="717"/>
      <c r="BS243" s="717"/>
      <c r="BT243" s="717"/>
      <c r="BU243" s="717"/>
      <c r="BV243" s="717"/>
      <c r="BW243" s="717"/>
      <c r="BX243" s="717"/>
      <c r="BY243" s="717"/>
      <c r="BZ243" s="717"/>
      <c r="CA243" s="717"/>
      <c r="CB243" s="717"/>
      <c r="CC243" s="717"/>
      <c r="CD243" s="717"/>
      <c r="CE243" s="717"/>
      <c r="CF243" s="717"/>
      <c r="CG243" s="717"/>
      <c r="CH243" s="717"/>
      <c r="CI243" s="717"/>
      <c r="CJ243" s="717"/>
      <c r="CK243" s="717"/>
      <c r="CL243" s="717"/>
      <c r="CM243" s="717"/>
      <c r="CN243" s="717"/>
      <c r="CO243" s="717"/>
      <c r="CP243" s="717"/>
      <c r="CQ243" s="717"/>
      <c r="CR243" s="717"/>
      <c r="CS243" s="717"/>
      <c r="CT243" s="717"/>
      <c r="CU243" s="717"/>
      <c r="CV243" s="717"/>
      <c r="CW243" s="717"/>
      <c r="CX243" s="717"/>
      <c r="CY243" s="717"/>
      <c r="CZ243" s="717"/>
      <c r="DA243" s="717"/>
      <c r="DB243" s="717"/>
      <c r="DC243" s="717"/>
      <c r="DD243" s="717"/>
      <c r="DE243" s="717"/>
      <c r="DF243" s="717"/>
      <c r="DG243" s="717"/>
      <c r="DH243" s="717"/>
      <c r="DI243" s="717"/>
      <c r="DJ243" s="717"/>
      <c r="DK243" s="717"/>
      <c r="DL243" s="717"/>
      <c r="DM243" s="717"/>
      <c r="DO243" s="731"/>
      <c r="DP243" s="731"/>
    </row>
    <row r="244" spans="54:120">
      <c r="BB244" s="717"/>
      <c r="BC244" s="995"/>
      <c r="BD244" s="717"/>
      <c r="BE244" s="717"/>
      <c r="BF244" s="717"/>
      <c r="BG244" s="717"/>
      <c r="BH244" s="717"/>
      <c r="BI244" s="717"/>
      <c r="BJ244" s="717"/>
      <c r="BK244" s="717"/>
      <c r="BL244" s="717"/>
      <c r="BM244" s="717"/>
      <c r="BN244" s="717"/>
      <c r="BO244" s="717"/>
      <c r="BP244" s="717"/>
      <c r="BQ244" s="717"/>
      <c r="BR244" s="717"/>
      <c r="BS244" s="717"/>
      <c r="BT244" s="717"/>
      <c r="BU244" s="717"/>
      <c r="BV244" s="717"/>
      <c r="BW244" s="717"/>
      <c r="BX244" s="717"/>
      <c r="BY244" s="717"/>
      <c r="BZ244" s="717"/>
      <c r="CA244" s="717"/>
      <c r="CB244" s="717"/>
      <c r="CC244" s="717"/>
      <c r="CD244" s="717"/>
      <c r="CE244" s="717"/>
      <c r="CF244" s="717"/>
      <c r="CG244" s="717"/>
      <c r="CH244" s="717"/>
      <c r="CI244" s="717"/>
      <c r="CJ244" s="717"/>
      <c r="CK244" s="717"/>
      <c r="CL244" s="717"/>
      <c r="CM244" s="717"/>
      <c r="CN244" s="717"/>
      <c r="CO244" s="717"/>
      <c r="CP244" s="717"/>
      <c r="CQ244" s="717"/>
      <c r="CR244" s="717"/>
      <c r="CS244" s="717"/>
      <c r="CT244" s="717"/>
      <c r="CU244" s="717"/>
      <c r="CV244" s="717"/>
      <c r="CW244" s="717"/>
      <c r="CX244" s="717"/>
      <c r="CY244" s="717"/>
      <c r="CZ244" s="717"/>
      <c r="DA244" s="717"/>
      <c r="DB244" s="717"/>
      <c r="DC244" s="717"/>
      <c r="DD244" s="717"/>
      <c r="DE244" s="717"/>
      <c r="DF244" s="717"/>
      <c r="DG244" s="717"/>
      <c r="DH244" s="717"/>
      <c r="DI244" s="717"/>
      <c r="DJ244" s="717"/>
      <c r="DK244" s="717"/>
      <c r="DL244" s="717"/>
      <c r="DM244" s="717"/>
      <c r="DO244" s="731"/>
      <c r="DP244" s="731"/>
    </row>
    <row r="245" spans="54:120">
      <c r="BB245" s="717"/>
      <c r="BC245" s="995"/>
      <c r="BD245" s="717"/>
      <c r="BE245" s="717"/>
      <c r="BF245" s="717"/>
      <c r="BG245" s="717"/>
      <c r="BH245" s="717"/>
      <c r="BI245" s="717"/>
      <c r="BJ245" s="717"/>
      <c r="BK245" s="717"/>
      <c r="BL245" s="717"/>
      <c r="BM245" s="717"/>
      <c r="BN245" s="717"/>
      <c r="BO245" s="717"/>
      <c r="BP245" s="717"/>
      <c r="BQ245" s="717"/>
      <c r="BR245" s="717"/>
      <c r="BS245" s="717"/>
      <c r="BT245" s="717"/>
      <c r="BU245" s="717"/>
      <c r="BV245" s="717"/>
      <c r="BW245" s="717"/>
      <c r="BX245" s="717"/>
      <c r="BY245" s="717"/>
      <c r="BZ245" s="717"/>
      <c r="CA245" s="717"/>
      <c r="CB245" s="717"/>
      <c r="CC245" s="717"/>
      <c r="CD245" s="717"/>
      <c r="CE245" s="717"/>
      <c r="CF245" s="717"/>
      <c r="CG245" s="717"/>
      <c r="CH245" s="717"/>
      <c r="CI245" s="717"/>
      <c r="CJ245" s="717"/>
      <c r="CK245" s="717"/>
      <c r="CL245" s="717"/>
      <c r="CM245" s="717"/>
      <c r="CN245" s="717"/>
      <c r="CO245" s="717"/>
      <c r="CP245" s="717"/>
      <c r="CQ245" s="717"/>
      <c r="CR245" s="717"/>
      <c r="CS245" s="717"/>
      <c r="CT245" s="717"/>
      <c r="CU245" s="717"/>
      <c r="CV245" s="717"/>
      <c r="CW245" s="717"/>
      <c r="CX245" s="717"/>
      <c r="CY245" s="717"/>
      <c r="CZ245" s="717"/>
      <c r="DA245" s="717"/>
      <c r="DB245" s="717"/>
      <c r="DC245" s="717"/>
      <c r="DD245" s="717"/>
      <c r="DE245" s="717"/>
      <c r="DF245" s="717"/>
      <c r="DG245" s="717"/>
      <c r="DH245" s="717"/>
      <c r="DI245" s="717"/>
      <c r="DJ245" s="717"/>
      <c r="DK245" s="717"/>
      <c r="DL245" s="717"/>
      <c r="DM245" s="717"/>
      <c r="DO245" s="731"/>
      <c r="DP245" s="731"/>
    </row>
    <row r="246" spans="54:120">
      <c r="BB246" s="717"/>
      <c r="BC246" s="995"/>
      <c r="BD246" s="717"/>
      <c r="BE246" s="717"/>
      <c r="BF246" s="717"/>
      <c r="BG246" s="717"/>
      <c r="BH246" s="717"/>
      <c r="BI246" s="717"/>
      <c r="BJ246" s="717"/>
      <c r="BK246" s="717"/>
      <c r="BL246" s="717"/>
      <c r="BM246" s="717"/>
      <c r="BN246" s="717"/>
      <c r="BO246" s="717"/>
      <c r="BP246" s="717"/>
      <c r="BQ246" s="717"/>
      <c r="BR246" s="717"/>
      <c r="BS246" s="717"/>
      <c r="BT246" s="717"/>
      <c r="BU246" s="717"/>
      <c r="BV246" s="717"/>
      <c r="BW246" s="717"/>
      <c r="BX246" s="717"/>
      <c r="BY246" s="717"/>
      <c r="BZ246" s="717"/>
      <c r="CA246" s="717"/>
      <c r="CB246" s="717"/>
      <c r="CC246" s="717"/>
      <c r="CD246" s="717"/>
      <c r="CE246" s="717"/>
      <c r="CF246" s="717"/>
      <c r="CG246" s="717"/>
      <c r="CH246" s="717"/>
      <c r="CI246" s="717"/>
      <c r="CJ246" s="717"/>
      <c r="CK246" s="717"/>
      <c r="CL246" s="717"/>
      <c r="CM246" s="717"/>
      <c r="CN246" s="717"/>
      <c r="CO246" s="717"/>
      <c r="CP246" s="717"/>
      <c r="CQ246" s="717"/>
      <c r="CR246" s="717"/>
      <c r="CS246" s="717"/>
      <c r="CT246" s="717"/>
      <c r="CU246" s="717"/>
      <c r="CV246" s="717"/>
      <c r="CW246" s="717"/>
      <c r="CX246" s="717"/>
      <c r="CY246" s="717"/>
      <c r="CZ246" s="717"/>
      <c r="DA246" s="717"/>
      <c r="DB246" s="717"/>
      <c r="DC246" s="717"/>
      <c r="DD246" s="717"/>
      <c r="DE246" s="717"/>
      <c r="DF246" s="717"/>
      <c r="DG246" s="717"/>
      <c r="DH246" s="717"/>
      <c r="DI246" s="717"/>
      <c r="DJ246" s="717"/>
      <c r="DK246" s="717"/>
      <c r="DL246" s="717"/>
      <c r="DM246" s="717"/>
      <c r="DO246" s="731"/>
      <c r="DP246" s="731"/>
    </row>
    <row r="247" spans="54:120">
      <c r="BB247" s="717"/>
      <c r="BC247" s="995"/>
      <c r="BD247" s="717"/>
      <c r="BE247" s="717"/>
      <c r="BF247" s="717"/>
      <c r="BG247" s="717"/>
      <c r="BH247" s="717"/>
      <c r="BI247" s="717"/>
      <c r="BJ247" s="717"/>
      <c r="BK247" s="717"/>
      <c r="BL247" s="717"/>
      <c r="BM247" s="717"/>
      <c r="BN247" s="717"/>
      <c r="BO247" s="717"/>
      <c r="BP247" s="717"/>
      <c r="BQ247" s="717"/>
      <c r="BR247" s="717"/>
      <c r="BS247" s="717"/>
      <c r="BT247" s="717"/>
      <c r="BU247" s="717"/>
      <c r="BV247" s="717"/>
      <c r="BW247" s="717"/>
      <c r="BX247" s="717"/>
      <c r="BY247" s="717"/>
      <c r="BZ247" s="717"/>
      <c r="CA247" s="717"/>
      <c r="CB247" s="717"/>
      <c r="CC247" s="717"/>
      <c r="CD247" s="717"/>
      <c r="CE247" s="717"/>
      <c r="CF247" s="717"/>
      <c r="CG247" s="717"/>
      <c r="CH247" s="717"/>
      <c r="CI247" s="717"/>
      <c r="CJ247" s="717"/>
      <c r="CK247" s="717"/>
      <c r="CL247" s="717"/>
      <c r="CM247" s="717"/>
      <c r="CN247" s="717"/>
      <c r="CO247" s="717"/>
      <c r="CP247" s="717"/>
      <c r="CQ247" s="717"/>
      <c r="CR247" s="717"/>
      <c r="CS247" s="717"/>
      <c r="CT247" s="717"/>
      <c r="CU247" s="717"/>
      <c r="CV247" s="717"/>
      <c r="CW247" s="717"/>
      <c r="CX247" s="717"/>
      <c r="CY247" s="717"/>
      <c r="CZ247" s="717"/>
      <c r="DA247" s="717"/>
      <c r="DB247" s="717"/>
      <c r="DC247" s="717"/>
      <c r="DD247" s="717"/>
      <c r="DE247" s="717"/>
      <c r="DF247" s="717"/>
      <c r="DG247" s="717"/>
      <c r="DH247" s="717"/>
      <c r="DI247" s="717"/>
      <c r="DJ247" s="717"/>
      <c r="DK247" s="717"/>
      <c r="DL247" s="717"/>
      <c r="DM247" s="717"/>
      <c r="DO247" s="731"/>
      <c r="DP247" s="731"/>
    </row>
    <row r="248" spans="54:120">
      <c r="BB248" s="717"/>
      <c r="BC248" s="995"/>
      <c r="BD248" s="717"/>
      <c r="BE248" s="717"/>
      <c r="BF248" s="717"/>
      <c r="BG248" s="717"/>
      <c r="BH248" s="717"/>
      <c r="BI248" s="717"/>
      <c r="BJ248" s="717"/>
      <c r="BK248" s="717"/>
      <c r="BL248" s="717"/>
      <c r="BM248" s="717"/>
      <c r="BN248" s="717"/>
      <c r="BO248" s="717"/>
      <c r="BP248" s="717"/>
      <c r="BQ248" s="717"/>
      <c r="BR248" s="717"/>
      <c r="BS248" s="717"/>
      <c r="BT248" s="717"/>
      <c r="BU248" s="717"/>
      <c r="BV248" s="717"/>
      <c r="BW248" s="717"/>
      <c r="BX248" s="717"/>
      <c r="BY248" s="717"/>
      <c r="BZ248" s="717"/>
      <c r="CA248" s="717"/>
      <c r="CB248" s="717"/>
      <c r="CC248" s="717"/>
      <c r="CD248" s="717"/>
      <c r="CE248" s="717"/>
      <c r="CF248" s="717"/>
      <c r="CG248" s="717"/>
      <c r="CH248" s="717"/>
      <c r="CI248" s="717"/>
      <c r="CJ248" s="717"/>
      <c r="CK248" s="717"/>
      <c r="CL248" s="717"/>
      <c r="CM248" s="717"/>
      <c r="CN248" s="717"/>
      <c r="CO248" s="717"/>
      <c r="CP248" s="717"/>
      <c r="CQ248" s="717"/>
      <c r="CR248" s="717"/>
      <c r="CS248" s="717"/>
      <c r="CT248" s="717"/>
      <c r="CU248" s="717"/>
      <c r="CV248" s="717"/>
      <c r="CW248" s="717"/>
      <c r="CX248" s="717"/>
      <c r="CY248" s="717"/>
      <c r="CZ248" s="717"/>
      <c r="DA248" s="717"/>
      <c r="DB248" s="717"/>
      <c r="DC248" s="717"/>
      <c r="DD248" s="717"/>
      <c r="DE248" s="717"/>
      <c r="DF248" s="717"/>
      <c r="DG248" s="717"/>
      <c r="DH248" s="717"/>
      <c r="DI248" s="717"/>
      <c r="DJ248" s="717"/>
      <c r="DK248" s="717"/>
      <c r="DL248" s="717"/>
      <c r="DM248" s="717"/>
      <c r="DO248" s="731"/>
      <c r="DP248" s="731"/>
    </row>
    <row r="249" spans="54:120">
      <c r="BB249" s="717"/>
      <c r="BC249" s="995"/>
      <c r="BD249" s="717"/>
      <c r="BE249" s="717"/>
      <c r="BF249" s="717"/>
      <c r="BG249" s="717"/>
      <c r="BH249" s="717"/>
      <c r="BI249" s="717"/>
      <c r="BJ249" s="717"/>
      <c r="BK249" s="717"/>
      <c r="BL249" s="717"/>
      <c r="BM249" s="717"/>
      <c r="BN249" s="717"/>
      <c r="BO249" s="717"/>
      <c r="BP249" s="717"/>
      <c r="BQ249" s="717"/>
      <c r="BR249" s="717"/>
      <c r="BS249" s="717"/>
      <c r="BT249" s="717"/>
      <c r="BU249" s="717"/>
      <c r="BV249" s="717"/>
      <c r="BW249" s="717"/>
      <c r="BX249" s="717"/>
      <c r="BY249" s="717"/>
      <c r="BZ249" s="717"/>
      <c r="CA249" s="717"/>
      <c r="CB249" s="717"/>
      <c r="CC249" s="717"/>
      <c r="CD249" s="717"/>
      <c r="CE249" s="717"/>
      <c r="CF249" s="717"/>
      <c r="CG249" s="717"/>
      <c r="CH249" s="717"/>
      <c r="CI249" s="717"/>
      <c r="CJ249" s="717"/>
      <c r="CK249" s="717"/>
      <c r="CL249" s="717"/>
      <c r="CM249" s="717"/>
      <c r="CN249" s="717"/>
      <c r="CO249" s="717"/>
      <c r="CP249" s="717"/>
      <c r="CQ249" s="717"/>
      <c r="CR249" s="717"/>
      <c r="CS249" s="717"/>
      <c r="CT249" s="717"/>
      <c r="CU249" s="717"/>
      <c r="CV249" s="717"/>
      <c r="CW249" s="717"/>
      <c r="CX249" s="717"/>
      <c r="CY249" s="717"/>
      <c r="CZ249" s="717"/>
      <c r="DA249" s="717"/>
      <c r="DB249" s="717"/>
      <c r="DC249" s="717"/>
      <c r="DD249" s="717"/>
      <c r="DE249" s="717"/>
      <c r="DF249" s="717"/>
      <c r="DG249" s="717"/>
      <c r="DH249" s="717"/>
      <c r="DI249" s="717"/>
      <c r="DJ249" s="717"/>
      <c r="DK249" s="717"/>
      <c r="DL249" s="717"/>
      <c r="DM249" s="717"/>
      <c r="DO249" s="731"/>
      <c r="DP249" s="731"/>
    </row>
    <row r="250" spans="54:120">
      <c r="BB250" s="717"/>
      <c r="BC250" s="995"/>
      <c r="BD250" s="717"/>
      <c r="BE250" s="717"/>
      <c r="BF250" s="717"/>
      <c r="BG250" s="717"/>
      <c r="BH250" s="717"/>
      <c r="BI250" s="717"/>
      <c r="BJ250" s="717"/>
      <c r="BK250" s="717"/>
      <c r="BL250" s="717"/>
      <c r="BM250" s="717"/>
      <c r="BN250" s="717"/>
      <c r="BO250" s="717"/>
      <c r="BP250" s="717"/>
      <c r="BQ250" s="717"/>
      <c r="BR250" s="717"/>
      <c r="BS250" s="717"/>
      <c r="BT250" s="717"/>
      <c r="BU250" s="717"/>
      <c r="BV250" s="717"/>
      <c r="BW250" s="717"/>
      <c r="BX250" s="717"/>
      <c r="BY250" s="717"/>
      <c r="BZ250" s="717"/>
      <c r="CA250" s="717"/>
      <c r="CB250" s="717"/>
      <c r="CC250" s="717"/>
      <c r="CD250" s="717"/>
      <c r="CE250" s="717"/>
      <c r="CF250" s="717"/>
      <c r="CG250" s="717"/>
      <c r="CH250" s="717"/>
      <c r="CI250" s="717"/>
      <c r="CJ250" s="717"/>
      <c r="CK250" s="717"/>
      <c r="CL250" s="717"/>
      <c r="CM250" s="717"/>
      <c r="CN250" s="717"/>
      <c r="CO250" s="717"/>
      <c r="CP250" s="717"/>
      <c r="CQ250" s="717"/>
      <c r="CR250" s="717"/>
      <c r="CS250" s="717"/>
      <c r="CT250" s="717"/>
      <c r="CU250" s="717"/>
      <c r="CV250" s="717"/>
      <c r="CW250" s="717"/>
      <c r="CX250" s="717"/>
      <c r="CY250" s="717"/>
      <c r="CZ250" s="717"/>
      <c r="DA250" s="717"/>
      <c r="DB250" s="717"/>
      <c r="DC250" s="717"/>
      <c r="DD250" s="717"/>
      <c r="DE250" s="717"/>
      <c r="DF250" s="717"/>
      <c r="DG250" s="717"/>
      <c r="DH250" s="717"/>
      <c r="DI250" s="717"/>
      <c r="DJ250" s="717"/>
      <c r="DK250" s="717"/>
      <c r="DL250" s="717"/>
      <c r="DM250" s="717"/>
      <c r="DO250" s="731"/>
      <c r="DP250" s="731"/>
    </row>
    <row r="251" spans="54:120">
      <c r="BB251" s="717"/>
      <c r="BC251" s="995"/>
      <c r="BD251" s="717"/>
      <c r="BE251" s="717"/>
      <c r="BF251" s="717"/>
      <c r="BG251" s="717"/>
      <c r="BH251" s="717"/>
      <c r="BI251" s="717"/>
      <c r="BJ251" s="717"/>
      <c r="BK251" s="717"/>
      <c r="BL251" s="717"/>
      <c r="BM251" s="717"/>
      <c r="BN251" s="717"/>
      <c r="BO251" s="717"/>
      <c r="BP251" s="717"/>
      <c r="BQ251" s="717"/>
      <c r="BR251" s="717"/>
      <c r="BS251" s="717"/>
      <c r="BT251" s="717"/>
      <c r="BU251" s="717"/>
      <c r="BV251" s="717"/>
      <c r="BW251" s="717"/>
      <c r="BX251" s="717"/>
      <c r="BY251" s="717"/>
      <c r="BZ251" s="717"/>
      <c r="CA251" s="717"/>
      <c r="CB251" s="717"/>
      <c r="CC251" s="717"/>
      <c r="CD251" s="717"/>
      <c r="CE251" s="717"/>
      <c r="CF251" s="717"/>
      <c r="CG251" s="717"/>
      <c r="CH251" s="717"/>
      <c r="CI251" s="717"/>
      <c r="CJ251" s="717"/>
      <c r="CK251" s="717"/>
      <c r="CL251" s="717"/>
      <c r="CM251" s="717"/>
      <c r="CN251" s="717"/>
      <c r="CO251" s="717"/>
      <c r="CP251" s="717"/>
      <c r="CQ251" s="717"/>
      <c r="CR251" s="717"/>
      <c r="CS251" s="717"/>
      <c r="CT251" s="717"/>
      <c r="CU251" s="717"/>
      <c r="CV251" s="717"/>
      <c r="CW251" s="717"/>
      <c r="CX251" s="717"/>
      <c r="CY251" s="717"/>
      <c r="CZ251" s="717"/>
      <c r="DA251" s="717"/>
      <c r="DB251" s="717"/>
      <c r="DC251" s="717"/>
      <c r="DD251" s="717"/>
      <c r="DE251" s="717"/>
      <c r="DF251" s="717"/>
      <c r="DG251" s="717"/>
      <c r="DH251" s="717"/>
      <c r="DI251" s="717"/>
      <c r="DJ251" s="717"/>
      <c r="DK251" s="717"/>
      <c r="DL251" s="717"/>
      <c r="DM251" s="717"/>
      <c r="DO251" s="731"/>
      <c r="DP251" s="731"/>
    </row>
    <row r="252" spans="54:120">
      <c r="BB252" s="717"/>
      <c r="BC252" s="995"/>
      <c r="BD252" s="717"/>
      <c r="BE252" s="717"/>
      <c r="BF252" s="717"/>
      <c r="BG252" s="717"/>
      <c r="BH252" s="717"/>
      <c r="BI252" s="717"/>
      <c r="BJ252" s="717"/>
      <c r="BK252" s="717"/>
      <c r="BL252" s="717"/>
      <c r="BM252" s="717"/>
      <c r="BN252" s="717"/>
      <c r="BO252" s="717"/>
      <c r="BP252" s="717"/>
      <c r="BQ252" s="717"/>
      <c r="BR252" s="717"/>
      <c r="BS252" s="717"/>
      <c r="BT252" s="717"/>
      <c r="BU252" s="717"/>
      <c r="BV252" s="717"/>
      <c r="BW252" s="717"/>
      <c r="BX252" s="717"/>
      <c r="BY252" s="717"/>
      <c r="BZ252" s="717"/>
      <c r="CA252" s="717"/>
      <c r="CB252" s="717"/>
      <c r="CC252" s="717"/>
      <c r="CD252" s="717"/>
      <c r="CE252" s="717"/>
      <c r="CF252" s="717"/>
      <c r="CG252" s="717"/>
      <c r="CH252" s="717"/>
      <c r="CI252" s="717"/>
      <c r="CJ252" s="717"/>
      <c r="CK252" s="717"/>
      <c r="CL252" s="717"/>
      <c r="CM252" s="717"/>
      <c r="CN252" s="717"/>
      <c r="CO252" s="717"/>
      <c r="CP252" s="717"/>
      <c r="CQ252" s="717"/>
      <c r="CR252" s="717"/>
      <c r="CS252" s="717"/>
      <c r="CT252" s="717"/>
      <c r="CU252" s="717"/>
      <c r="CV252" s="717"/>
      <c r="CW252" s="717"/>
      <c r="CX252" s="717"/>
      <c r="CY252" s="717"/>
      <c r="CZ252" s="717"/>
      <c r="DA252" s="717"/>
      <c r="DB252" s="717"/>
      <c r="DC252" s="717"/>
      <c r="DD252" s="717"/>
      <c r="DE252" s="717"/>
      <c r="DF252" s="717"/>
      <c r="DG252" s="717"/>
      <c r="DH252" s="717"/>
      <c r="DI252" s="717"/>
      <c r="DJ252" s="717"/>
      <c r="DK252" s="717"/>
      <c r="DL252" s="717"/>
      <c r="DM252" s="717"/>
      <c r="DO252" s="731"/>
      <c r="DP252" s="731"/>
    </row>
    <row r="253" spans="54:120">
      <c r="BB253" s="717"/>
      <c r="BC253" s="995"/>
      <c r="BD253" s="717"/>
      <c r="BE253" s="717"/>
      <c r="BF253" s="717"/>
      <c r="BG253" s="717"/>
      <c r="BH253" s="717"/>
      <c r="BI253" s="717"/>
      <c r="BJ253" s="717"/>
      <c r="BK253" s="717"/>
      <c r="BL253" s="717"/>
      <c r="BM253" s="717"/>
      <c r="BN253" s="717"/>
      <c r="BO253" s="717"/>
      <c r="BP253" s="717"/>
      <c r="BQ253" s="717"/>
      <c r="BR253" s="717"/>
      <c r="BS253" s="717"/>
      <c r="BT253" s="717"/>
      <c r="BU253" s="717"/>
      <c r="BV253" s="717"/>
      <c r="BW253" s="717"/>
      <c r="BX253" s="717"/>
      <c r="BY253" s="717"/>
      <c r="BZ253" s="717"/>
      <c r="CA253" s="717"/>
      <c r="CB253" s="717"/>
      <c r="CC253" s="717"/>
      <c r="CD253" s="717"/>
      <c r="CE253" s="717"/>
      <c r="CF253" s="717"/>
      <c r="CG253" s="717"/>
      <c r="CH253" s="717"/>
      <c r="CI253" s="717"/>
      <c r="CJ253" s="717"/>
      <c r="CK253" s="717"/>
      <c r="CL253" s="717"/>
      <c r="CM253" s="717"/>
      <c r="CN253" s="717"/>
      <c r="CO253" s="717"/>
      <c r="CP253" s="717"/>
      <c r="CQ253" s="717"/>
      <c r="CR253" s="717"/>
      <c r="CS253" s="717"/>
      <c r="CT253" s="717"/>
      <c r="CU253" s="717"/>
      <c r="CV253" s="717"/>
      <c r="CW253" s="717"/>
      <c r="CX253" s="717"/>
      <c r="CY253" s="717"/>
      <c r="CZ253" s="717"/>
      <c r="DA253" s="717"/>
      <c r="DB253" s="717"/>
      <c r="DC253" s="717"/>
      <c r="DD253" s="717"/>
      <c r="DE253" s="717"/>
      <c r="DF253" s="717"/>
      <c r="DG253" s="717"/>
      <c r="DH253" s="717"/>
      <c r="DI253" s="717"/>
      <c r="DJ253" s="717"/>
      <c r="DK253" s="717"/>
      <c r="DL253" s="717"/>
      <c r="DM253" s="717"/>
      <c r="DO253" s="731"/>
      <c r="DP253" s="731"/>
    </row>
    <row r="254" spans="54:120">
      <c r="BB254" s="717"/>
      <c r="BC254" s="995"/>
      <c r="BD254" s="717"/>
      <c r="BE254" s="717"/>
      <c r="BF254" s="717"/>
      <c r="BG254" s="717"/>
      <c r="BH254" s="717"/>
      <c r="BI254" s="717"/>
      <c r="BJ254" s="717"/>
      <c r="BK254" s="717"/>
      <c r="BL254" s="717"/>
      <c r="BM254" s="717"/>
      <c r="BN254" s="717"/>
      <c r="BO254" s="717"/>
      <c r="BP254" s="717"/>
      <c r="BQ254" s="717"/>
      <c r="BR254" s="717"/>
      <c r="BS254" s="717"/>
      <c r="BT254" s="717"/>
      <c r="BU254" s="717"/>
      <c r="BV254" s="717"/>
      <c r="BW254" s="717"/>
      <c r="BX254" s="717"/>
      <c r="BY254" s="717"/>
      <c r="BZ254" s="717"/>
      <c r="CA254" s="717"/>
      <c r="CB254" s="717"/>
      <c r="CC254" s="717"/>
      <c r="CD254" s="717"/>
      <c r="CE254" s="717"/>
      <c r="CF254" s="717"/>
      <c r="CG254" s="717"/>
      <c r="CH254" s="717"/>
      <c r="CI254" s="717"/>
      <c r="CJ254" s="717"/>
      <c r="CK254" s="717"/>
      <c r="CL254" s="717"/>
      <c r="CM254" s="717"/>
      <c r="CN254" s="717"/>
      <c r="CO254" s="717"/>
      <c r="CP254" s="717"/>
      <c r="CQ254" s="717"/>
      <c r="CR254" s="717"/>
      <c r="CS254" s="717"/>
      <c r="CT254" s="717"/>
      <c r="CU254" s="717"/>
      <c r="CV254" s="717"/>
      <c r="CW254" s="717"/>
      <c r="CX254" s="717"/>
      <c r="CY254" s="717"/>
      <c r="CZ254" s="717"/>
      <c r="DA254" s="717"/>
      <c r="DB254" s="717"/>
      <c r="DC254" s="717"/>
      <c r="DD254" s="717"/>
      <c r="DE254" s="717"/>
      <c r="DF254" s="717"/>
      <c r="DG254" s="717"/>
      <c r="DH254" s="717"/>
      <c r="DI254" s="717"/>
      <c r="DJ254" s="717"/>
      <c r="DK254" s="717"/>
      <c r="DL254" s="717"/>
      <c r="DM254" s="717"/>
      <c r="DO254" s="731"/>
      <c r="DP254" s="731"/>
    </row>
    <row r="255" spans="54:120">
      <c r="BB255" s="717"/>
      <c r="BC255" s="995"/>
      <c r="BD255" s="717"/>
      <c r="BE255" s="717"/>
      <c r="BF255" s="717"/>
      <c r="BG255" s="717"/>
      <c r="BH255" s="717"/>
      <c r="BI255" s="717"/>
      <c r="BJ255" s="717"/>
      <c r="BK255" s="717"/>
      <c r="BL255" s="717"/>
      <c r="BM255" s="717"/>
      <c r="BN255" s="717"/>
      <c r="BO255" s="717"/>
      <c r="BP255" s="717"/>
      <c r="BQ255" s="717"/>
      <c r="BR255" s="717"/>
      <c r="BS255" s="717"/>
      <c r="BT255" s="717"/>
      <c r="BU255" s="717"/>
      <c r="BV255" s="717"/>
      <c r="BW255" s="717"/>
      <c r="BX255" s="717"/>
      <c r="BY255" s="717"/>
      <c r="BZ255" s="717"/>
      <c r="CA255" s="717"/>
      <c r="CB255" s="717"/>
      <c r="CC255" s="717"/>
      <c r="CD255" s="717"/>
      <c r="CE255" s="717"/>
      <c r="CF255" s="717"/>
      <c r="CG255" s="717"/>
      <c r="CH255" s="717"/>
      <c r="CI255" s="717"/>
      <c r="CJ255" s="717"/>
      <c r="CK255" s="717"/>
      <c r="CL255" s="717"/>
      <c r="CM255" s="717"/>
      <c r="CN255" s="717"/>
      <c r="CO255" s="717"/>
      <c r="CP255" s="717"/>
      <c r="CQ255" s="717"/>
      <c r="CR255" s="717"/>
      <c r="CS255" s="717"/>
      <c r="CT255" s="717"/>
      <c r="CU255" s="717"/>
      <c r="CV255" s="717"/>
      <c r="CW255" s="717"/>
      <c r="CX255" s="717"/>
      <c r="CY255" s="717"/>
      <c r="CZ255" s="717"/>
      <c r="DA255" s="717"/>
      <c r="DB255" s="717"/>
      <c r="DC255" s="717"/>
      <c r="DD255" s="717"/>
      <c r="DE255" s="717"/>
      <c r="DF255" s="717"/>
      <c r="DG255" s="717"/>
      <c r="DH255" s="717"/>
      <c r="DI255" s="717"/>
      <c r="DJ255" s="717"/>
      <c r="DK255" s="717"/>
      <c r="DL255" s="717"/>
      <c r="DM255" s="717"/>
      <c r="DO255" s="731"/>
      <c r="DP255" s="731"/>
    </row>
    <row r="256" spans="54:120">
      <c r="BB256" s="717"/>
      <c r="BC256" s="995"/>
      <c r="BD256" s="717"/>
      <c r="BE256" s="717"/>
      <c r="BF256" s="717"/>
      <c r="BG256" s="717"/>
      <c r="BH256" s="717"/>
      <c r="BI256" s="717"/>
      <c r="BJ256" s="717"/>
      <c r="BK256" s="717"/>
      <c r="BL256" s="717"/>
      <c r="BM256" s="717"/>
      <c r="BN256" s="717"/>
      <c r="BO256" s="717"/>
      <c r="BP256" s="717"/>
      <c r="BQ256" s="717"/>
      <c r="BR256" s="717"/>
      <c r="BS256" s="717"/>
      <c r="BT256" s="717"/>
      <c r="BU256" s="717"/>
      <c r="BV256" s="717"/>
      <c r="BW256" s="717"/>
      <c r="BX256" s="717"/>
      <c r="BY256" s="717"/>
      <c r="BZ256" s="717"/>
      <c r="CA256" s="717"/>
      <c r="CB256" s="717"/>
      <c r="CC256" s="717"/>
      <c r="CD256" s="717"/>
      <c r="CE256" s="717"/>
      <c r="CF256" s="717"/>
      <c r="CG256" s="717"/>
      <c r="CH256" s="717"/>
      <c r="CI256" s="717"/>
      <c r="CJ256" s="717"/>
      <c r="CK256" s="717"/>
      <c r="CL256" s="717"/>
      <c r="CM256" s="717"/>
      <c r="CN256" s="717"/>
      <c r="CO256" s="717"/>
      <c r="CP256" s="717"/>
      <c r="CQ256" s="717"/>
      <c r="CR256" s="717"/>
      <c r="CS256" s="717"/>
      <c r="CT256" s="717"/>
      <c r="CU256" s="717"/>
      <c r="CV256" s="717"/>
      <c r="CW256" s="717"/>
      <c r="CX256" s="717"/>
      <c r="CY256" s="717"/>
      <c r="CZ256" s="717"/>
      <c r="DA256" s="717"/>
      <c r="DB256" s="717"/>
      <c r="DC256" s="717"/>
      <c r="DD256" s="717"/>
      <c r="DE256" s="717"/>
      <c r="DF256" s="717"/>
      <c r="DG256" s="717"/>
      <c r="DH256" s="717"/>
      <c r="DI256" s="717"/>
      <c r="DJ256" s="717"/>
      <c r="DK256" s="717"/>
      <c r="DL256" s="717"/>
      <c r="DM256" s="717"/>
      <c r="DO256" s="731"/>
      <c r="DP256" s="731"/>
    </row>
    <row r="257" spans="54:120">
      <c r="BB257" s="717"/>
      <c r="BC257" s="995"/>
      <c r="BD257" s="717"/>
      <c r="BE257" s="717"/>
      <c r="BF257" s="717"/>
      <c r="BG257" s="717"/>
      <c r="BH257" s="717"/>
      <c r="BI257" s="717"/>
      <c r="BJ257" s="717"/>
      <c r="BK257" s="717"/>
      <c r="BL257" s="717"/>
      <c r="BM257" s="717"/>
      <c r="BN257" s="717"/>
      <c r="BO257" s="717"/>
      <c r="BP257" s="717"/>
      <c r="BQ257" s="717"/>
      <c r="BR257" s="717"/>
      <c r="BS257" s="717"/>
      <c r="BT257" s="717"/>
      <c r="BU257" s="717"/>
      <c r="BV257" s="717"/>
      <c r="BW257" s="717"/>
      <c r="BX257" s="717"/>
      <c r="BY257" s="717"/>
      <c r="BZ257" s="717"/>
      <c r="CA257" s="717"/>
      <c r="CB257" s="717"/>
      <c r="CC257" s="717"/>
      <c r="CD257" s="717"/>
      <c r="CE257" s="717"/>
      <c r="CF257" s="717"/>
      <c r="CG257" s="717"/>
      <c r="CH257" s="717"/>
      <c r="CI257" s="717"/>
      <c r="CJ257" s="717"/>
      <c r="CK257" s="717"/>
      <c r="CL257" s="717"/>
      <c r="CM257" s="717"/>
      <c r="CN257" s="717"/>
      <c r="CO257" s="717"/>
      <c r="CP257" s="717"/>
      <c r="CQ257" s="717"/>
      <c r="CR257" s="717"/>
      <c r="CS257" s="717"/>
      <c r="CT257" s="717"/>
      <c r="CU257" s="717"/>
      <c r="CV257" s="717"/>
      <c r="CW257" s="717"/>
      <c r="CX257" s="717"/>
      <c r="CY257" s="717"/>
      <c r="CZ257" s="717"/>
      <c r="DA257" s="717"/>
      <c r="DB257" s="717"/>
      <c r="DC257" s="717"/>
      <c r="DD257" s="717"/>
      <c r="DE257" s="717"/>
      <c r="DF257" s="717"/>
      <c r="DG257" s="717"/>
      <c r="DH257" s="717"/>
      <c r="DI257" s="717"/>
      <c r="DJ257" s="717"/>
      <c r="DK257" s="717"/>
      <c r="DL257" s="717"/>
      <c r="DM257" s="717"/>
      <c r="DO257" s="731"/>
      <c r="DP257" s="731"/>
    </row>
    <row r="258" spans="54:120">
      <c r="BB258" s="717"/>
      <c r="BC258" s="995"/>
      <c r="BD258" s="717"/>
      <c r="BE258" s="717"/>
      <c r="BF258" s="717"/>
      <c r="BG258" s="717"/>
      <c r="BH258" s="717"/>
      <c r="BI258" s="717"/>
      <c r="BJ258" s="717"/>
      <c r="BK258" s="717"/>
      <c r="BL258" s="717"/>
      <c r="BM258" s="717"/>
      <c r="BN258" s="717"/>
      <c r="BO258" s="717"/>
      <c r="BP258" s="717"/>
      <c r="BQ258" s="717"/>
      <c r="BR258" s="717"/>
      <c r="BS258" s="717"/>
      <c r="BT258" s="717"/>
      <c r="BU258" s="717"/>
      <c r="BV258" s="717"/>
      <c r="BW258" s="717"/>
      <c r="BX258" s="717"/>
      <c r="BY258" s="717"/>
      <c r="BZ258" s="717"/>
      <c r="CA258" s="717"/>
      <c r="CB258" s="717"/>
      <c r="CC258" s="717"/>
      <c r="CD258" s="717"/>
      <c r="CE258" s="717"/>
      <c r="CF258" s="717"/>
      <c r="CG258" s="717"/>
      <c r="CH258" s="717"/>
      <c r="CI258" s="717"/>
      <c r="CJ258" s="717"/>
      <c r="CK258" s="717"/>
      <c r="CL258" s="717"/>
      <c r="CM258" s="717"/>
      <c r="CN258" s="717"/>
      <c r="CO258" s="717"/>
      <c r="CP258" s="717"/>
      <c r="CQ258" s="717"/>
      <c r="CR258" s="717"/>
      <c r="CS258" s="717"/>
      <c r="CT258" s="717"/>
      <c r="CU258" s="717"/>
      <c r="CV258" s="717"/>
      <c r="CW258" s="717"/>
      <c r="CX258" s="717"/>
      <c r="CY258" s="717"/>
      <c r="CZ258" s="717"/>
      <c r="DA258" s="717"/>
      <c r="DB258" s="717"/>
      <c r="DC258" s="717"/>
      <c r="DD258" s="717"/>
      <c r="DE258" s="717"/>
      <c r="DF258" s="717"/>
      <c r="DG258" s="717"/>
      <c r="DH258" s="717"/>
      <c r="DI258" s="717"/>
      <c r="DJ258" s="717"/>
      <c r="DK258" s="717"/>
      <c r="DL258" s="717"/>
      <c r="DM258" s="717"/>
      <c r="DO258" s="731"/>
      <c r="DP258" s="731"/>
    </row>
    <row r="259" spans="54:120">
      <c r="BB259" s="717"/>
      <c r="BC259" s="995"/>
      <c r="BD259" s="717"/>
      <c r="BE259" s="717"/>
      <c r="BF259" s="717"/>
      <c r="BG259" s="717"/>
      <c r="BH259" s="717"/>
      <c r="BI259" s="717"/>
      <c r="BJ259" s="717"/>
      <c r="BK259" s="717"/>
      <c r="BL259" s="717"/>
      <c r="BM259" s="717"/>
      <c r="BN259" s="717"/>
      <c r="BO259" s="717"/>
      <c r="BP259" s="717"/>
      <c r="BQ259" s="717"/>
      <c r="BR259" s="717"/>
      <c r="BS259" s="717"/>
      <c r="BT259" s="717"/>
      <c r="BU259" s="717"/>
      <c r="BV259" s="717"/>
      <c r="BW259" s="717"/>
      <c r="BX259" s="717"/>
      <c r="BY259" s="717"/>
      <c r="BZ259" s="717"/>
      <c r="CA259" s="717"/>
      <c r="CB259" s="717"/>
      <c r="CC259" s="717"/>
      <c r="CD259" s="717"/>
      <c r="CE259" s="717"/>
      <c r="CF259" s="717"/>
      <c r="CG259" s="717"/>
      <c r="CH259" s="717"/>
      <c r="CI259" s="717"/>
      <c r="CJ259" s="717"/>
      <c r="CK259" s="717"/>
      <c r="CL259" s="717"/>
      <c r="CM259" s="717"/>
      <c r="CN259" s="717"/>
      <c r="CO259" s="717"/>
      <c r="CP259" s="717"/>
      <c r="CQ259" s="717"/>
      <c r="CR259" s="717"/>
      <c r="CS259" s="717"/>
      <c r="CT259" s="717"/>
      <c r="CU259" s="717"/>
      <c r="CV259" s="717"/>
      <c r="CW259" s="717"/>
      <c r="CX259" s="717"/>
      <c r="CY259" s="717"/>
      <c r="CZ259" s="717"/>
      <c r="DA259" s="717"/>
      <c r="DB259" s="717"/>
      <c r="DC259" s="717"/>
      <c r="DD259" s="717"/>
      <c r="DE259" s="717"/>
      <c r="DF259" s="717"/>
      <c r="DG259" s="717"/>
      <c r="DH259" s="717"/>
      <c r="DI259" s="717"/>
      <c r="DJ259" s="717"/>
      <c r="DK259" s="717"/>
      <c r="DL259" s="717"/>
      <c r="DM259" s="717"/>
      <c r="DO259" s="731"/>
      <c r="DP259" s="731"/>
    </row>
    <row r="260" spans="54:120">
      <c r="BB260" s="717"/>
      <c r="BC260" s="995"/>
      <c r="BD260" s="717"/>
      <c r="BE260" s="717"/>
      <c r="BF260" s="717"/>
      <c r="BG260" s="717"/>
      <c r="BH260" s="717"/>
      <c r="BI260" s="717"/>
      <c r="BJ260" s="717"/>
      <c r="BK260" s="717"/>
      <c r="BL260" s="717"/>
      <c r="BM260" s="717"/>
      <c r="BN260" s="717"/>
      <c r="BO260" s="717"/>
      <c r="BP260" s="717"/>
      <c r="BQ260" s="717"/>
      <c r="BR260" s="717"/>
      <c r="BS260" s="717"/>
      <c r="BT260" s="717"/>
      <c r="BU260" s="717"/>
      <c r="BV260" s="717"/>
      <c r="BW260" s="717"/>
      <c r="BX260" s="717"/>
      <c r="BY260" s="717"/>
      <c r="BZ260" s="717"/>
      <c r="CA260" s="717"/>
      <c r="CB260" s="717"/>
      <c r="CC260" s="717"/>
      <c r="CD260" s="717"/>
      <c r="CE260" s="717"/>
      <c r="CF260" s="717"/>
      <c r="CG260" s="717"/>
      <c r="CH260" s="717"/>
      <c r="CI260" s="717"/>
      <c r="CJ260" s="717"/>
      <c r="CK260" s="717"/>
      <c r="CL260" s="717"/>
      <c r="CM260" s="717"/>
      <c r="CN260" s="717"/>
      <c r="CO260" s="717"/>
      <c r="CP260" s="717"/>
      <c r="CQ260" s="717"/>
      <c r="CR260" s="717"/>
      <c r="CS260" s="717"/>
      <c r="CT260" s="717"/>
      <c r="CU260" s="717"/>
      <c r="CV260" s="717"/>
      <c r="CW260" s="717"/>
      <c r="CX260" s="717"/>
      <c r="CY260" s="717"/>
      <c r="CZ260" s="717"/>
      <c r="DA260" s="717"/>
      <c r="DB260" s="717"/>
      <c r="DC260" s="717"/>
      <c r="DD260" s="717"/>
      <c r="DE260" s="717"/>
      <c r="DF260" s="717"/>
      <c r="DG260" s="717"/>
      <c r="DH260" s="717"/>
      <c r="DI260" s="717"/>
      <c r="DJ260" s="717"/>
      <c r="DK260" s="717"/>
      <c r="DL260" s="717"/>
      <c r="DM260" s="717"/>
      <c r="DO260" s="731"/>
      <c r="DP260" s="731"/>
    </row>
    <row r="261" spans="54:120">
      <c r="BB261" s="717"/>
      <c r="BC261" s="995"/>
      <c r="BD261" s="717"/>
      <c r="BE261" s="717"/>
      <c r="BF261" s="717"/>
      <c r="BG261" s="717"/>
      <c r="BH261" s="717"/>
      <c r="BI261" s="717"/>
      <c r="BJ261" s="717"/>
      <c r="BK261" s="717"/>
      <c r="BL261" s="717"/>
      <c r="BM261" s="717"/>
      <c r="BN261" s="717"/>
      <c r="BO261" s="717"/>
      <c r="BP261" s="717"/>
      <c r="BQ261" s="717"/>
      <c r="BR261" s="717"/>
      <c r="BS261" s="717"/>
      <c r="BT261" s="717"/>
      <c r="BU261" s="717"/>
      <c r="BV261" s="717"/>
      <c r="BW261" s="717"/>
      <c r="BX261" s="717"/>
      <c r="BY261" s="717"/>
      <c r="BZ261" s="717"/>
      <c r="CA261" s="717"/>
      <c r="CB261" s="717"/>
      <c r="CC261" s="717"/>
      <c r="CD261" s="717"/>
      <c r="CE261" s="717"/>
      <c r="CF261" s="717"/>
      <c r="CG261" s="717"/>
      <c r="CH261" s="717"/>
      <c r="CI261" s="717"/>
      <c r="CJ261" s="717"/>
      <c r="CK261" s="717"/>
      <c r="CL261" s="717"/>
      <c r="CM261" s="717"/>
      <c r="CN261" s="717"/>
      <c r="CO261" s="717"/>
      <c r="CP261" s="717"/>
      <c r="CQ261" s="717"/>
      <c r="CR261" s="717"/>
      <c r="CS261" s="717"/>
      <c r="CT261" s="717"/>
      <c r="CU261" s="717"/>
      <c r="CV261" s="717"/>
      <c r="CW261" s="717"/>
      <c r="CX261" s="717"/>
      <c r="CY261" s="717"/>
      <c r="CZ261" s="717"/>
      <c r="DA261" s="717"/>
      <c r="DB261" s="717"/>
      <c r="DC261" s="717"/>
      <c r="DD261" s="717"/>
      <c r="DE261" s="717"/>
      <c r="DF261" s="717"/>
      <c r="DG261" s="717"/>
      <c r="DH261" s="717"/>
      <c r="DI261" s="717"/>
      <c r="DJ261" s="717"/>
      <c r="DK261" s="717"/>
      <c r="DL261" s="717"/>
      <c r="DM261" s="717"/>
      <c r="DO261" s="731"/>
      <c r="DP261" s="731"/>
    </row>
    <row r="262" spans="54:120">
      <c r="BB262" s="717"/>
      <c r="BC262" s="995"/>
      <c r="BD262" s="717"/>
      <c r="BE262" s="717"/>
      <c r="BF262" s="717"/>
      <c r="BG262" s="717"/>
      <c r="BH262" s="717"/>
      <c r="BI262" s="717"/>
      <c r="BJ262" s="717"/>
      <c r="BK262" s="717"/>
      <c r="BL262" s="717"/>
      <c r="BM262" s="717"/>
      <c r="BN262" s="717"/>
      <c r="BO262" s="717"/>
      <c r="BP262" s="717"/>
      <c r="BQ262" s="717"/>
      <c r="BR262" s="717"/>
      <c r="BS262" s="717"/>
      <c r="BT262" s="717"/>
      <c r="BU262" s="717"/>
      <c r="BV262" s="717"/>
      <c r="BW262" s="717"/>
      <c r="BX262" s="717"/>
      <c r="BY262" s="717"/>
      <c r="BZ262" s="717"/>
      <c r="CA262" s="717"/>
      <c r="CB262" s="717"/>
      <c r="CC262" s="717"/>
      <c r="CD262" s="717"/>
      <c r="CE262" s="717"/>
      <c r="CF262" s="717"/>
      <c r="CG262" s="717"/>
      <c r="CH262" s="717"/>
      <c r="CI262" s="717"/>
      <c r="CJ262" s="717"/>
      <c r="CK262" s="717"/>
      <c r="CL262" s="717"/>
      <c r="CM262" s="717"/>
      <c r="CN262" s="717"/>
      <c r="CO262" s="717"/>
      <c r="CP262" s="717"/>
      <c r="CQ262" s="717"/>
      <c r="CR262" s="717"/>
      <c r="CS262" s="717"/>
      <c r="CT262" s="717"/>
      <c r="CU262" s="717"/>
      <c r="CV262" s="717"/>
      <c r="CW262" s="717"/>
      <c r="CX262" s="717"/>
      <c r="CY262" s="717"/>
      <c r="CZ262" s="717"/>
      <c r="DA262" s="717"/>
      <c r="DB262" s="717"/>
      <c r="DC262" s="717"/>
      <c r="DD262" s="717"/>
      <c r="DE262" s="717"/>
      <c r="DF262" s="717"/>
      <c r="DG262" s="717"/>
      <c r="DH262" s="717"/>
      <c r="DI262" s="717"/>
      <c r="DJ262" s="717"/>
      <c r="DK262" s="717"/>
      <c r="DL262" s="717"/>
      <c r="DM262" s="717"/>
      <c r="DO262" s="731"/>
      <c r="DP262" s="731"/>
    </row>
    <row r="263" spans="54:120">
      <c r="BB263" s="717"/>
      <c r="BC263" s="995"/>
      <c r="BD263" s="717"/>
      <c r="BE263" s="717"/>
      <c r="BF263" s="717"/>
      <c r="BG263" s="717"/>
      <c r="BH263" s="717"/>
      <c r="BI263" s="717"/>
      <c r="BJ263" s="717"/>
      <c r="BK263" s="717"/>
      <c r="BL263" s="717"/>
      <c r="BM263" s="717"/>
      <c r="BN263" s="717"/>
      <c r="BO263" s="717"/>
      <c r="BP263" s="717"/>
      <c r="BQ263" s="717"/>
      <c r="BR263" s="717"/>
      <c r="BS263" s="717"/>
      <c r="BT263" s="717"/>
      <c r="BU263" s="717"/>
      <c r="BV263" s="717"/>
      <c r="BW263" s="717"/>
      <c r="BX263" s="717"/>
      <c r="BY263" s="717"/>
      <c r="BZ263" s="717"/>
      <c r="CA263" s="717"/>
      <c r="CB263" s="717"/>
      <c r="CC263" s="717"/>
      <c r="CD263" s="717"/>
      <c r="CE263" s="717"/>
      <c r="CF263" s="717"/>
      <c r="CG263" s="717"/>
      <c r="CH263" s="717"/>
      <c r="CI263" s="717"/>
      <c r="CJ263" s="717"/>
      <c r="CK263" s="717"/>
      <c r="CL263" s="717"/>
      <c r="CM263" s="717"/>
      <c r="CN263" s="717"/>
      <c r="CO263" s="717"/>
      <c r="CP263" s="717"/>
      <c r="CQ263" s="717"/>
      <c r="CR263" s="717"/>
      <c r="CS263" s="717"/>
      <c r="CT263" s="717"/>
      <c r="CU263" s="717"/>
      <c r="CV263" s="717"/>
      <c r="CW263" s="717"/>
      <c r="CX263" s="717"/>
      <c r="CY263" s="717"/>
      <c r="CZ263" s="717"/>
      <c r="DA263" s="717"/>
      <c r="DB263" s="717"/>
      <c r="DC263" s="717"/>
      <c r="DD263" s="717"/>
      <c r="DE263" s="717"/>
      <c r="DF263" s="717"/>
      <c r="DG263" s="717"/>
      <c r="DH263" s="717"/>
      <c r="DI263" s="717"/>
      <c r="DJ263" s="717"/>
      <c r="DK263" s="717"/>
      <c r="DL263" s="717"/>
      <c r="DM263" s="717"/>
      <c r="DO263" s="731"/>
      <c r="DP263" s="731"/>
    </row>
    <row r="264" spans="54:120">
      <c r="BB264" s="717"/>
      <c r="BC264" s="995"/>
      <c r="BD264" s="717"/>
      <c r="BE264" s="717"/>
      <c r="BF264" s="717"/>
      <c r="BG264" s="717"/>
      <c r="BH264" s="717"/>
      <c r="BI264" s="717"/>
      <c r="BJ264" s="717"/>
      <c r="BK264" s="717"/>
      <c r="BL264" s="717"/>
      <c r="BM264" s="717"/>
      <c r="BN264" s="717"/>
      <c r="BO264" s="717"/>
      <c r="BP264" s="717"/>
      <c r="BQ264" s="717"/>
      <c r="BR264" s="717"/>
      <c r="BS264" s="717"/>
      <c r="BT264" s="717"/>
      <c r="BU264" s="717"/>
      <c r="BV264" s="717"/>
      <c r="BW264" s="717"/>
      <c r="BX264" s="717"/>
      <c r="BY264" s="717"/>
      <c r="BZ264" s="717"/>
      <c r="CA264" s="717"/>
      <c r="CB264" s="717"/>
      <c r="CC264" s="717"/>
      <c r="CD264" s="717"/>
      <c r="CE264" s="717"/>
      <c r="CF264" s="717"/>
      <c r="CG264" s="717"/>
      <c r="CH264" s="717"/>
      <c r="CI264" s="717"/>
      <c r="CJ264" s="717"/>
      <c r="CK264" s="717"/>
      <c r="CL264" s="717"/>
      <c r="CM264" s="717"/>
      <c r="CN264" s="717"/>
      <c r="CO264" s="717"/>
      <c r="CP264" s="717"/>
      <c r="CQ264" s="717"/>
      <c r="CR264" s="717"/>
      <c r="CS264" s="717"/>
      <c r="CT264" s="717"/>
      <c r="CU264" s="717"/>
      <c r="CV264" s="717"/>
      <c r="CW264" s="717"/>
      <c r="CX264" s="717"/>
      <c r="CY264" s="717"/>
      <c r="CZ264" s="717"/>
      <c r="DA264" s="717"/>
      <c r="DB264" s="717"/>
      <c r="DC264" s="717"/>
      <c r="DD264" s="717"/>
      <c r="DE264" s="717"/>
      <c r="DF264" s="717"/>
      <c r="DG264" s="717"/>
      <c r="DH264" s="717"/>
      <c r="DI264" s="717"/>
      <c r="DJ264" s="717"/>
      <c r="DK264" s="717"/>
      <c r="DL264" s="717"/>
      <c r="DM264" s="717"/>
      <c r="DO264" s="731"/>
      <c r="DP264" s="731"/>
    </row>
    <row r="265" spans="54:120">
      <c r="BB265" s="717"/>
      <c r="BC265" s="995"/>
      <c r="BD265" s="717"/>
      <c r="BE265" s="717"/>
      <c r="BF265" s="717"/>
      <c r="BG265" s="717"/>
      <c r="BH265" s="717"/>
      <c r="BI265" s="717"/>
      <c r="BJ265" s="717"/>
      <c r="BK265" s="717"/>
      <c r="BL265" s="717"/>
      <c r="BM265" s="717"/>
      <c r="BN265" s="717"/>
      <c r="BO265" s="717"/>
      <c r="BP265" s="717"/>
      <c r="BQ265" s="717"/>
      <c r="BR265" s="717"/>
      <c r="BS265" s="717"/>
      <c r="BT265" s="717"/>
      <c r="BU265" s="717"/>
      <c r="BV265" s="717"/>
      <c r="BW265" s="717"/>
      <c r="BX265" s="717"/>
      <c r="BY265" s="717"/>
      <c r="BZ265" s="717"/>
      <c r="CA265" s="717"/>
      <c r="CB265" s="717"/>
      <c r="CC265" s="717"/>
      <c r="CD265" s="717"/>
      <c r="CE265" s="717"/>
      <c r="CF265" s="717"/>
      <c r="CG265" s="717"/>
      <c r="CH265" s="717"/>
      <c r="CI265" s="717"/>
      <c r="CJ265" s="717"/>
      <c r="CK265" s="717"/>
      <c r="CL265" s="717"/>
      <c r="CM265" s="717"/>
      <c r="CN265" s="717"/>
      <c r="CO265" s="717"/>
      <c r="CP265" s="717"/>
      <c r="CQ265" s="717"/>
      <c r="CR265" s="717"/>
      <c r="CS265" s="717"/>
      <c r="CT265" s="717"/>
      <c r="CU265" s="717"/>
      <c r="CV265" s="717"/>
      <c r="CW265" s="717"/>
      <c r="CX265" s="717"/>
      <c r="CY265" s="717"/>
      <c r="CZ265" s="717"/>
      <c r="DA265" s="717"/>
      <c r="DB265" s="717"/>
      <c r="DC265" s="717"/>
      <c r="DD265" s="717"/>
      <c r="DE265" s="717"/>
      <c r="DF265" s="717"/>
      <c r="DG265" s="717"/>
      <c r="DH265" s="717"/>
      <c r="DI265" s="717"/>
      <c r="DJ265" s="717"/>
      <c r="DK265" s="717"/>
      <c r="DL265" s="717"/>
      <c r="DM265" s="717"/>
      <c r="DO265" s="731"/>
      <c r="DP265" s="731"/>
    </row>
    <row r="266" spans="54:120">
      <c r="BB266" s="717"/>
      <c r="BC266" s="995"/>
      <c r="BD266" s="717"/>
      <c r="BE266" s="717"/>
      <c r="BF266" s="717"/>
      <c r="BG266" s="717"/>
      <c r="BH266" s="717"/>
      <c r="BI266" s="717"/>
      <c r="BJ266" s="717"/>
      <c r="BK266" s="717"/>
      <c r="BL266" s="717"/>
      <c r="BM266" s="717"/>
      <c r="BN266" s="717"/>
      <c r="BO266" s="717"/>
      <c r="BP266" s="717"/>
      <c r="BQ266" s="717"/>
      <c r="BR266" s="717"/>
      <c r="BS266" s="717"/>
      <c r="BT266" s="717"/>
      <c r="BU266" s="717"/>
      <c r="BV266" s="717"/>
      <c r="BW266" s="717"/>
      <c r="BX266" s="717"/>
      <c r="BY266" s="717"/>
      <c r="BZ266" s="717"/>
      <c r="CA266" s="717"/>
      <c r="CB266" s="717"/>
      <c r="CC266" s="717"/>
      <c r="CD266" s="717"/>
      <c r="CE266" s="717"/>
      <c r="CF266" s="717"/>
      <c r="CG266" s="717"/>
      <c r="CH266" s="717"/>
      <c r="CI266" s="717"/>
      <c r="CJ266" s="717"/>
      <c r="CK266" s="717"/>
      <c r="CL266" s="717"/>
      <c r="CM266" s="717"/>
      <c r="CN266" s="717"/>
      <c r="CO266" s="717"/>
      <c r="CP266" s="717"/>
      <c r="CQ266" s="717"/>
      <c r="CR266" s="717"/>
      <c r="CS266" s="717"/>
      <c r="CT266" s="717"/>
      <c r="CU266" s="717"/>
      <c r="CV266" s="717"/>
      <c r="CW266" s="717"/>
      <c r="CX266" s="717"/>
      <c r="CY266" s="717"/>
      <c r="CZ266" s="717"/>
      <c r="DA266" s="717"/>
      <c r="DB266" s="717"/>
      <c r="DC266" s="717"/>
      <c r="DD266" s="717"/>
      <c r="DE266" s="717"/>
      <c r="DF266" s="717"/>
      <c r="DG266" s="717"/>
      <c r="DH266" s="717"/>
      <c r="DI266" s="717"/>
      <c r="DJ266" s="717"/>
      <c r="DK266" s="717"/>
      <c r="DL266" s="717"/>
      <c r="DM266" s="717"/>
      <c r="DO266" s="731"/>
      <c r="DP266" s="731"/>
    </row>
    <row r="267" spans="54:120">
      <c r="BB267" s="717"/>
      <c r="BC267" s="995"/>
      <c r="BD267" s="717"/>
      <c r="BE267" s="717"/>
      <c r="BF267" s="717"/>
      <c r="BG267" s="717"/>
      <c r="BH267" s="717"/>
      <c r="BI267" s="717"/>
      <c r="BJ267" s="717"/>
      <c r="BK267" s="717"/>
      <c r="BL267" s="717"/>
      <c r="BM267" s="717"/>
      <c r="BN267" s="717"/>
      <c r="BO267" s="717"/>
      <c r="BP267" s="717"/>
      <c r="BQ267" s="717"/>
      <c r="BR267" s="717"/>
      <c r="BS267" s="717"/>
      <c r="BT267" s="717"/>
      <c r="BU267" s="717"/>
      <c r="BV267" s="717"/>
      <c r="BW267" s="717"/>
      <c r="BX267" s="717"/>
      <c r="BY267" s="717"/>
      <c r="BZ267" s="717"/>
      <c r="CA267" s="717"/>
      <c r="CB267" s="717"/>
      <c r="CC267" s="717"/>
      <c r="CD267" s="717"/>
      <c r="CE267" s="717"/>
      <c r="CF267" s="717"/>
      <c r="CG267" s="717"/>
      <c r="CH267" s="717"/>
      <c r="CI267" s="717"/>
      <c r="CJ267" s="717"/>
      <c r="CK267" s="717"/>
      <c r="CL267" s="717"/>
      <c r="CM267" s="717"/>
      <c r="CN267" s="717"/>
      <c r="CO267" s="717"/>
      <c r="CP267" s="717"/>
      <c r="CQ267" s="717"/>
      <c r="CR267" s="717"/>
      <c r="CS267" s="717"/>
      <c r="CT267" s="717"/>
      <c r="CU267" s="717"/>
      <c r="CV267" s="717"/>
      <c r="CW267" s="717"/>
      <c r="CX267" s="717"/>
      <c r="CY267" s="717"/>
      <c r="CZ267" s="717"/>
      <c r="DA267" s="717"/>
      <c r="DB267" s="717"/>
      <c r="DC267" s="717"/>
      <c r="DD267" s="717"/>
      <c r="DE267" s="717"/>
      <c r="DF267" s="717"/>
      <c r="DG267" s="717"/>
      <c r="DH267" s="717"/>
      <c r="DI267" s="717"/>
      <c r="DJ267" s="717"/>
      <c r="DK267" s="717"/>
      <c r="DL267" s="717"/>
      <c r="DM267" s="717"/>
      <c r="DO267" s="731"/>
      <c r="DP267" s="731"/>
    </row>
    <row r="268" spans="54:120">
      <c r="BB268" s="717"/>
      <c r="BC268" s="995"/>
      <c r="BD268" s="717"/>
      <c r="BE268" s="717"/>
      <c r="BF268" s="717"/>
      <c r="BG268" s="717"/>
      <c r="BH268" s="717"/>
      <c r="BI268" s="717"/>
      <c r="BJ268" s="717"/>
      <c r="BK268" s="717"/>
      <c r="BL268" s="717"/>
      <c r="BM268" s="717"/>
      <c r="BN268" s="717"/>
      <c r="BO268" s="717"/>
      <c r="BP268" s="717"/>
      <c r="BQ268" s="717"/>
      <c r="BR268" s="717"/>
      <c r="BS268" s="717"/>
      <c r="BT268" s="717"/>
      <c r="BU268" s="717"/>
      <c r="BV268" s="717"/>
      <c r="BW268" s="717"/>
      <c r="BX268" s="717"/>
      <c r="BY268" s="717"/>
      <c r="BZ268" s="717"/>
      <c r="CA268" s="717"/>
      <c r="CB268" s="717"/>
      <c r="CC268" s="717"/>
      <c r="CD268" s="717"/>
      <c r="CE268" s="717"/>
      <c r="CF268" s="717"/>
      <c r="CG268" s="717"/>
      <c r="CH268" s="717"/>
      <c r="CI268" s="717"/>
      <c r="CJ268" s="717"/>
      <c r="CK268" s="717"/>
      <c r="CL268" s="717"/>
      <c r="CM268" s="717"/>
      <c r="CN268" s="717"/>
      <c r="CO268" s="717"/>
      <c r="CP268" s="717"/>
      <c r="CQ268" s="717"/>
      <c r="CR268" s="717"/>
      <c r="CS268" s="717"/>
      <c r="CT268" s="717"/>
      <c r="CU268" s="717"/>
      <c r="CV268" s="717"/>
      <c r="CW268" s="717"/>
      <c r="CX268" s="717"/>
      <c r="CY268" s="717"/>
      <c r="CZ268" s="717"/>
      <c r="DA268" s="717"/>
      <c r="DB268" s="717"/>
      <c r="DC268" s="717"/>
      <c r="DD268" s="717"/>
      <c r="DE268" s="717"/>
      <c r="DF268" s="717"/>
      <c r="DG268" s="717"/>
      <c r="DH268" s="717"/>
      <c r="DI268" s="717"/>
      <c r="DJ268" s="717"/>
      <c r="DK268" s="717"/>
      <c r="DL268" s="717"/>
      <c r="DM268" s="717"/>
      <c r="DO268" s="731"/>
      <c r="DP268" s="731"/>
    </row>
    <row r="269" spans="54:120">
      <c r="BB269" s="717"/>
      <c r="BC269" s="995"/>
      <c r="BD269" s="717"/>
      <c r="BE269" s="717"/>
      <c r="BF269" s="717"/>
      <c r="BG269" s="717"/>
      <c r="BH269" s="717"/>
      <c r="BI269" s="717"/>
      <c r="BJ269" s="717"/>
      <c r="BK269" s="717"/>
      <c r="BL269" s="717"/>
      <c r="BM269" s="717"/>
      <c r="BN269" s="717"/>
      <c r="BO269" s="717"/>
      <c r="BP269" s="717"/>
      <c r="BQ269" s="717"/>
      <c r="BR269" s="717"/>
      <c r="BS269" s="717"/>
      <c r="BT269" s="717"/>
      <c r="BU269" s="717"/>
      <c r="BV269" s="717"/>
      <c r="BW269" s="717"/>
      <c r="BX269" s="717"/>
      <c r="BY269" s="717"/>
      <c r="BZ269" s="717"/>
      <c r="CA269" s="717"/>
      <c r="CB269" s="717"/>
      <c r="CC269" s="717"/>
      <c r="CD269" s="717"/>
      <c r="CE269" s="717"/>
      <c r="CF269" s="717"/>
      <c r="CG269" s="717"/>
      <c r="CH269" s="717"/>
      <c r="CI269" s="717"/>
      <c r="CJ269" s="717"/>
      <c r="CK269" s="717"/>
      <c r="CL269" s="717"/>
      <c r="CM269" s="717"/>
      <c r="CN269" s="717"/>
      <c r="CO269" s="717"/>
      <c r="CP269" s="717"/>
      <c r="CQ269" s="717"/>
      <c r="CR269" s="717"/>
      <c r="CS269" s="717"/>
      <c r="CT269" s="717"/>
      <c r="CU269" s="717"/>
      <c r="CV269" s="717"/>
      <c r="CW269" s="717"/>
      <c r="CX269" s="717"/>
      <c r="CY269" s="717"/>
      <c r="CZ269" s="717"/>
      <c r="DA269" s="717"/>
      <c r="DB269" s="717"/>
      <c r="DC269" s="717"/>
      <c r="DD269" s="717"/>
      <c r="DE269" s="717"/>
      <c r="DF269" s="717"/>
      <c r="DG269" s="717"/>
      <c r="DH269" s="717"/>
      <c r="DI269" s="717"/>
      <c r="DJ269" s="717"/>
      <c r="DK269" s="717"/>
      <c r="DL269" s="717"/>
      <c r="DM269" s="717"/>
      <c r="DO269" s="731"/>
      <c r="DP269" s="731"/>
    </row>
    <row r="270" spans="54:120">
      <c r="BB270" s="717"/>
      <c r="BC270" s="995"/>
      <c r="BD270" s="717"/>
      <c r="BE270" s="717"/>
      <c r="BF270" s="717"/>
      <c r="BG270" s="717"/>
      <c r="BH270" s="717"/>
      <c r="BI270" s="717"/>
      <c r="BJ270" s="717"/>
      <c r="BK270" s="717"/>
      <c r="BL270" s="717"/>
      <c r="BM270" s="717"/>
      <c r="BN270" s="717"/>
      <c r="BO270" s="717"/>
      <c r="BP270" s="717"/>
      <c r="BQ270" s="717"/>
      <c r="BR270" s="717"/>
      <c r="BS270" s="717"/>
      <c r="BT270" s="717"/>
      <c r="BU270" s="717"/>
      <c r="BV270" s="717"/>
      <c r="BW270" s="717"/>
      <c r="BX270" s="717"/>
      <c r="BY270" s="717"/>
      <c r="BZ270" s="717"/>
      <c r="CA270" s="717"/>
      <c r="CB270" s="717"/>
      <c r="CC270" s="717"/>
      <c r="CD270" s="717"/>
      <c r="CE270" s="717"/>
      <c r="CF270" s="717"/>
      <c r="CG270" s="717"/>
      <c r="CH270" s="717"/>
      <c r="CI270" s="717"/>
      <c r="CJ270" s="717"/>
      <c r="CK270" s="717"/>
      <c r="CL270" s="717"/>
      <c r="CM270" s="717"/>
      <c r="CN270" s="717"/>
      <c r="CO270" s="717"/>
      <c r="CP270" s="717"/>
      <c r="CQ270" s="717"/>
      <c r="CR270" s="717"/>
      <c r="CS270" s="717"/>
      <c r="CT270" s="717"/>
      <c r="CU270" s="717"/>
      <c r="CV270" s="717"/>
      <c r="CW270" s="717"/>
      <c r="CX270" s="717"/>
      <c r="CY270" s="717"/>
      <c r="CZ270" s="717"/>
      <c r="DA270" s="717"/>
      <c r="DB270" s="717"/>
      <c r="DC270" s="717"/>
      <c r="DD270" s="717"/>
      <c r="DE270" s="717"/>
      <c r="DF270" s="717"/>
      <c r="DG270" s="717"/>
      <c r="DH270" s="717"/>
      <c r="DI270" s="717"/>
      <c r="DJ270" s="717"/>
      <c r="DK270" s="717"/>
      <c r="DL270" s="717"/>
      <c r="DM270" s="717"/>
      <c r="DO270" s="731"/>
      <c r="DP270" s="731"/>
    </row>
    <row r="271" spans="54:120">
      <c r="BB271" s="717"/>
      <c r="BC271" s="995"/>
      <c r="BD271" s="717"/>
      <c r="BE271" s="717"/>
      <c r="BF271" s="717"/>
      <c r="BG271" s="717"/>
      <c r="BH271" s="717"/>
      <c r="BI271" s="717"/>
      <c r="BJ271" s="717"/>
      <c r="BK271" s="717"/>
      <c r="BL271" s="717"/>
      <c r="BM271" s="717"/>
      <c r="BN271" s="717"/>
      <c r="BO271" s="717"/>
      <c r="BP271" s="717"/>
      <c r="BQ271" s="717"/>
      <c r="BR271" s="717"/>
      <c r="BS271" s="717"/>
      <c r="BT271" s="717"/>
      <c r="BU271" s="717"/>
      <c r="BV271" s="717"/>
      <c r="BW271" s="717"/>
      <c r="BX271" s="717"/>
      <c r="BY271" s="717"/>
      <c r="BZ271" s="717"/>
      <c r="CA271" s="717"/>
      <c r="CB271" s="717"/>
      <c r="CC271" s="717"/>
      <c r="CD271" s="717"/>
      <c r="CE271" s="717"/>
      <c r="CF271" s="717"/>
      <c r="CG271" s="717"/>
      <c r="CH271" s="717"/>
      <c r="CI271" s="717"/>
      <c r="CJ271" s="717"/>
      <c r="CK271" s="717"/>
      <c r="CL271" s="717"/>
      <c r="CM271" s="717"/>
      <c r="CN271" s="717"/>
      <c r="CO271" s="717"/>
      <c r="CP271" s="717"/>
      <c r="CQ271" s="717"/>
      <c r="CR271" s="717"/>
      <c r="CS271" s="717"/>
      <c r="CT271" s="717"/>
      <c r="CU271" s="717"/>
      <c r="CV271" s="717"/>
      <c r="CW271" s="717"/>
      <c r="CX271" s="717"/>
      <c r="CY271" s="717"/>
      <c r="CZ271" s="717"/>
      <c r="DA271" s="717"/>
      <c r="DB271" s="717"/>
      <c r="DC271" s="717"/>
      <c r="DD271" s="717"/>
      <c r="DE271" s="717"/>
      <c r="DF271" s="717"/>
      <c r="DG271" s="717"/>
      <c r="DH271" s="717"/>
      <c r="DI271" s="717"/>
      <c r="DJ271" s="717"/>
      <c r="DK271" s="717"/>
      <c r="DL271" s="717"/>
      <c r="DM271" s="717"/>
      <c r="DO271" s="731"/>
      <c r="DP271" s="731"/>
    </row>
    <row r="272" spans="54:120">
      <c r="BB272" s="717"/>
      <c r="BC272" s="995"/>
      <c r="BD272" s="717"/>
      <c r="BE272" s="717"/>
      <c r="BF272" s="717"/>
      <c r="BG272" s="717"/>
      <c r="BH272" s="717"/>
      <c r="BI272" s="717"/>
      <c r="BJ272" s="717"/>
      <c r="BK272" s="717"/>
      <c r="BL272" s="717"/>
      <c r="BM272" s="717"/>
      <c r="BN272" s="717"/>
      <c r="BO272" s="717"/>
      <c r="BP272" s="717"/>
      <c r="BQ272" s="717"/>
      <c r="BR272" s="717"/>
      <c r="BS272" s="717"/>
      <c r="BT272" s="717"/>
      <c r="BU272" s="717"/>
      <c r="BV272" s="717"/>
      <c r="BW272" s="717"/>
      <c r="BX272" s="717"/>
      <c r="BY272" s="717"/>
      <c r="BZ272" s="717"/>
      <c r="CA272" s="717"/>
      <c r="CB272" s="717"/>
      <c r="CC272" s="717"/>
      <c r="CD272" s="717"/>
      <c r="CE272" s="717"/>
      <c r="CF272" s="717"/>
      <c r="CG272" s="717"/>
      <c r="CH272" s="717"/>
      <c r="CI272" s="717"/>
      <c r="CJ272" s="717"/>
      <c r="CK272" s="717"/>
      <c r="CL272" s="717"/>
      <c r="CM272" s="717"/>
      <c r="CN272" s="717"/>
      <c r="CO272" s="717"/>
      <c r="CP272" s="717"/>
      <c r="CQ272" s="717"/>
      <c r="CR272" s="717"/>
      <c r="CS272" s="717"/>
      <c r="CT272" s="717"/>
      <c r="CU272" s="717"/>
      <c r="CV272" s="717"/>
      <c r="CW272" s="717"/>
      <c r="CX272" s="717"/>
      <c r="CY272" s="717"/>
      <c r="CZ272" s="717"/>
      <c r="DA272" s="717"/>
      <c r="DB272" s="717"/>
      <c r="DC272" s="717"/>
      <c r="DD272" s="717"/>
      <c r="DE272" s="717"/>
      <c r="DF272" s="717"/>
      <c r="DG272" s="717"/>
      <c r="DH272" s="717"/>
      <c r="DI272" s="717"/>
      <c r="DJ272" s="717"/>
      <c r="DK272" s="717"/>
      <c r="DL272" s="717"/>
      <c r="DM272" s="717"/>
      <c r="DO272" s="731"/>
      <c r="DP272" s="731"/>
    </row>
    <row r="273" spans="54:120">
      <c r="BB273" s="717"/>
      <c r="BC273" s="995"/>
      <c r="BD273" s="717"/>
      <c r="BE273" s="717"/>
      <c r="BF273" s="717"/>
      <c r="BG273" s="717"/>
      <c r="BH273" s="717"/>
      <c r="BI273" s="717"/>
      <c r="BJ273" s="717"/>
      <c r="BK273" s="717"/>
      <c r="BL273" s="717"/>
      <c r="BM273" s="717"/>
      <c r="BN273" s="717"/>
      <c r="BO273" s="717"/>
      <c r="BP273" s="717"/>
      <c r="BQ273" s="717"/>
      <c r="BR273" s="717"/>
      <c r="BS273" s="717"/>
      <c r="BT273" s="717"/>
      <c r="BU273" s="717"/>
      <c r="BV273" s="717"/>
      <c r="BW273" s="717"/>
      <c r="BX273" s="717"/>
      <c r="BY273" s="717"/>
      <c r="BZ273" s="717"/>
      <c r="CA273" s="717"/>
      <c r="CB273" s="717"/>
      <c r="CC273" s="717"/>
      <c r="CD273" s="717"/>
      <c r="CE273" s="717"/>
      <c r="CF273" s="717"/>
      <c r="CG273" s="717"/>
      <c r="CH273" s="717"/>
      <c r="CI273" s="717"/>
      <c r="CJ273" s="717"/>
      <c r="CK273" s="717"/>
      <c r="CL273" s="717"/>
      <c r="CM273" s="717"/>
      <c r="CN273" s="717"/>
      <c r="CO273" s="717"/>
      <c r="CP273" s="717"/>
      <c r="CQ273" s="717"/>
      <c r="CR273" s="717"/>
      <c r="CS273" s="717"/>
      <c r="CT273" s="717"/>
      <c r="CU273" s="717"/>
      <c r="CV273" s="717"/>
      <c r="CW273" s="717"/>
      <c r="CX273" s="717"/>
      <c r="CY273" s="717"/>
      <c r="CZ273" s="717"/>
      <c r="DA273" s="717"/>
      <c r="DB273" s="717"/>
      <c r="DC273" s="717"/>
      <c r="DD273" s="717"/>
      <c r="DE273" s="717"/>
      <c r="DF273" s="717"/>
      <c r="DG273" s="717"/>
      <c r="DH273" s="717"/>
      <c r="DI273" s="717"/>
      <c r="DJ273" s="717"/>
      <c r="DK273" s="717"/>
      <c r="DL273" s="717"/>
      <c r="DM273" s="717"/>
      <c r="DO273" s="731"/>
      <c r="DP273" s="731"/>
    </row>
    <row r="274" spans="54:120">
      <c r="BB274" s="717"/>
      <c r="BC274" s="995"/>
      <c r="BD274" s="717"/>
      <c r="BE274" s="717"/>
      <c r="BF274" s="717"/>
      <c r="BG274" s="717"/>
      <c r="BH274" s="717"/>
      <c r="BI274" s="717"/>
      <c r="BJ274" s="717"/>
      <c r="BK274" s="717"/>
      <c r="BL274" s="717"/>
      <c r="BM274" s="717"/>
      <c r="BN274" s="717"/>
      <c r="BO274" s="717"/>
      <c r="BP274" s="717"/>
      <c r="BQ274" s="717"/>
      <c r="BR274" s="717"/>
      <c r="BS274" s="717"/>
      <c r="BT274" s="717"/>
      <c r="BU274" s="717"/>
      <c r="BV274" s="717"/>
      <c r="BW274" s="717"/>
      <c r="BX274" s="717"/>
      <c r="BY274" s="717"/>
      <c r="BZ274" s="717"/>
      <c r="CA274" s="717"/>
      <c r="CB274" s="717"/>
      <c r="CC274" s="717"/>
      <c r="CD274" s="717"/>
      <c r="CE274" s="717"/>
      <c r="CF274" s="717"/>
      <c r="CG274" s="717"/>
      <c r="CH274" s="717"/>
      <c r="CI274" s="717"/>
      <c r="CJ274" s="717"/>
      <c r="CK274" s="717"/>
      <c r="CL274" s="717"/>
      <c r="CM274" s="717"/>
      <c r="CN274" s="717"/>
      <c r="CO274" s="717"/>
      <c r="CP274" s="717"/>
      <c r="CQ274" s="717"/>
      <c r="CR274" s="717"/>
      <c r="CS274" s="717"/>
      <c r="CT274" s="717"/>
      <c r="CU274" s="717"/>
      <c r="CV274" s="717"/>
      <c r="CW274" s="717"/>
      <c r="CX274" s="717"/>
      <c r="CY274" s="717"/>
      <c r="CZ274" s="717"/>
      <c r="DA274" s="717"/>
      <c r="DB274" s="717"/>
      <c r="DC274" s="717"/>
      <c r="DD274" s="717"/>
      <c r="DE274" s="717"/>
      <c r="DF274" s="717"/>
      <c r="DG274" s="717"/>
      <c r="DH274" s="717"/>
      <c r="DI274" s="717"/>
      <c r="DJ274" s="717"/>
      <c r="DK274" s="717"/>
      <c r="DL274" s="717"/>
      <c r="DM274" s="717"/>
      <c r="DO274" s="731"/>
      <c r="DP274" s="731"/>
    </row>
    <row r="275" spans="54:120">
      <c r="BB275" s="717"/>
      <c r="BC275" s="995"/>
      <c r="BD275" s="717"/>
      <c r="BE275" s="717"/>
      <c r="BF275" s="717"/>
      <c r="BG275" s="717"/>
      <c r="BH275" s="717"/>
      <c r="BI275" s="717"/>
      <c r="BJ275" s="717"/>
      <c r="BK275" s="717"/>
      <c r="BL275" s="717"/>
      <c r="BM275" s="717"/>
      <c r="BN275" s="717"/>
      <c r="BO275" s="717"/>
      <c r="BP275" s="717"/>
      <c r="BQ275" s="717"/>
      <c r="BR275" s="717"/>
      <c r="BS275" s="717"/>
      <c r="BT275" s="717"/>
      <c r="BU275" s="717"/>
      <c r="BV275" s="717"/>
      <c r="BW275" s="717"/>
      <c r="BX275" s="717"/>
      <c r="BY275" s="717"/>
      <c r="BZ275" s="717"/>
      <c r="CA275" s="717"/>
      <c r="CB275" s="717"/>
      <c r="CC275" s="717"/>
      <c r="CD275" s="717"/>
      <c r="CE275" s="717"/>
      <c r="CF275" s="717"/>
      <c r="CG275" s="717"/>
      <c r="CH275" s="717"/>
      <c r="CI275" s="717"/>
      <c r="CJ275" s="717"/>
      <c r="CK275" s="717"/>
      <c r="CL275" s="717"/>
      <c r="CM275" s="717"/>
      <c r="CN275" s="717"/>
      <c r="CO275" s="717"/>
      <c r="CP275" s="717"/>
      <c r="CQ275" s="717"/>
      <c r="CR275" s="717"/>
      <c r="CS275" s="717"/>
      <c r="CT275" s="717"/>
      <c r="CU275" s="717"/>
      <c r="CV275" s="717"/>
      <c r="CW275" s="717"/>
      <c r="CX275" s="717"/>
      <c r="CY275" s="717"/>
      <c r="CZ275" s="717"/>
      <c r="DA275" s="717"/>
      <c r="DB275" s="717"/>
      <c r="DC275" s="717"/>
      <c r="DD275" s="717"/>
      <c r="DE275" s="717"/>
      <c r="DF275" s="717"/>
      <c r="DG275" s="717"/>
      <c r="DH275" s="717"/>
      <c r="DI275" s="717"/>
      <c r="DJ275" s="717"/>
      <c r="DK275" s="717"/>
      <c r="DL275" s="717"/>
      <c r="DM275" s="717"/>
      <c r="DO275" s="731"/>
      <c r="DP275" s="731"/>
    </row>
    <row r="276" spans="54:120">
      <c r="BB276" s="717"/>
      <c r="BC276" s="995"/>
      <c r="BD276" s="717"/>
      <c r="BE276" s="717"/>
      <c r="BF276" s="717"/>
      <c r="BG276" s="717"/>
      <c r="BH276" s="717"/>
      <c r="BI276" s="717"/>
      <c r="BJ276" s="717"/>
      <c r="BK276" s="717"/>
      <c r="BL276" s="717"/>
      <c r="BM276" s="717"/>
      <c r="BN276" s="717"/>
      <c r="BO276" s="717"/>
      <c r="BP276" s="717"/>
      <c r="BQ276" s="717"/>
      <c r="BR276" s="717"/>
      <c r="BS276" s="717"/>
      <c r="BT276" s="717"/>
      <c r="BU276" s="717"/>
      <c r="BV276" s="717"/>
      <c r="BW276" s="717"/>
      <c r="BX276" s="717"/>
      <c r="BY276" s="717"/>
      <c r="BZ276" s="717"/>
      <c r="CA276" s="717"/>
      <c r="CB276" s="717"/>
      <c r="CC276" s="717"/>
      <c r="CD276" s="717"/>
      <c r="CE276" s="717"/>
      <c r="CF276" s="717"/>
      <c r="CG276" s="717"/>
      <c r="CH276" s="717"/>
      <c r="CI276" s="717"/>
      <c r="CJ276" s="717"/>
      <c r="CK276" s="717"/>
      <c r="CL276" s="717"/>
      <c r="CM276" s="717"/>
      <c r="CN276" s="717"/>
      <c r="CO276" s="717"/>
      <c r="CP276" s="717"/>
      <c r="CQ276" s="717"/>
      <c r="CR276" s="717"/>
      <c r="CS276" s="717"/>
      <c r="CT276" s="717"/>
      <c r="CU276" s="717"/>
      <c r="CV276" s="717"/>
      <c r="CW276" s="717"/>
      <c r="CX276" s="717"/>
      <c r="CY276" s="717"/>
      <c r="CZ276" s="717"/>
      <c r="DA276" s="717"/>
      <c r="DB276" s="717"/>
      <c r="DC276" s="717"/>
      <c r="DD276" s="717"/>
      <c r="DE276" s="717"/>
      <c r="DF276" s="717"/>
      <c r="DG276" s="717"/>
      <c r="DH276" s="717"/>
      <c r="DI276" s="717"/>
      <c r="DJ276" s="717"/>
      <c r="DK276" s="717"/>
      <c r="DL276" s="717"/>
      <c r="DM276" s="717"/>
      <c r="DO276" s="731"/>
      <c r="DP276" s="731"/>
    </row>
    <row r="277" spans="54:120">
      <c r="BB277" s="717"/>
      <c r="BC277" s="995"/>
      <c r="BD277" s="717"/>
      <c r="BE277" s="717"/>
      <c r="BF277" s="717"/>
      <c r="BG277" s="717"/>
      <c r="BH277" s="717"/>
      <c r="BI277" s="717"/>
      <c r="BJ277" s="717"/>
      <c r="BK277" s="717"/>
      <c r="BL277" s="717"/>
      <c r="BM277" s="717"/>
      <c r="BN277" s="717"/>
      <c r="BO277" s="717"/>
      <c r="BP277" s="717"/>
      <c r="BQ277" s="717"/>
      <c r="BR277" s="717"/>
      <c r="BS277" s="717"/>
      <c r="BT277" s="717"/>
      <c r="BU277" s="717"/>
      <c r="BV277" s="717"/>
      <c r="BW277" s="717"/>
      <c r="BX277" s="717"/>
      <c r="BY277" s="717"/>
      <c r="BZ277" s="717"/>
      <c r="CA277" s="717"/>
      <c r="CB277" s="717"/>
      <c r="CC277" s="717"/>
      <c r="CD277" s="717"/>
      <c r="CE277" s="717"/>
      <c r="CF277" s="717"/>
      <c r="CG277" s="717"/>
      <c r="CH277" s="717"/>
      <c r="CI277" s="717"/>
      <c r="CJ277" s="717"/>
      <c r="CK277" s="717"/>
      <c r="CL277" s="717"/>
      <c r="CM277" s="717"/>
      <c r="CN277" s="717"/>
      <c r="CO277" s="717"/>
      <c r="CP277" s="717"/>
      <c r="CQ277" s="717"/>
      <c r="CR277" s="717"/>
      <c r="CS277" s="717"/>
      <c r="CT277" s="717"/>
      <c r="CU277" s="717"/>
      <c r="CV277" s="717"/>
      <c r="CW277" s="717"/>
      <c r="CX277" s="717"/>
      <c r="CY277" s="717"/>
      <c r="CZ277" s="717"/>
      <c r="DA277" s="717"/>
      <c r="DB277" s="717"/>
      <c r="DC277" s="717"/>
      <c r="DD277" s="717"/>
      <c r="DE277" s="717"/>
      <c r="DF277" s="717"/>
      <c r="DG277" s="717"/>
      <c r="DH277" s="717"/>
      <c r="DI277" s="717"/>
      <c r="DJ277" s="717"/>
      <c r="DK277" s="717"/>
      <c r="DL277" s="717"/>
      <c r="DM277" s="717"/>
      <c r="DO277" s="731"/>
      <c r="DP277" s="731"/>
    </row>
    <row r="278" spans="54:120">
      <c r="BB278" s="717"/>
      <c r="BC278" s="995"/>
      <c r="BD278" s="717"/>
      <c r="BE278" s="717"/>
      <c r="BF278" s="717"/>
      <c r="BG278" s="717"/>
      <c r="BH278" s="717"/>
      <c r="BI278" s="717"/>
      <c r="BJ278" s="717"/>
      <c r="BK278" s="717"/>
      <c r="BL278" s="717"/>
      <c r="BM278" s="717"/>
      <c r="BN278" s="717"/>
      <c r="BO278" s="717"/>
      <c r="BP278" s="717"/>
      <c r="BQ278" s="717"/>
      <c r="BR278" s="717"/>
      <c r="BS278" s="717"/>
      <c r="BT278" s="717"/>
      <c r="BU278" s="717"/>
      <c r="BV278" s="717"/>
      <c r="BW278" s="717"/>
      <c r="BX278" s="717"/>
      <c r="BY278" s="717"/>
      <c r="BZ278" s="717"/>
      <c r="CA278" s="717"/>
      <c r="CB278" s="717"/>
      <c r="CC278" s="717"/>
      <c r="CD278" s="717"/>
      <c r="CE278" s="717"/>
      <c r="CF278" s="717"/>
      <c r="CG278" s="717"/>
      <c r="CH278" s="717"/>
      <c r="CI278" s="717"/>
      <c r="CJ278" s="717"/>
      <c r="CK278" s="717"/>
      <c r="CL278" s="717"/>
      <c r="CM278" s="717"/>
      <c r="CN278" s="717"/>
      <c r="CO278" s="717"/>
      <c r="CP278" s="717"/>
      <c r="CQ278" s="717"/>
      <c r="CR278" s="717"/>
      <c r="CS278" s="717"/>
      <c r="CT278" s="717"/>
      <c r="CU278" s="717"/>
      <c r="CV278" s="717"/>
      <c r="CW278" s="717"/>
      <c r="CX278" s="717"/>
      <c r="CY278" s="717"/>
      <c r="CZ278" s="717"/>
      <c r="DA278" s="717"/>
      <c r="DB278" s="717"/>
      <c r="DC278" s="717"/>
      <c r="DD278" s="717"/>
      <c r="DE278" s="717"/>
      <c r="DF278" s="717"/>
      <c r="DG278" s="717"/>
      <c r="DH278" s="717"/>
      <c r="DI278" s="717"/>
      <c r="DJ278" s="717"/>
      <c r="DK278" s="717"/>
      <c r="DL278" s="717"/>
      <c r="DM278" s="717"/>
      <c r="DO278" s="731"/>
      <c r="DP278" s="731"/>
    </row>
    <row r="279" spans="54:120">
      <c r="BB279" s="717"/>
      <c r="BC279" s="995"/>
      <c r="BD279" s="717"/>
      <c r="BE279" s="717"/>
      <c r="BF279" s="717"/>
      <c r="BG279" s="717"/>
      <c r="BH279" s="717"/>
      <c r="BI279" s="717"/>
      <c r="BJ279" s="717"/>
      <c r="BK279" s="717"/>
      <c r="BL279" s="717"/>
      <c r="BM279" s="717"/>
      <c r="BN279" s="717"/>
      <c r="BO279" s="717"/>
      <c r="BP279" s="717"/>
      <c r="BQ279" s="717"/>
      <c r="BR279" s="717"/>
      <c r="BS279" s="717"/>
      <c r="BT279" s="717"/>
      <c r="BU279" s="717"/>
      <c r="BV279" s="717"/>
      <c r="BW279" s="717"/>
      <c r="BX279" s="717"/>
      <c r="BY279" s="717"/>
      <c r="BZ279" s="717"/>
      <c r="CA279" s="717"/>
      <c r="CB279" s="717"/>
      <c r="CC279" s="717"/>
      <c r="CD279" s="717"/>
      <c r="CE279" s="717"/>
      <c r="CF279" s="717"/>
      <c r="CG279" s="717"/>
      <c r="CH279" s="717"/>
      <c r="CI279" s="717"/>
      <c r="CJ279" s="717"/>
      <c r="CK279" s="717"/>
      <c r="CL279" s="717"/>
      <c r="CM279" s="717"/>
      <c r="CN279" s="717"/>
      <c r="CO279" s="717"/>
      <c r="CP279" s="717"/>
      <c r="CQ279" s="717"/>
      <c r="CR279" s="717"/>
      <c r="CS279" s="717"/>
      <c r="CT279" s="717"/>
      <c r="CU279" s="717"/>
      <c r="CV279" s="717"/>
      <c r="CW279" s="717"/>
      <c r="CX279" s="717"/>
      <c r="CY279" s="717"/>
      <c r="CZ279" s="717"/>
      <c r="DA279" s="717"/>
      <c r="DB279" s="717"/>
      <c r="DC279" s="717"/>
      <c r="DD279" s="717"/>
      <c r="DE279" s="717"/>
      <c r="DF279" s="717"/>
      <c r="DG279" s="717"/>
      <c r="DH279" s="717"/>
      <c r="DI279" s="717"/>
      <c r="DJ279" s="717"/>
      <c r="DK279" s="717"/>
      <c r="DL279" s="717"/>
      <c r="DM279" s="717"/>
      <c r="DO279" s="731"/>
      <c r="DP279" s="731"/>
    </row>
    <row r="280" spans="54:120">
      <c r="BB280" s="717"/>
      <c r="BC280" s="995"/>
      <c r="BD280" s="717"/>
      <c r="BE280" s="717"/>
      <c r="BF280" s="717"/>
      <c r="BG280" s="717"/>
      <c r="BH280" s="717"/>
      <c r="BI280" s="717"/>
      <c r="BJ280" s="717"/>
      <c r="BK280" s="717"/>
      <c r="BL280" s="717"/>
      <c r="BM280" s="717"/>
      <c r="BN280" s="717"/>
      <c r="BO280" s="717"/>
      <c r="BP280" s="717"/>
      <c r="BQ280" s="717"/>
      <c r="BR280" s="717"/>
      <c r="BS280" s="717"/>
      <c r="BT280" s="717"/>
      <c r="BU280" s="717"/>
      <c r="BV280" s="717"/>
      <c r="BW280" s="717"/>
      <c r="BX280" s="717"/>
      <c r="BY280" s="717"/>
      <c r="BZ280" s="717"/>
      <c r="CA280" s="717"/>
      <c r="CB280" s="717"/>
      <c r="CC280" s="717"/>
      <c r="CD280" s="717"/>
      <c r="CE280" s="717"/>
      <c r="CF280" s="717"/>
      <c r="CG280" s="717"/>
      <c r="CH280" s="717"/>
      <c r="CI280" s="717"/>
      <c r="CJ280" s="717"/>
      <c r="CK280" s="717"/>
      <c r="CL280" s="717"/>
      <c r="CM280" s="717"/>
      <c r="CN280" s="717"/>
      <c r="CO280" s="717"/>
      <c r="CP280" s="717"/>
      <c r="CQ280" s="717"/>
      <c r="CR280" s="717"/>
      <c r="CS280" s="717"/>
      <c r="CT280" s="717"/>
      <c r="CU280" s="717"/>
      <c r="CV280" s="717"/>
      <c r="CW280" s="717"/>
      <c r="CX280" s="717"/>
      <c r="CY280" s="717"/>
      <c r="CZ280" s="717"/>
      <c r="DA280" s="717"/>
      <c r="DB280" s="717"/>
      <c r="DC280" s="717"/>
      <c r="DD280" s="717"/>
      <c r="DE280" s="717"/>
      <c r="DF280" s="717"/>
      <c r="DG280" s="717"/>
      <c r="DH280" s="717"/>
      <c r="DI280" s="717"/>
      <c r="DJ280" s="717"/>
      <c r="DK280" s="717"/>
      <c r="DL280" s="717"/>
      <c r="DM280" s="717"/>
      <c r="DO280" s="731"/>
      <c r="DP280" s="731"/>
    </row>
    <row r="281" spans="54:120">
      <c r="BB281" s="717"/>
      <c r="BC281" s="995"/>
      <c r="BD281" s="717"/>
      <c r="BE281" s="717"/>
      <c r="BF281" s="717"/>
      <c r="BG281" s="717"/>
      <c r="BH281" s="717"/>
      <c r="BI281" s="717"/>
      <c r="BJ281" s="717"/>
      <c r="BK281" s="717"/>
      <c r="BL281" s="717"/>
      <c r="BM281" s="717"/>
      <c r="BN281" s="717"/>
      <c r="BO281" s="717"/>
      <c r="BP281" s="717"/>
      <c r="BQ281" s="717"/>
      <c r="BR281" s="717"/>
      <c r="BS281" s="717"/>
      <c r="BT281" s="717"/>
      <c r="BU281" s="717"/>
      <c r="BV281" s="717"/>
      <c r="BW281" s="717"/>
      <c r="BX281" s="717"/>
      <c r="BY281" s="717"/>
      <c r="BZ281" s="717"/>
      <c r="CA281" s="717"/>
      <c r="CB281" s="717"/>
      <c r="CC281" s="717"/>
      <c r="CD281" s="717"/>
      <c r="CE281" s="717"/>
      <c r="CF281" s="717"/>
      <c r="CG281" s="717"/>
      <c r="CH281" s="717"/>
      <c r="CI281" s="717"/>
      <c r="CJ281" s="717"/>
      <c r="CK281" s="717"/>
      <c r="CL281" s="717"/>
      <c r="CM281" s="717"/>
      <c r="CN281" s="717"/>
      <c r="CO281" s="717"/>
      <c r="CP281" s="717"/>
      <c r="CQ281" s="717"/>
      <c r="CR281" s="717"/>
      <c r="CS281" s="717"/>
      <c r="CT281" s="717"/>
      <c r="CU281" s="717"/>
      <c r="CV281" s="717"/>
      <c r="CW281" s="717"/>
      <c r="CX281" s="717"/>
      <c r="CY281" s="717"/>
      <c r="CZ281" s="717"/>
      <c r="DA281" s="717"/>
      <c r="DB281" s="717"/>
      <c r="DC281" s="717"/>
      <c r="DD281" s="717"/>
      <c r="DE281" s="717"/>
      <c r="DF281" s="717"/>
      <c r="DG281" s="717"/>
      <c r="DH281" s="717"/>
      <c r="DI281" s="717"/>
      <c r="DJ281" s="717"/>
      <c r="DK281" s="717"/>
      <c r="DL281" s="717"/>
      <c r="DM281" s="717"/>
      <c r="DO281" s="731"/>
      <c r="DP281" s="731"/>
    </row>
    <row r="282" spans="54:120">
      <c r="BB282" s="717"/>
      <c r="BC282" s="995"/>
      <c r="BD282" s="717"/>
      <c r="BE282" s="717"/>
      <c r="BF282" s="717"/>
      <c r="BG282" s="717"/>
      <c r="BH282" s="717"/>
      <c r="BI282" s="717"/>
      <c r="BJ282" s="717"/>
      <c r="BK282" s="717"/>
      <c r="BL282" s="717"/>
      <c r="BM282" s="717"/>
      <c r="BN282" s="717"/>
      <c r="BO282" s="717"/>
      <c r="BP282" s="717"/>
      <c r="BQ282" s="717"/>
      <c r="BR282" s="717"/>
      <c r="BS282" s="717"/>
      <c r="BT282" s="717"/>
      <c r="BU282" s="717"/>
      <c r="BV282" s="717"/>
      <c r="BW282" s="717"/>
      <c r="BX282" s="717"/>
      <c r="BY282" s="717"/>
      <c r="BZ282" s="717"/>
      <c r="CA282" s="717"/>
      <c r="CB282" s="717"/>
      <c r="CC282" s="717"/>
      <c r="CD282" s="717"/>
      <c r="CE282" s="717"/>
      <c r="CF282" s="717"/>
      <c r="CG282" s="717"/>
      <c r="CH282" s="717"/>
      <c r="CI282" s="717"/>
      <c r="CJ282" s="717"/>
      <c r="CK282" s="717"/>
      <c r="CL282" s="717"/>
      <c r="CM282" s="717"/>
      <c r="CN282" s="717"/>
      <c r="CO282" s="717"/>
      <c r="CP282" s="717"/>
      <c r="CQ282" s="717"/>
      <c r="CR282" s="717"/>
      <c r="CS282" s="717"/>
      <c r="CT282" s="717"/>
      <c r="CU282" s="717"/>
      <c r="CV282" s="717"/>
      <c r="CW282" s="717"/>
      <c r="CX282" s="717"/>
      <c r="CY282" s="717"/>
      <c r="CZ282" s="717"/>
      <c r="DA282" s="717"/>
      <c r="DB282" s="717"/>
      <c r="DC282" s="717"/>
      <c r="DD282" s="717"/>
      <c r="DE282" s="717"/>
      <c r="DF282" s="717"/>
      <c r="DG282" s="717"/>
      <c r="DH282" s="717"/>
      <c r="DI282" s="717"/>
      <c r="DJ282" s="717"/>
      <c r="DK282" s="717"/>
      <c r="DL282" s="717"/>
      <c r="DM282" s="717"/>
      <c r="DO282" s="731"/>
      <c r="DP282" s="731"/>
    </row>
    <row r="283" spans="54:120">
      <c r="BB283" s="717"/>
      <c r="BC283" s="995"/>
      <c r="BD283" s="717"/>
      <c r="BE283" s="717"/>
      <c r="BF283" s="717"/>
      <c r="BG283" s="717"/>
      <c r="BH283" s="717"/>
      <c r="BI283" s="717"/>
      <c r="BJ283" s="717"/>
      <c r="BK283" s="717"/>
      <c r="BL283" s="717"/>
      <c r="BM283" s="717"/>
      <c r="BN283" s="717"/>
      <c r="BO283" s="717"/>
      <c r="BP283" s="717"/>
      <c r="BQ283" s="717"/>
      <c r="BR283" s="717"/>
      <c r="BS283" s="717"/>
      <c r="BT283" s="717"/>
      <c r="BU283" s="717"/>
      <c r="BV283" s="717"/>
      <c r="BW283" s="717"/>
      <c r="BX283" s="717"/>
      <c r="BY283" s="717"/>
      <c r="BZ283" s="717"/>
      <c r="CA283" s="717"/>
      <c r="CB283" s="717"/>
      <c r="CC283" s="717"/>
      <c r="CD283" s="717"/>
      <c r="CE283" s="717"/>
      <c r="CF283" s="717"/>
      <c r="CG283" s="717"/>
      <c r="CH283" s="717"/>
      <c r="CI283" s="717"/>
      <c r="CJ283" s="717"/>
      <c r="CK283" s="717"/>
      <c r="CL283" s="717"/>
      <c r="CM283" s="717"/>
      <c r="CN283" s="717"/>
      <c r="CO283" s="717"/>
      <c r="CP283" s="717"/>
      <c r="CQ283" s="717"/>
      <c r="CR283" s="717"/>
      <c r="CS283" s="717"/>
      <c r="CT283" s="717"/>
      <c r="CU283" s="717"/>
      <c r="CV283" s="717"/>
      <c r="CW283" s="717"/>
      <c r="CX283" s="717"/>
      <c r="CY283" s="717"/>
      <c r="CZ283" s="717"/>
      <c r="DA283" s="717"/>
      <c r="DB283" s="717"/>
      <c r="DC283" s="717"/>
      <c r="DD283" s="717"/>
      <c r="DE283" s="717"/>
      <c r="DF283" s="717"/>
      <c r="DG283" s="717"/>
      <c r="DH283" s="717"/>
      <c r="DI283" s="717"/>
      <c r="DJ283" s="717"/>
      <c r="DK283" s="717"/>
      <c r="DL283" s="717"/>
      <c r="DM283" s="717"/>
      <c r="DO283" s="731"/>
      <c r="DP283" s="731"/>
    </row>
    <row r="284" spans="54:120">
      <c r="BB284" s="717"/>
      <c r="BC284" s="995"/>
      <c r="BD284" s="717"/>
      <c r="BE284" s="717"/>
      <c r="BF284" s="717"/>
      <c r="BG284" s="717"/>
      <c r="BH284" s="717"/>
      <c r="BI284" s="717"/>
      <c r="BJ284" s="717"/>
      <c r="BK284" s="717"/>
      <c r="BL284" s="717"/>
      <c r="BM284" s="717"/>
      <c r="BN284" s="717"/>
      <c r="BO284" s="717"/>
      <c r="BP284" s="717"/>
      <c r="BQ284" s="717"/>
      <c r="BR284" s="717"/>
      <c r="BS284" s="717"/>
      <c r="BT284" s="717"/>
      <c r="BU284" s="717"/>
      <c r="BV284" s="717"/>
      <c r="BW284" s="717"/>
      <c r="BX284" s="717"/>
      <c r="BY284" s="717"/>
      <c r="BZ284" s="717"/>
      <c r="CA284" s="717"/>
      <c r="CB284" s="717"/>
      <c r="CC284" s="717"/>
      <c r="CD284" s="717"/>
      <c r="CE284" s="717"/>
      <c r="CF284" s="717"/>
      <c r="CG284" s="717"/>
      <c r="CH284" s="717"/>
      <c r="CI284" s="717"/>
      <c r="CJ284" s="717"/>
      <c r="CK284" s="717"/>
      <c r="CL284" s="717"/>
      <c r="CM284" s="717"/>
      <c r="CN284" s="717"/>
      <c r="CO284" s="717"/>
      <c r="CP284" s="717"/>
      <c r="CQ284" s="717"/>
      <c r="CR284" s="717"/>
      <c r="CS284" s="717"/>
      <c r="CT284" s="717"/>
      <c r="CU284" s="717"/>
      <c r="CV284" s="717"/>
      <c r="CW284" s="717"/>
      <c r="CX284" s="717"/>
      <c r="CY284" s="717"/>
      <c r="CZ284" s="717"/>
      <c r="DA284" s="717"/>
      <c r="DB284" s="717"/>
      <c r="DC284" s="717"/>
      <c r="DD284" s="717"/>
      <c r="DE284" s="717"/>
      <c r="DF284" s="717"/>
      <c r="DG284" s="717"/>
      <c r="DH284" s="717"/>
      <c r="DI284" s="717"/>
      <c r="DJ284" s="717"/>
      <c r="DK284" s="717"/>
      <c r="DL284" s="717"/>
      <c r="DM284" s="717"/>
      <c r="DO284" s="731"/>
      <c r="DP284" s="731"/>
    </row>
    <row r="285" spans="54:120">
      <c r="BB285" s="717"/>
      <c r="BC285" s="995"/>
      <c r="BD285" s="717"/>
      <c r="BE285" s="717"/>
      <c r="BF285" s="717"/>
      <c r="BG285" s="717"/>
      <c r="BH285" s="717"/>
      <c r="BI285" s="717"/>
      <c r="BJ285" s="717"/>
      <c r="BK285" s="717"/>
      <c r="BL285" s="717"/>
      <c r="BM285" s="717"/>
      <c r="BN285" s="717"/>
      <c r="BO285" s="717"/>
      <c r="BP285" s="717"/>
      <c r="BQ285" s="717"/>
      <c r="BR285" s="717"/>
      <c r="BS285" s="717"/>
      <c r="BT285" s="717"/>
      <c r="BU285" s="717"/>
      <c r="BV285" s="717"/>
      <c r="BW285" s="717"/>
      <c r="BX285" s="717"/>
      <c r="BY285" s="717"/>
      <c r="BZ285" s="717"/>
      <c r="CA285" s="717"/>
      <c r="CB285" s="717"/>
      <c r="CC285" s="717"/>
      <c r="CD285" s="717"/>
      <c r="CE285" s="717"/>
      <c r="CF285" s="717"/>
      <c r="CG285" s="717"/>
      <c r="CH285" s="717"/>
      <c r="CI285" s="717"/>
      <c r="CJ285" s="717"/>
      <c r="CK285" s="717"/>
      <c r="CL285" s="717"/>
      <c r="CM285" s="717"/>
      <c r="CN285" s="717"/>
      <c r="CO285" s="717"/>
      <c r="CP285" s="717"/>
      <c r="CQ285" s="717"/>
      <c r="CR285" s="717"/>
      <c r="CS285" s="717"/>
      <c r="CT285" s="717"/>
      <c r="CU285" s="717"/>
      <c r="CV285" s="717"/>
      <c r="CW285" s="717"/>
      <c r="CX285" s="717"/>
      <c r="CY285" s="717"/>
      <c r="CZ285" s="717"/>
      <c r="DA285" s="717"/>
      <c r="DB285" s="717"/>
      <c r="DC285" s="717"/>
      <c r="DD285" s="717"/>
      <c r="DE285" s="717"/>
      <c r="DF285" s="717"/>
      <c r="DG285" s="717"/>
      <c r="DH285" s="717"/>
      <c r="DI285" s="717"/>
      <c r="DJ285" s="717"/>
      <c r="DK285" s="717"/>
      <c r="DL285" s="717"/>
      <c r="DM285" s="717"/>
      <c r="DO285" s="731"/>
      <c r="DP285" s="731"/>
    </row>
    <row r="286" spans="54:120">
      <c r="BB286" s="717"/>
      <c r="BC286" s="995"/>
      <c r="BD286" s="717"/>
      <c r="BE286" s="717"/>
      <c r="BF286" s="717"/>
      <c r="BG286" s="717"/>
      <c r="BH286" s="717"/>
      <c r="BI286" s="717"/>
      <c r="BJ286" s="717"/>
      <c r="BK286" s="717"/>
      <c r="BL286" s="717"/>
      <c r="BM286" s="717"/>
      <c r="BN286" s="717"/>
      <c r="BO286" s="717"/>
      <c r="BP286" s="717"/>
      <c r="BQ286" s="717"/>
      <c r="BR286" s="717"/>
      <c r="BS286" s="717"/>
      <c r="BT286" s="717"/>
      <c r="BU286" s="717"/>
      <c r="BV286" s="717"/>
      <c r="BW286" s="717"/>
      <c r="BX286" s="717"/>
      <c r="BY286" s="717"/>
      <c r="BZ286" s="717"/>
      <c r="CA286" s="717"/>
      <c r="CB286" s="717"/>
      <c r="CC286" s="717"/>
      <c r="CD286" s="717"/>
      <c r="CE286" s="717"/>
      <c r="CF286" s="717"/>
      <c r="CG286" s="717"/>
      <c r="CH286" s="717"/>
      <c r="CI286" s="717"/>
      <c r="CJ286" s="717"/>
      <c r="CK286" s="717"/>
      <c r="CL286" s="717"/>
      <c r="CM286" s="717"/>
      <c r="CN286" s="717"/>
      <c r="CO286" s="717"/>
      <c r="CP286" s="717"/>
      <c r="CQ286" s="717"/>
      <c r="CR286" s="717"/>
      <c r="CS286" s="717"/>
      <c r="CT286" s="717"/>
      <c r="CU286" s="717"/>
      <c r="CV286" s="717"/>
      <c r="CW286" s="717"/>
      <c r="CX286" s="717"/>
      <c r="CY286" s="717"/>
      <c r="CZ286" s="717"/>
      <c r="DA286" s="717"/>
      <c r="DB286" s="717"/>
      <c r="DC286" s="717"/>
      <c r="DD286" s="717"/>
      <c r="DE286" s="717"/>
      <c r="DF286" s="717"/>
      <c r="DG286" s="717"/>
      <c r="DH286" s="717"/>
      <c r="DI286" s="717"/>
      <c r="DJ286" s="717"/>
      <c r="DK286" s="717"/>
      <c r="DL286" s="717"/>
      <c r="DM286" s="717"/>
      <c r="DO286" s="731"/>
      <c r="DP286" s="731"/>
    </row>
    <row r="287" spans="54:120">
      <c r="BB287" s="717"/>
      <c r="BC287" s="995"/>
      <c r="BD287" s="717"/>
      <c r="BE287" s="717"/>
      <c r="BF287" s="717"/>
      <c r="BG287" s="717"/>
      <c r="BH287" s="717"/>
      <c r="BI287" s="717"/>
      <c r="BJ287" s="717"/>
      <c r="BK287" s="717"/>
      <c r="BL287" s="717"/>
      <c r="BM287" s="717"/>
      <c r="BN287" s="717"/>
      <c r="BO287" s="717"/>
      <c r="BP287" s="717"/>
      <c r="BQ287" s="717"/>
      <c r="BR287" s="717"/>
      <c r="BS287" s="717"/>
      <c r="BT287" s="717"/>
      <c r="BU287" s="717"/>
      <c r="BV287" s="717"/>
      <c r="BW287" s="717"/>
      <c r="BX287" s="717"/>
      <c r="BY287" s="717"/>
      <c r="BZ287" s="717"/>
      <c r="CA287" s="717"/>
      <c r="CB287" s="717"/>
      <c r="CC287" s="717"/>
      <c r="CD287" s="717"/>
      <c r="CE287" s="717"/>
      <c r="CF287" s="717"/>
      <c r="CG287" s="717"/>
      <c r="CH287" s="717"/>
      <c r="CI287" s="717"/>
      <c r="CJ287" s="717"/>
      <c r="CK287" s="717"/>
      <c r="CL287" s="717"/>
      <c r="CM287" s="717"/>
      <c r="CN287" s="717"/>
      <c r="CO287" s="717"/>
      <c r="CP287" s="717"/>
      <c r="CQ287" s="717"/>
      <c r="CR287" s="717"/>
      <c r="CS287" s="717"/>
      <c r="CT287" s="717"/>
      <c r="CU287" s="717"/>
      <c r="CV287" s="717"/>
      <c r="CW287" s="717"/>
      <c r="CX287" s="717"/>
      <c r="CY287" s="717"/>
      <c r="CZ287" s="717"/>
      <c r="DA287" s="717"/>
      <c r="DB287" s="717"/>
      <c r="DC287" s="717"/>
      <c r="DD287" s="717"/>
      <c r="DE287" s="717"/>
      <c r="DF287" s="717"/>
      <c r="DG287" s="717"/>
      <c r="DH287" s="717"/>
      <c r="DI287" s="717"/>
      <c r="DJ287" s="717"/>
      <c r="DK287" s="717"/>
      <c r="DL287" s="717"/>
      <c r="DM287" s="717"/>
      <c r="DO287" s="731"/>
      <c r="DP287" s="731"/>
    </row>
    <row r="288" spans="54:120">
      <c r="BB288" s="717"/>
      <c r="BC288" s="995"/>
      <c r="BD288" s="717"/>
      <c r="BE288" s="717"/>
      <c r="BF288" s="717"/>
      <c r="BG288" s="717"/>
      <c r="BH288" s="717"/>
      <c r="BI288" s="717"/>
      <c r="BJ288" s="717"/>
      <c r="BK288" s="717"/>
      <c r="BL288" s="717"/>
      <c r="BM288" s="717"/>
      <c r="BN288" s="717"/>
      <c r="BO288" s="717"/>
      <c r="BP288" s="717"/>
      <c r="BQ288" s="717"/>
      <c r="BR288" s="717"/>
      <c r="BS288" s="717"/>
      <c r="BT288" s="717"/>
      <c r="BU288" s="717"/>
      <c r="BV288" s="717"/>
      <c r="BW288" s="717"/>
      <c r="BX288" s="717"/>
      <c r="BY288" s="717"/>
      <c r="BZ288" s="717"/>
      <c r="CA288" s="717"/>
      <c r="CB288" s="717"/>
      <c r="CC288" s="717"/>
      <c r="CD288" s="717"/>
      <c r="CE288" s="717"/>
      <c r="CF288" s="717"/>
      <c r="CG288" s="717"/>
      <c r="CH288" s="717"/>
      <c r="CI288" s="717"/>
      <c r="CJ288" s="717"/>
      <c r="CK288" s="717"/>
      <c r="CL288" s="717"/>
      <c r="CM288" s="717"/>
      <c r="CN288" s="717"/>
      <c r="CO288" s="717"/>
      <c r="CP288" s="717"/>
      <c r="CQ288" s="717"/>
      <c r="CR288" s="717"/>
      <c r="CS288" s="717"/>
      <c r="CT288" s="717"/>
      <c r="CU288" s="717"/>
      <c r="CV288" s="717"/>
      <c r="CW288" s="717"/>
      <c r="CX288" s="717"/>
      <c r="CY288" s="717"/>
      <c r="CZ288" s="717"/>
      <c r="DA288" s="717"/>
      <c r="DB288" s="717"/>
      <c r="DC288" s="717"/>
      <c r="DD288" s="717"/>
      <c r="DE288" s="717"/>
      <c r="DF288" s="717"/>
      <c r="DG288" s="717"/>
      <c r="DH288" s="717"/>
      <c r="DI288" s="717"/>
      <c r="DJ288" s="717"/>
      <c r="DK288" s="717"/>
      <c r="DL288" s="717"/>
      <c r="DM288" s="717"/>
      <c r="DO288" s="731"/>
      <c r="DP288" s="731"/>
    </row>
    <row r="289" spans="54:120">
      <c r="BB289" s="717"/>
      <c r="BC289" s="995"/>
      <c r="BD289" s="717"/>
      <c r="BE289" s="717"/>
      <c r="BF289" s="717"/>
      <c r="BG289" s="717"/>
      <c r="BH289" s="717"/>
      <c r="BI289" s="717"/>
      <c r="BJ289" s="717"/>
      <c r="BK289" s="717"/>
      <c r="BL289" s="717"/>
      <c r="BM289" s="717"/>
      <c r="BN289" s="717"/>
      <c r="BO289" s="717"/>
      <c r="BP289" s="717"/>
      <c r="BQ289" s="717"/>
      <c r="BR289" s="717"/>
      <c r="BS289" s="717"/>
      <c r="BT289" s="717"/>
      <c r="BU289" s="717"/>
      <c r="BV289" s="717"/>
      <c r="BW289" s="717"/>
      <c r="BX289" s="717"/>
      <c r="BY289" s="717"/>
      <c r="BZ289" s="717"/>
      <c r="CA289" s="717"/>
      <c r="CB289" s="717"/>
      <c r="CC289" s="717"/>
      <c r="CD289" s="717"/>
      <c r="CE289" s="717"/>
      <c r="CF289" s="717"/>
      <c r="CG289" s="717"/>
      <c r="CH289" s="717"/>
      <c r="CI289" s="717"/>
      <c r="CJ289" s="717"/>
      <c r="CK289" s="717"/>
      <c r="CL289" s="717"/>
      <c r="CM289" s="717"/>
      <c r="CN289" s="717"/>
      <c r="CO289" s="717"/>
      <c r="CP289" s="717"/>
      <c r="CQ289" s="717"/>
      <c r="CR289" s="717"/>
      <c r="CS289" s="717"/>
      <c r="CT289" s="717"/>
      <c r="CU289" s="717"/>
      <c r="CV289" s="717"/>
      <c r="CW289" s="717"/>
      <c r="CX289" s="717"/>
      <c r="CY289" s="717"/>
      <c r="CZ289" s="717"/>
      <c r="DA289" s="717"/>
      <c r="DB289" s="717"/>
      <c r="DC289" s="717"/>
      <c r="DD289" s="717"/>
      <c r="DE289" s="717"/>
      <c r="DF289" s="717"/>
      <c r="DG289" s="717"/>
      <c r="DH289" s="717"/>
      <c r="DI289" s="717"/>
      <c r="DJ289" s="717"/>
      <c r="DK289" s="717"/>
      <c r="DL289" s="717"/>
      <c r="DM289" s="717"/>
      <c r="DO289" s="731"/>
      <c r="DP289" s="731"/>
    </row>
    <row r="290" spans="54:120">
      <c r="BB290" s="717"/>
      <c r="BC290" s="995"/>
      <c r="BD290" s="717"/>
      <c r="BE290" s="717"/>
      <c r="BF290" s="717"/>
      <c r="BG290" s="717"/>
      <c r="BH290" s="717"/>
      <c r="BI290" s="717"/>
      <c r="BJ290" s="717"/>
      <c r="BK290" s="717"/>
      <c r="BL290" s="717"/>
      <c r="BM290" s="717"/>
      <c r="BN290" s="717"/>
      <c r="BO290" s="717"/>
      <c r="BP290" s="717"/>
      <c r="BQ290" s="717"/>
      <c r="BR290" s="717"/>
      <c r="BS290" s="717"/>
      <c r="BT290" s="717"/>
      <c r="BU290" s="717"/>
      <c r="BV290" s="717"/>
      <c r="BW290" s="717"/>
      <c r="BX290" s="717"/>
      <c r="BY290" s="717"/>
      <c r="BZ290" s="717"/>
      <c r="CA290" s="717"/>
      <c r="CB290" s="717"/>
      <c r="CC290" s="717"/>
      <c r="CD290" s="717"/>
      <c r="CE290" s="717"/>
      <c r="CF290" s="717"/>
      <c r="CG290" s="717"/>
      <c r="CH290" s="717"/>
      <c r="CI290" s="717"/>
      <c r="CJ290" s="717"/>
      <c r="CK290" s="717"/>
      <c r="CL290" s="717"/>
      <c r="CM290" s="717"/>
      <c r="CN290" s="717"/>
      <c r="CO290" s="717"/>
      <c r="CP290" s="717"/>
      <c r="CQ290" s="717"/>
      <c r="CR290" s="717"/>
      <c r="CS290" s="717"/>
      <c r="CT290" s="717"/>
      <c r="CU290" s="717"/>
      <c r="CV290" s="717"/>
      <c r="CW290" s="717"/>
      <c r="CX290" s="717"/>
      <c r="CY290" s="717"/>
      <c r="CZ290" s="717"/>
      <c r="DA290" s="717"/>
      <c r="DB290" s="717"/>
      <c r="DC290" s="717"/>
      <c r="DD290" s="717"/>
      <c r="DE290" s="717"/>
      <c r="DF290" s="717"/>
      <c r="DG290" s="717"/>
      <c r="DH290" s="717"/>
      <c r="DI290" s="717"/>
      <c r="DJ290" s="717"/>
      <c r="DK290" s="717"/>
      <c r="DL290" s="717"/>
      <c r="DM290" s="717"/>
      <c r="DO290" s="731"/>
      <c r="DP290" s="731"/>
    </row>
    <row r="291" spans="54:120">
      <c r="BB291" s="717"/>
      <c r="BC291" s="995"/>
      <c r="BD291" s="717"/>
      <c r="BE291" s="717"/>
      <c r="BF291" s="717"/>
      <c r="BG291" s="717"/>
      <c r="BH291" s="717"/>
      <c r="BI291" s="717"/>
      <c r="BJ291" s="717"/>
      <c r="BK291" s="717"/>
      <c r="BL291" s="717"/>
      <c r="BM291" s="717"/>
      <c r="BN291" s="717"/>
      <c r="BO291" s="717"/>
      <c r="BP291" s="717"/>
      <c r="BQ291" s="717"/>
      <c r="BR291" s="717"/>
      <c r="BS291" s="717"/>
      <c r="BT291" s="717"/>
      <c r="BU291" s="717"/>
      <c r="BV291" s="717"/>
      <c r="BW291" s="717"/>
      <c r="BX291" s="717"/>
      <c r="BY291" s="717"/>
      <c r="BZ291" s="717"/>
      <c r="CA291" s="717"/>
      <c r="CB291" s="717"/>
      <c r="CC291" s="717"/>
      <c r="CD291" s="717"/>
      <c r="CE291" s="717"/>
      <c r="CF291" s="717"/>
      <c r="CG291" s="717"/>
      <c r="CH291" s="717"/>
      <c r="CI291" s="717"/>
      <c r="CJ291" s="717"/>
      <c r="CK291" s="717"/>
      <c r="CL291" s="717"/>
      <c r="CM291" s="717"/>
      <c r="CN291" s="717"/>
      <c r="CO291" s="717"/>
      <c r="CP291" s="717"/>
      <c r="CQ291" s="717"/>
      <c r="CR291" s="717"/>
      <c r="CS291" s="717"/>
      <c r="CT291" s="717"/>
      <c r="CU291" s="717"/>
      <c r="CV291" s="717"/>
      <c r="CW291" s="717"/>
      <c r="CX291" s="717"/>
      <c r="CY291" s="717"/>
      <c r="CZ291" s="717"/>
      <c r="DA291" s="717"/>
      <c r="DB291" s="717"/>
      <c r="DC291" s="717"/>
      <c r="DD291" s="717"/>
      <c r="DE291" s="717"/>
      <c r="DF291" s="717"/>
      <c r="DG291" s="717"/>
      <c r="DH291" s="717"/>
      <c r="DI291" s="717"/>
      <c r="DJ291" s="717"/>
      <c r="DK291" s="717"/>
      <c r="DL291" s="717"/>
      <c r="DM291" s="717"/>
      <c r="DO291" s="731"/>
      <c r="DP291" s="731"/>
    </row>
    <row r="292" spans="54:120">
      <c r="BB292" s="717"/>
      <c r="BC292" s="995"/>
      <c r="BD292" s="717"/>
      <c r="BE292" s="717"/>
      <c r="BF292" s="717"/>
      <c r="BG292" s="717"/>
      <c r="BH292" s="717"/>
      <c r="BI292" s="717"/>
      <c r="BJ292" s="717"/>
      <c r="BK292" s="717"/>
      <c r="BL292" s="717"/>
      <c r="BM292" s="717"/>
      <c r="BN292" s="717"/>
      <c r="BO292" s="717"/>
      <c r="BP292" s="717"/>
      <c r="BQ292" s="717"/>
      <c r="BR292" s="717"/>
      <c r="BS292" s="717"/>
      <c r="BT292" s="717"/>
      <c r="BU292" s="717"/>
      <c r="BV292" s="717"/>
      <c r="BW292" s="717"/>
      <c r="BX292" s="717"/>
      <c r="BY292" s="717"/>
      <c r="BZ292" s="717"/>
      <c r="CA292" s="717"/>
      <c r="CB292" s="717"/>
      <c r="CC292" s="717"/>
      <c r="CD292" s="717"/>
      <c r="CE292" s="717"/>
      <c r="CF292" s="717"/>
      <c r="CG292" s="717"/>
      <c r="CH292" s="717"/>
      <c r="CI292" s="717"/>
      <c r="CJ292" s="717"/>
      <c r="CK292" s="717"/>
      <c r="CL292" s="717"/>
      <c r="CM292" s="717"/>
      <c r="CN292" s="717"/>
      <c r="CO292" s="717"/>
      <c r="CP292" s="717"/>
      <c r="CQ292" s="717"/>
      <c r="CR292" s="717"/>
      <c r="CS292" s="717"/>
      <c r="CT292" s="717"/>
      <c r="CU292" s="717"/>
      <c r="CV292" s="717"/>
      <c r="CW292" s="717"/>
      <c r="CX292" s="717"/>
      <c r="CY292" s="717"/>
      <c r="CZ292" s="717"/>
      <c r="DA292" s="717"/>
      <c r="DB292" s="717"/>
      <c r="DC292" s="717"/>
      <c r="DD292" s="717"/>
      <c r="DE292" s="717"/>
      <c r="DF292" s="717"/>
      <c r="DG292" s="717"/>
      <c r="DH292" s="717"/>
      <c r="DI292" s="717"/>
      <c r="DJ292" s="717"/>
      <c r="DK292" s="717"/>
      <c r="DL292" s="717"/>
      <c r="DM292" s="717"/>
      <c r="DO292" s="731"/>
      <c r="DP292" s="731"/>
    </row>
    <row r="293" spans="54:120">
      <c r="BB293" s="717"/>
      <c r="BC293" s="995"/>
      <c r="BD293" s="717"/>
      <c r="BE293" s="717"/>
      <c r="BF293" s="717"/>
      <c r="BG293" s="717"/>
      <c r="BH293" s="717"/>
      <c r="BI293" s="717"/>
      <c r="BJ293" s="717"/>
      <c r="BK293" s="717"/>
      <c r="BL293" s="717"/>
      <c r="BM293" s="717"/>
      <c r="BN293" s="717"/>
      <c r="BO293" s="717"/>
      <c r="BP293" s="717"/>
      <c r="BQ293" s="717"/>
      <c r="BR293" s="717"/>
      <c r="BS293" s="717"/>
      <c r="BT293" s="717"/>
      <c r="BU293" s="717"/>
      <c r="BV293" s="717"/>
      <c r="BW293" s="717"/>
      <c r="BX293" s="717"/>
      <c r="BY293" s="717"/>
      <c r="BZ293" s="717"/>
      <c r="CA293" s="717"/>
      <c r="CB293" s="717"/>
      <c r="CC293" s="717"/>
      <c r="CD293" s="717"/>
      <c r="CE293" s="717"/>
      <c r="CF293" s="717"/>
      <c r="CG293" s="717"/>
      <c r="CH293" s="717"/>
      <c r="CI293" s="717"/>
      <c r="CJ293" s="717"/>
      <c r="CK293" s="717"/>
      <c r="CL293" s="717"/>
      <c r="CM293" s="717"/>
      <c r="CN293" s="717"/>
      <c r="CO293" s="717"/>
      <c r="CP293" s="717"/>
      <c r="CQ293" s="717"/>
      <c r="CR293" s="717"/>
      <c r="CS293" s="717"/>
      <c r="CT293" s="717"/>
      <c r="CU293" s="717"/>
      <c r="CV293" s="717"/>
      <c r="CW293" s="717"/>
      <c r="CX293" s="717"/>
      <c r="CY293" s="717"/>
      <c r="CZ293" s="717"/>
      <c r="DA293" s="717"/>
      <c r="DB293" s="717"/>
      <c r="DC293" s="717"/>
      <c r="DD293" s="717"/>
      <c r="DE293" s="717"/>
      <c r="DF293" s="717"/>
      <c r="DG293" s="717"/>
      <c r="DH293" s="717"/>
      <c r="DI293" s="717"/>
      <c r="DJ293" s="717"/>
      <c r="DK293" s="717"/>
      <c r="DL293" s="717"/>
      <c r="DM293" s="717"/>
      <c r="DO293" s="731"/>
      <c r="DP293" s="731"/>
    </row>
    <row r="294" spans="54:120">
      <c r="BB294" s="717"/>
      <c r="BC294" s="995"/>
      <c r="BD294" s="717"/>
      <c r="BE294" s="717"/>
      <c r="BF294" s="717"/>
      <c r="BG294" s="717"/>
      <c r="BH294" s="717"/>
      <c r="BI294" s="717"/>
      <c r="BJ294" s="717"/>
      <c r="BK294" s="717"/>
      <c r="BL294" s="717"/>
      <c r="BM294" s="717"/>
      <c r="BN294" s="717"/>
      <c r="BO294" s="717"/>
      <c r="BP294" s="717"/>
      <c r="BQ294" s="717"/>
      <c r="BR294" s="717"/>
      <c r="BS294" s="717"/>
      <c r="BT294" s="717"/>
      <c r="BU294" s="717"/>
      <c r="BV294" s="717"/>
      <c r="BW294" s="717"/>
      <c r="BX294" s="717"/>
      <c r="BY294" s="717"/>
      <c r="BZ294" s="717"/>
      <c r="CA294" s="717"/>
      <c r="CB294" s="717"/>
      <c r="CC294" s="717"/>
      <c r="CD294" s="717"/>
      <c r="CE294" s="717"/>
      <c r="CF294" s="717"/>
      <c r="CG294" s="717"/>
      <c r="CH294" s="717"/>
      <c r="CI294" s="717"/>
      <c r="CJ294" s="717"/>
      <c r="CK294" s="717"/>
      <c r="CL294" s="717"/>
      <c r="CM294" s="717"/>
      <c r="CN294" s="717"/>
      <c r="CO294" s="717"/>
      <c r="CP294" s="717"/>
      <c r="CQ294" s="717"/>
      <c r="CR294" s="717"/>
      <c r="CS294" s="717"/>
      <c r="CT294" s="717"/>
      <c r="CU294" s="717"/>
      <c r="CV294" s="717"/>
      <c r="CW294" s="717"/>
      <c r="CX294" s="717"/>
      <c r="CY294" s="717"/>
      <c r="CZ294" s="717"/>
      <c r="DA294" s="717"/>
      <c r="DB294" s="717"/>
      <c r="DC294" s="717"/>
      <c r="DD294" s="717"/>
      <c r="DE294" s="717"/>
      <c r="DF294" s="717"/>
      <c r="DG294" s="717"/>
      <c r="DH294" s="717"/>
      <c r="DI294" s="717"/>
      <c r="DJ294" s="717"/>
      <c r="DK294" s="717"/>
      <c r="DL294" s="717"/>
      <c r="DM294" s="717"/>
      <c r="DO294" s="731"/>
      <c r="DP294" s="731"/>
    </row>
    <row r="295" spans="54:120">
      <c r="BB295" s="717"/>
      <c r="BC295" s="995"/>
      <c r="BD295" s="717"/>
      <c r="BE295" s="717"/>
      <c r="BF295" s="717"/>
      <c r="BG295" s="717"/>
      <c r="BH295" s="717"/>
      <c r="BI295" s="717"/>
      <c r="BJ295" s="717"/>
      <c r="BK295" s="717"/>
      <c r="BL295" s="717"/>
      <c r="BM295" s="717"/>
      <c r="BN295" s="717"/>
      <c r="BO295" s="717"/>
      <c r="BP295" s="717"/>
      <c r="BQ295" s="717"/>
      <c r="BR295" s="717"/>
      <c r="BS295" s="717"/>
      <c r="BT295" s="717"/>
      <c r="BU295" s="717"/>
      <c r="BV295" s="717"/>
      <c r="BW295" s="717"/>
      <c r="BX295" s="717"/>
      <c r="BY295" s="717"/>
      <c r="BZ295" s="717"/>
      <c r="CA295" s="717"/>
      <c r="CB295" s="717"/>
      <c r="CC295" s="717"/>
      <c r="CD295" s="717"/>
      <c r="CE295" s="717"/>
      <c r="CF295" s="717"/>
      <c r="CG295" s="717"/>
      <c r="CH295" s="717"/>
      <c r="CI295" s="717"/>
      <c r="CJ295" s="717"/>
      <c r="CK295" s="717"/>
      <c r="CL295" s="717"/>
      <c r="CM295" s="717"/>
      <c r="CN295" s="717"/>
      <c r="CO295" s="717"/>
      <c r="CP295" s="717"/>
      <c r="CQ295" s="717"/>
      <c r="CR295" s="717"/>
      <c r="CS295" s="717"/>
      <c r="CT295" s="717"/>
      <c r="CU295" s="717"/>
      <c r="CV295" s="717"/>
      <c r="CW295" s="717"/>
      <c r="CX295" s="717"/>
      <c r="CY295" s="717"/>
      <c r="CZ295" s="717"/>
      <c r="DA295" s="717"/>
      <c r="DB295" s="717"/>
      <c r="DC295" s="717"/>
      <c r="DD295" s="717"/>
      <c r="DE295" s="717"/>
      <c r="DF295" s="717"/>
      <c r="DG295" s="717"/>
      <c r="DH295" s="717"/>
      <c r="DI295" s="717"/>
      <c r="DJ295" s="717"/>
      <c r="DK295" s="717"/>
      <c r="DL295" s="717"/>
      <c r="DM295" s="717"/>
      <c r="DO295" s="731"/>
      <c r="DP295" s="731"/>
    </row>
    <row r="296" spans="54:120">
      <c r="BB296" s="717"/>
      <c r="BC296" s="995"/>
      <c r="BD296" s="717"/>
      <c r="BE296" s="717"/>
      <c r="BF296" s="717"/>
      <c r="BG296" s="717"/>
      <c r="BH296" s="717"/>
      <c r="BI296" s="717"/>
      <c r="BJ296" s="717"/>
      <c r="BK296" s="717"/>
      <c r="BL296" s="717"/>
      <c r="BM296" s="717"/>
      <c r="BN296" s="717"/>
      <c r="BO296" s="717"/>
      <c r="BP296" s="717"/>
      <c r="BQ296" s="717"/>
      <c r="BR296" s="717"/>
      <c r="BS296" s="717"/>
      <c r="BT296" s="717"/>
      <c r="BU296" s="717"/>
      <c r="BV296" s="717"/>
      <c r="BW296" s="717"/>
      <c r="BX296" s="717"/>
      <c r="BY296" s="717"/>
      <c r="BZ296" s="717"/>
      <c r="CA296" s="717"/>
      <c r="CB296" s="717"/>
      <c r="CC296" s="717"/>
      <c r="CD296" s="717"/>
      <c r="CE296" s="717"/>
      <c r="CF296" s="717"/>
      <c r="CG296" s="717"/>
      <c r="CH296" s="717"/>
      <c r="CI296" s="717"/>
      <c r="CJ296" s="717"/>
      <c r="CK296" s="717"/>
      <c r="CL296" s="717"/>
      <c r="CM296" s="717"/>
      <c r="CN296" s="717"/>
      <c r="CO296" s="717"/>
      <c r="CP296" s="717"/>
      <c r="CQ296" s="717"/>
      <c r="CR296" s="717"/>
      <c r="CS296" s="717"/>
      <c r="CT296" s="717"/>
      <c r="CU296" s="717"/>
      <c r="CV296" s="717"/>
      <c r="CW296" s="717"/>
      <c r="CX296" s="717"/>
      <c r="CY296" s="717"/>
      <c r="CZ296" s="717"/>
      <c r="DA296" s="717"/>
      <c r="DB296" s="717"/>
      <c r="DC296" s="717"/>
      <c r="DD296" s="717"/>
      <c r="DE296" s="717"/>
      <c r="DF296" s="717"/>
      <c r="DG296" s="717"/>
      <c r="DH296" s="717"/>
      <c r="DI296" s="717"/>
      <c r="DJ296" s="717"/>
      <c r="DK296" s="717"/>
      <c r="DL296" s="717"/>
      <c r="DM296" s="717"/>
      <c r="DO296" s="731"/>
      <c r="DP296" s="731"/>
    </row>
    <row r="297" spans="54:120">
      <c r="BB297" s="717"/>
      <c r="BC297" s="995"/>
      <c r="BD297" s="717"/>
      <c r="BE297" s="717"/>
      <c r="BF297" s="717"/>
      <c r="BG297" s="717"/>
      <c r="BH297" s="717"/>
      <c r="BI297" s="717"/>
      <c r="BJ297" s="717"/>
      <c r="BK297" s="717"/>
      <c r="BL297" s="717"/>
      <c r="BM297" s="717"/>
      <c r="BN297" s="717"/>
      <c r="BO297" s="717"/>
      <c r="BP297" s="717"/>
      <c r="BQ297" s="717"/>
      <c r="BR297" s="717"/>
      <c r="BS297" s="717"/>
      <c r="BT297" s="717"/>
      <c r="BU297" s="717"/>
      <c r="BV297" s="717"/>
      <c r="BW297" s="717"/>
      <c r="BX297" s="717"/>
      <c r="BY297" s="717"/>
      <c r="BZ297" s="717"/>
      <c r="CA297" s="717"/>
      <c r="CB297" s="717"/>
      <c r="CC297" s="717"/>
      <c r="CD297" s="717"/>
      <c r="CE297" s="717"/>
      <c r="CF297" s="717"/>
      <c r="CG297" s="717"/>
      <c r="CH297" s="717"/>
      <c r="CI297" s="717"/>
      <c r="CJ297" s="717"/>
      <c r="CK297" s="717"/>
      <c r="CL297" s="717"/>
      <c r="CM297" s="717"/>
      <c r="CN297" s="717"/>
      <c r="CO297" s="717"/>
      <c r="CP297" s="717"/>
      <c r="CQ297" s="717"/>
      <c r="CR297" s="717"/>
      <c r="CS297" s="717"/>
      <c r="CT297" s="717"/>
      <c r="CU297" s="717"/>
      <c r="CV297" s="717"/>
      <c r="CW297" s="717"/>
      <c r="CX297" s="717"/>
      <c r="CY297" s="717"/>
      <c r="CZ297" s="717"/>
      <c r="DA297" s="717"/>
      <c r="DB297" s="717"/>
      <c r="DC297" s="717"/>
      <c r="DD297" s="717"/>
      <c r="DE297" s="717"/>
      <c r="DF297" s="717"/>
      <c r="DG297" s="717"/>
      <c r="DH297" s="717"/>
      <c r="DI297" s="717"/>
      <c r="DJ297" s="717"/>
      <c r="DK297" s="717"/>
      <c r="DL297" s="717"/>
      <c r="DM297" s="717"/>
      <c r="DO297" s="731"/>
      <c r="DP297" s="731"/>
    </row>
    <row r="298" spans="54:120">
      <c r="BB298" s="717"/>
      <c r="BC298" s="995"/>
      <c r="BD298" s="717"/>
      <c r="BE298" s="717"/>
      <c r="BF298" s="717"/>
      <c r="BG298" s="717"/>
      <c r="BH298" s="717"/>
      <c r="BI298" s="717"/>
      <c r="BJ298" s="717"/>
      <c r="BK298" s="717"/>
      <c r="BL298" s="717"/>
      <c r="BM298" s="717"/>
      <c r="BN298" s="717"/>
      <c r="BO298" s="717"/>
      <c r="BP298" s="717"/>
      <c r="BQ298" s="717"/>
      <c r="BR298" s="717"/>
      <c r="BS298" s="717"/>
      <c r="BT298" s="717"/>
      <c r="BU298" s="717"/>
      <c r="BV298" s="717"/>
      <c r="BW298" s="717"/>
      <c r="BX298" s="717"/>
      <c r="BY298" s="717"/>
      <c r="BZ298" s="717"/>
      <c r="CA298" s="717"/>
      <c r="CB298" s="717"/>
      <c r="CC298" s="717"/>
      <c r="CD298" s="717"/>
      <c r="CE298" s="717"/>
      <c r="CF298" s="717"/>
      <c r="CG298" s="717"/>
      <c r="CH298" s="717"/>
      <c r="CI298" s="717"/>
      <c r="CJ298" s="717"/>
      <c r="CK298" s="717"/>
      <c r="CL298" s="717"/>
      <c r="CM298" s="717"/>
      <c r="CN298" s="717"/>
      <c r="CO298" s="717"/>
      <c r="CP298" s="717"/>
      <c r="CQ298" s="717"/>
      <c r="CR298" s="717"/>
      <c r="CS298" s="717"/>
      <c r="CT298" s="717"/>
      <c r="CU298" s="717"/>
      <c r="CV298" s="717"/>
      <c r="CW298" s="717"/>
      <c r="CX298" s="717"/>
      <c r="CY298" s="717"/>
      <c r="CZ298" s="717"/>
      <c r="DA298" s="717"/>
      <c r="DB298" s="717"/>
      <c r="DC298" s="717"/>
      <c r="DD298" s="717"/>
      <c r="DE298" s="717"/>
      <c r="DF298" s="717"/>
      <c r="DG298" s="717"/>
      <c r="DH298" s="717"/>
      <c r="DI298" s="717"/>
      <c r="DJ298" s="717"/>
      <c r="DK298" s="717"/>
      <c r="DL298" s="717"/>
      <c r="DM298" s="717"/>
      <c r="DO298" s="731"/>
      <c r="DP298" s="731"/>
    </row>
    <row r="299" spans="54:120">
      <c r="BB299" s="717"/>
      <c r="BC299" s="995"/>
      <c r="BD299" s="717"/>
      <c r="BE299" s="717"/>
      <c r="BF299" s="717"/>
      <c r="BG299" s="717"/>
      <c r="BH299" s="717"/>
      <c r="BI299" s="717"/>
      <c r="BJ299" s="717"/>
      <c r="BK299" s="717"/>
      <c r="BL299" s="717"/>
      <c r="BM299" s="717"/>
      <c r="BN299" s="717"/>
      <c r="BO299" s="717"/>
      <c r="BP299" s="717"/>
      <c r="BQ299" s="717"/>
      <c r="BR299" s="717"/>
      <c r="BS299" s="717"/>
      <c r="BT299" s="717"/>
      <c r="BU299" s="717"/>
      <c r="BV299" s="717"/>
      <c r="BW299" s="717"/>
      <c r="BX299" s="717"/>
      <c r="BY299" s="717"/>
      <c r="BZ299" s="717"/>
      <c r="CA299" s="717"/>
      <c r="CB299" s="717"/>
      <c r="CC299" s="717"/>
      <c r="CD299" s="717"/>
      <c r="CE299" s="717"/>
      <c r="CF299" s="717"/>
      <c r="CG299" s="717"/>
      <c r="CH299" s="717"/>
      <c r="CI299" s="717"/>
      <c r="CJ299" s="717"/>
      <c r="CK299" s="717"/>
      <c r="CL299" s="717"/>
      <c r="CM299" s="717"/>
      <c r="CN299" s="717"/>
      <c r="CO299" s="717"/>
      <c r="CP299" s="717"/>
      <c r="CQ299" s="717"/>
      <c r="CR299" s="717"/>
      <c r="CS299" s="717"/>
      <c r="CT299" s="717"/>
      <c r="CU299" s="717"/>
      <c r="CV299" s="717"/>
      <c r="CW299" s="717"/>
      <c r="CX299" s="717"/>
      <c r="CY299" s="717"/>
      <c r="CZ299" s="717"/>
      <c r="DA299" s="717"/>
      <c r="DB299" s="717"/>
      <c r="DC299" s="717"/>
      <c r="DD299" s="717"/>
      <c r="DE299" s="717"/>
      <c r="DF299" s="717"/>
      <c r="DG299" s="717"/>
      <c r="DH299" s="717"/>
      <c r="DI299" s="717"/>
      <c r="DJ299" s="717"/>
      <c r="DK299" s="717"/>
      <c r="DL299" s="717"/>
      <c r="DM299" s="717"/>
      <c r="DO299" s="731"/>
      <c r="DP299" s="731"/>
    </row>
    <row r="300" spans="54:120">
      <c r="BB300" s="717"/>
      <c r="BC300" s="995"/>
      <c r="BD300" s="717"/>
      <c r="BE300" s="717"/>
      <c r="BF300" s="717"/>
      <c r="BG300" s="717"/>
      <c r="BH300" s="717"/>
      <c r="BI300" s="717"/>
      <c r="BJ300" s="717"/>
      <c r="BK300" s="717"/>
      <c r="BL300" s="717"/>
      <c r="BM300" s="717"/>
      <c r="BN300" s="717"/>
      <c r="BO300" s="717"/>
      <c r="BP300" s="717"/>
      <c r="BQ300" s="717"/>
      <c r="BR300" s="717"/>
      <c r="BS300" s="717"/>
      <c r="BT300" s="717"/>
      <c r="BU300" s="717"/>
      <c r="BV300" s="717"/>
      <c r="BW300" s="717"/>
      <c r="BX300" s="717"/>
      <c r="BY300" s="717"/>
      <c r="BZ300" s="717"/>
      <c r="CA300" s="717"/>
      <c r="CB300" s="717"/>
      <c r="CC300" s="717"/>
      <c r="CD300" s="717"/>
      <c r="CE300" s="717"/>
      <c r="CF300" s="717"/>
      <c r="CG300" s="717"/>
      <c r="CH300" s="717"/>
      <c r="CI300" s="717"/>
      <c r="CJ300" s="717"/>
      <c r="CK300" s="717"/>
      <c r="CL300" s="717"/>
      <c r="CM300" s="717"/>
      <c r="CN300" s="717"/>
      <c r="CO300" s="717"/>
      <c r="CP300" s="717"/>
      <c r="CQ300" s="717"/>
      <c r="CR300" s="717"/>
      <c r="CS300" s="717"/>
      <c r="CT300" s="717"/>
      <c r="CU300" s="717"/>
      <c r="CV300" s="717"/>
      <c r="CW300" s="717"/>
      <c r="CX300" s="717"/>
      <c r="CY300" s="717"/>
      <c r="CZ300" s="717"/>
      <c r="DA300" s="717"/>
      <c r="DB300" s="717"/>
      <c r="DC300" s="717"/>
      <c r="DD300" s="717"/>
      <c r="DE300" s="717"/>
      <c r="DF300" s="717"/>
      <c r="DG300" s="717"/>
      <c r="DH300" s="717"/>
      <c r="DI300" s="717"/>
      <c r="DJ300" s="717"/>
      <c r="DK300" s="717"/>
      <c r="DL300" s="717"/>
      <c r="DM300" s="717"/>
      <c r="DO300" s="731"/>
      <c r="DP300" s="731"/>
    </row>
    <row r="301" spans="54:120">
      <c r="BB301" s="717"/>
      <c r="BC301" s="995"/>
      <c r="BD301" s="717"/>
      <c r="BE301" s="717"/>
      <c r="BF301" s="717"/>
      <c r="BG301" s="717"/>
      <c r="BH301" s="717"/>
      <c r="BI301" s="717"/>
      <c r="BJ301" s="717"/>
      <c r="BK301" s="717"/>
      <c r="BL301" s="717"/>
      <c r="BM301" s="717"/>
      <c r="BN301" s="717"/>
      <c r="BO301" s="717"/>
      <c r="BP301" s="717"/>
      <c r="BQ301" s="717"/>
      <c r="BR301" s="717"/>
      <c r="BS301" s="717"/>
      <c r="BT301" s="717"/>
      <c r="BU301" s="717"/>
      <c r="BV301" s="717"/>
      <c r="BW301" s="717"/>
      <c r="BX301" s="717"/>
      <c r="BY301" s="717"/>
      <c r="BZ301" s="717"/>
      <c r="CA301" s="717"/>
      <c r="CB301" s="717"/>
      <c r="CC301" s="717"/>
      <c r="CD301" s="717"/>
      <c r="CE301" s="717"/>
      <c r="CF301" s="717"/>
      <c r="CG301" s="717"/>
      <c r="CH301" s="717"/>
      <c r="CI301" s="717"/>
      <c r="CJ301" s="717"/>
      <c r="CK301" s="717"/>
      <c r="CL301" s="717"/>
      <c r="CM301" s="717"/>
      <c r="CN301" s="717"/>
      <c r="CO301" s="717"/>
      <c r="CP301" s="717"/>
      <c r="CQ301" s="717"/>
      <c r="CR301" s="717"/>
      <c r="CS301" s="717"/>
      <c r="CT301" s="717"/>
      <c r="CU301" s="717"/>
      <c r="CV301" s="717"/>
      <c r="CW301" s="717"/>
      <c r="CX301" s="717"/>
      <c r="CY301" s="717"/>
      <c r="CZ301" s="717"/>
      <c r="DA301" s="717"/>
      <c r="DB301" s="717"/>
      <c r="DC301" s="717"/>
      <c r="DD301" s="717"/>
      <c r="DE301" s="717"/>
      <c r="DF301" s="717"/>
      <c r="DG301" s="717"/>
      <c r="DH301" s="717"/>
      <c r="DI301" s="717"/>
      <c r="DJ301" s="717"/>
      <c r="DK301" s="717"/>
      <c r="DL301" s="717"/>
      <c r="DM301" s="717"/>
      <c r="DO301" s="731"/>
      <c r="DP301" s="731"/>
    </row>
    <row r="302" spans="54:120">
      <c r="BB302" s="717"/>
      <c r="BC302" s="995"/>
      <c r="BD302" s="717"/>
      <c r="BE302" s="717"/>
      <c r="BF302" s="717"/>
      <c r="BG302" s="717"/>
      <c r="BH302" s="717"/>
      <c r="BI302" s="717"/>
      <c r="BJ302" s="717"/>
      <c r="BK302" s="717"/>
      <c r="BL302" s="717"/>
      <c r="BM302" s="717"/>
      <c r="BN302" s="717"/>
      <c r="BO302" s="717"/>
      <c r="BP302" s="717"/>
      <c r="BQ302" s="717"/>
      <c r="BR302" s="717"/>
      <c r="BS302" s="717"/>
      <c r="BT302" s="717"/>
      <c r="BU302" s="717"/>
      <c r="BV302" s="717"/>
      <c r="BW302" s="717"/>
      <c r="BX302" s="717"/>
      <c r="BY302" s="717"/>
      <c r="BZ302" s="717"/>
      <c r="CA302" s="717"/>
      <c r="CB302" s="717"/>
      <c r="CC302" s="717"/>
      <c r="CD302" s="717"/>
      <c r="CE302" s="717"/>
      <c r="CF302" s="717"/>
      <c r="CG302" s="717"/>
      <c r="CH302" s="717"/>
      <c r="CI302" s="717"/>
      <c r="CJ302" s="717"/>
      <c r="CK302" s="717"/>
      <c r="CL302" s="717"/>
      <c r="CM302" s="717"/>
      <c r="CN302" s="717"/>
      <c r="CO302" s="717"/>
      <c r="CP302" s="717"/>
      <c r="CQ302" s="717"/>
      <c r="CR302" s="717"/>
      <c r="CS302" s="717"/>
      <c r="CT302" s="717"/>
      <c r="CU302" s="717"/>
      <c r="CV302" s="717"/>
      <c r="CW302" s="717"/>
      <c r="CX302" s="717"/>
      <c r="CY302" s="717"/>
      <c r="CZ302" s="717"/>
      <c r="DA302" s="717"/>
      <c r="DB302" s="717"/>
      <c r="DC302" s="717"/>
      <c r="DD302" s="717"/>
      <c r="DE302" s="717"/>
      <c r="DF302" s="717"/>
      <c r="DG302" s="717"/>
      <c r="DH302" s="717"/>
      <c r="DI302" s="717"/>
      <c r="DJ302" s="717"/>
      <c r="DK302" s="717"/>
      <c r="DL302" s="717"/>
      <c r="DM302" s="717"/>
      <c r="DO302" s="731"/>
      <c r="DP302" s="731"/>
    </row>
    <row r="303" spans="54:120">
      <c r="BB303" s="717"/>
      <c r="BC303" s="995"/>
      <c r="BD303" s="717"/>
      <c r="BE303" s="717"/>
      <c r="BF303" s="717"/>
      <c r="BG303" s="717"/>
      <c r="BH303" s="717"/>
      <c r="BI303" s="717"/>
      <c r="BJ303" s="717"/>
      <c r="BK303" s="717"/>
      <c r="BL303" s="717"/>
      <c r="BM303" s="717"/>
      <c r="BN303" s="717"/>
      <c r="BO303" s="717"/>
      <c r="BP303" s="717"/>
      <c r="BQ303" s="717"/>
      <c r="BR303" s="717"/>
      <c r="BS303" s="717"/>
      <c r="BT303" s="717"/>
      <c r="BU303" s="717"/>
      <c r="BV303" s="717"/>
      <c r="BW303" s="717"/>
      <c r="BX303" s="717"/>
      <c r="BY303" s="717"/>
      <c r="BZ303" s="717"/>
      <c r="CA303" s="717"/>
      <c r="CB303" s="717"/>
      <c r="CC303" s="717"/>
      <c r="CD303" s="717"/>
      <c r="CE303" s="717"/>
      <c r="CF303" s="717"/>
      <c r="CG303" s="717"/>
      <c r="CH303" s="717"/>
      <c r="CI303" s="717"/>
      <c r="CJ303" s="717"/>
      <c r="CK303" s="717"/>
      <c r="CL303" s="717"/>
      <c r="CM303" s="717"/>
      <c r="CN303" s="717"/>
      <c r="CO303" s="717"/>
      <c r="CP303" s="717"/>
      <c r="CQ303" s="717"/>
      <c r="CR303" s="717"/>
      <c r="CS303" s="717"/>
      <c r="CT303" s="717"/>
      <c r="CU303" s="717"/>
      <c r="CV303" s="717"/>
      <c r="CW303" s="717"/>
      <c r="CX303" s="717"/>
      <c r="CY303" s="717"/>
      <c r="CZ303" s="717"/>
      <c r="DA303" s="717"/>
      <c r="DB303" s="717"/>
      <c r="DC303" s="717"/>
      <c r="DD303" s="717"/>
      <c r="DE303" s="717"/>
      <c r="DF303" s="717"/>
      <c r="DG303" s="717"/>
      <c r="DH303" s="717"/>
      <c r="DI303" s="717"/>
      <c r="DJ303" s="717"/>
      <c r="DK303" s="717"/>
      <c r="DL303" s="717"/>
      <c r="DM303" s="717"/>
      <c r="DO303" s="731"/>
      <c r="DP303" s="731"/>
    </row>
    <row r="304" spans="54:120">
      <c r="BB304" s="717"/>
      <c r="BC304" s="995"/>
      <c r="BD304" s="717"/>
      <c r="BE304" s="717"/>
      <c r="BF304" s="717"/>
      <c r="BG304" s="717"/>
      <c r="BH304" s="717"/>
      <c r="BI304" s="717"/>
      <c r="BJ304" s="717"/>
      <c r="BK304" s="717"/>
      <c r="BL304" s="717"/>
      <c r="BM304" s="717"/>
      <c r="BN304" s="717"/>
      <c r="BO304" s="717"/>
      <c r="BP304" s="717"/>
      <c r="BQ304" s="717"/>
      <c r="BR304" s="717"/>
      <c r="BS304" s="717"/>
      <c r="BT304" s="717"/>
      <c r="BU304" s="717"/>
      <c r="BV304" s="717"/>
      <c r="BW304" s="717"/>
      <c r="BX304" s="717"/>
      <c r="BY304" s="717"/>
      <c r="BZ304" s="717"/>
      <c r="CA304" s="717"/>
      <c r="CB304" s="717"/>
      <c r="CC304" s="717"/>
      <c r="CD304" s="717"/>
      <c r="CE304" s="717"/>
      <c r="CF304" s="717"/>
      <c r="CG304" s="717"/>
      <c r="CH304" s="717"/>
      <c r="CI304" s="717"/>
      <c r="CJ304" s="717"/>
      <c r="CK304" s="717"/>
      <c r="CL304" s="717"/>
      <c r="CM304" s="717"/>
      <c r="CN304" s="717"/>
      <c r="CO304" s="717"/>
      <c r="CP304" s="717"/>
      <c r="CQ304" s="717"/>
      <c r="CR304" s="717"/>
      <c r="CS304" s="717"/>
      <c r="CT304" s="717"/>
      <c r="CU304" s="717"/>
      <c r="CV304" s="717"/>
      <c r="CW304" s="717"/>
      <c r="CX304" s="717"/>
      <c r="CY304" s="717"/>
      <c r="CZ304" s="717"/>
      <c r="DA304" s="717"/>
      <c r="DB304" s="717"/>
      <c r="DC304" s="717"/>
      <c r="DD304" s="717"/>
      <c r="DE304" s="717"/>
      <c r="DF304" s="717"/>
      <c r="DG304" s="717"/>
      <c r="DH304" s="717"/>
      <c r="DI304" s="717"/>
      <c r="DJ304" s="717"/>
      <c r="DK304" s="717"/>
      <c r="DL304" s="717"/>
      <c r="DM304" s="717"/>
      <c r="DO304" s="731"/>
      <c r="DP304" s="731"/>
    </row>
    <row r="305" spans="54:120">
      <c r="BB305" s="717"/>
      <c r="BC305" s="995"/>
      <c r="BD305" s="717"/>
      <c r="BE305" s="717"/>
      <c r="BF305" s="717"/>
      <c r="BG305" s="717"/>
      <c r="BH305" s="717"/>
      <c r="BI305" s="717"/>
      <c r="BJ305" s="717"/>
      <c r="BK305" s="717"/>
      <c r="BL305" s="717"/>
      <c r="BM305" s="717"/>
      <c r="BN305" s="717"/>
      <c r="BO305" s="717"/>
      <c r="BP305" s="717"/>
      <c r="BQ305" s="717"/>
      <c r="BR305" s="717"/>
      <c r="BS305" s="717"/>
      <c r="BT305" s="717"/>
      <c r="BU305" s="717"/>
      <c r="BV305" s="717"/>
      <c r="BW305" s="717"/>
      <c r="BX305" s="717"/>
      <c r="BY305" s="717"/>
      <c r="BZ305" s="717"/>
      <c r="CA305" s="717"/>
      <c r="CB305" s="717"/>
      <c r="CC305" s="717"/>
      <c r="CD305" s="717"/>
      <c r="CE305" s="717"/>
      <c r="CF305" s="717"/>
      <c r="CG305" s="717"/>
      <c r="CH305" s="717"/>
      <c r="CI305" s="717"/>
      <c r="CJ305" s="717"/>
      <c r="CK305" s="717"/>
      <c r="CL305" s="717"/>
      <c r="CM305" s="717"/>
      <c r="CN305" s="717"/>
      <c r="CO305" s="717"/>
      <c r="CP305" s="717"/>
      <c r="CQ305" s="717"/>
      <c r="CR305" s="717"/>
      <c r="CS305" s="717"/>
      <c r="CT305" s="717"/>
      <c r="CU305" s="717"/>
      <c r="CV305" s="717"/>
      <c r="CW305" s="717"/>
      <c r="CX305" s="717"/>
      <c r="CY305" s="717"/>
      <c r="CZ305" s="717"/>
      <c r="DA305" s="717"/>
      <c r="DB305" s="717"/>
      <c r="DC305" s="717"/>
      <c r="DD305" s="717"/>
      <c r="DE305" s="717"/>
      <c r="DF305" s="717"/>
      <c r="DG305" s="717"/>
      <c r="DH305" s="717"/>
      <c r="DI305" s="717"/>
      <c r="DJ305" s="717"/>
      <c r="DK305" s="717"/>
      <c r="DL305" s="717"/>
      <c r="DM305" s="717"/>
      <c r="DO305" s="731"/>
      <c r="DP305" s="731"/>
    </row>
    <row r="306" spans="54:120">
      <c r="BB306" s="717"/>
      <c r="BC306" s="995"/>
      <c r="BD306" s="717"/>
      <c r="BE306" s="717"/>
      <c r="BF306" s="717"/>
      <c r="BG306" s="717"/>
      <c r="BH306" s="717"/>
      <c r="BI306" s="717"/>
      <c r="BJ306" s="717"/>
      <c r="BK306" s="717"/>
      <c r="BL306" s="717"/>
      <c r="BM306" s="717"/>
      <c r="BN306" s="717"/>
      <c r="BO306" s="717"/>
      <c r="BP306" s="717"/>
      <c r="BQ306" s="717"/>
      <c r="BR306" s="717"/>
      <c r="BS306" s="717"/>
      <c r="BT306" s="717"/>
      <c r="BU306" s="717"/>
      <c r="BV306" s="717"/>
      <c r="BW306" s="717"/>
      <c r="BX306" s="717"/>
      <c r="BY306" s="717"/>
      <c r="BZ306" s="717"/>
      <c r="CA306" s="717"/>
      <c r="CB306" s="717"/>
      <c r="CC306" s="717"/>
      <c r="CD306" s="717"/>
      <c r="CE306" s="717"/>
      <c r="CF306" s="717"/>
      <c r="CG306" s="717"/>
      <c r="CH306" s="717"/>
      <c r="CI306" s="717"/>
      <c r="CJ306" s="717"/>
      <c r="CK306" s="717"/>
      <c r="CL306" s="717"/>
      <c r="CM306" s="717"/>
      <c r="CN306" s="717"/>
      <c r="CO306" s="717"/>
      <c r="CP306" s="717"/>
      <c r="CQ306" s="717"/>
      <c r="CR306" s="717"/>
      <c r="CS306" s="717"/>
      <c r="CT306" s="717"/>
      <c r="CU306" s="717"/>
      <c r="CV306" s="717"/>
      <c r="CW306" s="717"/>
      <c r="CX306" s="717"/>
      <c r="CY306" s="717"/>
      <c r="CZ306" s="717"/>
      <c r="DA306" s="717"/>
      <c r="DB306" s="717"/>
      <c r="DC306" s="717"/>
      <c r="DD306" s="717"/>
      <c r="DE306" s="717"/>
      <c r="DF306" s="717"/>
      <c r="DG306" s="717"/>
      <c r="DH306" s="717"/>
      <c r="DI306" s="717"/>
      <c r="DJ306" s="717"/>
      <c r="DK306" s="717"/>
      <c r="DL306" s="717"/>
      <c r="DM306" s="717"/>
      <c r="DO306" s="731"/>
      <c r="DP306" s="731"/>
    </row>
    <row r="307" spans="54:120">
      <c r="BB307" s="717"/>
      <c r="BC307" s="995"/>
      <c r="BD307" s="717"/>
      <c r="BE307" s="717"/>
      <c r="BF307" s="717"/>
      <c r="BG307" s="717"/>
      <c r="BH307" s="717"/>
      <c r="BI307" s="717"/>
      <c r="BJ307" s="717"/>
      <c r="BK307" s="717"/>
      <c r="BL307" s="717"/>
      <c r="BM307" s="717"/>
      <c r="BN307" s="717"/>
      <c r="BO307" s="717"/>
      <c r="BP307" s="717"/>
      <c r="BQ307" s="717"/>
      <c r="BR307" s="717"/>
      <c r="BS307" s="717"/>
      <c r="BT307" s="717"/>
      <c r="BU307" s="717"/>
      <c r="BV307" s="717"/>
      <c r="BW307" s="717"/>
      <c r="BX307" s="717"/>
      <c r="BY307" s="717"/>
      <c r="BZ307" s="717"/>
      <c r="CA307" s="717"/>
      <c r="CB307" s="717"/>
      <c r="CC307" s="717"/>
      <c r="CD307" s="717"/>
      <c r="CE307" s="717"/>
      <c r="CF307" s="717"/>
      <c r="CG307" s="717"/>
      <c r="CH307" s="717"/>
      <c r="CI307" s="717"/>
      <c r="CJ307" s="717"/>
      <c r="CK307" s="717"/>
      <c r="CL307" s="717"/>
      <c r="CM307" s="717"/>
      <c r="CN307" s="717"/>
      <c r="CO307" s="717"/>
      <c r="CP307" s="717"/>
      <c r="CQ307" s="717"/>
      <c r="CR307" s="717"/>
      <c r="CS307" s="717"/>
      <c r="CT307" s="717"/>
      <c r="CU307" s="717"/>
      <c r="CV307" s="717"/>
      <c r="CW307" s="717"/>
      <c r="CX307" s="717"/>
      <c r="CY307" s="717"/>
      <c r="CZ307" s="717"/>
      <c r="DA307" s="717"/>
      <c r="DB307" s="717"/>
      <c r="DC307" s="717"/>
      <c r="DD307" s="717"/>
      <c r="DE307" s="717"/>
      <c r="DF307" s="717"/>
      <c r="DG307" s="717"/>
      <c r="DH307" s="717"/>
      <c r="DI307" s="717"/>
      <c r="DJ307" s="717"/>
      <c r="DK307" s="717"/>
      <c r="DL307" s="717"/>
      <c r="DM307" s="717"/>
      <c r="DO307" s="731"/>
      <c r="DP307" s="731"/>
    </row>
    <row r="308" spans="54:120">
      <c r="BB308" s="717"/>
      <c r="BC308" s="995"/>
      <c r="BD308" s="717"/>
      <c r="BE308" s="717"/>
      <c r="BF308" s="717"/>
      <c r="BG308" s="717"/>
      <c r="BH308" s="717"/>
      <c r="BI308" s="717"/>
      <c r="BJ308" s="717"/>
      <c r="BK308" s="717"/>
      <c r="BL308" s="717"/>
      <c r="BM308" s="717"/>
      <c r="BN308" s="717"/>
      <c r="BO308" s="717"/>
      <c r="BP308" s="717"/>
      <c r="BQ308" s="717"/>
      <c r="BR308" s="717"/>
      <c r="BS308" s="717"/>
      <c r="BT308" s="717"/>
      <c r="BU308" s="717"/>
      <c r="BV308" s="717"/>
      <c r="BW308" s="717"/>
      <c r="BX308" s="717"/>
      <c r="BY308" s="717"/>
      <c r="BZ308" s="717"/>
      <c r="CA308" s="717"/>
      <c r="CB308" s="717"/>
      <c r="CC308" s="717"/>
      <c r="CD308" s="717"/>
      <c r="CE308" s="717"/>
      <c r="CF308" s="717"/>
      <c r="CG308" s="717"/>
      <c r="CH308" s="717"/>
      <c r="CI308" s="717"/>
      <c r="CJ308" s="717"/>
      <c r="CK308" s="717"/>
      <c r="CL308" s="717"/>
      <c r="CM308" s="717"/>
      <c r="CN308" s="717"/>
      <c r="CO308" s="717"/>
      <c r="CP308" s="717"/>
      <c r="CQ308" s="717"/>
      <c r="CR308" s="717"/>
      <c r="CS308" s="717"/>
      <c r="CT308" s="717"/>
      <c r="CU308" s="717"/>
      <c r="CV308" s="717"/>
      <c r="CW308" s="717"/>
      <c r="CX308" s="717"/>
      <c r="CY308" s="717"/>
      <c r="CZ308" s="717"/>
      <c r="DA308" s="717"/>
      <c r="DB308" s="717"/>
      <c r="DC308" s="717"/>
      <c r="DD308" s="717"/>
      <c r="DE308" s="717"/>
      <c r="DF308" s="717"/>
      <c r="DG308" s="717"/>
      <c r="DH308" s="717"/>
      <c r="DI308" s="717"/>
      <c r="DJ308" s="717"/>
      <c r="DK308" s="717"/>
      <c r="DL308" s="717"/>
      <c r="DM308" s="717"/>
      <c r="DO308" s="731"/>
      <c r="DP308" s="731"/>
    </row>
    <row r="309" spans="54:120">
      <c r="BB309" s="717"/>
      <c r="BC309" s="995"/>
      <c r="BD309" s="717"/>
      <c r="BE309" s="717"/>
      <c r="BF309" s="717"/>
      <c r="BG309" s="717"/>
      <c r="BH309" s="717"/>
      <c r="BI309" s="717"/>
      <c r="BJ309" s="717"/>
      <c r="BK309" s="717"/>
      <c r="BL309" s="717"/>
      <c r="BM309" s="717"/>
      <c r="BN309" s="717"/>
      <c r="BO309" s="717"/>
      <c r="BP309" s="717"/>
      <c r="BQ309" s="717"/>
      <c r="BR309" s="717"/>
      <c r="BS309" s="717"/>
      <c r="BT309" s="717"/>
      <c r="BU309" s="717"/>
      <c r="BV309" s="717"/>
      <c r="BW309" s="717"/>
      <c r="BX309" s="717"/>
      <c r="BY309" s="717"/>
      <c r="BZ309" s="717"/>
      <c r="CA309" s="717"/>
      <c r="CB309" s="717"/>
      <c r="CC309" s="717"/>
      <c r="CD309" s="717"/>
      <c r="CE309" s="717"/>
      <c r="CF309" s="717"/>
      <c r="CG309" s="717"/>
      <c r="CH309" s="717"/>
      <c r="CI309" s="717"/>
      <c r="CJ309" s="717"/>
      <c r="CK309" s="717"/>
      <c r="CL309" s="717"/>
      <c r="CM309" s="717"/>
      <c r="CN309" s="717"/>
      <c r="CO309" s="717"/>
      <c r="CP309" s="717"/>
      <c r="CQ309" s="717"/>
      <c r="CR309" s="717"/>
      <c r="CS309" s="717"/>
      <c r="CT309" s="717"/>
      <c r="CU309" s="717"/>
      <c r="CV309" s="717"/>
      <c r="CW309" s="717"/>
      <c r="CX309" s="717"/>
      <c r="CY309" s="717"/>
      <c r="CZ309" s="717"/>
      <c r="DA309" s="717"/>
      <c r="DB309" s="717"/>
      <c r="DC309" s="717"/>
      <c r="DD309" s="717"/>
      <c r="DE309" s="717"/>
      <c r="DF309" s="717"/>
      <c r="DG309" s="717"/>
      <c r="DH309" s="717"/>
      <c r="DI309" s="717"/>
      <c r="DJ309" s="717"/>
      <c r="DK309" s="717"/>
      <c r="DL309" s="717"/>
      <c r="DM309" s="717"/>
      <c r="DO309" s="731"/>
      <c r="DP309" s="731"/>
    </row>
    <row r="310" spans="54:120">
      <c r="BB310" s="717"/>
      <c r="BC310" s="995"/>
      <c r="BD310" s="717"/>
      <c r="BE310" s="717"/>
      <c r="BF310" s="717"/>
      <c r="BG310" s="717"/>
      <c r="BH310" s="717"/>
      <c r="BI310" s="717"/>
      <c r="BJ310" s="717"/>
      <c r="BK310" s="717"/>
      <c r="BL310" s="717"/>
      <c r="BM310" s="717"/>
      <c r="BN310" s="717"/>
      <c r="BO310" s="717"/>
      <c r="BP310" s="717"/>
      <c r="BQ310" s="717"/>
      <c r="BR310" s="717"/>
      <c r="BS310" s="717"/>
      <c r="BT310" s="717"/>
      <c r="BU310" s="717"/>
      <c r="BV310" s="717"/>
      <c r="BW310" s="717"/>
      <c r="BX310" s="717"/>
      <c r="BY310" s="717"/>
      <c r="BZ310" s="717"/>
      <c r="CA310" s="717"/>
      <c r="CB310" s="717"/>
      <c r="CC310" s="717"/>
      <c r="CD310" s="717"/>
      <c r="CE310" s="717"/>
      <c r="CF310" s="717"/>
      <c r="CG310" s="717"/>
      <c r="CH310" s="717"/>
      <c r="CI310" s="717"/>
      <c r="CJ310" s="717"/>
      <c r="CK310" s="717"/>
      <c r="CL310" s="717"/>
      <c r="CM310" s="717"/>
      <c r="CN310" s="717"/>
      <c r="CO310" s="717"/>
      <c r="CP310" s="717"/>
      <c r="CQ310" s="717"/>
      <c r="CR310" s="717"/>
      <c r="CS310" s="717"/>
      <c r="CT310" s="717"/>
      <c r="CU310" s="717"/>
      <c r="CV310" s="717"/>
      <c r="CW310" s="717"/>
      <c r="CX310" s="717"/>
      <c r="CY310" s="717"/>
      <c r="CZ310" s="717"/>
      <c r="DA310" s="717"/>
      <c r="DB310" s="717"/>
      <c r="DC310" s="717"/>
      <c r="DD310" s="717"/>
      <c r="DE310" s="717"/>
      <c r="DF310" s="717"/>
      <c r="DG310" s="717"/>
      <c r="DH310" s="717"/>
      <c r="DI310" s="717"/>
      <c r="DJ310" s="717"/>
      <c r="DK310" s="717"/>
      <c r="DL310" s="717"/>
      <c r="DM310" s="717"/>
      <c r="DO310" s="731"/>
      <c r="DP310" s="731"/>
    </row>
    <row r="311" spans="54:120">
      <c r="BB311" s="717"/>
      <c r="BC311" s="995"/>
      <c r="BD311" s="717"/>
      <c r="BE311" s="717"/>
      <c r="BF311" s="717"/>
      <c r="BG311" s="717"/>
      <c r="BH311" s="717"/>
      <c r="BI311" s="717"/>
      <c r="BJ311" s="717"/>
      <c r="BK311" s="717"/>
      <c r="BL311" s="717"/>
      <c r="BM311" s="717"/>
      <c r="BN311" s="717"/>
      <c r="BO311" s="717"/>
      <c r="BP311" s="717"/>
      <c r="BQ311" s="717"/>
      <c r="BR311" s="717"/>
      <c r="BS311" s="717"/>
      <c r="BT311" s="717"/>
      <c r="BU311" s="717"/>
      <c r="BV311" s="717"/>
      <c r="BW311" s="717"/>
      <c r="BX311" s="717"/>
      <c r="BY311" s="717"/>
      <c r="BZ311" s="717"/>
      <c r="CA311" s="717"/>
      <c r="CB311" s="717"/>
      <c r="CC311" s="717"/>
      <c r="CD311" s="717"/>
      <c r="CE311" s="717"/>
      <c r="CF311" s="717"/>
      <c r="CG311" s="717"/>
      <c r="CH311" s="717"/>
      <c r="CI311" s="717"/>
      <c r="CJ311" s="717"/>
      <c r="CK311" s="717"/>
      <c r="CL311" s="717"/>
      <c r="CM311" s="717"/>
      <c r="CN311" s="717"/>
      <c r="CO311" s="717"/>
      <c r="CP311" s="717"/>
      <c r="CQ311" s="717"/>
      <c r="CR311" s="717"/>
      <c r="CS311" s="717"/>
      <c r="CT311" s="717"/>
      <c r="CU311" s="717"/>
      <c r="CV311" s="717"/>
      <c r="CW311" s="717"/>
      <c r="CX311" s="717"/>
      <c r="CY311" s="717"/>
      <c r="CZ311" s="717"/>
      <c r="DA311" s="717"/>
      <c r="DB311" s="717"/>
      <c r="DC311" s="717"/>
      <c r="DD311" s="717"/>
      <c r="DE311" s="717"/>
      <c r="DF311" s="717"/>
      <c r="DG311" s="717"/>
      <c r="DH311" s="717"/>
      <c r="DI311" s="717"/>
      <c r="DJ311" s="717"/>
      <c r="DK311" s="717"/>
      <c r="DL311" s="717"/>
      <c r="DM311" s="717"/>
      <c r="DO311" s="731"/>
      <c r="DP311" s="731"/>
    </row>
    <row r="312" spans="54:120">
      <c r="BB312" s="717"/>
      <c r="BC312" s="995"/>
      <c r="BD312" s="717"/>
      <c r="BE312" s="717"/>
      <c r="BF312" s="717"/>
      <c r="BG312" s="717"/>
      <c r="BH312" s="717"/>
      <c r="BI312" s="717"/>
      <c r="BJ312" s="717"/>
      <c r="BK312" s="717"/>
      <c r="BL312" s="717"/>
      <c r="BM312" s="717"/>
      <c r="BN312" s="717"/>
      <c r="BO312" s="717"/>
      <c r="BP312" s="717"/>
      <c r="BQ312" s="717"/>
      <c r="BR312" s="717"/>
      <c r="BS312" s="717"/>
      <c r="BT312" s="717"/>
      <c r="BU312" s="717"/>
      <c r="BV312" s="717"/>
      <c r="BW312" s="717"/>
      <c r="BX312" s="717"/>
      <c r="BY312" s="717"/>
      <c r="BZ312" s="717"/>
      <c r="CA312" s="717"/>
      <c r="CB312" s="717"/>
      <c r="CC312" s="717"/>
      <c r="CD312" s="717"/>
      <c r="CE312" s="717"/>
      <c r="CF312" s="717"/>
      <c r="CG312" s="717"/>
      <c r="CH312" s="717"/>
      <c r="CI312" s="717"/>
      <c r="CJ312" s="717"/>
      <c r="CK312" s="717"/>
      <c r="CL312" s="717"/>
      <c r="CM312" s="717"/>
      <c r="CN312" s="717"/>
      <c r="CO312" s="717"/>
      <c r="CP312" s="717"/>
      <c r="CQ312" s="717"/>
      <c r="CR312" s="717"/>
      <c r="CS312" s="717"/>
      <c r="CT312" s="717"/>
      <c r="CU312" s="717"/>
      <c r="CV312" s="717"/>
      <c r="CW312" s="717"/>
      <c r="CX312" s="717"/>
      <c r="CY312" s="717"/>
      <c r="CZ312" s="717"/>
      <c r="DA312" s="717"/>
      <c r="DB312" s="717"/>
      <c r="DC312" s="717"/>
      <c r="DD312" s="717"/>
      <c r="DE312" s="717"/>
      <c r="DF312" s="717"/>
      <c r="DG312" s="717"/>
      <c r="DH312" s="717"/>
      <c r="DI312" s="717"/>
      <c r="DJ312" s="717"/>
      <c r="DK312" s="717"/>
      <c r="DL312" s="717"/>
      <c r="DM312" s="717"/>
      <c r="DO312" s="731"/>
      <c r="DP312" s="731"/>
    </row>
    <row r="313" spans="54:120">
      <c r="BB313" s="717"/>
      <c r="BC313" s="995"/>
      <c r="BD313" s="717"/>
      <c r="BE313" s="717"/>
      <c r="BF313" s="717"/>
      <c r="BG313" s="717"/>
      <c r="BH313" s="717"/>
      <c r="BI313" s="717"/>
      <c r="BJ313" s="717"/>
      <c r="BK313" s="717"/>
      <c r="BL313" s="717"/>
      <c r="BM313" s="717"/>
      <c r="BN313" s="717"/>
      <c r="BO313" s="717"/>
      <c r="BP313" s="717"/>
      <c r="BQ313" s="717"/>
      <c r="BR313" s="717"/>
      <c r="BS313" s="717"/>
      <c r="BT313" s="717"/>
      <c r="BU313" s="717"/>
      <c r="BV313" s="717"/>
      <c r="BW313" s="717"/>
      <c r="BX313" s="717"/>
      <c r="BY313" s="717"/>
      <c r="BZ313" s="717"/>
      <c r="CA313" s="717"/>
      <c r="CB313" s="717"/>
      <c r="CC313" s="717"/>
      <c r="CD313" s="717"/>
      <c r="CE313" s="717"/>
      <c r="CF313" s="717"/>
      <c r="CG313" s="717"/>
      <c r="CH313" s="717"/>
      <c r="CI313" s="717"/>
      <c r="CJ313" s="717"/>
      <c r="CK313" s="717"/>
      <c r="CL313" s="717"/>
      <c r="CM313" s="717"/>
      <c r="CN313" s="717"/>
      <c r="CO313" s="717"/>
      <c r="CP313" s="717"/>
      <c r="CQ313" s="717"/>
      <c r="CR313" s="717"/>
      <c r="CS313" s="717"/>
      <c r="CT313" s="717"/>
      <c r="CU313" s="717"/>
      <c r="CV313" s="717"/>
      <c r="CW313" s="717"/>
      <c r="CX313" s="717"/>
      <c r="CY313" s="717"/>
      <c r="CZ313" s="717"/>
      <c r="DA313" s="717"/>
      <c r="DB313" s="717"/>
      <c r="DC313" s="717"/>
      <c r="DD313" s="717"/>
      <c r="DE313" s="717"/>
      <c r="DF313" s="717"/>
      <c r="DG313" s="717"/>
      <c r="DH313" s="717"/>
      <c r="DI313" s="717"/>
      <c r="DJ313" s="717"/>
      <c r="DK313" s="717"/>
      <c r="DL313" s="717"/>
      <c r="DM313" s="717"/>
      <c r="DO313" s="731"/>
      <c r="DP313" s="731"/>
    </row>
    <row r="314" spans="54:120">
      <c r="BB314" s="717"/>
      <c r="BC314" s="995"/>
      <c r="BD314" s="717"/>
      <c r="BE314" s="717"/>
      <c r="BF314" s="717"/>
      <c r="BG314" s="717"/>
      <c r="BH314" s="717"/>
      <c r="BI314" s="717"/>
      <c r="BJ314" s="717"/>
      <c r="BK314" s="717"/>
      <c r="BL314" s="717"/>
      <c r="BM314" s="717"/>
      <c r="BN314" s="717"/>
      <c r="BO314" s="717"/>
      <c r="BP314" s="717"/>
      <c r="BQ314" s="717"/>
      <c r="BR314" s="717"/>
      <c r="BS314" s="717"/>
      <c r="BT314" s="717"/>
      <c r="BU314" s="717"/>
      <c r="BV314" s="717"/>
      <c r="BW314" s="717"/>
      <c r="BX314" s="717"/>
      <c r="BY314" s="717"/>
      <c r="BZ314" s="717"/>
      <c r="CA314" s="717"/>
      <c r="CB314" s="717"/>
      <c r="CC314" s="717"/>
      <c r="CD314" s="717"/>
      <c r="CE314" s="717"/>
      <c r="CF314" s="717"/>
      <c r="CG314" s="717"/>
      <c r="CH314" s="717"/>
      <c r="CI314" s="717"/>
      <c r="CJ314" s="717"/>
      <c r="CK314" s="717"/>
      <c r="CL314" s="717"/>
      <c r="CM314" s="717"/>
      <c r="CN314" s="717"/>
      <c r="CO314" s="717"/>
      <c r="CP314" s="717"/>
      <c r="CQ314" s="717"/>
      <c r="CR314" s="717"/>
      <c r="CS314" s="717"/>
      <c r="CT314" s="717"/>
      <c r="CU314" s="717"/>
      <c r="CV314" s="717"/>
      <c r="CW314" s="717"/>
      <c r="CX314" s="717"/>
      <c r="CY314" s="717"/>
      <c r="CZ314" s="717"/>
      <c r="DA314" s="717"/>
      <c r="DB314" s="717"/>
      <c r="DC314" s="717"/>
      <c r="DD314" s="717"/>
      <c r="DE314" s="717"/>
      <c r="DF314" s="717"/>
      <c r="DG314" s="717"/>
      <c r="DH314" s="717"/>
      <c r="DI314" s="717"/>
      <c r="DJ314" s="717"/>
      <c r="DK314" s="717"/>
      <c r="DL314" s="717"/>
      <c r="DM314" s="717"/>
      <c r="DO314" s="731"/>
      <c r="DP314" s="731"/>
    </row>
    <row r="315" spans="54:120">
      <c r="BB315" s="717"/>
      <c r="BC315" s="995"/>
      <c r="BD315" s="717"/>
      <c r="BE315" s="717"/>
      <c r="BF315" s="717"/>
      <c r="BG315" s="717"/>
      <c r="BH315" s="717"/>
      <c r="BI315" s="717"/>
      <c r="BJ315" s="717"/>
      <c r="BK315" s="717"/>
      <c r="BL315" s="717"/>
      <c r="BM315" s="717"/>
      <c r="BN315" s="717"/>
      <c r="BO315" s="717"/>
      <c r="BP315" s="717"/>
      <c r="BQ315" s="717"/>
      <c r="BR315" s="717"/>
      <c r="BS315" s="717"/>
      <c r="BT315" s="717"/>
      <c r="BU315" s="717"/>
      <c r="BV315" s="717"/>
      <c r="BW315" s="717"/>
      <c r="BX315" s="717"/>
      <c r="BY315" s="717"/>
      <c r="BZ315" s="717"/>
      <c r="CA315" s="717"/>
      <c r="CB315" s="717"/>
      <c r="CC315" s="717"/>
      <c r="CD315" s="717"/>
      <c r="CE315" s="717"/>
      <c r="CF315" s="717"/>
      <c r="CG315" s="717"/>
      <c r="CH315" s="717"/>
      <c r="CI315" s="717"/>
      <c r="CJ315" s="717"/>
      <c r="CK315" s="717"/>
      <c r="CL315" s="717"/>
      <c r="CM315" s="717"/>
      <c r="CN315" s="717"/>
      <c r="CO315" s="717"/>
      <c r="CP315" s="717"/>
      <c r="CQ315" s="717"/>
      <c r="CR315" s="717"/>
      <c r="CS315" s="717"/>
      <c r="CT315" s="717"/>
      <c r="CU315" s="717"/>
      <c r="CV315" s="717"/>
      <c r="CW315" s="717"/>
      <c r="CX315" s="717"/>
      <c r="CY315" s="717"/>
      <c r="CZ315" s="717"/>
      <c r="DA315" s="717"/>
      <c r="DB315" s="717"/>
      <c r="DC315" s="717"/>
      <c r="DD315" s="717"/>
      <c r="DE315" s="717"/>
      <c r="DF315" s="717"/>
      <c r="DG315" s="717"/>
      <c r="DH315" s="717"/>
      <c r="DI315" s="717"/>
      <c r="DJ315" s="717"/>
      <c r="DK315" s="717"/>
      <c r="DL315" s="717"/>
      <c r="DM315" s="717"/>
      <c r="DO315" s="731"/>
      <c r="DP315" s="731"/>
    </row>
    <row r="316" spans="54:120">
      <c r="BB316" s="717"/>
      <c r="BC316" s="995"/>
      <c r="BD316" s="717"/>
      <c r="BE316" s="717"/>
      <c r="BF316" s="717"/>
      <c r="BG316" s="717"/>
      <c r="BH316" s="717"/>
      <c r="BI316" s="717"/>
      <c r="BJ316" s="717"/>
      <c r="BK316" s="717"/>
      <c r="BL316" s="717"/>
      <c r="BM316" s="717"/>
      <c r="BN316" s="717"/>
      <c r="BO316" s="717"/>
      <c r="BP316" s="717"/>
      <c r="BQ316" s="717"/>
      <c r="BR316" s="717"/>
      <c r="BS316" s="717"/>
      <c r="BT316" s="717"/>
      <c r="BU316" s="717"/>
      <c r="BV316" s="717"/>
      <c r="BW316" s="717"/>
      <c r="BX316" s="717"/>
      <c r="BY316" s="717"/>
      <c r="BZ316" s="717"/>
      <c r="CA316" s="717"/>
      <c r="CB316" s="717"/>
      <c r="CC316" s="717"/>
      <c r="CD316" s="717"/>
      <c r="CE316" s="717"/>
      <c r="CF316" s="717"/>
      <c r="CG316" s="717"/>
      <c r="CH316" s="717"/>
      <c r="CI316" s="717"/>
      <c r="CJ316" s="717"/>
      <c r="CK316" s="717"/>
      <c r="CL316" s="717"/>
      <c r="CM316" s="717"/>
      <c r="CN316" s="717"/>
      <c r="CO316" s="717"/>
      <c r="CP316" s="717"/>
      <c r="CQ316" s="717"/>
      <c r="CR316" s="717"/>
      <c r="CS316" s="717"/>
      <c r="CT316" s="717"/>
      <c r="CU316" s="717"/>
      <c r="CV316" s="717"/>
      <c r="CW316" s="717"/>
      <c r="CX316" s="717"/>
      <c r="CY316" s="717"/>
      <c r="CZ316" s="717"/>
      <c r="DA316" s="717"/>
      <c r="DB316" s="717"/>
      <c r="DC316" s="717"/>
      <c r="DD316" s="717"/>
      <c r="DE316" s="717"/>
      <c r="DF316" s="717"/>
      <c r="DG316" s="717"/>
      <c r="DH316" s="717"/>
      <c r="DI316" s="717"/>
      <c r="DJ316" s="717"/>
      <c r="DK316" s="717"/>
      <c r="DL316" s="717"/>
      <c r="DM316" s="717"/>
      <c r="DO316" s="731"/>
      <c r="DP316" s="731"/>
    </row>
    <row r="317" spans="54:120">
      <c r="BB317" s="717"/>
      <c r="BC317" s="995"/>
      <c r="BD317" s="717"/>
      <c r="BE317" s="717"/>
      <c r="BF317" s="717"/>
      <c r="BG317" s="717"/>
      <c r="BH317" s="717"/>
      <c r="BI317" s="717"/>
      <c r="BJ317" s="717"/>
      <c r="BK317" s="717"/>
      <c r="BL317" s="717"/>
      <c r="BM317" s="717"/>
      <c r="BN317" s="717"/>
      <c r="BO317" s="717"/>
      <c r="BP317" s="717"/>
      <c r="BQ317" s="717"/>
      <c r="BR317" s="717"/>
      <c r="BS317" s="717"/>
      <c r="BT317" s="717"/>
      <c r="BU317" s="717"/>
      <c r="BV317" s="717"/>
      <c r="BW317" s="717"/>
      <c r="BX317" s="717"/>
      <c r="BY317" s="717"/>
      <c r="BZ317" s="717"/>
      <c r="CA317" s="717"/>
      <c r="CB317" s="717"/>
      <c r="CC317" s="717"/>
      <c r="CD317" s="717"/>
      <c r="CE317" s="717"/>
      <c r="CF317" s="717"/>
      <c r="CG317" s="717"/>
      <c r="CH317" s="717"/>
      <c r="CI317" s="717"/>
      <c r="CJ317" s="717"/>
      <c r="CK317" s="717"/>
      <c r="CL317" s="717"/>
      <c r="CM317" s="717"/>
      <c r="CN317" s="717"/>
      <c r="CO317" s="717"/>
      <c r="CP317" s="717"/>
      <c r="CQ317" s="717"/>
      <c r="CR317" s="717"/>
      <c r="CS317" s="717"/>
      <c r="CT317" s="717"/>
      <c r="CU317" s="717"/>
      <c r="CV317" s="717"/>
      <c r="CW317" s="717"/>
      <c r="CX317" s="717"/>
      <c r="CY317" s="717"/>
      <c r="CZ317" s="717"/>
      <c r="DA317" s="717"/>
      <c r="DB317" s="717"/>
      <c r="DC317" s="717"/>
      <c r="DD317" s="717"/>
      <c r="DE317" s="717"/>
      <c r="DF317" s="717"/>
      <c r="DG317" s="717"/>
      <c r="DH317" s="717"/>
      <c r="DI317" s="717"/>
      <c r="DJ317" s="717"/>
      <c r="DK317" s="717"/>
      <c r="DL317" s="717"/>
      <c r="DM317" s="717"/>
      <c r="DO317" s="731"/>
      <c r="DP317" s="731"/>
    </row>
    <row r="318" spans="54:120">
      <c r="BB318" s="717"/>
      <c r="BC318" s="995"/>
      <c r="BD318" s="717"/>
      <c r="BE318" s="717"/>
      <c r="BF318" s="717"/>
      <c r="BG318" s="717"/>
      <c r="BH318" s="717"/>
      <c r="BI318" s="717"/>
      <c r="BJ318" s="717"/>
      <c r="BK318" s="717"/>
      <c r="BL318" s="717"/>
      <c r="BM318" s="717"/>
      <c r="BN318" s="717"/>
      <c r="BO318" s="717"/>
      <c r="BP318" s="717"/>
      <c r="BQ318" s="717"/>
      <c r="BR318" s="717"/>
      <c r="BS318" s="717"/>
      <c r="BT318" s="717"/>
      <c r="BU318" s="717"/>
      <c r="BV318" s="717"/>
      <c r="BW318" s="717"/>
      <c r="BX318" s="717"/>
      <c r="BY318" s="717"/>
      <c r="BZ318" s="717"/>
      <c r="CA318" s="717"/>
      <c r="CB318" s="717"/>
      <c r="CC318" s="717"/>
      <c r="CD318" s="717"/>
      <c r="CE318" s="717"/>
      <c r="CF318" s="717"/>
      <c r="CG318" s="717"/>
      <c r="CH318" s="717"/>
      <c r="CI318" s="717"/>
      <c r="CJ318" s="717"/>
      <c r="CK318" s="717"/>
      <c r="CL318" s="717"/>
      <c r="CM318" s="717"/>
      <c r="CN318" s="717"/>
      <c r="CO318" s="717"/>
      <c r="CP318" s="717"/>
      <c r="CQ318" s="717"/>
      <c r="CR318" s="717"/>
      <c r="CS318" s="717"/>
      <c r="CT318" s="717"/>
      <c r="CU318" s="717"/>
      <c r="CV318" s="717"/>
      <c r="CW318" s="717"/>
      <c r="CX318" s="717"/>
      <c r="CY318" s="717"/>
      <c r="CZ318" s="717"/>
      <c r="DA318" s="717"/>
      <c r="DB318" s="717"/>
      <c r="DC318" s="717"/>
      <c r="DD318" s="717"/>
      <c r="DE318" s="717"/>
      <c r="DF318" s="717"/>
      <c r="DG318" s="717"/>
      <c r="DH318" s="717"/>
      <c r="DI318" s="717"/>
      <c r="DJ318" s="717"/>
      <c r="DK318" s="717"/>
      <c r="DL318" s="717"/>
      <c r="DM318" s="717"/>
      <c r="DO318" s="731"/>
      <c r="DP318" s="731"/>
    </row>
    <row r="319" spans="54:120">
      <c r="BB319" s="717"/>
      <c r="BC319" s="995"/>
      <c r="BD319" s="717"/>
      <c r="BE319" s="717"/>
      <c r="BF319" s="717"/>
      <c r="BG319" s="717"/>
      <c r="BH319" s="717"/>
      <c r="BI319" s="717"/>
      <c r="BJ319" s="717"/>
      <c r="BK319" s="717"/>
      <c r="BL319" s="717"/>
      <c r="BM319" s="717"/>
      <c r="BN319" s="717"/>
      <c r="BO319" s="717"/>
      <c r="BP319" s="717"/>
      <c r="BQ319" s="717"/>
      <c r="BR319" s="717"/>
      <c r="BS319" s="717"/>
      <c r="BT319" s="717"/>
      <c r="BU319" s="717"/>
      <c r="BV319" s="717"/>
      <c r="BW319" s="717"/>
      <c r="BX319" s="717"/>
      <c r="BY319" s="717"/>
      <c r="BZ319" s="717"/>
      <c r="CA319" s="717"/>
      <c r="CB319" s="717"/>
      <c r="CC319" s="717"/>
      <c r="CD319" s="717"/>
      <c r="CE319" s="717"/>
      <c r="CF319" s="717"/>
      <c r="CG319" s="717"/>
      <c r="CH319" s="717"/>
      <c r="CI319" s="717"/>
      <c r="CJ319" s="717"/>
      <c r="CK319" s="717"/>
      <c r="CL319" s="717"/>
      <c r="CM319" s="717"/>
      <c r="CN319" s="717"/>
      <c r="CO319" s="717"/>
      <c r="CP319" s="717"/>
      <c r="CQ319" s="717"/>
      <c r="CR319" s="717"/>
      <c r="CS319" s="717"/>
      <c r="CT319" s="717"/>
      <c r="CU319" s="717"/>
      <c r="CV319" s="717"/>
      <c r="CW319" s="717"/>
      <c r="CX319" s="717"/>
      <c r="CY319" s="717"/>
      <c r="CZ319" s="717"/>
      <c r="DA319" s="717"/>
      <c r="DB319" s="717"/>
      <c r="DC319" s="717"/>
      <c r="DD319" s="717"/>
      <c r="DE319" s="717"/>
      <c r="DF319" s="717"/>
      <c r="DG319" s="717"/>
      <c r="DH319" s="717"/>
      <c r="DI319" s="717"/>
      <c r="DJ319" s="717"/>
      <c r="DK319" s="717"/>
      <c r="DL319" s="717"/>
      <c r="DM319" s="717"/>
      <c r="DO319" s="731"/>
      <c r="DP319" s="731"/>
    </row>
    <row r="320" spans="54:120">
      <c r="BB320" s="717"/>
      <c r="BC320" s="995"/>
      <c r="BD320" s="717"/>
      <c r="BE320" s="717"/>
      <c r="BF320" s="717"/>
      <c r="BG320" s="717"/>
      <c r="BH320" s="717"/>
      <c r="BI320" s="717"/>
      <c r="BJ320" s="717"/>
      <c r="BK320" s="717"/>
      <c r="BL320" s="717"/>
      <c r="BM320" s="717"/>
      <c r="BN320" s="717"/>
      <c r="BO320" s="717"/>
      <c r="BP320" s="717"/>
      <c r="BQ320" s="717"/>
      <c r="BR320" s="717"/>
      <c r="BS320" s="717"/>
      <c r="BT320" s="717"/>
      <c r="BU320" s="717"/>
      <c r="BV320" s="717"/>
      <c r="BW320" s="717"/>
      <c r="BX320" s="717"/>
      <c r="BY320" s="717"/>
      <c r="BZ320" s="717"/>
      <c r="CA320" s="717"/>
      <c r="CB320" s="717"/>
      <c r="CC320" s="717"/>
      <c r="CD320" s="717"/>
      <c r="CE320" s="717"/>
      <c r="CF320" s="717"/>
      <c r="CG320" s="717"/>
      <c r="CH320" s="717"/>
      <c r="CI320" s="717"/>
      <c r="CJ320" s="717"/>
      <c r="CK320" s="717"/>
      <c r="CL320" s="717"/>
      <c r="CM320" s="717"/>
      <c r="CN320" s="717"/>
      <c r="CO320" s="717"/>
      <c r="CP320" s="717"/>
      <c r="CQ320" s="717"/>
      <c r="CR320" s="717"/>
      <c r="CS320" s="717"/>
      <c r="CT320" s="717"/>
      <c r="CU320" s="717"/>
      <c r="CV320" s="717"/>
      <c r="CW320" s="717"/>
      <c r="CX320" s="717"/>
      <c r="CY320" s="717"/>
      <c r="CZ320" s="717"/>
      <c r="DA320" s="717"/>
      <c r="DB320" s="717"/>
      <c r="DC320" s="717"/>
      <c r="DD320" s="717"/>
      <c r="DE320" s="717"/>
      <c r="DF320" s="717"/>
      <c r="DG320" s="717"/>
      <c r="DH320" s="717"/>
      <c r="DI320" s="717"/>
      <c r="DJ320" s="717"/>
      <c r="DK320" s="717"/>
      <c r="DL320" s="717"/>
      <c r="DM320" s="717"/>
      <c r="DO320" s="731"/>
      <c r="DP320" s="731"/>
    </row>
    <row r="321" spans="54:120">
      <c r="BB321" s="717"/>
      <c r="BC321" s="995"/>
      <c r="BD321" s="717"/>
      <c r="BE321" s="717"/>
      <c r="BF321" s="717"/>
      <c r="BG321" s="717"/>
      <c r="BH321" s="717"/>
      <c r="BI321" s="717"/>
      <c r="BJ321" s="717"/>
      <c r="BK321" s="717"/>
      <c r="BL321" s="717"/>
      <c r="BM321" s="717"/>
      <c r="BN321" s="717"/>
      <c r="BO321" s="717"/>
      <c r="BP321" s="717"/>
      <c r="BQ321" s="717"/>
      <c r="BR321" s="717"/>
      <c r="BS321" s="717"/>
      <c r="BT321" s="717"/>
      <c r="BU321" s="717"/>
      <c r="BV321" s="717"/>
      <c r="BW321" s="717"/>
      <c r="BX321" s="717"/>
      <c r="BY321" s="717"/>
      <c r="BZ321" s="717"/>
      <c r="CA321" s="717"/>
      <c r="CB321" s="717"/>
      <c r="CC321" s="717"/>
      <c r="CD321" s="717"/>
      <c r="CE321" s="717"/>
      <c r="CF321" s="717"/>
      <c r="CG321" s="717"/>
      <c r="CH321" s="717"/>
      <c r="CI321" s="717"/>
      <c r="CJ321" s="717"/>
      <c r="CK321" s="717"/>
      <c r="CL321" s="717"/>
      <c r="CM321" s="717"/>
      <c r="CN321" s="717"/>
      <c r="CO321" s="717"/>
      <c r="CP321" s="717"/>
      <c r="CQ321" s="717"/>
      <c r="CR321" s="717"/>
      <c r="CS321" s="717"/>
      <c r="CT321" s="717"/>
      <c r="CU321" s="717"/>
      <c r="CV321" s="717"/>
      <c r="CW321" s="717"/>
      <c r="CX321" s="717"/>
      <c r="CY321" s="717"/>
      <c r="CZ321" s="717"/>
      <c r="DA321" s="717"/>
      <c r="DB321" s="717"/>
      <c r="DC321" s="717"/>
      <c r="DD321" s="717"/>
      <c r="DE321" s="717"/>
      <c r="DF321" s="717"/>
      <c r="DG321" s="717"/>
      <c r="DH321" s="717"/>
      <c r="DI321" s="717"/>
      <c r="DJ321" s="717"/>
      <c r="DK321" s="717"/>
      <c r="DL321" s="717"/>
      <c r="DM321" s="717"/>
      <c r="DO321" s="731"/>
      <c r="DP321" s="731"/>
    </row>
    <row r="322" spans="54:120">
      <c r="BB322" s="717"/>
      <c r="BC322" s="995"/>
      <c r="BD322" s="717"/>
      <c r="BE322" s="717"/>
      <c r="BF322" s="717"/>
      <c r="BG322" s="717"/>
      <c r="BH322" s="717"/>
      <c r="BI322" s="717"/>
      <c r="BJ322" s="717"/>
      <c r="BK322" s="717"/>
      <c r="BL322" s="717"/>
      <c r="BM322" s="717"/>
      <c r="BN322" s="717"/>
      <c r="BO322" s="717"/>
      <c r="BP322" s="717"/>
      <c r="BQ322" s="717"/>
      <c r="BR322" s="717"/>
      <c r="BS322" s="717"/>
      <c r="BT322" s="717"/>
      <c r="BU322" s="717"/>
      <c r="BV322" s="717"/>
      <c r="BW322" s="717"/>
      <c r="BX322" s="717"/>
      <c r="BY322" s="717"/>
      <c r="BZ322" s="717"/>
      <c r="CA322" s="717"/>
      <c r="CB322" s="717"/>
      <c r="CC322" s="717"/>
      <c r="CD322" s="717"/>
      <c r="CE322" s="717"/>
      <c r="CF322" s="717"/>
      <c r="CG322" s="717"/>
      <c r="CH322" s="717"/>
      <c r="CI322" s="717"/>
      <c r="CJ322" s="717"/>
      <c r="CK322" s="717"/>
      <c r="CL322" s="717"/>
      <c r="CM322" s="717"/>
      <c r="CN322" s="717"/>
      <c r="CO322" s="717"/>
      <c r="CP322" s="717"/>
      <c r="CQ322" s="717"/>
      <c r="CR322" s="717"/>
      <c r="CS322" s="717"/>
      <c r="CT322" s="717"/>
      <c r="CU322" s="717"/>
      <c r="CV322" s="717"/>
      <c r="CW322" s="717"/>
      <c r="CX322" s="717"/>
      <c r="CY322" s="717"/>
      <c r="CZ322" s="717"/>
      <c r="DA322" s="717"/>
      <c r="DB322" s="717"/>
      <c r="DC322" s="717"/>
      <c r="DD322" s="717"/>
      <c r="DE322" s="717"/>
      <c r="DF322" s="717"/>
      <c r="DG322" s="717"/>
      <c r="DH322" s="717"/>
      <c r="DI322" s="717"/>
      <c r="DJ322" s="717"/>
      <c r="DK322" s="717"/>
      <c r="DL322" s="717"/>
      <c r="DM322" s="717"/>
      <c r="DO322" s="731"/>
      <c r="DP322" s="731"/>
    </row>
    <row r="323" spans="54:120">
      <c r="BB323" s="717"/>
      <c r="BC323" s="995"/>
      <c r="BD323" s="717"/>
      <c r="BE323" s="717"/>
      <c r="BF323" s="717"/>
      <c r="BG323" s="717"/>
      <c r="BH323" s="717"/>
      <c r="BI323" s="717"/>
      <c r="BJ323" s="717"/>
      <c r="BK323" s="717"/>
      <c r="BL323" s="717"/>
      <c r="BM323" s="717"/>
      <c r="BN323" s="717"/>
      <c r="BO323" s="717"/>
      <c r="BP323" s="717"/>
      <c r="BQ323" s="717"/>
      <c r="BR323" s="717"/>
      <c r="BS323" s="717"/>
      <c r="BT323" s="717"/>
      <c r="BU323" s="717"/>
      <c r="BV323" s="717"/>
      <c r="BW323" s="717"/>
      <c r="BX323" s="717"/>
      <c r="BY323" s="717"/>
      <c r="BZ323" s="717"/>
      <c r="CA323" s="717"/>
      <c r="CB323" s="717"/>
      <c r="CC323" s="717"/>
      <c r="CD323" s="717"/>
      <c r="CE323" s="717"/>
      <c r="CF323" s="717"/>
      <c r="CG323" s="717"/>
      <c r="CH323" s="717"/>
      <c r="CI323" s="717"/>
      <c r="CJ323" s="717"/>
      <c r="CK323" s="717"/>
      <c r="CL323" s="717"/>
      <c r="CM323" s="717"/>
      <c r="CN323" s="717"/>
      <c r="CO323" s="717"/>
      <c r="CP323" s="717"/>
      <c r="CQ323" s="717"/>
      <c r="CR323" s="717"/>
      <c r="CS323" s="717"/>
      <c r="CT323" s="717"/>
      <c r="CU323" s="717"/>
      <c r="CV323" s="717"/>
      <c r="CW323" s="717"/>
      <c r="CX323" s="717"/>
      <c r="CY323" s="717"/>
      <c r="CZ323" s="717"/>
      <c r="DA323" s="717"/>
      <c r="DB323" s="717"/>
      <c r="DC323" s="717"/>
      <c r="DD323" s="717"/>
      <c r="DE323" s="717"/>
      <c r="DF323" s="717"/>
      <c r="DG323" s="717"/>
      <c r="DH323" s="717"/>
      <c r="DI323" s="717"/>
      <c r="DJ323" s="717"/>
      <c r="DK323" s="717"/>
      <c r="DL323" s="717"/>
      <c r="DM323" s="717"/>
      <c r="DO323" s="731"/>
      <c r="DP323" s="731"/>
    </row>
    <row r="324" spans="54:120">
      <c r="BB324" s="717"/>
      <c r="BC324" s="995"/>
      <c r="BD324" s="717"/>
      <c r="BE324" s="717"/>
      <c r="BF324" s="717"/>
      <c r="BG324" s="717"/>
      <c r="BH324" s="717"/>
      <c r="BI324" s="717"/>
      <c r="BJ324" s="717"/>
      <c r="BK324" s="717"/>
      <c r="BL324" s="717"/>
      <c r="BM324" s="717"/>
      <c r="BN324" s="717"/>
      <c r="BO324" s="717"/>
      <c r="BP324" s="717"/>
      <c r="BQ324" s="717"/>
      <c r="BR324" s="717"/>
      <c r="BS324" s="717"/>
      <c r="BT324" s="717"/>
      <c r="BU324" s="717"/>
      <c r="BV324" s="717"/>
      <c r="BW324" s="717"/>
      <c r="BX324" s="717"/>
      <c r="BY324" s="717"/>
      <c r="BZ324" s="717"/>
      <c r="CA324" s="717"/>
      <c r="CB324" s="717"/>
      <c r="CC324" s="717"/>
      <c r="CD324" s="717"/>
      <c r="CE324" s="717"/>
      <c r="CF324" s="717"/>
      <c r="CG324" s="717"/>
      <c r="CH324" s="717"/>
      <c r="CI324" s="717"/>
      <c r="CJ324" s="717"/>
      <c r="CK324" s="717"/>
      <c r="CL324" s="717"/>
      <c r="CM324" s="717"/>
      <c r="CN324" s="717"/>
      <c r="CO324" s="717"/>
      <c r="CP324" s="717"/>
      <c r="CQ324" s="717"/>
      <c r="CR324" s="717"/>
      <c r="CS324" s="717"/>
      <c r="CT324" s="717"/>
      <c r="CU324" s="717"/>
      <c r="CV324" s="717"/>
      <c r="CW324" s="717"/>
      <c r="CX324" s="717"/>
      <c r="CY324" s="717"/>
      <c r="CZ324" s="717"/>
      <c r="DA324" s="717"/>
      <c r="DB324" s="717"/>
      <c r="DC324" s="717"/>
      <c r="DD324" s="717"/>
      <c r="DE324" s="717"/>
      <c r="DF324" s="717"/>
      <c r="DG324" s="717"/>
      <c r="DH324" s="717"/>
      <c r="DI324" s="717"/>
      <c r="DJ324" s="717"/>
      <c r="DK324" s="717"/>
      <c r="DL324" s="717"/>
      <c r="DM324" s="717"/>
      <c r="DO324" s="731"/>
      <c r="DP324" s="731"/>
    </row>
    <row r="325" spans="54:120">
      <c r="BB325" s="717"/>
      <c r="BC325" s="995"/>
      <c r="BD325" s="717"/>
      <c r="BE325" s="717"/>
      <c r="BF325" s="717"/>
      <c r="BG325" s="717"/>
      <c r="BH325" s="717"/>
      <c r="BI325" s="717"/>
      <c r="BJ325" s="717"/>
      <c r="BK325" s="717"/>
      <c r="BL325" s="717"/>
      <c r="BM325" s="717"/>
      <c r="BN325" s="717"/>
      <c r="BO325" s="717"/>
      <c r="BP325" s="717"/>
      <c r="BQ325" s="717"/>
      <c r="BR325" s="717"/>
      <c r="BS325" s="717"/>
      <c r="BT325" s="717"/>
      <c r="BU325" s="717"/>
      <c r="BV325" s="717"/>
      <c r="BW325" s="717"/>
      <c r="BX325" s="717"/>
      <c r="BY325" s="717"/>
      <c r="BZ325" s="717"/>
      <c r="CA325" s="717"/>
      <c r="CB325" s="717"/>
      <c r="CC325" s="717"/>
      <c r="CD325" s="717"/>
      <c r="CE325" s="717"/>
      <c r="CF325" s="717"/>
      <c r="CG325" s="717"/>
      <c r="CH325" s="717"/>
      <c r="CI325" s="717"/>
      <c r="CJ325" s="717"/>
      <c r="CK325" s="717"/>
      <c r="CL325" s="717"/>
      <c r="CM325" s="717"/>
      <c r="CN325" s="717"/>
      <c r="CO325" s="717"/>
      <c r="CP325" s="717"/>
      <c r="CQ325" s="717"/>
      <c r="CR325" s="717"/>
      <c r="CS325" s="717"/>
      <c r="CT325" s="717"/>
      <c r="CU325" s="717"/>
      <c r="CV325" s="717"/>
      <c r="CW325" s="717"/>
      <c r="CX325" s="717"/>
      <c r="CY325" s="717"/>
      <c r="CZ325" s="717"/>
      <c r="DA325" s="717"/>
      <c r="DB325" s="717"/>
      <c r="DC325" s="717"/>
      <c r="DD325" s="717"/>
      <c r="DE325" s="717"/>
      <c r="DF325" s="717"/>
      <c r="DG325" s="717"/>
      <c r="DH325" s="717"/>
      <c r="DI325" s="717"/>
      <c r="DJ325" s="717"/>
      <c r="DK325" s="717"/>
      <c r="DL325" s="717"/>
      <c r="DM325" s="717"/>
      <c r="DO325" s="731"/>
      <c r="DP325" s="731"/>
    </row>
    <row r="326" spans="54:120">
      <c r="BB326" s="717"/>
      <c r="BC326" s="995"/>
      <c r="BD326" s="717"/>
      <c r="BE326" s="717"/>
      <c r="BF326" s="717"/>
      <c r="BG326" s="717"/>
      <c r="BH326" s="717"/>
      <c r="BI326" s="717"/>
      <c r="BJ326" s="717"/>
      <c r="BK326" s="717"/>
      <c r="BL326" s="717"/>
      <c r="BM326" s="717"/>
      <c r="BN326" s="717"/>
      <c r="BO326" s="717"/>
      <c r="BP326" s="717"/>
      <c r="BQ326" s="717"/>
      <c r="BR326" s="717"/>
      <c r="BS326" s="717"/>
      <c r="BT326" s="717"/>
      <c r="BU326" s="717"/>
      <c r="BV326" s="717"/>
      <c r="BW326" s="717"/>
      <c r="BX326" s="717"/>
      <c r="BY326" s="717"/>
      <c r="BZ326" s="717"/>
      <c r="CA326" s="717"/>
      <c r="CB326" s="717"/>
      <c r="CC326" s="717"/>
      <c r="CD326" s="717"/>
      <c r="CE326" s="717"/>
      <c r="CF326" s="717"/>
      <c r="CG326" s="717"/>
      <c r="CH326" s="717"/>
      <c r="CI326" s="717"/>
      <c r="CJ326" s="717"/>
      <c r="CK326" s="717"/>
      <c r="CL326" s="717"/>
      <c r="CM326" s="717"/>
      <c r="CN326" s="717"/>
      <c r="CO326" s="717"/>
      <c r="CP326" s="717"/>
      <c r="CQ326" s="717"/>
      <c r="CR326" s="717"/>
      <c r="CS326" s="717"/>
      <c r="CT326" s="717"/>
      <c r="CU326" s="717"/>
      <c r="CV326" s="717"/>
      <c r="CW326" s="717"/>
      <c r="CX326" s="717"/>
      <c r="CY326" s="717"/>
      <c r="CZ326" s="717"/>
      <c r="DA326" s="717"/>
      <c r="DB326" s="717"/>
      <c r="DC326" s="717"/>
      <c r="DD326" s="717"/>
      <c r="DE326" s="717"/>
      <c r="DF326" s="717"/>
      <c r="DG326" s="717"/>
      <c r="DH326" s="717"/>
      <c r="DI326" s="717"/>
      <c r="DJ326" s="717"/>
      <c r="DK326" s="717"/>
      <c r="DL326" s="717"/>
      <c r="DM326" s="717"/>
      <c r="DO326" s="731"/>
      <c r="DP326" s="731"/>
    </row>
    <row r="327" spans="54:120">
      <c r="BB327" s="717"/>
      <c r="BC327" s="995"/>
      <c r="BD327" s="717"/>
      <c r="BE327" s="717"/>
      <c r="BF327" s="717"/>
      <c r="BG327" s="717"/>
      <c r="BH327" s="717"/>
      <c r="BI327" s="717"/>
      <c r="BJ327" s="717"/>
      <c r="BK327" s="717"/>
      <c r="BL327" s="717"/>
      <c r="BM327" s="717"/>
      <c r="BN327" s="717"/>
      <c r="BO327" s="717"/>
      <c r="BP327" s="717"/>
      <c r="BQ327" s="717"/>
      <c r="BR327" s="717"/>
      <c r="BS327" s="717"/>
      <c r="BT327" s="717"/>
      <c r="BU327" s="717"/>
      <c r="BV327" s="717"/>
      <c r="BW327" s="717"/>
      <c r="BX327" s="717"/>
      <c r="BY327" s="717"/>
      <c r="BZ327" s="717"/>
      <c r="CA327" s="717"/>
      <c r="CB327" s="717"/>
      <c r="CC327" s="717"/>
      <c r="CD327" s="717"/>
      <c r="CE327" s="717"/>
      <c r="CF327" s="717"/>
      <c r="CG327" s="717"/>
      <c r="CH327" s="717"/>
      <c r="CI327" s="717"/>
      <c r="CJ327" s="717"/>
      <c r="CK327" s="717"/>
      <c r="CL327" s="717"/>
      <c r="CM327" s="717"/>
      <c r="CN327" s="717"/>
      <c r="CO327" s="717"/>
      <c r="CP327" s="717"/>
      <c r="CQ327" s="717"/>
      <c r="CR327" s="717"/>
      <c r="CS327" s="717"/>
      <c r="CT327" s="717"/>
      <c r="CU327" s="717"/>
      <c r="CV327" s="717"/>
      <c r="CW327" s="717"/>
      <c r="CX327" s="717"/>
      <c r="CY327" s="717"/>
      <c r="CZ327" s="717"/>
      <c r="DA327" s="717"/>
      <c r="DB327" s="717"/>
      <c r="DC327" s="717"/>
      <c r="DD327" s="717"/>
      <c r="DE327" s="717"/>
      <c r="DF327" s="717"/>
      <c r="DG327" s="717"/>
      <c r="DH327" s="717"/>
      <c r="DI327" s="717"/>
      <c r="DJ327" s="717"/>
      <c r="DK327" s="717"/>
      <c r="DL327" s="717"/>
      <c r="DM327" s="717"/>
      <c r="DO327" s="731"/>
      <c r="DP327" s="731"/>
    </row>
    <row r="328" spans="54:120">
      <c r="BB328" s="717"/>
      <c r="BC328" s="995"/>
      <c r="BD328" s="717"/>
      <c r="BE328" s="717"/>
      <c r="BF328" s="717"/>
      <c r="BG328" s="717"/>
      <c r="BH328" s="717"/>
      <c r="BI328" s="717"/>
      <c r="BJ328" s="717"/>
      <c r="BK328" s="717"/>
      <c r="BL328" s="717"/>
      <c r="BM328" s="717"/>
      <c r="BN328" s="717"/>
      <c r="BO328" s="717"/>
      <c r="BP328" s="717"/>
      <c r="BQ328" s="717"/>
      <c r="BR328" s="717"/>
      <c r="BS328" s="717"/>
      <c r="BT328" s="717"/>
      <c r="BU328" s="717"/>
      <c r="BV328" s="717"/>
      <c r="BW328" s="717"/>
      <c r="BX328" s="717"/>
      <c r="BY328" s="717"/>
      <c r="BZ328" s="717"/>
      <c r="CA328" s="717"/>
      <c r="CB328" s="717"/>
      <c r="CC328" s="717"/>
      <c r="CD328" s="717"/>
      <c r="CE328" s="717"/>
      <c r="CF328" s="717"/>
      <c r="CG328" s="717"/>
      <c r="CH328" s="717"/>
      <c r="CI328" s="717"/>
      <c r="CJ328" s="717"/>
      <c r="CK328" s="717"/>
      <c r="CL328" s="717"/>
      <c r="CM328" s="717"/>
      <c r="CN328" s="717"/>
      <c r="CO328" s="717"/>
      <c r="CP328" s="717"/>
      <c r="CQ328" s="717"/>
      <c r="CR328" s="717"/>
      <c r="CS328" s="717"/>
      <c r="CT328" s="717"/>
      <c r="CU328" s="717"/>
      <c r="CV328" s="717"/>
      <c r="CW328" s="717"/>
      <c r="CX328" s="717"/>
      <c r="CY328" s="717"/>
      <c r="CZ328" s="717"/>
      <c r="DA328" s="717"/>
      <c r="DB328" s="717"/>
      <c r="DC328" s="717"/>
      <c r="DD328" s="717"/>
      <c r="DE328" s="717"/>
      <c r="DF328" s="717"/>
      <c r="DG328" s="717"/>
      <c r="DH328" s="717"/>
      <c r="DI328" s="717"/>
      <c r="DJ328" s="717"/>
      <c r="DK328" s="717"/>
      <c r="DL328" s="717"/>
      <c r="DM328" s="717"/>
      <c r="DO328" s="731"/>
      <c r="DP328" s="731"/>
    </row>
    <row r="329" spans="54:120">
      <c r="BB329" s="717"/>
      <c r="BC329" s="995"/>
      <c r="BD329" s="717"/>
      <c r="BE329" s="717"/>
      <c r="BF329" s="717"/>
      <c r="BG329" s="717"/>
      <c r="BH329" s="717"/>
      <c r="BI329" s="717"/>
      <c r="BJ329" s="717"/>
      <c r="BK329" s="717"/>
      <c r="BL329" s="717"/>
      <c r="BM329" s="717"/>
      <c r="BN329" s="717"/>
      <c r="BO329" s="717"/>
      <c r="BP329" s="717"/>
      <c r="BQ329" s="717"/>
      <c r="BR329" s="717"/>
      <c r="BS329" s="717"/>
      <c r="BT329" s="717"/>
      <c r="BU329" s="717"/>
      <c r="BV329" s="717"/>
      <c r="BW329" s="717"/>
      <c r="BX329" s="717"/>
      <c r="BY329" s="717"/>
      <c r="BZ329" s="717"/>
      <c r="CA329" s="717"/>
      <c r="CB329" s="717"/>
      <c r="CC329" s="717"/>
      <c r="CD329" s="717"/>
      <c r="CE329" s="717"/>
      <c r="CF329" s="717"/>
      <c r="CG329" s="717"/>
      <c r="CH329" s="717"/>
      <c r="CI329" s="717"/>
      <c r="CJ329" s="717"/>
      <c r="CK329" s="717"/>
      <c r="CL329" s="717"/>
      <c r="CM329" s="717"/>
      <c r="CN329" s="717"/>
      <c r="CO329" s="717"/>
      <c r="CP329" s="717"/>
      <c r="CQ329" s="717"/>
      <c r="CR329" s="717"/>
      <c r="CS329" s="717"/>
      <c r="CT329" s="717"/>
      <c r="CU329" s="717"/>
      <c r="CV329" s="717"/>
      <c r="CW329" s="717"/>
      <c r="CX329" s="717"/>
      <c r="CY329" s="717"/>
      <c r="CZ329" s="717"/>
      <c r="DA329" s="717"/>
      <c r="DB329" s="717"/>
      <c r="DC329" s="717"/>
      <c r="DD329" s="717"/>
      <c r="DE329" s="717"/>
      <c r="DF329" s="717"/>
      <c r="DG329" s="717"/>
      <c r="DH329" s="717"/>
      <c r="DI329" s="717"/>
      <c r="DJ329" s="717"/>
      <c r="DK329" s="717"/>
      <c r="DL329" s="717"/>
      <c r="DM329" s="717"/>
      <c r="DO329" s="731"/>
      <c r="DP329" s="731"/>
    </row>
    <row r="330" spans="54:120">
      <c r="BB330" s="717"/>
      <c r="BC330" s="995"/>
      <c r="BD330" s="717"/>
      <c r="BE330" s="717"/>
      <c r="BF330" s="717"/>
      <c r="BG330" s="717"/>
      <c r="BH330" s="717"/>
      <c r="BI330" s="717"/>
      <c r="BJ330" s="717"/>
      <c r="BK330" s="717"/>
      <c r="BL330" s="717"/>
      <c r="BM330" s="717"/>
      <c r="BN330" s="717"/>
      <c r="BO330" s="717"/>
      <c r="BP330" s="717"/>
      <c r="BQ330" s="717"/>
      <c r="BR330" s="717"/>
      <c r="BS330" s="717"/>
      <c r="BT330" s="717"/>
      <c r="BU330" s="717"/>
      <c r="BV330" s="717"/>
      <c r="BW330" s="717"/>
      <c r="BX330" s="717"/>
      <c r="BY330" s="717"/>
      <c r="BZ330" s="717"/>
      <c r="CA330" s="717"/>
      <c r="CB330" s="717"/>
      <c r="CC330" s="717"/>
      <c r="CD330" s="717"/>
      <c r="CE330" s="717"/>
      <c r="CF330" s="717"/>
      <c r="CG330" s="717"/>
      <c r="CH330" s="717"/>
      <c r="CI330" s="717"/>
      <c r="CJ330" s="717"/>
      <c r="CK330" s="717"/>
      <c r="CL330" s="717"/>
      <c r="CM330" s="717"/>
      <c r="CN330" s="717"/>
      <c r="CO330" s="717"/>
      <c r="CP330" s="717"/>
      <c r="CQ330" s="717"/>
      <c r="CR330" s="717"/>
      <c r="CS330" s="717"/>
      <c r="CT330" s="717"/>
      <c r="CU330" s="717"/>
      <c r="CV330" s="717"/>
      <c r="CW330" s="717"/>
      <c r="CX330" s="717"/>
      <c r="CY330" s="717"/>
      <c r="CZ330" s="717"/>
      <c r="DA330" s="717"/>
      <c r="DB330" s="717"/>
      <c r="DC330" s="717"/>
      <c r="DD330" s="717"/>
      <c r="DE330" s="717"/>
      <c r="DF330" s="717"/>
      <c r="DG330" s="717"/>
      <c r="DH330" s="717"/>
      <c r="DI330" s="717"/>
      <c r="DJ330" s="717"/>
      <c r="DK330" s="717"/>
      <c r="DL330" s="717"/>
      <c r="DM330" s="717"/>
      <c r="DO330" s="731"/>
      <c r="DP330" s="731"/>
    </row>
    <row r="331" spans="54:120">
      <c r="BB331" s="717"/>
      <c r="BC331" s="995"/>
      <c r="BD331" s="717"/>
      <c r="BE331" s="717"/>
      <c r="BF331" s="717"/>
      <c r="BG331" s="717"/>
      <c r="BH331" s="717"/>
      <c r="BI331" s="717"/>
      <c r="BJ331" s="717"/>
      <c r="BK331" s="717"/>
      <c r="BL331" s="717"/>
      <c r="BM331" s="717"/>
      <c r="BN331" s="717"/>
      <c r="BO331" s="717"/>
      <c r="BP331" s="717"/>
      <c r="BQ331" s="717"/>
      <c r="BR331" s="717"/>
      <c r="BS331" s="717"/>
      <c r="BT331" s="717"/>
      <c r="BU331" s="717"/>
      <c r="BV331" s="717"/>
      <c r="BW331" s="717"/>
      <c r="BX331" s="717"/>
      <c r="BY331" s="717"/>
      <c r="BZ331" s="717"/>
      <c r="CA331" s="717"/>
      <c r="CB331" s="717"/>
      <c r="CC331" s="717"/>
      <c r="CD331" s="717"/>
      <c r="CE331" s="717"/>
      <c r="CF331" s="717"/>
      <c r="CG331" s="717"/>
      <c r="CH331" s="717"/>
      <c r="CI331" s="717"/>
      <c r="CJ331" s="717"/>
      <c r="CK331" s="717"/>
      <c r="CL331" s="717"/>
      <c r="CM331" s="717"/>
      <c r="CN331" s="717"/>
      <c r="CO331" s="717"/>
      <c r="CP331" s="717"/>
      <c r="CQ331" s="717"/>
      <c r="CR331" s="717"/>
      <c r="CS331" s="717"/>
      <c r="CT331" s="717"/>
      <c r="CU331" s="717"/>
      <c r="CV331" s="717"/>
      <c r="CW331" s="717"/>
      <c r="CX331" s="717"/>
      <c r="CY331" s="717"/>
      <c r="CZ331" s="717"/>
      <c r="DA331" s="717"/>
      <c r="DB331" s="717"/>
      <c r="DC331" s="717"/>
      <c r="DD331" s="717"/>
      <c r="DE331" s="717"/>
      <c r="DF331" s="717"/>
      <c r="DG331" s="717"/>
      <c r="DH331" s="717"/>
      <c r="DI331" s="717"/>
      <c r="DJ331" s="717"/>
      <c r="DK331" s="717"/>
      <c r="DL331" s="717"/>
      <c r="DM331" s="717"/>
      <c r="DO331" s="731"/>
      <c r="DP331" s="731"/>
    </row>
    <row r="332" spans="54:120">
      <c r="BB332" s="717"/>
      <c r="BC332" s="995"/>
      <c r="BD332" s="717"/>
      <c r="BE332" s="717"/>
      <c r="BF332" s="717"/>
      <c r="BG332" s="717"/>
      <c r="BH332" s="717"/>
      <c r="BI332" s="717"/>
      <c r="BJ332" s="717"/>
      <c r="BK332" s="717"/>
      <c r="BL332" s="717"/>
      <c r="BM332" s="717"/>
      <c r="BN332" s="717"/>
      <c r="BO332" s="717"/>
      <c r="BP332" s="717"/>
      <c r="BQ332" s="717"/>
      <c r="BR332" s="717"/>
      <c r="BS332" s="717"/>
      <c r="BT332" s="717"/>
      <c r="BU332" s="717"/>
      <c r="BV332" s="717"/>
      <c r="BW332" s="717"/>
      <c r="BX332" s="717"/>
      <c r="BY332" s="717"/>
      <c r="BZ332" s="717"/>
      <c r="CA332" s="717"/>
      <c r="CB332" s="717"/>
      <c r="CC332" s="717"/>
      <c r="CD332" s="717"/>
      <c r="CE332" s="717"/>
      <c r="CF332" s="717"/>
      <c r="CG332" s="717"/>
      <c r="CH332" s="717"/>
      <c r="CI332" s="717"/>
      <c r="CJ332" s="717"/>
      <c r="CK332" s="717"/>
      <c r="CL332" s="717"/>
      <c r="CM332" s="717"/>
      <c r="CN332" s="717"/>
      <c r="CO332" s="717"/>
      <c r="CP332" s="717"/>
      <c r="CQ332" s="717"/>
      <c r="CR332" s="717"/>
      <c r="CS332" s="717"/>
      <c r="CT332" s="717"/>
      <c r="CU332" s="717"/>
      <c r="CV332" s="717"/>
      <c r="CW332" s="717"/>
      <c r="CX332" s="717"/>
      <c r="CY332" s="717"/>
      <c r="CZ332" s="717"/>
      <c r="DA332" s="717"/>
      <c r="DB332" s="717"/>
      <c r="DC332" s="717"/>
      <c r="DD332" s="717"/>
      <c r="DE332" s="717"/>
      <c r="DF332" s="717"/>
      <c r="DG332" s="717"/>
      <c r="DH332" s="717"/>
      <c r="DI332" s="717"/>
      <c r="DJ332" s="717"/>
      <c r="DK332" s="717"/>
      <c r="DL332" s="717"/>
      <c r="DM332" s="717"/>
      <c r="DO332" s="731"/>
      <c r="DP332" s="731"/>
    </row>
    <row r="333" spans="54:120">
      <c r="BB333" s="717"/>
      <c r="BC333" s="995"/>
      <c r="BD333" s="717"/>
      <c r="BE333" s="717"/>
      <c r="BF333" s="717"/>
      <c r="BG333" s="717"/>
      <c r="BH333" s="717"/>
      <c r="BI333" s="717"/>
      <c r="BJ333" s="717"/>
      <c r="BK333" s="717"/>
      <c r="BL333" s="717"/>
      <c r="BM333" s="717"/>
      <c r="BN333" s="717"/>
      <c r="BO333" s="717"/>
      <c r="BP333" s="717"/>
      <c r="BQ333" s="717"/>
      <c r="BR333" s="717"/>
      <c r="BS333" s="717"/>
      <c r="BT333" s="717"/>
      <c r="BU333" s="717"/>
      <c r="BV333" s="717"/>
      <c r="BW333" s="717"/>
      <c r="BX333" s="717"/>
      <c r="BY333" s="717"/>
      <c r="BZ333" s="717"/>
      <c r="CA333" s="717"/>
      <c r="CB333" s="717"/>
      <c r="CC333" s="717"/>
      <c r="CD333" s="717"/>
      <c r="CE333" s="717"/>
      <c r="CF333" s="717"/>
      <c r="CG333" s="717"/>
      <c r="CH333" s="717"/>
      <c r="CI333" s="717"/>
      <c r="CJ333" s="717"/>
      <c r="CK333" s="717"/>
      <c r="CL333" s="717"/>
      <c r="CM333" s="717"/>
      <c r="CN333" s="717"/>
      <c r="CO333" s="717"/>
      <c r="CP333" s="717"/>
      <c r="CQ333" s="717"/>
      <c r="CR333" s="717"/>
      <c r="CS333" s="717"/>
      <c r="CT333" s="717"/>
      <c r="CU333" s="717"/>
      <c r="CV333" s="717"/>
      <c r="CW333" s="717"/>
      <c r="CX333" s="717"/>
      <c r="CY333" s="717"/>
      <c r="CZ333" s="717"/>
      <c r="DA333" s="717"/>
      <c r="DB333" s="717"/>
      <c r="DC333" s="717"/>
      <c r="DD333" s="717"/>
      <c r="DE333" s="717"/>
      <c r="DF333" s="717"/>
      <c r="DG333" s="717"/>
      <c r="DH333" s="717"/>
      <c r="DI333" s="717"/>
      <c r="DJ333" s="717"/>
      <c r="DK333" s="717"/>
      <c r="DL333" s="717"/>
      <c r="DM333" s="717"/>
      <c r="DO333" s="731"/>
      <c r="DP333" s="731"/>
    </row>
    <row r="334" spans="54:120">
      <c r="BB334" s="717"/>
      <c r="BC334" s="995"/>
      <c r="BD334" s="717"/>
      <c r="BE334" s="717"/>
      <c r="BF334" s="717"/>
      <c r="BG334" s="717"/>
      <c r="BH334" s="717"/>
      <c r="BI334" s="717"/>
      <c r="BJ334" s="717"/>
      <c r="BK334" s="717"/>
      <c r="BL334" s="717"/>
      <c r="BM334" s="717"/>
      <c r="BN334" s="717"/>
      <c r="BO334" s="717"/>
      <c r="BP334" s="717"/>
      <c r="BQ334" s="717"/>
      <c r="BR334" s="717"/>
      <c r="BS334" s="717"/>
      <c r="BT334" s="717"/>
      <c r="BU334" s="717"/>
      <c r="BV334" s="717"/>
      <c r="BW334" s="717"/>
      <c r="BX334" s="717"/>
      <c r="BY334" s="717"/>
      <c r="BZ334" s="717"/>
      <c r="CA334" s="717"/>
      <c r="CB334" s="717"/>
      <c r="CC334" s="717"/>
      <c r="CD334" s="717"/>
      <c r="CE334" s="717"/>
      <c r="CF334" s="717"/>
      <c r="CG334" s="717"/>
      <c r="CH334" s="717"/>
      <c r="CI334" s="717"/>
      <c r="CJ334" s="717"/>
      <c r="CK334" s="717"/>
      <c r="CL334" s="717"/>
      <c r="CM334" s="717"/>
      <c r="CN334" s="717"/>
      <c r="CO334" s="717"/>
      <c r="CP334" s="717"/>
      <c r="CQ334" s="717"/>
      <c r="CR334" s="717"/>
      <c r="CS334" s="717"/>
      <c r="CT334" s="717"/>
      <c r="CU334" s="717"/>
      <c r="CV334" s="717"/>
      <c r="CW334" s="717"/>
      <c r="CX334" s="717"/>
      <c r="CY334" s="717"/>
      <c r="CZ334" s="717"/>
      <c r="DA334" s="717"/>
      <c r="DB334" s="717"/>
      <c r="DC334" s="717"/>
      <c r="DD334" s="717"/>
      <c r="DE334" s="717"/>
      <c r="DF334" s="717"/>
      <c r="DG334" s="717"/>
      <c r="DH334" s="717"/>
      <c r="DI334" s="717"/>
      <c r="DJ334" s="717"/>
      <c r="DK334" s="717"/>
      <c r="DL334" s="717"/>
      <c r="DM334" s="717"/>
      <c r="DO334" s="731"/>
      <c r="DP334" s="731"/>
    </row>
    <row r="335" spans="54:120">
      <c r="BB335" s="717"/>
      <c r="BC335" s="995"/>
      <c r="BD335" s="717"/>
      <c r="BE335" s="717"/>
      <c r="BF335" s="717"/>
      <c r="BG335" s="717"/>
      <c r="BH335" s="717"/>
      <c r="BI335" s="717"/>
      <c r="BJ335" s="717"/>
      <c r="BK335" s="717"/>
      <c r="BL335" s="717"/>
      <c r="BM335" s="717"/>
      <c r="BN335" s="717"/>
      <c r="BO335" s="717"/>
      <c r="BP335" s="717"/>
      <c r="BQ335" s="717"/>
      <c r="BR335" s="717"/>
      <c r="BS335" s="717"/>
      <c r="BT335" s="717"/>
      <c r="BU335" s="717"/>
      <c r="BV335" s="717"/>
      <c r="BW335" s="717"/>
      <c r="BX335" s="717"/>
      <c r="BY335" s="717"/>
      <c r="BZ335" s="717"/>
      <c r="CA335" s="717"/>
      <c r="CB335" s="717"/>
      <c r="CC335" s="717"/>
      <c r="CD335" s="717"/>
      <c r="CE335" s="717"/>
      <c r="CF335" s="717"/>
      <c r="CG335" s="717"/>
      <c r="CH335" s="717"/>
      <c r="CI335" s="717"/>
      <c r="CJ335" s="717"/>
      <c r="CK335" s="717"/>
      <c r="CL335" s="717"/>
      <c r="CM335" s="717"/>
      <c r="CN335" s="717"/>
      <c r="CO335" s="717"/>
      <c r="CP335" s="717"/>
      <c r="CQ335" s="717"/>
      <c r="CR335" s="717"/>
      <c r="CS335" s="717"/>
      <c r="CT335" s="717"/>
      <c r="CU335" s="717"/>
      <c r="CV335" s="717"/>
      <c r="CW335" s="717"/>
      <c r="CX335" s="717"/>
      <c r="CY335" s="717"/>
      <c r="CZ335" s="717"/>
      <c r="DA335" s="717"/>
      <c r="DB335" s="717"/>
      <c r="DC335" s="717"/>
      <c r="DD335" s="717"/>
      <c r="DE335" s="717"/>
      <c r="DF335" s="717"/>
      <c r="DG335" s="717"/>
      <c r="DH335" s="717"/>
      <c r="DI335" s="717"/>
      <c r="DJ335" s="717"/>
      <c r="DK335" s="717"/>
      <c r="DL335" s="717"/>
      <c r="DM335" s="717"/>
      <c r="DO335" s="731"/>
      <c r="DP335" s="731"/>
    </row>
    <row r="336" spans="54:120">
      <c r="BB336" s="717"/>
      <c r="BC336" s="995"/>
      <c r="BD336" s="717"/>
      <c r="BE336" s="717"/>
      <c r="BF336" s="717"/>
      <c r="BG336" s="717"/>
      <c r="BH336" s="717"/>
      <c r="BI336" s="717"/>
      <c r="BJ336" s="717"/>
      <c r="BK336" s="717"/>
      <c r="BL336" s="717"/>
      <c r="BM336" s="717"/>
      <c r="BN336" s="717"/>
      <c r="BO336" s="717"/>
      <c r="BP336" s="717"/>
      <c r="BQ336" s="717"/>
      <c r="BR336" s="717"/>
      <c r="BS336" s="717"/>
      <c r="BT336" s="717"/>
      <c r="BU336" s="717"/>
      <c r="BV336" s="717"/>
      <c r="BW336" s="717"/>
      <c r="BX336" s="717"/>
      <c r="BY336" s="717"/>
      <c r="BZ336" s="717"/>
      <c r="CA336" s="717"/>
      <c r="CB336" s="717"/>
      <c r="CC336" s="717"/>
      <c r="CD336" s="717"/>
      <c r="CE336" s="717"/>
      <c r="CF336" s="717"/>
      <c r="CG336" s="717"/>
      <c r="CH336" s="717"/>
      <c r="CI336" s="717"/>
      <c r="CJ336" s="717"/>
      <c r="CK336" s="717"/>
      <c r="CL336" s="717"/>
      <c r="CM336" s="717"/>
      <c r="CN336" s="717"/>
      <c r="CO336" s="717"/>
      <c r="CP336" s="717"/>
      <c r="CQ336" s="717"/>
      <c r="CR336" s="717"/>
      <c r="CS336" s="717"/>
      <c r="CT336" s="717"/>
      <c r="CU336" s="717"/>
      <c r="CV336" s="717"/>
      <c r="CW336" s="717"/>
      <c r="CX336" s="717"/>
      <c r="CY336" s="717"/>
      <c r="CZ336" s="717"/>
      <c r="DA336" s="717"/>
      <c r="DB336" s="717"/>
      <c r="DC336" s="717"/>
      <c r="DD336" s="717"/>
      <c r="DE336" s="717"/>
      <c r="DF336" s="717"/>
      <c r="DG336" s="717"/>
      <c r="DH336" s="717"/>
      <c r="DI336" s="717"/>
      <c r="DJ336" s="717"/>
      <c r="DK336" s="717"/>
      <c r="DL336" s="717"/>
      <c r="DM336" s="717"/>
      <c r="DO336" s="731"/>
      <c r="DP336" s="731"/>
    </row>
    <row r="337" spans="54:120">
      <c r="BB337" s="717"/>
      <c r="BC337" s="995"/>
      <c r="BD337" s="717"/>
      <c r="BE337" s="717"/>
      <c r="BF337" s="717"/>
      <c r="BG337" s="717"/>
      <c r="BH337" s="717"/>
      <c r="BI337" s="717"/>
      <c r="BJ337" s="717"/>
      <c r="BK337" s="717"/>
      <c r="BL337" s="717"/>
      <c r="BM337" s="717"/>
      <c r="BN337" s="717"/>
      <c r="BO337" s="717"/>
      <c r="BP337" s="717"/>
      <c r="BQ337" s="717"/>
      <c r="BR337" s="717"/>
      <c r="BS337" s="717"/>
      <c r="BT337" s="717"/>
      <c r="BU337" s="717"/>
      <c r="BV337" s="717"/>
      <c r="BW337" s="717"/>
      <c r="BX337" s="717"/>
      <c r="BY337" s="717"/>
      <c r="BZ337" s="717"/>
      <c r="CA337" s="717"/>
      <c r="CB337" s="717"/>
      <c r="CC337" s="717"/>
      <c r="CD337" s="717"/>
      <c r="CE337" s="717"/>
      <c r="CF337" s="717"/>
      <c r="CG337" s="717"/>
      <c r="CH337" s="717"/>
      <c r="CI337" s="717"/>
      <c r="CJ337" s="717"/>
      <c r="CK337" s="717"/>
      <c r="CL337" s="717"/>
      <c r="CM337" s="717"/>
      <c r="CN337" s="717"/>
      <c r="CO337" s="717"/>
      <c r="CP337" s="717"/>
      <c r="CQ337" s="717"/>
      <c r="CR337" s="717"/>
      <c r="CS337" s="717"/>
      <c r="CT337" s="717"/>
      <c r="CU337" s="717"/>
      <c r="CV337" s="717"/>
      <c r="CW337" s="717"/>
      <c r="CX337" s="717"/>
      <c r="CY337" s="717"/>
      <c r="CZ337" s="717"/>
      <c r="DA337" s="717"/>
      <c r="DB337" s="717"/>
      <c r="DC337" s="717"/>
      <c r="DD337" s="717"/>
      <c r="DE337" s="717"/>
      <c r="DF337" s="717"/>
      <c r="DG337" s="717"/>
      <c r="DH337" s="717"/>
      <c r="DI337" s="717"/>
      <c r="DJ337" s="717"/>
      <c r="DK337" s="717"/>
      <c r="DL337" s="717"/>
      <c r="DM337" s="717"/>
      <c r="DO337" s="731"/>
      <c r="DP337" s="731"/>
    </row>
    <row r="338" spans="54:120">
      <c r="BB338" s="717"/>
      <c r="BC338" s="995"/>
      <c r="BD338" s="717"/>
      <c r="BE338" s="717"/>
      <c r="BF338" s="717"/>
      <c r="BG338" s="717"/>
      <c r="BH338" s="717"/>
      <c r="BI338" s="717"/>
      <c r="BJ338" s="717"/>
      <c r="BK338" s="717"/>
      <c r="BL338" s="717"/>
      <c r="BM338" s="717"/>
      <c r="BN338" s="717"/>
      <c r="BO338" s="717"/>
      <c r="BP338" s="717"/>
      <c r="BQ338" s="717"/>
      <c r="BR338" s="717"/>
      <c r="BS338" s="717"/>
      <c r="BT338" s="717"/>
      <c r="BU338" s="717"/>
      <c r="BV338" s="717"/>
      <c r="BW338" s="717"/>
      <c r="BX338" s="717"/>
      <c r="BY338" s="717"/>
      <c r="BZ338" s="717"/>
      <c r="CA338" s="717"/>
      <c r="CB338" s="717"/>
      <c r="CC338" s="717"/>
      <c r="CD338" s="717"/>
      <c r="CE338" s="717"/>
      <c r="CF338" s="717"/>
      <c r="CG338" s="717"/>
      <c r="CH338" s="717"/>
      <c r="CI338" s="717"/>
      <c r="CJ338" s="717"/>
      <c r="CK338" s="717"/>
      <c r="CL338" s="717"/>
      <c r="CM338" s="717"/>
      <c r="CN338" s="717"/>
      <c r="CO338" s="717"/>
      <c r="CP338" s="717"/>
      <c r="CQ338" s="717"/>
      <c r="CR338" s="717"/>
      <c r="CS338" s="717"/>
      <c r="CT338" s="717"/>
      <c r="CU338" s="717"/>
      <c r="CV338" s="717"/>
      <c r="CW338" s="717"/>
      <c r="CX338" s="717"/>
      <c r="CY338" s="717"/>
      <c r="CZ338" s="717"/>
      <c r="DA338" s="717"/>
      <c r="DB338" s="717"/>
      <c r="DC338" s="717"/>
      <c r="DD338" s="717"/>
      <c r="DE338" s="717"/>
      <c r="DF338" s="717"/>
      <c r="DG338" s="717"/>
      <c r="DH338" s="717"/>
      <c r="DI338" s="717"/>
      <c r="DJ338" s="717"/>
      <c r="DK338" s="717"/>
      <c r="DL338" s="717"/>
      <c r="DM338" s="717"/>
      <c r="DO338" s="731"/>
      <c r="DP338" s="731"/>
    </row>
    <row r="339" spans="54:120">
      <c r="BB339" s="717"/>
      <c r="BC339" s="995"/>
      <c r="BD339" s="717"/>
      <c r="BE339" s="717"/>
      <c r="BF339" s="717"/>
      <c r="BG339" s="717"/>
      <c r="BH339" s="717"/>
      <c r="BI339" s="717"/>
      <c r="BJ339" s="717"/>
      <c r="BK339" s="717"/>
      <c r="BL339" s="717"/>
      <c r="BM339" s="717"/>
      <c r="BN339" s="717"/>
      <c r="BO339" s="717"/>
      <c r="BP339" s="717"/>
      <c r="BQ339" s="717"/>
      <c r="BR339" s="717"/>
      <c r="BS339" s="717"/>
      <c r="BT339" s="717"/>
      <c r="BU339" s="717"/>
      <c r="BV339" s="717"/>
      <c r="BW339" s="717"/>
      <c r="BX339" s="717"/>
      <c r="BY339" s="717"/>
      <c r="BZ339" s="717"/>
      <c r="CA339" s="717"/>
      <c r="CB339" s="717"/>
      <c r="CC339" s="717"/>
      <c r="CD339" s="717"/>
      <c r="CE339" s="717"/>
      <c r="CF339" s="717"/>
      <c r="CG339" s="717"/>
      <c r="CH339" s="717"/>
      <c r="CI339" s="717"/>
      <c r="CJ339" s="717"/>
      <c r="CK339" s="717"/>
      <c r="CL339" s="717"/>
      <c r="CM339" s="717"/>
      <c r="CN339" s="717"/>
      <c r="CO339" s="717"/>
      <c r="CP339" s="717"/>
      <c r="CQ339" s="717"/>
      <c r="CR339" s="717"/>
      <c r="CS339" s="717"/>
      <c r="CT339" s="717"/>
      <c r="CU339" s="717"/>
      <c r="CV339" s="717"/>
      <c r="CW339" s="717"/>
      <c r="CX339" s="717"/>
      <c r="CY339" s="717"/>
      <c r="CZ339" s="717"/>
      <c r="DA339" s="717"/>
      <c r="DB339" s="717"/>
      <c r="DC339" s="717"/>
      <c r="DD339" s="717"/>
      <c r="DE339" s="717"/>
      <c r="DF339" s="717"/>
      <c r="DG339" s="717"/>
      <c r="DH339" s="717"/>
      <c r="DI339" s="717"/>
      <c r="DJ339" s="717"/>
      <c r="DK339" s="717"/>
      <c r="DL339" s="717"/>
      <c r="DM339" s="717"/>
      <c r="DO339" s="731"/>
      <c r="DP339" s="731"/>
    </row>
    <row r="340" spans="54:120">
      <c r="BB340" s="717"/>
      <c r="BC340" s="995"/>
      <c r="BD340" s="717"/>
      <c r="BE340" s="717"/>
      <c r="BF340" s="717"/>
      <c r="BG340" s="717"/>
      <c r="BH340" s="717"/>
      <c r="BI340" s="717"/>
      <c r="BJ340" s="717"/>
      <c r="BK340" s="717"/>
      <c r="BL340" s="717"/>
      <c r="BM340" s="717"/>
      <c r="BN340" s="717"/>
      <c r="BO340" s="717"/>
      <c r="BP340" s="717"/>
      <c r="BQ340" s="717"/>
      <c r="BR340" s="717"/>
      <c r="BS340" s="717"/>
      <c r="BT340" s="717"/>
      <c r="BU340" s="717"/>
      <c r="BV340" s="717"/>
      <c r="BW340" s="717"/>
      <c r="BX340" s="717"/>
      <c r="BY340" s="717"/>
      <c r="BZ340" s="717"/>
      <c r="CA340" s="717"/>
      <c r="CB340" s="717"/>
      <c r="CC340" s="717"/>
      <c r="CD340" s="717"/>
      <c r="CE340" s="717"/>
      <c r="CF340" s="717"/>
      <c r="CG340" s="717"/>
      <c r="CH340" s="717"/>
      <c r="CI340" s="717"/>
      <c r="CJ340" s="717"/>
      <c r="CK340" s="717"/>
      <c r="CL340" s="717"/>
      <c r="CM340" s="717"/>
      <c r="CN340" s="717"/>
      <c r="CO340" s="717"/>
      <c r="CP340" s="717"/>
      <c r="CQ340" s="717"/>
      <c r="CR340" s="717"/>
      <c r="CS340" s="717"/>
      <c r="CT340" s="717"/>
      <c r="CU340" s="717"/>
      <c r="CV340" s="717"/>
      <c r="CW340" s="717"/>
      <c r="CX340" s="717"/>
      <c r="CY340" s="717"/>
      <c r="CZ340" s="717"/>
      <c r="DA340" s="717"/>
      <c r="DB340" s="717"/>
      <c r="DC340" s="717"/>
      <c r="DD340" s="717"/>
      <c r="DE340" s="717"/>
      <c r="DF340" s="717"/>
      <c r="DG340" s="717"/>
      <c r="DH340" s="717"/>
      <c r="DI340" s="717"/>
      <c r="DJ340" s="717"/>
      <c r="DK340" s="717"/>
      <c r="DL340" s="717"/>
      <c r="DM340" s="717"/>
      <c r="DO340" s="731"/>
      <c r="DP340" s="731"/>
    </row>
    <row r="341" spans="54:120">
      <c r="BB341" s="717"/>
      <c r="BC341" s="995"/>
      <c r="BD341" s="717"/>
      <c r="BE341" s="717"/>
      <c r="BF341" s="717"/>
      <c r="BG341" s="717"/>
      <c r="BH341" s="717"/>
      <c r="BI341" s="717"/>
      <c r="BJ341" s="717"/>
      <c r="BK341" s="717"/>
      <c r="BL341" s="717"/>
      <c r="BM341" s="717"/>
      <c r="BN341" s="717"/>
      <c r="BO341" s="717"/>
      <c r="BP341" s="717"/>
      <c r="BQ341" s="717"/>
      <c r="BR341" s="717"/>
      <c r="BS341" s="717"/>
      <c r="BT341" s="717"/>
      <c r="BU341" s="717"/>
      <c r="BV341" s="717"/>
      <c r="BW341" s="717"/>
      <c r="BX341" s="717"/>
      <c r="BY341" s="717"/>
      <c r="BZ341" s="717"/>
      <c r="CA341" s="717"/>
      <c r="CB341" s="717"/>
      <c r="CC341" s="717"/>
      <c r="CD341" s="717"/>
      <c r="CE341" s="717"/>
      <c r="CF341" s="717"/>
      <c r="CG341" s="717"/>
      <c r="CH341" s="717"/>
      <c r="CI341" s="717"/>
      <c r="CJ341" s="717"/>
      <c r="CK341" s="717"/>
      <c r="CL341" s="717"/>
      <c r="CM341" s="717"/>
      <c r="CN341" s="717"/>
      <c r="CO341" s="717"/>
      <c r="CP341" s="717"/>
      <c r="CQ341" s="717"/>
      <c r="CR341" s="717"/>
      <c r="CS341" s="717"/>
      <c r="CT341" s="717"/>
      <c r="CU341" s="717"/>
      <c r="CV341" s="717"/>
      <c r="CW341" s="717"/>
      <c r="CX341" s="717"/>
      <c r="CY341" s="717"/>
      <c r="CZ341" s="717"/>
      <c r="DA341" s="717"/>
      <c r="DB341" s="717"/>
      <c r="DC341" s="717"/>
      <c r="DD341" s="717"/>
      <c r="DE341" s="717"/>
      <c r="DF341" s="717"/>
      <c r="DG341" s="717"/>
      <c r="DH341" s="717"/>
      <c r="DI341" s="717"/>
      <c r="DJ341" s="717"/>
      <c r="DK341" s="717"/>
      <c r="DL341" s="717"/>
      <c r="DM341" s="717"/>
      <c r="DO341" s="731"/>
      <c r="DP341" s="731"/>
    </row>
    <row r="342" spans="54:120">
      <c r="BB342" s="717"/>
      <c r="BC342" s="995"/>
      <c r="BD342" s="717"/>
      <c r="BE342" s="717"/>
      <c r="BF342" s="717"/>
      <c r="BG342" s="717"/>
      <c r="BH342" s="717"/>
      <c r="BI342" s="717"/>
      <c r="BJ342" s="717"/>
      <c r="BK342" s="717"/>
      <c r="BL342" s="717"/>
      <c r="BM342" s="717"/>
      <c r="BN342" s="717"/>
      <c r="BO342" s="717"/>
      <c r="BP342" s="717"/>
      <c r="BQ342" s="717"/>
      <c r="BR342" s="717"/>
      <c r="BS342" s="717"/>
      <c r="BT342" s="717"/>
      <c r="BU342" s="717"/>
      <c r="BV342" s="717"/>
      <c r="BW342" s="717"/>
      <c r="BX342" s="717"/>
      <c r="BY342" s="717"/>
      <c r="BZ342" s="717"/>
      <c r="CA342" s="717"/>
      <c r="CB342" s="717"/>
      <c r="CC342" s="717"/>
      <c r="CD342" s="717"/>
      <c r="CE342" s="717"/>
      <c r="CF342" s="717"/>
      <c r="CG342" s="717"/>
      <c r="CH342" s="717"/>
      <c r="CI342" s="717"/>
      <c r="CJ342" s="717"/>
      <c r="CK342" s="717"/>
      <c r="CL342" s="717"/>
      <c r="CM342" s="717"/>
      <c r="CN342" s="717"/>
      <c r="CO342" s="717"/>
      <c r="CP342" s="717"/>
      <c r="CQ342" s="717"/>
      <c r="CR342" s="717"/>
      <c r="CS342" s="717"/>
      <c r="CT342" s="717"/>
      <c r="CU342" s="717"/>
      <c r="CV342" s="717"/>
      <c r="CW342" s="717"/>
      <c r="CX342" s="717"/>
      <c r="CY342" s="717"/>
      <c r="CZ342" s="717"/>
      <c r="DA342" s="717"/>
      <c r="DB342" s="717"/>
      <c r="DC342" s="717"/>
      <c r="DD342" s="717"/>
      <c r="DE342" s="717"/>
      <c r="DF342" s="717"/>
      <c r="DG342" s="717"/>
      <c r="DH342" s="717"/>
      <c r="DI342" s="717"/>
      <c r="DJ342" s="717"/>
      <c r="DK342" s="717"/>
      <c r="DL342" s="717"/>
      <c r="DM342" s="717"/>
      <c r="DO342" s="731"/>
      <c r="DP342" s="731"/>
    </row>
    <row r="343" spans="54:120">
      <c r="BB343" s="717"/>
      <c r="BC343" s="995"/>
      <c r="BD343" s="717"/>
      <c r="BE343" s="717"/>
      <c r="BF343" s="717"/>
      <c r="BG343" s="717"/>
      <c r="BH343" s="717"/>
      <c r="BI343" s="717"/>
      <c r="BJ343" s="717"/>
      <c r="BK343" s="717"/>
      <c r="BL343" s="717"/>
      <c r="BM343" s="717"/>
      <c r="BN343" s="717"/>
      <c r="BO343" s="717"/>
      <c r="BP343" s="717"/>
      <c r="BQ343" s="717"/>
      <c r="BR343" s="717"/>
      <c r="BS343" s="717"/>
      <c r="BT343" s="717"/>
      <c r="BU343" s="717"/>
      <c r="BV343" s="717"/>
      <c r="BW343" s="717"/>
      <c r="BX343" s="717"/>
      <c r="BY343" s="717"/>
      <c r="BZ343" s="717"/>
      <c r="CA343" s="717"/>
      <c r="CB343" s="717"/>
      <c r="CC343" s="717"/>
      <c r="CD343" s="717"/>
      <c r="CE343" s="717"/>
      <c r="CF343" s="717"/>
      <c r="CG343" s="717"/>
      <c r="CH343" s="717"/>
      <c r="CI343" s="717"/>
      <c r="CJ343" s="717"/>
      <c r="CK343" s="717"/>
      <c r="CL343" s="717"/>
      <c r="CM343" s="717"/>
      <c r="CN343" s="717"/>
      <c r="CO343" s="717"/>
      <c r="CP343" s="717"/>
      <c r="CQ343" s="717"/>
      <c r="CR343" s="717"/>
      <c r="CS343" s="717"/>
      <c r="CT343" s="717"/>
      <c r="CU343" s="717"/>
      <c r="CV343" s="717"/>
      <c r="CW343" s="717"/>
      <c r="CX343" s="717"/>
      <c r="CY343" s="717"/>
      <c r="CZ343" s="717"/>
      <c r="DA343" s="717"/>
      <c r="DB343" s="717"/>
      <c r="DC343" s="717"/>
      <c r="DD343" s="717"/>
      <c r="DE343" s="717"/>
      <c r="DF343" s="717"/>
      <c r="DG343" s="717"/>
      <c r="DH343" s="717"/>
      <c r="DI343" s="717"/>
      <c r="DJ343" s="717"/>
      <c r="DK343" s="717"/>
      <c r="DL343" s="717"/>
      <c r="DM343" s="717"/>
      <c r="DO343" s="731"/>
      <c r="DP343" s="731"/>
    </row>
    <row r="344" spans="54:120">
      <c r="BB344" s="717"/>
      <c r="BC344" s="995"/>
      <c r="BD344" s="717"/>
      <c r="BE344" s="717"/>
      <c r="BF344" s="717"/>
      <c r="BG344" s="717"/>
      <c r="BH344" s="717"/>
      <c r="BI344" s="717"/>
      <c r="BJ344" s="717"/>
      <c r="BK344" s="717"/>
      <c r="BL344" s="717"/>
      <c r="BM344" s="717"/>
      <c r="BN344" s="717"/>
      <c r="BO344" s="717"/>
      <c r="BP344" s="717"/>
      <c r="BQ344" s="717"/>
      <c r="BR344" s="717"/>
      <c r="BS344" s="717"/>
      <c r="BT344" s="717"/>
      <c r="BU344" s="717"/>
      <c r="BV344" s="717"/>
      <c r="BW344" s="717"/>
      <c r="BX344" s="717"/>
      <c r="BY344" s="717"/>
      <c r="BZ344" s="717"/>
      <c r="CA344" s="717"/>
      <c r="CB344" s="717"/>
      <c r="CC344" s="717"/>
      <c r="CD344" s="717"/>
      <c r="CE344" s="717"/>
      <c r="CF344" s="717"/>
      <c r="CG344" s="717"/>
      <c r="CH344" s="717"/>
      <c r="CI344" s="717"/>
      <c r="CJ344" s="717"/>
      <c r="CK344" s="717"/>
      <c r="CL344" s="717"/>
      <c r="CM344" s="717"/>
      <c r="CN344" s="717"/>
      <c r="CO344" s="717"/>
      <c r="CP344" s="717"/>
      <c r="CQ344" s="717"/>
      <c r="CR344" s="717"/>
      <c r="CS344" s="717"/>
      <c r="CT344" s="717"/>
      <c r="CU344" s="717"/>
      <c r="CV344" s="717"/>
      <c r="CW344" s="717"/>
      <c r="CX344" s="717"/>
      <c r="CY344" s="717"/>
      <c r="CZ344" s="717"/>
      <c r="DA344" s="717"/>
      <c r="DB344" s="717"/>
      <c r="DC344" s="717"/>
      <c r="DD344" s="717"/>
      <c r="DE344" s="717"/>
      <c r="DF344" s="717"/>
      <c r="DG344" s="717"/>
      <c r="DH344" s="717"/>
      <c r="DI344" s="717"/>
      <c r="DJ344" s="717"/>
      <c r="DK344" s="717"/>
      <c r="DL344" s="717"/>
      <c r="DM344" s="717"/>
      <c r="DO344" s="731"/>
      <c r="DP344" s="731"/>
    </row>
    <row r="345" spans="54:120">
      <c r="BB345" s="717"/>
      <c r="BC345" s="995"/>
      <c r="BD345" s="717"/>
      <c r="BE345" s="717"/>
      <c r="BF345" s="717"/>
      <c r="BG345" s="717"/>
      <c r="BH345" s="717"/>
      <c r="BI345" s="717"/>
      <c r="BJ345" s="717"/>
      <c r="BK345" s="717"/>
      <c r="BL345" s="717"/>
      <c r="BM345" s="717"/>
      <c r="BN345" s="717"/>
      <c r="BO345" s="717"/>
      <c r="BP345" s="717"/>
      <c r="BQ345" s="717"/>
      <c r="BR345" s="717"/>
      <c r="BS345" s="717"/>
      <c r="BT345" s="717"/>
      <c r="BU345" s="717"/>
      <c r="BV345" s="717"/>
      <c r="BW345" s="717"/>
      <c r="BX345" s="717"/>
      <c r="BY345" s="717"/>
      <c r="BZ345" s="717"/>
      <c r="CA345" s="717"/>
      <c r="CB345" s="717"/>
      <c r="CC345" s="717"/>
      <c r="CD345" s="717"/>
      <c r="CE345" s="717"/>
      <c r="CF345" s="717"/>
      <c r="CG345" s="717"/>
      <c r="CH345" s="717"/>
      <c r="CI345" s="717"/>
      <c r="CJ345" s="717"/>
      <c r="CK345" s="717"/>
      <c r="CL345" s="717"/>
      <c r="CM345" s="717"/>
      <c r="CN345" s="717"/>
      <c r="CO345" s="717"/>
      <c r="CP345" s="717"/>
      <c r="CQ345" s="717"/>
      <c r="CR345" s="717"/>
      <c r="CS345" s="717"/>
      <c r="CT345" s="717"/>
      <c r="CU345" s="717"/>
      <c r="CV345" s="717"/>
      <c r="CW345" s="717"/>
      <c r="CX345" s="717"/>
      <c r="CY345" s="717"/>
      <c r="CZ345" s="717"/>
      <c r="DA345" s="717"/>
      <c r="DB345" s="717"/>
      <c r="DC345" s="717"/>
      <c r="DD345" s="717"/>
      <c r="DE345" s="717"/>
      <c r="DF345" s="717"/>
      <c r="DG345" s="717"/>
      <c r="DH345" s="717"/>
      <c r="DI345" s="717"/>
      <c r="DJ345" s="717"/>
      <c r="DK345" s="717"/>
      <c r="DL345" s="717"/>
      <c r="DM345" s="717"/>
      <c r="DO345" s="731"/>
      <c r="DP345" s="731"/>
    </row>
    <row r="346" spans="54:120">
      <c r="BB346" s="717"/>
      <c r="BC346" s="995"/>
      <c r="BD346" s="717"/>
      <c r="BE346" s="717"/>
      <c r="BF346" s="717"/>
      <c r="BG346" s="717"/>
      <c r="BH346" s="717"/>
      <c r="BI346" s="717"/>
      <c r="BJ346" s="717"/>
      <c r="BK346" s="717"/>
      <c r="BL346" s="717"/>
      <c r="BM346" s="717"/>
      <c r="BN346" s="717"/>
      <c r="BO346" s="717"/>
      <c r="BP346" s="717"/>
      <c r="BQ346" s="717"/>
      <c r="BR346" s="717"/>
      <c r="BS346" s="717"/>
      <c r="BT346" s="717"/>
      <c r="BU346" s="717"/>
      <c r="BV346" s="717"/>
      <c r="BW346" s="717"/>
      <c r="BX346" s="717"/>
      <c r="BY346" s="717"/>
      <c r="BZ346" s="717"/>
      <c r="CA346" s="717"/>
      <c r="CB346" s="717"/>
      <c r="CC346" s="717"/>
      <c r="CD346" s="717"/>
      <c r="CE346" s="717"/>
      <c r="CF346" s="717"/>
      <c r="CG346" s="717"/>
      <c r="CH346" s="717"/>
      <c r="CI346" s="717"/>
      <c r="CJ346" s="717"/>
      <c r="CK346" s="717"/>
      <c r="CL346" s="717"/>
      <c r="CM346" s="717"/>
      <c r="CN346" s="717"/>
      <c r="CO346" s="717"/>
      <c r="CP346" s="717"/>
      <c r="CQ346" s="717"/>
      <c r="CR346" s="717"/>
      <c r="CS346" s="717"/>
      <c r="CT346" s="717"/>
      <c r="CU346" s="717"/>
      <c r="CV346" s="717"/>
      <c r="CW346" s="717"/>
      <c r="CX346" s="717"/>
      <c r="CY346" s="717"/>
      <c r="CZ346" s="717"/>
      <c r="DA346" s="717"/>
      <c r="DB346" s="717"/>
      <c r="DC346" s="717"/>
      <c r="DD346" s="717"/>
      <c r="DE346" s="717"/>
      <c r="DF346" s="717"/>
      <c r="DG346" s="717"/>
      <c r="DH346" s="717"/>
      <c r="DI346" s="717"/>
      <c r="DJ346" s="717"/>
      <c r="DK346" s="717"/>
      <c r="DL346" s="717"/>
      <c r="DM346" s="717"/>
      <c r="DO346" s="731"/>
      <c r="DP346" s="731"/>
    </row>
    <row r="347" spans="54:120">
      <c r="BB347" s="717"/>
      <c r="BC347" s="995"/>
      <c r="BD347" s="717"/>
      <c r="BE347" s="717"/>
      <c r="BF347" s="717"/>
      <c r="BG347" s="717"/>
      <c r="BH347" s="717"/>
      <c r="BI347" s="717"/>
      <c r="BJ347" s="717"/>
      <c r="BK347" s="717"/>
      <c r="BL347" s="717"/>
      <c r="BM347" s="717"/>
      <c r="BN347" s="717"/>
      <c r="BO347" s="717"/>
      <c r="BP347" s="717"/>
      <c r="BQ347" s="717"/>
      <c r="BR347" s="717"/>
      <c r="BS347" s="717"/>
      <c r="BT347" s="717"/>
      <c r="BU347" s="717"/>
      <c r="BV347" s="717"/>
      <c r="BW347" s="717"/>
      <c r="BX347" s="717"/>
      <c r="BY347" s="717"/>
      <c r="BZ347" s="717"/>
      <c r="CA347" s="717"/>
      <c r="CB347" s="717"/>
      <c r="CC347" s="717"/>
      <c r="CD347" s="717"/>
      <c r="CE347" s="717"/>
      <c r="CF347" s="717"/>
      <c r="CG347" s="717"/>
      <c r="CH347" s="717"/>
      <c r="CI347" s="717"/>
      <c r="CJ347" s="717"/>
      <c r="CK347" s="717"/>
      <c r="CL347" s="717"/>
      <c r="CM347" s="717"/>
      <c r="CN347" s="717"/>
      <c r="CO347" s="717"/>
      <c r="CP347" s="717"/>
      <c r="CQ347" s="717"/>
      <c r="CR347" s="717"/>
      <c r="CS347" s="717"/>
      <c r="CT347" s="717"/>
      <c r="CU347" s="717"/>
      <c r="CV347" s="717"/>
      <c r="CW347" s="717"/>
      <c r="CX347" s="717"/>
      <c r="CY347" s="717"/>
      <c r="CZ347" s="717"/>
      <c r="DA347" s="717"/>
      <c r="DB347" s="717"/>
      <c r="DC347" s="717"/>
      <c r="DD347" s="717"/>
      <c r="DE347" s="717"/>
      <c r="DF347" s="717"/>
      <c r="DG347" s="717"/>
      <c r="DH347" s="717"/>
      <c r="DI347" s="717"/>
      <c r="DJ347" s="717"/>
      <c r="DK347" s="717"/>
      <c r="DL347" s="717"/>
      <c r="DM347" s="717"/>
      <c r="DO347" s="731"/>
      <c r="DP347" s="731"/>
    </row>
    <row r="348" spans="54:120">
      <c r="BB348" s="717"/>
      <c r="BC348" s="995"/>
      <c r="BD348" s="717"/>
      <c r="BE348" s="717"/>
      <c r="BF348" s="717"/>
      <c r="BG348" s="717"/>
      <c r="BH348" s="717"/>
      <c r="BI348" s="717"/>
      <c r="BJ348" s="717"/>
      <c r="BK348" s="717"/>
      <c r="BL348" s="717"/>
      <c r="BM348" s="717"/>
      <c r="BN348" s="717"/>
      <c r="BO348" s="717"/>
      <c r="BP348" s="717"/>
      <c r="BQ348" s="717"/>
      <c r="BR348" s="717"/>
      <c r="BS348" s="717"/>
      <c r="BT348" s="717"/>
      <c r="BU348" s="717"/>
      <c r="BV348" s="717"/>
      <c r="BW348" s="717"/>
      <c r="BX348" s="717"/>
      <c r="BY348" s="717"/>
      <c r="BZ348" s="717"/>
      <c r="CA348" s="717"/>
      <c r="CB348" s="717"/>
      <c r="CC348" s="717"/>
      <c r="CD348" s="717"/>
      <c r="CE348" s="717"/>
      <c r="CF348" s="717"/>
      <c r="CG348" s="717"/>
      <c r="CH348" s="717"/>
      <c r="CI348" s="717"/>
      <c r="CJ348" s="717"/>
      <c r="CK348" s="717"/>
      <c r="CL348" s="717"/>
      <c r="CM348" s="717"/>
      <c r="CN348" s="717"/>
      <c r="CO348" s="717"/>
      <c r="CP348" s="717"/>
      <c r="CQ348" s="717"/>
      <c r="CR348" s="717"/>
      <c r="CS348" s="717"/>
      <c r="CT348" s="717"/>
      <c r="CU348" s="717"/>
      <c r="CV348" s="717"/>
      <c r="CW348" s="717"/>
      <c r="CX348" s="717"/>
      <c r="CY348" s="717"/>
      <c r="CZ348" s="717"/>
      <c r="DA348" s="717"/>
      <c r="DB348" s="717"/>
      <c r="DC348" s="717"/>
      <c r="DD348" s="717"/>
      <c r="DE348" s="717"/>
      <c r="DF348" s="717"/>
      <c r="DG348" s="717"/>
      <c r="DH348" s="717"/>
      <c r="DI348" s="717"/>
      <c r="DJ348" s="717"/>
      <c r="DK348" s="717"/>
      <c r="DL348" s="717"/>
      <c r="DM348" s="717"/>
      <c r="DO348" s="731"/>
      <c r="DP348" s="731"/>
    </row>
    <row r="349" spans="54:120">
      <c r="BB349" s="717"/>
      <c r="BC349" s="995"/>
      <c r="BD349" s="717"/>
      <c r="BE349" s="717"/>
      <c r="BF349" s="717"/>
      <c r="BG349" s="717"/>
      <c r="BH349" s="717"/>
      <c r="BI349" s="717"/>
      <c r="BJ349" s="717"/>
      <c r="BK349" s="717"/>
      <c r="BL349" s="717"/>
      <c r="BM349" s="717"/>
      <c r="BN349" s="717"/>
      <c r="BO349" s="717"/>
      <c r="BP349" s="717"/>
      <c r="BQ349" s="717"/>
      <c r="BR349" s="717"/>
      <c r="BS349" s="717"/>
      <c r="BT349" s="717"/>
      <c r="BU349" s="717"/>
      <c r="BV349" s="717"/>
      <c r="BW349" s="717"/>
      <c r="BX349" s="717"/>
      <c r="BY349" s="717"/>
      <c r="BZ349" s="717"/>
      <c r="CA349" s="717"/>
      <c r="CB349" s="717"/>
      <c r="CC349" s="717"/>
      <c r="CD349" s="717"/>
      <c r="CE349" s="717"/>
      <c r="CF349" s="717"/>
      <c r="CG349" s="717"/>
      <c r="CH349" s="717"/>
      <c r="CI349" s="717"/>
      <c r="CJ349" s="717"/>
      <c r="CK349" s="717"/>
      <c r="CL349" s="717"/>
      <c r="CM349" s="717"/>
      <c r="CN349" s="717"/>
      <c r="CO349" s="717"/>
      <c r="CP349" s="717"/>
      <c r="CQ349" s="717"/>
      <c r="CR349" s="717"/>
      <c r="CS349" s="717"/>
      <c r="CT349" s="717"/>
      <c r="CU349" s="717"/>
      <c r="CV349" s="717"/>
      <c r="CW349" s="717"/>
      <c r="CX349" s="717"/>
      <c r="CY349" s="717"/>
      <c r="CZ349" s="717"/>
      <c r="DA349" s="717"/>
      <c r="DB349" s="717"/>
      <c r="DC349" s="717"/>
      <c r="DD349" s="717"/>
      <c r="DE349" s="717"/>
      <c r="DF349" s="717"/>
      <c r="DG349" s="717"/>
      <c r="DH349" s="717"/>
      <c r="DI349" s="717"/>
      <c r="DJ349" s="717"/>
      <c r="DK349" s="717"/>
      <c r="DL349" s="717"/>
      <c r="DM349" s="717"/>
      <c r="DO349" s="731"/>
      <c r="DP349" s="731"/>
    </row>
    <row r="350" spans="54:120">
      <c r="BB350" s="717"/>
      <c r="BC350" s="995"/>
      <c r="BD350" s="717"/>
      <c r="BE350" s="717"/>
      <c r="BF350" s="717"/>
      <c r="BG350" s="717"/>
      <c r="BH350" s="717"/>
      <c r="BI350" s="717"/>
      <c r="BJ350" s="717"/>
      <c r="BK350" s="717"/>
      <c r="BL350" s="717"/>
      <c r="BM350" s="717"/>
      <c r="BN350" s="717"/>
      <c r="BO350" s="717"/>
      <c r="BP350" s="717"/>
      <c r="BQ350" s="717"/>
      <c r="BR350" s="717"/>
      <c r="BS350" s="717"/>
      <c r="BT350" s="717"/>
      <c r="BU350" s="717"/>
      <c r="BV350" s="717"/>
      <c r="BW350" s="717"/>
      <c r="BX350" s="717"/>
      <c r="BY350" s="717"/>
      <c r="BZ350" s="717"/>
      <c r="CA350" s="717"/>
      <c r="CB350" s="717"/>
      <c r="CC350" s="717"/>
      <c r="CD350" s="717"/>
      <c r="CE350" s="717"/>
      <c r="CF350" s="717"/>
      <c r="CG350" s="717"/>
      <c r="CH350" s="717"/>
      <c r="CI350" s="717"/>
      <c r="CJ350" s="717"/>
      <c r="CK350" s="717"/>
      <c r="CL350" s="717"/>
      <c r="CM350" s="717"/>
      <c r="CN350" s="717"/>
      <c r="CO350" s="717"/>
      <c r="CP350" s="717"/>
      <c r="CQ350" s="717"/>
      <c r="CR350" s="717"/>
      <c r="CS350" s="717"/>
      <c r="CT350" s="717"/>
      <c r="CU350" s="717"/>
      <c r="CV350" s="717"/>
      <c r="CW350" s="717"/>
      <c r="CX350" s="717"/>
      <c r="CY350" s="717"/>
      <c r="CZ350" s="717"/>
      <c r="DA350" s="717"/>
      <c r="DB350" s="717"/>
      <c r="DC350" s="717"/>
      <c r="DD350" s="717"/>
      <c r="DE350" s="717"/>
      <c r="DF350" s="717"/>
      <c r="DG350" s="717"/>
      <c r="DH350" s="717"/>
      <c r="DI350" s="717"/>
      <c r="DJ350" s="717"/>
      <c r="DK350" s="717"/>
      <c r="DL350" s="717"/>
      <c r="DM350" s="717"/>
      <c r="DO350" s="731"/>
      <c r="DP350" s="731"/>
    </row>
    <row r="351" spans="54:120">
      <c r="BB351" s="717"/>
      <c r="BC351" s="995"/>
      <c r="BD351" s="717"/>
      <c r="BE351" s="717"/>
      <c r="BF351" s="717"/>
      <c r="BG351" s="717"/>
      <c r="BH351" s="717"/>
      <c r="BI351" s="717"/>
      <c r="BJ351" s="717"/>
      <c r="BK351" s="717"/>
      <c r="BL351" s="717"/>
      <c r="BM351" s="717"/>
      <c r="BN351" s="717"/>
      <c r="BO351" s="717"/>
      <c r="BP351" s="717"/>
      <c r="BQ351" s="717"/>
      <c r="BR351" s="717"/>
      <c r="BS351" s="717"/>
      <c r="BT351" s="717"/>
      <c r="BU351" s="717"/>
      <c r="BV351" s="717"/>
      <c r="BW351" s="717"/>
      <c r="BX351" s="717"/>
      <c r="BY351" s="717"/>
      <c r="BZ351" s="717"/>
      <c r="CA351" s="717"/>
      <c r="CB351" s="717"/>
      <c r="CC351" s="717"/>
      <c r="CD351" s="717"/>
      <c r="CE351" s="717"/>
      <c r="CF351" s="717"/>
      <c r="CG351" s="717"/>
      <c r="CH351" s="717"/>
      <c r="CI351" s="717"/>
      <c r="CJ351" s="717"/>
      <c r="CK351" s="717"/>
      <c r="CL351" s="717"/>
      <c r="CM351" s="717"/>
      <c r="CN351" s="717"/>
      <c r="CO351" s="717"/>
      <c r="CP351" s="717"/>
      <c r="CQ351" s="717"/>
      <c r="CR351" s="717"/>
      <c r="CS351" s="717"/>
      <c r="CT351" s="717"/>
      <c r="CU351" s="717"/>
      <c r="CV351" s="717"/>
      <c r="CW351" s="717"/>
      <c r="CX351" s="717"/>
      <c r="CY351" s="717"/>
      <c r="CZ351" s="717"/>
      <c r="DA351" s="717"/>
      <c r="DB351" s="717"/>
      <c r="DC351" s="717"/>
      <c r="DD351" s="717"/>
      <c r="DE351" s="717"/>
      <c r="DF351" s="717"/>
      <c r="DG351" s="717"/>
      <c r="DH351" s="717"/>
      <c r="DI351" s="717"/>
      <c r="DJ351" s="717"/>
      <c r="DK351" s="717"/>
      <c r="DL351" s="717"/>
      <c r="DM351" s="717"/>
      <c r="DO351" s="731"/>
      <c r="DP351" s="731"/>
    </row>
    <row r="352" spans="54:120">
      <c r="BB352" s="717"/>
      <c r="BC352" s="995"/>
      <c r="BD352" s="717"/>
      <c r="BE352" s="717"/>
      <c r="BF352" s="717"/>
      <c r="BG352" s="717"/>
      <c r="BH352" s="717"/>
      <c r="BI352" s="717"/>
      <c r="BJ352" s="717"/>
      <c r="BK352" s="717"/>
      <c r="BL352" s="717"/>
      <c r="BM352" s="717"/>
      <c r="BN352" s="717"/>
      <c r="BO352" s="717"/>
      <c r="BP352" s="717"/>
      <c r="BQ352" s="717"/>
      <c r="BR352" s="717"/>
      <c r="BS352" s="717"/>
      <c r="BT352" s="717"/>
      <c r="BU352" s="717"/>
      <c r="BV352" s="717"/>
      <c r="BW352" s="717"/>
      <c r="BX352" s="717"/>
      <c r="BY352" s="717"/>
      <c r="BZ352" s="717"/>
      <c r="CA352" s="717"/>
      <c r="CB352" s="717"/>
      <c r="CC352" s="717"/>
      <c r="CD352" s="717"/>
      <c r="CE352" s="717"/>
      <c r="CF352" s="717"/>
      <c r="CG352" s="717"/>
      <c r="CH352" s="717"/>
      <c r="CI352" s="717"/>
      <c r="CJ352" s="717"/>
      <c r="CK352" s="717"/>
      <c r="CL352" s="717"/>
      <c r="CM352" s="717"/>
      <c r="CN352" s="717"/>
      <c r="CO352" s="717"/>
      <c r="CP352" s="717"/>
      <c r="CQ352" s="717"/>
      <c r="CR352" s="717"/>
      <c r="CS352" s="717"/>
      <c r="CT352" s="717"/>
      <c r="CU352" s="717"/>
      <c r="CV352" s="717"/>
      <c r="CW352" s="717"/>
      <c r="CX352" s="717"/>
      <c r="CY352" s="717"/>
      <c r="CZ352" s="717"/>
      <c r="DA352" s="717"/>
      <c r="DB352" s="717"/>
      <c r="DC352" s="717"/>
      <c r="DD352" s="717"/>
      <c r="DE352" s="717"/>
      <c r="DF352" s="717"/>
      <c r="DG352" s="717"/>
      <c r="DH352" s="717"/>
      <c r="DI352" s="717"/>
      <c r="DJ352" s="717"/>
      <c r="DK352" s="717"/>
      <c r="DL352" s="717"/>
      <c r="DM352" s="717"/>
      <c r="DO352" s="731"/>
      <c r="DP352" s="731"/>
    </row>
    <row r="353" spans="54:120">
      <c r="BB353" s="717"/>
      <c r="BC353" s="995"/>
      <c r="BD353" s="717"/>
      <c r="BE353" s="717"/>
      <c r="BF353" s="717"/>
      <c r="BG353" s="717"/>
      <c r="BH353" s="717"/>
      <c r="BI353" s="717"/>
      <c r="BJ353" s="717"/>
      <c r="BK353" s="717"/>
      <c r="BL353" s="717"/>
      <c r="BM353" s="717"/>
      <c r="BN353" s="717"/>
      <c r="BO353" s="717"/>
      <c r="BP353" s="717"/>
      <c r="BQ353" s="717"/>
      <c r="BR353" s="717"/>
      <c r="BS353" s="717"/>
      <c r="BT353" s="717"/>
      <c r="BU353" s="717"/>
      <c r="BV353" s="717"/>
      <c r="BW353" s="717"/>
      <c r="BX353" s="717"/>
      <c r="BY353" s="717"/>
      <c r="BZ353" s="717"/>
      <c r="CA353" s="717"/>
      <c r="CB353" s="717"/>
      <c r="CC353" s="717"/>
      <c r="CD353" s="717"/>
      <c r="CE353" s="717"/>
      <c r="CF353" s="717"/>
      <c r="CG353" s="717"/>
      <c r="CH353" s="717"/>
      <c r="CI353" s="717"/>
      <c r="CJ353" s="717"/>
      <c r="CK353" s="717"/>
      <c r="CL353" s="717"/>
      <c r="CM353" s="717"/>
      <c r="CN353" s="717"/>
      <c r="CO353" s="717"/>
      <c r="CP353" s="717"/>
      <c r="CQ353" s="717"/>
      <c r="CR353" s="717"/>
      <c r="CS353" s="717"/>
      <c r="CT353" s="717"/>
      <c r="CU353" s="717"/>
      <c r="CV353" s="717"/>
      <c r="CW353" s="717"/>
      <c r="CX353" s="717"/>
      <c r="CY353" s="717"/>
      <c r="CZ353" s="717"/>
      <c r="DA353" s="717"/>
      <c r="DB353" s="717"/>
      <c r="DC353" s="717"/>
      <c r="DD353" s="717"/>
      <c r="DE353" s="717"/>
      <c r="DF353" s="717"/>
      <c r="DG353" s="717"/>
      <c r="DH353" s="717"/>
      <c r="DI353" s="717"/>
      <c r="DJ353" s="717"/>
      <c r="DK353" s="717"/>
      <c r="DL353" s="717"/>
      <c r="DM353" s="717"/>
      <c r="DO353" s="731"/>
      <c r="DP353" s="731"/>
    </row>
    <row r="354" spans="54:120">
      <c r="BB354" s="717"/>
      <c r="BC354" s="995"/>
      <c r="BD354" s="717"/>
      <c r="BE354" s="717"/>
      <c r="BF354" s="717"/>
      <c r="BG354" s="717"/>
      <c r="BH354" s="717"/>
      <c r="BI354" s="717"/>
      <c r="BJ354" s="717"/>
      <c r="BK354" s="717"/>
      <c r="BL354" s="717"/>
      <c r="BM354" s="717"/>
      <c r="BN354" s="717"/>
      <c r="BO354" s="717"/>
      <c r="BP354" s="717"/>
      <c r="BQ354" s="717"/>
      <c r="BR354" s="717"/>
      <c r="BS354" s="717"/>
      <c r="BT354" s="717"/>
      <c r="BU354" s="717"/>
      <c r="BV354" s="717"/>
      <c r="BW354" s="717"/>
      <c r="BX354" s="717"/>
      <c r="BY354" s="717"/>
      <c r="BZ354" s="717"/>
      <c r="CA354" s="717"/>
      <c r="CB354" s="717"/>
      <c r="CC354" s="717"/>
      <c r="CD354" s="717"/>
      <c r="CE354" s="717"/>
      <c r="CF354" s="717"/>
      <c r="CG354" s="717"/>
      <c r="CH354" s="717"/>
      <c r="CI354" s="717"/>
      <c r="CJ354" s="717"/>
      <c r="CK354" s="717"/>
      <c r="CL354" s="717"/>
      <c r="CM354" s="717"/>
      <c r="CN354" s="717"/>
      <c r="CO354" s="717"/>
      <c r="CP354" s="717"/>
      <c r="CQ354" s="717"/>
      <c r="CR354" s="717"/>
      <c r="CS354" s="717"/>
      <c r="CT354" s="717"/>
      <c r="CU354" s="717"/>
      <c r="CV354" s="717"/>
      <c r="CW354" s="717"/>
      <c r="CX354" s="717"/>
      <c r="CY354" s="717"/>
      <c r="CZ354" s="717"/>
      <c r="DA354" s="717"/>
      <c r="DB354" s="717"/>
      <c r="DC354" s="717"/>
      <c r="DD354" s="717"/>
      <c r="DE354" s="717"/>
      <c r="DF354" s="717"/>
      <c r="DG354" s="717"/>
      <c r="DH354" s="717"/>
      <c r="DI354" s="717"/>
      <c r="DJ354" s="717"/>
      <c r="DK354" s="717"/>
      <c r="DL354" s="717"/>
      <c r="DM354" s="717"/>
      <c r="DO354" s="731"/>
      <c r="DP354" s="731"/>
    </row>
    <row r="355" spans="54:120">
      <c r="BB355" s="717"/>
      <c r="BC355" s="995"/>
      <c r="BD355" s="717"/>
      <c r="BE355" s="717"/>
      <c r="BF355" s="717"/>
      <c r="BG355" s="717"/>
      <c r="BH355" s="717"/>
      <c r="BI355" s="717"/>
      <c r="BJ355" s="717"/>
      <c r="BK355" s="717"/>
      <c r="BL355" s="717"/>
      <c r="BM355" s="717"/>
      <c r="BN355" s="717"/>
      <c r="BO355" s="717"/>
      <c r="BP355" s="717"/>
      <c r="BQ355" s="717"/>
      <c r="BR355" s="717"/>
      <c r="BS355" s="717"/>
      <c r="BT355" s="717"/>
      <c r="BU355" s="717"/>
      <c r="BV355" s="717"/>
      <c r="BW355" s="717"/>
      <c r="BX355" s="717"/>
      <c r="BY355" s="717"/>
      <c r="BZ355" s="717"/>
      <c r="CA355" s="717"/>
      <c r="CB355" s="717"/>
      <c r="CC355" s="717"/>
      <c r="CD355" s="717"/>
      <c r="CE355" s="717"/>
      <c r="CF355" s="717"/>
      <c r="CG355" s="717"/>
      <c r="CH355" s="717"/>
      <c r="CI355" s="717"/>
      <c r="CJ355" s="717"/>
      <c r="CK355" s="717"/>
      <c r="CL355" s="717"/>
      <c r="CM355" s="717"/>
      <c r="CN355" s="717"/>
      <c r="CO355" s="717"/>
      <c r="CP355" s="717"/>
      <c r="CQ355" s="717"/>
      <c r="CR355" s="717"/>
      <c r="CS355" s="717"/>
      <c r="CT355" s="717"/>
      <c r="CU355" s="717"/>
      <c r="CV355" s="717"/>
      <c r="CW355" s="717"/>
      <c r="CX355" s="717"/>
      <c r="CY355" s="717"/>
      <c r="CZ355" s="717"/>
      <c r="DA355" s="717"/>
      <c r="DB355" s="717"/>
      <c r="DC355" s="717"/>
      <c r="DD355" s="717"/>
      <c r="DE355" s="717"/>
      <c r="DF355" s="717"/>
      <c r="DG355" s="717"/>
      <c r="DH355" s="717"/>
      <c r="DI355" s="717"/>
      <c r="DJ355" s="717"/>
      <c r="DK355" s="717"/>
      <c r="DL355" s="717"/>
      <c r="DM355" s="717"/>
      <c r="DO355" s="731"/>
      <c r="DP355" s="731"/>
    </row>
    <row r="356" spans="54:120">
      <c r="BB356" s="717"/>
      <c r="BC356" s="995"/>
      <c r="BD356" s="717"/>
      <c r="BE356" s="717"/>
      <c r="BF356" s="717"/>
      <c r="BG356" s="717"/>
      <c r="BH356" s="717"/>
      <c r="BI356" s="717"/>
      <c r="BJ356" s="717"/>
      <c r="BK356" s="717"/>
      <c r="BL356" s="717"/>
      <c r="BM356" s="717"/>
      <c r="BN356" s="717"/>
      <c r="BO356" s="717"/>
      <c r="BP356" s="717"/>
      <c r="BQ356" s="717"/>
      <c r="BR356" s="717"/>
      <c r="BS356" s="717"/>
      <c r="BT356" s="717"/>
      <c r="BU356" s="717"/>
      <c r="BV356" s="717"/>
      <c r="BW356" s="717"/>
      <c r="BX356" s="717"/>
      <c r="BY356" s="717"/>
      <c r="BZ356" s="717"/>
      <c r="CA356" s="717"/>
      <c r="CB356" s="717"/>
      <c r="CC356" s="717"/>
      <c r="CD356" s="717"/>
      <c r="CE356" s="717"/>
      <c r="CF356" s="717"/>
      <c r="CG356" s="717"/>
      <c r="CH356" s="717"/>
      <c r="CI356" s="717"/>
      <c r="CJ356" s="717"/>
      <c r="CK356" s="717"/>
      <c r="CL356" s="717"/>
      <c r="CM356" s="717"/>
      <c r="CN356" s="717"/>
      <c r="CO356" s="717"/>
      <c r="CP356" s="717"/>
      <c r="CQ356" s="717"/>
      <c r="CR356" s="717"/>
      <c r="CS356" s="717"/>
      <c r="CT356" s="717"/>
      <c r="CU356" s="717"/>
      <c r="CV356" s="717"/>
      <c r="CW356" s="717"/>
      <c r="CX356" s="717"/>
      <c r="CY356" s="717"/>
      <c r="CZ356" s="717"/>
      <c r="DA356" s="717"/>
      <c r="DB356" s="717"/>
      <c r="DC356" s="717"/>
      <c r="DD356" s="717"/>
      <c r="DE356" s="717"/>
      <c r="DF356" s="717"/>
      <c r="DG356" s="717"/>
      <c r="DH356" s="717"/>
      <c r="DI356" s="717"/>
      <c r="DJ356" s="717"/>
      <c r="DK356" s="717"/>
      <c r="DL356" s="717"/>
      <c r="DM356" s="717"/>
      <c r="DO356" s="731"/>
      <c r="DP356" s="731"/>
    </row>
    <row r="357" spans="54:120">
      <c r="BB357" s="717"/>
      <c r="BC357" s="995"/>
      <c r="BD357" s="717"/>
      <c r="BE357" s="717"/>
      <c r="BF357" s="717"/>
      <c r="BG357" s="717"/>
      <c r="BH357" s="717"/>
      <c r="BI357" s="717"/>
      <c r="BJ357" s="717"/>
      <c r="BK357" s="717"/>
      <c r="BL357" s="717"/>
      <c r="BM357" s="717"/>
      <c r="BN357" s="717"/>
      <c r="BO357" s="717"/>
      <c r="BP357" s="717"/>
      <c r="BQ357" s="717"/>
      <c r="BR357" s="717"/>
      <c r="BS357" s="717"/>
      <c r="BT357" s="717"/>
      <c r="BU357" s="717"/>
      <c r="BV357" s="717"/>
      <c r="BW357" s="717"/>
      <c r="BX357" s="717"/>
      <c r="BY357" s="717"/>
      <c r="BZ357" s="717"/>
      <c r="CA357" s="717"/>
      <c r="CB357" s="717"/>
      <c r="CC357" s="717"/>
      <c r="CD357" s="717"/>
      <c r="CE357" s="717"/>
      <c r="CF357" s="717"/>
      <c r="CG357" s="717"/>
      <c r="CH357" s="717"/>
      <c r="CI357" s="717"/>
      <c r="CJ357" s="717"/>
      <c r="CK357" s="717"/>
      <c r="CL357" s="717"/>
      <c r="CM357" s="717"/>
      <c r="CN357" s="717"/>
      <c r="CO357" s="717"/>
      <c r="CP357" s="717"/>
      <c r="CQ357" s="717"/>
      <c r="CR357" s="717"/>
      <c r="CS357" s="717"/>
      <c r="CT357" s="717"/>
      <c r="CU357" s="717"/>
      <c r="CV357" s="717"/>
      <c r="CW357" s="717"/>
      <c r="CX357" s="717"/>
      <c r="CY357" s="717"/>
      <c r="CZ357" s="717"/>
      <c r="DA357" s="717"/>
      <c r="DB357" s="717"/>
      <c r="DC357" s="717"/>
      <c r="DD357" s="717"/>
      <c r="DE357" s="717"/>
      <c r="DF357" s="717"/>
      <c r="DG357" s="717"/>
      <c r="DH357" s="717"/>
      <c r="DI357" s="717"/>
      <c r="DJ357" s="717"/>
      <c r="DK357" s="717"/>
      <c r="DL357" s="717"/>
      <c r="DM357" s="717"/>
      <c r="DO357" s="731"/>
      <c r="DP357" s="731"/>
    </row>
    <row r="358" spans="54:120">
      <c r="BB358" s="717"/>
      <c r="BC358" s="995"/>
      <c r="BD358" s="717"/>
      <c r="BE358" s="717"/>
      <c r="BF358" s="717"/>
      <c r="BG358" s="717"/>
      <c r="BH358" s="717"/>
      <c r="BI358" s="717"/>
      <c r="BJ358" s="717"/>
      <c r="BK358" s="717"/>
      <c r="BL358" s="717"/>
      <c r="BM358" s="717"/>
      <c r="BN358" s="717"/>
      <c r="BO358" s="717"/>
      <c r="BP358" s="717"/>
      <c r="BQ358" s="717"/>
      <c r="BR358" s="717"/>
      <c r="BS358" s="717"/>
      <c r="BT358" s="717"/>
      <c r="BU358" s="717"/>
      <c r="BV358" s="717"/>
      <c r="BW358" s="717"/>
      <c r="BX358" s="717"/>
      <c r="BY358" s="717"/>
      <c r="BZ358" s="717"/>
      <c r="CA358" s="717"/>
      <c r="CB358" s="717"/>
      <c r="CC358" s="717"/>
      <c r="CD358" s="717"/>
      <c r="CE358" s="717"/>
      <c r="CF358" s="717"/>
      <c r="CG358" s="717"/>
      <c r="CH358" s="717"/>
      <c r="CI358" s="717"/>
      <c r="CJ358" s="717"/>
      <c r="CK358" s="717"/>
      <c r="CL358" s="717"/>
      <c r="CM358" s="717"/>
      <c r="CN358" s="717"/>
      <c r="CO358" s="717"/>
      <c r="CP358" s="717"/>
      <c r="CQ358" s="717"/>
      <c r="CR358" s="717"/>
      <c r="CS358" s="717"/>
      <c r="CT358" s="717"/>
      <c r="CU358" s="717"/>
      <c r="CV358" s="717"/>
      <c r="CW358" s="717"/>
      <c r="CX358" s="717"/>
      <c r="CY358" s="717"/>
      <c r="CZ358" s="717"/>
      <c r="DA358" s="717"/>
      <c r="DB358" s="717"/>
      <c r="DC358" s="717"/>
      <c r="DD358" s="717"/>
      <c r="DE358" s="717"/>
      <c r="DF358" s="717"/>
      <c r="DG358" s="717"/>
      <c r="DH358" s="717"/>
      <c r="DI358" s="717"/>
      <c r="DJ358" s="717"/>
      <c r="DK358" s="717"/>
      <c r="DL358" s="717"/>
      <c r="DM358" s="717"/>
      <c r="DO358" s="731"/>
      <c r="DP358" s="731"/>
    </row>
    <row r="359" spans="54:120">
      <c r="BB359" s="717"/>
      <c r="BC359" s="995"/>
      <c r="BD359" s="717"/>
      <c r="BE359" s="717"/>
      <c r="BF359" s="717"/>
      <c r="BG359" s="717"/>
      <c r="BH359" s="717"/>
      <c r="BI359" s="717"/>
      <c r="BJ359" s="717"/>
      <c r="BK359" s="717"/>
      <c r="BL359" s="717"/>
      <c r="BM359" s="717"/>
      <c r="BN359" s="717"/>
      <c r="BO359" s="717"/>
      <c r="BP359" s="717"/>
      <c r="BQ359" s="717"/>
      <c r="BR359" s="717"/>
      <c r="BS359" s="717"/>
      <c r="BT359" s="717"/>
      <c r="BU359" s="717"/>
      <c r="BV359" s="717"/>
      <c r="BW359" s="717"/>
      <c r="BX359" s="717"/>
      <c r="BY359" s="717"/>
      <c r="BZ359" s="717"/>
      <c r="CA359" s="717"/>
      <c r="CB359" s="717"/>
      <c r="CC359" s="717"/>
      <c r="CD359" s="717"/>
      <c r="CE359" s="717"/>
      <c r="CF359" s="717"/>
      <c r="CG359" s="717"/>
      <c r="CH359" s="717"/>
      <c r="CI359" s="717"/>
      <c r="CJ359" s="717"/>
      <c r="CK359" s="717"/>
      <c r="CL359" s="717"/>
      <c r="CM359" s="717"/>
      <c r="CN359" s="717"/>
      <c r="CO359" s="717"/>
      <c r="CP359" s="717"/>
      <c r="CQ359" s="717"/>
      <c r="CR359" s="717"/>
      <c r="CS359" s="717"/>
      <c r="CT359" s="717"/>
      <c r="CU359" s="717"/>
      <c r="CV359" s="717"/>
      <c r="CW359" s="717"/>
      <c r="CX359" s="717"/>
      <c r="CY359" s="717"/>
      <c r="CZ359" s="717"/>
      <c r="DA359" s="717"/>
      <c r="DB359" s="717"/>
      <c r="DC359" s="717"/>
      <c r="DD359" s="717"/>
      <c r="DE359" s="717"/>
      <c r="DF359" s="717"/>
      <c r="DG359" s="717"/>
      <c r="DH359" s="717"/>
      <c r="DI359" s="717"/>
      <c r="DJ359" s="717"/>
      <c r="DK359" s="717"/>
      <c r="DL359" s="717"/>
      <c r="DM359" s="717"/>
      <c r="DO359" s="731"/>
      <c r="DP359" s="731"/>
    </row>
    <row r="360" spans="54:120">
      <c r="BB360" s="717"/>
      <c r="BC360" s="995"/>
      <c r="BD360" s="717"/>
      <c r="BE360" s="717"/>
      <c r="BF360" s="717"/>
      <c r="BG360" s="717"/>
      <c r="BH360" s="717"/>
      <c r="BI360" s="717"/>
      <c r="BJ360" s="717"/>
      <c r="BK360" s="717"/>
      <c r="BL360" s="717"/>
      <c r="BM360" s="717"/>
      <c r="BN360" s="717"/>
      <c r="BO360" s="717"/>
      <c r="BP360" s="717"/>
      <c r="BQ360" s="717"/>
      <c r="BR360" s="717"/>
      <c r="BS360" s="717"/>
      <c r="BT360" s="717"/>
      <c r="BU360" s="717"/>
      <c r="BV360" s="717"/>
      <c r="BW360" s="717"/>
      <c r="BX360" s="717"/>
      <c r="BY360" s="717"/>
      <c r="BZ360" s="717"/>
      <c r="CA360" s="717"/>
      <c r="CB360" s="717"/>
      <c r="CC360" s="717"/>
      <c r="CD360" s="717"/>
      <c r="CE360" s="717"/>
      <c r="CF360" s="717"/>
      <c r="CG360" s="717"/>
      <c r="CH360" s="717"/>
      <c r="CI360" s="717"/>
      <c r="CJ360" s="717"/>
      <c r="CK360" s="717"/>
      <c r="CL360" s="717"/>
      <c r="CM360" s="717"/>
      <c r="CN360" s="717"/>
      <c r="CO360" s="717"/>
      <c r="CP360" s="717"/>
      <c r="CQ360" s="717"/>
      <c r="CR360" s="717"/>
      <c r="CS360" s="717"/>
      <c r="CT360" s="717"/>
      <c r="CU360" s="717"/>
      <c r="CV360" s="717"/>
      <c r="CW360" s="717"/>
      <c r="CX360" s="717"/>
      <c r="CY360" s="717"/>
      <c r="CZ360" s="717"/>
      <c r="DA360" s="717"/>
      <c r="DB360" s="717"/>
      <c r="DC360" s="717"/>
      <c r="DD360" s="717"/>
      <c r="DE360" s="717"/>
      <c r="DF360" s="717"/>
      <c r="DG360" s="717"/>
      <c r="DH360" s="717"/>
      <c r="DI360" s="717"/>
      <c r="DJ360" s="717"/>
      <c r="DK360" s="717"/>
      <c r="DL360" s="717"/>
      <c r="DM360" s="717"/>
      <c r="DO360" s="731"/>
      <c r="DP360" s="731"/>
    </row>
    <row r="361" spans="54:120">
      <c r="BB361" s="717"/>
      <c r="BC361" s="995"/>
      <c r="BD361" s="717"/>
      <c r="BE361" s="717"/>
      <c r="BF361" s="717"/>
      <c r="BG361" s="717"/>
      <c r="BH361" s="717"/>
      <c r="BI361" s="717"/>
      <c r="BJ361" s="717"/>
      <c r="BK361" s="717"/>
      <c r="BL361" s="717"/>
      <c r="BM361" s="717"/>
      <c r="BN361" s="717"/>
      <c r="BO361" s="717"/>
      <c r="BP361" s="717"/>
      <c r="BQ361" s="717"/>
      <c r="BR361" s="717"/>
      <c r="BS361" s="717"/>
      <c r="BT361" s="717"/>
      <c r="BU361" s="717"/>
      <c r="BV361" s="717"/>
      <c r="BW361" s="717"/>
      <c r="BX361" s="717"/>
      <c r="BY361" s="717"/>
      <c r="BZ361" s="717"/>
      <c r="CA361" s="717"/>
      <c r="CB361" s="717"/>
      <c r="CC361" s="717"/>
      <c r="CD361" s="717"/>
      <c r="CE361" s="717"/>
      <c r="CF361" s="717"/>
      <c r="CG361" s="717"/>
      <c r="CH361" s="717"/>
      <c r="CI361" s="717"/>
      <c r="CJ361" s="717"/>
      <c r="CK361" s="717"/>
      <c r="CL361" s="717"/>
      <c r="CM361" s="717"/>
      <c r="CN361" s="717"/>
      <c r="CO361" s="717"/>
      <c r="CP361" s="717"/>
      <c r="CQ361" s="717"/>
      <c r="CR361" s="717"/>
      <c r="CS361" s="717"/>
      <c r="CT361" s="717"/>
      <c r="CU361" s="717"/>
      <c r="CV361" s="717"/>
      <c r="CW361" s="717"/>
      <c r="CX361" s="717"/>
      <c r="CY361" s="717"/>
      <c r="CZ361" s="717"/>
      <c r="DA361" s="717"/>
      <c r="DB361" s="717"/>
      <c r="DC361" s="717"/>
      <c r="DD361" s="717"/>
      <c r="DE361" s="717"/>
      <c r="DF361" s="717"/>
      <c r="DG361" s="717"/>
      <c r="DH361" s="717"/>
      <c r="DI361" s="717"/>
      <c r="DJ361" s="717"/>
      <c r="DK361" s="717"/>
      <c r="DL361" s="717"/>
      <c r="DM361" s="717"/>
      <c r="DO361" s="731"/>
      <c r="DP361" s="731"/>
    </row>
    <row r="362" spans="54:120">
      <c r="BB362" s="717"/>
      <c r="BC362" s="995"/>
      <c r="BD362" s="717"/>
      <c r="BE362" s="717"/>
      <c r="BF362" s="717"/>
      <c r="BG362" s="717"/>
      <c r="BH362" s="717"/>
      <c r="BI362" s="717"/>
      <c r="BJ362" s="717"/>
      <c r="BK362" s="717"/>
      <c r="BL362" s="717"/>
      <c r="BM362" s="717"/>
      <c r="BN362" s="717"/>
      <c r="BO362" s="717"/>
      <c r="BP362" s="717"/>
      <c r="BQ362" s="717"/>
      <c r="BR362" s="717"/>
      <c r="BS362" s="717"/>
      <c r="BT362" s="717"/>
      <c r="BU362" s="717"/>
      <c r="BV362" s="717"/>
      <c r="BW362" s="717"/>
      <c r="BX362" s="717"/>
      <c r="BY362" s="717"/>
      <c r="BZ362" s="717"/>
      <c r="CA362" s="717"/>
      <c r="CB362" s="717"/>
      <c r="CC362" s="717"/>
      <c r="CD362" s="717"/>
      <c r="CE362" s="717"/>
      <c r="CF362" s="717"/>
      <c r="CG362" s="717"/>
      <c r="CH362" s="717"/>
      <c r="CI362" s="717"/>
      <c r="CJ362" s="717"/>
      <c r="CK362" s="717"/>
      <c r="CL362" s="717"/>
      <c r="CM362" s="717"/>
      <c r="CN362" s="717"/>
      <c r="CO362" s="717"/>
      <c r="CP362" s="717"/>
      <c r="CQ362" s="717"/>
      <c r="CR362" s="717"/>
      <c r="CS362" s="717"/>
      <c r="CT362" s="717"/>
      <c r="CU362" s="717"/>
      <c r="CV362" s="717"/>
      <c r="CW362" s="717"/>
      <c r="CX362" s="717"/>
      <c r="CY362" s="717"/>
      <c r="CZ362" s="717"/>
      <c r="DA362" s="717"/>
      <c r="DB362" s="717"/>
      <c r="DC362" s="717"/>
      <c r="DD362" s="717"/>
      <c r="DE362" s="717"/>
      <c r="DF362" s="717"/>
      <c r="DG362" s="717"/>
      <c r="DH362" s="717"/>
      <c r="DI362" s="717"/>
      <c r="DJ362" s="717"/>
      <c r="DK362" s="717"/>
      <c r="DL362" s="717"/>
      <c r="DM362" s="717"/>
      <c r="DO362" s="731"/>
      <c r="DP362" s="731"/>
    </row>
    <row r="363" spans="54:120">
      <c r="BB363" s="717"/>
      <c r="BC363" s="995"/>
      <c r="BD363" s="717"/>
      <c r="BE363" s="717"/>
      <c r="BF363" s="717"/>
      <c r="BG363" s="717"/>
      <c r="BH363" s="717"/>
      <c r="BI363" s="717"/>
      <c r="BJ363" s="717"/>
      <c r="BK363" s="717"/>
      <c r="BL363" s="717"/>
      <c r="BM363" s="717"/>
      <c r="BN363" s="717"/>
      <c r="BO363" s="717"/>
      <c r="BP363" s="717"/>
      <c r="BQ363" s="717"/>
      <c r="BR363" s="717"/>
      <c r="BS363" s="717"/>
      <c r="BT363" s="717"/>
      <c r="BU363" s="717"/>
      <c r="BV363" s="717"/>
      <c r="BW363" s="717"/>
      <c r="BX363" s="717"/>
      <c r="BY363" s="717"/>
      <c r="BZ363" s="717"/>
      <c r="CA363" s="717"/>
      <c r="CB363" s="717"/>
      <c r="CC363" s="717"/>
      <c r="CD363" s="717"/>
      <c r="CE363" s="717"/>
      <c r="CF363" s="717"/>
      <c r="CG363" s="717"/>
      <c r="CH363" s="717"/>
      <c r="CI363" s="717"/>
      <c r="CJ363" s="717"/>
      <c r="CK363" s="717"/>
      <c r="CL363" s="717"/>
      <c r="CM363" s="717"/>
      <c r="CN363" s="717"/>
      <c r="CO363" s="717"/>
      <c r="CP363" s="717"/>
      <c r="CQ363" s="717"/>
      <c r="CR363" s="717"/>
      <c r="CS363" s="717"/>
      <c r="CT363" s="717"/>
      <c r="CU363" s="717"/>
      <c r="CV363" s="717"/>
      <c r="CW363" s="717"/>
      <c r="CX363" s="717"/>
      <c r="CY363" s="717"/>
      <c r="CZ363" s="717"/>
      <c r="DA363" s="717"/>
      <c r="DB363" s="717"/>
      <c r="DC363" s="717"/>
      <c r="DD363" s="717"/>
      <c r="DE363" s="717"/>
      <c r="DF363" s="717"/>
      <c r="DG363" s="717"/>
      <c r="DH363" s="717"/>
      <c r="DI363" s="717"/>
      <c r="DJ363" s="717"/>
      <c r="DK363" s="717"/>
      <c r="DL363" s="717"/>
      <c r="DM363" s="717"/>
      <c r="DO363" s="731"/>
      <c r="DP363" s="731"/>
    </row>
    <row r="364" spans="54:120">
      <c r="BB364" s="717"/>
      <c r="BC364" s="995"/>
      <c r="BD364" s="717"/>
      <c r="BE364" s="717"/>
      <c r="BF364" s="717"/>
      <c r="BG364" s="717"/>
      <c r="BH364" s="717"/>
      <c r="BI364" s="717"/>
      <c r="BJ364" s="717"/>
      <c r="BK364" s="717"/>
      <c r="BL364" s="717"/>
      <c r="BM364" s="717"/>
      <c r="BN364" s="717"/>
      <c r="BO364" s="717"/>
      <c r="BP364" s="717"/>
      <c r="BQ364" s="717"/>
      <c r="BR364" s="717"/>
      <c r="BS364" s="717"/>
      <c r="BT364" s="717"/>
      <c r="BU364" s="717"/>
      <c r="BV364" s="717"/>
      <c r="BW364" s="717"/>
      <c r="BX364" s="717"/>
      <c r="BY364" s="717"/>
      <c r="BZ364" s="717"/>
      <c r="CA364" s="717"/>
      <c r="CB364" s="717"/>
      <c r="CC364" s="717"/>
      <c r="CD364" s="717"/>
      <c r="CE364" s="717"/>
      <c r="CF364" s="717"/>
      <c r="CG364" s="717"/>
      <c r="CH364" s="717"/>
      <c r="CI364" s="717"/>
      <c r="CJ364" s="717"/>
      <c r="CK364" s="717"/>
      <c r="CL364" s="717"/>
      <c r="CM364" s="717"/>
      <c r="CN364" s="717"/>
      <c r="CO364" s="717"/>
      <c r="CP364" s="717"/>
      <c r="CQ364" s="717"/>
      <c r="CR364" s="717"/>
      <c r="CS364" s="717"/>
      <c r="CT364" s="717"/>
      <c r="CU364" s="717"/>
      <c r="CV364" s="717"/>
      <c r="CW364" s="717"/>
      <c r="CX364" s="717"/>
      <c r="CY364" s="717"/>
      <c r="CZ364" s="717"/>
      <c r="DA364" s="717"/>
      <c r="DB364" s="717"/>
      <c r="DC364" s="717"/>
      <c r="DD364" s="717"/>
      <c r="DE364" s="717"/>
      <c r="DF364" s="717"/>
      <c r="DG364" s="717"/>
      <c r="DH364" s="717"/>
      <c r="DI364" s="717"/>
      <c r="DJ364" s="717"/>
      <c r="DK364" s="717"/>
      <c r="DL364" s="717"/>
      <c r="DM364" s="717"/>
      <c r="DO364" s="731"/>
      <c r="DP364" s="731"/>
    </row>
    <row r="365" spans="54:120">
      <c r="BB365" s="717"/>
      <c r="BC365" s="995"/>
      <c r="BD365" s="717"/>
      <c r="BE365" s="717"/>
      <c r="BF365" s="717"/>
      <c r="BG365" s="717"/>
      <c r="BH365" s="717"/>
      <c r="BI365" s="717"/>
      <c r="BJ365" s="717"/>
      <c r="BK365" s="717"/>
      <c r="BL365" s="717"/>
      <c r="BM365" s="717"/>
      <c r="BN365" s="717"/>
      <c r="BO365" s="717"/>
      <c r="BP365" s="717"/>
      <c r="BQ365" s="717"/>
      <c r="BR365" s="717"/>
      <c r="BS365" s="717"/>
      <c r="BT365" s="717"/>
      <c r="BU365" s="717"/>
      <c r="BV365" s="717"/>
      <c r="BW365" s="717"/>
      <c r="BX365" s="717"/>
      <c r="BY365" s="717"/>
      <c r="BZ365" s="717"/>
      <c r="CA365" s="717"/>
      <c r="CB365" s="717"/>
      <c r="CC365" s="717"/>
      <c r="CD365" s="717"/>
      <c r="CE365" s="717"/>
      <c r="CF365" s="717"/>
      <c r="CG365" s="717"/>
      <c r="CH365" s="717"/>
      <c r="CI365" s="717"/>
      <c r="CJ365" s="717"/>
      <c r="CK365" s="717"/>
      <c r="CL365" s="717"/>
      <c r="CM365" s="717"/>
      <c r="CN365" s="717"/>
      <c r="CO365" s="717"/>
      <c r="CP365" s="717"/>
      <c r="CQ365" s="717"/>
      <c r="CR365" s="717"/>
      <c r="CS365" s="717"/>
      <c r="CT365" s="717"/>
      <c r="CU365" s="717"/>
      <c r="CV365" s="717"/>
      <c r="CW365" s="717"/>
      <c r="CX365" s="717"/>
      <c r="CY365" s="717"/>
      <c r="CZ365" s="717"/>
      <c r="DA365" s="717"/>
      <c r="DB365" s="717"/>
      <c r="DC365" s="717"/>
      <c r="DD365" s="717"/>
      <c r="DE365" s="717"/>
      <c r="DF365" s="717"/>
      <c r="DG365" s="717"/>
      <c r="DH365" s="717"/>
      <c r="DI365" s="717"/>
      <c r="DJ365" s="717"/>
      <c r="DK365" s="717"/>
      <c r="DL365" s="717"/>
      <c r="DM365" s="717"/>
      <c r="DO365" s="731"/>
      <c r="DP365" s="731"/>
    </row>
    <row r="366" spans="54:120">
      <c r="BB366" s="717"/>
      <c r="BC366" s="995"/>
      <c r="BD366" s="717"/>
      <c r="BE366" s="717"/>
      <c r="BF366" s="717"/>
      <c r="BG366" s="717"/>
      <c r="BH366" s="717"/>
      <c r="BI366" s="717"/>
      <c r="BJ366" s="717"/>
      <c r="BK366" s="717"/>
      <c r="BL366" s="717"/>
      <c r="BM366" s="717"/>
      <c r="BN366" s="717"/>
      <c r="BO366" s="717"/>
      <c r="BP366" s="717"/>
      <c r="BQ366" s="717"/>
      <c r="BR366" s="717"/>
      <c r="BS366" s="717"/>
      <c r="BT366" s="717"/>
      <c r="BU366" s="717"/>
      <c r="BV366" s="717"/>
      <c r="BW366" s="717"/>
      <c r="BX366" s="717"/>
      <c r="BY366" s="717"/>
      <c r="BZ366" s="717"/>
      <c r="CA366" s="717"/>
      <c r="CB366" s="717"/>
      <c r="CC366" s="717"/>
      <c r="CD366" s="717"/>
      <c r="CE366" s="717"/>
      <c r="CF366" s="717"/>
      <c r="CG366" s="717"/>
      <c r="CH366" s="717"/>
      <c r="CI366" s="717"/>
      <c r="CJ366" s="717"/>
      <c r="CK366" s="717"/>
      <c r="CL366" s="717"/>
      <c r="CM366" s="717"/>
      <c r="CN366" s="717"/>
      <c r="CO366" s="717"/>
      <c r="CP366" s="717"/>
      <c r="CQ366" s="717"/>
      <c r="CR366" s="717"/>
      <c r="CS366" s="717"/>
      <c r="CT366" s="717"/>
      <c r="CU366" s="717"/>
      <c r="CV366" s="717"/>
      <c r="CW366" s="717"/>
      <c r="CX366" s="717"/>
      <c r="CY366" s="717"/>
      <c r="CZ366" s="717"/>
      <c r="DA366" s="717"/>
      <c r="DB366" s="717"/>
      <c r="DC366" s="717"/>
      <c r="DD366" s="717"/>
      <c r="DE366" s="717"/>
      <c r="DF366" s="717"/>
      <c r="DG366" s="717"/>
      <c r="DH366" s="717"/>
      <c r="DI366" s="717"/>
      <c r="DJ366" s="717"/>
      <c r="DK366" s="717"/>
      <c r="DL366" s="717"/>
      <c r="DM366" s="717"/>
      <c r="DO366" s="731"/>
      <c r="DP366" s="731"/>
    </row>
    <row r="367" spans="54:120">
      <c r="BB367" s="717"/>
      <c r="BC367" s="995"/>
      <c r="BD367" s="717"/>
      <c r="BE367" s="717"/>
      <c r="BF367" s="717"/>
      <c r="BG367" s="717"/>
      <c r="BH367" s="717"/>
      <c r="BI367" s="717"/>
      <c r="BJ367" s="717"/>
      <c r="BK367" s="717"/>
      <c r="BL367" s="717"/>
      <c r="BM367" s="717"/>
      <c r="BN367" s="717"/>
      <c r="BO367" s="717"/>
      <c r="BP367" s="717"/>
      <c r="BQ367" s="717"/>
      <c r="BR367" s="717"/>
      <c r="BS367" s="717"/>
      <c r="BT367" s="717"/>
      <c r="BU367" s="717"/>
      <c r="BV367" s="717"/>
      <c r="BW367" s="717"/>
      <c r="BX367" s="717"/>
      <c r="BY367" s="717"/>
      <c r="BZ367" s="717"/>
      <c r="CA367" s="717"/>
      <c r="CB367" s="717"/>
      <c r="CC367" s="717"/>
      <c r="CD367" s="717"/>
      <c r="CE367" s="717"/>
      <c r="CF367" s="717"/>
      <c r="CG367" s="717"/>
      <c r="CH367" s="717"/>
      <c r="CI367" s="717"/>
      <c r="CJ367" s="717"/>
      <c r="CK367" s="717"/>
      <c r="CL367" s="717"/>
      <c r="CM367" s="717"/>
      <c r="CN367" s="717"/>
      <c r="CO367" s="717"/>
      <c r="CP367" s="717"/>
      <c r="CQ367" s="717"/>
      <c r="CR367" s="717"/>
      <c r="CS367" s="717"/>
      <c r="CT367" s="717"/>
      <c r="CU367" s="717"/>
      <c r="CV367" s="717"/>
      <c r="CW367" s="717"/>
      <c r="CX367" s="717"/>
      <c r="CY367" s="717"/>
      <c r="CZ367" s="717"/>
      <c r="DA367" s="717"/>
      <c r="DB367" s="717"/>
      <c r="DC367" s="717"/>
      <c r="DD367" s="717"/>
      <c r="DE367" s="717"/>
      <c r="DF367" s="717"/>
      <c r="DG367" s="717"/>
      <c r="DH367" s="717"/>
      <c r="DI367" s="717"/>
      <c r="DJ367" s="717"/>
      <c r="DK367" s="717"/>
      <c r="DL367" s="717"/>
      <c r="DM367" s="717"/>
      <c r="DO367" s="731"/>
      <c r="DP367" s="731"/>
    </row>
    <row r="368" spans="54:120">
      <c r="BB368" s="717"/>
      <c r="BC368" s="995"/>
      <c r="BD368" s="717"/>
      <c r="BE368" s="717"/>
      <c r="BF368" s="717"/>
      <c r="BG368" s="717"/>
      <c r="BH368" s="717"/>
      <c r="BI368" s="717"/>
      <c r="BJ368" s="717"/>
      <c r="BK368" s="717"/>
      <c r="BL368" s="717"/>
      <c r="BM368" s="717"/>
      <c r="BN368" s="717"/>
      <c r="BO368" s="717"/>
      <c r="BP368" s="717"/>
      <c r="BQ368" s="717"/>
      <c r="BR368" s="717"/>
      <c r="BS368" s="717"/>
      <c r="BT368" s="717"/>
      <c r="BU368" s="717"/>
      <c r="BV368" s="717"/>
      <c r="BW368" s="717"/>
      <c r="BX368" s="717"/>
      <c r="BY368" s="717"/>
      <c r="BZ368" s="717"/>
      <c r="CA368" s="717"/>
      <c r="CB368" s="717"/>
      <c r="CC368" s="717"/>
      <c r="CD368" s="717"/>
      <c r="CE368" s="717"/>
      <c r="CF368" s="717"/>
      <c r="CG368" s="717"/>
      <c r="CH368" s="717"/>
      <c r="CI368" s="717"/>
      <c r="CJ368" s="717"/>
      <c r="CK368" s="717"/>
      <c r="CL368" s="717"/>
      <c r="CM368" s="717"/>
      <c r="CN368" s="717"/>
      <c r="CO368" s="717"/>
      <c r="CP368" s="717"/>
      <c r="CQ368" s="717"/>
      <c r="CR368" s="717"/>
      <c r="CS368" s="717"/>
      <c r="CT368" s="717"/>
      <c r="CU368" s="717"/>
      <c r="CV368" s="717"/>
      <c r="CW368" s="717"/>
      <c r="CX368" s="717"/>
      <c r="CY368" s="717"/>
      <c r="CZ368" s="717"/>
      <c r="DA368" s="717"/>
      <c r="DB368" s="717"/>
      <c r="DC368" s="717"/>
      <c r="DD368" s="717"/>
      <c r="DE368" s="717"/>
      <c r="DF368" s="717"/>
      <c r="DG368" s="717"/>
      <c r="DH368" s="717"/>
      <c r="DI368" s="717"/>
      <c r="DJ368" s="717"/>
      <c r="DK368" s="717"/>
      <c r="DL368" s="717"/>
      <c r="DM368" s="717"/>
      <c r="DO368" s="731"/>
      <c r="DP368" s="731"/>
    </row>
    <row r="369" spans="54:120">
      <c r="BB369" s="717"/>
      <c r="BC369" s="995"/>
      <c r="BD369" s="717"/>
      <c r="BE369" s="717"/>
      <c r="BF369" s="717"/>
      <c r="BG369" s="717"/>
      <c r="BH369" s="717"/>
      <c r="BI369" s="717"/>
      <c r="BJ369" s="717"/>
      <c r="BK369" s="717"/>
      <c r="BL369" s="717"/>
      <c r="BM369" s="717"/>
      <c r="BN369" s="717"/>
      <c r="BO369" s="717"/>
      <c r="BP369" s="717"/>
      <c r="BQ369" s="717"/>
      <c r="BR369" s="717"/>
      <c r="BS369" s="717"/>
      <c r="BT369" s="717"/>
      <c r="BU369" s="717"/>
      <c r="BV369" s="717"/>
      <c r="BW369" s="717"/>
      <c r="BX369" s="717"/>
      <c r="BY369" s="717"/>
      <c r="BZ369" s="717"/>
      <c r="CA369" s="717"/>
      <c r="CB369" s="717"/>
      <c r="CC369" s="717"/>
      <c r="CD369" s="717"/>
      <c r="CE369" s="717"/>
      <c r="CF369" s="717"/>
      <c r="CG369" s="717"/>
      <c r="CH369" s="717"/>
      <c r="CI369" s="717"/>
      <c r="CJ369" s="717"/>
      <c r="CK369" s="717"/>
      <c r="CL369" s="717"/>
      <c r="CM369" s="717"/>
      <c r="CN369" s="717"/>
      <c r="CO369" s="717"/>
      <c r="CP369" s="717"/>
      <c r="CQ369" s="717"/>
      <c r="CR369" s="717"/>
      <c r="CS369" s="717"/>
      <c r="CT369" s="717"/>
      <c r="CU369" s="717"/>
      <c r="CV369" s="717"/>
      <c r="CW369" s="717"/>
      <c r="CX369" s="717"/>
      <c r="CY369" s="717"/>
      <c r="CZ369" s="717"/>
      <c r="DA369" s="717"/>
      <c r="DB369" s="717"/>
      <c r="DC369" s="717"/>
      <c r="DD369" s="717"/>
      <c r="DE369" s="717"/>
      <c r="DF369" s="717"/>
      <c r="DG369" s="717"/>
      <c r="DH369" s="717"/>
      <c r="DI369" s="717"/>
      <c r="DJ369" s="717"/>
      <c r="DK369" s="717"/>
      <c r="DL369" s="717"/>
      <c r="DM369" s="717"/>
      <c r="DO369" s="731"/>
      <c r="DP369" s="731"/>
    </row>
    <row r="370" spans="54:120">
      <c r="BB370" s="717"/>
      <c r="BC370" s="995"/>
      <c r="BD370" s="717"/>
      <c r="BE370" s="717"/>
      <c r="BF370" s="717"/>
      <c r="BG370" s="717"/>
      <c r="BH370" s="717"/>
      <c r="BI370" s="717"/>
      <c r="BJ370" s="717"/>
      <c r="BK370" s="717"/>
      <c r="BL370" s="717"/>
      <c r="BM370" s="717"/>
      <c r="BN370" s="717"/>
      <c r="BO370" s="717"/>
      <c r="BP370" s="717"/>
      <c r="BQ370" s="717"/>
      <c r="BR370" s="717"/>
      <c r="BS370" s="717"/>
      <c r="BT370" s="717"/>
      <c r="BU370" s="717"/>
      <c r="BV370" s="717"/>
      <c r="BW370" s="717"/>
      <c r="BX370" s="717"/>
      <c r="BY370" s="717"/>
      <c r="BZ370" s="717"/>
      <c r="CA370" s="717"/>
      <c r="CB370" s="717"/>
      <c r="CC370" s="717"/>
      <c r="CD370" s="717"/>
      <c r="CE370" s="717"/>
      <c r="CF370" s="717"/>
      <c r="CG370" s="717"/>
      <c r="CH370" s="717"/>
      <c r="CI370" s="717"/>
      <c r="CJ370" s="717"/>
      <c r="CK370" s="717"/>
      <c r="CL370" s="717"/>
      <c r="CM370" s="717"/>
      <c r="CN370" s="717"/>
      <c r="CO370" s="717"/>
      <c r="CP370" s="717"/>
      <c r="CQ370" s="717"/>
      <c r="CR370" s="717"/>
      <c r="CS370" s="717"/>
      <c r="CT370" s="717"/>
      <c r="CU370" s="717"/>
      <c r="CV370" s="717"/>
      <c r="CW370" s="717"/>
      <c r="CX370" s="717"/>
      <c r="CY370" s="717"/>
      <c r="CZ370" s="717"/>
      <c r="DA370" s="717"/>
      <c r="DB370" s="717"/>
      <c r="DC370" s="717"/>
      <c r="DD370" s="717"/>
      <c r="DE370" s="717"/>
      <c r="DF370" s="717"/>
      <c r="DG370" s="717"/>
      <c r="DH370" s="717"/>
      <c r="DI370" s="717"/>
      <c r="DJ370" s="717"/>
      <c r="DK370" s="717"/>
      <c r="DL370" s="717"/>
      <c r="DM370" s="717"/>
      <c r="DO370" s="731"/>
      <c r="DP370" s="731"/>
    </row>
    <row r="371" spans="54:120">
      <c r="BB371" s="717"/>
      <c r="BC371" s="995"/>
      <c r="BD371" s="717"/>
      <c r="BE371" s="717"/>
      <c r="BF371" s="717"/>
      <c r="BG371" s="717"/>
      <c r="BH371" s="717"/>
      <c r="BI371" s="717"/>
      <c r="BJ371" s="717"/>
      <c r="BK371" s="717"/>
      <c r="BL371" s="717"/>
      <c r="BM371" s="717"/>
      <c r="BN371" s="717"/>
      <c r="BO371" s="717"/>
      <c r="BP371" s="717"/>
      <c r="BQ371" s="717"/>
      <c r="BR371" s="717"/>
      <c r="BS371" s="717"/>
      <c r="BT371" s="717"/>
      <c r="BU371" s="717"/>
      <c r="BV371" s="717"/>
      <c r="BW371" s="717"/>
      <c r="BX371" s="717"/>
      <c r="BY371" s="717"/>
      <c r="BZ371" s="717"/>
      <c r="CA371" s="717"/>
      <c r="CB371" s="717"/>
      <c r="CC371" s="717"/>
      <c r="CD371" s="717"/>
      <c r="CE371" s="717"/>
      <c r="CF371" s="717"/>
      <c r="CG371" s="717"/>
      <c r="CH371" s="717"/>
      <c r="CI371" s="717"/>
      <c r="CJ371" s="717"/>
      <c r="CK371" s="717"/>
      <c r="CL371" s="717"/>
      <c r="CM371" s="717"/>
      <c r="CN371" s="717"/>
      <c r="CO371" s="717"/>
      <c r="CP371" s="717"/>
      <c r="CQ371" s="717"/>
      <c r="CR371" s="717"/>
      <c r="CS371" s="717"/>
      <c r="CT371" s="717"/>
      <c r="CU371" s="717"/>
      <c r="CV371" s="717"/>
      <c r="CW371" s="717"/>
      <c r="CX371" s="717"/>
      <c r="CY371" s="717"/>
      <c r="CZ371" s="717"/>
      <c r="DA371" s="717"/>
      <c r="DB371" s="717"/>
      <c r="DC371" s="717"/>
      <c r="DD371" s="717"/>
      <c r="DE371" s="717"/>
      <c r="DF371" s="717"/>
      <c r="DG371" s="717"/>
      <c r="DH371" s="717"/>
      <c r="DI371" s="717"/>
      <c r="DJ371" s="717"/>
      <c r="DK371" s="717"/>
      <c r="DL371" s="717"/>
      <c r="DM371" s="717"/>
      <c r="DO371" s="731"/>
      <c r="DP371" s="731"/>
    </row>
    <row r="372" spans="54:120">
      <c r="BB372" s="717"/>
      <c r="BC372" s="995"/>
      <c r="BD372" s="717"/>
      <c r="BE372" s="717"/>
      <c r="BF372" s="717"/>
      <c r="BG372" s="717"/>
      <c r="BH372" s="717"/>
      <c r="BI372" s="717"/>
      <c r="BJ372" s="717"/>
      <c r="BK372" s="717"/>
      <c r="BL372" s="717"/>
      <c r="BM372" s="717"/>
      <c r="BN372" s="717"/>
      <c r="BO372" s="717"/>
      <c r="BP372" s="717"/>
      <c r="BQ372" s="717"/>
      <c r="BR372" s="717"/>
      <c r="BS372" s="717"/>
      <c r="BT372" s="717"/>
      <c r="BU372" s="717"/>
      <c r="BV372" s="717"/>
      <c r="BW372" s="717"/>
      <c r="BX372" s="717"/>
      <c r="BY372" s="717"/>
      <c r="BZ372" s="717"/>
      <c r="CA372" s="717"/>
      <c r="CB372" s="717"/>
      <c r="CC372" s="717"/>
      <c r="CD372" s="717"/>
      <c r="CE372" s="717"/>
      <c r="CF372" s="717"/>
      <c r="CG372" s="717"/>
      <c r="CH372" s="717"/>
      <c r="CI372" s="717"/>
      <c r="CJ372" s="717"/>
      <c r="CK372" s="717"/>
      <c r="CL372" s="717"/>
      <c r="CM372" s="717"/>
      <c r="CN372" s="717"/>
      <c r="CO372" s="717"/>
      <c r="CP372" s="717"/>
      <c r="CQ372" s="717"/>
      <c r="CR372" s="717"/>
      <c r="CS372" s="717"/>
      <c r="CT372" s="717"/>
      <c r="CU372" s="717"/>
      <c r="CV372" s="717"/>
      <c r="CW372" s="717"/>
      <c r="CX372" s="717"/>
      <c r="CY372" s="717"/>
      <c r="CZ372" s="717"/>
      <c r="DA372" s="717"/>
      <c r="DB372" s="717"/>
      <c r="DC372" s="717"/>
      <c r="DD372" s="717"/>
      <c r="DE372" s="717"/>
      <c r="DF372" s="717"/>
      <c r="DG372" s="717"/>
      <c r="DH372" s="717"/>
      <c r="DI372" s="717"/>
      <c r="DJ372" s="717"/>
      <c r="DK372" s="717"/>
      <c r="DL372" s="717"/>
      <c r="DM372" s="717"/>
      <c r="DO372" s="731"/>
      <c r="DP372" s="731"/>
    </row>
    <row r="373" spans="54:120">
      <c r="BB373" s="717"/>
      <c r="BC373" s="995"/>
      <c r="BD373" s="717"/>
      <c r="BE373" s="717"/>
      <c r="BF373" s="717"/>
      <c r="BG373" s="717"/>
      <c r="BH373" s="717"/>
      <c r="BI373" s="717"/>
      <c r="BJ373" s="717"/>
      <c r="BK373" s="717"/>
      <c r="BL373" s="717"/>
      <c r="BM373" s="717"/>
      <c r="BN373" s="717"/>
      <c r="BO373" s="717"/>
      <c r="BP373" s="717"/>
      <c r="BQ373" s="717"/>
      <c r="BR373" s="717"/>
      <c r="BS373" s="717"/>
      <c r="BT373" s="717"/>
      <c r="BU373" s="717"/>
      <c r="BV373" s="717"/>
      <c r="BW373" s="717"/>
      <c r="BX373" s="717"/>
      <c r="BY373" s="717"/>
      <c r="BZ373" s="717"/>
      <c r="CA373" s="717"/>
      <c r="CB373" s="717"/>
      <c r="CC373" s="717"/>
      <c r="CD373" s="717"/>
      <c r="CE373" s="717"/>
      <c r="CF373" s="717"/>
      <c r="CG373" s="717"/>
      <c r="CH373" s="717"/>
      <c r="CI373" s="717"/>
      <c r="CJ373" s="717"/>
      <c r="CK373" s="717"/>
      <c r="CL373" s="717"/>
      <c r="CM373" s="717"/>
      <c r="CN373" s="717"/>
      <c r="CO373" s="717"/>
      <c r="CP373" s="717"/>
      <c r="CQ373" s="717"/>
      <c r="CR373" s="717"/>
      <c r="CS373" s="717"/>
      <c r="CT373" s="717"/>
      <c r="CU373" s="717"/>
      <c r="CV373" s="717"/>
      <c r="CW373" s="717"/>
      <c r="CX373" s="717"/>
      <c r="CY373" s="717"/>
      <c r="CZ373" s="717"/>
      <c r="DA373" s="717"/>
      <c r="DB373" s="717"/>
      <c r="DC373" s="717"/>
      <c r="DD373" s="717"/>
      <c r="DE373" s="717"/>
      <c r="DF373" s="717"/>
      <c r="DG373" s="717"/>
      <c r="DH373" s="717"/>
      <c r="DI373" s="717"/>
      <c r="DJ373" s="717"/>
      <c r="DK373" s="717"/>
      <c r="DL373" s="717"/>
      <c r="DM373" s="717"/>
      <c r="DO373" s="731"/>
      <c r="DP373" s="731"/>
    </row>
    <row r="374" spans="54:120">
      <c r="BB374" s="717"/>
      <c r="BC374" s="995"/>
      <c r="BD374" s="717"/>
      <c r="BE374" s="717"/>
      <c r="BF374" s="717"/>
      <c r="BG374" s="717"/>
      <c r="BH374" s="717"/>
      <c r="BI374" s="717"/>
      <c r="BJ374" s="717"/>
      <c r="BK374" s="717"/>
      <c r="BL374" s="717"/>
      <c r="BM374" s="717"/>
      <c r="BN374" s="717"/>
      <c r="BO374" s="717"/>
      <c r="BP374" s="717"/>
      <c r="BQ374" s="717"/>
      <c r="BR374" s="717"/>
      <c r="BS374" s="717"/>
      <c r="BT374" s="717"/>
      <c r="BU374" s="717"/>
      <c r="BV374" s="717"/>
      <c r="BW374" s="717"/>
      <c r="BX374" s="717"/>
      <c r="BY374" s="717"/>
      <c r="BZ374" s="717"/>
      <c r="CA374" s="717"/>
      <c r="CB374" s="717"/>
      <c r="CC374" s="717"/>
      <c r="CD374" s="717"/>
      <c r="CE374" s="717"/>
      <c r="CF374" s="717"/>
      <c r="CG374" s="717"/>
      <c r="CH374" s="717"/>
      <c r="CI374" s="717"/>
      <c r="CJ374" s="717"/>
      <c r="CK374" s="717"/>
      <c r="CL374" s="717"/>
      <c r="CM374" s="717"/>
      <c r="CN374" s="717"/>
      <c r="CO374" s="717"/>
      <c r="CP374" s="717"/>
      <c r="CQ374" s="717"/>
      <c r="CR374" s="717"/>
      <c r="CS374" s="717"/>
      <c r="CT374" s="717"/>
      <c r="CU374" s="717"/>
      <c r="CV374" s="717"/>
      <c r="CW374" s="717"/>
      <c r="CX374" s="717"/>
      <c r="CY374" s="717"/>
      <c r="CZ374" s="717"/>
      <c r="DA374" s="717"/>
      <c r="DB374" s="717"/>
      <c r="DC374" s="717"/>
      <c r="DD374" s="717"/>
      <c r="DE374" s="717"/>
      <c r="DF374" s="717"/>
      <c r="DG374" s="717"/>
      <c r="DH374" s="717"/>
      <c r="DI374" s="717"/>
      <c r="DJ374" s="717"/>
      <c r="DK374" s="717"/>
      <c r="DL374" s="717"/>
      <c r="DM374" s="717"/>
      <c r="DO374" s="731"/>
      <c r="DP374" s="731"/>
    </row>
    <row r="375" spans="54:120">
      <c r="BB375" s="717"/>
      <c r="BC375" s="995"/>
      <c r="BD375" s="717"/>
      <c r="BE375" s="717"/>
      <c r="BF375" s="717"/>
      <c r="BG375" s="717"/>
      <c r="BH375" s="717"/>
      <c r="BI375" s="717"/>
      <c r="BJ375" s="717"/>
      <c r="BK375" s="717"/>
      <c r="BL375" s="717"/>
      <c r="BM375" s="717"/>
      <c r="BN375" s="717"/>
      <c r="BO375" s="717"/>
      <c r="BP375" s="717"/>
      <c r="BQ375" s="717"/>
      <c r="BR375" s="717"/>
      <c r="BS375" s="717"/>
      <c r="BT375" s="717"/>
      <c r="BU375" s="717"/>
      <c r="BV375" s="717"/>
      <c r="BW375" s="717"/>
      <c r="BX375" s="717"/>
      <c r="BY375" s="717"/>
      <c r="BZ375" s="717"/>
      <c r="CA375" s="717"/>
      <c r="CB375" s="717"/>
      <c r="CC375" s="717"/>
      <c r="CD375" s="717"/>
      <c r="CE375" s="717"/>
      <c r="CF375" s="717"/>
      <c r="CG375" s="717"/>
      <c r="CH375" s="717"/>
      <c r="CI375" s="717"/>
      <c r="CJ375" s="717"/>
      <c r="CK375" s="717"/>
      <c r="CL375" s="717"/>
      <c r="CM375" s="717"/>
      <c r="CN375" s="717"/>
      <c r="CO375" s="717"/>
      <c r="CP375" s="717"/>
      <c r="CQ375" s="717"/>
      <c r="CR375" s="717"/>
      <c r="CS375" s="717"/>
      <c r="CT375" s="717"/>
      <c r="CU375" s="717"/>
      <c r="CV375" s="717"/>
      <c r="CW375" s="717"/>
      <c r="CX375" s="717"/>
      <c r="CY375" s="717"/>
      <c r="CZ375" s="717"/>
      <c r="DA375" s="717"/>
      <c r="DB375" s="717"/>
      <c r="DC375" s="717"/>
      <c r="DD375" s="717"/>
      <c r="DE375" s="717"/>
      <c r="DF375" s="717"/>
      <c r="DG375" s="717"/>
      <c r="DH375" s="717"/>
      <c r="DI375" s="717"/>
      <c r="DJ375" s="717"/>
      <c r="DK375" s="717"/>
      <c r="DL375" s="717"/>
      <c r="DM375" s="717"/>
      <c r="DO375" s="731"/>
      <c r="DP375" s="731"/>
    </row>
    <row r="376" spans="54:120">
      <c r="BB376" s="717"/>
      <c r="BC376" s="995"/>
      <c r="BD376" s="717"/>
      <c r="BE376" s="717"/>
      <c r="BF376" s="717"/>
      <c r="BG376" s="717"/>
      <c r="BH376" s="717"/>
      <c r="BI376" s="717"/>
      <c r="BJ376" s="717"/>
      <c r="BK376" s="717"/>
      <c r="BL376" s="717"/>
      <c r="BM376" s="717"/>
      <c r="BN376" s="717"/>
      <c r="BO376" s="717"/>
      <c r="BP376" s="717"/>
      <c r="BQ376" s="717"/>
      <c r="BR376" s="717"/>
      <c r="BS376" s="717"/>
      <c r="BT376" s="717"/>
      <c r="BU376" s="717"/>
      <c r="BV376" s="717"/>
      <c r="BW376" s="717"/>
      <c r="BX376" s="717"/>
      <c r="BY376" s="717"/>
      <c r="BZ376" s="717"/>
      <c r="CA376" s="717"/>
      <c r="CB376" s="717"/>
      <c r="CC376" s="717"/>
      <c r="CD376" s="717"/>
      <c r="CE376" s="717"/>
      <c r="CF376" s="717"/>
      <c r="CG376" s="717"/>
      <c r="CH376" s="717"/>
      <c r="CI376" s="717"/>
      <c r="CJ376" s="717"/>
      <c r="CK376" s="717"/>
      <c r="CL376" s="717"/>
      <c r="CM376" s="717"/>
      <c r="CN376" s="717"/>
      <c r="CO376" s="717"/>
      <c r="CP376" s="717"/>
      <c r="CQ376" s="717"/>
      <c r="CR376" s="717"/>
      <c r="CS376" s="717"/>
      <c r="CT376" s="717"/>
      <c r="CU376" s="717"/>
      <c r="CV376" s="717"/>
      <c r="CW376" s="717"/>
      <c r="CX376" s="717"/>
      <c r="CY376" s="717"/>
      <c r="CZ376" s="717"/>
      <c r="DA376" s="717"/>
      <c r="DB376" s="717"/>
      <c r="DC376" s="717"/>
      <c r="DD376" s="717"/>
      <c r="DE376" s="717"/>
      <c r="DF376" s="717"/>
      <c r="DG376" s="717"/>
      <c r="DH376" s="717"/>
      <c r="DI376" s="717"/>
      <c r="DJ376" s="717"/>
      <c r="DK376" s="717"/>
      <c r="DL376" s="717"/>
      <c r="DM376" s="717"/>
      <c r="DO376" s="731"/>
      <c r="DP376" s="731"/>
    </row>
    <row r="377" spans="54:120">
      <c r="BB377" s="717"/>
      <c r="BC377" s="995"/>
      <c r="BD377" s="717"/>
      <c r="BE377" s="717"/>
      <c r="BF377" s="717"/>
      <c r="BG377" s="717"/>
      <c r="BH377" s="717"/>
      <c r="BI377" s="717"/>
      <c r="BJ377" s="717"/>
      <c r="BK377" s="717"/>
      <c r="BL377" s="717"/>
      <c r="BM377" s="717"/>
      <c r="BN377" s="717"/>
      <c r="BO377" s="717"/>
      <c r="BP377" s="717"/>
      <c r="BQ377" s="717"/>
      <c r="BR377" s="717"/>
      <c r="BS377" s="717"/>
      <c r="BT377" s="717"/>
      <c r="BU377" s="717"/>
      <c r="BV377" s="717"/>
      <c r="BW377" s="717"/>
      <c r="BX377" s="717"/>
      <c r="BY377" s="717"/>
      <c r="BZ377" s="717"/>
      <c r="CA377" s="717"/>
      <c r="CB377" s="717"/>
      <c r="CC377" s="717"/>
      <c r="CD377" s="717"/>
      <c r="CE377" s="717"/>
      <c r="CF377" s="717"/>
      <c r="CG377" s="717"/>
      <c r="CH377" s="717"/>
      <c r="CI377" s="717"/>
      <c r="CJ377" s="717"/>
      <c r="CK377" s="717"/>
      <c r="CL377" s="717"/>
      <c r="CM377" s="717"/>
      <c r="CN377" s="717"/>
      <c r="CO377" s="717"/>
      <c r="CP377" s="717"/>
      <c r="CQ377" s="717"/>
      <c r="CR377" s="717"/>
      <c r="CS377" s="717"/>
      <c r="CT377" s="717"/>
      <c r="CU377" s="717"/>
      <c r="CV377" s="717"/>
      <c r="CW377" s="717"/>
      <c r="CX377" s="717"/>
      <c r="CY377" s="717"/>
      <c r="CZ377" s="717"/>
      <c r="DA377" s="717"/>
      <c r="DB377" s="717"/>
      <c r="DC377" s="717"/>
      <c r="DD377" s="717"/>
      <c r="DE377" s="717"/>
      <c r="DF377" s="717"/>
      <c r="DG377" s="717"/>
      <c r="DH377" s="717"/>
      <c r="DI377" s="717"/>
      <c r="DJ377" s="717"/>
      <c r="DK377" s="717"/>
      <c r="DL377" s="717"/>
      <c r="DM377" s="717"/>
      <c r="DO377" s="731"/>
      <c r="DP377" s="731"/>
    </row>
    <row r="378" spans="54:120">
      <c r="BB378" s="717"/>
      <c r="BC378" s="995"/>
      <c r="BD378" s="717"/>
      <c r="BE378" s="717"/>
      <c r="BF378" s="717"/>
      <c r="BG378" s="717"/>
      <c r="BH378" s="717"/>
      <c r="BI378" s="717"/>
      <c r="BJ378" s="717"/>
      <c r="BK378" s="717"/>
      <c r="BL378" s="717"/>
      <c r="BM378" s="717"/>
      <c r="BN378" s="717"/>
      <c r="BO378" s="717"/>
      <c r="BP378" s="717"/>
      <c r="BQ378" s="717"/>
      <c r="BR378" s="717"/>
      <c r="BS378" s="717"/>
      <c r="BT378" s="717"/>
      <c r="BU378" s="717"/>
      <c r="BV378" s="717"/>
      <c r="BW378" s="717"/>
      <c r="BX378" s="717"/>
      <c r="BY378" s="717"/>
      <c r="BZ378" s="717"/>
      <c r="CA378" s="717"/>
      <c r="CB378" s="717"/>
      <c r="CC378" s="717"/>
      <c r="CD378" s="717"/>
      <c r="CE378" s="717"/>
      <c r="CF378" s="717"/>
      <c r="CG378" s="717"/>
      <c r="CH378" s="717"/>
      <c r="CI378" s="717"/>
      <c r="CJ378" s="717"/>
      <c r="CK378" s="717"/>
      <c r="CL378" s="717"/>
      <c r="CM378" s="717"/>
      <c r="CN378" s="717"/>
      <c r="CO378" s="717"/>
      <c r="CP378" s="717"/>
      <c r="CQ378" s="717"/>
      <c r="CR378" s="717"/>
      <c r="CS378" s="717"/>
      <c r="CT378" s="717"/>
      <c r="CU378" s="717"/>
      <c r="CV378" s="717"/>
      <c r="CW378" s="717"/>
      <c r="CX378" s="717"/>
      <c r="CY378" s="717"/>
      <c r="CZ378" s="717"/>
      <c r="DA378" s="717"/>
      <c r="DB378" s="717"/>
      <c r="DC378" s="717"/>
      <c r="DD378" s="717"/>
      <c r="DE378" s="717"/>
      <c r="DF378" s="717"/>
      <c r="DG378" s="717"/>
      <c r="DH378" s="717"/>
      <c r="DI378" s="717"/>
      <c r="DJ378" s="717"/>
      <c r="DK378" s="717"/>
      <c r="DL378" s="717"/>
      <c r="DM378" s="717"/>
      <c r="DO378" s="731"/>
      <c r="DP378" s="731"/>
    </row>
    <row r="379" spans="54:120">
      <c r="BB379" s="717"/>
      <c r="BC379" s="995"/>
      <c r="BD379" s="717"/>
      <c r="BE379" s="717"/>
      <c r="BF379" s="717"/>
      <c r="BG379" s="717"/>
      <c r="BH379" s="717"/>
      <c r="BI379" s="717"/>
      <c r="BJ379" s="717"/>
      <c r="BK379" s="717"/>
      <c r="BL379" s="717"/>
      <c r="BM379" s="717"/>
      <c r="BN379" s="717"/>
      <c r="BO379" s="717"/>
      <c r="BP379" s="717"/>
      <c r="BQ379" s="717"/>
      <c r="BR379" s="717"/>
      <c r="BS379" s="717"/>
      <c r="BT379" s="717"/>
      <c r="BU379" s="717"/>
      <c r="BV379" s="717"/>
      <c r="BW379" s="717"/>
      <c r="BX379" s="717"/>
      <c r="BY379" s="717"/>
      <c r="BZ379" s="717"/>
      <c r="CA379" s="717"/>
      <c r="CB379" s="717"/>
      <c r="CC379" s="717"/>
      <c r="CD379" s="717"/>
      <c r="CE379" s="717"/>
      <c r="CF379" s="717"/>
      <c r="CG379" s="717"/>
      <c r="CH379" s="717"/>
      <c r="CI379" s="717"/>
      <c r="CJ379" s="717"/>
      <c r="CK379" s="717"/>
      <c r="CL379" s="717"/>
      <c r="CM379" s="717"/>
      <c r="CN379" s="717"/>
      <c r="CO379" s="717"/>
      <c r="CP379" s="717"/>
      <c r="CQ379" s="717"/>
      <c r="CR379" s="717"/>
      <c r="CS379" s="717"/>
      <c r="CT379" s="717"/>
      <c r="CU379" s="717"/>
      <c r="CV379" s="717"/>
      <c r="CW379" s="717"/>
      <c r="CX379" s="717"/>
      <c r="CY379" s="717"/>
      <c r="CZ379" s="717"/>
      <c r="DA379" s="717"/>
      <c r="DB379" s="717"/>
      <c r="DC379" s="717"/>
      <c r="DD379" s="717"/>
      <c r="DE379" s="717"/>
      <c r="DF379" s="717"/>
      <c r="DG379" s="717"/>
      <c r="DH379" s="717"/>
      <c r="DI379" s="717"/>
      <c r="DJ379" s="717"/>
      <c r="DK379" s="717"/>
      <c r="DL379" s="717"/>
      <c r="DM379" s="717"/>
      <c r="DO379" s="731"/>
      <c r="DP379" s="731"/>
    </row>
    <row r="380" spans="54:120">
      <c r="BB380" s="717"/>
      <c r="BC380" s="995"/>
      <c r="BD380" s="717"/>
      <c r="BE380" s="717"/>
      <c r="BF380" s="717"/>
      <c r="BG380" s="717"/>
      <c r="BH380" s="717"/>
      <c r="BI380" s="717"/>
      <c r="BJ380" s="717"/>
      <c r="BK380" s="717"/>
      <c r="BL380" s="717"/>
      <c r="BM380" s="717"/>
      <c r="BN380" s="717"/>
      <c r="BO380" s="717"/>
      <c r="BP380" s="717"/>
      <c r="BQ380" s="717"/>
      <c r="BR380" s="717"/>
      <c r="BS380" s="717"/>
      <c r="BT380" s="717"/>
      <c r="BU380" s="717"/>
      <c r="BV380" s="717"/>
      <c r="BW380" s="717"/>
      <c r="BX380" s="717"/>
      <c r="BY380" s="717"/>
      <c r="BZ380" s="717"/>
      <c r="CA380" s="717"/>
      <c r="CB380" s="717"/>
      <c r="CC380" s="717"/>
      <c r="CD380" s="717"/>
      <c r="CE380" s="717"/>
      <c r="CF380" s="717"/>
      <c r="CG380" s="717"/>
      <c r="CH380" s="717"/>
      <c r="CI380" s="717"/>
      <c r="CJ380" s="717"/>
      <c r="CK380" s="717"/>
      <c r="CL380" s="717"/>
      <c r="CM380" s="717"/>
      <c r="CN380" s="717"/>
      <c r="CO380" s="717"/>
      <c r="CP380" s="717"/>
      <c r="CQ380" s="717"/>
      <c r="CR380" s="717"/>
      <c r="CS380" s="717"/>
      <c r="CT380" s="717"/>
      <c r="CU380" s="717"/>
      <c r="CV380" s="717"/>
      <c r="CW380" s="717"/>
      <c r="CX380" s="717"/>
      <c r="CY380" s="717"/>
      <c r="CZ380" s="717"/>
      <c r="DA380" s="717"/>
      <c r="DB380" s="717"/>
      <c r="DC380" s="717"/>
      <c r="DD380" s="717"/>
      <c r="DE380" s="717"/>
      <c r="DF380" s="717"/>
      <c r="DG380" s="717"/>
      <c r="DH380" s="717"/>
      <c r="DI380" s="717"/>
      <c r="DJ380" s="717"/>
      <c r="DK380" s="717"/>
      <c r="DL380" s="717"/>
      <c r="DM380" s="717"/>
      <c r="DO380" s="731"/>
      <c r="DP380" s="731"/>
    </row>
    <row r="381" spans="54:120">
      <c r="BB381" s="717"/>
      <c r="BC381" s="995"/>
      <c r="BD381" s="717"/>
      <c r="BE381" s="717"/>
      <c r="BF381" s="717"/>
      <c r="BG381" s="717"/>
      <c r="BH381" s="717"/>
      <c r="BI381" s="717"/>
      <c r="BJ381" s="717"/>
      <c r="BK381" s="717"/>
      <c r="BL381" s="717"/>
      <c r="BM381" s="717"/>
      <c r="BN381" s="717"/>
      <c r="BO381" s="717"/>
      <c r="BP381" s="717"/>
      <c r="BQ381" s="717"/>
      <c r="BR381" s="717"/>
      <c r="BS381" s="717"/>
      <c r="BT381" s="717"/>
      <c r="BU381" s="717"/>
      <c r="BV381" s="717"/>
      <c r="BW381" s="717"/>
      <c r="BX381" s="717"/>
      <c r="BY381" s="717"/>
      <c r="BZ381" s="717"/>
      <c r="CA381" s="717"/>
      <c r="CB381" s="717"/>
      <c r="CC381" s="717"/>
      <c r="CD381" s="717"/>
      <c r="CE381" s="717"/>
      <c r="CF381" s="717"/>
      <c r="CG381" s="717"/>
      <c r="CH381" s="717"/>
      <c r="CI381" s="717"/>
      <c r="CJ381" s="717"/>
      <c r="CK381" s="717"/>
      <c r="CL381" s="717"/>
      <c r="CM381" s="717"/>
      <c r="CN381" s="717"/>
      <c r="CO381" s="717"/>
      <c r="CP381" s="717"/>
      <c r="CQ381" s="717"/>
      <c r="CR381" s="717"/>
      <c r="CS381" s="717"/>
      <c r="CT381" s="717"/>
      <c r="CU381" s="717"/>
      <c r="CV381" s="717"/>
      <c r="CW381" s="717"/>
      <c r="CX381" s="717"/>
      <c r="CY381" s="717"/>
      <c r="CZ381" s="717"/>
      <c r="DA381" s="717"/>
      <c r="DB381" s="717"/>
      <c r="DC381" s="717"/>
      <c r="DD381" s="717"/>
      <c r="DE381" s="717"/>
      <c r="DF381" s="717"/>
      <c r="DG381" s="717"/>
      <c r="DH381" s="717"/>
      <c r="DI381" s="717"/>
      <c r="DJ381" s="717"/>
      <c r="DK381" s="717"/>
      <c r="DL381" s="717"/>
      <c r="DM381" s="717"/>
      <c r="DO381" s="731"/>
      <c r="DP381" s="731"/>
    </row>
    <row r="382" spans="54:120">
      <c r="BB382" s="717"/>
      <c r="BC382" s="995"/>
      <c r="BD382" s="717"/>
      <c r="BE382" s="717"/>
      <c r="BF382" s="717"/>
      <c r="BG382" s="717"/>
      <c r="BH382" s="717"/>
      <c r="BI382" s="717"/>
      <c r="BJ382" s="717"/>
      <c r="BK382" s="717"/>
      <c r="BL382" s="717"/>
      <c r="BM382" s="717"/>
      <c r="BN382" s="717"/>
      <c r="BO382" s="717"/>
      <c r="BP382" s="717"/>
      <c r="BQ382" s="717"/>
      <c r="BR382" s="717"/>
      <c r="BS382" s="717"/>
      <c r="BT382" s="717"/>
      <c r="BU382" s="717"/>
      <c r="BV382" s="717"/>
      <c r="BW382" s="717"/>
      <c r="BX382" s="717"/>
      <c r="BY382" s="717"/>
      <c r="BZ382" s="717"/>
      <c r="CA382" s="717"/>
      <c r="CB382" s="717"/>
      <c r="CC382" s="717"/>
      <c r="CD382" s="717"/>
      <c r="CE382" s="717"/>
      <c r="CF382" s="717"/>
      <c r="CG382" s="717"/>
      <c r="CH382" s="717"/>
      <c r="CI382" s="717"/>
      <c r="CJ382" s="717"/>
      <c r="CK382" s="717"/>
      <c r="CL382" s="717"/>
      <c r="CM382" s="717"/>
      <c r="CN382" s="717"/>
      <c r="CO382" s="717"/>
      <c r="CP382" s="717"/>
      <c r="CQ382" s="717"/>
      <c r="CR382" s="717"/>
      <c r="CS382" s="717"/>
      <c r="CT382" s="717"/>
      <c r="CU382" s="717"/>
      <c r="CV382" s="717"/>
      <c r="CW382" s="717"/>
      <c r="CX382" s="717"/>
      <c r="CY382" s="717"/>
      <c r="CZ382" s="717"/>
      <c r="DA382" s="717"/>
      <c r="DB382" s="717"/>
      <c r="DC382" s="717"/>
      <c r="DD382" s="717"/>
      <c r="DE382" s="717"/>
      <c r="DF382" s="717"/>
      <c r="DG382" s="717"/>
      <c r="DH382" s="717"/>
      <c r="DI382" s="717"/>
      <c r="DJ382" s="717"/>
      <c r="DK382" s="717"/>
      <c r="DL382" s="717"/>
      <c r="DM382" s="717"/>
      <c r="DO382" s="731"/>
      <c r="DP382" s="731"/>
    </row>
    <row r="383" spans="54:120">
      <c r="BB383" s="717"/>
      <c r="BC383" s="995"/>
      <c r="BD383" s="717"/>
      <c r="BE383" s="717"/>
      <c r="BF383" s="717"/>
      <c r="BG383" s="717"/>
      <c r="BH383" s="717"/>
      <c r="BI383" s="717"/>
      <c r="BJ383" s="717"/>
      <c r="BK383" s="717"/>
      <c r="BL383" s="717"/>
      <c r="BM383" s="717"/>
      <c r="BN383" s="717"/>
      <c r="BO383" s="717"/>
      <c r="BP383" s="717"/>
      <c r="BQ383" s="717"/>
      <c r="BR383" s="717"/>
      <c r="BS383" s="717"/>
      <c r="BT383" s="717"/>
      <c r="BU383" s="717"/>
      <c r="BV383" s="717"/>
      <c r="BW383" s="717"/>
      <c r="BX383" s="717"/>
      <c r="BY383" s="717"/>
      <c r="BZ383" s="717"/>
      <c r="CA383" s="717"/>
      <c r="CB383" s="717"/>
      <c r="CC383" s="717"/>
      <c r="CD383" s="717"/>
      <c r="CE383" s="717"/>
      <c r="CF383" s="717"/>
      <c r="CG383" s="717"/>
      <c r="CH383" s="717"/>
      <c r="CI383" s="717"/>
      <c r="CJ383" s="717"/>
      <c r="CK383" s="717"/>
      <c r="CL383" s="717"/>
      <c r="CM383" s="717"/>
      <c r="CN383" s="717"/>
      <c r="CO383" s="717"/>
      <c r="CP383" s="717"/>
      <c r="CQ383" s="717"/>
      <c r="CR383" s="717"/>
      <c r="CS383" s="717"/>
      <c r="CT383" s="717"/>
      <c r="CU383" s="717"/>
      <c r="CV383" s="717"/>
      <c r="CW383" s="717"/>
      <c r="CX383" s="717"/>
      <c r="CY383" s="717"/>
      <c r="CZ383" s="717"/>
      <c r="DA383" s="717"/>
      <c r="DB383" s="717"/>
      <c r="DC383" s="717"/>
      <c r="DD383" s="717"/>
      <c r="DE383" s="717"/>
      <c r="DF383" s="717"/>
      <c r="DG383" s="717"/>
      <c r="DH383" s="717"/>
      <c r="DI383" s="717"/>
      <c r="DJ383" s="717"/>
      <c r="DK383" s="717"/>
      <c r="DL383" s="717"/>
      <c r="DM383" s="717"/>
      <c r="DO383" s="731"/>
      <c r="DP383" s="731"/>
    </row>
    <row r="384" spans="54:120">
      <c r="BB384" s="717"/>
      <c r="BC384" s="995"/>
      <c r="BD384" s="717"/>
      <c r="BE384" s="717"/>
      <c r="BF384" s="717"/>
      <c r="BG384" s="717"/>
      <c r="BH384" s="717"/>
      <c r="BI384" s="717"/>
      <c r="BJ384" s="717"/>
      <c r="BK384" s="717"/>
      <c r="BL384" s="717"/>
      <c r="BM384" s="717"/>
      <c r="BN384" s="717"/>
      <c r="BO384" s="717"/>
      <c r="BP384" s="717"/>
      <c r="BQ384" s="717"/>
      <c r="BR384" s="717"/>
      <c r="BS384" s="717"/>
      <c r="BT384" s="717"/>
      <c r="BU384" s="717"/>
      <c r="BV384" s="717"/>
      <c r="BW384" s="717"/>
      <c r="BX384" s="717"/>
      <c r="BY384" s="717"/>
      <c r="BZ384" s="717"/>
      <c r="CA384" s="717"/>
      <c r="CB384" s="717"/>
      <c r="CC384" s="717"/>
      <c r="CD384" s="717"/>
      <c r="CE384" s="717"/>
      <c r="CF384" s="717"/>
      <c r="CG384" s="717"/>
      <c r="CH384" s="717"/>
      <c r="CI384" s="717"/>
      <c r="CJ384" s="717"/>
      <c r="CK384" s="717"/>
      <c r="CL384" s="717"/>
      <c r="CM384" s="717"/>
      <c r="CN384" s="717"/>
      <c r="CO384" s="717"/>
      <c r="CP384" s="717"/>
      <c r="CQ384" s="717"/>
      <c r="CR384" s="717"/>
      <c r="CS384" s="717"/>
      <c r="CT384" s="717"/>
      <c r="CU384" s="717"/>
      <c r="CV384" s="717"/>
      <c r="CW384" s="717"/>
      <c r="CX384" s="717"/>
      <c r="CY384" s="717"/>
      <c r="CZ384" s="717"/>
      <c r="DA384" s="717"/>
      <c r="DB384" s="717"/>
      <c r="DC384" s="717"/>
      <c r="DD384" s="717"/>
      <c r="DE384" s="717"/>
      <c r="DF384" s="717"/>
      <c r="DG384" s="717"/>
      <c r="DH384" s="717"/>
      <c r="DI384" s="717"/>
      <c r="DJ384" s="717"/>
      <c r="DK384" s="717"/>
      <c r="DL384" s="717"/>
      <c r="DM384" s="717"/>
      <c r="DO384" s="731"/>
      <c r="DP384" s="731"/>
    </row>
    <row r="385" spans="54:120">
      <c r="BB385" s="717"/>
      <c r="BC385" s="995"/>
      <c r="BD385" s="717"/>
      <c r="BE385" s="717"/>
      <c r="BF385" s="717"/>
      <c r="BG385" s="717"/>
      <c r="BH385" s="717"/>
      <c r="BI385" s="717"/>
      <c r="BJ385" s="717"/>
      <c r="BK385" s="717"/>
      <c r="BL385" s="717"/>
      <c r="BM385" s="717"/>
      <c r="BN385" s="717"/>
      <c r="BO385" s="717"/>
      <c r="BP385" s="717"/>
      <c r="BQ385" s="717"/>
      <c r="BR385" s="717"/>
      <c r="BS385" s="717"/>
      <c r="BT385" s="717"/>
      <c r="BU385" s="717"/>
      <c r="BV385" s="717"/>
      <c r="BW385" s="717"/>
      <c r="BX385" s="717"/>
      <c r="BY385" s="717"/>
      <c r="BZ385" s="717"/>
      <c r="CA385" s="717"/>
      <c r="CB385" s="717"/>
      <c r="CC385" s="717"/>
      <c r="CD385" s="717"/>
      <c r="CE385" s="717"/>
      <c r="CF385" s="717"/>
      <c r="CG385" s="717"/>
      <c r="CH385" s="717"/>
      <c r="CI385" s="717"/>
      <c r="CJ385" s="717"/>
      <c r="CK385" s="717"/>
      <c r="CL385" s="717"/>
      <c r="CM385" s="717"/>
      <c r="CN385" s="717"/>
      <c r="CO385" s="717"/>
      <c r="CP385" s="717"/>
      <c r="CQ385" s="717"/>
      <c r="CR385" s="717"/>
      <c r="CS385" s="717"/>
      <c r="CT385" s="717"/>
      <c r="CU385" s="717"/>
      <c r="CV385" s="717"/>
      <c r="CW385" s="717"/>
      <c r="CX385" s="717"/>
      <c r="CY385" s="717"/>
      <c r="CZ385" s="717"/>
      <c r="DA385" s="717"/>
      <c r="DB385" s="717"/>
      <c r="DC385" s="717"/>
      <c r="DD385" s="717"/>
      <c r="DE385" s="717"/>
      <c r="DF385" s="717"/>
      <c r="DG385" s="717"/>
      <c r="DH385" s="717"/>
      <c r="DI385" s="717"/>
      <c r="DJ385" s="717"/>
      <c r="DK385" s="717"/>
      <c r="DL385" s="717"/>
      <c r="DM385" s="717"/>
      <c r="DO385" s="731"/>
      <c r="DP385" s="731"/>
    </row>
    <row r="386" spans="54:120">
      <c r="BB386" s="717"/>
      <c r="BC386" s="995"/>
      <c r="BD386" s="717"/>
      <c r="BE386" s="717"/>
      <c r="BF386" s="717"/>
      <c r="BG386" s="717"/>
      <c r="BH386" s="717"/>
      <c r="BI386" s="717"/>
      <c r="BJ386" s="717"/>
      <c r="BK386" s="717"/>
      <c r="BL386" s="717"/>
      <c r="BM386" s="717"/>
      <c r="BN386" s="717"/>
      <c r="BO386" s="717"/>
      <c r="BP386" s="717"/>
      <c r="BQ386" s="717"/>
      <c r="BR386" s="717"/>
      <c r="BS386" s="717"/>
      <c r="BT386" s="717"/>
      <c r="BU386" s="717"/>
      <c r="BV386" s="717"/>
      <c r="BW386" s="717"/>
      <c r="BX386" s="717"/>
      <c r="BY386" s="717"/>
      <c r="BZ386" s="717"/>
      <c r="CA386" s="717"/>
      <c r="CB386" s="717"/>
      <c r="CC386" s="717"/>
      <c r="CD386" s="717"/>
      <c r="CE386" s="717"/>
      <c r="CF386" s="717"/>
      <c r="CG386" s="717"/>
      <c r="CH386" s="717"/>
      <c r="CI386" s="717"/>
      <c r="CJ386" s="717"/>
      <c r="CK386" s="717"/>
      <c r="CL386" s="717"/>
      <c r="CM386" s="717"/>
      <c r="CN386" s="717"/>
      <c r="CO386" s="717"/>
      <c r="CP386" s="717"/>
      <c r="CQ386" s="717"/>
      <c r="CR386" s="717"/>
      <c r="CS386" s="717"/>
      <c r="CT386" s="717"/>
      <c r="CU386" s="717"/>
      <c r="CV386" s="717"/>
      <c r="CW386" s="717"/>
      <c r="CX386" s="717"/>
      <c r="CY386" s="717"/>
      <c r="CZ386" s="717"/>
      <c r="DA386" s="717"/>
      <c r="DB386" s="717"/>
      <c r="DC386" s="717"/>
      <c r="DD386" s="717"/>
      <c r="DE386" s="717"/>
      <c r="DF386" s="717"/>
      <c r="DG386" s="717"/>
      <c r="DH386" s="717"/>
      <c r="DI386" s="717"/>
      <c r="DJ386" s="717"/>
      <c r="DK386" s="717"/>
      <c r="DL386" s="717"/>
      <c r="DM386" s="717"/>
      <c r="DO386" s="731"/>
      <c r="DP386" s="731"/>
    </row>
    <row r="387" spans="54:120">
      <c r="BB387" s="717"/>
      <c r="BC387" s="995"/>
      <c r="BD387" s="717"/>
      <c r="BE387" s="717"/>
      <c r="BF387" s="717"/>
      <c r="BG387" s="717"/>
      <c r="BH387" s="717"/>
      <c r="BI387" s="717"/>
      <c r="BJ387" s="717"/>
      <c r="BK387" s="717"/>
      <c r="BL387" s="717"/>
      <c r="BM387" s="717"/>
      <c r="BN387" s="717"/>
      <c r="BO387" s="717"/>
      <c r="BP387" s="717"/>
      <c r="BQ387" s="717"/>
      <c r="BR387" s="717"/>
      <c r="BS387" s="717"/>
      <c r="BT387" s="717"/>
      <c r="BU387" s="717"/>
      <c r="BV387" s="717"/>
      <c r="BW387" s="717"/>
      <c r="BX387" s="717"/>
      <c r="BY387" s="717"/>
      <c r="BZ387" s="717"/>
      <c r="CA387" s="717"/>
      <c r="CB387" s="717"/>
      <c r="CC387" s="717"/>
      <c r="CD387" s="717"/>
      <c r="CE387" s="717"/>
      <c r="CF387" s="717"/>
      <c r="CG387" s="717"/>
      <c r="CH387" s="717"/>
      <c r="CI387" s="717"/>
      <c r="CJ387" s="717"/>
      <c r="CK387" s="717"/>
      <c r="CL387" s="717"/>
      <c r="CM387" s="717"/>
      <c r="CN387" s="717"/>
      <c r="CO387" s="717"/>
      <c r="CP387" s="717"/>
      <c r="CQ387" s="717"/>
      <c r="CR387" s="717"/>
      <c r="CS387" s="717"/>
      <c r="CT387" s="717"/>
      <c r="CU387" s="717"/>
      <c r="CV387" s="717"/>
      <c r="CW387" s="717"/>
      <c r="CX387" s="717"/>
      <c r="CY387" s="717"/>
      <c r="CZ387" s="717"/>
      <c r="DA387" s="717"/>
      <c r="DB387" s="717"/>
      <c r="DC387" s="717"/>
      <c r="DD387" s="717"/>
      <c r="DE387" s="717"/>
      <c r="DF387" s="717"/>
      <c r="DG387" s="717"/>
      <c r="DH387" s="717"/>
      <c r="DI387" s="717"/>
      <c r="DJ387" s="717"/>
      <c r="DK387" s="717"/>
      <c r="DL387" s="717"/>
      <c r="DM387" s="717"/>
      <c r="DO387" s="731"/>
      <c r="DP387" s="731"/>
    </row>
    <row r="388" spans="54:120">
      <c r="BB388" s="717"/>
      <c r="BC388" s="995"/>
      <c r="BD388" s="717"/>
      <c r="BE388" s="717"/>
      <c r="BF388" s="717"/>
      <c r="BG388" s="717"/>
      <c r="BH388" s="717"/>
      <c r="BI388" s="717"/>
      <c r="BJ388" s="717"/>
      <c r="BK388" s="717"/>
      <c r="BL388" s="717"/>
      <c r="BM388" s="717"/>
      <c r="BN388" s="717"/>
      <c r="BO388" s="717"/>
      <c r="BP388" s="717"/>
      <c r="BQ388" s="717"/>
      <c r="BR388" s="717"/>
      <c r="BS388" s="717"/>
      <c r="BT388" s="717"/>
      <c r="BU388" s="717"/>
      <c r="BV388" s="717"/>
      <c r="BW388" s="717"/>
      <c r="BX388" s="717"/>
      <c r="BY388" s="717"/>
      <c r="BZ388" s="717"/>
      <c r="CA388" s="717"/>
      <c r="CB388" s="717"/>
      <c r="CC388" s="717"/>
      <c r="CD388" s="717"/>
      <c r="CE388" s="717"/>
      <c r="CF388" s="717"/>
      <c r="CG388" s="717"/>
      <c r="CH388" s="717"/>
      <c r="CI388" s="717"/>
      <c r="CJ388" s="717"/>
      <c r="CK388" s="717"/>
      <c r="CL388" s="717"/>
      <c r="CM388" s="717"/>
      <c r="CN388" s="717"/>
      <c r="CO388" s="717"/>
      <c r="CP388" s="717"/>
      <c r="CQ388" s="717"/>
      <c r="CR388" s="717"/>
      <c r="CS388" s="717"/>
      <c r="CT388" s="717"/>
      <c r="CU388" s="717"/>
      <c r="CV388" s="717"/>
      <c r="CW388" s="717"/>
      <c r="CX388" s="717"/>
      <c r="CY388" s="717"/>
      <c r="CZ388" s="717"/>
      <c r="DA388" s="717"/>
      <c r="DB388" s="717"/>
      <c r="DC388" s="717"/>
      <c r="DD388" s="717"/>
      <c r="DE388" s="717"/>
      <c r="DF388" s="717"/>
      <c r="DG388" s="717"/>
      <c r="DH388" s="717"/>
      <c r="DI388" s="717"/>
      <c r="DJ388" s="717"/>
      <c r="DK388" s="717"/>
      <c r="DL388" s="717"/>
      <c r="DM388" s="717"/>
      <c r="DO388" s="731"/>
      <c r="DP388" s="731"/>
    </row>
    <row r="389" spans="54:120">
      <c r="BB389" s="717"/>
      <c r="BC389" s="995"/>
      <c r="BD389" s="717"/>
      <c r="BE389" s="717"/>
      <c r="BF389" s="717"/>
      <c r="BG389" s="717"/>
      <c r="BH389" s="717"/>
      <c r="BI389" s="717"/>
      <c r="BJ389" s="717"/>
      <c r="BK389" s="717"/>
      <c r="BL389" s="717"/>
      <c r="BM389" s="717"/>
      <c r="BN389" s="717"/>
      <c r="BO389" s="717"/>
      <c r="BP389" s="717"/>
      <c r="BQ389" s="717"/>
      <c r="BR389" s="717"/>
      <c r="BS389" s="717"/>
      <c r="BT389" s="717"/>
      <c r="BU389" s="717"/>
      <c r="BV389" s="717"/>
      <c r="BW389" s="717"/>
      <c r="BX389" s="717"/>
      <c r="BY389" s="717"/>
      <c r="BZ389" s="717"/>
      <c r="CA389" s="717"/>
      <c r="CB389" s="717"/>
      <c r="CC389" s="717"/>
      <c r="CD389" s="717"/>
      <c r="CE389" s="717"/>
      <c r="CF389" s="717"/>
      <c r="CG389" s="717"/>
      <c r="CH389" s="717"/>
      <c r="CI389" s="717"/>
      <c r="CJ389" s="717"/>
      <c r="CK389" s="717"/>
      <c r="CL389" s="717"/>
      <c r="CM389" s="717"/>
      <c r="CN389" s="717"/>
      <c r="CO389" s="717"/>
      <c r="CP389" s="717"/>
      <c r="CQ389" s="717"/>
      <c r="CR389" s="717"/>
      <c r="CS389" s="717"/>
      <c r="CT389" s="717"/>
      <c r="CU389" s="717"/>
      <c r="CV389" s="717"/>
      <c r="CW389" s="717"/>
      <c r="CX389" s="717"/>
      <c r="CY389" s="717"/>
      <c r="CZ389" s="717"/>
      <c r="DA389" s="717"/>
      <c r="DB389" s="717"/>
      <c r="DC389" s="717"/>
      <c r="DD389" s="717"/>
      <c r="DE389" s="717"/>
      <c r="DF389" s="717"/>
      <c r="DG389" s="717"/>
      <c r="DH389" s="717"/>
      <c r="DI389" s="717"/>
      <c r="DJ389" s="717"/>
      <c r="DK389" s="717"/>
      <c r="DL389" s="717"/>
      <c r="DM389" s="717"/>
      <c r="DO389" s="731"/>
      <c r="DP389" s="731"/>
    </row>
    <row r="390" spans="54:120">
      <c r="BB390" s="717"/>
      <c r="BC390" s="995"/>
      <c r="BD390" s="717"/>
      <c r="BE390" s="717"/>
      <c r="BF390" s="717"/>
      <c r="BG390" s="717"/>
      <c r="BH390" s="717"/>
      <c r="BI390" s="717"/>
      <c r="BJ390" s="717"/>
      <c r="BK390" s="717"/>
      <c r="BL390" s="717"/>
      <c r="BM390" s="717"/>
      <c r="BN390" s="717"/>
      <c r="BO390" s="717"/>
      <c r="BP390" s="717"/>
      <c r="BQ390" s="717"/>
      <c r="BR390" s="717"/>
      <c r="BS390" s="717"/>
      <c r="BT390" s="717"/>
      <c r="BU390" s="717"/>
      <c r="BV390" s="717"/>
      <c r="BW390" s="717"/>
      <c r="BX390" s="717"/>
      <c r="BY390" s="717"/>
      <c r="BZ390" s="717"/>
      <c r="CA390" s="717"/>
      <c r="CB390" s="717"/>
      <c r="CC390" s="717"/>
      <c r="CD390" s="717"/>
      <c r="CE390" s="717"/>
      <c r="CF390" s="717"/>
      <c r="CG390" s="717"/>
      <c r="CH390" s="717"/>
      <c r="CI390" s="717"/>
      <c r="CJ390" s="717"/>
      <c r="CK390" s="717"/>
      <c r="CL390" s="717"/>
      <c r="CM390" s="717"/>
      <c r="CN390" s="717"/>
      <c r="CO390" s="717"/>
      <c r="CP390" s="717"/>
      <c r="CQ390" s="717"/>
      <c r="CR390" s="717"/>
      <c r="CS390" s="717"/>
      <c r="CT390" s="717"/>
      <c r="CU390" s="717"/>
      <c r="CV390" s="717"/>
      <c r="CW390" s="717"/>
      <c r="CX390" s="717"/>
      <c r="CY390" s="717"/>
      <c r="CZ390" s="717"/>
      <c r="DA390" s="717"/>
      <c r="DB390" s="717"/>
      <c r="DC390" s="717"/>
      <c r="DD390" s="717"/>
      <c r="DE390" s="717"/>
      <c r="DF390" s="717"/>
      <c r="DG390" s="717"/>
      <c r="DH390" s="717"/>
      <c r="DI390" s="717"/>
      <c r="DJ390" s="717"/>
      <c r="DK390" s="717"/>
      <c r="DL390" s="717"/>
      <c r="DM390" s="717"/>
      <c r="DO390" s="731"/>
      <c r="DP390" s="731"/>
    </row>
    <row r="391" spans="54:120">
      <c r="BB391" s="717"/>
      <c r="BC391" s="995"/>
      <c r="BD391" s="717"/>
      <c r="BE391" s="717"/>
      <c r="BF391" s="717"/>
      <c r="BG391" s="717"/>
      <c r="BH391" s="717"/>
      <c r="BI391" s="717"/>
      <c r="BJ391" s="717"/>
      <c r="BK391" s="717"/>
      <c r="BL391" s="717"/>
      <c r="BM391" s="717"/>
      <c r="BN391" s="717"/>
      <c r="BO391" s="717"/>
      <c r="BP391" s="717"/>
      <c r="BQ391" s="717"/>
      <c r="BR391" s="717"/>
      <c r="BS391" s="717"/>
      <c r="BT391" s="717"/>
      <c r="BU391" s="717"/>
      <c r="BV391" s="717"/>
      <c r="BW391" s="717"/>
      <c r="BX391" s="717"/>
      <c r="BY391" s="717"/>
      <c r="BZ391" s="717"/>
      <c r="CA391" s="717"/>
      <c r="CB391" s="717"/>
      <c r="CC391" s="717"/>
      <c r="CD391" s="717"/>
      <c r="CE391" s="717"/>
      <c r="CF391" s="717"/>
      <c r="CG391" s="717"/>
      <c r="CH391" s="717"/>
      <c r="CI391" s="717"/>
      <c r="CJ391" s="717"/>
      <c r="CK391" s="717"/>
      <c r="CL391" s="717"/>
      <c r="CM391" s="717"/>
      <c r="CN391" s="717"/>
      <c r="CO391" s="717"/>
      <c r="CP391" s="717"/>
      <c r="CQ391" s="717"/>
      <c r="CR391" s="717"/>
      <c r="CS391" s="717"/>
      <c r="CT391" s="717"/>
      <c r="CU391" s="717"/>
      <c r="CV391" s="717"/>
      <c r="CW391" s="717"/>
      <c r="CX391" s="717"/>
      <c r="CY391" s="717"/>
      <c r="CZ391" s="717"/>
      <c r="DA391" s="717"/>
      <c r="DB391" s="717"/>
      <c r="DC391" s="717"/>
      <c r="DD391" s="717"/>
      <c r="DE391" s="717"/>
      <c r="DF391" s="717"/>
      <c r="DG391" s="717"/>
      <c r="DH391" s="717"/>
      <c r="DI391" s="717"/>
      <c r="DJ391" s="717"/>
      <c r="DK391" s="717"/>
      <c r="DL391" s="717"/>
      <c r="DM391" s="717"/>
      <c r="DO391" s="731"/>
      <c r="DP391" s="731"/>
    </row>
    <row r="392" spans="54:120">
      <c r="BB392" s="717"/>
      <c r="BC392" s="995"/>
      <c r="BD392" s="717"/>
      <c r="BE392" s="717"/>
      <c r="BF392" s="717"/>
      <c r="BG392" s="717"/>
      <c r="BH392" s="717"/>
      <c r="BI392" s="717"/>
      <c r="BJ392" s="717"/>
      <c r="BK392" s="717"/>
      <c r="BL392" s="717"/>
      <c r="BM392" s="717"/>
      <c r="BN392" s="717"/>
      <c r="BO392" s="717"/>
      <c r="BP392" s="717"/>
      <c r="BQ392" s="717"/>
      <c r="BR392" s="717"/>
      <c r="BS392" s="717"/>
      <c r="BT392" s="717"/>
      <c r="BU392" s="717"/>
      <c r="BV392" s="717"/>
      <c r="BW392" s="717"/>
      <c r="BX392" s="717"/>
      <c r="BY392" s="717"/>
      <c r="BZ392" s="717"/>
      <c r="CA392" s="717"/>
      <c r="CB392" s="717"/>
      <c r="CC392" s="717"/>
      <c r="CD392" s="717"/>
      <c r="CE392" s="717"/>
      <c r="CF392" s="717"/>
      <c r="CG392" s="717"/>
      <c r="CH392" s="717"/>
      <c r="CI392" s="717"/>
      <c r="CJ392" s="717"/>
      <c r="CK392" s="717"/>
      <c r="CL392" s="717"/>
      <c r="CM392" s="717"/>
      <c r="CN392" s="717"/>
      <c r="CO392" s="717"/>
      <c r="CP392" s="717"/>
      <c r="CQ392" s="717"/>
      <c r="CR392" s="717"/>
      <c r="CS392" s="717"/>
      <c r="CT392" s="717"/>
      <c r="CU392" s="717"/>
      <c r="CV392" s="717"/>
      <c r="CW392" s="717"/>
      <c r="CX392" s="717"/>
      <c r="CY392" s="717"/>
      <c r="CZ392" s="717"/>
      <c r="DA392" s="717"/>
      <c r="DB392" s="717"/>
      <c r="DC392" s="717"/>
      <c r="DD392" s="717"/>
      <c r="DE392" s="717"/>
      <c r="DF392" s="717"/>
      <c r="DG392" s="717"/>
      <c r="DH392" s="717"/>
      <c r="DI392" s="717"/>
      <c r="DJ392" s="717"/>
      <c r="DK392" s="717"/>
      <c r="DL392" s="717"/>
      <c r="DM392" s="717"/>
      <c r="DO392" s="731"/>
      <c r="DP392" s="731"/>
    </row>
    <row r="393" spans="54:120">
      <c r="BB393" s="717"/>
      <c r="BC393" s="995"/>
      <c r="BD393" s="717"/>
      <c r="BE393" s="717"/>
      <c r="BF393" s="717"/>
      <c r="BG393" s="717"/>
      <c r="BH393" s="717"/>
      <c r="BI393" s="717"/>
      <c r="BJ393" s="717"/>
      <c r="BK393" s="717"/>
      <c r="BL393" s="717"/>
      <c r="BM393" s="717"/>
      <c r="BN393" s="717"/>
      <c r="BO393" s="717"/>
      <c r="BP393" s="717"/>
      <c r="BQ393" s="717"/>
      <c r="BR393" s="717"/>
      <c r="BS393" s="717"/>
      <c r="BT393" s="717"/>
      <c r="BU393" s="717"/>
      <c r="BV393" s="717"/>
      <c r="BW393" s="717"/>
      <c r="BX393" s="717"/>
      <c r="BY393" s="717"/>
      <c r="BZ393" s="717"/>
      <c r="CA393" s="717"/>
      <c r="CB393" s="717"/>
      <c r="CC393" s="717"/>
      <c r="CD393" s="717"/>
      <c r="CE393" s="717"/>
      <c r="CF393" s="717"/>
      <c r="CG393" s="717"/>
      <c r="CH393" s="717"/>
      <c r="CI393" s="717"/>
      <c r="CJ393" s="717"/>
      <c r="CK393" s="717"/>
      <c r="CL393" s="717"/>
      <c r="CM393" s="717"/>
      <c r="CN393" s="717"/>
      <c r="CO393" s="717"/>
      <c r="CP393" s="717"/>
      <c r="CQ393" s="717"/>
      <c r="CR393" s="717"/>
      <c r="CS393" s="717"/>
      <c r="CT393" s="717"/>
      <c r="CU393" s="717"/>
      <c r="CV393" s="717"/>
      <c r="CW393" s="717"/>
      <c r="CX393" s="717"/>
      <c r="CY393" s="717"/>
      <c r="CZ393" s="717"/>
      <c r="DA393" s="717"/>
      <c r="DB393" s="717"/>
      <c r="DC393" s="717"/>
      <c r="DD393" s="717"/>
      <c r="DE393" s="717"/>
      <c r="DF393" s="717"/>
      <c r="DG393" s="717"/>
      <c r="DH393" s="717"/>
      <c r="DI393" s="717"/>
      <c r="DJ393" s="717"/>
      <c r="DK393" s="717"/>
      <c r="DL393" s="717"/>
      <c r="DM393" s="717"/>
      <c r="DO393" s="731"/>
      <c r="DP393" s="731"/>
    </row>
    <row r="394" spans="54:120">
      <c r="BB394" s="717"/>
      <c r="BC394" s="995"/>
      <c r="BD394" s="717"/>
      <c r="BE394" s="717"/>
      <c r="BF394" s="717"/>
      <c r="BG394" s="717"/>
      <c r="BH394" s="717"/>
      <c r="BI394" s="717"/>
      <c r="BJ394" s="717"/>
      <c r="BK394" s="717"/>
      <c r="BL394" s="717"/>
      <c r="BM394" s="717"/>
      <c r="BN394" s="717"/>
      <c r="BO394" s="717"/>
      <c r="BP394" s="717"/>
      <c r="BQ394" s="717"/>
      <c r="BR394" s="717"/>
      <c r="BS394" s="717"/>
      <c r="BT394" s="717"/>
      <c r="BU394" s="717"/>
      <c r="BV394" s="717"/>
      <c r="BW394" s="717"/>
      <c r="BX394" s="717"/>
      <c r="BY394" s="717"/>
      <c r="BZ394" s="717"/>
      <c r="CA394" s="717"/>
      <c r="CB394" s="717"/>
      <c r="CC394" s="717"/>
      <c r="CD394" s="717"/>
      <c r="CE394" s="717"/>
      <c r="CF394" s="717"/>
      <c r="CG394" s="717"/>
      <c r="CH394" s="717"/>
      <c r="CI394" s="717"/>
      <c r="CJ394" s="717"/>
      <c r="CK394" s="717"/>
      <c r="CL394" s="717"/>
      <c r="CM394" s="717"/>
      <c r="CN394" s="717"/>
      <c r="CO394" s="717"/>
      <c r="CP394" s="717"/>
      <c r="CQ394" s="717"/>
      <c r="CR394" s="717"/>
      <c r="CS394" s="717"/>
      <c r="CT394" s="717"/>
      <c r="CU394" s="717"/>
      <c r="CV394" s="717"/>
      <c r="CW394" s="717"/>
      <c r="CX394" s="717"/>
      <c r="CY394" s="717"/>
      <c r="CZ394" s="717"/>
      <c r="DA394" s="717"/>
      <c r="DB394" s="717"/>
      <c r="DC394" s="717"/>
      <c r="DD394" s="717"/>
      <c r="DE394" s="717"/>
      <c r="DF394" s="717"/>
      <c r="DG394" s="717"/>
      <c r="DH394" s="717"/>
      <c r="DI394" s="717"/>
      <c r="DJ394" s="717"/>
      <c r="DK394" s="717"/>
      <c r="DL394" s="717"/>
      <c r="DM394" s="717"/>
      <c r="DO394" s="731"/>
      <c r="DP394" s="731"/>
    </row>
    <row r="395" spans="54:120">
      <c r="BB395" s="717"/>
      <c r="BC395" s="995"/>
      <c r="BD395" s="717"/>
      <c r="BE395" s="717"/>
      <c r="BF395" s="717"/>
      <c r="BG395" s="717"/>
      <c r="BH395" s="717"/>
      <c r="BI395" s="717"/>
      <c r="BJ395" s="717"/>
      <c r="BK395" s="717"/>
      <c r="BL395" s="717"/>
      <c r="BM395" s="717"/>
      <c r="BN395" s="717"/>
      <c r="BO395" s="717"/>
      <c r="BP395" s="717"/>
      <c r="BQ395" s="717"/>
      <c r="BR395" s="717"/>
      <c r="BS395" s="717"/>
      <c r="BT395" s="717"/>
      <c r="BU395" s="717"/>
      <c r="BV395" s="717"/>
      <c r="BW395" s="717"/>
      <c r="BX395" s="717"/>
      <c r="BY395" s="717"/>
      <c r="BZ395" s="717"/>
      <c r="CA395" s="717"/>
      <c r="CB395" s="717"/>
      <c r="CC395" s="717"/>
      <c r="CD395" s="717"/>
      <c r="CE395" s="717"/>
      <c r="CF395" s="717"/>
      <c r="CG395" s="717"/>
      <c r="CH395" s="717"/>
      <c r="CI395" s="717"/>
      <c r="CJ395" s="717"/>
      <c r="CK395" s="717"/>
      <c r="CL395" s="717"/>
      <c r="CM395" s="717"/>
      <c r="CN395" s="717"/>
      <c r="CO395" s="717"/>
      <c r="CP395" s="717"/>
      <c r="CQ395" s="717"/>
      <c r="CR395" s="717"/>
      <c r="CS395" s="717"/>
      <c r="CT395" s="717"/>
      <c r="CU395" s="717"/>
      <c r="CV395" s="717"/>
      <c r="CW395" s="717"/>
      <c r="CX395" s="717"/>
      <c r="CY395" s="717"/>
      <c r="CZ395" s="717"/>
      <c r="DA395" s="717"/>
      <c r="DB395" s="717"/>
      <c r="DC395" s="717"/>
      <c r="DD395" s="717"/>
      <c r="DE395" s="717"/>
      <c r="DF395" s="717"/>
      <c r="DG395" s="717"/>
      <c r="DH395" s="717"/>
      <c r="DI395" s="717"/>
      <c r="DJ395" s="717"/>
      <c r="DK395" s="717"/>
      <c r="DL395" s="717"/>
      <c r="DM395" s="717"/>
      <c r="DO395" s="731"/>
      <c r="DP395" s="731"/>
    </row>
    <row r="396" spans="54:120">
      <c r="BB396" s="717"/>
      <c r="BC396" s="995"/>
      <c r="BD396" s="717"/>
      <c r="BE396" s="717"/>
      <c r="BF396" s="717"/>
      <c r="BG396" s="717"/>
      <c r="BH396" s="717"/>
      <c r="BI396" s="717"/>
      <c r="BJ396" s="717"/>
      <c r="BK396" s="717"/>
      <c r="BL396" s="717"/>
      <c r="BM396" s="717"/>
      <c r="BN396" s="717"/>
      <c r="BO396" s="717"/>
      <c r="BP396" s="717"/>
      <c r="BQ396" s="717"/>
      <c r="BR396" s="717"/>
      <c r="BS396" s="717"/>
      <c r="BT396" s="717"/>
      <c r="BU396" s="717"/>
      <c r="BV396" s="717"/>
      <c r="BW396" s="717"/>
      <c r="BX396" s="717"/>
      <c r="BY396" s="717"/>
      <c r="BZ396" s="717"/>
      <c r="CA396" s="717"/>
      <c r="CB396" s="717"/>
      <c r="CC396" s="717"/>
      <c r="CD396" s="717"/>
      <c r="CE396" s="717"/>
      <c r="CF396" s="717"/>
      <c r="CG396" s="717"/>
      <c r="CH396" s="717"/>
      <c r="CI396" s="717"/>
      <c r="CJ396" s="717"/>
      <c r="CK396" s="717"/>
      <c r="CL396" s="717"/>
      <c r="CM396" s="717"/>
      <c r="CN396" s="717"/>
      <c r="CO396" s="717"/>
      <c r="CP396" s="717"/>
      <c r="CQ396" s="717"/>
      <c r="CR396" s="717"/>
      <c r="CS396" s="717"/>
      <c r="CT396" s="717"/>
      <c r="CU396" s="717"/>
      <c r="CV396" s="717"/>
      <c r="CW396" s="717"/>
      <c r="CX396" s="717"/>
      <c r="CY396" s="717"/>
      <c r="CZ396" s="717"/>
      <c r="DA396" s="717"/>
      <c r="DB396" s="717"/>
      <c r="DC396" s="717"/>
      <c r="DD396" s="717"/>
      <c r="DE396" s="717"/>
      <c r="DF396" s="717"/>
      <c r="DG396" s="717"/>
      <c r="DH396" s="717"/>
      <c r="DI396" s="717"/>
      <c r="DJ396" s="717"/>
      <c r="DK396" s="717"/>
      <c r="DL396" s="717"/>
      <c r="DM396" s="717"/>
      <c r="DO396" s="731"/>
      <c r="DP396" s="731"/>
    </row>
    <row r="397" spans="54:120">
      <c r="BB397" s="717"/>
      <c r="BC397" s="995"/>
      <c r="BD397" s="717"/>
      <c r="BE397" s="717"/>
      <c r="BF397" s="717"/>
      <c r="BG397" s="717"/>
      <c r="BH397" s="717"/>
      <c r="BI397" s="717"/>
      <c r="BJ397" s="717"/>
      <c r="BK397" s="717"/>
      <c r="BL397" s="717"/>
      <c r="BM397" s="717"/>
      <c r="BN397" s="717"/>
      <c r="BO397" s="717"/>
      <c r="BP397" s="717"/>
      <c r="BQ397" s="717"/>
      <c r="BR397" s="717"/>
      <c r="BS397" s="717"/>
      <c r="BT397" s="717"/>
      <c r="BU397" s="717"/>
      <c r="BV397" s="717"/>
      <c r="BW397" s="717"/>
      <c r="BX397" s="717"/>
      <c r="BY397" s="717"/>
      <c r="BZ397" s="717"/>
      <c r="CA397" s="717"/>
      <c r="CB397" s="717"/>
      <c r="CC397" s="717"/>
      <c r="CD397" s="717"/>
      <c r="CE397" s="717"/>
      <c r="CF397" s="717"/>
      <c r="CG397" s="717"/>
      <c r="CH397" s="717"/>
      <c r="CI397" s="717"/>
      <c r="CJ397" s="717"/>
      <c r="CK397" s="717"/>
      <c r="CL397" s="717"/>
      <c r="CM397" s="717"/>
      <c r="CN397" s="717"/>
      <c r="CO397" s="717"/>
      <c r="CP397" s="717"/>
      <c r="CQ397" s="717"/>
      <c r="CR397" s="717"/>
      <c r="CS397" s="717"/>
      <c r="CT397" s="717"/>
      <c r="CU397" s="717"/>
      <c r="CV397" s="717"/>
      <c r="CW397" s="717"/>
      <c r="CX397" s="717"/>
      <c r="CY397" s="717"/>
      <c r="CZ397" s="717"/>
      <c r="DA397" s="717"/>
      <c r="DB397" s="717"/>
      <c r="DC397" s="717"/>
      <c r="DD397" s="717"/>
      <c r="DE397" s="717"/>
      <c r="DF397" s="717"/>
      <c r="DG397" s="717"/>
      <c r="DH397" s="717"/>
      <c r="DI397" s="717"/>
      <c r="DJ397" s="717"/>
      <c r="DK397" s="717"/>
      <c r="DL397" s="717"/>
      <c r="DM397" s="717"/>
      <c r="DO397" s="731"/>
      <c r="DP397" s="731"/>
    </row>
    <row r="398" spans="54:120">
      <c r="BB398" s="717"/>
      <c r="BC398" s="995"/>
      <c r="BD398" s="717"/>
      <c r="BE398" s="717"/>
      <c r="BF398" s="717"/>
      <c r="BG398" s="717"/>
      <c r="BH398" s="717"/>
      <c r="BI398" s="717"/>
      <c r="BJ398" s="717"/>
      <c r="BK398" s="717"/>
      <c r="BL398" s="717"/>
      <c r="BM398" s="717"/>
      <c r="BN398" s="717"/>
      <c r="BO398" s="717"/>
      <c r="BP398" s="717"/>
      <c r="BQ398" s="717"/>
      <c r="BR398" s="717"/>
      <c r="BS398" s="717"/>
      <c r="BT398" s="717"/>
      <c r="BU398" s="717"/>
      <c r="BV398" s="717"/>
      <c r="BW398" s="717"/>
      <c r="BX398" s="717"/>
      <c r="BY398" s="717"/>
      <c r="BZ398" s="717"/>
      <c r="CA398" s="717"/>
      <c r="CB398" s="717"/>
      <c r="CC398" s="717"/>
      <c r="CD398" s="717"/>
      <c r="CE398" s="717"/>
      <c r="CF398" s="717"/>
      <c r="CG398" s="717"/>
      <c r="CH398" s="717"/>
      <c r="CI398" s="717"/>
      <c r="CJ398" s="717"/>
      <c r="CK398" s="717"/>
      <c r="CL398" s="717"/>
      <c r="CM398" s="717"/>
      <c r="CN398" s="717"/>
      <c r="CO398" s="717"/>
      <c r="CP398" s="717"/>
      <c r="CQ398" s="717"/>
      <c r="CR398" s="717"/>
      <c r="CS398" s="717"/>
      <c r="CT398" s="717"/>
      <c r="CU398" s="717"/>
      <c r="CV398" s="717"/>
      <c r="CW398" s="717"/>
      <c r="CX398" s="717"/>
      <c r="CY398" s="717"/>
      <c r="CZ398" s="717"/>
      <c r="DA398" s="717"/>
      <c r="DB398" s="717"/>
      <c r="DC398" s="717"/>
      <c r="DD398" s="717"/>
      <c r="DE398" s="717"/>
      <c r="DF398" s="717"/>
      <c r="DG398" s="717"/>
      <c r="DH398" s="717"/>
      <c r="DI398" s="717"/>
      <c r="DJ398" s="717"/>
      <c r="DK398" s="717"/>
      <c r="DL398" s="717"/>
      <c r="DM398" s="717"/>
      <c r="DO398" s="731"/>
      <c r="DP398" s="731"/>
    </row>
    <row r="399" spans="54:120">
      <c r="BB399" s="717"/>
      <c r="BC399" s="995"/>
      <c r="BD399" s="717"/>
      <c r="BE399" s="717"/>
      <c r="BF399" s="717"/>
      <c r="BG399" s="717"/>
      <c r="BH399" s="717"/>
      <c r="BI399" s="717"/>
      <c r="BJ399" s="717"/>
      <c r="BK399" s="717"/>
      <c r="BL399" s="717"/>
      <c r="BM399" s="717"/>
      <c r="BN399" s="717"/>
      <c r="BO399" s="717"/>
      <c r="BP399" s="717"/>
      <c r="BQ399" s="717"/>
      <c r="BR399" s="717"/>
      <c r="BS399" s="717"/>
      <c r="BT399" s="717"/>
      <c r="BU399" s="717"/>
      <c r="BV399" s="717"/>
      <c r="BW399" s="717"/>
      <c r="BX399" s="717"/>
      <c r="BY399" s="717"/>
      <c r="BZ399" s="717"/>
      <c r="CA399" s="717"/>
      <c r="CB399" s="717"/>
      <c r="CC399" s="717"/>
      <c r="CD399" s="717"/>
      <c r="CE399" s="717"/>
      <c r="CF399" s="717"/>
      <c r="CG399" s="717"/>
      <c r="CH399" s="717"/>
      <c r="CI399" s="717"/>
      <c r="CJ399" s="717"/>
      <c r="CK399" s="717"/>
      <c r="CL399" s="717"/>
      <c r="CM399" s="717"/>
      <c r="CN399" s="717"/>
      <c r="CO399" s="717"/>
      <c r="CP399" s="717"/>
      <c r="CQ399" s="717"/>
      <c r="CR399" s="717"/>
      <c r="CS399" s="717"/>
      <c r="CT399" s="717"/>
      <c r="CU399" s="717"/>
      <c r="CV399" s="717"/>
      <c r="CW399" s="717"/>
      <c r="CX399" s="717"/>
      <c r="CY399" s="717"/>
      <c r="CZ399" s="717"/>
      <c r="DA399" s="717"/>
      <c r="DB399" s="717"/>
      <c r="DC399" s="717"/>
      <c r="DD399" s="717"/>
      <c r="DE399" s="717"/>
      <c r="DF399" s="717"/>
      <c r="DG399" s="717"/>
      <c r="DH399" s="717"/>
      <c r="DI399" s="717"/>
      <c r="DJ399" s="717"/>
      <c r="DK399" s="717"/>
      <c r="DL399" s="717"/>
      <c r="DM399" s="717"/>
      <c r="DO399" s="731"/>
      <c r="DP399" s="731"/>
    </row>
    <row r="400" spans="54:120">
      <c r="BB400" s="717"/>
      <c r="BC400" s="995"/>
      <c r="BD400" s="717"/>
      <c r="BE400" s="717"/>
      <c r="BF400" s="717"/>
      <c r="BG400" s="717"/>
      <c r="BH400" s="717"/>
      <c r="BI400" s="717"/>
      <c r="BJ400" s="717"/>
      <c r="BK400" s="717"/>
      <c r="BL400" s="717"/>
      <c r="BM400" s="717"/>
      <c r="BN400" s="717"/>
      <c r="BO400" s="717"/>
      <c r="BP400" s="717"/>
      <c r="BQ400" s="717"/>
      <c r="BR400" s="717"/>
      <c r="BS400" s="717"/>
      <c r="BT400" s="717"/>
      <c r="BU400" s="717"/>
      <c r="BV400" s="717"/>
      <c r="BW400" s="717"/>
      <c r="BX400" s="717"/>
      <c r="BY400" s="717"/>
      <c r="BZ400" s="717"/>
      <c r="CA400" s="717"/>
      <c r="CB400" s="717"/>
      <c r="CC400" s="717"/>
      <c r="CD400" s="717"/>
      <c r="CE400" s="717"/>
      <c r="CF400" s="717"/>
      <c r="CG400" s="717"/>
      <c r="CH400" s="717"/>
      <c r="CI400" s="717"/>
      <c r="CJ400" s="717"/>
      <c r="CK400" s="717"/>
      <c r="CL400" s="717"/>
      <c r="CM400" s="717"/>
      <c r="CN400" s="717"/>
      <c r="CO400" s="717"/>
      <c r="CP400" s="717"/>
      <c r="CQ400" s="717"/>
      <c r="CR400" s="717"/>
      <c r="CS400" s="717"/>
      <c r="CT400" s="717"/>
      <c r="CU400" s="717"/>
      <c r="CV400" s="717"/>
      <c r="CW400" s="717"/>
      <c r="CX400" s="717"/>
      <c r="CY400" s="717"/>
      <c r="CZ400" s="717"/>
      <c r="DA400" s="717"/>
      <c r="DB400" s="717"/>
      <c r="DC400" s="717"/>
      <c r="DD400" s="717"/>
      <c r="DE400" s="717"/>
      <c r="DF400" s="717"/>
      <c r="DG400" s="717"/>
      <c r="DH400" s="717"/>
      <c r="DI400" s="717"/>
      <c r="DJ400" s="717"/>
      <c r="DK400" s="717"/>
      <c r="DL400" s="717"/>
      <c r="DM400" s="717"/>
      <c r="DO400" s="731"/>
      <c r="DP400" s="731"/>
    </row>
    <row r="401" spans="54:120">
      <c r="BB401" s="717"/>
      <c r="BC401" s="995"/>
      <c r="BD401" s="717"/>
      <c r="BE401" s="717"/>
      <c r="BF401" s="717"/>
      <c r="BG401" s="717"/>
      <c r="BH401" s="717"/>
      <c r="BI401" s="717"/>
      <c r="BJ401" s="717"/>
      <c r="BK401" s="717"/>
      <c r="BL401" s="717"/>
      <c r="BM401" s="717"/>
      <c r="BN401" s="717"/>
      <c r="BO401" s="717"/>
      <c r="BP401" s="717"/>
      <c r="BQ401" s="717"/>
      <c r="BR401" s="717"/>
      <c r="BS401" s="717"/>
      <c r="BT401" s="717"/>
      <c r="BU401" s="717"/>
      <c r="BV401" s="717"/>
      <c r="BW401" s="717"/>
      <c r="BX401" s="717"/>
      <c r="BY401" s="717"/>
      <c r="BZ401" s="717"/>
      <c r="CA401" s="717"/>
      <c r="CB401" s="717"/>
      <c r="CC401" s="717"/>
      <c r="CD401" s="717"/>
      <c r="CE401" s="717"/>
      <c r="CF401" s="717"/>
      <c r="CG401" s="717"/>
      <c r="CH401" s="717"/>
      <c r="CI401" s="717"/>
      <c r="CJ401" s="717"/>
      <c r="CK401" s="717"/>
      <c r="CL401" s="717"/>
      <c r="CM401" s="717"/>
      <c r="CN401" s="717"/>
      <c r="CO401" s="717"/>
      <c r="CP401" s="717"/>
      <c r="CQ401" s="717"/>
      <c r="CR401" s="717"/>
      <c r="CS401" s="717"/>
      <c r="CT401" s="717"/>
      <c r="CU401" s="717"/>
      <c r="CV401" s="717"/>
      <c r="CW401" s="717"/>
      <c r="CX401" s="717"/>
      <c r="CY401" s="717"/>
      <c r="CZ401" s="717"/>
      <c r="DA401" s="717"/>
      <c r="DB401" s="717"/>
      <c r="DC401" s="717"/>
      <c r="DD401" s="717"/>
      <c r="DE401" s="717"/>
      <c r="DF401" s="717"/>
      <c r="DG401" s="717"/>
      <c r="DH401" s="717"/>
      <c r="DI401" s="717"/>
      <c r="DJ401" s="717"/>
      <c r="DK401" s="717"/>
      <c r="DL401" s="717"/>
      <c r="DM401" s="717"/>
      <c r="DO401" s="731"/>
      <c r="DP401" s="731"/>
    </row>
    <row r="402" spans="54:120">
      <c r="BB402" s="717"/>
      <c r="BC402" s="995"/>
      <c r="BD402" s="717"/>
      <c r="BE402" s="717"/>
      <c r="BF402" s="717"/>
      <c r="BG402" s="717"/>
      <c r="BH402" s="717"/>
      <c r="BI402" s="717"/>
      <c r="BJ402" s="717"/>
      <c r="BK402" s="717"/>
      <c r="BL402" s="717"/>
      <c r="BM402" s="717"/>
      <c r="BN402" s="717"/>
      <c r="BO402" s="717"/>
      <c r="BP402" s="717"/>
      <c r="BQ402" s="717"/>
      <c r="BR402" s="717"/>
      <c r="BS402" s="717"/>
      <c r="BT402" s="717"/>
      <c r="BU402" s="717"/>
      <c r="BV402" s="717"/>
      <c r="BW402" s="717"/>
      <c r="BX402" s="717"/>
      <c r="BY402" s="717"/>
      <c r="BZ402" s="717"/>
      <c r="CA402" s="717"/>
      <c r="CB402" s="717"/>
      <c r="CC402" s="717"/>
      <c r="CD402" s="717"/>
      <c r="CE402" s="717"/>
      <c r="CF402" s="717"/>
      <c r="CG402" s="717"/>
      <c r="CH402" s="717"/>
      <c r="CI402" s="717"/>
      <c r="CJ402" s="717"/>
      <c r="CK402" s="717"/>
      <c r="CL402" s="717"/>
      <c r="CM402" s="717"/>
      <c r="CN402" s="717"/>
      <c r="CO402" s="717"/>
      <c r="CP402" s="717"/>
      <c r="CQ402" s="717"/>
      <c r="CR402" s="717"/>
      <c r="CS402" s="717"/>
      <c r="CT402" s="717"/>
      <c r="CU402" s="717"/>
      <c r="CV402" s="717"/>
      <c r="CW402" s="717"/>
      <c r="CX402" s="717"/>
      <c r="CY402" s="717"/>
      <c r="CZ402" s="717"/>
      <c r="DA402" s="717"/>
      <c r="DB402" s="717"/>
      <c r="DC402" s="717"/>
      <c r="DD402" s="717"/>
      <c r="DE402" s="717"/>
      <c r="DF402" s="717"/>
      <c r="DG402" s="717"/>
      <c r="DH402" s="717"/>
      <c r="DI402" s="717"/>
      <c r="DJ402" s="717"/>
      <c r="DK402" s="717"/>
      <c r="DL402" s="717"/>
      <c r="DM402" s="717"/>
      <c r="DO402" s="731"/>
      <c r="DP402" s="731"/>
    </row>
    <row r="403" spans="54:120">
      <c r="BB403" s="717"/>
      <c r="BC403" s="995"/>
      <c r="BD403" s="717"/>
      <c r="BE403" s="717"/>
      <c r="BF403" s="717"/>
      <c r="BG403" s="717"/>
      <c r="BH403" s="717"/>
      <c r="BI403" s="717"/>
      <c r="BJ403" s="717"/>
      <c r="BK403" s="717"/>
      <c r="BL403" s="717"/>
      <c r="BM403" s="717"/>
      <c r="BN403" s="717"/>
      <c r="BO403" s="717"/>
      <c r="BP403" s="717"/>
      <c r="BQ403" s="717"/>
      <c r="BR403" s="717"/>
      <c r="BS403" s="717"/>
      <c r="BT403" s="717"/>
      <c r="BU403" s="717"/>
      <c r="BV403" s="717"/>
      <c r="BW403" s="717"/>
      <c r="BX403" s="717"/>
      <c r="BY403" s="717"/>
      <c r="BZ403" s="717"/>
      <c r="CA403" s="717"/>
      <c r="CB403" s="717"/>
      <c r="CC403" s="717"/>
      <c r="CD403" s="717"/>
      <c r="CE403" s="717"/>
      <c r="CF403" s="717"/>
      <c r="CG403" s="717"/>
      <c r="CH403" s="717"/>
      <c r="CI403" s="717"/>
      <c r="CJ403" s="717"/>
      <c r="CK403" s="717"/>
      <c r="CL403" s="717"/>
      <c r="CM403" s="717"/>
      <c r="CN403" s="717"/>
      <c r="CO403" s="717"/>
      <c r="CP403" s="717"/>
      <c r="CQ403" s="717"/>
      <c r="CR403" s="717"/>
      <c r="CS403" s="717"/>
      <c r="CT403" s="717"/>
      <c r="CU403" s="717"/>
      <c r="CV403" s="717"/>
      <c r="CW403" s="717"/>
      <c r="CX403" s="717"/>
      <c r="CY403" s="717"/>
      <c r="CZ403" s="717"/>
      <c r="DA403" s="717"/>
      <c r="DB403" s="717"/>
      <c r="DC403" s="717"/>
      <c r="DD403" s="717"/>
      <c r="DE403" s="717"/>
      <c r="DF403" s="717"/>
      <c r="DG403" s="717"/>
      <c r="DH403" s="717"/>
      <c r="DI403" s="717"/>
      <c r="DJ403" s="717"/>
      <c r="DK403" s="717"/>
      <c r="DL403" s="717"/>
      <c r="DM403" s="717"/>
      <c r="DO403" s="731"/>
      <c r="DP403" s="731"/>
    </row>
    <row r="404" spans="54:120">
      <c r="BB404" s="717"/>
      <c r="BC404" s="995"/>
      <c r="BD404" s="717"/>
      <c r="BE404" s="717"/>
      <c r="BF404" s="717"/>
      <c r="BG404" s="717"/>
      <c r="BH404" s="717"/>
      <c r="BI404" s="717"/>
      <c r="BJ404" s="717"/>
      <c r="BK404" s="717"/>
      <c r="BL404" s="717"/>
      <c r="BM404" s="717"/>
      <c r="BN404" s="717"/>
      <c r="BO404" s="717"/>
      <c r="BP404" s="717"/>
      <c r="BQ404" s="717"/>
      <c r="BR404" s="717"/>
      <c r="BS404" s="717"/>
      <c r="BT404" s="717"/>
      <c r="BU404" s="717"/>
      <c r="BV404" s="717"/>
      <c r="BW404" s="717"/>
      <c r="BX404" s="717"/>
      <c r="BY404" s="717"/>
      <c r="BZ404" s="717"/>
      <c r="CA404" s="717"/>
      <c r="CB404" s="717"/>
      <c r="CC404" s="717"/>
      <c r="CD404" s="717"/>
      <c r="CE404" s="717"/>
      <c r="CF404" s="717"/>
      <c r="CG404" s="717"/>
      <c r="CH404" s="717"/>
      <c r="CI404" s="717"/>
      <c r="CJ404" s="717"/>
      <c r="CK404" s="717"/>
      <c r="CL404" s="717"/>
      <c r="CM404" s="717"/>
      <c r="CN404" s="717"/>
      <c r="CO404" s="717"/>
      <c r="CP404" s="717"/>
      <c r="CQ404" s="717"/>
      <c r="CR404" s="717"/>
      <c r="CS404" s="717"/>
      <c r="CT404" s="717"/>
      <c r="CU404" s="717"/>
      <c r="CV404" s="717"/>
      <c r="CW404" s="717"/>
      <c r="CX404" s="717"/>
      <c r="CY404" s="717"/>
      <c r="CZ404" s="717"/>
      <c r="DA404" s="717"/>
      <c r="DB404" s="717"/>
      <c r="DC404" s="717"/>
      <c r="DD404" s="717"/>
      <c r="DE404" s="717"/>
      <c r="DF404" s="717"/>
      <c r="DG404" s="717"/>
      <c r="DH404" s="717"/>
      <c r="DI404" s="717"/>
      <c r="DJ404" s="717"/>
      <c r="DK404" s="717"/>
      <c r="DL404" s="717"/>
      <c r="DM404" s="717"/>
      <c r="DO404" s="731"/>
      <c r="DP404" s="731"/>
    </row>
    <row r="405" spans="54:120">
      <c r="BB405" s="717"/>
      <c r="BC405" s="995"/>
      <c r="BD405" s="717"/>
      <c r="BE405" s="717"/>
      <c r="BF405" s="717"/>
      <c r="BG405" s="717"/>
      <c r="BH405" s="717"/>
      <c r="BI405" s="717"/>
      <c r="BJ405" s="717"/>
      <c r="BK405" s="717"/>
      <c r="BL405" s="717"/>
      <c r="BM405" s="717"/>
      <c r="BN405" s="717"/>
      <c r="BO405" s="717"/>
      <c r="BP405" s="717"/>
      <c r="BQ405" s="717"/>
      <c r="BR405" s="717"/>
      <c r="BS405" s="717"/>
      <c r="BT405" s="717"/>
      <c r="BU405" s="717"/>
      <c r="BV405" s="717"/>
      <c r="BW405" s="717"/>
      <c r="BX405" s="717"/>
      <c r="BY405" s="717"/>
      <c r="BZ405" s="717"/>
      <c r="CA405" s="717"/>
      <c r="CB405" s="717"/>
      <c r="CC405" s="717"/>
      <c r="CD405" s="717"/>
      <c r="CE405" s="717"/>
      <c r="CF405" s="717"/>
      <c r="CG405" s="717"/>
      <c r="CH405" s="717"/>
      <c r="CI405" s="717"/>
      <c r="CJ405" s="717"/>
      <c r="CK405" s="717"/>
      <c r="CL405" s="717"/>
      <c r="CM405" s="717"/>
      <c r="CN405" s="717"/>
      <c r="CO405" s="717"/>
      <c r="CP405" s="717"/>
      <c r="CQ405" s="717"/>
      <c r="CR405" s="717"/>
      <c r="CS405" s="717"/>
      <c r="CT405" s="717"/>
      <c r="CU405" s="717"/>
      <c r="CV405" s="717"/>
      <c r="CW405" s="717"/>
      <c r="CX405" s="717"/>
      <c r="CY405" s="717"/>
      <c r="CZ405" s="717"/>
      <c r="DA405" s="717"/>
      <c r="DB405" s="717"/>
      <c r="DC405" s="717"/>
      <c r="DD405" s="717"/>
      <c r="DE405" s="717"/>
      <c r="DF405" s="717"/>
      <c r="DG405" s="717"/>
      <c r="DH405" s="717"/>
      <c r="DI405" s="717"/>
      <c r="DJ405" s="717"/>
      <c r="DK405" s="717"/>
      <c r="DL405" s="717"/>
      <c r="DM405" s="717"/>
      <c r="DO405" s="731"/>
      <c r="DP405" s="731"/>
    </row>
    <row r="406" spans="54:120">
      <c r="BB406" s="717"/>
      <c r="BC406" s="995"/>
      <c r="BD406" s="717"/>
      <c r="BE406" s="717"/>
      <c r="BF406" s="717"/>
      <c r="BG406" s="717"/>
      <c r="BH406" s="717"/>
      <c r="BI406" s="717"/>
      <c r="BJ406" s="717"/>
      <c r="BK406" s="717"/>
      <c r="BL406" s="717"/>
      <c r="BM406" s="717"/>
      <c r="BN406" s="717"/>
      <c r="BO406" s="717"/>
      <c r="BP406" s="717"/>
      <c r="BQ406" s="717"/>
      <c r="BR406" s="717"/>
      <c r="BS406" s="717"/>
      <c r="BT406" s="717"/>
      <c r="BU406" s="717"/>
      <c r="BV406" s="717"/>
      <c r="BW406" s="717"/>
      <c r="BX406" s="717"/>
      <c r="BY406" s="717"/>
      <c r="BZ406" s="717"/>
      <c r="CA406" s="717"/>
      <c r="CB406" s="717"/>
      <c r="CC406" s="717"/>
      <c r="CD406" s="717"/>
      <c r="CE406" s="717"/>
      <c r="CF406" s="717"/>
      <c r="CG406" s="717"/>
      <c r="CH406" s="717"/>
      <c r="CI406" s="717"/>
      <c r="CJ406" s="717"/>
      <c r="CK406" s="717"/>
      <c r="CL406" s="717"/>
      <c r="CM406" s="717"/>
      <c r="CN406" s="717"/>
      <c r="CO406" s="717"/>
      <c r="CP406" s="717"/>
      <c r="CQ406" s="717"/>
      <c r="CR406" s="717"/>
      <c r="CS406" s="717"/>
      <c r="CT406" s="717"/>
      <c r="CU406" s="717"/>
      <c r="CV406" s="717"/>
      <c r="CW406" s="717"/>
      <c r="CX406" s="717"/>
      <c r="CY406" s="717"/>
      <c r="CZ406" s="717"/>
      <c r="DA406" s="717"/>
      <c r="DB406" s="717"/>
      <c r="DC406" s="717"/>
      <c r="DD406" s="717"/>
      <c r="DE406" s="717"/>
      <c r="DF406" s="717"/>
      <c r="DG406" s="717"/>
      <c r="DH406" s="717"/>
      <c r="DI406" s="717"/>
      <c r="DJ406" s="717"/>
      <c r="DK406" s="717"/>
      <c r="DL406" s="717"/>
      <c r="DM406" s="717"/>
      <c r="DO406" s="731"/>
      <c r="DP406" s="731"/>
    </row>
    <row r="407" spans="54:120">
      <c r="BB407" s="717"/>
      <c r="BC407" s="995"/>
      <c r="BD407" s="717"/>
      <c r="BE407" s="717"/>
      <c r="BF407" s="717"/>
      <c r="BG407" s="717"/>
      <c r="BH407" s="717"/>
      <c r="BI407" s="717"/>
      <c r="BJ407" s="717"/>
      <c r="BK407" s="717"/>
      <c r="BL407" s="717"/>
      <c r="BM407" s="717"/>
      <c r="BN407" s="717"/>
      <c r="BO407" s="717"/>
      <c r="BP407" s="717"/>
      <c r="BQ407" s="717"/>
      <c r="BR407" s="717"/>
      <c r="BS407" s="717"/>
      <c r="BT407" s="717"/>
      <c r="BU407" s="717"/>
      <c r="BV407" s="717"/>
      <c r="BW407" s="717"/>
      <c r="BX407" s="717"/>
      <c r="BY407" s="717"/>
      <c r="BZ407" s="717"/>
      <c r="CA407" s="717"/>
      <c r="CB407" s="717"/>
      <c r="CC407" s="717"/>
      <c r="CD407" s="717"/>
      <c r="CE407" s="717"/>
      <c r="CF407" s="717"/>
      <c r="CG407" s="717"/>
      <c r="CH407" s="717"/>
      <c r="CI407" s="717"/>
      <c r="CJ407" s="717"/>
      <c r="CK407" s="717"/>
      <c r="CL407" s="717"/>
      <c r="CM407" s="717"/>
      <c r="CN407" s="717"/>
      <c r="CO407" s="717"/>
      <c r="CP407" s="717"/>
      <c r="CQ407" s="717"/>
      <c r="CR407" s="717"/>
      <c r="CS407" s="717"/>
      <c r="CT407" s="717"/>
      <c r="CU407" s="717"/>
      <c r="CV407" s="717"/>
      <c r="CW407" s="717"/>
      <c r="CX407" s="717"/>
      <c r="CY407" s="717"/>
      <c r="CZ407" s="717"/>
      <c r="DA407" s="717"/>
      <c r="DB407" s="717"/>
      <c r="DC407" s="717"/>
      <c r="DD407" s="717"/>
      <c r="DE407" s="717"/>
      <c r="DF407" s="717"/>
      <c r="DG407" s="717"/>
      <c r="DH407" s="717"/>
      <c r="DI407" s="717"/>
      <c r="DJ407" s="717"/>
      <c r="DK407" s="717"/>
      <c r="DL407" s="717"/>
      <c r="DM407" s="717"/>
      <c r="DO407" s="731"/>
      <c r="DP407" s="731"/>
    </row>
    <row r="408" spans="54:120">
      <c r="BB408" s="717"/>
      <c r="BC408" s="995"/>
      <c r="BD408" s="717"/>
      <c r="BE408" s="717"/>
      <c r="BF408" s="717"/>
      <c r="BG408" s="717"/>
      <c r="BH408" s="717"/>
      <c r="BI408" s="717"/>
      <c r="BJ408" s="717"/>
      <c r="BK408" s="717"/>
      <c r="BL408" s="717"/>
      <c r="BM408" s="717"/>
      <c r="BN408" s="717"/>
      <c r="BO408" s="717"/>
      <c r="BP408" s="717"/>
      <c r="BQ408" s="717"/>
      <c r="BR408" s="717"/>
      <c r="BS408" s="717"/>
      <c r="BT408" s="717"/>
      <c r="BU408" s="717"/>
      <c r="BV408" s="717"/>
      <c r="BW408" s="717"/>
      <c r="BX408" s="717"/>
      <c r="BY408" s="717"/>
      <c r="BZ408" s="717"/>
      <c r="CA408" s="717"/>
      <c r="CB408" s="717"/>
      <c r="CC408" s="717"/>
      <c r="CD408" s="717"/>
      <c r="CE408" s="717"/>
      <c r="CF408" s="717"/>
      <c r="CG408" s="717"/>
      <c r="CH408" s="717"/>
      <c r="CI408" s="717"/>
      <c r="CJ408" s="717"/>
      <c r="CK408" s="717"/>
      <c r="CL408" s="717"/>
      <c r="CM408" s="717"/>
      <c r="CN408" s="717"/>
      <c r="CO408" s="717"/>
      <c r="CP408" s="717"/>
      <c r="CQ408" s="717"/>
      <c r="CR408" s="717"/>
      <c r="CS408" s="717"/>
      <c r="CT408" s="717"/>
      <c r="CU408" s="717"/>
      <c r="CV408" s="717"/>
      <c r="CW408" s="717"/>
      <c r="CX408" s="717"/>
      <c r="CY408" s="717"/>
      <c r="CZ408" s="717"/>
      <c r="DA408" s="717"/>
      <c r="DB408" s="717"/>
      <c r="DC408" s="717"/>
      <c r="DD408" s="717"/>
      <c r="DE408" s="717"/>
      <c r="DF408" s="717"/>
      <c r="DG408" s="717"/>
      <c r="DH408" s="717"/>
      <c r="DI408" s="717"/>
      <c r="DJ408" s="717"/>
      <c r="DK408" s="717"/>
      <c r="DL408" s="717"/>
      <c r="DM408" s="717"/>
      <c r="DO408" s="731"/>
      <c r="DP408" s="731"/>
    </row>
    <row r="409" spans="54:120">
      <c r="BB409" s="717"/>
      <c r="BC409" s="995"/>
      <c r="BD409" s="717"/>
      <c r="BE409" s="717"/>
      <c r="BF409" s="717"/>
      <c r="BG409" s="717"/>
      <c r="BH409" s="717"/>
      <c r="BI409" s="717"/>
      <c r="BJ409" s="717"/>
      <c r="BK409" s="717"/>
      <c r="BL409" s="717"/>
      <c r="BM409" s="717"/>
      <c r="BN409" s="717"/>
      <c r="BO409" s="717"/>
      <c r="BP409" s="717"/>
      <c r="BQ409" s="717"/>
      <c r="BR409" s="717"/>
      <c r="BS409" s="717"/>
      <c r="BT409" s="717"/>
      <c r="BU409" s="717"/>
      <c r="BV409" s="717"/>
      <c r="BW409" s="717"/>
      <c r="BX409" s="717"/>
      <c r="BY409" s="717"/>
      <c r="BZ409" s="717"/>
      <c r="CA409" s="717"/>
      <c r="CB409" s="717"/>
      <c r="CC409" s="717"/>
      <c r="CD409" s="717"/>
      <c r="CE409" s="717"/>
      <c r="CF409" s="717"/>
      <c r="CG409" s="717"/>
      <c r="CH409" s="717"/>
      <c r="CI409" s="717"/>
      <c r="CJ409" s="717"/>
      <c r="CK409" s="717"/>
      <c r="CL409" s="717"/>
      <c r="CM409" s="717"/>
      <c r="CN409" s="717"/>
      <c r="CO409" s="717"/>
      <c r="CP409" s="717"/>
      <c r="CQ409" s="717"/>
      <c r="CR409" s="717"/>
      <c r="CS409" s="717"/>
      <c r="CT409" s="717"/>
      <c r="CU409" s="717"/>
      <c r="CV409" s="717"/>
      <c r="CW409" s="717"/>
      <c r="CX409" s="717"/>
      <c r="CY409" s="717"/>
      <c r="CZ409" s="717"/>
      <c r="DA409" s="717"/>
      <c r="DB409" s="717"/>
      <c r="DC409" s="717"/>
      <c r="DD409" s="717"/>
      <c r="DE409" s="717"/>
      <c r="DF409" s="717"/>
      <c r="DG409" s="717"/>
      <c r="DH409" s="717"/>
      <c r="DI409" s="717"/>
      <c r="DJ409" s="717"/>
      <c r="DK409" s="717"/>
      <c r="DL409" s="717"/>
      <c r="DM409" s="717"/>
      <c r="DO409" s="731"/>
      <c r="DP409" s="731"/>
    </row>
    <row r="410" spans="54:120">
      <c r="BB410" s="717"/>
      <c r="BC410" s="995"/>
      <c r="BD410" s="717"/>
      <c r="BE410" s="717"/>
      <c r="BF410" s="717"/>
      <c r="BG410" s="717"/>
      <c r="BH410" s="717"/>
      <c r="BI410" s="717"/>
      <c r="BJ410" s="717"/>
      <c r="BK410" s="717"/>
      <c r="BL410" s="717"/>
      <c r="BM410" s="717"/>
      <c r="BN410" s="717"/>
      <c r="BO410" s="717"/>
      <c r="BP410" s="717"/>
      <c r="BQ410" s="717"/>
      <c r="BR410" s="717"/>
      <c r="BS410" s="717"/>
      <c r="BT410" s="717"/>
      <c r="BU410" s="717"/>
      <c r="BV410" s="717"/>
      <c r="BW410" s="717"/>
      <c r="BX410" s="717"/>
      <c r="BY410" s="717"/>
      <c r="BZ410" s="717"/>
      <c r="CA410" s="717"/>
      <c r="CB410" s="717"/>
      <c r="CC410" s="717"/>
      <c r="CD410" s="717"/>
      <c r="CE410" s="717"/>
      <c r="CF410" s="717"/>
      <c r="CG410" s="717"/>
      <c r="CH410" s="717"/>
      <c r="CI410" s="717"/>
      <c r="CJ410" s="717"/>
      <c r="CK410" s="717"/>
      <c r="CL410" s="717"/>
      <c r="CM410" s="717"/>
      <c r="CN410" s="717"/>
      <c r="CO410" s="717"/>
      <c r="CP410" s="717"/>
      <c r="CQ410" s="717"/>
      <c r="CR410" s="717"/>
      <c r="CS410" s="717"/>
      <c r="CT410" s="717"/>
      <c r="CU410" s="717"/>
      <c r="CV410" s="717"/>
      <c r="CW410" s="717"/>
      <c r="CX410" s="717"/>
      <c r="CY410" s="717"/>
      <c r="CZ410" s="717"/>
      <c r="DA410" s="717"/>
      <c r="DB410" s="717"/>
      <c r="DC410" s="717"/>
      <c r="DD410" s="717"/>
      <c r="DE410" s="717"/>
      <c r="DF410" s="717"/>
      <c r="DG410" s="717"/>
      <c r="DH410" s="717"/>
      <c r="DI410" s="717"/>
      <c r="DJ410" s="717"/>
      <c r="DK410" s="717"/>
      <c r="DL410" s="717"/>
      <c r="DM410" s="717"/>
      <c r="DO410" s="731"/>
      <c r="DP410" s="731"/>
    </row>
    <row r="411" spans="54:120">
      <c r="BB411" s="717"/>
      <c r="BC411" s="995"/>
      <c r="BD411" s="717"/>
      <c r="BE411" s="717"/>
      <c r="BF411" s="717"/>
      <c r="BG411" s="717"/>
      <c r="BH411" s="717"/>
      <c r="BI411" s="717"/>
      <c r="BJ411" s="717"/>
      <c r="BK411" s="717"/>
      <c r="BL411" s="717"/>
      <c r="BM411" s="717"/>
      <c r="BN411" s="717"/>
      <c r="BO411" s="717"/>
      <c r="BP411" s="717"/>
      <c r="BQ411" s="717"/>
      <c r="BR411" s="717"/>
      <c r="BS411" s="717"/>
      <c r="BT411" s="717"/>
      <c r="BU411" s="717"/>
      <c r="BV411" s="717"/>
      <c r="BW411" s="717"/>
      <c r="BX411" s="717"/>
      <c r="BY411" s="717"/>
      <c r="BZ411" s="717"/>
      <c r="CA411" s="717"/>
      <c r="CB411" s="717"/>
      <c r="CC411" s="717"/>
      <c r="CD411" s="717"/>
      <c r="CE411" s="717"/>
      <c r="CF411" s="717"/>
      <c r="CG411" s="717"/>
      <c r="CH411" s="717"/>
      <c r="CI411" s="717"/>
      <c r="CJ411" s="717"/>
      <c r="CK411" s="717"/>
      <c r="CL411" s="717"/>
      <c r="CM411" s="717"/>
      <c r="CN411" s="717"/>
      <c r="CO411" s="717"/>
      <c r="CP411" s="717"/>
      <c r="CQ411" s="717"/>
      <c r="CR411" s="717"/>
      <c r="CS411" s="717"/>
      <c r="CT411" s="717"/>
      <c r="CU411" s="717"/>
      <c r="CV411" s="717"/>
      <c r="CW411" s="717"/>
      <c r="CX411" s="717"/>
      <c r="CY411" s="717"/>
      <c r="CZ411" s="717"/>
      <c r="DA411" s="717"/>
      <c r="DB411" s="717"/>
      <c r="DC411" s="717"/>
      <c r="DD411" s="717"/>
      <c r="DE411" s="717"/>
      <c r="DF411" s="717"/>
      <c r="DG411" s="717"/>
      <c r="DH411" s="717"/>
      <c r="DI411" s="717"/>
      <c r="DJ411" s="717"/>
      <c r="DK411" s="717"/>
      <c r="DL411" s="717"/>
      <c r="DM411" s="717"/>
      <c r="DO411" s="731"/>
      <c r="DP411" s="731"/>
    </row>
    <row r="412" spans="54:120">
      <c r="BB412" s="717"/>
      <c r="BC412" s="995"/>
      <c r="BD412" s="717"/>
      <c r="BE412" s="717"/>
      <c r="BF412" s="717"/>
      <c r="BG412" s="717"/>
      <c r="BH412" s="717"/>
      <c r="BI412" s="717"/>
      <c r="BJ412" s="717"/>
      <c r="BK412" s="717"/>
      <c r="BL412" s="717"/>
      <c r="BM412" s="717"/>
      <c r="BN412" s="717"/>
      <c r="BO412" s="717"/>
      <c r="BP412" s="717"/>
      <c r="BQ412" s="717"/>
      <c r="BR412" s="717"/>
      <c r="BS412" s="717"/>
      <c r="BT412" s="717"/>
      <c r="BU412" s="717"/>
      <c r="BV412" s="717"/>
      <c r="BW412" s="717"/>
      <c r="BX412" s="717"/>
      <c r="BY412" s="717"/>
      <c r="BZ412" s="717"/>
      <c r="CA412" s="717"/>
      <c r="CB412" s="717"/>
      <c r="CC412" s="717"/>
      <c r="CD412" s="717"/>
      <c r="CE412" s="717"/>
      <c r="CF412" s="717"/>
      <c r="CG412" s="717"/>
      <c r="CH412" s="717"/>
      <c r="CI412" s="717"/>
      <c r="CJ412" s="717"/>
      <c r="CK412" s="717"/>
      <c r="CL412" s="717"/>
      <c r="CM412" s="717"/>
      <c r="CN412" s="717"/>
      <c r="CO412" s="717"/>
      <c r="CP412" s="717"/>
      <c r="CQ412" s="717"/>
      <c r="CR412" s="717"/>
      <c r="CS412" s="717"/>
      <c r="CT412" s="717"/>
      <c r="CU412" s="717"/>
      <c r="CV412" s="717"/>
      <c r="CW412" s="717"/>
      <c r="CX412" s="717"/>
      <c r="CY412" s="717"/>
      <c r="CZ412" s="717"/>
      <c r="DA412" s="717"/>
      <c r="DB412" s="717"/>
      <c r="DC412" s="717"/>
      <c r="DD412" s="717"/>
      <c r="DE412" s="717"/>
      <c r="DF412" s="717"/>
      <c r="DG412" s="717"/>
      <c r="DH412" s="717"/>
      <c r="DI412" s="717"/>
      <c r="DJ412" s="717"/>
      <c r="DK412" s="717"/>
      <c r="DL412" s="717"/>
      <c r="DM412" s="717"/>
      <c r="DO412" s="731"/>
      <c r="DP412" s="731"/>
    </row>
    <row r="413" spans="54:120">
      <c r="BB413" s="717"/>
      <c r="BC413" s="995"/>
      <c r="BD413" s="717"/>
      <c r="BE413" s="717"/>
      <c r="BF413" s="717"/>
      <c r="BG413" s="717"/>
      <c r="BH413" s="717"/>
      <c r="BI413" s="717"/>
      <c r="BJ413" s="717"/>
      <c r="BK413" s="717"/>
      <c r="BL413" s="717"/>
      <c r="BM413" s="717"/>
      <c r="BN413" s="717"/>
      <c r="BO413" s="717"/>
      <c r="BP413" s="717"/>
      <c r="BQ413" s="717"/>
      <c r="BR413" s="717"/>
      <c r="BS413" s="717"/>
      <c r="BT413" s="717"/>
      <c r="BU413" s="717"/>
      <c r="BV413" s="717"/>
      <c r="BW413" s="717"/>
      <c r="BX413" s="717"/>
      <c r="BY413" s="717"/>
      <c r="BZ413" s="717"/>
      <c r="CA413" s="717"/>
      <c r="CB413" s="717"/>
      <c r="CC413" s="717"/>
      <c r="CD413" s="717"/>
      <c r="CE413" s="717"/>
      <c r="CF413" s="717"/>
      <c r="CG413" s="717"/>
      <c r="CH413" s="717"/>
      <c r="CI413" s="717"/>
      <c r="CJ413" s="717"/>
      <c r="CK413" s="717"/>
      <c r="CL413" s="717"/>
      <c r="CM413" s="717"/>
      <c r="CN413" s="717"/>
      <c r="CO413" s="717"/>
      <c r="CP413" s="717"/>
      <c r="CQ413" s="717"/>
      <c r="CR413" s="717"/>
      <c r="CS413" s="717"/>
      <c r="CT413" s="717"/>
      <c r="CU413" s="717"/>
      <c r="CV413" s="717"/>
      <c r="CW413" s="717"/>
      <c r="CX413" s="717"/>
      <c r="CY413" s="717"/>
      <c r="CZ413" s="717"/>
      <c r="DA413" s="717"/>
      <c r="DB413" s="717"/>
      <c r="DC413" s="717"/>
      <c r="DD413" s="717"/>
      <c r="DE413" s="717"/>
      <c r="DF413" s="717"/>
      <c r="DG413" s="717"/>
      <c r="DH413" s="717"/>
      <c r="DI413" s="717"/>
      <c r="DJ413" s="717"/>
      <c r="DK413" s="717"/>
      <c r="DL413" s="717"/>
      <c r="DM413" s="717"/>
      <c r="DO413" s="731"/>
      <c r="DP413" s="731"/>
    </row>
    <row r="414" spans="54:120">
      <c r="BB414" s="717"/>
      <c r="BC414" s="995"/>
      <c r="BD414" s="717"/>
      <c r="BE414" s="717"/>
      <c r="BF414" s="717"/>
      <c r="BG414" s="717"/>
      <c r="BH414" s="717"/>
      <c r="BI414" s="717"/>
      <c r="BJ414" s="717"/>
      <c r="BK414" s="717"/>
      <c r="BL414" s="717"/>
      <c r="BM414" s="717"/>
      <c r="BN414" s="717"/>
      <c r="BO414" s="717"/>
      <c r="BP414" s="717"/>
      <c r="BQ414" s="717"/>
      <c r="BR414" s="717"/>
      <c r="BS414" s="717"/>
      <c r="BT414" s="717"/>
      <c r="BU414" s="717"/>
      <c r="BV414" s="717"/>
      <c r="BW414" s="717"/>
      <c r="BX414" s="717"/>
      <c r="BY414" s="717"/>
      <c r="BZ414" s="717"/>
      <c r="CA414" s="717"/>
      <c r="CB414" s="717"/>
      <c r="CC414" s="717"/>
      <c r="CD414" s="717"/>
      <c r="CE414" s="717"/>
      <c r="CF414" s="717"/>
      <c r="CG414" s="717"/>
      <c r="CH414" s="717"/>
      <c r="CI414" s="717"/>
      <c r="CJ414" s="717"/>
      <c r="CK414" s="717"/>
      <c r="CL414" s="717"/>
      <c r="CM414" s="717"/>
      <c r="CN414" s="717"/>
      <c r="CO414" s="717"/>
      <c r="CP414" s="717"/>
      <c r="CQ414" s="717"/>
      <c r="CR414" s="717"/>
      <c r="CS414" s="717"/>
      <c r="CT414" s="717"/>
      <c r="CU414" s="717"/>
      <c r="CV414" s="717"/>
      <c r="CW414" s="717"/>
      <c r="CX414" s="717"/>
      <c r="CY414" s="717"/>
      <c r="CZ414" s="717"/>
      <c r="DA414" s="717"/>
      <c r="DB414" s="717"/>
      <c r="DC414" s="717"/>
      <c r="DD414" s="717"/>
      <c r="DE414" s="717"/>
      <c r="DF414" s="717"/>
      <c r="DG414" s="717"/>
      <c r="DH414" s="717"/>
      <c r="DI414" s="717"/>
      <c r="DJ414" s="717"/>
      <c r="DK414" s="717"/>
      <c r="DL414" s="717"/>
      <c r="DM414" s="717"/>
      <c r="DO414" s="731"/>
      <c r="DP414" s="731"/>
    </row>
    <row r="415" spans="54:120">
      <c r="BB415" s="717"/>
      <c r="BC415" s="995"/>
      <c r="BD415" s="717"/>
      <c r="BE415" s="717"/>
      <c r="BF415" s="717"/>
      <c r="BG415" s="717"/>
      <c r="BH415" s="717"/>
      <c r="BI415" s="717"/>
      <c r="BJ415" s="717"/>
      <c r="BK415" s="717"/>
      <c r="BL415" s="717"/>
      <c r="BM415" s="717"/>
      <c r="BN415" s="717"/>
      <c r="BO415" s="717"/>
      <c r="BP415" s="717"/>
      <c r="BQ415" s="717"/>
      <c r="BR415" s="717"/>
      <c r="BS415" s="717"/>
      <c r="BT415" s="717"/>
      <c r="BU415" s="717"/>
      <c r="BV415" s="717"/>
      <c r="BW415" s="717"/>
      <c r="BX415" s="717"/>
      <c r="BY415" s="717"/>
      <c r="BZ415" s="717"/>
      <c r="CA415" s="717"/>
      <c r="CB415" s="717"/>
      <c r="CC415" s="717"/>
      <c r="CD415" s="717"/>
      <c r="CE415" s="717"/>
      <c r="CF415" s="717"/>
      <c r="CG415" s="717"/>
      <c r="CH415" s="717"/>
      <c r="CI415" s="717"/>
      <c r="CJ415" s="717"/>
      <c r="CK415" s="717"/>
      <c r="CL415" s="717"/>
      <c r="CM415" s="717"/>
      <c r="CN415" s="717"/>
      <c r="CO415" s="717"/>
      <c r="CP415" s="717"/>
      <c r="CQ415" s="717"/>
      <c r="CR415" s="717"/>
      <c r="CS415" s="717"/>
      <c r="CT415" s="717"/>
      <c r="CU415" s="717"/>
      <c r="CV415" s="717"/>
      <c r="CW415" s="717"/>
      <c r="CX415" s="717"/>
      <c r="CY415" s="717"/>
      <c r="CZ415" s="717"/>
      <c r="DA415" s="717"/>
      <c r="DB415" s="717"/>
      <c r="DC415" s="717"/>
      <c r="DD415" s="717"/>
      <c r="DE415" s="717"/>
      <c r="DF415" s="717"/>
      <c r="DG415" s="717"/>
      <c r="DH415" s="717"/>
      <c r="DI415" s="717"/>
      <c r="DJ415" s="717"/>
      <c r="DK415" s="717"/>
      <c r="DL415" s="717"/>
      <c r="DM415" s="717"/>
      <c r="DO415" s="731"/>
      <c r="DP415" s="731"/>
    </row>
    <row r="416" spans="54:120">
      <c r="BB416" s="717"/>
      <c r="BC416" s="995"/>
      <c r="BD416" s="717"/>
      <c r="BE416" s="717"/>
      <c r="BF416" s="717"/>
      <c r="BG416" s="717"/>
      <c r="BH416" s="717"/>
      <c r="BI416" s="717"/>
      <c r="BJ416" s="717"/>
      <c r="BK416" s="717"/>
      <c r="BL416" s="717"/>
      <c r="BM416" s="717"/>
      <c r="BN416" s="717"/>
      <c r="BO416" s="717"/>
      <c r="BP416" s="717"/>
      <c r="BQ416" s="717"/>
      <c r="BR416" s="717"/>
      <c r="BS416" s="717"/>
      <c r="BT416" s="717"/>
      <c r="BU416" s="717"/>
      <c r="BV416" s="717"/>
      <c r="BW416" s="717"/>
      <c r="BX416" s="717"/>
      <c r="BY416" s="717"/>
      <c r="BZ416" s="717"/>
      <c r="CA416" s="717"/>
      <c r="CB416" s="717"/>
      <c r="CC416" s="717"/>
      <c r="CD416" s="717"/>
      <c r="CE416" s="717"/>
      <c r="CF416" s="717"/>
      <c r="CG416" s="717"/>
      <c r="CH416" s="717"/>
      <c r="CI416" s="717"/>
      <c r="CJ416" s="717"/>
      <c r="CK416" s="717"/>
      <c r="CL416" s="717"/>
      <c r="CM416" s="717"/>
      <c r="CN416" s="717"/>
      <c r="CO416" s="717"/>
      <c r="CP416" s="717"/>
      <c r="CQ416" s="717"/>
      <c r="CR416" s="717"/>
      <c r="CS416" s="717"/>
      <c r="CT416" s="717"/>
      <c r="CU416" s="717"/>
      <c r="CV416" s="717"/>
      <c r="CW416" s="717"/>
      <c r="CX416" s="717"/>
      <c r="CY416" s="717"/>
      <c r="CZ416" s="717"/>
      <c r="DA416" s="717"/>
      <c r="DB416" s="717"/>
      <c r="DC416" s="717"/>
      <c r="DD416" s="717"/>
      <c r="DE416" s="717"/>
      <c r="DF416" s="717"/>
      <c r="DG416" s="717"/>
      <c r="DH416" s="717"/>
      <c r="DI416" s="717"/>
      <c r="DJ416" s="717"/>
      <c r="DK416" s="717"/>
      <c r="DL416" s="717"/>
      <c r="DM416" s="717"/>
      <c r="DO416" s="731"/>
      <c r="DP416" s="731"/>
    </row>
    <row r="417" spans="54:120">
      <c r="BB417" s="717"/>
      <c r="BC417" s="995"/>
      <c r="BD417" s="717"/>
      <c r="BE417" s="717"/>
      <c r="BF417" s="717"/>
      <c r="BG417" s="717"/>
      <c r="BH417" s="717"/>
      <c r="BI417" s="717"/>
      <c r="BJ417" s="717"/>
      <c r="BK417" s="717"/>
      <c r="BL417" s="717"/>
      <c r="BM417" s="717"/>
      <c r="BN417" s="717"/>
      <c r="BO417" s="717"/>
      <c r="BP417" s="717"/>
      <c r="BQ417" s="717"/>
      <c r="BR417" s="717"/>
      <c r="BS417" s="717"/>
      <c r="BT417" s="717"/>
      <c r="BU417" s="717"/>
      <c r="BV417" s="717"/>
      <c r="BW417" s="717"/>
      <c r="BX417" s="717"/>
      <c r="BY417" s="717"/>
      <c r="BZ417" s="717"/>
      <c r="CA417" s="717"/>
      <c r="CB417" s="717"/>
      <c r="CC417" s="717"/>
      <c r="CD417" s="717"/>
      <c r="CE417" s="717"/>
      <c r="CF417" s="717"/>
      <c r="CG417" s="717"/>
      <c r="CH417" s="717"/>
      <c r="CI417" s="717"/>
      <c r="CJ417" s="717"/>
      <c r="CK417" s="717"/>
      <c r="CL417" s="717"/>
      <c r="CM417" s="717"/>
      <c r="CN417" s="717"/>
      <c r="CO417" s="717"/>
      <c r="CP417" s="717"/>
      <c r="CQ417" s="717"/>
      <c r="CR417" s="717"/>
      <c r="CS417" s="717"/>
      <c r="CT417" s="717"/>
      <c r="CU417" s="717"/>
      <c r="CV417" s="717"/>
      <c r="CW417" s="717"/>
      <c r="CX417" s="717"/>
      <c r="CY417" s="717"/>
      <c r="CZ417" s="717"/>
      <c r="DA417" s="717"/>
      <c r="DB417" s="717"/>
      <c r="DC417" s="717"/>
      <c r="DD417" s="717"/>
      <c r="DE417" s="717"/>
      <c r="DF417" s="717"/>
      <c r="DG417" s="717"/>
      <c r="DH417" s="717"/>
      <c r="DI417" s="717"/>
      <c r="DJ417" s="717"/>
      <c r="DK417" s="717"/>
      <c r="DL417" s="717"/>
      <c r="DM417" s="717"/>
      <c r="DO417" s="731"/>
      <c r="DP417" s="731"/>
    </row>
    <row r="418" spans="54:120">
      <c r="BB418" s="717"/>
      <c r="BC418" s="995"/>
      <c r="BD418" s="717"/>
      <c r="BE418" s="717"/>
      <c r="BF418" s="717"/>
      <c r="BG418" s="717"/>
      <c r="BH418" s="717"/>
      <c r="BI418" s="717"/>
      <c r="BJ418" s="717"/>
      <c r="BK418" s="717"/>
      <c r="BL418" s="717"/>
      <c r="BM418" s="717"/>
      <c r="BN418" s="717"/>
      <c r="BO418" s="717"/>
      <c r="BP418" s="717"/>
      <c r="BQ418" s="717"/>
      <c r="BR418" s="717"/>
      <c r="BS418" s="717"/>
      <c r="BT418" s="717"/>
      <c r="BU418" s="717"/>
      <c r="BV418" s="717"/>
      <c r="BW418" s="717"/>
      <c r="BX418" s="717"/>
      <c r="BY418" s="717"/>
      <c r="BZ418" s="717"/>
      <c r="CA418" s="717"/>
      <c r="CB418" s="717"/>
      <c r="CC418" s="717"/>
      <c r="CD418" s="717"/>
      <c r="CE418" s="717"/>
      <c r="CF418" s="717"/>
      <c r="CG418" s="717"/>
      <c r="CH418" s="717"/>
      <c r="CI418" s="717"/>
      <c r="CJ418" s="717"/>
      <c r="CK418" s="717"/>
      <c r="CL418" s="717"/>
      <c r="CM418" s="717"/>
      <c r="CN418" s="717"/>
      <c r="CO418" s="717"/>
      <c r="CP418" s="717"/>
      <c r="CQ418" s="717"/>
      <c r="CR418" s="717"/>
      <c r="CS418" s="717"/>
      <c r="CT418" s="717"/>
      <c r="CU418" s="717"/>
      <c r="CV418" s="717"/>
      <c r="CW418" s="717"/>
      <c r="CX418" s="717"/>
      <c r="CY418" s="717"/>
      <c r="CZ418" s="717"/>
      <c r="DA418" s="717"/>
      <c r="DB418" s="717"/>
      <c r="DC418" s="717"/>
      <c r="DD418" s="717"/>
      <c r="DE418" s="717"/>
      <c r="DF418" s="717"/>
      <c r="DG418" s="717"/>
      <c r="DH418" s="717"/>
      <c r="DI418" s="717"/>
      <c r="DJ418" s="717"/>
      <c r="DK418" s="717"/>
      <c r="DL418" s="717"/>
      <c r="DM418" s="717"/>
      <c r="DO418" s="731"/>
      <c r="DP418" s="731"/>
    </row>
    <row r="419" spans="54:120">
      <c r="BB419" s="717"/>
      <c r="BC419" s="995"/>
      <c r="BD419" s="717"/>
      <c r="BE419" s="717"/>
      <c r="BF419" s="717"/>
      <c r="BG419" s="717"/>
      <c r="BH419" s="717"/>
      <c r="BI419" s="717"/>
      <c r="BJ419" s="717"/>
      <c r="BK419" s="717"/>
      <c r="BL419" s="717"/>
      <c r="BM419" s="717"/>
      <c r="BN419" s="717"/>
      <c r="BO419" s="717"/>
      <c r="BP419" s="717"/>
      <c r="BQ419" s="717"/>
      <c r="BR419" s="717"/>
      <c r="BS419" s="717"/>
      <c r="BT419" s="717"/>
      <c r="BU419" s="717"/>
      <c r="BV419" s="717"/>
      <c r="BW419" s="717"/>
      <c r="BX419" s="717"/>
      <c r="BY419" s="717"/>
      <c r="BZ419" s="717"/>
      <c r="CA419" s="717"/>
      <c r="CB419" s="717"/>
      <c r="CC419" s="717"/>
      <c r="CD419" s="717"/>
      <c r="CE419" s="717"/>
      <c r="CF419" s="717"/>
      <c r="CG419" s="717"/>
      <c r="CH419" s="717"/>
      <c r="CI419" s="717"/>
      <c r="CJ419" s="717"/>
      <c r="CK419" s="717"/>
      <c r="CL419" s="717"/>
      <c r="CM419" s="717"/>
      <c r="CN419" s="717"/>
      <c r="CO419" s="717"/>
      <c r="CP419" s="717"/>
      <c r="CQ419" s="717"/>
      <c r="CR419" s="717"/>
      <c r="CS419" s="717"/>
      <c r="CT419" s="717"/>
      <c r="CU419" s="717"/>
      <c r="CV419" s="717"/>
      <c r="CW419" s="717"/>
      <c r="CX419" s="717"/>
      <c r="CY419" s="717"/>
      <c r="CZ419" s="717"/>
      <c r="DA419" s="717"/>
      <c r="DB419" s="717"/>
      <c r="DC419" s="717"/>
      <c r="DD419" s="717"/>
      <c r="DE419" s="717"/>
      <c r="DF419" s="717"/>
      <c r="DG419" s="717"/>
      <c r="DH419" s="717"/>
      <c r="DI419" s="717"/>
      <c r="DJ419" s="717"/>
      <c r="DK419" s="717"/>
      <c r="DL419" s="717"/>
      <c r="DM419" s="717"/>
      <c r="DO419" s="731"/>
      <c r="DP419" s="731"/>
    </row>
    <row r="420" spans="54:120">
      <c r="BB420" s="717"/>
      <c r="BC420" s="995"/>
      <c r="BD420" s="717"/>
      <c r="BE420" s="717"/>
      <c r="BF420" s="717"/>
      <c r="BG420" s="717"/>
      <c r="BH420" s="717"/>
      <c r="BI420" s="717"/>
      <c r="BJ420" s="717"/>
      <c r="BK420" s="717"/>
      <c r="BL420" s="717"/>
      <c r="BM420" s="717"/>
      <c r="BN420" s="717"/>
      <c r="BO420" s="717"/>
      <c r="BP420" s="717"/>
      <c r="BQ420" s="717"/>
      <c r="BR420" s="717"/>
      <c r="BS420" s="717"/>
      <c r="BT420" s="717"/>
      <c r="BU420" s="717"/>
      <c r="BV420" s="717"/>
      <c r="BW420" s="717"/>
      <c r="BX420" s="717"/>
      <c r="BY420" s="717"/>
      <c r="BZ420" s="717"/>
      <c r="CA420" s="717"/>
      <c r="CB420" s="717"/>
      <c r="CC420" s="717"/>
      <c r="CD420" s="717"/>
      <c r="CE420" s="717"/>
      <c r="CF420" s="717"/>
      <c r="CG420" s="717"/>
      <c r="CH420" s="717"/>
      <c r="CI420" s="717"/>
      <c r="CJ420" s="717"/>
      <c r="CK420" s="717"/>
      <c r="CL420" s="717"/>
      <c r="CM420" s="717"/>
      <c r="CN420" s="717"/>
      <c r="CO420" s="717"/>
      <c r="CP420" s="717"/>
      <c r="CQ420" s="717"/>
      <c r="CR420" s="717"/>
      <c r="CS420" s="717"/>
      <c r="CT420" s="717"/>
      <c r="CU420" s="717"/>
      <c r="CV420" s="717"/>
      <c r="CW420" s="717"/>
      <c r="CX420" s="717"/>
      <c r="CY420" s="717"/>
      <c r="CZ420" s="717"/>
      <c r="DA420" s="717"/>
      <c r="DB420" s="717"/>
      <c r="DC420" s="717"/>
      <c r="DD420" s="717"/>
      <c r="DE420" s="717"/>
      <c r="DF420" s="717"/>
      <c r="DG420" s="717"/>
      <c r="DH420" s="717"/>
      <c r="DI420" s="717"/>
      <c r="DJ420" s="717"/>
      <c r="DK420" s="717"/>
      <c r="DL420" s="717"/>
      <c r="DM420" s="717"/>
      <c r="DO420" s="731"/>
      <c r="DP420" s="731"/>
    </row>
    <row r="421" spans="54:120">
      <c r="BB421" s="717"/>
      <c r="BC421" s="995"/>
      <c r="BD421" s="717"/>
      <c r="BE421" s="717"/>
      <c r="BF421" s="717"/>
      <c r="BG421" s="717"/>
      <c r="BH421" s="717"/>
      <c r="BI421" s="717"/>
      <c r="BJ421" s="717"/>
      <c r="BK421" s="717"/>
      <c r="BL421" s="717"/>
      <c r="BM421" s="717"/>
      <c r="BN421" s="717"/>
      <c r="BO421" s="717"/>
      <c r="BP421" s="717"/>
      <c r="BQ421" s="717"/>
      <c r="BR421" s="717"/>
      <c r="BS421" s="717"/>
      <c r="BT421" s="717"/>
      <c r="BU421" s="717"/>
      <c r="BV421" s="717"/>
      <c r="BW421" s="717"/>
      <c r="BX421" s="717"/>
      <c r="BY421" s="717"/>
      <c r="BZ421" s="717"/>
      <c r="CA421" s="717"/>
      <c r="CB421" s="717"/>
      <c r="CC421" s="717"/>
      <c r="CD421" s="717"/>
      <c r="CE421" s="717"/>
      <c r="CF421" s="717"/>
      <c r="CG421" s="717"/>
      <c r="CH421" s="717"/>
      <c r="CI421" s="717"/>
      <c r="CJ421" s="717"/>
      <c r="CK421" s="717"/>
      <c r="CL421" s="717"/>
      <c r="CM421" s="717"/>
      <c r="CN421" s="717"/>
      <c r="CO421" s="717"/>
      <c r="CP421" s="717"/>
      <c r="CQ421" s="717"/>
      <c r="CR421" s="717"/>
      <c r="CS421" s="717"/>
      <c r="CT421" s="717"/>
      <c r="CU421" s="717"/>
      <c r="CV421" s="717"/>
      <c r="CW421" s="717"/>
      <c r="CX421" s="717"/>
      <c r="CY421" s="717"/>
      <c r="CZ421" s="717"/>
      <c r="DA421" s="717"/>
      <c r="DB421" s="717"/>
      <c r="DC421" s="717"/>
      <c r="DD421" s="717"/>
      <c r="DE421" s="717"/>
      <c r="DF421" s="717"/>
      <c r="DG421" s="717"/>
      <c r="DH421" s="717"/>
      <c r="DI421" s="717"/>
      <c r="DJ421" s="717"/>
      <c r="DK421" s="717"/>
      <c r="DL421" s="717"/>
      <c r="DM421" s="717"/>
      <c r="DO421" s="731"/>
      <c r="DP421" s="731"/>
    </row>
    <row r="422" spans="54:120">
      <c r="BB422" s="717"/>
      <c r="BC422" s="995"/>
      <c r="BD422" s="717"/>
      <c r="BE422" s="717"/>
      <c r="BF422" s="717"/>
      <c r="BG422" s="717"/>
      <c r="BH422" s="717"/>
      <c r="BI422" s="717"/>
      <c r="BJ422" s="717"/>
      <c r="BK422" s="717"/>
      <c r="BL422" s="717"/>
      <c r="BM422" s="717"/>
      <c r="BN422" s="717"/>
      <c r="BO422" s="717"/>
      <c r="BP422" s="717"/>
      <c r="BQ422" s="717"/>
      <c r="BR422" s="717"/>
      <c r="BS422" s="717"/>
      <c r="BT422" s="717"/>
      <c r="BU422" s="717"/>
      <c r="BV422" s="717"/>
      <c r="BW422" s="717"/>
      <c r="BX422" s="717"/>
      <c r="BY422" s="717"/>
      <c r="BZ422" s="717"/>
      <c r="CA422" s="717"/>
      <c r="CB422" s="717"/>
      <c r="CC422" s="717"/>
      <c r="CD422" s="717"/>
      <c r="CE422" s="717"/>
      <c r="CF422" s="717"/>
      <c r="CG422" s="717"/>
      <c r="CH422" s="717"/>
      <c r="CI422" s="717"/>
      <c r="CJ422" s="717"/>
      <c r="CK422" s="717"/>
      <c r="CL422" s="717"/>
      <c r="CM422" s="717"/>
      <c r="CN422" s="717"/>
      <c r="CO422" s="717"/>
      <c r="CP422" s="717"/>
      <c r="CQ422" s="717"/>
      <c r="CR422" s="717"/>
      <c r="CS422" s="717"/>
      <c r="CT422" s="717"/>
      <c r="CU422" s="717"/>
      <c r="CV422" s="717"/>
      <c r="CW422" s="717"/>
      <c r="CX422" s="717"/>
      <c r="CY422" s="717"/>
      <c r="CZ422" s="717"/>
      <c r="DA422" s="717"/>
      <c r="DB422" s="717"/>
      <c r="DC422" s="717"/>
      <c r="DD422" s="717"/>
      <c r="DE422" s="717"/>
      <c r="DF422" s="717"/>
      <c r="DG422" s="717"/>
      <c r="DH422" s="717"/>
      <c r="DI422" s="717"/>
      <c r="DJ422" s="717"/>
      <c r="DK422" s="717"/>
      <c r="DL422" s="717"/>
      <c r="DM422" s="717"/>
      <c r="DO422" s="731"/>
      <c r="DP422" s="731"/>
    </row>
    <row r="423" spans="54:120">
      <c r="BB423" s="717"/>
      <c r="BC423" s="995"/>
      <c r="BD423" s="717"/>
      <c r="BE423" s="717"/>
      <c r="BF423" s="717"/>
      <c r="BG423" s="717"/>
      <c r="BH423" s="717"/>
      <c r="BI423" s="717"/>
      <c r="BJ423" s="717"/>
      <c r="BK423" s="717"/>
      <c r="BL423" s="717"/>
      <c r="BM423" s="717"/>
      <c r="BN423" s="717"/>
      <c r="BO423" s="717"/>
      <c r="BP423" s="717"/>
      <c r="BQ423" s="717"/>
      <c r="BR423" s="717"/>
      <c r="BS423" s="717"/>
      <c r="BT423" s="717"/>
      <c r="BU423" s="717"/>
      <c r="BV423" s="717"/>
      <c r="BW423" s="717"/>
      <c r="BX423" s="717"/>
      <c r="BY423" s="717"/>
      <c r="BZ423" s="717"/>
      <c r="CA423" s="717"/>
      <c r="CB423" s="717"/>
      <c r="CC423" s="717"/>
      <c r="CD423" s="717"/>
      <c r="CE423" s="717"/>
      <c r="CF423" s="717"/>
      <c r="CG423" s="717"/>
      <c r="CH423" s="717"/>
      <c r="CI423" s="717"/>
      <c r="CJ423" s="717"/>
      <c r="CK423" s="717"/>
      <c r="CL423" s="717"/>
      <c r="CM423" s="717"/>
      <c r="CN423" s="717"/>
      <c r="CO423" s="717"/>
      <c r="CP423" s="717"/>
      <c r="CQ423" s="717"/>
      <c r="CR423" s="717"/>
      <c r="CS423" s="717"/>
      <c r="CT423" s="717"/>
      <c r="CU423" s="717"/>
      <c r="CV423" s="717"/>
      <c r="CW423" s="717"/>
      <c r="CX423" s="717"/>
      <c r="CY423" s="717"/>
      <c r="CZ423" s="717"/>
      <c r="DA423" s="717"/>
      <c r="DB423" s="717"/>
      <c r="DC423" s="717"/>
      <c r="DD423" s="717"/>
      <c r="DE423" s="717"/>
      <c r="DF423" s="717"/>
      <c r="DG423" s="717"/>
      <c r="DH423" s="717"/>
      <c r="DI423" s="717"/>
      <c r="DJ423" s="717"/>
      <c r="DK423" s="717"/>
      <c r="DL423" s="717"/>
      <c r="DM423" s="717"/>
      <c r="DO423" s="731"/>
      <c r="DP423" s="731"/>
    </row>
    <row r="424" spans="54:120">
      <c r="BB424" s="717"/>
      <c r="BC424" s="995"/>
      <c r="BD424" s="717"/>
      <c r="BE424" s="717"/>
      <c r="BF424" s="717"/>
      <c r="BG424" s="717"/>
      <c r="BH424" s="717"/>
      <c r="BI424" s="717"/>
      <c r="BJ424" s="717"/>
      <c r="BK424" s="717"/>
      <c r="BL424" s="717"/>
      <c r="BM424" s="717"/>
      <c r="BN424" s="717"/>
      <c r="BO424" s="717"/>
      <c r="BP424" s="717"/>
      <c r="BQ424" s="717"/>
      <c r="BR424" s="717"/>
      <c r="BS424" s="717"/>
      <c r="BT424" s="717"/>
      <c r="BU424" s="717"/>
      <c r="BV424" s="717"/>
      <c r="BW424" s="717"/>
      <c r="BX424" s="717"/>
      <c r="BY424" s="717"/>
      <c r="BZ424" s="717"/>
      <c r="CA424" s="717"/>
      <c r="CB424" s="717"/>
      <c r="CC424" s="717"/>
      <c r="CD424" s="717"/>
      <c r="CE424" s="717"/>
      <c r="CF424" s="717"/>
      <c r="CG424" s="717"/>
      <c r="CH424" s="717"/>
      <c r="CI424" s="717"/>
      <c r="CJ424" s="717"/>
      <c r="CK424" s="717"/>
      <c r="CL424" s="717"/>
      <c r="CM424" s="717"/>
      <c r="CN424" s="717"/>
      <c r="CO424" s="717"/>
      <c r="CP424" s="717"/>
      <c r="CQ424" s="717"/>
      <c r="CR424" s="717"/>
      <c r="CS424" s="717"/>
      <c r="CT424" s="717"/>
      <c r="CU424" s="717"/>
      <c r="CV424" s="717"/>
      <c r="CW424" s="717"/>
      <c r="CX424" s="717"/>
      <c r="CY424" s="717"/>
      <c r="CZ424" s="717"/>
      <c r="DA424" s="717"/>
      <c r="DB424" s="717"/>
      <c r="DC424" s="717"/>
      <c r="DD424" s="717"/>
      <c r="DE424" s="717"/>
      <c r="DF424" s="717"/>
      <c r="DG424" s="717"/>
      <c r="DH424" s="717"/>
      <c r="DI424" s="717"/>
      <c r="DJ424" s="717"/>
      <c r="DK424" s="717"/>
      <c r="DL424" s="717"/>
      <c r="DM424" s="717"/>
      <c r="DO424" s="731"/>
      <c r="DP424" s="731"/>
    </row>
    <row r="425" spans="54:120">
      <c r="BB425" s="717"/>
      <c r="BC425" s="995"/>
      <c r="BD425" s="717"/>
      <c r="BE425" s="717"/>
      <c r="BF425" s="717"/>
      <c r="BG425" s="717"/>
      <c r="BH425" s="717"/>
      <c r="BI425" s="717"/>
      <c r="BJ425" s="717"/>
      <c r="BK425" s="717"/>
      <c r="BL425" s="717"/>
      <c r="BM425" s="717"/>
      <c r="BN425" s="717"/>
      <c r="BO425" s="717"/>
      <c r="BP425" s="717"/>
      <c r="BQ425" s="717"/>
      <c r="BR425" s="717"/>
      <c r="BS425" s="717"/>
      <c r="BT425" s="717"/>
      <c r="BU425" s="717"/>
      <c r="BV425" s="717"/>
      <c r="BW425" s="717"/>
      <c r="BX425" s="717"/>
      <c r="BY425" s="717"/>
      <c r="BZ425" s="717"/>
      <c r="CA425" s="717"/>
      <c r="CB425" s="717"/>
      <c r="CC425" s="717"/>
      <c r="CD425" s="717"/>
      <c r="CE425" s="717"/>
      <c r="CF425" s="717"/>
      <c r="CG425" s="717"/>
      <c r="CH425" s="717"/>
      <c r="CI425" s="717"/>
      <c r="CJ425" s="717"/>
      <c r="CK425" s="717"/>
      <c r="CL425" s="717"/>
      <c r="CM425" s="717"/>
      <c r="CN425" s="717"/>
      <c r="CO425" s="717"/>
      <c r="CP425" s="717"/>
      <c r="CQ425" s="717"/>
      <c r="CR425" s="717"/>
      <c r="CS425" s="717"/>
      <c r="CT425" s="717"/>
      <c r="CU425" s="717"/>
      <c r="CV425" s="717"/>
      <c r="CW425" s="717"/>
      <c r="CX425" s="717"/>
      <c r="CY425" s="717"/>
      <c r="CZ425" s="717"/>
      <c r="DA425" s="717"/>
      <c r="DB425" s="717"/>
      <c r="DC425" s="717"/>
      <c r="DD425" s="717"/>
      <c r="DE425" s="717"/>
      <c r="DF425" s="717"/>
      <c r="DG425" s="717"/>
      <c r="DH425" s="717"/>
      <c r="DI425" s="717"/>
      <c r="DJ425" s="717"/>
      <c r="DK425" s="717"/>
      <c r="DL425" s="717"/>
      <c r="DM425" s="717"/>
      <c r="DO425" s="731"/>
      <c r="DP425" s="731"/>
    </row>
    <row r="426" spans="54:120">
      <c r="BB426" s="717"/>
      <c r="BC426" s="995"/>
      <c r="BD426" s="717"/>
      <c r="BE426" s="717"/>
      <c r="BF426" s="717"/>
      <c r="BG426" s="717"/>
      <c r="BH426" s="717"/>
      <c r="BI426" s="717"/>
      <c r="BJ426" s="717"/>
      <c r="BK426" s="717"/>
      <c r="BL426" s="717"/>
      <c r="BM426" s="717"/>
      <c r="BN426" s="717"/>
      <c r="BO426" s="717"/>
      <c r="BP426" s="717"/>
      <c r="BQ426" s="717"/>
      <c r="BR426" s="717"/>
      <c r="BS426" s="717"/>
      <c r="BT426" s="717"/>
      <c r="BU426" s="717"/>
      <c r="BV426" s="717"/>
      <c r="BW426" s="717"/>
      <c r="BX426" s="717"/>
      <c r="BY426" s="717"/>
      <c r="BZ426" s="717"/>
      <c r="CA426" s="717"/>
      <c r="CB426" s="717"/>
      <c r="CC426" s="717"/>
      <c r="CD426" s="717"/>
      <c r="CE426" s="717"/>
      <c r="CF426" s="717"/>
      <c r="CG426" s="717"/>
      <c r="CH426" s="717"/>
      <c r="CI426" s="717"/>
      <c r="CJ426" s="717"/>
      <c r="CK426" s="717"/>
      <c r="CL426" s="717"/>
      <c r="CM426" s="717"/>
      <c r="CN426" s="717"/>
      <c r="CO426" s="717"/>
      <c r="CP426" s="717"/>
      <c r="CQ426" s="717"/>
      <c r="CR426" s="717"/>
      <c r="CS426" s="717"/>
      <c r="CT426" s="717"/>
      <c r="CU426" s="717"/>
      <c r="CV426" s="717"/>
      <c r="CW426" s="717"/>
      <c r="CX426" s="717"/>
      <c r="CY426" s="717"/>
      <c r="CZ426" s="717"/>
      <c r="DA426" s="717"/>
      <c r="DB426" s="717"/>
      <c r="DC426" s="717"/>
      <c r="DD426" s="717"/>
      <c r="DE426" s="717"/>
      <c r="DF426" s="717"/>
      <c r="DG426" s="717"/>
      <c r="DH426" s="717"/>
      <c r="DI426" s="717"/>
      <c r="DJ426" s="717"/>
      <c r="DK426" s="717"/>
      <c r="DL426" s="717"/>
      <c r="DM426" s="717"/>
      <c r="DO426" s="731"/>
      <c r="DP426" s="731"/>
    </row>
    <row r="427" spans="54:120">
      <c r="BB427" s="717"/>
      <c r="BC427" s="995"/>
      <c r="BD427" s="717"/>
      <c r="BE427" s="717"/>
      <c r="BF427" s="717"/>
      <c r="BG427" s="717"/>
      <c r="BH427" s="717"/>
      <c r="BI427" s="717"/>
      <c r="BJ427" s="717"/>
      <c r="BK427" s="717"/>
      <c r="BL427" s="717"/>
      <c r="BM427" s="717"/>
      <c r="BN427" s="717"/>
      <c r="BO427" s="717"/>
      <c r="BP427" s="717"/>
      <c r="BQ427" s="717"/>
      <c r="BR427" s="717"/>
      <c r="BS427" s="717"/>
      <c r="BT427" s="717"/>
      <c r="BU427" s="717"/>
      <c r="BV427" s="717"/>
      <c r="BW427" s="717"/>
      <c r="BX427" s="717"/>
      <c r="BY427" s="717"/>
      <c r="BZ427" s="717"/>
      <c r="CA427" s="717"/>
      <c r="CB427" s="717"/>
      <c r="CC427" s="717"/>
      <c r="CD427" s="717"/>
      <c r="CE427" s="717"/>
      <c r="CF427" s="717"/>
      <c r="CG427" s="717"/>
      <c r="CH427" s="717"/>
      <c r="CI427" s="717"/>
      <c r="CJ427" s="717"/>
      <c r="CK427" s="717"/>
      <c r="CL427" s="717"/>
      <c r="CM427" s="717"/>
      <c r="CN427" s="717"/>
      <c r="CO427" s="717"/>
      <c r="CP427" s="717"/>
      <c r="CQ427" s="717"/>
      <c r="CR427" s="717"/>
      <c r="CS427" s="717"/>
      <c r="CT427" s="717"/>
      <c r="CU427" s="717"/>
      <c r="CV427" s="717"/>
      <c r="CW427" s="717"/>
      <c r="CX427" s="717"/>
      <c r="CY427" s="717"/>
      <c r="CZ427" s="717"/>
      <c r="DA427" s="717"/>
      <c r="DB427" s="717"/>
      <c r="DC427" s="717"/>
      <c r="DD427" s="717"/>
      <c r="DE427" s="717"/>
      <c r="DF427" s="717"/>
      <c r="DG427" s="717"/>
      <c r="DH427" s="717"/>
      <c r="DI427" s="717"/>
      <c r="DJ427" s="717"/>
      <c r="DK427" s="717"/>
      <c r="DL427" s="717"/>
      <c r="DM427" s="717"/>
      <c r="DO427" s="731"/>
      <c r="DP427" s="731"/>
    </row>
    <row r="428" spans="54:120">
      <c r="BB428" s="717"/>
      <c r="BC428" s="995"/>
      <c r="BD428" s="717"/>
      <c r="BE428" s="717"/>
      <c r="BF428" s="717"/>
      <c r="BG428" s="717"/>
      <c r="BH428" s="717"/>
      <c r="BI428" s="717"/>
      <c r="BJ428" s="717"/>
      <c r="BK428" s="717"/>
      <c r="BL428" s="717"/>
      <c r="BM428" s="717"/>
      <c r="BN428" s="717"/>
      <c r="BO428" s="717"/>
      <c r="BP428" s="717"/>
      <c r="BQ428" s="717"/>
      <c r="BR428" s="717"/>
      <c r="BS428" s="717"/>
      <c r="BT428" s="717"/>
      <c r="BU428" s="717"/>
      <c r="BV428" s="717"/>
      <c r="BW428" s="717"/>
      <c r="BX428" s="717"/>
      <c r="BY428" s="717"/>
      <c r="BZ428" s="717"/>
      <c r="CA428" s="717"/>
      <c r="CB428" s="717"/>
      <c r="CC428" s="717"/>
      <c r="CD428" s="717"/>
      <c r="CE428" s="717"/>
      <c r="CF428" s="717"/>
      <c r="CG428" s="717"/>
      <c r="CH428" s="717"/>
      <c r="CI428" s="717"/>
      <c r="CJ428" s="717"/>
      <c r="CK428" s="717"/>
      <c r="CL428" s="717"/>
      <c r="CM428" s="717"/>
      <c r="CN428" s="717"/>
      <c r="CO428" s="717"/>
      <c r="CP428" s="717"/>
      <c r="CQ428" s="717"/>
      <c r="CR428" s="717"/>
      <c r="CS428" s="717"/>
      <c r="CT428" s="717"/>
      <c r="CU428" s="717"/>
      <c r="CV428" s="717"/>
      <c r="CW428" s="717"/>
      <c r="CX428" s="717"/>
      <c r="CY428" s="717"/>
      <c r="CZ428" s="717"/>
      <c r="DA428" s="717"/>
      <c r="DB428" s="717"/>
      <c r="DC428" s="717"/>
      <c r="DD428" s="717"/>
      <c r="DE428" s="717"/>
      <c r="DF428" s="717"/>
      <c r="DG428" s="717"/>
      <c r="DH428" s="717"/>
      <c r="DI428" s="717"/>
      <c r="DJ428" s="717"/>
      <c r="DK428" s="717"/>
      <c r="DL428" s="717"/>
      <c r="DM428" s="717"/>
      <c r="DO428" s="731"/>
      <c r="DP428" s="731"/>
    </row>
    <row r="429" spans="54:120">
      <c r="BB429" s="717"/>
      <c r="BC429" s="995"/>
      <c r="BD429" s="717"/>
      <c r="BE429" s="717"/>
      <c r="BF429" s="717"/>
      <c r="BG429" s="717"/>
      <c r="BH429" s="717"/>
      <c r="BI429" s="717"/>
      <c r="BJ429" s="717"/>
      <c r="BK429" s="717"/>
      <c r="BL429" s="717"/>
      <c r="BM429" s="717"/>
      <c r="BN429" s="717"/>
      <c r="BO429" s="717"/>
      <c r="BP429" s="717"/>
      <c r="BQ429" s="717"/>
      <c r="BR429" s="717"/>
      <c r="BS429" s="717"/>
      <c r="BT429" s="717"/>
      <c r="BU429" s="717"/>
      <c r="BV429" s="717"/>
      <c r="BW429" s="717"/>
      <c r="BX429" s="717"/>
      <c r="BY429" s="717"/>
      <c r="BZ429" s="717"/>
      <c r="CA429" s="717"/>
      <c r="CB429" s="717"/>
      <c r="CC429" s="717"/>
      <c r="CD429" s="717"/>
      <c r="CE429" s="717"/>
      <c r="CF429" s="717"/>
      <c r="CG429" s="717"/>
      <c r="CH429" s="717"/>
      <c r="CI429" s="717"/>
      <c r="CJ429" s="717"/>
      <c r="CK429" s="717"/>
      <c r="CL429" s="717"/>
      <c r="CM429" s="717"/>
      <c r="CN429" s="717"/>
      <c r="CO429" s="717"/>
      <c r="CP429" s="717"/>
      <c r="CQ429" s="717"/>
      <c r="CR429" s="717"/>
      <c r="CS429" s="717"/>
      <c r="CT429" s="717"/>
      <c r="CU429" s="717"/>
      <c r="CV429" s="717"/>
      <c r="CW429" s="717"/>
      <c r="CX429" s="717"/>
      <c r="CY429" s="717"/>
      <c r="CZ429" s="717"/>
      <c r="DA429" s="717"/>
      <c r="DB429" s="717"/>
      <c r="DC429" s="717"/>
      <c r="DD429" s="717"/>
      <c r="DE429" s="717"/>
      <c r="DF429" s="717"/>
      <c r="DG429" s="717"/>
      <c r="DH429" s="717"/>
      <c r="DI429" s="717"/>
      <c r="DJ429" s="717"/>
      <c r="DK429" s="717"/>
      <c r="DL429" s="717"/>
      <c r="DM429" s="717"/>
      <c r="DO429" s="731"/>
      <c r="DP429" s="731"/>
    </row>
    <row r="430" spans="54:120">
      <c r="BB430" s="717"/>
      <c r="BC430" s="995"/>
      <c r="BD430" s="717"/>
      <c r="BE430" s="717"/>
      <c r="BF430" s="717"/>
      <c r="BG430" s="717"/>
      <c r="BH430" s="717"/>
      <c r="BI430" s="717"/>
      <c r="BJ430" s="717"/>
      <c r="BK430" s="717"/>
      <c r="BL430" s="717"/>
      <c r="BM430" s="717"/>
      <c r="BN430" s="717"/>
      <c r="BO430" s="717"/>
      <c r="BP430" s="717"/>
      <c r="BQ430" s="717"/>
      <c r="BR430" s="717"/>
      <c r="BS430" s="717"/>
      <c r="BT430" s="717"/>
      <c r="BU430" s="717"/>
      <c r="BV430" s="717"/>
      <c r="BW430" s="717"/>
      <c r="BX430" s="717"/>
      <c r="BY430" s="717"/>
      <c r="BZ430" s="717"/>
      <c r="CA430" s="717"/>
      <c r="CB430" s="717"/>
      <c r="CC430" s="717"/>
      <c r="CD430" s="717"/>
      <c r="CE430" s="717"/>
      <c r="CF430" s="717"/>
      <c r="CG430" s="717"/>
      <c r="CH430" s="717"/>
      <c r="CI430" s="717"/>
      <c r="CJ430" s="717"/>
      <c r="CK430" s="717"/>
      <c r="CL430" s="717"/>
      <c r="CM430" s="717"/>
      <c r="CN430" s="717"/>
      <c r="CO430" s="717"/>
      <c r="CP430" s="717"/>
      <c r="CQ430" s="717"/>
      <c r="CR430" s="717"/>
      <c r="CS430" s="717"/>
      <c r="CT430" s="717"/>
      <c r="CU430" s="717"/>
      <c r="CV430" s="717"/>
      <c r="CW430" s="717"/>
      <c r="CX430" s="717"/>
      <c r="CY430" s="717"/>
      <c r="CZ430" s="717"/>
      <c r="DA430" s="717"/>
      <c r="DB430" s="717"/>
      <c r="DC430" s="717"/>
      <c r="DD430" s="717"/>
      <c r="DE430" s="717"/>
      <c r="DF430" s="717"/>
      <c r="DG430" s="717"/>
      <c r="DH430" s="717"/>
      <c r="DI430" s="717"/>
      <c r="DJ430" s="717"/>
      <c r="DK430" s="717"/>
      <c r="DL430" s="717"/>
      <c r="DM430" s="717"/>
      <c r="DO430" s="731"/>
      <c r="DP430" s="731"/>
    </row>
    <row r="431" spans="54:120">
      <c r="BB431" s="717"/>
      <c r="BC431" s="995"/>
      <c r="BD431" s="717"/>
      <c r="BE431" s="717"/>
      <c r="BF431" s="717"/>
      <c r="BG431" s="717"/>
      <c r="BH431" s="717"/>
      <c r="BI431" s="717"/>
      <c r="BJ431" s="717"/>
      <c r="BK431" s="717"/>
      <c r="BL431" s="717"/>
      <c r="BM431" s="717"/>
      <c r="BN431" s="717"/>
      <c r="BO431" s="717"/>
      <c r="BP431" s="717"/>
      <c r="BQ431" s="717"/>
      <c r="BR431" s="717"/>
      <c r="BS431" s="717"/>
      <c r="BT431" s="717"/>
      <c r="BU431" s="717"/>
      <c r="BV431" s="717"/>
      <c r="BW431" s="717"/>
      <c r="BX431" s="717"/>
      <c r="BY431" s="717"/>
      <c r="BZ431" s="717"/>
      <c r="CA431" s="717"/>
      <c r="CB431" s="717"/>
      <c r="CC431" s="717"/>
      <c r="CD431" s="717"/>
      <c r="CE431" s="717"/>
      <c r="CF431" s="717"/>
      <c r="CG431" s="717"/>
      <c r="CH431" s="717"/>
      <c r="CI431" s="717"/>
      <c r="CJ431" s="717"/>
      <c r="CK431" s="717"/>
      <c r="CL431" s="717"/>
      <c r="CM431" s="717"/>
      <c r="CN431" s="717"/>
      <c r="CO431" s="717"/>
      <c r="CP431" s="717"/>
      <c r="CQ431" s="717"/>
      <c r="CR431" s="717"/>
      <c r="CS431" s="717"/>
      <c r="CT431" s="717"/>
      <c r="CU431" s="717"/>
      <c r="CV431" s="717"/>
      <c r="CW431" s="717"/>
      <c r="CX431" s="717"/>
      <c r="CY431" s="717"/>
      <c r="CZ431" s="717"/>
      <c r="DA431" s="717"/>
      <c r="DB431" s="717"/>
      <c r="DC431" s="717"/>
      <c r="DD431" s="717"/>
      <c r="DE431" s="717"/>
      <c r="DF431" s="717"/>
      <c r="DG431" s="717"/>
      <c r="DH431" s="717"/>
      <c r="DI431" s="717"/>
      <c r="DJ431" s="717"/>
      <c r="DK431" s="717"/>
      <c r="DL431" s="717"/>
      <c r="DM431" s="717"/>
      <c r="DO431" s="731"/>
      <c r="DP431" s="731"/>
    </row>
    <row r="432" spans="54:120">
      <c r="BB432" s="717"/>
      <c r="BC432" s="995"/>
      <c r="BD432" s="717"/>
      <c r="BE432" s="717"/>
      <c r="BF432" s="717"/>
      <c r="BG432" s="717"/>
      <c r="BH432" s="717"/>
      <c r="BI432" s="717"/>
      <c r="BJ432" s="717"/>
      <c r="BK432" s="717"/>
      <c r="BL432" s="717"/>
      <c r="BM432" s="717"/>
      <c r="BN432" s="717"/>
      <c r="BO432" s="717"/>
      <c r="BP432" s="717"/>
      <c r="BQ432" s="717"/>
      <c r="BR432" s="717"/>
      <c r="BS432" s="717"/>
      <c r="BT432" s="717"/>
      <c r="BU432" s="717"/>
      <c r="BV432" s="717"/>
      <c r="BW432" s="717"/>
      <c r="BX432" s="717"/>
      <c r="BY432" s="717"/>
      <c r="BZ432" s="717"/>
      <c r="CA432" s="717"/>
      <c r="CB432" s="717"/>
      <c r="CC432" s="717"/>
      <c r="CD432" s="717"/>
      <c r="CE432" s="717"/>
      <c r="CF432" s="717"/>
      <c r="CG432" s="717"/>
      <c r="CH432" s="717"/>
      <c r="CI432" s="717"/>
      <c r="CJ432" s="717"/>
      <c r="CK432" s="717"/>
      <c r="CL432" s="717"/>
      <c r="CM432" s="717"/>
      <c r="CN432" s="717"/>
      <c r="CO432" s="717"/>
      <c r="CP432" s="717"/>
      <c r="CQ432" s="717"/>
      <c r="CR432" s="717"/>
      <c r="CS432" s="717"/>
      <c r="CT432" s="717"/>
      <c r="CU432" s="717"/>
      <c r="CV432" s="717"/>
      <c r="CW432" s="717"/>
      <c r="CX432" s="717"/>
      <c r="CY432" s="717"/>
      <c r="CZ432" s="717"/>
      <c r="DA432" s="717"/>
      <c r="DB432" s="717"/>
      <c r="DC432" s="717"/>
      <c r="DD432" s="717"/>
      <c r="DE432" s="717"/>
      <c r="DF432" s="717"/>
      <c r="DG432" s="717"/>
      <c r="DH432" s="717"/>
      <c r="DI432" s="717"/>
      <c r="DJ432" s="717"/>
      <c r="DK432" s="717"/>
      <c r="DL432" s="717"/>
      <c r="DM432" s="717"/>
      <c r="DO432" s="731"/>
      <c r="DP432" s="731"/>
    </row>
    <row r="433" spans="54:120">
      <c r="BB433" s="717"/>
      <c r="BC433" s="995"/>
      <c r="BD433" s="717"/>
      <c r="BE433" s="717"/>
      <c r="BF433" s="717"/>
      <c r="BG433" s="717"/>
      <c r="BH433" s="717"/>
      <c r="BI433" s="717"/>
      <c r="BJ433" s="717"/>
      <c r="BK433" s="717"/>
      <c r="BL433" s="717"/>
      <c r="BM433" s="717"/>
      <c r="BN433" s="717"/>
      <c r="BO433" s="717"/>
      <c r="BP433" s="717"/>
      <c r="BQ433" s="717"/>
      <c r="BR433" s="717"/>
      <c r="BS433" s="717"/>
      <c r="BT433" s="717"/>
      <c r="BU433" s="717"/>
      <c r="BV433" s="717"/>
      <c r="BW433" s="717"/>
      <c r="BX433" s="717"/>
      <c r="BY433" s="717"/>
      <c r="BZ433" s="717"/>
      <c r="CA433" s="717"/>
      <c r="CB433" s="717"/>
      <c r="CC433" s="717"/>
      <c r="CD433" s="717"/>
      <c r="CE433" s="717"/>
      <c r="CF433" s="717"/>
      <c r="CG433" s="717"/>
      <c r="CH433" s="717"/>
      <c r="CI433" s="717"/>
      <c r="CJ433" s="717"/>
      <c r="CK433" s="717"/>
      <c r="CL433" s="717"/>
      <c r="CM433" s="717"/>
      <c r="CN433" s="717"/>
      <c r="CO433" s="717"/>
      <c r="CP433" s="717"/>
      <c r="CQ433" s="717"/>
      <c r="CR433" s="717"/>
      <c r="CS433" s="717"/>
      <c r="CT433" s="717"/>
      <c r="CU433" s="717"/>
      <c r="CV433" s="717"/>
      <c r="CW433" s="717"/>
      <c r="CX433" s="717"/>
      <c r="CY433" s="717"/>
      <c r="CZ433" s="717"/>
      <c r="DA433" s="717"/>
      <c r="DB433" s="717"/>
      <c r="DC433" s="717"/>
      <c r="DD433" s="717"/>
      <c r="DE433" s="717"/>
      <c r="DF433" s="717"/>
      <c r="DG433" s="717"/>
      <c r="DH433" s="717"/>
      <c r="DI433" s="717"/>
      <c r="DJ433" s="717"/>
      <c r="DK433" s="717"/>
      <c r="DL433" s="717"/>
      <c r="DM433" s="717"/>
      <c r="DO433" s="731"/>
      <c r="DP433" s="731"/>
    </row>
    <row r="434" spans="54:120">
      <c r="BB434" s="717"/>
      <c r="BC434" s="995"/>
      <c r="BD434" s="717"/>
      <c r="BE434" s="717"/>
      <c r="BF434" s="717"/>
      <c r="BG434" s="717"/>
      <c r="BH434" s="717"/>
      <c r="BI434" s="717"/>
      <c r="BJ434" s="717"/>
      <c r="BK434" s="717"/>
      <c r="BL434" s="717"/>
      <c r="BM434" s="717"/>
      <c r="BN434" s="717"/>
      <c r="BO434" s="717"/>
      <c r="BP434" s="717"/>
      <c r="BQ434" s="717"/>
      <c r="BR434" s="717"/>
      <c r="BS434" s="717"/>
      <c r="BT434" s="717"/>
      <c r="BU434" s="717"/>
      <c r="BV434" s="717"/>
      <c r="BW434" s="717"/>
      <c r="BX434" s="717"/>
      <c r="BY434" s="717"/>
      <c r="BZ434" s="717"/>
      <c r="CA434" s="717"/>
      <c r="CB434" s="717"/>
      <c r="CC434" s="717"/>
      <c r="CD434" s="717"/>
      <c r="CE434" s="717"/>
      <c r="CF434" s="717"/>
      <c r="CG434" s="717"/>
      <c r="CH434" s="717"/>
      <c r="CI434" s="717"/>
      <c r="CJ434" s="717"/>
      <c r="CK434" s="717"/>
      <c r="CL434" s="717"/>
      <c r="CM434" s="717"/>
      <c r="CN434" s="717"/>
      <c r="CO434" s="717"/>
      <c r="CP434" s="717"/>
      <c r="CQ434" s="717"/>
      <c r="CR434" s="717"/>
      <c r="CS434" s="717"/>
      <c r="CT434" s="717"/>
      <c r="CU434" s="717"/>
      <c r="CV434" s="717"/>
      <c r="CW434" s="717"/>
      <c r="CX434" s="717"/>
      <c r="CY434" s="717"/>
      <c r="CZ434" s="717"/>
      <c r="DA434" s="717"/>
      <c r="DB434" s="717"/>
      <c r="DC434" s="717"/>
      <c r="DD434" s="717"/>
      <c r="DE434" s="717"/>
      <c r="DF434" s="717"/>
      <c r="DG434" s="717"/>
      <c r="DH434" s="717"/>
      <c r="DI434" s="717"/>
      <c r="DJ434" s="717"/>
      <c r="DK434" s="717"/>
      <c r="DL434" s="717"/>
      <c r="DM434" s="717"/>
      <c r="DO434" s="731"/>
      <c r="DP434" s="731"/>
    </row>
    <row r="435" spans="54:120">
      <c r="BB435" s="717"/>
      <c r="BC435" s="995"/>
      <c r="BD435" s="717"/>
      <c r="BE435" s="717"/>
      <c r="BF435" s="717"/>
      <c r="BG435" s="717"/>
      <c r="BH435" s="717"/>
      <c r="BI435" s="717"/>
      <c r="BJ435" s="717"/>
      <c r="BK435" s="717"/>
      <c r="BL435" s="717"/>
      <c r="BM435" s="717"/>
      <c r="BN435" s="717"/>
      <c r="BO435" s="717"/>
      <c r="BP435" s="717"/>
      <c r="BQ435" s="717"/>
      <c r="BR435" s="717"/>
      <c r="BS435" s="717"/>
      <c r="BT435" s="717"/>
      <c r="BU435" s="717"/>
      <c r="BV435" s="717"/>
      <c r="BW435" s="717"/>
      <c r="BX435" s="717"/>
      <c r="BY435" s="717"/>
      <c r="BZ435" s="717"/>
      <c r="CA435" s="717"/>
      <c r="CB435" s="717"/>
      <c r="CC435" s="717"/>
      <c r="CD435" s="717"/>
      <c r="CE435" s="717"/>
      <c r="CF435" s="717"/>
      <c r="CG435" s="717"/>
      <c r="CH435" s="717"/>
      <c r="CI435" s="717"/>
      <c r="CJ435" s="717"/>
      <c r="CK435" s="717"/>
      <c r="CL435" s="717"/>
      <c r="CM435" s="717"/>
      <c r="CN435" s="717"/>
      <c r="CO435" s="717"/>
      <c r="CP435" s="717"/>
      <c r="CQ435" s="717"/>
      <c r="CR435" s="717"/>
      <c r="CS435" s="717"/>
      <c r="CT435" s="717"/>
      <c r="CU435" s="717"/>
      <c r="CV435" s="717"/>
      <c r="CW435" s="717"/>
      <c r="CX435" s="717"/>
      <c r="CY435" s="717"/>
      <c r="CZ435" s="717"/>
      <c r="DA435" s="717"/>
      <c r="DB435" s="717"/>
      <c r="DC435" s="717"/>
      <c r="DD435" s="717"/>
      <c r="DE435" s="717"/>
      <c r="DF435" s="717"/>
      <c r="DG435" s="717"/>
      <c r="DH435" s="717"/>
      <c r="DI435" s="717"/>
      <c r="DJ435" s="717"/>
      <c r="DK435" s="717"/>
      <c r="DL435" s="717"/>
      <c r="DM435" s="717"/>
      <c r="DO435" s="731"/>
      <c r="DP435" s="731"/>
    </row>
    <row r="436" spans="54:120">
      <c r="BB436" s="717"/>
      <c r="BC436" s="995"/>
      <c r="BD436" s="717"/>
      <c r="BE436" s="717"/>
      <c r="BF436" s="717"/>
      <c r="BG436" s="717"/>
      <c r="BH436" s="717"/>
      <c r="BI436" s="717"/>
      <c r="BJ436" s="717"/>
      <c r="BK436" s="717"/>
      <c r="BL436" s="717"/>
      <c r="BM436" s="717"/>
      <c r="BN436" s="717"/>
      <c r="BO436" s="717"/>
      <c r="BP436" s="717"/>
      <c r="BQ436" s="717"/>
      <c r="BR436" s="717"/>
      <c r="BS436" s="717"/>
      <c r="BT436" s="717"/>
      <c r="BU436" s="717"/>
      <c r="BV436" s="717"/>
      <c r="BW436" s="717"/>
      <c r="BX436" s="717"/>
      <c r="BY436" s="717"/>
      <c r="BZ436" s="717"/>
      <c r="CA436" s="717"/>
      <c r="CB436" s="717"/>
      <c r="CC436" s="717"/>
      <c r="CD436" s="717"/>
      <c r="CE436" s="717"/>
      <c r="CF436" s="717"/>
      <c r="CG436" s="717"/>
      <c r="CH436" s="717"/>
      <c r="CI436" s="717"/>
      <c r="CJ436" s="717"/>
      <c r="CK436" s="717"/>
      <c r="CL436" s="717"/>
      <c r="CM436" s="717"/>
      <c r="CN436" s="717"/>
      <c r="CO436" s="717"/>
      <c r="CP436" s="717"/>
      <c r="CQ436" s="717"/>
      <c r="CR436" s="717"/>
      <c r="CS436" s="717"/>
      <c r="CT436" s="717"/>
      <c r="CU436" s="717"/>
      <c r="CV436" s="717"/>
      <c r="CW436" s="717"/>
      <c r="CX436" s="717"/>
      <c r="CY436" s="717"/>
      <c r="CZ436" s="717"/>
      <c r="DA436" s="717"/>
      <c r="DB436" s="717"/>
      <c r="DC436" s="717"/>
      <c r="DD436" s="717"/>
      <c r="DE436" s="717"/>
      <c r="DF436" s="717"/>
      <c r="DG436" s="717"/>
      <c r="DH436" s="717"/>
      <c r="DI436" s="717"/>
      <c r="DJ436" s="717"/>
      <c r="DK436" s="717"/>
      <c r="DL436" s="717"/>
      <c r="DM436" s="717"/>
      <c r="DO436" s="731"/>
      <c r="DP436" s="731"/>
    </row>
    <row r="437" spans="54:120">
      <c r="BB437" s="717"/>
      <c r="BC437" s="995"/>
      <c r="BD437" s="717"/>
      <c r="BE437" s="717"/>
      <c r="BF437" s="717"/>
      <c r="BG437" s="717"/>
      <c r="BH437" s="717"/>
      <c r="BI437" s="717"/>
      <c r="BJ437" s="717"/>
      <c r="BK437" s="717"/>
      <c r="BL437" s="717"/>
      <c r="BM437" s="717"/>
      <c r="BN437" s="717"/>
      <c r="BO437" s="717"/>
      <c r="BP437" s="717"/>
      <c r="BQ437" s="717"/>
      <c r="BR437" s="717"/>
      <c r="BS437" s="717"/>
      <c r="BT437" s="717"/>
      <c r="BU437" s="717"/>
      <c r="BV437" s="717"/>
      <c r="BW437" s="717"/>
      <c r="BX437" s="717"/>
      <c r="BY437" s="717"/>
      <c r="BZ437" s="717"/>
      <c r="CA437" s="717"/>
      <c r="CB437" s="717"/>
      <c r="CC437" s="717"/>
      <c r="CD437" s="717"/>
      <c r="CE437" s="717"/>
      <c r="CF437" s="717"/>
      <c r="CG437" s="717"/>
      <c r="CH437" s="717"/>
      <c r="CI437" s="717"/>
      <c r="CJ437" s="717"/>
      <c r="CK437" s="717"/>
      <c r="CL437" s="717"/>
      <c r="CM437" s="717"/>
      <c r="CN437" s="717"/>
      <c r="CO437" s="717"/>
      <c r="CP437" s="717"/>
      <c r="CQ437" s="717"/>
      <c r="CR437" s="717"/>
      <c r="CS437" s="717"/>
      <c r="CT437" s="717"/>
      <c r="CU437" s="717"/>
      <c r="CV437" s="717"/>
      <c r="CW437" s="717"/>
      <c r="CX437" s="717"/>
      <c r="CY437" s="717"/>
      <c r="CZ437" s="717"/>
      <c r="DA437" s="717"/>
      <c r="DB437" s="717"/>
      <c r="DC437" s="717"/>
      <c r="DD437" s="717"/>
      <c r="DE437" s="717"/>
      <c r="DF437" s="717"/>
      <c r="DG437" s="717"/>
      <c r="DH437" s="717"/>
      <c r="DI437" s="717"/>
      <c r="DJ437" s="717"/>
      <c r="DK437" s="717"/>
      <c r="DL437" s="717"/>
      <c r="DM437" s="717"/>
      <c r="DO437" s="731"/>
      <c r="DP437" s="731"/>
    </row>
    <row r="438" spans="54:120">
      <c r="BB438" s="717"/>
      <c r="BC438" s="995"/>
      <c r="BD438" s="717"/>
      <c r="BE438" s="717"/>
      <c r="BF438" s="717"/>
      <c r="BG438" s="717"/>
      <c r="BH438" s="717"/>
      <c r="BI438" s="717"/>
      <c r="BJ438" s="717"/>
      <c r="BK438" s="717"/>
      <c r="BL438" s="717"/>
      <c r="BM438" s="717"/>
      <c r="BN438" s="717"/>
      <c r="BO438" s="717"/>
      <c r="BP438" s="717"/>
      <c r="BQ438" s="717"/>
      <c r="BR438" s="717"/>
      <c r="BS438" s="717"/>
      <c r="BT438" s="717"/>
      <c r="BU438" s="717"/>
      <c r="BV438" s="717"/>
      <c r="BW438" s="717"/>
      <c r="BX438" s="717"/>
      <c r="BY438" s="717"/>
      <c r="BZ438" s="717"/>
      <c r="CA438" s="717"/>
      <c r="CB438" s="717"/>
      <c r="CC438" s="717"/>
      <c r="CD438" s="717"/>
      <c r="CE438" s="717"/>
      <c r="CF438" s="717"/>
      <c r="CG438" s="717"/>
      <c r="CH438" s="717"/>
      <c r="CI438" s="717"/>
      <c r="CJ438" s="717"/>
      <c r="CK438" s="717"/>
      <c r="CL438" s="717"/>
      <c r="CM438" s="717"/>
      <c r="CN438" s="717"/>
      <c r="CO438" s="717"/>
      <c r="CP438" s="717"/>
      <c r="CQ438" s="717"/>
      <c r="CR438" s="717"/>
      <c r="CS438" s="717"/>
      <c r="CT438" s="717"/>
      <c r="CU438" s="717"/>
      <c r="CV438" s="717"/>
      <c r="CW438" s="717"/>
      <c r="CX438" s="717"/>
      <c r="CY438" s="717"/>
      <c r="CZ438" s="717"/>
      <c r="DA438" s="717"/>
      <c r="DB438" s="717"/>
      <c r="DC438" s="717"/>
      <c r="DD438" s="717"/>
      <c r="DE438" s="717"/>
      <c r="DF438" s="717"/>
      <c r="DG438" s="717"/>
      <c r="DH438" s="717"/>
      <c r="DI438" s="717"/>
      <c r="DJ438" s="717"/>
      <c r="DK438" s="717"/>
      <c r="DL438" s="717"/>
      <c r="DM438" s="717"/>
      <c r="DO438" s="731"/>
      <c r="DP438" s="731"/>
    </row>
    <row r="439" spans="54:120">
      <c r="BB439" s="717"/>
      <c r="BC439" s="995"/>
      <c r="BD439" s="717"/>
      <c r="BE439" s="717"/>
      <c r="BF439" s="717"/>
      <c r="BG439" s="717"/>
      <c r="BH439" s="717"/>
      <c r="BI439" s="717"/>
      <c r="BJ439" s="717"/>
      <c r="BK439" s="717"/>
      <c r="BL439" s="717"/>
      <c r="BM439" s="717"/>
      <c r="BN439" s="717"/>
      <c r="BO439" s="717"/>
      <c r="BP439" s="717"/>
      <c r="BQ439" s="717"/>
      <c r="BR439" s="717"/>
      <c r="BS439" s="717"/>
      <c r="BT439" s="717"/>
      <c r="BU439" s="717"/>
      <c r="BV439" s="717"/>
      <c r="BW439" s="717"/>
      <c r="BX439" s="717"/>
      <c r="BY439" s="717"/>
      <c r="BZ439" s="717"/>
      <c r="CA439" s="717"/>
      <c r="CB439" s="717"/>
      <c r="CC439" s="717"/>
      <c r="CD439" s="717"/>
      <c r="CE439" s="717"/>
      <c r="CF439" s="717"/>
      <c r="CG439" s="717"/>
      <c r="CH439" s="717"/>
      <c r="CI439" s="717"/>
      <c r="CJ439" s="717"/>
      <c r="CK439" s="717"/>
      <c r="CL439" s="717"/>
      <c r="CM439" s="717"/>
      <c r="CN439" s="717"/>
      <c r="CO439" s="717"/>
      <c r="CP439" s="717"/>
      <c r="CQ439" s="717"/>
      <c r="CR439" s="717"/>
      <c r="CS439" s="717"/>
      <c r="CT439" s="717"/>
      <c r="CU439" s="717"/>
      <c r="CV439" s="717"/>
      <c r="CW439" s="717"/>
      <c r="CX439" s="717"/>
      <c r="CY439" s="717"/>
      <c r="CZ439" s="717"/>
      <c r="DA439" s="717"/>
      <c r="DB439" s="717"/>
      <c r="DC439" s="717"/>
      <c r="DD439" s="717"/>
      <c r="DE439" s="717"/>
      <c r="DF439" s="717"/>
      <c r="DG439" s="717"/>
      <c r="DH439" s="717"/>
      <c r="DI439" s="717"/>
      <c r="DJ439" s="717"/>
      <c r="DK439" s="717"/>
      <c r="DL439" s="717"/>
      <c r="DM439" s="717"/>
      <c r="DO439" s="731"/>
      <c r="DP439" s="731"/>
    </row>
    <row r="440" spans="54:120">
      <c r="BB440" s="717"/>
      <c r="BC440" s="995"/>
      <c r="BD440" s="717"/>
      <c r="BE440" s="717"/>
      <c r="BF440" s="717"/>
      <c r="BG440" s="717"/>
      <c r="BH440" s="717"/>
      <c r="BI440" s="717"/>
      <c r="BJ440" s="717"/>
      <c r="BK440" s="717"/>
      <c r="BL440" s="717"/>
      <c r="BM440" s="717"/>
      <c r="BN440" s="717"/>
      <c r="BO440" s="717"/>
      <c r="BP440" s="717"/>
      <c r="BQ440" s="717"/>
      <c r="BR440" s="717"/>
      <c r="BS440" s="717"/>
      <c r="BT440" s="717"/>
      <c r="BU440" s="717"/>
      <c r="BV440" s="717"/>
      <c r="BW440" s="717"/>
      <c r="BX440" s="717"/>
      <c r="BY440" s="717"/>
      <c r="BZ440" s="717"/>
      <c r="CA440" s="717"/>
      <c r="CB440" s="717"/>
      <c r="CC440" s="717"/>
      <c r="CD440" s="717"/>
      <c r="CE440" s="717"/>
      <c r="CF440" s="717"/>
      <c r="CG440" s="717"/>
      <c r="CH440" s="717"/>
      <c r="CI440" s="717"/>
      <c r="CJ440" s="717"/>
      <c r="CK440" s="717"/>
      <c r="CL440" s="717"/>
      <c r="CM440" s="717"/>
      <c r="CN440" s="717"/>
      <c r="CO440" s="717"/>
      <c r="CP440" s="717"/>
      <c r="CQ440" s="717"/>
      <c r="CR440" s="717"/>
      <c r="CS440" s="717"/>
      <c r="CT440" s="717"/>
      <c r="CU440" s="717"/>
      <c r="CV440" s="717"/>
      <c r="CW440" s="717"/>
      <c r="CX440" s="717"/>
      <c r="CY440" s="717"/>
      <c r="CZ440" s="717"/>
      <c r="DA440" s="717"/>
      <c r="DB440" s="717"/>
      <c r="DC440" s="717"/>
      <c r="DD440" s="717"/>
      <c r="DE440" s="717"/>
      <c r="DF440" s="717"/>
      <c r="DG440" s="717"/>
      <c r="DH440" s="717"/>
      <c r="DI440" s="717"/>
      <c r="DJ440" s="717"/>
      <c r="DK440" s="717"/>
      <c r="DL440" s="717"/>
      <c r="DM440" s="717"/>
      <c r="DO440" s="731"/>
      <c r="DP440" s="731"/>
    </row>
    <row r="441" spans="54:120">
      <c r="BB441" s="717"/>
      <c r="BC441" s="995"/>
      <c r="BD441" s="717"/>
      <c r="BE441" s="717"/>
      <c r="BF441" s="717"/>
      <c r="BG441" s="717"/>
      <c r="BH441" s="717"/>
      <c r="BI441" s="717"/>
      <c r="BJ441" s="717"/>
      <c r="BK441" s="717"/>
      <c r="BL441" s="717"/>
      <c r="BM441" s="717"/>
      <c r="BN441" s="717"/>
      <c r="BO441" s="717"/>
      <c r="BP441" s="717"/>
      <c r="BQ441" s="717"/>
      <c r="BR441" s="717"/>
      <c r="BS441" s="717"/>
      <c r="BT441" s="717"/>
      <c r="BU441" s="717"/>
      <c r="BV441" s="717"/>
      <c r="BW441" s="717"/>
      <c r="BX441" s="717"/>
      <c r="BY441" s="717"/>
      <c r="BZ441" s="717"/>
      <c r="CA441" s="717"/>
      <c r="CB441" s="717"/>
      <c r="CC441" s="717"/>
      <c r="CD441" s="717"/>
      <c r="CE441" s="717"/>
      <c r="CF441" s="717"/>
      <c r="CG441" s="717"/>
      <c r="CH441" s="717"/>
      <c r="CI441" s="717"/>
      <c r="CJ441" s="717"/>
      <c r="CK441" s="717"/>
      <c r="CL441" s="717"/>
      <c r="CM441" s="717"/>
      <c r="CN441" s="717"/>
      <c r="CO441" s="717"/>
      <c r="CP441" s="717"/>
      <c r="CQ441" s="717"/>
      <c r="CR441" s="717"/>
      <c r="CS441" s="717"/>
      <c r="CT441" s="717"/>
      <c r="CU441" s="717"/>
      <c r="CV441" s="717"/>
      <c r="CW441" s="717"/>
      <c r="CX441" s="717"/>
      <c r="CY441" s="717"/>
      <c r="CZ441" s="717"/>
      <c r="DA441" s="717"/>
      <c r="DB441" s="717"/>
      <c r="DC441" s="717"/>
      <c r="DD441" s="717"/>
      <c r="DE441" s="717"/>
      <c r="DF441" s="717"/>
      <c r="DG441" s="717"/>
      <c r="DH441" s="717"/>
      <c r="DI441" s="717"/>
      <c r="DJ441" s="717"/>
      <c r="DK441" s="717"/>
      <c r="DL441" s="717"/>
      <c r="DM441" s="717"/>
      <c r="DO441" s="731"/>
      <c r="DP441" s="731"/>
    </row>
    <row r="442" spans="54:120">
      <c r="BB442" s="717"/>
      <c r="BC442" s="995"/>
      <c r="BD442" s="717"/>
      <c r="BE442" s="717"/>
      <c r="BF442" s="717"/>
      <c r="BG442" s="717"/>
      <c r="BH442" s="717"/>
      <c r="BI442" s="717"/>
      <c r="BJ442" s="717"/>
      <c r="BK442" s="717"/>
      <c r="BL442" s="717"/>
      <c r="BM442" s="717"/>
      <c r="BN442" s="717"/>
      <c r="BO442" s="717"/>
      <c r="BP442" s="717"/>
      <c r="BQ442" s="717"/>
      <c r="BR442" s="717"/>
      <c r="BS442" s="717"/>
      <c r="BT442" s="717"/>
      <c r="BU442" s="717"/>
      <c r="BV442" s="717"/>
      <c r="BW442" s="717"/>
      <c r="BX442" s="717"/>
      <c r="BY442" s="717"/>
      <c r="BZ442" s="717"/>
      <c r="CA442" s="717"/>
      <c r="CB442" s="717"/>
      <c r="CC442" s="717"/>
      <c r="CD442" s="717"/>
      <c r="CE442" s="717"/>
      <c r="CF442" s="717"/>
      <c r="CG442" s="717"/>
      <c r="CH442" s="717"/>
      <c r="CI442" s="717"/>
      <c r="CJ442" s="717"/>
      <c r="CK442" s="717"/>
      <c r="CL442" s="717"/>
      <c r="CM442" s="717"/>
      <c r="CN442" s="717"/>
      <c r="CO442" s="717"/>
      <c r="CP442" s="717"/>
      <c r="CQ442" s="717"/>
      <c r="CR442" s="717"/>
      <c r="CS442" s="717"/>
      <c r="CT442" s="717"/>
      <c r="CU442" s="717"/>
      <c r="CV442" s="717"/>
      <c r="CW442" s="717"/>
      <c r="CX442" s="717"/>
      <c r="CY442" s="717"/>
      <c r="CZ442" s="717"/>
      <c r="DA442" s="717"/>
      <c r="DB442" s="717"/>
      <c r="DC442" s="717"/>
      <c r="DD442" s="717"/>
      <c r="DE442" s="717"/>
      <c r="DF442" s="717"/>
      <c r="DG442" s="717"/>
      <c r="DH442" s="717"/>
      <c r="DI442" s="717"/>
      <c r="DJ442" s="717"/>
      <c r="DK442" s="717"/>
      <c r="DL442" s="717"/>
      <c r="DM442" s="717"/>
      <c r="DO442" s="731"/>
      <c r="DP442" s="731"/>
    </row>
    <row r="443" spans="54:120">
      <c r="BB443" s="717"/>
      <c r="BC443" s="995"/>
      <c r="BD443" s="717"/>
      <c r="BE443" s="717"/>
      <c r="BF443" s="717"/>
      <c r="BG443" s="717"/>
      <c r="BH443" s="717"/>
      <c r="BI443" s="717"/>
      <c r="BJ443" s="717"/>
      <c r="BK443" s="717"/>
      <c r="BL443" s="717"/>
      <c r="BM443" s="717"/>
      <c r="BN443" s="717"/>
      <c r="BO443" s="717"/>
      <c r="BP443" s="717"/>
      <c r="BQ443" s="717"/>
      <c r="BR443" s="717"/>
      <c r="BS443" s="717"/>
      <c r="BT443" s="717"/>
      <c r="BU443" s="717"/>
      <c r="BV443" s="717"/>
      <c r="BW443" s="717"/>
      <c r="BX443" s="717"/>
      <c r="BY443" s="717"/>
      <c r="BZ443" s="717"/>
      <c r="CA443" s="717"/>
      <c r="CB443" s="717"/>
      <c r="CC443" s="717"/>
      <c r="CD443" s="717"/>
      <c r="CE443" s="717"/>
      <c r="CF443" s="717"/>
      <c r="CG443" s="717"/>
      <c r="CH443" s="717"/>
      <c r="CI443" s="717"/>
      <c r="CJ443" s="717"/>
      <c r="CK443" s="717"/>
      <c r="CL443" s="717"/>
      <c r="CM443" s="717"/>
      <c r="CN443" s="717"/>
      <c r="CO443" s="717"/>
      <c r="CP443" s="717"/>
      <c r="CQ443" s="717"/>
      <c r="CR443" s="717"/>
      <c r="CS443" s="717"/>
      <c r="CT443" s="717"/>
      <c r="CU443" s="717"/>
      <c r="CV443" s="717"/>
      <c r="CW443" s="717"/>
      <c r="CX443" s="717"/>
      <c r="CY443" s="717"/>
      <c r="CZ443" s="717"/>
      <c r="DA443" s="717"/>
      <c r="DB443" s="717"/>
      <c r="DC443" s="717"/>
      <c r="DD443" s="717"/>
      <c r="DE443" s="717"/>
      <c r="DF443" s="717"/>
      <c r="DG443" s="717"/>
      <c r="DH443" s="717"/>
      <c r="DI443" s="717"/>
      <c r="DJ443" s="717"/>
      <c r="DK443" s="717"/>
      <c r="DL443" s="717"/>
      <c r="DM443" s="717"/>
      <c r="DO443" s="731"/>
      <c r="DP443" s="731"/>
    </row>
    <row r="444" spans="54:120">
      <c r="BB444" s="717"/>
      <c r="BC444" s="995"/>
      <c r="BD444" s="717"/>
      <c r="BE444" s="717"/>
      <c r="BF444" s="717"/>
      <c r="BG444" s="717"/>
      <c r="BH444" s="717"/>
      <c r="BI444" s="717"/>
      <c r="BJ444" s="717"/>
      <c r="BK444" s="717"/>
      <c r="BL444" s="717"/>
      <c r="BM444" s="717"/>
      <c r="BN444" s="717"/>
      <c r="BO444" s="717"/>
      <c r="BP444" s="717"/>
      <c r="BQ444" s="717"/>
      <c r="BR444" s="717"/>
      <c r="BS444" s="717"/>
      <c r="BT444" s="717"/>
      <c r="BU444" s="717"/>
      <c r="BV444" s="717"/>
      <c r="BW444" s="717"/>
      <c r="BX444" s="717"/>
      <c r="BY444" s="717"/>
      <c r="BZ444" s="717"/>
      <c r="CA444" s="717"/>
      <c r="CB444" s="717"/>
      <c r="CC444" s="717"/>
      <c r="CD444" s="717"/>
      <c r="CE444" s="717"/>
      <c r="CF444" s="717"/>
      <c r="CG444" s="717"/>
      <c r="CH444" s="717"/>
      <c r="CI444" s="717"/>
      <c r="CJ444" s="717"/>
      <c r="CK444" s="717"/>
      <c r="CL444" s="717"/>
      <c r="CM444" s="717"/>
      <c r="CN444" s="717"/>
      <c r="CO444" s="717"/>
      <c r="CP444" s="717"/>
      <c r="CQ444" s="717"/>
      <c r="CR444" s="717"/>
      <c r="CS444" s="717"/>
      <c r="CT444" s="717"/>
      <c r="CU444" s="717"/>
      <c r="CV444" s="717"/>
      <c r="CW444" s="717"/>
      <c r="CX444" s="717"/>
      <c r="CY444" s="717"/>
      <c r="CZ444" s="717"/>
      <c r="DA444" s="717"/>
      <c r="DB444" s="717"/>
      <c r="DC444" s="717"/>
      <c r="DD444" s="717"/>
      <c r="DE444" s="717"/>
      <c r="DF444" s="717"/>
      <c r="DG444" s="717"/>
      <c r="DH444" s="717"/>
      <c r="DI444" s="717"/>
      <c r="DJ444" s="717"/>
      <c r="DK444" s="717"/>
      <c r="DL444" s="717"/>
      <c r="DM444" s="717"/>
      <c r="DO444" s="731"/>
      <c r="DP444" s="731"/>
    </row>
    <row r="445" spans="54:120">
      <c r="BB445" s="717"/>
      <c r="BC445" s="995"/>
      <c r="BD445" s="717"/>
      <c r="BE445" s="717"/>
      <c r="BF445" s="717"/>
      <c r="BG445" s="717"/>
      <c r="BH445" s="717"/>
      <c r="BI445" s="717"/>
      <c r="BJ445" s="717"/>
      <c r="BK445" s="717"/>
      <c r="BL445" s="717"/>
      <c r="BM445" s="717"/>
      <c r="BN445" s="717"/>
      <c r="BO445" s="717"/>
      <c r="BP445" s="717"/>
      <c r="BQ445" s="717"/>
      <c r="BR445" s="717"/>
      <c r="BS445" s="717"/>
      <c r="BT445" s="717"/>
      <c r="BU445" s="717"/>
      <c r="BV445" s="717"/>
      <c r="BW445" s="717"/>
      <c r="BX445" s="717"/>
      <c r="BY445" s="717"/>
      <c r="BZ445" s="717"/>
      <c r="CA445" s="717"/>
      <c r="CB445" s="717"/>
      <c r="CC445" s="717"/>
      <c r="CD445" s="717"/>
      <c r="CE445" s="717"/>
      <c r="CF445" s="717"/>
      <c r="CG445" s="717"/>
      <c r="CH445" s="717"/>
      <c r="CI445" s="717"/>
      <c r="CJ445" s="717"/>
      <c r="CK445" s="717"/>
      <c r="CL445" s="717"/>
      <c r="CM445" s="717"/>
      <c r="CN445" s="717"/>
      <c r="CO445" s="717"/>
      <c r="CP445" s="717"/>
      <c r="CQ445" s="717"/>
      <c r="CR445" s="717"/>
      <c r="CS445" s="717"/>
      <c r="CT445" s="717"/>
      <c r="CU445" s="717"/>
      <c r="CV445" s="717"/>
      <c r="CW445" s="717"/>
      <c r="CX445" s="717"/>
      <c r="CY445" s="717"/>
      <c r="CZ445" s="717"/>
      <c r="DA445" s="717"/>
      <c r="DB445" s="717"/>
      <c r="DC445" s="717"/>
      <c r="DD445" s="717"/>
      <c r="DE445" s="717"/>
      <c r="DF445" s="717"/>
      <c r="DG445" s="717"/>
      <c r="DH445" s="717"/>
      <c r="DI445" s="717"/>
      <c r="DJ445" s="717"/>
      <c r="DK445" s="717"/>
      <c r="DL445" s="717"/>
      <c r="DM445" s="717"/>
      <c r="DO445" s="731"/>
      <c r="DP445" s="731"/>
    </row>
    <row r="446" spans="54:120">
      <c r="BB446" s="717"/>
      <c r="BC446" s="995"/>
      <c r="BD446" s="717"/>
      <c r="BE446" s="717"/>
      <c r="BF446" s="717"/>
      <c r="BG446" s="717"/>
      <c r="BH446" s="717"/>
      <c r="BI446" s="717"/>
      <c r="BJ446" s="717"/>
      <c r="BK446" s="717"/>
      <c r="BL446" s="717"/>
      <c r="BM446" s="717"/>
      <c r="BN446" s="717"/>
      <c r="BO446" s="717"/>
      <c r="BP446" s="717"/>
      <c r="BQ446" s="717"/>
      <c r="BR446" s="717"/>
      <c r="BS446" s="717"/>
      <c r="BT446" s="717"/>
      <c r="BU446" s="717"/>
      <c r="BV446" s="717"/>
      <c r="BW446" s="717"/>
      <c r="BX446" s="717"/>
      <c r="BY446" s="717"/>
      <c r="BZ446" s="717"/>
      <c r="CA446" s="717"/>
      <c r="CB446" s="717"/>
      <c r="CC446" s="717"/>
      <c r="CD446" s="717"/>
      <c r="CE446" s="717"/>
      <c r="CF446" s="717"/>
      <c r="CG446" s="717"/>
      <c r="CH446" s="717"/>
      <c r="CI446" s="717"/>
      <c r="CJ446" s="717"/>
      <c r="CK446" s="717"/>
      <c r="CL446" s="717"/>
      <c r="CM446" s="717"/>
      <c r="CN446" s="717"/>
      <c r="CO446" s="717"/>
      <c r="CP446" s="717"/>
      <c r="CQ446" s="717"/>
      <c r="CR446" s="717"/>
      <c r="CS446" s="717"/>
      <c r="CT446" s="717"/>
      <c r="CU446" s="717"/>
      <c r="CV446" s="717"/>
      <c r="CW446" s="717"/>
      <c r="CX446" s="717"/>
      <c r="CY446" s="717"/>
      <c r="CZ446" s="717"/>
      <c r="DA446" s="717"/>
      <c r="DB446" s="717"/>
      <c r="DC446" s="717"/>
      <c r="DD446" s="717"/>
      <c r="DE446" s="717"/>
      <c r="DF446" s="717"/>
      <c r="DG446" s="717"/>
      <c r="DH446" s="717"/>
      <c r="DI446" s="717"/>
      <c r="DJ446" s="717"/>
      <c r="DK446" s="717"/>
      <c r="DL446" s="717"/>
      <c r="DM446" s="717"/>
      <c r="DO446" s="731"/>
      <c r="DP446" s="731"/>
    </row>
    <row r="447" spans="54:120">
      <c r="BB447" s="717"/>
      <c r="BC447" s="995"/>
      <c r="BD447" s="717"/>
      <c r="BE447" s="717"/>
      <c r="BF447" s="717"/>
      <c r="BG447" s="717"/>
      <c r="BH447" s="717"/>
      <c r="BI447" s="717"/>
      <c r="BJ447" s="717"/>
      <c r="BK447" s="717"/>
      <c r="BL447" s="717"/>
      <c r="BM447" s="717"/>
      <c r="BN447" s="717"/>
      <c r="BO447" s="717"/>
      <c r="BP447" s="717"/>
      <c r="BQ447" s="717"/>
      <c r="BR447" s="717"/>
      <c r="BS447" s="717"/>
      <c r="BT447" s="717"/>
      <c r="BU447" s="717"/>
      <c r="BV447" s="717"/>
      <c r="BW447" s="717"/>
      <c r="BX447" s="717"/>
      <c r="BY447" s="717"/>
      <c r="BZ447" s="717"/>
      <c r="CA447" s="717"/>
      <c r="CB447" s="717"/>
      <c r="CC447" s="717"/>
      <c r="CD447" s="717"/>
      <c r="CE447" s="717"/>
      <c r="CF447" s="717"/>
      <c r="CG447" s="717"/>
      <c r="CH447" s="717"/>
      <c r="CI447" s="717"/>
      <c r="CJ447" s="717"/>
      <c r="CK447" s="717"/>
      <c r="CL447" s="717"/>
      <c r="CM447" s="717"/>
      <c r="CN447" s="717"/>
      <c r="CO447" s="717"/>
      <c r="CP447" s="717"/>
      <c r="CQ447" s="717"/>
      <c r="CR447" s="717"/>
      <c r="CS447" s="717"/>
      <c r="CT447" s="717"/>
      <c r="CU447" s="717"/>
      <c r="CV447" s="717"/>
      <c r="CW447" s="717"/>
      <c r="CX447" s="717"/>
      <c r="CY447" s="717"/>
      <c r="CZ447" s="717"/>
      <c r="DA447" s="717"/>
      <c r="DB447" s="717"/>
      <c r="DC447" s="717"/>
      <c r="DD447" s="717"/>
      <c r="DE447" s="717"/>
      <c r="DF447" s="717"/>
      <c r="DG447" s="717"/>
      <c r="DH447" s="717"/>
      <c r="DI447" s="717"/>
      <c r="DJ447" s="717"/>
      <c r="DK447" s="717"/>
      <c r="DL447" s="717"/>
      <c r="DM447" s="717"/>
      <c r="DO447" s="731"/>
      <c r="DP447" s="731"/>
    </row>
    <row r="448" spans="54:120">
      <c r="BB448" s="717"/>
      <c r="BC448" s="995"/>
      <c r="BD448" s="717"/>
      <c r="BE448" s="717"/>
      <c r="BF448" s="717"/>
      <c r="BG448" s="717"/>
      <c r="BH448" s="717"/>
      <c r="BI448" s="717"/>
      <c r="BJ448" s="717"/>
      <c r="BK448" s="717"/>
      <c r="BL448" s="717"/>
      <c r="BM448" s="717"/>
      <c r="BN448" s="717"/>
      <c r="BO448" s="717"/>
      <c r="BP448" s="717"/>
      <c r="BQ448" s="717"/>
      <c r="BR448" s="717"/>
      <c r="BS448" s="717"/>
      <c r="BT448" s="717"/>
      <c r="BU448" s="717"/>
      <c r="BV448" s="717"/>
      <c r="BW448" s="717"/>
      <c r="BX448" s="717"/>
      <c r="BY448" s="717"/>
      <c r="BZ448" s="717"/>
      <c r="CA448" s="717"/>
      <c r="CB448" s="717"/>
      <c r="CC448" s="717"/>
      <c r="CD448" s="717"/>
      <c r="CE448" s="717"/>
      <c r="CF448" s="717"/>
      <c r="CG448" s="717"/>
      <c r="CH448" s="717"/>
      <c r="CI448" s="717"/>
      <c r="CJ448" s="717"/>
      <c r="CK448" s="717"/>
      <c r="CL448" s="717"/>
      <c r="CM448" s="717"/>
      <c r="CN448" s="717"/>
      <c r="CO448" s="717"/>
      <c r="CP448" s="717"/>
      <c r="CQ448" s="717"/>
      <c r="CR448" s="717"/>
      <c r="CS448" s="717"/>
      <c r="CT448" s="717"/>
      <c r="CU448" s="717"/>
      <c r="CV448" s="717"/>
      <c r="CW448" s="717"/>
      <c r="CX448" s="717"/>
      <c r="CY448" s="717"/>
      <c r="CZ448" s="717"/>
      <c r="DA448" s="717"/>
      <c r="DB448" s="717"/>
      <c r="DC448" s="717"/>
      <c r="DD448" s="717"/>
      <c r="DE448" s="717"/>
      <c r="DF448" s="717"/>
      <c r="DG448" s="717"/>
      <c r="DH448" s="717"/>
      <c r="DI448" s="717"/>
      <c r="DJ448" s="717"/>
      <c r="DK448" s="717"/>
      <c r="DL448" s="717"/>
      <c r="DM448" s="717"/>
      <c r="DO448" s="731"/>
      <c r="DP448" s="731"/>
    </row>
    <row r="449" spans="54:120">
      <c r="BB449" s="717"/>
      <c r="BC449" s="995"/>
      <c r="BD449" s="717"/>
      <c r="BE449" s="717"/>
      <c r="BF449" s="717"/>
      <c r="BG449" s="717"/>
      <c r="BH449" s="717"/>
      <c r="BI449" s="717"/>
      <c r="BJ449" s="717"/>
      <c r="BK449" s="717"/>
      <c r="BL449" s="717"/>
      <c r="BM449" s="717"/>
      <c r="BN449" s="717"/>
      <c r="BO449" s="717"/>
      <c r="BP449" s="717"/>
      <c r="BQ449" s="717"/>
      <c r="BR449" s="717"/>
      <c r="BS449" s="717"/>
      <c r="BT449" s="717"/>
      <c r="BU449" s="717"/>
      <c r="BV449" s="717"/>
      <c r="BW449" s="717"/>
      <c r="BX449" s="717"/>
      <c r="BY449" s="717"/>
      <c r="BZ449" s="717"/>
      <c r="CA449" s="717"/>
      <c r="CB449" s="717"/>
      <c r="CC449" s="717"/>
      <c r="CD449" s="717"/>
      <c r="CE449" s="717"/>
      <c r="CF449" s="717"/>
      <c r="CG449" s="717"/>
      <c r="CH449" s="717"/>
      <c r="CI449" s="717"/>
      <c r="CJ449" s="717"/>
      <c r="CK449" s="717"/>
      <c r="CL449" s="717"/>
      <c r="CM449" s="717"/>
      <c r="CN449" s="717"/>
      <c r="CO449" s="717"/>
      <c r="CP449" s="717"/>
      <c r="CQ449" s="717"/>
      <c r="CR449" s="717"/>
      <c r="CS449" s="717"/>
      <c r="CT449" s="717"/>
      <c r="CU449" s="717"/>
      <c r="CV449" s="717"/>
      <c r="CW449" s="717"/>
      <c r="CX449" s="717"/>
      <c r="CY449" s="717"/>
      <c r="CZ449" s="717"/>
      <c r="DA449" s="717"/>
      <c r="DB449" s="717"/>
      <c r="DC449" s="717"/>
      <c r="DD449" s="717"/>
      <c r="DE449" s="717"/>
      <c r="DF449" s="717"/>
      <c r="DG449" s="717"/>
      <c r="DH449" s="717"/>
      <c r="DI449" s="717"/>
      <c r="DJ449" s="717"/>
      <c r="DK449" s="717"/>
      <c r="DL449" s="717"/>
      <c r="DM449" s="717"/>
      <c r="DO449" s="731"/>
      <c r="DP449" s="731"/>
    </row>
    <row r="450" spans="54:120">
      <c r="BB450" s="717"/>
      <c r="BC450" s="995"/>
      <c r="BD450" s="717"/>
      <c r="BE450" s="717"/>
      <c r="BF450" s="717"/>
      <c r="BG450" s="717"/>
      <c r="BH450" s="717"/>
      <c r="BI450" s="717"/>
      <c r="BJ450" s="717"/>
      <c r="BK450" s="717"/>
      <c r="BL450" s="717"/>
      <c r="BM450" s="717"/>
      <c r="BN450" s="717"/>
      <c r="BO450" s="717"/>
      <c r="BP450" s="717"/>
      <c r="BQ450" s="717"/>
      <c r="BR450" s="717"/>
      <c r="BS450" s="717"/>
      <c r="BT450" s="717"/>
      <c r="BU450" s="717"/>
      <c r="BV450" s="717"/>
      <c r="BW450" s="717"/>
      <c r="BX450" s="717"/>
      <c r="BY450" s="717"/>
      <c r="BZ450" s="717"/>
      <c r="CA450" s="717"/>
      <c r="CB450" s="717"/>
      <c r="CC450" s="717"/>
      <c r="CD450" s="717"/>
      <c r="CE450" s="717"/>
      <c r="CF450" s="717"/>
      <c r="CG450" s="717"/>
      <c r="CH450" s="717"/>
      <c r="CI450" s="717"/>
      <c r="CJ450" s="717"/>
      <c r="CK450" s="717"/>
      <c r="CL450" s="717"/>
      <c r="CM450" s="717"/>
      <c r="CN450" s="717"/>
      <c r="CO450" s="717"/>
      <c r="CP450" s="717"/>
      <c r="CQ450" s="717"/>
      <c r="CR450" s="717"/>
      <c r="CS450" s="717"/>
      <c r="CT450" s="717"/>
      <c r="CU450" s="717"/>
      <c r="CV450" s="717"/>
      <c r="CW450" s="717"/>
      <c r="CX450" s="717"/>
      <c r="CY450" s="717"/>
      <c r="CZ450" s="717"/>
      <c r="DA450" s="717"/>
      <c r="DB450" s="717"/>
      <c r="DC450" s="717"/>
      <c r="DD450" s="717"/>
      <c r="DE450" s="717"/>
      <c r="DF450" s="717"/>
      <c r="DG450" s="717"/>
      <c r="DH450" s="717"/>
      <c r="DI450" s="717"/>
      <c r="DJ450" s="717"/>
      <c r="DK450" s="717"/>
      <c r="DL450" s="717"/>
      <c r="DM450" s="717"/>
      <c r="DO450" s="731"/>
      <c r="DP450" s="731"/>
    </row>
    <row r="451" spans="54:120">
      <c r="BB451" s="717"/>
      <c r="BC451" s="995"/>
      <c r="BD451" s="717"/>
      <c r="BE451" s="717"/>
      <c r="BF451" s="717"/>
      <c r="BG451" s="717"/>
      <c r="BH451" s="717"/>
      <c r="BI451" s="717"/>
      <c r="BJ451" s="717"/>
      <c r="BK451" s="717"/>
      <c r="BL451" s="717"/>
      <c r="BM451" s="717"/>
      <c r="BN451" s="717"/>
      <c r="BO451" s="717"/>
      <c r="BP451" s="717"/>
      <c r="BQ451" s="717"/>
      <c r="BR451" s="717"/>
      <c r="BS451" s="717"/>
      <c r="BT451" s="717"/>
      <c r="BU451" s="717"/>
      <c r="BV451" s="717"/>
      <c r="BW451" s="717"/>
      <c r="BX451" s="717"/>
      <c r="BY451" s="717"/>
      <c r="BZ451" s="717"/>
      <c r="CA451" s="717"/>
      <c r="CB451" s="717"/>
      <c r="CC451" s="717"/>
      <c r="CD451" s="717"/>
      <c r="CE451" s="717"/>
      <c r="CF451" s="717"/>
      <c r="CG451" s="717"/>
      <c r="CH451" s="717"/>
      <c r="CI451" s="717"/>
      <c r="CJ451" s="717"/>
      <c r="CK451" s="717"/>
      <c r="CL451" s="717"/>
      <c r="CM451" s="717"/>
      <c r="CN451" s="717"/>
      <c r="CO451" s="717"/>
      <c r="CP451" s="717"/>
      <c r="CQ451" s="717"/>
      <c r="CR451" s="717"/>
      <c r="CS451" s="717"/>
      <c r="CT451" s="717"/>
      <c r="CU451" s="717"/>
      <c r="CV451" s="717"/>
      <c r="CW451" s="717"/>
      <c r="CX451" s="717"/>
      <c r="CY451" s="717"/>
      <c r="CZ451" s="717"/>
      <c r="DA451" s="717"/>
      <c r="DB451" s="717"/>
      <c r="DC451" s="717"/>
      <c r="DD451" s="717"/>
      <c r="DE451" s="717"/>
      <c r="DF451" s="717"/>
      <c r="DG451" s="717"/>
      <c r="DH451" s="717"/>
      <c r="DI451" s="717"/>
      <c r="DJ451" s="717"/>
      <c r="DK451" s="717"/>
      <c r="DL451" s="717"/>
      <c r="DM451" s="717"/>
      <c r="DO451" s="731"/>
      <c r="DP451" s="731"/>
    </row>
    <row r="452" spans="54:120">
      <c r="BB452" s="717"/>
      <c r="BC452" s="995"/>
      <c r="BD452" s="717"/>
      <c r="BE452" s="717"/>
      <c r="BF452" s="717"/>
      <c r="BG452" s="717"/>
      <c r="BH452" s="717"/>
      <c r="BI452" s="717"/>
      <c r="BJ452" s="717"/>
      <c r="BK452" s="717"/>
      <c r="BL452" s="717"/>
      <c r="BM452" s="717"/>
      <c r="BN452" s="717"/>
      <c r="BO452" s="717"/>
      <c r="BP452" s="717"/>
      <c r="BQ452" s="717"/>
      <c r="BR452" s="717"/>
      <c r="BS452" s="717"/>
      <c r="BT452" s="717"/>
      <c r="BU452" s="717"/>
      <c r="BV452" s="717"/>
      <c r="BW452" s="717"/>
      <c r="BX452" s="717"/>
      <c r="BY452" s="717"/>
      <c r="BZ452" s="717"/>
      <c r="CA452" s="717"/>
      <c r="CB452" s="717"/>
      <c r="CC452" s="717"/>
      <c r="CD452" s="717"/>
      <c r="CE452" s="717"/>
      <c r="CF452" s="717"/>
      <c r="CG452" s="717"/>
      <c r="CH452" s="717"/>
      <c r="CI452" s="717"/>
      <c r="CJ452" s="717"/>
      <c r="CK452" s="717"/>
      <c r="CL452" s="717"/>
      <c r="CM452" s="717"/>
      <c r="CN452" s="717"/>
      <c r="CO452" s="717"/>
      <c r="CP452" s="717"/>
      <c r="CQ452" s="717"/>
      <c r="CR452" s="717"/>
      <c r="CS452" s="717"/>
      <c r="CT452" s="717"/>
      <c r="CU452" s="717"/>
      <c r="CV452" s="717"/>
      <c r="CW452" s="717"/>
      <c r="CX452" s="717"/>
      <c r="CY452" s="717"/>
      <c r="CZ452" s="717"/>
      <c r="DA452" s="717"/>
      <c r="DB452" s="717"/>
      <c r="DC452" s="717"/>
      <c r="DD452" s="717"/>
      <c r="DE452" s="717"/>
      <c r="DF452" s="717"/>
      <c r="DG452" s="717"/>
      <c r="DH452" s="717"/>
      <c r="DI452" s="717"/>
      <c r="DJ452" s="717"/>
      <c r="DK452" s="717"/>
      <c r="DL452" s="717"/>
      <c r="DM452" s="717"/>
      <c r="DO452" s="731"/>
      <c r="DP452" s="731"/>
    </row>
    <row r="453" spans="54:120">
      <c r="BB453" s="717"/>
      <c r="BC453" s="995"/>
      <c r="BD453" s="717"/>
      <c r="BE453" s="717"/>
      <c r="BF453" s="717"/>
      <c r="BG453" s="717"/>
      <c r="BH453" s="717"/>
      <c r="BI453" s="717"/>
      <c r="BJ453" s="717"/>
      <c r="BK453" s="717"/>
      <c r="BL453" s="717"/>
      <c r="BM453" s="717"/>
      <c r="BN453" s="717"/>
      <c r="BO453" s="717"/>
      <c r="BP453" s="717"/>
      <c r="BQ453" s="717"/>
      <c r="BR453" s="717"/>
      <c r="BS453" s="717"/>
      <c r="BT453" s="717"/>
      <c r="BU453" s="717"/>
      <c r="BV453" s="717"/>
      <c r="BW453" s="717"/>
      <c r="BX453" s="717"/>
      <c r="BY453" s="717"/>
      <c r="BZ453" s="717"/>
      <c r="CA453" s="717"/>
      <c r="CB453" s="717"/>
      <c r="CC453" s="717"/>
      <c r="CD453" s="717"/>
      <c r="CE453" s="717"/>
      <c r="CF453" s="717"/>
      <c r="CG453" s="717"/>
      <c r="CH453" s="717"/>
      <c r="CI453" s="717"/>
      <c r="CJ453" s="717"/>
      <c r="CK453" s="717"/>
      <c r="CL453" s="717"/>
      <c r="CM453" s="717"/>
      <c r="CN453" s="717"/>
      <c r="CO453" s="717"/>
      <c r="CP453" s="717"/>
      <c r="CQ453" s="717"/>
      <c r="CR453" s="717"/>
      <c r="CS453" s="717"/>
      <c r="CT453" s="717"/>
      <c r="CU453" s="717"/>
      <c r="CV453" s="717"/>
      <c r="CW453" s="717"/>
      <c r="CX453" s="717"/>
      <c r="CY453" s="717"/>
      <c r="CZ453" s="717"/>
      <c r="DA453" s="717"/>
      <c r="DB453" s="717"/>
      <c r="DC453" s="717"/>
      <c r="DD453" s="717"/>
      <c r="DE453" s="717"/>
      <c r="DF453" s="717"/>
      <c r="DG453" s="717"/>
      <c r="DH453" s="717"/>
      <c r="DI453" s="717"/>
      <c r="DJ453" s="717"/>
      <c r="DK453" s="717"/>
      <c r="DL453" s="717"/>
      <c r="DM453" s="717"/>
      <c r="DO453" s="731"/>
      <c r="DP453" s="731"/>
    </row>
    <row r="454" spans="54:120">
      <c r="BB454" s="717"/>
      <c r="BC454" s="995"/>
      <c r="BD454" s="717"/>
      <c r="BE454" s="717"/>
      <c r="BF454" s="717"/>
      <c r="BG454" s="717"/>
      <c r="BH454" s="717"/>
      <c r="BI454" s="717"/>
      <c r="BJ454" s="717"/>
      <c r="BK454" s="717"/>
      <c r="BL454" s="717"/>
      <c r="BM454" s="717"/>
      <c r="BN454" s="717"/>
      <c r="BO454" s="717"/>
      <c r="BP454" s="717"/>
      <c r="BQ454" s="717"/>
      <c r="BR454" s="717"/>
      <c r="BS454" s="717"/>
      <c r="BT454" s="717"/>
      <c r="BU454" s="717"/>
      <c r="BV454" s="717"/>
      <c r="BW454" s="717"/>
      <c r="BX454" s="717"/>
      <c r="BY454" s="717"/>
      <c r="BZ454" s="717"/>
      <c r="CA454" s="717"/>
      <c r="CB454" s="717"/>
      <c r="CC454" s="717"/>
      <c r="CD454" s="717"/>
      <c r="CE454" s="717"/>
      <c r="CF454" s="717"/>
      <c r="CG454" s="717"/>
      <c r="CH454" s="717"/>
      <c r="CI454" s="717"/>
      <c r="CJ454" s="717"/>
      <c r="CK454" s="717"/>
      <c r="CL454" s="717"/>
      <c r="CM454" s="717"/>
      <c r="CN454" s="717"/>
      <c r="CO454" s="717"/>
      <c r="CP454" s="717"/>
      <c r="CQ454" s="717"/>
      <c r="CR454" s="717"/>
      <c r="CS454" s="717"/>
      <c r="CT454" s="717"/>
      <c r="CU454" s="717"/>
      <c r="CV454" s="717"/>
      <c r="CW454" s="717"/>
      <c r="CX454" s="717"/>
      <c r="CY454" s="717"/>
      <c r="CZ454" s="717"/>
      <c r="DA454" s="717"/>
      <c r="DB454" s="717"/>
      <c r="DC454" s="717"/>
      <c r="DD454" s="717"/>
      <c r="DE454" s="717"/>
      <c r="DF454" s="717"/>
      <c r="DG454" s="717"/>
      <c r="DH454" s="717"/>
      <c r="DI454" s="717"/>
      <c r="DJ454" s="717"/>
      <c r="DK454" s="717"/>
      <c r="DL454" s="717"/>
      <c r="DM454" s="717"/>
      <c r="DO454" s="731"/>
      <c r="DP454" s="731"/>
    </row>
    <row r="455" spans="54:120">
      <c r="BB455" s="717"/>
      <c r="BC455" s="995"/>
      <c r="BD455" s="717"/>
      <c r="BE455" s="717"/>
      <c r="BF455" s="717"/>
      <c r="BG455" s="717"/>
      <c r="BH455" s="717"/>
      <c r="BI455" s="717"/>
      <c r="BJ455" s="717"/>
      <c r="BK455" s="717"/>
      <c r="BL455" s="717"/>
      <c r="BM455" s="717"/>
      <c r="BN455" s="717"/>
      <c r="BO455" s="717"/>
      <c r="BP455" s="717"/>
      <c r="BQ455" s="717"/>
      <c r="BR455" s="717"/>
      <c r="BS455" s="717"/>
      <c r="BT455" s="717"/>
      <c r="BU455" s="717"/>
      <c r="BV455" s="717"/>
      <c r="BW455" s="717"/>
      <c r="BX455" s="717"/>
      <c r="BY455" s="717"/>
      <c r="BZ455" s="717"/>
      <c r="CA455" s="717"/>
      <c r="CB455" s="717"/>
      <c r="CC455" s="717"/>
      <c r="CD455" s="717"/>
      <c r="CE455" s="717"/>
      <c r="CF455" s="717"/>
      <c r="CG455" s="717"/>
      <c r="CH455" s="717"/>
      <c r="CI455" s="717"/>
      <c r="CJ455" s="717"/>
      <c r="CK455" s="717"/>
      <c r="CL455" s="717"/>
      <c r="CM455" s="717"/>
      <c r="CN455" s="717"/>
      <c r="CO455" s="717"/>
      <c r="CP455" s="717"/>
      <c r="CQ455" s="717"/>
      <c r="CR455" s="717"/>
      <c r="CS455" s="717"/>
      <c r="CT455" s="717"/>
      <c r="CU455" s="717"/>
      <c r="CV455" s="717"/>
      <c r="CW455" s="717"/>
      <c r="CX455" s="717"/>
      <c r="CY455" s="717"/>
      <c r="CZ455" s="717"/>
      <c r="DA455" s="717"/>
      <c r="DB455" s="717"/>
      <c r="DC455" s="717"/>
      <c r="DD455" s="717"/>
      <c r="DE455" s="717"/>
      <c r="DF455" s="717"/>
      <c r="DG455" s="717"/>
      <c r="DH455" s="717"/>
      <c r="DI455" s="717"/>
      <c r="DJ455" s="717"/>
      <c r="DK455" s="717"/>
      <c r="DL455" s="717"/>
      <c r="DM455" s="717"/>
      <c r="DO455" s="731"/>
      <c r="DP455" s="731"/>
    </row>
    <row r="456" spans="54:120">
      <c r="BB456" s="717"/>
      <c r="BC456" s="995"/>
      <c r="BD456" s="717"/>
      <c r="BE456" s="717"/>
      <c r="BF456" s="717"/>
      <c r="BG456" s="717"/>
      <c r="BH456" s="717"/>
      <c r="BI456" s="717"/>
      <c r="BJ456" s="717"/>
      <c r="BK456" s="717"/>
      <c r="BL456" s="717"/>
      <c r="BM456" s="717"/>
      <c r="BN456" s="717"/>
      <c r="BO456" s="717"/>
      <c r="BP456" s="717"/>
      <c r="BQ456" s="717"/>
      <c r="BR456" s="717"/>
      <c r="BS456" s="717"/>
      <c r="BT456" s="717"/>
      <c r="BU456" s="717"/>
      <c r="BV456" s="717"/>
      <c r="BW456" s="717"/>
      <c r="BX456" s="717"/>
      <c r="BY456" s="717"/>
      <c r="BZ456" s="717"/>
      <c r="CA456" s="717"/>
      <c r="CB456" s="717"/>
      <c r="CC456" s="717"/>
      <c r="CD456" s="717"/>
      <c r="CE456" s="717"/>
      <c r="CF456" s="717"/>
      <c r="CG456" s="717"/>
      <c r="CH456" s="717"/>
      <c r="CI456" s="717"/>
      <c r="CJ456" s="717"/>
      <c r="CK456" s="717"/>
      <c r="CL456" s="717"/>
      <c r="CM456" s="717"/>
      <c r="CN456" s="717"/>
      <c r="CO456" s="717"/>
      <c r="CP456" s="717"/>
      <c r="CQ456" s="717"/>
      <c r="CR456" s="717"/>
      <c r="CS456" s="717"/>
      <c r="CT456" s="717"/>
      <c r="CU456" s="717"/>
      <c r="CV456" s="717"/>
      <c r="CW456" s="717"/>
      <c r="CX456" s="717"/>
      <c r="CY456" s="717"/>
      <c r="CZ456" s="717"/>
      <c r="DA456" s="717"/>
      <c r="DB456" s="717"/>
      <c r="DC456" s="717"/>
      <c r="DD456" s="717"/>
      <c r="DE456" s="717"/>
      <c r="DF456" s="717"/>
      <c r="DG456" s="717"/>
      <c r="DH456" s="717"/>
      <c r="DI456" s="717"/>
      <c r="DJ456" s="717"/>
      <c r="DK456" s="717"/>
      <c r="DL456" s="717"/>
      <c r="DM456" s="717"/>
      <c r="DO456" s="731"/>
      <c r="DP456" s="731"/>
    </row>
    <row r="457" spans="54:120">
      <c r="BB457" s="717"/>
      <c r="BC457" s="995"/>
      <c r="BD457" s="717"/>
      <c r="BE457" s="717"/>
      <c r="BF457" s="717"/>
      <c r="BG457" s="717"/>
      <c r="BH457" s="717"/>
      <c r="BI457" s="717"/>
      <c r="BJ457" s="717"/>
      <c r="BK457" s="717"/>
      <c r="BL457" s="717"/>
      <c r="BM457" s="717"/>
      <c r="BN457" s="717"/>
      <c r="BO457" s="717"/>
      <c r="BP457" s="717"/>
      <c r="BQ457" s="717"/>
      <c r="BR457" s="717"/>
      <c r="BS457" s="717"/>
      <c r="BT457" s="717"/>
      <c r="BU457" s="717"/>
      <c r="BV457" s="717"/>
      <c r="BW457" s="717"/>
      <c r="BX457" s="717"/>
      <c r="BY457" s="717"/>
      <c r="BZ457" s="717"/>
      <c r="CA457" s="717"/>
      <c r="CB457" s="717"/>
      <c r="CC457" s="717"/>
      <c r="CD457" s="717"/>
      <c r="CE457" s="717"/>
      <c r="CF457" s="717"/>
      <c r="CG457" s="717"/>
      <c r="CH457" s="717"/>
      <c r="CI457" s="717"/>
      <c r="CJ457" s="717"/>
      <c r="CK457" s="717"/>
      <c r="CL457" s="717"/>
      <c r="CM457" s="717"/>
      <c r="CN457" s="717"/>
      <c r="CO457" s="717"/>
      <c r="CP457" s="717"/>
      <c r="CQ457" s="717"/>
      <c r="CR457" s="717"/>
      <c r="CS457" s="717"/>
      <c r="CT457" s="717"/>
      <c r="CU457" s="717"/>
      <c r="CV457" s="717"/>
      <c r="CW457" s="717"/>
      <c r="CX457" s="717"/>
      <c r="CY457" s="717"/>
      <c r="CZ457" s="717"/>
      <c r="DA457" s="717"/>
      <c r="DB457" s="717"/>
      <c r="DC457" s="717"/>
      <c r="DD457" s="717"/>
      <c r="DE457" s="717"/>
      <c r="DF457" s="717"/>
      <c r="DG457" s="717"/>
      <c r="DH457" s="717"/>
      <c r="DI457" s="717"/>
      <c r="DJ457" s="717"/>
      <c r="DK457" s="717"/>
      <c r="DL457" s="717"/>
      <c r="DM457" s="717"/>
      <c r="DO457" s="731"/>
      <c r="DP457" s="731"/>
    </row>
    <row r="458" spans="54:120">
      <c r="BB458" s="717"/>
      <c r="BC458" s="995"/>
      <c r="BD458" s="717"/>
      <c r="BE458" s="717"/>
      <c r="BF458" s="717"/>
      <c r="BG458" s="717"/>
      <c r="BH458" s="717"/>
      <c r="BI458" s="717"/>
      <c r="BJ458" s="717"/>
      <c r="BK458" s="717"/>
      <c r="BL458" s="717"/>
      <c r="BM458" s="717"/>
      <c r="BN458" s="717"/>
      <c r="BO458" s="717"/>
      <c r="BP458" s="717"/>
      <c r="BQ458" s="717"/>
      <c r="BR458" s="717"/>
      <c r="BS458" s="717"/>
      <c r="BT458" s="717"/>
      <c r="BU458" s="717"/>
      <c r="BV458" s="717"/>
      <c r="BW458" s="717"/>
      <c r="BX458" s="717"/>
      <c r="BY458" s="717"/>
      <c r="BZ458" s="717"/>
      <c r="CA458" s="717"/>
      <c r="CB458" s="717"/>
      <c r="CC458" s="717"/>
      <c r="CD458" s="717"/>
      <c r="CE458" s="717"/>
      <c r="CF458" s="717"/>
      <c r="CG458" s="717"/>
      <c r="CH458" s="717"/>
      <c r="CI458" s="717"/>
      <c r="CJ458" s="717"/>
      <c r="CK458" s="717"/>
      <c r="CL458" s="717"/>
      <c r="CM458" s="717"/>
      <c r="CN458" s="717"/>
      <c r="CO458" s="717"/>
      <c r="CP458" s="717"/>
      <c r="CQ458" s="717"/>
      <c r="CR458" s="717"/>
      <c r="CS458" s="717"/>
      <c r="CT458" s="717"/>
      <c r="CU458" s="717"/>
      <c r="CV458" s="717"/>
      <c r="CW458" s="717"/>
      <c r="CX458" s="717"/>
      <c r="CY458" s="717"/>
      <c r="CZ458" s="717"/>
      <c r="DA458" s="717"/>
      <c r="DB458" s="717"/>
      <c r="DC458" s="717"/>
      <c r="DD458" s="717"/>
      <c r="DE458" s="717"/>
      <c r="DF458" s="717"/>
      <c r="DG458" s="717"/>
      <c r="DH458" s="717"/>
      <c r="DI458" s="717"/>
      <c r="DJ458" s="717"/>
      <c r="DK458" s="717"/>
      <c r="DL458" s="717"/>
      <c r="DM458" s="717"/>
      <c r="DO458" s="731"/>
      <c r="DP458" s="731"/>
    </row>
    <row r="459" spans="54:120">
      <c r="BB459" s="717"/>
      <c r="BC459" s="995"/>
      <c r="BD459" s="717"/>
      <c r="BE459" s="717"/>
      <c r="BF459" s="717"/>
      <c r="BG459" s="717"/>
      <c r="BH459" s="717"/>
      <c r="BI459" s="717"/>
      <c r="BJ459" s="717"/>
      <c r="BK459" s="717"/>
      <c r="BL459" s="717"/>
      <c r="BM459" s="717"/>
      <c r="BN459" s="717"/>
      <c r="BO459" s="717"/>
      <c r="BP459" s="717"/>
      <c r="BQ459" s="717"/>
      <c r="BR459" s="717"/>
      <c r="BS459" s="717"/>
      <c r="BT459" s="717"/>
      <c r="BU459" s="717"/>
      <c r="BV459" s="717"/>
      <c r="BW459" s="717"/>
      <c r="BX459" s="717"/>
      <c r="BY459" s="717"/>
      <c r="BZ459" s="717"/>
      <c r="CA459" s="717"/>
      <c r="CB459" s="717"/>
      <c r="CC459" s="717"/>
      <c r="CD459" s="717"/>
      <c r="CE459" s="717"/>
      <c r="CF459" s="717"/>
      <c r="CG459" s="717"/>
      <c r="CH459" s="717"/>
      <c r="CI459" s="717"/>
      <c r="CJ459" s="717"/>
      <c r="CK459" s="717"/>
      <c r="CL459" s="717"/>
      <c r="CM459" s="717"/>
      <c r="CN459" s="717"/>
      <c r="CO459" s="717"/>
      <c r="CP459" s="717"/>
      <c r="CQ459" s="717"/>
      <c r="CR459" s="717"/>
      <c r="CS459" s="717"/>
      <c r="CT459" s="717"/>
      <c r="CU459" s="717"/>
      <c r="CV459" s="717"/>
      <c r="CW459" s="717"/>
      <c r="CX459" s="717"/>
      <c r="CY459" s="717"/>
      <c r="CZ459" s="717"/>
      <c r="DA459" s="717"/>
      <c r="DB459" s="717"/>
      <c r="DC459" s="717"/>
      <c r="DD459" s="717"/>
      <c r="DE459" s="717"/>
      <c r="DF459" s="717"/>
      <c r="DG459" s="717"/>
      <c r="DH459" s="717"/>
      <c r="DI459" s="717"/>
      <c r="DJ459" s="717"/>
      <c r="DK459" s="717"/>
      <c r="DL459" s="717"/>
      <c r="DM459" s="717"/>
      <c r="DO459" s="731"/>
      <c r="DP459" s="731"/>
    </row>
    <row r="460" spans="54:120">
      <c r="BB460" s="717"/>
      <c r="BC460" s="995"/>
      <c r="BD460" s="717"/>
      <c r="BE460" s="717"/>
      <c r="BF460" s="717"/>
      <c r="BG460" s="717"/>
      <c r="BH460" s="717"/>
      <c r="BI460" s="717"/>
      <c r="BJ460" s="717"/>
      <c r="BK460" s="717"/>
      <c r="BL460" s="717"/>
      <c r="BM460" s="717"/>
      <c r="BN460" s="717"/>
      <c r="BO460" s="717"/>
      <c r="BP460" s="717"/>
      <c r="BQ460" s="717"/>
      <c r="BR460" s="717"/>
      <c r="BS460" s="717"/>
      <c r="BT460" s="717"/>
      <c r="BU460" s="717"/>
      <c r="BV460" s="717"/>
      <c r="BW460" s="717"/>
      <c r="BX460" s="717"/>
      <c r="BY460" s="717"/>
      <c r="BZ460" s="717"/>
      <c r="CA460" s="717"/>
      <c r="CB460" s="717"/>
      <c r="CC460" s="717"/>
      <c r="CD460" s="717"/>
      <c r="CE460" s="717"/>
      <c r="CF460" s="717"/>
      <c r="CG460" s="717"/>
      <c r="CH460" s="717"/>
      <c r="CI460" s="717"/>
      <c r="CJ460" s="717"/>
      <c r="CK460" s="717"/>
      <c r="CL460" s="717"/>
      <c r="CM460" s="717"/>
      <c r="CN460" s="717"/>
      <c r="CO460" s="717"/>
      <c r="CP460" s="717"/>
      <c r="CQ460" s="717"/>
      <c r="CR460" s="717"/>
      <c r="CS460" s="717"/>
      <c r="CT460" s="717"/>
      <c r="CU460" s="717"/>
      <c r="CV460" s="717"/>
      <c r="CW460" s="717"/>
      <c r="CX460" s="717"/>
      <c r="CY460" s="717"/>
      <c r="CZ460" s="717"/>
      <c r="DA460" s="717"/>
      <c r="DB460" s="717"/>
      <c r="DC460" s="717"/>
      <c r="DD460" s="717"/>
      <c r="DE460" s="717"/>
      <c r="DF460" s="717"/>
      <c r="DG460" s="717"/>
      <c r="DH460" s="717"/>
      <c r="DI460" s="717"/>
      <c r="DJ460" s="717"/>
      <c r="DK460" s="717"/>
      <c r="DL460" s="717"/>
      <c r="DM460" s="717"/>
      <c r="DO460" s="731"/>
      <c r="DP460" s="731"/>
    </row>
    <row r="461" spans="54:120">
      <c r="BB461" s="717"/>
      <c r="BC461" s="995"/>
      <c r="BD461" s="717"/>
      <c r="BE461" s="717"/>
      <c r="BF461" s="717"/>
      <c r="BG461" s="717"/>
      <c r="BH461" s="717"/>
      <c r="BI461" s="717"/>
      <c r="BJ461" s="717"/>
      <c r="BK461" s="717"/>
      <c r="BL461" s="717"/>
      <c r="BM461" s="717"/>
      <c r="BN461" s="717"/>
      <c r="BO461" s="717"/>
      <c r="BP461" s="717"/>
      <c r="BQ461" s="717"/>
      <c r="BR461" s="717"/>
      <c r="BS461" s="717"/>
      <c r="BT461" s="717"/>
      <c r="BU461" s="717"/>
      <c r="BV461" s="717"/>
      <c r="BW461" s="717"/>
      <c r="BX461" s="717"/>
      <c r="BY461" s="717"/>
      <c r="BZ461" s="717"/>
      <c r="CA461" s="717"/>
      <c r="CB461" s="717"/>
      <c r="CC461" s="717"/>
      <c r="CD461" s="717"/>
      <c r="CE461" s="717"/>
      <c r="CF461" s="717"/>
      <c r="CG461" s="717"/>
      <c r="CH461" s="717"/>
      <c r="CI461" s="717"/>
      <c r="CJ461" s="717"/>
      <c r="CK461" s="717"/>
      <c r="CL461" s="717"/>
      <c r="CM461" s="717"/>
      <c r="CN461" s="717"/>
      <c r="CO461" s="717"/>
      <c r="CP461" s="717"/>
      <c r="CQ461" s="717"/>
      <c r="CR461" s="717"/>
      <c r="CS461" s="717"/>
      <c r="CT461" s="717"/>
      <c r="CU461" s="717"/>
      <c r="CV461" s="717"/>
      <c r="CW461" s="717"/>
      <c r="CX461" s="717"/>
      <c r="CY461" s="717"/>
      <c r="CZ461" s="717"/>
      <c r="DA461" s="717"/>
      <c r="DB461" s="717"/>
      <c r="DC461" s="717"/>
      <c r="DD461" s="717"/>
      <c r="DE461" s="717"/>
      <c r="DF461" s="717"/>
      <c r="DG461" s="717"/>
      <c r="DH461" s="717"/>
      <c r="DI461" s="717"/>
      <c r="DJ461" s="717"/>
      <c r="DK461" s="717"/>
      <c r="DL461" s="717"/>
      <c r="DM461" s="717"/>
      <c r="DO461" s="731"/>
      <c r="DP461" s="731"/>
    </row>
    <row r="462" spans="54:120">
      <c r="BB462" s="717"/>
      <c r="BC462" s="995"/>
      <c r="BD462" s="717"/>
      <c r="BE462" s="717"/>
      <c r="BF462" s="717"/>
      <c r="BG462" s="717"/>
      <c r="BH462" s="717"/>
      <c r="BI462" s="717"/>
      <c r="BJ462" s="717"/>
      <c r="BK462" s="717"/>
      <c r="BL462" s="717"/>
      <c r="BM462" s="717"/>
      <c r="BN462" s="717"/>
      <c r="BO462" s="717"/>
      <c r="BP462" s="717"/>
      <c r="BQ462" s="717"/>
      <c r="BR462" s="717"/>
      <c r="BS462" s="717"/>
      <c r="BT462" s="717"/>
      <c r="BU462" s="717"/>
      <c r="BV462" s="717"/>
      <c r="BW462" s="717"/>
      <c r="BX462" s="717"/>
      <c r="BY462" s="717"/>
      <c r="BZ462" s="717"/>
      <c r="CA462" s="717"/>
      <c r="CB462" s="717"/>
      <c r="CC462" s="717"/>
      <c r="CD462" s="717"/>
      <c r="CE462" s="717"/>
      <c r="CF462" s="717"/>
      <c r="CG462" s="717"/>
      <c r="CH462" s="717"/>
      <c r="CI462" s="717"/>
      <c r="CJ462" s="717"/>
      <c r="CK462" s="717"/>
      <c r="CL462" s="717"/>
      <c r="CM462" s="717"/>
      <c r="CN462" s="717"/>
      <c r="CO462" s="717"/>
      <c r="CP462" s="717"/>
      <c r="CQ462" s="717"/>
      <c r="CR462" s="717"/>
      <c r="CS462" s="717"/>
      <c r="CT462" s="717"/>
      <c r="CU462" s="717"/>
      <c r="CV462" s="717"/>
      <c r="CW462" s="717"/>
      <c r="CX462" s="717"/>
      <c r="CY462" s="717"/>
      <c r="CZ462" s="717"/>
      <c r="DA462" s="717"/>
      <c r="DB462" s="717"/>
      <c r="DC462" s="717"/>
      <c r="DD462" s="717"/>
      <c r="DE462" s="717"/>
      <c r="DF462" s="717"/>
      <c r="DG462" s="717"/>
      <c r="DH462" s="717"/>
      <c r="DI462" s="717"/>
      <c r="DJ462" s="717"/>
      <c r="DK462" s="717"/>
      <c r="DL462" s="717"/>
      <c r="DM462" s="717"/>
      <c r="DO462" s="731"/>
      <c r="DP462" s="731"/>
    </row>
    <row r="463" spans="54:120">
      <c r="BB463" s="717"/>
      <c r="BC463" s="995"/>
      <c r="BD463" s="717"/>
      <c r="BE463" s="717"/>
      <c r="BF463" s="717"/>
      <c r="BG463" s="717"/>
      <c r="BH463" s="717"/>
      <c r="BI463" s="717"/>
      <c r="BJ463" s="717"/>
      <c r="BK463" s="717"/>
      <c r="BL463" s="717"/>
      <c r="BM463" s="717"/>
      <c r="BN463" s="717"/>
      <c r="BO463" s="717"/>
      <c r="BP463" s="717"/>
      <c r="BQ463" s="717"/>
      <c r="BR463" s="717"/>
      <c r="BS463" s="717"/>
      <c r="BT463" s="717"/>
      <c r="BU463" s="717"/>
      <c r="BV463" s="717"/>
      <c r="BW463" s="717"/>
      <c r="BX463" s="717"/>
      <c r="BY463" s="717"/>
      <c r="BZ463" s="717"/>
      <c r="CA463" s="717"/>
      <c r="CB463" s="717"/>
      <c r="CC463" s="717"/>
      <c r="CD463" s="717"/>
      <c r="CE463" s="717"/>
      <c r="CF463" s="717"/>
      <c r="CG463" s="717"/>
      <c r="CH463" s="717"/>
      <c r="CI463" s="717"/>
      <c r="CJ463" s="717"/>
      <c r="CK463" s="717"/>
      <c r="CL463" s="717"/>
      <c r="CM463" s="717"/>
      <c r="CN463" s="717"/>
      <c r="CO463" s="717"/>
      <c r="CP463" s="717"/>
      <c r="CQ463" s="717"/>
      <c r="CR463" s="717"/>
      <c r="CS463" s="717"/>
      <c r="CT463" s="717"/>
      <c r="CU463" s="717"/>
      <c r="CV463" s="717"/>
      <c r="CW463" s="717"/>
      <c r="CX463" s="717"/>
      <c r="CY463" s="717"/>
      <c r="CZ463" s="717"/>
      <c r="DA463" s="717"/>
      <c r="DB463" s="717"/>
      <c r="DC463" s="717"/>
      <c r="DD463" s="717"/>
      <c r="DE463" s="717"/>
      <c r="DF463" s="717"/>
      <c r="DG463" s="717"/>
      <c r="DH463" s="717"/>
      <c r="DI463" s="717"/>
      <c r="DJ463" s="717"/>
      <c r="DK463" s="717"/>
      <c r="DL463" s="717"/>
      <c r="DM463" s="717"/>
      <c r="DO463" s="731"/>
      <c r="DP463" s="731"/>
    </row>
    <row r="464" spans="54:120">
      <c r="BB464" s="717"/>
      <c r="BC464" s="995"/>
      <c r="BD464" s="717"/>
      <c r="BE464" s="717"/>
      <c r="BF464" s="717"/>
      <c r="BG464" s="717"/>
      <c r="BH464" s="717"/>
      <c r="BI464" s="717"/>
      <c r="BJ464" s="717"/>
      <c r="BK464" s="717"/>
      <c r="BL464" s="717"/>
      <c r="BM464" s="717"/>
      <c r="BN464" s="717"/>
      <c r="BO464" s="717"/>
      <c r="BP464" s="717"/>
      <c r="BQ464" s="717"/>
      <c r="BR464" s="717"/>
      <c r="BS464" s="717"/>
      <c r="BT464" s="717"/>
      <c r="BU464" s="717"/>
      <c r="BV464" s="717"/>
      <c r="BW464" s="717"/>
      <c r="BX464" s="717"/>
      <c r="BY464" s="717"/>
      <c r="BZ464" s="717"/>
      <c r="CA464" s="717"/>
      <c r="CB464" s="717"/>
      <c r="CC464" s="717"/>
      <c r="CD464" s="717"/>
      <c r="CE464" s="717"/>
      <c r="CF464" s="717"/>
      <c r="CG464" s="717"/>
      <c r="CH464" s="717"/>
      <c r="CI464" s="717"/>
      <c r="CJ464" s="717"/>
      <c r="CK464" s="717"/>
      <c r="CL464" s="717"/>
      <c r="CM464" s="717"/>
      <c r="CN464" s="717"/>
      <c r="CO464" s="717"/>
      <c r="CP464" s="717"/>
      <c r="CQ464" s="717"/>
      <c r="CR464" s="717"/>
      <c r="CS464" s="717"/>
      <c r="CT464" s="717"/>
      <c r="CU464" s="717"/>
      <c r="CV464" s="717"/>
      <c r="CW464" s="717"/>
      <c r="CX464" s="717"/>
      <c r="CY464" s="717"/>
      <c r="CZ464" s="717"/>
      <c r="DA464" s="717"/>
      <c r="DB464" s="717"/>
      <c r="DC464" s="717"/>
      <c r="DD464" s="717"/>
      <c r="DE464" s="717"/>
      <c r="DF464" s="717"/>
      <c r="DG464" s="717"/>
      <c r="DH464" s="717"/>
      <c r="DI464" s="717"/>
      <c r="DJ464" s="717"/>
      <c r="DK464" s="717"/>
      <c r="DL464" s="717"/>
      <c r="DM464" s="717"/>
      <c r="DO464" s="731"/>
      <c r="DP464" s="731"/>
    </row>
    <row r="465" spans="54:120">
      <c r="BB465" s="717"/>
      <c r="BC465" s="995"/>
      <c r="BD465" s="717"/>
      <c r="BE465" s="717"/>
      <c r="BF465" s="717"/>
      <c r="BG465" s="717"/>
      <c r="BH465" s="717"/>
      <c r="BI465" s="717"/>
      <c r="BJ465" s="717"/>
      <c r="BK465" s="717"/>
      <c r="BL465" s="717"/>
      <c r="BM465" s="717"/>
      <c r="BN465" s="717"/>
      <c r="BO465" s="717"/>
      <c r="BP465" s="717"/>
      <c r="BQ465" s="717"/>
      <c r="BR465" s="717"/>
      <c r="BS465" s="717"/>
      <c r="BT465" s="717"/>
      <c r="BU465" s="717"/>
      <c r="BV465" s="717"/>
      <c r="BW465" s="717"/>
      <c r="BX465" s="717"/>
      <c r="BY465" s="717"/>
      <c r="BZ465" s="717"/>
      <c r="CA465" s="717"/>
      <c r="CB465" s="717"/>
      <c r="CC465" s="717"/>
      <c r="CD465" s="717"/>
      <c r="CE465" s="717"/>
      <c r="CF465" s="717"/>
      <c r="CG465" s="717"/>
      <c r="CH465" s="717"/>
      <c r="CI465" s="717"/>
      <c r="CJ465" s="717"/>
      <c r="CK465" s="717"/>
      <c r="CL465" s="717"/>
      <c r="CM465" s="717"/>
      <c r="CN465" s="717"/>
      <c r="CO465" s="717"/>
      <c r="CP465" s="717"/>
      <c r="CQ465" s="717"/>
      <c r="CR465" s="717"/>
      <c r="CS465" s="717"/>
      <c r="CT465" s="717"/>
      <c r="CU465" s="717"/>
      <c r="CV465" s="717"/>
      <c r="CW465" s="717"/>
      <c r="CX465" s="717"/>
      <c r="CY465" s="717"/>
      <c r="CZ465" s="717"/>
      <c r="DA465" s="717"/>
      <c r="DB465" s="717"/>
      <c r="DC465" s="717"/>
      <c r="DD465" s="717"/>
      <c r="DE465" s="717"/>
      <c r="DF465" s="717"/>
      <c r="DG465" s="717"/>
      <c r="DH465" s="717"/>
      <c r="DI465" s="717"/>
      <c r="DJ465" s="717"/>
      <c r="DK465" s="717"/>
      <c r="DL465" s="717"/>
      <c r="DM465" s="717"/>
      <c r="DO465" s="731"/>
      <c r="DP465" s="731"/>
    </row>
    <row r="466" spans="54:120">
      <c r="BB466" s="717"/>
      <c r="BC466" s="995"/>
      <c r="BD466" s="717"/>
      <c r="BE466" s="717"/>
      <c r="BF466" s="717"/>
      <c r="BG466" s="717"/>
      <c r="BH466" s="717"/>
      <c r="BI466" s="717"/>
      <c r="BJ466" s="717"/>
      <c r="BK466" s="717"/>
      <c r="BL466" s="717"/>
      <c r="BM466" s="717"/>
      <c r="BN466" s="717"/>
      <c r="BO466" s="717"/>
      <c r="BP466" s="717"/>
      <c r="BQ466" s="717"/>
      <c r="BR466" s="717"/>
      <c r="BS466" s="717"/>
      <c r="BT466" s="717"/>
      <c r="BU466" s="717"/>
      <c r="BV466" s="717"/>
      <c r="BW466" s="717"/>
      <c r="BX466" s="717"/>
      <c r="BY466" s="717"/>
      <c r="BZ466" s="717"/>
      <c r="CA466" s="717"/>
      <c r="CB466" s="717"/>
      <c r="CC466" s="717"/>
      <c r="CD466" s="717"/>
      <c r="CE466" s="717"/>
      <c r="CF466" s="717"/>
      <c r="CG466" s="717"/>
      <c r="CH466" s="717"/>
      <c r="CI466" s="717"/>
      <c r="CJ466" s="717"/>
      <c r="CK466" s="717"/>
      <c r="CL466" s="717"/>
      <c r="CM466" s="717"/>
      <c r="CN466" s="717"/>
      <c r="CO466" s="717"/>
      <c r="CP466" s="717"/>
      <c r="CQ466" s="717"/>
      <c r="CR466" s="717"/>
      <c r="CS466" s="717"/>
      <c r="CT466" s="717"/>
      <c r="CU466" s="717"/>
      <c r="CV466" s="717"/>
      <c r="CW466" s="717"/>
      <c r="CX466" s="717"/>
      <c r="CY466" s="717"/>
      <c r="CZ466" s="717"/>
      <c r="DA466" s="717"/>
      <c r="DB466" s="717"/>
      <c r="DC466" s="717"/>
      <c r="DD466" s="717"/>
      <c r="DE466" s="717"/>
      <c r="DF466" s="717"/>
      <c r="DG466" s="717"/>
      <c r="DH466" s="717"/>
      <c r="DI466" s="717"/>
      <c r="DJ466" s="717"/>
      <c r="DK466" s="717"/>
      <c r="DL466" s="717"/>
      <c r="DM466" s="717"/>
      <c r="DO466" s="731"/>
      <c r="DP466" s="731"/>
    </row>
    <row r="467" spans="54:120">
      <c r="BB467" s="717"/>
      <c r="BC467" s="995"/>
      <c r="BD467" s="717"/>
      <c r="BE467" s="717"/>
      <c r="BF467" s="717"/>
      <c r="BG467" s="717"/>
      <c r="BH467" s="717"/>
      <c r="BI467" s="717"/>
      <c r="BJ467" s="717"/>
      <c r="BK467" s="717"/>
      <c r="BL467" s="717"/>
      <c r="BM467" s="717"/>
      <c r="BN467" s="717"/>
      <c r="BO467" s="717"/>
      <c r="BP467" s="717"/>
      <c r="BQ467" s="717"/>
      <c r="BR467" s="717"/>
      <c r="BS467" s="717"/>
      <c r="BT467" s="717"/>
      <c r="BU467" s="717"/>
      <c r="BV467" s="717"/>
      <c r="BW467" s="717"/>
      <c r="BX467" s="717"/>
      <c r="BY467" s="717"/>
      <c r="BZ467" s="717"/>
      <c r="CA467" s="717"/>
      <c r="CB467" s="717"/>
      <c r="CC467" s="717"/>
      <c r="CD467" s="717"/>
      <c r="CE467" s="717"/>
      <c r="CF467" s="717"/>
      <c r="CG467" s="717"/>
      <c r="CH467" s="717"/>
      <c r="CI467" s="717"/>
      <c r="CJ467" s="717"/>
      <c r="CK467" s="717"/>
      <c r="CL467" s="717"/>
      <c r="CM467" s="717"/>
      <c r="CN467" s="717"/>
      <c r="CO467" s="717"/>
      <c r="CP467" s="717"/>
      <c r="CQ467" s="717"/>
      <c r="CR467" s="717"/>
      <c r="CS467" s="717"/>
      <c r="CT467" s="717"/>
      <c r="CU467" s="717"/>
      <c r="CV467" s="717"/>
      <c r="CW467" s="717"/>
      <c r="CX467" s="717"/>
      <c r="CY467" s="717"/>
      <c r="CZ467" s="717"/>
      <c r="DA467" s="717"/>
      <c r="DB467" s="717"/>
      <c r="DC467" s="717"/>
      <c r="DD467" s="717"/>
      <c r="DE467" s="717"/>
      <c r="DF467" s="717"/>
      <c r="DG467" s="717"/>
      <c r="DH467" s="717"/>
      <c r="DI467" s="717"/>
      <c r="DJ467" s="717"/>
      <c r="DK467" s="717"/>
      <c r="DL467" s="717"/>
      <c r="DM467" s="717"/>
      <c r="DO467" s="731"/>
      <c r="DP467" s="731"/>
    </row>
    <row r="468" spans="54:120">
      <c r="BB468" s="717"/>
      <c r="BC468" s="995"/>
      <c r="BD468" s="717"/>
      <c r="BE468" s="717"/>
      <c r="BF468" s="717"/>
      <c r="BG468" s="717"/>
      <c r="BH468" s="717"/>
      <c r="BI468" s="717"/>
      <c r="BJ468" s="717"/>
      <c r="BK468" s="717"/>
      <c r="BL468" s="717"/>
      <c r="BM468" s="717"/>
      <c r="BN468" s="717"/>
      <c r="BO468" s="717"/>
      <c r="BP468" s="717"/>
      <c r="BQ468" s="717"/>
      <c r="BR468" s="717"/>
      <c r="BS468" s="717"/>
      <c r="BT468" s="717"/>
      <c r="BU468" s="717"/>
      <c r="BV468" s="717"/>
      <c r="BW468" s="717"/>
      <c r="BX468" s="717"/>
      <c r="BY468" s="717"/>
      <c r="BZ468" s="717"/>
      <c r="CA468" s="717"/>
      <c r="CB468" s="717"/>
      <c r="CC468" s="717"/>
      <c r="CD468" s="717"/>
      <c r="CE468" s="717"/>
      <c r="CF468" s="717"/>
      <c r="CG468" s="717"/>
      <c r="CH468" s="717"/>
      <c r="CI468" s="717"/>
      <c r="CJ468" s="717"/>
      <c r="CK468" s="717"/>
      <c r="CL468" s="717"/>
      <c r="CM468" s="717"/>
      <c r="CN468" s="717"/>
      <c r="CO468" s="717"/>
      <c r="CP468" s="717"/>
      <c r="CQ468" s="717"/>
      <c r="CR468" s="717"/>
      <c r="CS468" s="717"/>
      <c r="CT468" s="717"/>
      <c r="CU468" s="717"/>
      <c r="CV468" s="717"/>
      <c r="CW468" s="717"/>
      <c r="CX468" s="717"/>
      <c r="CY468" s="717"/>
      <c r="CZ468" s="717"/>
      <c r="DA468" s="717"/>
      <c r="DB468" s="717"/>
      <c r="DC468" s="717"/>
      <c r="DD468" s="717"/>
      <c r="DE468" s="717"/>
      <c r="DF468" s="717"/>
      <c r="DG468" s="717"/>
      <c r="DH468" s="717"/>
      <c r="DI468" s="717"/>
      <c r="DJ468" s="717"/>
      <c r="DK468" s="717"/>
      <c r="DL468" s="717"/>
      <c r="DM468" s="717"/>
      <c r="DO468" s="731"/>
      <c r="DP468" s="731"/>
    </row>
    <row r="469" spans="54:120">
      <c r="BB469" s="717"/>
      <c r="BC469" s="995"/>
      <c r="BD469" s="717"/>
      <c r="BE469" s="717"/>
      <c r="BF469" s="717"/>
      <c r="BG469" s="717"/>
      <c r="BH469" s="717"/>
      <c r="BI469" s="717"/>
      <c r="BJ469" s="717"/>
      <c r="BK469" s="717"/>
      <c r="BL469" s="717"/>
      <c r="BM469" s="717"/>
      <c r="BN469" s="717"/>
      <c r="BO469" s="717"/>
      <c r="BP469" s="717"/>
      <c r="BQ469" s="717"/>
      <c r="BR469" s="717"/>
      <c r="BS469" s="717"/>
      <c r="BT469" s="717"/>
      <c r="BU469" s="717"/>
      <c r="BV469" s="717"/>
      <c r="BW469" s="717"/>
      <c r="BX469" s="717"/>
      <c r="BY469" s="717"/>
      <c r="BZ469" s="717"/>
      <c r="CA469" s="717"/>
      <c r="CB469" s="717"/>
      <c r="CC469" s="717"/>
      <c r="CD469" s="717"/>
      <c r="CE469" s="717"/>
      <c r="CF469" s="717"/>
      <c r="CG469" s="717"/>
      <c r="CH469" s="717"/>
      <c r="CI469" s="717"/>
      <c r="CJ469" s="717"/>
      <c r="CK469" s="717"/>
      <c r="CL469" s="717"/>
      <c r="CM469" s="717"/>
      <c r="CN469" s="717"/>
      <c r="CO469" s="717"/>
      <c r="CP469" s="717"/>
      <c r="CQ469" s="717"/>
      <c r="CR469" s="717"/>
      <c r="CS469" s="717"/>
      <c r="CT469" s="717"/>
      <c r="CU469" s="717"/>
      <c r="CV469" s="717"/>
      <c r="CW469" s="717"/>
      <c r="CX469" s="717"/>
      <c r="CY469" s="717"/>
      <c r="CZ469" s="717"/>
      <c r="DA469" s="717"/>
      <c r="DB469" s="717"/>
      <c r="DC469" s="717"/>
      <c r="DD469" s="717"/>
      <c r="DE469" s="717"/>
      <c r="DF469" s="717"/>
      <c r="DG469" s="717"/>
      <c r="DH469" s="717"/>
      <c r="DI469" s="717"/>
      <c r="DJ469" s="717"/>
      <c r="DK469" s="717"/>
      <c r="DL469" s="717"/>
      <c r="DM469" s="717"/>
      <c r="DO469" s="731"/>
      <c r="DP469" s="731"/>
    </row>
    <row r="470" spans="54:120">
      <c r="BB470" s="717"/>
      <c r="BC470" s="995"/>
      <c r="BD470" s="717"/>
      <c r="BE470" s="717"/>
      <c r="BF470" s="717"/>
      <c r="BG470" s="717"/>
      <c r="BH470" s="717"/>
      <c r="BI470" s="717"/>
      <c r="BJ470" s="717"/>
      <c r="BK470" s="717"/>
      <c r="BL470" s="717"/>
      <c r="BM470" s="717"/>
      <c r="BN470" s="717"/>
      <c r="BO470" s="717"/>
      <c r="BP470" s="717"/>
      <c r="BQ470" s="717"/>
      <c r="BR470" s="717"/>
      <c r="BS470" s="717"/>
      <c r="BT470" s="717"/>
      <c r="BU470" s="717"/>
      <c r="BV470" s="717"/>
      <c r="BW470" s="717"/>
      <c r="BX470" s="717"/>
      <c r="BY470" s="717"/>
      <c r="BZ470" s="717"/>
      <c r="CA470" s="717"/>
      <c r="CB470" s="717"/>
      <c r="CC470" s="717"/>
      <c r="CD470" s="717"/>
      <c r="CE470" s="717"/>
      <c r="CF470" s="717"/>
      <c r="CG470" s="717"/>
      <c r="CH470" s="717"/>
      <c r="CI470" s="717"/>
      <c r="CJ470" s="717"/>
      <c r="CK470" s="717"/>
      <c r="CL470" s="717"/>
      <c r="CM470" s="717"/>
      <c r="CN470" s="717"/>
      <c r="CO470" s="717"/>
      <c r="CP470" s="717"/>
      <c r="CQ470" s="717"/>
      <c r="CR470" s="717"/>
      <c r="CS470" s="717"/>
      <c r="CT470" s="717"/>
      <c r="CU470" s="717"/>
      <c r="CV470" s="717"/>
      <c r="CW470" s="717"/>
      <c r="CX470" s="717"/>
      <c r="CY470" s="717"/>
      <c r="CZ470" s="717"/>
      <c r="DA470" s="717"/>
      <c r="DB470" s="717"/>
      <c r="DC470" s="717"/>
      <c r="DD470" s="717"/>
      <c r="DE470" s="717"/>
      <c r="DF470" s="717"/>
      <c r="DG470" s="717"/>
      <c r="DH470" s="717"/>
      <c r="DI470" s="717"/>
      <c r="DJ470" s="717"/>
      <c r="DK470" s="717"/>
      <c r="DL470" s="717"/>
      <c r="DM470" s="717"/>
      <c r="DO470" s="731"/>
      <c r="DP470" s="731"/>
    </row>
    <row r="471" spans="54:120">
      <c r="BB471" s="717"/>
      <c r="BC471" s="995"/>
      <c r="BD471" s="717"/>
      <c r="BE471" s="717"/>
      <c r="BF471" s="717"/>
      <c r="BG471" s="717"/>
      <c r="BH471" s="717"/>
      <c r="BI471" s="717"/>
      <c r="BJ471" s="717"/>
      <c r="BK471" s="717"/>
      <c r="BL471" s="717"/>
      <c r="BM471" s="717"/>
      <c r="BN471" s="717"/>
      <c r="BO471" s="717"/>
      <c r="BP471" s="717"/>
      <c r="BQ471" s="717"/>
      <c r="BR471" s="717"/>
      <c r="BS471" s="717"/>
      <c r="BT471" s="717"/>
      <c r="BU471" s="717"/>
      <c r="BV471" s="717"/>
      <c r="BW471" s="717"/>
      <c r="BX471" s="717"/>
      <c r="BY471" s="717"/>
      <c r="BZ471" s="717"/>
      <c r="CA471" s="717"/>
      <c r="CB471" s="717"/>
      <c r="CC471" s="717"/>
      <c r="CD471" s="717"/>
      <c r="CE471" s="717"/>
      <c r="CF471" s="717"/>
      <c r="CG471" s="717"/>
      <c r="CH471" s="717"/>
      <c r="CI471" s="717"/>
      <c r="CJ471" s="717"/>
      <c r="CK471" s="717"/>
      <c r="CL471" s="717"/>
      <c r="CM471" s="717"/>
      <c r="CN471" s="717"/>
      <c r="CO471" s="717"/>
      <c r="CP471" s="717"/>
      <c r="CQ471" s="717"/>
      <c r="CR471" s="717"/>
      <c r="CS471" s="717"/>
      <c r="CT471" s="717"/>
      <c r="CU471" s="717"/>
      <c r="CV471" s="717"/>
      <c r="CW471" s="717"/>
      <c r="CX471" s="717"/>
      <c r="CY471" s="717"/>
      <c r="CZ471" s="717"/>
      <c r="DA471" s="717"/>
      <c r="DB471" s="717"/>
      <c r="DC471" s="717"/>
      <c r="DD471" s="717"/>
      <c r="DE471" s="717"/>
      <c r="DF471" s="717"/>
      <c r="DG471" s="717"/>
      <c r="DH471" s="717"/>
      <c r="DI471" s="717"/>
      <c r="DJ471" s="717"/>
      <c r="DK471" s="717"/>
      <c r="DL471" s="717"/>
      <c r="DM471" s="717"/>
      <c r="DO471" s="731"/>
      <c r="DP471" s="731"/>
    </row>
    <row r="472" spans="54:120">
      <c r="BB472" s="717"/>
      <c r="BC472" s="995"/>
      <c r="BD472" s="717"/>
      <c r="BE472" s="717"/>
      <c r="BF472" s="717"/>
      <c r="BG472" s="717"/>
      <c r="BH472" s="717"/>
      <c r="BI472" s="717"/>
      <c r="BJ472" s="717"/>
      <c r="BK472" s="717"/>
      <c r="BL472" s="717"/>
      <c r="BM472" s="717"/>
      <c r="BN472" s="717"/>
      <c r="BO472" s="717"/>
      <c r="BP472" s="717"/>
      <c r="BQ472" s="717"/>
      <c r="BR472" s="717"/>
      <c r="BS472" s="717"/>
      <c r="BT472" s="717"/>
      <c r="BU472" s="717"/>
      <c r="BV472" s="717"/>
      <c r="BW472" s="717"/>
      <c r="BX472" s="717"/>
      <c r="BY472" s="717"/>
      <c r="BZ472" s="717"/>
      <c r="CA472" s="717"/>
      <c r="CB472" s="717"/>
      <c r="CC472" s="717"/>
      <c r="CD472" s="717"/>
      <c r="CE472" s="717"/>
      <c r="CF472" s="717"/>
      <c r="CG472" s="717"/>
      <c r="CH472" s="717"/>
      <c r="CI472" s="717"/>
      <c r="CJ472" s="717"/>
      <c r="CK472" s="717"/>
      <c r="CL472" s="717"/>
      <c r="CM472" s="717"/>
      <c r="CN472" s="717"/>
      <c r="CO472" s="717"/>
      <c r="CP472" s="717"/>
      <c r="CQ472" s="717"/>
      <c r="CR472" s="717"/>
      <c r="CS472" s="717"/>
      <c r="CT472" s="717"/>
      <c r="CU472" s="717"/>
      <c r="CV472" s="717"/>
      <c r="CW472" s="717"/>
      <c r="CX472" s="717"/>
      <c r="CY472" s="717"/>
      <c r="CZ472" s="717"/>
      <c r="DA472" s="717"/>
      <c r="DB472" s="717"/>
      <c r="DC472" s="717"/>
      <c r="DD472" s="717"/>
      <c r="DE472" s="717"/>
      <c r="DF472" s="717"/>
      <c r="DG472" s="717"/>
      <c r="DH472" s="717"/>
      <c r="DI472" s="717"/>
      <c r="DJ472" s="717"/>
      <c r="DK472" s="717"/>
      <c r="DL472" s="717"/>
      <c r="DM472" s="717"/>
      <c r="DO472" s="731"/>
      <c r="DP472" s="731"/>
    </row>
    <row r="473" spans="54:120">
      <c r="BB473" s="717"/>
      <c r="BC473" s="995"/>
      <c r="BD473" s="717"/>
      <c r="BE473" s="717"/>
      <c r="BF473" s="717"/>
      <c r="BG473" s="717"/>
      <c r="BH473" s="717"/>
      <c r="BI473" s="717"/>
      <c r="BJ473" s="717"/>
      <c r="BK473" s="717"/>
      <c r="BL473" s="717"/>
      <c r="BM473" s="717"/>
      <c r="BN473" s="717"/>
      <c r="BO473" s="717"/>
      <c r="BP473" s="717"/>
      <c r="BQ473" s="717"/>
      <c r="BR473" s="717"/>
      <c r="BS473" s="717"/>
      <c r="BT473" s="717"/>
      <c r="BU473" s="717"/>
      <c r="BV473" s="717"/>
      <c r="BW473" s="717"/>
      <c r="BX473" s="717"/>
      <c r="BY473" s="717"/>
      <c r="BZ473" s="717"/>
      <c r="CA473" s="717"/>
      <c r="CB473" s="717"/>
      <c r="CC473" s="717"/>
      <c r="CD473" s="717"/>
      <c r="CE473" s="717"/>
      <c r="CF473" s="717"/>
      <c r="CG473" s="717"/>
      <c r="CH473" s="717"/>
      <c r="CI473" s="717"/>
      <c r="CJ473" s="717"/>
      <c r="CK473" s="717"/>
      <c r="CL473" s="717"/>
      <c r="CM473" s="717"/>
      <c r="CN473" s="717"/>
      <c r="CO473" s="717"/>
      <c r="CP473" s="717"/>
      <c r="CQ473" s="717"/>
      <c r="CR473" s="717"/>
      <c r="CS473" s="717"/>
      <c r="CT473" s="717"/>
      <c r="CU473" s="717"/>
      <c r="CV473" s="717"/>
      <c r="CW473" s="717"/>
      <c r="CX473" s="717"/>
      <c r="CY473" s="717"/>
      <c r="CZ473" s="717"/>
      <c r="DA473" s="717"/>
      <c r="DB473" s="717"/>
      <c r="DC473" s="717"/>
      <c r="DD473" s="717"/>
      <c r="DE473" s="717"/>
      <c r="DF473" s="717"/>
      <c r="DG473" s="717"/>
      <c r="DH473" s="717"/>
      <c r="DI473" s="717"/>
      <c r="DJ473" s="717"/>
      <c r="DK473" s="717"/>
      <c r="DL473" s="717"/>
      <c r="DM473" s="717"/>
      <c r="DO473" s="731"/>
      <c r="DP473" s="731"/>
    </row>
    <row r="474" spans="54:120">
      <c r="BB474" s="717"/>
      <c r="BC474" s="995"/>
      <c r="BD474" s="717"/>
      <c r="BE474" s="717"/>
      <c r="BF474" s="717"/>
      <c r="BG474" s="717"/>
      <c r="BH474" s="717"/>
      <c r="BI474" s="717"/>
      <c r="BJ474" s="717"/>
      <c r="BK474" s="717"/>
      <c r="BL474" s="717"/>
      <c r="BM474" s="717"/>
      <c r="BN474" s="717"/>
      <c r="BO474" s="717"/>
      <c r="BP474" s="717"/>
      <c r="BQ474" s="717"/>
      <c r="BR474" s="717"/>
      <c r="BS474" s="717"/>
      <c r="BT474" s="717"/>
      <c r="BU474" s="717"/>
      <c r="BV474" s="717"/>
      <c r="BW474" s="717"/>
      <c r="BX474" s="717"/>
      <c r="BY474" s="717"/>
      <c r="BZ474" s="717"/>
      <c r="CA474" s="717"/>
      <c r="CB474" s="717"/>
      <c r="CC474" s="717"/>
      <c r="CD474" s="717"/>
      <c r="CE474" s="717"/>
      <c r="CF474" s="717"/>
      <c r="CG474" s="717"/>
      <c r="CH474" s="717"/>
      <c r="CI474" s="717"/>
      <c r="CJ474" s="717"/>
      <c r="CK474" s="717"/>
      <c r="CL474" s="717"/>
      <c r="CM474" s="717"/>
      <c r="CN474" s="717"/>
      <c r="CO474" s="717"/>
      <c r="CP474" s="717"/>
      <c r="CQ474" s="717"/>
      <c r="CR474" s="717"/>
      <c r="CS474" s="717"/>
      <c r="CT474" s="717"/>
      <c r="CU474" s="717"/>
      <c r="CV474" s="717"/>
      <c r="CW474" s="717"/>
      <c r="CX474" s="717"/>
      <c r="CY474" s="717"/>
      <c r="CZ474" s="717"/>
      <c r="DA474" s="717"/>
      <c r="DB474" s="717"/>
      <c r="DC474" s="717"/>
      <c r="DD474" s="717"/>
      <c r="DE474" s="717"/>
      <c r="DF474" s="717"/>
      <c r="DG474" s="717"/>
      <c r="DH474" s="717"/>
      <c r="DI474" s="717"/>
      <c r="DJ474" s="717"/>
      <c r="DK474" s="717"/>
      <c r="DL474" s="717"/>
      <c r="DM474" s="717"/>
      <c r="DO474" s="731"/>
      <c r="DP474" s="731"/>
    </row>
    <row r="475" spans="54:120">
      <c r="BB475" s="717"/>
      <c r="BC475" s="995"/>
      <c r="BD475" s="717"/>
      <c r="BE475" s="717"/>
      <c r="BF475" s="717"/>
      <c r="BG475" s="717"/>
      <c r="BH475" s="717"/>
      <c r="BI475" s="717"/>
      <c r="BJ475" s="717"/>
      <c r="BK475" s="717"/>
      <c r="BL475" s="717"/>
      <c r="BM475" s="717"/>
      <c r="BN475" s="717"/>
      <c r="BO475" s="717"/>
      <c r="BP475" s="717"/>
      <c r="BQ475" s="717"/>
      <c r="BR475" s="717"/>
      <c r="BS475" s="717"/>
      <c r="BT475" s="717"/>
      <c r="BU475" s="717"/>
      <c r="BV475" s="717"/>
      <c r="BW475" s="717"/>
      <c r="BX475" s="717"/>
      <c r="BY475" s="717"/>
      <c r="BZ475" s="717"/>
      <c r="CA475" s="717"/>
      <c r="CB475" s="717"/>
      <c r="CC475" s="717"/>
      <c r="CD475" s="717"/>
      <c r="CE475" s="717"/>
      <c r="CF475" s="717"/>
      <c r="CG475" s="717"/>
      <c r="CH475" s="717"/>
      <c r="CI475" s="717"/>
      <c r="CJ475" s="717"/>
      <c r="CK475" s="717"/>
      <c r="CL475" s="717"/>
      <c r="CM475" s="717"/>
      <c r="CN475" s="717"/>
      <c r="CO475" s="717"/>
      <c r="CP475" s="717"/>
      <c r="CQ475" s="717"/>
      <c r="CR475" s="717"/>
      <c r="CS475" s="717"/>
      <c r="CT475" s="717"/>
      <c r="CU475" s="717"/>
      <c r="CV475" s="717"/>
      <c r="CW475" s="717"/>
      <c r="CX475" s="717"/>
      <c r="CY475" s="717"/>
      <c r="CZ475" s="717"/>
      <c r="DA475" s="717"/>
      <c r="DB475" s="717"/>
      <c r="DC475" s="717"/>
      <c r="DD475" s="717"/>
      <c r="DE475" s="717"/>
      <c r="DF475" s="717"/>
      <c r="DG475" s="717"/>
      <c r="DH475" s="717"/>
      <c r="DI475" s="717"/>
      <c r="DJ475" s="717"/>
      <c r="DK475" s="717"/>
      <c r="DL475" s="717"/>
      <c r="DM475" s="717"/>
      <c r="DO475" s="731"/>
      <c r="DP475" s="731"/>
    </row>
    <row r="476" spans="54:120">
      <c r="BB476" s="717"/>
      <c r="BC476" s="995"/>
      <c r="BD476" s="717"/>
      <c r="BE476" s="717"/>
      <c r="BF476" s="717"/>
      <c r="BG476" s="717"/>
      <c r="BH476" s="717"/>
      <c r="BI476" s="717"/>
      <c r="BJ476" s="717"/>
      <c r="BK476" s="717"/>
      <c r="BL476" s="717"/>
      <c r="BM476" s="717"/>
      <c r="BN476" s="717"/>
      <c r="BO476" s="717"/>
      <c r="BP476" s="717"/>
      <c r="BQ476" s="717"/>
      <c r="BR476" s="717"/>
      <c r="BS476" s="717"/>
      <c r="BT476" s="717"/>
      <c r="BU476" s="717"/>
      <c r="BV476" s="717"/>
      <c r="BW476" s="717"/>
      <c r="BX476" s="717"/>
      <c r="BY476" s="717"/>
      <c r="BZ476" s="717"/>
      <c r="CA476" s="717"/>
      <c r="CB476" s="717"/>
      <c r="CC476" s="717"/>
      <c r="CD476" s="717"/>
      <c r="CE476" s="717"/>
      <c r="CF476" s="717"/>
      <c r="CG476" s="717"/>
      <c r="CH476" s="717"/>
      <c r="CI476" s="717"/>
      <c r="CJ476" s="717"/>
      <c r="CK476" s="717"/>
      <c r="CL476" s="717"/>
      <c r="CM476" s="717"/>
      <c r="CN476" s="717"/>
      <c r="CO476" s="717"/>
      <c r="CP476" s="717"/>
      <c r="CQ476" s="717"/>
      <c r="CR476" s="717"/>
      <c r="CS476" s="717"/>
      <c r="CT476" s="717"/>
      <c r="CU476" s="717"/>
      <c r="CV476" s="717"/>
      <c r="CW476" s="717"/>
      <c r="CX476" s="717"/>
      <c r="CY476" s="717"/>
      <c r="CZ476" s="717"/>
      <c r="DA476" s="717"/>
      <c r="DB476" s="717"/>
      <c r="DC476" s="717"/>
      <c r="DD476" s="717"/>
      <c r="DE476" s="717"/>
      <c r="DF476" s="717"/>
      <c r="DG476" s="717"/>
      <c r="DH476" s="717"/>
      <c r="DI476" s="717"/>
      <c r="DJ476" s="717"/>
      <c r="DK476" s="717"/>
      <c r="DL476" s="717"/>
      <c r="DM476" s="717"/>
      <c r="DO476" s="731"/>
      <c r="DP476" s="731"/>
    </row>
    <row r="477" spans="54:120">
      <c r="BB477" s="717"/>
      <c r="BC477" s="995"/>
      <c r="BD477" s="717"/>
      <c r="BE477" s="717"/>
      <c r="BF477" s="717"/>
      <c r="BG477" s="717"/>
      <c r="BH477" s="717"/>
      <c r="BI477" s="717"/>
      <c r="BJ477" s="717"/>
      <c r="BK477" s="717"/>
      <c r="BL477" s="717"/>
      <c r="BM477" s="717"/>
      <c r="BN477" s="717"/>
      <c r="BO477" s="717"/>
      <c r="BP477" s="717"/>
      <c r="BQ477" s="717"/>
      <c r="BR477" s="717"/>
      <c r="BS477" s="717"/>
      <c r="BT477" s="717"/>
      <c r="BU477" s="717"/>
      <c r="BV477" s="717"/>
      <c r="BW477" s="717"/>
      <c r="BX477" s="717"/>
      <c r="BY477" s="717"/>
      <c r="BZ477" s="717"/>
      <c r="CA477" s="717"/>
      <c r="CB477" s="717"/>
      <c r="CC477" s="717"/>
      <c r="CD477" s="717"/>
      <c r="CE477" s="717"/>
      <c r="CF477" s="717"/>
      <c r="CG477" s="717"/>
      <c r="CH477" s="717"/>
      <c r="CI477" s="717"/>
      <c r="CJ477" s="717"/>
      <c r="CK477" s="717"/>
      <c r="CL477" s="717"/>
      <c r="CM477" s="717"/>
      <c r="CN477" s="717"/>
      <c r="CO477" s="717"/>
      <c r="CP477" s="717"/>
      <c r="CQ477" s="717"/>
      <c r="CR477" s="717"/>
      <c r="CS477" s="717"/>
      <c r="CT477" s="717"/>
      <c r="CU477" s="717"/>
      <c r="CV477" s="717"/>
      <c r="CW477" s="717"/>
      <c r="CX477" s="717"/>
      <c r="CY477" s="717"/>
      <c r="CZ477" s="717"/>
      <c r="DA477" s="717"/>
      <c r="DB477" s="717"/>
      <c r="DC477" s="717"/>
      <c r="DD477" s="717"/>
      <c r="DE477" s="717"/>
      <c r="DF477" s="717"/>
      <c r="DG477" s="717"/>
      <c r="DH477" s="717"/>
      <c r="DI477" s="717"/>
      <c r="DJ477" s="717"/>
      <c r="DK477" s="717"/>
      <c r="DL477" s="717"/>
      <c r="DM477" s="717"/>
      <c r="DO477" s="731"/>
      <c r="DP477" s="731"/>
    </row>
    <row r="478" spans="54:120">
      <c r="BB478" s="717"/>
      <c r="BC478" s="995"/>
      <c r="BD478" s="717"/>
      <c r="BE478" s="717"/>
      <c r="BF478" s="717"/>
      <c r="BG478" s="717"/>
      <c r="BH478" s="717"/>
      <c r="BI478" s="717"/>
      <c r="BJ478" s="717"/>
      <c r="BK478" s="717"/>
      <c r="BL478" s="717"/>
      <c r="BM478" s="717"/>
      <c r="BN478" s="717"/>
      <c r="BO478" s="717"/>
      <c r="BP478" s="717"/>
      <c r="BQ478" s="717"/>
      <c r="BR478" s="717"/>
      <c r="BS478" s="717"/>
      <c r="BT478" s="717"/>
      <c r="BU478" s="717"/>
      <c r="BV478" s="717"/>
      <c r="BW478" s="717"/>
      <c r="BX478" s="717"/>
      <c r="BY478" s="717"/>
      <c r="BZ478" s="717"/>
      <c r="CA478" s="717"/>
      <c r="CB478" s="717"/>
      <c r="CC478" s="717"/>
      <c r="CD478" s="717"/>
      <c r="CE478" s="717"/>
      <c r="CF478" s="717"/>
      <c r="CG478" s="717"/>
      <c r="CH478" s="717"/>
      <c r="CI478" s="717"/>
      <c r="CJ478" s="717"/>
      <c r="CK478" s="717"/>
      <c r="CL478" s="717"/>
      <c r="CM478" s="717"/>
      <c r="CN478" s="717"/>
      <c r="CO478" s="717"/>
      <c r="CP478" s="717"/>
      <c r="CQ478" s="717"/>
      <c r="CR478" s="717"/>
      <c r="CS478" s="717"/>
      <c r="CT478" s="717"/>
      <c r="CU478" s="717"/>
      <c r="CV478" s="717"/>
      <c r="CW478" s="717"/>
      <c r="CX478" s="717"/>
      <c r="CY478" s="717"/>
      <c r="CZ478" s="717"/>
      <c r="DA478" s="717"/>
      <c r="DB478" s="717"/>
      <c r="DC478" s="717"/>
      <c r="DD478" s="717"/>
      <c r="DE478" s="717"/>
      <c r="DF478" s="717"/>
      <c r="DG478" s="717"/>
      <c r="DH478" s="717"/>
      <c r="DI478" s="717"/>
      <c r="DJ478" s="717"/>
      <c r="DK478" s="717"/>
      <c r="DL478" s="717"/>
      <c r="DM478" s="717"/>
      <c r="DO478" s="731"/>
      <c r="DP478" s="731"/>
    </row>
    <row r="479" spans="54:120">
      <c r="BB479" s="717"/>
      <c r="BC479" s="995"/>
      <c r="BD479" s="717"/>
      <c r="BE479" s="717"/>
      <c r="BF479" s="717"/>
      <c r="BG479" s="717"/>
      <c r="BH479" s="717"/>
      <c r="BI479" s="717"/>
      <c r="BJ479" s="717"/>
      <c r="BK479" s="717"/>
      <c r="BL479" s="717"/>
      <c r="BM479" s="717"/>
      <c r="BN479" s="717"/>
      <c r="BO479" s="717"/>
      <c r="BP479" s="717"/>
      <c r="BQ479" s="717"/>
      <c r="BR479" s="717"/>
      <c r="BS479" s="717"/>
      <c r="BT479" s="717"/>
      <c r="BU479" s="717"/>
      <c r="BV479" s="717"/>
      <c r="BW479" s="717"/>
      <c r="BX479" s="717"/>
      <c r="BY479" s="717"/>
      <c r="BZ479" s="717"/>
      <c r="CA479" s="717"/>
      <c r="CB479" s="717"/>
      <c r="CC479" s="717"/>
      <c r="CD479" s="717"/>
      <c r="CE479" s="717"/>
      <c r="CF479" s="717"/>
      <c r="CG479" s="717"/>
      <c r="CH479" s="717"/>
      <c r="CI479" s="717"/>
      <c r="CJ479" s="717"/>
      <c r="CK479" s="717"/>
      <c r="CL479" s="717"/>
      <c r="CM479" s="717"/>
      <c r="CN479" s="717"/>
      <c r="CO479" s="717"/>
      <c r="CP479" s="717"/>
      <c r="CQ479" s="717"/>
      <c r="CR479" s="717"/>
      <c r="CS479" s="717"/>
      <c r="CT479" s="717"/>
      <c r="CU479" s="717"/>
      <c r="CV479" s="717"/>
      <c r="CW479" s="717"/>
      <c r="CX479" s="717"/>
      <c r="CY479" s="717"/>
      <c r="CZ479" s="717"/>
      <c r="DA479" s="717"/>
      <c r="DB479" s="717"/>
      <c r="DC479" s="717"/>
      <c r="DD479" s="717"/>
      <c r="DE479" s="717"/>
      <c r="DF479" s="717"/>
      <c r="DG479" s="717"/>
      <c r="DH479" s="717"/>
      <c r="DI479" s="717"/>
      <c r="DJ479" s="717"/>
      <c r="DK479" s="717"/>
      <c r="DL479" s="717"/>
      <c r="DM479" s="717"/>
      <c r="DO479" s="731"/>
      <c r="DP479" s="731"/>
    </row>
    <row r="480" spans="54:120">
      <c r="BB480" s="717"/>
      <c r="BC480" s="995"/>
      <c r="BD480" s="717"/>
      <c r="BE480" s="717"/>
      <c r="BF480" s="717"/>
      <c r="BG480" s="717"/>
      <c r="BH480" s="717"/>
      <c r="BI480" s="717"/>
      <c r="BJ480" s="717"/>
      <c r="BK480" s="717"/>
      <c r="BL480" s="717"/>
      <c r="BM480" s="717"/>
      <c r="BN480" s="717"/>
      <c r="BO480" s="717"/>
      <c r="BP480" s="717"/>
      <c r="BQ480" s="717"/>
      <c r="BR480" s="717"/>
      <c r="BS480" s="717"/>
      <c r="BT480" s="717"/>
      <c r="BU480" s="717"/>
      <c r="BV480" s="717"/>
      <c r="BW480" s="717"/>
      <c r="BX480" s="717"/>
      <c r="BY480" s="717"/>
      <c r="BZ480" s="717"/>
      <c r="CA480" s="717"/>
      <c r="CB480" s="717"/>
      <c r="CC480" s="717"/>
      <c r="CD480" s="717"/>
      <c r="CE480" s="717"/>
      <c r="CF480" s="717"/>
      <c r="CG480" s="717"/>
      <c r="CH480" s="717"/>
      <c r="CI480" s="717"/>
      <c r="CJ480" s="717"/>
      <c r="CK480" s="717"/>
      <c r="CL480" s="717"/>
      <c r="CM480" s="717"/>
      <c r="CN480" s="717"/>
      <c r="CO480" s="717"/>
      <c r="CP480" s="717"/>
      <c r="CQ480" s="717"/>
      <c r="CR480" s="717"/>
      <c r="CS480" s="717"/>
      <c r="CT480" s="717"/>
      <c r="CU480" s="717"/>
      <c r="CV480" s="717"/>
      <c r="CW480" s="717"/>
      <c r="CX480" s="717"/>
      <c r="CY480" s="717"/>
      <c r="CZ480" s="717"/>
      <c r="DA480" s="717"/>
      <c r="DB480" s="717"/>
      <c r="DC480" s="717"/>
      <c r="DD480" s="717"/>
      <c r="DE480" s="717"/>
      <c r="DF480" s="717"/>
      <c r="DG480" s="717"/>
      <c r="DH480" s="717"/>
      <c r="DI480" s="717"/>
      <c r="DJ480" s="717"/>
      <c r="DK480" s="717"/>
      <c r="DL480" s="717"/>
      <c r="DM480" s="717"/>
      <c r="DO480" s="731"/>
      <c r="DP480" s="731"/>
    </row>
    <row r="481" spans="54:120">
      <c r="BB481" s="717"/>
      <c r="BC481" s="995"/>
      <c r="BD481" s="717"/>
      <c r="BE481" s="717"/>
      <c r="BF481" s="717"/>
      <c r="BG481" s="717"/>
      <c r="BH481" s="717"/>
      <c r="BI481" s="717"/>
      <c r="BJ481" s="717"/>
      <c r="BK481" s="717"/>
      <c r="BL481" s="717"/>
      <c r="BM481" s="717"/>
      <c r="BN481" s="717"/>
      <c r="BO481" s="717"/>
      <c r="BP481" s="717"/>
      <c r="BQ481" s="717"/>
      <c r="BR481" s="717"/>
      <c r="BS481" s="717"/>
      <c r="BT481" s="717"/>
      <c r="BU481" s="717"/>
      <c r="BV481" s="717"/>
      <c r="BW481" s="717"/>
      <c r="BX481" s="717"/>
      <c r="BY481" s="717"/>
      <c r="BZ481" s="717"/>
      <c r="CA481" s="717"/>
      <c r="CB481" s="717"/>
      <c r="CC481" s="717"/>
      <c r="CD481" s="717"/>
      <c r="CE481" s="717"/>
      <c r="CF481" s="717"/>
      <c r="CG481" s="717"/>
      <c r="CH481" s="717"/>
      <c r="CI481" s="717"/>
      <c r="CJ481" s="717"/>
      <c r="CK481" s="717"/>
      <c r="CL481" s="717"/>
      <c r="CM481" s="717"/>
      <c r="CN481" s="717"/>
      <c r="CO481" s="717"/>
      <c r="CP481" s="717"/>
      <c r="CQ481" s="717"/>
      <c r="CR481" s="717"/>
      <c r="CS481" s="717"/>
      <c r="CT481" s="717"/>
      <c r="CU481" s="717"/>
      <c r="CV481" s="717"/>
      <c r="CW481" s="717"/>
      <c r="CX481" s="717"/>
      <c r="CY481" s="717"/>
      <c r="CZ481" s="717"/>
      <c r="DA481" s="717"/>
      <c r="DB481" s="717"/>
      <c r="DC481" s="717"/>
      <c r="DD481" s="717"/>
      <c r="DE481" s="717"/>
      <c r="DF481" s="717"/>
      <c r="DG481" s="717"/>
      <c r="DH481" s="717"/>
      <c r="DI481" s="717"/>
      <c r="DJ481" s="717"/>
      <c r="DK481" s="717"/>
      <c r="DL481" s="717"/>
      <c r="DM481" s="717"/>
      <c r="DO481" s="731"/>
      <c r="DP481" s="731"/>
    </row>
    <row r="482" spans="54:120">
      <c r="BB482" s="717"/>
      <c r="BC482" s="995"/>
      <c r="BD482" s="717"/>
      <c r="BE482" s="717"/>
      <c r="BF482" s="717"/>
      <c r="BG482" s="717"/>
      <c r="BH482" s="717"/>
      <c r="BI482" s="717"/>
      <c r="BJ482" s="717"/>
      <c r="BK482" s="717"/>
      <c r="BL482" s="717"/>
      <c r="BM482" s="717"/>
      <c r="BN482" s="717"/>
      <c r="BO482" s="717"/>
      <c r="BP482" s="717"/>
      <c r="BQ482" s="717"/>
      <c r="BR482" s="717"/>
      <c r="BS482" s="717"/>
      <c r="BT482" s="717"/>
      <c r="BU482" s="717"/>
      <c r="BV482" s="717"/>
      <c r="BW482" s="717"/>
      <c r="BX482" s="717"/>
      <c r="BY482" s="717"/>
      <c r="BZ482" s="717"/>
      <c r="CA482" s="717"/>
      <c r="CB482" s="717"/>
      <c r="CC482" s="717"/>
      <c r="CD482" s="717"/>
      <c r="CE482" s="717"/>
      <c r="CF482" s="717"/>
      <c r="CG482" s="717"/>
      <c r="CH482" s="717"/>
      <c r="CI482" s="717"/>
      <c r="CJ482" s="717"/>
      <c r="CK482" s="717"/>
      <c r="CL482" s="717"/>
      <c r="CM482" s="717"/>
      <c r="CN482" s="717"/>
      <c r="CO482" s="717"/>
      <c r="CP482" s="717"/>
      <c r="CQ482" s="717"/>
      <c r="CR482" s="717"/>
      <c r="CS482" s="717"/>
      <c r="CT482" s="717"/>
      <c r="CU482" s="717"/>
      <c r="CV482" s="717"/>
      <c r="CW482" s="717"/>
      <c r="CX482" s="717"/>
      <c r="CY482" s="717"/>
      <c r="CZ482" s="717"/>
      <c r="DA482" s="717"/>
      <c r="DB482" s="717"/>
      <c r="DC482" s="717"/>
      <c r="DD482" s="717"/>
      <c r="DE482" s="717"/>
      <c r="DF482" s="717"/>
      <c r="DG482" s="717"/>
      <c r="DH482" s="717"/>
      <c r="DI482" s="717"/>
      <c r="DJ482" s="717"/>
      <c r="DK482" s="717"/>
      <c r="DL482" s="717"/>
      <c r="DM482" s="717"/>
      <c r="DO482" s="731"/>
      <c r="DP482" s="731"/>
    </row>
    <row r="483" spans="54:120">
      <c r="BB483" s="717"/>
      <c r="BC483" s="995"/>
      <c r="BD483" s="717"/>
      <c r="BE483" s="717"/>
      <c r="BF483" s="717"/>
      <c r="BG483" s="717"/>
      <c r="BH483" s="717"/>
      <c r="BI483" s="717"/>
      <c r="BJ483" s="717"/>
      <c r="BK483" s="717"/>
      <c r="BL483" s="717"/>
      <c r="BM483" s="717"/>
      <c r="BN483" s="717"/>
      <c r="BO483" s="717"/>
      <c r="BP483" s="717"/>
      <c r="BQ483" s="717"/>
      <c r="BR483" s="717"/>
      <c r="BS483" s="717"/>
      <c r="BT483" s="717"/>
      <c r="BU483" s="717"/>
      <c r="BV483" s="717"/>
      <c r="BW483" s="717"/>
      <c r="BX483" s="717"/>
      <c r="BY483" s="717"/>
      <c r="BZ483" s="717"/>
      <c r="CA483" s="717"/>
      <c r="CB483" s="717"/>
      <c r="CC483" s="717"/>
      <c r="CD483" s="717"/>
      <c r="CE483" s="717"/>
      <c r="CF483" s="717"/>
      <c r="CG483" s="717"/>
      <c r="CH483" s="717"/>
      <c r="CI483" s="717"/>
      <c r="CJ483" s="717"/>
      <c r="CK483" s="717"/>
      <c r="CL483" s="717"/>
      <c r="CM483" s="717"/>
      <c r="CN483" s="717"/>
      <c r="CO483" s="717"/>
      <c r="CP483" s="717"/>
      <c r="CQ483" s="717"/>
      <c r="CR483" s="717"/>
      <c r="CS483" s="717"/>
      <c r="CT483" s="717"/>
      <c r="CU483" s="717"/>
      <c r="CV483" s="717"/>
      <c r="CW483" s="717"/>
      <c r="CX483" s="717"/>
      <c r="CY483" s="717"/>
      <c r="CZ483" s="717"/>
      <c r="DA483" s="717"/>
      <c r="DB483" s="717"/>
      <c r="DC483" s="717"/>
      <c r="DD483" s="717"/>
      <c r="DE483" s="717"/>
      <c r="DF483" s="717"/>
      <c r="DG483" s="717"/>
      <c r="DH483" s="717"/>
      <c r="DI483" s="717"/>
      <c r="DJ483" s="717"/>
      <c r="DK483" s="717"/>
      <c r="DL483" s="717"/>
      <c r="DM483" s="717"/>
      <c r="DO483" s="731"/>
      <c r="DP483" s="731"/>
    </row>
    <row r="484" spans="54:120">
      <c r="BB484" s="717"/>
      <c r="BC484" s="995"/>
      <c r="BD484" s="717"/>
      <c r="BE484" s="717"/>
      <c r="BF484" s="717"/>
      <c r="BG484" s="717"/>
      <c r="BH484" s="717"/>
      <c r="BI484" s="717"/>
      <c r="BJ484" s="717"/>
      <c r="BK484" s="717"/>
      <c r="BL484" s="717"/>
      <c r="BM484" s="717"/>
      <c r="BN484" s="717"/>
      <c r="BO484" s="717"/>
      <c r="BP484" s="717"/>
      <c r="BQ484" s="717"/>
      <c r="BR484" s="717"/>
      <c r="BS484" s="717"/>
      <c r="BT484" s="717"/>
      <c r="BU484" s="717"/>
      <c r="BV484" s="717"/>
      <c r="BW484" s="717"/>
      <c r="BX484" s="717"/>
      <c r="BY484" s="717"/>
      <c r="BZ484" s="717"/>
      <c r="CA484" s="717"/>
      <c r="CB484" s="717"/>
      <c r="CC484" s="717"/>
      <c r="CD484" s="717"/>
      <c r="CE484" s="717"/>
      <c r="CF484" s="717"/>
      <c r="CG484" s="717"/>
      <c r="CH484" s="717"/>
      <c r="CI484" s="717"/>
      <c r="CJ484" s="717"/>
      <c r="CK484" s="717"/>
      <c r="CL484" s="717"/>
      <c r="CM484" s="717"/>
      <c r="CN484" s="717"/>
      <c r="CO484" s="717"/>
      <c r="CP484" s="717"/>
      <c r="CQ484" s="717"/>
      <c r="CR484" s="717"/>
      <c r="CS484" s="717"/>
      <c r="CT484" s="717"/>
      <c r="CU484" s="717"/>
      <c r="CV484" s="717"/>
      <c r="CW484" s="717"/>
      <c r="CX484" s="717"/>
      <c r="CY484" s="717"/>
      <c r="CZ484" s="717"/>
      <c r="DA484" s="717"/>
      <c r="DB484" s="717"/>
      <c r="DC484" s="717"/>
      <c r="DD484" s="717"/>
      <c r="DE484" s="717"/>
      <c r="DF484" s="717"/>
      <c r="DG484" s="717"/>
      <c r="DH484" s="717"/>
      <c r="DI484" s="717"/>
      <c r="DJ484" s="717"/>
      <c r="DK484" s="717"/>
      <c r="DL484" s="717"/>
      <c r="DM484" s="717"/>
      <c r="DO484" s="731"/>
      <c r="DP484" s="731"/>
    </row>
    <row r="485" spans="54:120">
      <c r="BB485" s="717"/>
      <c r="BC485" s="995"/>
      <c r="BD485" s="717"/>
      <c r="BE485" s="717"/>
      <c r="BF485" s="717"/>
      <c r="BG485" s="717"/>
      <c r="BH485" s="717"/>
      <c r="BI485" s="717"/>
      <c r="BJ485" s="717"/>
      <c r="BK485" s="717"/>
      <c r="BL485" s="717"/>
      <c r="BM485" s="717"/>
      <c r="BN485" s="717"/>
      <c r="BO485" s="717"/>
      <c r="BP485" s="717"/>
      <c r="BQ485" s="717"/>
      <c r="BR485" s="717"/>
      <c r="BS485" s="717"/>
      <c r="BT485" s="717"/>
      <c r="BU485" s="717"/>
      <c r="BV485" s="717"/>
      <c r="BW485" s="717"/>
      <c r="BX485" s="717"/>
      <c r="BY485" s="717"/>
      <c r="BZ485" s="717"/>
      <c r="CA485" s="717"/>
      <c r="CB485" s="717"/>
      <c r="CC485" s="717"/>
      <c r="CD485" s="717"/>
      <c r="CE485" s="717"/>
      <c r="CF485" s="717"/>
      <c r="CG485" s="717"/>
      <c r="CH485" s="717"/>
      <c r="CI485" s="717"/>
      <c r="CJ485" s="717"/>
      <c r="CK485" s="717"/>
      <c r="CL485" s="717"/>
      <c r="CM485" s="717"/>
      <c r="CN485" s="717"/>
      <c r="CO485" s="717"/>
      <c r="CP485" s="717"/>
      <c r="CQ485" s="717"/>
      <c r="CR485" s="717"/>
      <c r="CS485" s="717"/>
      <c r="CT485" s="717"/>
      <c r="CU485" s="717"/>
      <c r="CV485" s="717"/>
      <c r="CW485" s="717"/>
      <c r="CX485" s="717"/>
      <c r="CY485" s="717"/>
      <c r="CZ485" s="717"/>
      <c r="DA485" s="717"/>
      <c r="DB485" s="717"/>
      <c r="DC485" s="717"/>
      <c r="DD485" s="717"/>
      <c r="DE485" s="717"/>
      <c r="DF485" s="717"/>
      <c r="DG485" s="717"/>
      <c r="DH485" s="717"/>
      <c r="DI485" s="717"/>
      <c r="DJ485" s="717"/>
      <c r="DK485" s="717"/>
      <c r="DL485" s="717"/>
      <c r="DM485" s="717"/>
      <c r="DO485" s="731"/>
      <c r="DP485" s="731"/>
    </row>
    <row r="486" spans="54:120">
      <c r="BB486" s="717"/>
      <c r="BC486" s="995"/>
      <c r="BD486" s="717"/>
      <c r="BE486" s="717"/>
      <c r="BF486" s="717"/>
      <c r="BG486" s="717"/>
      <c r="BH486" s="717"/>
      <c r="BI486" s="717"/>
      <c r="BJ486" s="717"/>
      <c r="BK486" s="717"/>
      <c r="BL486" s="717"/>
      <c r="BM486" s="717"/>
      <c r="BN486" s="717"/>
      <c r="BO486" s="717"/>
      <c r="BP486" s="717"/>
      <c r="BQ486" s="717"/>
      <c r="BR486" s="717"/>
      <c r="BS486" s="717"/>
      <c r="BT486" s="717"/>
      <c r="BU486" s="717"/>
      <c r="BV486" s="717"/>
      <c r="BW486" s="717"/>
      <c r="BX486" s="717"/>
      <c r="BY486" s="717"/>
      <c r="BZ486" s="717"/>
      <c r="CA486" s="717"/>
      <c r="CB486" s="717"/>
      <c r="CC486" s="717"/>
      <c r="CD486" s="717"/>
      <c r="CE486" s="717"/>
      <c r="CF486" s="717"/>
      <c r="CG486" s="717"/>
      <c r="CH486" s="717"/>
      <c r="CI486" s="717"/>
      <c r="CJ486" s="717"/>
      <c r="CK486" s="717"/>
      <c r="CL486" s="717"/>
      <c r="CM486" s="717"/>
      <c r="CN486" s="717"/>
      <c r="CO486" s="717"/>
      <c r="CP486" s="717"/>
      <c r="CQ486" s="717"/>
      <c r="CR486" s="717"/>
      <c r="CS486" s="717"/>
      <c r="CT486" s="717"/>
      <c r="CU486" s="717"/>
      <c r="CV486" s="717"/>
      <c r="CW486" s="717"/>
      <c r="CX486" s="717"/>
      <c r="CY486" s="717"/>
      <c r="CZ486" s="717"/>
      <c r="DA486" s="717"/>
      <c r="DB486" s="717"/>
      <c r="DC486" s="717"/>
      <c r="DD486" s="717"/>
      <c r="DE486" s="717"/>
      <c r="DF486" s="717"/>
      <c r="DG486" s="717"/>
      <c r="DH486" s="717"/>
      <c r="DI486" s="717"/>
      <c r="DJ486" s="717"/>
      <c r="DK486" s="717"/>
      <c r="DL486" s="717"/>
      <c r="DM486" s="717"/>
      <c r="DO486" s="731"/>
      <c r="DP486" s="731"/>
    </row>
    <row r="487" spans="54:120">
      <c r="BB487" s="717"/>
      <c r="BC487" s="995"/>
      <c r="BD487" s="717"/>
      <c r="BE487" s="717"/>
      <c r="BF487" s="717"/>
      <c r="BG487" s="717"/>
      <c r="BH487" s="717"/>
      <c r="BI487" s="717"/>
      <c r="BJ487" s="717"/>
      <c r="BK487" s="717"/>
      <c r="BL487" s="717"/>
      <c r="BM487" s="717"/>
      <c r="BN487" s="717"/>
      <c r="BO487" s="717"/>
      <c r="BP487" s="717"/>
      <c r="BQ487" s="717"/>
      <c r="BR487" s="717"/>
      <c r="BS487" s="717"/>
      <c r="BT487" s="717"/>
      <c r="BU487" s="717"/>
      <c r="BV487" s="717"/>
      <c r="BW487" s="717"/>
      <c r="BX487" s="717"/>
      <c r="BY487" s="717"/>
      <c r="BZ487" s="717"/>
      <c r="CA487" s="717"/>
      <c r="CB487" s="717"/>
      <c r="CC487" s="717"/>
      <c r="CD487" s="717"/>
      <c r="CE487" s="717"/>
      <c r="CF487" s="717"/>
      <c r="CG487" s="717"/>
      <c r="CH487" s="717"/>
      <c r="CI487" s="717"/>
      <c r="CJ487" s="717"/>
      <c r="CK487" s="717"/>
      <c r="CL487" s="717"/>
      <c r="CM487" s="717"/>
      <c r="CN487" s="717"/>
      <c r="CO487" s="717"/>
      <c r="CP487" s="717"/>
      <c r="CQ487" s="717"/>
      <c r="CR487" s="717"/>
      <c r="CS487" s="717"/>
      <c r="CT487" s="717"/>
      <c r="CU487" s="717"/>
      <c r="CV487" s="717"/>
      <c r="CW487" s="717"/>
      <c r="CX487" s="717"/>
      <c r="CY487" s="717"/>
      <c r="CZ487" s="717"/>
      <c r="DA487" s="717"/>
      <c r="DB487" s="717"/>
      <c r="DC487" s="717"/>
      <c r="DD487" s="717"/>
      <c r="DE487" s="717"/>
      <c r="DF487" s="717"/>
      <c r="DG487" s="717"/>
      <c r="DH487" s="717"/>
      <c r="DI487" s="717"/>
      <c r="DJ487" s="717"/>
      <c r="DK487" s="717"/>
      <c r="DL487" s="717"/>
      <c r="DM487" s="717"/>
      <c r="DO487" s="731"/>
      <c r="DP487" s="731"/>
    </row>
    <row r="488" spans="54:120">
      <c r="BB488" s="717"/>
      <c r="BC488" s="995"/>
      <c r="BD488" s="717"/>
      <c r="BE488" s="717"/>
      <c r="BF488" s="717"/>
      <c r="BG488" s="717"/>
      <c r="BH488" s="717"/>
      <c r="BI488" s="717"/>
      <c r="BJ488" s="717"/>
      <c r="BK488" s="717"/>
      <c r="BL488" s="717"/>
      <c r="BM488" s="717"/>
      <c r="BN488" s="717"/>
      <c r="BO488" s="717"/>
      <c r="BP488" s="717"/>
      <c r="BQ488" s="717"/>
      <c r="BR488" s="717"/>
      <c r="BS488" s="717"/>
      <c r="BT488" s="717"/>
      <c r="BU488" s="717"/>
      <c r="BV488" s="717"/>
      <c r="BW488" s="717"/>
      <c r="BX488" s="717"/>
      <c r="BY488" s="717"/>
      <c r="BZ488" s="717"/>
      <c r="CA488" s="717"/>
      <c r="CB488" s="717"/>
      <c r="CC488" s="717"/>
      <c r="CD488" s="717"/>
      <c r="CE488" s="717"/>
      <c r="CF488" s="717"/>
      <c r="CG488" s="717"/>
      <c r="CH488" s="717"/>
      <c r="CI488" s="717"/>
      <c r="CJ488" s="717"/>
      <c r="CK488" s="717"/>
      <c r="CL488" s="717"/>
      <c r="CM488" s="717"/>
      <c r="CN488" s="717"/>
      <c r="CO488" s="717"/>
      <c r="CP488" s="717"/>
      <c r="CQ488" s="717"/>
      <c r="CR488" s="717"/>
      <c r="CS488" s="717"/>
      <c r="CT488" s="717"/>
      <c r="CU488" s="717"/>
      <c r="CV488" s="717"/>
      <c r="CW488" s="717"/>
      <c r="CX488" s="717"/>
      <c r="CY488" s="717"/>
      <c r="CZ488" s="717"/>
      <c r="DA488" s="717"/>
      <c r="DB488" s="717"/>
      <c r="DC488" s="717"/>
      <c r="DD488" s="717"/>
      <c r="DE488" s="717"/>
      <c r="DF488" s="717"/>
      <c r="DG488" s="717"/>
      <c r="DH488" s="717"/>
      <c r="DI488" s="717"/>
      <c r="DJ488" s="717"/>
      <c r="DK488" s="717"/>
      <c r="DL488" s="717"/>
      <c r="DM488" s="717"/>
      <c r="DO488" s="731"/>
      <c r="DP488" s="731"/>
    </row>
    <row r="489" spans="54:120">
      <c r="BB489" s="717"/>
      <c r="BC489" s="995"/>
      <c r="BD489" s="717"/>
      <c r="BE489" s="717"/>
      <c r="BF489" s="717"/>
      <c r="BG489" s="717"/>
      <c r="BH489" s="717"/>
      <c r="BI489" s="717"/>
      <c r="BJ489" s="717"/>
      <c r="BK489" s="717"/>
      <c r="BL489" s="717"/>
      <c r="BM489" s="717"/>
      <c r="BN489" s="717"/>
      <c r="BO489" s="717"/>
      <c r="BP489" s="717"/>
      <c r="BQ489" s="717"/>
      <c r="BR489" s="717"/>
      <c r="BS489" s="717"/>
      <c r="BT489" s="717"/>
      <c r="BU489" s="717"/>
      <c r="BV489" s="717"/>
      <c r="BW489" s="717"/>
      <c r="BX489" s="717"/>
      <c r="BY489" s="717"/>
      <c r="BZ489" s="717"/>
      <c r="CA489" s="717"/>
      <c r="CB489" s="717"/>
      <c r="CC489" s="717"/>
      <c r="CD489" s="717"/>
      <c r="CE489" s="717"/>
      <c r="CF489" s="717"/>
      <c r="CG489" s="717"/>
      <c r="CH489" s="717"/>
      <c r="CI489" s="717"/>
      <c r="CJ489" s="717"/>
      <c r="CK489" s="717"/>
      <c r="CL489" s="717"/>
      <c r="CM489" s="717"/>
      <c r="CN489" s="717"/>
      <c r="CO489" s="717"/>
      <c r="CP489" s="717"/>
      <c r="CQ489" s="717"/>
      <c r="CR489" s="717"/>
      <c r="CS489" s="717"/>
      <c r="CT489" s="717"/>
      <c r="CU489" s="717"/>
      <c r="CV489" s="717"/>
      <c r="CW489" s="717"/>
      <c r="CX489" s="717"/>
      <c r="CY489" s="717"/>
      <c r="CZ489" s="717"/>
      <c r="DA489" s="717"/>
      <c r="DB489" s="717"/>
      <c r="DC489" s="717"/>
      <c r="DD489" s="717"/>
      <c r="DE489" s="717"/>
      <c r="DF489" s="717"/>
      <c r="DG489" s="717"/>
      <c r="DH489" s="717"/>
      <c r="DI489" s="717"/>
      <c r="DJ489" s="717"/>
      <c r="DK489" s="717"/>
      <c r="DL489" s="717"/>
      <c r="DM489" s="717"/>
      <c r="DO489" s="731"/>
      <c r="DP489" s="731"/>
    </row>
    <row r="490" spans="54:120">
      <c r="BB490" s="717"/>
      <c r="BC490" s="995"/>
      <c r="BD490" s="717"/>
      <c r="BE490" s="717"/>
      <c r="BF490" s="717"/>
      <c r="BG490" s="717"/>
      <c r="BH490" s="717"/>
      <c r="BI490" s="717"/>
      <c r="BJ490" s="717"/>
      <c r="BK490" s="717"/>
      <c r="BL490" s="717"/>
      <c r="BM490" s="717"/>
      <c r="BN490" s="717"/>
      <c r="BO490" s="717"/>
      <c r="BP490" s="717"/>
      <c r="BQ490" s="717"/>
      <c r="BR490" s="717"/>
      <c r="BS490" s="717"/>
      <c r="BT490" s="717"/>
      <c r="BU490" s="717"/>
      <c r="BV490" s="717"/>
      <c r="BW490" s="717"/>
      <c r="BX490" s="717"/>
      <c r="BY490" s="717"/>
      <c r="BZ490" s="717"/>
      <c r="CA490" s="717"/>
      <c r="CB490" s="717"/>
      <c r="CC490" s="717"/>
      <c r="CD490" s="717"/>
      <c r="CE490" s="717"/>
      <c r="CF490" s="717"/>
      <c r="CG490" s="717"/>
      <c r="CH490" s="717"/>
      <c r="CI490" s="717"/>
      <c r="CJ490" s="717"/>
      <c r="CK490" s="717"/>
      <c r="CL490" s="717"/>
      <c r="CM490" s="717"/>
      <c r="CN490" s="717"/>
      <c r="CO490" s="717"/>
      <c r="CP490" s="717"/>
      <c r="CQ490" s="717"/>
      <c r="CR490" s="717"/>
      <c r="CS490" s="717"/>
      <c r="CT490" s="717"/>
      <c r="CU490" s="717"/>
      <c r="CV490" s="717"/>
      <c r="CW490" s="717"/>
      <c r="CX490" s="717"/>
      <c r="CY490" s="717"/>
      <c r="CZ490" s="717"/>
      <c r="DA490" s="717"/>
      <c r="DB490" s="717"/>
      <c r="DC490" s="717"/>
      <c r="DD490" s="717"/>
      <c r="DE490" s="717"/>
      <c r="DF490" s="717"/>
      <c r="DG490" s="717"/>
      <c r="DH490" s="717"/>
      <c r="DI490" s="717"/>
      <c r="DJ490" s="717"/>
      <c r="DK490" s="717"/>
      <c r="DL490" s="717"/>
      <c r="DM490" s="717"/>
      <c r="DO490" s="731"/>
      <c r="DP490" s="731"/>
    </row>
    <row r="491" spans="54:120">
      <c r="BB491" s="717"/>
      <c r="BC491" s="995"/>
      <c r="BD491" s="717"/>
      <c r="BE491" s="717"/>
      <c r="BF491" s="717"/>
      <c r="BG491" s="717"/>
      <c r="BH491" s="717"/>
      <c r="BI491" s="717"/>
      <c r="BJ491" s="717"/>
      <c r="BK491" s="717"/>
      <c r="BL491" s="717"/>
      <c r="BM491" s="717"/>
      <c r="BN491" s="717"/>
      <c r="BO491" s="717"/>
      <c r="BP491" s="717"/>
      <c r="BQ491" s="717"/>
      <c r="BR491" s="717"/>
      <c r="BS491" s="717"/>
      <c r="BT491" s="717"/>
      <c r="BU491" s="717"/>
      <c r="BV491" s="717"/>
      <c r="BW491" s="717"/>
      <c r="BX491" s="717"/>
      <c r="BY491" s="717"/>
      <c r="BZ491" s="717"/>
      <c r="CA491" s="717"/>
      <c r="CB491" s="717"/>
      <c r="CC491" s="717"/>
      <c r="CD491" s="717"/>
      <c r="CE491" s="717"/>
      <c r="CF491" s="717"/>
      <c r="CG491" s="717"/>
      <c r="CH491" s="717"/>
      <c r="CI491" s="717"/>
      <c r="CJ491" s="717"/>
      <c r="CK491" s="717"/>
      <c r="CL491" s="717"/>
      <c r="CM491" s="717"/>
      <c r="CN491" s="717"/>
      <c r="CO491" s="717"/>
      <c r="CP491" s="717"/>
      <c r="CQ491" s="717"/>
      <c r="CR491" s="717"/>
      <c r="CS491" s="717"/>
      <c r="CT491" s="717"/>
      <c r="CU491" s="717"/>
      <c r="CV491" s="717"/>
      <c r="CW491" s="717"/>
      <c r="CX491" s="717"/>
      <c r="CY491" s="717"/>
      <c r="CZ491" s="717"/>
      <c r="DA491" s="717"/>
      <c r="DB491" s="717"/>
      <c r="DC491" s="717"/>
      <c r="DD491" s="717"/>
      <c r="DE491" s="717"/>
      <c r="DF491" s="717"/>
      <c r="DG491" s="717"/>
      <c r="DH491" s="717"/>
      <c r="DI491" s="717"/>
      <c r="DJ491" s="717"/>
      <c r="DK491" s="717"/>
      <c r="DL491" s="717"/>
      <c r="DM491" s="717"/>
      <c r="DO491" s="731"/>
      <c r="DP491" s="731"/>
    </row>
    <row r="492" spans="54:120">
      <c r="BB492" s="717"/>
      <c r="BC492" s="995"/>
      <c r="BD492" s="717"/>
      <c r="BE492" s="717"/>
      <c r="BF492" s="717"/>
      <c r="BG492" s="717"/>
      <c r="BH492" s="717"/>
      <c r="BI492" s="717"/>
      <c r="BJ492" s="717"/>
      <c r="BK492" s="717"/>
      <c r="BL492" s="717"/>
      <c r="BM492" s="717"/>
      <c r="BN492" s="717"/>
      <c r="BO492" s="717"/>
      <c r="BP492" s="717"/>
      <c r="BQ492" s="717"/>
      <c r="BR492" s="717"/>
      <c r="BS492" s="717"/>
      <c r="BT492" s="717"/>
      <c r="BU492" s="717"/>
      <c r="BV492" s="717"/>
      <c r="BW492" s="717"/>
      <c r="BX492" s="717"/>
      <c r="BY492" s="717"/>
      <c r="BZ492" s="717"/>
      <c r="CA492" s="717"/>
      <c r="CB492" s="717"/>
      <c r="CC492" s="717"/>
      <c r="CD492" s="717"/>
      <c r="CE492" s="717"/>
      <c r="CF492" s="717"/>
      <c r="CG492" s="717"/>
      <c r="CH492" s="717"/>
      <c r="CI492" s="717"/>
      <c r="CJ492" s="717"/>
      <c r="CK492" s="717"/>
      <c r="CL492" s="717"/>
      <c r="CM492" s="717"/>
      <c r="CN492" s="717"/>
      <c r="CO492" s="717"/>
      <c r="CP492" s="717"/>
      <c r="CQ492" s="717"/>
      <c r="CR492" s="717"/>
      <c r="CS492" s="717"/>
      <c r="CT492" s="717"/>
      <c r="CU492" s="717"/>
      <c r="CV492" s="717"/>
      <c r="CW492" s="717"/>
      <c r="CX492" s="717"/>
      <c r="CY492" s="717"/>
      <c r="CZ492" s="717"/>
      <c r="DA492" s="717"/>
      <c r="DB492" s="717"/>
      <c r="DC492" s="717"/>
      <c r="DD492" s="717"/>
      <c r="DE492" s="717"/>
      <c r="DF492" s="717"/>
      <c r="DG492" s="717"/>
      <c r="DH492" s="717"/>
      <c r="DI492" s="717"/>
      <c r="DJ492" s="717"/>
      <c r="DK492" s="717"/>
      <c r="DL492" s="717"/>
      <c r="DM492" s="717"/>
      <c r="DO492" s="731"/>
      <c r="DP492" s="731"/>
    </row>
    <row r="493" spans="54:120">
      <c r="BB493" s="717"/>
      <c r="BC493" s="995"/>
      <c r="BD493" s="717"/>
      <c r="BE493" s="717"/>
      <c r="BF493" s="717"/>
      <c r="BG493" s="717"/>
      <c r="BH493" s="717"/>
      <c r="BI493" s="717"/>
      <c r="BJ493" s="717"/>
      <c r="BK493" s="717"/>
      <c r="BL493" s="717"/>
      <c r="BM493" s="717"/>
      <c r="BN493" s="717"/>
      <c r="BO493" s="717"/>
      <c r="BP493" s="717"/>
      <c r="BQ493" s="717"/>
      <c r="BR493" s="717"/>
      <c r="BS493" s="717"/>
      <c r="BT493" s="717"/>
      <c r="BU493" s="717"/>
      <c r="BV493" s="717"/>
      <c r="BW493" s="717"/>
      <c r="BX493" s="717"/>
      <c r="BY493" s="717"/>
      <c r="BZ493" s="717"/>
      <c r="CA493" s="717"/>
      <c r="CB493" s="717"/>
      <c r="CC493" s="717"/>
      <c r="CD493" s="717"/>
      <c r="CE493" s="717"/>
      <c r="CF493" s="717"/>
      <c r="CG493" s="717"/>
      <c r="CH493" s="717"/>
      <c r="CI493" s="717"/>
      <c r="CJ493" s="717"/>
      <c r="CK493" s="717"/>
      <c r="CL493" s="717"/>
      <c r="CM493" s="717"/>
      <c r="CN493" s="717"/>
      <c r="CO493" s="717"/>
      <c r="CP493" s="717"/>
      <c r="CQ493" s="717"/>
      <c r="CR493" s="717"/>
      <c r="CS493" s="717"/>
      <c r="CT493" s="717"/>
      <c r="CU493" s="717"/>
      <c r="CV493" s="717"/>
      <c r="CW493" s="717"/>
      <c r="CX493" s="717"/>
      <c r="CY493" s="717"/>
      <c r="CZ493" s="717"/>
      <c r="DA493" s="717"/>
      <c r="DB493" s="717"/>
      <c r="DC493" s="717"/>
      <c r="DD493" s="717"/>
      <c r="DE493" s="717"/>
      <c r="DF493" s="717"/>
      <c r="DG493" s="717"/>
      <c r="DH493" s="717"/>
      <c r="DI493" s="717"/>
      <c r="DJ493" s="717"/>
      <c r="DK493" s="717"/>
      <c r="DL493" s="717"/>
      <c r="DM493" s="717"/>
      <c r="DO493" s="731"/>
      <c r="DP493" s="731"/>
    </row>
    <row r="494" spans="54:120">
      <c r="BB494" s="717"/>
      <c r="BC494" s="995"/>
      <c r="BD494" s="717"/>
      <c r="BE494" s="717"/>
      <c r="BF494" s="717"/>
      <c r="BG494" s="717"/>
      <c r="BH494" s="717"/>
      <c r="BI494" s="717"/>
      <c r="BJ494" s="717"/>
      <c r="BK494" s="717"/>
      <c r="BL494" s="717"/>
      <c r="BM494" s="717"/>
      <c r="BN494" s="717"/>
      <c r="BO494" s="717"/>
      <c r="BP494" s="717"/>
      <c r="BQ494" s="717"/>
      <c r="BR494" s="717"/>
      <c r="BS494" s="717"/>
      <c r="BT494" s="717"/>
      <c r="BU494" s="717"/>
      <c r="BV494" s="717"/>
      <c r="BW494" s="717"/>
      <c r="BX494" s="717"/>
      <c r="BY494" s="717"/>
      <c r="BZ494" s="717"/>
      <c r="CA494" s="717"/>
      <c r="CB494" s="717"/>
      <c r="CC494" s="717"/>
      <c r="CD494" s="717"/>
      <c r="CE494" s="717"/>
      <c r="CF494" s="717"/>
      <c r="CG494" s="717"/>
      <c r="CH494" s="717"/>
      <c r="CI494" s="717"/>
      <c r="CJ494" s="717"/>
      <c r="CK494" s="717"/>
      <c r="CL494" s="717"/>
      <c r="CM494" s="717"/>
      <c r="CN494" s="717"/>
      <c r="CO494" s="717"/>
      <c r="CP494" s="717"/>
      <c r="CQ494" s="717"/>
      <c r="CR494" s="717"/>
      <c r="CS494" s="717"/>
      <c r="CT494" s="717"/>
      <c r="CU494" s="717"/>
      <c r="CV494" s="717"/>
      <c r="CW494" s="717"/>
      <c r="CX494" s="717"/>
      <c r="CY494" s="717"/>
      <c r="CZ494" s="717"/>
      <c r="DA494" s="717"/>
      <c r="DB494" s="717"/>
      <c r="DC494" s="717"/>
      <c r="DD494" s="717"/>
      <c r="DE494" s="717"/>
      <c r="DF494" s="717"/>
      <c r="DG494" s="717"/>
      <c r="DH494" s="717"/>
      <c r="DI494" s="717"/>
      <c r="DJ494" s="717"/>
      <c r="DK494" s="717"/>
      <c r="DL494" s="717"/>
      <c r="DM494" s="717"/>
      <c r="DO494" s="731"/>
      <c r="DP494" s="731"/>
    </row>
    <row r="495" spans="54:120">
      <c r="BB495" s="717"/>
      <c r="BC495" s="995"/>
      <c r="BD495" s="717"/>
      <c r="BE495" s="717"/>
      <c r="BF495" s="717"/>
      <c r="BG495" s="717"/>
      <c r="BH495" s="717"/>
      <c r="BI495" s="717"/>
      <c r="BJ495" s="717"/>
      <c r="BK495" s="717"/>
      <c r="BL495" s="717"/>
      <c r="BM495" s="717"/>
      <c r="BN495" s="717"/>
      <c r="BO495" s="717"/>
      <c r="BP495" s="717"/>
      <c r="BQ495" s="717"/>
      <c r="BR495" s="717"/>
      <c r="BS495" s="717"/>
      <c r="BT495" s="717"/>
      <c r="BU495" s="717"/>
      <c r="BV495" s="717"/>
      <c r="BW495" s="717"/>
      <c r="BX495" s="717"/>
      <c r="BY495" s="717"/>
      <c r="BZ495" s="717"/>
      <c r="CA495" s="717"/>
      <c r="CB495" s="717"/>
      <c r="CC495" s="717"/>
      <c r="CD495" s="717"/>
      <c r="CE495" s="717"/>
      <c r="CF495" s="717"/>
      <c r="CG495" s="717"/>
      <c r="CH495" s="717"/>
      <c r="CI495" s="717"/>
      <c r="CJ495" s="717"/>
      <c r="CK495" s="717"/>
      <c r="CL495" s="717"/>
      <c r="CM495" s="717"/>
      <c r="CN495" s="717"/>
      <c r="CO495" s="717"/>
      <c r="CP495" s="717"/>
      <c r="CQ495" s="717"/>
      <c r="CR495" s="717"/>
      <c r="CS495" s="717"/>
      <c r="CT495" s="717"/>
      <c r="CU495" s="717"/>
      <c r="CV495" s="717"/>
      <c r="CW495" s="717"/>
      <c r="CX495" s="717"/>
      <c r="CY495" s="717"/>
      <c r="CZ495" s="717"/>
      <c r="DA495" s="717"/>
      <c r="DB495" s="717"/>
      <c r="DC495" s="717"/>
      <c r="DD495" s="717"/>
      <c r="DE495" s="717"/>
      <c r="DF495" s="717"/>
      <c r="DG495" s="717"/>
      <c r="DH495" s="717"/>
      <c r="DI495" s="717"/>
      <c r="DJ495" s="717"/>
      <c r="DK495" s="717"/>
      <c r="DL495" s="717"/>
      <c r="DM495" s="717"/>
      <c r="DO495" s="731"/>
      <c r="DP495" s="731"/>
    </row>
    <row r="496" spans="54:120">
      <c r="BB496" s="717"/>
      <c r="BC496" s="995"/>
      <c r="BD496" s="717"/>
      <c r="BE496" s="717"/>
      <c r="BF496" s="717"/>
      <c r="BG496" s="717"/>
      <c r="BH496" s="717"/>
      <c r="BI496" s="717"/>
      <c r="BJ496" s="717"/>
      <c r="BK496" s="717"/>
      <c r="BL496" s="717"/>
      <c r="BM496" s="717"/>
      <c r="BN496" s="717"/>
      <c r="BO496" s="717"/>
      <c r="BP496" s="717"/>
      <c r="BQ496" s="717"/>
      <c r="BR496" s="717"/>
      <c r="BS496" s="717"/>
      <c r="BT496" s="717"/>
      <c r="BU496" s="717"/>
      <c r="BV496" s="717"/>
      <c r="BW496" s="717"/>
      <c r="BX496" s="717"/>
      <c r="BY496" s="717"/>
      <c r="BZ496" s="717"/>
      <c r="CA496" s="717"/>
      <c r="CB496" s="717"/>
      <c r="CC496" s="717"/>
      <c r="CD496" s="717"/>
      <c r="CE496" s="717"/>
      <c r="CF496" s="717"/>
      <c r="CG496" s="717"/>
      <c r="CH496" s="717"/>
      <c r="CI496" s="717"/>
      <c r="CJ496" s="717"/>
      <c r="CK496" s="717"/>
      <c r="CL496" s="717"/>
      <c r="CM496" s="717"/>
      <c r="CN496" s="717"/>
      <c r="CO496" s="717"/>
      <c r="CP496" s="717"/>
      <c r="CQ496" s="717"/>
      <c r="CR496" s="717"/>
      <c r="CS496" s="717"/>
      <c r="CT496" s="717"/>
      <c r="CU496" s="717"/>
      <c r="CV496" s="717"/>
      <c r="CW496" s="717"/>
      <c r="CX496" s="717"/>
      <c r="CY496" s="717"/>
      <c r="CZ496" s="717"/>
      <c r="DA496" s="717"/>
      <c r="DB496" s="717"/>
      <c r="DC496" s="717"/>
      <c r="DD496" s="717"/>
      <c r="DE496" s="717"/>
      <c r="DF496" s="717"/>
      <c r="DG496" s="717"/>
      <c r="DH496" s="717"/>
      <c r="DI496" s="717"/>
      <c r="DJ496" s="717"/>
      <c r="DK496" s="717"/>
      <c r="DL496" s="717"/>
      <c r="DM496" s="717"/>
      <c r="DO496" s="731"/>
      <c r="DP496" s="731"/>
    </row>
    <row r="497" spans="54:120">
      <c r="BB497" s="717"/>
      <c r="BC497" s="995"/>
      <c r="BD497" s="717"/>
      <c r="BE497" s="717"/>
      <c r="BF497" s="717"/>
      <c r="BG497" s="717"/>
      <c r="BH497" s="717"/>
      <c r="BI497" s="717"/>
      <c r="BJ497" s="717"/>
      <c r="BK497" s="717"/>
      <c r="BL497" s="717"/>
      <c r="BM497" s="717"/>
      <c r="BN497" s="717"/>
      <c r="BO497" s="717"/>
      <c r="BP497" s="717"/>
      <c r="BQ497" s="717"/>
      <c r="BR497" s="717"/>
      <c r="BS497" s="717"/>
      <c r="BT497" s="717"/>
      <c r="BU497" s="717"/>
      <c r="BV497" s="717"/>
      <c r="BW497" s="717"/>
      <c r="BX497" s="717"/>
      <c r="BY497" s="717"/>
      <c r="BZ497" s="717"/>
      <c r="CA497" s="717"/>
      <c r="CB497" s="717"/>
      <c r="CC497" s="717"/>
      <c r="CD497" s="717"/>
      <c r="CE497" s="717"/>
      <c r="CF497" s="717"/>
      <c r="CG497" s="717"/>
      <c r="CH497" s="717"/>
      <c r="CI497" s="717"/>
      <c r="CJ497" s="717"/>
      <c r="CK497" s="717"/>
      <c r="CL497" s="717"/>
      <c r="CM497" s="717"/>
      <c r="CN497" s="717"/>
      <c r="CO497" s="717"/>
      <c r="CP497" s="717"/>
      <c r="CQ497" s="717"/>
      <c r="CR497" s="717"/>
      <c r="CS497" s="717"/>
      <c r="CT497" s="717"/>
      <c r="CU497" s="717"/>
      <c r="CV497" s="717"/>
      <c r="CW497" s="717"/>
      <c r="CX497" s="717"/>
      <c r="CY497" s="717"/>
      <c r="CZ497" s="717"/>
      <c r="DA497" s="717"/>
      <c r="DB497" s="717"/>
      <c r="DC497" s="717"/>
      <c r="DD497" s="717"/>
      <c r="DE497" s="717"/>
      <c r="DF497" s="717"/>
      <c r="DG497" s="717"/>
      <c r="DH497" s="717"/>
      <c r="DI497" s="717"/>
      <c r="DJ497" s="717"/>
      <c r="DK497" s="717"/>
      <c r="DL497" s="717"/>
      <c r="DM497" s="717"/>
      <c r="DO497" s="731"/>
      <c r="DP497" s="731"/>
    </row>
    <row r="498" spans="54:120">
      <c r="BB498" s="717"/>
      <c r="BC498" s="995"/>
      <c r="BD498" s="717"/>
      <c r="BE498" s="717"/>
      <c r="BF498" s="717"/>
      <c r="BG498" s="717"/>
      <c r="BH498" s="717"/>
      <c r="BI498" s="717"/>
      <c r="BJ498" s="717"/>
      <c r="BK498" s="717"/>
      <c r="BL498" s="717"/>
      <c r="BM498" s="717"/>
      <c r="BN498" s="717"/>
      <c r="BO498" s="717"/>
      <c r="BP498" s="717"/>
      <c r="BQ498" s="717"/>
      <c r="BR498" s="717"/>
      <c r="BS498" s="717"/>
      <c r="BT498" s="717"/>
      <c r="BU498" s="717"/>
      <c r="BV498" s="717"/>
      <c r="BW498" s="717"/>
      <c r="BX498" s="717"/>
      <c r="BY498" s="717"/>
      <c r="BZ498" s="717"/>
      <c r="CA498" s="717"/>
      <c r="CB498" s="717"/>
      <c r="CC498" s="717"/>
      <c r="CD498" s="717"/>
      <c r="CE498" s="717"/>
      <c r="CF498" s="717"/>
      <c r="CG498" s="717"/>
      <c r="CH498" s="717"/>
      <c r="CI498" s="717"/>
      <c r="CJ498" s="717"/>
      <c r="CK498" s="717"/>
      <c r="CL498" s="717"/>
      <c r="CM498" s="717"/>
      <c r="CN498" s="717"/>
      <c r="CO498" s="717"/>
      <c r="CP498" s="717"/>
      <c r="CQ498" s="717"/>
      <c r="CR498" s="717"/>
      <c r="CS498" s="717"/>
      <c r="CT498" s="717"/>
      <c r="CU498" s="717"/>
      <c r="CV498" s="717"/>
      <c r="CW498" s="717"/>
      <c r="CX498" s="717"/>
      <c r="CY498" s="717"/>
      <c r="CZ498" s="717"/>
      <c r="DA498" s="717"/>
      <c r="DB498" s="717"/>
      <c r="DC498" s="717"/>
      <c r="DD498" s="717"/>
      <c r="DE498" s="717"/>
      <c r="DF498" s="717"/>
      <c r="DG498" s="717"/>
      <c r="DH498" s="717"/>
      <c r="DI498" s="717"/>
      <c r="DJ498" s="717"/>
      <c r="DK498" s="717"/>
      <c r="DL498" s="717"/>
      <c r="DM498" s="717"/>
      <c r="DO498" s="731"/>
      <c r="DP498" s="731"/>
    </row>
    <row r="499" spans="54:120">
      <c r="BB499" s="717"/>
      <c r="BC499" s="995"/>
      <c r="BD499" s="717"/>
      <c r="BE499" s="717"/>
      <c r="BF499" s="717"/>
      <c r="BG499" s="717"/>
      <c r="BH499" s="717"/>
      <c r="BI499" s="717"/>
      <c r="BJ499" s="717"/>
      <c r="BK499" s="717"/>
      <c r="BL499" s="717"/>
      <c r="BM499" s="717"/>
      <c r="BN499" s="717"/>
      <c r="BO499" s="717"/>
      <c r="BP499" s="717"/>
      <c r="BQ499" s="717"/>
      <c r="BR499" s="717"/>
      <c r="BS499" s="717"/>
      <c r="BT499" s="717"/>
      <c r="BU499" s="717"/>
      <c r="BV499" s="717"/>
      <c r="BW499" s="717"/>
      <c r="BX499" s="717"/>
      <c r="BY499" s="717"/>
      <c r="BZ499" s="717"/>
      <c r="CA499" s="717"/>
      <c r="CB499" s="717"/>
      <c r="CC499" s="717"/>
      <c r="CD499" s="717"/>
      <c r="CE499" s="717"/>
      <c r="CF499" s="717"/>
      <c r="CG499" s="717"/>
      <c r="CH499" s="717"/>
      <c r="CI499" s="717"/>
      <c r="CJ499" s="717"/>
      <c r="CK499" s="717"/>
      <c r="CL499" s="717"/>
      <c r="CM499" s="717"/>
      <c r="CN499" s="717"/>
      <c r="CO499" s="717"/>
      <c r="CP499" s="717"/>
      <c r="CQ499" s="717"/>
      <c r="CR499" s="717"/>
      <c r="CS499" s="717"/>
      <c r="CT499" s="717"/>
      <c r="CU499" s="717"/>
      <c r="CV499" s="717"/>
      <c r="CW499" s="717"/>
      <c r="CX499" s="717"/>
      <c r="CY499" s="717"/>
      <c r="CZ499" s="717"/>
      <c r="DA499" s="717"/>
      <c r="DB499" s="717"/>
      <c r="DC499" s="717"/>
      <c r="DD499" s="717"/>
      <c r="DE499" s="717"/>
      <c r="DF499" s="717"/>
      <c r="DG499" s="717"/>
      <c r="DH499" s="717"/>
      <c r="DI499" s="717"/>
      <c r="DJ499" s="717"/>
      <c r="DK499" s="717"/>
      <c r="DL499" s="717"/>
      <c r="DM499" s="717"/>
      <c r="DO499" s="731"/>
      <c r="DP499" s="731"/>
    </row>
    <row r="500" spans="54:120">
      <c r="BB500" s="717"/>
      <c r="BC500" s="995"/>
      <c r="BD500" s="717"/>
      <c r="BE500" s="717"/>
      <c r="BF500" s="717"/>
      <c r="BG500" s="717"/>
      <c r="BH500" s="717"/>
      <c r="BI500" s="717"/>
      <c r="BJ500" s="717"/>
      <c r="BK500" s="717"/>
      <c r="BL500" s="717"/>
      <c r="BM500" s="717"/>
      <c r="BN500" s="717"/>
      <c r="BO500" s="717"/>
      <c r="BP500" s="717"/>
      <c r="BQ500" s="717"/>
      <c r="BR500" s="717"/>
      <c r="BS500" s="717"/>
      <c r="BT500" s="717"/>
      <c r="BU500" s="717"/>
      <c r="BV500" s="717"/>
      <c r="BW500" s="717"/>
      <c r="BX500" s="717"/>
      <c r="BY500" s="717"/>
      <c r="BZ500" s="717"/>
      <c r="CA500" s="717"/>
      <c r="CB500" s="717"/>
      <c r="CC500" s="717"/>
      <c r="CD500" s="717"/>
      <c r="CE500" s="717"/>
      <c r="CF500" s="717"/>
      <c r="CG500" s="717"/>
      <c r="CH500" s="717"/>
      <c r="CI500" s="717"/>
      <c r="CJ500" s="717"/>
      <c r="CK500" s="717"/>
      <c r="CL500" s="717"/>
      <c r="CM500" s="717"/>
      <c r="CN500" s="717"/>
      <c r="CO500" s="717"/>
      <c r="CP500" s="717"/>
      <c r="CQ500" s="717"/>
      <c r="CR500" s="717"/>
      <c r="CS500" s="717"/>
      <c r="CT500" s="717"/>
      <c r="CU500" s="717"/>
      <c r="CV500" s="717"/>
      <c r="CW500" s="717"/>
      <c r="CX500" s="717"/>
      <c r="CY500" s="717"/>
      <c r="CZ500" s="717"/>
      <c r="DA500" s="717"/>
      <c r="DB500" s="717"/>
      <c r="DC500" s="717"/>
      <c r="DD500" s="717"/>
      <c r="DE500" s="717"/>
      <c r="DF500" s="717"/>
      <c r="DG500" s="717"/>
      <c r="DH500" s="717"/>
      <c r="DI500" s="717"/>
      <c r="DJ500" s="717"/>
      <c r="DK500" s="717"/>
      <c r="DL500" s="717"/>
      <c r="DM500" s="717"/>
      <c r="DO500" s="731"/>
      <c r="DP500" s="731"/>
    </row>
    <row r="501" spans="54:120">
      <c r="BB501" s="720">
        <f>COUNTA(BB3:BB500)</f>
        <v>1</v>
      </c>
      <c r="BC501" s="993">
        <f>COUNTA(BC3:BC500)</f>
        <v>1</v>
      </c>
      <c r="BD501" s="720">
        <f>COUNTA(BD3:BD500)</f>
        <v>1</v>
      </c>
      <c r="BE501" s="720">
        <f>SUM(BE3:BE500)</f>
        <v>854.09</v>
      </c>
      <c r="BF501" s="720">
        <f>COUNTA(BF3:BF500)</f>
        <v>1</v>
      </c>
      <c r="BG501" s="720">
        <f>COUNTA(BG3:BG500)</f>
        <v>1</v>
      </c>
      <c r="BH501" s="720">
        <f>COUNTA(BH3:BH500)</f>
        <v>1</v>
      </c>
      <c r="BI501" s="720">
        <f>COUNTA(BI3:BI500)</f>
        <v>1</v>
      </c>
      <c r="BJ501" s="784">
        <f t="shared" ref="BJ501:DM501" si="1">SUM(BJ3:BJ500)</f>
        <v>1080</v>
      </c>
      <c r="BK501" s="784">
        <f t="shared" si="1"/>
        <v>118.16</v>
      </c>
      <c r="BL501" s="784">
        <f t="shared" si="1"/>
        <v>14.33</v>
      </c>
      <c r="BM501" s="784">
        <f t="shared" si="1"/>
        <v>66.959999999999994</v>
      </c>
      <c r="BN501" s="784">
        <f t="shared" si="1"/>
        <v>15.66</v>
      </c>
      <c r="BO501" s="784">
        <f t="shared" si="1"/>
        <v>10.8</v>
      </c>
      <c r="BP501" s="784">
        <f t="shared" si="1"/>
        <v>3240</v>
      </c>
      <c r="BQ501" s="784">
        <f t="shared" si="1"/>
        <v>427.59000000000003</v>
      </c>
      <c r="BR501" s="784">
        <f t="shared" si="1"/>
        <v>99.17</v>
      </c>
      <c r="BS501" s="784">
        <f t="shared" si="1"/>
        <v>200.88</v>
      </c>
      <c r="BT501" s="784">
        <f t="shared" si="1"/>
        <v>46.980000000000004</v>
      </c>
      <c r="BU501" s="784">
        <f t="shared" si="1"/>
        <v>32.400000000000006</v>
      </c>
      <c r="BV501" s="784">
        <f t="shared" si="1"/>
        <v>0</v>
      </c>
      <c r="BW501" s="784">
        <f t="shared" si="1"/>
        <v>0</v>
      </c>
      <c r="BX501" s="784">
        <f t="shared" si="1"/>
        <v>0</v>
      </c>
      <c r="BY501" s="784">
        <f t="shared" si="1"/>
        <v>0</v>
      </c>
      <c r="BZ501" s="784">
        <f t="shared" si="1"/>
        <v>0</v>
      </c>
      <c r="CA501" s="784">
        <f t="shared" si="1"/>
        <v>0</v>
      </c>
      <c r="CB501" s="784">
        <f t="shared" si="1"/>
        <v>0</v>
      </c>
      <c r="CC501" s="784">
        <f t="shared" si="1"/>
        <v>0</v>
      </c>
      <c r="CD501" s="784">
        <f t="shared" si="1"/>
        <v>0</v>
      </c>
      <c r="CE501" s="784">
        <f t="shared" si="1"/>
        <v>0</v>
      </c>
      <c r="CF501" s="784">
        <f t="shared" si="1"/>
        <v>0</v>
      </c>
      <c r="CG501" s="784">
        <f t="shared" si="1"/>
        <v>0</v>
      </c>
      <c r="CH501" s="784">
        <f t="shared" si="1"/>
        <v>0</v>
      </c>
      <c r="CI501" s="784">
        <f t="shared" si="1"/>
        <v>0</v>
      </c>
      <c r="CJ501" s="784">
        <f t="shared" si="1"/>
        <v>0</v>
      </c>
      <c r="CK501" s="784">
        <f t="shared" si="1"/>
        <v>0</v>
      </c>
      <c r="CL501" s="784">
        <f t="shared" si="1"/>
        <v>0</v>
      </c>
      <c r="CM501" s="784">
        <f t="shared" si="1"/>
        <v>40</v>
      </c>
      <c r="CN501" s="784">
        <f t="shared" si="1"/>
        <v>0</v>
      </c>
      <c r="CO501" s="784">
        <f t="shared" si="1"/>
        <v>0</v>
      </c>
      <c r="CP501" s="784">
        <f t="shared" si="1"/>
        <v>0</v>
      </c>
      <c r="CQ501" s="784">
        <f t="shared" si="1"/>
        <v>0</v>
      </c>
      <c r="CR501" s="784">
        <f t="shared" si="1"/>
        <v>0</v>
      </c>
      <c r="CS501" s="784">
        <f t="shared" si="1"/>
        <v>0</v>
      </c>
      <c r="CT501" s="784">
        <f t="shared" si="1"/>
        <v>0</v>
      </c>
      <c r="CU501" s="784">
        <f t="shared" si="1"/>
        <v>0</v>
      </c>
      <c r="CV501" s="784">
        <f t="shared" si="1"/>
        <v>27</v>
      </c>
      <c r="CW501" s="784">
        <f t="shared" si="1"/>
        <v>0</v>
      </c>
      <c r="CX501" s="784">
        <f t="shared" si="1"/>
        <v>0</v>
      </c>
      <c r="CY501" s="784">
        <f t="shared" si="1"/>
        <v>0</v>
      </c>
      <c r="CZ501" s="784">
        <f t="shared" si="1"/>
        <v>0</v>
      </c>
      <c r="DA501" s="784">
        <f t="shared" si="1"/>
        <v>0</v>
      </c>
      <c r="DB501" s="784">
        <f t="shared" si="1"/>
        <v>0</v>
      </c>
      <c r="DC501" s="784">
        <f t="shared" si="1"/>
        <v>0</v>
      </c>
      <c r="DD501" s="784">
        <f t="shared" si="1"/>
        <v>0</v>
      </c>
      <c r="DE501" s="784">
        <f t="shared" si="1"/>
        <v>1080</v>
      </c>
      <c r="DF501" s="784">
        <f t="shared" si="1"/>
        <v>0</v>
      </c>
      <c r="DG501" s="784">
        <f t="shared" si="1"/>
        <v>0</v>
      </c>
      <c r="DH501" s="784">
        <f t="shared" si="1"/>
        <v>0</v>
      </c>
      <c r="DI501" s="784">
        <f t="shared" si="1"/>
        <v>0</v>
      </c>
      <c r="DJ501" s="784">
        <f t="shared" si="1"/>
        <v>0</v>
      </c>
      <c r="DK501" s="784">
        <f t="shared" si="1"/>
        <v>0</v>
      </c>
      <c r="DL501" s="784">
        <f t="shared" si="1"/>
        <v>0</v>
      </c>
      <c r="DM501" s="784">
        <f t="shared" si="1"/>
        <v>0</v>
      </c>
    </row>
  </sheetData>
  <sheetProtection password="DFC1" sheet="1" objects="1" scenarios="1"/>
  <sortState ref="Z44:AF52">
    <sortCondition ref="Z44:Z52"/>
  </sortState>
  <phoneticPr fontId="1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D1:AJ104"/>
  <sheetViews>
    <sheetView topLeftCell="S1" workbookViewId="0">
      <selection activeCell="Z4" sqref="Z4"/>
    </sheetView>
  </sheetViews>
  <sheetFormatPr defaultRowHeight="15"/>
  <cols>
    <col min="1" max="25" width="9.140625" style="17"/>
    <col min="26" max="26" width="9.140625" style="17" customWidth="1"/>
    <col min="27" max="27" width="15.85546875" style="17" hidden="1" customWidth="1"/>
    <col min="28" max="28" width="11.85546875" style="18" hidden="1" customWidth="1"/>
    <col min="29" max="29" width="5.140625" style="18" hidden="1" customWidth="1"/>
    <col min="30" max="30" width="3" style="18" hidden="1" customWidth="1"/>
    <col min="31" max="31" width="14.42578125" style="18" hidden="1" customWidth="1"/>
    <col min="32" max="32" width="8.5703125" style="18" hidden="1" customWidth="1"/>
    <col min="33" max="33" width="9.140625" style="18" hidden="1" customWidth="1"/>
    <col min="34" max="34" width="7.7109375" style="18" hidden="1" customWidth="1"/>
    <col min="35" max="36" width="9.140625" style="18" hidden="1" customWidth="1"/>
    <col min="37" max="16384" width="9.140625" style="17"/>
  </cols>
  <sheetData>
    <row r="1" spans="4:35">
      <c r="AE1" s="19"/>
    </row>
    <row r="2" spans="4:35">
      <c r="AB2" s="19" t="str">
        <f>IF(AB4&gt;=1000000,IF(AC4&gt;=100,VLOOKUP(INT(AC5),$AD$6:$AE$14,2,FALSE)&amp;" "&amp;"Hundred"&amp;" "&amp;IF(INT(AC6)=0,"",VLOOKUP(INT(AC6),AD6:AE105,2,FALSE)),""),"")</f>
        <v/>
      </c>
      <c r="AC2" s="20" t="str">
        <f>IF(OR(AB4&lt;1000000,AB4&gt;99999999.99),"",VLOOKUP(INT(AC4),$AD$6:$AE$104,2,FALSE))</f>
        <v/>
      </c>
      <c r="AD2" s="21" t="str">
        <f>IF(AB4&gt;=1000000,"Million","")</f>
        <v/>
      </c>
      <c r="AE2" s="18" t="str">
        <f>AE3&amp;" "&amp;AE4</f>
        <v xml:space="preserve"> </v>
      </c>
      <c r="AF2" s="21" t="str">
        <f>IF(AC11&gt;=1000,"Thousand","")</f>
        <v/>
      </c>
      <c r="AG2" s="20" t="str">
        <f>IF(AC11=0,"",AG3)</f>
        <v>Eight</v>
      </c>
      <c r="AH2" s="21" t="str">
        <f>IF(AC16&gt;=1,"Hundred","")</f>
        <v>Hundred</v>
      </c>
      <c r="AI2" s="22" t="str">
        <f>IF(AC11=0,"",AI3)</f>
        <v>Fifty-Four</v>
      </c>
    </row>
    <row r="3" spans="4:35">
      <c r="AE3" s="18" t="str">
        <f>IF(AB4&gt;=100000,IF(AC13&gt;=1,VLOOKUP(INT(AC13),AD6:AE14,2,FALSE)&amp;" "&amp;"Hundred",""),"")</f>
        <v/>
      </c>
      <c r="AG3" s="18" t="str">
        <f>IF(AC16&gt;=1,VLOOKUP(INT(AC16),AD6:AE14,2,FALSE),"")</f>
        <v>Eight</v>
      </c>
      <c r="AI3" s="18" t="str">
        <f>IF(AC17&gt;=1,VLOOKUP(INT(AC17),AD6:AE104,2,FALSE),"")</f>
        <v>Fifty-Four</v>
      </c>
    </row>
    <row r="4" spans="4:35">
      <c r="AA4" s="23" t="str">
        <f>TRIM(IF(AB4&gt;=1000000000,"The Number You Entered is Too Large!",AB2&amp;" "&amp;AC2&amp;" "&amp;AD2&amp;" "&amp;AE2&amp;" "&amp;AF2&amp;" "&amp;AG2&amp;" "&amp;AH2&amp;" "&amp;AI2))&amp;" and "&amp;AC18&amp;"/100"</f>
        <v>Eight Hundred Fifty-Four and 9/100</v>
      </c>
      <c r="AB4" s="24">
        <f>+PRCalculator!X14</f>
        <v>854.09</v>
      </c>
      <c r="AC4" s="25">
        <f>IF(AB4&gt;=1000000,AB4/1000000,IF(AB4&gt;=1000,AB4/1000,IF(AB4&gt;=100,AB4/100,AB4)))</f>
        <v>8.5409000000000006</v>
      </c>
      <c r="AE4" s="26" t="str">
        <f>IF(AC14&gt;=1,VLOOKUP(INT(AC14),$AD$6:$AE$104,2,FALSE),"")</f>
        <v/>
      </c>
      <c r="AF4" s="21" t="str">
        <f>IF(AB6&gt;=1000000,IF(OR(AC9&gt;=1,AC10&gt;=1),"Thousand",""),IF(AB6&gt;=1000,"Thousand",""))</f>
        <v/>
      </c>
    </row>
    <row r="5" spans="4:35">
      <c r="D5" s="585" t="s">
        <v>579</v>
      </c>
      <c r="AA5" s="716"/>
      <c r="AB5" s="25" t="s">
        <v>54</v>
      </c>
      <c r="AC5" s="18">
        <f>IF(AC4&gt;=100,AC4/100,AC4)</f>
        <v>8.5409000000000006</v>
      </c>
      <c r="AE5" s="25"/>
    </row>
    <row r="6" spans="4:35">
      <c r="AB6" s="18" t="s">
        <v>55</v>
      </c>
      <c r="AC6" s="18">
        <f>(AC5-INT(AC5))*100</f>
        <v>54.09000000000006</v>
      </c>
      <c r="AD6" s="18">
        <v>1</v>
      </c>
      <c r="AE6" s="18" t="s">
        <v>56</v>
      </c>
    </row>
    <row r="7" spans="4:35">
      <c r="AB7" s="25" t="s">
        <v>57</v>
      </c>
      <c r="AC7" s="18">
        <f>(AC6-INT(AC6))*10</f>
        <v>0.90000000000060254</v>
      </c>
      <c r="AD7" s="18">
        <v>2</v>
      </c>
      <c r="AE7" s="18" t="s">
        <v>58</v>
      </c>
    </row>
    <row r="8" spans="4:35">
      <c r="AB8" s="18" t="s">
        <v>59</v>
      </c>
      <c r="AC8" s="18">
        <f>(AC7-INT(AC7))*100</f>
        <v>90.000000000060254</v>
      </c>
      <c r="AD8" s="18">
        <v>3</v>
      </c>
      <c r="AE8" s="18" t="s">
        <v>60</v>
      </c>
    </row>
    <row r="9" spans="4:35">
      <c r="AB9" s="25" t="s">
        <v>61</v>
      </c>
      <c r="AC9" s="18">
        <f>(AC8-INT(AC8))*10</f>
        <v>6.0254023992456496E-10</v>
      </c>
      <c r="AD9" s="18">
        <v>4</v>
      </c>
      <c r="AE9" s="18" t="s">
        <v>62</v>
      </c>
    </row>
    <row r="10" spans="4:35">
      <c r="AB10" s="18" t="s">
        <v>63</v>
      </c>
      <c r="AC10" s="18">
        <f>+(AC9-INT(AC9))*100</f>
        <v>6.0254023992456496E-8</v>
      </c>
      <c r="AD10" s="18">
        <v>5</v>
      </c>
      <c r="AE10" s="18" t="s">
        <v>64</v>
      </c>
    </row>
    <row r="11" spans="4:35">
      <c r="AC11" s="25">
        <f>IF(AB4&gt;=1000000,AB4-(INT(AB4/1000000)*1000000),AB4)</f>
        <v>854.09</v>
      </c>
      <c r="AD11" s="18">
        <v>6</v>
      </c>
      <c r="AE11" s="18" t="s">
        <v>65</v>
      </c>
    </row>
    <row r="12" spans="4:35">
      <c r="AB12" s="18" t="s">
        <v>66</v>
      </c>
      <c r="AC12" s="18">
        <f>+AC11/1000</f>
        <v>0.85409000000000002</v>
      </c>
      <c r="AD12" s="18">
        <v>7</v>
      </c>
      <c r="AE12" s="18" t="s">
        <v>67</v>
      </c>
    </row>
    <row r="13" spans="4:35">
      <c r="AC13" s="18">
        <f>+AC12/100</f>
        <v>8.5409000000000006E-3</v>
      </c>
      <c r="AD13" s="18">
        <v>8</v>
      </c>
      <c r="AE13" s="18" t="s">
        <v>68</v>
      </c>
    </row>
    <row r="14" spans="4:35">
      <c r="AC14" s="18">
        <f>(AC13-INT(AC13))*100</f>
        <v>0.85409000000000002</v>
      </c>
      <c r="AD14" s="18">
        <v>9</v>
      </c>
      <c r="AE14" s="18" t="s">
        <v>69</v>
      </c>
    </row>
    <row r="15" spans="4:35">
      <c r="AB15" s="18" t="s">
        <v>61</v>
      </c>
      <c r="AC15" s="18">
        <f>(AC12-INT(AC12))*1000</f>
        <v>854.09</v>
      </c>
      <c r="AD15" s="18">
        <v>10</v>
      </c>
      <c r="AE15" s="18" t="s">
        <v>63</v>
      </c>
    </row>
    <row r="16" spans="4:35">
      <c r="AC16" s="18">
        <f>+AC15/100</f>
        <v>8.5409000000000006</v>
      </c>
      <c r="AD16" s="18">
        <v>11</v>
      </c>
      <c r="AE16" s="18" t="s">
        <v>70</v>
      </c>
    </row>
    <row r="17" spans="28:31">
      <c r="AC17" s="18">
        <f>ROUND((AC16-INT(AC16))*100,2)</f>
        <v>54.09</v>
      </c>
      <c r="AD17" s="18">
        <v>12</v>
      </c>
      <c r="AE17" s="18" t="s">
        <v>71</v>
      </c>
    </row>
    <row r="18" spans="28:31">
      <c r="AB18" s="18" t="s">
        <v>87</v>
      </c>
      <c r="AC18" s="27">
        <f>ROUND((AB4-INT(AB4))*100,0)</f>
        <v>9</v>
      </c>
      <c r="AD18" s="18">
        <v>13</v>
      </c>
      <c r="AE18" s="18" t="s">
        <v>72</v>
      </c>
    </row>
    <row r="19" spans="28:31">
      <c r="AD19" s="18">
        <v>14</v>
      </c>
      <c r="AE19" s="18" t="s">
        <v>73</v>
      </c>
    </row>
    <row r="20" spans="28:31">
      <c r="AD20" s="18">
        <v>15</v>
      </c>
      <c r="AE20" s="18" t="s">
        <v>74</v>
      </c>
    </row>
    <row r="21" spans="28:31">
      <c r="AD21" s="18">
        <v>16</v>
      </c>
      <c r="AE21" s="18" t="s">
        <v>75</v>
      </c>
    </row>
    <row r="22" spans="28:31">
      <c r="AD22" s="18">
        <v>17</v>
      </c>
      <c r="AE22" s="18" t="s">
        <v>76</v>
      </c>
    </row>
    <row r="23" spans="28:31">
      <c r="AD23" s="18">
        <v>18</v>
      </c>
      <c r="AE23" s="18" t="s">
        <v>77</v>
      </c>
    </row>
    <row r="24" spans="28:31">
      <c r="AD24" s="18">
        <v>19</v>
      </c>
      <c r="AE24" s="18" t="s">
        <v>78</v>
      </c>
    </row>
    <row r="25" spans="28:31">
      <c r="AD25" s="18">
        <v>20</v>
      </c>
      <c r="AE25" s="18" t="s">
        <v>79</v>
      </c>
    </row>
    <row r="26" spans="28:31">
      <c r="AD26" s="18">
        <v>21</v>
      </c>
      <c r="AE26" s="18" t="str">
        <f t="shared" ref="AE26:AE34" si="0">$AE$25&amp;"-"&amp;AE6</f>
        <v>Twenty-One</v>
      </c>
    </row>
    <row r="27" spans="28:31">
      <c r="AD27" s="18">
        <v>22</v>
      </c>
      <c r="AE27" s="18" t="str">
        <f t="shared" si="0"/>
        <v>Twenty-Two</v>
      </c>
    </row>
    <row r="28" spans="28:31">
      <c r="AD28" s="18">
        <v>23</v>
      </c>
      <c r="AE28" s="18" t="str">
        <f t="shared" si="0"/>
        <v>Twenty-Three</v>
      </c>
    </row>
    <row r="29" spans="28:31">
      <c r="AD29" s="18">
        <v>24</v>
      </c>
      <c r="AE29" s="18" t="str">
        <f t="shared" si="0"/>
        <v>Twenty-Four</v>
      </c>
    </row>
    <row r="30" spans="28:31">
      <c r="AD30" s="18">
        <v>25</v>
      </c>
      <c r="AE30" s="18" t="str">
        <f t="shared" si="0"/>
        <v>Twenty-Five</v>
      </c>
    </row>
    <row r="31" spans="28:31">
      <c r="AD31" s="18">
        <v>26</v>
      </c>
      <c r="AE31" s="18" t="str">
        <f t="shared" si="0"/>
        <v>Twenty-Six</v>
      </c>
    </row>
    <row r="32" spans="28:31">
      <c r="AD32" s="18">
        <v>27</v>
      </c>
      <c r="AE32" s="18" t="str">
        <f t="shared" si="0"/>
        <v>Twenty-Seven</v>
      </c>
    </row>
    <row r="33" spans="30:31">
      <c r="AD33" s="18">
        <v>28</v>
      </c>
      <c r="AE33" s="18" t="str">
        <f t="shared" si="0"/>
        <v>Twenty-Eight</v>
      </c>
    </row>
    <row r="34" spans="30:31">
      <c r="AD34" s="18">
        <v>29</v>
      </c>
      <c r="AE34" s="18" t="str">
        <f t="shared" si="0"/>
        <v>Twenty-Nine</v>
      </c>
    </row>
    <row r="35" spans="30:31">
      <c r="AD35" s="18">
        <v>30</v>
      </c>
      <c r="AE35" s="18" t="s">
        <v>80</v>
      </c>
    </row>
    <row r="36" spans="30:31">
      <c r="AD36" s="18">
        <v>31</v>
      </c>
      <c r="AE36" s="18" t="str">
        <f>AE35&amp;"-"&amp;$AE$6</f>
        <v>Thirty-One</v>
      </c>
    </row>
    <row r="37" spans="30:31">
      <c r="AD37" s="18">
        <v>32</v>
      </c>
      <c r="AE37" s="18" t="str">
        <f t="shared" ref="AE37:AE44" si="1">$AE$35&amp;"-"&amp;AE7</f>
        <v>Thirty-Two</v>
      </c>
    </row>
    <row r="38" spans="30:31">
      <c r="AD38" s="18">
        <v>33</v>
      </c>
      <c r="AE38" s="18" t="str">
        <f t="shared" si="1"/>
        <v>Thirty-Three</v>
      </c>
    </row>
    <row r="39" spans="30:31">
      <c r="AD39" s="18">
        <v>34</v>
      </c>
      <c r="AE39" s="18" t="str">
        <f t="shared" si="1"/>
        <v>Thirty-Four</v>
      </c>
    </row>
    <row r="40" spans="30:31">
      <c r="AD40" s="18">
        <v>35</v>
      </c>
      <c r="AE40" s="18" t="str">
        <f t="shared" si="1"/>
        <v>Thirty-Five</v>
      </c>
    </row>
    <row r="41" spans="30:31">
      <c r="AD41" s="18">
        <v>36</v>
      </c>
      <c r="AE41" s="18" t="str">
        <f t="shared" si="1"/>
        <v>Thirty-Six</v>
      </c>
    </row>
    <row r="42" spans="30:31">
      <c r="AD42" s="18">
        <v>37</v>
      </c>
      <c r="AE42" s="18" t="str">
        <f t="shared" si="1"/>
        <v>Thirty-Seven</v>
      </c>
    </row>
    <row r="43" spans="30:31">
      <c r="AD43" s="18">
        <v>38</v>
      </c>
      <c r="AE43" s="18" t="str">
        <f t="shared" si="1"/>
        <v>Thirty-Eight</v>
      </c>
    </row>
    <row r="44" spans="30:31">
      <c r="AD44" s="18">
        <v>39</v>
      </c>
      <c r="AE44" s="18" t="str">
        <f t="shared" si="1"/>
        <v>Thirty-Nine</v>
      </c>
    </row>
    <row r="45" spans="30:31">
      <c r="AD45" s="18">
        <v>40</v>
      </c>
      <c r="AE45" s="18" t="s">
        <v>81</v>
      </c>
    </row>
    <row r="46" spans="30:31">
      <c r="AD46" s="18">
        <v>41</v>
      </c>
      <c r="AE46" s="18" t="str">
        <f t="shared" ref="AE46:AE54" si="2">$AE$45&amp;"-"&amp;AE6</f>
        <v>Fourty-One</v>
      </c>
    </row>
    <row r="47" spans="30:31">
      <c r="AD47" s="18">
        <v>42</v>
      </c>
      <c r="AE47" s="18" t="str">
        <f t="shared" si="2"/>
        <v>Fourty-Two</v>
      </c>
    </row>
    <row r="48" spans="30:31">
      <c r="AD48" s="18">
        <v>43</v>
      </c>
      <c r="AE48" s="18" t="str">
        <f t="shared" si="2"/>
        <v>Fourty-Three</v>
      </c>
    </row>
    <row r="49" spans="30:31">
      <c r="AD49" s="18">
        <v>44</v>
      </c>
      <c r="AE49" s="18" t="str">
        <f t="shared" si="2"/>
        <v>Fourty-Four</v>
      </c>
    </row>
    <row r="50" spans="30:31">
      <c r="AD50" s="18">
        <v>45</v>
      </c>
      <c r="AE50" s="18" t="str">
        <f t="shared" si="2"/>
        <v>Fourty-Five</v>
      </c>
    </row>
    <row r="51" spans="30:31">
      <c r="AD51" s="18">
        <v>46</v>
      </c>
      <c r="AE51" s="18" t="str">
        <f t="shared" si="2"/>
        <v>Fourty-Six</v>
      </c>
    </row>
    <row r="52" spans="30:31">
      <c r="AD52" s="18">
        <v>47</v>
      </c>
      <c r="AE52" s="18" t="str">
        <f t="shared" si="2"/>
        <v>Fourty-Seven</v>
      </c>
    </row>
    <row r="53" spans="30:31">
      <c r="AD53" s="18">
        <v>48</v>
      </c>
      <c r="AE53" s="18" t="str">
        <f t="shared" si="2"/>
        <v>Fourty-Eight</v>
      </c>
    </row>
    <row r="54" spans="30:31">
      <c r="AD54" s="18">
        <v>49</v>
      </c>
      <c r="AE54" s="18" t="str">
        <f t="shared" si="2"/>
        <v>Fourty-Nine</v>
      </c>
    </row>
    <row r="55" spans="30:31">
      <c r="AD55" s="18">
        <v>50</v>
      </c>
      <c r="AE55" s="18" t="s">
        <v>82</v>
      </c>
    </row>
    <row r="56" spans="30:31">
      <c r="AD56" s="18">
        <v>51</v>
      </c>
      <c r="AE56" s="18" t="str">
        <f t="shared" ref="AE56:AE64" si="3">$AE$55&amp;"-"&amp;AE6</f>
        <v>Fifty-One</v>
      </c>
    </row>
    <row r="57" spans="30:31">
      <c r="AD57" s="18">
        <v>52</v>
      </c>
      <c r="AE57" s="18" t="str">
        <f t="shared" si="3"/>
        <v>Fifty-Two</v>
      </c>
    </row>
    <row r="58" spans="30:31">
      <c r="AD58" s="18">
        <v>53</v>
      </c>
      <c r="AE58" s="18" t="str">
        <f t="shared" si="3"/>
        <v>Fifty-Three</v>
      </c>
    </row>
    <row r="59" spans="30:31">
      <c r="AD59" s="18">
        <v>54</v>
      </c>
      <c r="AE59" s="18" t="str">
        <f t="shared" si="3"/>
        <v>Fifty-Four</v>
      </c>
    </row>
    <row r="60" spans="30:31">
      <c r="AD60" s="18">
        <v>55</v>
      </c>
      <c r="AE60" s="18" t="str">
        <f t="shared" si="3"/>
        <v>Fifty-Five</v>
      </c>
    </row>
    <row r="61" spans="30:31">
      <c r="AD61" s="18">
        <v>56</v>
      </c>
      <c r="AE61" s="18" t="str">
        <f t="shared" si="3"/>
        <v>Fifty-Six</v>
      </c>
    </row>
    <row r="62" spans="30:31">
      <c r="AD62" s="18">
        <v>57</v>
      </c>
      <c r="AE62" s="18" t="str">
        <f t="shared" si="3"/>
        <v>Fifty-Seven</v>
      </c>
    </row>
    <row r="63" spans="30:31">
      <c r="AD63" s="18">
        <v>58</v>
      </c>
      <c r="AE63" s="18" t="str">
        <f t="shared" si="3"/>
        <v>Fifty-Eight</v>
      </c>
    </row>
    <row r="64" spans="30:31">
      <c r="AD64" s="18">
        <v>59</v>
      </c>
      <c r="AE64" s="18" t="str">
        <f t="shared" si="3"/>
        <v>Fifty-Nine</v>
      </c>
    </row>
    <row r="65" spans="30:31">
      <c r="AD65" s="18">
        <v>60</v>
      </c>
      <c r="AE65" s="18" t="s">
        <v>83</v>
      </c>
    </row>
    <row r="66" spans="30:31">
      <c r="AD66" s="18">
        <v>61</v>
      </c>
      <c r="AE66" s="18" t="str">
        <f t="shared" ref="AE66:AE74" si="4">$AE$65&amp;"-"&amp;AE6</f>
        <v>Sixty-One</v>
      </c>
    </row>
    <row r="67" spans="30:31">
      <c r="AD67" s="18">
        <v>62</v>
      </c>
      <c r="AE67" s="18" t="str">
        <f t="shared" si="4"/>
        <v>Sixty-Two</v>
      </c>
    </row>
    <row r="68" spans="30:31">
      <c r="AD68" s="18">
        <v>63</v>
      </c>
      <c r="AE68" s="18" t="str">
        <f t="shared" si="4"/>
        <v>Sixty-Three</v>
      </c>
    </row>
    <row r="69" spans="30:31">
      <c r="AD69" s="18">
        <v>64</v>
      </c>
      <c r="AE69" s="18" t="str">
        <f t="shared" si="4"/>
        <v>Sixty-Four</v>
      </c>
    </row>
    <row r="70" spans="30:31">
      <c r="AD70" s="18">
        <v>65</v>
      </c>
      <c r="AE70" s="18" t="str">
        <f t="shared" si="4"/>
        <v>Sixty-Five</v>
      </c>
    </row>
    <row r="71" spans="30:31">
      <c r="AD71" s="18">
        <v>66</v>
      </c>
      <c r="AE71" s="18" t="str">
        <f t="shared" si="4"/>
        <v>Sixty-Six</v>
      </c>
    </row>
    <row r="72" spans="30:31">
      <c r="AD72" s="18">
        <v>67</v>
      </c>
      <c r="AE72" s="18" t="str">
        <f t="shared" si="4"/>
        <v>Sixty-Seven</v>
      </c>
    </row>
    <row r="73" spans="30:31">
      <c r="AD73" s="18">
        <v>68</v>
      </c>
      <c r="AE73" s="18" t="str">
        <f t="shared" si="4"/>
        <v>Sixty-Eight</v>
      </c>
    </row>
    <row r="74" spans="30:31">
      <c r="AD74" s="18">
        <v>69</v>
      </c>
      <c r="AE74" s="18" t="str">
        <f t="shared" si="4"/>
        <v>Sixty-Nine</v>
      </c>
    </row>
    <row r="75" spans="30:31">
      <c r="AD75" s="18">
        <v>70</v>
      </c>
      <c r="AE75" s="18" t="s">
        <v>84</v>
      </c>
    </row>
    <row r="76" spans="30:31">
      <c r="AD76" s="18">
        <v>71</v>
      </c>
      <c r="AE76" s="18" t="str">
        <f t="shared" ref="AE76:AE84" si="5">$AE$75&amp;"-"&amp;AE6</f>
        <v>Seventy-One</v>
      </c>
    </row>
    <row r="77" spans="30:31">
      <c r="AD77" s="18">
        <v>72</v>
      </c>
      <c r="AE77" s="18" t="str">
        <f t="shared" si="5"/>
        <v>Seventy-Two</v>
      </c>
    </row>
    <row r="78" spans="30:31">
      <c r="AD78" s="18">
        <v>73</v>
      </c>
      <c r="AE78" s="18" t="str">
        <f t="shared" si="5"/>
        <v>Seventy-Three</v>
      </c>
    </row>
    <row r="79" spans="30:31">
      <c r="AD79" s="18">
        <v>74</v>
      </c>
      <c r="AE79" s="18" t="str">
        <f t="shared" si="5"/>
        <v>Seventy-Four</v>
      </c>
    </row>
    <row r="80" spans="30:31">
      <c r="AD80" s="18">
        <v>75</v>
      </c>
      <c r="AE80" s="18" t="str">
        <f t="shared" si="5"/>
        <v>Seventy-Five</v>
      </c>
    </row>
    <row r="81" spans="30:31">
      <c r="AD81" s="18">
        <v>76</v>
      </c>
      <c r="AE81" s="18" t="str">
        <f t="shared" si="5"/>
        <v>Seventy-Six</v>
      </c>
    </row>
    <row r="82" spans="30:31">
      <c r="AD82" s="18">
        <v>77</v>
      </c>
      <c r="AE82" s="18" t="str">
        <f t="shared" si="5"/>
        <v>Seventy-Seven</v>
      </c>
    </row>
    <row r="83" spans="30:31">
      <c r="AD83" s="18">
        <v>78</v>
      </c>
      <c r="AE83" s="18" t="str">
        <f t="shared" si="5"/>
        <v>Seventy-Eight</v>
      </c>
    </row>
    <row r="84" spans="30:31">
      <c r="AD84" s="18">
        <v>79</v>
      </c>
      <c r="AE84" s="18" t="str">
        <f t="shared" si="5"/>
        <v>Seventy-Nine</v>
      </c>
    </row>
    <row r="85" spans="30:31">
      <c r="AD85" s="18">
        <v>80</v>
      </c>
      <c r="AE85" s="18" t="s">
        <v>85</v>
      </c>
    </row>
    <row r="86" spans="30:31">
      <c r="AD86" s="18">
        <v>81</v>
      </c>
      <c r="AE86" s="18" t="str">
        <f t="shared" ref="AE86:AE94" si="6">$AE$85&amp;"-"&amp;AE6</f>
        <v>Eighty-One</v>
      </c>
    </row>
    <row r="87" spans="30:31">
      <c r="AD87" s="18">
        <v>82</v>
      </c>
      <c r="AE87" s="18" t="str">
        <f t="shared" si="6"/>
        <v>Eighty-Two</v>
      </c>
    </row>
    <row r="88" spans="30:31">
      <c r="AD88" s="18">
        <v>83</v>
      </c>
      <c r="AE88" s="18" t="str">
        <f t="shared" si="6"/>
        <v>Eighty-Three</v>
      </c>
    </row>
    <row r="89" spans="30:31">
      <c r="AD89" s="18">
        <v>84</v>
      </c>
      <c r="AE89" s="18" t="str">
        <f t="shared" si="6"/>
        <v>Eighty-Four</v>
      </c>
    </row>
    <row r="90" spans="30:31">
      <c r="AD90" s="18">
        <v>85</v>
      </c>
      <c r="AE90" s="18" t="str">
        <f t="shared" si="6"/>
        <v>Eighty-Five</v>
      </c>
    </row>
    <row r="91" spans="30:31">
      <c r="AD91" s="18">
        <v>86</v>
      </c>
      <c r="AE91" s="18" t="str">
        <f t="shared" si="6"/>
        <v>Eighty-Six</v>
      </c>
    </row>
    <row r="92" spans="30:31">
      <c r="AD92" s="18">
        <v>87</v>
      </c>
      <c r="AE92" s="18" t="str">
        <f t="shared" si="6"/>
        <v>Eighty-Seven</v>
      </c>
    </row>
    <row r="93" spans="30:31">
      <c r="AD93" s="18">
        <v>88</v>
      </c>
      <c r="AE93" s="18" t="str">
        <f t="shared" si="6"/>
        <v>Eighty-Eight</v>
      </c>
    </row>
    <row r="94" spans="30:31">
      <c r="AD94" s="18">
        <v>89</v>
      </c>
      <c r="AE94" s="18" t="str">
        <f t="shared" si="6"/>
        <v>Eighty-Nine</v>
      </c>
    </row>
    <row r="95" spans="30:31">
      <c r="AD95" s="18">
        <v>90</v>
      </c>
      <c r="AE95" s="18" t="s">
        <v>86</v>
      </c>
    </row>
    <row r="96" spans="30:31">
      <c r="AD96" s="18">
        <v>91</v>
      </c>
      <c r="AE96" s="18" t="str">
        <f t="shared" ref="AE96:AE104" si="7">$AE$95&amp;"-"&amp;AE6</f>
        <v>Ninety-One</v>
      </c>
    </row>
    <row r="97" spans="30:31">
      <c r="AD97" s="18">
        <v>92</v>
      </c>
      <c r="AE97" s="18" t="str">
        <f t="shared" si="7"/>
        <v>Ninety-Two</v>
      </c>
    </row>
    <row r="98" spans="30:31">
      <c r="AD98" s="18">
        <v>93</v>
      </c>
      <c r="AE98" s="18" t="str">
        <f t="shared" si="7"/>
        <v>Ninety-Three</v>
      </c>
    </row>
    <row r="99" spans="30:31">
      <c r="AD99" s="18">
        <v>94</v>
      </c>
      <c r="AE99" s="18" t="str">
        <f t="shared" si="7"/>
        <v>Ninety-Four</v>
      </c>
    </row>
    <row r="100" spans="30:31">
      <c r="AD100" s="18">
        <v>95</v>
      </c>
      <c r="AE100" s="18" t="str">
        <f t="shared" si="7"/>
        <v>Ninety-Five</v>
      </c>
    </row>
    <row r="101" spans="30:31">
      <c r="AD101" s="18">
        <v>96</v>
      </c>
      <c r="AE101" s="18" t="str">
        <f t="shared" si="7"/>
        <v>Ninety-Six</v>
      </c>
    </row>
    <row r="102" spans="30:31">
      <c r="AD102" s="18">
        <v>97</v>
      </c>
      <c r="AE102" s="18" t="str">
        <f t="shared" si="7"/>
        <v>Ninety-Seven</v>
      </c>
    </row>
    <row r="103" spans="30:31">
      <c r="AD103" s="18">
        <v>98</v>
      </c>
      <c r="AE103" s="18" t="str">
        <f t="shared" si="7"/>
        <v>Ninety-Eight</v>
      </c>
    </row>
    <row r="104" spans="30:31">
      <c r="AD104" s="18">
        <v>99</v>
      </c>
      <c r="AE104" s="18" t="str">
        <f t="shared" si="7"/>
        <v>Ninety-Nine</v>
      </c>
    </row>
  </sheetData>
  <sheetProtection password="DFC1" sheet="1" objects="1" scenarios="1" selectLockedCells="1" selectUnlockedCells="1"/>
  <phoneticPr fontId="1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K8768"/>
  <sheetViews>
    <sheetView topLeftCell="AZ1" workbookViewId="0">
      <selection activeCell="BP20" sqref="BP20"/>
    </sheetView>
  </sheetViews>
  <sheetFormatPr defaultRowHeight="12.75"/>
  <cols>
    <col min="1" max="1" width="10.140625" style="1399" hidden="1" customWidth="1"/>
    <col min="2" max="2" width="11.140625" style="1399" hidden="1" customWidth="1"/>
    <col min="3" max="3" width="4.42578125" style="1399" hidden="1" customWidth="1"/>
    <col min="4" max="4" width="4.85546875" style="1399" hidden="1" customWidth="1"/>
    <col min="5" max="5" width="11.140625" style="1399" hidden="1" customWidth="1"/>
    <col min="6" max="6" width="9.140625" style="1399" hidden="1" customWidth="1"/>
    <col min="7" max="7" width="17.28515625" style="1399" hidden="1" customWidth="1"/>
    <col min="8" max="8" width="9.140625" style="1399" hidden="1" customWidth="1"/>
    <col min="9" max="9" width="7.7109375" style="1399" hidden="1" customWidth="1"/>
    <col min="10" max="10" width="14.140625" style="1399" hidden="1" customWidth="1"/>
    <col min="11" max="11" width="7.7109375" style="1399" hidden="1" customWidth="1"/>
    <col min="12" max="12" width="6.7109375" style="1399" hidden="1" customWidth="1"/>
    <col min="13" max="13" width="8.28515625" style="1399" hidden="1" customWidth="1"/>
    <col min="14" max="14" width="9.5703125" style="1399" hidden="1" customWidth="1"/>
    <col min="15" max="15" width="11.28515625" style="1399" hidden="1" customWidth="1"/>
    <col min="16" max="16" width="9.140625" style="1399" hidden="1" customWidth="1"/>
    <col min="17" max="17" width="6" style="1399" hidden="1" customWidth="1"/>
    <col min="18" max="18" width="9.85546875" style="1399" hidden="1" customWidth="1"/>
    <col min="19" max="19" width="12.85546875" style="1399" hidden="1" customWidth="1"/>
    <col min="20" max="20" width="12.28515625" style="1399" hidden="1" customWidth="1"/>
    <col min="21" max="21" width="8.140625" style="1399" hidden="1" customWidth="1"/>
    <col min="22" max="22" width="13.7109375" style="1399" hidden="1" customWidth="1"/>
    <col min="23" max="23" width="12.28515625" style="1399" hidden="1" customWidth="1"/>
    <col min="24" max="24" width="12.85546875" style="1399" hidden="1" customWidth="1"/>
    <col min="25" max="25" width="9.28515625" style="1399" hidden="1" customWidth="1"/>
    <col min="26" max="27" width="7.7109375" style="1399" hidden="1" customWidth="1"/>
    <col min="28" max="29" width="7.28515625" style="1399" hidden="1" customWidth="1"/>
    <col min="30" max="30" width="30.140625" style="1399" hidden="1" customWidth="1"/>
    <col min="31" max="33" width="9.5703125" style="1399" hidden="1" customWidth="1"/>
    <col min="34" max="34" width="5.85546875" style="1399" hidden="1" customWidth="1"/>
    <col min="35" max="35" width="11" style="1399" hidden="1" customWidth="1"/>
    <col min="36" max="36" width="7.28515625" style="1399" hidden="1" customWidth="1"/>
    <col min="37" max="37" width="8.7109375" style="1399" hidden="1" customWidth="1"/>
    <col min="38" max="38" width="10.7109375" style="1399" hidden="1" customWidth="1"/>
    <col min="39" max="39" width="7.140625" style="1399" hidden="1" customWidth="1"/>
    <col min="40" max="40" width="8.28515625" style="1399" hidden="1" customWidth="1"/>
    <col min="41" max="41" width="11.28515625" style="1399" hidden="1" customWidth="1"/>
    <col min="42" max="42" width="6.28515625" style="1399" hidden="1" customWidth="1"/>
    <col min="43" max="43" width="9.42578125" style="1399" hidden="1" customWidth="1"/>
    <col min="44" max="44" width="7.7109375" style="1399" hidden="1" customWidth="1"/>
    <col min="45" max="45" width="8.7109375" style="1399" hidden="1" customWidth="1"/>
    <col min="46" max="46" width="10.7109375" style="1399" hidden="1" customWidth="1"/>
    <col min="47" max="47" width="7.140625" style="1399" hidden="1" customWidth="1"/>
    <col min="48" max="48" width="8.28515625" style="1399" hidden="1" customWidth="1"/>
    <col min="49" max="49" width="11.28515625" style="1399" hidden="1" customWidth="1"/>
    <col min="50" max="50" width="6.28515625" style="1399" hidden="1" customWidth="1"/>
    <col min="51" max="51" width="9.42578125" style="1399" hidden="1" customWidth="1"/>
    <col min="52" max="52" width="9.140625" style="1400" customWidth="1"/>
    <col min="53" max="16384" width="9.140625" style="1401"/>
  </cols>
  <sheetData>
    <row r="1" spans="1:56" ht="13.5" customHeight="1">
      <c r="A1" s="1394"/>
      <c r="B1" s="1394"/>
      <c r="C1" s="1453" t="s">
        <v>120</v>
      </c>
      <c r="D1" s="1453" t="s">
        <v>121</v>
      </c>
      <c r="E1" s="1395"/>
      <c r="F1" s="1395"/>
      <c r="G1" s="1396" t="s">
        <v>122</v>
      </c>
      <c r="H1" s="1394"/>
      <c r="I1" s="1394"/>
      <c r="J1" s="1396" t="s">
        <v>123</v>
      </c>
      <c r="K1" s="1394"/>
      <c r="L1" s="1455" t="s">
        <v>124</v>
      </c>
      <c r="M1" s="1455"/>
      <c r="N1" s="1455"/>
      <c r="O1" s="1455"/>
      <c r="P1" s="1455"/>
      <c r="Q1" s="1397"/>
      <c r="R1" s="1397"/>
      <c r="S1" s="1455" t="s">
        <v>125</v>
      </c>
      <c r="T1" s="1455"/>
      <c r="U1" s="1455"/>
      <c r="V1" s="1455"/>
      <c r="W1" s="1455"/>
      <c r="X1" s="1398"/>
    </row>
    <row r="2" spans="1:56" ht="15.75">
      <c r="A2" s="1394"/>
      <c r="B2" s="1394"/>
      <c r="C2" s="1454"/>
      <c r="D2" s="1454"/>
      <c r="E2" s="1402"/>
      <c r="F2" s="1403">
        <f>+Entry1!Q1</f>
        <v>26</v>
      </c>
      <c r="G2" s="1394" t="s">
        <v>126</v>
      </c>
      <c r="H2" s="1394" t="s">
        <v>127</v>
      </c>
      <c r="I2" s="1394" t="s">
        <v>49</v>
      </c>
      <c r="J2" s="1394" t="s">
        <v>50</v>
      </c>
      <c r="K2" s="1394" t="s">
        <v>51</v>
      </c>
      <c r="L2" s="1456" t="s">
        <v>128</v>
      </c>
      <c r="M2" s="1456"/>
      <c r="N2" s="1456" t="s">
        <v>129</v>
      </c>
      <c r="O2" s="1456"/>
      <c r="P2" s="1394" t="s">
        <v>130</v>
      </c>
      <c r="Q2" s="1394"/>
      <c r="R2" s="1394" t="s">
        <v>6</v>
      </c>
      <c r="S2" s="1394" t="s">
        <v>97</v>
      </c>
      <c r="T2" s="1394" t="s">
        <v>98</v>
      </c>
      <c r="U2" s="1457" t="s">
        <v>97</v>
      </c>
      <c r="V2" s="1457" t="s">
        <v>98</v>
      </c>
      <c r="W2" s="1457" t="s">
        <v>103</v>
      </c>
      <c r="X2" s="1398" t="s">
        <v>103</v>
      </c>
    </row>
    <row r="3" spans="1:56" ht="14.25" customHeight="1">
      <c r="A3" s="1394" t="s">
        <v>93</v>
      </c>
      <c r="B3" s="1394" t="s">
        <v>131</v>
      </c>
      <c r="C3" s="1454"/>
      <c r="D3" s="1454"/>
      <c r="E3" s="1402" t="s">
        <v>132</v>
      </c>
      <c r="F3" s="1399" t="s">
        <v>133</v>
      </c>
      <c r="G3" s="1394" t="s">
        <v>134</v>
      </c>
      <c r="H3" s="1394" t="s">
        <v>134</v>
      </c>
      <c r="I3" s="1394" t="s">
        <v>135</v>
      </c>
      <c r="J3" s="1394" t="s">
        <v>135</v>
      </c>
      <c r="K3" s="1394" t="s">
        <v>135</v>
      </c>
      <c r="L3" s="1394" t="s">
        <v>49</v>
      </c>
      <c r="M3" s="1394" t="s">
        <v>50</v>
      </c>
      <c r="N3" s="1394" t="s">
        <v>47</v>
      </c>
      <c r="O3" s="1394" t="s">
        <v>48</v>
      </c>
      <c r="P3" s="1394" t="s">
        <v>51</v>
      </c>
      <c r="Q3" s="1394"/>
      <c r="R3" s="1394" t="s">
        <v>136</v>
      </c>
      <c r="S3" s="1394" t="s">
        <v>135</v>
      </c>
      <c r="T3" s="1394" t="s">
        <v>135</v>
      </c>
      <c r="U3" s="1457"/>
      <c r="V3" s="1457"/>
      <c r="W3" s="1457"/>
      <c r="X3" s="1398" t="s">
        <v>135</v>
      </c>
    </row>
    <row r="4" spans="1:56" ht="15.75">
      <c r="A4" s="1404"/>
      <c r="B4" s="1405">
        <f>+Entry1!T1</f>
        <v>2160</v>
      </c>
      <c r="C4" s="1394" t="str">
        <f>+C14</f>
        <v>S</v>
      </c>
      <c r="D4" s="1406">
        <f>+D14</f>
        <v>0</v>
      </c>
      <c r="E4" s="1406" t="s">
        <v>47</v>
      </c>
      <c r="F4" s="1407">
        <f>SUM(U20:X20)</f>
        <v>0</v>
      </c>
      <c r="G4" s="1408">
        <f>+$F$14-F4</f>
        <v>1080</v>
      </c>
      <c r="H4" s="1408">
        <f>+B4+G4+OtherEarnings</f>
        <v>3240</v>
      </c>
      <c r="I4" s="1408"/>
      <c r="J4" s="1409"/>
      <c r="K4" s="1409"/>
      <c r="L4" s="1408"/>
      <c r="M4" s="1408"/>
      <c r="N4" s="1409">
        <f>ROUND(IF(C4="M",IF(G4*Period-D4*Dependant&lt;=PRRate!$H$18,0,LOOKUP(G4*Period-D4*Dependant,MLimit,Frate)*(G4*Period-D4*Dependant-LOOKUP(G4*Period-D4*Dependant,MLimit))+LOOKUP(G4*Period-D4*Dependant,MLimit,MAddition)),IF(G4*Period-D4*Dependant&lt;=PRRate!$C$18,0,LOOKUP(G4*Period-D4*Dependant,SLimit,Frate)*(G4*Period-D4*Dependant-LOOKUP(G4*Period-D4*Dependant,SLimit))+LOOKUP(G4*Period-D4*Dependant,SLimit,SAddition)))/Period,2)</f>
        <v>118.16</v>
      </c>
      <c r="O4" s="1409">
        <f>IF(C5="S",TaxRate!C23,TaxRate!H23)</f>
        <v>0</v>
      </c>
      <c r="P4" s="1408"/>
      <c r="Q4" s="1408"/>
      <c r="R4" s="1408"/>
      <c r="S4" s="1408"/>
      <c r="T4" s="1408"/>
      <c r="U4" s="1408"/>
      <c r="V4" s="1408"/>
      <c r="W4" s="1408"/>
      <c r="X4" s="1408"/>
    </row>
    <row r="5" spans="1:56" s="1413" customFormat="1" ht="15.75">
      <c r="A5" s="1404"/>
      <c r="B5" s="1410">
        <f>+Entry1!U1</f>
        <v>2160</v>
      </c>
      <c r="C5" s="1394" t="str">
        <f>C15</f>
        <v>S</v>
      </c>
      <c r="D5" s="1406">
        <f>+D15</f>
        <v>0</v>
      </c>
      <c r="E5" s="1406" t="s">
        <v>48</v>
      </c>
      <c r="F5" s="1407">
        <f t="shared" ref="F5:F10" si="0">SUM(U21:X21)</f>
        <v>0</v>
      </c>
      <c r="G5" s="1408">
        <f>+$F$14-F5</f>
        <v>1080</v>
      </c>
      <c r="H5" s="1408">
        <f>+B5+G5+OtherEarnings</f>
        <v>3240</v>
      </c>
      <c r="I5" s="1408"/>
      <c r="J5" s="1409"/>
      <c r="K5" s="1409"/>
      <c r="L5" s="1408"/>
      <c r="M5" s="1408"/>
      <c r="N5" s="1409"/>
      <c r="O5" s="1409">
        <f>IF((IF(C5="M",IF(G5*Period-CAMdeduction&lt;=PRRate!$H$32,0,LOOKUP(G5*Period-CAMdeduction,CAMlimit,Rate)*(G5*Period-CAMdeduction-LOOKUP(G5*Period-CAMdeduction,CAMlimit))+LOOKUP(G5*Period-CAMdeduction,CAMlimit,CAMaddition)),IF(G5*Period-CASdeduction&lt;=PRRate!$C$32,0,LOOKUP(G5*Period-CASdeduction,CASlimit,Rate)*(G5*Period-CASdeduction-LOOKUP(G5*Period-CASdeduction,CASlimit))+LOOKUP(G5*Period-CASdeduction,CASlimit,CASaddition)))-IF(C5="M",CAMcredit,CAScredit)-CADependant*D5)/Period&lt;=0,0,ROUND((IF(C5="M",IF(G5*Period-CAMdeduction&lt;=PRRate!$H$32,0,LOOKUP(G5*Period-CAMdeduction,CAMlimit,Rate)*(G5*Period-CAMdeduction-LOOKUP(G5*Period-CAMdeduction,CAMlimit))+LOOKUP(G5*Period-CAMdeduction,CAMlimit,CAMaddition)),IF(G5*Period-CASdeduction&lt;=PRRate!$C$32,0,LOOKUP(G5*Period-CASdeduction,CASlimit,Rate)*(G5*Period-CASdeduction-LOOKUP(G5*Period-CASdeduction,CASlimit))+LOOKUP(G5*Period-CASdeduction,CASlimit,CASaddition)))-IF(C5="M",CAMcredit,CAScredit)-CADependant*D5)/Period,2))</f>
        <v>14.33</v>
      </c>
      <c r="P5" s="1408"/>
      <c r="Q5" s="1408"/>
      <c r="R5" s="1408"/>
      <c r="S5" s="1408"/>
      <c r="T5" s="1408"/>
      <c r="U5" s="1408"/>
      <c r="V5" s="1408"/>
      <c r="W5" s="1408"/>
      <c r="X5" s="1408"/>
      <c r="Y5" s="1411"/>
      <c r="Z5" s="1411"/>
      <c r="AA5" s="1411"/>
      <c r="AB5" s="1411"/>
      <c r="AC5" s="1411"/>
      <c r="AD5" s="1411"/>
      <c r="AE5" s="1411"/>
      <c r="AF5" s="1411"/>
      <c r="AG5" s="1411"/>
      <c r="AH5" s="1411"/>
      <c r="AI5" s="1411"/>
      <c r="AJ5" s="1411"/>
      <c r="AK5" s="1411"/>
      <c r="AL5" s="1411"/>
      <c r="AM5" s="1411"/>
      <c r="AN5" s="1411"/>
      <c r="AO5" s="1411"/>
      <c r="AP5" s="1411"/>
      <c r="AQ5" s="1411"/>
      <c r="AR5" s="1411"/>
      <c r="AS5" s="1411"/>
      <c r="AT5" s="1411"/>
      <c r="AU5" s="1411"/>
      <c r="AV5" s="1411"/>
      <c r="AW5" s="1411"/>
      <c r="AX5" s="1411"/>
      <c r="AY5" s="1411"/>
      <c r="AZ5" s="1412"/>
    </row>
    <row r="6" spans="1:56" s="1413" customFormat="1" ht="15.75">
      <c r="A6" s="1404"/>
      <c r="B6" s="1410">
        <f>+Entry1!V1</f>
        <v>2160</v>
      </c>
      <c r="C6" s="1394"/>
      <c r="D6" s="1406"/>
      <c r="E6" s="1406" t="s">
        <v>137</v>
      </c>
      <c r="F6" s="1407">
        <f t="shared" si="0"/>
        <v>0</v>
      </c>
      <c r="G6" s="1408">
        <f t="shared" ref="G6:G7" si="1">+$F$14-F6</f>
        <v>1080</v>
      </c>
      <c r="H6" s="1408">
        <f t="shared" ref="H6:H10" si="2">+B6+G6</f>
        <v>3240</v>
      </c>
      <c r="I6" s="1409">
        <f>IF(B6&gt;=PRRate!D5,0,IF(PRRate!D5-PRCalculator!B6&gt;=PRCalculator!G6,PRCalculator!G6,PRRate!D5-PRCalculator!B6))</f>
        <v>1080</v>
      </c>
      <c r="J6" s="1411"/>
      <c r="K6" s="1409"/>
      <c r="L6" s="1408">
        <f>ROUND(+I6*PRRate!$D$6,2)</f>
        <v>66.959999999999994</v>
      </c>
      <c r="M6" s="1408"/>
      <c r="N6" s="1409"/>
      <c r="O6" s="1409">
        <f>G5*Period-D5*TaxRate!E40-IF(C5="S",TaxRate!C40,TaxRate!D40)</f>
        <v>17430</v>
      </c>
      <c r="P6" s="1408"/>
      <c r="Q6" s="1408"/>
      <c r="R6" s="1408"/>
      <c r="S6" s="1408"/>
      <c r="T6" s="1408"/>
      <c r="U6" s="1408"/>
      <c r="V6" s="1408"/>
      <c r="W6" s="1408"/>
      <c r="X6" s="1408"/>
      <c r="Y6" s="1411"/>
      <c r="Z6" s="1411"/>
      <c r="AA6" s="1411"/>
      <c r="AB6" s="1411"/>
      <c r="AC6" s="1411"/>
      <c r="AD6" s="1411"/>
      <c r="AE6" s="1411"/>
      <c r="AF6" s="1411"/>
      <c r="AG6" s="1411"/>
      <c r="AH6" s="1411"/>
      <c r="AI6" s="1411"/>
      <c r="AJ6" s="1411"/>
      <c r="AK6" s="1411"/>
      <c r="AL6" s="1411"/>
      <c r="AM6" s="1411"/>
      <c r="AN6" s="1411"/>
      <c r="AO6" s="1411"/>
      <c r="AP6" s="1411"/>
      <c r="AQ6" s="1411"/>
      <c r="AR6" s="1411"/>
      <c r="AS6" s="1411"/>
      <c r="AT6" s="1411"/>
      <c r="AU6" s="1411"/>
      <c r="AV6" s="1411"/>
      <c r="AW6" s="1411"/>
      <c r="AX6" s="1411"/>
      <c r="AY6" s="1411"/>
      <c r="AZ6" s="1412"/>
    </row>
    <row r="7" spans="1:56" s="1413" customFormat="1" ht="15.75">
      <c r="A7" s="1404"/>
      <c r="B7" s="1410">
        <f>+Entry1!W1</f>
        <v>2160</v>
      </c>
      <c r="C7" s="1394"/>
      <c r="D7" s="1406"/>
      <c r="E7" s="1406" t="s">
        <v>50</v>
      </c>
      <c r="F7" s="1407">
        <f t="shared" si="0"/>
        <v>0</v>
      </c>
      <c r="G7" s="1408">
        <f t="shared" si="1"/>
        <v>1080</v>
      </c>
      <c r="H7" s="1408">
        <f t="shared" si="2"/>
        <v>3240</v>
      </c>
      <c r="I7" s="1411"/>
      <c r="J7" s="1408">
        <f>+G7</f>
        <v>1080</v>
      </c>
      <c r="K7" s="1409"/>
      <c r="L7" s="1408"/>
      <c r="M7" s="1408">
        <f>ROUND(+G7*PRRate!$C$6,2)</f>
        <v>15.66</v>
      </c>
      <c r="N7" s="1409"/>
      <c r="O7" s="1414">
        <f>IF(O6&lt;=O4,0,IF(C5="S",LOOKUP(O6,TaxRate!CASlimit,TaxRate!$B$23:$B$30),LOOKUP(O6,TaxRate!CAMlimit,TaxRate!$G$23:$G$30)))</f>
        <v>2.1999999999999999E-2</v>
      </c>
      <c r="P7" s="1408"/>
      <c r="Q7" s="1408"/>
      <c r="R7" s="1408"/>
      <c r="S7" s="1408"/>
      <c r="T7" s="1408"/>
      <c r="U7" s="1408"/>
      <c r="V7" s="1408"/>
      <c r="W7" s="1408"/>
      <c r="X7" s="1408"/>
      <c r="Y7" s="1411"/>
      <c r="Z7" s="1411"/>
      <c r="AA7" s="1411"/>
      <c r="AB7" s="1411"/>
      <c r="AC7" s="1411"/>
      <c r="AD7" s="1411"/>
      <c r="AE7" s="1411"/>
      <c r="AF7" s="1411"/>
      <c r="AG7" s="1411"/>
      <c r="AH7" s="1411"/>
      <c r="AI7" s="1411"/>
      <c r="AJ7" s="1411"/>
      <c r="AK7" s="1411"/>
      <c r="AL7" s="1411"/>
      <c r="AM7" s="1411"/>
      <c r="AN7" s="1411"/>
      <c r="AO7" s="1411"/>
      <c r="AP7" s="1411"/>
      <c r="AQ7" s="1411"/>
      <c r="AR7" s="1411"/>
      <c r="AS7" s="1411"/>
      <c r="AT7" s="1411"/>
      <c r="AU7" s="1411"/>
      <c r="AV7" s="1411"/>
      <c r="AW7" s="1411"/>
      <c r="AX7" s="1411"/>
      <c r="AY7" s="1411"/>
      <c r="AZ7" s="1412"/>
    </row>
    <row r="8" spans="1:56" s="1413" customFormat="1" ht="15.75">
      <c r="A8" s="1404"/>
      <c r="B8" s="1410">
        <f>+Entry1!X1</f>
        <v>2160</v>
      </c>
      <c r="C8" s="1394"/>
      <c r="D8" s="1406"/>
      <c r="E8" s="1406" t="s">
        <v>51</v>
      </c>
      <c r="F8" s="1407">
        <f t="shared" si="0"/>
        <v>0</v>
      </c>
      <c r="G8" s="1408">
        <f>+$F$14-F8</f>
        <v>1080</v>
      </c>
      <c r="H8" s="1408">
        <f t="shared" si="2"/>
        <v>3240</v>
      </c>
      <c r="I8" s="1408"/>
      <c r="J8" s="1409"/>
      <c r="K8" s="1409">
        <f>IF(B8&gt;=PRRate!E5,0,IF(PRRate!E5-PRCalculator!B8&gt;=PRCalculator!G8,PRCalculator!G8,PRRate!E5-PRCalculator!B8))</f>
        <v>1080</v>
      </c>
      <c r="L8" s="1408"/>
      <c r="M8" s="1408"/>
      <c r="N8" s="1409"/>
      <c r="O8" s="1409">
        <f>IF(O6&lt;=O4,0,IF(C5="S",LOOKUP(O6,TaxRate!CASlimit,TaxRate!CASaddition),LOOKUP(O6,TaxRate!CAMlimit,TaxRate!CAMaddition)))</f>
        <v>93.983999999999995</v>
      </c>
      <c r="P8" s="1408">
        <f>ROUND(+K8*PRRate!$E$6,2)</f>
        <v>10.8</v>
      </c>
      <c r="Q8" s="1408"/>
      <c r="R8" s="1408"/>
      <c r="S8" s="1408"/>
      <c r="T8" s="1408"/>
      <c r="U8" s="1408"/>
      <c r="V8" s="1408"/>
      <c r="W8" s="1408"/>
      <c r="X8" s="1408"/>
      <c r="Y8" s="1411"/>
      <c r="Z8" s="1411"/>
      <c r="AA8" s="1411"/>
      <c r="AB8" s="1411"/>
      <c r="AC8" s="1411"/>
      <c r="AD8" s="1411"/>
      <c r="AE8" s="1411"/>
      <c r="AF8" s="1411"/>
      <c r="AG8" s="1411"/>
      <c r="AH8" s="1411"/>
      <c r="AI8" s="1411"/>
      <c r="AJ8" s="1411"/>
      <c r="AK8" s="1411"/>
      <c r="AL8" s="1411"/>
      <c r="AM8" s="1411"/>
      <c r="AN8" s="1411"/>
      <c r="AO8" s="1411"/>
      <c r="AP8" s="1411"/>
      <c r="AQ8" s="1411"/>
      <c r="AR8" s="1411"/>
      <c r="AS8" s="1411"/>
      <c r="AT8" s="1411"/>
      <c r="AU8" s="1411"/>
      <c r="AV8" s="1411"/>
      <c r="AW8" s="1411"/>
      <c r="AX8" s="1411"/>
      <c r="AY8" s="1411"/>
      <c r="AZ8" s="1412"/>
      <c r="BD8" s="1415" t="s">
        <v>580</v>
      </c>
    </row>
    <row r="9" spans="1:56" s="1413" customFormat="1" ht="15.75">
      <c r="A9" s="1404"/>
      <c r="B9" s="1410">
        <f>+Entry1!AJ1</f>
        <v>2160</v>
      </c>
      <c r="C9" s="1394"/>
      <c r="D9" s="1406"/>
      <c r="E9" s="1406" t="s">
        <v>97</v>
      </c>
      <c r="F9" s="1407">
        <f t="shared" si="0"/>
        <v>0</v>
      </c>
      <c r="G9" s="1408">
        <f t="shared" ref="G9:G11" si="3">+$F$14-F9</f>
        <v>1080</v>
      </c>
      <c r="H9" s="1408">
        <f t="shared" si="2"/>
        <v>3240</v>
      </c>
      <c r="I9" s="1408"/>
      <c r="J9" s="1409"/>
      <c r="K9" s="1409"/>
      <c r="L9" s="1408"/>
      <c r="M9" s="1408"/>
      <c r="N9" s="1409"/>
      <c r="O9" s="1409">
        <f>IF(C5="S",LOOKUP(O6,TaxRate!CASlimit,TaxRate!CASlimit),LOOKUP(O6,TaxRate!CAMlimit,TaxRate!CAMlimit))</f>
        <v>8544</v>
      </c>
      <c r="P9" s="1408"/>
      <c r="Q9" s="1408"/>
      <c r="R9" s="1408"/>
      <c r="S9" s="1408">
        <f>IF(B9&gt;=PRRate!F5,0,IF(PRRate!F5-PRCalculator!B9&gt;=PRCalculator!G9,PRCalculator!G9,PRRate!F5-PRCalculator!B9))</f>
        <v>1080</v>
      </c>
      <c r="T9" s="1408"/>
      <c r="U9" s="1408">
        <f>ROUND(+S9*PRRate!$F$6,2)</f>
        <v>6.48</v>
      </c>
      <c r="V9" s="1408"/>
      <c r="W9" s="1408"/>
      <c r="X9" s="1408"/>
      <c r="Y9" s="1411"/>
      <c r="Z9" s="1411"/>
      <c r="AA9" s="1411"/>
      <c r="AB9" s="1411"/>
      <c r="AC9" s="1411"/>
      <c r="AD9" s="1411"/>
      <c r="AE9" s="1411"/>
      <c r="AF9" s="1411"/>
      <c r="AG9" s="1411"/>
      <c r="AH9" s="1411"/>
      <c r="AI9" s="1411"/>
      <c r="AJ9" s="1411"/>
      <c r="AK9" s="1411"/>
      <c r="AL9" s="1411"/>
      <c r="AM9" s="1411"/>
      <c r="AN9" s="1411"/>
      <c r="AO9" s="1411"/>
      <c r="AP9" s="1411"/>
      <c r="AQ9" s="1411"/>
      <c r="AR9" s="1399" t="s">
        <v>1</v>
      </c>
      <c r="AS9" s="1411"/>
      <c r="AT9" s="1411"/>
      <c r="AU9" s="1411"/>
      <c r="AV9" s="1411"/>
      <c r="AW9" s="1411"/>
      <c r="AX9" s="1411"/>
      <c r="AY9" s="1411"/>
      <c r="AZ9" s="1412"/>
    </row>
    <row r="10" spans="1:56" s="1413" customFormat="1" ht="15.75">
      <c r="A10" s="1404"/>
      <c r="B10" s="1410">
        <f>+Entry1!AK1</f>
        <v>2160</v>
      </c>
      <c r="C10" s="1394"/>
      <c r="D10" s="1406"/>
      <c r="E10" s="1406" t="s">
        <v>98</v>
      </c>
      <c r="F10" s="1407">
        <f t="shared" si="0"/>
        <v>0</v>
      </c>
      <c r="G10" s="1408">
        <f t="shared" si="3"/>
        <v>1080</v>
      </c>
      <c r="H10" s="1408">
        <f t="shared" si="2"/>
        <v>3240</v>
      </c>
      <c r="I10" s="1408"/>
      <c r="J10" s="1409"/>
      <c r="K10" s="1409"/>
      <c r="L10" s="1408"/>
      <c r="M10" s="1408"/>
      <c r="N10" s="1409"/>
      <c r="O10" s="1409">
        <f>IF(ISERROR(IF(O6&lt;=O4,0,ROUND(((O6-O9)*O7+O8)/Period,2))),0,IF(O6&lt;=O4,0,ROUND(((O6-O9)*O7+O8)/Period,2)))</f>
        <v>11.13</v>
      </c>
      <c r="P10" s="1408"/>
      <c r="Q10" s="1408"/>
      <c r="R10" s="1408"/>
      <c r="S10" s="1408"/>
      <c r="T10" s="1409">
        <f>IF(B10&gt;=PRRate!G5,0,IF(PRRate!G5-PRCalculator!B10&gt;=PRCalculator!G10,PRCalculator!G10,PRRate!G5-PRCalculator!B10))</f>
        <v>1080</v>
      </c>
      <c r="U10" s="1408"/>
      <c r="V10" s="1408">
        <f>ROUND(+T10*PRRate!$G$6,2)</f>
        <v>36.72</v>
      </c>
      <c r="W10" s="1409"/>
      <c r="X10" s="1408"/>
      <c r="Y10" s="1409"/>
      <c r="Z10" s="1411"/>
      <c r="AA10" s="1411"/>
      <c r="AB10" s="1411"/>
      <c r="AC10" s="1411"/>
      <c r="AD10" s="1411"/>
      <c r="AE10" s="1411"/>
      <c r="AF10" s="1411"/>
      <c r="AG10" s="1411"/>
      <c r="AH10" s="1411"/>
      <c r="AI10" s="1411"/>
      <c r="AJ10" s="1411"/>
      <c r="AK10" s="1411"/>
      <c r="AL10" s="1411"/>
      <c r="AM10" s="1411"/>
      <c r="AN10" s="1411"/>
      <c r="AO10" s="1411"/>
      <c r="AP10" s="1411"/>
      <c r="AQ10" s="1411"/>
      <c r="AR10" s="1416">
        <f>+Entry1!Q17</f>
        <v>27</v>
      </c>
      <c r="AS10" s="1411"/>
      <c r="AT10" s="1411"/>
      <c r="AU10" s="1411"/>
      <c r="AV10" s="1411"/>
      <c r="AW10" s="1411"/>
      <c r="AX10" s="1411"/>
      <c r="AY10" s="1411"/>
      <c r="AZ10" s="1412"/>
    </row>
    <row r="11" spans="1:56" ht="15.75">
      <c r="B11" s="1407">
        <f>Entry1!S1</f>
        <v>2160</v>
      </c>
      <c r="E11" s="1399" t="s">
        <v>1256</v>
      </c>
      <c r="G11" s="1408">
        <f t="shared" si="3"/>
        <v>1080</v>
      </c>
      <c r="H11" s="1408">
        <f>+B11+G11</f>
        <v>3240</v>
      </c>
      <c r="W11" s="1409">
        <f>ROUND(+X11*PRRate!$H$6,2)</f>
        <v>1.08</v>
      </c>
      <c r="X11" s="1408">
        <f>IF(B11&gt;=PRRate!$H$5,0,IF(PRRate!$H$5-PRCalculator!B11&gt;=PRCalculator!G11,PRCalculator!G11,PRRate!$H$5-PRCalculator!B11))</f>
        <v>1080</v>
      </c>
      <c r="Y11" s="1408"/>
    </row>
    <row r="12" spans="1:56" ht="15.75">
      <c r="B12" s="1399">
        <f>+Entry1!B4</f>
        <v>10001</v>
      </c>
      <c r="Q12" s="1399" t="s">
        <v>211</v>
      </c>
      <c r="R12" s="1399" t="s">
        <v>212</v>
      </c>
      <c r="S12" s="1399" t="s">
        <v>213</v>
      </c>
      <c r="T12" s="1399" t="s">
        <v>214</v>
      </c>
      <c r="Z12" s="1394" t="s">
        <v>97</v>
      </c>
      <c r="AA12" s="1394" t="s">
        <v>98</v>
      </c>
      <c r="AD12" s="1399" t="s">
        <v>138</v>
      </c>
      <c r="AJ12" s="1399">
        <v>1</v>
      </c>
      <c r="AK12" s="1399">
        <v>2</v>
      </c>
      <c r="AL12" s="1399">
        <v>3</v>
      </c>
      <c r="AM12" s="1399">
        <v>4</v>
      </c>
      <c r="AN12" s="1399">
        <v>5</v>
      </c>
      <c r="AO12" s="1399">
        <v>6</v>
      </c>
      <c r="AP12" s="1399">
        <v>7</v>
      </c>
      <c r="AQ12" s="1399">
        <v>8</v>
      </c>
      <c r="AR12" s="1399">
        <v>1</v>
      </c>
      <c r="AS12" s="1399">
        <v>2</v>
      </c>
      <c r="AT12" s="1399">
        <v>3</v>
      </c>
      <c r="AU12" s="1399">
        <v>4</v>
      </c>
      <c r="AV12" s="1399">
        <v>5</v>
      </c>
      <c r="AW12" s="1399">
        <v>6</v>
      </c>
      <c r="AX12" s="1399">
        <v>7</v>
      </c>
      <c r="AY12" s="1399">
        <v>8</v>
      </c>
    </row>
    <row r="13" spans="1:56" ht="15.75">
      <c r="A13" s="1399" t="s">
        <v>93</v>
      </c>
      <c r="B13" s="1399" t="s">
        <v>139</v>
      </c>
      <c r="C13" s="1399" t="s">
        <v>8</v>
      </c>
      <c r="D13" s="1399" t="s">
        <v>7</v>
      </c>
      <c r="E13" s="1417" t="s">
        <v>3</v>
      </c>
      <c r="F13" s="1399" t="s">
        <v>140</v>
      </c>
      <c r="G13" s="1399" t="s">
        <v>141</v>
      </c>
      <c r="H13" s="1399" t="s">
        <v>142</v>
      </c>
      <c r="I13" s="1399" t="s">
        <v>143</v>
      </c>
      <c r="J13" s="1399" t="s">
        <v>144</v>
      </c>
      <c r="K13" s="1399" t="s">
        <v>145</v>
      </c>
      <c r="L13" s="1394" t="s">
        <v>49</v>
      </c>
      <c r="M13" s="1394" t="s">
        <v>50</v>
      </c>
      <c r="N13" s="1394" t="s">
        <v>47</v>
      </c>
      <c r="O13" s="1394" t="s">
        <v>48</v>
      </c>
      <c r="P13" s="1394" t="s">
        <v>51</v>
      </c>
      <c r="Q13" s="1394" t="s">
        <v>53</v>
      </c>
      <c r="R13" s="1394" t="s">
        <v>99</v>
      </c>
      <c r="S13" s="1394" t="s">
        <v>146</v>
      </c>
      <c r="T13" s="1394" t="s">
        <v>4</v>
      </c>
      <c r="U13" s="1399" t="s">
        <v>97</v>
      </c>
      <c r="V13" s="1399" t="s">
        <v>98</v>
      </c>
      <c r="W13" s="1399" t="s">
        <v>103</v>
      </c>
      <c r="X13" s="1399" t="s">
        <v>52</v>
      </c>
      <c r="Y13" s="1399" t="s">
        <v>6</v>
      </c>
      <c r="Z13" s="1394" t="s">
        <v>135</v>
      </c>
      <c r="AA13" s="1394" t="s">
        <v>135</v>
      </c>
      <c r="AB13" s="1399" t="s">
        <v>47</v>
      </c>
      <c r="AC13" s="1399" t="s">
        <v>48</v>
      </c>
      <c r="AD13" s="1399" t="s">
        <v>137</v>
      </c>
      <c r="AE13" s="1399" t="s">
        <v>50</v>
      </c>
      <c r="AF13" s="1399" t="s">
        <v>51</v>
      </c>
      <c r="AG13" s="1399" t="s">
        <v>97</v>
      </c>
      <c r="AH13" s="1399" t="s">
        <v>98</v>
      </c>
      <c r="AI13" s="1399" t="s">
        <v>239</v>
      </c>
      <c r="AJ13" s="1399" t="s">
        <v>348</v>
      </c>
      <c r="AK13" s="1399" t="s">
        <v>467</v>
      </c>
      <c r="AL13" s="1399" t="s">
        <v>468</v>
      </c>
      <c r="AM13" s="1399" t="s">
        <v>350</v>
      </c>
      <c r="AN13" s="1399" t="s">
        <v>351</v>
      </c>
      <c r="AO13" s="1399" t="s">
        <v>469</v>
      </c>
      <c r="AP13" s="1399" t="s">
        <v>470</v>
      </c>
      <c r="AQ13" s="1399" t="s">
        <v>471</v>
      </c>
      <c r="AR13" s="1399" t="s">
        <v>348</v>
      </c>
      <c r="AS13" s="1399" t="s">
        <v>467</v>
      </c>
      <c r="AT13" s="1399" t="s">
        <v>468</v>
      </c>
      <c r="AU13" s="1399" t="s">
        <v>350</v>
      </c>
      <c r="AV13" s="1399" t="s">
        <v>351</v>
      </c>
      <c r="AW13" s="1399" t="s">
        <v>469</v>
      </c>
      <c r="AX13" s="1399" t="s">
        <v>470</v>
      </c>
      <c r="AY13" s="1399" t="s">
        <v>471</v>
      </c>
    </row>
    <row r="14" spans="1:56" ht="15.75">
      <c r="A14" s="1418">
        <f>+Entry1!BG1</f>
        <v>43511</v>
      </c>
      <c r="B14" s="1399" t="str">
        <f>+Entry1!B5</f>
        <v>Tifany Wang</v>
      </c>
      <c r="C14" s="1419" t="str">
        <f>+Entry1!S12</f>
        <v>S</v>
      </c>
      <c r="D14" s="1419">
        <f>+Entry1!S13</f>
        <v>0</v>
      </c>
      <c r="E14" s="1399" t="str">
        <f>+Entry1!S11</f>
        <v>550-82-4561</v>
      </c>
      <c r="F14" s="1420">
        <f>Entry1!Q3</f>
        <v>1080</v>
      </c>
      <c r="G14" s="1421">
        <f>+G4</f>
        <v>1080</v>
      </c>
      <c r="H14" s="1421">
        <f>+G5</f>
        <v>1080</v>
      </c>
      <c r="I14" s="1421">
        <f>+I6</f>
        <v>1080</v>
      </c>
      <c r="J14" s="1421">
        <f>+J7</f>
        <v>1080</v>
      </c>
      <c r="K14" s="1421">
        <f>+K8</f>
        <v>1080</v>
      </c>
      <c r="L14" s="1408">
        <f>+L6</f>
        <v>66.959999999999994</v>
      </c>
      <c r="M14" s="1408">
        <f>+M7</f>
        <v>15.66</v>
      </c>
      <c r="N14" s="1409">
        <f>IF(AND(Entry1!P46=TRUE,Entry1!P47=TRUE),ROUND(Entry1!P44*PRCalculator!F14,2),PRCalculator!N4)</f>
        <v>118.16</v>
      </c>
      <c r="O14" s="1409">
        <f>IF(AND(Entry1!P46=TRUE,Entry1!P48=TRUE),ROUND(Entry1!P45*PRCalculator!F14,2),IF(TaxRate!AA7=TRUE,SpecialSTWH,IF(TaxRate!AA4=TRUE,PRCalculator!O10,PRCalculator!O5)))</f>
        <v>14.33</v>
      </c>
      <c r="P14" s="1408">
        <f>+P8</f>
        <v>10.8</v>
      </c>
      <c r="Q14" s="1422">
        <f>Entry1!Q9</f>
        <v>0</v>
      </c>
      <c r="R14" s="1422">
        <f>Entry1!Q10</f>
        <v>0</v>
      </c>
      <c r="S14" s="1422">
        <f>Entry1!Q11</f>
        <v>0</v>
      </c>
      <c r="T14" s="1422">
        <f>Entry1!Q12</f>
        <v>0</v>
      </c>
      <c r="U14" s="1421">
        <f>+U9</f>
        <v>6.48</v>
      </c>
      <c r="V14" s="1421">
        <f>+V10</f>
        <v>36.72</v>
      </c>
      <c r="W14" s="1421">
        <f>W11</f>
        <v>1.08</v>
      </c>
      <c r="X14" s="1421">
        <f>F14-SUM(L14:T14)</f>
        <v>854.09</v>
      </c>
      <c r="Y14" s="1423">
        <f>+U17</f>
        <v>10014</v>
      </c>
      <c r="Z14" s="1421">
        <f>+S9</f>
        <v>1080</v>
      </c>
      <c r="AA14" s="1421">
        <f>+T10</f>
        <v>1080</v>
      </c>
      <c r="AB14" s="1421">
        <f>+H4</f>
        <v>3240</v>
      </c>
      <c r="AC14" s="1421">
        <f>+H5</f>
        <v>3240</v>
      </c>
      <c r="AD14" s="1421">
        <f>+H6</f>
        <v>3240</v>
      </c>
      <c r="AE14" s="1421">
        <f>+H7</f>
        <v>3240</v>
      </c>
      <c r="AF14" s="1421">
        <f>+H8</f>
        <v>3240</v>
      </c>
      <c r="AG14" s="1421">
        <f>+H9</f>
        <v>3240</v>
      </c>
      <c r="AH14" s="1421">
        <f>+H10</f>
        <v>3240</v>
      </c>
      <c r="AI14" s="1399">
        <f ca="1">+AE17</f>
        <v>2001080001</v>
      </c>
      <c r="AJ14" s="1399">
        <f>SUMIF(Entry1!$Q$23:$Q$31,AJ12,Entry1!$P$20:$P$28)</f>
        <v>1080</v>
      </c>
      <c r="AK14" s="1399">
        <f>SUMIF(Entry1!$Q$23:$Q$31,AK12,Entry1!$P$20:$P$28)</f>
        <v>0</v>
      </c>
      <c r="AL14" s="1399">
        <f>SUMIF(Entry1!$Q$23:$Q$31,AL12,Entry1!$P$20:$P$28)</f>
        <v>0</v>
      </c>
      <c r="AM14" s="1399">
        <f>SUMIF(Entry1!$Q$23:$Q$31,AM12,Entry1!$P$20:$P$28)</f>
        <v>0</v>
      </c>
      <c r="AN14" s="1399">
        <f>SUMIF(Entry1!$Q$23:$Q$31,AN12,Entry1!$P$20:$P$28)</f>
        <v>0</v>
      </c>
      <c r="AO14" s="1399">
        <f>SUMIF(Entry1!$Q$23:$Q$31,AO12,Entry1!$P$20:$P$28)</f>
        <v>0</v>
      </c>
      <c r="AP14" s="1399">
        <f>SUMIF(Entry1!$Q$23:$Q$31,AP12,Entry1!$P$20:$P$28)</f>
        <v>0</v>
      </c>
      <c r="AQ14" s="1399">
        <f>SUMIF(Entry1!$Q$23:$Q$31,AQ12,Entry1!$P$20:$P$28)</f>
        <v>0</v>
      </c>
      <c r="AR14" s="1399">
        <f>SUMIF(Entry1!$Q$23:$Q$31,AR12,Entry1!$BA$1:$BA$9)</f>
        <v>40</v>
      </c>
      <c r="AS14" s="1399">
        <f>SUMIF(Entry1!$Q$23:$Q$31,AS12,Entry1!$BA$1:$BA$9)</f>
        <v>0</v>
      </c>
      <c r="AT14" s="1399">
        <f>SUMIF(Entry1!$Q$23:$Q$31,AT12,Entry1!$BA$1:$BA$9)</f>
        <v>0</v>
      </c>
      <c r="AU14" s="1399">
        <f>SUMIF(Entry1!$Q$23:$Q$31,AU12,Entry1!$BA$1:$BA$9)</f>
        <v>0</v>
      </c>
      <c r="AV14" s="1399">
        <f>SUMIF(Entry1!$Q$23:$Q$31,AV12,Entry1!$BA$1:$BA$9)</f>
        <v>0</v>
      </c>
      <c r="AW14" s="1399">
        <f>SUMIF(Entry1!$Q$23:$Q$31,AW12,Entry1!$BA$1:$BA$9)</f>
        <v>0</v>
      </c>
      <c r="AX14" s="1399">
        <f>SUMIF(Entry1!$Q$23:$Q$31,AX12,Entry1!$BA$1:$BA$9)</f>
        <v>0</v>
      </c>
      <c r="AY14" s="1399">
        <f>SUMIF(Entry1!$Q$23:$Q$31,AY12,Entry1!$BA$1:$BA$9)</f>
        <v>0</v>
      </c>
    </row>
    <row r="15" spans="1:56">
      <c r="A15" s="1424"/>
      <c r="B15" s="1407">
        <f>IF(OT_earnings&gt;1000,OT_earnings/10,0)</f>
        <v>0</v>
      </c>
      <c r="C15" s="1425" t="str">
        <f>VLOOKUP($B$12,MainDBase,29,FALSE)</f>
        <v>S</v>
      </c>
      <c r="D15" s="1399">
        <f>VLOOKUP($B$12,MainDBase,30,FALSE)</f>
        <v>0</v>
      </c>
    </row>
    <row r="16" spans="1:56" s="1430" customFormat="1" ht="11.25">
      <c r="A16" s="1426" t="s">
        <v>180</v>
      </c>
      <c r="B16" s="1426" t="s">
        <v>93</v>
      </c>
      <c r="C16" s="1426" t="s">
        <v>8</v>
      </c>
      <c r="D16" s="1426" t="s">
        <v>7</v>
      </c>
      <c r="E16" s="1426" t="s">
        <v>134</v>
      </c>
      <c r="F16" s="1426" t="s">
        <v>135</v>
      </c>
      <c r="G16" s="1426" t="s">
        <v>135</v>
      </c>
      <c r="H16" s="1426" t="s">
        <v>135</v>
      </c>
      <c r="I16" s="1426" t="s">
        <v>135</v>
      </c>
      <c r="J16" s="1426" t="s">
        <v>135</v>
      </c>
      <c r="K16" s="1426" t="s">
        <v>49</v>
      </c>
      <c r="L16" s="1426" t="s">
        <v>50</v>
      </c>
      <c r="M16" s="1426" t="s">
        <v>47</v>
      </c>
      <c r="N16" s="1426" t="s">
        <v>48</v>
      </c>
      <c r="O16" s="1426" t="s">
        <v>51</v>
      </c>
      <c r="P16" s="1426" t="s">
        <v>211</v>
      </c>
      <c r="Q16" s="1426" t="s">
        <v>212</v>
      </c>
      <c r="R16" s="1426" t="s">
        <v>213</v>
      </c>
      <c r="S16" s="1426" t="s">
        <v>214</v>
      </c>
      <c r="T16" s="1426" t="s">
        <v>156</v>
      </c>
      <c r="U16" s="1426" t="s">
        <v>157</v>
      </c>
      <c r="V16" s="1426" t="s">
        <v>195</v>
      </c>
      <c r="W16" s="1426" t="s">
        <v>196</v>
      </c>
      <c r="X16" s="1426" t="s">
        <v>141</v>
      </c>
      <c r="Y16" s="1426" t="s">
        <v>142</v>
      </c>
      <c r="Z16" s="1426" t="s">
        <v>143</v>
      </c>
      <c r="AA16" s="1426" t="s">
        <v>158</v>
      </c>
      <c r="AB16" s="1426" t="s">
        <v>145</v>
      </c>
      <c r="AC16" s="1426" t="s">
        <v>159</v>
      </c>
      <c r="AD16" s="1426" t="s">
        <v>160</v>
      </c>
      <c r="AE16" s="1426" t="s">
        <v>239</v>
      </c>
      <c r="AF16" s="1427">
        <f ca="1">TEXT(INT((NOW())),"yymmdd")*10000</f>
        <v>2001080000</v>
      </c>
      <c r="AG16" s="1428">
        <v>1912050003</v>
      </c>
      <c r="AH16" s="1426"/>
      <c r="AI16" s="1426"/>
      <c r="AJ16" s="1426"/>
      <c r="AK16" s="1426" t="s">
        <v>474</v>
      </c>
      <c r="AL16" s="1426"/>
      <c r="AM16" s="1426"/>
      <c r="AN16" s="1426"/>
      <c r="AO16" s="1426"/>
      <c r="AP16" s="1426"/>
      <c r="AQ16" s="1426"/>
      <c r="AR16" s="1426"/>
      <c r="AS16" s="1426" t="s">
        <v>365</v>
      </c>
      <c r="AT16" s="1426"/>
      <c r="AU16" s="1426"/>
      <c r="AV16" s="1426"/>
      <c r="AW16" s="1426"/>
      <c r="AX16" s="1426"/>
      <c r="AY16" s="1426"/>
      <c r="AZ16" s="1429"/>
    </row>
    <row r="17" spans="1:52" s="1434" customFormat="1" ht="11.25">
      <c r="A17" s="1426" t="str">
        <f>IF(MONTH(B17)&gt;=10,"4Q",IF(MONTH(B17)&gt;=7,"3Q",IF(MONTH(B17)&gt;=4,"2Q","1Q")))</f>
        <v>1Q</v>
      </c>
      <c r="B17" s="1431">
        <f>+A14</f>
        <v>43511</v>
      </c>
      <c r="C17" s="1426" t="str">
        <f>+C14</f>
        <v>S</v>
      </c>
      <c r="D17" s="1426">
        <f>+D14</f>
        <v>0</v>
      </c>
      <c r="E17" s="1432">
        <f t="shared" ref="E17:K17" si="4">+F14</f>
        <v>1080</v>
      </c>
      <c r="F17" s="1432">
        <f t="shared" si="4"/>
        <v>1080</v>
      </c>
      <c r="G17" s="1432">
        <f t="shared" si="4"/>
        <v>1080</v>
      </c>
      <c r="H17" s="1432">
        <f t="shared" si="4"/>
        <v>1080</v>
      </c>
      <c r="I17" s="1432">
        <f t="shared" si="4"/>
        <v>1080</v>
      </c>
      <c r="J17" s="1432">
        <f t="shared" si="4"/>
        <v>1080</v>
      </c>
      <c r="K17" s="1432">
        <f t="shared" si="4"/>
        <v>66.959999999999994</v>
      </c>
      <c r="L17" s="1432">
        <f t="shared" ref="L17:S17" si="5">+M14</f>
        <v>15.66</v>
      </c>
      <c r="M17" s="1432">
        <f t="shared" si="5"/>
        <v>118.16</v>
      </c>
      <c r="N17" s="1432">
        <f t="shared" si="5"/>
        <v>14.33</v>
      </c>
      <c r="O17" s="1432">
        <f t="shared" si="5"/>
        <v>10.8</v>
      </c>
      <c r="P17" s="1432">
        <f t="shared" si="5"/>
        <v>0</v>
      </c>
      <c r="Q17" s="1432">
        <f t="shared" si="5"/>
        <v>0</v>
      </c>
      <c r="R17" s="1432">
        <f t="shared" si="5"/>
        <v>0</v>
      </c>
      <c r="S17" s="1432">
        <f t="shared" si="5"/>
        <v>0</v>
      </c>
      <c r="T17" s="1432">
        <f>+X14</f>
        <v>854.09</v>
      </c>
      <c r="U17" s="1432">
        <f>+Entry1!BF1</f>
        <v>10014</v>
      </c>
      <c r="V17" s="1432">
        <f>+Z14</f>
        <v>1080</v>
      </c>
      <c r="W17" s="1432">
        <f>+AA14</f>
        <v>1080</v>
      </c>
      <c r="X17" s="1432">
        <f t="shared" ref="X17:AD17" si="6">+AB14</f>
        <v>3240</v>
      </c>
      <c r="Y17" s="1432">
        <f t="shared" si="6"/>
        <v>3240</v>
      </c>
      <c r="Z17" s="1432">
        <f t="shared" si="6"/>
        <v>3240</v>
      </c>
      <c r="AA17" s="1432">
        <f t="shared" si="6"/>
        <v>3240</v>
      </c>
      <c r="AB17" s="1432">
        <f t="shared" si="6"/>
        <v>3240</v>
      </c>
      <c r="AC17" s="1432">
        <f t="shared" si="6"/>
        <v>3240</v>
      </c>
      <c r="AD17" s="1432">
        <f t="shared" si="6"/>
        <v>3240</v>
      </c>
      <c r="AE17" s="1426">
        <f ca="1">MAX(AF16:AG16)+1</f>
        <v>2001080001</v>
      </c>
      <c r="AF17" s="1432">
        <f>+AV14</f>
        <v>0</v>
      </c>
      <c r="AG17" s="1433">
        <f>+AR10</f>
        <v>27</v>
      </c>
      <c r="AH17" s="1426">
        <f>+AJ14</f>
        <v>1080</v>
      </c>
      <c r="AI17" s="1426">
        <f t="shared" ref="AI17:AO17" si="7">+AK14</f>
        <v>0</v>
      </c>
      <c r="AJ17" s="1426">
        <f t="shared" si="7"/>
        <v>0</v>
      </c>
      <c r="AK17" s="1426">
        <f t="shared" si="7"/>
        <v>0</v>
      </c>
      <c r="AL17" s="1426">
        <f t="shared" si="7"/>
        <v>0</v>
      </c>
      <c r="AM17" s="1426">
        <f t="shared" si="7"/>
        <v>0</v>
      </c>
      <c r="AN17" s="1426">
        <f t="shared" si="7"/>
        <v>0</v>
      </c>
      <c r="AO17" s="1426">
        <f t="shared" si="7"/>
        <v>0</v>
      </c>
      <c r="AP17" s="1426">
        <f t="shared" ref="AP17:AW17" si="8">+AR14</f>
        <v>40</v>
      </c>
      <c r="AQ17" s="1426">
        <f t="shared" si="8"/>
        <v>0</v>
      </c>
      <c r="AR17" s="1426">
        <f t="shared" si="8"/>
        <v>0</v>
      </c>
      <c r="AS17" s="1426">
        <f t="shared" si="8"/>
        <v>0</v>
      </c>
      <c r="AT17" s="1426">
        <f t="shared" si="8"/>
        <v>0</v>
      </c>
      <c r="AU17" s="1426">
        <f t="shared" si="8"/>
        <v>0</v>
      </c>
      <c r="AV17" s="1426">
        <f t="shared" si="8"/>
        <v>0</v>
      </c>
      <c r="AW17" s="1426">
        <f t="shared" si="8"/>
        <v>0</v>
      </c>
      <c r="AX17" s="1426"/>
      <c r="AY17" s="1426"/>
      <c r="AZ17" s="1429"/>
    </row>
    <row r="20" spans="1:52" ht="15.75">
      <c r="P20" s="1417" t="s">
        <v>47</v>
      </c>
      <c r="Q20" s="1399">
        <f>+Setup!AA19</f>
        <v>1</v>
      </c>
      <c r="R20" s="1399">
        <f>+Setup!AB19</f>
        <v>1</v>
      </c>
      <c r="S20" s="1399">
        <f>+Setup!AC19</f>
        <v>1</v>
      </c>
      <c r="T20" s="1399">
        <f>+Setup!AD19</f>
        <v>2</v>
      </c>
      <c r="U20" s="1399">
        <f>IF(Q20=1,Q$14,0)</f>
        <v>0</v>
      </c>
      <c r="V20" s="1399">
        <f>IF(R20=1,R$14,0)</f>
        <v>0</v>
      </c>
      <c r="W20" s="1399">
        <f>IF(S20=1,S$14,0)</f>
        <v>0</v>
      </c>
      <c r="X20" s="1399">
        <f>IF(T20=1,T$14,0)</f>
        <v>0</v>
      </c>
    </row>
    <row r="21" spans="1:52" ht="15.75">
      <c r="P21" s="1417" t="s">
        <v>48</v>
      </c>
      <c r="Q21" s="1399">
        <f>+Setup!AA20</f>
        <v>1</v>
      </c>
      <c r="R21" s="1399">
        <f>+Setup!AB20</f>
        <v>1</v>
      </c>
      <c r="S21" s="1399">
        <f>+Setup!AC20</f>
        <v>2</v>
      </c>
      <c r="T21" s="1399">
        <f>+Setup!AD20</f>
        <v>2</v>
      </c>
      <c r="U21" s="1399">
        <f t="shared" ref="U21:U26" si="9">IF(Q21=1,Q$14,0)</f>
        <v>0</v>
      </c>
      <c r="V21" s="1399">
        <f t="shared" ref="V21:V26" si="10">IF(R21=1,R$14,0)</f>
        <v>0</v>
      </c>
      <c r="W21" s="1399">
        <f t="shared" ref="W21:W26" si="11">IF(S21=1,S$14,0)</f>
        <v>0</v>
      </c>
      <c r="X21" s="1399">
        <f t="shared" ref="X21:X26" si="12">IF(T21=1,T$14,0)</f>
        <v>0</v>
      </c>
    </row>
    <row r="22" spans="1:52" ht="15.75">
      <c r="P22" s="1417" t="s">
        <v>137</v>
      </c>
      <c r="Q22" s="1399">
        <f>+Setup!AA21</f>
        <v>2</v>
      </c>
      <c r="R22" s="1399">
        <f>+Setup!AB21</f>
        <v>1</v>
      </c>
      <c r="S22" s="1399">
        <f>+Setup!AC21</f>
        <v>1</v>
      </c>
      <c r="T22" s="1399">
        <f>+Setup!AD21</f>
        <v>2</v>
      </c>
      <c r="U22" s="1399">
        <f t="shared" si="9"/>
        <v>0</v>
      </c>
      <c r="V22" s="1399">
        <f t="shared" si="10"/>
        <v>0</v>
      </c>
      <c r="W22" s="1399">
        <f t="shared" si="11"/>
        <v>0</v>
      </c>
      <c r="X22" s="1399">
        <f t="shared" si="12"/>
        <v>0</v>
      </c>
    </row>
    <row r="23" spans="1:52" ht="15.75">
      <c r="P23" s="1417" t="s">
        <v>50</v>
      </c>
      <c r="Q23" s="1399">
        <f>+Setup!AA22</f>
        <v>2</v>
      </c>
      <c r="R23" s="1399">
        <f>+Setup!AB22</f>
        <v>1</v>
      </c>
      <c r="S23" s="1399">
        <f>+Setup!AC22</f>
        <v>1</v>
      </c>
      <c r="T23" s="1399">
        <f>+Setup!AD22</f>
        <v>2</v>
      </c>
      <c r="U23" s="1399">
        <f t="shared" si="9"/>
        <v>0</v>
      </c>
      <c r="V23" s="1399">
        <f t="shared" si="10"/>
        <v>0</v>
      </c>
      <c r="W23" s="1399">
        <f t="shared" si="11"/>
        <v>0</v>
      </c>
      <c r="X23" s="1399">
        <f t="shared" si="12"/>
        <v>0</v>
      </c>
    </row>
    <row r="24" spans="1:52" ht="15.75">
      <c r="P24" s="1417" t="s">
        <v>51</v>
      </c>
      <c r="Q24" s="1399">
        <f>+Setup!AA23</f>
        <v>2</v>
      </c>
      <c r="R24" s="1399">
        <f>+Setup!AB23</f>
        <v>1</v>
      </c>
      <c r="S24" s="1399">
        <f>+Setup!AC23</f>
        <v>2</v>
      </c>
      <c r="T24" s="1399">
        <f>+Setup!AD23</f>
        <v>2</v>
      </c>
      <c r="U24" s="1399">
        <f t="shared" si="9"/>
        <v>0</v>
      </c>
      <c r="V24" s="1399">
        <f t="shared" si="10"/>
        <v>0</v>
      </c>
      <c r="W24" s="1399">
        <f t="shared" si="11"/>
        <v>0</v>
      </c>
      <c r="X24" s="1399">
        <f t="shared" si="12"/>
        <v>0</v>
      </c>
    </row>
    <row r="25" spans="1:52" ht="15.75">
      <c r="P25" s="1417" t="s">
        <v>97</v>
      </c>
      <c r="Q25" s="1399">
        <f>+Setup!AA24</f>
        <v>2</v>
      </c>
      <c r="R25" s="1399">
        <f>+Setup!AB24</f>
        <v>1</v>
      </c>
      <c r="S25" s="1399">
        <f>+Setup!AC24</f>
        <v>1</v>
      </c>
      <c r="T25" s="1399">
        <f>+Setup!AD24</f>
        <v>2</v>
      </c>
      <c r="U25" s="1399">
        <f t="shared" si="9"/>
        <v>0</v>
      </c>
      <c r="V25" s="1399">
        <f t="shared" si="10"/>
        <v>0</v>
      </c>
      <c r="W25" s="1399">
        <f t="shared" si="11"/>
        <v>0</v>
      </c>
      <c r="X25" s="1399">
        <f t="shared" si="12"/>
        <v>0</v>
      </c>
    </row>
    <row r="26" spans="1:52" ht="15.75">
      <c r="P26" s="1417" t="s">
        <v>98</v>
      </c>
      <c r="Q26" s="1399">
        <f>+Setup!AA25</f>
        <v>2</v>
      </c>
      <c r="R26" s="1399">
        <f>+Setup!AB25</f>
        <v>2</v>
      </c>
      <c r="S26" s="1399">
        <f>+Setup!AC25</f>
        <v>2</v>
      </c>
      <c r="T26" s="1399">
        <f>+Setup!AD25</f>
        <v>2</v>
      </c>
      <c r="U26" s="1399">
        <f t="shared" si="9"/>
        <v>0</v>
      </c>
      <c r="V26" s="1399">
        <f t="shared" si="10"/>
        <v>0</v>
      </c>
      <c r="W26" s="1399">
        <f t="shared" si="11"/>
        <v>0</v>
      </c>
      <c r="X26" s="1399">
        <f t="shared" si="12"/>
        <v>0</v>
      </c>
    </row>
    <row r="99" spans="1:89">
      <c r="A99" s="1399" t="s">
        <v>244</v>
      </c>
      <c r="B99" s="1399" t="s">
        <v>244</v>
      </c>
      <c r="C99" s="1399" t="s">
        <v>244</v>
      </c>
      <c r="D99" s="1399" t="s">
        <v>244</v>
      </c>
      <c r="E99" s="1399" t="s">
        <v>244</v>
      </c>
      <c r="F99" s="1399" t="s">
        <v>244</v>
      </c>
      <c r="G99" s="1399" t="s">
        <v>244</v>
      </c>
      <c r="H99" s="1399" t="s">
        <v>244</v>
      </c>
      <c r="I99" s="1399" t="s">
        <v>244</v>
      </c>
      <c r="J99" s="1399" t="s">
        <v>244</v>
      </c>
      <c r="K99" s="1399" t="s">
        <v>244</v>
      </c>
      <c r="L99" s="1399" t="s">
        <v>244</v>
      </c>
      <c r="M99" s="1399" t="s">
        <v>244</v>
      </c>
      <c r="N99" s="1399" t="s">
        <v>244</v>
      </c>
      <c r="O99" s="1399" t="s">
        <v>244</v>
      </c>
      <c r="P99" s="1399" t="s">
        <v>244</v>
      </c>
      <c r="Q99" s="1399" t="s">
        <v>244</v>
      </c>
      <c r="R99" s="1399" t="s">
        <v>244</v>
      </c>
      <c r="S99" s="1399" t="s">
        <v>244</v>
      </c>
      <c r="T99" s="1399" t="s">
        <v>244</v>
      </c>
      <c r="U99" s="1399" t="s">
        <v>244</v>
      </c>
      <c r="V99" s="1399" t="s">
        <v>244</v>
      </c>
      <c r="W99" s="1399" t="s">
        <v>244</v>
      </c>
      <c r="X99" s="1399" t="s">
        <v>244</v>
      </c>
      <c r="Y99" s="1399" t="s">
        <v>244</v>
      </c>
      <c r="Z99" s="1399" t="s">
        <v>244</v>
      </c>
      <c r="AA99" s="1399" t="s">
        <v>244</v>
      </c>
      <c r="AB99" s="1399" t="s">
        <v>244</v>
      </c>
      <c r="AC99" s="1399" t="s">
        <v>244</v>
      </c>
      <c r="AD99" s="1399" t="s">
        <v>244</v>
      </c>
      <c r="AE99" s="1399" t="s">
        <v>244</v>
      </c>
      <c r="AF99" s="1399" t="s">
        <v>244</v>
      </c>
      <c r="AG99" s="1399" t="s">
        <v>244</v>
      </c>
      <c r="AH99" s="1399" t="s">
        <v>244</v>
      </c>
      <c r="AI99" s="1399" t="s">
        <v>244</v>
      </c>
      <c r="AJ99" s="1399" t="s">
        <v>244</v>
      </c>
      <c r="AK99" s="1399" t="s">
        <v>244</v>
      </c>
      <c r="AL99" s="1399" t="s">
        <v>244</v>
      </c>
      <c r="AM99" s="1399" t="s">
        <v>244</v>
      </c>
      <c r="AN99" s="1399" t="s">
        <v>244</v>
      </c>
      <c r="AO99" s="1399" t="s">
        <v>244</v>
      </c>
      <c r="AP99" s="1399" t="s">
        <v>244</v>
      </c>
      <c r="AQ99" s="1399" t="s">
        <v>244</v>
      </c>
      <c r="AR99" s="1399" t="s">
        <v>244</v>
      </c>
      <c r="AS99" s="1399" t="s">
        <v>244</v>
      </c>
      <c r="AT99" s="1399" t="s">
        <v>244</v>
      </c>
      <c r="AU99" s="1399" t="s">
        <v>244</v>
      </c>
      <c r="AV99" s="1399" t="s">
        <v>244</v>
      </c>
      <c r="AW99" s="1399" t="s">
        <v>244</v>
      </c>
      <c r="AX99" s="1399" t="s">
        <v>244</v>
      </c>
      <c r="AY99" s="1399" t="s">
        <v>244</v>
      </c>
      <c r="AZ99" s="1400" t="s">
        <v>244</v>
      </c>
      <c r="BA99" s="1400" t="s">
        <v>244</v>
      </c>
      <c r="BB99" s="1400" t="s">
        <v>244</v>
      </c>
      <c r="BC99" s="1400" t="s">
        <v>244</v>
      </c>
      <c r="BD99" s="1400" t="s">
        <v>244</v>
      </c>
      <c r="BE99" s="1400" t="s">
        <v>244</v>
      </c>
      <c r="BF99" s="1400" t="s">
        <v>244</v>
      </c>
      <c r="BG99" s="1400" t="s">
        <v>244</v>
      </c>
      <c r="BH99" s="1400" t="s">
        <v>244</v>
      </c>
      <c r="BI99" s="1400" t="s">
        <v>244</v>
      </c>
      <c r="BJ99" s="1400" t="s">
        <v>244</v>
      </c>
      <c r="BK99" s="1400" t="s">
        <v>244</v>
      </c>
      <c r="BL99" s="1400" t="s">
        <v>244</v>
      </c>
      <c r="BM99" s="1400" t="s">
        <v>244</v>
      </c>
      <c r="BN99" s="1400" t="s">
        <v>244</v>
      </c>
      <c r="BO99" s="1400" t="s">
        <v>244</v>
      </c>
      <c r="BP99" s="1400" t="s">
        <v>244</v>
      </c>
      <c r="BQ99" s="1400" t="s">
        <v>244</v>
      </c>
      <c r="BR99" s="1400" t="s">
        <v>244</v>
      </c>
      <c r="BS99" s="1400" t="s">
        <v>244</v>
      </c>
      <c r="BT99" s="1400" t="s">
        <v>244</v>
      </c>
      <c r="BU99" s="1400" t="s">
        <v>244</v>
      </c>
      <c r="BV99" s="1400" t="s">
        <v>244</v>
      </c>
      <c r="BW99" s="1400" t="s">
        <v>244</v>
      </c>
      <c r="BX99" s="1400" t="s">
        <v>244</v>
      </c>
      <c r="BY99" s="1400" t="s">
        <v>244</v>
      </c>
      <c r="BZ99" s="1400" t="s">
        <v>244</v>
      </c>
      <c r="CA99" s="1400" t="s">
        <v>244</v>
      </c>
      <c r="CB99" s="1400" t="s">
        <v>244</v>
      </c>
      <c r="CC99" s="1400" t="s">
        <v>244</v>
      </c>
      <c r="CD99" s="1400" t="s">
        <v>244</v>
      </c>
      <c r="CE99" s="1400" t="s">
        <v>244</v>
      </c>
      <c r="CF99" s="1400" t="s">
        <v>244</v>
      </c>
      <c r="CG99" s="1400" t="s">
        <v>244</v>
      </c>
      <c r="CH99" s="1400" t="s">
        <v>244</v>
      </c>
      <c r="CI99" s="1400" t="s">
        <v>244</v>
      </c>
      <c r="CJ99" s="1400" t="s">
        <v>244</v>
      </c>
      <c r="CK99" s="1400" t="s">
        <v>244</v>
      </c>
    </row>
    <row r="199" spans="1:89">
      <c r="A199" s="1399" t="s">
        <v>244</v>
      </c>
      <c r="B199" s="1399" t="s">
        <v>244</v>
      </c>
      <c r="C199" s="1399" t="s">
        <v>244</v>
      </c>
      <c r="D199" s="1399" t="s">
        <v>244</v>
      </c>
      <c r="E199" s="1399" t="s">
        <v>244</v>
      </c>
      <c r="F199" s="1399" t="s">
        <v>244</v>
      </c>
      <c r="G199" s="1399" t="s">
        <v>244</v>
      </c>
      <c r="H199" s="1399" t="s">
        <v>244</v>
      </c>
      <c r="I199" s="1399" t="s">
        <v>244</v>
      </c>
      <c r="J199" s="1399" t="s">
        <v>244</v>
      </c>
      <c r="K199" s="1399" t="s">
        <v>244</v>
      </c>
      <c r="L199" s="1399" t="s">
        <v>244</v>
      </c>
      <c r="M199" s="1399" t="s">
        <v>244</v>
      </c>
      <c r="N199" s="1399" t="s">
        <v>244</v>
      </c>
      <c r="O199" s="1399" t="s">
        <v>244</v>
      </c>
      <c r="P199" s="1399" t="s">
        <v>244</v>
      </c>
      <c r="Q199" s="1399" t="s">
        <v>244</v>
      </c>
      <c r="R199" s="1399" t="s">
        <v>244</v>
      </c>
      <c r="S199" s="1399" t="s">
        <v>244</v>
      </c>
      <c r="T199" s="1399" t="s">
        <v>244</v>
      </c>
      <c r="U199" s="1399" t="s">
        <v>244</v>
      </c>
      <c r="V199" s="1399" t="s">
        <v>244</v>
      </c>
      <c r="W199" s="1399" t="s">
        <v>244</v>
      </c>
      <c r="X199" s="1399" t="s">
        <v>244</v>
      </c>
      <c r="Y199" s="1399" t="s">
        <v>244</v>
      </c>
      <c r="Z199" s="1399" t="s">
        <v>244</v>
      </c>
      <c r="AA199" s="1399" t="s">
        <v>244</v>
      </c>
      <c r="AB199" s="1399" t="s">
        <v>244</v>
      </c>
      <c r="AC199" s="1399" t="s">
        <v>244</v>
      </c>
      <c r="AD199" s="1399" t="s">
        <v>244</v>
      </c>
      <c r="AE199" s="1399" t="s">
        <v>244</v>
      </c>
      <c r="AF199" s="1399" t="s">
        <v>244</v>
      </c>
      <c r="AG199" s="1399" t="s">
        <v>244</v>
      </c>
      <c r="AH199" s="1399" t="s">
        <v>244</v>
      </c>
      <c r="AI199" s="1399" t="s">
        <v>244</v>
      </c>
      <c r="AJ199" s="1399" t="s">
        <v>244</v>
      </c>
      <c r="AK199" s="1399" t="s">
        <v>244</v>
      </c>
      <c r="AL199" s="1399" t="s">
        <v>244</v>
      </c>
      <c r="AM199" s="1399" t="s">
        <v>244</v>
      </c>
      <c r="AN199" s="1399" t="s">
        <v>244</v>
      </c>
      <c r="AO199" s="1399" t="s">
        <v>244</v>
      </c>
      <c r="AP199" s="1399" t="s">
        <v>244</v>
      </c>
      <c r="AQ199" s="1399" t="s">
        <v>244</v>
      </c>
      <c r="AR199" s="1399" t="s">
        <v>244</v>
      </c>
      <c r="AS199" s="1399" t="s">
        <v>244</v>
      </c>
      <c r="AT199" s="1399" t="s">
        <v>244</v>
      </c>
      <c r="AU199" s="1399" t="s">
        <v>244</v>
      </c>
      <c r="AV199" s="1399" t="s">
        <v>244</v>
      </c>
      <c r="AW199" s="1399" t="s">
        <v>244</v>
      </c>
      <c r="AX199" s="1399" t="s">
        <v>244</v>
      </c>
      <c r="AY199" s="1399" t="s">
        <v>244</v>
      </c>
      <c r="AZ199" s="1400" t="s">
        <v>244</v>
      </c>
      <c r="BA199" s="1400" t="s">
        <v>244</v>
      </c>
      <c r="BB199" s="1400" t="s">
        <v>244</v>
      </c>
      <c r="BC199" s="1400" t="s">
        <v>244</v>
      </c>
      <c r="BD199" s="1400" t="s">
        <v>244</v>
      </c>
      <c r="BE199" s="1400" t="s">
        <v>244</v>
      </c>
      <c r="BF199" s="1400" t="s">
        <v>244</v>
      </c>
      <c r="BG199" s="1400" t="s">
        <v>244</v>
      </c>
      <c r="BH199" s="1400" t="s">
        <v>244</v>
      </c>
      <c r="BI199" s="1400" t="s">
        <v>244</v>
      </c>
      <c r="BJ199" s="1400" t="s">
        <v>244</v>
      </c>
      <c r="BK199" s="1400" t="s">
        <v>244</v>
      </c>
      <c r="BL199" s="1400" t="s">
        <v>244</v>
      </c>
      <c r="BM199" s="1400" t="s">
        <v>244</v>
      </c>
      <c r="BN199" s="1400" t="s">
        <v>244</v>
      </c>
      <c r="BO199" s="1400" t="s">
        <v>244</v>
      </c>
      <c r="BP199" s="1400" t="s">
        <v>244</v>
      </c>
      <c r="BQ199" s="1400" t="s">
        <v>244</v>
      </c>
      <c r="BR199" s="1400" t="s">
        <v>244</v>
      </c>
      <c r="BS199" s="1400" t="s">
        <v>244</v>
      </c>
      <c r="BT199" s="1400" t="s">
        <v>244</v>
      </c>
      <c r="BU199" s="1400" t="s">
        <v>244</v>
      </c>
      <c r="BV199" s="1400" t="s">
        <v>244</v>
      </c>
      <c r="BW199" s="1400" t="s">
        <v>244</v>
      </c>
      <c r="BX199" s="1400" t="s">
        <v>244</v>
      </c>
      <c r="BY199" s="1400" t="s">
        <v>244</v>
      </c>
      <c r="BZ199" s="1400" t="s">
        <v>244</v>
      </c>
      <c r="CA199" s="1400" t="s">
        <v>244</v>
      </c>
      <c r="CB199" s="1400" t="s">
        <v>244</v>
      </c>
      <c r="CC199" s="1400" t="s">
        <v>244</v>
      </c>
      <c r="CD199" s="1400" t="s">
        <v>244</v>
      </c>
      <c r="CE199" s="1400" t="s">
        <v>244</v>
      </c>
      <c r="CF199" s="1400" t="s">
        <v>244</v>
      </c>
      <c r="CG199" s="1400" t="s">
        <v>244</v>
      </c>
      <c r="CH199" s="1400" t="s">
        <v>244</v>
      </c>
      <c r="CI199" s="1400" t="s">
        <v>244</v>
      </c>
      <c r="CJ199" s="1400" t="s">
        <v>244</v>
      </c>
      <c r="CK199" s="1400" t="s">
        <v>244</v>
      </c>
    </row>
    <row r="299" spans="1:89">
      <c r="A299" s="1399" t="s">
        <v>244</v>
      </c>
      <c r="B299" s="1399" t="s">
        <v>244</v>
      </c>
      <c r="C299" s="1399" t="s">
        <v>244</v>
      </c>
      <c r="D299" s="1399" t="s">
        <v>244</v>
      </c>
      <c r="E299" s="1399" t="s">
        <v>244</v>
      </c>
      <c r="F299" s="1399" t="s">
        <v>244</v>
      </c>
      <c r="G299" s="1399" t="s">
        <v>244</v>
      </c>
      <c r="H299" s="1399" t="s">
        <v>244</v>
      </c>
      <c r="I299" s="1399" t="s">
        <v>244</v>
      </c>
      <c r="J299" s="1399" t="s">
        <v>244</v>
      </c>
      <c r="K299" s="1399" t="s">
        <v>244</v>
      </c>
      <c r="L299" s="1399" t="s">
        <v>244</v>
      </c>
      <c r="M299" s="1399" t="s">
        <v>244</v>
      </c>
      <c r="N299" s="1399" t="s">
        <v>244</v>
      </c>
      <c r="O299" s="1399" t="s">
        <v>244</v>
      </c>
      <c r="P299" s="1399" t="s">
        <v>244</v>
      </c>
      <c r="Q299" s="1399" t="s">
        <v>244</v>
      </c>
      <c r="R299" s="1399" t="s">
        <v>244</v>
      </c>
      <c r="S299" s="1399" t="s">
        <v>244</v>
      </c>
      <c r="T299" s="1399" t="s">
        <v>244</v>
      </c>
      <c r="U299" s="1399" t="s">
        <v>244</v>
      </c>
      <c r="V299" s="1399" t="s">
        <v>244</v>
      </c>
      <c r="W299" s="1399" t="s">
        <v>244</v>
      </c>
      <c r="X299" s="1399" t="s">
        <v>244</v>
      </c>
      <c r="Y299" s="1399" t="s">
        <v>244</v>
      </c>
      <c r="Z299" s="1399" t="s">
        <v>244</v>
      </c>
      <c r="AA299" s="1399" t="s">
        <v>244</v>
      </c>
      <c r="AB299" s="1399" t="s">
        <v>244</v>
      </c>
      <c r="AC299" s="1399" t="s">
        <v>244</v>
      </c>
      <c r="AD299" s="1399" t="s">
        <v>244</v>
      </c>
      <c r="AE299" s="1399" t="s">
        <v>244</v>
      </c>
      <c r="AF299" s="1399" t="s">
        <v>244</v>
      </c>
      <c r="AG299" s="1399" t="s">
        <v>244</v>
      </c>
      <c r="AH299" s="1399" t="s">
        <v>244</v>
      </c>
      <c r="AI299" s="1399" t="s">
        <v>244</v>
      </c>
      <c r="AJ299" s="1399" t="s">
        <v>244</v>
      </c>
      <c r="AK299" s="1399" t="s">
        <v>244</v>
      </c>
      <c r="AL299" s="1399" t="s">
        <v>244</v>
      </c>
      <c r="AM299" s="1399" t="s">
        <v>244</v>
      </c>
      <c r="AN299" s="1399" t="s">
        <v>244</v>
      </c>
      <c r="AO299" s="1399" t="s">
        <v>244</v>
      </c>
      <c r="AP299" s="1399" t="s">
        <v>244</v>
      </c>
      <c r="AQ299" s="1399" t="s">
        <v>244</v>
      </c>
      <c r="AR299" s="1399" t="s">
        <v>244</v>
      </c>
      <c r="AS299" s="1399" t="s">
        <v>244</v>
      </c>
      <c r="AT299" s="1399" t="s">
        <v>244</v>
      </c>
      <c r="AU299" s="1399" t="s">
        <v>244</v>
      </c>
      <c r="AV299" s="1399" t="s">
        <v>244</v>
      </c>
      <c r="AW299" s="1399" t="s">
        <v>244</v>
      </c>
      <c r="AX299" s="1399" t="s">
        <v>244</v>
      </c>
      <c r="AY299" s="1399" t="s">
        <v>244</v>
      </c>
      <c r="AZ299" s="1400" t="s">
        <v>244</v>
      </c>
      <c r="BA299" s="1400" t="s">
        <v>244</v>
      </c>
      <c r="BB299" s="1400" t="s">
        <v>244</v>
      </c>
      <c r="BC299" s="1400" t="s">
        <v>244</v>
      </c>
      <c r="BD299" s="1400" t="s">
        <v>244</v>
      </c>
      <c r="BE299" s="1400" t="s">
        <v>244</v>
      </c>
      <c r="BF299" s="1400" t="s">
        <v>244</v>
      </c>
      <c r="BG299" s="1400" t="s">
        <v>244</v>
      </c>
      <c r="BH299" s="1400" t="s">
        <v>244</v>
      </c>
      <c r="BI299" s="1400" t="s">
        <v>244</v>
      </c>
      <c r="BJ299" s="1400" t="s">
        <v>244</v>
      </c>
      <c r="BK299" s="1400" t="s">
        <v>244</v>
      </c>
      <c r="BL299" s="1400" t="s">
        <v>244</v>
      </c>
      <c r="BM299" s="1400" t="s">
        <v>244</v>
      </c>
      <c r="BN299" s="1400" t="s">
        <v>244</v>
      </c>
      <c r="BO299" s="1400" t="s">
        <v>244</v>
      </c>
      <c r="BP299" s="1400" t="s">
        <v>244</v>
      </c>
      <c r="BQ299" s="1400" t="s">
        <v>244</v>
      </c>
      <c r="BR299" s="1400" t="s">
        <v>244</v>
      </c>
      <c r="BS299" s="1400" t="s">
        <v>244</v>
      </c>
      <c r="BT299" s="1400" t="s">
        <v>244</v>
      </c>
      <c r="BU299" s="1400" t="s">
        <v>244</v>
      </c>
      <c r="BV299" s="1400" t="s">
        <v>244</v>
      </c>
      <c r="BW299" s="1400" t="s">
        <v>244</v>
      </c>
      <c r="BX299" s="1400" t="s">
        <v>244</v>
      </c>
      <c r="BY299" s="1400" t="s">
        <v>244</v>
      </c>
      <c r="BZ299" s="1400" t="s">
        <v>244</v>
      </c>
      <c r="CA299" s="1400" t="s">
        <v>244</v>
      </c>
      <c r="CB299" s="1400" t="s">
        <v>244</v>
      </c>
      <c r="CC299" s="1400" t="s">
        <v>244</v>
      </c>
      <c r="CD299" s="1400" t="s">
        <v>244</v>
      </c>
      <c r="CE299" s="1400" t="s">
        <v>244</v>
      </c>
      <c r="CF299" s="1400" t="s">
        <v>244</v>
      </c>
      <c r="CG299" s="1400" t="s">
        <v>244</v>
      </c>
      <c r="CH299" s="1400" t="s">
        <v>244</v>
      </c>
      <c r="CI299" s="1400" t="s">
        <v>244</v>
      </c>
      <c r="CJ299" s="1400" t="s">
        <v>244</v>
      </c>
      <c r="CK299" s="1400" t="s">
        <v>244</v>
      </c>
    </row>
    <row r="401" spans="1:89">
      <c r="A401" s="1399" t="s">
        <v>244</v>
      </c>
      <c r="B401" s="1399" t="s">
        <v>244</v>
      </c>
      <c r="C401" s="1399" t="s">
        <v>244</v>
      </c>
      <c r="D401" s="1399" t="s">
        <v>244</v>
      </c>
      <c r="E401" s="1399" t="s">
        <v>244</v>
      </c>
      <c r="F401" s="1399" t="s">
        <v>244</v>
      </c>
      <c r="G401" s="1399" t="s">
        <v>244</v>
      </c>
      <c r="H401" s="1399" t="s">
        <v>244</v>
      </c>
      <c r="I401" s="1399" t="s">
        <v>244</v>
      </c>
      <c r="J401" s="1399" t="s">
        <v>244</v>
      </c>
      <c r="K401" s="1399" t="s">
        <v>244</v>
      </c>
      <c r="L401" s="1399" t="s">
        <v>244</v>
      </c>
      <c r="M401" s="1399" t="s">
        <v>244</v>
      </c>
      <c r="N401" s="1399" t="s">
        <v>244</v>
      </c>
      <c r="O401" s="1399" t="s">
        <v>244</v>
      </c>
      <c r="P401" s="1399" t="s">
        <v>244</v>
      </c>
      <c r="Q401" s="1399" t="s">
        <v>244</v>
      </c>
      <c r="R401" s="1399" t="s">
        <v>244</v>
      </c>
      <c r="S401" s="1399" t="s">
        <v>244</v>
      </c>
      <c r="T401" s="1399" t="s">
        <v>244</v>
      </c>
      <c r="U401" s="1399" t="s">
        <v>244</v>
      </c>
      <c r="V401" s="1399" t="s">
        <v>244</v>
      </c>
      <c r="W401" s="1399" t="s">
        <v>244</v>
      </c>
      <c r="X401" s="1399" t="s">
        <v>244</v>
      </c>
      <c r="Y401" s="1399" t="s">
        <v>244</v>
      </c>
      <c r="Z401" s="1399" t="s">
        <v>244</v>
      </c>
      <c r="AA401" s="1399" t="s">
        <v>244</v>
      </c>
      <c r="AB401" s="1399" t="s">
        <v>244</v>
      </c>
      <c r="AC401" s="1399" t="s">
        <v>244</v>
      </c>
      <c r="AD401" s="1399" t="s">
        <v>244</v>
      </c>
      <c r="AE401" s="1399" t="s">
        <v>244</v>
      </c>
      <c r="AF401" s="1399" t="s">
        <v>244</v>
      </c>
      <c r="AG401" s="1399" t="s">
        <v>244</v>
      </c>
      <c r="AH401" s="1399" t="s">
        <v>244</v>
      </c>
      <c r="AI401" s="1399" t="s">
        <v>244</v>
      </c>
      <c r="AJ401" s="1399" t="s">
        <v>244</v>
      </c>
      <c r="AK401" s="1399" t="s">
        <v>244</v>
      </c>
      <c r="AL401" s="1399" t="s">
        <v>244</v>
      </c>
      <c r="AM401" s="1399" t="s">
        <v>244</v>
      </c>
      <c r="AN401" s="1399" t="s">
        <v>244</v>
      </c>
      <c r="AO401" s="1399" t="s">
        <v>244</v>
      </c>
      <c r="AP401" s="1399" t="s">
        <v>244</v>
      </c>
      <c r="AQ401" s="1399" t="s">
        <v>244</v>
      </c>
      <c r="AR401" s="1399" t="s">
        <v>244</v>
      </c>
      <c r="AS401" s="1399" t="s">
        <v>244</v>
      </c>
      <c r="AT401" s="1399" t="s">
        <v>244</v>
      </c>
      <c r="AU401" s="1399" t="s">
        <v>244</v>
      </c>
      <c r="AV401" s="1399" t="s">
        <v>244</v>
      </c>
      <c r="AW401" s="1399" t="s">
        <v>244</v>
      </c>
      <c r="AX401" s="1399" t="s">
        <v>244</v>
      </c>
      <c r="AY401" s="1399" t="s">
        <v>244</v>
      </c>
      <c r="AZ401" s="1400" t="s">
        <v>244</v>
      </c>
      <c r="BA401" s="1400" t="s">
        <v>244</v>
      </c>
      <c r="BB401" s="1400" t="s">
        <v>244</v>
      </c>
      <c r="BC401" s="1400" t="s">
        <v>244</v>
      </c>
      <c r="BD401" s="1400" t="s">
        <v>244</v>
      </c>
      <c r="BE401" s="1400" t="s">
        <v>244</v>
      </c>
      <c r="BF401" s="1400" t="s">
        <v>244</v>
      </c>
      <c r="BG401" s="1400" t="s">
        <v>244</v>
      </c>
      <c r="BH401" s="1400" t="s">
        <v>244</v>
      </c>
      <c r="BI401" s="1400" t="s">
        <v>244</v>
      </c>
      <c r="BJ401" s="1400" t="s">
        <v>244</v>
      </c>
      <c r="BK401" s="1400" t="s">
        <v>244</v>
      </c>
      <c r="BL401" s="1400" t="s">
        <v>244</v>
      </c>
      <c r="BM401" s="1400" t="s">
        <v>244</v>
      </c>
      <c r="BN401" s="1400" t="s">
        <v>244</v>
      </c>
      <c r="BO401" s="1400" t="s">
        <v>244</v>
      </c>
      <c r="BP401" s="1400" t="s">
        <v>244</v>
      </c>
      <c r="BQ401" s="1400" t="s">
        <v>244</v>
      </c>
      <c r="BR401" s="1400" t="s">
        <v>244</v>
      </c>
      <c r="BS401" s="1400" t="s">
        <v>244</v>
      </c>
      <c r="BT401" s="1400" t="s">
        <v>244</v>
      </c>
      <c r="BU401" s="1400" t="s">
        <v>244</v>
      </c>
      <c r="BV401" s="1400" t="s">
        <v>244</v>
      </c>
      <c r="BW401" s="1400" t="s">
        <v>244</v>
      </c>
      <c r="BX401" s="1400" t="s">
        <v>244</v>
      </c>
      <c r="BY401" s="1400" t="s">
        <v>244</v>
      </c>
      <c r="BZ401" s="1400" t="s">
        <v>244</v>
      </c>
      <c r="CA401" s="1400" t="s">
        <v>244</v>
      </c>
      <c r="CB401" s="1400" t="s">
        <v>244</v>
      </c>
      <c r="CC401" s="1400" t="s">
        <v>244</v>
      </c>
      <c r="CD401" s="1400" t="s">
        <v>244</v>
      </c>
      <c r="CE401" s="1400" t="s">
        <v>244</v>
      </c>
      <c r="CF401" s="1400" t="s">
        <v>244</v>
      </c>
      <c r="CG401" s="1400" t="s">
        <v>244</v>
      </c>
      <c r="CH401" s="1400" t="s">
        <v>244</v>
      </c>
      <c r="CI401" s="1400" t="s">
        <v>244</v>
      </c>
      <c r="CJ401" s="1400" t="s">
        <v>244</v>
      </c>
      <c r="CK401" s="1400" t="s">
        <v>244</v>
      </c>
    </row>
    <row r="532" spans="1:89">
      <c r="A532" s="1399" t="s">
        <v>244</v>
      </c>
      <c r="B532" s="1399" t="s">
        <v>244</v>
      </c>
      <c r="C532" s="1399" t="s">
        <v>244</v>
      </c>
      <c r="D532" s="1399" t="s">
        <v>244</v>
      </c>
      <c r="E532" s="1399" t="s">
        <v>244</v>
      </c>
      <c r="F532" s="1399" t="s">
        <v>244</v>
      </c>
      <c r="G532" s="1399" t="s">
        <v>244</v>
      </c>
      <c r="H532" s="1399" t="s">
        <v>244</v>
      </c>
      <c r="I532" s="1399" t="s">
        <v>244</v>
      </c>
      <c r="J532" s="1399" t="s">
        <v>244</v>
      </c>
      <c r="K532" s="1399" t="s">
        <v>244</v>
      </c>
      <c r="L532" s="1399" t="s">
        <v>244</v>
      </c>
      <c r="M532" s="1399" t="s">
        <v>244</v>
      </c>
      <c r="N532" s="1399" t="s">
        <v>244</v>
      </c>
      <c r="O532" s="1399" t="s">
        <v>244</v>
      </c>
      <c r="P532" s="1399" t="s">
        <v>244</v>
      </c>
      <c r="Q532" s="1399" t="s">
        <v>244</v>
      </c>
      <c r="R532" s="1399" t="s">
        <v>244</v>
      </c>
      <c r="S532" s="1399" t="s">
        <v>244</v>
      </c>
      <c r="T532" s="1399" t="s">
        <v>244</v>
      </c>
      <c r="U532" s="1399" t="s">
        <v>244</v>
      </c>
      <c r="V532" s="1399" t="s">
        <v>244</v>
      </c>
      <c r="W532" s="1399" t="s">
        <v>244</v>
      </c>
      <c r="X532" s="1399" t="s">
        <v>244</v>
      </c>
      <c r="Y532" s="1399" t="s">
        <v>244</v>
      </c>
      <c r="Z532" s="1399" t="s">
        <v>244</v>
      </c>
      <c r="AA532" s="1399" t="s">
        <v>244</v>
      </c>
      <c r="AB532" s="1399" t="s">
        <v>244</v>
      </c>
      <c r="AC532" s="1399" t="s">
        <v>244</v>
      </c>
      <c r="AD532" s="1399" t="s">
        <v>244</v>
      </c>
      <c r="AE532" s="1399" t="s">
        <v>244</v>
      </c>
      <c r="AF532" s="1399" t="s">
        <v>244</v>
      </c>
      <c r="AG532" s="1399" t="s">
        <v>244</v>
      </c>
      <c r="AH532" s="1399" t="s">
        <v>244</v>
      </c>
      <c r="AI532" s="1399" t="s">
        <v>244</v>
      </c>
      <c r="AJ532" s="1399" t="s">
        <v>244</v>
      </c>
      <c r="AK532" s="1399" t="s">
        <v>244</v>
      </c>
      <c r="AL532" s="1399" t="s">
        <v>244</v>
      </c>
      <c r="AM532" s="1399" t="s">
        <v>244</v>
      </c>
      <c r="AN532" s="1399" t="s">
        <v>244</v>
      </c>
      <c r="AO532" s="1399" t="s">
        <v>244</v>
      </c>
      <c r="AP532" s="1399" t="s">
        <v>244</v>
      </c>
      <c r="AQ532" s="1399" t="s">
        <v>244</v>
      </c>
      <c r="AR532" s="1399" t="s">
        <v>244</v>
      </c>
      <c r="AS532" s="1399" t="s">
        <v>244</v>
      </c>
      <c r="AT532" s="1399" t="s">
        <v>244</v>
      </c>
      <c r="AU532" s="1399" t="s">
        <v>244</v>
      </c>
      <c r="AV532" s="1399" t="s">
        <v>244</v>
      </c>
      <c r="AW532" s="1399" t="s">
        <v>244</v>
      </c>
      <c r="AX532" s="1399" t="s">
        <v>244</v>
      </c>
      <c r="AY532" s="1399" t="s">
        <v>244</v>
      </c>
      <c r="AZ532" s="1400" t="s">
        <v>244</v>
      </c>
      <c r="BA532" s="1400" t="s">
        <v>244</v>
      </c>
      <c r="BB532" s="1400" t="s">
        <v>244</v>
      </c>
      <c r="BC532" s="1400" t="s">
        <v>244</v>
      </c>
      <c r="BD532" s="1400" t="s">
        <v>244</v>
      </c>
      <c r="BE532" s="1400" t="s">
        <v>244</v>
      </c>
      <c r="BF532" s="1400" t="s">
        <v>244</v>
      </c>
      <c r="BG532" s="1400" t="s">
        <v>244</v>
      </c>
      <c r="BH532" s="1400" t="s">
        <v>244</v>
      </c>
      <c r="BI532" s="1400" t="s">
        <v>244</v>
      </c>
      <c r="BJ532" s="1400" t="s">
        <v>244</v>
      </c>
      <c r="BK532" s="1400" t="s">
        <v>244</v>
      </c>
      <c r="BL532" s="1400" t="s">
        <v>244</v>
      </c>
      <c r="BM532" s="1400" t="s">
        <v>244</v>
      </c>
      <c r="BN532" s="1400" t="s">
        <v>244</v>
      </c>
      <c r="BO532" s="1400" t="s">
        <v>244</v>
      </c>
      <c r="BP532" s="1400" t="s">
        <v>244</v>
      </c>
      <c r="BQ532" s="1400" t="s">
        <v>244</v>
      </c>
      <c r="BR532" s="1400" t="s">
        <v>244</v>
      </c>
      <c r="BS532" s="1400" t="s">
        <v>244</v>
      </c>
      <c r="BT532" s="1400" t="s">
        <v>244</v>
      </c>
      <c r="BU532" s="1400" t="s">
        <v>244</v>
      </c>
      <c r="BV532" s="1400" t="s">
        <v>244</v>
      </c>
      <c r="BW532" s="1400" t="s">
        <v>244</v>
      </c>
      <c r="BX532" s="1400" t="s">
        <v>244</v>
      </c>
      <c r="BY532" s="1400" t="s">
        <v>244</v>
      </c>
      <c r="BZ532" s="1400" t="s">
        <v>244</v>
      </c>
      <c r="CA532" s="1400" t="s">
        <v>244</v>
      </c>
      <c r="CB532" s="1400" t="s">
        <v>244</v>
      </c>
      <c r="CC532" s="1400" t="s">
        <v>244</v>
      </c>
      <c r="CD532" s="1400" t="s">
        <v>244</v>
      </c>
      <c r="CE532" s="1400" t="s">
        <v>244</v>
      </c>
      <c r="CF532" s="1400" t="s">
        <v>244</v>
      </c>
      <c r="CG532" s="1400" t="s">
        <v>244</v>
      </c>
      <c r="CH532" s="1400" t="s">
        <v>244</v>
      </c>
      <c r="CI532" s="1400" t="s">
        <v>244</v>
      </c>
      <c r="CJ532" s="1400" t="s">
        <v>244</v>
      </c>
      <c r="CK532" s="1400" t="s">
        <v>244</v>
      </c>
    </row>
    <row r="997" spans="1:89">
      <c r="A997" s="1399" t="s">
        <v>244</v>
      </c>
      <c r="B997" s="1399" t="s">
        <v>244</v>
      </c>
      <c r="C997" s="1399" t="s">
        <v>244</v>
      </c>
      <c r="D997" s="1399" t="s">
        <v>244</v>
      </c>
      <c r="E997" s="1399" t="s">
        <v>244</v>
      </c>
      <c r="F997" s="1399" t="s">
        <v>244</v>
      </c>
      <c r="G997" s="1399" t="s">
        <v>244</v>
      </c>
      <c r="H997" s="1399" t="s">
        <v>244</v>
      </c>
      <c r="I997" s="1399" t="s">
        <v>244</v>
      </c>
      <c r="J997" s="1399" t="s">
        <v>244</v>
      </c>
      <c r="K997" s="1399" t="s">
        <v>244</v>
      </c>
      <c r="L997" s="1399" t="s">
        <v>244</v>
      </c>
      <c r="M997" s="1399" t="s">
        <v>244</v>
      </c>
      <c r="N997" s="1399" t="s">
        <v>244</v>
      </c>
      <c r="O997" s="1399" t="s">
        <v>244</v>
      </c>
      <c r="P997" s="1399" t="s">
        <v>244</v>
      </c>
      <c r="Q997" s="1399" t="s">
        <v>244</v>
      </c>
      <c r="R997" s="1399" t="s">
        <v>244</v>
      </c>
      <c r="S997" s="1399" t="s">
        <v>244</v>
      </c>
      <c r="T997" s="1399" t="s">
        <v>244</v>
      </c>
      <c r="U997" s="1399" t="s">
        <v>244</v>
      </c>
      <c r="V997" s="1399" t="s">
        <v>244</v>
      </c>
      <c r="W997" s="1399" t="s">
        <v>244</v>
      </c>
      <c r="X997" s="1399" t="s">
        <v>244</v>
      </c>
      <c r="Y997" s="1399" t="s">
        <v>244</v>
      </c>
      <c r="Z997" s="1399" t="s">
        <v>244</v>
      </c>
      <c r="AA997" s="1399" t="s">
        <v>244</v>
      </c>
      <c r="AB997" s="1399" t="s">
        <v>244</v>
      </c>
      <c r="AC997" s="1399" t="s">
        <v>244</v>
      </c>
      <c r="AD997" s="1399" t="s">
        <v>244</v>
      </c>
      <c r="AE997" s="1399" t="s">
        <v>244</v>
      </c>
      <c r="AF997" s="1399" t="s">
        <v>244</v>
      </c>
      <c r="AG997" s="1399" t="s">
        <v>244</v>
      </c>
      <c r="AH997" s="1399" t="s">
        <v>244</v>
      </c>
      <c r="AI997" s="1399" t="s">
        <v>244</v>
      </c>
      <c r="AJ997" s="1399" t="s">
        <v>244</v>
      </c>
      <c r="AK997" s="1399" t="s">
        <v>244</v>
      </c>
      <c r="AL997" s="1399" t="s">
        <v>244</v>
      </c>
      <c r="AM997" s="1399" t="s">
        <v>244</v>
      </c>
      <c r="AN997" s="1399" t="s">
        <v>244</v>
      </c>
      <c r="AO997" s="1399" t="s">
        <v>244</v>
      </c>
      <c r="AP997" s="1399" t="s">
        <v>244</v>
      </c>
      <c r="AQ997" s="1399" t="s">
        <v>244</v>
      </c>
      <c r="AR997" s="1399" t="s">
        <v>244</v>
      </c>
      <c r="AS997" s="1399" t="s">
        <v>244</v>
      </c>
      <c r="AT997" s="1399" t="s">
        <v>244</v>
      </c>
      <c r="AU997" s="1399" t="s">
        <v>244</v>
      </c>
      <c r="AV997" s="1399" t="s">
        <v>244</v>
      </c>
      <c r="AW997" s="1399" t="s">
        <v>244</v>
      </c>
      <c r="AX997" s="1399" t="s">
        <v>244</v>
      </c>
      <c r="AY997" s="1399" t="s">
        <v>244</v>
      </c>
      <c r="AZ997" s="1400" t="s">
        <v>244</v>
      </c>
      <c r="BA997" s="1400" t="s">
        <v>244</v>
      </c>
      <c r="BB997" s="1400" t="s">
        <v>244</v>
      </c>
      <c r="BC997" s="1400" t="s">
        <v>244</v>
      </c>
      <c r="BD997" s="1400" t="s">
        <v>244</v>
      </c>
      <c r="BE997" s="1400" t="s">
        <v>244</v>
      </c>
      <c r="BF997" s="1400" t="s">
        <v>244</v>
      </c>
      <c r="BG997" s="1400" t="s">
        <v>244</v>
      </c>
      <c r="BH997" s="1400" t="s">
        <v>244</v>
      </c>
      <c r="BI997" s="1400" t="s">
        <v>244</v>
      </c>
      <c r="BJ997" s="1400" t="s">
        <v>244</v>
      </c>
      <c r="BK997" s="1400" t="s">
        <v>244</v>
      </c>
      <c r="BL997" s="1400" t="s">
        <v>244</v>
      </c>
      <c r="BM997" s="1400" t="s">
        <v>244</v>
      </c>
      <c r="BN997" s="1400" t="s">
        <v>244</v>
      </c>
      <c r="BO997" s="1400" t="s">
        <v>244</v>
      </c>
      <c r="BP997" s="1400" t="s">
        <v>244</v>
      </c>
      <c r="BQ997" s="1400" t="s">
        <v>244</v>
      </c>
      <c r="BR997" s="1400" t="s">
        <v>244</v>
      </c>
      <c r="BS997" s="1400" t="s">
        <v>244</v>
      </c>
      <c r="BT997" s="1400" t="s">
        <v>244</v>
      </c>
      <c r="BU997" s="1400" t="s">
        <v>244</v>
      </c>
      <c r="BV997" s="1400" t="s">
        <v>244</v>
      </c>
      <c r="BW997" s="1400" t="s">
        <v>244</v>
      </c>
      <c r="BX997" s="1400" t="s">
        <v>244</v>
      </c>
      <c r="BY997" s="1400" t="s">
        <v>244</v>
      </c>
      <c r="BZ997" s="1400" t="s">
        <v>244</v>
      </c>
      <c r="CA997" s="1400" t="s">
        <v>244</v>
      </c>
      <c r="CB997" s="1400" t="s">
        <v>244</v>
      </c>
      <c r="CC997" s="1400" t="s">
        <v>244</v>
      </c>
      <c r="CD997" s="1400" t="s">
        <v>244</v>
      </c>
      <c r="CE997" s="1400" t="s">
        <v>244</v>
      </c>
      <c r="CF997" s="1400" t="s">
        <v>244</v>
      </c>
      <c r="CG997" s="1400" t="s">
        <v>244</v>
      </c>
      <c r="CH997" s="1400" t="s">
        <v>244</v>
      </c>
      <c r="CI997" s="1400" t="s">
        <v>244</v>
      </c>
      <c r="CJ997" s="1400" t="s">
        <v>244</v>
      </c>
      <c r="CK997" s="1400" t="s">
        <v>244</v>
      </c>
    </row>
    <row r="1983" spans="1:89">
      <c r="A1983" s="1399" t="s">
        <v>244</v>
      </c>
      <c r="B1983" s="1399" t="s">
        <v>244</v>
      </c>
      <c r="C1983" s="1399" t="s">
        <v>244</v>
      </c>
      <c r="D1983" s="1399" t="s">
        <v>244</v>
      </c>
      <c r="E1983" s="1399" t="s">
        <v>244</v>
      </c>
      <c r="F1983" s="1399" t="s">
        <v>244</v>
      </c>
      <c r="G1983" s="1399" t="s">
        <v>244</v>
      </c>
      <c r="H1983" s="1399" t="s">
        <v>244</v>
      </c>
      <c r="I1983" s="1399" t="s">
        <v>244</v>
      </c>
      <c r="J1983" s="1399" t="s">
        <v>244</v>
      </c>
      <c r="K1983" s="1399" t="s">
        <v>244</v>
      </c>
      <c r="L1983" s="1399" t="s">
        <v>244</v>
      </c>
      <c r="M1983" s="1399" t="s">
        <v>244</v>
      </c>
      <c r="N1983" s="1399" t="s">
        <v>244</v>
      </c>
      <c r="O1983" s="1399" t="s">
        <v>244</v>
      </c>
      <c r="P1983" s="1399" t="s">
        <v>244</v>
      </c>
      <c r="Q1983" s="1399" t="s">
        <v>244</v>
      </c>
      <c r="R1983" s="1399" t="s">
        <v>244</v>
      </c>
      <c r="S1983" s="1399" t="s">
        <v>244</v>
      </c>
      <c r="T1983" s="1399" t="s">
        <v>244</v>
      </c>
      <c r="U1983" s="1399" t="s">
        <v>244</v>
      </c>
      <c r="V1983" s="1399" t="s">
        <v>244</v>
      </c>
      <c r="W1983" s="1399" t="s">
        <v>244</v>
      </c>
      <c r="X1983" s="1399" t="s">
        <v>244</v>
      </c>
      <c r="Y1983" s="1399" t="s">
        <v>244</v>
      </c>
      <c r="Z1983" s="1399" t="s">
        <v>244</v>
      </c>
      <c r="AA1983" s="1399" t="s">
        <v>244</v>
      </c>
      <c r="AB1983" s="1399" t="s">
        <v>244</v>
      </c>
      <c r="AC1983" s="1399" t="s">
        <v>244</v>
      </c>
      <c r="AD1983" s="1399" t="s">
        <v>244</v>
      </c>
      <c r="AE1983" s="1399" t="s">
        <v>244</v>
      </c>
      <c r="AF1983" s="1399" t="s">
        <v>244</v>
      </c>
      <c r="AG1983" s="1399" t="s">
        <v>244</v>
      </c>
      <c r="AH1983" s="1399" t="s">
        <v>244</v>
      </c>
      <c r="AI1983" s="1399" t="s">
        <v>244</v>
      </c>
      <c r="AJ1983" s="1399" t="s">
        <v>244</v>
      </c>
      <c r="AK1983" s="1399" t="s">
        <v>244</v>
      </c>
      <c r="AL1983" s="1399" t="s">
        <v>244</v>
      </c>
      <c r="AM1983" s="1399" t="s">
        <v>244</v>
      </c>
      <c r="AN1983" s="1399" t="s">
        <v>244</v>
      </c>
      <c r="AO1983" s="1399" t="s">
        <v>244</v>
      </c>
      <c r="AP1983" s="1399" t="s">
        <v>244</v>
      </c>
      <c r="AQ1983" s="1399" t="s">
        <v>244</v>
      </c>
      <c r="AR1983" s="1399" t="s">
        <v>244</v>
      </c>
      <c r="AS1983" s="1399" t="s">
        <v>244</v>
      </c>
      <c r="AT1983" s="1399" t="s">
        <v>244</v>
      </c>
      <c r="AU1983" s="1399" t="s">
        <v>244</v>
      </c>
      <c r="AV1983" s="1399" t="s">
        <v>244</v>
      </c>
      <c r="AW1983" s="1399" t="s">
        <v>244</v>
      </c>
      <c r="AX1983" s="1399" t="s">
        <v>244</v>
      </c>
      <c r="AY1983" s="1399" t="s">
        <v>244</v>
      </c>
      <c r="AZ1983" s="1400" t="s">
        <v>244</v>
      </c>
      <c r="BA1983" s="1400" t="s">
        <v>244</v>
      </c>
      <c r="BB1983" s="1400" t="s">
        <v>244</v>
      </c>
      <c r="BC1983" s="1400" t="s">
        <v>244</v>
      </c>
      <c r="BD1983" s="1400" t="s">
        <v>244</v>
      </c>
      <c r="BE1983" s="1400" t="s">
        <v>244</v>
      </c>
      <c r="BF1983" s="1400" t="s">
        <v>244</v>
      </c>
      <c r="BG1983" s="1400" t="s">
        <v>244</v>
      </c>
      <c r="BH1983" s="1400" t="s">
        <v>244</v>
      </c>
      <c r="BI1983" s="1400" t="s">
        <v>244</v>
      </c>
      <c r="BJ1983" s="1400" t="s">
        <v>244</v>
      </c>
      <c r="BK1983" s="1400" t="s">
        <v>244</v>
      </c>
      <c r="BL1983" s="1400" t="s">
        <v>244</v>
      </c>
      <c r="BM1983" s="1400" t="s">
        <v>244</v>
      </c>
      <c r="BN1983" s="1400" t="s">
        <v>244</v>
      </c>
      <c r="BO1983" s="1400" t="s">
        <v>244</v>
      </c>
      <c r="BP1983" s="1400" t="s">
        <v>244</v>
      </c>
      <c r="BQ1983" s="1400" t="s">
        <v>244</v>
      </c>
      <c r="BR1983" s="1400" t="s">
        <v>244</v>
      </c>
      <c r="BS1983" s="1400" t="s">
        <v>244</v>
      </c>
      <c r="BT1983" s="1400" t="s">
        <v>244</v>
      </c>
      <c r="BU1983" s="1400" t="s">
        <v>244</v>
      </c>
      <c r="BV1983" s="1400" t="s">
        <v>244</v>
      </c>
      <c r="BW1983" s="1400" t="s">
        <v>244</v>
      </c>
      <c r="BX1983" s="1400" t="s">
        <v>244</v>
      </c>
      <c r="BY1983" s="1400" t="s">
        <v>244</v>
      </c>
      <c r="BZ1983" s="1400" t="s">
        <v>244</v>
      </c>
      <c r="CA1983" s="1400" t="s">
        <v>244</v>
      </c>
      <c r="CB1983" s="1400" t="s">
        <v>244</v>
      </c>
      <c r="CC1983" s="1400" t="s">
        <v>244</v>
      </c>
      <c r="CD1983" s="1400" t="s">
        <v>244</v>
      </c>
      <c r="CE1983" s="1400" t="s">
        <v>244</v>
      </c>
      <c r="CF1983" s="1400" t="s">
        <v>244</v>
      </c>
      <c r="CG1983" s="1400" t="s">
        <v>244</v>
      </c>
      <c r="CH1983" s="1400" t="s">
        <v>244</v>
      </c>
      <c r="CI1983" s="1400" t="s">
        <v>244</v>
      </c>
      <c r="CJ1983" s="1400" t="s">
        <v>244</v>
      </c>
      <c r="CK1983" s="1400" t="s">
        <v>244</v>
      </c>
    </row>
    <row r="2052" spans="1:89">
      <c r="A2052" s="1399" t="s">
        <v>244</v>
      </c>
      <c r="B2052" s="1399" t="s">
        <v>244</v>
      </c>
      <c r="C2052" s="1399" t="s">
        <v>244</v>
      </c>
      <c r="D2052" s="1399" t="s">
        <v>244</v>
      </c>
      <c r="E2052" s="1399" t="s">
        <v>244</v>
      </c>
      <c r="F2052" s="1399" t="s">
        <v>244</v>
      </c>
      <c r="G2052" s="1399" t="s">
        <v>244</v>
      </c>
      <c r="H2052" s="1399" t="s">
        <v>244</v>
      </c>
      <c r="I2052" s="1399" t="s">
        <v>244</v>
      </c>
      <c r="J2052" s="1399" t="s">
        <v>244</v>
      </c>
      <c r="K2052" s="1399" t="s">
        <v>244</v>
      </c>
      <c r="L2052" s="1399" t="s">
        <v>244</v>
      </c>
      <c r="M2052" s="1399" t="s">
        <v>244</v>
      </c>
      <c r="N2052" s="1399" t="s">
        <v>244</v>
      </c>
      <c r="O2052" s="1399" t="s">
        <v>244</v>
      </c>
      <c r="P2052" s="1399" t="s">
        <v>244</v>
      </c>
      <c r="Q2052" s="1399" t="s">
        <v>244</v>
      </c>
      <c r="R2052" s="1399" t="s">
        <v>244</v>
      </c>
      <c r="S2052" s="1399" t="s">
        <v>244</v>
      </c>
      <c r="T2052" s="1399" t="s">
        <v>244</v>
      </c>
      <c r="U2052" s="1399" t="s">
        <v>244</v>
      </c>
      <c r="V2052" s="1399" t="s">
        <v>244</v>
      </c>
      <c r="W2052" s="1399" t="s">
        <v>244</v>
      </c>
      <c r="X2052" s="1399" t="s">
        <v>244</v>
      </c>
      <c r="Y2052" s="1399" t="s">
        <v>244</v>
      </c>
      <c r="Z2052" s="1399" t="s">
        <v>244</v>
      </c>
      <c r="AA2052" s="1399" t="s">
        <v>244</v>
      </c>
      <c r="AB2052" s="1399" t="s">
        <v>244</v>
      </c>
      <c r="AC2052" s="1399" t="s">
        <v>244</v>
      </c>
      <c r="AD2052" s="1399" t="s">
        <v>244</v>
      </c>
      <c r="AE2052" s="1399" t="s">
        <v>244</v>
      </c>
      <c r="AF2052" s="1399" t="s">
        <v>244</v>
      </c>
      <c r="AG2052" s="1399" t="s">
        <v>244</v>
      </c>
      <c r="AH2052" s="1399" t="s">
        <v>244</v>
      </c>
      <c r="AI2052" s="1399" t="s">
        <v>244</v>
      </c>
      <c r="AJ2052" s="1399" t="s">
        <v>244</v>
      </c>
      <c r="AK2052" s="1399" t="s">
        <v>244</v>
      </c>
      <c r="AL2052" s="1399" t="s">
        <v>244</v>
      </c>
      <c r="AM2052" s="1399" t="s">
        <v>244</v>
      </c>
      <c r="AN2052" s="1399" t="s">
        <v>244</v>
      </c>
      <c r="AO2052" s="1399" t="s">
        <v>244</v>
      </c>
      <c r="AP2052" s="1399" t="s">
        <v>244</v>
      </c>
      <c r="AQ2052" s="1399" t="s">
        <v>244</v>
      </c>
      <c r="AR2052" s="1399" t="s">
        <v>244</v>
      </c>
      <c r="AS2052" s="1399" t="s">
        <v>244</v>
      </c>
      <c r="AT2052" s="1399" t="s">
        <v>244</v>
      </c>
      <c r="AU2052" s="1399" t="s">
        <v>244</v>
      </c>
      <c r="AV2052" s="1399" t="s">
        <v>244</v>
      </c>
      <c r="AW2052" s="1399" t="s">
        <v>244</v>
      </c>
      <c r="AX2052" s="1399" t="s">
        <v>244</v>
      </c>
      <c r="AY2052" s="1399" t="s">
        <v>244</v>
      </c>
      <c r="AZ2052" s="1400" t="s">
        <v>244</v>
      </c>
      <c r="BA2052" s="1400" t="s">
        <v>244</v>
      </c>
      <c r="BB2052" s="1400" t="s">
        <v>244</v>
      </c>
      <c r="BC2052" s="1400" t="s">
        <v>244</v>
      </c>
      <c r="BD2052" s="1400" t="s">
        <v>244</v>
      </c>
      <c r="BE2052" s="1400" t="s">
        <v>244</v>
      </c>
      <c r="BF2052" s="1400" t="s">
        <v>244</v>
      </c>
      <c r="BG2052" s="1400" t="s">
        <v>244</v>
      </c>
      <c r="BH2052" s="1400" t="s">
        <v>244</v>
      </c>
      <c r="BI2052" s="1400" t="s">
        <v>244</v>
      </c>
      <c r="BJ2052" s="1400" t="s">
        <v>244</v>
      </c>
      <c r="BK2052" s="1400" t="s">
        <v>244</v>
      </c>
      <c r="BL2052" s="1400" t="s">
        <v>244</v>
      </c>
      <c r="BM2052" s="1400" t="s">
        <v>244</v>
      </c>
      <c r="BN2052" s="1400" t="s">
        <v>244</v>
      </c>
      <c r="BO2052" s="1400" t="s">
        <v>244</v>
      </c>
      <c r="BP2052" s="1400" t="s">
        <v>244</v>
      </c>
      <c r="BQ2052" s="1400" t="s">
        <v>244</v>
      </c>
      <c r="BR2052" s="1400" t="s">
        <v>244</v>
      </c>
      <c r="BS2052" s="1400" t="s">
        <v>244</v>
      </c>
      <c r="BT2052" s="1400" t="s">
        <v>244</v>
      </c>
      <c r="BU2052" s="1400" t="s">
        <v>244</v>
      </c>
      <c r="BV2052" s="1400" t="s">
        <v>244</v>
      </c>
      <c r="BW2052" s="1400" t="s">
        <v>244</v>
      </c>
      <c r="BX2052" s="1400" t="s">
        <v>244</v>
      </c>
      <c r="BY2052" s="1400" t="s">
        <v>244</v>
      </c>
      <c r="BZ2052" s="1400" t="s">
        <v>244</v>
      </c>
      <c r="CA2052" s="1400" t="s">
        <v>244</v>
      </c>
      <c r="CB2052" s="1400" t="s">
        <v>244</v>
      </c>
      <c r="CC2052" s="1400" t="s">
        <v>244</v>
      </c>
      <c r="CD2052" s="1400" t="s">
        <v>244</v>
      </c>
      <c r="CE2052" s="1400" t="s">
        <v>244</v>
      </c>
      <c r="CF2052" s="1400" t="s">
        <v>244</v>
      </c>
      <c r="CG2052" s="1400" t="s">
        <v>244</v>
      </c>
      <c r="CH2052" s="1400" t="s">
        <v>244</v>
      </c>
      <c r="CI2052" s="1400" t="s">
        <v>244</v>
      </c>
      <c r="CJ2052" s="1400" t="s">
        <v>244</v>
      </c>
      <c r="CK2052" s="1400" t="s">
        <v>244</v>
      </c>
    </row>
    <row r="2081" spans="1:89">
      <c r="A2081" s="1399" t="s">
        <v>244</v>
      </c>
      <c r="B2081" s="1399" t="s">
        <v>244</v>
      </c>
      <c r="C2081" s="1399" t="s">
        <v>244</v>
      </c>
      <c r="D2081" s="1399" t="s">
        <v>244</v>
      </c>
      <c r="E2081" s="1399" t="s">
        <v>244</v>
      </c>
      <c r="F2081" s="1399" t="s">
        <v>244</v>
      </c>
      <c r="G2081" s="1399" t="s">
        <v>244</v>
      </c>
      <c r="H2081" s="1399" t="s">
        <v>244</v>
      </c>
      <c r="I2081" s="1399" t="s">
        <v>244</v>
      </c>
      <c r="J2081" s="1399" t="s">
        <v>244</v>
      </c>
      <c r="K2081" s="1399" t="s">
        <v>244</v>
      </c>
      <c r="L2081" s="1399" t="s">
        <v>244</v>
      </c>
      <c r="M2081" s="1399" t="s">
        <v>244</v>
      </c>
      <c r="N2081" s="1399" t="s">
        <v>244</v>
      </c>
      <c r="O2081" s="1399" t="s">
        <v>244</v>
      </c>
      <c r="P2081" s="1399" t="s">
        <v>244</v>
      </c>
      <c r="Q2081" s="1399" t="s">
        <v>244</v>
      </c>
      <c r="R2081" s="1399" t="s">
        <v>244</v>
      </c>
      <c r="S2081" s="1399" t="s">
        <v>244</v>
      </c>
      <c r="T2081" s="1399" t="s">
        <v>244</v>
      </c>
      <c r="U2081" s="1399" t="s">
        <v>244</v>
      </c>
      <c r="V2081" s="1399" t="s">
        <v>244</v>
      </c>
      <c r="W2081" s="1399" t="s">
        <v>244</v>
      </c>
      <c r="X2081" s="1399" t="s">
        <v>244</v>
      </c>
      <c r="Y2081" s="1399" t="s">
        <v>244</v>
      </c>
      <c r="Z2081" s="1399" t="s">
        <v>244</v>
      </c>
      <c r="AA2081" s="1399" t="s">
        <v>244</v>
      </c>
      <c r="AB2081" s="1399" t="s">
        <v>244</v>
      </c>
      <c r="AC2081" s="1399" t="s">
        <v>244</v>
      </c>
      <c r="AD2081" s="1399" t="s">
        <v>244</v>
      </c>
      <c r="AE2081" s="1399" t="s">
        <v>244</v>
      </c>
      <c r="AF2081" s="1399" t="s">
        <v>244</v>
      </c>
      <c r="AG2081" s="1399" t="s">
        <v>244</v>
      </c>
      <c r="AH2081" s="1399" t="s">
        <v>244</v>
      </c>
      <c r="AI2081" s="1399" t="s">
        <v>244</v>
      </c>
      <c r="AJ2081" s="1399" t="s">
        <v>244</v>
      </c>
      <c r="AK2081" s="1399" t="s">
        <v>244</v>
      </c>
      <c r="AL2081" s="1399" t="s">
        <v>244</v>
      </c>
      <c r="AM2081" s="1399" t="s">
        <v>244</v>
      </c>
      <c r="AN2081" s="1399" t="s">
        <v>244</v>
      </c>
      <c r="AO2081" s="1399" t="s">
        <v>244</v>
      </c>
      <c r="AP2081" s="1399" t="s">
        <v>244</v>
      </c>
      <c r="AQ2081" s="1399" t="s">
        <v>244</v>
      </c>
      <c r="AR2081" s="1399" t="s">
        <v>244</v>
      </c>
      <c r="AS2081" s="1399" t="s">
        <v>244</v>
      </c>
      <c r="AT2081" s="1399" t="s">
        <v>244</v>
      </c>
      <c r="AU2081" s="1399" t="s">
        <v>244</v>
      </c>
      <c r="AV2081" s="1399" t="s">
        <v>244</v>
      </c>
      <c r="AW2081" s="1399" t="s">
        <v>244</v>
      </c>
      <c r="AX2081" s="1399" t="s">
        <v>244</v>
      </c>
      <c r="AY2081" s="1399" t="s">
        <v>244</v>
      </c>
      <c r="AZ2081" s="1400" t="s">
        <v>244</v>
      </c>
      <c r="BA2081" s="1400" t="s">
        <v>244</v>
      </c>
      <c r="BB2081" s="1400" t="s">
        <v>244</v>
      </c>
      <c r="BC2081" s="1400" t="s">
        <v>244</v>
      </c>
      <c r="BD2081" s="1400" t="s">
        <v>244</v>
      </c>
      <c r="BE2081" s="1400" t="s">
        <v>244</v>
      </c>
      <c r="BF2081" s="1400" t="s">
        <v>244</v>
      </c>
      <c r="BG2081" s="1400" t="s">
        <v>244</v>
      </c>
      <c r="BH2081" s="1400" t="s">
        <v>244</v>
      </c>
      <c r="BI2081" s="1400" t="s">
        <v>244</v>
      </c>
      <c r="BJ2081" s="1400" t="s">
        <v>244</v>
      </c>
      <c r="BK2081" s="1400" t="s">
        <v>244</v>
      </c>
      <c r="BL2081" s="1400" t="s">
        <v>244</v>
      </c>
      <c r="BM2081" s="1400" t="s">
        <v>244</v>
      </c>
      <c r="BN2081" s="1400" t="s">
        <v>244</v>
      </c>
      <c r="BO2081" s="1400" t="s">
        <v>244</v>
      </c>
      <c r="BP2081" s="1400" t="s">
        <v>244</v>
      </c>
      <c r="BQ2081" s="1400" t="s">
        <v>244</v>
      </c>
      <c r="BR2081" s="1400" t="s">
        <v>244</v>
      </c>
      <c r="BS2081" s="1400" t="s">
        <v>244</v>
      </c>
      <c r="BT2081" s="1400" t="s">
        <v>244</v>
      </c>
      <c r="BU2081" s="1400" t="s">
        <v>244</v>
      </c>
      <c r="BV2081" s="1400" t="s">
        <v>244</v>
      </c>
      <c r="BW2081" s="1400" t="s">
        <v>244</v>
      </c>
      <c r="BX2081" s="1400" t="s">
        <v>244</v>
      </c>
      <c r="BY2081" s="1400" t="s">
        <v>244</v>
      </c>
      <c r="BZ2081" s="1400" t="s">
        <v>244</v>
      </c>
      <c r="CA2081" s="1400" t="s">
        <v>244</v>
      </c>
      <c r="CB2081" s="1400" t="s">
        <v>244</v>
      </c>
      <c r="CC2081" s="1400" t="s">
        <v>244</v>
      </c>
      <c r="CD2081" s="1400" t="s">
        <v>244</v>
      </c>
      <c r="CE2081" s="1400" t="s">
        <v>244</v>
      </c>
      <c r="CF2081" s="1400" t="s">
        <v>244</v>
      </c>
      <c r="CG2081" s="1400" t="s">
        <v>244</v>
      </c>
      <c r="CH2081" s="1400" t="s">
        <v>244</v>
      </c>
      <c r="CI2081" s="1400" t="s">
        <v>244</v>
      </c>
      <c r="CJ2081" s="1400" t="s">
        <v>244</v>
      </c>
      <c r="CK2081" s="1400" t="s">
        <v>244</v>
      </c>
    </row>
    <row r="2101" spans="1:89">
      <c r="A2101" s="1399" t="s">
        <v>244</v>
      </c>
      <c r="B2101" s="1399" t="s">
        <v>244</v>
      </c>
      <c r="C2101" s="1399" t="s">
        <v>244</v>
      </c>
      <c r="D2101" s="1399" t="s">
        <v>244</v>
      </c>
      <c r="E2101" s="1399" t="s">
        <v>244</v>
      </c>
      <c r="F2101" s="1399" t="s">
        <v>244</v>
      </c>
      <c r="G2101" s="1399" t="s">
        <v>244</v>
      </c>
      <c r="H2101" s="1399" t="s">
        <v>244</v>
      </c>
      <c r="I2101" s="1399" t="s">
        <v>244</v>
      </c>
      <c r="J2101" s="1399" t="s">
        <v>244</v>
      </c>
      <c r="K2101" s="1399" t="s">
        <v>244</v>
      </c>
      <c r="L2101" s="1399" t="s">
        <v>244</v>
      </c>
      <c r="M2101" s="1399" t="s">
        <v>244</v>
      </c>
      <c r="N2101" s="1399" t="s">
        <v>244</v>
      </c>
      <c r="O2101" s="1399" t="s">
        <v>244</v>
      </c>
      <c r="P2101" s="1399" t="s">
        <v>244</v>
      </c>
      <c r="Q2101" s="1399" t="s">
        <v>244</v>
      </c>
      <c r="R2101" s="1399" t="s">
        <v>244</v>
      </c>
      <c r="S2101" s="1399" t="s">
        <v>244</v>
      </c>
      <c r="T2101" s="1399" t="s">
        <v>244</v>
      </c>
      <c r="U2101" s="1399" t="s">
        <v>244</v>
      </c>
      <c r="V2101" s="1399" t="s">
        <v>244</v>
      </c>
      <c r="W2101" s="1399" t="s">
        <v>244</v>
      </c>
      <c r="X2101" s="1399" t="s">
        <v>244</v>
      </c>
      <c r="Y2101" s="1399" t="s">
        <v>244</v>
      </c>
      <c r="Z2101" s="1399" t="s">
        <v>244</v>
      </c>
      <c r="AA2101" s="1399" t="s">
        <v>244</v>
      </c>
      <c r="AB2101" s="1399" t="s">
        <v>244</v>
      </c>
      <c r="AC2101" s="1399" t="s">
        <v>244</v>
      </c>
      <c r="AD2101" s="1399" t="s">
        <v>244</v>
      </c>
      <c r="AE2101" s="1399" t="s">
        <v>244</v>
      </c>
      <c r="AF2101" s="1399" t="s">
        <v>244</v>
      </c>
      <c r="AG2101" s="1399" t="s">
        <v>244</v>
      </c>
      <c r="AH2101" s="1399" t="s">
        <v>244</v>
      </c>
      <c r="AI2101" s="1399" t="s">
        <v>244</v>
      </c>
      <c r="AJ2101" s="1399" t="s">
        <v>244</v>
      </c>
      <c r="AK2101" s="1399" t="s">
        <v>244</v>
      </c>
      <c r="AL2101" s="1399" t="s">
        <v>244</v>
      </c>
      <c r="AM2101" s="1399" t="s">
        <v>244</v>
      </c>
      <c r="AN2101" s="1399" t="s">
        <v>244</v>
      </c>
      <c r="AO2101" s="1399" t="s">
        <v>244</v>
      </c>
      <c r="AP2101" s="1399" t="s">
        <v>244</v>
      </c>
      <c r="AQ2101" s="1399" t="s">
        <v>244</v>
      </c>
      <c r="AR2101" s="1399" t="s">
        <v>244</v>
      </c>
      <c r="AS2101" s="1399" t="s">
        <v>244</v>
      </c>
      <c r="AT2101" s="1399" t="s">
        <v>244</v>
      </c>
      <c r="AU2101" s="1399" t="s">
        <v>244</v>
      </c>
      <c r="AV2101" s="1399" t="s">
        <v>244</v>
      </c>
      <c r="AW2101" s="1399" t="s">
        <v>244</v>
      </c>
      <c r="AX2101" s="1399" t="s">
        <v>244</v>
      </c>
      <c r="AY2101" s="1399" t="s">
        <v>244</v>
      </c>
      <c r="AZ2101" s="1400" t="s">
        <v>244</v>
      </c>
      <c r="BA2101" s="1400" t="s">
        <v>244</v>
      </c>
      <c r="BB2101" s="1400" t="s">
        <v>244</v>
      </c>
      <c r="BC2101" s="1400" t="s">
        <v>244</v>
      </c>
      <c r="BD2101" s="1400" t="s">
        <v>244</v>
      </c>
      <c r="BE2101" s="1400" t="s">
        <v>244</v>
      </c>
      <c r="BF2101" s="1400" t="s">
        <v>244</v>
      </c>
      <c r="BG2101" s="1400" t="s">
        <v>244</v>
      </c>
      <c r="BH2101" s="1400" t="s">
        <v>244</v>
      </c>
      <c r="BI2101" s="1400" t="s">
        <v>244</v>
      </c>
      <c r="BJ2101" s="1400" t="s">
        <v>244</v>
      </c>
      <c r="BK2101" s="1400" t="s">
        <v>244</v>
      </c>
      <c r="BL2101" s="1400" t="s">
        <v>244</v>
      </c>
      <c r="BM2101" s="1400" t="s">
        <v>244</v>
      </c>
      <c r="BN2101" s="1400" t="s">
        <v>244</v>
      </c>
      <c r="BO2101" s="1400" t="s">
        <v>244</v>
      </c>
      <c r="BP2101" s="1400" t="s">
        <v>244</v>
      </c>
      <c r="BQ2101" s="1400" t="s">
        <v>244</v>
      </c>
      <c r="BR2101" s="1400" t="s">
        <v>244</v>
      </c>
      <c r="BS2101" s="1400" t="s">
        <v>244</v>
      </c>
      <c r="BT2101" s="1400" t="s">
        <v>244</v>
      </c>
      <c r="BU2101" s="1400" t="s">
        <v>244</v>
      </c>
      <c r="BV2101" s="1400" t="s">
        <v>244</v>
      </c>
      <c r="BW2101" s="1400" t="s">
        <v>244</v>
      </c>
      <c r="BX2101" s="1400" t="s">
        <v>244</v>
      </c>
      <c r="BY2101" s="1400" t="s">
        <v>244</v>
      </c>
      <c r="BZ2101" s="1400" t="s">
        <v>244</v>
      </c>
      <c r="CA2101" s="1400" t="s">
        <v>244</v>
      </c>
      <c r="CB2101" s="1400" t="s">
        <v>244</v>
      </c>
      <c r="CC2101" s="1400" t="s">
        <v>244</v>
      </c>
      <c r="CD2101" s="1400" t="s">
        <v>244</v>
      </c>
      <c r="CE2101" s="1400" t="s">
        <v>244</v>
      </c>
      <c r="CF2101" s="1400" t="s">
        <v>244</v>
      </c>
      <c r="CG2101" s="1400" t="s">
        <v>244</v>
      </c>
      <c r="CH2101" s="1400" t="s">
        <v>244</v>
      </c>
      <c r="CI2101" s="1400" t="s">
        <v>244</v>
      </c>
      <c r="CJ2101" s="1400" t="s">
        <v>244</v>
      </c>
      <c r="CK2101" s="1400" t="s">
        <v>244</v>
      </c>
    </row>
    <row r="2132" spans="1:89">
      <c r="A2132" s="1399" t="s">
        <v>244</v>
      </c>
      <c r="B2132" s="1399" t="s">
        <v>244</v>
      </c>
      <c r="C2132" s="1399" t="s">
        <v>244</v>
      </c>
      <c r="D2132" s="1399" t="s">
        <v>244</v>
      </c>
      <c r="E2132" s="1399" t="s">
        <v>244</v>
      </c>
      <c r="F2132" s="1399" t="s">
        <v>244</v>
      </c>
      <c r="G2132" s="1399" t="s">
        <v>244</v>
      </c>
      <c r="H2132" s="1399" t="s">
        <v>244</v>
      </c>
      <c r="I2132" s="1399" t="s">
        <v>244</v>
      </c>
      <c r="J2132" s="1399" t="s">
        <v>244</v>
      </c>
      <c r="K2132" s="1399" t="s">
        <v>244</v>
      </c>
      <c r="L2132" s="1399" t="s">
        <v>244</v>
      </c>
      <c r="M2132" s="1399" t="s">
        <v>244</v>
      </c>
      <c r="N2132" s="1399" t="s">
        <v>244</v>
      </c>
      <c r="O2132" s="1399" t="s">
        <v>244</v>
      </c>
      <c r="P2132" s="1399" t="s">
        <v>244</v>
      </c>
      <c r="Q2132" s="1399" t="s">
        <v>244</v>
      </c>
      <c r="R2132" s="1399" t="s">
        <v>244</v>
      </c>
      <c r="S2132" s="1399" t="s">
        <v>244</v>
      </c>
      <c r="T2132" s="1399" t="s">
        <v>244</v>
      </c>
      <c r="U2132" s="1399" t="s">
        <v>244</v>
      </c>
      <c r="V2132" s="1399" t="s">
        <v>244</v>
      </c>
      <c r="W2132" s="1399" t="s">
        <v>244</v>
      </c>
      <c r="X2132" s="1399" t="s">
        <v>244</v>
      </c>
      <c r="Y2132" s="1399" t="s">
        <v>244</v>
      </c>
      <c r="Z2132" s="1399" t="s">
        <v>244</v>
      </c>
      <c r="AA2132" s="1399" t="s">
        <v>244</v>
      </c>
      <c r="AB2132" s="1399" t="s">
        <v>244</v>
      </c>
      <c r="AC2132" s="1399" t="s">
        <v>244</v>
      </c>
      <c r="AD2132" s="1399" t="s">
        <v>244</v>
      </c>
      <c r="AE2132" s="1399" t="s">
        <v>244</v>
      </c>
      <c r="AF2132" s="1399" t="s">
        <v>244</v>
      </c>
      <c r="AG2132" s="1399" t="s">
        <v>244</v>
      </c>
      <c r="AH2132" s="1399" t="s">
        <v>244</v>
      </c>
      <c r="AI2132" s="1399" t="s">
        <v>244</v>
      </c>
      <c r="AJ2132" s="1399" t="s">
        <v>244</v>
      </c>
      <c r="AK2132" s="1399" t="s">
        <v>244</v>
      </c>
      <c r="AL2132" s="1399" t="s">
        <v>244</v>
      </c>
      <c r="AM2132" s="1399" t="s">
        <v>244</v>
      </c>
      <c r="AN2132" s="1399" t="s">
        <v>244</v>
      </c>
      <c r="AO2132" s="1399" t="s">
        <v>244</v>
      </c>
      <c r="AP2132" s="1399" t="s">
        <v>244</v>
      </c>
      <c r="AQ2132" s="1399" t="s">
        <v>244</v>
      </c>
      <c r="AR2132" s="1399" t="s">
        <v>244</v>
      </c>
      <c r="AS2132" s="1399" t="s">
        <v>244</v>
      </c>
      <c r="AT2132" s="1399" t="s">
        <v>244</v>
      </c>
      <c r="AU2132" s="1399" t="s">
        <v>244</v>
      </c>
      <c r="AV2132" s="1399" t="s">
        <v>244</v>
      </c>
      <c r="AW2132" s="1399" t="s">
        <v>244</v>
      </c>
      <c r="AX2132" s="1399" t="s">
        <v>244</v>
      </c>
      <c r="AY2132" s="1399" t="s">
        <v>244</v>
      </c>
      <c r="AZ2132" s="1400" t="s">
        <v>244</v>
      </c>
      <c r="BA2132" s="1400" t="s">
        <v>244</v>
      </c>
      <c r="BB2132" s="1400" t="s">
        <v>244</v>
      </c>
      <c r="BC2132" s="1400" t="s">
        <v>244</v>
      </c>
      <c r="BD2132" s="1400" t="s">
        <v>244</v>
      </c>
      <c r="BE2132" s="1400" t="s">
        <v>244</v>
      </c>
      <c r="BF2132" s="1400" t="s">
        <v>244</v>
      </c>
      <c r="BG2132" s="1400" t="s">
        <v>244</v>
      </c>
      <c r="BH2132" s="1400" t="s">
        <v>244</v>
      </c>
      <c r="BI2132" s="1400" t="s">
        <v>244</v>
      </c>
      <c r="BJ2132" s="1400" t="s">
        <v>244</v>
      </c>
      <c r="BK2132" s="1400" t="s">
        <v>244</v>
      </c>
      <c r="BL2132" s="1400" t="s">
        <v>244</v>
      </c>
      <c r="BM2132" s="1400" t="s">
        <v>244</v>
      </c>
      <c r="BN2132" s="1400" t="s">
        <v>244</v>
      </c>
      <c r="BO2132" s="1400" t="s">
        <v>244</v>
      </c>
      <c r="BP2132" s="1400" t="s">
        <v>244</v>
      </c>
      <c r="BQ2132" s="1400" t="s">
        <v>244</v>
      </c>
      <c r="BR2132" s="1400" t="s">
        <v>244</v>
      </c>
      <c r="BS2132" s="1400" t="s">
        <v>244</v>
      </c>
      <c r="BT2132" s="1400" t="s">
        <v>244</v>
      </c>
      <c r="BU2132" s="1400" t="s">
        <v>244</v>
      </c>
      <c r="BV2132" s="1400" t="s">
        <v>244</v>
      </c>
      <c r="BW2132" s="1400" t="s">
        <v>244</v>
      </c>
      <c r="BX2132" s="1400" t="s">
        <v>244</v>
      </c>
      <c r="BY2132" s="1400" t="s">
        <v>244</v>
      </c>
      <c r="BZ2132" s="1400" t="s">
        <v>244</v>
      </c>
      <c r="CA2132" s="1400" t="s">
        <v>244</v>
      </c>
      <c r="CB2132" s="1400" t="s">
        <v>244</v>
      </c>
      <c r="CC2132" s="1400" t="s">
        <v>244</v>
      </c>
      <c r="CD2132" s="1400" t="s">
        <v>244</v>
      </c>
      <c r="CE2132" s="1400" t="s">
        <v>244</v>
      </c>
      <c r="CF2132" s="1400" t="s">
        <v>244</v>
      </c>
      <c r="CG2132" s="1400" t="s">
        <v>244</v>
      </c>
      <c r="CH2132" s="1400" t="s">
        <v>244</v>
      </c>
      <c r="CI2132" s="1400" t="s">
        <v>244</v>
      </c>
      <c r="CJ2132" s="1400" t="s">
        <v>244</v>
      </c>
      <c r="CK2132" s="1400" t="s">
        <v>244</v>
      </c>
    </row>
    <row r="2161" spans="1:89">
      <c r="A2161" s="1399" t="s">
        <v>244</v>
      </c>
      <c r="B2161" s="1399" t="s">
        <v>244</v>
      </c>
      <c r="C2161" s="1399" t="s">
        <v>244</v>
      </c>
      <c r="D2161" s="1399" t="s">
        <v>244</v>
      </c>
      <c r="E2161" s="1399" t="s">
        <v>244</v>
      </c>
      <c r="F2161" s="1399" t="s">
        <v>244</v>
      </c>
      <c r="G2161" s="1399" t="s">
        <v>244</v>
      </c>
      <c r="H2161" s="1399" t="s">
        <v>244</v>
      </c>
      <c r="I2161" s="1399" t="s">
        <v>244</v>
      </c>
      <c r="J2161" s="1399" t="s">
        <v>244</v>
      </c>
      <c r="K2161" s="1399" t="s">
        <v>244</v>
      </c>
      <c r="L2161" s="1399" t="s">
        <v>244</v>
      </c>
      <c r="M2161" s="1399" t="s">
        <v>244</v>
      </c>
      <c r="N2161" s="1399" t="s">
        <v>244</v>
      </c>
      <c r="O2161" s="1399" t="s">
        <v>244</v>
      </c>
      <c r="P2161" s="1399" t="s">
        <v>244</v>
      </c>
      <c r="Q2161" s="1399" t="s">
        <v>244</v>
      </c>
      <c r="R2161" s="1399" t="s">
        <v>244</v>
      </c>
      <c r="S2161" s="1399" t="s">
        <v>244</v>
      </c>
      <c r="T2161" s="1399" t="s">
        <v>244</v>
      </c>
      <c r="U2161" s="1399" t="s">
        <v>244</v>
      </c>
      <c r="V2161" s="1399" t="s">
        <v>244</v>
      </c>
      <c r="W2161" s="1399" t="s">
        <v>244</v>
      </c>
      <c r="X2161" s="1399" t="s">
        <v>244</v>
      </c>
      <c r="Y2161" s="1399" t="s">
        <v>244</v>
      </c>
      <c r="Z2161" s="1399" t="s">
        <v>244</v>
      </c>
      <c r="AA2161" s="1399" t="s">
        <v>244</v>
      </c>
      <c r="AB2161" s="1399" t="s">
        <v>244</v>
      </c>
      <c r="AC2161" s="1399" t="s">
        <v>244</v>
      </c>
      <c r="AD2161" s="1399" t="s">
        <v>244</v>
      </c>
      <c r="AE2161" s="1399" t="s">
        <v>244</v>
      </c>
      <c r="AF2161" s="1399" t="s">
        <v>244</v>
      </c>
      <c r="AG2161" s="1399" t="s">
        <v>244</v>
      </c>
      <c r="AH2161" s="1399" t="s">
        <v>244</v>
      </c>
      <c r="AI2161" s="1399" t="s">
        <v>244</v>
      </c>
      <c r="AJ2161" s="1399" t="s">
        <v>244</v>
      </c>
      <c r="AK2161" s="1399" t="s">
        <v>244</v>
      </c>
      <c r="AL2161" s="1399" t="s">
        <v>244</v>
      </c>
      <c r="AM2161" s="1399" t="s">
        <v>244</v>
      </c>
      <c r="AN2161" s="1399" t="s">
        <v>244</v>
      </c>
      <c r="AO2161" s="1399" t="s">
        <v>244</v>
      </c>
      <c r="AP2161" s="1399" t="s">
        <v>244</v>
      </c>
      <c r="AQ2161" s="1399" t="s">
        <v>244</v>
      </c>
      <c r="AR2161" s="1399" t="s">
        <v>244</v>
      </c>
      <c r="AS2161" s="1399" t="s">
        <v>244</v>
      </c>
      <c r="AT2161" s="1399" t="s">
        <v>244</v>
      </c>
      <c r="AU2161" s="1399" t="s">
        <v>244</v>
      </c>
      <c r="AV2161" s="1399" t="s">
        <v>244</v>
      </c>
      <c r="AW2161" s="1399" t="s">
        <v>244</v>
      </c>
      <c r="AX2161" s="1399" t="s">
        <v>244</v>
      </c>
      <c r="AY2161" s="1399" t="s">
        <v>244</v>
      </c>
      <c r="AZ2161" s="1400" t="s">
        <v>244</v>
      </c>
      <c r="BA2161" s="1400" t="s">
        <v>244</v>
      </c>
      <c r="BB2161" s="1400" t="s">
        <v>244</v>
      </c>
      <c r="BC2161" s="1400" t="s">
        <v>244</v>
      </c>
      <c r="BD2161" s="1400" t="s">
        <v>244</v>
      </c>
      <c r="BE2161" s="1400" t="s">
        <v>244</v>
      </c>
      <c r="BF2161" s="1400" t="s">
        <v>244</v>
      </c>
      <c r="BG2161" s="1400" t="s">
        <v>244</v>
      </c>
      <c r="BH2161" s="1400" t="s">
        <v>244</v>
      </c>
      <c r="BI2161" s="1400" t="s">
        <v>244</v>
      </c>
      <c r="BJ2161" s="1400" t="s">
        <v>244</v>
      </c>
      <c r="BK2161" s="1400" t="s">
        <v>244</v>
      </c>
      <c r="BL2161" s="1400" t="s">
        <v>244</v>
      </c>
      <c r="BM2161" s="1400" t="s">
        <v>244</v>
      </c>
      <c r="BN2161" s="1400" t="s">
        <v>244</v>
      </c>
      <c r="BO2161" s="1400" t="s">
        <v>244</v>
      </c>
      <c r="BP2161" s="1400" t="s">
        <v>244</v>
      </c>
      <c r="BQ2161" s="1400" t="s">
        <v>244</v>
      </c>
      <c r="BR2161" s="1400" t="s">
        <v>244</v>
      </c>
      <c r="BS2161" s="1400" t="s">
        <v>244</v>
      </c>
      <c r="BT2161" s="1400" t="s">
        <v>244</v>
      </c>
      <c r="BU2161" s="1400" t="s">
        <v>244</v>
      </c>
      <c r="BV2161" s="1400" t="s">
        <v>244</v>
      </c>
      <c r="BW2161" s="1400" t="s">
        <v>244</v>
      </c>
      <c r="BX2161" s="1400" t="s">
        <v>244</v>
      </c>
      <c r="BY2161" s="1400" t="s">
        <v>244</v>
      </c>
      <c r="BZ2161" s="1400" t="s">
        <v>244</v>
      </c>
      <c r="CA2161" s="1400" t="s">
        <v>244</v>
      </c>
      <c r="CB2161" s="1400" t="s">
        <v>244</v>
      </c>
      <c r="CC2161" s="1400" t="s">
        <v>244</v>
      </c>
      <c r="CD2161" s="1400" t="s">
        <v>244</v>
      </c>
      <c r="CE2161" s="1400" t="s">
        <v>244</v>
      </c>
      <c r="CF2161" s="1400" t="s">
        <v>244</v>
      </c>
      <c r="CG2161" s="1400" t="s">
        <v>244</v>
      </c>
      <c r="CH2161" s="1400" t="s">
        <v>244</v>
      </c>
      <c r="CI2161" s="1400" t="s">
        <v>244</v>
      </c>
      <c r="CJ2161" s="1400" t="s">
        <v>244</v>
      </c>
      <c r="CK2161" s="1400" t="s">
        <v>244</v>
      </c>
    </row>
    <row r="2407" spans="1:89">
      <c r="A2407" s="1399" t="s">
        <v>244</v>
      </c>
      <c r="B2407" s="1399" t="s">
        <v>244</v>
      </c>
      <c r="C2407" s="1399" t="s">
        <v>244</v>
      </c>
      <c r="D2407" s="1399" t="s">
        <v>244</v>
      </c>
      <c r="E2407" s="1399" t="s">
        <v>244</v>
      </c>
      <c r="F2407" s="1399" t="s">
        <v>244</v>
      </c>
      <c r="G2407" s="1399" t="s">
        <v>244</v>
      </c>
      <c r="H2407" s="1399" t="s">
        <v>244</v>
      </c>
      <c r="I2407" s="1399" t="s">
        <v>244</v>
      </c>
      <c r="J2407" s="1399" t="s">
        <v>244</v>
      </c>
      <c r="K2407" s="1399" t="s">
        <v>244</v>
      </c>
      <c r="L2407" s="1399" t="s">
        <v>244</v>
      </c>
      <c r="M2407" s="1399" t="s">
        <v>244</v>
      </c>
      <c r="N2407" s="1399" t="s">
        <v>244</v>
      </c>
      <c r="O2407" s="1399" t="s">
        <v>244</v>
      </c>
      <c r="P2407" s="1399" t="s">
        <v>244</v>
      </c>
      <c r="Q2407" s="1399" t="s">
        <v>244</v>
      </c>
      <c r="R2407" s="1399" t="s">
        <v>244</v>
      </c>
      <c r="S2407" s="1399" t="s">
        <v>244</v>
      </c>
      <c r="T2407" s="1399" t="s">
        <v>244</v>
      </c>
      <c r="U2407" s="1399" t="s">
        <v>244</v>
      </c>
      <c r="V2407" s="1399" t="s">
        <v>244</v>
      </c>
      <c r="W2407" s="1399" t="s">
        <v>244</v>
      </c>
      <c r="X2407" s="1399" t="s">
        <v>244</v>
      </c>
      <c r="Y2407" s="1399" t="s">
        <v>244</v>
      </c>
      <c r="Z2407" s="1399" t="s">
        <v>244</v>
      </c>
      <c r="AA2407" s="1399" t="s">
        <v>244</v>
      </c>
      <c r="AB2407" s="1399" t="s">
        <v>244</v>
      </c>
      <c r="AC2407" s="1399" t="s">
        <v>244</v>
      </c>
      <c r="AD2407" s="1399" t="s">
        <v>244</v>
      </c>
      <c r="AE2407" s="1399" t="s">
        <v>244</v>
      </c>
      <c r="AF2407" s="1399" t="s">
        <v>244</v>
      </c>
      <c r="AG2407" s="1399" t="s">
        <v>244</v>
      </c>
      <c r="AH2407" s="1399" t="s">
        <v>244</v>
      </c>
      <c r="AI2407" s="1399" t="s">
        <v>244</v>
      </c>
      <c r="AJ2407" s="1399" t="s">
        <v>244</v>
      </c>
      <c r="AK2407" s="1399" t="s">
        <v>244</v>
      </c>
      <c r="AL2407" s="1399" t="s">
        <v>244</v>
      </c>
      <c r="AM2407" s="1399" t="s">
        <v>244</v>
      </c>
      <c r="AN2407" s="1399" t="s">
        <v>244</v>
      </c>
      <c r="AO2407" s="1399" t="s">
        <v>244</v>
      </c>
      <c r="AP2407" s="1399" t="s">
        <v>244</v>
      </c>
      <c r="AQ2407" s="1399" t="s">
        <v>244</v>
      </c>
      <c r="AR2407" s="1399" t="s">
        <v>244</v>
      </c>
      <c r="AS2407" s="1399" t="s">
        <v>244</v>
      </c>
      <c r="AT2407" s="1399" t="s">
        <v>244</v>
      </c>
      <c r="AU2407" s="1399" t="s">
        <v>244</v>
      </c>
      <c r="AV2407" s="1399" t="s">
        <v>244</v>
      </c>
      <c r="AW2407" s="1399" t="s">
        <v>244</v>
      </c>
      <c r="AX2407" s="1399" t="s">
        <v>244</v>
      </c>
      <c r="AY2407" s="1399" t="s">
        <v>244</v>
      </c>
      <c r="AZ2407" s="1400" t="s">
        <v>244</v>
      </c>
      <c r="BA2407" s="1400" t="s">
        <v>244</v>
      </c>
      <c r="BB2407" s="1400" t="s">
        <v>244</v>
      </c>
      <c r="BC2407" s="1400" t="s">
        <v>244</v>
      </c>
      <c r="BD2407" s="1400" t="s">
        <v>244</v>
      </c>
      <c r="BE2407" s="1400" t="s">
        <v>244</v>
      </c>
      <c r="BF2407" s="1400" t="s">
        <v>244</v>
      </c>
      <c r="BG2407" s="1400" t="s">
        <v>244</v>
      </c>
      <c r="BH2407" s="1400" t="s">
        <v>244</v>
      </c>
      <c r="BI2407" s="1400" t="s">
        <v>244</v>
      </c>
      <c r="BJ2407" s="1400" t="s">
        <v>244</v>
      </c>
      <c r="BK2407" s="1400" t="s">
        <v>244</v>
      </c>
      <c r="BL2407" s="1400" t="s">
        <v>244</v>
      </c>
      <c r="BM2407" s="1400" t="s">
        <v>244</v>
      </c>
      <c r="BN2407" s="1400" t="s">
        <v>244</v>
      </c>
      <c r="BO2407" s="1400" t="s">
        <v>244</v>
      </c>
      <c r="BP2407" s="1400" t="s">
        <v>244</v>
      </c>
      <c r="BQ2407" s="1400" t="s">
        <v>244</v>
      </c>
      <c r="BR2407" s="1400" t="s">
        <v>244</v>
      </c>
      <c r="BS2407" s="1400" t="s">
        <v>244</v>
      </c>
      <c r="BT2407" s="1400" t="s">
        <v>244</v>
      </c>
      <c r="BU2407" s="1400" t="s">
        <v>244</v>
      </c>
      <c r="BV2407" s="1400" t="s">
        <v>244</v>
      </c>
      <c r="BW2407" s="1400" t="s">
        <v>244</v>
      </c>
      <c r="BX2407" s="1400" t="s">
        <v>244</v>
      </c>
      <c r="BY2407" s="1400" t="s">
        <v>244</v>
      </c>
      <c r="BZ2407" s="1400" t="s">
        <v>244</v>
      </c>
      <c r="CA2407" s="1400" t="s">
        <v>244</v>
      </c>
      <c r="CB2407" s="1400" t="s">
        <v>244</v>
      </c>
      <c r="CC2407" s="1400" t="s">
        <v>244</v>
      </c>
      <c r="CD2407" s="1400" t="s">
        <v>244</v>
      </c>
      <c r="CE2407" s="1400" t="s">
        <v>244</v>
      </c>
      <c r="CF2407" s="1400" t="s">
        <v>244</v>
      </c>
      <c r="CG2407" s="1400" t="s">
        <v>244</v>
      </c>
      <c r="CH2407" s="1400" t="s">
        <v>244</v>
      </c>
      <c r="CI2407" s="1400" t="s">
        <v>244</v>
      </c>
      <c r="CJ2407" s="1400" t="s">
        <v>244</v>
      </c>
      <c r="CK2407" s="1400" t="s">
        <v>244</v>
      </c>
    </row>
    <row r="2422" spans="1:89">
      <c r="A2422" s="1399" t="s">
        <v>244</v>
      </c>
      <c r="B2422" s="1399" t="s">
        <v>244</v>
      </c>
      <c r="C2422" s="1399" t="s">
        <v>244</v>
      </c>
      <c r="D2422" s="1399" t="s">
        <v>244</v>
      </c>
      <c r="E2422" s="1399" t="s">
        <v>244</v>
      </c>
      <c r="F2422" s="1399" t="s">
        <v>244</v>
      </c>
      <c r="G2422" s="1399" t="s">
        <v>244</v>
      </c>
      <c r="H2422" s="1399" t="s">
        <v>244</v>
      </c>
      <c r="I2422" s="1399" t="s">
        <v>244</v>
      </c>
      <c r="J2422" s="1399" t="s">
        <v>244</v>
      </c>
      <c r="K2422" s="1399" t="s">
        <v>244</v>
      </c>
      <c r="L2422" s="1399" t="s">
        <v>244</v>
      </c>
      <c r="M2422" s="1399" t="s">
        <v>244</v>
      </c>
      <c r="N2422" s="1399" t="s">
        <v>244</v>
      </c>
      <c r="O2422" s="1399" t="s">
        <v>244</v>
      </c>
      <c r="P2422" s="1399" t="s">
        <v>244</v>
      </c>
      <c r="Q2422" s="1399" t="s">
        <v>244</v>
      </c>
      <c r="R2422" s="1399" t="s">
        <v>244</v>
      </c>
      <c r="S2422" s="1399" t="s">
        <v>244</v>
      </c>
      <c r="T2422" s="1399" t="s">
        <v>244</v>
      </c>
      <c r="U2422" s="1399" t="s">
        <v>244</v>
      </c>
      <c r="V2422" s="1399" t="s">
        <v>244</v>
      </c>
      <c r="W2422" s="1399" t="s">
        <v>244</v>
      </c>
      <c r="X2422" s="1399" t="s">
        <v>244</v>
      </c>
      <c r="Y2422" s="1399" t="s">
        <v>244</v>
      </c>
      <c r="Z2422" s="1399" t="s">
        <v>244</v>
      </c>
      <c r="AA2422" s="1399" t="s">
        <v>244</v>
      </c>
      <c r="AB2422" s="1399" t="s">
        <v>244</v>
      </c>
      <c r="AC2422" s="1399" t="s">
        <v>244</v>
      </c>
      <c r="AD2422" s="1399" t="s">
        <v>244</v>
      </c>
      <c r="AE2422" s="1399" t="s">
        <v>244</v>
      </c>
      <c r="AF2422" s="1399" t="s">
        <v>244</v>
      </c>
      <c r="AG2422" s="1399" t="s">
        <v>244</v>
      </c>
      <c r="AH2422" s="1399" t="s">
        <v>244</v>
      </c>
      <c r="AI2422" s="1399" t="s">
        <v>244</v>
      </c>
      <c r="AJ2422" s="1399" t="s">
        <v>244</v>
      </c>
      <c r="AK2422" s="1399" t="s">
        <v>244</v>
      </c>
      <c r="AL2422" s="1399" t="s">
        <v>244</v>
      </c>
      <c r="AM2422" s="1399" t="s">
        <v>244</v>
      </c>
      <c r="AN2422" s="1399" t="s">
        <v>244</v>
      </c>
      <c r="AO2422" s="1399" t="s">
        <v>244</v>
      </c>
      <c r="AP2422" s="1399" t="s">
        <v>244</v>
      </c>
      <c r="AQ2422" s="1399" t="s">
        <v>244</v>
      </c>
      <c r="AR2422" s="1399" t="s">
        <v>244</v>
      </c>
      <c r="AS2422" s="1399" t="s">
        <v>244</v>
      </c>
      <c r="AT2422" s="1399" t="s">
        <v>244</v>
      </c>
      <c r="AU2422" s="1399" t="s">
        <v>244</v>
      </c>
      <c r="AV2422" s="1399" t="s">
        <v>244</v>
      </c>
      <c r="AW2422" s="1399" t="s">
        <v>244</v>
      </c>
      <c r="AX2422" s="1399" t="s">
        <v>244</v>
      </c>
      <c r="AY2422" s="1399" t="s">
        <v>244</v>
      </c>
      <c r="AZ2422" s="1400" t="s">
        <v>244</v>
      </c>
      <c r="BA2422" s="1400" t="s">
        <v>244</v>
      </c>
      <c r="BB2422" s="1400" t="s">
        <v>244</v>
      </c>
      <c r="BC2422" s="1400" t="s">
        <v>244</v>
      </c>
      <c r="BD2422" s="1400" t="s">
        <v>244</v>
      </c>
      <c r="BE2422" s="1400" t="s">
        <v>244</v>
      </c>
      <c r="BF2422" s="1400" t="s">
        <v>244</v>
      </c>
      <c r="BG2422" s="1400" t="s">
        <v>244</v>
      </c>
      <c r="BH2422" s="1400" t="s">
        <v>244</v>
      </c>
      <c r="BI2422" s="1400" t="s">
        <v>244</v>
      </c>
      <c r="BJ2422" s="1400" t="s">
        <v>244</v>
      </c>
      <c r="BK2422" s="1400" t="s">
        <v>244</v>
      </c>
      <c r="BL2422" s="1400" t="s">
        <v>244</v>
      </c>
      <c r="BM2422" s="1400" t="s">
        <v>244</v>
      </c>
      <c r="BN2422" s="1400" t="s">
        <v>244</v>
      </c>
      <c r="BO2422" s="1400" t="s">
        <v>244</v>
      </c>
      <c r="BP2422" s="1400" t="s">
        <v>244</v>
      </c>
      <c r="BQ2422" s="1400" t="s">
        <v>244</v>
      </c>
      <c r="BR2422" s="1400" t="s">
        <v>244</v>
      </c>
      <c r="BS2422" s="1400" t="s">
        <v>244</v>
      </c>
      <c r="BT2422" s="1400" t="s">
        <v>244</v>
      </c>
      <c r="BU2422" s="1400" t="s">
        <v>244</v>
      </c>
      <c r="BV2422" s="1400" t="s">
        <v>244</v>
      </c>
      <c r="BW2422" s="1400" t="s">
        <v>244</v>
      </c>
      <c r="BX2422" s="1400" t="s">
        <v>244</v>
      </c>
      <c r="BY2422" s="1400" t="s">
        <v>244</v>
      </c>
      <c r="BZ2422" s="1400" t="s">
        <v>244</v>
      </c>
      <c r="CA2422" s="1400" t="s">
        <v>244</v>
      </c>
      <c r="CB2422" s="1400" t="s">
        <v>244</v>
      </c>
      <c r="CC2422" s="1400" t="s">
        <v>244</v>
      </c>
      <c r="CD2422" s="1400" t="s">
        <v>244</v>
      </c>
      <c r="CE2422" s="1400" t="s">
        <v>244</v>
      </c>
      <c r="CF2422" s="1400" t="s">
        <v>244</v>
      </c>
      <c r="CG2422" s="1400" t="s">
        <v>244</v>
      </c>
      <c r="CH2422" s="1400" t="s">
        <v>244</v>
      </c>
      <c r="CI2422" s="1400" t="s">
        <v>244</v>
      </c>
      <c r="CJ2422" s="1400" t="s">
        <v>244</v>
      </c>
      <c r="CK2422" s="1400" t="s">
        <v>244</v>
      </c>
    </row>
    <row r="2621" spans="1:89">
      <c r="A2621" s="1399" t="s">
        <v>244</v>
      </c>
      <c r="B2621" s="1399" t="s">
        <v>244</v>
      </c>
      <c r="C2621" s="1399" t="s">
        <v>244</v>
      </c>
      <c r="D2621" s="1399" t="s">
        <v>244</v>
      </c>
      <c r="E2621" s="1399" t="s">
        <v>244</v>
      </c>
      <c r="F2621" s="1399" t="s">
        <v>244</v>
      </c>
      <c r="G2621" s="1399" t="s">
        <v>244</v>
      </c>
      <c r="H2621" s="1399" t="s">
        <v>244</v>
      </c>
      <c r="I2621" s="1399" t="s">
        <v>244</v>
      </c>
      <c r="J2621" s="1399" t="s">
        <v>244</v>
      </c>
      <c r="K2621" s="1399" t="s">
        <v>244</v>
      </c>
      <c r="L2621" s="1399" t="s">
        <v>244</v>
      </c>
      <c r="M2621" s="1399" t="s">
        <v>244</v>
      </c>
      <c r="N2621" s="1399" t="s">
        <v>244</v>
      </c>
      <c r="O2621" s="1399" t="s">
        <v>244</v>
      </c>
      <c r="P2621" s="1399" t="s">
        <v>244</v>
      </c>
      <c r="Q2621" s="1399" t="s">
        <v>244</v>
      </c>
      <c r="R2621" s="1399" t="s">
        <v>244</v>
      </c>
      <c r="S2621" s="1399" t="s">
        <v>244</v>
      </c>
      <c r="T2621" s="1399" t="s">
        <v>244</v>
      </c>
      <c r="U2621" s="1399" t="s">
        <v>244</v>
      </c>
      <c r="V2621" s="1399" t="s">
        <v>244</v>
      </c>
      <c r="W2621" s="1399" t="s">
        <v>244</v>
      </c>
      <c r="X2621" s="1399" t="s">
        <v>244</v>
      </c>
      <c r="Y2621" s="1399" t="s">
        <v>244</v>
      </c>
      <c r="Z2621" s="1399" t="s">
        <v>244</v>
      </c>
      <c r="AA2621" s="1399" t="s">
        <v>244</v>
      </c>
      <c r="AB2621" s="1399" t="s">
        <v>244</v>
      </c>
      <c r="AC2621" s="1399" t="s">
        <v>244</v>
      </c>
      <c r="AD2621" s="1399" t="s">
        <v>244</v>
      </c>
      <c r="AE2621" s="1399" t="s">
        <v>244</v>
      </c>
      <c r="AF2621" s="1399" t="s">
        <v>244</v>
      </c>
      <c r="AG2621" s="1399" t="s">
        <v>244</v>
      </c>
      <c r="AH2621" s="1399" t="s">
        <v>244</v>
      </c>
      <c r="AI2621" s="1399" t="s">
        <v>244</v>
      </c>
      <c r="AJ2621" s="1399" t="s">
        <v>244</v>
      </c>
      <c r="AK2621" s="1399" t="s">
        <v>244</v>
      </c>
      <c r="AL2621" s="1399" t="s">
        <v>244</v>
      </c>
      <c r="AM2621" s="1399" t="s">
        <v>244</v>
      </c>
      <c r="AN2621" s="1399" t="s">
        <v>244</v>
      </c>
      <c r="AO2621" s="1399" t="s">
        <v>244</v>
      </c>
      <c r="AP2621" s="1399" t="s">
        <v>244</v>
      </c>
      <c r="AQ2621" s="1399" t="s">
        <v>244</v>
      </c>
      <c r="AR2621" s="1399" t="s">
        <v>244</v>
      </c>
      <c r="AS2621" s="1399" t="s">
        <v>244</v>
      </c>
      <c r="AT2621" s="1399" t="s">
        <v>244</v>
      </c>
      <c r="AU2621" s="1399" t="s">
        <v>244</v>
      </c>
      <c r="AV2621" s="1399" t="s">
        <v>244</v>
      </c>
      <c r="AW2621" s="1399" t="s">
        <v>244</v>
      </c>
      <c r="AX2621" s="1399" t="s">
        <v>244</v>
      </c>
      <c r="AY2621" s="1399" t="s">
        <v>244</v>
      </c>
      <c r="AZ2621" s="1400" t="s">
        <v>244</v>
      </c>
      <c r="BA2621" s="1400" t="s">
        <v>244</v>
      </c>
      <c r="BB2621" s="1400" t="s">
        <v>244</v>
      </c>
      <c r="BC2621" s="1400" t="s">
        <v>244</v>
      </c>
      <c r="BD2621" s="1400" t="s">
        <v>244</v>
      </c>
      <c r="BE2621" s="1400" t="s">
        <v>244</v>
      </c>
      <c r="BF2621" s="1400" t="s">
        <v>244</v>
      </c>
      <c r="BG2621" s="1400" t="s">
        <v>244</v>
      </c>
      <c r="BH2621" s="1400" t="s">
        <v>244</v>
      </c>
      <c r="BI2621" s="1400" t="s">
        <v>244</v>
      </c>
      <c r="BJ2621" s="1400" t="s">
        <v>244</v>
      </c>
      <c r="BK2621" s="1400" t="s">
        <v>244</v>
      </c>
      <c r="BL2621" s="1400" t="s">
        <v>244</v>
      </c>
      <c r="BM2621" s="1400" t="s">
        <v>244</v>
      </c>
      <c r="BN2621" s="1400" t="s">
        <v>244</v>
      </c>
      <c r="BO2621" s="1400" t="s">
        <v>244</v>
      </c>
      <c r="BP2621" s="1400" t="s">
        <v>244</v>
      </c>
      <c r="BQ2621" s="1400" t="s">
        <v>244</v>
      </c>
      <c r="BR2621" s="1400" t="s">
        <v>244</v>
      </c>
      <c r="BS2621" s="1400" t="s">
        <v>244</v>
      </c>
      <c r="BT2621" s="1400" t="s">
        <v>244</v>
      </c>
      <c r="BU2621" s="1400" t="s">
        <v>244</v>
      </c>
      <c r="BV2621" s="1400" t="s">
        <v>244</v>
      </c>
      <c r="BW2621" s="1400" t="s">
        <v>244</v>
      </c>
      <c r="BX2621" s="1400" t="s">
        <v>244</v>
      </c>
      <c r="BY2621" s="1400" t="s">
        <v>244</v>
      </c>
      <c r="BZ2621" s="1400" t="s">
        <v>244</v>
      </c>
      <c r="CA2621" s="1400" t="s">
        <v>244</v>
      </c>
      <c r="CB2621" s="1400" t="s">
        <v>244</v>
      </c>
      <c r="CC2621" s="1400" t="s">
        <v>244</v>
      </c>
      <c r="CD2621" s="1400" t="s">
        <v>244</v>
      </c>
      <c r="CE2621" s="1400" t="s">
        <v>244</v>
      </c>
      <c r="CF2621" s="1400" t="s">
        <v>244</v>
      </c>
      <c r="CG2621" s="1400" t="s">
        <v>244</v>
      </c>
      <c r="CH2621" s="1400" t="s">
        <v>244</v>
      </c>
      <c r="CI2621" s="1400" t="s">
        <v>244</v>
      </c>
      <c r="CJ2621" s="1400" t="s">
        <v>244</v>
      </c>
      <c r="CK2621" s="1400" t="s">
        <v>244</v>
      </c>
    </row>
    <row r="2992" spans="1:89">
      <c r="A2992" s="1399" t="s">
        <v>244</v>
      </c>
      <c r="B2992" s="1399" t="s">
        <v>244</v>
      </c>
      <c r="C2992" s="1399" t="s">
        <v>244</v>
      </c>
      <c r="D2992" s="1399" t="s">
        <v>244</v>
      </c>
      <c r="E2992" s="1399" t="s">
        <v>244</v>
      </c>
      <c r="F2992" s="1399" t="s">
        <v>244</v>
      </c>
      <c r="G2992" s="1399" t="s">
        <v>244</v>
      </c>
      <c r="H2992" s="1399" t="s">
        <v>244</v>
      </c>
      <c r="I2992" s="1399" t="s">
        <v>244</v>
      </c>
      <c r="J2992" s="1399" t="s">
        <v>244</v>
      </c>
      <c r="K2992" s="1399" t="s">
        <v>244</v>
      </c>
      <c r="L2992" s="1399" t="s">
        <v>244</v>
      </c>
      <c r="M2992" s="1399" t="s">
        <v>244</v>
      </c>
      <c r="N2992" s="1399" t="s">
        <v>244</v>
      </c>
      <c r="O2992" s="1399" t="s">
        <v>244</v>
      </c>
      <c r="P2992" s="1399" t="s">
        <v>244</v>
      </c>
      <c r="Q2992" s="1399" t="s">
        <v>244</v>
      </c>
      <c r="R2992" s="1399" t="s">
        <v>244</v>
      </c>
      <c r="S2992" s="1399" t="s">
        <v>244</v>
      </c>
      <c r="T2992" s="1399" t="s">
        <v>244</v>
      </c>
      <c r="U2992" s="1399" t="s">
        <v>244</v>
      </c>
      <c r="V2992" s="1399" t="s">
        <v>244</v>
      </c>
      <c r="W2992" s="1399" t="s">
        <v>244</v>
      </c>
      <c r="X2992" s="1399" t="s">
        <v>244</v>
      </c>
      <c r="Y2992" s="1399" t="s">
        <v>244</v>
      </c>
      <c r="Z2992" s="1399" t="s">
        <v>244</v>
      </c>
      <c r="AA2992" s="1399" t="s">
        <v>244</v>
      </c>
      <c r="AB2992" s="1399" t="s">
        <v>244</v>
      </c>
      <c r="AC2992" s="1399" t="s">
        <v>244</v>
      </c>
      <c r="AD2992" s="1399" t="s">
        <v>244</v>
      </c>
      <c r="AE2992" s="1399" t="s">
        <v>244</v>
      </c>
      <c r="AF2992" s="1399" t="s">
        <v>244</v>
      </c>
      <c r="AG2992" s="1399" t="s">
        <v>244</v>
      </c>
      <c r="AH2992" s="1399" t="s">
        <v>244</v>
      </c>
      <c r="AI2992" s="1399" t="s">
        <v>244</v>
      </c>
      <c r="AJ2992" s="1399" t="s">
        <v>244</v>
      </c>
      <c r="AK2992" s="1399" t="s">
        <v>244</v>
      </c>
      <c r="AL2992" s="1399" t="s">
        <v>244</v>
      </c>
      <c r="AM2992" s="1399" t="s">
        <v>244</v>
      </c>
      <c r="AN2992" s="1399" t="s">
        <v>244</v>
      </c>
      <c r="AO2992" s="1399" t="s">
        <v>244</v>
      </c>
      <c r="AP2992" s="1399" t="s">
        <v>244</v>
      </c>
      <c r="AQ2992" s="1399" t="s">
        <v>244</v>
      </c>
      <c r="AR2992" s="1399" t="s">
        <v>244</v>
      </c>
      <c r="AS2992" s="1399" t="s">
        <v>244</v>
      </c>
      <c r="AT2992" s="1399" t="s">
        <v>244</v>
      </c>
      <c r="AU2992" s="1399" t="s">
        <v>244</v>
      </c>
      <c r="AV2992" s="1399" t="s">
        <v>244</v>
      </c>
      <c r="AW2992" s="1399" t="s">
        <v>244</v>
      </c>
      <c r="AX2992" s="1399" t="s">
        <v>244</v>
      </c>
      <c r="AY2992" s="1399" t="s">
        <v>244</v>
      </c>
      <c r="AZ2992" s="1400" t="s">
        <v>244</v>
      </c>
      <c r="BA2992" s="1400" t="s">
        <v>244</v>
      </c>
      <c r="BB2992" s="1400" t="s">
        <v>244</v>
      </c>
      <c r="BC2992" s="1400" t="s">
        <v>244</v>
      </c>
      <c r="BD2992" s="1400" t="s">
        <v>244</v>
      </c>
      <c r="BE2992" s="1400" t="s">
        <v>244</v>
      </c>
      <c r="BF2992" s="1400" t="s">
        <v>244</v>
      </c>
      <c r="BG2992" s="1400" t="s">
        <v>244</v>
      </c>
      <c r="BH2992" s="1400" t="s">
        <v>244</v>
      </c>
      <c r="BI2992" s="1400" t="s">
        <v>244</v>
      </c>
      <c r="BJ2992" s="1400" t="s">
        <v>244</v>
      </c>
      <c r="BK2992" s="1400" t="s">
        <v>244</v>
      </c>
      <c r="BL2992" s="1400" t="s">
        <v>244</v>
      </c>
      <c r="BM2992" s="1400" t="s">
        <v>244</v>
      </c>
      <c r="BN2992" s="1400" t="s">
        <v>244</v>
      </c>
      <c r="BO2992" s="1400" t="s">
        <v>244</v>
      </c>
      <c r="BP2992" s="1400" t="s">
        <v>244</v>
      </c>
      <c r="BQ2992" s="1400" t="s">
        <v>244</v>
      </c>
      <c r="BR2992" s="1400" t="s">
        <v>244</v>
      </c>
      <c r="BS2992" s="1400" t="s">
        <v>244</v>
      </c>
      <c r="BT2992" s="1400" t="s">
        <v>244</v>
      </c>
      <c r="BU2992" s="1400" t="s">
        <v>244</v>
      </c>
      <c r="BV2992" s="1400" t="s">
        <v>244</v>
      </c>
      <c r="BW2992" s="1400" t="s">
        <v>244</v>
      </c>
      <c r="BX2992" s="1400" t="s">
        <v>244</v>
      </c>
      <c r="BY2992" s="1400" t="s">
        <v>244</v>
      </c>
      <c r="BZ2992" s="1400" t="s">
        <v>244</v>
      </c>
      <c r="CA2992" s="1400" t="s">
        <v>244</v>
      </c>
      <c r="CB2992" s="1400" t="s">
        <v>244</v>
      </c>
      <c r="CC2992" s="1400" t="s">
        <v>244</v>
      </c>
      <c r="CD2992" s="1400" t="s">
        <v>244</v>
      </c>
      <c r="CE2992" s="1400" t="s">
        <v>244</v>
      </c>
      <c r="CF2992" s="1400" t="s">
        <v>244</v>
      </c>
      <c r="CG2992" s="1400" t="s">
        <v>244</v>
      </c>
      <c r="CH2992" s="1400" t="s">
        <v>244</v>
      </c>
      <c r="CI2992" s="1400" t="s">
        <v>244</v>
      </c>
      <c r="CJ2992" s="1400" t="s">
        <v>244</v>
      </c>
      <c r="CK2992" s="1400" t="s">
        <v>244</v>
      </c>
    </row>
    <row r="2994" spans="1:89">
      <c r="A2994" s="1399" t="s">
        <v>244</v>
      </c>
      <c r="B2994" s="1399" t="s">
        <v>244</v>
      </c>
      <c r="C2994" s="1399" t="s">
        <v>244</v>
      </c>
      <c r="D2994" s="1399" t="s">
        <v>244</v>
      </c>
      <c r="E2994" s="1399" t="s">
        <v>244</v>
      </c>
      <c r="F2994" s="1399" t="s">
        <v>244</v>
      </c>
      <c r="G2994" s="1399" t="s">
        <v>244</v>
      </c>
      <c r="H2994" s="1399" t="s">
        <v>244</v>
      </c>
      <c r="I2994" s="1399" t="s">
        <v>244</v>
      </c>
      <c r="J2994" s="1399" t="s">
        <v>244</v>
      </c>
      <c r="K2994" s="1399" t="s">
        <v>244</v>
      </c>
      <c r="L2994" s="1399" t="s">
        <v>244</v>
      </c>
      <c r="M2994" s="1399" t="s">
        <v>244</v>
      </c>
      <c r="N2994" s="1399" t="s">
        <v>244</v>
      </c>
      <c r="O2994" s="1399" t="s">
        <v>244</v>
      </c>
      <c r="P2994" s="1399" t="s">
        <v>244</v>
      </c>
      <c r="Q2994" s="1399" t="s">
        <v>244</v>
      </c>
      <c r="R2994" s="1399" t="s">
        <v>244</v>
      </c>
      <c r="S2994" s="1399" t="s">
        <v>244</v>
      </c>
      <c r="T2994" s="1399" t="s">
        <v>244</v>
      </c>
      <c r="U2994" s="1399" t="s">
        <v>244</v>
      </c>
      <c r="V2994" s="1399" t="s">
        <v>244</v>
      </c>
      <c r="W2994" s="1399" t="s">
        <v>244</v>
      </c>
      <c r="X2994" s="1399" t="s">
        <v>244</v>
      </c>
      <c r="Y2994" s="1399" t="s">
        <v>244</v>
      </c>
      <c r="Z2994" s="1399" t="s">
        <v>244</v>
      </c>
      <c r="AA2994" s="1399" t="s">
        <v>244</v>
      </c>
      <c r="AB2994" s="1399" t="s">
        <v>244</v>
      </c>
      <c r="AC2994" s="1399" t="s">
        <v>244</v>
      </c>
      <c r="AD2994" s="1399" t="s">
        <v>244</v>
      </c>
      <c r="AE2994" s="1399" t="s">
        <v>244</v>
      </c>
      <c r="AF2994" s="1399" t="s">
        <v>244</v>
      </c>
      <c r="AG2994" s="1399" t="s">
        <v>244</v>
      </c>
      <c r="AH2994" s="1399" t="s">
        <v>244</v>
      </c>
      <c r="AI2994" s="1399" t="s">
        <v>244</v>
      </c>
      <c r="AJ2994" s="1399" t="s">
        <v>244</v>
      </c>
      <c r="AK2994" s="1399" t="s">
        <v>244</v>
      </c>
      <c r="AL2994" s="1399" t="s">
        <v>244</v>
      </c>
      <c r="AM2994" s="1399" t="s">
        <v>244</v>
      </c>
      <c r="AN2994" s="1399" t="s">
        <v>244</v>
      </c>
      <c r="AO2994" s="1399" t="s">
        <v>244</v>
      </c>
      <c r="AP2994" s="1399" t="s">
        <v>244</v>
      </c>
      <c r="AQ2994" s="1399" t="s">
        <v>244</v>
      </c>
      <c r="AR2994" s="1399" t="s">
        <v>244</v>
      </c>
      <c r="AS2994" s="1399" t="s">
        <v>244</v>
      </c>
      <c r="AT2994" s="1399" t="s">
        <v>244</v>
      </c>
      <c r="AU2994" s="1399" t="s">
        <v>244</v>
      </c>
      <c r="AV2994" s="1399" t="s">
        <v>244</v>
      </c>
      <c r="AW2994" s="1399" t="s">
        <v>244</v>
      </c>
      <c r="AX2994" s="1399" t="s">
        <v>244</v>
      </c>
      <c r="AY2994" s="1399" t="s">
        <v>244</v>
      </c>
      <c r="AZ2994" s="1400" t="s">
        <v>244</v>
      </c>
      <c r="BA2994" s="1400" t="s">
        <v>244</v>
      </c>
      <c r="BB2994" s="1400" t="s">
        <v>244</v>
      </c>
      <c r="BC2994" s="1400" t="s">
        <v>244</v>
      </c>
      <c r="BD2994" s="1400" t="s">
        <v>244</v>
      </c>
      <c r="BE2994" s="1400" t="s">
        <v>244</v>
      </c>
      <c r="BF2994" s="1400" t="s">
        <v>244</v>
      </c>
      <c r="BG2994" s="1400" t="s">
        <v>244</v>
      </c>
      <c r="BH2994" s="1400" t="s">
        <v>244</v>
      </c>
      <c r="BI2994" s="1400" t="s">
        <v>244</v>
      </c>
      <c r="BJ2994" s="1400" t="s">
        <v>244</v>
      </c>
      <c r="BK2994" s="1400" t="s">
        <v>244</v>
      </c>
      <c r="BL2994" s="1400" t="s">
        <v>244</v>
      </c>
      <c r="BM2994" s="1400" t="s">
        <v>244</v>
      </c>
      <c r="BN2994" s="1400" t="s">
        <v>244</v>
      </c>
      <c r="BO2994" s="1400" t="s">
        <v>244</v>
      </c>
      <c r="BP2994" s="1400" t="s">
        <v>244</v>
      </c>
      <c r="BQ2994" s="1400" t="s">
        <v>244</v>
      </c>
      <c r="BR2994" s="1400" t="s">
        <v>244</v>
      </c>
      <c r="BS2994" s="1400" t="s">
        <v>244</v>
      </c>
      <c r="BT2994" s="1400" t="s">
        <v>244</v>
      </c>
      <c r="BU2994" s="1400" t="s">
        <v>244</v>
      </c>
      <c r="BV2994" s="1400" t="s">
        <v>244</v>
      </c>
      <c r="BW2994" s="1400" t="s">
        <v>244</v>
      </c>
      <c r="BX2994" s="1400" t="s">
        <v>244</v>
      </c>
      <c r="BY2994" s="1400" t="s">
        <v>244</v>
      </c>
      <c r="BZ2994" s="1400" t="s">
        <v>244</v>
      </c>
      <c r="CA2994" s="1400" t="s">
        <v>244</v>
      </c>
      <c r="CB2994" s="1400" t="s">
        <v>244</v>
      </c>
      <c r="CC2994" s="1400" t="s">
        <v>244</v>
      </c>
      <c r="CD2994" s="1400" t="s">
        <v>244</v>
      </c>
      <c r="CE2994" s="1400" t="s">
        <v>244</v>
      </c>
      <c r="CF2994" s="1400" t="s">
        <v>244</v>
      </c>
      <c r="CG2994" s="1400" t="s">
        <v>244</v>
      </c>
      <c r="CH2994" s="1400" t="s">
        <v>244</v>
      </c>
      <c r="CI2994" s="1400" t="s">
        <v>244</v>
      </c>
      <c r="CJ2994" s="1400" t="s">
        <v>244</v>
      </c>
      <c r="CK2994" s="1400" t="s">
        <v>244</v>
      </c>
    </row>
    <row r="2997" spans="1:89">
      <c r="A2997" s="1399" t="s">
        <v>244</v>
      </c>
      <c r="B2997" s="1399" t="s">
        <v>244</v>
      </c>
      <c r="C2997" s="1399" t="s">
        <v>244</v>
      </c>
      <c r="D2997" s="1399" t="s">
        <v>244</v>
      </c>
      <c r="E2997" s="1399" t="s">
        <v>244</v>
      </c>
      <c r="F2997" s="1399" t="s">
        <v>244</v>
      </c>
      <c r="G2997" s="1399" t="s">
        <v>244</v>
      </c>
      <c r="H2997" s="1399" t="s">
        <v>244</v>
      </c>
      <c r="I2997" s="1399" t="s">
        <v>244</v>
      </c>
      <c r="J2997" s="1399" t="s">
        <v>244</v>
      </c>
      <c r="K2997" s="1399" t="s">
        <v>244</v>
      </c>
      <c r="L2997" s="1399" t="s">
        <v>244</v>
      </c>
      <c r="M2997" s="1399" t="s">
        <v>244</v>
      </c>
      <c r="N2997" s="1399" t="s">
        <v>244</v>
      </c>
      <c r="O2997" s="1399" t="s">
        <v>244</v>
      </c>
      <c r="P2997" s="1399" t="s">
        <v>244</v>
      </c>
      <c r="Q2997" s="1399" t="s">
        <v>244</v>
      </c>
      <c r="R2997" s="1399" t="s">
        <v>244</v>
      </c>
      <c r="S2997" s="1399" t="s">
        <v>244</v>
      </c>
      <c r="T2997" s="1399" t="s">
        <v>244</v>
      </c>
      <c r="U2997" s="1399" t="s">
        <v>244</v>
      </c>
      <c r="V2997" s="1399" t="s">
        <v>244</v>
      </c>
      <c r="W2997" s="1399" t="s">
        <v>244</v>
      </c>
      <c r="X2997" s="1399" t="s">
        <v>244</v>
      </c>
      <c r="Y2997" s="1399" t="s">
        <v>244</v>
      </c>
      <c r="Z2997" s="1399" t="s">
        <v>244</v>
      </c>
      <c r="AA2997" s="1399" t="s">
        <v>244</v>
      </c>
      <c r="AB2997" s="1399" t="s">
        <v>244</v>
      </c>
      <c r="AC2997" s="1399" t="s">
        <v>244</v>
      </c>
      <c r="AD2997" s="1399" t="s">
        <v>244</v>
      </c>
      <c r="AE2997" s="1399" t="s">
        <v>244</v>
      </c>
      <c r="AF2997" s="1399" t="s">
        <v>244</v>
      </c>
      <c r="AG2997" s="1399" t="s">
        <v>244</v>
      </c>
      <c r="AH2997" s="1399" t="s">
        <v>244</v>
      </c>
      <c r="AI2997" s="1399" t="s">
        <v>244</v>
      </c>
      <c r="AJ2997" s="1399" t="s">
        <v>244</v>
      </c>
      <c r="AK2997" s="1399" t="s">
        <v>244</v>
      </c>
      <c r="AL2997" s="1399" t="s">
        <v>244</v>
      </c>
      <c r="AM2997" s="1399" t="s">
        <v>244</v>
      </c>
      <c r="AN2997" s="1399" t="s">
        <v>244</v>
      </c>
      <c r="AO2997" s="1399" t="s">
        <v>244</v>
      </c>
      <c r="AP2997" s="1399" t="s">
        <v>244</v>
      </c>
      <c r="AQ2997" s="1399" t="s">
        <v>244</v>
      </c>
      <c r="AR2997" s="1399" t="s">
        <v>244</v>
      </c>
      <c r="AS2997" s="1399" t="s">
        <v>244</v>
      </c>
      <c r="AT2997" s="1399" t="s">
        <v>244</v>
      </c>
      <c r="AU2997" s="1399" t="s">
        <v>244</v>
      </c>
      <c r="AV2997" s="1399" t="s">
        <v>244</v>
      </c>
      <c r="AW2997" s="1399" t="s">
        <v>244</v>
      </c>
      <c r="AX2997" s="1399" t="s">
        <v>244</v>
      </c>
      <c r="AY2997" s="1399" t="s">
        <v>244</v>
      </c>
      <c r="AZ2997" s="1400" t="s">
        <v>244</v>
      </c>
      <c r="BA2997" s="1400" t="s">
        <v>244</v>
      </c>
      <c r="BB2997" s="1400" t="s">
        <v>244</v>
      </c>
      <c r="BC2997" s="1400" t="s">
        <v>244</v>
      </c>
      <c r="BD2997" s="1400" t="s">
        <v>244</v>
      </c>
      <c r="BE2997" s="1400" t="s">
        <v>244</v>
      </c>
      <c r="BF2997" s="1400" t="s">
        <v>244</v>
      </c>
      <c r="BG2997" s="1400" t="s">
        <v>244</v>
      </c>
      <c r="BH2997" s="1400" t="s">
        <v>244</v>
      </c>
      <c r="BI2997" s="1400" t="s">
        <v>244</v>
      </c>
      <c r="BJ2997" s="1400" t="s">
        <v>244</v>
      </c>
      <c r="BK2997" s="1400" t="s">
        <v>244</v>
      </c>
      <c r="BL2997" s="1400" t="s">
        <v>244</v>
      </c>
      <c r="BM2997" s="1400" t="s">
        <v>244</v>
      </c>
      <c r="BN2997" s="1400" t="s">
        <v>244</v>
      </c>
      <c r="BO2997" s="1400" t="s">
        <v>244</v>
      </c>
      <c r="BP2997" s="1400" t="s">
        <v>244</v>
      </c>
      <c r="BQ2997" s="1400" t="s">
        <v>244</v>
      </c>
      <c r="BR2997" s="1400" t="s">
        <v>244</v>
      </c>
      <c r="BS2997" s="1400" t="s">
        <v>244</v>
      </c>
      <c r="BT2997" s="1400" t="s">
        <v>244</v>
      </c>
      <c r="BU2997" s="1400" t="s">
        <v>244</v>
      </c>
      <c r="BV2997" s="1400" t="s">
        <v>244</v>
      </c>
      <c r="BW2997" s="1400" t="s">
        <v>244</v>
      </c>
      <c r="BX2997" s="1400" t="s">
        <v>244</v>
      </c>
      <c r="BY2997" s="1400" t="s">
        <v>244</v>
      </c>
      <c r="BZ2997" s="1400" t="s">
        <v>244</v>
      </c>
      <c r="CA2997" s="1400" t="s">
        <v>244</v>
      </c>
      <c r="CB2997" s="1400" t="s">
        <v>244</v>
      </c>
      <c r="CC2997" s="1400" t="s">
        <v>244</v>
      </c>
      <c r="CD2997" s="1400" t="s">
        <v>244</v>
      </c>
      <c r="CE2997" s="1400" t="s">
        <v>244</v>
      </c>
      <c r="CF2997" s="1400" t="s">
        <v>244</v>
      </c>
      <c r="CG2997" s="1400" t="s">
        <v>244</v>
      </c>
      <c r="CH2997" s="1400" t="s">
        <v>244</v>
      </c>
      <c r="CI2997" s="1400" t="s">
        <v>244</v>
      </c>
      <c r="CJ2997" s="1400" t="s">
        <v>244</v>
      </c>
      <c r="CK2997" s="1400" t="s">
        <v>244</v>
      </c>
    </row>
    <row r="3000" spans="1:89">
      <c r="A3000" s="1399">
        <f ca="1">CELL("width",Setup!Y1)</f>
        <v>0</v>
      </c>
      <c r="B3000" s="1399">
        <f ca="1">CELL("width",Setup!Z1)</f>
        <v>0</v>
      </c>
      <c r="C3000" s="1399">
        <f ca="1">CELL("width",Setup!AA1)</f>
        <v>0</v>
      </c>
      <c r="D3000" s="1399">
        <f ca="1">CELL("width",Setup!AB1)</f>
        <v>0</v>
      </c>
      <c r="E3000" s="1399">
        <f ca="1">CELL("width",Setup!AC1)</f>
        <v>0</v>
      </c>
      <c r="F3000" s="1399">
        <f ca="1">CELL("width",Setup!AD1)</f>
        <v>0</v>
      </c>
      <c r="G3000" s="1399">
        <f ca="1">CELL("width",Setup!AE1)</f>
        <v>0</v>
      </c>
      <c r="H3000" s="1399">
        <f ca="1">CELL("width",Setup!AF1)</f>
        <v>0</v>
      </c>
      <c r="I3000" s="1399">
        <f ca="1">CELL("width",Setup!AG1)</f>
        <v>0</v>
      </c>
      <c r="J3000" s="1399">
        <f ca="1">CELL("width",Setup!AH1)</f>
        <v>0</v>
      </c>
      <c r="K3000" s="1399">
        <f ca="1">CELL("width",Setup!AI1)</f>
        <v>0</v>
      </c>
      <c r="L3000" s="1399">
        <f ca="1">CELL("width",Setup!AJ1)</f>
        <v>0</v>
      </c>
      <c r="M3000" s="1399">
        <f ca="1">CELL("width",Setup!AK1)</f>
        <v>0</v>
      </c>
      <c r="N3000" s="1399">
        <f ca="1">CELL("width",Setup!AL1)</f>
        <v>0</v>
      </c>
      <c r="O3000" s="1399">
        <f ca="1">CELL("width",Setup!AM1)</f>
        <v>0</v>
      </c>
      <c r="P3000" s="1399">
        <f ca="1">CELL("width",Setup!AN1)</f>
        <v>0</v>
      </c>
      <c r="Q3000" s="1399">
        <f ca="1">CELL("width",Setup!AO1)</f>
        <v>0</v>
      </c>
      <c r="R3000" s="1399">
        <f ca="1">CELL("width",Setup!AP1)</f>
        <v>0</v>
      </c>
      <c r="S3000" s="1399">
        <f ca="1">CELL("width",Setup!AQ1)</f>
        <v>0</v>
      </c>
      <c r="T3000" s="1399">
        <f ca="1">CELL("width",Setup!AR1)</f>
        <v>0</v>
      </c>
      <c r="U3000" s="1399">
        <f ca="1">CELL("width",Setup!AS1)</f>
        <v>0</v>
      </c>
      <c r="V3000" s="1399">
        <f ca="1">CELL("width",Setup!AT1)</f>
        <v>0</v>
      </c>
      <c r="W3000" s="1399">
        <f ca="1">CELL("width",Setup!AU1)</f>
        <v>0</v>
      </c>
      <c r="X3000" s="1399">
        <f ca="1">CELL("width",Setup!AV1)</f>
        <v>0</v>
      </c>
      <c r="Y3000" s="1399">
        <f ca="1">CELL("width",Setup!AW1)</f>
        <v>0</v>
      </c>
      <c r="Z3000" s="1399">
        <f ca="1">CELL("width",Setup!AX1)</f>
        <v>0</v>
      </c>
      <c r="AA3000" s="1399">
        <f ca="1">CELL("width",Setup!AY1)</f>
        <v>0</v>
      </c>
      <c r="AB3000" s="1399">
        <f ca="1">CELL("width",Setup!AZ1)</f>
        <v>0</v>
      </c>
      <c r="AC3000" s="1399">
        <f ca="1">CELL("width",Setup!BA1)</f>
        <v>0</v>
      </c>
      <c r="AD3000" s="1399">
        <f ca="1">CELL("width",Setup!BB1)</f>
        <v>0</v>
      </c>
      <c r="AE3000" s="1399">
        <f ca="1">CELL("width",Setup!BC1)</f>
        <v>0</v>
      </c>
      <c r="AF3000" s="1399">
        <f ca="1">CELL("width",Setup!BD1)</f>
        <v>0</v>
      </c>
      <c r="AG3000" s="1399">
        <f ca="1">CELL("width",Setup!BE1)</f>
        <v>0</v>
      </c>
      <c r="AH3000" s="1399">
        <f ca="1">CELL("width",Setup!BF1)</f>
        <v>0</v>
      </c>
      <c r="AI3000" s="1399">
        <f ca="1">CELL("width",Setup!BG1)</f>
        <v>0</v>
      </c>
      <c r="AJ3000" s="1399">
        <f ca="1">CELL("width",Setup!BH1)</f>
        <v>0</v>
      </c>
      <c r="AK3000" s="1399">
        <f ca="1">CELL("width",Setup!BI1)</f>
        <v>0</v>
      </c>
      <c r="AL3000" s="1399">
        <f ca="1">CELL("width",Setup!BJ1)</f>
        <v>0</v>
      </c>
      <c r="AM3000" s="1399">
        <f ca="1">CELL("width",Setup!BK1)</f>
        <v>0</v>
      </c>
      <c r="AN3000" s="1399">
        <f ca="1">CELL("width",Setup!BL1)</f>
        <v>0</v>
      </c>
      <c r="AO3000" s="1399">
        <f ca="1">CELL("width",Setup!BM1)</f>
        <v>0</v>
      </c>
      <c r="AP3000" s="1399">
        <f ca="1">CELL("width",Setup!BN1)</f>
        <v>0</v>
      </c>
      <c r="AQ3000" s="1399">
        <f ca="1">CELL("width",Setup!BO1)</f>
        <v>0</v>
      </c>
      <c r="AR3000" s="1399">
        <f ca="1">CELL("width",Setup!BP1)</f>
        <v>0</v>
      </c>
      <c r="AS3000" s="1399">
        <f ca="1">CELL("width",Setup!BQ1)</f>
        <v>0</v>
      </c>
      <c r="AT3000" s="1399">
        <f ca="1">CELL("width",Setup!BR1)</f>
        <v>0</v>
      </c>
      <c r="AU3000" s="1399">
        <f ca="1">CELL("width",Setup!BS1)</f>
        <v>0</v>
      </c>
      <c r="AV3000" s="1399">
        <f ca="1">CELL("width",Setup!CB1)</f>
        <v>0</v>
      </c>
      <c r="AW3000" s="1399">
        <f ca="1">CELL("width",Setup!CC1)</f>
        <v>0</v>
      </c>
      <c r="AX3000" s="1399">
        <f ca="1">CELL("width",Setup!CD1)</f>
        <v>0</v>
      </c>
      <c r="AY3000" s="1399">
        <f ca="1">CELL("width",Setup!CE1)</f>
        <v>0</v>
      </c>
      <c r="AZ3000" s="1400">
        <f ca="1">CELL("width",Setup!CF1)</f>
        <v>0</v>
      </c>
      <c r="BA3000" s="1400">
        <f ca="1">CELL("width",Setup!CG1)</f>
        <v>0</v>
      </c>
      <c r="BB3000" s="1400">
        <f ca="1">CELL("width",Setup!CH1)</f>
        <v>0</v>
      </c>
      <c r="BC3000" s="1400">
        <f ca="1">CELL("width",Setup!CI1)</f>
        <v>0</v>
      </c>
      <c r="BD3000" s="1400">
        <f ca="1">CELL("width",Setup!CJ1)</f>
        <v>0</v>
      </c>
      <c r="BE3000" s="1400">
        <f ca="1">CELL("width",Setup!CK1)</f>
        <v>0</v>
      </c>
      <c r="BF3000" s="1400">
        <f ca="1">CELL("width",Setup!CL1)</f>
        <v>0</v>
      </c>
      <c r="BG3000" s="1400">
        <f ca="1">CELL("width",Setup!CM1)</f>
        <v>0</v>
      </c>
      <c r="BH3000" s="1400">
        <f ca="1">CELL("width",Setup!CN1)</f>
        <v>0</v>
      </c>
      <c r="BI3000" s="1400">
        <f ca="1">CELL("width",Setup!CO1)</f>
        <v>0</v>
      </c>
      <c r="BJ3000" s="1400">
        <f ca="1">CELL("width",Setup!CP1)</f>
        <v>0</v>
      </c>
      <c r="BK3000" s="1400">
        <f ca="1">CELL("width",Setup!CQ1)</f>
        <v>0</v>
      </c>
      <c r="BL3000" s="1400">
        <f ca="1">CELL("width",Setup!CR1)</f>
        <v>0</v>
      </c>
      <c r="BM3000" s="1400">
        <f ca="1">CELL("width",Setup!CS1)</f>
        <v>0</v>
      </c>
      <c r="BN3000" s="1400">
        <f ca="1">CELL("width",Setup!CT1)</f>
        <v>0</v>
      </c>
      <c r="BO3000" s="1400">
        <f ca="1">SUM(A3000:BN3000)</f>
        <v>0</v>
      </c>
      <c r="BP3000" s="1400"/>
      <c r="BQ3000" s="1400"/>
      <c r="BR3000" s="1400"/>
      <c r="BS3000" s="1400"/>
      <c r="BT3000" s="1400"/>
      <c r="BU3000" s="1400"/>
    </row>
    <row r="3001" spans="1:89">
      <c r="A3001" s="1399">
        <f ca="1">CELL("width",Selection1!V1)</f>
        <v>0</v>
      </c>
      <c r="B3001" s="1399">
        <f ca="1">CELL("width",Selection1!W1)</f>
        <v>0</v>
      </c>
      <c r="C3001" s="1399">
        <f ca="1">CELL("width",Selection1!X1)</f>
        <v>0</v>
      </c>
      <c r="D3001" s="1399">
        <f ca="1">CELL("width",Selection1!Y1)</f>
        <v>0</v>
      </c>
      <c r="E3001" s="1399">
        <f ca="1">CELL("width",Selection1!Z1)</f>
        <v>0</v>
      </c>
      <c r="F3001" s="1399">
        <f ca="1">CELL("width",Selection1!AA1)</f>
        <v>0</v>
      </c>
      <c r="G3001" s="1399">
        <f ca="1">CELL("width",Selection1!AB1)</f>
        <v>0</v>
      </c>
      <c r="H3001" s="1399">
        <f ca="1">CELL("width",Selection1!AC1)</f>
        <v>0</v>
      </c>
      <c r="I3001" s="1399">
        <f ca="1">CELL("width",Selection1!AD1)</f>
        <v>0</v>
      </c>
      <c r="J3001" s="1399">
        <f ca="1">CELL("width",Selection1!AE1)</f>
        <v>0</v>
      </c>
      <c r="K3001" s="1399">
        <f ca="1">CELL("width",Selection1!AF1)</f>
        <v>0</v>
      </c>
      <c r="L3001" s="1399">
        <f ca="1">CELL("width",Selection1!AG1)</f>
        <v>0</v>
      </c>
      <c r="M3001" s="1399">
        <f ca="1">CELL("width",Selection1!AH1)</f>
        <v>0</v>
      </c>
      <c r="N3001" s="1399">
        <f ca="1">CELL("width",Selection1!AI1)</f>
        <v>0</v>
      </c>
      <c r="O3001" s="1399">
        <f ca="1">CELL("width",Selection1!AJ1)</f>
        <v>0</v>
      </c>
      <c r="P3001" s="1399">
        <f ca="1">CELL("width",Selection1!AV1)</f>
        <v>8</v>
      </c>
      <c r="Q3001" s="1399">
        <f ca="1">CELL("width",Selection1!AW1)</f>
        <v>0</v>
      </c>
      <c r="R3001" s="1399">
        <f ca="1">CELL("width",Selection1!AX1)</f>
        <v>0</v>
      </c>
      <c r="S3001" s="1399">
        <f ca="1">CELL("width",Selection1!AY1)</f>
        <v>0</v>
      </c>
      <c r="T3001" s="1399">
        <f ca="1">CELL("width",Selection1!AZ1)</f>
        <v>0</v>
      </c>
      <c r="U3001" s="1399">
        <f ca="1">CELL("width",Selection1!BA1)</f>
        <v>0</v>
      </c>
      <c r="V3001" s="1399">
        <f ca="1">CELL("width",Selection1!BB1)</f>
        <v>0</v>
      </c>
      <c r="W3001" s="1399">
        <f ca="1">CELL("width",Selection1!BC1)</f>
        <v>0</v>
      </c>
      <c r="X3001" s="1399">
        <f ca="1">CELL("width",Selection1!BD1)</f>
        <v>0</v>
      </c>
      <c r="Y3001" s="1399">
        <f ca="1">CELL("width",Selection1!BE1)</f>
        <v>0</v>
      </c>
      <c r="Z3001" s="1399">
        <f ca="1">CELL("width",Selection1!BF1)</f>
        <v>0</v>
      </c>
      <c r="AA3001" s="1399">
        <f ca="1">CELL("width",Selection1!BG1)</f>
        <v>0</v>
      </c>
      <c r="AB3001" s="1399">
        <f ca="1">CELL("width",Selection1!BH1)</f>
        <v>0</v>
      </c>
      <c r="AC3001" s="1399">
        <f ca="1">CELL("width",Selection1!BI1)</f>
        <v>0</v>
      </c>
      <c r="AD3001" s="1399">
        <f ca="1">CELL("width",Selection1!BJ1)</f>
        <v>0</v>
      </c>
      <c r="AE3001" s="1399">
        <f ca="1">CELL("width",Selection1!BK1)</f>
        <v>0</v>
      </c>
      <c r="AF3001" s="1399">
        <f ca="1">CELL("width",Selection1!BL1)</f>
        <v>0</v>
      </c>
      <c r="AG3001" s="1399">
        <f ca="1">CELL("width",Selection1!BM1)</f>
        <v>0</v>
      </c>
      <c r="AH3001" s="1399">
        <f ca="1">CELL("width",Selection1!BN1)</f>
        <v>0</v>
      </c>
      <c r="AI3001" s="1399">
        <f ca="1">CELL("width",Selection1!BO1)</f>
        <v>0</v>
      </c>
      <c r="AJ3001" s="1399">
        <f ca="1">CELL("width",Selection1!BP1)</f>
        <v>0</v>
      </c>
      <c r="AK3001" s="1399">
        <f ca="1">CELL("width",Selection1!BQ1)</f>
        <v>0</v>
      </c>
      <c r="AL3001" s="1399">
        <f ca="1">CELL("width",Selection1!BR1)</f>
        <v>0</v>
      </c>
      <c r="AM3001" s="1399">
        <f ca="1">CELL("width",Selection1!BS1)</f>
        <v>8</v>
      </c>
      <c r="BO3001" s="1400">
        <f ca="1">SUM(A3001:BN3001)</f>
        <v>16</v>
      </c>
      <c r="BP3001" s="1401">
        <f ca="1">+BO3001+BO3000</f>
        <v>16</v>
      </c>
    </row>
    <row r="3002" spans="1:89">
      <c r="BA3002" s="1400"/>
      <c r="BB3002" s="1400"/>
      <c r="BC3002" s="1400"/>
      <c r="BD3002" s="1400"/>
      <c r="BE3002" s="1400"/>
      <c r="BF3002" s="1400"/>
      <c r="BG3002" s="1400"/>
      <c r="BH3002" s="1400"/>
      <c r="BI3002" s="1400"/>
      <c r="BJ3002" s="1400"/>
      <c r="BK3002" s="1400"/>
      <c r="BL3002" s="1400"/>
      <c r="BM3002" s="1400"/>
      <c r="BN3002" s="1400"/>
      <c r="BO3002" s="1400"/>
      <c r="BP3002" s="1400" t="s">
        <v>244</v>
      </c>
      <c r="BQ3002" s="1400" t="s">
        <v>244</v>
      </c>
      <c r="BR3002" s="1400" t="s">
        <v>244</v>
      </c>
      <c r="BS3002" s="1400" t="s">
        <v>244</v>
      </c>
      <c r="BT3002" s="1400" t="s">
        <v>244</v>
      </c>
      <c r="BU3002" s="1400" t="s">
        <v>244</v>
      </c>
      <c r="BV3002" s="1400" t="s">
        <v>244</v>
      </c>
      <c r="BW3002" s="1400" t="s">
        <v>244</v>
      </c>
      <c r="BX3002" s="1400" t="s">
        <v>244</v>
      </c>
      <c r="BY3002" s="1400" t="s">
        <v>244</v>
      </c>
      <c r="BZ3002" s="1400" t="s">
        <v>244</v>
      </c>
      <c r="CA3002" s="1400" t="s">
        <v>244</v>
      </c>
      <c r="CB3002" s="1400" t="s">
        <v>244</v>
      </c>
      <c r="CC3002" s="1400" t="s">
        <v>244</v>
      </c>
      <c r="CD3002" s="1400" t="s">
        <v>244</v>
      </c>
      <c r="CE3002" s="1400" t="s">
        <v>244</v>
      </c>
      <c r="CF3002" s="1400" t="s">
        <v>244</v>
      </c>
      <c r="CG3002" s="1400" t="s">
        <v>244</v>
      </c>
      <c r="CH3002" s="1400" t="s">
        <v>244</v>
      </c>
      <c r="CI3002" s="1400" t="s">
        <v>244</v>
      </c>
      <c r="CJ3002" s="1400" t="s">
        <v>244</v>
      </c>
      <c r="CK3002" s="1400" t="s">
        <v>244</v>
      </c>
    </row>
    <row r="3003" spans="1:89">
      <c r="A3003" s="1399" t="s">
        <v>244</v>
      </c>
      <c r="B3003" s="1399" t="s">
        <v>244</v>
      </c>
      <c r="C3003" s="1399" t="s">
        <v>244</v>
      </c>
      <c r="D3003" s="1399" t="s">
        <v>244</v>
      </c>
      <c r="E3003" s="1399" t="s">
        <v>244</v>
      </c>
      <c r="F3003" s="1399" t="s">
        <v>244</v>
      </c>
      <c r="G3003" s="1399" t="s">
        <v>244</v>
      </c>
      <c r="H3003" s="1399" t="s">
        <v>244</v>
      </c>
      <c r="I3003" s="1399" t="s">
        <v>244</v>
      </c>
      <c r="J3003" s="1399" t="s">
        <v>244</v>
      </c>
      <c r="K3003" s="1399" t="s">
        <v>244</v>
      </c>
      <c r="L3003" s="1399" t="s">
        <v>244</v>
      </c>
      <c r="M3003" s="1399" t="s">
        <v>244</v>
      </c>
      <c r="N3003" s="1399" t="s">
        <v>244</v>
      </c>
      <c r="O3003" s="1399" t="s">
        <v>244</v>
      </c>
      <c r="P3003" s="1399" t="s">
        <v>244</v>
      </c>
      <c r="Q3003" s="1399" t="s">
        <v>244</v>
      </c>
      <c r="R3003" s="1399" t="s">
        <v>244</v>
      </c>
      <c r="S3003" s="1399" t="s">
        <v>244</v>
      </c>
      <c r="T3003" s="1399" t="s">
        <v>244</v>
      </c>
      <c r="U3003" s="1399" t="s">
        <v>244</v>
      </c>
      <c r="V3003" s="1399" t="s">
        <v>244</v>
      </c>
      <c r="W3003" s="1399" t="s">
        <v>244</v>
      </c>
      <c r="X3003" s="1399" t="s">
        <v>244</v>
      </c>
      <c r="Y3003" s="1399" t="s">
        <v>244</v>
      </c>
      <c r="Z3003" s="1399" t="s">
        <v>244</v>
      </c>
      <c r="AA3003" s="1399" t="s">
        <v>244</v>
      </c>
      <c r="AB3003" s="1399" t="s">
        <v>244</v>
      </c>
      <c r="AC3003" s="1399" t="s">
        <v>244</v>
      </c>
      <c r="AD3003" s="1399" t="s">
        <v>244</v>
      </c>
      <c r="AE3003" s="1399" t="s">
        <v>244</v>
      </c>
      <c r="AF3003" s="1399" t="s">
        <v>244</v>
      </c>
      <c r="AG3003" s="1399" t="s">
        <v>244</v>
      </c>
      <c r="AH3003" s="1399" t="s">
        <v>244</v>
      </c>
      <c r="AI3003" s="1399" t="s">
        <v>244</v>
      </c>
      <c r="AJ3003" s="1399" t="s">
        <v>244</v>
      </c>
      <c r="AK3003" s="1399" t="s">
        <v>244</v>
      </c>
      <c r="AL3003" s="1399" t="s">
        <v>244</v>
      </c>
      <c r="AM3003" s="1399" t="s">
        <v>244</v>
      </c>
      <c r="AN3003" s="1399" t="s">
        <v>244</v>
      </c>
      <c r="AO3003" s="1399" t="s">
        <v>244</v>
      </c>
      <c r="AP3003" s="1399" t="s">
        <v>244</v>
      </c>
      <c r="AQ3003" s="1399" t="s">
        <v>244</v>
      </c>
      <c r="AR3003" s="1399" t="s">
        <v>244</v>
      </c>
      <c r="AS3003" s="1399" t="s">
        <v>244</v>
      </c>
      <c r="AT3003" s="1399" t="s">
        <v>244</v>
      </c>
      <c r="AU3003" s="1399" t="s">
        <v>244</v>
      </c>
      <c r="AV3003" s="1399" t="s">
        <v>244</v>
      </c>
      <c r="AW3003" s="1399" t="s">
        <v>244</v>
      </c>
      <c r="AX3003" s="1399" t="s">
        <v>244</v>
      </c>
      <c r="AY3003" s="1399" t="s">
        <v>244</v>
      </c>
      <c r="AZ3003" s="1400" t="s">
        <v>244</v>
      </c>
      <c r="BA3003" s="1400" t="s">
        <v>244</v>
      </c>
      <c r="BB3003" s="1400" t="s">
        <v>244</v>
      </c>
      <c r="BC3003" s="1400" t="s">
        <v>244</v>
      </c>
      <c r="BD3003" s="1400" t="s">
        <v>244</v>
      </c>
      <c r="BE3003" s="1400" t="s">
        <v>244</v>
      </c>
      <c r="BF3003" s="1400" t="s">
        <v>244</v>
      </c>
      <c r="BG3003" s="1400" t="s">
        <v>244</v>
      </c>
      <c r="BH3003" s="1400" t="s">
        <v>244</v>
      </c>
      <c r="BI3003" s="1400" t="s">
        <v>244</v>
      </c>
      <c r="BJ3003" s="1400" t="s">
        <v>244</v>
      </c>
      <c r="BK3003" s="1400" t="s">
        <v>244</v>
      </c>
      <c r="BL3003" s="1400" t="s">
        <v>244</v>
      </c>
      <c r="BM3003" s="1400" t="s">
        <v>244</v>
      </c>
      <c r="BN3003" s="1400" t="s">
        <v>244</v>
      </c>
      <c r="BO3003" s="1400" t="s">
        <v>244</v>
      </c>
      <c r="BP3003" s="1400" t="s">
        <v>244</v>
      </c>
      <c r="BQ3003" s="1400" t="s">
        <v>244</v>
      </c>
      <c r="BR3003" s="1400" t="s">
        <v>244</v>
      </c>
      <c r="BS3003" s="1400" t="s">
        <v>244</v>
      </c>
      <c r="BT3003" s="1400" t="s">
        <v>244</v>
      </c>
      <c r="BU3003" s="1400" t="s">
        <v>244</v>
      </c>
      <c r="BV3003" s="1400" t="s">
        <v>244</v>
      </c>
      <c r="BW3003" s="1400" t="s">
        <v>244</v>
      </c>
      <c r="BX3003" s="1400" t="s">
        <v>244</v>
      </c>
      <c r="BY3003" s="1400" t="s">
        <v>244</v>
      </c>
      <c r="BZ3003" s="1400" t="s">
        <v>244</v>
      </c>
      <c r="CA3003" s="1400" t="s">
        <v>244</v>
      </c>
      <c r="CB3003" s="1400" t="s">
        <v>244</v>
      </c>
      <c r="CC3003" s="1400" t="s">
        <v>244</v>
      </c>
      <c r="CD3003" s="1400" t="s">
        <v>244</v>
      </c>
      <c r="CE3003" s="1400" t="s">
        <v>244</v>
      </c>
      <c r="CF3003" s="1400" t="s">
        <v>244</v>
      </c>
      <c r="CG3003" s="1400" t="s">
        <v>244</v>
      </c>
      <c r="CH3003" s="1400" t="s">
        <v>244</v>
      </c>
      <c r="CI3003" s="1400" t="s">
        <v>244</v>
      </c>
      <c r="CJ3003" s="1400" t="s">
        <v>244</v>
      </c>
      <c r="CK3003" s="1400" t="s">
        <v>244</v>
      </c>
    </row>
    <row r="3008" spans="1:89">
      <c r="A3008" s="1399" t="s">
        <v>244</v>
      </c>
      <c r="B3008" s="1399" t="s">
        <v>244</v>
      </c>
      <c r="C3008" s="1399" t="s">
        <v>244</v>
      </c>
      <c r="D3008" s="1399" t="s">
        <v>244</v>
      </c>
      <c r="E3008" s="1399" t="s">
        <v>244</v>
      </c>
      <c r="F3008" s="1399" t="s">
        <v>244</v>
      </c>
      <c r="G3008" s="1399" t="s">
        <v>244</v>
      </c>
      <c r="H3008" s="1399" t="s">
        <v>244</v>
      </c>
      <c r="I3008" s="1399" t="s">
        <v>244</v>
      </c>
      <c r="J3008" s="1399" t="s">
        <v>244</v>
      </c>
      <c r="K3008" s="1399" t="s">
        <v>244</v>
      </c>
      <c r="L3008" s="1399" t="s">
        <v>244</v>
      </c>
      <c r="M3008" s="1399" t="s">
        <v>244</v>
      </c>
      <c r="N3008" s="1399" t="s">
        <v>244</v>
      </c>
      <c r="O3008" s="1399" t="s">
        <v>244</v>
      </c>
      <c r="P3008" s="1399" t="s">
        <v>244</v>
      </c>
      <c r="Q3008" s="1399" t="s">
        <v>244</v>
      </c>
      <c r="R3008" s="1399" t="s">
        <v>244</v>
      </c>
      <c r="S3008" s="1399" t="s">
        <v>244</v>
      </c>
      <c r="T3008" s="1399" t="s">
        <v>244</v>
      </c>
      <c r="U3008" s="1399" t="s">
        <v>244</v>
      </c>
      <c r="V3008" s="1399" t="s">
        <v>244</v>
      </c>
      <c r="W3008" s="1399" t="s">
        <v>244</v>
      </c>
      <c r="X3008" s="1399" t="s">
        <v>244</v>
      </c>
      <c r="Y3008" s="1399" t="s">
        <v>244</v>
      </c>
      <c r="Z3008" s="1399" t="s">
        <v>244</v>
      </c>
      <c r="AA3008" s="1399" t="s">
        <v>244</v>
      </c>
      <c r="AB3008" s="1399" t="s">
        <v>244</v>
      </c>
      <c r="AC3008" s="1399" t="s">
        <v>244</v>
      </c>
      <c r="AD3008" s="1399" t="s">
        <v>244</v>
      </c>
      <c r="AE3008" s="1399" t="s">
        <v>244</v>
      </c>
      <c r="AF3008" s="1399" t="s">
        <v>244</v>
      </c>
      <c r="AG3008" s="1399" t="s">
        <v>244</v>
      </c>
      <c r="AH3008" s="1399" t="s">
        <v>244</v>
      </c>
      <c r="AI3008" s="1399" t="s">
        <v>244</v>
      </c>
      <c r="AJ3008" s="1399" t="s">
        <v>244</v>
      </c>
      <c r="AK3008" s="1399" t="s">
        <v>244</v>
      </c>
      <c r="AL3008" s="1399" t="s">
        <v>244</v>
      </c>
      <c r="AM3008" s="1399" t="s">
        <v>244</v>
      </c>
      <c r="AN3008" s="1399" t="s">
        <v>244</v>
      </c>
      <c r="AO3008" s="1399" t="s">
        <v>244</v>
      </c>
      <c r="AP3008" s="1399" t="s">
        <v>244</v>
      </c>
      <c r="AQ3008" s="1399" t="s">
        <v>244</v>
      </c>
      <c r="AR3008" s="1399" t="s">
        <v>244</v>
      </c>
      <c r="AS3008" s="1399" t="s">
        <v>244</v>
      </c>
      <c r="AT3008" s="1399" t="s">
        <v>244</v>
      </c>
      <c r="AU3008" s="1399" t="s">
        <v>244</v>
      </c>
      <c r="AV3008" s="1399" t="s">
        <v>244</v>
      </c>
      <c r="AW3008" s="1399" t="s">
        <v>244</v>
      </c>
      <c r="AX3008" s="1399" t="s">
        <v>244</v>
      </c>
      <c r="AY3008" s="1399" t="s">
        <v>244</v>
      </c>
      <c r="AZ3008" s="1400" t="s">
        <v>244</v>
      </c>
      <c r="BA3008" s="1400" t="s">
        <v>244</v>
      </c>
      <c r="BB3008" s="1400" t="s">
        <v>244</v>
      </c>
      <c r="BC3008" s="1400" t="s">
        <v>244</v>
      </c>
      <c r="BD3008" s="1400" t="s">
        <v>244</v>
      </c>
      <c r="BE3008" s="1400" t="s">
        <v>244</v>
      </c>
      <c r="BF3008" s="1400" t="s">
        <v>244</v>
      </c>
      <c r="BG3008" s="1400" t="s">
        <v>244</v>
      </c>
      <c r="BH3008" s="1400" t="s">
        <v>244</v>
      </c>
      <c r="BI3008" s="1400" t="s">
        <v>244</v>
      </c>
      <c r="BJ3008" s="1400" t="s">
        <v>244</v>
      </c>
      <c r="BK3008" s="1400" t="s">
        <v>244</v>
      </c>
      <c r="BL3008" s="1400" t="s">
        <v>244</v>
      </c>
      <c r="BM3008" s="1400" t="s">
        <v>244</v>
      </c>
      <c r="BN3008" s="1400" t="s">
        <v>244</v>
      </c>
      <c r="BO3008" s="1400" t="s">
        <v>244</v>
      </c>
      <c r="BP3008" s="1400" t="s">
        <v>244</v>
      </c>
      <c r="BQ3008" s="1400" t="s">
        <v>244</v>
      </c>
      <c r="BR3008" s="1400" t="s">
        <v>244</v>
      </c>
      <c r="BS3008" s="1400" t="s">
        <v>244</v>
      </c>
      <c r="BT3008" s="1400" t="s">
        <v>244</v>
      </c>
      <c r="BU3008" s="1400" t="s">
        <v>244</v>
      </c>
      <c r="BV3008" s="1400" t="s">
        <v>244</v>
      </c>
      <c r="BW3008" s="1400" t="s">
        <v>244</v>
      </c>
      <c r="BX3008" s="1400" t="s">
        <v>244</v>
      </c>
      <c r="BY3008" s="1400" t="s">
        <v>244</v>
      </c>
      <c r="BZ3008" s="1400" t="s">
        <v>244</v>
      </c>
      <c r="CA3008" s="1400" t="s">
        <v>244</v>
      </c>
      <c r="CB3008" s="1400" t="s">
        <v>244</v>
      </c>
      <c r="CC3008" s="1400" t="s">
        <v>244</v>
      </c>
      <c r="CD3008" s="1400" t="s">
        <v>244</v>
      </c>
      <c r="CE3008" s="1400" t="s">
        <v>244</v>
      </c>
      <c r="CF3008" s="1400" t="s">
        <v>244</v>
      </c>
      <c r="CG3008" s="1400" t="s">
        <v>244</v>
      </c>
      <c r="CH3008" s="1400" t="s">
        <v>244</v>
      </c>
      <c r="CI3008" s="1400" t="s">
        <v>244</v>
      </c>
      <c r="CJ3008" s="1400" t="s">
        <v>244</v>
      </c>
      <c r="CK3008" s="1400" t="s">
        <v>244</v>
      </c>
    </row>
    <row r="3016" spans="1:89">
      <c r="A3016" s="1399" t="s">
        <v>244</v>
      </c>
      <c r="B3016" s="1399" t="s">
        <v>244</v>
      </c>
      <c r="C3016" s="1399" t="s">
        <v>244</v>
      </c>
      <c r="D3016" s="1399" t="s">
        <v>244</v>
      </c>
      <c r="E3016" s="1399" t="s">
        <v>244</v>
      </c>
      <c r="F3016" s="1399" t="s">
        <v>244</v>
      </c>
      <c r="G3016" s="1399" t="s">
        <v>244</v>
      </c>
      <c r="H3016" s="1399" t="s">
        <v>244</v>
      </c>
      <c r="I3016" s="1399" t="s">
        <v>244</v>
      </c>
      <c r="J3016" s="1399" t="s">
        <v>244</v>
      </c>
      <c r="K3016" s="1399" t="s">
        <v>244</v>
      </c>
      <c r="L3016" s="1399" t="s">
        <v>244</v>
      </c>
      <c r="M3016" s="1399" t="s">
        <v>244</v>
      </c>
      <c r="N3016" s="1399" t="s">
        <v>244</v>
      </c>
      <c r="O3016" s="1399" t="s">
        <v>244</v>
      </c>
      <c r="P3016" s="1399" t="s">
        <v>244</v>
      </c>
      <c r="Q3016" s="1399" t="s">
        <v>244</v>
      </c>
      <c r="R3016" s="1399" t="s">
        <v>244</v>
      </c>
      <c r="S3016" s="1399" t="s">
        <v>244</v>
      </c>
      <c r="T3016" s="1399" t="s">
        <v>244</v>
      </c>
      <c r="U3016" s="1399" t="s">
        <v>244</v>
      </c>
      <c r="V3016" s="1399" t="s">
        <v>244</v>
      </c>
      <c r="W3016" s="1399" t="s">
        <v>244</v>
      </c>
      <c r="X3016" s="1399" t="s">
        <v>244</v>
      </c>
      <c r="Y3016" s="1399" t="s">
        <v>244</v>
      </c>
      <c r="Z3016" s="1399" t="s">
        <v>244</v>
      </c>
      <c r="AA3016" s="1399" t="s">
        <v>244</v>
      </c>
      <c r="AB3016" s="1399" t="s">
        <v>244</v>
      </c>
      <c r="AC3016" s="1399" t="s">
        <v>244</v>
      </c>
      <c r="AD3016" s="1399" t="s">
        <v>244</v>
      </c>
      <c r="AE3016" s="1399" t="s">
        <v>244</v>
      </c>
      <c r="AF3016" s="1399" t="s">
        <v>244</v>
      </c>
      <c r="AG3016" s="1399" t="s">
        <v>244</v>
      </c>
      <c r="AH3016" s="1399" t="s">
        <v>244</v>
      </c>
      <c r="AI3016" s="1399" t="s">
        <v>244</v>
      </c>
      <c r="AJ3016" s="1399" t="s">
        <v>244</v>
      </c>
      <c r="AK3016" s="1399" t="s">
        <v>244</v>
      </c>
      <c r="AL3016" s="1399" t="s">
        <v>244</v>
      </c>
      <c r="AM3016" s="1399" t="s">
        <v>244</v>
      </c>
      <c r="AN3016" s="1399" t="s">
        <v>244</v>
      </c>
      <c r="AO3016" s="1399" t="s">
        <v>244</v>
      </c>
      <c r="AP3016" s="1399" t="s">
        <v>244</v>
      </c>
      <c r="AQ3016" s="1399" t="s">
        <v>244</v>
      </c>
      <c r="AR3016" s="1399" t="s">
        <v>244</v>
      </c>
      <c r="AS3016" s="1399" t="s">
        <v>244</v>
      </c>
      <c r="AT3016" s="1399" t="s">
        <v>244</v>
      </c>
      <c r="AU3016" s="1399" t="s">
        <v>244</v>
      </c>
      <c r="AV3016" s="1399" t="s">
        <v>244</v>
      </c>
      <c r="AW3016" s="1399" t="s">
        <v>244</v>
      </c>
      <c r="AX3016" s="1399" t="s">
        <v>244</v>
      </c>
      <c r="AY3016" s="1399" t="s">
        <v>244</v>
      </c>
      <c r="AZ3016" s="1400" t="s">
        <v>244</v>
      </c>
      <c r="BA3016" s="1400" t="s">
        <v>244</v>
      </c>
      <c r="BB3016" s="1400" t="s">
        <v>244</v>
      </c>
      <c r="BC3016" s="1400" t="s">
        <v>244</v>
      </c>
      <c r="BD3016" s="1400" t="s">
        <v>244</v>
      </c>
      <c r="BE3016" s="1400" t="s">
        <v>244</v>
      </c>
      <c r="BF3016" s="1400" t="s">
        <v>244</v>
      </c>
      <c r="BG3016" s="1400" t="s">
        <v>244</v>
      </c>
      <c r="BH3016" s="1400" t="s">
        <v>244</v>
      </c>
      <c r="BI3016" s="1400" t="s">
        <v>244</v>
      </c>
      <c r="BJ3016" s="1400" t="s">
        <v>244</v>
      </c>
      <c r="BK3016" s="1400" t="s">
        <v>244</v>
      </c>
      <c r="BL3016" s="1400" t="s">
        <v>244</v>
      </c>
      <c r="BM3016" s="1400" t="s">
        <v>244</v>
      </c>
      <c r="BN3016" s="1400" t="s">
        <v>244</v>
      </c>
      <c r="BO3016" s="1400" t="s">
        <v>244</v>
      </c>
      <c r="BP3016" s="1400" t="s">
        <v>244</v>
      </c>
      <c r="BQ3016" s="1400" t="s">
        <v>244</v>
      </c>
      <c r="BR3016" s="1400" t="s">
        <v>244</v>
      </c>
      <c r="BS3016" s="1400" t="s">
        <v>244</v>
      </c>
      <c r="BT3016" s="1400" t="s">
        <v>244</v>
      </c>
      <c r="BU3016" s="1400" t="s">
        <v>244</v>
      </c>
      <c r="BV3016" s="1400" t="s">
        <v>244</v>
      </c>
      <c r="BW3016" s="1400" t="s">
        <v>244</v>
      </c>
      <c r="BX3016" s="1400" t="s">
        <v>244</v>
      </c>
      <c r="BY3016" s="1400" t="s">
        <v>244</v>
      </c>
      <c r="BZ3016" s="1400" t="s">
        <v>244</v>
      </c>
      <c r="CA3016" s="1400" t="s">
        <v>244</v>
      </c>
      <c r="CB3016" s="1400" t="s">
        <v>244</v>
      </c>
      <c r="CC3016" s="1400" t="s">
        <v>244</v>
      </c>
      <c r="CD3016" s="1400" t="s">
        <v>244</v>
      </c>
      <c r="CE3016" s="1400" t="s">
        <v>244</v>
      </c>
      <c r="CF3016" s="1400" t="s">
        <v>244</v>
      </c>
      <c r="CG3016" s="1400" t="s">
        <v>244</v>
      </c>
      <c r="CH3016" s="1400" t="s">
        <v>244</v>
      </c>
      <c r="CI3016" s="1400" t="s">
        <v>244</v>
      </c>
      <c r="CJ3016" s="1400" t="s">
        <v>244</v>
      </c>
      <c r="CK3016" s="1400" t="s">
        <v>244</v>
      </c>
    </row>
    <row r="3028" spans="1:89">
      <c r="A3028" s="1399" t="s">
        <v>244</v>
      </c>
      <c r="B3028" s="1399" t="s">
        <v>244</v>
      </c>
      <c r="C3028" s="1399" t="s">
        <v>244</v>
      </c>
      <c r="D3028" s="1399" t="s">
        <v>244</v>
      </c>
      <c r="E3028" s="1399" t="s">
        <v>244</v>
      </c>
      <c r="F3028" s="1399" t="s">
        <v>244</v>
      </c>
      <c r="G3028" s="1399" t="s">
        <v>244</v>
      </c>
      <c r="H3028" s="1399" t="s">
        <v>244</v>
      </c>
      <c r="I3028" s="1399" t="s">
        <v>244</v>
      </c>
      <c r="J3028" s="1399" t="s">
        <v>244</v>
      </c>
      <c r="K3028" s="1399" t="s">
        <v>244</v>
      </c>
      <c r="L3028" s="1399" t="s">
        <v>244</v>
      </c>
      <c r="M3028" s="1399" t="s">
        <v>244</v>
      </c>
      <c r="N3028" s="1399" t="s">
        <v>244</v>
      </c>
      <c r="O3028" s="1399" t="s">
        <v>244</v>
      </c>
      <c r="P3028" s="1399" t="s">
        <v>244</v>
      </c>
      <c r="Q3028" s="1399" t="s">
        <v>244</v>
      </c>
      <c r="R3028" s="1399" t="s">
        <v>244</v>
      </c>
      <c r="S3028" s="1399" t="s">
        <v>244</v>
      </c>
      <c r="T3028" s="1399" t="s">
        <v>244</v>
      </c>
      <c r="U3028" s="1399" t="s">
        <v>244</v>
      </c>
      <c r="V3028" s="1399" t="s">
        <v>244</v>
      </c>
      <c r="W3028" s="1399" t="s">
        <v>244</v>
      </c>
      <c r="X3028" s="1399" t="s">
        <v>244</v>
      </c>
      <c r="Y3028" s="1399" t="s">
        <v>244</v>
      </c>
      <c r="Z3028" s="1399" t="s">
        <v>244</v>
      </c>
      <c r="AA3028" s="1399" t="s">
        <v>244</v>
      </c>
      <c r="AB3028" s="1399" t="s">
        <v>244</v>
      </c>
      <c r="AC3028" s="1399" t="s">
        <v>244</v>
      </c>
      <c r="AD3028" s="1399" t="s">
        <v>244</v>
      </c>
      <c r="AE3028" s="1399" t="s">
        <v>244</v>
      </c>
      <c r="AF3028" s="1399" t="s">
        <v>244</v>
      </c>
      <c r="AG3028" s="1399" t="s">
        <v>244</v>
      </c>
      <c r="AH3028" s="1399" t="s">
        <v>244</v>
      </c>
      <c r="AI3028" s="1399" t="s">
        <v>244</v>
      </c>
      <c r="AJ3028" s="1399" t="s">
        <v>244</v>
      </c>
      <c r="AK3028" s="1399" t="s">
        <v>244</v>
      </c>
      <c r="AL3028" s="1399" t="s">
        <v>244</v>
      </c>
      <c r="AM3028" s="1399" t="s">
        <v>244</v>
      </c>
      <c r="AN3028" s="1399" t="s">
        <v>244</v>
      </c>
      <c r="AO3028" s="1399" t="s">
        <v>244</v>
      </c>
      <c r="AP3028" s="1399" t="s">
        <v>244</v>
      </c>
      <c r="AQ3028" s="1399" t="s">
        <v>244</v>
      </c>
      <c r="AR3028" s="1399" t="s">
        <v>244</v>
      </c>
      <c r="AS3028" s="1399" t="s">
        <v>244</v>
      </c>
      <c r="AT3028" s="1399" t="s">
        <v>244</v>
      </c>
      <c r="AU3028" s="1399" t="s">
        <v>244</v>
      </c>
      <c r="AV3028" s="1399" t="s">
        <v>244</v>
      </c>
      <c r="AW3028" s="1399" t="s">
        <v>244</v>
      </c>
      <c r="AX3028" s="1399" t="s">
        <v>244</v>
      </c>
      <c r="AY3028" s="1399" t="s">
        <v>244</v>
      </c>
      <c r="AZ3028" s="1400" t="s">
        <v>244</v>
      </c>
      <c r="BA3028" s="1400" t="s">
        <v>244</v>
      </c>
      <c r="BB3028" s="1400" t="s">
        <v>244</v>
      </c>
      <c r="BC3028" s="1400" t="s">
        <v>244</v>
      </c>
      <c r="BD3028" s="1400" t="s">
        <v>244</v>
      </c>
      <c r="BE3028" s="1400" t="s">
        <v>244</v>
      </c>
      <c r="BF3028" s="1400" t="s">
        <v>244</v>
      </c>
      <c r="BG3028" s="1400" t="s">
        <v>244</v>
      </c>
      <c r="BH3028" s="1400" t="s">
        <v>244</v>
      </c>
      <c r="BI3028" s="1400" t="s">
        <v>244</v>
      </c>
      <c r="BJ3028" s="1400" t="s">
        <v>244</v>
      </c>
      <c r="BK3028" s="1400" t="s">
        <v>244</v>
      </c>
      <c r="BL3028" s="1400" t="s">
        <v>244</v>
      </c>
      <c r="BM3028" s="1400" t="s">
        <v>244</v>
      </c>
      <c r="BN3028" s="1400" t="s">
        <v>244</v>
      </c>
      <c r="BO3028" s="1400" t="s">
        <v>244</v>
      </c>
      <c r="BP3028" s="1400" t="s">
        <v>244</v>
      </c>
      <c r="BQ3028" s="1400" t="s">
        <v>244</v>
      </c>
      <c r="BR3028" s="1400" t="s">
        <v>244</v>
      </c>
      <c r="BS3028" s="1400" t="s">
        <v>244</v>
      </c>
      <c r="BT3028" s="1400" t="s">
        <v>244</v>
      </c>
      <c r="BU3028" s="1400" t="s">
        <v>244</v>
      </c>
      <c r="BV3028" s="1400" t="s">
        <v>244</v>
      </c>
      <c r="BW3028" s="1400" t="s">
        <v>244</v>
      </c>
      <c r="BX3028" s="1400" t="s">
        <v>244</v>
      </c>
      <c r="BY3028" s="1400" t="s">
        <v>244</v>
      </c>
      <c r="BZ3028" s="1400" t="s">
        <v>244</v>
      </c>
      <c r="CA3028" s="1400" t="s">
        <v>244</v>
      </c>
      <c r="CB3028" s="1400" t="s">
        <v>244</v>
      </c>
      <c r="CC3028" s="1400" t="s">
        <v>244</v>
      </c>
      <c r="CD3028" s="1400" t="s">
        <v>244</v>
      </c>
      <c r="CE3028" s="1400" t="s">
        <v>244</v>
      </c>
      <c r="CF3028" s="1400" t="s">
        <v>244</v>
      </c>
      <c r="CG3028" s="1400" t="s">
        <v>244</v>
      </c>
      <c r="CH3028" s="1400" t="s">
        <v>244</v>
      </c>
      <c r="CI3028" s="1400" t="s">
        <v>244</v>
      </c>
      <c r="CJ3028" s="1400" t="s">
        <v>244</v>
      </c>
      <c r="CK3028" s="1400" t="s">
        <v>244</v>
      </c>
    </row>
    <row r="3048" spans="1:89">
      <c r="A3048" s="1399" t="s">
        <v>244</v>
      </c>
      <c r="B3048" s="1399" t="s">
        <v>244</v>
      </c>
      <c r="C3048" s="1399" t="s">
        <v>244</v>
      </c>
      <c r="D3048" s="1399" t="s">
        <v>244</v>
      </c>
      <c r="E3048" s="1399" t="s">
        <v>244</v>
      </c>
      <c r="F3048" s="1399" t="s">
        <v>244</v>
      </c>
      <c r="G3048" s="1399" t="s">
        <v>244</v>
      </c>
      <c r="H3048" s="1399" t="s">
        <v>244</v>
      </c>
      <c r="I3048" s="1399" t="s">
        <v>244</v>
      </c>
      <c r="J3048" s="1399" t="s">
        <v>244</v>
      </c>
      <c r="K3048" s="1399" t="s">
        <v>244</v>
      </c>
      <c r="L3048" s="1399" t="s">
        <v>244</v>
      </c>
      <c r="M3048" s="1399" t="s">
        <v>244</v>
      </c>
      <c r="N3048" s="1399" t="s">
        <v>244</v>
      </c>
      <c r="O3048" s="1399" t="s">
        <v>244</v>
      </c>
      <c r="P3048" s="1399" t="s">
        <v>244</v>
      </c>
      <c r="Q3048" s="1399" t="s">
        <v>244</v>
      </c>
      <c r="R3048" s="1399" t="s">
        <v>244</v>
      </c>
      <c r="S3048" s="1399" t="s">
        <v>244</v>
      </c>
      <c r="T3048" s="1399" t="s">
        <v>244</v>
      </c>
      <c r="U3048" s="1399" t="s">
        <v>244</v>
      </c>
      <c r="V3048" s="1399" t="s">
        <v>244</v>
      </c>
      <c r="W3048" s="1399" t="s">
        <v>244</v>
      </c>
      <c r="X3048" s="1399" t="s">
        <v>244</v>
      </c>
      <c r="Y3048" s="1399" t="s">
        <v>244</v>
      </c>
      <c r="Z3048" s="1399" t="s">
        <v>244</v>
      </c>
      <c r="AA3048" s="1399" t="s">
        <v>244</v>
      </c>
      <c r="AB3048" s="1399" t="s">
        <v>244</v>
      </c>
      <c r="AC3048" s="1399" t="s">
        <v>244</v>
      </c>
      <c r="AD3048" s="1399" t="s">
        <v>244</v>
      </c>
      <c r="AE3048" s="1399" t="s">
        <v>244</v>
      </c>
      <c r="AF3048" s="1399" t="s">
        <v>244</v>
      </c>
      <c r="AG3048" s="1399" t="s">
        <v>244</v>
      </c>
      <c r="AH3048" s="1399" t="s">
        <v>244</v>
      </c>
      <c r="AI3048" s="1399" t="s">
        <v>244</v>
      </c>
      <c r="AJ3048" s="1399" t="s">
        <v>244</v>
      </c>
      <c r="AK3048" s="1399" t="s">
        <v>244</v>
      </c>
      <c r="AL3048" s="1399" t="s">
        <v>244</v>
      </c>
      <c r="AM3048" s="1399" t="s">
        <v>244</v>
      </c>
      <c r="AN3048" s="1399" t="s">
        <v>244</v>
      </c>
      <c r="AO3048" s="1399" t="s">
        <v>244</v>
      </c>
      <c r="AP3048" s="1399" t="s">
        <v>244</v>
      </c>
      <c r="AQ3048" s="1399" t="s">
        <v>244</v>
      </c>
      <c r="AR3048" s="1399" t="s">
        <v>244</v>
      </c>
      <c r="AS3048" s="1399" t="s">
        <v>244</v>
      </c>
      <c r="AT3048" s="1399" t="s">
        <v>244</v>
      </c>
      <c r="AU3048" s="1399" t="s">
        <v>244</v>
      </c>
      <c r="AV3048" s="1399" t="s">
        <v>244</v>
      </c>
      <c r="AW3048" s="1399" t="s">
        <v>244</v>
      </c>
      <c r="AX3048" s="1399" t="s">
        <v>244</v>
      </c>
      <c r="AY3048" s="1399" t="s">
        <v>244</v>
      </c>
      <c r="AZ3048" s="1400" t="s">
        <v>244</v>
      </c>
      <c r="BA3048" s="1400" t="s">
        <v>244</v>
      </c>
      <c r="BB3048" s="1400" t="s">
        <v>244</v>
      </c>
      <c r="BC3048" s="1400" t="s">
        <v>244</v>
      </c>
      <c r="BD3048" s="1400" t="s">
        <v>244</v>
      </c>
      <c r="BE3048" s="1400" t="s">
        <v>244</v>
      </c>
      <c r="BF3048" s="1400" t="s">
        <v>244</v>
      </c>
      <c r="BG3048" s="1400" t="s">
        <v>244</v>
      </c>
      <c r="BH3048" s="1400" t="s">
        <v>244</v>
      </c>
      <c r="BI3048" s="1400" t="s">
        <v>244</v>
      </c>
      <c r="BJ3048" s="1400" t="s">
        <v>244</v>
      </c>
      <c r="BK3048" s="1400" t="s">
        <v>244</v>
      </c>
      <c r="BL3048" s="1400" t="s">
        <v>244</v>
      </c>
      <c r="BM3048" s="1400" t="s">
        <v>244</v>
      </c>
      <c r="BN3048" s="1400" t="s">
        <v>244</v>
      </c>
      <c r="BO3048" s="1400" t="s">
        <v>244</v>
      </c>
      <c r="BP3048" s="1400" t="s">
        <v>244</v>
      </c>
      <c r="BQ3048" s="1400" t="s">
        <v>244</v>
      </c>
      <c r="BR3048" s="1400" t="s">
        <v>244</v>
      </c>
      <c r="BS3048" s="1400" t="s">
        <v>244</v>
      </c>
      <c r="BT3048" s="1400" t="s">
        <v>244</v>
      </c>
      <c r="BU3048" s="1400" t="s">
        <v>244</v>
      </c>
      <c r="BV3048" s="1400" t="s">
        <v>244</v>
      </c>
      <c r="BW3048" s="1400" t="s">
        <v>244</v>
      </c>
      <c r="BX3048" s="1400" t="s">
        <v>244</v>
      </c>
      <c r="BY3048" s="1400" t="s">
        <v>244</v>
      </c>
      <c r="BZ3048" s="1400" t="s">
        <v>244</v>
      </c>
      <c r="CA3048" s="1400" t="s">
        <v>244</v>
      </c>
      <c r="CB3048" s="1400" t="s">
        <v>244</v>
      </c>
      <c r="CC3048" s="1400" t="s">
        <v>244</v>
      </c>
      <c r="CD3048" s="1400" t="s">
        <v>244</v>
      </c>
      <c r="CE3048" s="1400" t="s">
        <v>244</v>
      </c>
      <c r="CF3048" s="1400" t="s">
        <v>244</v>
      </c>
      <c r="CG3048" s="1400" t="s">
        <v>244</v>
      </c>
      <c r="CH3048" s="1400" t="s">
        <v>244</v>
      </c>
      <c r="CI3048" s="1400" t="s">
        <v>244</v>
      </c>
      <c r="CJ3048" s="1400" t="s">
        <v>244</v>
      </c>
      <c r="CK3048" s="1400" t="s">
        <v>244</v>
      </c>
    </row>
    <row r="3278" spans="1:89">
      <c r="A3278" s="1399" t="s">
        <v>244</v>
      </c>
      <c r="B3278" s="1399" t="s">
        <v>244</v>
      </c>
      <c r="C3278" s="1399" t="s">
        <v>244</v>
      </c>
      <c r="D3278" s="1399" t="s">
        <v>244</v>
      </c>
      <c r="E3278" s="1399" t="s">
        <v>244</v>
      </c>
      <c r="F3278" s="1399" t="s">
        <v>244</v>
      </c>
      <c r="G3278" s="1399" t="s">
        <v>244</v>
      </c>
      <c r="H3278" s="1399" t="s">
        <v>244</v>
      </c>
      <c r="I3278" s="1399" t="s">
        <v>244</v>
      </c>
      <c r="J3278" s="1399" t="s">
        <v>244</v>
      </c>
      <c r="K3278" s="1399" t="s">
        <v>244</v>
      </c>
      <c r="L3278" s="1399" t="s">
        <v>244</v>
      </c>
      <c r="M3278" s="1399" t="s">
        <v>244</v>
      </c>
      <c r="N3278" s="1399" t="s">
        <v>244</v>
      </c>
      <c r="O3278" s="1399" t="s">
        <v>244</v>
      </c>
      <c r="P3278" s="1399" t="s">
        <v>244</v>
      </c>
      <c r="Q3278" s="1399" t="s">
        <v>244</v>
      </c>
      <c r="R3278" s="1399" t="s">
        <v>244</v>
      </c>
      <c r="S3278" s="1399" t="s">
        <v>244</v>
      </c>
      <c r="T3278" s="1399" t="s">
        <v>244</v>
      </c>
      <c r="U3278" s="1399" t="s">
        <v>244</v>
      </c>
      <c r="V3278" s="1399" t="s">
        <v>244</v>
      </c>
      <c r="W3278" s="1399" t="s">
        <v>244</v>
      </c>
      <c r="X3278" s="1399" t="s">
        <v>244</v>
      </c>
      <c r="Y3278" s="1399" t="s">
        <v>244</v>
      </c>
      <c r="Z3278" s="1399" t="s">
        <v>244</v>
      </c>
      <c r="AA3278" s="1399" t="s">
        <v>244</v>
      </c>
      <c r="AB3278" s="1399" t="s">
        <v>244</v>
      </c>
      <c r="AC3278" s="1399" t="s">
        <v>244</v>
      </c>
      <c r="AD3278" s="1399" t="s">
        <v>244</v>
      </c>
      <c r="AE3278" s="1399" t="s">
        <v>244</v>
      </c>
      <c r="AF3278" s="1399" t="s">
        <v>244</v>
      </c>
      <c r="AG3278" s="1399" t="s">
        <v>244</v>
      </c>
      <c r="AH3278" s="1399" t="s">
        <v>244</v>
      </c>
      <c r="AI3278" s="1399" t="s">
        <v>244</v>
      </c>
      <c r="AJ3278" s="1399" t="s">
        <v>244</v>
      </c>
      <c r="AK3278" s="1399" t="s">
        <v>244</v>
      </c>
      <c r="AL3278" s="1399" t="s">
        <v>244</v>
      </c>
      <c r="AM3278" s="1399" t="s">
        <v>244</v>
      </c>
      <c r="AN3278" s="1399" t="s">
        <v>244</v>
      </c>
      <c r="AO3278" s="1399" t="s">
        <v>244</v>
      </c>
      <c r="AP3278" s="1399" t="s">
        <v>244</v>
      </c>
      <c r="AQ3278" s="1399" t="s">
        <v>244</v>
      </c>
      <c r="AR3278" s="1399" t="s">
        <v>244</v>
      </c>
      <c r="AS3278" s="1399" t="s">
        <v>244</v>
      </c>
      <c r="AT3278" s="1399" t="s">
        <v>244</v>
      </c>
      <c r="AU3278" s="1399" t="s">
        <v>244</v>
      </c>
      <c r="AV3278" s="1399" t="s">
        <v>244</v>
      </c>
      <c r="AW3278" s="1399" t="s">
        <v>244</v>
      </c>
      <c r="AX3278" s="1399" t="s">
        <v>244</v>
      </c>
      <c r="AY3278" s="1399" t="s">
        <v>244</v>
      </c>
      <c r="AZ3278" s="1400" t="s">
        <v>244</v>
      </c>
      <c r="BA3278" s="1400" t="s">
        <v>244</v>
      </c>
      <c r="BB3278" s="1400" t="s">
        <v>244</v>
      </c>
      <c r="BC3278" s="1400" t="s">
        <v>244</v>
      </c>
      <c r="BD3278" s="1400" t="s">
        <v>244</v>
      </c>
      <c r="BE3278" s="1400" t="s">
        <v>244</v>
      </c>
      <c r="BF3278" s="1400" t="s">
        <v>244</v>
      </c>
      <c r="BG3278" s="1400" t="s">
        <v>244</v>
      </c>
      <c r="BH3278" s="1400" t="s">
        <v>244</v>
      </c>
      <c r="BI3278" s="1400" t="s">
        <v>244</v>
      </c>
      <c r="BJ3278" s="1400" t="s">
        <v>244</v>
      </c>
      <c r="BK3278" s="1400" t="s">
        <v>244</v>
      </c>
      <c r="BL3278" s="1400" t="s">
        <v>244</v>
      </c>
      <c r="BM3278" s="1400" t="s">
        <v>244</v>
      </c>
      <c r="BN3278" s="1400" t="s">
        <v>244</v>
      </c>
      <c r="BO3278" s="1400" t="s">
        <v>244</v>
      </c>
      <c r="BP3278" s="1400" t="s">
        <v>244</v>
      </c>
      <c r="BQ3278" s="1400" t="s">
        <v>244</v>
      </c>
      <c r="BR3278" s="1400" t="s">
        <v>244</v>
      </c>
      <c r="BS3278" s="1400" t="s">
        <v>244</v>
      </c>
      <c r="BT3278" s="1400" t="s">
        <v>244</v>
      </c>
      <c r="BU3278" s="1400" t="s">
        <v>244</v>
      </c>
      <c r="BV3278" s="1400" t="s">
        <v>244</v>
      </c>
      <c r="BW3278" s="1400" t="s">
        <v>244</v>
      </c>
      <c r="BX3278" s="1400" t="s">
        <v>244</v>
      </c>
      <c r="BY3278" s="1400" t="s">
        <v>244</v>
      </c>
      <c r="BZ3278" s="1400" t="s">
        <v>244</v>
      </c>
      <c r="CA3278" s="1400" t="s">
        <v>244</v>
      </c>
      <c r="CB3278" s="1400" t="s">
        <v>244</v>
      </c>
      <c r="CC3278" s="1400" t="s">
        <v>244</v>
      </c>
      <c r="CD3278" s="1400" t="s">
        <v>244</v>
      </c>
      <c r="CE3278" s="1400" t="s">
        <v>244</v>
      </c>
      <c r="CF3278" s="1400" t="s">
        <v>244</v>
      </c>
      <c r="CG3278" s="1400" t="s">
        <v>244</v>
      </c>
      <c r="CH3278" s="1400" t="s">
        <v>244</v>
      </c>
      <c r="CI3278" s="1400" t="s">
        <v>244</v>
      </c>
      <c r="CJ3278" s="1400" t="s">
        <v>244</v>
      </c>
      <c r="CK3278" s="1400" t="s">
        <v>244</v>
      </c>
    </row>
    <row r="5258" spans="1:89">
      <c r="A5258" s="1399" t="s">
        <v>244</v>
      </c>
      <c r="B5258" s="1399" t="s">
        <v>244</v>
      </c>
      <c r="C5258" s="1399" t="s">
        <v>244</v>
      </c>
      <c r="D5258" s="1399" t="s">
        <v>244</v>
      </c>
      <c r="E5258" s="1399" t="s">
        <v>244</v>
      </c>
      <c r="F5258" s="1399" t="s">
        <v>244</v>
      </c>
      <c r="G5258" s="1399" t="s">
        <v>244</v>
      </c>
      <c r="H5258" s="1399" t="s">
        <v>244</v>
      </c>
      <c r="I5258" s="1399" t="s">
        <v>244</v>
      </c>
      <c r="J5258" s="1399" t="s">
        <v>244</v>
      </c>
      <c r="K5258" s="1399" t="s">
        <v>244</v>
      </c>
      <c r="L5258" s="1399" t="s">
        <v>244</v>
      </c>
      <c r="M5258" s="1399" t="s">
        <v>244</v>
      </c>
      <c r="N5258" s="1399" t="s">
        <v>244</v>
      </c>
      <c r="O5258" s="1399" t="s">
        <v>244</v>
      </c>
      <c r="P5258" s="1399" t="s">
        <v>244</v>
      </c>
      <c r="Q5258" s="1399" t="s">
        <v>244</v>
      </c>
      <c r="R5258" s="1399" t="s">
        <v>244</v>
      </c>
      <c r="S5258" s="1399" t="s">
        <v>244</v>
      </c>
      <c r="T5258" s="1399" t="s">
        <v>244</v>
      </c>
      <c r="U5258" s="1399" t="s">
        <v>244</v>
      </c>
      <c r="V5258" s="1399" t="s">
        <v>244</v>
      </c>
      <c r="W5258" s="1399" t="s">
        <v>244</v>
      </c>
      <c r="X5258" s="1399" t="s">
        <v>244</v>
      </c>
      <c r="Y5258" s="1399" t="s">
        <v>244</v>
      </c>
      <c r="Z5258" s="1399" t="s">
        <v>244</v>
      </c>
      <c r="AA5258" s="1399" t="s">
        <v>244</v>
      </c>
      <c r="AB5258" s="1399" t="s">
        <v>244</v>
      </c>
      <c r="AC5258" s="1399" t="s">
        <v>244</v>
      </c>
      <c r="AD5258" s="1399" t="s">
        <v>244</v>
      </c>
      <c r="AE5258" s="1399" t="s">
        <v>244</v>
      </c>
      <c r="AF5258" s="1399" t="s">
        <v>244</v>
      </c>
      <c r="AG5258" s="1399" t="s">
        <v>244</v>
      </c>
      <c r="AH5258" s="1399" t="s">
        <v>244</v>
      </c>
      <c r="AI5258" s="1399" t="s">
        <v>244</v>
      </c>
      <c r="AJ5258" s="1399" t="s">
        <v>244</v>
      </c>
      <c r="AK5258" s="1399" t="s">
        <v>244</v>
      </c>
      <c r="AL5258" s="1399" t="s">
        <v>244</v>
      </c>
      <c r="AM5258" s="1399" t="s">
        <v>244</v>
      </c>
      <c r="AN5258" s="1399" t="s">
        <v>244</v>
      </c>
      <c r="AO5258" s="1399" t="s">
        <v>244</v>
      </c>
      <c r="AP5258" s="1399" t="s">
        <v>244</v>
      </c>
      <c r="AQ5258" s="1399" t="s">
        <v>244</v>
      </c>
      <c r="AR5258" s="1399" t="s">
        <v>244</v>
      </c>
      <c r="AS5258" s="1399" t="s">
        <v>244</v>
      </c>
      <c r="AT5258" s="1399" t="s">
        <v>244</v>
      </c>
      <c r="AU5258" s="1399" t="s">
        <v>244</v>
      </c>
      <c r="AV5258" s="1399" t="s">
        <v>244</v>
      </c>
      <c r="AW5258" s="1399" t="s">
        <v>244</v>
      </c>
      <c r="AX5258" s="1399" t="s">
        <v>244</v>
      </c>
      <c r="AY5258" s="1399" t="s">
        <v>244</v>
      </c>
      <c r="AZ5258" s="1400" t="s">
        <v>244</v>
      </c>
      <c r="BA5258" s="1400" t="s">
        <v>244</v>
      </c>
      <c r="BB5258" s="1400" t="s">
        <v>244</v>
      </c>
      <c r="BC5258" s="1400" t="s">
        <v>244</v>
      </c>
      <c r="BD5258" s="1400" t="s">
        <v>244</v>
      </c>
      <c r="BE5258" s="1400" t="s">
        <v>244</v>
      </c>
      <c r="BF5258" s="1400" t="s">
        <v>244</v>
      </c>
      <c r="BG5258" s="1400" t="s">
        <v>244</v>
      </c>
      <c r="BH5258" s="1400" t="s">
        <v>244</v>
      </c>
      <c r="BI5258" s="1400" t="s">
        <v>244</v>
      </c>
      <c r="BJ5258" s="1400" t="s">
        <v>244</v>
      </c>
      <c r="BK5258" s="1400" t="s">
        <v>244</v>
      </c>
      <c r="BL5258" s="1400" t="s">
        <v>244</v>
      </c>
      <c r="BM5258" s="1400" t="s">
        <v>244</v>
      </c>
      <c r="BN5258" s="1400" t="s">
        <v>244</v>
      </c>
      <c r="BO5258" s="1400" t="s">
        <v>244</v>
      </c>
      <c r="BP5258" s="1400" t="s">
        <v>244</v>
      </c>
      <c r="BQ5258" s="1400" t="s">
        <v>244</v>
      </c>
      <c r="BR5258" s="1400" t="s">
        <v>244</v>
      </c>
      <c r="BS5258" s="1400" t="s">
        <v>244</v>
      </c>
      <c r="BT5258" s="1400" t="s">
        <v>244</v>
      </c>
      <c r="BU5258" s="1400" t="s">
        <v>244</v>
      </c>
      <c r="BV5258" s="1400" t="s">
        <v>244</v>
      </c>
      <c r="BW5258" s="1400" t="s">
        <v>244</v>
      </c>
      <c r="BX5258" s="1400" t="s">
        <v>244</v>
      </c>
      <c r="BY5258" s="1400" t="s">
        <v>244</v>
      </c>
      <c r="BZ5258" s="1400" t="s">
        <v>244</v>
      </c>
      <c r="CA5258" s="1400" t="s">
        <v>244</v>
      </c>
      <c r="CB5258" s="1400" t="s">
        <v>244</v>
      </c>
      <c r="CC5258" s="1400" t="s">
        <v>244</v>
      </c>
      <c r="CD5258" s="1400" t="s">
        <v>244</v>
      </c>
      <c r="CE5258" s="1400" t="s">
        <v>244</v>
      </c>
      <c r="CF5258" s="1400" t="s">
        <v>244</v>
      </c>
      <c r="CG5258" s="1400" t="s">
        <v>244</v>
      </c>
      <c r="CH5258" s="1400" t="s">
        <v>244</v>
      </c>
      <c r="CI5258" s="1400" t="s">
        <v>244</v>
      </c>
      <c r="CJ5258" s="1400" t="s">
        <v>244</v>
      </c>
      <c r="CK5258" s="1400" t="s">
        <v>244</v>
      </c>
    </row>
    <row r="7868" spans="1:89">
      <c r="A7868" s="1399" t="s">
        <v>244</v>
      </c>
      <c r="B7868" s="1399" t="s">
        <v>244</v>
      </c>
      <c r="C7868" s="1399" t="s">
        <v>244</v>
      </c>
      <c r="D7868" s="1399" t="s">
        <v>244</v>
      </c>
      <c r="E7868" s="1399" t="s">
        <v>244</v>
      </c>
      <c r="F7868" s="1399" t="s">
        <v>244</v>
      </c>
      <c r="G7868" s="1399" t="s">
        <v>244</v>
      </c>
      <c r="H7868" s="1399" t="s">
        <v>244</v>
      </c>
      <c r="I7868" s="1399" t="s">
        <v>244</v>
      </c>
      <c r="J7868" s="1399" t="s">
        <v>244</v>
      </c>
      <c r="K7868" s="1399" t="s">
        <v>244</v>
      </c>
      <c r="L7868" s="1399" t="s">
        <v>244</v>
      </c>
      <c r="M7868" s="1399" t="s">
        <v>244</v>
      </c>
      <c r="N7868" s="1399" t="s">
        <v>244</v>
      </c>
      <c r="O7868" s="1399" t="s">
        <v>244</v>
      </c>
      <c r="P7868" s="1399" t="s">
        <v>244</v>
      </c>
      <c r="Q7868" s="1399" t="s">
        <v>244</v>
      </c>
      <c r="R7868" s="1399" t="s">
        <v>244</v>
      </c>
      <c r="S7868" s="1399" t="s">
        <v>244</v>
      </c>
      <c r="T7868" s="1399" t="s">
        <v>244</v>
      </c>
      <c r="U7868" s="1399" t="s">
        <v>244</v>
      </c>
      <c r="V7868" s="1399" t="s">
        <v>244</v>
      </c>
      <c r="W7868" s="1399" t="s">
        <v>244</v>
      </c>
      <c r="X7868" s="1399" t="s">
        <v>244</v>
      </c>
      <c r="Y7868" s="1399" t="s">
        <v>244</v>
      </c>
      <c r="Z7868" s="1399" t="s">
        <v>244</v>
      </c>
      <c r="AA7868" s="1399" t="s">
        <v>244</v>
      </c>
      <c r="AB7868" s="1399" t="s">
        <v>244</v>
      </c>
      <c r="AC7868" s="1399" t="s">
        <v>244</v>
      </c>
      <c r="AD7868" s="1399" t="s">
        <v>244</v>
      </c>
      <c r="AE7868" s="1399" t="s">
        <v>244</v>
      </c>
      <c r="AF7868" s="1399" t="s">
        <v>244</v>
      </c>
      <c r="AG7868" s="1399" t="s">
        <v>244</v>
      </c>
      <c r="AH7868" s="1399" t="s">
        <v>244</v>
      </c>
      <c r="AI7868" s="1399" t="s">
        <v>244</v>
      </c>
      <c r="AJ7868" s="1399" t="s">
        <v>244</v>
      </c>
      <c r="AK7868" s="1399" t="s">
        <v>244</v>
      </c>
      <c r="AL7868" s="1399" t="s">
        <v>244</v>
      </c>
      <c r="AM7868" s="1399" t="s">
        <v>244</v>
      </c>
      <c r="AN7868" s="1399" t="s">
        <v>244</v>
      </c>
      <c r="AO7868" s="1399" t="s">
        <v>244</v>
      </c>
      <c r="AP7868" s="1399" t="s">
        <v>244</v>
      </c>
      <c r="AQ7868" s="1399" t="s">
        <v>244</v>
      </c>
      <c r="AR7868" s="1399" t="s">
        <v>244</v>
      </c>
      <c r="AS7868" s="1399" t="s">
        <v>244</v>
      </c>
      <c r="AT7868" s="1399" t="s">
        <v>244</v>
      </c>
      <c r="AU7868" s="1399" t="s">
        <v>244</v>
      </c>
      <c r="AV7868" s="1399" t="s">
        <v>244</v>
      </c>
      <c r="AW7868" s="1399" t="s">
        <v>244</v>
      </c>
      <c r="AX7868" s="1399" t="s">
        <v>244</v>
      </c>
      <c r="AY7868" s="1399" t="s">
        <v>244</v>
      </c>
      <c r="AZ7868" s="1400" t="s">
        <v>244</v>
      </c>
      <c r="BA7868" s="1400" t="s">
        <v>244</v>
      </c>
      <c r="BB7868" s="1400" t="s">
        <v>244</v>
      </c>
      <c r="BC7868" s="1400" t="s">
        <v>244</v>
      </c>
      <c r="BD7868" s="1400" t="s">
        <v>244</v>
      </c>
      <c r="BE7868" s="1400" t="s">
        <v>244</v>
      </c>
      <c r="BF7868" s="1400" t="s">
        <v>244</v>
      </c>
      <c r="BG7868" s="1400" t="s">
        <v>244</v>
      </c>
      <c r="BH7868" s="1400" t="s">
        <v>244</v>
      </c>
      <c r="BI7868" s="1400" t="s">
        <v>244</v>
      </c>
      <c r="BJ7868" s="1400" t="s">
        <v>244</v>
      </c>
      <c r="BK7868" s="1400" t="s">
        <v>244</v>
      </c>
      <c r="BL7868" s="1400" t="s">
        <v>244</v>
      </c>
      <c r="BM7868" s="1400" t="s">
        <v>244</v>
      </c>
      <c r="BN7868" s="1400" t="s">
        <v>244</v>
      </c>
      <c r="BO7868" s="1400" t="s">
        <v>244</v>
      </c>
      <c r="BP7868" s="1400" t="s">
        <v>244</v>
      </c>
      <c r="BQ7868" s="1400" t="s">
        <v>244</v>
      </c>
      <c r="BR7868" s="1400" t="s">
        <v>244</v>
      </c>
      <c r="BS7868" s="1400" t="s">
        <v>244</v>
      </c>
      <c r="BT7868" s="1400" t="s">
        <v>244</v>
      </c>
      <c r="BU7868" s="1400" t="s">
        <v>244</v>
      </c>
      <c r="BV7868" s="1400" t="s">
        <v>244</v>
      </c>
      <c r="BW7868" s="1400" t="s">
        <v>244</v>
      </c>
      <c r="BX7868" s="1400" t="s">
        <v>244</v>
      </c>
      <c r="BY7868" s="1400" t="s">
        <v>244</v>
      </c>
      <c r="BZ7868" s="1400" t="s">
        <v>244</v>
      </c>
      <c r="CA7868" s="1400" t="s">
        <v>244</v>
      </c>
      <c r="CB7868" s="1400" t="s">
        <v>244</v>
      </c>
      <c r="CC7868" s="1400" t="s">
        <v>244</v>
      </c>
      <c r="CD7868" s="1400" t="s">
        <v>244</v>
      </c>
      <c r="CE7868" s="1400" t="s">
        <v>244</v>
      </c>
      <c r="CF7868" s="1400" t="s">
        <v>244</v>
      </c>
      <c r="CG7868" s="1400" t="s">
        <v>244</v>
      </c>
      <c r="CH7868" s="1400" t="s">
        <v>244</v>
      </c>
      <c r="CI7868" s="1400" t="s">
        <v>244</v>
      </c>
      <c r="CJ7868" s="1400" t="s">
        <v>244</v>
      </c>
      <c r="CK7868" s="1400" t="s">
        <v>244</v>
      </c>
    </row>
    <row r="8048" spans="1:89">
      <c r="A8048" s="1399" t="s">
        <v>244</v>
      </c>
      <c r="B8048" s="1399" t="s">
        <v>244</v>
      </c>
      <c r="C8048" s="1399" t="s">
        <v>244</v>
      </c>
      <c r="D8048" s="1399" t="s">
        <v>244</v>
      </c>
      <c r="E8048" s="1399" t="s">
        <v>244</v>
      </c>
      <c r="F8048" s="1399" t="s">
        <v>244</v>
      </c>
      <c r="G8048" s="1399" t="s">
        <v>244</v>
      </c>
      <c r="H8048" s="1399" t="s">
        <v>244</v>
      </c>
      <c r="I8048" s="1399" t="s">
        <v>244</v>
      </c>
      <c r="J8048" s="1399" t="s">
        <v>244</v>
      </c>
      <c r="K8048" s="1399" t="s">
        <v>244</v>
      </c>
      <c r="L8048" s="1399" t="s">
        <v>244</v>
      </c>
      <c r="M8048" s="1399" t="s">
        <v>244</v>
      </c>
      <c r="N8048" s="1399" t="s">
        <v>244</v>
      </c>
      <c r="O8048" s="1399" t="s">
        <v>244</v>
      </c>
      <c r="P8048" s="1399" t="s">
        <v>244</v>
      </c>
      <c r="Q8048" s="1399" t="s">
        <v>244</v>
      </c>
      <c r="R8048" s="1399" t="s">
        <v>244</v>
      </c>
      <c r="S8048" s="1399" t="s">
        <v>244</v>
      </c>
      <c r="T8048" s="1399" t="s">
        <v>244</v>
      </c>
      <c r="U8048" s="1399" t="s">
        <v>244</v>
      </c>
      <c r="V8048" s="1399" t="s">
        <v>244</v>
      </c>
      <c r="W8048" s="1399" t="s">
        <v>244</v>
      </c>
      <c r="X8048" s="1399" t="s">
        <v>244</v>
      </c>
      <c r="Y8048" s="1399" t="s">
        <v>244</v>
      </c>
      <c r="Z8048" s="1399" t="s">
        <v>244</v>
      </c>
      <c r="AA8048" s="1399" t="s">
        <v>244</v>
      </c>
      <c r="AB8048" s="1399" t="s">
        <v>244</v>
      </c>
      <c r="AC8048" s="1399" t="s">
        <v>244</v>
      </c>
      <c r="AD8048" s="1399" t="s">
        <v>244</v>
      </c>
      <c r="AE8048" s="1399" t="s">
        <v>244</v>
      </c>
      <c r="AF8048" s="1399" t="s">
        <v>244</v>
      </c>
      <c r="AG8048" s="1399" t="s">
        <v>244</v>
      </c>
      <c r="AH8048" s="1399" t="s">
        <v>244</v>
      </c>
      <c r="AI8048" s="1399" t="s">
        <v>244</v>
      </c>
      <c r="AJ8048" s="1399" t="s">
        <v>244</v>
      </c>
      <c r="AK8048" s="1399" t="s">
        <v>244</v>
      </c>
      <c r="AL8048" s="1399" t="s">
        <v>244</v>
      </c>
      <c r="AM8048" s="1399" t="s">
        <v>244</v>
      </c>
      <c r="AN8048" s="1399" t="s">
        <v>244</v>
      </c>
      <c r="AO8048" s="1399" t="s">
        <v>244</v>
      </c>
      <c r="AP8048" s="1399" t="s">
        <v>244</v>
      </c>
      <c r="AQ8048" s="1399" t="s">
        <v>244</v>
      </c>
      <c r="AR8048" s="1399" t="s">
        <v>244</v>
      </c>
      <c r="AS8048" s="1399" t="s">
        <v>244</v>
      </c>
      <c r="AT8048" s="1399" t="s">
        <v>244</v>
      </c>
      <c r="AU8048" s="1399" t="s">
        <v>244</v>
      </c>
      <c r="AV8048" s="1399" t="s">
        <v>244</v>
      </c>
      <c r="AW8048" s="1399" t="s">
        <v>244</v>
      </c>
      <c r="AX8048" s="1399" t="s">
        <v>244</v>
      </c>
      <c r="AY8048" s="1399" t="s">
        <v>244</v>
      </c>
      <c r="AZ8048" s="1400" t="s">
        <v>244</v>
      </c>
      <c r="BA8048" s="1400" t="s">
        <v>244</v>
      </c>
      <c r="BB8048" s="1400" t="s">
        <v>244</v>
      </c>
      <c r="BC8048" s="1400" t="s">
        <v>244</v>
      </c>
      <c r="BD8048" s="1400" t="s">
        <v>244</v>
      </c>
      <c r="BE8048" s="1400" t="s">
        <v>244</v>
      </c>
      <c r="BF8048" s="1400" t="s">
        <v>244</v>
      </c>
      <c r="BG8048" s="1400" t="s">
        <v>244</v>
      </c>
      <c r="BH8048" s="1400" t="s">
        <v>244</v>
      </c>
      <c r="BI8048" s="1400" t="s">
        <v>244</v>
      </c>
      <c r="BJ8048" s="1400" t="s">
        <v>244</v>
      </c>
      <c r="BK8048" s="1400" t="s">
        <v>244</v>
      </c>
      <c r="BL8048" s="1400" t="s">
        <v>244</v>
      </c>
      <c r="BM8048" s="1400" t="s">
        <v>244</v>
      </c>
      <c r="BN8048" s="1400" t="s">
        <v>244</v>
      </c>
      <c r="BO8048" s="1400" t="s">
        <v>244</v>
      </c>
      <c r="BP8048" s="1400" t="s">
        <v>244</v>
      </c>
      <c r="BQ8048" s="1400" t="s">
        <v>244</v>
      </c>
      <c r="BR8048" s="1400" t="s">
        <v>244</v>
      </c>
      <c r="BS8048" s="1400" t="s">
        <v>244</v>
      </c>
      <c r="BT8048" s="1400" t="s">
        <v>244</v>
      </c>
      <c r="BU8048" s="1400" t="s">
        <v>244</v>
      </c>
      <c r="BV8048" s="1400" t="s">
        <v>244</v>
      </c>
      <c r="BW8048" s="1400" t="s">
        <v>244</v>
      </c>
      <c r="BX8048" s="1400" t="s">
        <v>244</v>
      </c>
      <c r="BY8048" s="1400" t="s">
        <v>244</v>
      </c>
      <c r="BZ8048" s="1400" t="s">
        <v>244</v>
      </c>
      <c r="CA8048" s="1400" t="s">
        <v>244</v>
      </c>
      <c r="CB8048" s="1400" t="s">
        <v>244</v>
      </c>
      <c r="CC8048" s="1400" t="s">
        <v>244</v>
      </c>
      <c r="CD8048" s="1400" t="s">
        <v>244</v>
      </c>
      <c r="CE8048" s="1400" t="s">
        <v>244</v>
      </c>
      <c r="CF8048" s="1400" t="s">
        <v>244</v>
      </c>
      <c r="CG8048" s="1400" t="s">
        <v>244</v>
      </c>
      <c r="CH8048" s="1400" t="s">
        <v>244</v>
      </c>
      <c r="CI8048" s="1400" t="s">
        <v>244</v>
      </c>
      <c r="CJ8048" s="1400" t="s">
        <v>244</v>
      </c>
      <c r="CK8048" s="1400" t="s">
        <v>244</v>
      </c>
    </row>
    <row r="8273" spans="1:89">
      <c r="A8273" s="1399" t="s">
        <v>244</v>
      </c>
      <c r="B8273" s="1399" t="s">
        <v>244</v>
      </c>
      <c r="C8273" s="1399" t="s">
        <v>244</v>
      </c>
      <c r="D8273" s="1399" t="s">
        <v>244</v>
      </c>
      <c r="E8273" s="1399" t="s">
        <v>244</v>
      </c>
      <c r="F8273" s="1399" t="s">
        <v>244</v>
      </c>
      <c r="G8273" s="1399" t="s">
        <v>244</v>
      </c>
      <c r="H8273" s="1399" t="s">
        <v>244</v>
      </c>
      <c r="I8273" s="1399" t="s">
        <v>244</v>
      </c>
      <c r="J8273" s="1399" t="s">
        <v>244</v>
      </c>
      <c r="K8273" s="1399" t="s">
        <v>244</v>
      </c>
      <c r="L8273" s="1399" t="s">
        <v>244</v>
      </c>
      <c r="M8273" s="1399" t="s">
        <v>244</v>
      </c>
      <c r="N8273" s="1399" t="s">
        <v>244</v>
      </c>
      <c r="O8273" s="1399" t="s">
        <v>244</v>
      </c>
      <c r="P8273" s="1399" t="s">
        <v>244</v>
      </c>
      <c r="Q8273" s="1399" t="s">
        <v>244</v>
      </c>
      <c r="R8273" s="1399" t="s">
        <v>244</v>
      </c>
      <c r="S8273" s="1399" t="s">
        <v>244</v>
      </c>
      <c r="T8273" s="1399" t="s">
        <v>244</v>
      </c>
      <c r="U8273" s="1399" t="s">
        <v>244</v>
      </c>
      <c r="V8273" s="1399" t="s">
        <v>244</v>
      </c>
      <c r="W8273" s="1399" t="s">
        <v>244</v>
      </c>
      <c r="X8273" s="1399" t="s">
        <v>244</v>
      </c>
      <c r="Y8273" s="1399" t="s">
        <v>244</v>
      </c>
      <c r="Z8273" s="1399" t="s">
        <v>244</v>
      </c>
      <c r="AA8273" s="1399" t="s">
        <v>244</v>
      </c>
      <c r="AB8273" s="1399" t="s">
        <v>244</v>
      </c>
      <c r="AC8273" s="1399" t="s">
        <v>244</v>
      </c>
      <c r="AD8273" s="1399" t="s">
        <v>244</v>
      </c>
      <c r="AE8273" s="1399" t="s">
        <v>244</v>
      </c>
      <c r="AF8273" s="1399" t="s">
        <v>244</v>
      </c>
      <c r="AG8273" s="1399" t="s">
        <v>244</v>
      </c>
      <c r="AH8273" s="1399" t="s">
        <v>244</v>
      </c>
      <c r="AI8273" s="1399" t="s">
        <v>244</v>
      </c>
      <c r="AJ8273" s="1399" t="s">
        <v>244</v>
      </c>
      <c r="AK8273" s="1399" t="s">
        <v>244</v>
      </c>
      <c r="AL8273" s="1399" t="s">
        <v>244</v>
      </c>
      <c r="AM8273" s="1399" t="s">
        <v>244</v>
      </c>
      <c r="AN8273" s="1399" t="s">
        <v>244</v>
      </c>
      <c r="AO8273" s="1399" t="s">
        <v>244</v>
      </c>
      <c r="AP8273" s="1399" t="s">
        <v>244</v>
      </c>
      <c r="AQ8273" s="1399" t="s">
        <v>244</v>
      </c>
      <c r="AR8273" s="1399" t="s">
        <v>244</v>
      </c>
      <c r="AS8273" s="1399" t="s">
        <v>244</v>
      </c>
      <c r="AT8273" s="1399" t="s">
        <v>244</v>
      </c>
      <c r="AU8273" s="1399" t="s">
        <v>244</v>
      </c>
      <c r="AV8273" s="1399" t="s">
        <v>244</v>
      </c>
      <c r="AW8273" s="1399" t="s">
        <v>244</v>
      </c>
      <c r="AX8273" s="1399" t="s">
        <v>244</v>
      </c>
      <c r="AY8273" s="1399" t="s">
        <v>244</v>
      </c>
      <c r="AZ8273" s="1400" t="s">
        <v>244</v>
      </c>
      <c r="BA8273" s="1400" t="s">
        <v>244</v>
      </c>
      <c r="BB8273" s="1400" t="s">
        <v>244</v>
      </c>
      <c r="BC8273" s="1400" t="s">
        <v>244</v>
      </c>
      <c r="BD8273" s="1400" t="s">
        <v>244</v>
      </c>
      <c r="BE8273" s="1400" t="s">
        <v>244</v>
      </c>
      <c r="BF8273" s="1400" t="s">
        <v>244</v>
      </c>
      <c r="BG8273" s="1400" t="s">
        <v>244</v>
      </c>
      <c r="BH8273" s="1400" t="s">
        <v>244</v>
      </c>
      <c r="BI8273" s="1400" t="s">
        <v>244</v>
      </c>
      <c r="BJ8273" s="1400" t="s">
        <v>244</v>
      </c>
      <c r="BK8273" s="1400" t="s">
        <v>244</v>
      </c>
      <c r="BL8273" s="1400" t="s">
        <v>244</v>
      </c>
      <c r="BM8273" s="1400" t="s">
        <v>244</v>
      </c>
      <c r="BN8273" s="1400" t="s">
        <v>244</v>
      </c>
      <c r="BO8273" s="1400" t="s">
        <v>244</v>
      </c>
      <c r="BP8273" s="1400" t="s">
        <v>244</v>
      </c>
      <c r="BQ8273" s="1400" t="s">
        <v>244</v>
      </c>
      <c r="BR8273" s="1400" t="s">
        <v>244</v>
      </c>
      <c r="BS8273" s="1400" t="s">
        <v>244</v>
      </c>
      <c r="BT8273" s="1400" t="s">
        <v>244</v>
      </c>
      <c r="BU8273" s="1400" t="s">
        <v>244</v>
      </c>
      <c r="BV8273" s="1400" t="s">
        <v>244</v>
      </c>
      <c r="BW8273" s="1400" t="s">
        <v>244</v>
      </c>
      <c r="BX8273" s="1400" t="s">
        <v>244</v>
      </c>
      <c r="BY8273" s="1400" t="s">
        <v>244</v>
      </c>
      <c r="BZ8273" s="1400" t="s">
        <v>244</v>
      </c>
      <c r="CA8273" s="1400" t="s">
        <v>244</v>
      </c>
      <c r="CB8273" s="1400" t="s">
        <v>244</v>
      </c>
      <c r="CC8273" s="1400" t="s">
        <v>244</v>
      </c>
      <c r="CD8273" s="1400" t="s">
        <v>244</v>
      </c>
      <c r="CE8273" s="1400" t="s">
        <v>244</v>
      </c>
      <c r="CF8273" s="1400" t="s">
        <v>244</v>
      </c>
      <c r="CG8273" s="1400" t="s">
        <v>244</v>
      </c>
      <c r="CH8273" s="1400" t="s">
        <v>244</v>
      </c>
      <c r="CI8273" s="1400" t="s">
        <v>244</v>
      </c>
      <c r="CJ8273" s="1400" t="s">
        <v>244</v>
      </c>
      <c r="CK8273" s="1400" t="s">
        <v>244</v>
      </c>
    </row>
    <row r="8543" spans="1:89">
      <c r="A8543" s="1399" t="s">
        <v>244</v>
      </c>
      <c r="B8543" s="1399" t="s">
        <v>244</v>
      </c>
      <c r="C8543" s="1399" t="s">
        <v>244</v>
      </c>
      <c r="D8543" s="1399" t="s">
        <v>244</v>
      </c>
      <c r="E8543" s="1399" t="s">
        <v>244</v>
      </c>
      <c r="F8543" s="1399" t="s">
        <v>244</v>
      </c>
      <c r="G8543" s="1399" t="s">
        <v>244</v>
      </c>
      <c r="H8543" s="1399" t="s">
        <v>244</v>
      </c>
      <c r="I8543" s="1399" t="s">
        <v>244</v>
      </c>
      <c r="J8543" s="1399" t="s">
        <v>244</v>
      </c>
      <c r="K8543" s="1399" t="s">
        <v>244</v>
      </c>
      <c r="L8543" s="1399" t="s">
        <v>244</v>
      </c>
      <c r="M8543" s="1399" t="s">
        <v>244</v>
      </c>
      <c r="N8543" s="1399" t="s">
        <v>244</v>
      </c>
      <c r="O8543" s="1399" t="s">
        <v>244</v>
      </c>
      <c r="P8543" s="1399" t="s">
        <v>244</v>
      </c>
      <c r="Q8543" s="1399" t="s">
        <v>244</v>
      </c>
      <c r="R8543" s="1399" t="s">
        <v>244</v>
      </c>
      <c r="S8543" s="1399" t="s">
        <v>244</v>
      </c>
      <c r="T8543" s="1399" t="s">
        <v>244</v>
      </c>
      <c r="U8543" s="1399" t="s">
        <v>244</v>
      </c>
      <c r="V8543" s="1399" t="s">
        <v>244</v>
      </c>
      <c r="W8543" s="1399" t="s">
        <v>244</v>
      </c>
      <c r="X8543" s="1399" t="s">
        <v>244</v>
      </c>
      <c r="Y8543" s="1399" t="s">
        <v>244</v>
      </c>
      <c r="Z8543" s="1399" t="s">
        <v>244</v>
      </c>
      <c r="AA8543" s="1399" t="s">
        <v>244</v>
      </c>
      <c r="AB8543" s="1399" t="s">
        <v>244</v>
      </c>
      <c r="AC8543" s="1399" t="s">
        <v>244</v>
      </c>
      <c r="AD8543" s="1399" t="s">
        <v>244</v>
      </c>
      <c r="AE8543" s="1399" t="s">
        <v>244</v>
      </c>
      <c r="AF8543" s="1399" t="s">
        <v>244</v>
      </c>
      <c r="AG8543" s="1399" t="s">
        <v>244</v>
      </c>
      <c r="AH8543" s="1399" t="s">
        <v>244</v>
      </c>
      <c r="AI8543" s="1399" t="s">
        <v>244</v>
      </c>
      <c r="AJ8543" s="1399" t="s">
        <v>244</v>
      </c>
      <c r="AK8543" s="1399" t="s">
        <v>244</v>
      </c>
      <c r="AL8543" s="1399" t="s">
        <v>244</v>
      </c>
      <c r="AM8543" s="1399" t="s">
        <v>244</v>
      </c>
      <c r="AN8543" s="1399" t="s">
        <v>244</v>
      </c>
      <c r="AO8543" s="1399" t="s">
        <v>244</v>
      </c>
      <c r="AP8543" s="1399" t="s">
        <v>244</v>
      </c>
      <c r="AQ8543" s="1399" t="s">
        <v>244</v>
      </c>
      <c r="AR8543" s="1399" t="s">
        <v>244</v>
      </c>
      <c r="AS8543" s="1399" t="s">
        <v>244</v>
      </c>
      <c r="AT8543" s="1399" t="s">
        <v>244</v>
      </c>
      <c r="AU8543" s="1399" t="s">
        <v>244</v>
      </c>
      <c r="AV8543" s="1399" t="s">
        <v>244</v>
      </c>
      <c r="AW8543" s="1399" t="s">
        <v>244</v>
      </c>
      <c r="AX8543" s="1399" t="s">
        <v>244</v>
      </c>
      <c r="AY8543" s="1399" t="s">
        <v>244</v>
      </c>
      <c r="AZ8543" s="1400" t="s">
        <v>244</v>
      </c>
      <c r="BA8543" s="1400" t="s">
        <v>244</v>
      </c>
      <c r="BB8543" s="1400" t="s">
        <v>244</v>
      </c>
      <c r="BC8543" s="1400" t="s">
        <v>244</v>
      </c>
      <c r="BD8543" s="1400" t="s">
        <v>244</v>
      </c>
      <c r="BE8543" s="1400" t="s">
        <v>244</v>
      </c>
      <c r="BF8543" s="1400" t="s">
        <v>244</v>
      </c>
      <c r="BG8543" s="1400" t="s">
        <v>244</v>
      </c>
      <c r="BH8543" s="1400" t="s">
        <v>244</v>
      </c>
      <c r="BI8543" s="1400" t="s">
        <v>244</v>
      </c>
      <c r="BJ8543" s="1400" t="s">
        <v>244</v>
      </c>
      <c r="BK8543" s="1400" t="s">
        <v>244</v>
      </c>
      <c r="BL8543" s="1400" t="s">
        <v>244</v>
      </c>
      <c r="BM8543" s="1400" t="s">
        <v>244</v>
      </c>
      <c r="BN8543" s="1400" t="s">
        <v>244</v>
      </c>
      <c r="BO8543" s="1400" t="s">
        <v>244</v>
      </c>
      <c r="BP8543" s="1400" t="s">
        <v>244</v>
      </c>
      <c r="BQ8543" s="1400" t="s">
        <v>244</v>
      </c>
      <c r="BR8543" s="1400" t="s">
        <v>244</v>
      </c>
      <c r="BS8543" s="1400" t="s">
        <v>244</v>
      </c>
      <c r="BT8543" s="1400" t="s">
        <v>244</v>
      </c>
      <c r="BU8543" s="1400" t="s">
        <v>244</v>
      </c>
      <c r="BV8543" s="1400" t="s">
        <v>244</v>
      </c>
      <c r="BW8543" s="1400" t="s">
        <v>244</v>
      </c>
      <c r="BX8543" s="1400" t="s">
        <v>244</v>
      </c>
      <c r="BY8543" s="1400" t="s">
        <v>244</v>
      </c>
      <c r="BZ8543" s="1400" t="s">
        <v>244</v>
      </c>
      <c r="CA8543" s="1400" t="s">
        <v>244</v>
      </c>
      <c r="CB8543" s="1400" t="s">
        <v>244</v>
      </c>
      <c r="CC8543" s="1400" t="s">
        <v>244</v>
      </c>
      <c r="CD8543" s="1400" t="s">
        <v>244</v>
      </c>
      <c r="CE8543" s="1400" t="s">
        <v>244</v>
      </c>
      <c r="CF8543" s="1400" t="s">
        <v>244</v>
      </c>
      <c r="CG8543" s="1400" t="s">
        <v>244</v>
      </c>
      <c r="CH8543" s="1400" t="s">
        <v>244</v>
      </c>
      <c r="CI8543" s="1400" t="s">
        <v>244</v>
      </c>
      <c r="CJ8543" s="1400" t="s">
        <v>244</v>
      </c>
      <c r="CK8543" s="1400" t="s">
        <v>244</v>
      </c>
    </row>
    <row r="8768" spans="1:89">
      <c r="A8768" s="1399" t="s">
        <v>244</v>
      </c>
      <c r="B8768" s="1399" t="s">
        <v>244</v>
      </c>
      <c r="C8768" s="1399" t="s">
        <v>244</v>
      </c>
      <c r="D8768" s="1399" t="s">
        <v>244</v>
      </c>
      <c r="E8768" s="1399" t="s">
        <v>244</v>
      </c>
      <c r="F8768" s="1399" t="s">
        <v>244</v>
      </c>
      <c r="G8768" s="1399" t="s">
        <v>244</v>
      </c>
      <c r="H8768" s="1399" t="s">
        <v>244</v>
      </c>
      <c r="I8768" s="1399" t="s">
        <v>244</v>
      </c>
      <c r="J8768" s="1399" t="s">
        <v>244</v>
      </c>
      <c r="K8768" s="1399" t="s">
        <v>244</v>
      </c>
      <c r="L8768" s="1399" t="s">
        <v>244</v>
      </c>
      <c r="M8768" s="1399" t="s">
        <v>244</v>
      </c>
      <c r="N8768" s="1399" t="s">
        <v>244</v>
      </c>
      <c r="O8768" s="1399" t="s">
        <v>244</v>
      </c>
      <c r="P8768" s="1399" t="s">
        <v>244</v>
      </c>
      <c r="Q8768" s="1399" t="s">
        <v>244</v>
      </c>
      <c r="R8768" s="1399" t="s">
        <v>244</v>
      </c>
      <c r="S8768" s="1399" t="s">
        <v>244</v>
      </c>
      <c r="T8768" s="1399" t="s">
        <v>244</v>
      </c>
      <c r="U8768" s="1399" t="s">
        <v>244</v>
      </c>
      <c r="V8768" s="1399" t="s">
        <v>244</v>
      </c>
      <c r="W8768" s="1399" t="s">
        <v>244</v>
      </c>
      <c r="X8768" s="1399" t="s">
        <v>244</v>
      </c>
      <c r="Y8768" s="1399" t="s">
        <v>244</v>
      </c>
      <c r="Z8768" s="1399" t="s">
        <v>244</v>
      </c>
      <c r="AA8768" s="1399" t="s">
        <v>244</v>
      </c>
      <c r="AB8768" s="1399" t="s">
        <v>244</v>
      </c>
      <c r="AC8768" s="1399" t="s">
        <v>244</v>
      </c>
      <c r="AD8768" s="1399" t="s">
        <v>244</v>
      </c>
      <c r="AE8768" s="1399" t="s">
        <v>244</v>
      </c>
      <c r="AF8768" s="1399" t="s">
        <v>244</v>
      </c>
      <c r="AG8768" s="1399" t="s">
        <v>244</v>
      </c>
      <c r="AH8768" s="1399" t="s">
        <v>244</v>
      </c>
      <c r="AI8768" s="1399" t="s">
        <v>244</v>
      </c>
      <c r="AJ8768" s="1399" t="s">
        <v>244</v>
      </c>
      <c r="AK8768" s="1399" t="s">
        <v>244</v>
      </c>
      <c r="AL8768" s="1399" t="s">
        <v>244</v>
      </c>
      <c r="AM8768" s="1399" t="s">
        <v>244</v>
      </c>
      <c r="AN8768" s="1399" t="s">
        <v>244</v>
      </c>
      <c r="AO8768" s="1399" t="s">
        <v>244</v>
      </c>
      <c r="AP8768" s="1399" t="s">
        <v>244</v>
      </c>
      <c r="AQ8768" s="1399" t="s">
        <v>244</v>
      </c>
      <c r="AR8768" s="1399" t="s">
        <v>244</v>
      </c>
      <c r="AS8768" s="1399" t="s">
        <v>244</v>
      </c>
      <c r="AT8768" s="1399" t="s">
        <v>244</v>
      </c>
      <c r="AU8768" s="1399" t="s">
        <v>244</v>
      </c>
      <c r="AV8768" s="1399" t="s">
        <v>244</v>
      </c>
      <c r="AW8768" s="1399" t="s">
        <v>244</v>
      </c>
      <c r="AX8768" s="1399" t="s">
        <v>244</v>
      </c>
      <c r="AY8768" s="1399" t="s">
        <v>244</v>
      </c>
      <c r="AZ8768" s="1400" t="s">
        <v>244</v>
      </c>
      <c r="BA8768" s="1400" t="s">
        <v>244</v>
      </c>
      <c r="BB8768" s="1400" t="s">
        <v>244</v>
      </c>
      <c r="BC8768" s="1400" t="s">
        <v>244</v>
      </c>
      <c r="BD8768" s="1400" t="s">
        <v>244</v>
      </c>
      <c r="BE8768" s="1400" t="s">
        <v>244</v>
      </c>
      <c r="BF8768" s="1400" t="s">
        <v>244</v>
      </c>
      <c r="BG8768" s="1400" t="s">
        <v>244</v>
      </c>
      <c r="BH8768" s="1400" t="s">
        <v>244</v>
      </c>
      <c r="BI8768" s="1400" t="s">
        <v>244</v>
      </c>
      <c r="BJ8768" s="1400" t="s">
        <v>244</v>
      </c>
      <c r="BK8768" s="1400" t="s">
        <v>244</v>
      </c>
      <c r="BL8768" s="1400" t="s">
        <v>244</v>
      </c>
      <c r="BM8768" s="1400" t="s">
        <v>244</v>
      </c>
      <c r="BN8768" s="1400" t="s">
        <v>244</v>
      </c>
      <c r="BO8768" s="1400" t="s">
        <v>244</v>
      </c>
      <c r="BP8768" s="1400" t="s">
        <v>244</v>
      </c>
      <c r="BQ8768" s="1400" t="s">
        <v>244</v>
      </c>
      <c r="BR8768" s="1400" t="s">
        <v>244</v>
      </c>
      <c r="BS8768" s="1400" t="s">
        <v>244</v>
      </c>
      <c r="BT8768" s="1400" t="s">
        <v>244</v>
      </c>
      <c r="BU8768" s="1400" t="s">
        <v>244</v>
      </c>
      <c r="BV8768" s="1400" t="s">
        <v>244</v>
      </c>
      <c r="BW8768" s="1400" t="s">
        <v>244</v>
      </c>
      <c r="BX8768" s="1400" t="s">
        <v>244</v>
      </c>
      <c r="BY8768" s="1400" t="s">
        <v>244</v>
      </c>
      <c r="BZ8768" s="1400" t="s">
        <v>244</v>
      </c>
      <c r="CA8768" s="1400" t="s">
        <v>244</v>
      </c>
      <c r="CB8768" s="1400" t="s">
        <v>244</v>
      </c>
      <c r="CC8768" s="1400" t="s">
        <v>244</v>
      </c>
      <c r="CD8768" s="1400" t="s">
        <v>244</v>
      </c>
      <c r="CE8768" s="1400" t="s">
        <v>244</v>
      </c>
      <c r="CF8768" s="1400" t="s">
        <v>244</v>
      </c>
      <c r="CG8768" s="1400" t="s">
        <v>244</v>
      </c>
      <c r="CH8768" s="1400" t="s">
        <v>244</v>
      </c>
      <c r="CI8768" s="1400" t="s">
        <v>244</v>
      </c>
      <c r="CJ8768" s="1400" t="s">
        <v>244</v>
      </c>
      <c r="CK8768" s="1400" t="s">
        <v>244</v>
      </c>
    </row>
  </sheetData>
  <mergeCells count="9">
    <mergeCell ref="C1:C3"/>
    <mergeCell ref="D1:D3"/>
    <mergeCell ref="L1:P1"/>
    <mergeCell ref="S1:W1"/>
    <mergeCell ref="L2:M2"/>
    <mergeCell ref="N2:O2"/>
    <mergeCell ref="U2:U3"/>
    <mergeCell ref="V2:V3"/>
    <mergeCell ref="W2:W3"/>
  </mergeCells>
  <phoneticPr fontId="118" type="noConversion"/>
  <pageMargins left="0" right="0" top="1" bottom="1" header="0.5" footer="0.5"/>
  <pageSetup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D11"/>
  <sheetViews>
    <sheetView workbookViewId="0">
      <selection activeCell="G17" sqref="G17"/>
    </sheetView>
  </sheetViews>
  <sheetFormatPr defaultRowHeight="12.75"/>
  <cols>
    <col min="1" max="1" width="0.140625" style="28" customWidth="1"/>
    <col min="2" max="4" width="10.7109375" style="28" customWidth="1"/>
    <col min="5" max="6" width="12.5703125" style="28" customWidth="1"/>
    <col min="7" max="7" width="13.140625" style="28" customWidth="1"/>
    <col min="8" max="8" width="10.85546875" style="28" customWidth="1"/>
    <col min="9" max="9" width="11.7109375" style="28" customWidth="1"/>
    <col min="10" max="19" width="10.28515625" style="28" customWidth="1"/>
    <col min="20" max="20" width="11" style="28" customWidth="1"/>
    <col min="21" max="23" width="10.28515625" style="28" customWidth="1"/>
    <col min="24" max="16384" width="9.140625" style="28"/>
  </cols>
  <sheetData>
    <row r="1" spans="1:30" ht="16.5" customHeight="1">
      <c r="B1" s="28" t="s">
        <v>165</v>
      </c>
      <c r="C1" s="28" t="str">
        <f>+Selection1!I6</f>
        <v>Joseph Banda</v>
      </c>
      <c r="E1" s="92"/>
      <c r="F1" s="91">
        <f>+Selection1!I4</f>
        <v>10001</v>
      </c>
      <c r="G1" s="92" t="s">
        <v>167</v>
      </c>
      <c r="H1" s="28" t="str">
        <f>+Selection1!I9</f>
        <v>550-82-4561</v>
      </c>
      <c r="I1" s="92" t="s">
        <v>169</v>
      </c>
      <c r="J1" s="28" t="str">
        <f>+Selection1!I7&amp;" "&amp;Selection1!I8</f>
        <v>2036 Clay Street ChipaTA, 10101</v>
      </c>
      <c r="N1" s="92" t="s">
        <v>168</v>
      </c>
      <c r="O1" s="93">
        <f>+Selection1!AA15</f>
        <v>43803</v>
      </c>
      <c r="Q1" s="92"/>
      <c r="R1" s="93"/>
      <c r="S1" s="28" t="s">
        <v>786</v>
      </c>
    </row>
    <row r="2" spans="1:30" ht="16.5">
      <c r="A2" s="52"/>
      <c r="B2" s="53" t="s">
        <v>147</v>
      </c>
      <c r="C2" s="53" t="s">
        <v>5</v>
      </c>
      <c r="D2" s="53" t="s">
        <v>95</v>
      </c>
      <c r="E2" s="53" t="s">
        <v>94</v>
      </c>
      <c r="F2" s="54"/>
      <c r="G2" s="55"/>
      <c r="H2" s="56" t="s">
        <v>123</v>
      </c>
      <c r="I2" s="56"/>
      <c r="J2" s="57"/>
      <c r="K2" s="1458" t="s">
        <v>148</v>
      </c>
      <c r="L2" s="1458"/>
      <c r="M2" s="1458"/>
      <c r="N2" s="1458"/>
      <c r="O2" s="1458"/>
      <c r="P2" s="58"/>
      <c r="Q2" s="56" t="s">
        <v>149</v>
      </c>
      <c r="R2" s="56"/>
      <c r="S2" s="59"/>
      <c r="T2" s="60" t="s">
        <v>150</v>
      </c>
      <c r="U2" s="59"/>
      <c r="V2" s="61" t="s">
        <v>151</v>
      </c>
      <c r="W2" s="62"/>
      <c r="X2" s="31"/>
      <c r="Y2" s="32"/>
      <c r="Z2" s="50" t="s">
        <v>152</v>
      </c>
      <c r="AA2" s="594"/>
      <c r="AB2" s="32"/>
      <c r="AC2" s="32"/>
      <c r="AD2" s="51"/>
    </row>
    <row r="3" spans="1:30" ht="14.25" customHeight="1">
      <c r="A3" s="52"/>
      <c r="B3" s="78" t="s">
        <v>179</v>
      </c>
      <c r="C3" s="78"/>
      <c r="D3" s="78"/>
      <c r="E3" s="78" t="s">
        <v>153</v>
      </c>
      <c r="F3" s="78" t="s">
        <v>47</v>
      </c>
      <c r="G3" s="79" t="s">
        <v>48</v>
      </c>
      <c r="H3" s="80" t="s">
        <v>49</v>
      </c>
      <c r="I3" s="79" t="s">
        <v>50</v>
      </c>
      <c r="J3" s="81" t="s">
        <v>51</v>
      </c>
      <c r="K3" s="1459" t="s">
        <v>128</v>
      </c>
      <c r="L3" s="1459"/>
      <c r="M3" s="1460" t="s">
        <v>129</v>
      </c>
      <c r="N3" s="1459"/>
      <c r="O3" s="82" t="s">
        <v>130</v>
      </c>
      <c r="P3" s="82"/>
      <c r="Q3" s="88"/>
      <c r="R3" s="83"/>
      <c r="S3" s="88"/>
      <c r="T3" s="80" t="s">
        <v>153</v>
      </c>
      <c r="U3" s="64" t="s">
        <v>154</v>
      </c>
      <c r="V3" s="63" t="s">
        <v>97</v>
      </c>
      <c r="W3" s="63" t="s">
        <v>98</v>
      </c>
      <c r="X3" s="31"/>
      <c r="Y3" s="32"/>
      <c r="Z3" s="32" t="s">
        <v>155</v>
      </c>
      <c r="AA3" s="32"/>
      <c r="AB3" s="32"/>
      <c r="AC3" s="32"/>
      <c r="AD3" s="51"/>
    </row>
    <row r="4" spans="1:30" ht="16.5">
      <c r="A4" s="52" t="e">
        <f>IF(MONTH(B4)&gt;=10,"4Q",IF(MONTH(B4)&gt;=7,"3Q",IF(MONTH(B4)&gt;=4,"2Q","1Q")))</f>
        <v>#VALUE!</v>
      </c>
      <c r="B4" s="84" t="s">
        <v>93</v>
      </c>
      <c r="C4" s="84" t="s">
        <v>8</v>
      </c>
      <c r="D4" s="84" t="s">
        <v>7</v>
      </c>
      <c r="E4" s="84" t="s">
        <v>134</v>
      </c>
      <c r="F4" s="84" t="s">
        <v>135</v>
      </c>
      <c r="G4" s="64" t="s">
        <v>135</v>
      </c>
      <c r="H4" s="85" t="s">
        <v>135</v>
      </c>
      <c r="I4" s="64" t="s">
        <v>135</v>
      </c>
      <c r="J4" s="86" t="s">
        <v>135</v>
      </c>
      <c r="K4" s="87" t="s">
        <v>49</v>
      </c>
      <c r="L4" s="88" t="s">
        <v>50</v>
      </c>
      <c r="M4" s="89" t="s">
        <v>47</v>
      </c>
      <c r="N4" s="88" t="s">
        <v>48</v>
      </c>
      <c r="O4" s="89" t="s">
        <v>51</v>
      </c>
      <c r="P4" s="89" t="str">
        <f>+Setup!CB13</f>
        <v>401K</v>
      </c>
      <c r="Q4" s="88" t="str">
        <f>+Setup!CB14</f>
        <v>125P</v>
      </c>
      <c r="R4" s="90" t="str">
        <f>+Setup!CB15</f>
        <v>HSA</v>
      </c>
      <c r="S4" s="86" t="str">
        <f>+Setup!CB16</f>
        <v>Other</v>
      </c>
      <c r="T4" s="85" t="s">
        <v>156</v>
      </c>
      <c r="U4" s="64" t="s">
        <v>157</v>
      </c>
      <c r="V4" s="64" t="s">
        <v>135</v>
      </c>
      <c r="W4" s="64" t="s">
        <v>135</v>
      </c>
      <c r="X4" s="65" t="s">
        <v>141</v>
      </c>
      <c r="Y4" s="65" t="s">
        <v>142</v>
      </c>
      <c r="Z4" s="65" t="s">
        <v>143</v>
      </c>
      <c r="AA4" s="65" t="s">
        <v>158</v>
      </c>
      <c r="AB4" s="65" t="s">
        <v>145</v>
      </c>
      <c r="AC4" s="65" t="s">
        <v>159</v>
      </c>
      <c r="AD4" s="65" t="s">
        <v>160</v>
      </c>
    </row>
    <row r="5" spans="1:30" ht="16.5">
      <c r="A5" s="52"/>
      <c r="B5" s="66"/>
      <c r="C5" s="66"/>
      <c r="D5" s="66"/>
      <c r="E5" s="67"/>
      <c r="F5" s="67"/>
      <c r="G5" s="68"/>
      <c r="H5" s="69"/>
      <c r="I5" s="70"/>
      <c r="J5" s="70"/>
      <c r="K5" s="67"/>
      <c r="L5" s="67"/>
      <c r="M5" s="71"/>
      <c r="N5" s="67"/>
      <c r="O5" s="67"/>
      <c r="P5" s="67"/>
      <c r="Q5" s="67"/>
      <c r="R5" s="67"/>
      <c r="S5" s="67"/>
      <c r="T5" s="67"/>
      <c r="U5" s="72"/>
      <c r="V5" s="73"/>
      <c r="W5" s="73"/>
      <c r="X5" s="29"/>
      <c r="Y5" s="29"/>
      <c r="Z5" s="29"/>
      <c r="AA5" s="29"/>
      <c r="AB5" s="29"/>
      <c r="AC5" s="29"/>
      <c r="AD5" s="29"/>
    </row>
    <row r="6" spans="1:30" s="49" customFormat="1" ht="16.5">
      <c r="A6" s="74"/>
      <c r="B6" s="75" t="s">
        <v>161</v>
      </c>
      <c r="C6" s="75"/>
      <c r="D6" s="75"/>
      <c r="E6" s="76">
        <f t="shared" ref="E6:T6" si="0">SUMIF($A$4:$A$5,"=1Q",E4:E5)</f>
        <v>0</v>
      </c>
      <c r="F6" s="76">
        <f t="shared" si="0"/>
        <v>0</v>
      </c>
      <c r="G6" s="76">
        <f t="shared" si="0"/>
        <v>0</v>
      </c>
      <c r="H6" s="76">
        <f t="shared" si="0"/>
        <v>0</v>
      </c>
      <c r="I6" s="76">
        <f t="shared" si="0"/>
        <v>0</v>
      </c>
      <c r="J6" s="76">
        <f t="shared" si="0"/>
        <v>0</v>
      </c>
      <c r="K6" s="76">
        <f t="shared" si="0"/>
        <v>0</v>
      </c>
      <c r="L6" s="76">
        <f t="shared" si="0"/>
        <v>0</v>
      </c>
      <c r="M6" s="76">
        <f t="shared" si="0"/>
        <v>0</v>
      </c>
      <c r="N6" s="76">
        <f t="shared" si="0"/>
        <v>0</v>
      </c>
      <c r="O6" s="76">
        <f t="shared" si="0"/>
        <v>0</v>
      </c>
      <c r="P6" s="76">
        <f t="shared" si="0"/>
        <v>0</v>
      </c>
      <c r="Q6" s="76">
        <f t="shared" si="0"/>
        <v>0</v>
      </c>
      <c r="R6" s="76">
        <f t="shared" si="0"/>
        <v>0</v>
      </c>
      <c r="S6" s="76">
        <f t="shared" si="0"/>
        <v>0</v>
      </c>
      <c r="T6" s="76">
        <f t="shared" si="0"/>
        <v>0</v>
      </c>
      <c r="U6" s="77"/>
      <c r="V6" s="76">
        <f t="shared" ref="V6:W6" si="1">SUMIF($A$4:$A$5,"=1Q",V4:V5)</f>
        <v>0</v>
      </c>
      <c r="W6" s="76">
        <f t="shared" si="1"/>
        <v>0</v>
      </c>
      <c r="X6" s="76"/>
      <c r="Y6" s="76"/>
      <c r="Z6" s="76"/>
      <c r="AA6" s="76"/>
      <c r="AB6" s="76"/>
      <c r="AC6" s="76"/>
      <c r="AD6" s="76"/>
    </row>
    <row r="7" spans="1:30" s="113" customFormat="1" ht="16.5">
      <c r="A7" s="74"/>
      <c r="B7" s="112" t="s">
        <v>162</v>
      </c>
      <c r="C7" s="112"/>
      <c r="D7" s="112"/>
      <c r="E7" s="77">
        <f t="shared" ref="E7:T7" si="2">SUMIF($A$4:$A$5,"=2Q",E4:E5)</f>
        <v>0</v>
      </c>
      <c r="F7" s="77">
        <f t="shared" si="2"/>
        <v>0</v>
      </c>
      <c r="G7" s="77">
        <f t="shared" si="2"/>
        <v>0</v>
      </c>
      <c r="H7" s="77">
        <f t="shared" si="2"/>
        <v>0</v>
      </c>
      <c r="I7" s="77">
        <f t="shared" si="2"/>
        <v>0</v>
      </c>
      <c r="J7" s="77">
        <f t="shared" si="2"/>
        <v>0</v>
      </c>
      <c r="K7" s="77">
        <f t="shared" si="2"/>
        <v>0</v>
      </c>
      <c r="L7" s="77">
        <f t="shared" si="2"/>
        <v>0</v>
      </c>
      <c r="M7" s="77">
        <f t="shared" si="2"/>
        <v>0</v>
      </c>
      <c r="N7" s="77">
        <f t="shared" si="2"/>
        <v>0</v>
      </c>
      <c r="O7" s="77">
        <f t="shared" si="2"/>
        <v>0</v>
      </c>
      <c r="P7" s="77">
        <f t="shared" si="2"/>
        <v>0</v>
      </c>
      <c r="Q7" s="77">
        <f t="shared" si="2"/>
        <v>0</v>
      </c>
      <c r="R7" s="77">
        <f t="shared" si="2"/>
        <v>0</v>
      </c>
      <c r="S7" s="77">
        <f t="shared" si="2"/>
        <v>0</v>
      </c>
      <c r="T7" s="77">
        <f t="shared" si="2"/>
        <v>0</v>
      </c>
      <c r="U7" s="77"/>
      <c r="V7" s="77">
        <f t="shared" ref="V7:W7" si="3">SUMIF($A$4:$A$5,"=2Q",V4:V5)</f>
        <v>0</v>
      </c>
      <c r="W7" s="77">
        <f t="shared" si="3"/>
        <v>0</v>
      </c>
      <c r="X7" s="77"/>
      <c r="Y7" s="77"/>
      <c r="Z7" s="77"/>
      <c r="AA7" s="77"/>
      <c r="AB7" s="77"/>
      <c r="AC7" s="77"/>
      <c r="AD7" s="77"/>
    </row>
    <row r="8" spans="1:30" s="49" customFormat="1" ht="16.5">
      <c r="A8" s="74"/>
      <c r="B8" s="75" t="s">
        <v>163</v>
      </c>
      <c r="C8" s="75"/>
      <c r="D8" s="75"/>
      <c r="E8" s="76">
        <f t="shared" ref="E8:T8" si="4">SUMIF($A$4:$A$5,"=3Q",E4:E5)</f>
        <v>0</v>
      </c>
      <c r="F8" s="76">
        <f t="shared" si="4"/>
        <v>0</v>
      </c>
      <c r="G8" s="76">
        <f t="shared" si="4"/>
        <v>0</v>
      </c>
      <c r="H8" s="76">
        <f t="shared" si="4"/>
        <v>0</v>
      </c>
      <c r="I8" s="76">
        <f>SUMIF($A$4:$A$5,"=3Q",I4:I5)</f>
        <v>0</v>
      </c>
      <c r="J8" s="76">
        <f t="shared" si="4"/>
        <v>0</v>
      </c>
      <c r="K8" s="76">
        <f t="shared" si="4"/>
        <v>0</v>
      </c>
      <c r="L8" s="76">
        <f t="shared" si="4"/>
        <v>0</v>
      </c>
      <c r="M8" s="76">
        <f t="shared" si="4"/>
        <v>0</v>
      </c>
      <c r="N8" s="76">
        <f t="shared" si="4"/>
        <v>0</v>
      </c>
      <c r="O8" s="76">
        <f t="shared" si="4"/>
        <v>0</v>
      </c>
      <c r="P8" s="76">
        <f t="shared" si="4"/>
        <v>0</v>
      </c>
      <c r="Q8" s="76">
        <f t="shared" si="4"/>
        <v>0</v>
      </c>
      <c r="R8" s="76">
        <f t="shared" si="4"/>
        <v>0</v>
      </c>
      <c r="S8" s="76">
        <f t="shared" si="4"/>
        <v>0</v>
      </c>
      <c r="T8" s="76">
        <f t="shared" si="4"/>
        <v>0</v>
      </c>
      <c r="U8" s="77"/>
      <c r="V8" s="76">
        <f t="shared" ref="V8:W8" si="5">SUMIF($A$4:$A$5,"=3Q",V4:V5)</f>
        <v>0</v>
      </c>
      <c r="W8" s="76">
        <f t="shared" si="5"/>
        <v>0</v>
      </c>
      <c r="X8" s="76"/>
      <c r="Y8" s="76"/>
      <c r="Z8" s="76"/>
      <c r="AA8" s="76"/>
      <c r="AB8" s="76"/>
      <c r="AC8" s="76"/>
      <c r="AD8" s="76"/>
    </row>
    <row r="9" spans="1:30" s="113" customFormat="1" ht="16.5">
      <c r="A9" s="74"/>
      <c r="B9" s="112" t="s">
        <v>164</v>
      </c>
      <c r="C9" s="112"/>
      <c r="D9" s="112"/>
      <c r="E9" s="77">
        <f t="shared" ref="E9:T9" si="6">SUMIF($A$4:$A$5,"=4Q",E4:E5)</f>
        <v>0</v>
      </c>
      <c r="F9" s="77">
        <f t="shared" si="6"/>
        <v>0</v>
      </c>
      <c r="G9" s="77">
        <f t="shared" si="6"/>
        <v>0</v>
      </c>
      <c r="H9" s="77">
        <f t="shared" si="6"/>
        <v>0</v>
      </c>
      <c r="I9" s="77">
        <f t="shared" si="6"/>
        <v>0</v>
      </c>
      <c r="J9" s="77">
        <f t="shared" si="6"/>
        <v>0</v>
      </c>
      <c r="K9" s="77">
        <f t="shared" si="6"/>
        <v>0</v>
      </c>
      <c r="L9" s="77">
        <f t="shared" si="6"/>
        <v>0</v>
      </c>
      <c r="M9" s="77">
        <f t="shared" si="6"/>
        <v>0</v>
      </c>
      <c r="N9" s="77">
        <f t="shared" si="6"/>
        <v>0</v>
      </c>
      <c r="O9" s="77">
        <f t="shared" si="6"/>
        <v>0</v>
      </c>
      <c r="P9" s="77">
        <f t="shared" si="6"/>
        <v>0</v>
      </c>
      <c r="Q9" s="77">
        <f t="shared" si="6"/>
        <v>0</v>
      </c>
      <c r="R9" s="77">
        <f t="shared" si="6"/>
        <v>0</v>
      </c>
      <c r="S9" s="77">
        <f t="shared" si="6"/>
        <v>0</v>
      </c>
      <c r="T9" s="77">
        <f t="shared" si="6"/>
        <v>0</v>
      </c>
      <c r="U9" s="77"/>
      <c r="V9" s="77">
        <f t="shared" ref="V9:W9" si="7">SUMIF($A$4:$A$5,"=4Q",V4:V5)</f>
        <v>0</v>
      </c>
      <c r="W9" s="77">
        <f t="shared" si="7"/>
        <v>0</v>
      </c>
      <c r="X9" s="77"/>
      <c r="Y9" s="77"/>
      <c r="Z9" s="77"/>
      <c r="AA9" s="77"/>
      <c r="AB9" s="77"/>
      <c r="AC9" s="77"/>
      <c r="AD9" s="77"/>
    </row>
    <row r="10" spans="1:30" s="49" customFormat="1" ht="16.5">
      <c r="A10" s="52"/>
      <c r="B10" s="114" t="s">
        <v>0</v>
      </c>
      <c r="C10" s="114"/>
      <c r="D10" s="114"/>
      <c r="E10" s="115">
        <f>SUM(E6:E9)</f>
        <v>0</v>
      </c>
      <c r="F10" s="115">
        <f>SUM(F6:F9)</f>
        <v>0</v>
      </c>
      <c r="G10" s="115">
        <f t="shared" ref="G10:S10" si="8">SUM(G6:G9)</f>
        <v>0</v>
      </c>
      <c r="H10" s="115">
        <f t="shared" si="8"/>
        <v>0</v>
      </c>
      <c r="I10" s="115">
        <f t="shared" si="8"/>
        <v>0</v>
      </c>
      <c r="J10" s="115">
        <f t="shared" si="8"/>
        <v>0</v>
      </c>
      <c r="K10" s="115">
        <f t="shared" si="8"/>
        <v>0</v>
      </c>
      <c r="L10" s="115">
        <f t="shared" si="8"/>
        <v>0</v>
      </c>
      <c r="M10" s="115">
        <f t="shared" si="8"/>
        <v>0</v>
      </c>
      <c r="N10" s="115">
        <f t="shared" si="8"/>
        <v>0</v>
      </c>
      <c r="O10" s="115">
        <f t="shared" si="8"/>
        <v>0</v>
      </c>
      <c r="P10" s="115">
        <f t="shared" si="8"/>
        <v>0</v>
      </c>
      <c r="Q10" s="115">
        <f t="shared" si="8"/>
        <v>0</v>
      </c>
      <c r="R10" s="115">
        <f t="shared" si="8"/>
        <v>0</v>
      </c>
      <c r="S10" s="115">
        <f t="shared" si="8"/>
        <v>0</v>
      </c>
      <c r="T10" s="115">
        <f t="shared" ref="T10" si="9">SUM(T6:T9)</f>
        <v>0</v>
      </c>
      <c r="U10" s="115"/>
      <c r="V10" s="115">
        <f>SUM(V6:V9)</f>
        <v>0</v>
      </c>
      <c r="W10" s="115">
        <f>SUM(W6:W9)</f>
        <v>0</v>
      </c>
      <c r="X10" s="115">
        <f>MAX(X4:X5)</f>
        <v>0</v>
      </c>
      <c r="Y10" s="115">
        <f t="shared" ref="Y10:AD10" si="10">MAX(Y4:Y5)</f>
        <v>0</v>
      </c>
      <c r="Z10" s="115">
        <f t="shared" si="10"/>
        <v>0</v>
      </c>
      <c r="AA10" s="115">
        <f t="shared" si="10"/>
        <v>0</v>
      </c>
      <c r="AB10" s="115">
        <f t="shared" si="10"/>
        <v>0</v>
      </c>
      <c r="AC10" s="115">
        <f t="shared" si="10"/>
        <v>0</v>
      </c>
      <c r="AD10" s="115">
        <f t="shared" si="10"/>
        <v>0</v>
      </c>
    </row>
    <row r="11" spans="1:30" s="49" customFormat="1" ht="13.5">
      <c r="A11" s="28"/>
      <c r="B11" s="28"/>
      <c r="C11" s="28"/>
      <c r="D11" s="28"/>
      <c r="E11" s="28"/>
      <c r="F11" s="28"/>
      <c r="G11" s="28"/>
      <c r="H11" s="28"/>
      <c r="I11" s="28"/>
      <c r="J11" s="28"/>
      <c r="K11" s="28"/>
      <c r="L11" s="28"/>
      <c r="M11" s="28"/>
      <c r="N11" s="28"/>
      <c r="O11" s="28"/>
      <c r="P11" s="28"/>
      <c r="Q11" s="28"/>
      <c r="R11" s="28"/>
      <c r="S11" s="28"/>
      <c r="T11" s="28"/>
      <c r="U11" s="28"/>
      <c r="V11" s="28"/>
      <c r="W11" s="28"/>
    </row>
  </sheetData>
  <sheetProtection password="DFC1" sheet="1" objects="1" scenarios="1"/>
  <mergeCells count="3">
    <mergeCell ref="K2:O2"/>
    <mergeCell ref="K3:L3"/>
    <mergeCell ref="M3:N3"/>
  </mergeCells>
  <phoneticPr fontId="118" type="noConversion"/>
  <pageMargins left="0" right="0" top="1" bottom="1" header="0.5" footer="0.5"/>
  <pageSetup orientation="landscape" r:id="rId1"/>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dimension ref="B1:DR54"/>
  <sheetViews>
    <sheetView workbookViewId="0">
      <selection activeCell="J1" sqref="J1"/>
    </sheetView>
  </sheetViews>
  <sheetFormatPr defaultRowHeight="12.75"/>
  <cols>
    <col min="1" max="1" width="5" style="28" customWidth="1"/>
    <col min="2" max="2" width="13.85546875" style="28" customWidth="1"/>
    <col min="3" max="3" width="10.5703125" style="28" customWidth="1"/>
    <col min="4" max="4" width="10.140625" style="28" customWidth="1"/>
    <col min="5" max="5" width="11.28515625" style="28" customWidth="1"/>
    <col min="6" max="6" width="8.5703125" style="28" customWidth="1"/>
    <col min="7" max="7" width="9.28515625" style="28" bestFit="1" customWidth="1"/>
    <col min="8" max="8" width="12.85546875" style="28" bestFit="1" customWidth="1"/>
    <col min="9" max="9" width="11.42578125" style="28" customWidth="1"/>
    <col min="10" max="10" width="13" style="28" customWidth="1"/>
    <col min="11" max="11" width="9.42578125" style="949" customWidth="1"/>
    <col min="12" max="26" width="9.140625" style="28" customWidth="1"/>
    <col min="27" max="27" width="12" style="1336" hidden="1" customWidth="1"/>
    <col min="28" max="53" width="9.140625" style="28"/>
    <col min="54" max="54" width="13.85546875" style="28" hidden="1" customWidth="1"/>
    <col min="55" max="55" width="10.5703125" style="28" hidden="1" customWidth="1"/>
    <col min="56" max="56" width="10.140625" style="28" hidden="1" customWidth="1"/>
    <col min="57" max="57" width="11.28515625" style="28" hidden="1" customWidth="1"/>
    <col min="58" max="58" width="8.5703125" style="28" hidden="1" customWidth="1"/>
    <col min="59" max="59" width="9.28515625" style="28" hidden="1" customWidth="1"/>
    <col min="60" max="60" width="12.85546875" style="28" hidden="1" customWidth="1"/>
    <col min="61" max="61" width="11.42578125" style="28" hidden="1" customWidth="1"/>
    <col min="62" max="62" width="13" style="28" hidden="1" customWidth="1"/>
    <col min="63" max="63" width="9.42578125" style="949" customWidth="1"/>
    <col min="64" max="78" width="9.140625" style="28" customWidth="1"/>
    <col min="79" max="79" width="12" style="28" hidden="1" customWidth="1"/>
    <col min="80" max="103" width="9.140625" style="28"/>
    <col min="104" max="104" width="9.140625" style="1336"/>
    <col min="105" max="109" width="9.140625" style="1336" hidden="1" customWidth="1"/>
    <col min="110" max="110" width="11.5703125" style="1336" hidden="1" customWidth="1"/>
    <col min="111" max="111" width="10.28515625" style="1336" hidden="1" customWidth="1"/>
    <col min="112" max="114" width="9.140625" style="1336" hidden="1" customWidth="1"/>
    <col min="115" max="116" width="11.42578125" style="1336" hidden="1" customWidth="1"/>
    <col min="117" max="119" width="9.140625" style="1336" hidden="1" customWidth="1"/>
    <col min="120" max="122" width="9.140625" style="1336"/>
    <col min="123" max="16384" width="9.140625" style="28"/>
  </cols>
  <sheetData>
    <row r="1" spans="2:119">
      <c r="B1" s="937" t="s">
        <v>712</v>
      </c>
      <c r="I1" s="28" t="s">
        <v>424</v>
      </c>
      <c r="J1" s="348">
        <v>44196</v>
      </c>
      <c r="K1" s="949" t="str">
        <f>IF(ISERROR(IF(OR(ISTEXT(J1),MONTH(J1)&lt;&gt;12,DAY(J1)&lt;&gt;31,YEAR(J1)&lt;2005,YEAR(J1)&gt;2100),"Error","")),"Error",IF(OR(ISTEXT(J1),MONTH(J1)&lt;&gt;12,DAY(J1)&lt;&gt;31,YEAR(J1)&lt;2005,YEAR(J1)&gt;2100),"Error",""))</f>
        <v/>
      </c>
      <c r="AA1" s="499" t="b">
        <f>OR(K1="error",K5="Error",K6="Error",F34="Error",F12="Error",F13="Error",F14="Error",F15="Error",F16="Error",F17="Error",K12="Error",K13="Error",K14="Error",K15="Error",K16="Error",K17="Error",F23="Error",F24="Error",F25="Error",F26="Error",F27="Error",F28="Error",F29="Error",K23="Error",K24="Error",K25="Error",K26="Error",K27="Error",K28="Error",K29="Error")</f>
        <v>0</v>
      </c>
      <c r="BB1" s="937" t="s">
        <v>712</v>
      </c>
      <c r="BI1" s="28" t="s">
        <v>424</v>
      </c>
      <c r="BJ1" s="348">
        <v>44196</v>
      </c>
      <c r="BK1" s="949" t="str">
        <f>IF(ISERROR(IF(OR(ISTEXT(BJ1),MONTH(BJ1)&lt;&gt;12,DAY(BJ1)&lt;&gt;31,YEAR(BJ1)&lt;2005,YEAR(BJ1)&gt;2100),"Error","")),"Error",IF(OR(ISTEXT(BJ1),MONTH(BJ1)&lt;&gt;12,DAY(BJ1)&lt;&gt;31,YEAR(BJ1)&lt;2005,YEAR(BJ1)&gt;2100),"Error",""))</f>
        <v/>
      </c>
      <c r="CA1" s="510" t="b">
        <f>OR(BK1="error",BK5="Error",BK6="Error",BF34="Error",BF12="Error",BF13="Error",BF14="Error",BF15="Error",BF16="Error",BF17="Error",BK12="Error",BK13="Error",BK14="Error",BK15="Error",BK16="Error",BK17="Error",BF23="Error",BF24="Error",BF25="Error",BF26="Error",BF27="Error",BF28="Error",BF29="Error",BK23="Error",BK24="Error",BK25="Error",BK26="Error",BK27="Error",BK28="Error",BK29="Error",BF39="Error",BF40="Error",BF30="Error")</f>
        <v>0</v>
      </c>
      <c r="DA1" s="4"/>
      <c r="DB1" s="4"/>
      <c r="DC1" s="4"/>
      <c r="DD1" s="4"/>
      <c r="DE1" s="4"/>
      <c r="DF1" s="4"/>
      <c r="DG1" s="205" t="s">
        <v>1315</v>
      </c>
      <c r="DH1" s="205" t="s">
        <v>8</v>
      </c>
      <c r="DI1" s="205" t="s">
        <v>7</v>
      </c>
      <c r="DJ1" s="1388" t="s">
        <v>47</v>
      </c>
      <c r="DK1" s="1388" t="s">
        <v>1316</v>
      </c>
      <c r="DL1" s="4"/>
      <c r="DM1" s="4"/>
      <c r="DN1" s="4"/>
      <c r="DO1" s="4"/>
    </row>
    <row r="2" spans="2:119" ht="15.75">
      <c r="E2" s="578" t="str">
        <f>YEAR(J1)&amp;" Employment Rate Table"</f>
        <v>2020 Employment Rate Table</v>
      </c>
      <c r="AA2" s="1336" t="s">
        <v>1264</v>
      </c>
      <c r="BE2" s="578" t="str">
        <f>YEAR(BJ1)&amp;" Employment Rate Table"</f>
        <v>2020 Employment Rate Table</v>
      </c>
      <c r="DA2" s="311" t="s">
        <v>1317</v>
      </c>
      <c r="DB2" s="1389">
        <f>DH35</f>
        <v>0</v>
      </c>
      <c r="DD2" s="4"/>
      <c r="DE2" s="4"/>
      <c r="DF2" s="4"/>
      <c r="DG2" s="1390">
        <f>PRCalculator!F14*DK2</f>
        <v>28080</v>
      </c>
      <c r="DH2" s="1391" t="str">
        <f>PRCalculator!C5</f>
        <v>S</v>
      </c>
      <c r="DI2" s="1391">
        <f>PRCalculator!D5</f>
        <v>0</v>
      </c>
      <c r="DJ2" s="1390">
        <f>PRCalculator!N14*DK2</f>
        <v>3072.16</v>
      </c>
      <c r="DK2" s="1391">
        <f>PRCalculator!Period</f>
        <v>26</v>
      </c>
      <c r="DL2" s="4"/>
      <c r="DM2" s="4"/>
      <c r="DN2" s="4"/>
      <c r="DO2" s="4"/>
    </row>
    <row r="3" spans="2:119">
      <c r="B3" s="31" t="s">
        <v>1255</v>
      </c>
      <c r="C3" s="1284" t="s">
        <v>1257</v>
      </c>
      <c r="D3" s="1283"/>
      <c r="E3" s="1283"/>
      <c r="F3" s="1282"/>
      <c r="G3" s="1285" t="s">
        <v>1258</v>
      </c>
      <c r="H3" s="1283"/>
      <c r="I3" s="1283"/>
      <c r="J3" s="1281"/>
      <c r="AA3" s="1435" t="b">
        <v>1</v>
      </c>
      <c r="BB3" s="31" t="s">
        <v>1255</v>
      </c>
      <c r="BC3" s="1284" t="s">
        <v>1257</v>
      </c>
      <c r="BD3" s="1283"/>
      <c r="BE3" s="1283"/>
      <c r="BF3" s="1282"/>
      <c r="BG3" s="1285" t="s">
        <v>1258</v>
      </c>
      <c r="BH3" s="1283"/>
      <c r="BI3" s="1283"/>
      <c r="BJ3" s="1281"/>
      <c r="DA3" s="28"/>
      <c r="DB3" s="28"/>
      <c r="DC3" s="28"/>
      <c r="DD3" s="28"/>
      <c r="DE3" s="28"/>
      <c r="DF3" s="28"/>
      <c r="DG3" s="28"/>
      <c r="DH3" s="28"/>
      <c r="DI3" s="28"/>
      <c r="DJ3" s="28"/>
      <c r="DK3" s="28"/>
      <c r="DL3" s="28"/>
      <c r="DM3" s="28"/>
      <c r="DN3" s="28"/>
      <c r="DO3" s="28"/>
    </row>
    <row r="4" spans="2:119">
      <c r="B4" s="31" t="s">
        <v>1254</v>
      </c>
      <c r="C4" s="1290" t="s">
        <v>1262</v>
      </c>
      <c r="D4" s="1291" t="s">
        <v>102</v>
      </c>
      <c r="E4" s="1286" t="s">
        <v>51</v>
      </c>
      <c r="F4" s="1291" t="s">
        <v>97</v>
      </c>
      <c r="G4" s="1290" t="s">
        <v>98</v>
      </c>
      <c r="H4" s="1286" t="s">
        <v>103</v>
      </c>
      <c r="I4" s="1290" t="s">
        <v>104</v>
      </c>
      <c r="J4" s="1290" t="s">
        <v>226</v>
      </c>
      <c r="AA4" s="1435" t="b">
        <v>0</v>
      </c>
      <c r="BB4" s="31" t="s">
        <v>1254</v>
      </c>
      <c r="BC4" s="1290" t="s">
        <v>1262</v>
      </c>
      <c r="BD4" s="1291" t="s">
        <v>102</v>
      </c>
      <c r="BE4" s="1286" t="s">
        <v>51</v>
      </c>
      <c r="BF4" s="1291" t="s">
        <v>97</v>
      </c>
      <c r="BG4" s="1290" t="s">
        <v>98</v>
      </c>
      <c r="BH4" s="1286" t="s">
        <v>103</v>
      </c>
      <c r="BI4" s="1290" t="s">
        <v>104</v>
      </c>
      <c r="BJ4" s="1290" t="s">
        <v>226</v>
      </c>
      <c r="DA4" s="28"/>
      <c r="DB4" s="28"/>
      <c r="DC4" s="28"/>
      <c r="DD4" s="28"/>
      <c r="DE4" s="28"/>
      <c r="DF4" s="28"/>
      <c r="DG4" s="28"/>
      <c r="DH4" s="28"/>
      <c r="DI4" s="28"/>
      <c r="DJ4" s="28"/>
      <c r="DK4" s="28"/>
      <c r="DL4" s="28"/>
      <c r="DM4" s="28"/>
      <c r="DN4" s="28"/>
      <c r="DO4" s="28"/>
    </row>
    <row r="5" spans="2:119">
      <c r="B5" s="38" t="s">
        <v>105</v>
      </c>
      <c r="C5" s="936">
        <v>9999999</v>
      </c>
      <c r="D5" s="321">
        <v>137700</v>
      </c>
      <c r="E5" s="322">
        <v>118371</v>
      </c>
      <c r="F5" s="607">
        <v>7000</v>
      </c>
      <c r="G5" s="323">
        <v>7000</v>
      </c>
      <c r="H5" s="323">
        <v>7000</v>
      </c>
      <c r="I5" s="322">
        <v>137700</v>
      </c>
      <c r="J5" s="323">
        <v>9999999</v>
      </c>
      <c r="K5" s="608" t="str">
        <f>IF(ISNUMBER(D5+E5+F5+G5+H5+I5),"","Error")</f>
        <v/>
      </c>
      <c r="BB5" s="38" t="s">
        <v>105</v>
      </c>
      <c r="BC5" s="936">
        <v>9999999</v>
      </c>
      <c r="BD5" s="321">
        <v>137700</v>
      </c>
      <c r="BE5" s="322">
        <v>118371</v>
      </c>
      <c r="BF5" s="607">
        <v>7000</v>
      </c>
      <c r="BG5" s="323">
        <v>7000</v>
      </c>
      <c r="BH5" s="323">
        <v>7000</v>
      </c>
      <c r="BI5" s="322">
        <v>137700</v>
      </c>
      <c r="BJ5" s="323">
        <v>9999999</v>
      </c>
      <c r="BK5" s="608" t="str">
        <f>IF(ISNUMBER(BD5+BE5+BF5+BG5+BH5+BI5),"","Error")</f>
        <v/>
      </c>
      <c r="DA5" s="28"/>
      <c r="DB5" s="28"/>
      <c r="DC5" s="28"/>
      <c r="DD5" s="28"/>
      <c r="DE5" s="28"/>
      <c r="DF5" s="28"/>
      <c r="DG5" s="28"/>
      <c r="DH5" s="28"/>
      <c r="DI5" s="28"/>
      <c r="DJ5" s="28"/>
      <c r="DK5" s="28"/>
      <c r="DL5" s="28"/>
      <c r="DM5" s="28"/>
      <c r="DN5" s="28"/>
      <c r="DO5" s="28"/>
    </row>
    <row r="6" spans="2:119">
      <c r="B6" s="39" t="s">
        <v>106</v>
      </c>
      <c r="C6" s="948">
        <v>1.4500000000000001E-2</v>
      </c>
      <c r="D6" s="325">
        <v>6.2E-2</v>
      </c>
      <c r="E6" s="324">
        <v>0.01</v>
      </c>
      <c r="F6" s="325">
        <v>6.0000000000000001E-3</v>
      </c>
      <c r="G6" s="324">
        <v>3.4000000000000002E-2</v>
      </c>
      <c r="H6" s="324">
        <v>1E-3</v>
      </c>
      <c r="I6" s="324">
        <v>6.2E-2</v>
      </c>
      <c r="J6" s="324">
        <v>1.4500000000000001E-2</v>
      </c>
      <c r="K6" s="608" t="str">
        <f>IF(ISNUMBER(D6+C6+E6+F6+G6+H6+I6),"","Error")</f>
        <v/>
      </c>
      <c r="AA6" s="1336" t="s">
        <v>1318</v>
      </c>
      <c r="BB6" s="39" t="s">
        <v>106</v>
      </c>
      <c r="BC6" s="948">
        <v>1.4500000000000001E-2</v>
      </c>
      <c r="BD6" s="325">
        <v>6.2E-2</v>
      </c>
      <c r="BE6" s="324">
        <v>0.01</v>
      </c>
      <c r="BF6" s="325">
        <v>6.0000000000000001E-3</v>
      </c>
      <c r="BG6" s="324">
        <v>3.4000000000000002E-2</v>
      </c>
      <c r="BH6" s="324">
        <v>1E-3</v>
      </c>
      <c r="BI6" s="324">
        <v>6.2E-2</v>
      </c>
      <c r="BJ6" s="324">
        <v>1.4500000000000001E-2</v>
      </c>
      <c r="BK6" s="608" t="str">
        <f>IF(ISNUMBER(BD6+BC6+BE6+BF6+BG6+BH6+BI6),"","Error")</f>
        <v/>
      </c>
      <c r="DA6" s="28"/>
      <c r="DB6" s="28"/>
      <c r="DC6" s="28"/>
      <c r="DD6" s="28"/>
      <c r="DE6" s="28"/>
      <c r="DF6" s="28"/>
      <c r="DG6" s="28"/>
      <c r="DH6" s="28"/>
      <c r="DI6" s="28"/>
      <c r="DJ6" s="28"/>
      <c r="DK6" s="28"/>
      <c r="DL6" s="28"/>
      <c r="DM6" s="28"/>
      <c r="DN6" s="28"/>
      <c r="DO6" s="28"/>
    </row>
    <row r="7" spans="2:119">
      <c r="AA7" s="1387" t="b">
        <v>0</v>
      </c>
      <c r="DA7" s="28"/>
      <c r="DB7" s="28"/>
      <c r="DC7" s="28"/>
      <c r="DD7" s="28"/>
      <c r="DE7" s="28"/>
      <c r="DF7" s="28"/>
      <c r="DG7" s="28"/>
      <c r="DH7" s="28"/>
      <c r="DI7" s="28"/>
      <c r="DJ7" s="28"/>
      <c r="DK7" s="28"/>
      <c r="DL7" s="28"/>
      <c r="DM7" s="28"/>
      <c r="DN7" s="28"/>
      <c r="DO7" s="28"/>
    </row>
    <row r="8" spans="2:119">
      <c r="DA8" s="28"/>
      <c r="DB8" s="28"/>
      <c r="DC8" s="28"/>
      <c r="DD8" s="28"/>
      <c r="DE8" s="28"/>
      <c r="DF8" s="28"/>
      <c r="DG8" s="28"/>
      <c r="DH8" s="28"/>
      <c r="DI8" s="28"/>
      <c r="DJ8" s="28"/>
      <c r="DK8" s="28"/>
      <c r="DL8" s="28"/>
      <c r="DM8" s="28"/>
      <c r="DN8" s="28"/>
      <c r="DO8" s="28"/>
    </row>
    <row r="9" spans="2:119" ht="15.75">
      <c r="E9" s="578" t="str">
        <f>YEAR(J1)&amp;" Federal Tax Rate Table"</f>
        <v>2020 Federal Tax Rate Table</v>
      </c>
      <c r="BE9" s="578" t="str">
        <f>YEAR(BJ1)&amp;" Federal Tax Rate Table"</f>
        <v>2020 Federal Tax Rate Table</v>
      </c>
      <c r="DA9" s="28"/>
      <c r="DB9" s="28"/>
      <c r="DC9" s="28"/>
      <c r="DD9" s="28"/>
      <c r="DE9" s="28"/>
      <c r="DF9" s="28"/>
      <c r="DG9" s="28"/>
      <c r="DH9" s="28"/>
      <c r="DI9" s="28"/>
      <c r="DJ9" s="28"/>
      <c r="DK9" s="28"/>
      <c r="DL9" s="28"/>
      <c r="DM9" s="28"/>
      <c r="DN9" s="28"/>
      <c r="DO9" s="28"/>
    </row>
    <row r="10" spans="2:119">
      <c r="B10" s="40"/>
      <c r="C10" s="41" t="s">
        <v>88</v>
      </c>
      <c r="D10" s="42"/>
      <c r="E10" s="43"/>
      <c r="G10" s="40"/>
      <c r="H10" s="41" t="s">
        <v>89</v>
      </c>
      <c r="I10" s="42"/>
      <c r="J10" s="43"/>
      <c r="BB10" s="40"/>
      <c r="BC10" s="41" t="s">
        <v>88</v>
      </c>
      <c r="BD10" s="42"/>
      <c r="BE10" s="43"/>
      <c r="BG10" s="40"/>
      <c r="BH10" s="41" t="s">
        <v>89</v>
      </c>
      <c r="BI10" s="42"/>
      <c r="BJ10" s="43"/>
      <c r="DA10" s="28"/>
      <c r="DB10" s="28"/>
      <c r="DC10" s="28"/>
      <c r="DD10" s="28"/>
      <c r="DE10" s="28"/>
      <c r="DF10" s="28"/>
      <c r="DG10" s="28"/>
      <c r="DH10" s="28"/>
      <c r="DI10" s="28"/>
      <c r="DJ10" s="28"/>
      <c r="DK10" s="28"/>
      <c r="DL10" s="28"/>
      <c r="DM10" s="28"/>
      <c r="DN10" s="28"/>
      <c r="DO10" s="28"/>
    </row>
    <row r="11" spans="2:119">
      <c r="B11" s="39" t="s">
        <v>1</v>
      </c>
      <c r="C11" s="30" t="s">
        <v>90</v>
      </c>
      <c r="D11" s="37" t="s">
        <v>91</v>
      </c>
      <c r="E11" s="44" t="s">
        <v>92</v>
      </c>
      <c r="G11" s="39" t="s">
        <v>1</v>
      </c>
      <c r="H11" s="30" t="s">
        <v>11</v>
      </c>
      <c r="I11" s="37" t="s">
        <v>91</v>
      </c>
      <c r="J11" s="44" t="s">
        <v>92</v>
      </c>
      <c r="BB11" s="39" t="s">
        <v>1</v>
      </c>
      <c r="BC11" s="30" t="s">
        <v>90</v>
      </c>
      <c r="BD11" s="37" t="s">
        <v>91</v>
      </c>
      <c r="BE11" s="44" t="s">
        <v>92</v>
      </c>
      <c r="BG11" s="39" t="s">
        <v>1</v>
      </c>
      <c r="BH11" s="30" t="s">
        <v>11</v>
      </c>
      <c r="BI11" s="37" t="s">
        <v>91</v>
      </c>
      <c r="BJ11" s="44" t="s">
        <v>92</v>
      </c>
      <c r="DA11" s="28"/>
      <c r="DB11" s="28"/>
      <c r="DC11" s="28"/>
      <c r="DD11" s="28"/>
      <c r="DE11" s="28"/>
      <c r="DF11" s="28"/>
      <c r="DG11" s="28"/>
      <c r="DH11" s="28"/>
      <c r="DI11" s="28"/>
      <c r="DJ11" s="28"/>
      <c r="DK11" s="28"/>
      <c r="DL11" s="28"/>
      <c r="DM11" s="28"/>
      <c r="DN11" s="28"/>
      <c r="DO11" s="28"/>
    </row>
    <row r="12" spans="2:119">
      <c r="B12" s="946">
        <v>0.1</v>
      </c>
      <c r="C12" s="326">
        <v>1000</v>
      </c>
      <c r="D12" s="199">
        <f t="shared" ref="D12:D17" si="0">+C13</f>
        <v>9875</v>
      </c>
      <c r="E12" s="202">
        <v>0</v>
      </c>
      <c r="F12" s="608" t="str">
        <f>IF(ISNUMBER(B12+C12),"","Error")</f>
        <v/>
      </c>
      <c r="G12" s="946">
        <v>0.1</v>
      </c>
      <c r="H12" s="326">
        <v>1000</v>
      </c>
      <c r="I12" s="199">
        <f t="shared" ref="I12:I17" si="1">+H13</f>
        <v>19750</v>
      </c>
      <c r="J12" s="204">
        <v>0</v>
      </c>
      <c r="K12" s="608" t="str">
        <f>IF(ISNUMBER(G12+H12),"","Error")</f>
        <v/>
      </c>
      <c r="BB12" s="946">
        <v>0.1</v>
      </c>
      <c r="BC12" s="326">
        <v>1000</v>
      </c>
      <c r="BD12" s="199">
        <f t="shared" ref="BD12:BD17" si="2">+BC13</f>
        <v>9875</v>
      </c>
      <c r="BE12" s="202">
        <v>0</v>
      </c>
      <c r="BF12" s="608" t="str">
        <f>IF(ISNUMBER(BB12+BC12),"","Error")</f>
        <v/>
      </c>
      <c r="BG12" s="946">
        <v>0.1</v>
      </c>
      <c r="BH12" s="326">
        <v>1000</v>
      </c>
      <c r="BI12" s="199">
        <f t="shared" ref="BI12:BI17" si="3">+BH13</f>
        <v>19750</v>
      </c>
      <c r="BJ12" s="204">
        <v>0</v>
      </c>
      <c r="BK12" s="608" t="str">
        <f>IF(ISNUMBER(BG12+BH12),"","Error")</f>
        <v/>
      </c>
      <c r="DA12" s="28"/>
      <c r="DB12" s="28"/>
      <c r="DC12" s="28"/>
      <c r="DD12" s="28"/>
      <c r="DE12" s="28"/>
      <c r="DF12" s="28"/>
      <c r="DG12" s="28"/>
      <c r="DH12" s="28"/>
      <c r="DI12" s="28"/>
      <c r="DJ12" s="28"/>
      <c r="DK12" s="28"/>
      <c r="DL12" s="28"/>
      <c r="DM12" s="28"/>
      <c r="DN12" s="28"/>
      <c r="DO12" s="28"/>
    </row>
    <row r="13" spans="2:119">
      <c r="B13" s="946">
        <v>0.12</v>
      </c>
      <c r="C13" s="326">
        <v>9875</v>
      </c>
      <c r="D13" s="199">
        <f t="shared" si="0"/>
        <v>40125</v>
      </c>
      <c r="E13" s="203">
        <f t="shared" ref="E13:E18" si="4">+(D12-C12)*B12+E12</f>
        <v>887.5</v>
      </c>
      <c r="F13" s="608" t="str">
        <f t="shared" ref="F13:F17" si="5">IF(ISNUMBER(B13+C13),"","Error")</f>
        <v/>
      </c>
      <c r="G13" s="946">
        <v>0.12</v>
      </c>
      <c r="H13" s="326">
        <v>19750</v>
      </c>
      <c r="I13" s="199">
        <f t="shared" si="1"/>
        <v>80250</v>
      </c>
      <c r="J13" s="203">
        <f t="shared" ref="J13:J18" si="6">+(I12-H12)*G12+J12</f>
        <v>1875</v>
      </c>
      <c r="K13" s="608" t="str">
        <f t="shared" ref="K13:K18" si="7">IF(ISNUMBER(G13+H13),"","Error")</f>
        <v/>
      </c>
      <c r="BB13" s="946">
        <v>0.12</v>
      </c>
      <c r="BC13" s="326">
        <v>9875</v>
      </c>
      <c r="BD13" s="199">
        <f t="shared" si="2"/>
        <v>40125</v>
      </c>
      <c r="BE13" s="203">
        <f t="shared" ref="BE13:BE18" si="8">+(BD12-BC12)*BB12+BE12</f>
        <v>887.5</v>
      </c>
      <c r="BF13" s="608" t="str">
        <f t="shared" ref="BF13:BF17" si="9">IF(ISNUMBER(BB13+BC13),"","Error")</f>
        <v/>
      </c>
      <c r="BG13" s="946">
        <v>0.12</v>
      </c>
      <c r="BH13" s="326">
        <v>19750</v>
      </c>
      <c r="BI13" s="199">
        <f t="shared" si="3"/>
        <v>80250</v>
      </c>
      <c r="BJ13" s="203">
        <f t="shared" ref="BJ13:BJ18" si="10">+(BI12-BH12)*BG12+BJ12</f>
        <v>1875</v>
      </c>
      <c r="BK13" s="608" t="str">
        <f t="shared" ref="BK13:BK18" si="11">IF(ISNUMBER(BG13+BH13),"","Error")</f>
        <v/>
      </c>
      <c r="DA13" s="28"/>
      <c r="DB13" s="28"/>
      <c r="DC13" s="28"/>
      <c r="DD13" s="28"/>
      <c r="DE13" s="28"/>
      <c r="DF13" s="28"/>
      <c r="DG13" s="28"/>
      <c r="DH13" s="28"/>
      <c r="DI13" s="28"/>
      <c r="DJ13" s="28"/>
      <c r="DK13" s="28"/>
      <c r="DL13" s="28"/>
      <c r="DM13" s="28"/>
      <c r="DN13" s="28"/>
      <c r="DO13" s="28"/>
    </row>
    <row r="14" spans="2:119">
      <c r="B14" s="947">
        <v>0.22</v>
      </c>
      <c r="C14" s="327">
        <v>40125</v>
      </c>
      <c r="D14" s="200">
        <f t="shared" si="0"/>
        <v>85525</v>
      </c>
      <c r="E14" s="203">
        <f t="shared" si="4"/>
        <v>4517.5</v>
      </c>
      <c r="F14" s="608" t="str">
        <f t="shared" si="5"/>
        <v/>
      </c>
      <c r="G14" s="947">
        <v>0.22</v>
      </c>
      <c r="H14" s="327">
        <v>80250</v>
      </c>
      <c r="I14" s="200">
        <f t="shared" si="1"/>
        <v>171050</v>
      </c>
      <c r="J14" s="203">
        <f t="shared" si="6"/>
        <v>9135</v>
      </c>
      <c r="K14" s="608" t="str">
        <f t="shared" si="7"/>
        <v/>
      </c>
      <c r="BB14" s="947">
        <v>0.22</v>
      </c>
      <c r="BC14" s="327">
        <v>40125</v>
      </c>
      <c r="BD14" s="200">
        <f t="shared" si="2"/>
        <v>85525</v>
      </c>
      <c r="BE14" s="203">
        <f t="shared" si="8"/>
        <v>4517.5</v>
      </c>
      <c r="BF14" s="608" t="str">
        <f t="shared" si="9"/>
        <v/>
      </c>
      <c r="BG14" s="947">
        <v>0.22</v>
      </c>
      <c r="BH14" s="327">
        <v>80250</v>
      </c>
      <c r="BI14" s="200">
        <f t="shared" si="3"/>
        <v>171050</v>
      </c>
      <c r="BJ14" s="203">
        <f t="shared" si="10"/>
        <v>9135</v>
      </c>
      <c r="BK14" s="608" t="str">
        <f t="shared" si="11"/>
        <v/>
      </c>
      <c r="DA14" s="28"/>
      <c r="DB14" s="28"/>
      <c r="DC14" s="28"/>
      <c r="DD14" s="28"/>
      <c r="DE14" s="28"/>
      <c r="DF14" s="28"/>
      <c r="DG14" s="28"/>
      <c r="DH14" s="28"/>
      <c r="DI14" s="28"/>
      <c r="DJ14" s="28"/>
      <c r="DK14" s="28"/>
      <c r="DL14" s="28"/>
      <c r="DM14" s="28"/>
      <c r="DN14" s="28"/>
      <c r="DO14" s="28"/>
    </row>
    <row r="15" spans="2:119">
      <c r="B15" s="946">
        <v>0.24</v>
      </c>
      <c r="C15" s="1294">
        <v>85525</v>
      </c>
      <c r="D15" s="199">
        <f t="shared" si="0"/>
        <v>163300</v>
      </c>
      <c r="E15" s="203">
        <f t="shared" si="4"/>
        <v>14505.5</v>
      </c>
      <c r="F15" s="608" t="str">
        <f t="shared" si="5"/>
        <v/>
      </c>
      <c r="G15" s="946">
        <v>0.24</v>
      </c>
      <c r="H15" s="326">
        <v>171050</v>
      </c>
      <c r="I15" s="199">
        <f t="shared" si="1"/>
        <v>326600</v>
      </c>
      <c r="J15" s="203">
        <f t="shared" si="6"/>
        <v>29111</v>
      </c>
      <c r="K15" s="608" t="str">
        <f t="shared" si="7"/>
        <v/>
      </c>
      <c r="BB15" s="946">
        <v>0.24</v>
      </c>
      <c r="BC15" s="1294">
        <v>85525</v>
      </c>
      <c r="BD15" s="199">
        <f t="shared" si="2"/>
        <v>163300</v>
      </c>
      <c r="BE15" s="203">
        <f t="shared" si="8"/>
        <v>14505.5</v>
      </c>
      <c r="BF15" s="608" t="str">
        <f t="shared" si="9"/>
        <v/>
      </c>
      <c r="BG15" s="946">
        <v>0.24</v>
      </c>
      <c r="BH15" s="326">
        <v>171050</v>
      </c>
      <c r="BI15" s="199">
        <f t="shared" si="3"/>
        <v>326600</v>
      </c>
      <c r="BJ15" s="203">
        <f t="shared" si="10"/>
        <v>29111</v>
      </c>
      <c r="BK15" s="608" t="str">
        <f t="shared" si="11"/>
        <v/>
      </c>
      <c r="DA15" s="28"/>
      <c r="DB15" s="28"/>
      <c r="DC15" s="28"/>
      <c r="DD15" s="28"/>
      <c r="DE15" s="28"/>
      <c r="DF15" s="28"/>
      <c r="DG15" s="28"/>
      <c r="DH15" s="28"/>
      <c r="DI15" s="28"/>
      <c r="DJ15" s="28"/>
      <c r="DK15" s="28"/>
      <c r="DL15" s="28"/>
      <c r="DM15" s="28"/>
      <c r="DN15" s="28"/>
      <c r="DO15" s="28"/>
    </row>
    <row r="16" spans="2:119">
      <c r="B16" s="946">
        <v>0.32</v>
      </c>
      <c r="C16" s="326">
        <v>163300</v>
      </c>
      <c r="D16" s="199">
        <f t="shared" si="0"/>
        <v>207350</v>
      </c>
      <c r="E16" s="203">
        <f t="shared" si="4"/>
        <v>33171.5</v>
      </c>
      <c r="F16" s="608" t="str">
        <f t="shared" si="5"/>
        <v/>
      </c>
      <c r="G16" s="946">
        <v>0.32</v>
      </c>
      <c r="H16" s="326">
        <v>326600</v>
      </c>
      <c r="I16" s="199">
        <f t="shared" si="1"/>
        <v>414700</v>
      </c>
      <c r="J16" s="203">
        <f t="shared" si="6"/>
        <v>66443</v>
      </c>
      <c r="K16" s="608" t="str">
        <f t="shared" si="7"/>
        <v/>
      </c>
      <c r="BB16" s="946">
        <v>0.32</v>
      </c>
      <c r="BC16" s="326">
        <v>163300</v>
      </c>
      <c r="BD16" s="199">
        <f t="shared" si="2"/>
        <v>207350</v>
      </c>
      <c r="BE16" s="203">
        <f t="shared" si="8"/>
        <v>33171.5</v>
      </c>
      <c r="BF16" s="608" t="str">
        <f t="shared" si="9"/>
        <v/>
      </c>
      <c r="BG16" s="946">
        <v>0.32</v>
      </c>
      <c r="BH16" s="326">
        <v>326600</v>
      </c>
      <c r="BI16" s="199">
        <f t="shared" si="3"/>
        <v>414700</v>
      </c>
      <c r="BJ16" s="203">
        <f t="shared" si="10"/>
        <v>66443</v>
      </c>
      <c r="BK16" s="608" t="str">
        <f t="shared" si="11"/>
        <v/>
      </c>
      <c r="DA16" s="28"/>
      <c r="DB16" s="28"/>
      <c r="DC16" s="28"/>
      <c r="DD16" s="28"/>
      <c r="DE16" s="28"/>
      <c r="DF16" s="28"/>
      <c r="DG16" s="28"/>
      <c r="DH16" s="28"/>
      <c r="DI16" s="28"/>
      <c r="DJ16" s="28"/>
      <c r="DK16" s="28"/>
      <c r="DL16" s="28"/>
      <c r="DM16" s="28"/>
      <c r="DN16" s="28"/>
      <c r="DO16" s="28"/>
    </row>
    <row r="17" spans="2:122">
      <c r="B17" s="944">
        <v>0.35</v>
      </c>
      <c r="C17" s="328">
        <v>207350</v>
      </c>
      <c r="D17" s="201">
        <f t="shared" si="0"/>
        <v>518400</v>
      </c>
      <c r="E17" s="203">
        <f t="shared" si="4"/>
        <v>47267.5</v>
      </c>
      <c r="F17" s="608" t="str">
        <f t="shared" si="5"/>
        <v/>
      </c>
      <c r="G17" s="944">
        <v>0.35</v>
      </c>
      <c r="H17" s="328">
        <v>414700</v>
      </c>
      <c r="I17" s="201">
        <f t="shared" si="1"/>
        <v>622050</v>
      </c>
      <c r="J17" s="203">
        <f t="shared" si="6"/>
        <v>94635</v>
      </c>
      <c r="K17" s="608" t="str">
        <f t="shared" si="7"/>
        <v/>
      </c>
      <c r="BB17" s="944">
        <v>0.35</v>
      </c>
      <c r="BC17" s="328">
        <v>207350</v>
      </c>
      <c r="BD17" s="201">
        <f t="shared" si="2"/>
        <v>518400</v>
      </c>
      <c r="BE17" s="203">
        <f t="shared" si="8"/>
        <v>47267.5</v>
      </c>
      <c r="BF17" s="608" t="str">
        <f t="shared" si="9"/>
        <v/>
      </c>
      <c r="BG17" s="944">
        <v>0.35</v>
      </c>
      <c r="BH17" s="328">
        <v>414700</v>
      </c>
      <c r="BI17" s="201">
        <f t="shared" si="3"/>
        <v>622050</v>
      </c>
      <c r="BJ17" s="203">
        <f t="shared" si="10"/>
        <v>94635</v>
      </c>
      <c r="BK17" s="608" t="str">
        <f t="shared" si="11"/>
        <v/>
      </c>
      <c r="DA17" s="28"/>
      <c r="DB17" s="28"/>
      <c r="DC17" s="28"/>
      <c r="DD17" s="28"/>
      <c r="DE17" s="28"/>
      <c r="DF17" s="28"/>
      <c r="DG17" s="28"/>
      <c r="DH17" s="28"/>
      <c r="DI17" s="28"/>
      <c r="DJ17" s="28"/>
      <c r="DK17" s="28"/>
      <c r="DL17" s="28"/>
      <c r="DM17" s="28"/>
      <c r="DN17" s="28"/>
      <c r="DO17" s="28"/>
    </row>
    <row r="18" spans="2:122">
      <c r="B18" s="1295">
        <v>0.37</v>
      </c>
      <c r="C18" s="1296">
        <v>518400</v>
      </c>
      <c r="D18" s="991">
        <v>9999999</v>
      </c>
      <c r="E18" s="203">
        <f t="shared" si="4"/>
        <v>156135</v>
      </c>
      <c r="F18" s="608" t="str">
        <f>IF(ISNUMBER(B18+C18),"","Error")</f>
        <v/>
      </c>
      <c r="G18" s="1295">
        <v>0.37</v>
      </c>
      <c r="H18" s="1296">
        <v>622050</v>
      </c>
      <c r="I18" s="991">
        <v>9999999</v>
      </c>
      <c r="J18" s="203">
        <f t="shared" si="6"/>
        <v>167207.5</v>
      </c>
      <c r="K18" s="608" t="str">
        <f t="shared" si="7"/>
        <v/>
      </c>
      <c r="BB18" s="1295">
        <v>0.37</v>
      </c>
      <c r="BC18" s="1296">
        <v>518400</v>
      </c>
      <c r="BD18" s="991">
        <v>9999999</v>
      </c>
      <c r="BE18" s="203">
        <f t="shared" si="8"/>
        <v>156135</v>
      </c>
      <c r="BF18" s="608" t="str">
        <f>IF(ISNUMBER(BB18+BC18),"","Error")</f>
        <v/>
      </c>
      <c r="BG18" s="1295">
        <v>0.37</v>
      </c>
      <c r="BH18" s="1296">
        <v>622050</v>
      </c>
      <c r="BI18" s="991">
        <v>9999999</v>
      </c>
      <c r="BJ18" s="203">
        <f t="shared" si="10"/>
        <v>167207.5</v>
      </c>
      <c r="BK18" s="608" t="str">
        <f t="shared" si="11"/>
        <v/>
      </c>
      <c r="DA18" s="28"/>
      <c r="DB18" s="28"/>
      <c r="DC18" s="28"/>
      <c r="DD18" s="28"/>
      <c r="DE18" s="28"/>
      <c r="DF18" s="28"/>
      <c r="DG18" s="28"/>
      <c r="DH18" s="28"/>
      <c r="DI18" s="28"/>
      <c r="DJ18" s="28"/>
      <c r="DK18" s="28"/>
      <c r="DL18" s="28"/>
      <c r="DM18" s="28"/>
      <c r="DN18" s="28"/>
      <c r="DO18" s="28"/>
    </row>
    <row r="19" spans="2:122" ht="15" customHeight="1">
      <c r="C19" s="1298" t="str">
        <f>IF(AND(ISNUMBER(SUM(C12:C18)),C18&gt;=C17,C17&gt;=C16,C16&gt;=C15,C15&gt;=C14,C14&gt;=C13,C13&gt;=C12,C12&gt;=0),"","Error")</f>
        <v/>
      </c>
      <c r="D19" s="931"/>
      <c r="E19" s="931"/>
      <c r="F19" s="931"/>
      <c r="G19" s="931"/>
      <c r="H19" s="1298" t="str">
        <f>IF(AND(ISNUMBER(SUM(H12:H18)),H18&gt;=H17,H17&gt;=H16,H16&gt;=H15,H15&gt;=H14,H14&gt;=H13,H13&gt;=H12,H12&gt;=0),"","Error")</f>
        <v/>
      </c>
      <c r="J19" s="45"/>
      <c r="K19" s="28"/>
      <c r="BC19" s="1298" t="str">
        <f>IF(AND(ISNUMBER(SUM(BC12:BC18)),BC18&gt;=BC17,BC17&gt;=BC16,BC16&gt;=BC15,BC15&gt;=BC14,BC14&gt;=BC13,BC13&gt;=BC12,BC12&gt;=0),"","Error")</f>
        <v/>
      </c>
      <c r="BD19" s="931"/>
      <c r="BE19" s="931"/>
      <c r="BF19" s="931"/>
      <c r="BG19" s="931"/>
      <c r="BH19" s="1298" t="str">
        <f>IF(AND(ISNUMBER(SUM(BH12:BH18)),BH18&gt;=BH17,BH17&gt;=BH16,BH16&gt;=BH15,BH15&gt;=BH14,BH14&gt;=BH13,BH13&gt;=BH12,BH12&gt;=0),"","Error")</f>
        <v/>
      </c>
      <c r="BJ19" s="45"/>
      <c r="BK19" s="28"/>
      <c r="DA19" s="28"/>
      <c r="DB19" s="28"/>
      <c r="DC19" s="28"/>
      <c r="DD19" s="28"/>
      <c r="DE19" s="28"/>
      <c r="DF19" s="28"/>
      <c r="DG19" s="28"/>
      <c r="DH19" s="28"/>
      <c r="DI19" s="28"/>
      <c r="DJ19" s="28"/>
      <c r="DK19" s="28"/>
      <c r="DL19" s="28"/>
      <c r="DM19" s="28"/>
      <c r="DN19" s="28"/>
      <c r="DO19" s="28"/>
    </row>
    <row r="20" spans="2:122" ht="15.75">
      <c r="E20" s="578" t="str">
        <f>YEAR(J1)&amp;"  State Tax Rate Table"</f>
        <v>2020  State Tax Rate Table</v>
      </c>
      <c r="J20" s="45"/>
      <c r="BE20" s="578" t="str">
        <f>YEAR(BJ1)&amp;"  State Tax Rate Table"</f>
        <v>2020  State Tax Rate Table</v>
      </c>
      <c r="BJ20" s="45"/>
      <c r="DA20" s="28"/>
      <c r="DB20" s="28"/>
      <c r="DC20" s="28"/>
      <c r="DD20" s="28"/>
      <c r="DE20" s="28"/>
      <c r="DF20" s="28"/>
      <c r="DG20" s="28"/>
      <c r="DH20" s="28"/>
      <c r="DI20" s="28"/>
      <c r="DJ20" s="28"/>
      <c r="DK20" s="28"/>
      <c r="DL20" s="28"/>
      <c r="DM20" s="28"/>
      <c r="DN20" s="28"/>
      <c r="DO20" s="28"/>
    </row>
    <row r="21" spans="2:122">
      <c r="B21" s="40"/>
      <c r="C21" s="41" t="s">
        <v>88</v>
      </c>
      <c r="D21" s="42"/>
      <c r="E21" s="43"/>
      <c r="G21" s="40"/>
      <c r="H21" s="41" t="s">
        <v>89</v>
      </c>
      <c r="I21" s="42"/>
      <c r="J21" s="47"/>
      <c r="BB21" s="40"/>
      <c r="BC21" s="41" t="s">
        <v>88</v>
      </c>
      <c r="BD21" s="42"/>
      <c r="BE21" s="43"/>
      <c r="BG21" s="40"/>
      <c r="BH21" s="41" t="s">
        <v>89</v>
      </c>
      <c r="BI21" s="42"/>
      <c r="BJ21" s="47"/>
      <c r="DA21" s="28"/>
      <c r="DB21" s="28"/>
      <c r="DC21" s="28"/>
      <c r="DD21" s="28"/>
      <c r="DE21" s="28"/>
      <c r="DF21" s="28"/>
      <c r="DG21" s="28"/>
      <c r="DH21" s="28"/>
      <c r="DI21" s="28"/>
      <c r="DJ21" s="28"/>
      <c r="DK21" s="28"/>
      <c r="DL21" s="28"/>
      <c r="DM21" s="28"/>
      <c r="DN21" s="28"/>
      <c r="DO21" s="28"/>
    </row>
    <row r="22" spans="2:122">
      <c r="B22" s="39" t="s">
        <v>1</v>
      </c>
      <c r="C22" s="30" t="s">
        <v>90</v>
      </c>
      <c r="D22" s="37" t="s">
        <v>91</v>
      </c>
      <c r="E22" s="44" t="s">
        <v>92</v>
      </c>
      <c r="G22" s="39" t="s">
        <v>1</v>
      </c>
      <c r="H22" s="30" t="s">
        <v>11</v>
      </c>
      <c r="I22" s="37" t="s">
        <v>91</v>
      </c>
      <c r="J22" s="48" t="s">
        <v>92</v>
      </c>
      <c r="BB22" s="39" t="s">
        <v>1</v>
      </c>
      <c r="BC22" s="30" t="s">
        <v>90</v>
      </c>
      <c r="BD22" s="37" t="s">
        <v>91</v>
      </c>
      <c r="BE22" s="44" t="s">
        <v>92</v>
      </c>
      <c r="BG22" s="39" t="s">
        <v>1</v>
      </c>
      <c r="BH22" s="30" t="s">
        <v>11</v>
      </c>
      <c r="BI22" s="37" t="s">
        <v>91</v>
      </c>
      <c r="BJ22" s="48" t="s">
        <v>92</v>
      </c>
      <c r="DA22" s="28"/>
      <c r="DB22" s="28"/>
      <c r="DC22" s="28"/>
      <c r="DD22" s="28"/>
      <c r="DE22" s="28"/>
      <c r="DF22" s="28"/>
      <c r="DG22" s="28"/>
      <c r="DH22" s="28"/>
      <c r="DI22" s="28"/>
      <c r="DJ22" s="28"/>
      <c r="DK22" s="28"/>
      <c r="DL22" s="28"/>
      <c r="DM22" s="28"/>
      <c r="DN22" s="28"/>
      <c r="DO22" s="28"/>
      <c r="DQ22" s="1393"/>
    </row>
    <row r="23" spans="2:122">
      <c r="B23" s="942">
        <v>1.0999999999999999E-2</v>
      </c>
      <c r="C23" s="326">
        <v>0</v>
      </c>
      <c r="D23" s="938">
        <f>+C24</f>
        <v>8544</v>
      </c>
      <c r="E23" s="204">
        <v>0</v>
      </c>
      <c r="F23" s="608" t="str">
        <f>IF(ISNUMBER(B23+C23+D23),"","Error")</f>
        <v/>
      </c>
      <c r="G23" s="946">
        <v>1.0999999999999999E-2</v>
      </c>
      <c r="H23" s="326">
        <v>0</v>
      </c>
      <c r="I23" s="938">
        <f>+H24</f>
        <v>17088</v>
      </c>
      <c r="J23" s="204">
        <v>0</v>
      </c>
      <c r="K23" s="608" t="str">
        <f>IF(ISNUMBER(G23+H23+I23),"","Error")</f>
        <v/>
      </c>
      <c r="BB23" s="942">
        <v>1.0999999999999999E-2</v>
      </c>
      <c r="BC23" s="326">
        <v>0</v>
      </c>
      <c r="BD23" s="938">
        <f>+BC24</f>
        <v>8544</v>
      </c>
      <c r="BE23" s="204">
        <v>0</v>
      </c>
      <c r="BF23" s="608" t="str">
        <f>IF(ISNUMBER(BB23+BC23+BD23),"","Error")</f>
        <v/>
      </c>
      <c r="BG23" s="946">
        <v>1.0999999999999999E-2</v>
      </c>
      <c r="BH23" s="326">
        <v>0</v>
      </c>
      <c r="BI23" s="938">
        <f>+BH24</f>
        <v>17088</v>
      </c>
      <c r="BJ23" s="204">
        <v>0</v>
      </c>
      <c r="BK23" s="608" t="str">
        <f>IF(ISNUMBER(BG23+BH23+BI23),"","Error")</f>
        <v/>
      </c>
      <c r="DA23" s="28"/>
      <c r="DB23" s="28"/>
      <c r="DC23" s="28"/>
      <c r="DD23" s="28"/>
      <c r="DE23" s="28"/>
      <c r="DF23" s="28"/>
      <c r="DG23" s="28"/>
      <c r="DH23" s="28"/>
      <c r="DI23" s="28"/>
      <c r="DJ23" s="28"/>
      <c r="DK23" s="28"/>
      <c r="DL23" s="28"/>
      <c r="DM23" s="28"/>
      <c r="DN23" s="28"/>
      <c r="DO23" s="28"/>
      <c r="DR23" s="1392"/>
    </row>
    <row r="24" spans="2:122">
      <c r="B24" s="942">
        <v>2.1999999999999999E-2</v>
      </c>
      <c r="C24" s="326">
        <v>8544</v>
      </c>
      <c r="D24" s="938">
        <f t="shared" ref="D24:D28" si="12">+C25</f>
        <v>20255</v>
      </c>
      <c r="E24" s="203">
        <f>+D23*B23+E23</f>
        <v>93.983999999999995</v>
      </c>
      <c r="F24" s="608" t="str">
        <f t="shared" ref="F24:F28" si="13">IF(ISNUMBER(B24+C24+D24),"","Error")</f>
        <v/>
      </c>
      <c r="G24" s="946">
        <v>2.1999999999999999E-2</v>
      </c>
      <c r="H24" s="326">
        <v>17088</v>
      </c>
      <c r="I24" s="938">
        <f t="shared" ref="I24:I28" si="14">+H25</f>
        <v>40510</v>
      </c>
      <c r="J24" s="203">
        <f>+I23*G23+J23</f>
        <v>187.96799999999999</v>
      </c>
      <c r="K24" s="608" t="str">
        <f t="shared" ref="K24:K28" si="15">IF(ISNUMBER(G24+H24+I24),"","Error")</f>
        <v/>
      </c>
      <c r="BB24" s="942">
        <v>2.1999999999999999E-2</v>
      </c>
      <c r="BC24" s="326">
        <v>8544</v>
      </c>
      <c r="BD24" s="938">
        <f t="shared" ref="BD24:BD28" si="16">+BC25</f>
        <v>20255</v>
      </c>
      <c r="BE24" s="203">
        <f>+BD23*BB23+BE23</f>
        <v>93.983999999999995</v>
      </c>
      <c r="BF24" s="608" t="str">
        <f t="shared" ref="BF24:BF28" si="17">IF(ISNUMBER(BB24+BC24+BD24),"","Error")</f>
        <v/>
      </c>
      <c r="BG24" s="946">
        <v>2.1999999999999999E-2</v>
      </c>
      <c r="BH24" s="326">
        <v>17088</v>
      </c>
      <c r="BI24" s="938">
        <f t="shared" ref="BI24:BI28" si="18">+BH25</f>
        <v>40510</v>
      </c>
      <c r="BJ24" s="203">
        <f>+BI23*BG23+BJ23</f>
        <v>187.96799999999999</v>
      </c>
      <c r="BK24" s="608" t="str">
        <f t="shared" ref="BK24:BK28" si="19">IF(ISNUMBER(BG24+BH24+BI24),"","Error")</f>
        <v/>
      </c>
      <c r="DA24" s="28"/>
      <c r="DB24" s="28"/>
      <c r="DC24" s="28"/>
      <c r="DD24" s="28"/>
      <c r="DE24" s="28"/>
      <c r="DF24" s="28"/>
      <c r="DG24" s="28"/>
      <c r="DH24" s="28"/>
      <c r="DI24" s="28"/>
      <c r="DJ24" s="28"/>
      <c r="DK24" s="28"/>
      <c r="DL24" s="28"/>
      <c r="DM24" s="28"/>
      <c r="DN24" s="28"/>
      <c r="DO24" s="28"/>
      <c r="DP24" s="1392"/>
      <c r="DQ24" s="1392"/>
      <c r="DR24" s="1392"/>
    </row>
    <row r="25" spans="2:122">
      <c r="B25" s="943">
        <v>4.3999999999999997E-2</v>
      </c>
      <c r="C25" s="326">
        <v>20255</v>
      </c>
      <c r="D25" s="938">
        <f t="shared" si="12"/>
        <v>31969</v>
      </c>
      <c r="E25" s="203">
        <f>+B24*(D24-C24)+E24</f>
        <v>351.62599999999998</v>
      </c>
      <c r="F25" s="608" t="str">
        <f t="shared" si="13"/>
        <v/>
      </c>
      <c r="G25" s="947">
        <v>4.3999999999999997E-2</v>
      </c>
      <c r="H25" s="326">
        <v>40510</v>
      </c>
      <c r="I25" s="938">
        <f t="shared" si="14"/>
        <v>63938</v>
      </c>
      <c r="J25" s="203">
        <f>+G24*(I24-H24)+J24</f>
        <v>703.25199999999995</v>
      </c>
      <c r="K25" s="608" t="str">
        <f t="shared" si="15"/>
        <v/>
      </c>
      <c r="BB25" s="943">
        <v>4.3999999999999997E-2</v>
      </c>
      <c r="BC25" s="326">
        <v>20255</v>
      </c>
      <c r="BD25" s="938">
        <f t="shared" si="16"/>
        <v>31969</v>
      </c>
      <c r="BE25" s="203">
        <f>+BB24*(BD24-BC24)+BE24</f>
        <v>351.62599999999998</v>
      </c>
      <c r="BF25" s="608" t="str">
        <f t="shared" si="17"/>
        <v/>
      </c>
      <c r="BG25" s="947">
        <v>4.3999999999999997E-2</v>
      </c>
      <c r="BH25" s="326">
        <v>40510</v>
      </c>
      <c r="BI25" s="938">
        <f t="shared" si="18"/>
        <v>63938</v>
      </c>
      <c r="BJ25" s="203">
        <f>+BG24*(BI24-BH24)+BJ24</f>
        <v>703.25199999999995</v>
      </c>
      <c r="BK25" s="608" t="str">
        <f t="shared" si="19"/>
        <v/>
      </c>
      <c r="DA25" s="28"/>
      <c r="DB25" s="28"/>
      <c r="DC25" s="28"/>
      <c r="DD25" s="28"/>
      <c r="DE25" s="28"/>
      <c r="DF25" s="28"/>
      <c r="DG25" s="28"/>
      <c r="DH25" s="28"/>
      <c r="DI25" s="28"/>
      <c r="DJ25" s="28"/>
      <c r="DK25" s="28"/>
      <c r="DL25" s="28"/>
      <c r="DM25" s="28"/>
      <c r="DN25" s="28"/>
      <c r="DO25" s="28"/>
    </row>
    <row r="26" spans="2:122">
      <c r="B26" s="942">
        <v>6.6000000000000003E-2</v>
      </c>
      <c r="C26" s="326">
        <v>31969</v>
      </c>
      <c r="D26" s="938">
        <f t="shared" si="12"/>
        <v>44377</v>
      </c>
      <c r="E26" s="203">
        <f t="shared" ref="E26:E27" si="20">+B25*(D25-C25)+E25</f>
        <v>867.04199999999992</v>
      </c>
      <c r="F26" s="608" t="str">
        <f t="shared" si="13"/>
        <v/>
      </c>
      <c r="G26" s="946">
        <v>6.6000000000000003E-2</v>
      </c>
      <c r="H26" s="326">
        <v>63938</v>
      </c>
      <c r="I26" s="938">
        <f t="shared" si="14"/>
        <v>88754</v>
      </c>
      <c r="J26" s="203">
        <f t="shared" ref="J26:J27" si="21">+G25*(I25-H25)+J25</f>
        <v>1734.0839999999998</v>
      </c>
      <c r="K26" s="608" t="str">
        <f t="shared" si="15"/>
        <v/>
      </c>
      <c r="BB26" s="942">
        <v>6.6000000000000003E-2</v>
      </c>
      <c r="BC26" s="326">
        <v>31969</v>
      </c>
      <c r="BD26" s="938">
        <f t="shared" si="16"/>
        <v>44377</v>
      </c>
      <c r="BE26" s="203">
        <f t="shared" ref="BE26:BE27" si="22">+BB25*(BD25-BC25)+BE25</f>
        <v>867.04199999999992</v>
      </c>
      <c r="BF26" s="608" t="str">
        <f t="shared" si="17"/>
        <v/>
      </c>
      <c r="BG26" s="946">
        <v>6.6000000000000003E-2</v>
      </c>
      <c r="BH26" s="326">
        <v>63938</v>
      </c>
      <c r="BI26" s="938">
        <f t="shared" si="18"/>
        <v>88754</v>
      </c>
      <c r="BJ26" s="203">
        <f t="shared" ref="BJ26:BJ27" si="23">+BG25*(BI25-BH25)+BJ25</f>
        <v>1734.0839999999998</v>
      </c>
      <c r="BK26" s="608" t="str">
        <f t="shared" si="19"/>
        <v/>
      </c>
      <c r="DA26" s="28"/>
      <c r="DB26" s="28"/>
      <c r="DC26" s="28"/>
      <c r="DD26" s="28"/>
      <c r="DE26" s="28"/>
      <c r="DF26" s="28"/>
      <c r="DG26" s="28"/>
      <c r="DH26" s="28"/>
      <c r="DI26" s="28"/>
      <c r="DJ26" s="28"/>
      <c r="DK26" s="28"/>
      <c r="DL26" s="28"/>
      <c r="DM26" s="28"/>
      <c r="DN26" s="28"/>
      <c r="DO26" s="28"/>
    </row>
    <row r="27" spans="2:122">
      <c r="B27" s="942">
        <v>8.7999999999999995E-2</v>
      </c>
      <c r="C27" s="326">
        <v>44377</v>
      </c>
      <c r="D27" s="938">
        <f t="shared" si="12"/>
        <v>56085</v>
      </c>
      <c r="E27" s="203">
        <f t="shared" si="20"/>
        <v>1685.9699999999998</v>
      </c>
      <c r="F27" s="608" t="str">
        <f t="shared" si="13"/>
        <v/>
      </c>
      <c r="G27" s="946">
        <v>8.7999999999999995E-2</v>
      </c>
      <c r="H27" s="326">
        <v>88754</v>
      </c>
      <c r="I27" s="938">
        <f t="shared" si="14"/>
        <v>112170</v>
      </c>
      <c r="J27" s="203">
        <f t="shared" si="21"/>
        <v>3371.9399999999996</v>
      </c>
      <c r="K27" s="608" t="str">
        <f t="shared" si="15"/>
        <v/>
      </c>
      <c r="BB27" s="942">
        <v>8.7999999999999995E-2</v>
      </c>
      <c r="BC27" s="326">
        <v>44377</v>
      </c>
      <c r="BD27" s="938">
        <f t="shared" si="16"/>
        <v>56085</v>
      </c>
      <c r="BE27" s="203">
        <f t="shared" si="22"/>
        <v>1685.9699999999998</v>
      </c>
      <c r="BF27" s="608" t="str">
        <f t="shared" si="17"/>
        <v/>
      </c>
      <c r="BG27" s="946">
        <v>8.7999999999999995E-2</v>
      </c>
      <c r="BH27" s="326">
        <v>88754</v>
      </c>
      <c r="BI27" s="938">
        <f t="shared" si="18"/>
        <v>112170</v>
      </c>
      <c r="BJ27" s="203">
        <f t="shared" si="23"/>
        <v>3371.9399999999996</v>
      </c>
      <c r="BK27" s="608" t="str">
        <f t="shared" si="19"/>
        <v/>
      </c>
      <c r="DA27" s="28"/>
      <c r="DB27" s="28"/>
      <c r="DC27" s="28"/>
      <c r="DD27" s="28"/>
      <c r="DE27" s="28"/>
      <c r="DF27" s="28"/>
      <c r="DG27" s="28"/>
      <c r="DH27" s="28"/>
      <c r="DI27" s="28"/>
      <c r="DJ27" s="28"/>
      <c r="DK27" s="28"/>
      <c r="DL27" s="28"/>
      <c r="DM27" s="28"/>
      <c r="DN27" s="28"/>
      <c r="DO27" s="28"/>
    </row>
    <row r="28" spans="2:122">
      <c r="B28" s="944">
        <v>0.1023</v>
      </c>
      <c r="C28" s="326">
        <v>56085</v>
      </c>
      <c r="D28" s="938">
        <f t="shared" si="12"/>
        <v>286492</v>
      </c>
      <c r="E28" s="203">
        <f>+B27*(D27-C27)+E27</f>
        <v>2716.2739999999994</v>
      </c>
      <c r="F28" s="608" t="str">
        <f t="shared" si="13"/>
        <v/>
      </c>
      <c r="G28" s="944">
        <v>0.1023</v>
      </c>
      <c r="H28" s="326">
        <v>112170</v>
      </c>
      <c r="I28" s="938">
        <f t="shared" si="14"/>
        <v>572984</v>
      </c>
      <c r="J28" s="203">
        <f>+G27*(I27-H27)+J27</f>
        <v>5432.5479999999989</v>
      </c>
      <c r="K28" s="608" t="str">
        <f t="shared" si="15"/>
        <v/>
      </c>
      <c r="BB28" s="944">
        <v>0.1023</v>
      </c>
      <c r="BC28" s="326">
        <v>56085</v>
      </c>
      <c r="BD28" s="938">
        <f t="shared" si="16"/>
        <v>286492</v>
      </c>
      <c r="BE28" s="203">
        <f>+BB27*(BD27-BC27)+BE27</f>
        <v>2716.2739999999994</v>
      </c>
      <c r="BF28" s="608" t="str">
        <f t="shared" si="17"/>
        <v/>
      </c>
      <c r="BG28" s="944">
        <v>0.1023</v>
      </c>
      <c r="BH28" s="326">
        <v>112170</v>
      </c>
      <c r="BI28" s="938">
        <f t="shared" si="18"/>
        <v>572984</v>
      </c>
      <c r="BJ28" s="203">
        <f>+BG27*(BI27-BH27)+BJ27</f>
        <v>5432.5479999999989</v>
      </c>
      <c r="BK28" s="608" t="str">
        <f t="shared" si="19"/>
        <v/>
      </c>
      <c r="DA28" s="28"/>
      <c r="DB28" s="28"/>
      <c r="DC28" s="28"/>
      <c r="DD28" s="28"/>
      <c r="DE28" s="28"/>
      <c r="DF28" s="28"/>
      <c r="DG28" s="28"/>
      <c r="DH28" s="28"/>
      <c r="DI28" s="28"/>
      <c r="DJ28" s="28"/>
      <c r="DK28" s="28"/>
      <c r="DL28" s="28"/>
      <c r="DM28" s="28"/>
      <c r="DN28" s="28"/>
      <c r="DO28" s="28"/>
    </row>
    <row r="29" spans="2:122">
      <c r="B29" s="945">
        <v>0.1133</v>
      </c>
      <c r="C29" s="326">
        <v>286492</v>
      </c>
      <c r="D29" s="991">
        <f>+C30</f>
        <v>343788</v>
      </c>
      <c r="E29" s="203">
        <f>+B28*(D28-C28)+E28</f>
        <v>26286.910100000001</v>
      </c>
      <c r="F29" s="608" t="str">
        <f>IF(ISNUMBER(B29+C29),"","Error")</f>
        <v/>
      </c>
      <c r="G29" s="945">
        <v>0.1133</v>
      </c>
      <c r="H29" s="326">
        <v>572984</v>
      </c>
      <c r="I29" s="992">
        <f>+H30</f>
        <v>687576</v>
      </c>
      <c r="J29" s="203">
        <f>+G28*(I28-H28)+J28</f>
        <v>52573.820200000002</v>
      </c>
      <c r="K29" s="608" t="str">
        <f>IF(ISNUMBER(G29+H29),"","Error")</f>
        <v/>
      </c>
      <c r="BB29" s="945">
        <v>0.1133</v>
      </c>
      <c r="BC29" s="326">
        <v>286492</v>
      </c>
      <c r="BD29" s="991">
        <f>+BC30</f>
        <v>343788</v>
      </c>
      <c r="BE29" s="203">
        <f>+BB28*(BD28-BC28)+BE28</f>
        <v>26286.910100000001</v>
      </c>
      <c r="BF29" s="608" t="str">
        <f>IF(ISNUMBER(BB29+BC29),"","Error")</f>
        <v/>
      </c>
      <c r="BG29" s="945">
        <v>0.1133</v>
      </c>
      <c r="BH29" s="326">
        <v>572984</v>
      </c>
      <c r="BI29" s="992">
        <f>+BH30</f>
        <v>687576</v>
      </c>
      <c r="BJ29" s="203">
        <f>+BG28*(BI28-BH28)+BJ28</f>
        <v>52573.820200000002</v>
      </c>
      <c r="BK29" s="608" t="str">
        <f>IF(ISNUMBER(BG29+BH29),"","Error")</f>
        <v/>
      </c>
      <c r="DA29" s="28"/>
      <c r="DB29" s="28"/>
      <c r="DC29" s="28"/>
      <c r="DD29" s="28"/>
      <c r="DE29" s="28"/>
      <c r="DF29" s="28"/>
      <c r="DG29" s="28"/>
      <c r="DH29" s="28"/>
      <c r="DI29" s="28"/>
      <c r="DJ29" s="28"/>
      <c r="DK29" s="28"/>
      <c r="DL29" s="28"/>
      <c r="DM29" s="28"/>
      <c r="DN29" s="28"/>
      <c r="DO29" s="28"/>
    </row>
    <row r="30" spans="2:122">
      <c r="B30" s="1295">
        <v>0.12429999999999999</v>
      </c>
      <c r="C30" s="1296">
        <v>343788</v>
      </c>
      <c r="D30" s="991">
        <v>9999999</v>
      </c>
      <c r="E30" s="203">
        <f>+B29*(D29-C29)+E29</f>
        <v>32778.546900000001</v>
      </c>
      <c r="F30" s="608" t="str">
        <f>IF(ISNUMBER(B30+C30),"","Error")</f>
        <v/>
      </c>
      <c r="G30" s="1295">
        <v>0.12429999999999999</v>
      </c>
      <c r="H30" s="1296">
        <v>687576</v>
      </c>
      <c r="I30" s="991">
        <v>9999999</v>
      </c>
      <c r="J30" s="203">
        <f>+G29*(I29-H29)+J29</f>
        <v>65557.093800000002</v>
      </c>
      <c r="K30" s="1297" t="str">
        <f>IF(OR(C19="Error",H19="Error",C31="Error",H31="Error",F34="Error",F39="Error",F40="Error"),"Error","")</f>
        <v/>
      </c>
      <c r="BB30" s="1295">
        <v>0.12429999999999999</v>
      </c>
      <c r="BC30" s="1296">
        <v>343788</v>
      </c>
      <c r="BD30" s="991">
        <v>9999999</v>
      </c>
      <c r="BE30" s="203">
        <f>+BB29*(BD29-BC29)+BE29</f>
        <v>32778.546900000001</v>
      </c>
      <c r="BF30" s="608" t="str">
        <f>IF(ISNUMBER(BB30+BC30),"","Error")</f>
        <v/>
      </c>
      <c r="BG30" s="1295">
        <v>0.12429999999999999</v>
      </c>
      <c r="BH30" s="1296">
        <v>687576</v>
      </c>
      <c r="BI30" s="991">
        <v>9999999</v>
      </c>
      <c r="BJ30" s="203">
        <f>+BG29*(BI29-BH29)+BJ29</f>
        <v>65557.093800000002</v>
      </c>
      <c r="BK30" s="1297" t="str">
        <f>IF(OR(BC19="Error",BH19="Error",BC31="Error",BH31="Error",BF34="Error",BF39="Error",BF40="Error"),"Error","")</f>
        <v/>
      </c>
      <c r="DA30" s="28"/>
      <c r="DB30" s="28"/>
      <c r="DC30" s="28"/>
      <c r="DD30" s="28"/>
      <c r="DE30" s="28"/>
      <c r="DF30" s="28"/>
      <c r="DG30" s="28"/>
      <c r="DH30" s="28"/>
      <c r="DI30" s="28"/>
      <c r="DJ30" s="28"/>
      <c r="DK30" s="28"/>
      <c r="DL30" s="28"/>
      <c r="DM30" s="28"/>
      <c r="DN30" s="28"/>
      <c r="DO30" s="28"/>
    </row>
    <row r="31" spans="2:122">
      <c r="B31" s="937"/>
      <c r="C31" s="1298" t="str">
        <f>IF(AND(ISNUMBER(SUM(C23:C30)),C30&gt;=C29,C29&gt;=C28,C28&gt;=C27,C27&gt;=C26,C26&gt;=C25,C25&gt;=C24,C24&gt;=C23,C23&gt;=0),"","Error")</f>
        <v/>
      </c>
      <c r="D31" s="931"/>
      <c r="E31" s="931"/>
      <c r="F31" s="931"/>
      <c r="G31" s="931"/>
      <c r="H31" s="1298" t="str">
        <f>IF(AND(ISNUMBER(SUM(H23:H30)),H30&gt;=H29,H29&gt;=H28,H28&gt;=H27,H27&gt;=H26,H26&gt;=H25,H25&gt;=H24,H24&gt;=H23,H23&gt;=0),"","Error")</f>
        <v/>
      </c>
      <c r="I31" s="931"/>
      <c r="J31" s="931"/>
      <c r="K31" s="1297"/>
      <c r="BB31" s="937"/>
      <c r="BC31" s="1298" t="str">
        <f>IF(AND(ISNUMBER(SUM(BC23:BC30)),BC30&gt;=BC29,BC29&gt;=BC28,BC28&gt;=BC27,BC27&gt;=BC26,BC26&gt;=BC25,BC25&gt;=BC24,BC24&gt;=BC23,BC23&gt;=0),"","Error")</f>
        <v/>
      </c>
      <c r="BD31" s="931"/>
      <c r="BE31" s="931"/>
      <c r="BF31" s="931"/>
      <c r="BG31" s="931"/>
      <c r="BH31" s="1298" t="str">
        <f>IF(AND(ISNUMBER(SUM(BH23:BH30)),BH30&gt;=BH29,BH29&gt;=BH28,BH28&gt;=BH27,BH27&gt;=BH26,BH26&gt;=BH25,BH25&gt;=BH24,BH24&gt;=BH23,BH23&gt;=0),"","Error")</f>
        <v/>
      </c>
      <c r="BI31" s="931"/>
      <c r="BJ31" s="931"/>
      <c r="BK31" s="1297"/>
      <c r="DA31" s="28"/>
      <c r="DB31" s="28"/>
      <c r="DC31" s="28"/>
      <c r="DD31" s="28"/>
      <c r="DE31" s="28"/>
      <c r="DF31" s="28"/>
      <c r="DG31" s="28"/>
      <c r="DH31" s="28"/>
      <c r="DI31" s="28"/>
      <c r="DJ31" s="28"/>
      <c r="DK31" s="28"/>
      <c r="DL31" s="28"/>
      <c r="DM31" s="28"/>
      <c r="DN31" s="28"/>
      <c r="DO31" s="28"/>
    </row>
    <row r="32" spans="2:122">
      <c r="B32" s="43" t="s">
        <v>201</v>
      </c>
      <c r="C32" s="32" t="s">
        <v>1074</v>
      </c>
      <c r="D32" s="32"/>
      <c r="E32" s="43" t="s">
        <v>109</v>
      </c>
      <c r="BB32" s="43" t="s">
        <v>124</v>
      </c>
      <c r="BC32" s="32" t="s">
        <v>1074</v>
      </c>
      <c r="BD32" s="32"/>
      <c r="BE32" s="43" t="s">
        <v>109</v>
      </c>
      <c r="DA32" s="28"/>
      <c r="DB32" s="28"/>
      <c r="DC32" s="28"/>
      <c r="DD32" s="28"/>
      <c r="DE32" s="28"/>
      <c r="DF32" s="28"/>
      <c r="DG32" s="28"/>
      <c r="DH32" s="28"/>
      <c r="DI32" s="28"/>
      <c r="DJ32" s="28"/>
      <c r="DK32" s="28"/>
      <c r="DL32" s="28"/>
      <c r="DM32" s="28"/>
      <c r="DN32" s="28"/>
      <c r="DO32" s="28"/>
    </row>
    <row r="33" spans="2:119">
      <c r="B33" s="935" t="s">
        <v>124</v>
      </c>
      <c r="C33" s="51" t="s">
        <v>107</v>
      </c>
      <c r="D33" s="32" t="s">
        <v>108</v>
      </c>
      <c r="E33" s="935" t="s">
        <v>1075</v>
      </c>
      <c r="BB33" s="935"/>
      <c r="BC33" s="51" t="s">
        <v>107</v>
      </c>
      <c r="BD33" s="32" t="s">
        <v>108</v>
      </c>
      <c r="BE33" s="935" t="s">
        <v>1075</v>
      </c>
      <c r="DA33" s="28"/>
      <c r="DB33" s="28"/>
      <c r="DC33" s="28"/>
      <c r="DD33" s="28"/>
      <c r="DE33" s="28"/>
      <c r="DF33" s="28"/>
      <c r="DG33" s="28"/>
      <c r="DH33" s="28"/>
      <c r="DI33" s="28"/>
      <c r="DJ33" s="28"/>
      <c r="DK33" s="28"/>
      <c r="DL33" s="28"/>
      <c r="DM33" s="28"/>
      <c r="DN33" s="28"/>
      <c r="DO33" s="28"/>
    </row>
    <row r="34" spans="2:119">
      <c r="B34" s="934" t="s">
        <v>201</v>
      </c>
      <c r="C34" s="322">
        <v>12400</v>
      </c>
      <c r="D34" s="321">
        <v>24800</v>
      </c>
      <c r="E34" s="329">
        <v>0</v>
      </c>
      <c r="F34" s="608" t="str">
        <f>IF(ISNUMBER(C34+D34+Dependant),"","Error")</f>
        <v/>
      </c>
      <c r="BB34" s="934" t="s">
        <v>201</v>
      </c>
      <c r="BC34" s="322">
        <v>12400</v>
      </c>
      <c r="BD34" s="321">
        <v>24800</v>
      </c>
      <c r="BE34" s="329">
        <v>0</v>
      </c>
      <c r="BF34" s="608" t="str">
        <f>IF(ISNUMBER(BC34+BD34+Dependant),"","Error")</f>
        <v/>
      </c>
      <c r="DA34" s="28"/>
      <c r="DB34" s="28"/>
      <c r="DC34" s="28"/>
      <c r="DD34" s="28"/>
      <c r="DE34" s="28"/>
      <c r="DF34" s="28"/>
      <c r="DG34" s="28"/>
      <c r="DH34" s="28"/>
      <c r="DI34" s="28"/>
      <c r="DJ34" s="28"/>
      <c r="DK34" s="28"/>
      <c r="DL34" s="28"/>
      <c r="DM34" s="28"/>
      <c r="DN34" s="28"/>
      <c r="DO34" s="28"/>
    </row>
    <row r="35" spans="2:119">
      <c r="DA35" s="28"/>
      <c r="DB35" s="28"/>
      <c r="DC35" s="28"/>
      <c r="DD35" s="28"/>
      <c r="DE35" s="28"/>
      <c r="DF35" s="28"/>
      <c r="DG35" s="28"/>
      <c r="DH35" s="28"/>
      <c r="DI35" s="28"/>
      <c r="DJ35" s="28"/>
      <c r="DK35" s="28"/>
      <c r="DL35" s="28"/>
      <c r="DM35" s="28"/>
      <c r="DN35" s="28"/>
      <c r="DO35" s="28"/>
    </row>
    <row r="36" spans="2:119">
      <c r="B36" s="937"/>
      <c r="G36" s="28" t="s">
        <v>1173</v>
      </c>
      <c r="I36" s="28" t="s">
        <v>1174</v>
      </c>
      <c r="BB36" s="937"/>
      <c r="DA36" s="28"/>
      <c r="DB36" s="28"/>
      <c r="DC36" s="28"/>
      <c r="DD36" s="28"/>
      <c r="DE36" s="28"/>
      <c r="DF36" s="28"/>
      <c r="DG36" s="28"/>
      <c r="DH36" s="28"/>
      <c r="DI36" s="28"/>
      <c r="DJ36" s="28"/>
      <c r="DK36" s="28"/>
      <c r="DL36" s="28"/>
      <c r="DM36" s="28"/>
      <c r="DN36" s="28"/>
      <c r="DO36" s="28"/>
    </row>
    <row r="37" spans="2:119">
      <c r="B37" s="43" t="s">
        <v>24</v>
      </c>
      <c r="C37" s="32" t="s">
        <v>1074</v>
      </c>
      <c r="D37" s="32"/>
      <c r="E37" s="43" t="s">
        <v>109</v>
      </c>
      <c r="BB37" s="43" t="s">
        <v>24</v>
      </c>
      <c r="BC37" s="32" t="s">
        <v>1074</v>
      </c>
      <c r="BD37" s="32"/>
      <c r="BE37" s="43" t="s">
        <v>109</v>
      </c>
      <c r="DA37" s="28"/>
      <c r="DB37" s="28"/>
      <c r="DC37" s="28"/>
      <c r="DD37" s="28"/>
      <c r="DE37" s="28"/>
      <c r="DF37" s="28"/>
      <c r="DG37" s="28"/>
      <c r="DH37" s="28"/>
      <c r="DI37" s="28"/>
      <c r="DJ37" s="28"/>
      <c r="DK37" s="28"/>
      <c r="DL37" s="28"/>
      <c r="DM37" s="28"/>
      <c r="DN37" s="28"/>
      <c r="DO37" s="28"/>
    </row>
    <row r="38" spans="2:119">
      <c r="B38" s="935" t="s">
        <v>252</v>
      </c>
      <c r="C38" s="51" t="s">
        <v>107</v>
      </c>
      <c r="D38" s="31" t="s">
        <v>108</v>
      </c>
      <c r="E38" s="935" t="s">
        <v>1265</v>
      </c>
      <c r="BB38" s="935" t="s">
        <v>252</v>
      </c>
      <c r="BC38" s="51" t="s">
        <v>107</v>
      </c>
      <c r="BD38" s="31" t="s">
        <v>108</v>
      </c>
      <c r="BE38" s="935" t="s">
        <v>1265</v>
      </c>
      <c r="DA38" s="28"/>
      <c r="DB38" s="28"/>
      <c r="DC38" s="28"/>
      <c r="DD38" s="28"/>
      <c r="DE38" s="28"/>
      <c r="DF38" s="28"/>
      <c r="DG38" s="28"/>
      <c r="DH38" s="28"/>
      <c r="DI38" s="28"/>
      <c r="DJ38" s="28"/>
      <c r="DK38" s="28"/>
      <c r="DL38" s="28"/>
      <c r="DM38" s="28"/>
      <c r="DN38" s="28"/>
      <c r="DO38" s="28"/>
    </row>
    <row r="39" spans="2:119">
      <c r="B39" s="935" t="s">
        <v>1076</v>
      </c>
      <c r="C39" s="1304">
        <v>4401</v>
      </c>
      <c r="D39" s="1304">
        <v>8802</v>
      </c>
      <c r="E39" s="939">
        <v>129.80000000000001</v>
      </c>
      <c r="F39" s="608" t="str">
        <f>IF(ISNUMBER(C39+D39+E39),"","Error")</f>
        <v/>
      </c>
      <c r="BB39" s="935" t="s">
        <v>1076</v>
      </c>
      <c r="BC39" s="1304">
        <v>4401</v>
      </c>
      <c r="BD39" s="1304">
        <v>8802</v>
      </c>
      <c r="BE39" s="939">
        <v>129.80000000000001</v>
      </c>
      <c r="BF39" s="608" t="str">
        <f>IF(ISNUMBER(BC39+BD39+BE39),"","Error")</f>
        <v/>
      </c>
      <c r="DA39" s="28"/>
      <c r="DB39" s="28"/>
      <c r="DC39" s="28"/>
      <c r="DD39" s="28"/>
      <c r="DE39" s="28"/>
      <c r="DF39" s="28"/>
      <c r="DG39" s="28"/>
      <c r="DH39" s="28"/>
      <c r="DI39" s="28"/>
      <c r="DJ39" s="28"/>
      <c r="DK39" s="28"/>
      <c r="DL39" s="28"/>
      <c r="DM39" s="28"/>
      <c r="DN39" s="28"/>
      <c r="DO39" s="28"/>
    </row>
    <row r="40" spans="2:119">
      <c r="B40" s="935" t="s">
        <v>95</v>
      </c>
      <c r="C40" s="1304">
        <v>10650</v>
      </c>
      <c r="D40" s="1304">
        <v>10650</v>
      </c>
      <c r="E40" s="939">
        <v>650</v>
      </c>
      <c r="F40" s="608" t="str">
        <f>IF(ISNUMBER(C40+D40+E40),"","Error")</f>
        <v/>
      </c>
      <c r="BB40" s="935" t="s">
        <v>95</v>
      </c>
      <c r="BC40" s="1304">
        <v>10650</v>
      </c>
      <c r="BD40" s="1304">
        <v>10650</v>
      </c>
      <c r="BE40" s="939">
        <v>650</v>
      </c>
      <c r="BF40" s="608" t="str">
        <f>IF(ISNUMBER(BC40+BD40+BE40),"","Error")</f>
        <v/>
      </c>
      <c r="DA40" s="28"/>
      <c r="DB40" s="28"/>
      <c r="DC40" s="28"/>
      <c r="DD40" s="28"/>
      <c r="DE40" s="28"/>
      <c r="DF40" s="28"/>
      <c r="DG40" s="28"/>
      <c r="DH40" s="28"/>
      <c r="DI40" s="28"/>
      <c r="DJ40" s="28"/>
      <c r="DK40" s="28"/>
      <c r="DL40" s="28"/>
      <c r="DM40" s="28"/>
      <c r="DN40" s="28"/>
      <c r="DO40" s="28"/>
    </row>
    <row r="41" spans="2:119">
      <c r="F41" s="608"/>
      <c r="H41" s="28" t="s">
        <v>1172</v>
      </c>
      <c r="BF41" s="608"/>
      <c r="DA41" s="28"/>
      <c r="DB41" s="28"/>
      <c r="DC41" s="28"/>
      <c r="DD41" s="28"/>
      <c r="DE41" s="28"/>
      <c r="DF41" s="28"/>
      <c r="DG41" s="28"/>
      <c r="DH41" s="28"/>
      <c r="DI41" s="28"/>
      <c r="DJ41" s="28"/>
      <c r="DK41" s="28"/>
      <c r="DL41" s="28"/>
      <c r="DM41" s="28"/>
      <c r="DN41" s="28"/>
      <c r="DO41" s="28"/>
    </row>
    <row r="42" spans="2:119">
      <c r="B42" s="1299" t="s">
        <v>1263</v>
      </c>
      <c r="C42" s="1299"/>
      <c r="D42" s="1299"/>
      <c r="E42" s="1299"/>
      <c r="F42" s="608"/>
      <c r="BF42" s="608"/>
      <c r="DA42" s="28"/>
      <c r="DB42" s="28"/>
      <c r="DC42" s="28"/>
      <c r="DD42" s="28"/>
      <c r="DE42" s="28"/>
      <c r="DF42" s="28"/>
      <c r="DG42" s="28"/>
      <c r="DH42" s="28"/>
      <c r="DI42" s="28"/>
      <c r="DJ42" s="28"/>
      <c r="DK42" s="28"/>
      <c r="DL42" s="28"/>
      <c r="DM42" s="28"/>
      <c r="DN42" s="28"/>
      <c r="DO42" s="28"/>
    </row>
    <row r="43" spans="2:119">
      <c r="B43" s="1300"/>
      <c r="C43" s="1300"/>
      <c r="D43" s="1300"/>
      <c r="E43" s="1301"/>
      <c r="F43" s="510"/>
      <c r="BE43" s="331"/>
      <c r="BF43" s="510"/>
      <c r="DA43" s="28"/>
      <c r="DB43" s="28"/>
      <c r="DC43" s="28"/>
      <c r="DD43" s="28"/>
      <c r="DE43" s="28"/>
      <c r="DF43" s="28"/>
      <c r="DG43" s="28"/>
      <c r="DH43" s="28"/>
      <c r="DI43" s="28"/>
      <c r="DJ43" s="28"/>
      <c r="DK43" s="28"/>
      <c r="DL43" s="28"/>
      <c r="DM43" s="28"/>
      <c r="DN43" s="28"/>
      <c r="DO43" s="28"/>
    </row>
    <row r="44" spans="2:119" ht="13.5" thickBot="1">
      <c r="B44" s="1302"/>
      <c r="C44" s="1302"/>
      <c r="D44" s="1302"/>
      <c r="E44" s="1303"/>
      <c r="F44" s="510"/>
      <c r="H44" s="45"/>
      <c r="BE44" s="331"/>
      <c r="BF44" s="510"/>
      <c r="BH44" s="45"/>
      <c r="DA44" s="28"/>
      <c r="DB44" s="28"/>
      <c r="DC44" s="28"/>
      <c r="DD44" s="28"/>
      <c r="DE44" s="28"/>
      <c r="DF44" s="28"/>
      <c r="DG44" s="28"/>
      <c r="DH44" s="28"/>
      <c r="DI44" s="28"/>
      <c r="DJ44" s="28"/>
      <c r="DK44" s="28"/>
      <c r="DL44" s="28"/>
      <c r="DM44" s="28"/>
      <c r="DN44" s="28"/>
      <c r="DO44" s="28"/>
    </row>
    <row r="45" spans="2:119">
      <c r="E45" s="331"/>
      <c r="F45" s="510"/>
      <c r="I45" s="45"/>
      <c r="BE45" s="331"/>
      <c r="BF45" s="510"/>
      <c r="BI45" s="45"/>
      <c r="DA45" s="28"/>
      <c r="DB45" s="28"/>
      <c r="DC45" s="28"/>
      <c r="DD45" s="28"/>
      <c r="DE45" s="28"/>
      <c r="DF45" s="28"/>
      <c r="DG45" s="28"/>
      <c r="DH45" s="28"/>
      <c r="DI45" s="28"/>
      <c r="DJ45" s="28"/>
      <c r="DK45" s="28"/>
      <c r="DL45" s="28"/>
      <c r="DM45" s="28"/>
      <c r="DN45" s="28"/>
      <c r="DO45" s="28"/>
    </row>
    <row r="46" spans="2:119">
      <c r="B46" s="931"/>
      <c r="C46" s="931"/>
      <c r="D46" s="931"/>
      <c r="E46" s="932"/>
      <c r="F46" s="933"/>
      <c r="I46" s="45"/>
      <c r="BB46" s="931"/>
      <c r="BC46" s="931"/>
      <c r="BD46" s="931"/>
      <c r="BE46" s="932"/>
      <c r="BF46" s="933"/>
      <c r="BI46" s="45"/>
      <c r="DA46" s="28"/>
      <c r="DB46" s="28"/>
      <c r="DC46" s="28"/>
      <c r="DD46" s="28"/>
      <c r="DE46" s="28"/>
      <c r="DF46" s="28"/>
      <c r="DG46" s="28"/>
      <c r="DH46" s="28"/>
      <c r="DI46" s="28"/>
      <c r="DJ46" s="28"/>
      <c r="DK46" s="28"/>
      <c r="DL46" s="28"/>
      <c r="DM46" s="28"/>
      <c r="DN46" s="28"/>
      <c r="DO46" s="28"/>
    </row>
    <row r="47" spans="2:119">
      <c r="B47" s="1299" t="s">
        <v>1319</v>
      </c>
      <c r="C47" s="1299"/>
      <c r="D47" s="1299"/>
      <c r="E47" s="1299"/>
      <c r="F47" s="933"/>
      <c r="K47" s="950"/>
      <c r="BB47" s="931"/>
      <c r="BC47" s="931"/>
      <c r="BD47" s="931"/>
      <c r="BE47" s="932"/>
      <c r="BF47" s="933"/>
      <c r="BK47" s="950"/>
      <c r="DA47" s="28"/>
      <c r="DB47" s="28"/>
      <c r="DC47" s="28"/>
      <c r="DD47" s="28"/>
      <c r="DE47" s="28"/>
      <c r="DF47" s="28"/>
      <c r="DG47" s="28"/>
      <c r="DH47" s="28"/>
      <c r="DI47" s="28"/>
      <c r="DJ47" s="28"/>
      <c r="DK47" s="28"/>
      <c r="DL47" s="28"/>
      <c r="DM47" s="28"/>
      <c r="DN47" s="28"/>
      <c r="DO47" s="28"/>
    </row>
    <row r="48" spans="2:119">
      <c r="DA48" s="28"/>
      <c r="DB48" s="28"/>
      <c r="DC48" s="28"/>
      <c r="DD48" s="28"/>
      <c r="DE48" s="28"/>
      <c r="DF48" s="28"/>
      <c r="DG48" s="28"/>
      <c r="DH48" s="28"/>
      <c r="DI48" s="28"/>
      <c r="DJ48" s="28"/>
      <c r="DK48" s="28"/>
      <c r="DL48" s="28"/>
      <c r="DM48" s="28"/>
      <c r="DN48" s="28"/>
      <c r="DO48" s="28"/>
    </row>
    <row r="49" spans="10:119">
      <c r="DA49" s="28"/>
      <c r="DB49" s="28"/>
      <c r="DC49" s="28"/>
      <c r="DD49" s="28"/>
      <c r="DE49" s="28"/>
      <c r="DF49" s="28"/>
      <c r="DG49" s="28"/>
      <c r="DH49" s="28"/>
      <c r="DI49" s="28"/>
      <c r="DJ49" s="28"/>
      <c r="DK49" s="28"/>
      <c r="DL49" s="28"/>
      <c r="DM49" s="28"/>
      <c r="DN49" s="28"/>
      <c r="DO49" s="28"/>
    </row>
    <row r="50" spans="10:119">
      <c r="DA50" s="28"/>
      <c r="DB50" s="28"/>
      <c r="DC50" s="28"/>
      <c r="DD50" s="28"/>
      <c r="DE50" s="28"/>
      <c r="DF50" s="28"/>
      <c r="DG50" s="28"/>
      <c r="DH50" s="28"/>
      <c r="DI50" s="28"/>
      <c r="DJ50" s="28"/>
      <c r="DK50" s="28"/>
      <c r="DL50" s="28"/>
      <c r="DM50" s="28"/>
      <c r="DN50" s="28"/>
      <c r="DO50" s="28"/>
    </row>
    <row r="54" spans="10:119">
      <c r="J54" s="45" t="s">
        <v>712</v>
      </c>
      <c r="BJ54" s="45" t="s">
        <v>712</v>
      </c>
    </row>
  </sheetData>
  <sheetProtection algorithmName="SHA-512" hashValue="M4AZ5gI3kvkILp3MBmTs78rGBq1ZjV3SqxnlQ6U6fvvJLsHSTE1CMQyYDnh4CfF0RHtVNOPFPGKGQdRZPEEBfA==" saltValue="ejNIMeIhSUln2ddaI295nA==" spinCount="100000" sheet="1" objects="1" scenarios="1" selectLockedCells="1"/>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94596" r:id="rId4" name="OptionButton1">
          <controlPr defaultSize="0" autoLine="0" linkedCell="AA3" r:id="rId5">
            <anchor moveWithCells="1">
              <from>
                <xdr:col>1</xdr:col>
                <xdr:colOff>190500</xdr:colOff>
                <xdr:row>42</xdr:row>
                <xdr:rowOff>28575</xdr:rowOff>
              </from>
              <to>
                <xdr:col>2</xdr:col>
                <xdr:colOff>485775</xdr:colOff>
                <xdr:row>43</xdr:row>
                <xdr:rowOff>152400</xdr:rowOff>
              </to>
            </anchor>
          </controlPr>
        </control>
      </mc:Choice>
      <mc:Fallback>
        <control shapeId="94596" r:id="rId4" name="OptionButton1"/>
      </mc:Fallback>
    </mc:AlternateContent>
    <mc:AlternateContent xmlns:mc="http://schemas.openxmlformats.org/markup-compatibility/2006">
      <mc:Choice Requires="x14">
        <control shapeId="94597" r:id="rId6" name="OptionButton2">
          <controlPr defaultSize="0" autoLine="0" linkedCell="AA4" r:id="rId7">
            <anchor moveWithCells="1">
              <from>
                <xdr:col>3</xdr:col>
                <xdr:colOff>180975</xdr:colOff>
                <xdr:row>42</xdr:row>
                <xdr:rowOff>57150</xdr:rowOff>
              </from>
              <to>
                <xdr:col>5</xdr:col>
                <xdr:colOff>85725</xdr:colOff>
                <xdr:row>43</xdr:row>
                <xdr:rowOff>133350</xdr:rowOff>
              </to>
            </anchor>
          </controlPr>
        </control>
      </mc:Choice>
      <mc:Fallback>
        <control shapeId="94597" r:id="rId6" name="OptionButton2"/>
      </mc:Fallback>
    </mc:AlternateContent>
    <mc:AlternateContent xmlns:mc="http://schemas.openxmlformats.org/markup-compatibility/2006">
      <mc:Choice Requires="x14">
        <control shapeId="94700" r:id="rId8" name="Check Box 492">
          <controlPr defaultSize="0" autoFill="0" autoLine="0" autoPict="0">
            <anchor moveWithCells="1">
              <from>
                <xdr:col>1</xdr:col>
                <xdr:colOff>704850</xdr:colOff>
                <xdr:row>46</xdr:row>
                <xdr:rowOff>133350</xdr:rowOff>
              </from>
              <to>
                <xdr:col>4</xdr:col>
                <xdr:colOff>152400</xdr:colOff>
                <xdr:row>48</xdr:row>
                <xdr:rowOff>38100</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1:AA49"/>
  <sheetViews>
    <sheetView topLeftCell="A4" workbookViewId="0">
      <selection activeCell="G45" sqref="G45"/>
    </sheetView>
  </sheetViews>
  <sheetFormatPr defaultRowHeight="12.75"/>
  <cols>
    <col min="1" max="1" width="5" style="28" customWidth="1"/>
    <col min="2" max="2" width="10.28515625" style="28" customWidth="1"/>
    <col min="3" max="3" width="10.5703125" style="28" customWidth="1"/>
    <col min="4" max="4" width="10.140625" style="28" customWidth="1"/>
    <col min="5" max="5" width="11.28515625" style="28" customWidth="1"/>
    <col min="6" max="6" width="7.140625" style="28" customWidth="1"/>
    <col min="7" max="7" width="9.28515625" style="28" customWidth="1"/>
    <col min="8" max="8" width="10.5703125" style="28" customWidth="1"/>
    <col min="9" max="9" width="11.42578125" style="28" customWidth="1"/>
    <col min="10" max="10" width="11.85546875" style="28" customWidth="1"/>
    <col min="11" max="11" width="9.42578125" style="28" customWidth="1"/>
    <col min="12" max="26" width="9.140625" style="28" customWidth="1"/>
    <col min="27" max="27" width="12" style="28" customWidth="1"/>
    <col min="28" max="16384" width="9.140625" style="28"/>
  </cols>
  <sheetData>
    <row r="1" spans="2:27">
      <c r="I1" s="28" t="s">
        <v>424</v>
      </c>
      <c r="J1" s="348">
        <v>44196</v>
      </c>
      <c r="AA1" s="510" t="b">
        <f>OR(K5="Error",K6="Error",F11="Error",F18="Error",F19="Error",F20="Error",F21="Error",F22="Error",F23="Error",K18="Error",K19="Error",K20="Error",K21="Error",K22="Error",K23="Error",F32="Error",F33="Error",F34="Error",F35="Error",F36="Error",F37="Error",F38="Error",K32="Error",K33="Error",K34="Error",K35="Error",K36="Error",K37="Error",K38="Error",F47="Error",F48="Error",F49="Error",F41="Error",F42="Error")</f>
        <v>0</v>
      </c>
    </row>
    <row r="2" spans="2:27">
      <c r="E2" s="499" t="str">
        <f>YEAR(J1)&amp;" Employment Taxable Rate"</f>
        <v>2020 Employment Taxable Rate</v>
      </c>
    </row>
    <row r="3" spans="2:27">
      <c r="C3" s="331" t="s">
        <v>1257</v>
      </c>
      <c r="D3" s="331"/>
      <c r="E3" s="331"/>
      <c r="F3" s="331"/>
      <c r="G3" s="331" t="s">
        <v>1258</v>
      </c>
      <c r="H3" s="331"/>
      <c r="I3" s="331"/>
      <c r="J3" s="331"/>
    </row>
    <row r="4" spans="2:27">
      <c r="B4" s="31"/>
      <c r="C4" s="1292" t="s">
        <v>1262</v>
      </c>
      <c r="D4" s="1293" t="s">
        <v>102</v>
      </c>
      <c r="E4" s="1292" t="s">
        <v>51</v>
      </c>
      <c r="F4" s="1293" t="s">
        <v>97</v>
      </c>
      <c r="G4" s="1292" t="s">
        <v>98</v>
      </c>
      <c r="H4" s="1292" t="s">
        <v>103</v>
      </c>
      <c r="I4" s="1292" t="s">
        <v>104</v>
      </c>
      <c r="J4" s="1292" t="s">
        <v>226</v>
      </c>
    </row>
    <row r="5" spans="2:27">
      <c r="B5" s="38" t="s">
        <v>105</v>
      </c>
      <c r="C5" s="320">
        <v>9999999</v>
      </c>
      <c r="D5" s="321">
        <v>137700</v>
      </c>
      <c r="E5" s="322">
        <v>118371</v>
      </c>
      <c r="F5" s="607">
        <v>7000</v>
      </c>
      <c r="G5" s="323">
        <v>7000</v>
      </c>
      <c r="H5" s="323">
        <v>7000</v>
      </c>
      <c r="I5" s="322">
        <v>137700</v>
      </c>
      <c r="J5" s="323">
        <v>9999999</v>
      </c>
      <c r="K5" s="608" t="str">
        <f>IF(ISNUMBER(D5+E5+F5+G5+H5+I5),"","Error")</f>
        <v/>
      </c>
    </row>
    <row r="6" spans="2:27">
      <c r="B6" s="39" t="s">
        <v>106</v>
      </c>
      <c r="C6" s="324">
        <v>1.4500000000000001E-2</v>
      </c>
      <c r="D6" s="325">
        <v>6.2E-2</v>
      </c>
      <c r="E6" s="324">
        <v>0.01</v>
      </c>
      <c r="F6" s="325">
        <v>6.0000000000000001E-3</v>
      </c>
      <c r="G6" s="324">
        <v>3.4000000000000002E-2</v>
      </c>
      <c r="H6" s="324">
        <v>1E-3</v>
      </c>
      <c r="I6" s="324">
        <v>6.2E-2</v>
      </c>
      <c r="J6" s="324">
        <v>1.4500000000000001E-2</v>
      </c>
      <c r="K6" s="608" t="str">
        <f>IF(ISNUMBER(D6+E6+F6+G6+H6+I6),"","Error")</f>
        <v/>
      </c>
    </row>
    <row r="10" spans="2:27">
      <c r="B10" s="31"/>
      <c r="C10" s="29" t="s">
        <v>107</v>
      </c>
      <c r="D10" s="32" t="s">
        <v>108</v>
      </c>
      <c r="E10" s="29" t="s">
        <v>109</v>
      </c>
    </row>
    <row r="11" spans="2:27">
      <c r="B11" s="31" t="s">
        <v>110</v>
      </c>
      <c r="C11" s="322">
        <v>12400</v>
      </c>
      <c r="D11" s="321">
        <v>24800</v>
      </c>
      <c r="E11" s="322">
        <v>0</v>
      </c>
      <c r="F11" s="608" t="str">
        <f>IF(ISNUMBER(C11+D11+Dependant),"","Error")</f>
        <v/>
      </c>
    </row>
    <row r="15" spans="2:27" ht="15.75">
      <c r="E15" s="578" t="str">
        <f>YEAR(J1)&amp;" Federal Tax Rate Table"</f>
        <v>2020 Federal Tax Rate Table</v>
      </c>
    </row>
    <row r="16" spans="2:27">
      <c r="B16" s="40"/>
      <c r="C16" s="41" t="s">
        <v>88</v>
      </c>
      <c r="D16" s="42"/>
      <c r="E16" s="43"/>
      <c r="G16" s="40"/>
      <c r="H16" s="41" t="s">
        <v>89</v>
      </c>
      <c r="I16" s="42"/>
      <c r="J16" s="43"/>
    </row>
    <row r="17" spans="2:11">
      <c r="B17" s="39" t="s">
        <v>1</v>
      </c>
      <c r="C17" s="30" t="s">
        <v>90</v>
      </c>
      <c r="D17" s="37" t="s">
        <v>91</v>
      </c>
      <c r="E17" s="44" t="s">
        <v>92</v>
      </c>
      <c r="G17" s="39" t="s">
        <v>1</v>
      </c>
      <c r="H17" s="30" t="s">
        <v>11</v>
      </c>
      <c r="I17" s="37" t="s">
        <v>91</v>
      </c>
      <c r="J17" s="44" t="s">
        <v>92</v>
      </c>
    </row>
    <row r="18" spans="2:11">
      <c r="B18" s="946">
        <v>0.1</v>
      </c>
      <c r="C18" s="326">
        <v>1000</v>
      </c>
      <c r="D18" s="199">
        <f>+C19</f>
        <v>9875</v>
      </c>
      <c r="E18" s="202"/>
      <c r="F18" s="608" t="str">
        <f>IF(ISNUMBER(B18+C18),"","Error")</f>
        <v/>
      </c>
      <c r="G18" s="946">
        <v>0.1</v>
      </c>
      <c r="H18" s="326">
        <v>1000</v>
      </c>
      <c r="I18" s="199">
        <f>+H19</f>
        <v>19750</v>
      </c>
      <c r="J18" s="204"/>
      <c r="K18" s="608" t="str">
        <f>IF(ISNUMBER(G18+H18),"","Error")</f>
        <v/>
      </c>
    </row>
    <row r="19" spans="2:11">
      <c r="B19" s="946">
        <v>0.12</v>
      </c>
      <c r="C19" s="326">
        <v>9875</v>
      </c>
      <c r="D19" s="199">
        <f>+C20</f>
        <v>40125</v>
      </c>
      <c r="E19" s="203">
        <f>+(D18-C18)*B18+E18</f>
        <v>887.5</v>
      </c>
      <c r="F19" s="608" t="str">
        <f t="shared" ref="F19:F23" si="0">IF(ISNUMBER(B19+C19),"","Error")</f>
        <v/>
      </c>
      <c r="G19" s="946">
        <v>0.12</v>
      </c>
      <c r="H19" s="326">
        <v>19750</v>
      </c>
      <c r="I19" s="199">
        <f>+H20</f>
        <v>80250</v>
      </c>
      <c r="J19" s="203">
        <f>+(I18-H18)*G18+J18</f>
        <v>1875</v>
      </c>
      <c r="K19" s="608" t="str">
        <f t="shared" ref="K19:K23" si="1">IF(ISNUMBER(G19+H19),"","Error")</f>
        <v/>
      </c>
    </row>
    <row r="20" spans="2:11">
      <c r="B20" s="947">
        <v>0.22</v>
      </c>
      <c r="C20" s="327">
        <v>40125</v>
      </c>
      <c r="D20" s="200">
        <f>+C21</f>
        <v>85525</v>
      </c>
      <c r="E20" s="203">
        <f>+(D19-C19)*B19+E19</f>
        <v>4517.5</v>
      </c>
      <c r="F20" s="608" t="str">
        <f t="shared" si="0"/>
        <v/>
      </c>
      <c r="G20" s="947">
        <v>0.22</v>
      </c>
      <c r="H20" s="327">
        <v>80250</v>
      </c>
      <c r="I20" s="200">
        <f>+H21</f>
        <v>171050</v>
      </c>
      <c r="J20" s="203">
        <f>+(I19-H19)*G19+J19</f>
        <v>9135</v>
      </c>
      <c r="K20" s="608" t="str">
        <f t="shared" si="1"/>
        <v/>
      </c>
    </row>
    <row r="21" spans="2:11">
      <c r="B21" s="946">
        <v>0.24</v>
      </c>
      <c r="C21" s="326">
        <v>85525</v>
      </c>
      <c r="D21" s="199">
        <f>+C22</f>
        <v>163300</v>
      </c>
      <c r="E21" s="203">
        <f>+(D20-C20)*B20+E20</f>
        <v>14505.5</v>
      </c>
      <c r="F21" s="608" t="str">
        <f t="shared" si="0"/>
        <v/>
      </c>
      <c r="G21" s="946">
        <v>0.24</v>
      </c>
      <c r="H21" s="326">
        <v>171050</v>
      </c>
      <c r="I21" s="199">
        <f>+H22</f>
        <v>326600</v>
      </c>
      <c r="J21" s="203">
        <f>+(I20-H20)*G20+J20</f>
        <v>29111</v>
      </c>
      <c r="K21" s="608" t="str">
        <f t="shared" si="1"/>
        <v/>
      </c>
    </row>
    <row r="22" spans="2:11">
      <c r="B22" s="946">
        <v>0.32</v>
      </c>
      <c r="C22" s="326">
        <v>163300</v>
      </c>
      <c r="D22" s="199">
        <f>+C23</f>
        <v>207350</v>
      </c>
      <c r="E22" s="203">
        <f>+(D21-C21)*B21+E21</f>
        <v>33171.5</v>
      </c>
      <c r="F22" s="608" t="str">
        <f t="shared" si="0"/>
        <v/>
      </c>
      <c r="G22" s="946">
        <v>0.32</v>
      </c>
      <c r="H22" s="326">
        <v>326600</v>
      </c>
      <c r="I22" s="199">
        <f>+H23</f>
        <v>414700</v>
      </c>
      <c r="J22" s="203">
        <f>+(I21-H21)*G21+J21</f>
        <v>66443</v>
      </c>
      <c r="K22" s="608" t="str">
        <f t="shared" si="1"/>
        <v/>
      </c>
    </row>
    <row r="23" spans="2:11">
      <c r="B23" s="944">
        <v>0.35</v>
      </c>
      <c r="C23" s="328">
        <v>207350</v>
      </c>
      <c r="D23" s="199">
        <f t="shared" ref="D23" si="2">+C24</f>
        <v>518400</v>
      </c>
      <c r="E23" s="203">
        <f t="shared" ref="E23:E24" si="3">+(D22-C22)*B22+E22</f>
        <v>47267.5</v>
      </c>
      <c r="F23" s="608" t="str">
        <f t="shared" si="0"/>
        <v/>
      </c>
      <c r="G23" s="944">
        <v>0.35</v>
      </c>
      <c r="H23" s="328">
        <v>414700</v>
      </c>
      <c r="I23" s="199">
        <f t="shared" ref="I23" si="4">+H24</f>
        <v>622050</v>
      </c>
      <c r="J23" s="203">
        <f t="shared" ref="J23:J24" si="5">+(I22-H22)*G22+J22</f>
        <v>94635</v>
      </c>
      <c r="K23" s="608" t="str">
        <f t="shared" si="1"/>
        <v/>
      </c>
    </row>
    <row r="24" spans="2:11">
      <c r="B24" s="944">
        <v>0.37</v>
      </c>
      <c r="C24" s="328">
        <v>518400</v>
      </c>
      <c r="D24" s="199">
        <v>9999999</v>
      </c>
      <c r="E24" s="203">
        <f t="shared" si="3"/>
        <v>156135</v>
      </c>
      <c r="G24" s="944">
        <v>0.37</v>
      </c>
      <c r="H24" s="328">
        <v>622050</v>
      </c>
      <c r="I24" s="199">
        <v>9999999</v>
      </c>
      <c r="J24" s="203">
        <f t="shared" si="5"/>
        <v>167207.5</v>
      </c>
    </row>
    <row r="25" spans="2:11">
      <c r="B25" s="28" t="s">
        <v>96</v>
      </c>
      <c r="E25" s="600">
        <f>Dependant</f>
        <v>0</v>
      </c>
      <c r="J25" s="45"/>
    </row>
    <row r="26" spans="2:11">
      <c r="J26" s="45"/>
    </row>
    <row r="27" spans="2:11">
      <c r="H27" s="46"/>
      <c r="J27" s="45"/>
    </row>
    <row r="28" spans="2:11">
      <c r="C28" s="46"/>
      <c r="H28" s="45"/>
      <c r="J28" s="45"/>
    </row>
    <row r="29" spans="2:11" ht="15.75">
      <c r="E29" s="578" t="str">
        <f>YEAR(J1)&amp;"  State Tax Rate Table"</f>
        <v>2020  State Tax Rate Table</v>
      </c>
      <c r="J29" s="45"/>
    </row>
    <row r="30" spans="2:11">
      <c r="B30" s="40"/>
      <c r="C30" s="41" t="s">
        <v>88</v>
      </c>
      <c r="D30" s="42"/>
      <c r="E30" s="43"/>
      <c r="G30" s="40"/>
      <c r="H30" s="41" t="s">
        <v>89</v>
      </c>
      <c r="I30" s="42"/>
      <c r="J30" s="47"/>
    </row>
    <row r="31" spans="2:11">
      <c r="B31" s="39" t="s">
        <v>1</v>
      </c>
      <c r="C31" s="30" t="s">
        <v>90</v>
      </c>
      <c r="D31" s="37" t="s">
        <v>91</v>
      </c>
      <c r="E31" s="44" t="s">
        <v>92</v>
      </c>
      <c r="G31" s="39" t="s">
        <v>1</v>
      </c>
      <c r="H31" s="30" t="s">
        <v>11</v>
      </c>
      <c r="I31" s="37" t="s">
        <v>91</v>
      </c>
      <c r="J31" s="48" t="s">
        <v>92</v>
      </c>
    </row>
    <row r="32" spans="2:11">
      <c r="B32" s="942">
        <v>1.0999999999999999E-2</v>
      </c>
      <c r="C32" s="326">
        <v>0</v>
      </c>
      <c r="D32" s="938">
        <f t="shared" ref="D32:D37" si="6">+C33</f>
        <v>8544</v>
      </c>
      <c r="E32" s="202">
        <v>0</v>
      </c>
      <c r="F32" s="608" t="str">
        <f>IF(ISNUMBER(B32+C32+D32),"","Error")</f>
        <v/>
      </c>
      <c r="G32" s="946">
        <v>1.0999999999999999E-2</v>
      </c>
      <c r="H32" s="326">
        <v>0</v>
      </c>
      <c r="I32" s="938">
        <f t="shared" ref="I32:I37" si="7">+H33</f>
        <v>17088</v>
      </c>
      <c r="J32" s="202">
        <v>0</v>
      </c>
      <c r="K32" s="608" t="str">
        <f>IF(ISNUMBER(G32+H32+I32),"","Error")</f>
        <v/>
      </c>
    </row>
    <row r="33" spans="2:11">
      <c r="B33" s="942">
        <v>2.1999999999999999E-2</v>
      </c>
      <c r="C33" s="326">
        <v>8544</v>
      </c>
      <c r="D33" s="938">
        <f t="shared" si="6"/>
        <v>20255</v>
      </c>
      <c r="E33" s="203">
        <f>+D32*B32+E32</f>
        <v>93.983999999999995</v>
      </c>
      <c r="F33" s="608" t="str">
        <f t="shared" ref="F33:F37" si="8">IF(ISNUMBER(B33+C33+D33),"","Error")</f>
        <v/>
      </c>
      <c r="G33" s="946">
        <v>2.1999999999999999E-2</v>
      </c>
      <c r="H33" s="326">
        <v>17088</v>
      </c>
      <c r="I33" s="938">
        <f t="shared" si="7"/>
        <v>40510</v>
      </c>
      <c r="J33" s="203">
        <f>+I32*G32+J32</f>
        <v>187.96799999999999</v>
      </c>
      <c r="K33" s="608" t="str">
        <f t="shared" ref="K33:K37" si="9">IF(ISNUMBER(G33+H33+I33),"","Error")</f>
        <v/>
      </c>
    </row>
    <row r="34" spans="2:11">
      <c r="B34" s="943">
        <v>4.3999999999999997E-2</v>
      </c>
      <c r="C34" s="326">
        <v>20255</v>
      </c>
      <c r="D34" s="940">
        <f t="shared" si="6"/>
        <v>31969</v>
      </c>
      <c r="E34" s="203">
        <f>+B33*(D33-C33)+E33</f>
        <v>351.62599999999998</v>
      </c>
      <c r="F34" s="608" t="str">
        <f t="shared" si="8"/>
        <v/>
      </c>
      <c r="G34" s="947">
        <v>4.3999999999999997E-2</v>
      </c>
      <c r="H34" s="326">
        <v>40510</v>
      </c>
      <c r="I34" s="940">
        <f t="shared" si="7"/>
        <v>63938</v>
      </c>
      <c r="J34" s="203">
        <f>+G33*(I33-H33)+J33</f>
        <v>703.25199999999995</v>
      </c>
      <c r="K34" s="608" t="str">
        <f t="shared" si="9"/>
        <v/>
      </c>
    </row>
    <row r="35" spans="2:11">
      <c r="B35" s="942">
        <v>6.6000000000000003E-2</v>
      </c>
      <c r="C35" s="326">
        <v>31969</v>
      </c>
      <c r="D35" s="938">
        <f t="shared" si="6"/>
        <v>44377</v>
      </c>
      <c r="E35" s="203">
        <f t="shared" ref="E35:E36" si="10">+B34*(D34-C34)+E34</f>
        <v>867.04199999999992</v>
      </c>
      <c r="F35" s="608" t="str">
        <f t="shared" si="8"/>
        <v/>
      </c>
      <c r="G35" s="946">
        <v>6.6000000000000003E-2</v>
      </c>
      <c r="H35" s="326">
        <v>63938</v>
      </c>
      <c r="I35" s="938">
        <f t="shared" si="7"/>
        <v>88754</v>
      </c>
      <c r="J35" s="203">
        <f t="shared" ref="J35:J36" si="11">+G34*(I34-H34)+J34</f>
        <v>1734.0839999999998</v>
      </c>
      <c r="K35" s="608" t="str">
        <f t="shared" si="9"/>
        <v/>
      </c>
    </row>
    <row r="36" spans="2:11">
      <c r="B36" s="942">
        <v>8.7999999999999995E-2</v>
      </c>
      <c r="C36" s="326">
        <v>44377</v>
      </c>
      <c r="D36" s="938">
        <f t="shared" si="6"/>
        <v>56085</v>
      </c>
      <c r="E36" s="203">
        <f t="shared" si="10"/>
        <v>1685.9699999999998</v>
      </c>
      <c r="F36" s="608" t="str">
        <f t="shared" si="8"/>
        <v/>
      </c>
      <c r="G36" s="946">
        <v>8.7999999999999995E-2</v>
      </c>
      <c r="H36" s="326">
        <v>88754</v>
      </c>
      <c r="I36" s="938">
        <f t="shared" si="7"/>
        <v>112170</v>
      </c>
      <c r="J36" s="203">
        <f t="shared" si="11"/>
        <v>3371.9399999999996</v>
      </c>
      <c r="K36" s="608" t="str">
        <f t="shared" si="9"/>
        <v/>
      </c>
    </row>
    <row r="37" spans="2:11">
      <c r="B37" s="944">
        <v>0.1023</v>
      </c>
      <c r="C37" s="326">
        <v>56085</v>
      </c>
      <c r="D37" s="941">
        <f t="shared" si="6"/>
        <v>286492</v>
      </c>
      <c r="E37" s="203">
        <f>+B36*(D36-C36)+E36</f>
        <v>2716.2739999999994</v>
      </c>
      <c r="F37" s="608" t="str">
        <f t="shared" si="8"/>
        <v/>
      </c>
      <c r="G37" s="944">
        <v>0.1023</v>
      </c>
      <c r="H37" s="326">
        <v>112170</v>
      </c>
      <c r="I37" s="941">
        <f t="shared" si="7"/>
        <v>572984</v>
      </c>
      <c r="J37" s="203">
        <f>+G36*(I36-H36)+J36</f>
        <v>5432.5479999999989</v>
      </c>
      <c r="K37" s="608" t="str">
        <f t="shared" si="9"/>
        <v/>
      </c>
    </row>
    <row r="38" spans="2:11">
      <c r="B38" s="945">
        <v>0.1133</v>
      </c>
      <c r="C38" s="326">
        <v>286492</v>
      </c>
      <c r="D38" s="941">
        <f t="shared" ref="D38" si="12">+C39</f>
        <v>343788</v>
      </c>
      <c r="E38" s="203">
        <f t="shared" ref="E38:E39" si="13">+B37*(D37-C37)+E37</f>
        <v>26286.910100000001</v>
      </c>
      <c r="F38" s="608" t="str">
        <f>IF(ISNUMBER(B38+C38),"","Error")</f>
        <v/>
      </c>
      <c r="G38" s="945">
        <v>0.1133</v>
      </c>
      <c r="H38" s="326">
        <v>572984</v>
      </c>
      <c r="I38" s="941">
        <f t="shared" ref="I38" si="14">+H39</f>
        <v>687576</v>
      </c>
      <c r="J38" s="203">
        <f t="shared" ref="J38:J39" si="15">+G37*(I37-H37)+J37</f>
        <v>52573.820200000002</v>
      </c>
      <c r="K38" s="608" t="str">
        <f>IF(ISNUMBER(G38+H38),"","Error")</f>
        <v/>
      </c>
    </row>
    <row r="39" spans="2:11">
      <c r="B39" s="945">
        <v>0.12429999999999999</v>
      </c>
      <c r="C39" s="326">
        <v>343788</v>
      </c>
      <c r="D39" s="941">
        <v>9999999</v>
      </c>
      <c r="E39" s="203">
        <f t="shared" si="13"/>
        <v>32778.546900000001</v>
      </c>
      <c r="G39" s="945">
        <v>0.12429999999999999</v>
      </c>
      <c r="H39" s="326">
        <v>687576</v>
      </c>
      <c r="I39" s="941">
        <v>9999999</v>
      </c>
      <c r="J39" s="203">
        <f t="shared" si="15"/>
        <v>65557.093800000002</v>
      </c>
    </row>
    <row r="40" spans="2:11">
      <c r="B40" s="28" t="s">
        <v>111</v>
      </c>
      <c r="C40" s="28" t="s">
        <v>112</v>
      </c>
    </row>
    <row r="41" spans="2:11">
      <c r="B41" s="28" t="s">
        <v>113</v>
      </c>
      <c r="E41" s="330">
        <v>4401</v>
      </c>
      <c r="F41" s="608" t="str">
        <f>IF(OR(CASdeduction="",ISNUMBER(CASdeduction)),"","Error")</f>
        <v/>
      </c>
    </row>
    <row r="42" spans="2:11">
      <c r="B42" s="28" t="s">
        <v>114</v>
      </c>
      <c r="E42" s="330">
        <v>8802</v>
      </c>
      <c r="F42" s="608" t="str">
        <f>IF(OR(CAMdeduction="",ISNUMBER(CAMdeduction)),"","Error")</f>
        <v/>
      </c>
    </row>
    <row r="43" spans="2:11">
      <c r="E43" s="331"/>
      <c r="F43" s="510"/>
    </row>
    <row r="44" spans="2:11">
      <c r="E44" s="331"/>
      <c r="F44" s="510"/>
    </row>
    <row r="45" spans="2:11">
      <c r="B45" s="28" t="s">
        <v>115</v>
      </c>
      <c r="E45" s="331"/>
      <c r="F45" s="510"/>
      <c r="H45" s="45"/>
    </row>
    <row r="46" spans="2:11">
      <c r="B46" s="28" t="s">
        <v>116</v>
      </c>
      <c r="C46" s="28" t="s">
        <v>117</v>
      </c>
      <c r="E46" s="331"/>
      <c r="F46" s="510"/>
      <c r="I46" s="45"/>
    </row>
    <row r="47" spans="2:11">
      <c r="B47" s="28" t="s">
        <v>118</v>
      </c>
      <c r="E47" s="330">
        <v>0</v>
      </c>
      <c r="F47" s="608" t="str">
        <f>IF(OR(CAMcredit="",ISNUMBER(CAMcredit)),"","Error")</f>
        <v/>
      </c>
      <c r="I47" s="45"/>
    </row>
    <row r="48" spans="2:11">
      <c r="B48" s="28" t="s">
        <v>119</v>
      </c>
      <c r="E48" s="330">
        <v>0</v>
      </c>
      <c r="F48" s="608" t="str">
        <f>IF(OR(CAScredit="",ISNUMBER(CAScredit)),"","Error")</f>
        <v/>
      </c>
      <c r="I48" s="45" t="s">
        <v>712</v>
      </c>
      <c r="K48" s="45"/>
    </row>
    <row r="49" spans="2:6">
      <c r="B49" s="28" t="s">
        <v>1266</v>
      </c>
      <c r="E49" s="330">
        <v>129.80000000000001</v>
      </c>
      <c r="F49" s="608" t="str">
        <f>IF(OR(CADependant="",ISNUMBER(CADependant)),"","Error")</f>
        <v/>
      </c>
    </row>
  </sheetData>
  <sheetProtection selectLockedCells="1"/>
  <phoneticPr fontId="118" type="noConversion"/>
  <pageMargins left="0.25" right="0.2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GR856"/>
  <sheetViews>
    <sheetView workbookViewId="0">
      <selection activeCell="A35" sqref="A35"/>
    </sheetView>
  </sheetViews>
  <sheetFormatPr defaultRowHeight="12.75"/>
  <cols>
    <col min="1" max="1" width="16.5703125" style="609" customWidth="1"/>
    <col min="2" max="2" width="12.7109375" style="207" customWidth="1"/>
    <col min="3" max="5" width="12.7109375" style="6" customWidth="1"/>
    <col min="6" max="10" width="9.7109375" style="6" customWidth="1"/>
    <col min="11" max="13" width="10.28515625" style="880" customWidth="1"/>
    <col min="14" max="14" width="10.7109375" style="880" customWidth="1"/>
    <col min="15" max="15" width="10.7109375" style="881" customWidth="1"/>
    <col min="16" max="25" width="9.140625" style="881"/>
    <col min="26" max="26" width="9.140625" style="881" customWidth="1"/>
    <col min="27" max="27" width="12.5703125" style="882" hidden="1" customWidth="1"/>
    <col min="28" max="28" width="10.140625" style="881" hidden="1" customWidth="1"/>
    <col min="29" max="29" width="11.7109375" style="881" hidden="1" customWidth="1"/>
    <col min="30" max="30" width="10.28515625" style="881" hidden="1" customWidth="1"/>
    <col min="31" max="34" width="9.140625" style="881"/>
    <col min="35" max="43" width="9.140625" style="879"/>
    <col min="44" max="44" width="0" style="879" hidden="1" customWidth="1"/>
    <col min="45" max="55" width="9.140625" style="879"/>
    <col min="56" max="56" width="0" style="879" hidden="1" customWidth="1"/>
    <col min="57" max="63" width="9.140625" style="879"/>
    <col min="64" max="64" width="0" style="879" hidden="1" customWidth="1"/>
    <col min="65" max="80" width="9.140625" style="879"/>
    <col min="81" max="81" width="0" style="879" hidden="1" customWidth="1"/>
    <col min="82" max="87" width="9.140625" style="879"/>
    <col min="88" max="88" width="0" style="879" hidden="1" customWidth="1"/>
    <col min="89" max="92" width="9.140625" style="879"/>
    <col min="93" max="93" width="0" style="879" hidden="1" customWidth="1"/>
    <col min="94" max="104" width="9.140625" style="879"/>
    <col min="105" max="105" width="0" style="879" hidden="1" customWidth="1"/>
    <col min="106" max="115" width="9.140625" style="879"/>
    <col min="117" max="117" width="0" hidden="1" customWidth="1"/>
    <col min="120" max="120" width="8.5703125" customWidth="1"/>
    <col min="121" max="121" width="13.7109375" hidden="1" customWidth="1"/>
    <col min="130" max="130" width="9.140625" style="5" customWidth="1"/>
    <col min="131" max="131" width="11.5703125" style="583" hidden="1" customWidth="1"/>
    <col min="132" max="132" width="9.85546875" style="1012" hidden="1" customWidth="1"/>
    <col min="133" max="133" width="8.28515625" style="1012" hidden="1" customWidth="1"/>
    <col min="134" max="134" width="9.28515625" style="1012" hidden="1" customWidth="1"/>
    <col min="135" max="135" width="0" style="724" hidden="1" customWidth="1"/>
    <col min="156" max="156" width="5.28515625" hidden="1" customWidth="1"/>
    <col min="166" max="166" width="0" hidden="1" customWidth="1"/>
    <col min="173" max="173" width="0" hidden="1" customWidth="1"/>
    <col min="200" max="200" width="9.140625" hidden="1" customWidth="1"/>
  </cols>
  <sheetData>
    <row r="1" spans="1:156">
      <c r="B1" s="902"/>
      <c r="C1" s="903"/>
      <c r="D1" s="903"/>
      <c r="E1" s="903"/>
      <c r="BD1" s="879">
        <v>1</v>
      </c>
      <c r="BL1" s="879">
        <v>1</v>
      </c>
      <c r="CC1" s="879">
        <v>1</v>
      </c>
      <c r="CJ1" s="879">
        <v>1</v>
      </c>
      <c r="CO1" s="879">
        <v>1</v>
      </c>
      <c r="DA1" s="879">
        <v>1</v>
      </c>
      <c r="DM1">
        <v>1</v>
      </c>
      <c r="DQ1">
        <v>1</v>
      </c>
      <c r="EA1" s="902"/>
      <c r="EB1" s="903"/>
      <c r="EC1" s="903"/>
      <c r="ED1" s="903"/>
      <c r="EZ1">
        <v>1</v>
      </c>
    </row>
    <row r="2" spans="1:156">
      <c r="B2" s="902"/>
      <c r="C2" s="903"/>
      <c r="D2" s="903"/>
      <c r="E2" s="903"/>
      <c r="BD2" s="879">
        <v>1</v>
      </c>
      <c r="BL2" s="879">
        <v>1</v>
      </c>
      <c r="CC2" s="879">
        <v>1</v>
      </c>
      <c r="CJ2" s="879">
        <v>1</v>
      </c>
      <c r="CO2" s="879">
        <v>1</v>
      </c>
      <c r="DA2" s="879">
        <v>1</v>
      </c>
      <c r="DM2">
        <v>1</v>
      </c>
      <c r="DQ2">
        <v>1</v>
      </c>
      <c r="EA2" s="902"/>
      <c r="EB2" s="903"/>
      <c r="EC2" s="903"/>
      <c r="ED2" s="903"/>
      <c r="EZ2">
        <v>1</v>
      </c>
    </row>
    <row r="3" spans="1:156">
      <c r="B3" s="902"/>
      <c r="C3" s="903"/>
      <c r="D3" s="903"/>
      <c r="E3" s="903"/>
      <c r="J3" s="207"/>
      <c r="BD3" s="879">
        <v>1</v>
      </c>
      <c r="BL3" s="879">
        <v>1</v>
      </c>
      <c r="CC3" s="879">
        <v>1</v>
      </c>
      <c r="CJ3" s="879">
        <v>1</v>
      </c>
      <c r="CO3" s="879">
        <v>1</v>
      </c>
      <c r="DA3" s="879">
        <v>1</v>
      </c>
      <c r="DM3">
        <v>1</v>
      </c>
      <c r="DQ3">
        <v>1</v>
      </c>
      <c r="EA3" s="902"/>
      <c r="EB3" s="903"/>
      <c r="EC3" s="903"/>
      <c r="ED3" s="903"/>
      <c r="EZ3">
        <v>1</v>
      </c>
    </row>
    <row r="4" spans="1:156">
      <c r="B4" s="902"/>
      <c r="C4" s="903"/>
      <c r="D4" s="903"/>
      <c r="E4" s="903"/>
      <c r="BD4" s="879">
        <v>1</v>
      </c>
      <c r="BL4" s="879">
        <v>1</v>
      </c>
      <c r="CC4" s="879">
        <v>1</v>
      </c>
      <c r="CJ4" s="879">
        <v>1</v>
      </c>
      <c r="CO4" s="879">
        <v>1</v>
      </c>
      <c r="DA4" s="879">
        <v>1</v>
      </c>
      <c r="DM4">
        <v>1</v>
      </c>
      <c r="DQ4">
        <v>1</v>
      </c>
      <c r="EA4" s="902"/>
      <c r="EB4" s="903"/>
      <c r="EC4" s="903"/>
      <c r="ED4" s="903"/>
      <c r="EZ4">
        <v>1</v>
      </c>
    </row>
    <row r="5" spans="1:156">
      <c r="A5" s="889" t="s">
        <v>136</v>
      </c>
      <c r="B5" s="904">
        <f>PChecknumber</f>
        <v>10014</v>
      </c>
      <c r="C5" s="903"/>
      <c r="D5" s="903"/>
      <c r="E5" s="903"/>
      <c r="G5" s="207"/>
      <c r="BD5" s="879">
        <v>1</v>
      </c>
      <c r="BL5" s="879">
        <v>1</v>
      </c>
      <c r="CC5" s="879">
        <v>1</v>
      </c>
      <c r="CJ5" s="879">
        <v>1</v>
      </c>
      <c r="CO5" s="879">
        <v>1</v>
      </c>
      <c r="DA5" s="879">
        <v>1</v>
      </c>
      <c r="DM5">
        <v>1</v>
      </c>
      <c r="DQ5">
        <v>1</v>
      </c>
      <c r="EA5" s="904">
        <f>PChecknumber</f>
        <v>10014</v>
      </c>
      <c r="EB5" s="903"/>
      <c r="EC5" s="903"/>
      <c r="ED5" s="903"/>
      <c r="EZ5">
        <v>1</v>
      </c>
    </row>
    <row r="6" spans="1:156">
      <c r="A6" s="889" t="s">
        <v>93</v>
      </c>
      <c r="B6" s="905">
        <f>PCheckDate</f>
        <v>43511</v>
      </c>
      <c r="C6" s="903"/>
      <c r="D6" s="903"/>
      <c r="E6" s="903"/>
      <c r="F6" s="208"/>
      <c r="BD6" s="879">
        <v>1</v>
      </c>
      <c r="BL6" s="879">
        <v>1</v>
      </c>
      <c r="CC6" s="879">
        <v>1</v>
      </c>
      <c r="CJ6" s="879">
        <v>1</v>
      </c>
      <c r="CO6" s="879">
        <v>1</v>
      </c>
      <c r="DA6" s="879">
        <v>1</v>
      </c>
      <c r="DM6">
        <v>1</v>
      </c>
      <c r="DQ6">
        <v>1</v>
      </c>
      <c r="EA6" s="905">
        <f>PCheckDate</f>
        <v>43511</v>
      </c>
      <c r="EB6" s="903"/>
      <c r="EC6" s="903"/>
      <c r="ED6" s="903"/>
      <c r="EZ6">
        <v>1</v>
      </c>
    </row>
    <row r="7" spans="1:156">
      <c r="A7" s="889" t="s">
        <v>553</v>
      </c>
      <c r="B7" s="904" t="str">
        <f>PCheckAmtWord</f>
        <v>Eight Hundred Fifty-Four and 9/100***************************************************</v>
      </c>
      <c r="C7" s="903"/>
      <c r="D7" s="903"/>
      <c r="E7" s="903"/>
      <c r="G7" s="854"/>
      <c r="L7" s="1015"/>
      <c r="BD7" s="879">
        <v>1</v>
      </c>
      <c r="BL7" s="879">
        <v>1</v>
      </c>
      <c r="CC7" s="879">
        <v>1</v>
      </c>
      <c r="CJ7" s="879">
        <v>1</v>
      </c>
      <c r="CO7" s="879">
        <v>1</v>
      </c>
      <c r="DA7" s="879">
        <v>1</v>
      </c>
      <c r="DM7">
        <v>1</v>
      </c>
      <c r="DQ7">
        <v>1</v>
      </c>
      <c r="EA7" s="904" t="str">
        <f>PCheckAmtWord</f>
        <v>Eight Hundred Fifty-Four and 9/100***************************************************</v>
      </c>
      <c r="EB7" s="903"/>
      <c r="EC7" s="903"/>
      <c r="ED7" s="903"/>
      <c r="EZ7">
        <v>1</v>
      </c>
    </row>
    <row r="8" spans="1:156">
      <c r="A8" s="889" t="s">
        <v>553</v>
      </c>
      <c r="B8" s="906">
        <f>PCheckAmt</f>
        <v>854.09</v>
      </c>
      <c r="C8" s="903"/>
      <c r="D8" s="903"/>
      <c r="E8" s="903"/>
      <c r="H8" s="207"/>
      <c r="BD8" s="879">
        <v>1</v>
      </c>
      <c r="BL8" s="879">
        <v>1</v>
      </c>
      <c r="CC8" s="879">
        <v>1</v>
      </c>
      <c r="CJ8" s="879">
        <v>1</v>
      </c>
      <c r="CO8" s="879">
        <v>1</v>
      </c>
      <c r="DA8" s="879">
        <v>1</v>
      </c>
      <c r="DM8">
        <v>1</v>
      </c>
      <c r="DQ8">
        <v>1</v>
      </c>
      <c r="EA8" s="906">
        <f>PCheckAmt</f>
        <v>854.09</v>
      </c>
      <c r="EB8" s="903"/>
      <c r="EC8" s="903"/>
      <c r="ED8" s="903"/>
      <c r="EZ8">
        <v>1</v>
      </c>
    </row>
    <row r="9" spans="1:156" ht="13.5" customHeight="1">
      <c r="A9" s="890"/>
      <c r="B9" s="902"/>
      <c r="C9" s="903"/>
      <c r="D9" s="903"/>
      <c r="E9" s="903"/>
      <c r="H9" s="207"/>
      <c r="I9" s="207"/>
      <c r="J9" s="207"/>
      <c r="BD9" s="879">
        <v>1</v>
      </c>
      <c r="BL9" s="879">
        <v>1</v>
      </c>
      <c r="CC9" s="879">
        <v>1</v>
      </c>
      <c r="CJ9" s="879">
        <v>1</v>
      </c>
      <c r="CO9" s="879">
        <v>1</v>
      </c>
      <c r="DA9" s="879">
        <v>1</v>
      </c>
      <c r="DM9">
        <v>1</v>
      </c>
      <c r="DQ9">
        <v>1</v>
      </c>
      <c r="EA9" s="902"/>
      <c r="EB9" s="903"/>
      <c r="EC9" s="903"/>
      <c r="ED9" s="903"/>
      <c r="EZ9">
        <v>1</v>
      </c>
    </row>
    <row r="10" spans="1:156">
      <c r="A10" s="889" t="s">
        <v>554</v>
      </c>
      <c r="B10" s="904" t="str">
        <f>PCheckPayeeName</f>
        <v>Tifany Wang</v>
      </c>
      <c r="C10" s="903"/>
      <c r="D10" s="903"/>
      <c r="E10" s="903"/>
      <c r="G10" s="207"/>
      <c r="I10" s="207"/>
      <c r="AD10" s="882"/>
      <c r="BD10" s="879">
        <v>1</v>
      </c>
      <c r="BL10" s="879">
        <v>1</v>
      </c>
      <c r="CC10" s="879">
        <v>1</v>
      </c>
      <c r="CJ10" s="879">
        <v>1</v>
      </c>
      <c r="CO10" s="879">
        <v>1</v>
      </c>
      <c r="DA10" s="879">
        <v>1</v>
      </c>
      <c r="DM10">
        <v>1</v>
      </c>
      <c r="DQ10">
        <v>1</v>
      </c>
      <c r="EA10" s="904" t="str">
        <f>PCheckPayeeName</f>
        <v>Tifany Wang</v>
      </c>
      <c r="EB10" s="903"/>
      <c r="EC10" s="903"/>
      <c r="ED10" s="903"/>
      <c r="EZ10">
        <v>1</v>
      </c>
    </row>
    <row r="11" spans="1:156">
      <c r="A11" s="889" t="s">
        <v>555</v>
      </c>
      <c r="B11" s="904" t="str">
        <f>PCheckAdd1</f>
        <v>2036 Clay Street</v>
      </c>
      <c r="C11" s="903"/>
      <c r="D11" s="903"/>
      <c r="E11" s="903"/>
      <c r="F11" s="855"/>
      <c r="G11" s="207"/>
      <c r="I11" s="207"/>
      <c r="BD11" s="879">
        <v>1</v>
      </c>
      <c r="BL11" s="879">
        <v>1</v>
      </c>
      <c r="CC11" s="879">
        <v>1</v>
      </c>
      <c r="CJ11" s="879">
        <v>1</v>
      </c>
      <c r="CO11" s="879">
        <v>1</v>
      </c>
      <c r="DA11" s="879">
        <v>1</v>
      </c>
      <c r="DM11">
        <v>1</v>
      </c>
      <c r="DQ11">
        <v>1</v>
      </c>
      <c r="EA11" s="904" t="str">
        <f>PCheckAdd1</f>
        <v>2036 Clay Street</v>
      </c>
      <c r="EB11" s="903"/>
      <c r="EC11" s="903"/>
      <c r="ED11" s="903"/>
      <c r="EZ11">
        <v>1</v>
      </c>
    </row>
    <row r="12" spans="1:156">
      <c r="A12" s="889" t="s">
        <v>555</v>
      </c>
      <c r="B12" s="904" t="str">
        <f>PCheckAdd2</f>
        <v>San Francisco, CA 94108</v>
      </c>
      <c r="C12" s="903"/>
      <c r="D12" s="903"/>
      <c r="E12" s="903"/>
      <c r="G12" s="207"/>
      <c r="BD12" s="879">
        <v>1</v>
      </c>
      <c r="BL12" s="879">
        <v>1</v>
      </c>
      <c r="CC12" s="879">
        <v>1</v>
      </c>
      <c r="CJ12" s="879">
        <v>1</v>
      </c>
      <c r="CO12" s="879">
        <v>1</v>
      </c>
      <c r="DA12" s="879">
        <v>1</v>
      </c>
      <c r="DM12">
        <v>1</v>
      </c>
      <c r="DQ12">
        <v>1</v>
      </c>
      <c r="EA12" s="904" t="str">
        <f>PCheckAdd2</f>
        <v>San Francisco, CA 94108</v>
      </c>
      <c r="EB12" s="903"/>
      <c r="EC12" s="903"/>
      <c r="ED12" s="903"/>
      <c r="EZ12">
        <v>1</v>
      </c>
    </row>
    <row r="13" spans="1:156">
      <c r="A13" s="890"/>
      <c r="B13" s="902"/>
      <c r="C13" s="903"/>
      <c r="D13" s="903"/>
      <c r="E13" s="903"/>
      <c r="F13" s="854"/>
      <c r="BD13" s="879">
        <v>1</v>
      </c>
      <c r="BL13" s="879">
        <v>1</v>
      </c>
      <c r="CC13" s="879">
        <v>1</v>
      </c>
      <c r="CJ13" s="879">
        <v>1</v>
      </c>
      <c r="CO13" s="879">
        <v>1</v>
      </c>
      <c r="DA13" s="879">
        <v>1</v>
      </c>
      <c r="DM13">
        <v>1</v>
      </c>
      <c r="DQ13">
        <v>1</v>
      </c>
      <c r="EA13" s="902"/>
      <c r="EB13" s="903"/>
      <c r="EC13" s="903"/>
      <c r="ED13" s="903"/>
      <c r="EZ13">
        <v>1</v>
      </c>
    </row>
    <row r="14" spans="1:156">
      <c r="A14" s="889" t="s">
        <v>483</v>
      </c>
      <c r="B14" s="907" t="s">
        <v>32</v>
      </c>
      <c r="C14" s="907" t="s">
        <v>365</v>
      </c>
      <c r="D14" s="908" t="s">
        <v>1</v>
      </c>
      <c r="E14" s="908" t="s">
        <v>256</v>
      </c>
      <c r="G14" s="897"/>
      <c r="AA14" s="883"/>
      <c r="AB14" s="883"/>
      <c r="AC14" s="884"/>
      <c r="BD14" s="879">
        <v>1</v>
      </c>
      <c r="BL14" s="879">
        <v>1</v>
      </c>
      <c r="CC14" s="879">
        <v>1</v>
      </c>
      <c r="CJ14" s="879">
        <v>1</v>
      </c>
      <c r="CO14" s="879">
        <v>1</v>
      </c>
      <c r="DA14" s="879">
        <v>1</v>
      </c>
      <c r="DM14">
        <v>1</v>
      </c>
      <c r="DQ14">
        <v>1</v>
      </c>
      <c r="EA14" s="907" t="s">
        <v>32</v>
      </c>
      <c r="EB14" s="907" t="s">
        <v>365</v>
      </c>
      <c r="EC14" s="908" t="s">
        <v>1</v>
      </c>
      <c r="ED14" s="908" t="s">
        <v>256</v>
      </c>
      <c r="EZ14">
        <v>1</v>
      </c>
    </row>
    <row r="15" spans="1:156">
      <c r="A15" s="889" t="s">
        <v>637</v>
      </c>
      <c r="B15" s="897" t="str">
        <f>Pcknametype1</f>
        <v>Regular</v>
      </c>
      <c r="C15" s="897">
        <f>Pckhourtype1</f>
        <v>40</v>
      </c>
      <c r="D15" s="898">
        <f>Pcheckrate1</f>
        <v>27</v>
      </c>
      <c r="E15" s="897">
        <f>Pckamt1</f>
        <v>1080</v>
      </c>
      <c r="H15" s="854"/>
      <c r="AA15" s="885"/>
      <c r="AC15" s="886"/>
      <c r="AD15" s="886"/>
      <c r="BD15" s="879">
        <v>1</v>
      </c>
      <c r="BL15" s="879">
        <v>1</v>
      </c>
      <c r="CC15" s="879">
        <v>1</v>
      </c>
      <c r="CJ15" s="879">
        <v>1</v>
      </c>
      <c r="CO15" s="879">
        <v>1</v>
      </c>
      <c r="DA15" s="879">
        <v>1</v>
      </c>
      <c r="DM15">
        <v>1</v>
      </c>
      <c r="DQ15">
        <v>1</v>
      </c>
      <c r="EA15" s="897" t="str">
        <f>Pcknametype1</f>
        <v>Regular</v>
      </c>
      <c r="EB15" s="897">
        <f>Pckhourtype1</f>
        <v>40</v>
      </c>
      <c r="EC15" s="898">
        <f>Pcheckrate1</f>
        <v>27</v>
      </c>
      <c r="ED15" s="897">
        <f>Pckamt1</f>
        <v>1080</v>
      </c>
      <c r="EZ15">
        <v>1</v>
      </c>
    </row>
    <row r="16" spans="1:156">
      <c r="A16" s="889" t="s">
        <v>638</v>
      </c>
      <c r="B16" s="897">
        <f>Pcknametype2</f>
        <v>0</v>
      </c>
      <c r="C16" s="897">
        <f>Pckhourtype2</f>
        <v>0</v>
      </c>
      <c r="D16" s="898">
        <f>PCheckrate2</f>
        <v>0</v>
      </c>
      <c r="E16" s="897">
        <f>PckAmt2</f>
        <v>0</v>
      </c>
      <c r="G16" s="857"/>
      <c r="AB16" s="887"/>
      <c r="BD16" s="879">
        <v>1</v>
      </c>
      <c r="BL16" s="879">
        <v>1</v>
      </c>
      <c r="CC16" s="879">
        <v>1</v>
      </c>
      <c r="CJ16" s="879">
        <v>1</v>
      </c>
      <c r="CO16" s="879">
        <v>1</v>
      </c>
      <c r="DA16" s="879">
        <v>1</v>
      </c>
      <c r="DM16">
        <v>1</v>
      </c>
      <c r="DQ16">
        <v>1</v>
      </c>
      <c r="EA16" s="897">
        <f>Pcknametype2</f>
        <v>0</v>
      </c>
      <c r="EB16" s="897">
        <f>Pckhourtype2</f>
        <v>0</v>
      </c>
      <c r="EC16" s="898">
        <f>PCheckrate2</f>
        <v>0</v>
      </c>
      <c r="ED16" s="897">
        <f>PckAmt2</f>
        <v>0</v>
      </c>
      <c r="EZ16">
        <v>1</v>
      </c>
    </row>
    <row r="17" spans="1:200">
      <c r="A17" s="889" t="s">
        <v>639</v>
      </c>
      <c r="B17" s="897">
        <f>Pcknametype3</f>
        <v>0</v>
      </c>
      <c r="C17" s="897">
        <f>Pckhourtype3</f>
        <v>0</v>
      </c>
      <c r="D17" s="898">
        <f>PCheckrate3</f>
        <v>0</v>
      </c>
      <c r="E17" s="897">
        <f>PckAmt3</f>
        <v>0</v>
      </c>
      <c r="I17" s="857"/>
      <c r="AA17" s="885"/>
      <c r="AB17" s="887"/>
      <c r="AC17" s="886"/>
      <c r="AD17" s="886"/>
      <c r="BD17" s="879">
        <v>1</v>
      </c>
      <c r="BL17" s="879">
        <v>1</v>
      </c>
      <c r="CC17" s="879">
        <v>1</v>
      </c>
      <c r="CJ17" s="879">
        <v>1</v>
      </c>
      <c r="CO17" s="879">
        <v>1</v>
      </c>
      <c r="DA17" s="879">
        <v>1</v>
      </c>
      <c r="DM17">
        <v>1</v>
      </c>
      <c r="DQ17">
        <v>1</v>
      </c>
      <c r="EA17" s="897">
        <f>Pcknametype3</f>
        <v>0</v>
      </c>
      <c r="EB17" s="897">
        <f>Pckhourtype3</f>
        <v>0</v>
      </c>
      <c r="EC17" s="898">
        <f>PCheckrate3</f>
        <v>0</v>
      </c>
      <c r="ED17" s="897">
        <f>PckAmt3</f>
        <v>0</v>
      </c>
      <c r="EZ17">
        <v>1</v>
      </c>
      <c r="FJ17">
        <v>1</v>
      </c>
      <c r="FQ17">
        <v>1</v>
      </c>
      <c r="GR17">
        <v>1</v>
      </c>
    </row>
    <row r="18" spans="1:200">
      <c r="A18" s="889" t="s">
        <v>640</v>
      </c>
      <c r="B18" s="897">
        <f>Pcknametype4</f>
        <v>0</v>
      </c>
      <c r="C18" s="897">
        <f>Pckhourtype4</f>
        <v>0</v>
      </c>
      <c r="D18" s="898">
        <f>PCheckrate4</f>
        <v>0</v>
      </c>
      <c r="E18" s="897">
        <f>PckAmt4</f>
        <v>0</v>
      </c>
      <c r="G18" s="897"/>
      <c r="I18" s="857"/>
      <c r="AA18" s="885"/>
      <c r="AB18" s="887"/>
      <c r="AC18" s="886"/>
      <c r="AD18" s="886"/>
      <c r="BD18" s="879">
        <v>1</v>
      </c>
      <c r="BL18" s="879">
        <v>1</v>
      </c>
      <c r="CC18" s="879">
        <v>1</v>
      </c>
      <c r="CJ18" s="879">
        <v>1</v>
      </c>
      <c r="CO18" s="879">
        <v>1</v>
      </c>
      <c r="DA18" s="879">
        <v>1</v>
      </c>
      <c r="DM18">
        <v>1</v>
      </c>
      <c r="DQ18">
        <v>1</v>
      </c>
      <c r="EA18" s="897">
        <f>Pcknametype4</f>
        <v>0</v>
      </c>
      <c r="EB18" s="897">
        <f>Pckhourtype4</f>
        <v>0</v>
      </c>
      <c r="EC18" s="898">
        <f>PCheckrate4</f>
        <v>0</v>
      </c>
      <c r="ED18" s="897">
        <f>PckAmt4</f>
        <v>0</v>
      </c>
      <c r="EZ18">
        <v>1</v>
      </c>
      <c r="FJ18">
        <v>1</v>
      </c>
      <c r="FQ18">
        <v>1</v>
      </c>
      <c r="GR18">
        <v>1</v>
      </c>
    </row>
    <row r="19" spans="1:200">
      <c r="A19" s="889" t="s">
        <v>641</v>
      </c>
      <c r="B19" s="897">
        <f>Pcknametype5</f>
        <v>0</v>
      </c>
      <c r="C19" s="897">
        <f>Pckhourtype5</f>
        <v>0</v>
      </c>
      <c r="D19" s="898">
        <f>PCheckrate5</f>
        <v>0</v>
      </c>
      <c r="E19" s="897">
        <f>PckAmt5</f>
        <v>0</v>
      </c>
      <c r="G19" s="856"/>
      <c r="AA19" s="885"/>
      <c r="AB19" s="887"/>
      <c r="AC19" s="886"/>
      <c r="AD19" s="886"/>
      <c r="BD19" s="879">
        <v>1</v>
      </c>
      <c r="BL19" s="879">
        <v>1</v>
      </c>
      <c r="CC19" s="879">
        <v>1</v>
      </c>
      <c r="CJ19" s="879">
        <v>1</v>
      </c>
      <c r="CO19" s="879">
        <v>1</v>
      </c>
      <c r="DA19" s="879">
        <v>1</v>
      </c>
      <c r="DM19">
        <v>1</v>
      </c>
      <c r="DQ19">
        <v>1</v>
      </c>
      <c r="EA19" s="897">
        <f>Pcknametype5</f>
        <v>0</v>
      </c>
      <c r="EB19" s="897">
        <f>Pckhourtype5</f>
        <v>0</v>
      </c>
      <c r="EC19" s="898">
        <f>PCheckrate5</f>
        <v>0</v>
      </c>
      <c r="ED19" s="897">
        <f>PckAmt5</f>
        <v>0</v>
      </c>
      <c r="EZ19">
        <v>1</v>
      </c>
      <c r="FJ19">
        <v>1</v>
      </c>
      <c r="FQ19">
        <v>1</v>
      </c>
      <c r="GR19">
        <v>1</v>
      </c>
    </row>
    <row r="20" spans="1:200">
      <c r="A20" s="889" t="s">
        <v>642</v>
      </c>
      <c r="B20" s="897">
        <f>Pcknametype6</f>
        <v>0</v>
      </c>
      <c r="C20" s="897">
        <f>Pckhourtype6</f>
        <v>0</v>
      </c>
      <c r="D20" s="898">
        <f>PCheckrate6</f>
        <v>0</v>
      </c>
      <c r="E20" s="897">
        <f>PckAmt6</f>
        <v>0</v>
      </c>
      <c r="AA20" s="885"/>
      <c r="AB20" s="887"/>
      <c r="AC20" s="886"/>
      <c r="AD20" s="886"/>
      <c r="BD20" s="879">
        <v>1</v>
      </c>
      <c r="BL20" s="879">
        <v>1</v>
      </c>
      <c r="CC20" s="879">
        <v>1</v>
      </c>
      <c r="CJ20" s="879">
        <v>1</v>
      </c>
      <c r="CO20" s="879">
        <v>1</v>
      </c>
      <c r="DA20" s="879">
        <v>1</v>
      </c>
      <c r="DM20">
        <v>1</v>
      </c>
      <c r="DQ20">
        <v>1</v>
      </c>
      <c r="EA20" s="897">
        <f>Pcknametype6</f>
        <v>0</v>
      </c>
      <c r="EB20" s="897">
        <f>Pckhourtype6</f>
        <v>0</v>
      </c>
      <c r="EC20" s="898">
        <f>PCheckrate6</f>
        <v>0</v>
      </c>
      <c r="ED20" s="897">
        <f>PckAmt6</f>
        <v>0</v>
      </c>
      <c r="EZ20">
        <v>1</v>
      </c>
      <c r="FJ20">
        <v>1</v>
      </c>
      <c r="FQ20">
        <v>1</v>
      </c>
      <c r="GR20">
        <v>1</v>
      </c>
    </row>
    <row r="21" spans="1:200">
      <c r="A21" s="889" t="s">
        <v>643</v>
      </c>
      <c r="B21" s="897">
        <f>Pcknametype7</f>
        <v>0</v>
      </c>
      <c r="C21" s="897">
        <f>Pckhourtype7</f>
        <v>0</v>
      </c>
      <c r="D21" s="898">
        <f>PCheckrate7</f>
        <v>0</v>
      </c>
      <c r="E21" s="897">
        <f>PckAmt7</f>
        <v>0</v>
      </c>
      <c r="AA21" s="885"/>
      <c r="AB21" s="887"/>
      <c r="AC21" s="886"/>
      <c r="AD21" s="886"/>
      <c r="BD21" s="879">
        <v>1</v>
      </c>
      <c r="BL21" s="879">
        <v>1</v>
      </c>
      <c r="CC21" s="879">
        <v>1</v>
      </c>
      <c r="CJ21" s="879">
        <v>1</v>
      </c>
      <c r="CO21" s="879">
        <v>1</v>
      </c>
      <c r="DA21" s="879">
        <v>1</v>
      </c>
      <c r="DM21">
        <v>1</v>
      </c>
      <c r="DQ21">
        <v>1</v>
      </c>
      <c r="EA21" s="897">
        <f>Pcknametype7</f>
        <v>0</v>
      </c>
      <c r="EB21" s="897">
        <f>Pckhourtype7</f>
        <v>0</v>
      </c>
      <c r="EC21" s="898">
        <f>PCheckrate7</f>
        <v>0</v>
      </c>
      <c r="ED21" s="897">
        <f>PckAmt7</f>
        <v>0</v>
      </c>
      <c r="EZ21">
        <v>1</v>
      </c>
      <c r="FJ21">
        <v>1</v>
      </c>
      <c r="FQ21">
        <v>1</v>
      </c>
      <c r="GR21">
        <v>1</v>
      </c>
    </row>
    <row r="22" spans="1:200">
      <c r="A22" s="889" t="s">
        <v>644</v>
      </c>
      <c r="B22" s="897">
        <f>Pcknametype8</f>
        <v>0</v>
      </c>
      <c r="C22" s="897">
        <f>Pckhourtype8</f>
        <v>0</v>
      </c>
      <c r="D22" s="898">
        <f>PCheckrate8</f>
        <v>0</v>
      </c>
      <c r="E22" s="897">
        <f>PckAmt8</f>
        <v>0</v>
      </c>
      <c r="H22" s="857"/>
      <c r="AA22" s="885"/>
      <c r="AB22" s="887"/>
      <c r="AC22" s="886"/>
      <c r="AD22" s="886"/>
      <c r="BD22" s="879">
        <v>1</v>
      </c>
      <c r="BL22" s="879">
        <v>1</v>
      </c>
      <c r="CC22" s="879">
        <v>1</v>
      </c>
      <c r="CJ22" s="879">
        <v>1</v>
      </c>
      <c r="CO22" s="879">
        <v>1</v>
      </c>
      <c r="DA22" s="879">
        <v>1</v>
      </c>
      <c r="DM22">
        <v>1</v>
      </c>
      <c r="DQ22">
        <v>1</v>
      </c>
      <c r="EA22" s="897">
        <f>Pcknametype8</f>
        <v>0</v>
      </c>
      <c r="EB22" s="897">
        <f>Pckhourtype8</f>
        <v>0</v>
      </c>
      <c r="EC22" s="898">
        <f>PCheckrate8</f>
        <v>0</v>
      </c>
      <c r="ED22" s="897">
        <f>PckAmt8</f>
        <v>0</v>
      </c>
      <c r="EZ22">
        <v>1</v>
      </c>
      <c r="FJ22">
        <v>1</v>
      </c>
      <c r="FQ22">
        <v>1</v>
      </c>
      <c r="GR22">
        <v>1</v>
      </c>
    </row>
    <row r="23" spans="1:200">
      <c r="A23" s="889" t="s">
        <v>645</v>
      </c>
      <c r="B23" s="897">
        <f>Pcknametype9</f>
        <v>0</v>
      </c>
      <c r="C23" s="897">
        <f>Pckhourtype9</f>
        <v>0</v>
      </c>
      <c r="D23" s="898">
        <f>PCheckrate9</f>
        <v>0</v>
      </c>
      <c r="E23" s="897">
        <f>PckAmt9</f>
        <v>0</v>
      </c>
      <c r="H23" s="857"/>
      <c r="AA23" s="885"/>
      <c r="AB23" s="887"/>
      <c r="AC23" s="886"/>
      <c r="AD23" s="886"/>
      <c r="BD23" s="879">
        <v>1</v>
      </c>
      <c r="BL23" s="879">
        <v>1</v>
      </c>
      <c r="CC23" s="879">
        <v>1</v>
      </c>
      <c r="CJ23" s="879">
        <v>1</v>
      </c>
      <c r="CO23" s="879">
        <v>1</v>
      </c>
      <c r="DA23" s="879">
        <v>1</v>
      </c>
      <c r="DM23">
        <v>1</v>
      </c>
      <c r="DQ23">
        <v>1</v>
      </c>
      <c r="EA23" s="897">
        <f>Pcknametype9</f>
        <v>0</v>
      </c>
      <c r="EB23" s="897">
        <f>Pckhourtype9</f>
        <v>0</v>
      </c>
      <c r="EC23" s="898">
        <f>PCheckrate9</f>
        <v>0</v>
      </c>
      <c r="ED23" s="897">
        <f>PckAmt9</f>
        <v>0</v>
      </c>
      <c r="EZ23">
        <v>1</v>
      </c>
      <c r="FJ23">
        <v>1</v>
      </c>
      <c r="FQ23">
        <v>1</v>
      </c>
      <c r="GR23">
        <v>1</v>
      </c>
    </row>
    <row r="24" spans="1:200">
      <c r="A24" s="890"/>
      <c r="B24" s="902"/>
      <c r="C24" s="903"/>
      <c r="D24" s="903"/>
      <c r="E24" s="903"/>
      <c r="BD24" s="879">
        <v>1</v>
      </c>
      <c r="BL24" s="879">
        <v>1</v>
      </c>
      <c r="CC24" s="879">
        <v>1</v>
      </c>
      <c r="CJ24" s="879">
        <v>1</v>
      </c>
      <c r="CO24" s="879">
        <v>1</v>
      </c>
      <c r="DA24" s="879">
        <v>1</v>
      </c>
      <c r="DM24">
        <v>1</v>
      </c>
      <c r="DQ24">
        <v>1</v>
      </c>
      <c r="EA24" s="902"/>
      <c r="EB24" s="903"/>
      <c r="EC24" s="903"/>
      <c r="ED24" s="903"/>
      <c r="EZ24">
        <v>1</v>
      </c>
      <c r="FJ24">
        <v>1</v>
      </c>
      <c r="FQ24">
        <v>1</v>
      </c>
      <c r="GR24">
        <v>1</v>
      </c>
    </row>
    <row r="25" spans="1:200">
      <c r="A25" s="889" t="s">
        <v>252</v>
      </c>
      <c r="B25" s="907" t="s">
        <v>153</v>
      </c>
      <c r="C25" s="908" t="s">
        <v>127</v>
      </c>
      <c r="D25" s="903"/>
      <c r="E25" s="903"/>
      <c r="AA25" s="883"/>
      <c r="AB25" s="884"/>
      <c r="BD25" s="879">
        <v>1</v>
      </c>
      <c r="BL25" s="879">
        <v>1</v>
      </c>
      <c r="CC25" s="879">
        <v>1</v>
      </c>
      <c r="CJ25" s="879">
        <v>1</v>
      </c>
      <c r="CO25" s="879">
        <v>1</v>
      </c>
      <c r="DA25" s="879">
        <v>1</v>
      </c>
      <c r="DM25">
        <v>1</v>
      </c>
      <c r="DQ25">
        <v>1</v>
      </c>
      <c r="EA25" s="907" t="s">
        <v>153</v>
      </c>
      <c r="EB25" s="908" t="s">
        <v>127</v>
      </c>
      <c r="EC25" s="903"/>
      <c r="ED25" s="903"/>
      <c r="EZ25">
        <v>1</v>
      </c>
      <c r="FJ25">
        <v>1</v>
      </c>
      <c r="FQ25">
        <v>1</v>
      </c>
      <c r="GR25">
        <v>1</v>
      </c>
    </row>
    <row r="26" spans="1:200">
      <c r="A26" s="889" t="s">
        <v>556</v>
      </c>
      <c r="B26" s="899">
        <f>PCheckCurWage</f>
        <v>1080</v>
      </c>
      <c r="C26" s="899">
        <f>PCheckTYDWage</f>
        <v>3240</v>
      </c>
      <c r="D26" s="903"/>
      <c r="E26" s="903"/>
      <c r="AA26" s="887"/>
      <c r="AB26" s="886"/>
      <c r="BD26" s="879">
        <v>1</v>
      </c>
      <c r="BL26" s="879">
        <v>1</v>
      </c>
      <c r="CC26" s="879">
        <v>1</v>
      </c>
      <c r="CJ26" s="879">
        <v>1</v>
      </c>
      <c r="CO26" s="879">
        <v>1</v>
      </c>
      <c r="DA26" s="879">
        <v>1</v>
      </c>
      <c r="DM26">
        <v>1</v>
      </c>
      <c r="DQ26">
        <v>1</v>
      </c>
      <c r="EA26" s="899">
        <f>PCheckCurWage</f>
        <v>1080</v>
      </c>
      <c r="EB26" s="899">
        <f>PCheckTYDWage</f>
        <v>3240</v>
      </c>
      <c r="EC26" s="903"/>
      <c r="ED26" s="903"/>
      <c r="EZ26">
        <v>1</v>
      </c>
      <c r="FJ26">
        <v>1</v>
      </c>
      <c r="FQ26">
        <v>1</v>
      </c>
      <c r="GR26">
        <v>1</v>
      </c>
    </row>
    <row r="27" spans="1:200">
      <c r="A27" s="889" t="s">
        <v>201</v>
      </c>
      <c r="B27" s="900">
        <f>PCheckCurFIT</f>
        <v>118.16</v>
      </c>
      <c r="C27" s="900">
        <f>PCheckYTDFIT</f>
        <v>427.59000000000003</v>
      </c>
      <c r="D27" s="903"/>
      <c r="E27" s="903"/>
      <c r="AA27" s="887"/>
      <c r="AB27" s="886"/>
      <c r="BD27" s="879">
        <v>1</v>
      </c>
      <c r="BL27" s="879">
        <v>1</v>
      </c>
      <c r="CC27" s="879">
        <v>1</v>
      </c>
      <c r="CJ27" s="879">
        <v>1</v>
      </c>
      <c r="CO27" s="879">
        <v>1</v>
      </c>
      <c r="DA27" s="879">
        <v>1</v>
      </c>
      <c r="DM27">
        <v>1</v>
      </c>
      <c r="DQ27">
        <v>1</v>
      </c>
      <c r="EA27" s="900">
        <f>PCheckCurFIT</f>
        <v>118.16</v>
      </c>
      <c r="EB27" s="900">
        <f>PCheckYTDFIT</f>
        <v>427.59000000000003</v>
      </c>
      <c r="EC27" s="903"/>
      <c r="ED27" s="903"/>
      <c r="EZ27">
        <v>1</v>
      </c>
      <c r="FJ27">
        <v>1</v>
      </c>
      <c r="FQ27">
        <v>1</v>
      </c>
      <c r="GR27">
        <v>1</v>
      </c>
    </row>
    <row r="28" spans="1:200">
      <c r="A28" s="889" t="s">
        <v>24</v>
      </c>
      <c r="B28" s="900">
        <f>PckcurSIT</f>
        <v>14.33</v>
      </c>
      <c r="C28" s="900">
        <f>PckytdSIT</f>
        <v>99.17</v>
      </c>
      <c r="D28" s="903"/>
      <c r="E28" s="903"/>
      <c r="AA28" s="887"/>
      <c r="AB28" s="886"/>
      <c r="BD28" s="879">
        <v>1</v>
      </c>
      <c r="BL28" s="879">
        <v>1</v>
      </c>
      <c r="CC28" s="879">
        <v>1</v>
      </c>
      <c r="CJ28" s="879">
        <v>1</v>
      </c>
      <c r="CO28" s="879">
        <v>1</v>
      </c>
      <c r="DA28" s="879">
        <v>1</v>
      </c>
      <c r="DM28">
        <v>1</v>
      </c>
      <c r="DQ28">
        <v>1</v>
      </c>
      <c r="EA28" s="900">
        <f>PckcurSIT</f>
        <v>14.33</v>
      </c>
      <c r="EB28" s="900">
        <f>PckytdSIT</f>
        <v>99.17</v>
      </c>
      <c r="EC28" s="903"/>
      <c r="ED28" s="903"/>
      <c r="EZ28">
        <v>1</v>
      </c>
      <c r="FJ28">
        <v>1</v>
      </c>
      <c r="FQ28">
        <v>1</v>
      </c>
      <c r="GR28">
        <v>1</v>
      </c>
    </row>
    <row r="29" spans="1:200">
      <c r="A29" s="889" t="s">
        <v>236</v>
      </c>
      <c r="B29" s="900">
        <f>pckcurOASDI</f>
        <v>66.959999999999994</v>
      </c>
      <c r="C29" s="900">
        <f>pckytdOASDI</f>
        <v>200.88</v>
      </c>
      <c r="D29" s="903"/>
      <c r="E29" s="903"/>
      <c r="AA29" s="887"/>
      <c r="AB29" s="886"/>
      <c r="BD29" s="879">
        <v>1</v>
      </c>
      <c r="BL29" s="879">
        <v>1</v>
      </c>
      <c r="CC29" s="879">
        <v>1</v>
      </c>
      <c r="CJ29" s="879">
        <v>1</v>
      </c>
      <c r="CO29" s="879">
        <v>1</v>
      </c>
      <c r="DA29" s="879">
        <v>1</v>
      </c>
      <c r="DM29">
        <v>1</v>
      </c>
      <c r="DQ29">
        <v>1</v>
      </c>
      <c r="EA29" s="900">
        <f>pckcurOASDI</f>
        <v>66.959999999999994</v>
      </c>
      <c r="EB29" s="900">
        <f>pckytdOASDI</f>
        <v>200.88</v>
      </c>
      <c r="EC29" s="903"/>
      <c r="ED29" s="903"/>
      <c r="EZ29">
        <v>1</v>
      </c>
      <c r="FJ29">
        <v>1</v>
      </c>
      <c r="FQ29">
        <v>1</v>
      </c>
      <c r="GR29">
        <v>1</v>
      </c>
    </row>
    <row r="30" spans="1:200">
      <c r="A30" s="889" t="s">
        <v>202</v>
      </c>
      <c r="B30" s="900">
        <f>pckcurHI</f>
        <v>15.66</v>
      </c>
      <c r="C30" s="900">
        <f>pckytdHI</f>
        <v>46.980000000000004</v>
      </c>
      <c r="D30" s="903"/>
      <c r="E30" s="903"/>
      <c r="AA30" s="887"/>
      <c r="AB30" s="886"/>
      <c r="BD30" s="879">
        <v>1</v>
      </c>
      <c r="BL30" s="879">
        <v>1</v>
      </c>
      <c r="CC30" s="879">
        <v>1</v>
      </c>
      <c r="CJ30" s="879">
        <v>1</v>
      </c>
      <c r="CO30" s="879">
        <v>1</v>
      </c>
      <c r="DA30" s="879">
        <v>1</v>
      </c>
      <c r="DM30">
        <v>1</v>
      </c>
      <c r="DQ30">
        <v>1</v>
      </c>
      <c r="EA30" s="900">
        <f>pckcurHI</f>
        <v>15.66</v>
      </c>
      <c r="EB30" s="900">
        <f>pckytdHI</f>
        <v>46.980000000000004</v>
      </c>
      <c r="EC30" s="903"/>
      <c r="ED30" s="903"/>
      <c r="EZ30">
        <v>1</v>
      </c>
      <c r="FJ30">
        <v>1</v>
      </c>
      <c r="FQ30">
        <v>1</v>
      </c>
      <c r="GR30">
        <v>1</v>
      </c>
    </row>
    <row r="31" spans="1:200">
      <c r="A31" s="889" t="str">
        <f>TaxRate!E4</f>
        <v>SDI</v>
      </c>
      <c r="B31" s="900">
        <f>pckcurSDI</f>
        <v>10.8</v>
      </c>
      <c r="C31" s="900">
        <f>pckytdSDI</f>
        <v>32.400000000000006</v>
      </c>
      <c r="D31" s="903"/>
      <c r="E31" s="903"/>
      <c r="AA31" s="887"/>
      <c r="AB31" s="886"/>
      <c r="BD31" s="879">
        <v>1</v>
      </c>
      <c r="BL31" s="879">
        <v>1</v>
      </c>
      <c r="CC31" s="879">
        <v>1</v>
      </c>
      <c r="CJ31" s="879">
        <v>1</v>
      </c>
      <c r="CO31" s="879">
        <v>1</v>
      </c>
      <c r="DA31" s="879">
        <v>1</v>
      </c>
      <c r="DM31">
        <v>1</v>
      </c>
      <c r="DQ31">
        <v>1</v>
      </c>
      <c r="EA31" s="900">
        <f>pckcurSDI</f>
        <v>10.8</v>
      </c>
      <c r="EB31" s="900">
        <f>pckytdSDI</f>
        <v>32.400000000000006</v>
      </c>
      <c r="EC31" s="903"/>
      <c r="ED31" s="903"/>
      <c r="EZ31">
        <v>1</v>
      </c>
      <c r="FJ31">
        <v>1</v>
      </c>
      <c r="FQ31">
        <v>1</v>
      </c>
      <c r="GR31">
        <v>1</v>
      </c>
    </row>
    <row r="32" spans="1:200">
      <c r="A32" s="891" t="str">
        <f>Setup!B13</f>
        <v>401K</v>
      </c>
      <c r="B32" s="900">
        <f>PckDedcur1</f>
        <v>0</v>
      </c>
      <c r="C32" s="897">
        <f>PckDedytd1</f>
        <v>0</v>
      </c>
      <c r="D32" s="903"/>
      <c r="E32" s="903"/>
      <c r="AA32" s="887"/>
      <c r="AB32" s="886"/>
      <c r="BD32" s="879">
        <v>1</v>
      </c>
      <c r="BL32" s="879">
        <v>1</v>
      </c>
      <c r="CC32" s="879">
        <v>1</v>
      </c>
      <c r="CJ32" s="879">
        <v>1</v>
      </c>
      <c r="CO32" s="879">
        <v>1</v>
      </c>
      <c r="DA32" s="879">
        <v>1</v>
      </c>
      <c r="DM32">
        <v>1</v>
      </c>
      <c r="DQ32">
        <v>1</v>
      </c>
      <c r="EA32" s="900">
        <f>PckDedcur1</f>
        <v>0</v>
      </c>
      <c r="EB32" s="897">
        <f>PckDedytd1</f>
        <v>0</v>
      </c>
      <c r="EC32" s="903"/>
      <c r="ED32" s="903"/>
      <c r="EZ32">
        <v>1</v>
      </c>
      <c r="FJ32">
        <v>1</v>
      </c>
      <c r="FQ32">
        <v>1</v>
      </c>
      <c r="GR32">
        <v>1</v>
      </c>
    </row>
    <row r="33" spans="1:200">
      <c r="A33" s="891" t="str">
        <f>Setup!B14</f>
        <v>125P</v>
      </c>
      <c r="B33" s="900">
        <f>PckDedCur2</f>
        <v>0</v>
      </c>
      <c r="C33" s="897">
        <f>PckDedytd2</f>
        <v>0</v>
      </c>
      <c r="D33" s="903"/>
      <c r="E33" s="903"/>
      <c r="AA33" s="887"/>
      <c r="AB33" s="886"/>
      <c r="BD33" s="879">
        <v>1</v>
      </c>
      <c r="BL33" s="879">
        <v>1</v>
      </c>
      <c r="CC33" s="879">
        <v>1</v>
      </c>
      <c r="CJ33" s="879">
        <v>1</v>
      </c>
      <c r="CO33" s="879">
        <v>1</v>
      </c>
      <c r="DA33" s="879">
        <v>1</v>
      </c>
      <c r="DM33">
        <v>1</v>
      </c>
      <c r="DQ33">
        <v>1</v>
      </c>
      <c r="EA33" s="900">
        <f>PckDedCur2</f>
        <v>0</v>
      </c>
      <c r="EB33" s="897">
        <f>PckDedytd2</f>
        <v>0</v>
      </c>
      <c r="EC33" s="903"/>
      <c r="ED33" s="903"/>
      <c r="EZ33">
        <v>1</v>
      </c>
      <c r="FJ33">
        <v>1</v>
      </c>
      <c r="FQ33">
        <v>1</v>
      </c>
      <c r="GR33">
        <v>1</v>
      </c>
    </row>
    <row r="34" spans="1:200">
      <c r="A34" s="891" t="str">
        <f>Setup!B15</f>
        <v>HSA</v>
      </c>
      <c r="B34" s="900">
        <f>PckDedCur3</f>
        <v>0</v>
      </c>
      <c r="C34" s="897">
        <f>PckDedytd3</f>
        <v>0</v>
      </c>
      <c r="D34" s="903"/>
      <c r="E34" s="903"/>
      <c r="AA34" s="887"/>
      <c r="AB34" s="886"/>
      <c r="BD34" s="879">
        <v>1</v>
      </c>
      <c r="BL34" s="879">
        <v>1</v>
      </c>
      <c r="CC34" s="879">
        <v>1</v>
      </c>
      <c r="CJ34" s="879">
        <v>1</v>
      </c>
      <c r="CO34" s="879">
        <v>1</v>
      </c>
      <c r="DA34" s="879">
        <v>1</v>
      </c>
      <c r="DM34">
        <v>1</v>
      </c>
      <c r="DQ34">
        <v>1</v>
      </c>
      <c r="EA34" s="900">
        <f>PckDedCur3</f>
        <v>0</v>
      </c>
      <c r="EB34" s="897">
        <f>PckDedytd3</f>
        <v>0</v>
      </c>
      <c r="EC34" s="903"/>
      <c r="ED34" s="903"/>
      <c r="EZ34">
        <v>1</v>
      </c>
      <c r="FJ34">
        <v>1</v>
      </c>
      <c r="FQ34">
        <v>1</v>
      </c>
      <c r="GR34">
        <v>1</v>
      </c>
    </row>
    <row r="35" spans="1:200">
      <c r="A35" s="891" t="str">
        <f>Setup!B16</f>
        <v>Other</v>
      </c>
      <c r="B35" s="900">
        <f>PckDedCur4</f>
        <v>0</v>
      </c>
      <c r="C35" s="897">
        <f>PckDedytd4</f>
        <v>0</v>
      </c>
      <c r="D35" s="903"/>
      <c r="E35" s="903"/>
      <c r="AA35" s="887"/>
      <c r="AB35" s="886"/>
      <c r="BD35" s="879">
        <v>1</v>
      </c>
      <c r="BL35" s="879">
        <v>1</v>
      </c>
      <c r="CC35" s="879">
        <v>1</v>
      </c>
      <c r="CJ35" s="879">
        <v>1</v>
      </c>
      <c r="CO35" s="879">
        <v>1</v>
      </c>
      <c r="DA35" s="879">
        <v>1</v>
      </c>
      <c r="DM35">
        <v>1</v>
      </c>
      <c r="DQ35">
        <v>1</v>
      </c>
      <c r="EA35" s="900">
        <f>PckDedCur4</f>
        <v>0</v>
      </c>
      <c r="EB35" s="897">
        <f>PckDedytd4</f>
        <v>0</v>
      </c>
      <c r="EC35" s="903"/>
      <c r="ED35" s="903"/>
      <c r="EZ35">
        <v>1</v>
      </c>
      <c r="FJ35">
        <v>1</v>
      </c>
      <c r="FQ35">
        <v>1</v>
      </c>
      <c r="GR35">
        <v>1</v>
      </c>
    </row>
    <row r="36" spans="1:200">
      <c r="A36" s="890"/>
      <c r="B36" s="902"/>
      <c r="C36" s="903"/>
      <c r="D36" s="903"/>
      <c r="E36" s="903"/>
      <c r="BD36" s="879">
        <v>1</v>
      </c>
      <c r="BL36" s="879">
        <v>1</v>
      </c>
      <c r="CC36" s="879">
        <v>1</v>
      </c>
      <c r="CJ36" s="879">
        <v>1</v>
      </c>
      <c r="CO36" s="879">
        <v>1</v>
      </c>
      <c r="DA36" s="879">
        <v>1</v>
      </c>
      <c r="DM36">
        <v>1</v>
      </c>
      <c r="DQ36">
        <v>1</v>
      </c>
      <c r="EA36" s="902"/>
      <c r="EB36" s="903"/>
      <c r="EC36" s="903"/>
      <c r="ED36" s="903"/>
      <c r="EZ36">
        <v>1</v>
      </c>
      <c r="FJ36">
        <v>1</v>
      </c>
      <c r="FQ36">
        <v>1</v>
      </c>
      <c r="GR36">
        <v>1</v>
      </c>
    </row>
    <row r="37" spans="1:200">
      <c r="A37" s="889" t="s">
        <v>550</v>
      </c>
      <c r="B37" s="878">
        <f>PckVacation_Accrued</f>
        <v>0</v>
      </c>
      <c r="C37" s="903"/>
      <c r="D37" s="878"/>
      <c r="E37" s="903"/>
      <c r="AA37" s="887"/>
      <c r="BD37" s="879">
        <v>1</v>
      </c>
      <c r="BL37" s="879">
        <v>1</v>
      </c>
      <c r="CC37" s="879">
        <v>1</v>
      </c>
      <c r="CJ37" s="879">
        <v>1</v>
      </c>
      <c r="CO37" s="879">
        <v>1</v>
      </c>
      <c r="DA37" s="879">
        <v>1</v>
      </c>
      <c r="DM37">
        <v>1</v>
      </c>
      <c r="DQ37">
        <v>1</v>
      </c>
      <c r="EA37" s="878">
        <f>PckVacation_Accrued</f>
        <v>0</v>
      </c>
      <c r="EB37" s="903"/>
      <c r="EC37" s="878"/>
      <c r="ED37" s="903"/>
      <c r="EZ37">
        <v>1</v>
      </c>
      <c r="FJ37">
        <v>1</v>
      </c>
      <c r="FQ37">
        <v>1</v>
      </c>
      <c r="GR37">
        <v>1</v>
      </c>
    </row>
    <row r="38" spans="1:200">
      <c r="A38" s="889" t="s">
        <v>360</v>
      </c>
      <c r="B38" s="878">
        <f>PckVacation_Used</f>
        <v>0</v>
      </c>
      <c r="C38" s="903"/>
      <c r="D38" s="878"/>
      <c r="E38" s="903"/>
      <c r="AA38" s="887"/>
      <c r="BD38" s="879">
        <v>1</v>
      </c>
      <c r="BL38" s="879">
        <v>1</v>
      </c>
      <c r="CC38" s="879">
        <v>1</v>
      </c>
      <c r="CJ38" s="879">
        <v>1</v>
      </c>
      <c r="CO38" s="879">
        <v>1</v>
      </c>
      <c r="DA38" s="879">
        <v>1</v>
      </c>
      <c r="DM38">
        <v>1</v>
      </c>
      <c r="DQ38">
        <v>1</v>
      </c>
      <c r="EA38" s="878">
        <f>PckVacation_Used</f>
        <v>0</v>
      </c>
      <c r="EB38" s="903"/>
      <c r="EC38" s="878"/>
      <c r="ED38" s="903"/>
      <c r="EZ38">
        <v>1</v>
      </c>
      <c r="FJ38">
        <v>1</v>
      </c>
      <c r="FQ38">
        <v>1</v>
      </c>
      <c r="GR38">
        <v>1</v>
      </c>
    </row>
    <row r="39" spans="1:200">
      <c r="A39" s="889" t="s">
        <v>439</v>
      </c>
      <c r="B39" s="901">
        <f>PCheckEEID</f>
        <v>10001</v>
      </c>
      <c r="C39" s="903"/>
      <c r="D39" s="878"/>
      <c r="E39" s="903"/>
      <c r="BD39" s="879">
        <v>1</v>
      </c>
      <c r="BL39" s="879">
        <v>1</v>
      </c>
      <c r="CC39" s="879">
        <v>1</v>
      </c>
      <c r="CJ39" s="879">
        <v>1</v>
      </c>
      <c r="CO39" s="879">
        <v>1</v>
      </c>
      <c r="DA39" s="879">
        <v>1</v>
      </c>
      <c r="DM39">
        <v>1</v>
      </c>
      <c r="DQ39">
        <v>1</v>
      </c>
      <c r="EA39" s="901">
        <f>PCheckEEID</f>
        <v>10001</v>
      </c>
      <c r="EB39" s="903"/>
      <c r="EC39" s="878"/>
      <c r="ED39" s="903"/>
      <c r="EZ39">
        <v>1</v>
      </c>
      <c r="FJ39">
        <v>1</v>
      </c>
      <c r="FQ39">
        <v>1</v>
      </c>
      <c r="GR39">
        <v>1</v>
      </c>
    </row>
    <row r="40" spans="1:200">
      <c r="A40" s="889" t="s">
        <v>557</v>
      </c>
      <c r="B40" s="901" t="str">
        <f>PCheckSSN</f>
        <v>XXX-XX-4561</v>
      </c>
      <c r="C40" s="903"/>
      <c r="D40" s="903"/>
      <c r="E40" s="903"/>
      <c r="BD40" s="879">
        <v>1</v>
      </c>
      <c r="BL40" s="879">
        <v>1</v>
      </c>
      <c r="CC40" s="879">
        <v>1</v>
      </c>
      <c r="CJ40" s="879">
        <v>1</v>
      </c>
      <c r="CO40" s="879">
        <v>1</v>
      </c>
      <c r="DA40" s="879">
        <v>1</v>
      </c>
      <c r="DM40">
        <v>1</v>
      </c>
      <c r="DQ40">
        <v>1</v>
      </c>
      <c r="EA40" s="901" t="str">
        <f>PCheckSSN</f>
        <v>XXX-XX-4561</v>
      </c>
      <c r="EB40" s="903"/>
      <c r="EC40" s="903"/>
      <c r="ED40" s="903"/>
      <c r="EZ40">
        <v>1</v>
      </c>
      <c r="FJ40">
        <v>1</v>
      </c>
      <c r="FQ40">
        <v>1</v>
      </c>
      <c r="GR40">
        <v>1</v>
      </c>
    </row>
    <row r="41" spans="1:200">
      <c r="A41" s="890"/>
      <c r="B41" s="902"/>
      <c r="C41" s="903"/>
      <c r="D41" s="903"/>
      <c r="E41" s="903"/>
      <c r="EA41" s="902"/>
      <c r="EB41" s="903"/>
      <c r="EC41" s="903"/>
      <c r="ED41" s="903"/>
      <c r="FJ41">
        <v>1</v>
      </c>
      <c r="FQ41">
        <v>1</v>
      </c>
      <c r="GR41">
        <v>1</v>
      </c>
    </row>
    <row r="42" spans="1:200">
      <c r="B42" s="902"/>
      <c r="C42" s="903"/>
      <c r="D42" s="903"/>
      <c r="E42" s="903"/>
      <c r="EA42" s="902"/>
      <c r="EB42" s="903"/>
      <c r="EC42" s="903"/>
      <c r="ED42" s="903"/>
      <c r="FJ42">
        <v>1</v>
      </c>
      <c r="FQ42">
        <v>1</v>
      </c>
      <c r="GR42">
        <v>1</v>
      </c>
    </row>
    <row r="43" spans="1:200">
      <c r="B43" s="902"/>
      <c r="C43" s="903"/>
      <c r="D43" s="903"/>
      <c r="E43" s="903"/>
      <c r="EA43" s="902"/>
      <c r="EB43" s="903"/>
      <c r="EC43" s="903"/>
      <c r="ED43" s="903"/>
      <c r="FJ43">
        <v>1</v>
      </c>
      <c r="FQ43">
        <v>1</v>
      </c>
      <c r="GR43">
        <v>1</v>
      </c>
    </row>
    <row r="44" spans="1:200">
      <c r="B44" s="902"/>
      <c r="C44" s="903"/>
      <c r="D44" s="903"/>
      <c r="E44" s="903"/>
      <c r="EA44" s="902"/>
      <c r="EB44" s="903"/>
      <c r="EC44" s="903"/>
      <c r="ED44" s="903"/>
      <c r="FJ44">
        <v>1</v>
      </c>
      <c r="FQ44">
        <v>1</v>
      </c>
      <c r="GR44">
        <v>1</v>
      </c>
    </row>
    <row r="45" spans="1:200">
      <c r="B45" s="902"/>
      <c r="C45" s="903"/>
      <c r="D45" s="903"/>
      <c r="E45" s="903"/>
      <c r="EA45" s="902"/>
      <c r="EB45" s="903"/>
      <c r="EC45" s="903"/>
      <c r="ED45" s="903"/>
      <c r="FJ45">
        <v>1</v>
      </c>
      <c r="FQ45">
        <v>1</v>
      </c>
      <c r="GR45">
        <v>1</v>
      </c>
    </row>
    <row r="46" spans="1:200">
      <c r="B46" s="902"/>
      <c r="C46" s="903"/>
      <c r="D46" s="903"/>
      <c r="E46" s="903"/>
      <c r="EA46" s="902"/>
      <c r="EB46" s="903"/>
      <c r="EC46" s="903"/>
      <c r="ED46" s="903"/>
      <c r="FJ46">
        <v>1</v>
      </c>
      <c r="FQ46">
        <v>1</v>
      </c>
      <c r="GR46">
        <v>1</v>
      </c>
    </row>
    <row r="47" spans="1:200">
      <c r="B47" s="902"/>
      <c r="C47" s="903"/>
      <c r="D47" s="903"/>
      <c r="E47" s="903"/>
      <c r="EA47" s="902"/>
      <c r="EB47" s="903"/>
      <c r="EC47" s="903"/>
      <c r="ED47" s="903"/>
      <c r="FJ47">
        <v>1</v>
      </c>
      <c r="FQ47">
        <v>1</v>
      </c>
      <c r="GR47">
        <v>1</v>
      </c>
    </row>
    <row r="48" spans="1:200">
      <c r="B48" s="902"/>
      <c r="C48" s="903"/>
      <c r="D48" s="903"/>
      <c r="E48" s="903"/>
      <c r="EA48" s="902"/>
      <c r="EB48" s="903"/>
      <c r="EC48" s="903"/>
      <c r="ED48" s="903"/>
      <c r="FJ48">
        <v>1</v>
      </c>
      <c r="FQ48">
        <v>1</v>
      </c>
      <c r="GR48">
        <v>1</v>
      </c>
    </row>
    <row r="49" spans="1:200">
      <c r="B49" s="902"/>
      <c r="C49" s="903"/>
      <c r="D49" s="903"/>
      <c r="E49" s="903"/>
      <c r="EA49" s="902"/>
      <c r="EB49" s="903"/>
      <c r="EC49" s="903"/>
      <c r="ED49" s="903"/>
      <c r="FJ49">
        <v>1</v>
      </c>
      <c r="FQ49">
        <v>1</v>
      </c>
      <c r="GR49">
        <v>1</v>
      </c>
    </row>
    <row r="50" spans="1:200">
      <c r="B50" s="902"/>
      <c r="C50" s="903"/>
      <c r="D50" s="903"/>
      <c r="E50" s="903"/>
      <c r="EA50" s="902"/>
      <c r="EB50" s="903"/>
      <c r="EC50" s="903"/>
      <c r="ED50" s="903"/>
      <c r="FJ50">
        <v>1</v>
      </c>
      <c r="FQ50">
        <v>1</v>
      </c>
      <c r="GR50">
        <v>1</v>
      </c>
    </row>
    <row r="51" spans="1:200">
      <c r="B51" s="902"/>
      <c r="C51" s="903"/>
      <c r="D51" s="903"/>
      <c r="E51" s="903"/>
      <c r="EA51" s="902"/>
      <c r="EB51" s="903"/>
      <c r="EC51" s="903"/>
      <c r="ED51" s="903"/>
      <c r="FJ51">
        <v>1</v>
      </c>
      <c r="FQ51">
        <v>1</v>
      </c>
      <c r="GR51">
        <v>1</v>
      </c>
    </row>
    <row r="52" spans="1:200">
      <c r="B52" s="902"/>
      <c r="C52" s="903"/>
      <c r="D52" s="903"/>
      <c r="E52" s="903"/>
      <c r="EA52" s="902"/>
      <c r="EB52" s="903"/>
      <c r="EC52" s="903"/>
      <c r="ED52" s="903"/>
      <c r="FJ52">
        <v>1</v>
      </c>
      <c r="FQ52">
        <v>1</v>
      </c>
      <c r="GR52">
        <v>1</v>
      </c>
    </row>
    <row r="53" spans="1:200">
      <c r="B53" s="902"/>
      <c r="C53" s="903"/>
      <c r="D53" s="903"/>
      <c r="E53" s="903"/>
      <c r="EA53" s="902"/>
      <c r="EB53" s="903"/>
      <c r="EC53" s="903"/>
      <c r="ED53" s="903"/>
      <c r="FJ53">
        <v>1</v>
      </c>
      <c r="FQ53">
        <v>1</v>
      </c>
      <c r="GR53">
        <v>1</v>
      </c>
    </row>
    <row r="54" spans="1:200">
      <c r="B54" s="902"/>
      <c r="C54" s="903"/>
      <c r="D54" s="903"/>
      <c r="E54" s="903"/>
      <c r="EA54" s="902"/>
      <c r="EB54" s="903"/>
      <c r="EC54" s="903"/>
      <c r="ED54" s="903"/>
      <c r="FJ54">
        <v>1</v>
      </c>
      <c r="FQ54">
        <v>1</v>
      </c>
      <c r="GR54">
        <v>1</v>
      </c>
    </row>
    <row r="55" spans="1:200" s="879" customFormat="1">
      <c r="A55" s="609"/>
      <c r="B55" s="888"/>
      <c r="C55" s="880"/>
      <c r="D55" s="880"/>
      <c r="E55" s="880"/>
      <c r="F55" s="880"/>
      <c r="G55" s="880"/>
      <c r="H55" s="880"/>
      <c r="I55" s="880"/>
      <c r="J55" s="880"/>
      <c r="K55" s="880"/>
      <c r="L55" s="880"/>
      <c r="M55" s="880"/>
      <c r="N55" s="880"/>
      <c r="O55" s="881"/>
      <c r="P55" s="881"/>
      <c r="Q55" s="881"/>
      <c r="R55" s="881"/>
      <c r="S55" s="881"/>
      <c r="T55" s="881"/>
      <c r="U55" s="881"/>
      <c r="V55" s="881"/>
      <c r="W55" s="881"/>
      <c r="X55" s="881"/>
      <c r="Y55" s="881"/>
      <c r="Z55" s="881"/>
      <c r="AA55" s="882"/>
      <c r="AB55" s="881"/>
      <c r="AC55" s="881"/>
      <c r="AD55" s="881"/>
      <c r="AE55" s="881"/>
      <c r="AF55" s="881"/>
      <c r="AG55" s="881"/>
      <c r="AH55" s="881"/>
      <c r="DZ55" s="909"/>
      <c r="EA55" s="1013"/>
      <c r="EB55" s="1014"/>
      <c r="EC55" s="1014"/>
      <c r="ED55" s="1014"/>
      <c r="EE55" s="910"/>
      <c r="FJ55" s="879">
        <v>1</v>
      </c>
      <c r="FQ55" s="879">
        <v>1</v>
      </c>
      <c r="GR55" s="879">
        <v>1</v>
      </c>
    </row>
    <row r="56" spans="1:200" s="879" customFormat="1">
      <c r="A56" s="609"/>
      <c r="B56" s="888"/>
      <c r="C56" s="880"/>
      <c r="D56" s="880"/>
      <c r="E56" s="880"/>
      <c r="F56" s="880"/>
      <c r="G56" s="880"/>
      <c r="H56" s="880"/>
      <c r="I56" s="880"/>
      <c r="J56" s="880"/>
      <c r="K56" s="880"/>
      <c r="L56" s="880"/>
      <c r="M56" s="880"/>
      <c r="N56" s="880"/>
      <c r="O56" s="881"/>
      <c r="P56" s="881"/>
      <c r="Q56" s="881"/>
      <c r="R56" s="881"/>
      <c r="S56" s="881"/>
      <c r="T56" s="881"/>
      <c r="U56" s="881"/>
      <c r="V56" s="881"/>
      <c r="W56" s="881"/>
      <c r="X56" s="881"/>
      <c r="Y56" s="881"/>
      <c r="Z56" s="881"/>
      <c r="AA56" s="882"/>
      <c r="AB56" s="881"/>
      <c r="AC56" s="881"/>
      <c r="AD56" s="881"/>
      <c r="AE56" s="881"/>
      <c r="AF56" s="881"/>
      <c r="AG56" s="881"/>
      <c r="AH56" s="881"/>
      <c r="DZ56" s="909"/>
      <c r="EA56" s="1013"/>
      <c r="EB56" s="1014"/>
      <c r="EC56" s="1014"/>
      <c r="ED56" s="1014"/>
      <c r="EE56" s="910"/>
      <c r="FJ56" s="879">
        <v>1</v>
      </c>
      <c r="FQ56" s="879">
        <v>1</v>
      </c>
      <c r="GR56" s="879">
        <v>1</v>
      </c>
    </row>
    <row r="57" spans="1:200" s="879" customFormat="1">
      <c r="A57" s="609"/>
      <c r="B57" s="888"/>
      <c r="C57" s="880"/>
      <c r="D57" s="880"/>
      <c r="E57" s="880"/>
      <c r="F57" s="880"/>
      <c r="G57" s="880"/>
      <c r="H57" s="880"/>
      <c r="I57" s="880"/>
      <c r="J57" s="880"/>
      <c r="K57" s="880"/>
      <c r="L57" s="880"/>
      <c r="M57" s="880"/>
      <c r="N57" s="880"/>
      <c r="O57" s="881"/>
      <c r="P57" s="881"/>
      <c r="Q57" s="881"/>
      <c r="R57" s="881"/>
      <c r="S57" s="881"/>
      <c r="T57" s="881"/>
      <c r="U57" s="881"/>
      <c r="V57" s="881"/>
      <c r="W57" s="881"/>
      <c r="X57" s="881"/>
      <c r="Y57" s="881"/>
      <c r="Z57" s="881"/>
      <c r="AA57" s="882"/>
      <c r="AB57" s="881"/>
      <c r="AC57" s="881"/>
      <c r="AD57" s="881"/>
      <c r="AE57" s="881"/>
      <c r="AF57" s="881"/>
      <c r="AG57" s="881"/>
      <c r="AH57" s="881"/>
      <c r="DZ57" s="909"/>
      <c r="EA57" s="1013"/>
      <c r="EB57" s="1014"/>
      <c r="EC57" s="1014"/>
      <c r="ED57" s="1014"/>
      <c r="EE57" s="910"/>
    </row>
    <row r="58" spans="1:200" s="879" customFormat="1">
      <c r="A58" s="609"/>
      <c r="B58" s="888"/>
      <c r="C58" s="880"/>
      <c r="D58" s="880"/>
      <c r="E58" s="880"/>
      <c r="F58" s="880"/>
      <c r="G58" s="880"/>
      <c r="H58" s="880"/>
      <c r="I58" s="880"/>
      <c r="J58" s="880"/>
      <c r="K58" s="880"/>
      <c r="L58" s="880"/>
      <c r="M58" s="880"/>
      <c r="N58" s="880"/>
      <c r="O58" s="881"/>
      <c r="P58" s="881"/>
      <c r="Q58" s="881"/>
      <c r="R58" s="881"/>
      <c r="S58" s="881"/>
      <c r="T58" s="881"/>
      <c r="U58" s="881"/>
      <c r="V58" s="881"/>
      <c r="W58" s="881"/>
      <c r="X58" s="881"/>
      <c r="Y58" s="881"/>
      <c r="Z58" s="881"/>
      <c r="AA58" s="882"/>
      <c r="AB58" s="881"/>
      <c r="AC58" s="881"/>
      <c r="AD58" s="881"/>
      <c r="AE58" s="881"/>
      <c r="AF58" s="881"/>
      <c r="AG58" s="881"/>
      <c r="AH58" s="881"/>
      <c r="DZ58" s="909"/>
      <c r="EA58" s="1013"/>
      <c r="EB58" s="1014"/>
      <c r="EC58" s="1014"/>
      <c r="ED58" s="1014"/>
      <c r="EE58" s="910"/>
    </row>
    <row r="59" spans="1:200" s="879" customFormat="1">
      <c r="A59" s="609"/>
      <c r="B59" s="888"/>
      <c r="C59" s="880"/>
      <c r="D59" s="880"/>
      <c r="E59" s="880"/>
      <c r="F59" s="880"/>
      <c r="G59" s="880"/>
      <c r="H59" s="880"/>
      <c r="I59" s="880"/>
      <c r="J59" s="880"/>
      <c r="K59" s="880"/>
      <c r="L59" s="880"/>
      <c r="M59" s="880"/>
      <c r="N59" s="880"/>
      <c r="O59" s="881"/>
      <c r="P59" s="881"/>
      <c r="Q59" s="881"/>
      <c r="R59" s="881"/>
      <c r="S59" s="881"/>
      <c r="T59" s="881"/>
      <c r="U59" s="881"/>
      <c r="V59" s="881"/>
      <c r="W59" s="881"/>
      <c r="X59" s="881"/>
      <c r="Y59" s="881"/>
      <c r="Z59" s="881"/>
      <c r="AA59" s="882"/>
      <c r="AB59" s="881"/>
      <c r="AC59" s="881"/>
      <c r="AD59" s="881"/>
      <c r="AE59" s="881"/>
      <c r="AF59" s="881"/>
      <c r="AG59" s="881"/>
      <c r="AH59" s="881"/>
      <c r="DZ59" s="909"/>
      <c r="EA59" s="1013"/>
      <c r="EB59" s="1014"/>
      <c r="EC59" s="1014"/>
      <c r="ED59" s="1014"/>
      <c r="EE59" s="910"/>
    </row>
    <row r="60" spans="1:200" s="879" customFormat="1">
      <c r="A60" s="609"/>
      <c r="B60" s="888"/>
      <c r="C60" s="880"/>
      <c r="D60" s="880"/>
      <c r="E60" s="880"/>
      <c r="F60" s="880"/>
      <c r="G60" s="880"/>
      <c r="H60" s="880"/>
      <c r="I60" s="880"/>
      <c r="J60" s="880"/>
      <c r="K60" s="880"/>
      <c r="L60" s="880"/>
      <c r="M60" s="880"/>
      <c r="N60" s="880"/>
      <c r="O60" s="881"/>
      <c r="P60" s="881"/>
      <c r="Q60" s="881"/>
      <c r="R60" s="881"/>
      <c r="S60" s="881"/>
      <c r="T60" s="881"/>
      <c r="U60" s="881"/>
      <c r="V60" s="881"/>
      <c r="W60" s="881"/>
      <c r="X60" s="881"/>
      <c r="Y60" s="881"/>
      <c r="Z60" s="881"/>
      <c r="AA60" s="882"/>
      <c r="AB60" s="881"/>
      <c r="AC60" s="881"/>
      <c r="AD60" s="881"/>
      <c r="AE60" s="881"/>
      <c r="AF60" s="881"/>
      <c r="AG60" s="881"/>
      <c r="AH60" s="881"/>
      <c r="DZ60" s="909"/>
      <c r="EA60" s="1013"/>
      <c r="EB60" s="1014"/>
      <c r="EC60" s="1014"/>
      <c r="ED60" s="1014"/>
      <c r="EE60" s="910"/>
    </row>
    <row r="61" spans="1:200" s="879" customFormat="1">
      <c r="A61" s="609"/>
      <c r="B61" s="888"/>
      <c r="C61" s="880"/>
      <c r="D61" s="880"/>
      <c r="E61" s="880"/>
      <c r="F61" s="880"/>
      <c r="G61" s="880"/>
      <c r="H61" s="880"/>
      <c r="I61" s="880"/>
      <c r="J61" s="880"/>
      <c r="K61" s="880"/>
      <c r="L61" s="880"/>
      <c r="M61" s="880"/>
      <c r="N61" s="880"/>
      <c r="O61" s="881"/>
      <c r="P61" s="881"/>
      <c r="Q61" s="881"/>
      <c r="R61" s="881"/>
      <c r="S61" s="881"/>
      <c r="T61" s="881"/>
      <c r="U61" s="881"/>
      <c r="V61" s="881"/>
      <c r="W61" s="881"/>
      <c r="X61" s="881"/>
      <c r="Y61" s="881"/>
      <c r="Z61" s="881"/>
      <c r="AA61" s="882"/>
      <c r="AB61" s="881"/>
      <c r="AC61" s="881"/>
      <c r="AD61" s="881"/>
      <c r="AE61" s="881"/>
      <c r="AF61" s="881"/>
      <c r="AG61" s="881"/>
      <c r="AH61" s="881"/>
      <c r="DZ61" s="909"/>
      <c r="EA61" s="1013"/>
      <c r="EB61" s="1014"/>
      <c r="EC61" s="1014"/>
      <c r="ED61" s="1014"/>
      <c r="EE61" s="910"/>
    </row>
    <row r="62" spans="1:200" s="879" customFormat="1">
      <c r="A62" s="609"/>
      <c r="B62" s="888"/>
      <c r="C62" s="880"/>
      <c r="D62" s="880"/>
      <c r="E62" s="880"/>
      <c r="F62" s="880"/>
      <c r="G62" s="880"/>
      <c r="H62" s="880"/>
      <c r="I62" s="880"/>
      <c r="J62" s="880"/>
      <c r="K62" s="880"/>
      <c r="L62" s="880"/>
      <c r="M62" s="880"/>
      <c r="N62" s="880"/>
      <c r="O62" s="881"/>
      <c r="P62" s="881"/>
      <c r="Q62" s="881"/>
      <c r="R62" s="881"/>
      <c r="S62" s="881"/>
      <c r="T62" s="881"/>
      <c r="U62" s="881"/>
      <c r="V62" s="881"/>
      <c r="W62" s="881"/>
      <c r="X62" s="881"/>
      <c r="Y62" s="881"/>
      <c r="Z62" s="881"/>
      <c r="AA62" s="882"/>
      <c r="AB62" s="881"/>
      <c r="AC62" s="881"/>
      <c r="AD62" s="881"/>
      <c r="AE62" s="881"/>
      <c r="AF62" s="881"/>
      <c r="AG62" s="881"/>
      <c r="AH62" s="881"/>
      <c r="DZ62" s="909"/>
      <c r="EA62" s="1013"/>
      <c r="EB62" s="1014"/>
      <c r="EC62" s="1014"/>
      <c r="ED62" s="1014"/>
      <c r="EE62" s="910"/>
    </row>
    <row r="63" spans="1:200" s="879" customFormat="1">
      <c r="A63" s="609"/>
      <c r="B63" s="888"/>
      <c r="C63" s="880"/>
      <c r="D63" s="880"/>
      <c r="E63" s="880"/>
      <c r="F63" s="880"/>
      <c r="G63" s="880"/>
      <c r="H63" s="880"/>
      <c r="I63" s="880"/>
      <c r="J63" s="880"/>
      <c r="K63" s="880"/>
      <c r="L63" s="880"/>
      <c r="M63" s="880"/>
      <c r="N63" s="880"/>
      <c r="O63" s="881"/>
      <c r="P63" s="881"/>
      <c r="Q63" s="881"/>
      <c r="R63" s="881"/>
      <c r="S63" s="881"/>
      <c r="T63" s="881"/>
      <c r="U63" s="881"/>
      <c r="V63" s="881"/>
      <c r="W63" s="881"/>
      <c r="X63" s="881"/>
      <c r="Y63" s="881"/>
      <c r="Z63" s="881"/>
      <c r="AA63" s="882"/>
      <c r="AB63" s="881"/>
      <c r="AC63" s="881"/>
      <c r="AD63" s="881"/>
      <c r="AE63" s="881"/>
      <c r="AF63" s="881"/>
      <c r="AG63" s="881"/>
      <c r="AH63" s="881"/>
      <c r="DZ63" s="909"/>
      <c r="EA63" s="1013"/>
      <c r="EB63" s="1014"/>
      <c r="EC63" s="1014"/>
      <c r="ED63" s="1014"/>
      <c r="EE63" s="910"/>
    </row>
    <row r="64" spans="1:200" s="879" customFormat="1">
      <c r="A64" s="609"/>
      <c r="B64" s="888"/>
      <c r="C64" s="880"/>
      <c r="D64" s="880"/>
      <c r="E64" s="880"/>
      <c r="F64" s="880"/>
      <c r="G64" s="880"/>
      <c r="H64" s="880"/>
      <c r="I64" s="880"/>
      <c r="J64" s="880"/>
      <c r="K64" s="880"/>
      <c r="L64" s="880"/>
      <c r="M64" s="880"/>
      <c r="N64" s="880"/>
      <c r="O64" s="881"/>
      <c r="P64" s="881"/>
      <c r="Q64" s="881"/>
      <c r="R64" s="881"/>
      <c r="S64" s="881"/>
      <c r="T64" s="881"/>
      <c r="U64" s="881"/>
      <c r="V64" s="881"/>
      <c r="W64" s="881"/>
      <c r="X64" s="881"/>
      <c r="Y64" s="881"/>
      <c r="Z64" s="881"/>
      <c r="AA64" s="882"/>
      <c r="AB64" s="881"/>
      <c r="AC64" s="881"/>
      <c r="AD64" s="881"/>
      <c r="AE64" s="881"/>
      <c r="AF64" s="881"/>
      <c r="AG64" s="881"/>
      <c r="AH64" s="881"/>
      <c r="DZ64" s="909"/>
      <c r="EA64" s="1013"/>
      <c r="EB64" s="1014"/>
      <c r="EC64" s="1014"/>
      <c r="ED64" s="1014"/>
      <c r="EE64" s="910"/>
    </row>
    <row r="65" spans="1:135" s="879" customFormat="1">
      <c r="A65" s="609"/>
      <c r="B65" s="888"/>
      <c r="C65" s="880"/>
      <c r="D65" s="880"/>
      <c r="E65" s="880"/>
      <c r="F65" s="880"/>
      <c r="G65" s="880"/>
      <c r="H65" s="880"/>
      <c r="I65" s="880"/>
      <c r="J65" s="880"/>
      <c r="K65" s="880"/>
      <c r="L65" s="880"/>
      <c r="M65" s="880"/>
      <c r="N65" s="880"/>
      <c r="O65" s="881"/>
      <c r="P65" s="881"/>
      <c r="Q65" s="881"/>
      <c r="R65" s="881"/>
      <c r="S65" s="881"/>
      <c r="T65" s="881"/>
      <c r="U65" s="881"/>
      <c r="V65" s="881"/>
      <c r="W65" s="881"/>
      <c r="X65" s="881"/>
      <c r="Y65" s="881"/>
      <c r="Z65" s="881"/>
      <c r="AA65" s="882"/>
      <c r="AB65" s="881"/>
      <c r="AC65" s="881"/>
      <c r="AD65" s="881"/>
      <c r="AE65" s="881"/>
      <c r="AF65" s="881"/>
      <c r="AG65" s="881"/>
      <c r="AH65" s="881"/>
      <c r="DZ65" s="909"/>
      <c r="EA65" s="1013"/>
      <c r="EB65" s="1014"/>
      <c r="EC65" s="1014"/>
      <c r="ED65" s="1014"/>
      <c r="EE65" s="910"/>
    </row>
    <row r="66" spans="1:135" s="879" customFormat="1">
      <c r="A66" s="609"/>
      <c r="B66" s="888"/>
      <c r="C66" s="880"/>
      <c r="D66" s="880"/>
      <c r="E66" s="880"/>
      <c r="F66" s="880"/>
      <c r="G66" s="880"/>
      <c r="H66" s="880"/>
      <c r="I66" s="880"/>
      <c r="J66" s="880"/>
      <c r="K66" s="880"/>
      <c r="L66" s="880"/>
      <c r="M66" s="880"/>
      <c r="N66" s="880"/>
      <c r="O66" s="881"/>
      <c r="P66" s="881"/>
      <c r="Q66" s="881"/>
      <c r="R66" s="881"/>
      <c r="S66" s="881"/>
      <c r="T66" s="881"/>
      <c r="U66" s="881"/>
      <c r="V66" s="881"/>
      <c r="W66" s="881"/>
      <c r="X66" s="881"/>
      <c r="Y66" s="881"/>
      <c r="Z66" s="881"/>
      <c r="AA66" s="882"/>
      <c r="AB66" s="881"/>
      <c r="AC66" s="881"/>
      <c r="AD66" s="881"/>
      <c r="AE66" s="881"/>
      <c r="AF66" s="881"/>
      <c r="AG66" s="881"/>
      <c r="AH66" s="881"/>
      <c r="DZ66" s="909"/>
      <c r="EA66" s="1013"/>
      <c r="EB66" s="1014"/>
      <c r="EC66" s="1014"/>
      <c r="ED66" s="1014"/>
      <c r="EE66" s="910"/>
    </row>
    <row r="67" spans="1:135" s="879" customFormat="1">
      <c r="A67" s="609"/>
      <c r="B67" s="888"/>
      <c r="C67" s="880"/>
      <c r="D67" s="880"/>
      <c r="E67" s="880"/>
      <c r="F67" s="880"/>
      <c r="G67" s="880"/>
      <c r="H67" s="880"/>
      <c r="I67" s="880"/>
      <c r="J67" s="880"/>
      <c r="K67" s="880"/>
      <c r="L67" s="880"/>
      <c r="M67" s="880"/>
      <c r="N67" s="880"/>
      <c r="O67" s="881"/>
      <c r="P67" s="881"/>
      <c r="Q67" s="881"/>
      <c r="R67" s="881"/>
      <c r="S67" s="881"/>
      <c r="T67" s="881"/>
      <c r="U67" s="881"/>
      <c r="V67" s="881"/>
      <c r="W67" s="881"/>
      <c r="X67" s="881"/>
      <c r="Y67" s="881"/>
      <c r="Z67" s="881"/>
      <c r="AA67" s="882"/>
      <c r="AB67" s="881"/>
      <c r="AC67" s="881"/>
      <c r="AD67" s="881"/>
      <c r="AE67" s="881"/>
      <c r="AF67" s="881"/>
      <c r="AG67" s="881"/>
      <c r="AH67" s="881"/>
      <c r="DZ67" s="909"/>
      <c r="EA67" s="1013"/>
      <c r="EB67" s="1014"/>
      <c r="EC67" s="1014"/>
      <c r="ED67" s="1014"/>
      <c r="EE67" s="910"/>
    </row>
    <row r="68" spans="1:135" s="879" customFormat="1">
      <c r="A68" s="609"/>
      <c r="B68" s="888"/>
      <c r="C68" s="880"/>
      <c r="D68" s="880"/>
      <c r="E68" s="880"/>
      <c r="F68" s="880"/>
      <c r="G68" s="880"/>
      <c r="H68" s="880"/>
      <c r="I68" s="880"/>
      <c r="J68" s="880"/>
      <c r="K68" s="880"/>
      <c r="L68" s="880"/>
      <c r="M68" s="880"/>
      <c r="N68" s="880"/>
      <c r="O68" s="881"/>
      <c r="P68" s="881"/>
      <c r="Q68" s="881"/>
      <c r="R68" s="881"/>
      <c r="S68" s="881"/>
      <c r="T68" s="881"/>
      <c r="U68" s="881"/>
      <c r="V68" s="881"/>
      <c r="W68" s="881"/>
      <c r="X68" s="881"/>
      <c r="Y68" s="881"/>
      <c r="Z68" s="881"/>
      <c r="AA68" s="882"/>
      <c r="AB68" s="881"/>
      <c r="AC68" s="881"/>
      <c r="AD68" s="881"/>
      <c r="AE68" s="881"/>
      <c r="AF68" s="881"/>
      <c r="AG68" s="881"/>
      <c r="AH68" s="881"/>
      <c r="DZ68" s="909"/>
      <c r="EA68" s="1013"/>
      <c r="EB68" s="1014"/>
      <c r="EC68" s="1014"/>
      <c r="ED68" s="1014"/>
      <c r="EE68" s="910"/>
    </row>
    <row r="69" spans="1:135" s="879" customFormat="1">
      <c r="A69" s="609"/>
      <c r="B69" s="888"/>
      <c r="C69" s="880"/>
      <c r="D69" s="880"/>
      <c r="E69" s="880"/>
      <c r="F69" s="880"/>
      <c r="G69" s="880"/>
      <c r="H69" s="880"/>
      <c r="I69" s="880"/>
      <c r="J69" s="880"/>
      <c r="K69" s="880"/>
      <c r="L69" s="880"/>
      <c r="M69" s="880"/>
      <c r="N69" s="880"/>
      <c r="O69" s="881"/>
      <c r="P69" s="881"/>
      <c r="Q69" s="881"/>
      <c r="R69" s="881"/>
      <c r="S69" s="881"/>
      <c r="T69" s="881"/>
      <c r="U69" s="881"/>
      <c r="V69" s="881"/>
      <c r="W69" s="881"/>
      <c r="X69" s="881"/>
      <c r="Y69" s="881"/>
      <c r="Z69" s="881"/>
      <c r="AA69" s="882"/>
      <c r="AB69" s="881"/>
      <c r="AC69" s="881"/>
      <c r="AD69" s="881"/>
      <c r="AE69" s="881"/>
      <c r="AF69" s="881"/>
      <c r="AG69" s="881"/>
      <c r="AH69" s="881"/>
      <c r="DZ69" s="909"/>
      <c r="EA69" s="1013"/>
      <c r="EB69" s="1014"/>
      <c r="EC69" s="1014"/>
      <c r="ED69" s="1014"/>
      <c r="EE69" s="910"/>
    </row>
    <row r="70" spans="1:135" s="879" customFormat="1">
      <c r="A70" s="609"/>
      <c r="B70" s="888"/>
      <c r="C70" s="880"/>
      <c r="D70" s="880"/>
      <c r="E70" s="880"/>
      <c r="F70" s="880"/>
      <c r="G70" s="880"/>
      <c r="H70" s="880"/>
      <c r="I70" s="880"/>
      <c r="J70" s="880"/>
      <c r="K70" s="880"/>
      <c r="L70" s="880"/>
      <c r="M70" s="880"/>
      <c r="N70" s="880"/>
      <c r="O70" s="881"/>
      <c r="P70" s="881"/>
      <c r="Q70" s="881"/>
      <c r="R70" s="881"/>
      <c r="S70" s="881"/>
      <c r="T70" s="881"/>
      <c r="U70" s="881"/>
      <c r="V70" s="881"/>
      <c r="W70" s="881"/>
      <c r="X70" s="881"/>
      <c r="Y70" s="881"/>
      <c r="Z70" s="881"/>
      <c r="AA70" s="882"/>
      <c r="AB70" s="881"/>
      <c r="AC70" s="881"/>
      <c r="AD70" s="881"/>
      <c r="AE70" s="881"/>
      <c r="AF70" s="881"/>
      <c r="AG70" s="881"/>
      <c r="AH70" s="881"/>
      <c r="DZ70" s="909"/>
      <c r="EA70" s="1013"/>
      <c r="EB70" s="1014"/>
      <c r="EC70" s="1014"/>
      <c r="ED70" s="1014"/>
      <c r="EE70" s="910"/>
    </row>
    <row r="71" spans="1:135" s="879" customFormat="1">
      <c r="A71" s="609"/>
      <c r="B71" s="888"/>
      <c r="C71" s="880"/>
      <c r="D71" s="880"/>
      <c r="E71" s="880"/>
      <c r="F71" s="880"/>
      <c r="G71" s="880"/>
      <c r="H71" s="880"/>
      <c r="I71" s="880"/>
      <c r="J71" s="880"/>
      <c r="K71" s="880"/>
      <c r="L71" s="880"/>
      <c r="M71" s="880"/>
      <c r="N71" s="880"/>
      <c r="O71" s="881"/>
      <c r="P71" s="881"/>
      <c r="Q71" s="881"/>
      <c r="R71" s="881"/>
      <c r="S71" s="881"/>
      <c r="T71" s="881"/>
      <c r="U71" s="881"/>
      <c r="V71" s="881"/>
      <c r="W71" s="881"/>
      <c r="X71" s="881"/>
      <c r="Y71" s="881"/>
      <c r="Z71" s="881"/>
      <c r="AA71" s="882"/>
      <c r="AB71" s="881"/>
      <c r="AC71" s="881"/>
      <c r="AD71" s="881"/>
      <c r="AE71" s="881"/>
      <c r="AF71" s="881"/>
      <c r="AG71" s="881"/>
      <c r="AH71" s="881"/>
      <c r="DZ71" s="909"/>
      <c r="EA71" s="1013"/>
      <c r="EB71" s="1014"/>
      <c r="EC71" s="1014"/>
      <c r="ED71" s="1014"/>
      <c r="EE71" s="910"/>
    </row>
    <row r="72" spans="1:135" s="879" customFormat="1">
      <c r="A72" s="609"/>
      <c r="B72" s="888"/>
      <c r="C72" s="880"/>
      <c r="D72" s="880"/>
      <c r="E72" s="880"/>
      <c r="F72" s="880"/>
      <c r="G72" s="880"/>
      <c r="H72" s="880"/>
      <c r="I72" s="880"/>
      <c r="J72" s="880"/>
      <c r="K72" s="880"/>
      <c r="L72" s="880"/>
      <c r="M72" s="880"/>
      <c r="N72" s="880"/>
      <c r="O72" s="881"/>
      <c r="P72" s="881"/>
      <c r="Q72" s="881"/>
      <c r="R72" s="881"/>
      <c r="S72" s="881"/>
      <c r="T72" s="881"/>
      <c r="U72" s="881"/>
      <c r="V72" s="881"/>
      <c r="W72" s="881"/>
      <c r="X72" s="881"/>
      <c r="Y72" s="881"/>
      <c r="Z72" s="881"/>
      <c r="AA72" s="882"/>
      <c r="AB72" s="881"/>
      <c r="AC72" s="881"/>
      <c r="AD72" s="881"/>
      <c r="AE72" s="881"/>
      <c r="AF72" s="881"/>
      <c r="AG72" s="881"/>
      <c r="AH72" s="881"/>
      <c r="DZ72" s="909"/>
      <c r="EA72" s="1013"/>
      <c r="EB72" s="1014"/>
      <c r="EC72" s="1014"/>
      <c r="ED72" s="1014"/>
      <c r="EE72" s="910"/>
    </row>
    <row r="73" spans="1:135" s="879" customFormat="1">
      <c r="A73" s="609"/>
      <c r="B73" s="888"/>
      <c r="C73" s="880"/>
      <c r="D73" s="880"/>
      <c r="E73" s="880"/>
      <c r="F73" s="880"/>
      <c r="G73" s="880"/>
      <c r="H73" s="880"/>
      <c r="I73" s="880"/>
      <c r="J73" s="880"/>
      <c r="K73" s="880"/>
      <c r="L73" s="880"/>
      <c r="M73" s="880"/>
      <c r="N73" s="880"/>
      <c r="O73" s="881"/>
      <c r="P73" s="881"/>
      <c r="Q73" s="881"/>
      <c r="R73" s="881"/>
      <c r="S73" s="881"/>
      <c r="T73" s="881"/>
      <c r="U73" s="881"/>
      <c r="V73" s="881"/>
      <c r="W73" s="881"/>
      <c r="X73" s="881"/>
      <c r="Y73" s="881"/>
      <c r="Z73" s="881"/>
      <c r="AA73" s="882"/>
      <c r="AB73" s="881"/>
      <c r="AC73" s="881"/>
      <c r="AD73" s="881"/>
      <c r="AE73" s="881"/>
      <c r="AF73" s="881"/>
      <c r="AG73" s="881"/>
      <c r="AH73" s="881"/>
      <c r="DZ73" s="909"/>
      <c r="EA73" s="1013"/>
      <c r="EB73" s="1014"/>
      <c r="EC73" s="1014"/>
      <c r="ED73" s="1014"/>
      <c r="EE73" s="910"/>
    </row>
    <row r="74" spans="1:135" s="879" customFormat="1">
      <c r="A74" s="609"/>
      <c r="B74" s="888"/>
      <c r="C74" s="880"/>
      <c r="D74" s="880"/>
      <c r="E74" s="880"/>
      <c r="F74" s="880"/>
      <c r="G74" s="880"/>
      <c r="H74" s="880"/>
      <c r="I74" s="880"/>
      <c r="J74" s="880"/>
      <c r="K74" s="880"/>
      <c r="L74" s="880"/>
      <c r="M74" s="880"/>
      <c r="N74" s="880"/>
      <c r="O74" s="881"/>
      <c r="P74" s="881"/>
      <c r="Q74" s="881"/>
      <c r="R74" s="881"/>
      <c r="S74" s="881"/>
      <c r="T74" s="881"/>
      <c r="U74" s="881"/>
      <c r="V74" s="881"/>
      <c r="W74" s="881"/>
      <c r="X74" s="881"/>
      <c r="Y74" s="881"/>
      <c r="Z74" s="881"/>
      <c r="AA74" s="882"/>
      <c r="AB74" s="881"/>
      <c r="AC74" s="881"/>
      <c r="AD74" s="881"/>
      <c r="AE74" s="881"/>
      <c r="AF74" s="881"/>
      <c r="AG74" s="881"/>
      <c r="AH74" s="881"/>
      <c r="DZ74" s="909"/>
      <c r="EA74" s="1013"/>
      <c r="EB74" s="1014"/>
      <c r="EC74" s="1014"/>
      <c r="ED74" s="1014"/>
      <c r="EE74" s="910"/>
    </row>
    <row r="75" spans="1:135" s="879" customFormat="1">
      <c r="A75" s="609"/>
      <c r="B75" s="888"/>
      <c r="C75" s="880"/>
      <c r="D75" s="880"/>
      <c r="E75" s="880"/>
      <c r="F75" s="880"/>
      <c r="G75" s="880"/>
      <c r="H75" s="880"/>
      <c r="I75" s="880"/>
      <c r="J75" s="880"/>
      <c r="K75" s="880"/>
      <c r="L75" s="880"/>
      <c r="M75" s="880"/>
      <c r="N75" s="880"/>
      <c r="O75" s="881"/>
      <c r="P75" s="881"/>
      <c r="Q75" s="881"/>
      <c r="R75" s="881"/>
      <c r="S75" s="881"/>
      <c r="T75" s="881"/>
      <c r="U75" s="881"/>
      <c r="V75" s="881"/>
      <c r="W75" s="881"/>
      <c r="X75" s="881"/>
      <c r="Y75" s="881"/>
      <c r="Z75" s="881"/>
      <c r="AA75" s="882"/>
      <c r="AB75" s="881"/>
      <c r="AC75" s="881"/>
      <c r="AD75" s="881"/>
      <c r="AE75" s="881"/>
      <c r="AF75" s="881"/>
      <c r="AG75" s="881"/>
      <c r="AH75" s="881"/>
      <c r="DZ75" s="909"/>
      <c r="EA75" s="1013"/>
      <c r="EB75" s="1014"/>
      <c r="EC75" s="1014"/>
      <c r="ED75" s="1014"/>
      <c r="EE75" s="910"/>
    </row>
    <row r="76" spans="1:135" s="879" customFormat="1">
      <c r="A76" s="609"/>
      <c r="B76" s="888"/>
      <c r="C76" s="880"/>
      <c r="D76" s="880"/>
      <c r="E76" s="880"/>
      <c r="F76" s="880"/>
      <c r="G76" s="880"/>
      <c r="H76" s="880"/>
      <c r="I76" s="880"/>
      <c r="J76" s="880"/>
      <c r="K76" s="880"/>
      <c r="L76" s="880"/>
      <c r="M76" s="880"/>
      <c r="N76" s="880"/>
      <c r="O76" s="881"/>
      <c r="P76" s="881"/>
      <c r="Q76" s="881"/>
      <c r="R76" s="881"/>
      <c r="S76" s="881"/>
      <c r="T76" s="881"/>
      <c r="U76" s="881"/>
      <c r="V76" s="881"/>
      <c r="W76" s="881"/>
      <c r="X76" s="881"/>
      <c r="Y76" s="881"/>
      <c r="Z76" s="881"/>
      <c r="AA76" s="882"/>
      <c r="AB76" s="881"/>
      <c r="AC76" s="881"/>
      <c r="AD76" s="881"/>
      <c r="AE76" s="881"/>
      <c r="AF76" s="881"/>
      <c r="AG76" s="881"/>
      <c r="AH76" s="881"/>
      <c r="DZ76" s="909"/>
      <c r="EA76" s="1013"/>
      <c r="EB76" s="1014"/>
      <c r="EC76" s="1014"/>
      <c r="ED76" s="1014"/>
      <c r="EE76" s="910"/>
    </row>
    <row r="77" spans="1:135" s="879" customFormat="1">
      <c r="A77" s="609"/>
      <c r="B77" s="888"/>
      <c r="C77" s="880"/>
      <c r="D77" s="880"/>
      <c r="E77" s="880"/>
      <c r="F77" s="880"/>
      <c r="G77" s="880"/>
      <c r="H77" s="880"/>
      <c r="I77" s="880"/>
      <c r="J77" s="880"/>
      <c r="K77" s="880"/>
      <c r="L77" s="880"/>
      <c r="M77" s="880"/>
      <c r="N77" s="880"/>
      <c r="O77" s="881"/>
      <c r="P77" s="881"/>
      <c r="Q77" s="881"/>
      <c r="R77" s="881"/>
      <c r="S77" s="881"/>
      <c r="T77" s="881"/>
      <c r="U77" s="881"/>
      <c r="V77" s="881"/>
      <c r="W77" s="881"/>
      <c r="X77" s="881"/>
      <c r="Y77" s="881"/>
      <c r="Z77" s="881"/>
      <c r="AA77" s="882"/>
      <c r="AB77" s="881"/>
      <c r="AC77" s="881"/>
      <c r="AD77" s="881"/>
      <c r="AE77" s="881"/>
      <c r="AF77" s="881"/>
      <c r="AG77" s="881"/>
      <c r="AH77" s="881"/>
      <c r="DZ77" s="909"/>
      <c r="EA77" s="1013"/>
      <c r="EB77" s="1014"/>
      <c r="EC77" s="1014"/>
      <c r="ED77" s="1014"/>
      <c r="EE77" s="910"/>
    </row>
    <row r="78" spans="1:135" s="879" customFormat="1">
      <c r="A78" s="609"/>
      <c r="B78" s="888"/>
      <c r="C78" s="880"/>
      <c r="D78" s="880"/>
      <c r="E78" s="880"/>
      <c r="F78" s="880"/>
      <c r="G78" s="880"/>
      <c r="H78" s="880"/>
      <c r="I78" s="880"/>
      <c r="J78" s="880"/>
      <c r="K78" s="880"/>
      <c r="L78" s="880"/>
      <c r="M78" s="880"/>
      <c r="N78" s="880"/>
      <c r="O78" s="881"/>
      <c r="P78" s="881"/>
      <c r="Q78" s="881"/>
      <c r="R78" s="881"/>
      <c r="S78" s="881"/>
      <c r="T78" s="881"/>
      <c r="U78" s="881"/>
      <c r="V78" s="881"/>
      <c r="W78" s="881"/>
      <c r="X78" s="881"/>
      <c r="Y78" s="881"/>
      <c r="Z78" s="881"/>
      <c r="AA78" s="882"/>
      <c r="AB78" s="881"/>
      <c r="AC78" s="881"/>
      <c r="AD78" s="881"/>
      <c r="AE78" s="881"/>
      <c r="AF78" s="881"/>
      <c r="AG78" s="881"/>
      <c r="AH78" s="881"/>
      <c r="DZ78" s="909"/>
      <c r="EA78" s="1013"/>
      <c r="EB78" s="1014"/>
      <c r="EC78" s="1014"/>
      <c r="ED78" s="1014"/>
      <c r="EE78" s="910"/>
    </row>
    <row r="79" spans="1:135" s="879" customFormat="1">
      <c r="A79" s="609"/>
      <c r="B79" s="888"/>
      <c r="C79" s="880"/>
      <c r="D79" s="880"/>
      <c r="E79" s="880"/>
      <c r="F79" s="880"/>
      <c r="G79" s="880"/>
      <c r="H79" s="880"/>
      <c r="I79" s="880"/>
      <c r="J79" s="880"/>
      <c r="K79" s="880"/>
      <c r="L79" s="880"/>
      <c r="M79" s="880"/>
      <c r="N79" s="880"/>
      <c r="O79" s="881"/>
      <c r="P79" s="881"/>
      <c r="Q79" s="881"/>
      <c r="R79" s="881"/>
      <c r="S79" s="881"/>
      <c r="T79" s="881"/>
      <c r="U79" s="881"/>
      <c r="V79" s="881"/>
      <c r="W79" s="881"/>
      <c r="X79" s="881"/>
      <c r="Y79" s="881"/>
      <c r="Z79" s="881"/>
      <c r="AA79" s="882"/>
      <c r="AB79" s="881"/>
      <c r="AC79" s="881"/>
      <c r="AD79" s="881"/>
      <c r="AE79" s="881"/>
      <c r="AF79" s="881"/>
      <c r="AG79" s="881"/>
      <c r="AH79" s="881"/>
      <c r="DZ79" s="909"/>
      <c r="EA79" s="1013"/>
      <c r="EB79" s="1014"/>
      <c r="EC79" s="1014"/>
      <c r="ED79" s="1014"/>
      <c r="EE79" s="910"/>
    </row>
    <row r="80" spans="1:135" s="879" customFormat="1">
      <c r="A80" s="609"/>
      <c r="B80" s="888"/>
      <c r="C80" s="880"/>
      <c r="D80" s="880"/>
      <c r="E80" s="880"/>
      <c r="F80" s="880"/>
      <c r="G80" s="880"/>
      <c r="H80" s="880"/>
      <c r="I80" s="880"/>
      <c r="J80" s="880"/>
      <c r="K80" s="880"/>
      <c r="L80" s="880"/>
      <c r="M80" s="880"/>
      <c r="N80" s="880"/>
      <c r="O80" s="881"/>
      <c r="P80" s="881"/>
      <c r="Q80" s="881"/>
      <c r="R80" s="881"/>
      <c r="S80" s="881"/>
      <c r="T80" s="881"/>
      <c r="U80" s="881"/>
      <c r="V80" s="881"/>
      <c r="W80" s="881"/>
      <c r="X80" s="881"/>
      <c r="Y80" s="881"/>
      <c r="Z80" s="881"/>
      <c r="AA80" s="882"/>
      <c r="AB80" s="881"/>
      <c r="AC80" s="881"/>
      <c r="AD80" s="881"/>
      <c r="AE80" s="881"/>
      <c r="AF80" s="881"/>
      <c r="AG80" s="881"/>
      <c r="AH80" s="881"/>
      <c r="DZ80" s="909"/>
      <c r="EA80" s="1013"/>
      <c r="EB80" s="1014"/>
      <c r="EC80" s="1014"/>
      <c r="ED80" s="1014"/>
      <c r="EE80" s="910"/>
    </row>
    <row r="81" spans="1:135" s="879" customFormat="1">
      <c r="A81" s="609"/>
      <c r="B81" s="888"/>
      <c r="C81" s="880"/>
      <c r="D81" s="880"/>
      <c r="E81" s="880"/>
      <c r="F81" s="880"/>
      <c r="G81" s="880"/>
      <c r="H81" s="880"/>
      <c r="I81" s="880"/>
      <c r="J81" s="880"/>
      <c r="K81" s="880"/>
      <c r="L81" s="880"/>
      <c r="M81" s="880"/>
      <c r="N81" s="880"/>
      <c r="O81" s="881"/>
      <c r="P81" s="881"/>
      <c r="Q81" s="881"/>
      <c r="R81" s="881"/>
      <c r="S81" s="881"/>
      <c r="T81" s="881"/>
      <c r="U81" s="881"/>
      <c r="V81" s="881"/>
      <c r="W81" s="881"/>
      <c r="X81" s="881"/>
      <c r="Y81" s="881"/>
      <c r="Z81" s="881"/>
      <c r="AA81" s="882"/>
      <c r="AB81" s="881"/>
      <c r="AC81" s="881"/>
      <c r="AD81" s="881"/>
      <c r="AE81" s="881"/>
      <c r="AF81" s="881"/>
      <c r="AG81" s="881"/>
      <c r="AH81" s="881"/>
      <c r="DZ81" s="909"/>
      <c r="EA81" s="1013"/>
      <c r="EB81" s="1014"/>
      <c r="EC81" s="1014"/>
      <c r="ED81" s="1014"/>
      <c r="EE81" s="910"/>
    </row>
    <row r="82" spans="1:135" s="879" customFormat="1">
      <c r="A82" s="609"/>
      <c r="B82" s="888"/>
      <c r="C82" s="880"/>
      <c r="D82" s="880"/>
      <c r="E82" s="880"/>
      <c r="F82" s="880"/>
      <c r="G82" s="880"/>
      <c r="H82" s="880"/>
      <c r="I82" s="880"/>
      <c r="J82" s="880"/>
      <c r="K82" s="880"/>
      <c r="L82" s="880"/>
      <c r="M82" s="880"/>
      <c r="N82" s="880"/>
      <c r="O82" s="881"/>
      <c r="P82" s="881"/>
      <c r="Q82" s="881"/>
      <c r="R82" s="881"/>
      <c r="S82" s="881"/>
      <c r="T82" s="881"/>
      <c r="U82" s="881"/>
      <c r="V82" s="881"/>
      <c r="W82" s="881"/>
      <c r="X82" s="881"/>
      <c r="Y82" s="881"/>
      <c r="Z82" s="881"/>
      <c r="AA82" s="882"/>
      <c r="AB82" s="881"/>
      <c r="AC82" s="881"/>
      <c r="AD82" s="881"/>
      <c r="AE82" s="881"/>
      <c r="AF82" s="881"/>
      <c r="AG82" s="881"/>
      <c r="AH82" s="881"/>
      <c r="DZ82" s="909"/>
      <c r="EA82" s="1013"/>
      <c r="EB82" s="1014"/>
      <c r="EC82" s="1014"/>
      <c r="ED82" s="1014"/>
      <c r="EE82" s="910"/>
    </row>
    <row r="83" spans="1:135" s="879" customFormat="1">
      <c r="A83" s="609"/>
      <c r="B83" s="888"/>
      <c r="C83" s="880"/>
      <c r="D83" s="880"/>
      <c r="E83" s="880"/>
      <c r="F83" s="880"/>
      <c r="G83" s="880"/>
      <c r="H83" s="880"/>
      <c r="I83" s="880"/>
      <c r="J83" s="880"/>
      <c r="K83" s="880"/>
      <c r="L83" s="880"/>
      <c r="M83" s="880"/>
      <c r="N83" s="880"/>
      <c r="O83" s="881"/>
      <c r="P83" s="881"/>
      <c r="Q83" s="881"/>
      <c r="R83" s="881"/>
      <c r="S83" s="881"/>
      <c r="T83" s="881"/>
      <c r="U83" s="881"/>
      <c r="V83" s="881"/>
      <c r="W83" s="881"/>
      <c r="X83" s="881"/>
      <c r="Y83" s="881"/>
      <c r="Z83" s="881"/>
      <c r="AA83" s="882"/>
      <c r="AB83" s="881"/>
      <c r="AC83" s="881"/>
      <c r="AD83" s="881"/>
      <c r="AE83" s="881"/>
      <c r="AF83" s="881"/>
      <c r="AG83" s="881"/>
      <c r="AH83" s="881"/>
      <c r="DZ83" s="909"/>
      <c r="EA83" s="1013"/>
      <c r="EB83" s="1014"/>
      <c r="EC83" s="1014"/>
      <c r="ED83" s="1014"/>
      <c r="EE83" s="910"/>
    </row>
    <row r="84" spans="1:135" s="879" customFormat="1">
      <c r="A84" s="609"/>
      <c r="B84" s="888"/>
      <c r="C84" s="880"/>
      <c r="D84" s="880"/>
      <c r="E84" s="880"/>
      <c r="F84" s="880"/>
      <c r="G84" s="880"/>
      <c r="H84" s="880"/>
      <c r="I84" s="880"/>
      <c r="J84" s="880"/>
      <c r="K84" s="880"/>
      <c r="L84" s="880"/>
      <c r="M84" s="880"/>
      <c r="N84" s="880"/>
      <c r="O84" s="881"/>
      <c r="P84" s="881"/>
      <c r="Q84" s="881"/>
      <c r="R84" s="881"/>
      <c r="S84" s="881"/>
      <c r="T84" s="881"/>
      <c r="U84" s="881"/>
      <c r="V84" s="881"/>
      <c r="W84" s="881"/>
      <c r="X84" s="881"/>
      <c r="Y84" s="881"/>
      <c r="Z84" s="881"/>
      <c r="AA84" s="882"/>
      <c r="AB84" s="881"/>
      <c r="AC84" s="881"/>
      <c r="AD84" s="881"/>
      <c r="AE84" s="881"/>
      <c r="AF84" s="881"/>
      <c r="AG84" s="881"/>
      <c r="AH84" s="881"/>
      <c r="DZ84" s="909"/>
      <c r="EA84" s="1013"/>
      <c r="EB84" s="1014"/>
      <c r="EC84" s="1014"/>
      <c r="ED84" s="1014"/>
      <c r="EE84" s="910"/>
    </row>
    <row r="85" spans="1:135" s="879" customFormat="1">
      <c r="A85" s="609"/>
      <c r="B85" s="888"/>
      <c r="C85" s="880"/>
      <c r="D85" s="880"/>
      <c r="E85" s="880"/>
      <c r="F85" s="880"/>
      <c r="G85" s="880"/>
      <c r="H85" s="880"/>
      <c r="I85" s="880"/>
      <c r="J85" s="880"/>
      <c r="K85" s="880"/>
      <c r="L85" s="880"/>
      <c r="M85" s="880"/>
      <c r="N85" s="880"/>
      <c r="O85" s="881"/>
      <c r="P85" s="881"/>
      <c r="Q85" s="881"/>
      <c r="R85" s="881"/>
      <c r="S85" s="881"/>
      <c r="T85" s="881"/>
      <c r="U85" s="881"/>
      <c r="V85" s="881"/>
      <c r="W85" s="881"/>
      <c r="X85" s="881"/>
      <c r="Y85" s="881"/>
      <c r="Z85" s="881"/>
      <c r="AA85" s="882"/>
      <c r="AB85" s="881"/>
      <c r="AC85" s="881"/>
      <c r="AD85" s="881"/>
      <c r="AE85" s="881"/>
      <c r="AF85" s="881"/>
      <c r="AG85" s="881"/>
      <c r="AH85" s="881"/>
      <c r="DZ85" s="909"/>
      <c r="EA85" s="1013"/>
      <c r="EB85" s="1014"/>
      <c r="EC85" s="1014"/>
      <c r="ED85" s="1014"/>
      <c r="EE85" s="910"/>
    </row>
    <row r="86" spans="1:135" s="879" customFormat="1">
      <c r="A86" s="609"/>
      <c r="B86" s="888"/>
      <c r="C86" s="880"/>
      <c r="D86" s="880"/>
      <c r="E86" s="880"/>
      <c r="F86" s="880"/>
      <c r="G86" s="880"/>
      <c r="H86" s="880"/>
      <c r="I86" s="880"/>
      <c r="J86" s="880"/>
      <c r="K86" s="880"/>
      <c r="L86" s="880"/>
      <c r="M86" s="880"/>
      <c r="N86" s="880"/>
      <c r="O86" s="881"/>
      <c r="P86" s="881"/>
      <c r="Q86" s="881"/>
      <c r="R86" s="881"/>
      <c r="S86" s="881"/>
      <c r="T86" s="881"/>
      <c r="U86" s="881"/>
      <c r="V86" s="881"/>
      <c r="W86" s="881"/>
      <c r="X86" s="881"/>
      <c r="Y86" s="881"/>
      <c r="Z86" s="881"/>
      <c r="AA86" s="882"/>
      <c r="AB86" s="881"/>
      <c r="AC86" s="881"/>
      <c r="AD86" s="881"/>
      <c r="AE86" s="881"/>
      <c r="AF86" s="881"/>
      <c r="AG86" s="881"/>
      <c r="AH86" s="881"/>
      <c r="DZ86" s="909"/>
      <c r="EA86" s="1013"/>
      <c r="EB86" s="1014"/>
      <c r="EC86" s="1014"/>
      <c r="ED86" s="1014"/>
      <c r="EE86" s="910"/>
    </row>
    <row r="87" spans="1:135" s="879" customFormat="1">
      <c r="A87" s="609"/>
      <c r="B87" s="888"/>
      <c r="C87" s="880"/>
      <c r="D87" s="880"/>
      <c r="E87" s="880"/>
      <c r="F87" s="880"/>
      <c r="G87" s="880"/>
      <c r="H87" s="880"/>
      <c r="I87" s="880"/>
      <c r="J87" s="880"/>
      <c r="K87" s="880"/>
      <c r="L87" s="880"/>
      <c r="M87" s="880"/>
      <c r="N87" s="880"/>
      <c r="O87" s="881"/>
      <c r="P87" s="881"/>
      <c r="Q87" s="881"/>
      <c r="R87" s="881"/>
      <c r="S87" s="881"/>
      <c r="T87" s="881"/>
      <c r="U87" s="881"/>
      <c r="V87" s="881"/>
      <c r="W87" s="881"/>
      <c r="X87" s="881"/>
      <c r="Y87" s="881"/>
      <c r="Z87" s="881"/>
      <c r="AA87" s="882"/>
      <c r="AB87" s="881"/>
      <c r="AC87" s="881"/>
      <c r="AD87" s="881"/>
      <c r="AE87" s="881"/>
      <c r="AF87" s="881"/>
      <c r="AG87" s="881"/>
      <c r="AH87" s="881"/>
      <c r="DZ87" s="909"/>
      <c r="EA87" s="1013"/>
      <c r="EB87" s="1014"/>
      <c r="EC87" s="1014"/>
      <c r="ED87" s="1014"/>
      <c r="EE87" s="910"/>
    </row>
    <row r="88" spans="1:135" s="879" customFormat="1">
      <c r="A88" s="609"/>
      <c r="B88" s="888"/>
      <c r="C88" s="880"/>
      <c r="D88" s="880"/>
      <c r="E88" s="880"/>
      <c r="F88" s="880"/>
      <c r="G88" s="880"/>
      <c r="H88" s="880"/>
      <c r="I88" s="880"/>
      <c r="J88" s="880"/>
      <c r="K88" s="880"/>
      <c r="L88" s="880"/>
      <c r="M88" s="880"/>
      <c r="N88" s="880"/>
      <c r="O88" s="881"/>
      <c r="P88" s="881"/>
      <c r="Q88" s="881"/>
      <c r="R88" s="881"/>
      <c r="S88" s="881"/>
      <c r="T88" s="881"/>
      <c r="U88" s="881"/>
      <c r="V88" s="881"/>
      <c r="W88" s="881"/>
      <c r="X88" s="881"/>
      <c r="Y88" s="881"/>
      <c r="Z88" s="881"/>
      <c r="AA88" s="882"/>
      <c r="AB88" s="881"/>
      <c r="AC88" s="881"/>
      <c r="AD88" s="881"/>
      <c r="AE88" s="881"/>
      <c r="AF88" s="881"/>
      <c r="AG88" s="881"/>
      <c r="AH88" s="881"/>
      <c r="DZ88" s="909"/>
      <c r="EA88" s="1013"/>
      <c r="EB88" s="1014"/>
      <c r="EC88" s="1014"/>
      <c r="ED88" s="1014"/>
      <c r="EE88" s="910"/>
    </row>
    <row r="89" spans="1:135" s="879" customFormat="1">
      <c r="A89" s="609"/>
      <c r="B89" s="888"/>
      <c r="C89" s="880"/>
      <c r="D89" s="880"/>
      <c r="E89" s="880"/>
      <c r="F89" s="880"/>
      <c r="G89" s="880"/>
      <c r="H89" s="880"/>
      <c r="I89" s="880"/>
      <c r="J89" s="880"/>
      <c r="K89" s="880"/>
      <c r="L89" s="880"/>
      <c r="M89" s="880"/>
      <c r="N89" s="880"/>
      <c r="O89" s="881"/>
      <c r="P89" s="881"/>
      <c r="Q89" s="881"/>
      <c r="R89" s="881"/>
      <c r="S89" s="881"/>
      <c r="T89" s="881"/>
      <c r="U89" s="881"/>
      <c r="V89" s="881"/>
      <c r="W89" s="881"/>
      <c r="X89" s="881"/>
      <c r="Y89" s="881"/>
      <c r="Z89" s="881"/>
      <c r="AA89" s="882"/>
      <c r="AB89" s="881"/>
      <c r="AC89" s="881"/>
      <c r="AD89" s="881"/>
      <c r="AE89" s="881"/>
      <c r="AF89" s="881"/>
      <c r="AG89" s="881"/>
      <c r="AH89" s="881"/>
      <c r="DZ89" s="909"/>
      <c r="EA89" s="1013"/>
      <c r="EB89" s="1014"/>
      <c r="EC89" s="1014"/>
      <c r="ED89" s="1014"/>
      <c r="EE89" s="910"/>
    </row>
    <row r="90" spans="1:135" s="879" customFormat="1">
      <c r="A90" s="609"/>
      <c r="B90" s="888"/>
      <c r="C90" s="880"/>
      <c r="D90" s="880"/>
      <c r="E90" s="880"/>
      <c r="F90" s="880"/>
      <c r="G90" s="880"/>
      <c r="H90" s="880"/>
      <c r="I90" s="880"/>
      <c r="J90" s="880"/>
      <c r="K90" s="880"/>
      <c r="L90" s="880"/>
      <c r="M90" s="880"/>
      <c r="N90" s="880"/>
      <c r="O90" s="881"/>
      <c r="P90" s="881"/>
      <c r="Q90" s="881"/>
      <c r="R90" s="881"/>
      <c r="S90" s="881"/>
      <c r="T90" s="881"/>
      <c r="U90" s="881"/>
      <c r="V90" s="881"/>
      <c r="W90" s="881"/>
      <c r="X90" s="881"/>
      <c r="Y90" s="881"/>
      <c r="Z90" s="881"/>
      <c r="AA90" s="882"/>
      <c r="AB90" s="881"/>
      <c r="AC90" s="881"/>
      <c r="AD90" s="881"/>
      <c r="AE90" s="881"/>
      <c r="AF90" s="881"/>
      <c r="AG90" s="881"/>
      <c r="AH90" s="881"/>
      <c r="DZ90" s="909"/>
      <c r="EA90" s="1013"/>
      <c r="EB90" s="1014"/>
      <c r="EC90" s="1014"/>
      <c r="ED90" s="1014"/>
      <c r="EE90" s="910"/>
    </row>
    <row r="91" spans="1:135" s="879" customFormat="1">
      <c r="A91" s="609"/>
      <c r="B91" s="888"/>
      <c r="C91" s="880"/>
      <c r="D91" s="880"/>
      <c r="E91" s="880"/>
      <c r="F91" s="880"/>
      <c r="G91" s="880"/>
      <c r="H91" s="880"/>
      <c r="I91" s="880"/>
      <c r="J91" s="880"/>
      <c r="K91" s="880"/>
      <c r="L91" s="880"/>
      <c r="M91" s="880"/>
      <c r="N91" s="880"/>
      <c r="O91" s="881"/>
      <c r="P91" s="881"/>
      <c r="Q91" s="881"/>
      <c r="R91" s="881"/>
      <c r="S91" s="881"/>
      <c r="T91" s="881"/>
      <c r="U91" s="881"/>
      <c r="V91" s="881"/>
      <c r="W91" s="881"/>
      <c r="X91" s="881"/>
      <c r="Y91" s="881"/>
      <c r="Z91" s="881"/>
      <c r="AA91" s="882"/>
      <c r="AB91" s="881"/>
      <c r="AC91" s="881"/>
      <c r="AD91" s="881"/>
      <c r="AE91" s="881"/>
      <c r="AF91" s="881"/>
      <c r="AG91" s="881"/>
      <c r="AH91" s="881"/>
      <c r="DZ91" s="909"/>
      <c r="EA91" s="1013"/>
      <c r="EB91" s="1014"/>
      <c r="EC91" s="1014"/>
      <c r="ED91" s="1014"/>
      <c r="EE91" s="910"/>
    </row>
    <row r="92" spans="1:135" s="879" customFormat="1">
      <c r="A92" s="609"/>
      <c r="B92" s="888"/>
      <c r="C92" s="880"/>
      <c r="D92" s="880"/>
      <c r="E92" s="880"/>
      <c r="F92" s="880"/>
      <c r="G92" s="880"/>
      <c r="H92" s="880"/>
      <c r="I92" s="880"/>
      <c r="J92" s="880"/>
      <c r="K92" s="880"/>
      <c r="L92" s="880"/>
      <c r="M92" s="880"/>
      <c r="N92" s="880"/>
      <c r="O92" s="881"/>
      <c r="P92" s="881"/>
      <c r="Q92" s="881"/>
      <c r="R92" s="881"/>
      <c r="S92" s="881"/>
      <c r="T92" s="881"/>
      <c r="U92" s="881"/>
      <c r="V92" s="881"/>
      <c r="W92" s="881"/>
      <c r="X92" s="881"/>
      <c r="Y92" s="881"/>
      <c r="Z92" s="881"/>
      <c r="AA92" s="882"/>
      <c r="AB92" s="881"/>
      <c r="AC92" s="881"/>
      <c r="AD92" s="881"/>
      <c r="AE92" s="881"/>
      <c r="AF92" s="881"/>
      <c r="AG92" s="881"/>
      <c r="AH92" s="881"/>
      <c r="DZ92" s="909"/>
      <c r="EA92" s="1013"/>
      <c r="EB92" s="1014"/>
      <c r="EC92" s="1014"/>
      <c r="ED92" s="1014"/>
      <c r="EE92" s="910"/>
    </row>
    <row r="93" spans="1:135" s="879" customFormat="1">
      <c r="A93" s="609"/>
      <c r="B93" s="888"/>
      <c r="C93" s="880"/>
      <c r="D93" s="880"/>
      <c r="E93" s="880"/>
      <c r="F93" s="880"/>
      <c r="G93" s="880"/>
      <c r="H93" s="880"/>
      <c r="I93" s="880"/>
      <c r="J93" s="880"/>
      <c r="K93" s="880"/>
      <c r="L93" s="880"/>
      <c r="M93" s="880"/>
      <c r="N93" s="880"/>
      <c r="O93" s="881"/>
      <c r="P93" s="881"/>
      <c r="Q93" s="881"/>
      <c r="R93" s="881"/>
      <c r="S93" s="881"/>
      <c r="T93" s="881"/>
      <c r="U93" s="881"/>
      <c r="V93" s="881"/>
      <c r="W93" s="881"/>
      <c r="X93" s="881"/>
      <c r="Y93" s="881"/>
      <c r="Z93" s="881"/>
      <c r="AA93" s="882"/>
      <c r="AB93" s="881"/>
      <c r="AC93" s="881"/>
      <c r="AD93" s="881"/>
      <c r="AE93" s="881"/>
      <c r="AF93" s="881"/>
      <c r="AG93" s="881"/>
      <c r="AH93" s="881"/>
      <c r="DZ93" s="909"/>
      <c r="EA93" s="1013"/>
      <c r="EB93" s="1014"/>
      <c r="EC93" s="1014"/>
      <c r="ED93" s="1014"/>
      <c r="EE93" s="910"/>
    </row>
    <row r="94" spans="1:135" s="879" customFormat="1">
      <c r="A94" s="609"/>
      <c r="B94" s="888"/>
      <c r="C94" s="880"/>
      <c r="D94" s="880"/>
      <c r="E94" s="880"/>
      <c r="F94" s="880"/>
      <c r="G94" s="880"/>
      <c r="H94" s="880"/>
      <c r="I94" s="880"/>
      <c r="J94" s="880"/>
      <c r="K94" s="880"/>
      <c r="L94" s="880"/>
      <c r="M94" s="880"/>
      <c r="N94" s="880"/>
      <c r="O94" s="881"/>
      <c r="P94" s="881"/>
      <c r="Q94" s="881"/>
      <c r="R94" s="881"/>
      <c r="S94" s="881"/>
      <c r="T94" s="881"/>
      <c r="U94" s="881"/>
      <c r="V94" s="881"/>
      <c r="W94" s="881"/>
      <c r="X94" s="881"/>
      <c r="Y94" s="881"/>
      <c r="Z94" s="881"/>
      <c r="AA94" s="882"/>
      <c r="AB94" s="881"/>
      <c r="AC94" s="881"/>
      <c r="AD94" s="881"/>
      <c r="AE94" s="881"/>
      <c r="AF94" s="881"/>
      <c r="AG94" s="881"/>
      <c r="AH94" s="881"/>
      <c r="DZ94" s="909"/>
      <c r="EA94" s="1013"/>
      <c r="EB94" s="1014"/>
      <c r="EC94" s="1014"/>
      <c r="ED94" s="1014"/>
      <c r="EE94" s="910"/>
    </row>
    <row r="95" spans="1:135" s="879" customFormat="1">
      <c r="A95" s="609"/>
      <c r="B95" s="888"/>
      <c r="C95" s="880"/>
      <c r="D95" s="880"/>
      <c r="E95" s="880"/>
      <c r="F95" s="880"/>
      <c r="G95" s="880"/>
      <c r="H95" s="880"/>
      <c r="I95" s="880"/>
      <c r="J95" s="880"/>
      <c r="K95" s="880"/>
      <c r="L95" s="880"/>
      <c r="M95" s="880"/>
      <c r="N95" s="880"/>
      <c r="O95" s="881"/>
      <c r="P95" s="881"/>
      <c r="Q95" s="881"/>
      <c r="R95" s="881"/>
      <c r="S95" s="881"/>
      <c r="T95" s="881"/>
      <c r="U95" s="881"/>
      <c r="V95" s="881"/>
      <c r="W95" s="881"/>
      <c r="X95" s="881"/>
      <c r="Y95" s="881"/>
      <c r="Z95" s="881"/>
      <c r="AA95" s="882"/>
      <c r="AB95" s="881"/>
      <c r="AC95" s="881"/>
      <c r="AD95" s="881"/>
      <c r="AE95" s="881"/>
      <c r="AF95" s="881"/>
      <c r="AG95" s="881"/>
      <c r="AH95" s="881"/>
      <c r="DZ95" s="909"/>
      <c r="EA95" s="1013"/>
      <c r="EB95" s="1014"/>
      <c r="EC95" s="1014"/>
      <c r="ED95" s="1014"/>
      <c r="EE95" s="910"/>
    </row>
    <row r="96" spans="1:135" s="879" customFormat="1">
      <c r="A96" s="609"/>
      <c r="B96" s="888"/>
      <c r="C96" s="880"/>
      <c r="D96" s="880"/>
      <c r="E96" s="880"/>
      <c r="F96" s="880"/>
      <c r="G96" s="880"/>
      <c r="H96" s="880"/>
      <c r="I96" s="880"/>
      <c r="J96" s="880"/>
      <c r="K96" s="880"/>
      <c r="L96" s="880"/>
      <c r="M96" s="880"/>
      <c r="N96" s="880"/>
      <c r="O96" s="881"/>
      <c r="P96" s="881"/>
      <c r="Q96" s="881"/>
      <c r="R96" s="881"/>
      <c r="S96" s="881"/>
      <c r="T96" s="881"/>
      <c r="U96" s="881"/>
      <c r="V96" s="881"/>
      <c r="W96" s="881"/>
      <c r="X96" s="881"/>
      <c r="Y96" s="881"/>
      <c r="Z96" s="881"/>
      <c r="AA96" s="882"/>
      <c r="AB96" s="881"/>
      <c r="AC96" s="881"/>
      <c r="AD96" s="881"/>
      <c r="AE96" s="881"/>
      <c r="AF96" s="881"/>
      <c r="AG96" s="881"/>
      <c r="AH96" s="881"/>
      <c r="DZ96" s="909"/>
      <c r="EA96" s="1013"/>
      <c r="EB96" s="1014"/>
      <c r="EC96" s="1014"/>
      <c r="ED96" s="1014"/>
      <c r="EE96" s="910"/>
    </row>
    <row r="97" spans="1:135" s="879" customFormat="1">
      <c r="A97" s="609"/>
      <c r="B97" s="888"/>
      <c r="C97" s="880"/>
      <c r="D97" s="880"/>
      <c r="E97" s="880"/>
      <c r="F97" s="880"/>
      <c r="G97" s="880"/>
      <c r="H97" s="880"/>
      <c r="I97" s="880"/>
      <c r="J97" s="880"/>
      <c r="K97" s="880"/>
      <c r="L97" s="880"/>
      <c r="M97" s="880"/>
      <c r="N97" s="880"/>
      <c r="O97" s="881"/>
      <c r="P97" s="881"/>
      <c r="Q97" s="881"/>
      <c r="R97" s="881"/>
      <c r="S97" s="881"/>
      <c r="T97" s="881"/>
      <c r="U97" s="881"/>
      <c r="V97" s="881"/>
      <c r="W97" s="881"/>
      <c r="X97" s="881"/>
      <c r="Y97" s="881"/>
      <c r="Z97" s="881"/>
      <c r="AA97" s="882"/>
      <c r="AB97" s="881"/>
      <c r="AC97" s="881"/>
      <c r="AD97" s="881"/>
      <c r="AE97" s="881"/>
      <c r="AF97" s="881"/>
      <c r="AG97" s="881"/>
      <c r="AH97" s="881"/>
      <c r="DZ97" s="909"/>
      <c r="EA97" s="1013"/>
      <c r="EB97" s="1014"/>
      <c r="EC97" s="1014"/>
      <c r="ED97" s="1014"/>
      <c r="EE97" s="910"/>
    </row>
    <row r="98" spans="1:135" s="879" customFormat="1">
      <c r="A98" s="609"/>
      <c r="B98" s="888"/>
      <c r="C98" s="880"/>
      <c r="D98" s="880"/>
      <c r="E98" s="880"/>
      <c r="F98" s="880"/>
      <c r="G98" s="880"/>
      <c r="H98" s="880"/>
      <c r="I98" s="880"/>
      <c r="J98" s="880"/>
      <c r="K98" s="880"/>
      <c r="L98" s="880"/>
      <c r="M98" s="880"/>
      <c r="N98" s="880"/>
      <c r="O98" s="881"/>
      <c r="P98" s="881"/>
      <c r="Q98" s="881"/>
      <c r="R98" s="881"/>
      <c r="S98" s="881"/>
      <c r="T98" s="881"/>
      <c r="U98" s="881"/>
      <c r="V98" s="881"/>
      <c r="W98" s="881"/>
      <c r="X98" s="881"/>
      <c r="Y98" s="881"/>
      <c r="Z98" s="881"/>
      <c r="AA98" s="882"/>
      <c r="AB98" s="881"/>
      <c r="AC98" s="881"/>
      <c r="AD98" s="881"/>
      <c r="AE98" s="881"/>
      <c r="AF98" s="881"/>
      <c r="AG98" s="881"/>
      <c r="AH98" s="881"/>
      <c r="DZ98" s="909"/>
      <c r="EA98" s="1013"/>
      <c r="EB98" s="1014"/>
      <c r="EC98" s="1014"/>
      <c r="ED98" s="1014"/>
      <c r="EE98" s="910"/>
    </row>
    <row r="99" spans="1:135" s="879" customFormat="1">
      <c r="A99" s="609"/>
      <c r="B99" s="888"/>
      <c r="C99" s="880"/>
      <c r="D99" s="880"/>
      <c r="E99" s="880"/>
      <c r="F99" s="880"/>
      <c r="G99" s="880"/>
      <c r="H99" s="880"/>
      <c r="I99" s="880"/>
      <c r="J99" s="880"/>
      <c r="K99" s="880"/>
      <c r="L99" s="880"/>
      <c r="M99" s="880"/>
      <c r="N99" s="880"/>
      <c r="O99" s="881"/>
      <c r="P99" s="881"/>
      <c r="Q99" s="881"/>
      <c r="R99" s="881"/>
      <c r="S99" s="881"/>
      <c r="T99" s="881"/>
      <c r="U99" s="881"/>
      <c r="V99" s="881"/>
      <c r="W99" s="881"/>
      <c r="X99" s="881"/>
      <c r="Y99" s="881"/>
      <c r="Z99" s="881"/>
      <c r="AA99" s="882"/>
      <c r="AB99" s="881"/>
      <c r="AC99" s="881"/>
      <c r="AD99" s="881"/>
      <c r="AE99" s="881"/>
      <c r="AF99" s="881"/>
      <c r="AG99" s="881"/>
      <c r="AH99" s="881"/>
      <c r="DZ99" s="909"/>
      <c r="EA99" s="1013"/>
      <c r="EB99" s="1014"/>
      <c r="EC99" s="1014"/>
      <c r="ED99" s="1014"/>
      <c r="EE99" s="910"/>
    </row>
    <row r="100" spans="1:135" s="879" customFormat="1">
      <c r="A100" s="609"/>
      <c r="B100" s="888"/>
      <c r="C100" s="880"/>
      <c r="D100" s="880"/>
      <c r="E100" s="880"/>
      <c r="F100" s="880"/>
      <c r="G100" s="880"/>
      <c r="H100" s="880"/>
      <c r="I100" s="880"/>
      <c r="J100" s="880"/>
      <c r="K100" s="880"/>
      <c r="L100" s="880"/>
      <c r="M100" s="880"/>
      <c r="N100" s="880"/>
      <c r="O100" s="881"/>
      <c r="P100" s="881"/>
      <c r="Q100" s="881"/>
      <c r="R100" s="881"/>
      <c r="S100" s="881"/>
      <c r="T100" s="881"/>
      <c r="U100" s="881"/>
      <c r="V100" s="881"/>
      <c r="W100" s="881"/>
      <c r="X100" s="881"/>
      <c r="Y100" s="881"/>
      <c r="Z100" s="881"/>
      <c r="AA100" s="882"/>
      <c r="AB100" s="881"/>
      <c r="AC100" s="881"/>
      <c r="AD100" s="881"/>
      <c r="AE100" s="881"/>
      <c r="AF100" s="881"/>
      <c r="AG100" s="881"/>
      <c r="AH100" s="881"/>
      <c r="DZ100" s="909"/>
      <c r="EA100" s="1013"/>
      <c r="EB100" s="1014"/>
      <c r="EC100" s="1014"/>
      <c r="ED100" s="1014"/>
      <c r="EE100" s="910"/>
    </row>
    <row r="101" spans="1:135" s="879" customFormat="1">
      <c r="A101" s="609"/>
      <c r="B101" s="888"/>
      <c r="C101" s="880"/>
      <c r="D101" s="880"/>
      <c r="E101" s="880"/>
      <c r="F101" s="880"/>
      <c r="G101" s="880"/>
      <c r="H101" s="880"/>
      <c r="I101" s="880"/>
      <c r="J101" s="880"/>
      <c r="K101" s="880"/>
      <c r="L101" s="880"/>
      <c r="M101" s="880"/>
      <c r="N101" s="880"/>
      <c r="O101" s="881"/>
      <c r="P101" s="881"/>
      <c r="Q101" s="881"/>
      <c r="R101" s="881"/>
      <c r="S101" s="881"/>
      <c r="T101" s="881"/>
      <c r="U101" s="881"/>
      <c r="V101" s="881"/>
      <c r="W101" s="881"/>
      <c r="X101" s="881"/>
      <c r="Y101" s="881"/>
      <c r="Z101" s="881"/>
      <c r="AA101" s="882"/>
      <c r="AB101" s="881"/>
      <c r="AC101" s="881"/>
      <c r="AD101" s="881"/>
      <c r="AE101" s="881"/>
      <c r="AF101" s="881"/>
      <c r="AG101" s="881"/>
      <c r="AH101" s="881"/>
      <c r="DZ101" s="909"/>
      <c r="EA101" s="1013"/>
      <c r="EB101" s="1014"/>
      <c r="EC101" s="1014"/>
      <c r="ED101" s="1014"/>
      <c r="EE101" s="910"/>
    </row>
    <row r="102" spans="1:135" s="879" customFormat="1">
      <c r="A102" s="609"/>
      <c r="B102" s="888"/>
      <c r="C102" s="880"/>
      <c r="D102" s="880"/>
      <c r="E102" s="880"/>
      <c r="F102" s="880"/>
      <c r="G102" s="880"/>
      <c r="H102" s="880"/>
      <c r="I102" s="880"/>
      <c r="J102" s="880"/>
      <c r="K102" s="880"/>
      <c r="L102" s="880"/>
      <c r="M102" s="880"/>
      <c r="N102" s="880"/>
      <c r="O102" s="881"/>
      <c r="P102" s="881"/>
      <c r="Q102" s="881"/>
      <c r="R102" s="881"/>
      <c r="S102" s="881"/>
      <c r="T102" s="881"/>
      <c r="U102" s="881"/>
      <c r="V102" s="881"/>
      <c r="W102" s="881"/>
      <c r="X102" s="881"/>
      <c r="Y102" s="881"/>
      <c r="Z102" s="881"/>
      <c r="AA102" s="882"/>
      <c r="AB102" s="881"/>
      <c r="AC102" s="881"/>
      <c r="AD102" s="881"/>
      <c r="AE102" s="881"/>
      <c r="AF102" s="881"/>
      <c r="AG102" s="881"/>
      <c r="AH102" s="881"/>
      <c r="DZ102" s="909"/>
      <c r="EA102" s="1013"/>
      <c r="EB102" s="1014"/>
      <c r="EC102" s="1014"/>
      <c r="ED102" s="1014"/>
      <c r="EE102" s="910"/>
    </row>
    <row r="103" spans="1:135" s="879" customFormat="1">
      <c r="A103" s="609"/>
      <c r="B103" s="888"/>
      <c r="C103" s="880"/>
      <c r="D103" s="880"/>
      <c r="E103" s="880"/>
      <c r="F103" s="880"/>
      <c r="G103" s="880"/>
      <c r="H103" s="880"/>
      <c r="I103" s="880"/>
      <c r="J103" s="880"/>
      <c r="K103" s="880"/>
      <c r="L103" s="880"/>
      <c r="M103" s="880"/>
      <c r="N103" s="880"/>
      <c r="O103" s="881"/>
      <c r="P103" s="881"/>
      <c r="Q103" s="881"/>
      <c r="R103" s="881"/>
      <c r="S103" s="881"/>
      <c r="T103" s="881"/>
      <c r="U103" s="881"/>
      <c r="V103" s="881"/>
      <c r="W103" s="881"/>
      <c r="X103" s="881"/>
      <c r="Y103" s="881"/>
      <c r="Z103" s="881"/>
      <c r="AA103" s="882"/>
      <c r="AB103" s="881"/>
      <c r="AC103" s="881"/>
      <c r="AD103" s="881"/>
      <c r="AE103" s="881"/>
      <c r="AF103" s="881"/>
      <c r="AG103" s="881"/>
      <c r="AH103" s="881"/>
      <c r="DZ103" s="909"/>
      <c r="EA103" s="1013"/>
      <c r="EB103" s="1014"/>
      <c r="EC103" s="1014"/>
      <c r="ED103" s="1014"/>
      <c r="EE103" s="910"/>
    </row>
    <row r="104" spans="1:135" s="879" customFormat="1">
      <c r="A104" s="609"/>
      <c r="B104" s="888"/>
      <c r="C104" s="880"/>
      <c r="D104" s="880"/>
      <c r="E104" s="880"/>
      <c r="F104" s="880"/>
      <c r="G104" s="880"/>
      <c r="H104" s="880"/>
      <c r="I104" s="880"/>
      <c r="J104" s="880"/>
      <c r="K104" s="880"/>
      <c r="L104" s="880"/>
      <c r="M104" s="880"/>
      <c r="N104" s="880"/>
      <c r="O104" s="881"/>
      <c r="P104" s="881"/>
      <c r="Q104" s="881"/>
      <c r="R104" s="881"/>
      <c r="S104" s="881"/>
      <c r="T104" s="881"/>
      <c r="U104" s="881"/>
      <c r="V104" s="881"/>
      <c r="W104" s="881"/>
      <c r="X104" s="881"/>
      <c r="Y104" s="881"/>
      <c r="Z104" s="881"/>
      <c r="AA104" s="882"/>
      <c r="AB104" s="881"/>
      <c r="AC104" s="881"/>
      <c r="AD104" s="881"/>
      <c r="AE104" s="881"/>
      <c r="AF104" s="881"/>
      <c r="AG104" s="881"/>
      <c r="AH104" s="881"/>
      <c r="DZ104" s="909"/>
      <c r="EA104" s="1013"/>
      <c r="EB104" s="1014"/>
      <c r="EC104" s="1014"/>
      <c r="ED104" s="1014"/>
      <c r="EE104" s="910"/>
    </row>
    <row r="105" spans="1:135" s="879" customFormat="1">
      <c r="A105" s="609"/>
      <c r="B105" s="888"/>
      <c r="C105" s="880"/>
      <c r="D105" s="880"/>
      <c r="E105" s="880"/>
      <c r="F105" s="880"/>
      <c r="G105" s="880"/>
      <c r="H105" s="880"/>
      <c r="I105" s="880"/>
      <c r="J105" s="880"/>
      <c r="K105" s="880"/>
      <c r="L105" s="880"/>
      <c r="M105" s="880"/>
      <c r="N105" s="880"/>
      <c r="O105" s="881"/>
      <c r="P105" s="881"/>
      <c r="Q105" s="881"/>
      <c r="R105" s="881"/>
      <c r="S105" s="881"/>
      <c r="T105" s="881"/>
      <c r="U105" s="881"/>
      <c r="V105" s="881"/>
      <c r="W105" s="881"/>
      <c r="X105" s="881"/>
      <c r="Y105" s="881"/>
      <c r="Z105" s="881"/>
      <c r="AA105" s="882"/>
      <c r="AB105" s="881"/>
      <c r="AC105" s="881"/>
      <c r="AD105" s="881"/>
      <c r="AE105" s="881"/>
      <c r="AF105" s="881"/>
      <c r="AG105" s="881"/>
      <c r="AH105" s="881"/>
      <c r="DZ105" s="909"/>
      <c r="EA105" s="1013"/>
      <c r="EB105" s="1014"/>
      <c r="EC105" s="1014"/>
      <c r="ED105" s="1014"/>
      <c r="EE105" s="910"/>
    </row>
    <row r="106" spans="1:135" s="879" customFormat="1">
      <c r="A106" s="609"/>
      <c r="B106" s="888"/>
      <c r="C106" s="880"/>
      <c r="D106" s="880"/>
      <c r="E106" s="880"/>
      <c r="F106" s="880"/>
      <c r="G106" s="880"/>
      <c r="H106" s="880"/>
      <c r="I106" s="880"/>
      <c r="J106" s="880"/>
      <c r="K106" s="880"/>
      <c r="L106" s="880"/>
      <c r="M106" s="880"/>
      <c r="N106" s="880"/>
      <c r="O106" s="881"/>
      <c r="P106" s="881"/>
      <c r="Q106" s="881"/>
      <c r="R106" s="881"/>
      <c r="S106" s="881"/>
      <c r="T106" s="881"/>
      <c r="U106" s="881"/>
      <c r="V106" s="881"/>
      <c r="W106" s="881"/>
      <c r="X106" s="881"/>
      <c r="Y106" s="881"/>
      <c r="Z106" s="881"/>
      <c r="AA106" s="882"/>
      <c r="AB106" s="881"/>
      <c r="AC106" s="881"/>
      <c r="AD106" s="881"/>
      <c r="AE106" s="881"/>
      <c r="AF106" s="881"/>
      <c r="AG106" s="881"/>
      <c r="AH106" s="881"/>
      <c r="DZ106" s="909"/>
      <c r="EA106" s="1013"/>
      <c r="EB106" s="1014"/>
      <c r="EC106" s="1014"/>
      <c r="ED106" s="1014"/>
      <c r="EE106" s="910"/>
    </row>
    <row r="107" spans="1:135" s="879" customFormat="1">
      <c r="A107" s="609"/>
      <c r="B107" s="888"/>
      <c r="C107" s="880"/>
      <c r="D107" s="880"/>
      <c r="E107" s="880"/>
      <c r="F107" s="880"/>
      <c r="G107" s="880"/>
      <c r="H107" s="880"/>
      <c r="I107" s="880"/>
      <c r="J107" s="880"/>
      <c r="K107" s="880"/>
      <c r="L107" s="880"/>
      <c r="M107" s="880"/>
      <c r="N107" s="880"/>
      <c r="O107" s="881"/>
      <c r="P107" s="881"/>
      <c r="Q107" s="881"/>
      <c r="R107" s="881"/>
      <c r="S107" s="881"/>
      <c r="T107" s="881"/>
      <c r="U107" s="881"/>
      <c r="V107" s="881"/>
      <c r="W107" s="881"/>
      <c r="X107" s="881"/>
      <c r="Y107" s="881"/>
      <c r="Z107" s="881"/>
      <c r="AA107" s="882"/>
      <c r="AB107" s="881"/>
      <c r="AC107" s="881"/>
      <c r="AD107" s="881"/>
      <c r="AE107" s="881"/>
      <c r="AF107" s="881"/>
      <c r="AG107" s="881"/>
      <c r="AH107" s="881"/>
      <c r="DZ107" s="909"/>
      <c r="EA107" s="1013"/>
      <c r="EB107" s="1014"/>
      <c r="EC107" s="1014"/>
      <c r="ED107" s="1014"/>
      <c r="EE107" s="910"/>
    </row>
    <row r="108" spans="1:135" s="879" customFormat="1">
      <c r="A108" s="609"/>
      <c r="B108" s="888"/>
      <c r="C108" s="880"/>
      <c r="D108" s="880"/>
      <c r="E108" s="880"/>
      <c r="F108" s="880"/>
      <c r="G108" s="880"/>
      <c r="H108" s="880"/>
      <c r="I108" s="880"/>
      <c r="J108" s="880"/>
      <c r="K108" s="880"/>
      <c r="L108" s="880"/>
      <c r="M108" s="880"/>
      <c r="N108" s="880"/>
      <c r="O108" s="881"/>
      <c r="P108" s="881"/>
      <c r="Q108" s="881"/>
      <c r="R108" s="881"/>
      <c r="S108" s="881"/>
      <c r="T108" s="881"/>
      <c r="U108" s="881"/>
      <c r="V108" s="881"/>
      <c r="W108" s="881"/>
      <c r="X108" s="881"/>
      <c r="Y108" s="881"/>
      <c r="Z108" s="881"/>
      <c r="AA108" s="882"/>
      <c r="AB108" s="881"/>
      <c r="AC108" s="881"/>
      <c r="AD108" s="881"/>
      <c r="AE108" s="881"/>
      <c r="AF108" s="881"/>
      <c r="AG108" s="881"/>
      <c r="AH108" s="881"/>
      <c r="DZ108" s="909"/>
      <c r="EA108" s="1013"/>
      <c r="EB108" s="1014"/>
      <c r="EC108" s="1014"/>
      <c r="ED108" s="1014"/>
      <c r="EE108" s="910"/>
    </row>
    <row r="109" spans="1:135" s="879" customFormat="1">
      <c r="A109" s="609"/>
      <c r="B109" s="888"/>
      <c r="C109" s="880"/>
      <c r="D109" s="880"/>
      <c r="E109" s="880"/>
      <c r="F109" s="880"/>
      <c r="G109" s="880"/>
      <c r="H109" s="880"/>
      <c r="I109" s="880"/>
      <c r="J109" s="880"/>
      <c r="K109" s="880"/>
      <c r="L109" s="880"/>
      <c r="M109" s="880"/>
      <c r="N109" s="880"/>
      <c r="O109" s="881"/>
      <c r="P109" s="881"/>
      <c r="Q109" s="881"/>
      <c r="R109" s="881"/>
      <c r="S109" s="881"/>
      <c r="T109" s="881"/>
      <c r="U109" s="881"/>
      <c r="V109" s="881"/>
      <c r="W109" s="881"/>
      <c r="X109" s="881"/>
      <c r="Y109" s="881"/>
      <c r="Z109" s="881"/>
      <c r="AA109" s="882"/>
      <c r="AB109" s="881"/>
      <c r="AC109" s="881"/>
      <c r="AD109" s="881"/>
      <c r="AE109" s="881"/>
      <c r="AF109" s="881"/>
      <c r="AG109" s="881"/>
      <c r="AH109" s="881"/>
      <c r="DZ109" s="909"/>
      <c r="EA109" s="1013"/>
      <c r="EB109" s="1014"/>
      <c r="EC109" s="1014"/>
      <c r="ED109" s="1014"/>
      <c r="EE109" s="910"/>
    </row>
    <row r="110" spans="1:135" s="879" customFormat="1">
      <c r="A110" s="609"/>
      <c r="B110" s="888"/>
      <c r="C110" s="880"/>
      <c r="D110" s="880"/>
      <c r="E110" s="880"/>
      <c r="F110" s="880"/>
      <c r="G110" s="880"/>
      <c r="H110" s="880"/>
      <c r="I110" s="880"/>
      <c r="J110" s="880"/>
      <c r="K110" s="880"/>
      <c r="L110" s="880"/>
      <c r="M110" s="880"/>
      <c r="N110" s="880"/>
      <c r="O110" s="881"/>
      <c r="P110" s="881"/>
      <c r="Q110" s="881"/>
      <c r="R110" s="881"/>
      <c r="S110" s="881"/>
      <c r="T110" s="881"/>
      <c r="U110" s="881"/>
      <c r="V110" s="881"/>
      <c r="W110" s="881"/>
      <c r="X110" s="881"/>
      <c r="Y110" s="881"/>
      <c r="Z110" s="881"/>
      <c r="AA110" s="882"/>
      <c r="AB110" s="881"/>
      <c r="AC110" s="881"/>
      <c r="AD110" s="881"/>
      <c r="AE110" s="881"/>
      <c r="AF110" s="881"/>
      <c r="AG110" s="881"/>
      <c r="AH110" s="881"/>
      <c r="DZ110" s="909"/>
      <c r="EA110" s="1013"/>
      <c r="EB110" s="1014"/>
      <c r="EC110" s="1014"/>
      <c r="ED110" s="1014"/>
      <c r="EE110" s="910"/>
    </row>
    <row r="111" spans="1:135" s="879" customFormat="1">
      <c r="A111" s="609"/>
      <c r="B111" s="888"/>
      <c r="C111" s="880"/>
      <c r="D111" s="880"/>
      <c r="E111" s="880"/>
      <c r="F111" s="880"/>
      <c r="G111" s="880"/>
      <c r="H111" s="880"/>
      <c r="I111" s="880"/>
      <c r="J111" s="880"/>
      <c r="K111" s="880"/>
      <c r="L111" s="880"/>
      <c r="M111" s="880"/>
      <c r="N111" s="880"/>
      <c r="O111" s="881"/>
      <c r="P111" s="881"/>
      <c r="Q111" s="881"/>
      <c r="R111" s="881"/>
      <c r="S111" s="881"/>
      <c r="T111" s="881"/>
      <c r="U111" s="881"/>
      <c r="V111" s="881"/>
      <c r="W111" s="881"/>
      <c r="X111" s="881"/>
      <c r="Y111" s="881"/>
      <c r="Z111" s="881"/>
      <c r="AA111" s="882"/>
      <c r="AB111" s="881"/>
      <c r="AC111" s="881"/>
      <c r="AD111" s="881"/>
      <c r="AE111" s="881"/>
      <c r="AF111" s="881"/>
      <c r="AG111" s="881"/>
      <c r="AH111" s="881"/>
      <c r="DZ111" s="909"/>
      <c r="EA111" s="1013"/>
      <c r="EB111" s="1014"/>
      <c r="EC111" s="1014"/>
      <c r="ED111" s="1014"/>
      <c r="EE111" s="910"/>
    </row>
    <row r="112" spans="1:135" s="879" customFormat="1">
      <c r="A112" s="609"/>
      <c r="B112" s="888"/>
      <c r="C112" s="880"/>
      <c r="D112" s="880"/>
      <c r="E112" s="880"/>
      <c r="F112" s="880"/>
      <c r="G112" s="880"/>
      <c r="H112" s="880"/>
      <c r="I112" s="880"/>
      <c r="J112" s="880"/>
      <c r="K112" s="880"/>
      <c r="L112" s="880"/>
      <c r="M112" s="880"/>
      <c r="N112" s="880"/>
      <c r="O112" s="881"/>
      <c r="P112" s="881"/>
      <c r="Q112" s="881"/>
      <c r="R112" s="881"/>
      <c r="S112" s="881"/>
      <c r="T112" s="881"/>
      <c r="U112" s="881"/>
      <c r="V112" s="881"/>
      <c r="W112" s="881"/>
      <c r="X112" s="881"/>
      <c r="Y112" s="881"/>
      <c r="Z112" s="881"/>
      <c r="AA112" s="882"/>
      <c r="AB112" s="881"/>
      <c r="AC112" s="881"/>
      <c r="AD112" s="881"/>
      <c r="AE112" s="881"/>
      <c r="AF112" s="881"/>
      <c r="AG112" s="881"/>
      <c r="AH112" s="881"/>
      <c r="DZ112" s="909"/>
      <c r="EA112" s="1013"/>
      <c r="EB112" s="1014"/>
      <c r="EC112" s="1014"/>
      <c r="ED112" s="1014"/>
      <c r="EE112" s="910"/>
    </row>
    <row r="113" spans="1:135" s="879" customFormat="1">
      <c r="A113" s="609"/>
      <c r="B113" s="888"/>
      <c r="C113" s="880"/>
      <c r="D113" s="880"/>
      <c r="E113" s="880"/>
      <c r="F113" s="880"/>
      <c r="G113" s="880"/>
      <c r="H113" s="880"/>
      <c r="I113" s="880"/>
      <c r="J113" s="880"/>
      <c r="K113" s="880"/>
      <c r="L113" s="880"/>
      <c r="M113" s="880"/>
      <c r="N113" s="880"/>
      <c r="O113" s="881"/>
      <c r="P113" s="881"/>
      <c r="Q113" s="881"/>
      <c r="R113" s="881"/>
      <c r="S113" s="881"/>
      <c r="T113" s="881"/>
      <c r="U113" s="881"/>
      <c r="V113" s="881"/>
      <c r="W113" s="881"/>
      <c r="X113" s="881"/>
      <c r="Y113" s="881"/>
      <c r="Z113" s="881"/>
      <c r="AA113" s="882"/>
      <c r="AB113" s="881"/>
      <c r="AC113" s="881"/>
      <c r="AD113" s="881"/>
      <c r="AE113" s="881"/>
      <c r="AF113" s="881"/>
      <c r="AG113" s="881"/>
      <c r="AH113" s="881"/>
      <c r="DZ113" s="909"/>
      <c r="EA113" s="1013"/>
      <c r="EB113" s="1014"/>
      <c r="EC113" s="1014"/>
      <c r="ED113" s="1014"/>
      <c r="EE113" s="910"/>
    </row>
    <row r="114" spans="1:135" s="879" customFormat="1">
      <c r="A114" s="609"/>
      <c r="B114" s="888"/>
      <c r="C114" s="880"/>
      <c r="D114" s="880"/>
      <c r="E114" s="880"/>
      <c r="F114" s="880"/>
      <c r="G114" s="880"/>
      <c r="H114" s="880"/>
      <c r="I114" s="880"/>
      <c r="J114" s="880"/>
      <c r="K114" s="880"/>
      <c r="L114" s="880"/>
      <c r="M114" s="880"/>
      <c r="N114" s="880"/>
      <c r="O114" s="881"/>
      <c r="P114" s="881"/>
      <c r="Q114" s="881"/>
      <c r="R114" s="881"/>
      <c r="S114" s="881"/>
      <c r="T114" s="881"/>
      <c r="U114" s="881"/>
      <c r="V114" s="881"/>
      <c r="W114" s="881"/>
      <c r="X114" s="881"/>
      <c r="Y114" s="881"/>
      <c r="Z114" s="881"/>
      <c r="AA114" s="882"/>
      <c r="AB114" s="881"/>
      <c r="AC114" s="881"/>
      <c r="AD114" s="881"/>
      <c r="AE114" s="881"/>
      <c r="AF114" s="881"/>
      <c r="AG114" s="881"/>
      <c r="AH114" s="881"/>
      <c r="DZ114" s="909"/>
      <c r="EA114" s="1013"/>
      <c r="EB114" s="1014"/>
      <c r="EC114" s="1014"/>
      <c r="ED114" s="1014"/>
      <c r="EE114" s="910"/>
    </row>
    <row r="115" spans="1:135" s="879" customFormat="1">
      <c r="A115" s="609"/>
      <c r="B115" s="888"/>
      <c r="C115" s="880"/>
      <c r="D115" s="880"/>
      <c r="E115" s="880"/>
      <c r="F115" s="880"/>
      <c r="G115" s="880"/>
      <c r="H115" s="880"/>
      <c r="I115" s="880"/>
      <c r="J115" s="880"/>
      <c r="K115" s="880"/>
      <c r="L115" s="880"/>
      <c r="M115" s="880"/>
      <c r="N115" s="880"/>
      <c r="O115" s="881"/>
      <c r="P115" s="881"/>
      <c r="Q115" s="881"/>
      <c r="R115" s="881"/>
      <c r="S115" s="881"/>
      <c r="T115" s="881"/>
      <c r="U115" s="881"/>
      <c r="V115" s="881"/>
      <c r="W115" s="881"/>
      <c r="X115" s="881"/>
      <c r="Y115" s="881"/>
      <c r="Z115" s="881"/>
      <c r="AA115" s="882"/>
      <c r="AB115" s="881"/>
      <c r="AC115" s="881"/>
      <c r="AD115" s="881"/>
      <c r="AE115" s="881"/>
      <c r="AF115" s="881"/>
      <c r="AG115" s="881"/>
      <c r="AH115" s="881"/>
      <c r="DZ115" s="909"/>
      <c r="EA115" s="1013"/>
      <c r="EB115" s="1014"/>
      <c r="EC115" s="1014"/>
      <c r="ED115" s="1014"/>
      <c r="EE115" s="910"/>
    </row>
    <row r="116" spans="1:135" s="879" customFormat="1">
      <c r="A116" s="609"/>
      <c r="B116" s="888"/>
      <c r="C116" s="880"/>
      <c r="D116" s="880"/>
      <c r="E116" s="880"/>
      <c r="F116" s="880"/>
      <c r="G116" s="880"/>
      <c r="H116" s="880"/>
      <c r="I116" s="880"/>
      <c r="J116" s="880"/>
      <c r="K116" s="880"/>
      <c r="L116" s="880"/>
      <c r="M116" s="880"/>
      <c r="N116" s="880"/>
      <c r="O116" s="881"/>
      <c r="P116" s="881"/>
      <c r="Q116" s="881"/>
      <c r="R116" s="881"/>
      <c r="S116" s="881"/>
      <c r="T116" s="881"/>
      <c r="U116" s="881"/>
      <c r="V116" s="881"/>
      <c r="W116" s="881"/>
      <c r="X116" s="881"/>
      <c r="Y116" s="881"/>
      <c r="Z116" s="881"/>
      <c r="AA116" s="882"/>
      <c r="AB116" s="881"/>
      <c r="AC116" s="881"/>
      <c r="AD116" s="881"/>
      <c r="AE116" s="881"/>
      <c r="AF116" s="881"/>
      <c r="AG116" s="881"/>
      <c r="AH116" s="881"/>
      <c r="DZ116" s="909"/>
      <c r="EA116" s="1013"/>
      <c r="EB116" s="1014"/>
      <c r="EC116" s="1014"/>
      <c r="ED116" s="1014"/>
      <c r="EE116" s="910"/>
    </row>
    <row r="117" spans="1:135" s="879" customFormat="1">
      <c r="A117" s="609"/>
      <c r="B117" s="888"/>
      <c r="C117" s="880"/>
      <c r="D117" s="880"/>
      <c r="E117" s="880"/>
      <c r="F117" s="880"/>
      <c r="G117" s="880"/>
      <c r="H117" s="880"/>
      <c r="I117" s="880"/>
      <c r="J117" s="880"/>
      <c r="K117" s="880"/>
      <c r="L117" s="880"/>
      <c r="M117" s="880"/>
      <c r="N117" s="880"/>
      <c r="O117" s="881"/>
      <c r="P117" s="881"/>
      <c r="Q117" s="881"/>
      <c r="R117" s="881"/>
      <c r="S117" s="881"/>
      <c r="T117" s="881"/>
      <c r="U117" s="881"/>
      <c r="V117" s="881"/>
      <c r="W117" s="881"/>
      <c r="X117" s="881"/>
      <c r="Y117" s="881"/>
      <c r="Z117" s="881"/>
      <c r="AA117" s="882"/>
      <c r="AB117" s="881"/>
      <c r="AC117" s="881"/>
      <c r="AD117" s="881"/>
      <c r="AE117" s="881"/>
      <c r="AF117" s="881"/>
      <c r="AG117" s="881"/>
      <c r="AH117" s="881"/>
      <c r="DZ117" s="909"/>
      <c r="EA117" s="1013"/>
      <c r="EB117" s="1014"/>
      <c r="EC117" s="1014"/>
      <c r="ED117" s="1014"/>
      <c r="EE117" s="910"/>
    </row>
    <row r="118" spans="1:135" s="879" customFormat="1">
      <c r="A118" s="609"/>
      <c r="B118" s="888"/>
      <c r="C118" s="880"/>
      <c r="D118" s="880"/>
      <c r="E118" s="880"/>
      <c r="F118" s="880"/>
      <c r="G118" s="880"/>
      <c r="H118" s="880"/>
      <c r="I118" s="880"/>
      <c r="J118" s="880"/>
      <c r="K118" s="880"/>
      <c r="L118" s="880"/>
      <c r="M118" s="880"/>
      <c r="N118" s="880"/>
      <c r="O118" s="881"/>
      <c r="P118" s="881"/>
      <c r="Q118" s="881"/>
      <c r="R118" s="881"/>
      <c r="S118" s="881"/>
      <c r="T118" s="881"/>
      <c r="U118" s="881"/>
      <c r="V118" s="881"/>
      <c r="W118" s="881"/>
      <c r="X118" s="881"/>
      <c r="Y118" s="881"/>
      <c r="Z118" s="881"/>
      <c r="AA118" s="882"/>
      <c r="AB118" s="881"/>
      <c r="AC118" s="881"/>
      <c r="AD118" s="881"/>
      <c r="AE118" s="881"/>
      <c r="AF118" s="881"/>
      <c r="AG118" s="881"/>
      <c r="AH118" s="881"/>
      <c r="DZ118" s="909"/>
      <c r="EA118" s="1013"/>
      <c r="EB118" s="1014"/>
      <c r="EC118" s="1014"/>
      <c r="ED118" s="1014"/>
      <c r="EE118" s="910"/>
    </row>
    <row r="119" spans="1:135" s="879" customFormat="1">
      <c r="A119" s="609"/>
      <c r="B119" s="888"/>
      <c r="C119" s="880"/>
      <c r="D119" s="880"/>
      <c r="E119" s="880"/>
      <c r="F119" s="880"/>
      <c r="G119" s="880"/>
      <c r="H119" s="880"/>
      <c r="I119" s="880"/>
      <c r="J119" s="880"/>
      <c r="K119" s="880"/>
      <c r="L119" s="880"/>
      <c r="M119" s="880"/>
      <c r="N119" s="880"/>
      <c r="O119" s="881"/>
      <c r="P119" s="881"/>
      <c r="Q119" s="881"/>
      <c r="R119" s="881"/>
      <c r="S119" s="881"/>
      <c r="T119" s="881"/>
      <c r="U119" s="881"/>
      <c r="V119" s="881"/>
      <c r="W119" s="881"/>
      <c r="X119" s="881"/>
      <c r="Y119" s="881"/>
      <c r="Z119" s="881"/>
      <c r="AA119" s="882"/>
      <c r="AB119" s="881"/>
      <c r="AC119" s="881"/>
      <c r="AD119" s="881"/>
      <c r="AE119" s="881"/>
      <c r="AF119" s="881"/>
      <c r="AG119" s="881"/>
      <c r="AH119" s="881"/>
      <c r="DZ119" s="909"/>
      <c r="EA119" s="1013"/>
      <c r="EB119" s="1014"/>
      <c r="EC119" s="1014"/>
      <c r="ED119" s="1014"/>
      <c r="EE119" s="910"/>
    </row>
    <row r="120" spans="1:135" s="879" customFormat="1">
      <c r="A120" s="609"/>
      <c r="B120" s="888"/>
      <c r="C120" s="880"/>
      <c r="D120" s="880"/>
      <c r="E120" s="880"/>
      <c r="F120" s="880"/>
      <c r="G120" s="880"/>
      <c r="H120" s="880"/>
      <c r="I120" s="880"/>
      <c r="J120" s="880"/>
      <c r="K120" s="880"/>
      <c r="L120" s="880"/>
      <c r="M120" s="880"/>
      <c r="N120" s="880"/>
      <c r="O120" s="881"/>
      <c r="P120" s="881"/>
      <c r="Q120" s="881"/>
      <c r="R120" s="881"/>
      <c r="S120" s="881"/>
      <c r="T120" s="881"/>
      <c r="U120" s="881"/>
      <c r="V120" s="881"/>
      <c r="W120" s="881"/>
      <c r="X120" s="881"/>
      <c r="Y120" s="881"/>
      <c r="Z120" s="881"/>
      <c r="AA120" s="882"/>
      <c r="AB120" s="881"/>
      <c r="AC120" s="881"/>
      <c r="AD120" s="881"/>
      <c r="AE120" s="881"/>
      <c r="AF120" s="881"/>
      <c r="AG120" s="881"/>
      <c r="AH120" s="881"/>
      <c r="DZ120" s="909"/>
      <c r="EA120" s="1013"/>
      <c r="EB120" s="1014"/>
      <c r="EC120" s="1014"/>
      <c r="ED120" s="1014"/>
      <c r="EE120" s="910"/>
    </row>
    <row r="121" spans="1:135" s="879" customFormat="1">
      <c r="A121" s="609"/>
      <c r="B121" s="888"/>
      <c r="C121" s="880"/>
      <c r="D121" s="880"/>
      <c r="E121" s="880"/>
      <c r="F121" s="880"/>
      <c r="G121" s="880"/>
      <c r="H121" s="880"/>
      <c r="I121" s="880"/>
      <c r="J121" s="880"/>
      <c r="K121" s="880"/>
      <c r="L121" s="880"/>
      <c r="M121" s="880"/>
      <c r="N121" s="880"/>
      <c r="O121" s="881"/>
      <c r="P121" s="881"/>
      <c r="Q121" s="881"/>
      <c r="R121" s="881"/>
      <c r="S121" s="881"/>
      <c r="T121" s="881"/>
      <c r="U121" s="881"/>
      <c r="V121" s="881"/>
      <c r="W121" s="881"/>
      <c r="X121" s="881"/>
      <c r="Y121" s="881"/>
      <c r="Z121" s="881"/>
      <c r="AA121" s="882"/>
      <c r="AB121" s="881"/>
      <c r="AC121" s="881"/>
      <c r="AD121" s="881"/>
      <c r="AE121" s="881"/>
      <c r="AF121" s="881"/>
      <c r="AG121" s="881"/>
      <c r="AH121" s="881"/>
      <c r="DZ121" s="909"/>
      <c r="EA121" s="1013"/>
      <c r="EB121" s="1014"/>
      <c r="EC121" s="1014"/>
      <c r="ED121" s="1014"/>
      <c r="EE121" s="910"/>
    </row>
    <row r="122" spans="1:135" s="879" customFormat="1">
      <c r="A122" s="609"/>
      <c r="B122" s="888"/>
      <c r="C122" s="880"/>
      <c r="D122" s="880"/>
      <c r="E122" s="880"/>
      <c r="F122" s="880"/>
      <c r="G122" s="880"/>
      <c r="H122" s="880"/>
      <c r="I122" s="880"/>
      <c r="J122" s="880"/>
      <c r="K122" s="880"/>
      <c r="L122" s="880"/>
      <c r="M122" s="880"/>
      <c r="N122" s="880"/>
      <c r="O122" s="881"/>
      <c r="P122" s="881"/>
      <c r="Q122" s="881"/>
      <c r="R122" s="881"/>
      <c r="S122" s="881"/>
      <c r="T122" s="881"/>
      <c r="U122" s="881"/>
      <c r="V122" s="881"/>
      <c r="W122" s="881"/>
      <c r="X122" s="881"/>
      <c r="Y122" s="881"/>
      <c r="Z122" s="881"/>
      <c r="AA122" s="882"/>
      <c r="AB122" s="881"/>
      <c r="AC122" s="881"/>
      <c r="AD122" s="881"/>
      <c r="AE122" s="881"/>
      <c r="AF122" s="881"/>
      <c r="AG122" s="881"/>
      <c r="AH122" s="881"/>
      <c r="DZ122" s="909"/>
      <c r="EA122" s="1013"/>
      <c r="EB122" s="1014"/>
      <c r="EC122" s="1014"/>
      <c r="ED122" s="1014"/>
      <c r="EE122" s="910"/>
    </row>
    <row r="123" spans="1:135" s="879" customFormat="1">
      <c r="A123" s="609"/>
      <c r="B123" s="888"/>
      <c r="C123" s="880"/>
      <c r="D123" s="880"/>
      <c r="E123" s="880"/>
      <c r="F123" s="880"/>
      <c r="G123" s="880"/>
      <c r="H123" s="880"/>
      <c r="I123" s="880"/>
      <c r="J123" s="880"/>
      <c r="K123" s="880"/>
      <c r="L123" s="880"/>
      <c r="M123" s="880"/>
      <c r="N123" s="880"/>
      <c r="O123" s="881"/>
      <c r="P123" s="881"/>
      <c r="Q123" s="881"/>
      <c r="R123" s="881"/>
      <c r="S123" s="881"/>
      <c r="T123" s="881"/>
      <c r="U123" s="881"/>
      <c r="V123" s="881"/>
      <c r="W123" s="881"/>
      <c r="X123" s="881"/>
      <c r="Y123" s="881"/>
      <c r="Z123" s="881"/>
      <c r="AA123" s="882"/>
      <c r="AB123" s="881"/>
      <c r="AC123" s="881"/>
      <c r="AD123" s="881"/>
      <c r="AE123" s="881"/>
      <c r="AF123" s="881"/>
      <c r="AG123" s="881"/>
      <c r="AH123" s="881"/>
      <c r="DZ123" s="909"/>
      <c r="EA123" s="1013"/>
      <c r="EB123" s="1014"/>
      <c r="EC123" s="1014"/>
      <c r="ED123" s="1014"/>
      <c r="EE123" s="910"/>
    </row>
    <row r="124" spans="1:135" s="879" customFormat="1">
      <c r="A124" s="609"/>
      <c r="B124" s="888"/>
      <c r="C124" s="880"/>
      <c r="D124" s="880"/>
      <c r="E124" s="880"/>
      <c r="F124" s="880"/>
      <c r="G124" s="880"/>
      <c r="H124" s="880"/>
      <c r="I124" s="880"/>
      <c r="J124" s="880"/>
      <c r="K124" s="880"/>
      <c r="L124" s="880"/>
      <c r="M124" s="880"/>
      <c r="N124" s="880"/>
      <c r="O124" s="881"/>
      <c r="P124" s="881"/>
      <c r="Q124" s="881"/>
      <c r="R124" s="881"/>
      <c r="S124" s="881"/>
      <c r="T124" s="881"/>
      <c r="U124" s="881"/>
      <c r="V124" s="881"/>
      <c r="W124" s="881"/>
      <c r="X124" s="881"/>
      <c r="Y124" s="881"/>
      <c r="Z124" s="881"/>
      <c r="AA124" s="882"/>
      <c r="AB124" s="881"/>
      <c r="AC124" s="881"/>
      <c r="AD124" s="881"/>
      <c r="AE124" s="881"/>
      <c r="AF124" s="881"/>
      <c r="AG124" s="881"/>
      <c r="AH124" s="881"/>
      <c r="DZ124" s="909"/>
      <c r="EA124" s="1013"/>
      <c r="EB124" s="1014"/>
      <c r="EC124" s="1014"/>
      <c r="ED124" s="1014"/>
      <c r="EE124" s="910"/>
    </row>
    <row r="125" spans="1:135" s="879" customFormat="1">
      <c r="A125" s="609"/>
      <c r="B125" s="888"/>
      <c r="C125" s="880"/>
      <c r="D125" s="880"/>
      <c r="E125" s="880"/>
      <c r="F125" s="880"/>
      <c r="G125" s="880"/>
      <c r="H125" s="880"/>
      <c r="I125" s="880"/>
      <c r="J125" s="880"/>
      <c r="K125" s="880"/>
      <c r="L125" s="880"/>
      <c r="M125" s="880"/>
      <c r="N125" s="880"/>
      <c r="O125" s="881"/>
      <c r="P125" s="881"/>
      <c r="Q125" s="881"/>
      <c r="R125" s="881"/>
      <c r="S125" s="881"/>
      <c r="T125" s="881"/>
      <c r="U125" s="881"/>
      <c r="V125" s="881"/>
      <c r="W125" s="881"/>
      <c r="X125" s="881"/>
      <c r="Y125" s="881"/>
      <c r="Z125" s="881"/>
      <c r="AA125" s="882"/>
      <c r="AB125" s="881"/>
      <c r="AC125" s="881"/>
      <c r="AD125" s="881"/>
      <c r="AE125" s="881"/>
      <c r="AF125" s="881"/>
      <c r="AG125" s="881"/>
      <c r="AH125" s="881"/>
      <c r="DZ125" s="909"/>
      <c r="EA125" s="1013"/>
      <c r="EB125" s="1014"/>
      <c r="EC125" s="1014"/>
      <c r="ED125" s="1014"/>
      <c r="EE125" s="910"/>
    </row>
    <row r="126" spans="1:135" s="879" customFormat="1">
      <c r="A126" s="609"/>
      <c r="B126" s="888"/>
      <c r="C126" s="880"/>
      <c r="D126" s="880"/>
      <c r="E126" s="880"/>
      <c r="F126" s="880"/>
      <c r="G126" s="880"/>
      <c r="H126" s="880"/>
      <c r="I126" s="880"/>
      <c r="J126" s="880"/>
      <c r="K126" s="880"/>
      <c r="L126" s="880"/>
      <c r="M126" s="880"/>
      <c r="N126" s="880"/>
      <c r="O126" s="881"/>
      <c r="P126" s="881"/>
      <c r="Q126" s="881"/>
      <c r="R126" s="881"/>
      <c r="S126" s="881"/>
      <c r="T126" s="881"/>
      <c r="U126" s="881"/>
      <c r="V126" s="881"/>
      <c r="W126" s="881"/>
      <c r="X126" s="881"/>
      <c r="Y126" s="881"/>
      <c r="Z126" s="881"/>
      <c r="AA126" s="882"/>
      <c r="AB126" s="881"/>
      <c r="AC126" s="881"/>
      <c r="AD126" s="881"/>
      <c r="AE126" s="881"/>
      <c r="AF126" s="881"/>
      <c r="AG126" s="881"/>
      <c r="AH126" s="881"/>
      <c r="DZ126" s="909"/>
      <c r="EA126" s="1013"/>
      <c r="EB126" s="1014"/>
      <c r="EC126" s="1014"/>
      <c r="ED126" s="1014"/>
      <c r="EE126" s="910"/>
    </row>
    <row r="127" spans="1:135" s="879" customFormat="1">
      <c r="A127" s="609"/>
      <c r="B127" s="888"/>
      <c r="C127" s="880"/>
      <c r="D127" s="880"/>
      <c r="E127" s="880"/>
      <c r="F127" s="880"/>
      <c r="G127" s="880"/>
      <c r="H127" s="880"/>
      <c r="I127" s="880"/>
      <c r="J127" s="880"/>
      <c r="K127" s="880"/>
      <c r="L127" s="880"/>
      <c r="M127" s="880"/>
      <c r="N127" s="880"/>
      <c r="O127" s="881"/>
      <c r="P127" s="881"/>
      <c r="Q127" s="881"/>
      <c r="R127" s="881"/>
      <c r="S127" s="881"/>
      <c r="T127" s="881"/>
      <c r="U127" s="881"/>
      <c r="V127" s="881"/>
      <c r="W127" s="881"/>
      <c r="X127" s="881"/>
      <c r="Y127" s="881"/>
      <c r="Z127" s="881"/>
      <c r="AA127" s="882"/>
      <c r="AB127" s="881"/>
      <c r="AC127" s="881"/>
      <c r="AD127" s="881"/>
      <c r="AE127" s="881"/>
      <c r="AF127" s="881"/>
      <c r="AG127" s="881"/>
      <c r="AH127" s="881"/>
      <c r="DZ127" s="909"/>
      <c r="EA127" s="1013"/>
      <c r="EB127" s="1014"/>
      <c r="EC127" s="1014"/>
      <c r="ED127" s="1014"/>
      <c r="EE127" s="910"/>
    </row>
    <row r="128" spans="1:135" s="879" customFormat="1">
      <c r="A128" s="609"/>
      <c r="B128" s="888"/>
      <c r="C128" s="880"/>
      <c r="D128" s="880"/>
      <c r="E128" s="880"/>
      <c r="F128" s="880"/>
      <c r="G128" s="880"/>
      <c r="H128" s="880"/>
      <c r="I128" s="880"/>
      <c r="J128" s="880"/>
      <c r="K128" s="880"/>
      <c r="L128" s="880"/>
      <c r="M128" s="880"/>
      <c r="N128" s="880"/>
      <c r="O128" s="881"/>
      <c r="P128" s="881"/>
      <c r="Q128" s="881"/>
      <c r="R128" s="881"/>
      <c r="S128" s="881"/>
      <c r="T128" s="881"/>
      <c r="U128" s="881"/>
      <c r="V128" s="881"/>
      <c r="W128" s="881"/>
      <c r="X128" s="881"/>
      <c r="Y128" s="881"/>
      <c r="Z128" s="881"/>
      <c r="AA128" s="882"/>
      <c r="AB128" s="881"/>
      <c r="AC128" s="881"/>
      <c r="AD128" s="881"/>
      <c r="AE128" s="881"/>
      <c r="AF128" s="881"/>
      <c r="AG128" s="881"/>
      <c r="AH128" s="881"/>
      <c r="DZ128" s="909"/>
      <c r="EA128" s="1013"/>
      <c r="EB128" s="1014"/>
      <c r="EC128" s="1014"/>
      <c r="ED128" s="1014"/>
      <c r="EE128" s="910"/>
    </row>
    <row r="129" spans="1:135" s="879" customFormat="1">
      <c r="A129" s="609"/>
      <c r="B129" s="888"/>
      <c r="C129" s="880"/>
      <c r="D129" s="880"/>
      <c r="E129" s="880"/>
      <c r="F129" s="880"/>
      <c r="G129" s="880"/>
      <c r="H129" s="880"/>
      <c r="I129" s="880"/>
      <c r="J129" s="880"/>
      <c r="K129" s="880"/>
      <c r="L129" s="880"/>
      <c r="M129" s="880"/>
      <c r="N129" s="880"/>
      <c r="O129" s="881"/>
      <c r="P129" s="881"/>
      <c r="Q129" s="881"/>
      <c r="R129" s="881"/>
      <c r="S129" s="881"/>
      <c r="T129" s="881"/>
      <c r="U129" s="881"/>
      <c r="V129" s="881"/>
      <c r="W129" s="881"/>
      <c r="X129" s="881"/>
      <c r="Y129" s="881"/>
      <c r="Z129" s="881"/>
      <c r="AA129" s="882"/>
      <c r="AB129" s="881"/>
      <c r="AC129" s="881"/>
      <c r="AD129" s="881"/>
      <c r="AE129" s="881"/>
      <c r="AF129" s="881"/>
      <c r="AG129" s="881"/>
      <c r="AH129" s="881"/>
      <c r="DZ129" s="909"/>
      <c r="EA129" s="1013"/>
      <c r="EB129" s="1014"/>
      <c r="EC129" s="1014"/>
      <c r="ED129" s="1014"/>
      <c r="EE129" s="910"/>
    </row>
    <row r="130" spans="1:135" s="879" customFormat="1">
      <c r="A130" s="609"/>
      <c r="B130" s="888"/>
      <c r="C130" s="880"/>
      <c r="D130" s="880"/>
      <c r="E130" s="880"/>
      <c r="F130" s="880"/>
      <c r="G130" s="880"/>
      <c r="H130" s="880"/>
      <c r="I130" s="880"/>
      <c r="J130" s="880"/>
      <c r="K130" s="880"/>
      <c r="L130" s="880"/>
      <c r="M130" s="880"/>
      <c r="N130" s="880"/>
      <c r="O130" s="881"/>
      <c r="P130" s="881"/>
      <c r="Q130" s="881"/>
      <c r="R130" s="881"/>
      <c r="S130" s="881"/>
      <c r="T130" s="881"/>
      <c r="U130" s="881"/>
      <c r="V130" s="881"/>
      <c r="W130" s="881"/>
      <c r="X130" s="881"/>
      <c r="Y130" s="881"/>
      <c r="Z130" s="881"/>
      <c r="AA130" s="882"/>
      <c r="AB130" s="881"/>
      <c r="AC130" s="881"/>
      <c r="AD130" s="881"/>
      <c r="AE130" s="881"/>
      <c r="AF130" s="881"/>
      <c r="AG130" s="881"/>
      <c r="AH130" s="881"/>
      <c r="DZ130" s="909"/>
      <c r="EA130" s="1013"/>
      <c r="EB130" s="1014"/>
      <c r="EC130" s="1014"/>
      <c r="ED130" s="1014"/>
      <c r="EE130" s="910"/>
    </row>
    <row r="131" spans="1:135" s="879" customFormat="1">
      <c r="A131" s="609"/>
      <c r="B131" s="888"/>
      <c r="C131" s="880"/>
      <c r="D131" s="880"/>
      <c r="E131" s="880"/>
      <c r="F131" s="880"/>
      <c r="G131" s="880"/>
      <c r="H131" s="880"/>
      <c r="I131" s="880"/>
      <c r="J131" s="880"/>
      <c r="K131" s="880"/>
      <c r="L131" s="880"/>
      <c r="M131" s="880"/>
      <c r="N131" s="880"/>
      <c r="O131" s="881"/>
      <c r="P131" s="881"/>
      <c r="Q131" s="881"/>
      <c r="R131" s="881"/>
      <c r="S131" s="881"/>
      <c r="T131" s="881"/>
      <c r="U131" s="881"/>
      <c r="V131" s="881"/>
      <c r="W131" s="881"/>
      <c r="X131" s="881"/>
      <c r="Y131" s="881"/>
      <c r="Z131" s="881"/>
      <c r="AA131" s="882"/>
      <c r="AB131" s="881"/>
      <c r="AC131" s="881"/>
      <c r="AD131" s="881"/>
      <c r="AE131" s="881"/>
      <c r="AF131" s="881"/>
      <c r="AG131" s="881"/>
      <c r="AH131" s="881"/>
      <c r="DZ131" s="909"/>
      <c r="EA131" s="1013"/>
      <c r="EB131" s="1014"/>
      <c r="EC131" s="1014"/>
      <c r="ED131" s="1014"/>
      <c r="EE131" s="910"/>
    </row>
    <row r="132" spans="1:135" s="879" customFormat="1">
      <c r="A132" s="609"/>
      <c r="B132" s="888"/>
      <c r="C132" s="880"/>
      <c r="D132" s="880"/>
      <c r="E132" s="880"/>
      <c r="F132" s="880"/>
      <c r="G132" s="880"/>
      <c r="H132" s="880"/>
      <c r="I132" s="880"/>
      <c r="J132" s="880"/>
      <c r="K132" s="880"/>
      <c r="L132" s="880"/>
      <c r="M132" s="880"/>
      <c r="N132" s="880"/>
      <c r="O132" s="881"/>
      <c r="P132" s="881"/>
      <c r="Q132" s="881"/>
      <c r="R132" s="881"/>
      <c r="S132" s="881"/>
      <c r="T132" s="881"/>
      <c r="U132" s="881"/>
      <c r="V132" s="881"/>
      <c r="W132" s="881"/>
      <c r="X132" s="881"/>
      <c r="Y132" s="881"/>
      <c r="Z132" s="881"/>
      <c r="AA132" s="882"/>
      <c r="AB132" s="881"/>
      <c r="AC132" s="881"/>
      <c r="AD132" s="881"/>
      <c r="AE132" s="881"/>
      <c r="AF132" s="881"/>
      <c r="AG132" s="881"/>
      <c r="AH132" s="881"/>
      <c r="DZ132" s="909"/>
      <c r="EA132" s="1013"/>
      <c r="EB132" s="1014"/>
      <c r="EC132" s="1014"/>
      <c r="ED132" s="1014"/>
      <c r="EE132" s="910"/>
    </row>
    <row r="133" spans="1:135" s="879" customFormat="1">
      <c r="A133" s="609"/>
      <c r="B133" s="888"/>
      <c r="C133" s="880"/>
      <c r="D133" s="880"/>
      <c r="E133" s="880"/>
      <c r="F133" s="880"/>
      <c r="G133" s="880"/>
      <c r="H133" s="880"/>
      <c r="I133" s="880"/>
      <c r="J133" s="880"/>
      <c r="K133" s="880"/>
      <c r="L133" s="880"/>
      <c r="M133" s="880"/>
      <c r="N133" s="880"/>
      <c r="O133" s="881"/>
      <c r="P133" s="881"/>
      <c r="Q133" s="881"/>
      <c r="R133" s="881"/>
      <c r="S133" s="881"/>
      <c r="T133" s="881"/>
      <c r="U133" s="881"/>
      <c r="V133" s="881"/>
      <c r="W133" s="881"/>
      <c r="X133" s="881"/>
      <c r="Y133" s="881"/>
      <c r="Z133" s="881"/>
      <c r="AA133" s="882"/>
      <c r="AB133" s="881"/>
      <c r="AC133" s="881"/>
      <c r="AD133" s="881"/>
      <c r="AE133" s="881"/>
      <c r="AF133" s="881"/>
      <c r="AG133" s="881"/>
      <c r="AH133" s="881"/>
      <c r="DZ133" s="909"/>
      <c r="EA133" s="1013"/>
      <c r="EB133" s="1014"/>
      <c r="EC133" s="1014"/>
      <c r="ED133" s="1014"/>
      <c r="EE133" s="910"/>
    </row>
    <row r="134" spans="1:135" s="879" customFormat="1">
      <c r="A134" s="609"/>
      <c r="B134" s="888"/>
      <c r="C134" s="880"/>
      <c r="D134" s="880"/>
      <c r="E134" s="880"/>
      <c r="F134" s="880"/>
      <c r="G134" s="880"/>
      <c r="H134" s="880"/>
      <c r="I134" s="880"/>
      <c r="J134" s="880"/>
      <c r="K134" s="880"/>
      <c r="L134" s="880"/>
      <c r="M134" s="880"/>
      <c r="N134" s="880"/>
      <c r="O134" s="881"/>
      <c r="P134" s="881"/>
      <c r="Q134" s="881"/>
      <c r="R134" s="881"/>
      <c r="S134" s="881"/>
      <c r="T134" s="881"/>
      <c r="U134" s="881"/>
      <c r="V134" s="881"/>
      <c r="W134" s="881"/>
      <c r="X134" s="881"/>
      <c r="Y134" s="881"/>
      <c r="Z134" s="881"/>
      <c r="AA134" s="882"/>
      <c r="AB134" s="881"/>
      <c r="AC134" s="881"/>
      <c r="AD134" s="881"/>
      <c r="AE134" s="881"/>
      <c r="AF134" s="881"/>
      <c r="AG134" s="881"/>
      <c r="AH134" s="881"/>
      <c r="DZ134" s="909"/>
      <c r="EA134" s="1013"/>
      <c r="EB134" s="1014"/>
      <c r="EC134" s="1014"/>
      <c r="ED134" s="1014"/>
      <c r="EE134" s="910"/>
    </row>
    <row r="135" spans="1:135" s="879" customFormat="1">
      <c r="A135" s="609"/>
      <c r="B135" s="888"/>
      <c r="C135" s="880"/>
      <c r="D135" s="880"/>
      <c r="E135" s="880"/>
      <c r="F135" s="880"/>
      <c r="G135" s="880"/>
      <c r="H135" s="880"/>
      <c r="I135" s="880"/>
      <c r="J135" s="880"/>
      <c r="K135" s="880"/>
      <c r="L135" s="880"/>
      <c r="M135" s="880"/>
      <c r="N135" s="880"/>
      <c r="O135" s="881"/>
      <c r="P135" s="881"/>
      <c r="Q135" s="881"/>
      <c r="R135" s="881"/>
      <c r="S135" s="881"/>
      <c r="T135" s="881"/>
      <c r="U135" s="881"/>
      <c r="V135" s="881"/>
      <c r="W135" s="881"/>
      <c r="X135" s="881"/>
      <c r="Y135" s="881"/>
      <c r="Z135" s="881"/>
      <c r="AA135" s="882"/>
      <c r="AB135" s="881"/>
      <c r="AC135" s="881"/>
      <c r="AD135" s="881"/>
      <c r="AE135" s="881"/>
      <c r="AF135" s="881"/>
      <c r="AG135" s="881"/>
      <c r="AH135" s="881"/>
      <c r="DZ135" s="909"/>
      <c r="EA135" s="1013"/>
      <c r="EB135" s="1014"/>
      <c r="EC135" s="1014"/>
      <c r="ED135" s="1014"/>
      <c r="EE135" s="910"/>
    </row>
    <row r="136" spans="1:135" s="879" customFormat="1">
      <c r="A136" s="609"/>
      <c r="B136" s="888"/>
      <c r="C136" s="880"/>
      <c r="D136" s="880"/>
      <c r="E136" s="880"/>
      <c r="F136" s="880"/>
      <c r="G136" s="880"/>
      <c r="H136" s="880"/>
      <c r="I136" s="880"/>
      <c r="J136" s="880"/>
      <c r="K136" s="880"/>
      <c r="L136" s="880"/>
      <c r="M136" s="880"/>
      <c r="N136" s="880"/>
      <c r="O136" s="881"/>
      <c r="P136" s="881"/>
      <c r="Q136" s="881"/>
      <c r="R136" s="881"/>
      <c r="S136" s="881"/>
      <c r="T136" s="881"/>
      <c r="U136" s="881"/>
      <c r="V136" s="881"/>
      <c r="W136" s="881"/>
      <c r="X136" s="881"/>
      <c r="Y136" s="881"/>
      <c r="Z136" s="881"/>
      <c r="AA136" s="882"/>
      <c r="AB136" s="881"/>
      <c r="AC136" s="881"/>
      <c r="AD136" s="881"/>
      <c r="AE136" s="881"/>
      <c r="AF136" s="881"/>
      <c r="AG136" s="881"/>
      <c r="AH136" s="881"/>
      <c r="DZ136" s="909"/>
      <c r="EA136" s="1013"/>
      <c r="EB136" s="1014"/>
      <c r="EC136" s="1014"/>
      <c r="ED136" s="1014"/>
      <c r="EE136" s="910"/>
    </row>
    <row r="137" spans="1:135" s="879" customFormat="1">
      <c r="A137" s="609"/>
      <c r="B137" s="888"/>
      <c r="C137" s="880"/>
      <c r="D137" s="880"/>
      <c r="E137" s="880"/>
      <c r="F137" s="880"/>
      <c r="G137" s="880"/>
      <c r="H137" s="880"/>
      <c r="I137" s="880"/>
      <c r="J137" s="880"/>
      <c r="K137" s="880"/>
      <c r="L137" s="880"/>
      <c r="M137" s="880"/>
      <c r="N137" s="880"/>
      <c r="O137" s="881"/>
      <c r="P137" s="881"/>
      <c r="Q137" s="881"/>
      <c r="R137" s="881"/>
      <c r="S137" s="881"/>
      <c r="T137" s="881"/>
      <c r="U137" s="881"/>
      <c r="V137" s="881"/>
      <c r="W137" s="881"/>
      <c r="X137" s="881"/>
      <c r="Y137" s="881"/>
      <c r="Z137" s="881"/>
      <c r="AA137" s="882"/>
      <c r="AB137" s="881"/>
      <c r="AC137" s="881"/>
      <c r="AD137" s="881"/>
      <c r="AE137" s="881"/>
      <c r="AF137" s="881"/>
      <c r="AG137" s="881"/>
      <c r="AH137" s="881"/>
      <c r="DZ137" s="909"/>
      <c r="EA137" s="1013"/>
      <c r="EB137" s="1014"/>
      <c r="EC137" s="1014"/>
      <c r="ED137" s="1014"/>
      <c r="EE137" s="910"/>
    </row>
    <row r="138" spans="1:135" s="879" customFormat="1">
      <c r="A138" s="609"/>
      <c r="B138" s="888"/>
      <c r="C138" s="880"/>
      <c r="D138" s="880"/>
      <c r="E138" s="880"/>
      <c r="F138" s="880"/>
      <c r="G138" s="880"/>
      <c r="H138" s="880"/>
      <c r="I138" s="880"/>
      <c r="J138" s="880"/>
      <c r="K138" s="880"/>
      <c r="L138" s="880"/>
      <c r="M138" s="880"/>
      <c r="N138" s="880"/>
      <c r="O138" s="881"/>
      <c r="P138" s="881"/>
      <c r="Q138" s="881"/>
      <c r="R138" s="881"/>
      <c r="S138" s="881"/>
      <c r="T138" s="881"/>
      <c r="U138" s="881"/>
      <c r="V138" s="881"/>
      <c r="W138" s="881"/>
      <c r="X138" s="881"/>
      <c r="Y138" s="881"/>
      <c r="Z138" s="881"/>
      <c r="AA138" s="882"/>
      <c r="AB138" s="881"/>
      <c r="AC138" s="881"/>
      <c r="AD138" s="881"/>
      <c r="AE138" s="881"/>
      <c r="AF138" s="881"/>
      <c r="AG138" s="881"/>
      <c r="AH138" s="881"/>
      <c r="DZ138" s="909"/>
      <c r="EA138" s="1013"/>
      <c r="EB138" s="1014"/>
      <c r="EC138" s="1014"/>
      <c r="ED138" s="1014"/>
      <c r="EE138" s="910"/>
    </row>
    <row r="139" spans="1:135" s="879" customFormat="1">
      <c r="A139" s="609"/>
      <c r="B139" s="888"/>
      <c r="C139" s="880"/>
      <c r="D139" s="880"/>
      <c r="E139" s="880"/>
      <c r="F139" s="880"/>
      <c r="G139" s="880"/>
      <c r="H139" s="880"/>
      <c r="I139" s="880"/>
      <c r="J139" s="880"/>
      <c r="K139" s="880"/>
      <c r="L139" s="880"/>
      <c r="M139" s="880"/>
      <c r="N139" s="880"/>
      <c r="O139" s="881"/>
      <c r="P139" s="881"/>
      <c r="Q139" s="881"/>
      <c r="R139" s="881"/>
      <c r="S139" s="881"/>
      <c r="T139" s="881"/>
      <c r="U139" s="881"/>
      <c r="V139" s="881"/>
      <c r="W139" s="881"/>
      <c r="X139" s="881"/>
      <c r="Y139" s="881"/>
      <c r="Z139" s="881"/>
      <c r="AA139" s="882"/>
      <c r="AB139" s="881"/>
      <c r="AC139" s="881"/>
      <c r="AD139" s="881"/>
      <c r="AE139" s="881"/>
      <c r="AF139" s="881"/>
      <c r="AG139" s="881"/>
      <c r="AH139" s="881"/>
      <c r="DZ139" s="909"/>
      <c r="EA139" s="1013"/>
      <c r="EB139" s="1014"/>
      <c r="EC139" s="1014"/>
      <c r="ED139" s="1014"/>
      <c r="EE139" s="910"/>
    </row>
    <row r="140" spans="1:135" s="879" customFormat="1">
      <c r="A140" s="609"/>
      <c r="B140" s="888"/>
      <c r="C140" s="880"/>
      <c r="D140" s="880"/>
      <c r="E140" s="880"/>
      <c r="F140" s="880"/>
      <c r="G140" s="880"/>
      <c r="H140" s="880"/>
      <c r="I140" s="880"/>
      <c r="J140" s="880"/>
      <c r="K140" s="880"/>
      <c r="L140" s="880"/>
      <c r="M140" s="880"/>
      <c r="N140" s="880"/>
      <c r="O140" s="881"/>
      <c r="P140" s="881"/>
      <c r="Q140" s="881"/>
      <c r="R140" s="881"/>
      <c r="S140" s="881"/>
      <c r="T140" s="881"/>
      <c r="U140" s="881"/>
      <c r="V140" s="881"/>
      <c r="W140" s="881"/>
      <c r="X140" s="881"/>
      <c r="Y140" s="881"/>
      <c r="Z140" s="881"/>
      <c r="AA140" s="882"/>
      <c r="AB140" s="881"/>
      <c r="AC140" s="881"/>
      <c r="AD140" s="881"/>
      <c r="AE140" s="881"/>
      <c r="AF140" s="881"/>
      <c r="AG140" s="881"/>
      <c r="AH140" s="881"/>
      <c r="DZ140" s="909"/>
      <c r="EA140" s="1013"/>
      <c r="EB140" s="1014"/>
      <c r="EC140" s="1014"/>
      <c r="ED140" s="1014"/>
      <c r="EE140" s="910"/>
    </row>
    <row r="141" spans="1:135" s="879" customFormat="1">
      <c r="A141" s="609"/>
      <c r="B141" s="888"/>
      <c r="C141" s="880"/>
      <c r="D141" s="880"/>
      <c r="E141" s="880"/>
      <c r="F141" s="880"/>
      <c r="G141" s="880"/>
      <c r="H141" s="880"/>
      <c r="I141" s="880"/>
      <c r="J141" s="880"/>
      <c r="K141" s="880"/>
      <c r="L141" s="880"/>
      <c r="M141" s="880"/>
      <c r="N141" s="880"/>
      <c r="O141" s="881"/>
      <c r="P141" s="881"/>
      <c r="Q141" s="881"/>
      <c r="R141" s="881"/>
      <c r="S141" s="881"/>
      <c r="T141" s="881"/>
      <c r="U141" s="881"/>
      <c r="V141" s="881"/>
      <c r="W141" s="881"/>
      <c r="X141" s="881"/>
      <c r="Y141" s="881"/>
      <c r="Z141" s="881"/>
      <c r="AA141" s="882"/>
      <c r="AB141" s="881"/>
      <c r="AC141" s="881"/>
      <c r="AD141" s="881"/>
      <c r="AE141" s="881"/>
      <c r="AF141" s="881"/>
      <c r="AG141" s="881"/>
      <c r="AH141" s="881"/>
      <c r="DZ141" s="909"/>
      <c r="EA141" s="1013"/>
      <c r="EB141" s="1014"/>
      <c r="EC141" s="1014"/>
      <c r="ED141" s="1014"/>
      <c r="EE141" s="910"/>
    </row>
    <row r="142" spans="1:135" s="879" customFormat="1">
      <c r="A142" s="609"/>
      <c r="B142" s="888"/>
      <c r="C142" s="880"/>
      <c r="D142" s="880"/>
      <c r="E142" s="880"/>
      <c r="F142" s="880"/>
      <c r="G142" s="880"/>
      <c r="H142" s="880"/>
      <c r="I142" s="880"/>
      <c r="J142" s="880"/>
      <c r="K142" s="880"/>
      <c r="L142" s="880"/>
      <c r="M142" s="880"/>
      <c r="N142" s="880"/>
      <c r="O142" s="881"/>
      <c r="P142" s="881"/>
      <c r="Q142" s="881"/>
      <c r="R142" s="881"/>
      <c r="S142" s="881"/>
      <c r="T142" s="881"/>
      <c r="U142" s="881"/>
      <c r="V142" s="881"/>
      <c r="W142" s="881"/>
      <c r="X142" s="881"/>
      <c r="Y142" s="881"/>
      <c r="Z142" s="881"/>
      <c r="AA142" s="882"/>
      <c r="AB142" s="881"/>
      <c r="AC142" s="881"/>
      <c r="AD142" s="881"/>
      <c r="AE142" s="881"/>
      <c r="AF142" s="881"/>
      <c r="AG142" s="881"/>
      <c r="AH142" s="881"/>
      <c r="DZ142" s="909"/>
      <c r="EA142" s="1013"/>
      <c r="EB142" s="1014"/>
      <c r="EC142" s="1014"/>
      <c r="ED142" s="1014"/>
      <c r="EE142" s="910"/>
    </row>
    <row r="143" spans="1:135" s="879" customFormat="1">
      <c r="A143" s="609"/>
      <c r="B143" s="888"/>
      <c r="C143" s="880"/>
      <c r="D143" s="880"/>
      <c r="E143" s="880"/>
      <c r="F143" s="880"/>
      <c r="G143" s="880"/>
      <c r="H143" s="880"/>
      <c r="I143" s="880"/>
      <c r="J143" s="880"/>
      <c r="K143" s="880"/>
      <c r="L143" s="880"/>
      <c r="M143" s="880"/>
      <c r="N143" s="880"/>
      <c r="O143" s="881"/>
      <c r="P143" s="881"/>
      <c r="Q143" s="881"/>
      <c r="R143" s="881"/>
      <c r="S143" s="881"/>
      <c r="T143" s="881"/>
      <c r="U143" s="881"/>
      <c r="V143" s="881"/>
      <c r="W143" s="881"/>
      <c r="X143" s="881"/>
      <c r="Y143" s="881"/>
      <c r="Z143" s="881"/>
      <c r="AA143" s="882"/>
      <c r="AB143" s="881"/>
      <c r="AC143" s="881"/>
      <c r="AD143" s="881"/>
      <c r="AE143" s="881"/>
      <c r="AF143" s="881"/>
      <c r="AG143" s="881"/>
      <c r="AH143" s="881"/>
      <c r="DZ143" s="909"/>
      <c r="EA143" s="1013"/>
      <c r="EB143" s="1014"/>
      <c r="EC143" s="1014"/>
      <c r="ED143" s="1014"/>
      <c r="EE143" s="910"/>
    </row>
    <row r="144" spans="1:135" s="879" customFormat="1">
      <c r="A144" s="609"/>
      <c r="B144" s="888"/>
      <c r="C144" s="880"/>
      <c r="D144" s="880"/>
      <c r="E144" s="880"/>
      <c r="F144" s="880"/>
      <c r="G144" s="880"/>
      <c r="H144" s="880"/>
      <c r="I144" s="880"/>
      <c r="J144" s="880"/>
      <c r="K144" s="880"/>
      <c r="L144" s="880"/>
      <c r="M144" s="880"/>
      <c r="N144" s="880"/>
      <c r="O144" s="881"/>
      <c r="P144" s="881"/>
      <c r="Q144" s="881"/>
      <c r="R144" s="881"/>
      <c r="S144" s="881"/>
      <c r="T144" s="881"/>
      <c r="U144" s="881"/>
      <c r="V144" s="881"/>
      <c r="W144" s="881"/>
      <c r="X144" s="881"/>
      <c r="Y144" s="881"/>
      <c r="Z144" s="881"/>
      <c r="AA144" s="882"/>
      <c r="AB144" s="881"/>
      <c r="AC144" s="881"/>
      <c r="AD144" s="881"/>
      <c r="AE144" s="881"/>
      <c r="AF144" s="881"/>
      <c r="AG144" s="881"/>
      <c r="AH144" s="881"/>
      <c r="DZ144" s="909"/>
      <c r="EA144" s="1013"/>
      <c r="EB144" s="1014"/>
      <c r="EC144" s="1014"/>
      <c r="ED144" s="1014"/>
      <c r="EE144" s="910"/>
    </row>
    <row r="145" spans="1:135" s="879" customFormat="1">
      <c r="A145" s="609"/>
      <c r="B145" s="888"/>
      <c r="C145" s="880"/>
      <c r="D145" s="880"/>
      <c r="E145" s="880"/>
      <c r="F145" s="880"/>
      <c r="G145" s="880"/>
      <c r="H145" s="880"/>
      <c r="I145" s="880"/>
      <c r="J145" s="880"/>
      <c r="K145" s="880"/>
      <c r="L145" s="880"/>
      <c r="M145" s="880"/>
      <c r="N145" s="880"/>
      <c r="O145" s="881"/>
      <c r="P145" s="881"/>
      <c r="Q145" s="881"/>
      <c r="R145" s="881"/>
      <c r="S145" s="881"/>
      <c r="T145" s="881"/>
      <c r="U145" s="881"/>
      <c r="V145" s="881"/>
      <c r="W145" s="881"/>
      <c r="X145" s="881"/>
      <c r="Y145" s="881"/>
      <c r="Z145" s="881"/>
      <c r="AA145" s="882"/>
      <c r="AB145" s="881"/>
      <c r="AC145" s="881"/>
      <c r="AD145" s="881"/>
      <c r="AE145" s="881"/>
      <c r="AF145" s="881"/>
      <c r="AG145" s="881"/>
      <c r="AH145" s="881"/>
      <c r="DZ145" s="909"/>
      <c r="EA145" s="1013"/>
      <c r="EB145" s="1014"/>
      <c r="EC145" s="1014"/>
      <c r="ED145" s="1014"/>
      <c r="EE145" s="910"/>
    </row>
    <row r="146" spans="1:135" s="879" customFormat="1">
      <c r="A146" s="609"/>
      <c r="B146" s="888"/>
      <c r="C146" s="880"/>
      <c r="D146" s="880"/>
      <c r="E146" s="880"/>
      <c r="F146" s="880"/>
      <c r="G146" s="880"/>
      <c r="H146" s="880"/>
      <c r="I146" s="880"/>
      <c r="J146" s="880"/>
      <c r="K146" s="880"/>
      <c r="L146" s="880"/>
      <c r="M146" s="880"/>
      <c r="N146" s="880"/>
      <c r="O146" s="881"/>
      <c r="P146" s="881"/>
      <c r="Q146" s="881"/>
      <c r="R146" s="881"/>
      <c r="S146" s="881"/>
      <c r="T146" s="881"/>
      <c r="U146" s="881"/>
      <c r="V146" s="881"/>
      <c r="W146" s="881"/>
      <c r="X146" s="881"/>
      <c r="Y146" s="881"/>
      <c r="Z146" s="881"/>
      <c r="AA146" s="882"/>
      <c r="AB146" s="881"/>
      <c r="AC146" s="881"/>
      <c r="AD146" s="881"/>
      <c r="AE146" s="881"/>
      <c r="AF146" s="881"/>
      <c r="AG146" s="881"/>
      <c r="AH146" s="881"/>
      <c r="DZ146" s="909"/>
      <c r="EA146" s="1013"/>
      <c r="EB146" s="1014"/>
      <c r="EC146" s="1014"/>
      <c r="ED146" s="1014"/>
      <c r="EE146" s="910"/>
    </row>
    <row r="147" spans="1:135" s="879" customFormat="1">
      <c r="A147" s="609"/>
      <c r="B147" s="888"/>
      <c r="C147" s="880"/>
      <c r="D147" s="880"/>
      <c r="E147" s="880"/>
      <c r="F147" s="880"/>
      <c r="G147" s="880"/>
      <c r="H147" s="880"/>
      <c r="I147" s="880"/>
      <c r="J147" s="880"/>
      <c r="K147" s="880"/>
      <c r="L147" s="880"/>
      <c r="M147" s="880"/>
      <c r="N147" s="880"/>
      <c r="O147" s="881"/>
      <c r="P147" s="881"/>
      <c r="Q147" s="881"/>
      <c r="R147" s="881"/>
      <c r="S147" s="881"/>
      <c r="T147" s="881"/>
      <c r="U147" s="881"/>
      <c r="V147" s="881"/>
      <c r="W147" s="881"/>
      <c r="X147" s="881"/>
      <c r="Y147" s="881"/>
      <c r="Z147" s="881"/>
      <c r="AA147" s="882"/>
      <c r="AB147" s="881"/>
      <c r="AC147" s="881"/>
      <c r="AD147" s="881"/>
      <c r="AE147" s="881"/>
      <c r="AF147" s="881"/>
      <c r="AG147" s="881"/>
      <c r="AH147" s="881"/>
      <c r="DZ147" s="909"/>
      <c r="EA147" s="1013"/>
      <c r="EB147" s="1014"/>
      <c r="EC147" s="1014"/>
      <c r="ED147" s="1014"/>
      <c r="EE147" s="910"/>
    </row>
    <row r="148" spans="1:135" s="879" customFormat="1">
      <c r="A148" s="609"/>
      <c r="B148" s="888"/>
      <c r="C148" s="880"/>
      <c r="D148" s="880"/>
      <c r="E148" s="880"/>
      <c r="F148" s="880"/>
      <c r="G148" s="880"/>
      <c r="H148" s="880"/>
      <c r="I148" s="880"/>
      <c r="J148" s="880"/>
      <c r="K148" s="880"/>
      <c r="L148" s="880"/>
      <c r="M148" s="880"/>
      <c r="N148" s="880"/>
      <c r="O148" s="881"/>
      <c r="P148" s="881"/>
      <c r="Q148" s="881"/>
      <c r="R148" s="881"/>
      <c r="S148" s="881"/>
      <c r="T148" s="881"/>
      <c r="U148" s="881"/>
      <c r="V148" s="881"/>
      <c r="W148" s="881"/>
      <c r="X148" s="881"/>
      <c r="Y148" s="881"/>
      <c r="Z148" s="881"/>
      <c r="AA148" s="882"/>
      <c r="AB148" s="881"/>
      <c r="AC148" s="881"/>
      <c r="AD148" s="881"/>
      <c r="AE148" s="881"/>
      <c r="AF148" s="881"/>
      <c r="AG148" s="881"/>
      <c r="AH148" s="881"/>
      <c r="DZ148" s="909"/>
      <c r="EA148" s="1013"/>
      <c r="EB148" s="1014"/>
      <c r="EC148" s="1014"/>
      <c r="ED148" s="1014"/>
      <c r="EE148" s="910"/>
    </row>
    <row r="149" spans="1:135" s="879" customFormat="1">
      <c r="A149" s="609"/>
      <c r="B149" s="888"/>
      <c r="C149" s="880"/>
      <c r="D149" s="880"/>
      <c r="E149" s="880"/>
      <c r="F149" s="880"/>
      <c r="G149" s="880"/>
      <c r="H149" s="880"/>
      <c r="I149" s="880"/>
      <c r="J149" s="880"/>
      <c r="K149" s="880"/>
      <c r="L149" s="880"/>
      <c r="M149" s="880"/>
      <c r="N149" s="880"/>
      <c r="O149" s="881"/>
      <c r="P149" s="881"/>
      <c r="Q149" s="881"/>
      <c r="R149" s="881"/>
      <c r="S149" s="881"/>
      <c r="T149" s="881"/>
      <c r="U149" s="881"/>
      <c r="V149" s="881"/>
      <c r="W149" s="881"/>
      <c r="X149" s="881"/>
      <c r="Y149" s="881"/>
      <c r="Z149" s="881"/>
      <c r="AA149" s="882"/>
      <c r="AB149" s="881"/>
      <c r="AC149" s="881"/>
      <c r="AD149" s="881"/>
      <c r="AE149" s="881"/>
      <c r="AF149" s="881"/>
      <c r="AG149" s="881"/>
      <c r="AH149" s="881"/>
      <c r="DZ149" s="909"/>
      <c r="EA149" s="1013"/>
      <c r="EB149" s="1014"/>
      <c r="EC149" s="1014"/>
      <c r="ED149" s="1014"/>
      <c r="EE149" s="910"/>
    </row>
    <row r="150" spans="1:135" s="879" customFormat="1">
      <c r="A150" s="609"/>
      <c r="B150" s="888"/>
      <c r="C150" s="880"/>
      <c r="D150" s="880"/>
      <c r="E150" s="880"/>
      <c r="F150" s="880"/>
      <c r="G150" s="880"/>
      <c r="H150" s="880"/>
      <c r="I150" s="880"/>
      <c r="J150" s="880"/>
      <c r="K150" s="880"/>
      <c r="L150" s="880"/>
      <c r="M150" s="880"/>
      <c r="N150" s="880"/>
      <c r="O150" s="881"/>
      <c r="P150" s="881"/>
      <c r="Q150" s="881"/>
      <c r="R150" s="881"/>
      <c r="S150" s="881"/>
      <c r="T150" s="881"/>
      <c r="U150" s="881"/>
      <c r="V150" s="881"/>
      <c r="W150" s="881"/>
      <c r="X150" s="881"/>
      <c r="Y150" s="881"/>
      <c r="Z150" s="881"/>
      <c r="AA150" s="882"/>
      <c r="AB150" s="881"/>
      <c r="AC150" s="881"/>
      <c r="AD150" s="881"/>
      <c r="AE150" s="881"/>
      <c r="AF150" s="881"/>
      <c r="AG150" s="881"/>
      <c r="AH150" s="881"/>
      <c r="DZ150" s="909"/>
      <c r="EA150" s="1013"/>
      <c r="EB150" s="1014"/>
      <c r="EC150" s="1014"/>
      <c r="ED150" s="1014"/>
      <c r="EE150" s="910"/>
    </row>
    <row r="151" spans="1:135" s="879" customFormat="1">
      <c r="A151" s="609"/>
      <c r="B151" s="888"/>
      <c r="C151" s="880"/>
      <c r="D151" s="880"/>
      <c r="E151" s="880"/>
      <c r="F151" s="880"/>
      <c r="G151" s="880"/>
      <c r="H151" s="880"/>
      <c r="I151" s="880"/>
      <c r="J151" s="880"/>
      <c r="K151" s="880"/>
      <c r="L151" s="880"/>
      <c r="M151" s="880"/>
      <c r="N151" s="880"/>
      <c r="O151" s="881"/>
      <c r="P151" s="881"/>
      <c r="Q151" s="881"/>
      <c r="R151" s="881"/>
      <c r="S151" s="881"/>
      <c r="T151" s="881"/>
      <c r="U151" s="881"/>
      <c r="V151" s="881"/>
      <c r="W151" s="881"/>
      <c r="X151" s="881"/>
      <c r="Y151" s="881"/>
      <c r="Z151" s="881"/>
      <c r="AA151" s="882"/>
      <c r="AB151" s="881"/>
      <c r="AC151" s="881"/>
      <c r="AD151" s="881"/>
      <c r="AE151" s="881"/>
      <c r="AF151" s="881"/>
      <c r="AG151" s="881"/>
      <c r="AH151" s="881"/>
      <c r="DZ151" s="909"/>
      <c r="EA151" s="1013"/>
      <c r="EB151" s="1014"/>
      <c r="EC151" s="1014"/>
      <c r="ED151" s="1014"/>
      <c r="EE151" s="910"/>
    </row>
    <row r="152" spans="1:135" s="879" customFormat="1">
      <c r="A152" s="609"/>
      <c r="B152" s="888"/>
      <c r="C152" s="880"/>
      <c r="D152" s="880"/>
      <c r="E152" s="880"/>
      <c r="F152" s="880"/>
      <c r="G152" s="880"/>
      <c r="H152" s="880"/>
      <c r="I152" s="880"/>
      <c r="J152" s="880"/>
      <c r="K152" s="880"/>
      <c r="L152" s="880"/>
      <c r="M152" s="880"/>
      <c r="N152" s="880"/>
      <c r="O152" s="881"/>
      <c r="P152" s="881"/>
      <c r="Q152" s="881"/>
      <c r="R152" s="881"/>
      <c r="S152" s="881"/>
      <c r="T152" s="881"/>
      <c r="U152" s="881"/>
      <c r="V152" s="881"/>
      <c r="W152" s="881"/>
      <c r="X152" s="881"/>
      <c r="Y152" s="881"/>
      <c r="Z152" s="881"/>
      <c r="AA152" s="882"/>
      <c r="AB152" s="881"/>
      <c r="AC152" s="881"/>
      <c r="AD152" s="881"/>
      <c r="AE152" s="881"/>
      <c r="AF152" s="881"/>
      <c r="AG152" s="881"/>
      <c r="AH152" s="881"/>
      <c r="DZ152" s="909"/>
      <c r="EA152" s="1013"/>
      <c r="EB152" s="1014"/>
      <c r="EC152" s="1014"/>
      <c r="ED152" s="1014"/>
      <c r="EE152" s="910"/>
    </row>
    <row r="153" spans="1:135" s="879" customFormat="1">
      <c r="A153" s="609"/>
      <c r="B153" s="888"/>
      <c r="C153" s="880"/>
      <c r="D153" s="880"/>
      <c r="E153" s="880"/>
      <c r="F153" s="880"/>
      <c r="G153" s="880"/>
      <c r="H153" s="880"/>
      <c r="I153" s="880"/>
      <c r="J153" s="880"/>
      <c r="K153" s="880"/>
      <c r="L153" s="880"/>
      <c r="M153" s="880"/>
      <c r="N153" s="880"/>
      <c r="O153" s="881"/>
      <c r="P153" s="881"/>
      <c r="Q153" s="881"/>
      <c r="R153" s="881"/>
      <c r="S153" s="881"/>
      <c r="T153" s="881"/>
      <c r="U153" s="881"/>
      <c r="V153" s="881"/>
      <c r="W153" s="881"/>
      <c r="X153" s="881"/>
      <c r="Y153" s="881"/>
      <c r="Z153" s="881"/>
      <c r="AA153" s="882"/>
      <c r="AB153" s="881"/>
      <c r="AC153" s="881"/>
      <c r="AD153" s="881"/>
      <c r="AE153" s="881"/>
      <c r="AF153" s="881"/>
      <c r="AG153" s="881"/>
      <c r="AH153" s="881"/>
      <c r="DZ153" s="909"/>
      <c r="EA153" s="1013"/>
      <c r="EB153" s="1014"/>
      <c r="EC153" s="1014"/>
      <c r="ED153" s="1014"/>
      <c r="EE153" s="910"/>
    </row>
    <row r="154" spans="1:135" s="879" customFormat="1">
      <c r="A154" s="609"/>
      <c r="B154" s="888"/>
      <c r="C154" s="880"/>
      <c r="D154" s="880"/>
      <c r="E154" s="880"/>
      <c r="F154" s="880"/>
      <c r="G154" s="880"/>
      <c r="H154" s="880"/>
      <c r="I154" s="880"/>
      <c r="J154" s="880"/>
      <c r="K154" s="880"/>
      <c r="L154" s="880"/>
      <c r="M154" s="880"/>
      <c r="N154" s="880"/>
      <c r="O154" s="881"/>
      <c r="P154" s="881"/>
      <c r="Q154" s="881"/>
      <c r="R154" s="881"/>
      <c r="S154" s="881"/>
      <c r="T154" s="881"/>
      <c r="U154" s="881"/>
      <c r="V154" s="881"/>
      <c r="W154" s="881"/>
      <c r="X154" s="881"/>
      <c r="Y154" s="881"/>
      <c r="Z154" s="881"/>
      <c r="AA154" s="882"/>
      <c r="AB154" s="881"/>
      <c r="AC154" s="881"/>
      <c r="AD154" s="881"/>
      <c r="AE154" s="881"/>
      <c r="AF154" s="881"/>
      <c r="AG154" s="881"/>
      <c r="AH154" s="881"/>
      <c r="DZ154" s="909"/>
      <c r="EA154" s="1013"/>
      <c r="EB154" s="1014"/>
      <c r="EC154" s="1014"/>
      <c r="ED154" s="1014"/>
      <c r="EE154" s="910"/>
    </row>
    <row r="155" spans="1:135" s="879" customFormat="1">
      <c r="A155" s="609"/>
      <c r="B155" s="888"/>
      <c r="C155" s="880"/>
      <c r="D155" s="880"/>
      <c r="E155" s="880"/>
      <c r="F155" s="880"/>
      <c r="G155" s="880"/>
      <c r="H155" s="880"/>
      <c r="I155" s="880"/>
      <c r="J155" s="880"/>
      <c r="K155" s="880"/>
      <c r="L155" s="880"/>
      <c r="M155" s="880"/>
      <c r="N155" s="880"/>
      <c r="O155" s="881"/>
      <c r="P155" s="881"/>
      <c r="Q155" s="881"/>
      <c r="R155" s="881"/>
      <c r="S155" s="881"/>
      <c r="T155" s="881"/>
      <c r="U155" s="881"/>
      <c r="V155" s="881"/>
      <c r="W155" s="881"/>
      <c r="X155" s="881"/>
      <c r="Y155" s="881"/>
      <c r="Z155" s="881"/>
      <c r="AA155" s="882"/>
      <c r="AB155" s="881"/>
      <c r="AC155" s="881"/>
      <c r="AD155" s="881"/>
      <c r="AE155" s="881"/>
      <c r="AF155" s="881"/>
      <c r="AG155" s="881"/>
      <c r="AH155" s="881"/>
      <c r="DZ155" s="909"/>
      <c r="EA155" s="1013"/>
      <c r="EB155" s="1014"/>
      <c r="EC155" s="1014"/>
      <c r="ED155" s="1014"/>
      <c r="EE155" s="910"/>
    </row>
    <row r="156" spans="1:135" s="879" customFormat="1">
      <c r="A156" s="609"/>
      <c r="B156" s="888"/>
      <c r="C156" s="880"/>
      <c r="D156" s="880"/>
      <c r="E156" s="880"/>
      <c r="F156" s="880"/>
      <c r="G156" s="880"/>
      <c r="H156" s="880"/>
      <c r="I156" s="880"/>
      <c r="J156" s="880"/>
      <c r="K156" s="880"/>
      <c r="L156" s="880"/>
      <c r="M156" s="880"/>
      <c r="N156" s="880"/>
      <c r="O156" s="881"/>
      <c r="P156" s="881"/>
      <c r="Q156" s="881"/>
      <c r="R156" s="881"/>
      <c r="S156" s="881"/>
      <c r="T156" s="881"/>
      <c r="U156" s="881"/>
      <c r="V156" s="881"/>
      <c r="W156" s="881"/>
      <c r="X156" s="881"/>
      <c r="Y156" s="881"/>
      <c r="Z156" s="881"/>
      <c r="AA156" s="882"/>
      <c r="AB156" s="881"/>
      <c r="AC156" s="881"/>
      <c r="AD156" s="881"/>
      <c r="AE156" s="881"/>
      <c r="AF156" s="881"/>
      <c r="AG156" s="881"/>
      <c r="AH156" s="881"/>
      <c r="DZ156" s="909"/>
      <c r="EA156" s="1013"/>
      <c r="EB156" s="1014"/>
      <c r="EC156" s="1014"/>
      <c r="ED156" s="1014"/>
      <c r="EE156" s="910"/>
    </row>
    <row r="157" spans="1:135" s="879" customFormat="1">
      <c r="A157" s="609"/>
      <c r="B157" s="888"/>
      <c r="C157" s="880"/>
      <c r="D157" s="880"/>
      <c r="E157" s="880"/>
      <c r="F157" s="880"/>
      <c r="G157" s="880"/>
      <c r="H157" s="880"/>
      <c r="I157" s="880"/>
      <c r="J157" s="880"/>
      <c r="K157" s="880"/>
      <c r="L157" s="880"/>
      <c r="M157" s="880"/>
      <c r="N157" s="880"/>
      <c r="O157" s="881"/>
      <c r="P157" s="881"/>
      <c r="Q157" s="881"/>
      <c r="R157" s="881"/>
      <c r="S157" s="881"/>
      <c r="T157" s="881"/>
      <c r="U157" s="881"/>
      <c r="V157" s="881"/>
      <c r="W157" s="881"/>
      <c r="X157" s="881"/>
      <c r="Y157" s="881"/>
      <c r="Z157" s="881"/>
      <c r="AA157" s="882"/>
      <c r="AB157" s="881"/>
      <c r="AC157" s="881"/>
      <c r="AD157" s="881"/>
      <c r="AE157" s="881"/>
      <c r="AF157" s="881"/>
      <c r="AG157" s="881"/>
      <c r="AH157" s="881"/>
      <c r="DZ157" s="909"/>
      <c r="EA157" s="1013"/>
      <c r="EB157" s="1014"/>
      <c r="EC157" s="1014"/>
      <c r="ED157" s="1014"/>
      <c r="EE157" s="910"/>
    </row>
    <row r="158" spans="1:135" s="879" customFormat="1">
      <c r="A158" s="609"/>
      <c r="B158" s="888"/>
      <c r="C158" s="880"/>
      <c r="D158" s="880"/>
      <c r="E158" s="880"/>
      <c r="F158" s="880"/>
      <c r="G158" s="880"/>
      <c r="H158" s="880"/>
      <c r="I158" s="880"/>
      <c r="J158" s="880"/>
      <c r="K158" s="880"/>
      <c r="L158" s="880"/>
      <c r="M158" s="880"/>
      <c r="N158" s="880"/>
      <c r="O158" s="881"/>
      <c r="P158" s="881"/>
      <c r="Q158" s="881"/>
      <c r="R158" s="881"/>
      <c r="S158" s="881"/>
      <c r="T158" s="881"/>
      <c r="U158" s="881"/>
      <c r="V158" s="881"/>
      <c r="W158" s="881"/>
      <c r="X158" s="881"/>
      <c r="Y158" s="881"/>
      <c r="Z158" s="881"/>
      <c r="AA158" s="882"/>
      <c r="AB158" s="881"/>
      <c r="AC158" s="881"/>
      <c r="AD158" s="881"/>
      <c r="AE158" s="881"/>
      <c r="AF158" s="881"/>
      <c r="AG158" s="881"/>
      <c r="AH158" s="881"/>
      <c r="DZ158" s="909"/>
      <c r="EA158" s="1013"/>
      <c r="EB158" s="1014"/>
      <c r="EC158" s="1014"/>
      <c r="ED158" s="1014"/>
      <c r="EE158" s="910"/>
    </row>
    <row r="159" spans="1:135" s="879" customFormat="1">
      <c r="A159" s="609"/>
      <c r="B159" s="888"/>
      <c r="C159" s="880"/>
      <c r="D159" s="880"/>
      <c r="E159" s="880"/>
      <c r="F159" s="880"/>
      <c r="G159" s="880"/>
      <c r="H159" s="880"/>
      <c r="I159" s="880"/>
      <c r="J159" s="880"/>
      <c r="K159" s="880"/>
      <c r="L159" s="880"/>
      <c r="M159" s="880"/>
      <c r="N159" s="880"/>
      <c r="O159" s="881"/>
      <c r="P159" s="881"/>
      <c r="Q159" s="881"/>
      <c r="R159" s="881"/>
      <c r="S159" s="881"/>
      <c r="T159" s="881"/>
      <c r="U159" s="881"/>
      <c r="V159" s="881"/>
      <c r="W159" s="881"/>
      <c r="X159" s="881"/>
      <c r="Y159" s="881"/>
      <c r="Z159" s="881"/>
      <c r="AA159" s="882"/>
      <c r="AB159" s="881"/>
      <c r="AC159" s="881"/>
      <c r="AD159" s="881"/>
      <c r="AE159" s="881"/>
      <c r="AF159" s="881"/>
      <c r="AG159" s="881"/>
      <c r="AH159" s="881"/>
      <c r="DZ159" s="909"/>
      <c r="EA159" s="1013"/>
      <c r="EB159" s="1014"/>
      <c r="EC159" s="1014"/>
      <c r="ED159" s="1014"/>
      <c r="EE159" s="910"/>
    </row>
    <row r="160" spans="1:135" s="879" customFormat="1">
      <c r="A160" s="609"/>
      <c r="B160" s="888"/>
      <c r="C160" s="880"/>
      <c r="D160" s="880"/>
      <c r="E160" s="880"/>
      <c r="F160" s="880"/>
      <c r="G160" s="880"/>
      <c r="H160" s="880"/>
      <c r="I160" s="880"/>
      <c r="J160" s="880"/>
      <c r="K160" s="880"/>
      <c r="L160" s="880"/>
      <c r="M160" s="880"/>
      <c r="N160" s="880"/>
      <c r="O160" s="881"/>
      <c r="P160" s="881"/>
      <c r="Q160" s="881"/>
      <c r="R160" s="881"/>
      <c r="S160" s="881"/>
      <c r="T160" s="881"/>
      <c r="U160" s="881"/>
      <c r="V160" s="881"/>
      <c r="W160" s="881"/>
      <c r="X160" s="881"/>
      <c r="Y160" s="881"/>
      <c r="Z160" s="881"/>
      <c r="AA160" s="882"/>
      <c r="AB160" s="881"/>
      <c r="AC160" s="881"/>
      <c r="AD160" s="881"/>
      <c r="AE160" s="881"/>
      <c r="AF160" s="881"/>
      <c r="AG160" s="881"/>
      <c r="AH160" s="881"/>
      <c r="DZ160" s="909"/>
      <c r="EA160" s="1013"/>
      <c r="EB160" s="1014"/>
      <c r="EC160" s="1014"/>
      <c r="ED160" s="1014"/>
      <c r="EE160" s="910"/>
    </row>
    <row r="161" spans="1:135" s="879" customFormat="1">
      <c r="A161" s="609"/>
      <c r="B161" s="888"/>
      <c r="C161" s="880"/>
      <c r="D161" s="880"/>
      <c r="E161" s="880"/>
      <c r="F161" s="880"/>
      <c r="G161" s="880"/>
      <c r="H161" s="880"/>
      <c r="I161" s="880"/>
      <c r="J161" s="880"/>
      <c r="K161" s="880"/>
      <c r="L161" s="880"/>
      <c r="M161" s="880"/>
      <c r="N161" s="880"/>
      <c r="O161" s="881"/>
      <c r="P161" s="881"/>
      <c r="Q161" s="881"/>
      <c r="R161" s="881"/>
      <c r="S161" s="881"/>
      <c r="T161" s="881"/>
      <c r="U161" s="881"/>
      <c r="V161" s="881"/>
      <c r="W161" s="881"/>
      <c r="X161" s="881"/>
      <c r="Y161" s="881"/>
      <c r="Z161" s="881"/>
      <c r="AA161" s="882"/>
      <c r="AB161" s="881"/>
      <c r="AC161" s="881"/>
      <c r="AD161" s="881"/>
      <c r="AE161" s="881"/>
      <c r="AF161" s="881"/>
      <c r="AG161" s="881"/>
      <c r="AH161" s="881"/>
      <c r="DZ161" s="909"/>
      <c r="EA161" s="1013"/>
      <c r="EB161" s="1014"/>
      <c r="EC161" s="1014"/>
      <c r="ED161" s="1014"/>
      <c r="EE161" s="910"/>
    </row>
    <row r="162" spans="1:135" s="879" customFormat="1">
      <c r="A162" s="609"/>
      <c r="B162" s="888"/>
      <c r="C162" s="880"/>
      <c r="D162" s="880"/>
      <c r="E162" s="880"/>
      <c r="F162" s="880"/>
      <c r="G162" s="880"/>
      <c r="H162" s="880"/>
      <c r="I162" s="880"/>
      <c r="J162" s="880"/>
      <c r="K162" s="880"/>
      <c r="L162" s="880"/>
      <c r="M162" s="880"/>
      <c r="N162" s="880"/>
      <c r="O162" s="881"/>
      <c r="P162" s="881"/>
      <c r="Q162" s="881"/>
      <c r="R162" s="881"/>
      <c r="S162" s="881"/>
      <c r="T162" s="881"/>
      <c r="U162" s="881"/>
      <c r="V162" s="881"/>
      <c r="W162" s="881"/>
      <c r="X162" s="881"/>
      <c r="Y162" s="881"/>
      <c r="Z162" s="881"/>
      <c r="AA162" s="882"/>
      <c r="AB162" s="881"/>
      <c r="AC162" s="881"/>
      <c r="AD162" s="881"/>
      <c r="AE162" s="881"/>
      <c r="AF162" s="881"/>
      <c r="AG162" s="881"/>
      <c r="AH162" s="881"/>
      <c r="DZ162" s="909"/>
      <c r="EA162" s="1013"/>
      <c r="EB162" s="1014"/>
      <c r="EC162" s="1014"/>
      <c r="ED162" s="1014"/>
      <c r="EE162" s="910"/>
    </row>
    <row r="163" spans="1:135" s="879" customFormat="1">
      <c r="A163" s="609"/>
      <c r="B163" s="888"/>
      <c r="C163" s="880"/>
      <c r="D163" s="880"/>
      <c r="E163" s="880"/>
      <c r="F163" s="880"/>
      <c r="G163" s="880"/>
      <c r="H163" s="880"/>
      <c r="I163" s="880"/>
      <c r="J163" s="880"/>
      <c r="K163" s="880"/>
      <c r="L163" s="880"/>
      <c r="M163" s="880"/>
      <c r="N163" s="880"/>
      <c r="O163" s="881"/>
      <c r="P163" s="881"/>
      <c r="Q163" s="881"/>
      <c r="R163" s="881"/>
      <c r="S163" s="881"/>
      <c r="T163" s="881"/>
      <c r="U163" s="881"/>
      <c r="V163" s="881"/>
      <c r="W163" s="881"/>
      <c r="X163" s="881"/>
      <c r="Y163" s="881"/>
      <c r="Z163" s="881"/>
      <c r="AA163" s="882"/>
      <c r="AB163" s="881"/>
      <c r="AC163" s="881"/>
      <c r="AD163" s="881"/>
      <c r="AE163" s="881"/>
      <c r="AF163" s="881"/>
      <c r="AG163" s="881"/>
      <c r="AH163" s="881"/>
      <c r="DZ163" s="909"/>
      <c r="EA163" s="1013"/>
      <c r="EB163" s="1014"/>
      <c r="EC163" s="1014"/>
      <c r="ED163" s="1014"/>
      <c r="EE163" s="910"/>
    </row>
    <row r="164" spans="1:135" s="879" customFormat="1">
      <c r="A164" s="609"/>
      <c r="B164" s="888"/>
      <c r="C164" s="880"/>
      <c r="D164" s="880"/>
      <c r="E164" s="880"/>
      <c r="F164" s="880"/>
      <c r="G164" s="880"/>
      <c r="H164" s="880"/>
      <c r="I164" s="880"/>
      <c r="J164" s="880"/>
      <c r="K164" s="880"/>
      <c r="L164" s="880"/>
      <c r="M164" s="880"/>
      <c r="N164" s="880"/>
      <c r="O164" s="881"/>
      <c r="P164" s="881"/>
      <c r="Q164" s="881"/>
      <c r="R164" s="881"/>
      <c r="S164" s="881"/>
      <c r="T164" s="881"/>
      <c r="U164" s="881"/>
      <c r="V164" s="881"/>
      <c r="W164" s="881"/>
      <c r="X164" s="881"/>
      <c r="Y164" s="881"/>
      <c r="Z164" s="881"/>
      <c r="AA164" s="882"/>
      <c r="AB164" s="881"/>
      <c r="AC164" s="881"/>
      <c r="AD164" s="881"/>
      <c r="AE164" s="881"/>
      <c r="AF164" s="881"/>
      <c r="AG164" s="881"/>
      <c r="AH164" s="881"/>
      <c r="DZ164" s="909"/>
      <c r="EA164" s="1013"/>
      <c r="EB164" s="1014"/>
      <c r="EC164" s="1014"/>
      <c r="ED164" s="1014"/>
      <c r="EE164" s="910"/>
    </row>
    <row r="165" spans="1:135" s="879" customFormat="1">
      <c r="A165" s="609"/>
      <c r="B165" s="888"/>
      <c r="C165" s="880"/>
      <c r="D165" s="880"/>
      <c r="E165" s="880"/>
      <c r="F165" s="880"/>
      <c r="G165" s="880"/>
      <c r="H165" s="880"/>
      <c r="I165" s="880"/>
      <c r="J165" s="880"/>
      <c r="K165" s="880"/>
      <c r="L165" s="880"/>
      <c r="M165" s="880"/>
      <c r="N165" s="880"/>
      <c r="O165" s="881"/>
      <c r="P165" s="881"/>
      <c r="Q165" s="881"/>
      <c r="R165" s="881"/>
      <c r="S165" s="881"/>
      <c r="T165" s="881"/>
      <c r="U165" s="881"/>
      <c r="V165" s="881"/>
      <c r="W165" s="881"/>
      <c r="X165" s="881"/>
      <c r="Y165" s="881"/>
      <c r="Z165" s="881"/>
      <c r="AA165" s="882"/>
      <c r="AB165" s="881"/>
      <c r="AC165" s="881"/>
      <c r="AD165" s="881"/>
      <c r="AE165" s="881"/>
      <c r="AF165" s="881"/>
      <c r="AG165" s="881"/>
      <c r="AH165" s="881"/>
      <c r="DZ165" s="909"/>
      <c r="EA165" s="1013"/>
      <c r="EB165" s="1014"/>
      <c r="EC165" s="1014"/>
      <c r="ED165" s="1014"/>
      <c r="EE165" s="910"/>
    </row>
    <row r="166" spans="1:135" s="879" customFormat="1">
      <c r="A166" s="609"/>
      <c r="B166" s="888"/>
      <c r="C166" s="880"/>
      <c r="D166" s="880"/>
      <c r="E166" s="880"/>
      <c r="F166" s="880"/>
      <c r="G166" s="880"/>
      <c r="H166" s="880"/>
      <c r="I166" s="880"/>
      <c r="J166" s="880"/>
      <c r="K166" s="880"/>
      <c r="L166" s="880"/>
      <c r="M166" s="880"/>
      <c r="N166" s="880"/>
      <c r="O166" s="881"/>
      <c r="P166" s="881"/>
      <c r="Q166" s="881"/>
      <c r="R166" s="881"/>
      <c r="S166" s="881"/>
      <c r="T166" s="881"/>
      <c r="U166" s="881"/>
      <c r="V166" s="881"/>
      <c r="W166" s="881"/>
      <c r="X166" s="881"/>
      <c r="Y166" s="881"/>
      <c r="Z166" s="881"/>
      <c r="AA166" s="882"/>
      <c r="AB166" s="881"/>
      <c r="AC166" s="881"/>
      <c r="AD166" s="881"/>
      <c r="AE166" s="881"/>
      <c r="AF166" s="881"/>
      <c r="AG166" s="881"/>
      <c r="AH166" s="881"/>
      <c r="DZ166" s="909"/>
      <c r="EA166" s="1013"/>
      <c r="EB166" s="1014"/>
      <c r="EC166" s="1014"/>
      <c r="ED166" s="1014"/>
      <c r="EE166" s="910"/>
    </row>
    <row r="167" spans="1:135" s="879" customFormat="1">
      <c r="A167" s="609"/>
      <c r="B167" s="888"/>
      <c r="C167" s="880"/>
      <c r="D167" s="880"/>
      <c r="E167" s="880"/>
      <c r="F167" s="880"/>
      <c r="G167" s="880"/>
      <c r="H167" s="880"/>
      <c r="I167" s="880"/>
      <c r="J167" s="880"/>
      <c r="K167" s="880"/>
      <c r="L167" s="880"/>
      <c r="M167" s="880"/>
      <c r="N167" s="880"/>
      <c r="O167" s="881"/>
      <c r="P167" s="881"/>
      <c r="Q167" s="881"/>
      <c r="R167" s="881"/>
      <c r="S167" s="881"/>
      <c r="T167" s="881"/>
      <c r="U167" s="881"/>
      <c r="V167" s="881"/>
      <c r="W167" s="881"/>
      <c r="X167" s="881"/>
      <c r="Y167" s="881"/>
      <c r="Z167" s="881"/>
      <c r="AA167" s="882"/>
      <c r="AB167" s="881"/>
      <c r="AC167" s="881"/>
      <c r="AD167" s="881"/>
      <c r="AE167" s="881"/>
      <c r="AF167" s="881"/>
      <c r="AG167" s="881"/>
      <c r="AH167" s="881"/>
      <c r="DZ167" s="909"/>
      <c r="EA167" s="1013"/>
      <c r="EB167" s="1014"/>
      <c r="EC167" s="1014"/>
      <c r="ED167" s="1014"/>
      <c r="EE167" s="910"/>
    </row>
    <row r="168" spans="1:135" s="879" customFormat="1">
      <c r="A168" s="609"/>
      <c r="B168" s="888"/>
      <c r="C168" s="880"/>
      <c r="D168" s="880"/>
      <c r="E168" s="880"/>
      <c r="F168" s="880"/>
      <c r="G168" s="880"/>
      <c r="H168" s="880"/>
      <c r="I168" s="880"/>
      <c r="J168" s="880"/>
      <c r="K168" s="880"/>
      <c r="L168" s="880"/>
      <c r="M168" s="880"/>
      <c r="N168" s="880"/>
      <c r="O168" s="881"/>
      <c r="P168" s="881"/>
      <c r="Q168" s="881"/>
      <c r="R168" s="881"/>
      <c r="S168" s="881"/>
      <c r="T168" s="881"/>
      <c r="U168" s="881"/>
      <c r="V168" s="881"/>
      <c r="W168" s="881"/>
      <c r="X168" s="881"/>
      <c r="Y168" s="881"/>
      <c r="Z168" s="881"/>
      <c r="AA168" s="882"/>
      <c r="AB168" s="881"/>
      <c r="AC168" s="881"/>
      <c r="AD168" s="881"/>
      <c r="AE168" s="881"/>
      <c r="AF168" s="881"/>
      <c r="AG168" s="881"/>
      <c r="AH168" s="881"/>
      <c r="DZ168" s="909"/>
      <c r="EA168" s="1013"/>
      <c r="EB168" s="1014"/>
      <c r="EC168" s="1014"/>
      <c r="ED168" s="1014"/>
      <c r="EE168" s="910"/>
    </row>
    <row r="169" spans="1:135" s="879" customFormat="1">
      <c r="A169" s="609"/>
      <c r="B169" s="888"/>
      <c r="C169" s="880"/>
      <c r="D169" s="880"/>
      <c r="E169" s="880"/>
      <c r="F169" s="880"/>
      <c r="G169" s="880"/>
      <c r="H169" s="880"/>
      <c r="I169" s="880"/>
      <c r="J169" s="880"/>
      <c r="K169" s="880"/>
      <c r="L169" s="880"/>
      <c r="M169" s="880"/>
      <c r="N169" s="880"/>
      <c r="O169" s="881"/>
      <c r="P169" s="881"/>
      <c r="Q169" s="881"/>
      <c r="R169" s="881"/>
      <c r="S169" s="881"/>
      <c r="T169" s="881"/>
      <c r="U169" s="881"/>
      <c r="V169" s="881"/>
      <c r="W169" s="881"/>
      <c r="X169" s="881"/>
      <c r="Y169" s="881"/>
      <c r="Z169" s="881"/>
      <c r="AA169" s="882"/>
      <c r="AB169" s="881"/>
      <c r="AC169" s="881"/>
      <c r="AD169" s="881"/>
      <c r="AE169" s="881"/>
      <c r="AF169" s="881"/>
      <c r="AG169" s="881"/>
      <c r="AH169" s="881"/>
      <c r="DZ169" s="909"/>
      <c r="EA169" s="1013"/>
      <c r="EB169" s="1014"/>
      <c r="EC169" s="1014"/>
      <c r="ED169" s="1014"/>
      <c r="EE169" s="910"/>
    </row>
    <row r="170" spans="1:135" s="879" customFormat="1">
      <c r="A170" s="609"/>
      <c r="B170" s="888"/>
      <c r="C170" s="880"/>
      <c r="D170" s="880"/>
      <c r="E170" s="880"/>
      <c r="F170" s="880"/>
      <c r="G170" s="880"/>
      <c r="H170" s="880"/>
      <c r="I170" s="880"/>
      <c r="J170" s="880"/>
      <c r="K170" s="880"/>
      <c r="L170" s="880"/>
      <c r="M170" s="880"/>
      <c r="N170" s="880"/>
      <c r="O170" s="881"/>
      <c r="P170" s="881"/>
      <c r="Q170" s="881"/>
      <c r="R170" s="881"/>
      <c r="S170" s="881"/>
      <c r="T170" s="881"/>
      <c r="U170" s="881"/>
      <c r="V170" s="881"/>
      <c r="W170" s="881"/>
      <c r="X170" s="881"/>
      <c r="Y170" s="881"/>
      <c r="Z170" s="881"/>
      <c r="AA170" s="882"/>
      <c r="AB170" s="881"/>
      <c r="AC170" s="881"/>
      <c r="AD170" s="881"/>
      <c r="AE170" s="881"/>
      <c r="AF170" s="881"/>
      <c r="AG170" s="881"/>
      <c r="AH170" s="881"/>
      <c r="DZ170" s="909"/>
      <c r="EA170" s="1013"/>
      <c r="EB170" s="1014"/>
      <c r="EC170" s="1014"/>
      <c r="ED170" s="1014"/>
      <c r="EE170" s="910"/>
    </row>
    <row r="171" spans="1:135" s="879" customFormat="1">
      <c r="A171" s="609"/>
      <c r="B171" s="888"/>
      <c r="C171" s="880"/>
      <c r="D171" s="880"/>
      <c r="E171" s="880"/>
      <c r="F171" s="880"/>
      <c r="G171" s="880"/>
      <c r="H171" s="880"/>
      <c r="I171" s="880"/>
      <c r="J171" s="880"/>
      <c r="K171" s="880"/>
      <c r="L171" s="880"/>
      <c r="M171" s="880"/>
      <c r="N171" s="880"/>
      <c r="O171" s="881"/>
      <c r="P171" s="881"/>
      <c r="Q171" s="881"/>
      <c r="R171" s="881"/>
      <c r="S171" s="881"/>
      <c r="T171" s="881"/>
      <c r="U171" s="881"/>
      <c r="V171" s="881"/>
      <c r="W171" s="881"/>
      <c r="X171" s="881"/>
      <c r="Y171" s="881"/>
      <c r="Z171" s="881"/>
      <c r="AA171" s="882"/>
      <c r="AB171" s="881"/>
      <c r="AC171" s="881"/>
      <c r="AD171" s="881"/>
      <c r="AE171" s="881"/>
      <c r="AF171" s="881"/>
      <c r="AG171" s="881"/>
      <c r="AH171" s="881"/>
      <c r="DZ171" s="909"/>
      <c r="EA171" s="1013"/>
      <c r="EB171" s="1014"/>
      <c r="EC171" s="1014"/>
      <c r="ED171" s="1014"/>
      <c r="EE171" s="910"/>
    </row>
    <row r="172" spans="1:135" s="879" customFormat="1">
      <c r="A172" s="609"/>
      <c r="B172" s="888"/>
      <c r="C172" s="880"/>
      <c r="D172" s="880"/>
      <c r="E172" s="880"/>
      <c r="F172" s="880"/>
      <c r="G172" s="880"/>
      <c r="H172" s="880"/>
      <c r="I172" s="880"/>
      <c r="J172" s="880"/>
      <c r="K172" s="880"/>
      <c r="L172" s="880"/>
      <c r="M172" s="880"/>
      <c r="N172" s="880"/>
      <c r="O172" s="881"/>
      <c r="P172" s="881"/>
      <c r="Q172" s="881"/>
      <c r="R172" s="881"/>
      <c r="S172" s="881"/>
      <c r="T172" s="881"/>
      <c r="U172" s="881"/>
      <c r="V172" s="881"/>
      <c r="W172" s="881"/>
      <c r="X172" s="881"/>
      <c r="Y172" s="881"/>
      <c r="Z172" s="881"/>
      <c r="AA172" s="882"/>
      <c r="AB172" s="881"/>
      <c r="AC172" s="881"/>
      <c r="AD172" s="881"/>
      <c r="AE172" s="881"/>
      <c r="AF172" s="881"/>
      <c r="AG172" s="881"/>
      <c r="AH172" s="881"/>
      <c r="DZ172" s="909"/>
      <c r="EA172" s="1013"/>
      <c r="EB172" s="1014"/>
      <c r="EC172" s="1014"/>
      <c r="ED172" s="1014"/>
      <c r="EE172" s="910"/>
    </row>
    <row r="173" spans="1:135" s="879" customFormat="1">
      <c r="A173" s="609"/>
      <c r="B173" s="888"/>
      <c r="C173" s="880"/>
      <c r="D173" s="880"/>
      <c r="E173" s="880"/>
      <c r="F173" s="880"/>
      <c r="G173" s="880"/>
      <c r="H173" s="880"/>
      <c r="I173" s="880"/>
      <c r="J173" s="880"/>
      <c r="K173" s="880"/>
      <c r="L173" s="880"/>
      <c r="M173" s="880"/>
      <c r="N173" s="880"/>
      <c r="O173" s="881"/>
      <c r="P173" s="881"/>
      <c r="Q173" s="881"/>
      <c r="R173" s="881"/>
      <c r="S173" s="881"/>
      <c r="T173" s="881"/>
      <c r="U173" s="881"/>
      <c r="V173" s="881"/>
      <c r="W173" s="881"/>
      <c r="X173" s="881"/>
      <c r="Y173" s="881"/>
      <c r="Z173" s="881"/>
      <c r="AA173" s="882"/>
      <c r="AB173" s="881"/>
      <c r="AC173" s="881"/>
      <c r="AD173" s="881"/>
      <c r="AE173" s="881"/>
      <c r="AF173" s="881"/>
      <c r="AG173" s="881"/>
      <c r="AH173" s="881"/>
      <c r="DZ173" s="909"/>
      <c r="EA173" s="1013"/>
      <c r="EB173" s="1014"/>
      <c r="EC173" s="1014"/>
      <c r="ED173" s="1014"/>
      <c r="EE173" s="910"/>
    </row>
    <row r="174" spans="1:135" s="879" customFormat="1">
      <c r="A174" s="609"/>
      <c r="B174" s="888"/>
      <c r="C174" s="880"/>
      <c r="D174" s="880"/>
      <c r="E174" s="880"/>
      <c r="F174" s="880"/>
      <c r="G174" s="880"/>
      <c r="H174" s="880"/>
      <c r="I174" s="880"/>
      <c r="J174" s="880"/>
      <c r="K174" s="880"/>
      <c r="L174" s="880"/>
      <c r="M174" s="880"/>
      <c r="N174" s="880"/>
      <c r="O174" s="881"/>
      <c r="P174" s="881"/>
      <c r="Q174" s="881"/>
      <c r="R174" s="881"/>
      <c r="S174" s="881"/>
      <c r="T174" s="881"/>
      <c r="U174" s="881"/>
      <c r="V174" s="881"/>
      <c r="W174" s="881"/>
      <c r="X174" s="881"/>
      <c r="Y174" s="881"/>
      <c r="Z174" s="881"/>
      <c r="AA174" s="882"/>
      <c r="AB174" s="881"/>
      <c r="AC174" s="881"/>
      <c r="AD174" s="881"/>
      <c r="AE174" s="881"/>
      <c r="AF174" s="881"/>
      <c r="AG174" s="881"/>
      <c r="AH174" s="881"/>
      <c r="DZ174" s="909"/>
      <c r="EA174" s="1013"/>
      <c r="EB174" s="1014"/>
      <c r="EC174" s="1014"/>
      <c r="ED174" s="1014"/>
      <c r="EE174" s="910"/>
    </row>
    <row r="175" spans="1:135" s="879" customFormat="1">
      <c r="A175" s="609"/>
      <c r="B175" s="888"/>
      <c r="C175" s="880"/>
      <c r="D175" s="880"/>
      <c r="E175" s="880"/>
      <c r="F175" s="880"/>
      <c r="G175" s="880"/>
      <c r="H175" s="880"/>
      <c r="I175" s="880"/>
      <c r="J175" s="880"/>
      <c r="K175" s="880"/>
      <c r="L175" s="880"/>
      <c r="M175" s="880"/>
      <c r="N175" s="880"/>
      <c r="O175" s="881"/>
      <c r="P175" s="881"/>
      <c r="Q175" s="881"/>
      <c r="R175" s="881"/>
      <c r="S175" s="881"/>
      <c r="T175" s="881"/>
      <c r="U175" s="881"/>
      <c r="V175" s="881"/>
      <c r="W175" s="881"/>
      <c r="X175" s="881"/>
      <c r="Y175" s="881"/>
      <c r="Z175" s="881"/>
      <c r="AA175" s="882"/>
      <c r="AB175" s="881"/>
      <c r="AC175" s="881"/>
      <c r="AD175" s="881"/>
      <c r="AE175" s="881"/>
      <c r="AF175" s="881"/>
      <c r="AG175" s="881"/>
      <c r="AH175" s="881"/>
      <c r="DZ175" s="909"/>
      <c r="EA175" s="1013"/>
      <c r="EB175" s="1014"/>
      <c r="EC175" s="1014"/>
      <c r="ED175" s="1014"/>
      <c r="EE175" s="910"/>
    </row>
    <row r="176" spans="1:135" s="879" customFormat="1">
      <c r="A176" s="609"/>
      <c r="B176" s="888"/>
      <c r="C176" s="880"/>
      <c r="D176" s="880"/>
      <c r="E176" s="880"/>
      <c r="F176" s="880"/>
      <c r="G176" s="880"/>
      <c r="H176" s="880"/>
      <c r="I176" s="880"/>
      <c r="J176" s="880"/>
      <c r="K176" s="880"/>
      <c r="L176" s="880"/>
      <c r="M176" s="880"/>
      <c r="N176" s="880"/>
      <c r="O176" s="881"/>
      <c r="P176" s="881"/>
      <c r="Q176" s="881"/>
      <c r="R176" s="881"/>
      <c r="S176" s="881"/>
      <c r="T176" s="881"/>
      <c r="U176" s="881"/>
      <c r="V176" s="881"/>
      <c r="W176" s="881"/>
      <c r="X176" s="881"/>
      <c r="Y176" s="881"/>
      <c r="Z176" s="881"/>
      <c r="AA176" s="882"/>
      <c r="AB176" s="881"/>
      <c r="AC176" s="881"/>
      <c r="AD176" s="881"/>
      <c r="AE176" s="881"/>
      <c r="AF176" s="881"/>
      <c r="AG176" s="881"/>
      <c r="AH176" s="881"/>
      <c r="DZ176" s="909"/>
      <c r="EA176" s="1013"/>
      <c r="EB176" s="1014"/>
      <c r="EC176" s="1014"/>
      <c r="ED176" s="1014"/>
      <c r="EE176" s="910"/>
    </row>
    <row r="177" spans="1:135" s="879" customFormat="1">
      <c r="A177" s="609"/>
      <c r="B177" s="888"/>
      <c r="C177" s="880"/>
      <c r="D177" s="880"/>
      <c r="E177" s="880"/>
      <c r="F177" s="880"/>
      <c r="G177" s="880"/>
      <c r="H177" s="880"/>
      <c r="I177" s="880"/>
      <c r="J177" s="880"/>
      <c r="K177" s="880"/>
      <c r="L177" s="880"/>
      <c r="M177" s="880"/>
      <c r="N177" s="880"/>
      <c r="O177" s="881"/>
      <c r="P177" s="881"/>
      <c r="Q177" s="881"/>
      <c r="R177" s="881"/>
      <c r="S177" s="881"/>
      <c r="T177" s="881"/>
      <c r="U177" s="881"/>
      <c r="V177" s="881"/>
      <c r="W177" s="881"/>
      <c r="X177" s="881"/>
      <c r="Y177" s="881"/>
      <c r="Z177" s="881"/>
      <c r="AA177" s="882"/>
      <c r="AB177" s="881"/>
      <c r="AC177" s="881"/>
      <c r="AD177" s="881"/>
      <c r="AE177" s="881"/>
      <c r="AF177" s="881"/>
      <c r="AG177" s="881"/>
      <c r="AH177" s="881"/>
      <c r="DZ177" s="909"/>
      <c r="EA177" s="1013"/>
      <c r="EB177" s="1014"/>
      <c r="EC177" s="1014"/>
      <c r="ED177" s="1014"/>
      <c r="EE177" s="910"/>
    </row>
    <row r="178" spans="1:135" s="879" customFormat="1">
      <c r="A178" s="609"/>
      <c r="B178" s="888"/>
      <c r="C178" s="880"/>
      <c r="D178" s="880"/>
      <c r="E178" s="880"/>
      <c r="F178" s="880"/>
      <c r="G178" s="880"/>
      <c r="H178" s="880"/>
      <c r="I178" s="880"/>
      <c r="J178" s="880"/>
      <c r="K178" s="880"/>
      <c r="L178" s="880"/>
      <c r="M178" s="880"/>
      <c r="N178" s="880"/>
      <c r="O178" s="881"/>
      <c r="P178" s="881"/>
      <c r="Q178" s="881"/>
      <c r="R178" s="881"/>
      <c r="S178" s="881"/>
      <c r="T178" s="881"/>
      <c r="U178" s="881"/>
      <c r="V178" s="881"/>
      <c r="W178" s="881"/>
      <c r="X178" s="881"/>
      <c r="Y178" s="881"/>
      <c r="Z178" s="881"/>
      <c r="AA178" s="882"/>
      <c r="AB178" s="881"/>
      <c r="AC178" s="881"/>
      <c r="AD178" s="881"/>
      <c r="AE178" s="881"/>
      <c r="AF178" s="881"/>
      <c r="AG178" s="881"/>
      <c r="AH178" s="881"/>
      <c r="DZ178" s="909"/>
      <c r="EA178" s="1013"/>
      <c r="EB178" s="1014"/>
      <c r="EC178" s="1014"/>
      <c r="ED178" s="1014"/>
      <c r="EE178" s="910"/>
    </row>
    <row r="179" spans="1:135" s="879" customFormat="1">
      <c r="A179" s="609"/>
      <c r="B179" s="888"/>
      <c r="C179" s="880"/>
      <c r="D179" s="880"/>
      <c r="E179" s="880"/>
      <c r="F179" s="880"/>
      <c r="G179" s="880"/>
      <c r="H179" s="880"/>
      <c r="I179" s="880"/>
      <c r="J179" s="880"/>
      <c r="K179" s="880"/>
      <c r="L179" s="880"/>
      <c r="M179" s="880"/>
      <c r="N179" s="880"/>
      <c r="O179" s="881"/>
      <c r="P179" s="881"/>
      <c r="Q179" s="881"/>
      <c r="R179" s="881"/>
      <c r="S179" s="881"/>
      <c r="T179" s="881"/>
      <c r="U179" s="881"/>
      <c r="V179" s="881"/>
      <c r="W179" s="881"/>
      <c r="X179" s="881"/>
      <c r="Y179" s="881"/>
      <c r="Z179" s="881"/>
      <c r="AA179" s="882"/>
      <c r="AB179" s="881"/>
      <c r="AC179" s="881"/>
      <c r="AD179" s="881"/>
      <c r="AE179" s="881"/>
      <c r="AF179" s="881"/>
      <c r="AG179" s="881"/>
      <c r="AH179" s="881"/>
      <c r="DZ179" s="909"/>
      <c r="EA179" s="1013"/>
      <c r="EB179" s="1014"/>
      <c r="EC179" s="1014"/>
      <c r="ED179" s="1014"/>
      <c r="EE179" s="910"/>
    </row>
    <row r="180" spans="1:135" s="879" customFormat="1">
      <c r="A180" s="609"/>
      <c r="B180" s="888"/>
      <c r="C180" s="880"/>
      <c r="D180" s="880"/>
      <c r="E180" s="880"/>
      <c r="F180" s="880"/>
      <c r="G180" s="880"/>
      <c r="H180" s="880"/>
      <c r="I180" s="880"/>
      <c r="J180" s="880"/>
      <c r="K180" s="880"/>
      <c r="L180" s="880"/>
      <c r="M180" s="880"/>
      <c r="N180" s="880"/>
      <c r="O180" s="881"/>
      <c r="P180" s="881"/>
      <c r="Q180" s="881"/>
      <c r="R180" s="881"/>
      <c r="S180" s="881"/>
      <c r="T180" s="881"/>
      <c r="U180" s="881"/>
      <c r="V180" s="881"/>
      <c r="W180" s="881"/>
      <c r="X180" s="881"/>
      <c r="Y180" s="881"/>
      <c r="Z180" s="881"/>
      <c r="AA180" s="882"/>
      <c r="AB180" s="881"/>
      <c r="AC180" s="881"/>
      <c r="AD180" s="881"/>
      <c r="AE180" s="881"/>
      <c r="AF180" s="881"/>
      <c r="AG180" s="881"/>
      <c r="AH180" s="881"/>
      <c r="DZ180" s="909"/>
      <c r="EA180" s="1013"/>
      <c r="EB180" s="1014"/>
      <c r="EC180" s="1014"/>
      <c r="ED180" s="1014"/>
      <c r="EE180" s="910"/>
    </row>
    <row r="181" spans="1:135" s="879" customFormat="1">
      <c r="A181" s="609"/>
      <c r="B181" s="888"/>
      <c r="C181" s="880"/>
      <c r="D181" s="880"/>
      <c r="E181" s="880"/>
      <c r="F181" s="880"/>
      <c r="G181" s="880"/>
      <c r="H181" s="880"/>
      <c r="I181" s="880"/>
      <c r="J181" s="880"/>
      <c r="K181" s="880"/>
      <c r="L181" s="880"/>
      <c r="M181" s="880"/>
      <c r="N181" s="880"/>
      <c r="O181" s="881"/>
      <c r="P181" s="881"/>
      <c r="Q181" s="881"/>
      <c r="R181" s="881"/>
      <c r="S181" s="881"/>
      <c r="T181" s="881"/>
      <c r="U181" s="881"/>
      <c r="V181" s="881"/>
      <c r="W181" s="881"/>
      <c r="X181" s="881"/>
      <c r="Y181" s="881"/>
      <c r="Z181" s="881"/>
      <c r="AA181" s="882"/>
      <c r="AB181" s="881"/>
      <c r="AC181" s="881"/>
      <c r="AD181" s="881"/>
      <c r="AE181" s="881"/>
      <c r="AF181" s="881"/>
      <c r="AG181" s="881"/>
      <c r="AH181" s="881"/>
      <c r="DZ181" s="909"/>
      <c r="EA181" s="1013"/>
      <c r="EB181" s="1014"/>
      <c r="EC181" s="1014"/>
      <c r="ED181" s="1014"/>
      <c r="EE181" s="910"/>
    </row>
    <row r="182" spans="1:135" s="879" customFormat="1">
      <c r="A182" s="609"/>
      <c r="B182" s="888"/>
      <c r="C182" s="880"/>
      <c r="D182" s="880"/>
      <c r="E182" s="880"/>
      <c r="F182" s="880"/>
      <c r="G182" s="880"/>
      <c r="H182" s="880"/>
      <c r="I182" s="880"/>
      <c r="J182" s="880"/>
      <c r="K182" s="880"/>
      <c r="L182" s="880"/>
      <c r="M182" s="880"/>
      <c r="N182" s="880"/>
      <c r="O182" s="881"/>
      <c r="P182" s="881"/>
      <c r="Q182" s="881"/>
      <c r="R182" s="881"/>
      <c r="S182" s="881"/>
      <c r="T182" s="881"/>
      <c r="U182" s="881"/>
      <c r="V182" s="881"/>
      <c r="W182" s="881"/>
      <c r="X182" s="881"/>
      <c r="Y182" s="881"/>
      <c r="Z182" s="881"/>
      <c r="AA182" s="882"/>
      <c r="AB182" s="881"/>
      <c r="AC182" s="881"/>
      <c r="AD182" s="881"/>
      <c r="AE182" s="881"/>
      <c r="AF182" s="881"/>
      <c r="AG182" s="881"/>
      <c r="AH182" s="881"/>
      <c r="DZ182" s="909"/>
      <c r="EA182" s="1013"/>
      <c r="EB182" s="1014"/>
      <c r="EC182" s="1014"/>
      <c r="ED182" s="1014"/>
      <c r="EE182" s="910"/>
    </row>
    <row r="183" spans="1:135" s="879" customFormat="1">
      <c r="A183" s="609"/>
      <c r="B183" s="888"/>
      <c r="C183" s="880"/>
      <c r="D183" s="880"/>
      <c r="E183" s="880"/>
      <c r="F183" s="880"/>
      <c r="G183" s="880"/>
      <c r="H183" s="880"/>
      <c r="I183" s="880"/>
      <c r="J183" s="880"/>
      <c r="K183" s="880"/>
      <c r="L183" s="880"/>
      <c r="M183" s="880"/>
      <c r="N183" s="880"/>
      <c r="O183" s="881"/>
      <c r="P183" s="881"/>
      <c r="Q183" s="881"/>
      <c r="R183" s="881"/>
      <c r="S183" s="881"/>
      <c r="T183" s="881"/>
      <c r="U183" s="881"/>
      <c r="V183" s="881"/>
      <c r="W183" s="881"/>
      <c r="X183" s="881"/>
      <c r="Y183" s="881"/>
      <c r="Z183" s="881"/>
      <c r="AA183" s="882"/>
      <c r="AB183" s="881"/>
      <c r="AC183" s="881"/>
      <c r="AD183" s="881"/>
      <c r="AE183" s="881"/>
      <c r="AF183" s="881"/>
      <c r="AG183" s="881"/>
      <c r="AH183" s="881"/>
      <c r="DZ183" s="909"/>
      <c r="EA183" s="1013"/>
      <c r="EB183" s="1014"/>
      <c r="EC183" s="1014"/>
      <c r="ED183" s="1014"/>
      <c r="EE183" s="910"/>
    </row>
    <row r="184" spans="1:135" s="879" customFormat="1">
      <c r="A184" s="609"/>
      <c r="B184" s="888"/>
      <c r="C184" s="880"/>
      <c r="D184" s="880"/>
      <c r="E184" s="880"/>
      <c r="F184" s="880"/>
      <c r="G184" s="880"/>
      <c r="H184" s="880"/>
      <c r="I184" s="880"/>
      <c r="J184" s="880"/>
      <c r="K184" s="880"/>
      <c r="L184" s="880"/>
      <c r="M184" s="880"/>
      <c r="N184" s="880"/>
      <c r="O184" s="881"/>
      <c r="P184" s="881"/>
      <c r="Q184" s="881"/>
      <c r="R184" s="881"/>
      <c r="S184" s="881"/>
      <c r="T184" s="881"/>
      <c r="U184" s="881"/>
      <c r="V184" s="881"/>
      <c r="W184" s="881"/>
      <c r="X184" s="881"/>
      <c r="Y184" s="881"/>
      <c r="Z184" s="881"/>
      <c r="AA184" s="882"/>
      <c r="AB184" s="881"/>
      <c r="AC184" s="881"/>
      <c r="AD184" s="881"/>
      <c r="AE184" s="881"/>
      <c r="AF184" s="881"/>
      <c r="AG184" s="881"/>
      <c r="AH184" s="881"/>
      <c r="DZ184" s="909"/>
      <c r="EA184" s="1013"/>
      <c r="EB184" s="1014"/>
      <c r="EC184" s="1014"/>
      <c r="ED184" s="1014"/>
      <c r="EE184" s="910"/>
    </row>
    <row r="185" spans="1:135" s="879" customFormat="1">
      <c r="A185" s="609"/>
      <c r="B185" s="888"/>
      <c r="C185" s="880"/>
      <c r="D185" s="880"/>
      <c r="E185" s="880"/>
      <c r="F185" s="880"/>
      <c r="G185" s="880"/>
      <c r="H185" s="880"/>
      <c r="I185" s="880"/>
      <c r="J185" s="880"/>
      <c r="K185" s="880"/>
      <c r="L185" s="880"/>
      <c r="M185" s="880"/>
      <c r="N185" s="880"/>
      <c r="O185" s="881"/>
      <c r="P185" s="881"/>
      <c r="Q185" s="881"/>
      <c r="R185" s="881"/>
      <c r="S185" s="881"/>
      <c r="T185" s="881"/>
      <c r="U185" s="881"/>
      <c r="V185" s="881"/>
      <c r="W185" s="881"/>
      <c r="X185" s="881"/>
      <c r="Y185" s="881"/>
      <c r="Z185" s="881"/>
      <c r="AA185" s="882"/>
      <c r="AB185" s="881"/>
      <c r="AC185" s="881"/>
      <c r="AD185" s="881"/>
      <c r="AE185" s="881"/>
      <c r="AF185" s="881"/>
      <c r="AG185" s="881"/>
      <c r="AH185" s="881"/>
      <c r="DZ185" s="909"/>
      <c r="EA185" s="1013"/>
      <c r="EB185" s="1014"/>
      <c r="EC185" s="1014"/>
      <c r="ED185" s="1014"/>
      <c r="EE185" s="910"/>
    </row>
    <row r="186" spans="1:135" s="879" customFormat="1">
      <c r="A186" s="609"/>
      <c r="B186" s="888"/>
      <c r="C186" s="880"/>
      <c r="D186" s="880"/>
      <c r="E186" s="880"/>
      <c r="F186" s="880"/>
      <c r="G186" s="880"/>
      <c r="H186" s="880"/>
      <c r="I186" s="880"/>
      <c r="J186" s="880"/>
      <c r="K186" s="880"/>
      <c r="L186" s="880"/>
      <c r="M186" s="880"/>
      <c r="N186" s="880"/>
      <c r="O186" s="881"/>
      <c r="P186" s="881"/>
      <c r="Q186" s="881"/>
      <c r="R186" s="881"/>
      <c r="S186" s="881"/>
      <c r="T186" s="881"/>
      <c r="U186" s="881"/>
      <c r="V186" s="881"/>
      <c r="W186" s="881"/>
      <c r="X186" s="881"/>
      <c r="Y186" s="881"/>
      <c r="Z186" s="881"/>
      <c r="AA186" s="882"/>
      <c r="AB186" s="881"/>
      <c r="AC186" s="881"/>
      <c r="AD186" s="881"/>
      <c r="AE186" s="881"/>
      <c r="AF186" s="881"/>
      <c r="AG186" s="881"/>
      <c r="AH186" s="881"/>
      <c r="DZ186" s="909"/>
      <c r="EA186" s="1013"/>
      <c r="EB186" s="1014"/>
      <c r="EC186" s="1014"/>
      <c r="ED186" s="1014"/>
      <c r="EE186" s="910"/>
    </row>
    <row r="187" spans="1:135" s="879" customFormat="1">
      <c r="A187" s="609"/>
      <c r="B187" s="888"/>
      <c r="C187" s="880"/>
      <c r="D187" s="880"/>
      <c r="E187" s="880"/>
      <c r="F187" s="880"/>
      <c r="G187" s="880"/>
      <c r="H187" s="880"/>
      <c r="I187" s="880"/>
      <c r="J187" s="880"/>
      <c r="K187" s="880"/>
      <c r="L187" s="880"/>
      <c r="M187" s="880"/>
      <c r="N187" s="880"/>
      <c r="O187" s="881"/>
      <c r="P187" s="881"/>
      <c r="Q187" s="881"/>
      <c r="R187" s="881"/>
      <c r="S187" s="881"/>
      <c r="T187" s="881"/>
      <c r="U187" s="881"/>
      <c r="V187" s="881"/>
      <c r="W187" s="881"/>
      <c r="X187" s="881"/>
      <c r="Y187" s="881"/>
      <c r="Z187" s="881"/>
      <c r="AA187" s="882"/>
      <c r="AB187" s="881"/>
      <c r="AC187" s="881"/>
      <c r="AD187" s="881"/>
      <c r="AE187" s="881"/>
      <c r="AF187" s="881"/>
      <c r="AG187" s="881"/>
      <c r="AH187" s="881"/>
      <c r="DZ187" s="909"/>
      <c r="EA187" s="1013"/>
      <c r="EB187" s="1014"/>
      <c r="EC187" s="1014"/>
      <c r="ED187" s="1014"/>
      <c r="EE187" s="910"/>
    </row>
    <row r="188" spans="1:135" s="879" customFormat="1">
      <c r="A188" s="609"/>
      <c r="B188" s="888"/>
      <c r="C188" s="880"/>
      <c r="D188" s="880"/>
      <c r="E188" s="880"/>
      <c r="F188" s="880"/>
      <c r="G188" s="880"/>
      <c r="H188" s="880"/>
      <c r="I188" s="880"/>
      <c r="J188" s="880"/>
      <c r="K188" s="880"/>
      <c r="L188" s="880"/>
      <c r="M188" s="880"/>
      <c r="N188" s="880"/>
      <c r="O188" s="881"/>
      <c r="P188" s="881"/>
      <c r="Q188" s="881"/>
      <c r="R188" s="881"/>
      <c r="S188" s="881"/>
      <c r="T188" s="881"/>
      <c r="U188" s="881"/>
      <c r="V188" s="881"/>
      <c r="W188" s="881"/>
      <c r="X188" s="881"/>
      <c r="Y188" s="881"/>
      <c r="Z188" s="881"/>
      <c r="AA188" s="882"/>
      <c r="AB188" s="881"/>
      <c r="AC188" s="881"/>
      <c r="AD188" s="881"/>
      <c r="AE188" s="881"/>
      <c r="AF188" s="881"/>
      <c r="AG188" s="881"/>
      <c r="AH188" s="881"/>
      <c r="DZ188" s="909"/>
      <c r="EA188" s="1013"/>
      <c r="EB188" s="1014"/>
      <c r="EC188" s="1014"/>
      <c r="ED188" s="1014"/>
      <c r="EE188" s="910"/>
    </row>
    <row r="189" spans="1:135" s="879" customFormat="1">
      <c r="A189" s="609"/>
      <c r="B189" s="888"/>
      <c r="C189" s="880"/>
      <c r="D189" s="880"/>
      <c r="E189" s="880"/>
      <c r="F189" s="880"/>
      <c r="G189" s="880"/>
      <c r="H189" s="880"/>
      <c r="I189" s="880"/>
      <c r="J189" s="880"/>
      <c r="K189" s="880"/>
      <c r="L189" s="880"/>
      <c r="M189" s="880"/>
      <c r="N189" s="880"/>
      <c r="O189" s="881"/>
      <c r="P189" s="881"/>
      <c r="Q189" s="881"/>
      <c r="R189" s="881"/>
      <c r="S189" s="881"/>
      <c r="T189" s="881"/>
      <c r="U189" s="881"/>
      <c r="V189" s="881"/>
      <c r="W189" s="881"/>
      <c r="X189" s="881"/>
      <c r="Y189" s="881"/>
      <c r="Z189" s="881"/>
      <c r="AA189" s="882"/>
      <c r="AB189" s="881"/>
      <c r="AC189" s="881"/>
      <c r="AD189" s="881"/>
      <c r="AE189" s="881"/>
      <c r="AF189" s="881"/>
      <c r="AG189" s="881"/>
      <c r="AH189" s="881"/>
      <c r="DZ189" s="909"/>
      <c r="EA189" s="1013"/>
      <c r="EB189" s="1014"/>
      <c r="EC189" s="1014"/>
      <c r="ED189" s="1014"/>
      <c r="EE189" s="910"/>
    </row>
    <row r="190" spans="1:135" s="879" customFormat="1">
      <c r="A190" s="609"/>
      <c r="B190" s="888"/>
      <c r="C190" s="880"/>
      <c r="D190" s="880"/>
      <c r="E190" s="880"/>
      <c r="F190" s="880"/>
      <c r="G190" s="880"/>
      <c r="H190" s="880"/>
      <c r="I190" s="880"/>
      <c r="J190" s="880"/>
      <c r="K190" s="880"/>
      <c r="L190" s="880"/>
      <c r="M190" s="880"/>
      <c r="N190" s="880"/>
      <c r="O190" s="881"/>
      <c r="P190" s="881"/>
      <c r="Q190" s="881"/>
      <c r="R190" s="881"/>
      <c r="S190" s="881"/>
      <c r="T190" s="881"/>
      <c r="U190" s="881"/>
      <c r="V190" s="881"/>
      <c r="W190" s="881"/>
      <c r="X190" s="881"/>
      <c r="Y190" s="881"/>
      <c r="Z190" s="881"/>
      <c r="AA190" s="882"/>
      <c r="AB190" s="881"/>
      <c r="AC190" s="881"/>
      <c r="AD190" s="881"/>
      <c r="AE190" s="881"/>
      <c r="AF190" s="881"/>
      <c r="AG190" s="881"/>
      <c r="AH190" s="881"/>
      <c r="DZ190" s="909"/>
      <c r="EA190" s="1013"/>
      <c r="EB190" s="1014"/>
      <c r="EC190" s="1014"/>
      <c r="ED190" s="1014"/>
      <c r="EE190" s="910"/>
    </row>
    <row r="191" spans="1:135" s="879" customFormat="1">
      <c r="A191" s="609"/>
      <c r="B191" s="888"/>
      <c r="C191" s="880"/>
      <c r="D191" s="880"/>
      <c r="E191" s="880"/>
      <c r="F191" s="880"/>
      <c r="G191" s="880"/>
      <c r="H191" s="880"/>
      <c r="I191" s="880"/>
      <c r="J191" s="880"/>
      <c r="K191" s="880"/>
      <c r="L191" s="880"/>
      <c r="M191" s="880"/>
      <c r="N191" s="880"/>
      <c r="O191" s="881"/>
      <c r="P191" s="881"/>
      <c r="Q191" s="881"/>
      <c r="R191" s="881"/>
      <c r="S191" s="881"/>
      <c r="T191" s="881"/>
      <c r="U191" s="881"/>
      <c r="V191" s="881"/>
      <c r="W191" s="881"/>
      <c r="X191" s="881"/>
      <c r="Y191" s="881"/>
      <c r="Z191" s="881"/>
      <c r="AA191" s="882"/>
      <c r="AB191" s="881"/>
      <c r="AC191" s="881"/>
      <c r="AD191" s="881"/>
      <c r="AE191" s="881"/>
      <c r="AF191" s="881"/>
      <c r="AG191" s="881"/>
      <c r="AH191" s="881"/>
      <c r="DZ191" s="909"/>
      <c r="EA191" s="1013"/>
      <c r="EB191" s="1014"/>
      <c r="EC191" s="1014"/>
      <c r="ED191" s="1014"/>
      <c r="EE191" s="910"/>
    </row>
    <row r="192" spans="1:135" s="879" customFormat="1">
      <c r="A192" s="609"/>
      <c r="B192" s="888"/>
      <c r="C192" s="880"/>
      <c r="D192" s="880"/>
      <c r="E192" s="880"/>
      <c r="F192" s="880"/>
      <c r="G192" s="880"/>
      <c r="H192" s="880"/>
      <c r="I192" s="880"/>
      <c r="J192" s="880"/>
      <c r="K192" s="880"/>
      <c r="L192" s="880"/>
      <c r="M192" s="880"/>
      <c r="N192" s="880"/>
      <c r="O192" s="881"/>
      <c r="P192" s="881"/>
      <c r="Q192" s="881"/>
      <c r="R192" s="881"/>
      <c r="S192" s="881"/>
      <c r="T192" s="881"/>
      <c r="U192" s="881"/>
      <c r="V192" s="881"/>
      <c r="W192" s="881"/>
      <c r="X192" s="881"/>
      <c r="Y192" s="881"/>
      <c r="Z192" s="881"/>
      <c r="AA192" s="882"/>
      <c r="AB192" s="881"/>
      <c r="AC192" s="881"/>
      <c r="AD192" s="881"/>
      <c r="AE192" s="881"/>
      <c r="AF192" s="881"/>
      <c r="AG192" s="881"/>
      <c r="AH192" s="881"/>
      <c r="DZ192" s="909"/>
      <c r="EA192" s="1013"/>
      <c r="EB192" s="1014"/>
      <c r="EC192" s="1014"/>
      <c r="ED192" s="1014"/>
      <c r="EE192" s="910"/>
    </row>
    <row r="193" spans="1:135" s="879" customFormat="1">
      <c r="A193" s="609"/>
      <c r="B193" s="888"/>
      <c r="C193" s="880"/>
      <c r="D193" s="880"/>
      <c r="E193" s="880"/>
      <c r="F193" s="880"/>
      <c r="G193" s="880"/>
      <c r="H193" s="880"/>
      <c r="I193" s="880"/>
      <c r="J193" s="880"/>
      <c r="K193" s="880"/>
      <c r="L193" s="880"/>
      <c r="M193" s="880"/>
      <c r="N193" s="880"/>
      <c r="O193" s="881"/>
      <c r="P193" s="881"/>
      <c r="Q193" s="881"/>
      <c r="R193" s="881"/>
      <c r="S193" s="881"/>
      <c r="T193" s="881"/>
      <c r="U193" s="881"/>
      <c r="V193" s="881"/>
      <c r="W193" s="881"/>
      <c r="X193" s="881"/>
      <c r="Y193" s="881"/>
      <c r="Z193" s="881"/>
      <c r="AA193" s="882"/>
      <c r="AB193" s="881"/>
      <c r="AC193" s="881"/>
      <c r="AD193" s="881"/>
      <c r="AE193" s="881"/>
      <c r="AF193" s="881"/>
      <c r="AG193" s="881"/>
      <c r="AH193" s="881"/>
      <c r="DZ193" s="909"/>
      <c r="EA193" s="1013"/>
      <c r="EB193" s="1014"/>
      <c r="EC193" s="1014"/>
      <c r="ED193" s="1014"/>
      <c r="EE193" s="910"/>
    </row>
    <row r="194" spans="1:135" s="879" customFormat="1">
      <c r="A194" s="609"/>
      <c r="B194" s="888"/>
      <c r="C194" s="880"/>
      <c r="D194" s="880"/>
      <c r="E194" s="880"/>
      <c r="F194" s="880"/>
      <c r="G194" s="880"/>
      <c r="H194" s="880"/>
      <c r="I194" s="880"/>
      <c r="J194" s="880"/>
      <c r="K194" s="880"/>
      <c r="L194" s="880"/>
      <c r="M194" s="880"/>
      <c r="N194" s="880"/>
      <c r="O194" s="881"/>
      <c r="P194" s="881"/>
      <c r="Q194" s="881"/>
      <c r="R194" s="881"/>
      <c r="S194" s="881"/>
      <c r="T194" s="881"/>
      <c r="U194" s="881"/>
      <c r="V194" s="881"/>
      <c r="W194" s="881"/>
      <c r="X194" s="881"/>
      <c r="Y194" s="881"/>
      <c r="Z194" s="881"/>
      <c r="AA194" s="882"/>
      <c r="AB194" s="881"/>
      <c r="AC194" s="881"/>
      <c r="AD194" s="881"/>
      <c r="AE194" s="881"/>
      <c r="AF194" s="881"/>
      <c r="AG194" s="881"/>
      <c r="AH194" s="881"/>
      <c r="DZ194" s="909"/>
      <c r="EA194" s="1013"/>
      <c r="EB194" s="1014"/>
      <c r="EC194" s="1014"/>
      <c r="ED194" s="1014"/>
      <c r="EE194" s="910"/>
    </row>
    <row r="195" spans="1:135" s="879" customFormat="1">
      <c r="A195" s="609"/>
      <c r="B195" s="888"/>
      <c r="C195" s="880"/>
      <c r="D195" s="880"/>
      <c r="E195" s="880"/>
      <c r="F195" s="880"/>
      <c r="G195" s="880"/>
      <c r="H195" s="880"/>
      <c r="I195" s="880"/>
      <c r="J195" s="880"/>
      <c r="K195" s="880"/>
      <c r="L195" s="880"/>
      <c r="M195" s="880"/>
      <c r="N195" s="880"/>
      <c r="O195" s="881"/>
      <c r="P195" s="881"/>
      <c r="Q195" s="881"/>
      <c r="R195" s="881"/>
      <c r="S195" s="881"/>
      <c r="T195" s="881"/>
      <c r="U195" s="881"/>
      <c r="V195" s="881"/>
      <c r="W195" s="881"/>
      <c r="X195" s="881"/>
      <c r="Y195" s="881"/>
      <c r="Z195" s="881"/>
      <c r="AA195" s="882"/>
      <c r="AB195" s="881"/>
      <c r="AC195" s="881"/>
      <c r="AD195" s="881"/>
      <c r="AE195" s="881"/>
      <c r="AF195" s="881"/>
      <c r="AG195" s="881"/>
      <c r="AH195" s="881"/>
      <c r="DZ195" s="909"/>
      <c r="EA195" s="1013"/>
      <c r="EB195" s="1014"/>
      <c r="EC195" s="1014"/>
      <c r="ED195" s="1014"/>
      <c r="EE195" s="910"/>
    </row>
    <row r="196" spans="1:135" s="879" customFormat="1">
      <c r="A196" s="609"/>
      <c r="B196" s="888"/>
      <c r="C196" s="880"/>
      <c r="D196" s="880"/>
      <c r="E196" s="880"/>
      <c r="F196" s="880"/>
      <c r="G196" s="880"/>
      <c r="H196" s="880"/>
      <c r="I196" s="880"/>
      <c r="J196" s="880"/>
      <c r="K196" s="880"/>
      <c r="L196" s="880"/>
      <c r="M196" s="880"/>
      <c r="N196" s="880"/>
      <c r="O196" s="881"/>
      <c r="P196" s="881"/>
      <c r="Q196" s="881"/>
      <c r="R196" s="881"/>
      <c r="S196" s="881"/>
      <c r="T196" s="881"/>
      <c r="U196" s="881"/>
      <c r="V196" s="881"/>
      <c r="W196" s="881"/>
      <c r="X196" s="881"/>
      <c r="Y196" s="881"/>
      <c r="Z196" s="881"/>
      <c r="AA196" s="882"/>
      <c r="AB196" s="881"/>
      <c r="AC196" s="881"/>
      <c r="AD196" s="881"/>
      <c r="AE196" s="881"/>
      <c r="AF196" s="881"/>
      <c r="AG196" s="881"/>
      <c r="AH196" s="881"/>
      <c r="DZ196" s="909"/>
      <c r="EA196" s="1013"/>
      <c r="EB196" s="1014"/>
      <c r="EC196" s="1014"/>
      <c r="ED196" s="1014"/>
      <c r="EE196" s="910"/>
    </row>
    <row r="197" spans="1:135" s="879" customFormat="1">
      <c r="A197" s="609"/>
      <c r="B197" s="888"/>
      <c r="C197" s="880"/>
      <c r="D197" s="880"/>
      <c r="E197" s="880"/>
      <c r="F197" s="880"/>
      <c r="G197" s="880"/>
      <c r="H197" s="880"/>
      <c r="I197" s="880"/>
      <c r="J197" s="880"/>
      <c r="K197" s="880"/>
      <c r="L197" s="880"/>
      <c r="M197" s="880"/>
      <c r="N197" s="880"/>
      <c r="O197" s="881"/>
      <c r="P197" s="881"/>
      <c r="Q197" s="881"/>
      <c r="R197" s="881"/>
      <c r="S197" s="881"/>
      <c r="T197" s="881"/>
      <c r="U197" s="881"/>
      <c r="V197" s="881"/>
      <c r="W197" s="881"/>
      <c r="X197" s="881"/>
      <c r="Y197" s="881"/>
      <c r="Z197" s="881"/>
      <c r="AA197" s="882"/>
      <c r="AB197" s="881"/>
      <c r="AC197" s="881"/>
      <c r="AD197" s="881"/>
      <c r="AE197" s="881"/>
      <c r="AF197" s="881"/>
      <c r="AG197" s="881"/>
      <c r="AH197" s="881"/>
      <c r="DZ197" s="909"/>
      <c r="EA197" s="1013"/>
      <c r="EB197" s="1014"/>
      <c r="EC197" s="1014"/>
      <c r="ED197" s="1014"/>
      <c r="EE197" s="910"/>
    </row>
    <row r="198" spans="1:135" s="879" customFormat="1">
      <c r="A198" s="609"/>
      <c r="B198" s="888"/>
      <c r="C198" s="880"/>
      <c r="D198" s="880"/>
      <c r="E198" s="880"/>
      <c r="F198" s="880"/>
      <c r="G198" s="880"/>
      <c r="H198" s="880"/>
      <c r="I198" s="880"/>
      <c r="J198" s="880"/>
      <c r="K198" s="880"/>
      <c r="L198" s="880"/>
      <c r="M198" s="880"/>
      <c r="N198" s="880"/>
      <c r="O198" s="881"/>
      <c r="P198" s="881"/>
      <c r="Q198" s="881"/>
      <c r="R198" s="881"/>
      <c r="S198" s="881"/>
      <c r="T198" s="881"/>
      <c r="U198" s="881"/>
      <c r="V198" s="881"/>
      <c r="W198" s="881"/>
      <c r="X198" s="881"/>
      <c r="Y198" s="881"/>
      <c r="Z198" s="881"/>
      <c r="AA198" s="882"/>
      <c r="AB198" s="881"/>
      <c r="AC198" s="881"/>
      <c r="AD198" s="881"/>
      <c r="AE198" s="881"/>
      <c r="AF198" s="881"/>
      <c r="AG198" s="881"/>
      <c r="AH198" s="881"/>
      <c r="DZ198" s="909"/>
      <c r="EA198" s="1013"/>
      <c r="EB198" s="1014"/>
      <c r="EC198" s="1014"/>
      <c r="ED198" s="1014"/>
      <c r="EE198" s="910"/>
    </row>
    <row r="199" spans="1:135" s="879" customFormat="1">
      <c r="A199" s="609"/>
      <c r="B199" s="888"/>
      <c r="C199" s="880"/>
      <c r="D199" s="880"/>
      <c r="E199" s="880"/>
      <c r="F199" s="880"/>
      <c r="G199" s="880"/>
      <c r="H199" s="880"/>
      <c r="I199" s="880"/>
      <c r="J199" s="880"/>
      <c r="K199" s="880"/>
      <c r="L199" s="880"/>
      <c r="M199" s="880"/>
      <c r="N199" s="880"/>
      <c r="O199" s="881"/>
      <c r="P199" s="881"/>
      <c r="Q199" s="881"/>
      <c r="R199" s="881"/>
      <c r="S199" s="881"/>
      <c r="T199" s="881"/>
      <c r="U199" s="881"/>
      <c r="V199" s="881"/>
      <c r="W199" s="881"/>
      <c r="X199" s="881"/>
      <c r="Y199" s="881"/>
      <c r="Z199" s="881"/>
      <c r="AA199" s="882"/>
      <c r="AB199" s="881"/>
      <c r="AC199" s="881"/>
      <c r="AD199" s="881"/>
      <c r="AE199" s="881"/>
      <c r="AF199" s="881"/>
      <c r="AG199" s="881"/>
      <c r="AH199" s="881"/>
      <c r="DZ199" s="909"/>
      <c r="EA199" s="1013"/>
      <c r="EB199" s="1014"/>
      <c r="EC199" s="1014"/>
      <c r="ED199" s="1014"/>
      <c r="EE199" s="910"/>
    </row>
    <row r="200" spans="1:135" s="879" customFormat="1">
      <c r="A200" s="609"/>
      <c r="B200" s="888"/>
      <c r="C200" s="880"/>
      <c r="D200" s="880"/>
      <c r="E200" s="880"/>
      <c r="F200" s="880"/>
      <c r="G200" s="880"/>
      <c r="H200" s="880"/>
      <c r="I200" s="880"/>
      <c r="J200" s="880"/>
      <c r="K200" s="880"/>
      <c r="L200" s="880"/>
      <c r="M200" s="880"/>
      <c r="N200" s="880"/>
      <c r="O200" s="881"/>
      <c r="P200" s="881"/>
      <c r="Q200" s="881"/>
      <c r="R200" s="881"/>
      <c r="S200" s="881"/>
      <c r="T200" s="881"/>
      <c r="U200" s="881"/>
      <c r="V200" s="881"/>
      <c r="W200" s="881"/>
      <c r="X200" s="881"/>
      <c r="Y200" s="881"/>
      <c r="Z200" s="881"/>
      <c r="AA200" s="882"/>
      <c r="AB200" s="881"/>
      <c r="AC200" s="881"/>
      <c r="AD200" s="881"/>
      <c r="AE200" s="881"/>
      <c r="AF200" s="881"/>
      <c r="AG200" s="881"/>
      <c r="AH200" s="881"/>
      <c r="DZ200" s="909"/>
      <c r="EA200" s="1013"/>
      <c r="EB200" s="1014"/>
      <c r="EC200" s="1014"/>
      <c r="ED200" s="1014"/>
      <c r="EE200" s="910"/>
    </row>
    <row r="201" spans="1:135" s="879" customFormat="1">
      <c r="A201" s="609"/>
      <c r="B201" s="888"/>
      <c r="C201" s="880"/>
      <c r="D201" s="880"/>
      <c r="E201" s="880"/>
      <c r="F201" s="880"/>
      <c r="G201" s="880"/>
      <c r="H201" s="880"/>
      <c r="I201" s="880"/>
      <c r="J201" s="880"/>
      <c r="K201" s="880"/>
      <c r="L201" s="880"/>
      <c r="M201" s="880"/>
      <c r="N201" s="880"/>
      <c r="O201" s="881"/>
      <c r="P201" s="881"/>
      <c r="Q201" s="881"/>
      <c r="R201" s="881"/>
      <c r="S201" s="881"/>
      <c r="T201" s="881"/>
      <c r="U201" s="881"/>
      <c r="V201" s="881"/>
      <c r="W201" s="881"/>
      <c r="X201" s="881"/>
      <c r="Y201" s="881"/>
      <c r="Z201" s="881"/>
      <c r="AA201" s="882"/>
      <c r="AB201" s="881"/>
      <c r="AC201" s="881"/>
      <c r="AD201" s="881"/>
      <c r="AE201" s="881"/>
      <c r="AF201" s="881"/>
      <c r="AG201" s="881"/>
      <c r="AH201" s="881"/>
      <c r="DZ201" s="909"/>
      <c r="EA201" s="1013"/>
      <c r="EB201" s="1014"/>
      <c r="EC201" s="1014"/>
      <c r="ED201" s="1014"/>
      <c r="EE201" s="910"/>
    </row>
    <row r="202" spans="1:135" s="879" customFormat="1">
      <c r="A202" s="609"/>
      <c r="B202" s="888"/>
      <c r="C202" s="880"/>
      <c r="D202" s="880"/>
      <c r="E202" s="880"/>
      <c r="F202" s="880"/>
      <c r="G202" s="880"/>
      <c r="H202" s="880"/>
      <c r="I202" s="880"/>
      <c r="J202" s="880"/>
      <c r="K202" s="880"/>
      <c r="L202" s="880"/>
      <c r="M202" s="880"/>
      <c r="N202" s="880"/>
      <c r="O202" s="881"/>
      <c r="P202" s="881"/>
      <c r="Q202" s="881"/>
      <c r="R202" s="881"/>
      <c r="S202" s="881"/>
      <c r="T202" s="881"/>
      <c r="U202" s="881"/>
      <c r="V202" s="881"/>
      <c r="W202" s="881"/>
      <c r="X202" s="881"/>
      <c r="Y202" s="881"/>
      <c r="Z202" s="881"/>
      <c r="AA202" s="882"/>
      <c r="AB202" s="881"/>
      <c r="AC202" s="881"/>
      <c r="AD202" s="881"/>
      <c r="AE202" s="881"/>
      <c r="AF202" s="881"/>
      <c r="AG202" s="881"/>
      <c r="AH202" s="881"/>
      <c r="DZ202" s="909"/>
      <c r="EA202" s="1013"/>
      <c r="EB202" s="1014"/>
      <c r="EC202" s="1014"/>
      <c r="ED202" s="1014"/>
      <c r="EE202" s="910"/>
    </row>
    <row r="203" spans="1:135" s="879" customFormat="1">
      <c r="A203" s="609"/>
      <c r="B203" s="888"/>
      <c r="C203" s="880"/>
      <c r="D203" s="880"/>
      <c r="E203" s="880"/>
      <c r="F203" s="880"/>
      <c r="G203" s="880"/>
      <c r="H203" s="880"/>
      <c r="I203" s="880"/>
      <c r="J203" s="880"/>
      <c r="K203" s="880"/>
      <c r="L203" s="880"/>
      <c r="M203" s="880"/>
      <c r="N203" s="880"/>
      <c r="O203" s="881"/>
      <c r="P203" s="881"/>
      <c r="Q203" s="881"/>
      <c r="R203" s="881"/>
      <c r="S203" s="881"/>
      <c r="T203" s="881"/>
      <c r="U203" s="881"/>
      <c r="V203" s="881"/>
      <c r="W203" s="881"/>
      <c r="X203" s="881"/>
      <c r="Y203" s="881"/>
      <c r="Z203" s="881"/>
      <c r="AA203" s="882"/>
      <c r="AB203" s="881"/>
      <c r="AC203" s="881"/>
      <c r="AD203" s="881"/>
      <c r="AE203" s="881"/>
      <c r="AF203" s="881"/>
      <c r="AG203" s="881"/>
      <c r="AH203" s="881"/>
      <c r="DZ203" s="909"/>
      <c r="EA203" s="1013"/>
      <c r="EB203" s="1014"/>
      <c r="EC203" s="1014"/>
      <c r="ED203" s="1014"/>
      <c r="EE203" s="910"/>
    </row>
    <row r="204" spans="1:135" s="879" customFormat="1">
      <c r="A204" s="609"/>
      <c r="B204" s="888"/>
      <c r="C204" s="880"/>
      <c r="D204" s="880"/>
      <c r="E204" s="880"/>
      <c r="F204" s="880"/>
      <c r="G204" s="880"/>
      <c r="H204" s="880"/>
      <c r="I204" s="880"/>
      <c r="J204" s="880"/>
      <c r="K204" s="880"/>
      <c r="L204" s="880"/>
      <c r="M204" s="880"/>
      <c r="N204" s="880"/>
      <c r="O204" s="881"/>
      <c r="P204" s="881"/>
      <c r="Q204" s="881"/>
      <c r="R204" s="881"/>
      <c r="S204" s="881"/>
      <c r="T204" s="881"/>
      <c r="U204" s="881"/>
      <c r="V204" s="881"/>
      <c r="W204" s="881"/>
      <c r="X204" s="881"/>
      <c r="Y204" s="881"/>
      <c r="Z204" s="881"/>
      <c r="AA204" s="882"/>
      <c r="AB204" s="881"/>
      <c r="AC204" s="881"/>
      <c r="AD204" s="881"/>
      <c r="AE204" s="881"/>
      <c r="AF204" s="881"/>
      <c r="AG204" s="881"/>
      <c r="AH204" s="881"/>
      <c r="DZ204" s="909"/>
      <c r="EA204" s="1013"/>
      <c r="EB204" s="1014"/>
      <c r="EC204" s="1014"/>
      <c r="ED204" s="1014"/>
      <c r="EE204" s="910"/>
    </row>
    <row r="205" spans="1:135" s="879" customFormat="1">
      <c r="A205" s="609"/>
      <c r="B205" s="888"/>
      <c r="C205" s="880"/>
      <c r="D205" s="880"/>
      <c r="E205" s="880"/>
      <c r="F205" s="880"/>
      <c r="G205" s="880"/>
      <c r="H205" s="880"/>
      <c r="I205" s="880"/>
      <c r="J205" s="880"/>
      <c r="K205" s="880"/>
      <c r="L205" s="880"/>
      <c r="M205" s="880"/>
      <c r="N205" s="880"/>
      <c r="O205" s="881"/>
      <c r="P205" s="881"/>
      <c r="Q205" s="881"/>
      <c r="R205" s="881"/>
      <c r="S205" s="881"/>
      <c r="T205" s="881"/>
      <c r="U205" s="881"/>
      <c r="V205" s="881"/>
      <c r="W205" s="881"/>
      <c r="X205" s="881"/>
      <c r="Y205" s="881"/>
      <c r="Z205" s="881"/>
      <c r="AA205" s="882"/>
      <c r="AB205" s="881"/>
      <c r="AC205" s="881"/>
      <c r="AD205" s="881"/>
      <c r="AE205" s="881"/>
      <c r="AF205" s="881"/>
      <c r="AG205" s="881"/>
      <c r="AH205" s="881"/>
      <c r="DZ205" s="909"/>
      <c r="EA205" s="1013"/>
      <c r="EB205" s="1014"/>
      <c r="EC205" s="1014"/>
      <c r="ED205" s="1014"/>
      <c r="EE205" s="910"/>
    </row>
    <row r="206" spans="1:135" s="879" customFormat="1">
      <c r="A206" s="609"/>
      <c r="B206" s="888"/>
      <c r="C206" s="880"/>
      <c r="D206" s="880"/>
      <c r="E206" s="880"/>
      <c r="F206" s="880"/>
      <c r="G206" s="880"/>
      <c r="H206" s="880"/>
      <c r="I206" s="880"/>
      <c r="J206" s="880"/>
      <c r="K206" s="880"/>
      <c r="L206" s="880"/>
      <c r="M206" s="880"/>
      <c r="N206" s="880"/>
      <c r="O206" s="881"/>
      <c r="P206" s="881"/>
      <c r="Q206" s="881"/>
      <c r="R206" s="881"/>
      <c r="S206" s="881"/>
      <c r="T206" s="881"/>
      <c r="U206" s="881"/>
      <c r="V206" s="881"/>
      <c r="W206" s="881"/>
      <c r="X206" s="881"/>
      <c r="Y206" s="881"/>
      <c r="Z206" s="881"/>
      <c r="AA206" s="882"/>
      <c r="AB206" s="881"/>
      <c r="AC206" s="881"/>
      <c r="AD206" s="881"/>
      <c r="AE206" s="881"/>
      <c r="AF206" s="881"/>
      <c r="AG206" s="881"/>
      <c r="AH206" s="881"/>
      <c r="DZ206" s="909"/>
      <c r="EA206" s="1013"/>
      <c r="EB206" s="1014"/>
      <c r="EC206" s="1014"/>
      <c r="ED206" s="1014"/>
      <c r="EE206" s="910"/>
    </row>
    <row r="207" spans="1:135" s="879" customFormat="1">
      <c r="A207" s="609"/>
      <c r="B207" s="888"/>
      <c r="C207" s="880"/>
      <c r="D207" s="880"/>
      <c r="E207" s="880"/>
      <c r="F207" s="880"/>
      <c r="G207" s="880"/>
      <c r="H207" s="880"/>
      <c r="I207" s="880"/>
      <c r="J207" s="880"/>
      <c r="K207" s="880"/>
      <c r="L207" s="880"/>
      <c r="M207" s="880"/>
      <c r="N207" s="880"/>
      <c r="O207" s="881"/>
      <c r="P207" s="881"/>
      <c r="Q207" s="881"/>
      <c r="R207" s="881"/>
      <c r="S207" s="881"/>
      <c r="T207" s="881"/>
      <c r="U207" s="881"/>
      <c r="V207" s="881"/>
      <c r="W207" s="881"/>
      <c r="X207" s="881"/>
      <c r="Y207" s="881"/>
      <c r="Z207" s="881"/>
      <c r="AA207" s="882"/>
      <c r="AB207" s="881"/>
      <c r="AC207" s="881"/>
      <c r="AD207" s="881"/>
      <c r="AE207" s="881"/>
      <c r="AF207" s="881"/>
      <c r="AG207" s="881"/>
      <c r="AH207" s="881"/>
      <c r="DZ207" s="909"/>
      <c r="EA207" s="1013"/>
      <c r="EB207" s="1014"/>
      <c r="EC207" s="1014"/>
      <c r="ED207" s="1014"/>
      <c r="EE207" s="910"/>
    </row>
    <row r="208" spans="1:135" s="879" customFormat="1">
      <c r="A208" s="609"/>
      <c r="B208" s="888"/>
      <c r="C208" s="880"/>
      <c r="D208" s="880"/>
      <c r="E208" s="880"/>
      <c r="F208" s="880"/>
      <c r="G208" s="880"/>
      <c r="H208" s="880"/>
      <c r="I208" s="880"/>
      <c r="J208" s="880"/>
      <c r="K208" s="880"/>
      <c r="L208" s="880"/>
      <c r="M208" s="880"/>
      <c r="N208" s="880"/>
      <c r="O208" s="881"/>
      <c r="P208" s="881"/>
      <c r="Q208" s="881"/>
      <c r="R208" s="881"/>
      <c r="S208" s="881"/>
      <c r="T208" s="881"/>
      <c r="U208" s="881"/>
      <c r="V208" s="881"/>
      <c r="W208" s="881"/>
      <c r="X208" s="881"/>
      <c r="Y208" s="881"/>
      <c r="Z208" s="881"/>
      <c r="AA208" s="882"/>
      <c r="AB208" s="881"/>
      <c r="AC208" s="881"/>
      <c r="AD208" s="881"/>
      <c r="AE208" s="881"/>
      <c r="AF208" s="881"/>
      <c r="AG208" s="881"/>
      <c r="AH208" s="881"/>
      <c r="DZ208" s="909"/>
      <c r="EA208" s="1013"/>
      <c r="EB208" s="1014"/>
      <c r="EC208" s="1014"/>
      <c r="ED208" s="1014"/>
      <c r="EE208" s="910"/>
    </row>
    <row r="209" spans="1:135" s="879" customFormat="1">
      <c r="A209" s="609"/>
      <c r="B209" s="888"/>
      <c r="C209" s="880"/>
      <c r="D209" s="880"/>
      <c r="E209" s="880"/>
      <c r="F209" s="880"/>
      <c r="G209" s="880"/>
      <c r="H209" s="880"/>
      <c r="I209" s="880"/>
      <c r="J209" s="880"/>
      <c r="K209" s="880"/>
      <c r="L209" s="880"/>
      <c r="M209" s="880"/>
      <c r="N209" s="880"/>
      <c r="O209" s="881"/>
      <c r="P209" s="881"/>
      <c r="Q209" s="881"/>
      <c r="R209" s="881"/>
      <c r="S209" s="881"/>
      <c r="T209" s="881"/>
      <c r="U209" s="881"/>
      <c r="V209" s="881"/>
      <c r="W209" s="881"/>
      <c r="X209" s="881"/>
      <c r="Y209" s="881"/>
      <c r="Z209" s="881"/>
      <c r="AA209" s="882"/>
      <c r="AB209" s="881"/>
      <c r="AC209" s="881"/>
      <c r="AD209" s="881"/>
      <c r="AE209" s="881"/>
      <c r="AF209" s="881"/>
      <c r="AG209" s="881"/>
      <c r="AH209" s="881"/>
      <c r="DZ209" s="909"/>
      <c r="EA209" s="1013"/>
      <c r="EB209" s="1014"/>
      <c r="EC209" s="1014"/>
      <c r="ED209" s="1014"/>
      <c r="EE209" s="910"/>
    </row>
    <row r="210" spans="1:135" s="879" customFormat="1">
      <c r="A210" s="609"/>
      <c r="B210" s="888"/>
      <c r="C210" s="880"/>
      <c r="D210" s="880"/>
      <c r="E210" s="880"/>
      <c r="F210" s="880"/>
      <c r="G210" s="880"/>
      <c r="H210" s="880"/>
      <c r="I210" s="880"/>
      <c r="J210" s="880"/>
      <c r="K210" s="880"/>
      <c r="L210" s="880"/>
      <c r="M210" s="880"/>
      <c r="N210" s="880"/>
      <c r="O210" s="881"/>
      <c r="P210" s="881"/>
      <c r="Q210" s="881"/>
      <c r="R210" s="881"/>
      <c r="S210" s="881"/>
      <c r="T210" s="881"/>
      <c r="U210" s="881"/>
      <c r="V210" s="881"/>
      <c r="W210" s="881"/>
      <c r="X210" s="881"/>
      <c r="Y210" s="881"/>
      <c r="Z210" s="881"/>
      <c r="AA210" s="882"/>
      <c r="AB210" s="881"/>
      <c r="AC210" s="881"/>
      <c r="AD210" s="881"/>
      <c r="AE210" s="881"/>
      <c r="AF210" s="881"/>
      <c r="AG210" s="881"/>
      <c r="AH210" s="881"/>
      <c r="DZ210" s="909"/>
      <c r="EA210" s="1013"/>
      <c r="EB210" s="1014"/>
      <c r="EC210" s="1014"/>
      <c r="ED210" s="1014"/>
      <c r="EE210" s="910"/>
    </row>
    <row r="211" spans="1:135" s="879" customFormat="1">
      <c r="A211" s="609"/>
      <c r="B211" s="888"/>
      <c r="C211" s="880"/>
      <c r="D211" s="880"/>
      <c r="E211" s="880"/>
      <c r="F211" s="880"/>
      <c r="G211" s="880"/>
      <c r="H211" s="880"/>
      <c r="I211" s="880"/>
      <c r="J211" s="880"/>
      <c r="K211" s="880"/>
      <c r="L211" s="880"/>
      <c r="M211" s="880"/>
      <c r="N211" s="880"/>
      <c r="O211" s="881"/>
      <c r="P211" s="881"/>
      <c r="Q211" s="881"/>
      <c r="R211" s="881"/>
      <c r="S211" s="881"/>
      <c r="T211" s="881"/>
      <c r="U211" s="881"/>
      <c r="V211" s="881"/>
      <c r="W211" s="881"/>
      <c r="X211" s="881"/>
      <c r="Y211" s="881"/>
      <c r="Z211" s="881"/>
      <c r="AA211" s="882"/>
      <c r="AB211" s="881"/>
      <c r="AC211" s="881"/>
      <c r="AD211" s="881"/>
      <c r="AE211" s="881"/>
      <c r="AF211" s="881"/>
      <c r="AG211" s="881"/>
      <c r="AH211" s="881"/>
      <c r="DZ211" s="909"/>
      <c r="EA211" s="1013"/>
      <c r="EB211" s="1014"/>
      <c r="EC211" s="1014"/>
      <c r="ED211" s="1014"/>
      <c r="EE211" s="910"/>
    </row>
    <row r="212" spans="1:135" s="879" customFormat="1">
      <c r="A212" s="609"/>
      <c r="B212" s="888"/>
      <c r="C212" s="880"/>
      <c r="D212" s="880"/>
      <c r="E212" s="880"/>
      <c r="F212" s="880"/>
      <c r="G212" s="880"/>
      <c r="H212" s="880"/>
      <c r="I212" s="880"/>
      <c r="J212" s="880"/>
      <c r="K212" s="880"/>
      <c r="L212" s="880"/>
      <c r="M212" s="880"/>
      <c r="N212" s="880"/>
      <c r="O212" s="881"/>
      <c r="P212" s="881"/>
      <c r="Q212" s="881"/>
      <c r="R212" s="881"/>
      <c r="S212" s="881"/>
      <c r="T212" s="881"/>
      <c r="U212" s="881"/>
      <c r="V212" s="881"/>
      <c r="W212" s="881"/>
      <c r="X212" s="881"/>
      <c r="Y212" s="881"/>
      <c r="Z212" s="881"/>
      <c r="AA212" s="882"/>
      <c r="AB212" s="881"/>
      <c r="AC212" s="881"/>
      <c r="AD212" s="881"/>
      <c r="AE212" s="881"/>
      <c r="AF212" s="881"/>
      <c r="AG212" s="881"/>
      <c r="AH212" s="881"/>
      <c r="DZ212" s="909"/>
      <c r="EA212" s="1013"/>
      <c r="EB212" s="1014"/>
      <c r="EC212" s="1014"/>
      <c r="ED212" s="1014"/>
      <c r="EE212" s="910"/>
    </row>
    <row r="213" spans="1:135" s="879" customFormat="1">
      <c r="A213" s="609"/>
      <c r="B213" s="888"/>
      <c r="C213" s="880"/>
      <c r="D213" s="880"/>
      <c r="E213" s="880"/>
      <c r="F213" s="880"/>
      <c r="G213" s="880"/>
      <c r="H213" s="880"/>
      <c r="I213" s="880"/>
      <c r="J213" s="880"/>
      <c r="K213" s="880"/>
      <c r="L213" s="880"/>
      <c r="M213" s="880"/>
      <c r="N213" s="880"/>
      <c r="O213" s="881"/>
      <c r="P213" s="881"/>
      <c r="Q213" s="881"/>
      <c r="R213" s="881"/>
      <c r="S213" s="881"/>
      <c r="T213" s="881"/>
      <c r="U213" s="881"/>
      <c r="V213" s="881"/>
      <c r="W213" s="881"/>
      <c r="X213" s="881"/>
      <c r="Y213" s="881"/>
      <c r="Z213" s="881"/>
      <c r="AA213" s="882"/>
      <c r="AB213" s="881"/>
      <c r="AC213" s="881"/>
      <c r="AD213" s="881"/>
      <c r="AE213" s="881"/>
      <c r="AF213" s="881"/>
      <c r="AG213" s="881"/>
      <c r="AH213" s="881"/>
      <c r="DZ213" s="909"/>
      <c r="EA213" s="1013"/>
      <c r="EB213" s="1014"/>
      <c r="EC213" s="1014"/>
      <c r="ED213" s="1014"/>
      <c r="EE213" s="910"/>
    </row>
    <row r="214" spans="1:135" s="879" customFormat="1">
      <c r="A214" s="609"/>
      <c r="B214" s="888"/>
      <c r="C214" s="880"/>
      <c r="D214" s="880"/>
      <c r="E214" s="880"/>
      <c r="F214" s="880"/>
      <c r="G214" s="880"/>
      <c r="H214" s="880"/>
      <c r="I214" s="880"/>
      <c r="J214" s="880"/>
      <c r="K214" s="880"/>
      <c r="L214" s="880"/>
      <c r="M214" s="880"/>
      <c r="N214" s="880"/>
      <c r="O214" s="881"/>
      <c r="P214" s="881"/>
      <c r="Q214" s="881"/>
      <c r="R214" s="881"/>
      <c r="S214" s="881"/>
      <c r="T214" s="881"/>
      <c r="U214" s="881"/>
      <c r="V214" s="881"/>
      <c r="W214" s="881"/>
      <c r="X214" s="881"/>
      <c r="Y214" s="881"/>
      <c r="Z214" s="881"/>
      <c r="AA214" s="882"/>
      <c r="AB214" s="881"/>
      <c r="AC214" s="881"/>
      <c r="AD214" s="881"/>
      <c r="AE214" s="881"/>
      <c r="AF214" s="881"/>
      <c r="AG214" s="881"/>
      <c r="AH214" s="881"/>
      <c r="DZ214" s="909"/>
      <c r="EA214" s="1013"/>
      <c r="EB214" s="1014"/>
      <c r="EC214" s="1014"/>
      <c r="ED214" s="1014"/>
      <c r="EE214" s="910"/>
    </row>
    <row r="215" spans="1:135" s="879" customFormat="1">
      <c r="A215" s="609"/>
      <c r="B215" s="888"/>
      <c r="C215" s="880"/>
      <c r="D215" s="880"/>
      <c r="E215" s="880"/>
      <c r="F215" s="880"/>
      <c r="G215" s="880"/>
      <c r="H215" s="880"/>
      <c r="I215" s="880"/>
      <c r="J215" s="880"/>
      <c r="K215" s="880"/>
      <c r="L215" s="880"/>
      <c r="M215" s="880"/>
      <c r="N215" s="880"/>
      <c r="O215" s="881"/>
      <c r="P215" s="881"/>
      <c r="Q215" s="881"/>
      <c r="R215" s="881"/>
      <c r="S215" s="881"/>
      <c r="T215" s="881"/>
      <c r="U215" s="881"/>
      <c r="V215" s="881"/>
      <c r="W215" s="881"/>
      <c r="X215" s="881"/>
      <c r="Y215" s="881"/>
      <c r="Z215" s="881"/>
      <c r="AA215" s="882"/>
      <c r="AB215" s="881"/>
      <c r="AC215" s="881"/>
      <c r="AD215" s="881"/>
      <c r="AE215" s="881"/>
      <c r="AF215" s="881"/>
      <c r="AG215" s="881"/>
      <c r="AH215" s="881"/>
      <c r="DZ215" s="909"/>
      <c r="EA215" s="1013"/>
      <c r="EB215" s="1014"/>
      <c r="EC215" s="1014"/>
      <c r="ED215" s="1014"/>
      <c r="EE215" s="910"/>
    </row>
    <row r="216" spans="1:135" s="879" customFormat="1">
      <c r="A216" s="609"/>
      <c r="B216" s="888"/>
      <c r="C216" s="880"/>
      <c r="D216" s="880"/>
      <c r="E216" s="880"/>
      <c r="F216" s="880"/>
      <c r="G216" s="880"/>
      <c r="H216" s="880"/>
      <c r="I216" s="880"/>
      <c r="J216" s="880"/>
      <c r="K216" s="880"/>
      <c r="L216" s="880"/>
      <c r="M216" s="880"/>
      <c r="N216" s="880"/>
      <c r="O216" s="881"/>
      <c r="P216" s="881"/>
      <c r="Q216" s="881"/>
      <c r="R216" s="881"/>
      <c r="S216" s="881"/>
      <c r="T216" s="881"/>
      <c r="U216" s="881"/>
      <c r="V216" s="881"/>
      <c r="W216" s="881"/>
      <c r="X216" s="881"/>
      <c r="Y216" s="881"/>
      <c r="Z216" s="881"/>
      <c r="AA216" s="882"/>
      <c r="AB216" s="881"/>
      <c r="AC216" s="881"/>
      <c r="AD216" s="881"/>
      <c r="AE216" s="881"/>
      <c r="AF216" s="881"/>
      <c r="AG216" s="881"/>
      <c r="AH216" s="881"/>
      <c r="DZ216" s="909"/>
      <c r="EA216" s="1013"/>
      <c r="EB216" s="1014"/>
      <c r="EC216" s="1014"/>
      <c r="ED216" s="1014"/>
      <c r="EE216" s="910"/>
    </row>
    <row r="217" spans="1:135" s="879" customFormat="1">
      <c r="A217" s="609"/>
      <c r="B217" s="888"/>
      <c r="C217" s="880"/>
      <c r="D217" s="880"/>
      <c r="E217" s="880"/>
      <c r="F217" s="880"/>
      <c r="G217" s="880"/>
      <c r="H217" s="880"/>
      <c r="I217" s="880"/>
      <c r="J217" s="880"/>
      <c r="K217" s="880"/>
      <c r="L217" s="880"/>
      <c r="M217" s="880"/>
      <c r="N217" s="880"/>
      <c r="O217" s="881"/>
      <c r="P217" s="881"/>
      <c r="Q217" s="881"/>
      <c r="R217" s="881"/>
      <c r="S217" s="881"/>
      <c r="T217" s="881"/>
      <c r="U217" s="881"/>
      <c r="V217" s="881"/>
      <c r="W217" s="881"/>
      <c r="X217" s="881"/>
      <c r="Y217" s="881"/>
      <c r="Z217" s="881"/>
      <c r="AA217" s="882"/>
      <c r="AB217" s="881"/>
      <c r="AC217" s="881"/>
      <c r="AD217" s="881"/>
      <c r="AE217" s="881"/>
      <c r="AF217" s="881"/>
      <c r="AG217" s="881"/>
      <c r="AH217" s="881"/>
      <c r="DZ217" s="909"/>
      <c r="EA217" s="1013"/>
      <c r="EB217" s="1014"/>
      <c r="EC217" s="1014"/>
      <c r="ED217" s="1014"/>
      <c r="EE217" s="910"/>
    </row>
    <row r="218" spans="1:135" s="879" customFormat="1">
      <c r="A218" s="609"/>
      <c r="B218" s="888"/>
      <c r="C218" s="880"/>
      <c r="D218" s="880"/>
      <c r="E218" s="880"/>
      <c r="F218" s="880"/>
      <c r="G218" s="880"/>
      <c r="H218" s="880"/>
      <c r="I218" s="880"/>
      <c r="J218" s="880"/>
      <c r="K218" s="880"/>
      <c r="L218" s="880"/>
      <c r="M218" s="880"/>
      <c r="N218" s="880"/>
      <c r="O218" s="881"/>
      <c r="P218" s="881"/>
      <c r="Q218" s="881"/>
      <c r="R218" s="881"/>
      <c r="S218" s="881"/>
      <c r="T218" s="881"/>
      <c r="U218" s="881"/>
      <c r="V218" s="881"/>
      <c r="W218" s="881"/>
      <c r="X218" s="881"/>
      <c r="Y218" s="881"/>
      <c r="Z218" s="881"/>
      <c r="AA218" s="882"/>
      <c r="AB218" s="881"/>
      <c r="AC218" s="881"/>
      <c r="AD218" s="881"/>
      <c r="AE218" s="881"/>
      <c r="AF218" s="881"/>
      <c r="AG218" s="881"/>
      <c r="AH218" s="881"/>
      <c r="DZ218" s="909"/>
      <c r="EA218" s="1013"/>
      <c r="EB218" s="1014"/>
      <c r="EC218" s="1014"/>
      <c r="ED218" s="1014"/>
      <c r="EE218" s="910"/>
    </row>
    <row r="219" spans="1:135" s="879" customFormat="1">
      <c r="A219" s="609"/>
      <c r="B219" s="888"/>
      <c r="C219" s="880"/>
      <c r="D219" s="880"/>
      <c r="E219" s="880"/>
      <c r="F219" s="880"/>
      <c r="G219" s="880"/>
      <c r="H219" s="880"/>
      <c r="I219" s="880"/>
      <c r="J219" s="880"/>
      <c r="K219" s="880"/>
      <c r="L219" s="880"/>
      <c r="M219" s="880"/>
      <c r="N219" s="880"/>
      <c r="O219" s="881"/>
      <c r="P219" s="881"/>
      <c r="Q219" s="881"/>
      <c r="R219" s="881"/>
      <c r="S219" s="881"/>
      <c r="T219" s="881"/>
      <c r="U219" s="881"/>
      <c r="V219" s="881"/>
      <c r="W219" s="881"/>
      <c r="X219" s="881"/>
      <c r="Y219" s="881"/>
      <c r="Z219" s="881"/>
      <c r="AA219" s="882"/>
      <c r="AB219" s="881"/>
      <c r="AC219" s="881"/>
      <c r="AD219" s="881"/>
      <c r="AE219" s="881"/>
      <c r="AF219" s="881"/>
      <c r="AG219" s="881"/>
      <c r="AH219" s="881"/>
      <c r="DZ219" s="909"/>
      <c r="EA219" s="1013"/>
      <c r="EB219" s="1014"/>
      <c r="EC219" s="1014"/>
      <c r="ED219" s="1014"/>
      <c r="EE219" s="910"/>
    </row>
    <row r="220" spans="1:135" s="879" customFormat="1">
      <c r="A220" s="609"/>
      <c r="B220" s="888"/>
      <c r="C220" s="880"/>
      <c r="D220" s="880"/>
      <c r="E220" s="880"/>
      <c r="F220" s="880"/>
      <c r="G220" s="880"/>
      <c r="H220" s="880"/>
      <c r="I220" s="880"/>
      <c r="J220" s="880"/>
      <c r="K220" s="880"/>
      <c r="L220" s="880"/>
      <c r="M220" s="880"/>
      <c r="N220" s="880"/>
      <c r="O220" s="881"/>
      <c r="P220" s="881"/>
      <c r="Q220" s="881"/>
      <c r="R220" s="881"/>
      <c r="S220" s="881"/>
      <c r="T220" s="881"/>
      <c r="U220" s="881"/>
      <c r="V220" s="881"/>
      <c r="W220" s="881"/>
      <c r="X220" s="881"/>
      <c r="Y220" s="881"/>
      <c r="Z220" s="881"/>
      <c r="AA220" s="882"/>
      <c r="AB220" s="881"/>
      <c r="AC220" s="881"/>
      <c r="AD220" s="881"/>
      <c r="AE220" s="881"/>
      <c r="AF220" s="881"/>
      <c r="AG220" s="881"/>
      <c r="AH220" s="881"/>
      <c r="DZ220" s="909"/>
      <c r="EA220" s="1013"/>
      <c r="EB220" s="1014"/>
      <c r="EC220" s="1014"/>
      <c r="ED220" s="1014"/>
      <c r="EE220" s="910"/>
    </row>
    <row r="221" spans="1:135" s="879" customFormat="1">
      <c r="A221" s="609"/>
      <c r="B221" s="888"/>
      <c r="C221" s="880"/>
      <c r="D221" s="880"/>
      <c r="E221" s="880"/>
      <c r="F221" s="880"/>
      <c r="G221" s="880"/>
      <c r="H221" s="880"/>
      <c r="I221" s="880"/>
      <c r="J221" s="880"/>
      <c r="K221" s="880"/>
      <c r="L221" s="880"/>
      <c r="M221" s="880"/>
      <c r="N221" s="880"/>
      <c r="O221" s="881"/>
      <c r="P221" s="881"/>
      <c r="Q221" s="881"/>
      <c r="R221" s="881"/>
      <c r="S221" s="881"/>
      <c r="T221" s="881"/>
      <c r="U221" s="881"/>
      <c r="V221" s="881"/>
      <c r="W221" s="881"/>
      <c r="X221" s="881"/>
      <c r="Y221" s="881"/>
      <c r="Z221" s="881"/>
      <c r="AA221" s="882"/>
      <c r="AB221" s="881"/>
      <c r="AC221" s="881"/>
      <c r="AD221" s="881"/>
      <c r="AE221" s="881"/>
      <c r="AF221" s="881"/>
      <c r="AG221" s="881"/>
      <c r="AH221" s="881"/>
      <c r="DZ221" s="909"/>
      <c r="EA221" s="1013"/>
      <c r="EB221" s="1014"/>
      <c r="EC221" s="1014"/>
      <c r="ED221" s="1014"/>
      <c r="EE221" s="910"/>
    </row>
    <row r="222" spans="1:135" s="879" customFormat="1">
      <c r="A222" s="609"/>
      <c r="B222" s="888"/>
      <c r="C222" s="880"/>
      <c r="D222" s="880"/>
      <c r="E222" s="880"/>
      <c r="F222" s="880"/>
      <c r="G222" s="880"/>
      <c r="H222" s="880"/>
      <c r="I222" s="880"/>
      <c r="J222" s="880"/>
      <c r="K222" s="880"/>
      <c r="L222" s="880"/>
      <c r="M222" s="880"/>
      <c r="N222" s="880"/>
      <c r="O222" s="881"/>
      <c r="P222" s="881"/>
      <c r="Q222" s="881"/>
      <c r="R222" s="881"/>
      <c r="S222" s="881"/>
      <c r="T222" s="881"/>
      <c r="U222" s="881"/>
      <c r="V222" s="881"/>
      <c r="W222" s="881"/>
      <c r="X222" s="881"/>
      <c r="Y222" s="881"/>
      <c r="Z222" s="881"/>
      <c r="AA222" s="882"/>
      <c r="AB222" s="881"/>
      <c r="AC222" s="881"/>
      <c r="AD222" s="881"/>
      <c r="AE222" s="881"/>
      <c r="AF222" s="881"/>
      <c r="AG222" s="881"/>
      <c r="AH222" s="881"/>
      <c r="DZ222" s="909"/>
      <c r="EA222" s="1013"/>
      <c r="EB222" s="1014"/>
      <c r="EC222" s="1014"/>
      <c r="ED222" s="1014"/>
      <c r="EE222" s="910"/>
    </row>
    <row r="223" spans="1:135" s="879" customFormat="1">
      <c r="A223" s="609"/>
      <c r="B223" s="888"/>
      <c r="C223" s="880"/>
      <c r="D223" s="880"/>
      <c r="E223" s="880"/>
      <c r="F223" s="880"/>
      <c r="G223" s="880"/>
      <c r="H223" s="880"/>
      <c r="I223" s="880"/>
      <c r="J223" s="880"/>
      <c r="K223" s="880"/>
      <c r="L223" s="880"/>
      <c r="M223" s="880"/>
      <c r="N223" s="880"/>
      <c r="O223" s="881"/>
      <c r="P223" s="881"/>
      <c r="Q223" s="881"/>
      <c r="R223" s="881"/>
      <c r="S223" s="881"/>
      <c r="T223" s="881"/>
      <c r="U223" s="881"/>
      <c r="V223" s="881"/>
      <c r="W223" s="881"/>
      <c r="X223" s="881"/>
      <c r="Y223" s="881"/>
      <c r="Z223" s="881"/>
      <c r="AA223" s="882"/>
      <c r="AB223" s="881"/>
      <c r="AC223" s="881"/>
      <c r="AD223" s="881"/>
      <c r="AE223" s="881"/>
      <c r="AF223" s="881"/>
      <c r="AG223" s="881"/>
      <c r="AH223" s="881"/>
      <c r="DZ223" s="909"/>
      <c r="EA223" s="1013"/>
      <c r="EB223" s="1014"/>
      <c r="EC223" s="1014"/>
      <c r="ED223" s="1014"/>
      <c r="EE223" s="910"/>
    </row>
    <row r="224" spans="1:135" s="879" customFormat="1">
      <c r="A224" s="609"/>
      <c r="B224" s="888"/>
      <c r="C224" s="880"/>
      <c r="D224" s="880"/>
      <c r="E224" s="880"/>
      <c r="F224" s="880"/>
      <c r="G224" s="880"/>
      <c r="H224" s="880"/>
      <c r="I224" s="880"/>
      <c r="J224" s="880"/>
      <c r="K224" s="880"/>
      <c r="L224" s="880"/>
      <c r="M224" s="880"/>
      <c r="N224" s="880"/>
      <c r="O224" s="881"/>
      <c r="P224" s="881"/>
      <c r="Q224" s="881"/>
      <c r="R224" s="881"/>
      <c r="S224" s="881"/>
      <c r="T224" s="881"/>
      <c r="U224" s="881"/>
      <c r="V224" s="881"/>
      <c r="W224" s="881"/>
      <c r="X224" s="881"/>
      <c r="Y224" s="881"/>
      <c r="Z224" s="881"/>
      <c r="AA224" s="882"/>
      <c r="AB224" s="881"/>
      <c r="AC224" s="881"/>
      <c r="AD224" s="881"/>
      <c r="AE224" s="881"/>
      <c r="AF224" s="881"/>
      <c r="AG224" s="881"/>
      <c r="AH224" s="881"/>
      <c r="DZ224" s="909"/>
      <c r="EA224" s="1013"/>
      <c r="EB224" s="1014"/>
      <c r="EC224" s="1014"/>
      <c r="ED224" s="1014"/>
      <c r="EE224" s="910"/>
    </row>
    <row r="225" spans="1:135" s="879" customFormat="1">
      <c r="A225" s="609"/>
      <c r="B225" s="888"/>
      <c r="C225" s="880"/>
      <c r="D225" s="880"/>
      <c r="E225" s="880"/>
      <c r="F225" s="880"/>
      <c r="G225" s="880"/>
      <c r="H225" s="880"/>
      <c r="I225" s="880"/>
      <c r="J225" s="880"/>
      <c r="K225" s="880"/>
      <c r="L225" s="880"/>
      <c r="M225" s="880"/>
      <c r="N225" s="880"/>
      <c r="O225" s="881"/>
      <c r="P225" s="881"/>
      <c r="Q225" s="881"/>
      <c r="R225" s="881"/>
      <c r="S225" s="881"/>
      <c r="T225" s="881"/>
      <c r="U225" s="881"/>
      <c r="V225" s="881"/>
      <c r="W225" s="881"/>
      <c r="X225" s="881"/>
      <c r="Y225" s="881"/>
      <c r="Z225" s="881"/>
      <c r="AA225" s="882"/>
      <c r="AB225" s="881"/>
      <c r="AC225" s="881"/>
      <c r="AD225" s="881"/>
      <c r="AE225" s="881"/>
      <c r="AF225" s="881"/>
      <c r="AG225" s="881"/>
      <c r="AH225" s="881"/>
      <c r="DZ225" s="909"/>
      <c r="EA225" s="1013"/>
      <c r="EB225" s="1014"/>
      <c r="EC225" s="1014"/>
      <c r="ED225" s="1014"/>
      <c r="EE225" s="910"/>
    </row>
    <row r="226" spans="1:135" s="879" customFormat="1">
      <c r="A226" s="609"/>
      <c r="B226" s="888"/>
      <c r="C226" s="880"/>
      <c r="D226" s="880"/>
      <c r="E226" s="880"/>
      <c r="F226" s="880"/>
      <c r="G226" s="880"/>
      <c r="H226" s="880"/>
      <c r="I226" s="880"/>
      <c r="J226" s="880"/>
      <c r="K226" s="880"/>
      <c r="L226" s="880"/>
      <c r="M226" s="880"/>
      <c r="N226" s="880"/>
      <c r="O226" s="881"/>
      <c r="P226" s="881"/>
      <c r="Q226" s="881"/>
      <c r="R226" s="881"/>
      <c r="S226" s="881"/>
      <c r="T226" s="881"/>
      <c r="U226" s="881"/>
      <c r="V226" s="881"/>
      <c r="W226" s="881"/>
      <c r="X226" s="881"/>
      <c r="Y226" s="881"/>
      <c r="Z226" s="881"/>
      <c r="AA226" s="882"/>
      <c r="AB226" s="881"/>
      <c r="AC226" s="881"/>
      <c r="AD226" s="881"/>
      <c r="AE226" s="881"/>
      <c r="AF226" s="881"/>
      <c r="AG226" s="881"/>
      <c r="AH226" s="881"/>
      <c r="DZ226" s="909"/>
      <c r="EA226" s="1013"/>
      <c r="EB226" s="1014"/>
      <c r="EC226" s="1014"/>
      <c r="ED226" s="1014"/>
      <c r="EE226" s="910"/>
    </row>
    <row r="227" spans="1:135" s="879" customFormat="1">
      <c r="A227" s="609"/>
      <c r="B227" s="888"/>
      <c r="C227" s="880"/>
      <c r="D227" s="880"/>
      <c r="E227" s="880"/>
      <c r="F227" s="880"/>
      <c r="G227" s="880"/>
      <c r="H227" s="880"/>
      <c r="I227" s="880"/>
      <c r="J227" s="880"/>
      <c r="K227" s="880"/>
      <c r="L227" s="880"/>
      <c r="M227" s="880"/>
      <c r="N227" s="880"/>
      <c r="O227" s="881"/>
      <c r="P227" s="881"/>
      <c r="Q227" s="881"/>
      <c r="R227" s="881"/>
      <c r="S227" s="881"/>
      <c r="T227" s="881"/>
      <c r="U227" s="881"/>
      <c r="V227" s="881"/>
      <c r="W227" s="881"/>
      <c r="X227" s="881"/>
      <c r="Y227" s="881"/>
      <c r="Z227" s="881"/>
      <c r="AA227" s="882"/>
      <c r="AB227" s="881"/>
      <c r="AC227" s="881"/>
      <c r="AD227" s="881"/>
      <c r="AE227" s="881"/>
      <c r="AF227" s="881"/>
      <c r="AG227" s="881"/>
      <c r="AH227" s="881"/>
      <c r="DZ227" s="909"/>
      <c r="EA227" s="1013"/>
      <c r="EB227" s="1014"/>
      <c r="EC227" s="1014"/>
      <c r="ED227" s="1014"/>
      <c r="EE227" s="910"/>
    </row>
    <row r="228" spans="1:135" s="879" customFormat="1">
      <c r="A228" s="609"/>
      <c r="B228" s="888"/>
      <c r="C228" s="880"/>
      <c r="D228" s="880"/>
      <c r="E228" s="880"/>
      <c r="F228" s="880"/>
      <c r="G228" s="880"/>
      <c r="H228" s="880"/>
      <c r="I228" s="880"/>
      <c r="J228" s="880"/>
      <c r="K228" s="880"/>
      <c r="L228" s="880"/>
      <c r="M228" s="880"/>
      <c r="N228" s="880"/>
      <c r="O228" s="881"/>
      <c r="P228" s="881"/>
      <c r="Q228" s="881"/>
      <c r="R228" s="881"/>
      <c r="S228" s="881"/>
      <c r="T228" s="881"/>
      <c r="U228" s="881"/>
      <c r="V228" s="881"/>
      <c r="W228" s="881"/>
      <c r="X228" s="881"/>
      <c r="Y228" s="881"/>
      <c r="Z228" s="881"/>
      <c r="AA228" s="882"/>
      <c r="AB228" s="881"/>
      <c r="AC228" s="881"/>
      <c r="AD228" s="881"/>
      <c r="AE228" s="881"/>
      <c r="AF228" s="881"/>
      <c r="AG228" s="881"/>
      <c r="AH228" s="881"/>
      <c r="DZ228" s="909"/>
      <c r="EA228" s="1013"/>
      <c r="EB228" s="1014"/>
      <c r="EC228" s="1014"/>
      <c r="ED228" s="1014"/>
      <c r="EE228" s="910"/>
    </row>
    <row r="229" spans="1:135" s="879" customFormat="1">
      <c r="A229" s="609"/>
      <c r="B229" s="888"/>
      <c r="C229" s="880"/>
      <c r="D229" s="880"/>
      <c r="E229" s="880"/>
      <c r="F229" s="880"/>
      <c r="G229" s="880"/>
      <c r="H229" s="880"/>
      <c r="I229" s="880"/>
      <c r="J229" s="880"/>
      <c r="K229" s="880"/>
      <c r="L229" s="880"/>
      <c r="M229" s="880"/>
      <c r="N229" s="880"/>
      <c r="O229" s="881"/>
      <c r="P229" s="881"/>
      <c r="Q229" s="881"/>
      <c r="R229" s="881"/>
      <c r="S229" s="881"/>
      <c r="T229" s="881"/>
      <c r="U229" s="881"/>
      <c r="V229" s="881"/>
      <c r="W229" s="881"/>
      <c r="X229" s="881"/>
      <c r="Y229" s="881"/>
      <c r="Z229" s="881"/>
      <c r="AA229" s="882"/>
      <c r="AB229" s="881"/>
      <c r="AC229" s="881"/>
      <c r="AD229" s="881"/>
      <c r="AE229" s="881"/>
      <c r="AF229" s="881"/>
      <c r="AG229" s="881"/>
      <c r="AH229" s="881"/>
      <c r="DZ229" s="909"/>
      <c r="EA229" s="1013"/>
      <c r="EB229" s="1014"/>
      <c r="EC229" s="1014"/>
      <c r="ED229" s="1014"/>
      <c r="EE229" s="910"/>
    </row>
    <row r="230" spans="1:135" s="879" customFormat="1">
      <c r="A230" s="609"/>
      <c r="B230" s="888"/>
      <c r="C230" s="880"/>
      <c r="D230" s="880"/>
      <c r="E230" s="880"/>
      <c r="F230" s="880"/>
      <c r="G230" s="880"/>
      <c r="H230" s="880"/>
      <c r="I230" s="880"/>
      <c r="J230" s="880"/>
      <c r="K230" s="880"/>
      <c r="L230" s="880"/>
      <c r="M230" s="880"/>
      <c r="N230" s="880"/>
      <c r="O230" s="881"/>
      <c r="P230" s="881"/>
      <c r="Q230" s="881"/>
      <c r="R230" s="881"/>
      <c r="S230" s="881"/>
      <c r="T230" s="881"/>
      <c r="U230" s="881"/>
      <c r="V230" s="881"/>
      <c r="W230" s="881"/>
      <c r="X230" s="881"/>
      <c r="Y230" s="881"/>
      <c r="Z230" s="881"/>
      <c r="AA230" s="882"/>
      <c r="AB230" s="881"/>
      <c r="AC230" s="881"/>
      <c r="AD230" s="881"/>
      <c r="AE230" s="881"/>
      <c r="AF230" s="881"/>
      <c r="AG230" s="881"/>
      <c r="AH230" s="881"/>
      <c r="DZ230" s="909"/>
      <c r="EA230" s="1013"/>
      <c r="EB230" s="1014"/>
      <c r="EC230" s="1014"/>
      <c r="ED230" s="1014"/>
      <c r="EE230" s="910"/>
    </row>
    <row r="231" spans="1:135" s="879" customFormat="1">
      <c r="A231" s="609"/>
      <c r="B231" s="888"/>
      <c r="C231" s="880"/>
      <c r="D231" s="880"/>
      <c r="E231" s="880"/>
      <c r="F231" s="880"/>
      <c r="G231" s="880"/>
      <c r="H231" s="880"/>
      <c r="I231" s="880"/>
      <c r="J231" s="880"/>
      <c r="K231" s="880"/>
      <c r="L231" s="880"/>
      <c r="M231" s="880"/>
      <c r="N231" s="880"/>
      <c r="O231" s="881"/>
      <c r="P231" s="881"/>
      <c r="Q231" s="881"/>
      <c r="R231" s="881"/>
      <c r="S231" s="881"/>
      <c r="T231" s="881"/>
      <c r="U231" s="881"/>
      <c r="V231" s="881"/>
      <c r="W231" s="881"/>
      <c r="X231" s="881"/>
      <c r="Y231" s="881"/>
      <c r="Z231" s="881"/>
      <c r="AA231" s="882"/>
      <c r="AB231" s="881"/>
      <c r="AC231" s="881"/>
      <c r="AD231" s="881"/>
      <c r="AE231" s="881"/>
      <c r="AF231" s="881"/>
      <c r="AG231" s="881"/>
      <c r="AH231" s="881"/>
      <c r="DZ231" s="909"/>
      <c r="EA231" s="1013"/>
      <c r="EB231" s="1014"/>
      <c r="EC231" s="1014"/>
      <c r="ED231" s="1014"/>
      <c r="EE231" s="910"/>
    </row>
    <row r="232" spans="1:135" s="879" customFormat="1">
      <c r="A232" s="609"/>
      <c r="B232" s="888"/>
      <c r="C232" s="880"/>
      <c r="D232" s="880"/>
      <c r="E232" s="880"/>
      <c r="F232" s="880"/>
      <c r="G232" s="880"/>
      <c r="H232" s="880"/>
      <c r="I232" s="880"/>
      <c r="J232" s="880"/>
      <c r="K232" s="880"/>
      <c r="L232" s="880"/>
      <c r="M232" s="880"/>
      <c r="N232" s="880"/>
      <c r="O232" s="881"/>
      <c r="P232" s="881"/>
      <c r="Q232" s="881"/>
      <c r="R232" s="881"/>
      <c r="S232" s="881"/>
      <c r="T232" s="881"/>
      <c r="U232" s="881"/>
      <c r="V232" s="881"/>
      <c r="W232" s="881"/>
      <c r="X232" s="881"/>
      <c r="Y232" s="881"/>
      <c r="Z232" s="881"/>
      <c r="AA232" s="882"/>
      <c r="AB232" s="881"/>
      <c r="AC232" s="881"/>
      <c r="AD232" s="881"/>
      <c r="AE232" s="881"/>
      <c r="AF232" s="881"/>
      <c r="AG232" s="881"/>
      <c r="AH232" s="881"/>
      <c r="DZ232" s="909"/>
      <c r="EA232" s="1013"/>
      <c r="EB232" s="1014"/>
      <c r="EC232" s="1014"/>
      <c r="ED232" s="1014"/>
      <c r="EE232" s="910"/>
    </row>
    <row r="233" spans="1:135" s="879" customFormat="1">
      <c r="A233" s="609"/>
      <c r="B233" s="888"/>
      <c r="C233" s="880"/>
      <c r="D233" s="880"/>
      <c r="E233" s="880"/>
      <c r="F233" s="880"/>
      <c r="G233" s="880"/>
      <c r="H233" s="880"/>
      <c r="I233" s="880"/>
      <c r="J233" s="880"/>
      <c r="K233" s="880"/>
      <c r="L233" s="880"/>
      <c r="M233" s="880"/>
      <c r="N233" s="880"/>
      <c r="O233" s="881"/>
      <c r="P233" s="881"/>
      <c r="Q233" s="881"/>
      <c r="R233" s="881"/>
      <c r="S233" s="881"/>
      <c r="T233" s="881"/>
      <c r="U233" s="881"/>
      <c r="V233" s="881"/>
      <c r="W233" s="881"/>
      <c r="X233" s="881"/>
      <c r="Y233" s="881"/>
      <c r="Z233" s="881"/>
      <c r="AA233" s="882"/>
      <c r="AB233" s="881"/>
      <c r="AC233" s="881"/>
      <c r="AD233" s="881"/>
      <c r="AE233" s="881"/>
      <c r="AF233" s="881"/>
      <c r="AG233" s="881"/>
      <c r="AH233" s="881"/>
      <c r="DZ233" s="909"/>
      <c r="EA233" s="1013"/>
      <c r="EB233" s="1014"/>
      <c r="EC233" s="1014"/>
      <c r="ED233" s="1014"/>
      <c r="EE233" s="910"/>
    </row>
    <row r="234" spans="1:135" s="879" customFormat="1">
      <c r="A234" s="609"/>
      <c r="B234" s="888"/>
      <c r="C234" s="880"/>
      <c r="D234" s="880"/>
      <c r="E234" s="880"/>
      <c r="F234" s="880"/>
      <c r="G234" s="880"/>
      <c r="H234" s="880"/>
      <c r="I234" s="880"/>
      <c r="J234" s="880"/>
      <c r="K234" s="880"/>
      <c r="L234" s="880"/>
      <c r="M234" s="880"/>
      <c r="N234" s="880"/>
      <c r="O234" s="881"/>
      <c r="P234" s="881"/>
      <c r="Q234" s="881"/>
      <c r="R234" s="881"/>
      <c r="S234" s="881"/>
      <c r="T234" s="881"/>
      <c r="U234" s="881"/>
      <c r="V234" s="881"/>
      <c r="W234" s="881"/>
      <c r="X234" s="881"/>
      <c r="Y234" s="881"/>
      <c r="Z234" s="881"/>
      <c r="AA234" s="882"/>
      <c r="AB234" s="881"/>
      <c r="AC234" s="881"/>
      <c r="AD234" s="881"/>
      <c r="AE234" s="881"/>
      <c r="AF234" s="881"/>
      <c r="AG234" s="881"/>
      <c r="AH234" s="881"/>
      <c r="DZ234" s="909"/>
      <c r="EA234" s="1013"/>
      <c r="EB234" s="1014"/>
      <c r="EC234" s="1014"/>
      <c r="ED234" s="1014"/>
      <c r="EE234" s="910"/>
    </row>
    <row r="235" spans="1:135" s="879" customFormat="1">
      <c r="A235" s="609"/>
      <c r="B235" s="888"/>
      <c r="C235" s="880"/>
      <c r="D235" s="880"/>
      <c r="E235" s="880"/>
      <c r="F235" s="880"/>
      <c r="G235" s="880"/>
      <c r="H235" s="880"/>
      <c r="I235" s="880"/>
      <c r="J235" s="880"/>
      <c r="K235" s="880"/>
      <c r="L235" s="880"/>
      <c r="M235" s="880"/>
      <c r="N235" s="880"/>
      <c r="O235" s="881"/>
      <c r="P235" s="881"/>
      <c r="Q235" s="881"/>
      <c r="R235" s="881"/>
      <c r="S235" s="881"/>
      <c r="T235" s="881"/>
      <c r="U235" s="881"/>
      <c r="V235" s="881"/>
      <c r="W235" s="881"/>
      <c r="X235" s="881"/>
      <c r="Y235" s="881"/>
      <c r="Z235" s="881"/>
      <c r="AA235" s="882"/>
      <c r="AB235" s="881"/>
      <c r="AC235" s="881"/>
      <c r="AD235" s="881"/>
      <c r="AE235" s="881"/>
      <c r="AF235" s="881"/>
      <c r="AG235" s="881"/>
      <c r="AH235" s="881"/>
      <c r="DZ235" s="909"/>
      <c r="EA235" s="1013"/>
      <c r="EB235" s="1014"/>
      <c r="EC235" s="1014"/>
      <c r="ED235" s="1014"/>
      <c r="EE235" s="910"/>
    </row>
    <row r="236" spans="1:135" s="879" customFormat="1">
      <c r="A236" s="609"/>
      <c r="B236" s="888"/>
      <c r="C236" s="880"/>
      <c r="D236" s="880"/>
      <c r="E236" s="880"/>
      <c r="F236" s="880"/>
      <c r="G236" s="880"/>
      <c r="H236" s="880"/>
      <c r="I236" s="880"/>
      <c r="J236" s="880"/>
      <c r="K236" s="880"/>
      <c r="L236" s="880"/>
      <c r="M236" s="880"/>
      <c r="N236" s="880"/>
      <c r="O236" s="881"/>
      <c r="P236" s="881"/>
      <c r="Q236" s="881"/>
      <c r="R236" s="881"/>
      <c r="S236" s="881"/>
      <c r="T236" s="881"/>
      <c r="U236" s="881"/>
      <c r="V236" s="881"/>
      <c r="W236" s="881"/>
      <c r="X236" s="881"/>
      <c r="Y236" s="881"/>
      <c r="Z236" s="881"/>
      <c r="AA236" s="882"/>
      <c r="AB236" s="881"/>
      <c r="AC236" s="881"/>
      <c r="AD236" s="881"/>
      <c r="AE236" s="881"/>
      <c r="AF236" s="881"/>
      <c r="AG236" s="881"/>
      <c r="AH236" s="881"/>
      <c r="DZ236" s="909"/>
      <c r="EA236" s="1013"/>
      <c r="EB236" s="1014"/>
      <c r="EC236" s="1014"/>
      <c r="ED236" s="1014"/>
      <c r="EE236" s="910"/>
    </row>
    <row r="237" spans="1:135" s="879" customFormat="1">
      <c r="A237" s="609"/>
      <c r="B237" s="888"/>
      <c r="C237" s="880"/>
      <c r="D237" s="880"/>
      <c r="E237" s="880"/>
      <c r="F237" s="880"/>
      <c r="G237" s="880"/>
      <c r="H237" s="880"/>
      <c r="I237" s="880"/>
      <c r="J237" s="880"/>
      <c r="K237" s="880"/>
      <c r="L237" s="880"/>
      <c r="M237" s="880"/>
      <c r="N237" s="880"/>
      <c r="O237" s="881"/>
      <c r="P237" s="881"/>
      <c r="Q237" s="881"/>
      <c r="R237" s="881"/>
      <c r="S237" s="881"/>
      <c r="T237" s="881"/>
      <c r="U237" s="881"/>
      <c r="V237" s="881"/>
      <c r="W237" s="881"/>
      <c r="X237" s="881"/>
      <c r="Y237" s="881"/>
      <c r="Z237" s="881"/>
      <c r="AA237" s="882"/>
      <c r="AB237" s="881"/>
      <c r="AC237" s="881"/>
      <c r="AD237" s="881"/>
      <c r="AE237" s="881"/>
      <c r="AF237" s="881"/>
      <c r="AG237" s="881"/>
      <c r="AH237" s="881"/>
      <c r="DZ237" s="909"/>
      <c r="EA237" s="1013"/>
      <c r="EB237" s="1014"/>
      <c r="EC237" s="1014"/>
      <c r="ED237" s="1014"/>
      <c r="EE237" s="910"/>
    </row>
    <row r="238" spans="1:135" s="879" customFormat="1">
      <c r="A238" s="609"/>
      <c r="B238" s="888"/>
      <c r="C238" s="880"/>
      <c r="D238" s="880"/>
      <c r="E238" s="880"/>
      <c r="F238" s="880"/>
      <c r="G238" s="880"/>
      <c r="H238" s="880"/>
      <c r="I238" s="880"/>
      <c r="J238" s="880"/>
      <c r="K238" s="880"/>
      <c r="L238" s="880"/>
      <c r="M238" s="880"/>
      <c r="N238" s="880"/>
      <c r="O238" s="881"/>
      <c r="P238" s="881"/>
      <c r="Q238" s="881"/>
      <c r="R238" s="881"/>
      <c r="S238" s="881"/>
      <c r="T238" s="881"/>
      <c r="U238" s="881"/>
      <c r="V238" s="881"/>
      <c r="W238" s="881"/>
      <c r="X238" s="881"/>
      <c r="Y238" s="881"/>
      <c r="Z238" s="881"/>
      <c r="AA238" s="882"/>
      <c r="AB238" s="881"/>
      <c r="AC238" s="881"/>
      <c r="AD238" s="881"/>
      <c r="AE238" s="881"/>
      <c r="AF238" s="881"/>
      <c r="AG238" s="881"/>
      <c r="AH238" s="881"/>
      <c r="DZ238" s="909"/>
      <c r="EA238" s="1013"/>
      <c r="EB238" s="1014"/>
      <c r="EC238" s="1014"/>
      <c r="ED238" s="1014"/>
      <c r="EE238" s="910"/>
    </row>
    <row r="239" spans="1:135" s="879" customFormat="1">
      <c r="A239" s="609"/>
      <c r="B239" s="888"/>
      <c r="C239" s="880"/>
      <c r="D239" s="880"/>
      <c r="E239" s="880"/>
      <c r="F239" s="880"/>
      <c r="G239" s="880"/>
      <c r="H239" s="880"/>
      <c r="I239" s="880"/>
      <c r="J239" s="880"/>
      <c r="K239" s="880"/>
      <c r="L239" s="880"/>
      <c r="M239" s="880"/>
      <c r="N239" s="880"/>
      <c r="O239" s="881"/>
      <c r="P239" s="881"/>
      <c r="Q239" s="881"/>
      <c r="R239" s="881"/>
      <c r="S239" s="881"/>
      <c r="T239" s="881"/>
      <c r="U239" s="881"/>
      <c r="V239" s="881"/>
      <c r="W239" s="881"/>
      <c r="X239" s="881"/>
      <c r="Y239" s="881"/>
      <c r="Z239" s="881"/>
      <c r="AA239" s="882"/>
      <c r="AB239" s="881"/>
      <c r="AC239" s="881"/>
      <c r="AD239" s="881"/>
      <c r="AE239" s="881"/>
      <c r="AF239" s="881"/>
      <c r="AG239" s="881"/>
      <c r="AH239" s="881"/>
      <c r="DZ239" s="909"/>
      <c r="EA239" s="1013"/>
      <c r="EB239" s="1014"/>
      <c r="EC239" s="1014"/>
      <c r="ED239" s="1014"/>
      <c r="EE239" s="910"/>
    </row>
    <row r="240" spans="1:135" s="879" customFormat="1">
      <c r="A240" s="609"/>
      <c r="B240" s="888"/>
      <c r="C240" s="880"/>
      <c r="D240" s="880"/>
      <c r="E240" s="880"/>
      <c r="F240" s="880"/>
      <c r="G240" s="880"/>
      <c r="H240" s="880"/>
      <c r="I240" s="880"/>
      <c r="J240" s="880"/>
      <c r="K240" s="880"/>
      <c r="L240" s="880"/>
      <c r="M240" s="880"/>
      <c r="N240" s="880"/>
      <c r="O240" s="881"/>
      <c r="P240" s="881"/>
      <c r="Q240" s="881"/>
      <c r="R240" s="881"/>
      <c r="S240" s="881"/>
      <c r="T240" s="881"/>
      <c r="U240" s="881"/>
      <c r="V240" s="881"/>
      <c r="W240" s="881"/>
      <c r="X240" s="881"/>
      <c r="Y240" s="881"/>
      <c r="Z240" s="881"/>
      <c r="AA240" s="882"/>
      <c r="AB240" s="881"/>
      <c r="AC240" s="881"/>
      <c r="AD240" s="881"/>
      <c r="AE240" s="881"/>
      <c r="AF240" s="881"/>
      <c r="AG240" s="881"/>
      <c r="AH240" s="881"/>
      <c r="DZ240" s="909"/>
      <c r="EA240" s="1013"/>
      <c r="EB240" s="1014"/>
      <c r="EC240" s="1014"/>
      <c r="ED240" s="1014"/>
      <c r="EE240" s="910"/>
    </row>
    <row r="241" spans="1:135" s="879" customFormat="1">
      <c r="A241" s="609"/>
      <c r="B241" s="888"/>
      <c r="C241" s="880"/>
      <c r="D241" s="880"/>
      <c r="E241" s="880"/>
      <c r="F241" s="880"/>
      <c r="G241" s="880"/>
      <c r="H241" s="880"/>
      <c r="I241" s="880"/>
      <c r="J241" s="880"/>
      <c r="K241" s="880"/>
      <c r="L241" s="880"/>
      <c r="M241" s="880"/>
      <c r="N241" s="880"/>
      <c r="O241" s="881"/>
      <c r="P241" s="881"/>
      <c r="Q241" s="881"/>
      <c r="R241" s="881"/>
      <c r="S241" s="881"/>
      <c r="T241" s="881"/>
      <c r="U241" s="881"/>
      <c r="V241" s="881"/>
      <c r="W241" s="881"/>
      <c r="X241" s="881"/>
      <c r="Y241" s="881"/>
      <c r="Z241" s="881"/>
      <c r="AA241" s="882"/>
      <c r="AB241" s="881"/>
      <c r="AC241" s="881"/>
      <c r="AD241" s="881"/>
      <c r="AE241" s="881"/>
      <c r="AF241" s="881"/>
      <c r="AG241" s="881"/>
      <c r="AH241" s="881"/>
      <c r="DZ241" s="909"/>
      <c r="EA241" s="1013"/>
      <c r="EB241" s="1014"/>
      <c r="EC241" s="1014"/>
      <c r="ED241" s="1014"/>
      <c r="EE241" s="910"/>
    </row>
    <row r="242" spans="1:135" s="879" customFormat="1">
      <c r="A242" s="609"/>
      <c r="B242" s="888"/>
      <c r="C242" s="880"/>
      <c r="D242" s="880"/>
      <c r="E242" s="880"/>
      <c r="F242" s="880"/>
      <c r="G242" s="880"/>
      <c r="H242" s="880"/>
      <c r="I242" s="880"/>
      <c r="J242" s="880"/>
      <c r="K242" s="880"/>
      <c r="L242" s="880"/>
      <c r="M242" s="880"/>
      <c r="N242" s="880"/>
      <c r="O242" s="881"/>
      <c r="P242" s="881"/>
      <c r="Q242" s="881"/>
      <c r="R242" s="881"/>
      <c r="S242" s="881"/>
      <c r="T242" s="881"/>
      <c r="U242" s="881"/>
      <c r="V242" s="881"/>
      <c r="W242" s="881"/>
      <c r="X242" s="881"/>
      <c r="Y242" s="881"/>
      <c r="Z242" s="881"/>
      <c r="AA242" s="882"/>
      <c r="AB242" s="881"/>
      <c r="AC242" s="881"/>
      <c r="AD242" s="881"/>
      <c r="AE242" s="881"/>
      <c r="AF242" s="881"/>
      <c r="AG242" s="881"/>
      <c r="AH242" s="881"/>
      <c r="DZ242" s="909"/>
      <c r="EA242" s="1013"/>
      <c r="EB242" s="1014"/>
      <c r="EC242" s="1014"/>
      <c r="ED242" s="1014"/>
      <c r="EE242" s="910"/>
    </row>
    <row r="243" spans="1:135" s="879" customFormat="1">
      <c r="A243" s="609"/>
      <c r="B243" s="888"/>
      <c r="C243" s="880"/>
      <c r="D243" s="880"/>
      <c r="E243" s="880"/>
      <c r="F243" s="880"/>
      <c r="G243" s="880"/>
      <c r="H243" s="880"/>
      <c r="I243" s="880"/>
      <c r="J243" s="880"/>
      <c r="K243" s="880"/>
      <c r="L243" s="880"/>
      <c r="M243" s="880"/>
      <c r="N243" s="880"/>
      <c r="O243" s="881"/>
      <c r="P243" s="881"/>
      <c r="Q243" s="881"/>
      <c r="R243" s="881"/>
      <c r="S243" s="881"/>
      <c r="T243" s="881"/>
      <c r="U243" s="881"/>
      <c r="V243" s="881"/>
      <c r="W243" s="881"/>
      <c r="X243" s="881"/>
      <c r="Y243" s="881"/>
      <c r="Z243" s="881"/>
      <c r="AA243" s="882"/>
      <c r="AB243" s="881"/>
      <c r="AC243" s="881"/>
      <c r="AD243" s="881"/>
      <c r="AE243" s="881"/>
      <c r="AF243" s="881"/>
      <c r="AG243" s="881"/>
      <c r="AH243" s="881"/>
      <c r="DZ243" s="909"/>
      <c r="EA243" s="1013"/>
      <c r="EB243" s="1014"/>
      <c r="EC243" s="1014"/>
      <c r="ED243" s="1014"/>
      <c r="EE243" s="910"/>
    </row>
    <row r="244" spans="1:135" s="879" customFormat="1">
      <c r="A244" s="609"/>
      <c r="B244" s="888"/>
      <c r="C244" s="880"/>
      <c r="D244" s="880"/>
      <c r="E244" s="880"/>
      <c r="F244" s="880"/>
      <c r="G244" s="880"/>
      <c r="H244" s="880"/>
      <c r="I244" s="880"/>
      <c r="J244" s="880"/>
      <c r="K244" s="880"/>
      <c r="L244" s="880"/>
      <c r="M244" s="880"/>
      <c r="N244" s="880"/>
      <c r="O244" s="881"/>
      <c r="P244" s="881"/>
      <c r="Q244" s="881"/>
      <c r="R244" s="881"/>
      <c r="S244" s="881"/>
      <c r="T244" s="881"/>
      <c r="U244" s="881"/>
      <c r="V244" s="881"/>
      <c r="W244" s="881"/>
      <c r="X244" s="881"/>
      <c r="Y244" s="881"/>
      <c r="Z244" s="881"/>
      <c r="AA244" s="882"/>
      <c r="AB244" s="881"/>
      <c r="AC244" s="881"/>
      <c r="AD244" s="881"/>
      <c r="AE244" s="881"/>
      <c r="AF244" s="881"/>
      <c r="AG244" s="881"/>
      <c r="AH244" s="881"/>
      <c r="DZ244" s="909"/>
      <c r="EA244" s="1013"/>
      <c r="EB244" s="1014"/>
      <c r="EC244" s="1014"/>
      <c r="ED244" s="1014"/>
      <c r="EE244" s="910"/>
    </row>
    <row r="245" spans="1:135" s="879" customFormat="1">
      <c r="A245" s="609"/>
      <c r="B245" s="888"/>
      <c r="C245" s="880"/>
      <c r="D245" s="880"/>
      <c r="E245" s="880"/>
      <c r="F245" s="880"/>
      <c r="G245" s="880"/>
      <c r="H245" s="880"/>
      <c r="I245" s="880"/>
      <c r="J245" s="880"/>
      <c r="K245" s="880"/>
      <c r="L245" s="880"/>
      <c r="M245" s="880"/>
      <c r="N245" s="880"/>
      <c r="O245" s="881"/>
      <c r="P245" s="881"/>
      <c r="Q245" s="881"/>
      <c r="R245" s="881"/>
      <c r="S245" s="881"/>
      <c r="T245" s="881"/>
      <c r="U245" s="881"/>
      <c r="V245" s="881"/>
      <c r="W245" s="881"/>
      <c r="X245" s="881"/>
      <c r="Y245" s="881"/>
      <c r="Z245" s="881"/>
      <c r="AA245" s="882"/>
      <c r="AB245" s="881"/>
      <c r="AC245" s="881"/>
      <c r="AD245" s="881"/>
      <c r="AE245" s="881"/>
      <c r="AF245" s="881"/>
      <c r="AG245" s="881"/>
      <c r="AH245" s="881"/>
      <c r="DZ245" s="909"/>
      <c r="EA245" s="1013"/>
      <c r="EB245" s="1014"/>
      <c r="EC245" s="1014"/>
      <c r="ED245" s="1014"/>
      <c r="EE245" s="910"/>
    </row>
    <row r="246" spans="1:135" s="879" customFormat="1">
      <c r="A246" s="609"/>
      <c r="B246" s="888"/>
      <c r="C246" s="880"/>
      <c r="D246" s="880"/>
      <c r="E246" s="880"/>
      <c r="F246" s="880"/>
      <c r="G246" s="880"/>
      <c r="H246" s="880"/>
      <c r="I246" s="880"/>
      <c r="J246" s="880"/>
      <c r="K246" s="880"/>
      <c r="L246" s="880"/>
      <c r="M246" s="880"/>
      <c r="N246" s="880"/>
      <c r="O246" s="881"/>
      <c r="P246" s="881"/>
      <c r="Q246" s="881"/>
      <c r="R246" s="881"/>
      <c r="S246" s="881"/>
      <c r="T246" s="881"/>
      <c r="U246" s="881"/>
      <c r="V246" s="881"/>
      <c r="W246" s="881"/>
      <c r="X246" s="881"/>
      <c r="Y246" s="881"/>
      <c r="Z246" s="881"/>
      <c r="AA246" s="882"/>
      <c r="AB246" s="881"/>
      <c r="AC246" s="881"/>
      <c r="AD246" s="881"/>
      <c r="AE246" s="881"/>
      <c r="AF246" s="881"/>
      <c r="AG246" s="881"/>
      <c r="AH246" s="881"/>
      <c r="DZ246" s="909"/>
      <c r="EA246" s="1013"/>
      <c r="EB246" s="1014"/>
      <c r="EC246" s="1014"/>
      <c r="ED246" s="1014"/>
      <c r="EE246" s="910"/>
    </row>
    <row r="247" spans="1:135" s="879" customFormat="1">
      <c r="A247" s="609"/>
      <c r="B247" s="888"/>
      <c r="C247" s="880"/>
      <c r="D247" s="880"/>
      <c r="E247" s="880"/>
      <c r="F247" s="880"/>
      <c r="G247" s="880"/>
      <c r="H247" s="880"/>
      <c r="I247" s="880"/>
      <c r="J247" s="880"/>
      <c r="K247" s="880"/>
      <c r="L247" s="880"/>
      <c r="M247" s="880"/>
      <c r="N247" s="880"/>
      <c r="O247" s="881"/>
      <c r="P247" s="881"/>
      <c r="Q247" s="881"/>
      <c r="R247" s="881"/>
      <c r="S247" s="881"/>
      <c r="T247" s="881"/>
      <c r="U247" s="881"/>
      <c r="V247" s="881"/>
      <c r="W247" s="881"/>
      <c r="X247" s="881"/>
      <c r="Y247" s="881"/>
      <c r="Z247" s="881"/>
      <c r="AA247" s="882"/>
      <c r="AB247" s="881"/>
      <c r="AC247" s="881"/>
      <c r="AD247" s="881"/>
      <c r="AE247" s="881"/>
      <c r="AF247" s="881"/>
      <c r="AG247" s="881"/>
      <c r="AH247" s="881"/>
      <c r="DZ247" s="909"/>
      <c r="EA247" s="1013"/>
      <c r="EB247" s="1014"/>
      <c r="EC247" s="1014"/>
      <c r="ED247" s="1014"/>
      <c r="EE247" s="910"/>
    </row>
    <row r="248" spans="1:135" s="879" customFormat="1">
      <c r="A248" s="609"/>
      <c r="B248" s="888"/>
      <c r="C248" s="880"/>
      <c r="D248" s="880"/>
      <c r="E248" s="880"/>
      <c r="F248" s="880"/>
      <c r="G248" s="880"/>
      <c r="H248" s="880"/>
      <c r="I248" s="880"/>
      <c r="J248" s="880"/>
      <c r="K248" s="880"/>
      <c r="L248" s="880"/>
      <c r="M248" s="880"/>
      <c r="N248" s="880"/>
      <c r="O248" s="881"/>
      <c r="P248" s="881"/>
      <c r="Q248" s="881"/>
      <c r="R248" s="881"/>
      <c r="S248" s="881"/>
      <c r="T248" s="881"/>
      <c r="U248" s="881"/>
      <c r="V248" s="881"/>
      <c r="W248" s="881"/>
      <c r="X248" s="881"/>
      <c r="Y248" s="881"/>
      <c r="Z248" s="881"/>
      <c r="AA248" s="882"/>
      <c r="AB248" s="881"/>
      <c r="AC248" s="881"/>
      <c r="AD248" s="881"/>
      <c r="AE248" s="881"/>
      <c r="AF248" s="881"/>
      <c r="AG248" s="881"/>
      <c r="AH248" s="881"/>
      <c r="DZ248" s="909"/>
      <c r="EA248" s="1013"/>
      <c r="EB248" s="1014"/>
      <c r="EC248" s="1014"/>
      <c r="ED248" s="1014"/>
      <c r="EE248" s="910"/>
    </row>
    <row r="249" spans="1:135" s="879" customFormat="1">
      <c r="A249" s="609"/>
      <c r="B249" s="888"/>
      <c r="C249" s="880"/>
      <c r="D249" s="880"/>
      <c r="E249" s="880"/>
      <c r="F249" s="880"/>
      <c r="G249" s="880"/>
      <c r="H249" s="880"/>
      <c r="I249" s="880"/>
      <c r="J249" s="880"/>
      <c r="K249" s="880"/>
      <c r="L249" s="880"/>
      <c r="M249" s="880"/>
      <c r="N249" s="880"/>
      <c r="O249" s="881"/>
      <c r="P249" s="881"/>
      <c r="Q249" s="881"/>
      <c r="R249" s="881"/>
      <c r="S249" s="881"/>
      <c r="T249" s="881"/>
      <c r="U249" s="881"/>
      <c r="V249" s="881"/>
      <c r="W249" s="881"/>
      <c r="X249" s="881"/>
      <c r="Y249" s="881"/>
      <c r="Z249" s="881"/>
      <c r="AA249" s="882"/>
      <c r="AB249" s="881"/>
      <c r="AC249" s="881"/>
      <c r="AD249" s="881"/>
      <c r="AE249" s="881"/>
      <c r="AF249" s="881"/>
      <c r="AG249" s="881"/>
      <c r="AH249" s="881"/>
      <c r="DZ249" s="909"/>
      <c r="EA249" s="1013"/>
      <c r="EB249" s="1014"/>
      <c r="EC249" s="1014"/>
      <c r="ED249" s="1014"/>
      <c r="EE249" s="910"/>
    </row>
    <row r="250" spans="1:135" s="879" customFormat="1">
      <c r="A250" s="609"/>
      <c r="B250" s="888"/>
      <c r="C250" s="880"/>
      <c r="D250" s="880"/>
      <c r="E250" s="880"/>
      <c r="F250" s="880"/>
      <c r="G250" s="880"/>
      <c r="H250" s="880"/>
      <c r="I250" s="880"/>
      <c r="J250" s="880"/>
      <c r="K250" s="880"/>
      <c r="L250" s="880"/>
      <c r="M250" s="880"/>
      <c r="N250" s="880"/>
      <c r="O250" s="881"/>
      <c r="P250" s="881"/>
      <c r="Q250" s="881"/>
      <c r="R250" s="881"/>
      <c r="S250" s="881"/>
      <c r="T250" s="881"/>
      <c r="U250" s="881"/>
      <c r="V250" s="881"/>
      <c r="W250" s="881"/>
      <c r="X250" s="881"/>
      <c r="Y250" s="881"/>
      <c r="Z250" s="881"/>
      <c r="AA250" s="882"/>
      <c r="AB250" s="881"/>
      <c r="AC250" s="881"/>
      <c r="AD250" s="881"/>
      <c r="AE250" s="881"/>
      <c r="AF250" s="881"/>
      <c r="AG250" s="881"/>
      <c r="AH250" s="881"/>
      <c r="DZ250" s="909"/>
      <c r="EA250" s="1013"/>
      <c r="EB250" s="1014"/>
      <c r="EC250" s="1014"/>
      <c r="ED250" s="1014"/>
      <c r="EE250" s="910"/>
    </row>
    <row r="251" spans="1:135" s="879" customFormat="1">
      <c r="A251" s="609"/>
      <c r="B251" s="888"/>
      <c r="C251" s="880"/>
      <c r="D251" s="880"/>
      <c r="E251" s="880"/>
      <c r="F251" s="880"/>
      <c r="G251" s="880"/>
      <c r="H251" s="880"/>
      <c r="I251" s="880"/>
      <c r="J251" s="880"/>
      <c r="K251" s="880"/>
      <c r="L251" s="880"/>
      <c r="M251" s="880"/>
      <c r="N251" s="880"/>
      <c r="O251" s="881"/>
      <c r="P251" s="881"/>
      <c r="Q251" s="881"/>
      <c r="R251" s="881"/>
      <c r="S251" s="881"/>
      <c r="T251" s="881"/>
      <c r="U251" s="881"/>
      <c r="V251" s="881"/>
      <c r="W251" s="881"/>
      <c r="X251" s="881"/>
      <c r="Y251" s="881"/>
      <c r="Z251" s="881"/>
      <c r="AA251" s="882"/>
      <c r="AB251" s="881"/>
      <c r="AC251" s="881"/>
      <c r="AD251" s="881"/>
      <c r="AE251" s="881"/>
      <c r="AF251" s="881"/>
      <c r="AG251" s="881"/>
      <c r="AH251" s="881"/>
      <c r="DZ251" s="909"/>
      <c r="EA251" s="1013"/>
      <c r="EB251" s="1014"/>
      <c r="EC251" s="1014"/>
      <c r="ED251" s="1014"/>
      <c r="EE251" s="910"/>
    </row>
    <row r="252" spans="1:135" s="879" customFormat="1">
      <c r="A252" s="609"/>
      <c r="B252" s="888"/>
      <c r="C252" s="880"/>
      <c r="D252" s="880"/>
      <c r="E252" s="880"/>
      <c r="F252" s="880"/>
      <c r="G252" s="880"/>
      <c r="H252" s="880"/>
      <c r="I252" s="880"/>
      <c r="J252" s="880"/>
      <c r="K252" s="880"/>
      <c r="L252" s="880"/>
      <c r="M252" s="880"/>
      <c r="N252" s="880"/>
      <c r="O252" s="881"/>
      <c r="P252" s="881"/>
      <c r="Q252" s="881"/>
      <c r="R252" s="881"/>
      <c r="S252" s="881"/>
      <c r="T252" s="881"/>
      <c r="U252" s="881"/>
      <c r="V252" s="881"/>
      <c r="W252" s="881"/>
      <c r="X252" s="881"/>
      <c r="Y252" s="881"/>
      <c r="Z252" s="881"/>
      <c r="AA252" s="882"/>
      <c r="AB252" s="881"/>
      <c r="AC252" s="881"/>
      <c r="AD252" s="881"/>
      <c r="AE252" s="881"/>
      <c r="AF252" s="881"/>
      <c r="AG252" s="881"/>
      <c r="AH252" s="881"/>
      <c r="DZ252" s="909"/>
      <c r="EA252" s="1013"/>
      <c r="EB252" s="1014"/>
      <c r="EC252" s="1014"/>
      <c r="ED252" s="1014"/>
      <c r="EE252" s="910"/>
    </row>
    <row r="253" spans="1:135" s="879" customFormat="1">
      <c r="A253" s="609"/>
      <c r="B253" s="888"/>
      <c r="C253" s="880"/>
      <c r="D253" s="880"/>
      <c r="E253" s="880"/>
      <c r="F253" s="880"/>
      <c r="G253" s="880"/>
      <c r="H253" s="880"/>
      <c r="I253" s="880"/>
      <c r="J253" s="880"/>
      <c r="K253" s="880"/>
      <c r="L253" s="880"/>
      <c r="M253" s="880"/>
      <c r="N253" s="880"/>
      <c r="O253" s="881"/>
      <c r="P253" s="881"/>
      <c r="Q253" s="881"/>
      <c r="R253" s="881"/>
      <c r="S253" s="881"/>
      <c r="T253" s="881"/>
      <c r="U253" s="881"/>
      <c r="V253" s="881"/>
      <c r="W253" s="881"/>
      <c r="X253" s="881"/>
      <c r="Y253" s="881"/>
      <c r="Z253" s="881"/>
      <c r="AA253" s="882"/>
      <c r="AB253" s="881"/>
      <c r="AC253" s="881"/>
      <c r="AD253" s="881"/>
      <c r="AE253" s="881"/>
      <c r="AF253" s="881"/>
      <c r="AG253" s="881"/>
      <c r="AH253" s="881"/>
      <c r="DZ253" s="909"/>
      <c r="EA253" s="1013"/>
      <c r="EB253" s="1014"/>
      <c r="EC253" s="1014"/>
      <c r="ED253" s="1014"/>
      <c r="EE253" s="910"/>
    </row>
    <row r="254" spans="1:135" s="879" customFormat="1">
      <c r="A254" s="609"/>
      <c r="B254" s="888"/>
      <c r="C254" s="880"/>
      <c r="D254" s="880"/>
      <c r="E254" s="880"/>
      <c r="F254" s="880"/>
      <c r="G254" s="880"/>
      <c r="H254" s="880"/>
      <c r="I254" s="880"/>
      <c r="J254" s="880"/>
      <c r="K254" s="880"/>
      <c r="L254" s="880"/>
      <c r="M254" s="880"/>
      <c r="N254" s="880"/>
      <c r="O254" s="881"/>
      <c r="P254" s="881"/>
      <c r="Q254" s="881"/>
      <c r="R254" s="881"/>
      <c r="S254" s="881"/>
      <c r="T254" s="881"/>
      <c r="U254" s="881"/>
      <c r="V254" s="881"/>
      <c r="W254" s="881"/>
      <c r="X254" s="881"/>
      <c r="Y254" s="881"/>
      <c r="Z254" s="881"/>
      <c r="AA254" s="882"/>
      <c r="AB254" s="881"/>
      <c r="AC254" s="881"/>
      <c r="AD254" s="881"/>
      <c r="AE254" s="881"/>
      <c r="AF254" s="881"/>
      <c r="AG254" s="881"/>
      <c r="AH254" s="881"/>
      <c r="DZ254" s="909"/>
      <c r="EA254" s="1013"/>
      <c r="EB254" s="1014"/>
      <c r="EC254" s="1014"/>
      <c r="ED254" s="1014"/>
      <c r="EE254" s="910"/>
    </row>
    <row r="255" spans="1:135" s="879" customFormat="1">
      <c r="A255" s="609"/>
      <c r="B255" s="888"/>
      <c r="C255" s="880"/>
      <c r="D255" s="880"/>
      <c r="E255" s="880"/>
      <c r="F255" s="880"/>
      <c r="G255" s="880"/>
      <c r="H255" s="880"/>
      <c r="I255" s="880"/>
      <c r="J255" s="880"/>
      <c r="K255" s="880"/>
      <c r="L255" s="880"/>
      <c r="M255" s="880"/>
      <c r="N255" s="880"/>
      <c r="O255" s="881"/>
      <c r="P255" s="881"/>
      <c r="Q255" s="881"/>
      <c r="R255" s="881"/>
      <c r="S255" s="881"/>
      <c r="T255" s="881"/>
      <c r="U255" s="881"/>
      <c r="V255" s="881"/>
      <c r="W255" s="881"/>
      <c r="X255" s="881"/>
      <c r="Y255" s="881"/>
      <c r="Z255" s="881"/>
      <c r="AA255" s="882"/>
      <c r="AB255" s="881"/>
      <c r="AC255" s="881"/>
      <c r="AD255" s="881"/>
      <c r="AE255" s="881"/>
      <c r="AF255" s="881"/>
      <c r="AG255" s="881"/>
      <c r="AH255" s="881"/>
      <c r="DZ255" s="909"/>
      <c r="EA255" s="1013"/>
      <c r="EB255" s="1014"/>
      <c r="EC255" s="1014"/>
      <c r="ED255" s="1014"/>
      <c r="EE255" s="910"/>
    </row>
    <row r="256" spans="1:135" s="879" customFormat="1">
      <c r="A256" s="609"/>
      <c r="B256" s="888"/>
      <c r="C256" s="880"/>
      <c r="D256" s="880"/>
      <c r="E256" s="880"/>
      <c r="F256" s="880"/>
      <c r="G256" s="880"/>
      <c r="H256" s="880"/>
      <c r="I256" s="880"/>
      <c r="J256" s="880"/>
      <c r="K256" s="880"/>
      <c r="L256" s="880"/>
      <c r="M256" s="880"/>
      <c r="N256" s="880"/>
      <c r="O256" s="881"/>
      <c r="P256" s="881"/>
      <c r="Q256" s="881"/>
      <c r="R256" s="881"/>
      <c r="S256" s="881"/>
      <c r="T256" s="881"/>
      <c r="U256" s="881"/>
      <c r="V256" s="881"/>
      <c r="W256" s="881"/>
      <c r="X256" s="881"/>
      <c r="Y256" s="881"/>
      <c r="Z256" s="881"/>
      <c r="AA256" s="882"/>
      <c r="AB256" s="881"/>
      <c r="AC256" s="881"/>
      <c r="AD256" s="881"/>
      <c r="AE256" s="881"/>
      <c r="AF256" s="881"/>
      <c r="AG256" s="881"/>
      <c r="AH256" s="881"/>
      <c r="DZ256" s="909"/>
      <c r="EA256" s="1013"/>
      <c r="EB256" s="1014"/>
      <c r="EC256" s="1014"/>
      <c r="ED256" s="1014"/>
      <c r="EE256" s="910"/>
    </row>
    <row r="257" spans="1:135" s="879" customFormat="1">
      <c r="A257" s="609"/>
      <c r="B257" s="888"/>
      <c r="C257" s="880"/>
      <c r="D257" s="880"/>
      <c r="E257" s="880"/>
      <c r="F257" s="880"/>
      <c r="G257" s="880"/>
      <c r="H257" s="880"/>
      <c r="I257" s="880"/>
      <c r="J257" s="880"/>
      <c r="K257" s="880"/>
      <c r="L257" s="880"/>
      <c r="M257" s="880"/>
      <c r="N257" s="880"/>
      <c r="O257" s="881"/>
      <c r="P257" s="881"/>
      <c r="Q257" s="881"/>
      <c r="R257" s="881"/>
      <c r="S257" s="881"/>
      <c r="T257" s="881"/>
      <c r="U257" s="881"/>
      <c r="V257" s="881"/>
      <c r="W257" s="881"/>
      <c r="X257" s="881"/>
      <c r="Y257" s="881"/>
      <c r="Z257" s="881"/>
      <c r="AA257" s="882"/>
      <c r="AB257" s="881"/>
      <c r="AC257" s="881"/>
      <c r="AD257" s="881"/>
      <c r="AE257" s="881"/>
      <c r="AF257" s="881"/>
      <c r="AG257" s="881"/>
      <c r="AH257" s="881"/>
      <c r="DZ257" s="909"/>
      <c r="EA257" s="1013"/>
      <c r="EB257" s="1014"/>
      <c r="EC257" s="1014"/>
      <c r="ED257" s="1014"/>
      <c r="EE257" s="910"/>
    </row>
    <row r="258" spans="1:135" s="879" customFormat="1">
      <c r="A258" s="609"/>
      <c r="B258" s="888"/>
      <c r="C258" s="880"/>
      <c r="D258" s="880"/>
      <c r="E258" s="880"/>
      <c r="F258" s="880"/>
      <c r="G258" s="880"/>
      <c r="H258" s="880"/>
      <c r="I258" s="880"/>
      <c r="J258" s="880"/>
      <c r="K258" s="880"/>
      <c r="L258" s="880"/>
      <c r="M258" s="880"/>
      <c r="N258" s="880"/>
      <c r="O258" s="881"/>
      <c r="P258" s="881"/>
      <c r="Q258" s="881"/>
      <c r="R258" s="881"/>
      <c r="S258" s="881"/>
      <c r="T258" s="881"/>
      <c r="U258" s="881"/>
      <c r="V258" s="881"/>
      <c r="W258" s="881"/>
      <c r="X258" s="881"/>
      <c r="Y258" s="881"/>
      <c r="Z258" s="881"/>
      <c r="AA258" s="882"/>
      <c r="AB258" s="881"/>
      <c r="AC258" s="881"/>
      <c r="AD258" s="881"/>
      <c r="AE258" s="881"/>
      <c r="AF258" s="881"/>
      <c r="AG258" s="881"/>
      <c r="AH258" s="881"/>
      <c r="DZ258" s="909"/>
      <c r="EA258" s="1013"/>
      <c r="EB258" s="1014"/>
      <c r="EC258" s="1014"/>
      <c r="ED258" s="1014"/>
      <c r="EE258" s="910"/>
    </row>
    <row r="259" spans="1:135" s="879" customFormat="1">
      <c r="A259" s="609"/>
      <c r="B259" s="888"/>
      <c r="C259" s="880"/>
      <c r="D259" s="880"/>
      <c r="E259" s="880"/>
      <c r="F259" s="880"/>
      <c r="G259" s="880"/>
      <c r="H259" s="880"/>
      <c r="I259" s="880"/>
      <c r="J259" s="880"/>
      <c r="K259" s="880"/>
      <c r="L259" s="880"/>
      <c r="M259" s="880"/>
      <c r="N259" s="880"/>
      <c r="O259" s="881"/>
      <c r="P259" s="881"/>
      <c r="Q259" s="881"/>
      <c r="R259" s="881"/>
      <c r="S259" s="881"/>
      <c r="T259" s="881"/>
      <c r="U259" s="881"/>
      <c r="V259" s="881"/>
      <c r="W259" s="881"/>
      <c r="X259" s="881"/>
      <c r="Y259" s="881"/>
      <c r="Z259" s="881"/>
      <c r="AA259" s="882"/>
      <c r="AB259" s="881"/>
      <c r="AC259" s="881"/>
      <c r="AD259" s="881"/>
      <c r="AE259" s="881"/>
      <c r="AF259" s="881"/>
      <c r="AG259" s="881"/>
      <c r="AH259" s="881"/>
      <c r="DZ259" s="909"/>
      <c r="EA259" s="1013"/>
      <c r="EB259" s="1014"/>
      <c r="EC259" s="1014"/>
      <c r="ED259" s="1014"/>
      <c r="EE259" s="910"/>
    </row>
    <row r="260" spans="1:135" s="879" customFormat="1">
      <c r="A260" s="609"/>
      <c r="B260" s="888"/>
      <c r="C260" s="880"/>
      <c r="D260" s="880"/>
      <c r="E260" s="880"/>
      <c r="F260" s="880"/>
      <c r="G260" s="880"/>
      <c r="H260" s="880"/>
      <c r="I260" s="880"/>
      <c r="J260" s="880"/>
      <c r="K260" s="880"/>
      <c r="L260" s="880"/>
      <c r="M260" s="880"/>
      <c r="N260" s="880"/>
      <c r="O260" s="881"/>
      <c r="P260" s="881"/>
      <c r="Q260" s="881"/>
      <c r="R260" s="881"/>
      <c r="S260" s="881"/>
      <c r="T260" s="881"/>
      <c r="U260" s="881"/>
      <c r="V260" s="881"/>
      <c r="W260" s="881"/>
      <c r="X260" s="881"/>
      <c r="Y260" s="881"/>
      <c r="Z260" s="881"/>
      <c r="AA260" s="882"/>
      <c r="AB260" s="881"/>
      <c r="AC260" s="881"/>
      <c r="AD260" s="881"/>
      <c r="AE260" s="881"/>
      <c r="AF260" s="881"/>
      <c r="AG260" s="881"/>
      <c r="AH260" s="881"/>
      <c r="DZ260" s="909"/>
      <c r="EA260" s="1013"/>
      <c r="EB260" s="1014"/>
      <c r="EC260" s="1014"/>
      <c r="ED260" s="1014"/>
      <c r="EE260" s="910"/>
    </row>
    <row r="261" spans="1:135" s="879" customFormat="1">
      <c r="A261" s="609"/>
      <c r="B261" s="888"/>
      <c r="C261" s="880"/>
      <c r="D261" s="880"/>
      <c r="E261" s="880"/>
      <c r="F261" s="880"/>
      <c r="G261" s="880"/>
      <c r="H261" s="880"/>
      <c r="I261" s="880"/>
      <c r="J261" s="880"/>
      <c r="K261" s="880"/>
      <c r="L261" s="880"/>
      <c r="M261" s="880"/>
      <c r="N261" s="880"/>
      <c r="O261" s="881"/>
      <c r="P261" s="881"/>
      <c r="Q261" s="881"/>
      <c r="R261" s="881"/>
      <c r="S261" s="881"/>
      <c r="T261" s="881"/>
      <c r="U261" s="881"/>
      <c r="V261" s="881"/>
      <c r="W261" s="881"/>
      <c r="X261" s="881"/>
      <c r="Y261" s="881"/>
      <c r="Z261" s="881"/>
      <c r="AA261" s="882"/>
      <c r="AB261" s="881"/>
      <c r="AC261" s="881"/>
      <c r="AD261" s="881"/>
      <c r="AE261" s="881"/>
      <c r="AF261" s="881"/>
      <c r="AG261" s="881"/>
      <c r="AH261" s="881"/>
      <c r="DZ261" s="909"/>
      <c r="EA261" s="1013"/>
      <c r="EB261" s="1014"/>
      <c r="EC261" s="1014"/>
      <c r="ED261" s="1014"/>
      <c r="EE261" s="910"/>
    </row>
    <row r="262" spans="1:135" s="879" customFormat="1">
      <c r="A262" s="609"/>
      <c r="B262" s="888"/>
      <c r="C262" s="880"/>
      <c r="D262" s="880"/>
      <c r="E262" s="880"/>
      <c r="F262" s="880"/>
      <c r="G262" s="880"/>
      <c r="H262" s="880"/>
      <c r="I262" s="880"/>
      <c r="J262" s="880"/>
      <c r="K262" s="880"/>
      <c r="L262" s="880"/>
      <c r="M262" s="880"/>
      <c r="N262" s="880"/>
      <c r="O262" s="881"/>
      <c r="P262" s="881"/>
      <c r="Q262" s="881"/>
      <c r="R262" s="881"/>
      <c r="S262" s="881"/>
      <c r="T262" s="881"/>
      <c r="U262" s="881"/>
      <c r="V262" s="881"/>
      <c r="W262" s="881"/>
      <c r="X262" s="881"/>
      <c r="Y262" s="881"/>
      <c r="Z262" s="881"/>
      <c r="AA262" s="882"/>
      <c r="AB262" s="881"/>
      <c r="AC262" s="881"/>
      <c r="AD262" s="881"/>
      <c r="AE262" s="881"/>
      <c r="AF262" s="881"/>
      <c r="AG262" s="881"/>
      <c r="AH262" s="881"/>
      <c r="DZ262" s="909"/>
      <c r="EA262" s="1013"/>
      <c r="EB262" s="1014"/>
      <c r="EC262" s="1014"/>
      <c r="ED262" s="1014"/>
      <c r="EE262" s="910"/>
    </row>
    <row r="263" spans="1:135" s="879" customFormat="1">
      <c r="A263" s="609"/>
      <c r="B263" s="888"/>
      <c r="C263" s="880"/>
      <c r="D263" s="880"/>
      <c r="E263" s="880"/>
      <c r="F263" s="880"/>
      <c r="G263" s="880"/>
      <c r="H263" s="880"/>
      <c r="I263" s="880"/>
      <c r="J263" s="880"/>
      <c r="K263" s="880"/>
      <c r="L263" s="880"/>
      <c r="M263" s="880"/>
      <c r="N263" s="880"/>
      <c r="O263" s="881"/>
      <c r="P263" s="881"/>
      <c r="Q263" s="881"/>
      <c r="R263" s="881"/>
      <c r="S263" s="881"/>
      <c r="T263" s="881"/>
      <c r="U263" s="881"/>
      <c r="V263" s="881"/>
      <c r="W263" s="881"/>
      <c r="X263" s="881"/>
      <c r="Y263" s="881"/>
      <c r="Z263" s="881"/>
      <c r="AA263" s="882"/>
      <c r="AB263" s="881"/>
      <c r="AC263" s="881"/>
      <c r="AD263" s="881"/>
      <c r="AE263" s="881"/>
      <c r="AF263" s="881"/>
      <c r="AG263" s="881"/>
      <c r="AH263" s="881"/>
      <c r="DZ263" s="909"/>
      <c r="EA263" s="1013"/>
      <c r="EB263" s="1014"/>
      <c r="EC263" s="1014"/>
      <c r="ED263" s="1014"/>
      <c r="EE263" s="910"/>
    </row>
    <row r="264" spans="1:135" s="879" customFormat="1">
      <c r="A264" s="609"/>
      <c r="B264" s="888"/>
      <c r="C264" s="880"/>
      <c r="D264" s="880"/>
      <c r="E264" s="880"/>
      <c r="F264" s="880"/>
      <c r="G264" s="880"/>
      <c r="H264" s="880"/>
      <c r="I264" s="880"/>
      <c r="J264" s="880"/>
      <c r="K264" s="880"/>
      <c r="L264" s="880"/>
      <c r="M264" s="880"/>
      <c r="N264" s="880"/>
      <c r="O264" s="881"/>
      <c r="P264" s="881"/>
      <c r="Q264" s="881"/>
      <c r="R264" s="881"/>
      <c r="S264" s="881"/>
      <c r="T264" s="881"/>
      <c r="U264" s="881"/>
      <c r="V264" s="881"/>
      <c r="W264" s="881"/>
      <c r="X264" s="881"/>
      <c r="Y264" s="881"/>
      <c r="Z264" s="881"/>
      <c r="AA264" s="882"/>
      <c r="AB264" s="881"/>
      <c r="AC264" s="881"/>
      <c r="AD264" s="881"/>
      <c r="AE264" s="881"/>
      <c r="AF264" s="881"/>
      <c r="AG264" s="881"/>
      <c r="AH264" s="881"/>
      <c r="DZ264" s="909"/>
      <c r="EA264" s="1013"/>
      <c r="EB264" s="1014"/>
      <c r="EC264" s="1014"/>
      <c r="ED264" s="1014"/>
      <c r="EE264" s="910"/>
    </row>
    <row r="265" spans="1:135" s="879" customFormat="1">
      <c r="A265" s="609"/>
      <c r="B265" s="888"/>
      <c r="C265" s="880"/>
      <c r="D265" s="880"/>
      <c r="E265" s="880"/>
      <c r="F265" s="880"/>
      <c r="G265" s="880"/>
      <c r="H265" s="880"/>
      <c r="I265" s="880"/>
      <c r="J265" s="880"/>
      <c r="K265" s="880"/>
      <c r="L265" s="880"/>
      <c r="M265" s="880"/>
      <c r="N265" s="880"/>
      <c r="O265" s="881"/>
      <c r="P265" s="881"/>
      <c r="Q265" s="881"/>
      <c r="R265" s="881"/>
      <c r="S265" s="881"/>
      <c r="T265" s="881"/>
      <c r="U265" s="881"/>
      <c r="V265" s="881"/>
      <c r="W265" s="881"/>
      <c r="X265" s="881"/>
      <c r="Y265" s="881"/>
      <c r="Z265" s="881"/>
      <c r="AA265" s="882"/>
      <c r="AB265" s="881"/>
      <c r="AC265" s="881"/>
      <c r="AD265" s="881"/>
      <c r="AE265" s="881"/>
      <c r="AF265" s="881"/>
      <c r="AG265" s="881"/>
      <c r="AH265" s="881"/>
      <c r="DZ265" s="909"/>
      <c r="EA265" s="1013"/>
      <c r="EB265" s="1014"/>
      <c r="EC265" s="1014"/>
      <c r="ED265" s="1014"/>
      <c r="EE265" s="910"/>
    </row>
    <row r="266" spans="1:135" s="879" customFormat="1">
      <c r="A266" s="609"/>
      <c r="B266" s="888"/>
      <c r="C266" s="880"/>
      <c r="D266" s="880"/>
      <c r="E266" s="880"/>
      <c r="F266" s="880"/>
      <c r="G266" s="880"/>
      <c r="H266" s="880"/>
      <c r="I266" s="880"/>
      <c r="J266" s="880"/>
      <c r="K266" s="880"/>
      <c r="L266" s="880"/>
      <c r="M266" s="880"/>
      <c r="N266" s="880"/>
      <c r="O266" s="881"/>
      <c r="P266" s="881"/>
      <c r="Q266" s="881"/>
      <c r="R266" s="881"/>
      <c r="S266" s="881"/>
      <c r="T266" s="881"/>
      <c r="U266" s="881"/>
      <c r="V266" s="881"/>
      <c r="W266" s="881"/>
      <c r="X266" s="881"/>
      <c r="Y266" s="881"/>
      <c r="Z266" s="881"/>
      <c r="AA266" s="882"/>
      <c r="AB266" s="881"/>
      <c r="AC266" s="881"/>
      <c r="AD266" s="881"/>
      <c r="AE266" s="881"/>
      <c r="AF266" s="881"/>
      <c r="AG266" s="881"/>
      <c r="AH266" s="881"/>
      <c r="DZ266" s="909"/>
      <c r="EA266" s="1013"/>
      <c r="EB266" s="1014"/>
      <c r="EC266" s="1014"/>
      <c r="ED266" s="1014"/>
      <c r="EE266" s="910"/>
    </row>
    <row r="267" spans="1:135" s="879" customFormat="1">
      <c r="A267" s="609"/>
      <c r="B267" s="888"/>
      <c r="C267" s="880"/>
      <c r="D267" s="880"/>
      <c r="E267" s="880"/>
      <c r="F267" s="880"/>
      <c r="G267" s="880"/>
      <c r="H267" s="880"/>
      <c r="I267" s="880"/>
      <c r="J267" s="880"/>
      <c r="K267" s="880"/>
      <c r="L267" s="880"/>
      <c r="M267" s="880"/>
      <c r="N267" s="880"/>
      <c r="O267" s="881"/>
      <c r="P267" s="881"/>
      <c r="Q267" s="881"/>
      <c r="R267" s="881"/>
      <c r="S267" s="881"/>
      <c r="T267" s="881"/>
      <c r="U267" s="881"/>
      <c r="V267" s="881"/>
      <c r="W267" s="881"/>
      <c r="X267" s="881"/>
      <c r="Y267" s="881"/>
      <c r="Z267" s="881"/>
      <c r="AA267" s="882"/>
      <c r="AB267" s="881"/>
      <c r="AC267" s="881"/>
      <c r="AD267" s="881"/>
      <c r="AE267" s="881"/>
      <c r="AF267" s="881"/>
      <c r="AG267" s="881"/>
      <c r="AH267" s="881"/>
      <c r="DZ267" s="909"/>
      <c r="EA267" s="1013"/>
      <c r="EB267" s="1014"/>
      <c r="EC267" s="1014"/>
      <c r="ED267" s="1014"/>
      <c r="EE267" s="910"/>
    </row>
    <row r="268" spans="1:135" s="879" customFormat="1">
      <c r="A268" s="609"/>
      <c r="B268" s="888"/>
      <c r="C268" s="880"/>
      <c r="D268" s="880"/>
      <c r="E268" s="880"/>
      <c r="F268" s="880"/>
      <c r="G268" s="880"/>
      <c r="H268" s="880"/>
      <c r="I268" s="880"/>
      <c r="J268" s="880"/>
      <c r="K268" s="880"/>
      <c r="L268" s="880"/>
      <c r="M268" s="880"/>
      <c r="N268" s="880"/>
      <c r="O268" s="881"/>
      <c r="P268" s="881"/>
      <c r="Q268" s="881"/>
      <c r="R268" s="881"/>
      <c r="S268" s="881"/>
      <c r="T268" s="881"/>
      <c r="U268" s="881"/>
      <c r="V268" s="881"/>
      <c r="W268" s="881"/>
      <c r="X268" s="881"/>
      <c r="Y268" s="881"/>
      <c r="Z268" s="881"/>
      <c r="AA268" s="882"/>
      <c r="AB268" s="881"/>
      <c r="AC268" s="881"/>
      <c r="AD268" s="881"/>
      <c r="AE268" s="881"/>
      <c r="AF268" s="881"/>
      <c r="AG268" s="881"/>
      <c r="AH268" s="881"/>
      <c r="DZ268" s="909"/>
      <c r="EA268" s="1013"/>
      <c r="EB268" s="1014"/>
      <c r="EC268" s="1014"/>
      <c r="ED268" s="1014"/>
      <c r="EE268" s="910"/>
    </row>
    <row r="269" spans="1:135" s="879" customFormat="1">
      <c r="A269" s="609"/>
      <c r="B269" s="888"/>
      <c r="C269" s="880"/>
      <c r="D269" s="880"/>
      <c r="E269" s="880"/>
      <c r="F269" s="880"/>
      <c r="G269" s="880"/>
      <c r="H269" s="880"/>
      <c r="I269" s="880"/>
      <c r="J269" s="880"/>
      <c r="K269" s="880"/>
      <c r="L269" s="880"/>
      <c r="M269" s="880"/>
      <c r="N269" s="880"/>
      <c r="O269" s="881"/>
      <c r="P269" s="881"/>
      <c r="Q269" s="881"/>
      <c r="R269" s="881"/>
      <c r="S269" s="881"/>
      <c r="T269" s="881"/>
      <c r="U269" s="881"/>
      <c r="V269" s="881"/>
      <c r="W269" s="881"/>
      <c r="X269" s="881"/>
      <c r="Y269" s="881"/>
      <c r="Z269" s="881"/>
      <c r="AA269" s="882"/>
      <c r="AB269" s="881"/>
      <c r="AC269" s="881"/>
      <c r="AD269" s="881"/>
      <c r="AE269" s="881"/>
      <c r="AF269" s="881"/>
      <c r="AG269" s="881"/>
      <c r="AH269" s="881"/>
      <c r="DZ269" s="909"/>
      <c r="EA269" s="1013"/>
      <c r="EB269" s="1014"/>
      <c r="EC269" s="1014"/>
      <c r="ED269" s="1014"/>
      <c r="EE269" s="910"/>
    </row>
    <row r="270" spans="1:135" s="879" customFormat="1">
      <c r="A270" s="609"/>
      <c r="B270" s="888"/>
      <c r="C270" s="880"/>
      <c r="D270" s="880"/>
      <c r="E270" s="880"/>
      <c r="F270" s="880"/>
      <c r="G270" s="880"/>
      <c r="H270" s="880"/>
      <c r="I270" s="880"/>
      <c r="J270" s="880"/>
      <c r="K270" s="880"/>
      <c r="L270" s="880"/>
      <c r="M270" s="880"/>
      <c r="N270" s="880"/>
      <c r="O270" s="881"/>
      <c r="P270" s="881"/>
      <c r="Q270" s="881"/>
      <c r="R270" s="881"/>
      <c r="S270" s="881"/>
      <c r="T270" s="881"/>
      <c r="U270" s="881"/>
      <c r="V270" s="881"/>
      <c r="W270" s="881"/>
      <c r="X270" s="881"/>
      <c r="Y270" s="881"/>
      <c r="Z270" s="881"/>
      <c r="AA270" s="882"/>
      <c r="AB270" s="881"/>
      <c r="AC270" s="881"/>
      <c r="AD270" s="881"/>
      <c r="AE270" s="881"/>
      <c r="AF270" s="881"/>
      <c r="AG270" s="881"/>
      <c r="AH270" s="881"/>
      <c r="DZ270" s="909"/>
      <c r="EA270" s="1013"/>
      <c r="EB270" s="1014"/>
      <c r="EC270" s="1014"/>
      <c r="ED270" s="1014"/>
      <c r="EE270" s="910"/>
    </row>
    <row r="271" spans="1:135" s="879" customFormat="1">
      <c r="A271" s="609"/>
      <c r="B271" s="888"/>
      <c r="C271" s="880"/>
      <c r="D271" s="880"/>
      <c r="E271" s="880"/>
      <c r="F271" s="880"/>
      <c r="G271" s="880"/>
      <c r="H271" s="880"/>
      <c r="I271" s="880"/>
      <c r="J271" s="880"/>
      <c r="K271" s="880"/>
      <c r="L271" s="880"/>
      <c r="M271" s="880"/>
      <c r="N271" s="880"/>
      <c r="O271" s="881"/>
      <c r="P271" s="881"/>
      <c r="Q271" s="881"/>
      <c r="R271" s="881"/>
      <c r="S271" s="881"/>
      <c r="T271" s="881"/>
      <c r="U271" s="881"/>
      <c r="V271" s="881"/>
      <c r="W271" s="881"/>
      <c r="X271" s="881"/>
      <c r="Y271" s="881"/>
      <c r="Z271" s="881"/>
      <c r="AA271" s="882"/>
      <c r="AB271" s="881"/>
      <c r="AC271" s="881"/>
      <c r="AD271" s="881"/>
      <c r="AE271" s="881"/>
      <c r="AF271" s="881"/>
      <c r="AG271" s="881"/>
      <c r="AH271" s="881"/>
      <c r="DZ271" s="909"/>
      <c r="EA271" s="1013"/>
      <c r="EB271" s="1014"/>
      <c r="EC271" s="1014"/>
      <c r="ED271" s="1014"/>
      <c r="EE271" s="910"/>
    </row>
    <row r="272" spans="1:135" s="879" customFormat="1">
      <c r="A272" s="609"/>
      <c r="B272" s="888"/>
      <c r="C272" s="880"/>
      <c r="D272" s="880"/>
      <c r="E272" s="880"/>
      <c r="F272" s="880"/>
      <c r="G272" s="880"/>
      <c r="H272" s="880"/>
      <c r="I272" s="880"/>
      <c r="J272" s="880"/>
      <c r="K272" s="880"/>
      <c r="L272" s="880"/>
      <c r="M272" s="880"/>
      <c r="N272" s="880"/>
      <c r="O272" s="881"/>
      <c r="P272" s="881"/>
      <c r="Q272" s="881"/>
      <c r="R272" s="881"/>
      <c r="S272" s="881"/>
      <c r="T272" s="881"/>
      <c r="U272" s="881"/>
      <c r="V272" s="881"/>
      <c r="W272" s="881"/>
      <c r="X272" s="881"/>
      <c r="Y272" s="881"/>
      <c r="Z272" s="881"/>
      <c r="AA272" s="882"/>
      <c r="AB272" s="881"/>
      <c r="AC272" s="881"/>
      <c r="AD272" s="881"/>
      <c r="AE272" s="881"/>
      <c r="AF272" s="881"/>
      <c r="AG272" s="881"/>
      <c r="AH272" s="881"/>
      <c r="DZ272" s="909"/>
      <c r="EA272" s="1013"/>
      <c r="EB272" s="1014"/>
      <c r="EC272" s="1014"/>
      <c r="ED272" s="1014"/>
      <c r="EE272" s="910"/>
    </row>
    <row r="273" spans="1:135" s="879" customFormat="1">
      <c r="A273" s="609"/>
      <c r="B273" s="888"/>
      <c r="C273" s="880"/>
      <c r="D273" s="880"/>
      <c r="E273" s="880"/>
      <c r="F273" s="880"/>
      <c r="G273" s="880"/>
      <c r="H273" s="880"/>
      <c r="I273" s="880"/>
      <c r="J273" s="880"/>
      <c r="K273" s="880"/>
      <c r="L273" s="880"/>
      <c r="M273" s="880"/>
      <c r="N273" s="880"/>
      <c r="O273" s="881"/>
      <c r="P273" s="881"/>
      <c r="Q273" s="881"/>
      <c r="R273" s="881"/>
      <c r="S273" s="881"/>
      <c r="T273" s="881"/>
      <c r="U273" s="881"/>
      <c r="V273" s="881"/>
      <c r="W273" s="881"/>
      <c r="X273" s="881"/>
      <c r="Y273" s="881"/>
      <c r="Z273" s="881"/>
      <c r="AA273" s="882"/>
      <c r="AB273" s="881"/>
      <c r="AC273" s="881"/>
      <c r="AD273" s="881"/>
      <c r="AE273" s="881"/>
      <c r="AF273" s="881"/>
      <c r="AG273" s="881"/>
      <c r="AH273" s="881"/>
      <c r="DZ273" s="909"/>
      <c r="EA273" s="1013"/>
      <c r="EB273" s="1014"/>
      <c r="EC273" s="1014"/>
      <c r="ED273" s="1014"/>
      <c r="EE273" s="910"/>
    </row>
    <row r="274" spans="1:135" s="879" customFormat="1">
      <c r="A274" s="609"/>
      <c r="B274" s="888"/>
      <c r="C274" s="880"/>
      <c r="D274" s="880"/>
      <c r="E274" s="880"/>
      <c r="F274" s="880"/>
      <c r="G274" s="880"/>
      <c r="H274" s="880"/>
      <c r="I274" s="880"/>
      <c r="J274" s="880"/>
      <c r="K274" s="880"/>
      <c r="L274" s="880"/>
      <c r="M274" s="880"/>
      <c r="N274" s="880"/>
      <c r="O274" s="881"/>
      <c r="P274" s="881"/>
      <c r="Q274" s="881"/>
      <c r="R274" s="881"/>
      <c r="S274" s="881"/>
      <c r="T274" s="881"/>
      <c r="U274" s="881"/>
      <c r="V274" s="881"/>
      <c r="W274" s="881"/>
      <c r="X274" s="881"/>
      <c r="Y274" s="881"/>
      <c r="Z274" s="881"/>
      <c r="AA274" s="882"/>
      <c r="AB274" s="881"/>
      <c r="AC274" s="881"/>
      <c r="AD274" s="881"/>
      <c r="AE274" s="881"/>
      <c r="AF274" s="881"/>
      <c r="AG274" s="881"/>
      <c r="AH274" s="881"/>
      <c r="DZ274" s="909"/>
      <c r="EA274" s="1013"/>
      <c r="EB274" s="1014"/>
      <c r="EC274" s="1014"/>
      <c r="ED274" s="1014"/>
      <c r="EE274" s="910"/>
    </row>
    <row r="275" spans="1:135" s="879" customFormat="1">
      <c r="A275" s="609"/>
      <c r="B275" s="888"/>
      <c r="C275" s="880"/>
      <c r="D275" s="880"/>
      <c r="E275" s="880"/>
      <c r="F275" s="880"/>
      <c r="G275" s="880"/>
      <c r="H275" s="880"/>
      <c r="I275" s="880"/>
      <c r="J275" s="880"/>
      <c r="K275" s="880"/>
      <c r="L275" s="880"/>
      <c r="M275" s="880"/>
      <c r="N275" s="880"/>
      <c r="O275" s="881"/>
      <c r="P275" s="881"/>
      <c r="Q275" s="881"/>
      <c r="R275" s="881"/>
      <c r="S275" s="881"/>
      <c r="T275" s="881"/>
      <c r="U275" s="881"/>
      <c r="V275" s="881"/>
      <c r="W275" s="881"/>
      <c r="X275" s="881"/>
      <c r="Y275" s="881"/>
      <c r="Z275" s="881"/>
      <c r="AA275" s="882"/>
      <c r="AB275" s="881"/>
      <c r="AC275" s="881"/>
      <c r="AD275" s="881"/>
      <c r="AE275" s="881"/>
      <c r="AF275" s="881"/>
      <c r="AG275" s="881"/>
      <c r="AH275" s="881"/>
      <c r="DZ275" s="909"/>
      <c r="EA275" s="1013"/>
      <c r="EB275" s="1014"/>
      <c r="EC275" s="1014"/>
      <c r="ED275" s="1014"/>
      <c r="EE275" s="910"/>
    </row>
    <row r="276" spans="1:135" s="879" customFormat="1">
      <c r="A276" s="609"/>
      <c r="B276" s="888"/>
      <c r="C276" s="880"/>
      <c r="D276" s="880"/>
      <c r="E276" s="880"/>
      <c r="F276" s="880"/>
      <c r="G276" s="880"/>
      <c r="H276" s="880"/>
      <c r="I276" s="880"/>
      <c r="J276" s="880"/>
      <c r="K276" s="880"/>
      <c r="L276" s="880"/>
      <c r="M276" s="880"/>
      <c r="N276" s="880"/>
      <c r="O276" s="881"/>
      <c r="P276" s="881"/>
      <c r="Q276" s="881"/>
      <c r="R276" s="881"/>
      <c r="S276" s="881"/>
      <c r="T276" s="881"/>
      <c r="U276" s="881"/>
      <c r="V276" s="881"/>
      <c r="W276" s="881"/>
      <c r="X276" s="881"/>
      <c r="Y276" s="881"/>
      <c r="Z276" s="881"/>
      <c r="AA276" s="882"/>
      <c r="AB276" s="881"/>
      <c r="AC276" s="881"/>
      <c r="AD276" s="881"/>
      <c r="AE276" s="881"/>
      <c r="AF276" s="881"/>
      <c r="AG276" s="881"/>
      <c r="AH276" s="881"/>
      <c r="DZ276" s="909"/>
      <c r="EA276" s="1013"/>
      <c r="EB276" s="1014"/>
      <c r="EC276" s="1014"/>
      <c r="ED276" s="1014"/>
      <c r="EE276" s="910"/>
    </row>
    <row r="277" spans="1:135" s="879" customFormat="1">
      <c r="A277" s="609"/>
      <c r="B277" s="888"/>
      <c r="C277" s="880"/>
      <c r="D277" s="880"/>
      <c r="E277" s="880"/>
      <c r="F277" s="880"/>
      <c r="G277" s="880"/>
      <c r="H277" s="880"/>
      <c r="I277" s="880"/>
      <c r="J277" s="880"/>
      <c r="K277" s="880"/>
      <c r="L277" s="880"/>
      <c r="M277" s="880"/>
      <c r="N277" s="880"/>
      <c r="O277" s="881"/>
      <c r="P277" s="881"/>
      <c r="Q277" s="881"/>
      <c r="R277" s="881"/>
      <c r="S277" s="881"/>
      <c r="T277" s="881"/>
      <c r="U277" s="881"/>
      <c r="V277" s="881"/>
      <c r="W277" s="881"/>
      <c r="X277" s="881"/>
      <c r="Y277" s="881"/>
      <c r="Z277" s="881"/>
      <c r="AA277" s="882"/>
      <c r="AB277" s="881"/>
      <c r="AC277" s="881"/>
      <c r="AD277" s="881"/>
      <c r="AE277" s="881"/>
      <c r="AF277" s="881"/>
      <c r="AG277" s="881"/>
      <c r="AH277" s="881"/>
      <c r="DZ277" s="909"/>
      <c r="EA277" s="1013"/>
      <c r="EB277" s="1014"/>
      <c r="EC277" s="1014"/>
      <c r="ED277" s="1014"/>
      <c r="EE277" s="910"/>
    </row>
    <row r="278" spans="1:135" s="879" customFormat="1">
      <c r="A278" s="609"/>
      <c r="B278" s="888"/>
      <c r="C278" s="880"/>
      <c r="D278" s="880"/>
      <c r="E278" s="880"/>
      <c r="F278" s="880"/>
      <c r="G278" s="880"/>
      <c r="H278" s="880"/>
      <c r="I278" s="880"/>
      <c r="J278" s="880"/>
      <c r="K278" s="880"/>
      <c r="L278" s="880"/>
      <c r="M278" s="880"/>
      <c r="N278" s="880"/>
      <c r="O278" s="881"/>
      <c r="P278" s="881"/>
      <c r="Q278" s="881"/>
      <c r="R278" s="881"/>
      <c r="S278" s="881"/>
      <c r="T278" s="881"/>
      <c r="U278" s="881"/>
      <c r="V278" s="881"/>
      <c r="W278" s="881"/>
      <c r="X278" s="881"/>
      <c r="Y278" s="881"/>
      <c r="Z278" s="881"/>
      <c r="AA278" s="882"/>
      <c r="AB278" s="881"/>
      <c r="AC278" s="881"/>
      <c r="AD278" s="881"/>
      <c r="AE278" s="881"/>
      <c r="AF278" s="881"/>
      <c r="AG278" s="881"/>
      <c r="AH278" s="881"/>
      <c r="DZ278" s="909"/>
      <c r="EA278" s="1013"/>
      <c r="EB278" s="1014"/>
      <c r="EC278" s="1014"/>
      <c r="ED278" s="1014"/>
      <c r="EE278" s="910"/>
    </row>
    <row r="279" spans="1:135" s="879" customFormat="1">
      <c r="A279" s="609"/>
      <c r="B279" s="888"/>
      <c r="C279" s="880"/>
      <c r="D279" s="880"/>
      <c r="E279" s="880"/>
      <c r="F279" s="880"/>
      <c r="G279" s="880"/>
      <c r="H279" s="880"/>
      <c r="I279" s="880"/>
      <c r="J279" s="880"/>
      <c r="K279" s="880"/>
      <c r="L279" s="880"/>
      <c r="M279" s="880"/>
      <c r="N279" s="880"/>
      <c r="O279" s="881"/>
      <c r="P279" s="881"/>
      <c r="Q279" s="881"/>
      <c r="R279" s="881"/>
      <c r="S279" s="881"/>
      <c r="T279" s="881"/>
      <c r="U279" s="881"/>
      <c r="V279" s="881"/>
      <c r="W279" s="881"/>
      <c r="X279" s="881"/>
      <c r="Y279" s="881"/>
      <c r="Z279" s="881"/>
      <c r="AA279" s="882"/>
      <c r="AB279" s="881"/>
      <c r="AC279" s="881"/>
      <c r="AD279" s="881"/>
      <c r="AE279" s="881"/>
      <c r="AF279" s="881"/>
      <c r="AG279" s="881"/>
      <c r="AH279" s="881"/>
      <c r="DZ279" s="909"/>
      <c r="EA279" s="1013"/>
      <c r="EB279" s="1014"/>
      <c r="EC279" s="1014"/>
      <c r="ED279" s="1014"/>
      <c r="EE279" s="910"/>
    </row>
    <row r="280" spans="1:135" s="879" customFormat="1">
      <c r="A280" s="609"/>
      <c r="B280" s="888"/>
      <c r="C280" s="880"/>
      <c r="D280" s="880"/>
      <c r="E280" s="880"/>
      <c r="F280" s="880"/>
      <c r="G280" s="880"/>
      <c r="H280" s="880"/>
      <c r="I280" s="880"/>
      <c r="J280" s="880"/>
      <c r="K280" s="880"/>
      <c r="L280" s="880"/>
      <c r="M280" s="880"/>
      <c r="N280" s="880"/>
      <c r="O280" s="881"/>
      <c r="P280" s="881"/>
      <c r="Q280" s="881"/>
      <c r="R280" s="881"/>
      <c r="S280" s="881"/>
      <c r="T280" s="881"/>
      <c r="U280" s="881"/>
      <c r="V280" s="881"/>
      <c r="W280" s="881"/>
      <c r="X280" s="881"/>
      <c r="Y280" s="881"/>
      <c r="Z280" s="881"/>
      <c r="AA280" s="882"/>
      <c r="AB280" s="881"/>
      <c r="AC280" s="881"/>
      <c r="AD280" s="881"/>
      <c r="AE280" s="881"/>
      <c r="AF280" s="881"/>
      <c r="AG280" s="881"/>
      <c r="AH280" s="881"/>
      <c r="DZ280" s="909"/>
      <c r="EA280" s="1013"/>
      <c r="EB280" s="1014"/>
      <c r="EC280" s="1014"/>
      <c r="ED280" s="1014"/>
      <c r="EE280" s="910"/>
    </row>
    <row r="281" spans="1:135" s="879" customFormat="1">
      <c r="A281" s="609"/>
      <c r="B281" s="888"/>
      <c r="C281" s="880"/>
      <c r="D281" s="880"/>
      <c r="E281" s="880"/>
      <c r="F281" s="880"/>
      <c r="G281" s="880"/>
      <c r="H281" s="880"/>
      <c r="I281" s="880"/>
      <c r="J281" s="880"/>
      <c r="K281" s="880"/>
      <c r="L281" s="880"/>
      <c r="M281" s="880"/>
      <c r="N281" s="880"/>
      <c r="O281" s="881"/>
      <c r="P281" s="881"/>
      <c r="Q281" s="881"/>
      <c r="R281" s="881"/>
      <c r="S281" s="881"/>
      <c r="T281" s="881"/>
      <c r="U281" s="881"/>
      <c r="V281" s="881"/>
      <c r="W281" s="881"/>
      <c r="X281" s="881"/>
      <c r="Y281" s="881"/>
      <c r="Z281" s="881"/>
      <c r="AA281" s="882"/>
      <c r="AB281" s="881"/>
      <c r="AC281" s="881"/>
      <c r="AD281" s="881"/>
      <c r="AE281" s="881"/>
      <c r="AF281" s="881"/>
      <c r="AG281" s="881"/>
      <c r="AH281" s="881"/>
      <c r="DZ281" s="909"/>
      <c r="EA281" s="1013"/>
      <c r="EB281" s="1014"/>
      <c r="EC281" s="1014"/>
      <c r="ED281" s="1014"/>
      <c r="EE281" s="910"/>
    </row>
    <row r="282" spans="1:135" s="879" customFormat="1">
      <c r="A282" s="609"/>
      <c r="B282" s="888"/>
      <c r="C282" s="880"/>
      <c r="D282" s="880"/>
      <c r="E282" s="880"/>
      <c r="F282" s="880"/>
      <c r="G282" s="880"/>
      <c r="H282" s="880"/>
      <c r="I282" s="880"/>
      <c r="J282" s="880"/>
      <c r="K282" s="880"/>
      <c r="L282" s="880"/>
      <c r="M282" s="880"/>
      <c r="N282" s="880"/>
      <c r="O282" s="881"/>
      <c r="P282" s="881"/>
      <c r="Q282" s="881"/>
      <c r="R282" s="881"/>
      <c r="S282" s="881"/>
      <c r="T282" s="881"/>
      <c r="U282" s="881"/>
      <c r="V282" s="881"/>
      <c r="W282" s="881"/>
      <c r="X282" s="881"/>
      <c r="Y282" s="881"/>
      <c r="Z282" s="881"/>
      <c r="AA282" s="882"/>
      <c r="AB282" s="881"/>
      <c r="AC282" s="881"/>
      <c r="AD282" s="881"/>
      <c r="AE282" s="881"/>
      <c r="AF282" s="881"/>
      <c r="AG282" s="881"/>
      <c r="AH282" s="881"/>
      <c r="DZ282" s="909"/>
      <c r="EA282" s="1013"/>
      <c r="EB282" s="1014"/>
      <c r="EC282" s="1014"/>
      <c r="ED282" s="1014"/>
      <c r="EE282" s="910"/>
    </row>
    <row r="283" spans="1:135" s="879" customFormat="1">
      <c r="A283" s="609"/>
      <c r="B283" s="888"/>
      <c r="C283" s="880"/>
      <c r="D283" s="880"/>
      <c r="E283" s="880"/>
      <c r="F283" s="880"/>
      <c r="G283" s="880"/>
      <c r="H283" s="880"/>
      <c r="I283" s="880"/>
      <c r="J283" s="880"/>
      <c r="K283" s="880"/>
      <c r="L283" s="880"/>
      <c r="M283" s="880"/>
      <c r="N283" s="880"/>
      <c r="O283" s="881"/>
      <c r="P283" s="881"/>
      <c r="Q283" s="881"/>
      <c r="R283" s="881"/>
      <c r="S283" s="881"/>
      <c r="T283" s="881"/>
      <c r="U283" s="881"/>
      <c r="V283" s="881"/>
      <c r="W283" s="881"/>
      <c r="X283" s="881"/>
      <c r="Y283" s="881"/>
      <c r="Z283" s="881"/>
      <c r="AA283" s="882"/>
      <c r="AB283" s="881"/>
      <c r="AC283" s="881"/>
      <c r="AD283" s="881"/>
      <c r="AE283" s="881"/>
      <c r="AF283" s="881"/>
      <c r="AG283" s="881"/>
      <c r="AH283" s="881"/>
      <c r="DZ283" s="909"/>
      <c r="EA283" s="1013"/>
      <c r="EB283" s="1014"/>
      <c r="EC283" s="1014"/>
      <c r="ED283" s="1014"/>
      <c r="EE283" s="910"/>
    </row>
    <row r="284" spans="1:135" s="879" customFormat="1">
      <c r="A284" s="609"/>
      <c r="B284" s="888"/>
      <c r="C284" s="880"/>
      <c r="D284" s="880"/>
      <c r="E284" s="880"/>
      <c r="F284" s="880"/>
      <c r="G284" s="880"/>
      <c r="H284" s="880"/>
      <c r="I284" s="880"/>
      <c r="J284" s="880"/>
      <c r="K284" s="880"/>
      <c r="L284" s="880"/>
      <c r="M284" s="880"/>
      <c r="N284" s="880"/>
      <c r="O284" s="881"/>
      <c r="P284" s="881"/>
      <c r="Q284" s="881"/>
      <c r="R284" s="881"/>
      <c r="S284" s="881"/>
      <c r="T284" s="881"/>
      <c r="U284" s="881"/>
      <c r="V284" s="881"/>
      <c r="W284" s="881"/>
      <c r="X284" s="881"/>
      <c r="Y284" s="881"/>
      <c r="Z284" s="881"/>
      <c r="AA284" s="882"/>
      <c r="AB284" s="881"/>
      <c r="AC284" s="881"/>
      <c r="AD284" s="881"/>
      <c r="AE284" s="881"/>
      <c r="AF284" s="881"/>
      <c r="AG284" s="881"/>
      <c r="AH284" s="881"/>
      <c r="DZ284" s="909"/>
      <c r="EA284" s="1013"/>
      <c r="EB284" s="1014"/>
      <c r="EC284" s="1014"/>
      <c r="ED284" s="1014"/>
      <c r="EE284" s="910"/>
    </row>
    <row r="285" spans="1:135" s="879" customFormat="1">
      <c r="A285" s="609"/>
      <c r="B285" s="888"/>
      <c r="C285" s="880"/>
      <c r="D285" s="880"/>
      <c r="E285" s="880"/>
      <c r="F285" s="880"/>
      <c r="G285" s="880"/>
      <c r="H285" s="880"/>
      <c r="I285" s="880"/>
      <c r="J285" s="880"/>
      <c r="K285" s="880"/>
      <c r="L285" s="880"/>
      <c r="M285" s="880"/>
      <c r="N285" s="880"/>
      <c r="O285" s="881"/>
      <c r="P285" s="881"/>
      <c r="Q285" s="881"/>
      <c r="R285" s="881"/>
      <c r="S285" s="881"/>
      <c r="T285" s="881"/>
      <c r="U285" s="881"/>
      <c r="V285" s="881"/>
      <c r="W285" s="881"/>
      <c r="X285" s="881"/>
      <c r="Y285" s="881"/>
      <c r="Z285" s="881"/>
      <c r="AA285" s="882"/>
      <c r="AB285" s="881"/>
      <c r="AC285" s="881"/>
      <c r="AD285" s="881"/>
      <c r="AE285" s="881"/>
      <c r="AF285" s="881"/>
      <c r="AG285" s="881"/>
      <c r="AH285" s="881"/>
      <c r="DZ285" s="909"/>
      <c r="EA285" s="1013"/>
      <c r="EB285" s="1014"/>
      <c r="EC285" s="1014"/>
      <c r="ED285" s="1014"/>
      <c r="EE285" s="910"/>
    </row>
    <row r="286" spans="1:135" s="879" customFormat="1">
      <c r="A286" s="609"/>
      <c r="B286" s="888"/>
      <c r="C286" s="880"/>
      <c r="D286" s="880"/>
      <c r="E286" s="880"/>
      <c r="F286" s="880"/>
      <c r="G286" s="880"/>
      <c r="H286" s="880"/>
      <c r="I286" s="880"/>
      <c r="J286" s="880"/>
      <c r="K286" s="880"/>
      <c r="L286" s="880"/>
      <c r="M286" s="880"/>
      <c r="N286" s="880"/>
      <c r="O286" s="881"/>
      <c r="P286" s="881"/>
      <c r="Q286" s="881"/>
      <c r="R286" s="881"/>
      <c r="S286" s="881"/>
      <c r="T286" s="881"/>
      <c r="U286" s="881"/>
      <c r="V286" s="881"/>
      <c r="W286" s="881"/>
      <c r="X286" s="881"/>
      <c r="Y286" s="881"/>
      <c r="Z286" s="881"/>
      <c r="AA286" s="882"/>
      <c r="AB286" s="881"/>
      <c r="AC286" s="881"/>
      <c r="AD286" s="881"/>
      <c r="AE286" s="881"/>
      <c r="AF286" s="881"/>
      <c r="AG286" s="881"/>
      <c r="AH286" s="881"/>
      <c r="DZ286" s="909"/>
      <c r="EA286" s="1013"/>
      <c r="EB286" s="1014"/>
      <c r="EC286" s="1014"/>
      <c r="ED286" s="1014"/>
      <c r="EE286" s="910"/>
    </row>
    <row r="287" spans="1:135" s="879" customFormat="1">
      <c r="A287" s="609"/>
      <c r="B287" s="888"/>
      <c r="C287" s="880"/>
      <c r="D287" s="880"/>
      <c r="E287" s="880"/>
      <c r="F287" s="880"/>
      <c r="G287" s="880"/>
      <c r="H287" s="880"/>
      <c r="I287" s="880"/>
      <c r="J287" s="880"/>
      <c r="K287" s="880"/>
      <c r="L287" s="880"/>
      <c r="M287" s="880"/>
      <c r="N287" s="880"/>
      <c r="O287" s="881"/>
      <c r="P287" s="881"/>
      <c r="Q287" s="881"/>
      <c r="R287" s="881"/>
      <c r="S287" s="881"/>
      <c r="T287" s="881"/>
      <c r="U287" s="881"/>
      <c r="V287" s="881"/>
      <c r="W287" s="881"/>
      <c r="X287" s="881"/>
      <c r="Y287" s="881"/>
      <c r="Z287" s="881"/>
      <c r="AA287" s="882"/>
      <c r="AB287" s="881"/>
      <c r="AC287" s="881"/>
      <c r="AD287" s="881"/>
      <c r="AE287" s="881"/>
      <c r="AF287" s="881"/>
      <c r="AG287" s="881"/>
      <c r="AH287" s="881"/>
      <c r="DZ287" s="909"/>
      <c r="EA287" s="1013"/>
      <c r="EB287" s="1014"/>
      <c r="EC287" s="1014"/>
      <c r="ED287" s="1014"/>
      <c r="EE287" s="910"/>
    </row>
    <row r="288" spans="1:135" s="879" customFormat="1">
      <c r="A288" s="609"/>
      <c r="B288" s="888"/>
      <c r="C288" s="880"/>
      <c r="D288" s="880"/>
      <c r="E288" s="880"/>
      <c r="F288" s="880"/>
      <c r="G288" s="880"/>
      <c r="H288" s="880"/>
      <c r="I288" s="880"/>
      <c r="J288" s="880"/>
      <c r="K288" s="880"/>
      <c r="L288" s="880"/>
      <c r="M288" s="880"/>
      <c r="N288" s="880"/>
      <c r="O288" s="881"/>
      <c r="P288" s="881"/>
      <c r="Q288" s="881"/>
      <c r="R288" s="881"/>
      <c r="S288" s="881"/>
      <c r="T288" s="881"/>
      <c r="U288" s="881"/>
      <c r="V288" s="881"/>
      <c r="W288" s="881"/>
      <c r="X288" s="881"/>
      <c r="Y288" s="881"/>
      <c r="Z288" s="881"/>
      <c r="AA288" s="882"/>
      <c r="AB288" s="881"/>
      <c r="AC288" s="881"/>
      <c r="AD288" s="881"/>
      <c r="AE288" s="881"/>
      <c r="AF288" s="881"/>
      <c r="AG288" s="881"/>
      <c r="AH288" s="881"/>
      <c r="DZ288" s="909"/>
      <c r="EA288" s="1013"/>
      <c r="EB288" s="1014"/>
      <c r="EC288" s="1014"/>
      <c r="ED288" s="1014"/>
      <c r="EE288" s="910"/>
    </row>
    <row r="289" spans="1:135" s="879" customFormat="1">
      <c r="A289" s="609"/>
      <c r="B289" s="888"/>
      <c r="C289" s="880"/>
      <c r="D289" s="880"/>
      <c r="E289" s="880"/>
      <c r="F289" s="880"/>
      <c r="G289" s="880"/>
      <c r="H289" s="880"/>
      <c r="I289" s="880"/>
      <c r="J289" s="880"/>
      <c r="K289" s="880"/>
      <c r="L289" s="880"/>
      <c r="M289" s="880"/>
      <c r="N289" s="880"/>
      <c r="O289" s="881"/>
      <c r="P289" s="881"/>
      <c r="Q289" s="881"/>
      <c r="R289" s="881"/>
      <c r="S289" s="881"/>
      <c r="T289" s="881"/>
      <c r="U289" s="881"/>
      <c r="V289" s="881"/>
      <c r="W289" s="881"/>
      <c r="X289" s="881"/>
      <c r="Y289" s="881"/>
      <c r="Z289" s="881"/>
      <c r="AA289" s="882"/>
      <c r="AB289" s="881"/>
      <c r="AC289" s="881"/>
      <c r="AD289" s="881"/>
      <c r="AE289" s="881"/>
      <c r="AF289" s="881"/>
      <c r="AG289" s="881"/>
      <c r="AH289" s="881"/>
      <c r="DZ289" s="909"/>
      <c r="EA289" s="1013"/>
      <c r="EB289" s="1014"/>
      <c r="EC289" s="1014"/>
      <c r="ED289" s="1014"/>
      <c r="EE289" s="910"/>
    </row>
    <row r="290" spans="1:135" s="879" customFormat="1">
      <c r="A290" s="609"/>
      <c r="B290" s="888"/>
      <c r="C290" s="880"/>
      <c r="D290" s="880"/>
      <c r="E290" s="880"/>
      <c r="F290" s="880"/>
      <c r="G290" s="880"/>
      <c r="H290" s="880"/>
      <c r="I290" s="880"/>
      <c r="J290" s="880"/>
      <c r="K290" s="880"/>
      <c r="L290" s="880"/>
      <c r="M290" s="880"/>
      <c r="N290" s="880"/>
      <c r="O290" s="881"/>
      <c r="P290" s="881"/>
      <c r="Q290" s="881"/>
      <c r="R290" s="881"/>
      <c r="S290" s="881"/>
      <c r="T290" s="881"/>
      <c r="U290" s="881"/>
      <c r="V290" s="881"/>
      <c r="W290" s="881"/>
      <c r="X290" s="881"/>
      <c r="Y290" s="881"/>
      <c r="Z290" s="881"/>
      <c r="AA290" s="882"/>
      <c r="AB290" s="881"/>
      <c r="AC290" s="881"/>
      <c r="AD290" s="881"/>
      <c r="AE290" s="881"/>
      <c r="AF290" s="881"/>
      <c r="AG290" s="881"/>
      <c r="AH290" s="881"/>
      <c r="DZ290" s="909"/>
      <c r="EA290" s="1013"/>
      <c r="EB290" s="1014"/>
      <c r="EC290" s="1014"/>
      <c r="ED290" s="1014"/>
      <c r="EE290" s="910"/>
    </row>
    <row r="291" spans="1:135" s="879" customFormat="1">
      <c r="A291" s="609"/>
      <c r="B291" s="888"/>
      <c r="C291" s="880"/>
      <c r="D291" s="880"/>
      <c r="E291" s="880"/>
      <c r="F291" s="880"/>
      <c r="G291" s="880"/>
      <c r="H291" s="880"/>
      <c r="I291" s="880"/>
      <c r="J291" s="880"/>
      <c r="K291" s="880"/>
      <c r="L291" s="880"/>
      <c r="M291" s="880"/>
      <c r="N291" s="880"/>
      <c r="O291" s="881"/>
      <c r="P291" s="881"/>
      <c r="Q291" s="881"/>
      <c r="R291" s="881"/>
      <c r="S291" s="881"/>
      <c r="T291" s="881"/>
      <c r="U291" s="881"/>
      <c r="V291" s="881"/>
      <c r="W291" s="881"/>
      <c r="X291" s="881"/>
      <c r="Y291" s="881"/>
      <c r="Z291" s="881"/>
      <c r="AA291" s="882"/>
      <c r="AB291" s="881"/>
      <c r="AC291" s="881"/>
      <c r="AD291" s="881"/>
      <c r="AE291" s="881"/>
      <c r="AF291" s="881"/>
      <c r="AG291" s="881"/>
      <c r="AH291" s="881"/>
      <c r="DZ291" s="909"/>
      <c r="EA291" s="1013"/>
      <c r="EB291" s="1014"/>
      <c r="EC291" s="1014"/>
      <c r="ED291" s="1014"/>
      <c r="EE291" s="910"/>
    </row>
    <row r="292" spans="1:135" s="879" customFormat="1">
      <c r="A292" s="609"/>
      <c r="B292" s="888"/>
      <c r="C292" s="880"/>
      <c r="D292" s="880"/>
      <c r="E292" s="880"/>
      <c r="F292" s="880"/>
      <c r="G292" s="880"/>
      <c r="H292" s="880"/>
      <c r="I292" s="880"/>
      <c r="J292" s="880"/>
      <c r="K292" s="880"/>
      <c r="L292" s="880"/>
      <c r="M292" s="880"/>
      <c r="N292" s="880"/>
      <c r="O292" s="881"/>
      <c r="P292" s="881"/>
      <c r="Q292" s="881"/>
      <c r="R292" s="881"/>
      <c r="S292" s="881"/>
      <c r="T292" s="881"/>
      <c r="U292" s="881"/>
      <c r="V292" s="881"/>
      <c r="W292" s="881"/>
      <c r="X292" s="881"/>
      <c r="Y292" s="881"/>
      <c r="Z292" s="881"/>
      <c r="AA292" s="882"/>
      <c r="AB292" s="881"/>
      <c r="AC292" s="881"/>
      <c r="AD292" s="881"/>
      <c r="AE292" s="881"/>
      <c r="AF292" s="881"/>
      <c r="AG292" s="881"/>
      <c r="AH292" s="881"/>
      <c r="DZ292" s="909"/>
      <c r="EA292" s="1013"/>
      <c r="EB292" s="1014"/>
      <c r="EC292" s="1014"/>
      <c r="ED292" s="1014"/>
      <c r="EE292" s="910"/>
    </row>
    <row r="293" spans="1:135" s="879" customFormat="1">
      <c r="A293" s="609"/>
      <c r="B293" s="888"/>
      <c r="C293" s="880"/>
      <c r="D293" s="880"/>
      <c r="E293" s="880"/>
      <c r="F293" s="880"/>
      <c r="G293" s="880"/>
      <c r="H293" s="880"/>
      <c r="I293" s="880"/>
      <c r="J293" s="880"/>
      <c r="K293" s="880"/>
      <c r="L293" s="880"/>
      <c r="M293" s="880"/>
      <c r="N293" s="880"/>
      <c r="O293" s="881"/>
      <c r="P293" s="881"/>
      <c r="Q293" s="881"/>
      <c r="R293" s="881"/>
      <c r="S293" s="881"/>
      <c r="T293" s="881"/>
      <c r="U293" s="881"/>
      <c r="V293" s="881"/>
      <c r="W293" s="881"/>
      <c r="X293" s="881"/>
      <c r="Y293" s="881"/>
      <c r="Z293" s="881"/>
      <c r="AA293" s="882"/>
      <c r="AB293" s="881"/>
      <c r="AC293" s="881"/>
      <c r="AD293" s="881"/>
      <c r="AE293" s="881"/>
      <c r="AF293" s="881"/>
      <c r="AG293" s="881"/>
      <c r="AH293" s="881"/>
      <c r="DZ293" s="909"/>
      <c r="EA293" s="1013"/>
      <c r="EB293" s="1014"/>
      <c r="EC293" s="1014"/>
      <c r="ED293" s="1014"/>
      <c r="EE293" s="910"/>
    </row>
    <row r="294" spans="1:135" s="879" customFormat="1">
      <c r="A294" s="609"/>
      <c r="B294" s="888"/>
      <c r="C294" s="880"/>
      <c r="D294" s="880"/>
      <c r="E294" s="880"/>
      <c r="F294" s="880"/>
      <c r="G294" s="880"/>
      <c r="H294" s="880"/>
      <c r="I294" s="880"/>
      <c r="J294" s="880"/>
      <c r="K294" s="880"/>
      <c r="L294" s="880"/>
      <c r="M294" s="880"/>
      <c r="N294" s="880"/>
      <c r="O294" s="881"/>
      <c r="P294" s="881"/>
      <c r="Q294" s="881"/>
      <c r="R294" s="881"/>
      <c r="S294" s="881"/>
      <c r="T294" s="881"/>
      <c r="U294" s="881"/>
      <c r="V294" s="881"/>
      <c r="W294" s="881"/>
      <c r="X294" s="881"/>
      <c r="Y294" s="881"/>
      <c r="Z294" s="881"/>
      <c r="AA294" s="882"/>
      <c r="AB294" s="881"/>
      <c r="AC294" s="881"/>
      <c r="AD294" s="881"/>
      <c r="AE294" s="881"/>
      <c r="AF294" s="881"/>
      <c r="AG294" s="881"/>
      <c r="AH294" s="881"/>
      <c r="DZ294" s="909"/>
      <c r="EA294" s="1013"/>
      <c r="EB294" s="1014"/>
      <c r="EC294" s="1014"/>
      <c r="ED294" s="1014"/>
      <c r="EE294" s="910"/>
    </row>
    <row r="295" spans="1:135" s="879" customFormat="1">
      <c r="A295" s="609"/>
      <c r="B295" s="888"/>
      <c r="C295" s="880"/>
      <c r="D295" s="880"/>
      <c r="E295" s="880"/>
      <c r="F295" s="880"/>
      <c r="G295" s="880"/>
      <c r="H295" s="880"/>
      <c r="I295" s="880"/>
      <c r="J295" s="880"/>
      <c r="K295" s="880"/>
      <c r="L295" s="880"/>
      <c r="M295" s="880"/>
      <c r="N295" s="880"/>
      <c r="O295" s="881"/>
      <c r="P295" s="881"/>
      <c r="Q295" s="881"/>
      <c r="R295" s="881"/>
      <c r="S295" s="881"/>
      <c r="T295" s="881"/>
      <c r="U295" s="881"/>
      <c r="V295" s="881"/>
      <c r="W295" s="881"/>
      <c r="X295" s="881"/>
      <c r="Y295" s="881"/>
      <c r="Z295" s="881"/>
      <c r="AA295" s="882"/>
      <c r="AB295" s="881"/>
      <c r="AC295" s="881"/>
      <c r="AD295" s="881"/>
      <c r="AE295" s="881"/>
      <c r="AF295" s="881"/>
      <c r="AG295" s="881"/>
      <c r="AH295" s="881"/>
      <c r="DZ295" s="909"/>
      <c r="EA295" s="1013"/>
      <c r="EB295" s="1014"/>
      <c r="EC295" s="1014"/>
      <c r="ED295" s="1014"/>
      <c r="EE295" s="910"/>
    </row>
    <row r="296" spans="1:135" s="879" customFormat="1">
      <c r="A296" s="609"/>
      <c r="B296" s="888"/>
      <c r="C296" s="880"/>
      <c r="D296" s="880"/>
      <c r="E296" s="880"/>
      <c r="F296" s="880"/>
      <c r="G296" s="880"/>
      <c r="H296" s="880"/>
      <c r="I296" s="880"/>
      <c r="J296" s="880"/>
      <c r="K296" s="880"/>
      <c r="L296" s="880"/>
      <c r="M296" s="880"/>
      <c r="N296" s="880"/>
      <c r="O296" s="881"/>
      <c r="P296" s="881"/>
      <c r="Q296" s="881"/>
      <c r="R296" s="881"/>
      <c r="S296" s="881"/>
      <c r="T296" s="881"/>
      <c r="U296" s="881"/>
      <c r="V296" s="881"/>
      <c r="W296" s="881"/>
      <c r="X296" s="881"/>
      <c r="Y296" s="881"/>
      <c r="Z296" s="881"/>
      <c r="AA296" s="882"/>
      <c r="AB296" s="881"/>
      <c r="AC296" s="881"/>
      <c r="AD296" s="881"/>
      <c r="AE296" s="881"/>
      <c r="AF296" s="881"/>
      <c r="AG296" s="881"/>
      <c r="AH296" s="881"/>
      <c r="DZ296" s="909"/>
      <c r="EA296" s="1013"/>
      <c r="EB296" s="1014"/>
      <c r="EC296" s="1014"/>
      <c r="ED296" s="1014"/>
      <c r="EE296" s="910"/>
    </row>
    <row r="297" spans="1:135" s="879" customFormat="1">
      <c r="A297" s="609"/>
      <c r="B297" s="888"/>
      <c r="C297" s="880"/>
      <c r="D297" s="880"/>
      <c r="E297" s="880"/>
      <c r="F297" s="880"/>
      <c r="G297" s="880"/>
      <c r="H297" s="880"/>
      <c r="I297" s="880"/>
      <c r="J297" s="880"/>
      <c r="K297" s="880"/>
      <c r="L297" s="880"/>
      <c r="M297" s="880"/>
      <c r="N297" s="880"/>
      <c r="O297" s="881"/>
      <c r="P297" s="881"/>
      <c r="Q297" s="881"/>
      <c r="R297" s="881"/>
      <c r="S297" s="881"/>
      <c r="T297" s="881"/>
      <c r="U297" s="881"/>
      <c r="V297" s="881"/>
      <c r="W297" s="881"/>
      <c r="X297" s="881"/>
      <c r="Y297" s="881"/>
      <c r="Z297" s="881"/>
      <c r="AA297" s="882"/>
      <c r="AB297" s="881"/>
      <c r="AC297" s="881"/>
      <c r="AD297" s="881"/>
      <c r="AE297" s="881"/>
      <c r="AF297" s="881"/>
      <c r="AG297" s="881"/>
      <c r="AH297" s="881"/>
      <c r="DZ297" s="909"/>
      <c r="EA297" s="1013"/>
      <c r="EB297" s="1014"/>
      <c r="EC297" s="1014"/>
      <c r="ED297" s="1014"/>
      <c r="EE297" s="910"/>
    </row>
    <row r="298" spans="1:135" s="879" customFormat="1">
      <c r="A298" s="609"/>
      <c r="B298" s="888"/>
      <c r="C298" s="880"/>
      <c r="D298" s="880"/>
      <c r="E298" s="880"/>
      <c r="F298" s="880"/>
      <c r="G298" s="880"/>
      <c r="H298" s="880"/>
      <c r="I298" s="880"/>
      <c r="J298" s="880"/>
      <c r="K298" s="880"/>
      <c r="L298" s="880"/>
      <c r="M298" s="880"/>
      <c r="N298" s="880"/>
      <c r="O298" s="881"/>
      <c r="P298" s="881"/>
      <c r="Q298" s="881"/>
      <c r="R298" s="881"/>
      <c r="S298" s="881"/>
      <c r="T298" s="881"/>
      <c r="U298" s="881"/>
      <c r="V298" s="881"/>
      <c r="W298" s="881"/>
      <c r="X298" s="881"/>
      <c r="Y298" s="881"/>
      <c r="Z298" s="881"/>
      <c r="AA298" s="882"/>
      <c r="AB298" s="881"/>
      <c r="AC298" s="881"/>
      <c r="AD298" s="881"/>
      <c r="AE298" s="881"/>
      <c r="AF298" s="881"/>
      <c r="AG298" s="881"/>
      <c r="AH298" s="881"/>
      <c r="DZ298" s="909"/>
      <c r="EA298" s="1013"/>
      <c r="EB298" s="1014"/>
      <c r="EC298" s="1014"/>
      <c r="ED298" s="1014"/>
      <c r="EE298" s="910"/>
    </row>
    <row r="299" spans="1:135" s="879" customFormat="1">
      <c r="A299" s="609"/>
      <c r="B299" s="888"/>
      <c r="C299" s="880"/>
      <c r="D299" s="880"/>
      <c r="E299" s="880"/>
      <c r="F299" s="880"/>
      <c r="G299" s="880"/>
      <c r="H299" s="880"/>
      <c r="I299" s="880"/>
      <c r="J299" s="880"/>
      <c r="K299" s="880"/>
      <c r="L299" s="880"/>
      <c r="M299" s="880"/>
      <c r="N299" s="880"/>
      <c r="O299" s="881"/>
      <c r="P299" s="881"/>
      <c r="Q299" s="881"/>
      <c r="R299" s="881"/>
      <c r="S299" s="881"/>
      <c r="T299" s="881"/>
      <c r="U299" s="881"/>
      <c r="V299" s="881"/>
      <c r="W299" s="881"/>
      <c r="X299" s="881"/>
      <c r="Y299" s="881"/>
      <c r="Z299" s="881"/>
      <c r="AA299" s="882"/>
      <c r="AB299" s="881"/>
      <c r="AC299" s="881"/>
      <c r="AD299" s="881"/>
      <c r="AE299" s="881"/>
      <c r="AF299" s="881"/>
      <c r="AG299" s="881"/>
      <c r="AH299" s="881"/>
      <c r="DZ299" s="909"/>
      <c r="EA299" s="1013"/>
      <c r="EB299" s="1014"/>
      <c r="EC299" s="1014"/>
      <c r="ED299" s="1014"/>
      <c r="EE299" s="910"/>
    </row>
    <row r="300" spans="1:135" s="879" customFormat="1">
      <c r="A300" s="609"/>
      <c r="B300" s="888"/>
      <c r="C300" s="880"/>
      <c r="D300" s="880"/>
      <c r="E300" s="880"/>
      <c r="F300" s="880"/>
      <c r="G300" s="880"/>
      <c r="H300" s="880"/>
      <c r="I300" s="880"/>
      <c r="J300" s="880"/>
      <c r="K300" s="880"/>
      <c r="L300" s="880"/>
      <c r="M300" s="880"/>
      <c r="N300" s="880"/>
      <c r="O300" s="881"/>
      <c r="P300" s="881"/>
      <c r="Q300" s="881"/>
      <c r="R300" s="881"/>
      <c r="S300" s="881"/>
      <c r="T300" s="881"/>
      <c r="U300" s="881"/>
      <c r="V300" s="881"/>
      <c r="W300" s="881"/>
      <c r="X300" s="881"/>
      <c r="Y300" s="881"/>
      <c r="Z300" s="881"/>
      <c r="AA300" s="882"/>
      <c r="AB300" s="881"/>
      <c r="AC300" s="881"/>
      <c r="AD300" s="881"/>
      <c r="AE300" s="881"/>
      <c r="AF300" s="881"/>
      <c r="AG300" s="881"/>
      <c r="AH300" s="881"/>
      <c r="DZ300" s="909"/>
      <c r="EA300" s="1013"/>
      <c r="EB300" s="1014"/>
      <c r="EC300" s="1014"/>
      <c r="ED300" s="1014"/>
      <c r="EE300" s="910"/>
    </row>
    <row r="301" spans="1:135" s="879" customFormat="1">
      <c r="A301" s="609"/>
      <c r="B301" s="888"/>
      <c r="C301" s="880"/>
      <c r="D301" s="880"/>
      <c r="E301" s="880"/>
      <c r="F301" s="880"/>
      <c r="G301" s="880"/>
      <c r="H301" s="880"/>
      <c r="I301" s="880"/>
      <c r="J301" s="880"/>
      <c r="K301" s="880"/>
      <c r="L301" s="880"/>
      <c r="M301" s="880"/>
      <c r="N301" s="880"/>
      <c r="O301" s="881"/>
      <c r="P301" s="881"/>
      <c r="Q301" s="881"/>
      <c r="R301" s="881"/>
      <c r="S301" s="881"/>
      <c r="T301" s="881"/>
      <c r="U301" s="881"/>
      <c r="V301" s="881"/>
      <c r="W301" s="881"/>
      <c r="X301" s="881"/>
      <c r="Y301" s="881"/>
      <c r="Z301" s="881"/>
      <c r="AA301" s="882"/>
      <c r="AB301" s="881"/>
      <c r="AC301" s="881"/>
      <c r="AD301" s="881"/>
      <c r="AE301" s="881"/>
      <c r="AF301" s="881"/>
      <c r="AG301" s="881"/>
      <c r="AH301" s="881"/>
      <c r="DZ301" s="909"/>
      <c r="EA301" s="1013"/>
      <c r="EB301" s="1014"/>
      <c r="EC301" s="1014"/>
      <c r="ED301" s="1014"/>
      <c r="EE301" s="910"/>
    </row>
    <row r="302" spans="1:135" s="879" customFormat="1">
      <c r="A302" s="609"/>
      <c r="B302" s="888"/>
      <c r="C302" s="880"/>
      <c r="D302" s="880"/>
      <c r="E302" s="880"/>
      <c r="F302" s="880"/>
      <c r="G302" s="880"/>
      <c r="H302" s="880"/>
      <c r="I302" s="880"/>
      <c r="J302" s="880"/>
      <c r="K302" s="880"/>
      <c r="L302" s="880"/>
      <c r="M302" s="880"/>
      <c r="N302" s="880"/>
      <c r="O302" s="881"/>
      <c r="P302" s="881"/>
      <c r="Q302" s="881"/>
      <c r="R302" s="881"/>
      <c r="S302" s="881"/>
      <c r="T302" s="881"/>
      <c r="U302" s="881"/>
      <c r="V302" s="881"/>
      <c r="W302" s="881"/>
      <c r="X302" s="881"/>
      <c r="Y302" s="881"/>
      <c r="Z302" s="881"/>
      <c r="AA302" s="882"/>
      <c r="AB302" s="881"/>
      <c r="AC302" s="881"/>
      <c r="AD302" s="881"/>
      <c r="AE302" s="881"/>
      <c r="AF302" s="881"/>
      <c r="AG302" s="881"/>
      <c r="AH302" s="881"/>
      <c r="DZ302" s="909"/>
      <c r="EA302" s="1013"/>
      <c r="EB302" s="1014"/>
      <c r="EC302" s="1014"/>
      <c r="ED302" s="1014"/>
      <c r="EE302" s="910"/>
    </row>
    <row r="303" spans="1:135" s="879" customFormat="1">
      <c r="A303" s="609"/>
      <c r="B303" s="888"/>
      <c r="C303" s="880"/>
      <c r="D303" s="880"/>
      <c r="E303" s="880"/>
      <c r="F303" s="880"/>
      <c r="G303" s="880"/>
      <c r="H303" s="880"/>
      <c r="I303" s="880"/>
      <c r="J303" s="880"/>
      <c r="K303" s="880"/>
      <c r="L303" s="880"/>
      <c r="M303" s="880"/>
      <c r="N303" s="880"/>
      <c r="O303" s="881"/>
      <c r="P303" s="881"/>
      <c r="Q303" s="881"/>
      <c r="R303" s="881"/>
      <c r="S303" s="881"/>
      <c r="T303" s="881"/>
      <c r="U303" s="881"/>
      <c r="V303" s="881"/>
      <c r="W303" s="881"/>
      <c r="X303" s="881"/>
      <c r="Y303" s="881"/>
      <c r="Z303" s="881"/>
      <c r="AA303" s="882"/>
      <c r="AB303" s="881"/>
      <c r="AC303" s="881"/>
      <c r="AD303" s="881"/>
      <c r="AE303" s="881"/>
      <c r="AF303" s="881"/>
      <c r="AG303" s="881"/>
      <c r="AH303" s="881"/>
      <c r="DZ303" s="909"/>
      <c r="EA303" s="1013"/>
      <c r="EB303" s="1014"/>
      <c r="EC303" s="1014"/>
      <c r="ED303" s="1014"/>
      <c r="EE303" s="910"/>
    </row>
    <row r="304" spans="1:135" s="879" customFormat="1">
      <c r="A304" s="609"/>
      <c r="B304" s="888"/>
      <c r="C304" s="880"/>
      <c r="D304" s="880"/>
      <c r="E304" s="880"/>
      <c r="F304" s="880"/>
      <c r="G304" s="880"/>
      <c r="H304" s="880"/>
      <c r="I304" s="880"/>
      <c r="J304" s="880"/>
      <c r="K304" s="880"/>
      <c r="L304" s="880"/>
      <c r="M304" s="880"/>
      <c r="N304" s="880"/>
      <c r="O304" s="881"/>
      <c r="P304" s="881"/>
      <c r="Q304" s="881"/>
      <c r="R304" s="881"/>
      <c r="S304" s="881"/>
      <c r="T304" s="881"/>
      <c r="U304" s="881"/>
      <c r="V304" s="881"/>
      <c r="W304" s="881"/>
      <c r="X304" s="881"/>
      <c r="Y304" s="881"/>
      <c r="Z304" s="881"/>
      <c r="AA304" s="882"/>
      <c r="AB304" s="881"/>
      <c r="AC304" s="881"/>
      <c r="AD304" s="881"/>
      <c r="AE304" s="881"/>
      <c r="AF304" s="881"/>
      <c r="AG304" s="881"/>
      <c r="AH304" s="881"/>
      <c r="DZ304" s="909"/>
      <c r="EA304" s="1013"/>
      <c r="EB304" s="1014"/>
      <c r="EC304" s="1014"/>
      <c r="ED304" s="1014"/>
      <c r="EE304" s="910"/>
    </row>
    <row r="305" spans="1:135" s="879" customFormat="1">
      <c r="A305" s="609"/>
      <c r="B305" s="888"/>
      <c r="C305" s="880"/>
      <c r="D305" s="880"/>
      <c r="E305" s="880"/>
      <c r="F305" s="880"/>
      <c r="G305" s="880"/>
      <c r="H305" s="880"/>
      <c r="I305" s="880"/>
      <c r="J305" s="880"/>
      <c r="K305" s="880"/>
      <c r="L305" s="880"/>
      <c r="M305" s="880"/>
      <c r="N305" s="880"/>
      <c r="O305" s="881"/>
      <c r="P305" s="881"/>
      <c r="Q305" s="881"/>
      <c r="R305" s="881"/>
      <c r="S305" s="881"/>
      <c r="T305" s="881"/>
      <c r="U305" s="881"/>
      <c r="V305" s="881"/>
      <c r="W305" s="881"/>
      <c r="X305" s="881"/>
      <c r="Y305" s="881"/>
      <c r="Z305" s="881"/>
      <c r="AA305" s="882"/>
      <c r="AB305" s="881"/>
      <c r="AC305" s="881"/>
      <c r="AD305" s="881"/>
      <c r="AE305" s="881"/>
      <c r="AF305" s="881"/>
      <c r="AG305" s="881"/>
      <c r="AH305" s="881"/>
      <c r="DZ305" s="909"/>
      <c r="EA305" s="1013"/>
      <c r="EB305" s="1014"/>
      <c r="EC305" s="1014"/>
      <c r="ED305" s="1014"/>
      <c r="EE305" s="910"/>
    </row>
    <row r="306" spans="1:135" s="879" customFormat="1">
      <c r="A306" s="609"/>
      <c r="B306" s="888"/>
      <c r="C306" s="880"/>
      <c r="D306" s="880"/>
      <c r="E306" s="880"/>
      <c r="F306" s="880"/>
      <c r="G306" s="880"/>
      <c r="H306" s="880"/>
      <c r="I306" s="880"/>
      <c r="J306" s="880"/>
      <c r="K306" s="880"/>
      <c r="L306" s="880"/>
      <c r="M306" s="880"/>
      <c r="N306" s="880"/>
      <c r="O306" s="881"/>
      <c r="P306" s="881"/>
      <c r="Q306" s="881"/>
      <c r="R306" s="881"/>
      <c r="S306" s="881"/>
      <c r="T306" s="881"/>
      <c r="U306" s="881"/>
      <c r="V306" s="881"/>
      <c r="W306" s="881"/>
      <c r="X306" s="881"/>
      <c r="Y306" s="881"/>
      <c r="Z306" s="881"/>
      <c r="AA306" s="882"/>
      <c r="AB306" s="881"/>
      <c r="AC306" s="881"/>
      <c r="AD306" s="881"/>
      <c r="AE306" s="881"/>
      <c r="AF306" s="881"/>
      <c r="AG306" s="881"/>
      <c r="AH306" s="881"/>
      <c r="DZ306" s="909"/>
      <c r="EA306" s="1013"/>
      <c r="EB306" s="1014"/>
      <c r="EC306" s="1014"/>
      <c r="ED306" s="1014"/>
      <c r="EE306" s="910"/>
    </row>
    <row r="307" spans="1:135" s="879" customFormat="1">
      <c r="A307" s="609"/>
      <c r="B307" s="888"/>
      <c r="C307" s="880"/>
      <c r="D307" s="880"/>
      <c r="E307" s="880"/>
      <c r="F307" s="880"/>
      <c r="G307" s="880"/>
      <c r="H307" s="880"/>
      <c r="I307" s="880"/>
      <c r="J307" s="880"/>
      <c r="K307" s="880"/>
      <c r="L307" s="880"/>
      <c r="M307" s="880"/>
      <c r="N307" s="880"/>
      <c r="O307" s="881"/>
      <c r="P307" s="881"/>
      <c r="Q307" s="881"/>
      <c r="R307" s="881"/>
      <c r="S307" s="881"/>
      <c r="T307" s="881"/>
      <c r="U307" s="881"/>
      <c r="V307" s="881"/>
      <c r="W307" s="881"/>
      <c r="X307" s="881"/>
      <c r="Y307" s="881"/>
      <c r="Z307" s="881"/>
      <c r="AA307" s="882"/>
      <c r="AB307" s="881"/>
      <c r="AC307" s="881"/>
      <c r="AD307" s="881"/>
      <c r="AE307" s="881"/>
      <c r="AF307" s="881"/>
      <c r="AG307" s="881"/>
      <c r="AH307" s="881"/>
      <c r="DZ307" s="909"/>
      <c r="EA307" s="1013"/>
      <c r="EB307" s="1014"/>
      <c r="EC307" s="1014"/>
      <c r="ED307" s="1014"/>
      <c r="EE307" s="910"/>
    </row>
    <row r="308" spans="1:135" s="879" customFormat="1">
      <c r="A308" s="609"/>
      <c r="B308" s="888"/>
      <c r="C308" s="880"/>
      <c r="D308" s="880"/>
      <c r="E308" s="880"/>
      <c r="F308" s="880"/>
      <c r="G308" s="880"/>
      <c r="H308" s="880"/>
      <c r="I308" s="880"/>
      <c r="J308" s="880"/>
      <c r="K308" s="880"/>
      <c r="L308" s="880"/>
      <c r="M308" s="880"/>
      <c r="N308" s="880"/>
      <c r="O308" s="881"/>
      <c r="P308" s="881"/>
      <c r="Q308" s="881"/>
      <c r="R308" s="881"/>
      <c r="S308" s="881"/>
      <c r="T308" s="881"/>
      <c r="U308" s="881"/>
      <c r="V308" s="881"/>
      <c r="W308" s="881"/>
      <c r="X308" s="881"/>
      <c r="Y308" s="881"/>
      <c r="Z308" s="881"/>
      <c r="AA308" s="882"/>
      <c r="AB308" s="881"/>
      <c r="AC308" s="881"/>
      <c r="AD308" s="881"/>
      <c r="AE308" s="881"/>
      <c r="AF308" s="881"/>
      <c r="AG308" s="881"/>
      <c r="AH308" s="881"/>
      <c r="DZ308" s="909"/>
      <c r="EA308" s="1013"/>
      <c r="EB308" s="1014"/>
      <c r="EC308" s="1014"/>
      <c r="ED308" s="1014"/>
      <c r="EE308" s="910"/>
    </row>
    <row r="309" spans="1:135" s="879" customFormat="1">
      <c r="A309" s="609"/>
      <c r="B309" s="888"/>
      <c r="C309" s="880"/>
      <c r="D309" s="880"/>
      <c r="E309" s="880"/>
      <c r="F309" s="880"/>
      <c r="G309" s="880"/>
      <c r="H309" s="880"/>
      <c r="I309" s="880"/>
      <c r="J309" s="880"/>
      <c r="K309" s="880"/>
      <c r="L309" s="880"/>
      <c r="M309" s="880"/>
      <c r="N309" s="880"/>
      <c r="O309" s="881"/>
      <c r="P309" s="881"/>
      <c r="Q309" s="881"/>
      <c r="R309" s="881"/>
      <c r="S309" s="881"/>
      <c r="T309" s="881"/>
      <c r="U309" s="881"/>
      <c r="V309" s="881"/>
      <c r="W309" s="881"/>
      <c r="X309" s="881"/>
      <c r="Y309" s="881"/>
      <c r="Z309" s="881"/>
      <c r="AA309" s="882"/>
      <c r="AB309" s="881"/>
      <c r="AC309" s="881"/>
      <c r="AD309" s="881"/>
      <c r="AE309" s="881"/>
      <c r="AF309" s="881"/>
      <c r="AG309" s="881"/>
      <c r="AH309" s="881"/>
      <c r="DZ309" s="909"/>
      <c r="EA309" s="1013"/>
      <c r="EB309" s="1014"/>
      <c r="EC309" s="1014"/>
      <c r="ED309" s="1014"/>
      <c r="EE309" s="910"/>
    </row>
    <row r="310" spans="1:135" s="879" customFormat="1">
      <c r="A310" s="609"/>
      <c r="B310" s="888"/>
      <c r="C310" s="880"/>
      <c r="D310" s="880"/>
      <c r="E310" s="880"/>
      <c r="F310" s="880"/>
      <c r="G310" s="880"/>
      <c r="H310" s="880"/>
      <c r="I310" s="880"/>
      <c r="J310" s="880"/>
      <c r="K310" s="880"/>
      <c r="L310" s="880"/>
      <c r="M310" s="880"/>
      <c r="N310" s="880"/>
      <c r="O310" s="881"/>
      <c r="P310" s="881"/>
      <c r="Q310" s="881"/>
      <c r="R310" s="881"/>
      <c r="S310" s="881"/>
      <c r="T310" s="881"/>
      <c r="U310" s="881"/>
      <c r="V310" s="881"/>
      <c r="W310" s="881"/>
      <c r="X310" s="881"/>
      <c r="Y310" s="881"/>
      <c r="Z310" s="881"/>
      <c r="AA310" s="882"/>
      <c r="AB310" s="881"/>
      <c r="AC310" s="881"/>
      <c r="AD310" s="881"/>
      <c r="AE310" s="881"/>
      <c r="AF310" s="881"/>
      <c r="AG310" s="881"/>
      <c r="AH310" s="881"/>
      <c r="DZ310" s="909"/>
      <c r="EA310" s="1013"/>
      <c r="EB310" s="1014"/>
      <c r="EC310" s="1014"/>
      <c r="ED310" s="1014"/>
      <c r="EE310" s="910"/>
    </row>
    <row r="311" spans="1:135" s="879" customFormat="1">
      <c r="A311" s="609"/>
      <c r="B311" s="888"/>
      <c r="C311" s="880"/>
      <c r="D311" s="880"/>
      <c r="E311" s="880"/>
      <c r="F311" s="880"/>
      <c r="G311" s="880"/>
      <c r="H311" s="880"/>
      <c r="I311" s="880"/>
      <c r="J311" s="880"/>
      <c r="K311" s="880"/>
      <c r="L311" s="880"/>
      <c r="M311" s="880"/>
      <c r="N311" s="880"/>
      <c r="O311" s="881"/>
      <c r="P311" s="881"/>
      <c r="Q311" s="881"/>
      <c r="R311" s="881"/>
      <c r="S311" s="881"/>
      <c r="T311" s="881"/>
      <c r="U311" s="881"/>
      <c r="V311" s="881"/>
      <c r="W311" s="881"/>
      <c r="X311" s="881"/>
      <c r="Y311" s="881"/>
      <c r="Z311" s="881"/>
      <c r="AA311" s="882"/>
      <c r="AB311" s="881"/>
      <c r="AC311" s="881"/>
      <c r="AD311" s="881"/>
      <c r="AE311" s="881"/>
      <c r="AF311" s="881"/>
      <c r="AG311" s="881"/>
      <c r="AH311" s="881"/>
      <c r="DZ311" s="909"/>
      <c r="EA311" s="1013"/>
      <c r="EB311" s="1014"/>
      <c r="EC311" s="1014"/>
      <c r="ED311" s="1014"/>
      <c r="EE311" s="910"/>
    </row>
    <row r="312" spans="1:135" s="879" customFormat="1">
      <c r="A312" s="609"/>
      <c r="B312" s="888"/>
      <c r="C312" s="880"/>
      <c r="D312" s="880"/>
      <c r="E312" s="880"/>
      <c r="F312" s="880"/>
      <c r="G312" s="880"/>
      <c r="H312" s="880"/>
      <c r="I312" s="880"/>
      <c r="J312" s="880"/>
      <c r="K312" s="880"/>
      <c r="L312" s="880"/>
      <c r="M312" s="880"/>
      <c r="N312" s="880"/>
      <c r="O312" s="881"/>
      <c r="P312" s="881"/>
      <c r="Q312" s="881"/>
      <c r="R312" s="881"/>
      <c r="S312" s="881"/>
      <c r="T312" s="881"/>
      <c r="U312" s="881"/>
      <c r="V312" s="881"/>
      <c r="W312" s="881"/>
      <c r="X312" s="881"/>
      <c r="Y312" s="881"/>
      <c r="Z312" s="881"/>
      <c r="AA312" s="882"/>
      <c r="AB312" s="881"/>
      <c r="AC312" s="881"/>
      <c r="AD312" s="881"/>
      <c r="AE312" s="881"/>
      <c r="AF312" s="881"/>
      <c r="AG312" s="881"/>
      <c r="AH312" s="881"/>
      <c r="DZ312" s="909"/>
      <c r="EA312" s="1013"/>
      <c r="EB312" s="1014"/>
      <c r="EC312" s="1014"/>
      <c r="ED312" s="1014"/>
      <c r="EE312" s="910"/>
    </row>
    <row r="313" spans="1:135" s="879" customFormat="1">
      <c r="A313" s="609"/>
      <c r="B313" s="888"/>
      <c r="C313" s="880"/>
      <c r="D313" s="880"/>
      <c r="E313" s="880"/>
      <c r="F313" s="880"/>
      <c r="G313" s="880"/>
      <c r="H313" s="880"/>
      <c r="I313" s="880"/>
      <c r="J313" s="880"/>
      <c r="K313" s="880"/>
      <c r="L313" s="880"/>
      <c r="M313" s="880"/>
      <c r="N313" s="880"/>
      <c r="O313" s="881"/>
      <c r="P313" s="881"/>
      <c r="Q313" s="881"/>
      <c r="R313" s="881"/>
      <c r="S313" s="881"/>
      <c r="T313" s="881"/>
      <c r="U313" s="881"/>
      <c r="V313" s="881"/>
      <c r="W313" s="881"/>
      <c r="X313" s="881"/>
      <c r="Y313" s="881"/>
      <c r="Z313" s="881"/>
      <c r="AA313" s="882"/>
      <c r="AB313" s="881"/>
      <c r="AC313" s="881"/>
      <c r="AD313" s="881"/>
      <c r="AE313" s="881"/>
      <c r="AF313" s="881"/>
      <c r="AG313" s="881"/>
      <c r="AH313" s="881"/>
      <c r="DZ313" s="909"/>
      <c r="EA313" s="1013"/>
      <c r="EB313" s="1014"/>
      <c r="EC313" s="1014"/>
      <c r="ED313" s="1014"/>
      <c r="EE313" s="910"/>
    </row>
    <row r="314" spans="1:135" s="879" customFormat="1">
      <c r="A314" s="609"/>
      <c r="B314" s="888"/>
      <c r="C314" s="880"/>
      <c r="D314" s="880"/>
      <c r="E314" s="880"/>
      <c r="F314" s="880"/>
      <c r="G314" s="880"/>
      <c r="H314" s="880"/>
      <c r="I314" s="880"/>
      <c r="J314" s="880"/>
      <c r="K314" s="880"/>
      <c r="L314" s="880"/>
      <c r="M314" s="880"/>
      <c r="N314" s="880"/>
      <c r="O314" s="881"/>
      <c r="P314" s="881"/>
      <c r="Q314" s="881"/>
      <c r="R314" s="881"/>
      <c r="S314" s="881"/>
      <c r="T314" s="881"/>
      <c r="U314" s="881"/>
      <c r="V314" s="881"/>
      <c r="W314" s="881"/>
      <c r="X314" s="881"/>
      <c r="Y314" s="881"/>
      <c r="Z314" s="881"/>
      <c r="AA314" s="882"/>
      <c r="AB314" s="881"/>
      <c r="AC314" s="881"/>
      <c r="AD314" s="881"/>
      <c r="AE314" s="881"/>
      <c r="AF314" s="881"/>
      <c r="AG314" s="881"/>
      <c r="AH314" s="881"/>
      <c r="DZ314" s="909"/>
      <c r="EA314" s="1013"/>
      <c r="EB314" s="1014"/>
      <c r="EC314" s="1014"/>
      <c r="ED314" s="1014"/>
      <c r="EE314" s="910"/>
    </row>
    <row r="315" spans="1:135" s="879" customFormat="1">
      <c r="A315" s="609"/>
      <c r="B315" s="888"/>
      <c r="C315" s="880"/>
      <c r="D315" s="880"/>
      <c r="E315" s="880"/>
      <c r="F315" s="880"/>
      <c r="G315" s="880"/>
      <c r="H315" s="880"/>
      <c r="I315" s="880"/>
      <c r="J315" s="880"/>
      <c r="K315" s="880"/>
      <c r="L315" s="880"/>
      <c r="M315" s="880"/>
      <c r="N315" s="880"/>
      <c r="O315" s="881"/>
      <c r="P315" s="881"/>
      <c r="Q315" s="881"/>
      <c r="R315" s="881"/>
      <c r="S315" s="881"/>
      <c r="T315" s="881"/>
      <c r="U315" s="881"/>
      <c r="V315" s="881"/>
      <c r="W315" s="881"/>
      <c r="X315" s="881"/>
      <c r="Y315" s="881"/>
      <c r="Z315" s="881"/>
      <c r="AA315" s="882"/>
      <c r="AB315" s="881"/>
      <c r="AC315" s="881"/>
      <c r="AD315" s="881"/>
      <c r="AE315" s="881"/>
      <c r="AF315" s="881"/>
      <c r="AG315" s="881"/>
      <c r="AH315" s="881"/>
      <c r="DZ315" s="909"/>
      <c r="EA315" s="1013"/>
      <c r="EB315" s="1014"/>
      <c r="EC315" s="1014"/>
      <c r="ED315" s="1014"/>
      <c r="EE315" s="910"/>
    </row>
    <row r="316" spans="1:135" s="879" customFormat="1">
      <c r="A316" s="609"/>
      <c r="B316" s="888"/>
      <c r="C316" s="880"/>
      <c r="D316" s="880"/>
      <c r="E316" s="880"/>
      <c r="F316" s="880"/>
      <c r="G316" s="880"/>
      <c r="H316" s="880"/>
      <c r="I316" s="880"/>
      <c r="J316" s="880"/>
      <c r="K316" s="880"/>
      <c r="L316" s="880"/>
      <c r="M316" s="880"/>
      <c r="N316" s="880"/>
      <c r="O316" s="881"/>
      <c r="P316" s="881"/>
      <c r="Q316" s="881"/>
      <c r="R316" s="881"/>
      <c r="S316" s="881"/>
      <c r="T316" s="881"/>
      <c r="U316" s="881"/>
      <c r="V316" s="881"/>
      <c r="W316" s="881"/>
      <c r="X316" s="881"/>
      <c r="Y316" s="881"/>
      <c r="Z316" s="881"/>
      <c r="AA316" s="882"/>
      <c r="AB316" s="881"/>
      <c r="AC316" s="881"/>
      <c r="AD316" s="881"/>
      <c r="AE316" s="881"/>
      <c r="AF316" s="881"/>
      <c r="AG316" s="881"/>
      <c r="AH316" s="881"/>
      <c r="DZ316" s="909"/>
      <c r="EA316" s="1013"/>
      <c r="EB316" s="1014"/>
      <c r="EC316" s="1014"/>
      <c r="ED316" s="1014"/>
      <c r="EE316" s="910"/>
    </row>
    <row r="317" spans="1:135" s="879" customFormat="1">
      <c r="A317" s="609"/>
      <c r="B317" s="888"/>
      <c r="C317" s="880"/>
      <c r="D317" s="880"/>
      <c r="E317" s="880"/>
      <c r="F317" s="880"/>
      <c r="G317" s="880"/>
      <c r="H317" s="880"/>
      <c r="I317" s="880"/>
      <c r="J317" s="880"/>
      <c r="K317" s="880"/>
      <c r="L317" s="880"/>
      <c r="M317" s="880"/>
      <c r="N317" s="880"/>
      <c r="O317" s="881"/>
      <c r="P317" s="881"/>
      <c r="Q317" s="881"/>
      <c r="R317" s="881"/>
      <c r="S317" s="881"/>
      <c r="T317" s="881"/>
      <c r="U317" s="881"/>
      <c r="V317" s="881"/>
      <c r="W317" s="881"/>
      <c r="X317" s="881"/>
      <c r="Y317" s="881"/>
      <c r="Z317" s="881"/>
      <c r="AA317" s="882"/>
      <c r="AB317" s="881"/>
      <c r="AC317" s="881"/>
      <c r="AD317" s="881"/>
      <c r="AE317" s="881"/>
      <c r="AF317" s="881"/>
      <c r="AG317" s="881"/>
      <c r="AH317" s="881"/>
      <c r="DZ317" s="909"/>
      <c r="EA317" s="1013"/>
      <c r="EB317" s="1014"/>
      <c r="EC317" s="1014"/>
      <c r="ED317" s="1014"/>
      <c r="EE317" s="910"/>
    </row>
    <row r="318" spans="1:135" s="879" customFormat="1">
      <c r="A318" s="609"/>
      <c r="B318" s="888"/>
      <c r="C318" s="880"/>
      <c r="D318" s="880"/>
      <c r="E318" s="880"/>
      <c r="F318" s="880"/>
      <c r="G318" s="880"/>
      <c r="H318" s="880"/>
      <c r="I318" s="880"/>
      <c r="J318" s="880"/>
      <c r="K318" s="880"/>
      <c r="L318" s="880"/>
      <c r="M318" s="880"/>
      <c r="N318" s="880"/>
      <c r="O318" s="881"/>
      <c r="P318" s="881"/>
      <c r="Q318" s="881"/>
      <c r="R318" s="881"/>
      <c r="S318" s="881"/>
      <c r="T318" s="881"/>
      <c r="U318" s="881"/>
      <c r="V318" s="881"/>
      <c r="W318" s="881"/>
      <c r="X318" s="881"/>
      <c r="Y318" s="881"/>
      <c r="Z318" s="881"/>
      <c r="AA318" s="882"/>
      <c r="AB318" s="881"/>
      <c r="AC318" s="881"/>
      <c r="AD318" s="881"/>
      <c r="AE318" s="881"/>
      <c r="AF318" s="881"/>
      <c r="AG318" s="881"/>
      <c r="AH318" s="881"/>
      <c r="DZ318" s="909"/>
      <c r="EA318" s="1013"/>
      <c r="EB318" s="1014"/>
      <c r="EC318" s="1014"/>
      <c r="ED318" s="1014"/>
      <c r="EE318" s="910"/>
    </row>
    <row r="319" spans="1:135" s="879" customFormat="1">
      <c r="A319" s="609"/>
      <c r="B319" s="888"/>
      <c r="C319" s="880"/>
      <c r="D319" s="880"/>
      <c r="E319" s="880"/>
      <c r="F319" s="880"/>
      <c r="G319" s="880"/>
      <c r="H319" s="880"/>
      <c r="I319" s="880"/>
      <c r="J319" s="880"/>
      <c r="K319" s="880"/>
      <c r="L319" s="880"/>
      <c r="M319" s="880"/>
      <c r="N319" s="880"/>
      <c r="O319" s="881"/>
      <c r="P319" s="881"/>
      <c r="Q319" s="881"/>
      <c r="R319" s="881"/>
      <c r="S319" s="881"/>
      <c r="T319" s="881"/>
      <c r="U319" s="881"/>
      <c r="V319" s="881"/>
      <c r="W319" s="881"/>
      <c r="X319" s="881"/>
      <c r="Y319" s="881"/>
      <c r="Z319" s="881"/>
      <c r="AA319" s="882"/>
      <c r="AB319" s="881"/>
      <c r="AC319" s="881"/>
      <c r="AD319" s="881"/>
      <c r="AE319" s="881"/>
      <c r="AF319" s="881"/>
      <c r="AG319" s="881"/>
      <c r="AH319" s="881"/>
      <c r="DZ319" s="909"/>
      <c r="EA319" s="1013"/>
      <c r="EB319" s="1014"/>
      <c r="EC319" s="1014"/>
      <c r="ED319" s="1014"/>
      <c r="EE319" s="910"/>
    </row>
    <row r="320" spans="1:135" s="879" customFormat="1">
      <c r="A320" s="609"/>
      <c r="B320" s="888"/>
      <c r="C320" s="880"/>
      <c r="D320" s="880"/>
      <c r="E320" s="880"/>
      <c r="F320" s="880"/>
      <c r="G320" s="880"/>
      <c r="H320" s="880"/>
      <c r="I320" s="880"/>
      <c r="J320" s="880"/>
      <c r="K320" s="880"/>
      <c r="L320" s="880"/>
      <c r="M320" s="880"/>
      <c r="N320" s="880"/>
      <c r="O320" s="881"/>
      <c r="P320" s="881"/>
      <c r="Q320" s="881"/>
      <c r="R320" s="881"/>
      <c r="S320" s="881"/>
      <c r="T320" s="881"/>
      <c r="U320" s="881"/>
      <c r="V320" s="881"/>
      <c r="W320" s="881"/>
      <c r="X320" s="881"/>
      <c r="Y320" s="881"/>
      <c r="Z320" s="881"/>
      <c r="AA320" s="882"/>
      <c r="AB320" s="881"/>
      <c r="AC320" s="881"/>
      <c r="AD320" s="881"/>
      <c r="AE320" s="881"/>
      <c r="AF320" s="881"/>
      <c r="AG320" s="881"/>
      <c r="AH320" s="881"/>
      <c r="DZ320" s="909"/>
      <c r="EA320" s="1013"/>
      <c r="EB320" s="1014"/>
      <c r="EC320" s="1014"/>
      <c r="ED320" s="1014"/>
      <c r="EE320" s="910"/>
    </row>
    <row r="321" spans="1:135" s="879" customFormat="1">
      <c r="A321" s="609"/>
      <c r="B321" s="888"/>
      <c r="C321" s="880"/>
      <c r="D321" s="880"/>
      <c r="E321" s="880"/>
      <c r="F321" s="880"/>
      <c r="G321" s="880"/>
      <c r="H321" s="880"/>
      <c r="I321" s="880"/>
      <c r="J321" s="880"/>
      <c r="K321" s="880"/>
      <c r="L321" s="880"/>
      <c r="M321" s="880"/>
      <c r="N321" s="880"/>
      <c r="O321" s="881"/>
      <c r="P321" s="881"/>
      <c r="Q321" s="881"/>
      <c r="R321" s="881"/>
      <c r="S321" s="881"/>
      <c r="T321" s="881"/>
      <c r="U321" s="881"/>
      <c r="V321" s="881"/>
      <c r="W321" s="881"/>
      <c r="X321" s="881"/>
      <c r="Y321" s="881"/>
      <c r="Z321" s="881"/>
      <c r="AA321" s="882"/>
      <c r="AB321" s="881"/>
      <c r="AC321" s="881"/>
      <c r="AD321" s="881"/>
      <c r="AE321" s="881"/>
      <c r="AF321" s="881"/>
      <c r="AG321" s="881"/>
      <c r="AH321" s="881"/>
      <c r="DZ321" s="909"/>
      <c r="EA321" s="1013"/>
      <c r="EB321" s="1014"/>
      <c r="EC321" s="1014"/>
      <c r="ED321" s="1014"/>
      <c r="EE321" s="910"/>
    </row>
    <row r="322" spans="1:135" s="879" customFormat="1">
      <c r="A322" s="609"/>
      <c r="B322" s="888"/>
      <c r="C322" s="880"/>
      <c r="D322" s="880"/>
      <c r="E322" s="880"/>
      <c r="F322" s="880"/>
      <c r="G322" s="880"/>
      <c r="H322" s="880"/>
      <c r="I322" s="880"/>
      <c r="J322" s="880"/>
      <c r="K322" s="880"/>
      <c r="L322" s="880"/>
      <c r="M322" s="880"/>
      <c r="N322" s="880"/>
      <c r="O322" s="881"/>
      <c r="P322" s="881"/>
      <c r="Q322" s="881"/>
      <c r="R322" s="881"/>
      <c r="S322" s="881"/>
      <c r="T322" s="881"/>
      <c r="U322" s="881"/>
      <c r="V322" s="881"/>
      <c r="W322" s="881"/>
      <c r="X322" s="881"/>
      <c r="Y322" s="881"/>
      <c r="Z322" s="881"/>
      <c r="AA322" s="882"/>
      <c r="AB322" s="881"/>
      <c r="AC322" s="881"/>
      <c r="AD322" s="881"/>
      <c r="AE322" s="881"/>
      <c r="AF322" s="881"/>
      <c r="AG322" s="881"/>
      <c r="AH322" s="881"/>
      <c r="DZ322" s="909"/>
      <c r="EA322" s="1013"/>
      <c r="EB322" s="1014"/>
      <c r="EC322" s="1014"/>
      <c r="ED322" s="1014"/>
      <c r="EE322" s="910"/>
    </row>
    <row r="323" spans="1:135" s="879" customFormat="1">
      <c r="A323" s="609"/>
      <c r="B323" s="888"/>
      <c r="C323" s="880"/>
      <c r="D323" s="880"/>
      <c r="E323" s="880"/>
      <c r="F323" s="880"/>
      <c r="G323" s="880"/>
      <c r="H323" s="880"/>
      <c r="I323" s="880"/>
      <c r="J323" s="880"/>
      <c r="K323" s="880"/>
      <c r="L323" s="880"/>
      <c r="M323" s="880"/>
      <c r="N323" s="880"/>
      <c r="O323" s="881"/>
      <c r="P323" s="881"/>
      <c r="Q323" s="881"/>
      <c r="R323" s="881"/>
      <c r="S323" s="881"/>
      <c r="T323" s="881"/>
      <c r="U323" s="881"/>
      <c r="V323" s="881"/>
      <c r="W323" s="881"/>
      <c r="X323" s="881"/>
      <c r="Y323" s="881"/>
      <c r="Z323" s="881"/>
      <c r="AA323" s="882"/>
      <c r="AB323" s="881"/>
      <c r="AC323" s="881"/>
      <c r="AD323" s="881"/>
      <c r="AE323" s="881"/>
      <c r="AF323" s="881"/>
      <c r="AG323" s="881"/>
      <c r="AH323" s="881"/>
      <c r="DZ323" s="909"/>
      <c r="EA323" s="1013"/>
      <c r="EB323" s="1014"/>
      <c r="EC323" s="1014"/>
      <c r="ED323" s="1014"/>
      <c r="EE323" s="910"/>
    </row>
    <row r="324" spans="1:135" s="879" customFormat="1">
      <c r="A324" s="609"/>
      <c r="B324" s="888"/>
      <c r="C324" s="880"/>
      <c r="D324" s="880"/>
      <c r="E324" s="880"/>
      <c r="F324" s="880"/>
      <c r="G324" s="880"/>
      <c r="H324" s="880"/>
      <c r="I324" s="880"/>
      <c r="J324" s="880"/>
      <c r="K324" s="880"/>
      <c r="L324" s="880"/>
      <c r="M324" s="880"/>
      <c r="N324" s="880"/>
      <c r="O324" s="881"/>
      <c r="P324" s="881"/>
      <c r="Q324" s="881"/>
      <c r="R324" s="881"/>
      <c r="S324" s="881"/>
      <c r="T324" s="881"/>
      <c r="U324" s="881"/>
      <c r="V324" s="881"/>
      <c r="W324" s="881"/>
      <c r="X324" s="881"/>
      <c r="Y324" s="881"/>
      <c r="Z324" s="881"/>
      <c r="AA324" s="882"/>
      <c r="AB324" s="881"/>
      <c r="AC324" s="881"/>
      <c r="AD324" s="881"/>
      <c r="AE324" s="881"/>
      <c r="AF324" s="881"/>
      <c r="AG324" s="881"/>
      <c r="AH324" s="881"/>
      <c r="DZ324" s="909"/>
      <c r="EA324" s="1013"/>
      <c r="EB324" s="1014"/>
      <c r="EC324" s="1014"/>
      <c r="ED324" s="1014"/>
      <c r="EE324" s="910"/>
    </row>
    <row r="325" spans="1:135" s="879" customFormat="1">
      <c r="A325" s="609"/>
      <c r="B325" s="888"/>
      <c r="C325" s="880"/>
      <c r="D325" s="880"/>
      <c r="E325" s="880"/>
      <c r="F325" s="880"/>
      <c r="G325" s="880"/>
      <c r="H325" s="880"/>
      <c r="I325" s="880"/>
      <c r="J325" s="880"/>
      <c r="K325" s="880"/>
      <c r="L325" s="880"/>
      <c r="M325" s="880"/>
      <c r="N325" s="880"/>
      <c r="O325" s="881"/>
      <c r="P325" s="881"/>
      <c r="Q325" s="881"/>
      <c r="R325" s="881"/>
      <c r="S325" s="881"/>
      <c r="T325" s="881"/>
      <c r="U325" s="881"/>
      <c r="V325" s="881"/>
      <c r="W325" s="881"/>
      <c r="X325" s="881"/>
      <c r="Y325" s="881"/>
      <c r="Z325" s="881"/>
      <c r="AA325" s="882"/>
      <c r="AB325" s="881"/>
      <c r="AC325" s="881"/>
      <c r="AD325" s="881"/>
      <c r="AE325" s="881"/>
      <c r="AF325" s="881"/>
      <c r="AG325" s="881"/>
      <c r="AH325" s="881"/>
      <c r="DZ325" s="909"/>
      <c r="EA325" s="1013"/>
      <c r="EB325" s="1014"/>
      <c r="EC325" s="1014"/>
      <c r="ED325" s="1014"/>
      <c r="EE325" s="910"/>
    </row>
    <row r="326" spans="1:135" s="879" customFormat="1">
      <c r="A326" s="609"/>
      <c r="B326" s="888"/>
      <c r="C326" s="880"/>
      <c r="D326" s="880"/>
      <c r="E326" s="880"/>
      <c r="F326" s="880"/>
      <c r="G326" s="880"/>
      <c r="H326" s="880"/>
      <c r="I326" s="880"/>
      <c r="J326" s="880"/>
      <c r="K326" s="880"/>
      <c r="L326" s="880"/>
      <c r="M326" s="880"/>
      <c r="N326" s="880"/>
      <c r="O326" s="881"/>
      <c r="P326" s="881"/>
      <c r="Q326" s="881"/>
      <c r="R326" s="881"/>
      <c r="S326" s="881"/>
      <c r="T326" s="881"/>
      <c r="U326" s="881"/>
      <c r="V326" s="881"/>
      <c r="W326" s="881"/>
      <c r="X326" s="881"/>
      <c r="Y326" s="881"/>
      <c r="Z326" s="881"/>
      <c r="AA326" s="882"/>
      <c r="AB326" s="881"/>
      <c r="AC326" s="881"/>
      <c r="AD326" s="881"/>
      <c r="AE326" s="881"/>
      <c r="AF326" s="881"/>
      <c r="AG326" s="881"/>
      <c r="AH326" s="881"/>
      <c r="DZ326" s="909"/>
      <c r="EA326" s="1013"/>
      <c r="EB326" s="1014"/>
      <c r="EC326" s="1014"/>
      <c r="ED326" s="1014"/>
      <c r="EE326" s="910"/>
    </row>
    <row r="327" spans="1:135" s="879" customFormat="1">
      <c r="A327" s="609"/>
      <c r="B327" s="888"/>
      <c r="C327" s="880"/>
      <c r="D327" s="880"/>
      <c r="E327" s="880"/>
      <c r="F327" s="880"/>
      <c r="G327" s="880"/>
      <c r="H327" s="880"/>
      <c r="I327" s="880"/>
      <c r="J327" s="880"/>
      <c r="K327" s="880"/>
      <c r="L327" s="880"/>
      <c r="M327" s="880"/>
      <c r="N327" s="880"/>
      <c r="O327" s="881"/>
      <c r="P327" s="881"/>
      <c r="Q327" s="881"/>
      <c r="R327" s="881"/>
      <c r="S327" s="881"/>
      <c r="T327" s="881"/>
      <c r="U327" s="881"/>
      <c r="V327" s="881"/>
      <c r="W327" s="881"/>
      <c r="X327" s="881"/>
      <c r="Y327" s="881"/>
      <c r="Z327" s="881"/>
      <c r="AA327" s="882"/>
      <c r="AB327" s="881"/>
      <c r="AC327" s="881"/>
      <c r="AD327" s="881"/>
      <c r="AE327" s="881"/>
      <c r="AF327" s="881"/>
      <c r="AG327" s="881"/>
      <c r="AH327" s="881"/>
      <c r="DZ327" s="909"/>
      <c r="EA327" s="1013"/>
      <c r="EB327" s="1014"/>
      <c r="EC327" s="1014"/>
      <c r="ED327" s="1014"/>
      <c r="EE327" s="910"/>
    </row>
    <row r="328" spans="1:135" s="879" customFormat="1">
      <c r="A328" s="609"/>
      <c r="B328" s="888"/>
      <c r="C328" s="880"/>
      <c r="D328" s="880"/>
      <c r="E328" s="880"/>
      <c r="F328" s="880"/>
      <c r="G328" s="880"/>
      <c r="H328" s="880"/>
      <c r="I328" s="880"/>
      <c r="J328" s="880"/>
      <c r="K328" s="880"/>
      <c r="L328" s="880"/>
      <c r="M328" s="880"/>
      <c r="N328" s="880"/>
      <c r="O328" s="881"/>
      <c r="P328" s="881"/>
      <c r="Q328" s="881"/>
      <c r="R328" s="881"/>
      <c r="S328" s="881"/>
      <c r="T328" s="881"/>
      <c r="U328" s="881"/>
      <c r="V328" s="881"/>
      <c r="W328" s="881"/>
      <c r="X328" s="881"/>
      <c r="Y328" s="881"/>
      <c r="Z328" s="881"/>
      <c r="AA328" s="882"/>
      <c r="AB328" s="881"/>
      <c r="AC328" s="881"/>
      <c r="AD328" s="881"/>
      <c r="AE328" s="881"/>
      <c r="AF328" s="881"/>
      <c r="AG328" s="881"/>
      <c r="AH328" s="881"/>
      <c r="DZ328" s="909"/>
      <c r="EA328" s="1013"/>
      <c r="EB328" s="1014"/>
      <c r="EC328" s="1014"/>
      <c r="ED328" s="1014"/>
      <c r="EE328" s="910"/>
    </row>
    <row r="329" spans="1:135" s="879" customFormat="1">
      <c r="A329" s="609"/>
      <c r="B329" s="888"/>
      <c r="C329" s="880"/>
      <c r="D329" s="880"/>
      <c r="E329" s="880"/>
      <c r="F329" s="880"/>
      <c r="G329" s="880"/>
      <c r="H329" s="880"/>
      <c r="I329" s="880"/>
      <c r="J329" s="880"/>
      <c r="K329" s="880"/>
      <c r="L329" s="880"/>
      <c r="M329" s="880"/>
      <c r="N329" s="880"/>
      <c r="O329" s="881"/>
      <c r="P329" s="881"/>
      <c r="Q329" s="881"/>
      <c r="R329" s="881"/>
      <c r="S329" s="881"/>
      <c r="T329" s="881"/>
      <c r="U329" s="881"/>
      <c r="V329" s="881"/>
      <c r="W329" s="881"/>
      <c r="X329" s="881"/>
      <c r="Y329" s="881"/>
      <c r="Z329" s="881"/>
      <c r="AA329" s="882"/>
      <c r="AB329" s="881"/>
      <c r="AC329" s="881"/>
      <c r="AD329" s="881"/>
      <c r="AE329" s="881"/>
      <c r="AF329" s="881"/>
      <c r="AG329" s="881"/>
      <c r="AH329" s="881"/>
      <c r="DZ329" s="909"/>
      <c r="EA329" s="1013"/>
      <c r="EB329" s="1014"/>
      <c r="EC329" s="1014"/>
      <c r="ED329" s="1014"/>
      <c r="EE329" s="910"/>
    </row>
    <row r="330" spans="1:135" s="879" customFormat="1">
      <c r="A330" s="609"/>
      <c r="B330" s="888"/>
      <c r="C330" s="880"/>
      <c r="D330" s="880"/>
      <c r="E330" s="880"/>
      <c r="F330" s="880"/>
      <c r="G330" s="880"/>
      <c r="H330" s="880"/>
      <c r="I330" s="880"/>
      <c r="J330" s="880"/>
      <c r="K330" s="880"/>
      <c r="L330" s="880"/>
      <c r="M330" s="880"/>
      <c r="N330" s="880"/>
      <c r="O330" s="881"/>
      <c r="P330" s="881"/>
      <c r="Q330" s="881"/>
      <c r="R330" s="881"/>
      <c r="S330" s="881"/>
      <c r="T330" s="881"/>
      <c r="U330" s="881"/>
      <c r="V330" s="881"/>
      <c r="W330" s="881"/>
      <c r="X330" s="881"/>
      <c r="Y330" s="881"/>
      <c r="Z330" s="881"/>
      <c r="AA330" s="882"/>
      <c r="AB330" s="881"/>
      <c r="AC330" s="881"/>
      <c r="AD330" s="881"/>
      <c r="AE330" s="881"/>
      <c r="AF330" s="881"/>
      <c r="AG330" s="881"/>
      <c r="AH330" s="881"/>
      <c r="DZ330" s="909"/>
      <c r="EA330" s="1013"/>
      <c r="EB330" s="1014"/>
      <c r="EC330" s="1014"/>
      <c r="ED330" s="1014"/>
      <c r="EE330" s="910"/>
    </row>
    <row r="331" spans="1:135" s="879" customFormat="1">
      <c r="A331" s="609"/>
      <c r="B331" s="888"/>
      <c r="C331" s="880"/>
      <c r="D331" s="880"/>
      <c r="E331" s="880"/>
      <c r="F331" s="880"/>
      <c r="G331" s="880"/>
      <c r="H331" s="880"/>
      <c r="I331" s="880"/>
      <c r="J331" s="880"/>
      <c r="K331" s="880"/>
      <c r="L331" s="880"/>
      <c r="M331" s="880"/>
      <c r="N331" s="880"/>
      <c r="O331" s="881"/>
      <c r="P331" s="881"/>
      <c r="Q331" s="881"/>
      <c r="R331" s="881"/>
      <c r="S331" s="881"/>
      <c r="T331" s="881"/>
      <c r="U331" s="881"/>
      <c r="V331" s="881"/>
      <c r="W331" s="881"/>
      <c r="X331" s="881"/>
      <c r="Y331" s="881"/>
      <c r="Z331" s="881"/>
      <c r="AA331" s="882"/>
      <c r="AB331" s="881"/>
      <c r="AC331" s="881"/>
      <c r="AD331" s="881"/>
      <c r="AE331" s="881"/>
      <c r="AF331" s="881"/>
      <c r="AG331" s="881"/>
      <c r="AH331" s="881"/>
      <c r="DZ331" s="909"/>
      <c r="EA331" s="1013"/>
      <c r="EB331" s="1014"/>
      <c r="EC331" s="1014"/>
      <c r="ED331" s="1014"/>
      <c r="EE331" s="910"/>
    </row>
    <row r="332" spans="1:135" s="879" customFormat="1">
      <c r="A332" s="609"/>
      <c r="B332" s="888"/>
      <c r="C332" s="880"/>
      <c r="D332" s="880"/>
      <c r="E332" s="880"/>
      <c r="F332" s="880"/>
      <c r="G332" s="880"/>
      <c r="H332" s="880"/>
      <c r="I332" s="880"/>
      <c r="J332" s="880"/>
      <c r="K332" s="880"/>
      <c r="L332" s="880"/>
      <c r="M332" s="880"/>
      <c r="N332" s="880"/>
      <c r="O332" s="881"/>
      <c r="P332" s="881"/>
      <c r="Q332" s="881"/>
      <c r="R332" s="881"/>
      <c r="S332" s="881"/>
      <c r="T332" s="881"/>
      <c r="U332" s="881"/>
      <c r="V332" s="881"/>
      <c r="W332" s="881"/>
      <c r="X332" s="881"/>
      <c r="Y332" s="881"/>
      <c r="Z332" s="881"/>
      <c r="AA332" s="882"/>
      <c r="AB332" s="881"/>
      <c r="AC332" s="881"/>
      <c r="AD332" s="881"/>
      <c r="AE332" s="881"/>
      <c r="AF332" s="881"/>
      <c r="AG332" s="881"/>
      <c r="AH332" s="881"/>
      <c r="DZ332" s="909"/>
      <c r="EA332" s="1013"/>
      <c r="EB332" s="1014"/>
      <c r="EC332" s="1014"/>
      <c r="ED332" s="1014"/>
      <c r="EE332" s="910"/>
    </row>
    <row r="333" spans="1:135" s="879" customFormat="1">
      <c r="A333" s="609"/>
      <c r="B333" s="888"/>
      <c r="C333" s="880"/>
      <c r="D333" s="880"/>
      <c r="E333" s="880"/>
      <c r="F333" s="880"/>
      <c r="G333" s="880"/>
      <c r="H333" s="880"/>
      <c r="I333" s="880"/>
      <c r="J333" s="880"/>
      <c r="K333" s="880"/>
      <c r="L333" s="880"/>
      <c r="M333" s="880"/>
      <c r="N333" s="880"/>
      <c r="O333" s="881"/>
      <c r="P333" s="881"/>
      <c r="Q333" s="881"/>
      <c r="R333" s="881"/>
      <c r="S333" s="881"/>
      <c r="T333" s="881"/>
      <c r="U333" s="881"/>
      <c r="V333" s="881"/>
      <c r="W333" s="881"/>
      <c r="X333" s="881"/>
      <c r="Y333" s="881"/>
      <c r="Z333" s="881"/>
      <c r="AA333" s="882"/>
      <c r="AB333" s="881"/>
      <c r="AC333" s="881"/>
      <c r="AD333" s="881"/>
      <c r="AE333" s="881"/>
      <c r="AF333" s="881"/>
      <c r="AG333" s="881"/>
      <c r="AH333" s="881"/>
      <c r="DZ333" s="909"/>
      <c r="EA333" s="1013"/>
      <c r="EB333" s="1014"/>
      <c r="EC333" s="1014"/>
      <c r="ED333" s="1014"/>
      <c r="EE333" s="910"/>
    </row>
    <row r="334" spans="1:135" s="879" customFormat="1">
      <c r="A334" s="609"/>
      <c r="B334" s="888"/>
      <c r="C334" s="880"/>
      <c r="D334" s="880"/>
      <c r="E334" s="880"/>
      <c r="F334" s="880"/>
      <c r="G334" s="880"/>
      <c r="H334" s="880"/>
      <c r="I334" s="880"/>
      <c r="J334" s="880"/>
      <c r="K334" s="880"/>
      <c r="L334" s="880"/>
      <c r="M334" s="880"/>
      <c r="N334" s="880"/>
      <c r="O334" s="881"/>
      <c r="P334" s="881"/>
      <c r="Q334" s="881"/>
      <c r="R334" s="881"/>
      <c r="S334" s="881"/>
      <c r="T334" s="881"/>
      <c r="U334" s="881"/>
      <c r="V334" s="881"/>
      <c r="W334" s="881"/>
      <c r="X334" s="881"/>
      <c r="Y334" s="881"/>
      <c r="Z334" s="881"/>
      <c r="AA334" s="882"/>
      <c r="AB334" s="881"/>
      <c r="AC334" s="881"/>
      <c r="AD334" s="881"/>
      <c r="AE334" s="881"/>
      <c r="AF334" s="881"/>
      <c r="AG334" s="881"/>
      <c r="AH334" s="881"/>
      <c r="DZ334" s="909"/>
      <c r="EA334" s="1013"/>
      <c r="EB334" s="1014"/>
      <c r="EC334" s="1014"/>
      <c r="ED334" s="1014"/>
      <c r="EE334" s="910"/>
    </row>
    <row r="335" spans="1:135" s="879" customFormat="1">
      <c r="A335" s="609"/>
      <c r="B335" s="888"/>
      <c r="C335" s="880"/>
      <c r="D335" s="880"/>
      <c r="E335" s="880"/>
      <c r="F335" s="880"/>
      <c r="G335" s="880"/>
      <c r="H335" s="880"/>
      <c r="I335" s="880"/>
      <c r="J335" s="880"/>
      <c r="K335" s="880"/>
      <c r="L335" s="880"/>
      <c r="M335" s="880"/>
      <c r="N335" s="880"/>
      <c r="O335" s="881"/>
      <c r="P335" s="881"/>
      <c r="Q335" s="881"/>
      <c r="R335" s="881"/>
      <c r="S335" s="881"/>
      <c r="T335" s="881"/>
      <c r="U335" s="881"/>
      <c r="V335" s="881"/>
      <c r="W335" s="881"/>
      <c r="X335" s="881"/>
      <c r="Y335" s="881"/>
      <c r="Z335" s="881"/>
      <c r="AA335" s="882"/>
      <c r="AB335" s="881"/>
      <c r="AC335" s="881"/>
      <c r="AD335" s="881"/>
      <c r="AE335" s="881"/>
      <c r="AF335" s="881"/>
      <c r="AG335" s="881"/>
      <c r="AH335" s="881"/>
      <c r="DZ335" s="909"/>
      <c r="EA335" s="1013"/>
      <c r="EB335" s="1014"/>
      <c r="EC335" s="1014"/>
      <c r="ED335" s="1014"/>
      <c r="EE335" s="910"/>
    </row>
    <row r="336" spans="1:135" s="879" customFormat="1">
      <c r="A336" s="609"/>
      <c r="B336" s="888"/>
      <c r="C336" s="880"/>
      <c r="D336" s="880"/>
      <c r="E336" s="880"/>
      <c r="F336" s="880"/>
      <c r="G336" s="880"/>
      <c r="H336" s="880"/>
      <c r="I336" s="880"/>
      <c r="J336" s="880"/>
      <c r="K336" s="880"/>
      <c r="L336" s="880"/>
      <c r="M336" s="880"/>
      <c r="N336" s="880"/>
      <c r="O336" s="881"/>
      <c r="P336" s="881"/>
      <c r="Q336" s="881"/>
      <c r="R336" s="881"/>
      <c r="S336" s="881"/>
      <c r="T336" s="881"/>
      <c r="U336" s="881"/>
      <c r="V336" s="881"/>
      <c r="W336" s="881"/>
      <c r="X336" s="881"/>
      <c r="Y336" s="881"/>
      <c r="Z336" s="881"/>
      <c r="AA336" s="882"/>
      <c r="AB336" s="881"/>
      <c r="AC336" s="881"/>
      <c r="AD336" s="881"/>
      <c r="AE336" s="881"/>
      <c r="AF336" s="881"/>
      <c r="AG336" s="881"/>
      <c r="AH336" s="881"/>
      <c r="DZ336" s="909"/>
      <c r="EA336" s="1013"/>
      <c r="EB336" s="1014"/>
      <c r="EC336" s="1014"/>
      <c r="ED336" s="1014"/>
      <c r="EE336" s="910"/>
    </row>
    <row r="337" spans="1:135" s="879" customFormat="1">
      <c r="A337" s="609"/>
      <c r="B337" s="888"/>
      <c r="C337" s="880"/>
      <c r="D337" s="880"/>
      <c r="E337" s="880"/>
      <c r="F337" s="880"/>
      <c r="G337" s="880"/>
      <c r="H337" s="880"/>
      <c r="I337" s="880"/>
      <c r="J337" s="880"/>
      <c r="K337" s="880"/>
      <c r="L337" s="880"/>
      <c r="M337" s="880"/>
      <c r="N337" s="880"/>
      <c r="O337" s="881"/>
      <c r="P337" s="881"/>
      <c r="Q337" s="881"/>
      <c r="R337" s="881"/>
      <c r="S337" s="881"/>
      <c r="T337" s="881"/>
      <c r="U337" s="881"/>
      <c r="V337" s="881"/>
      <c r="W337" s="881"/>
      <c r="X337" s="881"/>
      <c r="Y337" s="881"/>
      <c r="Z337" s="881"/>
      <c r="AA337" s="882"/>
      <c r="AB337" s="881"/>
      <c r="AC337" s="881"/>
      <c r="AD337" s="881"/>
      <c r="AE337" s="881"/>
      <c r="AF337" s="881"/>
      <c r="AG337" s="881"/>
      <c r="AH337" s="881"/>
      <c r="DZ337" s="909"/>
      <c r="EA337" s="1013"/>
      <c r="EB337" s="1014"/>
      <c r="EC337" s="1014"/>
      <c r="ED337" s="1014"/>
      <c r="EE337" s="910"/>
    </row>
    <row r="338" spans="1:135" s="879" customFormat="1">
      <c r="A338" s="609"/>
      <c r="B338" s="888"/>
      <c r="C338" s="880"/>
      <c r="D338" s="880"/>
      <c r="E338" s="880"/>
      <c r="F338" s="880"/>
      <c r="G338" s="880"/>
      <c r="H338" s="880"/>
      <c r="I338" s="880"/>
      <c r="J338" s="880"/>
      <c r="K338" s="880"/>
      <c r="L338" s="880"/>
      <c r="M338" s="880"/>
      <c r="N338" s="880"/>
      <c r="O338" s="881"/>
      <c r="P338" s="881"/>
      <c r="Q338" s="881"/>
      <c r="R338" s="881"/>
      <c r="S338" s="881"/>
      <c r="T338" s="881"/>
      <c r="U338" s="881"/>
      <c r="V338" s="881"/>
      <c r="W338" s="881"/>
      <c r="X338" s="881"/>
      <c r="Y338" s="881"/>
      <c r="Z338" s="881"/>
      <c r="AA338" s="882"/>
      <c r="AB338" s="881"/>
      <c r="AC338" s="881"/>
      <c r="AD338" s="881"/>
      <c r="AE338" s="881"/>
      <c r="AF338" s="881"/>
      <c r="AG338" s="881"/>
      <c r="AH338" s="881"/>
      <c r="DZ338" s="909"/>
      <c r="EA338" s="1013"/>
      <c r="EB338" s="1014"/>
      <c r="EC338" s="1014"/>
      <c r="ED338" s="1014"/>
      <c r="EE338" s="910"/>
    </row>
    <row r="339" spans="1:135" s="879" customFormat="1">
      <c r="A339" s="609"/>
      <c r="B339" s="888"/>
      <c r="C339" s="880"/>
      <c r="D339" s="880"/>
      <c r="E339" s="880"/>
      <c r="F339" s="880"/>
      <c r="G339" s="880"/>
      <c r="H339" s="880"/>
      <c r="I339" s="880"/>
      <c r="J339" s="880"/>
      <c r="K339" s="880"/>
      <c r="L339" s="880"/>
      <c r="M339" s="880"/>
      <c r="N339" s="880"/>
      <c r="O339" s="881"/>
      <c r="P339" s="881"/>
      <c r="Q339" s="881"/>
      <c r="R339" s="881"/>
      <c r="S339" s="881"/>
      <c r="T339" s="881"/>
      <c r="U339" s="881"/>
      <c r="V339" s="881"/>
      <c r="W339" s="881"/>
      <c r="X339" s="881"/>
      <c r="Y339" s="881"/>
      <c r="Z339" s="881"/>
      <c r="AA339" s="882"/>
      <c r="AB339" s="881"/>
      <c r="AC339" s="881"/>
      <c r="AD339" s="881"/>
      <c r="AE339" s="881"/>
      <c r="AF339" s="881"/>
      <c r="AG339" s="881"/>
      <c r="AH339" s="881"/>
      <c r="DZ339" s="909"/>
      <c r="EA339" s="1013"/>
      <c r="EB339" s="1014"/>
      <c r="EC339" s="1014"/>
      <c r="ED339" s="1014"/>
      <c r="EE339" s="910"/>
    </row>
    <row r="340" spans="1:135" s="879" customFormat="1">
      <c r="A340" s="609"/>
      <c r="B340" s="888"/>
      <c r="C340" s="880"/>
      <c r="D340" s="880"/>
      <c r="E340" s="880"/>
      <c r="F340" s="880"/>
      <c r="G340" s="880"/>
      <c r="H340" s="880"/>
      <c r="I340" s="880"/>
      <c r="J340" s="880"/>
      <c r="K340" s="880"/>
      <c r="L340" s="880"/>
      <c r="M340" s="880"/>
      <c r="N340" s="880"/>
      <c r="O340" s="881"/>
      <c r="P340" s="881"/>
      <c r="Q340" s="881"/>
      <c r="R340" s="881"/>
      <c r="S340" s="881"/>
      <c r="T340" s="881"/>
      <c r="U340" s="881"/>
      <c r="V340" s="881"/>
      <c r="W340" s="881"/>
      <c r="X340" s="881"/>
      <c r="Y340" s="881"/>
      <c r="Z340" s="881"/>
      <c r="AA340" s="882"/>
      <c r="AB340" s="881"/>
      <c r="AC340" s="881"/>
      <c r="AD340" s="881"/>
      <c r="AE340" s="881"/>
      <c r="AF340" s="881"/>
      <c r="AG340" s="881"/>
      <c r="AH340" s="881"/>
      <c r="DZ340" s="909"/>
      <c r="EA340" s="1013"/>
      <c r="EB340" s="1014"/>
      <c r="EC340" s="1014"/>
      <c r="ED340" s="1014"/>
      <c r="EE340" s="910"/>
    </row>
    <row r="341" spans="1:135" s="879" customFormat="1">
      <c r="A341" s="609"/>
      <c r="B341" s="888"/>
      <c r="C341" s="880"/>
      <c r="D341" s="880"/>
      <c r="E341" s="880"/>
      <c r="F341" s="880"/>
      <c r="G341" s="880"/>
      <c r="H341" s="880"/>
      <c r="I341" s="880"/>
      <c r="J341" s="880"/>
      <c r="K341" s="880"/>
      <c r="L341" s="880"/>
      <c r="M341" s="880"/>
      <c r="N341" s="880"/>
      <c r="O341" s="881"/>
      <c r="P341" s="881"/>
      <c r="Q341" s="881"/>
      <c r="R341" s="881"/>
      <c r="S341" s="881"/>
      <c r="T341" s="881"/>
      <c r="U341" s="881"/>
      <c r="V341" s="881"/>
      <c r="W341" s="881"/>
      <c r="X341" s="881"/>
      <c r="Y341" s="881"/>
      <c r="Z341" s="881"/>
      <c r="AA341" s="882"/>
      <c r="AB341" s="881"/>
      <c r="AC341" s="881"/>
      <c r="AD341" s="881"/>
      <c r="AE341" s="881"/>
      <c r="AF341" s="881"/>
      <c r="AG341" s="881"/>
      <c r="AH341" s="881"/>
      <c r="DZ341" s="909"/>
      <c r="EA341" s="1013"/>
      <c r="EB341" s="1014"/>
      <c r="EC341" s="1014"/>
      <c r="ED341" s="1014"/>
      <c r="EE341" s="910"/>
    </row>
    <row r="342" spans="1:135" s="879" customFormat="1">
      <c r="A342" s="609"/>
      <c r="B342" s="888"/>
      <c r="C342" s="880"/>
      <c r="D342" s="880"/>
      <c r="E342" s="880"/>
      <c r="F342" s="880"/>
      <c r="G342" s="880"/>
      <c r="H342" s="880"/>
      <c r="I342" s="880"/>
      <c r="J342" s="880"/>
      <c r="K342" s="880"/>
      <c r="L342" s="880"/>
      <c r="M342" s="880"/>
      <c r="N342" s="880"/>
      <c r="O342" s="881"/>
      <c r="P342" s="881"/>
      <c r="Q342" s="881"/>
      <c r="R342" s="881"/>
      <c r="S342" s="881"/>
      <c r="T342" s="881"/>
      <c r="U342" s="881"/>
      <c r="V342" s="881"/>
      <c r="W342" s="881"/>
      <c r="X342" s="881"/>
      <c r="Y342" s="881"/>
      <c r="Z342" s="881"/>
      <c r="AA342" s="882"/>
      <c r="AB342" s="881"/>
      <c r="AC342" s="881"/>
      <c r="AD342" s="881"/>
      <c r="AE342" s="881"/>
      <c r="AF342" s="881"/>
      <c r="AG342" s="881"/>
      <c r="AH342" s="881"/>
      <c r="DZ342" s="909"/>
      <c r="EA342" s="1013"/>
      <c r="EB342" s="1014"/>
      <c r="EC342" s="1014"/>
      <c r="ED342" s="1014"/>
      <c r="EE342" s="910"/>
    </row>
    <row r="343" spans="1:135" s="879" customFormat="1">
      <c r="A343" s="609"/>
      <c r="B343" s="888"/>
      <c r="C343" s="880"/>
      <c r="D343" s="880"/>
      <c r="E343" s="880"/>
      <c r="F343" s="880"/>
      <c r="G343" s="880"/>
      <c r="H343" s="880"/>
      <c r="I343" s="880"/>
      <c r="J343" s="880"/>
      <c r="K343" s="880"/>
      <c r="L343" s="880"/>
      <c r="M343" s="880"/>
      <c r="N343" s="880"/>
      <c r="O343" s="881"/>
      <c r="P343" s="881"/>
      <c r="Q343" s="881"/>
      <c r="R343" s="881"/>
      <c r="S343" s="881"/>
      <c r="T343" s="881"/>
      <c r="U343" s="881"/>
      <c r="V343" s="881"/>
      <c r="W343" s="881"/>
      <c r="X343" s="881"/>
      <c r="Y343" s="881"/>
      <c r="Z343" s="881"/>
      <c r="AA343" s="882"/>
      <c r="AB343" s="881"/>
      <c r="AC343" s="881"/>
      <c r="AD343" s="881"/>
      <c r="AE343" s="881"/>
      <c r="AF343" s="881"/>
      <c r="AG343" s="881"/>
      <c r="AH343" s="881"/>
      <c r="DZ343" s="909"/>
      <c r="EA343" s="1013"/>
      <c r="EB343" s="1014"/>
      <c r="EC343" s="1014"/>
      <c r="ED343" s="1014"/>
      <c r="EE343" s="910"/>
    </row>
    <row r="344" spans="1:135" s="879" customFormat="1">
      <c r="A344" s="609"/>
      <c r="B344" s="888"/>
      <c r="C344" s="880"/>
      <c r="D344" s="880"/>
      <c r="E344" s="880"/>
      <c r="F344" s="880"/>
      <c r="G344" s="880"/>
      <c r="H344" s="880"/>
      <c r="I344" s="880"/>
      <c r="J344" s="880"/>
      <c r="K344" s="880"/>
      <c r="L344" s="880"/>
      <c r="M344" s="880"/>
      <c r="N344" s="880"/>
      <c r="O344" s="881"/>
      <c r="P344" s="881"/>
      <c r="Q344" s="881"/>
      <c r="R344" s="881"/>
      <c r="S344" s="881"/>
      <c r="T344" s="881"/>
      <c r="U344" s="881"/>
      <c r="V344" s="881"/>
      <c r="W344" s="881"/>
      <c r="X344" s="881"/>
      <c r="Y344" s="881"/>
      <c r="Z344" s="881"/>
      <c r="AA344" s="882"/>
      <c r="AB344" s="881"/>
      <c r="AC344" s="881"/>
      <c r="AD344" s="881"/>
      <c r="AE344" s="881"/>
      <c r="AF344" s="881"/>
      <c r="AG344" s="881"/>
      <c r="AH344" s="881"/>
      <c r="DZ344" s="909"/>
      <c r="EA344" s="1013"/>
      <c r="EB344" s="1014"/>
      <c r="EC344" s="1014"/>
      <c r="ED344" s="1014"/>
      <c r="EE344" s="910"/>
    </row>
    <row r="345" spans="1:135" s="879" customFormat="1">
      <c r="A345" s="609"/>
      <c r="B345" s="888"/>
      <c r="C345" s="880"/>
      <c r="D345" s="880"/>
      <c r="E345" s="880"/>
      <c r="F345" s="880"/>
      <c r="G345" s="880"/>
      <c r="H345" s="880"/>
      <c r="I345" s="880"/>
      <c r="J345" s="880"/>
      <c r="K345" s="880"/>
      <c r="L345" s="880"/>
      <c r="M345" s="880"/>
      <c r="N345" s="880"/>
      <c r="O345" s="881"/>
      <c r="P345" s="881"/>
      <c r="Q345" s="881"/>
      <c r="R345" s="881"/>
      <c r="S345" s="881"/>
      <c r="T345" s="881"/>
      <c r="U345" s="881"/>
      <c r="V345" s="881"/>
      <c r="W345" s="881"/>
      <c r="X345" s="881"/>
      <c r="Y345" s="881"/>
      <c r="Z345" s="881"/>
      <c r="AA345" s="882"/>
      <c r="AB345" s="881"/>
      <c r="AC345" s="881"/>
      <c r="AD345" s="881"/>
      <c r="AE345" s="881"/>
      <c r="AF345" s="881"/>
      <c r="AG345" s="881"/>
      <c r="AH345" s="881"/>
      <c r="DZ345" s="909"/>
      <c r="EA345" s="1013"/>
      <c r="EB345" s="1014"/>
      <c r="EC345" s="1014"/>
      <c r="ED345" s="1014"/>
      <c r="EE345" s="910"/>
    </row>
    <row r="346" spans="1:135" s="879" customFormat="1">
      <c r="A346" s="609"/>
      <c r="B346" s="888"/>
      <c r="C346" s="880"/>
      <c r="D346" s="880"/>
      <c r="E346" s="880"/>
      <c r="F346" s="880"/>
      <c r="G346" s="880"/>
      <c r="H346" s="880"/>
      <c r="I346" s="880"/>
      <c r="J346" s="880"/>
      <c r="K346" s="880"/>
      <c r="L346" s="880"/>
      <c r="M346" s="880"/>
      <c r="N346" s="880"/>
      <c r="O346" s="881"/>
      <c r="P346" s="881"/>
      <c r="Q346" s="881"/>
      <c r="R346" s="881"/>
      <c r="S346" s="881"/>
      <c r="T346" s="881"/>
      <c r="U346" s="881"/>
      <c r="V346" s="881"/>
      <c r="W346" s="881"/>
      <c r="X346" s="881"/>
      <c r="Y346" s="881"/>
      <c r="Z346" s="881"/>
      <c r="AA346" s="882"/>
      <c r="AB346" s="881"/>
      <c r="AC346" s="881"/>
      <c r="AD346" s="881"/>
      <c r="AE346" s="881"/>
      <c r="AF346" s="881"/>
      <c r="AG346" s="881"/>
      <c r="AH346" s="881"/>
      <c r="DZ346" s="909"/>
      <c r="EA346" s="1013"/>
      <c r="EB346" s="1014"/>
      <c r="EC346" s="1014"/>
      <c r="ED346" s="1014"/>
      <c r="EE346" s="910"/>
    </row>
    <row r="347" spans="1:135" s="879" customFormat="1">
      <c r="A347" s="609"/>
      <c r="B347" s="888"/>
      <c r="C347" s="880"/>
      <c r="D347" s="880"/>
      <c r="E347" s="880"/>
      <c r="F347" s="880"/>
      <c r="G347" s="880"/>
      <c r="H347" s="880"/>
      <c r="I347" s="880"/>
      <c r="J347" s="880"/>
      <c r="K347" s="880"/>
      <c r="L347" s="880"/>
      <c r="M347" s="880"/>
      <c r="N347" s="880"/>
      <c r="O347" s="881"/>
      <c r="P347" s="881"/>
      <c r="Q347" s="881"/>
      <c r="R347" s="881"/>
      <c r="S347" s="881"/>
      <c r="T347" s="881"/>
      <c r="U347" s="881"/>
      <c r="V347" s="881"/>
      <c r="W347" s="881"/>
      <c r="X347" s="881"/>
      <c r="Y347" s="881"/>
      <c r="Z347" s="881"/>
      <c r="AA347" s="882"/>
      <c r="AB347" s="881"/>
      <c r="AC347" s="881"/>
      <c r="AD347" s="881"/>
      <c r="AE347" s="881"/>
      <c r="AF347" s="881"/>
      <c r="AG347" s="881"/>
      <c r="AH347" s="881"/>
      <c r="DZ347" s="909"/>
      <c r="EA347" s="1013"/>
      <c r="EB347" s="1014"/>
      <c r="EC347" s="1014"/>
      <c r="ED347" s="1014"/>
      <c r="EE347" s="910"/>
    </row>
    <row r="348" spans="1:135" s="879" customFormat="1">
      <c r="A348" s="609"/>
      <c r="B348" s="888"/>
      <c r="C348" s="880"/>
      <c r="D348" s="880"/>
      <c r="E348" s="880"/>
      <c r="F348" s="880"/>
      <c r="G348" s="880"/>
      <c r="H348" s="880"/>
      <c r="I348" s="880"/>
      <c r="J348" s="880"/>
      <c r="K348" s="880"/>
      <c r="L348" s="880"/>
      <c r="M348" s="880"/>
      <c r="N348" s="880"/>
      <c r="O348" s="881"/>
      <c r="P348" s="881"/>
      <c r="Q348" s="881"/>
      <c r="R348" s="881"/>
      <c r="S348" s="881"/>
      <c r="T348" s="881"/>
      <c r="U348" s="881"/>
      <c r="V348" s="881"/>
      <c r="W348" s="881"/>
      <c r="X348" s="881"/>
      <c r="Y348" s="881"/>
      <c r="Z348" s="881"/>
      <c r="AA348" s="882"/>
      <c r="AB348" s="881"/>
      <c r="AC348" s="881"/>
      <c r="AD348" s="881"/>
      <c r="AE348" s="881"/>
      <c r="AF348" s="881"/>
      <c r="AG348" s="881"/>
      <c r="AH348" s="881"/>
      <c r="DZ348" s="909"/>
      <c r="EA348" s="1013"/>
      <c r="EB348" s="1014"/>
      <c r="EC348" s="1014"/>
      <c r="ED348" s="1014"/>
      <c r="EE348" s="910"/>
    </row>
    <row r="349" spans="1:135" s="879" customFormat="1">
      <c r="A349" s="609"/>
      <c r="B349" s="888"/>
      <c r="C349" s="880"/>
      <c r="D349" s="880"/>
      <c r="E349" s="880"/>
      <c r="F349" s="880"/>
      <c r="G349" s="880"/>
      <c r="H349" s="880"/>
      <c r="I349" s="880"/>
      <c r="J349" s="880"/>
      <c r="K349" s="880"/>
      <c r="L349" s="880"/>
      <c r="M349" s="880"/>
      <c r="N349" s="880"/>
      <c r="O349" s="881"/>
      <c r="P349" s="881"/>
      <c r="Q349" s="881"/>
      <c r="R349" s="881"/>
      <c r="S349" s="881"/>
      <c r="T349" s="881"/>
      <c r="U349" s="881"/>
      <c r="V349" s="881"/>
      <c r="W349" s="881"/>
      <c r="X349" s="881"/>
      <c r="Y349" s="881"/>
      <c r="Z349" s="881"/>
      <c r="AA349" s="882"/>
      <c r="AB349" s="881"/>
      <c r="AC349" s="881"/>
      <c r="AD349" s="881"/>
      <c r="AE349" s="881"/>
      <c r="AF349" s="881"/>
      <c r="AG349" s="881"/>
      <c r="AH349" s="881"/>
      <c r="DZ349" s="909"/>
      <c r="EA349" s="1013"/>
      <c r="EB349" s="1014"/>
      <c r="EC349" s="1014"/>
      <c r="ED349" s="1014"/>
      <c r="EE349" s="910"/>
    </row>
    <row r="350" spans="1:135" s="879" customFormat="1">
      <c r="A350" s="609"/>
      <c r="B350" s="888"/>
      <c r="C350" s="880"/>
      <c r="D350" s="880"/>
      <c r="E350" s="880"/>
      <c r="F350" s="880"/>
      <c r="G350" s="880"/>
      <c r="H350" s="880"/>
      <c r="I350" s="880"/>
      <c r="J350" s="880"/>
      <c r="K350" s="880"/>
      <c r="L350" s="880"/>
      <c r="M350" s="880"/>
      <c r="N350" s="880"/>
      <c r="O350" s="881"/>
      <c r="P350" s="881"/>
      <c r="Q350" s="881"/>
      <c r="R350" s="881"/>
      <c r="S350" s="881"/>
      <c r="T350" s="881"/>
      <c r="U350" s="881"/>
      <c r="V350" s="881"/>
      <c r="W350" s="881"/>
      <c r="X350" s="881"/>
      <c r="Y350" s="881"/>
      <c r="Z350" s="881"/>
      <c r="AA350" s="882"/>
      <c r="AB350" s="881"/>
      <c r="AC350" s="881"/>
      <c r="AD350" s="881"/>
      <c r="AE350" s="881"/>
      <c r="AF350" s="881"/>
      <c r="AG350" s="881"/>
      <c r="AH350" s="881"/>
      <c r="DZ350" s="909"/>
      <c r="EA350" s="1013"/>
      <c r="EB350" s="1014"/>
      <c r="EC350" s="1014"/>
      <c r="ED350" s="1014"/>
      <c r="EE350" s="910"/>
    </row>
    <row r="351" spans="1:135" s="879" customFormat="1">
      <c r="A351" s="609"/>
      <c r="B351" s="888"/>
      <c r="C351" s="880"/>
      <c r="D351" s="880"/>
      <c r="E351" s="880"/>
      <c r="F351" s="880"/>
      <c r="G351" s="880"/>
      <c r="H351" s="880"/>
      <c r="I351" s="880"/>
      <c r="J351" s="880"/>
      <c r="K351" s="880"/>
      <c r="L351" s="880"/>
      <c r="M351" s="880"/>
      <c r="N351" s="880"/>
      <c r="O351" s="881"/>
      <c r="P351" s="881"/>
      <c r="Q351" s="881"/>
      <c r="R351" s="881"/>
      <c r="S351" s="881"/>
      <c r="T351" s="881"/>
      <c r="U351" s="881"/>
      <c r="V351" s="881"/>
      <c r="W351" s="881"/>
      <c r="X351" s="881"/>
      <c r="Y351" s="881"/>
      <c r="Z351" s="881"/>
      <c r="AA351" s="882"/>
      <c r="AB351" s="881"/>
      <c r="AC351" s="881"/>
      <c r="AD351" s="881"/>
      <c r="AE351" s="881"/>
      <c r="AF351" s="881"/>
      <c r="AG351" s="881"/>
      <c r="AH351" s="881"/>
      <c r="DZ351" s="909"/>
      <c r="EA351" s="1013"/>
      <c r="EB351" s="1014"/>
      <c r="EC351" s="1014"/>
      <c r="ED351" s="1014"/>
      <c r="EE351" s="910"/>
    </row>
    <row r="352" spans="1:135" s="879" customFormat="1">
      <c r="A352" s="609"/>
      <c r="B352" s="888"/>
      <c r="C352" s="880"/>
      <c r="D352" s="880"/>
      <c r="E352" s="880"/>
      <c r="F352" s="880"/>
      <c r="G352" s="880"/>
      <c r="H352" s="880"/>
      <c r="I352" s="880"/>
      <c r="J352" s="880"/>
      <c r="K352" s="880"/>
      <c r="L352" s="880"/>
      <c r="M352" s="880"/>
      <c r="N352" s="880"/>
      <c r="O352" s="881"/>
      <c r="P352" s="881"/>
      <c r="Q352" s="881"/>
      <c r="R352" s="881"/>
      <c r="S352" s="881"/>
      <c r="T352" s="881"/>
      <c r="U352" s="881"/>
      <c r="V352" s="881"/>
      <c r="W352" s="881"/>
      <c r="X352" s="881"/>
      <c r="Y352" s="881"/>
      <c r="Z352" s="881"/>
      <c r="AA352" s="882"/>
      <c r="AB352" s="881"/>
      <c r="AC352" s="881"/>
      <c r="AD352" s="881"/>
      <c r="AE352" s="881"/>
      <c r="AF352" s="881"/>
      <c r="AG352" s="881"/>
      <c r="AH352" s="881"/>
      <c r="DZ352" s="909"/>
      <c r="EA352" s="1013"/>
      <c r="EB352" s="1014"/>
      <c r="EC352" s="1014"/>
      <c r="ED352" s="1014"/>
      <c r="EE352" s="910"/>
    </row>
    <row r="353" spans="1:135" s="879" customFormat="1">
      <c r="A353" s="609"/>
      <c r="B353" s="888"/>
      <c r="C353" s="880"/>
      <c r="D353" s="880"/>
      <c r="E353" s="880"/>
      <c r="F353" s="880"/>
      <c r="G353" s="880"/>
      <c r="H353" s="880"/>
      <c r="I353" s="880"/>
      <c r="J353" s="880"/>
      <c r="K353" s="880"/>
      <c r="L353" s="880"/>
      <c r="M353" s="880"/>
      <c r="N353" s="880"/>
      <c r="O353" s="881"/>
      <c r="P353" s="881"/>
      <c r="Q353" s="881"/>
      <c r="R353" s="881"/>
      <c r="S353" s="881"/>
      <c r="T353" s="881"/>
      <c r="U353" s="881"/>
      <c r="V353" s="881"/>
      <c r="W353" s="881"/>
      <c r="X353" s="881"/>
      <c r="Y353" s="881"/>
      <c r="Z353" s="881"/>
      <c r="AA353" s="882"/>
      <c r="AB353" s="881"/>
      <c r="AC353" s="881"/>
      <c r="AD353" s="881"/>
      <c r="AE353" s="881"/>
      <c r="AF353" s="881"/>
      <c r="AG353" s="881"/>
      <c r="AH353" s="881"/>
      <c r="DZ353" s="909"/>
      <c r="EA353" s="1013"/>
      <c r="EB353" s="1014"/>
      <c r="EC353" s="1014"/>
      <c r="ED353" s="1014"/>
      <c r="EE353" s="910"/>
    </row>
    <row r="354" spans="1:135" s="879" customFormat="1">
      <c r="A354" s="609"/>
      <c r="B354" s="888"/>
      <c r="C354" s="880"/>
      <c r="D354" s="880"/>
      <c r="E354" s="880"/>
      <c r="F354" s="880"/>
      <c r="G354" s="880"/>
      <c r="H354" s="880"/>
      <c r="I354" s="880"/>
      <c r="J354" s="880"/>
      <c r="K354" s="880"/>
      <c r="L354" s="880"/>
      <c r="M354" s="880"/>
      <c r="N354" s="880"/>
      <c r="O354" s="881"/>
      <c r="P354" s="881"/>
      <c r="Q354" s="881"/>
      <c r="R354" s="881"/>
      <c r="S354" s="881"/>
      <c r="T354" s="881"/>
      <c r="U354" s="881"/>
      <c r="V354" s="881"/>
      <c r="W354" s="881"/>
      <c r="X354" s="881"/>
      <c r="Y354" s="881"/>
      <c r="Z354" s="881"/>
      <c r="AA354" s="882"/>
      <c r="AB354" s="881"/>
      <c r="AC354" s="881"/>
      <c r="AD354" s="881"/>
      <c r="AE354" s="881"/>
      <c r="AF354" s="881"/>
      <c r="AG354" s="881"/>
      <c r="AH354" s="881"/>
      <c r="DZ354" s="909"/>
      <c r="EA354" s="1013"/>
      <c r="EB354" s="1014"/>
      <c r="EC354" s="1014"/>
      <c r="ED354" s="1014"/>
      <c r="EE354" s="910"/>
    </row>
    <row r="355" spans="1:135" s="879" customFormat="1">
      <c r="A355" s="609"/>
      <c r="B355" s="888"/>
      <c r="C355" s="880"/>
      <c r="D355" s="880"/>
      <c r="E355" s="880"/>
      <c r="F355" s="880"/>
      <c r="G355" s="880"/>
      <c r="H355" s="880"/>
      <c r="I355" s="880"/>
      <c r="J355" s="880"/>
      <c r="K355" s="880"/>
      <c r="L355" s="880"/>
      <c r="M355" s="880"/>
      <c r="N355" s="880"/>
      <c r="O355" s="881"/>
      <c r="P355" s="881"/>
      <c r="Q355" s="881"/>
      <c r="R355" s="881"/>
      <c r="S355" s="881"/>
      <c r="T355" s="881"/>
      <c r="U355" s="881"/>
      <c r="V355" s="881"/>
      <c r="W355" s="881"/>
      <c r="X355" s="881"/>
      <c r="Y355" s="881"/>
      <c r="Z355" s="881"/>
      <c r="AA355" s="882"/>
      <c r="AB355" s="881"/>
      <c r="AC355" s="881"/>
      <c r="AD355" s="881"/>
      <c r="AE355" s="881"/>
      <c r="AF355" s="881"/>
      <c r="AG355" s="881"/>
      <c r="AH355" s="881"/>
      <c r="DZ355" s="909"/>
      <c r="EA355" s="1013"/>
      <c r="EB355" s="1014"/>
      <c r="EC355" s="1014"/>
      <c r="ED355" s="1014"/>
      <c r="EE355" s="910"/>
    </row>
    <row r="356" spans="1:135" s="879" customFormat="1">
      <c r="A356" s="609"/>
      <c r="B356" s="888"/>
      <c r="C356" s="880"/>
      <c r="D356" s="880"/>
      <c r="E356" s="880"/>
      <c r="F356" s="880"/>
      <c r="G356" s="880"/>
      <c r="H356" s="880"/>
      <c r="I356" s="880"/>
      <c r="J356" s="880"/>
      <c r="K356" s="880"/>
      <c r="L356" s="880"/>
      <c r="M356" s="880"/>
      <c r="N356" s="880"/>
      <c r="O356" s="881"/>
      <c r="P356" s="881"/>
      <c r="Q356" s="881"/>
      <c r="R356" s="881"/>
      <c r="S356" s="881"/>
      <c r="T356" s="881"/>
      <c r="U356" s="881"/>
      <c r="V356" s="881"/>
      <c r="W356" s="881"/>
      <c r="X356" s="881"/>
      <c r="Y356" s="881"/>
      <c r="Z356" s="881"/>
      <c r="AA356" s="882"/>
      <c r="AB356" s="881"/>
      <c r="AC356" s="881"/>
      <c r="AD356" s="881"/>
      <c r="AE356" s="881"/>
      <c r="AF356" s="881"/>
      <c r="AG356" s="881"/>
      <c r="AH356" s="881"/>
      <c r="DZ356" s="909"/>
      <c r="EA356" s="1013"/>
      <c r="EB356" s="1014"/>
      <c r="EC356" s="1014"/>
      <c r="ED356" s="1014"/>
      <c r="EE356" s="910"/>
    </row>
    <row r="357" spans="1:135" s="879" customFormat="1">
      <c r="A357" s="609"/>
      <c r="B357" s="888"/>
      <c r="C357" s="880"/>
      <c r="D357" s="880"/>
      <c r="E357" s="880"/>
      <c r="F357" s="880"/>
      <c r="G357" s="880"/>
      <c r="H357" s="880"/>
      <c r="I357" s="880"/>
      <c r="J357" s="880"/>
      <c r="K357" s="880"/>
      <c r="L357" s="880"/>
      <c r="M357" s="880"/>
      <c r="N357" s="880"/>
      <c r="O357" s="881"/>
      <c r="P357" s="881"/>
      <c r="Q357" s="881"/>
      <c r="R357" s="881"/>
      <c r="S357" s="881"/>
      <c r="T357" s="881"/>
      <c r="U357" s="881"/>
      <c r="V357" s="881"/>
      <c r="W357" s="881"/>
      <c r="X357" s="881"/>
      <c r="Y357" s="881"/>
      <c r="Z357" s="881"/>
      <c r="AA357" s="882"/>
      <c r="AB357" s="881"/>
      <c r="AC357" s="881"/>
      <c r="AD357" s="881"/>
      <c r="AE357" s="881"/>
      <c r="AF357" s="881"/>
      <c r="AG357" s="881"/>
      <c r="AH357" s="881"/>
      <c r="DZ357" s="909"/>
      <c r="EA357" s="1013"/>
      <c r="EB357" s="1014"/>
      <c r="EC357" s="1014"/>
      <c r="ED357" s="1014"/>
      <c r="EE357" s="910"/>
    </row>
    <row r="358" spans="1:135" s="879" customFormat="1">
      <c r="A358" s="609"/>
      <c r="B358" s="888"/>
      <c r="C358" s="880"/>
      <c r="D358" s="880"/>
      <c r="E358" s="880"/>
      <c r="F358" s="880"/>
      <c r="G358" s="880"/>
      <c r="H358" s="880"/>
      <c r="I358" s="880"/>
      <c r="J358" s="880"/>
      <c r="K358" s="880"/>
      <c r="L358" s="880"/>
      <c r="M358" s="880"/>
      <c r="N358" s="880"/>
      <c r="O358" s="881"/>
      <c r="P358" s="881"/>
      <c r="Q358" s="881"/>
      <c r="R358" s="881"/>
      <c r="S358" s="881"/>
      <c r="T358" s="881"/>
      <c r="U358" s="881"/>
      <c r="V358" s="881"/>
      <c r="W358" s="881"/>
      <c r="X358" s="881"/>
      <c r="Y358" s="881"/>
      <c r="Z358" s="881"/>
      <c r="AA358" s="882"/>
      <c r="AB358" s="881"/>
      <c r="AC358" s="881"/>
      <c r="AD358" s="881"/>
      <c r="AE358" s="881"/>
      <c r="AF358" s="881"/>
      <c r="AG358" s="881"/>
      <c r="AH358" s="881"/>
      <c r="DZ358" s="909"/>
      <c r="EA358" s="1013"/>
      <c r="EB358" s="1014"/>
      <c r="EC358" s="1014"/>
      <c r="ED358" s="1014"/>
      <c r="EE358" s="910"/>
    </row>
    <row r="359" spans="1:135" s="879" customFormat="1">
      <c r="A359" s="609"/>
      <c r="B359" s="888"/>
      <c r="C359" s="880"/>
      <c r="D359" s="880"/>
      <c r="E359" s="880"/>
      <c r="F359" s="880"/>
      <c r="G359" s="880"/>
      <c r="H359" s="880"/>
      <c r="I359" s="880"/>
      <c r="J359" s="880"/>
      <c r="K359" s="880"/>
      <c r="L359" s="880"/>
      <c r="M359" s="880"/>
      <c r="N359" s="880"/>
      <c r="O359" s="881"/>
      <c r="P359" s="881"/>
      <c r="Q359" s="881"/>
      <c r="R359" s="881"/>
      <c r="S359" s="881"/>
      <c r="T359" s="881"/>
      <c r="U359" s="881"/>
      <c r="V359" s="881"/>
      <c r="W359" s="881"/>
      <c r="X359" s="881"/>
      <c r="Y359" s="881"/>
      <c r="Z359" s="881"/>
      <c r="AA359" s="882"/>
      <c r="AB359" s="881"/>
      <c r="AC359" s="881"/>
      <c r="AD359" s="881"/>
      <c r="AE359" s="881"/>
      <c r="AF359" s="881"/>
      <c r="AG359" s="881"/>
      <c r="AH359" s="881"/>
      <c r="DZ359" s="909"/>
      <c r="EA359" s="1013"/>
      <c r="EB359" s="1014"/>
      <c r="EC359" s="1014"/>
      <c r="ED359" s="1014"/>
      <c r="EE359" s="910"/>
    </row>
    <row r="360" spans="1:135" s="879" customFormat="1">
      <c r="A360" s="609"/>
      <c r="B360" s="888"/>
      <c r="C360" s="880"/>
      <c r="D360" s="880"/>
      <c r="E360" s="880"/>
      <c r="F360" s="880"/>
      <c r="G360" s="880"/>
      <c r="H360" s="880"/>
      <c r="I360" s="880"/>
      <c r="J360" s="880"/>
      <c r="K360" s="880"/>
      <c r="L360" s="880"/>
      <c r="M360" s="880"/>
      <c r="N360" s="880"/>
      <c r="O360" s="881"/>
      <c r="P360" s="881"/>
      <c r="Q360" s="881"/>
      <c r="R360" s="881"/>
      <c r="S360" s="881"/>
      <c r="T360" s="881"/>
      <c r="U360" s="881"/>
      <c r="V360" s="881"/>
      <c r="W360" s="881"/>
      <c r="X360" s="881"/>
      <c r="Y360" s="881"/>
      <c r="Z360" s="881"/>
      <c r="AA360" s="882"/>
      <c r="AB360" s="881"/>
      <c r="AC360" s="881"/>
      <c r="AD360" s="881"/>
      <c r="AE360" s="881"/>
      <c r="AF360" s="881"/>
      <c r="AG360" s="881"/>
      <c r="AH360" s="881"/>
      <c r="DZ360" s="909"/>
      <c r="EA360" s="1013"/>
      <c r="EB360" s="1014"/>
      <c r="EC360" s="1014"/>
      <c r="ED360" s="1014"/>
      <c r="EE360" s="910"/>
    </row>
    <row r="361" spans="1:135" s="879" customFormat="1">
      <c r="A361" s="609"/>
      <c r="B361" s="888"/>
      <c r="C361" s="880"/>
      <c r="D361" s="880"/>
      <c r="E361" s="880"/>
      <c r="F361" s="880"/>
      <c r="G361" s="880"/>
      <c r="H361" s="880"/>
      <c r="I361" s="880"/>
      <c r="J361" s="880"/>
      <c r="K361" s="880"/>
      <c r="L361" s="880"/>
      <c r="M361" s="880"/>
      <c r="N361" s="880"/>
      <c r="O361" s="881"/>
      <c r="P361" s="881"/>
      <c r="Q361" s="881"/>
      <c r="R361" s="881"/>
      <c r="S361" s="881"/>
      <c r="T361" s="881"/>
      <c r="U361" s="881"/>
      <c r="V361" s="881"/>
      <c r="W361" s="881"/>
      <c r="X361" s="881"/>
      <c r="Y361" s="881"/>
      <c r="Z361" s="881"/>
      <c r="AA361" s="882"/>
      <c r="AB361" s="881"/>
      <c r="AC361" s="881"/>
      <c r="AD361" s="881"/>
      <c r="AE361" s="881"/>
      <c r="AF361" s="881"/>
      <c r="AG361" s="881"/>
      <c r="AH361" s="881"/>
      <c r="DZ361" s="909"/>
      <c r="EA361" s="1013"/>
      <c r="EB361" s="1014"/>
      <c r="EC361" s="1014"/>
      <c r="ED361" s="1014"/>
      <c r="EE361" s="910"/>
    </row>
    <row r="362" spans="1:135" s="879" customFormat="1">
      <c r="A362" s="609"/>
      <c r="B362" s="888"/>
      <c r="C362" s="880"/>
      <c r="D362" s="880"/>
      <c r="E362" s="880"/>
      <c r="F362" s="880"/>
      <c r="G362" s="880"/>
      <c r="H362" s="880"/>
      <c r="I362" s="880"/>
      <c r="J362" s="880"/>
      <c r="K362" s="880"/>
      <c r="L362" s="880"/>
      <c r="M362" s="880"/>
      <c r="N362" s="880"/>
      <c r="O362" s="881"/>
      <c r="P362" s="881"/>
      <c r="Q362" s="881"/>
      <c r="R362" s="881"/>
      <c r="S362" s="881"/>
      <c r="T362" s="881"/>
      <c r="U362" s="881"/>
      <c r="V362" s="881"/>
      <c r="W362" s="881"/>
      <c r="X362" s="881"/>
      <c r="Y362" s="881"/>
      <c r="Z362" s="881"/>
      <c r="AA362" s="882"/>
      <c r="AB362" s="881"/>
      <c r="AC362" s="881"/>
      <c r="AD362" s="881"/>
      <c r="AE362" s="881"/>
      <c r="AF362" s="881"/>
      <c r="AG362" s="881"/>
      <c r="AH362" s="881"/>
      <c r="DZ362" s="909"/>
      <c r="EA362" s="1013"/>
      <c r="EB362" s="1014"/>
      <c r="EC362" s="1014"/>
      <c r="ED362" s="1014"/>
      <c r="EE362" s="910"/>
    </row>
    <row r="363" spans="1:135" s="879" customFormat="1">
      <c r="A363" s="609"/>
      <c r="B363" s="888"/>
      <c r="C363" s="880"/>
      <c r="D363" s="880"/>
      <c r="E363" s="880"/>
      <c r="F363" s="880"/>
      <c r="G363" s="880"/>
      <c r="H363" s="880"/>
      <c r="I363" s="880"/>
      <c r="J363" s="880"/>
      <c r="K363" s="880"/>
      <c r="L363" s="880"/>
      <c r="M363" s="880"/>
      <c r="N363" s="880"/>
      <c r="O363" s="881"/>
      <c r="P363" s="881"/>
      <c r="Q363" s="881"/>
      <c r="R363" s="881"/>
      <c r="S363" s="881"/>
      <c r="T363" s="881"/>
      <c r="U363" s="881"/>
      <c r="V363" s="881"/>
      <c r="W363" s="881"/>
      <c r="X363" s="881"/>
      <c r="Y363" s="881"/>
      <c r="Z363" s="881"/>
      <c r="AA363" s="882"/>
      <c r="AB363" s="881"/>
      <c r="AC363" s="881"/>
      <c r="AD363" s="881"/>
      <c r="AE363" s="881"/>
      <c r="AF363" s="881"/>
      <c r="AG363" s="881"/>
      <c r="AH363" s="881"/>
      <c r="DZ363" s="909"/>
      <c r="EA363" s="1013"/>
      <c r="EB363" s="1014"/>
      <c r="EC363" s="1014"/>
      <c r="ED363" s="1014"/>
      <c r="EE363" s="910"/>
    </row>
    <row r="364" spans="1:135" s="879" customFormat="1">
      <c r="A364" s="609"/>
      <c r="B364" s="888"/>
      <c r="C364" s="880"/>
      <c r="D364" s="880"/>
      <c r="E364" s="880"/>
      <c r="F364" s="880"/>
      <c r="G364" s="880"/>
      <c r="H364" s="880"/>
      <c r="I364" s="880"/>
      <c r="J364" s="880"/>
      <c r="K364" s="880"/>
      <c r="L364" s="880"/>
      <c r="M364" s="880"/>
      <c r="N364" s="880"/>
      <c r="O364" s="881"/>
      <c r="P364" s="881"/>
      <c r="Q364" s="881"/>
      <c r="R364" s="881"/>
      <c r="S364" s="881"/>
      <c r="T364" s="881"/>
      <c r="U364" s="881"/>
      <c r="V364" s="881"/>
      <c r="W364" s="881"/>
      <c r="X364" s="881"/>
      <c r="Y364" s="881"/>
      <c r="Z364" s="881"/>
      <c r="AA364" s="882"/>
      <c r="AB364" s="881"/>
      <c r="AC364" s="881"/>
      <c r="AD364" s="881"/>
      <c r="AE364" s="881"/>
      <c r="AF364" s="881"/>
      <c r="AG364" s="881"/>
      <c r="AH364" s="881"/>
      <c r="DZ364" s="909"/>
      <c r="EA364" s="1013"/>
      <c r="EB364" s="1014"/>
      <c r="EC364" s="1014"/>
      <c r="ED364" s="1014"/>
      <c r="EE364" s="910"/>
    </row>
    <row r="365" spans="1:135" s="879" customFormat="1">
      <c r="A365" s="609"/>
      <c r="B365" s="888"/>
      <c r="C365" s="880"/>
      <c r="D365" s="880"/>
      <c r="E365" s="880"/>
      <c r="F365" s="880"/>
      <c r="G365" s="880"/>
      <c r="H365" s="880"/>
      <c r="I365" s="880"/>
      <c r="J365" s="880"/>
      <c r="K365" s="880"/>
      <c r="L365" s="880"/>
      <c r="M365" s="880"/>
      <c r="N365" s="880"/>
      <c r="O365" s="881"/>
      <c r="P365" s="881"/>
      <c r="Q365" s="881"/>
      <c r="R365" s="881"/>
      <c r="S365" s="881"/>
      <c r="T365" s="881"/>
      <c r="U365" s="881"/>
      <c r="V365" s="881"/>
      <c r="W365" s="881"/>
      <c r="X365" s="881"/>
      <c r="Y365" s="881"/>
      <c r="Z365" s="881"/>
      <c r="AA365" s="882"/>
      <c r="AB365" s="881"/>
      <c r="AC365" s="881"/>
      <c r="AD365" s="881"/>
      <c r="AE365" s="881"/>
      <c r="AF365" s="881"/>
      <c r="AG365" s="881"/>
      <c r="AH365" s="881"/>
      <c r="DZ365" s="909"/>
      <c r="EA365" s="1013"/>
      <c r="EB365" s="1014"/>
      <c r="EC365" s="1014"/>
      <c r="ED365" s="1014"/>
      <c r="EE365" s="910"/>
    </row>
    <row r="366" spans="1:135" s="879" customFormat="1">
      <c r="A366" s="609"/>
      <c r="B366" s="888"/>
      <c r="C366" s="880"/>
      <c r="D366" s="880"/>
      <c r="E366" s="880"/>
      <c r="F366" s="880"/>
      <c r="G366" s="880"/>
      <c r="H366" s="880"/>
      <c r="I366" s="880"/>
      <c r="J366" s="880"/>
      <c r="K366" s="880"/>
      <c r="L366" s="880"/>
      <c r="M366" s="880"/>
      <c r="N366" s="880"/>
      <c r="O366" s="881"/>
      <c r="P366" s="881"/>
      <c r="Q366" s="881"/>
      <c r="R366" s="881"/>
      <c r="S366" s="881"/>
      <c r="T366" s="881"/>
      <c r="U366" s="881"/>
      <c r="V366" s="881"/>
      <c r="W366" s="881"/>
      <c r="X366" s="881"/>
      <c r="Y366" s="881"/>
      <c r="Z366" s="881"/>
      <c r="AA366" s="882"/>
      <c r="AB366" s="881"/>
      <c r="AC366" s="881"/>
      <c r="AD366" s="881"/>
      <c r="AE366" s="881"/>
      <c r="AF366" s="881"/>
      <c r="AG366" s="881"/>
      <c r="AH366" s="881"/>
      <c r="DZ366" s="909"/>
      <c r="EA366" s="1013"/>
      <c r="EB366" s="1014"/>
      <c r="EC366" s="1014"/>
      <c r="ED366" s="1014"/>
      <c r="EE366" s="910"/>
    </row>
    <row r="367" spans="1:135" s="879" customFormat="1">
      <c r="A367" s="609"/>
      <c r="B367" s="888"/>
      <c r="C367" s="880"/>
      <c r="D367" s="880"/>
      <c r="E367" s="880"/>
      <c r="F367" s="880"/>
      <c r="G367" s="880"/>
      <c r="H367" s="880"/>
      <c r="I367" s="880"/>
      <c r="J367" s="880"/>
      <c r="K367" s="880"/>
      <c r="L367" s="880"/>
      <c r="M367" s="880"/>
      <c r="N367" s="880"/>
      <c r="O367" s="881"/>
      <c r="P367" s="881"/>
      <c r="Q367" s="881"/>
      <c r="R367" s="881"/>
      <c r="S367" s="881"/>
      <c r="T367" s="881"/>
      <c r="U367" s="881"/>
      <c r="V367" s="881"/>
      <c r="W367" s="881"/>
      <c r="X367" s="881"/>
      <c r="Y367" s="881"/>
      <c r="Z367" s="881"/>
      <c r="AA367" s="882"/>
      <c r="AB367" s="881"/>
      <c r="AC367" s="881"/>
      <c r="AD367" s="881"/>
      <c r="AE367" s="881"/>
      <c r="AF367" s="881"/>
      <c r="AG367" s="881"/>
      <c r="AH367" s="881"/>
      <c r="DZ367" s="909"/>
      <c r="EA367" s="1013"/>
      <c r="EB367" s="1014"/>
      <c r="EC367" s="1014"/>
      <c r="ED367" s="1014"/>
      <c r="EE367" s="910"/>
    </row>
    <row r="368" spans="1:135" s="879" customFormat="1">
      <c r="A368" s="609"/>
      <c r="B368" s="888"/>
      <c r="C368" s="880"/>
      <c r="D368" s="880"/>
      <c r="E368" s="880"/>
      <c r="F368" s="880"/>
      <c r="G368" s="880"/>
      <c r="H368" s="880"/>
      <c r="I368" s="880"/>
      <c r="J368" s="880"/>
      <c r="K368" s="880"/>
      <c r="L368" s="880"/>
      <c r="M368" s="880"/>
      <c r="N368" s="880"/>
      <c r="O368" s="881"/>
      <c r="P368" s="881"/>
      <c r="Q368" s="881"/>
      <c r="R368" s="881"/>
      <c r="S368" s="881"/>
      <c r="T368" s="881"/>
      <c r="U368" s="881"/>
      <c r="V368" s="881"/>
      <c r="W368" s="881"/>
      <c r="X368" s="881"/>
      <c r="Y368" s="881"/>
      <c r="Z368" s="881"/>
      <c r="AA368" s="882"/>
      <c r="AB368" s="881"/>
      <c r="AC368" s="881"/>
      <c r="AD368" s="881"/>
      <c r="AE368" s="881"/>
      <c r="AF368" s="881"/>
      <c r="AG368" s="881"/>
      <c r="AH368" s="881"/>
      <c r="DZ368" s="909"/>
      <c r="EA368" s="1013"/>
      <c r="EB368" s="1014"/>
      <c r="EC368" s="1014"/>
      <c r="ED368" s="1014"/>
      <c r="EE368" s="910"/>
    </row>
    <row r="369" spans="1:135" s="879" customFormat="1">
      <c r="A369" s="609"/>
      <c r="B369" s="888"/>
      <c r="C369" s="880"/>
      <c r="D369" s="880"/>
      <c r="E369" s="880"/>
      <c r="F369" s="880"/>
      <c r="G369" s="880"/>
      <c r="H369" s="880"/>
      <c r="I369" s="880"/>
      <c r="J369" s="880"/>
      <c r="K369" s="880"/>
      <c r="L369" s="880"/>
      <c r="M369" s="880"/>
      <c r="N369" s="880"/>
      <c r="O369" s="881"/>
      <c r="P369" s="881"/>
      <c r="Q369" s="881"/>
      <c r="R369" s="881"/>
      <c r="S369" s="881"/>
      <c r="T369" s="881"/>
      <c r="U369" s="881"/>
      <c r="V369" s="881"/>
      <c r="W369" s="881"/>
      <c r="X369" s="881"/>
      <c r="Y369" s="881"/>
      <c r="Z369" s="881"/>
      <c r="AA369" s="882"/>
      <c r="AB369" s="881"/>
      <c r="AC369" s="881"/>
      <c r="AD369" s="881"/>
      <c r="AE369" s="881"/>
      <c r="AF369" s="881"/>
      <c r="AG369" s="881"/>
      <c r="AH369" s="881"/>
      <c r="DZ369" s="909"/>
      <c r="EA369" s="1013"/>
      <c r="EB369" s="1014"/>
      <c r="EC369" s="1014"/>
      <c r="ED369" s="1014"/>
      <c r="EE369" s="910"/>
    </row>
    <row r="370" spans="1:135" s="879" customFormat="1">
      <c r="A370" s="609"/>
      <c r="B370" s="888"/>
      <c r="C370" s="880"/>
      <c r="D370" s="880"/>
      <c r="E370" s="880"/>
      <c r="F370" s="880"/>
      <c r="G370" s="880"/>
      <c r="H370" s="880"/>
      <c r="I370" s="880"/>
      <c r="J370" s="880"/>
      <c r="K370" s="880"/>
      <c r="L370" s="880"/>
      <c r="M370" s="880"/>
      <c r="N370" s="880"/>
      <c r="O370" s="881"/>
      <c r="P370" s="881"/>
      <c r="Q370" s="881"/>
      <c r="R370" s="881"/>
      <c r="S370" s="881"/>
      <c r="T370" s="881"/>
      <c r="U370" s="881"/>
      <c r="V370" s="881"/>
      <c r="W370" s="881"/>
      <c r="X370" s="881"/>
      <c r="Y370" s="881"/>
      <c r="Z370" s="881"/>
      <c r="AA370" s="882"/>
      <c r="AB370" s="881"/>
      <c r="AC370" s="881"/>
      <c r="AD370" s="881"/>
      <c r="AE370" s="881"/>
      <c r="AF370" s="881"/>
      <c r="AG370" s="881"/>
      <c r="AH370" s="881"/>
      <c r="DZ370" s="909"/>
      <c r="EA370" s="1013"/>
      <c r="EB370" s="1014"/>
      <c r="EC370" s="1014"/>
      <c r="ED370" s="1014"/>
      <c r="EE370" s="910"/>
    </row>
    <row r="371" spans="1:135" s="879" customFormat="1">
      <c r="A371" s="609"/>
      <c r="B371" s="888"/>
      <c r="C371" s="880"/>
      <c r="D371" s="880"/>
      <c r="E371" s="880"/>
      <c r="F371" s="880"/>
      <c r="G371" s="880"/>
      <c r="H371" s="880"/>
      <c r="I371" s="880"/>
      <c r="J371" s="880"/>
      <c r="K371" s="880"/>
      <c r="L371" s="880"/>
      <c r="M371" s="880"/>
      <c r="N371" s="880"/>
      <c r="O371" s="881"/>
      <c r="P371" s="881"/>
      <c r="Q371" s="881"/>
      <c r="R371" s="881"/>
      <c r="S371" s="881"/>
      <c r="T371" s="881"/>
      <c r="U371" s="881"/>
      <c r="V371" s="881"/>
      <c r="W371" s="881"/>
      <c r="X371" s="881"/>
      <c r="Y371" s="881"/>
      <c r="Z371" s="881"/>
      <c r="AA371" s="882"/>
      <c r="AB371" s="881"/>
      <c r="AC371" s="881"/>
      <c r="AD371" s="881"/>
      <c r="AE371" s="881"/>
      <c r="AF371" s="881"/>
      <c r="AG371" s="881"/>
      <c r="AH371" s="881"/>
      <c r="DZ371" s="909"/>
      <c r="EA371" s="1013"/>
      <c r="EB371" s="1014"/>
      <c r="EC371" s="1014"/>
      <c r="ED371" s="1014"/>
      <c r="EE371" s="910"/>
    </row>
    <row r="372" spans="1:135" s="879" customFormat="1">
      <c r="A372" s="609"/>
      <c r="B372" s="888"/>
      <c r="C372" s="880"/>
      <c r="D372" s="880"/>
      <c r="E372" s="880"/>
      <c r="F372" s="880"/>
      <c r="G372" s="880"/>
      <c r="H372" s="880"/>
      <c r="I372" s="880"/>
      <c r="J372" s="880"/>
      <c r="K372" s="880"/>
      <c r="L372" s="880"/>
      <c r="M372" s="880"/>
      <c r="N372" s="880"/>
      <c r="O372" s="881"/>
      <c r="P372" s="881"/>
      <c r="Q372" s="881"/>
      <c r="R372" s="881"/>
      <c r="S372" s="881"/>
      <c r="T372" s="881"/>
      <c r="U372" s="881"/>
      <c r="V372" s="881"/>
      <c r="W372" s="881"/>
      <c r="X372" s="881"/>
      <c r="Y372" s="881"/>
      <c r="Z372" s="881"/>
      <c r="AA372" s="882"/>
      <c r="AB372" s="881"/>
      <c r="AC372" s="881"/>
      <c r="AD372" s="881"/>
      <c r="AE372" s="881"/>
      <c r="AF372" s="881"/>
      <c r="AG372" s="881"/>
      <c r="AH372" s="881"/>
      <c r="DZ372" s="909"/>
      <c r="EA372" s="1013"/>
      <c r="EB372" s="1014"/>
      <c r="EC372" s="1014"/>
      <c r="ED372" s="1014"/>
      <c r="EE372" s="910"/>
    </row>
    <row r="373" spans="1:135" s="879" customFormat="1">
      <c r="A373" s="609"/>
      <c r="B373" s="888"/>
      <c r="C373" s="880"/>
      <c r="D373" s="880"/>
      <c r="E373" s="880"/>
      <c r="F373" s="880"/>
      <c r="G373" s="880"/>
      <c r="H373" s="880"/>
      <c r="I373" s="880"/>
      <c r="J373" s="880"/>
      <c r="K373" s="880"/>
      <c r="L373" s="880"/>
      <c r="M373" s="880"/>
      <c r="N373" s="880"/>
      <c r="O373" s="881"/>
      <c r="P373" s="881"/>
      <c r="Q373" s="881"/>
      <c r="R373" s="881"/>
      <c r="S373" s="881"/>
      <c r="T373" s="881"/>
      <c r="U373" s="881"/>
      <c r="V373" s="881"/>
      <c r="W373" s="881"/>
      <c r="X373" s="881"/>
      <c r="Y373" s="881"/>
      <c r="Z373" s="881"/>
      <c r="AA373" s="882"/>
      <c r="AB373" s="881"/>
      <c r="AC373" s="881"/>
      <c r="AD373" s="881"/>
      <c r="AE373" s="881"/>
      <c r="AF373" s="881"/>
      <c r="AG373" s="881"/>
      <c r="AH373" s="881"/>
      <c r="DZ373" s="909"/>
      <c r="EA373" s="1013"/>
      <c r="EB373" s="1014"/>
      <c r="EC373" s="1014"/>
      <c r="ED373" s="1014"/>
      <c r="EE373" s="910"/>
    </row>
    <row r="374" spans="1:135" s="879" customFormat="1">
      <c r="A374" s="609"/>
      <c r="B374" s="888"/>
      <c r="C374" s="880"/>
      <c r="D374" s="880"/>
      <c r="E374" s="880"/>
      <c r="F374" s="880"/>
      <c r="G374" s="880"/>
      <c r="H374" s="880"/>
      <c r="I374" s="880"/>
      <c r="J374" s="880"/>
      <c r="K374" s="880"/>
      <c r="L374" s="880"/>
      <c r="M374" s="880"/>
      <c r="N374" s="880"/>
      <c r="O374" s="881"/>
      <c r="P374" s="881"/>
      <c r="Q374" s="881"/>
      <c r="R374" s="881"/>
      <c r="S374" s="881"/>
      <c r="T374" s="881"/>
      <c r="U374" s="881"/>
      <c r="V374" s="881"/>
      <c r="W374" s="881"/>
      <c r="X374" s="881"/>
      <c r="Y374" s="881"/>
      <c r="Z374" s="881"/>
      <c r="AA374" s="882"/>
      <c r="AB374" s="881"/>
      <c r="AC374" s="881"/>
      <c r="AD374" s="881"/>
      <c r="AE374" s="881"/>
      <c r="AF374" s="881"/>
      <c r="AG374" s="881"/>
      <c r="AH374" s="881"/>
      <c r="DZ374" s="909"/>
      <c r="EA374" s="1013"/>
      <c r="EB374" s="1014"/>
      <c r="EC374" s="1014"/>
      <c r="ED374" s="1014"/>
      <c r="EE374" s="910"/>
    </row>
    <row r="375" spans="1:135" s="879" customFormat="1">
      <c r="A375" s="609"/>
      <c r="B375" s="888"/>
      <c r="C375" s="880"/>
      <c r="D375" s="880"/>
      <c r="E375" s="880"/>
      <c r="F375" s="880"/>
      <c r="G375" s="880"/>
      <c r="H375" s="880"/>
      <c r="I375" s="880"/>
      <c r="J375" s="880"/>
      <c r="K375" s="880"/>
      <c r="L375" s="880"/>
      <c r="M375" s="880"/>
      <c r="N375" s="880"/>
      <c r="O375" s="881"/>
      <c r="P375" s="881"/>
      <c r="Q375" s="881"/>
      <c r="R375" s="881"/>
      <c r="S375" s="881"/>
      <c r="T375" s="881"/>
      <c r="U375" s="881"/>
      <c r="V375" s="881"/>
      <c r="W375" s="881"/>
      <c r="X375" s="881"/>
      <c r="Y375" s="881"/>
      <c r="Z375" s="881"/>
      <c r="AA375" s="882"/>
      <c r="AB375" s="881"/>
      <c r="AC375" s="881"/>
      <c r="AD375" s="881"/>
      <c r="AE375" s="881"/>
      <c r="AF375" s="881"/>
      <c r="AG375" s="881"/>
      <c r="AH375" s="881"/>
      <c r="DZ375" s="909"/>
      <c r="EA375" s="1013"/>
      <c r="EB375" s="1014"/>
      <c r="EC375" s="1014"/>
      <c r="ED375" s="1014"/>
      <c r="EE375" s="910"/>
    </row>
    <row r="376" spans="1:135" s="879" customFormat="1">
      <c r="A376" s="609"/>
      <c r="B376" s="888"/>
      <c r="C376" s="880"/>
      <c r="D376" s="880"/>
      <c r="E376" s="880"/>
      <c r="F376" s="880"/>
      <c r="G376" s="880"/>
      <c r="H376" s="880"/>
      <c r="I376" s="880"/>
      <c r="J376" s="880"/>
      <c r="K376" s="880"/>
      <c r="L376" s="880"/>
      <c r="M376" s="880"/>
      <c r="N376" s="880"/>
      <c r="O376" s="881"/>
      <c r="P376" s="881"/>
      <c r="Q376" s="881"/>
      <c r="R376" s="881"/>
      <c r="S376" s="881"/>
      <c r="T376" s="881"/>
      <c r="U376" s="881"/>
      <c r="V376" s="881"/>
      <c r="W376" s="881"/>
      <c r="X376" s="881"/>
      <c r="Y376" s="881"/>
      <c r="Z376" s="881"/>
      <c r="AA376" s="882"/>
      <c r="AB376" s="881"/>
      <c r="AC376" s="881"/>
      <c r="AD376" s="881"/>
      <c r="AE376" s="881"/>
      <c r="AF376" s="881"/>
      <c r="AG376" s="881"/>
      <c r="AH376" s="881"/>
      <c r="DZ376" s="909"/>
      <c r="EA376" s="1013"/>
      <c r="EB376" s="1014"/>
      <c r="EC376" s="1014"/>
      <c r="ED376" s="1014"/>
      <c r="EE376" s="910"/>
    </row>
    <row r="377" spans="1:135" s="879" customFormat="1">
      <c r="A377" s="609"/>
      <c r="B377" s="888"/>
      <c r="C377" s="880"/>
      <c r="D377" s="880"/>
      <c r="E377" s="880"/>
      <c r="F377" s="880"/>
      <c r="G377" s="880"/>
      <c r="H377" s="880"/>
      <c r="I377" s="880"/>
      <c r="J377" s="880"/>
      <c r="K377" s="880"/>
      <c r="L377" s="880"/>
      <c r="M377" s="880"/>
      <c r="N377" s="880"/>
      <c r="O377" s="881"/>
      <c r="P377" s="881"/>
      <c r="Q377" s="881"/>
      <c r="R377" s="881"/>
      <c r="S377" s="881"/>
      <c r="T377" s="881"/>
      <c r="U377" s="881"/>
      <c r="V377" s="881"/>
      <c r="W377" s="881"/>
      <c r="X377" s="881"/>
      <c r="Y377" s="881"/>
      <c r="Z377" s="881"/>
      <c r="AA377" s="882"/>
      <c r="AB377" s="881"/>
      <c r="AC377" s="881"/>
      <c r="AD377" s="881"/>
      <c r="AE377" s="881"/>
      <c r="AF377" s="881"/>
      <c r="AG377" s="881"/>
      <c r="AH377" s="881"/>
      <c r="DZ377" s="909"/>
      <c r="EA377" s="1013"/>
      <c r="EB377" s="1014"/>
      <c r="EC377" s="1014"/>
      <c r="ED377" s="1014"/>
      <c r="EE377" s="910"/>
    </row>
    <row r="378" spans="1:135" s="879" customFormat="1">
      <c r="A378" s="609"/>
      <c r="B378" s="888"/>
      <c r="C378" s="880"/>
      <c r="D378" s="880"/>
      <c r="E378" s="880"/>
      <c r="F378" s="880"/>
      <c r="G378" s="880"/>
      <c r="H378" s="880"/>
      <c r="I378" s="880"/>
      <c r="J378" s="880"/>
      <c r="K378" s="880"/>
      <c r="L378" s="880"/>
      <c r="M378" s="880"/>
      <c r="N378" s="880"/>
      <c r="O378" s="881"/>
      <c r="P378" s="881"/>
      <c r="Q378" s="881"/>
      <c r="R378" s="881"/>
      <c r="S378" s="881"/>
      <c r="T378" s="881"/>
      <c r="U378" s="881"/>
      <c r="V378" s="881"/>
      <c r="W378" s="881"/>
      <c r="X378" s="881"/>
      <c r="Y378" s="881"/>
      <c r="Z378" s="881"/>
      <c r="AA378" s="882"/>
      <c r="AB378" s="881"/>
      <c r="AC378" s="881"/>
      <c r="AD378" s="881"/>
      <c r="AE378" s="881"/>
      <c r="AF378" s="881"/>
      <c r="AG378" s="881"/>
      <c r="AH378" s="881"/>
      <c r="DZ378" s="909"/>
      <c r="EA378" s="1013"/>
      <c r="EB378" s="1014"/>
      <c r="EC378" s="1014"/>
      <c r="ED378" s="1014"/>
      <c r="EE378" s="910"/>
    </row>
    <row r="379" spans="1:135" s="879" customFormat="1">
      <c r="A379" s="609"/>
      <c r="B379" s="888"/>
      <c r="C379" s="880"/>
      <c r="D379" s="880"/>
      <c r="E379" s="880"/>
      <c r="F379" s="880"/>
      <c r="G379" s="880"/>
      <c r="H379" s="880"/>
      <c r="I379" s="880"/>
      <c r="J379" s="880"/>
      <c r="K379" s="880"/>
      <c r="L379" s="880"/>
      <c r="M379" s="880"/>
      <c r="N379" s="880"/>
      <c r="O379" s="881"/>
      <c r="P379" s="881"/>
      <c r="Q379" s="881"/>
      <c r="R379" s="881"/>
      <c r="S379" s="881"/>
      <c r="T379" s="881"/>
      <c r="U379" s="881"/>
      <c r="V379" s="881"/>
      <c r="W379" s="881"/>
      <c r="X379" s="881"/>
      <c r="Y379" s="881"/>
      <c r="Z379" s="881"/>
      <c r="AA379" s="882"/>
      <c r="AB379" s="881"/>
      <c r="AC379" s="881"/>
      <c r="AD379" s="881"/>
      <c r="AE379" s="881"/>
      <c r="AF379" s="881"/>
      <c r="AG379" s="881"/>
      <c r="AH379" s="881"/>
      <c r="DZ379" s="909"/>
      <c r="EA379" s="1013"/>
      <c r="EB379" s="1014"/>
      <c r="EC379" s="1014"/>
      <c r="ED379" s="1014"/>
      <c r="EE379" s="910"/>
    </row>
    <row r="380" spans="1:135" s="879" customFormat="1">
      <c r="A380" s="609"/>
      <c r="B380" s="888"/>
      <c r="C380" s="880"/>
      <c r="D380" s="880"/>
      <c r="E380" s="880"/>
      <c r="F380" s="880"/>
      <c r="G380" s="880"/>
      <c r="H380" s="880"/>
      <c r="I380" s="880"/>
      <c r="J380" s="880"/>
      <c r="K380" s="880"/>
      <c r="L380" s="880"/>
      <c r="M380" s="880"/>
      <c r="N380" s="880"/>
      <c r="O380" s="881"/>
      <c r="P380" s="881"/>
      <c r="Q380" s="881"/>
      <c r="R380" s="881"/>
      <c r="S380" s="881"/>
      <c r="T380" s="881"/>
      <c r="U380" s="881"/>
      <c r="V380" s="881"/>
      <c r="W380" s="881"/>
      <c r="X380" s="881"/>
      <c r="Y380" s="881"/>
      <c r="Z380" s="881"/>
      <c r="AA380" s="882"/>
      <c r="AB380" s="881"/>
      <c r="AC380" s="881"/>
      <c r="AD380" s="881"/>
      <c r="AE380" s="881"/>
      <c r="AF380" s="881"/>
      <c r="AG380" s="881"/>
      <c r="AH380" s="881"/>
      <c r="DZ380" s="909"/>
      <c r="EA380" s="1013"/>
      <c r="EB380" s="1014"/>
      <c r="EC380" s="1014"/>
      <c r="ED380" s="1014"/>
      <c r="EE380" s="910"/>
    </row>
    <row r="381" spans="1:135" s="879" customFormat="1">
      <c r="A381" s="609"/>
      <c r="B381" s="888"/>
      <c r="C381" s="880"/>
      <c r="D381" s="880"/>
      <c r="E381" s="880"/>
      <c r="F381" s="880"/>
      <c r="G381" s="880"/>
      <c r="H381" s="880"/>
      <c r="I381" s="880"/>
      <c r="J381" s="880"/>
      <c r="K381" s="880"/>
      <c r="L381" s="880"/>
      <c r="M381" s="880"/>
      <c r="N381" s="880"/>
      <c r="O381" s="881"/>
      <c r="P381" s="881"/>
      <c r="Q381" s="881"/>
      <c r="R381" s="881"/>
      <c r="S381" s="881"/>
      <c r="T381" s="881"/>
      <c r="U381" s="881"/>
      <c r="V381" s="881"/>
      <c r="W381" s="881"/>
      <c r="X381" s="881"/>
      <c r="Y381" s="881"/>
      <c r="Z381" s="881"/>
      <c r="AA381" s="882"/>
      <c r="AB381" s="881"/>
      <c r="AC381" s="881"/>
      <c r="AD381" s="881"/>
      <c r="AE381" s="881"/>
      <c r="AF381" s="881"/>
      <c r="AG381" s="881"/>
      <c r="AH381" s="881"/>
      <c r="DZ381" s="909"/>
      <c r="EA381" s="1013"/>
      <c r="EB381" s="1014"/>
      <c r="EC381" s="1014"/>
      <c r="ED381" s="1014"/>
      <c r="EE381" s="910"/>
    </row>
    <row r="382" spans="1:135" s="879" customFormat="1">
      <c r="A382" s="609"/>
      <c r="B382" s="888"/>
      <c r="C382" s="880"/>
      <c r="D382" s="880"/>
      <c r="E382" s="880"/>
      <c r="F382" s="880"/>
      <c r="G382" s="880"/>
      <c r="H382" s="880"/>
      <c r="I382" s="880"/>
      <c r="J382" s="880"/>
      <c r="K382" s="880"/>
      <c r="L382" s="880"/>
      <c r="M382" s="880"/>
      <c r="N382" s="880"/>
      <c r="O382" s="881"/>
      <c r="P382" s="881"/>
      <c r="Q382" s="881"/>
      <c r="R382" s="881"/>
      <c r="S382" s="881"/>
      <c r="T382" s="881"/>
      <c r="U382" s="881"/>
      <c r="V382" s="881"/>
      <c r="W382" s="881"/>
      <c r="X382" s="881"/>
      <c r="Y382" s="881"/>
      <c r="Z382" s="881"/>
      <c r="AA382" s="882"/>
      <c r="AB382" s="881"/>
      <c r="AC382" s="881"/>
      <c r="AD382" s="881"/>
      <c r="AE382" s="881"/>
      <c r="AF382" s="881"/>
      <c r="AG382" s="881"/>
      <c r="AH382" s="881"/>
      <c r="DZ382" s="909"/>
      <c r="EA382" s="1013"/>
      <c r="EB382" s="1014"/>
      <c r="EC382" s="1014"/>
      <c r="ED382" s="1014"/>
      <c r="EE382" s="910"/>
    </row>
    <row r="383" spans="1:135" s="879" customFormat="1">
      <c r="A383" s="609"/>
      <c r="B383" s="888"/>
      <c r="C383" s="880"/>
      <c r="D383" s="880"/>
      <c r="E383" s="880"/>
      <c r="F383" s="880"/>
      <c r="G383" s="880"/>
      <c r="H383" s="880"/>
      <c r="I383" s="880"/>
      <c r="J383" s="880"/>
      <c r="K383" s="880"/>
      <c r="L383" s="880"/>
      <c r="M383" s="880"/>
      <c r="N383" s="880"/>
      <c r="O383" s="881"/>
      <c r="P383" s="881"/>
      <c r="Q383" s="881"/>
      <c r="R383" s="881"/>
      <c r="S383" s="881"/>
      <c r="T383" s="881"/>
      <c r="U383" s="881"/>
      <c r="V383" s="881"/>
      <c r="W383" s="881"/>
      <c r="X383" s="881"/>
      <c r="Y383" s="881"/>
      <c r="Z383" s="881"/>
      <c r="AA383" s="882"/>
      <c r="AB383" s="881"/>
      <c r="AC383" s="881"/>
      <c r="AD383" s="881"/>
      <c r="AE383" s="881"/>
      <c r="AF383" s="881"/>
      <c r="AG383" s="881"/>
      <c r="AH383" s="881"/>
      <c r="DZ383" s="909"/>
      <c r="EA383" s="1013"/>
      <c r="EB383" s="1014"/>
      <c r="EC383" s="1014"/>
      <c r="ED383" s="1014"/>
      <c r="EE383" s="910"/>
    </row>
    <row r="384" spans="1:135" s="879" customFormat="1">
      <c r="A384" s="609"/>
      <c r="B384" s="888"/>
      <c r="C384" s="880"/>
      <c r="D384" s="880"/>
      <c r="E384" s="880"/>
      <c r="F384" s="880"/>
      <c r="G384" s="880"/>
      <c r="H384" s="880"/>
      <c r="I384" s="880"/>
      <c r="J384" s="880"/>
      <c r="K384" s="880"/>
      <c r="L384" s="880"/>
      <c r="M384" s="880"/>
      <c r="N384" s="880"/>
      <c r="O384" s="881"/>
      <c r="P384" s="881"/>
      <c r="Q384" s="881"/>
      <c r="R384" s="881"/>
      <c r="S384" s="881"/>
      <c r="T384" s="881"/>
      <c r="U384" s="881"/>
      <c r="V384" s="881"/>
      <c r="W384" s="881"/>
      <c r="X384" s="881"/>
      <c r="Y384" s="881"/>
      <c r="Z384" s="881"/>
      <c r="AA384" s="882"/>
      <c r="AB384" s="881"/>
      <c r="AC384" s="881"/>
      <c r="AD384" s="881"/>
      <c r="AE384" s="881"/>
      <c r="AF384" s="881"/>
      <c r="AG384" s="881"/>
      <c r="AH384" s="881"/>
      <c r="DZ384" s="909"/>
      <c r="EA384" s="1013"/>
      <c r="EB384" s="1014"/>
      <c r="EC384" s="1014"/>
      <c r="ED384" s="1014"/>
      <c r="EE384" s="910"/>
    </row>
    <row r="385" spans="1:135" s="879" customFormat="1">
      <c r="A385" s="609"/>
      <c r="B385" s="888"/>
      <c r="C385" s="880"/>
      <c r="D385" s="880"/>
      <c r="E385" s="880"/>
      <c r="F385" s="880"/>
      <c r="G385" s="880"/>
      <c r="H385" s="880"/>
      <c r="I385" s="880"/>
      <c r="J385" s="880"/>
      <c r="K385" s="880"/>
      <c r="L385" s="880"/>
      <c r="M385" s="880"/>
      <c r="N385" s="880"/>
      <c r="O385" s="881"/>
      <c r="P385" s="881"/>
      <c r="Q385" s="881"/>
      <c r="R385" s="881"/>
      <c r="S385" s="881"/>
      <c r="T385" s="881"/>
      <c r="U385" s="881"/>
      <c r="V385" s="881"/>
      <c r="W385" s="881"/>
      <c r="X385" s="881"/>
      <c r="Y385" s="881"/>
      <c r="Z385" s="881"/>
      <c r="AA385" s="882"/>
      <c r="AB385" s="881"/>
      <c r="AC385" s="881"/>
      <c r="AD385" s="881"/>
      <c r="AE385" s="881"/>
      <c r="AF385" s="881"/>
      <c r="AG385" s="881"/>
      <c r="AH385" s="881"/>
      <c r="DZ385" s="909"/>
      <c r="EA385" s="1013"/>
      <c r="EB385" s="1014"/>
      <c r="EC385" s="1014"/>
      <c r="ED385" s="1014"/>
      <c r="EE385" s="910"/>
    </row>
    <row r="386" spans="1:135" s="879" customFormat="1">
      <c r="A386" s="609"/>
      <c r="B386" s="888"/>
      <c r="C386" s="880"/>
      <c r="D386" s="880"/>
      <c r="E386" s="880"/>
      <c r="F386" s="880"/>
      <c r="G386" s="880"/>
      <c r="H386" s="880"/>
      <c r="I386" s="880"/>
      <c r="J386" s="880"/>
      <c r="K386" s="880"/>
      <c r="L386" s="880"/>
      <c r="M386" s="880"/>
      <c r="N386" s="880"/>
      <c r="O386" s="881"/>
      <c r="P386" s="881"/>
      <c r="Q386" s="881"/>
      <c r="R386" s="881"/>
      <c r="S386" s="881"/>
      <c r="T386" s="881"/>
      <c r="U386" s="881"/>
      <c r="V386" s="881"/>
      <c r="W386" s="881"/>
      <c r="X386" s="881"/>
      <c r="Y386" s="881"/>
      <c r="Z386" s="881"/>
      <c r="AA386" s="882"/>
      <c r="AB386" s="881"/>
      <c r="AC386" s="881"/>
      <c r="AD386" s="881"/>
      <c r="AE386" s="881"/>
      <c r="AF386" s="881"/>
      <c r="AG386" s="881"/>
      <c r="AH386" s="881"/>
      <c r="DZ386" s="909"/>
      <c r="EA386" s="1013"/>
      <c r="EB386" s="1014"/>
      <c r="EC386" s="1014"/>
      <c r="ED386" s="1014"/>
      <c r="EE386" s="910"/>
    </row>
    <row r="387" spans="1:135" s="879" customFormat="1">
      <c r="A387" s="609"/>
      <c r="B387" s="888"/>
      <c r="C387" s="880"/>
      <c r="D387" s="880"/>
      <c r="E387" s="880"/>
      <c r="F387" s="880"/>
      <c r="G387" s="880"/>
      <c r="H387" s="880"/>
      <c r="I387" s="880"/>
      <c r="J387" s="880"/>
      <c r="K387" s="880"/>
      <c r="L387" s="880"/>
      <c r="M387" s="880"/>
      <c r="N387" s="880"/>
      <c r="O387" s="881"/>
      <c r="P387" s="881"/>
      <c r="Q387" s="881"/>
      <c r="R387" s="881"/>
      <c r="S387" s="881"/>
      <c r="T387" s="881"/>
      <c r="U387" s="881"/>
      <c r="V387" s="881"/>
      <c r="W387" s="881"/>
      <c r="X387" s="881"/>
      <c r="Y387" s="881"/>
      <c r="Z387" s="881"/>
      <c r="AA387" s="882"/>
      <c r="AB387" s="881"/>
      <c r="AC387" s="881"/>
      <c r="AD387" s="881"/>
      <c r="AE387" s="881"/>
      <c r="AF387" s="881"/>
      <c r="AG387" s="881"/>
      <c r="AH387" s="881"/>
      <c r="DZ387" s="909"/>
      <c r="EA387" s="1013"/>
      <c r="EB387" s="1014"/>
      <c r="EC387" s="1014"/>
      <c r="ED387" s="1014"/>
      <c r="EE387" s="910"/>
    </row>
    <row r="388" spans="1:135" s="879" customFormat="1">
      <c r="A388" s="609"/>
      <c r="B388" s="888"/>
      <c r="C388" s="880"/>
      <c r="D388" s="880"/>
      <c r="E388" s="880"/>
      <c r="F388" s="880"/>
      <c r="G388" s="880"/>
      <c r="H388" s="880"/>
      <c r="I388" s="880"/>
      <c r="J388" s="880"/>
      <c r="K388" s="880"/>
      <c r="L388" s="880"/>
      <c r="M388" s="880"/>
      <c r="N388" s="880"/>
      <c r="O388" s="881"/>
      <c r="P388" s="881"/>
      <c r="Q388" s="881"/>
      <c r="R388" s="881"/>
      <c r="S388" s="881"/>
      <c r="T388" s="881"/>
      <c r="U388" s="881"/>
      <c r="V388" s="881"/>
      <c r="W388" s="881"/>
      <c r="X388" s="881"/>
      <c r="Y388" s="881"/>
      <c r="Z388" s="881"/>
      <c r="AA388" s="882"/>
      <c r="AB388" s="881"/>
      <c r="AC388" s="881"/>
      <c r="AD388" s="881"/>
      <c r="AE388" s="881"/>
      <c r="AF388" s="881"/>
      <c r="AG388" s="881"/>
      <c r="AH388" s="881"/>
      <c r="DZ388" s="909"/>
      <c r="EA388" s="1013"/>
      <c r="EB388" s="1014"/>
      <c r="EC388" s="1014"/>
      <c r="ED388" s="1014"/>
      <c r="EE388" s="910"/>
    </row>
    <row r="389" spans="1:135" s="879" customFormat="1">
      <c r="A389" s="609"/>
      <c r="B389" s="888"/>
      <c r="C389" s="880"/>
      <c r="D389" s="880"/>
      <c r="E389" s="880"/>
      <c r="F389" s="880"/>
      <c r="G389" s="880"/>
      <c r="H389" s="880"/>
      <c r="I389" s="880"/>
      <c r="J389" s="880"/>
      <c r="K389" s="880"/>
      <c r="L389" s="880"/>
      <c r="M389" s="880"/>
      <c r="N389" s="880"/>
      <c r="O389" s="881"/>
      <c r="P389" s="881"/>
      <c r="Q389" s="881"/>
      <c r="R389" s="881"/>
      <c r="S389" s="881"/>
      <c r="T389" s="881"/>
      <c r="U389" s="881"/>
      <c r="V389" s="881"/>
      <c r="W389" s="881"/>
      <c r="X389" s="881"/>
      <c r="Y389" s="881"/>
      <c r="Z389" s="881"/>
      <c r="AA389" s="882"/>
      <c r="AB389" s="881"/>
      <c r="AC389" s="881"/>
      <c r="AD389" s="881"/>
      <c r="AE389" s="881"/>
      <c r="AF389" s="881"/>
      <c r="AG389" s="881"/>
      <c r="AH389" s="881"/>
      <c r="DZ389" s="909"/>
      <c r="EA389" s="1013"/>
      <c r="EB389" s="1014"/>
      <c r="EC389" s="1014"/>
      <c r="ED389" s="1014"/>
      <c r="EE389" s="910"/>
    </row>
    <row r="390" spans="1:135" s="879" customFormat="1">
      <c r="A390" s="609"/>
      <c r="B390" s="888"/>
      <c r="C390" s="880"/>
      <c r="D390" s="880"/>
      <c r="E390" s="880"/>
      <c r="F390" s="880"/>
      <c r="G390" s="880"/>
      <c r="H390" s="880"/>
      <c r="I390" s="880"/>
      <c r="J390" s="880"/>
      <c r="K390" s="880"/>
      <c r="L390" s="880"/>
      <c r="M390" s="880"/>
      <c r="N390" s="880"/>
      <c r="O390" s="881"/>
      <c r="P390" s="881"/>
      <c r="Q390" s="881"/>
      <c r="R390" s="881"/>
      <c r="S390" s="881"/>
      <c r="T390" s="881"/>
      <c r="U390" s="881"/>
      <c r="V390" s="881"/>
      <c r="W390" s="881"/>
      <c r="X390" s="881"/>
      <c r="Y390" s="881"/>
      <c r="Z390" s="881"/>
      <c r="AA390" s="882"/>
      <c r="AB390" s="881"/>
      <c r="AC390" s="881"/>
      <c r="AD390" s="881"/>
      <c r="AE390" s="881"/>
      <c r="AF390" s="881"/>
      <c r="AG390" s="881"/>
      <c r="AH390" s="881"/>
      <c r="DZ390" s="909"/>
      <c r="EA390" s="1013"/>
      <c r="EB390" s="1014"/>
      <c r="EC390" s="1014"/>
      <c r="ED390" s="1014"/>
      <c r="EE390" s="910"/>
    </row>
    <row r="391" spans="1:135" s="879" customFormat="1">
      <c r="A391" s="609"/>
      <c r="B391" s="888"/>
      <c r="C391" s="880"/>
      <c r="D391" s="880"/>
      <c r="E391" s="880"/>
      <c r="F391" s="880"/>
      <c r="G391" s="880"/>
      <c r="H391" s="880"/>
      <c r="I391" s="880"/>
      <c r="J391" s="880"/>
      <c r="K391" s="880"/>
      <c r="L391" s="880"/>
      <c r="M391" s="880"/>
      <c r="N391" s="880"/>
      <c r="O391" s="881"/>
      <c r="P391" s="881"/>
      <c r="Q391" s="881"/>
      <c r="R391" s="881"/>
      <c r="S391" s="881"/>
      <c r="T391" s="881"/>
      <c r="U391" s="881"/>
      <c r="V391" s="881"/>
      <c r="W391" s="881"/>
      <c r="X391" s="881"/>
      <c r="Y391" s="881"/>
      <c r="Z391" s="881"/>
      <c r="AA391" s="882"/>
      <c r="AB391" s="881"/>
      <c r="AC391" s="881"/>
      <c r="AD391" s="881"/>
      <c r="AE391" s="881"/>
      <c r="AF391" s="881"/>
      <c r="AG391" s="881"/>
      <c r="AH391" s="881"/>
      <c r="DZ391" s="909"/>
      <c r="EA391" s="1013"/>
      <c r="EB391" s="1014"/>
      <c r="EC391" s="1014"/>
      <c r="ED391" s="1014"/>
      <c r="EE391" s="910"/>
    </row>
    <row r="392" spans="1:135" s="879" customFormat="1">
      <c r="A392" s="609"/>
      <c r="B392" s="888"/>
      <c r="C392" s="880"/>
      <c r="D392" s="880"/>
      <c r="E392" s="880"/>
      <c r="F392" s="880"/>
      <c r="G392" s="880"/>
      <c r="H392" s="880"/>
      <c r="I392" s="880"/>
      <c r="J392" s="880"/>
      <c r="K392" s="880"/>
      <c r="L392" s="880"/>
      <c r="M392" s="880"/>
      <c r="N392" s="880"/>
      <c r="O392" s="881"/>
      <c r="P392" s="881"/>
      <c r="Q392" s="881"/>
      <c r="R392" s="881"/>
      <c r="S392" s="881"/>
      <c r="T392" s="881"/>
      <c r="U392" s="881"/>
      <c r="V392" s="881"/>
      <c r="W392" s="881"/>
      <c r="X392" s="881"/>
      <c r="Y392" s="881"/>
      <c r="Z392" s="881"/>
      <c r="AA392" s="882"/>
      <c r="AB392" s="881"/>
      <c r="AC392" s="881"/>
      <c r="AD392" s="881"/>
      <c r="AE392" s="881"/>
      <c r="AF392" s="881"/>
      <c r="AG392" s="881"/>
      <c r="AH392" s="881"/>
      <c r="DZ392" s="909"/>
      <c r="EA392" s="1013"/>
      <c r="EB392" s="1014"/>
      <c r="EC392" s="1014"/>
      <c r="ED392" s="1014"/>
      <c r="EE392" s="910"/>
    </row>
    <row r="393" spans="1:135" s="879" customFormat="1">
      <c r="A393" s="609"/>
      <c r="B393" s="888"/>
      <c r="C393" s="880"/>
      <c r="D393" s="880"/>
      <c r="E393" s="880"/>
      <c r="F393" s="880"/>
      <c r="G393" s="880"/>
      <c r="H393" s="880"/>
      <c r="I393" s="880"/>
      <c r="J393" s="880"/>
      <c r="K393" s="880"/>
      <c r="L393" s="880"/>
      <c r="M393" s="880"/>
      <c r="N393" s="880"/>
      <c r="O393" s="881"/>
      <c r="P393" s="881"/>
      <c r="Q393" s="881"/>
      <c r="R393" s="881"/>
      <c r="S393" s="881"/>
      <c r="T393" s="881"/>
      <c r="U393" s="881"/>
      <c r="V393" s="881"/>
      <c r="W393" s="881"/>
      <c r="X393" s="881"/>
      <c r="Y393" s="881"/>
      <c r="Z393" s="881"/>
      <c r="AA393" s="882"/>
      <c r="AB393" s="881"/>
      <c r="AC393" s="881"/>
      <c r="AD393" s="881"/>
      <c r="AE393" s="881"/>
      <c r="AF393" s="881"/>
      <c r="AG393" s="881"/>
      <c r="AH393" s="881"/>
      <c r="DZ393" s="909"/>
      <c r="EA393" s="1013"/>
      <c r="EB393" s="1014"/>
      <c r="EC393" s="1014"/>
      <c r="ED393" s="1014"/>
      <c r="EE393" s="910"/>
    </row>
    <row r="394" spans="1:135" s="879" customFormat="1">
      <c r="A394" s="609"/>
      <c r="B394" s="888"/>
      <c r="C394" s="880"/>
      <c r="D394" s="880"/>
      <c r="E394" s="880"/>
      <c r="F394" s="880"/>
      <c r="G394" s="880"/>
      <c r="H394" s="880"/>
      <c r="I394" s="880"/>
      <c r="J394" s="880"/>
      <c r="K394" s="880"/>
      <c r="L394" s="880"/>
      <c r="M394" s="880"/>
      <c r="N394" s="880"/>
      <c r="O394" s="881"/>
      <c r="P394" s="881"/>
      <c r="Q394" s="881"/>
      <c r="R394" s="881"/>
      <c r="S394" s="881"/>
      <c r="T394" s="881"/>
      <c r="U394" s="881"/>
      <c r="V394" s="881"/>
      <c r="W394" s="881"/>
      <c r="X394" s="881"/>
      <c r="Y394" s="881"/>
      <c r="Z394" s="881"/>
      <c r="AA394" s="882"/>
      <c r="AB394" s="881"/>
      <c r="AC394" s="881"/>
      <c r="AD394" s="881"/>
      <c r="AE394" s="881"/>
      <c r="AF394" s="881"/>
      <c r="AG394" s="881"/>
      <c r="AH394" s="881"/>
      <c r="DZ394" s="909"/>
      <c r="EA394" s="1013"/>
      <c r="EB394" s="1014"/>
      <c r="EC394" s="1014"/>
      <c r="ED394" s="1014"/>
      <c r="EE394" s="910"/>
    </row>
    <row r="395" spans="1:135" s="879" customFormat="1">
      <c r="A395" s="609"/>
      <c r="B395" s="888"/>
      <c r="C395" s="880"/>
      <c r="D395" s="880"/>
      <c r="E395" s="880"/>
      <c r="F395" s="880"/>
      <c r="G395" s="880"/>
      <c r="H395" s="880"/>
      <c r="I395" s="880"/>
      <c r="J395" s="880"/>
      <c r="K395" s="880"/>
      <c r="L395" s="880"/>
      <c r="M395" s="880"/>
      <c r="N395" s="880"/>
      <c r="O395" s="881"/>
      <c r="P395" s="881"/>
      <c r="Q395" s="881"/>
      <c r="R395" s="881"/>
      <c r="S395" s="881"/>
      <c r="T395" s="881"/>
      <c r="U395" s="881"/>
      <c r="V395" s="881"/>
      <c r="W395" s="881"/>
      <c r="X395" s="881"/>
      <c r="Y395" s="881"/>
      <c r="Z395" s="881"/>
      <c r="AA395" s="882"/>
      <c r="AB395" s="881"/>
      <c r="AC395" s="881"/>
      <c r="AD395" s="881"/>
      <c r="AE395" s="881"/>
      <c r="AF395" s="881"/>
      <c r="AG395" s="881"/>
      <c r="AH395" s="881"/>
      <c r="DZ395" s="909"/>
      <c r="EA395" s="1013"/>
      <c r="EB395" s="1014"/>
      <c r="EC395" s="1014"/>
      <c r="ED395" s="1014"/>
      <c r="EE395" s="910"/>
    </row>
    <row r="396" spans="1:135" s="879" customFormat="1">
      <c r="A396" s="609"/>
      <c r="B396" s="888"/>
      <c r="C396" s="880"/>
      <c r="D396" s="880"/>
      <c r="E396" s="880"/>
      <c r="F396" s="880"/>
      <c r="G396" s="880"/>
      <c r="H396" s="880"/>
      <c r="I396" s="880"/>
      <c r="J396" s="880"/>
      <c r="K396" s="880"/>
      <c r="L396" s="880"/>
      <c r="M396" s="880"/>
      <c r="N396" s="880"/>
      <c r="O396" s="881"/>
      <c r="P396" s="881"/>
      <c r="Q396" s="881"/>
      <c r="R396" s="881"/>
      <c r="S396" s="881"/>
      <c r="T396" s="881"/>
      <c r="U396" s="881"/>
      <c r="V396" s="881"/>
      <c r="W396" s="881"/>
      <c r="X396" s="881"/>
      <c r="Y396" s="881"/>
      <c r="Z396" s="881"/>
      <c r="AA396" s="882"/>
      <c r="AB396" s="881"/>
      <c r="AC396" s="881"/>
      <c r="AD396" s="881"/>
      <c r="AE396" s="881"/>
      <c r="AF396" s="881"/>
      <c r="AG396" s="881"/>
      <c r="AH396" s="881"/>
      <c r="DZ396" s="909"/>
      <c r="EA396" s="1013"/>
      <c r="EB396" s="1014"/>
      <c r="EC396" s="1014"/>
      <c r="ED396" s="1014"/>
      <c r="EE396" s="910"/>
    </row>
    <row r="397" spans="1:135" s="879" customFormat="1">
      <c r="A397" s="609"/>
      <c r="B397" s="888"/>
      <c r="C397" s="880"/>
      <c r="D397" s="880"/>
      <c r="E397" s="880"/>
      <c r="F397" s="880"/>
      <c r="G397" s="880"/>
      <c r="H397" s="880"/>
      <c r="I397" s="880"/>
      <c r="J397" s="880"/>
      <c r="K397" s="880"/>
      <c r="L397" s="880"/>
      <c r="M397" s="880"/>
      <c r="N397" s="880"/>
      <c r="O397" s="881"/>
      <c r="P397" s="881"/>
      <c r="Q397" s="881"/>
      <c r="R397" s="881"/>
      <c r="S397" s="881"/>
      <c r="T397" s="881"/>
      <c r="U397" s="881"/>
      <c r="V397" s="881"/>
      <c r="W397" s="881"/>
      <c r="X397" s="881"/>
      <c r="Y397" s="881"/>
      <c r="Z397" s="881"/>
      <c r="AA397" s="882"/>
      <c r="AB397" s="881"/>
      <c r="AC397" s="881"/>
      <c r="AD397" s="881"/>
      <c r="AE397" s="881"/>
      <c r="AF397" s="881"/>
      <c r="AG397" s="881"/>
      <c r="AH397" s="881"/>
      <c r="DZ397" s="909"/>
      <c r="EA397" s="1013"/>
      <c r="EB397" s="1014"/>
      <c r="EC397" s="1014"/>
      <c r="ED397" s="1014"/>
      <c r="EE397" s="910"/>
    </row>
    <row r="398" spans="1:135" s="879" customFormat="1">
      <c r="A398" s="609"/>
      <c r="B398" s="888"/>
      <c r="C398" s="880"/>
      <c r="D398" s="880"/>
      <c r="E398" s="880"/>
      <c r="F398" s="880"/>
      <c r="G398" s="880"/>
      <c r="H398" s="880"/>
      <c r="I398" s="880"/>
      <c r="J398" s="880"/>
      <c r="K398" s="880"/>
      <c r="L398" s="880"/>
      <c r="M398" s="880"/>
      <c r="N398" s="880"/>
      <c r="O398" s="881"/>
      <c r="P398" s="881"/>
      <c r="Q398" s="881"/>
      <c r="R398" s="881"/>
      <c r="S398" s="881"/>
      <c r="T398" s="881"/>
      <c r="U398" s="881"/>
      <c r="V398" s="881"/>
      <c r="W398" s="881"/>
      <c r="X398" s="881"/>
      <c r="Y398" s="881"/>
      <c r="Z398" s="881"/>
      <c r="AA398" s="882"/>
      <c r="AB398" s="881"/>
      <c r="AC398" s="881"/>
      <c r="AD398" s="881"/>
      <c r="AE398" s="881"/>
      <c r="AF398" s="881"/>
      <c r="AG398" s="881"/>
      <c r="AH398" s="881"/>
      <c r="DZ398" s="909"/>
      <c r="EA398" s="1013"/>
      <c r="EB398" s="1014"/>
      <c r="EC398" s="1014"/>
      <c r="ED398" s="1014"/>
      <c r="EE398" s="910"/>
    </row>
    <row r="399" spans="1:135" s="879" customFormat="1">
      <c r="A399" s="609"/>
      <c r="B399" s="888"/>
      <c r="C399" s="880"/>
      <c r="D399" s="880"/>
      <c r="E399" s="880"/>
      <c r="F399" s="880"/>
      <c r="G399" s="880"/>
      <c r="H399" s="880"/>
      <c r="I399" s="880"/>
      <c r="J399" s="880"/>
      <c r="K399" s="880"/>
      <c r="L399" s="880"/>
      <c r="M399" s="880"/>
      <c r="N399" s="880"/>
      <c r="O399" s="881"/>
      <c r="P399" s="881"/>
      <c r="Q399" s="881"/>
      <c r="R399" s="881"/>
      <c r="S399" s="881"/>
      <c r="T399" s="881"/>
      <c r="U399" s="881"/>
      <c r="V399" s="881"/>
      <c r="W399" s="881"/>
      <c r="X399" s="881"/>
      <c r="Y399" s="881"/>
      <c r="Z399" s="881"/>
      <c r="AA399" s="882"/>
      <c r="AB399" s="881"/>
      <c r="AC399" s="881"/>
      <c r="AD399" s="881"/>
      <c r="AE399" s="881"/>
      <c r="AF399" s="881"/>
      <c r="AG399" s="881"/>
      <c r="AH399" s="881"/>
      <c r="DZ399" s="909"/>
      <c r="EA399" s="1013"/>
      <c r="EB399" s="1014"/>
      <c r="EC399" s="1014"/>
      <c r="ED399" s="1014"/>
      <c r="EE399" s="910"/>
    </row>
    <row r="400" spans="1:135" s="879" customFormat="1">
      <c r="A400" s="609"/>
      <c r="B400" s="888"/>
      <c r="C400" s="880"/>
      <c r="D400" s="880"/>
      <c r="E400" s="880"/>
      <c r="F400" s="880"/>
      <c r="G400" s="880"/>
      <c r="H400" s="880"/>
      <c r="I400" s="880"/>
      <c r="J400" s="880"/>
      <c r="K400" s="880"/>
      <c r="L400" s="880"/>
      <c r="M400" s="880"/>
      <c r="N400" s="880"/>
      <c r="O400" s="881"/>
      <c r="P400" s="881"/>
      <c r="Q400" s="881"/>
      <c r="R400" s="881"/>
      <c r="S400" s="881"/>
      <c r="T400" s="881"/>
      <c r="U400" s="881"/>
      <c r="V400" s="881"/>
      <c r="W400" s="881"/>
      <c r="X400" s="881"/>
      <c r="Y400" s="881"/>
      <c r="Z400" s="881"/>
      <c r="AA400" s="882"/>
      <c r="AB400" s="881"/>
      <c r="AC400" s="881"/>
      <c r="AD400" s="881"/>
      <c r="AE400" s="881"/>
      <c r="AF400" s="881"/>
      <c r="AG400" s="881"/>
      <c r="AH400" s="881"/>
      <c r="DZ400" s="909"/>
      <c r="EA400" s="1013"/>
      <c r="EB400" s="1014"/>
      <c r="EC400" s="1014"/>
      <c r="ED400" s="1014"/>
      <c r="EE400" s="910"/>
    </row>
    <row r="401" spans="1:135" s="879" customFormat="1">
      <c r="A401" s="609"/>
      <c r="B401" s="888"/>
      <c r="C401" s="880"/>
      <c r="D401" s="880"/>
      <c r="E401" s="880"/>
      <c r="F401" s="880"/>
      <c r="G401" s="880"/>
      <c r="H401" s="880"/>
      <c r="I401" s="880"/>
      <c r="J401" s="880"/>
      <c r="K401" s="880"/>
      <c r="L401" s="880"/>
      <c r="M401" s="880"/>
      <c r="N401" s="880"/>
      <c r="O401" s="881"/>
      <c r="P401" s="881"/>
      <c r="Q401" s="881"/>
      <c r="R401" s="881"/>
      <c r="S401" s="881"/>
      <c r="T401" s="881"/>
      <c r="U401" s="881"/>
      <c r="V401" s="881"/>
      <c r="W401" s="881"/>
      <c r="X401" s="881"/>
      <c r="Y401" s="881"/>
      <c r="Z401" s="881"/>
      <c r="AA401" s="882"/>
      <c r="AB401" s="881"/>
      <c r="AC401" s="881"/>
      <c r="AD401" s="881"/>
      <c r="AE401" s="881"/>
      <c r="AF401" s="881"/>
      <c r="AG401" s="881"/>
      <c r="AH401" s="881"/>
      <c r="DZ401" s="909"/>
      <c r="EA401" s="1013"/>
      <c r="EB401" s="1014"/>
      <c r="EC401" s="1014"/>
      <c r="ED401" s="1014"/>
      <c r="EE401" s="910"/>
    </row>
    <row r="402" spans="1:135" s="879" customFormat="1">
      <c r="A402" s="609"/>
      <c r="B402" s="888"/>
      <c r="C402" s="880"/>
      <c r="D402" s="880"/>
      <c r="E402" s="880"/>
      <c r="F402" s="880"/>
      <c r="G402" s="880"/>
      <c r="H402" s="880"/>
      <c r="I402" s="880"/>
      <c r="J402" s="880"/>
      <c r="K402" s="880"/>
      <c r="L402" s="880"/>
      <c r="M402" s="880"/>
      <c r="N402" s="880"/>
      <c r="O402" s="881"/>
      <c r="P402" s="881"/>
      <c r="Q402" s="881"/>
      <c r="R402" s="881"/>
      <c r="S402" s="881"/>
      <c r="T402" s="881"/>
      <c r="U402" s="881"/>
      <c r="V402" s="881"/>
      <c r="W402" s="881"/>
      <c r="X402" s="881"/>
      <c r="Y402" s="881"/>
      <c r="Z402" s="881"/>
      <c r="AA402" s="882"/>
      <c r="AB402" s="881"/>
      <c r="AC402" s="881"/>
      <c r="AD402" s="881"/>
      <c r="AE402" s="881"/>
      <c r="AF402" s="881"/>
      <c r="AG402" s="881"/>
      <c r="AH402" s="881"/>
      <c r="DZ402" s="909"/>
      <c r="EA402" s="1013"/>
      <c r="EB402" s="1014"/>
      <c r="EC402" s="1014"/>
      <c r="ED402" s="1014"/>
      <c r="EE402" s="910"/>
    </row>
    <row r="403" spans="1:135" s="879" customFormat="1">
      <c r="A403" s="609"/>
      <c r="B403" s="888"/>
      <c r="C403" s="880"/>
      <c r="D403" s="880"/>
      <c r="E403" s="880"/>
      <c r="F403" s="880"/>
      <c r="G403" s="880"/>
      <c r="H403" s="880"/>
      <c r="I403" s="880"/>
      <c r="J403" s="880"/>
      <c r="K403" s="880"/>
      <c r="L403" s="880"/>
      <c r="M403" s="880"/>
      <c r="N403" s="880"/>
      <c r="O403" s="881"/>
      <c r="P403" s="881"/>
      <c r="Q403" s="881"/>
      <c r="R403" s="881"/>
      <c r="S403" s="881"/>
      <c r="T403" s="881"/>
      <c r="U403" s="881"/>
      <c r="V403" s="881"/>
      <c r="W403" s="881"/>
      <c r="X403" s="881"/>
      <c r="Y403" s="881"/>
      <c r="Z403" s="881"/>
      <c r="AA403" s="882"/>
      <c r="AB403" s="881"/>
      <c r="AC403" s="881"/>
      <c r="AD403" s="881"/>
      <c r="AE403" s="881"/>
      <c r="AF403" s="881"/>
      <c r="AG403" s="881"/>
      <c r="AH403" s="881"/>
      <c r="DZ403" s="909"/>
      <c r="EA403" s="1013"/>
      <c r="EB403" s="1014"/>
      <c r="EC403" s="1014"/>
      <c r="ED403" s="1014"/>
      <c r="EE403" s="910"/>
    </row>
    <row r="404" spans="1:135" s="879" customFormat="1">
      <c r="A404" s="609"/>
      <c r="B404" s="888"/>
      <c r="C404" s="880"/>
      <c r="D404" s="880"/>
      <c r="E404" s="880"/>
      <c r="F404" s="880"/>
      <c r="G404" s="880"/>
      <c r="H404" s="880"/>
      <c r="I404" s="880"/>
      <c r="J404" s="880"/>
      <c r="K404" s="880"/>
      <c r="L404" s="880"/>
      <c r="M404" s="880"/>
      <c r="N404" s="880"/>
      <c r="O404" s="881"/>
      <c r="P404" s="881"/>
      <c r="Q404" s="881"/>
      <c r="R404" s="881"/>
      <c r="S404" s="881"/>
      <c r="T404" s="881"/>
      <c r="U404" s="881"/>
      <c r="V404" s="881"/>
      <c r="W404" s="881"/>
      <c r="X404" s="881"/>
      <c r="Y404" s="881"/>
      <c r="Z404" s="881"/>
      <c r="AA404" s="882"/>
      <c r="AB404" s="881"/>
      <c r="AC404" s="881"/>
      <c r="AD404" s="881"/>
      <c r="AE404" s="881"/>
      <c r="AF404" s="881"/>
      <c r="AG404" s="881"/>
      <c r="AH404" s="881"/>
      <c r="DZ404" s="909"/>
      <c r="EA404" s="1013"/>
      <c r="EB404" s="1014"/>
      <c r="EC404" s="1014"/>
      <c r="ED404" s="1014"/>
      <c r="EE404" s="910"/>
    </row>
    <row r="405" spans="1:135" s="879" customFormat="1">
      <c r="A405" s="609"/>
      <c r="B405" s="888"/>
      <c r="C405" s="880"/>
      <c r="D405" s="880"/>
      <c r="E405" s="880"/>
      <c r="F405" s="880"/>
      <c r="G405" s="880"/>
      <c r="H405" s="880"/>
      <c r="I405" s="880"/>
      <c r="J405" s="880"/>
      <c r="K405" s="880"/>
      <c r="L405" s="880"/>
      <c r="M405" s="880"/>
      <c r="N405" s="880"/>
      <c r="O405" s="881"/>
      <c r="P405" s="881"/>
      <c r="Q405" s="881"/>
      <c r="R405" s="881"/>
      <c r="S405" s="881"/>
      <c r="T405" s="881"/>
      <c r="U405" s="881"/>
      <c r="V405" s="881"/>
      <c r="W405" s="881"/>
      <c r="X405" s="881"/>
      <c r="Y405" s="881"/>
      <c r="Z405" s="881"/>
      <c r="AA405" s="882"/>
      <c r="AB405" s="881"/>
      <c r="AC405" s="881"/>
      <c r="AD405" s="881"/>
      <c r="AE405" s="881"/>
      <c r="AF405" s="881"/>
      <c r="AG405" s="881"/>
      <c r="AH405" s="881"/>
      <c r="DZ405" s="909"/>
      <c r="EA405" s="1013"/>
      <c r="EB405" s="1014"/>
      <c r="EC405" s="1014"/>
      <c r="ED405" s="1014"/>
      <c r="EE405" s="910"/>
    </row>
    <row r="406" spans="1:135" s="879" customFormat="1">
      <c r="A406" s="609"/>
      <c r="B406" s="888"/>
      <c r="C406" s="880"/>
      <c r="D406" s="880"/>
      <c r="E406" s="880"/>
      <c r="F406" s="880"/>
      <c r="G406" s="880"/>
      <c r="H406" s="880"/>
      <c r="I406" s="880"/>
      <c r="J406" s="880"/>
      <c r="K406" s="880"/>
      <c r="L406" s="880"/>
      <c r="M406" s="880"/>
      <c r="N406" s="880"/>
      <c r="O406" s="881"/>
      <c r="P406" s="881"/>
      <c r="Q406" s="881"/>
      <c r="R406" s="881"/>
      <c r="S406" s="881"/>
      <c r="T406" s="881"/>
      <c r="U406" s="881"/>
      <c r="V406" s="881"/>
      <c r="W406" s="881"/>
      <c r="X406" s="881"/>
      <c r="Y406" s="881"/>
      <c r="Z406" s="881"/>
      <c r="AA406" s="882"/>
      <c r="AB406" s="881"/>
      <c r="AC406" s="881"/>
      <c r="AD406" s="881"/>
      <c r="AE406" s="881"/>
      <c r="AF406" s="881"/>
      <c r="AG406" s="881"/>
      <c r="AH406" s="881"/>
      <c r="DZ406" s="909"/>
      <c r="EA406" s="1013"/>
      <c r="EB406" s="1014"/>
      <c r="EC406" s="1014"/>
      <c r="ED406" s="1014"/>
      <c r="EE406" s="910"/>
    </row>
    <row r="407" spans="1:135" s="879" customFormat="1">
      <c r="A407" s="609"/>
      <c r="B407" s="888"/>
      <c r="C407" s="880"/>
      <c r="D407" s="880"/>
      <c r="E407" s="880"/>
      <c r="F407" s="880"/>
      <c r="G407" s="880"/>
      <c r="H407" s="880"/>
      <c r="I407" s="880"/>
      <c r="J407" s="880"/>
      <c r="K407" s="880"/>
      <c r="L407" s="880"/>
      <c r="M407" s="880"/>
      <c r="N407" s="880"/>
      <c r="O407" s="881"/>
      <c r="P407" s="881"/>
      <c r="Q407" s="881"/>
      <c r="R407" s="881"/>
      <c r="S407" s="881"/>
      <c r="T407" s="881"/>
      <c r="U407" s="881"/>
      <c r="V407" s="881"/>
      <c r="W407" s="881"/>
      <c r="X407" s="881"/>
      <c r="Y407" s="881"/>
      <c r="Z407" s="881"/>
      <c r="AA407" s="882"/>
      <c r="AB407" s="881"/>
      <c r="AC407" s="881"/>
      <c r="AD407" s="881"/>
      <c r="AE407" s="881"/>
      <c r="AF407" s="881"/>
      <c r="AG407" s="881"/>
      <c r="AH407" s="881"/>
      <c r="DZ407" s="909"/>
      <c r="EA407" s="1013"/>
      <c r="EB407" s="1014"/>
      <c r="EC407" s="1014"/>
      <c r="ED407" s="1014"/>
      <c r="EE407" s="910"/>
    </row>
    <row r="408" spans="1:135" s="879" customFormat="1">
      <c r="A408" s="609"/>
      <c r="B408" s="888"/>
      <c r="C408" s="880"/>
      <c r="D408" s="880"/>
      <c r="E408" s="880"/>
      <c r="F408" s="880"/>
      <c r="G408" s="880"/>
      <c r="H408" s="880"/>
      <c r="I408" s="880"/>
      <c r="J408" s="880"/>
      <c r="K408" s="880"/>
      <c r="L408" s="880"/>
      <c r="M408" s="880"/>
      <c r="N408" s="880"/>
      <c r="O408" s="881"/>
      <c r="P408" s="881"/>
      <c r="Q408" s="881"/>
      <c r="R408" s="881"/>
      <c r="S408" s="881"/>
      <c r="T408" s="881"/>
      <c r="U408" s="881"/>
      <c r="V408" s="881"/>
      <c r="W408" s="881"/>
      <c r="X408" s="881"/>
      <c r="Y408" s="881"/>
      <c r="Z408" s="881"/>
      <c r="AA408" s="882"/>
      <c r="AB408" s="881"/>
      <c r="AC408" s="881"/>
      <c r="AD408" s="881"/>
      <c r="AE408" s="881"/>
      <c r="AF408" s="881"/>
      <c r="AG408" s="881"/>
      <c r="AH408" s="881"/>
      <c r="DZ408" s="909"/>
      <c r="EA408" s="1013"/>
      <c r="EB408" s="1014"/>
      <c r="EC408" s="1014"/>
      <c r="ED408" s="1014"/>
      <c r="EE408" s="910"/>
    </row>
    <row r="409" spans="1:135" s="879" customFormat="1">
      <c r="A409" s="609"/>
      <c r="B409" s="888"/>
      <c r="C409" s="880"/>
      <c r="D409" s="880"/>
      <c r="E409" s="880"/>
      <c r="F409" s="880"/>
      <c r="G409" s="880"/>
      <c r="H409" s="880"/>
      <c r="I409" s="880"/>
      <c r="J409" s="880"/>
      <c r="K409" s="880"/>
      <c r="L409" s="880"/>
      <c r="M409" s="880"/>
      <c r="N409" s="880"/>
      <c r="O409" s="881"/>
      <c r="P409" s="881"/>
      <c r="Q409" s="881"/>
      <c r="R409" s="881"/>
      <c r="S409" s="881"/>
      <c r="T409" s="881"/>
      <c r="U409" s="881"/>
      <c r="V409" s="881"/>
      <c r="W409" s="881"/>
      <c r="X409" s="881"/>
      <c r="Y409" s="881"/>
      <c r="Z409" s="881"/>
      <c r="AA409" s="882"/>
      <c r="AB409" s="881"/>
      <c r="AC409" s="881"/>
      <c r="AD409" s="881"/>
      <c r="AE409" s="881"/>
      <c r="AF409" s="881"/>
      <c r="AG409" s="881"/>
      <c r="AH409" s="881"/>
      <c r="DZ409" s="909"/>
      <c r="EA409" s="1013"/>
      <c r="EB409" s="1014"/>
      <c r="EC409" s="1014"/>
      <c r="ED409" s="1014"/>
      <c r="EE409" s="910"/>
    </row>
    <row r="410" spans="1:135" s="879" customFormat="1">
      <c r="A410" s="609"/>
      <c r="B410" s="888"/>
      <c r="C410" s="880"/>
      <c r="D410" s="880"/>
      <c r="E410" s="880"/>
      <c r="F410" s="880"/>
      <c r="G410" s="880"/>
      <c r="H410" s="880"/>
      <c r="I410" s="880"/>
      <c r="J410" s="880"/>
      <c r="K410" s="880"/>
      <c r="L410" s="880"/>
      <c r="M410" s="880"/>
      <c r="N410" s="880"/>
      <c r="O410" s="881"/>
      <c r="P410" s="881"/>
      <c r="Q410" s="881"/>
      <c r="R410" s="881"/>
      <c r="S410" s="881"/>
      <c r="T410" s="881"/>
      <c r="U410" s="881"/>
      <c r="V410" s="881"/>
      <c r="W410" s="881"/>
      <c r="X410" s="881"/>
      <c r="Y410" s="881"/>
      <c r="Z410" s="881"/>
      <c r="AA410" s="882"/>
      <c r="AB410" s="881"/>
      <c r="AC410" s="881"/>
      <c r="AD410" s="881"/>
      <c r="AE410" s="881"/>
      <c r="AF410" s="881"/>
      <c r="AG410" s="881"/>
      <c r="AH410" s="881"/>
      <c r="DZ410" s="909"/>
      <c r="EA410" s="1013"/>
      <c r="EB410" s="1014"/>
      <c r="EC410" s="1014"/>
      <c r="ED410" s="1014"/>
      <c r="EE410" s="910"/>
    </row>
    <row r="411" spans="1:135" s="879" customFormat="1">
      <c r="A411" s="609"/>
      <c r="B411" s="888"/>
      <c r="C411" s="880"/>
      <c r="D411" s="880"/>
      <c r="E411" s="880"/>
      <c r="F411" s="880"/>
      <c r="G411" s="880"/>
      <c r="H411" s="880"/>
      <c r="I411" s="880"/>
      <c r="J411" s="880"/>
      <c r="K411" s="880"/>
      <c r="L411" s="880"/>
      <c r="M411" s="880"/>
      <c r="N411" s="880"/>
      <c r="O411" s="881"/>
      <c r="P411" s="881"/>
      <c r="Q411" s="881"/>
      <c r="R411" s="881"/>
      <c r="S411" s="881"/>
      <c r="T411" s="881"/>
      <c r="U411" s="881"/>
      <c r="V411" s="881"/>
      <c r="W411" s="881"/>
      <c r="X411" s="881"/>
      <c r="Y411" s="881"/>
      <c r="Z411" s="881"/>
      <c r="AA411" s="882"/>
      <c r="AB411" s="881"/>
      <c r="AC411" s="881"/>
      <c r="AD411" s="881"/>
      <c r="AE411" s="881"/>
      <c r="AF411" s="881"/>
      <c r="AG411" s="881"/>
      <c r="AH411" s="881"/>
      <c r="DZ411" s="909"/>
      <c r="EA411" s="1013"/>
      <c r="EB411" s="1014"/>
      <c r="EC411" s="1014"/>
      <c r="ED411" s="1014"/>
      <c r="EE411" s="910"/>
    </row>
    <row r="412" spans="1:135" s="879" customFormat="1">
      <c r="A412" s="609"/>
      <c r="B412" s="888"/>
      <c r="C412" s="880"/>
      <c r="D412" s="880"/>
      <c r="E412" s="880"/>
      <c r="F412" s="880"/>
      <c r="G412" s="880"/>
      <c r="H412" s="880"/>
      <c r="I412" s="880"/>
      <c r="J412" s="880"/>
      <c r="K412" s="880"/>
      <c r="L412" s="880"/>
      <c r="M412" s="880"/>
      <c r="N412" s="880"/>
      <c r="O412" s="881"/>
      <c r="P412" s="881"/>
      <c r="Q412" s="881"/>
      <c r="R412" s="881"/>
      <c r="S412" s="881"/>
      <c r="T412" s="881"/>
      <c r="U412" s="881"/>
      <c r="V412" s="881"/>
      <c r="W412" s="881"/>
      <c r="X412" s="881"/>
      <c r="Y412" s="881"/>
      <c r="Z412" s="881"/>
      <c r="AA412" s="882"/>
      <c r="AB412" s="881"/>
      <c r="AC412" s="881"/>
      <c r="AD412" s="881"/>
      <c r="AE412" s="881"/>
      <c r="AF412" s="881"/>
      <c r="AG412" s="881"/>
      <c r="AH412" s="881"/>
      <c r="DZ412" s="909"/>
      <c r="EA412" s="1013"/>
      <c r="EB412" s="1014"/>
      <c r="EC412" s="1014"/>
      <c r="ED412" s="1014"/>
      <c r="EE412" s="910"/>
    </row>
    <row r="413" spans="1:135" s="879" customFormat="1">
      <c r="A413" s="609"/>
      <c r="B413" s="888"/>
      <c r="C413" s="880"/>
      <c r="D413" s="880"/>
      <c r="E413" s="880"/>
      <c r="F413" s="880"/>
      <c r="G413" s="880"/>
      <c r="H413" s="880"/>
      <c r="I413" s="880"/>
      <c r="J413" s="880"/>
      <c r="K413" s="880"/>
      <c r="L413" s="880"/>
      <c r="M413" s="880"/>
      <c r="N413" s="880"/>
      <c r="O413" s="881"/>
      <c r="P413" s="881"/>
      <c r="Q413" s="881"/>
      <c r="R413" s="881"/>
      <c r="S413" s="881"/>
      <c r="T413" s="881"/>
      <c r="U413" s="881"/>
      <c r="V413" s="881"/>
      <c r="W413" s="881"/>
      <c r="X413" s="881"/>
      <c r="Y413" s="881"/>
      <c r="Z413" s="881"/>
      <c r="AA413" s="882"/>
      <c r="AB413" s="881"/>
      <c r="AC413" s="881"/>
      <c r="AD413" s="881"/>
      <c r="AE413" s="881"/>
      <c r="AF413" s="881"/>
      <c r="AG413" s="881"/>
      <c r="AH413" s="881"/>
      <c r="DZ413" s="909"/>
      <c r="EA413" s="1013"/>
      <c r="EB413" s="1014"/>
      <c r="EC413" s="1014"/>
      <c r="ED413" s="1014"/>
      <c r="EE413" s="910"/>
    </row>
    <row r="414" spans="1:135" s="879" customFormat="1">
      <c r="A414" s="609"/>
      <c r="B414" s="888"/>
      <c r="C414" s="880"/>
      <c r="D414" s="880"/>
      <c r="E414" s="880"/>
      <c r="F414" s="880"/>
      <c r="G414" s="880"/>
      <c r="H414" s="880"/>
      <c r="I414" s="880"/>
      <c r="J414" s="880"/>
      <c r="K414" s="880"/>
      <c r="L414" s="880"/>
      <c r="M414" s="880"/>
      <c r="N414" s="880"/>
      <c r="O414" s="881"/>
      <c r="P414" s="881"/>
      <c r="Q414" s="881"/>
      <c r="R414" s="881"/>
      <c r="S414" s="881"/>
      <c r="T414" s="881"/>
      <c r="U414" s="881"/>
      <c r="V414" s="881"/>
      <c r="W414" s="881"/>
      <c r="X414" s="881"/>
      <c r="Y414" s="881"/>
      <c r="Z414" s="881"/>
      <c r="AA414" s="882"/>
      <c r="AB414" s="881"/>
      <c r="AC414" s="881"/>
      <c r="AD414" s="881"/>
      <c r="AE414" s="881"/>
      <c r="AF414" s="881"/>
      <c r="AG414" s="881"/>
      <c r="AH414" s="881"/>
      <c r="DZ414" s="909"/>
      <c r="EA414" s="1013"/>
      <c r="EB414" s="1014"/>
      <c r="EC414" s="1014"/>
      <c r="ED414" s="1014"/>
      <c r="EE414" s="910"/>
    </row>
    <row r="415" spans="1:135" s="879" customFormat="1">
      <c r="A415" s="609"/>
      <c r="B415" s="888"/>
      <c r="C415" s="880"/>
      <c r="D415" s="880"/>
      <c r="E415" s="880"/>
      <c r="F415" s="880"/>
      <c r="G415" s="880"/>
      <c r="H415" s="880"/>
      <c r="I415" s="880"/>
      <c r="J415" s="880"/>
      <c r="K415" s="880"/>
      <c r="L415" s="880"/>
      <c r="M415" s="880"/>
      <c r="N415" s="880"/>
      <c r="O415" s="881"/>
      <c r="P415" s="881"/>
      <c r="Q415" s="881"/>
      <c r="R415" s="881"/>
      <c r="S415" s="881"/>
      <c r="T415" s="881"/>
      <c r="U415" s="881"/>
      <c r="V415" s="881"/>
      <c r="W415" s="881"/>
      <c r="X415" s="881"/>
      <c r="Y415" s="881"/>
      <c r="Z415" s="881"/>
      <c r="AA415" s="882"/>
      <c r="AB415" s="881"/>
      <c r="AC415" s="881"/>
      <c r="AD415" s="881"/>
      <c r="AE415" s="881"/>
      <c r="AF415" s="881"/>
      <c r="AG415" s="881"/>
      <c r="AH415" s="881"/>
      <c r="DZ415" s="909"/>
      <c r="EA415" s="1013"/>
      <c r="EB415" s="1014"/>
      <c r="EC415" s="1014"/>
      <c r="ED415" s="1014"/>
      <c r="EE415" s="910"/>
    </row>
    <row r="416" spans="1:135" s="879" customFormat="1">
      <c r="A416" s="609"/>
      <c r="B416" s="888"/>
      <c r="C416" s="880"/>
      <c r="D416" s="880"/>
      <c r="E416" s="880"/>
      <c r="F416" s="880"/>
      <c r="G416" s="880"/>
      <c r="H416" s="880"/>
      <c r="I416" s="880"/>
      <c r="J416" s="880"/>
      <c r="K416" s="880"/>
      <c r="L416" s="880"/>
      <c r="M416" s="880"/>
      <c r="N416" s="880"/>
      <c r="O416" s="881"/>
      <c r="P416" s="881"/>
      <c r="Q416" s="881"/>
      <c r="R416" s="881"/>
      <c r="S416" s="881"/>
      <c r="T416" s="881"/>
      <c r="U416" s="881"/>
      <c r="V416" s="881"/>
      <c r="W416" s="881"/>
      <c r="X416" s="881"/>
      <c r="Y416" s="881"/>
      <c r="Z416" s="881"/>
      <c r="AA416" s="882"/>
      <c r="AB416" s="881"/>
      <c r="AC416" s="881"/>
      <c r="AD416" s="881"/>
      <c r="AE416" s="881"/>
      <c r="AF416" s="881"/>
      <c r="AG416" s="881"/>
      <c r="AH416" s="881"/>
      <c r="DZ416" s="909"/>
      <c r="EA416" s="1013"/>
      <c r="EB416" s="1014"/>
      <c r="EC416" s="1014"/>
      <c r="ED416" s="1014"/>
      <c r="EE416" s="910"/>
    </row>
    <row r="417" spans="1:135" s="879" customFormat="1">
      <c r="A417" s="609"/>
      <c r="B417" s="888"/>
      <c r="C417" s="880"/>
      <c r="D417" s="880"/>
      <c r="E417" s="880"/>
      <c r="F417" s="880"/>
      <c r="G417" s="880"/>
      <c r="H417" s="880"/>
      <c r="I417" s="880"/>
      <c r="J417" s="880"/>
      <c r="K417" s="880"/>
      <c r="L417" s="880"/>
      <c r="M417" s="880"/>
      <c r="N417" s="880"/>
      <c r="O417" s="881"/>
      <c r="P417" s="881"/>
      <c r="Q417" s="881"/>
      <c r="R417" s="881"/>
      <c r="S417" s="881"/>
      <c r="T417" s="881"/>
      <c r="U417" s="881"/>
      <c r="V417" s="881"/>
      <c r="W417" s="881"/>
      <c r="X417" s="881"/>
      <c r="Y417" s="881"/>
      <c r="Z417" s="881"/>
      <c r="AA417" s="882"/>
      <c r="AB417" s="881"/>
      <c r="AC417" s="881"/>
      <c r="AD417" s="881"/>
      <c r="AE417" s="881"/>
      <c r="AF417" s="881"/>
      <c r="AG417" s="881"/>
      <c r="AH417" s="881"/>
      <c r="DZ417" s="909"/>
      <c r="EA417" s="1013"/>
      <c r="EB417" s="1014"/>
      <c r="EC417" s="1014"/>
      <c r="ED417" s="1014"/>
      <c r="EE417" s="910"/>
    </row>
    <row r="418" spans="1:135" s="879" customFormat="1">
      <c r="A418" s="609"/>
      <c r="B418" s="888"/>
      <c r="C418" s="880"/>
      <c r="D418" s="880"/>
      <c r="E418" s="880"/>
      <c r="F418" s="880"/>
      <c r="G418" s="880"/>
      <c r="H418" s="880"/>
      <c r="I418" s="880"/>
      <c r="J418" s="880"/>
      <c r="K418" s="880"/>
      <c r="L418" s="880"/>
      <c r="M418" s="880"/>
      <c r="N418" s="880"/>
      <c r="O418" s="881"/>
      <c r="P418" s="881"/>
      <c r="Q418" s="881"/>
      <c r="R418" s="881"/>
      <c r="S418" s="881"/>
      <c r="T418" s="881"/>
      <c r="U418" s="881"/>
      <c r="V418" s="881"/>
      <c r="W418" s="881"/>
      <c r="X418" s="881"/>
      <c r="Y418" s="881"/>
      <c r="Z418" s="881"/>
      <c r="AA418" s="882"/>
      <c r="AB418" s="881"/>
      <c r="AC418" s="881"/>
      <c r="AD418" s="881"/>
      <c r="AE418" s="881"/>
      <c r="AF418" s="881"/>
      <c r="AG418" s="881"/>
      <c r="AH418" s="881"/>
      <c r="DZ418" s="909"/>
      <c r="EA418" s="1013"/>
      <c r="EB418" s="1014"/>
      <c r="EC418" s="1014"/>
      <c r="ED418" s="1014"/>
      <c r="EE418" s="910"/>
    </row>
    <row r="419" spans="1:135" s="879" customFormat="1">
      <c r="A419" s="609"/>
      <c r="B419" s="888"/>
      <c r="C419" s="880"/>
      <c r="D419" s="880"/>
      <c r="E419" s="880"/>
      <c r="F419" s="880"/>
      <c r="G419" s="880"/>
      <c r="H419" s="880"/>
      <c r="I419" s="880"/>
      <c r="J419" s="880"/>
      <c r="K419" s="880"/>
      <c r="L419" s="880"/>
      <c r="M419" s="880"/>
      <c r="N419" s="880"/>
      <c r="O419" s="881"/>
      <c r="P419" s="881"/>
      <c r="Q419" s="881"/>
      <c r="R419" s="881"/>
      <c r="S419" s="881"/>
      <c r="T419" s="881"/>
      <c r="U419" s="881"/>
      <c r="V419" s="881"/>
      <c r="W419" s="881"/>
      <c r="X419" s="881"/>
      <c r="Y419" s="881"/>
      <c r="Z419" s="881"/>
      <c r="AA419" s="882"/>
      <c r="AB419" s="881"/>
      <c r="AC419" s="881"/>
      <c r="AD419" s="881"/>
      <c r="AE419" s="881"/>
      <c r="AF419" s="881"/>
      <c r="AG419" s="881"/>
      <c r="AH419" s="881"/>
      <c r="DZ419" s="909"/>
      <c r="EA419" s="1013"/>
      <c r="EB419" s="1014"/>
      <c r="EC419" s="1014"/>
      <c r="ED419" s="1014"/>
      <c r="EE419" s="910"/>
    </row>
    <row r="420" spans="1:135" s="879" customFormat="1">
      <c r="A420" s="609"/>
      <c r="B420" s="888"/>
      <c r="C420" s="880"/>
      <c r="D420" s="880"/>
      <c r="E420" s="880"/>
      <c r="F420" s="880"/>
      <c r="G420" s="880"/>
      <c r="H420" s="880"/>
      <c r="I420" s="880"/>
      <c r="J420" s="880"/>
      <c r="K420" s="880"/>
      <c r="L420" s="880"/>
      <c r="M420" s="880"/>
      <c r="N420" s="880"/>
      <c r="O420" s="881"/>
      <c r="P420" s="881"/>
      <c r="Q420" s="881"/>
      <c r="R420" s="881"/>
      <c r="S420" s="881"/>
      <c r="T420" s="881"/>
      <c r="U420" s="881"/>
      <c r="V420" s="881"/>
      <c r="W420" s="881"/>
      <c r="X420" s="881"/>
      <c r="Y420" s="881"/>
      <c r="Z420" s="881"/>
      <c r="AA420" s="882"/>
      <c r="AB420" s="881"/>
      <c r="AC420" s="881"/>
      <c r="AD420" s="881"/>
      <c r="AE420" s="881"/>
      <c r="AF420" s="881"/>
      <c r="AG420" s="881"/>
      <c r="AH420" s="881"/>
      <c r="DZ420" s="909"/>
      <c r="EA420" s="1013"/>
      <c r="EB420" s="1014"/>
      <c r="EC420" s="1014"/>
      <c r="ED420" s="1014"/>
      <c r="EE420" s="910"/>
    </row>
    <row r="421" spans="1:135" s="879" customFormat="1">
      <c r="A421" s="609"/>
      <c r="B421" s="888"/>
      <c r="C421" s="880"/>
      <c r="D421" s="880"/>
      <c r="E421" s="880"/>
      <c r="F421" s="880"/>
      <c r="G421" s="880"/>
      <c r="H421" s="880"/>
      <c r="I421" s="880"/>
      <c r="J421" s="880"/>
      <c r="K421" s="880"/>
      <c r="L421" s="880"/>
      <c r="M421" s="880"/>
      <c r="N421" s="880"/>
      <c r="O421" s="881"/>
      <c r="P421" s="881"/>
      <c r="Q421" s="881"/>
      <c r="R421" s="881"/>
      <c r="S421" s="881"/>
      <c r="T421" s="881"/>
      <c r="U421" s="881"/>
      <c r="V421" s="881"/>
      <c r="W421" s="881"/>
      <c r="X421" s="881"/>
      <c r="Y421" s="881"/>
      <c r="Z421" s="881"/>
      <c r="AA421" s="882"/>
      <c r="AB421" s="881"/>
      <c r="AC421" s="881"/>
      <c r="AD421" s="881"/>
      <c r="AE421" s="881"/>
      <c r="AF421" s="881"/>
      <c r="AG421" s="881"/>
      <c r="AH421" s="881"/>
      <c r="DZ421" s="909"/>
      <c r="EA421" s="1013"/>
      <c r="EB421" s="1014"/>
      <c r="EC421" s="1014"/>
      <c r="ED421" s="1014"/>
      <c r="EE421" s="910"/>
    </row>
    <row r="422" spans="1:135" s="879" customFormat="1">
      <c r="A422" s="609"/>
      <c r="B422" s="888"/>
      <c r="C422" s="880"/>
      <c r="D422" s="880"/>
      <c r="E422" s="880"/>
      <c r="F422" s="880"/>
      <c r="G422" s="880"/>
      <c r="H422" s="880"/>
      <c r="I422" s="880"/>
      <c r="J422" s="880"/>
      <c r="K422" s="880"/>
      <c r="L422" s="880"/>
      <c r="M422" s="880"/>
      <c r="N422" s="880"/>
      <c r="O422" s="881"/>
      <c r="P422" s="881"/>
      <c r="Q422" s="881"/>
      <c r="R422" s="881"/>
      <c r="S422" s="881"/>
      <c r="T422" s="881"/>
      <c r="U422" s="881"/>
      <c r="V422" s="881"/>
      <c r="W422" s="881"/>
      <c r="X422" s="881"/>
      <c r="Y422" s="881"/>
      <c r="Z422" s="881"/>
      <c r="AA422" s="882"/>
      <c r="AB422" s="881"/>
      <c r="AC422" s="881"/>
      <c r="AD422" s="881"/>
      <c r="AE422" s="881"/>
      <c r="AF422" s="881"/>
      <c r="AG422" s="881"/>
      <c r="AH422" s="881"/>
      <c r="DZ422" s="909"/>
      <c r="EA422" s="1013"/>
      <c r="EB422" s="1014"/>
      <c r="EC422" s="1014"/>
      <c r="ED422" s="1014"/>
      <c r="EE422" s="910"/>
    </row>
    <row r="423" spans="1:135" s="879" customFormat="1">
      <c r="A423" s="609"/>
      <c r="B423" s="888"/>
      <c r="C423" s="880"/>
      <c r="D423" s="880"/>
      <c r="E423" s="880"/>
      <c r="F423" s="880"/>
      <c r="G423" s="880"/>
      <c r="H423" s="880"/>
      <c r="I423" s="880"/>
      <c r="J423" s="880"/>
      <c r="K423" s="880"/>
      <c r="L423" s="880"/>
      <c r="M423" s="880"/>
      <c r="N423" s="880"/>
      <c r="O423" s="881"/>
      <c r="P423" s="881"/>
      <c r="Q423" s="881"/>
      <c r="R423" s="881"/>
      <c r="S423" s="881"/>
      <c r="T423" s="881"/>
      <c r="U423" s="881"/>
      <c r="V423" s="881"/>
      <c r="W423" s="881"/>
      <c r="X423" s="881"/>
      <c r="Y423" s="881"/>
      <c r="Z423" s="881"/>
      <c r="AA423" s="882"/>
      <c r="AB423" s="881"/>
      <c r="AC423" s="881"/>
      <c r="AD423" s="881"/>
      <c r="AE423" s="881"/>
      <c r="AF423" s="881"/>
      <c r="AG423" s="881"/>
      <c r="AH423" s="881"/>
      <c r="DZ423" s="909"/>
      <c r="EA423" s="1013"/>
      <c r="EB423" s="1014"/>
      <c r="EC423" s="1014"/>
      <c r="ED423" s="1014"/>
      <c r="EE423" s="910"/>
    </row>
    <row r="424" spans="1:135" s="879" customFormat="1">
      <c r="A424" s="609"/>
      <c r="B424" s="888"/>
      <c r="C424" s="880"/>
      <c r="D424" s="880"/>
      <c r="E424" s="880"/>
      <c r="F424" s="880"/>
      <c r="G424" s="880"/>
      <c r="H424" s="880"/>
      <c r="I424" s="880"/>
      <c r="J424" s="880"/>
      <c r="K424" s="880"/>
      <c r="L424" s="880"/>
      <c r="M424" s="880"/>
      <c r="N424" s="880"/>
      <c r="O424" s="881"/>
      <c r="P424" s="881"/>
      <c r="Q424" s="881"/>
      <c r="R424" s="881"/>
      <c r="S424" s="881"/>
      <c r="T424" s="881"/>
      <c r="U424" s="881"/>
      <c r="V424" s="881"/>
      <c r="W424" s="881"/>
      <c r="X424" s="881"/>
      <c r="Y424" s="881"/>
      <c r="Z424" s="881"/>
      <c r="AA424" s="882"/>
      <c r="AB424" s="881"/>
      <c r="AC424" s="881"/>
      <c r="AD424" s="881"/>
      <c r="AE424" s="881"/>
      <c r="AF424" s="881"/>
      <c r="AG424" s="881"/>
      <c r="AH424" s="881"/>
      <c r="DZ424" s="909"/>
      <c r="EA424" s="1013"/>
      <c r="EB424" s="1014"/>
      <c r="EC424" s="1014"/>
      <c r="ED424" s="1014"/>
      <c r="EE424" s="910"/>
    </row>
    <row r="425" spans="1:135" s="879" customFormat="1">
      <c r="A425" s="609"/>
      <c r="B425" s="888"/>
      <c r="C425" s="880"/>
      <c r="D425" s="880"/>
      <c r="E425" s="880"/>
      <c r="F425" s="880"/>
      <c r="G425" s="880"/>
      <c r="H425" s="880"/>
      <c r="I425" s="880"/>
      <c r="J425" s="880"/>
      <c r="K425" s="880"/>
      <c r="L425" s="880"/>
      <c r="M425" s="880"/>
      <c r="N425" s="880"/>
      <c r="O425" s="881"/>
      <c r="P425" s="881"/>
      <c r="Q425" s="881"/>
      <c r="R425" s="881"/>
      <c r="S425" s="881"/>
      <c r="T425" s="881"/>
      <c r="U425" s="881"/>
      <c r="V425" s="881"/>
      <c r="W425" s="881"/>
      <c r="X425" s="881"/>
      <c r="Y425" s="881"/>
      <c r="Z425" s="881"/>
      <c r="AA425" s="882"/>
      <c r="AB425" s="881"/>
      <c r="AC425" s="881"/>
      <c r="AD425" s="881"/>
      <c r="AE425" s="881"/>
      <c r="AF425" s="881"/>
      <c r="AG425" s="881"/>
      <c r="AH425" s="881"/>
      <c r="DZ425" s="909"/>
      <c r="EA425" s="1013"/>
      <c r="EB425" s="1014"/>
      <c r="EC425" s="1014"/>
      <c r="ED425" s="1014"/>
      <c r="EE425" s="910"/>
    </row>
    <row r="426" spans="1:135" s="879" customFormat="1">
      <c r="A426" s="609"/>
      <c r="B426" s="888"/>
      <c r="C426" s="880"/>
      <c r="D426" s="880"/>
      <c r="E426" s="880"/>
      <c r="F426" s="880"/>
      <c r="G426" s="880"/>
      <c r="H426" s="880"/>
      <c r="I426" s="880"/>
      <c r="J426" s="880"/>
      <c r="K426" s="880"/>
      <c r="L426" s="880"/>
      <c r="M426" s="880"/>
      <c r="N426" s="880"/>
      <c r="O426" s="881"/>
      <c r="P426" s="881"/>
      <c r="Q426" s="881"/>
      <c r="R426" s="881"/>
      <c r="S426" s="881"/>
      <c r="T426" s="881"/>
      <c r="U426" s="881"/>
      <c r="V426" s="881"/>
      <c r="W426" s="881"/>
      <c r="X426" s="881"/>
      <c r="Y426" s="881"/>
      <c r="Z426" s="881"/>
      <c r="AA426" s="882"/>
      <c r="AB426" s="881"/>
      <c r="AC426" s="881"/>
      <c r="AD426" s="881"/>
      <c r="AE426" s="881"/>
      <c r="AF426" s="881"/>
      <c r="AG426" s="881"/>
      <c r="AH426" s="881"/>
      <c r="DZ426" s="909"/>
      <c r="EA426" s="1013"/>
      <c r="EB426" s="1014"/>
      <c r="EC426" s="1014"/>
      <c r="ED426" s="1014"/>
      <c r="EE426" s="910"/>
    </row>
    <row r="427" spans="1:135" s="879" customFormat="1">
      <c r="A427" s="609"/>
      <c r="B427" s="888"/>
      <c r="C427" s="880"/>
      <c r="D427" s="880"/>
      <c r="E427" s="880"/>
      <c r="F427" s="880"/>
      <c r="G427" s="880"/>
      <c r="H427" s="880"/>
      <c r="I427" s="880"/>
      <c r="J427" s="880"/>
      <c r="K427" s="880"/>
      <c r="L427" s="880"/>
      <c r="M427" s="880"/>
      <c r="N427" s="880"/>
      <c r="O427" s="881"/>
      <c r="P427" s="881"/>
      <c r="Q427" s="881"/>
      <c r="R427" s="881"/>
      <c r="S427" s="881"/>
      <c r="T427" s="881"/>
      <c r="U427" s="881"/>
      <c r="V427" s="881"/>
      <c r="W427" s="881"/>
      <c r="X427" s="881"/>
      <c r="Y427" s="881"/>
      <c r="Z427" s="881"/>
      <c r="AA427" s="882"/>
      <c r="AB427" s="881"/>
      <c r="AC427" s="881"/>
      <c r="AD427" s="881"/>
      <c r="AE427" s="881"/>
      <c r="AF427" s="881"/>
      <c r="AG427" s="881"/>
      <c r="AH427" s="881"/>
      <c r="DZ427" s="909"/>
      <c r="EA427" s="1013"/>
      <c r="EB427" s="1014"/>
      <c r="EC427" s="1014"/>
      <c r="ED427" s="1014"/>
      <c r="EE427" s="910"/>
    </row>
    <row r="428" spans="1:135" s="879" customFormat="1">
      <c r="A428" s="609"/>
      <c r="B428" s="888"/>
      <c r="C428" s="880"/>
      <c r="D428" s="880"/>
      <c r="E428" s="880"/>
      <c r="F428" s="880"/>
      <c r="G428" s="880"/>
      <c r="H428" s="880"/>
      <c r="I428" s="880"/>
      <c r="J428" s="880"/>
      <c r="K428" s="880"/>
      <c r="L428" s="880"/>
      <c r="M428" s="880"/>
      <c r="N428" s="880"/>
      <c r="O428" s="881"/>
      <c r="P428" s="881"/>
      <c r="Q428" s="881"/>
      <c r="R428" s="881"/>
      <c r="S428" s="881"/>
      <c r="T428" s="881"/>
      <c r="U428" s="881"/>
      <c r="V428" s="881"/>
      <c r="W428" s="881"/>
      <c r="X428" s="881"/>
      <c r="Y428" s="881"/>
      <c r="Z428" s="881"/>
      <c r="AA428" s="882"/>
      <c r="AB428" s="881"/>
      <c r="AC428" s="881"/>
      <c r="AD428" s="881"/>
      <c r="AE428" s="881"/>
      <c r="AF428" s="881"/>
      <c r="AG428" s="881"/>
      <c r="AH428" s="881"/>
      <c r="DZ428" s="909"/>
      <c r="EA428" s="1013"/>
      <c r="EB428" s="1014"/>
      <c r="EC428" s="1014"/>
      <c r="ED428" s="1014"/>
      <c r="EE428" s="910"/>
    </row>
    <row r="429" spans="1:135" s="879" customFormat="1">
      <c r="A429" s="609"/>
      <c r="B429" s="888"/>
      <c r="C429" s="880"/>
      <c r="D429" s="880"/>
      <c r="E429" s="880"/>
      <c r="F429" s="880"/>
      <c r="G429" s="880"/>
      <c r="H429" s="880"/>
      <c r="I429" s="880"/>
      <c r="J429" s="880"/>
      <c r="K429" s="880"/>
      <c r="L429" s="880"/>
      <c r="M429" s="880"/>
      <c r="N429" s="880"/>
      <c r="O429" s="881"/>
      <c r="P429" s="881"/>
      <c r="Q429" s="881"/>
      <c r="R429" s="881"/>
      <c r="S429" s="881"/>
      <c r="T429" s="881"/>
      <c r="U429" s="881"/>
      <c r="V429" s="881"/>
      <c r="W429" s="881"/>
      <c r="X429" s="881"/>
      <c r="Y429" s="881"/>
      <c r="Z429" s="881"/>
      <c r="AA429" s="882"/>
      <c r="AB429" s="881"/>
      <c r="AC429" s="881"/>
      <c r="AD429" s="881"/>
      <c r="AE429" s="881"/>
      <c r="AF429" s="881"/>
      <c r="AG429" s="881"/>
      <c r="AH429" s="881"/>
      <c r="DZ429" s="909"/>
      <c r="EA429" s="1013"/>
      <c r="EB429" s="1014"/>
      <c r="EC429" s="1014"/>
      <c r="ED429" s="1014"/>
      <c r="EE429" s="910"/>
    </row>
    <row r="430" spans="1:135" s="879" customFormat="1">
      <c r="A430" s="609"/>
      <c r="B430" s="888"/>
      <c r="C430" s="880"/>
      <c r="D430" s="880"/>
      <c r="E430" s="880"/>
      <c r="F430" s="880"/>
      <c r="G430" s="880"/>
      <c r="H430" s="880"/>
      <c r="I430" s="880"/>
      <c r="J430" s="880"/>
      <c r="K430" s="880"/>
      <c r="L430" s="880"/>
      <c r="M430" s="880"/>
      <c r="N430" s="880"/>
      <c r="O430" s="881"/>
      <c r="P430" s="881"/>
      <c r="Q430" s="881"/>
      <c r="R430" s="881"/>
      <c r="S430" s="881"/>
      <c r="T430" s="881"/>
      <c r="U430" s="881"/>
      <c r="V430" s="881"/>
      <c r="W430" s="881"/>
      <c r="X430" s="881"/>
      <c r="Y430" s="881"/>
      <c r="Z430" s="881"/>
      <c r="AA430" s="882"/>
      <c r="AB430" s="881"/>
      <c r="AC430" s="881"/>
      <c r="AD430" s="881"/>
      <c r="AE430" s="881"/>
      <c r="AF430" s="881"/>
      <c r="AG430" s="881"/>
      <c r="AH430" s="881"/>
      <c r="DZ430" s="909"/>
      <c r="EA430" s="1013"/>
      <c r="EB430" s="1014"/>
      <c r="EC430" s="1014"/>
      <c r="ED430" s="1014"/>
      <c r="EE430" s="910"/>
    </row>
    <row r="431" spans="1:135" s="879" customFormat="1">
      <c r="A431" s="609"/>
      <c r="B431" s="888"/>
      <c r="C431" s="880"/>
      <c r="D431" s="880"/>
      <c r="E431" s="880"/>
      <c r="F431" s="880"/>
      <c r="G431" s="880"/>
      <c r="H431" s="880"/>
      <c r="I431" s="880"/>
      <c r="J431" s="880"/>
      <c r="K431" s="880"/>
      <c r="L431" s="880"/>
      <c r="M431" s="880"/>
      <c r="N431" s="880"/>
      <c r="O431" s="881"/>
      <c r="P431" s="881"/>
      <c r="Q431" s="881"/>
      <c r="R431" s="881"/>
      <c r="S431" s="881"/>
      <c r="T431" s="881"/>
      <c r="U431" s="881"/>
      <c r="V431" s="881"/>
      <c r="W431" s="881"/>
      <c r="X431" s="881"/>
      <c r="Y431" s="881"/>
      <c r="Z431" s="881"/>
      <c r="AA431" s="882"/>
      <c r="AB431" s="881"/>
      <c r="AC431" s="881"/>
      <c r="AD431" s="881"/>
      <c r="AE431" s="881"/>
      <c r="AF431" s="881"/>
      <c r="AG431" s="881"/>
      <c r="AH431" s="881"/>
      <c r="DZ431" s="909"/>
      <c r="EA431" s="1013"/>
      <c r="EB431" s="1014"/>
      <c r="EC431" s="1014"/>
      <c r="ED431" s="1014"/>
      <c r="EE431" s="910"/>
    </row>
    <row r="432" spans="1:135" s="879" customFormat="1">
      <c r="A432" s="609"/>
      <c r="B432" s="888"/>
      <c r="C432" s="880"/>
      <c r="D432" s="880"/>
      <c r="E432" s="880"/>
      <c r="F432" s="880"/>
      <c r="G432" s="880"/>
      <c r="H432" s="880"/>
      <c r="I432" s="880"/>
      <c r="J432" s="880"/>
      <c r="K432" s="880"/>
      <c r="L432" s="880"/>
      <c r="M432" s="880"/>
      <c r="N432" s="880"/>
      <c r="O432" s="881"/>
      <c r="P432" s="881"/>
      <c r="Q432" s="881"/>
      <c r="R432" s="881"/>
      <c r="S432" s="881"/>
      <c r="T432" s="881"/>
      <c r="U432" s="881"/>
      <c r="V432" s="881"/>
      <c r="W432" s="881"/>
      <c r="X432" s="881"/>
      <c r="Y432" s="881"/>
      <c r="Z432" s="881"/>
      <c r="AA432" s="882"/>
      <c r="AB432" s="881"/>
      <c r="AC432" s="881"/>
      <c r="AD432" s="881"/>
      <c r="AE432" s="881"/>
      <c r="AF432" s="881"/>
      <c r="AG432" s="881"/>
      <c r="AH432" s="881"/>
      <c r="DZ432" s="909"/>
      <c r="EA432" s="1013"/>
      <c r="EB432" s="1014"/>
      <c r="EC432" s="1014"/>
      <c r="ED432" s="1014"/>
      <c r="EE432" s="910"/>
    </row>
    <row r="433" spans="1:135" s="879" customFormat="1">
      <c r="A433" s="609"/>
      <c r="B433" s="888"/>
      <c r="C433" s="880"/>
      <c r="D433" s="880"/>
      <c r="E433" s="880"/>
      <c r="F433" s="880"/>
      <c r="G433" s="880"/>
      <c r="H433" s="880"/>
      <c r="I433" s="880"/>
      <c r="J433" s="880"/>
      <c r="K433" s="880"/>
      <c r="L433" s="880"/>
      <c r="M433" s="880"/>
      <c r="N433" s="880"/>
      <c r="O433" s="881"/>
      <c r="P433" s="881"/>
      <c r="Q433" s="881"/>
      <c r="R433" s="881"/>
      <c r="S433" s="881"/>
      <c r="T433" s="881"/>
      <c r="U433" s="881"/>
      <c r="V433" s="881"/>
      <c r="W433" s="881"/>
      <c r="X433" s="881"/>
      <c r="Y433" s="881"/>
      <c r="Z433" s="881"/>
      <c r="AA433" s="882"/>
      <c r="AB433" s="881"/>
      <c r="AC433" s="881"/>
      <c r="AD433" s="881"/>
      <c r="AE433" s="881"/>
      <c r="AF433" s="881"/>
      <c r="AG433" s="881"/>
      <c r="AH433" s="881"/>
      <c r="DZ433" s="909"/>
      <c r="EA433" s="1013"/>
      <c r="EB433" s="1014"/>
      <c r="EC433" s="1014"/>
      <c r="ED433" s="1014"/>
      <c r="EE433" s="910"/>
    </row>
    <row r="434" spans="1:135" s="879" customFormat="1">
      <c r="A434" s="609"/>
      <c r="B434" s="888"/>
      <c r="C434" s="880"/>
      <c r="D434" s="880"/>
      <c r="E434" s="880"/>
      <c r="F434" s="880"/>
      <c r="G434" s="880"/>
      <c r="H434" s="880"/>
      <c r="I434" s="880"/>
      <c r="J434" s="880"/>
      <c r="K434" s="880"/>
      <c r="L434" s="880"/>
      <c r="M434" s="880"/>
      <c r="N434" s="880"/>
      <c r="O434" s="881"/>
      <c r="P434" s="881"/>
      <c r="Q434" s="881"/>
      <c r="R434" s="881"/>
      <c r="S434" s="881"/>
      <c r="T434" s="881"/>
      <c r="U434" s="881"/>
      <c r="V434" s="881"/>
      <c r="W434" s="881"/>
      <c r="X434" s="881"/>
      <c r="Y434" s="881"/>
      <c r="Z434" s="881"/>
      <c r="AA434" s="882"/>
      <c r="AB434" s="881"/>
      <c r="AC434" s="881"/>
      <c r="AD434" s="881"/>
      <c r="AE434" s="881"/>
      <c r="AF434" s="881"/>
      <c r="AG434" s="881"/>
      <c r="AH434" s="881"/>
      <c r="DZ434" s="909"/>
      <c r="EA434" s="1013"/>
      <c r="EB434" s="1014"/>
      <c r="EC434" s="1014"/>
      <c r="ED434" s="1014"/>
      <c r="EE434" s="910"/>
    </row>
    <row r="435" spans="1:135" s="879" customFormat="1">
      <c r="A435" s="609"/>
      <c r="B435" s="888"/>
      <c r="C435" s="880"/>
      <c r="D435" s="880"/>
      <c r="E435" s="880"/>
      <c r="F435" s="880"/>
      <c r="G435" s="880"/>
      <c r="H435" s="880"/>
      <c r="I435" s="880"/>
      <c r="J435" s="880"/>
      <c r="K435" s="880"/>
      <c r="L435" s="880"/>
      <c r="M435" s="880"/>
      <c r="N435" s="880"/>
      <c r="O435" s="881"/>
      <c r="P435" s="881"/>
      <c r="Q435" s="881"/>
      <c r="R435" s="881"/>
      <c r="S435" s="881"/>
      <c r="T435" s="881"/>
      <c r="U435" s="881"/>
      <c r="V435" s="881"/>
      <c r="W435" s="881"/>
      <c r="X435" s="881"/>
      <c r="Y435" s="881"/>
      <c r="Z435" s="881"/>
      <c r="AA435" s="882"/>
      <c r="AB435" s="881"/>
      <c r="AC435" s="881"/>
      <c r="AD435" s="881"/>
      <c r="AE435" s="881"/>
      <c r="AF435" s="881"/>
      <c r="AG435" s="881"/>
      <c r="AH435" s="881"/>
      <c r="DZ435" s="909"/>
      <c r="EA435" s="1013"/>
      <c r="EB435" s="1014"/>
      <c r="EC435" s="1014"/>
      <c r="ED435" s="1014"/>
      <c r="EE435" s="910"/>
    </row>
    <row r="436" spans="1:135" s="879" customFormat="1">
      <c r="A436" s="609"/>
      <c r="B436" s="888"/>
      <c r="C436" s="880"/>
      <c r="D436" s="880"/>
      <c r="E436" s="880"/>
      <c r="F436" s="880"/>
      <c r="G436" s="880"/>
      <c r="H436" s="880"/>
      <c r="I436" s="880"/>
      <c r="J436" s="880"/>
      <c r="K436" s="880"/>
      <c r="L436" s="880"/>
      <c r="M436" s="880"/>
      <c r="N436" s="880"/>
      <c r="O436" s="881"/>
      <c r="P436" s="881"/>
      <c r="Q436" s="881"/>
      <c r="R436" s="881"/>
      <c r="S436" s="881"/>
      <c r="T436" s="881"/>
      <c r="U436" s="881"/>
      <c r="V436" s="881"/>
      <c r="W436" s="881"/>
      <c r="X436" s="881"/>
      <c r="Y436" s="881"/>
      <c r="Z436" s="881"/>
      <c r="AA436" s="882"/>
      <c r="AB436" s="881"/>
      <c r="AC436" s="881"/>
      <c r="AD436" s="881"/>
      <c r="AE436" s="881"/>
      <c r="AF436" s="881"/>
      <c r="AG436" s="881"/>
      <c r="AH436" s="881"/>
      <c r="DZ436" s="909"/>
      <c r="EA436" s="1013"/>
      <c r="EB436" s="1014"/>
      <c r="EC436" s="1014"/>
      <c r="ED436" s="1014"/>
      <c r="EE436" s="910"/>
    </row>
    <row r="437" spans="1:135" s="879" customFormat="1">
      <c r="A437" s="609"/>
      <c r="B437" s="888"/>
      <c r="C437" s="880"/>
      <c r="D437" s="880"/>
      <c r="E437" s="880"/>
      <c r="F437" s="880"/>
      <c r="G437" s="880"/>
      <c r="H437" s="880"/>
      <c r="I437" s="880"/>
      <c r="J437" s="880"/>
      <c r="K437" s="880"/>
      <c r="L437" s="880"/>
      <c r="M437" s="880"/>
      <c r="N437" s="880"/>
      <c r="O437" s="881"/>
      <c r="P437" s="881"/>
      <c r="Q437" s="881"/>
      <c r="R437" s="881"/>
      <c r="S437" s="881"/>
      <c r="T437" s="881"/>
      <c r="U437" s="881"/>
      <c r="V437" s="881"/>
      <c r="W437" s="881"/>
      <c r="X437" s="881"/>
      <c r="Y437" s="881"/>
      <c r="Z437" s="881"/>
      <c r="AA437" s="882"/>
      <c r="AB437" s="881"/>
      <c r="AC437" s="881"/>
      <c r="AD437" s="881"/>
      <c r="AE437" s="881"/>
      <c r="AF437" s="881"/>
      <c r="AG437" s="881"/>
      <c r="AH437" s="881"/>
      <c r="DZ437" s="909"/>
      <c r="EA437" s="1013"/>
      <c r="EB437" s="1014"/>
      <c r="EC437" s="1014"/>
      <c r="ED437" s="1014"/>
      <c r="EE437" s="910"/>
    </row>
    <row r="438" spans="1:135" s="879" customFormat="1">
      <c r="A438" s="609"/>
      <c r="B438" s="888"/>
      <c r="C438" s="880"/>
      <c r="D438" s="880"/>
      <c r="E438" s="880"/>
      <c r="F438" s="880"/>
      <c r="G438" s="880"/>
      <c r="H438" s="880"/>
      <c r="I438" s="880"/>
      <c r="J438" s="880"/>
      <c r="K438" s="880"/>
      <c r="L438" s="880"/>
      <c r="M438" s="880"/>
      <c r="N438" s="880"/>
      <c r="O438" s="881"/>
      <c r="P438" s="881"/>
      <c r="Q438" s="881"/>
      <c r="R438" s="881"/>
      <c r="S438" s="881"/>
      <c r="T438" s="881"/>
      <c r="U438" s="881"/>
      <c r="V438" s="881"/>
      <c r="W438" s="881"/>
      <c r="X438" s="881"/>
      <c r="Y438" s="881"/>
      <c r="Z438" s="881"/>
      <c r="AA438" s="882"/>
      <c r="AB438" s="881"/>
      <c r="AC438" s="881"/>
      <c r="AD438" s="881"/>
      <c r="AE438" s="881"/>
      <c r="AF438" s="881"/>
      <c r="AG438" s="881"/>
      <c r="AH438" s="881"/>
      <c r="DZ438" s="909"/>
      <c r="EA438" s="1013"/>
      <c r="EB438" s="1014"/>
      <c r="EC438" s="1014"/>
      <c r="ED438" s="1014"/>
      <c r="EE438" s="910"/>
    </row>
    <row r="439" spans="1:135" s="879" customFormat="1">
      <c r="A439" s="609"/>
      <c r="B439" s="888"/>
      <c r="C439" s="880"/>
      <c r="D439" s="880"/>
      <c r="E439" s="880"/>
      <c r="F439" s="880"/>
      <c r="G439" s="880"/>
      <c r="H439" s="880"/>
      <c r="I439" s="880"/>
      <c r="J439" s="880"/>
      <c r="K439" s="880"/>
      <c r="L439" s="880"/>
      <c r="M439" s="880"/>
      <c r="N439" s="880"/>
      <c r="O439" s="881"/>
      <c r="P439" s="881"/>
      <c r="Q439" s="881"/>
      <c r="R439" s="881"/>
      <c r="S439" s="881"/>
      <c r="T439" s="881"/>
      <c r="U439" s="881"/>
      <c r="V439" s="881"/>
      <c r="W439" s="881"/>
      <c r="X439" s="881"/>
      <c r="Y439" s="881"/>
      <c r="Z439" s="881"/>
      <c r="AA439" s="882"/>
      <c r="AB439" s="881"/>
      <c r="AC439" s="881"/>
      <c r="AD439" s="881"/>
      <c r="AE439" s="881"/>
      <c r="AF439" s="881"/>
      <c r="AG439" s="881"/>
      <c r="AH439" s="881"/>
      <c r="DZ439" s="909"/>
      <c r="EA439" s="1013"/>
      <c r="EB439" s="1014"/>
      <c r="EC439" s="1014"/>
      <c r="ED439" s="1014"/>
      <c r="EE439" s="910"/>
    </row>
    <row r="440" spans="1:135" s="879" customFormat="1">
      <c r="A440" s="609"/>
      <c r="B440" s="888"/>
      <c r="C440" s="880"/>
      <c r="D440" s="880"/>
      <c r="E440" s="880"/>
      <c r="F440" s="880"/>
      <c r="G440" s="880"/>
      <c r="H440" s="880"/>
      <c r="I440" s="880"/>
      <c r="J440" s="880"/>
      <c r="K440" s="880"/>
      <c r="L440" s="880"/>
      <c r="M440" s="880"/>
      <c r="N440" s="880"/>
      <c r="O440" s="881"/>
      <c r="P440" s="881"/>
      <c r="Q440" s="881"/>
      <c r="R440" s="881"/>
      <c r="S440" s="881"/>
      <c r="T440" s="881"/>
      <c r="U440" s="881"/>
      <c r="V440" s="881"/>
      <c r="W440" s="881"/>
      <c r="X440" s="881"/>
      <c r="Y440" s="881"/>
      <c r="Z440" s="881"/>
      <c r="AA440" s="882"/>
      <c r="AB440" s="881"/>
      <c r="AC440" s="881"/>
      <c r="AD440" s="881"/>
      <c r="AE440" s="881"/>
      <c r="AF440" s="881"/>
      <c r="AG440" s="881"/>
      <c r="AH440" s="881"/>
      <c r="DZ440" s="909"/>
      <c r="EA440" s="1013"/>
      <c r="EB440" s="1014"/>
      <c r="EC440" s="1014"/>
      <c r="ED440" s="1014"/>
      <c r="EE440" s="910"/>
    </row>
    <row r="441" spans="1:135" s="879" customFormat="1">
      <c r="A441" s="609"/>
      <c r="B441" s="888"/>
      <c r="C441" s="880"/>
      <c r="D441" s="880"/>
      <c r="E441" s="880"/>
      <c r="F441" s="880"/>
      <c r="G441" s="880"/>
      <c r="H441" s="880"/>
      <c r="I441" s="880"/>
      <c r="J441" s="880"/>
      <c r="K441" s="880"/>
      <c r="L441" s="880"/>
      <c r="M441" s="880"/>
      <c r="N441" s="880"/>
      <c r="O441" s="881"/>
      <c r="P441" s="881"/>
      <c r="Q441" s="881"/>
      <c r="R441" s="881"/>
      <c r="S441" s="881"/>
      <c r="T441" s="881"/>
      <c r="U441" s="881"/>
      <c r="V441" s="881"/>
      <c r="W441" s="881"/>
      <c r="X441" s="881"/>
      <c r="Y441" s="881"/>
      <c r="Z441" s="881"/>
      <c r="AA441" s="882"/>
      <c r="AB441" s="881"/>
      <c r="AC441" s="881"/>
      <c r="AD441" s="881"/>
      <c r="AE441" s="881"/>
      <c r="AF441" s="881"/>
      <c r="AG441" s="881"/>
      <c r="AH441" s="881"/>
      <c r="DZ441" s="909"/>
      <c r="EA441" s="1013"/>
      <c r="EB441" s="1014"/>
      <c r="EC441" s="1014"/>
      <c r="ED441" s="1014"/>
      <c r="EE441" s="910"/>
    </row>
    <row r="442" spans="1:135" s="879" customFormat="1">
      <c r="A442" s="609"/>
      <c r="B442" s="888"/>
      <c r="C442" s="880"/>
      <c r="D442" s="880"/>
      <c r="E442" s="880"/>
      <c r="F442" s="880"/>
      <c r="G442" s="880"/>
      <c r="H442" s="880"/>
      <c r="I442" s="880"/>
      <c r="J442" s="880"/>
      <c r="K442" s="880"/>
      <c r="L442" s="880"/>
      <c r="M442" s="880"/>
      <c r="N442" s="880"/>
      <c r="O442" s="881"/>
      <c r="P442" s="881"/>
      <c r="Q442" s="881"/>
      <c r="R442" s="881"/>
      <c r="S442" s="881"/>
      <c r="T442" s="881"/>
      <c r="U442" s="881"/>
      <c r="V442" s="881"/>
      <c r="W442" s="881"/>
      <c r="X442" s="881"/>
      <c r="Y442" s="881"/>
      <c r="Z442" s="881"/>
      <c r="AA442" s="882"/>
      <c r="AB442" s="881"/>
      <c r="AC442" s="881"/>
      <c r="AD442" s="881"/>
      <c r="AE442" s="881"/>
      <c r="AF442" s="881"/>
      <c r="AG442" s="881"/>
      <c r="AH442" s="881"/>
      <c r="DZ442" s="909"/>
      <c r="EA442" s="1013"/>
      <c r="EB442" s="1014"/>
      <c r="EC442" s="1014"/>
      <c r="ED442" s="1014"/>
      <c r="EE442" s="910"/>
    </row>
    <row r="443" spans="1:135" s="879" customFormat="1">
      <c r="A443" s="609"/>
      <c r="B443" s="888"/>
      <c r="C443" s="880"/>
      <c r="D443" s="880"/>
      <c r="E443" s="880"/>
      <c r="F443" s="880"/>
      <c r="G443" s="880"/>
      <c r="H443" s="880"/>
      <c r="I443" s="880"/>
      <c r="J443" s="880"/>
      <c r="K443" s="880"/>
      <c r="L443" s="880"/>
      <c r="M443" s="880"/>
      <c r="N443" s="880"/>
      <c r="O443" s="881"/>
      <c r="P443" s="881"/>
      <c r="Q443" s="881"/>
      <c r="R443" s="881"/>
      <c r="S443" s="881"/>
      <c r="T443" s="881"/>
      <c r="U443" s="881"/>
      <c r="V443" s="881"/>
      <c r="W443" s="881"/>
      <c r="X443" s="881"/>
      <c r="Y443" s="881"/>
      <c r="Z443" s="881"/>
      <c r="AA443" s="882"/>
      <c r="AB443" s="881"/>
      <c r="AC443" s="881"/>
      <c r="AD443" s="881"/>
      <c r="AE443" s="881"/>
      <c r="AF443" s="881"/>
      <c r="AG443" s="881"/>
      <c r="AH443" s="881"/>
      <c r="DZ443" s="909"/>
      <c r="EA443" s="1013"/>
      <c r="EB443" s="1014"/>
      <c r="EC443" s="1014"/>
      <c r="ED443" s="1014"/>
      <c r="EE443" s="910"/>
    </row>
    <row r="444" spans="1:135" s="879" customFormat="1">
      <c r="A444" s="609"/>
      <c r="B444" s="888"/>
      <c r="C444" s="880"/>
      <c r="D444" s="880"/>
      <c r="E444" s="880"/>
      <c r="F444" s="880"/>
      <c r="G444" s="880"/>
      <c r="H444" s="880"/>
      <c r="I444" s="880"/>
      <c r="J444" s="880"/>
      <c r="K444" s="880"/>
      <c r="L444" s="880"/>
      <c r="M444" s="880"/>
      <c r="N444" s="880"/>
      <c r="O444" s="881"/>
      <c r="P444" s="881"/>
      <c r="Q444" s="881"/>
      <c r="R444" s="881"/>
      <c r="S444" s="881"/>
      <c r="T444" s="881"/>
      <c r="U444" s="881"/>
      <c r="V444" s="881"/>
      <c r="W444" s="881"/>
      <c r="X444" s="881"/>
      <c r="Y444" s="881"/>
      <c r="Z444" s="881"/>
      <c r="AA444" s="882"/>
      <c r="AB444" s="881"/>
      <c r="AC444" s="881"/>
      <c r="AD444" s="881"/>
      <c r="AE444" s="881"/>
      <c r="AF444" s="881"/>
      <c r="AG444" s="881"/>
      <c r="AH444" s="881"/>
      <c r="DZ444" s="909"/>
      <c r="EA444" s="1013"/>
      <c r="EB444" s="1014"/>
      <c r="EC444" s="1014"/>
      <c r="ED444" s="1014"/>
      <c r="EE444" s="910"/>
    </row>
    <row r="445" spans="1:135" s="879" customFormat="1">
      <c r="A445" s="609"/>
      <c r="B445" s="888"/>
      <c r="C445" s="880"/>
      <c r="D445" s="880"/>
      <c r="E445" s="880"/>
      <c r="F445" s="880"/>
      <c r="G445" s="880"/>
      <c r="H445" s="880"/>
      <c r="I445" s="880"/>
      <c r="J445" s="880"/>
      <c r="K445" s="880"/>
      <c r="L445" s="880"/>
      <c r="M445" s="880"/>
      <c r="N445" s="880"/>
      <c r="O445" s="881"/>
      <c r="P445" s="881"/>
      <c r="Q445" s="881"/>
      <c r="R445" s="881"/>
      <c r="S445" s="881"/>
      <c r="T445" s="881"/>
      <c r="U445" s="881"/>
      <c r="V445" s="881"/>
      <c r="W445" s="881"/>
      <c r="X445" s="881"/>
      <c r="Y445" s="881"/>
      <c r="Z445" s="881"/>
      <c r="AA445" s="882"/>
      <c r="AB445" s="881"/>
      <c r="AC445" s="881"/>
      <c r="AD445" s="881"/>
      <c r="AE445" s="881"/>
      <c r="AF445" s="881"/>
      <c r="AG445" s="881"/>
      <c r="AH445" s="881"/>
      <c r="DZ445" s="909"/>
      <c r="EA445" s="1013"/>
      <c r="EB445" s="1014"/>
      <c r="EC445" s="1014"/>
      <c r="ED445" s="1014"/>
      <c r="EE445" s="910"/>
    </row>
    <row r="446" spans="1:135" s="879" customFormat="1">
      <c r="A446" s="609"/>
      <c r="B446" s="888"/>
      <c r="C446" s="880"/>
      <c r="D446" s="880"/>
      <c r="E446" s="880"/>
      <c r="F446" s="880"/>
      <c r="G446" s="880"/>
      <c r="H446" s="880"/>
      <c r="I446" s="880"/>
      <c r="J446" s="880"/>
      <c r="K446" s="880"/>
      <c r="L446" s="880"/>
      <c r="M446" s="880"/>
      <c r="N446" s="880"/>
      <c r="O446" s="881"/>
      <c r="P446" s="881"/>
      <c r="Q446" s="881"/>
      <c r="R446" s="881"/>
      <c r="S446" s="881"/>
      <c r="T446" s="881"/>
      <c r="U446" s="881"/>
      <c r="V446" s="881"/>
      <c r="W446" s="881"/>
      <c r="X446" s="881"/>
      <c r="Y446" s="881"/>
      <c r="Z446" s="881"/>
      <c r="AA446" s="882"/>
      <c r="AB446" s="881"/>
      <c r="AC446" s="881"/>
      <c r="AD446" s="881"/>
      <c r="AE446" s="881"/>
      <c r="AF446" s="881"/>
      <c r="AG446" s="881"/>
      <c r="AH446" s="881"/>
      <c r="DZ446" s="909"/>
      <c r="EA446" s="1013"/>
      <c r="EB446" s="1014"/>
      <c r="EC446" s="1014"/>
      <c r="ED446" s="1014"/>
      <c r="EE446" s="910"/>
    </row>
    <row r="447" spans="1:135" s="879" customFormat="1">
      <c r="A447" s="609"/>
      <c r="B447" s="888"/>
      <c r="C447" s="880"/>
      <c r="D447" s="880"/>
      <c r="E447" s="880"/>
      <c r="F447" s="880"/>
      <c r="G447" s="880"/>
      <c r="H447" s="880"/>
      <c r="I447" s="880"/>
      <c r="J447" s="880"/>
      <c r="K447" s="880"/>
      <c r="L447" s="880"/>
      <c r="M447" s="880"/>
      <c r="N447" s="880"/>
      <c r="O447" s="881"/>
      <c r="P447" s="881"/>
      <c r="Q447" s="881"/>
      <c r="R447" s="881"/>
      <c r="S447" s="881"/>
      <c r="T447" s="881"/>
      <c r="U447" s="881"/>
      <c r="V447" s="881"/>
      <c r="W447" s="881"/>
      <c r="X447" s="881"/>
      <c r="Y447" s="881"/>
      <c r="Z447" s="881"/>
      <c r="AA447" s="882"/>
      <c r="AB447" s="881"/>
      <c r="AC447" s="881"/>
      <c r="AD447" s="881"/>
      <c r="AE447" s="881"/>
      <c r="AF447" s="881"/>
      <c r="AG447" s="881"/>
      <c r="AH447" s="881"/>
      <c r="DZ447" s="909"/>
      <c r="EA447" s="1013"/>
      <c r="EB447" s="1014"/>
      <c r="EC447" s="1014"/>
      <c r="ED447" s="1014"/>
      <c r="EE447" s="910"/>
    </row>
    <row r="448" spans="1:135" s="879" customFormat="1">
      <c r="A448" s="609"/>
      <c r="B448" s="888"/>
      <c r="C448" s="880"/>
      <c r="D448" s="880"/>
      <c r="E448" s="880"/>
      <c r="F448" s="880"/>
      <c r="G448" s="880"/>
      <c r="H448" s="880"/>
      <c r="I448" s="880"/>
      <c r="J448" s="880"/>
      <c r="K448" s="880"/>
      <c r="L448" s="880"/>
      <c r="M448" s="880"/>
      <c r="N448" s="880"/>
      <c r="O448" s="881"/>
      <c r="P448" s="881"/>
      <c r="Q448" s="881"/>
      <c r="R448" s="881"/>
      <c r="S448" s="881"/>
      <c r="T448" s="881"/>
      <c r="U448" s="881"/>
      <c r="V448" s="881"/>
      <c r="W448" s="881"/>
      <c r="X448" s="881"/>
      <c r="Y448" s="881"/>
      <c r="Z448" s="881"/>
      <c r="AA448" s="882"/>
      <c r="AB448" s="881"/>
      <c r="AC448" s="881"/>
      <c r="AD448" s="881"/>
      <c r="AE448" s="881"/>
      <c r="AF448" s="881"/>
      <c r="AG448" s="881"/>
      <c r="AH448" s="881"/>
      <c r="DZ448" s="909"/>
      <c r="EA448" s="1013"/>
      <c r="EB448" s="1014"/>
      <c r="EC448" s="1014"/>
      <c r="ED448" s="1014"/>
      <c r="EE448" s="910"/>
    </row>
    <row r="449" spans="1:135" s="879" customFormat="1">
      <c r="A449" s="609"/>
      <c r="B449" s="888"/>
      <c r="C449" s="880"/>
      <c r="D449" s="880"/>
      <c r="E449" s="880"/>
      <c r="F449" s="880"/>
      <c r="G449" s="880"/>
      <c r="H449" s="880"/>
      <c r="I449" s="880"/>
      <c r="J449" s="880"/>
      <c r="K449" s="880"/>
      <c r="L449" s="880"/>
      <c r="M449" s="880"/>
      <c r="N449" s="880"/>
      <c r="O449" s="881"/>
      <c r="P449" s="881"/>
      <c r="Q449" s="881"/>
      <c r="R449" s="881"/>
      <c r="S449" s="881"/>
      <c r="T449" s="881"/>
      <c r="U449" s="881"/>
      <c r="V449" s="881"/>
      <c r="W449" s="881"/>
      <c r="X449" s="881"/>
      <c r="Y449" s="881"/>
      <c r="Z449" s="881"/>
      <c r="AA449" s="882"/>
      <c r="AB449" s="881"/>
      <c r="AC449" s="881"/>
      <c r="AD449" s="881"/>
      <c r="AE449" s="881"/>
      <c r="AF449" s="881"/>
      <c r="AG449" s="881"/>
      <c r="AH449" s="881"/>
      <c r="DZ449" s="909"/>
      <c r="EA449" s="1013"/>
      <c r="EB449" s="1014"/>
      <c r="EC449" s="1014"/>
      <c r="ED449" s="1014"/>
      <c r="EE449" s="910"/>
    </row>
    <row r="450" spans="1:135" s="879" customFormat="1">
      <c r="A450" s="609"/>
      <c r="B450" s="888"/>
      <c r="C450" s="880"/>
      <c r="D450" s="880"/>
      <c r="E450" s="880"/>
      <c r="F450" s="880"/>
      <c r="G450" s="880"/>
      <c r="H450" s="880"/>
      <c r="I450" s="880"/>
      <c r="J450" s="880"/>
      <c r="K450" s="880"/>
      <c r="L450" s="880"/>
      <c r="M450" s="880"/>
      <c r="N450" s="880"/>
      <c r="O450" s="881"/>
      <c r="P450" s="881"/>
      <c r="Q450" s="881"/>
      <c r="R450" s="881"/>
      <c r="S450" s="881"/>
      <c r="T450" s="881"/>
      <c r="U450" s="881"/>
      <c r="V450" s="881"/>
      <c r="W450" s="881"/>
      <c r="X450" s="881"/>
      <c r="Y450" s="881"/>
      <c r="Z450" s="881"/>
      <c r="AA450" s="882"/>
      <c r="AB450" s="881"/>
      <c r="AC450" s="881"/>
      <c r="AD450" s="881"/>
      <c r="AE450" s="881"/>
      <c r="AF450" s="881"/>
      <c r="AG450" s="881"/>
      <c r="AH450" s="881"/>
      <c r="DZ450" s="909"/>
      <c r="EA450" s="1013"/>
      <c r="EB450" s="1014"/>
      <c r="EC450" s="1014"/>
      <c r="ED450" s="1014"/>
      <c r="EE450" s="910"/>
    </row>
    <row r="451" spans="1:135" s="879" customFormat="1">
      <c r="A451" s="609"/>
      <c r="B451" s="888"/>
      <c r="C451" s="880"/>
      <c r="D451" s="880"/>
      <c r="E451" s="880"/>
      <c r="F451" s="880"/>
      <c r="G451" s="880"/>
      <c r="H451" s="880"/>
      <c r="I451" s="880"/>
      <c r="J451" s="880"/>
      <c r="K451" s="880"/>
      <c r="L451" s="880"/>
      <c r="M451" s="880"/>
      <c r="N451" s="880"/>
      <c r="O451" s="881"/>
      <c r="P451" s="881"/>
      <c r="Q451" s="881"/>
      <c r="R451" s="881"/>
      <c r="S451" s="881"/>
      <c r="T451" s="881"/>
      <c r="U451" s="881"/>
      <c r="V451" s="881"/>
      <c r="W451" s="881"/>
      <c r="X451" s="881"/>
      <c r="Y451" s="881"/>
      <c r="Z451" s="881"/>
      <c r="AA451" s="882"/>
      <c r="AB451" s="881"/>
      <c r="AC451" s="881"/>
      <c r="AD451" s="881"/>
      <c r="AE451" s="881"/>
      <c r="AF451" s="881"/>
      <c r="AG451" s="881"/>
      <c r="AH451" s="881"/>
      <c r="DZ451" s="909"/>
      <c r="EA451" s="1013"/>
      <c r="EB451" s="1014"/>
      <c r="EC451" s="1014"/>
      <c r="ED451" s="1014"/>
      <c r="EE451" s="910"/>
    </row>
    <row r="452" spans="1:135" s="879" customFormat="1">
      <c r="A452" s="609"/>
      <c r="B452" s="888"/>
      <c r="C452" s="880"/>
      <c r="D452" s="880"/>
      <c r="E452" s="880"/>
      <c r="F452" s="880"/>
      <c r="G452" s="880"/>
      <c r="H452" s="880"/>
      <c r="I452" s="880"/>
      <c r="J452" s="880"/>
      <c r="K452" s="880"/>
      <c r="L452" s="880"/>
      <c r="M452" s="880"/>
      <c r="N452" s="880"/>
      <c r="O452" s="881"/>
      <c r="P452" s="881"/>
      <c r="Q452" s="881"/>
      <c r="R452" s="881"/>
      <c r="S452" s="881"/>
      <c r="T452" s="881"/>
      <c r="U452" s="881"/>
      <c r="V452" s="881"/>
      <c r="W452" s="881"/>
      <c r="X452" s="881"/>
      <c r="Y452" s="881"/>
      <c r="Z452" s="881"/>
      <c r="AA452" s="882"/>
      <c r="AB452" s="881"/>
      <c r="AC452" s="881"/>
      <c r="AD452" s="881"/>
      <c r="AE452" s="881"/>
      <c r="AF452" s="881"/>
      <c r="AG452" s="881"/>
      <c r="AH452" s="881"/>
      <c r="DZ452" s="909"/>
      <c r="EA452" s="1013"/>
      <c r="EB452" s="1014"/>
      <c r="EC452" s="1014"/>
      <c r="ED452" s="1014"/>
      <c r="EE452" s="910"/>
    </row>
    <row r="453" spans="1:135" s="879" customFormat="1">
      <c r="A453" s="609"/>
      <c r="B453" s="888"/>
      <c r="C453" s="880"/>
      <c r="D453" s="880"/>
      <c r="E453" s="880"/>
      <c r="F453" s="880"/>
      <c r="G453" s="880"/>
      <c r="H453" s="880"/>
      <c r="I453" s="880"/>
      <c r="J453" s="880"/>
      <c r="K453" s="880"/>
      <c r="L453" s="880"/>
      <c r="M453" s="880"/>
      <c r="N453" s="880"/>
      <c r="O453" s="881"/>
      <c r="P453" s="881"/>
      <c r="Q453" s="881"/>
      <c r="R453" s="881"/>
      <c r="S453" s="881"/>
      <c r="T453" s="881"/>
      <c r="U453" s="881"/>
      <c r="V453" s="881"/>
      <c r="W453" s="881"/>
      <c r="X453" s="881"/>
      <c r="Y453" s="881"/>
      <c r="Z453" s="881"/>
      <c r="AA453" s="882"/>
      <c r="AB453" s="881"/>
      <c r="AC453" s="881"/>
      <c r="AD453" s="881"/>
      <c r="AE453" s="881"/>
      <c r="AF453" s="881"/>
      <c r="AG453" s="881"/>
      <c r="AH453" s="881"/>
      <c r="DZ453" s="909"/>
      <c r="EA453" s="1013"/>
      <c r="EB453" s="1014"/>
      <c r="EC453" s="1014"/>
      <c r="ED453" s="1014"/>
      <c r="EE453" s="910"/>
    </row>
    <row r="454" spans="1:135" s="879" customFormat="1">
      <c r="A454" s="609"/>
      <c r="B454" s="888"/>
      <c r="C454" s="880"/>
      <c r="D454" s="880"/>
      <c r="E454" s="880"/>
      <c r="F454" s="880"/>
      <c r="G454" s="880"/>
      <c r="H454" s="880"/>
      <c r="I454" s="880"/>
      <c r="J454" s="880"/>
      <c r="K454" s="880"/>
      <c r="L454" s="880"/>
      <c r="M454" s="880"/>
      <c r="N454" s="880"/>
      <c r="O454" s="881"/>
      <c r="P454" s="881"/>
      <c r="Q454" s="881"/>
      <c r="R454" s="881"/>
      <c r="S454" s="881"/>
      <c r="T454" s="881"/>
      <c r="U454" s="881"/>
      <c r="V454" s="881"/>
      <c r="W454" s="881"/>
      <c r="X454" s="881"/>
      <c r="Y454" s="881"/>
      <c r="Z454" s="881"/>
      <c r="AA454" s="882"/>
      <c r="AB454" s="881"/>
      <c r="AC454" s="881"/>
      <c r="AD454" s="881"/>
      <c r="AE454" s="881"/>
      <c r="AF454" s="881"/>
      <c r="AG454" s="881"/>
      <c r="AH454" s="881"/>
      <c r="DZ454" s="909"/>
      <c r="EA454" s="1013"/>
      <c r="EB454" s="1014"/>
      <c r="EC454" s="1014"/>
      <c r="ED454" s="1014"/>
      <c r="EE454" s="910"/>
    </row>
    <row r="455" spans="1:135" s="879" customFormat="1">
      <c r="A455" s="609"/>
      <c r="B455" s="888"/>
      <c r="C455" s="880"/>
      <c r="D455" s="880"/>
      <c r="E455" s="880"/>
      <c r="F455" s="880"/>
      <c r="G455" s="880"/>
      <c r="H455" s="880"/>
      <c r="I455" s="880"/>
      <c r="J455" s="880"/>
      <c r="K455" s="880"/>
      <c r="L455" s="880"/>
      <c r="M455" s="880"/>
      <c r="N455" s="880"/>
      <c r="O455" s="881"/>
      <c r="P455" s="881"/>
      <c r="Q455" s="881"/>
      <c r="R455" s="881"/>
      <c r="S455" s="881"/>
      <c r="T455" s="881"/>
      <c r="U455" s="881"/>
      <c r="V455" s="881"/>
      <c r="W455" s="881"/>
      <c r="X455" s="881"/>
      <c r="Y455" s="881"/>
      <c r="Z455" s="881"/>
      <c r="AA455" s="882"/>
      <c r="AB455" s="881"/>
      <c r="AC455" s="881"/>
      <c r="AD455" s="881"/>
      <c r="AE455" s="881"/>
      <c r="AF455" s="881"/>
      <c r="AG455" s="881"/>
      <c r="AH455" s="881"/>
      <c r="DZ455" s="909"/>
      <c r="EA455" s="1013"/>
      <c r="EB455" s="1014"/>
      <c r="EC455" s="1014"/>
      <c r="ED455" s="1014"/>
      <c r="EE455" s="910"/>
    </row>
    <row r="456" spans="1:135" s="879" customFormat="1">
      <c r="A456" s="609"/>
      <c r="B456" s="888"/>
      <c r="C456" s="880"/>
      <c r="D456" s="880"/>
      <c r="E456" s="880"/>
      <c r="F456" s="880"/>
      <c r="G456" s="880"/>
      <c r="H456" s="880"/>
      <c r="I456" s="880"/>
      <c r="J456" s="880"/>
      <c r="K456" s="880"/>
      <c r="L456" s="880"/>
      <c r="M456" s="880"/>
      <c r="N456" s="880"/>
      <c r="O456" s="881"/>
      <c r="P456" s="881"/>
      <c r="Q456" s="881"/>
      <c r="R456" s="881"/>
      <c r="S456" s="881"/>
      <c r="T456" s="881"/>
      <c r="U456" s="881"/>
      <c r="V456" s="881"/>
      <c r="W456" s="881"/>
      <c r="X456" s="881"/>
      <c r="Y456" s="881"/>
      <c r="Z456" s="881"/>
      <c r="AA456" s="882"/>
      <c r="AB456" s="881"/>
      <c r="AC456" s="881"/>
      <c r="AD456" s="881"/>
      <c r="AE456" s="881"/>
      <c r="AF456" s="881"/>
      <c r="AG456" s="881"/>
      <c r="AH456" s="881"/>
      <c r="DZ456" s="909"/>
      <c r="EA456" s="1013"/>
      <c r="EB456" s="1014"/>
      <c r="EC456" s="1014"/>
      <c r="ED456" s="1014"/>
      <c r="EE456" s="910"/>
    </row>
    <row r="457" spans="1:135" s="879" customFormat="1">
      <c r="A457" s="609"/>
      <c r="B457" s="888"/>
      <c r="C457" s="880"/>
      <c r="D457" s="880"/>
      <c r="E457" s="880"/>
      <c r="F457" s="880"/>
      <c r="G457" s="880"/>
      <c r="H457" s="880"/>
      <c r="I457" s="880"/>
      <c r="J457" s="880"/>
      <c r="K457" s="880"/>
      <c r="L457" s="880"/>
      <c r="M457" s="880"/>
      <c r="N457" s="880"/>
      <c r="O457" s="881"/>
      <c r="P457" s="881"/>
      <c r="Q457" s="881"/>
      <c r="R457" s="881"/>
      <c r="S457" s="881"/>
      <c r="T457" s="881"/>
      <c r="U457" s="881"/>
      <c r="V457" s="881"/>
      <c r="W457" s="881"/>
      <c r="X457" s="881"/>
      <c r="Y457" s="881"/>
      <c r="Z457" s="881"/>
      <c r="AA457" s="882"/>
      <c r="AB457" s="881"/>
      <c r="AC457" s="881"/>
      <c r="AD457" s="881"/>
      <c r="AE457" s="881"/>
      <c r="AF457" s="881"/>
      <c r="AG457" s="881"/>
      <c r="AH457" s="881"/>
      <c r="DZ457" s="909"/>
      <c r="EA457" s="1013"/>
      <c r="EB457" s="1014"/>
      <c r="EC457" s="1014"/>
      <c r="ED457" s="1014"/>
      <c r="EE457" s="910"/>
    </row>
    <row r="458" spans="1:135" s="879" customFormat="1">
      <c r="A458" s="609"/>
      <c r="B458" s="888"/>
      <c r="C458" s="880"/>
      <c r="D458" s="880"/>
      <c r="E458" s="880"/>
      <c r="F458" s="880"/>
      <c r="G458" s="880"/>
      <c r="H458" s="880"/>
      <c r="I458" s="880"/>
      <c r="J458" s="880"/>
      <c r="K458" s="880"/>
      <c r="L458" s="880"/>
      <c r="M458" s="880"/>
      <c r="N458" s="880"/>
      <c r="O458" s="881"/>
      <c r="P458" s="881"/>
      <c r="Q458" s="881"/>
      <c r="R458" s="881"/>
      <c r="S458" s="881"/>
      <c r="T458" s="881"/>
      <c r="U458" s="881"/>
      <c r="V458" s="881"/>
      <c r="W458" s="881"/>
      <c r="X458" s="881"/>
      <c r="Y458" s="881"/>
      <c r="Z458" s="881"/>
      <c r="AA458" s="882"/>
      <c r="AB458" s="881"/>
      <c r="AC458" s="881"/>
      <c r="AD458" s="881"/>
      <c r="AE458" s="881"/>
      <c r="AF458" s="881"/>
      <c r="AG458" s="881"/>
      <c r="AH458" s="881"/>
      <c r="DZ458" s="909"/>
      <c r="EA458" s="1013"/>
      <c r="EB458" s="1014"/>
      <c r="EC458" s="1014"/>
      <c r="ED458" s="1014"/>
      <c r="EE458" s="910"/>
    </row>
    <row r="459" spans="1:135" s="879" customFormat="1">
      <c r="A459" s="609"/>
      <c r="B459" s="888"/>
      <c r="C459" s="880"/>
      <c r="D459" s="880"/>
      <c r="E459" s="880"/>
      <c r="F459" s="880"/>
      <c r="G459" s="880"/>
      <c r="H459" s="880"/>
      <c r="I459" s="880"/>
      <c r="J459" s="880"/>
      <c r="K459" s="880"/>
      <c r="L459" s="880"/>
      <c r="M459" s="880"/>
      <c r="N459" s="880"/>
      <c r="O459" s="881"/>
      <c r="P459" s="881"/>
      <c r="Q459" s="881"/>
      <c r="R459" s="881"/>
      <c r="S459" s="881"/>
      <c r="T459" s="881"/>
      <c r="U459" s="881"/>
      <c r="V459" s="881"/>
      <c r="W459" s="881"/>
      <c r="X459" s="881"/>
      <c r="Y459" s="881"/>
      <c r="Z459" s="881"/>
      <c r="AA459" s="882"/>
      <c r="AB459" s="881"/>
      <c r="AC459" s="881"/>
      <c r="AD459" s="881"/>
      <c r="AE459" s="881"/>
      <c r="AF459" s="881"/>
      <c r="AG459" s="881"/>
      <c r="AH459" s="881"/>
      <c r="DZ459" s="909"/>
      <c r="EA459" s="1013"/>
      <c r="EB459" s="1014"/>
      <c r="EC459" s="1014"/>
      <c r="ED459" s="1014"/>
      <c r="EE459" s="910"/>
    </row>
    <row r="460" spans="1:135" s="879" customFormat="1">
      <c r="A460" s="609"/>
      <c r="B460" s="888"/>
      <c r="C460" s="880"/>
      <c r="D460" s="880"/>
      <c r="E460" s="880"/>
      <c r="F460" s="880"/>
      <c r="G460" s="880"/>
      <c r="H460" s="880"/>
      <c r="I460" s="880"/>
      <c r="J460" s="880"/>
      <c r="K460" s="880"/>
      <c r="L460" s="880"/>
      <c r="M460" s="880"/>
      <c r="N460" s="880"/>
      <c r="O460" s="881"/>
      <c r="P460" s="881"/>
      <c r="Q460" s="881"/>
      <c r="R460" s="881"/>
      <c r="S460" s="881"/>
      <c r="T460" s="881"/>
      <c r="U460" s="881"/>
      <c r="V460" s="881"/>
      <c r="W460" s="881"/>
      <c r="X460" s="881"/>
      <c r="Y460" s="881"/>
      <c r="Z460" s="881"/>
      <c r="AA460" s="882"/>
      <c r="AB460" s="881"/>
      <c r="AC460" s="881"/>
      <c r="AD460" s="881"/>
      <c r="AE460" s="881"/>
      <c r="AF460" s="881"/>
      <c r="AG460" s="881"/>
      <c r="AH460" s="881"/>
      <c r="DZ460" s="909"/>
      <c r="EA460" s="1013"/>
      <c r="EB460" s="1014"/>
      <c r="EC460" s="1014"/>
      <c r="ED460" s="1014"/>
      <c r="EE460" s="910"/>
    </row>
    <row r="461" spans="1:135" s="879" customFormat="1">
      <c r="A461" s="609"/>
      <c r="B461" s="888"/>
      <c r="C461" s="880"/>
      <c r="D461" s="880"/>
      <c r="E461" s="880"/>
      <c r="F461" s="880"/>
      <c r="G461" s="880"/>
      <c r="H461" s="880"/>
      <c r="I461" s="880"/>
      <c r="J461" s="880"/>
      <c r="K461" s="880"/>
      <c r="L461" s="880"/>
      <c r="M461" s="880"/>
      <c r="N461" s="880"/>
      <c r="O461" s="881"/>
      <c r="P461" s="881"/>
      <c r="Q461" s="881"/>
      <c r="R461" s="881"/>
      <c r="S461" s="881"/>
      <c r="T461" s="881"/>
      <c r="U461" s="881"/>
      <c r="V461" s="881"/>
      <c r="W461" s="881"/>
      <c r="X461" s="881"/>
      <c r="Y461" s="881"/>
      <c r="Z461" s="881"/>
      <c r="AA461" s="882"/>
      <c r="AB461" s="881"/>
      <c r="AC461" s="881"/>
      <c r="AD461" s="881"/>
      <c r="AE461" s="881"/>
      <c r="AF461" s="881"/>
      <c r="AG461" s="881"/>
      <c r="AH461" s="881"/>
      <c r="DZ461" s="909"/>
      <c r="EA461" s="1013"/>
      <c r="EB461" s="1014"/>
      <c r="EC461" s="1014"/>
      <c r="ED461" s="1014"/>
      <c r="EE461" s="910"/>
    </row>
    <row r="462" spans="1:135" s="879" customFormat="1">
      <c r="A462" s="609"/>
      <c r="B462" s="888"/>
      <c r="C462" s="880"/>
      <c r="D462" s="880"/>
      <c r="E462" s="880"/>
      <c r="F462" s="880"/>
      <c r="G462" s="880"/>
      <c r="H462" s="880"/>
      <c r="I462" s="880"/>
      <c r="J462" s="880"/>
      <c r="K462" s="880"/>
      <c r="L462" s="880"/>
      <c r="M462" s="880"/>
      <c r="N462" s="880"/>
      <c r="O462" s="881"/>
      <c r="P462" s="881"/>
      <c r="Q462" s="881"/>
      <c r="R462" s="881"/>
      <c r="S462" s="881"/>
      <c r="T462" s="881"/>
      <c r="U462" s="881"/>
      <c r="V462" s="881"/>
      <c r="W462" s="881"/>
      <c r="X462" s="881"/>
      <c r="Y462" s="881"/>
      <c r="Z462" s="881"/>
      <c r="AA462" s="882"/>
      <c r="AB462" s="881"/>
      <c r="AC462" s="881"/>
      <c r="AD462" s="881"/>
      <c r="AE462" s="881"/>
      <c r="AF462" s="881"/>
      <c r="AG462" s="881"/>
      <c r="AH462" s="881"/>
      <c r="DZ462" s="909"/>
      <c r="EA462" s="1013"/>
      <c r="EB462" s="1014"/>
      <c r="EC462" s="1014"/>
      <c r="ED462" s="1014"/>
      <c r="EE462" s="910"/>
    </row>
    <row r="463" spans="1:135" s="879" customFormat="1">
      <c r="A463" s="609"/>
      <c r="B463" s="888"/>
      <c r="C463" s="880"/>
      <c r="D463" s="880"/>
      <c r="E463" s="880"/>
      <c r="F463" s="880"/>
      <c r="G463" s="880"/>
      <c r="H463" s="880"/>
      <c r="I463" s="880"/>
      <c r="J463" s="880"/>
      <c r="K463" s="880"/>
      <c r="L463" s="880"/>
      <c r="M463" s="880"/>
      <c r="N463" s="880"/>
      <c r="O463" s="881"/>
      <c r="P463" s="881"/>
      <c r="Q463" s="881"/>
      <c r="R463" s="881"/>
      <c r="S463" s="881"/>
      <c r="T463" s="881"/>
      <c r="U463" s="881"/>
      <c r="V463" s="881"/>
      <c r="W463" s="881"/>
      <c r="X463" s="881"/>
      <c r="Y463" s="881"/>
      <c r="Z463" s="881"/>
      <c r="AA463" s="882"/>
      <c r="AB463" s="881"/>
      <c r="AC463" s="881"/>
      <c r="AD463" s="881"/>
      <c r="AE463" s="881"/>
      <c r="AF463" s="881"/>
      <c r="AG463" s="881"/>
      <c r="AH463" s="881"/>
      <c r="DZ463" s="909"/>
      <c r="EA463" s="1013"/>
      <c r="EB463" s="1014"/>
      <c r="EC463" s="1014"/>
      <c r="ED463" s="1014"/>
      <c r="EE463" s="910"/>
    </row>
    <row r="464" spans="1:135" s="879" customFormat="1">
      <c r="A464" s="609"/>
      <c r="B464" s="888"/>
      <c r="C464" s="880"/>
      <c r="D464" s="880"/>
      <c r="E464" s="880"/>
      <c r="F464" s="880"/>
      <c r="G464" s="880"/>
      <c r="H464" s="880"/>
      <c r="I464" s="880"/>
      <c r="J464" s="880"/>
      <c r="K464" s="880"/>
      <c r="L464" s="880"/>
      <c r="M464" s="880"/>
      <c r="N464" s="880"/>
      <c r="O464" s="881"/>
      <c r="P464" s="881"/>
      <c r="Q464" s="881"/>
      <c r="R464" s="881"/>
      <c r="S464" s="881"/>
      <c r="T464" s="881"/>
      <c r="U464" s="881"/>
      <c r="V464" s="881"/>
      <c r="W464" s="881"/>
      <c r="X464" s="881"/>
      <c r="Y464" s="881"/>
      <c r="Z464" s="881"/>
      <c r="AA464" s="882"/>
      <c r="AB464" s="881"/>
      <c r="AC464" s="881"/>
      <c r="AD464" s="881"/>
      <c r="AE464" s="881"/>
      <c r="AF464" s="881"/>
      <c r="AG464" s="881"/>
      <c r="AH464" s="881"/>
      <c r="DZ464" s="909"/>
      <c r="EA464" s="1013"/>
      <c r="EB464" s="1014"/>
      <c r="EC464" s="1014"/>
      <c r="ED464" s="1014"/>
      <c r="EE464" s="910"/>
    </row>
    <row r="465" spans="1:135" s="879" customFormat="1">
      <c r="A465" s="609"/>
      <c r="B465" s="888"/>
      <c r="C465" s="880"/>
      <c r="D465" s="880"/>
      <c r="E465" s="880"/>
      <c r="F465" s="880"/>
      <c r="G465" s="880"/>
      <c r="H465" s="880"/>
      <c r="I465" s="880"/>
      <c r="J465" s="880"/>
      <c r="K465" s="880"/>
      <c r="L465" s="880"/>
      <c r="M465" s="880"/>
      <c r="N465" s="880"/>
      <c r="O465" s="881"/>
      <c r="P465" s="881"/>
      <c r="Q465" s="881"/>
      <c r="R465" s="881"/>
      <c r="S465" s="881"/>
      <c r="T465" s="881"/>
      <c r="U465" s="881"/>
      <c r="V465" s="881"/>
      <c r="W465" s="881"/>
      <c r="X465" s="881"/>
      <c r="Y465" s="881"/>
      <c r="Z465" s="881"/>
      <c r="AA465" s="882"/>
      <c r="AB465" s="881"/>
      <c r="AC465" s="881"/>
      <c r="AD465" s="881"/>
      <c r="AE465" s="881"/>
      <c r="AF465" s="881"/>
      <c r="AG465" s="881"/>
      <c r="AH465" s="881"/>
      <c r="DZ465" s="909"/>
      <c r="EA465" s="1013"/>
      <c r="EB465" s="1014"/>
      <c r="EC465" s="1014"/>
      <c r="ED465" s="1014"/>
      <c r="EE465" s="910"/>
    </row>
    <row r="466" spans="1:135" s="879" customFormat="1">
      <c r="A466" s="609"/>
      <c r="B466" s="888"/>
      <c r="C466" s="880"/>
      <c r="D466" s="880"/>
      <c r="E466" s="880"/>
      <c r="F466" s="880"/>
      <c r="G466" s="880"/>
      <c r="H466" s="880"/>
      <c r="I466" s="880"/>
      <c r="J466" s="880"/>
      <c r="K466" s="880"/>
      <c r="L466" s="880"/>
      <c r="M466" s="880"/>
      <c r="N466" s="880"/>
      <c r="O466" s="881"/>
      <c r="P466" s="881"/>
      <c r="Q466" s="881"/>
      <c r="R466" s="881"/>
      <c r="S466" s="881"/>
      <c r="T466" s="881"/>
      <c r="U466" s="881"/>
      <c r="V466" s="881"/>
      <c r="W466" s="881"/>
      <c r="X466" s="881"/>
      <c r="Y466" s="881"/>
      <c r="Z466" s="881"/>
      <c r="AA466" s="882"/>
      <c r="AB466" s="881"/>
      <c r="AC466" s="881"/>
      <c r="AD466" s="881"/>
      <c r="AE466" s="881"/>
      <c r="AF466" s="881"/>
      <c r="AG466" s="881"/>
      <c r="AH466" s="881"/>
      <c r="DZ466" s="909"/>
      <c r="EA466" s="1013"/>
      <c r="EB466" s="1014"/>
      <c r="EC466" s="1014"/>
      <c r="ED466" s="1014"/>
      <c r="EE466" s="910"/>
    </row>
    <row r="467" spans="1:135" s="879" customFormat="1">
      <c r="A467" s="609"/>
      <c r="B467" s="888"/>
      <c r="C467" s="880"/>
      <c r="D467" s="880"/>
      <c r="E467" s="880"/>
      <c r="F467" s="880"/>
      <c r="G467" s="880"/>
      <c r="H467" s="880"/>
      <c r="I467" s="880"/>
      <c r="J467" s="880"/>
      <c r="K467" s="880"/>
      <c r="L467" s="880"/>
      <c r="M467" s="880"/>
      <c r="N467" s="880"/>
      <c r="O467" s="881"/>
      <c r="P467" s="881"/>
      <c r="Q467" s="881"/>
      <c r="R467" s="881"/>
      <c r="S467" s="881"/>
      <c r="T467" s="881"/>
      <c r="U467" s="881"/>
      <c r="V467" s="881"/>
      <c r="W467" s="881"/>
      <c r="X467" s="881"/>
      <c r="Y467" s="881"/>
      <c r="Z467" s="881"/>
      <c r="AA467" s="882"/>
      <c r="AB467" s="881"/>
      <c r="AC467" s="881"/>
      <c r="AD467" s="881"/>
      <c r="AE467" s="881"/>
      <c r="AF467" s="881"/>
      <c r="AG467" s="881"/>
      <c r="AH467" s="881"/>
      <c r="DZ467" s="909"/>
      <c r="EA467" s="1013"/>
      <c r="EB467" s="1014"/>
      <c r="EC467" s="1014"/>
      <c r="ED467" s="1014"/>
      <c r="EE467" s="910"/>
    </row>
    <row r="468" spans="1:135" s="879" customFormat="1">
      <c r="A468" s="609"/>
      <c r="B468" s="888"/>
      <c r="C468" s="880"/>
      <c r="D468" s="880"/>
      <c r="E468" s="880"/>
      <c r="F468" s="880"/>
      <c r="G468" s="880"/>
      <c r="H468" s="880"/>
      <c r="I468" s="880"/>
      <c r="J468" s="880"/>
      <c r="K468" s="880"/>
      <c r="L468" s="880"/>
      <c r="M468" s="880"/>
      <c r="N468" s="880"/>
      <c r="O468" s="881"/>
      <c r="P468" s="881"/>
      <c r="Q468" s="881"/>
      <c r="R468" s="881"/>
      <c r="S468" s="881"/>
      <c r="T468" s="881"/>
      <c r="U468" s="881"/>
      <c r="V468" s="881"/>
      <c r="W468" s="881"/>
      <c r="X468" s="881"/>
      <c r="Y468" s="881"/>
      <c r="Z468" s="881"/>
      <c r="AA468" s="882"/>
      <c r="AB468" s="881"/>
      <c r="AC468" s="881"/>
      <c r="AD468" s="881"/>
      <c r="AE468" s="881"/>
      <c r="AF468" s="881"/>
      <c r="AG468" s="881"/>
      <c r="AH468" s="881"/>
      <c r="DZ468" s="909"/>
      <c r="EA468" s="1013"/>
      <c r="EB468" s="1014"/>
      <c r="EC468" s="1014"/>
      <c r="ED468" s="1014"/>
      <c r="EE468" s="910"/>
    </row>
    <row r="469" spans="1:135" s="879" customFormat="1">
      <c r="A469" s="609"/>
      <c r="B469" s="888"/>
      <c r="C469" s="880"/>
      <c r="D469" s="880"/>
      <c r="E469" s="880"/>
      <c r="F469" s="880"/>
      <c r="G469" s="880"/>
      <c r="H469" s="880"/>
      <c r="I469" s="880"/>
      <c r="J469" s="880"/>
      <c r="K469" s="880"/>
      <c r="L469" s="880"/>
      <c r="M469" s="880"/>
      <c r="N469" s="880"/>
      <c r="O469" s="881"/>
      <c r="P469" s="881"/>
      <c r="Q469" s="881"/>
      <c r="R469" s="881"/>
      <c r="S469" s="881"/>
      <c r="T469" s="881"/>
      <c r="U469" s="881"/>
      <c r="V469" s="881"/>
      <c r="W469" s="881"/>
      <c r="X469" s="881"/>
      <c r="Y469" s="881"/>
      <c r="Z469" s="881"/>
      <c r="AA469" s="882"/>
      <c r="AB469" s="881"/>
      <c r="AC469" s="881"/>
      <c r="AD469" s="881"/>
      <c r="AE469" s="881"/>
      <c r="AF469" s="881"/>
      <c r="AG469" s="881"/>
      <c r="AH469" s="881"/>
      <c r="DZ469" s="909"/>
      <c r="EA469" s="1013"/>
      <c r="EB469" s="1014"/>
      <c r="EC469" s="1014"/>
      <c r="ED469" s="1014"/>
      <c r="EE469" s="910"/>
    </row>
    <row r="470" spans="1:135" s="879" customFormat="1">
      <c r="A470" s="609"/>
      <c r="B470" s="888"/>
      <c r="C470" s="880"/>
      <c r="D470" s="880"/>
      <c r="E470" s="880"/>
      <c r="F470" s="880"/>
      <c r="G470" s="880"/>
      <c r="H470" s="880"/>
      <c r="I470" s="880"/>
      <c r="J470" s="880"/>
      <c r="K470" s="880"/>
      <c r="L470" s="880"/>
      <c r="M470" s="880"/>
      <c r="N470" s="880"/>
      <c r="O470" s="881"/>
      <c r="P470" s="881"/>
      <c r="Q470" s="881"/>
      <c r="R470" s="881"/>
      <c r="S470" s="881"/>
      <c r="T470" s="881"/>
      <c r="U470" s="881"/>
      <c r="V470" s="881"/>
      <c r="W470" s="881"/>
      <c r="X470" s="881"/>
      <c r="Y470" s="881"/>
      <c r="Z470" s="881"/>
      <c r="AA470" s="882"/>
      <c r="AB470" s="881"/>
      <c r="AC470" s="881"/>
      <c r="AD470" s="881"/>
      <c r="AE470" s="881"/>
      <c r="AF470" s="881"/>
      <c r="AG470" s="881"/>
      <c r="AH470" s="881"/>
      <c r="DZ470" s="909"/>
      <c r="EA470" s="1013"/>
      <c r="EB470" s="1014"/>
      <c r="EC470" s="1014"/>
      <c r="ED470" s="1014"/>
      <c r="EE470" s="910"/>
    </row>
    <row r="471" spans="1:135" s="879" customFormat="1">
      <c r="A471" s="609"/>
      <c r="B471" s="888"/>
      <c r="C471" s="880"/>
      <c r="D471" s="880"/>
      <c r="E471" s="880"/>
      <c r="F471" s="880"/>
      <c r="G471" s="880"/>
      <c r="H471" s="880"/>
      <c r="I471" s="880"/>
      <c r="J471" s="880"/>
      <c r="K471" s="880"/>
      <c r="L471" s="880"/>
      <c r="M471" s="880"/>
      <c r="N471" s="880"/>
      <c r="O471" s="881"/>
      <c r="P471" s="881"/>
      <c r="Q471" s="881"/>
      <c r="R471" s="881"/>
      <c r="S471" s="881"/>
      <c r="T471" s="881"/>
      <c r="U471" s="881"/>
      <c r="V471" s="881"/>
      <c r="W471" s="881"/>
      <c r="X471" s="881"/>
      <c r="Y471" s="881"/>
      <c r="Z471" s="881"/>
      <c r="AA471" s="882"/>
      <c r="AB471" s="881"/>
      <c r="AC471" s="881"/>
      <c r="AD471" s="881"/>
      <c r="AE471" s="881"/>
      <c r="AF471" s="881"/>
      <c r="AG471" s="881"/>
      <c r="AH471" s="881"/>
      <c r="DZ471" s="909"/>
      <c r="EA471" s="1013"/>
      <c r="EB471" s="1014"/>
      <c r="EC471" s="1014"/>
      <c r="ED471" s="1014"/>
      <c r="EE471" s="910"/>
    </row>
    <row r="472" spans="1:135" s="879" customFormat="1">
      <c r="A472" s="609"/>
      <c r="B472" s="888"/>
      <c r="C472" s="880"/>
      <c r="D472" s="880"/>
      <c r="E472" s="880"/>
      <c r="F472" s="880"/>
      <c r="G472" s="880"/>
      <c r="H472" s="880"/>
      <c r="I472" s="880"/>
      <c r="J472" s="880"/>
      <c r="K472" s="880"/>
      <c r="L472" s="880"/>
      <c r="M472" s="880"/>
      <c r="N472" s="880"/>
      <c r="O472" s="881"/>
      <c r="P472" s="881"/>
      <c r="Q472" s="881"/>
      <c r="R472" s="881"/>
      <c r="S472" s="881"/>
      <c r="T472" s="881"/>
      <c r="U472" s="881"/>
      <c r="V472" s="881"/>
      <c r="W472" s="881"/>
      <c r="X472" s="881"/>
      <c r="Y472" s="881"/>
      <c r="Z472" s="881"/>
      <c r="AA472" s="882"/>
      <c r="AB472" s="881"/>
      <c r="AC472" s="881"/>
      <c r="AD472" s="881"/>
      <c r="AE472" s="881"/>
      <c r="AF472" s="881"/>
      <c r="AG472" s="881"/>
      <c r="AH472" s="881"/>
      <c r="DZ472" s="909"/>
      <c r="EA472" s="1013"/>
      <c r="EB472" s="1014"/>
      <c r="EC472" s="1014"/>
      <c r="ED472" s="1014"/>
      <c r="EE472" s="910"/>
    </row>
    <row r="473" spans="1:135" s="879" customFormat="1">
      <c r="A473" s="609"/>
      <c r="B473" s="888"/>
      <c r="C473" s="880"/>
      <c r="D473" s="880"/>
      <c r="E473" s="880"/>
      <c r="F473" s="880"/>
      <c r="G473" s="880"/>
      <c r="H473" s="880"/>
      <c r="I473" s="880"/>
      <c r="J473" s="880"/>
      <c r="K473" s="880"/>
      <c r="L473" s="880"/>
      <c r="M473" s="880"/>
      <c r="N473" s="880"/>
      <c r="O473" s="881"/>
      <c r="P473" s="881"/>
      <c r="Q473" s="881"/>
      <c r="R473" s="881"/>
      <c r="S473" s="881"/>
      <c r="T473" s="881"/>
      <c r="U473" s="881"/>
      <c r="V473" s="881"/>
      <c r="W473" s="881"/>
      <c r="X473" s="881"/>
      <c r="Y473" s="881"/>
      <c r="Z473" s="881"/>
      <c r="AA473" s="882"/>
      <c r="AB473" s="881"/>
      <c r="AC473" s="881"/>
      <c r="AD473" s="881"/>
      <c r="AE473" s="881"/>
      <c r="AF473" s="881"/>
      <c r="AG473" s="881"/>
      <c r="AH473" s="881"/>
      <c r="DZ473" s="909"/>
      <c r="EA473" s="1013"/>
      <c r="EB473" s="1014"/>
      <c r="EC473" s="1014"/>
      <c r="ED473" s="1014"/>
      <c r="EE473" s="910"/>
    </row>
    <row r="474" spans="1:135" s="879" customFormat="1">
      <c r="A474" s="609"/>
      <c r="B474" s="888"/>
      <c r="C474" s="880"/>
      <c r="D474" s="880"/>
      <c r="E474" s="880"/>
      <c r="F474" s="880"/>
      <c r="G474" s="880"/>
      <c r="H474" s="880"/>
      <c r="I474" s="880"/>
      <c r="J474" s="880"/>
      <c r="K474" s="880"/>
      <c r="L474" s="880"/>
      <c r="M474" s="880"/>
      <c r="N474" s="880"/>
      <c r="O474" s="881"/>
      <c r="P474" s="881"/>
      <c r="Q474" s="881"/>
      <c r="R474" s="881"/>
      <c r="S474" s="881"/>
      <c r="T474" s="881"/>
      <c r="U474" s="881"/>
      <c r="V474" s="881"/>
      <c r="W474" s="881"/>
      <c r="X474" s="881"/>
      <c r="Y474" s="881"/>
      <c r="Z474" s="881"/>
      <c r="AA474" s="882"/>
      <c r="AB474" s="881"/>
      <c r="AC474" s="881"/>
      <c r="AD474" s="881"/>
      <c r="AE474" s="881"/>
      <c r="AF474" s="881"/>
      <c r="AG474" s="881"/>
      <c r="AH474" s="881"/>
      <c r="DZ474" s="909"/>
      <c r="EA474" s="1013"/>
      <c r="EB474" s="1014"/>
      <c r="EC474" s="1014"/>
      <c r="ED474" s="1014"/>
      <c r="EE474" s="910"/>
    </row>
    <row r="475" spans="1:135" s="879" customFormat="1">
      <c r="A475" s="609"/>
      <c r="B475" s="888"/>
      <c r="C475" s="880"/>
      <c r="D475" s="880"/>
      <c r="E475" s="880"/>
      <c r="F475" s="880"/>
      <c r="G475" s="880"/>
      <c r="H475" s="880"/>
      <c r="I475" s="880"/>
      <c r="J475" s="880"/>
      <c r="K475" s="880"/>
      <c r="L475" s="880"/>
      <c r="M475" s="880"/>
      <c r="N475" s="880"/>
      <c r="O475" s="881"/>
      <c r="P475" s="881"/>
      <c r="Q475" s="881"/>
      <c r="R475" s="881"/>
      <c r="S475" s="881"/>
      <c r="T475" s="881"/>
      <c r="U475" s="881"/>
      <c r="V475" s="881"/>
      <c r="W475" s="881"/>
      <c r="X475" s="881"/>
      <c r="Y475" s="881"/>
      <c r="Z475" s="881"/>
      <c r="AA475" s="882"/>
      <c r="AB475" s="881"/>
      <c r="AC475" s="881"/>
      <c r="AD475" s="881"/>
      <c r="AE475" s="881"/>
      <c r="AF475" s="881"/>
      <c r="AG475" s="881"/>
      <c r="AH475" s="881"/>
      <c r="DZ475" s="909"/>
      <c r="EA475" s="1013"/>
      <c r="EB475" s="1014"/>
      <c r="EC475" s="1014"/>
      <c r="ED475" s="1014"/>
      <c r="EE475" s="910"/>
    </row>
    <row r="476" spans="1:135" s="879" customFormat="1">
      <c r="A476" s="609"/>
      <c r="B476" s="888"/>
      <c r="C476" s="880"/>
      <c r="D476" s="880"/>
      <c r="E476" s="880"/>
      <c r="F476" s="880"/>
      <c r="G476" s="880"/>
      <c r="H476" s="880"/>
      <c r="I476" s="880"/>
      <c r="J476" s="880"/>
      <c r="K476" s="880"/>
      <c r="L476" s="880"/>
      <c r="M476" s="880"/>
      <c r="N476" s="880"/>
      <c r="O476" s="881"/>
      <c r="P476" s="881"/>
      <c r="Q476" s="881"/>
      <c r="R476" s="881"/>
      <c r="S476" s="881"/>
      <c r="T476" s="881"/>
      <c r="U476" s="881"/>
      <c r="V476" s="881"/>
      <c r="W476" s="881"/>
      <c r="X476" s="881"/>
      <c r="Y476" s="881"/>
      <c r="Z476" s="881"/>
      <c r="AA476" s="882"/>
      <c r="AB476" s="881"/>
      <c r="AC476" s="881"/>
      <c r="AD476" s="881"/>
      <c r="AE476" s="881"/>
      <c r="AF476" s="881"/>
      <c r="AG476" s="881"/>
      <c r="AH476" s="881"/>
      <c r="DZ476" s="909"/>
      <c r="EA476" s="1013"/>
      <c r="EB476" s="1014"/>
      <c r="EC476" s="1014"/>
      <c r="ED476" s="1014"/>
      <c r="EE476" s="910"/>
    </row>
    <row r="477" spans="1:135" s="879" customFormat="1">
      <c r="A477" s="609"/>
      <c r="B477" s="888"/>
      <c r="C477" s="880"/>
      <c r="D477" s="880"/>
      <c r="E477" s="880"/>
      <c r="F477" s="880"/>
      <c r="G477" s="880"/>
      <c r="H477" s="880"/>
      <c r="I477" s="880"/>
      <c r="J477" s="880"/>
      <c r="K477" s="880"/>
      <c r="L477" s="880"/>
      <c r="M477" s="880"/>
      <c r="N477" s="880"/>
      <c r="O477" s="881"/>
      <c r="P477" s="881"/>
      <c r="Q477" s="881"/>
      <c r="R477" s="881"/>
      <c r="S477" s="881"/>
      <c r="T477" s="881"/>
      <c r="U477" s="881"/>
      <c r="V477" s="881"/>
      <c r="W477" s="881"/>
      <c r="X477" s="881"/>
      <c r="Y477" s="881"/>
      <c r="Z477" s="881"/>
      <c r="AA477" s="882"/>
      <c r="AB477" s="881"/>
      <c r="AC477" s="881"/>
      <c r="AD477" s="881"/>
      <c r="AE477" s="881"/>
      <c r="AF477" s="881"/>
      <c r="AG477" s="881"/>
      <c r="AH477" s="881"/>
      <c r="DZ477" s="909"/>
      <c r="EA477" s="1013"/>
      <c r="EB477" s="1014"/>
      <c r="EC477" s="1014"/>
      <c r="ED477" s="1014"/>
      <c r="EE477" s="910"/>
    </row>
    <row r="478" spans="1:135" s="879" customFormat="1">
      <c r="A478" s="609"/>
      <c r="B478" s="888"/>
      <c r="C478" s="880"/>
      <c r="D478" s="880"/>
      <c r="E478" s="880"/>
      <c r="F478" s="880"/>
      <c r="G478" s="880"/>
      <c r="H478" s="880"/>
      <c r="I478" s="880"/>
      <c r="J478" s="880"/>
      <c r="K478" s="880"/>
      <c r="L478" s="880"/>
      <c r="M478" s="880"/>
      <c r="N478" s="880"/>
      <c r="O478" s="881"/>
      <c r="P478" s="881"/>
      <c r="Q478" s="881"/>
      <c r="R478" s="881"/>
      <c r="S478" s="881"/>
      <c r="T478" s="881"/>
      <c r="U478" s="881"/>
      <c r="V478" s="881"/>
      <c r="W478" s="881"/>
      <c r="X478" s="881"/>
      <c r="Y478" s="881"/>
      <c r="Z478" s="881"/>
      <c r="AA478" s="882"/>
      <c r="AB478" s="881"/>
      <c r="AC478" s="881"/>
      <c r="AD478" s="881"/>
      <c r="AE478" s="881"/>
      <c r="AF478" s="881"/>
      <c r="AG478" s="881"/>
      <c r="AH478" s="881"/>
      <c r="DZ478" s="909"/>
      <c r="EA478" s="1013"/>
      <c r="EB478" s="1014"/>
      <c r="EC478" s="1014"/>
      <c r="ED478" s="1014"/>
      <c r="EE478" s="910"/>
    </row>
    <row r="479" spans="1:135" s="879" customFormat="1">
      <c r="A479" s="609"/>
      <c r="B479" s="888"/>
      <c r="C479" s="880"/>
      <c r="D479" s="880"/>
      <c r="E479" s="880"/>
      <c r="F479" s="880"/>
      <c r="G479" s="880"/>
      <c r="H479" s="880"/>
      <c r="I479" s="880"/>
      <c r="J479" s="880"/>
      <c r="K479" s="880"/>
      <c r="L479" s="880"/>
      <c r="M479" s="880"/>
      <c r="N479" s="880"/>
      <c r="O479" s="881"/>
      <c r="P479" s="881"/>
      <c r="Q479" s="881"/>
      <c r="R479" s="881"/>
      <c r="S479" s="881"/>
      <c r="T479" s="881"/>
      <c r="U479" s="881"/>
      <c r="V479" s="881"/>
      <c r="W479" s="881"/>
      <c r="X479" s="881"/>
      <c r="Y479" s="881"/>
      <c r="Z479" s="881"/>
      <c r="AA479" s="882"/>
      <c r="AB479" s="881"/>
      <c r="AC479" s="881"/>
      <c r="AD479" s="881"/>
      <c r="AE479" s="881"/>
      <c r="AF479" s="881"/>
      <c r="AG479" s="881"/>
      <c r="AH479" s="881"/>
      <c r="DZ479" s="909"/>
      <c r="EA479" s="1013"/>
      <c r="EB479" s="1014"/>
      <c r="EC479" s="1014"/>
      <c r="ED479" s="1014"/>
      <c r="EE479" s="910"/>
    </row>
    <row r="480" spans="1:135" s="879" customFormat="1">
      <c r="A480" s="609"/>
      <c r="B480" s="888"/>
      <c r="C480" s="880"/>
      <c r="D480" s="880"/>
      <c r="E480" s="880"/>
      <c r="F480" s="880"/>
      <c r="G480" s="880"/>
      <c r="H480" s="880"/>
      <c r="I480" s="880"/>
      <c r="J480" s="880"/>
      <c r="K480" s="880"/>
      <c r="L480" s="880"/>
      <c r="M480" s="880"/>
      <c r="N480" s="880"/>
      <c r="O480" s="881"/>
      <c r="P480" s="881"/>
      <c r="Q480" s="881"/>
      <c r="R480" s="881"/>
      <c r="S480" s="881"/>
      <c r="T480" s="881"/>
      <c r="U480" s="881"/>
      <c r="V480" s="881"/>
      <c r="W480" s="881"/>
      <c r="X480" s="881"/>
      <c r="Y480" s="881"/>
      <c r="Z480" s="881"/>
      <c r="AA480" s="882"/>
      <c r="AB480" s="881"/>
      <c r="AC480" s="881"/>
      <c r="AD480" s="881"/>
      <c r="AE480" s="881"/>
      <c r="AF480" s="881"/>
      <c r="AG480" s="881"/>
      <c r="AH480" s="881"/>
      <c r="DZ480" s="909"/>
      <c r="EA480" s="1013"/>
      <c r="EB480" s="1014"/>
      <c r="EC480" s="1014"/>
      <c r="ED480" s="1014"/>
      <c r="EE480" s="910"/>
    </row>
    <row r="481" spans="1:135" s="879" customFormat="1">
      <c r="A481" s="609"/>
      <c r="B481" s="888"/>
      <c r="C481" s="880"/>
      <c r="D481" s="880"/>
      <c r="E481" s="880"/>
      <c r="F481" s="880"/>
      <c r="G481" s="880"/>
      <c r="H481" s="880"/>
      <c r="I481" s="880"/>
      <c r="J481" s="880"/>
      <c r="K481" s="880"/>
      <c r="L481" s="880"/>
      <c r="M481" s="880"/>
      <c r="N481" s="880"/>
      <c r="O481" s="881"/>
      <c r="P481" s="881"/>
      <c r="Q481" s="881"/>
      <c r="R481" s="881"/>
      <c r="S481" s="881"/>
      <c r="T481" s="881"/>
      <c r="U481" s="881"/>
      <c r="V481" s="881"/>
      <c r="W481" s="881"/>
      <c r="X481" s="881"/>
      <c r="Y481" s="881"/>
      <c r="Z481" s="881"/>
      <c r="AA481" s="882"/>
      <c r="AB481" s="881"/>
      <c r="AC481" s="881"/>
      <c r="AD481" s="881"/>
      <c r="AE481" s="881"/>
      <c r="AF481" s="881"/>
      <c r="AG481" s="881"/>
      <c r="AH481" s="881"/>
      <c r="DZ481" s="909"/>
      <c r="EA481" s="1013"/>
      <c r="EB481" s="1014"/>
      <c r="EC481" s="1014"/>
      <c r="ED481" s="1014"/>
      <c r="EE481" s="910"/>
    </row>
    <row r="482" spans="1:135" s="879" customFormat="1">
      <c r="A482" s="609"/>
      <c r="B482" s="888"/>
      <c r="C482" s="880"/>
      <c r="D482" s="880"/>
      <c r="E482" s="880"/>
      <c r="F482" s="880"/>
      <c r="G482" s="880"/>
      <c r="H482" s="880"/>
      <c r="I482" s="880"/>
      <c r="J482" s="880"/>
      <c r="K482" s="880"/>
      <c r="L482" s="880"/>
      <c r="M482" s="880"/>
      <c r="N482" s="880"/>
      <c r="O482" s="881"/>
      <c r="P482" s="881"/>
      <c r="Q482" s="881"/>
      <c r="R482" s="881"/>
      <c r="S482" s="881"/>
      <c r="T482" s="881"/>
      <c r="U482" s="881"/>
      <c r="V482" s="881"/>
      <c r="W482" s="881"/>
      <c r="X482" s="881"/>
      <c r="Y482" s="881"/>
      <c r="Z482" s="881"/>
      <c r="AA482" s="882"/>
      <c r="AB482" s="881"/>
      <c r="AC482" s="881"/>
      <c r="AD482" s="881"/>
      <c r="AE482" s="881"/>
      <c r="AF482" s="881"/>
      <c r="AG482" s="881"/>
      <c r="AH482" s="881"/>
      <c r="DZ482" s="909"/>
      <c r="EA482" s="1013"/>
      <c r="EB482" s="1014"/>
      <c r="EC482" s="1014"/>
      <c r="ED482" s="1014"/>
      <c r="EE482" s="910"/>
    </row>
    <row r="483" spans="1:135" s="879" customFormat="1">
      <c r="A483" s="609"/>
      <c r="B483" s="888"/>
      <c r="C483" s="880"/>
      <c r="D483" s="880"/>
      <c r="E483" s="880"/>
      <c r="F483" s="880"/>
      <c r="G483" s="880"/>
      <c r="H483" s="880"/>
      <c r="I483" s="880"/>
      <c r="J483" s="880"/>
      <c r="K483" s="880"/>
      <c r="L483" s="880"/>
      <c r="M483" s="880"/>
      <c r="N483" s="880"/>
      <c r="O483" s="881"/>
      <c r="P483" s="881"/>
      <c r="Q483" s="881"/>
      <c r="R483" s="881"/>
      <c r="S483" s="881"/>
      <c r="T483" s="881"/>
      <c r="U483" s="881"/>
      <c r="V483" s="881"/>
      <c r="W483" s="881"/>
      <c r="X483" s="881"/>
      <c r="Y483" s="881"/>
      <c r="Z483" s="881"/>
      <c r="AA483" s="882"/>
      <c r="AB483" s="881"/>
      <c r="AC483" s="881"/>
      <c r="AD483" s="881"/>
      <c r="AE483" s="881"/>
      <c r="AF483" s="881"/>
      <c r="AG483" s="881"/>
      <c r="AH483" s="881"/>
      <c r="DZ483" s="909"/>
      <c r="EA483" s="1013"/>
      <c r="EB483" s="1014"/>
      <c r="EC483" s="1014"/>
      <c r="ED483" s="1014"/>
      <c r="EE483" s="910"/>
    </row>
    <row r="484" spans="1:135" s="879" customFormat="1">
      <c r="A484" s="609"/>
      <c r="B484" s="888"/>
      <c r="C484" s="880"/>
      <c r="D484" s="880"/>
      <c r="E484" s="880"/>
      <c r="F484" s="880"/>
      <c r="G484" s="880"/>
      <c r="H484" s="880"/>
      <c r="I484" s="880"/>
      <c r="J484" s="880"/>
      <c r="K484" s="880"/>
      <c r="L484" s="880"/>
      <c r="M484" s="880"/>
      <c r="N484" s="880"/>
      <c r="O484" s="881"/>
      <c r="P484" s="881"/>
      <c r="Q484" s="881"/>
      <c r="R484" s="881"/>
      <c r="S484" s="881"/>
      <c r="T484" s="881"/>
      <c r="U484" s="881"/>
      <c r="V484" s="881"/>
      <c r="W484" s="881"/>
      <c r="X484" s="881"/>
      <c r="Y484" s="881"/>
      <c r="Z484" s="881"/>
      <c r="AA484" s="882"/>
      <c r="AB484" s="881"/>
      <c r="AC484" s="881"/>
      <c r="AD484" s="881"/>
      <c r="AE484" s="881"/>
      <c r="AF484" s="881"/>
      <c r="AG484" s="881"/>
      <c r="AH484" s="881"/>
      <c r="DZ484" s="909"/>
      <c r="EA484" s="1013"/>
      <c r="EB484" s="1014"/>
      <c r="EC484" s="1014"/>
      <c r="ED484" s="1014"/>
      <c r="EE484" s="910"/>
    </row>
    <row r="485" spans="1:135" s="879" customFormat="1">
      <c r="A485" s="609"/>
      <c r="B485" s="888"/>
      <c r="C485" s="880"/>
      <c r="D485" s="880"/>
      <c r="E485" s="880"/>
      <c r="F485" s="880"/>
      <c r="G485" s="880"/>
      <c r="H485" s="880"/>
      <c r="I485" s="880"/>
      <c r="J485" s="880"/>
      <c r="K485" s="880"/>
      <c r="L485" s="880"/>
      <c r="M485" s="880"/>
      <c r="N485" s="880"/>
      <c r="O485" s="881"/>
      <c r="P485" s="881"/>
      <c r="Q485" s="881"/>
      <c r="R485" s="881"/>
      <c r="S485" s="881"/>
      <c r="T485" s="881"/>
      <c r="U485" s="881"/>
      <c r="V485" s="881"/>
      <c r="W485" s="881"/>
      <c r="X485" s="881"/>
      <c r="Y485" s="881"/>
      <c r="Z485" s="881"/>
      <c r="AA485" s="882"/>
      <c r="AB485" s="881"/>
      <c r="AC485" s="881"/>
      <c r="AD485" s="881"/>
      <c r="AE485" s="881"/>
      <c r="AF485" s="881"/>
      <c r="AG485" s="881"/>
      <c r="AH485" s="881"/>
      <c r="DZ485" s="909"/>
      <c r="EA485" s="1013"/>
      <c r="EB485" s="1014"/>
      <c r="EC485" s="1014"/>
      <c r="ED485" s="1014"/>
      <c r="EE485" s="910"/>
    </row>
    <row r="486" spans="1:135" s="879" customFormat="1">
      <c r="A486" s="609"/>
      <c r="B486" s="888"/>
      <c r="C486" s="880"/>
      <c r="D486" s="880"/>
      <c r="E486" s="880"/>
      <c r="F486" s="880"/>
      <c r="G486" s="880"/>
      <c r="H486" s="880"/>
      <c r="I486" s="880"/>
      <c r="J486" s="880"/>
      <c r="K486" s="880"/>
      <c r="L486" s="880"/>
      <c r="M486" s="880"/>
      <c r="N486" s="880"/>
      <c r="O486" s="881"/>
      <c r="P486" s="881"/>
      <c r="Q486" s="881"/>
      <c r="R486" s="881"/>
      <c r="S486" s="881"/>
      <c r="T486" s="881"/>
      <c r="U486" s="881"/>
      <c r="V486" s="881"/>
      <c r="W486" s="881"/>
      <c r="X486" s="881"/>
      <c r="Y486" s="881"/>
      <c r="Z486" s="881"/>
      <c r="AA486" s="882"/>
      <c r="AB486" s="881"/>
      <c r="AC486" s="881"/>
      <c r="AD486" s="881"/>
      <c r="AE486" s="881"/>
      <c r="AF486" s="881"/>
      <c r="AG486" s="881"/>
      <c r="AH486" s="881"/>
      <c r="DZ486" s="909"/>
      <c r="EA486" s="1013"/>
      <c r="EB486" s="1014"/>
      <c r="EC486" s="1014"/>
      <c r="ED486" s="1014"/>
      <c r="EE486" s="910"/>
    </row>
    <row r="487" spans="1:135" s="879" customFormat="1">
      <c r="A487" s="609"/>
      <c r="B487" s="888"/>
      <c r="C487" s="880"/>
      <c r="D487" s="880"/>
      <c r="E487" s="880"/>
      <c r="F487" s="880"/>
      <c r="G487" s="880"/>
      <c r="H487" s="880"/>
      <c r="I487" s="880"/>
      <c r="J487" s="880"/>
      <c r="K487" s="880"/>
      <c r="L487" s="880"/>
      <c r="M487" s="880"/>
      <c r="N487" s="880"/>
      <c r="O487" s="881"/>
      <c r="P487" s="881"/>
      <c r="Q487" s="881"/>
      <c r="R487" s="881"/>
      <c r="S487" s="881"/>
      <c r="T487" s="881"/>
      <c r="U487" s="881"/>
      <c r="V487" s="881"/>
      <c r="W487" s="881"/>
      <c r="X487" s="881"/>
      <c r="Y487" s="881"/>
      <c r="Z487" s="881"/>
      <c r="AA487" s="882"/>
      <c r="AB487" s="881"/>
      <c r="AC487" s="881"/>
      <c r="AD487" s="881"/>
      <c r="AE487" s="881"/>
      <c r="AF487" s="881"/>
      <c r="AG487" s="881"/>
      <c r="AH487" s="881"/>
      <c r="DZ487" s="909"/>
      <c r="EA487" s="1013"/>
      <c r="EB487" s="1014"/>
      <c r="EC487" s="1014"/>
      <c r="ED487" s="1014"/>
      <c r="EE487" s="910"/>
    </row>
    <row r="488" spans="1:135" s="879" customFormat="1">
      <c r="A488" s="609"/>
      <c r="B488" s="888"/>
      <c r="C488" s="880"/>
      <c r="D488" s="880"/>
      <c r="E488" s="880"/>
      <c r="F488" s="880"/>
      <c r="G488" s="880"/>
      <c r="H488" s="880"/>
      <c r="I488" s="880"/>
      <c r="J488" s="880"/>
      <c r="K488" s="880"/>
      <c r="L488" s="880"/>
      <c r="M488" s="880"/>
      <c r="N488" s="880"/>
      <c r="O488" s="881"/>
      <c r="P488" s="881"/>
      <c r="Q488" s="881"/>
      <c r="R488" s="881"/>
      <c r="S488" s="881"/>
      <c r="T488" s="881"/>
      <c r="U488" s="881"/>
      <c r="V488" s="881"/>
      <c r="W488" s="881"/>
      <c r="X488" s="881"/>
      <c r="Y488" s="881"/>
      <c r="Z488" s="881"/>
      <c r="AA488" s="882"/>
      <c r="AB488" s="881"/>
      <c r="AC488" s="881"/>
      <c r="AD488" s="881"/>
      <c r="AE488" s="881"/>
      <c r="AF488" s="881"/>
      <c r="AG488" s="881"/>
      <c r="AH488" s="881"/>
      <c r="DZ488" s="909"/>
      <c r="EA488" s="1013"/>
      <c r="EB488" s="1014"/>
      <c r="EC488" s="1014"/>
      <c r="ED488" s="1014"/>
      <c r="EE488" s="910"/>
    </row>
    <row r="489" spans="1:135" s="879" customFormat="1">
      <c r="A489" s="609"/>
      <c r="B489" s="888"/>
      <c r="C489" s="880"/>
      <c r="D489" s="880"/>
      <c r="E489" s="880"/>
      <c r="F489" s="880"/>
      <c r="G489" s="880"/>
      <c r="H489" s="880"/>
      <c r="I489" s="880"/>
      <c r="J489" s="880"/>
      <c r="K489" s="880"/>
      <c r="L489" s="880"/>
      <c r="M489" s="880"/>
      <c r="N489" s="880"/>
      <c r="O489" s="881"/>
      <c r="P489" s="881"/>
      <c r="Q489" s="881"/>
      <c r="R489" s="881"/>
      <c r="S489" s="881"/>
      <c r="T489" s="881"/>
      <c r="U489" s="881"/>
      <c r="V489" s="881"/>
      <c r="W489" s="881"/>
      <c r="X489" s="881"/>
      <c r="Y489" s="881"/>
      <c r="Z489" s="881"/>
      <c r="AA489" s="882"/>
      <c r="AB489" s="881"/>
      <c r="AC489" s="881"/>
      <c r="AD489" s="881"/>
      <c r="AE489" s="881"/>
      <c r="AF489" s="881"/>
      <c r="AG489" s="881"/>
      <c r="AH489" s="881"/>
      <c r="DZ489" s="909"/>
      <c r="EA489" s="1013"/>
      <c r="EB489" s="1014"/>
      <c r="EC489" s="1014"/>
      <c r="ED489" s="1014"/>
      <c r="EE489" s="910"/>
    </row>
    <row r="490" spans="1:135" s="879" customFormat="1">
      <c r="A490" s="609"/>
      <c r="B490" s="888"/>
      <c r="C490" s="880"/>
      <c r="D490" s="880"/>
      <c r="E490" s="880"/>
      <c r="F490" s="880"/>
      <c r="G490" s="880"/>
      <c r="H490" s="880"/>
      <c r="I490" s="880"/>
      <c r="J490" s="880"/>
      <c r="K490" s="880"/>
      <c r="L490" s="880"/>
      <c r="M490" s="880"/>
      <c r="N490" s="880"/>
      <c r="O490" s="881"/>
      <c r="P490" s="881"/>
      <c r="Q490" s="881"/>
      <c r="R490" s="881"/>
      <c r="S490" s="881"/>
      <c r="T490" s="881"/>
      <c r="U490" s="881"/>
      <c r="V490" s="881"/>
      <c r="W490" s="881"/>
      <c r="X490" s="881"/>
      <c r="Y490" s="881"/>
      <c r="Z490" s="881"/>
      <c r="AA490" s="882"/>
      <c r="AB490" s="881"/>
      <c r="AC490" s="881"/>
      <c r="AD490" s="881"/>
      <c r="AE490" s="881"/>
      <c r="AF490" s="881"/>
      <c r="AG490" s="881"/>
      <c r="AH490" s="881"/>
      <c r="DZ490" s="909"/>
      <c r="EA490" s="1013"/>
      <c r="EB490" s="1014"/>
      <c r="EC490" s="1014"/>
      <c r="ED490" s="1014"/>
      <c r="EE490" s="910"/>
    </row>
    <row r="491" spans="1:135" s="879" customFormat="1">
      <c r="A491" s="609"/>
      <c r="B491" s="888"/>
      <c r="C491" s="880"/>
      <c r="D491" s="880"/>
      <c r="E491" s="880"/>
      <c r="F491" s="880"/>
      <c r="G491" s="880"/>
      <c r="H491" s="880"/>
      <c r="I491" s="880"/>
      <c r="J491" s="880"/>
      <c r="K491" s="880"/>
      <c r="L491" s="880"/>
      <c r="M491" s="880"/>
      <c r="N491" s="880"/>
      <c r="O491" s="881"/>
      <c r="P491" s="881"/>
      <c r="Q491" s="881"/>
      <c r="R491" s="881"/>
      <c r="S491" s="881"/>
      <c r="T491" s="881"/>
      <c r="U491" s="881"/>
      <c r="V491" s="881"/>
      <c r="W491" s="881"/>
      <c r="X491" s="881"/>
      <c r="Y491" s="881"/>
      <c r="Z491" s="881"/>
      <c r="AA491" s="882"/>
      <c r="AB491" s="881"/>
      <c r="AC491" s="881"/>
      <c r="AD491" s="881"/>
      <c r="AE491" s="881"/>
      <c r="AF491" s="881"/>
      <c r="AG491" s="881"/>
      <c r="AH491" s="881"/>
      <c r="DZ491" s="909"/>
      <c r="EA491" s="1013"/>
      <c r="EB491" s="1014"/>
      <c r="EC491" s="1014"/>
      <c r="ED491" s="1014"/>
      <c r="EE491" s="910"/>
    </row>
    <row r="492" spans="1:135" s="879" customFormat="1">
      <c r="A492" s="609"/>
      <c r="B492" s="888"/>
      <c r="C492" s="880"/>
      <c r="D492" s="880"/>
      <c r="E492" s="880"/>
      <c r="F492" s="880"/>
      <c r="G492" s="880"/>
      <c r="H492" s="880"/>
      <c r="I492" s="880"/>
      <c r="J492" s="880"/>
      <c r="K492" s="880"/>
      <c r="L492" s="880"/>
      <c r="M492" s="880"/>
      <c r="N492" s="880"/>
      <c r="O492" s="881"/>
      <c r="P492" s="881"/>
      <c r="Q492" s="881"/>
      <c r="R492" s="881"/>
      <c r="S492" s="881"/>
      <c r="T492" s="881"/>
      <c r="U492" s="881"/>
      <c r="V492" s="881"/>
      <c r="W492" s="881"/>
      <c r="X492" s="881"/>
      <c r="Y492" s="881"/>
      <c r="Z492" s="881"/>
      <c r="AA492" s="882"/>
      <c r="AB492" s="881"/>
      <c r="AC492" s="881"/>
      <c r="AD492" s="881"/>
      <c r="AE492" s="881"/>
      <c r="AF492" s="881"/>
      <c r="AG492" s="881"/>
      <c r="AH492" s="881"/>
      <c r="DZ492" s="909"/>
      <c r="EA492" s="1013"/>
      <c r="EB492" s="1014"/>
      <c r="EC492" s="1014"/>
      <c r="ED492" s="1014"/>
      <c r="EE492" s="910"/>
    </row>
    <row r="493" spans="1:135" s="879" customFormat="1">
      <c r="A493" s="609"/>
      <c r="B493" s="888"/>
      <c r="C493" s="880"/>
      <c r="D493" s="880"/>
      <c r="E493" s="880"/>
      <c r="F493" s="880"/>
      <c r="G493" s="880"/>
      <c r="H493" s="880"/>
      <c r="I493" s="880"/>
      <c r="J493" s="880"/>
      <c r="K493" s="880"/>
      <c r="L493" s="880"/>
      <c r="M493" s="880"/>
      <c r="N493" s="880"/>
      <c r="O493" s="881"/>
      <c r="P493" s="881"/>
      <c r="Q493" s="881"/>
      <c r="R493" s="881"/>
      <c r="S493" s="881"/>
      <c r="T493" s="881"/>
      <c r="U493" s="881"/>
      <c r="V493" s="881"/>
      <c r="W493" s="881"/>
      <c r="X493" s="881"/>
      <c r="Y493" s="881"/>
      <c r="Z493" s="881"/>
      <c r="AA493" s="882"/>
      <c r="AB493" s="881"/>
      <c r="AC493" s="881"/>
      <c r="AD493" s="881"/>
      <c r="AE493" s="881"/>
      <c r="AF493" s="881"/>
      <c r="AG493" s="881"/>
      <c r="AH493" s="881"/>
      <c r="DZ493" s="909"/>
      <c r="EA493" s="1013"/>
      <c r="EB493" s="1014"/>
      <c r="EC493" s="1014"/>
      <c r="ED493" s="1014"/>
      <c r="EE493" s="910"/>
    </row>
    <row r="494" spans="1:135" s="879" customFormat="1">
      <c r="A494" s="609"/>
      <c r="B494" s="888"/>
      <c r="C494" s="880"/>
      <c r="D494" s="880"/>
      <c r="E494" s="880"/>
      <c r="F494" s="880"/>
      <c r="G494" s="880"/>
      <c r="H494" s="880"/>
      <c r="I494" s="880"/>
      <c r="J494" s="880"/>
      <c r="K494" s="880"/>
      <c r="L494" s="880"/>
      <c r="M494" s="880"/>
      <c r="N494" s="880"/>
      <c r="O494" s="881"/>
      <c r="P494" s="881"/>
      <c r="Q494" s="881"/>
      <c r="R494" s="881"/>
      <c r="S494" s="881"/>
      <c r="T494" s="881"/>
      <c r="U494" s="881"/>
      <c r="V494" s="881"/>
      <c r="W494" s="881"/>
      <c r="X494" s="881"/>
      <c r="Y494" s="881"/>
      <c r="Z494" s="881"/>
      <c r="AA494" s="882"/>
      <c r="AB494" s="881"/>
      <c r="AC494" s="881"/>
      <c r="AD494" s="881"/>
      <c r="AE494" s="881"/>
      <c r="AF494" s="881"/>
      <c r="AG494" s="881"/>
      <c r="AH494" s="881"/>
      <c r="DZ494" s="909"/>
      <c r="EA494" s="1013"/>
      <c r="EB494" s="1014"/>
      <c r="EC494" s="1014"/>
      <c r="ED494" s="1014"/>
      <c r="EE494" s="910"/>
    </row>
    <row r="495" spans="1:135" s="879" customFormat="1">
      <c r="A495" s="609"/>
      <c r="B495" s="888"/>
      <c r="C495" s="880"/>
      <c r="D495" s="880"/>
      <c r="E495" s="880"/>
      <c r="F495" s="880"/>
      <c r="G495" s="880"/>
      <c r="H495" s="880"/>
      <c r="I495" s="880"/>
      <c r="J495" s="880"/>
      <c r="K495" s="880"/>
      <c r="L495" s="880"/>
      <c r="M495" s="880"/>
      <c r="N495" s="880"/>
      <c r="O495" s="881"/>
      <c r="P495" s="881"/>
      <c r="Q495" s="881"/>
      <c r="R495" s="881"/>
      <c r="S495" s="881"/>
      <c r="T495" s="881"/>
      <c r="U495" s="881"/>
      <c r="V495" s="881"/>
      <c r="W495" s="881"/>
      <c r="X495" s="881"/>
      <c r="Y495" s="881"/>
      <c r="Z495" s="881"/>
      <c r="AA495" s="882"/>
      <c r="AB495" s="881"/>
      <c r="AC495" s="881"/>
      <c r="AD495" s="881"/>
      <c r="AE495" s="881"/>
      <c r="AF495" s="881"/>
      <c r="AG495" s="881"/>
      <c r="AH495" s="881"/>
      <c r="DZ495" s="909"/>
      <c r="EA495" s="1013"/>
      <c r="EB495" s="1014"/>
      <c r="EC495" s="1014"/>
      <c r="ED495" s="1014"/>
      <c r="EE495" s="910"/>
    </row>
    <row r="496" spans="1:135" s="879" customFormat="1">
      <c r="A496" s="609"/>
      <c r="B496" s="888"/>
      <c r="C496" s="880"/>
      <c r="D496" s="880"/>
      <c r="E496" s="880"/>
      <c r="F496" s="880"/>
      <c r="G496" s="880"/>
      <c r="H496" s="880"/>
      <c r="I496" s="880"/>
      <c r="J496" s="880"/>
      <c r="K496" s="880"/>
      <c r="L496" s="880"/>
      <c r="M496" s="880"/>
      <c r="N496" s="880"/>
      <c r="O496" s="881"/>
      <c r="P496" s="881"/>
      <c r="Q496" s="881"/>
      <c r="R496" s="881"/>
      <c r="S496" s="881"/>
      <c r="T496" s="881"/>
      <c r="U496" s="881"/>
      <c r="V496" s="881"/>
      <c r="W496" s="881"/>
      <c r="X496" s="881"/>
      <c r="Y496" s="881"/>
      <c r="Z496" s="881"/>
      <c r="AA496" s="882"/>
      <c r="AB496" s="881"/>
      <c r="AC496" s="881"/>
      <c r="AD496" s="881"/>
      <c r="AE496" s="881"/>
      <c r="AF496" s="881"/>
      <c r="AG496" s="881"/>
      <c r="AH496" s="881"/>
      <c r="DZ496" s="909"/>
      <c r="EA496" s="1013"/>
      <c r="EB496" s="1014"/>
      <c r="EC496" s="1014"/>
      <c r="ED496" s="1014"/>
      <c r="EE496" s="910"/>
    </row>
    <row r="497" spans="1:135" s="879" customFormat="1">
      <c r="A497" s="609"/>
      <c r="B497" s="888"/>
      <c r="C497" s="880"/>
      <c r="D497" s="880"/>
      <c r="E497" s="880"/>
      <c r="F497" s="880"/>
      <c r="G497" s="880"/>
      <c r="H497" s="880"/>
      <c r="I497" s="880"/>
      <c r="J497" s="880"/>
      <c r="K497" s="880"/>
      <c r="L497" s="880"/>
      <c r="M497" s="880"/>
      <c r="N497" s="880"/>
      <c r="O497" s="881"/>
      <c r="P497" s="881"/>
      <c r="Q497" s="881"/>
      <c r="R497" s="881"/>
      <c r="S497" s="881"/>
      <c r="T497" s="881"/>
      <c r="U497" s="881"/>
      <c r="V497" s="881"/>
      <c r="W497" s="881"/>
      <c r="X497" s="881"/>
      <c r="Y497" s="881"/>
      <c r="Z497" s="881"/>
      <c r="AA497" s="882"/>
      <c r="AB497" s="881"/>
      <c r="AC497" s="881"/>
      <c r="AD497" s="881"/>
      <c r="AE497" s="881"/>
      <c r="AF497" s="881"/>
      <c r="AG497" s="881"/>
      <c r="AH497" s="881"/>
      <c r="DZ497" s="909"/>
      <c r="EA497" s="1013"/>
      <c r="EB497" s="1014"/>
      <c r="EC497" s="1014"/>
      <c r="ED497" s="1014"/>
      <c r="EE497" s="910"/>
    </row>
    <row r="498" spans="1:135" s="879" customFormat="1">
      <c r="A498" s="609"/>
      <c r="B498" s="888"/>
      <c r="C498" s="880"/>
      <c r="D498" s="880"/>
      <c r="E498" s="880"/>
      <c r="F498" s="880"/>
      <c r="G498" s="880"/>
      <c r="H498" s="880"/>
      <c r="I498" s="880"/>
      <c r="J498" s="880"/>
      <c r="K498" s="880"/>
      <c r="L498" s="880"/>
      <c r="M498" s="880"/>
      <c r="N498" s="880"/>
      <c r="O498" s="881"/>
      <c r="P498" s="881"/>
      <c r="Q498" s="881"/>
      <c r="R498" s="881"/>
      <c r="S498" s="881"/>
      <c r="T498" s="881"/>
      <c r="U498" s="881"/>
      <c r="V498" s="881"/>
      <c r="W498" s="881"/>
      <c r="X498" s="881"/>
      <c r="Y498" s="881"/>
      <c r="Z498" s="881"/>
      <c r="AA498" s="882"/>
      <c r="AB498" s="881"/>
      <c r="AC498" s="881"/>
      <c r="AD498" s="881"/>
      <c r="AE498" s="881"/>
      <c r="AF498" s="881"/>
      <c r="AG498" s="881"/>
      <c r="AH498" s="881"/>
      <c r="DZ498" s="909"/>
      <c r="EA498" s="1013"/>
      <c r="EB498" s="1014"/>
      <c r="EC498" s="1014"/>
      <c r="ED498" s="1014"/>
      <c r="EE498" s="910"/>
    </row>
    <row r="499" spans="1:135" s="879" customFormat="1">
      <c r="A499" s="609"/>
      <c r="B499" s="888"/>
      <c r="C499" s="880"/>
      <c r="D499" s="880"/>
      <c r="E499" s="880"/>
      <c r="F499" s="880"/>
      <c r="G499" s="880"/>
      <c r="H499" s="880"/>
      <c r="I499" s="880"/>
      <c r="J499" s="880"/>
      <c r="K499" s="880"/>
      <c r="L499" s="880"/>
      <c r="M499" s="880"/>
      <c r="N499" s="880"/>
      <c r="O499" s="881"/>
      <c r="P499" s="881"/>
      <c r="Q499" s="881"/>
      <c r="R499" s="881"/>
      <c r="S499" s="881"/>
      <c r="T499" s="881"/>
      <c r="U499" s="881"/>
      <c r="V499" s="881"/>
      <c r="W499" s="881"/>
      <c r="X499" s="881"/>
      <c r="Y499" s="881"/>
      <c r="Z499" s="881"/>
      <c r="AA499" s="882"/>
      <c r="AB499" s="881"/>
      <c r="AC499" s="881"/>
      <c r="AD499" s="881"/>
      <c r="AE499" s="881"/>
      <c r="AF499" s="881"/>
      <c r="AG499" s="881"/>
      <c r="AH499" s="881"/>
      <c r="DZ499" s="909"/>
      <c r="EA499" s="1013"/>
      <c r="EB499" s="1014"/>
      <c r="EC499" s="1014"/>
      <c r="ED499" s="1014"/>
      <c r="EE499" s="910"/>
    </row>
    <row r="500" spans="1:135" s="879" customFormat="1">
      <c r="A500" s="609"/>
      <c r="B500" s="888"/>
      <c r="C500" s="880"/>
      <c r="D500" s="880"/>
      <c r="E500" s="880"/>
      <c r="F500" s="880"/>
      <c r="G500" s="880"/>
      <c r="H500" s="880"/>
      <c r="I500" s="880"/>
      <c r="J500" s="880"/>
      <c r="K500" s="880"/>
      <c r="L500" s="880"/>
      <c r="M500" s="880"/>
      <c r="N500" s="880"/>
      <c r="O500" s="881"/>
      <c r="P500" s="881"/>
      <c r="Q500" s="881"/>
      <c r="R500" s="881"/>
      <c r="S500" s="881"/>
      <c r="T500" s="881"/>
      <c r="U500" s="881"/>
      <c r="V500" s="881"/>
      <c r="W500" s="881"/>
      <c r="X500" s="881"/>
      <c r="Y500" s="881"/>
      <c r="Z500" s="881"/>
      <c r="AA500" s="882"/>
      <c r="AB500" s="881"/>
      <c r="AC500" s="881"/>
      <c r="AD500" s="881"/>
      <c r="AE500" s="881"/>
      <c r="AF500" s="881"/>
      <c r="AG500" s="881"/>
      <c r="AH500" s="881"/>
      <c r="DZ500" s="909"/>
      <c r="EA500" s="1013"/>
      <c r="EB500" s="1014"/>
      <c r="EC500" s="1014"/>
      <c r="ED500" s="1014"/>
      <c r="EE500" s="910"/>
    </row>
    <row r="501" spans="1:135" s="879" customFormat="1">
      <c r="A501" s="609"/>
      <c r="B501" s="888"/>
      <c r="C501" s="880"/>
      <c r="D501" s="880"/>
      <c r="E501" s="880"/>
      <c r="F501" s="880"/>
      <c r="G501" s="880"/>
      <c r="H501" s="880"/>
      <c r="I501" s="880"/>
      <c r="J501" s="880"/>
      <c r="K501" s="880"/>
      <c r="L501" s="880"/>
      <c r="M501" s="880"/>
      <c r="N501" s="880"/>
      <c r="O501" s="881"/>
      <c r="P501" s="881"/>
      <c r="Q501" s="881"/>
      <c r="R501" s="881"/>
      <c r="S501" s="881"/>
      <c r="T501" s="881"/>
      <c r="U501" s="881"/>
      <c r="V501" s="881"/>
      <c r="W501" s="881"/>
      <c r="X501" s="881"/>
      <c r="Y501" s="881"/>
      <c r="Z501" s="881"/>
      <c r="AA501" s="882"/>
      <c r="AB501" s="881"/>
      <c r="AC501" s="881"/>
      <c r="AD501" s="881"/>
      <c r="AE501" s="881"/>
      <c r="AF501" s="881"/>
      <c r="AG501" s="881"/>
      <c r="AH501" s="881"/>
      <c r="DZ501" s="909"/>
      <c r="EA501" s="1013"/>
      <c r="EB501" s="1014"/>
      <c r="EC501" s="1014"/>
      <c r="ED501" s="1014"/>
      <c r="EE501" s="910"/>
    </row>
    <row r="502" spans="1:135" s="879" customFormat="1">
      <c r="A502" s="609"/>
      <c r="B502" s="888"/>
      <c r="C502" s="880"/>
      <c r="D502" s="880"/>
      <c r="E502" s="880"/>
      <c r="F502" s="880"/>
      <c r="G502" s="880"/>
      <c r="H502" s="880"/>
      <c r="I502" s="880"/>
      <c r="J502" s="880"/>
      <c r="K502" s="880"/>
      <c r="L502" s="880"/>
      <c r="M502" s="880"/>
      <c r="N502" s="880"/>
      <c r="O502" s="881"/>
      <c r="P502" s="881"/>
      <c r="Q502" s="881"/>
      <c r="R502" s="881"/>
      <c r="S502" s="881"/>
      <c r="T502" s="881"/>
      <c r="U502" s="881"/>
      <c r="V502" s="881"/>
      <c r="W502" s="881"/>
      <c r="X502" s="881"/>
      <c r="Y502" s="881"/>
      <c r="Z502" s="881"/>
      <c r="AA502" s="882"/>
      <c r="AB502" s="881"/>
      <c r="AC502" s="881"/>
      <c r="AD502" s="881"/>
      <c r="AE502" s="881"/>
      <c r="AF502" s="881"/>
      <c r="AG502" s="881"/>
      <c r="AH502" s="881"/>
      <c r="DZ502" s="909"/>
      <c r="EA502" s="1013"/>
      <c r="EB502" s="1014"/>
      <c r="EC502" s="1014"/>
      <c r="ED502" s="1014"/>
      <c r="EE502" s="910"/>
    </row>
    <row r="503" spans="1:135" s="879" customFormat="1">
      <c r="A503" s="609"/>
      <c r="B503" s="888"/>
      <c r="C503" s="880"/>
      <c r="D503" s="880"/>
      <c r="E503" s="880"/>
      <c r="F503" s="880"/>
      <c r="G503" s="880"/>
      <c r="H503" s="880"/>
      <c r="I503" s="880"/>
      <c r="J503" s="880"/>
      <c r="K503" s="880"/>
      <c r="L503" s="880"/>
      <c r="M503" s="880"/>
      <c r="N503" s="880"/>
      <c r="O503" s="881"/>
      <c r="P503" s="881"/>
      <c r="Q503" s="881"/>
      <c r="R503" s="881"/>
      <c r="S503" s="881"/>
      <c r="T503" s="881"/>
      <c r="U503" s="881"/>
      <c r="V503" s="881"/>
      <c r="W503" s="881"/>
      <c r="X503" s="881"/>
      <c r="Y503" s="881"/>
      <c r="Z503" s="881"/>
      <c r="AA503" s="882"/>
      <c r="AB503" s="881"/>
      <c r="AC503" s="881"/>
      <c r="AD503" s="881"/>
      <c r="AE503" s="881"/>
      <c r="AF503" s="881"/>
      <c r="AG503" s="881"/>
      <c r="AH503" s="881"/>
      <c r="DZ503" s="909"/>
      <c r="EA503" s="1013"/>
      <c r="EB503" s="1014"/>
      <c r="EC503" s="1014"/>
      <c r="ED503" s="1014"/>
      <c r="EE503" s="910"/>
    </row>
    <row r="504" spans="1:135" s="879" customFormat="1">
      <c r="A504" s="609"/>
      <c r="B504" s="888"/>
      <c r="C504" s="880"/>
      <c r="D504" s="880"/>
      <c r="E504" s="880"/>
      <c r="F504" s="880"/>
      <c r="G504" s="880"/>
      <c r="H504" s="880"/>
      <c r="I504" s="880"/>
      <c r="J504" s="880"/>
      <c r="K504" s="880"/>
      <c r="L504" s="880"/>
      <c r="M504" s="880"/>
      <c r="N504" s="880"/>
      <c r="O504" s="881"/>
      <c r="P504" s="881"/>
      <c r="Q504" s="881"/>
      <c r="R504" s="881"/>
      <c r="S504" s="881"/>
      <c r="T504" s="881"/>
      <c r="U504" s="881"/>
      <c r="V504" s="881"/>
      <c r="W504" s="881"/>
      <c r="X504" s="881"/>
      <c r="Y504" s="881"/>
      <c r="Z504" s="881"/>
      <c r="AA504" s="882"/>
      <c r="AB504" s="881"/>
      <c r="AC504" s="881"/>
      <c r="AD504" s="881"/>
      <c r="AE504" s="881"/>
      <c r="AF504" s="881"/>
      <c r="AG504" s="881"/>
      <c r="AH504" s="881"/>
      <c r="DZ504" s="909"/>
      <c r="EA504" s="1013"/>
      <c r="EB504" s="1014"/>
      <c r="EC504" s="1014"/>
      <c r="ED504" s="1014"/>
      <c r="EE504" s="910"/>
    </row>
    <row r="505" spans="1:135" s="879" customFormat="1">
      <c r="A505" s="609"/>
      <c r="B505" s="888"/>
      <c r="C505" s="880"/>
      <c r="D505" s="880"/>
      <c r="E505" s="880"/>
      <c r="F505" s="880"/>
      <c r="G505" s="880"/>
      <c r="H505" s="880"/>
      <c r="I505" s="880"/>
      <c r="J505" s="880"/>
      <c r="K505" s="880"/>
      <c r="L505" s="880"/>
      <c r="M505" s="880"/>
      <c r="N505" s="880"/>
      <c r="O505" s="881"/>
      <c r="P505" s="881"/>
      <c r="Q505" s="881"/>
      <c r="R505" s="881"/>
      <c r="S505" s="881"/>
      <c r="T505" s="881"/>
      <c r="U505" s="881"/>
      <c r="V505" s="881"/>
      <c r="W505" s="881"/>
      <c r="X505" s="881"/>
      <c r="Y505" s="881"/>
      <c r="Z505" s="881"/>
      <c r="AA505" s="882"/>
      <c r="AB505" s="881"/>
      <c r="AC505" s="881"/>
      <c r="AD505" s="881"/>
      <c r="AE505" s="881"/>
      <c r="AF505" s="881"/>
      <c r="AG505" s="881"/>
      <c r="AH505" s="881"/>
      <c r="DZ505" s="909"/>
      <c r="EA505" s="1013"/>
      <c r="EB505" s="1014"/>
      <c r="EC505" s="1014"/>
      <c r="ED505" s="1014"/>
      <c r="EE505" s="910"/>
    </row>
    <row r="506" spans="1:135" s="879" customFormat="1">
      <c r="A506" s="609"/>
      <c r="B506" s="888"/>
      <c r="C506" s="880"/>
      <c r="D506" s="880"/>
      <c r="E506" s="880"/>
      <c r="F506" s="880"/>
      <c r="G506" s="880"/>
      <c r="H506" s="880"/>
      <c r="I506" s="880"/>
      <c r="J506" s="880"/>
      <c r="K506" s="880"/>
      <c r="L506" s="880"/>
      <c r="M506" s="880"/>
      <c r="N506" s="880"/>
      <c r="O506" s="881"/>
      <c r="P506" s="881"/>
      <c r="Q506" s="881"/>
      <c r="R506" s="881"/>
      <c r="S506" s="881"/>
      <c r="T506" s="881"/>
      <c r="U506" s="881"/>
      <c r="V506" s="881"/>
      <c r="W506" s="881"/>
      <c r="X506" s="881"/>
      <c r="Y506" s="881"/>
      <c r="Z506" s="881"/>
      <c r="AA506" s="882"/>
      <c r="AB506" s="881"/>
      <c r="AC506" s="881"/>
      <c r="AD506" s="881"/>
      <c r="AE506" s="881"/>
      <c r="AF506" s="881"/>
      <c r="AG506" s="881"/>
      <c r="AH506" s="881"/>
      <c r="DZ506" s="909"/>
      <c r="EA506" s="1013"/>
      <c r="EB506" s="1014"/>
      <c r="EC506" s="1014"/>
      <c r="ED506" s="1014"/>
      <c r="EE506" s="910"/>
    </row>
    <row r="507" spans="1:135" s="879" customFormat="1">
      <c r="A507" s="609"/>
      <c r="B507" s="888"/>
      <c r="C507" s="880"/>
      <c r="D507" s="880"/>
      <c r="E507" s="880"/>
      <c r="F507" s="880"/>
      <c r="G507" s="880"/>
      <c r="H507" s="880"/>
      <c r="I507" s="880"/>
      <c r="J507" s="880"/>
      <c r="K507" s="880"/>
      <c r="L507" s="880"/>
      <c r="M507" s="880"/>
      <c r="N507" s="880"/>
      <c r="O507" s="881"/>
      <c r="P507" s="881"/>
      <c r="Q507" s="881"/>
      <c r="R507" s="881"/>
      <c r="S507" s="881"/>
      <c r="T507" s="881"/>
      <c r="U507" s="881"/>
      <c r="V507" s="881"/>
      <c r="W507" s="881"/>
      <c r="X507" s="881"/>
      <c r="Y507" s="881"/>
      <c r="Z507" s="881"/>
      <c r="AA507" s="882"/>
      <c r="AB507" s="881"/>
      <c r="AC507" s="881"/>
      <c r="AD507" s="881"/>
      <c r="AE507" s="881"/>
      <c r="AF507" s="881"/>
      <c r="AG507" s="881"/>
      <c r="AH507" s="881"/>
      <c r="DZ507" s="909"/>
      <c r="EA507" s="1013"/>
      <c r="EB507" s="1014"/>
      <c r="EC507" s="1014"/>
      <c r="ED507" s="1014"/>
      <c r="EE507" s="910"/>
    </row>
    <row r="508" spans="1:135" s="879" customFormat="1">
      <c r="A508" s="609"/>
      <c r="B508" s="888"/>
      <c r="C508" s="880"/>
      <c r="D508" s="880"/>
      <c r="E508" s="880"/>
      <c r="F508" s="880"/>
      <c r="G508" s="880"/>
      <c r="H508" s="880"/>
      <c r="I508" s="880"/>
      <c r="J508" s="880"/>
      <c r="K508" s="880"/>
      <c r="L508" s="880"/>
      <c r="M508" s="880"/>
      <c r="N508" s="880"/>
      <c r="O508" s="881"/>
      <c r="P508" s="881"/>
      <c r="Q508" s="881"/>
      <c r="R508" s="881"/>
      <c r="S508" s="881"/>
      <c r="T508" s="881"/>
      <c r="U508" s="881"/>
      <c r="V508" s="881"/>
      <c r="W508" s="881"/>
      <c r="X508" s="881"/>
      <c r="Y508" s="881"/>
      <c r="Z508" s="881"/>
      <c r="AA508" s="882"/>
      <c r="AB508" s="881"/>
      <c r="AC508" s="881"/>
      <c r="AD508" s="881"/>
      <c r="AE508" s="881"/>
      <c r="AF508" s="881"/>
      <c r="AG508" s="881"/>
      <c r="AH508" s="881"/>
      <c r="DZ508" s="909"/>
      <c r="EA508" s="1013"/>
      <c r="EB508" s="1014"/>
      <c r="EC508" s="1014"/>
      <c r="ED508" s="1014"/>
      <c r="EE508" s="910"/>
    </row>
    <row r="509" spans="1:135" s="879" customFormat="1">
      <c r="A509" s="609"/>
      <c r="B509" s="888"/>
      <c r="C509" s="880"/>
      <c r="D509" s="880"/>
      <c r="E509" s="880"/>
      <c r="F509" s="880"/>
      <c r="G509" s="880"/>
      <c r="H509" s="880"/>
      <c r="I509" s="880"/>
      <c r="J509" s="880"/>
      <c r="K509" s="880"/>
      <c r="L509" s="880"/>
      <c r="M509" s="880"/>
      <c r="N509" s="880"/>
      <c r="O509" s="881"/>
      <c r="P509" s="881"/>
      <c r="Q509" s="881"/>
      <c r="R509" s="881"/>
      <c r="S509" s="881"/>
      <c r="T509" s="881"/>
      <c r="U509" s="881"/>
      <c r="V509" s="881"/>
      <c r="W509" s="881"/>
      <c r="X509" s="881"/>
      <c r="Y509" s="881"/>
      <c r="Z509" s="881"/>
      <c r="AA509" s="882"/>
      <c r="AB509" s="881"/>
      <c r="AC509" s="881"/>
      <c r="AD509" s="881"/>
      <c r="AE509" s="881"/>
      <c r="AF509" s="881"/>
      <c r="AG509" s="881"/>
      <c r="AH509" s="881"/>
      <c r="DZ509" s="909"/>
      <c r="EA509" s="1013"/>
      <c r="EB509" s="1014"/>
      <c r="EC509" s="1014"/>
      <c r="ED509" s="1014"/>
      <c r="EE509" s="910"/>
    </row>
    <row r="510" spans="1:135" s="879" customFormat="1">
      <c r="A510" s="609"/>
      <c r="B510" s="888"/>
      <c r="C510" s="880"/>
      <c r="D510" s="880"/>
      <c r="E510" s="880"/>
      <c r="F510" s="880"/>
      <c r="G510" s="880"/>
      <c r="H510" s="880"/>
      <c r="I510" s="880"/>
      <c r="J510" s="880"/>
      <c r="K510" s="880"/>
      <c r="L510" s="880"/>
      <c r="M510" s="880"/>
      <c r="N510" s="880"/>
      <c r="O510" s="881"/>
      <c r="P510" s="881"/>
      <c r="Q510" s="881"/>
      <c r="R510" s="881"/>
      <c r="S510" s="881"/>
      <c r="T510" s="881"/>
      <c r="U510" s="881"/>
      <c r="V510" s="881"/>
      <c r="W510" s="881"/>
      <c r="X510" s="881"/>
      <c r="Y510" s="881"/>
      <c r="Z510" s="881"/>
      <c r="AA510" s="882"/>
      <c r="AB510" s="881"/>
      <c r="AC510" s="881"/>
      <c r="AD510" s="881"/>
      <c r="AE510" s="881"/>
      <c r="AF510" s="881"/>
      <c r="AG510" s="881"/>
      <c r="AH510" s="881"/>
      <c r="DZ510" s="909"/>
      <c r="EA510" s="1013"/>
      <c r="EB510" s="1014"/>
      <c r="EC510" s="1014"/>
      <c r="ED510" s="1014"/>
      <c r="EE510" s="910"/>
    </row>
    <row r="511" spans="1:135" s="879" customFormat="1">
      <c r="A511" s="609"/>
      <c r="B511" s="888"/>
      <c r="C511" s="880"/>
      <c r="D511" s="880"/>
      <c r="E511" s="880"/>
      <c r="F511" s="880"/>
      <c r="G511" s="880"/>
      <c r="H511" s="880"/>
      <c r="I511" s="880"/>
      <c r="J511" s="880"/>
      <c r="K511" s="880"/>
      <c r="L511" s="880"/>
      <c r="M511" s="880"/>
      <c r="N511" s="880"/>
      <c r="O511" s="881"/>
      <c r="P511" s="881"/>
      <c r="Q511" s="881"/>
      <c r="R511" s="881"/>
      <c r="S511" s="881"/>
      <c r="T511" s="881"/>
      <c r="U511" s="881"/>
      <c r="V511" s="881"/>
      <c r="W511" s="881"/>
      <c r="X511" s="881"/>
      <c r="Y511" s="881"/>
      <c r="Z511" s="881"/>
      <c r="AA511" s="882"/>
      <c r="AB511" s="881"/>
      <c r="AC511" s="881"/>
      <c r="AD511" s="881"/>
      <c r="AE511" s="881"/>
      <c r="AF511" s="881"/>
      <c r="AG511" s="881"/>
      <c r="AH511" s="881"/>
      <c r="DZ511" s="909"/>
      <c r="EA511" s="1013"/>
      <c r="EB511" s="1014"/>
      <c r="EC511" s="1014"/>
      <c r="ED511" s="1014"/>
      <c r="EE511" s="910"/>
    </row>
    <row r="512" spans="1:135" s="879" customFormat="1">
      <c r="A512" s="609"/>
      <c r="B512" s="888"/>
      <c r="C512" s="880"/>
      <c r="D512" s="880"/>
      <c r="E512" s="880"/>
      <c r="F512" s="880"/>
      <c r="G512" s="880"/>
      <c r="H512" s="880"/>
      <c r="I512" s="880"/>
      <c r="J512" s="880"/>
      <c r="K512" s="880"/>
      <c r="L512" s="880"/>
      <c r="M512" s="880"/>
      <c r="N512" s="880"/>
      <c r="O512" s="881"/>
      <c r="P512" s="881"/>
      <c r="Q512" s="881"/>
      <c r="R512" s="881"/>
      <c r="S512" s="881"/>
      <c r="T512" s="881"/>
      <c r="U512" s="881"/>
      <c r="V512" s="881"/>
      <c r="W512" s="881"/>
      <c r="X512" s="881"/>
      <c r="Y512" s="881"/>
      <c r="Z512" s="881"/>
      <c r="AA512" s="882"/>
      <c r="AB512" s="881"/>
      <c r="AC512" s="881"/>
      <c r="AD512" s="881"/>
      <c r="AE512" s="881"/>
      <c r="AF512" s="881"/>
      <c r="AG512" s="881"/>
      <c r="AH512" s="881"/>
      <c r="DZ512" s="909"/>
      <c r="EA512" s="1013"/>
      <c r="EB512" s="1014"/>
      <c r="EC512" s="1014"/>
      <c r="ED512" s="1014"/>
      <c r="EE512" s="910"/>
    </row>
    <row r="513" spans="1:135" s="879" customFormat="1">
      <c r="A513" s="609"/>
      <c r="B513" s="888"/>
      <c r="C513" s="880"/>
      <c r="D513" s="880"/>
      <c r="E513" s="880"/>
      <c r="F513" s="880"/>
      <c r="G513" s="880"/>
      <c r="H513" s="880"/>
      <c r="I513" s="880"/>
      <c r="J513" s="880"/>
      <c r="K513" s="880"/>
      <c r="L513" s="880"/>
      <c r="M513" s="880"/>
      <c r="N513" s="880"/>
      <c r="O513" s="881"/>
      <c r="P513" s="881"/>
      <c r="Q513" s="881"/>
      <c r="R513" s="881"/>
      <c r="S513" s="881"/>
      <c r="T513" s="881"/>
      <c r="U513" s="881"/>
      <c r="V513" s="881"/>
      <c r="W513" s="881"/>
      <c r="X513" s="881"/>
      <c r="Y513" s="881"/>
      <c r="Z513" s="881"/>
      <c r="AA513" s="882"/>
      <c r="AB513" s="881"/>
      <c r="AC513" s="881"/>
      <c r="AD513" s="881"/>
      <c r="AE513" s="881"/>
      <c r="AF513" s="881"/>
      <c r="AG513" s="881"/>
      <c r="AH513" s="881"/>
      <c r="DZ513" s="909"/>
      <c r="EA513" s="1013"/>
      <c r="EB513" s="1014"/>
      <c r="EC513" s="1014"/>
      <c r="ED513" s="1014"/>
      <c r="EE513" s="910"/>
    </row>
    <row r="514" spans="1:135" s="879" customFormat="1">
      <c r="A514" s="609"/>
      <c r="B514" s="888"/>
      <c r="C514" s="880"/>
      <c r="D514" s="880"/>
      <c r="E514" s="880"/>
      <c r="F514" s="880"/>
      <c r="G514" s="880"/>
      <c r="H514" s="880"/>
      <c r="I514" s="880"/>
      <c r="J514" s="880"/>
      <c r="K514" s="880"/>
      <c r="L514" s="880"/>
      <c r="M514" s="880"/>
      <c r="N514" s="880"/>
      <c r="O514" s="881"/>
      <c r="P514" s="881"/>
      <c r="Q514" s="881"/>
      <c r="R514" s="881"/>
      <c r="S514" s="881"/>
      <c r="T514" s="881"/>
      <c r="U514" s="881"/>
      <c r="V514" s="881"/>
      <c r="W514" s="881"/>
      <c r="X514" s="881"/>
      <c r="Y514" s="881"/>
      <c r="Z514" s="881"/>
      <c r="AA514" s="882"/>
      <c r="AB514" s="881"/>
      <c r="AC514" s="881"/>
      <c r="AD514" s="881"/>
      <c r="AE514" s="881"/>
      <c r="AF514" s="881"/>
      <c r="AG514" s="881"/>
      <c r="AH514" s="881"/>
      <c r="DZ514" s="909"/>
      <c r="EA514" s="1013"/>
      <c r="EB514" s="1014"/>
      <c r="EC514" s="1014"/>
      <c r="ED514" s="1014"/>
      <c r="EE514" s="910"/>
    </row>
    <row r="515" spans="1:135" s="879" customFormat="1">
      <c r="A515" s="609"/>
      <c r="B515" s="888"/>
      <c r="C515" s="880"/>
      <c r="D515" s="880"/>
      <c r="E515" s="880"/>
      <c r="F515" s="880"/>
      <c r="G515" s="880"/>
      <c r="H515" s="880"/>
      <c r="I515" s="880"/>
      <c r="J515" s="880"/>
      <c r="K515" s="880"/>
      <c r="L515" s="880"/>
      <c r="M515" s="880"/>
      <c r="N515" s="880"/>
      <c r="O515" s="881"/>
      <c r="P515" s="881"/>
      <c r="Q515" s="881"/>
      <c r="R515" s="881"/>
      <c r="S515" s="881"/>
      <c r="T515" s="881"/>
      <c r="U515" s="881"/>
      <c r="V515" s="881"/>
      <c r="W515" s="881"/>
      <c r="X515" s="881"/>
      <c r="Y515" s="881"/>
      <c r="Z515" s="881"/>
      <c r="AA515" s="882"/>
      <c r="AB515" s="881"/>
      <c r="AC515" s="881"/>
      <c r="AD515" s="881"/>
      <c r="AE515" s="881"/>
      <c r="AF515" s="881"/>
      <c r="AG515" s="881"/>
      <c r="AH515" s="881"/>
      <c r="DZ515" s="909"/>
      <c r="EA515" s="1013"/>
      <c r="EB515" s="1014"/>
      <c r="EC515" s="1014"/>
      <c r="ED515" s="1014"/>
      <c r="EE515" s="910"/>
    </row>
    <row r="516" spans="1:135" s="879" customFormat="1">
      <c r="A516" s="609"/>
      <c r="B516" s="888"/>
      <c r="C516" s="880"/>
      <c r="D516" s="880"/>
      <c r="E516" s="880"/>
      <c r="F516" s="880"/>
      <c r="G516" s="880"/>
      <c r="H516" s="880"/>
      <c r="I516" s="880"/>
      <c r="J516" s="880"/>
      <c r="K516" s="880"/>
      <c r="L516" s="880"/>
      <c r="M516" s="880"/>
      <c r="N516" s="880"/>
      <c r="O516" s="881"/>
      <c r="P516" s="881"/>
      <c r="Q516" s="881"/>
      <c r="R516" s="881"/>
      <c r="S516" s="881"/>
      <c r="T516" s="881"/>
      <c r="U516" s="881"/>
      <c r="V516" s="881"/>
      <c r="W516" s="881"/>
      <c r="X516" s="881"/>
      <c r="Y516" s="881"/>
      <c r="Z516" s="881"/>
      <c r="AA516" s="882"/>
      <c r="AB516" s="881"/>
      <c r="AC516" s="881"/>
      <c r="AD516" s="881"/>
      <c r="AE516" s="881"/>
      <c r="AF516" s="881"/>
      <c r="AG516" s="881"/>
      <c r="AH516" s="881"/>
      <c r="DZ516" s="909"/>
      <c r="EA516" s="1013"/>
      <c r="EB516" s="1014"/>
      <c r="EC516" s="1014"/>
      <c r="ED516" s="1014"/>
      <c r="EE516" s="910"/>
    </row>
    <row r="517" spans="1:135" s="879" customFormat="1">
      <c r="A517" s="609"/>
      <c r="B517" s="888"/>
      <c r="C517" s="880"/>
      <c r="D517" s="880"/>
      <c r="E517" s="880"/>
      <c r="F517" s="880"/>
      <c r="G517" s="880"/>
      <c r="H517" s="880"/>
      <c r="I517" s="880"/>
      <c r="J517" s="880"/>
      <c r="K517" s="880"/>
      <c r="L517" s="880"/>
      <c r="M517" s="880"/>
      <c r="N517" s="880"/>
      <c r="O517" s="881"/>
      <c r="P517" s="881"/>
      <c r="Q517" s="881"/>
      <c r="R517" s="881"/>
      <c r="S517" s="881"/>
      <c r="T517" s="881"/>
      <c r="U517" s="881"/>
      <c r="V517" s="881"/>
      <c r="W517" s="881"/>
      <c r="X517" s="881"/>
      <c r="Y517" s="881"/>
      <c r="Z517" s="881"/>
      <c r="AA517" s="882"/>
      <c r="AB517" s="881"/>
      <c r="AC517" s="881"/>
      <c r="AD517" s="881"/>
      <c r="AE517" s="881"/>
      <c r="AF517" s="881"/>
      <c r="AG517" s="881"/>
      <c r="AH517" s="881"/>
      <c r="DZ517" s="909"/>
      <c r="EA517" s="1013"/>
      <c r="EB517" s="1014"/>
      <c r="EC517" s="1014"/>
      <c r="ED517" s="1014"/>
      <c r="EE517" s="910"/>
    </row>
    <row r="518" spans="1:135" s="879" customFormat="1">
      <c r="A518" s="609"/>
      <c r="B518" s="888"/>
      <c r="C518" s="880"/>
      <c r="D518" s="880"/>
      <c r="E518" s="880"/>
      <c r="F518" s="880"/>
      <c r="G518" s="880"/>
      <c r="H518" s="880"/>
      <c r="I518" s="880"/>
      <c r="J518" s="880"/>
      <c r="K518" s="880"/>
      <c r="L518" s="880"/>
      <c r="M518" s="880"/>
      <c r="N518" s="880"/>
      <c r="O518" s="881"/>
      <c r="P518" s="881"/>
      <c r="Q518" s="881"/>
      <c r="R518" s="881"/>
      <c r="S518" s="881"/>
      <c r="T518" s="881"/>
      <c r="U518" s="881"/>
      <c r="V518" s="881"/>
      <c r="W518" s="881"/>
      <c r="X518" s="881"/>
      <c r="Y518" s="881"/>
      <c r="Z518" s="881"/>
      <c r="AA518" s="882"/>
      <c r="AB518" s="881"/>
      <c r="AC518" s="881"/>
      <c r="AD518" s="881"/>
      <c r="AE518" s="881"/>
      <c r="AF518" s="881"/>
      <c r="AG518" s="881"/>
      <c r="AH518" s="881"/>
      <c r="DZ518" s="909"/>
      <c r="EA518" s="1013"/>
      <c r="EB518" s="1014"/>
      <c r="EC518" s="1014"/>
      <c r="ED518" s="1014"/>
      <c r="EE518" s="910"/>
    </row>
    <row r="519" spans="1:135" s="879" customFormat="1">
      <c r="A519" s="609"/>
      <c r="B519" s="888"/>
      <c r="C519" s="880"/>
      <c r="D519" s="880"/>
      <c r="E519" s="880"/>
      <c r="F519" s="880"/>
      <c r="G519" s="880"/>
      <c r="H519" s="880"/>
      <c r="I519" s="880"/>
      <c r="J519" s="880"/>
      <c r="K519" s="880"/>
      <c r="L519" s="880"/>
      <c r="M519" s="880"/>
      <c r="N519" s="880"/>
      <c r="O519" s="881"/>
      <c r="P519" s="881"/>
      <c r="Q519" s="881"/>
      <c r="R519" s="881"/>
      <c r="S519" s="881"/>
      <c r="T519" s="881"/>
      <c r="U519" s="881"/>
      <c r="V519" s="881"/>
      <c r="W519" s="881"/>
      <c r="X519" s="881"/>
      <c r="Y519" s="881"/>
      <c r="Z519" s="881"/>
      <c r="AA519" s="882"/>
      <c r="AB519" s="881"/>
      <c r="AC519" s="881"/>
      <c r="AD519" s="881"/>
      <c r="AE519" s="881"/>
      <c r="AF519" s="881"/>
      <c r="AG519" s="881"/>
      <c r="AH519" s="881"/>
      <c r="DZ519" s="909"/>
      <c r="EA519" s="1013"/>
      <c r="EB519" s="1014"/>
      <c r="EC519" s="1014"/>
      <c r="ED519" s="1014"/>
      <c r="EE519" s="910"/>
    </row>
    <row r="520" spans="1:135" s="879" customFormat="1">
      <c r="A520" s="609"/>
      <c r="B520" s="888"/>
      <c r="C520" s="880"/>
      <c r="D520" s="880"/>
      <c r="E520" s="880"/>
      <c r="F520" s="880"/>
      <c r="G520" s="880"/>
      <c r="H520" s="880"/>
      <c r="I520" s="880"/>
      <c r="J520" s="880"/>
      <c r="K520" s="880"/>
      <c r="L520" s="880"/>
      <c r="M520" s="880"/>
      <c r="N520" s="880"/>
      <c r="O520" s="881"/>
      <c r="P520" s="881"/>
      <c r="Q520" s="881"/>
      <c r="R520" s="881"/>
      <c r="S520" s="881"/>
      <c r="T520" s="881"/>
      <c r="U520" s="881"/>
      <c r="V520" s="881"/>
      <c r="W520" s="881"/>
      <c r="X520" s="881"/>
      <c r="Y520" s="881"/>
      <c r="Z520" s="881"/>
      <c r="AA520" s="882"/>
      <c r="AB520" s="881"/>
      <c r="AC520" s="881"/>
      <c r="AD520" s="881"/>
      <c r="AE520" s="881"/>
      <c r="AF520" s="881"/>
      <c r="AG520" s="881"/>
      <c r="AH520" s="881"/>
      <c r="DZ520" s="909"/>
      <c r="EA520" s="1013"/>
      <c r="EB520" s="1014"/>
      <c r="EC520" s="1014"/>
      <c r="ED520" s="1014"/>
      <c r="EE520" s="910"/>
    </row>
    <row r="521" spans="1:135" s="879" customFormat="1">
      <c r="A521" s="609"/>
      <c r="B521" s="888"/>
      <c r="C521" s="880"/>
      <c r="D521" s="880"/>
      <c r="E521" s="880"/>
      <c r="F521" s="880"/>
      <c r="G521" s="880"/>
      <c r="H521" s="880"/>
      <c r="I521" s="880"/>
      <c r="J521" s="880"/>
      <c r="K521" s="880"/>
      <c r="L521" s="880"/>
      <c r="M521" s="880"/>
      <c r="N521" s="880"/>
      <c r="O521" s="881"/>
      <c r="P521" s="881"/>
      <c r="Q521" s="881"/>
      <c r="R521" s="881"/>
      <c r="S521" s="881"/>
      <c r="T521" s="881"/>
      <c r="U521" s="881"/>
      <c r="V521" s="881"/>
      <c r="W521" s="881"/>
      <c r="X521" s="881"/>
      <c r="Y521" s="881"/>
      <c r="Z521" s="881"/>
      <c r="AA521" s="882"/>
      <c r="AB521" s="881"/>
      <c r="AC521" s="881"/>
      <c r="AD521" s="881"/>
      <c r="AE521" s="881"/>
      <c r="AF521" s="881"/>
      <c r="AG521" s="881"/>
      <c r="AH521" s="881"/>
      <c r="DZ521" s="909"/>
      <c r="EA521" s="1013"/>
      <c r="EB521" s="1014"/>
      <c r="EC521" s="1014"/>
      <c r="ED521" s="1014"/>
      <c r="EE521" s="910"/>
    </row>
    <row r="522" spans="1:135" s="879" customFormat="1">
      <c r="A522" s="609"/>
      <c r="B522" s="888"/>
      <c r="C522" s="880"/>
      <c r="D522" s="880"/>
      <c r="E522" s="880"/>
      <c r="F522" s="880"/>
      <c r="G522" s="880"/>
      <c r="H522" s="880"/>
      <c r="I522" s="880"/>
      <c r="J522" s="880"/>
      <c r="K522" s="880"/>
      <c r="L522" s="880"/>
      <c r="M522" s="880"/>
      <c r="N522" s="880"/>
      <c r="O522" s="881"/>
      <c r="P522" s="881"/>
      <c r="Q522" s="881"/>
      <c r="R522" s="881"/>
      <c r="S522" s="881"/>
      <c r="T522" s="881"/>
      <c r="U522" s="881"/>
      <c r="V522" s="881"/>
      <c r="W522" s="881"/>
      <c r="X522" s="881"/>
      <c r="Y522" s="881"/>
      <c r="Z522" s="881"/>
      <c r="AA522" s="882"/>
      <c r="AB522" s="881"/>
      <c r="AC522" s="881"/>
      <c r="AD522" s="881"/>
      <c r="AE522" s="881"/>
      <c r="AF522" s="881"/>
      <c r="AG522" s="881"/>
      <c r="AH522" s="881"/>
      <c r="DZ522" s="909"/>
      <c r="EA522" s="1013"/>
      <c r="EB522" s="1014"/>
      <c r="EC522" s="1014"/>
      <c r="ED522" s="1014"/>
      <c r="EE522" s="910"/>
    </row>
    <row r="523" spans="1:135" s="879" customFormat="1">
      <c r="A523" s="609"/>
      <c r="B523" s="888"/>
      <c r="C523" s="880"/>
      <c r="D523" s="880"/>
      <c r="E523" s="880"/>
      <c r="F523" s="880"/>
      <c r="G523" s="880"/>
      <c r="H523" s="880"/>
      <c r="I523" s="880"/>
      <c r="J523" s="880"/>
      <c r="K523" s="880"/>
      <c r="L523" s="880"/>
      <c r="M523" s="880"/>
      <c r="N523" s="880"/>
      <c r="O523" s="881"/>
      <c r="P523" s="881"/>
      <c r="Q523" s="881"/>
      <c r="R523" s="881"/>
      <c r="S523" s="881"/>
      <c r="T523" s="881"/>
      <c r="U523" s="881"/>
      <c r="V523" s="881"/>
      <c r="W523" s="881"/>
      <c r="X523" s="881"/>
      <c r="Y523" s="881"/>
      <c r="Z523" s="881"/>
      <c r="AA523" s="882"/>
      <c r="AB523" s="881"/>
      <c r="AC523" s="881"/>
      <c r="AD523" s="881"/>
      <c r="AE523" s="881"/>
      <c r="AF523" s="881"/>
      <c r="AG523" s="881"/>
      <c r="AH523" s="881"/>
      <c r="DZ523" s="909"/>
      <c r="EA523" s="1013"/>
      <c r="EB523" s="1014"/>
      <c r="EC523" s="1014"/>
      <c r="ED523" s="1014"/>
      <c r="EE523" s="910"/>
    </row>
    <row r="524" spans="1:135" s="879" customFormat="1">
      <c r="A524" s="609"/>
      <c r="B524" s="888"/>
      <c r="C524" s="880"/>
      <c r="D524" s="880"/>
      <c r="E524" s="880"/>
      <c r="F524" s="880"/>
      <c r="G524" s="880"/>
      <c r="H524" s="880"/>
      <c r="I524" s="880"/>
      <c r="J524" s="880"/>
      <c r="K524" s="880"/>
      <c r="L524" s="880"/>
      <c r="M524" s="880"/>
      <c r="N524" s="880"/>
      <c r="O524" s="881"/>
      <c r="P524" s="881"/>
      <c r="Q524" s="881"/>
      <c r="R524" s="881"/>
      <c r="S524" s="881"/>
      <c r="T524" s="881"/>
      <c r="U524" s="881"/>
      <c r="V524" s="881"/>
      <c r="W524" s="881"/>
      <c r="X524" s="881"/>
      <c r="Y524" s="881"/>
      <c r="Z524" s="881"/>
      <c r="AA524" s="882"/>
      <c r="AB524" s="881"/>
      <c r="AC524" s="881"/>
      <c r="AD524" s="881"/>
      <c r="AE524" s="881"/>
      <c r="AF524" s="881"/>
      <c r="AG524" s="881"/>
      <c r="AH524" s="881"/>
      <c r="DZ524" s="909"/>
      <c r="EA524" s="1013"/>
      <c r="EB524" s="1014"/>
      <c r="EC524" s="1014"/>
      <c r="ED524" s="1014"/>
      <c r="EE524" s="910"/>
    </row>
    <row r="525" spans="1:135" s="879" customFormat="1">
      <c r="A525" s="609"/>
      <c r="B525" s="888"/>
      <c r="C525" s="880"/>
      <c r="D525" s="880"/>
      <c r="E525" s="880"/>
      <c r="F525" s="880"/>
      <c r="G525" s="880"/>
      <c r="H525" s="880"/>
      <c r="I525" s="880"/>
      <c r="J525" s="880"/>
      <c r="K525" s="880"/>
      <c r="L525" s="880"/>
      <c r="M525" s="880"/>
      <c r="N525" s="880"/>
      <c r="O525" s="881"/>
      <c r="P525" s="881"/>
      <c r="Q525" s="881"/>
      <c r="R525" s="881"/>
      <c r="S525" s="881"/>
      <c r="T525" s="881"/>
      <c r="U525" s="881"/>
      <c r="V525" s="881"/>
      <c r="W525" s="881"/>
      <c r="X525" s="881"/>
      <c r="Y525" s="881"/>
      <c r="Z525" s="881"/>
      <c r="AA525" s="882"/>
      <c r="AB525" s="881"/>
      <c r="AC525" s="881"/>
      <c r="AD525" s="881"/>
      <c r="AE525" s="881"/>
      <c r="AF525" s="881"/>
      <c r="AG525" s="881"/>
      <c r="AH525" s="881"/>
      <c r="DZ525" s="909"/>
      <c r="EA525" s="1013"/>
      <c r="EB525" s="1014"/>
      <c r="EC525" s="1014"/>
      <c r="ED525" s="1014"/>
      <c r="EE525" s="910"/>
    </row>
    <row r="526" spans="1:135" s="879" customFormat="1">
      <c r="A526" s="609"/>
      <c r="B526" s="888"/>
      <c r="C526" s="880"/>
      <c r="D526" s="880"/>
      <c r="E526" s="880"/>
      <c r="F526" s="880"/>
      <c r="G526" s="880"/>
      <c r="H526" s="880"/>
      <c r="I526" s="880"/>
      <c r="J526" s="880"/>
      <c r="K526" s="880"/>
      <c r="L526" s="880"/>
      <c r="M526" s="880"/>
      <c r="N526" s="880"/>
      <c r="O526" s="881"/>
      <c r="P526" s="881"/>
      <c r="Q526" s="881"/>
      <c r="R526" s="881"/>
      <c r="S526" s="881"/>
      <c r="T526" s="881"/>
      <c r="U526" s="881"/>
      <c r="V526" s="881"/>
      <c r="W526" s="881"/>
      <c r="X526" s="881"/>
      <c r="Y526" s="881"/>
      <c r="Z526" s="881"/>
      <c r="AA526" s="882"/>
      <c r="AB526" s="881"/>
      <c r="AC526" s="881"/>
      <c r="AD526" s="881"/>
      <c r="AE526" s="881"/>
      <c r="AF526" s="881"/>
      <c r="AG526" s="881"/>
      <c r="AH526" s="881"/>
      <c r="DZ526" s="909"/>
      <c r="EA526" s="1013"/>
      <c r="EB526" s="1014"/>
      <c r="EC526" s="1014"/>
      <c r="ED526" s="1014"/>
      <c r="EE526" s="910"/>
    </row>
    <row r="527" spans="1:135" s="879" customFormat="1">
      <c r="A527" s="609"/>
      <c r="B527" s="888"/>
      <c r="C527" s="880"/>
      <c r="D527" s="880"/>
      <c r="E527" s="880"/>
      <c r="F527" s="880"/>
      <c r="G527" s="880"/>
      <c r="H527" s="880"/>
      <c r="I527" s="880"/>
      <c r="J527" s="880"/>
      <c r="K527" s="880"/>
      <c r="L527" s="880"/>
      <c r="M527" s="880"/>
      <c r="N527" s="880"/>
      <c r="O527" s="881"/>
      <c r="P527" s="881"/>
      <c r="Q527" s="881"/>
      <c r="R527" s="881"/>
      <c r="S527" s="881"/>
      <c r="T527" s="881"/>
      <c r="U527" s="881"/>
      <c r="V527" s="881"/>
      <c r="W527" s="881"/>
      <c r="X527" s="881"/>
      <c r="Y527" s="881"/>
      <c r="Z527" s="881"/>
      <c r="AA527" s="882"/>
      <c r="AB527" s="881"/>
      <c r="AC527" s="881"/>
      <c r="AD527" s="881"/>
      <c r="AE527" s="881"/>
      <c r="AF527" s="881"/>
      <c r="AG527" s="881"/>
      <c r="AH527" s="881"/>
      <c r="DZ527" s="909"/>
      <c r="EA527" s="1013"/>
      <c r="EB527" s="1014"/>
      <c r="EC527" s="1014"/>
      <c r="ED527" s="1014"/>
      <c r="EE527" s="910"/>
    </row>
    <row r="528" spans="1:135" s="879" customFormat="1">
      <c r="A528" s="609"/>
      <c r="B528" s="888"/>
      <c r="C528" s="880"/>
      <c r="D528" s="880"/>
      <c r="E528" s="880"/>
      <c r="F528" s="880"/>
      <c r="G528" s="880"/>
      <c r="H528" s="880"/>
      <c r="I528" s="880"/>
      <c r="J528" s="880"/>
      <c r="K528" s="880"/>
      <c r="L528" s="880"/>
      <c r="M528" s="880"/>
      <c r="N528" s="880"/>
      <c r="O528" s="881"/>
      <c r="P528" s="881"/>
      <c r="Q528" s="881"/>
      <c r="R528" s="881"/>
      <c r="S528" s="881"/>
      <c r="T528" s="881"/>
      <c r="U528" s="881"/>
      <c r="V528" s="881"/>
      <c r="W528" s="881"/>
      <c r="X528" s="881"/>
      <c r="Y528" s="881"/>
      <c r="Z528" s="881"/>
      <c r="AA528" s="882"/>
      <c r="AB528" s="881"/>
      <c r="AC528" s="881"/>
      <c r="AD528" s="881"/>
      <c r="AE528" s="881"/>
      <c r="AF528" s="881"/>
      <c r="AG528" s="881"/>
      <c r="AH528" s="881"/>
      <c r="DZ528" s="909"/>
      <c r="EA528" s="1013"/>
      <c r="EB528" s="1014"/>
      <c r="EC528" s="1014"/>
      <c r="ED528" s="1014"/>
      <c r="EE528" s="910"/>
    </row>
    <row r="529" spans="1:135" s="879" customFormat="1">
      <c r="A529" s="609"/>
      <c r="B529" s="888"/>
      <c r="C529" s="880"/>
      <c r="D529" s="880"/>
      <c r="E529" s="880"/>
      <c r="F529" s="880"/>
      <c r="G529" s="880"/>
      <c r="H529" s="880"/>
      <c r="I529" s="880"/>
      <c r="J529" s="880"/>
      <c r="K529" s="880"/>
      <c r="L529" s="880"/>
      <c r="M529" s="880"/>
      <c r="N529" s="880"/>
      <c r="O529" s="881"/>
      <c r="P529" s="881"/>
      <c r="Q529" s="881"/>
      <c r="R529" s="881"/>
      <c r="S529" s="881"/>
      <c r="T529" s="881"/>
      <c r="U529" s="881"/>
      <c r="V529" s="881"/>
      <c r="W529" s="881"/>
      <c r="X529" s="881"/>
      <c r="Y529" s="881"/>
      <c r="Z529" s="881"/>
      <c r="AA529" s="882"/>
      <c r="AB529" s="881"/>
      <c r="AC529" s="881"/>
      <c r="AD529" s="881"/>
      <c r="AE529" s="881"/>
      <c r="AF529" s="881"/>
      <c r="AG529" s="881"/>
      <c r="AH529" s="881"/>
      <c r="DZ529" s="909"/>
      <c r="EA529" s="1013"/>
      <c r="EB529" s="1014"/>
      <c r="EC529" s="1014"/>
      <c r="ED529" s="1014"/>
      <c r="EE529" s="910"/>
    </row>
    <row r="530" spans="1:135" s="879" customFormat="1">
      <c r="A530" s="609"/>
      <c r="B530" s="888"/>
      <c r="C530" s="880"/>
      <c r="D530" s="880"/>
      <c r="E530" s="880"/>
      <c r="F530" s="880"/>
      <c r="G530" s="880"/>
      <c r="H530" s="880"/>
      <c r="I530" s="880"/>
      <c r="J530" s="880"/>
      <c r="K530" s="880"/>
      <c r="L530" s="880"/>
      <c r="M530" s="880"/>
      <c r="N530" s="880"/>
      <c r="O530" s="881"/>
      <c r="P530" s="881"/>
      <c r="Q530" s="881"/>
      <c r="R530" s="881"/>
      <c r="S530" s="881"/>
      <c r="T530" s="881"/>
      <c r="U530" s="881"/>
      <c r="V530" s="881"/>
      <c r="W530" s="881"/>
      <c r="X530" s="881"/>
      <c r="Y530" s="881"/>
      <c r="Z530" s="881"/>
      <c r="AA530" s="882"/>
      <c r="AB530" s="881"/>
      <c r="AC530" s="881"/>
      <c r="AD530" s="881"/>
      <c r="AE530" s="881"/>
      <c r="AF530" s="881"/>
      <c r="AG530" s="881"/>
      <c r="AH530" s="881"/>
      <c r="DZ530" s="909"/>
      <c r="EA530" s="1013"/>
      <c r="EB530" s="1014"/>
      <c r="EC530" s="1014"/>
      <c r="ED530" s="1014"/>
      <c r="EE530" s="910"/>
    </row>
    <row r="531" spans="1:135" s="879" customFormat="1">
      <c r="A531" s="609"/>
      <c r="B531" s="888"/>
      <c r="C531" s="880"/>
      <c r="D531" s="880"/>
      <c r="E531" s="880"/>
      <c r="F531" s="880"/>
      <c r="G531" s="880"/>
      <c r="H531" s="880"/>
      <c r="I531" s="880"/>
      <c r="J531" s="880"/>
      <c r="K531" s="880"/>
      <c r="L531" s="880"/>
      <c r="M531" s="880"/>
      <c r="N531" s="880"/>
      <c r="O531" s="881"/>
      <c r="P531" s="881"/>
      <c r="Q531" s="881"/>
      <c r="R531" s="881"/>
      <c r="S531" s="881"/>
      <c r="T531" s="881"/>
      <c r="U531" s="881"/>
      <c r="V531" s="881"/>
      <c r="W531" s="881"/>
      <c r="X531" s="881"/>
      <c r="Y531" s="881"/>
      <c r="Z531" s="881"/>
      <c r="AA531" s="882"/>
      <c r="AB531" s="881"/>
      <c r="AC531" s="881"/>
      <c r="AD531" s="881"/>
      <c r="AE531" s="881"/>
      <c r="AF531" s="881"/>
      <c r="AG531" s="881"/>
      <c r="AH531" s="881"/>
      <c r="DZ531" s="909"/>
      <c r="EA531" s="1013"/>
      <c r="EB531" s="1014"/>
      <c r="EC531" s="1014"/>
      <c r="ED531" s="1014"/>
      <c r="EE531" s="910"/>
    </row>
    <row r="532" spans="1:135" s="879" customFormat="1">
      <c r="A532" s="609"/>
      <c r="B532" s="888"/>
      <c r="C532" s="880"/>
      <c r="D532" s="880"/>
      <c r="E532" s="880"/>
      <c r="F532" s="880"/>
      <c r="G532" s="880"/>
      <c r="H532" s="880"/>
      <c r="I532" s="880"/>
      <c r="J532" s="880"/>
      <c r="K532" s="880"/>
      <c r="L532" s="880"/>
      <c r="M532" s="880"/>
      <c r="N532" s="880"/>
      <c r="O532" s="881"/>
      <c r="P532" s="881"/>
      <c r="Q532" s="881"/>
      <c r="R532" s="881"/>
      <c r="S532" s="881"/>
      <c r="T532" s="881"/>
      <c r="U532" s="881"/>
      <c r="V532" s="881"/>
      <c r="W532" s="881"/>
      <c r="X532" s="881"/>
      <c r="Y532" s="881"/>
      <c r="Z532" s="881"/>
      <c r="AA532" s="882"/>
      <c r="AB532" s="881"/>
      <c r="AC532" s="881"/>
      <c r="AD532" s="881"/>
      <c r="AE532" s="881"/>
      <c r="AF532" s="881"/>
      <c r="AG532" s="881"/>
      <c r="AH532" s="881"/>
      <c r="DZ532" s="909"/>
      <c r="EA532" s="1013"/>
      <c r="EB532" s="1014"/>
      <c r="EC532" s="1014"/>
      <c r="ED532" s="1014"/>
      <c r="EE532" s="910"/>
    </row>
    <row r="533" spans="1:135" s="879" customFormat="1">
      <c r="A533" s="609"/>
      <c r="B533" s="888"/>
      <c r="C533" s="880"/>
      <c r="D533" s="880"/>
      <c r="E533" s="880"/>
      <c r="F533" s="880"/>
      <c r="G533" s="880"/>
      <c r="H533" s="880"/>
      <c r="I533" s="880"/>
      <c r="J533" s="880"/>
      <c r="K533" s="880"/>
      <c r="L533" s="880"/>
      <c r="M533" s="880"/>
      <c r="N533" s="880"/>
      <c r="O533" s="881"/>
      <c r="P533" s="881"/>
      <c r="Q533" s="881"/>
      <c r="R533" s="881"/>
      <c r="S533" s="881"/>
      <c r="T533" s="881"/>
      <c r="U533" s="881"/>
      <c r="V533" s="881"/>
      <c r="W533" s="881"/>
      <c r="X533" s="881"/>
      <c r="Y533" s="881"/>
      <c r="Z533" s="881"/>
      <c r="AA533" s="882"/>
      <c r="AB533" s="881"/>
      <c r="AC533" s="881"/>
      <c r="AD533" s="881"/>
      <c r="AE533" s="881"/>
      <c r="AF533" s="881"/>
      <c r="AG533" s="881"/>
      <c r="AH533" s="881"/>
      <c r="DZ533" s="909"/>
      <c r="EA533" s="1013"/>
      <c r="EB533" s="1014"/>
      <c r="EC533" s="1014"/>
      <c r="ED533" s="1014"/>
      <c r="EE533" s="910"/>
    </row>
    <row r="534" spans="1:135" s="879" customFormat="1">
      <c r="A534" s="609"/>
      <c r="B534" s="888"/>
      <c r="C534" s="880"/>
      <c r="D534" s="880"/>
      <c r="E534" s="880"/>
      <c r="F534" s="880"/>
      <c r="G534" s="880"/>
      <c r="H534" s="880"/>
      <c r="I534" s="880"/>
      <c r="J534" s="880"/>
      <c r="K534" s="880"/>
      <c r="L534" s="880"/>
      <c r="M534" s="880"/>
      <c r="N534" s="880"/>
      <c r="O534" s="881"/>
      <c r="P534" s="881"/>
      <c r="Q534" s="881"/>
      <c r="R534" s="881"/>
      <c r="S534" s="881"/>
      <c r="T534" s="881"/>
      <c r="U534" s="881"/>
      <c r="V534" s="881"/>
      <c r="W534" s="881"/>
      <c r="X534" s="881"/>
      <c r="Y534" s="881"/>
      <c r="Z534" s="881"/>
      <c r="AA534" s="882"/>
      <c r="AB534" s="881"/>
      <c r="AC534" s="881"/>
      <c r="AD534" s="881"/>
      <c r="AE534" s="881"/>
      <c r="AF534" s="881"/>
      <c r="AG534" s="881"/>
      <c r="AH534" s="881"/>
      <c r="DZ534" s="909"/>
      <c r="EA534" s="1013"/>
      <c r="EB534" s="1014"/>
      <c r="EC534" s="1014"/>
      <c r="ED534" s="1014"/>
      <c r="EE534" s="910"/>
    </row>
    <row r="535" spans="1:135" s="879" customFormat="1">
      <c r="A535" s="609"/>
      <c r="B535" s="888"/>
      <c r="C535" s="880"/>
      <c r="D535" s="880"/>
      <c r="E535" s="880"/>
      <c r="F535" s="880"/>
      <c r="G535" s="880"/>
      <c r="H535" s="880"/>
      <c r="I535" s="880"/>
      <c r="J535" s="880"/>
      <c r="K535" s="880"/>
      <c r="L535" s="880"/>
      <c r="M535" s="880"/>
      <c r="N535" s="880"/>
      <c r="O535" s="881"/>
      <c r="P535" s="881"/>
      <c r="Q535" s="881"/>
      <c r="R535" s="881"/>
      <c r="S535" s="881"/>
      <c r="T535" s="881"/>
      <c r="U535" s="881"/>
      <c r="V535" s="881"/>
      <c r="W535" s="881"/>
      <c r="X535" s="881"/>
      <c r="Y535" s="881"/>
      <c r="Z535" s="881"/>
      <c r="AA535" s="882"/>
      <c r="AB535" s="881"/>
      <c r="AC535" s="881"/>
      <c r="AD535" s="881"/>
      <c r="AE535" s="881"/>
      <c r="AF535" s="881"/>
      <c r="AG535" s="881"/>
      <c r="AH535" s="881"/>
      <c r="DZ535" s="909"/>
      <c r="EA535" s="1013"/>
      <c r="EB535" s="1014"/>
      <c r="EC535" s="1014"/>
      <c r="ED535" s="1014"/>
      <c r="EE535" s="910"/>
    </row>
    <row r="536" spans="1:135" s="879" customFormat="1">
      <c r="A536" s="609"/>
      <c r="B536" s="888"/>
      <c r="C536" s="880"/>
      <c r="D536" s="880"/>
      <c r="E536" s="880"/>
      <c r="F536" s="880"/>
      <c r="G536" s="880"/>
      <c r="H536" s="880"/>
      <c r="I536" s="880"/>
      <c r="J536" s="880"/>
      <c r="K536" s="880"/>
      <c r="L536" s="880"/>
      <c r="M536" s="880"/>
      <c r="N536" s="880"/>
      <c r="O536" s="881"/>
      <c r="P536" s="881"/>
      <c r="Q536" s="881"/>
      <c r="R536" s="881"/>
      <c r="S536" s="881"/>
      <c r="T536" s="881"/>
      <c r="U536" s="881"/>
      <c r="V536" s="881"/>
      <c r="W536" s="881"/>
      <c r="X536" s="881"/>
      <c r="Y536" s="881"/>
      <c r="Z536" s="881"/>
      <c r="AA536" s="882"/>
      <c r="AB536" s="881"/>
      <c r="AC536" s="881"/>
      <c r="AD536" s="881"/>
      <c r="AE536" s="881"/>
      <c r="AF536" s="881"/>
      <c r="AG536" s="881"/>
      <c r="AH536" s="881"/>
      <c r="DZ536" s="909"/>
      <c r="EA536" s="1013"/>
      <c r="EB536" s="1014"/>
      <c r="EC536" s="1014"/>
      <c r="ED536" s="1014"/>
      <c r="EE536" s="910"/>
    </row>
    <row r="537" spans="1:135" s="879" customFormat="1">
      <c r="A537" s="609"/>
      <c r="B537" s="888"/>
      <c r="C537" s="880"/>
      <c r="D537" s="880"/>
      <c r="E537" s="880"/>
      <c r="F537" s="880"/>
      <c r="G537" s="880"/>
      <c r="H537" s="880"/>
      <c r="I537" s="880"/>
      <c r="J537" s="880"/>
      <c r="K537" s="880"/>
      <c r="L537" s="880"/>
      <c r="M537" s="880"/>
      <c r="N537" s="880"/>
      <c r="O537" s="881"/>
      <c r="P537" s="881"/>
      <c r="Q537" s="881"/>
      <c r="R537" s="881"/>
      <c r="S537" s="881"/>
      <c r="T537" s="881"/>
      <c r="U537" s="881"/>
      <c r="V537" s="881"/>
      <c r="W537" s="881"/>
      <c r="X537" s="881"/>
      <c r="Y537" s="881"/>
      <c r="Z537" s="881"/>
      <c r="AA537" s="882"/>
      <c r="AB537" s="881"/>
      <c r="AC537" s="881"/>
      <c r="AD537" s="881"/>
      <c r="AE537" s="881"/>
      <c r="AF537" s="881"/>
      <c r="AG537" s="881"/>
      <c r="AH537" s="881"/>
      <c r="DZ537" s="909"/>
      <c r="EA537" s="1013"/>
      <c r="EB537" s="1014"/>
      <c r="EC537" s="1014"/>
      <c r="ED537" s="1014"/>
      <c r="EE537" s="910"/>
    </row>
    <row r="538" spans="1:135" s="879" customFormat="1">
      <c r="A538" s="609"/>
      <c r="B538" s="888"/>
      <c r="C538" s="880"/>
      <c r="D538" s="880"/>
      <c r="E538" s="880"/>
      <c r="F538" s="880"/>
      <c r="G538" s="880"/>
      <c r="H538" s="880"/>
      <c r="I538" s="880"/>
      <c r="J538" s="880"/>
      <c r="K538" s="880"/>
      <c r="L538" s="880"/>
      <c r="M538" s="880"/>
      <c r="N538" s="880"/>
      <c r="O538" s="881"/>
      <c r="P538" s="881"/>
      <c r="Q538" s="881"/>
      <c r="R538" s="881"/>
      <c r="S538" s="881"/>
      <c r="T538" s="881"/>
      <c r="U538" s="881"/>
      <c r="V538" s="881"/>
      <c r="W538" s="881"/>
      <c r="X538" s="881"/>
      <c r="Y538" s="881"/>
      <c r="Z538" s="881"/>
      <c r="AA538" s="882"/>
      <c r="AB538" s="881"/>
      <c r="AC538" s="881"/>
      <c r="AD538" s="881"/>
      <c r="AE538" s="881"/>
      <c r="AF538" s="881"/>
      <c r="AG538" s="881"/>
      <c r="AH538" s="881"/>
      <c r="DZ538" s="909"/>
      <c r="EA538" s="1013"/>
      <c r="EB538" s="1014"/>
      <c r="EC538" s="1014"/>
      <c r="ED538" s="1014"/>
      <c r="EE538" s="910"/>
    </row>
    <row r="539" spans="1:135" s="879" customFormat="1">
      <c r="A539" s="609"/>
      <c r="B539" s="888"/>
      <c r="C539" s="880"/>
      <c r="D539" s="880"/>
      <c r="E539" s="880"/>
      <c r="F539" s="880"/>
      <c r="G539" s="880"/>
      <c r="H539" s="880"/>
      <c r="I539" s="880"/>
      <c r="J539" s="880"/>
      <c r="K539" s="880"/>
      <c r="L539" s="880"/>
      <c r="M539" s="880"/>
      <c r="N539" s="880"/>
      <c r="O539" s="881"/>
      <c r="P539" s="881"/>
      <c r="Q539" s="881"/>
      <c r="R539" s="881"/>
      <c r="S539" s="881"/>
      <c r="T539" s="881"/>
      <c r="U539" s="881"/>
      <c r="V539" s="881"/>
      <c r="W539" s="881"/>
      <c r="X539" s="881"/>
      <c r="Y539" s="881"/>
      <c r="Z539" s="881"/>
      <c r="AA539" s="882"/>
      <c r="AB539" s="881"/>
      <c r="AC539" s="881"/>
      <c r="AD539" s="881"/>
      <c r="AE539" s="881"/>
      <c r="AF539" s="881"/>
      <c r="AG539" s="881"/>
      <c r="AH539" s="881"/>
      <c r="DZ539" s="909"/>
      <c r="EA539" s="1013"/>
      <c r="EB539" s="1014"/>
      <c r="EC539" s="1014"/>
      <c r="ED539" s="1014"/>
      <c r="EE539" s="910"/>
    </row>
    <row r="540" spans="1:135" s="879" customFormat="1">
      <c r="A540" s="609"/>
      <c r="B540" s="888"/>
      <c r="C540" s="880"/>
      <c r="D540" s="880"/>
      <c r="E540" s="880"/>
      <c r="F540" s="880"/>
      <c r="G540" s="880"/>
      <c r="H540" s="880"/>
      <c r="I540" s="880"/>
      <c r="J540" s="880"/>
      <c r="K540" s="880"/>
      <c r="L540" s="880"/>
      <c r="M540" s="880"/>
      <c r="N540" s="880"/>
      <c r="O540" s="881"/>
      <c r="P540" s="881"/>
      <c r="Q540" s="881"/>
      <c r="R540" s="881"/>
      <c r="S540" s="881"/>
      <c r="T540" s="881"/>
      <c r="U540" s="881"/>
      <c r="V540" s="881"/>
      <c r="W540" s="881"/>
      <c r="X540" s="881"/>
      <c r="Y540" s="881"/>
      <c r="Z540" s="881"/>
      <c r="AA540" s="882"/>
      <c r="AB540" s="881"/>
      <c r="AC540" s="881"/>
      <c r="AD540" s="881"/>
      <c r="AE540" s="881"/>
      <c r="AF540" s="881"/>
      <c r="AG540" s="881"/>
      <c r="AH540" s="881"/>
      <c r="DZ540" s="909"/>
      <c r="EA540" s="1013"/>
      <c r="EB540" s="1014"/>
      <c r="EC540" s="1014"/>
      <c r="ED540" s="1014"/>
      <c r="EE540" s="910"/>
    </row>
    <row r="541" spans="1:135" s="879" customFormat="1">
      <c r="A541" s="609"/>
      <c r="B541" s="888"/>
      <c r="C541" s="880"/>
      <c r="D541" s="880"/>
      <c r="E541" s="880"/>
      <c r="F541" s="880"/>
      <c r="G541" s="880"/>
      <c r="H541" s="880"/>
      <c r="I541" s="880"/>
      <c r="J541" s="880"/>
      <c r="K541" s="880"/>
      <c r="L541" s="880"/>
      <c r="M541" s="880"/>
      <c r="N541" s="880"/>
      <c r="O541" s="881"/>
      <c r="P541" s="881"/>
      <c r="Q541" s="881"/>
      <c r="R541" s="881"/>
      <c r="S541" s="881"/>
      <c r="T541" s="881"/>
      <c r="U541" s="881"/>
      <c r="V541" s="881"/>
      <c r="W541" s="881"/>
      <c r="X541" s="881"/>
      <c r="Y541" s="881"/>
      <c r="Z541" s="881"/>
      <c r="AA541" s="882"/>
      <c r="AB541" s="881"/>
      <c r="AC541" s="881"/>
      <c r="AD541" s="881"/>
      <c r="AE541" s="881"/>
      <c r="AF541" s="881"/>
      <c r="AG541" s="881"/>
      <c r="AH541" s="881"/>
      <c r="DZ541" s="909"/>
      <c r="EA541" s="1013"/>
      <c r="EB541" s="1014"/>
      <c r="EC541" s="1014"/>
      <c r="ED541" s="1014"/>
      <c r="EE541" s="910"/>
    </row>
    <row r="542" spans="1:135" s="879" customFormat="1">
      <c r="A542" s="609"/>
      <c r="B542" s="888"/>
      <c r="C542" s="880"/>
      <c r="D542" s="880"/>
      <c r="E542" s="880"/>
      <c r="F542" s="880"/>
      <c r="G542" s="880"/>
      <c r="H542" s="880"/>
      <c r="I542" s="880"/>
      <c r="J542" s="880"/>
      <c r="K542" s="880"/>
      <c r="L542" s="880"/>
      <c r="M542" s="880"/>
      <c r="N542" s="880"/>
      <c r="O542" s="881"/>
      <c r="P542" s="881"/>
      <c r="Q542" s="881"/>
      <c r="R542" s="881"/>
      <c r="S542" s="881"/>
      <c r="T542" s="881"/>
      <c r="U542" s="881"/>
      <c r="V542" s="881"/>
      <c r="W542" s="881"/>
      <c r="X542" s="881"/>
      <c r="Y542" s="881"/>
      <c r="Z542" s="881"/>
      <c r="AA542" s="882"/>
      <c r="AB542" s="881"/>
      <c r="AC542" s="881"/>
      <c r="AD542" s="881"/>
      <c r="AE542" s="881"/>
      <c r="AF542" s="881"/>
      <c r="AG542" s="881"/>
      <c r="AH542" s="881"/>
      <c r="DZ542" s="909"/>
      <c r="EA542" s="1013"/>
      <c r="EB542" s="1014"/>
      <c r="EC542" s="1014"/>
      <c r="ED542" s="1014"/>
      <c r="EE542" s="910"/>
    </row>
    <row r="543" spans="1:135" s="879" customFormat="1">
      <c r="A543" s="609"/>
      <c r="B543" s="888"/>
      <c r="C543" s="880"/>
      <c r="D543" s="880"/>
      <c r="E543" s="880"/>
      <c r="F543" s="880"/>
      <c r="G543" s="880"/>
      <c r="H543" s="880"/>
      <c r="I543" s="880"/>
      <c r="J543" s="880"/>
      <c r="K543" s="880"/>
      <c r="L543" s="880"/>
      <c r="M543" s="880"/>
      <c r="N543" s="880"/>
      <c r="O543" s="881"/>
      <c r="P543" s="881"/>
      <c r="Q543" s="881"/>
      <c r="R543" s="881"/>
      <c r="S543" s="881"/>
      <c r="T543" s="881"/>
      <c r="U543" s="881"/>
      <c r="V543" s="881"/>
      <c r="W543" s="881"/>
      <c r="X543" s="881"/>
      <c r="Y543" s="881"/>
      <c r="Z543" s="881"/>
      <c r="AA543" s="882"/>
      <c r="AB543" s="881"/>
      <c r="AC543" s="881"/>
      <c r="AD543" s="881"/>
      <c r="AE543" s="881"/>
      <c r="AF543" s="881"/>
      <c r="AG543" s="881"/>
      <c r="AH543" s="881"/>
      <c r="DZ543" s="909"/>
      <c r="EA543" s="1013"/>
      <c r="EB543" s="1014"/>
      <c r="EC543" s="1014"/>
      <c r="ED543" s="1014"/>
      <c r="EE543" s="910"/>
    </row>
    <row r="544" spans="1:135" s="879" customFormat="1">
      <c r="A544" s="609"/>
      <c r="B544" s="888"/>
      <c r="C544" s="880"/>
      <c r="D544" s="880"/>
      <c r="E544" s="880"/>
      <c r="F544" s="880"/>
      <c r="G544" s="880"/>
      <c r="H544" s="880"/>
      <c r="I544" s="880"/>
      <c r="J544" s="880"/>
      <c r="K544" s="880"/>
      <c r="L544" s="880"/>
      <c r="M544" s="880"/>
      <c r="N544" s="880"/>
      <c r="O544" s="881"/>
      <c r="P544" s="881"/>
      <c r="Q544" s="881"/>
      <c r="R544" s="881"/>
      <c r="S544" s="881"/>
      <c r="T544" s="881"/>
      <c r="U544" s="881"/>
      <c r="V544" s="881"/>
      <c r="W544" s="881"/>
      <c r="X544" s="881"/>
      <c r="Y544" s="881"/>
      <c r="Z544" s="881"/>
      <c r="AA544" s="882"/>
      <c r="AB544" s="881"/>
      <c r="AC544" s="881"/>
      <c r="AD544" s="881"/>
      <c r="AE544" s="881"/>
      <c r="AF544" s="881"/>
      <c r="AG544" s="881"/>
      <c r="AH544" s="881"/>
      <c r="DZ544" s="909"/>
      <c r="EA544" s="1013"/>
      <c r="EB544" s="1014"/>
      <c r="EC544" s="1014"/>
      <c r="ED544" s="1014"/>
      <c r="EE544" s="910"/>
    </row>
    <row r="545" spans="1:135" s="879" customFormat="1">
      <c r="A545" s="609"/>
      <c r="B545" s="888"/>
      <c r="C545" s="880"/>
      <c r="D545" s="880"/>
      <c r="E545" s="880"/>
      <c r="F545" s="880"/>
      <c r="G545" s="880"/>
      <c r="H545" s="880"/>
      <c r="I545" s="880"/>
      <c r="J545" s="880"/>
      <c r="K545" s="880"/>
      <c r="L545" s="880"/>
      <c r="M545" s="880"/>
      <c r="N545" s="880"/>
      <c r="O545" s="881"/>
      <c r="P545" s="881"/>
      <c r="Q545" s="881"/>
      <c r="R545" s="881"/>
      <c r="S545" s="881"/>
      <c r="T545" s="881"/>
      <c r="U545" s="881"/>
      <c r="V545" s="881"/>
      <c r="W545" s="881"/>
      <c r="X545" s="881"/>
      <c r="Y545" s="881"/>
      <c r="Z545" s="881"/>
      <c r="AA545" s="882"/>
      <c r="AB545" s="881"/>
      <c r="AC545" s="881"/>
      <c r="AD545" s="881"/>
      <c r="AE545" s="881"/>
      <c r="AF545" s="881"/>
      <c r="AG545" s="881"/>
      <c r="AH545" s="881"/>
      <c r="DZ545" s="909"/>
      <c r="EA545" s="1013"/>
      <c r="EB545" s="1014"/>
      <c r="EC545" s="1014"/>
      <c r="ED545" s="1014"/>
      <c r="EE545" s="910"/>
    </row>
    <row r="546" spans="1:135" s="879" customFormat="1">
      <c r="A546" s="609"/>
      <c r="B546" s="888"/>
      <c r="C546" s="880"/>
      <c r="D546" s="880"/>
      <c r="E546" s="880"/>
      <c r="F546" s="880"/>
      <c r="G546" s="880"/>
      <c r="H546" s="880"/>
      <c r="I546" s="880"/>
      <c r="J546" s="880"/>
      <c r="K546" s="880"/>
      <c r="L546" s="880"/>
      <c r="M546" s="880"/>
      <c r="N546" s="880"/>
      <c r="O546" s="881"/>
      <c r="P546" s="881"/>
      <c r="Q546" s="881"/>
      <c r="R546" s="881"/>
      <c r="S546" s="881"/>
      <c r="T546" s="881"/>
      <c r="U546" s="881"/>
      <c r="V546" s="881"/>
      <c r="W546" s="881"/>
      <c r="X546" s="881"/>
      <c r="Y546" s="881"/>
      <c r="Z546" s="881"/>
      <c r="AA546" s="882"/>
      <c r="AB546" s="881"/>
      <c r="AC546" s="881"/>
      <c r="AD546" s="881"/>
      <c r="AE546" s="881"/>
      <c r="AF546" s="881"/>
      <c r="AG546" s="881"/>
      <c r="AH546" s="881"/>
      <c r="DZ546" s="909"/>
      <c r="EA546" s="1013"/>
      <c r="EB546" s="1014"/>
      <c r="EC546" s="1014"/>
      <c r="ED546" s="1014"/>
      <c r="EE546" s="910"/>
    </row>
    <row r="547" spans="1:135" s="879" customFormat="1">
      <c r="A547" s="609"/>
      <c r="B547" s="888"/>
      <c r="C547" s="880"/>
      <c r="D547" s="880"/>
      <c r="E547" s="880"/>
      <c r="F547" s="880"/>
      <c r="G547" s="880"/>
      <c r="H547" s="880"/>
      <c r="I547" s="880"/>
      <c r="J547" s="880"/>
      <c r="K547" s="880"/>
      <c r="L547" s="880"/>
      <c r="M547" s="880"/>
      <c r="N547" s="880"/>
      <c r="O547" s="881"/>
      <c r="P547" s="881"/>
      <c r="Q547" s="881"/>
      <c r="R547" s="881"/>
      <c r="S547" s="881"/>
      <c r="T547" s="881"/>
      <c r="U547" s="881"/>
      <c r="V547" s="881"/>
      <c r="W547" s="881"/>
      <c r="X547" s="881"/>
      <c r="Y547" s="881"/>
      <c r="Z547" s="881"/>
      <c r="AA547" s="882"/>
      <c r="AB547" s="881"/>
      <c r="AC547" s="881"/>
      <c r="AD547" s="881"/>
      <c r="AE547" s="881"/>
      <c r="AF547" s="881"/>
      <c r="AG547" s="881"/>
      <c r="AH547" s="881"/>
      <c r="DZ547" s="909"/>
      <c r="EA547" s="1013"/>
      <c r="EB547" s="1014"/>
      <c r="EC547" s="1014"/>
      <c r="ED547" s="1014"/>
      <c r="EE547" s="910"/>
    </row>
    <row r="548" spans="1:135" s="879" customFormat="1">
      <c r="A548" s="609"/>
      <c r="B548" s="888"/>
      <c r="C548" s="880"/>
      <c r="D548" s="880"/>
      <c r="E548" s="880"/>
      <c r="F548" s="880"/>
      <c r="G548" s="880"/>
      <c r="H548" s="880"/>
      <c r="I548" s="880"/>
      <c r="J548" s="880"/>
      <c r="K548" s="880"/>
      <c r="L548" s="880"/>
      <c r="M548" s="880"/>
      <c r="N548" s="880"/>
      <c r="O548" s="881"/>
      <c r="P548" s="881"/>
      <c r="Q548" s="881"/>
      <c r="R548" s="881"/>
      <c r="S548" s="881"/>
      <c r="T548" s="881"/>
      <c r="U548" s="881"/>
      <c r="V548" s="881"/>
      <c r="W548" s="881"/>
      <c r="X548" s="881"/>
      <c r="Y548" s="881"/>
      <c r="Z548" s="881"/>
      <c r="AA548" s="882"/>
      <c r="AB548" s="881"/>
      <c r="AC548" s="881"/>
      <c r="AD548" s="881"/>
      <c r="AE548" s="881"/>
      <c r="AF548" s="881"/>
      <c r="AG548" s="881"/>
      <c r="AH548" s="881"/>
      <c r="DZ548" s="909"/>
      <c r="EA548" s="1013"/>
      <c r="EB548" s="1014"/>
      <c r="EC548" s="1014"/>
      <c r="ED548" s="1014"/>
      <c r="EE548" s="910"/>
    </row>
    <row r="549" spans="1:135" s="879" customFormat="1">
      <c r="A549" s="609"/>
      <c r="B549" s="888"/>
      <c r="C549" s="880"/>
      <c r="D549" s="880"/>
      <c r="E549" s="880"/>
      <c r="F549" s="880"/>
      <c r="G549" s="880"/>
      <c r="H549" s="880"/>
      <c r="I549" s="880"/>
      <c r="J549" s="880"/>
      <c r="K549" s="880"/>
      <c r="L549" s="880"/>
      <c r="M549" s="880"/>
      <c r="N549" s="880"/>
      <c r="O549" s="881"/>
      <c r="P549" s="881"/>
      <c r="Q549" s="881"/>
      <c r="R549" s="881"/>
      <c r="S549" s="881"/>
      <c r="T549" s="881"/>
      <c r="U549" s="881"/>
      <c r="V549" s="881"/>
      <c r="W549" s="881"/>
      <c r="X549" s="881"/>
      <c r="Y549" s="881"/>
      <c r="Z549" s="881"/>
      <c r="AA549" s="882"/>
      <c r="AB549" s="881"/>
      <c r="AC549" s="881"/>
      <c r="AD549" s="881"/>
      <c r="AE549" s="881"/>
      <c r="AF549" s="881"/>
      <c r="AG549" s="881"/>
      <c r="AH549" s="881"/>
      <c r="DZ549" s="909"/>
      <c r="EA549" s="1013"/>
      <c r="EB549" s="1014"/>
      <c r="EC549" s="1014"/>
      <c r="ED549" s="1014"/>
      <c r="EE549" s="910"/>
    </row>
    <row r="550" spans="1:135" s="879" customFormat="1">
      <c r="A550" s="609"/>
      <c r="B550" s="888"/>
      <c r="C550" s="880"/>
      <c r="D550" s="880"/>
      <c r="E550" s="880"/>
      <c r="F550" s="880"/>
      <c r="G550" s="880"/>
      <c r="H550" s="880"/>
      <c r="I550" s="880"/>
      <c r="J550" s="880"/>
      <c r="K550" s="880"/>
      <c r="L550" s="880"/>
      <c r="M550" s="880"/>
      <c r="N550" s="880"/>
      <c r="O550" s="881"/>
      <c r="P550" s="881"/>
      <c r="Q550" s="881"/>
      <c r="R550" s="881"/>
      <c r="S550" s="881"/>
      <c r="T550" s="881"/>
      <c r="U550" s="881"/>
      <c r="V550" s="881"/>
      <c r="W550" s="881"/>
      <c r="X550" s="881"/>
      <c r="Y550" s="881"/>
      <c r="Z550" s="881"/>
      <c r="AA550" s="882"/>
      <c r="AB550" s="881"/>
      <c r="AC550" s="881"/>
      <c r="AD550" s="881"/>
      <c r="AE550" s="881"/>
      <c r="AF550" s="881"/>
      <c r="AG550" s="881"/>
      <c r="AH550" s="881"/>
      <c r="DZ550" s="909"/>
      <c r="EA550" s="1013"/>
      <c r="EB550" s="1014"/>
      <c r="EC550" s="1014"/>
      <c r="ED550" s="1014"/>
      <c r="EE550" s="910"/>
    </row>
    <row r="551" spans="1:135" s="879" customFormat="1">
      <c r="A551" s="609"/>
      <c r="B551" s="888"/>
      <c r="C551" s="880"/>
      <c r="D551" s="880"/>
      <c r="E551" s="880"/>
      <c r="F551" s="880"/>
      <c r="G551" s="880"/>
      <c r="H551" s="880"/>
      <c r="I551" s="880"/>
      <c r="J551" s="880"/>
      <c r="K551" s="880"/>
      <c r="L551" s="880"/>
      <c r="M551" s="880"/>
      <c r="N551" s="880"/>
      <c r="O551" s="881"/>
      <c r="P551" s="881"/>
      <c r="Q551" s="881"/>
      <c r="R551" s="881"/>
      <c r="S551" s="881"/>
      <c r="T551" s="881"/>
      <c r="U551" s="881"/>
      <c r="V551" s="881"/>
      <c r="W551" s="881"/>
      <c r="X551" s="881"/>
      <c r="Y551" s="881"/>
      <c r="Z551" s="881"/>
      <c r="AA551" s="882"/>
      <c r="AB551" s="881"/>
      <c r="AC551" s="881"/>
      <c r="AD551" s="881"/>
      <c r="AE551" s="881"/>
      <c r="AF551" s="881"/>
      <c r="AG551" s="881"/>
      <c r="AH551" s="881"/>
      <c r="DZ551" s="909"/>
      <c r="EA551" s="1013"/>
      <c r="EB551" s="1014"/>
      <c r="EC551" s="1014"/>
      <c r="ED551" s="1014"/>
      <c r="EE551" s="910"/>
    </row>
    <row r="552" spans="1:135" s="879" customFormat="1">
      <c r="A552" s="609"/>
      <c r="B552" s="888"/>
      <c r="C552" s="880"/>
      <c r="D552" s="880"/>
      <c r="E552" s="880"/>
      <c r="F552" s="880"/>
      <c r="G552" s="880"/>
      <c r="H552" s="880"/>
      <c r="I552" s="880"/>
      <c r="J552" s="880"/>
      <c r="K552" s="880"/>
      <c r="L552" s="880"/>
      <c r="M552" s="880"/>
      <c r="N552" s="880"/>
      <c r="O552" s="881"/>
      <c r="P552" s="881"/>
      <c r="Q552" s="881"/>
      <c r="R552" s="881"/>
      <c r="S552" s="881"/>
      <c r="T552" s="881"/>
      <c r="U552" s="881"/>
      <c r="V552" s="881"/>
      <c r="W552" s="881"/>
      <c r="X552" s="881"/>
      <c r="Y552" s="881"/>
      <c r="Z552" s="881"/>
      <c r="AA552" s="882"/>
      <c r="AB552" s="881"/>
      <c r="AC552" s="881"/>
      <c r="AD552" s="881"/>
      <c r="AE552" s="881"/>
      <c r="AF552" s="881"/>
      <c r="AG552" s="881"/>
      <c r="AH552" s="881"/>
      <c r="DZ552" s="909"/>
      <c r="EA552" s="1013"/>
      <c r="EB552" s="1014"/>
      <c r="EC552" s="1014"/>
      <c r="ED552" s="1014"/>
      <c r="EE552" s="910"/>
    </row>
    <row r="553" spans="1:135" s="879" customFormat="1">
      <c r="A553" s="609"/>
      <c r="B553" s="888"/>
      <c r="C553" s="880"/>
      <c r="D553" s="880"/>
      <c r="E553" s="880"/>
      <c r="F553" s="880"/>
      <c r="G553" s="880"/>
      <c r="H553" s="880"/>
      <c r="I553" s="880"/>
      <c r="J553" s="880"/>
      <c r="K553" s="880"/>
      <c r="L553" s="880"/>
      <c r="M553" s="880"/>
      <c r="N553" s="880"/>
      <c r="O553" s="881"/>
      <c r="P553" s="881"/>
      <c r="Q553" s="881"/>
      <c r="R553" s="881"/>
      <c r="S553" s="881"/>
      <c r="T553" s="881"/>
      <c r="U553" s="881"/>
      <c r="V553" s="881"/>
      <c r="W553" s="881"/>
      <c r="X553" s="881"/>
      <c r="Y553" s="881"/>
      <c r="Z553" s="881"/>
      <c r="AA553" s="882"/>
      <c r="AB553" s="881"/>
      <c r="AC553" s="881"/>
      <c r="AD553" s="881"/>
      <c r="AE553" s="881"/>
      <c r="AF553" s="881"/>
      <c r="AG553" s="881"/>
      <c r="AH553" s="881"/>
      <c r="DZ553" s="909"/>
      <c r="EA553" s="1013"/>
      <c r="EB553" s="1014"/>
      <c r="EC553" s="1014"/>
      <c r="ED553" s="1014"/>
      <c r="EE553" s="910"/>
    </row>
    <row r="554" spans="1:135" s="879" customFormat="1">
      <c r="A554" s="609"/>
      <c r="B554" s="888"/>
      <c r="C554" s="880"/>
      <c r="D554" s="880"/>
      <c r="E554" s="880"/>
      <c r="F554" s="880"/>
      <c r="G554" s="880"/>
      <c r="H554" s="880"/>
      <c r="I554" s="880"/>
      <c r="J554" s="880"/>
      <c r="K554" s="880"/>
      <c r="L554" s="880"/>
      <c r="M554" s="880"/>
      <c r="N554" s="880"/>
      <c r="O554" s="881"/>
      <c r="P554" s="881"/>
      <c r="Q554" s="881"/>
      <c r="R554" s="881"/>
      <c r="S554" s="881"/>
      <c r="T554" s="881"/>
      <c r="U554" s="881"/>
      <c r="V554" s="881"/>
      <c r="W554" s="881"/>
      <c r="X554" s="881"/>
      <c r="Y554" s="881"/>
      <c r="Z554" s="881"/>
      <c r="AA554" s="882"/>
      <c r="AB554" s="881"/>
      <c r="AC554" s="881"/>
      <c r="AD554" s="881"/>
      <c r="AE554" s="881"/>
      <c r="AF554" s="881"/>
      <c r="AG554" s="881"/>
      <c r="AH554" s="881"/>
      <c r="DZ554" s="909"/>
      <c r="EA554" s="1013"/>
      <c r="EB554" s="1014"/>
      <c r="EC554" s="1014"/>
      <c r="ED554" s="1014"/>
      <c r="EE554" s="910"/>
    </row>
    <row r="555" spans="1:135" s="879" customFormat="1">
      <c r="A555" s="609"/>
      <c r="B555" s="888"/>
      <c r="C555" s="880"/>
      <c r="D555" s="880"/>
      <c r="E555" s="880"/>
      <c r="F555" s="880"/>
      <c r="G555" s="880"/>
      <c r="H555" s="880"/>
      <c r="I555" s="880"/>
      <c r="J555" s="880"/>
      <c r="K555" s="880"/>
      <c r="L555" s="880"/>
      <c r="M555" s="880"/>
      <c r="N555" s="880"/>
      <c r="O555" s="881"/>
      <c r="P555" s="881"/>
      <c r="Q555" s="881"/>
      <c r="R555" s="881"/>
      <c r="S555" s="881"/>
      <c r="T555" s="881"/>
      <c r="U555" s="881"/>
      <c r="V555" s="881"/>
      <c r="W555" s="881"/>
      <c r="X555" s="881"/>
      <c r="Y555" s="881"/>
      <c r="Z555" s="881"/>
      <c r="AA555" s="882"/>
      <c r="AB555" s="881"/>
      <c r="AC555" s="881"/>
      <c r="AD555" s="881"/>
      <c r="AE555" s="881"/>
      <c r="AF555" s="881"/>
      <c r="AG555" s="881"/>
      <c r="AH555" s="881"/>
      <c r="DZ555" s="909"/>
      <c r="EA555" s="1013"/>
      <c r="EB555" s="1014"/>
      <c r="EC555" s="1014"/>
      <c r="ED555" s="1014"/>
      <c r="EE555" s="910"/>
    </row>
    <row r="556" spans="1:135" s="879" customFormat="1">
      <c r="A556" s="609"/>
      <c r="B556" s="888"/>
      <c r="C556" s="880"/>
      <c r="D556" s="880"/>
      <c r="E556" s="880"/>
      <c r="F556" s="880"/>
      <c r="G556" s="880"/>
      <c r="H556" s="880"/>
      <c r="I556" s="880"/>
      <c r="J556" s="880"/>
      <c r="K556" s="880"/>
      <c r="L556" s="880"/>
      <c r="M556" s="880"/>
      <c r="N556" s="880"/>
      <c r="O556" s="881"/>
      <c r="P556" s="881"/>
      <c r="Q556" s="881"/>
      <c r="R556" s="881"/>
      <c r="S556" s="881"/>
      <c r="T556" s="881"/>
      <c r="U556" s="881"/>
      <c r="V556" s="881"/>
      <c r="W556" s="881"/>
      <c r="X556" s="881"/>
      <c r="Y556" s="881"/>
      <c r="Z556" s="881"/>
      <c r="AA556" s="882"/>
      <c r="AB556" s="881"/>
      <c r="AC556" s="881"/>
      <c r="AD556" s="881"/>
      <c r="AE556" s="881"/>
      <c r="AF556" s="881"/>
      <c r="AG556" s="881"/>
      <c r="AH556" s="881"/>
      <c r="DZ556" s="909"/>
      <c r="EA556" s="1013"/>
      <c r="EB556" s="1014"/>
      <c r="EC556" s="1014"/>
      <c r="ED556" s="1014"/>
      <c r="EE556" s="910"/>
    </row>
    <row r="557" spans="1:135" s="879" customFormat="1">
      <c r="A557" s="609"/>
      <c r="B557" s="888"/>
      <c r="C557" s="880"/>
      <c r="D557" s="880"/>
      <c r="E557" s="880"/>
      <c r="F557" s="880"/>
      <c r="G557" s="880"/>
      <c r="H557" s="880"/>
      <c r="I557" s="880"/>
      <c r="J557" s="880"/>
      <c r="K557" s="880"/>
      <c r="L557" s="880"/>
      <c r="M557" s="880"/>
      <c r="N557" s="880"/>
      <c r="O557" s="881"/>
      <c r="P557" s="881"/>
      <c r="Q557" s="881"/>
      <c r="R557" s="881"/>
      <c r="S557" s="881"/>
      <c r="T557" s="881"/>
      <c r="U557" s="881"/>
      <c r="V557" s="881"/>
      <c r="W557" s="881"/>
      <c r="X557" s="881"/>
      <c r="Y557" s="881"/>
      <c r="Z557" s="881"/>
      <c r="AA557" s="882"/>
      <c r="AB557" s="881"/>
      <c r="AC557" s="881"/>
      <c r="AD557" s="881"/>
      <c r="AE557" s="881"/>
      <c r="AF557" s="881"/>
      <c r="AG557" s="881"/>
      <c r="AH557" s="881"/>
      <c r="DZ557" s="909"/>
      <c r="EA557" s="1013"/>
      <c r="EB557" s="1014"/>
      <c r="EC557" s="1014"/>
      <c r="ED557" s="1014"/>
      <c r="EE557" s="910"/>
    </row>
    <row r="558" spans="1:135" s="879" customFormat="1">
      <c r="A558" s="609"/>
      <c r="B558" s="888"/>
      <c r="C558" s="880"/>
      <c r="D558" s="880"/>
      <c r="E558" s="880"/>
      <c r="F558" s="880"/>
      <c r="G558" s="880"/>
      <c r="H558" s="880"/>
      <c r="I558" s="880"/>
      <c r="J558" s="880"/>
      <c r="K558" s="880"/>
      <c r="L558" s="880"/>
      <c r="M558" s="880"/>
      <c r="N558" s="880"/>
      <c r="O558" s="881"/>
      <c r="P558" s="881"/>
      <c r="Q558" s="881"/>
      <c r="R558" s="881"/>
      <c r="S558" s="881"/>
      <c r="T558" s="881"/>
      <c r="U558" s="881"/>
      <c r="V558" s="881"/>
      <c r="W558" s="881"/>
      <c r="X558" s="881"/>
      <c r="Y558" s="881"/>
      <c r="Z558" s="881"/>
      <c r="AA558" s="882"/>
      <c r="AB558" s="881"/>
      <c r="AC558" s="881"/>
      <c r="AD558" s="881"/>
      <c r="AE558" s="881"/>
      <c r="AF558" s="881"/>
      <c r="AG558" s="881"/>
      <c r="AH558" s="881"/>
      <c r="DZ558" s="909"/>
      <c r="EA558" s="1013"/>
      <c r="EB558" s="1014"/>
      <c r="EC558" s="1014"/>
      <c r="ED558" s="1014"/>
      <c r="EE558" s="910"/>
    </row>
    <row r="559" spans="1:135" s="879" customFormat="1">
      <c r="A559" s="609"/>
      <c r="B559" s="888"/>
      <c r="C559" s="880"/>
      <c r="D559" s="880"/>
      <c r="E559" s="880"/>
      <c r="F559" s="880"/>
      <c r="G559" s="880"/>
      <c r="H559" s="880"/>
      <c r="I559" s="880"/>
      <c r="J559" s="880"/>
      <c r="K559" s="880"/>
      <c r="L559" s="880"/>
      <c r="M559" s="880"/>
      <c r="N559" s="880"/>
      <c r="O559" s="881"/>
      <c r="P559" s="881"/>
      <c r="Q559" s="881"/>
      <c r="R559" s="881"/>
      <c r="S559" s="881"/>
      <c r="T559" s="881"/>
      <c r="U559" s="881"/>
      <c r="V559" s="881"/>
      <c r="W559" s="881"/>
      <c r="X559" s="881"/>
      <c r="Y559" s="881"/>
      <c r="Z559" s="881"/>
      <c r="AA559" s="882"/>
      <c r="AB559" s="881"/>
      <c r="AC559" s="881"/>
      <c r="AD559" s="881"/>
      <c r="AE559" s="881"/>
      <c r="AF559" s="881"/>
      <c r="AG559" s="881"/>
      <c r="AH559" s="881"/>
      <c r="DZ559" s="909"/>
      <c r="EA559" s="1013"/>
      <c r="EB559" s="1014"/>
      <c r="EC559" s="1014"/>
      <c r="ED559" s="1014"/>
      <c r="EE559" s="910"/>
    </row>
    <row r="560" spans="1:135" s="879" customFormat="1">
      <c r="A560" s="609"/>
      <c r="B560" s="888"/>
      <c r="C560" s="880"/>
      <c r="D560" s="880"/>
      <c r="E560" s="880"/>
      <c r="F560" s="880"/>
      <c r="G560" s="880"/>
      <c r="H560" s="880"/>
      <c r="I560" s="880"/>
      <c r="J560" s="880"/>
      <c r="K560" s="880"/>
      <c r="L560" s="880"/>
      <c r="M560" s="880"/>
      <c r="N560" s="880"/>
      <c r="O560" s="881"/>
      <c r="P560" s="881"/>
      <c r="Q560" s="881"/>
      <c r="R560" s="881"/>
      <c r="S560" s="881"/>
      <c r="T560" s="881"/>
      <c r="U560" s="881"/>
      <c r="V560" s="881"/>
      <c r="W560" s="881"/>
      <c r="X560" s="881"/>
      <c r="Y560" s="881"/>
      <c r="Z560" s="881"/>
      <c r="AA560" s="882"/>
      <c r="AB560" s="881"/>
      <c r="AC560" s="881"/>
      <c r="AD560" s="881"/>
      <c r="AE560" s="881"/>
      <c r="AF560" s="881"/>
      <c r="AG560" s="881"/>
      <c r="AH560" s="881"/>
      <c r="DZ560" s="909"/>
      <c r="EA560" s="1013"/>
      <c r="EB560" s="1014"/>
      <c r="EC560" s="1014"/>
      <c r="ED560" s="1014"/>
      <c r="EE560" s="910"/>
    </row>
    <row r="561" spans="1:135" s="879" customFormat="1">
      <c r="A561" s="609"/>
      <c r="B561" s="888"/>
      <c r="C561" s="880"/>
      <c r="D561" s="880"/>
      <c r="E561" s="880"/>
      <c r="F561" s="880"/>
      <c r="G561" s="880"/>
      <c r="H561" s="880"/>
      <c r="I561" s="880"/>
      <c r="J561" s="880"/>
      <c r="K561" s="880"/>
      <c r="L561" s="880"/>
      <c r="M561" s="880"/>
      <c r="N561" s="880"/>
      <c r="O561" s="881"/>
      <c r="P561" s="881"/>
      <c r="Q561" s="881"/>
      <c r="R561" s="881"/>
      <c r="S561" s="881"/>
      <c r="T561" s="881"/>
      <c r="U561" s="881"/>
      <c r="V561" s="881"/>
      <c r="W561" s="881"/>
      <c r="X561" s="881"/>
      <c r="Y561" s="881"/>
      <c r="Z561" s="881"/>
      <c r="AA561" s="882"/>
      <c r="AB561" s="881"/>
      <c r="AC561" s="881"/>
      <c r="AD561" s="881"/>
      <c r="AE561" s="881"/>
      <c r="AF561" s="881"/>
      <c r="AG561" s="881"/>
      <c r="AH561" s="881"/>
      <c r="DZ561" s="909"/>
      <c r="EA561" s="1013"/>
      <c r="EB561" s="1014"/>
      <c r="EC561" s="1014"/>
      <c r="ED561" s="1014"/>
      <c r="EE561" s="910"/>
    </row>
    <row r="562" spans="1:135" s="879" customFormat="1">
      <c r="A562" s="609"/>
      <c r="B562" s="888"/>
      <c r="C562" s="880"/>
      <c r="D562" s="880"/>
      <c r="E562" s="880"/>
      <c r="F562" s="880"/>
      <c r="G562" s="880"/>
      <c r="H562" s="880"/>
      <c r="I562" s="880"/>
      <c r="J562" s="880"/>
      <c r="K562" s="880"/>
      <c r="L562" s="880"/>
      <c r="M562" s="880"/>
      <c r="N562" s="880"/>
      <c r="O562" s="881"/>
      <c r="P562" s="881"/>
      <c r="Q562" s="881"/>
      <c r="R562" s="881"/>
      <c r="S562" s="881"/>
      <c r="T562" s="881"/>
      <c r="U562" s="881"/>
      <c r="V562" s="881"/>
      <c r="W562" s="881"/>
      <c r="X562" s="881"/>
      <c r="Y562" s="881"/>
      <c r="Z562" s="881"/>
      <c r="AA562" s="882"/>
      <c r="AB562" s="881"/>
      <c r="AC562" s="881"/>
      <c r="AD562" s="881"/>
      <c r="AE562" s="881"/>
      <c r="AF562" s="881"/>
      <c r="AG562" s="881"/>
      <c r="AH562" s="881"/>
      <c r="DZ562" s="909"/>
      <c r="EA562" s="1013"/>
      <c r="EB562" s="1014"/>
      <c r="EC562" s="1014"/>
      <c r="ED562" s="1014"/>
      <c r="EE562" s="910"/>
    </row>
    <row r="563" spans="1:135" s="879" customFormat="1">
      <c r="A563" s="609"/>
      <c r="B563" s="888"/>
      <c r="C563" s="880"/>
      <c r="D563" s="880"/>
      <c r="E563" s="880"/>
      <c r="F563" s="880"/>
      <c r="G563" s="880"/>
      <c r="H563" s="880"/>
      <c r="I563" s="880"/>
      <c r="J563" s="880"/>
      <c r="K563" s="880"/>
      <c r="L563" s="880"/>
      <c r="M563" s="880"/>
      <c r="N563" s="880"/>
      <c r="O563" s="881"/>
      <c r="P563" s="881"/>
      <c r="Q563" s="881"/>
      <c r="R563" s="881"/>
      <c r="S563" s="881"/>
      <c r="T563" s="881"/>
      <c r="U563" s="881"/>
      <c r="V563" s="881"/>
      <c r="W563" s="881"/>
      <c r="X563" s="881"/>
      <c r="Y563" s="881"/>
      <c r="Z563" s="881"/>
      <c r="AA563" s="882"/>
      <c r="AB563" s="881"/>
      <c r="AC563" s="881"/>
      <c r="AD563" s="881"/>
      <c r="AE563" s="881"/>
      <c r="AF563" s="881"/>
      <c r="AG563" s="881"/>
      <c r="AH563" s="881"/>
      <c r="DZ563" s="909"/>
      <c r="EA563" s="1013"/>
      <c r="EB563" s="1014"/>
      <c r="EC563" s="1014"/>
      <c r="ED563" s="1014"/>
      <c r="EE563" s="910"/>
    </row>
    <row r="564" spans="1:135" s="879" customFormat="1">
      <c r="A564" s="609"/>
      <c r="B564" s="888"/>
      <c r="C564" s="880"/>
      <c r="D564" s="880"/>
      <c r="E564" s="880"/>
      <c r="F564" s="880"/>
      <c r="G564" s="880"/>
      <c r="H564" s="880"/>
      <c r="I564" s="880"/>
      <c r="J564" s="880"/>
      <c r="K564" s="880"/>
      <c r="L564" s="880"/>
      <c r="M564" s="880"/>
      <c r="N564" s="880"/>
      <c r="O564" s="881"/>
      <c r="P564" s="881"/>
      <c r="Q564" s="881"/>
      <c r="R564" s="881"/>
      <c r="S564" s="881"/>
      <c r="T564" s="881"/>
      <c r="U564" s="881"/>
      <c r="V564" s="881"/>
      <c r="W564" s="881"/>
      <c r="X564" s="881"/>
      <c r="Y564" s="881"/>
      <c r="Z564" s="881"/>
      <c r="AA564" s="882"/>
      <c r="AB564" s="881"/>
      <c r="AC564" s="881"/>
      <c r="AD564" s="881"/>
      <c r="AE564" s="881"/>
      <c r="AF564" s="881"/>
      <c r="AG564" s="881"/>
      <c r="AH564" s="881"/>
      <c r="DZ564" s="909"/>
      <c r="EA564" s="1013"/>
      <c r="EB564" s="1014"/>
      <c r="EC564" s="1014"/>
      <c r="ED564" s="1014"/>
      <c r="EE564" s="910"/>
    </row>
    <row r="565" spans="1:135" s="879" customFormat="1">
      <c r="A565" s="609"/>
      <c r="B565" s="888"/>
      <c r="C565" s="880"/>
      <c r="D565" s="880"/>
      <c r="E565" s="880"/>
      <c r="F565" s="880"/>
      <c r="G565" s="880"/>
      <c r="H565" s="880"/>
      <c r="I565" s="880"/>
      <c r="J565" s="880"/>
      <c r="K565" s="880"/>
      <c r="L565" s="880"/>
      <c r="M565" s="880"/>
      <c r="N565" s="880"/>
      <c r="O565" s="881"/>
      <c r="P565" s="881"/>
      <c r="Q565" s="881"/>
      <c r="R565" s="881"/>
      <c r="S565" s="881"/>
      <c r="T565" s="881"/>
      <c r="U565" s="881"/>
      <c r="V565" s="881"/>
      <c r="W565" s="881"/>
      <c r="X565" s="881"/>
      <c r="Y565" s="881"/>
      <c r="Z565" s="881"/>
      <c r="AA565" s="882"/>
      <c r="AB565" s="881"/>
      <c r="AC565" s="881"/>
      <c r="AD565" s="881"/>
      <c r="AE565" s="881"/>
      <c r="AF565" s="881"/>
      <c r="AG565" s="881"/>
      <c r="AH565" s="881"/>
      <c r="DZ565" s="909"/>
      <c r="EA565" s="1013"/>
      <c r="EB565" s="1014"/>
      <c r="EC565" s="1014"/>
      <c r="ED565" s="1014"/>
      <c r="EE565" s="910"/>
    </row>
    <row r="566" spans="1:135" s="879" customFormat="1">
      <c r="A566" s="609"/>
      <c r="B566" s="888"/>
      <c r="C566" s="880"/>
      <c r="D566" s="880"/>
      <c r="E566" s="880"/>
      <c r="F566" s="880"/>
      <c r="G566" s="880"/>
      <c r="H566" s="880"/>
      <c r="I566" s="880"/>
      <c r="J566" s="880"/>
      <c r="K566" s="880"/>
      <c r="L566" s="880"/>
      <c r="M566" s="880"/>
      <c r="N566" s="880"/>
      <c r="O566" s="881"/>
      <c r="P566" s="881"/>
      <c r="Q566" s="881"/>
      <c r="R566" s="881"/>
      <c r="S566" s="881"/>
      <c r="T566" s="881"/>
      <c r="U566" s="881"/>
      <c r="V566" s="881"/>
      <c r="W566" s="881"/>
      <c r="X566" s="881"/>
      <c r="Y566" s="881"/>
      <c r="Z566" s="881"/>
      <c r="AA566" s="882"/>
      <c r="AB566" s="881"/>
      <c r="AC566" s="881"/>
      <c r="AD566" s="881"/>
      <c r="AE566" s="881"/>
      <c r="AF566" s="881"/>
      <c r="AG566" s="881"/>
      <c r="AH566" s="881"/>
      <c r="DZ566" s="909"/>
      <c r="EA566" s="1013"/>
      <c r="EB566" s="1014"/>
      <c r="EC566" s="1014"/>
      <c r="ED566" s="1014"/>
      <c r="EE566" s="910"/>
    </row>
    <row r="567" spans="1:135" s="879" customFormat="1">
      <c r="A567" s="609"/>
      <c r="B567" s="888"/>
      <c r="C567" s="880"/>
      <c r="D567" s="880"/>
      <c r="E567" s="880"/>
      <c r="F567" s="880"/>
      <c r="G567" s="880"/>
      <c r="H567" s="880"/>
      <c r="I567" s="880"/>
      <c r="J567" s="880"/>
      <c r="K567" s="880"/>
      <c r="L567" s="880"/>
      <c r="M567" s="880"/>
      <c r="N567" s="880"/>
      <c r="O567" s="881"/>
      <c r="P567" s="881"/>
      <c r="Q567" s="881"/>
      <c r="R567" s="881"/>
      <c r="S567" s="881"/>
      <c r="T567" s="881"/>
      <c r="U567" s="881"/>
      <c r="V567" s="881"/>
      <c r="W567" s="881"/>
      <c r="X567" s="881"/>
      <c r="Y567" s="881"/>
      <c r="Z567" s="881"/>
      <c r="AA567" s="882"/>
      <c r="AB567" s="881"/>
      <c r="AC567" s="881"/>
      <c r="AD567" s="881"/>
      <c r="AE567" s="881"/>
      <c r="AF567" s="881"/>
      <c r="AG567" s="881"/>
      <c r="AH567" s="881"/>
      <c r="DZ567" s="909"/>
      <c r="EA567" s="1013"/>
      <c r="EB567" s="1014"/>
      <c r="EC567" s="1014"/>
      <c r="ED567" s="1014"/>
      <c r="EE567" s="910"/>
    </row>
    <row r="568" spans="1:135" s="879" customFormat="1">
      <c r="A568" s="609"/>
      <c r="B568" s="888"/>
      <c r="C568" s="880"/>
      <c r="D568" s="880"/>
      <c r="E568" s="880"/>
      <c r="F568" s="880"/>
      <c r="G568" s="880"/>
      <c r="H568" s="880"/>
      <c r="I568" s="880"/>
      <c r="J568" s="880"/>
      <c r="K568" s="880"/>
      <c r="L568" s="880"/>
      <c r="M568" s="880"/>
      <c r="N568" s="880"/>
      <c r="O568" s="881"/>
      <c r="P568" s="881"/>
      <c r="Q568" s="881"/>
      <c r="R568" s="881"/>
      <c r="S568" s="881"/>
      <c r="T568" s="881"/>
      <c r="U568" s="881"/>
      <c r="V568" s="881"/>
      <c r="W568" s="881"/>
      <c r="X568" s="881"/>
      <c r="Y568" s="881"/>
      <c r="Z568" s="881"/>
      <c r="AA568" s="882"/>
      <c r="AB568" s="881"/>
      <c r="AC568" s="881"/>
      <c r="AD568" s="881"/>
      <c r="AE568" s="881"/>
      <c r="AF568" s="881"/>
      <c r="AG568" s="881"/>
      <c r="AH568" s="881"/>
      <c r="DZ568" s="909"/>
      <c r="EA568" s="1013"/>
      <c r="EB568" s="1014"/>
      <c r="EC568" s="1014"/>
      <c r="ED568" s="1014"/>
      <c r="EE568" s="910"/>
    </row>
    <row r="569" spans="1:135" s="879" customFormat="1">
      <c r="A569" s="609"/>
      <c r="B569" s="888"/>
      <c r="C569" s="880"/>
      <c r="D569" s="880"/>
      <c r="E569" s="880"/>
      <c r="F569" s="880"/>
      <c r="G569" s="880"/>
      <c r="H569" s="880"/>
      <c r="I569" s="880"/>
      <c r="J569" s="880"/>
      <c r="K569" s="880"/>
      <c r="L569" s="880"/>
      <c r="M569" s="880"/>
      <c r="N569" s="880"/>
      <c r="O569" s="881"/>
      <c r="P569" s="881"/>
      <c r="Q569" s="881"/>
      <c r="R569" s="881"/>
      <c r="S569" s="881"/>
      <c r="T569" s="881"/>
      <c r="U569" s="881"/>
      <c r="V569" s="881"/>
      <c r="W569" s="881"/>
      <c r="X569" s="881"/>
      <c r="Y569" s="881"/>
      <c r="Z569" s="881"/>
      <c r="AA569" s="882"/>
      <c r="AB569" s="881"/>
      <c r="AC569" s="881"/>
      <c r="AD569" s="881"/>
      <c r="AE569" s="881"/>
      <c r="AF569" s="881"/>
      <c r="AG569" s="881"/>
      <c r="AH569" s="881"/>
      <c r="DZ569" s="909"/>
      <c r="EA569" s="1013"/>
      <c r="EB569" s="1014"/>
      <c r="EC569" s="1014"/>
      <c r="ED569" s="1014"/>
      <c r="EE569" s="910"/>
    </row>
    <row r="570" spans="1:135" s="879" customFormat="1">
      <c r="A570" s="609"/>
      <c r="B570" s="888"/>
      <c r="C570" s="880"/>
      <c r="D570" s="880"/>
      <c r="E570" s="880"/>
      <c r="F570" s="880"/>
      <c r="G570" s="880"/>
      <c r="H570" s="880"/>
      <c r="I570" s="880"/>
      <c r="J570" s="880"/>
      <c r="K570" s="880"/>
      <c r="L570" s="880"/>
      <c r="M570" s="880"/>
      <c r="N570" s="880"/>
      <c r="O570" s="881"/>
      <c r="P570" s="881"/>
      <c r="Q570" s="881"/>
      <c r="R570" s="881"/>
      <c r="S570" s="881"/>
      <c r="T570" s="881"/>
      <c r="U570" s="881"/>
      <c r="V570" s="881"/>
      <c r="W570" s="881"/>
      <c r="X570" s="881"/>
      <c r="Y570" s="881"/>
      <c r="Z570" s="881"/>
      <c r="AA570" s="882"/>
      <c r="AB570" s="881"/>
      <c r="AC570" s="881"/>
      <c r="AD570" s="881"/>
      <c r="AE570" s="881"/>
      <c r="AF570" s="881"/>
      <c r="AG570" s="881"/>
      <c r="AH570" s="881"/>
      <c r="DZ570" s="909"/>
      <c r="EA570" s="1013"/>
      <c r="EB570" s="1014"/>
      <c r="EC570" s="1014"/>
      <c r="ED570" s="1014"/>
      <c r="EE570" s="910"/>
    </row>
    <row r="571" spans="1:135" s="879" customFormat="1">
      <c r="A571" s="609"/>
      <c r="B571" s="888"/>
      <c r="C571" s="880"/>
      <c r="D571" s="880"/>
      <c r="E571" s="880"/>
      <c r="F571" s="880"/>
      <c r="G571" s="880"/>
      <c r="H571" s="880"/>
      <c r="I571" s="880"/>
      <c r="J571" s="880"/>
      <c r="K571" s="880"/>
      <c r="L571" s="880"/>
      <c r="M571" s="880"/>
      <c r="N571" s="880"/>
      <c r="O571" s="881"/>
      <c r="P571" s="881"/>
      <c r="Q571" s="881"/>
      <c r="R571" s="881"/>
      <c r="S571" s="881"/>
      <c r="T571" s="881"/>
      <c r="U571" s="881"/>
      <c r="V571" s="881"/>
      <c r="W571" s="881"/>
      <c r="X571" s="881"/>
      <c r="Y571" s="881"/>
      <c r="Z571" s="881"/>
      <c r="AA571" s="882"/>
      <c r="AB571" s="881"/>
      <c r="AC571" s="881"/>
      <c r="AD571" s="881"/>
      <c r="AE571" s="881"/>
      <c r="AF571" s="881"/>
      <c r="AG571" s="881"/>
      <c r="AH571" s="881"/>
      <c r="DZ571" s="909"/>
      <c r="EA571" s="1013"/>
      <c r="EB571" s="1014"/>
      <c r="EC571" s="1014"/>
      <c r="ED571" s="1014"/>
      <c r="EE571" s="910"/>
    </row>
    <row r="572" spans="1:135" s="879" customFormat="1">
      <c r="A572" s="609"/>
      <c r="B572" s="888"/>
      <c r="C572" s="880"/>
      <c r="D572" s="880"/>
      <c r="E572" s="880"/>
      <c r="F572" s="880"/>
      <c r="G572" s="880"/>
      <c r="H572" s="880"/>
      <c r="I572" s="880"/>
      <c r="J572" s="880"/>
      <c r="K572" s="880"/>
      <c r="L572" s="880"/>
      <c r="M572" s="880"/>
      <c r="N572" s="880"/>
      <c r="O572" s="881"/>
      <c r="P572" s="881"/>
      <c r="Q572" s="881"/>
      <c r="R572" s="881"/>
      <c r="S572" s="881"/>
      <c r="T572" s="881"/>
      <c r="U572" s="881"/>
      <c r="V572" s="881"/>
      <c r="W572" s="881"/>
      <c r="X572" s="881"/>
      <c r="Y572" s="881"/>
      <c r="Z572" s="881"/>
      <c r="AA572" s="882"/>
      <c r="AB572" s="881"/>
      <c r="AC572" s="881"/>
      <c r="AD572" s="881"/>
      <c r="AE572" s="881"/>
      <c r="AF572" s="881"/>
      <c r="AG572" s="881"/>
      <c r="AH572" s="881"/>
      <c r="DZ572" s="909"/>
      <c r="EA572" s="1013"/>
      <c r="EB572" s="1014"/>
      <c r="EC572" s="1014"/>
      <c r="ED572" s="1014"/>
      <c r="EE572" s="910"/>
    </row>
    <row r="573" spans="1:135" s="879" customFormat="1">
      <c r="A573" s="609"/>
      <c r="B573" s="888"/>
      <c r="C573" s="880"/>
      <c r="D573" s="880"/>
      <c r="E573" s="880"/>
      <c r="F573" s="880"/>
      <c r="G573" s="880"/>
      <c r="H573" s="880"/>
      <c r="I573" s="880"/>
      <c r="J573" s="880"/>
      <c r="K573" s="880"/>
      <c r="L573" s="880"/>
      <c r="M573" s="880"/>
      <c r="N573" s="880"/>
      <c r="O573" s="881"/>
      <c r="P573" s="881"/>
      <c r="Q573" s="881"/>
      <c r="R573" s="881"/>
      <c r="S573" s="881"/>
      <c r="T573" s="881"/>
      <c r="U573" s="881"/>
      <c r="V573" s="881"/>
      <c r="W573" s="881"/>
      <c r="X573" s="881"/>
      <c r="Y573" s="881"/>
      <c r="Z573" s="881"/>
      <c r="AA573" s="882"/>
      <c r="AB573" s="881"/>
      <c r="AC573" s="881"/>
      <c r="AD573" s="881"/>
      <c r="AE573" s="881"/>
      <c r="AF573" s="881"/>
      <c r="AG573" s="881"/>
      <c r="AH573" s="881"/>
      <c r="DZ573" s="909"/>
      <c r="EA573" s="1013"/>
      <c r="EB573" s="1014"/>
      <c r="EC573" s="1014"/>
      <c r="ED573" s="1014"/>
      <c r="EE573" s="910"/>
    </row>
    <row r="574" spans="1:135" s="879" customFormat="1">
      <c r="A574" s="609"/>
      <c r="B574" s="888"/>
      <c r="C574" s="880"/>
      <c r="D574" s="880"/>
      <c r="E574" s="880"/>
      <c r="F574" s="880"/>
      <c r="G574" s="880"/>
      <c r="H574" s="880"/>
      <c r="I574" s="880"/>
      <c r="J574" s="880"/>
      <c r="K574" s="880"/>
      <c r="L574" s="880"/>
      <c r="M574" s="880"/>
      <c r="N574" s="880"/>
      <c r="O574" s="881"/>
      <c r="P574" s="881"/>
      <c r="Q574" s="881"/>
      <c r="R574" s="881"/>
      <c r="S574" s="881"/>
      <c r="T574" s="881"/>
      <c r="U574" s="881"/>
      <c r="V574" s="881"/>
      <c r="W574" s="881"/>
      <c r="X574" s="881"/>
      <c r="Y574" s="881"/>
      <c r="Z574" s="881"/>
      <c r="AA574" s="882"/>
      <c r="AB574" s="881"/>
      <c r="AC574" s="881"/>
      <c r="AD574" s="881"/>
      <c r="AE574" s="881"/>
      <c r="AF574" s="881"/>
      <c r="AG574" s="881"/>
      <c r="AH574" s="881"/>
      <c r="DZ574" s="909"/>
      <c r="EA574" s="1013"/>
      <c r="EB574" s="1014"/>
      <c r="EC574" s="1014"/>
      <c r="ED574" s="1014"/>
      <c r="EE574" s="910"/>
    </row>
    <row r="575" spans="1:135" s="879" customFormat="1">
      <c r="A575" s="609"/>
      <c r="B575" s="888"/>
      <c r="C575" s="880"/>
      <c r="D575" s="880"/>
      <c r="E575" s="880"/>
      <c r="F575" s="880"/>
      <c r="G575" s="880"/>
      <c r="H575" s="880"/>
      <c r="I575" s="880"/>
      <c r="J575" s="880"/>
      <c r="K575" s="880"/>
      <c r="L575" s="880"/>
      <c r="M575" s="880"/>
      <c r="N575" s="880"/>
      <c r="O575" s="881"/>
      <c r="P575" s="881"/>
      <c r="Q575" s="881"/>
      <c r="R575" s="881"/>
      <c r="S575" s="881"/>
      <c r="T575" s="881"/>
      <c r="U575" s="881"/>
      <c r="V575" s="881"/>
      <c r="W575" s="881"/>
      <c r="X575" s="881"/>
      <c r="Y575" s="881"/>
      <c r="Z575" s="881"/>
      <c r="AA575" s="882"/>
      <c r="AB575" s="881"/>
      <c r="AC575" s="881"/>
      <c r="AD575" s="881"/>
      <c r="AE575" s="881"/>
      <c r="AF575" s="881"/>
      <c r="AG575" s="881"/>
      <c r="AH575" s="881"/>
      <c r="DZ575" s="909"/>
      <c r="EA575" s="1013"/>
      <c r="EB575" s="1014"/>
      <c r="EC575" s="1014"/>
      <c r="ED575" s="1014"/>
      <c r="EE575" s="910"/>
    </row>
    <row r="576" spans="1:135" s="879" customFormat="1">
      <c r="A576" s="609"/>
      <c r="B576" s="888"/>
      <c r="C576" s="880"/>
      <c r="D576" s="880"/>
      <c r="E576" s="880"/>
      <c r="F576" s="880"/>
      <c r="G576" s="880"/>
      <c r="H576" s="880"/>
      <c r="I576" s="880"/>
      <c r="J576" s="880"/>
      <c r="K576" s="880"/>
      <c r="L576" s="880"/>
      <c r="M576" s="880"/>
      <c r="N576" s="880"/>
      <c r="O576" s="881"/>
      <c r="P576" s="881"/>
      <c r="Q576" s="881"/>
      <c r="R576" s="881"/>
      <c r="S576" s="881"/>
      <c r="T576" s="881"/>
      <c r="U576" s="881"/>
      <c r="V576" s="881"/>
      <c r="W576" s="881"/>
      <c r="X576" s="881"/>
      <c r="Y576" s="881"/>
      <c r="Z576" s="881"/>
      <c r="AA576" s="882"/>
      <c r="AB576" s="881"/>
      <c r="AC576" s="881"/>
      <c r="AD576" s="881"/>
      <c r="AE576" s="881"/>
      <c r="AF576" s="881"/>
      <c r="AG576" s="881"/>
      <c r="AH576" s="881"/>
      <c r="DZ576" s="909"/>
      <c r="EA576" s="1013"/>
      <c r="EB576" s="1014"/>
      <c r="EC576" s="1014"/>
      <c r="ED576" s="1014"/>
      <c r="EE576" s="910"/>
    </row>
    <row r="577" spans="1:135" s="879" customFormat="1">
      <c r="A577" s="609"/>
      <c r="B577" s="888"/>
      <c r="C577" s="880"/>
      <c r="D577" s="880"/>
      <c r="E577" s="880"/>
      <c r="F577" s="880"/>
      <c r="G577" s="880"/>
      <c r="H577" s="880"/>
      <c r="I577" s="880"/>
      <c r="J577" s="880"/>
      <c r="K577" s="880"/>
      <c r="L577" s="880"/>
      <c r="M577" s="880"/>
      <c r="N577" s="880"/>
      <c r="O577" s="881"/>
      <c r="P577" s="881"/>
      <c r="Q577" s="881"/>
      <c r="R577" s="881"/>
      <c r="S577" s="881"/>
      <c r="T577" s="881"/>
      <c r="U577" s="881"/>
      <c r="V577" s="881"/>
      <c r="W577" s="881"/>
      <c r="X577" s="881"/>
      <c r="Y577" s="881"/>
      <c r="Z577" s="881"/>
      <c r="AA577" s="882"/>
      <c r="AB577" s="881"/>
      <c r="AC577" s="881"/>
      <c r="AD577" s="881"/>
      <c r="AE577" s="881"/>
      <c r="AF577" s="881"/>
      <c r="AG577" s="881"/>
      <c r="AH577" s="881"/>
      <c r="DZ577" s="909"/>
      <c r="EA577" s="1013"/>
      <c r="EB577" s="1014"/>
      <c r="EC577" s="1014"/>
      <c r="ED577" s="1014"/>
      <c r="EE577" s="910"/>
    </row>
    <row r="578" spans="1:135" s="879" customFormat="1">
      <c r="A578" s="609"/>
      <c r="B578" s="888"/>
      <c r="C578" s="880"/>
      <c r="D578" s="880"/>
      <c r="E578" s="880"/>
      <c r="F578" s="880"/>
      <c r="G578" s="880"/>
      <c r="H578" s="880"/>
      <c r="I578" s="880"/>
      <c r="J578" s="880"/>
      <c r="K578" s="880"/>
      <c r="L578" s="880"/>
      <c r="M578" s="880"/>
      <c r="N578" s="880"/>
      <c r="O578" s="881"/>
      <c r="P578" s="881"/>
      <c r="Q578" s="881"/>
      <c r="R578" s="881"/>
      <c r="S578" s="881"/>
      <c r="T578" s="881"/>
      <c r="U578" s="881"/>
      <c r="V578" s="881"/>
      <c r="W578" s="881"/>
      <c r="X578" s="881"/>
      <c r="Y578" s="881"/>
      <c r="Z578" s="881"/>
      <c r="AA578" s="882"/>
      <c r="AB578" s="881"/>
      <c r="AC578" s="881"/>
      <c r="AD578" s="881"/>
      <c r="AE578" s="881"/>
      <c r="AF578" s="881"/>
      <c r="AG578" s="881"/>
      <c r="AH578" s="881"/>
      <c r="DZ578" s="909"/>
      <c r="EA578" s="1013"/>
      <c r="EB578" s="1014"/>
      <c r="EC578" s="1014"/>
      <c r="ED578" s="1014"/>
      <c r="EE578" s="910"/>
    </row>
    <row r="579" spans="1:135" s="879" customFormat="1">
      <c r="A579" s="609"/>
      <c r="B579" s="888"/>
      <c r="C579" s="880"/>
      <c r="D579" s="880"/>
      <c r="E579" s="880"/>
      <c r="F579" s="880"/>
      <c r="G579" s="880"/>
      <c r="H579" s="880"/>
      <c r="I579" s="880"/>
      <c r="J579" s="880"/>
      <c r="K579" s="880"/>
      <c r="L579" s="880"/>
      <c r="M579" s="880"/>
      <c r="N579" s="880"/>
      <c r="O579" s="881"/>
      <c r="P579" s="881"/>
      <c r="Q579" s="881"/>
      <c r="R579" s="881"/>
      <c r="S579" s="881"/>
      <c r="T579" s="881"/>
      <c r="U579" s="881"/>
      <c r="V579" s="881"/>
      <c r="W579" s="881"/>
      <c r="X579" s="881"/>
      <c r="Y579" s="881"/>
      <c r="Z579" s="881"/>
      <c r="AA579" s="882"/>
      <c r="AB579" s="881"/>
      <c r="AC579" s="881"/>
      <c r="AD579" s="881"/>
      <c r="AE579" s="881"/>
      <c r="AF579" s="881"/>
      <c r="AG579" s="881"/>
      <c r="AH579" s="881"/>
      <c r="DZ579" s="909"/>
      <c r="EA579" s="1013"/>
      <c r="EB579" s="1014"/>
      <c r="EC579" s="1014"/>
      <c r="ED579" s="1014"/>
      <c r="EE579" s="910"/>
    </row>
    <row r="580" spans="1:135" s="879" customFormat="1">
      <c r="A580" s="609"/>
      <c r="B580" s="888"/>
      <c r="C580" s="880"/>
      <c r="D580" s="880"/>
      <c r="E580" s="880"/>
      <c r="F580" s="880"/>
      <c r="G580" s="880"/>
      <c r="H580" s="880"/>
      <c r="I580" s="880"/>
      <c r="J580" s="880"/>
      <c r="K580" s="880"/>
      <c r="L580" s="880"/>
      <c r="M580" s="880"/>
      <c r="N580" s="880"/>
      <c r="O580" s="881"/>
      <c r="P580" s="881"/>
      <c r="Q580" s="881"/>
      <c r="R580" s="881"/>
      <c r="S580" s="881"/>
      <c r="T580" s="881"/>
      <c r="U580" s="881"/>
      <c r="V580" s="881"/>
      <c r="W580" s="881"/>
      <c r="X580" s="881"/>
      <c r="Y580" s="881"/>
      <c r="Z580" s="881"/>
      <c r="AA580" s="882"/>
      <c r="AB580" s="881"/>
      <c r="AC580" s="881"/>
      <c r="AD580" s="881"/>
      <c r="AE580" s="881"/>
      <c r="AF580" s="881"/>
      <c r="AG580" s="881"/>
      <c r="AH580" s="881"/>
      <c r="DZ580" s="909"/>
      <c r="EA580" s="1013"/>
      <c r="EB580" s="1014"/>
      <c r="EC580" s="1014"/>
      <c r="ED580" s="1014"/>
      <c r="EE580" s="910"/>
    </row>
    <row r="581" spans="1:135" s="879" customFormat="1">
      <c r="A581" s="609"/>
      <c r="B581" s="888"/>
      <c r="C581" s="880"/>
      <c r="D581" s="880"/>
      <c r="E581" s="880"/>
      <c r="F581" s="880"/>
      <c r="G581" s="880"/>
      <c r="H581" s="880"/>
      <c r="I581" s="880"/>
      <c r="J581" s="880"/>
      <c r="K581" s="880"/>
      <c r="L581" s="880"/>
      <c r="M581" s="880"/>
      <c r="N581" s="880"/>
      <c r="O581" s="881"/>
      <c r="P581" s="881"/>
      <c r="Q581" s="881"/>
      <c r="R581" s="881"/>
      <c r="S581" s="881"/>
      <c r="T581" s="881"/>
      <c r="U581" s="881"/>
      <c r="V581" s="881"/>
      <c r="W581" s="881"/>
      <c r="X581" s="881"/>
      <c r="Y581" s="881"/>
      <c r="Z581" s="881"/>
      <c r="AA581" s="882"/>
      <c r="AB581" s="881"/>
      <c r="AC581" s="881"/>
      <c r="AD581" s="881"/>
      <c r="AE581" s="881"/>
      <c r="AF581" s="881"/>
      <c r="AG581" s="881"/>
      <c r="AH581" s="881"/>
      <c r="DZ581" s="909"/>
      <c r="EA581" s="1013"/>
      <c r="EB581" s="1014"/>
      <c r="EC581" s="1014"/>
      <c r="ED581" s="1014"/>
      <c r="EE581" s="910"/>
    </row>
    <row r="582" spans="1:135" s="879" customFormat="1">
      <c r="A582" s="609"/>
      <c r="B582" s="888"/>
      <c r="C582" s="880"/>
      <c r="D582" s="880"/>
      <c r="E582" s="880"/>
      <c r="F582" s="880"/>
      <c r="G582" s="880"/>
      <c r="H582" s="880"/>
      <c r="I582" s="880"/>
      <c r="J582" s="880"/>
      <c r="K582" s="880"/>
      <c r="L582" s="880"/>
      <c r="M582" s="880"/>
      <c r="N582" s="880"/>
      <c r="O582" s="881"/>
      <c r="P582" s="881"/>
      <c r="Q582" s="881"/>
      <c r="R582" s="881"/>
      <c r="S582" s="881"/>
      <c r="T582" s="881"/>
      <c r="U582" s="881"/>
      <c r="V582" s="881"/>
      <c r="W582" s="881"/>
      <c r="X582" s="881"/>
      <c r="Y582" s="881"/>
      <c r="Z582" s="881"/>
      <c r="AA582" s="882"/>
      <c r="AB582" s="881"/>
      <c r="AC582" s="881"/>
      <c r="AD582" s="881"/>
      <c r="AE582" s="881"/>
      <c r="AF582" s="881"/>
      <c r="AG582" s="881"/>
      <c r="AH582" s="881"/>
      <c r="DZ582" s="909"/>
      <c r="EA582" s="1013"/>
      <c r="EB582" s="1014"/>
      <c r="EC582" s="1014"/>
      <c r="ED582" s="1014"/>
      <c r="EE582" s="910"/>
    </row>
    <row r="583" spans="1:135" s="879" customFormat="1">
      <c r="A583" s="609"/>
      <c r="B583" s="888"/>
      <c r="C583" s="880"/>
      <c r="D583" s="880"/>
      <c r="E583" s="880"/>
      <c r="F583" s="880"/>
      <c r="G583" s="880"/>
      <c r="H583" s="880"/>
      <c r="I583" s="880"/>
      <c r="J583" s="880"/>
      <c r="K583" s="880"/>
      <c r="L583" s="880"/>
      <c r="M583" s="880"/>
      <c r="N583" s="880"/>
      <c r="O583" s="881"/>
      <c r="P583" s="881"/>
      <c r="Q583" s="881"/>
      <c r="R583" s="881"/>
      <c r="S583" s="881"/>
      <c r="T583" s="881"/>
      <c r="U583" s="881"/>
      <c r="V583" s="881"/>
      <c r="W583" s="881"/>
      <c r="X583" s="881"/>
      <c r="Y583" s="881"/>
      <c r="Z583" s="881"/>
      <c r="AA583" s="882"/>
      <c r="AB583" s="881"/>
      <c r="AC583" s="881"/>
      <c r="AD583" s="881"/>
      <c r="AE583" s="881"/>
      <c r="AF583" s="881"/>
      <c r="AG583" s="881"/>
      <c r="AH583" s="881"/>
      <c r="DZ583" s="909"/>
      <c r="EA583" s="1013"/>
      <c r="EB583" s="1014"/>
      <c r="EC583" s="1014"/>
      <c r="ED583" s="1014"/>
      <c r="EE583" s="910"/>
    </row>
    <row r="584" spans="1:135" s="879" customFormat="1">
      <c r="A584" s="609"/>
      <c r="B584" s="888"/>
      <c r="C584" s="880"/>
      <c r="D584" s="880"/>
      <c r="E584" s="880"/>
      <c r="F584" s="880"/>
      <c r="G584" s="880"/>
      <c r="H584" s="880"/>
      <c r="I584" s="880"/>
      <c r="J584" s="880"/>
      <c r="K584" s="880"/>
      <c r="L584" s="880"/>
      <c r="M584" s="880"/>
      <c r="N584" s="880"/>
      <c r="O584" s="881"/>
      <c r="P584" s="881"/>
      <c r="Q584" s="881"/>
      <c r="R584" s="881"/>
      <c r="S584" s="881"/>
      <c r="T584" s="881"/>
      <c r="U584" s="881"/>
      <c r="V584" s="881"/>
      <c r="W584" s="881"/>
      <c r="X584" s="881"/>
      <c r="Y584" s="881"/>
      <c r="Z584" s="881"/>
      <c r="AA584" s="882"/>
      <c r="AB584" s="881"/>
      <c r="AC584" s="881"/>
      <c r="AD584" s="881"/>
      <c r="AE584" s="881"/>
      <c r="AF584" s="881"/>
      <c r="AG584" s="881"/>
      <c r="AH584" s="881"/>
      <c r="DZ584" s="909"/>
      <c r="EA584" s="1013"/>
      <c r="EB584" s="1014"/>
      <c r="EC584" s="1014"/>
      <c r="ED584" s="1014"/>
      <c r="EE584" s="910"/>
    </row>
    <row r="585" spans="1:135" s="879" customFormat="1">
      <c r="A585" s="609"/>
      <c r="B585" s="888"/>
      <c r="C585" s="880"/>
      <c r="D585" s="880"/>
      <c r="E585" s="880"/>
      <c r="F585" s="880"/>
      <c r="G585" s="880"/>
      <c r="H585" s="880"/>
      <c r="I585" s="880"/>
      <c r="J585" s="880"/>
      <c r="K585" s="880"/>
      <c r="L585" s="880"/>
      <c r="M585" s="880"/>
      <c r="N585" s="880"/>
      <c r="O585" s="881"/>
      <c r="P585" s="881"/>
      <c r="Q585" s="881"/>
      <c r="R585" s="881"/>
      <c r="S585" s="881"/>
      <c r="T585" s="881"/>
      <c r="U585" s="881"/>
      <c r="V585" s="881"/>
      <c r="W585" s="881"/>
      <c r="X585" s="881"/>
      <c r="Y585" s="881"/>
      <c r="Z585" s="881"/>
      <c r="AA585" s="882"/>
      <c r="AB585" s="881"/>
      <c r="AC585" s="881"/>
      <c r="AD585" s="881"/>
      <c r="AE585" s="881"/>
      <c r="AF585" s="881"/>
      <c r="AG585" s="881"/>
      <c r="AH585" s="881"/>
      <c r="DZ585" s="909"/>
      <c r="EA585" s="1013"/>
      <c r="EB585" s="1014"/>
      <c r="EC585" s="1014"/>
      <c r="ED585" s="1014"/>
      <c r="EE585" s="910"/>
    </row>
    <row r="586" spans="1:135" s="879" customFormat="1">
      <c r="A586" s="609"/>
      <c r="B586" s="888"/>
      <c r="C586" s="880"/>
      <c r="D586" s="880"/>
      <c r="E586" s="880"/>
      <c r="F586" s="880"/>
      <c r="G586" s="880"/>
      <c r="H586" s="880"/>
      <c r="I586" s="880"/>
      <c r="J586" s="880"/>
      <c r="K586" s="880"/>
      <c r="L586" s="880"/>
      <c r="M586" s="880"/>
      <c r="N586" s="880"/>
      <c r="O586" s="881"/>
      <c r="P586" s="881"/>
      <c r="Q586" s="881"/>
      <c r="R586" s="881"/>
      <c r="S586" s="881"/>
      <c r="T586" s="881"/>
      <c r="U586" s="881"/>
      <c r="V586" s="881"/>
      <c r="W586" s="881"/>
      <c r="X586" s="881"/>
      <c r="Y586" s="881"/>
      <c r="Z586" s="881"/>
      <c r="AA586" s="882"/>
      <c r="AB586" s="881"/>
      <c r="AC586" s="881"/>
      <c r="AD586" s="881"/>
      <c r="AE586" s="881"/>
      <c r="AF586" s="881"/>
      <c r="AG586" s="881"/>
      <c r="AH586" s="881"/>
      <c r="DZ586" s="909"/>
      <c r="EA586" s="1013"/>
      <c r="EB586" s="1014"/>
      <c r="EC586" s="1014"/>
      <c r="ED586" s="1014"/>
      <c r="EE586" s="910"/>
    </row>
    <row r="587" spans="1:135" s="879" customFormat="1">
      <c r="A587" s="609"/>
      <c r="B587" s="888"/>
      <c r="C587" s="880"/>
      <c r="D587" s="880"/>
      <c r="E587" s="880"/>
      <c r="F587" s="880"/>
      <c r="G587" s="880"/>
      <c r="H587" s="880"/>
      <c r="I587" s="880"/>
      <c r="J587" s="880"/>
      <c r="K587" s="880"/>
      <c r="L587" s="880"/>
      <c r="M587" s="880"/>
      <c r="N587" s="880"/>
      <c r="O587" s="881"/>
      <c r="P587" s="881"/>
      <c r="Q587" s="881"/>
      <c r="R587" s="881"/>
      <c r="S587" s="881"/>
      <c r="T587" s="881"/>
      <c r="U587" s="881"/>
      <c r="V587" s="881"/>
      <c r="W587" s="881"/>
      <c r="X587" s="881"/>
      <c r="Y587" s="881"/>
      <c r="Z587" s="881"/>
      <c r="AA587" s="882"/>
      <c r="AB587" s="881"/>
      <c r="AC587" s="881"/>
      <c r="AD587" s="881"/>
      <c r="AE587" s="881"/>
      <c r="AF587" s="881"/>
      <c r="AG587" s="881"/>
      <c r="AH587" s="881"/>
      <c r="DZ587" s="909"/>
      <c r="EA587" s="1013"/>
      <c r="EB587" s="1014"/>
      <c r="EC587" s="1014"/>
      <c r="ED587" s="1014"/>
      <c r="EE587" s="910"/>
    </row>
    <row r="588" spans="1:135" s="879" customFormat="1">
      <c r="A588" s="609"/>
      <c r="B588" s="888"/>
      <c r="C588" s="880"/>
      <c r="D588" s="880"/>
      <c r="E588" s="880"/>
      <c r="F588" s="880"/>
      <c r="G588" s="880"/>
      <c r="H588" s="880"/>
      <c r="I588" s="880"/>
      <c r="J588" s="880"/>
      <c r="K588" s="880"/>
      <c r="L588" s="880"/>
      <c r="M588" s="880"/>
      <c r="N588" s="880"/>
      <c r="O588" s="881"/>
      <c r="P588" s="881"/>
      <c r="Q588" s="881"/>
      <c r="R588" s="881"/>
      <c r="S588" s="881"/>
      <c r="T588" s="881"/>
      <c r="U588" s="881"/>
      <c r="V588" s="881"/>
      <c r="W588" s="881"/>
      <c r="X588" s="881"/>
      <c r="Y588" s="881"/>
      <c r="Z588" s="881"/>
      <c r="AA588" s="882"/>
      <c r="AB588" s="881"/>
      <c r="AC588" s="881"/>
      <c r="AD588" s="881"/>
      <c r="AE588" s="881"/>
      <c r="AF588" s="881"/>
      <c r="AG588" s="881"/>
      <c r="AH588" s="881"/>
      <c r="DZ588" s="909"/>
      <c r="EA588" s="1013"/>
      <c r="EB588" s="1014"/>
      <c r="EC588" s="1014"/>
      <c r="ED588" s="1014"/>
      <c r="EE588" s="910"/>
    </row>
    <row r="589" spans="1:135" s="879" customFormat="1">
      <c r="A589" s="609"/>
      <c r="B589" s="888"/>
      <c r="C589" s="880"/>
      <c r="D589" s="880"/>
      <c r="E589" s="880"/>
      <c r="F589" s="880"/>
      <c r="G589" s="880"/>
      <c r="H589" s="880"/>
      <c r="I589" s="880"/>
      <c r="J589" s="880"/>
      <c r="K589" s="880"/>
      <c r="L589" s="880"/>
      <c r="M589" s="880"/>
      <c r="N589" s="880"/>
      <c r="O589" s="881"/>
      <c r="P589" s="881"/>
      <c r="Q589" s="881"/>
      <c r="R589" s="881"/>
      <c r="S589" s="881"/>
      <c r="T589" s="881"/>
      <c r="U589" s="881"/>
      <c r="V589" s="881"/>
      <c r="W589" s="881"/>
      <c r="X589" s="881"/>
      <c r="Y589" s="881"/>
      <c r="Z589" s="881"/>
      <c r="AA589" s="882"/>
      <c r="AB589" s="881"/>
      <c r="AC589" s="881"/>
      <c r="AD589" s="881"/>
      <c r="AE589" s="881"/>
      <c r="AF589" s="881"/>
      <c r="AG589" s="881"/>
      <c r="AH589" s="881"/>
      <c r="DZ589" s="909"/>
      <c r="EA589" s="1013"/>
      <c r="EB589" s="1014"/>
      <c r="EC589" s="1014"/>
      <c r="ED589" s="1014"/>
      <c r="EE589" s="910"/>
    </row>
    <row r="590" spans="1:135" s="879" customFormat="1">
      <c r="A590" s="609"/>
      <c r="B590" s="888"/>
      <c r="C590" s="880"/>
      <c r="D590" s="880"/>
      <c r="E590" s="880"/>
      <c r="F590" s="880"/>
      <c r="G590" s="880"/>
      <c r="H590" s="880"/>
      <c r="I590" s="880"/>
      <c r="J590" s="880"/>
      <c r="K590" s="880"/>
      <c r="L590" s="880"/>
      <c r="M590" s="880"/>
      <c r="N590" s="880"/>
      <c r="O590" s="881"/>
      <c r="P590" s="881"/>
      <c r="Q590" s="881"/>
      <c r="R590" s="881"/>
      <c r="S590" s="881"/>
      <c r="T590" s="881"/>
      <c r="U590" s="881"/>
      <c r="V590" s="881"/>
      <c r="W590" s="881"/>
      <c r="X590" s="881"/>
      <c r="Y590" s="881"/>
      <c r="Z590" s="881"/>
      <c r="AA590" s="882"/>
      <c r="AB590" s="881"/>
      <c r="AC590" s="881"/>
      <c r="AD590" s="881"/>
      <c r="AE590" s="881"/>
      <c r="AF590" s="881"/>
      <c r="AG590" s="881"/>
      <c r="AH590" s="881"/>
      <c r="DZ590" s="909"/>
      <c r="EA590" s="1013"/>
      <c r="EB590" s="1014"/>
      <c r="EC590" s="1014"/>
      <c r="ED590" s="1014"/>
      <c r="EE590" s="910"/>
    </row>
    <row r="591" spans="1:135" s="879" customFormat="1">
      <c r="A591" s="609"/>
      <c r="B591" s="888"/>
      <c r="C591" s="880"/>
      <c r="D591" s="880"/>
      <c r="E591" s="880"/>
      <c r="F591" s="880"/>
      <c r="G591" s="880"/>
      <c r="H591" s="880"/>
      <c r="I591" s="880"/>
      <c r="J591" s="880"/>
      <c r="K591" s="880"/>
      <c r="L591" s="880"/>
      <c r="M591" s="880"/>
      <c r="N591" s="880"/>
      <c r="O591" s="881"/>
      <c r="P591" s="881"/>
      <c r="Q591" s="881"/>
      <c r="R591" s="881"/>
      <c r="S591" s="881"/>
      <c r="T591" s="881"/>
      <c r="U591" s="881"/>
      <c r="V591" s="881"/>
      <c r="W591" s="881"/>
      <c r="X591" s="881"/>
      <c r="Y591" s="881"/>
      <c r="Z591" s="881"/>
      <c r="AA591" s="882"/>
      <c r="AB591" s="881"/>
      <c r="AC591" s="881"/>
      <c r="AD591" s="881"/>
      <c r="AE591" s="881"/>
      <c r="AF591" s="881"/>
      <c r="AG591" s="881"/>
      <c r="AH591" s="881"/>
      <c r="DZ591" s="909"/>
      <c r="EA591" s="1013"/>
      <c r="EB591" s="1014"/>
      <c r="EC591" s="1014"/>
      <c r="ED591" s="1014"/>
      <c r="EE591" s="910"/>
    </row>
    <row r="592" spans="1:135" s="879" customFormat="1">
      <c r="A592" s="609"/>
      <c r="B592" s="888"/>
      <c r="C592" s="880"/>
      <c r="D592" s="880"/>
      <c r="E592" s="880"/>
      <c r="F592" s="880"/>
      <c r="G592" s="880"/>
      <c r="H592" s="880"/>
      <c r="I592" s="880"/>
      <c r="J592" s="880"/>
      <c r="K592" s="880"/>
      <c r="L592" s="880"/>
      <c r="M592" s="880"/>
      <c r="N592" s="880"/>
      <c r="O592" s="881"/>
      <c r="P592" s="881"/>
      <c r="Q592" s="881"/>
      <c r="R592" s="881"/>
      <c r="S592" s="881"/>
      <c r="T592" s="881"/>
      <c r="U592" s="881"/>
      <c r="V592" s="881"/>
      <c r="W592" s="881"/>
      <c r="X592" s="881"/>
      <c r="Y592" s="881"/>
      <c r="Z592" s="881"/>
      <c r="AA592" s="882"/>
      <c r="AB592" s="881"/>
      <c r="AC592" s="881"/>
      <c r="AD592" s="881"/>
      <c r="AE592" s="881"/>
      <c r="AF592" s="881"/>
      <c r="AG592" s="881"/>
      <c r="AH592" s="881"/>
      <c r="DZ592" s="909"/>
      <c r="EA592" s="1013"/>
      <c r="EB592" s="1014"/>
      <c r="EC592" s="1014"/>
      <c r="ED592" s="1014"/>
      <c r="EE592" s="910"/>
    </row>
    <row r="593" spans="1:135" s="879" customFormat="1">
      <c r="A593" s="609"/>
      <c r="B593" s="888"/>
      <c r="C593" s="880"/>
      <c r="D593" s="880"/>
      <c r="E593" s="880"/>
      <c r="F593" s="880"/>
      <c r="G593" s="880"/>
      <c r="H593" s="880"/>
      <c r="I593" s="880"/>
      <c r="J593" s="880"/>
      <c r="K593" s="880"/>
      <c r="L593" s="880"/>
      <c r="M593" s="880"/>
      <c r="N593" s="880"/>
      <c r="O593" s="881"/>
      <c r="P593" s="881"/>
      <c r="Q593" s="881"/>
      <c r="R593" s="881"/>
      <c r="S593" s="881"/>
      <c r="T593" s="881"/>
      <c r="U593" s="881"/>
      <c r="V593" s="881"/>
      <c r="W593" s="881"/>
      <c r="X593" s="881"/>
      <c r="Y593" s="881"/>
      <c r="Z593" s="881"/>
      <c r="AA593" s="882"/>
      <c r="AB593" s="881"/>
      <c r="AC593" s="881"/>
      <c r="AD593" s="881"/>
      <c r="AE593" s="881"/>
      <c r="AF593" s="881"/>
      <c r="AG593" s="881"/>
      <c r="AH593" s="881"/>
      <c r="DZ593" s="909"/>
      <c r="EA593" s="1013"/>
      <c r="EB593" s="1014"/>
      <c r="EC593" s="1014"/>
      <c r="ED593" s="1014"/>
      <c r="EE593" s="910"/>
    </row>
    <row r="594" spans="1:135" s="879" customFormat="1">
      <c r="A594" s="609"/>
      <c r="B594" s="888"/>
      <c r="C594" s="880"/>
      <c r="D594" s="880"/>
      <c r="E594" s="880"/>
      <c r="F594" s="880"/>
      <c r="G594" s="880"/>
      <c r="H594" s="880"/>
      <c r="I594" s="880"/>
      <c r="J594" s="880"/>
      <c r="K594" s="880"/>
      <c r="L594" s="880"/>
      <c r="M594" s="880"/>
      <c r="N594" s="880"/>
      <c r="O594" s="881"/>
      <c r="P594" s="881"/>
      <c r="Q594" s="881"/>
      <c r="R594" s="881"/>
      <c r="S594" s="881"/>
      <c r="T594" s="881"/>
      <c r="U594" s="881"/>
      <c r="V594" s="881"/>
      <c r="W594" s="881"/>
      <c r="X594" s="881"/>
      <c r="Y594" s="881"/>
      <c r="Z594" s="881"/>
      <c r="AA594" s="882"/>
      <c r="AB594" s="881"/>
      <c r="AC594" s="881"/>
      <c r="AD594" s="881"/>
      <c r="AE594" s="881"/>
      <c r="AF594" s="881"/>
      <c r="AG594" s="881"/>
      <c r="AH594" s="881"/>
      <c r="DZ594" s="909"/>
      <c r="EA594" s="1013"/>
      <c r="EB594" s="1014"/>
      <c r="EC594" s="1014"/>
      <c r="ED594" s="1014"/>
      <c r="EE594" s="910"/>
    </row>
    <row r="595" spans="1:135" s="879" customFormat="1">
      <c r="A595" s="609"/>
      <c r="B595" s="888"/>
      <c r="C595" s="880"/>
      <c r="D595" s="880"/>
      <c r="E595" s="880"/>
      <c r="F595" s="880"/>
      <c r="G595" s="880"/>
      <c r="H595" s="880"/>
      <c r="I595" s="880"/>
      <c r="J595" s="880"/>
      <c r="K595" s="880"/>
      <c r="L595" s="880"/>
      <c r="M595" s="880"/>
      <c r="N595" s="880"/>
      <c r="O595" s="881"/>
      <c r="P595" s="881"/>
      <c r="Q595" s="881"/>
      <c r="R595" s="881"/>
      <c r="S595" s="881"/>
      <c r="T595" s="881"/>
      <c r="U595" s="881"/>
      <c r="V595" s="881"/>
      <c r="W595" s="881"/>
      <c r="X595" s="881"/>
      <c r="Y595" s="881"/>
      <c r="Z595" s="881"/>
      <c r="AA595" s="882"/>
      <c r="AB595" s="881"/>
      <c r="AC595" s="881"/>
      <c r="AD595" s="881"/>
      <c r="AE595" s="881"/>
      <c r="AF595" s="881"/>
      <c r="AG595" s="881"/>
      <c r="AH595" s="881"/>
      <c r="DZ595" s="909"/>
      <c r="EA595" s="1013"/>
      <c r="EB595" s="1014"/>
      <c r="EC595" s="1014"/>
      <c r="ED595" s="1014"/>
      <c r="EE595" s="910"/>
    </row>
    <row r="596" spans="1:135" s="879" customFormat="1">
      <c r="A596" s="609"/>
      <c r="B596" s="888"/>
      <c r="C596" s="880"/>
      <c r="D596" s="880"/>
      <c r="E596" s="880"/>
      <c r="F596" s="880"/>
      <c r="G596" s="880"/>
      <c r="H596" s="880"/>
      <c r="I596" s="880"/>
      <c r="J596" s="880"/>
      <c r="K596" s="880"/>
      <c r="L596" s="880"/>
      <c r="M596" s="880"/>
      <c r="N596" s="880"/>
      <c r="O596" s="881"/>
      <c r="P596" s="881"/>
      <c r="Q596" s="881"/>
      <c r="R596" s="881"/>
      <c r="S596" s="881"/>
      <c r="T596" s="881"/>
      <c r="U596" s="881"/>
      <c r="V596" s="881"/>
      <c r="W596" s="881"/>
      <c r="X596" s="881"/>
      <c r="Y596" s="881"/>
      <c r="Z596" s="881"/>
      <c r="AA596" s="882"/>
      <c r="AB596" s="881"/>
      <c r="AC596" s="881"/>
      <c r="AD596" s="881"/>
      <c r="AE596" s="881"/>
      <c r="AF596" s="881"/>
      <c r="AG596" s="881"/>
      <c r="AH596" s="881"/>
      <c r="DZ596" s="909"/>
      <c r="EA596" s="1013"/>
      <c r="EB596" s="1014"/>
      <c r="EC596" s="1014"/>
      <c r="ED596" s="1014"/>
      <c r="EE596" s="910"/>
    </row>
    <row r="597" spans="1:135" s="879" customFormat="1">
      <c r="A597" s="609"/>
      <c r="B597" s="888"/>
      <c r="C597" s="880"/>
      <c r="D597" s="880"/>
      <c r="E597" s="880"/>
      <c r="F597" s="880"/>
      <c r="G597" s="880"/>
      <c r="H597" s="880"/>
      <c r="I597" s="880"/>
      <c r="J597" s="880"/>
      <c r="K597" s="880"/>
      <c r="L597" s="880"/>
      <c r="M597" s="880"/>
      <c r="N597" s="880"/>
      <c r="O597" s="881"/>
      <c r="P597" s="881"/>
      <c r="Q597" s="881"/>
      <c r="R597" s="881"/>
      <c r="S597" s="881"/>
      <c r="T597" s="881"/>
      <c r="U597" s="881"/>
      <c r="V597" s="881"/>
      <c r="W597" s="881"/>
      <c r="X597" s="881"/>
      <c r="Y597" s="881"/>
      <c r="Z597" s="881"/>
      <c r="AA597" s="882"/>
      <c r="AB597" s="881"/>
      <c r="AC597" s="881"/>
      <c r="AD597" s="881"/>
      <c r="AE597" s="881"/>
      <c r="AF597" s="881"/>
      <c r="AG597" s="881"/>
      <c r="AH597" s="881"/>
      <c r="DZ597" s="909"/>
      <c r="EA597" s="1013"/>
      <c r="EB597" s="1014"/>
      <c r="EC597" s="1014"/>
      <c r="ED597" s="1014"/>
      <c r="EE597" s="910"/>
    </row>
    <row r="598" spans="1:135" s="879" customFormat="1">
      <c r="A598" s="609"/>
      <c r="B598" s="888"/>
      <c r="C598" s="880"/>
      <c r="D598" s="880"/>
      <c r="E598" s="880"/>
      <c r="F598" s="880"/>
      <c r="G598" s="880"/>
      <c r="H598" s="880"/>
      <c r="I598" s="880"/>
      <c r="J598" s="880"/>
      <c r="K598" s="880"/>
      <c r="L598" s="880"/>
      <c r="M598" s="880"/>
      <c r="N598" s="880"/>
      <c r="O598" s="881"/>
      <c r="P598" s="881"/>
      <c r="Q598" s="881"/>
      <c r="R598" s="881"/>
      <c r="S598" s="881"/>
      <c r="T598" s="881"/>
      <c r="U598" s="881"/>
      <c r="V598" s="881"/>
      <c r="W598" s="881"/>
      <c r="X598" s="881"/>
      <c r="Y598" s="881"/>
      <c r="Z598" s="881"/>
      <c r="AA598" s="882"/>
      <c r="AB598" s="881"/>
      <c r="AC598" s="881"/>
      <c r="AD598" s="881"/>
      <c r="AE598" s="881"/>
      <c r="AF598" s="881"/>
      <c r="AG598" s="881"/>
      <c r="AH598" s="881"/>
      <c r="DZ598" s="909"/>
      <c r="EA598" s="1013"/>
      <c r="EB598" s="1014"/>
      <c r="EC598" s="1014"/>
      <c r="ED598" s="1014"/>
      <c r="EE598" s="910"/>
    </row>
    <row r="599" spans="1:135" s="879" customFormat="1">
      <c r="A599" s="609"/>
      <c r="B599" s="888"/>
      <c r="C599" s="880"/>
      <c r="D599" s="880"/>
      <c r="E599" s="880"/>
      <c r="F599" s="880"/>
      <c r="G599" s="880"/>
      <c r="H599" s="880"/>
      <c r="I599" s="880"/>
      <c r="J599" s="880"/>
      <c r="K599" s="880"/>
      <c r="L599" s="880"/>
      <c r="M599" s="880"/>
      <c r="N599" s="880"/>
      <c r="O599" s="881"/>
      <c r="P599" s="881"/>
      <c r="Q599" s="881"/>
      <c r="R599" s="881"/>
      <c r="S599" s="881"/>
      <c r="T599" s="881"/>
      <c r="U599" s="881"/>
      <c r="V599" s="881"/>
      <c r="W599" s="881"/>
      <c r="X599" s="881"/>
      <c r="Y599" s="881"/>
      <c r="Z599" s="881"/>
      <c r="AA599" s="882"/>
      <c r="AB599" s="881"/>
      <c r="AC599" s="881"/>
      <c r="AD599" s="881"/>
      <c r="AE599" s="881"/>
      <c r="AF599" s="881"/>
      <c r="AG599" s="881"/>
      <c r="AH599" s="881"/>
      <c r="DZ599" s="909"/>
      <c r="EA599" s="1013"/>
      <c r="EB599" s="1014"/>
      <c r="EC599" s="1014"/>
      <c r="ED599" s="1014"/>
      <c r="EE599" s="910"/>
    </row>
    <row r="600" spans="1:135" s="879" customFormat="1">
      <c r="A600" s="609"/>
      <c r="B600" s="888"/>
      <c r="C600" s="880"/>
      <c r="D600" s="880"/>
      <c r="E600" s="880"/>
      <c r="F600" s="880"/>
      <c r="G600" s="880"/>
      <c r="H600" s="880"/>
      <c r="I600" s="880"/>
      <c r="J600" s="880"/>
      <c r="K600" s="880"/>
      <c r="L600" s="880"/>
      <c r="M600" s="880"/>
      <c r="N600" s="880"/>
      <c r="O600" s="881"/>
      <c r="P600" s="881"/>
      <c r="Q600" s="881"/>
      <c r="R600" s="881"/>
      <c r="S600" s="881"/>
      <c r="T600" s="881"/>
      <c r="U600" s="881"/>
      <c r="V600" s="881"/>
      <c r="W600" s="881"/>
      <c r="X600" s="881"/>
      <c r="Y600" s="881"/>
      <c r="Z600" s="881"/>
      <c r="AA600" s="882"/>
      <c r="AB600" s="881"/>
      <c r="AC600" s="881"/>
      <c r="AD600" s="881"/>
      <c r="AE600" s="881"/>
      <c r="AF600" s="881"/>
      <c r="AG600" s="881"/>
      <c r="AH600" s="881"/>
      <c r="DZ600" s="909"/>
      <c r="EA600" s="1013"/>
      <c r="EB600" s="1014"/>
      <c r="EC600" s="1014"/>
      <c r="ED600" s="1014"/>
      <c r="EE600" s="910"/>
    </row>
    <row r="601" spans="1:135" s="879" customFormat="1">
      <c r="A601" s="609"/>
      <c r="B601" s="888"/>
      <c r="C601" s="880"/>
      <c r="D601" s="880"/>
      <c r="E601" s="880"/>
      <c r="F601" s="880"/>
      <c r="G601" s="880"/>
      <c r="H601" s="880"/>
      <c r="I601" s="880"/>
      <c r="J601" s="880"/>
      <c r="K601" s="880"/>
      <c r="L601" s="880"/>
      <c r="M601" s="880"/>
      <c r="N601" s="880"/>
      <c r="O601" s="881"/>
      <c r="P601" s="881"/>
      <c r="Q601" s="881"/>
      <c r="R601" s="881"/>
      <c r="S601" s="881"/>
      <c r="T601" s="881"/>
      <c r="U601" s="881"/>
      <c r="V601" s="881"/>
      <c r="W601" s="881"/>
      <c r="X601" s="881"/>
      <c r="Y601" s="881"/>
      <c r="Z601" s="881"/>
      <c r="AA601" s="882"/>
      <c r="AB601" s="881"/>
      <c r="AC601" s="881"/>
      <c r="AD601" s="881"/>
      <c r="AE601" s="881"/>
      <c r="AF601" s="881"/>
      <c r="AG601" s="881"/>
      <c r="AH601" s="881"/>
      <c r="DZ601" s="909"/>
      <c r="EA601" s="1013"/>
      <c r="EB601" s="1014"/>
      <c r="EC601" s="1014"/>
      <c r="ED601" s="1014"/>
      <c r="EE601" s="910"/>
    </row>
    <row r="602" spans="1:135" s="879" customFormat="1">
      <c r="A602" s="609"/>
      <c r="B602" s="888"/>
      <c r="C602" s="880"/>
      <c r="D602" s="880"/>
      <c r="E602" s="880"/>
      <c r="F602" s="880"/>
      <c r="G602" s="880"/>
      <c r="H602" s="880"/>
      <c r="I602" s="880"/>
      <c r="J602" s="880"/>
      <c r="K602" s="880"/>
      <c r="L602" s="880"/>
      <c r="M602" s="880"/>
      <c r="N602" s="880"/>
      <c r="O602" s="881"/>
      <c r="P602" s="881"/>
      <c r="Q602" s="881"/>
      <c r="R602" s="881"/>
      <c r="S602" s="881"/>
      <c r="T602" s="881"/>
      <c r="U602" s="881"/>
      <c r="V602" s="881"/>
      <c r="W602" s="881"/>
      <c r="X602" s="881"/>
      <c r="Y602" s="881"/>
      <c r="Z602" s="881"/>
      <c r="AA602" s="882"/>
      <c r="AB602" s="881"/>
      <c r="AC602" s="881"/>
      <c r="AD602" s="881"/>
      <c r="AE602" s="881"/>
      <c r="AF602" s="881"/>
      <c r="AG602" s="881"/>
      <c r="AH602" s="881"/>
      <c r="DZ602" s="909"/>
      <c r="EA602" s="1013"/>
      <c r="EB602" s="1014"/>
      <c r="EC602" s="1014"/>
      <c r="ED602" s="1014"/>
      <c r="EE602" s="910"/>
    </row>
    <row r="603" spans="1:135" s="879" customFormat="1">
      <c r="A603" s="609"/>
      <c r="B603" s="888"/>
      <c r="C603" s="880"/>
      <c r="D603" s="880"/>
      <c r="E603" s="880"/>
      <c r="F603" s="880"/>
      <c r="G603" s="880"/>
      <c r="H603" s="880"/>
      <c r="I603" s="880"/>
      <c r="J603" s="880"/>
      <c r="K603" s="880"/>
      <c r="L603" s="880"/>
      <c r="M603" s="880"/>
      <c r="N603" s="880"/>
      <c r="O603" s="881"/>
      <c r="P603" s="881"/>
      <c r="Q603" s="881"/>
      <c r="R603" s="881"/>
      <c r="S603" s="881"/>
      <c r="T603" s="881"/>
      <c r="U603" s="881"/>
      <c r="V603" s="881"/>
      <c r="W603" s="881"/>
      <c r="X603" s="881"/>
      <c r="Y603" s="881"/>
      <c r="Z603" s="881"/>
      <c r="AA603" s="882"/>
      <c r="AB603" s="881"/>
      <c r="AC603" s="881"/>
      <c r="AD603" s="881"/>
      <c r="AE603" s="881"/>
      <c r="AF603" s="881"/>
      <c r="AG603" s="881"/>
      <c r="AH603" s="881"/>
      <c r="DZ603" s="909"/>
      <c r="EA603" s="1013"/>
      <c r="EB603" s="1014"/>
      <c r="EC603" s="1014"/>
      <c r="ED603" s="1014"/>
      <c r="EE603" s="910"/>
    </row>
    <row r="604" spans="1:135" s="879" customFormat="1">
      <c r="A604" s="609"/>
      <c r="B604" s="888"/>
      <c r="C604" s="880"/>
      <c r="D604" s="880"/>
      <c r="E604" s="880"/>
      <c r="F604" s="880"/>
      <c r="G604" s="880"/>
      <c r="H604" s="880"/>
      <c r="I604" s="880"/>
      <c r="J604" s="880"/>
      <c r="K604" s="880"/>
      <c r="L604" s="880"/>
      <c r="M604" s="880"/>
      <c r="N604" s="880"/>
      <c r="O604" s="881"/>
      <c r="P604" s="881"/>
      <c r="Q604" s="881"/>
      <c r="R604" s="881"/>
      <c r="S604" s="881"/>
      <c r="T604" s="881"/>
      <c r="U604" s="881"/>
      <c r="V604" s="881"/>
      <c r="W604" s="881"/>
      <c r="X604" s="881"/>
      <c r="Y604" s="881"/>
      <c r="Z604" s="881"/>
      <c r="AA604" s="882"/>
      <c r="AB604" s="881"/>
      <c r="AC604" s="881"/>
      <c r="AD604" s="881"/>
      <c r="AE604" s="881"/>
      <c r="AF604" s="881"/>
      <c r="AG604" s="881"/>
      <c r="AH604" s="881"/>
      <c r="DZ604" s="909"/>
      <c r="EA604" s="1013"/>
      <c r="EB604" s="1014"/>
      <c r="EC604" s="1014"/>
      <c r="ED604" s="1014"/>
      <c r="EE604" s="910"/>
    </row>
    <row r="605" spans="1:135" s="879" customFormat="1">
      <c r="A605" s="609"/>
      <c r="B605" s="888"/>
      <c r="C605" s="880"/>
      <c r="D605" s="880"/>
      <c r="E605" s="880"/>
      <c r="F605" s="880"/>
      <c r="G605" s="880"/>
      <c r="H605" s="880"/>
      <c r="I605" s="880"/>
      <c r="J605" s="880"/>
      <c r="K605" s="880"/>
      <c r="L605" s="880"/>
      <c r="M605" s="880"/>
      <c r="N605" s="880"/>
      <c r="O605" s="881"/>
      <c r="P605" s="881"/>
      <c r="Q605" s="881"/>
      <c r="R605" s="881"/>
      <c r="S605" s="881"/>
      <c r="T605" s="881"/>
      <c r="U605" s="881"/>
      <c r="V605" s="881"/>
      <c r="W605" s="881"/>
      <c r="X605" s="881"/>
      <c r="Y605" s="881"/>
      <c r="Z605" s="881"/>
      <c r="AA605" s="882"/>
      <c r="AB605" s="881"/>
      <c r="AC605" s="881"/>
      <c r="AD605" s="881"/>
      <c r="AE605" s="881"/>
      <c r="AF605" s="881"/>
      <c r="AG605" s="881"/>
      <c r="AH605" s="881"/>
      <c r="DZ605" s="909"/>
      <c r="EA605" s="1013"/>
      <c r="EB605" s="1014"/>
      <c r="EC605" s="1014"/>
      <c r="ED605" s="1014"/>
      <c r="EE605" s="910"/>
    </row>
    <row r="606" spans="1:135" s="879" customFormat="1">
      <c r="A606" s="609"/>
      <c r="B606" s="888"/>
      <c r="C606" s="880"/>
      <c r="D606" s="880"/>
      <c r="E606" s="880"/>
      <c r="F606" s="880"/>
      <c r="G606" s="880"/>
      <c r="H606" s="880"/>
      <c r="I606" s="880"/>
      <c r="J606" s="880"/>
      <c r="K606" s="880"/>
      <c r="L606" s="880"/>
      <c r="M606" s="880"/>
      <c r="N606" s="880"/>
      <c r="O606" s="881"/>
      <c r="P606" s="881"/>
      <c r="Q606" s="881"/>
      <c r="R606" s="881"/>
      <c r="S606" s="881"/>
      <c r="T606" s="881"/>
      <c r="U606" s="881"/>
      <c r="V606" s="881"/>
      <c r="W606" s="881"/>
      <c r="X606" s="881"/>
      <c r="Y606" s="881"/>
      <c r="Z606" s="881"/>
      <c r="AA606" s="882"/>
      <c r="AB606" s="881"/>
      <c r="AC606" s="881"/>
      <c r="AD606" s="881"/>
      <c r="AE606" s="881"/>
      <c r="AF606" s="881"/>
      <c r="AG606" s="881"/>
      <c r="AH606" s="881"/>
      <c r="DZ606" s="909"/>
      <c r="EA606" s="1013"/>
      <c r="EB606" s="1014"/>
      <c r="EC606" s="1014"/>
      <c r="ED606" s="1014"/>
      <c r="EE606" s="910"/>
    </row>
    <row r="607" spans="1:135" s="879" customFormat="1">
      <c r="A607" s="609"/>
      <c r="B607" s="888"/>
      <c r="C607" s="880"/>
      <c r="D607" s="880"/>
      <c r="E607" s="880"/>
      <c r="F607" s="880"/>
      <c r="G607" s="880"/>
      <c r="H607" s="880"/>
      <c r="I607" s="880"/>
      <c r="J607" s="880"/>
      <c r="K607" s="880"/>
      <c r="L607" s="880"/>
      <c r="M607" s="880"/>
      <c r="N607" s="880"/>
      <c r="O607" s="881"/>
      <c r="P607" s="881"/>
      <c r="Q607" s="881"/>
      <c r="R607" s="881"/>
      <c r="S607" s="881"/>
      <c r="T607" s="881"/>
      <c r="U607" s="881"/>
      <c r="V607" s="881"/>
      <c r="W607" s="881"/>
      <c r="X607" s="881"/>
      <c r="Y607" s="881"/>
      <c r="Z607" s="881"/>
      <c r="AA607" s="882"/>
      <c r="AB607" s="881"/>
      <c r="AC607" s="881"/>
      <c r="AD607" s="881"/>
      <c r="AE607" s="881"/>
      <c r="AF607" s="881"/>
      <c r="AG607" s="881"/>
      <c r="AH607" s="881"/>
      <c r="DZ607" s="909"/>
      <c r="EA607" s="1013"/>
      <c r="EB607" s="1014"/>
      <c r="EC607" s="1014"/>
      <c r="ED607" s="1014"/>
      <c r="EE607" s="910"/>
    </row>
    <row r="608" spans="1:135" s="879" customFormat="1">
      <c r="A608" s="609"/>
      <c r="B608" s="888"/>
      <c r="C608" s="880"/>
      <c r="D608" s="880"/>
      <c r="E608" s="880"/>
      <c r="F608" s="880"/>
      <c r="G608" s="880"/>
      <c r="H608" s="880"/>
      <c r="I608" s="880"/>
      <c r="J608" s="880"/>
      <c r="K608" s="880"/>
      <c r="L608" s="880"/>
      <c r="M608" s="880"/>
      <c r="N608" s="880"/>
      <c r="O608" s="881"/>
      <c r="P608" s="881"/>
      <c r="Q608" s="881"/>
      <c r="R608" s="881"/>
      <c r="S608" s="881"/>
      <c r="T608" s="881"/>
      <c r="U608" s="881"/>
      <c r="V608" s="881"/>
      <c r="W608" s="881"/>
      <c r="X608" s="881"/>
      <c r="Y608" s="881"/>
      <c r="Z608" s="881"/>
      <c r="AA608" s="882"/>
      <c r="AB608" s="881"/>
      <c r="AC608" s="881"/>
      <c r="AD608" s="881"/>
      <c r="AE608" s="881"/>
      <c r="AF608" s="881"/>
      <c r="AG608" s="881"/>
      <c r="AH608" s="881"/>
      <c r="DZ608" s="909"/>
      <c r="EA608" s="1013"/>
      <c r="EB608" s="1014"/>
      <c r="EC608" s="1014"/>
      <c r="ED608" s="1014"/>
      <c r="EE608" s="910"/>
    </row>
    <row r="609" spans="1:135" s="879" customFormat="1">
      <c r="A609" s="609"/>
      <c r="B609" s="888"/>
      <c r="C609" s="880"/>
      <c r="D609" s="880"/>
      <c r="E609" s="880"/>
      <c r="F609" s="880"/>
      <c r="G609" s="880"/>
      <c r="H609" s="880"/>
      <c r="I609" s="880"/>
      <c r="J609" s="880"/>
      <c r="K609" s="880"/>
      <c r="L609" s="880"/>
      <c r="M609" s="880"/>
      <c r="N609" s="880"/>
      <c r="O609" s="881"/>
      <c r="P609" s="881"/>
      <c r="Q609" s="881"/>
      <c r="R609" s="881"/>
      <c r="S609" s="881"/>
      <c r="T609" s="881"/>
      <c r="U609" s="881"/>
      <c r="V609" s="881"/>
      <c r="W609" s="881"/>
      <c r="X609" s="881"/>
      <c r="Y609" s="881"/>
      <c r="Z609" s="881"/>
      <c r="AA609" s="882"/>
      <c r="AB609" s="881"/>
      <c r="AC609" s="881"/>
      <c r="AD609" s="881"/>
      <c r="AE609" s="881"/>
      <c r="AF609" s="881"/>
      <c r="AG609" s="881"/>
      <c r="AH609" s="881"/>
      <c r="DZ609" s="909"/>
      <c r="EA609" s="1013"/>
      <c r="EB609" s="1014"/>
      <c r="EC609" s="1014"/>
      <c r="ED609" s="1014"/>
      <c r="EE609" s="910"/>
    </row>
    <row r="610" spans="1:135" s="879" customFormat="1">
      <c r="A610" s="609"/>
      <c r="B610" s="888"/>
      <c r="C610" s="880"/>
      <c r="D610" s="880"/>
      <c r="E610" s="880"/>
      <c r="F610" s="880"/>
      <c r="G610" s="880"/>
      <c r="H610" s="880"/>
      <c r="I610" s="880"/>
      <c r="J610" s="880"/>
      <c r="K610" s="880"/>
      <c r="L610" s="880"/>
      <c r="M610" s="880"/>
      <c r="N610" s="880"/>
      <c r="O610" s="881"/>
      <c r="P610" s="881"/>
      <c r="Q610" s="881"/>
      <c r="R610" s="881"/>
      <c r="S610" s="881"/>
      <c r="T610" s="881"/>
      <c r="U610" s="881"/>
      <c r="V610" s="881"/>
      <c r="W610" s="881"/>
      <c r="X610" s="881"/>
      <c r="Y610" s="881"/>
      <c r="Z610" s="881"/>
      <c r="AA610" s="882"/>
      <c r="AB610" s="881"/>
      <c r="AC610" s="881"/>
      <c r="AD610" s="881"/>
      <c r="AE610" s="881"/>
      <c r="AF610" s="881"/>
      <c r="AG610" s="881"/>
      <c r="AH610" s="881"/>
      <c r="DZ610" s="909"/>
      <c r="EA610" s="1013"/>
      <c r="EB610" s="1014"/>
      <c r="EC610" s="1014"/>
      <c r="ED610" s="1014"/>
      <c r="EE610" s="910"/>
    </row>
    <row r="611" spans="1:135" s="879" customFormat="1">
      <c r="A611" s="609"/>
      <c r="B611" s="888"/>
      <c r="C611" s="880"/>
      <c r="D611" s="880"/>
      <c r="E611" s="880"/>
      <c r="F611" s="880"/>
      <c r="G611" s="880"/>
      <c r="H611" s="880"/>
      <c r="I611" s="880"/>
      <c r="J611" s="880"/>
      <c r="K611" s="880"/>
      <c r="L611" s="880"/>
      <c r="M611" s="880"/>
      <c r="N611" s="880"/>
      <c r="O611" s="881"/>
      <c r="P611" s="881"/>
      <c r="Q611" s="881"/>
      <c r="R611" s="881"/>
      <c r="S611" s="881"/>
      <c r="T611" s="881"/>
      <c r="U611" s="881"/>
      <c r="V611" s="881"/>
      <c r="W611" s="881"/>
      <c r="X611" s="881"/>
      <c r="Y611" s="881"/>
      <c r="Z611" s="881"/>
      <c r="AA611" s="882"/>
      <c r="AB611" s="881"/>
      <c r="AC611" s="881"/>
      <c r="AD611" s="881"/>
      <c r="AE611" s="881"/>
      <c r="AF611" s="881"/>
      <c r="AG611" s="881"/>
      <c r="AH611" s="881"/>
      <c r="DZ611" s="909"/>
      <c r="EA611" s="1013"/>
      <c r="EB611" s="1014"/>
      <c r="EC611" s="1014"/>
      <c r="ED611" s="1014"/>
      <c r="EE611" s="910"/>
    </row>
    <row r="612" spans="1:135" s="879" customFormat="1">
      <c r="A612" s="609"/>
      <c r="B612" s="888"/>
      <c r="C612" s="880"/>
      <c r="D612" s="880"/>
      <c r="E612" s="880"/>
      <c r="F612" s="880"/>
      <c r="G612" s="880"/>
      <c r="H612" s="880"/>
      <c r="I612" s="880"/>
      <c r="J612" s="880"/>
      <c r="K612" s="880"/>
      <c r="L612" s="880"/>
      <c r="M612" s="880"/>
      <c r="N612" s="880"/>
      <c r="O612" s="881"/>
      <c r="P612" s="881"/>
      <c r="Q612" s="881"/>
      <c r="R612" s="881"/>
      <c r="S612" s="881"/>
      <c r="T612" s="881"/>
      <c r="U612" s="881"/>
      <c r="V612" s="881"/>
      <c r="W612" s="881"/>
      <c r="X612" s="881"/>
      <c r="Y612" s="881"/>
      <c r="Z612" s="881"/>
      <c r="AA612" s="882"/>
      <c r="AB612" s="881"/>
      <c r="AC612" s="881"/>
      <c r="AD612" s="881"/>
      <c r="AE612" s="881"/>
      <c r="AF612" s="881"/>
      <c r="AG612" s="881"/>
      <c r="AH612" s="881"/>
      <c r="DZ612" s="909"/>
      <c r="EA612" s="1013"/>
      <c r="EB612" s="1014"/>
      <c r="EC612" s="1014"/>
      <c r="ED612" s="1014"/>
      <c r="EE612" s="910"/>
    </row>
    <row r="613" spans="1:135" s="879" customFormat="1">
      <c r="A613" s="609"/>
      <c r="B613" s="888"/>
      <c r="C613" s="880"/>
      <c r="D613" s="880"/>
      <c r="E613" s="880"/>
      <c r="F613" s="880"/>
      <c r="G613" s="880"/>
      <c r="H613" s="880"/>
      <c r="I613" s="880"/>
      <c r="J613" s="880"/>
      <c r="K613" s="880"/>
      <c r="L613" s="880"/>
      <c r="M613" s="880"/>
      <c r="N613" s="880"/>
      <c r="O613" s="881"/>
      <c r="P613" s="881"/>
      <c r="Q613" s="881"/>
      <c r="R613" s="881"/>
      <c r="S613" s="881"/>
      <c r="T613" s="881"/>
      <c r="U613" s="881"/>
      <c r="V613" s="881"/>
      <c r="W613" s="881"/>
      <c r="X613" s="881"/>
      <c r="Y613" s="881"/>
      <c r="Z613" s="881"/>
      <c r="AA613" s="882"/>
      <c r="AB613" s="881"/>
      <c r="AC613" s="881"/>
      <c r="AD613" s="881"/>
      <c r="AE613" s="881"/>
      <c r="AF613" s="881"/>
      <c r="AG613" s="881"/>
      <c r="AH613" s="881"/>
      <c r="DZ613" s="909"/>
      <c r="EA613" s="1013"/>
      <c r="EB613" s="1014"/>
      <c r="EC613" s="1014"/>
      <c r="ED613" s="1014"/>
      <c r="EE613" s="910"/>
    </row>
    <row r="614" spans="1:135" s="879" customFormat="1">
      <c r="A614" s="609"/>
      <c r="B614" s="888"/>
      <c r="C614" s="880"/>
      <c r="D614" s="880"/>
      <c r="E614" s="880"/>
      <c r="F614" s="880"/>
      <c r="G614" s="880"/>
      <c r="H614" s="880"/>
      <c r="I614" s="880"/>
      <c r="J614" s="880"/>
      <c r="K614" s="880"/>
      <c r="L614" s="880"/>
      <c r="M614" s="880"/>
      <c r="N614" s="880"/>
      <c r="O614" s="881"/>
      <c r="P614" s="881"/>
      <c r="Q614" s="881"/>
      <c r="R614" s="881"/>
      <c r="S614" s="881"/>
      <c r="T614" s="881"/>
      <c r="U614" s="881"/>
      <c r="V614" s="881"/>
      <c r="W614" s="881"/>
      <c r="X614" s="881"/>
      <c r="Y614" s="881"/>
      <c r="Z614" s="881"/>
      <c r="AA614" s="882"/>
      <c r="AB614" s="881"/>
      <c r="AC614" s="881"/>
      <c r="AD614" s="881"/>
      <c r="AE614" s="881"/>
      <c r="AF614" s="881"/>
      <c r="AG614" s="881"/>
      <c r="AH614" s="881"/>
      <c r="DZ614" s="909"/>
      <c r="EA614" s="1013"/>
      <c r="EB614" s="1014"/>
      <c r="EC614" s="1014"/>
      <c r="ED614" s="1014"/>
      <c r="EE614" s="910"/>
    </row>
    <row r="615" spans="1:135" s="879" customFormat="1">
      <c r="A615" s="609"/>
      <c r="B615" s="888"/>
      <c r="C615" s="880"/>
      <c r="D615" s="880"/>
      <c r="E615" s="880"/>
      <c r="F615" s="880"/>
      <c r="G615" s="880"/>
      <c r="H615" s="880"/>
      <c r="I615" s="880"/>
      <c r="J615" s="880"/>
      <c r="K615" s="880"/>
      <c r="L615" s="880"/>
      <c r="M615" s="880"/>
      <c r="N615" s="880"/>
      <c r="O615" s="881"/>
      <c r="P615" s="881"/>
      <c r="Q615" s="881"/>
      <c r="R615" s="881"/>
      <c r="S615" s="881"/>
      <c r="T615" s="881"/>
      <c r="U615" s="881"/>
      <c r="V615" s="881"/>
      <c r="W615" s="881"/>
      <c r="X615" s="881"/>
      <c r="Y615" s="881"/>
      <c r="Z615" s="881"/>
      <c r="AA615" s="882"/>
      <c r="AB615" s="881"/>
      <c r="AC615" s="881"/>
      <c r="AD615" s="881"/>
      <c r="AE615" s="881"/>
      <c r="AF615" s="881"/>
      <c r="AG615" s="881"/>
      <c r="AH615" s="881"/>
      <c r="DZ615" s="909"/>
      <c r="EA615" s="1013"/>
      <c r="EB615" s="1014"/>
      <c r="EC615" s="1014"/>
      <c r="ED615" s="1014"/>
      <c r="EE615" s="910"/>
    </row>
    <row r="616" spans="1:135" s="879" customFormat="1">
      <c r="A616" s="609"/>
      <c r="B616" s="888"/>
      <c r="C616" s="880"/>
      <c r="D616" s="880"/>
      <c r="E616" s="880"/>
      <c r="F616" s="880"/>
      <c r="G616" s="880"/>
      <c r="H616" s="880"/>
      <c r="I616" s="880"/>
      <c r="J616" s="880"/>
      <c r="K616" s="880"/>
      <c r="L616" s="880"/>
      <c r="M616" s="880"/>
      <c r="N616" s="880"/>
      <c r="O616" s="881"/>
      <c r="P616" s="881"/>
      <c r="Q616" s="881"/>
      <c r="R616" s="881"/>
      <c r="S616" s="881"/>
      <c r="T616" s="881"/>
      <c r="U616" s="881"/>
      <c r="V616" s="881"/>
      <c r="W616" s="881"/>
      <c r="X616" s="881"/>
      <c r="Y616" s="881"/>
      <c r="Z616" s="881"/>
      <c r="AA616" s="882"/>
      <c r="AB616" s="881"/>
      <c r="AC616" s="881"/>
      <c r="AD616" s="881"/>
      <c r="AE616" s="881"/>
      <c r="AF616" s="881"/>
      <c r="AG616" s="881"/>
      <c r="AH616" s="881"/>
      <c r="DZ616" s="909"/>
      <c r="EA616" s="1013"/>
      <c r="EB616" s="1014"/>
      <c r="EC616" s="1014"/>
      <c r="ED616" s="1014"/>
      <c r="EE616" s="910"/>
    </row>
    <row r="617" spans="1:135" s="879" customFormat="1">
      <c r="A617" s="609"/>
      <c r="B617" s="888"/>
      <c r="C617" s="880"/>
      <c r="D617" s="880"/>
      <c r="E617" s="880"/>
      <c r="F617" s="880"/>
      <c r="G617" s="880"/>
      <c r="H617" s="880"/>
      <c r="I617" s="880"/>
      <c r="J617" s="880"/>
      <c r="K617" s="880"/>
      <c r="L617" s="880"/>
      <c r="M617" s="880"/>
      <c r="N617" s="880"/>
      <c r="O617" s="881"/>
      <c r="P617" s="881"/>
      <c r="Q617" s="881"/>
      <c r="R617" s="881"/>
      <c r="S617" s="881"/>
      <c r="T617" s="881"/>
      <c r="U617" s="881"/>
      <c r="V617" s="881"/>
      <c r="W617" s="881"/>
      <c r="X617" s="881"/>
      <c r="Y617" s="881"/>
      <c r="Z617" s="881"/>
      <c r="AA617" s="882"/>
      <c r="AB617" s="881"/>
      <c r="AC617" s="881"/>
      <c r="AD617" s="881"/>
      <c r="AE617" s="881"/>
      <c r="AF617" s="881"/>
      <c r="AG617" s="881"/>
      <c r="AH617" s="881"/>
      <c r="DZ617" s="909"/>
      <c r="EA617" s="1013"/>
      <c r="EB617" s="1014"/>
      <c r="EC617" s="1014"/>
      <c r="ED617" s="1014"/>
      <c r="EE617" s="910"/>
    </row>
    <row r="618" spans="1:135" s="879" customFormat="1">
      <c r="A618" s="609"/>
      <c r="B618" s="888"/>
      <c r="C618" s="880"/>
      <c r="D618" s="880"/>
      <c r="E618" s="880"/>
      <c r="F618" s="880"/>
      <c r="G618" s="880"/>
      <c r="H618" s="880"/>
      <c r="I618" s="880"/>
      <c r="J618" s="880"/>
      <c r="K618" s="880"/>
      <c r="L618" s="880"/>
      <c r="M618" s="880"/>
      <c r="N618" s="880"/>
      <c r="O618" s="881"/>
      <c r="P618" s="881"/>
      <c r="Q618" s="881"/>
      <c r="R618" s="881"/>
      <c r="S618" s="881"/>
      <c r="T618" s="881"/>
      <c r="U618" s="881"/>
      <c r="V618" s="881"/>
      <c r="W618" s="881"/>
      <c r="X618" s="881"/>
      <c r="Y618" s="881"/>
      <c r="Z618" s="881"/>
      <c r="AA618" s="882"/>
      <c r="AB618" s="881"/>
      <c r="AC618" s="881"/>
      <c r="AD618" s="881"/>
      <c r="AE618" s="881"/>
      <c r="AF618" s="881"/>
      <c r="AG618" s="881"/>
      <c r="AH618" s="881"/>
      <c r="DZ618" s="909"/>
      <c r="EA618" s="1013"/>
      <c r="EB618" s="1014"/>
      <c r="EC618" s="1014"/>
      <c r="ED618" s="1014"/>
      <c r="EE618" s="910"/>
    </row>
    <row r="619" spans="1:135" s="879" customFormat="1">
      <c r="A619" s="609"/>
      <c r="B619" s="888"/>
      <c r="C619" s="880"/>
      <c r="D619" s="880"/>
      <c r="E619" s="880"/>
      <c r="F619" s="880"/>
      <c r="G619" s="880"/>
      <c r="H619" s="880"/>
      <c r="I619" s="880"/>
      <c r="J619" s="880"/>
      <c r="K619" s="880"/>
      <c r="L619" s="880"/>
      <c r="M619" s="880"/>
      <c r="N619" s="880"/>
      <c r="O619" s="881"/>
      <c r="P619" s="881"/>
      <c r="Q619" s="881"/>
      <c r="R619" s="881"/>
      <c r="S619" s="881"/>
      <c r="T619" s="881"/>
      <c r="U619" s="881"/>
      <c r="V619" s="881"/>
      <c r="W619" s="881"/>
      <c r="X619" s="881"/>
      <c r="Y619" s="881"/>
      <c r="Z619" s="881"/>
      <c r="AA619" s="882"/>
      <c r="AB619" s="881"/>
      <c r="AC619" s="881"/>
      <c r="AD619" s="881"/>
      <c r="AE619" s="881"/>
      <c r="AF619" s="881"/>
      <c r="AG619" s="881"/>
      <c r="AH619" s="881"/>
      <c r="DZ619" s="909"/>
      <c r="EA619" s="1013"/>
      <c r="EB619" s="1014"/>
      <c r="EC619" s="1014"/>
      <c r="ED619" s="1014"/>
      <c r="EE619" s="910"/>
    </row>
    <row r="620" spans="1:135" s="879" customFormat="1">
      <c r="A620" s="609"/>
      <c r="B620" s="888"/>
      <c r="C620" s="880"/>
      <c r="D620" s="880"/>
      <c r="E620" s="880"/>
      <c r="F620" s="880"/>
      <c r="G620" s="880"/>
      <c r="H620" s="880"/>
      <c r="I620" s="880"/>
      <c r="J620" s="880"/>
      <c r="K620" s="880"/>
      <c r="L620" s="880"/>
      <c r="M620" s="880"/>
      <c r="N620" s="880"/>
      <c r="O620" s="881"/>
      <c r="P620" s="881"/>
      <c r="Q620" s="881"/>
      <c r="R620" s="881"/>
      <c r="S620" s="881"/>
      <c r="T620" s="881"/>
      <c r="U620" s="881"/>
      <c r="V620" s="881"/>
      <c r="W620" s="881"/>
      <c r="X620" s="881"/>
      <c r="Y620" s="881"/>
      <c r="Z620" s="881"/>
      <c r="AA620" s="882"/>
      <c r="AB620" s="881"/>
      <c r="AC620" s="881"/>
      <c r="AD620" s="881"/>
      <c r="AE620" s="881"/>
      <c r="AF620" s="881"/>
      <c r="AG620" s="881"/>
      <c r="AH620" s="881"/>
      <c r="DZ620" s="909"/>
      <c r="EA620" s="1013"/>
      <c r="EB620" s="1014"/>
      <c r="EC620" s="1014"/>
      <c r="ED620" s="1014"/>
      <c r="EE620" s="910"/>
    </row>
    <row r="621" spans="1:135" s="879" customFormat="1">
      <c r="A621" s="609"/>
      <c r="B621" s="888"/>
      <c r="C621" s="880"/>
      <c r="D621" s="880"/>
      <c r="E621" s="880"/>
      <c r="F621" s="880"/>
      <c r="G621" s="880"/>
      <c r="H621" s="880"/>
      <c r="I621" s="880"/>
      <c r="J621" s="880"/>
      <c r="K621" s="880"/>
      <c r="L621" s="880"/>
      <c r="M621" s="880"/>
      <c r="N621" s="880"/>
      <c r="O621" s="881"/>
      <c r="P621" s="881"/>
      <c r="Q621" s="881"/>
      <c r="R621" s="881"/>
      <c r="S621" s="881"/>
      <c r="T621" s="881"/>
      <c r="U621" s="881"/>
      <c r="V621" s="881"/>
      <c r="W621" s="881"/>
      <c r="X621" s="881"/>
      <c r="Y621" s="881"/>
      <c r="Z621" s="881"/>
      <c r="AA621" s="882"/>
      <c r="AB621" s="881"/>
      <c r="AC621" s="881"/>
      <c r="AD621" s="881"/>
      <c r="AE621" s="881"/>
      <c r="AF621" s="881"/>
      <c r="AG621" s="881"/>
      <c r="AH621" s="881"/>
      <c r="DZ621" s="909"/>
      <c r="EA621" s="1013"/>
      <c r="EB621" s="1014"/>
      <c r="EC621" s="1014"/>
      <c r="ED621" s="1014"/>
      <c r="EE621" s="910"/>
    </row>
    <row r="622" spans="1:135" s="879" customFormat="1">
      <c r="A622" s="609"/>
      <c r="B622" s="888"/>
      <c r="C622" s="880"/>
      <c r="D622" s="880"/>
      <c r="E622" s="880"/>
      <c r="F622" s="880"/>
      <c r="G622" s="880"/>
      <c r="H622" s="880"/>
      <c r="I622" s="880"/>
      <c r="J622" s="880"/>
      <c r="K622" s="880"/>
      <c r="L622" s="880"/>
      <c r="M622" s="880"/>
      <c r="N622" s="880"/>
      <c r="O622" s="881"/>
      <c r="P622" s="881"/>
      <c r="Q622" s="881"/>
      <c r="R622" s="881"/>
      <c r="S622" s="881"/>
      <c r="T622" s="881"/>
      <c r="U622" s="881"/>
      <c r="V622" s="881"/>
      <c r="W622" s="881"/>
      <c r="X622" s="881"/>
      <c r="Y622" s="881"/>
      <c r="Z622" s="881"/>
      <c r="AA622" s="882"/>
      <c r="AB622" s="881"/>
      <c r="AC622" s="881"/>
      <c r="AD622" s="881"/>
      <c r="AE622" s="881"/>
      <c r="AF622" s="881"/>
      <c r="AG622" s="881"/>
      <c r="AH622" s="881"/>
      <c r="DZ622" s="909"/>
      <c r="EA622" s="1013"/>
      <c r="EB622" s="1014"/>
      <c r="EC622" s="1014"/>
      <c r="ED622" s="1014"/>
      <c r="EE622" s="910"/>
    </row>
    <row r="623" spans="1:135" s="879" customFormat="1">
      <c r="A623" s="609"/>
      <c r="B623" s="888"/>
      <c r="C623" s="880"/>
      <c r="D623" s="880"/>
      <c r="E623" s="880"/>
      <c r="F623" s="880"/>
      <c r="G623" s="880"/>
      <c r="H623" s="880"/>
      <c r="I623" s="880"/>
      <c r="J623" s="880"/>
      <c r="K623" s="880"/>
      <c r="L623" s="880"/>
      <c r="M623" s="880"/>
      <c r="N623" s="880"/>
      <c r="O623" s="881"/>
      <c r="P623" s="881"/>
      <c r="Q623" s="881"/>
      <c r="R623" s="881"/>
      <c r="S623" s="881"/>
      <c r="T623" s="881"/>
      <c r="U623" s="881"/>
      <c r="V623" s="881"/>
      <c r="W623" s="881"/>
      <c r="X623" s="881"/>
      <c r="Y623" s="881"/>
      <c r="Z623" s="881"/>
      <c r="AA623" s="882"/>
      <c r="AB623" s="881"/>
      <c r="AC623" s="881"/>
      <c r="AD623" s="881"/>
      <c r="AE623" s="881"/>
      <c r="AF623" s="881"/>
      <c r="AG623" s="881"/>
      <c r="AH623" s="881"/>
      <c r="DZ623" s="909"/>
      <c r="EA623" s="1013"/>
      <c r="EB623" s="1014"/>
      <c r="EC623" s="1014"/>
      <c r="ED623" s="1014"/>
      <c r="EE623" s="910"/>
    </row>
    <row r="624" spans="1:135" s="879" customFormat="1">
      <c r="A624" s="609"/>
      <c r="B624" s="888"/>
      <c r="C624" s="880"/>
      <c r="D624" s="880"/>
      <c r="E624" s="880"/>
      <c r="F624" s="880"/>
      <c r="G624" s="880"/>
      <c r="H624" s="880"/>
      <c r="I624" s="880"/>
      <c r="J624" s="880"/>
      <c r="K624" s="880"/>
      <c r="L624" s="880"/>
      <c r="M624" s="880"/>
      <c r="N624" s="880"/>
      <c r="O624" s="881"/>
      <c r="P624" s="881"/>
      <c r="Q624" s="881"/>
      <c r="R624" s="881"/>
      <c r="S624" s="881"/>
      <c r="T624" s="881"/>
      <c r="U624" s="881"/>
      <c r="V624" s="881"/>
      <c r="W624" s="881"/>
      <c r="X624" s="881"/>
      <c r="Y624" s="881"/>
      <c r="Z624" s="881"/>
      <c r="AA624" s="882"/>
      <c r="AB624" s="881"/>
      <c r="AC624" s="881"/>
      <c r="AD624" s="881"/>
      <c r="AE624" s="881"/>
      <c r="AF624" s="881"/>
      <c r="AG624" s="881"/>
      <c r="AH624" s="881"/>
      <c r="DZ624" s="909"/>
      <c r="EA624" s="1013"/>
      <c r="EB624" s="1014"/>
      <c r="EC624" s="1014"/>
      <c r="ED624" s="1014"/>
      <c r="EE624" s="910"/>
    </row>
    <row r="625" spans="1:135" s="879" customFormat="1">
      <c r="A625" s="609"/>
      <c r="B625" s="888"/>
      <c r="C625" s="880"/>
      <c r="D625" s="880"/>
      <c r="E625" s="880"/>
      <c r="F625" s="880"/>
      <c r="G625" s="880"/>
      <c r="H625" s="880"/>
      <c r="I625" s="880"/>
      <c r="J625" s="880"/>
      <c r="K625" s="880"/>
      <c r="L625" s="880"/>
      <c r="M625" s="880"/>
      <c r="N625" s="880"/>
      <c r="O625" s="881"/>
      <c r="P625" s="881"/>
      <c r="Q625" s="881"/>
      <c r="R625" s="881"/>
      <c r="S625" s="881"/>
      <c r="T625" s="881"/>
      <c r="U625" s="881"/>
      <c r="V625" s="881"/>
      <c r="W625" s="881"/>
      <c r="X625" s="881"/>
      <c r="Y625" s="881"/>
      <c r="Z625" s="881"/>
      <c r="AA625" s="882"/>
      <c r="AB625" s="881"/>
      <c r="AC625" s="881"/>
      <c r="AD625" s="881"/>
      <c r="AE625" s="881"/>
      <c r="AF625" s="881"/>
      <c r="AG625" s="881"/>
      <c r="AH625" s="881"/>
      <c r="DZ625" s="909"/>
      <c r="EA625" s="1013"/>
      <c r="EB625" s="1014"/>
      <c r="EC625" s="1014"/>
      <c r="ED625" s="1014"/>
      <c r="EE625" s="910"/>
    </row>
    <row r="626" spans="1:135" s="879" customFormat="1">
      <c r="A626" s="609"/>
      <c r="B626" s="888"/>
      <c r="C626" s="880"/>
      <c r="D626" s="880"/>
      <c r="E626" s="880"/>
      <c r="F626" s="880"/>
      <c r="G626" s="880"/>
      <c r="H626" s="880"/>
      <c r="I626" s="880"/>
      <c r="J626" s="880"/>
      <c r="K626" s="880"/>
      <c r="L626" s="880"/>
      <c r="M626" s="880"/>
      <c r="N626" s="880"/>
      <c r="O626" s="881"/>
      <c r="P626" s="881"/>
      <c r="Q626" s="881"/>
      <c r="R626" s="881"/>
      <c r="S626" s="881"/>
      <c r="T626" s="881"/>
      <c r="U626" s="881"/>
      <c r="V626" s="881"/>
      <c r="W626" s="881"/>
      <c r="X626" s="881"/>
      <c r="Y626" s="881"/>
      <c r="Z626" s="881"/>
      <c r="AA626" s="882"/>
      <c r="AB626" s="881"/>
      <c r="AC626" s="881"/>
      <c r="AD626" s="881"/>
      <c r="AE626" s="881"/>
      <c r="AF626" s="881"/>
      <c r="AG626" s="881"/>
      <c r="AH626" s="881"/>
      <c r="DZ626" s="909"/>
      <c r="EA626" s="1013"/>
      <c r="EB626" s="1014"/>
      <c r="EC626" s="1014"/>
      <c r="ED626" s="1014"/>
      <c r="EE626" s="910"/>
    </row>
    <row r="627" spans="1:135" s="879" customFormat="1">
      <c r="A627" s="609"/>
      <c r="B627" s="888"/>
      <c r="C627" s="880"/>
      <c r="D627" s="880"/>
      <c r="E627" s="880"/>
      <c r="F627" s="880"/>
      <c r="G627" s="880"/>
      <c r="H627" s="880"/>
      <c r="I627" s="880"/>
      <c r="J627" s="880"/>
      <c r="K627" s="880"/>
      <c r="L627" s="880"/>
      <c r="M627" s="880"/>
      <c r="N627" s="880"/>
      <c r="O627" s="881"/>
      <c r="P627" s="881"/>
      <c r="Q627" s="881"/>
      <c r="R627" s="881"/>
      <c r="S627" s="881"/>
      <c r="T627" s="881"/>
      <c r="U627" s="881"/>
      <c r="V627" s="881"/>
      <c r="W627" s="881"/>
      <c r="X627" s="881"/>
      <c r="Y627" s="881"/>
      <c r="Z627" s="881"/>
      <c r="AA627" s="882"/>
      <c r="AB627" s="881"/>
      <c r="AC627" s="881"/>
      <c r="AD627" s="881"/>
      <c r="AE627" s="881"/>
      <c r="AF627" s="881"/>
      <c r="AG627" s="881"/>
      <c r="AH627" s="881"/>
      <c r="DZ627" s="909"/>
      <c r="EA627" s="1013"/>
      <c r="EB627" s="1014"/>
      <c r="EC627" s="1014"/>
      <c r="ED627" s="1014"/>
      <c r="EE627" s="910"/>
    </row>
    <row r="628" spans="1:135" s="879" customFormat="1">
      <c r="A628" s="609"/>
      <c r="B628" s="888"/>
      <c r="C628" s="880"/>
      <c r="D628" s="880"/>
      <c r="E628" s="880"/>
      <c r="F628" s="880"/>
      <c r="G628" s="880"/>
      <c r="H628" s="880"/>
      <c r="I628" s="880"/>
      <c r="J628" s="880"/>
      <c r="K628" s="880"/>
      <c r="L628" s="880"/>
      <c r="M628" s="880"/>
      <c r="N628" s="880"/>
      <c r="O628" s="881"/>
      <c r="P628" s="881"/>
      <c r="Q628" s="881"/>
      <c r="R628" s="881"/>
      <c r="S628" s="881"/>
      <c r="T628" s="881"/>
      <c r="U628" s="881"/>
      <c r="V628" s="881"/>
      <c r="W628" s="881"/>
      <c r="X628" s="881"/>
      <c r="Y628" s="881"/>
      <c r="Z628" s="881"/>
      <c r="AA628" s="882"/>
      <c r="AB628" s="881"/>
      <c r="AC628" s="881"/>
      <c r="AD628" s="881"/>
      <c r="AE628" s="881"/>
      <c r="AF628" s="881"/>
      <c r="AG628" s="881"/>
      <c r="AH628" s="881"/>
      <c r="DZ628" s="909"/>
      <c r="EA628" s="1013"/>
      <c r="EB628" s="1014"/>
      <c r="EC628" s="1014"/>
      <c r="ED628" s="1014"/>
      <c r="EE628" s="910"/>
    </row>
    <row r="629" spans="1:135" s="879" customFormat="1">
      <c r="A629" s="609"/>
      <c r="B629" s="888"/>
      <c r="C629" s="880"/>
      <c r="D629" s="880"/>
      <c r="E629" s="880"/>
      <c r="F629" s="880"/>
      <c r="G629" s="880"/>
      <c r="H629" s="880"/>
      <c r="I629" s="880"/>
      <c r="J629" s="880"/>
      <c r="K629" s="880"/>
      <c r="L629" s="880"/>
      <c r="M629" s="880"/>
      <c r="N629" s="880"/>
      <c r="O629" s="881"/>
      <c r="P629" s="881"/>
      <c r="Q629" s="881"/>
      <c r="R629" s="881"/>
      <c r="S629" s="881"/>
      <c r="T629" s="881"/>
      <c r="U629" s="881"/>
      <c r="V629" s="881"/>
      <c r="W629" s="881"/>
      <c r="X629" s="881"/>
      <c r="Y629" s="881"/>
      <c r="Z629" s="881"/>
      <c r="AA629" s="882"/>
      <c r="AB629" s="881"/>
      <c r="AC629" s="881"/>
      <c r="AD629" s="881"/>
      <c r="AE629" s="881"/>
      <c r="AF629" s="881"/>
      <c r="AG629" s="881"/>
      <c r="AH629" s="881"/>
      <c r="DZ629" s="909"/>
      <c r="EA629" s="1013"/>
      <c r="EB629" s="1014"/>
      <c r="EC629" s="1014"/>
      <c r="ED629" s="1014"/>
      <c r="EE629" s="910"/>
    </row>
    <row r="630" spans="1:135" s="879" customFormat="1">
      <c r="A630" s="609"/>
      <c r="B630" s="888"/>
      <c r="C630" s="880"/>
      <c r="D630" s="880"/>
      <c r="E630" s="880"/>
      <c r="F630" s="880"/>
      <c r="G630" s="880"/>
      <c r="H630" s="880"/>
      <c r="I630" s="880"/>
      <c r="J630" s="880"/>
      <c r="K630" s="880"/>
      <c r="L630" s="880"/>
      <c r="M630" s="880"/>
      <c r="N630" s="880"/>
      <c r="O630" s="881"/>
      <c r="P630" s="881"/>
      <c r="Q630" s="881"/>
      <c r="R630" s="881"/>
      <c r="S630" s="881"/>
      <c r="T630" s="881"/>
      <c r="U630" s="881"/>
      <c r="V630" s="881"/>
      <c r="W630" s="881"/>
      <c r="X630" s="881"/>
      <c r="Y630" s="881"/>
      <c r="Z630" s="881"/>
      <c r="AA630" s="882"/>
      <c r="AB630" s="881"/>
      <c r="AC630" s="881"/>
      <c r="AD630" s="881"/>
      <c r="AE630" s="881"/>
      <c r="AF630" s="881"/>
      <c r="AG630" s="881"/>
      <c r="AH630" s="881"/>
      <c r="DZ630" s="909"/>
      <c r="EA630" s="1013"/>
      <c r="EB630" s="1014"/>
      <c r="EC630" s="1014"/>
      <c r="ED630" s="1014"/>
      <c r="EE630" s="910"/>
    </row>
    <row r="631" spans="1:135" s="879" customFormat="1">
      <c r="A631" s="609"/>
      <c r="B631" s="888"/>
      <c r="C631" s="880"/>
      <c r="D631" s="880"/>
      <c r="E631" s="880"/>
      <c r="F631" s="880"/>
      <c r="G631" s="880"/>
      <c r="H631" s="880"/>
      <c r="I631" s="880"/>
      <c r="J631" s="880"/>
      <c r="K631" s="880"/>
      <c r="L631" s="880"/>
      <c r="M631" s="880"/>
      <c r="N631" s="880"/>
      <c r="O631" s="881"/>
      <c r="P631" s="881"/>
      <c r="Q631" s="881"/>
      <c r="R631" s="881"/>
      <c r="S631" s="881"/>
      <c r="T631" s="881"/>
      <c r="U631" s="881"/>
      <c r="V631" s="881"/>
      <c r="W631" s="881"/>
      <c r="X631" s="881"/>
      <c r="Y631" s="881"/>
      <c r="Z631" s="881"/>
      <c r="AA631" s="882"/>
      <c r="AB631" s="881"/>
      <c r="AC631" s="881"/>
      <c r="AD631" s="881"/>
      <c r="AE631" s="881"/>
      <c r="AF631" s="881"/>
      <c r="AG631" s="881"/>
      <c r="AH631" s="881"/>
      <c r="DZ631" s="909"/>
      <c r="EA631" s="1013"/>
      <c r="EB631" s="1014"/>
      <c r="EC631" s="1014"/>
      <c r="ED631" s="1014"/>
      <c r="EE631" s="910"/>
    </row>
    <row r="632" spans="1:135" s="879" customFormat="1">
      <c r="A632" s="609"/>
      <c r="B632" s="888"/>
      <c r="C632" s="880"/>
      <c r="D632" s="880"/>
      <c r="E632" s="880"/>
      <c r="F632" s="880"/>
      <c r="G632" s="880"/>
      <c r="H632" s="880"/>
      <c r="I632" s="880"/>
      <c r="J632" s="880"/>
      <c r="K632" s="880"/>
      <c r="L632" s="880"/>
      <c r="M632" s="880"/>
      <c r="N632" s="880"/>
      <c r="O632" s="881"/>
      <c r="P632" s="881"/>
      <c r="Q632" s="881"/>
      <c r="R632" s="881"/>
      <c r="S632" s="881"/>
      <c r="T632" s="881"/>
      <c r="U632" s="881"/>
      <c r="V632" s="881"/>
      <c r="W632" s="881"/>
      <c r="X632" s="881"/>
      <c r="Y632" s="881"/>
      <c r="Z632" s="881"/>
      <c r="AA632" s="882"/>
      <c r="AB632" s="881"/>
      <c r="AC632" s="881"/>
      <c r="AD632" s="881"/>
      <c r="AE632" s="881"/>
      <c r="AF632" s="881"/>
      <c r="AG632" s="881"/>
      <c r="AH632" s="881"/>
      <c r="DZ632" s="909"/>
      <c r="EA632" s="1013"/>
      <c r="EB632" s="1014"/>
      <c r="EC632" s="1014"/>
      <c r="ED632" s="1014"/>
      <c r="EE632" s="910"/>
    </row>
    <row r="633" spans="1:135" s="879" customFormat="1">
      <c r="A633" s="609"/>
      <c r="B633" s="888"/>
      <c r="C633" s="880"/>
      <c r="D633" s="880"/>
      <c r="E633" s="880"/>
      <c r="F633" s="880"/>
      <c r="G633" s="880"/>
      <c r="H633" s="880"/>
      <c r="I633" s="880"/>
      <c r="J633" s="880"/>
      <c r="K633" s="880"/>
      <c r="L633" s="880"/>
      <c r="M633" s="880"/>
      <c r="N633" s="880"/>
      <c r="O633" s="881"/>
      <c r="P633" s="881"/>
      <c r="Q633" s="881"/>
      <c r="R633" s="881"/>
      <c r="S633" s="881"/>
      <c r="T633" s="881"/>
      <c r="U633" s="881"/>
      <c r="V633" s="881"/>
      <c r="W633" s="881"/>
      <c r="X633" s="881"/>
      <c r="Y633" s="881"/>
      <c r="Z633" s="881"/>
      <c r="AA633" s="882"/>
      <c r="AB633" s="881"/>
      <c r="AC633" s="881"/>
      <c r="AD633" s="881"/>
      <c r="AE633" s="881"/>
      <c r="AF633" s="881"/>
      <c r="AG633" s="881"/>
      <c r="AH633" s="881"/>
      <c r="DZ633" s="909"/>
      <c r="EA633" s="1013"/>
      <c r="EB633" s="1014"/>
      <c r="EC633" s="1014"/>
      <c r="ED633" s="1014"/>
      <c r="EE633" s="910"/>
    </row>
    <row r="634" spans="1:135" s="879" customFormat="1">
      <c r="A634" s="609"/>
      <c r="B634" s="888"/>
      <c r="C634" s="880"/>
      <c r="D634" s="880"/>
      <c r="E634" s="880"/>
      <c r="F634" s="880"/>
      <c r="G634" s="880"/>
      <c r="H634" s="880"/>
      <c r="I634" s="880"/>
      <c r="J634" s="880"/>
      <c r="K634" s="880"/>
      <c r="L634" s="880"/>
      <c r="M634" s="880"/>
      <c r="N634" s="880"/>
      <c r="O634" s="881"/>
      <c r="P634" s="881"/>
      <c r="Q634" s="881"/>
      <c r="R634" s="881"/>
      <c r="S634" s="881"/>
      <c r="T634" s="881"/>
      <c r="U634" s="881"/>
      <c r="V634" s="881"/>
      <c r="W634" s="881"/>
      <c r="X634" s="881"/>
      <c r="Y634" s="881"/>
      <c r="Z634" s="881"/>
      <c r="AA634" s="882"/>
      <c r="AB634" s="881"/>
      <c r="AC634" s="881"/>
      <c r="AD634" s="881"/>
      <c r="AE634" s="881"/>
      <c r="AF634" s="881"/>
      <c r="AG634" s="881"/>
      <c r="AH634" s="881"/>
      <c r="DZ634" s="909"/>
      <c r="EA634" s="1013"/>
      <c r="EB634" s="1014"/>
      <c r="EC634" s="1014"/>
      <c r="ED634" s="1014"/>
      <c r="EE634" s="910"/>
    </row>
    <row r="635" spans="1:135" s="879" customFormat="1">
      <c r="A635" s="609"/>
      <c r="B635" s="888"/>
      <c r="C635" s="880"/>
      <c r="D635" s="880"/>
      <c r="E635" s="880"/>
      <c r="F635" s="880"/>
      <c r="G635" s="880"/>
      <c r="H635" s="880"/>
      <c r="I635" s="880"/>
      <c r="J635" s="880"/>
      <c r="K635" s="880"/>
      <c r="L635" s="880"/>
      <c r="M635" s="880"/>
      <c r="N635" s="880"/>
      <c r="O635" s="881"/>
      <c r="P635" s="881"/>
      <c r="Q635" s="881"/>
      <c r="R635" s="881"/>
      <c r="S635" s="881"/>
      <c r="T635" s="881"/>
      <c r="U635" s="881"/>
      <c r="V635" s="881"/>
      <c r="W635" s="881"/>
      <c r="X635" s="881"/>
      <c r="Y635" s="881"/>
      <c r="Z635" s="881"/>
      <c r="AA635" s="882"/>
      <c r="AB635" s="881"/>
      <c r="AC635" s="881"/>
      <c r="AD635" s="881"/>
      <c r="AE635" s="881"/>
      <c r="AF635" s="881"/>
      <c r="AG635" s="881"/>
      <c r="AH635" s="881"/>
      <c r="DZ635" s="909"/>
      <c r="EA635" s="1013"/>
      <c r="EB635" s="1014"/>
      <c r="EC635" s="1014"/>
      <c r="ED635" s="1014"/>
      <c r="EE635" s="910"/>
    </row>
    <row r="636" spans="1:135" s="879" customFormat="1">
      <c r="A636" s="609"/>
      <c r="B636" s="888"/>
      <c r="C636" s="880"/>
      <c r="D636" s="880"/>
      <c r="E636" s="880"/>
      <c r="F636" s="880"/>
      <c r="G636" s="880"/>
      <c r="H636" s="880"/>
      <c r="I636" s="880"/>
      <c r="J636" s="880"/>
      <c r="K636" s="880"/>
      <c r="L636" s="880"/>
      <c r="M636" s="880"/>
      <c r="N636" s="880"/>
      <c r="O636" s="881"/>
      <c r="P636" s="881"/>
      <c r="Q636" s="881"/>
      <c r="R636" s="881"/>
      <c r="S636" s="881"/>
      <c r="T636" s="881"/>
      <c r="U636" s="881"/>
      <c r="V636" s="881"/>
      <c r="W636" s="881"/>
      <c r="X636" s="881"/>
      <c r="Y636" s="881"/>
      <c r="Z636" s="881"/>
      <c r="AA636" s="882"/>
      <c r="AB636" s="881"/>
      <c r="AC636" s="881"/>
      <c r="AD636" s="881"/>
      <c r="AE636" s="881"/>
      <c r="AF636" s="881"/>
      <c r="AG636" s="881"/>
      <c r="AH636" s="881"/>
      <c r="DZ636" s="909"/>
      <c r="EA636" s="1013"/>
      <c r="EB636" s="1014"/>
      <c r="EC636" s="1014"/>
      <c r="ED636" s="1014"/>
      <c r="EE636" s="910"/>
    </row>
    <row r="637" spans="1:135" s="879" customFormat="1">
      <c r="A637" s="609"/>
      <c r="B637" s="888"/>
      <c r="C637" s="880"/>
      <c r="D637" s="880"/>
      <c r="E637" s="880"/>
      <c r="F637" s="880"/>
      <c r="G637" s="880"/>
      <c r="H637" s="880"/>
      <c r="I637" s="880"/>
      <c r="J637" s="880"/>
      <c r="K637" s="880"/>
      <c r="L637" s="880"/>
      <c r="M637" s="880"/>
      <c r="N637" s="880"/>
      <c r="O637" s="881"/>
      <c r="P637" s="881"/>
      <c r="Q637" s="881"/>
      <c r="R637" s="881"/>
      <c r="S637" s="881"/>
      <c r="T637" s="881"/>
      <c r="U637" s="881"/>
      <c r="V637" s="881"/>
      <c r="W637" s="881"/>
      <c r="X637" s="881"/>
      <c r="Y637" s="881"/>
      <c r="Z637" s="881"/>
      <c r="AA637" s="882"/>
      <c r="AB637" s="881"/>
      <c r="AC637" s="881"/>
      <c r="AD637" s="881"/>
      <c r="AE637" s="881"/>
      <c r="AF637" s="881"/>
      <c r="AG637" s="881"/>
      <c r="AH637" s="881"/>
      <c r="DZ637" s="909"/>
      <c r="EA637" s="1013"/>
      <c r="EB637" s="1014"/>
      <c r="EC637" s="1014"/>
      <c r="ED637" s="1014"/>
      <c r="EE637" s="910"/>
    </row>
    <row r="638" spans="1:135" s="879" customFormat="1">
      <c r="A638" s="609"/>
      <c r="B638" s="888"/>
      <c r="C638" s="880"/>
      <c r="D638" s="880"/>
      <c r="E638" s="880"/>
      <c r="F638" s="880"/>
      <c r="G638" s="880"/>
      <c r="H638" s="880"/>
      <c r="I638" s="880"/>
      <c r="J638" s="880"/>
      <c r="K638" s="880"/>
      <c r="L638" s="880"/>
      <c r="M638" s="880"/>
      <c r="N638" s="880"/>
      <c r="O638" s="881"/>
      <c r="P638" s="881"/>
      <c r="Q638" s="881"/>
      <c r="R638" s="881"/>
      <c r="S638" s="881"/>
      <c r="T638" s="881"/>
      <c r="U638" s="881"/>
      <c r="V638" s="881"/>
      <c r="W638" s="881"/>
      <c r="X638" s="881"/>
      <c r="Y638" s="881"/>
      <c r="Z638" s="881"/>
      <c r="AA638" s="882"/>
      <c r="AB638" s="881"/>
      <c r="AC638" s="881"/>
      <c r="AD638" s="881"/>
      <c r="AE638" s="881"/>
      <c r="AF638" s="881"/>
      <c r="AG638" s="881"/>
      <c r="AH638" s="881"/>
      <c r="DZ638" s="909"/>
      <c r="EA638" s="1013"/>
      <c r="EB638" s="1014"/>
      <c r="EC638" s="1014"/>
      <c r="ED638" s="1014"/>
      <c r="EE638" s="910"/>
    </row>
    <row r="639" spans="1:135" s="879" customFormat="1">
      <c r="A639" s="609"/>
      <c r="B639" s="888"/>
      <c r="C639" s="880"/>
      <c r="D639" s="880"/>
      <c r="E639" s="880"/>
      <c r="F639" s="880"/>
      <c r="G639" s="880"/>
      <c r="H639" s="880"/>
      <c r="I639" s="880"/>
      <c r="J639" s="880"/>
      <c r="K639" s="880"/>
      <c r="L639" s="880"/>
      <c r="M639" s="880"/>
      <c r="N639" s="880"/>
      <c r="O639" s="881"/>
      <c r="P639" s="881"/>
      <c r="Q639" s="881"/>
      <c r="R639" s="881"/>
      <c r="S639" s="881"/>
      <c r="T639" s="881"/>
      <c r="U639" s="881"/>
      <c r="V639" s="881"/>
      <c r="W639" s="881"/>
      <c r="X639" s="881"/>
      <c r="Y639" s="881"/>
      <c r="Z639" s="881"/>
      <c r="AA639" s="882"/>
      <c r="AB639" s="881"/>
      <c r="AC639" s="881"/>
      <c r="AD639" s="881"/>
      <c r="AE639" s="881"/>
      <c r="AF639" s="881"/>
      <c r="AG639" s="881"/>
      <c r="AH639" s="881"/>
      <c r="DZ639" s="909"/>
      <c r="EA639" s="1013"/>
      <c r="EB639" s="1014"/>
      <c r="EC639" s="1014"/>
      <c r="ED639" s="1014"/>
      <c r="EE639" s="910"/>
    </row>
    <row r="640" spans="1:135" s="879" customFormat="1">
      <c r="A640" s="609"/>
      <c r="B640" s="888"/>
      <c r="C640" s="880"/>
      <c r="D640" s="880"/>
      <c r="E640" s="880"/>
      <c r="F640" s="880"/>
      <c r="G640" s="880"/>
      <c r="H640" s="880"/>
      <c r="I640" s="880"/>
      <c r="J640" s="880"/>
      <c r="K640" s="880"/>
      <c r="L640" s="880"/>
      <c r="M640" s="880"/>
      <c r="N640" s="880"/>
      <c r="O640" s="881"/>
      <c r="P640" s="881"/>
      <c r="Q640" s="881"/>
      <c r="R640" s="881"/>
      <c r="S640" s="881"/>
      <c r="T640" s="881"/>
      <c r="U640" s="881"/>
      <c r="V640" s="881"/>
      <c r="W640" s="881"/>
      <c r="X640" s="881"/>
      <c r="Y640" s="881"/>
      <c r="Z640" s="881"/>
      <c r="AA640" s="882"/>
      <c r="AB640" s="881"/>
      <c r="AC640" s="881"/>
      <c r="AD640" s="881"/>
      <c r="AE640" s="881"/>
      <c r="AF640" s="881"/>
      <c r="AG640" s="881"/>
      <c r="AH640" s="881"/>
      <c r="DZ640" s="909"/>
      <c r="EA640" s="1013"/>
      <c r="EB640" s="1014"/>
      <c r="EC640" s="1014"/>
      <c r="ED640" s="1014"/>
      <c r="EE640" s="910"/>
    </row>
    <row r="641" spans="1:135" s="879" customFormat="1">
      <c r="A641" s="609"/>
      <c r="B641" s="888"/>
      <c r="C641" s="880"/>
      <c r="D641" s="880"/>
      <c r="E641" s="880"/>
      <c r="F641" s="880"/>
      <c r="G641" s="880"/>
      <c r="H641" s="880"/>
      <c r="I641" s="880"/>
      <c r="J641" s="880"/>
      <c r="K641" s="880"/>
      <c r="L641" s="880"/>
      <c r="M641" s="880"/>
      <c r="N641" s="880"/>
      <c r="O641" s="881"/>
      <c r="P641" s="881"/>
      <c r="Q641" s="881"/>
      <c r="R641" s="881"/>
      <c r="S641" s="881"/>
      <c r="T641" s="881"/>
      <c r="U641" s="881"/>
      <c r="V641" s="881"/>
      <c r="W641" s="881"/>
      <c r="X641" s="881"/>
      <c r="Y641" s="881"/>
      <c r="Z641" s="881"/>
      <c r="AA641" s="882"/>
      <c r="AB641" s="881"/>
      <c r="AC641" s="881"/>
      <c r="AD641" s="881"/>
      <c r="AE641" s="881"/>
      <c r="AF641" s="881"/>
      <c r="AG641" s="881"/>
      <c r="AH641" s="881"/>
      <c r="DZ641" s="909"/>
      <c r="EA641" s="1013"/>
      <c r="EB641" s="1014"/>
      <c r="EC641" s="1014"/>
      <c r="ED641" s="1014"/>
      <c r="EE641" s="910"/>
    </row>
    <row r="642" spans="1:135" s="879" customFormat="1">
      <c r="A642" s="609"/>
      <c r="B642" s="888"/>
      <c r="C642" s="880"/>
      <c r="D642" s="880"/>
      <c r="E642" s="880"/>
      <c r="F642" s="880"/>
      <c r="G642" s="880"/>
      <c r="H642" s="880"/>
      <c r="I642" s="880"/>
      <c r="J642" s="880"/>
      <c r="K642" s="880"/>
      <c r="L642" s="880"/>
      <c r="M642" s="880"/>
      <c r="N642" s="880"/>
      <c r="O642" s="881"/>
      <c r="P642" s="881"/>
      <c r="Q642" s="881"/>
      <c r="R642" s="881"/>
      <c r="S642" s="881"/>
      <c r="T642" s="881"/>
      <c r="U642" s="881"/>
      <c r="V642" s="881"/>
      <c r="W642" s="881"/>
      <c r="X642" s="881"/>
      <c r="Y642" s="881"/>
      <c r="Z642" s="881"/>
      <c r="AA642" s="882"/>
      <c r="AB642" s="881"/>
      <c r="AC642" s="881"/>
      <c r="AD642" s="881"/>
      <c r="AE642" s="881"/>
      <c r="AF642" s="881"/>
      <c r="AG642" s="881"/>
      <c r="AH642" s="881"/>
      <c r="DZ642" s="909"/>
      <c r="EA642" s="1013"/>
      <c r="EB642" s="1014"/>
      <c r="EC642" s="1014"/>
      <c r="ED642" s="1014"/>
      <c r="EE642" s="910"/>
    </row>
    <row r="643" spans="1:135" s="879" customFormat="1">
      <c r="A643" s="609"/>
      <c r="B643" s="888"/>
      <c r="C643" s="880"/>
      <c r="D643" s="880"/>
      <c r="E643" s="880"/>
      <c r="F643" s="880"/>
      <c r="G643" s="880"/>
      <c r="H643" s="880"/>
      <c r="I643" s="880"/>
      <c r="J643" s="880"/>
      <c r="K643" s="880"/>
      <c r="L643" s="880"/>
      <c r="M643" s="880"/>
      <c r="N643" s="880"/>
      <c r="O643" s="881"/>
      <c r="P643" s="881"/>
      <c r="Q643" s="881"/>
      <c r="R643" s="881"/>
      <c r="S643" s="881"/>
      <c r="T643" s="881"/>
      <c r="U643" s="881"/>
      <c r="V643" s="881"/>
      <c r="W643" s="881"/>
      <c r="X643" s="881"/>
      <c r="Y643" s="881"/>
      <c r="Z643" s="881"/>
      <c r="AA643" s="882"/>
      <c r="AB643" s="881"/>
      <c r="AC643" s="881"/>
      <c r="AD643" s="881"/>
      <c r="AE643" s="881"/>
      <c r="AF643" s="881"/>
      <c r="AG643" s="881"/>
      <c r="AH643" s="881"/>
      <c r="DZ643" s="909"/>
      <c r="EA643" s="1013"/>
      <c r="EB643" s="1014"/>
      <c r="EC643" s="1014"/>
      <c r="ED643" s="1014"/>
      <c r="EE643" s="910"/>
    </row>
    <row r="644" spans="1:135" s="879" customFormat="1">
      <c r="A644" s="609"/>
      <c r="B644" s="888"/>
      <c r="C644" s="880"/>
      <c r="D644" s="880"/>
      <c r="E644" s="880"/>
      <c r="F644" s="880"/>
      <c r="G644" s="880"/>
      <c r="H644" s="880"/>
      <c r="I644" s="880"/>
      <c r="J644" s="880"/>
      <c r="K644" s="880"/>
      <c r="L644" s="880"/>
      <c r="M644" s="880"/>
      <c r="N644" s="880"/>
      <c r="O644" s="881"/>
      <c r="P644" s="881"/>
      <c r="Q644" s="881"/>
      <c r="R644" s="881"/>
      <c r="S644" s="881"/>
      <c r="T644" s="881"/>
      <c r="U644" s="881"/>
      <c r="V644" s="881"/>
      <c r="W644" s="881"/>
      <c r="X644" s="881"/>
      <c r="Y644" s="881"/>
      <c r="Z644" s="881"/>
      <c r="AA644" s="882"/>
      <c r="AB644" s="881"/>
      <c r="AC644" s="881"/>
      <c r="AD644" s="881"/>
      <c r="AE644" s="881"/>
      <c r="AF644" s="881"/>
      <c r="AG644" s="881"/>
      <c r="AH644" s="881"/>
      <c r="DZ644" s="909"/>
      <c r="EA644" s="1013"/>
      <c r="EB644" s="1014"/>
      <c r="EC644" s="1014"/>
      <c r="ED644" s="1014"/>
      <c r="EE644" s="910"/>
    </row>
    <row r="645" spans="1:135" s="879" customFormat="1">
      <c r="A645" s="609"/>
      <c r="B645" s="888"/>
      <c r="C645" s="880"/>
      <c r="D645" s="880"/>
      <c r="E645" s="880"/>
      <c r="F645" s="880"/>
      <c r="G645" s="880"/>
      <c r="H645" s="880"/>
      <c r="I645" s="880"/>
      <c r="J645" s="880"/>
      <c r="K645" s="880"/>
      <c r="L645" s="880"/>
      <c r="M645" s="880"/>
      <c r="N645" s="880"/>
      <c r="O645" s="881"/>
      <c r="P645" s="881"/>
      <c r="Q645" s="881"/>
      <c r="R645" s="881"/>
      <c r="S645" s="881"/>
      <c r="T645" s="881"/>
      <c r="U645" s="881"/>
      <c r="V645" s="881"/>
      <c r="W645" s="881"/>
      <c r="X645" s="881"/>
      <c r="Y645" s="881"/>
      <c r="Z645" s="881"/>
      <c r="AA645" s="882"/>
      <c r="AB645" s="881"/>
      <c r="AC645" s="881"/>
      <c r="AD645" s="881"/>
      <c r="AE645" s="881"/>
      <c r="AF645" s="881"/>
      <c r="AG645" s="881"/>
      <c r="AH645" s="881"/>
      <c r="DZ645" s="909"/>
      <c r="EA645" s="1013"/>
      <c r="EB645" s="1014"/>
      <c r="EC645" s="1014"/>
      <c r="ED645" s="1014"/>
      <c r="EE645" s="910"/>
    </row>
    <row r="646" spans="1:135" s="879" customFormat="1">
      <c r="A646" s="609"/>
      <c r="B646" s="888"/>
      <c r="C646" s="880"/>
      <c r="D646" s="880"/>
      <c r="E646" s="880"/>
      <c r="F646" s="880"/>
      <c r="G646" s="880"/>
      <c r="H646" s="880"/>
      <c r="I646" s="880"/>
      <c r="J646" s="880"/>
      <c r="K646" s="880"/>
      <c r="L646" s="880"/>
      <c r="M646" s="880"/>
      <c r="N646" s="880"/>
      <c r="O646" s="881"/>
      <c r="P646" s="881"/>
      <c r="Q646" s="881"/>
      <c r="R646" s="881"/>
      <c r="S646" s="881"/>
      <c r="T646" s="881"/>
      <c r="U646" s="881"/>
      <c r="V646" s="881"/>
      <c r="W646" s="881"/>
      <c r="X646" s="881"/>
      <c r="Y646" s="881"/>
      <c r="Z646" s="881"/>
      <c r="AA646" s="882"/>
      <c r="AB646" s="881"/>
      <c r="AC646" s="881"/>
      <c r="AD646" s="881"/>
      <c r="AE646" s="881"/>
      <c r="AF646" s="881"/>
      <c r="AG646" s="881"/>
      <c r="AH646" s="881"/>
      <c r="DZ646" s="909"/>
      <c r="EA646" s="1013"/>
      <c r="EB646" s="1014"/>
      <c r="EC646" s="1014"/>
      <c r="ED646" s="1014"/>
      <c r="EE646" s="910"/>
    </row>
    <row r="647" spans="1:135" s="879" customFormat="1">
      <c r="A647" s="609"/>
      <c r="B647" s="888"/>
      <c r="C647" s="880"/>
      <c r="D647" s="880"/>
      <c r="E647" s="880"/>
      <c r="F647" s="880"/>
      <c r="G647" s="880"/>
      <c r="H647" s="880"/>
      <c r="I647" s="880"/>
      <c r="J647" s="880"/>
      <c r="K647" s="880"/>
      <c r="L647" s="880"/>
      <c r="M647" s="880"/>
      <c r="N647" s="880"/>
      <c r="O647" s="881"/>
      <c r="P647" s="881"/>
      <c r="Q647" s="881"/>
      <c r="R647" s="881"/>
      <c r="S647" s="881"/>
      <c r="T647" s="881"/>
      <c r="U647" s="881"/>
      <c r="V647" s="881"/>
      <c r="W647" s="881"/>
      <c r="X647" s="881"/>
      <c r="Y647" s="881"/>
      <c r="Z647" s="881"/>
      <c r="AA647" s="882"/>
      <c r="AB647" s="881"/>
      <c r="AC647" s="881"/>
      <c r="AD647" s="881"/>
      <c r="AE647" s="881"/>
      <c r="AF647" s="881"/>
      <c r="AG647" s="881"/>
      <c r="AH647" s="881"/>
      <c r="DZ647" s="909"/>
      <c r="EA647" s="1013"/>
      <c r="EB647" s="1014"/>
      <c r="EC647" s="1014"/>
      <c r="ED647" s="1014"/>
      <c r="EE647" s="910"/>
    </row>
    <row r="648" spans="1:135" s="879" customFormat="1">
      <c r="A648" s="609"/>
      <c r="B648" s="888"/>
      <c r="C648" s="880"/>
      <c r="D648" s="880"/>
      <c r="E648" s="880"/>
      <c r="F648" s="880"/>
      <c r="G648" s="880"/>
      <c r="H648" s="880"/>
      <c r="I648" s="880"/>
      <c r="J648" s="880"/>
      <c r="K648" s="880"/>
      <c r="L648" s="880"/>
      <c r="M648" s="880"/>
      <c r="N648" s="880"/>
      <c r="O648" s="881"/>
      <c r="P648" s="881"/>
      <c r="Q648" s="881"/>
      <c r="R648" s="881"/>
      <c r="S648" s="881"/>
      <c r="T648" s="881"/>
      <c r="U648" s="881"/>
      <c r="V648" s="881"/>
      <c r="W648" s="881"/>
      <c r="X648" s="881"/>
      <c r="Y648" s="881"/>
      <c r="Z648" s="881"/>
      <c r="AA648" s="882"/>
      <c r="AB648" s="881"/>
      <c r="AC648" s="881"/>
      <c r="AD648" s="881"/>
      <c r="AE648" s="881"/>
      <c r="AF648" s="881"/>
      <c r="AG648" s="881"/>
      <c r="AH648" s="881"/>
      <c r="DZ648" s="909"/>
      <c r="EA648" s="1013"/>
      <c r="EB648" s="1014"/>
      <c r="EC648" s="1014"/>
      <c r="ED648" s="1014"/>
      <c r="EE648" s="910"/>
    </row>
    <row r="649" spans="1:135" s="879" customFormat="1">
      <c r="A649" s="609"/>
      <c r="B649" s="888"/>
      <c r="C649" s="880"/>
      <c r="D649" s="880"/>
      <c r="E649" s="880"/>
      <c r="F649" s="880"/>
      <c r="G649" s="880"/>
      <c r="H649" s="880"/>
      <c r="I649" s="880"/>
      <c r="J649" s="880"/>
      <c r="K649" s="880"/>
      <c r="L649" s="880"/>
      <c r="M649" s="880"/>
      <c r="N649" s="880"/>
      <c r="O649" s="881"/>
      <c r="P649" s="881"/>
      <c r="Q649" s="881"/>
      <c r="R649" s="881"/>
      <c r="S649" s="881"/>
      <c r="T649" s="881"/>
      <c r="U649" s="881"/>
      <c r="V649" s="881"/>
      <c r="W649" s="881"/>
      <c r="X649" s="881"/>
      <c r="Y649" s="881"/>
      <c r="Z649" s="881"/>
      <c r="AA649" s="882"/>
      <c r="AB649" s="881"/>
      <c r="AC649" s="881"/>
      <c r="AD649" s="881"/>
      <c r="AE649" s="881"/>
      <c r="AF649" s="881"/>
      <c r="AG649" s="881"/>
      <c r="AH649" s="881"/>
      <c r="DZ649" s="909"/>
      <c r="EA649" s="1013"/>
      <c r="EB649" s="1014"/>
      <c r="EC649" s="1014"/>
      <c r="ED649" s="1014"/>
      <c r="EE649" s="910"/>
    </row>
    <row r="650" spans="1:135" s="879" customFormat="1">
      <c r="A650" s="609"/>
      <c r="B650" s="888"/>
      <c r="C650" s="880"/>
      <c r="D650" s="880"/>
      <c r="E650" s="880"/>
      <c r="F650" s="880"/>
      <c r="G650" s="880"/>
      <c r="H650" s="880"/>
      <c r="I650" s="880"/>
      <c r="J650" s="880"/>
      <c r="K650" s="880"/>
      <c r="L650" s="880"/>
      <c r="M650" s="880"/>
      <c r="N650" s="880"/>
      <c r="O650" s="881"/>
      <c r="P650" s="881"/>
      <c r="Q650" s="881"/>
      <c r="R650" s="881"/>
      <c r="S650" s="881"/>
      <c r="T650" s="881"/>
      <c r="U650" s="881"/>
      <c r="V650" s="881"/>
      <c r="W650" s="881"/>
      <c r="X650" s="881"/>
      <c r="Y650" s="881"/>
      <c r="Z650" s="881"/>
      <c r="AA650" s="882"/>
      <c r="AB650" s="881"/>
      <c r="AC650" s="881"/>
      <c r="AD650" s="881"/>
      <c r="AE650" s="881"/>
      <c r="AF650" s="881"/>
      <c r="AG650" s="881"/>
      <c r="AH650" s="881"/>
      <c r="DZ650" s="909"/>
      <c r="EA650" s="1013"/>
      <c r="EB650" s="1014"/>
      <c r="EC650" s="1014"/>
      <c r="ED650" s="1014"/>
      <c r="EE650" s="910"/>
    </row>
    <row r="651" spans="1:135" s="879" customFormat="1">
      <c r="A651" s="609"/>
      <c r="B651" s="888"/>
      <c r="C651" s="880"/>
      <c r="D651" s="880"/>
      <c r="E651" s="880"/>
      <c r="F651" s="880"/>
      <c r="G651" s="880"/>
      <c r="H651" s="880"/>
      <c r="I651" s="880"/>
      <c r="J651" s="880"/>
      <c r="K651" s="880"/>
      <c r="L651" s="880"/>
      <c r="M651" s="880"/>
      <c r="N651" s="880"/>
      <c r="O651" s="881"/>
      <c r="P651" s="881"/>
      <c r="Q651" s="881"/>
      <c r="R651" s="881"/>
      <c r="S651" s="881"/>
      <c r="T651" s="881"/>
      <c r="U651" s="881"/>
      <c r="V651" s="881"/>
      <c r="W651" s="881"/>
      <c r="X651" s="881"/>
      <c r="Y651" s="881"/>
      <c r="Z651" s="881"/>
      <c r="AA651" s="882"/>
      <c r="AB651" s="881"/>
      <c r="AC651" s="881"/>
      <c r="AD651" s="881"/>
      <c r="AE651" s="881"/>
      <c r="AF651" s="881"/>
      <c r="AG651" s="881"/>
      <c r="AH651" s="881"/>
      <c r="DZ651" s="909"/>
      <c r="EA651" s="1013"/>
      <c r="EB651" s="1014"/>
      <c r="EC651" s="1014"/>
      <c r="ED651" s="1014"/>
      <c r="EE651" s="910"/>
    </row>
    <row r="652" spans="1:135" s="879" customFormat="1">
      <c r="A652" s="609"/>
      <c r="B652" s="888"/>
      <c r="C652" s="880"/>
      <c r="D652" s="880"/>
      <c r="E652" s="880"/>
      <c r="F652" s="880"/>
      <c r="G652" s="880"/>
      <c r="H652" s="880"/>
      <c r="I652" s="880"/>
      <c r="J652" s="880"/>
      <c r="K652" s="880"/>
      <c r="L652" s="880"/>
      <c r="M652" s="880"/>
      <c r="N652" s="880"/>
      <c r="O652" s="881"/>
      <c r="P652" s="881"/>
      <c r="Q652" s="881"/>
      <c r="R652" s="881"/>
      <c r="S652" s="881"/>
      <c r="T652" s="881"/>
      <c r="U652" s="881"/>
      <c r="V652" s="881"/>
      <c r="W652" s="881"/>
      <c r="X652" s="881"/>
      <c r="Y652" s="881"/>
      <c r="Z652" s="881"/>
      <c r="AA652" s="882"/>
      <c r="AB652" s="881"/>
      <c r="AC652" s="881"/>
      <c r="AD652" s="881"/>
      <c r="AE652" s="881"/>
      <c r="AF652" s="881"/>
      <c r="AG652" s="881"/>
      <c r="AH652" s="881"/>
      <c r="DZ652" s="909"/>
      <c r="EA652" s="1013"/>
      <c r="EB652" s="1014"/>
      <c r="EC652" s="1014"/>
      <c r="ED652" s="1014"/>
      <c r="EE652" s="910"/>
    </row>
    <row r="653" spans="1:135" s="879" customFormat="1">
      <c r="A653" s="609"/>
      <c r="B653" s="888"/>
      <c r="C653" s="880"/>
      <c r="D653" s="880"/>
      <c r="E653" s="880"/>
      <c r="F653" s="880"/>
      <c r="G653" s="880"/>
      <c r="H653" s="880"/>
      <c r="I653" s="880"/>
      <c r="J653" s="880"/>
      <c r="K653" s="880"/>
      <c r="L653" s="880"/>
      <c r="M653" s="880"/>
      <c r="N653" s="880"/>
      <c r="O653" s="881"/>
      <c r="P653" s="881"/>
      <c r="Q653" s="881"/>
      <c r="R653" s="881"/>
      <c r="S653" s="881"/>
      <c r="T653" s="881"/>
      <c r="U653" s="881"/>
      <c r="V653" s="881"/>
      <c r="W653" s="881"/>
      <c r="X653" s="881"/>
      <c r="Y653" s="881"/>
      <c r="Z653" s="881"/>
      <c r="AA653" s="882"/>
      <c r="AB653" s="881"/>
      <c r="AC653" s="881"/>
      <c r="AD653" s="881"/>
      <c r="AE653" s="881"/>
      <c r="AF653" s="881"/>
      <c r="AG653" s="881"/>
      <c r="AH653" s="881"/>
      <c r="DZ653" s="909"/>
      <c r="EA653" s="1013"/>
      <c r="EB653" s="1014"/>
      <c r="EC653" s="1014"/>
      <c r="ED653" s="1014"/>
      <c r="EE653" s="910"/>
    </row>
    <row r="654" spans="1:135" s="879" customFormat="1">
      <c r="A654" s="609"/>
      <c r="B654" s="888"/>
      <c r="C654" s="880"/>
      <c r="D654" s="880"/>
      <c r="E654" s="880"/>
      <c r="F654" s="880"/>
      <c r="G654" s="880"/>
      <c r="H654" s="880"/>
      <c r="I654" s="880"/>
      <c r="J654" s="880"/>
      <c r="K654" s="880"/>
      <c r="L654" s="880"/>
      <c r="M654" s="880"/>
      <c r="N654" s="880"/>
      <c r="O654" s="881"/>
      <c r="P654" s="881"/>
      <c r="Q654" s="881"/>
      <c r="R654" s="881"/>
      <c r="S654" s="881"/>
      <c r="T654" s="881"/>
      <c r="U654" s="881"/>
      <c r="V654" s="881"/>
      <c r="W654" s="881"/>
      <c r="X654" s="881"/>
      <c r="Y654" s="881"/>
      <c r="Z654" s="881"/>
      <c r="AA654" s="882"/>
      <c r="AB654" s="881"/>
      <c r="AC654" s="881"/>
      <c r="AD654" s="881"/>
      <c r="AE654" s="881"/>
      <c r="AF654" s="881"/>
      <c r="AG654" s="881"/>
      <c r="AH654" s="881"/>
      <c r="DZ654" s="909"/>
      <c r="EA654" s="1013"/>
      <c r="EB654" s="1014"/>
      <c r="EC654" s="1014"/>
      <c r="ED654" s="1014"/>
      <c r="EE654" s="910"/>
    </row>
    <row r="655" spans="1:135" s="879" customFormat="1">
      <c r="A655" s="609"/>
      <c r="B655" s="888"/>
      <c r="C655" s="880"/>
      <c r="D655" s="880"/>
      <c r="E655" s="880"/>
      <c r="F655" s="880"/>
      <c r="G655" s="880"/>
      <c r="H655" s="880"/>
      <c r="I655" s="880"/>
      <c r="J655" s="880"/>
      <c r="K655" s="880"/>
      <c r="L655" s="880"/>
      <c r="M655" s="880"/>
      <c r="N655" s="880"/>
      <c r="O655" s="881"/>
      <c r="P655" s="881"/>
      <c r="Q655" s="881"/>
      <c r="R655" s="881"/>
      <c r="S655" s="881"/>
      <c r="T655" s="881"/>
      <c r="U655" s="881"/>
      <c r="V655" s="881"/>
      <c r="W655" s="881"/>
      <c r="X655" s="881"/>
      <c r="Y655" s="881"/>
      <c r="Z655" s="881"/>
      <c r="AA655" s="882"/>
      <c r="AB655" s="881"/>
      <c r="AC655" s="881"/>
      <c r="AD655" s="881"/>
      <c r="AE655" s="881"/>
      <c r="AF655" s="881"/>
      <c r="AG655" s="881"/>
      <c r="AH655" s="881"/>
      <c r="DZ655" s="909"/>
      <c r="EA655" s="1013"/>
      <c r="EB655" s="1014"/>
      <c r="EC655" s="1014"/>
      <c r="ED655" s="1014"/>
      <c r="EE655" s="910"/>
    </row>
    <row r="656" spans="1:135" s="879" customFormat="1">
      <c r="A656" s="609"/>
      <c r="B656" s="888"/>
      <c r="C656" s="880"/>
      <c r="D656" s="880"/>
      <c r="E656" s="880"/>
      <c r="F656" s="880"/>
      <c r="G656" s="880"/>
      <c r="H656" s="880"/>
      <c r="I656" s="880"/>
      <c r="J656" s="880"/>
      <c r="K656" s="880"/>
      <c r="L656" s="880"/>
      <c r="M656" s="880"/>
      <c r="N656" s="880"/>
      <c r="O656" s="881"/>
      <c r="P656" s="881"/>
      <c r="Q656" s="881"/>
      <c r="R656" s="881"/>
      <c r="S656" s="881"/>
      <c r="T656" s="881"/>
      <c r="U656" s="881"/>
      <c r="V656" s="881"/>
      <c r="W656" s="881"/>
      <c r="X656" s="881"/>
      <c r="Y656" s="881"/>
      <c r="Z656" s="881"/>
      <c r="AA656" s="882"/>
      <c r="AB656" s="881"/>
      <c r="AC656" s="881"/>
      <c r="AD656" s="881"/>
      <c r="AE656" s="881"/>
      <c r="AF656" s="881"/>
      <c r="AG656" s="881"/>
      <c r="AH656" s="881"/>
      <c r="DZ656" s="909"/>
      <c r="EA656" s="1013"/>
      <c r="EB656" s="1014"/>
      <c r="EC656" s="1014"/>
      <c r="ED656" s="1014"/>
      <c r="EE656" s="910"/>
    </row>
    <row r="657" spans="1:135" s="879" customFormat="1">
      <c r="A657" s="609"/>
      <c r="B657" s="888"/>
      <c r="C657" s="880"/>
      <c r="D657" s="880"/>
      <c r="E657" s="880"/>
      <c r="F657" s="880"/>
      <c r="G657" s="880"/>
      <c r="H657" s="880"/>
      <c r="I657" s="880"/>
      <c r="J657" s="880"/>
      <c r="K657" s="880"/>
      <c r="L657" s="880"/>
      <c r="M657" s="880"/>
      <c r="N657" s="880"/>
      <c r="O657" s="881"/>
      <c r="P657" s="881"/>
      <c r="Q657" s="881"/>
      <c r="R657" s="881"/>
      <c r="S657" s="881"/>
      <c r="T657" s="881"/>
      <c r="U657" s="881"/>
      <c r="V657" s="881"/>
      <c r="W657" s="881"/>
      <c r="X657" s="881"/>
      <c r="Y657" s="881"/>
      <c r="Z657" s="881"/>
      <c r="AA657" s="882"/>
      <c r="AB657" s="881"/>
      <c r="AC657" s="881"/>
      <c r="AD657" s="881"/>
      <c r="AE657" s="881"/>
      <c r="AF657" s="881"/>
      <c r="AG657" s="881"/>
      <c r="AH657" s="881"/>
      <c r="DZ657" s="909"/>
      <c r="EA657" s="1013"/>
      <c r="EB657" s="1014"/>
      <c r="EC657" s="1014"/>
      <c r="ED657" s="1014"/>
      <c r="EE657" s="910"/>
    </row>
    <row r="658" spans="1:135" s="879" customFormat="1">
      <c r="A658" s="609"/>
      <c r="B658" s="888"/>
      <c r="C658" s="880"/>
      <c r="D658" s="880"/>
      <c r="E658" s="880"/>
      <c r="F658" s="880"/>
      <c r="G658" s="880"/>
      <c r="H658" s="880"/>
      <c r="I658" s="880"/>
      <c r="J658" s="880"/>
      <c r="K658" s="880"/>
      <c r="L658" s="880"/>
      <c r="M658" s="880"/>
      <c r="N658" s="880"/>
      <c r="O658" s="881"/>
      <c r="P658" s="881"/>
      <c r="Q658" s="881"/>
      <c r="R658" s="881"/>
      <c r="S658" s="881"/>
      <c r="T658" s="881"/>
      <c r="U658" s="881"/>
      <c r="V658" s="881"/>
      <c r="W658" s="881"/>
      <c r="X658" s="881"/>
      <c r="Y658" s="881"/>
      <c r="Z658" s="881"/>
      <c r="AA658" s="882"/>
      <c r="AB658" s="881"/>
      <c r="AC658" s="881"/>
      <c r="AD658" s="881"/>
      <c r="AE658" s="881"/>
      <c r="AF658" s="881"/>
      <c r="AG658" s="881"/>
      <c r="AH658" s="881"/>
      <c r="DZ658" s="909"/>
      <c r="EA658" s="1013"/>
      <c r="EB658" s="1014"/>
      <c r="EC658" s="1014"/>
      <c r="ED658" s="1014"/>
      <c r="EE658" s="910"/>
    </row>
    <row r="659" spans="1:135" s="879" customFormat="1">
      <c r="A659" s="609"/>
      <c r="B659" s="888"/>
      <c r="C659" s="880"/>
      <c r="D659" s="880"/>
      <c r="E659" s="880"/>
      <c r="F659" s="880"/>
      <c r="G659" s="880"/>
      <c r="H659" s="880"/>
      <c r="I659" s="880"/>
      <c r="J659" s="880"/>
      <c r="K659" s="880"/>
      <c r="L659" s="880"/>
      <c r="M659" s="880"/>
      <c r="N659" s="880"/>
      <c r="O659" s="881"/>
      <c r="P659" s="881"/>
      <c r="Q659" s="881"/>
      <c r="R659" s="881"/>
      <c r="S659" s="881"/>
      <c r="T659" s="881"/>
      <c r="U659" s="881"/>
      <c r="V659" s="881"/>
      <c r="W659" s="881"/>
      <c r="X659" s="881"/>
      <c r="Y659" s="881"/>
      <c r="Z659" s="881"/>
      <c r="AA659" s="882"/>
      <c r="AB659" s="881"/>
      <c r="AC659" s="881"/>
      <c r="AD659" s="881"/>
      <c r="AE659" s="881"/>
      <c r="AF659" s="881"/>
      <c r="AG659" s="881"/>
      <c r="AH659" s="881"/>
      <c r="DZ659" s="909"/>
      <c r="EA659" s="1013"/>
      <c r="EB659" s="1014"/>
      <c r="EC659" s="1014"/>
      <c r="ED659" s="1014"/>
      <c r="EE659" s="910"/>
    </row>
    <row r="660" spans="1:135" s="879" customFormat="1">
      <c r="A660" s="609"/>
      <c r="B660" s="888"/>
      <c r="C660" s="880"/>
      <c r="D660" s="880"/>
      <c r="E660" s="880"/>
      <c r="F660" s="880"/>
      <c r="G660" s="880"/>
      <c r="H660" s="880"/>
      <c r="I660" s="880"/>
      <c r="J660" s="880"/>
      <c r="K660" s="880"/>
      <c r="L660" s="880"/>
      <c r="M660" s="880"/>
      <c r="N660" s="880"/>
      <c r="O660" s="881"/>
      <c r="P660" s="881"/>
      <c r="Q660" s="881"/>
      <c r="R660" s="881"/>
      <c r="S660" s="881"/>
      <c r="T660" s="881"/>
      <c r="U660" s="881"/>
      <c r="V660" s="881"/>
      <c r="W660" s="881"/>
      <c r="X660" s="881"/>
      <c r="Y660" s="881"/>
      <c r="Z660" s="881"/>
      <c r="AA660" s="882"/>
      <c r="AB660" s="881"/>
      <c r="AC660" s="881"/>
      <c r="AD660" s="881"/>
      <c r="AE660" s="881"/>
      <c r="AF660" s="881"/>
      <c r="AG660" s="881"/>
      <c r="AH660" s="881"/>
      <c r="DZ660" s="909"/>
      <c r="EA660" s="1013"/>
      <c r="EB660" s="1014"/>
      <c r="EC660" s="1014"/>
      <c r="ED660" s="1014"/>
      <c r="EE660" s="910"/>
    </row>
    <row r="661" spans="1:135" s="879" customFormat="1">
      <c r="A661" s="609"/>
      <c r="B661" s="888"/>
      <c r="C661" s="880"/>
      <c r="D661" s="880"/>
      <c r="E661" s="880"/>
      <c r="F661" s="880"/>
      <c r="G661" s="880"/>
      <c r="H661" s="880"/>
      <c r="I661" s="880"/>
      <c r="J661" s="880"/>
      <c r="K661" s="880"/>
      <c r="L661" s="880"/>
      <c r="M661" s="880"/>
      <c r="N661" s="880"/>
      <c r="O661" s="881"/>
      <c r="P661" s="881"/>
      <c r="Q661" s="881"/>
      <c r="R661" s="881"/>
      <c r="S661" s="881"/>
      <c r="T661" s="881"/>
      <c r="U661" s="881"/>
      <c r="V661" s="881"/>
      <c r="W661" s="881"/>
      <c r="X661" s="881"/>
      <c r="Y661" s="881"/>
      <c r="Z661" s="881"/>
      <c r="AA661" s="882"/>
      <c r="AB661" s="881"/>
      <c r="AC661" s="881"/>
      <c r="AD661" s="881"/>
      <c r="AE661" s="881"/>
      <c r="AF661" s="881"/>
      <c r="AG661" s="881"/>
      <c r="AH661" s="881"/>
      <c r="DZ661" s="909"/>
      <c r="EA661" s="1013"/>
      <c r="EB661" s="1014"/>
      <c r="EC661" s="1014"/>
      <c r="ED661" s="1014"/>
      <c r="EE661" s="910"/>
    </row>
    <row r="662" spans="1:135" s="879" customFormat="1">
      <c r="A662" s="609"/>
      <c r="B662" s="888"/>
      <c r="C662" s="880"/>
      <c r="D662" s="880"/>
      <c r="E662" s="880"/>
      <c r="F662" s="880"/>
      <c r="G662" s="880"/>
      <c r="H662" s="880"/>
      <c r="I662" s="880"/>
      <c r="J662" s="880"/>
      <c r="K662" s="880"/>
      <c r="L662" s="880"/>
      <c r="M662" s="880"/>
      <c r="N662" s="880"/>
      <c r="O662" s="881"/>
      <c r="P662" s="881"/>
      <c r="Q662" s="881"/>
      <c r="R662" s="881"/>
      <c r="S662" s="881"/>
      <c r="T662" s="881"/>
      <c r="U662" s="881"/>
      <c r="V662" s="881"/>
      <c r="W662" s="881"/>
      <c r="X662" s="881"/>
      <c r="Y662" s="881"/>
      <c r="Z662" s="881"/>
      <c r="AA662" s="882"/>
      <c r="AB662" s="881"/>
      <c r="AC662" s="881"/>
      <c r="AD662" s="881"/>
      <c r="AE662" s="881"/>
      <c r="AF662" s="881"/>
      <c r="AG662" s="881"/>
      <c r="AH662" s="881"/>
      <c r="DZ662" s="909"/>
      <c r="EA662" s="1013"/>
      <c r="EB662" s="1014"/>
      <c r="EC662" s="1014"/>
      <c r="ED662" s="1014"/>
      <c r="EE662" s="910"/>
    </row>
    <row r="663" spans="1:135" s="879" customFormat="1">
      <c r="A663" s="609"/>
      <c r="B663" s="888"/>
      <c r="C663" s="880"/>
      <c r="D663" s="880"/>
      <c r="E663" s="880"/>
      <c r="F663" s="880"/>
      <c r="G663" s="880"/>
      <c r="H663" s="880"/>
      <c r="I663" s="880"/>
      <c r="J663" s="880"/>
      <c r="K663" s="880"/>
      <c r="L663" s="880"/>
      <c r="M663" s="880"/>
      <c r="N663" s="880"/>
      <c r="O663" s="881"/>
      <c r="P663" s="881"/>
      <c r="Q663" s="881"/>
      <c r="R663" s="881"/>
      <c r="S663" s="881"/>
      <c r="T663" s="881"/>
      <c r="U663" s="881"/>
      <c r="V663" s="881"/>
      <c r="W663" s="881"/>
      <c r="X663" s="881"/>
      <c r="Y663" s="881"/>
      <c r="Z663" s="881"/>
      <c r="AA663" s="882"/>
      <c r="AB663" s="881"/>
      <c r="AC663" s="881"/>
      <c r="AD663" s="881"/>
      <c r="AE663" s="881"/>
      <c r="AF663" s="881"/>
      <c r="AG663" s="881"/>
      <c r="AH663" s="881"/>
      <c r="DZ663" s="909"/>
      <c r="EA663" s="1013"/>
      <c r="EB663" s="1014"/>
      <c r="EC663" s="1014"/>
      <c r="ED663" s="1014"/>
      <c r="EE663" s="910"/>
    </row>
    <row r="664" spans="1:135" s="879" customFormat="1">
      <c r="A664" s="609"/>
      <c r="B664" s="888"/>
      <c r="C664" s="880"/>
      <c r="D664" s="880"/>
      <c r="E664" s="880"/>
      <c r="F664" s="880"/>
      <c r="G664" s="880"/>
      <c r="H664" s="880"/>
      <c r="I664" s="880"/>
      <c r="J664" s="880"/>
      <c r="K664" s="880"/>
      <c r="L664" s="880"/>
      <c r="M664" s="880"/>
      <c r="N664" s="880"/>
      <c r="O664" s="881"/>
      <c r="P664" s="881"/>
      <c r="Q664" s="881"/>
      <c r="R664" s="881"/>
      <c r="S664" s="881"/>
      <c r="T664" s="881"/>
      <c r="U664" s="881"/>
      <c r="V664" s="881"/>
      <c r="W664" s="881"/>
      <c r="X664" s="881"/>
      <c r="Y664" s="881"/>
      <c r="Z664" s="881"/>
      <c r="AA664" s="882"/>
      <c r="AB664" s="881"/>
      <c r="AC664" s="881"/>
      <c r="AD664" s="881"/>
      <c r="AE664" s="881"/>
      <c r="AF664" s="881"/>
      <c r="AG664" s="881"/>
      <c r="AH664" s="881"/>
      <c r="DZ664" s="909"/>
      <c r="EA664" s="1013"/>
      <c r="EB664" s="1014"/>
      <c r="EC664" s="1014"/>
      <c r="ED664" s="1014"/>
      <c r="EE664" s="910"/>
    </row>
    <row r="665" spans="1:135" s="879" customFormat="1">
      <c r="A665" s="609"/>
      <c r="B665" s="888"/>
      <c r="C665" s="880"/>
      <c r="D665" s="880"/>
      <c r="E665" s="880"/>
      <c r="F665" s="880"/>
      <c r="G665" s="880"/>
      <c r="H665" s="880"/>
      <c r="I665" s="880"/>
      <c r="J665" s="880"/>
      <c r="K665" s="880"/>
      <c r="L665" s="880"/>
      <c r="M665" s="880"/>
      <c r="N665" s="880"/>
      <c r="O665" s="881"/>
      <c r="P665" s="881"/>
      <c r="Q665" s="881"/>
      <c r="R665" s="881"/>
      <c r="S665" s="881"/>
      <c r="T665" s="881"/>
      <c r="U665" s="881"/>
      <c r="V665" s="881"/>
      <c r="W665" s="881"/>
      <c r="X665" s="881"/>
      <c r="Y665" s="881"/>
      <c r="Z665" s="881"/>
      <c r="AA665" s="882"/>
      <c r="AB665" s="881"/>
      <c r="AC665" s="881"/>
      <c r="AD665" s="881"/>
      <c r="AE665" s="881"/>
      <c r="AF665" s="881"/>
      <c r="AG665" s="881"/>
      <c r="AH665" s="881"/>
      <c r="DZ665" s="909"/>
      <c r="EA665" s="1013"/>
      <c r="EB665" s="1014"/>
      <c r="EC665" s="1014"/>
      <c r="ED665" s="1014"/>
      <c r="EE665" s="910"/>
    </row>
    <row r="666" spans="1:135" s="879" customFormat="1">
      <c r="A666" s="609"/>
      <c r="B666" s="888"/>
      <c r="C666" s="880"/>
      <c r="D666" s="880"/>
      <c r="E666" s="880"/>
      <c r="F666" s="880"/>
      <c r="G666" s="880"/>
      <c r="H666" s="880"/>
      <c r="I666" s="880"/>
      <c r="J666" s="880"/>
      <c r="K666" s="880"/>
      <c r="L666" s="880"/>
      <c r="M666" s="880"/>
      <c r="N666" s="880"/>
      <c r="O666" s="881"/>
      <c r="P666" s="881"/>
      <c r="Q666" s="881"/>
      <c r="R666" s="881"/>
      <c r="S666" s="881"/>
      <c r="T666" s="881"/>
      <c r="U666" s="881"/>
      <c r="V666" s="881"/>
      <c r="W666" s="881"/>
      <c r="X666" s="881"/>
      <c r="Y666" s="881"/>
      <c r="Z666" s="881"/>
      <c r="AA666" s="882"/>
      <c r="AB666" s="881"/>
      <c r="AC666" s="881"/>
      <c r="AD666" s="881"/>
      <c r="AE666" s="881"/>
      <c r="AF666" s="881"/>
      <c r="AG666" s="881"/>
      <c r="AH666" s="881"/>
      <c r="DZ666" s="909"/>
      <c r="EA666" s="1013"/>
      <c r="EB666" s="1014"/>
      <c r="EC666" s="1014"/>
      <c r="ED666" s="1014"/>
      <c r="EE666" s="910"/>
    </row>
    <row r="667" spans="1:135" s="879" customFormat="1">
      <c r="A667" s="609"/>
      <c r="B667" s="888"/>
      <c r="C667" s="880"/>
      <c r="D667" s="880"/>
      <c r="E667" s="880"/>
      <c r="F667" s="880"/>
      <c r="G667" s="880"/>
      <c r="H667" s="880"/>
      <c r="I667" s="880"/>
      <c r="J667" s="880"/>
      <c r="K667" s="880"/>
      <c r="L667" s="880"/>
      <c r="M667" s="880"/>
      <c r="N667" s="880"/>
      <c r="O667" s="881"/>
      <c r="P667" s="881"/>
      <c r="Q667" s="881"/>
      <c r="R667" s="881"/>
      <c r="S667" s="881"/>
      <c r="T667" s="881"/>
      <c r="U667" s="881"/>
      <c r="V667" s="881"/>
      <c r="W667" s="881"/>
      <c r="X667" s="881"/>
      <c r="Y667" s="881"/>
      <c r="Z667" s="881"/>
      <c r="AA667" s="882"/>
      <c r="AB667" s="881"/>
      <c r="AC667" s="881"/>
      <c r="AD667" s="881"/>
      <c r="AE667" s="881"/>
      <c r="AF667" s="881"/>
      <c r="AG667" s="881"/>
      <c r="AH667" s="881"/>
      <c r="DZ667" s="909"/>
      <c r="EA667" s="1013"/>
      <c r="EB667" s="1014"/>
      <c r="EC667" s="1014"/>
      <c r="ED667" s="1014"/>
      <c r="EE667" s="910"/>
    </row>
    <row r="668" spans="1:135" s="879" customFormat="1">
      <c r="A668" s="609"/>
      <c r="B668" s="888"/>
      <c r="C668" s="880"/>
      <c r="D668" s="880"/>
      <c r="E668" s="880"/>
      <c r="F668" s="880"/>
      <c r="G668" s="880"/>
      <c r="H668" s="880"/>
      <c r="I668" s="880"/>
      <c r="J668" s="880"/>
      <c r="K668" s="880"/>
      <c r="L668" s="880"/>
      <c r="M668" s="880"/>
      <c r="N668" s="880"/>
      <c r="O668" s="881"/>
      <c r="P668" s="881"/>
      <c r="Q668" s="881"/>
      <c r="R668" s="881"/>
      <c r="S668" s="881"/>
      <c r="T668" s="881"/>
      <c r="U668" s="881"/>
      <c r="V668" s="881"/>
      <c r="W668" s="881"/>
      <c r="X668" s="881"/>
      <c r="Y668" s="881"/>
      <c r="Z668" s="881"/>
      <c r="AA668" s="882"/>
      <c r="AB668" s="881"/>
      <c r="AC668" s="881"/>
      <c r="AD668" s="881"/>
      <c r="AE668" s="881"/>
      <c r="AF668" s="881"/>
      <c r="AG668" s="881"/>
      <c r="AH668" s="881"/>
      <c r="DZ668" s="909"/>
      <c r="EA668" s="1013"/>
      <c r="EB668" s="1014"/>
      <c r="EC668" s="1014"/>
      <c r="ED668" s="1014"/>
      <c r="EE668" s="910"/>
    </row>
    <row r="669" spans="1:135" s="879" customFormat="1">
      <c r="A669" s="609"/>
      <c r="B669" s="888"/>
      <c r="C669" s="880"/>
      <c r="D669" s="880"/>
      <c r="E669" s="880"/>
      <c r="F669" s="880"/>
      <c r="G669" s="880"/>
      <c r="H669" s="880"/>
      <c r="I669" s="880"/>
      <c r="J669" s="880"/>
      <c r="K669" s="880"/>
      <c r="L669" s="880"/>
      <c r="M669" s="880"/>
      <c r="N669" s="880"/>
      <c r="O669" s="881"/>
      <c r="P669" s="881"/>
      <c r="Q669" s="881"/>
      <c r="R669" s="881"/>
      <c r="S669" s="881"/>
      <c r="T669" s="881"/>
      <c r="U669" s="881"/>
      <c r="V669" s="881"/>
      <c r="W669" s="881"/>
      <c r="X669" s="881"/>
      <c r="Y669" s="881"/>
      <c r="Z669" s="881"/>
      <c r="AA669" s="882"/>
      <c r="AB669" s="881"/>
      <c r="AC669" s="881"/>
      <c r="AD669" s="881"/>
      <c r="AE669" s="881"/>
      <c r="AF669" s="881"/>
      <c r="AG669" s="881"/>
      <c r="AH669" s="881"/>
      <c r="DZ669" s="909"/>
      <c r="EA669" s="1013"/>
      <c r="EB669" s="1014"/>
      <c r="EC669" s="1014"/>
      <c r="ED669" s="1014"/>
      <c r="EE669" s="910"/>
    </row>
    <row r="670" spans="1:135" s="879" customFormat="1">
      <c r="A670" s="609"/>
      <c r="B670" s="888"/>
      <c r="C670" s="880"/>
      <c r="D670" s="880"/>
      <c r="E670" s="880"/>
      <c r="F670" s="880"/>
      <c r="G670" s="880"/>
      <c r="H670" s="880"/>
      <c r="I670" s="880"/>
      <c r="J670" s="880"/>
      <c r="K670" s="880"/>
      <c r="L670" s="880"/>
      <c r="M670" s="880"/>
      <c r="N670" s="880"/>
      <c r="O670" s="881"/>
      <c r="P670" s="881"/>
      <c r="Q670" s="881"/>
      <c r="R670" s="881"/>
      <c r="S670" s="881"/>
      <c r="T670" s="881"/>
      <c r="U670" s="881"/>
      <c r="V670" s="881"/>
      <c r="W670" s="881"/>
      <c r="X670" s="881"/>
      <c r="Y670" s="881"/>
      <c r="Z670" s="881"/>
      <c r="AA670" s="882"/>
      <c r="AB670" s="881"/>
      <c r="AC670" s="881"/>
      <c r="AD670" s="881"/>
      <c r="AE670" s="881"/>
      <c r="AF670" s="881"/>
      <c r="AG670" s="881"/>
      <c r="AH670" s="881"/>
      <c r="DZ670" s="909"/>
      <c r="EA670" s="1013"/>
      <c r="EB670" s="1014"/>
      <c r="EC670" s="1014"/>
      <c r="ED670" s="1014"/>
      <c r="EE670" s="910"/>
    </row>
    <row r="671" spans="1:135" s="879" customFormat="1">
      <c r="A671" s="609"/>
      <c r="B671" s="888"/>
      <c r="C671" s="880"/>
      <c r="D671" s="880"/>
      <c r="E671" s="880"/>
      <c r="F671" s="880"/>
      <c r="G671" s="880"/>
      <c r="H671" s="880"/>
      <c r="I671" s="880"/>
      <c r="J671" s="880"/>
      <c r="K671" s="880"/>
      <c r="L671" s="880"/>
      <c r="M671" s="880"/>
      <c r="N671" s="880"/>
      <c r="O671" s="881"/>
      <c r="P671" s="881"/>
      <c r="Q671" s="881"/>
      <c r="R671" s="881"/>
      <c r="S671" s="881"/>
      <c r="T671" s="881"/>
      <c r="U671" s="881"/>
      <c r="V671" s="881"/>
      <c r="W671" s="881"/>
      <c r="X671" s="881"/>
      <c r="Y671" s="881"/>
      <c r="Z671" s="881"/>
      <c r="AA671" s="882"/>
      <c r="AB671" s="881"/>
      <c r="AC671" s="881"/>
      <c r="AD671" s="881"/>
      <c r="AE671" s="881"/>
      <c r="AF671" s="881"/>
      <c r="AG671" s="881"/>
      <c r="AH671" s="881"/>
      <c r="DZ671" s="909"/>
      <c r="EA671" s="1013"/>
      <c r="EB671" s="1014"/>
      <c r="EC671" s="1014"/>
      <c r="ED671" s="1014"/>
      <c r="EE671" s="910"/>
    </row>
    <row r="672" spans="1:135" s="879" customFormat="1">
      <c r="A672" s="609"/>
      <c r="B672" s="888"/>
      <c r="C672" s="880"/>
      <c r="D672" s="880"/>
      <c r="E672" s="880"/>
      <c r="F672" s="880"/>
      <c r="G672" s="880"/>
      <c r="H672" s="880"/>
      <c r="I672" s="880"/>
      <c r="J672" s="880"/>
      <c r="K672" s="880"/>
      <c r="L672" s="880"/>
      <c r="M672" s="880"/>
      <c r="N672" s="880"/>
      <c r="O672" s="881"/>
      <c r="P672" s="881"/>
      <c r="Q672" s="881"/>
      <c r="R672" s="881"/>
      <c r="S672" s="881"/>
      <c r="T672" s="881"/>
      <c r="U672" s="881"/>
      <c r="V672" s="881"/>
      <c r="W672" s="881"/>
      <c r="X672" s="881"/>
      <c r="Y672" s="881"/>
      <c r="Z672" s="881"/>
      <c r="AA672" s="882"/>
      <c r="AB672" s="881"/>
      <c r="AC672" s="881"/>
      <c r="AD672" s="881"/>
      <c r="AE672" s="881"/>
      <c r="AF672" s="881"/>
      <c r="AG672" s="881"/>
      <c r="AH672" s="881"/>
      <c r="DZ672" s="909"/>
      <c r="EA672" s="1013"/>
      <c r="EB672" s="1014"/>
      <c r="EC672" s="1014"/>
      <c r="ED672" s="1014"/>
      <c r="EE672" s="910"/>
    </row>
    <row r="673" spans="1:135" s="879" customFormat="1">
      <c r="A673" s="609"/>
      <c r="B673" s="888"/>
      <c r="C673" s="880"/>
      <c r="D673" s="880"/>
      <c r="E673" s="880"/>
      <c r="F673" s="880"/>
      <c r="G673" s="880"/>
      <c r="H673" s="880"/>
      <c r="I673" s="880"/>
      <c r="J673" s="880"/>
      <c r="K673" s="880"/>
      <c r="L673" s="880"/>
      <c r="M673" s="880"/>
      <c r="N673" s="880"/>
      <c r="O673" s="881"/>
      <c r="P673" s="881"/>
      <c r="Q673" s="881"/>
      <c r="R673" s="881"/>
      <c r="S673" s="881"/>
      <c r="T673" s="881"/>
      <c r="U673" s="881"/>
      <c r="V673" s="881"/>
      <c r="W673" s="881"/>
      <c r="X673" s="881"/>
      <c r="Y673" s="881"/>
      <c r="Z673" s="881"/>
      <c r="AA673" s="882"/>
      <c r="AB673" s="881"/>
      <c r="AC673" s="881"/>
      <c r="AD673" s="881"/>
      <c r="AE673" s="881"/>
      <c r="AF673" s="881"/>
      <c r="AG673" s="881"/>
      <c r="AH673" s="881"/>
      <c r="DZ673" s="909"/>
      <c r="EA673" s="1013"/>
      <c r="EB673" s="1014"/>
      <c r="EC673" s="1014"/>
      <c r="ED673" s="1014"/>
      <c r="EE673" s="910"/>
    </row>
    <row r="674" spans="1:135" s="879" customFormat="1">
      <c r="A674" s="609"/>
      <c r="B674" s="888"/>
      <c r="C674" s="880"/>
      <c r="D674" s="880"/>
      <c r="E674" s="880"/>
      <c r="F674" s="880"/>
      <c r="G674" s="880"/>
      <c r="H674" s="880"/>
      <c r="I674" s="880"/>
      <c r="J674" s="880"/>
      <c r="K674" s="880"/>
      <c r="L674" s="880"/>
      <c r="M674" s="880"/>
      <c r="N674" s="880"/>
      <c r="O674" s="881"/>
      <c r="P674" s="881"/>
      <c r="Q674" s="881"/>
      <c r="R674" s="881"/>
      <c r="S674" s="881"/>
      <c r="T674" s="881"/>
      <c r="U674" s="881"/>
      <c r="V674" s="881"/>
      <c r="W674" s="881"/>
      <c r="X674" s="881"/>
      <c r="Y674" s="881"/>
      <c r="Z674" s="881"/>
      <c r="AA674" s="882"/>
      <c r="AB674" s="881"/>
      <c r="AC674" s="881"/>
      <c r="AD674" s="881"/>
      <c r="AE674" s="881"/>
      <c r="AF674" s="881"/>
      <c r="AG674" s="881"/>
      <c r="AH674" s="881"/>
      <c r="DZ674" s="909"/>
      <c r="EA674" s="1013"/>
      <c r="EB674" s="1014"/>
      <c r="EC674" s="1014"/>
      <c r="ED674" s="1014"/>
      <c r="EE674" s="910"/>
    </row>
    <row r="675" spans="1:135" s="879" customFormat="1">
      <c r="A675" s="609"/>
      <c r="B675" s="888"/>
      <c r="C675" s="880"/>
      <c r="D675" s="880"/>
      <c r="E675" s="880"/>
      <c r="F675" s="880"/>
      <c r="G675" s="880"/>
      <c r="H675" s="880"/>
      <c r="I675" s="880"/>
      <c r="J675" s="880"/>
      <c r="K675" s="880"/>
      <c r="L675" s="880"/>
      <c r="M675" s="880"/>
      <c r="N675" s="880"/>
      <c r="O675" s="881"/>
      <c r="P675" s="881"/>
      <c r="Q675" s="881"/>
      <c r="R675" s="881"/>
      <c r="S675" s="881"/>
      <c r="T675" s="881"/>
      <c r="U675" s="881"/>
      <c r="V675" s="881"/>
      <c r="W675" s="881"/>
      <c r="X675" s="881"/>
      <c r="Y675" s="881"/>
      <c r="Z675" s="881"/>
      <c r="AA675" s="882"/>
      <c r="AB675" s="881"/>
      <c r="AC675" s="881"/>
      <c r="AD675" s="881"/>
      <c r="AE675" s="881"/>
      <c r="AF675" s="881"/>
      <c r="AG675" s="881"/>
      <c r="AH675" s="881"/>
      <c r="DZ675" s="909"/>
      <c r="EA675" s="1013"/>
      <c r="EB675" s="1014"/>
      <c r="EC675" s="1014"/>
      <c r="ED675" s="1014"/>
      <c r="EE675" s="910"/>
    </row>
    <row r="676" spans="1:135" s="879" customFormat="1">
      <c r="A676" s="609"/>
      <c r="B676" s="888"/>
      <c r="C676" s="880"/>
      <c r="D676" s="880"/>
      <c r="E676" s="880"/>
      <c r="F676" s="880"/>
      <c r="G676" s="880"/>
      <c r="H676" s="880"/>
      <c r="I676" s="880"/>
      <c r="J676" s="880"/>
      <c r="K676" s="880"/>
      <c r="L676" s="880"/>
      <c r="M676" s="880"/>
      <c r="N676" s="880"/>
      <c r="O676" s="881"/>
      <c r="P676" s="881"/>
      <c r="Q676" s="881"/>
      <c r="R676" s="881"/>
      <c r="S676" s="881"/>
      <c r="T676" s="881"/>
      <c r="U676" s="881"/>
      <c r="V676" s="881"/>
      <c r="W676" s="881"/>
      <c r="X676" s="881"/>
      <c r="Y676" s="881"/>
      <c r="Z676" s="881"/>
      <c r="AA676" s="882"/>
      <c r="AB676" s="881"/>
      <c r="AC676" s="881"/>
      <c r="AD676" s="881"/>
      <c r="AE676" s="881"/>
      <c r="AF676" s="881"/>
      <c r="AG676" s="881"/>
      <c r="AH676" s="881"/>
      <c r="DZ676" s="909"/>
      <c r="EA676" s="1013"/>
      <c r="EB676" s="1014"/>
      <c r="EC676" s="1014"/>
      <c r="ED676" s="1014"/>
      <c r="EE676" s="910"/>
    </row>
    <row r="677" spans="1:135" s="879" customFormat="1">
      <c r="A677" s="609"/>
      <c r="B677" s="888"/>
      <c r="C677" s="880"/>
      <c r="D677" s="880"/>
      <c r="E677" s="880"/>
      <c r="F677" s="880"/>
      <c r="G677" s="880"/>
      <c r="H677" s="880"/>
      <c r="I677" s="880"/>
      <c r="J677" s="880"/>
      <c r="K677" s="880"/>
      <c r="L677" s="880"/>
      <c r="M677" s="880"/>
      <c r="N677" s="880"/>
      <c r="O677" s="881"/>
      <c r="P677" s="881"/>
      <c r="Q677" s="881"/>
      <c r="R677" s="881"/>
      <c r="S677" s="881"/>
      <c r="T677" s="881"/>
      <c r="U677" s="881"/>
      <c r="V677" s="881"/>
      <c r="W677" s="881"/>
      <c r="X677" s="881"/>
      <c r="Y677" s="881"/>
      <c r="Z677" s="881"/>
      <c r="AA677" s="882"/>
      <c r="AB677" s="881"/>
      <c r="AC677" s="881"/>
      <c r="AD677" s="881"/>
      <c r="AE677" s="881"/>
      <c r="AF677" s="881"/>
      <c r="AG677" s="881"/>
      <c r="AH677" s="881"/>
      <c r="DZ677" s="909"/>
      <c r="EA677" s="1013"/>
      <c r="EB677" s="1014"/>
      <c r="EC677" s="1014"/>
      <c r="ED677" s="1014"/>
      <c r="EE677" s="910"/>
    </row>
    <row r="678" spans="1:135" s="879" customFormat="1">
      <c r="A678" s="609"/>
      <c r="B678" s="888"/>
      <c r="C678" s="880"/>
      <c r="D678" s="880"/>
      <c r="E678" s="880"/>
      <c r="F678" s="880"/>
      <c r="G678" s="880"/>
      <c r="H678" s="880"/>
      <c r="I678" s="880"/>
      <c r="J678" s="880"/>
      <c r="K678" s="880"/>
      <c r="L678" s="880"/>
      <c r="M678" s="880"/>
      <c r="N678" s="880"/>
      <c r="O678" s="881"/>
      <c r="P678" s="881"/>
      <c r="Q678" s="881"/>
      <c r="R678" s="881"/>
      <c r="S678" s="881"/>
      <c r="T678" s="881"/>
      <c r="U678" s="881"/>
      <c r="V678" s="881"/>
      <c r="W678" s="881"/>
      <c r="X678" s="881"/>
      <c r="Y678" s="881"/>
      <c r="Z678" s="881"/>
      <c r="AA678" s="882"/>
      <c r="AB678" s="881"/>
      <c r="AC678" s="881"/>
      <c r="AD678" s="881"/>
      <c r="AE678" s="881"/>
      <c r="AF678" s="881"/>
      <c r="AG678" s="881"/>
      <c r="AH678" s="881"/>
      <c r="DZ678" s="909"/>
      <c r="EA678" s="1013"/>
      <c r="EB678" s="1014"/>
      <c r="EC678" s="1014"/>
      <c r="ED678" s="1014"/>
      <c r="EE678" s="910"/>
    </row>
    <row r="679" spans="1:135" s="879" customFormat="1">
      <c r="A679" s="609"/>
      <c r="B679" s="888"/>
      <c r="C679" s="880"/>
      <c r="D679" s="880"/>
      <c r="E679" s="880"/>
      <c r="F679" s="880"/>
      <c r="G679" s="880"/>
      <c r="H679" s="880"/>
      <c r="I679" s="880"/>
      <c r="J679" s="880"/>
      <c r="K679" s="880"/>
      <c r="L679" s="880"/>
      <c r="M679" s="880"/>
      <c r="N679" s="880"/>
      <c r="O679" s="881"/>
      <c r="P679" s="881"/>
      <c r="Q679" s="881"/>
      <c r="R679" s="881"/>
      <c r="S679" s="881"/>
      <c r="T679" s="881"/>
      <c r="U679" s="881"/>
      <c r="V679" s="881"/>
      <c r="W679" s="881"/>
      <c r="X679" s="881"/>
      <c r="Y679" s="881"/>
      <c r="Z679" s="881"/>
      <c r="AA679" s="882"/>
      <c r="AB679" s="881"/>
      <c r="AC679" s="881"/>
      <c r="AD679" s="881"/>
      <c r="AE679" s="881"/>
      <c r="AF679" s="881"/>
      <c r="AG679" s="881"/>
      <c r="AH679" s="881"/>
      <c r="DZ679" s="909"/>
      <c r="EA679" s="1013"/>
      <c r="EB679" s="1014"/>
      <c r="EC679" s="1014"/>
      <c r="ED679" s="1014"/>
      <c r="EE679" s="910"/>
    </row>
    <row r="680" spans="1:135" s="879" customFormat="1">
      <c r="A680" s="609"/>
      <c r="B680" s="888"/>
      <c r="C680" s="880"/>
      <c r="D680" s="880"/>
      <c r="E680" s="880"/>
      <c r="F680" s="880"/>
      <c r="G680" s="880"/>
      <c r="H680" s="880"/>
      <c r="I680" s="880"/>
      <c r="J680" s="880"/>
      <c r="K680" s="880"/>
      <c r="L680" s="880"/>
      <c r="M680" s="880"/>
      <c r="N680" s="880"/>
      <c r="O680" s="881"/>
      <c r="P680" s="881"/>
      <c r="Q680" s="881"/>
      <c r="R680" s="881"/>
      <c r="S680" s="881"/>
      <c r="T680" s="881"/>
      <c r="U680" s="881"/>
      <c r="V680" s="881"/>
      <c r="W680" s="881"/>
      <c r="X680" s="881"/>
      <c r="Y680" s="881"/>
      <c r="Z680" s="881"/>
      <c r="AA680" s="882"/>
      <c r="AB680" s="881"/>
      <c r="AC680" s="881"/>
      <c r="AD680" s="881"/>
      <c r="AE680" s="881"/>
      <c r="AF680" s="881"/>
      <c r="AG680" s="881"/>
      <c r="AH680" s="881"/>
      <c r="DZ680" s="909"/>
      <c r="EA680" s="1013"/>
      <c r="EB680" s="1014"/>
      <c r="EC680" s="1014"/>
      <c r="ED680" s="1014"/>
      <c r="EE680" s="910"/>
    </row>
    <row r="681" spans="1:135" s="879" customFormat="1">
      <c r="A681" s="609"/>
      <c r="B681" s="888"/>
      <c r="C681" s="880"/>
      <c r="D681" s="880"/>
      <c r="E681" s="880"/>
      <c r="F681" s="880"/>
      <c r="G681" s="880"/>
      <c r="H681" s="880"/>
      <c r="I681" s="880"/>
      <c r="J681" s="880"/>
      <c r="K681" s="880"/>
      <c r="L681" s="880"/>
      <c r="M681" s="880"/>
      <c r="N681" s="880"/>
      <c r="O681" s="881"/>
      <c r="P681" s="881"/>
      <c r="Q681" s="881"/>
      <c r="R681" s="881"/>
      <c r="S681" s="881"/>
      <c r="T681" s="881"/>
      <c r="U681" s="881"/>
      <c r="V681" s="881"/>
      <c r="W681" s="881"/>
      <c r="X681" s="881"/>
      <c r="Y681" s="881"/>
      <c r="Z681" s="881"/>
      <c r="AA681" s="882"/>
      <c r="AB681" s="881"/>
      <c r="AC681" s="881"/>
      <c r="AD681" s="881"/>
      <c r="AE681" s="881"/>
      <c r="AF681" s="881"/>
      <c r="AG681" s="881"/>
      <c r="AH681" s="881"/>
      <c r="DZ681" s="909"/>
      <c r="EA681" s="1013"/>
      <c r="EB681" s="1014"/>
      <c r="EC681" s="1014"/>
      <c r="ED681" s="1014"/>
      <c r="EE681" s="910"/>
    </row>
    <row r="682" spans="1:135" s="879" customFormat="1">
      <c r="A682" s="609"/>
      <c r="B682" s="888"/>
      <c r="C682" s="880"/>
      <c r="D682" s="880"/>
      <c r="E682" s="880"/>
      <c r="F682" s="880"/>
      <c r="G682" s="880"/>
      <c r="H682" s="880"/>
      <c r="I682" s="880"/>
      <c r="J682" s="880"/>
      <c r="K682" s="880"/>
      <c r="L682" s="880"/>
      <c r="M682" s="880"/>
      <c r="N682" s="880"/>
      <c r="O682" s="881"/>
      <c r="P682" s="881"/>
      <c r="Q682" s="881"/>
      <c r="R682" s="881"/>
      <c r="S682" s="881"/>
      <c r="T682" s="881"/>
      <c r="U682" s="881"/>
      <c r="V682" s="881"/>
      <c r="W682" s="881"/>
      <c r="X682" s="881"/>
      <c r="Y682" s="881"/>
      <c r="Z682" s="881"/>
      <c r="AA682" s="882"/>
      <c r="AB682" s="881"/>
      <c r="AC682" s="881"/>
      <c r="AD682" s="881"/>
      <c r="AE682" s="881"/>
      <c r="AF682" s="881"/>
      <c r="AG682" s="881"/>
      <c r="AH682" s="881"/>
      <c r="DZ682" s="909"/>
      <c r="EA682" s="1013"/>
      <c r="EB682" s="1014"/>
      <c r="EC682" s="1014"/>
      <c r="ED682" s="1014"/>
      <c r="EE682" s="910"/>
    </row>
    <row r="683" spans="1:135" s="879" customFormat="1">
      <c r="A683" s="609"/>
      <c r="B683" s="888"/>
      <c r="C683" s="880"/>
      <c r="D683" s="880"/>
      <c r="E683" s="880"/>
      <c r="F683" s="880"/>
      <c r="G683" s="880"/>
      <c r="H683" s="880"/>
      <c r="I683" s="880"/>
      <c r="J683" s="880"/>
      <c r="K683" s="880"/>
      <c r="L683" s="880"/>
      <c r="M683" s="880"/>
      <c r="N683" s="880"/>
      <c r="O683" s="881"/>
      <c r="P683" s="881"/>
      <c r="Q683" s="881"/>
      <c r="R683" s="881"/>
      <c r="S683" s="881"/>
      <c r="T683" s="881"/>
      <c r="U683" s="881"/>
      <c r="V683" s="881"/>
      <c r="W683" s="881"/>
      <c r="X683" s="881"/>
      <c r="Y683" s="881"/>
      <c r="Z683" s="881"/>
      <c r="AA683" s="882"/>
      <c r="AB683" s="881"/>
      <c r="AC683" s="881"/>
      <c r="AD683" s="881"/>
      <c r="AE683" s="881"/>
      <c r="AF683" s="881"/>
      <c r="AG683" s="881"/>
      <c r="AH683" s="881"/>
      <c r="DZ683" s="909"/>
      <c r="EA683" s="1013"/>
      <c r="EB683" s="1014"/>
      <c r="EC683" s="1014"/>
      <c r="ED683" s="1014"/>
      <c r="EE683" s="910"/>
    </row>
    <row r="684" spans="1:135" s="879" customFormat="1">
      <c r="A684" s="609"/>
      <c r="B684" s="888"/>
      <c r="C684" s="880"/>
      <c r="D684" s="880"/>
      <c r="E684" s="880"/>
      <c r="F684" s="880"/>
      <c r="G684" s="880"/>
      <c r="H684" s="880"/>
      <c r="I684" s="880"/>
      <c r="J684" s="880"/>
      <c r="K684" s="880"/>
      <c r="L684" s="880"/>
      <c r="M684" s="880"/>
      <c r="N684" s="880"/>
      <c r="O684" s="881"/>
      <c r="P684" s="881"/>
      <c r="Q684" s="881"/>
      <c r="R684" s="881"/>
      <c r="S684" s="881"/>
      <c r="T684" s="881"/>
      <c r="U684" s="881"/>
      <c r="V684" s="881"/>
      <c r="W684" s="881"/>
      <c r="X684" s="881"/>
      <c r="Y684" s="881"/>
      <c r="Z684" s="881"/>
      <c r="AA684" s="882"/>
      <c r="AB684" s="881"/>
      <c r="AC684" s="881"/>
      <c r="AD684" s="881"/>
      <c r="AE684" s="881"/>
      <c r="AF684" s="881"/>
      <c r="AG684" s="881"/>
      <c r="AH684" s="881"/>
      <c r="DZ684" s="909"/>
      <c r="EA684" s="1013"/>
      <c r="EB684" s="1014"/>
      <c r="EC684" s="1014"/>
      <c r="ED684" s="1014"/>
      <c r="EE684" s="910"/>
    </row>
    <row r="685" spans="1:135" s="879" customFormat="1">
      <c r="A685" s="609"/>
      <c r="B685" s="888"/>
      <c r="C685" s="880"/>
      <c r="D685" s="880"/>
      <c r="E685" s="880"/>
      <c r="F685" s="880"/>
      <c r="G685" s="880"/>
      <c r="H685" s="880"/>
      <c r="I685" s="880"/>
      <c r="J685" s="880"/>
      <c r="K685" s="880"/>
      <c r="L685" s="880"/>
      <c r="M685" s="880"/>
      <c r="N685" s="880"/>
      <c r="O685" s="881"/>
      <c r="P685" s="881"/>
      <c r="Q685" s="881"/>
      <c r="R685" s="881"/>
      <c r="S685" s="881"/>
      <c r="T685" s="881"/>
      <c r="U685" s="881"/>
      <c r="V685" s="881"/>
      <c r="W685" s="881"/>
      <c r="X685" s="881"/>
      <c r="Y685" s="881"/>
      <c r="Z685" s="881"/>
      <c r="AA685" s="882"/>
      <c r="AB685" s="881"/>
      <c r="AC685" s="881"/>
      <c r="AD685" s="881"/>
      <c r="AE685" s="881"/>
      <c r="AF685" s="881"/>
      <c r="AG685" s="881"/>
      <c r="AH685" s="881"/>
      <c r="DZ685" s="909"/>
      <c r="EA685" s="1013"/>
      <c r="EB685" s="1014"/>
      <c r="EC685" s="1014"/>
      <c r="ED685" s="1014"/>
      <c r="EE685" s="910"/>
    </row>
    <row r="686" spans="1:135" s="879" customFormat="1">
      <c r="A686" s="609"/>
      <c r="B686" s="888"/>
      <c r="C686" s="880"/>
      <c r="D686" s="880"/>
      <c r="E686" s="880"/>
      <c r="F686" s="880"/>
      <c r="G686" s="880"/>
      <c r="H686" s="880"/>
      <c r="I686" s="880"/>
      <c r="J686" s="880"/>
      <c r="K686" s="880"/>
      <c r="L686" s="880"/>
      <c r="M686" s="880"/>
      <c r="N686" s="880"/>
      <c r="O686" s="881"/>
      <c r="P686" s="881"/>
      <c r="Q686" s="881"/>
      <c r="R686" s="881"/>
      <c r="S686" s="881"/>
      <c r="T686" s="881"/>
      <c r="U686" s="881"/>
      <c r="V686" s="881"/>
      <c r="W686" s="881"/>
      <c r="X686" s="881"/>
      <c r="Y686" s="881"/>
      <c r="Z686" s="881"/>
      <c r="AA686" s="882"/>
      <c r="AB686" s="881"/>
      <c r="AC686" s="881"/>
      <c r="AD686" s="881"/>
      <c r="AE686" s="881"/>
      <c r="AF686" s="881"/>
      <c r="AG686" s="881"/>
      <c r="AH686" s="881"/>
      <c r="DZ686" s="909"/>
      <c r="EA686" s="1013"/>
      <c r="EB686" s="1014"/>
      <c r="EC686" s="1014"/>
      <c r="ED686" s="1014"/>
      <c r="EE686" s="910"/>
    </row>
    <row r="687" spans="1:135" s="879" customFormat="1">
      <c r="A687" s="609"/>
      <c r="B687" s="888"/>
      <c r="C687" s="880"/>
      <c r="D687" s="880"/>
      <c r="E687" s="880"/>
      <c r="F687" s="880"/>
      <c r="G687" s="880"/>
      <c r="H687" s="880"/>
      <c r="I687" s="880"/>
      <c r="J687" s="880"/>
      <c r="K687" s="880"/>
      <c r="L687" s="880"/>
      <c r="M687" s="880"/>
      <c r="N687" s="880"/>
      <c r="O687" s="881"/>
      <c r="P687" s="881"/>
      <c r="Q687" s="881"/>
      <c r="R687" s="881"/>
      <c r="S687" s="881"/>
      <c r="T687" s="881"/>
      <c r="U687" s="881"/>
      <c r="V687" s="881"/>
      <c r="W687" s="881"/>
      <c r="X687" s="881"/>
      <c r="Y687" s="881"/>
      <c r="Z687" s="881"/>
      <c r="AA687" s="882"/>
      <c r="AB687" s="881"/>
      <c r="AC687" s="881"/>
      <c r="AD687" s="881"/>
      <c r="AE687" s="881"/>
      <c r="AF687" s="881"/>
      <c r="AG687" s="881"/>
      <c r="AH687" s="881"/>
      <c r="DZ687" s="909"/>
      <c r="EA687" s="1013"/>
      <c r="EB687" s="1014"/>
      <c r="EC687" s="1014"/>
      <c r="ED687" s="1014"/>
      <c r="EE687" s="910"/>
    </row>
    <row r="688" spans="1:135" s="879" customFormat="1">
      <c r="A688" s="609"/>
      <c r="B688" s="888"/>
      <c r="C688" s="880"/>
      <c r="D688" s="880"/>
      <c r="E688" s="880"/>
      <c r="F688" s="880"/>
      <c r="G688" s="880"/>
      <c r="H688" s="880"/>
      <c r="I688" s="880"/>
      <c r="J688" s="880"/>
      <c r="K688" s="880"/>
      <c r="L688" s="880"/>
      <c r="M688" s="880"/>
      <c r="N688" s="880"/>
      <c r="O688" s="881"/>
      <c r="P688" s="881"/>
      <c r="Q688" s="881"/>
      <c r="R688" s="881"/>
      <c r="S688" s="881"/>
      <c r="T688" s="881"/>
      <c r="U688" s="881"/>
      <c r="V688" s="881"/>
      <c r="W688" s="881"/>
      <c r="X688" s="881"/>
      <c r="Y688" s="881"/>
      <c r="Z688" s="881"/>
      <c r="AA688" s="882"/>
      <c r="AB688" s="881"/>
      <c r="AC688" s="881"/>
      <c r="AD688" s="881"/>
      <c r="AE688" s="881"/>
      <c r="AF688" s="881"/>
      <c r="AG688" s="881"/>
      <c r="AH688" s="881"/>
      <c r="DZ688" s="909"/>
      <c r="EA688" s="1013"/>
      <c r="EB688" s="1014"/>
      <c r="EC688" s="1014"/>
      <c r="ED688" s="1014"/>
      <c r="EE688" s="910"/>
    </row>
    <row r="689" spans="1:135" s="879" customFormat="1">
      <c r="A689" s="609"/>
      <c r="B689" s="888"/>
      <c r="C689" s="880"/>
      <c r="D689" s="880"/>
      <c r="E689" s="880"/>
      <c r="F689" s="880"/>
      <c r="G689" s="880"/>
      <c r="H689" s="880"/>
      <c r="I689" s="880"/>
      <c r="J689" s="880"/>
      <c r="K689" s="880"/>
      <c r="L689" s="880"/>
      <c r="M689" s="880"/>
      <c r="N689" s="880"/>
      <c r="O689" s="881"/>
      <c r="P689" s="881"/>
      <c r="Q689" s="881"/>
      <c r="R689" s="881"/>
      <c r="S689" s="881"/>
      <c r="T689" s="881"/>
      <c r="U689" s="881"/>
      <c r="V689" s="881"/>
      <c r="W689" s="881"/>
      <c r="X689" s="881"/>
      <c r="Y689" s="881"/>
      <c r="Z689" s="881"/>
      <c r="AA689" s="882"/>
      <c r="AB689" s="881"/>
      <c r="AC689" s="881"/>
      <c r="AD689" s="881"/>
      <c r="AE689" s="881"/>
      <c r="AF689" s="881"/>
      <c r="AG689" s="881"/>
      <c r="AH689" s="881"/>
      <c r="DZ689" s="909"/>
      <c r="EA689" s="1013"/>
      <c r="EB689" s="1014"/>
      <c r="EC689" s="1014"/>
      <c r="ED689" s="1014"/>
      <c r="EE689" s="910"/>
    </row>
    <row r="690" spans="1:135" s="879" customFormat="1">
      <c r="A690" s="609"/>
      <c r="B690" s="888"/>
      <c r="C690" s="880"/>
      <c r="D690" s="880"/>
      <c r="E690" s="880"/>
      <c r="F690" s="880"/>
      <c r="G690" s="880"/>
      <c r="H690" s="880"/>
      <c r="I690" s="880"/>
      <c r="J690" s="880"/>
      <c r="K690" s="880"/>
      <c r="L690" s="880"/>
      <c r="M690" s="880"/>
      <c r="N690" s="880"/>
      <c r="O690" s="881"/>
      <c r="P690" s="881"/>
      <c r="Q690" s="881"/>
      <c r="R690" s="881"/>
      <c r="S690" s="881"/>
      <c r="T690" s="881"/>
      <c r="U690" s="881"/>
      <c r="V690" s="881"/>
      <c r="W690" s="881"/>
      <c r="X690" s="881"/>
      <c r="Y690" s="881"/>
      <c r="Z690" s="881"/>
      <c r="AA690" s="882"/>
      <c r="AB690" s="881"/>
      <c r="AC690" s="881"/>
      <c r="AD690" s="881"/>
      <c r="AE690" s="881"/>
      <c r="AF690" s="881"/>
      <c r="AG690" s="881"/>
      <c r="AH690" s="881"/>
      <c r="DZ690" s="909"/>
      <c r="EA690" s="1013"/>
      <c r="EB690" s="1014"/>
      <c r="EC690" s="1014"/>
      <c r="ED690" s="1014"/>
      <c r="EE690" s="910"/>
    </row>
    <row r="691" spans="1:135" s="879" customFormat="1">
      <c r="A691" s="609"/>
      <c r="B691" s="888"/>
      <c r="C691" s="880"/>
      <c r="D691" s="880"/>
      <c r="E691" s="880"/>
      <c r="F691" s="880"/>
      <c r="G691" s="880"/>
      <c r="H691" s="880"/>
      <c r="I691" s="880"/>
      <c r="J691" s="880"/>
      <c r="K691" s="880"/>
      <c r="L691" s="880"/>
      <c r="M691" s="880"/>
      <c r="N691" s="880"/>
      <c r="O691" s="881"/>
      <c r="P691" s="881"/>
      <c r="Q691" s="881"/>
      <c r="R691" s="881"/>
      <c r="S691" s="881"/>
      <c r="T691" s="881"/>
      <c r="U691" s="881"/>
      <c r="V691" s="881"/>
      <c r="W691" s="881"/>
      <c r="X691" s="881"/>
      <c r="Y691" s="881"/>
      <c r="Z691" s="881"/>
      <c r="AA691" s="882"/>
      <c r="AB691" s="881"/>
      <c r="AC691" s="881"/>
      <c r="AD691" s="881"/>
      <c r="AE691" s="881"/>
      <c r="AF691" s="881"/>
      <c r="AG691" s="881"/>
      <c r="AH691" s="881"/>
      <c r="DZ691" s="909"/>
      <c r="EA691" s="1013"/>
      <c r="EB691" s="1014"/>
      <c r="EC691" s="1014"/>
      <c r="ED691" s="1014"/>
      <c r="EE691" s="910"/>
    </row>
    <row r="692" spans="1:135" s="879" customFormat="1">
      <c r="A692" s="609"/>
      <c r="B692" s="888"/>
      <c r="C692" s="880"/>
      <c r="D692" s="880"/>
      <c r="E692" s="880"/>
      <c r="F692" s="880"/>
      <c r="G692" s="880"/>
      <c r="H692" s="880"/>
      <c r="I692" s="880"/>
      <c r="J692" s="880"/>
      <c r="K692" s="880"/>
      <c r="L692" s="880"/>
      <c r="M692" s="880"/>
      <c r="N692" s="880"/>
      <c r="O692" s="881"/>
      <c r="P692" s="881"/>
      <c r="Q692" s="881"/>
      <c r="R692" s="881"/>
      <c r="S692" s="881"/>
      <c r="T692" s="881"/>
      <c r="U692" s="881"/>
      <c r="V692" s="881"/>
      <c r="W692" s="881"/>
      <c r="X692" s="881"/>
      <c r="Y692" s="881"/>
      <c r="Z692" s="881"/>
      <c r="AA692" s="882"/>
      <c r="AB692" s="881"/>
      <c r="AC692" s="881"/>
      <c r="AD692" s="881"/>
      <c r="AE692" s="881"/>
      <c r="AF692" s="881"/>
      <c r="AG692" s="881"/>
      <c r="AH692" s="881"/>
      <c r="DZ692" s="909"/>
      <c r="EA692" s="1013"/>
      <c r="EB692" s="1014"/>
      <c r="EC692" s="1014"/>
      <c r="ED692" s="1014"/>
      <c r="EE692" s="910"/>
    </row>
    <row r="693" spans="1:135" s="879" customFormat="1">
      <c r="A693" s="609"/>
      <c r="B693" s="888"/>
      <c r="C693" s="880"/>
      <c r="D693" s="880"/>
      <c r="E693" s="880"/>
      <c r="F693" s="880"/>
      <c r="G693" s="880"/>
      <c r="H693" s="880"/>
      <c r="I693" s="880"/>
      <c r="J693" s="880"/>
      <c r="K693" s="880"/>
      <c r="L693" s="880"/>
      <c r="M693" s="880"/>
      <c r="N693" s="880"/>
      <c r="O693" s="881"/>
      <c r="P693" s="881"/>
      <c r="Q693" s="881"/>
      <c r="R693" s="881"/>
      <c r="S693" s="881"/>
      <c r="T693" s="881"/>
      <c r="U693" s="881"/>
      <c r="V693" s="881"/>
      <c r="W693" s="881"/>
      <c r="X693" s="881"/>
      <c r="Y693" s="881"/>
      <c r="Z693" s="881"/>
      <c r="AA693" s="882"/>
      <c r="AB693" s="881"/>
      <c r="AC693" s="881"/>
      <c r="AD693" s="881"/>
      <c r="AE693" s="881"/>
      <c r="AF693" s="881"/>
      <c r="AG693" s="881"/>
      <c r="AH693" s="881"/>
      <c r="DZ693" s="909"/>
      <c r="EA693" s="1013"/>
      <c r="EB693" s="1014"/>
      <c r="EC693" s="1014"/>
      <c r="ED693" s="1014"/>
      <c r="EE693" s="910"/>
    </row>
    <row r="694" spans="1:135" s="879" customFormat="1">
      <c r="A694" s="609"/>
      <c r="B694" s="888"/>
      <c r="C694" s="880"/>
      <c r="D694" s="880"/>
      <c r="E694" s="880"/>
      <c r="F694" s="880"/>
      <c r="G694" s="880"/>
      <c r="H694" s="880"/>
      <c r="I694" s="880"/>
      <c r="J694" s="880"/>
      <c r="K694" s="880"/>
      <c r="L694" s="880"/>
      <c r="M694" s="880"/>
      <c r="N694" s="880"/>
      <c r="O694" s="881"/>
      <c r="P694" s="881"/>
      <c r="Q694" s="881"/>
      <c r="R694" s="881"/>
      <c r="S694" s="881"/>
      <c r="T694" s="881"/>
      <c r="U694" s="881"/>
      <c r="V694" s="881"/>
      <c r="W694" s="881"/>
      <c r="X694" s="881"/>
      <c r="Y694" s="881"/>
      <c r="Z694" s="881"/>
      <c r="AA694" s="882"/>
      <c r="AB694" s="881"/>
      <c r="AC694" s="881"/>
      <c r="AD694" s="881"/>
      <c r="AE694" s="881"/>
      <c r="AF694" s="881"/>
      <c r="AG694" s="881"/>
      <c r="AH694" s="881"/>
      <c r="DZ694" s="909"/>
      <c r="EA694" s="1013"/>
      <c r="EB694" s="1014"/>
      <c r="EC694" s="1014"/>
      <c r="ED694" s="1014"/>
      <c r="EE694" s="910"/>
    </row>
    <row r="695" spans="1:135" s="879" customFormat="1">
      <c r="A695" s="609"/>
      <c r="B695" s="888"/>
      <c r="C695" s="880"/>
      <c r="D695" s="880"/>
      <c r="E695" s="880"/>
      <c r="F695" s="880"/>
      <c r="G695" s="880"/>
      <c r="H695" s="880"/>
      <c r="I695" s="880"/>
      <c r="J695" s="880"/>
      <c r="K695" s="880"/>
      <c r="L695" s="880"/>
      <c r="M695" s="880"/>
      <c r="N695" s="880"/>
      <c r="O695" s="881"/>
      <c r="P695" s="881"/>
      <c r="Q695" s="881"/>
      <c r="R695" s="881"/>
      <c r="S695" s="881"/>
      <c r="T695" s="881"/>
      <c r="U695" s="881"/>
      <c r="V695" s="881"/>
      <c r="W695" s="881"/>
      <c r="X695" s="881"/>
      <c r="Y695" s="881"/>
      <c r="Z695" s="881"/>
      <c r="AA695" s="882"/>
      <c r="AB695" s="881"/>
      <c r="AC695" s="881"/>
      <c r="AD695" s="881"/>
      <c r="AE695" s="881"/>
      <c r="AF695" s="881"/>
      <c r="AG695" s="881"/>
      <c r="AH695" s="881"/>
      <c r="DZ695" s="909"/>
      <c r="EA695" s="1013"/>
      <c r="EB695" s="1014"/>
      <c r="EC695" s="1014"/>
      <c r="ED695" s="1014"/>
      <c r="EE695" s="910"/>
    </row>
    <row r="696" spans="1:135" s="879" customFormat="1">
      <c r="A696" s="609"/>
      <c r="B696" s="888"/>
      <c r="C696" s="880"/>
      <c r="D696" s="880"/>
      <c r="E696" s="880"/>
      <c r="F696" s="880"/>
      <c r="G696" s="880"/>
      <c r="H696" s="880"/>
      <c r="I696" s="880"/>
      <c r="J696" s="880"/>
      <c r="K696" s="880"/>
      <c r="L696" s="880"/>
      <c r="M696" s="880"/>
      <c r="N696" s="880"/>
      <c r="O696" s="881"/>
      <c r="P696" s="881"/>
      <c r="Q696" s="881"/>
      <c r="R696" s="881"/>
      <c r="S696" s="881"/>
      <c r="T696" s="881"/>
      <c r="U696" s="881"/>
      <c r="V696" s="881"/>
      <c r="W696" s="881"/>
      <c r="X696" s="881"/>
      <c r="Y696" s="881"/>
      <c r="Z696" s="881"/>
      <c r="AA696" s="882"/>
      <c r="AB696" s="881"/>
      <c r="AC696" s="881"/>
      <c r="AD696" s="881"/>
      <c r="AE696" s="881"/>
      <c r="AF696" s="881"/>
      <c r="AG696" s="881"/>
      <c r="AH696" s="881"/>
      <c r="DZ696" s="909"/>
      <c r="EA696" s="1013"/>
      <c r="EB696" s="1014"/>
      <c r="EC696" s="1014"/>
      <c r="ED696" s="1014"/>
      <c r="EE696" s="910"/>
    </row>
    <row r="697" spans="1:135" s="879" customFormat="1">
      <c r="A697" s="609"/>
      <c r="B697" s="888"/>
      <c r="C697" s="880"/>
      <c r="D697" s="880"/>
      <c r="E697" s="880"/>
      <c r="F697" s="880"/>
      <c r="G697" s="880"/>
      <c r="H697" s="880"/>
      <c r="I697" s="880"/>
      <c r="J697" s="880"/>
      <c r="K697" s="880"/>
      <c r="L697" s="880"/>
      <c r="M697" s="880"/>
      <c r="N697" s="880"/>
      <c r="O697" s="881"/>
      <c r="P697" s="881"/>
      <c r="Q697" s="881"/>
      <c r="R697" s="881"/>
      <c r="S697" s="881"/>
      <c r="T697" s="881"/>
      <c r="U697" s="881"/>
      <c r="V697" s="881"/>
      <c r="W697" s="881"/>
      <c r="X697" s="881"/>
      <c r="Y697" s="881"/>
      <c r="Z697" s="881"/>
      <c r="AA697" s="882"/>
      <c r="AB697" s="881"/>
      <c r="AC697" s="881"/>
      <c r="AD697" s="881"/>
      <c r="AE697" s="881"/>
      <c r="AF697" s="881"/>
      <c r="AG697" s="881"/>
      <c r="AH697" s="881"/>
      <c r="DZ697" s="909"/>
      <c r="EA697" s="1013"/>
      <c r="EB697" s="1014"/>
      <c r="EC697" s="1014"/>
      <c r="ED697" s="1014"/>
      <c r="EE697" s="910"/>
    </row>
    <row r="698" spans="1:135" s="879" customFormat="1">
      <c r="A698" s="609"/>
      <c r="B698" s="888"/>
      <c r="C698" s="880"/>
      <c r="D698" s="880"/>
      <c r="E698" s="880"/>
      <c r="F698" s="880"/>
      <c r="G698" s="880"/>
      <c r="H698" s="880"/>
      <c r="I698" s="880"/>
      <c r="J698" s="880"/>
      <c r="K698" s="880"/>
      <c r="L698" s="880"/>
      <c r="M698" s="880"/>
      <c r="N698" s="880"/>
      <c r="O698" s="881"/>
      <c r="P698" s="881"/>
      <c r="Q698" s="881"/>
      <c r="R698" s="881"/>
      <c r="S698" s="881"/>
      <c r="T698" s="881"/>
      <c r="U698" s="881"/>
      <c r="V698" s="881"/>
      <c r="W698" s="881"/>
      <c r="X698" s="881"/>
      <c r="Y698" s="881"/>
      <c r="Z698" s="881"/>
      <c r="AA698" s="882"/>
      <c r="AB698" s="881"/>
      <c r="AC698" s="881"/>
      <c r="AD698" s="881"/>
      <c r="AE698" s="881"/>
      <c r="AF698" s="881"/>
      <c r="AG698" s="881"/>
      <c r="AH698" s="881"/>
      <c r="DZ698" s="909"/>
      <c r="EA698" s="1013"/>
      <c r="EB698" s="1014"/>
      <c r="EC698" s="1014"/>
      <c r="ED698" s="1014"/>
      <c r="EE698" s="910"/>
    </row>
    <row r="699" spans="1:135" s="879" customFormat="1">
      <c r="A699" s="609"/>
      <c r="B699" s="888"/>
      <c r="C699" s="880"/>
      <c r="D699" s="880"/>
      <c r="E699" s="880"/>
      <c r="F699" s="880"/>
      <c r="G699" s="880"/>
      <c r="H699" s="880"/>
      <c r="I699" s="880"/>
      <c r="J699" s="880"/>
      <c r="K699" s="880"/>
      <c r="L699" s="880"/>
      <c r="M699" s="880"/>
      <c r="N699" s="880"/>
      <c r="O699" s="881"/>
      <c r="P699" s="881"/>
      <c r="Q699" s="881"/>
      <c r="R699" s="881"/>
      <c r="S699" s="881"/>
      <c r="T699" s="881"/>
      <c r="U699" s="881"/>
      <c r="V699" s="881"/>
      <c r="W699" s="881"/>
      <c r="X699" s="881"/>
      <c r="Y699" s="881"/>
      <c r="Z699" s="881"/>
      <c r="AA699" s="882"/>
      <c r="AB699" s="881"/>
      <c r="AC699" s="881"/>
      <c r="AD699" s="881"/>
      <c r="AE699" s="881"/>
      <c r="AF699" s="881"/>
      <c r="AG699" s="881"/>
      <c r="AH699" s="881"/>
      <c r="DZ699" s="909"/>
      <c r="EA699" s="1013"/>
      <c r="EB699" s="1014"/>
      <c r="EC699" s="1014"/>
      <c r="ED699" s="1014"/>
      <c r="EE699" s="910"/>
    </row>
    <row r="700" spans="1:135" s="879" customFormat="1">
      <c r="A700" s="609"/>
      <c r="B700" s="888"/>
      <c r="C700" s="880"/>
      <c r="D700" s="880"/>
      <c r="E700" s="880"/>
      <c r="F700" s="880"/>
      <c r="G700" s="880"/>
      <c r="H700" s="880"/>
      <c r="I700" s="880"/>
      <c r="J700" s="880"/>
      <c r="K700" s="880"/>
      <c r="L700" s="880"/>
      <c r="M700" s="880"/>
      <c r="N700" s="880"/>
      <c r="O700" s="881"/>
      <c r="P700" s="881"/>
      <c r="Q700" s="881"/>
      <c r="R700" s="881"/>
      <c r="S700" s="881"/>
      <c r="T700" s="881"/>
      <c r="U700" s="881"/>
      <c r="V700" s="881"/>
      <c r="W700" s="881"/>
      <c r="X700" s="881"/>
      <c r="Y700" s="881"/>
      <c r="Z700" s="881"/>
      <c r="AA700" s="882"/>
      <c r="AB700" s="881"/>
      <c r="AC700" s="881"/>
      <c r="AD700" s="881"/>
      <c r="AE700" s="881"/>
      <c r="AF700" s="881"/>
      <c r="AG700" s="881"/>
      <c r="AH700" s="881"/>
      <c r="DZ700" s="909"/>
      <c r="EA700" s="1013"/>
      <c r="EB700" s="1014"/>
      <c r="EC700" s="1014"/>
      <c r="ED700" s="1014"/>
      <c r="EE700" s="910"/>
    </row>
    <row r="701" spans="1:135" s="879" customFormat="1">
      <c r="A701" s="609"/>
      <c r="B701" s="888"/>
      <c r="C701" s="880"/>
      <c r="D701" s="880"/>
      <c r="E701" s="880"/>
      <c r="F701" s="880"/>
      <c r="G701" s="880"/>
      <c r="H701" s="880"/>
      <c r="I701" s="880"/>
      <c r="J701" s="880"/>
      <c r="K701" s="880"/>
      <c r="L701" s="880"/>
      <c r="M701" s="880"/>
      <c r="N701" s="880"/>
      <c r="O701" s="881"/>
      <c r="P701" s="881"/>
      <c r="Q701" s="881"/>
      <c r="R701" s="881"/>
      <c r="S701" s="881"/>
      <c r="T701" s="881"/>
      <c r="U701" s="881"/>
      <c r="V701" s="881"/>
      <c r="W701" s="881"/>
      <c r="X701" s="881"/>
      <c r="Y701" s="881"/>
      <c r="Z701" s="881"/>
      <c r="AA701" s="882"/>
      <c r="AB701" s="881"/>
      <c r="AC701" s="881"/>
      <c r="AD701" s="881"/>
      <c r="AE701" s="881"/>
      <c r="AF701" s="881"/>
      <c r="AG701" s="881"/>
      <c r="AH701" s="881"/>
      <c r="DZ701" s="909"/>
      <c r="EA701" s="1013"/>
      <c r="EB701" s="1014"/>
      <c r="EC701" s="1014"/>
      <c r="ED701" s="1014"/>
      <c r="EE701" s="910"/>
    </row>
    <row r="702" spans="1:135" s="879" customFormat="1">
      <c r="A702" s="609"/>
      <c r="B702" s="888"/>
      <c r="C702" s="880"/>
      <c r="D702" s="880"/>
      <c r="E702" s="880"/>
      <c r="F702" s="880"/>
      <c r="G702" s="880"/>
      <c r="H702" s="880"/>
      <c r="I702" s="880"/>
      <c r="J702" s="880"/>
      <c r="K702" s="880"/>
      <c r="L702" s="880"/>
      <c r="M702" s="880"/>
      <c r="N702" s="880"/>
      <c r="O702" s="881"/>
      <c r="P702" s="881"/>
      <c r="Q702" s="881"/>
      <c r="R702" s="881"/>
      <c r="S702" s="881"/>
      <c r="T702" s="881"/>
      <c r="U702" s="881"/>
      <c r="V702" s="881"/>
      <c r="W702" s="881"/>
      <c r="X702" s="881"/>
      <c r="Y702" s="881"/>
      <c r="Z702" s="881"/>
      <c r="AA702" s="882"/>
      <c r="AB702" s="881"/>
      <c r="AC702" s="881"/>
      <c r="AD702" s="881"/>
      <c r="AE702" s="881"/>
      <c r="AF702" s="881"/>
      <c r="AG702" s="881"/>
      <c r="AH702" s="881"/>
      <c r="DZ702" s="909"/>
      <c r="EA702" s="1013"/>
      <c r="EB702" s="1014"/>
      <c r="EC702" s="1014"/>
      <c r="ED702" s="1014"/>
      <c r="EE702" s="910"/>
    </row>
    <row r="703" spans="1:135" s="879" customFormat="1">
      <c r="A703" s="609"/>
      <c r="B703" s="888"/>
      <c r="C703" s="880"/>
      <c r="D703" s="880"/>
      <c r="E703" s="880"/>
      <c r="F703" s="880"/>
      <c r="G703" s="880"/>
      <c r="H703" s="880"/>
      <c r="I703" s="880"/>
      <c r="J703" s="880"/>
      <c r="K703" s="880"/>
      <c r="L703" s="880"/>
      <c r="M703" s="880"/>
      <c r="N703" s="880"/>
      <c r="O703" s="881"/>
      <c r="P703" s="881"/>
      <c r="Q703" s="881"/>
      <c r="R703" s="881"/>
      <c r="S703" s="881"/>
      <c r="T703" s="881"/>
      <c r="U703" s="881"/>
      <c r="V703" s="881"/>
      <c r="W703" s="881"/>
      <c r="X703" s="881"/>
      <c r="Y703" s="881"/>
      <c r="Z703" s="881"/>
      <c r="AA703" s="882"/>
      <c r="AB703" s="881"/>
      <c r="AC703" s="881"/>
      <c r="AD703" s="881"/>
      <c r="AE703" s="881"/>
      <c r="AF703" s="881"/>
      <c r="AG703" s="881"/>
      <c r="AH703" s="881"/>
      <c r="DZ703" s="909"/>
      <c r="EA703" s="1013"/>
      <c r="EB703" s="1014"/>
      <c r="EC703" s="1014"/>
      <c r="ED703" s="1014"/>
      <c r="EE703" s="910"/>
    </row>
    <row r="704" spans="1:135" s="879" customFormat="1">
      <c r="A704" s="609"/>
      <c r="B704" s="888"/>
      <c r="C704" s="880"/>
      <c r="D704" s="880"/>
      <c r="E704" s="880"/>
      <c r="F704" s="880"/>
      <c r="G704" s="880"/>
      <c r="H704" s="880"/>
      <c r="I704" s="880"/>
      <c r="J704" s="880"/>
      <c r="K704" s="880"/>
      <c r="L704" s="880"/>
      <c r="M704" s="880"/>
      <c r="N704" s="880"/>
      <c r="O704" s="881"/>
      <c r="P704" s="881"/>
      <c r="Q704" s="881"/>
      <c r="R704" s="881"/>
      <c r="S704" s="881"/>
      <c r="T704" s="881"/>
      <c r="U704" s="881"/>
      <c r="V704" s="881"/>
      <c r="W704" s="881"/>
      <c r="X704" s="881"/>
      <c r="Y704" s="881"/>
      <c r="Z704" s="881"/>
      <c r="AA704" s="882"/>
      <c r="AB704" s="881"/>
      <c r="AC704" s="881"/>
      <c r="AD704" s="881"/>
      <c r="AE704" s="881"/>
      <c r="AF704" s="881"/>
      <c r="AG704" s="881"/>
      <c r="AH704" s="881"/>
      <c r="DZ704" s="909"/>
      <c r="EA704" s="1013"/>
      <c r="EB704" s="1014"/>
      <c r="EC704" s="1014"/>
      <c r="ED704" s="1014"/>
      <c r="EE704" s="910"/>
    </row>
    <row r="705" spans="1:135" s="879" customFormat="1">
      <c r="A705" s="609"/>
      <c r="B705" s="888"/>
      <c r="C705" s="880"/>
      <c r="D705" s="880"/>
      <c r="E705" s="880"/>
      <c r="F705" s="880"/>
      <c r="G705" s="880"/>
      <c r="H705" s="880"/>
      <c r="I705" s="880"/>
      <c r="J705" s="880"/>
      <c r="K705" s="880"/>
      <c r="L705" s="880"/>
      <c r="M705" s="880"/>
      <c r="N705" s="880"/>
      <c r="O705" s="881"/>
      <c r="P705" s="881"/>
      <c r="Q705" s="881"/>
      <c r="R705" s="881"/>
      <c r="S705" s="881"/>
      <c r="T705" s="881"/>
      <c r="U705" s="881"/>
      <c r="V705" s="881"/>
      <c r="W705" s="881"/>
      <c r="X705" s="881"/>
      <c r="Y705" s="881"/>
      <c r="Z705" s="881"/>
      <c r="AA705" s="882"/>
      <c r="AB705" s="881"/>
      <c r="AC705" s="881"/>
      <c r="AD705" s="881"/>
      <c r="AE705" s="881"/>
      <c r="AF705" s="881"/>
      <c r="AG705" s="881"/>
      <c r="AH705" s="881"/>
      <c r="DZ705" s="909"/>
      <c r="EA705" s="1013"/>
      <c r="EB705" s="1014"/>
      <c r="EC705" s="1014"/>
      <c r="ED705" s="1014"/>
      <c r="EE705" s="910"/>
    </row>
    <row r="706" spans="1:135" s="879" customFormat="1">
      <c r="A706" s="609"/>
      <c r="B706" s="888"/>
      <c r="C706" s="880"/>
      <c r="D706" s="880"/>
      <c r="E706" s="880"/>
      <c r="F706" s="880"/>
      <c r="G706" s="880"/>
      <c r="H706" s="880"/>
      <c r="I706" s="880"/>
      <c r="J706" s="880"/>
      <c r="K706" s="880"/>
      <c r="L706" s="880"/>
      <c r="M706" s="880"/>
      <c r="N706" s="880"/>
      <c r="O706" s="881"/>
      <c r="P706" s="881"/>
      <c r="Q706" s="881"/>
      <c r="R706" s="881"/>
      <c r="S706" s="881"/>
      <c r="T706" s="881"/>
      <c r="U706" s="881"/>
      <c r="V706" s="881"/>
      <c r="W706" s="881"/>
      <c r="X706" s="881"/>
      <c r="Y706" s="881"/>
      <c r="Z706" s="881"/>
      <c r="AA706" s="882"/>
      <c r="AB706" s="881"/>
      <c r="AC706" s="881"/>
      <c r="AD706" s="881"/>
      <c r="AE706" s="881"/>
      <c r="AF706" s="881"/>
      <c r="AG706" s="881"/>
      <c r="AH706" s="881"/>
      <c r="DZ706" s="909"/>
      <c r="EA706" s="1013"/>
      <c r="EB706" s="1014"/>
      <c r="EC706" s="1014"/>
      <c r="ED706" s="1014"/>
      <c r="EE706" s="910"/>
    </row>
    <row r="707" spans="1:135" s="879" customFormat="1">
      <c r="A707" s="609"/>
      <c r="B707" s="888"/>
      <c r="C707" s="880"/>
      <c r="D707" s="880"/>
      <c r="E707" s="880"/>
      <c r="F707" s="880"/>
      <c r="G707" s="880"/>
      <c r="H707" s="880"/>
      <c r="I707" s="880"/>
      <c r="J707" s="880"/>
      <c r="K707" s="880"/>
      <c r="L707" s="880"/>
      <c r="M707" s="880"/>
      <c r="N707" s="880"/>
      <c r="O707" s="881"/>
      <c r="P707" s="881"/>
      <c r="Q707" s="881"/>
      <c r="R707" s="881"/>
      <c r="S707" s="881"/>
      <c r="T707" s="881"/>
      <c r="U707" s="881"/>
      <c r="V707" s="881"/>
      <c r="W707" s="881"/>
      <c r="X707" s="881"/>
      <c r="Y707" s="881"/>
      <c r="Z707" s="881"/>
      <c r="AA707" s="882"/>
      <c r="AB707" s="881"/>
      <c r="AC707" s="881"/>
      <c r="AD707" s="881"/>
      <c r="AE707" s="881"/>
      <c r="AF707" s="881"/>
      <c r="AG707" s="881"/>
      <c r="AH707" s="881"/>
      <c r="DZ707" s="909"/>
      <c r="EA707" s="1013"/>
      <c r="EB707" s="1014"/>
      <c r="EC707" s="1014"/>
      <c r="ED707" s="1014"/>
      <c r="EE707" s="910"/>
    </row>
    <row r="708" spans="1:135" s="879" customFormat="1">
      <c r="A708" s="609"/>
      <c r="B708" s="888"/>
      <c r="C708" s="880"/>
      <c r="D708" s="880"/>
      <c r="E708" s="880"/>
      <c r="F708" s="880"/>
      <c r="G708" s="880"/>
      <c r="H708" s="880"/>
      <c r="I708" s="880"/>
      <c r="J708" s="880"/>
      <c r="K708" s="880"/>
      <c r="L708" s="880"/>
      <c r="M708" s="880"/>
      <c r="N708" s="880"/>
      <c r="O708" s="881"/>
      <c r="P708" s="881"/>
      <c r="Q708" s="881"/>
      <c r="R708" s="881"/>
      <c r="S708" s="881"/>
      <c r="T708" s="881"/>
      <c r="U708" s="881"/>
      <c r="V708" s="881"/>
      <c r="W708" s="881"/>
      <c r="X708" s="881"/>
      <c r="Y708" s="881"/>
      <c r="Z708" s="881"/>
      <c r="AA708" s="882"/>
      <c r="AB708" s="881"/>
      <c r="AC708" s="881"/>
      <c r="AD708" s="881"/>
      <c r="AE708" s="881"/>
      <c r="AF708" s="881"/>
      <c r="AG708" s="881"/>
      <c r="AH708" s="881"/>
      <c r="DZ708" s="909"/>
      <c r="EA708" s="1013"/>
      <c r="EB708" s="1014"/>
      <c r="EC708" s="1014"/>
      <c r="ED708" s="1014"/>
      <c r="EE708" s="910"/>
    </row>
    <row r="709" spans="1:135" s="879" customFormat="1">
      <c r="A709" s="609"/>
      <c r="B709" s="888"/>
      <c r="C709" s="880"/>
      <c r="D709" s="880"/>
      <c r="E709" s="880"/>
      <c r="F709" s="880"/>
      <c r="G709" s="880"/>
      <c r="H709" s="880"/>
      <c r="I709" s="880"/>
      <c r="J709" s="880"/>
      <c r="K709" s="880"/>
      <c r="L709" s="880"/>
      <c r="M709" s="880"/>
      <c r="N709" s="880"/>
      <c r="O709" s="881"/>
      <c r="P709" s="881"/>
      <c r="Q709" s="881"/>
      <c r="R709" s="881"/>
      <c r="S709" s="881"/>
      <c r="T709" s="881"/>
      <c r="U709" s="881"/>
      <c r="V709" s="881"/>
      <c r="W709" s="881"/>
      <c r="X709" s="881"/>
      <c r="Y709" s="881"/>
      <c r="Z709" s="881"/>
      <c r="AA709" s="882"/>
      <c r="AB709" s="881"/>
      <c r="AC709" s="881"/>
      <c r="AD709" s="881"/>
      <c r="AE709" s="881"/>
      <c r="AF709" s="881"/>
      <c r="AG709" s="881"/>
      <c r="AH709" s="881"/>
      <c r="DZ709" s="909"/>
      <c r="EA709" s="1013"/>
      <c r="EB709" s="1014"/>
      <c r="EC709" s="1014"/>
      <c r="ED709" s="1014"/>
      <c r="EE709" s="910"/>
    </row>
    <row r="710" spans="1:135" s="879" customFormat="1">
      <c r="A710" s="609"/>
      <c r="B710" s="888"/>
      <c r="C710" s="880"/>
      <c r="D710" s="880"/>
      <c r="E710" s="880"/>
      <c r="F710" s="880"/>
      <c r="G710" s="880"/>
      <c r="H710" s="880"/>
      <c r="I710" s="880"/>
      <c r="J710" s="880"/>
      <c r="K710" s="880"/>
      <c r="L710" s="880"/>
      <c r="M710" s="880"/>
      <c r="N710" s="880"/>
      <c r="O710" s="881"/>
      <c r="P710" s="881"/>
      <c r="Q710" s="881"/>
      <c r="R710" s="881"/>
      <c r="S710" s="881"/>
      <c r="T710" s="881"/>
      <c r="U710" s="881"/>
      <c r="V710" s="881"/>
      <c r="W710" s="881"/>
      <c r="X710" s="881"/>
      <c r="Y710" s="881"/>
      <c r="Z710" s="881"/>
      <c r="AA710" s="882"/>
      <c r="AB710" s="881"/>
      <c r="AC710" s="881"/>
      <c r="AD710" s="881"/>
      <c r="AE710" s="881"/>
      <c r="AF710" s="881"/>
      <c r="AG710" s="881"/>
      <c r="AH710" s="881"/>
      <c r="DZ710" s="909"/>
      <c r="EA710" s="1013"/>
      <c r="EB710" s="1014"/>
      <c r="EC710" s="1014"/>
      <c r="ED710" s="1014"/>
      <c r="EE710" s="910"/>
    </row>
    <row r="711" spans="1:135" s="879" customFormat="1">
      <c r="A711" s="609"/>
      <c r="B711" s="888"/>
      <c r="C711" s="880"/>
      <c r="D711" s="880"/>
      <c r="E711" s="880"/>
      <c r="F711" s="880"/>
      <c r="G711" s="880"/>
      <c r="H711" s="880"/>
      <c r="I711" s="880"/>
      <c r="J711" s="880"/>
      <c r="K711" s="880"/>
      <c r="L711" s="880"/>
      <c r="M711" s="880"/>
      <c r="N711" s="880"/>
      <c r="O711" s="881"/>
      <c r="P711" s="881"/>
      <c r="Q711" s="881"/>
      <c r="R711" s="881"/>
      <c r="S711" s="881"/>
      <c r="T711" s="881"/>
      <c r="U711" s="881"/>
      <c r="V711" s="881"/>
      <c r="W711" s="881"/>
      <c r="X711" s="881"/>
      <c r="Y711" s="881"/>
      <c r="Z711" s="881"/>
      <c r="AA711" s="882"/>
      <c r="AB711" s="881"/>
      <c r="AC711" s="881"/>
      <c r="AD711" s="881"/>
      <c r="AE711" s="881"/>
      <c r="AF711" s="881"/>
      <c r="AG711" s="881"/>
      <c r="AH711" s="881"/>
      <c r="DZ711" s="909"/>
      <c r="EA711" s="1013"/>
      <c r="EB711" s="1014"/>
      <c r="EC711" s="1014"/>
      <c r="ED711" s="1014"/>
      <c r="EE711" s="910"/>
    </row>
    <row r="712" spans="1:135" s="879" customFormat="1">
      <c r="A712" s="609"/>
      <c r="B712" s="888"/>
      <c r="C712" s="880"/>
      <c r="D712" s="880"/>
      <c r="E712" s="880"/>
      <c r="F712" s="880"/>
      <c r="G712" s="880"/>
      <c r="H712" s="880"/>
      <c r="I712" s="880"/>
      <c r="J712" s="880"/>
      <c r="K712" s="880"/>
      <c r="L712" s="880"/>
      <c r="M712" s="880"/>
      <c r="N712" s="880"/>
      <c r="O712" s="881"/>
      <c r="P712" s="881"/>
      <c r="Q712" s="881"/>
      <c r="R712" s="881"/>
      <c r="S712" s="881"/>
      <c r="T712" s="881"/>
      <c r="U712" s="881"/>
      <c r="V712" s="881"/>
      <c r="W712" s="881"/>
      <c r="X712" s="881"/>
      <c r="Y712" s="881"/>
      <c r="Z712" s="881"/>
      <c r="AA712" s="882"/>
      <c r="AB712" s="881"/>
      <c r="AC712" s="881"/>
      <c r="AD712" s="881"/>
      <c r="AE712" s="881"/>
      <c r="AF712" s="881"/>
      <c r="AG712" s="881"/>
      <c r="AH712" s="881"/>
      <c r="DZ712" s="909"/>
      <c r="EA712" s="1013"/>
      <c r="EB712" s="1014"/>
      <c r="EC712" s="1014"/>
      <c r="ED712" s="1014"/>
      <c r="EE712" s="910"/>
    </row>
    <row r="713" spans="1:135" s="879" customFormat="1">
      <c r="A713" s="609"/>
      <c r="B713" s="888"/>
      <c r="C713" s="880"/>
      <c r="D713" s="880"/>
      <c r="E713" s="880"/>
      <c r="F713" s="880"/>
      <c r="G713" s="880"/>
      <c r="H713" s="880"/>
      <c r="I713" s="880"/>
      <c r="J713" s="880"/>
      <c r="K713" s="880"/>
      <c r="L713" s="880"/>
      <c r="M713" s="880"/>
      <c r="N713" s="880"/>
      <c r="O713" s="881"/>
      <c r="P713" s="881"/>
      <c r="Q713" s="881"/>
      <c r="R713" s="881"/>
      <c r="S713" s="881"/>
      <c r="T713" s="881"/>
      <c r="U713" s="881"/>
      <c r="V713" s="881"/>
      <c r="W713" s="881"/>
      <c r="X713" s="881"/>
      <c r="Y713" s="881"/>
      <c r="Z713" s="881"/>
      <c r="AA713" s="882"/>
      <c r="AB713" s="881"/>
      <c r="AC713" s="881"/>
      <c r="AD713" s="881"/>
      <c r="AE713" s="881"/>
      <c r="AF713" s="881"/>
      <c r="AG713" s="881"/>
      <c r="AH713" s="881"/>
      <c r="DZ713" s="909"/>
      <c r="EA713" s="1013"/>
      <c r="EB713" s="1014"/>
      <c r="EC713" s="1014"/>
      <c r="ED713" s="1014"/>
      <c r="EE713" s="910"/>
    </row>
    <row r="714" spans="1:135" s="879" customFormat="1">
      <c r="A714" s="609"/>
      <c r="B714" s="888"/>
      <c r="C714" s="880"/>
      <c r="D714" s="880"/>
      <c r="E714" s="880"/>
      <c r="F714" s="880"/>
      <c r="G714" s="880"/>
      <c r="H714" s="880"/>
      <c r="I714" s="880"/>
      <c r="J714" s="880"/>
      <c r="K714" s="880"/>
      <c r="L714" s="880"/>
      <c r="M714" s="880"/>
      <c r="N714" s="880"/>
      <c r="O714" s="881"/>
      <c r="P714" s="881"/>
      <c r="Q714" s="881"/>
      <c r="R714" s="881"/>
      <c r="S714" s="881"/>
      <c r="T714" s="881"/>
      <c r="U714" s="881"/>
      <c r="V714" s="881"/>
      <c r="W714" s="881"/>
      <c r="X714" s="881"/>
      <c r="Y714" s="881"/>
      <c r="Z714" s="881"/>
      <c r="AA714" s="882"/>
      <c r="AB714" s="881"/>
      <c r="AC714" s="881"/>
      <c r="AD714" s="881"/>
      <c r="AE714" s="881"/>
      <c r="AF714" s="881"/>
      <c r="AG714" s="881"/>
      <c r="AH714" s="881"/>
      <c r="DZ714" s="909"/>
      <c r="EA714" s="1013"/>
      <c r="EB714" s="1014"/>
      <c r="EC714" s="1014"/>
      <c r="ED714" s="1014"/>
      <c r="EE714" s="910"/>
    </row>
    <row r="715" spans="1:135" s="879" customFormat="1">
      <c r="A715" s="609"/>
      <c r="B715" s="888"/>
      <c r="C715" s="880"/>
      <c r="D715" s="880"/>
      <c r="E715" s="880"/>
      <c r="F715" s="880"/>
      <c r="G715" s="880"/>
      <c r="H715" s="880"/>
      <c r="I715" s="880"/>
      <c r="J715" s="880"/>
      <c r="K715" s="880"/>
      <c r="L715" s="880"/>
      <c r="M715" s="880"/>
      <c r="N715" s="880"/>
      <c r="O715" s="881"/>
      <c r="P715" s="881"/>
      <c r="Q715" s="881"/>
      <c r="R715" s="881"/>
      <c r="S715" s="881"/>
      <c r="T715" s="881"/>
      <c r="U715" s="881"/>
      <c r="V715" s="881"/>
      <c r="W715" s="881"/>
      <c r="X715" s="881"/>
      <c r="Y715" s="881"/>
      <c r="Z715" s="881"/>
      <c r="AA715" s="882"/>
      <c r="AB715" s="881"/>
      <c r="AC715" s="881"/>
      <c r="AD715" s="881"/>
      <c r="AE715" s="881"/>
      <c r="AF715" s="881"/>
      <c r="AG715" s="881"/>
      <c r="AH715" s="881"/>
      <c r="DZ715" s="909"/>
      <c r="EA715" s="1013"/>
      <c r="EB715" s="1014"/>
      <c r="EC715" s="1014"/>
      <c r="ED715" s="1014"/>
      <c r="EE715" s="910"/>
    </row>
    <row r="716" spans="1:135" s="879" customFormat="1">
      <c r="A716" s="609"/>
      <c r="B716" s="888"/>
      <c r="C716" s="880"/>
      <c r="D716" s="880"/>
      <c r="E716" s="880"/>
      <c r="F716" s="880"/>
      <c r="G716" s="880"/>
      <c r="H716" s="880"/>
      <c r="I716" s="880"/>
      <c r="J716" s="880"/>
      <c r="K716" s="880"/>
      <c r="L716" s="880"/>
      <c r="M716" s="880"/>
      <c r="N716" s="880"/>
      <c r="O716" s="881"/>
      <c r="P716" s="881"/>
      <c r="Q716" s="881"/>
      <c r="R716" s="881"/>
      <c r="S716" s="881"/>
      <c r="T716" s="881"/>
      <c r="U716" s="881"/>
      <c r="V716" s="881"/>
      <c r="W716" s="881"/>
      <c r="X716" s="881"/>
      <c r="Y716" s="881"/>
      <c r="Z716" s="881"/>
      <c r="AA716" s="882"/>
      <c r="AB716" s="881"/>
      <c r="AC716" s="881"/>
      <c r="AD716" s="881"/>
      <c r="AE716" s="881"/>
      <c r="AF716" s="881"/>
      <c r="AG716" s="881"/>
      <c r="AH716" s="881"/>
      <c r="DZ716" s="909"/>
      <c r="EA716" s="1013"/>
      <c r="EB716" s="1014"/>
      <c r="EC716" s="1014"/>
      <c r="ED716" s="1014"/>
      <c r="EE716" s="910"/>
    </row>
    <row r="717" spans="1:135" s="879" customFormat="1">
      <c r="A717" s="609"/>
      <c r="B717" s="888"/>
      <c r="C717" s="880"/>
      <c r="D717" s="880"/>
      <c r="E717" s="880"/>
      <c r="F717" s="880"/>
      <c r="G717" s="880"/>
      <c r="H717" s="880"/>
      <c r="I717" s="880"/>
      <c r="J717" s="880"/>
      <c r="K717" s="880"/>
      <c r="L717" s="880"/>
      <c r="M717" s="880"/>
      <c r="N717" s="880"/>
      <c r="O717" s="881"/>
      <c r="P717" s="881"/>
      <c r="Q717" s="881"/>
      <c r="R717" s="881"/>
      <c r="S717" s="881"/>
      <c r="T717" s="881"/>
      <c r="U717" s="881"/>
      <c r="V717" s="881"/>
      <c r="W717" s="881"/>
      <c r="X717" s="881"/>
      <c r="Y717" s="881"/>
      <c r="Z717" s="881"/>
      <c r="AA717" s="882"/>
      <c r="AB717" s="881"/>
      <c r="AC717" s="881"/>
      <c r="AD717" s="881"/>
      <c r="AE717" s="881"/>
      <c r="AF717" s="881"/>
      <c r="AG717" s="881"/>
      <c r="AH717" s="881"/>
      <c r="DZ717" s="909"/>
      <c r="EA717" s="1013"/>
      <c r="EB717" s="1014"/>
      <c r="EC717" s="1014"/>
      <c r="ED717" s="1014"/>
      <c r="EE717" s="910"/>
    </row>
    <row r="718" spans="1:135" s="879" customFormat="1">
      <c r="A718" s="609"/>
      <c r="B718" s="888"/>
      <c r="C718" s="880"/>
      <c r="D718" s="880"/>
      <c r="E718" s="880"/>
      <c r="F718" s="880"/>
      <c r="G718" s="880"/>
      <c r="H718" s="880"/>
      <c r="I718" s="880"/>
      <c r="J718" s="880"/>
      <c r="K718" s="880"/>
      <c r="L718" s="880"/>
      <c r="M718" s="880"/>
      <c r="N718" s="880"/>
      <c r="O718" s="881"/>
      <c r="P718" s="881"/>
      <c r="Q718" s="881"/>
      <c r="R718" s="881"/>
      <c r="S718" s="881"/>
      <c r="T718" s="881"/>
      <c r="U718" s="881"/>
      <c r="V718" s="881"/>
      <c r="W718" s="881"/>
      <c r="X718" s="881"/>
      <c r="Y718" s="881"/>
      <c r="Z718" s="881"/>
      <c r="AA718" s="882"/>
      <c r="AB718" s="881"/>
      <c r="AC718" s="881"/>
      <c r="AD718" s="881"/>
      <c r="AE718" s="881"/>
      <c r="AF718" s="881"/>
      <c r="AG718" s="881"/>
      <c r="AH718" s="881"/>
      <c r="DZ718" s="909"/>
      <c r="EA718" s="1013"/>
      <c r="EB718" s="1014"/>
      <c r="EC718" s="1014"/>
      <c r="ED718" s="1014"/>
      <c r="EE718" s="910"/>
    </row>
    <row r="719" spans="1:135" s="879" customFormat="1">
      <c r="A719" s="609"/>
      <c r="B719" s="888"/>
      <c r="C719" s="880"/>
      <c r="D719" s="880"/>
      <c r="E719" s="880"/>
      <c r="F719" s="880"/>
      <c r="G719" s="880"/>
      <c r="H719" s="880"/>
      <c r="I719" s="880"/>
      <c r="J719" s="880"/>
      <c r="K719" s="880"/>
      <c r="L719" s="880"/>
      <c r="M719" s="880"/>
      <c r="N719" s="880"/>
      <c r="O719" s="881"/>
      <c r="P719" s="881"/>
      <c r="Q719" s="881"/>
      <c r="R719" s="881"/>
      <c r="S719" s="881"/>
      <c r="T719" s="881"/>
      <c r="U719" s="881"/>
      <c r="V719" s="881"/>
      <c r="W719" s="881"/>
      <c r="X719" s="881"/>
      <c r="Y719" s="881"/>
      <c r="Z719" s="881"/>
      <c r="AA719" s="882"/>
      <c r="AB719" s="881"/>
      <c r="AC719" s="881"/>
      <c r="AD719" s="881"/>
      <c r="AE719" s="881"/>
      <c r="AF719" s="881"/>
      <c r="AG719" s="881"/>
      <c r="AH719" s="881"/>
      <c r="DZ719" s="909"/>
      <c r="EA719" s="1013"/>
      <c r="EB719" s="1014"/>
      <c r="EC719" s="1014"/>
      <c r="ED719" s="1014"/>
      <c r="EE719" s="910"/>
    </row>
    <row r="720" spans="1:135" s="879" customFormat="1">
      <c r="A720" s="609"/>
      <c r="B720" s="888"/>
      <c r="C720" s="880"/>
      <c r="D720" s="880"/>
      <c r="E720" s="880"/>
      <c r="F720" s="880"/>
      <c r="G720" s="880"/>
      <c r="H720" s="880"/>
      <c r="I720" s="880"/>
      <c r="J720" s="880"/>
      <c r="K720" s="880"/>
      <c r="L720" s="880"/>
      <c r="M720" s="880"/>
      <c r="N720" s="880"/>
      <c r="O720" s="881"/>
      <c r="P720" s="881"/>
      <c r="Q720" s="881"/>
      <c r="R720" s="881"/>
      <c r="S720" s="881"/>
      <c r="T720" s="881"/>
      <c r="U720" s="881"/>
      <c r="V720" s="881"/>
      <c r="W720" s="881"/>
      <c r="X720" s="881"/>
      <c r="Y720" s="881"/>
      <c r="Z720" s="881"/>
      <c r="AA720" s="882"/>
      <c r="AB720" s="881"/>
      <c r="AC720" s="881"/>
      <c r="AD720" s="881"/>
      <c r="AE720" s="881"/>
      <c r="AF720" s="881"/>
      <c r="AG720" s="881"/>
      <c r="AH720" s="881"/>
      <c r="DZ720" s="909"/>
      <c r="EA720" s="1013"/>
      <c r="EB720" s="1014"/>
      <c r="EC720" s="1014"/>
      <c r="ED720" s="1014"/>
      <c r="EE720" s="910"/>
    </row>
    <row r="721" spans="1:135" s="879" customFormat="1">
      <c r="A721" s="609"/>
      <c r="B721" s="888"/>
      <c r="C721" s="880"/>
      <c r="D721" s="880"/>
      <c r="E721" s="880"/>
      <c r="F721" s="880"/>
      <c r="G721" s="880"/>
      <c r="H721" s="880"/>
      <c r="I721" s="880"/>
      <c r="J721" s="880"/>
      <c r="K721" s="880"/>
      <c r="L721" s="880"/>
      <c r="M721" s="880"/>
      <c r="N721" s="880"/>
      <c r="O721" s="881"/>
      <c r="P721" s="881"/>
      <c r="Q721" s="881"/>
      <c r="R721" s="881"/>
      <c r="S721" s="881"/>
      <c r="T721" s="881"/>
      <c r="U721" s="881"/>
      <c r="V721" s="881"/>
      <c r="W721" s="881"/>
      <c r="X721" s="881"/>
      <c r="Y721" s="881"/>
      <c r="Z721" s="881"/>
      <c r="AA721" s="882"/>
      <c r="AB721" s="881"/>
      <c r="AC721" s="881"/>
      <c r="AD721" s="881"/>
      <c r="AE721" s="881"/>
      <c r="AF721" s="881"/>
      <c r="AG721" s="881"/>
      <c r="AH721" s="881"/>
      <c r="DZ721" s="909"/>
      <c r="EA721" s="1013"/>
      <c r="EB721" s="1014"/>
      <c r="EC721" s="1014"/>
      <c r="ED721" s="1014"/>
      <c r="EE721" s="910"/>
    </row>
    <row r="722" spans="1:135" s="879" customFormat="1">
      <c r="A722" s="609"/>
      <c r="B722" s="888"/>
      <c r="C722" s="880"/>
      <c r="D722" s="880"/>
      <c r="E722" s="880"/>
      <c r="F722" s="880"/>
      <c r="G722" s="880"/>
      <c r="H722" s="880"/>
      <c r="I722" s="880"/>
      <c r="J722" s="880"/>
      <c r="K722" s="880"/>
      <c r="L722" s="880"/>
      <c r="M722" s="880"/>
      <c r="N722" s="880"/>
      <c r="O722" s="881"/>
      <c r="P722" s="881"/>
      <c r="Q722" s="881"/>
      <c r="R722" s="881"/>
      <c r="S722" s="881"/>
      <c r="T722" s="881"/>
      <c r="U722" s="881"/>
      <c r="V722" s="881"/>
      <c r="W722" s="881"/>
      <c r="X722" s="881"/>
      <c r="Y722" s="881"/>
      <c r="Z722" s="881"/>
      <c r="AA722" s="882"/>
      <c r="AB722" s="881"/>
      <c r="AC722" s="881"/>
      <c r="AD722" s="881"/>
      <c r="AE722" s="881"/>
      <c r="AF722" s="881"/>
      <c r="AG722" s="881"/>
      <c r="AH722" s="881"/>
      <c r="DZ722" s="909"/>
      <c r="EA722" s="1013"/>
      <c r="EB722" s="1014"/>
      <c r="EC722" s="1014"/>
      <c r="ED722" s="1014"/>
      <c r="EE722" s="910"/>
    </row>
    <row r="723" spans="1:135" s="879" customFormat="1">
      <c r="A723" s="609"/>
      <c r="B723" s="888"/>
      <c r="C723" s="880"/>
      <c r="D723" s="880"/>
      <c r="E723" s="880"/>
      <c r="F723" s="880"/>
      <c r="G723" s="880"/>
      <c r="H723" s="880"/>
      <c r="I723" s="880"/>
      <c r="J723" s="880"/>
      <c r="K723" s="880"/>
      <c r="L723" s="880"/>
      <c r="M723" s="880"/>
      <c r="N723" s="880"/>
      <c r="O723" s="881"/>
      <c r="P723" s="881"/>
      <c r="Q723" s="881"/>
      <c r="R723" s="881"/>
      <c r="S723" s="881"/>
      <c r="T723" s="881"/>
      <c r="U723" s="881"/>
      <c r="V723" s="881"/>
      <c r="W723" s="881"/>
      <c r="X723" s="881"/>
      <c r="Y723" s="881"/>
      <c r="Z723" s="881"/>
      <c r="AA723" s="882"/>
      <c r="AB723" s="881"/>
      <c r="AC723" s="881"/>
      <c r="AD723" s="881"/>
      <c r="AE723" s="881"/>
      <c r="AF723" s="881"/>
      <c r="AG723" s="881"/>
      <c r="AH723" s="881"/>
      <c r="DZ723" s="909"/>
      <c r="EA723" s="1013"/>
      <c r="EB723" s="1014"/>
      <c r="EC723" s="1014"/>
      <c r="ED723" s="1014"/>
      <c r="EE723" s="910"/>
    </row>
    <row r="724" spans="1:135" s="879" customFormat="1">
      <c r="A724" s="609"/>
      <c r="B724" s="888"/>
      <c r="C724" s="880"/>
      <c r="D724" s="880"/>
      <c r="E724" s="880"/>
      <c r="F724" s="880"/>
      <c r="G724" s="880"/>
      <c r="H724" s="880"/>
      <c r="I724" s="880"/>
      <c r="J724" s="880"/>
      <c r="K724" s="880"/>
      <c r="L724" s="880"/>
      <c r="M724" s="880"/>
      <c r="N724" s="880"/>
      <c r="O724" s="881"/>
      <c r="P724" s="881"/>
      <c r="Q724" s="881"/>
      <c r="R724" s="881"/>
      <c r="S724" s="881"/>
      <c r="T724" s="881"/>
      <c r="U724" s="881"/>
      <c r="V724" s="881"/>
      <c r="W724" s="881"/>
      <c r="X724" s="881"/>
      <c r="Y724" s="881"/>
      <c r="Z724" s="881"/>
      <c r="AA724" s="882"/>
      <c r="AB724" s="881"/>
      <c r="AC724" s="881"/>
      <c r="AD724" s="881"/>
      <c r="AE724" s="881"/>
      <c r="AF724" s="881"/>
      <c r="AG724" s="881"/>
      <c r="AH724" s="881"/>
      <c r="DZ724" s="909"/>
      <c r="EA724" s="1013"/>
      <c r="EB724" s="1014"/>
      <c r="EC724" s="1014"/>
      <c r="ED724" s="1014"/>
      <c r="EE724" s="910"/>
    </row>
    <row r="725" spans="1:135" s="879" customFormat="1">
      <c r="A725" s="609"/>
      <c r="B725" s="888"/>
      <c r="C725" s="880"/>
      <c r="D725" s="880"/>
      <c r="E725" s="880"/>
      <c r="F725" s="880"/>
      <c r="G725" s="880"/>
      <c r="H725" s="880"/>
      <c r="I725" s="880"/>
      <c r="J725" s="880"/>
      <c r="K725" s="880"/>
      <c r="L725" s="880"/>
      <c r="M725" s="880"/>
      <c r="N725" s="880"/>
      <c r="O725" s="881"/>
      <c r="P725" s="881"/>
      <c r="Q725" s="881"/>
      <c r="R725" s="881"/>
      <c r="S725" s="881"/>
      <c r="T725" s="881"/>
      <c r="U725" s="881"/>
      <c r="V725" s="881"/>
      <c r="W725" s="881"/>
      <c r="X725" s="881"/>
      <c r="Y725" s="881"/>
      <c r="Z725" s="881"/>
      <c r="AA725" s="882"/>
      <c r="AB725" s="881"/>
      <c r="AC725" s="881"/>
      <c r="AD725" s="881"/>
      <c r="AE725" s="881"/>
      <c r="AF725" s="881"/>
      <c r="AG725" s="881"/>
      <c r="AH725" s="881"/>
      <c r="DZ725" s="909"/>
      <c r="EA725" s="1013"/>
      <c r="EB725" s="1014"/>
      <c r="EC725" s="1014"/>
      <c r="ED725" s="1014"/>
      <c r="EE725" s="910"/>
    </row>
    <row r="726" spans="1:135" s="879" customFormat="1">
      <c r="A726" s="609"/>
      <c r="B726" s="888"/>
      <c r="C726" s="880"/>
      <c r="D726" s="880"/>
      <c r="E726" s="880"/>
      <c r="F726" s="880"/>
      <c r="G726" s="880"/>
      <c r="H726" s="880"/>
      <c r="I726" s="880"/>
      <c r="J726" s="880"/>
      <c r="K726" s="880"/>
      <c r="L726" s="880"/>
      <c r="M726" s="880"/>
      <c r="N726" s="880"/>
      <c r="O726" s="881"/>
      <c r="P726" s="881"/>
      <c r="Q726" s="881"/>
      <c r="R726" s="881"/>
      <c r="S726" s="881"/>
      <c r="T726" s="881"/>
      <c r="U726" s="881"/>
      <c r="V726" s="881"/>
      <c r="W726" s="881"/>
      <c r="X726" s="881"/>
      <c r="Y726" s="881"/>
      <c r="Z726" s="881"/>
      <c r="AA726" s="882"/>
      <c r="AB726" s="881"/>
      <c r="AC726" s="881"/>
      <c r="AD726" s="881"/>
      <c r="AE726" s="881"/>
      <c r="AF726" s="881"/>
      <c r="AG726" s="881"/>
      <c r="AH726" s="881"/>
      <c r="DZ726" s="909"/>
      <c r="EA726" s="1013"/>
      <c r="EB726" s="1014"/>
      <c r="EC726" s="1014"/>
      <c r="ED726" s="1014"/>
      <c r="EE726" s="910"/>
    </row>
    <row r="727" spans="1:135" s="879" customFormat="1">
      <c r="A727" s="609"/>
      <c r="B727" s="888"/>
      <c r="C727" s="880"/>
      <c r="D727" s="880"/>
      <c r="E727" s="880"/>
      <c r="F727" s="880"/>
      <c r="G727" s="880"/>
      <c r="H727" s="880"/>
      <c r="I727" s="880"/>
      <c r="J727" s="880"/>
      <c r="K727" s="880"/>
      <c r="L727" s="880"/>
      <c r="M727" s="880"/>
      <c r="N727" s="880"/>
      <c r="O727" s="881"/>
      <c r="P727" s="881"/>
      <c r="Q727" s="881"/>
      <c r="R727" s="881"/>
      <c r="S727" s="881"/>
      <c r="T727" s="881"/>
      <c r="U727" s="881"/>
      <c r="V727" s="881"/>
      <c r="W727" s="881"/>
      <c r="X727" s="881"/>
      <c r="Y727" s="881"/>
      <c r="Z727" s="881"/>
      <c r="AA727" s="882"/>
      <c r="AB727" s="881"/>
      <c r="AC727" s="881"/>
      <c r="AD727" s="881"/>
      <c r="AE727" s="881"/>
      <c r="AF727" s="881"/>
      <c r="AG727" s="881"/>
      <c r="AH727" s="881"/>
      <c r="DZ727" s="909"/>
      <c r="EA727" s="1013"/>
      <c r="EB727" s="1014"/>
      <c r="EC727" s="1014"/>
      <c r="ED727" s="1014"/>
      <c r="EE727" s="910"/>
    </row>
    <row r="728" spans="1:135" s="879" customFormat="1">
      <c r="A728" s="609"/>
      <c r="B728" s="888"/>
      <c r="C728" s="880"/>
      <c r="D728" s="880"/>
      <c r="E728" s="880"/>
      <c r="F728" s="880"/>
      <c r="G728" s="880"/>
      <c r="H728" s="880"/>
      <c r="I728" s="880"/>
      <c r="J728" s="880"/>
      <c r="K728" s="880"/>
      <c r="L728" s="880"/>
      <c r="M728" s="880"/>
      <c r="N728" s="880"/>
      <c r="O728" s="881"/>
      <c r="P728" s="881"/>
      <c r="Q728" s="881"/>
      <c r="R728" s="881"/>
      <c r="S728" s="881"/>
      <c r="T728" s="881"/>
      <c r="U728" s="881"/>
      <c r="V728" s="881"/>
      <c r="W728" s="881"/>
      <c r="X728" s="881"/>
      <c r="Y728" s="881"/>
      <c r="Z728" s="881"/>
      <c r="AA728" s="882"/>
      <c r="AB728" s="881"/>
      <c r="AC728" s="881"/>
      <c r="AD728" s="881"/>
      <c r="AE728" s="881"/>
      <c r="AF728" s="881"/>
      <c r="AG728" s="881"/>
      <c r="AH728" s="881"/>
      <c r="DZ728" s="909"/>
      <c r="EA728" s="1013"/>
      <c r="EB728" s="1014"/>
      <c r="EC728" s="1014"/>
      <c r="ED728" s="1014"/>
      <c r="EE728" s="910"/>
    </row>
    <row r="729" spans="1:135" s="879" customFormat="1">
      <c r="A729" s="609"/>
      <c r="B729" s="888"/>
      <c r="C729" s="880"/>
      <c r="D729" s="880"/>
      <c r="E729" s="880"/>
      <c r="F729" s="880"/>
      <c r="G729" s="880"/>
      <c r="H729" s="880"/>
      <c r="I729" s="880"/>
      <c r="J729" s="880"/>
      <c r="K729" s="880"/>
      <c r="L729" s="880"/>
      <c r="M729" s="880"/>
      <c r="N729" s="880"/>
      <c r="O729" s="881"/>
      <c r="P729" s="881"/>
      <c r="Q729" s="881"/>
      <c r="R729" s="881"/>
      <c r="S729" s="881"/>
      <c r="T729" s="881"/>
      <c r="U729" s="881"/>
      <c r="V729" s="881"/>
      <c r="W729" s="881"/>
      <c r="X729" s="881"/>
      <c r="Y729" s="881"/>
      <c r="Z729" s="881"/>
      <c r="AA729" s="882"/>
      <c r="AB729" s="881"/>
      <c r="AC729" s="881"/>
      <c r="AD729" s="881"/>
      <c r="AE729" s="881"/>
      <c r="AF729" s="881"/>
      <c r="AG729" s="881"/>
      <c r="AH729" s="881"/>
      <c r="DZ729" s="909"/>
      <c r="EA729" s="1013"/>
      <c r="EB729" s="1014"/>
      <c r="EC729" s="1014"/>
      <c r="ED729" s="1014"/>
      <c r="EE729" s="910"/>
    </row>
    <row r="730" spans="1:135" s="879" customFormat="1">
      <c r="A730" s="609"/>
      <c r="B730" s="888"/>
      <c r="C730" s="880"/>
      <c r="D730" s="880"/>
      <c r="E730" s="880"/>
      <c r="F730" s="880"/>
      <c r="G730" s="880"/>
      <c r="H730" s="880"/>
      <c r="I730" s="880"/>
      <c r="J730" s="880"/>
      <c r="K730" s="880"/>
      <c r="L730" s="880"/>
      <c r="M730" s="880"/>
      <c r="N730" s="880"/>
      <c r="O730" s="881"/>
      <c r="P730" s="881"/>
      <c r="Q730" s="881"/>
      <c r="R730" s="881"/>
      <c r="S730" s="881"/>
      <c r="T730" s="881"/>
      <c r="U730" s="881"/>
      <c r="V730" s="881"/>
      <c r="W730" s="881"/>
      <c r="X730" s="881"/>
      <c r="Y730" s="881"/>
      <c r="Z730" s="881"/>
      <c r="AA730" s="882"/>
      <c r="AB730" s="881"/>
      <c r="AC730" s="881"/>
      <c r="AD730" s="881"/>
      <c r="AE730" s="881"/>
      <c r="AF730" s="881"/>
      <c r="AG730" s="881"/>
      <c r="AH730" s="881"/>
      <c r="DZ730" s="909"/>
      <c r="EA730" s="1013"/>
      <c r="EB730" s="1014"/>
      <c r="EC730" s="1014"/>
      <c r="ED730" s="1014"/>
      <c r="EE730" s="910"/>
    </row>
    <row r="731" spans="1:135" s="879" customFormat="1">
      <c r="A731" s="609"/>
      <c r="B731" s="888"/>
      <c r="C731" s="880"/>
      <c r="D731" s="880"/>
      <c r="E731" s="880"/>
      <c r="F731" s="880"/>
      <c r="G731" s="880"/>
      <c r="H731" s="880"/>
      <c r="I731" s="880"/>
      <c r="J731" s="880"/>
      <c r="K731" s="880"/>
      <c r="L731" s="880"/>
      <c r="M731" s="880"/>
      <c r="N731" s="880"/>
      <c r="O731" s="881"/>
      <c r="P731" s="881"/>
      <c r="Q731" s="881"/>
      <c r="R731" s="881"/>
      <c r="S731" s="881"/>
      <c r="T731" s="881"/>
      <c r="U731" s="881"/>
      <c r="V731" s="881"/>
      <c r="W731" s="881"/>
      <c r="X731" s="881"/>
      <c r="Y731" s="881"/>
      <c r="Z731" s="881"/>
      <c r="AA731" s="882"/>
      <c r="AB731" s="881"/>
      <c r="AC731" s="881"/>
      <c r="AD731" s="881"/>
      <c r="AE731" s="881"/>
      <c r="AF731" s="881"/>
      <c r="AG731" s="881"/>
      <c r="AH731" s="881"/>
      <c r="DZ731" s="909"/>
      <c r="EA731" s="1013"/>
      <c r="EB731" s="1014"/>
      <c r="EC731" s="1014"/>
      <c r="ED731" s="1014"/>
      <c r="EE731" s="910"/>
    </row>
    <row r="732" spans="1:135" s="879" customFormat="1">
      <c r="A732" s="609"/>
      <c r="B732" s="888"/>
      <c r="C732" s="880"/>
      <c r="D732" s="880"/>
      <c r="E732" s="880"/>
      <c r="F732" s="880"/>
      <c r="G732" s="880"/>
      <c r="H732" s="880"/>
      <c r="I732" s="880"/>
      <c r="J732" s="880"/>
      <c r="K732" s="880"/>
      <c r="L732" s="880"/>
      <c r="M732" s="880"/>
      <c r="N732" s="880"/>
      <c r="O732" s="881"/>
      <c r="P732" s="881"/>
      <c r="Q732" s="881"/>
      <c r="R732" s="881"/>
      <c r="S732" s="881"/>
      <c r="T732" s="881"/>
      <c r="U732" s="881"/>
      <c r="V732" s="881"/>
      <c r="W732" s="881"/>
      <c r="X732" s="881"/>
      <c r="Y732" s="881"/>
      <c r="Z732" s="881"/>
      <c r="AA732" s="882"/>
      <c r="AB732" s="881"/>
      <c r="AC732" s="881"/>
      <c r="AD732" s="881"/>
      <c r="AE732" s="881"/>
      <c r="AF732" s="881"/>
      <c r="AG732" s="881"/>
      <c r="AH732" s="881"/>
      <c r="DZ732" s="909"/>
      <c r="EA732" s="1013"/>
      <c r="EB732" s="1014"/>
      <c r="EC732" s="1014"/>
      <c r="ED732" s="1014"/>
      <c r="EE732" s="910"/>
    </row>
    <row r="733" spans="1:135" s="879" customFormat="1">
      <c r="A733" s="609"/>
      <c r="B733" s="888"/>
      <c r="C733" s="880"/>
      <c r="D733" s="880"/>
      <c r="E733" s="880"/>
      <c r="F733" s="880"/>
      <c r="G733" s="880"/>
      <c r="H733" s="880"/>
      <c r="I733" s="880"/>
      <c r="J733" s="880"/>
      <c r="K733" s="880"/>
      <c r="L733" s="880"/>
      <c r="M733" s="880"/>
      <c r="N733" s="880"/>
      <c r="O733" s="881"/>
      <c r="P733" s="881"/>
      <c r="Q733" s="881"/>
      <c r="R733" s="881"/>
      <c r="S733" s="881"/>
      <c r="T733" s="881"/>
      <c r="U733" s="881"/>
      <c r="V733" s="881"/>
      <c r="W733" s="881"/>
      <c r="X733" s="881"/>
      <c r="Y733" s="881"/>
      <c r="Z733" s="881"/>
      <c r="AA733" s="882"/>
      <c r="AB733" s="881"/>
      <c r="AC733" s="881"/>
      <c r="AD733" s="881"/>
      <c r="AE733" s="881"/>
      <c r="AF733" s="881"/>
      <c r="AG733" s="881"/>
      <c r="AH733" s="881"/>
      <c r="DZ733" s="909"/>
      <c r="EA733" s="1013"/>
      <c r="EB733" s="1014"/>
      <c r="EC733" s="1014"/>
      <c r="ED733" s="1014"/>
      <c r="EE733" s="910"/>
    </row>
    <row r="734" spans="1:135" s="879" customFormat="1">
      <c r="A734" s="609"/>
      <c r="B734" s="888"/>
      <c r="C734" s="880"/>
      <c r="D734" s="880"/>
      <c r="E734" s="880"/>
      <c r="F734" s="880"/>
      <c r="G734" s="880"/>
      <c r="H734" s="880"/>
      <c r="I734" s="880"/>
      <c r="J734" s="880"/>
      <c r="K734" s="880"/>
      <c r="L734" s="880"/>
      <c r="M734" s="880"/>
      <c r="N734" s="880"/>
      <c r="O734" s="881"/>
      <c r="P734" s="881"/>
      <c r="Q734" s="881"/>
      <c r="R734" s="881"/>
      <c r="S734" s="881"/>
      <c r="T734" s="881"/>
      <c r="U734" s="881"/>
      <c r="V734" s="881"/>
      <c r="W734" s="881"/>
      <c r="X734" s="881"/>
      <c r="Y734" s="881"/>
      <c r="Z734" s="881"/>
      <c r="AA734" s="882"/>
      <c r="AB734" s="881"/>
      <c r="AC734" s="881"/>
      <c r="AD734" s="881"/>
      <c r="AE734" s="881"/>
      <c r="AF734" s="881"/>
      <c r="AG734" s="881"/>
      <c r="AH734" s="881"/>
      <c r="DZ734" s="909"/>
      <c r="EA734" s="1013"/>
      <c r="EB734" s="1014"/>
      <c r="EC734" s="1014"/>
      <c r="ED734" s="1014"/>
      <c r="EE734" s="910"/>
    </row>
    <row r="735" spans="1:135" s="879" customFormat="1">
      <c r="A735" s="609"/>
      <c r="B735" s="888"/>
      <c r="C735" s="880"/>
      <c r="D735" s="880"/>
      <c r="E735" s="880"/>
      <c r="F735" s="880"/>
      <c r="G735" s="880"/>
      <c r="H735" s="880"/>
      <c r="I735" s="880"/>
      <c r="J735" s="880"/>
      <c r="K735" s="880"/>
      <c r="L735" s="880"/>
      <c r="M735" s="880"/>
      <c r="N735" s="880"/>
      <c r="O735" s="881"/>
      <c r="P735" s="881"/>
      <c r="Q735" s="881"/>
      <c r="R735" s="881"/>
      <c r="S735" s="881"/>
      <c r="T735" s="881"/>
      <c r="U735" s="881"/>
      <c r="V735" s="881"/>
      <c r="W735" s="881"/>
      <c r="X735" s="881"/>
      <c r="Y735" s="881"/>
      <c r="Z735" s="881"/>
      <c r="AA735" s="882"/>
      <c r="AB735" s="881"/>
      <c r="AC735" s="881"/>
      <c r="AD735" s="881"/>
      <c r="AE735" s="881"/>
      <c r="AF735" s="881"/>
      <c r="AG735" s="881"/>
      <c r="AH735" s="881"/>
      <c r="DZ735" s="909"/>
      <c r="EA735" s="1013"/>
      <c r="EB735" s="1014"/>
      <c r="EC735" s="1014"/>
      <c r="ED735" s="1014"/>
      <c r="EE735" s="910"/>
    </row>
    <row r="736" spans="1:135" s="879" customFormat="1">
      <c r="A736" s="609"/>
      <c r="B736" s="888"/>
      <c r="C736" s="880"/>
      <c r="D736" s="880"/>
      <c r="E736" s="880"/>
      <c r="F736" s="880"/>
      <c r="G736" s="880"/>
      <c r="H736" s="880"/>
      <c r="I736" s="880"/>
      <c r="J736" s="880"/>
      <c r="K736" s="880"/>
      <c r="L736" s="880"/>
      <c r="M736" s="880"/>
      <c r="N736" s="880"/>
      <c r="O736" s="881"/>
      <c r="P736" s="881"/>
      <c r="Q736" s="881"/>
      <c r="R736" s="881"/>
      <c r="S736" s="881"/>
      <c r="T736" s="881"/>
      <c r="U736" s="881"/>
      <c r="V736" s="881"/>
      <c r="W736" s="881"/>
      <c r="X736" s="881"/>
      <c r="Y736" s="881"/>
      <c r="Z736" s="881"/>
      <c r="AA736" s="882"/>
      <c r="AB736" s="881"/>
      <c r="AC736" s="881"/>
      <c r="AD736" s="881"/>
      <c r="AE736" s="881"/>
      <c r="AF736" s="881"/>
      <c r="AG736" s="881"/>
      <c r="AH736" s="881"/>
      <c r="DZ736" s="909"/>
      <c r="EA736" s="1013"/>
      <c r="EB736" s="1014"/>
      <c r="EC736" s="1014"/>
      <c r="ED736" s="1014"/>
      <c r="EE736" s="910"/>
    </row>
    <row r="737" spans="1:135" s="879" customFormat="1">
      <c r="A737" s="609"/>
      <c r="B737" s="888"/>
      <c r="C737" s="880"/>
      <c r="D737" s="880"/>
      <c r="E737" s="880"/>
      <c r="F737" s="880"/>
      <c r="G737" s="880"/>
      <c r="H737" s="880"/>
      <c r="I737" s="880"/>
      <c r="J737" s="880"/>
      <c r="K737" s="880"/>
      <c r="L737" s="880"/>
      <c r="M737" s="880"/>
      <c r="N737" s="880"/>
      <c r="O737" s="881"/>
      <c r="P737" s="881"/>
      <c r="Q737" s="881"/>
      <c r="R737" s="881"/>
      <c r="S737" s="881"/>
      <c r="T737" s="881"/>
      <c r="U737" s="881"/>
      <c r="V737" s="881"/>
      <c r="W737" s="881"/>
      <c r="X737" s="881"/>
      <c r="Y737" s="881"/>
      <c r="Z737" s="881"/>
      <c r="AA737" s="882"/>
      <c r="AB737" s="881"/>
      <c r="AC737" s="881"/>
      <c r="AD737" s="881"/>
      <c r="AE737" s="881"/>
      <c r="AF737" s="881"/>
      <c r="AG737" s="881"/>
      <c r="AH737" s="881"/>
      <c r="DZ737" s="909"/>
      <c r="EA737" s="1013"/>
      <c r="EB737" s="1014"/>
      <c r="EC737" s="1014"/>
      <c r="ED737" s="1014"/>
      <c r="EE737" s="910"/>
    </row>
    <row r="738" spans="1:135" s="879" customFormat="1">
      <c r="A738" s="609"/>
      <c r="B738" s="888"/>
      <c r="C738" s="880"/>
      <c r="D738" s="880"/>
      <c r="E738" s="880"/>
      <c r="F738" s="880"/>
      <c r="G738" s="880"/>
      <c r="H738" s="880"/>
      <c r="I738" s="880"/>
      <c r="J738" s="880"/>
      <c r="K738" s="880"/>
      <c r="L738" s="880"/>
      <c r="M738" s="880"/>
      <c r="N738" s="880"/>
      <c r="O738" s="881"/>
      <c r="P738" s="881"/>
      <c r="Q738" s="881"/>
      <c r="R738" s="881"/>
      <c r="S738" s="881"/>
      <c r="T738" s="881"/>
      <c r="U738" s="881"/>
      <c r="V738" s="881"/>
      <c r="W738" s="881"/>
      <c r="X738" s="881"/>
      <c r="Y738" s="881"/>
      <c r="Z738" s="881"/>
      <c r="AA738" s="882"/>
      <c r="AB738" s="881"/>
      <c r="AC738" s="881"/>
      <c r="AD738" s="881"/>
      <c r="AE738" s="881"/>
      <c r="AF738" s="881"/>
      <c r="AG738" s="881"/>
      <c r="AH738" s="881"/>
      <c r="DZ738" s="909"/>
      <c r="EA738" s="1013"/>
      <c r="EB738" s="1014"/>
      <c r="EC738" s="1014"/>
      <c r="ED738" s="1014"/>
      <c r="EE738" s="910"/>
    </row>
    <row r="739" spans="1:135" s="879" customFormat="1">
      <c r="A739" s="609"/>
      <c r="B739" s="888"/>
      <c r="C739" s="880"/>
      <c r="D739" s="880"/>
      <c r="E739" s="880"/>
      <c r="F739" s="880"/>
      <c r="G739" s="880"/>
      <c r="H739" s="880"/>
      <c r="I739" s="880"/>
      <c r="J739" s="880"/>
      <c r="K739" s="880"/>
      <c r="L739" s="880"/>
      <c r="M739" s="880"/>
      <c r="N739" s="880"/>
      <c r="O739" s="881"/>
      <c r="P739" s="881"/>
      <c r="Q739" s="881"/>
      <c r="R739" s="881"/>
      <c r="S739" s="881"/>
      <c r="T739" s="881"/>
      <c r="U739" s="881"/>
      <c r="V739" s="881"/>
      <c r="W739" s="881"/>
      <c r="X739" s="881"/>
      <c r="Y739" s="881"/>
      <c r="Z739" s="881"/>
      <c r="AA739" s="882"/>
      <c r="AB739" s="881"/>
      <c r="AC739" s="881"/>
      <c r="AD739" s="881"/>
      <c r="AE739" s="881"/>
      <c r="AF739" s="881"/>
      <c r="AG739" s="881"/>
      <c r="AH739" s="881"/>
      <c r="DZ739" s="909"/>
      <c r="EA739" s="1013"/>
      <c r="EB739" s="1014"/>
      <c r="EC739" s="1014"/>
      <c r="ED739" s="1014"/>
      <c r="EE739" s="910"/>
    </row>
    <row r="740" spans="1:135" s="879" customFormat="1">
      <c r="A740" s="609"/>
      <c r="B740" s="888"/>
      <c r="C740" s="880"/>
      <c r="D740" s="880"/>
      <c r="E740" s="880"/>
      <c r="F740" s="880"/>
      <c r="G740" s="880"/>
      <c r="H740" s="880"/>
      <c r="I740" s="880"/>
      <c r="J740" s="880"/>
      <c r="K740" s="880"/>
      <c r="L740" s="880"/>
      <c r="M740" s="880"/>
      <c r="N740" s="880"/>
      <c r="O740" s="881"/>
      <c r="P740" s="881"/>
      <c r="Q740" s="881"/>
      <c r="R740" s="881"/>
      <c r="S740" s="881"/>
      <c r="T740" s="881"/>
      <c r="U740" s="881"/>
      <c r="V740" s="881"/>
      <c r="W740" s="881"/>
      <c r="X740" s="881"/>
      <c r="Y740" s="881"/>
      <c r="Z740" s="881"/>
      <c r="AA740" s="882"/>
      <c r="AB740" s="881"/>
      <c r="AC740" s="881"/>
      <c r="AD740" s="881"/>
      <c r="AE740" s="881"/>
      <c r="AF740" s="881"/>
      <c r="AG740" s="881"/>
      <c r="AH740" s="881"/>
      <c r="DZ740" s="909"/>
      <c r="EA740" s="1013"/>
      <c r="EB740" s="1014"/>
      <c r="EC740" s="1014"/>
      <c r="ED740" s="1014"/>
      <c r="EE740" s="910"/>
    </row>
    <row r="741" spans="1:135" s="879" customFormat="1">
      <c r="A741" s="609"/>
      <c r="B741" s="888"/>
      <c r="C741" s="880"/>
      <c r="D741" s="880"/>
      <c r="E741" s="880"/>
      <c r="F741" s="880"/>
      <c r="G741" s="880"/>
      <c r="H741" s="880"/>
      <c r="I741" s="880"/>
      <c r="J741" s="880"/>
      <c r="K741" s="880"/>
      <c r="L741" s="880"/>
      <c r="M741" s="880"/>
      <c r="N741" s="880"/>
      <c r="O741" s="881"/>
      <c r="P741" s="881"/>
      <c r="Q741" s="881"/>
      <c r="R741" s="881"/>
      <c r="S741" s="881"/>
      <c r="T741" s="881"/>
      <c r="U741" s="881"/>
      <c r="V741" s="881"/>
      <c r="W741" s="881"/>
      <c r="X741" s="881"/>
      <c r="Y741" s="881"/>
      <c r="Z741" s="881"/>
      <c r="AA741" s="882"/>
      <c r="AB741" s="881"/>
      <c r="AC741" s="881"/>
      <c r="AD741" s="881"/>
      <c r="AE741" s="881"/>
      <c r="AF741" s="881"/>
      <c r="AG741" s="881"/>
      <c r="AH741" s="881"/>
      <c r="DZ741" s="909"/>
      <c r="EA741" s="1013"/>
      <c r="EB741" s="1014"/>
      <c r="EC741" s="1014"/>
      <c r="ED741" s="1014"/>
      <c r="EE741" s="910"/>
    </row>
    <row r="742" spans="1:135" s="879" customFormat="1">
      <c r="A742" s="609"/>
      <c r="B742" s="888"/>
      <c r="C742" s="880"/>
      <c r="D742" s="880"/>
      <c r="E742" s="880"/>
      <c r="F742" s="880"/>
      <c r="G742" s="880"/>
      <c r="H742" s="880"/>
      <c r="I742" s="880"/>
      <c r="J742" s="880"/>
      <c r="K742" s="880"/>
      <c r="L742" s="880"/>
      <c r="M742" s="880"/>
      <c r="N742" s="880"/>
      <c r="O742" s="881"/>
      <c r="P742" s="881"/>
      <c r="Q742" s="881"/>
      <c r="R742" s="881"/>
      <c r="S742" s="881"/>
      <c r="T742" s="881"/>
      <c r="U742" s="881"/>
      <c r="V742" s="881"/>
      <c r="W742" s="881"/>
      <c r="X742" s="881"/>
      <c r="Y742" s="881"/>
      <c r="Z742" s="881"/>
      <c r="AA742" s="882"/>
      <c r="AB742" s="881"/>
      <c r="AC742" s="881"/>
      <c r="AD742" s="881"/>
      <c r="AE742" s="881"/>
      <c r="AF742" s="881"/>
      <c r="AG742" s="881"/>
      <c r="AH742" s="881"/>
      <c r="DZ742" s="909"/>
      <c r="EA742" s="1013"/>
      <c r="EB742" s="1014"/>
      <c r="EC742" s="1014"/>
      <c r="ED742" s="1014"/>
      <c r="EE742" s="910"/>
    </row>
    <row r="743" spans="1:135" s="879" customFormat="1">
      <c r="A743" s="609"/>
      <c r="B743" s="888"/>
      <c r="C743" s="880"/>
      <c r="D743" s="880"/>
      <c r="E743" s="880"/>
      <c r="F743" s="880"/>
      <c r="G743" s="880"/>
      <c r="H743" s="880"/>
      <c r="I743" s="880"/>
      <c r="J743" s="880"/>
      <c r="K743" s="880"/>
      <c r="L743" s="880"/>
      <c r="M743" s="880"/>
      <c r="N743" s="880"/>
      <c r="O743" s="881"/>
      <c r="P743" s="881"/>
      <c r="Q743" s="881"/>
      <c r="R743" s="881"/>
      <c r="S743" s="881"/>
      <c r="T743" s="881"/>
      <c r="U743" s="881"/>
      <c r="V743" s="881"/>
      <c r="W743" s="881"/>
      <c r="X743" s="881"/>
      <c r="Y743" s="881"/>
      <c r="Z743" s="881"/>
      <c r="AA743" s="882"/>
      <c r="AB743" s="881"/>
      <c r="AC743" s="881"/>
      <c r="AD743" s="881"/>
      <c r="AE743" s="881"/>
      <c r="AF743" s="881"/>
      <c r="AG743" s="881"/>
      <c r="AH743" s="881"/>
      <c r="DZ743" s="909"/>
      <c r="EA743" s="1013"/>
      <c r="EB743" s="1014"/>
      <c r="EC743" s="1014"/>
      <c r="ED743" s="1014"/>
      <c r="EE743" s="910"/>
    </row>
    <row r="744" spans="1:135" s="879" customFormat="1">
      <c r="A744" s="609"/>
      <c r="B744" s="888"/>
      <c r="C744" s="880"/>
      <c r="D744" s="880"/>
      <c r="E744" s="880"/>
      <c r="F744" s="880"/>
      <c r="G744" s="880"/>
      <c r="H744" s="880"/>
      <c r="I744" s="880"/>
      <c r="J744" s="880"/>
      <c r="K744" s="880"/>
      <c r="L744" s="880"/>
      <c r="M744" s="880"/>
      <c r="N744" s="880"/>
      <c r="O744" s="881"/>
      <c r="P744" s="881"/>
      <c r="Q744" s="881"/>
      <c r="R744" s="881"/>
      <c r="S744" s="881"/>
      <c r="T744" s="881"/>
      <c r="U744" s="881"/>
      <c r="V744" s="881"/>
      <c r="W744" s="881"/>
      <c r="X744" s="881"/>
      <c r="Y744" s="881"/>
      <c r="Z744" s="881"/>
      <c r="AA744" s="882"/>
      <c r="AB744" s="881"/>
      <c r="AC744" s="881"/>
      <c r="AD744" s="881"/>
      <c r="AE744" s="881"/>
      <c r="AF744" s="881"/>
      <c r="AG744" s="881"/>
      <c r="AH744" s="881"/>
      <c r="DZ744" s="909"/>
      <c r="EA744" s="1013"/>
      <c r="EB744" s="1014"/>
      <c r="EC744" s="1014"/>
      <c r="ED744" s="1014"/>
      <c r="EE744" s="910"/>
    </row>
    <row r="745" spans="1:135" s="879" customFormat="1">
      <c r="A745" s="609"/>
      <c r="B745" s="888"/>
      <c r="C745" s="880"/>
      <c r="D745" s="880"/>
      <c r="E745" s="880"/>
      <c r="F745" s="880"/>
      <c r="G745" s="880"/>
      <c r="H745" s="880"/>
      <c r="I745" s="880"/>
      <c r="J745" s="880"/>
      <c r="K745" s="880"/>
      <c r="L745" s="880"/>
      <c r="M745" s="880"/>
      <c r="N745" s="880"/>
      <c r="O745" s="881"/>
      <c r="P745" s="881"/>
      <c r="Q745" s="881"/>
      <c r="R745" s="881"/>
      <c r="S745" s="881"/>
      <c r="T745" s="881"/>
      <c r="U745" s="881"/>
      <c r="V745" s="881"/>
      <c r="W745" s="881"/>
      <c r="X745" s="881"/>
      <c r="Y745" s="881"/>
      <c r="Z745" s="881"/>
      <c r="AA745" s="882"/>
      <c r="AB745" s="881"/>
      <c r="AC745" s="881"/>
      <c r="AD745" s="881"/>
      <c r="AE745" s="881"/>
      <c r="AF745" s="881"/>
      <c r="AG745" s="881"/>
      <c r="AH745" s="881"/>
      <c r="DZ745" s="909"/>
      <c r="EA745" s="1013"/>
      <c r="EB745" s="1014"/>
      <c r="EC745" s="1014"/>
      <c r="ED745" s="1014"/>
      <c r="EE745" s="910"/>
    </row>
    <row r="746" spans="1:135" s="879" customFormat="1">
      <c r="A746" s="609"/>
      <c r="B746" s="888"/>
      <c r="C746" s="880"/>
      <c r="D746" s="880"/>
      <c r="E746" s="880"/>
      <c r="F746" s="880"/>
      <c r="G746" s="880"/>
      <c r="H746" s="880"/>
      <c r="I746" s="880"/>
      <c r="J746" s="880"/>
      <c r="K746" s="880"/>
      <c r="L746" s="880"/>
      <c r="M746" s="880"/>
      <c r="N746" s="880"/>
      <c r="O746" s="881"/>
      <c r="P746" s="881"/>
      <c r="Q746" s="881"/>
      <c r="R746" s="881"/>
      <c r="S746" s="881"/>
      <c r="T746" s="881"/>
      <c r="U746" s="881"/>
      <c r="V746" s="881"/>
      <c r="W746" s="881"/>
      <c r="X746" s="881"/>
      <c r="Y746" s="881"/>
      <c r="Z746" s="881"/>
      <c r="AA746" s="882"/>
      <c r="AB746" s="881"/>
      <c r="AC746" s="881"/>
      <c r="AD746" s="881"/>
      <c r="AE746" s="881"/>
      <c r="AF746" s="881"/>
      <c r="AG746" s="881"/>
      <c r="AH746" s="881"/>
      <c r="DZ746" s="909"/>
      <c r="EA746" s="1013"/>
      <c r="EB746" s="1014"/>
      <c r="EC746" s="1014"/>
      <c r="ED746" s="1014"/>
      <c r="EE746" s="910"/>
    </row>
    <row r="747" spans="1:135" s="879" customFormat="1">
      <c r="A747" s="609"/>
      <c r="B747" s="888"/>
      <c r="C747" s="880"/>
      <c r="D747" s="880"/>
      <c r="E747" s="880"/>
      <c r="F747" s="880"/>
      <c r="G747" s="880"/>
      <c r="H747" s="880"/>
      <c r="I747" s="880"/>
      <c r="J747" s="880"/>
      <c r="K747" s="880"/>
      <c r="L747" s="880"/>
      <c r="M747" s="880"/>
      <c r="N747" s="880"/>
      <c r="O747" s="881"/>
      <c r="P747" s="881"/>
      <c r="Q747" s="881"/>
      <c r="R747" s="881"/>
      <c r="S747" s="881"/>
      <c r="T747" s="881"/>
      <c r="U747" s="881"/>
      <c r="V747" s="881"/>
      <c r="W747" s="881"/>
      <c r="X747" s="881"/>
      <c r="Y747" s="881"/>
      <c r="Z747" s="881"/>
      <c r="AA747" s="882"/>
      <c r="AB747" s="881"/>
      <c r="AC747" s="881"/>
      <c r="AD747" s="881"/>
      <c r="AE747" s="881"/>
      <c r="AF747" s="881"/>
      <c r="AG747" s="881"/>
      <c r="AH747" s="881"/>
      <c r="DZ747" s="909"/>
      <c r="EA747" s="1013"/>
      <c r="EB747" s="1014"/>
      <c r="EC747" s="1014"/>
      <c r="ED747" s="1014"/>
      <c r="EE747" s="910"/>
    </row>
    <row r="748" spans="1:135" s="879" customFormat="1">
      <c r="A748" s="609"/>
      <c r="B748" s="888"/>
      <c r="C748" s="880"/>
      <c r="D748" s="880"/>
      <c r="E748" s="880"/>
      <c r="F748" s="880"/>
      <c r="G748" s="880"/>
      <c r="H748" s="880"/>
      <c r="I748" s="880"/>
      <c r="J748" s="880"/>
      <c r="K748" s="880"/>
      <c r="L748" s="880"/>
      <c r="M748" s="880"/>
      <c r="N748" s="880"/>
      <c r="O748" s="881"/>
      <c r="P748" s="881"/>
      <c r="Q748" s="881"/>
      <c r="R748" s="881"/>
      <c r="S748" s="881"/>
      <c r="T748" s="881"/>
      <c r="U748" s="881"/>
      <c r="V748" s="881"/>
      <c r="W748" s="881"/>
      <c r="X748" s="881"/>
      <c r="Y748" s="881"/>
      <c r="Z748" s="881"/>
      <c r="AA748" s="882"/>
      <c r="AB748" s="881"/>
      <c r="AC748" s="881"/>
      <c r="AD748" s="881"/>
      <c r="AE748" s="881"/>
      <c r="AF748" s="881"/>
      <c r="AG748" s="881"/>
      <c r="AH748" s="881"/>
      <c r="DZ748" s="909"/>
      <c r="EA748" s="1013"/>
      <c r="EB748" s="1014"/>
      <c r="EC748" s="1014"/>
      <c r="ED748" s="1014"/>
      <c r="EE748" s="910"/>
    </row>
    <row r="749" spans="1:135" s="879" customFormat="1">
      <c r="A749" s="609"/>
      <c r="B749" s="888"/>
      <c r="C749" s="880"/>
      <c r="D749" s="880"/>
      <c r="E749" s="880"/>
      <c r="F749" s="880"/>
      <c r="G749" s="880"/>
      <c r="H749" s="880"/>
      <c r="I749" s="880"/>
      <c r="J749" s="880"/>
      <c r="K749" s="880"/>
      <c r="L749" s="880"/>
      <c r="M749" s="880"/>
      <c r="N749" s="880"/>
      <c r="O749" s="881"/>
      <c r="P749" s="881"/>
      <c r="Q749" s="881"/>
      <c r="R749" s="881"/>
      <c r="S749" s="881"/>
      <c r="T749" s="881"/>
      <c r="U749" s="881"/>
      <c r="V749" s="881"/>
      <c r="W749" s="881"/>
      <c r="X749" s="881"/>
      <c r="Y749" s="881"/>
      <c r="Z749" s="881"/>
      <c r="AA749" s="882"/>
      <c r="AB749" s="881"/>
      <c r="AC749" s="881"/>
      <c r="AD749" s="881"/>
      <c r="AE749" s="881"/>
      <c r="AF749" s="881"/>
      <c r="AG749" s="881"/>
      <c r="AH749" s="881"/>
      <c r="DZ749" s="909"/>
      <c r="EA749" s="1013"/>
      <c r="EB749" s="1014"/>
      <c r="EC749" s="1014"/>
      <c r="ED749" s="1014"/>
      <c r="EE749" s="910"/>
    </row>
    <row r="750" spans="1:135" s="879" customFormat="1">
      <c r="A750" s="609"/>
      <c r="B750" s="888"/>
      <c r="C750" s="880"/>
      <c r="D750" s="880"/>
      <c r="E750" s="880"/>
      <c r="F750" s="880"/>
      <c r="G750" s="880"/>
      <c r="H750" s="880"/>
      <c r="I750" s="880"/>
      <c r="J750" s="880"/>
      <c r="K750" s="880"/>
      <c r="L750" s="880"/>
      <c r="M750" s="880"/>
      <c r="N750" s="880"/>
      <c r="O750" s="881"/>
      <c r="P750" s="881"/>
      <c r="Q750" s="881"/>
      <c r="R750" s="881"/>
      <c r="S750" s="881"/>
      <c r="T750" s="881"/>
      <c r="U750" s="881"/>
      <c r="V750" s="881"/>
      <c r="W750" s="881"/>
      <c r="X750" s="881"/>
      <c r="Y750" s="881"/>
      <c r="Z750" s="881"/>
      <c r="AA750" s="882"/>
      <c r="AB750" s="881"/>
      <c r="AC750" s="881"/>
      <c r="AD750" s="881"/>
      <c r="AE750" s="881"/>
      <c r="AF750" s="881"/>
      <c r="AG750" s="881"/>
      <c r="AH750" s="881"/>
      <c r="DZ750" s="909"/>
      <c r="EA750" s="1013"/>
      <c r="EB750" s="1014"/>
      <c r="EC750" s="1014"/>
      <c r="ED750" s="1014"/>
      <c r="EE750" s="910"/>
    </row>
    <row r="751" spans="1:135" s="879" customFormat="1">
      <c r="A751" s="609"/>
      <c r="B751" s="888"/>
      <c r="C751" s="880"/>
      <c r="D751" s="880"/>
      <c r="E751" s="880"/>
      <c r="F751" s="880"/>
      <c r="G751" s="880"/>
      <c r="H751" s="880"/>
      <c r="I751" s="880"/>
      <c r="J751" s="880"/>
      <c r="K751" s="880"/>
      <c r="L751" s="880"/>
      <c r="M751" s="880"/>
      <c r="N751" s="880"/>
      <c r="O751" s="881"/>
      <c r="P751" s="881"/>
      <c r="Q751" s="881"/>
      <c r="R751" s="881"/>
      <c r="S751" s="881"/>
      <c r="T751" s="881"/>
      <c r="U751" s="881"/>
      <c r="V751" s="881"/>
      <c r="W751" s="881"/>
      <c r="X751" s="881"/>
      <c r="Y751" s="881"/>
      <c r="Z751" s="881"/>
      <c r="AA751" s="882"/>
      <c r="AB751" s="881"/>
      <c r="AC751" s="881"/>
      <c r="AD751" s="881"/>
      <c r="AE751" s="881"/>
      <c r="AF751" s="881"/>
      <c r="AG751" s="881"/>
      <c r="AH751" s="881"/>
      <c r="DZ751" s="909"/>
      <c r="EA751" s="1013"/>
      <c r="EB751" s="1014"/>
      <c r="EC751" s="1014"/>
      <c r="ED751" s="1014"/>
      <c r="EE751" s="910"/>
    </row>
    <row r="752" spans="1:135" s="879" customFormat="1">
      <c r="A752" s="609"/>
      <c r="B752" s="888"/>
      <c r="C752" s="880"/>
      <c r="D752" s="880"/>
      <c r="E752" s="880"/>
      <c r="F752" s="880"/>
      <c r="G752" s="880"/>
      <c r="H752" s="880"/>
      <c r="I752" s="880"/>
      <c r="J752" s="880"/>
      <c r="K752" s="880"/>
      <c r="L752" s="880"/>
      <c r="M752" s="880"/>
      <c r="N752" s="880"/>
      <c r="O752" s="881"/>
      <c r="P752" s="881"/>
      <c r="Q752" s="881"/>
      <c r="R752" s="881"/>
      <c r="S752" s="881"/>
      <c r="T752" s="881"/>
      <c r="U752" s="881"/>
      <c r="V752" s="881"/>
      <c r="W752" s="881"/>
      <c r="X752" s="881"/>
      <c r="Y752" s="881"/>
      <c r="Z752" s="881"/>
      <c r="AA752" s="882"/>
      <c r="AB752" s="881"/>
      <c r="AC752" s="881"/>
      <c r="AD752" s="881"/>
      <c r="AE752" s="881"/>
      <c r="AF752" s="881"/>
      <c r="AG752" s="881"/>
      <c r="AH752" s="881"/>
      <c r="DZ752" s="909"/>
      <c r="EA752" s="1013"/>
      <c r="EB752" s="1014"/>
      <c r="EC752" s="1014"/>
      <c r="ED752" s="1014"/>
      <c r="EE752" s="910"/>
    </row>
    <row r="753" spans="1:135" s="879" customFormat="1">
      <c r="A753" s="609"/>
      <c r="B753" s="888"/>
      <c r="C753" s="880"/>
      <c r="D753" s="880"/>
      <c r="E753" s="880"/>
      <c r="F753" s="880"/>
      <c r="G753" s="880"/>
      <c r="H753" s="880"/>
      <c r="I753" s="880"/>
      <c r="J753" s="880"/>
      <c r="K753" s="880"/>
      <c r="L753" s="880"/>
      <c r="M753" s="880"/>
      <c r="N753" s="880"/>
      <c r="O753" s="881"/>
      <c r="P753" s="881"/>
      <c r="Q753" s="881"/>
      <c r="R753" s="881"/>
      <c r="S753" s="881"/>
      <c r="T753" s="881"/>
      <c r="U753" s="881"/>
      <c r="V753" s="881"/>
      <c r="W753" s="881"/>
      <c r="X753" s="881"/>
      <c r="Y753" s="881"/>
      <c r="Z753" s="881"/>
      <c r="AA753" s="882"/>
      <c r="AB753" s="881"/>
      <c r="AC753" s="881"/>
      <c r="AD753" s="881"/>
      <c r="AE753" s="881"/>
      <c r="AF753" s="881"/>
      <c r="AG753" s="881"/>
      <c r="AH753" s="881"/>
      <c r="DZ753" s="909"/>
      <c r="EA753" s="1013"/>
      <c r="EB753" s="1014"/>
      <c r="EC753" s="1014"/>
      <c r="ED753" s="1014"/>
      <c r="EE753" s="910"/>
    </row>
    <row r="754" spans="1:135" s="879" customFormat="1">
      <c r="A754" s="609"/>
      <c r="B754" s="888"/>
      <c r="C754" s="880"/>
      <c r="D754" s="880"/>
      <c r="E754" s="880"/>
      <c r="F754" s="880"/>
      <c r="G754" s="880"/>
      <c r="H754" s="880"/>
      <c r="I754" s="880"/>
      <c r="J754" s="880"/>
      <c r="K754" s="880"/>
      <c r="L754" s="880"/>
      <c r="M754" s="880"/>
      <c r="N754" s="880"/>
      <c r="O754" s="881"/>
      <c r="P754" s="881"/>
      <c r="Q754" s="881"/>
      <c r="R754" s="881"/>
      <c r="S754" s="881"/>
      <c r="T754" s="881"/>
      <c r="U754" s="881"/>
      <c r="V754" s="881"/>
      <c r="W754" s="881"/>
      <c r="X754" s="881"/>
      <c r="Y754" s="881"/>
      <c r="Z754" s="881"/>
      <c r="AA754" s="882"/>
      <c r="AB754" s="881"/>
      <c r="AC754" s="881"/>
      <c r="AD754" s="881"/>
      <c r="AE754" s="881"/>
      <c r="AF754" s="881"/>
      <c r="AG754" s="881"/>
      <c r="AH754" s="881"/>
      <c r="DZ754" s="909"/>
      <c r="EA754" s="1013"/>
      <c r="EB754" s="1014"/>
      <c r="EC754" s="1014"/>
      <c r="ED754" s="1014"/>
      <c r="EE754" s="910"/>
    </row>
    <row r="755" spans="1:135" s="879" customFormat="1">
      <c r="A755" s="609"/>
      <c r="B755" s="888"/>
      <c r="C755" s="880"/>
      <c r="D755" s="880"/>
      <c r="E755" s="880"/>
      <c r="F755" s="880"/>
      <c r="G755" s="880"/>
      <c r="H755" s="880"/>
      <c r="I755" s="880"/>
      <c r="J755" s="880"/>
      <c r="K755" s="880"/>
      <c r="L755" s="880"/>
      <c r="M755" s="880"/>
      <c r="N755" s="880"/>
      <c r="O755" s="881"/>
      <c r="P755" s="881"/>
      <c r="Q755" s="881"/>
      <c r="R755" s="881"/>
      <c r="S755" s="881"/>
      <c r="T755" s="881"/>
      <c r="U755" s="881"/>
      <c r="V755" s="881"/>
      <c r="W755" s="881"/>
      <c r="X755" s="881"/>
      <c r="Y755" s="881"/>
      <c r="Z755" s="881"/>
      <c r="AA755" s="882"/>
      <c r="AB755" s="881"/>
      <c r="AC755" s="881"/>
      <c r="AD755" s="881"/>
      <c r="AE755" s="881"/>
      <c r="AF755" s="881"/>
      <c r="AG755" s="881"/>
      <c r="AH755" s="881"/>
      <c r="DZ755" s="909"/>
      <c r="EA755" s="1013"/>
      <c r="EB755" s="1014"/>
      <c r="EC755" s="1014"/>
      <c r="ED755" s="1014"/>
      <c r="EE755" s="910"/>
    </row>
    <row r="756" spans="1:135" s="879" customFormat="1">
      <c r="A756" s="609"/>
      <c r="B756" s="888"/>
      <c r="C756" s="880"/>
      <c r="D756" s="880"/>
      <c r="E756" s="880"/>
      <c r="F756" s="880"/>
      <c r="G756" s="880"/>
      <c r="H756" s="880"/>
      <c r="I756" s="880"/>
      <c r="J756" s="880"/>
      <c r="K756" s="880"/>
      <c r="L756" s="880"/>
      <c r="M756" s="880"/>
      <c r="N756" s="880"/>
      <c r="O756" s="881"/>
      <c r="P756" s="881"/>
      <c r="Q756" s="881"/>
      <c r="R756" s="881"/>
      <c r="S756" s="881"/>
      <c r="T756" s="881"/>
      <c r="U756" s="881"/>
      <c r="V756" s="881"/>
      <c r="W756" s="881"/>
      <c r="X756" s="881"/>
      <c r="Y756" s="881"/>
      <c r="Z756" s="881"/>
      <c r="AA756" s="882"/>
      <c r="AB756" s="881"/>
      <c r="AC756" s="881"/>
      <c r="AD756" s="881"/>
      <c r="AE756" s="881"/>
      <c r="AF756" s="881"/>
      <c r="AG756" s="881"/>
      <c r="AH756" s="881"/>
      <c r="DZ756" s="909"/>
      <c r="EA756" s="1013"/>
      <c r="EB756" s="1014"/>
      <c r="EC756" s="1014"/>
      <c r="ED756" s="1014"/>
      <c r="EE756" s="910"/>
    </row>
    <row r="757" spans="1:135" s="879" customFormat="1">
      <c r="A757" s="609"/>
      <c r="B757" s="888"/>
      <c r="C757" s="880"/>
      <c r="D757" s="880"/>
      <c r="E757" s="880"/>
      <c r="F757" s="880"/>
      <c r="G757" s="880"/>
      <c r="H757" s="880"/>
      <c r="I757" s="880"/>
      <c r="J757" s="880"/>
      <c r="K757" s="880"/>
      <c r="L757" s="880"/>
      <c r="M757" s="880"/>
      <c r="N757" s="880"/>
      <c r="O757" s="881"/>
      <c r="P757" s="881"/>
      <c r="Q757" s="881"/>
      <c r="R757" s="881"/>
      <c r="S757" s="881"/>
      <c r="T757" s="881"/>
      <c r="U757" s="881"/>
      <c r="V757" s="881"/>
      <c r="W757" s="881"/>
      <c r="X757" s="881"/>
      <c r="Y757" s="881"/>
      <c r="Z757" s="881"/>
      <c r="AA757" s="882"/>
      <c r="AB757" s="881"/>
      <c r="AC757" s="881"/>
      <c r="AD757" s="881"/>
      <c r="AE757" s="881"/>
      <c r="AF757" s="881"/>
      <c r="AG757" s="881"/>
      <c r="AH757" s="881"/>
      <c r="DZ757" s="909"/>
      <c r="EA757" s="1013"/>
      <c r="EB757" s="1014"/>
      <c r="EC757" s="1014"/>
      <c r="ED757" s="1014"/>
      <c r="EE757" s="910"/>
    </row>
    <row r="758" spans="1:135" s="879" customFormat="1">
      <c r="A758" s="609"/>
      <c r="B758" s="888"/>
      <c r="C758" s="880"/>
      <c r="D758" s="880"/>
      <c r="E758" s="880"/>
      <c r="F758" s="880"/>
      <c r="G758" s="880"/>
      <c r="H758" s="880"/>
      <c r="I758" s="880"/>
      <c r="J758" s="880"/>
      <c r="K758" s="880"/>
      <c r="L758" s="880"/>
      <c r="M758" s="880"/>
      <c r="N758" s="880"/>
      <c r="O758" s="881"/>
      <c r="P758" s="881"/>
      <c r="Q758" s="881"/>
      <c r="R758" s="881"/>
      <c r="S758" s="881"/>
      <c r="T758" s="881"/>
      <c r="U758" s="881"/>
      <c r="V758" s="881"/>
      <c r="W758" s="881"/>
      <c r="X758" s="881"/>
      <c r="Y758" s="881"/>
      <c r="Z758" s="881"/>
      <c r="AA758" s="882"/>
      <c r="AB758" s="881"/>
      <c r="AC758" s="881"/>
      <c r="AD758" s="881"/>
      <c r="AE758" s="881"/>
      <c r="AF758" s="881"/>
      <c r="AG758" s="881"/>
      <c r="AH758" s="881"/>
      <c r="DZ758" s="909"/>
      <c r="EA758" s="1013"/>
      <c r="EB758" s="1014"/>
      <c r="EC758" s="1014"/>
      <c r="ED758" s="1014"/>
      <c r="EE758" s="910"/>
    </row>
    <row r="759" spans="1:135" s="879" customFormat="1">
      <c r="A759" s="609"/>
      <c r="B759" s="888"/>
      <c r="C759" s="880"/>
      <c r="D759" s="880"/>
      <c r="E759" s="880"/>
      <c r="F759" s="880"/>
      <c r="G759" s="880"/>
      <c r="H759" s="880"/>
      <c r="I759" s="880"/>
      <c r="J759" s="880"/>
      <c r="K759" s="880"/>
      <c r="L759" s="880"/>
      <c r="M759" s="880"/>
      <c r="N759" s="880"/>
      <c r="O759" s="881"/>
      <c r="P759" s="881"/>
      <c r="Q759" s="881"/>
      <c r="R759" s="881"/>
      <c r="S759" s="881"/>
      <c r="T759" s="881"/>
      <c r="U759" s="881"/>
      <c r="V759" s="881"/>
      <c r="W759" s="881"/>
      <c r="X759" s="881"/>
      <c r="Y759" s="881"/>
      <c r="Z759" s="881"/>
      <c r="AA759" s="882"/>
      <c r="AB759" s="881"/>
      <c r="AC759" s="881"/>
      <c r="AD759" s="881"/>
      <c r="AE759" s="881"/>
      <c r="AF759" s="881"/>
      <c r="AG759" s="881"/>
      <c r="AH759" s="881"/>
      <c r="DZ759" s="909"/>
      <c r="EA759" s="1013"/>
      <c r="EB759" s="1014"/>
      <c r="EC759" s="1014"/>
      <c r="ED759" s="1014"/>
      <c r="EE759" s="910"/>
    </row>
    <row r="760" spans="1:135" s="879" customFormat="1">
      <c r="A760" s="609"/>
      <c r="B760" s="888"/>
      <c r="C760" s="880"/>
      <c r="D760" s="880"/>
      <c r="E760" s="880"/>
      <c r="F760" s="880"/>
      <c r="G760" s="880"/>
      <c r="H760" s="880"/>
      <c r="I760" s="880"/>
      <c r="J760" s="880"/>
      <c r="K760" s="880"/>
      <c r="L760" s="880"/>
      <c r="M760" s="880"/>
      <c r="N760" s="880"/>
      <c r="O760" s="881"/>
      <c r="P760" s="881"/>
      <c r="Q760" s="881"/>
      <c r="R760" s="881"/>
      <c r="S760" s="881"/>
      <c r="T760" s="881"/>
      <c r="U760" s="881"/>
      <c r="V760" s="881"/>
      <c r="W760" s="881"/>
      <c r="X760" s="881"/>
      <c r="Y760" s="881"/>
      <c r="Z760" s="881"/>
      <c r="AA760" s="882"/>
      <c r="AB760" s="881"/>
      <c r="AC760" s="881"/>
      <c r="AD760" s="881"/>
      <c r="AE760" s="881"/>
      <c r="AF760" s="881"/>
      <c r="AG760" s="881"/>
      <c r="AH760" s="881"/>
      <c r="DZ760" s="909"/>
      <c r="EA760" s="1013"/>
      <c r="EB760" s="1014"/>
      <c r="EC760" s="1014"/>
      <c r="ED760" s="1014"/>
      <c r="EE760" s="910"/>
    </row>
    <row r="761" spans="1:135" s="879" customFormat="1">
      <c r="A761" s="609"/>
      <c r="B761" s="888"/>
      <c r="C761" s="880"/>
      <c r="D761" s="880"/>
      <c r="E761" s="880"/>
      <c r="F761" s="880"/>
      <c r="G761" s="880"/>
      <c r="H761" s="880"/>
      <c r="I761" s="880"/>
      <c r="J761" s="880"/>
      <c r="K761" s="880"/>
      <c r="L761" s="880"/>
      <c r="M761" s="880"/>
      <c r="N761" s="880"/>
      <c r="O761" s="881"/>
      <c r="P761" s="881"/>
      <c r="Q761" s="881"/>
      <c r="R761" s="881"/>
      <c r="S761" s="881"/>
      <c r="T761" s="881"/>
      <c r="U761" s="881"/>
      <c r="V761" s="881"/>
      <c r="W761" s="881"/>
      <c r="X761" s="881"/>
      <c r="Y761" s="881"/>
      <c r="Z761" s="881"/>
      <c r="AA761" s="882"/>
      <c r="AB761" s="881"/>
      <c r="AC761" s="881"/>
      <c r="AD761" s="881"/>
      <c r="AE761" s="881"/>
      <c r="AF761" s="881"/>
      <c r="AG761" s="881"/>
      <c r="AH761" s="881"/>
      <c r="DZ761" s="909"/>
      <c r="EA761" s="1013"/>
      <c r="EB761" s="1014"/>
      <c r="EC761" s="1014"/>
      <c r="ED761" s="1014"/>
      <c r="EE761" s="910"/>
    </row>
    <row r="762" spans="1:135" s="879" customFormat="1">
      <c r="A762" s="609"/>
      <c r="B762" s="888"/>
      <c r="C762" s="880"/>
      <c r="D762" s="880"/>
      <c r="E762" s="880"/>
      <c r="F762" s="880"/>
      <c r="G762" s="880"/>
      <c r="H762" s="880"/>
      <c r="I762" s="880"/>
      <c r="J762" s="880"/>
      <c r="K762" s="880"/>
      <c r="L762" s="880"/>
      <c r="M762" s="880"/>
      <c r="N762" s="880"/>
      <c r="O762" s="881"/>
      <c r="P762" s="881"/>
      <c r="Q762" s="881"/>
      <c r="R762" s="881"/>
      <c r="S762" s="881"/>
      <c r="T762" s="881"/>
      <c r="U762" s="881"/>
      <c r="V762" s="881"/>
      <c r="W762" s="881"/>
      <c r="X762" s="881"/>
      <c r="Y762" s="881"/>
      <c r="Z762" s="881"/>
      <c r="AA762" s="882"/>
      <c r="AB762" s="881"/>
      <c r="AC762" s="881"/>
      <c r="AD762" s="881"/>
      <c r="AE762" s="881"/>
      <c r="AF762" s="881"/>
      <c r="AG762" s="881"/>
      <c r="AH762" s="881"/>
      <c r="DZ762" s="909"/>
      <c r="EA762" s="1013"/>
      <c r="EB762" s="1014"/>
      <c r="EC762" s="1014"/>
      <c r="ED762" s="1014"/>
      <c r="EE762" s="910"/>
    </row>
    <row r="763" spans="1:135" s="879" customFormat="1">
      <c r="A763" s="609"/>
      <c r="B763" s="888"/>
      <c r="C763" s="880"/>
      <c r="D763" s="880"/>
      <c r="E763" s="880"/>
      <c r="F763" s="880"/>
      <c r="G763" s="880"/>
      <c r="H763" s="880"/>
      <c r="I763" s="880"/>
      <c r="J763" s="880"/>
      <c r="K763" s="880"/>
      <c r="L763" s="880"/>
      <c r="M763" s="880"/>
      <c r="N763" s="880"/>
      <c r="O763" s="881"/>
      <c r="P763" s="881"/>
      <c r="Q763" s="881"/>
      <c r="R763" s="881"/>
      <c r="S763" s="881"/>
      <c r="T763" s="881"/>
      <c r="U763" s="881"/>
      <c r="V763" s="881"/>
      <c r="W763" s="881"/>
      <c r="X763" s="881"/>
      <c r="Y763" s="881"/>
      <c r="Z763" s="881"/>
      <c r="AA763" s="882"/>
      <c r="AB763" s="881"/>
      <c r="AC763" s="881"/>
      <c r="AD763" s="881"/>
      <c r="AE763" s="881"/>
      <c r="AF763" s="881"/>
      <c r="AG763" s="881"/>
      <c r="AH763" s="881"/>
      <c r="DZ763" s="909"/>
      <c r="EA763" s="1013"/>
      <c r="EB763" s="1014"/>
      <c r="EC763" s="1014"/>
      <c r="ED763" s="1014"/>
      <c r="EE763" s="910"/>
    </row>
    <row r="764" spans="1:135" s="879" customFormat="1">
      <c r="A764" s="609"/>
      <c r="B764" s="888"/>
      <c r="C764" s="880"/>
      <c r="D764" s="880"/>
      <c r="E764" s="880"/>
      <c r="F764" s="880"/>
      <c r="G764" s="880"/>
      <c r="H764" s="880"/>
      <c r="I764" s="880"/>
      <c r="J764" s="880"/>
      <c r="K764" s="880"/>
      <c r="L764" s="880"/>
      <c r="M764" s="880"/>
      <c r="N764" s="880"/>
      <c r="O764" s="881"/>
      <c r="P764" s="881"/>
      <c r="Q764" s="881"/>
      <c r="R764" s="881"/>
      <c r="S764" s="881"/>
      <c r="T764" s="881"/>
      <c r="U764" s="881"/>
      <c r="V764" s="881"/>
      <c r="W764" s="881"/>
      <c r="X764" s="881"/>
      <c r="Y764" s="881"/>
      <c r="Z764" s="881"/>
      <c r="AA764" s="882"/>
      <c r="AB764" s="881"/>
      <c r="AC764" s="881"/>
      <c r="AD764" s="881"/>
      <c r="AE764" s="881"/>
      <c r="AF764" s="881"/>
      <c r="AG764" s="881"/>
      <c r="AH764" s="881"/>
      <c r="DZ764" s="909"/>
      <c r="EA764" s="1013"/>
      <c r="EB764" s="1014"/>
      <c r="EC764" s="1014"/>
      <c r="ED764" s="1014"/>
      <c r="EE764" s="910"/>
    </row>
    <row r="765" spans="1:135" s="879" customFormat="1">
      <c r="A765" s="609"/>
      <c r="B765" s="888"/>
      <c r="C765" s="880"/>
      <c r="D765" s="880"/>
      <c r="E765" s="880"/>
      <c r="F765" s="880"/>
      <c r="G765" s="880"/>
      <c r="H765" s="880"/>
      <c r="I765" s="880"/>
      <c r="J765" s="880"/>
      <c r="K765" s="880"/>
      <c r="L765" s="880"/>
      <c r="M765" s="880"/>
      <c r="N765" s="880"/>
      <c r="O765" s="881"/>
      <c r="P765" s="881"/>
      <c r="Q765" s="881"/>
      <c r="R765" s="881"/>
      <c r="S765" s="881"/>
      <c r="T765" s="881"/>
      <c r="U765" s="881"/>
      <c r="V765" s="881"/>
      <c r="W765" s="881"/>
      <c r="X765" s="881"/>
      <c r="Y765" s="881"/>
      <c r="Z765" s="881"/>
      <c r="AA765" s="882"/>
      <c r="AB765" s="881"/>
      <c r="AC765" s="881"/>
      <c r="AD765" s="881"/>
      <c r="AE765" s="881"/>
      <c r="AF765" s="881"/>
      <c r="AG765" s="881"/>
      <c r="AH765" s="881"/>
      <c r="DZ765" s="909"/>
      <c r="EA765" s="1013"/>
      <c r="EB765" s="1014"/>
      <c r="EC765" s="1014"/>
      <c r="ED765" s="1014"/>
      <c r="EE765" s="910"/>
    </row>
    <row r="766" spans="1:135" s="879" customFormat="1">
      <c r="A766" s="609"/>
      <c r="B766" s="888"/>
      <c r="C766" s="880"/>
      <c r="D766" s="880"/>
      <c r="E766" s="880"/>
      <c r="F766" s="880"/>
      <c r="G766" s="880"/>
      <c r="H766" s="880"/>
      <c r="I766" s="880"/>
      <c r="J766" s="880"/>
      <c r="K766" s="880"/>
      <c r="L766" s="880"/>
      <c r="M766" s="880"/>
      <c r="N766" s="880"/>
      <c r="O766" s="881"/>
      <c r="P766" s="881"/>
      <c r="Q766" s="881"/>
      <c r="R766" s="881"/>
      <c r="S766" s="881"/>
      <c r="T766" s="881"/>
      <c r="U766" s="881"/>
      <c r="V766" s="881"/>
      <c r="W766" s="881"/>
      <c r="X766" s="881"/>
      <c r="Y766" s="881"/>
      <c r="Z766" s="881"/>
      <c r="AA766" s="882"/>
      <c r="AB766" s="881"/>
      <c r="AC766" s="881"/>
      <c r="AD766" s="881"/>
      <c r="AE766" s="881"/>
      <c r="AF766" s="881"/>
      <c r="AG766" s="881"/>
      <c r="AH766" s="881"/>
      <c r="DZ766" s="909"/>
      <c r="EA766" s="1013"/>
      <c r="EB766" s="1014"/>
      <c r="EC766" s="1014"/>
      <c r="ED766" s="1014"/>
      <c r="EE766" s="910"/>
    </row>
    <row r="767" spans="1:135" s="879" customFormat="1">
      <c r="A767" s="609"/>
      <c r="B767" s="888"/>
      <c r="C767" s="880"/>
      <c r="D767" s="880"/>
      <c r="E767" s="880"/>
      <c r="F767" s="880"/>
      <c r="G767" s="880"/>
      <c r="H767" s="880"/>
      <c r="I767" s="880"/>
      <c r="J767" s="880"/>
      <c r="K767" s="880"/>
      <c r="L767" s="880"/>
      <c r="M767" s="880"/>
      <c r="N767" s="880"/>
      <c r="O767" s="881"/>
      <c r="P767" s="881"/>
      <c r="Q767" s="881"/>
      <c r="R767" s="881"/>
      <c r="S767" s="881"/>
      <c r="T767" s="881"/>
      <c r="U767" s="881"/>
      <c r="V767" s="881"/>
      <c r="W767" s="881"/>
      <c r="X767" s="881"/>
      <c r="Y767" s="881"/>
      <c r="Z767" s="881"/>
      <c r="AA767" s="882"/>
      <c r="AB767" s="881"/>
      <c r="AC767" s="881"/>
      <c r="AD767" s="881"/>
      <c r="AE767" s="881"/>
      <c r="AF767" s="881"/>
      <c r="AG767" s="881"/>
      <c r="AH767" s="881"/>
      <c r="DZ767" s="909"/>
      <c r="EA767" s="1013"/>
      <c r="EB767" s="1014"/>
      <c r="EC767" s="1014"/>
      <c r="ED767" s="1014"/>
      <c r="EE767" s="910"/>
    </row>
    <row r="768" spans="1:135" s="879" customFormat="1">
      <c r="A768" s="609"/>
      <c r="B768" s="888"/>
      <c r="C768" s="880"/>
      <c r="D768" s="880"/>
      <c r="E768" s="880"/>
      <c r="F768" s="880"/>
      <c r="G768" s="880"/>
      <c r="H768" s="880"/>
      <c r="I768" s="880"/>
      <c r="J768" s="880"/>
      <c r="K768" s="880"/>
      <c r="L768" s="880"/>
      <c r="M768" s="880"/>
      <c r="N768" s="880"/>
      <c r="O768" s="881"/>
      <c r="P768" s="881"/>
      <c r="Q768" s="881"/>
      <c r="R768" s="881"/>
      <c r="S768" s="881"/>
      <c r="T768" s="881"/>
      <c r="U768" s="881"/>
      <c r="V768" s="881"/>
      <c r="W768" s="881"/>
      <c r="X768" s="881"/>
      <c r="Y768" s="881"/>
      <c r="Z768" s="881"/>
      <c r="AA768" s="882"/>
      <c r="AB768" s="881"/>
      <c r="AC768" s="881"/>
      <c r="AD768" s="881"/>
      <c r="AE768" s="881"/>
      <c r="AF768" s="881"/>
      <c r="AG768" s="881"/>
      <c r="AH768" s="881"/>
      <c r="DZ768" s="909"/>
      <c r="EA768" s="1013"/>
      <c r="EB768" s="1014"/>
      <c r="EC768" s="1014"/>
      <c r="ED768" s="1014"/>
      <c r="EE768" s="910"/>
    </row>
    <row r="769" spans="1:135" s="879" customFormat="1">
      <c r="A769" s="609"/>
      <c r="B769" s="888"/>
      <c r="C769" s="880"/>
      <c r="D769" s="880"/>
      <c r="E769" s="880"/>
      <c r="F769" s="880"/>
      <c r="G769" s="880"/>
      <c r="H769" s="880"/>
      <c r="I769" s="880"/>
      <c r="J769" s="880"/>
      <c r="K769" s="880"/>
      <c r="L769" s="880"/>
      <c r="M769" s="880"/>
      <c r="N769" s="880"/>
      <c r="O769" s="881"/>
      <c r="P769" s="881"/>
      <c r="Q769" s="881"/>
      <c r="R769" s="881"/>
      <c r="S769" s="881"/>
      <c r="T769" s="881"/>
      <c r="U769" s="881"/>
      <c r="V769" s="881"/>
      <c r="W769" s="881"/>
      <c r="X769" s="881"/>
      <c r="Y769" s="881"/>
      <c r="Z769" s="881"/>
      <c r="AA769" s="882"/>
      <c r="AB769" s="881"/>
      <c r="AC769" s="881"/>
      <c r="AD769" s="881"/>
      <c r="AE769" s="881"/>
      <c r="AF769" s="881"/>
      <c r="AG769" s="881"/>
      <c r="AH769" s="881"/>
      <c r="DZ769" s="909"/>
      <c r="EA769" s="1013"/>
      <c r="EB769" s="1014"/>
      <c r="EC769" s="1014"/>
      <c r="ED769" s="1014"/>
      <c r="EE769" s="910"/>
    </row>
    <row r="770" spans="1:135" s="879" customFormat="1">
      <c r="A770" s="609"/>
      <c r="B770" s="888"/>
      <c r="C770" s="880"/>
      <c r="D770" s="880"/>
      <c r="E770" s="880"/>
      <c r="F770" s="880"/>
      <c r="G770" s="880"/>
      <c r="H770" s="880"/>
      <c r="I770" s="880"/>
      <c r="J770" s="880"/>
      <c r="K770" s="880"/>
      <c r="L770" s="880"/>
      <c r="M770" s="880"/>
      <c r="N770" s="880"/>
      <c r="O770" s="881"/>
      <c r="P770" s="881"/>
      <c r="Q770" s="881"/>
      <c r="R770" s="881"/>
      <c r="S770" s="881"/>
      <c r="T770" s="881"/>
      <c r="U770" s="881"/>
      <c r="V770" s="881"/>
      <c r="W770" s="881"/>
      <c r="X770" s="881"/>
      <c r="Y770" s="881"/>
      <c r="Z770" s="881"/>
      <c r="AA770" s="882"/>
      <c r="AB770" s="881"/>
      <c r="AC770" s="881"/>
      <c r="AD770" s="881"/>
      <c r="AE770" s="881"/>
      <c r="AF770" s="881"/>
      <c r="AG770" s="881"/>
      <c r="AH770" s="881"/>
      <c r="DZ770" s="909"/>
      <c r="EA770" s="1013"/>
      <c r="EB770" s="1014"/>
      <c r="EC770" s="1014"/>
      <c r="ED770" s="1014"/>
      <c r="EE770" s="910"/>
    </row>
    <row r="771" spans="1:135" s="879" customFormat="1">
      <c r="A771" s="609"/>
      <c r="B771" s="888"/>
      <c r="C771" s="880"/>
      <c r="D771" s="880"/>
      <c r="E771" s="880"/>
      <c r="F771" s="880"/>
      <c r="G771" s="880"/>
      <c r="H771" s="880"/>
      <c r="I771" s="880"/>
      <c r="J771" s="880"/>
      <c r="K771" s="880"/>
      <c r="L771" s="880"/>
      <c r="M771" s="880"/>
      <c r="N771" s="880"/>
      <c r="O771" s="881"/>
      <c r="P771" s="881"/>
      <c r="Q771" s="881"/>
      <c r="R771" s="881"/>
      <c r="S771" s="881"/>
      <c r="T771" s="881"/>
      <c r="U771" s="881"/>
      <c r="V771" s="881"/>
      <c r="W771" s="881"/>
      <c r="X771" s="881"/>
      <c r="Y771" s="881"/>
      <c r="Z771" s="881"/>
      <c r="AA771" s="882"/>
      <c r="AB771" s="881"/>
      <c r="AC771" s="881"/>
      <c r="AD771" s="881"/>
      <c r="AE771" s="881"/>
      <c r="AF771" s="881"/>
      <c r="AG771" s="881"/>
      <c r="AH771" s="881"/>
      <c r="DZ771" s="909"/>
      <c r="EA771" s="1013"/>
      <c r="EB771" s="1014"/>
      <c r="EC771" s="1014"/>
      <c r="ED771" s="1014"/>
      <c r="EE771" s="910"/>
    </row>
    <row r="772" spans="1:135" s="879" customFormat="1">
      <c r="A772" s="609"/>
      <c r="B772" s="888"/>
      <c r="C772" s="880"/>
      <c r="D772" s="880"/>
      <c r="E772" s="880"/>
      <c r="F772" s="880"/>
      <c r="G772" s="880"/>
      <c r="H772" s="880"/>
      <c r="I772" s="880"/>
      <c r="J772" s="880"/>
      <c r="K772" s="880"/>
      <c r="L772" s="880"/>
      <c r="M772" s="880"/>
      <c r="N772" s="880"/>
      <c r="O772" s="881"/>
      <c r="P772" s="881"/>
      <c r="Q772" s="881"/>
      <c r="R772" s="881"/>
      <c r="S772" s="881"/>
      <c r="T772" s="881"/>
      <c r="U772" s="881"/>
      <c r="V772" s="881"/>
      <c r="W772" s="881"/>
      <c r="X772" s="881"/>
      <c r="Y772" s="881"/>
      <c r="Z772" s="881"/>
      <c r="AA772" s="882"/>
      <c r="AB772" s="881"/>
      <c r="AC772" s="881"/>
      <c r="AD772" s="881"/>
      <c r="AE772" s="881"/>
      <c r="AF772" s="881"/>
      <c r="AG772" s="881"/>
      <c r="AH772" s="881"/>
      <c r="DZ772" s="909"/>
      <c r="EA772" s="1013"/>
      <c r="EB772" s="1014"/>
      <c r="EC772" s="1014"/>
      <c r="ED772" s="1014"/>
      <c r="EE772" s="910"/>
    </row>
    <row r="773" spans="1:135" s="879" customFormat="1">
      <c r="A773" s="609"/>
      <c r="B773" s="888"/>
      <c r="C773" s="880"/>
      <c r="D773" s="880"/>
      <c r="E773" s="880"/>
      <c r="F773" s="880"/>
      <c r="G773" s="880"/>
      <c r="H773" s="880"/>
      <c r="I773" s="880"/>
      <c r="J773" s="880"/>
      <c r="K773" s="880"/>
      <c r="L773" s="880"/>
      <c r="M773" s="880"/>
      <c r="N773" s="880"/>
      <c r="O773" s="881"/>
      <c r="P773" s="881"/>
      <c r="Q773" s="881"/>
      <c r="R773" s="881"/>
      <c r="S773" s="881"/>
      <c r="T773" s="881"/>
      <c r="U773" s="881"/>
      <c r="V773" s="881"/>
      <c r="W773" s="881"/>
      <c r="X773" s="881"/>
      <c r="Y773" s="881"/>
      <c r="Z773" s="881"/>
      <c r="AA773" s="882"/>
      <c r="AB773" s="881"/>
      <c r="AC773" s="881"/>
      <c r="AD773" s="881"/>
      <c r="AE773" s="881"/>
      <c r="AF773" s="881"/>
      <c r="AG773" s="881"/>
      <c r="AH773" s="881"/>
      <c r="DZ773" s="909"/>
      <c r="EA773" s="1013"/>
      <c r="EB773" s="1014"/>
      <c r="EC773" s="1014"/>
      <c r="ED773" s="1014"/>
      <c r="EE773" s="910"/>
    </row>
    <row r="774" spans="1:135" s="879" customFormat="1">
      <c r="A774" s="609"/>
      <c r="B774" s="888"/>
      <c r="C774" s="880"/>
      <c r="D774" s="880"/>
      <c r="E774" s="880"/>
      <c r="F774" s="880"/>
      <c r="G774" s="880"/>
      <c r="H774" s="880"/>
      <c r="I774" s="880"/>
      <c r="J774" s="880"/>
      <c r="K774" s="880"/>
      <c r="L774" s="880"/>
      <c r="M774" s="880"/>
      <c r="N774" s="880"/>
      <c r="O774" s="881"/>
      <c r="P774" s="881"/>
      <c r="Q774" s="881"/>
      <c r="R774" s="881"/>
      <c r="S774" s="881"/>
      <c r="T774" s="881"/>
      <c r="U774" s="881"/>
      <c r="V774" s="881"/>
      <c r="W774" s="881"/>
      <c r="X774" s="881"/>
      <c r="Y774" s="881"/>
      <c r="Z774" s="881"/>
      <c r="AA774" s="882"/>
      <c r="AB774" s="881"/>
      <c r="AC774" s="881"/>
      <c r="AD774" s="881"/>
      <c r="AE774" s="881"/>
      <c r="AF774" s="881"/>
      <c r="AG774" s="881"/>
      <c r="AH774" s="881"/>
      <c r="DZ774" s="909"/>
      <c r="EA774" s="1013"/>
      <c r="EB774" s="1014"/>
      <c r="EC774" s="1014"/>
      <c r="ED774" s="1014"/>
      <c r="EE774" s="910"/>
    </row>
    <row r="775" spans="1:135" s="879" customFormat="1">
      <c r="A775" s="609"/>
      <c r="B775" s="888"/>
      <c r="C775" s="880"/>
      <c r="D775" s="880"/>
      <c r="E775" s="880"/>
      <c r="F775" s="880"/>
      <c r="G775" s="880"/>
      <c r="H775" s="880"/>
      <c r="I775" s="880"/>
      <c r="J775" s="880"/>
      <c r="K775" s="880"/>
      <c r="L775" s="880"/>
      <c r="M775" s="880"/>
      <c r="N775" s="880"/>
      <c r="O775" s="881"/>
      <c r="P775" s="881"/>
      <c r="Q775" s="881"/>
      <c r="R775" s="881"/>
      <c r="S775" s="881"/>
      <c r="T775" s="881"/>
      <c r="U775" s="881"/>
      <c r="V775" s="881"/>
      <c r="W775" s="881"/>
      <c r="X775" s="881"/>
      <c r="Y775" s="881"/>
      <c r="Z775" s="881"/>
      <c r="AA775" s="882"/>
      <c r="AB775" s="881"/>
      <c r="AC775" s="881"/>
      <c r="AD775" s="881"/>
      <c r="AE775" s="881"/>
      <c r="AF775" s="881"/>
      <c r="AG775" s="881"/>
      <c r="AH775" s="881"/>
      <c r="DZ775" s="909"/>
      <c r="EA775" s="1013"/>
      <c r="EB775" s="1014"/>
      <c r="EC775" s="1014"/>
      <c r="ED775" s="1014"/>
      <c r="EE775" s="910"/>
    </row>
    <row r="776" spans="1:135" s="879" customFormat="1">
      <c r="A776" s="609"/>
      <c r="B776" s="888"/>
      <c r="C776" s="880"/>
      <c r="D776" s="880"/>
      <c r="E776" s="880"/>
      <c r="F776" s="880"/>
      <c r="G776" s="880"/>
      <c r="H776" s="880"/>
      <c r="I776" s="880"/>
      <c r="J776" s="880"/>
      <c r="K776" s="880"/>
      <c r="L776" s="880"/>
      <c r="M776" s="880"/>
      <c r="N776" s="880"/>
      <c r="O776" s="881"/>
      <c r="P776" s="881"/>
      <c r="Q776" s="881"/>
      <c r="R776" s="881"/>
      <c r="S776" s="881"/>
      <c r="T776" s="881"/>
      <c r="U776" s="881"/>
      <c r="V776" s="881"/>
      <c r="W776" s="881"/>
      <c r="X776" s="881"/>
      <c r="Y776" s="881"/>
      <c r="Z776" s="881"/>
      <c r="AA776" s="882"/>
      <c r="AB776" s="881"/>
      <c r="AC776" s="881"/>
      <c r="AD776" s="881"/>
      <c r="AE776" s="881"/>
      <c r="AF776" s="881"/>
      <c r="AG776" s="881"/>
      <c r="AH776" s="881"/>
      <c r="DZ776" s="909"/>
      <c r="EA776" s="1013"/>
      <c r="EB776" s="1014"/>
      <c r="EC776" s="1014"/>
      <c r="ED776" s="1014"/>
      <c r="EE776" s="910"/>
    </row>
    <row r="777" spans="1:135" s="879" customFormat="1">
      <c r="A777" s="609"/>
      <c r="B777" s="888"/>
      <c r="C777" s="880"/>
      <c r="D777" s="880"/>
      <c r="E777" s="880"/>
      <c r="F777" s="880"/>
      <c r="G777" s="880"/>
      <c r="H777" s="880"/>
      <c r="I777" s="880"/>
      <c r="J777" s="880"/>
      <c r="K777" s="880"/>
      <c r="L777" s="880"/>
      <c r="M777" s="880"/>
      <c r="N777" s="880"/>
      <c r="O777" s="881"/>
      <c r="P777" s="881"/>
      <c r="Q777" s="881"/>
      <c r="R777" s="881"/>
      <c r="S777" s="881"/>
      <c r="T777" s="881"/>
      <c r="U777" s="881"/>
      <c r="V777" s="881"/>
      <c r="W777" s="881"/>
      <c r="X777" s="881"/>
      <c r="Y777" s="881"/>
      <c r="Z777" s="881"/>
      <c r="AA777" s="882"/>
      <c r="AB777" s="881"/>
      <c r="AC777" s="881"/>
      <c r="AD777" s="881"/>
      <c r="AE777" s="881"/>
      <c r="AF777" s="881"/>
      <c r="AG777" s="881"/>
      <c r="AH777" s="881"/>
      <c r="DZ777" s="909"/>
      <c r="EA777" s="1013"/>
      <c r="EB777" s="1014"/>
      <c r="EC777" s="1014"/>
      <c r="ED777" s="1014"/>
      <c r="EE777" s="910"/>
    </row>
    <row r="778" spans="1:135" s="879" customFormat="1">
      <c r="A778" s="609"/>
      <c r="B778" s="888"/>
      <c r="C778" s="880"/>
      <c r="D778" s="880"/>
      <c r="E778" s="880"/>
      <c r="F778" s="880"/>
      <c r="G778" s="880"/>
      <c r="H778" s="880"/>
      <c r="I778" s="880"/>
      <c r="J778" s="880"/>
      <c r="K778" s="880"/>
      <c r="L778" s="880"/>
      <c r="M778" s="880"/>
      <c r="N778" s="880"/>
      <c r="O778" s="881"/>
      <c r="P778" s="881"/>
      <c r="Q778" s="881"/>
      <c r="R778" s="881"/>
      <c r="S778" s="881"/>
      <c r="T778" s="881"/>
      <c r="U778" s="881"/>
      <c r="V778" s="881"/>
      <c r="W778" s="881"/>
      <c r="X778" s="881"/>
      <c r="Y778" s="881"/>
      <c r="Z778" s="881"/>
      <c r="AA778" s="882"/>
      <c r="AB778" s="881"/>
      <c r="AC778" s="881"/>
      <c r="AD778" s="881"/>
      <c r="AE778" s="881"/>
      <c r="AF778" s="881"/>
      <c r="AG778" s="881"/>
      <c r="AH778" s="881"/>
      <c r="DZ778" s="909"/>
      <c r="EA778" s="1013"/>
      <c r="EB778" s="1014"/>
      <c r="EC778" s="1014"/>
      <c r="ED778" s="1014"/>
      <c r="EE778" s="910"/>
    </row>
    <row r="779" spans="1:135" s="879" customFormat="1">
      <c r="A779" s="609"/>
      <c r="B779" s="888"/>
      <c r="C779" s="880"/>
      <c r="D779" s="880"/>
      <c r="E779" s="880"/>
      <c r="F779" s="880"/>
      <c r="G779" s="880"/>
      <c r="H779" s="880"/>
      <c r="I779" s="880"/>
      <c r="J779" s="880"/>
      <c r="K779" s="880"/>
      <c r="L779" s="880"/>
      <c r="M779" s="880"/>
      <c r="N779" s="880"/>
      <c r="O779" s="881"/>
      <c r="P779" s="881"/>
      <c r="Q779" s="881"/>
      <c r="R779" s="881"/>
      <c r="S779" s="881"/>
      <c r="T779" s="881"/>
      <c r="U779" s="881"/>
      <c r="V779" s="881"/>
      <c r="W779" s="881"/>
      <c r="X779" s="881"/>
      <c r="Y779" s="881"/>
      <c r="Z779" s="881"/>
      <c r="AA779" s="882"/>
      <c r="AB779" s="881"/>
      <c r="AC779" s="881"/>
      <c r="AD779" s="881"/>
      <c r="AE779" s="881"/>
      <c r="AF779" s="881"/>
      <c r="AG779" s="881"/>
      <c r="AH779" s="881"/>
      <c r="DZ779" s="909"/>
      <c r="EA779" s="1013"/>
      <c r="EB779" s="1014"/>
      <c r="EC779" s="1014"/>
      <c r="ED779" s="1014"/>
      <c r="EE779" s="910"/>
    </row>
    <row r="780" spans="1:135" s="879" customFormat="1">
      <c r="A780" s="609"/>
      <c r="B780" s="888"/>
      <c r="C780" s="880"/>
      <c r="D780" s="880"/>
      <c r="E780" s="880"/>
      <c r="F780" s="880"/>
      <c r="G780" s="880"/>
      <c r="H780" s="880"/>
      <c r="I780" s="880"/>
      <c r="J780" s="880"/>
      <c r="K780" s="880"/>
      <c r="L780" s="880"/>
      <c r="M780" s="880"/>
      <c r="N780" s="880"/>
      <c r="O780" s="881"/>
      <c r="P780" s="881"/>
      <c r="Q780" s="881"/>
      <c r="R780" s="881"/>
      <c r="S780" s="881"/>
      <c r="T780" s="881"/>
      <c r="U780" s="881"/>
      <c r="V780" s="881"/>
      <c r="W780" s="881"/>
      <c r="X780" s="881"/>
      <c r="Y780" s="881"/>
      <c r="Z780" s="881"/>
      <c r="AA780" s="882"/>
      <c r="AB780" s="881"/>
      <c r="AC780" s="881"/>
      <c r="AD780" s="881"/>
      <c r="AE780" s="881"/>
      <c r="AF780" s="881"/>
      <c r="AG780" s="881"/>
      <c r="AH780" s="881"/>
      <c r="DZ780" s="909"/>
      <c r="EA780" s="1013"/>
      <c r="EB780" s="1014"/>
      <c r="EC780" s="1014"/>
      <c r="ED780" s="1014"/>
      <c r="EE780" s="910"/>
    </row>
    <row r="781" spans="1:135" s="879" customFormat="1">
      <c r="A781" s="609"/>
      <c r="B781" s="888"/>
      <c r="C781" s="880"/>
      <c r="D781" s="880"/>
      <c r="E781" s="880"/>
      <c r="F781" s="880"/>
      <c r="G781" s="880"/>
      <c r="H781" s="880"/>
      <c r="I781" s="880"/>
      <c r="J781" s="880"/>
      <c r="K781" s="880"/>
      <c r="L781" s="880"/>
      <c r="M781" s="880"/>
      <c r="N781" s="880"/>
      <c r="O781" s="881"/>
      <c r="P781" s="881"/>
      <c r="Q781" s="881"/>
      <c r="R781" s="881"/>
      <c r="S781" s="881"/>
      <c r="T781" s="881"/>
      <c r="U781" s="881"/>
      <c r="V781" s="881"/>
      <c r="W781" s="881"/>
      <c r="X781" s="881"/>
      <c r="Y781" s="881"/>
      <c r="Z781" s="881"/>
      <c r="AA781" s="882"/>
      <c r="AB781" s="881"/>
      <c r="AC781" s="881"/>
      <c r="AD781" s="881"/>
      <c r="AE781" s="881"/>
      <c r="AF781" s="881"/>
      <c r="AG781" s="881"/>
      <c r="AH781" s="881"/>
      <c r="DZ781" s="909"/>
      <c r="EA781" s="1013"/>
      <c r="EB781" s="1014"/>
      <c r="EC781" s="1014"/>
      <c r="ED781" s="1014"/>
      <c r="EE781" s="910"/>
    </row>
    <row r="782" spans="1:135" s="879" customFormat="1">
      <c r="A782" s="609"/>
      <c r="B782" s="888"/>
      <c r="C782" s="880"/>
      <c r="D782" s="880"/>
      <c r="E782" s="880"/>
      <c r="F782" s="880"/>
      <c r="G782" s="880"/>
      <c r="H782" s="880"/>
      <c r="I782" s="880"/>
      <c r="J782" s="880"/>
      <c r="K782" s="880"/>
      <c r="L782" s="880"/>
      <c r="M782" s="880"/>
      <c r="N782" s="880"/>
      <c r="O782" s="881"/>
      <c r="P782" s="881"/>
      <c r="Q782" s="881"/>
      <c r="R782" s="881"/>
      <c r="S782" s="881"/>
      <c r="T782" s="881"/>
      <c r="U782" s="881"/>
      <c r="V782" s="881"/>
      <c r="W782" s="881"/>
      <c r="X782" s="881"/>
      <c r="Y782" s="881"/>
      <c r="Z782" s="881"/>
      <c r="AA782" s="882"/>
      <c r="AB782" s="881"/>
      <c r="AC782" s="881"/>
      <c r="AD782" s="881"/>
      <c r="AE782" s="881"/>
      <c r="AF782" s="881"/>
      <c r="AG782" s="881"/>
      <c r="AH782" s="881"/>
      <c r="DZ782" s="909"/>
      <c r="EA782" s="1013"/>
      <c r="EB782" s="1014"/>
      <c r="EC782" s="1014"/>
      <c r="ED782" s="1014"/>
      <c r="EE782" s="910"/>
    </row>
    <row r="783" spans="1:135" s="879" customFormat="1">
      <c r="A783" s="609"/>
      <c r="B783" s="888"/>
      <c r="C783" s="880"/>
      <c r="D783" s="880"/>
      <c r="E783" s="880"/>
      <c r="F783" s="880"/>
      <c r="G783" s="880"/>
      <c r="H783" s="880"/>
      <c r="I783" s="880"/>
      <c r="J783" s="880"/>
      <c r="K783" s="880"/>
      <c r="L783" s="880"/>
      <c r="M783" s="880"/>
      <c r="N783" s="880"/>
      <c r="O783" s="881"/>
      <c r="P783" s="881"/>
      <c r="Q783" s="881"/>
      <c r="R783" s="881"/>
      <c r="S783" s="881"/>
      <c r="T783" s="881"/>
      <c r="U783" s="881"/>
      <c r="V783" s="881"/>
      <c r="W783" s="881"/>
      <c r="X783" s="881"/>
      <c r="Y783" s="881"/>
      <c r="Z783" s="881"/>
      <c r="AA783" s="882"/>
      <c r="AB783" s="881"/>
      <c r="AC783" s="881"/>
      <c r="AD783" s="881"/>
      <c r="AE783" s="881"/>
      <c r="AF783" s="881"/>
      <c r="AG783" s="881"/>
      <c r="AH783" s="881"/>
      <c r="DZ783" s="909"/>
      <c r="EA783" s="1013"/>
      <c r="EB783" s="1014"/>
      <c r="EC783" s="1014"/>
      <c r="ED783" s="1014"/>
      <c r="EE783" s="910"/>
    </row>
    <row r="784" spans="1:135" s="879" customFormat="1">
      <c r="A784" s="609"/>
      <c r="B784" s="888"/>
      <c r="C784" s="880"/>
      <c r="D784" s="880"/>
      <c r="E784" s="880"/>
      <c r="F784" s="880"/>
      <c r="G784" s="880"/>
      <c r="H784" s="880"/>
      <c r="I784" s="880"/>
      <c r="J784" s="880"/>
      <c r="K784" s="880"/>
      <c r="L784" s="880"/>
      <c r="M784" s="880"/>
      <c r="N784" s="880"/>
      <c r="O784" s="881"/>
      <c r="P784" s="881"/>
      <c r="Q784" s="881"/>
      <c r="R784" s="881"/>
      <c r="S784" s="881"/>
      <c r="T784" s="881"/>
      <c r="U784" s="881"/>
      <c r="V784" s="881"/>
      <c r="W784" s="881"/>
      <c r="X784" s="881"/>
      <c r="Y784" s="881"/>
      <c r="Z784" s="881"/>
      <c r="AA784" s="882"/>
      <c r="AB784" s="881"/>
      <c r="AC784" s="881"/>
      <c r="AD784" s="881"/>
      <c r="AE784" s="881"/>
      <c r="AF784" s="881"/>
      <c r="AG784" s="881"/>
      <c r="AH784" s="881"/>
      <c r="DZ784" s="909"/>
      <c r="EA784" s="1013"/>
      <c r="EB784" s="1014"/>
      <c r="EC784" s="1014"/>
      <c r="ED784" s="1014"/>
      <c r="EE784" s="910"/>
    </row>
    <row r="785" spans="1:135" s="879" customFormat="1">
      <c r="A785" s="609"/>
      <c r="B785" s="888"/>
      <c r="C785" s="880"/>
      <c r="D785" s="880"/>
      <c r="E785" s="880"/>
      <c r="F785" s="880"/>
      <c r="G785" s="880"/>
      <c r="H785" s="880"/>
      <c r="I785" s="880"/>
      <c r="J785" s="880"/>
      <c r="K785" s="880"/>
      <c r="L785" s="880"/>
      <c r="M785" s="880"/>
      <c r="N785" s="880"/>
      <c r="O785" s="881"/>
      <c r="P785" s="881"/>
      <c r="Q785" s="881"/>
      <c r="R785" s="881"/>
      <c r="S785" s="881"/>
      <c r="T785" s="881"/>
      <c r="U785" s="881"/>
      <c r="V785" s="881"/>
      <c r="W785" s="881"/>
      <c r="X785" s="881"/>
      <c r="Y785" s="881"/>
      <c r="Z785" s="881"/>
      <c r="AA785" s="882"/>
      <c r="AB785" s="881"/>
      <c r="AC785" s="881"/>
      <c r="AD785" s="881"/>
      <c r="AE785" s="881"/>
      <c r="AF785" s="881"/>
      <c r="AG785" s="881"/>
      <c r="AH785" s="881"/>
      <c r="DZ785" s="909"/>
      <c r="EA785" s="1013"/>
      <c r="EB785" s="1014"/>
      <c r="EC785" s="1014"/>
      <c r="ED785" s="1014"/>
      <c r="EE785" s="910"/>
    </row>
    <row r="786" spans="1:135" s="879" customFormat="1">
      <c r="A786" s="609"/>
      <c r="B786" s="888"/>
      <c r="C786" s="880"/>
      <c r="D786" s="880"/>
      <c r="E786" s="880"/>
      <c r="F786" s="880"/>
      <c r="G786" s="880"/>
      <c r="H786" s="880"/>
      <c r="I786" s="880"/>
      <c r="J786" s="880"/>
      <c r="K786" s="880"/>
      <c r="L786" s="880"/>
      <c r="M786" s="880"/>
      <c r="N786" s="880"/>
      <c r="O786" s="881"/>
      <c r="P786" s="881"/>
      <c r="Q786" s="881"/>
      <c r="R786" s="881"/>
      <c r="S786" s="881"/>
      <c r="T786" s="881"/>
      <c r="U786" s="881"/>
      <c r="V786" s="881"/>
      <c r="W786" s="881"/>
      <c r="X786" s="881"/>
      <c r="Y786" s="881"/>
      <c r="Z786" s="881"/>
      <c r="AA786" s="882"/>
      <c r="AB786" s="881"/>
      <c r="AC786" s="881"/>
      <c r="AD786" s="881"/>
      <c r="AE786" s="881"/>
      <c r="AF786" s="881"/>
      <c r="AG786" s="881"/>
      <c r="AH786" s="881"/>
      <c r="DZ786" s="909"/>
      <c r="EA786" s="1013"/>
      <c r="EB786" s="1014"/>
      <c r="EC786" s="1014"/>
      <c r="ED786" s="1014"/>
      <c r="EE786" s="910"/>
    </row>
    <row r="787" spans="1:135" s="879" customFormat="1">
      <c r="A787" s="609"/>
      <c r="B787" s="888"/>
      <c r="C787" s="880"/>
      <c r="D787" s="880"/>
      <c r="E787" s="880"/>
      <c r="F787" s="880"/>
      <c r="G787" s="880"/>
      <c r="H787" s="880"/>
      <c r="I787" s="880"/>
      <c r="J787" s="880"/>
      <c r="K787" s="880"/>
      <c r="L787" s="880"/>
      <c r="M787" s="880"/>
      <c r="N787" s="880"/>
      <c r="O787" s="881"/>
      <c r="P787" s="881"/>
      <c r="Q787" s="881"/>
      <c r="R787" s="881"/>
      <c r="S787" s="881"/>
      <c r="T787" s="881"/>
      <c r="U787" s="881"/>
      <c r="V787" s="881"/>
      <c r="W787" s="881"/>
      <c r="X787" s="881"/>
      <c r="Y787" s="881"/>
      <c r="Z787" s="881"/>
      <c r="AA787" s="882"/>
      <c r="AB787" s="881"/>
      <c r="AC787" s="881"/>
      <c r="AD787" s="881"/>
      <c r="AE787" s="881"/>
      <c r="AF787" s="881"/>
      <c r="AG787" s="881"/>
      <c r="AH787" s="881"/>
      <c r="DZ787" s="909"/>
      <c r="EA787" s="1013"/>
      <c r="EB787" s="1014"/>
      <c r="EC787" s="1014"/>
      <c r="ED787" s="1014"/>
      <c r="EE787" s="910"/>
    </row>
    <row r="788" spans="1:135" s="879" customFormat="1">
      <c r="A788" s="609"/>
      <c r="B788" s="888"/>
      <c r="C788" s="880"/>
      <c r="D788" s="880"/>
      <c r="E788" s="880"/>
      <c r="F788" s="880"/>
      <c r="G788" s="880"/>
      <c r="H788" s="880"/>
      <c r="I788" s="880"/>
      <c r="J788" s="880"/>
      <c r="K788" s="880"/>
      <c r="L788" s="880"/>
      <c r="M788" s="880"/>
      <c r="N788" s="880"/>
      <c r="O788" s="881"/>
      <c r="P788" s="881"/>
      <c r="Q788" s="881"/>
      <c r="R788" s="881"/>
      <c r="S788" s="881"/>
      <c r="T788" s="881"/>
      <c r="U788" s="881"/>
      <c r="V788" s="881"/>
      <c r="W788" s="881"/>
      <c r="X788" s="881"/>
      <c r="Y788" s="881"/>
      <c r="Z788" s="881"/>
      <c r="AA788" s="882"/>
      <c r="AB788" s="881"/>
      <c r="AC788" s="881"/>
      <c r="AD788" s="881"/>
      <c r="AE788" s="881"/>
      <c r="AF788" s="881"/>
      <c r="AG788" s="881"/>
      <c r="AH788" s="881"/>
      <c r="DZ788" s="909"/>
      <c r="EA788" s="1013"/>
      <c r="EB788" s="1014"/>
      <c r="EC788" s="1014"/>
      <c r="ED788" s="1014"/>
      <c r="EE788" s="910"/>
    </row>
    <row r="789" spans="1:135" s="879" customFormat="1">
      <c r="A789" s="609"/>
      <c r="B789" s="888"/>
      <c r="C789" s="880"/>
      <c r="D789" s="880"/>
      <c r="E789" s="880"/>
      <c r="F789" s="880"/>
      <c r="G789" s="880"/>
      <c r="H789" s="880"/>
      <c r="I789" s="880"/>
      <c r="J789" s="880"/>
      <c r="K789" s="880"/>
      <c r="L789" s="880"/>
      <c r="M789" s="880"/>
      <c r="N789" s="880"/>
      <c r="O789" s="881"/>
      <c r="P789" s="881"/>
      <c r="Q789" s="881"/>
      <c r="R789" s="881"/>
      <c r="S789" s="881"/>
      <c r="T789" s="881"/>
      <c r="U789" s="881"/>
      <c r="V789" s="881"/>
      <c r="W789" s="881"/>
      <c r="X789" s="881"/>
      <c r="Y789" s="881"/>
      <c r="Z789" s="881"/>
      <c r="AA789" s="882"/>
      <c r="AB789" s="881"/>
      <c r="AC789" s="881"/>
      <c r="AD789" s="881"/>
      <c r="AE789" s="881"/>
      <c r="AF789" s="881"/>
      <c r="AG789" s="881"/>
      <c r="AH789" s="881"/>
      <c r="DZ789" s="909"/>
      <c r="EA789" s="1013"/>
      <c r="EB789" s="1014"/>
      <c r="EC789" s="1014"/>
      <c r="ED789" s="1014"/>
      <c r="EE789" s="910"/>
    </row>
    <row r="790" spans="1:135" s="879" customFormat="1">
      <c r="A790" s="609"/>
      <c r="B790" s="888"/>
      <c r="C790" s="880"/>
      <c r="D790" s="880"/>
      <c r="E790" s="880"/>
      <c r="F790" s="880"/>
      <c r="G790" s="880"/>
      <c r="H790" s="880"/>
      <c r="I790" s="880"/>
      <c r="J790" s="880"/>
      <c r="K790" s="880"/>
      <c r="L790" s="880"/>
      <c r="M790" s="880"/>
      <c r="N790" s="880"/>
      <c r="O790" s="881"/>
      <c r="P790" s="881"/>
      <c r="Q790" s="881"/>
      <c r="R790" s="881"/>
      <c r="S790" s="881"/>
      <c r="T790" s="881"/>
      <c r="U790" s="881"/>
      <c r="V790" s="881"/>
      <c r="W790" s="881"/>
      <c r="X790" s="881"/>
      <c r="Y790" s="881"/>
      <c r="Z790" s="881"/>
      <c r="AA790" s="882"/>
      <c r="AB790" s="881"/>
      <c r="AC790" s="881"/>
      <c r="AD790" s="881"/>
      <c r="AE790" s="881"/>
      <c r="AF790" s="881"/>
      <c r="AG790" s="881"/>
      <c r="AH790" s="881"/>
      <c r="DZ790" s="909"/>
      <c r="EA790" s="1013"/>
      <c r="EB790" s="1014"/>
      <c r="EC790" s="1014"/>
      <c r="ED790" s="1014"/>
      <c r="EE790" s="910"/>
    </row>
    <row r="791" spans="1:135" s="879" customFormat="1">
      <c r="A791" s="609"/>
      <c r="B791" s="888"/>
      <c r="C791" s="880"/>
      <c r="D791" s="880"/>
      <c r="E791" s="880"/>
      <c r="F791" s="880"/>
      <c r="G791" s="880"/>
      <c r="H791" s="880"/>
      <c r="I791" s="880"/>
      <c r="J791" s="880"/>
      <c r="K791" s="880"/>
      <c r="L791" s="880"/>
      <c r="M791" s="880"/>
      <c r="N791" s="880"/>
      <c r="O791" s="881"/>
      <c r="P791" s="881"/>
      <c r="Q791" s="881"/>
      <c r="R791" s="881"/>
      <c r="S791" s="881"/>
      <c r="T791" s="881"/>
      <c r="U791" s="881"/>
      <c r="V791" s="881"/>
      <c r="W791" s="881"/>
      <c r="X791" s="881"/>
      <c r="Y791" s="881"/>
      <c r="Z791" s="881"/>
      <c r="AA791" s="882"/>
      <c r="AB791" s="881"/>
      <c r="AC791" s="881"/>
      <c r="AD791" s="881"/>
      <c r="AE791" s="881"/>
      <c r="AF791" s="881"/>
      <c r="AG791" s="881"/>
      <c r="AH791" s="881"/>
      <c r="DZ791" s="909"/>
      <c r="EA791" s="1013"/>
      <c r="EB791" s="1014"/>
      <c r="EC791" s="1014"/>
      <c r="ED791" s="1014"/>
      <c r="EE791" s="910"/>
    </row>
    <row r="792" spans="1:135" s="879" customFormat="1">
      <c r="A792" s="609"/>
      <c r="B792" s="888"/>
      <c r="C792" s="880"/>
      <c r="D792" s="880"/>
      <c r="E792" s="880"/>
      <c r="F792" s="880"/>
      <c r="G792" s="880"/>
      <c r="H792" s="880"/>
      <c r="I792" s="880"/>
      <c r="J792" s="880"/>
      <c r="K792" s="880"/>
      <c r="L792" s="880"/>
      <c r="M792" s="880"/>
      <c r="N792" s="880"/>
      <c r="O792" s="881"/>
      <c r="P792" s="881"/>
      <c r="Q792" s="881"/>
      <c r="R792" s="881"/>
      <c r="S792" s="881"/>
      <c r="T792" s="881"/>
      <c r="U792" s="881"/>
      <c r="V792" s="881"/>
      <c r="W792" s="881"/>
      <c r="X792" s="881"/>
      <c r="Y792" s="881"/>
      <c r="Z792" s="881"/>
      <c r="AA792" s="882"/>
      <c r="AB792" s="881"/>
      <c r="AC792" s="881"/>
      <c r="AD792" s="881"/>
      <c r="AE792" s="881"/>
      <c r="AF792" s="881"/>
      <c r="AG792" s="881"/>
      <c r="AH792" s="881"/>
      <c r="DZ792" s="909"/>
      <c r="EA792" s="1013"/>
      <c r="EB792" s="1014"/>
      <c r="EC792" s="1014"/>
      <c r="ED792" s="1014"/>
      <c r="EE792" s="910"/>
    </row>
    <row r="793" spans="1:135" s="879" customFormat="1">
      <c r="A793" s="609"/>
      <c r="B793" s="888"/>
      <c r="C793" s="880"/>
      <c r="D793" s="880"/>
      <c r="E793" s="880"/>
      <c r="F793" s="880"/>
      <c r="G793" s="880"/>
      <c r="H793" s="880"/>
      <c r="I793" s="880"/>
      <c r="J793" s="880"/>
      <c r="K793" s="880"/>
      <c r="L793" s="880"/>
      <c r="M793" s="880"/>
      <c r="N793" s="880"/>
      <c r="O793" s="881"/>
      <c r="P793" s="881"/>
      <c r="Q793" s="881"/>
      <c r="R793" s="881"/>
      <c r="S793" s="881"/>
      <c r="T793" s="881"/>
      <c r="U793" s="881"/>
      <c r="V793" s="881"/>
      <c r="W793" s="881"/>
      <c r="X793" s="881"/>
      <c r="Y793" s="881"/>
      <c r="Z793" s="881"/>
      <c r="AA793" s="882"/>
      <c r="AB793" s="881"/>
      <c r="AC793" s="881"/>
      <c r="AD793" s="881"/>
      <c r="AE793" s="881"/>
      <c r="AF793" s="881"/>
      <c r="AG793" s="881"/>
      <c r="AH793" s="881"/>
      <c r="DZ793" s="909"/>
      <c r="EA793" s="1013"/>
      <c r="EB793" s="1014"/>
      <c r="EC793" s="1014"/>
      <c r="ED793" s="1014"/>
      <c r="EE793" s="910"/>
    </row>
    <row r="794" spans="1:135" s="879" customFormat="1">
      <c r="A794" s="609"/>
      <c r="B794" s="888"/>
      <c r="C794" s="880"/>
      <c r="D794" s="880"/>
      <c r="E794" s="880"/>
      <c r="F794" s="880"/>
      <c r="G794" s="880"/>
      <c r="H794" s="880"/>
      <c r="I794" s="880"/>
      <c r="J794" s="880"/>
      <c r="K794" s="880"/>
      <c r="L794" s="880"/>
      <c r="M794" s="880"/>
      <c r="N794" s="880"/>
      <c r="O794" s="881"/>
      <c r="P794" s="881"/>
      <c r="Q794" s="881"/>
      <c r="R794" s="881"/>
      <c r="S794" s="881"/>
      <c r="T794" s="881"/>
      <c r="U794" s="881"/>
      <c r="V794" s="881"/>
      <c r="W794" s="881"/>
      <c r="X794" s="881"/>
      <c r="Y794" s="881"/>
      <c r="Z794" s="881"/>
      <c r="AA794" s="882"/>
      <c r="AB794" s="881"/>
      <c r="AC794" s="881"/>
      <c r="AD794" s="881"/>
      <c r="AE794" s="881"/>
      <c r="AF794" s="881"/>
      <c r="AG794" s="881"/>
      <c r="AH794" s="881"/>
      <c r="DZ794" s="909"/>
      <c r="EA794" s="1013"/>
      <c r="EB794" s="1014"/>
      <c r="EC794" s="1014"/>
      <c r="ED794" s="1014"/>
      <c r="EE794" s="910"/>
    </row>
    <row r="795" spans="1:135" s="879" customFormat="1">
      <c r="A795" s="609"/>
      <c r="B795" s="888"/>
      <c r="C795" s="880"/>
      <c r="D795" s="880"/>
      <c r="E795" s="880"/>
      <c r="F795" s="880"/>
      <c r="G795" s="880"/>
      <c r="H795" s="880"/>
      <c r="I795" s="880"/>
      <c r="J795" s="880"/>
      <c r="K795" s="880"/>
      <c r="L795" s="880"/>
      <c r="M795" s="880"/>
      <c r="N795" s="880"/>
      <c r="O795" s="881"/>
      <c r="P795" s="881"/>
      <c r="Q795" s="881"/>
      <c r="R795" s="881"/>
      <c r="S795" s="881"/>
      <c r="T795" s="881"/>
      <c r="U795" s="881"/>
      <c r="V795" s="881"/>
      <c r="W795" s="881"/>
      <c r="X795" s="881"/>
      <c r="Y795" s="881"/>
      <c r="Z795" s="881"/>
      <c r="AA795" s="882"/>
      <c r="AB795" s="881"/>
      <c r="AC795" s="881"/>
      <c r="AD795" s="881"/>
      <c r="AE795" s="881"/>
      <c r="AF795" s="881"/>
      <c r="AG795" s="881"/>
      <c r="AH795" s="881"/>
      <c r="DZ795" s="909"/>
      <c r="EA795" s="1013"/>
      <c r="EB795" s="1014"/>
      <c r="EC795" s="1014"/>
      <c r="ED795" s="1014"/>
      <c r="EE795" s="910"/>
    </row>
    <row r="796" spans="1:135" s="879" customFormat="1">
      <c r="A796" s="609"/>
      <c r="B796" s="888"/>
      <c r="C796" s="880"/>
      <c r="D796" s="880"/>
      <c r="E796" s="880"/>
      <c r="F796" s="880"/>
      <c r="G796" s="880"/>
      <c r="H796" s="880"/>
      <c r="I796" s="880"/>
      <c r="J796" s="880"/>
      <c r="K796" s="880"/>
      <c r="L796" s="880"/>
      <c r="M796" s="880"/>
      <c r="N796" s="880"/>
      <c r="O796" s="881"/>
      <c r="P796" s="881"/>
      <c r="Q796" s="881"/>
      <c r="R796" s="881"/>
      <c r="S796" s="881"/>
      <c r="T796" s="881"/>
      <c r="U796" s="881"/>
      <c r="V796" s="881"/>
      <c r="W796" s="881"/>
      <c r="X796" s="881"/>
      <c r="Y796" s="881"/>
      <c r="Z796" s="881"/>
      <c r="AA796" s="882"/>
      <c r="AB796" s="881"/>
      <c r="AC796" s="881"/>
      <c r="AD796" s="881"/>
      <c r="AE796" s="881"/>
      <c r="AF796" s="881"/>
      <c r="AG796" s="881"/>
      <c r="AH796" s="881"/>
      <c r="DZ796" s="909"/>
      <c r="EA796" s="1013"/>
      <c r="EB796" s="1014"/>
      <c r="EC796" s="1014"/>
      <c r="ED796" s="1014"/>
      <c r="EE796" s="910"/>
    </row>
    <row r="797" spans="1:135" s="879" customFormat="1">
      <c r="A797" s="609"/>
      <c r="B797" s="888"/>
      <c r="C797" s="880"/>
      <c r="D797" s="880"/>
      <c r="E797" s="880"/>
      <c r="F797" s="880"/>
      <c r="G797" s="880"/>
      <c r="H797" s="880"/>
      <c r="I797" s="880"/>
      <c r="J797" s="880"/>
      <c r="K797" s="880"/>
      <c r="L797" s="880"/>
      <c r="M797" s="880"/>
      <c r="N797" s="880"/>
      <c r="O797" s="881"/>
      <c r="P797" s="881"/>
      <c r="Q797" s="881"/>
      <c r="R797" s="881"/>
      <c r="S797" s="881"/>
      <c r="T797" s="881"/>
      <c r="U797" s="881"/>
      <c r="V797" s="881"/>
      <c r="W797" s="881"/>
      <c r="X797" s="881"/>
      <c r="Y797" s="881"/>
      <c r="Z797" s="881"/>
      <c r="AA797" s="882"/>
      <c r="AB797" s="881"/>
      <c r="AC797" s="881"/>
      <c r="AD797" s="881"/>
      <c r="AE797" s="881"/>
      <c r="AF797" s="881"/>
      <c r="AG797" s="881"/>
      <c r="AH797" s="881"/>
      <c r="DZ797" s="909"/>
      <c r="EA797" s="1013"/>
      <c r="EB797" s="1014"/>
      <c r="EC797" s="1014"/>
      <c r="ED797" s="1014"/>
      <c r="EE797" s="910"/>
    </row>
    <row r="798" spans="1:135" s="879" customFormat="1">
      <c r="A798" s="609"/>
      <c r="B798" s="888"/>
      <c r="C798" s="880"/>
      <c r="D798" s="880"/>
      <c r="E798" s="880"/>
      <c r="F798" s="880"/>
      <c r="G798" s="880"/>
      <c r="H798" s="880"/>
      <c r="I798" s="880"/>
      <c r="J798" s="880"/>
      <c r="K798" s="880"/>
      <c r="L798" s="880"/>
      <c r="M798" s="880"/>
      <c r="N798" s="880"/>
      <c r="O798" s="881"/>
      <c r="P798" s="881"/>
      <c r="Q798" s="881"/>
      <c r="R798" s="881"/>
      <c r="S798" s="881"/>
      <c r="T798" s="881"/>
      <c r="U798" s="881"/>
      <c r="V798" s="881"/>
      <c r="W798" s="881"/>
      <c r="X798" s="881"/>
      <c r="Y798" s="881"/>
      <c r="Z798" s="881"/>
      <c r="AA798" s="882"/>
      <c r="AB798" s="881"/>
      <c r="AC798" s="881"/>
      <c r="AD798" s="881"/>
      <c r="AE798" s="881"/>
      <c r="AF798" s="881"/>
      <c r="AG798" s="881"/>
      <c r="AH798" s="881"/>
      <c r="DZ798" s="909"/>
      <c r="EA798" s="1013"/>
      <c r="EB798" s="1014"/>
      <c r="EC798" s="1014"/>
      <c r="ED798" s="1014"/>
      <c r="EE798" s="910"/>
    </row>
    <row r="799" spans="1:135" s="879" customFormat="1">
      <c r="A799" s="609"/>
      <c r="B799" s="888"/>
      <c r="C799" s="880"/>
      <c r="D799" s="880"/>
      <c r="E799" s="880"/>
      <c r="F799" s="880"/>
      <c r="G799" s="880"/>
      <c r="H799" s="880"/>
      <c r="I799" s="880"/>
      <c r="J799" s="880"/>
      <c r="K799" s="880"/>
      <c r="L799" s="880"/>
      <c r="M799" s="880"/>
      <c r="N799" s="880"/>
      <c r="O799" s="881"/>
      <c r="P799" s="881"/>
      <c r="Q799" s="881"/>
      <c r="R799" s="881"/>
      <c r="S799" s="881"/>
      <c r="T799" s="881"/>
      <c r="U799" s="881"/>
      <c r="V799" s="881"/>
      <c r="W799" s="881"/>
      <c r="X799" s="881"/>
      <c r="Y799" s="881"/>
      <c r="Z799" s="881"/>
      <c r="AA799" s="882"/>
      <c r="AB799" s="881"/>
      <c r="AC799" s="881"/>
      <c r="AD799" s="881"/>
      <c r="AE799" s="881"/>
      <c r="AF799" s="881"/>
      <c r="AG799" s="881"/>
      <c r="AH799" s="881"/>
      <c r="DZ799" s="909"/>
      <c r="EA799" s="1013"/>
      <c r="EB799" s="1014"/>
      <c r="EC799" s="1014"/>
      <c r="ED799" s="1014"/>
      <c r="EE799" s="910"/>
    </row>
    <row r="800" spans="1:135" s="879" customFormat="1">
      <c r="A800" s="609"/>
      <c r="B800" s="888"/>
      <c r="C800" s="880"/>
      <c r="D800" s="880"/>
      <c r="E800" s="880"/>
      <c r="F800" s="880"/>
      <c r="G800" s="880"/>
      <c r="H800" s="880"/>
      <c r="I800" s="880"/>
      <c r="J800" s="880"/>
      <c r="K800" s="880"/>
      <c r="L800" s="880"/>
      <c r="M800" s="880"/>
      <c r="N800" s="880"/>
      <c r="O800" s="881"/>
      <c r="P800" s="881"/>
      <c r="Q800" s="881"/>
      <c r="R800" s="881"/>
      <c r="S800" s="881"/>
      <c r="T800" s="881"/>
      <c r="U800" s="881"/>
      <c r="V800" s="881"/>
      <c r="W800" s="881"/>
      <c r="X800" s="881"/>
      <c r="Y800" s="881"/>
      <c r="Z800" s="881"/>
      <c r="AA800" s="882"/>
      <c r="AB800" s="881"/>
      <c r="AC800" s="881"/>
      <c r="AD800" s="881"/>
      <c r="AE800" s="881"/>
      <c r="AF800" s="881"/>
      <c r="AG800" s="881"/>
      <c r="AH800" s="881"/>
      <c r="DZ800" s="909"/>
      <c r="EA800" s="1013"/>
      <c r="EB800" s="1014"/>
      <c r="EC800" s="1014"/>
      <c r="ED800" s="1014"/>
      <c r="EE800" s="910"/>
    </row>
    <row r="801" spans="1:135" s="879" customFormat="1">
      <c r="A801" s="609"/>
      <c r="B801" s="888"/>
      <c r="C801" s="880"/>
      <c r="D801" s="880"/>
      <c r="E801" s="880"/>
      <c r="F801" s="880"/>
      <c r="G801" s="880"/>
      <c r="H801" s="880"/>
      <c r="I801" s="880"/>
      <c r="J801" s="880"/>
      <c r="K801" s="880"/>
      <c r="L801" s="880"/>
      <c r="M801" s="880"/>
      <c r="N801" s="880"/>
      <c r="O801" s="881"/>
      <c r="P801" s="881"/>
      <c r="Q801" s="881"/>
      <c r="R801" s="881"/>
      <c r="S801" s="881"/>
      <c r="T801" s="881"/>
      <c r="U801" s="881"/>
      <c r="V801" s="881"/>
      <c r="W801" s="881"/>
      <c r="X801" s="881"/>
      <c r="Y801" s="881"/>
      <c r="Z801" s="881"/>
      <c r="AA801" s="882"/>
      <c r="AB801" s="881"/>
      <c r="AC801" s="881"/>
      <c r="AD801" s="881"/>
      <c r="AE801" s="881"/>
      <c r="AF801" s="881"/>
      <c r="AG801" s="881"/>
      <c r="AH801" s="881"/>
      <c r="DZ801" s="909"/>
      <c r="EA801" s="1013"/>
      <c r="EB801" s="1014"/>
      <c r="EC801" s="1014"/>
      <c r="ED801" s="1014"/>
      <c r="EE801" s="910"/>
    </row>
    <row r="802" spans="1:135" s="879" customFormat="1">
      <c r="A802" s="609"/>
      <c r="B802" s="888"/>
      <c r="C802" s="880"/>
      <c r="D802" s="880"/>
      <c r="E802" s="880"/>
      <c r="F802" s="880"/>
      <c r="G802" s="880"/>
      <c r="H802" s="880"/>
      <c r="I802" s="880"/>
      <c r="J802" s="880"/>
      <c r="K802" s="880"/>
      <c r="L802" s="880"/>
      <c r="M802" s="880"/>
      <c r="N802" s="880"/>
      <c r="O802" s="881"/>
      <c r="P802" s="881"/>
      <c r="Q802" s="881"/>
      <c r="R802" s="881"/>
      <c r="S802" s="881"/>
      <c r="T802" s="881"/>
      <c r="U802" s="881"/>
      <c r="V802" s="881"/>
      <c r="W802" s="881"/>
      <c r="X802" s="881"/>
      <c r="Y802" s="881"/>
      <c r="Z802" s="881"/>
      <c r="AA802" s="882"/>
      <c r="AB802" s="881"/>
      <c r="AC802" s="881"/>
      <c r="AD802" s="881"/>
      <c r="AE802" s="881"/>
      <c r="AF802" s="881"/>
      <c r="AG802" s="881"/>
      <c r="AH802" s="881"/>
      <c r="DZ802" s="909"/>
      <c r="EA802" s="1013"/>
      <c r="EB802" s="1014"/>
      <c r="EC802" s="1014"/>
      <c r="ED802" s="1014"/>
      <c r="EE802" s="910"/>
    </row>
    <row r="803" spans="1:135" s="879" customFormat="1">
      <c r="A803" s="609"/>
      <c r="B803" s="888"/>
      <c r="C803" s="880"/>
      <c r="D803" s="880"/>
      <c r="E803" s="880"/>
      <c r="F803" s="880"/>
      <c r="G803" s="880"/>
      <c r="H803" s="880"/>
      <c r="I803" s="880"/>
      <c r="J803" s="880"/>
      <c r="K803" s="880"/>
      <c r="L803" s="880"/>
      <c r="M803" s="880"/>
      <c r="N803" s="880"/>
      <c r="O803" s="881"/>
      <c r="P803" s="881"/>
      <c r="Q803" s="881"/>
      <c r="R803" s="881"/>
      <c r="S803" s="881"/>
      <c r="T803" s="881"/>
      <c r="U803" s="881"/>
      <c r="V803" s="881"/>
      <c r="W803" s="881"/>
      <c r="X803" s="881"/>
      <c r="Y803" s="881"/>
      <c r="Z803" s="881"/>
      <c r="AA803" s="882"/>
      <c r="AB803" s="881"/>
      <c r="AC803" s="881"/>
      <c r="AD803" s="881"/>
      <c r="AE803" s="881"/>
      <c r="AF803" s="881"/>
      <c r="AG803" s="881"/>
      <c r="AH803" s="881"/>
      <c r="DZ803" s="909"/>
      <c r="EA803" s="1013"/>
      <c r="EB803" s="1014"/>
      <c r="EC803" s="1014"/>
      <c r="ED803" s="1014"/>
      <c r="EE803" s="910"/>
    </row>
    <row r="804" spans="1:135" s="879" customFormat="1">
      <c r="A804" s="609"/>
      <c r="B804" s="888"/>
      <c r="C804" s="880"/>
      <c r="D804" s="880"/>
      <c r="E804" s="880"/>
      <c r="F804" s="880"/>
      <c r="G804" s="880"/>
      <c r="H804" s="880"/>
      <c r="I804" s="880"/>
      <c r="J804" s="880"/>
      <c r="K804" s="880"/>
      <c r="L804" s="880"/>
      <c r="M804" s="880"/>
      <c r="N804" s="880"/>
      <c r="O804" s="881"/>
      <c r="P804" s="881"/>
      <c r="Q804" s="881"/>
      <c r="R804" s="881"/>
      <c r="S804" s="881"/>
      <c r="T804" s="881"/>
      <c r="U804" s="881"/>
      <c r="V804" s="881"/>
      <c r="W804" s="881"/>
      <c r="X804" s="881"/>
      <c r="Y804" s="881"/>
      <c r="Z804" s="881"/>
      <c r="AA804" s="882"/>
      <c r="AB804" s="881"/>
      <c r="AC804" s="881"/>
      <c r="AD804" s="881"/>
      <c r="AE804" s="881"/>
      <c r="AF804" s="881"/>
      <c r="AG804" s="881"/>
      <c r="AH804" s="881"/>
      <c r="DZ804" s="909"/>
      <c r="EA804" s="1013"/>
      <c r="EB804" s="1014"/>
      <c r="EC804" s="1014"/>
      <c r="ED804" s="1014"/>
      <c r="EE804" s="910"/>
    </row>
    <row r="805" spans="1:135" s="879" customFormat="1">
      <c r="A805" s="609"/>
      <c r="B805" s="888"/>
      <c r="C805" s="880"/>
      <c r="D805" s="880"/>
      <c r="E805" s="880"/>
      <c r="F805" s="880"/>
      <c r="G805" s="880"/>
      <c r="H805" s="880"/>
      <c r="I805" s="880"/>
      <c r="J805" s="880"/>
      <c r="K805" s="880"/>
      <c r="L805" s="880"/>
      <c r="M805" s="880"/>
      <c r="N805" s="880"/>
      <c r="O805" s="881"/>
      <c r="P805" s="881"/>
      <c r="Q805" s="881"/>
      <c r="R805" s="881"/>
      <c r="S805" s="881"/>
      <c r="T805" s="881"/>
      <c r="U805" s="881"/>
      <c r="V805" s="881"/>
      <c r="W805" s="881"/>
      <c r="X805" s="881"/>
      <c r="Y805" s="881"/>
      <c r="Z805" s="881"/>
      <c r="AA805" s="882"/>
      <c r="AB805" s="881"/>
      <c r="AC805" s="881"/>
      <c r="AD805" s="881"/>
      <c r="AE805" s="881"/>
      <c r="AF805" s="881"/>
      <c r="AG805" s="881"/>
      <c r="AH805" s="881"/>
      <c r="DZ805" s="909"/>
      <c r="EA805" s="1013"/>
      <c r="EB805" s="1014"/>
      <c r="EC805" s="1014"/>
      <c r="ED805" s="1014"/>
      <c r="EE805" s="910"/>
    </row>
    <row r="806" spans="1:135" s="879" customFormat="1">
      <c r="A806" s="609"/>
      <c r="B806" s="888"/>
      <c r="C806" s="880"/>
      <c r="D806" s="880"/>
      <c r="E806" s="880"/>
      <c r="F806" s="880"/>
      <c r="G806" s="880"/>
      <c r="H806" s="880"/>
      <c r="I806" s="880"/>
      <c r="J806" s="880"/>
      <c r="K806" s="880"/>
      <c r="L806" s="880"/>
      <c r="M806" s="880"/>
      <c r="N806" s="880"/>
      <c r="O806" s="881"/>
      <c r="P806" s="881"/>
      <c r="Q806" s="881"/>
      <c r="R806" s="881"/>
      <c r="S806" s="881"/>
      <c r="T806" s="881"/>
      <c r="U806" s="881"/>
      <c r="V806" s="881"/>
      <c r="W806" s="881"/>
      <c r="X806" s="881"/>
      <c r="Y806" s="881"/>
      <c r="Z806" s="881"/>
      <c r="AA806" s="882"/>
      <c r="AB806" s="881"/>
      <c r="AC806" s="881"/>
      <c r="AD806" s="881"/>
      <c r="AE806" s="881"/>
      <c r="AF806" s="881"/>
      <c r="AG806" s="881"/>
      <c r="AH806" s="881"/>
      <c r="DZ806" s="909"/>
      <c r="EA806" s="1013"/>
      <c r="EB806" s="1014"/>
      <c r="EC806" s="1014"/>
      <c r="ED806" s="1014"/>
      <c r="EE806" s="910"/>
    </row>
    <row r="807" spans="1:135" s="879" customFormat="1">
      <c r="A807" s="609"/>
      <c r="B807" s="888"/>
      <c r="C807" s="880"/>
      <c r="D807" s="880"/>
      <c r="E807" s="880"/>
      <c r="F807" s="880"/>
      <c r="G807" s="880"/>
      <c r="H807" s="880"/>
      <c r="I807" s="880"/>
      <c r="J807" s="880"/>
      <c r="K807" s="880"/>
      <c r="L807" s="880"/>
      <c r="M807" s="880"/>
      <c r="N807" s="880"/>
      <c r="O807" s="881"/>
      <c r="P807" s="881"/>
      <c r="Q807" s="881"/>
      <c r="R807" s="881"/>
      <c r="S807" s="881"/>
      <c r="T807" s="881"/>
      <c r="U807" s="881"/>
      <c r="V807" s="881"/>
      <c r="W807" s="881"/>
      <c r="X807" s="881"/>
      <c r="Y807" s="881"/>
      <c r="Z807" s="881"/>
      <c r="AA807" s="882"/>
      <c r="AB807" s="881"/>
      <c r="AC807" s="881"/>
      <c r="AD807" s="881"/>
      <c r="AE807" s="881"/>
      <c r="AF807" s="881"/>
      <c r="AG807" s="881"/>
      <c r="AH807" s="881"/>
      <c r="DZ807" s="909"/>
      <c r="EA807" s="1013"/>
      <c r="EB807" s="1014"/>
      <c r="EC807" s="1014"/>
      <c r="ED807" s="1014"/>
      <c r="EE807" s="910"/>
    </row>
    <row r="808" spans="1:135" s="879" customFormat="1">
      <c r="A808" s="609"/>
      <c r="B808" s="888"/>
      <c r="C808" s="880"/>
      <c r="D808" s="880"/>
      <c r="E808" s="880"/>
      <c r="F808" s="880"/>
      <c r="G808" s="880"/>
      <c r="H808" s="880"/>
      <c r="I808" s="880"/>
      <c r="J808" s="880"/>
      <c r="K808" s="880"/>
      <c r="L808" s="880"/>
      <c r="M808" s="880"/>
      <c r="N808" s="880"/>
      <c r="O808" s="881"/>
      <c r="P808" s="881"/>
      <c r="Q808" s="881"/>
      <c r="R808" s="881"/>
      <c r="S808" s="881"/>
      <c r="T808" s="881"/>
      <c r="U808" s="881"/>
      <c r="V808" s="881"/>
      <c r="W808" s="881"/>
      <c r="X808" s="881"/>
      <c r="Y808" s="881"/>
      <c r="Z808" s="881"/>
      <c r="AA808" s="882"/>
      <c r="AB808" s="881"/>
      <c r="AC808" s="881"/>
      <c r="AD808" s="881"/>
      <c r="AE808" s="881"/>
      <c r="AF808" s="881"/>
      <c r="AG808" s="881"/>
      <c r="AH808" s="881"/>
      <c r="DZ808" s="909"/>
      <c r="EA808" s="1013"/>
      <c r="EB808" s="1014"/>
      <c r="EC808" s="1014"/>
      <c r="ED808" s="1014"/>
      <c r="EE808" s="910"/>
    </row>
    <row r="809" spans="1:135" s="879" customFormat="1">
      <c r="A809" s="609"/>
      <c r="B809" s="888"/>
      <c r="C809" s="880"/>
      <c r="D809" s="880"/>
      <c r="E809" s="880"/>
      <c r="F809" s="880"/>
      <c r="G809" s="880"/>
      <c r="H809" s="880"/>
      <c r="I809" s="880"/>
      <c r="J809" s="880"/>
      <c r="K809" s="880"/>
      <c r="L809" s="880"/>
      <c r="M809" s="880"/>
      <c r="N809" s="880"/>
      <c r="O809" s="881"/>
      <c r="P809" s="881"/>
      <c r="Q809" s="881"/>
      <c r="R809" s="881"/>
      <c r="S809" s="881"/>
      <c r="T809" s="881"/>
      <c r="U809" s="881"/>
      <c r="V809" s="881"/>
      <c r="W809" s="881"/>
      <c r="X809" s="881"/>
      <c r="Y809" s="881"/>
      <c r="Z809" s="881"/>
      <c r="AA809" s="882"/>
      <c r="AB809" s="881"/>
      <c r="AC809" s="881"/>
      <c r="AD809" s="881"/>
      <c r="AE809" s="881"/>
      <c r="AF809" s="881"/>
      <c r="AG809" s="881"/>
      <c r="AH809" s="881"/>
      <c r="DZ809" s="909"/>
      <c r="EA809" s="1013"/>
      <c r="EB809" s="1014"/>
      <c r="EC809" s="1014"/>
      <c r="ED809" s="1014"/>
      <c r="EE809" s="910"/>
    </row>
    <row r="810" spans="1:135" s="879" customFormat="1">
      <c r="A810" s="609"/>
      <c r="B810" s="888"/>
      <c r="C810" s="880"/>
      <c r="D810" s="880"/>
      <c r="E810" s="880"/>
      <c r="F810" s="880"/>
      <c r="G810" s="880"/>
      <c r="H810" s="880"/>
      <c r="I810" s="880"/>
      <c r="J810" s="880"/>
      <c r="K810" s="880"/>
      <c r="L810" s="880"/>
      <c r="M810" s="880"/>
      <c r="N810" s="880"/>
      <c r="O810" s="881"/>
      <c r="P810" s="881"/>
      <c r="Q810" s="881"/>
      <c r="R810" s="881"/>
      <c r="S810" s="881"/>
      <c r="T810" s="881"/>
      <c r="U810" s="881"/>
      <c r="V810" s="881"/>
      <c r="W810" s="881"/>
      <c r="X810" s="881"/>
      <c r="Y810" s="881"/>
      <c r="Z810" s="881"/>
      <c r="AA810" s="882"/>
      <c r="AB810" s="881"/>
      <c r="AC810" s="881"/>
      <c r="AD810" s="881"/>
      <c r="AE810" s="881"/>
      <c r="AF810" s="881"/>
      <c r="AG810" s="881"/>
      <c r="AH810" s="881"/>
      <c r="DZ810" s="909"/>
      <c r="EA810" s="1013"/>
      <c r="EB810" s="1014"/>
      <c r="EC810" s="1014"/>
      <c r="ED810" s="1014"/>
      <c r="EE810" s="910"/>
    </row>
    <row r="811" spans="1:135" s="879" customFormat="1">
      <c r="A811" s="609"/>
      <c r="B811" s="888"/>
      <c r="C811" s="880"/>
      <c r="D811" s="880"/>
      <c r="E811" s="880"/>
      <c r="F811" s="880"/>
      <c r="G811" s="880"/>
      <c r="H811" s="880"/>
      <c r="I811" s="880"/>
      <c r="J811" s="880"/>
      <c r="K811" s="880"/>
      <c r="L811" s="880"/>
      <c r="M811" s="880"/>
      <c r="N811" s="880"/>
      <c r="O811" s="881"/>
      <c r="P811" s="881"/>
      <c r="Q811" s="881"/>
      <c r="R811" s="881"/>
      <c r="S811" s="881"/>
      <c r="T811" s="881"/>
      <c r="U811" s="881"/>
      <c r="V811" s="881"/>
      <c r="W811" s="881"/>
      <c r="X811" s="881"/>
      <c r="Y811" s="881"/>
      <c r="Z811" s="881"/>
      <c r="AA811" s="882"/>
      <c r="AB811" s="881"/>
      <c r="AC811" s="881"/>
      <c r="AD811" s="881"/>
      <c r="AE811" s="881"/>
      <c r="AF811" s="881"/>
      <c r="AG811" s="881"/>
      <c r="AH811" s="881"/>
      <c r="DZ811" s="909"/>
      <c r="EA811" s="1013"/>
      <c r="EB811" s="1014"/>
      <c r="EC811" s="1014"/>
      <c r="ED811" s="1014"/>
      <c r="EE811" s="910"/>
    </row>
    <row r="812" spans="1:135" s="879" customFormat="1">
      <c r="A812" s="609"/>
      <c r="B812" s="888"/>
      <c r="C812" s="880"/>
      <c r="D812" s="880"/>
      <c r="E812" s="880"/>
      <c r="F812" s="880"/>
      <c r="G812" s="880"/>
      <c r="H812" s="880"/>
      <c r="I812" s="880"/>
      <c r="J812" s="880"/>
      <c r="K812" s="880"/>
      <c r="L812" s="880"/>
      <c r="M812" s="880"/>
      <c r="N812" s="880"/>
      <c r="O812" s="881"/>
      <c r="P812" s="881"/>
      <c r="Q812" s="881"/>
      <c r="R812" s="881"/>
      <c r="S812" s="881"/>
      <c r="T812" s="881"/>
      <c r="U812" s="881"/>
      <c r="V812" s="881"/>
      <c r="W812" s="881"/>
      <c r="X812" s="881"/>
      <c r="Y812" s="881"/>
      <c r="Z812" s="881"/>
      <c r="AA812" s="882"/>
      <c r="AB812" s="881"/>
      <c r="AC812" s="881"/>
      <c r="AD812" s="881"/>
      <c r="AE812" s="881"/>
      <c r="AF812" s="881"/>
      <c r="AG812" s="881"/>
      <c r="AH812" s="881"/>
      <c r="DZ812" s="909"/>
      <c r="EA812" s="1013"/>
      <c r="EB812" s="1014"/>
      <c r="EC812" s="1014"/>
      <c r="ED812" s="1014"/>
      <c r="EE812" s="910"/>
    </row>
    <row r="813" spans="1:135" s="879" customFormat="1">
      <c r="A813" s="609"/>
      <c r="B813" s="888"/>
      <c r="C813" s="880"/>
      <c r="D813" s="880"/>
      <c r="E813" s="880"/>
      <c r="F813" s="880"/>
      <c r="G813" s="880"/>
      <c r="H813" s="880"/>
      <c r="I813" s="880"/>
      <c r="J813" s="880"/>
      <c r="K813" s="880"/>
      <c r="L813" s="880"/>
      <c r="M813" s="880"/>
      <c r="N813" s="880"/>
      <c r="O813" s="881"/>
      <c r="P813" s="881"/>
      <c r="Q813" s="881"/>
      <c r="R813" s="881"/>
      <c r="S813" s="881"/>
      <c r="T813" s="881"/>
      <c r="U813" s="881"/>
      <c r="V813" s="881"/>
      <c r="W813" s="881"/>
      <c r="X813" s="881"/>
      <c r="Y813" s="881"/>
      <c r="Z813" s="881"/>
      <c r="AA813" s="882"/>
      <c r="AB813" s="881"/>
      <c r="AC813" s="881"/>
      <c r="AD813" s="881"/>
      <c r="AE813" s="881"/>
      <c r="AF813" s="881"/>
      <c r="AG813" s="881"/>
      <c r="AH813" s="881"/>
      <c r="DZ813" s="909"/>
      <c r="EA813" s="1013"/>
      <c r="EB813" s="1014"/>
      <c r="EC813" s="1014"/>
      <c r="ED813" s="1014"/>
      <c r="EE813" s="910"/>
    </row>
    <row r="814" spans="1:135" s="879" customFormat="1">
      <c r="A814" s="609"/>
      <c r="B814" s="888"/>
      <c r="C814" s="880"/>
      <c r="D814" s="880"/>
      <c r="E814" s="880"/>
      <c r="F814" s="880"/>
      <c r="G814" s="880"/>
      <c r="H814" s="880"/>
      <c r="I814" s="880"/>
      <c r="J814" s="880"/>
      <c r="K814" s="880"/>
      <c r="L814" s="880"/>
      <c r="M814" s="880"/>
      <c r="N814" s="880"/>
      <c r="O814" s="881"/>
      <c r="P814" s="881"/>
      <c r="Q814" s="881"/>
      <c r="R814" s="881"/>
      <c r="S814" s="881"/>
      <c r="T814" s="881"/>
      <c r="U814" s="881"/>
      <c r="V814" s="881"/>
      <c r="W814" s="881"/>
      <c r="X814" s="881"/>
      <c r="Y814" s="881"/>
      <c r="Z814" s="881"/>
      <c r="AA814" s="882"/>
      <c r="AB814" s="881"/>
      <c r="AC814" s="881"/>
      <c r="AD814" s="881"/>
      <c r="AE814" s="881"/>
      <c r="AF814" s="881"/>
      <c r="AG814" s="881"/>
      <c r="AH814" s="881"/>
      <c r="DZ814" s="909"/>
      <c r="EA814" s="1013"/>
      <c r="EB814" s="1014"/>
      <c r="EC814" s="1014"/>
      <c r="ED814" s="1014"/>
      <c r="EE814" s="910"/>
    </row>
    <row r="815" spans="1:135" s="879" customFormat="1">
      <c r="A815" s="609"/>
      <c r="B815" s="888"/>
      <c r="C815" s="880"/>
      <c r="D815" s="880"/>
      <c r="E815" s="880"/>
      <c r="F815" s="880"/>
      <c r="G815" s="880"/>
      <c r="H815" s="880"/>
      <c r="I815" s="880"/>
      <c r="J815" s="880"/>
      <c r="K815" s="880"/>
      <c r="L815" s="880"/>
      <c r="M815" s="880"/>
      <c r="N815" s="880"/>
      <c r="O815" s="881"/>
      <c r="P815" s="881"/>
      <c r="Q815" s="881"/>
      <c r="R815" s="881"/>
      <c r="S815" s="881"/>
      <c r="T815" s="881"/>
      <c r="U815" s="881"/>
      <c r="V815" s="881"/>
      <c r="W815" s="881"/>
      <c r="X815" s="881"/>
      <c r="Y815" s="881"/>
      <c r="Z815" s="881"/>
      <c r="AA815" s="882"/>
      <c r="AB815" s="881"/>
      <c r="AC815" s="881"/>
      <c r="AD815" s="881"/>
      <c r="AE815" s="881"/>
      <c r="AF815" s="881"/>
      <c r="AG815" s="881"/>
      <c r="AH815" s="881"/>
      <c r="DZ815" s="909"/>
      <c r="EA815" s="1013"/>
      <c r="EB815" s="1014"/>
      <c r="EC815" s="1014"/>
      <c r="ED815" s="1014"/>
      <c r="EE815" s="910"/>
    </row>
    <row r="816" spans="1:135" s="879" customFormat="1">
      <c r="A816" s="609"/>
      <c r="B816" s="888"/>
      <c r="C816" s="880"/>
      <c r="D816" s="880"/>
      <c r="E816" s="880"/>
      <c r="F816" s="880"/>
      <c r="G816" s="880"/>
      <c r="H816" s="880"/>
      <c r="I816" s="880"/>
      <c r="J816" s="880"/>
      <c r="K816" s="880"/>
      <c r="L816" s="880"/>
      <c r="M816" s="880"/>
      <c r="N816" s="880"/>
      <c r="O816" s="881"/>
      <c r="P816" s="881"/>
      <c r="Q816" s="881"/>
      <c r="R816" s="881"/>
      <c r="S816" s="881"/>
      <c r="T816" s="881"/>
      <c r="U816" s="881"/>
      <c r="V816" s="881"/>
      <c r="W816" s="881"/>
      <c r="X816" s="881"/>
      <c r="Y816" s="881"/>
      <c r="Z816" s="881"/>
      <c r="AA816" s="882"/>
      <c r="AB816" s="881"/>
      <c r="AC816" s="881"/>
      <c r="AD816" s="881"/>
      <c r="AE816" s="881"/>
      <c r="AF816" s="881"/>
      <c r="AG816" s="881"/>
      <c r="AH816" s="881"/>
      <c r="DZ816" s="909"/>
      <c r="EA816" s="1013"/>
      <c r="EB816" s="1014"/>
      <c r="EC816" s="1014"/>
      <c r="ED816" s="1014"/>
      <c r="EE816" s="910"/>
    </row>
    <row r="817" spans="1:135" s="879" customFormat="1">
      <c r="A817" s="609"/>
      <c r="B817" s="888"/>
      <c r="C817" s="880"/>
      <c r="D817" s="880"/>
      <c r="E817" s="880"/>
      <c r="F817" s="880"/>
      <c r="G817" s="880"/>
      <c r="H817" s="880"/>
      <c r="I817" s="880"/>
      <c r="J817" s="880"/>
      <c r="K817" s="880"/>
      <c r="L817" s="880"/>
      <c r="M817" s="880"/>
      <c r="N817" s="880"/>
      <c r="O817" s="881"/>
      <c r="P817" s="881"/>
      <c r="Q817" s="881"/>
      <c r="R817" s="881"/>
      <c r="S817" s="881"/>
      <c r="T817" s="881"/>
      <c r="U817" s="881"/>
      <c r="V817" s="881"/>
      <c r="W817" s="881"/>
      <c r="X817" s="881"/>
      <c r="Y817" s="881"/>
      <c r="Z817" s="881"/>
      <c r="AA817" s="882"/>
      <c r="AB817" s="881"/>
      <c r="AC817" s="881"/>
      <c r="AD817" s="881"/>
      <c r="AE817" s="881"/>
      <c r="AF817" s="881"/>
      <c r="AG817" s="881"/>
      <c r="AH817" s="881"/>
      <c r="DZ817" s="909"/>
      <c r="EA817" s="1013"/>
      <c r="EB817" s="1014"/>
      <c r="EC817" s="1014"/>
      <c r="ED817" s="1014"/>
      <c r="EE817" s="910"/>
    </row>
    <row r="818" spans="1:135" s="879" customFormat="1">
      <c r="A818" s="609"/>
      <c r="B818" s="888"/>
      <c r="C818" s="880"/>
      <c r="D818" s="880"/>
      <c r="E818" s="880"/>
      <c r="F818" s="880"/>
      <c r="G818" s="880"/>
      <c r="H818" s="880"/>
      <c r="I818" s="880"/>
      <c r="J818" s="880"/>
      <c r="K818" s="880"/>
      <c r="L818" s="880"/>
      <c r="M818" s="880"/>
      <c r="N818" s="880"/>
      <c r="O818" s="881"/>
      <c r="P818" s="881"/>
      <c r="Q818" s="881"/>
      <c r="R818" s="881"/>
      <c r="S818" s="881"/>
      <c r="T818" s="881"/>
      <c r="U818" s="881"/>
      <c r="V818" s="881"/>
      <c r="W818" s="881"/>
      <c r="X818" s="881"/>
      <c r="Y818" s="881"/>
      <c r="Z818" s="881"/>
      <c r="AA818" s="882"/>
      <c r="AB818" s="881"/>
      <c r="AC818" s="881"/>
      <c r="AD818" s="881"/>
      <c r="AE818" s="881"/>
      <c r="AF818" s="881"/>
      <c r="AG818" s="881"/>
      <c r="AH818" s="881"/>
      <c r="DZ818" s="909"/>
      <c r="EA818" s="1013"/>
      <c r="EB818" s="1014"/>
      <c r="EC818" s="1014"/>
      <c r="ED818" s="1014"/>
      <c r="EE818" s="910"/>
    </row>
    <row r="819" spans="1:135" s="879" customFormat="1">
      <c r="A819" s="609"/>
      <c r="B819" s="888"/>
      <c r="C819" s="880"/>
      <c r="D819" s="880"/>
      <c r="E819" s="880"/>
      <c r="F819" s="880"/>
      <c r="G819" s="880"/>
      <c r="H819" s="880"/>
      <c r="I819" s="880"/>
      <c r="J819" s="880"/>
      <c r="K819" s="880"/>
      <c r="L819" s="880"/>
      <c r="M819" s="880"/>
      <c r="N819" s="880"/>
      <c r="O819" s="881"/>
      <c r="P819" s="881"/>
      <c r="Q819" s="881"/>
      <c r="R819" s="881"/>
      <c r="S819" s="881"/>
      <c r="T819" s="881"/>
      <c r="U819" s="881"/>
      <c r="V819" s="881"/>
      <c r="W819" s="881"/>
      <c r="X819" s="881"/>
      <c r="Y819" s="881"/>
      <c r="Z819" s="881"/>
      <c r="AA819" s="882"/>
      <c r="AB819" s="881"/>
      <c r="AC819" s="881"/>
      <c r="AD819" s="881"/>
      <c r="AE819" s="881"/>
      <c r="AF819" s="881"/>
      <c r="AG819" s="881"/>
      <c r="AH819" s="881"/>
      <c r="DZ819" s="909"/>
      <c r="EA819" s="1013"/>
      <c r="EB819" s="1014"/>
      <c r="EC819" s="1014"/>
      <c r="ED819" s="1014"/>
      <c r="EE819" s="910"/>
    </row>
    <row r="820" spans="1:135" s="879" customFormat="1">
      <c r="A820" s="609"/>
      <c r="B820" s="888"/>
      <c r="C820" s="880"/>
      <c r="D820" s="880"/>
      <c r="E820" s="880"/>
      <c r="F820" s="880"/>
      <c r="G820" s="880"/>
      <c r="H820" s="880"/>
      <c r="I820" s="880"/>
      <c r="J820" s="880"/>
      <c r="K820" s="880"/>
      <c r="L820" s="880"/>
      <c r="M820" s="880"/>
      <c r="N820" s="880"/>
      <c r="O820" s="881"/>
      <c r="P820" s="881"/>
      <c r="Q820" s="881"/>
      <c r="R820" s="881"/>
      <c r="S820" s="881"/>
      <c r="T820" s="881"/>
      <c r="U820" s="881"/>
      <c r="V820" s="881"/>
      <c r="W820" s="881"/>
      <c r="X820" s="881"/>
      <c r="Y820" s="881"/>
      <c r="Z820" s="881"/>
      <c r="AA820" s="882"/>
      <c r="AB820" s="881"/>
      <c r="AC820" s="881"/>
      <c r="AD820" s="881"/>
      <c r="AE820" s="881"/>
      <c r="AF820" s="881"/>
      <c r="AG820" s="881"/>
      <c r="AH820" s="881"/>
      <c r="DZ820" s="909"/>
      <c r="EA820" s="1013"/>
      <c r="EB820" s="1014"/>
      <c r="EC820" s="1014"/>
      <c r="ED820" s="1014"/>
      <c r="EE820" s="910"/>
    </row>
    <row r="821" spans="1:135" s="879" customFormat="1">
      <c r="A821" s="609"/>
      <c r="B821" s="888"/>
      <c r="C821" s="880"/>
      <c r="D821" s="880"/>
      <c r="E821" s="880"/>
      <c r="F821" s="880"/>
      <c r="G821" s="880"/>
      <c r="H821" s="880"/>
      <c r="I821" s="880"/>
      <c r="J821" s="880"/>
      <c r="K821" s="880"/>
      <c r="L821" s="880"/>
      <c r="M821" s="880"/>
      <c r="N821" s="880"/>
      <c r="O821" s="881"/>
      <c r="P821" s="881"/>
      <c r="Q821" s="881"/>
      <c r="R821" s="881"/>
      <c r="S821" s="881"/>
      <c r="T821" s="881"/>
      <c r="U821" s="881"/>
      <c r="V821" s="881"/>
      <c r="W821" s="881"/>
      <c r="X821" s="881"/>
      <c r="Y821" s="881"/>
      <c r="Z821" s="881"/>
      <c r="AA821" s="882"/>
      <c r="AB821" s="881"/>
      <c r="AC821" s="881"/>
      <c r="AD821" s="881"/>
      <c r="AE821" s="881"/>
      <c r="AF821" s="881"/>
      <c r="AG821" s="881"/>
      <c r="AH821" s="881"/>
      <c r="DZ821" s="909"/>
      <c r="EA821" s="1013"/>
      <c r="EB821" s="1014"/>
      <c r="EC821" s="1014"/>
      <c r="ED821" s="1014"/>
      <c r="EE821" s="910"/>
    </row>
    <row r="822" spans="1:135" s="879" customFormat="1">
      <c r="A822" s="609"/>
      <c r="B822" s="888"/>
      <c r="C822" s="880"/>
      <c r="D822" s="880"/>
      <c r="E822" s="880"/>
      <c r="F822" s="880"/>
      <c r="G822" s="880"/>
      <c r="H822" s="880"/>
      <c r="I822" s="880"/>
      <c r="J822" s="880"/>
      <c r="K822" s="880"/>
      <c r="L822" s="880"/>
      <c r="M822" s="880"/>
      <c r="N822" s="880"/>
      <c r="O822" s="881"/>
      <c r="P822" s="881"/>
      <c r="Q822" s="881"/>
      <c r="R822" s="881"/>
      <c r="S822" s="881"/>
      <c r="T822" s="881"/>
      <c r="U822" s="881"/>
      <c r="V822" s="881"/>
      <c r="W822" s="881"/>
      <c r="X822" s="881"/>
      <c r="Y822" s="881"/>
      <c r="Z822" s="881"/>
      <c r="AA822" s="882"/>
      <c r="AB822" s="881"/>
      <c r="AC822" s="881"/>
      <c r="AD822" s="881"/>
      <c r="AE822" s="881"/>
      <c r="AF822" s="881"/>
      <c r="AG822" s="881"/>
      <c r="AH822" s="881"/>
      <c r="DZ822" s="909"/>
      <c r="EA822" s="1013"/>
      <c r="EB822" s="1014"/>
      <c r="EC822" s="1014"/>
      <c r="ED822" s="1014"/>
      <c r="EE822" s="910"/>
    </row>
    <row r="823" spans="1:135" s="879" customFormat="1">
      <c r="A823" s="609"/>
      <c r="B823" s="888"/>
      <c r="C823" s="880"/>
      <c r="D823" s="880"/>
      <c r="E823" s="880"/>
      <c r="F823" s="880"/>
      <c r="G823" s="880"/>
      <c r="H823" s="880"/>
      <c r="I823" s="880"/>
      <c r="J823" s="880"/>
      <c r="K823" s="880"/>
      <c r="L823" s="880"/>
      <c r="M823" s="880"/>
      <c r="N823" s="880"/>
      <c r="O823" s="881"/>
      <c r="P823" s="881"/>
      <c r="Q823" s="881"/>
      <c r="R823" s="881"/>
      <c r="S823" s="881"/>
      <c r="T823" s="881"/>
      <c r="U823" s="881"/>
      <c r="V823" s="881"/>
      <c r="W823" s="881"/>
      <c r="X823" s="881"/>
      <c r="Y823" s="881"/>
      <c r="Z823" s="881"/>
      <c r="AA823" s="882"/>
      <c r="AB823" s="881"/>
      <c r="AC823" s="881"/>
      <c r="AD823" s="881"/>
      <c r="AE823" s="881"/>
      <c r="AF823" s="881"/>
      <c r="AG823" s="881"/>
      <c r="AH823" s="881"/>
      <c r="DZ823" s="909"/>
      <c r="EA823" s="1013"/>
      <c r="EB823" s="1014"/>
      <c r="EC823" s="1014"/>
      <c r="ED823" s="1014"/>
      <c r="EE823" s="910"/>
    </row>
    <row r="824" spans="1:135" s="879" customFormat="1">
      <c r="A824" s="609"/>
      <c r="B824" s="888"/>
      <c r="C824" s="880"/>
      <c r="D824" s="880"/>
      <c r="E824" s="880"/>
      <c r="F824" s="880"/>
      <c r="G824" s="880"/>
      <c r="H824" s="880"/>
      <c r="I824" s="880"/>
      <c r="J824" s="880"/>
      <c r="K824" s="880"/>
      <c r="L824" s="880"/>
      <c r="M824" s="880"/>
      <c r="N824" s="880"/>
      <c r="O824" s="881"/>
      <c r="P824" s="881"/>
      <c r="Q824" s="881"/>
      <c r="R824" s="881"/>
      <c r="S824" s="881"/>
      <c r="T824" s="881"/>
      <c r="U824" s="881"/>
      <c r="V824" s="881"/>
      <c r="W824" s="881"/>
      <c r="X824" s="881"/>
      <c r="Y824" s="881"/>
      <c r="Z824" s="881"/>
      <c r="AA824" s="882"/>
      <c r="AB824" s="881"/>
      <c r="AC824" s="881"/>
      <c r="AD824" s="881"/>
      <c r="AE824" s="881"/>
      <c r="AF824" s="881"/>
      <c r="AG824" s="881"/>
      <c r="AH824" s="881"/>
      <c r="DZ824" s="909"/>
      <c r="EA824" s="1013"/>
      <c r="EB824" s="1014"/>
      <c r="EC824" s="1014"/>
      <c r="ED824" s="1014"/>
      <c r="EE824" s="910"/>
    </row>
    <row r="825" spans="1:135" s="879" customFormat="1">
      <c r="A825" s="609"/>
      <c r="B825" s="888"/>
      <c r="C825" s="880"/>
      <c r="D825" s="880"/>
      <c r="E825" s="880"/>
      <c r="F825" s="880"/>
      <c r="G825" s="880"/>
      <c r="H825" s="880"/>
      <c r="I825" s="880"/>
      <c r="J825" s="880"/>
      <c r="K825" s="880"/>
      <c r="L825" s="880"/>
      <c r="M825" s="880"/>
      <c r="N825" s="880"/>
      <c r="O825" s="881"/>
      <c r="P825" s="881"/>
      <c r="Q825" s="881"/>
      <c r="R825" s="881"/>
      <c r="S825" s="881"/>
      <c r="T825" s="881"/>
      <c r="U825" s="881"/>
      <c r="V825" s="881"/>
      <c r="W825" s="881"/>
      <c r="X825" s="881"/>
      <c r="Y825" s="881"/>
      <c r="Z825" s="881"/>
      <c r="AA825" s="882"/>
      <c r="AB825" s="881"/>
      <c r="AC825" s="881"/>
      <c r="AD825" s="881"/>
      <c r="AE825" s="881"/>
      <c r="AF825" s="881"/>
      <c r="AG825" s="881"/>
      <c r="AH825" s="881"/>
      <c r="DZ825" s="909"/>
      <c r="EA825" s="1013"/>
      <c r="EB825" s="1014"/>
      <c r="EC825" s="1014"/>
      <c r="ED825" s="1014"/>
      <c r="EE825" s="910"/>
    </row>
    <row r="826" spans="1:135" s="879" customFormat="1">
      <c r="A826" s="609"/>
      <c r="B826" s="888"/>
      <c r="C826" s="880"/>
      <c r="D826" s="880"/>
      <c r="E826" s="880"/>
      <c r="F826" s="880"/>
      <c r="G826" s="880"/>
      <c r="H826" s="880"/>
      <c r="I826" s="880"/>
      <c r="J826" s="880"/>
      <c r="K826" s="880"/>
      <c r="L826" s="880"/>
      <c r="M826" s="880"/>
      <c r="N826" s="880"/>
      <c r="O826" s="881"/>
      <c r="P826" s="881"/>
      <c r="Q826" s="881"/>
      <c r="R826" s="881"/>
      <c r="S826" s="881"/>
      <c r="T826" s="881"/>
      <c r="U826" s="881"/>
      <c r="V826" s="881"/>
      <c r="W826" s="881"/>
      <c r="X826" s="881"/>
      <c r="Y826" s="881"/>
      <c r="Z826" s="881"/>
      <c r="AA826" s="882"/>
      <c r="AB826" s="881"/>
      <c r="AC826" s="881"/>
      <c r="AD826" s="881"/>
      <c r="AE826" s="881"/>
      <c r="AF826" s="881"/>
      <c r="AG826" s="881"/>
      <c r="AH826" s="881"/>
      <c r="DZ826" s="909"/>
      <c r="EA826" s="1013"/>
      <c r="EB826" s="1014"/>
      <c r="EC826" s="1014"/>
      <c r="ED826" s="1014"/>
      <c r="EE826" s="910"/>
    </row>
    <row r="827" spans="1:135" s="879" customFormat="1">
      <c r="A827" s="609"/>
      <c r="B827" s="888"/>
      <c r="C827" s="880"/>
      <c r="D827" s="880"/>
      <c r="E827" s="880"/>
      <c r="F827" s="880"/>
      <c r="G827" s="880"/>
      <c r="H827" s="880"/>
      <c r="I827" s="880"/>
      <c r="J827" s="880"/>
      <c r="K827" s="880"/>
      <c r="L827" s="880"/>
      <c r="M827" s="880"/>
      <c r="N827" s="880"/>
      <c r="O827" s="881"/>
      <c r="P827" s="881"/>
      <c r="Q827" s="881"/>
      <c r="R827" s="881"/>
      <c r="S827" s="881"/>
      <c r="T827" s="881"/>
      <c r="U827" s="881"/>
      <c r="V827" s="881"/>
      <c r="W827" s="881"/>
      <c r="X827" s="881"/>
      <c r="Y827" s="881"/>
      <c r="Z827" s="881"/>
      <c r="AA827" s="882"/>
      <c r="AB827" s="881"/>
      <c r="AC827" s="881"/>
      <c r="AD827" s="881"/>
      <c r="AE827" s="881"/>
      <c r="AF827" s="881"/>
      <c r="AG827" s="881"/>
      <c r="AH827" s="881"/>
      <c r="DZ827" s="909"/>
      <c r="EA827" s="1013"/>
      <c r="EB827" s="1014"/>
      <c r="EC827" s="1014"/>
      <c r="ED827" s="1014"/>
      <c r="EE827" s="910"/>
    </row>
    <row r="828" spans="1:135" s="879" customFormat="1">
      <c r="A828" s="609"/>
      <c r="B828" s="888"/>
      <c r="C828" s="880"/>
      <c r="D828" s="880"/>
      <c r="E828" s="880"/>
      <c r="F828" s="880"/>
      <c r="G828" s="880"/>
      <c r="H828" s="880"/>
      <c r="I828" s="880"/>
      <c r="J828" s="880"/>
      <c r="K828" s="880"/>
      <c r="L828" s="880"/>
      <c r="M828" s="880"/>
      <c r="N828" s="880"/>
      <c r="O828" s="881"/>
      <c r="P828" s="881"/>
      <c r="Q828" s="881"/>
      <c r="R828" s="881"/>
      <c r="S828" s="881"/>
      <c r="T828" s="881"/>
      <c r="U828" s="881"/>
      <c r="V828" s="881"/>
      <c r="W828" s="881"/>
      <c r="X828" s="881"/>
      <c r="Y828" s="881"/>
      <c r="Z828" s="881"/>
      <c r="AA828" s="882"/>
      <c r="AB828" s="881"/>
      <c r="AC828" s="881"/>
      <c r="AD828" s="881"/>
      <c r="AE828" s="881"/>
      <c r="AF828" s="881"/>
      <c r="AG828" s="881"/>
      <c r="AH828" s="881"/>
      <c r="DZ828" s="909"/>
      <c r="EA828" s="1013"/>
      <c r="EB828" s="1014"/>
      <c r="EC828" s="1014"/>
      <c r="ED828" s="1014"/>
      <c r="EE828" s="910"/>
    </row>
    <row r="829" spans="1:135" s="879" customFormat="1">
      <c r="A829" s="609"/>
      <c r="B829" s="888"/>
      <c r="C829" s="880"/>
      <c r="D829" s="880"/>
      <c r="E829" s="880"/>
      <c r="F829" s="880"/>
      <c r="G829" s="880"/>
      <c r="H829" s="880"/>
      <c r="I829" s="880"/>
      <c r="J829" s="880"/>
      <c r="K829" s="880"/>
      <c r="L829" s="880"/>
      <c r="M829" s="880"/>
      <c r="N829" s="880"/>
      <c r="O829" s="881"/>
      <c r="P829" s="881"/>
      <c r="Q829" s="881"/>
      <c r="R829" s="881"/>
      <c r="S829" s="881"/>
      <c r="T829" s="881"/>
      <c r="U829" s="881"/>
      <c r="V829" s="881"/>
      <c r="W829" s="881"/>
      <c r="X829" s="881"/>
      <c r="Y829" s="881"/>
      <c r="Z829" s="881"/>
      <c r="AA829" s="882"/>
      <c r="AB829" s="881"/>
      <c r="AC829" s="881"/>
      <c r="AD829" s="881"/>
      <c r="AE829" s="881"/>
      <c r="AF829" s="881"/>
      <c r="AG829" s="881"/>
      <c r="AH829" s="881"/>
      <c r="DZ829" s="909"/>
      <c r="EA829" s="1013"/>
      <c r="EB829" s="1014"/>
      <c r="EC829" s="1014"/>
      <c r="ED829" s="1014"/>
      <c r="EE829" s="910"/>
    </row>
    <row r="830" spans="1:135" s="879" customFormat="1">
      <c r="A830" s="609"/>
      <c r="B830" s="888"/>
      <c r="C830" s="880"/>
      <c r="D830" s="880"/>
      <c r="E830" s="880"/>
      <c r="F830" s="880"/>
      <c r="G830" s="880"/>
      <c r="H830" s="880"/>
      <c r="I830" s="880"/>
      <c r="J830" s="880"/>
      <c r="K830" s="880"/>
      <c r="L830" s="880"/>
      <c r="M830" s="880"/>
      <c r="N830" s="880"/>
      <c r="O830" s="881"/>
      <c r="P830" s="881"/>
      <c r="Q830" s="881"/>
      <c r="R830" s="881"/>
      <c r="S830" s="881"/>
      <c r="T830" s="881"/>
      <c r="U830" s="881"/>
      <c r="V830" s="881"/>
      <c r="W830" s="881"/>
      <c r="X830" s="881"/>
      <c r="Y830" s="881"/>
      <c r="Z830" s="881"/>
      <c r="AA830" s="882"/>
      <c r="AB830" s="881"/>
      <c r="AC830" s="881"/>
      <c r="AD830" s="881"/>
      <c r="AE830" s="881"/>
      <c r="AF830" s="881"/>
      <c r="AG830" s="881"/>
      <c r="AH830" s="881"/>
      <c r="DZ830" s="909"/>
      <c r="EA830" s="1013"/>
      <c r="EB830" s="1014"/>
      <c r="EC830" s="1014"/>
      <c r="ED830" s="1014"/>
      <c r="EE830" s="910"/>
    </row>
    <row r="831" spans="1:135" s="879" customFormat="1">
      <c r="A831" s="609"/>
      <c r="B831" s="888"/>
      <c r="C831" s="880"/>
      <c r="D831" s="880"/>
      <c r="E831" s="880"/>
      <c r="F831" s="880"/>
      <c r="G831" s="880"/>
      <c r="H831" s="880"/>
      <c r="I831" s="880"/>
      <c r="J831" s="880"/>
      <c r="K831" s="880"/>
      <c r="L831" s="880"/>
      <c r="M831" s="880"/>
      <c r="N831" s="880"/>
      <c r="O831" s="881"/>
      <c r="P831" s="881"/>
      <c r="Q831" s="881"/>
      <c r="R831" s="881"/>
      <c r="S831" s="881"/>
      <c r="T831" s="881"/>
      <c r="U831" s="881"/>
      <c r="V831" s="881"/>
      <c r="W831" s="881"/>
      <c r="X831" s="881"/>
      <c r="Y831" s="881"/>
      <c r="Z831" s="881"/>
      <c r="AA831" s="882"/>
      <c r="AB831" s="881"/>
      <c r="AC831" s="881"/>
      <c r="AD831" s="881"/>
      <c r="AE831" s="881"/>
      <c r="AF831" s="881"/>
      <c r="AG831" s="881"/>
      <c r="AH831" s="881"/>
      <c r="DZ831" s="909"/>
      <c r="EA831" s="1013"/>
      <c r="EB831" s="1014"/>
      <c r="EC831" s="1014"/>
      <c r="ED831" s="1014"/>
      <c r="EE831" s="910"/>
    </row>
    <row r="832" spans="1:135" s="879" customFormat="1">
      <c r="A832" s="609"/>
      <c r="B832" s="888"/>
      <c r="C832" s="880"/>
      <c r="D832" s="880"/>
      <c r="E832" s="880"/>
      <c r="F832" s="880"/>
      <c r="G832" s="880"/>
      <c r="H832" s="880"/>
      <c r="I832" s="880"/>
      <c r="J832" s="880"/>
      <c r="K832" s="880"/>
      <c r="L832" s="880"/>
      <c r="M832" s="880"/>
      <c r="N832" s="880"/>
      <c r="O832" s="881"/>
      <c r="P832" s="881"/>
      <c r="Q832" s="881"/>
      <c r="R832" s="881"/>
      <c r="S832" s="881"/>
      <c r="T832" s="881"/>
      <c r="U832" s="881"/>
      <c r="V832" s="881"/>
      <c r="W832" s="881"/>
      <c r="X832" s="881"/>
      <c r="Y832" s="881"/>
      <c r="Z832" s="881"/>
      <c r="AA832" s="882"/>
      <c r="AB832" s="881"/>
      <c r="AC832" s="881"/>
      <c r="AD832" s="881"/>
      <c r="AE832" s="881"/>
      <c r="AF832" s="881"/>
      <c r="AG832" s="881"/>
      <c r="AH832" s="881"/>
      <c r="DZ832" s="909"/>
      <c r="EA832" s="1013"/>
      <c r="EB832" s="1014"/>
      <c r="EC832" s="1014"/>
      <c r="ED832" s="1014"/>
      <c r="EE832" s="910"/>
    </row>
    <row r="833" spans="1:135" s="879" customFormat="1">
      <c r="A833" s="609"/>
      <c r="B833" s="888"/>
      <c r="C833" s="880"/>
      <c r="D833" s="880"/>
      <c r="E833" s="880"/>
      <c r="F833" s="880"/>
      <c r="G833" s="880"/>
      <c r="H833" s="880"/>
      <c r="I833" s="880"/>
      <c r="J833" s="880"/>
      <c r="K833" s="880"/>
      <c r="L833" s="880"/>
      <c r="M833" s="880"/>
      <c r="N833" s="880"/>
      <c r="O833" s="881"/>
      <c r="P833" s="881"/>
      <c r="Q833" s="881"/>
      <c r="R833" s="881"/>
      <c r="S833" s="881"/>
      <c r="T833" s="881"/>
      <c r="U833" s="881"/>
      <c r="V833" s="881"/>
      <c r="W833" s="881"/>
      <c r="X833" s="881"/>
      <c r="Y833" s="881"/>
      <c r="Z833" s="881"/>
      <c r="AA833" s="882"/>
      <c r="AB833" s="881"/>
      <c r="AC833" s="881"/>
      <c r="AD833" s="881"/>
      <c r="AE833" s="881"/>
      <c r="AF833" s="881"/>
      <c r="AG833" s="881"/>
      <c r="AH833" s="881"/>
      <c r="DZ833" s="909"/>
      <c r="EA833" s="1013"/>
      <c r="EB833" s="1014"/>
      <c r="EC833" s="1014"/>
      <c r="ED833" s="1014"/>
      <c r="EE833" s="910"/>
    </row>
    <row r="834" spans="1:135" s="879" customFormat="1">
      <c r="A834" s="609"/>
      <c r="B834" s="888"/>
      <c r="C834" s="880"/>
      <c r="D834" s="880"/>
      <c r="E834" s="880"/>
      <c r="F834" s="880"/>
      <c r="G834" s="880"/>
      <c r="H834" s="880"/>
      <c r="I834" s="880"/>
      <c r="J834" s="880"/>
      <c r="K834" s="880"/>
      <c r="L834" s="880"/>
      <c r="M834" s="880"/>
      <c r="N834" s="880"/>
      <c r="O834" s="881"/>
      <c r="P834" s="881"/>
      <c r="Q834" s="881"/>
      <c r="R834" s="881"/>
      <c r="S834" s="881"/>
      <c r="T834" s="881"/>
      <c r="U834" s="881"/>
      <c r="V834" s="881"/>
      <c r="W834" s="881"/>
      <c r="X834" s="881"/>
      <c r="Y834" s="881"/>
      <c r="Z834" s="881"/>
      <c r="AA834" s="882"/>
      <c r="AB834" s="881"/>
      <c r="AC834" s="881"/>
      <c r="AD834" s="881"/>
      <c r="AE834" s="881"/>
      <c r="AF834" s="881"/>
      <c r="AG834" s="881"/>
      <c r="AH834" s="881"/>
      <c r="DZ834" s="909"/>
      <c r="EA834" s="1013"/>
      <c r="EB834" s="1014"/>
      <c r="EC834" s="1014"/>
      <c r="ED834" s="1014"/>
      <c r="EE834" s="910"/>
    </row>
    <row r="835" spans="1:135" s="879" customFormat="1">
      <c r="A835" s="609"/>
      <c r="B835" s="888"/>
      <c r="C835" s="880"/>
      <c r="D835" s="880"/>
      <c r="E835" s="880"/>
      <c r="F835" s="880"/>
      <c r="G835" s="880"/>
      <c r="H835" s="880"/>
      <c r="I835" s="880"/>
      <c r="J835" s="880"/>
      <c r="K835" s="880"/>
      <c r="L835" s="880"/>
      <c r="M835" s="880"/>
      <c r="N835" s="880"/>
      <c r="O835" s="881"/>
      <c r="P835" s="881"/>
      <c r="Q835" s="881"/>
      <c r="R835" s="881"/>
      <c r="S835" s="881"/>
      <c r="T835" s="881"/>
      <c r="U835" s="881"/>
      <c r="V835" s="881"/>
      <c r="W835" s="881"/>
      <c r="X835" s="881"/>
      <c r="Y835" s="881"/>
      <c r="Z835" s="881"/>
      <c r="AA835" s="882"/>
      <c r="AB835" s="881"/>
      <c r="AC835" s="881"/>
      <c r="AD835" s="881"/>
      <c r="AE835" s="881"/>
      <c r="AF835" s="881"/>
      <c r="AG835" s="881"/>
      <c r="AH835" s="881"/>
      <c r="DZ835" s="909"/>
      <c r="EA835" s="1013"/>
      <c r="EB835" s="1014"/>
      <c r="EC835" s="1014"/>
      <c r="ED835" s="1014"/>
      <c r="EE835" s="910"/>
    </row>
    <row r="836" spans="1:135" s="879" customFormat="1">
      <c r="A836" s="609"/>
      <c r="B836" s="888"/>
      <c r="C836" s="880"/>
      <c r="D836" s="880"/>
      <c r="E836" s="880"/>
      <c r="F836" s="880"/>
      <c r="G836" s="880"/>
      <c r="H836" s="880"/>
      <c r="I836" s="880"/>
      <c r="J836" s="880"/>
      <c r="K836" s="880"/>
      <c r="L836" s="880"/>
      <c r="M836" s="880"/>
      <c r="N836" s="880"/>
      <c r="O836" s="881"/>
      <c r="P836" s="881"/>
      <c r="Q836" s="881"/>
      <c r="R836" s="881"/>
      <c r="S836" s="881"/>
      <c r="T836" s="881"/>
      <c r="U836" s="881"/>
      <c r="V836" s="881"/>
      <c r="W836" s="881"/>
      <c r="X836" s="881"/>
      <c r="Y836" s="881"/>
      <c r="Z836" s="881"/>
      <c r="AA836" s="882"/>
      <c r="AB836" s="881"/>
      <c r="AC836" s="881"/>
      <c r="AD836" s="881"/>
      <c r="AE836" s="881"/>
      <c r="AF836" s="881"/>
      <c r="AG836" s="881"/>
      <c r="AH836" s="881"/>
      <c r="DZ836" s="909"/>
      <c r="EA836" s="1013"/>
      <c r="EB836" s="1014"/>
      <c r="EC836" s="1014"/>
      <c r="ED836" s="1014"/>
      <c r="EE836" s="910"/>
    </row>
    <row r="837" spans="1:135" s="879" customFormat="1">
      <c r="A837" s="609"/>
      <c r="B837" s="888"/>
      <c r="C837" s="880"/>
      <c r="D837" s="880"/>
      <c r="E837" s="880"/>
      <c r="F837" s="880"/>
      <c r="G837" s="880"/>
      <c r="H837" s="880"/>
      <c r="I837" s="880"/>
      <c r="J837" s="880"/>
      <c r="K837" s="880"/>
      <c r="L837" s="880"/>
      <c r="M837" s="880"/>
      <c r="N837" s="880"/>
      <c r="O837" s="881"/>
      <c r="P837" s="881"/>
      <c r="Q837" s="881"/>
      <c r="R837" s="881"/>
      <c r="S837" s="881"/>
      <c r="T837" s="881"/>
      <c r="U837" s="881"/>
      <c r="V837" s="881"/>
      <c r="W837" s="881"/>
      <c r="X837" s="881"/>
      <c r="Y837" s="881"/>
      <c r="Z837" s="881"/>
      <c r="AA837" s="882"/>
      <c r="AB837" s="881"/>
      <c r="AC837" s="881"/>
      <c r="AD837" s="881"/>
      <c r="AE837" s="881"/>
      <c r="AF837" s="881"/>
      <c r="AG837" s="881"/>
      <c r="AH837" s="881"/>
      <c r="DZ837" s="909"/>
      <c r="EA837" s="1013"/>
      <c r="EB837" s="1014"/>
      <c r="EC837" s="1014"/>
      <c r="ED837" s="1014"/>
      <c r="EE837" s="910"/>
    </row>
    <row r="838" spans="1:135" s="879" customFormat="1">
      <c r="A838" s="609"/>
      <c r="B838" s="888"/>
      <c r="C838" s="880"/>
      <c r="D838" s="880"/>
      <c r="E838" s="880"/>
      <c r="F838" s="880"/>
      <c r="G838" s="880"/>
      <c r="H838" s="880"/>
      <c r="I838" s="880"/>
      <c r="J838" s="880"/>
      <c r="K838" s="880"/>
      <c r="L838" s="880"/>
      <c r="M838" s="880"/>
      <c r="N838" s="880"/>
      <c r="O838" s="881"/>
      <c r="P838" s="881"/>
      <c r="Q838" s="881"/>
      <c r="R838" s="881"/>
      <c r="S838" s="881"/>
      <c r="T838" s="881"/>
      <c r="U838" s="881"/>
      <c r="V838" s="881"/>
      <c r="W838" s="881"/>
      <c r="X838" s="881"/>
      <c r="Y838" s="881"/>
      <c r="Z838" s="881"/>
      <c r="AA838" s="882"/>
      <c r="AB838" s="881"/>
      <c r="AC838" s="881"/>
      <c r="AD838" s="881"/>
      <c r="AE838" s="881"/>
      <c r="AF838" s="881"/>
      <c r="AG838" s="881"/>
      <c r="AH838" s="881"/>
      <c r="DZ838" s="909"/>
      <c r="EA838" s="1013"/>
      <c r="EB838" s="1014"/>
      <c r="EC838" s="1014"/>
      <c r="ED838" s="1014"/>
      <c r="EE838" s="910"/>
    </row>
    <row r="839" spans="1:135" s="879" customFormat="1">
      <c r="A839" s="609"/>
      <c r="B839" s="888"/>
      <c r="C839" s="880"/>
      <c r="D839" s="880"/>
      <c r="E839" s="880"/>
      <c r="F839" s="880"/>
      <c r="G839" s="880"/>
      <c r="H839" s="880"/>
      <c r="I839" s="880"/>
      <c r="J839" s="880"/>
      <c r="K839" s="880"/>
      <c r="L839" s="880"/>
      <c r="M839" s="880"/>
      <c r="N839" s="880"/>
      <c r="O839" s="881"/>
      <c r="P839" s="881"/>
      <c r="Q839" s="881"/>
      <c r="R839" s="881"/>
      <c r="S839" s="881"/>
      <c r="T839" s="881"/>
      <c r="U839" s="881"/>
      <c r="V839" s="881"/>
      <c r="W839" s="881"/>
      <c r="X839" s="881"/>
      <c r="Y839" s="881"/>
      <c r="Z839" s="881"/>
      <c r="AA839" s="882"/>
      <c r="AB839" s="881"/>
      <c r="AC839" s="881"/>
      <c r="AD839" s="881"/>
      <c r="AE839" s="881"/>
      <c r="AF839" s="881"/>
      <c r="AG839" s="881"/>
      <c r="AH839" s="881"/>
      <c r="DZ839" s="909"/>
      <c r="EA839" s="1013"/>
      <c r="EB839" s="1014"/>
      <c r="EC839" s="1014"/>
      <c r="ED839" s="1014"/>
      <c r="EE839" s="910"/>
    </row>
    <row r="840" spans="1:135" s="879" customFormat="1">
      <c r="A840" s="609"/>
      <c r="B840" s="888"/>
      <c r="C840" s="880"/>
      <c r="D840" s="880"/>
      <c r="E840" s="880"/>
      <c r="F840" s="880"/>
      <c r="G840" s="880"/>
      <c r="H840" s="880"/>
      <c r="I840" s="880"/>
      <c r="J840" s="880"/>
      <c r="K840" s="880"/>
      <c r="L840" s="880"/>
      <c r="M840" s="880"/>
      <c r="N840" s="880"/>
      <c r="O840" s="881"/>
      <c r="P840" s="881"/>
      <c r="Q840" s="881"/>
      <c r="R840" s="881"/>
      <c r="S840" s="881"/>
      <c r="T840" s="881"/>
      <c r="U840" s="881"/>
      <c r="V840" s="881"/>
      <c r="W840" s="881"/>
      <c r="X840" s="881"/>
      <c r="Y840" s="881"/>
      <c r="Z840" s="881"/>
      <c r="AA840" s="882"/>
      <c r="AB840" s="881"/>
      <c r="AC840" s="881"/>
      <c r="AD840" s="881"/>
      <c r="AE840" s="881"/>
      <c r="AF840" s="881"/>
      <c r="AG840" s="881"/>
      <c r="AH840" s="881"/>
      <c r="DZ840" s="909"/>
      <c r="EA840" s="1013"/>
      <c r="EB840" s="1014"/>
      <c r="EC840" s="1014"/>
      <c r="ED840" s="1014"/>
      <c r="EE840" s="910"/>
    </row>
    <row r="841" spans="1:135" s="879" customFormat="1">
      <c r="A841" s="609"/>
      <c r="B841" s="888"/>
      <c r="C841" s="880"/>
      <c r="D841" s="880"/>
      <c r="E841" s="880"/>
      <c r="F841" s="880"/>
      <c r="G841" s="880"/>
      <c r="H841" s="880"/>
      <c r="I841" s="880"/>
      <c r="J841" s="880"/>
      <c r="K841" s="880"/>
      <c r="L841" s="880"/>
      <c r="M841" s="880"/>
      <c r="N841" s="880"/>
      <c r="O841" s="881"/>
      <c r="P841" s="881"/>
      <c r="Q841" s="881"/>
      <c r="R841" s="881"/>
      <c r="S841" s="881"/>
      <c r="T841" s="881"/>
      <c r="U841" s="881"/>
      <c r="V841" s="881"/>
      <c r="W841" s="881"/>
      <c r="X841" s="881"/>
      <c r="Y841" s="881"/>
      <c r="Z841" s="881"/>
      <c r="AA841" s="882"/>
      <c r="AB841" s="881"/>
      <c r="AC841" s="881"/>
      <c r="AD841" s="881"/>
      <c r="AE841" s="881"/>
      <c r="AF841" s="881"/>
      <c r="AG841" s="881"/>
      <c r="AH841" s="881"/>
      <c r="DZ841" s="909"/>
      <c r="EA841" s="1013"/>
      <c r="EB841" s="1014"/>
      <c r="EC841" s="1014"/>
      <c r="ED841" s="1014"/>
      <c r="EE841" s="910"/>
    </row>
    <row r="842" spans="1:135" s="879" customFormat="1">
      <c r="A842" s="609"/>
      <c r="B842" s="888"/>
      <c r="C842" s="880"/>
      <c r="D842" s="880"/>
      <c r="E842" s="880"/>
      <c r="F842" s="880"/>
      <c r="G842" s="880"/>
      <c r="H842" s="880"/>
      <c r="I842" s="880"/>
      <c r="J842" s="880"/>
      <c r="K842" s="880"/>
      <c r="L842" s="880"/>
      <c r="M842" s="880"/>
      <c r="N842" s="880"/>
      <c r="O842" s="881"/>
      <c r="P842" s="881"/>
      <c r="Q842" s="881"/>
      <c r="R842" s="881"/>
      <c r="S842" s="881"/>
      <c r="T842" s="881"/>
      <c r="U842" s="881"/>
      <c r="V842" s="881"/>
      <c r="W842" s="881"/>
      <c r="X842" s="881"/>
      <c r="Y842" s="881"/>
      <c r="Z842" s="881"/>
      <c r="AA842" s="882"/>
      <c r="AB842" s="881"/>
      <c r="AC842" s="881"/>
      <c r="AD842" s="881"/>
      <c r="AE842" s="881"/>
      <c r="AF842" s="881"/>
      <c r="AG842" s="881"/>
      <c r="AH842" s="881"/>
      <c r="DZ842" s="909"/>
      <c r="EA842" s="1013"/>
      <c r="EB842" s="1014"/>
      <c r="EC842" s="1014"/>
      <c r="ED842" s="1014"/>
      <c r="EE842" s="910"/>
    </row>
    <row r="843" spans="1:135" s="879" customFormat="1">
      <c r="A843" s="609"/>
      <c r="B843" s="888"/>
      <c r="C843" s="880"/>
      <c r="D843" s="880"/>
      <c r="E843" s="880"/>
      <c r="F843" s="880"/>
      <c r="G843" s="880"/>
      <c r="H843" s="880"/>
      <c r="I843" s="880"/>
      <c r="J843" s="880"/>
      <c r="K843" s="880"/>
      <c r="L843" s="880"/>
      <c r="M843" s="880"/>
      <c r="N843" s="880"/>
      <c r="O843" s="881"/>
      <c r="P843" s="881"/>
      <c r="Q843" s="881"/>
      <c r="R843" s="881"/>
      <c r="S843" s="881"/>
      <c r="T843" s="881"/>
      <c r="U843" s="881"/>
      <c r="V843" s="881"/>
      <c r="W843" s="881"/>
      <c r="X843" s="881"/>
      <c r="Y843" s="881"/>
      <c r="Z843" s="881"/>
      <c r="AA843" s="882"/>
      <c r="AB843" s="881"/>
      <c r="AC843" s="881"/>
      <c r="AD843" s="881"/>
      <c r="AE843" s="881"/>
      <c r="AF843" s="881"/>
      <c r="AG843" s="881"/>
      <c r="AH843" s="881"/>
      <c r="DZ843" s="909"/>
      <c r="EA843" s="1013"/>
      <c r="EB843" s="1014"/>
      <c r="EC843" s="1014"/>
      <c r="ED843" s="1014"/>
      <c r="EE843" s="910"/>
    </row>
    <row r="844" spans="1:135" s="879" customFormat="1">
      <c r="A844" s="609"/>
      <c r="B844" s="888"/>
      <c r="C844" s="880"/>
      <c r="D844" s="880"/>
      <c r="E844" s="880"/>
      <c r="F844" s="880"/>
      <c r="G844" s="880"/>
      <c r="H844" s="880"/>
      <c r="I844" s="880"/>
      <c r="J844" s="880"/>
      <c r="K844" s="880"/>
      <c r="L844" s="880"/>
      <c r="M844" s="880"/>
      <c r="N844" s="880"/>
      <c r="O844" s="881"/>
      <c r="P844" s="881"/>
      <c r="Q844" s="881"/>
      <c r="R844" s="881"/>
      <c r="S844" s="881"/>
      <c r="T844" s="881"/>
      <c r="U844" s="881"/>
      <c r="V844" s="881"/>
      <c r="W844" s="881"/>
      <c r="X844" s="881"/>
      <c r="Y844" s="881"/>
      <c r="Z844" s="881"/>
      <c r="AA844" s="882"/>
      <c r="AB844" s="881"/>
      <c r="AC844" s="881"/>
      <c r="AD844" s="881"/>
      <c r="AE844" s="881"/>
      <c r="AF844" s="881"/>
      <c r="AG844" s="881"/>
      <c r="AH844" s="881"/>
      <c r="DZ844" s="909"/>
      <c r="EA844" s="1013"/>
      <c r="EB844" s="1014"/>
      <c r="EC844" s="1014"/>
      <c r="ED844" s="1014"/>
      <c r="EE844" s="910"/>
    </row>
    <row r="845" spans="1:135" s="879" customFormat="1">
      <c r="A845" s="609"/>
      <c r="B845" s="888"/>
      <c r="C845" s="880"/>
      <c r="D845" s="880"/>
      <c r="E845" s="880"/>
      <c r="F845" s="880"/>
      <c r="G845" s="880"/>
      <c r="H845" s="880"/>
      <c r="I845" s="880"/>
      <c r="J845" s="880"/>
      <c r="K845" s="880"/>
      <c r="L845" s="880"/>
      <c r="M845" s="880"/>
      <c r="N845" s="880"/>
      <c r="O845" s="881"/>
      <c r="P845" s="881"/>
      <c r="Q845" s="881"/>
      <c r="R845" s="881"/>
      <c r="S845" s="881"/>
      <c r="T845" s="881"/>
      <c r="U845" s="881"/>
      <c r="V845" s="881"/>
      <c r="W845" s="881"/>
      <c r="X845" s="881"/>
      <c r="Y845" s="881"/>
      <c r="Z845" s="881"/>
      <c r="AA845" s="882"/>
      <c r="AB845" s="881"/>
      <c r="AC845" s="881"/>
      <c r="AD845" s="881"/>
      <c r="AE845" s="881"/>
      <c r="AF845" s="881"/>
      <c r="AG845" s="881"/>
      <c r="AH845" s="881"/>
      <c r="DZ845" s="909"/>
      <c r="EA845" s="1013"/>
      <c r="EB845" s="1014"/>
      <c r="EC845" s="1014"/>
      <c r="ED845" s="1014"/>
      <c r="EE845" s="910"/>
    </row>
    <row r="846" spans="1:135" s="879" customFormat="1">
      <c r="A846" s="609"/>
      <c r="B846" s="888"/>
      <c r="C846" s="880"/>
      <c r="D846" s="880"/>
      <c r="E846" s="880"/>
      <c r="F846" s="880"/>
      <c r="G846" s="880"/>
      <c r="H846" s="880"/>
      <c r="I846" s="880"/>
      <c r="J846" s="880"/>
      <c r="K846" s="880"/>
      <c r="L846" s="880"/>
      <c r="M846" s="880"/>
      <c r="N846" s="880"/>
      <c r="O846" s="881"/>
      <c r="P846" s="881"/>
      <c r="Q846" s="881"/>
      <c r="R846" s="881"/>
      <c r="S846" s="881"/>
      <c r="T846" s="881"/>
      <c r="U846" s="881"/>
      <c r="V846" s="881"/>
      <c r="W846" s="881"/>
      <c r="X846" s="881"/>
      <c r="Y846" s="881"/>
      <c r="Z846" s="881"/>
      <c r="AA846" s="882"/>
      <c r="AB846" s="881"/>
      <c r="AC846" s="881"/>
      <c r="AD846" s="881"/>
      <c r="AE846" s="881"/>
      <c r="AF846" s="881"/>
      <c r="AG846" s="881"/>
      <c r="AH846" s="881"/>
      <c r="DZ846" s="909"/>
      <c r="EA846" s="1013"/>
      <c r="EB846" s="1014"/>
      <c r="EC846" s="1014"/>
      <c r="ED846" s="1014"/>
      <c r="EE846" s="910"/>
    </row>
    <row r="847" spans="1:135" s="879" customFormat="1">
      <c r="A847" s="609"/>
      <c r="B847" s="888"/>
      <c r="C847" s="880"/>
      <c r="D847" s="880"/>
      <c r="E847" s="880"/>
      <c r="F847" s="880"/>
      <c r="G847" s="880"/>
      <c r="H847" s="880"/>
      <c r="I847" s="880"/>
      <c r="J847" s="880"/>
      <c r="K847" s="880"/>
      <c r="L847" s="880"/>
      <c r="M847" s="880"/>
      <c r="N847" s="880"/>
      <c r="O847" s="881"/>
      <c r="P847" s="881"/>
      <c r="Q847" s="881"/>
      <c r="R847" s="881"/>
      <c r="S847" s="881"/>
      <c r="T847" s="881"/>
      <c r="U847" s="881"/>
      <c r="V847" s="881"/>
      <c r="W847" s="881"/>
      <c r="X847" s="881"/>
      <c r="Y847" s="881"/>
      <c r="Z847" s="881"/>
      <c r="AA847" s="882"/>
      <c r="AB847" s="881"/>
      <c r="AC847" s="881"/>
      <c r="AD847" s="881"/>
      <c r="AE847" s="881"/>
      <c r="AF847" s="881"/>
      <c r="AG847" s="881"/>
      <c r="AH847" s="881"/>
      <c r="DZ847" s="909"/>
      <c r="EA847" s="1013"/>
      <c r="EB847" s="1014"/>
      <c r="EC847" s="1014"/>
      <c r="ED847" s="1014"/>
      <c r="EE847" s="910"/>
    </row>
    <row r="848" spans="1:135" s="879" customFormat="1">
      <c r="A848" s="609"/>
      <c r="B848" s="888"/>
      <c r="C848" s="880"/>
      <c r="D848" s="880"/>
      <c r="E848" s="880"/>
      <c r="F848" s="880"/>
      <c r="G848" s="880"/>
      <c r="H848" s="880"/>
      <c r="I848" s="880"/>
      <c r="J848" s="880"/>
      <c r="K848" s="880"/>
      <c r="L848" s="880"/>
      <c r="M848" s="880"/>
      <c r="N848" s="880"/>
      <c r="O848" s="881"/>
      <c r="P848" s="881"/>
      <c r="Q848" s="881"/>
      <c r="R848" s="881"/>
      <c r="S848" s="881"/>
      <c r="T848" s="881"/>
      <c r="U848" s="881"/>
      <c r="V848" s="881"/>
      <c r="W848" s="881"/>
      <c r="X848" s="881"/>
      <c r="Y848" s="881"/>
      <c r="Z848" s="881"/>
      <c r="AA848" s="882"/>
      <c r="AB848" s="881"/>
      <c r="AC848" s="881"/>
      <c r="AD848" s="881"/>
      <c r="AE848" s="881"/>
      <c r="AF848" s="881"/>
      <c r="AG848" s="881"/>
      <c r="AH848" s="881"/>
      <c r="DZ848" s="909"/>
      <c r="EA848" s="1013"/>
      <c r="EB848" s="1014"/>
      <c r="EC848" s="1014"/>
      <c r="ED848" s="1014"/>
      <c r="EE848" s="910"/>
    </row>
    <row r="849" spans="1:135" s="879" customFormat="1">
      <c r="A849" s="609"/>
      <c r="B849" s="888"/>
      <c r="C849" s="880"/>
      <c r="D849" s="880"/>
      <c r="E849" s="880"/>
      <c r="F849" s="880"/>
      <c r="G849" s="880"/>
      <c r="H849" s="880"/>
      <c r="I849" s="880"/>
      <c r="J849" s="880"/>
      <c r="K849" s="880"/>
      <c r="L849" s="880"/>
      <c r="M849" s="880"/>
      <c r="N849" s="880"/>
      <c r="O849" s="881"/>
      <c r="P849" s="881"/>
      <c r="Q849" s="881"/>
      <c r="R849" s="881"/>
      <c r="S849" s="881"/>
      <c r="T849" s="881"/>
      <c r="U849" s="881"/>
      <c r="V849" s="881"/>
      <c r="W849" s="881"/>
      <c r="X849" s="881"/>
      <c r="Y849" s="881"/>
      <c r="Z849" s="881"/>
      <c r="AA849" s="882"/>
      <c r="AB849" s="881"/>
      <c r="AC849" s="881"/>
      <c r="AD849" s="881"/>
      <c r="AE849" s="881"/>
      <c r="AF849" s="881"/>
      <c r="AG849" s="881"/>
      <c r="AH849" s="881"/>
      <c r="DZ849" s="909"/>
      <c r="EA849" s="1013"/>
      <c r="EB849" s="1014"/>
      <c r="EC849" s="1014"/>
      <c r="ED849" s="1014"/>
      <c r="EE849" s="910"/>
    </row>
    <row r="850" spans="1:135" s="879" customFormat="1">
      <c r="A850" s="609"/>
      <c r="B850" s="888"/>
      <c r="C850" s="880"/>
      <c r="D850" s="880"/>
      <c r="E850" s="880"/>
      <c r="F850" s="880"/>
      <c r="G850" s="880"/>
      <c r="H850" s="880"/>
      <c r="I850" s="880"/>
      <c r="J850" s="880"/>
      <c r="K850" s="880"/>
      <c r="L850" s="880"/>
      <c r="M850" s="880"/>
      <c r="N850" s="880"/>
      <c r="O850" s="881"/>
      <c r="P850" s="881"/>
      <c r="Q850" s="881"/>
      <c r="R850" s="881"/>
      <c r="S850" s="881"/>
      <c r="T850" s="881"/>
      <c r="U850" s="881"/>
      <c r="V850" s="881"/>
      <c r="W850" s="881"/>
      <c r="X850" s="881"/>
      <c r="Y850" s="881"/>
      <c r="Z850" s="881"/>
      <c r="AA850" s="882"/>
      <c r="AB850" s="881"/>
      <c r="AC850" s="881"/>
      <c r="AD850" s="881"/>
      <c r="AE850" s="881"/>
      <c r="AF850" s="881"/>
      <c r="AG850" s="881"/>
      <c r="AH850" s="881"/>
      <c r="DZ850" s="909"/>
      <c r="EA850" s="1013"/>
      <c r="EB850" s="1014"/>
      <c r="EC850" s="1014"/>
      <c r="ED850" s="1014"/>
      <c r="EE850" s="910"/>
    </row>
    <row r="851" spans="1:135" s="879" customFormat="1">
      <c r="A851" s="609"/>
      <c r="B851" s="888"/>
      <c r="C851" s="880"/>
      <c r="D851" s="880"/>
      <c r="E851" s="880"/>
      <c r="F851" s="880"/>
      <c r="G851" s="880"/>
      <c r="H851" s="880"/>
      <c r="I851" s="880"/>
      <c r="J851" s="880"/>
      <c r="K851" s="880"/>
      <c r="L851" s="880"/>
      <c r="M851" s="880"/>
      <c r="N851" s="880"/>
      <c r="O851" s="881"/>
      <c r="P851" s="881"/>
      <c r="Q851" s="881"/>
      <c r="R851" s="881"/>
      <c r="S851" s="881"/>
      <c r="T851" s="881"/>
      <c r="U851" s="881"/>
      <c r="V851" s="881"/>
      <c r="W851" s="881"/>
      <c r="X851" s="881"/>
      <c r="Y851" s="881"/>
      <c r="Z851" s="881"/>
      <c r="AA851" s="882"/>
      <c r="AB851" s="881"/>
      <c r="AC851" s="881"/>
      <c r="AD851" s="881"/>
      <c r="AE851" s="881"/>
      <c r="AF851" s="881"/>
      <c r="AG851" s="881"/>
      <c r="AH851" s="881"/>
      <c r="DZ851" s="909"/>
      <c r="EA851" s="1013"/>
      <c r="EB851" s="1014"/>
      <c r="EC851" s="1014"/>
      <c r="ED851" s="1014"/>
      <c r="EE851" s="910"/>
    </row>
    <row r="852" spans="1:135" s="879" customFormat="1">
      <c r="A852" s="609"/>
      <c r="B852" s="888"/>
      <c r="C852" s="880"/>
      <c r="D852" s="880"/>
      <c r="E852" s="880"/>
      <c r="F852" s="880"/>
      <c r="G852" s="880"/>
      <c r="H852" s="880"/>
      <c r="I852" s="880"/>
      <c r="J852" s="880"/>
      <c r="K852" s="880"/>
      <c r="L852" s="880"/>
      <c r="M852" s="880"/>
      <c r="N852" s="880"/>
      <c r="O852" s="881"/>
      <c r="P852" s="881"/>
      <c r="Q852" s="881"/>
      <c r="R852" s="881"/>
      <c r="S852" s="881"/>
      <c r="T852" s="881"/>
      <c r="U852" s="881"/>
      <c r="V852" s="881"/>
      <c r="W852" s="881"/>
      <c r="X852" s="881"/>
      <c r="Y852" s="881"/>
      <c r="Z852" s="881"/>
      <c r="AA852" s="882"/>
      <c r="AB852" s="881"/>
      <c r="AC852" s="881"/>
      <c r="AD852" s="881"/>
      <c r="AE852" s="881"/>
      <c r="AF852" s="881"/>
      <c r="AG852" s="881"/>
      <c r="AH852" s="881"/>
      <c r="DZ852" s="909"/>
      <c r="EA852" s="1013"/>
      <c r="EB852" s="1014"/>
      <c r="EC852" s="1014"/>
      <c r="ED852" s="1014"/>
      <c r="EE852" s="910"/>
    </row>
    <row r="853" spans="1:135" s="879" customFormat="1">
      <c r="A853" s="609"/>
      <c r="B853" s="888"/>
      <c r="C853" s="880"/>
      <c r="D853" s="880"/>
      <c r="E853" s="880"/>
      <c r="F853" s="880"/>
      <c r="G853" s="880"/>
      <c r="H853" s="880"/>
      <c r="I853" s="880"/>
      <c r="J853" s="880"/>
      <c r="K853" s="880"/>
      <c r="L853" s="880"/>
      <c r="M853" s="880"/>
      <c r="N853" s="880"/>
      <c r="O853" s="881"/>
      <c r="P853" s="881"/>
      <c r="Q853" s="881"/>
      <c r="R853" s="881"/>
      <c r="S853" s="881"/>
      <c r="T853" s="881"/>
      <c r="U853" s="881"/>
      <c r="V853" s="881"/>
      <c r="W853" s="881"/>
      <c r="X853" s="881"/>
      <c r="Y853" s="881"/>
      <c r="Z853" s="881"/>
      <c r="AA853" s="882"/>
      <c r="AB853" s="881"/>
      <c r="AC853" s="881"/>
      <c r="AD853" s="881"/>
      <c r="AE853" s="881"/>
      <c r="AF853" s="881"/>
      <c r="AG853" s="881"/>
      <c r="AH853" s="881"/>
      <c r="DZ853" s="909"/>
      <c r="EA853" s="1013"/>
      <c r="EB853" s="1014"/>
      <c r="EC853" s="1014"/>
      <c r="ED853" s="1014"/>
      <c r="EE853" s="910"/>
    </row>
    <row r="854" spans="1:135" s="879" customFormat="1">
      <c r="A854" s="609"/>
      <c r="B854" s="888"/>
      <c r="C854" s="880"/>
      <c r="D854" s="880"/>
      <c r="E854" s="880"/>
      <c r="F854" s="880"/>
      <c r="G854" s="880"/>
      <c r="H854" s="880"/>
      <c r="I854" s="880"/>
      <c r="J854" s="880"/>
      <c r="K854" s="880"/>
      <c r="L854" s="880"/>
      <c r="M854" s="880"/>
      <c r="N854" s="880"/>
      <c r="O854" s="881"/>
      <c r="P854" s="881"/>
      <c r="Q854" s="881"/>
      <c r="R854" s="881"/>
      <c r="S854" s="881"/>
      <c r="T854" s="881"/>
      <c r="U854" s="881"/>
      <c r="V854" s="881"/>
      <c r="W854" s="881"/>
      <c r="X854" s="881"/>
      <c r="Y854" s="881"/>
      <c r="Z854" s="881"/>
      <c r="AA854" s="882"/>
      <c r="AB854" s="881"/>
      <c r="AC854" s="881"/>
      <c r="AD854" s="881"/>
      <c r="AE854" s="881"/>
      <c r="AF854" s="881"/>
      <c r="AG854" s="881"/>
      <c r="AH854" s="881"/>
      <c r="DZ854" s="909"/>
      <c r="EA854" s="1013"/>
      <c r="EB854" s="1014"/>
      <c r="EC854" s="1014"/>
      <c r="ED854" s="1014"/>
      <c r="EE854" s="910"/>
    </row>
    <row r="855" spans="1:135" s="879" customFormat="1">
      <c r="A855" s="609"/>
      <c r="B855" s="888"/>
      <c r="C855" s="880"/>
      <c r="D855" s="880"/>
      <c r="E855" s="880"/>
      <c r="F855" s="880"/>
      <c r="G855" s="880"/>
      <c r="H855" s="880"/>
      <c r="I855" s="880"/>
      <c r="J855" s="880"/>
      <c r="K855" s="880"/>
      <c r="L855" s="880"/>
      <c r="M855" s="880"/>
      <c r="N855" s="880"/>
      <c r="O855" s="881"/>
      <c r="P855" s="881"/>
      <c r="Q855" s="881"/>
      <c r="R855" s="881"/>
      <c r="S855" s="881"/>
      <c r="T855" s="881"/>
      <c r="U855" s="881"/>
      <c r="V855" s="881"/>
      <c r="W855" s="881"/>
      <c r="X855" s="881"/>
      <c r="Y855" s="881"/>
      <c r="Z855" s="881"/>
      <c r="AA855" s="882"/>
      <c r="AB855" s="881"/>
      <c r="AC855" s="881"/>
      <c r="AD855" s="881"/>
      <c r="AE855" s="881"/>
      <c r="AF855" s="881"/>
      <c r="AG855" s="881"/>
      <c r="AH855" s="881"/>
      <c r="DZ855" s="909"/>
      <c r="EA855" s="1013"/>
      <c r="EB855" s="1014"/>
      <c r="EC855" s="1014"/>
      <c r="ED855" s="1014"/>
      <c r="EE855" s="910"/>
    </row>
    <row r="856" spans="1:135" s="879" customFormat="1">
      <c r="A856" s="609"/>
      <c r="B856" s="888"/>
      <c r="C856" s="880"/>
      <c r="D856" s="880"/>
      <c r="E856" s="880"/>
      <c r="F856" s="880"/>
      <c r="G856" s="880"/>
      <c r="H856" s="880"/>
      <c r="I856" s="880"/>
      <c r="J856" s="880"/>
      <c r="K856" s="880"/>
      <c r="L856" s="880"/>
      <c r="M856" s="880"/>
      <c r="N856" s="880"/>
      <c r="O856" s="881"/>
      <c r="P856" s="881"/>
      <c r="Q856" s="881"/>
      <c r="R856" s="881"/>
      <c r="S856" s="881"/>
      <c r="T856" s="881"/>
      <c r="U856" s="881"/>
      <c r="V856" s="881"/>
      <c r="W856" s="881"/>
      <c r="X856" s="881"/>
      <c r="Y856" s="881"/>
      <c r="Z856" s="881"/>
      <c r="AA856" s="882"/>
      <c r="AB856" s="881"/>
      <c r="AC856" s="881"/>
      <c r="AD856" s="881"/>
      <c r="AE856" s="881"/>
      <c r="AF856" s="881"/>
      <c r="AG856" s="881"/>
      <c r="AH856" s="881"/>
      <c r="DZ856" s="909"/>
      <c r="EA856" s="1013"/>
      <c r="EB856" s="1014"/>
      <c r="EC856" s="1014"/>
      <c r="ED856" s="1014"/>
      <c r="EE856" s="910"/>
    </row>
  </sheetData>
  <sheetProtection password="DFC1" sheet="1" objects="1" scenarios="1" formatCells="0" formatColumns="0" formatRows="0"/>
  <phoneticPr fontId="118" type="noConversion"/>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4" r:id="rId4" name="Button 2">
              <controlPr defaultSize="0" print="0" autoFill="0" autoPict="0" macro="[0]!ReturnSetup">
                <anchor moveWithCells="1">
                  <from>
                    <xdr:col>0</xdr:col>
                    <xdr:colOff>95250</xdr:colOff>
                    <xdr:row>0</xdr:row>
                    <xdr:rowOff>57150</xdr:rowOff>
                  </from>
                  <to>
                    <xdr:col>0</xdr:col>
                    <xdr:colOff>838200</xdr:colOff>
                    <xdr:row>1</xdr:row>
                    <xdr:rowOff>104775</xdr:rowOff>
                  </to>
                </anchor>
              </controlPr>
            </control>
          </mc:Choice>
        </mc:AlternateContent>
        <mc:AlternateContent xmlns:mc="http://schemas.openxmlformats.org/markup-compatibility/2006">
          <mc:Choice Requires="x14">
            <control shapeId="49155" r:id="rId5" name="Button 3">
              <controlPr defaultSize="0" print="0" autoFill="0" autoPict="0" macro="[0]!Resetcheck">
                <anchor moveWithCells="1" sizeWithCells="1">
                  <from>
                    <xdr:col>0</xdr:col>
                    <xdr:colOff>0</xdr:colOff>
                    <xdr:row>2</xdr:row>
                    <xdr:rowOff>76200</xdr:rowOff>
                  </from>
                  <to>
                    <xdr:col>0</xdr:col>
                    <xdr:colOff>990600</xdr:colOff>
                    <xdr:row>3</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S7"/>
  <sheetViews>
    <sheetView topLeftCell="AE1" workbookViewId="0">
      <selection sqref="A1:AD5"/>
    </sheetView>
  </sheetViews>
  <sheetFormatPr defaultRowHeight="12.75"/>
  <cols>
    <col min="1" max="1" width="9.140625" style="6" hidden="1" customWidth="1"/>
    <col min="2" max="2" width="18.42578125" style="6" hidden="1" customWidth="1"/>
    <col min="3" max="3" width="21" style="6" hidden="1" customWidth="1"/>
    <col min="4" max="7" width="9.140625" style="6" hidden="1" customWidth="1"/>
    <col min="8" max="8" width="12.5703125" style="6" hidden="1" customWidth="1"/>
    <col min="9" max="9" width="12" style="6" hidden="1" customWidth="1"/>
    <col min="10" max="11" width="9.140625" style="6" hidden="1" customWidth="1"/>
    <col min="12" max="12" width="10.7109375" style="36" hidden="1" customWidth="1"/>
    <col min="13" max="13" width="9.140625" style="36" hidden="1" customWidth="1"/>
    <col min="14" max="15" width="9.140625" style="6" hidden="1" customWidth="1"/>
    <col min="16" max="16" width="9.140625" style="7" hidden="1" customWidth="1"/>
    <col min="17" max="17" width="9.140625" style="6" hidden="1" customWidth="1"/>
    <col min="18" max="19" width="9.140625" style="7" hidden="1" customWidth="1"/>
    <col min="20" max="27" width="9.140625" style="6" hidden="1" customWidth="1"/>
    <col min="28" max="28" width="12" style="6" hidden="1" customWidth="1"/>
    <col min="29" max="30" width="9.140625" style="6" hidden="1" customWidth="1"/>
    <col min="31" max="31" width="12.7109375" style="6" customWidth="1"/>
    <col min="32" max="49" width="9.140625" style="6"/>
    <col min="50" max="50" width="9.140625" style="6" customWidth="1"/>
    <col min="51" max="51" width="5.28515625" style="6" hidden="1" customWidth="1"/>
    <col min="52" max="52" width="2" style="6" hidden="1" customWidth="1"/>
    <col min="53" max="53" width="6.42578125" style="6" hidden="1" customWidth="1"/>
    <col min="54" max="54" width="10.85546875" style="6" hidden="1" customWidth="1"/>
    <col min="55" max="55" width="6.28515625" style="6" hidden="1" customWidth="1"/>
    <col min="56" max="56" width="3.28515625" style="6" hidden="1" customWidth="1"/>
    <col min="57" max="57" width="7" style="6" hidden="1" customWidth="1"/>
    <col min="58" max="58" width="5.42578125" style="6" hidden="1" customWidth="1"/>
    <col min="59" max="59" width="11.140625" style="6" hidden="1" customWidth="1"/>
    <col min="60" max="60" width="8.42578125" style="6" hidden="1" customWidth="1"/>
    <col min="61" max="61" width="32.85546875" style="6" hidden="1" customWidth="1"/>
    <col min="62" max="64" width="9.140625" style="6" hidden="1" customWidth="1"/>
    <col min="65" max="65" width="5.5703125" style="6" hidden="1" customWidth="1"/>
    <col min="66" max="66" width="8.140625" style="6" hidden="1" customWidth="1"/>
    <col min="67" max="69" width="9.140625" style="6" hidden="1" customWidth="1"/>
    <col min="70" max="70" width="8.28515625" style="6" hidden="1" customWidth="1"/>
    <col min="71" max="71" width="2" style="6" hidden="1" customWidth="1"/>
    <col min="72" max="16384" width="9.140625" style="6"/>
  </cols>
  <sheetData>
    <row r="1" spans="1:71" s="14" customFormat="1">
      <c r="A1" s="13" t="s">
        <v>16</v>
      </c>
      <c r="B1" s="13" t="s">
        <v>38</v>
      </c>
      <c r="C1" s="13" t="s">
        <v>39</v>
      </c>
      <c r="D1" s="13" t="s">
        <v>40</v>
      </c>
      <c r="E1" s="13" t="s">
        <v>23</v>
      </c>
      <c r="F1" s="13" t="s">
        <v>43</v>
      </c>
      <c r="G1" s="33" t="s">
        <v>9</v>
      </c>
      <c r="H1" s="13" t="s">
        <v>10</v>
      </c>
      <c r="I1" s="13" t="s">
        <v>3</v>
      </c>
      <c r="J1" s="13" t="s">
        <v>8</v>
      </c>
      <c r="K1" s="13" t="s">
        <v>41</v>
      </c>
      <c r="L1" s="35" t="s">
        <v>42</v>
      </c>
      <c r="M1" s="34" t="s">
        <v>359</v>
      </c>
      <c r="N1" s="33" t="s">
        <v>5</v>
      </c>
      <c r="O1" s="13" t="s">
        <v>44</v>
      </c>
      <c r="P1" s="34" t="s">
        <v>215</v>
      </c>
      <c r="Q1" s="34" t="s">
        <v>216</v>
      </c>
      <c r="R1" s="34" t="s">
        <v>217</v>
      </c>
      <c r="S1" s="34" t="s">
        <v>218</v>
      </c>
      <c r="T1" s="33" t="s">
        <v>219</v>
      </c>
      <c r="U1" s="33" t="s">
        <v>220</v>
      </c>
      <c r="V1" s="33" t="s">
        <v>221</v>
      </c>
      <c r="W1" s="33" t="s">
        <v>222</v>
      </c>
      <c r="X1" s="123" t="s">
        <v>234</v>
      </c>
      <c r="Y1" s="34" t="s">
        <v>279</v>
      </c>
      <c r="Z1" s="34" t="s">
        <v>280</v>
      </c>
      <c r="AA1" s="34" t="s">
        <v>281</v>
      </c>
      <c r="AB1" s="34" t="s">
        <v>282</v>
      </c>
      <c r="AC1" s="33" t="s">
        <v>1197</v>
      </c>
      <c r="AD1" s="33" t="s">
        <v>1203</v>
      </c>
      <c r="AY1" s="458" t="s">
        <v>1332</v>
      </c>
      <c r="AZ1" s="14" t="str">
        <f>RIGHT(AY1,LEN(AY1)-3)</f>
        <v>5</v>
      </c>
      <c r="BA1" s="116" t="s">
        <v>165</v>
      </c>
      <c r="BB1" s="117" t="str">
        <f ca="1">OFFSET($A$1,$AZ$1-1,1)</f>
        <v>************</v>
      </c>
      <c r="BC1" s="117"/>
      <c r="BD1" s="118" t="s">
        <v>166</v>
      </c>
      <c r="BE1" s="117" t="str">
        <f ca="1">OFFSET($A$1,$AZ$1-1,0)</f>
        <v>EOF</v>
      </c>
      <c r="BF1" s="118" t="s">
        <v>167</v>
      </c>
      <c r="BG1" s="117" t="str">
        <f ca="1">OFFSET($A$1,$AZ$1-1,8)</f>
        <v>************</v>
      </c>
      <c r="BH1" s="118" t="s">
        <v>169</v>
      </c>
      <c r="BI1" s="117" t="str">
        <f ca="1">OFFSET($A$1,$AZ$1-1,3)&amp;","&amp;OFFSET($A$1,$AZ$1-1,4)&amp;" "&amp;OFFSET($A$1,$AZ$1-1,5)</f>
        <v>************,************ ************</v>
      </c>
      <c r="BJ1" s="117"/>
      <c r="BK1" s="117"/>
      <c r="BL1" s="117"/>
      <c r="BM1" s="118" t="s">
        <v>168</v>
      </c>
      <c r="BN1" s="116" t="str">
        <f ca="1">OFFSET($A$1,$AZ$1-1,11)</f>
        <v>************</v>
      </c>
      <c r="BO1" s="117"/>
      <c r="BP1" s="118"/>
      <c r="BQ1" s="120"/>
      <c r="BR1" s="117" t="s">
        <v>170</v>
      </c>
      <c r="BS1" s="117" t="str">
        <f ca="1">OFFSET($A$1,$AZ$1-1,6)</f>
        <v>************</v>
      </c>
    </row>
    <row r="2" spans="1:71" s="14" customFormat="1">
      <c r="A2" s="280">
        <v>10001</v>
      </c>
      <c r="B2" s="280" t="s">
        <v>1347</v>
      </c>
      <c r="C2" s="280" t="s">
        <v>1348</v>
      </c>
      <c r="D2" s="280" t="s">
        <v>1324</v>
      </c>
      <c r="E2" s="280" t="s">
        <v>1345</v>
      </c>
      <c r="F2" s="280">
        <v>10101</v>
      </c>
      <c r="G2" s="281">
        <v>4111</v>
      </c>
      <c r="H2" s="280" t="s">
        <v>1346</v>
      </c>
      <c r="I2" s="280" t="s">
        <v>1325</v>
      </c>
      <c r="J2" s="280" t="s">
        <v>582</v>
      </c>
      <c r="K2" s="280">
        <v>0</v>
      </c>
      <c r="L2" s="282">
        <v>43803</v>
      </c>
      <c r="M2" s="283"/>
      <c r="N2" s="281" t="s">
        <v>586</v>
      </c>
      <c r="O2" s="280">
        <v>2366.6</v>
      </c>
      <c r="P2" s="283">
        <v>0</v>
      </c>
      <c r="Q2" s="283">
        <v>0</v>
      </c>
      <c r="R2" s="283">
        <v>0</v>
      </c>
      <c r="S2" s="283">
        <v>0</v>
      </c>
      <c r="T2" s="281">
        <v>1</v>
      </c>
      <c r="U2" s="281">
        <v>2</v>
      </c>
      <c r="V2" s="281">
        <v>2</v>
      </c>
      <c r="W2" s="281">
        <v>2</v>
      </c>
      <c r="X2" s="284">
        <v>4</v>
      </c>
      <c r="Y2" s="283">
        <v>0</v>
      </c>
      <c r="Z2" s="283">
        <v>0</v>
      </c>
      <c r="AA2" s="283">
        <v>0</v>
      </c>
      <c r="AB2" s="283">
        <v>0</v>
      </c>
      <c r="AC2" s="280" t="s">
        <v>582</v>
      </c>
      <c r="AD2" s="280">
        <v>0</v>
      </c>
      <c r="AY2" s="458"/>
      <c r="BA2" s="116"/>
      <c r="BB2" s="117"/>
      <c r="BC2" s="117"/>
      <c r="BD2" s="118"/>
      <c r="BE2" s="117"/>
      <c r="BF2" s="118"/>
      <c r="BG2" s="117"/>
      <c r="BH2" s="118"/>
      <c r="BI2" s="117"/>
      <c r="BJ2" s="117"/>
      <c r="BK2" s="117"/>
      <c r="BL2" s="117"/>
      <c r="BM2" s="118"/>
      <c r="BN2" s="116"/>
      <c r="BO2" s="117"/>
      <c r="BP2" s="118"/>
      <c r="BQ2" s="120"/>
      <c r="BR2" s="117"/>
      <c r="BS2" s="117"/>
    </row>
    <row r="3" spans="1:71" s="14" customFormat="1">
      <c r="A3" s="280">
        <v>9999</v>
      </c>
      <c r="B3" s="280" t="s">
        <v>1338</v>
      </c>
      <c r="C3" s="280" t="s">
        <v>1339</v>
      </c>
      <c r="D3" s="280" t="s">
        <v>1272</v>
      </c>
      <c r="E3" s="280" t="s">
        <v>1337</v>
      </c>
      <c r="F3" s="280">
        <v>10101</v>
      </c>
      <c r="G3" s="281">
        <v>8742</v>
      </c>
      <c r="H3" s="280" t="s">
        <v>1349</v>
      </c>
      <c r="I3" s="280" t="s">
        <v>1273</v>
      </c>
      <c r="J3" s="280" t="s">
        <v>460</v>
      </c>
      <c r="K3" s="280">
        <v>1</v>
      </c>
      <c r="L3" s="282">
        <v>43838</v>
      </c>
      <c r="M3" s="283"/>
      <c r="N3" s="281" t="s">
        <v>586</v>
      </c>
      <c r="O3" s="280">
        <v>5000</v>
      </c>
      <c r="P3" s="283">
        <v>0</v>
      </c>
      <c r="Q3" s="283">
        <v>0</v>
      </c>
      <c r="R3" s="283">
        <v>0</v>
      </c>
      <c r="S3" s="283">
        <v>0</v>
      </c>
      <c r="T3" s="281">
        <v>1</v>
      </c>
      <c r="U3" s="281">
        <v>2</v>
      </c>
      <c r="V3" s="281">
        <v>2</v>
      </c>
      <c r="W3" s="281">
        <v>2</v>
      </c>
      <c r="X3" s="284">
        <v>4</v>
      </c>
      <c r="Y3" s="283">
        <v>0</v>
      </c>
      <c r="Z3" s="283">
        <v>0</v>
      </c>
      <c r="AA3" s="283">
        <v>0</v>
      </c>
      <c r="AB3" s="283">
        <v>0</v>
      </c>
      <c r="AC3" s="280" t="s">
        <v>460</v>
      </c>
      <c r="AD3" s="280">
        <v>1</v>
      </c>
      <c r="AY3" s="458"/>
      <c r="BA3" s="116"/>
      <c r="BB3" s="117"/>
      <c r="BC3" s="117"/>
      <c r="BD3" s="118"/>
      <c r="BE3" s="117"/>
      <c r="BF3" s="118"/>
      <c r="BG3" s="117"/>
      <c r="BH3" s="118"/>
      <c r="BI3" s="117"/>
      <c r="BJ3" s="117"/>
      <c r="BK3" s="117"/>
      <c r="BL3" s="117"/>
      <c r="BM3" s="118"/>
      <c r="BN3" s="116"/>
      <c r="BO3" s="117"/>
      <c r="BP3" s="118"/>
      <c r="BQ3" s="120"/>
      <c r="BR3" s="117"/>
      <c r="BS3" s="117"/>
    </row>
    <row r="4" spans="1:71" s="14" customFormat="1">
      <c r="A4" s="280">
        <v>9998</v>
      </c>
      <c r="B4" s="280" t="s">
        <v>1343</v>
      </c>
      <c r="C4" s="280" t="s">
        <v>1344</v>
      </c>
      <c r="D4" s="280" t="s">
        <v>1342</v>
      </c>
      <c r="E4" s="280" t="s">
        <v>1337</v>
      </c>
      <c r="F4" s="280">
        <v>10101</v>
      </c>
      <c r="G4" s="281">
        <v>8810</v>
      </c>
      <c r="H4" s="280" t="s">
        <v>1350</v>
      </c>
      <c r="I4" s="280" t="s">
        <v>1270</v>
      </c>
      <c r="J4" s="280" t="s">
        <v>460</v>
      </c>
      <c r="K4" s="280">
        <v>2</v>
      </c>
      <c r="L4" s="282">
        <v>43838</v>
      </c>
      <c r="M4" s="283"/>
      <c r="N4" s="281" t="s">
        <v>586</v>
      </c>
      <c r="O4" s="280">
        <v>2865.6</v>
      </c>
      <c r="P4" s="283">
        <v>0</v>
      </c>
      <c r="Q4" s="283">
        <v>0</v>
      </c>
      <c r="R4" s="283">
        <v>0</v>
      </c>
      <c r="S4" s="283">
        <v>0</v>
      </c>
      <c r="T4" s="281">
        <v>1</v>
      </c>
      <c r="U4" s="281">
        <v>2</v>
      </c>
      <c r="V4" s="281">
        <v>2</v>
      </c>
      <c r="W4" s="281">
        <v>2</v>
      </c>
      <c r="X4" s="284">
        <v>4</v>
      </c>
      <c r="Y4" s="283">
        <v>0</v>
      </c>
      <c r="Z4" s="283">
        <v>0</v>
      </c>
      <c r="AA4" s="283">
        <v>0</v>
      </c>
      <c r="AB4" s="283">
        <v>0</v>
      </c>
      <c r="AC4" s="280" t="s">
        <v>460</v>
      </c>
      <c r="AD4" s="280">
        <v>2</v>
      </c>
      <c r="AY4" s="458"/>
      <c r="BA4" s="116"/>
      <c r="BB4" s="117"/>
      <c r="BC4" s="117"/>
      <c r="BD4" s="118"/>
      <c r="BE4" s="117"/>
      <c r="BF4" s="118"/>
      <c r="BG4" s="117"/>
      <c r="BH4" s="118"/>
      <c r="BI4" s="117"/>
      <c r="BJ4" s="117"/>
      <c r="BK4" s="117"/>
      <c r="BL4" s="117"/>
      <c r="BM4" s="118"/>
      <c r="BN4" s="116"/>
      <c r="BO4" s="117"/>
      <c r="BP4" s="118"/>
      <c r="BQ4" s="120"/>
      <c r="BR4" s="117"/>
      <c r="BS4" s="117"/>
    </row>
    <row r="5" spans="1:71" s="207" customFormat="1">
      <c r="A5" s="477" t="s">
        <v>570</v>
      </c>
      <c r="B5" s="207" t="s">
        <v>37</v>
      </c>
      <c r="C5" s="207" t="s">
        <v>37</v>
      </c>
      <c r="D5" s="207" t="s">
        <v>37</v>
      </c>
      <c r="E5" s="207" t="s">
        <v>37</v>
      </c>
      <c r="F5" s="207" t="s">
        <v>37</v>
      </c>
      <c r="G5" s="207" t="s">
        <v>37</v>
      </c>
      <c r="H5" s="207" t="s">
        <v>37</v>
      </c>
      <c r="I5" s="207" t="s">
        <v>37</v>
      </c>
      <c r="J5" s="207" t="s">
        <v>37</v>
      </c>
      <c r="K5" s="207" t="s">
        <v>37</v>
      </c>
      <c r="L5" s="207" t="s">
        <v>37</v>
      </c>
      <c r="M5" s="207" t="s">
        <v>37</v>
      </c>
      <c r="N5" s="207" t="s">
        <v>37</v>
      </c>
      <c r="O5" s="207" t="s">
        <v>37</v>
      </c>
      <c r="P5" s="207" t="s">
        <v>37</v>
      </c>
      <c r="Q5" s="207" t="s">
        <v>37</v>
      </c>
      <c r="R5" s="207" t="s">
        <v>37</v>
      </c>
      <c r="S5" s="207" t="s">
        <v>37</v>
      </c>
      <c r="T5" s="207" t="s">
        <v>37</v>
      </c>
      <c r="U5" s="207" t="s">
        <v>37</v>
      </c>
      <c r="V5" s="207" t="s">
        <v>37</v>
      </c>
      <c r="W5" s="207" t="s">
        <v>37</v>
      </c>
      <c r="X5" s="207" t="s">
        <v>37</v>
      </c>
      <c r="Y5" s="207" t="s">
        <v>37</v>
      </c>
      <c r="Z5" s="207" t="s">
        <v>37</v>
      </c>
      <c r="AA5" s="207" t="s">
        <v>37</v>
      </c>
      <c r="AB5" s="207" t="s">
        <v>37</v>
      </c>
      <c r="AC5" s="207" t="s">
        <v>37</v>
      </c>
      <c r="AD5" s="207" t="s">
        <v>37</v>
      </c>
      <c r="AE5" s="14"/>
      <c r="AF5" s="477"/>
    </row>
    <row r="6" spans="1:71" s="207" customFormat="1">
      <c r="I6" s="477"/>
      <c r="L6" s="643"/>
      <c r="M6" s="209"/>
      <c r="P6" s="209"/>
      <c r="R6" s="209"/>
      <c r="S6" s="209"/>
    </row>
    <row r="7" spans="1:71" s="207" customFormat="1">
      <c r="L7" s="208"/>
      <c r="M7" s="209"/>
      <c r="P7" s="209"/>
      <c r="R7" s="209"/>
      <c r="S7" s="209"/>
    </row>
  </sheetData>
  <sheetProtection algorithmName="SHA-512" hashValue="fciD+PPOeGYTpBkf+ejUGMqJXDNhsXuyFPzoTI3kYq49fQIgSLoM5q+mckMyHEm+w/l8Rb4tM7GzGM2P5QIraA==" saltValue="p0v40x0SfadIxA5GVsiWQw==" spinCount="100000" sheet="1" objects="1" scenarios="1"/>
  <sortState ref="A2:AD4">
    <sortCondition ref="C2:C4"/>
  </sortState>
  <phoneticPr fontId="118"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BL55"/>
  <sheetViews>
    <sheetView workbookViewId="0">
      <selection activeCell="E13" sqref="E13"/>
    </sheetView>
  </sheetViews>
  <sheetFormatPr defaultRowHeight="15"/>
  <cols>
    <col min="1" max="1" width="2" style="375" customWidth="1"/>
    <col min="2" max="2" width="27.140625" style="375" customWidth="1"/>
    <col min="3" max="3" width="1.7109375" style="375" customWidth="1"/>
    <col min="4" max="4" width="18.28515625" style="375" customWidth="1"/>
    <col min="5" max="5" width="14.28515625" style="375" customWidth="1"/>
    <col min="6" max="6" width="18" style="375" customWidth="1"/>
    <col min="7" max="7" width="18.7109375" style="375" customWidth="1"/>
    <col min="8" max="8" width="4.28515625" style="378" customWidth="1"/>
    <col min="9" max="9" width="16" style="375" customWidth="1"/>
    <col min="10" max="10" width="15.5703125" style="375" customWidth="1"/>
    <col min="11" max="12" width="16" style="375" customWidth="1"/>
    <col min="13" max="13" width="11.5703125" style="1205" customWidth="1"/>
    <col min="14" max="14" width="1.7109375" style="1341" hidden="1" customWidth="1"/>
    <col min="15" max="15" width="12" style="1341" hidden="1" customWidth="1"/>
    <col min="16" max="16" width="11.5703125" style="1341" hidden="1" customWidth="1"/>
    <col min="17" max="17" width="9.5703125" style="1341" hidden="1" customWidth="1"/>
    <col min="18" max="18" width="9" style="1341" hidden="1" customWidth="1"/>
    <col min="19" max="19" width="15.140625" style="1341" hidden="1" customWidth="1"/>
    <col min="20" max="20" width="7.7109375" style="1341" hidden="1" customWidth="1"/>
    <col min="21" max="21" width="10" style="1341" hidden="1" customWidth="1"/>
    <col min="22" max="22" width="6" style="1341" hidden="1" customWidth="1"/>
    <col min="23" max="24" width="5" style="1341" hidden="1" customWidth="1"/>
    <col min="25" max="29" width="6" style="1341" hidden="1" customWidth="1"/>
    <col min="30" max="30" width="7" style="1341" hidden="1" customWidth="1"/>
    <col min="31" max="31" width="6" style="1341" hidden="1" customWidth="1"/>
    <col min="32" max="32" width="3" style="1341" hidden="1" customWidth="1"/>
    <col min="33" max="33" width="2" style="1341" hidden="1" customWidth="1"/>
    <col min="34" max="34" width="8" style="1341" hidden="1" customWidth="1"/>
    <col min="35" max="35" width="2" style="1341" hidden="1" customWidth="1"/>
    <col min="36" max="36" width="5" style="1341" hidden="1" customWidth="1"/>
    <col min="37" max="37" width="8" style="1341" hidden="1" customWidth="1"/>
    <col min="38" max="47" width="5" style="1341" hidden="1" customWidth="1"/>
    <col min="48" max="48" width="11" style="1341" hidden="1" customWidth="1"/>
    <col min="49" max="52" width="9.140625" style="1341" hidden="1" customWidth="1"/>
    <col min="53" max="54" width="9.140625" style="1308" hidden="1" customWidth="1"/>
    <col min="55" max="55" width="11.140625" style="1308" hidden="1" customWidth="1"/>
    <col min="56" max="56" width="9.140625" style="1308" hidden="1" customWidth="1"/>
    <col min="57" max="57" width="10" style="1308" hidden="1" customWidth="1"/>
    <col min="58" max="58" width="9.140625" style="1308" hidden="1" customWidth="1"/>
    <col min="59" max="59" width="11.5703125" style="1308" hidden="1" customWidth="1"/>
    <col min="60" max="61" width="9.140625" style="1308" hidden="1" customWidth="1"/>
    <col min="62" max="62" width="11.140625" style="1308" hidden="1" customWidth="1"/>
    <col min="63" max="63" width="9.140625" style="1205" customWidth="1"/>
    <col min="64" max="64" width="9.140625" style="1205"/>
    <col min="65" max="16384" width="9.140625" style="375"/>
  </cols>
  <sheetData>
    <row r="1" spans="2:64" ht="15" customHeight="1">
      <c r="B1" s="374" t="str">
        <f>+Setup!CB1</f>
        <v>SABLE CONTRUCTION LTD</v>
      </c>
      <c r="E1" s="376" t="s">
        <v>708</v>
      </c>
      <c r="H1" s="983"/>
      <c r="O1" s="1341" t="s">
        <v>192</v>
      </c>
      <c r="P1" s="1341" t="s">
        <v>191</v>
      </c>
      <c r="Q1" s="1341">
        <f>IF(P2&gt;0,P2,Q2)</f>
        <v>26</v>
      </c>
      <c r="S1" s="1342">
        <v>2160</v>
      </c>
      <c r="T1" s="1342">
        <v>2160</v>
      </c>
      <c r="U1" s="1342">
        <v>2160</v>
      </c>
      <c r="V1" s="1342">
        <v>2160</v>
      </c>
      <c r="W1" s="1342">
        <v>2160</v>
      </c>
      <c r="X1" s="1342">
        <v>2160</v>
      </c>
      <c r="Y1" s="1342">
        <v>133.91999999999999</v>
      </c>
      <c r="Z1" s="1342">
        <v>31.32</v>
      </c>
      <c r="AA1" s="1342">
        <v>309.43</v>
      </c>
      <c r="AB1" s="1342">
        <v>84.84</v>
      </c>
      <c r="AC1" s="1342">
        <v>21.6</v>
      </c>
      <c r="AD1" s="1342">
        <v>0</v>
      </c>
      <c r="AE1" s="1342">
        <v>0</v>
      </c>
      <c r="AF1" s="1342">
        <v>0</v>
      </c>
      <c r="AG1" s="1342">
        <v>0</v>
      </c>
      <c r="AH1" s="1342">
        <v>1578.8899999999999</v>
      </c>
      <c r="AI1" s="1342" t="s">
        <v>244</v>
      </c>
      <c r="AJ1" s="1342">
        <v>2160</v>
      </c>
      <c r="AK1" s="1342">
        <v>2160</v>
      </c>
      <c r="AL1" s="1342">
        <v>2160</v>
      </c>
      <c r="AM1" s="1342">
        <v>2160</v>
      </c>
      <c r="AN1" s="1342">
        <v>2160</v>
      </c>
      <c r="AO1" s="1342">
        <v>2160</v>
      </c>
      <c r="AP1" s="1342">
        <v>2160</v>
      </c>
      <c r="AQ1" s="1342">
        <v>2160</v>
      </c>
      <c r="AR1" s="1342">
        <v>2160</v>
      </c>
      <c r="AV1" s="1343"/>
      <c r="BA1" s="1211">
        <v>40</v>
      </c>
      <c r="BB1" s="1212"/>
      <c r="BC1" s="1213">
        <v>1080</v>
      </c>
      <c r="BE1" s="1337">
        <v>27</v>
      </c>
      <c r="BF1" s="1338">
        <v>10014</v>
      </c>
      <c r="BG1" s="1339">
        <v>43511</v>
      </c>
      <c r="BJ1" s="1208"/>
    </row>
    <row r="2" spans="2:64" ht="15" customHeight="1">
      <c r="B2" s="377"/>
      <c r="O2" s="1342">
        <v>2</v>
      </c>
      <c r="P2" s="1341">
        <f>VLOOKUP(O2,Setup!$Z$1:$AB$7,3,FALSE)</f>
        <v>26</v>
      </c>
      <c r="Q2" s="1341">
        <f>+Setup!AC1</f>
        <v>26</v>
      </c>
      <c r="S2" s="1344">
        <v>43497</v>
      </c>
      <c r="T2" s="1342" t="s">
        <v>582</v>
      </c>
      <c r="U2" s="1342">
        <v>0</v>
      </c>
      <c r="V2" s="1342">
        <v>2160</v>
      </c>
      <c r="W2" s="1342">
        <v>2160</v>
      </c>
      <c r="X2" s="1342">
        <v>2160</v>
      </c>
      <c r="Y2" s="1342">
        <v>2160</v>
      </c>
      <c r="Z2" s="1342">
        <v>2160</v>
      </c>
      <c r="AA2" s="1342">
        <v>2160</v>
      </c>
      <c r="AB2" s="1342">
        <v>133.91999999999999</v>
      </c>
      <c r="AC2" s="1342">
        <v>31.32</v>
      </c>
      <c r="AD2" s="1342">
        <v>309.43</v>
      </c>
      <c r="AE2" s="1342">
        <v>84.84</v>
      </c>
      <c r="AF2" s="1342">
        <v>21.6</v>
      </c>
      <c r="AG2" s="1342">
        <v>0</v>
      </c>
      <c r="AH2" s="1342">
        <v>0</v>
      </c>
      <c r="AI2" s="1342">
        <v>0</v>
      </c>
      <c r="AJ2" s="1342">
        <v>0</v>
      </c>
      <c r="AK2" s="1342">
        <v>1578.8899999999999</v>
      </c>
      <c r="AL2" s="1342">
        <v>10013</v>
      </c>
      <c r="AM2" s="1342">
        <v>2160</v>
      </c>
      <c r="AN2" s="1342">
        <v>2160</v>
      </c>
      <c r="AO2" s="1342">
        <v>2160</v>
      </c>
      <c r="AP2" s="1342">
        <v>2160</v>
      </c>
      <c r="AQ2" s="1342">
        <v>2160</v>
      </c>
      <c r="AR2" s="1342">
        <v>2160</v>
      </c>
      <c r="AS2" s="1342">
        <v>2160</v>
      </c>
      <c r="AT2" s="1342">
        <v>2160</v>
      </c>
      <c r="AU2" s="1342">
        <v>2160</v>
      </c>
      <c r="AV2" s="1342">
        <v>1912050002</v>
      </c>
      <c r="AW2" s="1345"/>
      <c r="AX2" s="1345"/>
      <c r="AY2" s="1345"/>
      <c r="AZ2" s="1345"/>
      <c r="BA2" s="1211"/>
      <c r="BB2" s="1212"/>
      <c r="BC2" s="1213">
        <v>0</v>
      </c>
      <c r="BD2" s="1340"/>
      <c r="BE2" s="1340"/>
      <c r="BF2" s="1340"/>
      <c r="BG2" s="1340"/>
      <c r="BH2" s="1340"/>
      <c r="BI2" s="1340"/>
      <c r="BJ2" s="1209">
        <v>10014</v>
      </c>
      <c r="BK2" s="1206"/>
      <c r="BL2" s="1206"/>
    </row>
    <row r="3" spans="2:64">
      <c r="B3" s="391" t="s">
        <v>45</v>
      </c>
      <c r="C3" s="378"/>
      <c r="D3" s="392" t="s">
        <v>254</v>
      </c>
      <c r="E3" s="393"/>
      <c r="F3" s="394" t="s">
        <v>1124</v>
      </c>
      <c r="G3" s="395"/>
      <c r="H3" s="982"/>
      <c r="I3" s="379" t="str">
        <f>IF(J13="","","Deductions")</f>
        <v>Deductions</v>
      </c>
      <c r="J3" s="380" t="str">
        <f>IF(J13="","","Amount")</f>
        <v>Amount</v>
      </c>
      <c r="K3" s="381"/>
      <c r="L3" s="381"/>
      <c r="O3" s="1341">
        <f>IF(ISTEXT(BG1),0,1)</f>
        <v>1</v>
      </c>
      <c r="P3" s="1341" t="s">
        <v>46</v>
      </c>
      <c r="Q3" s="1346">
        <f>+G21</f>
        <v>1080</v>
      </c>
      <c r="S3" s="1341">
        <f>+Selection1!V3</f>
        <v>10001</v>
      </c>
      <c r="BA3" s="1211"/>
      <c r="BB3" s="1212"/>
      <c r="BC3" s="1213">
        <v>0</v>
      </c>
      <c r="BJ3" s="1310"/>
    </row>
    <row r="4" spans="2:64">
      <c r="B4" s="439">
        <v>10001</v>
      </c>
      <c r="D4" s="382" t="s">
        <v>257</v>
      </c>
      <c r="E4" s="436">
        <f>IF(E5="","",S2)</f>
        <v>43497</v>
      </c>
      <c r="F4" s="383" t="s">
        <v>194</v>
      </c>
      <c r="G4" s="1208">
        <v>43511</v>
      </c>
      <c r="H4" s="982" t="str">
        <f>IF(BG14=FALSE,"*","")</f>
        <v/>
      </c>
      <c r="I4" s="441" t="str">
        <f>IF(G21&lt;&gt;0,"FIT","")</f>
        <v>FIT</v>
      </c>
      <c r="J4" s="385">
        <v>118.16</v>
      </c>
      <c r="K4" s="384"/>
      <c r="L4" s="384"/>
      <c r="O4" s="1341">
        <f>IF(OR(BG1=0,BG1=""),0,1)</f>
        <v>1</v>
      </c>
      <c r="P4" s="1341" t="s">
        <v>47</v>
      </c>
      <c r="Q4" s="1347"/>
      <c r="S4" s="1341" t="str">
        <f>+Selection1!V4</f>
        <v>Joseph Banda</v>
      </c>
      <c r="BA4" s="1211"/>
      <c r="BB4" s="1212"/>
      <c r="BC4" s="1213">
        <v>0</v>
      </c>
      <c r="BJ4" s="1210"/>
      <c r="BK4" s="1207" t="str">
        <f>IF(OR(ISERROR(BJ4),ISTEXT(BJ4)),"*","")</f>
        <v/>
      </c>
    </row>
    <row r="5" spans="2:64">
      <c r="B5" s="439" t="s">
        <v>1326</v>
      </c>
      <c r="D5" s="382" t="s">
        <v>256</v>
      </c>
      <c r="E5" s="437">
        <f>IF(ISNUMBER(V2),V2,"")</f>
        <v>2160</v>
      </c>
      <c r="F5" s="980" t="s">
        <v>1176</v>
      </c>
      <c r="G5" s="1209">
        <v>10015</v>
      </c>
      <c r="H5" s="982" t="str">
        <f>IF(BF14=FALSE,"*","")</f>
        <v/>
      </c>
      <c r="I5" s="441" t="str">
        <f>IF(G21&lt;&gt;0,"SIT","")</f>
        <v>SIT</v>
      </c>
      <c r="J5" s="385">
        <v>14.33</v>
      </c>
      <c r="K5" s="384"/>
      <c r="L5" s="384"/>
      <c r="O5" s="1341">
        <f>IF(OR(G21=0,G21="",ISTEXT(G21)),0,1)</f>
        <v>1</v>
      </c>
      <c r="P5" s="1341" t="s">
        <v>48</v>
      </c>
      <c r="Q5" s="1347"/>
      <c r="S5" s="1341" t="str">
        <f>+Selection1!V5</f>
        <v>Banda, Joseph</v>
      </c>
      <c r="BA5" s="1211"/>
      <c r="BB5" s="1212"/>
      <c r="BC5" s="1213">
        <v>0</v>
      </c>
      <c r="BJ5" s="1210"/>
      <c r="BK5" s="1207" t="str">
        <f>IF(OR(ISERROR(BJ5),ISTEXT(BJ5)),"*","")</f>
        <v/>
      </c>
    </row>
    <row r="6" spans="2:64" ht="16.5" customHeight="1">
      <c r="B6" s="439" t="s">
        <v>1324</v>
      </c>
      <c r="D6" s="382" t="s">
        <v>1125</v>
      </c>
      <c r="E6" s="438">
        <f>IF(E5="","",AL2)</f>
        <v>10013</v>
      </c>
      <c r="F6" s="981" t="s">
        <v>1128</v>
      </c>
      <c r="H6" s="982"/>
      <c r="I6" s="441" t="str">
        <f>IF(J6&lt;&gt;0,"OASDI","")</f>
        <v>OASDI</v>
      </c>
      <c r="J6" s="385">
        <v>66.959999999999994</v>
      </c>
      <c r="K6" s="384"/>
      <c r="L6" s="384"/>
      <c r="O6" s="1341">
        <f>IF(OR(BF1=0,BF1="",ISTEXT(BF1)),0,1)</f>
        <v>1</v>
      </c>
      <c r="P6" s="1341" t="s">
        <v>49</v>
      </c>
      <c r="Q6" s="1347"/>
      <c r="S6" s="1341" t="str">
        <f>+Selection1!V6</f>
        <v>2036 Clay Street</v>
      </c>
      <c r="BA6" s="1211"/>
      <c r="BB6" s="1212"/>
      <c r="BC6" s="1213">
        <v>0</v>
      </c>
      <c r="BJ6" s="1306"/>
    </row>
    <row r="7" spans="2:64" ht="16.5" customHeight="1">
      <c r="B7" s="439" t="s">
        <v>1327</v>
      </c>
      <c r="D7" s="382" t="s">
        <v>241</v>
      </c>
      <c r="E7" s="437">
        <f>SUM(AB2:AF2)</f>
        <v>581.11</v>
      </c>
      <c r="F7" s="981" t="s">
        <v>1177</v>
      </c>
      <c r="G7" s="1210"/>
      <c r="H7" s="982" t="str">
        <f>IF(BK4=TRUE,"*","")</f>
        <v/>
      </c>
      <c r="I7" s="441" t="str">
        <f>IF(J7&lt;&gt;0,"HI","")</f>
        <v>HI</v>
      </c>
      <c r="J7" s="385">
        <v>15.66</v>
      </c>
      <c r="K7" s="384"/>
      <c r="L7" s="384"/>
      <c r="O7" s="1341" t="e">
        <f>IF(OR(VALUE(BG1)&gt;O9,VALUE(BG1)&lt;O10),0,1)</f>
        <v>#VALUE!</v>
      </c>
      <c r="P7" s="1341" t="s">
        <v>50</v>
      </c>
      <c r="Q7" s="1347"/>
      <c r="S7" s="1341" t="str">
        <f>+Selection1!V7</f>
        <v>ChipaTA</v>
      </c>
      <c r="BA7" s="1211"/>
      <c r="BB7" s="1212"/>
      <c r="BC7" s="1213">
        <v>0</v>
      </c>
    </row>
    <row r="8" spans="2:64">
      <c r="B8" s="439" t="s">
        <v>1325</v>
      </c>
      <c r="D8" s="382" t="s">
        <v>252</v>
      </c>
      <c r="E8" s="437">
        <f>SUM(AG2:AJ2)</f>
        <v>0</v>
      </c>
      <c r="F8" s="981" t="s">
        <v>1178</v>
      </c>
      <c r="G8" s="1210"/>
      <c r="H8" s="982" t="str">
        <f>IF(BK5=TRUE,"*","")</f>
        <v/>
      </c>
      <c r="I8" s="441" t="str">
        <f>IF(J8&lt;&gt;0,TaxRate!E4,"")</f>
        <v>SDI</v>
      </c>
      <c r="J8" s="385">
        <v>10.8</v>
      </c>
      <c r="K8" s="384"/>
      <c r="L8" s="384"/>
      <c r="O8" s="1348" t="str">
        <f>"12/31/"&amp;Setup!AA54</f>
        <v>12/31/2020</v>
      </c>
      <c r="P8" s="1341" t="s">
        <v>51</v>
      </c>
      <c r="Q8" s="1347"/>
      <c r="S8" s="1341">
        <f>+Selection1!V8</f>
        <v>10101</v>
      </c>
      <c r="T8" s="1341" t="s">
        <v>153</v>
      </c>
      <c r="U8" s="1341" t="s">
        <v>276</v>
      </c>
      <c r="BA8" s="1211"/>
      <c r="BB8" s="1214"/>
      <c r="BC8" s="1213">
        <v>0</v>
      </c>
    </row>
    <row r="9" spans="2:64">
      <c r="B9" s="440" t="s">
        <v>1328</v>
      </c>
      <c r="D9" s="382" t="s">
        <v>253</v>
      </c>
      <c r="E9" s="985">
        <f>IF(E5="","",AK2)</f>
        <v>1578.8899999999999</v>
      </c>
      <c r="F9" s="988" t="s">
        <v>1267</v>
      </c>
      <c r="G9" s="1306">
        <v>27</v>
      </c>
      <c r="H9" s="982" t="str">
        <f>IF(BE14=FALSE,"*","")</f>
        <v/>
      </c>
      <c r="I9" s="441" t="str">
        <f>IF(J9&lt;&gt;0,Setup!CB13,"")</f>
        <v/>
      </c>
      <c r="J9" s="385">
        <v>0</v>
      </c>
      <c r="K9" s="384"/>
      <c r="L9" s="384"/>
      <c r="O9" s="1341" t="e">
        <f>VALUE(O8)+90</f>
        <v>#VALUE!</v>
      </c>
      <c r="P9" s="1341" t="s">
        <v>53</v>
      </c>
      <c r="Q9" s="1346">
        <f>IF($P$49=TRUE,0,IF($AD$1&gt;=T9,0,IF(T9-$AD$1&gt;=Selection1!V18,Selection1!V18,(T9-$AD$1))))</f>
        <v>0</v>
      </c>
      <c r="S9" s="1341">
        <f>+Selection1!V9</f>
        <v>4111</v>
      </c>
      <c r="T9" s="1341">
        <f>IF(U9&gt;0,U9,Deduction1)</f>
        <v>19500</v>
      </c>
      <c r="U9" s="1341">
        <f>+Selection1!AA23</f>
        <v>0</v>
      </c>
      <c r="V9" s="1341">
        <f>+T9-AD1</f>
        <v>19500</v>
      </c>
      <c r="BA9" s="1211"/>
      <c r="BB9" s="1212"/>
      <c r="BC9" s="1213">
        <v>0</v>
      </c>
    </row>
    <row r="10" spans="2:64" ht="15.75" customHeight="1">
      <c r="B10" s="1028" t="str">
        <f ca="1">"Vacation Bal: "&amp;ROUND(Setup!AA34,2)&amp;" Hour"</f>
        <v>Vacation Bal: 0 Hour</v>
      </c>
      <c r="D10" s="382" t="s">
        <v>34</v>
      </c>
      <c r="E10" s="1139" t="str">
        <f>IF(E5="","No PR record",IF(LEFT(E6,1)="V","Voided Check",""))</f>
        <v/>
      </c>
      <c r="F10" s="989" t="s">
        <v>1175</v>
      </c>
      <c r="G10" s="986"/>
      <c r="H10" s="982"/>
      <c r="I10" s="441" t="str">
        <f>IF(J10&lt;&gt;0,Setup!CB14,"")</f>
        <v/>
      </c>
      <c r="J10" s="385">
        <v>0</v>
      </c>
      <c r="K10" s="384"/>
      <c r="L10" s="384"/>
      <c r="O10" s="1341" t="e">
        <f>VALUE(O8)-366</f>
        <v>#VALUE!</v>
      </c>
      <c r="P10" s="1341" t="s">
        <v>99</v>
      </c>
      <c r="Q10" s="1346">
        <f>IF($P$50=TRUE,0,IF($AE$1&gt;=T10,0,IF(T10-$AE$1&gt;Selection1!V19,Selection1!V19,(T10-$AE$1))))</f>
        <v>0</v>
      </c>
      <c r="S10" s="1341" t="str">
        <f>+Selection1!V10</f>
        <v>260-226-5879</v>
      </c>
      <c r="T10" s="1341">
        <f>IF(U10&gt;0,U10,Deduction2)</f>
        <v>2750</v>
      </c>
      <c r="U10" s="1341">
        <f>+Selection1!AA24</f>
        <v>0</v>
      </c>
      <c r="BA10" s="1307"/>
      <c r="BB10" s="1307"/>
      <c r="BC10" s="1307"/>
    </row>
    <row r="11" spans="2:64">
      <c r="B11" s="1140" t="str">
        <f>VLOOKUP(B4,MainDBase,14,FALSE)</f>
        <v>Active</v>
      </c>
      <c r="D11" s="617" t="s">
        <v>209</v>
      </c>
      <c r="E11" s="396" t="s">
        <v>365</v>
      </c>
      <c r="F11" s="987" t="s">
        <v>1</v>
      </c>
      <c r="G11" s="987" t="s">
        <v>256</v>
      </c>
      <c r="H11" s="982"/>
      <c r="I11" s="441" t="str">
        <f>IF(J11&lt;&gt;0,Setup!CB15,"")</f>
        <v/>
      </c>
      <c r="J11" s="385">
        <v>0</v>
      </c>
      <c r="K11" s="384"/>
      <c r="L11" s="384"/>
      <c r="O11" s="1341" t="b">
        <f>YEAR(BG1)=Setup!AA54</f>
        <v>0</v>
      </c>
      <c r="P11" s="1341" t="s">
        <v>100</v>
      </c>
      <c r="Q11" s="1346">
        <f>IF($P$51=TRUE,0,IF($AF$1&gt;=T11,0,IF(T11-$AF$1&gt;Selection1!V20,Selection1!V20,(T11-$AF$1))))</f>
        <v>0</v>
      </c>
      <c r="S11" s="1341" t="str">
        <f>+Selection1!V11</f>
        <v>550-82-4561</v>
      </c>
      <c r="T11" s="1341">
        <f>IF(U11&gt;0,U11,Deduction3)</f>
        <v>7100</v>
      </c>
      <c r="U11" s="1341">
        <f>+Selection1!AA25</f>
        <v>0</v>
      </c>
      <c r="BA11" s="1307"/>
      <c r="BB11" s="1307"/>
      <c r="BC11" s="1307"/>
      <c r="BE11" s="1308" t="b">
        <f>ISERROR(BE12)</f>
        <v>0</v>
      </c>
      <c r="BF11" s="1308" t="b">
        <f t="shared" ref="BF11:BG11" si="0">ISERROR(BF12)</f>
        <v>0</v>
      </c>
      <c r="BG11" s="1308" t="b">
        <f t="shared" si="0"/>
        <v>0</v>
      </c>
    </row>
    <row r="12" spans="2:64" ht="15.75" customHeight="1">
      <c r="B12" s="376"/>
      <c r="C12" s="388"/>
      <c r="D12" s="382"/>
      <c r="E12" s="1211">
        <v>40</v>
      </c>
      <c r="F12" s="1212"/>
      <c r="G12" s="1213">
        <v>1080</v>
      </c>
      <c r="H12" s="984" t="str">
        <f>IF(BD12=FALSE,"*","")</f>
        <v/>
      </c>
      <c r="I12" s="441" t="str">
        <f>IF(J12&lt;&gt;0,Setup!CB16,"")</f>
        <v/>
      </c>
      <c r="J12" s="385">
        <v>0</v>
      </c>
      <c r="O12" s="1342"/>
      <c r="P12" s="1341" t="s">
        <v>4</v>
      </c>
      <c r="Q12" s="1346">
        <f>IF($P$52=TRUE,0,IF($AG$1&gt;=T12,0,IF(T12-$AG$1&gt;Selection1!V21,Selection1!V21,(T12-$AG$1))))</f>
        <v>0</v>
      </c>
      <c r="S12" s="1341" t="str">
        <f>+Selection1!AA13</f>
        <v>S</v>
      </c>
      <c r="T12" s="1341">
        <f>IF(U12&gt;0,U12,Deduction4)</f>
        <v>999999</v>
      </c>
      <c r="U12" s="1341">
        <f>+Selection1!AA26</f>
        <v>0</v>
      </c>
      <c r="AW12" s="1341" t="b">
        <f>OR(ISERROR(BC12),ISTEXT(BC12))</f>
        <v>0</v>
      </c>
      <c r="AX12" s="1341" t="b">
        <f>IF(ISERROR(BA12),FALSE,AND(OR(ISNUMBER(BA12),TRIM(BA12)=""),BA12&lt;8760))</f>
        <v>1</v>
      </c>
      <c r="AY12" s="1341" t="b">
        <f>IF(ISERROR(BB12),FALSE,AND(OR(ISNUMBER(BB12),TRIM(BB12)=""),BB12&lt;4807.69))</f>
        <v>1</v>
      </c>
      <c r="AZ12" s="1341" t="b">
        <f>IF(ISERROR(BC12),FALSE,AND(OR(ISNUMBER(BC12),TRIM(BC12)=""),BC12&lt;458300))</f>
        <v>1</v>
      </c>
      <c r="BA12" s="1211">
        <v>40</v>
      </c>
      <c r="BB12" s="1212"/>
      <c r="BC12" s="1213">
        <v>1080</v>
      </c>
      <c r="BD12" s="1308" t="b">
        <f>AND(AX12=TRUE,AY12=TRUE,AZ12=TRUE)</f>
        <v>1</v>
      </c>
      <c r="BE12" s="1337">
        <v>27</v>
      </c>
      <c r="BF12" s="1338">
        <v>10014</v>
      </c>
      <c r="BG12" s="1339">
        <v>43511</v>
      </c>
    </row>
    <row r="13" spans="2:64" ht="15.75" customHeight="1">
      <c r="B13" s="376" t="s">
        <v>559</v>
      </c>
      <c r="C13" s="388"/>
      <c r="D13" s="386"/>
      <c r="E13" s="1211"/>
      <c r="F13" s="1212"/>
      <c r="G13" s="1213">
        <v>0</v>
      </c>
      <c r="H13" s="984" t="str">
        <f t="shared" ref="H13:H20" si="1">IF(BD13=FALSE,"*","")</f>
        <v/>
      </c>
      <c r="I13" s="442" t="str">
        <f>IF($G$21&gt;0,"Net Pay","")</f>
        <v>Net Pay</v>
      </c>
      <c r="J13" s="387">
        <v>854.09</v>
      </c>
      <c r="P13" s="1341" t="s">
        <v>52</v>
      </c>
      <c r="Q13" s="1346">
        <f>+Q3-SUM(Q4:Q12)</f>
        <v>1080</v>
      </c>
      <c r="S13" s="1341">
        <f>+Selection1!V13</f>
        <v>0</v>
      </c>
      <c r="AW13" s="1341" t="b">
        <f t="shared" ref="AW13:AW20" si="2">OR(ISERROR(BC13),ISTEXT(BC13))</f>
        <v>0</v>
      </c>
      <c r="AX13" s="1341" t="b">
        <f t="shared" ref="AX13:AX20" si="3">IF(ISERROR(BA13),FALSE,AND(OR(ISNUMBER(BA13),TRIM(BA13)=""),BA13&lt;8760))</f>
        <v>1</v>
      </c>
      <c r="AY13" s="1341" t="b">
        <f t="shared" ref="AY13:AY20" si="4">IF(ISERROR(BB13),FALSE,AND(OR(ISNUMBER(BB13),TRIM(BB13)=""),BB13&lt;4807.69))</f>
        <v>1</v>
      </c>
      <c r="AZ13" s="1341" t="b">
        <f t="shared" ref="AZ13:AZ20" si="5">IF(ISERROR(BC13),FALSE,AND(OR(ISNUMBER(BC13),TRIM(BC13)=""),BC13&lt;458300))</f>
        <v>1</v>
      </c>
      <c r="BA13" s="1211"/>
      <c r="BB13" s="1212"/>
      <c r="BC13" s="1213">
        <v>0</v>
      </c>
      <c r="BD13" s="1308" t="b">
        <f t="shared" ref="BD13:BD20" si="6">AND(AX13=TRUE,AY13=TRUE,AZ13=TRUE)</f>
        <v>1</v>
      </c>
      <c r="BE13" s="1308" t="b">
        <f>OR(ISNUMBER(BE12),BE12="")</f>
        <v>1</v>
      </c>
      <c r="BF13" s="1308" t="b">
        <f>ISNUMBER(BF12)</f>
        <v>1</v>
      </c>
      <c r="BG13" s="1308" t="b">
        <f t="shared" ref="BG13" si="7">ISNUMBER(BG12)</f>
        <v>1</v>
      </c>
    </row>
    <row r="14" spans="2:64" ht="15.75" customHeight="1">
      <c r="B14" s="447"/>
      <c r="C14" s="388"/>
      <c r="D14" s="386"/>
      <c r="E14" s="1211"/>
      <c r="F14" s="1212"/>
      <c r="G14" s="1213">
        <v>0</v>
      </c>
      <c r="H14" s="984" t="str">
        <f t="shared" si="1"/>
        <v/>
      </c>
      <c r="P14" s="1341" t="s">
        <v>473</v>
      </c>
      <c r="Q14" s="1341">
        <f>IF(ISNUMBER(G21),1,2)</f>
        <v>1</v>
      </c>
      <c r="R14" s="1342">
        <v>1</v>
      </c>
      <c r="S14" s="1349">
        <f>+Selection1!V14</f>
        <v>43803</v>
      </c>
      <c r="AW14" s="1341" t="b">
        <f t="shared" si="2"/>
        <v>0</v>
      </c>
      <c r="AX14" s="1341" t="b">
        <f t="shared" si="3"/>
        <v>1</v>
      </c>
      <c r="AY14" s="1341" t="b">
        <f>IF(ISERROR(BB14),FALSE,AND(OR(ISNUMBER(BB14),TRIM(BB14)=""),BB14&lt;4807.69))</f>
        <v>1</v>
      </c>
      <c r="AZ14" s="1341" t="b">
        <f t="shared" si="5"/>
        <v>1</v>
      </c>
      <c r="BA14" s="1211"/>
      <c r="BB14" s="1212"/>
      <c r="BC14" s="1213">
        <v>0</v>
      </c>
      <c r="BD14" s="1308" t="b">
        <f t="shared" si="6"/>
        <v>1</v>
      </c>
      <c r="BE14" s="1308" t="b">
        <f>AND(BE11=FALSE,BE13=TRUE)</f>
        <v>1</v>
      </c>
      <c r="BF14" s="1308" t="b">
        <f>AND(BF11=FALSE,BF13=TRUE)</f>
        <v>1</v>
      </c>
      <c r="BG14" s="1308" t="b">
        <f>AND(BG11=FALSE,BG13=TRUE)</f>
        <v>1</v>
      </c>
    </row>
    <row r="15" spans="2:64" ht="15.75" customHeight="1">
      <c r="B15" s="448"/>
      <c r="C15" s="388"/>
      <c r="D15" s="386"/>
      <c r="E15" s="1211"/>
      <c r="F15" s="1212"/>
      <c r="G15" s="1213">
        <v>0</v>
      </c>
      <c r="H15" s="984" t="str">
        <f t="shared" si="1"/>
        <v/>
      </c>
      <c r="Q15" s="1343">
        <f>+PRCalculator!X14</f>
        <v>854.09</v>
      </c>
      <c r="S15" s="1349" t="str">
        <f>+Selection1!V15</f>
        <v/>
      </c>
      <c r="AW15" s="1341" t="b">
        <f t="shared" si="2"/>
        <v>0</v>
      </c>
      <c r="AX15" s="1341" t="b">
        <f t="shared" si="3"/>
        <v>1</v>
      </c>
      <c r="AY15" s="1341" t="b">
        <f t="shared" si="4"/>
        <v>1</v>
      </c>
      <c r="AZ15" s="1341" t="b">
        <f t="shared" si="5"/>
        <v>1</v>
      </c>
      <c r="BA15" s="1211"/>
      <c r="BB15" s="1212"/>
      <c r="BC15" s="1213">
        <v>0</v>
      </c>
      <c r="BD15" s="1308" t="b">
        <f t="shared" si="6"/>
        <v>1</v>
      </c>
    </row>
    <row r="16" spans="2:64" ht="15.75" customHeight="1">
      <c r="C16" s="388"/>
      <c r="D16" s="386"/>
      <c r="E16" s="1211"/>
      <c r="F16" s="1212"/>
      <c r="G16" s="1213">
        <v>0</v>
      </c>
      <c r="H16" s="984" t="str">
        <f t="shared" si="1"/>
        <v/>
      </c>
      <c r="Q16" s="1341" t="s">
        <v>472</v>
      </c>
      <c r="S16" s="1341" t="str">
        <f>+Selection1!V16</f>
        <v>Active</v>
      </c>
      <c r="AW16" s="1341" t="b">
        <f t="shared" si="2"/>
        <v>0</v>
      </c>
      <c r="AX16" s="1341" t="b">
        <f t="shared" si="3"/>
        <v>1</v>
      </c>
      <c r="AY16" s="1341" t="b">
        <f t="shared" si="4"/>
        <v>1</v>
      </c>
      <c r="AZ16" s="1341" t="b">
        <f t="shared" si="5"/>
        <v>1</v>
      </c>
      <c r="BA16" s="1211"/>
      <c r="BB16" s="1212"/>
      <c r="BC16" s="1213">
        <v>0</v>
      </c>
      <c r="BD16" s="1308" t="b">
        <f t="shared" si="6"/>
        <v>1</v>
      </c>
    </row>
    <row r="17" spans="3:56" ht="15.75" customHeight="1">
      <c r="C17" s="388"/>
      <c r="D17" s="386"/>
      <c r="E17" s="1211"/>
      <c r="F17" s="1212"/>
      <c r="G17" s="1213">
        <v>0</v>
      </c>
      <c r="H17" s="984" t="str">
        <f t="shared" si="1"/>
        <v/>
      </c>
      <c r="P17" s="1346">
        <f>SUM(P20:P28)</f>
        <v>1080</v>
      </c>
      <c r="Q17" s="1341">
        <f>IF(BE1&gt;0,BE1,S17)</f>
        <v>27</v>
      </c>
      <c r="S17" s="1341">
        <f>+Selection1!V17</f>
        <v>13.653460000000001</v>
      </c>
      <c r="AW17" s="1341" t="b">
        <f t="shared" si="2"/>
        <v>0</v>
      </c>
      <c r="AX17" s="1341" t="b">
        <f t="shared" si="3"/>
        <v>1</v>
      </c>
      <c r="AY17" s="1341" t="b">
        <f t="shared" si="4"/>
        <v>1</v>
      </c>
      <c r="AZ17" s="1341" t="b">
        <f t="shared" si="5"/>
        <v>1</v>
      </c>
      <c r="BA17" s="1211"/>
      <c r="BB17" s="1212"/>
      <c r="BC17" s="1213">
        <v>0</v>
      </c>
      <c r="BD17" s="1308" t="b">
        <f t="shared" si="6"/>
        <v>1</v>
      </c>
    </row>
    <row r="18" spans="3:56" ht="15.75" customHeight="1">
      <c r="C18" s="388"/>
      <c r="D18" s="386"/>
      <c r="E18" s="1211"/>
      <c r="F18" s="1212"/>
      <c r="G18" s="1213">
        <v>0</v>
      </c>
      <c r="H18" s="984" t="str">
        <f t="shared" si="1"/>
        <v/>
      </c>
      <c r="S18" s="1341">
        <f>+Selection1!V18</f>
        <v>0</v>
      </c>
      <c r="AW18" s="1341" t="b">
        <f t="shared" si="2"/>
        <v>0</v>
      </c>
      <c r="AX18" s="1341" t="b">
        <f t="shared" si="3"/>
        <v>1</v>
      </c>
      <c r="AY18" s="1341" t="b">
        <f t="shared" si="4"/>
        <v>1</v>
      </c>
      <c r="AZ18" s="1341" t="b">
        <f t="shared" si="5"/>
        <v>1</v>
      </c>
      <c r="BA18" s="1211"/>
      <c r="BB18" s="1212"/>
      <c r="BC18" s="1213">
        <v>0</v>
      </c>
      <c r="BD18" s="1308" t="b">
        <f t="shared" si="6"/>
        <v>1</v>
      </c>
    </row>
    <row r="19" spans="3:56" ht="15.75" customHeight="1">
      <c r="C19" s="388"/>
      <c r="D19" s="389"/>
      <c r="E19" s="1211"/>
      <c r="F19" s="1214"/>
      <c r="G19" s="1213">
        <v>0</v>
      </c>
      <c r="H19" s="984" t="str">
        <f t="shared" si="1"/>
        <v/>
      </c>
      <c r="P19" s="1350" t="s">
        <v>256</v>
      </c>
      <c r="R19" s="1341" t="s">
        <v>472</v>
      </c>
      <c r="S19" s="1341">
        <f>+Selection1!V19</f>
        <v>0</v>
      </c>
      <c r="AW19" s="1341" t="b">
        <f t="shared" si="2"/>
        <v>0</v>
      </c>
      <c r="AX19" s="1341" t="b">
        <f t="shared" si="3"/>
        <v>1</v>
      </c>
      <c r="AY19" s="1341" t="b">
        <f t="shared" si="4"/>
        <v>1</v>
      </c>
      <c r="AZ19" s="1341" t="b">
        <f t="shared" si="5"/>
        <v>1</v>
      </c>
      <c r="BA19" s="1211"/>
      <c r="BB19" s="1214"/>
      <c r="BC19" s="1213">
        <v>0</v>
      </c>
      <c r="BD19" s="1308" t="b">
        <f t="shared" si="6"/>
        <v>1</v>
      </c>
    </row>
    <row r="20" spans="3:56" ht="19.5" customHeight="1">
      <c r="C20" s="388"/>
      <c r="D20" s="390"/>
      <c r="E20" s="1211"/>
      <c r="F20" s="1212"/>
      <c r="G20" s="1213">
        <v>0</v>
      </c>
      <c r="H20" s="984" t="str">
        <f t="shared" si="1"/>
        <v/>
      </c>
      <c r="N20" s="1341">
        <f>+Q23</f>
        <v>1</v>
      </c>
      <c r="O20" s="1341">
        <v>1</v>
      </c>
      <c r="P20" s="1351">
        <f>ROUND(IF(OR(Q23=0,Q23="",Q23=9),0,IF(OR(BA1=0,BA1=""),BC1,IF(Q23=2,1.5*BA1*R20,IF(Q23=3,2*BA1*R20,BA1*R20)))),2)</f>
        <v>1080</v>
      </c>
      <c r="R20" s="1341">
        <f t="shared" ref="R20:R28" si="8">IF(OR(BB1=0,BB1=""),$Q$17,BB1)</f>
        <v>27</v>
      </c>
      <c r="S20" s="1341">
        <f>+Selection1!V20</f>
        <v>0</v>
      </c>
      <c r="AW20" s="1341" t="b">
        <f t="shared" si="2"/>
        <v>0</v>
      </c>
      <c r="AX20" s="1341" t="b">
        <f t="shared" si="3"/>
        <v>1</v>
      </c>
      <c r="AY20" s="1341" t="b">
        <f t="shared" si="4"/>
        <v>1</v>
      </c>
      <c r="AZ20" s="1341" t="b">
        <f t="shared" si="5"/>
        <v>1</v>
      </c>
      <c r="BA20" s="1211"/>
      <c r="BB20" s="1212"/>
      <c r="BC20" s="1213">
        <v>0</v>
      </c>
      <c r="BD20" s="1308" t="b">
        <f t="shared" si="6"/>
        <v>1</v>
      </c>
    </row>
    <row r="21" spans="3:56" ht="18" customHeight="1">
      <c r="D21" s="388"/>
      <c r="E21" s="434">
        <f>SUM(TotalHours)</f>
        <v>40</v>
      </c>
      <c r="F21" s="434"/>
      <c r="G21" s="435">
        <f>ROUND(SUM(TotalAmount),2)</f>
        <v>1080</v>
      </c>
      <c r="I21" s="637" t="s">
        <v>710</v>
      </c>
      <c r="L21" s="892"/>
      <c r="N21" s="1341">
        <f t="shared" ref="N21:N28" si="9">+Q24</f>
        <v>0</v>
      </c>
      <c r="O21" s="1341">
        <v>2</v>
      </c>
      <c r="P21" s="1351">
        <f t="shared" ref="P21:P28" si="10">ROUND(IF(OR(Q24=0,Q24="",Q24=9),0,IF(OR(BA2=0,BA2=""),BC2,IF(Q24=2,1.5*BA2*R21,IF(Q24=3,2*BA2*R21,BA2*R21)))),2)</f>
        <v>0</v>
      </c>
      <c r="R21" s="1341">
        <f t="shared" si="8"/>
        <v>27</v>
      </c>
      <c r="S21" s="1341">
        <f>+Selection1!V21</f>
        <v>0</v>
      </c>
      <c r="BB21" s="1309"/>
      <c r="BD21" s="1308" t="b">
        <f>AND(BD12=TRUE,BD13=TRUE,BD14=TRUE,BD15=TRUE,BD16=TRUE,BD17=TRUE,BD18=TRUE,BD19=TRUE,BD20=TRUE)</f>
        <v>1</v>
      </c>
    </row>
    <row r="22" spans="3:56">
      <c r="N22" s="1341">
        <f t="shared" si="9"/>
        <v>0</v>
      </c>
      <c r="O22" s="1341">
        <v>3</v>
      </c>
      <c r="P22" s="1351">
        <f t="shared" si="10"/>
        <v>0</v>
      </c>
      <c r="R22" s="1341">
        <f t="shared" si="8"/>
        <v>27</v>
      </c>
    </row>
    <row r="23" spans="3:56">
      <c r="N23" s="1341">
        <f t="shared" si="9"/>
        <v>0</v>
      </c>
      <c r="O23" s="1341">
        <v>4</v>
      </c>
      <c r="P23" s="1351">
        <f t="shared" si="10"/>
        <v>0</v>
      </c>
      <c r="Q23" s="1342">
        <v>1</v>
      </c>
      <c r="R23" s="1341">
        <f t="shared" si="8"/>
        <v>27</v>
      </c>
      <c r="S23" s="1352" t="s">
        <v>348</v>
      </c>
      <c r="T23" s="1341">
        <f>IF(BA1&gt;0,1,0)</f>
        <v>1</v>
      </c>
      <c r="U23" s="1341">
        <v>1</v>
      </c>
      <c r="V23" s="1341">
        <v>1</v>
      </c>
    </row>
    <row r="24" spans="3:56">
      <c r="G24" s="979"/>
      <c r="N24" s="1341">
        <f t="shared" si="9"/>
        <v>0</v>
      </c>
      <c r="O24" s="1341">
        <v>5</v>
      </c>
      <c r="P24" s="1351">
        <f t="shared" si="10"/>
        <v>0</v>
      </c>
      <c r="Q24" s="1342">
        <v>0</v>
      </c>
      <c r="R24" s="1341">
        <f t="shared" si="8"/>
        <v>27</v>
      </c>
      <c r="S24" s="1353" t="s">
        <v>467</v>
      </c>
      <c r="T24" s="1341">
        <f>IF(BA2&gt;0,2,0)</f>
        <v>0</v>
      </c>
      <c r="U24" s="1341">
        <v>1.5</v>
      </c>
      <c r="V24" s="1341">
        <v>2</v>
      </c>
    </row>
    <row r="25" spans="3:56">
      <c r="N25" s="1341">
        <f t="shared" si="9"/>
        <v>0</v>
      </c>
      <c r="O25" s="1341">
        <v>6</v>
      </c>
      <c r="P25" s="1351">
        <f t="shared" si="10"/>
        <v>0</v>
      </c>
      <c r="Q25" s="1342">
        <v>0</v>
      </c>
      <c r="R25" s="1341">
        <f t="shared" si="8"/>
        <v>27</v>
      </c>
      <c r="S25" s="1353" t="s">
        <v>468</v>
      </c>
      <c r="T25" s="1341">
        <f>IF(BA3&gt;0,3,0)</f>
        <v>0</v>
      </c>
      <c r="U25" s="1341">
        <v>2</v>
      </c>
      <c r="V25" s="1341">
        <v>3</v>
      </c>
    </row>
    <row r="26" spans="3:56">
      <c r="N26" s="1341">
        <f t="shared" si="9"/>
        <v>0</v>
      </c>
      <c r="O26" s="1341">
        <v>7</v>
      </c>
      <c r="P26" s="1351">
        <f t="shared" si="10"/>
        <v>0</v>
      </c>
      <c r="Q26" s="1342">
        <v>0</v>
      </c>
      <c r="R26" s="1341">
        <f t="shared" si="8"/>
        <v>27</v>
      </c>
      <c r="S26" s="1353" t="s">
        <v>350</v>
      </c>
      <c r="T26" s="1341">
        <f>IF(BA4&gt;0,4,0)</f>
        <v>0</v>
      </c>
      <c r="U26" s="1341">
        <v>1</v>
      </c>
      <c r="V26" s="1341">
        <v>4</v>
      </c>
    </row>
    <row r="27" spans="3:56">
      <c r="N27" s="1341">
        <f t="shared" si="9"/>
        <v>0</v>
      </c>
      <c r="O27" s="1341">
        <v>8</v>
      </c>
      <c r="P27" s="1351">
        <f t="shared" si="10"/>
        <v>0</v>
      </c>
      <c r="Q27" s="1342">
        <v>0</v>
      </c>
      <c r="R27" s="1341">
        <f t="shared" si="8"/>
        <v>27</v>
      </c>
      <c r="S27" s="1353" t="s">
        <v>351</v>
      </c>
      <c r="T27" s="1341">
        <f>IF(BA5&gt;0,5,0)</f>
        <v>0</v>
      </c>
      <c r="U27" s="1341">
        <v>1</v>
      </c>
      <c r="V27" s="1341">
        <v>5</v>
      </c>
    </row>
    <row r="28" spans="3:56">
      <c r="N28" s="1341">
        <f t="shared" si="9"/>
        <v>0</v>
      </c>
      <c r="O28" s="1341">
        <v>9</v>
      </c>
      <c r="P28" s="1351">
        <f t="shared" si="10"/>
        <v>0</v>
      </c>
      <c r="Q28" s="1342">
        <v>0</v>
      </c>
      <c r="R28" s="1341">
        <f t="shared" si="8"/>
        <v>27</v>
      </c>
      <c r="S28" s="1353" t="s">
        <v>469</v>
      </c>
      <c r="T28" s="1341">
        <v>6</v>
      </c>
      <c r="U28" s="1341">
        <v>1</v>
      </c>
      <c r="V28" s="1341">
        <v>6</v>
      </c>
    </row>
    <row r="29" spans="3:56">
      <c r="Q29" s="1342">
        <v>0</v>
      </c>
      <c r="S29" s="1353" t="s">
        <v>470</v>
      </c>
      <c r="T29" s="1341">
        <v>7</v>
      </c>
      <c r="U29" s="1341">
        <v>1</v>
      </c>
      <c r="V29" s="1341">
        <v>7</v>
      </c>
    </row>
    <row r="30" spans="3:56">
      <c r="Q30" s="1342">
        <v>0</v>
      </c>
      <c r="S30" s="1353" t="s">
        <v>471</v>
      </c>
      <c r="T30" s="1341">
        <v>8</v>
      </c>
      <c r="U30" s="1341">
        <v>1</v>
      </c>
      <c r="V30" s="1341">
        <v>8</v>
      </c>
    </row>
    <row r="31" spans="3:56">
      <c r="Q31" s="1342">
        <v>0</v>
      </c>
      <c r="S31" s="1353"/>
      <c r="T31" s="1341">
        <v>9</v>
      </c>
      <c r="U31" s="1341">
        <v>1</v>
      </c>
      <c r="V31" s="1341">
        <v>9</v>
      </c>
    </row>
    <row r="32" spans="3:56">
      <c r="Q32" s="1341">
        <f>SUMIF($Q$23:$Q$31,5,$BA$1:$BA$9)</f>
        <v>0</v>
      </c>
    </row>
    <row r="33" spans="16:18">
      <c r="P33" s="1341" t="str">
        <f>IF(T23&lt;&gt;0,S23,"")</f>
        <v>Regular</v>
      </c>
      <c r="Q33" s="1342" t="s">
        <v>348</v>
      </c>
      <c r="R33" s="1341">
        <f>IF(ISERROR(VLOOKUP(Q33,$S$23:$V$31,4,FALSE)),0,VLOOKUP(Q33,$S$23:$V$31,4,FALSE))</f>
        <v>1</v>
      </c>
    </row>
    <row r="34" spans="16:18">
      <c r="P34" s="1341" t="str">
        <f t="shared" ref="P34:P37" si="11">IF(T24&lt;&gt;0,S24,"")</f>
        <v/>
      </c>
      <c r="Q34" s="1342" t="s">
        <v>476</v>
      </c>
      <c r="R34" s="1341">
        <f t="shared" ref="R34:R41" si="12">IF(ISERROR(VLOOKUP(Q34,$S$23:$V$31,4,FALSE)),0,VLOOKUP(Q34,$S$23:$V$31,4,FALSE))</f>
        <v>0</v>
      </c>
    </row>
    <row r="35" spans="16:18">
      <c r="P35" s="1341" t="str">
        <f t="shared" si="11"/>
        <v/>
      </c>
      <c r="Q35" s="1342" t="s">
        <v>476</v>
      </c>
      <c r="R35" s="1341">
        <f t="shared" si="12"/>
        <v>0</v>
      </c>
    </row>
    <row r="36" spans="16:18">
      <c r="P36" s="1341" t="str">
        <f t="shared" si="11"/>
        <v/>
      </c>
      <c r="Q36" s="1342" t="s">
        <v>476</v>
      </c>
      <c r="R36" s="1341">
        <f t="shared" si="12"/>
        <v>0</v>
      </c>
    </row>
    <row r="37" spans="16:18">
      <c r="P37" s="1341" t="str">
        <f t="shared" si="11"/>
        <v/>
      </c>
      <c r="Q37" s="1342" t="s">
        <v>476</v>
      </c>
      <c r="R37" s="1341">
        <f t="shared" si="12"/>
        <v>0</v>
      </c>
    </row>
    <row r="38" spans="16:18">
      <c r="Q38" s="1342"/>
      <c r="R38" s="1341">
        <f t="shared" si="12"/>
        <v>0</v>
      </c>
    </row>
    <row r="39" spans="16:18">
      <c r="Q39" s="1342"/>
      <c r="R39" s="1341">
        <f t="shared" si="12"/>
        <v>0</v>
      </c>
    </row>
    <row r="40" spans="16:18">
      <c r="Q40" s="1342"/>
      <c r="R40" s="1341">
        <f t="shared" si="12"/>
        <v>0</v>
      </c>
    </row>
    <row r="41" spans="16:18">
      <c r="Q41" s="1342"/>
      <c r="R41" s="1341">
        <f t="shared" si="12"/>
        <v>0</v>
      </c>
    </row>
    <row r="44" spans="16:18">
      <c r="P44" s="1354"/>
      <c r="Q44" s="1341" t="b">
        <f>ISNUMBER(VALUE(P44))</f>
        <v>1</v>
      </c>
      <c r="R44" s="1341" t="b">
        <f>IF(Q44=TRUE,IF(AND(P44&gt;=0,P44&lt;=0.5),TRUE,FALSE))</f>
        <v>1</v>
      </c>
    </row>
    <row r="45" spans="16:18">
      <c r="P45" s="1354"/>
      <c r="Q45" s="1341" t="b">
        <f>ISNUMBER(VALUE(P45))</f>
        <v>1</v>
      </c>
      <c r="R45" s="1341" t="b">
        <f>IF(Q45=TRUE,IF(AND(P45&gt;=0,P45&lt;=0.5),TRUE,FALSE))</f>
        <v>1</v>
      </c>
    </row>
    <row r="46" spans="16:18">
      <c r="P46" s="1341" t="b">
        <f>IF(AND(R44=TRUE,R45=TRUE),IF(P45+P44&lt;0.9,TRUE,FALSE),FALSE)</f>
        <v>1</v>
      </c>
    </row>
    <row r="47" spans="16:18">
      <c r="P47" s="1341" t="b">
        <f>P44&gt;0</f>
        <v>0</v>
      </c>
    </row>
    <row r="48" spans="16:18">
      <c r="P48" s="1341" t="b">
        <f>P45&gt;0</f>
        <v>0</v>
      </c>
    </row>
    <row r="49" spans="16:17">
      <c r="P49" s="1342" t="b">
        <v>0</v>
      </c>
      <c r="Q49" s="1341" t="s">
        <v>1127</v>
      </c>
    </row>
    <row r="50" spans="16:17">
      <c r="P50" s="1342" t="b">
        <v>0</v>
      </c>
    </row>
    <row r="51" spans="16:17">
      <c r="P51" s="1342" t="b">
        <v>0</v>
      </c>
    </row>
    <row r="52" spans="16:17">
      <c r="P52" s="1342" t="b">
        <v>0</v>
      </c>
    </row>
    <row r="54" spans="16:17">
      <c r="P54" s="1343">
        <f ca="1">+Setup!AA34</f>
        <v>0</v>
      </c>
      <c r="Q54" s="1341" t="s">
        <v>351</v>
      </c>
    </row>
    <row r="55" spans="16:17">
      <c r="P55" s="1343">
        <f ca="1">+P54-Q32</f>
        <v>0</v>
      </c>
      <c r="Q55" s="1341" t="s">
        <v>357</v>
      </c>
    </row>
  </sheetData>
  <sheetProtection password="DFC1" sheet="1" objects="1" scenarios="1" selectLockedCells="1"/>
  <phoneticPr fontId="118" type="noConversion"/>
  <conditionalFormatting sqref="I3:J13">
    <cfRule type="expression" dxfId="35" priority="6">
      <formula>$G$21&gt;0</formula>
    </cfRule>
  </conditionalFormatting>
  <conditionalFormatting sqref="I3:J3">
    <cfRule type="expression" dxfId="34" priority="7">
      <formula>$G$21&gt;0</formula>
    </cfRule>
  </conditionalFormatting>
  <conditionalFormatting sqref="B11">
    <cfRule type="expression" dxfId="33" priority="1">
      <formula>$B$11="Inactive"</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3363" r:id="rId4" name="CheckBox1">
          <controlPr defaultSize="0" autoLine="0" linkedCell="$P$51" r:id="rId5">
            <anchor moveWithCells="1">
              <from>
                <xdr:col>6</xdr:col>
                <xdr:colOff>247650</xdr:colOff>
                <xdr:row>9</xdr:row>
                <xdr:rowOff>19050</xdr:rowOff>
              </from>
              <to>
                <xdr:col>6</xdr:col>
                <xdr:colOff>752475</xdr:colOff>
                <xdr:row>10</xdr:row>
                <xdr:rowOff>9525</xdr:rowOff>
              </to>
            </anchor>
          </controlPr>
        </control>
      </mc:Choice>
      <mc:Fallback>
        <control shapeId="13363" r:id="rId4" name="CheckBox1"/>
      </mc:Fallback>
    </mc:AlternateContent>
    <mc:AlternateContent xmlns:mc="http://schemas.openxmlformats.org/markup-compatibility/2006">
      <mc:Choice Requires="x14">
        <control shapeId="13345" r:id="rId6" name="ShowNet">
          <controlPr defaultSize="0" autoLine="0" r:id="rId7">
            <anchor moveWithCells="1">
              <from>
                <xdr:col>8</xdr:col>
                <xdr:colOff>0</xdr:colOff>
                <xdr:row>13</xdr:row>
                <xdr:rowOff>133350</xdr:rowOff>
              </from>
              <to>
                <xdr:col>10</xdr:col>
                <xdr:colOff>9525</xdr:colOff>
                <xdr:row>15</xdr:row>
                <xdr:rowOff>28575</xdr:rowOff>
              </to>
            </anchor>
          </controlPr>
        </control>
      </mc:Choice>
      <mc:Fallback>
        <control shapeId="13345" r:id="rId6" name="ShowNet"/>
      </mc:Fallback>
    </mc:AlternateContent>
    <mc:AlternateContent xmlns:mc="http://schemas.openxmlformats.org/markup-compatibility/2006">
      <mc:Choice Requires="x14">
        <control shapeId="13344" r:id="rId8" name="PayProcess">
          <controlPr defaultSize="0" autoLine="0" r:id="rId9">
            <anchor moveWithCells="1">
              <from>
                <xdr:col>1</xdr:col>
                <xdr:colOff>171450</xdr:colOff>
                <xdr:row>16</xdr:row>
                <xdr:rowOff>133350</xdr:rowOff>
              </from>
              <to>
                <xdr:col>1</xdr:col>
                <xdr:colOff>1495425</xdr:colOff>
                <xdr:row>19</xdr:row>
                <xdr:rowOff>0</xdr:rowOff>
              </to>
            </anchor>
          </controlPr>
        </control>
      </mc:Choice>
      <mc:Fallback>
        <control shapeId="13344" r:id="rId8" name="PayProcess"/>
      </mc:Fallback>
    </mc:AlternateContent>
    <mc:AlternateContent xmlns:mc="http://schemas.openxmlformats.org/markup-compatibility/2006">
      <mc:Choice Requires="x14">
        <control shapeId="13346" r:id="rId10" name="CommandButton1">
          <controlPr defaultSize="0" autoLine="0" r:id="rId11">
            <anchor moveWithCells="1">
              <from>
                <xdr:col>3</xdr:col>
                <xdr:colOff>28575</xdr:colOff>
                <xdr:row>19</xdr:row>
                <xdr:rowOff>228600</xdr:rowOff>
              </from>
              <to>
                <xdr:col>4</xdr:col>
                <xdr:colOff>0</xdr:colOff>
                <xdr:row>21</xdr:row>
                <xdr:rowOff>57150</xdr:rowOff>
              </to>
            </anchor>
          </controlPr>
        </control>
      </mc:Choice>
      <mc:Fallback>
        <control shapeId="13346" r:id="rId10" name="CommandButton1"/>
      </mc:Fallback>
    </mc:AlternateContent>
    <mc:AlternateContent xmlns:mc="http://schemas.openxmlformats.org/markup-compatibility/2006">
      <mc:Choice Requires="x14">
        <control shapeId="13347" r:id="rId12" name="Earningtype">
          <controlPr defaultSize="0" autoLine="0" linkedCell="Q33" listFillRange="S23:S31" r:id="rId13">
            <anchor moveWithCells="1">
              <from>
                <xdr:col>3</xdr:col>
                <xdr:colOff>0</xdr:colOff>
                <xdr:row>11</xdr:row>
                <xdr:rowOff>0</xdr:rowOff>
              </from>
              <to>
                <xdr:col>4</xdr:col>
                <xdr:colOff>9525</xdr:colOff>
                <xdr:row>12</xdr:row>
                <xdr:rowOff>19050</xdr:rowOff>
              </to>
            </anchor>
          </controlPr>
        </control>
      </mc:Choice>
      <mc:Fallback>
        <control shapeId="13347" r:id="rId12" name="Earningtype"/>
      </mc:Fallback>
    </mc:AlternateContent>
    <mc:AlternateContent xmlns:mc="http://schemas.openxmlformats.org/markup-compatibility/2006">
      <mc:Choice Requires="x14">
        <control shapeId="13348" r:id="rId14" name="ComboBox1">
          <controlPr defaultSize="0" autoLine="0" linkedCell="Q34" listFillRange="S23:S31" r:id="rId15">
            <anchor moveWithCells="1">
              <from>
                <xdr:col>3</xdr:col>
                <xdr:colOff>0</xdr:colOff>
                <xdr:row>11</xdr:row>
                <xdr:rowOff>190500</xdr:rowOff>
              </from>
              <to>
                <xdr:col>4</xdr:col>
                <xdr:colOff>9525</xdr:colOff>
                <xdr:row>13</xdr:row>
                <xdr:rowOff>9525</xdr:rowOff>
              </to>
            </anchor>
          </controlPr>
        </control>
      </mc:Choice>
      <mc:Fallback>
        <control shapeId="13348" r:id="rId14" name="ComboBox1"/>
      </mc:Fallback>
    </mc:AlternateContent>
    <mc:AlternateContent xmlns:mc="http://schemas.openxmlformats.org/markup-compatibility/2006">
      <mc:Choice Requires="x14">
        <control shapeId="13349" r:id="rId16" name="ComboBox2">
          <controlPr defaultSize="0" autoLine="0" linkedCell="Q35" listFillRange="S23:S31" r:id="rId15">
            <anchor moveWithCells="1">
              <from>
                <xdr:col>3</xdr:col>
                <xdr:colOff>0</xdr:colOff>
                <xdr:row>13</xdr:row>
                <xdr:rowOff>0</xdr:rowOff>
              </from>
              <to>
                <xdr:col>4</xdr:col>
                <xdr:colOff>9525</xdr:colOff>
                <xdr:row>14</xdr:row>
                <xdr:rowOff>19050</xdr:rowOff>
              </to>
            </anchor>
          </controlPr>
        </control>
      </mc:Choice>
      <mc:Fallback>
        <control shapeId="13349" r:id="rId16" name="ComboBox2"/>
      </mc:Fallback>
    </mc:AlternateContent>
    <mc:AlternateContent xmlns:mc="http://schemas.openxmlformats.org/markup-compatibility/2006">
      <mc:Choice Requires="x14">
        <control shapeId="13350" r:id="rId17" name="ComboBox3">
          <controlPr defaultSize="0" autoLine="0" linkedCell="$Q$36" listFillRange="S23:S31" r:id="rId15">
            <anchor moveWithCells="1">
              <from>
                <xdr:col>3</xdr:col>
                <xdr:colOff>0</xdr:colOff>
                <xdr:row>13</xdr:row>
                <xdr:rowOff>180975</xdr:rowOff>
              </from>
              <to>
                <xdr:col>4</xdr:col>
                <xdr:colOff>9525</xdr:colOff>
                <xdr:row>15</xdr:row>
                <xdr:rowOff>0</xdr:rowOff>
              </to>
            </anchor>
          </controlPr>
        </control>
      </mc:Choice>
      <mc:Fallback>
        <control shapeId="13350" r:id="rId17" name="ComboBox3"/>
      </mc:Fallback>
    </mc:AlternateContent>
    <mc:AlternateContent xmlns:mc="http://schemas.openxmlformats.org/markup-compatibility/2006">
      <mc:Choice Requires="x14">
        <control shapeId="13351" r:id="rId18" name="ComboBox4">
          <controlPr defaultSize="0" autoLine="0" linkedCell="Q37" listFillRange="S23:S31" r:id="rId15">
            <anchor moveWithCells="1">
              <from>
                <xdr:col>3</xdr:col>
                <xdr:colOff>0</xdr:colOff>
                <xdr:row>15</xdr:row>
                <xdr:rowOff>0</xdr:rowOff>
              </from>
              <to>
                <xdr:col>4</xdr:col>
                <xdr:colOff>9525</xdr:colOff>
                <xdr:row>16</xdr:row>
                <xdr:rowOff>19050</xdr:rowOff>
              </to>
            </anchor>
          </controlPr>
        </control>
      </mc:Choice>
      <mc:Fallback>
        <control shapeId="13351" r:id="rId18" name="ComboBox4"/>
      </mc:Fallback>
    </mc:AlternateContent>
    <mc:AlternateContent xmlns:mc="http://schemas.openxmlformats.org/markup-compatibility/2006">
      <mc:Choice Requires="x14">
        <control shapeId="13352" r:id="rId19" name="ComboBox5">
          <controlPr defaultSize="0" autoLine="0" linkedCell="Q38" listFillRange="S23:S31" r:id="rId15">
            <anchor moveWithCells="1">
              <from>
                <xdr:col>3</xdr:col>
                <xdr:colOff>0</xdr:colOff>
                <xdr:row>16</xdr:row>
                <xdr:rowOff>0</xdr:rowOff>
              </from>
              <to>
                <xdr:col>4</xdr:col>
                <xdr:colOff>9525</xdr:colOff>
                <xdr:row>17</xdr:row>
                <xdr:rowOff>19050</xdr:rowOff>
              </to>
            </anchor>
          </controlPr>
        </control>
      </mc:Choice>
      <mc:Fallback>
        <control shapeId="13352" r:id="rId19" name="ComboBox5"/>
      </mc:Fallback>
    </mc:AlternateContent>
    <mc:AlternateContent xmlns:mc="http://schemas.openxmlformats.org/markup-compatibility/2006">
      <mc:Choice Requires="x14">
        <control shapeId="13353" r:id="rId20" name="ComboBox6">
          <controlPr defaultSize="0" autoLine="0" linkedCell="Q39" listFillRange="S23:S31" r:id="rId15">
            <anchor moveWithCells="1">
              <from>
                <xdr:col>3</xdr:col>
                <xdr:colOff>0</xdr:colOff>
                <xdr:row>16</xdr:row>
                <xdr:rowOff>190500</xdr:rowOff>
              </from>
              <to>
                <xdr:col>4</xdr:col>
                <xdr:colOff>9525</xdr:colOff>
                <xdr:row>18</xdr:row>
                <xdr:rowOff>9525</xdr:rowOff>
              </to>
            </anchor>
          </controlPr>
        </control>
      </mc:Choice>
      <mc:Fallback>
        <control shapeId="13353" r:id="rId20" name="ComboBox6"/>
      </mc:Fallback>
    </mc:AlternateContent>
    <mc:AlternateContent xmlns:mc="http://schemas.openxmlformats.org/markup-compatibility/2006">
      <mc:Choice Requires="x14">
        <control shapeId="13354" r:id="rId21" name="ComboBox7">
          <controlPr defaultSize="0" autoLine="0" linkedCell="Q40" listFillRange="S23:S31" r:id="rId15">
            <anchor moveWithCells="1">
              <from>
                <xdr:col>3</xdr:col>
                <xdr:colOff>0</xdr:colOff>
                <xdr:row>17</xdr:row>
                <xdr:rowOff>190500</xdr:rowOff>
              </from>
              <to>
                <xdr:col>4</xdr:col>
                <xdr:colOff>9525</xdr:colOff>
                <xdr:row>19</xdr:row>
                <xdr:rowOff>9525</xdr:rowOff>
              </to>
            </anchor>
          </controlPr>
        </control>
      </mc:Choice>
      <mc:Fallback>
        <control shapeId="13354" r:id="rId21" name="ComboBox7"/>
      </mc:Fallback>
    </mc:AlternateContent>
    <mc:AlternateContent xmlns:mc="http://schemas.openxmlformats.org/markup-compatibility/2006">
      <mc:Choice Requires="x14">
        <control shapeId="13355" r:id="rId22" name="ComboBox8">
          <controlPr defaultSize="0" autoLine="0" linkedCell="Q41" listFillRange="S23:S31" r:id="rId15">
            <anchor moveWithCells="1">
              <from>
                <xdr:col>3</xdr:col>
                <xdr:colOff>0</xdr:colOff>
                <xdr:row>18</xdr:row>
                <xdr:rowOff>190500</xdr:rowOff>
              </from>
              <to>
                <xdr:col>4</xdr:col>
                <xdr:colOff>9525</xdr:colOff>
                <xdr:row>19</xdr:row>
                <xdr:rowOff>209550</xdr:rowOff>
              </to>
            </anchor>
          </controlPr>
        </control>
      </mc:Choice>
      <mc:Fallback>
        <control shapeId="13355" r:id="rId22" name="ComboBox8"/>
      </mc:Fallback>
    </mc:AlternateContent>
    <mc:AlternateContent xmlns:mc="http://schemas.openxmlformats.org/markup-compatibility/2006">
      <mc:Choice Requires="x14">
        <control shapeId="13365" r:id="rId23" name="CheckBox2">
          <controlPr defaultSize="0" autoLine="0" linkedCell="$P$49" r:id="rId24">
            <anchor moveWithCells="1">
              <from>
                <xdr:col>5</xdr:col>
                <xdr:colOff>466725</xdr:colOff>
                <xdr:row>9</xdr:row>
                <xdr:rowOff>19050</xdr:rowOff>
              </from>
              <to>
                <xdr:col>5</xdr:col>
                <xdr:colOff>971550</xdr:colOff>
                <xdr:row>10</xdr:row>
                <xdr:rowOff>9525</xdr:rowOff>
              </to>
            </anchor>
          </controlPr>
        </control>
      </mc:Choice>
      <mc:Fallback>
        <control shapeId="13365" r:id="rId23" name="CheckBox2"/>
      </mc:Fallback>
    </mc:AlternateContent>
    <mc:AlternateContent xmlns:mc="http://schemas.openxmlformats.org/markup-compatibility/2006">
      <mc:Choice Requires="x14">
        <control shapeId="13366" r:id="rId25" name="CheckBox3">
          <controlPr defaultSize="0" autoLine="0" linkedCell="$P$50" r:id="rId26">
            <anchor moveWithCells="1">
              <from>
                <xdr:col>5</xdr:col>
                <xdr:colOff>952500</xdr:colOff>
                <xdr:row>9</xdr:row>
                <xdr:rowOff>19050</xdr:rowOff>
              </from>
              <to>
                <xdr:col>6</xdr:col>
                <xdr:colOff>257175</xdr:colOff>
                <xdr:row>10</xdr:row>
                <xdr:rowOff>9525</xdr:rowOff>
              </to>
            </anchor>
          </controlPr>
        </control>
      </mc:Choice>
      <mc:Fallback>
        <control shapeId="13366" r:id="rId25" name="CheckBox3"/>
      </mc:Fallback>
    </mc:AlternateContent>
    <mc:AlternateContent xmlns:mc="http://schemas.openxmlformats.org/markup-compatibility/2006">
      <mc:Choice Requires="x14">
        <control shapeId="13367" r:id="rId27" name="CheckBox4">
          <controlPr defaultSize="0" autoLine="0" linkedCell="$P$52" r:id="rId28">
            <anchor moveWithCells="1">
              <from>
                <xdr:col>6</xdr:col>
                <xdr:colOff>742950</xdr:colOff>
                <xdr:row>9</xdr:row>
                <xdr:rowOff>19050</xdr:rowOff>
              </from>
              <to>
                <xdr:col>7</xdr:col>
                <xdr:colOff>9525</xdr:colOff>
                <xdr:row>10</xdr:row>
                <xdr:rowOff>9525</xdr:rowOff>
              </to>
            </anchor>
          </controlPr>
        </control>
      </mc:Choice>
      <mc:Fallback>
        <control shapeId="13367" r:id="rId27" name="CheckBox4"/>
      </mc:Fallback>
    </mc:AlternateContent>
    <mc:AlternateContent xmlns:mc="http://schemas.openxmlformats.org/markup-compatibility/2006">
      <mc:Choice Requires="x14">
        <control shapeId="13315" r:id="rId29" name="Drop Down 3">
          <controlPr defaultSize="0" autoLine="0" autoPict="0">
            <anchor moveWithCells="1">
              <from>
                <xdr:col>6</xdr:col>
                <xdr:colOff>9525</xdr:colOff>
                <xdr:row>5</xdr:row>
                <xdr:rowOff>0</xdr:rowOff>
              </from>
              <to>
                <xdr:col>7</xdr:col>
                <xdr:colOff>9525</xdr:colOff>
                <xdr:row>5</xdr:row>
                <xdr:rowOff>200025</xdr:rowOff>
              </to>
            </anchor>
          </controlPr>
        </control>
      </mc:Choice>
    </mc:AlternateContent>
    <mc:AlternateContent xmlns:mc="http://schemas.openxmlformats.org/markup-compatibility/2006">
      <mc:Choice Requires="x14">
        <control shapeId="13341" r:id="rId30" name="Option Button 29">
          <controlPr defaultSize="0" autoFill="0" autoLine="0" autoPict="0">
            <anchor moveWithCells="1">
              <from>
                <xdr:col>1</xdr:col>
                <xdr:colOff>104775</xdr:colOff>
                <xdr:row>12</xdr:row>
                <xdr:rowOff>190500</xdr:rowOff>
              </from>
              <to>
                <xdr:col>1</xdr:col>
                <xdr:colOff>1447800</xdr:colOff>
                <xdr:row>14</xdr:row>
                <xdr:rowOff>9525</xdr:rowOff>
              </to>
            </anchor>
          </controlPr>
        </control>
      </mc:Choice>
    </mc:AlternateContent>
    <mc:AlternateContent xmlns:mc="http://schemas.openxmlformats.org/markup-compatibility/2006">
      <mc:Choice Requires="x14">
        <control shapeId="13342" r:id="rId31" name="Option Button 30">
          <controlPr defaultSize="0" autoFill="0" autoLine="0" autoPict="0">
            <anchor moveWithCells="1">
              <from>
                <xdr:col>1</xdr:col>
                <xdr:colOff>104775</xdr:colOff>
                <xdr:row>14</xdr:row>
                <xdr:rowOff>9525</xdr:rowOff>
              </from>
              <to>
                <xdr:col>1</xdr:col>
                <xdr:colOff>1514475</xdr:colOff>
                <xdr:row>15</xdr:row>
                <xdr:rowOff>28575</xdr:rowOff>
              </to>
            </anchor>
          </controlPr>
        </control>
      </mc:Choice>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BG102"/>
  <sheetViews>
    <sheetView workbookViewId="0">
      <selection activeCell="E11" sqref="E11:F11"/>
    </sheetView>
  </sheetViews>
  <sheetFormatPr defaultRowHeight="15"/>
  <cols>
    <col min="1" max="2" width="9.140625" style="9"/>
    <col min="3" max="3" width="22.140625" style="9" customWidth="1"/>
    <col min="4" max="4" width="1.5703125" style="9" customWidth="1"/>
    <col min="5" max="5" width="12.140625" style="9" customWidth="1"/>
    <col min="6" max="6" width="13.85546875" style="9" customWidth="1"/>
    <col min="7" max="7" width="13.5703125" style="9" customWidth="1"/>
    <col min="8" max="8" width="6" style="9" customWidth="1"/>
    <col min="9" max="13" width="9.140625" style="9"/>
    <col min="14" max="14" width="10.28515625" style="9" customWidth="1"/>
    <col min="15" max="15" width="8.5703125" style="9" hidden="1" customWidth="1"/>
    <col min="16" max="16" width="9.28515625" style="9" hidden="1" customWidth="1"/>
    <col min="17" max="17" width="9.140625" style="9" hidden="1" customWidth="1"/>
    <col min="18" max="23" width="9.140625" style="9" customWidth="1"/>
    <col min="24" max="25" width="7" style="9" hidden="1" customWidth="1"/>
    <col min="26" max="26" width="8.42578125" style="9" hidden="1" customWidth="1"/>
    <col min="27" max="27" width="10.85546875" style="9" hidden="1" customWidth="1"/>
    <col min="28" max="28" width="6.42578125" style="9" hidden="1" customWidth="1"/>
    <col min="29" max="29" width="19.42578125" style="9" hidden="1" customWidth="1"/>
    <col min="30" max="30" width="9.140625" style="9" hidden="1" customWidth="1"/>
    <col min="31" max="32" width="7" style="9" hidden="1" customWidth="1"/>
    <col min="33" max="33" width="5.42578125" style="9" hidden="1" customWidth="1"/>
    <col min="34" max="34" width="2" style="9" hidden="1" customWidth="1"/>
    <col min="35" max="35" width="8.42578125" style="9" hidden="1" customWidth="1"/>
    <col min="36" max="36" width="2.7109375" style="9" hidden="1" customWidth="1"/>
    <col min="37" max="39" width="9.140625" style="9" hidden="1" customWidth="1"/>
    <col min="40" max="40" width="5.5703125" style="9" hidden="1" customWidth="1"/>
    <col min="41" max="41" width="8.140625" style="9" hidden="1" customWidth="1"/>
    <col min="42" max="44" width="9.140625" style="9" hidden="1" customWidth="1"/>
    <col min="45" max="45" width="8.28515625" style="9" hidden="1" customWidth="1"/>
    <col min="46" max="46" width="8.140625" style="9" hidden="1" customWidth="1"/>
    <col min="47" max="55" width="9.140625" style="9" customWidth="1"/>
    <col min="56" max="56" width="9.140625" style="9"/>
    <col min="57" max="59" width="9.140625" style="9" hidden="1" customWidth="1"/>
    <col min="60" max="16384" width="9.140625" style="9"/>
  </cols>
  <sheetData>
    <row r="1" spans="1:59" ht="17.25" customHeight="1">
      <c r="Q1" s="9">
        <v>0</v>
      </c>
      <c r="X1" s="10">
        <v>10001</v>
      </c>
      <c r="Y1" s="10">
        <v>10002</v>
      </c>
      <c r="AB1" s="116" t="s">
        <v>165</v>
      </c>
      <c r="AC1" s="117" t="str">
        <f>+Adding!$BE$4&amp;" "&amp;Adding!$BE$5</f>
        <v xml:space="preserve"> </v>
      </c>
      <c r="AD1" s="117"/>
      <c r="AE1" s="118" t="s">
        <v>166</v>
      </c>
      <c r="AF1" s="119">
        <f>+Adding!$E$3</f>
        <v>10002</v>
      </c>
      <c r="AG1" s="118" t="s">
        <v>167</v>
      </c>
      <c r="AH1" s="117">
        <f>+Adding!$BE$11</f>
        <v>0</v>
      </c>
      <c r="AI1" s="118" t="s">
        <v>169</v>
      </c>
      <c r="AJ1" s="117" t="str">
        <f>+BE6&amp;" "&amp;BE7&amp;", "&amp;BE8</f>
        <v xml:space="preserve"> , </v>
      </c>
      <c r="AK1" s="117"/>
      <c r="AL1" s="117"/>
      <c r="AM1" s="117"/>
      <c r="AN1" s="118" t="s">
        <v>168</v>
      </c>
      <c r="AO1" s="120">
        <f>+BE14</f>
        <v>0</v>
      </c>
      <c r="AP1" s="117"/>
      <c r="AQ1" s="118"/>
      <c r="AR1" s="120"/>
      <c r="AS1" s="117" t="s">
        <v>786</v>
      </c>
      <c r="AT1" s="853">
        <f>+E15</f>
        <v>0</v>
      </c>
    </row>
    <row r="2" spans="1:59" ht="20.25" customHeight="1">
      <c r="C2" s="153" t="s">
        <v>652</v>
      </c>
      <c r="E2" s="153"/>
      <c r="Q2" s="9">
        <v>1</v>
      </c>
      <c r="Z2" s="9" t="s">
        <v>14</v>
      </c>
      <c r="AA2" s="9" t="s">
        <v>15</v>
      </c>
    </row>
    <row r="3" spans="1:59">
      <c r="C3" s="149" t="s">
        <v>16</v>
      </c>
      <c r="D3" s="155"/>
      <c r="E3" s="148">
        <f>+Y1</f>
        <v>10002</v>
      </c>
      <c r="F3" s="94"/>
      <c r="Q3" s="9">
        <v>2</v>
      </c>
      <c r="Z3" s="9" t="s">
        <v>17</v>
      </c>
      <c r="AA3" s="9" t="s">
        <v>18</v>
      </c>
      <c r="AC3" s="11" t="s">
        <v>16</v>
      </c>
      <c r="AD3" s="11"/>
      <c r="AE3" s="9">
        <v>100190</v>
      </c>
    </row>
    <row r="4" spans="1:59">
      <c r="C4" s="156" t="s">
        <v>38</v>
      </c>
      <c r="D4" s="850" t="str">
        <f>IF(LEN(TRIM(BE4))=0,"*","")</f>
        <v>*</v>
      </c>
      <c r="E4" s="1461"/>
      <c r="F4" s="1462"/>
      <c r="G4" s="849" t="str">
        <f>IF(D4="","",D4)</f>
        <v>*</v>
      </c>
      <c r="L4" s="15"/>
      <c r="Q4" s="9">
        <v>3</v>
      </c>
      <c r="Z4" s="9" t="s">
        <v>19</v>
      </c>
      <c r="AA4" s="9" t="s">
        <v>20</v>
      </c>
      <c r="AC4" s="11" t="s">
        <v>2</v>
      </c>
      <c r="AD4" s="11"/>
      <c r="AE4" s="16" t="str">
        <f>BE4&amp;" "&amp;BE5</f>
        <v xml:space="preserve"> </v>
      </c>
      <c r="BE4" s="1461"/>
      <c r="BF4" s="1462"/>
      <c r="BG4" s="849" t="str">
        <f>IF(BD4="","",BD4)</f>
        <v/>
      </c>
    </row>
    <row r="5" spans="1:59">
      <c r="C5" s="156" t="s">
        <v>39</v>
      </c>
      <c r="D5" s="850" t="str">
        <f>IF(LEN(TRIM(BE5))=0,"*","")</f>
        <v>*</v>
      </c>
      <c r="E5" s="1461"/>
      <c r="F5" s="1462"/>
      <c r="G5" s="849" t="str">
        <f>IF(D5="","",D5)</f>
        <v>*</v>
      </c>
      <c r="L5" s="11"/>
      <c r="O5" s="9">
        <f>IF(BE5="",0,1)</f>
        <v>0</v>
      </c>
      <c r="Q5" s="9">
        <v>4</v>
      </c>
      <c r="Y5" s="9">
        <v>1</v>
      </c>
      <c r="Z5" s="96" t="s">
        <v>101</v>
      </c>
      <c r="AC5" s="11" t="s">
        <v>21</v>
      </c>
      <c r="AD5" s="11"/>
      <c r="AE5" s="16" t="str">
        <f>BE5&amp;", "&amp;BE4</f>
        <v xml:space="preserve">, </v>
      </c>
      <c r="BE5" s="1461"/>
      <c r="BF5" s="1462"/>
      <c r="BG5" s="849" t="str">
        <f>IF(BD5="","",BD5)</f>
        <v/>
      </c>
    </row>
    <row r="6" spans="1:59">
      <c r="C6" s="150" t="s">
        <v>40</v>
      </c>
      <c r="D6" s="850" t="str">
        <f>IF(LEN(TRIM(BE6))=0,"*","")</f>
        <v>*</v>
      </c>
      <c r="E6" s="1461"/>
      <c r="F6" s="1463"/>
      <c r="G6" s="1462"/>
      <c r="H6" s="849" t="str">
        <f>IF(D6="","",D6)</f>
        <v>*</v>
      </c>
      <c r="L6" s="11"/>
      <c r="O6" s="9">
        <f>IF(BE6="",0,1)</f>
        <v>0</v>
      </c>
      <c r="Q6" s="9">
        <v>5</v>
      </c>
      <c r="Y6" s="9">
        <v>2</v>
      </c>
      <c r="Z6" s="96" t="s">
        <v>183</v>
      </c>
      <c r="AC6" s="11" t="s">
        <v>22</v>
      </c>
      <c r="AD6" s="11"/>
      <c r="BE6" s="1461"/>
      <c r="BF6" s="1463"/>
      <c r="BG6" s="1462"/>
    </row>
    <row r="7" spans="1:59">
      <c r="C7" s="151" t="s">
        <v>23</v>
      </c>
      <c r="D7" s="850" t="str">
        <f>IF(LEN(TRIM(BE7))=0,"*","")</f>
        <v>*</v>
      </c>
      <c r="E7" s="1461"/>
      <c r="F7" s="1463"/>
      <c r="G7" s="1462"/>
      <c r="H7" s="849" t="str">
        <f>IF(D7="","",D7)</f>
        <v>*</v>
      </c>
      <c r="L7" s="11"/>
      <c r="O7" s="9">
        <f>IF(BE7="",0,1)</f>
        <v>0</v>
      </c>
      <c r="Q7" s="9">
        <v>6</v>
      </c>
      <c r="Z7" s="10">
        <v>1</v>
      </c>
      <c r="AA7" s="639"/>
      <c r="AC7" s="11" t="s">
        <v>23</v>
      </c>
      <c r="AD7" s="11"/>
      <c r="BE7" s="1461"/>
      <c r="BF7" s="1463"/>
      <c r="BG7" s="1462"/>
    </row>
    <row r="8" spans="1:59">
      <c r="C8" s="150" t="s">
        <v>43</v>
      </c>
      <c r="D8" s="850" t="str">
        <f>IF(LEN(TRIM(BE8))&lt;2,"*","")</f>
        <v>*</v>
      </c>
      <c r="E8" s="1461"/>
      <c r="F8" s="1462"/>
      <c r="G8" s="849" t="str">
        <f>IF(D8="","",D8)</f>
        <v>*</v>
      </c>
      <c r="I8" s="153" t="s">
        <v>856</v>
      </c>
      <c r="L8" s="11"/>
      <c r="O8" s="9">
        <f>IF(BE8="",0,1)</f>
        <v>0</v>
      </c>
      <c r="Q8" s="9">
        <v>7</v>
      </c>
      <c r="Y8" s="638"/>
      <c r="Z8" s="639">
        <f>BE17/IF(Z7=5,40*52,IF(Z7=4,40*52/12,IF(Z7=3,40,IF(Z7=2,8,1))))</f>
        <v>0</v>
      </c>
      <c r="AC8" s="11" t="s">
        <v>24</v>
      </c>
      <c r="AD8" s="11"/>
      <c r="BE8" s="1461"/>
      <c r="BF8" s="1462"/>
      <c r="BG8" s="849" t="str">
        <f>IF(BD8="","",BD8)</f>
        <v/>
      </c>
    </row>
    <row r="9" spans="1:59">
      <c r="C9" s="601" t="s">
        <v>650</v>
      </c>
      <c r="D9" s="851"/>
      <c r="E9" s="1167">
        <f ca="1">OFFSET(Setup!$CB$40,Adding!$F$9,1)</f>
        <v>4111</v>
      </c>
      <c r="F9" s="10">
        <v>1</v>
      </c>
      <c r="L9" s="11"/>
      <c r="O9" s="9" t="b">
        <f>ISTEXT(E15)</f>
        <v>0</v>
      </c>
      <c r="Q9" s="9">
        <v>8</v>
      </c>
      <c r="Y9" s="638"/>
      <c r="AC9" s="11" t="s">
        <v>25</v>
      </c>
      <c r="AD9" s="11"/>
      <c r="BF9" s="10">
        <v>1</v>
      </c>
    </row>
    <row r="10" spans="1:59">
      <c r="C10" s="150" t="s">
        <v>10</v>
      </c>
      <c r="D10" s="851"/>
      <c r="E10" s="1461"/>
      <c r="F10" s="1462"/>
      <c r="G10" s="94"/>
      <c r="L10" s="11"/>
      <c r="Q10" s="9">
        <v>9</v>
      </c>
      <c r="Y10" s="638"/>
      <c r="AC10" s="11" t="s">
        <v>26</v>
      </c>
      <c r="AD10" s="11"/>
      <c r="BE10" s="1461"/>
      <c r="BF10" s="1462"/>
      <c r="BG10" s="94"/>
    </row>
    <row r="11" spans="1:59">
      <c r="C11" s="156" t="s">
        <v>246</v>
      </c>
      <c r="D11" s="852" t="str">
        <f>IF(Z11&lt;&gt;TRUE,"*","")</f>
        <v>*</v>
      </c>
      <c r="E11" s="1461"/>
      <c r="F11" s="1462"/>
      <c r="G11" s="94" t="str">
        <f>IF(Z11&lt;&gt;TRUE,"**","")</f>
        <v>**</v>
      </c>
      <c r="L11" s="11"/>
      <c r="O11" s="9">
        <f>IF(BE11="",0,1)</f>
        <v>0</v>
      </c>
      <c r="Q11" s="9">
        <v>10</v>
      </c>
      <c r="Y11" s="638"/>
      <c r="Z11" s="846" t="b">
        <f>IF(ISERROR(AND(ISNUMBER(VALUE(LEFT(BE11,3))),ISNUMBER(VALUE(RIGHT(BE11,4))),ISNUMBER(VALUE(MID(BE11,5,2))),LEN(BE11)=11,FIND("-",BE11,1)=4)),FALSE,AND(ISNUMBER(VALUE(LEFT(BE11,3))),ISNUMBER(VALUE(RIGHT(BE11,4))),ISNUMBER(VALUE(MID(BE11,5,2))),LEN(BE11)=11,FIND("-",BE11,1)=4))</f>
        <v>0</v>
      </c>
      <c r="AA11" s="845" t="s">
        <v>860</v>
      </c>
      <c r="AC11" s="11" t="s">
        <v>27</v>
      </c>
      <c r="AD11" s="11"/>
      <c r="BE11" s="1461"/>
      <c r="BF11" s="1462"/>
      <c r="BG11" s="94"/>
    </row>
    <row r="12" spans="1:59" ht="15.75" customHeight="1">
      <c r="A12" s="12"/>
      <c r="C12" s="1016" t="s">
        <v>1200</v>
      </c>
      <c r="D12" s="851"/>
      <c r="E12" s="455" t="str">
        <f>IF(O16=1,"M","S")</f>
        <v>S</v>
      </c>
      <c r="F12" s="1017" t="s">
        <v>1198</v>
      </c>
      <c r="L12" s="11"/>
      <c r="O12" s="9">
        <f>IF(OR(E12&lt;&gt;"",E12="m",E12="s"),1,0)</f>
        <v>1</v>
      </c>
      <c r="Q12" s="9">
        <v>11</v>
      </c>
      <c r="Y12" s="638"/>
      <c r="AC12" s="11" t="s">
        <v>28</v>
      </c>
      <c r="AD12" s="11"/>
      <c r="AE12" s="12"/>
    </row>
    <row r="13" spans="1:59" ht="15.75" customHeight="1">
      <c r="C13" s="1016" t="s">
        <v>1199</v>
      </c>
      <c r="D13" s="852" t="str">
        <f>IF(ISERROR(ISTEXT(BE13)),"*","")</f>
        <v/>
      </c>
      <c r="E13" s="455" t="str">
        <f>IF(P16=1,"M","S")</f>
        <v>S</v>
      </c>
      <c r="F13" s="1018" t="s">
        <v>1198</v>
      </c>
      <c r="I13" s="153" t="s">
        <v>245</v>
      </c>
      <c r="L13" s="11"/>
      <c r="O13" s="9">
        <f>IF(ISTEXT(BE13),0,1)</f>
        <v>1</v>
      </c>
      <c r="Q13" s="9">
        <v>12</v>
      </c>
      <c r="AC13" s="11" t="s">
        <v>29</v>
      </c>
      <c r="AD13" s="11"/>
      <c r="BE13" s="977"/>
    </row>
    <row r="14" spans="1:59" ht="15.75" customHeight="1">
      <c r="C14" s="150" t="s">
        <v>42</v>
      </c>
      <c r="D14" s="852" t="str">
        <f>IF(OR(ISERROR(ISTEXT(BE14)),BE14&lt;30000,BE14&gt;52000),"**","")</f>
        <v>**</v>
      </c>
      <c r="E14" s="858">
        <v>43838</v>
      </c>
      <c r="F14" s="848" t="str">
        <f>IF(OR(ISERROR(ISTEXT(BE14)),BE14&lt;30000,BE14&gt;52000),"**","")</f>
        <v>**</v>
      </c>
      <c r="L14" s="11"/>
      <c r="O14" s="154" t="s">
        <v>108</v>
      </c>
      <c r="Q14" s="9">
        <v>13</v>
      </c>
      <c r="AC14" s="11" t="s">
        <v>30</v>
      </c>
      <c r="AD14" s="11"/>
      <c r="BE14" s="858"/>
    </row>
    <row r="15" spans="1:59">
      <c r="C15" s="307" t="s">
        <v>360</v>
      </c>
      <c r="D15" s="851"/>
      <c r="E15" s="451"/>
      <c r="L15" s="11"/>
      <c r="O15" s="154" t="s">
        <v>107</v>
      </c>
      <c r="Q15" s="9">
        <v>14</v>
      </c>
      <c r="AC15" s="11" t="s">
        <v>31</v>
      </c>
      <c r="AD15" s="11"/>
      <c r="BE15" s="451"/>
    </row>
    <row r="16" spans="1:59" ht="15.75" customHeight="1">
      <c r="C16" s="592" t="s">
        <v>5</v>
      </c>
      <c r="D16" s="851"/>
      <c r="E16" s="642" t="str">
        <f>IF(F16=1,"Active","Inactive")</f>
        <v>Active</v>
      </c>
      <c r="F16" s="593">
        <v>1</v>
      </c>
      <c r="L16" s="11"/>
      <c r="O16" s="397">
        <v>2</v>
      </c>
      <c r="P16" s="397">
        <v>2</v>
      </c>
      <c r="Q16" s="9">
        <v>15</v>
      </c>
      <c r="AC16" s="11" t="s">
        <v>32</v>
      </c>
      <c r="AD16" s="11"/>
      <c r="BE16" s="642" t="str">
        <f>IF(BF16=1,"Active","Inactive")</f>
        <v>Inactive</v>
      </c>
    </row>
    <row r="17" spans="3:59" ht="15.75" customHeight="1">
      <c r="C17" s="152" t="s">
        <v>44</v>
      </c>
      <c r="D17" s="852" t="str">
        <f>IF(OR(ISERROR(ISTEXT(BE17)),BE17&lt;7.25,BE17&gt;10000000),"*","")</f>
        <v>*</v>
      </c>
      <c r="E17" s="469"/>
      <c r="F17" s="96"/>
      <c r="G17" s="206" t="s">
        <v>277</v>
      </c>
      <c r="L17" s="11"/>
      <c r="O17" s="9">
        <f>IF(ISTEXT(BE17),0,1)</f>
        <v>1</v>
      </c>
      <c r="Q17" s="9">
        <v>16</v>
      </c>
      <c r="AC17" s="11" t="s">
        <v>9</v>
      </c>
      <c r="AD17" s="11"/>
      <c r="BE17" s="469"/>
    </row>
    <row r="18" spans="3:59" ht="15.75" customHeight="1">
      <c r="C18" s="623" t="str">
        <f>"Deduction 1 -- "&amp;Setup!CB13</f>
        <v>Deduction 1 -- 401K</v>
      </c>
      <c r="D18" s="851"/>
      <c r="E18" s="976"/>
      <c r="F18" s="10">
        <v>1</v>
      </c>
      <c r="G18" s="619"/>
      <c r="L18" s="11"/>
      <c r="O18" s="9" t="b">
        <f>ISERROR(BE18+BE19+BE20+BE21)</f>
        <v>0</v>
      </c>
      <c r="Q18" s="9">
        <v>17</v>
      </c>
      <c r="AC18" s="11" t="s">
        <v>33</v>
      </c>
      <c r="AD18" s="11"/>
      <c r="BE18" s="470"/>
      <c r="BG18" s="587"/>
    </row>
    <row r="19" spans="3:59" ht="15.75" customHeight="1">
      <c r="C19" s="623" t="str">
        <f>"Deduction 2 -- "&amp;Setup!CB14</f>
        <v>Deduction 2 -- 125P</v>
      </c>
      <c r="D19" s="851"/>
      <c r="E19" s="976"/>
      <c r="F19" s="10">
        <v>2</v>
      </c>
      <c r="G19" s="619"/>
      <c r="L19" s="11"/>
      <c r="O19" s="9" t="b">
        <f>ISERROR(BG18+BG19+BG20+BG21)</f>
        <v>0</v>
      </c>
      <c r="Q19" s="9">
        <v>18</v>
      </c>
      <c r="AC19" s="11" t="s">
        <v>34</v>
      </c>
      <c r="AD19" s="11"/>
      <c r="BE19" s="470"/>
      <c r="BG19" s="619"/>
    </row>
    <row r="20" spans="3:59" ht="15.75" customHeight="1">
      <c r="C20" s="623" t="str">
        <f>"Deduction 3 -- "&amp;Setup!CB15</f>
        <v>Deduction 3 -- HSA</v>
      </c>
      <c r="D20" s="851"/>
      <c r="E20" s="976"/>
      <c r="F20" s="10">
        <v>2</v>
      </c>
      <c r="G20" s="619"/>
      <c r="L20" s="11"/>
      <c r="O20" s="9" t="b">
        <f>AND(BE18&gt;=0,BE19&gt;=0,BE20&gt;=0,BE21&gt;=0)</f>
        <v>1</v>
      </c>
      <c r="Q20" s="9">
        <v>19</v>
      </c>
      <c r="AC20" s="11" t="s">
        <v>35</v>
      </c>
      <c r="AD20" s="11"/>
      <c r="BE20" s="470"/>
      <c r="BG20" s="587"/>
    </row>
    <row r="21" spans="3:59" ht="15.75" customHeight="1">
      <c r="C21" s="623" t="str">
        <f>"Deduction 4 -- "&amp;Setup!CB16</f>
        <v>Deduction 4 -- Other</v>
      </c>
      <c r="D21" s="851"/>
      <c r="E21" s="976"/>
      <c r="F21" s="10">
        <v>2</v>
      </c>
      <c r="G21" s="587"/>
      <c r="L21" s="11"/>
      <c r="O21" s="9" t="b">
        <f>AND(BG18&gt;=0,BG19&gt;=0,BG20&gt;=0,BG21&gt;=0)</f>
        <v>1</v>
      </c>
      <c r="Q21" s="9">
        <v>20</v>
      </c>
      <c r="AC21" s="11" t="s">
        <v>36</v>
      </c>
      <c r="AD21" s="11"/>
      <c r="BE21" s="470"/>
      <c r="BG21" s="587"/>
    </row>
    <row r="22" spans="3:59">
      <c r="C22" s="153" t="s">
        <v>651</v>
      </c>
      <c r="F22" s="10"/>
      <c r="G22" s="206" t="s">
        <v>278</v>
      </c>
      <c r="H22" s="377"/>
      <c r="Q22" s="9">
        <v>21</v>
      </c>
    </row>
    <row r="23" spans="3:59">
      <c r="C23" s="153" t="s">
        <v>660</v>
      </c>
      <c r="O23" s="9" t="b">
        <f>ISTEXT(BE14)</f>
        <v>0</v>
      </c>
      <c r="Q23" s="9">
        <v>22</v>
      </c>
    </row>
    <row r="24" spans="3:59">
      <c r="O24" s="9" t="b">
        <f>BE14=""</f>
        <v>1</v>
      </c>
      <c r="Q24" s="9">
        <v>23</v>
      </c>
    </row>
    <row r="25" spans="3:59">
      <c r="O25" s="9" t="b">
        <f ca="1">BE14-NOW()&gt;=30</f>
        <v>0</v>
      </c>
      <c r="Q25" s="9">
        <v>24</v>
      </c>
    </row>
    <row r="26" spans="3:59">
      <c r="Q26" s="9">
        <v>25</v>
      </c>
    </row>
    <row r="27" spans="3:59">
      <c r="Q27" s="9">
        <v>26</v>
      </c>
    </row>
    <row r="28" spans="3:59">
      <c r="Q28" s="9">
        <v>27</v>
      </c>
    </row>
    <row r="29" spans="3:59">
      <c r="Q29" s="9">
        <v>28</v>
      </c>
    </row>
    <row r="30" spans="3:59">
      <c r="C30" s="847"/>
      <c r="Q30" s="9">
        <v>29</v>
      </c>
    </row>
    <row r="31" spans="3:59">
      <c r="Q31" s="9">
        <v>30</v>
      </c>
    </row>
    <row r="32" spans="3:59">
      <c r="Q32" s="9">
        <v>31</v>
      </c>
    </row>
    <row r="33" spans="17:17">
      <c r="Q33" s="9">
        <v>32</v>
      </c>
    </row>
    <row r="34" spans="17:17">
      <c r="Q34" s="9">
        <v>33</v>
      </c>
    </row>
    <row r="35" spans="17:17">
      <c r="Q35" s="9">
        <v>34</v>
      </c>
    </row>
    <row r="36" spans="17:17">
      <c r="Q36" s="9">
        <v>35</v>
      </c>
    </row>
    <row r="37" spans="17:17">
      <c r="Q37" s="9">
        <v>36</v>
      </c>
    </row>
    <row r="38" spans="17:17">
      <c r="Q38" s="9">
        <v>37</v>
      </c>
    </row>
    <row r="39" spans="17:17">
      <c r="Q39" s="9">
        <v>38</v>
      </c>
    </row>
    <row r="40" spans="17:17">
      <c r="Q40" s="9">
        <v>39</v>
      </c>
    </row>
    <row r="41" spans="17:17">
      <c r="Q41" s="9">
        <v>40</v>
      </c>
    </row>
    <row r="42" spans="17:17">
      <c r="Q42" s="9">
        <v>41</v>
      </c>
    </row>
    <row r="43" spans="17:17">
      <c r="Q43" s="9">
        <v>42</v>
      </c>
    </row>
    <row r="44" spans="17:17">
      <c r="Q44" s="9">
        <v>43</v>
      </c>
    </row>
    <row r="45" spans="17:17">
      <c r="Q45" s="9">
        <v>44</v>
      </c>
    </row>
    <row r="46" spans="17:17">
      <c r="Q46" s="9">
        <v>45</v>
      </c>
    </row>
    <row r="47" spans="17:17">
      <c r="Q47" s="9">
        <v>46</v>
      </c>
    </row>
    <row r="48" spans="17:17">
      <c r="Q48" s="9">
        <v>47</v>
      </c>
    </row>
    <row r="49" spans="17:17">
      <c r="Q49" s="9">
        <v>48</v>
      </c>
    </row>
    <row r="50" spans="17:17">
      <c r="Q50" s="9">
        <v>49</v>
      </c>
    </row>
    <row r="51" spans="17:17">
      <c r="Q51" s="9">
        <v>50</v>
      </c>
    </row>
    <row r="52" spans="17:17">
      <c r="Q52" s="9">
        <v>51</v>
      </c>
    </row>
    <row r="53" spans="17:17">
      <c r="Q53" s="9">
        <v>52</v>
      </c>
    </row>
    <row r="54" spans="17:17">
      <c r="Q54" s="9">
        <v>53</v>
      </c>
    </row>
    <row r="55" spans="17:17">
      <c r="Q55" s="9">
        <v>54</v>
      </c>
    </row>
    <row r="56" spans="17:17">
      <c r="Q56" s="9">
        <v>55</v>
      </c>
    </row>
    <row r="57" spans="17:17">
      <c r="Q57" s="9">
        <v>56</v>
      </c>
    </row>
    <row r="58" spans="17:17">
      <c r="Q58" s="9">
        <v>57</v>
      </c>
    </row>
    <row r="59" spans="17:17">
      <c r="Q59" s="9">
        <v>58</v>
      </c>
    </row>
    <row r="60" spans="17:17">
      <c r="Q60" s="9">
        <v>59</v>
      </c>
    </row>
    <row r="61" spans="17:17">
      <c r="Q61" s="9">
        <v>60</v>
      </c>
    </row>
    <row r="62" spans="17:17">
      <c r="Q62" s="9">
        <v>61</v>
      </c>
    </row>
    <row r="63" spans="17:17">
      <c r="Q63" s="9">
        <v>62</v>
      </c>
    </row>
    <row r="64" spans="17:17">
      <c r="Q64" s="9">
        <v>63</v>
      </c>
    </row>
    <row r="65" spans="17:17">
      <c r="Q65" s="9">
        <v>64</v>
      </c>
    </row>
    <row r="66" spans="17:17">
      <c r="Q66" s="9">
        <v>65</v>
      </c>
    </row>
    <row r="67" spans="17:17">
      <c r="Q67" s="9">
        <v>66</v>
      </c>
    </row>
    <row r="68" spans="17:17">
      <c r="Q68" s="9">
        <v>67</v>
      </c>
    </row>
    <row r="69" spans="17:17">
      <c r="Q69" s="9">
        <v>68</v>
      </c>
    </row>
    <row r="70" spans="17:17">
      <c r="Q70" s="9">
        <v>69</v>
      </c>
    </row>
    <row r="71" spans="17:17">
      <c r="Q71" s="9">
        <v>70</v>
      </c>
    </row>
    <row r="72" spans="17:17">
      <c r="Q72" s="9">
        <v>71</v>
      </c>
    </row>
    <row r="73" spans="17:17">
      <c r="Q73" s="9">
        <v>72</v>
      </c>
    </row>
    <row r="74" spans="17:17">
      <c r="Q74" s="9">
        <v>73</v>
      </c>
    </row>
    <row r="75" spans="17:17">
      <c r="Q75" s="9">
        <v>74</v>
      </c>
    </row>
    <row r="76" spans="17:17">
      <c r="Q76" s="9">
        <v>75</v>
      </c>
    </row>
    <row r="77" spans="17:17">
      <c r="Q77" s="9">
        <v>76</v>
      </c>
    </row>
    <row r="78" spans="17:17">
      <c r="Q78" s="9">
        <v>77</v>
      </c>
    </row>
    <row r="79" spans="17:17">
      <c r="Q79" s="9">
        <v>78</v>
      </c>
    </row>
    <row r="80" spans="17:17">
      <c r="Q80" s="9">
        <v>79</v>
      </c>
    </row>
    <row r="81" spans="17:17">
      <c r="Q81" s="9">
        <v>80</v>
      </c>
    </row>
    <row r="82" spans="17:17">
      <c r="Q82" s="9">
        <v>81</v>
      </c>
    </row>
    <row r="83" spans="17:17">
      <c r="Q83" s="9">
        <v>82</v>
      </c>
    </row>
    <row r="84" spans="17:17">
      <c r="Q84" s="9">
        <v>83</v>
      </c>
    </row>
    <row r="85" spans="17:17">
      <c r="Q85" s="9">
        <v>84</v>
      </c>
    </row>
    <row r="86" spans="17:17">
      <c r="Q86" s="9">
        <v>85</v>
      </c>
    </row>
    <row r="87" spans="17:17">
      <c r="Q87" s="9">
        <v>86</v>
      </c>
    </row>
    <row r="88" spans="17:17">
      <c r="Q88" s="9">
        <v>87</v>
      </c>
    </row>
    <row r="89" spans="17:17">
      <c r="Q89" s="9">
        <v>88</v>
      </c>
    </row>
    <row r="90" spans="17:17">
      <c r="Q90" s="9">
        <v>89</v>
      </c>
    </row>
    <row r="91" spans="17:17">
      <c r="Q91" s="9">
        <v>90</v>
      </c>
    </row>
    <row r="92" spans="17:17">
      <c r="Q92" s="9">
        <v>91</v>
      </c>
    </row>
    <row r="93" spans="17:17">
      <c r="Q93" s="9">
        <v>92</v>
      </c>
    </row>
    <row r="94" spans="17:17">
      <c r="Q94" s="9">
        <v>93</v>
      </c>
    </row>
    <row r="95" spans="17:17">
      <c r="Q95" s="9">
        <v>94</v>
      </c>
    </row>
    <row r="96" spans="17:17">
      <c r="Q96" s="9">
        <v>95</v>
      </c>
    </row>
    <row r="97" spans="17:18">
      <c r="Q97" s="9">
        <v>96</v>
      </c>
    </row>
    <row r="98" spans="17:18">
      <c r="Q98" s="9">
        <v>97</v>
      </c>
    </row>
    <row r="99" spans="17:18">
      <c r="Q99" s="9">
        <v>98</v>
      </c>
    </row>
    <row r="100" spans="17:18">
      <c r="Q100" s="9">
        <v>99</v>
      </c>
    </row>
    <row r="101" spans="17:18">
      <c r="Q101" s="397">
        <v>1</v>
      </c>
      <c r="R101" s="16">
        <f>VALUE(Q101-1)</f>
        <v>0</v>
      </c>
    </row>
    <row r="102" spans="17:18">
      <c r="Q102" s="397">
        <v>1</v>
      </c>
      <c r="R102" s="16">
        <f>VALUE(Q102-1)</f>
        <v>0</v>
      </c>
    </row>
  </sheetData>
  <sheetProtection password="DFC1" sheet="1" objects="1" scenarios="1" selectLockedCells="1"/>
  <mergeCells count="14">
    <mergeCell ref="E11:F11"/>
    <mergeCell ref="BE11:BF11"/>
    <mergeCell ref="BE4:BF4"/>
    <mergeCell ref="BE5:BF5"/>
    <mergeCell ref="BE6:BG6"/>
    <mergeCell ref="BE7:BG7"/>
    <mergeCell ref="BE8:BF8"/>
    <mergeCell ref="BE10:BF10"/>
    <mergeCell ref="E5:F5"/>
    <mergeCell ref="E6:G6"/>
    <mergeCell ref="E7:G7"/>
    <mergeCell ref="E8:F8"/>
    <mergeCell ref="E10:F10"/>
    <mergeCell ref="E4:F4"/>
  </mergeCells>
  <phoneticPr fontId="118" type="noConversion"/>
  <conditionalFormatting sqref="E16 BE16">
    <cfRule type="expression" dxfId="32" priority="2">
      <formula>$E$16="Inactive"</formula>
    </cfRule>
  </conditionalFormatting>
  <pageMargins left="0.7" right="0.7" top="0.75" bottom="0.75" header="0.3" footer="0.3"/>
  <drawing r:id="rId1"/>
  <legacyDrawing r:id="rId2"/>
  <controls>
    <mc:AlternateContent xmlns:mc="http://schemas.openxmlformats.org/markup-compatibility/2006">
      <mc:Choice Requires="x14">
        <control shapeId="7184" r:id="rId3" name="Return1">
          <controlPr defaultSize="0" autoLine="0" autoPict="0" r:id="rId4">
            <anchor moveWithCells="1">
              <from>
                <xdr:col>8</xdr:col>
                <xdr:colOff>28575</xdr:colOff>
                <xdr:row>9</xdr:row>
                <xdr:rowOff>180975</xdr:rowOff>
              </from>
              <to>
                <xdr:col>9</xdr:col>
                <xdr:colOff>180975</xdr:colOff>
                <xdr:row>11</xdr:row>
                <xdr:rowOff>133350</xdr:rowOff>
              </to>
            </anchor>
          </controlPr>
        </control>
      </mc:Choice>
      <mc:Fallback>
        <control shapeId="7184" r:id="rId3" name="Return1"/>
      </mc:Fallback>
    </mc:AlternateContent>
    <mc:AlternateContent xmlns:mc="http://schemas.openxmlformats.org/markup-compatibility/2006">
      <mc:Choice Requires="x14">
        <control shapeId="7183" r:id="rId5" name="Addarecord">
          <controlPr defaultSize="0" autoLine="0" r:id="rId6">
            <anchor moveWithCells="1">
              <from>
                <xdr:col>8</xdr:col>
                <xdr:colOff>28575</xdr:colOff>
                <xdr:row>4</xdr:row>
                <xdr:rowOff>180975</xdr:rowOff>
              </from>
              <to>
                <xdr:col>9</xdr:col>
                <xdr:colOff>171450</xdr:colOff>
                <xdr:row>6</xdr:row>
                <xdr:rowOff>152400</xdr:rowOff>
              </to>
            </anchor>
          </controlPr>
        </control>
      </mc:Choice>
      <mc:Fallback>
        <control shapeId="7183" r:id="rId5" name="Addarecord"/>
      </mc:Fallback>
    </mc:AlternateContent>
    <mc:AlternateContent xmlns:mc="http://schemas.openxmlformats.org/markup-compatibility/2006">
      <mc:Choice Requires="x14">
        <control shapeId="7171" r:id="rId7" name="Drop Down 3">
          <controlPr defaultSize="0" autoLine="0" autoPict="0">
            <anchor moveWithCells="1">
              <from>
                <xdr:col>5</xdr:col>
                <xdr:colOff>9525</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172" r:id="rId8" name="Drop Down 4">
          <controlPr defaultSize="0" autoLine="0" autoPict="0">
            <anchor moveWithCells="1">
              <from>
                <xdr:col>5</xdr:col>
                <xdr:colOff>9525</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173" r:id="rId9" name="Drop Down 5">
          <controlPr defaultSize="0" autoLine="0" autoPict="0">
            <anchor moveWithCells="1">
              <from>
                <xdr:col>5</xdr:col>
                <xdr:colOff>9525</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174" r:id="rId10" name="Drop Down 6">
          <controlPr defaultSize="0" autoLine="0" autoPict="0">
            <anchor moveWithCells="1">
              <from>
                <xdr:col>5</xdr:col>
                <xdr:colOff>9525</xdr:colOff>
                <xdr:row>20</xdr:row>
                <xdr:rowOff>0</xdr:rowOff>
              </from>
              <to>
                <xdr:col>6</xdr:col>
                <xdr:colOff>0</xdr:colOff>
                <xdr:row>21</xdr:row>
                <xdr:rowOff>0</xdr:rowOff>
              </to>
            </anchor>
          </controlPr>
        </control>
      </mc:Choice>
    </mc:AlternateContent>
    <mc:AlternateContent xmlns:mc="http://schemas.openxmlformats.org/markup-compatibility/2006">
      <mc:Choice Requires="x14">
        <control shapeId="7175" r:id="rId11" name="Drop Down 7">
          <controlPr defaultSize="0" autoLine="0" autoPict="0">
            <anchor moveWithCells="1">
              <from>
                <xdr:col>5</xdr:col>
                <xdr:colOff>9525</xdr:colOff>
                <xdr:row>16</xdr:row>
                <xdr:rowOff>9525</xdr:rowOff>
              </from>
              <to>
                <xdr:col>5</xdr:col>
                <xdr:colOff>914400</xdr:colOff>
                <xdr:row>17</xdr:row>
                <xdr:rowOff>9525</xdr:rowOff>
              </to>
            </anchor>
          </controlPr>
        </control>
      </mc:Choice>
    </mc:AlternateContent>
    <mc:AlternateContent xmlns:mc="http://schemas.openxmlformats.org/markup-compatibility/2006">
      <mc:Choice Requires="x14">
        <control shapeId="7179" r:id="rId12" name="Drop Down 11">
          <controlPr defaultSize="0" autoLine="0" autoPict="0">
            <anchor moveWithCells="1">
              <from>
                <xdr:col>4</xdr:col>
                <xdr:colOff>9525</xdr:colOff>
                <xdr:row>11</xdr:row>
                <xdr:rowOff>9525</xdr:rowOff>
              </from>
              <to>
                <xdr:col>5</xdr:col>
                <xdr:colOff>0</xdr:colOff>
                <xdr:row>12</xdr:row>
                <xdr:rowOff>19050</xdr:rowOff>
              </to>
            </anchor>
          </controlPr>
        </control>
      </mc:Choice>
    </mc:AlternateContent>
    <mc:AlternateContent xmlns:mc="http://schemas.openxmlformats.org/markup-compatibility/2006">
      <mc:Choice Requires="x14">
        <control shapeId="7180" r:id="rId13" name="Drop Down 12">
          <controlPr defaultSize="0" autoLine="0" autoPict="0">
            <anchor moveWithCells="1">
              <from>
                <xdr:col>5</xdr:col>
                <xdr:colOff>9525</xdr:colOff>
                <xdr:row>15</xdr:row>
                <xdr:rowOff>0</xdr:rowOff>
              </from>
              <to>
                <xdr:col>5</xdr:col>
                <xdr:colOff>904875</xdr:colOff>
                <xdr:row>16</xdr:row>
                <xdr:rowOff>0</xdr:rowOff>
              </to>
            </anchor>
          </controlPr>
        </control>
      </mc:Choice>
    </mc:AlternateContent>
    <mc:AlternateContent xmlns:mc="http://schemas.openxmlformats.org/markup-compatibility/2006">
      <mc:Choice Requires="x14">
        <control shapeId="7181" r:id="rId14" name="Drop Down 13">
          <controlPr defaultSize="0" autoLine="0" autoPict="0">
            <anchor moveWithCells="1">
              <from>
                <xdr:col>5</xdr:col>
                <xdr:colOff>0</xdr:colOff>
                <xdr:row>8</xdr:row>
                <xdr:rowOff>0</xdr:rowOff>
              </from>
              <to>
                <xdr:col>6</xdr:col>
                <xdr:colOff>9525</xdr:colOff>
                <xdr:row>9</xdr:row>
                <xdr:rowOff>9525</xdr:rowOff>
              </to>
            </anchor>
          </controlPr>
        </control>
      </mc:Choice>
    </mc:AlternateContent>
    <mc:AlternateContent xmlns:mc="http://schemas.openxmlformats.org/markup-compatibility/2006">
      <mc:Choice Requires="x14">
        <control shapeId="7190" r:id="rId15" name="Drop Down 22">
          <controlPr defaultSize="0" autoLine="0" autoPict="0">
            <anchor moveWithCells="1">
              <from>
                <xdr:col>4</xdr:col>
                <xdr:colOff>0</xdr:colOff>
                <xdr:row>12</xdr:row>
                <xdr:rowOff>0</xdr:rowOff>
              </from>
              <to>
                <xdr:col>4</xdr:col>
                <xdr:colOff>800100</xdr:colOff>
                <xdr:row>13</xdr:row>
                <xdr:rowOff>0</xdr:rowOff>
              </to>
            </anchor>
          </controlPr>
        </control>
      </mc:Choice>
    </mc:AlternateContent>
    <mc:AlternateContent xmlns:mc="http://schemas.openxmlformats.org/markup-compatibility/2006">
      <mc:Choice Requires="x14">
        <control shapeId="7191" r:id="rId16" name="Drop Down 23">
          <controlPr defaultSize="0" autoLine="0" autoPict="0">
            <anchor moveWithCells="1">
              <from>
                <xdr:col>5</xdr:col>
                <xdr:colOff>447675</xdr:colOff>
                <xdr:row>11</xdr:row>
                <xdr:rowOff>0</xdr:rowOff>
              </from>
              <to>
                <xdr:col>6</xdr:col>
                <xdr:colOff>0</xdr:colOff>
                <xdr:row>12</xdr:row>
                <xdr:rowOff>0</xdr:rowOff>
              </to>
            </anchor>
          </controlPr>
        </control>
      </mc:Choice>
    </mc:AlternateContent>
    <mc:AlternateContent xmlns:mc="http://schemas.openxmlformats.org/markup-compatibility/2006">
      <mc:Choice Requires="x14">
        <control shapeId="7193" r:id="rId17" name="Drop Down 25">
          <controlPr defaultSize="0" autoLine="0" autoPict="0">
            <anchor moveWithCells="1">
              <from>
                <xdr:col>5</xdr:col>
                <xdr:colOff>447675</xdr:colOff>
                <xdr:row>12</xdr:row>
                <xdr:rowOff>0</xdr:rowOff>
              </from>
              <to>
                <xdr:col>6</xdr:col>
                <xdr:colOff>0</xdr:colOff>
                <xdr:row>13</xdr:row>
                <xdr:rowOff>0</xdr:rowOff>
              </to>
            </anchor>
          </controlPr>
        </control>
      </mc:Choice>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G102"/>
  <sheetViews>
    <sheetView workbookViewId="0">
      <selection activeCell="E10" sqref="E10"/>
    </sheetView>
  </sheetViews>
  <sheetFormatPr defaultRowHeight="15"/>
  <cols>
    <col min="1" max="1" width="10.85546875" style="9" customWidth="1"/>
    <col min="2" max="2" width="16.28515625" style="9" customWidth="1"/>
    <col min="3" max="3" width="17" style="9" customWidth="1"/>
    <col min="4" max="4" width="1.140625" style="9" customWidth="1"/>
    <col min="5" max="5" width="14.85546875" style="9" customWidth="1"/>
    <col min="6" max="6" width="14" style="9" customWidth="1"/>
    <col min="7" max="7" width="13.140625" style="9" customWidth="1"/>
    <col min="8" max="8" width="6.85546875" style="9" customWidth="1"/>
    <col min="9" max="9" width="9.140625" style="9"/>
    <col min="10" max="10" width="10.28515625" style="9" customWidth="1"/>
    <col min="11" max="11" width="10.85546875" style="9" customWidth="1"/>
    <col min="12" max="12" width="11.85546875" style="9" customWidth="1"/>
    <col min="13" max="13" width="9.140625" style="9" customWidth="1"/>
    <col min="14" max="14" width="11.28515625" style="9" customWidth="1"/>
    <col min="15" max="15" width="8" style="9" hidden="1" customWidth="1"/>
    <col min="16" max="16" width="6" style="9" hidden="1" customWidth="1"/>
    <col min="17" max="17" width="9.140625" style="9" hidden="1" customWidth="1"/>
    <col min="18" max="23" width="9.140625" style="9" customWidth="1"/>
    <col min="24" max="24" width="17.42578125" style="9" customWidth="1"/>
    <col min="25" max="25" width="2" style="9" hidden="1" customWidth="1"/>
    <col min="26" max="26" width="10.28515625" style="9" hidden="1" customWidth="1"/>
    <col min="27" max="27" width="10.42578125" style="9" hidden="1" customWidth="1"/>
    <col min="28" max="28" width="6.42578125" style="9" hidden="1" customWidth="1"/>
    <col min="29" max="30" width="9.140625" style="9" hidden="1" customWidth="1"/>
    <col min="31" max="31" width="3.28515625" style="9" hidden="1" customWidth="1"/>
    <col min="32" max="32" width="7" style="9" hidden="1" customWidth="1"/>
    <col min="33" max="33" width="5.42578125" style="9" hidden="1" customWidth="1"/>
    <col min="34" max="34" width="11.140625" style="9" hidden="1" customWidth="1"/>
    <col min="35" max="35" width="8.42578125" style="9" hidden="1" customWidth="1"/>
    <col min="36" max="36" width="31.7109375" style="9" hidden="1" customWidth="1"/>
    <col min="37" max="39" width="9.140625" style="9" hidden="1" customWidth="1"/>
    <col min="40" max="40" width="5.5703125" style="9" hidden="1" customWidth="1"/>
    <col min="41" max="41" width="8.140625" style="9" hidden="1" customWidth="1"/>
    <col min="42" max="42" width="8.5703125" style="9" hidden="1" customWidth="1"/>
    <col min="43" max="43" width="10.5703125" style="9" hidden="1" customWidth="1"/>
    <col min="44" max="44" width="13.140625" style="9" hidden="1" customWidth="1"/>
    <col min="45" max="45" width="7.5703125" style="9" hidden="1" customWidth="1"/>
    <col min="46" max="46" width="9" style="9" hidden="1" customWidth="1"/>
    <col min="47" max="53" width="9.140625" style="9" customWidth="1"/>
    <col min="54" max="56" width="9.140625" style="9"/>
    <col min="57" max="59" width="9.140625" style="9" hidden="1" customWidth="1"/>
    <col min="60" max="16384" width="9.140625" style="9"/>
  </cols>
  <sheetData>
    <row r="1" spans="1:57" ht="14.25" customHeight="1">
      <c r="Q1" s="16">
        <f>+Q101-1</f>
        <v>2</v>
      </c>
      <c r="AB1" s="116" t="s">
        <v>165</v>
      </c>
      <c r="AC1" s="117" t="str">
        <f>Editing!$BE$4&amp;" "&amp;Editing!$BE$5</f>
        <v xml:space="preserve"> </v>
      </c>
      <c r="AD1" s="117"/>
      <c r="AE1" s="118" t="s">
        <v>166</v>
      </c>
      <c r="AF1" s="119">
        <f>+E3</f>
        <v>10001</v>
      </c>
      <c r="AG1" s="118" t="s">
        <v>167</v>
      </c>
      <c r="AH1" s="117">
        <f>+BE11</f>
        <v>0</v>
      </c>
      <c r="AI1" s="118" t="s">
        <v>169</v>
      </c>
      <c r="AJ1" s="117" t="str">
        <f>+BE6&amp;" "&amp;BE7&amp;", "&amp;BE8</f>
        <v xml:space="preserve"> , </v>
      </c>
      <c r="AK1" s="117"/>
      <c r="AL1" s="117"/>
      <c r="AM1" s="117"/>
      <c r="AN1" s="118" t="s">
        <v>168</v>
      </c>
      <c r="AO1" s="120">
        <f>+BE14</f>
        <v>0</v>
      </c>
      <c r="AP1" s="117"/>
      <c r="AQ1" s="118"/>
      <c r="AR1" s="120"/>
      <c r="AS1" s="117" t="s">
        <v>861</v>
      </c>
      <c r="AT1" s="867">
        <f>+BE9</f>
        <v>0</v>
      </c>
    </row>
    <row r="2" spans="1:57" ht="14.25" customHeight="1">
      <c r="C2" s="153" t="s">
        <v>714</v>
      </c>
      <c r="E2" s="153"/>
      <c r="Q2" s="16">
        <f>+Q102-1</f>
        <v>2</v>
      </c>
      <c r="Y2" s="9">
        <v>1</v>
      </c>
      <c r="Z2" s="122" t="s">
        <v>184</v>
      </c>
    </row>
    <row r="3" spans="1:57">
      <c r="C3" s="149" t="s">
        <v>16</v>
      </c>
      <c r="D3" s="158"/>
      <c r="E3" s="157">
        <f>+Selection1!V3</f>
        <v>10001</v>
      </c>
      <c r="F3" s="98"/>
      <c r="Y3" s="9">
        <v>2</v>
      </c>
      <c r="Z3" s="122" t="s">
        <v>230</v>
      </c>
      <c r="AC3" s="11"/>
      <c r="AD3" s="11"/>
    </row>
    <row r="4" spans="1:57">
      <c r="C4" s="210" t="s">
        <v>38</v>
      </c>
      <c r="D4" s="158"/>
      <c r="E4" s="1477" t="s">
        <v>1340</v>
      </c>
      <c r="F4" s="98"/>
      <c r="Y4" s="9">
        <v>3</v>
      </c>
      <c r="Z4" s="122" t="s">
        <v>231</v>
      </c>
      <c r="AA4" s="9" t="str">
        <f>BE4&amp;" "&amp;BE5</f>
        <v xml:space="preserve"> </v>
      </c>
      <c r="AC4" s="11"/>
      <c r="AD4" s="11"/>
      <c r="BE4" s="972"/>
    </row>
    <row r="5" spans="1:57">
      <c r="C5" s="210" t="s">
        <v>39</v>
      </c>
      <c r="D5" s="158"/>
      <c r="E5" s="1478" t="s">
        <v>1341</v>
      </c>
      <c r="F5" s="98"/>
      <c r="O5" s="9">
        <f>IF(BE5="",0,1)</f>
        <v>0</v>
      </c>
      <c r="Y5" s="9">
        <v>4</v>
      </c>
      <c r="Z5" s="122" t="s">
        <v>232</v>
      </c>
      <c r="AA5" s="9" t="str">
        <f>BE5&amp;", "&amp;BE4</f>
        <v xml:space="preserve">, </v>
      </c>
      <c r="AC5" s="11"/>
      <c r="AD5" s="11"/>
      <c r="BE5" s="973"/>
    </row>
    <row r="6" spans="1:57">
      <c r="C6" s="210" t="s">
        <v>40</v>
      </c>
      <c r="D6" s="158"/>
      <c r="E6" s="1480" t="s">
        <v>1342</v>
      </c>
      <c r="F6" s="1027"/>
      <c r="O6" s="9">
        <f>IF(BE6="",0,1)</f>
        <v>0</v>
      </c>
      <c r="Y6" s="9">
        <v>5</v>
      </c>
      <c r="Z6" s="122" t="s">
        <v>233</v>
      </c>
      <c r="AC6" s="11"/>
      <c r="AD6" s="11"/>
      <c r="BE6" s="972"/>
    </row>
    <row r="7" spans="1:57">
      <c r="C7" s="149" t="s">
        <v>23</v>
      </c>
      <c r="D7" s="158"/>
      <c r="E7" s="1479" t="s">
        <v>1337</v>
      </c>
      <c r="F7" s="1026"/>
      <c r="O7" s="9">
        <f>IF(BE7="",0,1)</f>
        <v>0</v>
      </c>
      <c r="Z7" s="121">
        <v>4</v>
      </c>
      <c r="AC7" s="11"/>
      <c r="AD7" s="11"/>
      <c r="BE7" s="471"/>
    </row>
    <row r="8" spans="1:57">
      <c r="C8" s="210" t="s">
        <v>43</v>
      </c>
      <c r="D8" s="158"/>
      <c r="E8" s="1025">
        <v>10101</v>
      </c>
      <c r="F8" s="98"/>
      <c r="I8" s="153" t="s">
        <v>251</v>
      </c>
      <c r="O8" s="9">
        <f>IF(BE8="",0,1)</f>
        <v>0</v>
      </c>
      <c r="Z8" s="866">
        <f>BE17/IF(Z7=5,40*52,IF(Z7=4,40*52/12,IF(Z7=3,40,IF(Z7=2,8,1))))</f>
        <v>0</v>
      </c>
      <c r="AC8" s="11"/>
      <c r="AD8" s="11"/>
      <c r="BE8" s="472"/>
    </row>
    <row r="9" spans="1:57">
      <c r="C9" s="602" t="s">
        <v>653</v>
      </c>
      <c r="D9" s="158"/>
      <c r="E9" s="1170">
        <v>8810</v>
      </c>
      <c r="F9" s="159">
        <v>5</v>
      </c>
      <c r="O9" s="9" t="b">
        <f>ISTEXT(BE15)</f>
        <v>0</v>
      </c>
      <c r="P9" s="9">
        <f>MATCH($E$9,Setup!$CC$41:'Setup'!$CC$48,0)</f>
        <v>5</v>
      </c>
      <c r="Q9" s="1168">
        <f ca="1">OFFSET(Setup!$CB$40,Editing!$F$9,1)</f>
        <v>8810</v>
      </c>
      <c r="AC9" s="11"/>
      <c r="AD9" s="11"/>
      <c r="BE9" s="473"/>
    </row>
    <row r="10" spans="1:57">
      <c r="C10" s="210" t="s">
        <v>10</v>
      </c>
      <c r="D10" s="158"/>
      <c r="E10" s="1477" t="s">
        <v>1350</v>
      </c>
      <c r="F10" s="98"/>
      <c r="AC10" s="11"/>
      <c r="AD10" s="11"/>
      <c r="BE10" s="474"/>
    </row>
    <row r="11" spans="1:57">
      <c r="C11" s="210" t="s">
        <v>3</v>
      </c>
      <c r="D11" s="158"/>
      <c r="E11" s="1325" t="s">
        <v>1270</v>
      </c>
      <c r="F11" s="98"/>
      <c r="O11" s="9">
        <f>IF(BE11="",0,1)</f>
        <v>0</v>
      </c>
      <c r="Z11" s="846" t="b">
        <f>IF(ISERROR(AND(ISNUMBER(VALUE(LEFT(BE11,3))),ISNUMBER(VALUE(RIGHT(BE11,4))),ISNUMBER(VALUE(MID(BE11,5,2))),LEN(BE11)=11,FIND("-",BE11,1)=4)),FALSE,AND(ISNUMBER(VALUE(LEFT(BE11,3))),ISNUMBER(VALUE(RIGHT(BE11,4))),ISNUMBER(VALUE(MID(BE11,5,2))),LEN(BE11)=11,FIND("-",BE11,1)=4))</f>
        <v>0</v>
      </c>
      <c r="AA11" s="845"/>
      <c r="AC11" s="11"/>
      <c r="AD11" s="11"/>
      <c r="BE11" s="978"/>
    </row>
    <row r="12" spans="1:57">
      <c r="A12" s="12"/>
      <c r="C12" s="1019" t="s">
        <v>1201</v>
      </c>
      <c r="D12" s="158"/>
      <c r="E12" s="1023" t="str">
        <f>IF(O16=1,"M","S")</f>
        <v>M</v>
      </c>
      <c r="F12" s="1024" t="s">
        <v>1198</v>
      </c>
      <c r="O12" s="9">
        <f>IF(AND(BE12&lt;&gt;"",OR(BE12="m",BE12="s")),1,0)</f>
        <v>0</v>
      </c>
      <c r="AC12" s="11"/>
      <c r="AD12" s="11"/>
      <c r="AE12" s="12"/>
      <c r="BE12" s="475"/>
    </row>
    <row r="13" spans="1:57">
      <c r="C13" s="1019" t="s">
        <v>1202</v>
      </c>
      <c r="D13" s="158"/>
      <c r="E13" s="1021" t="str">
        <f>IF(P16=1,"M","S")</f>
        <v>M</v>
      </c>
      <c r="F13" s="1022" t="s">
        <v>1198</v>
      </c>
      <c r="I13" s="153" t="s">
        <v>245</v>
      </c>
      <c r="O13" s="9">
        <f>IF(ISTEXT(BE13),0,1)</f>
        <v>1</v>
      </c>
      <c r="AC13" s="11"/>
      <c r="AD13" s="11"/>
      <c r="BE13" s="641"/>
    </row>
    <row r="14" spans="1:57">
      <c r="C14" s="210" t="s">
        <v>42</v>
      </c>
      <c r="D14" s="158"/>
      <c r="E14" s="1020">
        <v>43838</v>
      </c>
      <c r="F14" s="98"/>
      <c r="O14" s="154" t="s">
        <v>108</v>
      </c>
      <c r="P14" s="591" t="s">
        <v>586</v>
      </c>
      <c r="AC14" s="11"/>
      <c r="AD14" s="11"/>
      <c r="BE14" s="640"/>
    </row>
    <row r="15" spans="1:57">
      <c r="C15" s="308" t="s">
        <v>360</v>
      </c>
      <c r="D15" s="158"/>
      <c r="E15" s="618"/>
      <c r="F15" s="98"/>
      <c r="O15" s="154" t="s">
        <v>107</v>
      </c>
      <c r="P15" s="591" t="s">
        <v>587</v>
      </c>
      <c r="AC15" s="11"/>
      <c r="AD15" s="11"/>
      <c r="BE15" s="618"/>
    </row>
    <row r="16" spans="1:57">
      <c r="C16" s="308" t="s">
        <v>5</v>
      </c>
      <c r="D16" s="158"/>
      <c r="E16" s="590" t="str">
        <f>IF(F16=1,"Active","Inactive")</f>
        <v>Active</v>
      </c>
      <c r="F16" s="1142">
        <v>1</v>
      </c>
      <c r="O16" s="10">
        <v>1</v>
      </c>
      <c r="P16" s="10">
        <v>1</v>
      </c>
      <c r="AC16" s="11"/>
      <c r="AD16" s="11"/>
    </row>
    <row r="17" spans="2:59">
      <c r="B17" s="622" t="s">
        <v>662</v>
      </c>
      <c r="C17" s="211" t="s">
        <v>44</v>
      </c>
      <c r="D17" s="158"/>
      <c r="E17" s="1305">
        <v>2865.6</v>
      </c>
      <c r="F17" s="160"/>
      <c r="G17" s="206" t="s">
        <v>277</v>
      </c>
      <c r="O17" s="9">
        <f>IF(OR(BE17&lt;2.13,ISTEXT(BE17)),0,1)</f>
        <v>0</v>
      </c>
      <c r="AC17" s="11"/>
      <c r="AD17" s="11"/>
      <c r="BE17" s="476"/>
    </row>
    <row r="18" spans="2:59">
      <c r="B18" s="621" t="str">
        <f>+Setup!CB13</f>
        <v>401K</v>
      </c>
      <c r="C18" s="212" t="s">
        <v>247</v>
      </c>
      <c r="D18" s="158"/>
      <c r="E18" s="1141">
        <v>0</v>
      </c>
      <c r="F18" s="159">
        <v>1</v>
      </c>
      <c r="G18" s="1169">
        <v>0</v>
      </c>
      <c r="O18" s="9" t="b">
        <f>ISERROR(BE18+BE19+BE20+BE21)</f>
        <v>0</v>
      </c>
      <c r="AC18" s="11"/>
      <c r="AD18" s="11"/>
      <c r="BE18" s="476"/>
      <c r="BG18" s="587"/>
    </row>
    <row r="19" spans="2:59">
      <c r="B19" s="621" t="str">
        <f>+Setup!CB14</f>
        <v>125P</v>
      </c>
      <c r="C19" s="212" t="s">
        <v>248</v>
      </c>
      <c r="D19" s="158"/>
      <c r="E19" s="476">
        <v>0</v>
      </c>
      <c r="F19" s="159">
        <v>2</v>
      </c>
      <c r="G19" s="619">
        <v>0</v>
      </c>
      <c r="O19" s="9" t="b">
        <f>ISERROR(BG18+BG19+BG20+BG21)</f>
        <v>0</v>
      </c>
      <c r="AC19" s="11"/>
      <c r="AD19" s="11"/>
      <c r="BE19" s="476"/>
      <c r="BG19" s="619"/>
    </row>
    <row r="20" spans="2:59">
      <c r="B20" s="621" t="str">
        <f>+Setup!CB15</f>
        <v>HSA</v>
      </c>
      <c r="C20" s="211" t="s">
        <v>249</v>
      </c>
      <c r="D20" s="158"/>
      <c r="E20" s="1141">
        <v>0</v>
      </c>
      <c r="F20" s="159">
        <v>2</v>
      </c>
      <c r="G20" s="619">
        <v>0</v>
      </c>
      <c r="O20" s="9" t="b">
        <f>AND(BE18&gt;=0,BE19&gt;=0,BE20&gt;=0,BE21&gt;=0)</f>
        <v>1</v>
      </c>
      <c r="AC20" s="11"/>
      <c r="AD20" s="11"/>
      <c r="BE20" s="620"/>
      <c r="BG20" s="619"/>
    </row>
    <row r="21" spans="2:59">
      <c r="B21" s="621" t="str">
        <f>+Setup!CB16</f>
        <v>Other</v>
      </c>
      <c r="C21" s="212" t="s">
        <v>250</v>
      </c>
      <c r="D21" s="158"/>
      <c r="E21" s="476">
        <v>0</v>
      </c>
      <c r="F21" s="159">
        <v>2</v>
      </c>
      <c r="G21" s="587">
        <v>0</v>
      </c>
      <c r="O21" s="9" t="b">
        <f>AND(BG18&gt;=0,BG19&gt;=0,BG20&gt;=0,BG21&gt;=0)</f>
        <v>1</v>
      </c>
      <c r="AC21" s="11"/>
      <c r="AD21" s="11"/>
      <c r="BE21" s="476"/>
      <c r="BG21" s="587"/>
    </row>
    <row r="22" spans="2:59">
      <c r="C22" s="153" t="s">
        <v>661</v>
      </c>
      <c r="F22" s="10"/>
      <c r="G22" s="206" t="s">
        <v>278</v>
      </c>
      <c r="H22" s="377"/>
      <c r="I22" s="638" t="s">
        <v>713</v>
      </c>
    </row>
    <row r="23" spans="2:59">
      <c r="O23" s="9" t="b">
        <f>ISTEXT(BE14)</f>
        <v>0</v>
      </c>
    </row>
    <row r="24" spans="2:59">
      <c r="O24" s="9" t="b">
        <f>BE14=""</f>
        <v>1</v>
      </c>
    </row>
    <row r="25" spans="2:59">
      <c r="O25" s="9" t="b">
        <f ca="1">BE14-NOW()&gt;=30</f>
        <v>0</v>
      </c>
    </row>
    <row r="101" spans="17:17">
      <c r="Q101" s="397">
        <v>3</v>
      </c>
    </row>
    <row r="102" spans="17:17">
      <c r="Q102" s="397">
        <v>3</v>
      </c>
    </row>
  </sheetData>
  <sheetProtection password="DFC1" sheet="1" objects="1" scenarios="1" selectLockedCells="1"/>
  <phoneticPr fontId="118" type="noConversion"/>
  <conditionalFormatting sqref="E16">
    <cfRule type="expression" dxfId="31" priority="1">
      <formula>$E$16="Inactive"</formula>
    </cfRule>
  </conditionalFormatting>
  <pageMargins left="0.7" right="0.7" top="0.75" bottom="0.75" header="0.3" footer="0.3"/>
  <drawing r:id="rId1"/>
  <legacyDrawing r:id="rId2"/>
  <controls>
    <mc:AlternateContent xmlns:mc="http://schemas.openxmlformats.org/markup-compatibility/2006">
      <mc:Choice Requires="x14">
        <control shapeId="6156" r:id="rId3" name="Return1">
          <controlPr defaultSize="0" autoLine="0" autoPict="0" r:id="rId4">
            <anchor moveWithCells="1">
              <from>
                <xdr:col>8</xdr:col>
                <xdr:colOff>19050</xdr:colOff>
                <xdr:row>10</xdr:row>
                <xdr:rowOff>0</xdr:rowOff>
              </from>
              <to>
                <xdr:col>9</xdr:col>
                <xdr:colOff>257175</xdr:colOff>
                <xdr:row>11</xdr:row>
                <xdr:rowOff>161925</xdr:rowOff>
              </to>
            </anchor>
          </controlPr>
        </control>
      </mc:Choice>
      <mc:Fallback>
        <control shapeId="6156" r:id="rId3" name="Return1"/>
      </mc:Fallback>
    </mc:AlternateContent>
    <mc:AlternateContent xmlns:mc="http://schemas.openxmlformats.org/markup-compatibility/2006">
      <mc:Choice Requires="x14">
        <control shapeId="6155" r:id="rId5" name="Update1">
          <controlPr defaultSize="0" autoLine="0" r:id="rId6">
            <anchor moveWithCells="1">
              <from>
                <xdr:col>8</xdr:col>
                <xdr:colOff>28575</xdr:colOff>
                <xdr:row>5</xdr:row>
                <xdr:rowOff>19050</xdr:rowOff>
              </from>
              <to>
                <xdr:col>9</xdr:col>
                <xdr:colOff>247650</xdr:colOff>
                <xdr:row>6</xdr:row>
                <xdr:rowOff>180975</xdr:rowOff>
              </to>
            </anchor>
          </controlPr>
        </control>
      </mc:Choice>
      <mc:Fallback>
        <control shapeId="6155" r:id="rId5" name="Update1"/>
      </mc:Fallback>
    </mc:AlternateContent>
    <mc:AlternateContent xmlns:mc="http://schemas.openxmlformats.org/markup-compatibility/2006">
      <mc:Choice Requires="x14">
        <control shapeId="6147" r:id="rId7" name="Drop Down 3">
          <controlPr defaultSize="0" autoLine="0" autoPict="0">
            <anchor moveWithCells="1">
              <from>
                <xdr:col>5</xdr:col>
                <xdr:colOff>9525</xdr:colOff>
                <xdr:row>17</xdr:row>
                <xdr:rowOff>0</xdr:rowOff>
              </from>
              <to>
                <xdr:col>5</xdr:col>
                <xdr:colOff>923925</xdr:colOff>
                <xdr:row>18</xdr:row>
                <xdr:rowOff>9525</xdr:rowOff>
              </to>
            </anchor>
          </controlPr>
        </control>
      </mc:Choice>
    </mc:AlternateContent>
    <mc:AlternateContent xmlns:mc="http://schemas.openxmlformats.org/markup-compatibility/2006">
      <mc:Choice Requires="x14">
        <control shapeId="6148" r:id="rId8" name="Drop Down 4">
          <controlPr defaultSize="0" autoLine="0" autoPict="0">
            <anchor moveWithCells="1">
              <from>
                <xdr:col>5</xdr:col>
                <xdr:colOff>9525</xdr:colOff>
                <xdr:row>18</xdr:row>
                <xdr:rowOff>0</xdr:rowOff>
              </from>
              <to>
                <xdr:col>5</xdr:col>
                <xdr:colOff>923925</xdr:colOff>
                <xdr:row>19</xdr:row>
                <xdr:rowOff>9525</xdr:rowOff>
              </to>
            </anchor>
          </controlPr>
        </control>
      </mc:Choice>
    </mc:AlternateContent>
    <mc:AlternateContent xmlns:mc="http://schemas.openxmlformats.org/markup-compatibility/2006">
      <mc:Choice Requires="x14">
        <control shapeId="6149" r:id="rId9" name="Drop Down 5">
          <controlPr defaultSize="0" autoLine="0" autoPict="0">
            <anchor moveWithCells="1">
              <from>
                <xdr:col>5</xdr:col>
                <xdr:colOff>9525</xdr:colOff>
                <xdr:row>19</xdr:row>
                <xdr:rowOff>0</xdr:rowOff>
              </from>
              <to>
                <xdr:col>5</xdr:col>
                <xdr:colOff>923925</xdr:colOff>
                <xdr:row>20</xdr:row>
                <xdr:rowOff>9525</xdr:rowOff>
              </to>
            </anchor>
          </controlPr>
        </control>
      </mc:Choice>
    </mc:AlternateContent>
    <mc:AlternateContent xmlns:mc="http://schemas.openxmlformats.org/markup-compatibility/2006">
      <mc:Choice Requires="x14">
        <control shapeId="6150" r:id="rId10" name="Drop Down 6">
          <controlPr defaultSize="0" autoLine="0" autoPict="0">
            <anchor moveWithCells="1">
              <from>
                <xdr:col>5</xdr:col>
                <xdr:colOff>9525</xdr:colOff>
                <xdr:row>20</xdr:row>
                <xdr:rowOff>0</xdr:rowOff>
              </from>
              <to>
                <xdr:col>5</xdr:col>
                <xdr:colOff>923925</xdr:colOff>
                <xdr:row>21</xdr:row>
                <xdr:rowOff>9525</xdr:rowOff>
              </to>
            </anchor>
          </controlPr>
        </control>
      </mc:Choice>
    </mc:AlternateContent>
    <mc:AlternateContent xmlns:mc="http://schemas.openxmlformats.org/markup-compatibility/2006">
      <mc:Choice Requires="x14">
        <control shapeId="6151" r:id="rId11" name="Drop Down 7">
          <controlPr defaultSize="0" autoLine="0" autoPict="0">
            <anchor moveWithCells="1">
              <from>
                <xdr:col>5</xdr:col>
                <xdr:colOff>9525</xdr:colOff>
                <xdr:row>16</xdr:row>
                <xdr:rowOff>0</xdr:rowOff>
              </from>
              <to>
                <xdr:col>5</xdr:col>
                <xdr:colOff>914400</xdr:colOff>
                <xdr:row>17</xdr:row>
                <xdr:rowOff>9525</xdr:rowOff>
              </to>
            </anchor>
          </controlPr>
        </control>
      </mc:Choice>
    </mc:AlternateContent>
    <mc:AlternateContent xmlns:mc="http://schemas.openxmlformats.org/markup-compatibility/2006">
      <mc:Choice Requires="x14">
        <control shapeId="6153" r:id="rId12" name="Drop Down 9">
          <controlPr defaultSize="0" autoLine="0" autoPict="0">
            <anchor moveWithCells="1">
              <from>
                <xdr:col>5</xdr:col>
                <xdr:colOff>9525</xdr:colOff>
                <xdr:row>14</xdr:row>
                <xdr:rowOff>180975</xdr:rowOff>
              </from>
              <to>
                <xdr:col>5</xdr:col>
                <xdr:colOff>923925</xdr:colOff>
                <xdr:row>16</xdr:row>
                <xdr:rowOff>0</xdr:rowOff>
              </to>
            </anchor>
          </controlPr>
        </control>
      </mc:Choice>
    </mc:AlternateContent>
    <mc:AlternateContent xmlns:mc="http://schemas.openxmlformats.org/markup-compatibility/2006">
      <mc:Choice Requires="x14">
        <control shapeId="6157" r:id="rId13" name="Drop Down 13">
          <controlPr defaultSize="0" autoLine="0" autoPict="0">
            <anchor moveWithCells="1">
              <from>
                <xdr:col>4</xdr:col>
                <xdr:colOff>9525</xdr:colOff>
                <xdr:row>11</xdr:row>
                <xdr:rowOff>9525</xdr:rowOff>
              </from>
              <to>
                <xdr:col>5</xdr:col>
                <xdr:colOff>9525</xdr:colOff>
                <xdr:row>12</xdr:row>
                <xdr:rowOff>38100</xdr:rowOff>
              </to>
            </anchor>
          </controlPr>
        </control>
      </mc:Choice>
    </mc:AlternateContent>
    <mc:AlternateContent xmlns:mc="http://schemas.openxmlformats.org/markup-compatibility/2006">
      <mc:Choice Requires="x14">
        <control shapeId="6158" r:id="rId14" name="Drop Down 14">
          <controlPr defaultSize="0" autoLine="0" autoPict="0">
            <anchor moveWithCells="1">
              <from>
                <xdr:col>4</xdr:col>
                <xdr:colOff>9525</xdr:colOff>
                <xdr:row>12</xdr:row>
                <xdr:rowOff>0</xdr:rowOff>
              </from>
              <to>
                <xdr:col>5</xdr:col>
                <xdr:colOff>0</xdr:colOff>
                <xdr:row>13</xdr:row>
                <xdr:rowOff>9525</xdr:rowOff>
              </to>
            </anchor>
          </controlPr>
        </control>
      </mc:Choice>
    </mc:AlternateContent>
    <mc:AlternateContent xmlns:mc="http://schemas.openxmlformats.org/markup-compatibility/2006">
      <mc:Choice Requires="x14">
        <control shapeId="6159" r:id="rId15" name="Drop Down 15">
          <controlPr defaultSize="0" autoLine="0" autoPict="0">
            <anchor moveWithCells="1">
              <from>
                <xdr:col>5</xdr:col>
                <xdr:colOff>457200</xdr:colOff>
                <xdr:row>10</xdr:row>
                <xdr:rowOff>180975</xdr:rowOff>
              </from>
              <to>
                <xdr:col>6</xdr:col>
                <xdr:colOff>0</xdr:colOff>
                <xdr:row>12</xdr:row>
                <xdr:rowOff>0</xdr:rowOff>
              </to>
            </anchor>
          </controlPr>
        </control>
      </mc:Choice>
    </mc:AlternateContent>
    <mc:AlternateContent xmlns:mc="http://schemas.openxmlformats.org/markup-compatibility/2006">
      <mc:Choice Requires="x14">
        <control shapeId="6160" r:id="rId16" name="Drop Down 16">
          <controlPr defaultSize="0" autoLine="0" autoPict="0">
            <anchor moveWithCells="1">
              <from>
                <xdr:col>5</xdr:col>
                <xdr:colOff>457200</xdr:colOff>
                <xdr:row>12</xdr:row>
                <xdr:rowOff>0</xdr:rowOff>
              </from>
              <to>
                <xdr:col>6</xdr:col>
                <xdr:colOff>0</xdr:colOff>
                <xdr:row>13</xdr:row>
                <xdr:rowOff>9525</xdr:rowOff>
              </to>
            </anchor>
          </controlPr>
        </control>
      </mc:Choice>
    </mc:AlternateContent>
    <mc:AlternateContent xmlns:mc="http://schemas.openxmlformats.org/markup-compatibility/2006">
      <mc:Choice Requires="x14">
        <control shapeId="6161" r:id="rId17" name="Drop Down 17">
          <controlPr defaultSize="0" autoLine="0" autoPict="0" macro="[0]!DropDown17_Change">
            <anchor moveWithCells="1">
              <from>
                <xdr:col>5</xdr:col>
                <xdr:colOff>0</xdr:colOff>
                <xdr:row>8</xdr:row>
                <xdr:rowOff>0</xdr:rowOff>
              </from>
              <to>
                <xdr:col>6</xdr:col>
                <xdr:colOff>9525</xdr:colOff>
                <xdr:row>9</xdr:row>
                <xdr:rowOff>9525</xdr:rowOff>
              </to>
            </anchor>
          </controlPr>
        </control>
      </mc:Choice>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1:AF31"/>
  <sheetViews>
    <sheetView topLeftCell="A4" workbookViewId="0"/>
  </sheetViews>
  <sheetFormatPr defaultRowHeight="15"/>
  <cols>
    <col min="1" max="2" width="1.42578125" style="239" customWidth="1"/>
    <col min="3" max="3" width="1.28515625" style="239" customWidth="1"/>
    <col min="4" max="4" width="14.85546875" style="256" customWidth="1"/>
    <col min="5" max="6" width="14.7109375" style="256" customWidth="1"/>
    <col min="7" max="7" width="2.85546875" style="256" customWidth="1"/>
    <col min="8" max="8" width="14.85546875" style="256" customWidth="1"/>
    <col min="9" max="9" width="14.5703125" style="256" customWidth="1"/>
    <col min="10" max="10" width="2.85546875" style="256" customWidth="1"/>
    <col min="11" max="11" width="4.5703125" style="256" hidden="1" customWidth="1"/>
    <col min="12" max="12" width="3.42578125" style="256" customWidth="1"/>
    <col min="13" max="13" width="18.28515625" style="256" customWidth="1"/>
    <col min="14" max="14" width="14" style="256" customWidth="1"/>
    <col min="15" max="15" width="6.42578125" style="256" customWidth="1"/>
    <col min="16" max="19" width="9.140625" style="239"/>
    <col min="20" max="20" width="9.5703125" style="239" bestFit="1" customWidth="1"/>
    <col min="21" max="22" width="9.140625" style="239"/>
    <col min="23" max="23" width="10.42578125" style="239" customWidth="1"/>
    <col min="24" max="25" width="9.140625" style="239"/>
    <col min="26" max="26" width="4.7109375" style="239" hidden="1" customWidth="1"/>
    <col min="27" max="27" width="9.140625" style="239" hidden="1" customWidth="1"/>
    <col min="28" max="28" width="7" style="239" hidden="1" customWidth="1"/>
    <col min="29" max="29" width="8" style="239" hidden="1" customWidth="1"/>
    <col min="30" max="30" width="7" style="239" hidden="1" customWidth="1"/>
    <col min="31" max="32" width="8" style="239" hidden="1" customWidth="1"/>
    <col min="33" max="16384" width="9.140625" style="239"/>
  </cols>
  <sheetData>
    <row r="1" spans="2:32">
      <c r="B1" s="245"/>
      <c r="C1" s="245"/>
      <c r="D1" s="253"/>
      <c r="E1" s="253"/>
      <c r="F1" s="253"/>
      <c r="G1" s="253"/>
      <c r="H1" s="253"/>
      <c r="I1" s="253"/>
      <c r="J1" s="253"/>
      <c r="K1" s="253"/>
      <c r="L1" s="253"/>
      <c r="M1" s="253"/>
      <c r="N1" s="253"/>
      <c r="O1" s="253"/>
      <c r="P1" s="245"/>
      <c r="Q1" s="245"/>
      <c r="R1" s="245"/>
      <c r="S1" s="245"/>
      <c r="T1" s="245"/>
      <c r="U1" s="245"/>
      <c r="V1" s="245"/>
      <c r="W1" s="245"/>
      <c r="AA1" s="824" t="s">
        <v>782</v>
      </c>
      <c r="AB1" s="824" t="s">
        <v>158</v>
      </c>
      <c r="AC1" s="824" t="s">
        <v>49</v>
      </c>
      <c r="AD1" s="824" t="s">
        <v>50</v>
      </c>
      <c r="AE1" s="824" t="s">
        <v>47</v>
      </c>
      <c r="AF1" s="824" t="s">
        <v>0</v>
      </c>
    </row>
    <row r="2" spans="2:32" s="251" customFormat="1">
      <c r="B2" s="250"/>
      <c r="C2" s="250"/>
      <c r="D2" s="254"/>
      <c r="E2" s="254"/>
      <c r="F2" s="254"/>
      <c r="G2" s="254"/>
      <c r="H2" s="254"/>
      <c r="I2" s="254"/>
      <c r="J2" s="254"/>
      <c r="K2" s="254"/>
      <c r="L2" s="254"/>
      <c r="M2" s="254"/>
      <c r="N2" s="254"/>
      <c r="O2" s="254"/>
      <c r="P2" s="250"/>
      <c r="Q2" s="250"/>
      <c r="R2" s="250"/>
      <c r="S2" s="250"/>
      <c r="T2" s="250"/>
      <c r="U2" s="250"/>
      <c r="V2" s="250"/>
      <c r="W2" s="250"/>
      <c r="Z2" s="251">
        <v>1</v>
      </c>
      <c r="AA2" s="825">
        <f>ROUND(+PRSummary!E6*PRRate!$I$6,2)</f>
        <v>0</v>
      </c>
      <c r="AB2" s="825">
        <f>ROUND(PRSummary!F6*PRRate!$J$6,2)</f>
        <v>0</v>
      </c>
      <c r="AC2" s="825">
        <f>+PRSummary!H6</f>
        <v>0</v>
      </c>
      <c r="AD2" s="825">
        <f>+PRSummary!I6</f>
        <v>0</v>
      </c>
      <c r="AE2" s="823">
        <f>+PRSummary!J6</f>
        <v>0</v>
      </c>
      <c r="AF2" s="826">
        <f>SUM(AA2:AE2)</f>
        <v>0</v>
      </c>
    </row>
    <row r="3" spans="2:32" s="251" customFormat="1" ht="15.75">
      <c r="B3" s="250"/>
      <c r="C3" s="250"/>
      <c r="D3" s="431" t="s">
        <v>484</v>
      </c>
      <c r="E3" s="254"/>
      <c r="F3" s="254"/>
      <c r="G3" s="254"/>
      <c r="H3" s="431" t="s">
        <v>485</v>
      </c>
      <c r="I3" s="431"/>
      <c r="J3" s="431"/>
      <c r="K3" s="431"/>
      <c r="L3" s="431"/>
      <c r="M3" s="431" t="s">
        <v>486</v>
      </c>
      <c r="N3" s="254"/>
      <c r="O3" s="254"/>
      <c r="P3" s="250"/>
      <c r="Q3" s="250"/>
      <c r="R3" s="250"/>
      <c r="S3" s="250"/>
      <c r="T3" s="250"/>
      <c r="U3" s="250"/>
      <c r="V3" s="250"/>
      <c r="W3" s="250"/>
      <c r="Z3" s="251">
        <v>2</v>
      </c>
      <c r="AA3" s="825">
        <f>ROUND(+PRSummary!E7*PRRate!$I$6,2)</f>
        <v>0</v>
      </c>
      <c r="AB3" s="825">
        <f>ROUND(PRSummary!F7*PRRate!$J$6,2)</f>
        <v>0</v>
      </c>
      <c r="AC3" s="825">
        <f>+PRSummary!H7</f>
        <v>0</v>
      </c>
      <c r="AD3" s="825">
        <f>+PRSummary!I7</f>
        <v>0</v>
      </c>
      <c r="AE3" s="823">
        <f>+PRSummary!J7</f>
        <v>0</v>
      </c>
      <c r="AF3" s="826">
        <f t="shared" ref="AF3:AF13" si="0">SUM(AA3:AE3)</f>
        <v>0</v>
      </c>
    </row>
    <row r="4" spans="2:32" s="251" customFormat="1">
      <c r="B4" s="250"/>
      <c r="C4" s="250"/>
      <c r="D4" s="254"/>
      <c r="E4" s="254"/>
      <c r="F4" s="254"/>
      <c r="G4" s="254"/>
      <c r="H4" s="254"/>
      <c r="I4" s="254"/>
      <c r="J4" s="254"/>
      <c r="K4" s="254"/>
      <c r="L4" s="254"/>
      <c r="M4" s="254"/>
      <c r="N4" s="254"/>
      <c r="O4" s="254"/>
      <c r="P4" s="250"/>
      <c r="Q4" s="250"/>
      <c r="R4" s="250"/>
      <c r="S4" s="250"/>
      <c r="T4" s="250"/>
      <c r="U4" s="250"/>
      <c r="V4" s="250"/>
      <c r="W4" s="250"/>
      <c r="Z4" s="251">
        <v>3</v>
      </c>
      <c r="AA4" s="825">
        <f>ROUND(+PRSummary!E8*PRRate!$I$6,2)</f>
        <v>646.63</v>
      </c>
      <c r="AB4" s="825">
        <f>ROUND(PRSummary!F8*PRRate!$J$6,2)</f>
        <v>151.22999999999999</v>
      </c>
      <c r="AC4" s="825">
        <f>+PRSummary!H8</f>
        <v>646.63</v>
      </c>
      <c r="AD4" s="825">
        <f>+PRSummary!I8</f>
        <v>151.22999999999999</v>
      </c>
      <c r="AE4" s="823">
        <f>+PRSummary!J8</f>
        <v>1131.77</v>
      </c>
      <c r="AF4" s="826">
        <f t="shared" si="0"/>
        <v>2727.49</v>
      </c>
    </row>
    <row r="5" spans="2:32" s="251" customFormat="1">
      <c r="B5" s="250"/>
      <c r="C5" s="250"/>
      <c r="D5" s="254"/>
      <c r="E5" s="254"/>
      <c r="F5" s="254"/>
      <c r="G5" s="254"/>
      <c r="H5" s="254"/>
      <c r="I5" s="254"/>
      <c r="J5" s="254"/>
      <c r="K5" s="254"/>
      <c r="L5" s="254"/>
      <c r="M5" s="254"/>
      <c r="N5" s="254"/>
      <c r="O5" s="254"/>
      <c r="P5" s="250"/>
      <c r="Q5" s="250"/>
      <c r="R5" s="250"/>
      <c r="S5" s="250"/>
      <c r="T5" s="250"/>
      <c r="U5" s="250"/>
      <c r="V5" s="250"/>
      <c r="W5" s="250"/>
      <c r="Z5" s="251">
        <v>4</v>
      </c>
      <c r="AA5" s="825">
        <f>ROUND(+PRSummary!E9*PRRate!$I$6,2)</f>
        <v>138.41</v>
      </c>
      <c r="AB5" s="825">
        <f>ROUND(PRSummary!F9*PRRate!$J$6,2)</f>
        <v>32.369999999999997</v>
      </c>
      <c r="AC5" s="825">
        <f>+PRSummary!H9</f>
        <v>138.41</v>
      </c>
      <c r="AD5" s="825">
        <f>+PRSummary!I9</f>
        <v>32.370000000000005</v>
      </c>
      <c r="AE5" s="823">
        <f>+PRSummary!J9</f>
        <v>348.32</v>
      </c>
      <c r="AF5" s="826">
        <f t="shared" si="0"/>
        <v>689.88</v>
      </c>
    </row>
    <row r="6" spans="2:32">
      <c r="D6" s="255"/>
      <c r="Z6" s="251">
        <v>5</v>
      </c>
      <c r="AA6" s="825">
        <f>ROUND(+PRSummary!E10*PRRate!$I$6,2)</f>
        <v>506.65</v>
      </c>
      <c r="AB6" s="825">
        <f>ROUND(PRSummary!F10*PRRate!$J$6,2)</f>
        <v>118.49</v>
      </c>
      <c r="AC6" s="825">
        <f>+PRSummary!H10</f>
        <v>506.65000000000003</v>
      </c>
      <c r="AD6" s="825">
        <f>+PRSummary!I10</f>
        <v>118.48999999999998</v>
      </c>
      <c r="AE6" s="823">
        <f>+PRSummary!J10</f>
        <v>1020.5799999999999</v>
      </c>
      <c r="AF6" s="826">
        <f t="shared" si="0"/>
        <v>2270.8599999999997</v>
      </c>
    </row>
    <row r="7" spans="2:32">
      <c r="D7" s="255">
        <f>+K28</f>
        <v>15</v>
      </c>
      <c r="E7" s="257" t="s">
        <v>322</v>
      </c>
      <c r="F7" s="255"/>
      <c r="G7" s="255"/>
      <c r="H7" s="255">
        <f>IF(K7&lt;=12,K7,K7+2)</f>
        <v>16</v>
      </c>
      <c r="I7" s="257" t="s">
        <v>323</v>
      </c>
      <c r="J7" s="255"/>
      <c r="K7" s="255">
        <v>14</v>
      </c>
      <c r="L7" s="255"/>
      <c r="M7" s="255"/>
      <c r="N7" s="257" t="s">
        <v>308</v>
      </c>
      <c r="T7" s="252"/>
      <c r="Z7" s="251">
        <v>6</v>
      </c>
      <c r="AA7" s="825">
        <f>ROUND(+PRSummary!E11*PRRate!$I$6,2)</f>
        <v>682.5</v>
      </c>
      <c r="AB7" s="825">
        <f>ROUND(PRSummary!F11*PRRate!$J$6,2)</f>
        <v>159.62</v>
      </c>
      <c r="AC7" s="825">
        <f>+PRSummary!H11</f>
        <v>682.5</v>
      </c>
      <c r="AD7" s="825">
        <f>+PRSummary!I11</f>
        <v>159.61000000000001</v>
      </c>
      <c r="AE7" s="823">
        <f>+PRSummary!J11</f>
        <v>1509.71</v>
      </c>
      <c r="AF7" s="826">
        <f t="shared" si="0"/>
        <v>3193.94</v>
      </c>
    </row>
    <row r="8" spans="2:32">
      <c r="D8" s="258" t="s">
        <v>94</v>
      </c>
      <c r="E8" s="259">
        <f ca="1">ROUND(OFFSET(PRSummary!$A$5,$D$7,1,),2)</f>
        <v>10500</v>
      </c>
      <c r="F8" s="260"/>
      <c r="G8" s="261"/>
      <c r="H8" s="258"/>
      <c r="I8" s="259"/>
      <c r="J8" s="260"/>
      <c r="K8" s="255" t="s">
        <v>302</v>
      </c>
      <c r="M8" s="335" t="s">
        <v>366</v>
      </c>
      <c r="N8" s="336">
        <f ca="1">ROUND(OFFSET(PRSummary!$A$5,$K$26,7),2)</f>
        <v>646.63</v>
      </c>
      <c r="O8" s="260"/>
      <c r="Z8" s="251">
        <v>7</v>
      </c>
      <c r="AA8" s="825">
        <f>ROUND(+PRSummary!E12*PRRate!$I$6,2)</f>
        <v>75.36</v>
      </c>
      <c r="AB8" s="825">
        <f>ROUND(PRSummary!F12*PRRate!$J$6,2)</f>
        <v>17.62</v>
      </c>
      <c r="AC8" s="825">
        <f>+PRSummary!H12</f>
        <v>75.36</v>
      </c>
      <c r="AD8" s="825">
        <f>+PRSummary!I12</f>
        <v>17.62</v>
      </c>
      <c r="AE8" s="823">
        <f>+PRSummary!J12</f>
        <v>63.71</v>
      </c>
      <c r="AF8" s="826">
        <f t="shared" si="0"/>
        <v>249.67000000000002</v>
      </c>
    </row>
    <row r="9" spans="2:32">
      <c r="D9" s="262" t="s">
        <v>309</v>
      </c>
      <c r="E9" s="263"/>
      <c r="F9" s="264">
        <f ca="1">ROUND(OFFSET(PRSummary!$A$5,$D$7,16),2)</f>
        <v>7404.41</v>
      </c>
      <c r="G9" s="265"/>
      <c r="H9" s="266" t="s">
        <v>324</v>
      </c>
      <c r="I9" s="263">
        <f ca="1">ROUND(OFFSET(PRSummary!$A$5,$H$7,2),2)</f>
        <v>20331.25</v>
      </c>
      <c r="J9" s="264"/>
      <c r="K9" s="255" t="s">
        <v>301</v>
      </c>
      <c r="M9" s="332" t="s">
        <v>367</v>
      </c>
      <c r="N9" s="269">
        <f ca="1">ROUND(OFFSET(PRSummary!$A$5,$K$26,8),2)</f>
        <v>151.22999999999999</v>
      </c>
      <c r="O9" s="264"/>
      <c r="Z9" s="251">
        <v>8</v>
      </c>
      <c r="AA9" s="825">
        <f>ROUND(+PRSummary!E13*PRRate!$I$6,2)</f>
        <v>0</v>
      </c>
      <c r="AB9" s="825">
        <f>ROUND(PRSummary!F13*PRRate!$J$6,2)</f>
        <v>0</v>
      </c>
      <c r="AC9" s="825">
        <f>+PRSummary!H13</f>
        <v>0</v>
      </c>
      <c r="AD9" s="825">
        <f>+PRSummary!I13</f>
        <v>0</v>
      </c>
      <c r="AE9" s="823">
        <f>+PRSummary!J13</f>
        <v>0</v>
      </c>
      <c r="AF9" s="826">
        <f t="shared" si="0"/>
        <v>0</v>
      </c>
    </row>
    <row r="10" spans="2:32">
      <c r="D10" s="262" t="s">
        <v>310</v>
      </c>
      <c r="E10" s="263"/>
      <c r="F10" s="267">
        <f ca="1">ROUND(OFFSET(PRSummary!$A$5,$D$7,9),2)</f>
        <v>1131.77</v>
      </c>
      <c r="G10" s="265"/>
      <c r="H10" s="266" t="s">
        <v>325</v>
      </c>
      <c r="I10" s="268">
        <f ca="1">ROUND(OFFSET(PRSummary!$A$5,$H$7,3),2)</f>
        <v>20351.25</v>
      </c>
      <c r="J10" s="264"/>
      <c r="K10" s="255" t="s">
        <v>300</v>
      </c>
      <c r="M10" s="340" t="s">
        <v>312</v>
      </c>
      <c r="N10" s="339">
        <f ca="1">+N9+N8</f>
        <v>797.86</v>
      </c>
      <c r="O10" s="270"/>
      <c r="Z10" s="251">
        <v>9</v>
      </c>
      <c r="AA10" s="825">
        <f>ROUND(+PRSummary!E14*PRRate!$I$6,2)</f>
        <v>0</v>
      </c>
      <c r="AB10" s="825">
        <f>ROUND(PRSummary!F14*PRRate!$J$6,2)</f>
        <v>0</v>
      </c>
      <c r="AC10" s="825">
        <f>+PRSummary!H14</f>
        <v>0</v>
      </c>
      <c r="AD10" s="825">
        <f>+PRSummary!I14</f>
        <v>0</v>
      </c>
      <c r="AE10" s="823">
        <f>+PRSummary!J14</f>
        <v>0</v>
      </c>
      <c r="AF10" s="826">
        <f t="shared" si="0"/>
        <v>0</v>
      </c>
    </row>
    <row r="11" spans="2:32">
      <c r="D11" s="262" t="s">
        <v>311</v>
      </c>
      <c r="E11" s="263"/>
      <c r="F11" s="267">
        <f ca="1">ROUND(OFFSET(PRSummary!$A$5,$D$7,10),2)</f>
        <v>314.83999999999997</v>
      </c>
      <c r="G11" s="265"/>
      <c r="H11" s="266" t="s">
        <v>330</v>
      </c>
      <c r="I11" s="263"/>
      <c r="J11" s="264"/>
      <c r="K11" s="255" t="s">
        <v>299</v>
      </c>
      <c r="M11" s="337" t="s">
        <v>368</v>
      </c>
      <c r="N11" s="333">
        <f ca="1">ROUND(OFFSET(PRSummary!$A$5,$K$26,4)*PRRate!I6,2)</f>
        <v>646.63</v>
      </c>
      <c r="O11" s="264"/>
      <c r="Z11" s="251">
        <v>10</v>
      </c>
      <c r="AA11" s="825">
        <f>ROUND(+PRSummary!E15*PRRate!$I$6,2)</f>
        <v>0</v>
      </c>
      <c r="AB11" s="825">
        <f>ROUND(PRSummary!F15*PRRate!$J$6,2)</f>
        <v>0</v>
      </c>
      <c r="AC11" s="825">
        <f>+PRSummary!H15</f>
        <v>0</v>
      </c>
      <c r="AD11" s="825">
        <f>+PRSummary!I15</f>
        <v>0</v>
      </c>
      <c r="AE11" s="823">
        <f>+PRSummary!J15</f>
        <v>0</v>
      </c>
      <c r="AF11" s="826">
        <f t="shared" si="0"/>
        <v>0</v>
      </c>
    </row>
    <row r="12" spans="2:32">
      <c r="D12" s="262" t="s">
        <v>313</v>
      </c>
      <c r="E12" s="263"/>
      <c r="F12" s="267">
        <f ca="1">ROUND(OFFSET(PRSummary!$A$5,$D$7,7),2)+ROUND(OFFSET(PRSummary!$A$5,$D$7,8),2)</f>
        <v>797.86</v>
      </c>
      <c r="G12" s="265"/>
      <c r="H12" s="266"/>
      <c r="I12" s="263"/>
      <c r="J12" s="264"/>
      <c r="K12" s="255" t="s">
        <v>298</v>
      </c>
      <c r="M12" s="337" t="s">
        <v>369</v>
      </c>
      <c r="N12" s="334">
        <f ca="1">ROUND(OFFSET(PRSummary!$A$5,$K$26,5)*PRRate!J6,2)</f>
        <v>151.22999999999999</v>
      </c>
      <c r="O12" s="264"/>
      <c r="Z12" s="251">
        <v>11</v>
      </c>
      <c r="AA12" s="825">
        <f>ROUND(+PRSummary!E16*PRRate!$I$6,2)</f>
        <v>0</v>
      </c>
      <c r="AB12" s="825">
        <f>ROUND(PRSummary!F16*PRRate!$J$6,2)</f>
        <v>0</v>
      </c>
      <c r="AC12" s="825">
        <f>+PRSummary!H16</f>
        <v>0</v>
      </c>
      <c r="AD12" s="825">
        <f>+PRSummary!I16</f>
        <v>0</v>
      </c>
      <c r="AE12" s="823">
        <f>+PRSummary!J16</f>
        <v>0</v>
      </c>
      <c r="AF12" s="826">
        <f t="shared" si="0"/>
        <v>0</v>
      </c>
    </row>
    <row r="13" spans="2:32">
      <c r="D13" s="262" t="str">
        <f>TaxRate!E4&amp;" Payable"</f>
        <v>SDI Payable</v>
      </c>
      <c r="E13" s="263"/>
      <c r="F13" s="264">
        <f ca="1">ROUND(OFFSET(PRSummary!$A$5,$D$7,11),2)</f>
        <v>104.4</v>
      </c>
      <c r="G13" s="265"/>
      <c r="H13" s="266" t="s">
        <v>326</v>
      </c>
      <c r="I13" s="333">
        <f ca="1">ROUND(OFFSET(PRSummary!$A$5,$H$7,4),2)</f>
        <v>21412.2</v>
      </c>
      <c r="J13" s="264"/>
      <c r="K13" s="255" t="s">
        <v>297</v>
      </c>
      <c r="M13" s="340" t="s">
        <v>314</v>
      </c>
      <c r="N13" s="341">
        <f ca="1">+N12+N11</f>
        <v>797.86</v>
      </c>
      <c r="O13" s="274"/>
      <c r="Z13" s="251">
        <v>12</v>
      </c>
      <c r="AA13" s="825">
        <f>ROUND(+PRSummary!E17*PRRate!$I$6,2)</f>
        <v>0</v>
      </c>
      <c r="AB13" s="825">
        <f>ROUND(PRSummary!F17*PRRate!$J$6,2)</f>
        <v>0</v>
      </c>
      <c r="AC13" s="825">
        <f>+PRSummary!H17</f>
        <v>0</v>
      </c>
      <c r="AD13" s="825">
        <f>+PRSummary!I17</f>
        <v>0</v>
      </c>
      <c r="AE13" s="823">
        <f>+PRSummary!J17</f>
        <v>0</v>
      </c>
      <c r="AF13" s="826">
        <f t="shared" si="0"/>
        <v>0</v>
      </c>
    </row>
    <row r="14" spans="2:32">
      <c r="D14" s="262" t="str">
        <f>PRSummary!$M$5&amp;" Payable"</f>
        <v>401K Payable</v>
      </c>
      <c r="E14" s="263"/>
      <c r="F14" s="264">
        <f ca="1">ROUND(OFFSET(PRSummary!$A$5,$D$7,12),2)</f>
        <v>615</v>
      </c>
      <c r="G14" s="265"/>
      <c r="H14" s="266" t="s">
        <v>327</v>
      </c>
      <c r="I14" s="334">
        <f ca="1">ROUND(OFFSET(PRSummary!$A$5,$H$7,5),2)</f>
        <v>21412.2</v>
      </c>
      <c r="J14" s="264"/>
      <c r="K14" s="255" t="s">
        <v>296</v>
      </c>
      <c r="M14" s="338" t="s">
        <v>315</v>
      </c>
      <c r="N14" s="339">
        <f ca="1">ROUND(OFFSET(PRSummary!$A$5,$K$26,9),2)</f>
        <v>1131.77</v>
      </c>
      <c r="O14" s="264"/>
    </row>
    <row r="15" spans="2:32">
      <c r="D15" s="262" t="str">
        <f>PRSummary!$N$5&amp;" Payable"</f>
        <v>125P Payable</v>
      </c>
      <c r="E15" s="263"/>
      <c r="F15" s="264">
        <f ca="1">ROUND(OFFSET(PRSummary!$A$5,$D$7,13),2)</f>
        <v>60.55</v>
      </c>
      <c r="G15" s="265"/>
      <c r="H15" s="266" t="s">
        <v>331</v>
      </c>
      <c r="I15" s="263"/>
      <c r="J15" s="264"/>
      <c r="K15" s="255" t="s">
        <v>295</v>
      </c>
      <c r="M15" s="355" t="s">
        <v>316</v>
      </c>
      <c r="N15" s="356">
        <f ca="1">+N14+N13+N10</f>
        <v>2727.4900000000002</v>
      </c>
      <c r="O15" s="357"/>
    </row>
    <row r="16" spans="2:32">
      <c r="D16" s="262" t="str">
        <f>PRSummary!$O$5&amp;" Payable"</f>
        <v>HSA Payable</v>
      </c>
      <c r="E16" s="263"/>
      <c r="F16" s="264">
        <f ca="1">ROUND(OFFSET(PRSummary!$A$5,$D$7,14),2)</f>
        <v>10</v>
      </c>
      <c r="G16" s="265"/>
      <c r="H16" s="266"/>
      <c r="I16" s="263"/>
      <c r="J16" s="264"/>
      <c r="K16" s="255" t="s">
        <v>294</v>
      </c>
      <c r="M16" s="358"/>
      <c r="N16" s="359"/>
      <c r="O16" s="360"/>
    </row>
    <row r="17" spans="4:15">
      <c r="D17" s="262" t="str">
        <f>PRSummary!$P$5&amp;" Payable"</f>
        <v>Other Payable</v>
      </c>
      <c r="E17" s="263"/>
      <c r="F17" s="264">
        <f ca="1">ROUND(OFFSET(PRSummary!$A$5,$D$7,15),2)</f>
        <v>61.17</v>
      </c>
      <c r="G17" s="265"/>
      <c r="H17" s="266" t="str">
        <f>TaxRate!E4&amp;IF(TaxRate!H4="",""," Wage")</f>
        <v>SDI Wage</v>
      </c>
      <c r="I17" s="263">
        <f ca="1">ROUND(OFFSET(PRSummary!$A$5,$H$7,6),2)</f>
        <v>21432.2</v>
      </c>
      <c r="J17" s="264"/>
      <c r="K17" s="255" t="s">
        <v>293</v>
      </c>
      <c r="M17" s="355" t="s">
        <v>317</v>
      </c>
      <c r="N17" s="361">
        <f ca="1">ROUND(OFFSET(PRSummary!$A$5,$K$26,18)*PRRate!F6,2)</f>
        <v>62.58</v>
      </c>
      <c r="O17" s="362"/>
    </row>
    <row r="18" spans="4:15">
      <c r="D18" s="271" t="str">
        <f ca="1">"(To Record Payroll for "&amp;OFFSET(PRSummary!$A$5,$D$7,0)&amp;" "&amp;Setup!$AA$54&amp;")"</f>
        <v>(To Record Payroll for 1st Quarter 2020)</v>
      </c>
      <c r="E18" s="263"/>
      <c r="F18" s="264"/>
      <c r="G18" s="265"/>
      <c r="H18" s="266"/>
      <c r="I18" s="263"/>
      <c r="J18" s="264"/>
      <c r="K18" s="255" t="s">
        <v>292</v>
      </c>
      <c r="M18" s="363"/>
      <c r="N18" s="364"/>
      <c r="O18" s="365"/>
    </row>
    <row r="19" spans="4:15">
      <c r="D19" s="262"/>
      <c r="E19" s="263"/>
      <c r="F19" s="264"/>
      <c r="G19" s="265"/>
      <c r="H19" s="266" t="s">
        <v>328</v>
      </c>
      <c r="I19" s="263">
        <f ca="1">ROUND(OFFSET(PRSummary!$A$5,$H$7,18),2)</f>
        <v>5085.3</v>
      </c>
      <c r="J19" s="264"/>
      <c r="K19" s="255" t="s">
        <v>291</v>
      </c>
      <c r="M19" s="342" t="str">
        <f>IF(TaxRate!H4="","",TaxRate!H4)</f>
        <v>ETT</v>
      </c>
      <c r="N19" s="343">
        <f ca="1">ROUND(OFFSET(PRSummary!$A$5,$K$26,22),2)</f>
        <v>10.5</v>
      </c>
      <c r="O19" s="344"/>
    </row>
    <row r="20" spans="4:15">
      <c r="D20" s="262" t="s">
        <v>318</v>
      </c>
      <c r="E20" s="263">
        <f ca="1">SUM(F21:F23)</f>
        <v>1225.8800000000001</v>
      </c>
      <c r="F20" s="264"/>
      <c r="G20" s="265"/>
      <c r="H20" s="266" t="s">
        <v>329</v>
      </c>
      <c r="I20" s="268">
        <f ca="1">ROUND(OFFSET(PRSummary!$A$5,$H$7,19),2)</f>
        <v>5105.3</v>
      </c>
      <c r="J20" s="264"/>
      <c r="K20" s="255" t="s">
        <v>290</v>
      </c>
      <c r="M20" s="342" t="s">
        <v>98</v>
      </c>
      <c r="N20" s="346">
        <f ca="1">ROUND(OFFSET(PRSummary!$A$5,$K$26,19)*PRRate!G6,2)</f>
        <v>354.94</v>
      </c>
      <c r="O20" s="344"/>
    </row>
    <row r="21" spans="4:15">
      <c r="D21" s="262" t="s">
        <v>313</v>
      </c>
      <c r="E21" s="263"/>
      <c r="F21" s="267">
        <f ca="1">ROUND(OFFSET(PRSummary!$A$5,$D$7,4)*PRRate!I6+OFFSET(PRSummary!$A$5,$D$7,5)*PRRate!J6,2)</f>
        <v>797.85</v>
      </c>
      <c r="G21" s="265"/>
      <c r="H21" s="266" t="s">
        <v>332</v>
      </c>
      <c r="I21" s="263"/>
      <c r="J21" s="264"/>
      <c r="K21" s="255" t="s">
        <v>289</v>
      </c>
      <c r="M21" s="342" t="s">
        <v>319</v>
      </c>
      <c r="N21" s="345">
        <f ca="1">ROUND(OFFSET(PRSummary!$A$5,$K$26,10),2)</f>
        <v>314.83999999999997</v>
      </c>
      <c r="O21" s="344"/>
    </row>
    <row r="22" spans="4:15">
      <c r="D22" s="262" t="s">
        <v>320</v>
      </c>
      <c r="E22" s="263"/>
      <c r="F22" s="267">
        <f ca="1">ROUND(OFFSET(PRSummary!$A$5,$D$7,18)*PRRate!F6,2)</f>
        <v>62.58</v>
      </c>
      <c r="G22" s="265"/>
      <c r="H22" s="262"/>
      <c r="I22" s="263"/>
      <c r="J22" s="264"/>
      <c r="K22" s="255" t="s">
        <v>288</v>
      </c>
      <c r="M22" s="366" t="s">
        <v>370</v>
      </c>
      <c r="N22" s="367">
        <f ca="1">+N21+N20+N19</f>
        <v>680.28</v>
      </c>
      <c r="O22" s="368"/>
    </row>
    <row r="23" spans="4:15">
      <c r="D23" s="262" t="str">
        <f>"SUTA "&amp;IF(TaxRate!H4&lt;&gt;"","and ","")&amp;TaxRate!H4&amp;" payable"</f>
        <v>SUTA and ETT payable</v>
      </c>
      <c r="E23" s="263"/>
      <c r="F23" s="267">
        <f ca="1">ROUND(OFFSET(PRSummary!$A$5,$D$7,21)+OFFSET(PRSummary!$A$5,$D$7,22),2)</f>
        <v>365.45</v>
      </c>
      <c r="G23" s="265"/>
      <c r="H23" s="262"/>
      <c r="I23" s="263"/>
      <c r="J23" s="264"/>
      <c r="K23" s="255" t="s">
        <v>287</v>
      </c>
      <c r="M23" s="369"/>
      <c r="N23" s="370"/>
      <c r="O23" s="371"/>
    </row>
    <row r="24" spans="4:15">
      <c r="D24" s="272" t="str">
        <f ca="1">"(To Record Payroll Tax Expenses "&amp;OFFSET(PRSummary!$A$5,$D$7,0)&amp;" "&amp;Setup!$AA$54&amp;")"</f>
        <v>(To Record Payroll Tax Expenses 1st Quarter 2020)</v>
      </c>
      <c r="E24" s="273"/>
      <c r="F24" s="274"/>
      <c r="G24" s="265"/>
      <c r="H24" s="272" t="str">
        <f ca="1">"(Taxable Wages for  "&amp;OFFSET(PRSummary!$A$5,$H$7,0)&amp;" "&amp;Setup!$AA$54&amp;")"</f>
        <v>(Taxable Wages for  2nd Quarter 2020)</v>
      </c>
      <c r="I24" s="273"/>
      <c r="J24" s="274"/>
      <c r="K24" s="255" t="s">
        <v>286</v>
      </c>
      <c r="M24" s="355" t="s">
        <v>321</v>
      </c>
      <c r="N24" s="356">
        <f ca="1">+N21+N20+N17+N15</f>
        <v>3459.8500000000004</v>
      </c>
      <c r="O24" s="357"/>
    </row>
    <row r="25" spans="4:15">
      <c r="K25" s="255">
        <v>13</v>
      </c>
    </row>
    <row r="26" spans="4:15">
      <c r="H26" s="822"/>
      <c r="K26" s="255">
        <f>IF(K25&lt;=12,K25,K25+2)</f>
        <v>15</v>
      </c>
    </row>
    <row r="27" spans="4:15">
      <c r="H27" s="822"/>
      <c r="K27" s="255">
        <v>13</v>
      </c>
    </row>
    <row r="28" spans="4:15">
      <c r="H28" s="822"/>
      <c r="K28" s="255">
        <f>IF(K27&lt;=12,K27,K27+2)</f>
        <v>15</v>
      </c>
    </row>
    <row r="30" spans="4:15">
      <c r="K30" s="844" t="str">
        <f>IF(K7=13,"1/1/"&amp;Setup!AA54,IF(K7=14,"4/1/"&amp;Setup!AA54,IF(K7=15,"7/1/"&amp;Setup!AA54,IF(K7=16,"10/1/"&amp;Setup!AA54,"1/1/"&amp;Setup!AA54))))</f>
        <v>4/1/2020</v>
      </c>
    </row>
    <row r="31" spans="4:15">
      <c r="K31" s="844" t="str">
        <f>IF(K7=13,"3/31/"&amp;Setup!AA54,IF(K7=14,"6/30/"&amp;Setup!AA54,IF(K7=15,"9/30/"&amp;Setup!AA54,IF(K7=16,"12/31/"&amp;Setup!AA54,"12/31/"&amp;Setup!AA54))))</f>
        <v>6/30/2020</v>
      </c>
    </row>
  </sheetData>
  <sheetProtection password="DFC1" sheet="1" objects="1" scenarios="1"/>
  <phoneticPr fontId="11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Drop Down 1">
              <controlPr defaultSize="0" autoLine="0" autoPict="0">
                <anchor moveWithCells="1">
                  <from>
                    <xdr:col>3</xdr:col>
                    <xdr:colOff>9525</xdr:colOff>
                    <xdr:row>5</xdr:row>
                    <xdr:rowOff>171450</xdr:rowOff>
                  </from>
                  <to>
                    <xdr:col>4</xdr:col>
                    <xdr:colOff>0</xdr:colOff>
                    <xdr:row>6</xdr:row>
                    <xdr:rowOff>180975</xdr:rowOff>
                  </to>
                </anchor>
              </controlPr>
            </control>
          </mc:Choice>
        </mc:AlternateContent>
        <mc:AlternateContent xmlns:mc="http://schemas.openxmlformats.org/markup-compatibility/2006">
          <mc:Choice Requires="x14">
            <control shapeId="25602" r:id="rId5" name="Drop Down 2">
              <controlPr defaultSize="0" autoLine="0" autoPict="0">
                <anchor moveWithCells="1">
                  <from>
                    <xdr:col>7</xdr:col>
                    <xdr:colOff>9525</xdr:colOff>
                    <xdr:row>5</xdr:row>
                    <xdr:rowOff>171450</xdr:rowOff>
                  </from>
                  <to>
                    <xdr:col>8</xdr:col>
                    <xdr:colOff>0</xdr:colOff>
                    <xdr:row>6</xdr:row>
                    <xdr:rowOff>180975</xdr:rowOff>
                  </to>
                </anchor>
              </controlPr>
            </control>
          </mc:Choice>
        </mc:AlternateContent>
        <mc:AlternateContent xmlns:mc="http://schemas.openxmlformats.org/markup-compatibility/2006">
          <mc:Choice Requires="x14">
            <control shapeId="25603" r:id="rId6" name="Drop Down 3">
              <controlPr defaultSize="0" autoLine="0" autoPict="0">
                <anchor moveWithCells="1">
                  <from>
                    <xdr:col>12</xdr:col>
                    <xdr:colOff>19050</xdr:colOff>
                    <xdr:row>5</xdr:row>
                    <xdr:rowOff>171450</xdr:rowOff>
                  </from>
                  <to>
                    <xdr:col>12</xdr:col>
                    <xdr:colOff>1000125</xdr:colOff>
                    <xdr:row>6</xdr:row>
                    <xdr:rowOff>180975</xdr:rowOff>
                  </to>
                </anchor>
              </controlPr>
            </control>
          </mc:Choice>
        </mc:AlternateContent>
        <mc:AlternateContent xmlns:mc="http://schemas.openxmlformats.org/markup-compatibility/2006">
          <mc:Choice Requires="x14">
            <control shapeId="25605" r:id="rId7" name="Button 5">
              <controlPr defaultSize="0" print="0" autoFill="0" autoPict="0" macro="[0]!Print941">
                <anchor moveWithCells="1" sizeWithCells="1">
                  <from>
                    <xdr:col>7</xdr:col>
                    <xdr:colOff>590550</xdr:colOff>
                    <xdr:row>3</xdr:row>
                    <xdr:rowOff>66675</xdr:rowOff>
                  </from>
                  <to>
                    <xdr:col>8</xdr:col>
                    <xdr:colOff>638175</xdr:colOff>
                    <xdr:row>5</xdr:row>
                    <xdr:rowOff>0</xdr:rowOff>
                  </to>
                </anchor>
              </controlPr>
            </control>
          </mc:Choice>
        </mc:AlternateContent>
        <mc:AlternateContent xmlns:mc="http://schemas.openxmlformats.org/markup-compatibility/2006">
          <mc:Choice Requires="x14">
            <control shapeId="25606" r:id="rId8" name="Button 6">
              <controlPr defaultSize="0" print="0" autoFill="0" autoPict="0" macro="[0]!Print940">
                <anchor moveWithCells="1" sizeWithCells="1">
                  <from>
                    <xdr:col>12</xdr:col>
                    <xdr:colOff>942975</xdr:colOff>
                    <xdr:row>3</xdr:row>
                    <xdr:rowOff>57150</xdr:rowOff>
                  </from>
                  <to>
                    <xdr:col>14</xdr:col>
                    <xdr:colOff>9525</xdr:colOff>
                    <xdr:row>5</xdr:row>
                    <xdr:rowOff>19050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5:AA24"/>
  <sheetViews>
    <sheetView workbookViewId="0">
      <selection activeCell="E37" sqref="E37"/>
    </sheetView>
  </sheetViews>
  <sheetFormatPr defaultRowHeight="15"/>
  <cols>
    <col min="1" max="1" width="6.85546875" style="239" customWidth="1"/>
    <col min="2" max="2" width="9.140625" style="239" customWidth="1"/>
    <col min="3" max="8" width="8.140625" style="239" customWidth="1"/>
    <col min="9" max="9" width="7.7109375" style="239" customWidth="1"/>
    <col min="10" max="13" width="8.140625" style="239" customWidth="1"/>
    <col min="14" max="14" width="7.42578125" style="239" customWidth="1"/>
    <col min="15" max="15" width="7" style="239" customWidth="1"/>
    <col min="16" max="16" width="5.42578125" style="239" customWidth="1"/>
    <col min="17" max="17" width="8.85546875" style="239" customWidth="1"/>
    <col min="18" max="19" width="9.140625" style="239" customWidth="1"/>
    <col min="20" max="20" width="10.42578125" style="239" customWidth="1"/>
    <col min="21" max="23" width="9.140625" style="239" customWidth="1"/>
    <col min="24" max="16384" width="9.140625" style="239"/>
  </cols>
  <sheetData>
    <row r="5" spans="1:27" ht="12.75" customHeight="1">
      <c r="A5" s="249" t="s">
        <v>307</v>
      </c>
      <c r="B5" s="249" t="s">
        <v>46</v>
      </c>
      <c r="C5" s="249" t="s">
        <v>141</v>
      </c>
      <c r="D5" s="249" t="s">
        <v>142</v>
      </c>
      <c r="E5" s="249" t="s">
        <v>306</v>
      </c>
      <c r="F5" s="249" t="s">
        <v>158</v>
      </c>
      <c r="G5" s="249" t="str">
        <f>TaxRate!E4&amp;"-W"</f>
        <v>SDI-W</v>
      </c>
      <c r="H5" s="249" t="s">
        <v>305</v>
      </c>
      <c r="I5" s="249" t="s">
        <v>50</v>
      </c>
      <c r="J5" s="249" t="s">
        <v>47</v>
      </c>
      <c r="K5" s="249" t="s">
        <v>48</v>
      </c>
      <c r="L5" s="249" t="s">
        <v>51</v>
      </c>
      <c r="M5" s="249" t="str">
        <f>+Setup!$CB$13</f>
        <v>401K</v>
      </c>
      <c r="N5" s="249" t="str">
        <f>+Setup!$CB$14</f>
        <v>125P</v>
      </c>
      <c r="O5" s="249" t="str">
        <f>+Setup!$CB$15</f>
        <v>HSA</v>
      </c>
      <c r="P5" s="249" t="str">
        <f>+Setup!$CB$16</f>
        <v>Other</v>
      </c>
      <c r="Q5" s="248" t="s">
        <v>52</v>
      </c>
      <c r="S5" s="247" t="s">
        <v>304</v>
      </c>
      <c r="T5" s="247" t="s">
        <v>303</v>
      </c>
      <c r="U5" s="65" t="s">
        <v>97</v>
      </c>
      <c r="V5" s="65" t="s">
        <v>98</v>
      </c>
      <c r="W5" s="65" t="str">
        <f>TaxRate!H4</f>
        <v>ETT</v>
      </c>
    </row>
    <row r="6" spans="1:27" ht="12.75" customHeight="1">
      <c r="A6" s="242" t="s">
        <v>302</v>
      </c>
      <c r="B6" s="244">
        <f>+PRRegister!B2</f>
        <v>0</v>
      </c>
      <c r="C6" s="244">
        <f>+PRRegister!C2</f>
        <v>0</v>
      </c>
      <c r="D6" s="244">
        <f>+PRRegister!D2</f>
        <v>0</v>
      </c>
      <c r="E6" s="244">
        <f>+PRRegister!E2</f>
        <v>0</v>
      </c>
      <c r="F6" s="244">
        <f>+PRRegister!F2</f>
        <v>0</v>
      </c>
      <c r="G6" s="244">
        <f>+PRRegister!G2</f>
        <v>0</v>
      </c>
      <c r="H6" s="244">
        <f>+PRRegister!H2</f>
        <v>0</v>
      </c>
      <c r="I6" s="244">
        <f>+PRRegister!I2</f>
        <v>0</v>
      </c>
      <c r="J6" s="244">
        <f>+PRRegister!J2</f>
        <v>0</v>
      </c>
      <c r="K6" s="244">
        <f>+PRRegister!K2</f>
        <v>0</v>
      </c>
      <c r="L6" s="244">
        <f>+PRRegister!L2</f>
        <v>0</v>
      </c>
      <c r="M6" s="244">
        <f>+PRRegister!M2</f>
        <v>0</v>
      </c>
      <c r="N6" s="244">
        <f>+PRRegister!N2</f>
        <v>0</v>
      </c>
      <c r="O6" s="244">
        <f>+PRRegister!O2</f>
        <v>0</v>
      </c>
      <c r="P6" s="244">
        <f>+PRRegister!P2</f>
        <v>0</v>
      </c>
      <c r="Q6" s="244">
        <f>+B6-SUM(H6:P6)</f>
        <v>0</v>
      </c>
      <c r="S6" s="243">
        <f>+PRRegister!V2</f>
        <v>0</v>
      </c>
      <c r="T6" s="243">
        <f>+PRRegister!W2</f>
        <v>0</v>
      </c>
      <c r="U6" s="243">
        <f>+PRRegister!Q2</f>
        <v>0</v>
      </c>
      <c r="V6" s="243">
        <f>+PRRegister!R2</f>
        <v>0</v>
      </c>
      <c r="W6" s="243">
        <f>+PRRegister!S2</f>
        <v>0</v>
      </c>
    </row>
    <row r="7" spans="1:27" ht="12.75" customHeight="1">
      <c r="A7" s="242" t="s">
        <v>301</v>
      </c>
      <c r="B7" s="244">
        <f>+PRRegister!B3</f>
        <v>0</v>
      </c>
      <c r="C7" s="244">
        <f>+PRRegister!C3</f>
        <v>0</v>
      </c>
      <c r="D7" s="244">
        <f>+PRRegister!D3</f>
        <v>0</v>
      </c>
      <c r="E7" s="244">
        <f>+PRRegister!E3</f>
        <v>0</v>
      </c>
      <c r="F7" s="244">
        <f>+PRRegister!F3</f>
        <v>0</v>
      </c>
      <c r="G7" s="244">
        <f>+PRRegister!G3</f>
        <v>0</v>
      </c>
      <c r="H7" s="244">
        <f>+PRRegister!H3</f>
        <v>0</v>
      </c>
      <c r="I7" s="244">
        <f>+PRRegister!I3</f>
        <v>0</v>
      </c>
      <c r="J7" s="244">
        <f>+PRRegister!J3</f>
        <v>0</v>
      </c>
      <c r="K7" s="244">
        <f>+PRRegister!K3</f>
        <v>0</v>
      </c>
      <c r="L7" s="244">
        <f>+PRRegister!L3</f>
        <v>0</v>
      </c>
      <c r="M7" s="244">
        <f>+PRRegister!M3</f>
        <v>0</v>
      </c>
      <c r="N7" s="244">
        <f>+PRRegister!N3</f>
        <v>0</v>
      </c>
      <c r="O7" s="244">
        <f>+PRRegister!O3</f>
        <v>0</v>
      </c>
      <c r="P7" s="244">
        <f>+PRRegister!P3</f>
        <v>0</v>
      </c>
      <c r="Q7" s="244">
        <f t="shared" ref="Q7:Q24" si="0">+B7-SUM(H7:P7)</f>
        <v>0</v>
      </c>
      <c r="S7" s="243">
        <f>+PRRegister!V3</f>
        <v>0</v>
      </c>
      <c r="T7" s="243">
        <f>+PRRegister!W3</f>
        <v>0</v>
      </c>
      <c r="U7" s="243">
        <f>+PRRegister!Q3</f>
        <v>0</v>
      </c>
      <c r="V7" s="243">
        <f>+PRRegister!R3</f>
        <v>0</v>
      </c>
      <c r="W7" s="243">
        <f>+PRRegister!S3</f>
        <v>0</v>
      </c>
      <c r="AA7" s="586" t="s">
        <v>583</v>
      </c>
    </row>
    <row r="8" spans="1:27" ht="12.75" customHeight="1">
      <c r="A8" s="242" t="s">
        <v>300</v>
      </c>
      <c r="B8" s="244">
        <f>+PRRegister!B4</f>
        <v>10500</v>
      </c>
      <c r="C8" s="244">
        <f>+PRRegister!C4</f>
        <v>9814.4500000000007</v>
      </c>
      <c r="D8" s="244">
        <f>+PRRegister!D4</f>
        <v>9824.4500000000007</v>
      </c>
      <c r="E8" s="244">
        <f>+PRRegister!E4</f>
        <v>10429.450000000001</v>
      </c>
      <c r="F8" s="244">
        <f>+PRRegister!F4</f>
        <v>10429.450000000001</v>
      </c>
      <c r="G8" s="244">
        <f>+PRRegister!G4</f>
        <v>10439.450000000001</v>
      </c>
      <c r="H8" s="244">
        <f>+PRRegister!H4</f>
        <v>646.63</v>
      </c>
      <c r="I8" s="244">
        <f>+PRRegister!I4</f>
        <v>151.22999999999999</v>
      </c>
      <c r="J8" s="244">
        <f>+PRRegister!J4</f>
        <v>1131.77</v>
      </c>
      <c r="K8" s="244">
        <f>+PRRegister!K4</f>
        <v>314.83999999999997</v>
      </c>
      <c r="L8" s="244">
        <f>+PRRegister!L4</f>
        <v>104.39999999999999</v>
      </c>
      <c r="M8" s="244">
        <f>+PRRegister!M4</f>
        <v>615</v>
      </c>
      <c r="N8" s="244">
        <f>+PRRegister!N4</f>
        <v>60.55</v>
      </c>
      <c r="O8" s="244">
        <f>+PRRegister!O4</f>
        <v>10</v>
      </c>
      <c r="P8" s="244">
        <f>+PRRegister!P4</f>
        <v>61.17</v>
      </c>
      <c r="Q8" s="244">
        <f t="shared" si="0"/>
        <v>7404.41</v>
      </c>
      <c r="S8" s="243">
        <f>+PRRegister!V4</f>
        <v>10429.450000000001</v>
      </c>
      <c r="T8" s="243">
        <f>+PRRegister!W4</f>
        <v>10439.450000000001</v>
      </c>
      <c r="U8" s="243">
        <f>+PRRegister!Q4</f>
        <v>62.580000000000005</v>
      </c>
      <c r="V8" s="243">
        <f>+PRRegister!R4</f>
        <v>354.95</v>
      </c>
      <c r="W8" s="243">
        <f>+PRRegister!S4</f>
        <v>10.5</v>
      </c>
    </row>
    <row r="9" spans="1:27" ht="12.75" customHeight="1">
      <c r="A9" s="242" t="s">
        <v>299</v>
      </c>
      <c r="B9" s="244">
        <f>+PRRegister!B6</f>
        <v>2280.77</v>
      </c>
      <c r="C9" s="244">
        <f>+PRRegister!C6</f>
        <v>2118.35</v>
      </c>
      <c r="D9" s="244">
        <f>+PRRegister!D6</f>
        <v>2128.35</v>
      </c>
      <c r="E9" s="244">
        <f>+PRRegister!E6</f>
        <v>2232.39</v>
      </c>
      <c r="F9" s="244">
        <f>+PRRegister!F6</f>
        <v>2232.39</v>
      </c>
      <c r="G9" s="244">
        <f>+PRRegister!G6</f>
        <v>2242.39</v>
      </c>
      <c r="H9" s="244">
        <f>+PRRegister!H6</f>
        <v>138.41</v>
      </c>
      <c r="I9" s="244">
        <f>+PRRegister!I6</f>
        <v>32.370000000000005</v>
      </c>
      <c r="J9" s="244">
        <f>+PRRegister!J6</f>
        <v>348.32</v>
      </c>
      <c r="K9" s="244">
        <f>+PRRegister!K6</f>
        <v>110.17</v>
      </c>
      <c r="L9" s="244">
        <f>+PRRegister!L6</f>
        <v>22.42</v>
      </c>
      <c r="M9" s="244">
        <f>+PRRegister!M6</f>
        <v>114.03999999999999</v>
      </c>
      <c r="N9" s="244">
        <f>+PRRegister!N6</f>
        <v>38.379999999999995</v>
      </c>
      <c r="O9" s="244">
        <f>+PRRegister!O6</f>
        <v>10</v>
      </c>
      <c r="P9" s="244">
        <f>+PRRegister!P6</f>
        <v>41.35</v>
      </c>
      <c r="Q9" s="244">
        <f t="shared" si="0"/>
        <v>1425.31</v>
      </c>
      <c r="S9" s="243">
        <f>+PRRegister!V6</f>
        <v>2232.39</v>
      </c>
      <c r="T9" s="243">
        <f>+PRRegister!W6</f>
        <v>2242.39</v>
      </c>
      <c r="U9" s="243">
        <f>+PRRegister!Q6</f>
        <v>13.39</v>
      </c>
      <c r="V9" s="243">
        <f>+PRRegister!R6</f>
        <v>76.25</v>
      </c>
      <c r="W9" s="243">
        <f>+PRRegister!S6</f>
        <v>2.2799999999999998</v>
      </c>
    </row>
    <row r="10" spans="1:27" ht="12.75" customHeight="1">
      <c r="A10" s="242" t="s">
        <v>298</v>
      </c>
      <c r="B10" s="244">
        <f>+PRRegister!B7</f>
        <v>8226.92</v>
      </c>
      <c r="C10" s="244">
        <f>+PRRegister!C7</f>
        <v>7760.4400000000005</v>
      </c>
      <c r="D10" s="244">
        <f>+PRRegister!D7</f>
        <v>7760.4400000000005</v>
      </c>
      <c r="E10" s="244">
        <f>+PRRegister!E7</f>
        <v>8171.7799999999988</v>
      </c>
      <c r="F10" s="244">
        <f>+PRRegister!F7</f>
        <v>8171.7799999999988</v>
      </c>
      <c r="G10" s="244">
        <f>+PRRegister!G7</f>
        <v>8171.7799999999988</v>
      </c>
      <c r="H10" s="244">
        <f>+PRRegister!H7</f>
        <v>506.65000000000003</v>
      </c>
      <c r="I10" s="244">
        <f>+PRRegister!I7</f>
        <v>118.48999999999998</v>
      </c>
      <c r="J10" s="244">
        <f>+PRRegister!J7</f>
        <v>1020.5799999999999</v>
      </c>
      <c r="K10" s="244">
        <f>+PRRegister!K7</f>
        <v>274.05</v>
      </c>
      <c r="L10" s="244">
        <f>+PRRegister!L7</f>
        <v>81.710000000000008</v>
      </c>
      <c r="M10" s="244">
        <f>+PRRegister!M7</f>
        <v>411.34000000000003</v>
      </c>
      <c r="N10" s="244">
        <f>+PRRegister!N7</f>
        <v>55.14</v>
      </c>
      <c r="O10" s="244">
        <f>+PRRegister!O7</f>
        <v>0</v>
      </c>
      <c r="P10" s="244">
        <f>+PRRegister!P7</f>
        <v>109.05000000000001</v>
      </c>
      <c r="Q10" s="244">
        <f t="shared" si="0"/>
        <v>5649.91</v>
      </c>
      <c r="S10" s="243">
        <f>+PRRegister!V7</f>
        <v>382.90999999999985</v>
      </c>
      <c r="T10" s="243">
        <f>+PRRegister!W7</f>
        <v>382.90999999999985</v>
      </c>
      <c r="U10" s="243">
        <f>+PRRegister!Q7</f>
        <v>2.2999999999999998</v>
      </c>
      <c r="V10" s="243">
        <f>+PRRegister!R7</f>
        <v>13.02</v>
      </c>
      <c r="W10" s="243">
        <f>+PRRegister!S7</f>
        <v>0.35</v>
      </c>
    </row>
    <row r="11" spans="1:27" ht="12.75" customHeight="1">
      <c r="A11" s="242" t="s">
        <v>297</v>
      </c>
      <c r="B11" s="244">
        <f>+PRRegister!B8</f>
        <v>11111.55</v>
      </c>
      <c r="C11" s="244">
        <f>+PRRegister!C8</f>
        <v>10452.459999999999</v>
      </c>
      <c r="D11" s="244">
        <f>+PRRegister!D8</f>
        <v>10462.459999999999</v>
      </c>
      <c r="E11" s="244">
        <f>+PRRegister!E8</f>
        <v>11008.029999999999</v>
      </c>
      <c r="F11" s="244">
        <f>+PRRegister!F8</f>
        <v>11008.029999999999</v>
      </c>
      <c r="G11" s="244">
        <f>+PRRegister!G8</f>
        <v>11018.029999999999</v>
      </c>
      <c r="H11" s="244">
        <f>+PRRegister!H8</f>
        <v>682.5</v>
      </c>
      <c r="I11" s="244">
        <f>+PRRegister!I8</f>
        <v>159.61000000000001</v>
      </c>
      <c r="J11" s="244">
        <f>+PRRegister!J8</f>
        <v>1509.71</v>
      </c>
      <c r="K11" s="244">
        <f>+PRRegister!K8</f>
        <v>427.87</v>
      </c>
      <c r="L11" s="244">
        <f>+PRRegister!L8</f>
        <v>110.17</v>
      </c>
      <c r="M11" s="244">
        <f>+PRRegister!M8</f>
        <v>555.56999999999994</v>
      </c>
      <c r="N11" s="244">
        <f>+PRRegister!N8</f>
        <v>93.52</v>
      </c>
      <c r="O11" s="244">
        <f>+PRRegister!O8</f>
        <v>10</v>
      </c>
      <c r="P11" s="244">
        <f>+PRRegister!P8</f>
        <v>150.4</v>
      </c>
      <c r="Q11" s="244">
        <f t="shared" si="0"/>
        <v>7412.1999999999989</v>
      </c>
      <c r="S11" s="243">
        <f>+PRRegister!V8</f>
        <v>2470</v>
      </c>
      <c r="T11" s="243">
        <f>+PRRegister!W8</f>
        <v>2480</v>
      </c>
      <c r="U11" s="243">
        <f>+PRRegister!Q8</f>
        <v>14.82</v>
      </c>
      <c r="V11" s="243">
        <f>+PRRegister!R8</f>
        <v>84.32</v>
      </c>
      <c r="W11" s="243">
        <f>+PRRegister!S8</f>
        <v>2.5</v>
      </c>
    </row>
    <row r="12" spans="1:27" ht="12.75" customHeight="1">
      <c r="A12" s="242" t="s">
        <v>296</v>
      </c>
      <c r="B12" s="244">
        <f>+PRRegister!B10</f>
        <v>1233.8499999999999</v>
      </c>
      <c r="C12" s="244">
        <f>+PRRegister!C10</f>
        <v>1153.78</v>
      </c>
      <c r="D12" s="244">
        <f>+PRRegister!D10</f>
        <v>1153.78</v>
      </c>
      <c r="E12" s="244">
        <f>+PRRegister!E10</f>
        <v>1215.4699999999998</v>
      </c>
      <c r="F12" s="244">
        <f>+PRRegister!F10</f>
        <v>1215.4699999999998</v>
      </c>
      <c r="G12" s="244">
        <f>+PRRegister!G10</f>
        <v>1215.4699999999998</v>
      </c>
      <c r="H12" s="244">
        <f>+PRRegister!H10</f>
        <v>75.36</v>
      </c>
      <c r="I12" s="244">
        <f>+PRRegister!I10</f>
        <v>17.62</v>
      </c>
      <c r="J12" s="244">
        <f>+PRRegister!J10</f>
        <v>63.71</v>
      </c>
      <c r="K12" s="244">
        <f>+PRRegister!K10</f>
        <v>1.56</v>
      </c>
      <c r="L12" s="244">
        <f>+PRRegister!L10</f>
        <v>12.15</v>
      </c>
      <c r="M12" s="244">
        <f>+PRRegister!M10</f>
        <v>61.69</v>
      </c>
      <c r="N12" s="244">
        <f>+PRRegister!N10</f>
        <v>18.38</v>
      </c>
      <c r="O12" s="244">
        <f>+PRRegister!O10</f>
        <v>0</v>
      </c>
      <c r="P12" s="244">
        <f>+PRRegister!P10</f>
        <v>36.35</v>
      </c>
      <c r="Q12" s="244">
        <f t="shared" si="0"/>
        <v>947.03</v>
      </c>
      <c r="S12" s="243">
        <f>+PRRegister!V10</f>
        <v>0</v>
      </c>
      <c r="T12" s="243">
        <f>+PRRegister!W10</f>
        <v>0</v>
      </c>
      <c r="U12" s="243">
        <f>+PRRegister!Q10</f>
        <v>0</v>
      </c>
      <c r="V12" s="243">
        <f>+PRRegister!R10</f>
        <v>0</v>
      </c>
      <c r="W12" s="243">
        <f>+PRRegister!S10</f>
        <v>0</v>
      </c>
    </row>
    <row r="13" spans="1:27" ht="12.75" customHeight="1">
      <c r="A13" s="242" t="s">
        <v>295</v>
      </c>
      <c r="B13" s="244">
        <f>+PRRegister!B11</f>
        <v>0</v>
      </c>
      <c r="C13" s="244">
        <f>+PRRegister!C11</f>
        <v>0</v>
      </c>
      <c r="D13" s="244">
        <f>+PRRegister!D11</f>
        <v>0</v>
      </c>
      <c r="E13" s="244">
        <f>+PRRegister!E11</f>
        <v>0</v>
      </c>
      <c r="F13" s="244">
        <f>+PRRegister!F11</f>
        <v>0</v>
      </c>
      <c r="G13" s="244">
        <f>+PRRegister!G11</f>
        <v>0</v>
      </c>
      <c r="H13" s="244">
        <f>+PRRegister!H11</f>
        <v>0</v>
      </c>
      <c r="I13" s="244">
        <f>+PRRegister!I11</f>
        <v>0</v>
      </c>
      <c r="J13" s="244">
        <f>+PRRegister!J11</f>
        <v>0</v>
      </c>
      <c r="K13" s="244">
        <f>+PRRegister!K11</f>
        <v>0</v>
      </c>
      <c r="L13" s="244">
        <f>+PRRegister!L11</f>
        <v>0</v>
      </c>
      <c r="M13" s="244">
        <f>+PRRegister!M11</f>
        <v>0</v>
      </c>
      <c r="N13" s="244">
        <f>+PRRegister!N11</f>
        <v>0</v>
      </c>
      <c r="O13" s="244">
        <f>+PRRegister!O11</f>
        <v>0</v>
      </c>
      <c r="P13" s="244">
        <f>+PRRegister!P11</f>
        <v>0</v>
      </c>
      <c r="Q13" s="244">
        <f t="shared" si="0"/>
        <v>0</v>
      </c>
      <c r="S13" s="243">
        <f>+PRRegister!V11</f>
        <v>0</v>
      </c>
      <c r="T13" s="243">
        <f>+PRRegister!W11</f>
        <v>0</v>
      </c>
      <c r="U13" s="243">
        <f>+PRRegister!Q11</f>
        <v>0</v>
      </c>
      <c r="V13" s="243">
        <f>+PRRegister!R11</f>
        <v>0</v>
      </c>
      <c r="W13" s="243">
        <f>+PRRegister!S11</f>
        <v>0</v>
      </c>
    </row>
    <row r="14" spans="1:27" ht="12.75" customHeight="1">
      <c r="A14" s="242" t="s">
        <v>294</v>
      </c>
      <c r="B14" s="244">
        <f>+PRRegister!B12</f>
        <v>0</v>
      </c>
      <c r="C14" s="244">
        <f>+PRRegister!C12</f>
        <v>0</v>
      </c>
      <c r="D14" s="244">
        <f>+PRRegister!D12</f>
        <v>0</v>
      </c>
      <c r="E14" s="244">
        <f>+PRRegister!E12</f>
        <v>0</v>
      </c>
      <c r="F14" s="244">
        <f>+PRRegister!F12</f>
        <v>0</v>
      </c>
      <c r="G14" s="244">
        <f>+PRRegister!G12</f>
        <v>0</v>
      </c>
      <c r="H14" s="244">
        <f>+PRRegister!H12</f>
        <v>0</v>
      </c>
      <c r="I14" s="244">
        <f>+PRRegister!I12</f>
        <v>0</v>
      </c>
      <c r="J14" s="244">
        <f>+PRRegister!J12</f>
        <v>0</v>
      </c>
      <c r="K14" s="244">
        <f>+PRRegister!K12</f>
        <v>0</v>
      </c>
      <c r="L14" s="244">
        <f>+PRRegister!L12</f>
        <v>0</v>
      </c>
      <c r="M14" s="244">
        <f>+PRRegister!M12</f>
        <v>0</v>
      </c>
      <c r="N14" s="244">
        <f>+PRRegister!N12</f>
        <v>0</v>
      </c>
      <c r="O14" s="244">
        <f>+PRRegister!O12</f>
        <v>0</v>
      </c>
      <c r="P14" s="244">
        <f>+PRRegister!P12</f>
        <v>0</v>
      </c>
      <c r="Q14" s="244">
        <f t="shared" si="0"/>
        <v>0</v>
      </c>
      <c r="S14" s="243">
        <f>+PRRegister!V12</f>
        <v>0</v>
      </c>
      <c r="T14" s="243">
        <f>+PRRegister!W12</f>
        <v>0</v>
      </c>
      <c r="U14" s="243">
        <f>+PRRegister!Q12</f>
        <v>0</v>
      </c>
      <c r="V14" s="243">
        <f>+PRRegister!R12</f>
        <v>0</v>
      </c>
      <c r="W14" s="243">
        <f>+PRRegister!S12</f>
        <v>0</v>
      </c>
    </row>
    <row r="15" spans="1:27" ht="12.75" customHeight="1">
      <c r="A15" s="242" t="s">
        <v>293</v>
      </c>
      <c r="B15" s="244">
        <f>+PRRegister!B14</f>
        <v>0</v>
      </c>
      <c r="C15" s="244">
        <f>+PRRegister!C14</f>
        <v>0</v>
      </c>
      <c r="D15" s="244">
        <f>+PRRegister!D14</f>
        <v>0</v>
      </c>
      <c r="E15" s="244">
        <f>+PRRegister!E14</f>
        <v>0</v>
      </c>
      <c r="F15" s="244">
        <f>+PRRegister!F14</f>
        <v>0</v>
      </c>
      <c r="G15" s="244">
        <f>+PRRegister!G14</f>
        <v>0</v>
      </c>
      <c r="H15" s="244">
        <f>+PRRegister!H14</f>
        <v>0</v>
      </c>
      <c r="I15" s="244">
        <f>+PRRegister!I14</f>
        <v>0</v>
      </c>
      <c r="J15" s="244">
        <f>+PRRegister!J14</f>
        <v>0</v>
      </c>
      <c r="K15" s="244">
        <f>+PRRegister!K14</f>
        <v>0</v>
      </c>
      <c r="L15" s="244">
        <f>+PRRegister!L14</f>
        <v>0</v>
      </c>
      <c r="M15" s="244">
        <f>+PRRegister!M14</f>
        <v>0</v>
      </c>
      <c r="N15" s="244">
        <f>+PRRegister!N14</f>
        <v>0</v>
      </c>
      <c r="O15" s="244">
        <f>+PRRegister!O14</f>
        <v>0</v>
      </c>
      <c r="P15" s="244">
        <f>+PRRegister!P14</f>
        <v>0</v>
      </c>
      <c r="Q15" s="244">
        <f>+B15-SUM(H15:P15)</f>
        <v>0</v>
      </c>
      <c r="S15" s="243">
        <f>+PRRegister!V14</f>
        <v>0</v>
      </c>
      <c r="T15" s="243">
        <f>+PRRegister!W14</f>
        <v>0</v>
      </c>
      <c r="U15" s="243">
        <f>+PRRegister!Q14</f>
        <v>0</v>
      </c>
      <c r="V15" s="243">
        <f>+PRRegister!R14</f>
        <v>0</v>
      </c>
      <c r="W15" s="243">
        <f>+PRRegister!S14</f>
        <v>0</v>
      </c>
    </row>
    <row r="16" spans="1:27" ht="12.75" customHeight="1">
      <c r="A16" s="242" t="s">
        <v>292</v>
      </c>
      <c r="B16" s="244">
        <f>+PRRegister!B15</f>
        <v>0</v>
      </c>
      <c r="C16" s="244">
        <f>+PRRegister!C15</f>
        <v>0</v>
      </c>
      <c r="D16" s="244">
        <f>+PRRegister!D15</f>
        <v>0</v>
      </c>
      <c r="E16" s="244">
        <f>+PRRegister!E15</f>
        <v>0</v>
      </c>
      <c r="F16" s="244">
        <f>+PRRegister!F15</f>
        <v>0</v>
      </c>
      <c r="G16" s="244">
        <f>+PRRegister!G15</f>
        <v>0</v>
      </c>
      <c r="H16" s="244">
        <f>+PRRegister!H15</f>
        <v>0</v>
      </c>
      <c r="I16" s="244">
        <f>+PRRegister!I15</f>
        <v>0</v>
      </c>
      <c r="J16" s="244">
        <f>+PRRegister!J15</f>
        <v>0</v>
      </c>
      <c r="K16" s="244">
        <f>+PRRegister!K15</f>
        <v>0</v>
      </c>
      <c r="L16" s="244">
        <f>+PRRegister!L15</f>
        <v>0</v>
      </c>
      <c r="M16" s="244">
        <f>+PRRegister!M15</f>
        <v>0</v>
      </c>
      <c r="N16" s="244">
        <f>+PRRegister!N15</f>
        <v>0</v>
      </c>
      <c r="O16" s="244">
        <f>+PRRegister!O15</f>
        <v>0</v>
      </c>
      <c r="P16" s="244">
        <f>+PRRegister!P15</f>
        <v>0</v>
      </c>
      <c r="Q16" s="244">
        <f t="shared" si="0"/>
        <v>0</v>
      </c>
      <c r="S16" s="243">
        <f>+PRRegister!V15</f>
        <v>0</v>
      </c>
      <c r="T16" s="243">
        <f>+PRRegister!W15</f>
        <v>0</v>
      </c>
      <c r="U16" s="243">
        <f>+PRRegister!Q15</f>
        <v>0</v>
      </c>
      <c r="V16" s="243">
        <f>+PRRegister!R15</f>
        <v>0</v>
      </c>
      <c r="W16" s="243">
        <f>+PRRegister!S15</f>
        <v>0</v>
      </c>
    </row>
    <row r="17" spans="1:23" ht="12.75" customHeight="1">
      <c r="A17" s="242" t="s">
        <v>291</v>
      </c>
      <c r="B17" s="244">
        <f>+PRRegister!B16</f>
        <v>0</v>
      </c>
      <c r="C17" s="244">
        <f>+PRRegister!C16</f>
        <v>0</v>
      </c>
      <c r="D17" s="244">
        <f>+PRRegister!D16</f>
        <v>0</v>
      </c>
      <c r="E17" s="244">
        <f>+PRRegister!E16</f>
        <v>0</v>
      </c>
      <c r="F17" s="244">
        <f>+PRRegister!F16</f>
        <v>0</v>
      </c>
      <c r="G17" s="244">
        <f>+PRRegister!G16</f>
        <v>0</v>
      </c>
      <c r="H17" s="244">
        <f>+PRRegister!H16</f>
        <v>0</v>
      </c>
      <c r="I17" s="244">
        <f>+PRRegister!I16</f>
        <v>0</v>
      </c>
      <c r="J17" s="244">
        <f>+PRRegister!J16</f>
        <v>0</v>
      </c>
      <c r="K17" s="244">
        <f>+PRRegister!K16</f>
        <v>0</v>
      </c>
      <c r="L17" s="244">
        <f>+PRRegister!L16</f>
        <v>0</v>
      </c>
      <c r="M17" s="244">
        <f>+PRRegister!M16</f>
        <v>0</v>
      </c>
      <c r="N17" s="244">
        <f>+PRRegister!N16</f>
        <v>0</v>
      </c>
      <c r="O17" s="244">
        <f>+PRRegister!O16</f>
        <v>0</v>
      </c>
      <c r="P17" s="244">
        <f>+PRRegister!P16</f>
        <v>0</v>
      </c>
      <c r="Q17" s="244">
        <f t="shared" si="0"/>
        <v>0</v>
      </c>
      <c r="S17" s="243">
        <f>+PRRegister!V16</f>
        <v>0</v>
      </c>
      <c r="T17" s="243">
        <f>+PRRegister!W16</f>
        <v>0</v>
      </c>
      <c r="U17" s="243">
        <f>+PRRegister!Q16</f>
        <v>0</v>
      </c>
      <c r="V17" s="243">
        <f>+PRRegister!R16</f>
        <v>0</v>
      </c>
      <c r="W17" s="243">
        <f>+PRRegister!S16</f>
        <v>0</v>
      </c>
    </row>
    <row r="18" spans="1:23">
      <c r="A18" s="242" t="s">
        <v>0</v>
      </c>
      <c r="B18" s="244">
        <f t="shared" ref="B18:P18" si="1">SUM(B5:B17)</f>
        <v>33353.090000000004</v>
      </c>
      <c r="C18" s="244">
        <f t="shared" si="1"/>
        <v>31299.48</v>
      </c>
      <c r="D18" s="244">
        <f t="shared" si="1"/>
        <v>31329.48</v>
      </c>
      <c r="E18" s="244">
        <f t="shared" si="1"/>
        <v>33057.119999999995</v>
      </c>
      <c r="F18" s="244">
        <f t="shared" si="1"/>
        <v>33057.119999999995</v>
      </c>
      <c r="G18" s="244">
        <f t="shared" si="1"/>
        <v>33087.119999999995</v>
      </c>
      <c r="H18" s="244">
        <f t="shared" si="1"/>
        <v>2049.5500000000002</v>
      </c>
      <c r="I18" s="244">
        <f t="shared" si="1"/>
        <v>479.32</v>
      </c>
      <c r="J18" s="244">
        <f t="shared" si="1"/>
        <v>4074.09</v>
      </c>
      <c r="K18" s="244">
        <f t="shared" si="1"/>
        <v>1128.4899999999998</v>
      </c>
      <c r="L18" s="244">
        <f t="shared" si="1"/>
        <v>330.84999999999997</v>
      </c>
      <c r="M18" s="244">
        <f t="shared" si="1"/>
        <v>1757.64</v>
      </c>
      <c r="N18" s="244">
        <f t="shared" si="1"/>
        <v>265.96999999999997</v>
      </c>
      <c r="O18" s="244">
        <f t="shared" si="1"/>
        <v>30</v>
      </c>
      <c r="P18" s="244">
        <f t="shared" si="1"/>
        <v>398.32000000000005</v>
      </c>
      <c r="Q18" s="244">
        <f t="shared" si="0"/>
        <v>22838.860000000004</v>
      </c>
      <c r="S18" s="243">
        <f>SUM(S5:S17)</f>
        <v>15514.75</v>
      </c>
      <c r="T18" s="243">
        <f>SUM(T5:T17)</f>
        <v>15544.75</v>
      </c>
      <c r="U18" s="243">
        <f t="shared" ref="U18:W18" si="2">SUM(U5:U17)</f>
        <v>93.09</v>
      </c>
      <c r="V18" s="243">
        <f t="shared" si="2"/>
        <v>528.54</v>
      </c>
      <c r="W18" s="243">
        <f t="shared" si="2"/>
        <v>15.629999999999999</v>
      </c>
    </row>
    <row r="19" spans="1:23">
      <c r="A19" s="245"/>
      <c r="B19" s="246"/>
      <c r="C19" s="246"/>
      <c r="D19" s="246"/>
      <c r="E19" s="246"/>
      <c r="F19" s="246"/>
      <c r="G19" s="246"/>
      <c r="H19" s="246"/>
      <c r="I19" s="246"/>
      <c r="J19" s="246"/>
      <c r="K19" s="246"/>
      <c r="L19" s="246"/>
      <c r="M19" s="246"/>
      <c r="N19" s="246"/>
      <c r="O19" s="246"/>
      <c r="P19" s="246"/>
      <c r="Q19" s="246"/>
      <c r="S19" s="245"/>
      <c r="T19" s="245"/>
      <c r="U19" s="245"/>
      <c r="V19" s="245"/>
      <c r="W19" s="245"/>
    </row>
    <row r="20" spans="1:23">
      <c r="A20" s="242" t="s">
        <v>290</v>
      </c>
      <c r="B20" s="244">
        <f t="shared" ref="B20:P20" si="3">SUM(B6:B8)</f>
        <v>10500</v>
      </c>
      <c r="C20" s="244">
        <f t="shared" si="3"/>
        <v>9814.4500000000007</v>
      </c>
      <c r="D20" s="244">
        <f t="shared" si="3"/>
        <v>9824.4500000000007</v>
      </c>
      <c r="E20" s="244">
        <f t="shared" si="3"/>
        <v>10429.450000000001</v>
      </c>
      <c r="F20" s="244">
        <f t="shared" si="3"/>
        <v>10429.450000000001</v>
      </c>
      <c r="G20" s="244">
        <f t="shared" si="3"/>
        <v>10439.450000000001</v>
      </c>
      <c r="H20" s="244">
        <f t="shared" si="3"/>
        <v>646.63</v>
      </c>
      <c r="I20" s="244">
        <f t="shared" si="3"/>
        <v>151.22999999999999</v>
      </c>
      <c r="J20" s="244">
        <f t="shared" si="3"/>
        <v>1131.77</v>
      </c>
      <c r="K20" s="244">
        <f t="shared" si="3"/>
        <v>314.83999999999997</v>
      </c>
      <c r="L20" s="244">
        <f t="shared" si="3"/>
        <v>104.39999999999999</v>
      </c>
      <c r="M20" s="244">
        <f t="shared" si="3"/>
        <v>615</v>
      </c>
      <c r="N20" s="244">
        <f t="shared" si="3"/>
        <v>60.55</v>
      </c>
      <c r="O20" s="244">
        <f t="shared" si="3"/>
        <v>10</v>
      </c>
      <c r="P20" s="244">
        <f t="shared" si="3"/>
        <v>61.17</v>
      </c>
      <c r="Q20" s="244">
        <f t="shared" si="0"/>
        <v>7404.41</v>
      </c>
      <c r="S20" s="243">
        <f>SUM(S6:S8)</f>
        <v>10429.450000000001</v>
      </c>
      <c r="T20" s="243">
        <f t="shared" ref="T20:W20" si="4">SUM(T6:T8)</f>
        <v>10439.450000000001</v>
      </c>
      <c r="U20" s="243">
        <f t="shared" si="4"/>
        <v>62.580000000000005</v>
      </c>
      <c r="V20" s="243">
        <f t="shared" si="4"/>
        <v>354.95</v>
      </c>
      <c r="W20" s="243">
        <f t="shared" si="4"/>
        <v>10.5</v>
      </c>
    </row>
    <row r="21" spans="1:23">
      <c r="A21" s="242" t="s">
        <v>289</v>
      </c>
      <c r="B21" s="244">
        <f t="shared" ref="B21:P21" si="5">SUM(B9:B11)</f>
        <v>21619.239999999998</v>
      </c>
      <c r="C21" s="244">
        <f t="shared" si="5"/>
        <v>20331.25</v>
      </c>
      <c r="D21" s="244">
        <f t="shared" si="5"/>
        <v>20351.25</v>
      </c>
      <c r="E21" s="244">
        <f t="shared" si="5"/>
        <v>21412.199999999997</v>
      </c>
      <c r="F21" s="244">
        <f t="shared" si="5"/>
        <v>21412.199999999997</v>
      </c>
      <c r="G21" s="244">
        <f t="shared" si="5"/>
        <v>21432.199999999997</v>
      </c>
      <c r="H21" s="244">
        <f t="shared" si="5"/>
        <v>1327.56</v>
      </c>
      <c r="I21" s="244">
        <f t="shared" si="5"/>
        <v>310.47000000000003</v>
      </c>
      <c r="J21" s="244">
        <f t="shared" si="5"/>
        <v>2878.6099999999997</v>
      </c>
      <c r="K21" s="244">
        <f t="shared" si="5"/>
        <v>812.09</v>
      </c>
      <c r="L21" s="244">
        <f t="shared" si="5"/>
        <v>214.3</v>
      </c>
      <c r="M21" s="244">
        <f t="shared" si="5"/>
        <v>1080.9499999999998</v>
      </c>
      <c r="N21" s="244">
        <f t="shared" si="5"/>
        <v>187.04</v>
      </c>
      <c r="O21" s="244">
        <f t="shared" si="5"/>
        <v>20</v>
      </c>
      <c r="P21" s="244">
        <f t="shared" si="5"/>
        <v>300.8</v>
      </c>
      <c r="Q21" s="244">
        <f t="shared" si="0"/>
        <v>14487.419999999998</v>
      </c>
      <c r="S21" s="243">
        <f>SUM(S9:S11)</f>
        <v>5085.2999999999993</v>
      </c>
      <c r="T21" s="243">
        <f t="shared" ref="T21:W21" si="6">SUM(T9:T11)</f>
        <v>5105.2999999999993</v>
      </c>
      <c r="U21" s="243">
        <f t="shared" si="6"/>
        <v>30.51</v>
      </c>
      <c r="V21" s="243">
        <f t="shared" si="6"/>
        <v>173.58999999999997</v>
      </c>
      <c r="W21" s="243">
        <f t="shared" si="6"/>
        <v>5.13</v>
      </c>
    </row>
    <row r="22" spans="1:23">
      <c r="A22" s="242" t="s">
        <v>288</v>
      </c>
      <c r="B22" s="244">
        <f t="shared" ref="B22:P22" si="7">SUM(B12:B14)</f>
        <v>1233.8499999999999</v>
      </c>
      <c r="C22" s="244">
        <f t="shared" si="7"/>
        <v>1153.78</v>
      </c>
      <c r="D22" s="244">
        <f t="shared" si="7"/>
        <v>1153.78</v>
      </c>
      <c r="E22" s="244">
        <f t="shared" si="7"/>
        <v>1215.4699999999998</v>
      </c>
      <c r="F22" s="244">
        <f t="shared" si="7"/>
        <v>1215.4699999999998</v>
      </c>
      <c r="G22" s="244">
        <f t="shared" si="7"/>
        <v>1215.4699999999998</v>
      </c>
      <c r="H22" s="244">
        <f t="shared" si="7"/>
        <v>75.36</v>
      </c>
      <c r="I22" s="244">
        <f t="shared" si="7"/>
        <v>17.62</v>
      </c>
      <c r="J22" s="244">
        <f t="shared" si="7"/>
        <v>63.71</v>
      </c>
      <c r="K22" s="244">
        <f t="shared" si="7"/>
        <v>1.56</v>
      </c>
      <c r="L22" s="244">
        <f t="shared" si="7"/>
        <v>12.15</v>
      </c>
      <c r="M22" s="244">
        <f t="shared" si="7"/>
        <v>61.69</v>
      </c>
      <c r="N22" s="244">
        <f t="shared" si="7"/>
        <v>18.38</v>
      </c>
      <c r="O22" s="244">
        <f t="shared" si="7"/>
        <v>0</v>
      </c>
      <c r="P22" s="244">
        <f t="shared" si="7"/>
        <v>36.35</v>
      </c>
      <c r="Q22" s="244">
        <f t="shared" si="0"/>
        <v>947.03</v>
      </c>
      <c r="S22" s="243">
        <f>SUM(S12:S14)</f>
        <v>0</v>
      </c>
      <c r="T22" s="243">
        <f t="shared" ref="T22:W22" si="8">SUM(T12:T14)</f>
        <v>0</v>
      </c>
      <c r="U22" s="243">
        <f t="shared" si="8"/>
        <v>0</v>
      </c>
      <c r="V22" s="243">
        <f t="shared" si="8"/>
        <v>0</v>
      </c>
      <c r="W22" s="243">
        <f t="shared" si="8"/>
        <v>0</v>
      </c>
    </row>
    <row r="23" spans="1:23">
      <c r="A23" s="242" t="s">
        <v>287</v>
      </c>
      <c r="B23" s="244">
        <f t="shared" ref="B23:P23" si="9">SUM(B15:B17)</f>
        <v>0</v>
      </c>
      <c r="C23" s="244">
        <f t="shared" si="9"/>
        <v>0</v>
      </c>
      <c r="D23" s="244">
        <f t="shared" si="9"/>
        <v>0</v>
      </c>
      <c r="E23" s="244">
        <f t="shared" si="9"/>
        <v>0</v>
      </c>
      <c r="F23" s="244">
        <f t="shared" si="9"/>
        <v>0</v>
      </c>
      <c r="G23" s="244">
        <f t="shared" si="9"/>
        <v>0</v>
      </c>
      <c r="H23" s="244">
        <f t="shared" si="9"/>
        <v>0</v>
      </c>
      <c r="I23" s="244">
        <f t="shared" si="9"/>
        <v>0</v>
      </c>
      <c r="J23" s="244">
        <f t="shared" si="9"/>
        <v>0</v>
      </c>
      <c r="K23" s="244">
        <f t="shared" si="9"/>
        <v>0</v>
      </c>
      <c r="L23" s="244">
        <f t="shared" si="9"/>
        <v>0</v>
      </c>
      <c r="M23" s="244">
        <f t="shared" si="9"/>
        <v>0</v>
      </c>
      <c r="N23" s="244">
        <f t="shared" si="9"/>
        <v>0</v>
      </c>
      <c r="O23" s="244">
        <f t="shared" si="9"/>
        <v>0</v>
      </c>
      <c r="P23" s="244">
        <f t="shared" si="9"/>
        <v>0</v>
      </c>
      <c r="Q23" s="244">
        <f t="shared" si="0"/>
        <v>0</v>
      </c>
      <c r="S23" s="243">
        <f>SUM(S15:S17)</f>
        <v>0</v>
      </c>
      <c r="T23" s="243">
        <f t="shared" ref="T23:W23" si="10">SUM(T15:T17)</f>
        <v>0</v>
      </c>
      <c r="U23" s="243">
        <f t="shared" si="10"/>
        <v>0</v>
      </c>
      <c r="V23" s="243">
        <f t="shared" si="10"/>
        <v>0</v>
      </c>
      <c r="W23" s="243">
        <f t="shared" si="10"/>
        <v>0</v>
      </c>
    </row>
    <row r="24" spans="1:23">
      <c r="A24" s="242" t="s">
        <v>286</v>
      </c>
      <c r="B24" s="241">
        <f t="shared" ref="B24:P24" si="11">SUM(B20:B23)</f>
        <v>33353.089999999997</v>
      </c>
      <c r="C24" s="241">
        <f t="shared" si="11"/>
        <v>31299.48</v>
      </c>
      <c r="D24" s="241">
        <f t="shared" si="11"/>
        <v>31329.48</v>
      </c>
      <c r="E24" s="241">
        <f t="shared" si="11"/>
        <v>33057.119999999995</v>
      </c>
      <c r="F24" s="241">
        <f t="shared" si="11"/>
        <v>33057.119999999995</v>
      </c>
      <c r="G24" s="241">
        <f t="shared" si="11"/>
        <v>33087.119999999995</v>
      </c>
      <c r="H24" s="241">
        <f t="shared" si="11"/>
        <v>2049.5500000000002</v>
      </c>
      <c r="I24" s="241">
        <f t="shared" si="11"/>
        <v>479.32000000000005</v>
      </c>
      <c r="J24" s="241">
        <f t="shared" si="11"/>
        <v>4074.0899999999997</v>
      </c>
      <c r="K24" s="241">
        <f t="shared" si="11"/>
        <v>1128.49</v>
      </c>
      <c r="L24" s="241">
        <f t="shared" si="11"/>
        <v>330.84999999999997</v>
      </c>
      <c r="M24" s="241">
        <f t="shared" si="11"/>
        <v>1757.6399999999999</v>
      </c>
      <c r="N24" s="241">
        <f t="shared" si="11"/>
        <v>265.96999999999997</v>
      </c>
      <c r="O24" s="241">
        <f t="shared" si="11"/>
        <v>30</v>
      </c>
      <c r="P24" s="241">
        <f t="shared" si="11"/>
        <v>398.32000000000005</v>
      </c>
      <c r="Q24" s="244">
        <f t="shared" si="0"/>
        <v>22838.859999999997</v>
      </c>
      <c r="S24" s="240">
        <f>SUM(S20:S23)</f>
        <v>15514.75</v>
      </c>
      <c r="T24" s="240">
        <f t="shared" ref="T24:W24" si="12">SUM(T20:T23)</f>
        <v>15544.75</v>
      </c>
      <c r="U24" s="240">
        <f t="shared" si="12"/>
        <v>93.09</v>
      </c>
      <c r="V24" s="240">
        <f t="shared" si="12"/>
        <v>528.54</v>
      </c>
      <c r="W24" s="240">
        <f t="shared" si="12"/>
        <v>15.629999999999999</v>
      </c>
    </row>
  </sheetData>
  <phoneticPr fontId="118" type="noConversion"/>
  <pageMargins left="0" right="0"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Z1000"/>
  <sheetViews>
    <sheetView showZeros="0" workbookViewId="0">
      <selection activeCell="J13" sqref="J13"/>
    </sheetView>
  </sheetViews>
  <sheetFormatPr defaultRowHeight="15"/>
  <cols>
    <col min="1" max="1" width="10" style="225" customWidth="1"/>
    <col min="2" max="2" width="10.28515625" style="225" customWidth="1"/>
    <col min="3" max="3" width="7.140625" style="225" customWidth="1"/>
    <col min="4" max="4" width="12.28515625" style="215" customWidth="1"/>
    <col min="5" max="5" width="8.42578125" style="215" customWidth="1"/>
    <col min="6" max="6" width="9.140625" style="215"/>
    <col min="7" max="7" width="9.140625" style="215" customWidth="1"/>
    <col min="8" max="8" width="12.5703125" style="215" customWidth="1"/>
    <col min="9" max="9" width="12.7109375" style="215" customWidth="1"/>
    <col min="10" max="12" width="9.140625" style="215"/>
    <col min="13" max="13" width="12.28515625" style="215" customWidth="1"/>
    <col min="14" max="14" width="6.85546875" style="215" customWidth="1"/>
    <col min="15" max="15" width="9.140625" style="215"/>
    <col min="16" max="19" width="9.140625" style="225"/>
    <col min="20" max="20" width="7.85546875" style="225" customWidth="1"/>
    <col min="21" max="21" width="7.5703125" style="1233" customWidth="1"/>
    <col min="22" max="22" width="17.7109375" style="1198" hidden="1" customWidth="1"/>
    <col min="23" max="23" width="12.5703125" style="1198" hidden="1" customWidth="1"/>
    <col min="24" max="24" width="22.28515625" style="1203" hidden="1" customWidth="1"/>
    <col min="25" max="25" width="8" style="1198" hidden="1" customWidth="1"/>
    <col min="26" max="26" width="7" style="1198" hidden="1" customWidth="1"/>
    <col min="27" max="27" width="17.7109375" style="1198" hidden="1" customWidth="1"/>
    <col min="28" max="28" width="3" style="1198" hidden="1" customWidth="1"/>
    <col min="29" max="29" width="27.7109375" style="1198" hidden="1" customWidth="1"/>
    <col min="30" max="30" width="13.42578125" style="1198" hidden="1" customWidth="1"/>
    <col min="31" max="31" width="16.28515625" style="1198" hidden="1" customWidth="1"/>
    <col min="32" max="32" width="6.28515625" style="1198" hidden="1" customWidth="1"/>
    <col min="33" max="37" width="9.140625" style="1198" hidden="1" customWidth="1"/>
    <col min="38" max="38" width="9.140625" style="1196" hidden="1" customWidth="1"/>
    <col min="39" max="39" width="9.140625" style="1234" customWidth="1"/>
    <col min="40" max="46" width="9.140625" style="225" customWidth="1"/>
    <col min="47" max="47" width="9.140625" style="1234" customWidth="1"/>
    <col min="48" max="48" width="9.140625" style="1233" customWidth="1"/>
    <col min="49" max="49" width="22.28515625" style="1198" hidden="1" customWidth="1"/>
    <col min="50" max="50" width="10.5703125" style="1198" hidden="1" customWidth="1"/>
    <col min="51" max="51" width="14.28515625" style="1198" hidden="1" customWidth="1"/>
    <col min="52" max="52" width="9.85546875" style="1198" hidden="1" customWidth="1"/>
    <col min="53" max="53" width="6.140625" style="1198" hidden="1" customWidth="1"/>
    <col min="54" max="54" width="14.85546875" style="1198" hidden="1" customWidth="1"/>
    <col min="55" max="55" width="7" style="1198" hidden="1" customWidth="1"/>
    <col min="56" max="56" width="10.5703125" style="1198" hidden="1" customWidth="1"/>
    <col min="57" max="57" width="9.85546875" style="1198" hidden="1" customWidth="1"/>
    <col min="58" max="58" width="10.7109375" style="1198" hidden="1" customWidth="1"/>
    <col min="59" max="59" width="9.85546875" style="1198" hidden="1" customWidth="1"/>
    <col min="60" max="60" width="8.85546875" style="1198" hidden="1" customWidth="1"/>
    <col min="61" max="61" width="9.28515625" style="1198" hidden="1" customWidth="1"/>
    <col min="62" max="62" width="9.85546875" style="1198" hidden="1" customWidth="1"/>
    <col min="63" max="63" width="4.28515625" style="1198" hidden="1" customWidth="1"/>
    <col min="64" max="64" width="3.42578125" style="1198" hidden="1" customWidth="1"/>
    <col min="65" max="65" width="3.28515625" style="1198" hidden="1" customWidth="1"/>
    <col min="66" max="66" width="4.5703125" style="1198" hidden="1" customWidth="1"/>
    <col min="67" max="67" width="4.140625" style="1198" hidden="1" customWidth="1"/>
    <col min="68" max="68" width="6.28515625" style="1198" hidden="1" customWidth="1"/>
    <col min="69" max="69" width="9.85546875" style="1198" hidden="1" customWidth="1"/>
    <col min="70" max="70" width="22.28515625" style="1198" hidden="1" customWidth="1"/>
    <col min="71" max="71" width="9.140625" style="1233" customWidth="1"/>
    <col min="72" max="72" width="9.140625" style="1234" customWidth="1"/>
    <col min="73" max="77" width="9.140625" style="225" customWidth="1"/>
    <col min="78" max="78" width="9.140625" style="1196" hidden="1" customWidth="1"/>
    <col min="79" max="79" width="7" style="1196" hidden="1" customWidth="1"/>
    <col min="80" max="80" width="22.28515625" style="1196" hidden="1" customWidth="1"/>
    <col min="81" max="81" width="4.28515625" style="1196" hidden="1" customWidth="1"/>
    <col min="82" max="82" width="3.42578125" style="1196" hidden="1" customWidth="1"/>
    <col min="83" max="83" width="3.28515625" style="1196" hidden="1" customWidth="1"/>
    <col min="84" max="84" width="4.5703125" style="1196" hidden="1" customWidth="1"/>
    <col min="85" max="85" width="4.140625" style="1196" hidden="1" customWidth="1"/>
    <col min="86" max="86" width="9.140625" style="1196" hidden="1" customWidth="1"/>
    <col min="87" max="87" width="22.28515625" style="1196" hidden="1" customWidth="1"/>
    <col min="88" max="88" width="7" style="1196" hidden="1" customWidth="1"/>
    <col min="89" max="89" width="4.28515625" style="1196" hidden="1" customWidth="1"/>
    <col min="90" max="90" width="3.42578125" style="1196" hidden="1" customWidth="1"/>
    <col min="91" max="91" width="3.28515625" style="1196" hidden="1" customWidth="1"/>
    <col min="92" max="92" width="4.5703125" style="1196" hidden="1" customWidth="1"/>
    <col min="93" max="93" width="4.140625" style="1196" hidden="1" customWidth="1"/>
    <col min="94" max="103" width="9.140625" style="1196" hidden="1" customWidth="1"/>
    <col min="104" max="104" width="9.140625" style="225" customWidth="1"/>
    <col min="105" max="108" width="9.140625" style="215" customWidth="1"/>
    <col min="109" max="16384" width="9.140625" style="215"/>
  </cols>
  <sheetData>
    <row r="1" spans="1:97" ht="18.75">
      <c r="A1" s="832"/>
      <c r="B1" s="864" t="str">
        <f>+Setup!CB1</f>
        <v>SABLE CONTRUCTION LTD</v>
      </c>
      <c r="C1" s="213"/>
      <c r="D1" s="214"/>
      <c r="F1" s="863" t="s">
        <v>1098</v>
      </c>
      <c r="G1" s="216"/>
      <c r="V1" s="1198" t="str">
        <f>"$X$1"&amp;":$X$"&amp;AB2</f>
        <v>$X$1:$X$3</v>
      </c>
      <c r="X1" s="1439" t="s">
        <v>1348</v>
      </c>
      <c r="Z1" s="1440">
        <v>100205</v>
      </c>
      <c r="AA1" s="1441">
        <v>2</v>
      </c>
      <c r="AB1" s="1440">
        <f>IF(AA1=2,3,IF(AA1=3,9,IF(AA1=4,1,2)))</f>
        <v>3</v>
      </c>
      <c r="AC1" s="1198" t="s">
        <v>12</v>
      </c>
      <c r="AD1" s="1198">
        <f>+Entry1!R14</f>
        <v>1</v>
      </c>
      <c r="AE1" s="1198" t="s">
        <v>558</v>
      </c>
      <c r="AF1" s="1198">
        <f ca="1">+Setup!AI7</f>
        <v>332</v>
      </c>
      <c r="AG1" s="1198" t="s">
        <v>636</v>
      </c>
      <c r="AI1" s="1198" t="b">
        <f>OR(ISTEXT(D9),ISTEXT(#REF!))</f>
        <v>0</v>
      </c>
      <c r="AJ1" s="1198" t="s">
        <v>923</v>
      </c>
      <c r="AW1" s="1198" t="s">
        <v>548</v>
      </c>
      <c r="AY1" s="1199">
        <f>IF(ISERROR(VLOOKUP(V3,$BC$2:$BD$201,2,FALSE)),2,1)</f>
        <v>1</v>
      </c>
      <c r="AZ1" s="1198">
        <f>COUNTA(BC2:BC201)-COUNTIF(BC2:BC201,0)</f>
        <v>4</v>
      </c>
      <c r="BA1" s="1203" t="s">
        <v>339</v>
      </c>
      <c r="BB1" s="1203" t="s">
        <v>2</v>
      </c>
      <c r="BC1" s="1203" t="s">
        <v>340</v>
      </c>
      <c r="BD1" s="1203" t="s">
        <v>588</v>
      </c>
      <c r="BE1" s="1203" t="s">
        <v>589</v>
      </c>
      <c r="BF1" s="1203" t="s">
        <v>590</v>
      </c>
      <c r="BG1" s="1203" t="s">
        <v>591</v>
      </c>
      <c r="BH1" s="1203" t="s">
        <v>592</v>
      </c>
      <c r="BI1" s="1203" t="s">
        <v>593</v>
      </c>
      <c r="BJ1" s="1203" t="s">
        <v>594</v>
      </c>
      <c r="BK1" s="1203" t="s">
        <v>341</v>
      </c>
      <c r="BL1" s="1203" t="s">
        <v>342</v>
      </c>
      <c r="BM1" s="1203" t="s">
        <v>343</v>
      </c>
      <c r="BN1" s="1203" t="s">
        <v>344</v>
      </c>
      <c r="BO1" s="1203" t="s">
        <v>345</v>
      </c>
      <c r="BP1" s="1203" t="s">
        <v>346</v>
      </c>
      <c r="BQ1" s="1203" t="s">
        <v>347</v>
      </c>
      <c r="CA1" s="1196" t="s">
        <v>499</v>
      </c>
      <c r="CB1" s="1196" t="s">
        <v>2</v>
      </c>
      <c r="CC1" s="1196" t="s">
        <v>341</v>
      </c>
      <c r="CD1" s="1196" t="s">
        <v>342</v>
      </c>
      <c r="CE1" s="1196" t="s">
        <v>343</v>
      </c>
      <c r="CF1" s="1196" t="s">
        <v>344</v>
      </c>
      <c r="CG1" s="1196" t="s">
        <v>345</v>
      </c>
      <c r="CI1" s="1196" t="s">
        <v>499</v>
      </c>
      <c r="CJ1" s="1196" t="s">
        <v>2</v>
      </c>
      <c r="CK1" s="1196" t="s">
        <v>341</v>
      </c>
      <c r="CL1" s="1196" t="s">
        <v>342</v>
      </c>
      <c r="CM1" s="1196" t="s">
        <v>343</v>
      </c>
      <c r="CN1" s="1196" t="s">
        <v>344</v>
      </c>
      <c r="CO1" s="1196" t="s">
        <v>345</v>
      </c>
    </row>
    <row r="2" spans="1:97">
      <c r="A2" s="217"/>
      <c r="B2" s="218" t="str">
        <f>+Setup!CB2</f>
        <v>Down Shops</v>
      </c>
      <c r="C2" s="218"/>
      <c r="D2" s="219"/>
      <c r="V2" s="1442">
        <f ca="1">IF($AA$1=4,OFFSET(DBase1!$A$1,$AA$2,0),IF(OFFSET(IF($AA$1=2,DBase1!$C$1,IF($AA$1=3,DBase1!$H$1,DBase1!$B$1)),Selection1!$AA$2,-$AB$1+1)=0,"Please Make a Selection",OFFSET(IF($AA$1=2,DBase1!$C$1,IF($AA$1=3,DBase1!$H$1,DBase1!$B$1)),Selection1!$AA$2,-$AB$1+1)))</f>
        <v>10001</v>
      </c>
      <c r="X2" s="1439" t="s">
        <v>1339</v>
      </c>
      <c r="AA2" s="1441">
        <v>1</v>
      </c>
      <c r="AB2" s="1443">
        <f>COUNT(DBase1!A1:A5)</f>
        <v>3</v>
      </c>
      <c r="AC2" s="1198" t="s">
        <v>171</v>
      </c>
      <c r="AD2" s="1198">
        <f>MIN(200,AB2)</f>
        <v>3</v>
      </c>
      <c r="AW2" s="1198">
        <f>COUNT(ViewRegister!A:A)</f>
        <v>0</v>
      </c>
      <c r="AY2" s="1201" t="s">
        <v>338</v>
      </c>
      <c r="AZ2" s="1202">
        <v>0</v>
      </c>
      <c r="BA2" s="1203">
        <v>1</v>
      </c>
      <c r="BB2" s="1203" t="s">
        <v>1229</v>
      </c>
      <c r="BC2" s="1203">
        <v>9999</v>
      </c>
      <c r="BD2" s="1203">
        <v>0</v>
      </c>
      <c r="BE2" s="1203">
        <v>0</v>
      </c>
      <c r="BF2" s="1203">
        <v>0</v>
      </c>
      <c r="BG2" s="1203">
        <v>0</v>
      </c>
      <c r="BH2" s="1203">
        <v>0</v>
      </c>
      <c r="BI2" s="1203">
        <v>0</v>
      </c>
      <c r="BJ2" s="1203">
        <v>0</v>
      </c>
      <c r="BK2" s="1203">
        <v>0</v>
      </c>
      <c r="BL2" s="1203">
        <v>0</v>
      </c>
      <c r="BM2" s="1203">
        <v>0</v>
      </c>
      <c r="BN2" s="1203">
        <v>0</v>
      </c>
      <c r="BO2" s="1203">
        <v>0</v>
      </c>
      <c r="BP2" s="1203">
        <v>0</v>
      </c>
      <c r="BQ2" s="1203">
        <v>0</v>
      </c>
      <c r="BR2" s="1198" t="str">
        <f>+BB2</f>
        <v>John Smith</v>
      </c>
      <c r="CA2" s="1197">
        <v>9999</v>
      </c>
      <c r="CB2" s="1196" t="str">
        <f t="shared" ref="CB2:CB65" si="0">IF($CA2="","",IF(ISERROR(VLOOKUP($CA2,$BC$2:$BR$1000,16,FALSE)),VLOOKUP($CA2,MainDBase,2,FALSE),VLOOKUP($CA2,$BC$2:$BR$1000,16,FALSE)))</f>
        <v>John Smith</v>
      </c>
      <c r="CC2" s="1196">
        <f>IF(ISERROR(VLOOKUP($CA2,$BC$2:$BO$1000,9,FALSE)),"",VLOOKUP($CA2,$BC$2:$BO$1000,9,FALSE))</f>
        <v>0</v>
      </c>
      <c r="CD2" s="1196">
        <f>IF(ISERROR(VLOOKUP($CA2,$BC$2:$BO$1000,10,FALSE)),"",VLOOKUP($CA2,$BC$2:$BO$1000,10,FALSE))</f>
        <v>0</v>
      </c>
      <c r="CE2" s="1196">
        <f>IF(ISERROR(VLOOKUP($CA2,$BC$2:$BO$1000,11,FALSE)),"",VLOOKUP($CA2,$BC$2:$BO$1000,11,FALSE))</f>
        <v>0</v>
      </c>
      <c r="CF2" s="1196">
        <f>IF(ISERROR(VLOOKUP($CA2,$BC$2:$BO$1000,12,FALSE)),"",VLOOKUP($CA2,$BC$2:$BO$1000,12,FALSE))</f>
        <v>0</v>
      </c>
      <c r="CG2" s="1196">
        <f>IF(ISERROR(VLOOKUP($CA2,$BC$2:$BO$1000,13,FALSE)),"",VLOOKUP($CA2,$BC$2:$BO$1000,13,FALSE))</f>
        <v>0</v>
      </c>
      <c r="CI2" s="1196" t="str">
        <f t="shared" ref="CI2:CI65" si="1">IF(CA2="","",VLOOKUP($CA2,MainDBase,2,FALSE))</f>
        <v>Levins Situnyama</v>
      </c>
      <c r="CJ2" s="1197">
        <f>IF(CA2="","",CA2)</f>
        <v>9999</v>
      </c>
      <c r="CK2" s="1196">
        <f>IF(CC2="","",CC2)</f>
        <v>0</v>
      </c>
      <c r="CL2" s="1196">
        <f t="shared" ref="CL2:CO2" si="2">IF(CD2="","",CD2)</f>
        <v>0</v>
      </c>
      <c r="CM2" s="1196">
        <f t="shared" si="2"/>
        <v>0</v>
      </c>
      <c r="CN2" s="1196">
        <f t="shared" si="2"/>
        <v>0</v>
      </c>
      <c r="CO2" s="1196">
        <f t="shared" si="2"/>
        <v>0</v>
      </c>
      <c r="CQ2" s="1197"/>
      <c r="CS2" s="1197"/>
    </row>
    <row r="3" spans="1:97">
      <c r="A3" s="217"/>
      <c r="B3" s="218" t="str">
        <f>+Setup!CB3</f>
        <v>P.O. Box 94607</v>
      </c>
      <c r="C3" s="218"/>
      <c r="D3" s="219"/>
      <c r="E3" s="830" t="s">
        <v>797</v>
      </c>
      <c r="V3" s="1444">
        <v>10001</v>
      </c>
      <c r="X3" s="1439" t="s">
        <v>1344</v>
      </c>
      <c r="AA3" s="1198" t="str">
        <f>IF(AA1=2,DBase1!C1,IF(Selection1!AA1=3,DBase1!H1,DBase1!B1))</f>
        <v>Last Name</v>
      </c>
      <c r="AC3" s="1198" t="s">
        <v>13</v>
      </c>
      <c r="AD3" s="1198">
        <f>COUNTIFS(DBase1!N1:N5,"Active",DBase1!X1:X5,"1")</f>
        <v>0</v>
      </c>
      <c r="AY3" s="1201" t="s">
        <v>336</v>
      </c>
      <c r="AZ3" s="1202">
        <v>0</v>
      </c>
      <c r="BA3" s="1203">
        <v>2</v>
      </c>
      <c r="BB3" s="1203" t="s">
        <v>1271</v>
      </c>
      <c r="BC3" s="1203">
        <v>9998</v>
      </c>
      <c r="BD3" s="1203">
        <v>0</v>
      </c>
      <c r="BE3" s="1203">
        <v>0</v>
      </c>
      <c r="BF3" s="1203">
        <v>0</v>
      </c>
      <c r="BG3" s="1203">
        <v>0</v>
      </c>
      <c r="BH3" s="1203">
        <v>0</v>
      </c>
      <c r="BI3" s="1203">
        <v>0</v>
      </c>
      <c r="BJ3" s="1203">
        <v>0</v>
      </c>
      <c r="BK3" s="1203">
        <v>0</v>
      </c>
      <c r="BL3" s="1203">
        <v>0</v>
      </c>
      <c r="BM3" s="1203">
        <v>0</v>
      </c>
      <c r="BN3" s="1203">
        <v>0</v>
      </c>
      <c r="BO3" s="1203">
        <v>0</v>
      </c>
      <c r="BP3" s="1203">
        <v>0</v>
      </c>
      <c r="BQ3" s="1203">
        <v>0</v>
      </c>
      <c r="BR3" s="1198" t="str">
        <f t="shared" ref="BR3:BR66" si="3">+BB3</f>
        <v>Linda Walker</v>
      </c>
      <c r="CA3" s="1197">
        <v>9998</v>
      </c>
      <c r="CB3" s="1196" t="str">
        <f t="shared" si="0"/>
        <v>Linda Walker</v>
      </c>
      <c r="CC3" s="1196">
        <f t="shared" ref="CC3:CC66" si="4">IF(ISERROR(VLOOKUP($CA3,$BC$2:$BO$1000,9,FALSE)),"",VLOOKUP($CA3,$BC$2:$BO$1000,9,FALSE))</f>
        <v>0</v>
      </c>
      <c r="CD3" s="1196">
        <f t="shared" ref="CD3:CD66" si="5">IF(ISERROR(VLOOKUP($CA3,$BC$2:$BO$1000,10,FALSE)),"",VLOOKUP($CA3,$BC$2:$BO$1000,10,FALSE))</f>
        <v>0</v>
      </c>
      <c r="CE3" s="1196">
        <f t="shared" ref="CE3:CE66" si="6">IF(ISERROR(VLOOKUP($CA3,$BC$2:$BO$1000,11,FALSE)),"",VLOOKUP($CA3,$BC$2:$BO$1000,11,FALSE))</f>
        <v>0</v>
      </c>
      <c r="CF3" s="1196">
        <f t="shared" ref="CF3:CF66" si="7">IF(ISERROR(VLOOKUP($CA3,$BC$2:$BO$1000,12,FALSE)),"",VLOOKUP($CA3,$BC$2:$BO$1000,12,FALSE))</f>
        <v>0</v>
      </c>
      <c r="CG3" s="1196">
        <f t="shared" ref="CG3:CG66" si="8">IF(ISERROR(VLOOKUP($CA3,$BC$2:$BO$1000,13,FALSE)),"",VLOOKUP($CA3,$BC$2:$BO$1000,13,FALSE))</f>
        <v>0</v>
      </c>
      <c r="CI3" s="1196" t="str">
        <f t="shared" si="1"/>
        <v>Omedy Yatisha</v>
      </c>
      <c r="CJ3" s="1197">
        <f t="shared" ref="CJ3:CJ66" si="9">IF(CA3="","",CA3)</f>
        <v>9998</v>
      </c>
      <c r="CK3" s="1196">
        <f t="shared" ref="CK3:CK66" si="10">IF(CC3="","",CC3)</f>
        <v>0</v>
      </c>
      <c r="CL3" s="1196">
        <f t="shared" ref="CL3:CL66" si="11">IF(CD3="","",CD3)</f>
        <v>0</v>
      </c>
      <c r="CM3" s="1196">
        <f t="shared" ref="CM3:CM66" si="12">IF(CE3="","",CE3)</f>
        <v>0</v>
      </c>
      <c r="CN3" s="1196">
        <f t="shared" ref="CN3:CN66" si="13">IF(CF3="","",CF3)</f>
        <v>0</v>
      </c>
      <c r="CO3" s="1196">
        <f t="shared" ref="CO3:CO66" si="14">IF(CG3="","",CG3)</f>
        <v>0</v>
      </c>
      <c r="CQ3" s="1197"/>
      <c r="CS3" s="1197"/>
    </row>
    <row r="4" spans="1:97">
      <c r="A4" s="220"/>
      <c r="B4" s="221"/>
      <c r="C4" s="221"/>
      <c r="D4" s="222"/>
      <c r="I4" s="236">
        <f>+V3</f>
        <v>10001</v>
      </c>
      <c r="J4" s="1029" t="str">
        <f>IF(VLOOKUP(V3,MainDBase,14,FALSE)="Inactive","  Terminated!","")</f>
        <v/>
      </c>
      <c r="V4" s="1443" t="str">
        <f>IF(ISTEXT($V$3),"Please Make a Selection",VLOOKUP($V$3,MainDBase,2,FALSE))</f>
        <v>Joseph Banda</v>
      </c>
      <c r="X4" s="1439"/>
      <c r="AA4" s="1442" t="e">
        <f ca="1">IF(OFFSET(IF($AA$1=2,DBase1!$C$1,IF($AA$1=3,DBase1!$H$1,DBase1!$B$1)),Selection1!$AA$2,-DBase1!$AB$1+1)=0,"Please Make a Selection",OFFSET(IF($AA$1=2,DBase1!$C$1,IF($AA$1=3,DBase1!$H$1,DBase1!$B$1)),Selection1!$AA$2,-DBase1!$AB$1+1))</f>
        <v>#VALUE!</v>
      </c>
      <c r="AY4" s="1201" t="s">
        <v>337</v>
      </c>
      <c r="AZ4" s="1202">
        <v>0</v>
      </c>
      <c r="BA4" s="1203">
        <v>3</v>
      </c>
      <c r="BB4" s="1203" t="s">
        <v>1326</v>
      </c>
      <c r="BC4" s="1203">
        <v>10001</v>
      </c>
      <c r="BD4" s="1203">
        <v>0</v>
      </c>
      <c r="BE4" s="1203">
        <v>0</v>
      </c>
      <c r="BF4" s="1203">
        <v>0</v>
      </c>
      <c r="BG4" s="1203">
        <v>0</v>
      </c>
      <c r="BH4" s="1203">
        <v>0</v>
      </c>
      <c r="BI4" s="1203">
        <v>0</v>
      </c>
      <c r="BJ4" s="1203">
        <v>0</v>
      </c>
      <c r="BK4" s="1203">
        <v>0</v>
      </c>
      <c r="BL4" s="1203">
        <v>0</v>
      </c>
      <c r="BM4" s="1203">
        <v>0</v>
      </c>
      <c r="BN4" s="1203">
        <v>0</v>
      </c>
      <c r="BO4" s="1203">
        <v>0</v>
      </c>
      <c r="BP4" s="1203">
        <v>0</v>
      </c>
      <c r="BQ4" s="1203">
        <v>0</v>
      </c>
      <c r="BR4" s="1198" t="str">
        <f t="shared" si="3"/>
        <v>Tifany Wang</v>
      </c>
      <c r="CA4" s="1197"/>
      <c r="CB4" s="1196" t="str">
        <f t="shared" si="0"/>
        <v/>
      </c>
      <c r="CC4" s="1196" t="str">
        <f t="shared" si="4"/>
        <v/>
      </c>
      <c r="CD4" s="1196" t="str">
        <f t="shared" si="5"/>
        <v/>
      </c>
      <c r="CE4" s="1196" t="str">
        <f t="shared" si="6"/>
        <v/>
      </c>
      <c r="CF4" s="1196" t="str">
        <f t="shared" si="7"/>
        <v/>
      </c>
      <c r="CG4" s="1196" t="str">
        <f t="shared" si="8"/>
        <v/>
      </c>
      <c r="CI4" s="1196" t="str">
        <f t="shared" si="1"/>
        <v/>
      </c>
      <c r="CJ4" s="1197" t="str">
        <f t="shared" si="9"/>
        <v/>
      </c>
      <c r="CK4" s="1196" t="str">
        <f t="shared" si="10"/>
        <v/>
      </c>
      <c r="CL4" s="1196" t="str">
        <f t="shared" si="11"/>
        <v/>
      </c>
      <c r="CM4" s="1196" t="str">
        <f t="shared" si="12"/>
        <v/>
      </c>
      <c r="CN4" s="1196" t="str">
        <f t="shared" si="13"/>
        <v/>
      </c>
      <c r="CO4" s="1196" t="str">
        <f t="shared" si="14"/>
        <v/>
      </c>
      <c r="CQ4" s="1197"/>
      <c r="CS4" s="1197"/>
    </row>
    <row r="5" spans="1:97">
      <c r="I5" s="237" t="s">
        <v>283</v>
      </c>
      <c r="L5" s="223"/>
      <c r="M5" s="224"/>
      <c r="V5" s="1198" t="str">
        <f>IF(ISTEXT($V$3),"",IF(VLOOKUP($V$3,MainDBase,3,FALSE)=0,"",VLOOKUP($V$3,MainDBase,3,FALSE)))</f>
        <v>Banda, Joseph</v>
      </c>
      <c r="X5" s="1439"/>
      <c r="AA5" s="1443" t="str">
        <f t="shared" ref="AA5:AA17" si="15">IF(VLOOKUP($V$3,MainDBase,AB5,FALSE)=0,"",VLOOKUP($V$3,MainDBase,AB5,FALSE))</f>
        <v>Joseph Banda</v>
      </c>
      <c r="AB5" s="1198">
        <v>2</v>
      </c>
      <c r="AC5" s="1198" t="str">
        <f>LEFT(AA5,FIND(" ",AA5)-1)</f>
        <v>Joseph</v>
      </c>
      <c r="AY5" s="1201" t="s">
        <v>334</v>
      </c>
      <c r="AZ5" s="1202">
        <v>0</v>
      </c>
      <c r="BA5" s="1203">
        <v>4</v>
      </c>
      <c r="BB5" s="1203" t="s">
        <v>1323</v>
      </c>
      <c r="BC5" s="1203">
        <v>10000</v>
      </c>
      <c r="BD5" s="1203">
        <v>0</v>
      </c>
      <c r="BE5" s="1203">
        <v>0</v>
      </c>
      <c r="BF5" s="1203">
        <v>0</v>
      </c>
      <c r="BG5" s="1203">
        <v>0</v>
      </c>
      <c r="BH5" s="1203">
        <v>0</v>
      </c>
      <c r="BI5" s="1203">
        <v>0</v>
      </c>
      <c r="BJ5" s="1203">
        <v>0</v>
      </c>
      <c r="BK5" s="1203">
        <v>0</v>
      </c>
      <c r="BL5" s="1203">
        <v>0</v>
      </c>
      <c r="BM5" s="1203">
        <v>0</v>
      </c>
      <c r="BN5" s="1203">
        <v>0</v>
      </c>
      <c r="BO5" s="1203">
        <v>0</v>
      </c>
      <c r="BP5" s="1203">
        <v>0</v>
      </c>
      <c r="BQ5" s="1203">
        <v>0</v>
      </c>
      <c r="BR5" s="1198" t="str">
        <f t="shared" si="3"/>
        <v>Jamie Zoobi</v>
      </c>
      <c r="CA5" s="1197"/>
      <c r="CB5" s="1196" t="str">
        <f t="shared" si="0"/>
        <v/>
      </c>
      <c r="CC5" s="1196" t="str">
        <f t="shared" si="4"/>
        <v/>
      </c>
      <c r="CD5" s="1196" t="str">
        <f t="shared" si="5"/>
        <v/>
      </c>
      <c r="CE5" s="1196" t="str">
        <f t="shared" si="6"/>
        <v/>
      </c>
      <c r="CF5" s="1196" t="str">
        <f t="shared" si="7"/>
        <v/>
      </c>
      <c r="CG5" s="1196" t="str">
        <f t="shared" si="8"/>
        <v/>
      </c>
      <c r="CI5" s="1196" t="str">
        <f t="shared" si="1"/>
        <v/>
      </c>
      <c r="CJ5" s="1197" t="str">
        <f t="shared" si="9"/>
        <v/>
      </c>
      <c r="CK5" s="1196" t="str">
        <f t="shared" si="10"/>
        <v/>
      </c>
      <c r="CL5" s="1196" t="str">
        <f t="shared" si="11"/>
        <v/>
      </c>
      <c r="CM5" s="1196" t="str">
        <f t="shared" si="12"/>
        <v/>
      </c>
      <c r="CN5" s="1196" t="str">
        <f t="shared" si="13"/>
        <v/>
      </c>
      <c r="CO5" s="1196" t="str">
        <f t="shared" si="14"/>
        <v/>
      </c>
      <c r="CQ5" s="1197"/>
      <c r="CS5" s="1197"/>
    </row>
    <row r="6" spans="1:97">
      <c r="A6" s="833" t="s">
        <v>789</v>
      </c>
      <c r="B6" s="834"/>
      <c r="C6" s="833" t="s">
        <v>790</v>
      </c>
      <c r="D6" s="829"/>
      <c r="I6" s="238" t="str">
        <f>+V4</f>
        <v>Joseph Banda</v>
      </c>
      <c r="J6" s="229"/>
      <c r="K6" s="226"/>
      <c r="L6" s="223"/>
      <c r="M6" s="224"/>
      <c r="V6" s="1198" t="str">
        <f>IF(ISTEXT($V$3),"",IF(VLOOKUP($V$3,MainDBase,4,FALSE)=0,"",VLOOKUP($V$3,MainDBase,4,FALSE)))</f>
        <v>2036 Clay Street</v>
      </c>
      <c r="X6" s="1439"/>
      <c r="AA6" s="1443" t="str">
        <f t="shared" si="15"/>
        <v>Banda, Joseph</v>
      </c>
      <c r="AB6" s="1198">
        <v>3</v>
      </c>
      <c r="AC6" s="1198" t="str">
        <f>LEFT(AA6,FIND(",",AA6)-1)</f>
        <v>Banda</v>
      </c>
      <c r="AY6" s="1201" t="s">
        <v>335</v>
      </c>
      <c r="AZ6" s="1202">
        <v>0</v>
      </c>
      <c r="BA6" s="1203">
        <v>5</v>
      </c>
      <c r="BB6" s="1203"/>
      <c r="BC6" s="1203"/>
      <c r="BD6" s="1203">
        <v>0</v>
      </c>
      <c r="BE6" s="1203">
        <v>0</v>
      </c>
      <c r="BF6" s="1203">
        <v>0</v>
      </c>
      <c r="BG6" s="1203">
        <v>0</v>
      </c>
      <c r="BH6" s="1203">
        <v>0</v>
      </c>
      <c r="BI6" s="1203">
        <v>0</v>
      </c>
      <c r="BJ6" s="1203">
        <v>0</v>
      </c>
      <c r="BK6" s="1203">
        <v>0</v>
      </c>
      <c r="BL6" s="1203">
        <v>0</v>
      </c>
      <c r="BM6" s="1203">
        <v>0</v>
      </c>
      <c r="BN6" s="1203">
        <v>0</v>
      </c>
      <c r="BO6" s="1203">
        <v>0</v>
      </c>
      <c r="BP6" s="1203">
        <v>0</v>
      </c>
      <c r="BQ6" s="1203">
        <v>0</v>
      </c>
      <c r="BR6" s="1198">
        <f t="shared" si="3"/>
        <v>0</v>
      </c>
      <c r="CA6" s="1197"/>
      <c r="CB6" s="1196" t="str">
        <f t="shared" si="0"/>
        <v/>
      </c>
      <c r="CC6" s="1196" t="str">
        <f t="shared" si="4"/>
        <v/>
      </c>
      <c r="CD6" s="1196" t="str">
        <f t="shared" si="5"/>
        <v/>
      </c>
      <c r="CE6" s="1196" t="str">
        <f t="shared" si="6"/>
        <v/>
      </c>
      <c r="CF6" s="1196" t="str">
        <f t="shared" si="7"/>
        <v/>
      </c>
      <c r="CG6" s="1196" t="str">
        <f t="shared" si="8"/>
        <v/>
      </c>
      <c r="CI6" s="1196" t="str">
        <f t="shared" si="1"/>
        <v/>
      </c>
      <c r="CJ6" s="1197" t="str">
        <f t="shared" si="9"/>
        <v/>
      </c>
      <c r="CK6" s="1196" t="str">
        <f t="shared" si="10"/>
        <v/>
      </c>
      <c r="CL6" s="1196" t="str">
        <f t="shared" si="11"/>
        <v/>
      </c>
      <c r="CM6" s="1196" t="str">
        <f t="shared" si="12"/>
        <v/>
      </c>
      <c r="CN6" s="1196" t="str">
        <f t="shared" si="13"/>
        <v/>
      </c>
      <c r="CO6" s="1196" t="str">
        <f t="shared" si="14"/>
        <v/>
      </c>
      <c r="CQ6" s="1197"/>
      <c r="CS6" s="1197"/>
    </row>
    <row r="7" spans="1:97">
      <c r="A7" s="217"/>
      <c r="B7" s="218"/>
      <c r="C7" s="835" t="s">
        <v>794</v>
      </c>
      <c r="D7" s="827"/>
      <c r="I7" s="230" t="str">
        <f>IF(ISTEXT($V$3),"",IF(VLOOKUP($V$3,MainDBase,4,FALSE)=0,"",VLOOKUP($V$3,MainDBase,4,FALSE)))</f>
        <v>2036 Clay Street</v>
      </c>
      <c r="J7" s="231"/>
      <c r="L7" s="223"/>
      <c r="M7" s="224"/>
      <c r="V7" s="1198" t="str">
        <f>IF(ISTEXT($V$3),"",IF(VLOOKUP($V$3,MainDBase,5,FALSE)=0,"",VLOOKUP($V$3,MainDBase,5,FALSE)))</f>
        <v>ChipaTA</v>
      </c>
      <c r="X7" s="1439"/>
      <c r="AA7" s="1443" t="str">
        <f t="shared" si="15"/>
        <v>2036 Clay Street</v>
      </c>
      <c r="AB7" s="1198">
        <v>4</v>
      </c>
      <c r="AZ7" s="1200">
        <f>SUM(AZ2:AZ6)</f>
        <v>0</v>
      </c>
      <c r="BA7" s="1203">
        <v>6</v>
      </c>
      <c r="BB7" s="1203"/>
      <c r="BC7" s="1203"/>
      <c r="BD7" s="1203">
        <v>0</v>
      </c>
      <c r="BE7" s="1203">
        <v>0</v>
      </c>
      <c r="BF7" s="1203">
        <v>0</v>
      </c>
      <c r="BG7" s="1203">
        <v>0</v>
      </c>
      <c r="BH7" s="1203">
        <v>0</v>
      </c>
      <c r="BI7" s="1203">
        <v>0</v>
      </c>
      <c r="BJ7" s="1203">
        <v>0</v>
      </c>
      <c r="BK7" s="1203">
        <v>0</v>
      </c>
      <c r="BL7" s="1203">
        <v>0</v>
      </c>
      <c r="BM7" s="1203">
        <v>0</v>
      </c>
      <c r="BN7" s="1203">
        <v>0</v>
      </c>
      <c r="BO7" s="1203">
        <v>0</v>
      </c>
      <c r="BP7" s="1203">
        <v>0</v>
      </c>
      <c r="BQ7" s="1203">
        <v>0</v>
      </c>
      <c r="BR7" s="1198">
        <f t="shared" si="3"/>
        <v>0</v>
      </c>
      <c r="CA7" s="1197"/>
      <c r="CB7" s="1196" t="str">
        <f t="shared" si="0"/>
        <v/>
      </c>
      <c r="CC7" s="1196" t="str">
        <f t="shared" si="4"/>
        <v/>
      </c>
      <c r="CD7" s="1196" t="str">
        <f t="shared" si="5"/>
        <v/>
      </c>
      <c r="CE7" s="1196" t="str">
        <f t="shared" si="6"/>
        <v/>
      </c>
      <c r="CF7" s="1196" t="str">
        <f t="shared" si="7"/>
        <v/>
      </c>
      <c r="CG7" s="1196" t="str">
        <f t="shared" si="8"/>
        <v/>
      </c>
      <c r="CI7" s="1196" t="str">
        <f t="shared" si="1"/>
        <v/>
      </c>
      <c r="CJ7" s="1197" t="str">
        <f t="shared" si="9"/>
        <v/>
      </c>
      <c r="CK7" s="1196" t="str">
        <f t="shared" si="10"/>
        <v/>
      </c>
      <c r="CL7" s="1196" t="str">
        <f t="shared" si="11"/>
        <v/>
      </c>
      <c r="CM7" s="1196" t="str">
        <f t="shared" si="12"/>
        <v/>
      </c>
      <c r="CN7" s="1196" t="str">
        <f t="shared" si="13"/>
        <v/>
      </c>
      <c r="CO7" s="1196" t="str">
        <f t="shared" si="14"/>
        <v/>
      </c>
      <c r="CQ7" s="1197"/>
      <c r="CS7" s="1197"/>
    </row>
    <row r="8" spans="1:97">
      <c r="A8" s="217"/>
      <c r="B8" s="218"/>
      <c r="C8" s="836" t="s">
        <v>795</v>
      </c>
      <c r="D8" s="1311">
        <v>43466</v>
      </c>
      <c r="I8" s="232" t="str">
        <f>IF(ISTEXT($V$3),"",IF(VLOOKUP($V$3,MainDBase,5,FALSE)=0,"",VLOOKUP($V$3,MainDBase,5,FALSE)&amp;", "&amp;VLOOKUP($V$3,MainDBase,6,FALSE)))</f>
        <v>ChipaTA, 10101</v>
      </c>
      <c r="J8" s="233"/>
      <c r="L8" s="223"/>
      <c r="M8" s="224"/>
      <c r="V8" s="1198">
        <f>IF(ISTEXT($V$3),"",IF(VLOOKUP($V$3,MainDBase,6,FALSE)=0,"",VLOOKUP($V$3,MainDBase,6,FALSE)))</f>
        <v>10101</v>
      </c>
      <c r="X8" s="1439"/>
      <c r="AA8" s="1443" t="str">
        <f t="shared" si="15"/>
        <v>ChipaTA</v>
      </c>
      <c r="AB8" s="1198">
        <v>5</v>
      </c>
      <c r="AW8" s="1198" t="s">
        <v>549</v>
      </c>
      <c r="AY8" s="1204">
        <f>PRCalculator!$X$14</f>
        <v>854.09</v>
      </c>
      <c r="AZ8" s="1200">
        <f>+AZ9*AZ2+AZ3*AZ9*1.5+AZ4*AZ9*2+AZ5*AZ9+AZ6*AZ9</f>
        <v>0</v>
      </c>
      <c r="BA8" s="1203">
        <v>7</v>
      </c>
      <c r="BB8" s="1203"/>
      <c r="BC8" s="1203"/>
      <c r="BD8" s="1203">
        <v>0</v>
      </c>
      <c r="BE8" s="1203">
        <v>0</v>
      </c>
      <c r="BF8" s="1203">
        <v>0</v>
      </c>
      <c r="BG8" s="1203">
        <v>0</v>
      </c>
      <c r="BH8" s="1203">
        <v>0</v>
      </c>
      <c r="BI8" s="1203">
        <v>0</v>
      </c>
      <c r="BJ8" s="1203">
        <v>0</v>
      </c>
      <c r="BK8" s="1203">
        <v>0</v>
      </c>
      <c r="BL8" s="1203">
        <v>0</v>
      </c>
      <c r="BM8" s="1203">
        <v>0</v>
      </c>
      <c r="BN8" s="1203">
        <v>0</v>
      </c>
      <c r="BO8" s="1203">
        <v>0</v>
      </c>
      <c r="BP8" s="1203">
        <v>0</v>
      </c>
      <c r="BQ8" s="1203">
        <v>0</v>
      </c>
      <c r="BR8" s="1198">
        <f t="shared" si="3"/>
        <v>0</v>
      </c>
      <c r="CA8" s="1197"/>
      <c r="CB8" s="1196" t="str">
        <f t="shared" si="0"/>
        <v/>
      </c>
      <c r="CC8" s="1196" t="str">
        <f t="shared" si="4"/>
        <v/>
      </c>
      <c r="CD8" s="1196" t="str">
        <f t="shared" si="5"/>
        <v/>
      </c>
      <c r="CE8" s="1196" t="str">
        <f t="shared" si="6"/>
        <v/>
      </c>
      <c r="CF8" s="1196" t="str">
        <f t="shared" si="7"/>
        <v/>
      </c>
      <c r="CG8" s="1196" t="str">
        <f t="shared" si="8"/>
        <v/>
      </c>
      <c r="CI8" s="1196" t="str">
        <f t="shared" si="1"/>
        <v/>
      </c>
      <c r="CJ8" s="1197" t="str">
        <f t="shared" si="9"/>
        <v/>
      </c>
      <c r="CK8" s="1196" t="str">
        <f t="shared" si="10"/>
        <v/>
      </c>
      <c r="CL8" s="1196" t="str">
        <f t="shared" si="11"/>
        <v/>
      </c>
      <c r="CM8" s="1196" t="str">
        <f t="shared" si="12"/>
        <v/>
      </c>
      <c r="CN8" s="1196" t="str">
        <f t="shared" si="13"/>
        <v/>
      </c>
      <c r="CO8" s="1196" t="str">
        <f t="shared" si="14"/>
        <v/>
      </c>
      <c r="CQ8" s="1197"/>
      <c r="CS8" s="1197"/>
    </row>
    <row r="9" spans="1:97">
      <c r="A9" s="217"/>
      <c r="B9" s="218"/>
      <c r="C9" s="860" t="s">
        <v>862</v>
      </c>
      <c r="D9" s="975">
        <v>43838</v>
      </c>
      <c r="I9" s="234" t="str">
        <f>+V11</f>
        <v>550-82-4561</v>
      </c>
      <c r="J9" s="235"/>
      <c r="L9" s="223"/>
      <c r="M9" s="224"/>
      <c r="V9" s="1198">
        <f>IF(ISTEXT($V$3),"",IF(VLOOKUP($V$3,MainDBase,7,FALSE)=0,"",VLOOKUP($V$3,MainDBase,7,FALSE)))</f>
        <v>4111</v>
      </c>
      <c r="X9" s="1439"/>
      <c r="AA9" s="1443">
        <f t="shared" si="15"/>
        <v>10101</v>
      </c>
      <c r="AB9" s="1198">
        <v>6</v>
      </c>
      <c r="AW9" s="1204" t="s">
        <v>1211</v>
      </c>
      <c r="AY9" s="1200">
        <f>SUM(AY10:AY13)</f>
        <v>0</v>
      </c>
      <c r="AZ9" s="1200">
        <f>VLOOKUP($V$3,MainDBase,15,FALSE)</f>
        <v>2366.6</v>
      </c>
      <c r="BA9" s="1203">
        <v>8</v>
      </c>
      <c r="BB9" s="1203"/>
      <c r="BC9" s="1203"/>
      <c r="BD9" s="1203">
        <v>0</v>
      </c>
      <c r="BE9" s="1203">
        <v>0</v>
      </c>
      <c r="BF9" s="1203">
        <v>0</v>
      </c>
      <c r="BG9" s="1203">
        <v>0</v>
      </c>
      <c r="BH9" s="1203">
        <v>0</v>
      </c>
      <c r="BI9" s="1203">
        <v>0</v>
      </c>
      <c r="BJ9" s="1203">
        <v>0</v>
      </c>
      <c r="BK9" s="1203">
        <v>0</v>
      </c>
      <c r="BL9" s="1203">
        <v>0</v>
      </c>
      <c r="BM9" s="1203">
        <v>0</v>
      </c>
      <c r="BN9" s="1203">
        <v>0</v>
      </c>
      <c r="BO9" s="1203">
        <v>0</v>
      </c>
      <c r="BP9" s="1203">
        <v>0</v>
      </c>
      <c r="BQ9" s="1203">
        <v>0</v>
      </c>
      <c r="BR9" s="1198">
        <f t="shared" si="3"/>
        <v>0</v>
      </c>
      <c r="CA9" s="1197"/>
      <c r="CB9" s="1196" t="str">
        <f t="shared" si="0"/>
        <v/>
      </c>
      <c r="CC9" s="1196" t="str">
        <f t="shared" si="4"/>
        <v/>
      </c>
      <c r="CD9" s="1196" t="str">
        <f t="shared" si="5"/>
        <v/>
      </c>
      <c r="CE9" s="1196" t="str">
        <f t="shared" si="6"/>
        <v/>
      </c>
      <c r="CF9" s="1196" t="str">
        <f t="shared" si="7"/>
        <v/>
      </c>
      <c r="CG9" s="1196" t="str">
        <f t="shared" si="8"/>
        <v/>
      </c>
      <c r="CI9" s="1196" t="str">
        <f t="shared" si="1"/>
        <v/>
      </c>
      <c r="CJ9" s="1197" t="str">
        <f t="shared" si="9"/>
        <v/>
      </c>
      <c r="CK9" s="1196" t="str">
        <f t="shared" si="10"/>
        <v/>
      </c>
      <c r="CL9" s="1196" t="str">
        <f t="shared" si="11"/>
        <v/>
      </c>
      <c r="CM9" s="1196" t="str">
        <f t="shared" si="12"/>
        <v/>
      </c>
      <c r="CN9" s="1196" t="str">
        <f t="shared" si="13"/>
        <v/>
      </c>
      <c r="CO9" s="1196" t="str">
        <f t="shared" si="14"/>
        <v/>
      </c>
      <c r="CQ9" s="1197"/>
      <c r="CS9" s="1197"/>
    </row>
    <row r="10" spans="1:97">
      <c r="A10" s="217"/>
      <c r="B10" s="218"/>
      <c r="C10" s="835"/>
      <c r="D10" s="827"/>
      <c r="I10" s="225"/>
      <c r="V10" s="1198" t="str">
        <f>IF(ISTEXT($V$3),"",IF(VLOOKUP($V$3,MainDBase,8,FALSE)=0,"",VLOOKUP($V$3,MainDBase,8,FALSE)))</f>
        <v>260-226-5879</v>
      </c>
      <c r="X10" s="1439"/>
      <c r="AA10" s="1443">
        <f t="shared" si="15"/>
        <v>4111</v>
      </c>
      <c r="AB10" s="1198">
        <v>7</v>
      </c>
      <c r="AY10" s="1200">
        <f>IF(AZ10=1,AZ8*VLOOKUP($V$3,MainDBase,16,FALSE)/100,VLOOKUP($V$3,MainDBase,16,FALSE)/100)</f>
        <v>0</v>
      </c>
      <c r="AZ10" s="1200">
        <f>VLOOKUP($V$3,MainDBase,20,FALSE)</f>
        <v>1</v>
      </c>
      <c r="BA10" s="1203">
        <v>9</v>
      </c>
      <c r="BB10" s="1203"/>
      <c r="BC10" s="1203"/>
      <c r="BD10" s="1203">
        <v>0</v>
      </c>
      <c r="BE10" s="1203">
        <v>0</v>
      </c>
      <c r="BF10" s="1203">
        <v>0</v>
      </c>
      <c r="BG10" s="1203">
        <v>0</v>
      </c>
      <c r="BH10" s="1203">
        <v>0</v>
      </c>
      <c r="BI10" s="1203">
        <v>0</v>
      </c>
      <c r="BJ10" s="1203">
        <v>0</v>
      </c>
      <c r="BK10" s="1203">
        <v>0</v>
      </c>
      <c r="BL10" s="1203">
        <v>0</v>
      </c>
      <c r="BM10" s="1203">
        <v>0</v>
      </c>
      <c r="BN10" s="1203">
        <v>0</v>
      </c>
      <c r="BO10" s="1203">
        <v>0</v>
      </c>
      <c r="BP10" s="1203">
        <v>0</v>
      </c>
      <c r="BQ10" s="1203">
        <v>0</v>
      </c>
      <c r="BR10" s="1198">
        <f t="shared" si="3"/>
        <v>0</v>
      </c>
      <c r="CA10" s="1197"/>
      <c r="CB10" s="1196" t="str">
        <f t="shared" si="0"/>
        <v/>
      </c>
      <c r="CC10" s="1196" t="str">
        <f t="shared" si="4"/>
        <v/>
      </c>
      <c r="CD10" s="1196" t="str">
        <f t="shared" si="5"/>
        <v/>
      </c>
      <c r="CE10" s="1196" t="str">
        <f t="shared" si="6"/>
        <v/>
      </c>
      <c r="CF10" s="1196" t="str">
        <f t="shared" si="7"/>
        <v/>
      </c>
      <c r="CG10" s="1196" t="str">
        <f t="shared" si="8"/>
        <v/>
      </c>
      <c r="CI10" s="1196" t="str">
        <f t="shared" si="1"/>
        <v/>
      </c>
      <c r="CJ10" s="1197" t="str">
        <f t="shared" si="9"/>
        <v/>
      </c>
      <c r="CK10" s="1196" t="str">
        <f t="shared" si="10"/>
        <v/>
      </c>
      <c r="CL10" s="1196" t="str">
        <f t="shared" si="11"/>
        <v/>
      </c>
      <c r="CM10" s="1196" t="str">
        <f t="shared" si="12"/>
        <v/>
      </c>
      <c r="CN10" s="1196" t="str">
        <f t="shared" si="13"/>
        <v/>
      </c>
      <c r="CO10" s="1196" t="str">
        <f t="shared" si="14"/>
        <v/>
      </c>
      <c r="CQ10" s="1197"/>
      <c r="CS10" s="1197"/>
    </row>
    <row r="11" spans="1:97">
      <c r="A11" s="217"/>
      <c r="B11" s="218"/>
      <c r="C11" s="859" t="s">
        <v>796</v>
      </c>
      <c r="D11" s="829"/>
      <c r="V11" s="1198" t="str">
        <f>IF(ISTEXT($V$3),"",IF(VLOOKUP($V$3,MainDBase,9,FALSE)=0,"",VLOOKUP($V$3,MainDBase,9,FALSE)))</f>
        <v>550-82-4561</v>
      </c>
      <c r="X11" s="1439"/>
      <c r="AA11" s="1443" t="str">
        <f t="shared" si="15"/>
        <v>260-226-5879</v>
      </c>
      <c r="AB11" s="1198">
        <v>8</v>
      </c>
      <c r="AD11" s="1443"/>
      <c r="AY11" s="1200">
        <f>IF(AZ11=1,AZ8*VLOOKUP($V$3,MainDBase,17,FALSE)/100,VLOOKUP($V$3,MainDBase,17,FALSE))</f>
        <v>0</v>
      </c>
      <c r="AZ11" s="1200">
        <f>VLOOKUP($V$3,MainDBase,21,FALSE)</f>
        <v>2</v>
      </c>
      <c r="BA11" s="1203">
        <v>10</v>
      </c>
      <c r="BB11" s="1203"/>
      <c r="BC11" s="1203"/>
      <c r="BD11" s="1203">
        <v>0</v>
      </c>
      <c r="BE11" s="1203">
        <v>0</v>
      </c>
      <c r="BF11" s="1203">
        <v>0</v>
      </c>
      <c r="BG11" s="1203">
        <v>0</v>
      </c>
      <c r="BH11" s="1203">
        <v>0</v>
      </c>
      <c r="BI11" s="1203">
        <v>0</v>
      </c>
      <c r="BJ11" s="1203">
        <v>0</v>
      </c>
      <c r="BK11" s="1203">
        <v>0</v>
      </c>
      <c r="BL11" s="1203">
        <v>0</v>
      </c>
      <c r="BM11" s="1203">
        <v>0</v>
      </c>
      <c r="BN11" s="1203">
        <v>0</v>
      </c>
      <c r="BO11" s="1203">
        <v>0</v>
      </c>
      <c r="BP11" s="1203">
        <v>0</v>
      </c>
      <c r="BQ11" s="1203">
        <v>0</v>
      </c>
      <c r="BR11" s="1198">
        <f t="shared" si="3"/>
        <v>0</v>
      </c>
      <c r="CA11" s="1197"/>
      <c r="CB11" s="1196" t="str">
        <f t="shared" si="0"/>
        <v/>
      </c>
      <c r="CC11" s="1196" t="str">
        <f t="shared" si="4"/>
        <v/>
      </c>
      <c r="CD11" s="1196" t="str">
        <f t="shared" si="5"/>
        <v/>
      </c>
      <c r="CE11" s="1196" t="str">
        <f t="shared" si="6"/>
        <v/>
      </c>
      <c r="CF11" s="1196" t="str">
        <f t="shared" si="7"/>
        <v/>
      </c>
      <c r="CG11" s="1196" t="str">
        <f t="shared" si="8"/>
        <v/>
      </c>
      <c r="CI11" s="1196" t="str">
        <f t="shared" si="1"/>
        <v/>
      </c>
      <c r="CJ11" s="1197" t="str">
        <f t="shared" si="9"/>
        <v/>
      </c>
      <c r="CK11" s="1196" t="str">
        <f t="shared" si="10"/>
        <v/>
      </c>
      <c r="CL11" s="1196" t="str">
        <f t="shared" si="11"/>
        <v/>
      </c>
      <c r="CM11" s="1196" t="str">
        <f t="shared" si="12"/>
        <v/>
      </c>
      <c r="CN11" s="1196" t="str">
        <f t="shared" si="13"/>
        <v/>
      </c>
      <c r="CO11" s="1196" t="str">
        <f t="shared" si="14"/>
        <v/>
      </c>
      <c r="CQ11" s="1197"/>
      <c r="CS11" s="1197"/>
    </row>
    <row r="12" spans="1:97">
      <c r="A12" s="217"/>
      <c r="B12" s="218"/>
      <c r="C12" s="217"/>
      <c r="D12" s="827"/>
      <c r="V12" s="1198">
        <f>IF(IF(ISTEXT($V$3),"",IF(VLOOKUP($V$3,MainDBase,10,FALSE)=0,"",VLOOKUP($V$3,MainDBase,10,FALSE)))="S",1,2)</f>
        <v>1</v>
      </c>
      <c r="X12" s="1439"/>
      <c r="AA12" s="1443" t="str">
        <f t="shared" si="15"/>
        <v>550-82-4561</v>
      </c>
      <c r="AB12" s="1198">
        <v>9</v>
      </c>
      <c r="AY12" s="1200">
        <f>IF(AZ12=1,AZ8*VLOOKUP($V$3,MainDBase,18,FALSE)/100,VLOOKUP($V$3,MainDBase,18,FALSE))</f>
        <v>0</v>
      </c>
      <c r="AZ12" s="1200">
        <f>VLOOKUP($V$3,MainDBase,22,FALSE)</f>
        <v>2</v>
      </c>
      <c r="BA12" s="1203">
        <v>11</v>
      </c>
      <c r="BB12" s="1203"/>
      <c r="BC12" s="1203"/>
      <c r="BD12" s="1203">
        <v>0</v>
      </c>
      <c r="BE12" s="1203">
        <v>0</v>
      </c>
      <c r="BF12" s="1203">
        <v>0</v>
      </c>
      <c r="BG12" s="1203">
        <v>0</v>
      </c>
      <c r="BH12" s="1203">
        <v>0</v>
      </c>
      <c r="BI12" s="1203">
        <v>0</v>
      </c>
      <c r="BJ12" s="1203">
        <v>0</v>
      </c>
      <c r="BK12" s="1203">
        <v>0</v>
      </c>
      <c r="BL12" s="1203">
        <v>0</v>
      </c>
      <c r="BM12" s="1203">
        <v>0</v>
      </c>
      <c r="BN12" s="1203">
        <v>0</v>
      </c>
      <c r="BO12" s="1203">
        <v>0</v>
      </c>
      <c r="BP12" s="1203">
        <v>0</v>
      </c>
      <c r="BQ12" s="1203">
        <v>0</v>
      </c>
      <c r="BR12" s="1198">
        <f t="shared" si="3"/>
        <v>0</v>
      </c>
      <c r="CA12" s="1197"/>
      <c r="CB12" s="1196" t="str">
        <f t="shared" si="0"/>
        <v/>
      </c>
      <c r="CC12" s="1196" t="str">
        <f t="shared" si="4"/>
        <v/>
      </c>
      <c r="CD12" s="1196" t="str">
        <f t="shared" si="5"/>
        <v/>
      </c>
      <c r="CE12" s="1196" t="str">
        <f t="shared" si="6"/>
        <v/>
      </c>
      <c r="CF12" s="1196" t="str">
        <f t="shared" si="7"/>
        <v/>
      </c>
      <c r="CG12" s="1196" t="str">
        <f t="shared" si="8"/>
        <v/>
      </c>
      <c r="CI12" s="1196" t="str">
        <f t="shared" si="1"/>
        <v/>
      </c>
      <c r="CJ12" s="1197" t="str">
        <f t="shared" si="9"/>
        <v/>
      </c>
      <c r="CK12" s="1196" t="str">
        <f t="shared" si="10"/>
        <v/>
      </c>
      <c r="CL12" s="1196" t="str">
        <f t="shared" si="11"/>
        <v/>
      </c>
      <c r="CM12" s="1196" t="str">
        <f t="shared" si="12"/>
        <v/>
      </c>
      <c r="CN12" s="1196" t="str">
        <f t="shared" si="13"/>
        <v/>
      </c>
      <c r="CO12" s="1196" t="str">
        <f t="shared" si="14"/>
        <v/>
      </c>
      <c r="CQ12" s="1197"/>
      <c r="CS12" s="1197"/>
    </row>
    <row r="13" spans="1:97">
      <c r="A13" s="217"/>
      <c r="B13" s="218"/>
      <c r="C13" s="217"/>
      <c r="D13" s="827"/>
      <c r="V13" s="1198">
        <f>IF(ISTEXT($V$3),"",IF(VLOOKUP($V$3,MainDBase,11,FALSE)=0,0,VLOOKUP($V$3,MainDBase,11,FALSE)))</f>
        <v>0</v>
      </c>
      <c r="X13" s="1439"/>
      <c r="Z13" s="1198">
        <f>IF(AA13="M",1,2)</f>
        <v>2</v>
      </c>
      <c r="AA13" s="1443" t="str">
        <f t="shared" si="15"/>
        <v>S</v>
      </c>
      <c r="AB13" s="1198">
        <v>10</v>
      </c>
      <c r="AY13" s="1200">
        <f>IF(AZ13=1,AZ8*VLOOKUP($V$3,MainDBase,19,FALSE)/100,VLOOKUP($V$3,MainDBase,19,FALSE))</f>
        <v>0</v>
      </c>
      <c r="AZ13" s="1200">
        <f>VLOOKUP($V$3,MainDBase,23,FALSE)</f>
        <v>2</v>
      </c>
      <c r="BA13" s="1203">
        <v>12</v>
      </c>
      <c r="BB13" s="1203"/>
      <c r="BC13" s="1203"/>
      <c r="BD13" s="1203">
        <v>0</v>
      </c>
      <c r="BE13" s="1203">
        <v>0</v>
      </c>
      <c r="BF13" s="1203">
        <v>0</v>
      </c>
      <c r="BG13" s="1203">
        <v>0</v>
      </c>
      <c r="BH13" s="1203">
        <v>0</v>
      </c>
      <c r="BI13" s="1203">
        <v>0</v>
      </c>
      <c r="BJ13" s="1203">
        <v>0</v>
      </c>
      <c r="BK13" s="1203">
        <v>0</v>
      </c>
      <c r="BL13" s="1203">
        <v>0</v>
      </c>
      <c r="BM13" s="1203">
        <v>0</v>
      </c>
      <c r="BN13" s="1203">
        <v>0</v>
      </c>
      <c r="BO13" s="1203">
        <v>0</v>
      </c>
      <c r="BP13" s="1203">
        <v>0</v>
      </c>
      <c r="BQ13" s="1203">
        <v>0</v>
      </c>
      <c r="BR13" s="1198">
        <f t="shared" si="3"/>
        <v>0</v>
      </c>
      <c r="CA13" s="1197"/>
      <c r="CB13" s="1196" t="str">
        <f t="shared" si="0"/>
        <v/>
      </c>
      <c r="CC13" s="1196" t="str">
        <f t="shared" si="4"/>
        <v/>
      </c>
      <c r="CD13" s="1196" t="str">
        <f t="shared" si="5"/>
        <v/>
      </c>
      <c r="CE13" s="1196" t="str">
        <f t="shared" si="6"/>
        <v/>
      </c>
      <c r="CF13" s="1196" t="str">
        <f t="shared" si="7"/>
        <v/>
      </c>
      <c r="CG13" s="1196" t="str">
        <f t="shared" si="8"/>
        <v/>
      </c>
      <c r="CI13" s="1196" t="str">
        <f t="shared" si="1"/>
        <v/>
      </c>
      <c r="CJ13" s="1197" t="str">
        <f t="shared" si="9"/>
        <v/>
      </c>
      <c r="CK13" s="1196" t="str">
        <f t="shared" si="10"/>
        <v/>
      </c>
      <c r="CL13" s="1196" t="str">
        <f t="shared" si="11"/>
        <v/>
      </c>
      <c r="CM13" s="1196" t="str">
        <f t="shared" si="12"/>
        <v/>
      </c>
      <c r="CN13" s="1196" t="str">
        <f t="shared" si="13"/>
        <v/>
      </c>
      <c r="CO13" s="1196" t="str">
        <f t="shared" si="14"/>
        <v/>
      </c>
      <c r="CQ13" s="1197"/>
      <c r="CS13" s="1197"/>
    </row>
    <row r="14" spans="1:97">
      <c r="A14" s="217"/>
      <c r="B14" s="218"/>
      <c r="C14" s="837"/>
      <c r="D14" s="827"/>
      <c r="E14" s="869"/>
      <c r="J14" s="227"/>
      <c r="V14" s="1445">
        <f>IF(ISTEXT($V$3),"",IF(VLOOKUP($V$3,MainDBase,12,FALSE)=0,"",VLOOKUP($V$3,MainDBase,12,FALSE)))</f>
        <v>43803</v>
      </c>
      <c r="X14" s="1439"/>
      <c r="Z14" s="1198">
        <f>+AA14+1</f>
        <v>1</v>
      </c>
      <c r="AA14" s="1443">
        <f>IF(VLOOKUP($V$3,MainDBase,AB14,FALSE)=0,0,VLOOKUP($V$3,MainDBase,AB14,FALSE))</f>
        <v>0</v>
      </c>
      <c r="AB14" s="1198">
        <v>11</v>
      </c>
      <c r="BA14" s="1203">
        <v>13</v>
      </c>
      <c r="BB14" s="1203"/>
      <c r="BC14" s="1203"/>
      <c r="BD14" s="1203">
        <v>0</v>
      </c>
      <c r="BE14" s="1203">
        <v>0</v>
      </c>
      <c r="BF14" s="1203">
        <v>0</v>
      </c>
      <c r="BG14" s="1203">
        <v>0</v>
      </c>
      <c r="BH14" s="1203">
        <v>0</v>
      </c>
      <c r="BI14" s="1203">
        <v>0</v>
      </c>
      <c r="BJ14" s="1203">
        <v>0</v>
      </c>
      <c r="BK14" s="1203">
        <v>0</v>
      </c>
      <c r="BL14" s="1203">
        <v>0</v>
      </c>
      <c r="BM14" s="1203">
        <v>0</v>
      </c>
      <c r="BN14" s="1203">
        <v>0</v>
      </c>
      <c r="BO14" s="1203">
        <v>0</v>
      </c>
      <c r="BP14" s="1203">
        <v>0</v>
      </c>
      <c r="BQ14" s="1203">
        <v>0</v>
      </c>
      <c r="BR14" s="1198">
        <f t="shared" si="3"/>
        <v>0</v>
      </c>
      <c r="CA14" s="1197"/>
      <c r="CB14" s="1196" t="str">
        <f t="shared" si="0"/>
        <v/>
      </c>
      <c r="CC14" s="1196" t="str">
        <f t="shared" si="4"/>
        <v/>
      </c>
      <c r="CD14" s="1196" t="str">
        <f t="shared" si="5"/>
        <v/>
      </c>
      <c r="CE14" s="1196" t="str">
        <f t="shared" si="6"/>
        <v/>
      </c>
      <c r="CF14" s="1196" t="str">
        <f t="shared" si="7"/>
        <v/>
      </c>
      <c r="CG14" s="1196" t="str">
        <f t="shared" si="8"/>
        <v/>
      </c>
      <c r="CI14" s="1196" t="str">
        <f t="shared" si="1"/>
        <v/>
      </c>
      <c r="CJ14" s="1197" t="str">
        <f t="shared" si="9"/>
        <v/>
      </c>
      <c r="CK14" s="1196" t="str">
        <f t="shared" si="10"/>
        <v/>
      </c>
      <c r="CL14" s="1196" t="str">
        <f t="shared" si="11"/>
        <v/>
      </c>
      <c r="CM14" s="1196" t="str">
        <f t="shared" si="12"/>
        <v/>
      </c>
      <c r="CN14" s="1196" t="str">
        <f t="shared" si="13"/>
        <v/>
      </c>
      <c r="CO14" s="1196" t="str">
        <f t="shared" si="14"/>
        <v/>
      </c>
      <c r="CQ14" s="1197"/>
      <c r="CS14" s="1197"/>
    </row>
    <row r="15" spans="1:97">
      <c r="A15" s="220"/>
      <c r="B15" s="221"/>
      <c r="C15" s="220"/>
      <c r="D15" s="828"/>
      <c r="V15" s="1198" t="str">
        <f>IF(ISTEXT($V$3),"",IF(VLOOKUP($V$3,MainDBase,13,FALSE)=0,"",VLOOKUP($V$3,MainDBase,13,FALSE)))</f>
        <v/>
      </c>
      <c r="X15" s="1439"/>
      <c r="AA15" s="1443">
        <f t="shared" si="15"/>
        <v>43803</v>
      </c>
      <c r="AB15" s="1198">
        <v>12</v>
      </c>
      <c r="BA15" s="1203">
        <v>14</v>
      </c>
      <c r="BB15" s="1203"/>
      <c r="BC15" s="1203"/>
      <c r="BD15" s="1203">
        <v>0</v>
      </c>
      <c r="BE15" s="1203">
        <v>0</v>
      </c>
      <c r="BF15" s="1203">
        <v>0</v>
      </c>
      <c r="BG15" s="1203">
        <v>0</v>
      </c>
      <c r="BH15" s="1203">
        <v>0</v>
      </c>
      <c r="BI15" s="1203">
        <v>0</v>
      </c>
      <c r="BJ15" s="1203">
        <v>0</v>
      </c>
      <c r="BK15" s="1203">
        <v>0</v>
      </c>
      <c r="BL15" s="1203">
        <v>0</v>
      </c>
      <c r="BM15" s="1203">
        <v>0</v>
      </c>
      <c r="BN15" s="1203">
        <v>0</v>
      </c>
      <c r="BO15" s="1203">
        <v>0</v>
      </c>
      <c r="BP15" s="1203">
        <v>0</v>
      </c>
      <c r="BQ15" s="1203">
        <v>0</v>
      </c>
      <c r="BR15" s="1198">
        <f t="shared" si="3"/>
        <v>0</v>
      </c>
      <c r="CA15" s="1197"/>
      <c r="CB15" s="1196" t="str">
        <f t="shared" si="0"/>
        <v/>
      </c>
      <c r="CC15" s="1196" t="str">
        <f t="shared" si="4"/>
        <v/>
      </c>
      <c r="CD15" s="1196" t="str">
        <f t="shared" si="5"/>
        <v/>
      </c>
      <c r="CE15" s="1196" t="str">
        <f t="shared" si="6"/>
        <v/>
      </c>
      <c r="CF15" s="1196" t="str">
        <f t="shared" si="7"/>
        <v/>
      </c>
      <c r="CG15" s="1196" t="str">
        <f t="shared" si="8"/>
        <v/>
      </c>
      <c r="CI15" s="1196" t="str">
        <f t="shared" si="1"/>
        <v/>
      </c>
      <c r="CJ15" s="1197" t="str">
        <f t="shared" si="9"/>
        <v/>
      </c>
      <c r="CK15" s="1196" t="str">
        <f t="shared" si="10"/>
        <v/>
      </c>
      <c r="CL15" s="1196" t="str">
        <f t="shared" si="11"/>
        <v/>
      </c>
      <c r="CM15" s="1196" t="str">
        <f t="shared" si="12"/>
        <v/>
      </c>
      <c r="CN15" s="1196" t="str">
        <f t="shared" si="13"/>
        <v/>
      </c>
      <c r="CO15" s="1196" t="str">
        <f t="shared" si="14"/>
        <v/>
      </c>
      <c r="CQ15" s="1197"/>
      <c r="CS15" s="1197"/>
    </row>
    <row r="16" spans="1:97">
      <c r="V16" s="1198" t="str">
        <f>IF(ISTEXT($V$3),"",IF(VLOOKUP($V$3,MainDBase,14,FALSE)=0,"",VLOOKUP($V$3,MainDBase,14,FALSE)))</f>
        <v>Active</v>
      </c>
      <c r="X16" s="1439"/>
      <c r="AA16" s="1443" t="str">
        <f t="shared" si="15"/>
        <v/>
      </c>
      <c r="AB16" s="1198">
        <v>13</v>
      </c>
      <c r="BA16" s="1203">
        <v>15</v>
      </c>
      <c r="BB16" s="1203"/>
      <c r="BC16" s="1203"/>
      <c r="BD16" s="1203">
        <v>0</v>
      </c>
      <c r="BE16" s="1203">
        <v>0</v>
      </c>
      <c r="BF16" s="1203">
        <v>0</v>
      </c>
      <c r="BG16" s="1203">
        <v>0</v>
      </c>
      <c r="BH16" s="1203">
        <v>0</v>
      </c>
      <c r="BI16" s="1203">
        <v>0</v>
      </c>
      <c r="BJ16" s="1203">
        <v>0</v>
      </c>
      <c r="BK16" s="1203">
        <v>0</v>
      </c>
      <c r="BL16" s="1203">
        <v>0</v>
      </c>
      <c r="BM16" s="1203">
        <v>0</v>
      </c>
      <c r="BN16" s="1203">
        <v>0</v>
      </c>
      <c r="BO16" s="1203">
        <v>0</v>
      </c>
      <c r="BP16" s="1203">
        <v>0</v>
      </c>
      <c r="BQ16" s="1203">
        <v>0</v>
      </c>
      <c r="BR16" s="1198">
        <f t="shared" si="3"/>
        <v>0</v>
      </c>
      <c r="CA16" s="1197"/>
      <c r="CB16" s="1196" t="str">
        <f t="shared" si="0"/>
        <v/>
      </c>
      <c r="CC16" s="1196" t="str">
        <f t="shared" si="4"/>
        <v/>
      </c>
      <c r="CD16" s="1196" t="str">
        <f t="shared" si="5"/>
        <v/>
      </c>
      <c r="CE16" s="1196" t="str">
        <f t="shared" si="6"/>
        <v/>
      </c>
      <c r="CF16" s="1196" t="str">
        <f t="shared" si="7"/>
        <v/>
      </c>
      <c r="CG16" s="1196" t="str">
        <f t="shared" si="8"/>
        <v/>
      </c>
      <c r="CI16" s="1196" t="str">
        <f t="shared" si="1"/>
        <v/>
      </c>
      <c r="CJ16" s="1197" t="str">
        <f t="shared" si="9"/>
        <v/>
      </c>
      <c r="CK16" s="1196" t="str">
        <f t="shared" si="10"/>
        <v/>
      </c>
      <c r="CL16" s="1196" t="str">
        <f t="shared" si="11"/>
        <v/>
      </c>
      <c r="CM16" s="1196" t="str">
        <f t="shared" si="12"/>
        <v/>
      </c>
      <c r="CN16" s="1196" t="str">
        <f t="shared" si="13"/>
        <v/>
      </c>
      <c r="CO16" s="1196" t="str">
        <f t="shared" si="14"/>
        <v/>
      </c>
      <c r="CQ16" s="1197"/>
      <c r="CS16" s="1197"/>
    </row>
    <row r="17" spans="2:97">
      <c r="C17" s="225" t="str">
        <f ca="1">+Main!C11</f>
        <v/>
      </c>
      <c r="H17" s="228"/>
      <c r="V17" s="1198">
        <f>ROUND(IF(AC23=5,AA18/52/40,IF(AC23=4,AA18*12/52/40,IF(AC23=3,AA18/40,IF(AC23=2,AA18/8,AA18)))),5)</f>
        <v>13.653460000000001</v>
      </c>
      <c r="X17" s="1439"/>
      <c r="Z17" s="1198">
        <f>IF(AA17="Active",1,2)</f>
        <v>1</v>
      </c>
      <c r="AA17" s="1443" t="str">
        <f t="shared" si="15"/>
        <v>Active</v>
      </c>
      <c r="AB17" s="1198">
        <v>14</v>
      </c>
      <c r="BA17" s="1203">
        <v>16</v>
      </c>
      <c r="BB17" s="1203"/>
      <c r="BC17" s="1203"/>
      <c r="BD17" s="1203">
        <v>0</v>
      </c>
      <c r="BE17" s="1203">
        <v>0</v>
      </c>
      <c r="BF17" s="1203">
        <v>0</v>
      </c>
      <c r="BG17" s="1203">
        <v>0</v>
      </c>
      <c r="BH17" s="1203">
        <v>0</v>
      </c>
      <c r="BI17" s="1203">
        <v>0</v>
      </c>
      <c r="BJ17" s="1203">
        <v>0</v>
      </c>
      <c r="BK17" s="1203">
        <v>0</v>
      </c>
      <c r="BL17" s="1203">
        <v>0</v>
      </c>
      <c r="BM17" s="1203">
        <v>0</v>
      </c>
      <c r="BN17" s="1203">
        <v>0</v>
      </c>
      <c r="BO17" s="1203">
        <v>0</v>
      </c>
      <c r="BP17" s="1203">
        <v>0</v>
      </c>
      <c r="BQ17" s="1203">
        <v>0</v>
      </c>
      <c r="BR17" s="1198">
        <f t="shared" si="3"/>
        <v>0</v>
      </c>
      <c r="CA17" s="1197"/>
      <c r="CB17" s="1196" t="str">
        <f t="shared" si="0"/>
        <v/>
      </c>
      <c r="CC17" s="1196" t="str">
        <f t="shared" si="4"/>
        <v/>
      </c>
      <c r="CD17" s="1196" t="str">
        <f t="shared" si="5"/>
        <v/>
      </c>
      <c r="CE17" s="1196" t="str">
        <f t="shared" si="6"/>
        <v/>
      </c>
      <c r="CF17" s="1196" t="str">
        <f t="shared" si="7"/>
        <v/>
      </c>
      <c r="CG17" s="1196" t="str">
        <f t="shared" si="8"/>
        <v/>
      </c>
      <c r="CI17" s="1196" t="str">
        <f t="shared" si="1"/>
        <v/>
      </c>
      <c r="CJ17" s="1197" t="str">
        <f t="shared" si="9"/>
        <v/>
      </c>
      <c r="CK17" s="1196" t="str">
        <f t="shared" si="10"/>
        <v/>
      </c>
      <c r="CL17" s="1196" t="str">
        <f t="shared" si="11"/>
        <v/>
      </c>
      <c r="CM17" s="1196" t="str">
        <f t="shared" si="12"/>
        <v/>
      </c>
      <c r="CN17" s="1196" t="str">
        <f t="shared" si="13"/>
        <v/>
      </c>
      <c r="CO17" s="1196" t="str">
        <f t="shared" si="14"/>
        <v/>
      </c>
      <c r="CQ17" s="1197"/>
      <c r="CS17" s="1197"/>
    </row>
    <row r="18" spans="2:97">
      <c r="V18" s="1198">
        <f>ROUND(IF(AC19=1,$V$22*AA19/100,AA19),2)</f>
        <v>0</v>
      </c>
      <c r="X18" s="1439"/>
      <c r="AA18" s="1443">
        <f>IF(VLOOKUP($V$3,MainDBase,AB18,FALSE)=0,0,VLOOKUP($V$3,MainDBase,AB18,FALSE))</f>
        <v>2366.6</v>
      </c>
      <c r="AB18" s="1198">
        <v>15</v>
      </c>
      <c r="BA18" s="1203">
        <v>17</v>
      </c>
      <c r="BB18" s="1203"/>
      <c r="BC18" s="1203"/>
      <c r="BD18" s="1203">
        <v>0</v>
      </c>
      <c r="BE18" s="1203">
        <v>0</v>
      </c>
      <c r="BF18" s="1203">
        <v>0</v>
      </c>
      <c r="BG18" s="1203">
        <v>0</v>
      </c>
      <c r="BH18" s="1203">
        <v>0</v>
      </c>
      <c r="BI18" s="1203">
        <v>0</v>
      </c>
      <c r="BJ18" s="1203">
        <v>0</v>
      </c>
      <c r="BK18" s="1203">
        <v>0</v>
      </c>
      <c r="BL18" s="1203">
        <v>0</v>
      </c>
      <c r="BM18" s="1203">
        <v>0</v>
      </c>
      <c r="BN18" s="1203">
        <v>0</v>
      </c>
      <c r="BO18" s="1203">
        <v>0</v>
      </c>
      <c r="BP18" s="1203">
        <v>0</v>
      </c>
      <c r="BQ18" s="1203">
        <v>0</v>
      </c>
      <c r="BR18" s="1198">
        <f t="shared" si="3"/>
        <v>0</v>
      </c>
      <c r="CA18" s="1197"/>
      <c r="CB18" s="1196" t="str">
        <f t="shared" si="0"/>
        <v/>
      </c>
      <c r="CC18" s="1196" t="str">
        <f t="shared" si="4"/>
        <v/>
      </c>
      <c r="CD18" s="1196" t="str">
        <f t="shared" si="5"/>
        <v/>
      </c>
      <c r="CE18" s="1196" t="str">
        <f t="shared" si="6"/>
        <v/>
      </c>
      <c r="CF18" s="1196" t="str">
        <f t="shared" si="7"/>
        <v/>
      </c>
      <c r="CG18" s="1196" t="str">
        <f t="shared" si="8"/>
        <v/>
      </c>
      <c r="CI18" s="1196" t="str">
        <f t="shared" si="1"/>
        <v/>
      </c>
      <c r="CJ18" s="1197" t="str">
        <f t="shared" si="9"/>
        <v/>
      </c>
      <c r="CK18" s="1196" t="str">
        <f t="shared" si="10"/>
        <v/>
      </c>
      <c r="CL18" s="1196" t="str">
        <f t="shared" si="11"/>
        <v/>
      </c>
      <c r="CM18" s="1196" t="str">
        <f t="shared" si="12"/>
        <v/>
      </c>
      <c r="CN18" s="1196" t="str">
        <f t="shared" si="13"/>
        <v/>
      </c>
      <c r="CO18" s="1196" t="str">
        <f t="shared" si="14"/>
        <v/>
      </c>
      <c r="CQ18" s="1197"/>
      <c r="CS18" s="1197"/>
    </row>
    <row r="19" spans="2:97">
      <c r="V19" s="1198">
        <f>ROUND(IF(AC20=1,$V$22*AA20/100,AA20),2)</f>
        <v>0</v>
      </c>
      <c r="X19" s="1439"/>
      <c r="AA19" s="1443">
        <f>IF(VLOOKUP($V$3,MainDBase,AB19,FALSE)=0,0,VLOOKUP($V$3,MainDBase,AB19,FALSE))</f>
        <v>0</v>
      </c>
      <c r="AB19" s="1198">
        <v>16</v>
      </c>
      <c r="AC19" s="1443">
        <f>IF(VLOOKUP($V$3,MainDBase,20,FALSE)=0,"",VLOOKUP($V$3,MainDBase,20,FALSE))</f>
        <v>1</v>
      </c>
      <c r="AD19" s="1198" t="s">
        <v>181</v>
      </c>
      <c r="BA19" s="1203">
        <v>18</v>
      </c>
      <c r="BB19" s="1203"/>
      <c r="BC19" s="1203"/>
      <c r="BD19" s="1203">
        <v>0</v>
      </c>
      <c r="BE19" s="1203">
        <v>0</v>
      </c>
      <c r="BF19" s="1203">
        <v>0</v>
      </c>
      <c r="BG19" s="1203">
        <v>0</v>
      </c>
      <c r="BH19" s="1203">
        <v>0</v>
      </c>
      <c r="BI19" s="1203">
        <v>0</v>
      </c>
      <c r="BJ19" s="1203">
        <v>0</v>
      </c>
      <c r="BK19" s="1203">
        <v>0</v>
      </c>
      <c r="BL19" s="1203">
        <v>0</v>
      </c>
      <c r="BM19" s="1203">
        <v>0</v>
      </c>
      <c r="BN19" s="1203">
        <v>0</v>
      </c>
      <c r="BO19" s="1203">
        <v>0</v>
      </c>
      <c r="BP19" s="1203">
        <v>0</v>
      </c>
      <c r="BQ19" s="1203">
        <v>0</v>
      </c>
      <c r="BR19" s="1198">
        <f t="shared" si="3"/>
        <v>0</v>
      </c>
      <c r="CA19" s="1197"/>
      <c r="CB19" s="1196" t="str">
        <f t="shared" si="0"/>
        <v/>
      </c>
      <c r="CC19" s="1196" t="str">
        <f t="shared" si="4"/>
        <v/>
      </c>
      <c r="CD19" s="1196" t="str">
        <f t="shared" si="5"/>
        <v/>
      </c>
      <c r="CE19" s="1196" t="str">
        <f t="shared" si="6"/>
        <v/>
      </c>
      <c r="CF19" s="1196" t="str">
        <f t="shared" si="7"/>
        <v/>
      </c>
      <c r="CG19" s="1196" t="str">
        <f t="shared" si="8"/>
        <v/>
      </c>
      <c r="CI19" s="1196" t="str">
        <f t="shared" si="1"/>
        <v/>
      </c>
      <c r="CJ19" s="1197" t="str">
        <f t="shared" si="9"/>
        <v/>
      </c>
      <c r="CK19" s="1196" t="str">
        <f t="shared" si="10"/>
        <v/>
      </c>
      <c r="CL19" s="1196" t="str">
        <f t="shared" si="11"/>
        <v/>
      </c>
      <c r="CM19" s="1196" t="str">
        <f t="shared" si="12"/>
        <v/>
      </c>
      <c r="CN19" s="1196" t="str">
        <f t="shared" si="13"/>
        <v/>
      </c>
      <c r="CO19" s="1196" t="str">
        <f t="shared" si="14"/>
        <v/>
      </c>
      <c r="CQ19" s="1197"/>
      <c r="CS19" s="1197"/>
    </row>
    <row r="20" spans="2:97">
      <c r="B20" s="588"/>
      <c r="V20" s="1198">
        <f>ROUND(IF(AC21=1,$V$22*AA21/100,AA21),2)</f>
        <v>0</v>
      </c>
      <c r="X20" s="1439"/>
      <c r="AA20" s="1443">
        <f>IF(VLOOKUP($V$3,MainDBase,AB20,FALSE)=0,0,VLOOKUP($V$3,MainDBase,AB20,FALSE))</f>
        <v>0</v>
      </c>
      <c r="AB20" s="1198">
        <v>17</v>
      </c>
      <c r="AC20" s="1443">
        <f>IF(VLOOKUP($V$3,MainDBase,21,FALSE)=0,"",VLOOKUP($V$3,MainDBase,21,FALSE))</f>
        <v>2</v>
      </c>
      <c r="AD20" s="1198" t="s">
        <v>182</v>
      </c>
      <c r="BA20" s="1203">
        <v>19</v>
      </c>
      <c r="BB20" s="1203"/>
      <c r="BC20" s="1203"/>
      <c r="BD20" s="1203">
        <v>0</v>
      </c>
      <c r="BE20" s="1203">
        <v>0</v>
      </c>
      <c r="BF20" s="1203">
        <v>0</v>
      </c>
      <c r="BG20" s="1203">
        <v>0</v>
      </c>
      <c r="BH20" s="1203">
        <v>0</v>
      </c>
      <c r="BI20" s="1203">
        <v>0</v>
      </c>
      <c r="BJ20" s="1203">
        <v>0</v>
      </c>
      <c r="BK20" s="1203">
        <v>0</v>
      </c>
      <c r="BL20" s="1203">
        <v>0</v>
      </c>
      <c r="BM20" s="1203">
        <v>0</v>
      </c>
      <c r="BN20" s="1203">
        <v>0</v>
      </c>
      <c r="BO20" s="1203">
        <v>0</v>
      </c>
      <c r="BP20" s="1203">
        <v>0</v>
      </c>
      <c r="BQ20" s="1203">
        <v>0</v>
      </c>
      <c r="BR20" s="1198">
        <f t="shared" si="3"/>
        <v>0</v>
      </c>
      <c r="CA20" s="1197"/>
      <c r="CB20" s="1196" t="str">
        <f t="shared" si="0"/>
        <v/>
      </c>
      <c r="CC20" s="1196" t="str">
        <f t="shared" si="4"/>
        <v/>
      </c>
      <c r="CD20" s="1196" t="str">
        <f t="shared" si="5"/>
        <v/>
      </c>
      <c r="CE20" s="1196" t="str">
        <f t="shared" si="6"/>
        <v/>
      </c>
      <c r="CF20" s="1196" t="str">
        <f t="shared" si="7"/>
        <v/>
      </c>
      <c r="CG20" s="1196" t="str">
        <f t="shared" si="8"/>
        <v/>
      </c>
      <c r="CI20" s="1196" t="str">
        <f t="shared" si="1"/>
        <v/>
      </c>
      <c r="CJ20" s="1197" t="str">
        <f t="shared" si="9"/>
        <v/>
      </c>
      <c r="CK20" s="1196" t="str">
        <f t="shared" si="10"/>
        <v/>
      </c>
      <c r="CL20" s="1196" t="str">
        <f t="shared" si="11"/>
        <v/>
      </c>
      <c r="CM20" s="1196" t="str">
        <f t="shared" si="12"/>
        <v/>
      </c>
      <c r="CN20" s="1196" t="str">
        <f t="shared" si="13"/>
        <v/>
      </c>
      <c r="CO20" s="1196" t="str">
        <f t="shared" si="14"/>
        <v/>
      </c>
      <c r="CQ20" s="1197"/>
      <c r="CS20" s="1197"/>
    </row>
    <row r="21" spans="2:97">
      <c r="V21" s="1198">
        <f>ROUND(IF(AC22=1,$V$22*AA22/100,AA22),2)</f>
        <v>0</v>
      </c>
      <c r="X21" s="1439"/>
      <c r="AA21" s="1443">
        <f>IF(VLOOKUP($V$3,MainDBase,AB21,FALSE)=0,,VLOOKUP($V$3,MainDBase,AB21,FALSE))</f>
        <v>0</v>
      </c>
      <c r="AB21" s="1198">
        <v>18</v>
      </c>
      <c r="AC21" s="1443">
        <f>IF(VLOOKUP($V$3,MainDBase,22,FALSE)=0,"",VLOOKUP($V$3,MainDBase,22,FALSE))</f>
        <v>2</v>
      </c>
      <c r="BA21" s="1203">
        <v>20</v>
      </c>
      <c r="BB21" s="1203"/>
      <c r="BC21" s="1203"/>
      <c r="BD21" s="1203">
        <v>0</v>
      </c>
      <c r="BE21" s="1203">
        <v>0</v>
      </c>
      <c r="BF21" s="1203">
        <v>0</v>
      </c>
      <c r="BG21" s="1203">
        <v>0</v>
      </c>
      <c r="BH21" s="1203">
        <v>0</v>
      </c>
      <c r="BI21" s="1203">
        <v>0</v>
      </c>
      <c r="BJ21" s="1203">
        <v>0</v>
      </c>
      <c r="BK21" s="1203">
        <v>0</v>
      </c>
      <c r="BL21" s="1203">
        <v>0</v>
      </c>
      <c r="BM21" s="1203">
        <v>0</v>
      </c>
      <c r="BN21" s="1203">
        <v>0</v>
      </c>
      <c r="BO21" s="1203">
        <v>0</v>
      </c>
      <c r="BP21" s="1203">
        <v>0</v>
      </c>
      <c r="BQ21" s="1203">
        <v>0</v>
      </c>
      <c r="BR21" s="1198">
        <f t="shared" si="3"/>
        <v>0</v>
      </c>
      <c r="CA21" s="1197"/>
      <c r="CB21" s="1196" t="str">
        <f t="shared" si="0"/>
        <v/>
      </c>
      <c r="CC21" s="1196" t="str">
        <f t="shared" si="4"/>
        <v/>
      </c>
      <c r="CD21" s="1196" t="str">
        <f t="shared" si="5"/>
        <v/>
      </c>
      <c r="CE21" s="1196" t="str">
        <f t="shared" si="6"/>
        <v/>
      </c>
      <c r="CF21" s="1196" t="str">
        <f t="shared" si="7"/>
        <v/>
      </c>
      <c r="CG21" s="1196" t="str">
        <f t="shared" si="8"/>
        <v/>
      </c>
      <c r="CI21" s="1196" t="str">
        <f t="shared" si="1"/>
        <v/>
      </c>
      <c r="CJ21" s="1197" t="str">
        <f t="shared" si="9"/>
        <v/>
      </c>
      <c r="CK21" s="1196" t="str">
        <f t="shared" si="10"/>
        <v/>
      </c>
      <c r="CL21" s="1196" t="str">
        <f t="shared" si="11"/>
        <v/>
      </c>
      <c r="CM21" s="1196" t="str">
        <f t="shared" si="12"/>
        <v/>
      </c>
      <c r="CN21" s="1196" t="str">
        <f t="shared" si="13"/>
        <v/>
      </c>
      <c r="CO21" s="1196" t="str">
        <f t="shared" si="14"/>
        <v/>
      </c>
      <c r="CQ21" s="1197"/>
      <c r="CS21" s="1197"/>
    </row>
    <row r="22" spans="2:97">
      <c r="B22" s="225">
        <f>+Main!C13</f>
        <v>0</v>
      </c>
      <c r="V22" s="1200">
        <f>+Entry1!G21</f>
        <v>1080</v>
      </c>
      <c r="X22" s="1439"/>
      <c r="AA22" s="1443">
        <f t="shared" ref="AA22:AA28" si="16">IF(VLOOKUP($V$3,MainDBase,AB22,FALSE)=0,0,VLOOKUP($V$3,MainDBase,AB22,FALSE))</f>
        <v>0</v>
      </c>
      <c r="AB22" s="1198">
        <v>19</v>
      </c>
      <c r="AC22" s="1443">
        <f>IF(VLOOKUP($V$3,MainDBase,23,FALSE)=0,"",VLOOKUP($V$3,MainDBase,23,FALSE))</f>
        <v>2</v>
      </c>
      <c r="BA22" s="1203">
        <v>21</v>
      </c>
      <c r="BB22" s="1203"/>
      <c r="BC22" s="1203"/>
      <c r="BD22" s="1203">
        <v>0</v>
      </c>
      <c r="BE22" s="1203">
        <v>0</v>
      </c>
      <c r="BF22" s="1203">
        <v>0</v>
      </c>
      <c r="BG22" s="1203">
        <v>0</v>
      </c>
      <c r="BH22" s="1203">
        <v>0</v>
      </c>
      <c r="BI22" s="1203">
        <v>0</v>
      </c>
      <c r="BJ22" s="1203">
        <v>0</v>
      </c>
      <c r="BK22" s="1203">
        <v>0</v>
      </c>
      <c r="BL22" s="1203">
        <v>0</v>
      </c>
      <c r="BM22" s="1203">
        <v>0</v>
      </c>
      <c r="BN22" s="1203">
        <v>0</v>
      </c>
      <c r="BO22" s="1203">
        <v>0</v>
      </c>
      <c r="BP22" s="1203">
        <v>0</v>
      </c>
      <c r="BQ22" s="1203">
        <v>0</v>
      </c>
      <c r="BR22" s="1198">
        <f t="shared" si="3"/>
        <v>0</v>
      </c>
      <c r="CA22" s="1197"/>
      <c r="CB22" s="1196" t="str">
        <f t="shared" si="0"/>
        <v/>
      </c>
      <c r="CC22" s="1196" t="str">
        <f t="shared" si="4"/>
        <v/>
      </c>
      <c r="CD22" s="1196" t="str">
        <f t="shared" si="5"/>
        <v/>
      </c>
      <c r="CE22" s="1196" t="str">
        <f t="shared" si="6"/>
        <v/>
      </c>
      <c r="CF22" s="1196" t="str">
        <f t="shared" si="7"/>
        <v/>
      </c>
      <c r="CG22" s="1196" t="str">
        <f t="shared" si="8"/>
        <v/>
      </c>
      <c r="CI22" s="1196" t="str">
        <f t="shared" si="1"/>
        <v/>
      </c>
      <c r="CJ22" s="1197" t="str">
        <f t="shared" si="9"/>
        <v/>
      </c>
      <c r="CK22" s="1196" t="str">
        <f t="shared" si="10"/>
        <v/>
      </c>
      <c r="CL22" s="1196" t="str">
        <f t="shared" si="11"/>
        <v/>
      </c>
      <c r="CM22" s="1196" t="str">
        <f t="shared" si="12"/>
        <v/>
      </c>
      <c r="CN22" s="1196" t="str">
        <f t="shared" si="13"/>
        <v/>
      </c>
      <c r="CO22" s="1196" t="str">
        <f t="shared" si="14"/>
        <v/>
      </c>
      <c r="CQ22" s="1197"/>
      <c r="CS22" s="1197"/>
    </row>
    <row r="23" spans="2:97">
      <c r="B23" s="225">
        <f>+Main!C15</f>
        <v>0</v>
      </c>
      <c r="X23" s="1439"/>
      <c r="AA23" s="1443">
        <f t="shared" si="16"/>
        <v>0</v>
      </c>
      <c r="AB23" s="1198">
        <v>25</v>
      </c>
      <c r="AC23" s="1443">
        <f>IF(VLOOKUP($V$3,MainDBase,24,FALSE)=0,"",VLOOKUP($V$3,MainDBase,24,FALSE))</f>
        <v>4</v>
      </c>
      <c r="AD23" s="1198" t="s">
        <v>235</v>
      </c>
      <c r="BA23" s="1203">
        <v>22</v>
      </c>
      <c r="BB23" s="1203"/>
      <c r="BC23" s="1203"/>
      <c r="BD23" s="1203">
        <v>0</v>
      </c>
      <c r="BE23" s="1203">
        <v>0</v>
      </c>
      <c r="BF23" s="1203">
        <v>0</v>
      </c>
      <c r="BG23" s="1203">
        <v>0</v>
      </c>
      <c r="BH23" s="1203">
        <v>0</v>
      </c>
      <c r="BI23" s="1203">
        <v>0</v>
      </c>
      <c r="BJ23" s="1203">
        <v>0</v>
      </c>
      <c r="BK23" s="1203">
        <v>0</v>
      </c>
      <c r="BL23" s="1203">
        <v>0</v>
      </c>
      <c r="BM23" s="1203">
        <v>0</v>
      </c>
      <c r="BN23" s="1203">
        <v>0</v>
      </c>
      <c r="BO23" s="1203">
        <v>0</v>
      </c>
      <c r="BP23" s="1203">
        <v>0</v>
      </c>
      <c r="BQ23" s="1203">
        <v>0</v>
      </c>
      <c r="BR23" s="1198">
        <f t="shared" si="3"/>
        <v>0</v>
      </c>
      <c r="CA23" s="1197"/>
      <c r="CB23" s="1196" t="str">
        <f t="shared" si="0"/>
        <v/>
      </c>
      <c r="CC23" s="1196" t="str">
        <f t="shared" si="4"/>
        <v/>
      </c>
      <c r="CD23" s="1196" t="str">
        <f t="shared" si="5"/>
        <v/>
      </c>
      <c r="CE23" s="1196" t="str">
        <f t="shared" si="6"/>
        <v/>
      </c>
      <c r="CF23" s="1196" t="str">
        <f t="shared" si="7"/>
        <v/>
      </c>
      <c r="CG23" s="1196" t="str">
        <f t="shared" si="8"/>
        <v/>
      </c>
      <c r="CI23" s="1196" t="str">
        <f t="shared" si="1"/>
        <v/>
      </c>
      <c r="CJ23" s="1197" t="str">
        <f t="shared" si="9"/>
        <v/>
      </c>
      <c r="CK23" s="1196" t="str">
        <f t="shared" si="10"/>
        <v/>
      </c>
      <c r="CL23" s="1196" t="str">
        <f t="shared" si="11"/>
        <v/>
      </c>
      <c r="CM23" s="1196" t="str">
        <f t="shared" si="12"/>
        <v/>
      </c>
      <c r="CN23" s="1196" t="str">
        <f t="shared" si="13"/>
        <v/>
      </c>
      <c r="CO23" s="1196" t="str">
        <f t="shared" si="14"/>
        <v/>
      </c>
      <c r="CQ23" s="1197"/>
      <c r="CS23" s="1197"/>
    </row>
    <row r="24" spans="2:97">
      <c r="X24" s="1439"/>
      <c r="AA24" s="1443">
        <f t="shared" si="16"/>
        <v>0</v>
      </c>
      <c r="AB24" s="1198">
        <v>26</v>
      </c>
      <c r="BA24" s="1203">
        <v>23</v>
      </c>
      <c r="BB24" s="1203"/>
      <c r="BC24" s="1203"/>
      <c r="BD24" s="1203">
        <v>0</v>
      </c>
      <c r="BE24" s="1203">
        <v>0</v>
      </c>
      <c r="BF24" s="1203">
        <v>0</v>
      </c>
      <c r="BG24" s="1203">
        <v>0</v>
      </c>
      <c r="BH24" s="1203">
        <v>0</v>
      </c>
      <c r="BI24" s="1203">
        <v>0</v>
      </c>
      <c r="BJ24" s="1203">
        <v>0</v>
      </c>
      <c r="BK24" s="1203">
        <v>0</v>
      </c>
      <c r="BL24" s="1203">
        <v>0</v>
      </c>
      <c r="BM24" s="1203">
        <v>0</v>
      </c>
      <c r="BN24" s="1203">
        <v>0</v>
      </c>
      <c r="BO24" s="1203">
        <v>0</v>
      </c>
      <c r="BP24" s="1203">
        <v>0</v>
      </c>
      <c r="BQ24" s="1203">
        <v>0</v>
      </c>
      <c r="BR24" s="1198">
        <f t="shared" si="3"/>
        <v>0</v>
      </c>
      <c r="CA24" s="1197"/>
      <c r="CB24" s="1196" t="str">
        <f t="shared" si="0"/>
        <v/>
      </c>
      <c r="CC24" s="1196" t="str">
        <f t="shared" si="4"/>
        <v/>
      </c>
      <c r="CD24" s="1196" t="str">
        <f t="shared" si="5"/>
        <v/>
      </c>
      <c r="CE24" s="1196" t="str">
        <f t="shared" si="6"/>
        <v/>
      </c>
      <c r="CF24" s="1196" t="str">
        <f t="shared" si="7"/>
        <v/>
      </c>
      <c r="CG24" s="1196" t="str">
        <f t="shared" si="8"/>
        <v/>
      </c>
      <c r="CI24" s="1196" t="str">
        <f t="shared" si="1"/>
        <v/>
      </c>
      <c r="CJ24" s="1197" t="str">
        <f t="shared" si="9"/>
        <v/>
      </c>
      <c r="CK24" s="1196" t="str">
        <f t="shared" si="10"/>
        <v/>
      </c>
      <c r="CL24" s="1196" t="str">
        <f t="shared" si="11"/>
        <v/>
      </c>
      <c r="CM24" s="1196" t="str">
        <f t="shared" si="12"/>
        <v/>
      </c>
      <c r="CN24" s="1196" t="str">
        <f t="shared" si="13"/>
        <v/>
      </c>
      <c r="CO24" s="1196" t="str">
        <f t="shared" si="14"/>
        <v/>
      </c>
      <c r="CQ24" s="1197"/>
      <c r="CS24" s="1197"/>
    </row>
    <row r="25" spans="2:97">
      <c r="B25" s="588" t="str">
        <f ca="1">Main!C20</f>
        <v>www.ExcelPayroll.Org™ Copyright 2020</v>
      </c>
      <c r="X25" s="1439"/>
      <c r="AA25" s="1443">
        <f t="shared" si="16"/>
        <v>0</v>
      </c>
      <c r="AB25" s="1198">
        <v>27</v>
      </c>
      <c r="BA25" s="1203">
        <v>24</v>
      </c>
      <c r="BB25" s="1203"/>
      <c r="BC25" s="1203"/>
      <c r="BD25" s="1203">
        <v>0</v>
      </c>
      <c r="BE25" s="1203">
        <v>0</v>
      </c>
      <c r="BF25" s="1203">
        <v>0</v>
      </c>
      <c r="BG25" s="1203">
        <v>0</v>
      </c>
      <c r="BH25" s="1203">
        <v>0</v>
      </c>
      <c r="BI25" s="1203">
        <v>0</v>
      </c>
      <c r="BJ25" s="1203">
        <v>0</v>
      </c>
      <c r="BK25" s="1203">
        <v>0</v>
      </c>
      <c r="BL25" s="1203">
        <v>0</v>
      </c>
      <c r="BM25" s="1203">
        <v>0</v>
      </c>
      <c r="BN25" s="1203">
        <v>0</v>
      </c>
      <c r="BO25" s="1203">
        <v>0</v>
      </c>
      <c r="BP25" s="1203">
        <v>0</v>
      </c>
      <c r="BQ25" s="1203">
        <v>0</v>
      </c>
      <c r="BR25" s="1198">
        <f t="shared" si="3"/>
        <v>0</v>
      </c>
      <c r="CA25" s="1197"/>
      <c r="CB25" s="1196" t="str">
        <f t="shared" si="0"/>
        <v/>
      </c>
      <c r="CC25" s="1196" t="str">
        <f t="shared" si="4"/>
        <v/>
      </c>
      <c r="CD25" s="1196" t="str">
        <f t="shared" si="5"/>
        <v/>
      </c>
      <c r="CE25" s="1196" t="str">
        <f t="shared" si="6"/>
        <v/>
      </c>
      <c r="CF25" s="1196" t="str">
        <f t="shared" si="7"/>
        <v/>
      </c>
      <c r="CG25" s="1196" t="str">
        <f t="shared" si="8"/>
        <v/>
      </c>
      <c r="CI25" s="1196" t="str">
        <f t="shared" si="1"/>
        <v/>
      </c>
      <c r="CJ25" s="1197" t="str">
        <f t="shared" si="9"/>
        <v/>
      </c>
      <c r="CK25" s="1196" t="str">
        <f t="shared" si="10"/>
        <v/>
      </c>
      <c r="CL25" s="1196" t="str">
        <f t="shared" si="11"/>
        <v/>
      </c>
      <c r="CM25" s="1196" t="str">
        <f t="shared" si="12"/>
        <v/>
      </c>
      <c r="CN25" s="1196" t="str">
        <f t="shared" si="13"/>
        <v/>
      </c>
      <c r="CO25" s="1196" t="str">
        <f t="shared" si="14"/>
        <v/>
      </c>
      <c r="CQ25" s="1197"/>
      <c r="CS25" s="1197"/>
    </row>
    <row r="26" spans="2:97">
      <c r="X26" s="1439"/>
      <c r="AA26" s="1443">
        <f t="shared" si="16"/>
        <v>0</v>
      </c>
      <c r="AB26" s="1198">
        <v>28</v>
      </c>
      <c r="BA26" s="1203">
        <v>25</v>
      </c>
      <c r="BB26" s="1203"/>
      <c r="BC26" s="1203"/>
      <c r="BD26" s="1203">
        <v>0</v>
      </c>
      <c r="BE26" s="1203">
        <v>0</v>
      </c>
      <c r="BF26" s="1203">
        <v>0</v>
      </c>
      <c r="BG26" s="1203">
        <v>0</v>
      </c>
      <c r="BH26" s="1203">
        <v>0</v>
      </c>
      <c r="BI26" s="1203">
        <v>0</v>
      </c>
      <c r="BJ26" s="1203">
        <v>0</v>
      </c>
      <c r="BK26" s="1203">
        <v>0</v>
      </c>
      <c r="BL26" s="1203">
        <v>0</v>
      </c>
      <c r="BM26" s="1203">
        <v>0</v>
      </c>
      <c r="BN26" s="1203">
        <v>0</v>
      </c>
      <c r="BO26" s="1203">
        <v>0</v>
      </c>
      <c r="BP26" s="1203">
        <v>0</v>
      </c>
      <c r="BQ26" s="1203">
        <v>0</v>
      </c>
      <c r="BR26" s="1198">
        <f t="shared" si="3"/>
        <v>0</v>
      </c>
      <c r="CA26" s="1197"/>
      <c r="CB26" s="1196" t="str">
        <f t="shared" si="0"/>
        <v/>
      </c>
      <c r="CC26" s="1196" t="str">
        <f t="shared" si="4"/>
        <v/>
      </c>
      <c r="CD26" s="1196" t="str">
        <f t="shared" si="5"/>
        <v/>
      </c>
      <c r="CE26" s="1196" t="str">
        <f t="shared" si="6"/>
        <v/>
      </c>
      <c r="CF26" s="1196" t="str">
        <f t="shared" si="7"/>
        <v/>
      </c>
      <c r="CG26" s="1196" t="str">
        <f t="shared" si="8"/>
        <v/>
      </c>
      <c r="CI26" s="1196" t="str">
        <f t="shared" si="1"/>
        <v/>
      </c>
      <c r="CJ26" s="1197" t="str">
        <f t="shared" si="9"/>
        <v/>
      </c>
      <c r="CK26" s="1196" t="str">
        <f t="shared" si="10"/>
        <v/>
      </c>
      <c r="CL26" s="1196" t="str">
        <f t="shared" si="11"/>
        <v/>
      </c>
      <c r="CM26" s="1196" t="str">
        <f t="shared" si="12"/>
        <v/>
      </c>
      <c r="CN26" s="1196" t="str">
        <f t="shared" si="13"/>
        <v/>
      </c>
      <c r="CO26" s="1196" t="str">
        <f t="shared" si="14"/>
        <v/>
      </c>
      <c r="CQ26" s="1197"/>
      <c r="CS26" s="1197"/>
    </row>
    <row r="27" spans="2:97">
      <c r="I27" s="636" t="s">
        <v>709</v>
      </c>
      <c r="X27" s="1439"/>
      <c r="Z27" s="1198">
        <f>IF(AA27="M",1,2)</f>
        <v>2</v>
      </c>
      <c r="AA27" s="1443" t="str">
        <f t="shared" si="16"/>
        <v>S</v>
      </c>
      <c r="AB27" s="1198">
        <v>29</v>
      </c>
      <c r="BA27" s="1203">
        <v>26</v>
      </c>
      <c r="BB27" s="1203"/>
      <c r="BC27" s="1203"/>
      <c r="BD27" s="1203">
        <v>0</v>
      </c>
      <c r="BE27" s="1203">
        <v>0</v>
      </c>
      <c r="BF27" s="1203">
        <v>0</v>
      </c>
      <c r="BG27" s="1203">
        <v>0</v>
      </c>
      <c r="BH27" s="1203">
        <v>0</v>
      </c>
      <c r="BI27" s="1203">
        <v>0</v>
      </c>
      <c r="BJ27" s="1203">
        <v>0</v>
      </c>
      <c r="BK27" s="1203">
        <v>0</v>
      </c>
      <c r="BL27" s="1203">
        <v>0</v>
      </c>
      <c r="BM27" s="1203">
        <v>0</v>
      </c>
      <c r="BN27" s="1203">
        <v>0</v>
      </c>
      <c r="BO27" s="1203">
        <v>0</v>
      </c>
      <c r="BP27" s="1203">
        <v>0</v>
      </c>
      <c r="BQ27" s="1203">
        <v>0</v>
      </c>
      <c r="BR27" s="1198">
        <f t="shared" si="3"/>
        <v>0</v>
      </c>
      <c r="CA27" s="1197"/>
      <c r="CB27" s="1196" t="str">
        <f t="shared" si="0"/>
        <v/>
      </c>
      <c r="CC27" s="1196" t="str">
        <f t="shared" si="4"/>
        <v/>
      </c>
      <c r="CD27" s="1196" t="str">
        <f t="shared" si="5"/>
        <v/>
      </c>
      <c r="CE27" s="1196" t="str">
        <f t="shared" si="6"/>
        <v/>
      </c>
      <c r="CF27" s="1196" t="str">
        <f t="shared" si="7"/>
        <v/>
      </c>
      <c r="CG27" s="1196" t="str">
        <f t="shared" si="8"/>
        <v/>
      </c>
      <c r="CI27" s="1196" t="str">
        <f t="shared" si="1"/>
        <v/>
      </c>
      <c r="CJ27" s="1197" t="str">
        <f t="shared" si="9"/>
        <v/>
      </c>
      <c r="CK27" s="1196" t="str">
        <f t="shared" si="10"/>
        <v/>
      </c>
      <c r="CL27" s="1196" t="str">
        <f t="shared" si="11"/>
        <v/>
      </c>
      <c r="CM27" s="1196" t="str">
        <f t="shared" si="12"/>
        <v/>
      </c>
      <c r="CN27" s="1196" t="str">
        <f t="shared" si="13"/>
        <v/>
      </c>
      <c r="CO27" s="1196" t="str">
        <f t="shared" si="14"/>
        <v/>
      </c>
      <c r="CQ27" s="1197"/>
      <c r="CS27" s="1197"/>
    </row>
    <row r="28" spans="2:97">
      <c r="X28" s="1439"/>
      <c r="Z28" s="1198">
        <f>+AA28+1</f>
        <v>1</v>
      </c>
      <c r="AA28" s="1443">
        <f t="shared" si="16"/>
        <v>0</v>
      </c>
      <c r="AB28" s="1198">
        <v>30</v>
      </c>
      <c r="BA28" s="1203">
        <v>27</v>
      </c>
      <c r="BB28" s="1203"/>
      <c r="BC28" s="1203"/>
      <c r="BD28" s="1203">
        <v>0</v>
      </c>
      <c r="BE28" s="1203">
        <v>0</v>
      </c>
      <c r="BF28" s="1203">
        <v>0</v>
      </c>
      <c r="BG28" s="1203">
        <v>0</v>
      </c>
      <c r="BH28" s="1203">
        <v>0</v>
      </c>
      <c r="BI28" s="1203">
        <v>0</v>
      </c>
      <c r="BJ28" s="1203">
        <v>0</v>
      </c>
      <c r="BK28" s="1203">
        <v>0</v>
      </c>
      <c r="BL28" s="1203">
        <v>0</v>
      </c>
      <c r="BM28" s="1203">
        <v>0</v>
      </c>
      <c r="BN28" s="1203">
        <v>0</v>
      </c>
      <c r="BO28" s="1203">
        <v>0</v>
      </c>
      <c r="BP28" s="1203">
        <v>0</v>
      </c>
      <c r="BQ28" s="1203">
        <v>0</v>
      </c>
      <c r="BR28" s="1198">
        <f t="shared" si="3"/>
        <v>0</v>
      </c>
      <c r="CA28" s="1197"/>
      <c r="CB28" s="1196" t="str">
        <f t="shared" si="0"/>
        <v/>
      </c>
      <c r="CC28" s="1196" t="str">
        <f t="shared" si="4"/>
        <v/>
      </c>
      <c r="CD28" s="1196" t="str">
        <f t="shared" si="5"/>
        <v/>
      </c>
      <c r="CE28" s="1196" t="str">
        <f t="shared" si="6"/>
        <v/>
      </c>
      <c r="CF28" s="1196" t="str">
        <f t="shared" si="7"/>
        <v/>
      </c>
      <c r="CG28" s="1196" t="str">
        <f t="shared" si="8"/>
        <v/>
      </c>
      <c r="CI28" s="1196" t="str">
        <f t="shared" si="1"/>
        <v/>
      </c>
      <c r="CJ28" s="1197" t="str">
        <f t="shared" si="9"/>
        <v/>
      </c>
      <c r="CK28" s="1196" t="str">
        <f t="shared" si="10"/>
        <v/>
      </c>
      <c r="CL28" s="1196" t="str">
        <f t="shared" si="11"/>
        <v/>
      </c>
      <c r="CM28" s="1196" t="str">
        <f t="shared" si="12"/>
        <v/>
      </c>
      <c r="CN28" s="1196" t="str">
        <f t="shared" si="13"/>
        <v/>
      </c>
      <c r="CO28" s="1196" t="str">
        <f t="shared" si="14"/>
        <v/>
      </c>
      <c r="CQ28" s="1197"/>
      <c r="CS28" s="1197"/>
    </row>
    <row r="29" spans="2:97">
      <c r="X29" s="1439"/>
      <c r="Z29" s="1198" t="str">
        <f>"Federal ("&amp;AA13&amp;" - "&amp;AA14&amp;");  State ("&amp;AA27&amp;" - "&amp;AA28&amp;")"</f>
        <v>Federal (S - 0);  State (S - 0)</v>
      </c>
      <c r="BA29" s="1203">
        <v>28</v>
      </c>
      <c r="BB29" s="1203"/>
      <c r="BC29" s="1203"/>
      <c r="BD29" s="1203">
        <v>0</v>
      </c>
      <c r="BE29" s="1203">
        <v>0</v>
      </c>
      <c r="BF29" s="1203">
        <v>0</v>
      </c>
      <c r="BG29" s="1203">
        <v>0</v>
      </c>
      <c r="BH29" s="1203">
        <v>0</v>
      </c>
      <c r="BI29" s="1203">
        <v>0</v>
      </c>
      <c r="BJ29" s="1203">
        <v>0</v>
      </c>
      <c r="BK29" s="1203">
        <v>0</v>
      </c>
      <c r="BL29" s="1203">
        <v>0</v>
      </c>
      <c r="BM29" s="1203">
        <v>0</v>
      </c>
      <c r="BN29" s="1203">
        <v>0</v>
      </c>
      <c r="BO29" s="1203">
        <v>0</v>
      </c>
      <c r="BP29" s="1203">
        <v>0</v>
      </c>
      <c r="BQ29" s="1203">
        <v>0</v>
      </c>
      <c r="BR29" s="1198">
        <f t="shared" si="3"/>
        <v>0</v>
      </c>
      <c r="CA29" s="1197"/>
      <c r="CB29" s="1196" t="str">
        <f t="shared" si="0"/>
        <v/>
      </c>
      <c r="CC29" s="1196" t="str">
        <f t="shared" si="4"/>
        <v/>
      </c>
      <c r="CD29" s="1196" t="str">
        <f t="shared" si="5"/>
        <v/>
      </c>
      <c r="CE29" s="1196" t="str">
        <f t="shared" si="6"/>
        <v/>
      </c>
      <c r="CF29" s="1196" t="str">
        <f t="shared" si="7"/>
        <v/>
      </c>
      <c r="CG29" s="1196" t="str">
        <f t="shared" si="8"/>
        <v/>
      </c>
      <c r="CI29" s="1196" t="str">
        <f t="shared" si="1"/>
        <v/>
      </c>
      <c r="CJ29" s="1197" t="str">
        <f t="shared" si="9"/>
        <v/>
      </c>
      <c r="CK29" s="1196" t="str">
        <f t="shared" si="10"/>
        <v/>
      </c>
      <c r="CL29" s="1196" t="str">
        <f t="shared" si="11"/>
        <v/>
      </c>
      <c r="CM29" s="1196" t="str">
        <f t="shared" si="12"/>
        <v/>
      </c>
      <c r="CN29" s="1196" t="str">
        <f t="shared" si="13"/>
        <v/>
      </c>
      <c r="CO29" s="1196" t="str">
        <f t="shared" si="14"/>
        <v/>
      </c>
      <c r="CQ29" s="1197"/>
      <c r="CS29" s="1197"/>
    </row>
    <row r="30" spans="2:97">
      <c r="X30" s="1439"/>
      <c r="BA30" s="1203">
        <v>29</v>
      </c>
      <c r="BB30" s="1203"/>
      <c r="BC30" s="1203"/>
      <c r="BD30" s="1203">
        <v>0</v>
      </c>
      <c r="BE30" s="1203">
        <v>0</v>
      </c>
      <c r="BF30" s="1203">
        <v>0</v>
      </c>
      <c r="BG30" s="1203">
        <v>0</v>
      </c>
      <c r="BH30" s="1203">
        <v>0</v>
      </c>
      <c r="BI30" s="1203">
        <v>0</v>
      </c>
      <c r="BJ30" s="1203">
        <v>0</v>
      </c>
      <c r="BK30" s="1203">
        <v>0</v>
      </c>
      <c r="BL30" s="1203">
        <v>0</v>
      </c>
      <c r="BM30" s="1203">
        <v>0</v>
      </c>
      <c r="BN30" s="1203">
        <v>0</v>
      </c>
      <c r="BO30" s="1203">
        <v>0</v>
      </c>
      <c r="BP30" s="1203">
        <v>0</v>
      </c>
      <c r="BQ30" s="1203">
        <v>0</v>
      </c>
      <c r="BR30" s="1198">
        <f t="shared" si="3"/>
        <v>0</v>
      </c>
      <c r="CA30" s="1197"/>
      <c r="CB30" s="1196" t="str">
        <f t="shared" si="0"/>
        <v/>
      </c>
      <c r="CC30" s="1196" t="str">
        <f t="shared" si="4"/>
        <v/>
      </c>
      <c r="CD30" s="1196" t="str">
        <f t="shared" si="5"/>
        <v/>
      </c>
      <c r="CE30" s="1196" t="str">
        <f t="shared" si="6"/>
        <v/>
      </c>
      <c r="CF30" s="1196" t="str">
        <f t="shared" si="7"/>
        <v/>
      </c>
      <c r="CG30" s="1196" t="str">
        <f t="shared" si="8"/>
        <v/>
      </c>
      <c r="CI30" s="1196" t="str">
        <f t="shared" si="1"/>
        <v/>
      </c>
      <c r="CJ30" s="1197" t="str">
        <f t="shared" si="9"/>
        <v/>
      </c>
      <c r="CK30" s="1196" t="str">
        <f t="shared" si="10"/>
        <v/>
      </c>
      <c r="CL30" s="1196" t="str">
        <f t="shared" si="11"/>
        <v/>
      </c>
      <c r="CM30" s="1196" t="str">
        <f t="shared" si="12"/>
        <v/>
      </c>
      <c r="CN30" s="1196" t="str">
        <f t="shared" si="13"/>
        <v/>
      </c>
      <c r="CO30" s="1196" t="str">
        <f t="shared" si="14"/>
        <v/>
      </c>
      <c r="CQ30" s="1197"/>
      <c r="CS30" s="1197"/>
    </row>
    <row r="31" spans="2:97">
      <c r="X31" s="1439"/>
      <c r="BA31" s="1203">
        <v>30</v>
      </c>
      <c r="BB31" s="1203"/>
      <c r="BC31" s="1203"/>
      <c r="BD31" s="1203">
        <v>0</v>
      </c>
      <c r="BE31" s="1203">
        <v>0</v>
      </c>
      <c r="BF31" s="1203">
        <v>0</v>
      </c>
      <c r="BG31" s="1203">
        <v>0</v>
      </c>
      <c r="BH31" s="1203">
        <v>0</v>
      </c>
      <c r="BI31" s="1203">
        <v>0</v>
      </c>
      <c r="BJ31" s="1203">
        <v>0</v>
      </c>
      <c r="BK31" s="1203">
        <v>0</v>
      </c>
      <c r="BL31" s="1203">
        <v>0</v>
      </c>
      <c r="BM31" s="1203">
        <v>0</v>
      </c>
      <c r="BN31" s="1203">
        <v>0</v>
      </c>
      <c r="BO31" s="1203">
        <v>0</v>
      </c>
      <c r="BP31" s="1203">
        <v>0</v>
      </c>
      <c r="BQ31" s="1203">
        <v>0</v>
      </c>
      <c r="BR31" s="1198">
        <f t="shared" si="3"/>
        <v>0</v>
      </c>
      <c r="CA31" s="1197"/>
      <c r="CB31" s="1196" t="str">
        <f t="shared" si="0"/>
        <v/>
      </c>
      <c r="CC31" s="1196" t="str">
        <f t="shared" si="4"/>
        <v/>
      </c>
      <c r="CD31" s="1196" t="str">
        <f t="shared" si="5"/>
        <v/>
      </c>
      <c r="CE31" s="1196" t="str">
        <f t="shared" si="6"/>
        <v/>
      </c>
      <c r="CF31" s="1196" t="str">
        <f t="shared" si="7"/>
        <v/>
      </c>
      <c r="CG31" s="1196" t="str">
        <f t="shared" si="8"/>
        <v/>
      </c>
      <c r="CI31" s="1196" t="str">
        <f t="shared" si="1"/>
        <v/>
      </c>
      <c r="CJ31" s="1197" t="str">
        <f t="shared" si="9"/>
        <v/>
      </c>
      <c r="CK31" s="1196" t="str">
        <f t="shared" si="10"/>
        <v/>
      </c>
      <c r="CL31" s="1196" t="str">
        <f t="shared" si="11"/>
        <v/>
      </c>
      <c r="CM31" s="1196" t="str">
        <f t="shared" si="12"/>
        <v/>
      </c>
      <c r="CN31" s="1196" t="str">
        <f t="shared" si="13"/>
        <v/>
      </c>
      <c r="CO31" s="1196" t="str">
        <f t="shared" si="14"/>
        <v/>
      </c>
      <c r="CQ31" s="1197"/>
      <c r="CS31" s="1197"/>
    </row>
    <row r="32" spans="2:97">
      <c r="X32" s="1439"/>
      <c r="BA32" s="1203">
        <v>31</v>
      </c>
      <c r="BB32" s="1203"/>
      <c r="BC32" s="1203"/>
      <c r="BD32" s="1203">
        <v>0</v>
      </c>
      <c r="BE32" s="1203">
        <v>0</v>
      </c>
      <c r="BF32" s="1203">
        <v>0</v>
      </c>
      <c r="BG32" s="1203">
        <v>0</v>
      </c>
      <c r="BH32" s="1203">
        <v>0</v>
      </c>
      <c r="BI32" s="1203">
        <v>0</v>
      </c>
      <c r="BJ32" s="1203">
        <v>0</v>
      </c>
      <c r="BK32" s="1203">
        <v>0</v>
      </c>
      <c r="BL32" s="1203">
        <v>0</v>
      </c>
      <c r="BM32" s="1203">
        <v>0</v>
      </c>
      <c r="BN32" s="1203">
        <v>0</v>
      </c>
      <c r="BO32" s="1203">
        <v>0</v>
      </c>
      <c r="BP32" s="1203">
        <v>0</v>
      </c>
      <c r="BQ32" s="1203">
        <v>0</v>
      </c>
      <c r="BR32" s="1198">
        <f t="shared" si="3"/>
        <v>0</v>
      </c>
      <c r="CA32" s="1197"/>
      <c r="CB32" s="1196" t="str">
        <f t="shared" si="0"/>
        <v/>
      </c>
      <c r="CC32" s="1196" t="str">
        <f t="shared" si="4"/>
        <v/>
      </c>
      <c r="CD32" s="1196" t="str">
        <f t="shared" si="5"/>
        <v/>
      </c>
      <c r="CE32" s="1196" t="str">
        <f t="shared" si="6"/>
        <v/>
      </c>
      <c r="CF32" s="1196" t="str">
        <f t="shared" si="7"/>
        <v/>
      </c>
      <c r="CG32" s="1196" t="str">
        <f t="shared" si="8"/>
        <v/>
      </c>
      <c r="CI32" s="1196" t="str">
        <f t="shared" si="1"/>
        <v/>
      </c>
      <c r="CJ32" s="1197" t="str">
        <f t="shared" si="9"/>
        <v/>
      </c>
      <c r="CK32" s="1196" t="str">
        <f t="shared" si="10"/>
        <v/>
      </c>
      <c r="CL32" s="1196" t="str">
        <f t="shared" si="11"/>
        <v/>
      </c>
      <c r="CM32" s="1196" t="str">
        <f t="shared" si="12"/>
        <v/>
      </c>
      <c r="CN32" s="1196" t="str">
        <f t="shared" si="13"/>
        <v/>
      </c>
      <c r="CO32" s="1196" t="str">
        <f t="shared" si="14"/>
        <v/>
      </c>
      <c r="CQ32" s="1197"/>
      <c r="CS32" s="1197"/>
    </row>
    <row r="33" spans="24:97">
      <c r="X33" s="1439"/>
      <c r="BA33" s="1203">
        <v>32</v>
      </c>
      <c r="BB33" s="1203"/>
      <c r="BC33" s="1203"/>
      <c r="BD33" s="1203">
        <v>0</v>
      </c>
      <c r="BE33" s="1203">
        <v>0</v>
      </c>
      <c r="BF33" s="1203">
        <v>0</v>
      </c>
      <c r="BG33" s="1203">
        <v>0</v>
      </c>
      <c r="BH33" s="1203">
        <v>0</v>
      </c>
      <c r="BI33" s="1203">
        <v>0</v>
      </c>
      <c r="BJ33" s="1203">
        <v>0</v>
      </c>
      <c r="BK33" s="1203">
        <v>0</v>
      </c>
      <c r="BL33" s="1203">
        <v>0</v>
      </c>
      <c r="BM33" s="1203">
        <v>0</v>
      </c>
      <c r="BN33" s="1203">
        <v>0</v>
      </c>
      <c r="BO33" s="1203">
        <v>0</v>
      </c>
      <c r="BP33" s="1203">
        <v>0</v>
      </c>
      <c r="BQ33" s="1203">
        <v>0</v>
      </c>
      <c r="BR33" s="1198">
        <f t="shared" si="3"/>
        <v>0</v>
      </c>
      <c r="CA33" s="1197"/>
      <c r="CB33" s="1196" t="str">
        <f t="shared" si="0"/>
        <v/>
      </c>
      <c r="CC33" s="1196" t="str">
        <f t="shared" si="4"/>
        <v/>
      </c>
      <c r="CD33" s="1196" t="str">
        <f t="shared" si="5"/>
        <v/>
      </c>
      <c r="CE33" s="1196" t="str">
        <f t="shared" si="6"/>
        <v/>
      </c>
      <c r="CF33" s="1196" t="str">
        <f t="shared" si="7"/>
        <v/>
      </c>
      <c r="CG33" s="1196" t="str">
        <f t="shared" si="8"/>
        <v/>
      </c>
      <c r="CI33" s="1196" t="str">
        <f t="shared" si="1"/>
        <v/>
      </c>
      <c r="CJ33" s="1197" t="str">
        <f t="shared" si="9"/>
        <v/>
      </c>
      <c r="CK33" s="1196" t="str">
        <f t="shared" si="10"/>
        <v/>
      </c>
      <c r="CL33" s="1196" t="str">
        <f t="shared" si="11"/>
        <v/>
      </c>
      <c r="CM33" s="1196" t="str">
        <f t="shared" si="12"/>
        <v/>
      </c>
      <c r="CN33" s="1196" t="str">
        <f t="shared" si="13"/>
        <v/>
      </c>
      <c r="CO33" s="1196" t="str">
        <f t="shared" si="14"/>
        <v/>
      </c>
      <c r="CQ33" s="1197"/>
      <c r="CS33" s="1197"/>
    </row>
    <row r="34" spans="24:97">
      <c r="X34" s="1439"/>
      <c r="BA34" s="1203">
        <v>33</v>
      </c>
      <c r="BB34" s="1203"/>
      <c r="BC34" s="1203"/>
      <c r="BD34" s="1203">
        <v>0</v>
      </c>
      <c r="BE34" s="1203">
        <v>0</v>
      </c>
      <c r="BF34" s="1203">
        <v>0</v>
      </c>
      <c r="BG34" s="1203">
        <v>0</v>
      </c>
      <c r="BH34" s="1203">
        <v>0</v>
      </c>
      <c r="BI34" s="1203">
        <v>0</v>
      </c>
      <c r="BJ34" s="1203">
        <v>0</v>
      </c>
      <c r="BK34" s="1203">
        <v>0</v>
      </c>
      <c r="BL34" s="1203">
        <v>0</v>
      </c>
      <c r="BM34" s="1203">
        <v>0</v>
      </c>
      <c r="BN34" s="1203">
        <v>0</v>
      </c>
      <c r="BO34" s="1203">
        <v>0</v>
      </c>
      <c r="BP34" s="1203">
        <v>0</v>
      </c>
      <c r="BQ34" s="1203">
        <v>0</v>
      </c>
      <c r="BR34" s="1198">
        <f t="shared" si="3"/>
        <v>0</v>
      </c>
      <c r="CA34" s="1197"/>
      <c r="CB34" s="1196" t="str">
        <f t="shared" si="0"/>
        <v/>
      </c>
      <c r="CC34" s="1196" t="str">
        <f t="shared" si="4"/>
        <v/>
      </c>
      <c r="CD34" s="1196" t="str">
        <f t="shared" si="5"/>
        <v/>
      </c>
      <c r="CE34" s="1196" t="str">
        <f t="shared" si="6"/>
        <v/>
      </c>
      <c r="CF34" s="1196" t="str">
        <f t="shared" si="7"/>
        <v/>
      </c>
      <c r="CG34" s="1196" t="str">
        <f t="shared" si="8"/>
        <v/>
      </c>
      <c r="CI34" s="1196" t="str">
        <f t="shared" si="1"/>
        <v/>
      </c>
      <c r="CJ34" s="1197" t="str">
        <f t="shared" si="9"/>
        <v/>
      </c>
      <c r="CK34" s="1196" t="str">
        <f t="shared" si="10"/>
        <v/>
      </c>
      <c r="CL34" s="1196" t="str">
        <f t="shared" si="11"/>
        <v/>
      </c>
      <c r="CM34" s="1196" t="str">
        <f t="shared" si="12"/>
        <v/>
      </c>
      <c r="CN34" s="1196" t="str">
        <f t="shared" si="13"/>
        <v/>
      </c>
      <c r="CO34" s="1196" t="str">
        <f t="shared" si="14"/>
        <v/>
      </c>
      <c r="CQ34" s="1197"/>
      <c r="CS34" s="1197"/>
    </row>
    <row r="35" spans="24:97">
      <c r="X35" s="1439"/>
      <c r="BA35" s="1203">
        <v>34</v>
      </c>
      <c r="BB35" s="1203"/>
      <c r="BC35" s="1203"/>
      <c r="BD35" s="1203">
        <v>0</v>
      </c>
      <c r="BE35" s="1203">
        <v>0</v>
      </c>
      <c r="BF35" s="1203">
        <v>0</v>
      </c>
      <c r="BG35" s="1203">
        <v>0</v>
      </c>
      <c r="BH35" s="1203">
        <v>0</v>
      </c>
      <c r="BI35" s="1203">
        <v>0</v>
      </c>
      <c r="BJ35" s="1203">
        <v>0</v>
      </c>
      <c r="BK35" s="1203">
        <v>0</v>
      </c>
      <c r="BL35" s="1203">
        <v>0</v>
      </c>
      <c r="BM35" s="1203">
        <v>0</v>
      </c>
      <c r="BN35" s="1203">
        <v>0</v>
      </c>
      <c r="BO35" s="1203">
        <v>0</v>
      </c>
      <c r="BP35" s="1203">
        <v>0</v>
      </c>
      <c r="BQ35" s="1203">
        <v>0</v>
      </c>
      <c r="BR35" s="1198">
        <f t="shared" si="3"/>
        <v>0</v>
      </c>
      <c r="CA35" s="1197"/>
      <c r="CB35" s="1196" t="str">
        <f t="shared" si="0"/>
        <v/>
      </c>
      <c r="CC35" s="1196" t="str">
        <f t="shared" si="4"/>
        <v/>
      </c>
      <c r="CD35" s="1196" t="str">
        <f t="shared" si="5"/>
        <v/>
      </c>
      <c r="CE35" s="1196" t="str">
        <f t="shared" si="6"/>
        <v/>
      </c>
      <c r="CF35" s="1196" t="str">
        <f t="shared" si="7"/>
        <v/>
      </c>
      <c r="CG35" s="1196" t="str">
        <f t="shared" si="8"/>
        <v/>
      </c>
      <c r="CI35" s="1196" t="str">
        <f t="shared" si="1"/>
        <v/>
      </c>
      <c r="CJ35" s="1197" t="str">
        <f t="shared" si="9"/>
        <v/>
      </c>
      <c r="CK35" s="1196" t="str">
        <f t="shared" si="10"/>
        <v/>
      </c>
      <c r="CL35" s="1196" t="str">
        <f t="shared" si="11"/>
        <v/>
      </c>
      <c r="CM35" s="1196" t="str">
        <f t="shared" si="12"/>
        <v/>
      </c>
      <c r="CN35" s="1196" t="str">
        <f t="shared" si="13"/>
        <v/>
      </c>
      <c r="CO35" s="1196" t="str">
        <f t="shared" si="14"/>
        <v/>
      </c>
      <c r="CQ35" s="1197"/>
      <c r="CS35" s="1197"/>
    </row>
    <row r="36" spans="24:97">
      <c r="X36" s="1439"/>
      <c r="BA36" s="1203">
        <v>35</v>
      </c>
      <c r="BB36" s="1203"/>
      <c r="BC36" s="1203"/>
      <c r="BD36" s="1203">
        <v>0</v>
      </c>
      <c r="BE36" s="1203">
        <v>0</v>
      </c>
      <c r="BF36" s="1203">
        <v>0</v>
      </c>
      <c r="BG36" s="1203">
        <v>0</v>
      </c>
      <c r="BH36" s="1203">
        <v>0</v>
      </c>
      <c r="BI36" s="1203">
        <v>0</v>
      </c>
      <c r="BJ36" s="1203">
        <v>0</v>
      </c>
      <c r="BK36" s="1203">
        <v>0</v>
      </c>
      <c r="BL36" s="1203">
        <v>0</v>
      </c>
      <c r="BM36" s="1203">
        <v>0</v>
      </c>
      <c r="BN36" s="1203">
        <v>0</v>
      </c>
      <c r="BO36" s="1203">
        <v>0</v>
      </c>
      <c r="BP36" s="1203">
        <v>0</v>
      </c>
      <c r="BQ36" s="1203">
        <v>0</v>
      </c>
      <c r="BR36" s="1198">
        <f t="shared" si="3"/>
        <v>0</v>
      </c>
      <c r="CA36" s="1197"/>
      <c r="CB36" s="1196" t="str">
        <f t="shared" si="0"/>
        <v/>
      </c>
      <c r="CC36" s="1196" t="str">
        <f t="shared" si="4"/>
        <v/>
      </c>
      <c r="CD36" s="1196" t="str">
        <f t="shared" si="5"/>
        <v/>
      </c>
      <c r="CE36" s="1196" t="str">
        <f t="shared" si="6"/>
        <v/>
      </c>
      <c r="CF36" s="1196" t="str">
        <f t="shared" si="7"/>
        <v/>
      </c>
      <c r="CG36" s="1196" t="str">
        <f t="shared" si="8"/>
        <v/>
      </c>
      <c r="CI36" s="1196" t="str">
        <f t="shared" si="1"/>
        <v/>
      </c>
      <c r="CJ36" s="1197" t="str">
        <f t="shared" si="9"/>
        <v/>
      </c>
      <c r="CK36" s="1196" t="str">
        <f t="shared" si="10"/>
        <v/>
      </c>
      <c r="CL36" s="1196" t="str">
        <f t="shared" si="11"/>
        <v/>
      </c>
      <c r="CM36" s="1196" t="str">
        <f t="shared" si="12"/>
        <v/>
      </c>
      <c r="CN36" s="1196" t="str">
        <f t="shared" si="13"/>
        <v/>
      </c>
      <c r="CO36" s="1196" t="str">
        <f t="shared" si="14"/>
        <v/>
      </c>
      <c r="CQ36" s="1197"/>
      <c r="CS36" s="1197"/>
    </row>
    <row r="37" spans="24:97">
      <c r="X37" s="1439"/>
      <c r="BA37" s="1203">
        <v>36</v>
      </c>
      <c r="BB37" s="1203"/>
      <c r="BC37" s="1203"/>
      <c r="BD37" s="1203">
        <v>0</v>
      </c>
      <c r="BE37" s="1203">
        <v>0</v>
      </c>
      <c r="BF37" s="1203">
        <v>0</v>
      </c>
      <c r="BG37" s="1203">
        <v>0</v>
      </c>
      <c r="BH37" s="1203">
        <v>0</v>
      </c>
      <c r="BI37" s="1203">
        <v>0</v>
      </c>
      <c r="BJ37" s="1203">
        <v>0</v>
      </c>
      <c r="BK37" s="1203">
        <v>0</v>
      </c>
      <c r="BL37" s="1203">
        <v>0</v>
      </c>
      <c r="BM37" s="1203">
        <v>0</v>
      </c>
      <c r="BN37" s="1203">
        <v>0</v>
      </c>
      <c r="BO37" s="1203">
        <v>0</v>
      </c>
      <c r="BP37" s="1203">
        <v>0</v>
      </c>
      <c r="BQ37" s="1203">
        <v>0</v>
      </c>
      <c r="BR37" s="1198">
        <f t="shared" si="3"/>
        <v>0</v>
      </c>
      <c r="CA37" s="1197"/>
      <c r="CB37" s="1196" t="str">
        <f t="shared" si="0"/>
        <v/>
      </c>
      <c r="CC37" s="1196" t="str">
        <f t="shared" si="4"/>
        <v/>
      </c>
      <c r="CD37" s="1196" t="str">
        <f t="shared" si="5"/>
        <v/>
      </c>
      <c r="CE37" s="1196" t="str">
        <f t="shared" si="6"/>
        <v/>
      </c>
      <c r="CF37" s="1196" t="str">
        <f t="shared" si="7"/>
        <v/>
      </c>
      <c r="CG37" s="1196" t="str">
        <f t="shared" si="8"/>
        <v/>
      </c>
      <c r="CI37" s="1196" t="str">
        <f t="shared" si="1"/>
        <v/>
      </c>
      <c r="CJ37" s="1197" t="str">
        <f t="shared" si="9"/>
        <v/>
      </c>
      <c r="CK37" s="1196" t="str">
        <f t="shared" si="10"/>
        <v/>
      </c>
      <c r="CL37" s="1196" t="str">
        <f t="shared" si="11"/>
        <v/>
      </c>
      <c r="CM37" s="1196" t="str">
        <f t="shared" si="12"/>
        <v/>
      </c>
      <c r="CN37" s="1196" t="str">
        <f t="shared" si="13"/>
        <v/>
      </c>
      <c r="CO37" s="1196" t="str">
        <f t="shared" si="14"/>
        <v/>
      </c>
      <c r="CQ37" s="1197"/>
      <c r="CS37" s="1197"/>
    </row>
    <row r="38" spans="24:97">
      <c r="X38" s="1439"/>
      <c r="BA38" s="1203">
        <v>37</v>
      </c>
      <c r="BB38" s="1203"/>
      <c r="BC38" s="1203"/>
      <c r="BD38" s="1203">
        <v>0</v>
      </c>
      <c r="BE38" s="1203">
        <v>0</v>
      </c>
      <c r="BF38" s="1203">
        <v>0</v>
      </c>
      <c r="BG38" s="1203">
        <v>0</v>
      </c>
      <c r="BH38" s="1203">
        <v>0</v>
      </c>
      <c r="BI38" s="1203">
        <v>0</v>
      </c>
      <c r="BJ38" s="1203">
        <v>0</v>
      </c>
      <c r="BK38" s="1203">
        <v>0</v>
      </c>
      <c r="BL38" s="1203">
        <v>0</v>
      </c>
      <c r="BM38" s="1203">
        <v>0</v>
      </c>
      <c r="BN38" s="1203">
        <v>0</v>
      </c>
      <c r="BO38" s="1203">
        <v>0</v>
      </c>
      <c r="BP38" s="1203">
        <v>0</v>
      </c>
      <c r="BQ38" s="1203">
        <v>0</v>
      </c>
      <c r="BR38" s="1198">
        <f t="shared" si="3"/>
        <v>0</v>
      </c>
      <c r="CA38" s="1197"/>
      <c r="CB38" s="1196" t="str">
        <f t="shared" si="0"/>
        <v/>
      </c>
      <c r="CC38" s="1196" t="str">
        <f t="shared" si="4"/>
        <v/>
      </c>
      <c r="CD38" s="1196" t="str">
        <f t="shared" si="5"/>
        <v/>
      </c>
      <c r="CE38" s="1196" t="str">
        <f t="shared" si="6"/>
        <v/>
      </c>
      <c r="CF38" s="1196" t="str">
        <f t="shared" si="7"/>
        <v/>
      </c>
      <c r="CG38" s="1196" t="str">
        <f t="shared" si="8"/>
        <v/>
      </c>
      <c r="CI38" s="1196" t="str">
        <f t="shared" si="1"/>
        <v/>
      </c>
      <c r="CJ38" s="1197" t="str">
        <f t="shared" si="9"/>
        <v/>
      </c>
      <c r="CK38" s="1196" t="str">
        <f t="shared" si="10"/>
        <v/>
      </c>
      <c r="CL38" s="1196" t="str">
        <f t="shared" si="11"/>
        <v/>
      </c>
      <c r="CM38" s="1196" t="str">
        <f t="shared" si="12"/>
        <v/>
      </c>
      <c r="CN38" s="1196" t="str">
        <f t="shared" si="13"/>
        <v/>
      </c>
      <c r="CO38" s="1196" t="str">
        <f t="shared" si="14"/>
        <v/>
      </c>
      <c r="CQ38" s="1197"/>
      <c r="CS38" s="1197"/>
    </row>
    <row r="39" spans="24:97">
      <c r="X39" s="1439"/>
      <c r="BA39" s="1203">
        <v>38</v>
      </c>
      <c r="BB39" s="1203"/>
      <c r="BC39" s="1203"/>
      <c r="BD39" s="1203">
        <v>0</v>
      </c>
      <c r="BE39" s="1203">
        <v>0</v>
      </c>
      <c r="BF39" s="1203">
        <v>0</v>
      </c>
      <c r="BG39" s="1203">
        <v>0</v>
      </c>
      <c r="BH39" s="1203">
        <v>0</v>
      </c>
      <c r="BI39" s="1203">
        <v>0</v>
      </c>
      <c r="BJ39" s="1203">
        <v>0</v>
      </c>
      <c r="BK39" s="1203">
        <v>0</v>
      </c>
      <c r="BL39" s="1203">
        <v>0</v>
      </c>
      <c r="BM39" s="1203">
        <v>0</v>
      </c>
      <c r="BN39" s="1203">
        <v>0</v>
      </c>
      <c r="BO39" s="1203">
        <v>0</v>
      </c>
      <c r="BP39" s="1203">
        <v>0</v>
      </c>
      <c r="BQ39" s="1203">
        <v>0</v>
      </c>
      <c r="BR39" s="1198">
        <f t="shared" si="3"/>
        <v>0</v>
      </c>
      <c r="CA39" s="1197"/>
      <c r="CB39" s="1196" t="str">
        <f t="shared" si="0"/>
        <v/>
      </c>
      <c r="CC39" s="1196" t="str">
        <f t="shared" si="4"/>
        <v/>
      </c>
      <c r="CD39" s="1196" t="str">
        <f t="shared" si="5"/>
        <v/>
      </c>
      <c r="CE39" s="1196" t="str">
        <f t="shared" si="6"/>
        <v/>
      </c>
      <c r="CF39" s="1196" t="str">
        <f t="shared" si="7"/>
        <v/>
      </c>
      <c r="CG39" s="1196" t="str">
        <f t="shared" si="8"/>
        <v/>
      </c>
      <c r="CI39" s="1196" t="str">
        <f t="shared" si="1"/>
        <v/>
      </c>
      <c r="CJ39" s="1197" t="str">
        <f t="shared" si="9"/>
        <v/>
      </c>
      <c r="CK39" s="1196" t="str">
        <f t="shared" si="10"/>
        <v/>
      </c>
      <c r="CL39" s="1196" t="str">
        <f t="shared" si="11"/>
        <v/>
      </c>
      <c r="CM39" s="1196" t="str">
        <f t="shared" si="12"/>
        <v/>
      </c>
      <c r="CN39" s="1196" t="str">
        <f t="shared" si="13"/>
        <v/>
      </c>
      <c r="CO39" s="1196" t="str">
        <f t="shared" si="14"/>
        <v/>
      </c>
      <c r="CQ39" s="1197"/>
      <c r="CS39" s="1197"/>
    </row>
    <row r="40" spans="24:97">
      <c r="X40" s="1439"/>
      <c r="BA40" s="1203">
        <v>39</v>
      </c>
      <c r="BB40" s="1203"/>
      <c r="BC40" s="1203"/>
      <c r="BD40" s="1203">
        <v>0</v>
      </c>
      <c r="BE40" s="1203">
        <v>0</v>
      </c>
      <c r="BF40" s="1203">
        <v>0</v>
      </c>
      <c r="BG40" s="1203">
        <v>0</v>
      </c>
      <c r="BH40" s="1203">
        <v>0</v>
      </c>
      <c r="BI40" s="1203">
        <v>0</v>
      </c>
      <c r="BJ40" s="1203">
        <v>0</v>
      </c>
      <c r="BK40" s="1203">
        <v>0</v>
      </c>
      <c r="BL40" s="1203">
        <v>0</v>
      </c>
      <c r="BM40" s="1203">
        <v>0</v>
      </c>
      <c r="BN40" s="1203">
        <v>0</v>
      </c>
      <c r="BO40" s="1203">
        <v>0</v>
      </c>
      <c r="BP40" s="1203">
        <v>0</v>
      </c>
      <c r="BQ40" s="1203">
        <v>0</v>
      </c>
      <c r="BR40" s="1198">
        <f t="shared" si="3"/>
        <v>0</v>
      </c>
      <c r="CA40" s="1197"/>
      <c r="CB40" s="1196" t="str">
        <f t="shared" si="0"/>
        <v/>
      </c>
      <c r="CC40" s="1196" t="str">
        <f t="shared" si="4"/>
        <v/>
      </c>
      <c r="CD40" s="1196" t="str">
        <f t="shared" si="5"/>
        <v/>
      </c>
      <c r="CE40" s="1196" t="str">
        <f t="shared" si="6"/>
        <v/>
      </c>
      <c r="CF40" s="1196" t="str">
        <f t="shared" si="7"/>
        <v/>
      </c>
      <c r="CG40" s="1196" t="str">
        <f t="shared" si="8"/>
        <v/>
      </c>
      <c r="CI40" s="1196" t="str">
        <f t="shared" si="1"/>
        <v/>
      </c>
      <c r="CJ40" s="1197" t="str">
        <f t="shared" si="9"/>
        <v/>
      </c>
      <c r="CK40" s="1196" t="str">
        <f t="shared" si="10"/>
        <v/>
      </c>
      <c r="CL40" s="1196" t="str">
        <f t="shared" si="11"/>
        <v/>
      </c>
      <c r="CM40" s="1196" t="str">
        <f t="shared" si="12"/>
        <v/>
      </c>
      <c r="CN40" s="1196" t="str">
        <f t="shared" si="13"/>
        <v/>
      </c>
      <c r="CO40" s="1196" t="str">
        <f t="shared" si="14"/>
        <v/>
      </c>
      <c r="CQ40" s="1197"/>
      <c r="CS40" s="1197"/>
    </row>
    <row r="41" spans="24:97">
      <c r="X41" s="1439"/>
      <c r="BA41" s="1203">
        <v>40</v>
      </c>
      <c r="BB41" s="1203"/>
      <c r="BC41" s="1203"/>
      <c r="BD41" s="1203">
        <v>0</v>
      </c>
      <c r="BE41" s="1203">
        <v>0</v>
      </c>
      <c r="BF41" s="1203">
        <v>0</v>
      </c>
      <c r="BG41" s="1203">
        <v>0</v>
      </c>
      <c r="BH41" s="1203">
        <v>0</v>
      </c>
      <c r="BI41" s="1203">
        <v>0</v>
      </c>
      <c r="BJ41" s="1203">
        <v>0</v>
      </c>
      <c r="BK41" s="1203">
        <v>0</v>
      </c>
      <c r="BL41" s="1203">
        <v>0</v>
      </c>
      <c r="BM41" s="1203">
        <v>0</v>
      </c>
      <c r="BN41" s="1203">
        <v>0</v>
      </c>
      <c r="BO41" s="1203">
        <v>0</v>
      </c>
      <c r="BP41" s="1203">
        <v>0</v>
      </c>
      <c r="BQ41" s="1203">
        <v>0</v>
      </c>
      <c r="BR41" s="1198">
        <f t="shared" si="3"/>
        <v>0</v>
      </c>
      <c r="CA41" s="1197"/>
      <c r="CB41" s="1196" t="str">
        <f t="shared" si="0"/>
        <v/>
      </c>
      <c r="CC41" s="1196" t="str">
        <f t="shared" si="4"/>
        <v/>
      </c>
      <c r="CD41" s="1196" t="str">
        <f t="shared" si="5"/>
        <v/>
      </c>
      <c r="CE41" s="1196" t="str">
        <f t="shared" si="6"/>
        <v/>
      </c>
      <c r="CF41" s="1196" t="str">
        <f t="shared" si="7"/>
        <v/>
      </c>
      <c r="CG41" s="1196" t="str">
        <f t="shared" si="8"/>
        <v/>
      </c>
      <c r="CI41" s="1196" t="str">
        <f t="shared" si="1"/>
        <v/>
      </c>
      <c r="CJ41" s="1197" t="str">
        <f t="shared" si="9"/>
        <v/>
      </c>
      <c r="CK41" s="1196" t="str">
        <f t="shared" si="10"/>
        <v/>
      </c>
      <c r="CL41" s="1196" t="str">
        <f t="shared" si="11"/>
        <v/>
      </c>
      <c r="CM41" s="1196" t="str">
        <f t="shared" si="12"/>
        <v/>
      </c>
      <c r="CN41" s="1196" t="str">
        <f t="shared" si="13"/>
        <v/>
      </c>
      <c r="CO41" s="1196" t="str">
        <f t="shared" si="14"/>
        <v/>
      </c>
      <c r="CQ41" s="1197"/>
      <c r="CS41" s="1197"/>
    </row>
    <row r="42" spans="24:97">
      <c r="X42" s="1439"/>
      <c r="BA42" s="1203">
        <v>41</v>
      </c>
      <c r="BB42" s="1203"/>
      <c r="BC42" s="1203"/>
      <c r="BD42" s="1203">
        <v>0</v>
      </c>
      <c r="BE42" s="1203">
        <v>0</v>
      </c>
      <c r="BF42" s="1203">
        <v>0</v>
      </c>
      <c r="BG42" s="1203">
        <v>0</v>
      </c>
      <c r="BH42" s="1203">
        <v>0</v>
      </c>
      <c r="BI42" s="1203">
        <v>0</v>
      </c>
      <c r="BJ42" s="1203">
        <v>0</v>
      </c>
      <c r="BK42" s="1203">
        <v>0</v>
      </c>
      <c r="BL42" s="1203">
        <v>0</v>
      </c>
      <c r="BM42" s="1203">
        <v>0</v>
      </c>
      <c r="BN42" s="1203">
        <v>0</v>
      </c>
      <c r="BO42" s="1203">
        <v>0</v>
      </c>
      <c r="BP42" s="1203">
        <v>0</v>
      </c>
      <c r="BQ42" s="1203">
        <v>0</v>
      </c>
      <c r="BR42" s="1198">
        <f t="shared" si="3"/>
        <v>0</v>
      </c>
      <c r="CA42" s="1197"/>
      <c r="CB42" s="1196" t="str">
        <f t="shared" si="0"/>
        <v/>
      </c>
      <c r="CC42" s="1196" t="str">
        <f t="shared" si="4"/>
        <v/>
      </c>
      <c r="CD42" s="1196" t="str">
        <f t="shared" si="5"/>
        <v/>
      </c>
      <c r="CE42" s="1196" t="str">
        <f t="shared" si="6"/>
        <v/>
      </c>
      <c r="CF42" s="1196" t="str">
        <f t="shared" si="7"/>
        <v/>
      </c>
      <c r="CG42" s="1196" t="str">
        <f t="shared" si="8"/>
        <v/>
      </c>
      <c r="CI42" s="1196" t="str">
        <f t="shared" si="1"/>
        <v/>
      </c>
      <c r="CJ42" s="1197" t="str">
        <f t="shared" si="9"/>
        <v/>
      </c>
      <c r="CK42" s="1196" t="str">
        <f t="shared" si="10"/>
        <v/>
      </c>
      <c r="CL42" s="1196" t="str">
        <f t="shared" si="11"/>
        <v/>
      </c>
      <c r="CM42" s="1196" t="str">
        <f t="shared" si="12"/>
        <v/>
      </c>
      <c r="CN42" s="1196" t="str">
        <f t="shared" si="13"/>
        <v/>
      </c>
      <c r="CO42" s="1196" t="str">
        <f t="shared" si="14"/>
        <v/>
      </c>
      <c r="CQ42" s="1197"/>
      <c r="CS42" s="1197"/>
    </row>
    <row r="43" spans="24:97">
      <c r="X43" s="1439"/>
      <c r="BA43" s="1203">
        <v>42</v>
      </c>
      <c r="BB43" s="1203"/>
      <c r="BC43" s="1203"/>
      <c r="BD43" s="1203">
        <v>0</v>
      </c>
      <c r="BE43" s="1203">
        <v>0</v>
      </c>
      <c r="BF43" s="1203">
        <v>0</v>
      </c>
      <c r="BG43" s="1203">
        <v>0</v>
      </c>
      <c r="BH43" s="1203">
        <v>0</v>
      </c>
      <c r="BI43" s="1203">
        <v>0</v>
      </c>
      <c r="BJ43" s="1203">
        <v>0</v>
      </c>
      <c r="BK43" s="1203">
        <v>0</v>
      </c>
      <c r="BL43" s="1203">
        <v>0</v>
      </c>
      <c r="BM43" s="1203">
        <v>0</v>
      </c>
      <c r="BN43" s="1203">
        <v>0</v>
      </c>
      <c r="BO43" s="1203">
        <v>0</v>
      </c>
      <c r="BP43" s="1203">
        <v>0</v>
      </c>
      <c r="BQ43" s="1203">
        <v>0</v>
      </c>
      <c r="BR43" s="1198">
        <f t="shared" si="3"/>
        <v>0</v>
      </c>
      <c r="CA43" s="1197"/>
      <c r="CB43" s="1196" t="str">
        <f t="shared" si="0"/>
        <v/>
      </c>
      <c r="CC43" s="1196" t="str">
        <f t="shared" si="4"/>
        <v/>
      </c>
      <c r="CD43" s="1196" t="str">
        <f t="shared" si="5"/>
        <v/>
      </c>
      <c r="CE43" s="1196" t="str">
        <f t="shared" si="6"/>
        <v/>
      </c>
      <c r="CF43" s="1196" t="str">
        <f t="shared" si="7"/>
        <v/>
      </c>
      <c r="CG43" s="1196" t="str">
        <f t="shared" si="8"/>
        <v/>
      </c>
      <c r="CI43" s="1196" t="str">
        <f t="shared" si="1"/>
        <v/>
      </c>
      <c r="CJ43" s="1197" t="str">
        <f t="shared" si="9"/>
        <v/>
      </c>
      <c r="CK43" s="1196" t="str">
        <f t="shared" si="10"/>
        <v/>
      </c>
      <c r="CL43" s="1196" t="str">
        <f t="shared" si="11"/>
        <v/>
      </c>
      <c r="CM43" s="1196" t="str">
        <f t="shared" si="12"/>
        <v/>
      </c>
      <c r="CN43" s="1196" t="str">
        <f t="shared" si="13"/>
        <v/>
      </c>
      <c r="CO43" s="1196" t="str">
        <f t="shared" si="14"/>
        <v/>
      </c>
      <c r="CQ43" s="1197"/>
      <c r="CS43" s="1197"/>
    </row>
    <row r="44" spans="24:97">
      <c r="X44" s="1439"/>
      <c r="BA44" s="1203">
        <v>43</v>
      </c>
      <c r="BB44" s="1203"/>
      <c r="BC44" s="1203"/>
      <c r="BD44" s="1203">
        <v>0</v>
      </c>
      <c r="BE44" s="1203">
        <v>0</v>
      </c>
      <c r="BF44" s="1203">
        <v>0</v>
      </c>
      <c r="BG44" s="1203">
        <v>0</v>
      </c>
      <c r="BH44" s="1203">
        <v>0</v>
      </c>
      <c r="BI44" s="1203">
        <v>0</v>
      </c>
      <c r="BJ44" s="1203">
        <v>0</v>
      </c>
      <c r="BK44" s="1203">
        <v>0</v>
      </c>
      <c r="BL44" s="1203">
        <v>0</v>
      </c>
      <c r="BM44" s="1203">
        <v>0</v>
      </c>
      <c r="BN44" s="1203">
        <v>0</v>
      </c>
      <c r="BO44" s="1203">
        <v>0</v>
      </c>
      <c r="BP44" s="1203">
        <v>0</v>
      </c>
      <c r="BQ44" s="1203">
        <v>0</v>
      </c>
      <c r="BR44" s="1198">
        <f t="shared" si="3"/>
        <v>0</v>
      </c>
      <c r="CA44" s="1197"/>
      <c r="CB44" s="1196" t="str">
        <f t="shared" si="0"/>
        <v/>
      </c>
      <c r="CC44" s="1196" t="str">
        <f t="shared" si="4"/>
        <v/>
      </c>
      <c r="CD44" s="1196" t="str">
        <f t="shared" si="5"/>
        <v/>
      </c>
      <c r="CE44" s="1196" t="str">
        <f t="shared" si="6"/>
        <v/>
      </c>
      <c r="CF44" s="1196" t="str">
        <f t="shared" si="7"/>
        <v/>
      </c>
      <c r="CG44" s="1196" t="str">
        <f t="shared" si="8"/>
        <v/>
      </c>
      <c r="CI44" s="1196" t="str">
        <f t="shared" si="1"/>
        <v/>
      </c>
      <c r="CJ44" s="1197" t="str">
        <f t="shared" si="9"/>
        <v/>
      </c>
      <c r="CK44" s="1196" t="str">
        <f t="shared" si="10"/>
        <v/>
      </c>
      <c r="CL44" s="1196" t="str">
        <f t="shared" si="11"/>
        <v/>
      </c>
      <c r="CM44" s="1196" t="str">
        <f t="shared" si="12"/>
        <v/>
      </c>
      <c r="CN44" s="1196" t="str">
        <f t="shared" si="13"/>
        <v/>
      </c>
      <c r="CO44" s="1196" t="str">
        <f t="shared" si="14"/>
        <v/>
      </c>
      <c r="CQ44" s="1197"/>
      <c r="CS44" s="1197"/>
    </row>
    <row r="45" spans="24:97">
      <c r="BA45" s="1203">
        <v>44</v>
      </c>
      <c r="BB45" s="1203"/>
      <c r="BC45" s="1203"/>
      <c r="BD45" s="1203">
        <v>0</v>
      </c>
      <c r="BE45" s="1203">
        <v>0</v>
      </c>
      <c r="BF45" s="1203">
        <v>0</v>
      </c>
      <c r="BG45" s="1203">
        <v>0</v>
      </c>
      <c r="BH45" s="1203">
        <v>0</v>
      </c>
      <c r="BI45" s="1203">
        <v>0</v>
      </c>
      <c r="BJ45" s="1203">
        <v>0</v>
      </c>
      <c r="BK45" s="1203">
        <v>0</v>
      </c>
      <c r="BL45" s="1203">
        <v>0</v>
      </c>
      <c r="BM45" s="1203">
        <v>0</v>
      </c>
      <c r="BN45" s="1203">
        <v>0</v>
      </c>
      <c r="BO45" s="1203">
        <v>0</v>
      </c>
      <c r="BP45" s="1203">
        <v>0</v>
      </c>
      <c r="BQ45" s="1203">
        <v>0</v>
      </c>
      <c r="BR45" s="1198">
        <f t="shared" si="3"/>
        <v>0</v>
      </c>
      <c r="CA45" s="1197"/>
      <c r="CB45" s="1196" t="str">
        <f t="shared" si="0"/>
        <v/>
      </c>
      <c r="CC45" s="1196" t="str">
        <f t="shared" si="4"/>
        <v/>
      </c>
      <c r="CD45" s="1196" t="str">
        <f t="shared" si="5"/>
        <v/>
      </c>
      <c r="CE45" s="1196" t="str">
        <f t="shared" si="6"/>
        <v/>
      </c>
      <c r="CF45" s="1196" t="str">
        <f t="shared" si="7"/>
        <v/>
      </c>
      <c r="CG45" s="1196" t="str">
        <f t="shared" si="8"/>
        <v/>
      </c>
      <c r="CI45" s="1196" t="str">
        <f t="shared" si="1"/>
        <v/>
      </c>
      <c r="CJ45" s="1197" t="str">
        <f t="shared" si="9"/>
        <v/>
      </c>
      <c r="CK45" s="1196" t="str">
        <f t="shared" si="10"/>
        <v/>
      </c>
      <c r="CL45" s="1196" t="str">
        <f t="shared" si="11"/>
        <v/>
      </c>
      <c r="CM45" s="1196" t="str">
        <f t="shared" si="12"/>
        <v/>
      </c>
      <c r="CN45" s="1196" t="str">
        <f t="shared" si="13"/>
        <v/>
      </c>
      <c r="CO45" s="1196" t="str">
        <f t="shared" si="14"/>
        <v/>
      </c>
      <c r="CQ45" s="1197"/>
      <c r="CS45" s="1197"/>
    </row>
    <row r="46" spans="24:97">
      <c r="BA46" s="1203">
        <v>45</v>
      </c>
      <c r="BB46" s="1203"/>
      <c r="BC46" s="1203"/>
      <c r="BD46" s="1203">
        <v>0</v>
      </c>
      <c r="BE46" s="1203">
        <v>0</v>
      </c>
      <c r="BF46" s="1203">
        <v>0</v>
      </c>
      <c r="BG46" s="1203">
        <v>0</v>
      </c>
      <c r="BH46" s="1203">
        <v>0</v>
      </c>
      <c r="BI46" s="1203">
        <v>0</v>
      </c>
      <c r="BJ46" s="1203">
        <v>0</v>
      </c>
      <c r="BK46" s="1203">
        <v>0</v>
      </c>
      <c r="BL46" s="1203">
        <v>0</v>
      </c>
      <c r="BM46" s="1203">
        <v>0</v>
      </c>
      <c r="BN46" s="1203">
        <v>0</v>
      </c>
      <c r="BO46" s="1203">
        <v>0</v>
      </c>
      <c r="BP46" s="1203">
        <v>0</v>
      </c>
      <c r="BQ46" s="1203">
        <v>0</v>
      </c>
      <c r="BR46" s="1198">
        <f t="shared" si="3"/>
        <v>0</v>
      </c>
      <c r="CA46" s="1197"/>
      <c r="CB46" s="1196" t="str">
        <f t="shared" si="0"/>
        <v/>
      </c>
      <c r="CC46" s="1196" t="str">
        <f t="shared" si="4"/>
        <v/>
      </c>
      <c r="CD46" s="1196" t="str">
        <f t="shared" si="5"/>
        <v/>
      </c>
      <c r="CE46" s="1196" t="str">
        <f t="shared" si="6"/>
        <v/>
      </c>
      <c r="CF46" s="1196" t="str">
        <f t="shared" si="7"/>
        <v/>
      </c>
      <c r="CG46" s="1196" t="str">
        <f t="shared" si="8"/>
        <v/>
      </c>
      <c r="CI46" s="1196" t="str">
        <f t="shared" si="1"/>
        <v/>
      </c>
      <c r="CJ46" s="1197" t="str">
        <f t="shared" si="9"/>
        <v/>
      </c>
      <c r="CK46" s="1196" t="str">
        <f t="shared" si="10"/>
        <v/>
      </c>
      <c r="CL46" s="1196" t="str">
        <f t="shared" si="11"/>
        <v/>
      </c>
      <c r="CM46" s="1196" t="str">
        <f t="shared" si="12"/>
        <v/>
      </c>
      <c r="CN46" s="1196" t="str">
        <f t="shared" si="13"/>
        <v/>
      </c>
      <c r="CO46" s="1196" t="str">
        <f t="shared" si="14"/>
        <v/>
      </c>
      <c r="CQ46" s="1197"/>
      <c r="CS46" s="1197"/>
    </row>
    <row r="47" spans="24:97">
      <c r="BA47" s="1203">
        <v>46</v>
      </c>
      <c r="BB47" s="1203"/>
      <c r="BC47" s="1203"/>
      <c r="BD47" s="1203">
        <v>0</v>
      </c>
      <c r="BE47" s="1203">
        <v>0</v>
      </c>
      <c r="BF47" s="1203">
        <v>0</v>
      </c>
      <c r="BG47" s="1203">
        <v>0</v>
      </c>
      <c r="BH47" s="1203">
        <v>0</v>
      </c>
      <c r="BI47" s="1203">
        <v>0</v>
      </c>
      <c r="BJ47" s="1203">
        <v>0</v>
      </c>
      <c r="BK47" s="1203">
        <v>0</v>
      </c>
      <c r="BL47" s="1203">
        <v>0</v>
      </c>
      <c r="BM47" s="1203">
        <v>0</v>
      </c>
      <c r="BN47" s="1203">
        <v>0</v>
      </c>
      <c r="BO47" s="1203">
        <v>0</v>
      </c>
      <c r="BP47" s="1203">
        <v>0</v>
      </c>
      <c r="BQ47" s="1203">
        <v>0</v>
      </c>
      <c r="BR47" s="1198">
        <f t="shared" si="3"/>
        <v>0</v>
      </c>
      <c r="CA47" s="1197"/>
      <c r="CB47" s="1196" t="str">
        <f t="shared" si="0"/>
        <v/>
      </c>
      <c r="CC47" s="1196" t="str">
        <f t="shared" si="4"/>
        <v/>
      </c>
      <c r="CD47" s="1196" t="str">
        <f t="shared" si="5"/>
        <v/>
      </c>
      <c r="CE47" s="1196" t="str">
        <f t="shared" si="6"/>
        <v/>
      </c>
      <c r="CF47" s="1196" t="str">
        <f t="shared" si="7"/>
        <v/>
      </c>
      <c r="CG47" s="1196" t="str">
        <f t="shared" si="8"/>
        <v/>
      </c>
      <c r="CI47" s="1196" t="str">
        <f t="shared" si="1"/>
        <v/>
      </c>
      <c r="CJ47" s="1197" t="str">
        <f t="shared" si="9"/>
        <v/>
      </c>
      <c r="CK47" s="1196" t="str">
        <f t="shared" si="10"/>
        <v/>
      </c>
      <c r="CL47" s="1196" t="str">
        <f t="shared" si="11"/>
        <v/>
      </c>
      <c r="CM47" s="1196" t="str">
        <f t="shared" si="12"/>
        <v/>
      </c>
      <c r="CN47" s="1196" t="str">
        <f t="shared" si="13"/>
        <v/>
      </c>
      <c r="CO47" s="1196" t="str">
        <f t="shared" si="14"/>
        <v/>
      </c>
      <c r="CQ47" s="1197"/>
      <c r="CS47" s="1197"/>
    </row>
    <row r="48" spans="24:97">
      <c r="BA48" s="1203">
        <v>47</v>
      </c>
      <c r="BB48" s="1203"/>
      <c r="BC48" s="1203"/>
      <c r="BD48" s="1203">
        <v>0</v>
      </c>
      <c r="BE48" s="1203">
        <v>0</v>
      </c>
      <c r="BF48" s="1203">
        <v>0</v>
      </c>
      <c r="BG48" s="1203">
        <v>0</v>
      </c>
      <c r="BH48" s="1203">
        <v>0</v>
      </c>
      <c r="BI48" s="1203">
        <v>0</v>
      </c>
      <c r="BJ48" s="1203">
        <v>0</v>
      </c>
      <c r="BK48" s="1203">
        <v>0</v>
      </c>
      <c r="BL48" s="1203">
        <v>0</v>
      </c>
      <c r="BM48" s="1203">
        <v>0</v>
      </c>
      <c r="BN48" s="1203">
        <v>0</v>
      </c>
      <c r="BO48" s="1203">
        <v>0</v>
      </c>
      <c r="BP48" s="1203">
        <v>0</v>
      </c>
      <c r="BQ48" s="1203">
        <v>0</v>
      </c>
      <c r="BR48" s="1198">
        <f t="shared" si="3"/>
        <v>0</v>
      </c>
      <c r="CA48" s="1197"/>
      <c r="CB48" s="1196" t="str">
        <f t="shared" si="0"/>
        <v/>
      </c>
      <c r="CC48" s="1196" t="str">
        <f t="shared" si="4"/>
        <v/>
      </c>
      <c r="CD48" s="1196" t="str">
        <f t="shared" si="5"/>
        <v/>
      </c>
      <c r="CE48" s="1196" t="str">
        <f t="shared" si="6"/>
        <v/>
      </c>
      <c r="CF48" s="1196" t="str">
        <f t="shared" si="7"/>
        <v/>
      </c>
      <c r="CG48" s="1196" t="str">
        <f t="shared" si="8"/>
        <v/>
      </c>
      <c r="CI48" s="1196" t="str">
        <f t="shared" si="1"/>
        <v/>
      </c>
      <c r="CJ48" s="1197" t="str">
        <f t="shared" si="9"/>
        <v/>
      </c>
      <c r="CK48" s="1196" t="str">
        <f t="shared" si="10"/>
        <v/>
      </c>
      <c r="CL48" s="1196" t="str">
        <f t="shared" si="11"/>
        <v/>
      </c>
      <c r="CM48" s="1196" t="str">
        <f t="shared" si="12"/>
        <v/>
      </c>
      <c r="CN48" s="1196" t="str">
        <f t="shared" si="13"/>
        <v/>
      </c>
      <c r="CO48" s="1196" t="str">
        <f t="shared" si="14"/>
        <v/>
      </c>
      <c r="CQ48" s="1197"/>
      <c r="CS48" s="1197"/>
    </row>
    <row r="49" spans="53:97">
      <c r="BA49" s="1203">
        <v>48</v>
      </c>
      <c r="BB49" s="1203"/>
      <c r="BC49" s="1203"/>
      <c r="BD49" s="1203">
        <v>0</v>
      </c>
      <c r="BE49" s="1203">
        <v>0</v>
      </c>
      <c r="BF49" s="1203">
        <v>0</v>
      </c>
      <c r="BG49" s="1203">
        <v>0</v>
      </c>
      <c r="BH49" s="1203">
        <v>0</v>
      </c>
      <c r="BI49" s="1203">
        <v>0</v>
      </c>
      <c r="BJ49" s="1203">
        <v>0</v>
      </c>
      <c r="BK49" s="1203">
        <v>0</v>
      </c>
      <c r="BL49" s="1203">
        <v>0</v>
      </c>
      <c r="BM49" s="1203">
        <v>0</v>
      </c>
      <c r="BN49" s="1203">
        <v>0</v>
      </c>
      <c r="BO49" s="1203">
        <v>0</v>
      </c>
      <c r="BP49" s="1203">
        <v>0</v>
      </c>
      <c r="BQ49" s="1203">
        <v>0</v>
      </c>
      <c r="BR49" s="1198">
        <f t="shared" si="3"/>
        <v>0</v>
      </c>
      <c r="CA49" s="1197"/>
      <c r="CB49" s="1196" t="str">
        <f t="shared" si="0"/>
        <v/>
      </c>
      <c r="CC49" s="1196" t="str">
        <f t="shared" si="4"/>
        <v/>
      </c>
      <c r="CD49" s="1196" t="str">
        <f t="shared" si="5"/>
        <v/>
      </c>
      <c r="CE49" s="1196" t="str">
        <f t="shared" si="6"/>
        <v/>
      </c>
      <c r="CF49" s="1196" t="str">
        <f t="shared" si="7"/>
        <v/>
      </c>
      <c r="CG49" s="1196" t="str">
        <f t="shared" si="8"/>
        <v/>
      </c>
      <c r="CI49" s="1196" t="str">
        <f t="shared" si="1"/>
        <v/>
      </c>
      <c r="CJ49" s="1197" t="str">
        <f t="shared" si="9"/>
        <v/>
      </c>
      <c r="CK49" s="1196" t="str">
        <f t="shared" si="10"/>
        <v/>
      </c>
      <c r="CL49" s="1196" t="str">
        <f t="shared" si="11"/>
        <v/>
      </c>
      <c r="CM49" s="1196" t="str">
        <f t="shared" si="12"/>
        <v/>
      </c>
      <c r="CN49" s="1196" t="str">
        <f t="shared" si="13"/>
        <v/>
      </c>
      <c r="CO49" s="1196" t="str">
        <f t="shared" si="14"/>
        <v/>
      </c>
      <c r="CQ49" s="1197"/>
      <c r="CS49" s="1197"/>
    </row>
    <row r="50" spans="53:97">
      <c r="BA50" s="1203">
        <v>49</v>
      </c>
      <c r="BB50" s="1203"/>
      <c r="BC50" s="1203"/>
      <c r="BD50" s="1203">
        <v>0</v>
      </c>
      <c r="BE50" s="1203">
        <v>0</v>
      </c>
      <c r="BF50" s="1203">
        <v>0</v>
      </c>
      <c r="BG50" s="1203">
        <v>0</v>
      </c>
      <c r="BH50" s="1203">
        <v>0</v>
      </c>
      <c r="BI50" s="1203">
        <v>0</v>
      </c>
      <c r="BJ50" s="1203">
        <v>0</v>
      </c>
      <c r="BK50" s="1203">
        <v>0</v>
      </c>
      <c r="BL50" s="1203">
        <v>0</v>
      </c>
      <c r="BM50" s="1203">
        <v>0</v>
      </c>
      <c r="BN50" s="1203">
        <v>0</v>
      </c>
      <c r="BO50" s="1203">
        <v>0</v>
      </c>
      <c r="BP50" s="1203">
        <v>0</v>
      </c>
      <c r="BQ50" s="1203">
        <v>0</v>
      </c>
      <c r="BR50" s="1198">
        <f t="shared" si="3"/>
        <v>0</v>
      </c>
      <c r="CA50" s="1197"/>
      <c r="CB50" s="1196" t="str">
        <f t="shared" si="0"/>
        <v/>
      </c>
      <c r="CC50" s="1196" t="str">
        <f t="shared" si="4"/>
        <v/>
      </c>
      <c r="CD50" s="1196" t="str">
        <f t="shared" si="5"/>
        <v/>
      </c>
      <c r="CE50" s="1196" t="str">
        <f t="shared" si="6"/>
        <v/>
      </c>
      <c r="CF50" s="1196" t="str">
        <f t="shared" si="7"/>
        <v/>
      </c>
      <c r="CG50" s="1196" t="str">
        <f t="shared" si="8"/>
        <v/>
      </c>
      <c r="CI50" s="1196" t="str">
        <f t="shared" si="1"/>
        <v/>
      </c>
      <c r="CJ50" s="1197" t="str">
        <f t="shared" si="9"/>
        <v/>
      </c>
      <c r="CK50" s="1196" t="str">
        <f t="shared" si="10"/>
        <v/>
      </c>
      <c r="CL50" s="1196" t="str">
        <f t="shared" si="11"/>
        <v/>
      </c>
      <c r="CM50" s="1196" t="str">
        <f t="shared" si="12"/>
        <v/>
      </c>
      <c r="CN50" s="1196" t="str">
        <f t="shared" si="13"/>
        <v/>
      </c>
      <c r="CO50" s="1196" t="str">
        <f t="shared" si="14"/>
        <v/>
      </c>
      <c r="CQ50" s="1197"/>
      <c r="CS50" s="1197"/>
    </row>
    <row r="51" spans="53:97">
      <c r="BA51" s="1203">
        <v>50</v>
      </c>
      <c r="BB51" s="1203"/>
      <c r="BC51" s="1203"/>
      <c r="BD51" s="1203">
        <v>0</v>
      </c>
      <c r="BE51" s="1203">
        <v>0</v>
      </c>
      <c r="BF51" s="1203">
        <v>0</v>
      </c>
      <c r="BG51" s="1203">
        <v>0</v>
      </c>
      <c r="BH51" s="1203">
        <v>0</v>
      </c>
      <c r="BI51" s="1203">
        <v>0</v>
      </c>
      <c r="BJ51" s="1203">
        <v>0</v>
      </c>
      <c r="BK51" s="1203">
        <v>0</v>
      </c>
      <c r="BL51" s="1203">
        <v>0</v>
      </c>
      <c r="BM51" s="1203">
        <v>0</v>
      </c>
      <c r="BN51" s="1203">
        <v>0</v>
      </c>
      <c r="BO51" s="1203">
        <v>0</v>
      </c>
      <c r="BP51" s="1203">
        <v>0</v>
      </c>
      <c r="BQ51" s="1203">
        <v>0</v>
      </c>
      <c r="BR51" s="1198">
        <f t="shared" si="3"/>
        <v>0</v>
      </c>
      <c r="CA51" s="1197"/>
      <c r="CB51" s="1196" t="str">
        <f t="shared" si="0"/>
        <v/>
      </c>
      <c r="CC51" s="1196" t="str">
        <f t="shared" si="4"/>
        <v/>
      </c>
      <c r="CD51" s="1196" t="str">
        <f t="shared" si="5"/>
        <v/>
      </c>
      <c r="CE51" s="1196" t="str">
        <f t="shared" si="6"/>
        <v/>
      </c>
      <c r="CF51" s="1196" t="str">
        <f t="shared" si="7"/>
        <v/>
      </c>
      <c r="CG51" s="1196" t="str">
        <f t="shared" si="8"/>
        <v/>
      </c>
      <c r="CI51" s="1196" t="str">
        <f t="shared" si="1"/>
        <v/>
      </c>
      <c r="CJ51" s="1197" t="str">
        <f t="shared" si="9"/>
        <v/>
      </c>
      <c r="CK51" s="1196" t="str">
        <f t="shared" si="10"/>
        <v/>
      </c>
      <c r="CL51" s="1196" t="str">
        <f t="shared" si="11"/>
        <v/>
      </c>
      <c r="CM51" s="1196" t="str">
        <f t="shared" si="12"/>
        <v/>
      </c>
      <c r="CN51" s="1196" t="str">
        <f t="shared" si="13"/>
        <v/>
      </c>
      <c r="CO51" s="1196" t="str">
        <f t="shared" si="14"/>
        <v/>
      </c>
      <c r="CQ51" s="1197"/>
      <c r="CS51" s="1197"/>
    </row>
    <row r="52" spans="53:97">
      <c r="BA52" s="1203">
        <v>51</v>
      </c>
      <c r="BB52" s="1203"/>
      <c r="BC52" s="1203"/>
      <c r="BD52" s="1203">
        <v>0</v>
      </c>
      <c r="BE52" s="1203">
        <v>0</v>
      </c>
      <c r="BF52" s="1203">
        <v>0</v>
      </c>
      <c r="BG52" s="1203">
        <v>0</v>
      </c>
      <c r="BH52" s="1203">
        <v>0</v>
      </c>
      <c r="BI52" s="1203">
        <v>0</v>
      </c>
      <c r="BJ52" s="1203">
        <v>0</v>
      </c>
      <c r="BK52" s="1203">
        <v>0</v>
      </c>
      <c r="BL52" s="1203">
        <v>0</v>
      </c>
      <c r="BM52" s="1203">
        <v>0</v>
      </c>
      <c r="BN52" s="1203">
        <v>0</v>
      </c>
      <c r="BO52" s="1203">
        <v>0</v>
      </c>
      <c r="BP52" s="1203">
        <v>0</v>
      </c>
      <c r="BQ52" s="1203">
        <v>0</v>
      </c>
      <c r="BR52" s="1198">
        <f t="shared" si="3"/>
        <v>0</v>
      </c>
      <c r="CA52" s="1197"/>
      <c r="CB52" s="1196" t="str">
        <f t="shared" si="0"/>
        <v/>
      </c>
      <c r="CC52" s="1196" t="str">
        <f t="shared" si="4"/>
        <v/>
      </c>
      <c r="CD52" s="1196" t="str">
        <f t="shared" si="5"/>
        <v/>
      </c>
      <c r="CE52" s="1196" t="str">
        <f t="shared" si="6"/>
        <v/>
      </c>
      <c r="CF52" s="1196" t="str">
        <f t="shared" si="7"/>
        <v/>
      </c>
      <c r="CG52" s="1196" t="str">
        <f t="shared" si="8"/>
        <v/>
      </c>
      <c r="CI52" s="1196" t="str">
        <f t="shared" si="1"/>
        <v/>
      </c>
      <c r="CJ52" s="1197" t="str">
        <f t="shared" si="9"/>
        <v/>
      </c>
      <c r="CK52" s="1196" t="str">
        <f t="shared" si="10"/>
        <v/>
      </c>
      <c r="CL52" s="1196" t="str">
        <f t="shared" si="11"/>
        <v/>
      </c>
      <c r="CM52" s="1196" t="str">
        <f t="shared" si="12"/>
        <v/>
      </c>
      <c r="CN52" s="1196" t="str">
        <f t="shared" si="13"/>
        <v/>
      </c>
      <c r="CO52" s="1196" t="str">
        <f t="shared" si="14"/>
        <v/>
      </c>
      <c r="CQ52" s="1197"/>
      <c r="CS52" s="1197"/>
    </row>
    <row r="53" spans="53:97">
      <c r="BA53" s="1203">
        <v>52</v>
      </c>
      <c r="BB53" s="1203"/>
      <c r="BC53" s="1203"/>
      <c r="BD53" s="1203">
        <v>0</v>
      </c>
      <c r="BE53" s="1203">
        <v>0</v>
      </c>
      <c r="BF53" s="1203">
        <v>0</v>
      </c>
      <c r="BG53" s="1203">
        <v>0</v>
      </c>
      <c r="BH53" s="1203">
        <v>0</v>
      </c>
      <c r="BI53" s="1203">
        <v>0</v>
      </c>
      <c r="BJ53" s="1203">
        <v>0</v>
      </c>
      <c r="BK53" s="1203">
        <v>0</v>
      </c>
      <c r="BL53" s="1203">
        <v>0</v>
      </c>
      <c r="BM53" s="1203">
        <v>0</v>
      </c>
      <c r="BN53" s="1203">
        <v>0</v>
      </c>
      <c r="BO53" s="1203">
        <v>0</v>
      </c>
      <c r="BP53" s="1203">
        <v>0</v>
      </c>
      <c r="BQ53" s="1203">
        <v>0</v>
      </c>
      <c r="BR53" s="1198">
        <f t="shared" si="3"/>
        <v>0</v>
      </c>
      <c r="CA53" s="1197"/>
      <c r="CB53" s="1196" t="str">
        <f t="shared" si="0"/>
        <v/>
      </c>
      <c r="CC53" s="1196" t="str">
        <f t="shared" si="4"/>
        <v/>
      </c>
      <c r="CD53" s="1196" t="str">
        <f t="shared" si="5"/>
        <v/>
      </c>
      <c r="CE53" s="1196" t="str">
        <f t="shared" si="6"/>
        <v/>
      </c>
      <c r="CF53" s="1196" t="str">
        <f t="shared" si="7"/>
        <v/>
      </c>
      <c r="CG53" s="1196" t="str">
        <f t="shared" si="8"/>
        <v/>
      </c>
      <c r="CI53" s="1196" t="str">
        <f t="shared" si="1"/>
        <v/>
      </c>
      <c r="CJ53" s="1197" t="str">
        <f t="shared" si="9"/>
        <v/>
      </c>
      <c r="CK53" s="1196" t="str">
        <f t="shared" si="10"/>
        <v/>
      </c>
      <c r="CL53" s="1196" t="str">
        <f t="shared" si="11"/>
        <v/>
      </c>
      <c r="CM53" s="1196" t="str">
        <f t="shared" si="12"/>
        <v/>
      </c>
      <c r="CN53" s="1196" t="str">
        <f t="shared" si="13"/>
        <v/>
      </c>
      <c r="CO53" s="1196" t="str">
        <f t="shared" si="14"/>
        <v/>
      </c>
      <c r="CQ53" s="1197"/>
      <c r="CS53" s="1197"/>
    </row>
    <row r="54" spans="53:97">
      <c r="BA54" s="1203">
        <v>53</v>
      </c>
      <c r="BB54" s="1203"/>
      <c r="BC54" s="1203"/>
      <c r="BD54" s="1203">
        <v>0</v>
      </c>
      <c r="BE54" s="1203">
        <v>0</v>
      </c>
      <c r="BF54" s="1203">
        <v>0</v>
      </c>
      <c r="BG54" s="1203">
        <v>0</v>
      </c>
      <c r="BH54" s="1203">
        <v>0</v>
      </c>
      <c r="BI54" s="1203">
        <v>0</v>
      </c>
      <c r="BJ54" s="1203">
        <v>0</v>
      </c>
      <c r="BK54" s="1203">
        <v>0</v>
      </c>
      <c r="BL54" s="1203">
        <v>0</v>
      </c>
      <c r="BM54" s="1203">
        <v>0</v>
      </c>
      <c r="BN54" s="1203">
        <v>0</v>
      </c>
      <c r="BO54" s="1203">
        <v>0</v>
      </c>
      <c r="BP54" s="1203">
        <v>0</v>
      </c>
      <c r="BQ54" s="1203">
        <v>0</v>
      </c>
      <c r="BR54" s="1198">
        <f t="shared" si="3"/>
        <v>0</v>
      </c>
      <c r="CA54" s="1197"/>
      <c r="CB54" s="1196" t="str">
        <f t="shared" si="0"/>
        <v/>
      </c>
      <c r="CC54" s="1196" t="str">
        <f t="shared" si="4"/>
        <v/>
      </c>
      <c r="CD54" s="1196" t="str">
        <f t="shared" si="5"/>
        <v/>
      </c>
      <c r="CE54" s="1196" t="str">
        <f t="shared" si="6"/>
        <v/>
      </c>
      <c r="CF54" s="1196" t="str">
        <f t="shared" si="7"/>
        <v/>
      </c>
      <c r="CG54" s="1196" t="str">
        <f t="shared" si="8"/>
        <v/>
      </c>
      <c r="CI54" s="1196" t="str">
        <f t="shared" si="1"/>
        <v/>
      </c>
      <c r="CJ54" s="1197" t="str">
        <f t="shared" si="9"/>
        <v/>
      </c>
      <c r="CK54" s="1196" t="str">
        <f t="shared" si="10"/>
        <v/>
      </c>
      <c r="CL54" s="1196" t="str">
        <f t="shared" si="11"/>
        <v/>
      </c>
      <c r="CM54" s="1196" t="str">
        <f t="shared" si="12"/>
        <v/>
      </c>
      <c r="CN54" s="1196" t="str">
        <f t="shared" si="13"/>
        <v/>
      </c>
      <c r="CO54" s="1196" t="str">
        <f t="shared" si="14"/>
        <v/>
      </c>
      <c r="CQ54" s="1197"/>
      <c r="CS54" s="1197"/>
    </row>
    <row r="55" spans="53:97">
      <c r="BA55" s="1203">
        <v>54</v>
      </c>
      <c r="BB55" s="1203"/>
      <c r="BC55" s="1203"/>
      <c r="BD55" s="1203">
        <v>0</v>
      </c>
      <c r="BE55" s="1203">
        <v>0</v>
      </c>
      <c r="BF55" s="1203">
        <v>0</v>
      </c>
      <c r="BG55" s="1203">
        <v>0</v>
      </c>
      <c r="BH55" s="1203">
        <v>0</v>
      </c>
      <c r="BI55" s="1203">
        <v>0</v>
      </c>
      <c r="BJ55" s="1203">
        <v>0</v>
      </c>
      <c r="BK55" s="1203">
        <v>0</v>
      </c>
      <c r="BL55" s="1203">
        <v>0</v>
      </c>
      <c r="BM55" s="1203">
        <v>0</v>
      </c>
      <c r="BN55" s="1203">
        <v>0</v>
      </c>
      <c r="BO55" s="1203">
        <v>0</v>
      </c>
      <c r="BP55" s="1203">
        <v>0</v>
      </c>
      <c r="BQ55" s="1203">
        <v>0</v>
      </c>
      <c r="BR55" s="1198">
        <f t="shared" si="3"/>
        <v>0</v>
      </c>
      <c r="CA55" s="1197"/>
      <c r="CB55" s="1196" t="str">
        <f t="shared" si="0"/>
        <v/>
      </c>
      <c r="CC55" s="1196" t="str">
        <f t="shared" si="4"/>
        <v/>
      </c>
      <c r="CD55" s="1196" t="str">
        <f t="shared" si="5"/>
        <v/>
      </c>
      <c r="CE55" s="1196" t="str">
        <f t="shared" si="6"/>
        <v/>
      </c>
      <c r="CF55" s="1196" t="str">
        <f t="shared" si="7"/>
        <v/>
      </c>
      <c r="CG55" s="1196" t="str">
        <f t="shared" si="8"/>
        <v/>
      </c>
      <c r="CI55" s="1196" t="str">
        <f t="shared" si="1"/>
        <v/>
      </c>
      <c r="CJ55" s="1197" t="str">
        <f t="shared" si="9"/>
        <v/>
      </c>
      <c r="CK55" s="1196" t="str">
        <f t="shared" si="10"/>
        <v/>
      </c>
      <c r="CL55" s="1196" t="str">
        <f t="shared" si="11"/>
        <v/>
      </c>
      <c r="CM55" s="1196" t="str">
        <f t="shared" si="12"/>
        <v/>
      </c>
      <c r="CN55" s="1196" t="str">
        <f t="shared" si="13"/>
        <v/>
      </c>
      <c r="CO55" s="1196" t="str">
        <f t="shared" si="14"/>
        <v/>
      </c>
      <c r="CQ55" s="1197"/>
      <c r="CS55" s="1197"/>
    </row>
    <row r="56" spans="53:97">
      <c r="BA56" s="1203">
        <v>55</v>
      </c>
      <c r="BB56" s="1203"/>
      <c r="BC56" s="1203"/>
      <c r="BD56" s="1203">
        <v>0</v>
      </c>
      <c r="BE56" s="1203">
        <v>0</v>
      </c>
      <c r="BF56" s="1203">
        <v>0</v>
      </c>
      <c r="BG56" s="1203">
        <v>0</v>
      </c>
      <c r="BH56" s="1203">
        <v>0</v>
      </c>
      <c r="BI56" s="1203">
        <v>0</v>
      </c>
      <c r="BJ56" s="1203">
        <v>0</v>
      </c>
      <c r="BK56" s="1203">
        <v>0</v>
      </c>
      <c r="BL56" s="1203">
        <v>0</v>
      </c>
      <c r="BM56" s="1203">
        <v>0</v>
      </c>
      <c r="BN56" s="1203">
        <v>0</v>
      </c>
      <c r="BO56" s="1203">
        <v>0</v>
      </c>
      <c r="BP56" s="1203">
        <v>0</v>
      </c>
      <c r="BQ56" s="1203">
        <v>0</v>
      </c>
      <c r="BR56" s="1198">
        <f t="shared" si="3"/>
        <v>0</v>
      </c>
      <c r="CA56" s="1197"/>
      <c r="CB56" s="1196" t="str">
        <f t="shared" si="0"/>
        <v/>
      </c>
      <c r="CC56" s="1196" t="str">
        <f t="shared" si="4"/>
        <v/>
      </c>
      <c r="CD56" s="1196" t="str">
        <f t="shared" si="5"/>
        <v/>
      </c>
      <c r="CE56" s="1196" t="str">
        <f t="shared" si="6"/>
        <v/>
      </c>
      <c r="CF56" s="1196" t="str">
        <f t="shared" si="7"/>
        <v/>
      </c>
      <c r="CG56" s="1196" t="str">
        <f t="shared" si="8"/>
        <v/>
      </c>
      <c r="CI56" s="1196" t="str">
        <f t="shared" si="1"/>
        <v/>
      </c>
      <c r="CJ56" s="1197" t="str">
        <f t="shared" si="9"/>
        <v/>
      </c>
      <c r="CK56" s="1196" t="str">
        <f t="shared" si="10"/>
        <v/>
      </c>
      <c r="CL56" s="1196" t="str">
        <f t="shared" si="11"/>
        <v/>
      </c>
      <c r="CM56" s="1196" t="str">
        <f t="shared" si="12"/>
        <v/>
      </c>
      <c r="CN56" s="1196" t="str">
        <f t="shared" si="13"/>
        <v/>
      </c>
      <c r="CO56" s="1196" t="str">
        <f t="shared" si="14"/>
        <v/>
      </c>
      <c r="CQ56" s="1197"/>
      <c r="CS56" s="1197"/>
    </row>
    <row r="57" spans="53:97">
      <c r="BA57" s="1203">
        <v>56</v>
      </c>
      <c r="BB57" s="1203"/>
      <c r="BC57" s="1203"/>
      <c r="BD57" s="1203">
        <v>0</v>
      </c>
      <c r="BE57" s="1203">
        <v>0</v>
      </c>
      <c r="BF57" s="1203">
        <v>0</v>
      </c>
      <c r="BG57" s="1203">
        <v>0</v>
      </c>
      <c r="BH57" s="1203">
        <v>0</v>
      </c>
      <c r="BI57" s="1203">
        <v>0</v>
      </c>
      <c r="BJ57" s="1203">
        <v>0</v>
      </c>
      <c r="BK57" s="1203">
        <v>0</v>
      </c>
      <c r="BL57" s="1203">
        <v>0</v>
      </c>
      <c r="BM57" s="1203">
        <v>0</v>
      </c>
      <c r="BN57" s="1203">
        <v>0</v>
      </c>
      <c r="BO57" s="1203">
        <v>0</v>
      </c>
      <c r="BP57" s="1203">
        <v>0</v>
      </c>
      <c r="BQ57" s="1203">
        <v>0</v>
      </c>
      <c r="BR57" s="1198">
        <f t="shared" si="3"/>
        <v>0</v>
      </c>
      <c r="CA57" s="1197"/>
      <c r="CB57" s="1196" t="str">
        <f t="shared" si="0"/>
        <v/>
      </c>
      <c r="CC57" s="1196" t="str">
        <f t="shared" si="4"/>
        <v/>
      </c>
      <c r="CD57" s="1196" t="str">
        <f t="shared" si="5"/>
        <v/>
      </c>
      <c r="CE57" s="1196" t="str">
        <f t="shared" si="6"/>
        <v/>
      </c>
      <c r="CF57" s="1196" t="str">
        <f t="shared" si="7"/>
        <v/>
      </c>
      <c r="CG57" s="1196" t="str">
        <f t="shared" si="8"/>
        <v/>
      </c>
      <c r="CI57" s="1196" t="str">
        <f t="shared" si="1"/>
        <v/>
      </c>
      <c r="CJ57" s="1197" t="str">
        <f t="shared" si="9"/>
        <v/>
      </c>
      <c r="CK57" s="1196" t="str">
        <f t="shared" si="10"/>
        <v/>
      </c>
      <c r="CL57" s="1196" t="str">
        <f t="shared" si="11"/>
        <v/>
      </c>
      <c r="CM57" s="1196" t="str">
        <f t="shared" si="12"/>
        <v/>
      </c>
      <c r="CN57" s="1196" t="str">
        <f t="shared" si="13"/>
        <v/>
      </c>
      <c r="CO57" s="1196" t="str">
        <f t="shared" si="14"/>
        <v/>
      </c>
      <c r="CQ57" s="1197"/>
      <c r="CS57" s="1197"/>
    </row>
    <row r="58" spans="53:97">
      <c r="BA58" s="1203">
        <v>57</v>
      </c>
      <c r="BB58" s="1203"/>
      <c r="BC58" s="1203"/>
      <c r="BD58" s="1203">
        <v>0</v>
      </c>
      <c r="BE58" s="1203">
        <v>0</v>
      </c>
      <c r="BF58" s="1203">
        <v>0</v>
      </c>
      <c r="BG58" s="1203">
        <v>0</v>
      </c>
      <c r="BH58" s="1203">
        <v>0</v>
      </c>
      <c r="BI58" s="1203">
        <v>0</v>
      </c>
      <c r="BJ58" s="1203">
        <v>0</v>
      </c>
      <c r="BK58" s="1203">
        <v>0</v>
      </c>
      <c r="BL58" s="1203">
        <v>0</v>
      </c>
      <c r="BM58" s="1203">
        <v>0</v>
      </c>
      <c r="BN58" s="1203">
        <v>0</v>
      </c>
      <c r="BO58" s="1203">
        <v>0</v>
      </c>
      <c r="BP58" s="1203">
        <v>0</v>
      </c>
      <c r="BQ58" s="1203">
        <v>0</v>
      </c>
      <c r="BR58" s="1198">
        <f t="shared" si="3"/>
        <v>0</v>
      </c>
      <c r="CA58" s="1197"/>
      <c r="CB58" s="1196" t="str">
        <f t="shared" si="0"/>
        <v/>
      </c>
      <c r="CC58" s="1196" t="str">
        <f t="shared" si="4"/>
        <v/>
      </c>
      <c r="CD58" s="1196" t="str">
        <f t="shared" si="5"/>
        <v/>
      </c>
      <c r="CE58" s="1196" t="str">
        <f t="shared" si="6"/>
        <v/>
      </c>
      <c r="CF58" s="1196" t="str">
        <f t="shared" si="7"/>
        <v/>
      </c>
      <c r="CG58" s="1196" t="str">
        <f t="shared" si="8"/>
        <v/>
      </c>
      <c r="CI58" s="1196" t="str">
        <f t="shared" si="1"/>
        <v/>
      </c>
      <c r="CJ58" s="1197" t="str">
        <f t="shared" si="9"/>
        <v/>
      </c>
      <c r="CK58" s="1196" t="str">
        <f t="shared" si="10"/>
        <v/>
      </c>
      <c r="CL58" s="1196" t="str">
        <f t="shared" si="11"/>
        <v/>
      </c>
      <c r="CM58" s="1196" t="str">
        <f t="shared" si="12"/>
        <v/>
      </c>
      <c r="CN58" s="1196" t="str">
        <f t="shared" si="13"/>
        <v/>
      </c>
      <c r="CO58" s="1196" t="str">
        <f t="shared" si="14"/>
        <v/>
      </c>
      <c r="CQ58" s="1197"/>
      <c r="CS58" s="1197"/>
    </row>
    <row r="59" spans="53:97">
      <c r="BA59" s="1203">
        <v>58</v>
      </c>
      <c r="BB59" s="1203"/>
      <c r="BC59" s="1203"/>
      <c r="BD59" s="1203">
        <v>0</v>
      </c>
      <c r="BE59" s="1203">
        <v>0</v>
      </c>
      <c r="BF59" s="1203">
        <v>0</v>
      </c>
      <c r="BG59" s="1203">
        <v>0</v>
      </c>
      <c r="BH59" s="1203">
        <v>0</v>
      </c>
      <c r="BI59" s="1203">
        <v>0</v>
      </c>
      <c r="BJ59" s="1203">
        <v>0</v>
      </c>
      <c r="BK59" s="1203">
        <v>0</v>
      </c>
      <c r="BL59" s="1203">
        <v>0</v>
      </c>
      <c r="BM59" s="1203">
        <v>0</v>
      </c>
      <c r="BN59" s="1203">
        <v>0</v>
      </c>
      <c r="BO59" s="1203">
        <v>0</v>
      </c>
      <c r="BP59" s="1203">
        <v>0</v>
      </c>
      <c r="BQ59" s="1203">
        <v>0</v>
      </c>
      <c r="BR59" s="1198">
        <f t="shared" si="3"/>
        <v>0</v>
      </c>
      <c r="CA59" s="1197"/>
      <c r="CB59" s="1196" t="str">
        <f t="shared" si="0"/>
        <v/>
      </c>
      <c r="CC59" s="1196" t="str">
        <f t="shared" si="4"/>
        <v/>
      </c>
      <c r="CD59" s="1196" t="str">
        <f t="shared" si="5"/>
        <v/>
      </c>
      <c r="CE59" s="1196" t="str">
        <f t="shared" si="6"/>
        <v/>
      </c>
      <c r="CF59" s="1196" t="str">
        <f t="shared" si="7"/>
        <v/>
      </c>
      <c r="CG59" s="1196" t="str">
        <f t="shared" si="8"/>
        <v/>
      </c>
      <c r="CI59" s="1196" t="str">
        <f t="shared" si="1"/>
        <v/>
      </c>
      <c r="CJ59" s="1197" t="str">
        <f t="shared" si="9"/>
        <v/>
      </c>
      <c r="CK59" s="1196" t="str">
        <f t="shared" si="10"/>
        <v/>
      </c>
      <c r="CL59" s="1196" t="str">
        <f t="shared" si="11"/>
        <v/>
      </c>
      <c r="CM59" s="1196" t="str">
        <f t="shared" si="12"/>
        <v/>
      </c>
      <c r="CN59" s="1196" t="str">
        <f t="shared" si="13"/>
        <v/>
      </c>
      <c r="CO59" s="1196" t="str">
        <f t="shared" si="14"/>
        <v/>
      </c>
      <c r="CQ59" s="1197"/>
      <c r="CS59" s="1197"/>
    </row>
    <row r="60" spans="53:97">
      <c r="BA60" s="1203">
        <v>59</v>
      </c>
      <c r="BB60" s="1203"/>
      <c r="BC60" s="1203"/>
      <c r="BD60" s="1203">
        <v>0</v>
      </c>
      <c r="BE60" s="1203">
        <v>0</v>
      </c>
      <c r="BF60" s="1203">
        <v>0</v>
      </c>
      <c r="BG60" s="1203">
        <v>0</v>
      </c>
      <c r="BH60" s="1203">
        <v>0</v>
      </c>
      <c r="BI60" s="1203">
        <v>0</v>
      </c>
      <c r="BJ60" s="1203">
        <v>0</v>
      </c>
      <c r="BK60" s="1203">
        <v>0</v>
      </c>
      <c r="BL60" s="1203">
        <v>0</v>
      </c>
      <c r="BM60" s="1203">
        <v>0</v>
      </c>
      <c r="BN60" s="1203">
        <v>0</v>
      </c>
      <c r="BO60" s="1203">
        <v>0</v>
      </c>
      <c r="BP60" s="1203">
        <v>0</v>
      </c>
      <c r="BQ60" s="1203">
        <v>0</v>
      </c>
      <c r="BR60" s="1198">
        <f t="shared" si="3"/>
        <v>0</v>
      </c>
      <c r="CA60" s="1197"/>
      <c r="CB60" s="1196" t="str">
        <f t="shared" si="0"/>
        <v/>
      </c>
      <c r="CC60" s="1196" t="str">
        <f t="shared" si="4"/>
        <v/>
      </c>
      <c r="CD60" s="1196" t="str">
        <f t="shared" si="5"/>
        <v/>
      </c>
      <c r="CE60" s="1196" t="str">
        <f t="shared" si="6"/>
        <v/>
      </c>
      <c r="CF60" s="1196" t="str">
        <f t="shared" si="7"/>
        <v/>
      </c>
      <c r="CG60" s="1196" t="str">
        <f t="shared" si="8"/>
        <v/>
      </c>
      <c r="CI60" s="1196" t="str">
        <f t="shared" si="1"/>
        <v/>
      </c>
      <c r="CJ60" s="1197" t="str">
        <f t="shared" si="9"/>
        <v/>
      </c>
      <c r="CK60" s="1196" t="str">
        <f t="shared" si="10"/>
        <v/>
      </c>
      <c r="CL60" s="1196" t="str">
        <f t="shared" si="11"/>
        <v/>
      </c>
      <c r="CM60" s="1196" t="str">
        <f t="shared" si="12"/>
        <v/>
      </c>
      <c r="CN60" s="1196" t="str">
        <f t="shared" si="13"/>
        <v/>
      </c>
      <c r="CO60" s="1196" t="str">
        <f t="shared" si="14"/>
        <v/>
      </c>
      <c r="CQ60" s="1197"/>
      <c r="CS60" s="1197"/>
    </row>
    <row r="61" spans="53:97">
      <c r="BA61" s="1203">
        <v>60</v>
      </c>
      <c r="BB61" s="1203"/>
      <c r="BC61" s="1203"/>
      <c r="BD61" s="1203">
        <v>0</v>
      </c>
      <c r="BE61" s="1203">
        <v>0</v>
      </c>
      <c r="BF61" s="1203">
        <v>0</v>
      </c>
      <c r="BG61" s="1203">
        <v>0</v>
      </c>
      <c r="BH61" s="1203">
        <v>0</v>
      </c>
      <c r="BI61" s="1203">
        <v>0</v>
      </c>
      <c r="BJ61" s="1203">
        <v>0</v>
      </c>
      <c r="BK61" s="1203">
        <v>0</v>
      </c>
      <c r="BL61" s="1203">
        <v>0</v>
      </c>
      <c r="BM61" s="1203">
        <v>0</v>
      </c>
      <c r="BN61" s="1203">
        <v>0</v>
      </c>
      <c r="BO61" s="1203">
        <v>0</v>
      </c>
      <c r="BP61" s="1203">
        <v>0</v>
      </c>
      <c r="BQ61" s="1203">
        <v>0</v>
      </c>
      <c r="BR61" s="1198">
        <f t="shared" si="3"/>
        <v>0</v>
      </c>
      <c r="CA61" s="1197"/>
      <c r="CB61" s="1196" t="str">
        <f t="shared" si="0"/>
        <v/>
      </c>
      <c r="CC61" s="1196" t="str">
        <f t="shared" si="4"/>
        <v/>
      </c>
      <c r="CD61" s="1196" t="str">
        <f t="shared" si="5"/>
        <v/>
      </c>
      <c r="CE61" s="1196" t="str">
        <f t="shared" si="6"/>
        <v/>
      </c>
      <c r="CF61" s="1196" t="str">
        <f t="shared" si="7"/>
        <v/>
      </c>
      <c r="CG61" s="1196" t="str">
        <f t="shared" si="8"/>
        <v/>
      </c>
      <c r="CI61" s="1196" t="str">
        <f t="shared" si="1"/>
        <v/>
      </c>
      <c r="CJ61" s="1197" t="str">
        <f t="shared" si="9"/>
        <v/>
      </c>
      <c r="CK61" s="1196" t="str">
        <f t="shared" si="10"/>
        <v/>
      </c>
      <c r="CL61" s="1196" t="str">
        <f t="shared" si="11"/>
        <v/>
      </c>
      <c r="CM61" s="1196" t="str">
        <f t="shared" si="12"/>
        <v/>
      </c>
      <c r="CN61" s="1196" t="str">
        <f t="shared" si="13"/>
        <v/>
      </c>
      <c r="CO61" s="1196" t="str">
        <f t="shared" si="14"/>
        <v/>
      </c>
      <c r="CQ61" s="1197"/>
      <c r="CS61" s="1197"/>
    </row>
    <row r="62" spans="53:97">
      <c r="BA62" s="1203">
        <v>61</v>
      </c>
      <c r="BB62" s="1203"/>
      <c r="BC62" s="1203"/>
      <c r="BD62" s="1203">
        <v>0</v>
      </c>
      <c r="BE62" s="1203">
        <v>0</v>
      </c>
      <c r="BF62" s="1203">
        <v>0</v>
      </c>
      <c r="BG62" s="1203">
        <v>0</v>
      </c>
      <c r="BH62" s="1203">
        <v>0</v>
      </c>
      <c r="BI62" s="1203">
        <v>0</v>
      </c>
      <c r="BJ62" s="1203">
        <v>0</v>
      </c>
      <c r="BK62" s="1203">
        <v>0</v>
      </c>
      <c r="BL62" s="1203">
        <v>0</v>
      </c>
      <c r="BM62" s="1203">
        <v>0</v>
      </c>
      <c r="BN62" s="1203">
        <v>0</v>
      </c>
      <c r="BO62" s="1203">
        <v>0</v>
      </c>
      <c r="BP62" s="1203">
        <v>0</v>
      </c>
      <c r="BQ62" s="1203">
        <v>0</v>
      </c>
      <c r="BR62" s="1198">
        <f t="shared" si="3"/>
        <v>0</v>
      </c>
      <c r="CA62" s="1197"/>
      <c r="CB62" s="1196" t="str">
        <f t="shared" si="0"/>
        <v/>
      </c>
      <c r="CC62" s="1196" t="str">
        <f t="shared" si="4"/>
        <v/>
      </c>
      <c r="CD62" s="1196" t="str">
        <f t="shared" si="5"/>
        <v/>
      </c>
      <c r="CE62" s="1196" t="str">
        <f t="shared" si="6"/>
        <v/>
      </c>
      <c r="CF62" s="1196" t="str">
        <f t="shared" si="7"/>
        <v/>
      </c>
      <c r="CG62" s="1196" t="str">
        <f t="shared" si="8"/>
        <v/>
      </c>
      <c r="CI62" s="1196" t="str">
        <f t="shared" si="1"/>
        <v/>
      </c>
      <c r="CJ62" s="1197" t="str">
        <f t="shared" si="9"/>
        <v/>
      </c>
      <c r="CK62" s="1196" t="str">
        <f t="shared" si="10"/>
        <v/>
      </c>
      <c r="CL62" s="1196" t="str">
        <f t="shared" si="11"/>
        <v/>
      </c>
      <c r="CM62" s="1196" t="str">
        <f t="shared" si="12"/>
        <v/>
      </c>
      <c r="CN62" s="1196" t="str">
        <f t="shared" si="13"/>
        <v/>
      </c>
      <c r="CO62" s="1196" t="str">
        <f t="shared" si="14"/>
        <v/>
      </c>
      <c r="CQ62" s="1197"/>
      <c r="CS62" s="1197"/>
    </row>
    <row r="63" spans="53:97">
      <c r="BA63" s="1203">
        <v>62</v>
      </c>
      <c r="BB63" s="1203"/>
      <c r="BC63" s="1203"/>
      <c r="BD63" s="1203">
        <v>0</v>
      </c>
      <c r="BE63" s="1203">
        <v>0</v>
      </c>
      <c r="BF63" s="1203">
        <v>0</v>
      </c>
      <c r="BG63" s="1203">
        <v>0</v>
      </c>
      <c r="BH63" s="1203">
        <v>0</v>
      </c>
      <c r="BI63" s="1203">
        <v>0</v>
      </c>
      <c r="BJ63" s="1203">
        <v>0</v>
      </c>
      <c r="BK63" s="1203">
        <v>0</v>
      </c>
      <c r="BL63" s="1203">
        <v>0</v>
      </c>
      <c r="BM63" s="1203">
        <v>0</v>
      </c>
      <c r="BN63" s="1203">
        <v>0</v>
      </c>
      <c r="BO63" s="1203">
        <v>0</v>
      </c>
      <c r="BP63" s="1203">
        <v>0</v>
      </c>
      <c r="BQ63" s="1203">
        <v>0</v>
      </c>
      <c r="BR63" s="1198">
        <f t="shared" si="3"/>
        <v>0</v>
      </c>
      <c r="CA63" s="1197"/>
      <c r="CB63" s="1196" t="str">
        <f t="shared" si="0"/>
        <v/>
      </c>
      <c r="CC63" s="1196" t="str">
        <f t="shared" si="4"/>
        <v/>
      </c>
      <c r="CD63" s="1196" t="str">
        <f t="shared" si="5"/>
        <v/>
      </c>
      <c r="CE63" s="1196" t="str">
        <f t="shared" si="6"/>
        <v/>
      </c>
      <c r="CF63" s="1196" t="str">
        <f t="shared" si="7"/>
        <v/>
      </c>
      <c r="CG63" s="1196" t="str">
        <f t="shared" si="8"/>
        <v/>
      </c>
      <c r="CI63" s="1196" t="str">
        <f t="shared" si="1"/>
        <v/>
      </c>
      <c r="CJ63" s="1197" t="str">
        <f t="shared" si="9"/>
        <v/>
      </c>
      <c r="CK63" s="1196" t="str">
        <f t="shared" si="10"/>
        <v/>
      </c>
      <c r="CL63" s="1196" t="str">
        <f t="shared" si="11"/>
        <v/>
      </c>
      <c r="CM63" s="1196" t="str">
        <f t="shared" si="12"/>
        <v/>
      </c>
      <c r="CN63" s="1196" t="str">
        <f t="shared" si="13"/>
        <v/>
      </c>
      <c r="CO63" s="1196" t="str">
        <f t="shared" si="14"/>
        <v/>
      </c>
      <c r="CQ63" s="1197"/>
      <c r="CS63" s="1197"/>
    </row>
    <row r="64" spans="53:97">
      <c r="BA64" s="1203">
        <v>63</v>
      </c>
      <c r="BB64" s="1203"/>
      <c r="BC64" s="1203"/>
      <c r="BD64" s="1203">
        <v>0</v>
      </c>
      <c r="BE64" s="1203">
        <v>0</v>
      </c>
      <c r="BF64" s="1203">
        <v>0</v>
      </c>
      <c r="BG64" s="1203">
        <v>0</v>
      </c>
      <c r="BH64" s="1203">
        <v>0</v>
      </c>
      <c r="BI64" s="1203">
        <v>0</v>
      </c>
      <c r="BJ64" s="1203">
        <v>0</v>
      </c>
      <c r="BK64" s="1203">
        <v>0</v>
      </c>
      <c r="BL64" s="1203">
        <v>0</v>
      </c>
      <c r="BM64" s="1203">
        <v>0</v>
      </c>
      <c r="BN64" s="1203">
        <v>0</v>
      </c>
      <c r="BO64" s="1203">
        <v>0</v>
      </c>
      <c r="BP64" s="1203">
        <v>0</v>
      </c>
      <c r="BQ64" s="1203">
        <v>0</v>
      </c>
      <c r="BR64" s="1198">
        <f t="shared" si="3"/>
        <v>0</v>
      </c>
      <c r="CA64" s="1197"/>
      <c r="CB64" s="1196" t="str">
        <f t="shared" si="0"/>
        <v/>
      </c>
      <c r="CC64" s="1196" t="str">
        <f t="shared" si="4"/>
        <v/>
      </c>
      <c r="CD64" s="1196" t="str">
        <f t="shared" si="5"/>
        <v/>
      </c>
      <c r="CE64" s="1196" t="str">
        <f t="shared" si="6"/>
        <v/>
      </c>
      <c r="CF64" s="1196" t="str">
        <f t="shared" si="7"/>
        <v/>
      </c>
      <c r="CG64" s="1196" t="str">
        <f t="shared" si="8"/>
        <v/>
      </c>
      <c r="CI64" s="1196" t="str">
        <f t="shared" si="1"/>
        <v/>
      </c>
      <c r="CJ64" s="1197" t="str">
        <f t="shared" si="9"/>
        <v/>
      </c>
      <c r="CK64" s="1196" t="str">
        <f t="shared" si="10"/>
        <v/>
      </c>
      <c r="CL64" s="1196" t="str">
        <f t="shared" si="11"/>
        <v/>
      </c>
      <c r="CM64" s="1196" t="str">
        <f t="shared" si="12"/>
        <v/>
      </c>
      <c r="CN64" s="1196" t="str">
        <f t="shared" si="13"/>
        <v/>
      </c>
      <c r="CO64" s="1196" t="str">
        <f t="shared" si="14"/>
        <v/>
      </c>
      <c r="CQ64" s="1197"/>
      <c r="CS64" s="1197"/>
    </row>
    <row r="65" spans="53:97">
      <c r="BA65" s="1203">
        <v>64</v>
      </c>
      <c r="BB65" s="1203"/>
      <c r="BC65" s="1203"/>
      <c r="BD65" s="1203">
        <v>0</v>
      </c>
      <c r="BE65" s="1203">
        <v>0</v>
      </c>
      <c r="BF65" s="1203">
        <v>0</v>
      </c>
      <c r="BG65" s="1203">
        <v>0</v>
      </c>
      <c r="BH65" s="1203">
        <v>0</v>
      </c>
      <c r="BI65" s="1203">
        <v>0</v>
      </c>
      <c r="BJ65" s="1203">
        <v>0</v>
      </c>
      <c r="BK65" s="1203">
        <v>0</v>
      </c>
      <c r="BL65" s="1203">
        <v>0</v>
      </c>
      <c r="BM65" s="1203">
        <v>0</v>
      </c>
      <c r="BN65" s="1203">
        <v>0</v>
      </c>
      <c r="BO65" s="1203">
        <v>0</v>
      </c>
      <c r="BP65" s="1203">
        <v>0</v>
      </c>
      <c r="BQ65" s="1203">
        <v>0</v>
      </c>
      <c r="BR65" s="1198">
        <f t="shared" si="3"/>
        <v>0</v>
      </c>
      <c r="CA65" s="1197"/>
      <c r="CB65" s="1196" t="str">
        <f t="shared" si="0"/>
        <v/>
      </c>
      <c r="CC65" s="1196" t="str">
        <f t="shared" si="4"/>
        <v/>
      </c>
      <c r="CD65" s="1196" t="str">
        <f t="shared" si="5"/>
        <v/>
      </c>
      <c r="CE65" s="1196" t="str">
        <f t="shared" si="6"/>
        <v/>
      </c>
      <c r="CF65" s="1196" t="str">
        <f t="shared" si="7"/>
        <v/>
      </c>
      <c r="CG65" s="1196" t="str">
        <f t="shared" si="8"/>
        <v/>
      </c>
      <c r="CI65" s="1196" t="str">
        <f t="shared" si="1"/>
        <v/>
      </c>
      <c r="CJ65" s="1197" t="str">
        <f t="shared" si="9"/>
        <v/>
      </c>
      <c r="CK65" s="1196" t="str">
        <f t="shared" si="10"/>
        <v/>
      </c>
      <c r="CL65" s="1196" t="str">
        <f t="shared" si="11"/>
        <v/>
      </c>
      <c r="CM65" s="1196" t="str">
        <f t="shared" si="12"/>
        <v/>
      </c>
      <c r="CN65" s="1196" t="str">
        <f t="shared" si="13"/>
        <v/>
      </c>
      <c r="CO65" s="1196" t="str">
        <f t="shared" si="14"/>
        <v/>
      </c>
      <c r="CQ65" s="1197"/>
      <c r="CS65" s="1197"/>
    </row>
    <row r="66" spans="53:97">
      <c r="BA66" s="1203">
        <v>65</v>
      </c>
      <c r="BB66" s="1203"/>
      <c r="BC66" s="1203"/>
      <c r="BD66" s="1203">
        <v>0</v>
      </c>
      <c r="BE66" s="1203">
        <v>0</v>
      </c>
      <c r="BF66" s="1203">
        <v>0</v>
      </c>
      <c r="BG66" s="1203">
        <v>0</v>
      </c>
      <c r="BH66" s="1203">
        <v>0</v>
      </c>
      <c r="BI66" s="1203">
        <v>0</v>
      </c>
      <c r="BJ66" s="1203">
        <v>0</v>
      </c>
      <c r="BK66" s="1203">
        <v>0</v>
      </c>
      <c r="BL66" s="1203">
        <v>0</v>
      </c>
      <c r="BM66" s="1203">
        <v>0</v>
      </c>
      <c r="BN66" s="1203">
        <v>0</v>
      </c>
      <c r="BO66" s="1203">
        <v>0</v>
      </c>
      <c r="BP66" s="1203">
        <v>0</v>
      </c>
      <c r="BQ66" s="1203">
        <v>0</v>
      </c>
      <c r="BR66" s="1198">
        <f t="shared" si="3"/>
        <v>0</v>
      </c>
      <c r="CA66" s="1197"/>
      <c r="CB66" s="1196" t="str">
        <f t="shared" ref="CB66:CB129" si="17">IF($CA66="","",IF(ISERROR(VLOOKUP($CA66,$BC$2:$BR$1000,16,FALSE)),VLOOKUP($CA66,MainDBase,2,FALSE),VLOOKUP($CA66,$BC$2:$BR$1000,16,FALSE)))</f>
        <v/>
      </c>
      <c r="CC66" s="1196" t="str">
        <f t="shared" si="4"/>
        <v/>
      </c>
      <c r="CD66" s="1196" t="str">
        <f t="shared" si="5"/>
        <v/>
      </c>
      <c r="CE66" s="1196" t="str">
        <f t="shared" si="6"/>
        <v/>
      </c>
      <c r="CF66" s="1196" t="str">
        <f t="shared" si="7"/>
        <v/>
      </c>
      <c r="CG66" s="1196" t="str">
        <f t="shared" si="8"/>
        <v/>
      </c>
      <c r="CI66" s="1196" t="str">
        <f t="shared" ref="CI66:CI129" si="18">IF(CA66="","",VLOOKUP($CA66,MainDBase,2,FALSE))</f>
        <v/>
      </c>
      <c r="CJ66" s="1197" t="str">
        <f t="shared" si="9"/>
        <v/>
      </c>
      <c r="CK66" s="1196" t="str">
        <f t="shared" si="10"/>
        <v/>
      </c>
      <c r="CL66" s="1196" t="str">
        <f t="shared" si="11"/>
        <v/>
      </c>
      <c r="CM66" s="1196" t="str">
        <f t="shared" si="12"/>
        <v/>
      </c>
      <c r="CN66" s="1196" t="str">
        <f t="shared" si="13"/>
        <v/>
      </c>
      <c r="CO66" s="1196" t="str">
        <f t="shared" si="14"/>
        <v/>
      </c>
      <c r="CQ66" s="1197"/>
      <c r="CS66" s="1197"/>
    </row>
    <row r="67" spans="53:97">
      <c r="BA67" s="1203">
        <v>66</v>
      </c>
      <c r="BB67" s="1203"/>
      <c r="BC67" s="1203"/>
      <c r="BD67" s="1203">
        <v>0</v>
      </c>
      <c r="BE67" s="1203">
        <v>0</v>
      </c>
      <c r="BF67" s="1203">
        <v>0</v>
      </c>
      <c r="BG67" s="1203">
        <v>0</v>
      </c>
      <c r="BH67" s="1203">
        <v>0</v>
      </c>
      <c r="BI67" s="1203">
        <v>0</v>
      </c>
      <c r="BJ67" s="1203">
        <v>0</v>
      </c>
      <c r="BK67" s="1203">
        <v>0</v>
      </c>
      <c r="BL67" s="1203">
        <v>0</v>
      </c>
      <c r="BM67" s="1203">
        <v>0</v>
      </c>
      <c r="BN67" s="1203">
        <v>0</v>
      </c>
      <c r="BO67" s="1203">
        <v>0</v>
      </c>
      <c r="BP67" s="1203">
        <v>0</v>
      </c>
      <c r="BQ67" s="1203">
        <v>0</v>
      </c>
      <c r="BR67" s="1198">
        <f t="shared" ref="BR67:BR130" si="19">+BB67</f>
        <v>0</v>
      </c>
      <c r="CA67" s="1197"/>
      <c r="CB67" s="1196" t="str">
        <f t="shared" si="17"/>
        <v/>
      </c>
      <c r="CC67" s="1196" t="str">
        <f t="shared" ref="CC67:CC130" si="20">IF(ISERROR(VLOOKUP($CA67,$BC$2:$BO$1000,9,FALSE)),"",VLOOKUP($CA67,$BC$2:$BO$1000,9,FALSE))</f>
        <v/>
      </c>
      <c r="CD67" s="1196" t="str">
        <f t="shared" ref="CD67:CD130" si="21">IF(ISERROR(VLOOKUP($CA67,$BC$2:$BO$1000,10,FALSE)),"",VLOOKUP($CA67,$BC$2:$BO$1000,10,FALSE))</f>
        <v/>
      </c>
      <c r="CE67" s="1196" t="str">
        <f t="shared" ref="CE67:CE130" si="22">IF(ISERROR(VLOOKUP($CA67,$BC$2:$BO$1000,11,FALSE)),"",VLOOKUP($CA67,$BC$2:$BO$1000,11,FALSE))</f>
        <v/>
      </c>
      <c r="CF67" s="1196" t="str">
        <f t="shared" ref="CF67:CF130" si="23">IF(ISERROR(VLOOKUP($CA67,$BC$2:$BO$1000,12,FALSE)),"",VLOOKUP($CA67,$BC$2:$BO$1000,12,FALSE))</f>
        <v/>
      </c>
      <c r="CG67" s="1196" t="str">
        <f t="shared" ref="CG67:CG130" si="24">IF(ISERROR(VLOOKUP($CA67,$BC$2:$BO$1000,13,FALSE)),"",VLOOKUP($CA67,$BC$2:$BO$1000,13,FALSE))</f>
        <v/>
      </c>
      <c r="CI67" s="1196" t="str">
        <f t="shared" si="18"/>
        <v/>
      </c>
      <c r="CJ67" s="1197" t="str">
        <f t="shared" ref="CJ67:CJ130" si="25">IF(CA67="","",CA67)</f>
        <v/>
      </c>
      <c r="CK67" s="1196" t="str">
        <f t="shared" ref="CK67:CK130" si="26">IF(CC67="","",CC67)</f>
        <v/>
      </c>
      <c r="CL67" s="1196" t="str">
        <f t="shared" ref="CL67:CL130" si="27">IF(CD67="","",CD67)</f>
        <v/>
      </c>
      <c r="CM67" s="1196" t="str">
        <f t="shared" ref="CM67:CM130" si="28">IF(CE67="","",CE67)</f>
        <v/>
      </c>
      <c r="CN67" s="1196" t="str">
        <f t="shared" ref="CN67:CN130" si="29">IF(CF67="","",CF67)</f>
        <v/>
      </c>
      <c r="CO67" s="1196" t="str">
        <f t="shared" ref="CO67:CO130" si="30">IF(CG67="","",CG67)</f>
        <v/>
      </c>
      <c r="CQ67" s="1197"/>
      <c r="CS67" s="1197"/>
    </row>
    <row r="68" spans="53:97">
      <c r="BA68" s="1203">
        <v>67</v>
      </c>
      <c r="BB68" s="1203"/>
      <c r="BC68" s="1203"/>
      <c r="BD68" s="1203">
        <v>0</v>
      </c>
      <c r="BE68" s="1203">
        <v>0</v>
      </c>
      <c r="BF68" s="1203">
        <v>0</v>
      </c>
      <c r="BG68" s="1203">
        <v>0</v>
      </c>
      <c r="BH68" s="1203">
        <v>0</v>
      </c>
      <c r="BI68" s="1203">
        <v>0</v>
      </c>
      <c r="BJ68" s="1203">
        <v>0</v>
      </c>
      <c r="BK68" s="1203">
        <v>0</v>
      </c>
      <c r="BL68" s="1203">
        <v>0</v>
      </c>
      <c r="BM68" s="1203">
        <v>0</v>
      </c>
      <c r="BN68" s="1203">
        <v>0</v>
      </c>
      <c r="BO68" s="1203">
        <v>0</v>
      </c>
      <c r="BP68" s="1203">
        <v>0</v>
      </c>
      <c r="BQ68" s="1203">
        <v>0</v>
      </c>
      <c r="BR68" s="1198">
        <f t="shared" si="19"/>
        <v>0</v>
      </c>
      <c r="CA68" s="1197"/>
      <c r="CB68" s="1196" t="str">
        <f t="shared" si="17"/>
        <v/>
      </c>
      <c r="CC68" s="1196" t="str">
        <f t="shared" si="20"/>
        <v/>
      </c>
      <c r="CD68" s="1196" t="str">
        <f t="shared" si="21"/>
        <v/>
      </c>
      <c r="CE68" s="1196" t="str">
        <f t="shared" si="22"/>
        <v/>
      </c>
      <c r="CF68" s="1196" t="str">
        <f t="shared" si="23"/>
        <v/>
      </c>
      <c r="CG68" s="1196" t="str">
        <f t="shared" si="24"/>
        <v/>
      </c>
      <c r="CI68" s="1196" t="str">
        <f t="shared" si="18"/>
        <v/>
      </c>
      <c r="CJ68" s="1197" t="str">
        <f t="shared" si="25"/>
        <v/>
      </c>
      <c r="CK68" s="1196" t="str">
        <f t="shared" si="26"/>
        <v/>
      </c>
      <c r="CL68" s="1196" t="str">
        <f t="shared" si="27"/>
        <v/>
      </c>
      <c r="CM68" s="1196" t="str">
        <f t="shared" si="28"/>
        <v/>
      </c>
      <c r="CN68" s="1196" t="str">
        <f t="shared" si="29"/>
        <v/>
      </c>
      <c r="CO68" s="1196" t="str">
        <f t="shared" si="30"/>
        <v/>
      </c>
      <c r="CQ68" s="1197"/>
      <c r="CS68" s="1197"/>
    </row>
    <row r="69" spans="53:97">
      <c r="BA69" s="1203">
        <v>68</v>
      </c>
      <c r="BB69" s="1203"/>
      <c r="BC69" s="1203"/>
      <c r="BD69" s="1203">
        <v>0</v>
      </c>
      <c r="BE69" s="1203">
        <v>0</v>
      </c>
      <c r="BF69" s="1203">
        <v>0</v>
      </c>
      <c r="BG69" s="1203">
        <v>0</v>
      </c>
      <c r="BH69" s="1203">
        <v>0</v>
      </c>
      <c r="BI69" s="1203">
        <v>0</v>
      </c>
      <c r="BJ69" s="1203">
        <v>0</v>
      </c>
      <c r="BK69" s="1203">
        <v>0</v>
      </c>
      <c r="BL69" s="1203">
        <v>0</v>
      </c>
      <c r="BM69" s="1203">
        <v>0</v>
      </c>
      <c r="BN69" s="1203">
        <v>0</v>
      </c>
      <c r="BO69" s="1203">
        <v>0</v>
      </c>
      <c r="BP69" s="1203">
        <v>0</v>
      </c>
      <c r="BQ69" s="1203">
        <v>0</v>
      </c>
      <c r="BR69" s="1198">
        <f t="shared" si="19"/>
        <v>0</v>
      </c>
      <c r="CA69" s="1197"/>
      <c r="CB69" s="1196" t="str">
        <f t="shared" si="17"/>
        <v/>
      </c>
      <c r="CC69" s="1196" t="str">
        <f t="shared" si="20"/>
        <v/>
      </c>
      <c r="CD69" s="1196" t="str">
        <f t="shared" si="21"/>
        <v/>
      </c>
      <c r="CE69" s="1196" t="str">
        <f t="shared" si="22"/>
        <v/>
      </c>
      <c r="CF69" s="1196" t="str">
        <f t="shared" si="23"/>
        <v/>
      </c>
      <c r="CG69" s="1196" t="str">
        <f t="shared" si="24"/>
        <v/>
      </c>
      <c r="CI69" s="1196" t="str">
        <f t="shared" si="18"/>
        <v/>
      </c>
      <c r="CJ69" s="1197" t="str">
        <f t="shared" si="25"/>
        <v/>
      </c>
      <c r="CK69" s="1196" t="str">
        <f t="shared" si="26"/>
        <v/>
      </c>
      <c r="CL69" s="1196" t="str">
        <f t="shared" si="27"/>
        <v/>
      </c>
      <c r="CM69" s="1196" t="str">
        <f t="shared" si="28"/>
        <v/>
      </c>
      <c r="CN69" s="1196" t="str">
        <f t="shared" si="29"/>
        <v/>
      </c>
      <c r="CO69" s="1196" t="str">
        <f t="shared" si="30"/>
        <v/>
      </c>
      <c r="CQ69" s="1197"/>
      <c r="CS69" s="1197"/>
    </row>
    <row r="70" spans="53:97">
      <c r="BA70" s="1203">
        <v>69</v>
      </c>
      <c r="BB70" s="1203"/>
      <c r="BC70" s="1203"/>
      <c r="BD70" s="1203">
        <v>0</v>
      </c>
      <c r="BE70" s="1203">
        <v>0</v>
      </c>
      <c r="BF70" s="1203">
        <v>0</v>
      </c>
      <c r="BG70" s="1203">
        <v>0</v>
      </c>
      <c r="BH70" s="1203">
        <v>0</v>
      </c>
      <c r="BI70" s="1203">
        <v>0</v>
      </c>
      <c r="BJ70" s="1203">
        <v>0</v>
      </c>
      <c r="BK70" s="1203">
        <v>0</v>
      </c>
      <c r="BL70" s="1203">
        <v>0</v>
      </c>
      <c r="BM70" s="1203">
        <v>0</v>
      </c>
      <c r="BN70" s="1203">
        <v>0</v>
      </c>
      <c r="BO70" s="1203">
        <v>0</v>
      </c>
      <c r="BP70" s="1203">
        <v>0</v>
      </c>
      <c r="BQ70" s="1203">
        <v>0</v>
      </c>
      <c r="BR70" s="1198">
        <f t="shared" si="19"/>
        <v>0</v>
      </c>
      <c r="CA70" s="1197"/>
      <c r="CB70" s="1196" t="str">
        <f t="shared" si="17"/>
        <v/>
      </c>
      <c r="CC70" s="1196" t="str">
        <f t="shared" si="20"/>
        <v/>
      </c>
      <c r="CD70" s="1196" t="str">
        <f t="shared" si="21"/>
        <v/>
      </c>
      <c r="CE70" s="1196" t="str">
        <f t="shared" si="22"/>
        <v/>
      </c>
      <c r="CF70" s="1196" t="str">
        <f t="shared" si="23"/>
        <v/>
      </c>
      <c r="CG70" s="1196" t="str">
        <f t="shared" si="24"/>
        <v/>
      </c>
      <c r="CI70" s="1196" t="str">
        <f t="shared" si="18"/>
        <v/>
      </c>
      <c r="CJ70" s="1197" t="str">
        <f t="shared" si="25"/>
        <v/>
      </c>
      <c r="CK70" s="1196" t="str">
        <f t="shared" si="26"/>
        <v/>
      </c>
      <c r="CL70" s="1196" t="str">
        <f t="shared" si="27"/>
        <v/>
      </c>
      <c r="CM70" s="1196" t="str">
        <f t="shared" si="28"/>
        <v/>
      </c>
      <c r="CN70" s="1196" t="str">
        <f t="shared" si="29"/>
        <v/>
      </c>
      <c r="CO70" s="1196" t="str">
        <f t="shared" si="30"/>
        <v/>
      </c>
      <c r="CQ70" s="1197"/>
      <c r="CS70" s="1197"/>
    </row>
    <row r="71" spans="53:97">
      <c r="BA71" s="1203">
        <v>70</v>
      </c>
      <c r="BB71" s="1203"/>
      <c r="BC71" s="1203"/>
      <c r="BD71" s="1203">
        <v>0</v>
      </c>
      <c r="BE71" s="1203">
        <v>0</v>
      </c>
      <c r="BF71" s="1203">
        <v>0</v>
      </c>
      <c r="BG71" s="1203">
        <v>0</v>
      </c>
      <c r="BH71" s="1203">
        <v>0</v>
      </c>
      <c r="BI71" s="1203">
        <v>0</v>
      </c>
      <c r="BJ71" s="1203">
        <v>0</v>
      </c>
      <c r="BK71" s="1203">
        <v>0</v>
      </c>
      <c r="BL71" s="1203">
        <v>0</v>
      </c>
      <c r="BM71" s="1203">
        <v>0</v>
      </c>
      <c r="BN71" s="1203">
        <v>0</v>
      </c>
      <c r="BO71" s="1203">
        <v>0</v>
      </c>
      <c r="BP71" s="1203">
        <v>0</v>
      </c>
      <c r="BQ71" s="1203">
        <v>0</v>
      </c>
      <c r="BR71" s="1198">
        <f t="shared" si="19"/>
        <v>0</v>
      </c>
      <c r="CA71" s="1197"/>
      <c r="CB71" s="1196" t="str">
        <f t="shared" si="17"/>
        <v/>
      </c>
      <c r="CC71" s="1196" t="str">
        <f t="shared" si="20"/>
        <v/>
      </c>
      <c r="CD71" s="1196" t="str">
        <f t="shared" si="21"/>
        <v/>
      </c>
      <c r="CE71" s="1196" t="str">
        <f t="shared" si="22"/>
        <v/>
      </c>
      <c r="CF71" s="1196" t="str">
        <f t="shared" si="23"/>
        <v/>
      </c>
      <c r="CG71" s="1196" t="str">
        <f t="shared" si="24"/>
        <v/>
      </c>
      <c r="CI71" s="1196" t="str">
        <f t="shared" si="18"/>
        <v/>
      </c>
      <c r="CJ71" s="1197" t="str">
        <f t="shared" si="25"/>
        <v/>
      </c>
      <c r="CK71" s="1196" t="str">
        <f t="shared" si="26"/>
        <v/>
      </c>
      <c r="CL71" s="1196" t="str">
        <f t="shared" si="27"/>
        <v/>
      </c>
      <c r="CM71" s="1196" t="str">
        <f t="shared" si="28"/>
        <v/>
      </c>
      <c r="CN71" s="1196" t="str">
        <f t="shared" si="29"/>
        <v/>
      </c>
      <c r="CO71" s="1196" t="str">
        <f t="shared" si="30"/>
        <v/>
      </c>
      <c r="CQ71" s="1197"/>
      <c r="CS71" s="1197"/>
    </row>
    <row r="72" spans="53:97">
      <c r="BA72" s="1203">
        <v>71</v>
      </c>
      <c r="BB72" s="1203"/>
      <c r="BC72" s="1203"/>
      <c r="BD72" s="1203">
        <v>0</v>
      </c>
      <c r="BE72" s="1203">
        <v>0</v>
      </c>
      <c r="BF72" s="1203">
        <v>0</v>
      </c>
      <c r="BG72" s="1203">
        <v>0</v>
      </c>
      <c r="BH72" s="1203">
        <v>0</v>
      </c>
      <c r="BI72" s="1203">
        <v>0</v>
      </c>
      <c r="BJ72" s="1203">
        <v>0</v>
      </c>
      <c r="BK72" s="1203">
        <v>0</v>
      </c>
      <c r="BL72" s="1203">
        <v>0</v>
      </c>
      <c r="BM72" s="1203">
        <v>0</v>
      </c>
      <c r="BN72" s="1203">
        <v>0</v>
      </c>
      <c r="BO72" s="1203">
        <v>0</v>
      </c>
      <c r="BP72" s="1203">
        <v>0</v>
      </c>
      <c r="BQ72" s="1203">
        <v>0</v>
      </c>
      <c r="BR72" s="1198">
        <f t="shared" si="19"/>
        <v>0</v>
      </c>
      <c r="CA72" s="1197"/>
      <c r="CB72" s="1196" t="str">
        <f t="shared" si="17"/>
        <v/>
      </c>
      <c r="CC72" s="1196" t="str">
        <f t="shared" si="20"/>
        <v/>
      </c>
      <c r="CD72" s="1196" t="str">
        <f t="shared" si="21"/>
        <v/>
      </c>
      <c r="CE72" s="1196" t="str">
        <f t="shared" si="22"/>
        <v/>
      </c>
      <c r="CF72" s="1196" t="str">
        <f t="shared" si="23"/>
        <v/>
      </c>
      <c r="CG72" s="1196" t="str">
        <f t="shared" si="24"/>
        <v/>
      </c>
      <c r="CI72" s="1196" t="str">
        <f t="shared" si="18"/>
        <v/>
      </c>
      <c r="CJ72" s="1197" t="str">
        <f t="shared" si="25"/>
        <v/>
      </c>
      <c r="CK72" s="1196" t="str">
        <f t="shared" si="26"/>
        <v/>
      </c>
      <c r="CL72" s="1196" t="str">
        <f t="shared" si="27"/>
        <v/>
      </c>
      <c r="CM72" s="1196" t="str">
        <f t="shared" si="28"/>
        <v/>
      </c>
      <c r="CN72" s="1196" t="str">
        <f t="shared" si="29"/>
        <v/>
      </c>
      <c r="CO72" s="1196" t="str">
        <f t="shared" si="30"/>
        <v/>
      </c>
      <c r="CQ72" s="1197"/>
      <c r="CS72" s="1197"/>
    </row>
    <row r="73" spans="53:97">
      <c r="BA73" s="1203">
        <v>72</v>
      </c>
      <c r="BB73" s="1203"/>
      <c r="BC73" s="1203"/>
      <c r="BD73" s="1203">
        <v>0</v>
      </c>
      <c r="BE73" s="1203">
        <v>0</v>
      </c>
      <c r="BF73" s="1203">
        <v>0</v>
      </c>
      <c r="BG73" s="1203">
        <v>0</v>
      </c>
      <c r="BH73" s="1203">
        <v>0</v>
      </c>
      <c r="BI73" s="1203">
        <v>0</v>
      </c>
      <c r="BJ73" s="1203">
        <v>0</v>
      </c>
      <c r="BK73" s="1203">
        <v>0</v>
      </c>
      <c r="BL73" s="1203">
        <v>0</v>
      </c>
      <c r="BM73" s="1203">
        <v>0</v>
      </c>
      <c r="BN73" s="1203">
        <v>0</v>
      </c>
      <c r="BO73" s="1203">
        <v>0</v>
      </c>
      <c r="BP73" s="1203">
        <v>0</v>
      </c>
      <c r="BQ73" s="1203">
        <v>0</v>
      </c>
      <c r="BR73" s="1198">
        <f t="shared" si="19"/>
        <v>0</v>
      </c>
      <c r="CA73" s="1197"/>
      <c r="CB73" s="1196" t="str">
        <f t="shared" si="17"/>
        <v/>
      </c>
      <c r="CC73" s="1196" t="str">
        <f t="shared" si="20"/>
        <v/>
      </c>
      <c r="CD73" s="1196" t="str">
        <f t="shared" si="21"/>
        <v/>
      </c>
      <c r="CE73" s="1196" t="str">
        <f t="shared" si="22"/>
        <v/>
      </c>
      <c r="CF73" s="1196" t="str">
        <f t="shared" si="23"/>
        <v/>
      </c>
      <c r="CG73" s="1196" t="str">
        <f t="shared" si="24"/>
        <v/>
      </c>
      <c r="CI73" s="1196" t="str">
        <f t="shared" si="18"/>
        <v/>
      </c>
      <c r="CJ73" s="1197" t="str">
        <f t="shared" si="25"/>
        <v/>
      </c>
      <c r="CK73" s="1196" t="str">
        <f t="shared" si="26"/>
        <v/>
      </c>
      <c r="CL73" s="1196" t="str">
        <f t="shared" si="27"/>
        <v/>
      </c>
      <c r="CM73" s="1196" t="str">
        <f t="shared" si="28"/>
        <v/>
      </c>
      <c r="CN73" s="1196" t="str">
        <f t="shared" si="29"/>
        <v/>
      </c>
      <c r="CO73" s="1196" t="str">
        <f t="shared" si="30"/>
        <v/>
      </c>
      <c r="CQ73" s="1197"/>
      <c r="CS73" s="1197"/>
    </row>
    <row r="74" spans="53:97">
      <c r="BA74" s="1203">
        <v>73</v>
      </c>
      <c r="BB74" s="1203"/>
      <c r="BC74" s="1203"/>
      <c r="BD74" s="1203">
        <v>0</v>
      </c>
      <c r="BE74" s="1203">
        <v>0</v>
      </c>
      <c r="BF74" s="1203">
        <v>0</v>
      </c>
      <c r="BG74" s="1203">
        <v>0</v>
      </c>
      <c r="BH74" s="1203">
        <v>0</v>
      </c>
      <c r="BI74" s="1203">
        <v>0</v>
      </c>
      <c r="BJ74" s="1203">
        <v>0</v>
      </c>
      <c r="BK74" s="1203">
        <v>0</v>
      </c>
      <c r="BL74" s="1203">
        <v>0</v>
      </c>
      <c r="BM74" s="1203">
        <v>0</v>
      </c>
      <c r="BN74" s="1203">
        <v>0</v>
      </c>
      <c r="BO74" s="1203">
        <v>0</v>
      </c>
      <c r="BP74" s="1203">
        <v>0</v>
      </c>
      <c r="BQ74" s="1203">
        <v>0</v>
      </c>
      <c r="BR74" s="1198">
        <f t="shared" si="19"/>
        <v>0</v>
      </c>
      <c r="CA74" s="1197"/>
      <c r="CB74" s="1196" t="str">
        <f t="shared" si="17"/>
        <v/>
      </c>
      <c r="CC74" s="1196" t="str">
        <f t="shared" si="20"/>
        <v/>
      </c>
      <c r="CD74" s="1196" t="str">
        <f t="shared" si="21"/>
        <v/>
      </c>
      <c r="CE74" s="1196" t="str">
        <f t="shared" si="22"/>
        <v/>
      </c>
      <c r="CF74" s="1196" t="str">
        <f t="shared" si="23"/>
        <v/>
      </c>
      <c r="CG74" s="1196" t="str">
        <f t="shared" si="24"/>
        <v/>
      </c>
      <c r="CI74" s="1196" t="str">
        <f t="shared" si="18"/>
        <v/>
      </c>
      <c r="CJ74" s="1197" t="str">
        <f t="shared" si="25"/>
        <v/>
      </c>
      <c r="CK74" s="1196" t="str">
        <f t="shared" si="26"/>
        <v/>
      </c>
      <c r="CL74" s="1196" t="str">
        <f t="shared" si="27"/>
        <v/>
      </c>
      <c r="CM74" s="1196" t="str">
        <f t="shared" si="28"/>
        <v/>
      </c>
      <c r="CN74" s="1196" t="str">
        <f t="shared" si="29"/>
        <v/>
      </c>
      <c r="CO74" s="1196" t="str">
        <f t="shared" si="30"/>
        <v/>
      </c>
      <c r="CQ74" s="1197"/>
      <c r="CS74" s="1197"/>
    </row>
    <row r="75" spans="53:97">
      <c r="BA75" s="1203">
        <v>74</v>
      </c>
      <c r="BB75" s="1203"/>
      <c r="BC75" s="1203"/>
      <c r="BD75" s="1203">
        <v>0</v>
      </c>
      <c r="BE75" s="1203">
        <v>0</v>
      </c>
      <c r="BF75" s="1203">
        <v>0</v>
      </c>
      <c r="BG75" s="1203">
        <v>0</v>
      </c>
      <c r="BH75" s="1203">
        <v>0</v>
      </c>
      <c r="BI75" s="1203">
        <v>0</v>
      </c>
      <c r="BJ75" s="1203">
        <v>0</v>
      </c>
      <c r="BK75" s="1203">
        <v>0</v>
      </c>
      <c r="BL75" s="1203">
        <v>0</v>
      </c>
      <c r="BM75" s="1203">
        <v>0</v>
      </c>
      <c r="BN75" s="1203">
        <v>0</v>
      </c>
      <c r="BO75" s="1203">
        <v>0</v>
      </c>
      <c r="BP75" s="1203">
        <v>0</v>
      </c>
      <c r="BQ75" s="1203">
        <v>0</v>
      </c>
      <c r="BR75" s="1198">
        <f t="shared" si="19"/>
        <v>0</v>
      </c>
      <c r="CA75" s="1197"/>
      <c r="CB75" s="1196" t="str">
        <f t="shared" si="17"/>
        <v/>
      </c>
      <c r="CC75" s="1196" t="str">
        <f t="shared" si="20"/>
        <v/>
      </c>
      <c r="CD75" s="1196" t="str">
        <f t="shared" si="21"/>
        <v/>
      </c>
      <c r="CE75" s="1196" t="str">
        <f t="shared" si="22"/>
        <v/>
      </c>
      <c r="CF75" s="1196" t="str">
        <f t="shared" si="23"/>
        <v/>
      </c>
      <c r="CG75" s="1196" t="str">
        <f t="shared" si="24"/>
        <v/>
      </c>
      <c r="CI75" s="1196" t="str">
        <f t="shared" si="18"/>
        <v/>
      </c>
      <c r="CJ75" s="1197" t="str">
        <f t="shared" si="25"/>
        <v/>
      </c>
      <c r="CK75" s="1196" t="str">
        <f t="shared" si="26"/>
        <v/>
      </c>
      <c r="CL75" s="1196" t="str">
        <f t="shared" si="27"/>
        <v/>
      </c>
      <c r="CM75" s="1196" t="str">
        <f t="shared" si="28"/>
        <v/>
      </c>
      <c r="CN75" s="1196" t="str">
        <f t="shared" si="29"/>
        <v/>
      </c>
      <c r="CO75" s="1196" t="str">
        <f t="shared" si="30"/>
        <v/>
      </c>
      <c r="CQ75" s="1197"/>
      <c r="CS75" s="1197"/>
    </row>
    <row r="76" spans="53:97">
      <c r="BA76" s="1203">
        <v>75</v>
      </c>
      <c r="BB76" s="1203"/>
      <c r="BC76" s="1203"/>
      <c r="BD76" s="1203">
        <v>0</v>
      </c>
      <c r="BE76" s="1203">
        <v>0</v>
      </c>
      <c r="BF76" s="1203">
        <v>0</v>
      </c>
      <c r="BG76" s="1203">
        <v>0</v>
      </c>
      <c r="BH76" s="1203">
        <v>0</v>
      </c>
      <c r="BI76" s="1203">
        <v>0</v>
      </c>
      <c r="BJ76" s="1203">
        <v>0</v>
      </c>
      <c r="BK76" s="1203">
        <v>0</v>
      </c>
      <c r="BL76" s="1203">
        <v>0</v>
      </c>
      <c r="BM76" s="1203">
        <v>0</v>
      </c>
      <c r="BN76" s="1203">
        <v>0</v>
      </c>
      <c r="BO76" s="1203">
        <v>0</v>
      </c>
      <c r="BP76" s="1203">
        <v>0</v>
      </c>
      <c r="BQ76" s="1203">
        <v>0</v>
      </c>
      <c r="BR76" s="1198">
        <f t="shared" si="19"/>
        <v>0</v>
      </c>
      <c r="CA76" s="1197"/>
      <c r="CB76" s="1196" t="str">
        <f t="shared" si="17"/>
        <v/>
      </c>
      <c r="CC76" s="1196" t="str">
        <f t="shared" si="20"/>
        <v/>
      </c>
      <c r="CD76" s="1196" t="str">
        <f t="shared" si="21"/>
        <v/>
      </c>
      <c r="CE76" s="1196" t="str">
        <f t="shared" si="22"/>
        <v/>
      </c>
      <c r="CF76" s="1196" t="str">
        <f t="shared" si="23"/>
        <v/>
      </c>
      <c r="CG76" s="1196" t="str">
        <f t="shared" si="24"/>
        <v/>
      </c>
      <c r="CI76" s="1196" t="str">
        <f t="shared" si="18"/>
        <v/>
      </c>
      <c r="CJ76" s="1197" t="str">
        <f t="shared" si="25"/>
        <v/>
      </c>
      <c r="CK76" s="1196" t="str">
        <f t="shared" si="26"/>
        <v/>
      </c>
      <c r="CL76" s="1196" t="str">
        <f t="shared" si="27"/>
        <v/>
      </c>
      <c r="CM76" s="1196" t="str">
        <f t="shared" si="28"/>
        <v/>
      </c>
      <c r="CN76" s="1196" t="str">
        <f t="shared" si="29"/>
        <v/>
      </c>
      <c r="CO76" s="1196" t="str">
        <f t="shared" si="30"/>
        <v/>
      </c>
      <c r="CQ76" s="1197"/>
      <c r="CS76" s="1197"/>
    </row>
    <row r="77" spans="53:97">
      <c r="BA77" s="1203">
        <v>76</v>
      </c>
      <c r="BB77" s="1203"/>
      <c r="BC77" s="1203"/>
      <c r="BD77" s="1203">
        <v>0</v>
      </c>
      <c r="BE77" s="1203">
        <v>0</v>
      </c>
      <c r="BF77" s="1203">
        <v>0</v>
      </c>
      <c r="BG77" s="1203">
        <v>0</v>
      </c>
      <c r="BH77" s="1203">
        <v>0</v>
      </c>
      <c r="BI77" s="1203">
        <v>0</v>
      </c>
      <c r="BJ77" s="1203">
        <v>0</v>
      </c>
      <c r="BK77" s="1203">
        <v>0</v>
      </c>
      <c r="BL77" s="1203">
        <v>0</v>
      </c>
      <c r="BM77" s="1203">
        <v>0</v>
      </c>
      <c r="BN77" s="1203">
        <v>0</v>
      </c>
      <c r="BO77" s="1203">
        <v>0</v>
      </c>
      <c r="BP77" s="1203">
        <v>0</v>
      </c>
      <c r="BQ77" s="1203">
        <v>0</v>
      </c>
      <c r="BR77" s="1198">
        <f t="shared" si="19"/>
        <v>0</v>
      </c>
      <c r="CA77" s="1197"/>
      <c r="CB77" s="1196" t="str">
        <f t="shared" si="17"/>
        <v/>
      </c>
      <c r="CC77" s="1196" t="str">
        <f t="shared" si="20"/>
        <v/>
      </c>
      <c r="CD77" s="1196" t="str">
        <f t="shared" si="21"/>
        <v/>
      </c>
      <c r="CE77" s="1196" t="str">
        <f t="shared" si="22"/>
        <v/>
      </c>
      <c r="CF77" s="1196" t="str">
        <f t="shared" si="23"/>
        <v/>
      </c>
      <c r="CG77" s="1196" t="str">
        <f t="shared" si="24"/>
        <v/>
      </c>
      <c r="CI77" s="1196" t="str">
        <f t="shared" si="18"/>
        <v/>
      </c>
      <c r="CJ77" s="1197" t="str">
        <f t="shared" si="25"/>
        <v/>
      </c>
      <c r="CK77" s="1196" t="str">
        <f t="shared" si="26"/>
        <v/>
      </c>
      <c r="CL77" s="1196" t="str">
        <f t="shared" si="27"/>
        <v/>
      </c>
      <c r="CM77" s="1196" t="str">
        <f t="shared" si="28"/>
        <v/>
      </c>
      <c r="CN77" s="1196" t="str">
        <f t="shared" si="29"/>
        <v/>
      </c>
      <c r="CO77" s="1196" t="str">
        <f t="shared" si="30"/>
        <v/>
      </c>
      <c r="CQ77" s="1197"/>
      <c r="CS77" s="1197"/>
    </row>
    <row r="78" spans="53:97">
      <c r="BA78" s="1203">
        <v>77</v>
      </c>
      <c r="BB78" s="1203"/>
      <c r="BC78" s="1203"/>
      <c r="BD78" s="1203">
        <v>0</v>
      </c>
      <c r="BE78" s="1203">
        <v>0</v>
      </c>
      <c r="BF78" s="1203">
        <v>0</v>
      </c>
      <c r="BG78" s="1203">
        <v>0</v>
      </c>
      <c r="BH78" s="1203">
        <v>0</v>
      </c>
      <c r="BI78" s="1203">
        <v>0</v>
      </c>
      <c r="BJ78" s="1203">
        <v>0</v>
      </c>
      <c r="BK78" s="1203">
        <v>0</v>
      </c>
      <c r="BL78" s="1203">
        <v>0</v>
      </c>
      <c r="BM78" s="1203">
        <v>0</v>
      </c>
      <c r="BN78" s="1203">
        <v>0</v>
      </c>
      <c r="BO78" s="1203">
        <v>0</v>
      </c>
      <c r="BP78" s="1203">
        <v>0</v>
      </c>
      <c r="BQ78" s="1203">
        <v>0</v>
      </c>
      <c r="BR78" s="1198">
        <f t="shared" si="19"/>
        <v>0</v>
      </c>
      <c r="CA78" s="1197"/>
      <c r="CB78" s="1196" t="str">
        <f t="shared" si="17"/>
        <v/>
      </c>
      <c r="CC78" s="1196" t="str">
        <f t="shared" si="20"/>
        <v/>
      </c>
      <c r="CD78" s="1196" t="str">
        <f t="shared" si="21"/>
        <v/>
      </c>
      <c r="CE78" s="1196" t="str">
        <f t="shared" si="22"/>
        <v/>
      </c>
      <c r="CF78" s="1196" t="str">
        <f t="shared" si="23"/>
        <v/>
      </c>
      <c r="CG78" s="1196" t="str">
        <f t="shared" si="24"/>
        <v/>
      </c>
      <c r="CI78" s="1196" t="str">
        <f t="shared" si="18"/>
        <v/>
      </c>
      <c r="CJ78" s="1197" t="str">
        <f t="shared" si="25"/>
        <v/>
      </c>
      <c r="CK78" s="1196" t="str">
        <f t="shared" si="26"/>
        <v/>
      </c>
      <c r="CL78" s="1196" t="str">
        <f t="shared" si="27"/>
        <v/>
      </c>
      <c r="CM78" s="1196" t="str">
        <f t="shared" si="28"/>
        <v/>
      </c>
      <c r="CN78" s="1196" t="str">
        <f t="shared" si="29"/>
        <v/>
      </c>
      <c r="CO78" s="1196" t="str">
        <f t="shared" si="30"/>
        <v/>
      </c>
      <c r="CQ78" s="1197"/>
      <c r="CS78" s="1197"/>
    </row>
    <row r="79" spans="53:97">
      <c r="BA79" s="1203">
        <v>78</v>
      </c>
      <c r="BB79" s="1203"/>
      <c r="BC79" s="1203"/>
      <c r="BD79" s="1203">
        <v>0</v>
      </c>
      <c r="BE79" s="1203">
        <v>0</v>
      </c>
      <c r="BF79" s="1203">
        <v>0</v>
      </c>
      <c r="BG79" s="1203">
        <v>0</v>
      </c>
      <c r="BH79" s="1203">
        <v>0</v>
      </c>
      <c r="BI79" s="1203">
        <v>0</v>
      </c>
      <c r="BJ79" s="1203">
        <v>0</v>
      </c>
      <c r="BK79" s="1203">
        <v>0</v>
      </c>
      <c r="BL79" s="1203">
        <v>0</v>
      </c>
      <c r="BM79" s="1203">
        <v>0</v>
      </c>
      <c r="BN79" s="1203">
        <v>0</v>
      </c>
      <c r="BO79" s="1203">
        <v>0</v>
      </c>
      <c r="BP79" s="1203">
        <v>0</v>
      </c>
      <c r="BQ79" s="1203">
        <v>0</v>
      </c>
      <c r="BR79" s="1198">
        <f t="shared" si="19"/>
        <v>0</v>
      </c>
      <c r="CA79" s="1197"/>
      <c r="CB79" s="1196" t="str">
        <f t="shared" si="17"/>
        <v/>
      </c>
      <c r="CC79" s="1196" t="str">
        <f t="shared" si="20"/>
        <v/>
      </c>
      <c r="CD79" s="1196" t="str">
        <f t="shared" si="21"/>
        <v/>
      </c>
      <c r="CE79" s="1196" t="str">
        <f t="shared" si="22"/>
        <v/>
      </c>
      <c r="CF79" s="1196" t="str">
        <f t="shared" si="23"/>
        <v/>
      </c>
      <c r="CG79" s="1196" t="str">
        <f t="shared" si="24"/>
        <v/>
      </c>
      <c r="CI79" s="1196" t="str">
        <f t="shared" si="18"/>
        <v/>
      </c>
      <c r="CJ79" s="1197" t="str">
        <f t="shared" si="25"/>
        <v/>
      </c>
      <c r="CK79" s="1196" t="str">
        <f t="shared" si="26"/>
        <v/>
      </c>
      <c r="CL79" s="1196" t="str">
        <f t="shared" si="27"/>
        <v/>
      </c>
      <c r="CM79" s="1196" t="str">
        <f t="shared" si="28"/>
        <v/>
      </c>
      <c r="CN79" s="1196" t="str">
        <f t="shared" si="29"/>
        <v/>
      </c>
      <c r="CO79" s="1196" t="str">
        <f t="shared" si="30"/>
        <v/>
      </c>
      <c r="CQ79" s="1197"/>
      <c r="CS79" s="1197"/>
    </row>
    <row r="80" spans="53:97">
      <c r="BA80" s="1203">
        <v>79</v>
      </c>
      <c r="BB80" s="1203"/>
      <c r="BC80" s="1203"/>
      <c r="BD80" s="1203">
        <v>0</v>
      </c>
      <c r="BE80" s="1203">
        <v>0</v>
      </c>
      <c r="BF80" s="1203">
        <v>0</v>
      </c>
      <c r="BG80" s="1203">
        <v>0</v>
      </c>
      <c r="BH80" s="1203">
        <v>0</v>
      </c>
      <c r="BI80" s="1203">
        <v>0</v>
      </c>
      <c r="BJ80" s="1203">
        <v>0</v>
      </c>
      <c r="BK80" s="1203">
        <v>0</v>
      </c>
      <c r="BL80" s="1203">
        <v>0</v>
      </c>
      <c r="BM80" s="1203">
        <v>0</v>
      </c>
      <c r="BN80" s="1203">
        <v>0</v>
      </c>
      <c r="BO80" s="1203">
        <v>0</v>
      </c>
      <c r="BP80" s="1203">
        <v>0</v>
      </c>
      <c r="BQ80" s="1203">
        <v>0</v>
      </c>
      <c r="BR80" s="1198">
        <f t="shared" si="19"/>
        <v>0</v>
      </c>
      <c r="CA80" s="1197"/>
      <c r="CB80" s="1196" t="str">
        <f t="shared" si="17"/>
        <v/>
      </c>
      <c r="CC80" s="1196" t="str">
        <f t="shared" si="20"/>
        <v/>
      </c>
      <c r="CD80" s="1196" t="str">
        <f t="shared" si="21"/>
        <v/>
      </c>
      <c r="CE80" s="1196" t="str">
        <f t="shared" si="22"/>
        <v/>
      </c>
      <c r="CF80" s="1196" t="str">
        <f t="shared" si="23"/>
        <v/>
      </c>
      <c r="CG80" s="1196" t="str">
        <f t="shared" si="24"/>
        <v/>
      </c>
      <c r="CI80" s="1196" t="str">
        <f t="shared" si="18"/>
        <v/>
      </c>
      <c r="CJ80" s="1197" t="str">
        <f t="shared" si="25"/>
        <v/>
      </c>
      <c r="CK80" s="1196" t="str">
        <f t="shared" si="26"/>
        <v/>
      </c>
      <c r="CL80" s="1196" t="str">
        <f t="shared" si="27"/>
        <v/>
      </c>
      <c r="CM80" s="1196" t="str">
        <f t="shared" si="28"/>
        <v/>
      </c>
      <c r="CN80" s="1196" t="str">
        <f t="shared" si="29"/>
        <v/>
      </c>
      <c r="CO80" s="1196" t="str">
        <f t="shared" si="30"/>
        <v/>
      </c>
      <c r="CQ80" s="1197"/>
      <c r="CS80" s="1197"/>
    </row>
    <row r="81" spans="53:97">
      <c r="BA81" s="1203">
        <v>80</v>
      </c>
      <c r="BB81" s="1203"/>
      <c r="BC81" s="1203"/>
      <c r="BD81" s="1203">
        <v>0</v>
      </c>
      <c r="BE81" s="1203">
        <v>0</v>
      </c>
      <c r="BF81" s="1203">
        <v>0</v>
      </c>
      <c r="BG81" s="1203">
        <v>0</v>
      </c>
      <c r="BH81" s="1203">
        <v>0</v>
      </c>
      <c r="BI81" s="1203">
        <v>0</v>
      </c>
      <c r="BJ81" s="1203">
        <v>0</v>
      </c>
      <c r="BK81" s="1203">
        <v>0</v>
      </c>
      <c r="BL81" s="1203">
        <v>0</v>
      </c>
      <c r="BM81" s="1203">
        <v>0</v>
      </c>
      <c r="BN81" s="1203">
        <v>0</v>
      </c>
      <c r="BO81" s="1203">
        <v>0</v>
      </c>
      <c r="BP81" s="1203">
        <v>0</v>
      </c>
      <c r="BQ81" s="1203">
        <v>0</v>
      </c>
      <c r="BR81" s="1198">
        <f t="shared" si="19"/>
        <v>0</v>
      </c>
      <c r="CA81" s="1197"/>
      <c r="CB81" s="1196" t="str">
        <f t="shared" si="17"/>
        <v/>
      </c>
      <c r="CC81" s="1196" t="str">
        <f t="shared" si="20"/>
        <v/>
      </c>
      <c r="CD81" s="1196" t="str">
        <f t="shared" si="21"/>
        <v/>
      </c>
      <c r="CE81" s="1196" t="str">
        <f t="shared" si="22"/>
        <v/>
      </c>
      <c r="CF81" s="1196" t="str">
        <f t="shared" si="23"/>
        <v/>
      </c>
      <c r="CG81" s="1196" t="str">
        <f t="shared" si="24"/>
        <v/>
      </c>
      <c r="CI81" s="1196" t="str">
        <f t="shared" si="18"/>
        <v/>
      </c>
      <c r="CJ81" s="1197" t="str">
        <f t="shared" si="25"/>
        <v/>
      </c>
      <c r="CK81" s="1196" t="str">
        <f t="shared" si="26"/>
        <v/>
      </c>
      <c r="CL81" s="1196" t="str">
        <f t="shared" si="27"/>
        <v/>
      </c>
      <c r="CM81" s="1196" t="str">
        <f t="shared" si="28"/>
        <v/>
      </c>
      <c r="CN81" s="1196" t="str">
        <f t="shared" si="29"/>
        <v/>
      </c>
      <c r="CO81" s="1196" t="str">
        <f t="shared" si="30"/>
        <v/>
      </c>
      <c r="CQ81" s="1197"/>
      <c r="CS81" s="1197"/>
    </row>
    <row r="82" spans="53:97">
      <c r="BA82" s="1203">
        <v>81</v>
      </c>
      <c r="BB82" s="1203"/>
      <c r="BC82" s="1203"/>
      <c r="BD82" s="1203">
        <v>0</v>
      </c>
      <c r="BE82" s="1203">
        <v>0</v>
      </c>
      <c r="BF82" s="1203">
        <v>0</v>
      </c>
      <c r="BG82" s="1203">
        <v>0</v>
      </c>
      <c r="BH82" s="1203">
        <v>0</v>
      </c>
      <c r="BI82" s="1203">
        <v>0</v>
      </c>
      <c r="BJ82" s="1203">
        <v>0</v>
      </c>
      <c r="BK82" s="1203">
        <v>0</v>
      </c>
      <c r="BL82" s="1203">
        <v>0</v>
      </c>
      <c r="BM82" s="1203">
        <v>0</v>
      </c>
      <c r="BN82" s="1203">
        <v>0</v>
      </c>
      <c r="BO82" s="1203">
        <v>0</v>
      </c>
      <c r="BP82" s="1203">
        <v>0</v>
      </c>
      <c r="BQ82" s="1203">
        <v>0</v>
      </c>
      <c r="BR82" s="1198">
        <f t="shared" si="19"/>
        <v>0</v>
      </c>
      <c r="CA82" s="1197"/>
      <c r="CB82" s="1196" t="str">
        <f t="shared" si="17"/>
        <v/>
      </c>
      <c r="CC82" s="1196" t="str">
        <f t="shared" si="20"/>
        <v/>
      </c>
      <c r="CD82" s="1196" t="str">
        <f t="shared" si="21"/>
        <v/>
      </c>
      <c r="CE82" s="1196" t="str">
        <f t="shared" si="22"/>
        <v/>
      </c>
      <c r="CF82" s="1196" t="str">
        <f t="shared" si="23"/>
        <v/>
      </c>
      <c r="CG82" s="1196" t="str">
        <f t="shared" si="24"/>
        <v/>
      </c>
      <c r="CI82" s="1196" t="str">
        <f t="shared" si="18"/>
        <v/>
      </c>
      <c r="CJ82" s="1197" t="str">
        <f t="shared" si="25"/>
        <v/>
      </c>
      <c r="CK82" s="1196" t="str">
        <f t="shared" si="26"/>
        <v/>
      </c>
      <c r="CL82" s="1196" t="str">
        <f t="shared" si="27"/>
        <v/>
      </c>
      <c r="CM82" s="1196" t="str">
        <f t="shared" si="28"/>
        <v/>
      </c>
      <c r="CN82" s="1196" t="str">
        <f t="shared" si="29"/>
        <v/>
      </c>
      <c r="CO82" s="1196" t="str">
        <f t="shared" si="30"/>
        <v/>
      </c>
      <c r="CQ82" s="1197"/>
      <c r="CS82" s="1197"/>
    </row>
    <row r="83" spans="53:97">
      <c r="BA83" s="1203">
        <v>82</v>
      </c>
      <c r="BB83" s="1203"/>
      <c r="BC83" s="1203"/>
      <c r="BD83" s="1203">
        <v>0</v>
      </c>
      <c r="BE83" s="1203">
        <v>0</v>
      </c>
      <c r="BF83" s="1203">
        <v>0</v>
      </c>
      <c r="BG83" s="1203">
        <v>0</v>
      </c>
      <c r="BH83" s="1203">
        <v>0</v>
      </c>
      <c r="BI83" s="1203">
        <v>0</v>
      </c>
      <c r="BJ83" s="1203">
        <v>0</v>
      </c>
      <c r="BK83" s="1203">
        <v>0</v>
      </c>
      <c r="BL83" s="1203">
        <v>0</v>
      </c>
      <c r="BM83" s="1203">
        <v>0</v>
      </c>
      <c r="BN83" s="1203">
        <v>0</v>
      </c>
      <c r="BO83" s="1203">
        <v>0</v>
      </c>
      <c r="BP83" s="1203">
        <v>0</v>
      </c>
      <c r="BQ83" s="1203">
        <v>0</v>
      </c>
      <c r="BR83" s="1198">
        <f t="shared" si="19"/>
        <v>0</v>
      </c>
      <c r="CA83" s="1197"/>
      <c r="CB83" s="1196" t="str">
        <f t="shared" si="17"/>
        <v/>
      </c>
      <c r="CC83" s="1196" t="str">
        <f t="shared" si="20"/>
        <v/>
      </c>
      <c r="CD83" s="1196" t="str">
        <f t="shared" si="21"/>
        <v/>
      </c>
      <c r="CE83" s="1196" t="str">
        <f t="shared" si="22"/>
        <v/>
      </c>
      <c r="CF83" s="1196" t="str">
        <f t="shared" si="23"/>
        <v/>
      </c>
      <c r="CG83" s="1196" t="str">
        <f t="shared" si="24"/>
        <v/>
      </c>
      <c r="CI83" s="1196" t="str">
        <f t="shared" si="18"/>
        <v/>
      </c>
      <c r="CJ83" s="1197" t="str">
        <f t="shared" si="25"/>
        <v/>
      </c>
      <c r="CK83" s="1196" t="str">
        <f t="shared" si="26"/>
        <v/>
      </c>
      <c r="CL83" s="1196" t="str">
        <f t="shared" si="27"/>
        <v/>
      </c>
      <c r="CM83" s="1196" t="str">
        <f t="shared" si="28"/>
        <v/>
      </c>
      <c r="CN83" s="1196" t="str">
        <f t="shared" si="29"/>
        <v/>
      </c>
      <c r="CO83" s="1196" t="str">
        <f t="shared" si="30"/>
        <v/>
      </c>
      <c r="CQ83" s="1197"/>
      <c r="CS83" s="1197"/>
    </row>
    <row r="84" spans="53:97">
      <c r="BA84" s="1203">
        <v>83</v>
      </c>
      <c r="BB84" s="1203"/>
      <c r="BC84" s="1203"/>
      <c r="BD84" s="1203">
        <v>0</v>
      </c>
      <c r="BE84" s="1203">
        <v>0</v>
      </c>
      <c r="BF84" s="1203">
        <v>0</v>
      </c>
      <c r="BG84" s="1203">
        <v>0</v>
      </c>
      <c r="BH84" s="1203">
        <v>0</v>
      </c>
      <c r="BI84" s="1203">
        <v>0</v>
      </c>
      <c r="BJ84" s="1203">
        <v>0</v>
      </c>
      <c r="BK84" s="1203">
        <v>0</v>
      </c>
      <c r="BL84" s="1203">
        <v>0</v>
      </c>
      <c r="BM84" s="1203">
        <v>0</v>
      </c>
      <c r="BN84" s="1203">
        <v>0</v>
      </c>
      <c r="BO84" s="1203">
        <v>0</v>
      </c>
      <c r="BP84" s="1203">
        <v>0</v>
      </c>
      <c r="BQ84" s="1203">
        <v>0</v>
      </c>
      <c r="BR84" s="1198">
        <f t="shared" si="19"/>
        <v>0</v>
      </c>
      <c r="CA84" s="1197"/>
      <c r="CB84" s="1196" t="str">
        <f t="shared" si="17"/>
        <v/>
      </c>
      <c r="CC84" s="1196" t="str">
        <f t="shared" si="20"/>
        <v/>
      </c>
      <c r="CD84" s="1196" t="str">
        <f t="shared" si="21"/>
        <v/>
      </c>
      <c r="CE84" s="1196" t="str">
        <f t="shared" si="22"/>
        <v/>
      </c>
      <c r="CF84" s="1196" t="str">
        <f t="shared" si="23"/>
        <v/>
      </c>
      <c r="CG84" s="1196" t="str">
        <f t="shared" si="24"/>
        <v/>
      </c>
      <c r="CI84" s="1196" t="str">
        <f t="shared" si="18"/>
        <v/>
      </c>
      <c r="CJ84" s="1197" t="str">
        <f t="shared" si="25"/>
        <v/>
      </c>
      <c r="CK84" s="1196" t="str">
        <f t="shared" si="26"/>
        <v/>
      </c>
      <c r="CL84" s="1196" t="str">
        <f t="shared" si="27"/>
        <v/>
      </c>
      <c r="CM84" s="1196" t="str">
        <f t="shared" si="28"/>
        <v/>
      </c>
      <c r="CN84" s="1196" t="str">
        <f t="shared" si="29"/>
        <v/>
      </c>
      <c r="CO84" s="1196" t="str">
        <f t="shared" si="30"/>
        <v/>
      </c>
      <c r="CQ84" s="1197"/>
      <c r="CS84" s="1197"/>
    </row>
    <row r="85" spans="53:97">
      <c r="BA85" s="1203">
        <v>84</v>
      </c>
      <c r="BB85" s="1203"/>
      <c r="BC85" s="1203"/>
      <c r="BD85" s="1203">
        <v>0</v>
      </c>
      <c r="BE85" s="1203">
        <v>0</v>
      </c>
      <c r="BF85" s="1203">
        <v>0</v>
      </c>
      <c r="BG85" s="1203">
        <v>0</v>
      </c>
      <c r="BH85" s="1203">
        <v>0</v>
      </c>
      <c r="BI85" s="1203">
        <v>0</v>
      </c>
      <c r="BJ85" s="1203">
        <v>0</v>
      </c>
      <c r="BK85" s="1203">
        <v>0</v>
      </c>
      <c r="BL85" s="1203">
        <v>0</v>
      </c>
      <c r="BM85" s="1203">
        <v>0</v>
      </c>
      <c r="BN85" s="1203">
        <v>0</v>
      </c>
      <c r="BO85" s="1203">
        <v>0</v>
      </c>
      <c r="BP85" s="1203">
        <v>0</v>
      </c>
      <c r="BQ85" s="1203">
        <v>0</v>
      </c>
      <c r="BR85" s="1198">
        <f t="shared" si="19"/>
        <v>0</v>
      </c>
      <c r="CA85" s="1197"/>
      <c r="CB85" s="1196" t="str">
        <f t="shared" si="17"/>
        <v/>
      </c>
      <c r="CC85" s="1196" t="str">
        <f t="shared" si="20"/>
        <v/>
      </c>
      <c r="CD85" s="1196" t="str">
        <f t="shared" si="21"/>
        <v/>
      </c>
      <c r="CE85" s="1196" t="str">
        <f t="shared" si="22"/>
        <v/>
      </c>
      <c r="CF85" s="1196" t="str">
        <f t="shared" si="23"/>
        <v/>
      </c>
      <c r="CG85" s="1196" t="str">
        <f t="shared" si="24"/>
        <v/>
      </c>
      <c r="CI85" s="1196" t="str">
        <f t="shared" si="18"/>
        <v/>
      </c>
      <c r="CJ85" s="1197" t="str">
        <f t="shared" si="25"/>
        <v/>
      </c>
      <c r="CK85" s="1196" t="str">
        <f t="shared" si="26"/>
        <v/>
      </c>
      <c r="CL85" s="1196" t="str">
        <f t="shared" si="27"/>
        <v/>
      </c>
      <c r="CM85" s="1196" t="str">
        <f t="shared" si="28"/>
        <v/>
      </c>
      <c r="CN85" s="1196" t="str">
        <f t="shared" si="29"/>
        <v/>
      </c>
      <c r="CO85" s="1196" t="str">
        <f t="shared" si="30"/>
        <v/>
      </c>
      <c r="CQ85" s="1197"/>
      <c r="CS85" s="1197"/>
    </row>
    <row r="86" spans="53:97">
      <c r="BA86" s="1203">
        <v>85</v>
      </c>
      <c r="BB86" s="1203"/>
      <c r="BC86" s="1203"/>
      <c r="BD86" s="1203">
        <v>0</v>
      </c>
      <c r="BE86" s="1203">
        <v>0</v>
      </c>
      <c r="BF86" s="1203">
        <v>0</v>
      </c>
      <c r="BG86" s="1203">
        <v>0</v>
      </c>
      <c r="BH86" s="1203">
        <v>0</v>
      </c>
      <c r="BI86" s="1203">
        <v>0</v>
      </c>
      <c r="BJ86" s="1203">
        <v>0</v>
      </c>
      <c r="BK86" s="1203">
        <v>0</v>
      </c>
      <c r="BL86" s="1203">
        <v>0</v>
      </c>
      <c r="BM86" s="1203">
        <v>0</v>
      </c>
      <c r="BN86" s="1203">
        <v>0</v>
      </c>
      <c r="BO86" s="1203">
        <v>0</v>
      </c>
      <c r="BP86" s="1203">
        <v>0</v>
      </c>
      <c r="BQ86" s="1203">
        <v>0</v>
      </c>
      <c r="BR86" s="1198">
        <f t="shared" si="19"/>
        <v>0</v>
      </c>
      <c r="CA86" s="1197"/>
      <c r="CB86" s="1196" t="str">
        <f t="shared" si="17"/>
        <v/>
      </c>
      <c r="CC86" s="1196" t="str">
        <f t="shared" si="20"/>
        <v/>
      </c>
      <c r="CD86" s="1196" t="str">
        <f t="shared" si="21"/>
        <v/>
      </c>
      <c r="CE86" s="1196" t="str">
        <f t="shared" si="22"/>
        <v/>
      </c>
      <c r="CF86" s="1196" t="str">
        <f t="shared" si="23"/>
        <v/>
      </c>
      <c r="CG86" s="1196" t="str">
        <f t="shared" si="24"/>
        <v/>
      </c>
      <c r="CI86" s="1196" t="str">
        <f t="shared" si="18"/>
        <v/>
      </c>
      <c r="CJ86" s="1197" t="str">
        <f t="shared" si="25"/>
        <v/>
      </c>
      <c r="CK86" s="1196" t="str">
        <f t="shared" si="26"/>
        <v/>
      </c>
      <c r="CL86" s="1196" t="str">
        <f t="shared" si="27"/>
        <v/>
      </c>
      <c r="CM86" s="1196" t="str">
        <f t="shared" si="28"/>
        <v/>
      </c>
      <c r="CN86" s="1196" t="str">
        <f t="shared" si="29"/>
        <v/>
      </c>
      <c r="CO86" s="1196" t="str">
        <f t="shared" si="30"/>
        <v/>
      </c>
      <c r="CQ86" s="1197"/>
      <c r="CS86" s="1197"/>
    </row>
    <row r="87" spans="53:97">
      <c r="BA87" s="1203">
        <v>86</v>
      </c>
      <c r="BB87" s="1203"/>
      <c r="BC87" s="1203"/>
      <c r="BD87" s="1203">
        <v>0</v>
      </c>
      <c r="BE87" s="1203">
        <v>0</v>
      </c>
      <c r="BF87" s="1203">
        <v>0</v>
      </c>
      <c r="BG87" s="1203">
        <v>0</v>
      </c>
      <c r="BH87" s="1203">
        <v>0</v>
      </c>
      <c r="BI87" s="1203">
        <v>0</v>
      </c>
      <c r="BJ87" s="1203">
        <v>0</v>
      </c>
      <c r="BK87" s="1203">
        <v>0</v>
      </c>
      <c r="BL87" s="1203">
        <v>0</v>
      </c>
      <c r="BM87" s="1203">
        <v>0</v>
      </c>
      <c r="BN87" s="1203">
        <v>0</v>
      </c>
      <c r="BO87" s="1203">
        <v>0</v>
      </c>
      <c r="BP87" s="1203">
        <v>0</v>
      </c>
      <c r="BQ87" s="1203">
        <v>0</v>
      </c>
      <c r="BR87" s="1198">
        <f t="shared" si="19"/>
        <v>0</v>
      </c>
      <c r="CA87" s="1197"/>
      <c r="CB87" s="1196" t="str">
        <f t="shared" si="17"/>
        <v/>
      </c>
      <c r="CC87" s="1196" t="str">
        <f t="shared" si="20"/>
        <v/>
      </c>
      <c r="CD87" s="1196" t="str">
        <f t="shared" si="21"/>
        <v/>
      </c>
      <c r="CE87" s="1196" t="str">
        <f t="shared" si="22"/>
        <v/>
      </c>
      <c r="CF87" s="1196" t="str">
        <f t="shared" si="23"/>
        <v/>
      </c>
      <c r="CG87" s="1196" t="str">
        <f t="shared" si="24"/>
        <v/>
      </c>
      <c r="CI87" s="1196" t="str">
        <f t="shared" si="18"/>
        <v/>
      </c>
      <c r="CJ87" s="1197" t="str">
        <f t="shared" si="25"/>
        <v/>
      </c>
      <c r="CK87" s="1196" t="str">
        <f t="shared" si="26"/>
        <v/>
      </c>
      <c r="CL87" s="1196" t="str">
        <f t="shared" si="27"/>
        <v/>
      </c>
      <c r="CM87" s="1196" t="str">
        <f t="shared" si="28"/>
        <v/>
      </c>
      <c r="CN87" s="1196" t="str">
        <f t="shared" si="29"/>
        <v/>
      </c>
      <c r="CO87" s="1196" t="str">
        <f t="shared" si="30"/>
        <v/>
      </c>
      <c r="CQ87" s="1197"/>
      <c r="CS87" s="1197"/>
    </row>
    <row r="88" spans="53:97">
      <c r="BA88" s="1203">
        <v>87</v>
      </c>
      <c r="BB88" s="1203"/>
      <c r="BC88" s="1203"/>
      <c r="BD88" s="1203">
        <v>0</v>
      </c>
      <c r="BE88" s="1203">
        <v>0</v>
      </c>
      <c r="BF88" s="1203">
        <v>0</v>
      </c>
      <c r="BG88" s="1203">
        <v>0</v>
      </c>
      <c r="BH88" s="1203">
        <v>0</v>
      </c>
      <c r="BI88" s="1203">
        <v>0</v>
      </c>
      <c r="BJ88" s="1203">
        <v>0</v>
      </c>
      <c r="BK88" s="1203">
        <v>0</v>
      </c>
      <c r="BL88" s="1203">
        <v>0</v>
      </c>
      <c r="BM88" s="1203">
        <v>0</v>
      </c>
      <c r="BN88" s="1203">
        <v>0</v>
      </c>
      <c r="BO88" s="1203">
        <v>0</v>
      </c>
      <c r="BP88" s="1203">
        <v>0</v>
      </c>
      <c r="BQ88" s="1203">
        <v>0</v>
      </c>
      <c r="BR88" s="1198">
        <f t="shared" si="19"/>
        <v>0</v>
      </c>
      <c r="CA88" s="1197"/>
      <c r="CB88" s="1196" t="str">
        <f t="shared" si="17"/>
        <v/>
      </c>
      <c r="CC88" s="1196" t="str">
        <f t="shared" si="20"/>
        <v/>
      </c>
      <c r="CD88" s="1196" t="str">
        <f t="shared" si="21"/>
        <v/>
      </c>
      <c r="CE88" s="1196" t="str">
        <f t="shared" si="22"/>
        <v/>
      </c>
      <c r="CF88" s="1196" t="str">
        <f t="shared" si="23"/>
        <v/>
      </c>
      <c r="CG88" s="1196" t="str">
        <f t="shared" si="24"/>
        <v/>
      </c>
      <c r="CI88" s="1196" t="str">
        <f t="shared" si="18"/>
        <v/>
      </c>
      <c r="CJ88" s="1197" t="str">
        <f t="shared" si="25"/>
        <v/>
      </c>
      <c r="CK88" s="1196" t="str">
        <f t="shared" si="26"/>
        <v/>
      </c>
      <c r="CL88" s="1196" t="str">
        <f t="shared" si="27"/>
        <v/>
      </c>
      <c r="CM88" s="1196" t="str">
        <f t="shared" si="28"/>
        <v/>
      </c>
      <c r="CN88" s="1196" t="str">
        <f t="shared" si="29"/>
        <v/>
      </c>
      <c r="CO88" s="1196" t="str">
        <f t="shared" si="30"/>
        <v/>
      </c>
      <c r="CQ88" s="1197"/>
      <c r="CS88" s="1197"/>
    </row>
    <row r="89" spans="53:97">
      <c r="BA89" s="1203">
        <v>88</v>
      </c>
      <c r="BB89" s="1203"/>
      <c r="BC89" s="1203"/>
      <c r="BD89" s="1203">
        <v>0</v>
      </c>
      <c r="BE89" s="1203">
        <v>0</v>
      </c>
      <c r="BF89" s="1203">
        <v>0</v>
      </c>
      <c r="BG89" s="1203">
        <v>0</v>
      </c>
      <c r="BH89" s="1203">
        <v>0</v>
      </c>
      <c r="BI89" s="1203">
        <v>0</v>
      </c>
      <c r="BJ89" s="1203">
        <v>0</v>
      </c>
      <c r="BK89" s="1203">
        <v>0</v>
      </c>
      <c r="BL89" s="1203">
        <v>0</v>
      </c>
      <c r="BM89" s="1203">
        <v>0</v>
      </c>
      <c r="BN89" s="1203">
        <v>0</v>
      </c>
      <c r="BO89" s="1203">
        <v>0</v>
      </c>
      <c r="BP89" s="1203">
        <v>0</v>
      </c>
      <c r="BQ89" s="1203">
        <v>0</v>
      </c>
      <c r="BR89" s="1198">
        <f t="shared" si="19"/>
        <v>0</v>
      </c>
      <c r="CA89" s="1197"/>
      <c r="CB89" s="1196" t="str">
        <f t="shared" si="17"/>
        <v/>
      </c>
      <c r="CC89" s="1196" t="str">
        <f t="shared" si="20"/>
        <v/>
      </c>
      <c r="CD89" s="1196" t="str">
        <f t="shared" si="21"/>
        <v/>
      </c>
      <c r="CE89" s="1196" t="str">
        <f t="shared" si="22"/>
        <v/>
      </c>
      <c r="CF89" s="1196" t="str">
        <f t="shared" si="23"/>
        <v/>
      </c>
      <c r="CG89" s="1196" t="str">
        <f t="shared" si="24"/>
        <v/>
      </c>
      <c r="CI89" s="1196" t="str">
        <f t="shared" si="18"/>
        <v/>
      </c>
      <c r="CJ89" s="1197" t="str">
        <f t="shared" si="25"/>
        <v/>
      </c>
      <c r="CK89" s="1196" t="str">
        <f t="shared" si="26"/>
        <v/>
      </c>
      <c r="CL89" s="1196" t="str">
        <f t="shared" si="27"/>
        <v/>
      </c>
      <c r="CM89" s="1196" t="str">
        <f t="shared" si="28"/>
        <v/>
      </c>
      <c r="CN89" s="1196" t="str">
        <f t="shared" si="29"/>
        <v/>
      </c>
      <c r="CO89" s="1196" t="str">
        <f t="shared" si="30"/>
        <v/>
      </c>
      <c r="CQ89" s="1197"/>
      <c r="CS89" s="1197"/>
    </row>
    <row r="90" spans="53:97">
      <c r="BA90" s="1203">
        <v>89</v>
      </c>
      <c r="BB90" s="1203"/>
      <c r="BC90" s="1203"/>
      <c r="BD90" s="1203">
        <v>0</v>
      </c>
      <c r="BE90" s="1203">
        <v>0</v>
      </c>
      <c r="BF90" s="1203">
        <v>0</v>
      </c>
      <c r="BG90" s="1203">
        <v>0</v>
      </c>
      <c r="BH90" s="1203">
        <v>0</v>
      </c>
      <c r="BI90" s="1203">
        <v>0</v>
      </c>
      <c r="BJ90" s="1203">
        <v>0</v>
      </c>
      <c r="BK90" s="1203">
        <v>0</v>
      </c>
      <c r="BL90" s="1203">
        <v>0</v>
      </c>
      <c r="BM90" s="1203">
        <v>0</v>
      </c>
      <c r="BN90" s="1203">
        <v>0</v>
      </c>
      <c r="BO90" s="1203">
        <v>0</v>
      </c>
      <c r="BP90" s="1203">
        <v>0</v>
      </c>
      <c r="BQ90" s="1203">
        <v>0</v>
      </c>
      <c r="BR90" s="1198">
        <f t="shared" si="19"/>
        <v>0</v>
      </c>
      <c r="CA90" s="1197"/>
      <c r="CB90" s="1196" t="str">
        <f t="shared" si="17"/>
        <v/>
      </c>
      <c r="CC90" s="1196" t="str">
        <f t="shared" si="20"/>
        <v/>
      </c>
      <c r="CD90" s="1196" t="str">
        <f t="shared" si="21"/>
        <v/>
      </c>
      <c r="CE90" s="1196" t="str">
        <f t="shared" si="22"/>
        <v/>
      </c>
      <c r="CF90" s="1196" t="str">
        <f t="shared" si="23"/>
        <v/>
      </c>
      <c r="CG90" s="1196" t="str">
        <f t="shared" si="24"/>
        <v/>
      </c>
      <c r="CI90" s="1196" t="str">
        <f t="shared" si="18"/>
        <v/>
      </c>
      <c r="CJ90" s="1197" t="str">
        <f t="shared" si="25"/>
        <v/>
      </c>
      <c r="CK90" s="1196" t="str">
        <f t="shared" si="26"/>
        <v/>
      </c>
      <c r="CL90" s="1196" t="str">
        <f t="shared" si="27"/>
        <v/>
      </c>
      <c r="CM90" s="1196" t="str">
        <f t="shared" si="28"/>
        <v/>
      </c>
      <c r="CN90" s="1196" t="str">
        <f t="shared" si="29"/>
        <v/>
      </c>
      <c r="CO90" s="1196" t="str">
        <f t="shared" si="30"/>
        <v/>
      </c>
      <c r="CQ90" s="1197"/>
      <c r="CS90" s="1197"/>
    </row>
    <row r="91" spans="53:97">
      <c r="BA91" s="1203">
        <v>90</v>
      </c>
      <c r="BB91" s="1203"/>
      <c r="BC91" s="1203"/>
      <c r="BD91" s="1203">
        <v>0</v>
      </c>
      <c r="BE91" s="1203">
        <v>0</v>
      </c>
      <c r="BF91" s="1203">
        <v>0</v>
      </c>
      <c r="BG91" s="1203">
        <v>0</v>
      </c>
      <c r="BH91" s="1203">
        <v>0</v>
      </c>
      <c r="BI91" s="1203">
        <v>0</v>
      </c>
      <c r="BJ91" s="1203">
        <v>0</v>
      </c>
      <c r="BK91" s="1203">
        <v>0</v>
      </c>
      <c r="BL91" s="1203">
        <v>0</v>
      </c>
      <c r="BM91" s="1203">
        <v>0</v>
      </c>
      <c r="BN91" s="1203">
        <v>0</v>
      </c>
      <c r="BO91" s="1203">
        <v>0</v>
      </c>
      <c r="BP91" s="1203">
        <v>0</v>
      </c>
      <c r="BQ91" s="1203">
        <v>0</v>
      </c>
      <c r="BR91" s="1198">
        <f t="shared" si="19"/>
        <v>0</v>
      </c>
      <c r="CA91" s="1197"/>
      <c r="CB91" s="1196" t="str">
        <f t="shared" si="17"/>
        <v/>
      </c>
      <c r="CC91" s="1196" t="str">
        <f t="shared" si="20"/>
        <v/>
      </c>
      <c r="CD91" s="1196" t="str">
        <f t="shared" si="21"/>
        <v/>
      </c>
      <c r="CE91" s="1196" t="str">
        <f t="shared" si="22"/>
        <v/>
      </c>
      <c r="CF91" s="1196" t="str">
        <f t="shared" si="23"/>
        <v/>
      </c>
      <c r="CG91" s="1196" t="str">
        <f t="shared" si="24"/>
        <v/>
      </c>
      <c r="CI91" s="1196" t="str">
        <f t="shared" si="18"/>
        <v/>
      </c>
      <c r="CJ91" s="1197" t="str">
        <f t="shared" si="25"/>
        <v/>
      </c>
      <c r="CK91" s="1196" t="str">
        <f t="shared" si="26"/>
        <v/>
      </c>
      <c r="CL91" s="1196" t="str">
        <f t="shared" si="27"/>
        <v/>
      </c>
      <c r="CM91" s="1196" t="str">
        <f t="shared" si="28"/>
        <v/>
      </c>
      <c r="CN91" s="1196" t="str">
        <f t="shared" si="29"/>
        <v/>
      </c>
      <c r="CO91" s="1196" t="str">
        <f t="shared" si="30"/>
        <v/>
      </c>
      <c r="CQ91" s="1197"/>
      <c r="CS91" s="1197"/>
    </row>
    <row r="92" spans="53:97">
      <c r="BA92" s="1203">
        <v>91</v>
      </c>
      <c r="BB92" s="1203"/>
      <c r="BC92" s="1203"/>
      <c r="BD92" s="1203">
        <v>0</v>
      </c>
      <c r="BE92" s="1203">
        <v>0</v>
      </c>
      <c r="BF92" s="1203">
        <v>0</v>
      </c>
      <c r="BG92" s="1203">
        <v>0</v>
      </c>
      <c r="BH92" s="1203">
        <v>0</v>
      </c>
      <c r="BI92" s="1203">
        <v>0</v>
      </c>
      <c r="BJ92" s="1203">
        <v>0</v>
      </c>
      <c r="BK92" s="1203">
        <v>0</v>
      </c>
      <c r="BL92" s="1203">
        <v>0</v>
      </c>
      <c r="BM92" s="1203">
        <v>0</v>
      </c>
      <c r="BN92" s="1203">
        <v>0</v>
      </c>
      <c r="BO92" s="1203">
        <v>0</v>
      </c>
      <c r="BP92" s="1203">
        <v>0</v>
      </c>
      <c r="BQ92" s="1203">
        <v>0</v>
      </c>
      <c r="BR92" s="1198">
        <f t="shared" si="19"/>
        <v>0</v>
      </c>
      <c r="CA92" s="1197"/>
      <c r="CB92" s="1196" t="str">
        <f t="shared" si="17"/>
        <v/>
      </c>
      <c r="CC92" s="1196" t="str">
        <f t="shared" si="20"/>
        <v/>
      </c>
      <c r="CD92" s="1196" t="str">
        <f t="shared" si="21"/>
        <v/>
      </c>
      <c r="CE92" s="1196" t="str">
        <f t="shared" si="22"/>
        <v/>
      </c>
      <c r="CF92" s="1196" t="str">
        <f t="shared" si="23"/>
        <v/>
      </c>
      <c r="CG92" s="1196" t="str">
        <f t="shared" si="24"/>
        <v/>
      </c>
      <c r="CI92" s="1196" t="str">
        <f t="shared" si="18"/>
        <v/>
      </c>
      <c r="CJ92" s="1197" t="str">
        <f t="shared" si="25"/>
        <v/>
      </c>
      <c r="CK92" s="1196" t="str">
        <f t="shared" si="26"/>
        <v/>
      </c>
      <c r="CL92" s="1196" t="str">
        <f t="shared" si="27"/>
        <v/>
      </c>
      <c r="CM92" s="1196" t="str">
        <f t="shared" si="28"/>
        <v/>
      </c>
      <c r="CN92" s="1196" t="str">
        <f t="shared" si="29"/>
        <v/>
      </c>
      <c r="CO92" s="1196" t="str">
        <f t="shared" si="30"/>
        <v/>
      </c>
      <c r="CQ92" s="1197"/>
      <c r="CS92" s="1197"/>
    </row>
    <row r="93" spans="53:97">
      <c r="BA93" s="1203">
        <v>92</v>
      </c>
      <c r="BB93" s="1203"/>
      <c r="BC93" s="1203"/>
      <c r="BD93" s="1203">
        <v>0</v>
      </c>
      <c r="BE93" s="1203">
        <v>0</v>
      </c>
      <c r="BF93" s="1203">
        <v>0</v>
      </c>
      <c r="BG93" s="1203">
        <v>0</v>
      </c>
      <c r="BH93" s="1203">
        <v>0</v>
      </c>
      <c r="BI93" s="1203">
        <v>0</v>
      </c>
      <c r="BJ93" s="1203">
        <v>0</v>
      </c>
      <c r="BK93" s="1203">
        <v>0</v>
      </c>
      <c r="BL93" s="1203">
        <v>0</v>
      </c>
      <c r="BM93" s="1203">
        <v>0</v>
      </c>
      <c r="BN93" s="1203">
        <v>0</v>
      </c>
      <c r="BO93" s="1203">
        <v>0</v>
      </c>
      <c r="BP93" s="1203">
        <v>0</v>
      </c>
      <c r="BQ93" s="1203">
        <v>0</v>
      </c>
      <c r="BR93" s="1198">
        <f t="shared" si="19"/>
        <v>0</v>
      </c>
      <c r="CA93" s="1197"/>
      <c r="CB93" s="1196" t="str">
        <f t="shared" si="17"/>
        <v/>
      </c>
      <c r="CC93" s="1196" t="str">
        <f t="shared" si="20"/>
        <v/>
      </c>
      <c r="CD93" s="1196" t="str">
        <f t="shared" si="21"/>
        <v/>
      </c>
      <c r="CE93" s="1196" t="str">
        <f t="shared" si="22"/>
        <v/>
      </c>
      <c r="CF93" s="1196" t="str">
        <f t="shared" si="23"/>
        <v/>
      </c>
      <c r="CG93" s="1196" t="str">
        <f t="shared" si="24"/>
        <v/>
      </c>
      <c r="CI93" s="1196" t="str">
        <f t="shared" si="18"/>
        <v/>
      </c>
      <c r="CJ93" s="1197" t="str">
        <f t="shared" si="25"/>
        <v/>
      </c>
      <c r="CK93" s="1196" t="str">
        <f t="shared" si="26"/>
        <v/>
      </c>
      <c r="CL93" s="1196" t="str">
        <f t="shared" si="27"/>
        <v/>
      </c>
      <c r="CM93" s="1196" t="str">
        <f t="shared" si="28"/>
        <v/>
      </c>
      <c r="CN93" s="1196" t="str">
        <f t="shared" si="29"/>
        <v/>
      </c>
      <c r="CO93" s="1196" t="str">
        <f t="shared" si="30"/>
        <v/>
      </c>
      <c r="CQ93" s="1197"/>
      <c r="CS93" s="1197"/>
    </row>
    <row r="94" spans="53:97">
      <c r="BA94" s="1203">
        <v>93</v>
      </c>
      <c r="BB94" s="1203"/>
      <c r="BC94" s="1203"/>
      <c r="BD94" s="1203">
        <v>0</v>
      </c>
      <c r="BE94" s="1203">
        <v>0</v>
      </c>
      <c r="BF94" s="1203">
        <v>0</v>
      </c>
      <c r="BG94" s="1203">
        <v>0</v>
      </c>
      <c r="BH94" s="1203">
        <v>0</v>
      </c>
      <c r="BI94" s="1203">
        <v>0</v>
      </c>
      <c r="BJ94" s="1203">
        <v>0</v>
      </c>
      <c r="BK94" s="1203">
        <v>0</v>
      </c>
      <c r="BL94" s="1203">
        <v>0</v>
      </c>
      <c r="BM94" s="1203">
        <v>0</v>
      </c>
      <c r="BN94" s="1203">
        <v>0</v>
      </c>
      <c r="BO94" s="1203">
        <v>0</v>
      </c>
      <c r="BP94" s="1203">
        <v>0</v>
      </c>
      <c r="BQ94" s="1203">
        <v>0</v>
      </c>
      <c r="BR94" s="1198">
        <f t="shared" si="19"/>
        <v>0</v>
      </c>
      <c r="CA94" s="1197"/>
      <c r="CB94" s="1196" t="str">
        <f t="shared" si="17"/>
        <v/>
      </c>
      <c r="CC94" s="1196" t="str">
        <f t="shared" si="20"/>
        <v/>
      </c>
      <c r="CD94" s="1196" t="str">
        <f t="shared" si="21"/>
        <v/>
      </c>
      <c r="CE94" s="1196" t="str">
        <f t="shared" si="22"/>
        <v/>
      </c>
      <c r="CF94" s="1196" t="str">
        <f t="shared" si="23"/>
        <v/>
      </c>
      <c r="CG94" s="1196" t="str">
        <f t="shared" si="24"/>
        <v/>
      </c>
      <c r="CI94" s="1196" t="str">
        <f t="shared" si="18"/>
        <v/>
      </c>
      <c r="CJ94" s="1197" t="str">
        <f t="shared" si="25"/>
        <v/>
      </c>
      <c r="CK94" s="1196" t="str">
        <f t="shared" si="26"/>
        <v/>
      </c>
      <c r="CL94" s="1196" t="str">
        <f t="shared" si="27"/>
        <v/>
      </c>
      <c r="CM94" s="1196" t="str">
        <f t="shared" si="28"/>
        <v/>
      </c>
      <c r="CN94" s="1196" t="str">
        <f t="shared" si="29"/>
        <v/>
      </c>
      <c r="CO94" s="1196" t="str">
        <f t="shared" si="30"/>
        <v/>
      </c>
      <c r="CQ94" s="1197"/>
      <c r="CS94" s="1197"/>
    </row>
    <row r="95" spans="53:97">
      <c r="BA95" s="1203">
        <v>94</v>
      </c>
      <c r="BB95" s="1203"/>
      <c r="BC95" s="1203"/>
      <c r="BD95" s="1203">
        <v>0</v>
      </c>
      <c r="BE95" s="1203">
        <v>0</v>
      </c>
      <c r="BF95" s="1203">
        <v>0</v>
      </c>
      <c r="BG95" s="1203">
        <v>0</v>
      </c>
      <c r="BH95" s="1203">
        <v>0</v>
      </c>
      <c r="BI95" s="1203">
        <v>0</v>
      </c>
      <c r="BJ95" s="1203">
        <v>0</v>
      </c>
      <c r="BK95" s="1203">
        <v>0</v>
      </c>
      <c r="BL95" s="1203">
        <v>0</v>
      </c>
      <c r="BM95" s="1203">
        <v>0</v>
      </c>
      <c r="BN95" s="1203">
        <v>0</v>
      </c>
      <c r="BO95" s="1203">
        <v>0</v>
      </c>
      <c r="BP95" s="1203">
        <v>0</v>
      </c>
      <c r="BQ95" s="1203">
        <v>0</v>
      </c>
      <c r="BR95" s="1198">
        <f t="shared" si="19"/>
        <v>0</v>
      </c>
      <c r="CA95" s="1197"/>
      <c r="CB95" s="1196" t="str">
        <f t="shared" si="17"/>
        <v/>
      </c>
      <c r="CC95" s="1196" t="str">
        <f t="shared" si="20"/>
        <v/>
      </c>
      <c r="CD95" s="1196" t="str">
        <f t="shared" si="21"/>
        <v/>
      </c>
      <c r="CE95" s="1196" t="str">
        <f t="shared" si="22"/>
        <v/>
      </c>
      <c r="CF95" s="1196" t="str">
        <f t="shared" si="23"/>
        <v/>
      </c>
      <c r="CG95" s="1196" t="str">
        <f t="shared" si="24"/>
        <v/>
      </c>
      <c r="CI95" s="1196" t="str">
        <f t="shared" si="18"/>
        <v/>
      </c>
      <c r="CJ95" s="1197" t="str">
        <f t="shared" si="25"/>
        <v/>
      </c>
      <c r="CK95" s="1196" t="str">
        <f t="shared" si="26"/>
        <v/>
      </c>
      <c r="CL95" s="1196" t="str">
        <f t="shared" si="27"/>
        <v/>
      </c>
      <c r="CM95" s="1196" t="str">
        <f t="shared" si="28"/>
        <v/>
      </c>
      <c r="CN95" s="1196" t="str">
        <f t="shared" si="29"/>
        <v/>
      </c>
      <c r="CO95" s="1196" t="str">
        <f t="shared" si="30"/>
        <v/>
      </c>
      <c r="CQ95" s="1197"/>
      <c r="CS95" s="1197"/>
    </row>
    <row r="96" spans="53:97">
      <c r="BA96" s="1203">
        <v>95</v>
      </c>
      <c r="BB96" s="1203"/>
      <c r="BC96" s="1203"/>
      <c r="BD96" s="1203">
        <v>0</v>
      </c>
      <c r="BE96" s="1203">
        <v>0</v>
      </c>
      <c r="BF96" s="1203">
        <v>0</v>
      </c>
      <c r="BG96" s="1203">
        <v>0</v>
      </c>
      <c r="BH96" s="1203">
        <v>0</v>
      </c>
      <c r="BI96" s="1203">
        <v>0</v>
      </c>
      <c r="BJ96" s="1203">
        <v>0</v>
      </c>
      <c r="BK96" s="1203">
        <v>0</v>
      </c>
      <c r="BL96" s="1203">
        <v>0</v>
      </c>
      <c r="BM96" s="1203">
        <v>0</v>
      </c>
      <c r="BN96" s="1203">
        <v>0</v>
      </c>
      <c r="BO96" s="1203">
        <v>0</v>
      </c>
      <c r="BP96" s="1203">
        <v>0</v>
      </c>
      <c r="BQ96" s="1203">
        <v>0</v>
      </c>
      <c r="BR96" s="1198">
        <f t="shared" si="19"/>
        <v>0</v>
      </c>
      <c r="CA96" s="1197"/>
      <c r="CB96" s="1196" t="str">
        <f t="shared" si="17"/>
        <v/>
      </c>
      <c r="CC96" s="1196" t="str">
        <f t="shared" si="20"/>
        <v/>
      </c>
      <c r="CD96" s="1196" t="str">
        <f t="shared" si="21"/>
        <v/>
      </c>
      <c r="CE96" s="1196" t="str">
        <f t="shared" si="22"/>
        <v/>
      </c>
      <c r="CF96" s="1196" t="str">
        <f t="shared" si="23"/>
        <v/>
      </c>
      <c r="CG96" s="1196" t="str">
        <f t="shared" si="24"/>
        <v/>
      </c>
      <c r="CI96" s="1196" t="str">
        <f t="shared" si="18"/>
        <v/>
      </c>
      <c r="CJ96" s="1197" t="str">
        <f t="shared" si="25"/>
        <v/>
      </c>
      <c r="CK96" s="1196" t="str">
        <f t="shared" si="26"/>
        <v/>
      </c>
      <c r="CL96" s="1196" t="str">
        <f t="shared" si="27"/>
        <v/>
      </c>
      <c r="CM96" s="1196" t="str">
        <f t="shared" si="28"/>
        <v/>
      </c>
      <c r="CN96" s="1196" t="str">
        <f t="shared" si="29"/>
        <v/>
      </c>
      <c r="CO96" s="1196" t="str">
        <f t="shared" si="30"/>
        <v/>
      </c>
      <c r="CQ96" s="1197"/>
      <c r="CS96" s="1197"/>
    </row>
    <row r="97" spans="53:97">
      <c r="BA97" s="1203">
        <v>96</v>
      </c>
      <c r="BB97" s="1203"/>
      <c r="BC97" s="1203"/>
      <c r="BD97" s="1203">
        <v>0</v>
      </c>
      <c r="BE97" s="1203">
        <v>0</v>
      </c>
      <c r="BF97" s="1203">
        <v>0</v>
      </c>
      <c r="BG97" s="1203">
        <v>0</v>
      </c>
      <c r="BH97" s="1203">
        <v>0</v>
      </c>
      <c r="BI97" s="1203">
        <v>0</v>
      </c>
      <c r="BJ97" s="1203">
        <v>0</v>
      </c>
      <c r="BK97" s="1203">
        <v>0</v>
      </c>
      <c r="BL97" s="1203">
        <v>0</v>
      </c>
      <c r="BM97" s="1203">
        <v>0</v>
      </c>
      <c r="BN97" s="1203">
        <v>0</v>
      </c>
      <c r="BO97" s="1203">
        <v>0</v>
      </c>
      <c r="BP97" s="1203">
        <v>0</v>
      </c>
      <c r="BQ97" s="1203">
        <v>0</v>
      </c>
      <c r="BR97" s="1198">
        <f t="shared" si="19"/>
        <v>0</v>
      </c>
      <c r="CA97" s="1197"/>
      <c r="CB97" s="1196" t="str">
        <f t="shared" si="17"/>
        <v/>
      </c>
      <c r="CC97" s="1196" t="str">
        <f t="shared" si="20"/>
        <v/>
      </c>
      <c r="CD97" s="1196" t="str">
        <f t="shared" si="21"/>
        <v/>
      </c>
      <c r="CE97" s="1196" t="str">
        <f t="shared" si="22"/>
        <v/>
      </c>
      <c r="CF97" s="1196" t="str">
        <f t="shared" si="23"/>
        <v/>
      </c>
      <c r="CG97" s="1196" t="str">
        <f t="shared" si="24"/>
        <v/>
      </c>
      <c r="CI97" s="1196" t="str">
        <f t="shared" si="18"/>
        <v/>
      </c>
      <c r="CJ97" s="1197" t="str">
        <f t="shared" si="25"/>
        <v/>
      </c>
      <c r="CK97" s="1196" t="str">
        <f t="shared" si="26"/>
        <v/>
      </c>
      <c r="CL97" s="1196" t="str">
        <f t="shared" si="27"/>
        <v/>
      </c>
      <c r="CM97" s="1196" t="str">
        <f t="shared" si="28"/>
        <v/>
      </c>
      <c r="CN97" s="1196" t="str">
        <f t="shared" si="29"/>
        <v/>
      </c>
      <c r="CO97" s="1196" t="str">
        <f t="shared" si="30"/>
        <v/>
      </c>
      <c r="CQ97" s="1197"/>
      <c r="CS97" s="1197"/>
    </row>
    <row r="98" spans="53:97">
      <c r="BA98" s="1203">
        <v>97</v>
      </c>
      <c r="BB98" s="1203"/>
      <c r="BC98" s="1203"/>
      <c r="BD98" s="1203">
        <v>0</v>
      </c>
      <c r="BE98" s="1203">
        <v>0</v>
      </c>
      <c r="BF98" s="1203">
        <v>0</v>
      </c>
      <c r="BG98" s="1203">
        <v>0</v>
      </c>
      <c r="BH98" s="1203">
        <v>0</v>
      </c>
      <c r="BI98" s="1203">
        <v>0</v>
      </c>
      <c r="BJ98" s="1203">
        <v>0</v>
      </c>
      <c r="BK98" s="1203">
        <v>0</v>
      </c>
      <c r="BL98" s="1203">
        <v>0</v>
      </c>
      <c r="BM98" s="1203">
        <v>0</v>
      </c>
      <c r="BN98" s="1203">
        <v>0</v>
      </c>
      <c r="BO98" s="1203">
        <v>0</v>
      </c>
      <c r="BP98" s="1203">
        <v>0</v>
      </c>
      <c r="BQ98" s="1203">
        <v>0</v>
      </c>
      <c r="BR98" s="1198">
        <f t="shared" si="19"/>
        <v>0</v>
      </c>
      <c r="CA98" s="1197"/>
      <c r="CB98" s="1196" t="str">
        <f t="shared" si="17"/>
        <v/>
      </c>
      <c r="CC98" s="1196" t="str">
        <f t="shared" si="20"/>
        <v/>
      </c>
      <c r="CD98" s="1196" t="str">
        <f t="shared" si="21"/>
        <v/>
      </c>
      <c r="CE98" s="1196" t="str">
        <f t="shared" si="22"/>
        <v/>
      </c>
      <c r="CF98" s="1196" t="str">
        <f t="shared" si="23"/>
        <v/>
      </c>
      <c r="CG98" s="1196" t="str">
        <f t="shared" si="24"/>
        <v/>
      </c>
      <c r="CI98" s="1196" t="str">
        <f t="shared" si="18"/>
        <v/>
      </c>
      <c r="CJ98" s="1197" t="str">
        <f t="shared" si="25"/>
        <v/>
      </c>
      <c r="CK98" s="1196" t="str">
        <f t="shared" si="26"/>
        <v/>
      </c>
      <c r="CL98" s="1196" t="str">
        <f t="shared" si="27"/>
        <v/>
      </c>
      <c r="CM98" s="1196" t="str">
        <f t="shared" si="28"/>
        <v/>
      </c>
      <c r="CN98" s="1196" t="str">
        <f t="shared" si="29"/>
        <v/>
      </c>
      <c r="CO98" s="1196" t="str">
        <f t="shared" si="30"/>
        <v/>
      </c>
      <c r="CQ98" s="1197"/>
      <c r="CS98" s="1197"/>
    </row>
    <row r="99" spans="53:97">
      <c r="BA99" s="1203">
        <v>98</v>
      </c>
      <c r="BB99" s="1203"/>
      <c r="BC99" s="1203"/>
      <c r="BD99" s="1203">
        <v>0</v>
      </c>
      <c r="BE99" s="1203">
        <v>0</v>
      </c>
      <c r="BF99" s="1203">
        <v>0</v>
      </c>
      <c r="BG99" s="1203">
        <v>0</v>
      </c>
      <c r="BH99" s="1203">
        <v>0</v>
      </c>
      <c r="BI99" s="1203">
        <v>0</v>
      </c>
      <c r="BJ99" s="1203">
        <v>0</v>
      </c>
      <c r="BK99" s="1203">
        <v>0</v>
      </c>
      <c r="BL99" s="1203">
        <v>0</v>
      </c>
      <c r="BM99" s="1203">
        <v>0</v>
      </c>
      <c r="BN99" s="1203">
        <v>0</v>
      </c>
      <c r="BO99" s="1203">
        <v>0</v>
      </c>
      <c r="BP99" s="1203">
        <v>0</v>
      </c>
      <c r="BQ99" s="1203">
        <v>0</v>
      </c>
      <c r="BR99" s="1198">
        <f t="shared" si="19"/>
        <v>0</v>
      </c>
      <c r="CA99" s="1197"/>
      <c r="CB99" s="1196" t="str">
        <f t="shared" si="17"/>
        <v/>
      </c>
      <c r="CC99" s="1196" t="str">
        <f t="shared" si="20"/>
        <v/>
      </c>
      <c r="CD99" s="1196" t="str">
        <f t="shared" si="21"/>
        <v/>
      </c>
      <c r="CE99" s="1196" t="str">
        <f t="shared" si="22"/>
        <v/>
      </c>
      <c r="CF99" s="1196" t="str">
        <f t="shared" si="23"/>
        <v/>
      </c>
      <c r="CG99" s="1196" t="str">
        <f t="shared" si="24"/>
        <v/>
      </c>
      <c r="CI99" s="1196" t="str">
        <f t="shared" si="18"/>
        <v/>
      </c>
      <c r="CJ99" s="1197" t="str">
        <f t="shared" si="25"/>
        <v/>
      </c>
      <c r="CK99" s="1196" t="str">
        <f t="shared" si="26"/>
        <v/>
      </c>
      <c r="CL99" s="1196" t="str">
        <f t="shared" si="27"/>
        <v/>
      </c>
      <c r="CM99" s="1196" t="str">
        <f t="shared" si="28"/>
        <v/>
      </c>
      <c r="CN99" s="1196" t="str">
        <f t="shared" si="29"/>
        <v/>
      </c>
      <c r="CO99" s="1196" t="str">
        <f t="shared" si="30"/>
        <v/>
      </c>
      <c r="CQ99" s="1197"/>
      <c r="CS99" s="1197"/>
    </row>
    <row r="100" spans="53:97">
      <c r="BA100" s="1203">
        <v>99</v>
      </c>
      <c r="BB100" s="1203"/>
      <c r="BC100" s="1203"/>
      <c r="BD100" s="1203">
        <v>0</v>
      </c>
      <c r="BE100" s="1203">
        <v>0</v>
      </c>
      <c r="BF100" s="1203">
        <v>0</v>
      </c>
      <c r="BG100" s="1203">
        <v>0</v>
      </c>
      <c r="BH100" s="1203">
        <v>0</v>
      </c>
      <c r="BI100" s="1203">
        <v>0</v>
      </c>
      <c r="BJ100" s="1203">
        <v>0</v>
      </c>
      <c r="BK100" s="1203">
        <v>0</v>
      </c>
      <c r="BL100" s="1203">
        <v>0</v>
      </c>
      <c r="BM100" s="1203">
        <v>0</v>
      </c>
      <c r="BN100" s="1203">
        <v>0</v>
      </c>
      <c r="BO100" s="1203">
        <v>0</v>
      </c>
      <c r="BP100" s="1203">
        <v>0</v>
      </c>
      <c r="BQ100" s="1203">
        <v>0</v>
      </c>
      <c r="BR100" s="1198">
        <f t="shared" si="19"/>
        <v>0</v>
      </c>
      <c r="CA100" s="1197"/>
      <c r="CB100" s="1196" t="str">
        <f t="shared" si="17"/>
        <v/>
      </c>
      <c r="CC100" s="1196" t="str">
        <f t="shared" si="20"/>
        <v/>
      </c>
      <c r="CD100" s="1196" t="str">
        <f t="shared" si="21"/>
        <v/>
      </c>
      <c r="CE100" s="1196" t="str">
        <f t="shared" si="22"/>
        <v/>
      </c>
      <c r="CF100" s="1196" t="str">
        <f t="shared" si="23"/>
        <v/>
      </c>
      <c r="CG100" s="1196" t="str">
        <f t="shared" si="24"/>
        <v/>
      </c>
      <c r="CI100" s="1196" t="str">
        <f t="shared" si="18"/>
        <v/>
      </c>
      <c r="CJ100" s="1197" t="str">
        <f t="shared" si="25"/>
        <v/>
      </c>
      <c r="CK100" s="1196" t="str">
        <f t="shared" si="26"/>
        <v/>
      </c>
      <c r="CL100" s="1196" t="str">
        <f t="shared" si="27"/>
        <v/>
      </c>
      <c r="CM100" s="1196" t="str">
        <f t="shared" si="28"/>
        <v/>
      </c>
      <c r="CN100" s="1196" t="str">
        <f t="shared" si="29"/>
        <v/>
      </c>
      <c r="CO100" s="1196" t="str">
        <f t="shared" si="30"/>
        <v/>
      </c>
      <c r="CQ100" s="1197"/>
      <c r="CS100" s="1197"/>
    </row>
    <row r="101" spans="53:97">
      <c r="BA101" s="1203">
        <v>100</v>
      </c>
      <c r="BB101" s="1203"/>
      <c r="BC101" s="1203"/>
      <c r="BD101" s="1203">
        <v>0</v>
      </c>
      <c r="BE101" s="1203">
        <v>0</v>
      </c>
      <c r="BF101" s="1203">
        <v>0</v>
      </c>
      <c r="BG101" s="1203">
        <v>0</v>
      </c>
      <c r="BH101" s="1203">
        <v>0</v>
      </c>
      <c r="BI101" s="1203">
        <v>0</v>
      </c>
      <c r="BJ101" s="1203">
        <v>0</v>
      </c>
      <c r="BK101" s="1203">
        <v>0</v>
      </c>
      <c r="BL101" s="1203">
        <v>0</v>
      </c>
      <c r="BM101" s="1203">
        <v>0</v>
      </c>
      <c r="BN101" s="1203">
        <v>0</v>
      </c>
      <c r="BO101" s="1203">
        <v>0</v>
      </c>
      <c r="BP101" s="1203">
        <v>0</v>
      </c>
      <c r="BQ101" s="1203">
        <v>0</v>
      </c>
      <c r="BR101" s="1198">
        <f t="shared" si="19"/>
        <v>0</v>
      </c>
      <c r="CA101" s="1197"/>
      <c r="CB101" s="1196" t="str">
        <f t="shared" si="17"/>
        <v/>
      </c>
      <c r="CC101" s="1196" t="str">
        <f t="shared" si="20"/>
        <v/>
      </c>
      <c r="CD101" s="1196" t="str">
        <f t="shared" si="21"/>
        <v/>
      </c>
      <c r="CE101" s="1196" t="str">
        <f t="shared" si="22"/>
        <v/>
      </c>
      <c r="CF101" s="1196" t="str">
        <f t="shared" si="23"/>
        <v/>
      </c>
      <c r="CG101" s="1196" t="str">
        <f t="shared" si="24"/>
        <v/>
      </c>
      <c r="CI101" s="1196" t="str">
        <f t="shared" si="18"/>
        <v/>
      </c>
      <c r="CJ101" s="1197" t="str">
        <f t="shared" si="25"/>
        <v/>
      </c>
      <c r="CK101" s="1196" t="str">
        <f t="shared" si="26"/>
        <v/>
      </c>
      <c r="CL101" s="1196" t="str">
        <f t="shared" si="27"/>
        <v/>
      </c>
      <c r="CM101" s="1196" t="str">
        <f t="shared" si="28"/>
        <v/>
      </c>
      <c r="CN101" s="1196" t="str">
        <f t="shared" si="29"/>
        <v/>
      </c>
      <c r="CO101" s="1196" t="str">
        <f t="shared" si="30"/>
        <v/>
      </c>
      <c r="CQ101" s="1197"/>
      <c r="CS101" s="1197"/>
    </row>
    <row r="102" spans="53:97">
      <c r="BA102" s="1203">
        <v>101</v>
      </c>
      <c r="BB102" s="1203"/>
      <c r="BC102" s="1203"/>
      <c r="BD102" s="1203">
        <v>0</v>
      </c>
      <c r="BE102" s="1203">
        <v>0</v>
      </c>
      <c r="BF102" s="1203">
        <v>0</v>
      </c>
      <c r="BG102" s="1203">
        <v>0</v>
      </c>
      <c r="BH102" s="1203">
        <v>0</v>
      </c>
      <c r="BI102" s="1203">
        <v>0</v>
      </c>
      <c r="BJ102" s="1203">
        <v>0</v>
      </c>
      <c r="BK102" s="1203">
        <v>0</v>
      </c>
      <c r="BL102" s="1203">
        <v>0</v>
      </c>
      <c r="BM102" s="1203">
        <v>0</v>
      </c>
      <c r="BN102" s="1203">
        <v>0</v>
      </c>
      <c r="BO102" s="1203">
        <v>0</v>
      </c>
      <c r="BP102" s="1203">
        <v>0</v>
      </c>
      <c r="BQ102" s="1203">
        <v>0</v>
      </c>
      <c r="BR102" s="1198">
        <f t="shared" si="19"/>
        <v>0</v>
      </c>
      <c r="CA102" s="1197"/>
      <c r="CB102" s="1196" t="str">
        <f t="shared" si="17"/>
        <v/>
      </c>
      <c r="CC102" s="1196" t="str">
        <f t="shared" si="20"/>
        <v/>
      </c>
      <c r="CD102" s="1196" t="str">
        <f t="shared" si="21"/>
        <v/>
      </c>
      <c r="CE102" s="1196" t="str">
        <f t="shared" si="22"/>
        <v/>
      </c>
      <c r="CF102" s="1196" t="str">
        <f t="shared" si="23"/>
        <v/>
      </c>
      <c r="CG102" s="1196" t="str">
        <f t="shared" si="24"/>
        <v/>
      </c>
      <c r="CI102" s="1196" t="str">
        <f t="shared" si="18"/>
        <v/>
      </c>
      <c r="CJ102" s="1197" t="str">
        <f t="shared" si="25"/>
        <v/>
      </c>
      <c r="CK102" s="1196" t="str">
        <f t="shared" si="26"/>
        <v/>
      </c>
      <c r="CL102" s="1196" t="str">
        <f t="shared" si="27"/>
        <v/>
      </c>
      <c r="CM102" s="1196" t="str">
        <f t="shared" si="28"/>
        <v/>
      </c>
      <c r="CN102" s="1196" t="str">
        <f t="shared" si="29"/>
        <v/>
      </c>
      <c r="CO102" s="1196" t="str">
        <f t="shared" si="30"/>
        <v/>
      </c>
      <c r="CQ102" s="1197"/>
      <c r="CS102" s="1197"/>
    </row>
    <row r="103" spans="53:97">
      <c r="BA103" s="1203">
        <v>102</v>
      </c>
      <c r="BB103" s="1203"/>
      <c r="BC103" s="1203"/>
      <c r="BD103" s="1203">
        <v>0</v>
      </c>
      <c r="BE103" s="1203">
        <v>0</v>
      </c>
      <c r="BF103" s="1203">
        <v>0</v>
      </c>
      <c r="BG103" s="1203">
        <v>0</v>
      </c>
      <c r="BH103" s="1203">
        <v>0</v>
      </c>
      <c r="BI103" s="1203">
        <v>0</v>
      </c>
      <c r="BJ103" s="1203">
        <v>0</v>
      </c>
      <c r="BK103" s="1203">
        <v>0</v>
      </c>
      <c r="BL103" s="1203">
        <v>0</v>
      </c>
      <c r="BM103" s="1203">
        <v>0</v>
      </c>
      <c r="BN103" s="1203">
        <v>0</v>
      </c>
      <c r="BO103" s="1203">
        <v>0</v>
      </c>
      <c r="BP103" s="1203">
        <v>0</v>
      </c>
      <c r="BQ103" s="1203">
        <v>0</v>
      </c>
      <c r="BR103" s="1198">
        <f t="shared" si="19"/>
        <v>0</v>
      </c>
      <c r="CA103" s="1197"/>
      <c r="CB103" s="1196" t="str">
        <f t="shared" si="17"/>
        <v/>
      </c>
      <c r="CC103" s="1196" t="str">
        <f t="shared" si="20"/>
        <v/>
      </c>
      <c r="CD103" s="1196" t="str">
        <f t="shared" si="21"/>
        <v/>
      </c>
      <c r="CE103" s="1196" t="str">
        <f t="shared" si="22"/>
        <v/>
      </c>
      <c r="CF103" s="1196" t="str">
        <f t="shared" si="23"/>
        <v/>
      </c>
      <c r="CG103" s="1196" t="str">
        <f t="shared" si="24"/>
        <v/>
      </c>
      <c r="CI103" s="1196" t="str">
        <f t="shared" si="18"/>
        <v/>
      </c>
      <c r="CJ103" s="1197" t="str">
        <f t="shared" si="25"/>
        <v/>
      </c>
      <c r="CK103" s="1196" t="str">
        <f t="shared" si="26"/>
        <v/>
      </c>
      <c r="CL103" s="1196" t="str">
        <f t="shared" si="27"/>
        <v/>
      </c>
      <c r="CM103" s="1196" t="str">
        <f t="shared" si="28"/>
        <v/>
      </c>
      <c r="CN103" s="1196" t="str">
        <f t="shared" si="29"/>
        <v/>
      </c>
      <c r="CO103" s="1196" t="str">
        <f t="shared" si="30"/>
        <v/>
      </c>
      <c r="CQ103" s="1197"/>
      <c r="CS103" s="1197"/>
    </row>
    <row r="104" spans="53:97">
      <c r="BA104" s="1203">
        <v>103</v>
      </c>
      <c r="BB104" s="1203"/>
      <c r="BC104" s="1203"/>
      <c r="BD104" s="1203">
        <v>0</v>
      </c>
      <c r="BE104" s="1203">
        <v>0</v>
      </c>
      <c r="BF104" s="1203">
        <v>0</v>
      </c>
      <c r="BG104" s="1203">
        <v>0</v>
      </c>
      <c r="BH104" s="1203">
        <v>0</v>
      </c>
      <c r="BI104" s="1203">
        <v>0</v>
      </c>
      <c r="BJ104" s="1203">
        <v>0</v>
      </c>
      <c r="BK104" s="1203">
        <v>0</v>
      </c>
      <c r="BL104" s="1203">
        <v>0</v>
      </c>
      <c r="BM104" s="1203">
        <v>0</v>
      </c>
      <c r="BN104" s="1203">
        <v>0</v>
      </c>
      <c r="BO104" s="1203">
        <v>0</v>
      </c>
      <c r="BP104" s="1203">
        <v>0</v>
      </c>
      <c r="BQ104" s="1203">
        <v>0</v>
      </c>
      <c r="BR104" s="1198">
        <f t="shared" si="19"/>
        <v>0</v>
      </c>
      <c r="CA104" s="1197"/>
      <c r="CB104" s="1196" t="str">
        <f t="shared" si="17"/>
        <v/>
      </c>
      <c r="CC104" s="1196" t="str">
        <f t="shared" si="20"/>
        <v/>
      </c>
      <c r="CD104" s="1196" t="str">
        <f t="shared" si="21"/>
        <v/>
      </c>
      <c r="CE104" s="1196" t="str">
        <f t="shared" si="22"/>
        <v/>
      </c>
      <c r="CF104" s="1196" t="str">
        <f t="shared" si="23"/>
        <v/>
      </c>
      <c r="CG104" s="1196" t="str">
        <f t="shared" si="24"/>
        <v/>
      </c>
      <c r="CI104" s="1196" t="str">
        <f t="shared" si="18"/>
        <v/>
      </c>
      <c r="CJ104" s="1197" t="str">
        <f t="shared" si="25"/>
        <v/>
      </c>
      <c r="CK104" s="1196" t="str">
        <f t="shared" si="26"/>
        <v/>
      </c>
      <c r="CL104" s="1196" t="str">
        <f t="shared" si="27"/>
        <v/>
      </c>
      <c r="CM104" s="1196" t="str">
        <f t="shared" si="28"/>
        <v/>
      </c>
      <c r="CN104" s="1196" t="str">
        <f t="shared" si="29"/>
        <v/>
      </c>
      <c r="CO104" s="1196" t="str">
        <f t="shared" si="30"/>
        <v/>
      </c>
      <c r="CQ104" s="1197"/>
      <c r="CS104" s="1197"/>
    </row>
    <row r="105" spans="53:97">
      <c r="BA105" s="1203">
        <v>104</v>
      </c>
      <c r="BB105" s="1203"/>
      <c r="BC105" s="1203"/>
      <c r="BD105" s="1203">
        <v>0</v>
      </c>
      <c r="BE105" s="1203">
        <v>0</v>
      </c>
      <c r="BF105" s="1203">
        <v>0</v>
      </c>
      <c r="BG105" s="1203">
        <v>0</v>
      </c>
      <c r="BH105" s="1203">
        <v>0</v>
      </c>
      <c r="BI105" s="1203">
        <v>0</v>
      </c>
      <c r="BJ105" s="1203">
        <v>0</v>
      </c>
      <c r="BK105" s="1203">
        <v>0</v>
      </c>
      <c r="BL105" s="1203">
        <v>0</v>
      </c>
      <c r="BM105" s="1203">
        <v>0</v>
      </c>
      <c r="BN105" s="1203">
        <v>0</v>
      </c>
      <c r="BO105" s="1203">
        <v>0</v>
      </c>
      <c r="BP105" s="1203">
        <v>0</v>
      </c>
      <c r="BQ105" s="1203">
        <v>0</v>
      </c>
      <c r="BR105" s="1198">
        <f t="shared" si="19"/>
        <v>0</v>
      </c>
      <c r="CA105" s="1197"/>
      <c r="CB105" s="1196" t="str">
        <f t="shared" si="17"/>
        <v/>
      </c>
      <c r="CC105" s="1196" t="str">
        <f t="shared" si="20"/>
        <v/>
      </c>
      <c r="CD105" s="1196" t="str">
        <f t="shared" si="21"/>
        <v/>
      </c>
      <c r="CE105" s="1196" t="str">
        <f t="shared" si="22"/>
        <v/>
      </c>
      <c r="CF105" s="1196" t="str">
        <f t="shared" si="23"/>
        <v/>
      </c>
      <c r="CG105" s="1196" t="str">
        <f t="shared" si="24"/>
        <v/>
      </c>
      <c r="CI105" s="1196" t="str">
        <f t="shared" si="18"/>
        <v/>
      </c>
      <c r="CJ105" s="1197" t="str">
        <f t="shared" si="25"/>
        <v/>
      </c>
      <c r="CK105" s="1196" t="str">
        <f t="shared" si="26"/>
        <v/>
      </c>
      <c r="CL105" s="1196" t="str">
        <f t="shared" si="27"/>
        <v/>
      </c>
      <c r="CM105" s="1196" t="str">
        <f t="shared" si="28"/>
        <v/>
      </c>
      <c r="CN105" s="1196" t="str">
        <f t="shared" si="29"/>
        <v/>
      </c>
      <c r="CO105" s="1196" t="str">
        <f t="shared" si="30"/>
        <v/>
      </c>
      <c r="CQ105" s="1197"/>
      <c r="CS105" s="1197"/>
    </row>
    <row r="106" spans="53:97">
      <c r="BA106" s="1203">
        <v>105</v>
      </c>
      <c r="BB106" s="1203"/>
      <c r="BC106" s="1203"/>
      <c r="BD106" s="1203">
        <v>0</v>
      </c>
      <c r="BE106" s="1203">
        <v>0</v>
      </c>
      <c r="BF106" s="1203">
        <v>0</v>
      </c>
      <c r="BG106" s="1203">
        <v>0</v>
      </c>
      <c r="BH106" s="1203">
        <v>0</v>
      </c>
      <c r="BI106" s="1203">
        <v>0</v>
      </c>
      <c r="BJ106" s="1203">
        <v>0</v>
      </c>
      <c r="BK106" s="1203">
        <v>0</v>
      </c>
      <c r="BL106" s="1203">
        <v>0</v>
      </c>
      <c r="BM106" s="1203">
        <v>0</v>
      </c>
      <c r="BN106" s="1203">
        <v>0</v>
      </c>
      <c r="BO106" s="1203">
        <v>0</v>
      </c>
      <c r="BP106" s="1203">
        <v>0</v>
      </c>
      <c r="BQ106" s="1203">
        <v>0</v>
      </c>
      <c r="BR106" s="1198">
        <f t="shared" si="19"/>
        <v>0</v>
      </c>
      <c r="CA106" s="1197"/>
      <c r="CB106" s="1196" t="str">
        <f t="shared" si="17"/>
        <v/>
      </c>
      <c r="CC106" s="1196" t="str">
        <f t="shared" si="20"/>
        <v/>
      </c>
      <c r="CD106" s="1196" t="str">
        <f t="shared" si="21"/>
        <v/>
      </c>
      <c r="CE106" s="1196" t="str">
        <f t="shared" si="22"/>
        <v/>
      </c>
      <c r="CF106" s="1196" t="str">
        <f t="shared" si="23"/>
        <v/>
      </c>
      <c r="CG106" s="1196" t="str">
        <f t="shared" si="24"/>
        <v/>
      </c>
      <c r="CI106" s="1196" t="str">
        <f t="shared" si="18"/>
        <v/>
      </c>
      <c r="CJ106" s="1197" t="str">
        <f t="shared" si="25"/>
        <v/>
      </c>
      <c r="CK106" s="1196" t="str">
        <f t="shared" si="26"/>
        <v/>
      </c>
      <c r="CL106" s="1196" t="str">
        <f t="shared" si="27"/>
        <v/>
      </c>
      <c r="CM106" s="1196" t="str">
        <f t="shared" si="28"/>
        <v/>
      </c>
      <c r="CN106" s="1196" t="str">
        <f t="shared" si="29"/>
        <v/>
      </c>
      <c r="CO106" s="1196" t="str">
        <f t="shared" si="30"/>
        <v/>
      </c>
      <c r="CQ106" s="1197"/>
      <c r="CS106" s="1197"/>
    </row>
    <row r="107" spans="53:97">
      <c r="BA107" s="1203">
        <v>106</v>
      </c>
      <c r="BB107" s="1203"/>
      <c r="BC107" s="1203"/>
      <c r="BD107" s="1203">
        <v>0</v>
      </c>
      <c r="BE107" s="1203">
        <v>0</v>
      </c>
      <c r="BF107" s="1203">
        <v>0</v>
      </c>
      <c r="BG107" s="1203">
        <v>0</v>
      </c>
      <c r="BH107" s="1203">
        <v>0</v>
      </c>
      <c r="BI107" s="1203">
        <v>0</v>
      </c>
      <c r="BJ107" s="1203">
        <v>0</v>
      </c>
      <c r="BK107" s="1203">
        <v>0</v>
      </c>
      <c r="BL107" s="1203">
        <v>0</v>
      </c>
      <c r="BM107" s="1203">
        <v>0</v>
      </c>
      <c r="BN107" s="1203">
        <v>0</v>
      </c>
      <c r="BO107" s="1203">
        <v>0</v>
      </c>
      <c r="BP107" s="1203">
        <v>0</v>
      </c>
      <c r="BQ107" s="1203">
        <v>0</v>
      </c>
      <c r="BR107" s="1198">
        <f t="shared" si="19"/>
        <v>0</v>
      </c>
      <c r="CA107" s="1197"/>
      <c r="CB107" s="1196" t="str">
        <f t="shared" si="17"/>
        <v/>
      </c>
      <c r="CC107" s="1196" t="str">
        <f t="shared" si="20"/>
        <v/>
      </c>
      <c r="CD107" s="1196" t="str">
        <f t="shared" si="21"/>
        <v/>
      </c>
      <c r="CE107" s="1196" t="str">
        <f t="shared" si="22"/>
        <v/>
      </c>
      <c r="CF107" s="1196" t="str">
        <f t="shared" si="23"/>
        <v/>
      </c>
      <c r="CG107" s="1196" t="str">
        <f t="shared" si="24"/>
        <v/>
      </c>
      <c r="CI107" s="1196" t="str">
        <f t="shared" si="18"/>
        <v/>
      </c>
      <c r="CJ107" s="1197" t="str">
        <f t="shared" si="25"/>
        <v/>
      </c>
      <c r="CK107" s="1196" t="str">
        <f t="shared" si="26"/>
        <v/>
      </c>
      <c r="CL107" s="1196" t="str">
        <f t="shared" si="27"/>
        <v/>
      </c>
      <c r="CM107" s="1196" t="str">
        <f t="shared" si="28"/>
        <v/>
      </c>
      <c r="CN107" s="1196" t="str">
        <f t="shared" si="29"/>
        <v/>
      </c>
      <c r="CO107" s="1196" t="str">
        <f t="shared" si="30"/>
        <v/>
      </c>
      <c r="CQ107" s="1197"/>
      <c r="CS107" s="1197"/>
    </row>
    <row r="108" spans="53:97">
      <c r="BA108" s="1203">
        <v>107</v>
      </c>
      <c r="BB108" s="1203"/>
      <c r="BC108" s="1203"/>
      <c r="BD108" s="1203">
        <v>0</v>
      </c>
      <c r="BE108" s="1203">
        <v>0</v>
      </c>
      <c r="BF108" s="1203">
        <v>0</v>
      </c>
      <c r="BG108" s="1203">
        <v>0</v>
      </c>
      <c r="BH108" s="1203">
        <v>0</v>
      </c>
      <c r="BI108" s="1203">
        <v>0</v>
      </c>
      <c r="BJ108" s="1203">
        <v>0</v>
      </c>
      <c r="BK108" s="1203">
        <v>0</v>
      </c>
      <c r="BL108" s="1203">
        <v>0</v>
      </c>
      <c r="BM108" s="1203">
        <v>0</v>
      </c>
      <c r="BN108" s="1203">
        <v>0</v>
      </c>
      <c r="BO108" s="1203">
        <v>0</v>
      </c>
      <c r="BP108" s="1203">
        <v>0</v>
      </c>
      <c r="BQ108" s="1203">
        <v>0</v>
      </c>
      <c r="BR108" s="1198">
        <f t="shared" si="19"/>
        <v>0</v>
      </c>
      <c r="CA108" s="1197"/>
      <c r="CB108" s="1196" t="str">
        <f t="shared" si="17"/>
        <v/>
      </c>
      <c r="CC108" s="1196" t="str">
        <f t="shared" si="20"/>
        <v/>
      </c>
      <c r="CD108" s="1196" t="str">
        <f t="shared" si="21"/>
        <v/>
      </c>
      <c r="CE108" s="1196" t="str">
        <f t="shared" si="22"/>
        <v/>
      </c>
      <c r="CF108" s="1196" t="str">
        <f t="shared" si="23"/>
        <v/>
      </c>
      <c r="CG108" s="1196" t="str">
        <f t="shared" si="24"/>
        <v/>
      </c>
      <c r="CI108" s="1196" t="str">
        <f t="shared" si="18"/>
        <v/>
      </c>
      <c r="CJ108" s="1197" t="str">
        <f t="shared" si="25"/>
        <v/>
      </c>
      <c r="CK108" s="1196" t="str">
        <f t="shared" si="26"/>
        <v/>
      </c>
      <c r="CL108" s="1196" t="str">
        <f t="shared" si="27"/>
        <v/>
      </c>
      <c r="CM108" s="1196" t="str">
        <f t="shared" si="28"/>
        <v/>
      </c>
      <c r="CN108" s="1196" t="str">
        <f t="shared" si="29"/>
        <v/>
      </c>
      <c r="CO108" s="1196" t="str">
        <f t="shared" si="30"/>
        <v/>
      </c>
      <c r="CQ108" s="1197"/>
      <c r="CS108" s="1197"/>
    </row>
    <row r="109" spans="53:97">
      <c r="BA109" s="1203">
        <v>108</v>
      </c>
      <c r="BB109" s="1203"/>
      <c r="BC109" s="1203"/>
      <c r="BD109" s="1203">
        <v>0</v>
      </c>
      <c r="BE109" s="1203">
        <v>0</v>
      </c>
      <c r="BF109" s="1203">
        <v>0</v>
      </c>
      <c r="BG109" s="1203">
        <v>0</v>
      </c>
      <c r="BH109" s="1203">
        <v>0</v>
      </c>
      <c r="BI109" s="1203">
        <v>0</v>
      </c>
      <c r="BJ109" s="1203">
        <v>0</v>
      </c>
      <c r="BK109" s="1203">
        <v>0</v>
      </c>
      <c r="BL109" s="1203">
        <v>0</v>
      </c>
      <c r="BM109" s="1203">
        <v>0</v>
      </c>
      <c r="BN109" s="1203">
        <v>0</v>
      </c>
      <c r="BO109" s="1203">
        <v>0</v>
      </c>
      <c r="BP109" s="1203">
        <v>0</v>
      </c>
      <c r="BQ109" s="1203">
        <v>0</v>
      </c>
      <c r="BR109" s="1198">
        <f t="shared" si="19"/>
        <v>0</v>
      </c>
      <c r="CA109" s="1197"/>
      <c r="CB109" s="1196" t="str">
        <f t="shared" si="17"/>
        <v/>
      </c>
      <c r="CC109" s="1196" t="str">
        <f t="shared" si="20"/>
        <v/>
      </c>
      <c r="CD109" s="1196" t="str">
        <f t="shared" si="21"/>
        <v/>
      </c>
      <c r="CE109" s="1196" t="str">
        <f t="shared" si="22"/>
        <v/>
      </c>
      <c r="CF109" s="1196" t="str">
        <f t="shared" si="23"/>
        <v/>
      </c>
      <c r="CG109" s="1196" t="str">
        <f t="shared" si="24"/>
        <v/>
      </c>
      <c r="CI109" s="1196" t="str">
        <f t="shared" si="18"/>
        <v/>
      </c>
      <c r="CJ109" s="1197" t="str">
        <f t="shared" si="25"/>
        <v/>
      </c>
      <c r="CK109" s="1196" t="str">
        <f t="shared" si="26"/>
        <v/>
      </c>
      <c r="CL109" s="1196" t="str">
        <f t="shared" si="27"/>
        <v/>
      </c>
      <c r="CM109" s="1196" t="str">
        <f t="shared" si="28"/>
        <v/>
      </c>
      <c r="CN109" s="1196" t="str">
        <f t="shared" si="29"/>
        <v/>
      </c>
      <c r="CO109" s="1196" t="str">
        <f t="shared" si="30"/>
        <v/>
      </c>
      <c r="CQ109" s="1197"/>
      <c r="CS109" s="1197"/>
    </row>
    <row r="110" spans="53:97">
      <c r="BA110" s="1203">
        <v>109</v>
      </c>
      <c r="BB110" s="1203"/>
      <c r="BC110" s="1203"/>
      <c r="BD110" s="1203">
        <v>0</v>
      </c>
      <c r="BE110" s="1203">
        <v>0</v>
      </c>
      <c r="BF110" s="1203">
        <v>0</v>
      </c>
      <c r="BG110" s="1203">
        <v>0</v>
      </c>
      <c r="BH110" s="1203">
        <v>0</v>
      </c>
      <c r="BI110" s="1203">
        <v>0</v>
      </c>
      <c r="BJ110" s="1203">
        <v>0</v>
      </c>
      <c r="BK110" s="1203">
        <v>0</v>
      </c>
      <c r="BL110" s="1203">
        <v>0</v>
      </c>
      <c r="BM110" s="1203">
        <v>0</v>
      </c>
      <c r="BN110" s="1203">
        <v>0</v>
      </c>
      <c r="BO110" s="1203">
        <v>0</v>
      </c>
      <c r="BP110" s="1203">
        <v>0</v>
      </c>
      <c r="BQ110" s="1203">
        <v>0</v>
      </c>
      <c r="BR110" s="1198">
        <f t="shared" si="19"/>
        <v>0</v>
      </c>
      <c r="CA110" s="1197"/>
      <c r="CB110" s="1196" t="str">
        <f t="shared" si="17"/>
        <v/>
      </c>
      <c r="CC110" s="1196" t="str">
        <f t="shared" si="20"/>
        <v/>
      </c>
      <c r="CD110" s="1196" t="str">
        <f t="shared" si="21"/>
        <v/>
      </c>
      <c r="CE110" s="1196" t="str">
        <f t="shared" si="22"/>
        <v/>
      </c>
      <c r="CF110" s="1196" t="str">
        <f t="shared" si="23"/>
        <v/>
      </c>
      <c r="CG110" s="1196" t="str">
        <f t="shared" si="24"/>
        <v/>
      </c>
      <c r="CI110" s="1196" t="str">
        <f t="shared" si="18"/>
        <v/>
      </c>
      <c r="CJ110" s="1197" t="str">
        <f t="shared" si="25"/>
        <v/>
      </c>
      <c r="CK110" s="1196" t="str">
        <f t="shared" si="26"/>
        <v/>
      </c>
      <c r="CL110" s="1196" t="str">
        <f t="shared" si="27"/>
        <v/>
      </c>
      <c r="CM110" s="1196" t="str">
        <f t="shared" si="28"/>
        <v/>
      </c>
      <c r="CN110" s="1196" t="str">
        <f t="shared" si="29"/>
        <v/>
      </c>
      <c r="CO110" s="1196" t="str">
        <f t="shared" si="30"/>
        <v/>
      </c>
      <c r="CQ110" s="1197"/>
      <c r="CS110" s="1197"/>
    </row>
    <row r="111" spans="53:97">
      <c r="BA111" s="1203">
        <v>110</v>
      </c>
      <c r="BB111" s="1203"/>
      <c r="BC111" s="1203"/>
      <c r="BD111" s="1203">
        <v>0</v>
      </c>
      <c r="BE111" s="1203">
        <v>0</v>
      </c>
      <c r="BF111" s="1203">
        <v>0</v>
      </c>
      <c r="BG111" s="1203">
        <v>0</v>
      </c>
      <c r="BH111" s="1203">
        <v>0</v>
      </c>
      <c r="BI111" s="1203">
        <v>0</v>
      </c>
      <c r="BJ111" s="1203">
        <v>0</v>
      </c>
      <c r="BK111" s="1203">
        <v>0</v>
      </c>
      <c r="BL111" s="1203">
        <v>0</v>
      </c>
      <c r="BM111" s="1203">
        <v>0</v>
      </c>
      <c r="BN111" s="1203">
        <v>0</v>
      </c>
      <c r="BO111" s="1203">
        <v>0</v>
      </c>
      <c r="BP111" s="1203">
        <v>0</v>
      </c>
      <c r="BQ111" s="1203">
        <v>0</v>
      </c>
      <c r="BR111" s="1198">
        <f t="shared" si="19"/>
        <v>0</v>
      </c>
      <c r="CA111" s="1197"/>
      <c r="CB111" s="1196" t="str">
        <f t="shared" si="17"/>
        <v/>
      </c>
      <c r="CC111" s="1196" t="str">
        <f t="shared" si="20"/>
        <v/>
      </c>
      <c r="CD111" s="1196" t="str">
        <f t="shared" si="21"/>
        <v/>
      </c>
      <c r="CE111" s="1196" t="str">
        <f t="shared" si="22"/>
        <v/>
      </c>
      <c r="CF111" s="1196" t="str">
        <f t="shared" si="23"/>
        <v/>
      </c>
      <c r="CG111" s="1196" t="str">
        <f t="shared" si="24"/>
        <v/>
      </c>
      <c r="CI111" s="1196" t="str">
        <f t="shared" si="18"/>
        <v/>
      </c>
      <c r="CJ111" s="1197" t="str">
        <f t="shared" si="25"/>
        <v/>
      </c>
      <c r="CK111" s="1196" t="str">
        <f t="shared" si="26"/>
        <v/>
      </c>
      <c r="CL111" s="1196" t="str">
        <f t="shared" si="27"/>
        <v/>
      </c>
      <c r="CM111" s="1196" t="str">
        <f t="shared" si="28"/>
        <v/>
      </c>
      <c r="CN111" s="1196" t="str">
        <f t="shared" si="29"/>
        <v/>
      </c>
      <c r="CO111" s="1196" t="str">
        <f t="shared" si="30"/>
        <v/>
      </c>
      <c r="CQ111" s="1197"/>
      <c r="CS111" s="1197"/>
    </row>
    <row r="112" spans="53:97">
      <c r="BA112" s="1203">
        <v>111</v>
      </c>
      <c r="BB112" s="1203"/>
      <c r="BC112" s="1203"/>
      <c r="BD112" s="1203">
        <v>0</v>
      </c>
      <c r="BE112" s="1203">
        <v>0</v>
      </c>
      <c r="BF112" s="1203">
        <v>0</v>
      </c>
      <c r="BG112" s="1203">
        <v>0</v>
      </c>
      <c r="BH112" s="1203">
        <v>0</v>
      </c>
      <c r="BI112" s="1203">
        <v>0</v>
      </c>
      <c r="BJ112" s="1203">
        <v>0</v>
      </c>
      <c r="BK112" s="1203">
        <v>0</v>
      </c>
      <c r="BL112" s="1203">
        <v>0</v>
      </c>
      <c r="BM112" s="1203">
        <v>0</v>
      </c>
      <c r="BN112" s="1203">
        <v>0</v>
      </c>
      <c r="BO112" s="1203">
        <v>0</v>
      </c>
      <c r="BP112" s="1203">
        <v>0</v>
      </c>
      <c r="BQ112" s="1203">
        <v>0</v>
      </c>
      <c r="BR112" s="1198">
        <f t="shared" si="19"/>
        <v>0</v>
      </c>
      <c r="CA112" s="1197"/>
      <c r="CB112" s="1196" t="str">
        <f t="shared" si="17"/>
        <v/>
      </c>
      <c r="CC112" s="1196" t="str">
        <f t="shared" si="20"/>
        <v/>
      </c>
      <c r="CD112" s="1196" t="str">
        <f t="shared" si="21"/>
        <v/>
      </c>
      <c r="CE112" s="1196" t="str">
        <f t="shared" si="22"/>
        <v/>
      </c>
      <c r="CF112" s="1196" t="str">
        <f t="shared" si="23"/>
        <v/>
      </c>
      <c r="CG112" s="1196" t="str">
        <f t="shared" si="24"/>
        <v/>
      </c>
      <c r="CI112" s="1196" t="str">
        <f t="shared" si="18"/>
        <v/>
      </c>
      <c r="CJ112" s="1197" t="str">
        <f t="shared" si="25"/>
        <v/>
      </c>
      <c r="CK112" s="1196" t="str">
        <f t="shared" si="26"/>
        <v/>
      </c>
      <c r="CL112" s="1196" t="str">
        <f t="shared" si="27"/>
        <v/>
      </c>
      <c r="CM112" s="1196" t="str">
        <f t="shared" si="28"/>
        <v/>
      </c>
      <c r="CN112" s="1196" t="str">
        <f t="shared" si="29"/>
        <v/>
      </c>
      <c r="CO112" s="1196" t="str">
        <f t="shared" si="30"/>
        <v/>
      </c>
      <c r="CQ112" s="1197"/>
      <c r="CS112" s="1197"/>
    </row>
    <row r="113" spans="53:97">
      <c r="BA113" s="1203">
        <v>112</v>
      </c>
      <c r="BB113" s="1203"/>
      <c r="BC113" s="1203"/>
      <c r="BD113" s="1203">
        <v>0</v>
      </c>
      <c r="BE113" s="1203">
        <v>0</v>
      </c>
      <c r="BF113" s="1203">
        <v>0</v>
      </c>
      <c r="BG113" s="1203">
        <v>0</v>
      </c>
      <c r="BH113" s="1203">
        <v>0</v>
      </c>
      <c r="BI113" s="1203">
        <v>0</v>
      </c>
      <c r="BJ113" s="1203">
        <v>0</v>
      </c>
      <c r="BK113" s="1203">
        <v>0</v>
      </c>
      <c r="BL113" s="1203">
        <v>0</v>
      </c>
      <c r="BM113" s="1203">
        <v>0</v>
      </c>
      <c r="BN113" s="1203">
        <v>0</v>
      </c>
      <c r="BO113" s="1203">
        <v>0</v>
      </c>
      <c r="BP113" s="1203">
        <v>0</v>
      </c>
      <c r="BQ113" s="1203">
        <v>0</v>
      </c>
      <c r="BR113" s="1198">
        <f t="shared" si="19"/>
        <v>0</v>
      </c>
      <c r="CA113" s="1197"/>
      <c r="CB113" s="1196" t="str">
        <f t="shared" si="17"/>
        <v/>
      </c>
      <c r="CC113" s="1196" t="str">
        <f t="shared" si="20"/>
        <v/>
      </c>
      <c r="CD113" s="1196" t="str">
        <f t="shared" si="21"/>
        <v/>
      </c>
      <c r="CE113" s="1196" t="str">
        <f t="shared" si="22"/>
        <v/>
      </c>
      <c r="CF113" s="1196" t="str">
        <f t="shared" si="23"/>
        <v/>
      </c>
      <c r="CG113" s="1196" t="str">
        <f t="shared" si="24"/>
        <v/>
      </c>
      <c r="CI113" s="1196" t="str">
        <f t="shared" si="18"/>
        <v/>
      </c>
      <c r="CJ113" s="1197" t="str">
        <f t="shared" si="25"/>
        <v/>
      </c>
      <c r="CK113" s="1196" t="str">
        <f t="shared" si="26"/>
        <v/>
      </c>
      <c r="CL113" s="1196" t="str">
        <f t="shared" si="27"/>
        <v/>
      </c>
      <c r="CM113" s="1196" t="str">
        <f t="shared" si="28"/>
        <v/>
      </c>
      <c r="CN113" s="1196" t="str">
        <f t="shared" si="29"/>
        <v/>
      </c>
      <c r="CO113" s="1196" t="str">
        <f t="shared" si="30"/>
        <v/>
      </c>
      <c r="CQ113" s="1197"/>
      <c r="CS113" s="1197"/>
    </row>
    <row r="114" spans="53:97">
      <c r="BA114" s="1203">
        <v>113</v>
      </c>
      <c r="BB114" s="1203"/>
      <c r="BC114" s="1203"/>
      <c r="BD114" s="1203">
        <v>0</v>
      </c>
      <c r="BE114" s="1203">
        <v>0</v>
      </c>
      <c r="BF114" s="1203">
        <v>0</v>
      </c>
      <c r="BG114" s="1203">
        <v>0</v>
      </c>
      <c r="BH114" s="1203">
        <v>0</v>
      </c>
      <c r="BI114" s="1203">
        <v>0</v>
      </c>
      <c r="BJ114" s="1203">
        <v>0</v>
      </c>
      <c r="BK114" s="1203">
        <v>0</v>
      </c>
      <c r="BL114" s="1203">
        <v>0</v>
      </c>
      <c r="BM114" s="1203">
        <v>0</v>
      </c>
      <c r="BN114" s="1203">
        <v>0</v>
      </c>
      <c r="BO114" s="1203">
        <v>0</v>
      </c>
      <c r="BP114" s="1203">
        <v>0</v>
      </c>
      <c r="BQ114" s="1203">
        <v>0</v>
      </c>
      <c r="BR114" s="1198">
        <f t="shared" si="19"/>
        <v>0</v>
      </c>
      <c r="CA114" s="1197"/>
      <c r="CB114" s="1196" t="str">
        <f t="shared" si="17"/>
        <v/>
      </c>
      <c r="CC114" s="1196" t="str">
        <f t="shared" si="20"/>
        <v/>
      </c>
      <c r="CD114" s="1196" t="str">
        <f t="shared" si="21"/>
        <v/>
      </c>
      <c r="CE114" s="1196" t="str">
        <f t="shared" si="22"/>
        <v/>
      </c>
      <c r="CF114" s="1196" t="str">
        <f t="shared" si="23"/>
        <v/>
      </c>
      <c r="CG114" s="1196" t="str">
        <f t="shared" si="24"/>
        <v/>
      </c>
      <c r="CI114" s="1196" t="str">
        <f t="shared" si="18"/>
        <v/>
      </c>
      <c r="CJ114" s="1197" t="str">
        <f t="shared" si="25"/>
        <v/>
      </c>
      <c r="CK114" s="1196" t="str">
        <f t="shared" si="26"/>
        <v/>
      </c>
      <c r="CL114" s="1196" t="str">
        <f t="shared" si="27"/>
        <v/>
      </c>
      <c r="CM114" s="1196" t="str">
        <f t="shared" si="28"/>
        <v/>
      </c>
      <c r="CN114" s="1196" t="str">
        <f t="shared" si="29"/>
        <v/>
      </c>
      <c r="CO114" s="1196" t="str">
        <f t="shared" si="30"/>
        <v/>
      </c>
      <c r="CQ114" s="1197"/>
      <c r="CS114" s="1197"/>
    </row>
    <row r="115" spans="53:97">
      <c r="BA115" s="1203">
        <v>114</v>
      </c>
      <c r="BB115" s="1203"/>
      <c r="BC115" s="1203"/>
      <c r="BD115" s="1203">
        <v>0</v>
      </c>
      <c r="BE115" s="1203">
        <v>0</v>
      </c>
      <c r="BF115" s="1203">
        <v>0</v>
      </c>
      <c r="BG115" s="1203">
        <v>0</v>
      </c>
      <c r="BH115" s="1203">
        <v>0</v>
      </c>
      <c r="BI115" s="1203">
        <v>0</v>
      </c>
      <c r="BJ115" s="1203">
        <v>0</v>
      </c>
      <c r="BK115" s="1203">
        <v>0</v>
      </c>
      <c r="BL115" s="1203">
        <v>0</v>
      </c>
      <c r="BM115" s="1203">
        <v>0</v>
      </c>
      <c r="BN115" s="1203">
        <v>0</v>
      </c>
      <c r="BO115" s="1203">
        <v>0</v>
      </c>
      <c r="BP115" s="1203">
        <v>0</v>
      </c>
      <c r="BQ115" s="1203">
        <v>0</v>
      </c>
      <c r="BR115" s="1198">
        <f t="shared" si="19"/>
        <v>0</v>
      </c>
      <c r="CA115" s="1197"/>
      <c r="CB115" s="1196" t="str">
        <f t="shared" si="17"/>
        <v/>
      </c>
      <c r="CC115" s="1196" t="str">
        <f t="shared" si="20"/>
        <v/>
      </c>
      <c r="CD115" s="1196" t="str">
        <f t="shared" si="21"/>
        <v/>
      </c>
      <c r="CE115" s="1196" t="str">
        <f t="shared" si="22"/>
        <v/>
      </c>
      <c r="CF115" s="1196" t="str">
        <f t="shared" si="23"/>
        <v/>
      </c>
      <c r="CG115" s="1196" t="str">
        <f t="shared" si="24"/>
        <v/>
      </c>
      <c r="CI115" s="1196" t="str">
        <f t="shared" si="18"/>
        <v/>
      </c>
      <c r="CJ115" s="1197" t="str">
        <f t="shared" si="25"/>
        <v/>
      </c>
      <c r="CK115" s="1196" t="str">
        <f t="shared" si="26"/>
        <v/>
      </c>
      <c r="CL115" s="1196" t="str">
        <f t="shared" si="27"/>
        <v/>
      </c>
      <c r="CM115" s="1196" t="str">
        <f t="shared" si="28"/>
        <v/>
      </c>
      <c r="CN115" s="1196" t="str">
        <f t="shared" si="29"/>
        <v/>
      </c>
      <c r="CO115" s="1196" t="str">
        <f t="shared" si="30"/>
        <v/>
      </c>
      <c r="CQ115" s="1197"/>
      <c r="CS115" s="1197"/>
    </row>
    <row r="116" spans="53:97">
      <c r="BA116" s="1203">
        <v>115</v>
      </c>
      <c r="BB116" s="1203"/>
      <c r="BC116" s="1203"/>
      <c r="BD116" s="1203">
        <v>0</v>
      </c>
      <c r="BE116" s="1203">
        <v>0</v>
      </c>
      <c r="BF116" s="1203">
        <v>0</v>
      </c>
      <c r="BG116" s="1203">
        <v>0</v>
      </c>
      <c r="BH116" s="1203">
        <v>0</v>
      </c>
      <c r="BI116" s="1203">
        <v>0</v>
      </c>
      <c r="BJ116" s="1203">
        <v>0</v>
      </c>
      <c r="BK116" s="1203">
        <v>0</v>
      </c>
      <c r="BL116" s="1203">
        <v>0</v>
      </c>
      <c r="BM116" s="1203">
        <v>0</v>
      </c>
      <c r="BN116" s="1203">
        <v>0</v>
      </c>
      <c r="BO116" s="1203">
        <v>0</v>
      </c>
      <c r="BP116" s="1203">
        <v>0</v>
      </c>
      <c r="BQ116" s="1203">
        <v>0</v>
      </c>
      <c r="BR116" s="1198">
        <f t="shared" si="19"/>
        <v>0</v>
      </c>
      <c r="CA116" s="1197"/>
      <c r="CB116" s="1196" t="str">
        <f t="shared" si="17"/>
        <v/>
      </c>
      <c r="CC116" s="1196" t="str">
        <f t="shared" si="20"/>
        <v/>
      </c>
      <c r="CD116" s="1196" t="str">
        <f t="shared" si="21"/>
        <v/>
      </c>
      <c r="CE116" s="1196" t="str">
        <f t="shared" si="22"/>
        <v/>
      </c>
      <c r="CF116" s="1196" t="str">
        <f t="shared" si="23"/>
        <v/>
      </c>
      <c r="CG116" s="1196" t="str">
        <f t="shared" si="24"/>
        <v/>
      </c>
      <c r="CI116" s="1196" t="str">
        <f t="shared" si="18"/>
        <v/>
      </c>
      <c r="CJ116" s="1197" t="str">
        <f t="shared" si="25"/>
        <v/>
      </c>
      <c r="CK116" s="1196" t="str">
        <f t="shared" si="26"/>
        <v/>
      </c>
      <c r="CL116" s="1196" t="str">
        <f t="shared" si="27"/>
        <v/>
      </c>
      <c r="CM116" s="1196" t="str">
        <f t="shared" si="28"/>
        <v/>
      </c>
      <c r="CN116" s="1196" t="str">
        <f t="shared" si="29"/>
        <v/>
      </c>
      <c r="CO116" s="1196" t="str">
        <f t="shared" si="30"/>
        <v/>
      </c>
      <c r="CQ116" s="1197"/>
      <c r="CS116" s="1197"/>
    </row>
    <row r="117" spans="53:97">
      <c r="BA117" s="1203">
        <v>116</v>
      </c>
      <c r="BB117" s="1203"/>
      <c r="BC117" s="1203"/>
      <c r="BD117" s="1203">
        <v>0</v>
      </c>
      <c r="BE117" s="1203">
        <v>0</v>
      </c>
      <c r="BF117" s="1203">
        <v>0</v>
      </c>
      <c r="BG117" s="1203">
        <v>0</v>
      </c>
      <c r="BH117" s="1203">
        <v>0</v>
      </c>
      <c r="BI117" s="1203">
        <v>0</v>
      </c>
      <c r="BJ117" s="1203">
        <v>0</v>
      </c>
      <c r="BK117" s="1203">
        <v>0</v>
      </c>
      <c r="BL117" s="1203">
        <v>0</v>
      </c>
      <c r="BM117" s="1203">
        <v>0</v>
      </c>
      <c r="BN117" s="1203">
        <v>0</v>
      </c>
      <c r="BO117" s="1203">
        <v>0</v>
      </c>
      <c r="BP117" s="1203">
        <v>0</v>
      </c>
      <c r="BQ117" s="1203">
        <v>0</v>
      </c>
      <c r="BR117" s="1198">
        <f t="shared" si="19"/>
        <v>0</v>
      </c>
      <c r="CA117" s="1197"/>
      <c r="CB117" s="1196" t="str">
        <f t="shared" si="17"/>
        <v/>
      </c>
      <c r="CC117" s="1196" t="str">
        <f t="shared" si="20"/>
        <v/>
      </c>
      <c r="CD117" s="1196" t="str">
        <f t="shared" si="21"/>
        <v/>
      </c>
      <c r="CE117" s="1196" t="str">
        <f t="shared" si="22"/>
        <v/>
      </c>
      <c r="CF117" s="1196" t="str">
        <f t="shared" si="23"/>
        <v/>
      </c>
      <c r="CG117" s="1196" t="str">
        <f t="shared" si="24"/>
        <v/>
      </c>
      <c r="CI117" s="1196" t="str">
        <f t="shared" si="18"/>
        <v/>
      </c>
      <c r="CJ117" s="1197" t="str">
        <f t="shared" si="25"/>
        <v/>
      </c>
      <c r="CK117" s="1196" t="str">
        <f t="shared" si="26"/>
        <v/>
      </c>
      <c r="CL117" s="1196" t="str">
        <f t="shared" si="27"/>
        <v/>
      </c>
      <c r="CM117" s="1196" t="str">
        <f t="shared" si="28"/>
        <v/>
      </c>
      <c r="CN117" s="1196" t="str">
        <f t="shared" si="29"/>
        <v/>
      </c>
      <c r="CO117" s="1196" t="str">
        <f t="shared" si="30"/>
        <v/>
      </c>
      <c r="CQ117" s="1197"/>
      <c r="CS117" s="1197"/>
    </row>
    <row r="118" spans="53:97">
      <c r="BA118" s="1203">
        <v>117</v>
      </c>
      <c r="BB118" s="1203"/>
      <c r="BC118" s="1203"/>
      <c r="BD118" s="1203">
        <v>0</v>
      </c>
      <c r="BE118" s="1203">
        <v>0</v>
      </c>
      <c r="BF118" s="1203">
        <v>0</v>
      </c>
      <c r="BG118" s="1203">
        <v>0</v>
      </c>
      <c r="BH118" s="1203">
        <v>0</v>
      </c>
      <c r="BI118" s="1203">
        <v>0</v>
      </c>
      <c r="BJ118" s="1203">
        <v>0</v>
      </c>
      <c r="BK118" s="1203">
        <v>0</v>
      </c>
      <c r="BL118" s="1203">
        <v>0</v>
      </c>
      <c r="BM118" s="1203">
        <v>0</v>
      </c>
      <c r="BN118" s="1203">
        <v>0</v>
      </c>
      <c r="BO118" s="1203">
        <v>0</v>
      </c>
      <c r="BP118" s="1203">
        <v>0</v>
      </c>
      <c r="BQ118" s="1203">
        <v>0</v>
      </c>
      <c r="BR118" s="1198">
        <f t="shared" si="19"/>
        <v>0</v>
      </c>
      <c r="CA118" s="1197"/>
      <c r="CB118" s="1196" t="str">
        <f t="shared" si="17"/>
        <v/>
      </c>
      <c r="CC118" s="1196" t="str">
        <f t="shared" si="20"/>
        <v/>
      </c>
      <c r="CD118" s="1196" t="str">
        <f t="shared" si="21"/>
        <v/>
      </c>
      <c r="CE118" s="1196" t="str">
        <f t="shared" si="22"/>
        <v/>
      </c>
      <c r="CF118" s="1196" t="str">
        <f t="shared" si="23"/>
        <v/>
      </c>
      <c r="CG118" s="1196" t="str">
        <f t="shared" si="24"/>
        <v/>
      </c>
      <c r="CI118" s="1196" t="str">
        <f t="shared" si="18"/>
        <v/>
      </c>
      <c r="CJ118" s="1197" t="str">
        <f t="shared" si="25"/>
        <v/>
      </c>
      <c r="CK118" s="1196" t="str">
        <f t="shared" si="26"/>
        <v/>
      </c>
      <c r="CL118" s="1196" t="str">
        <f t="shared" si="27"/>
        <v/>
      </c>
      <c r="CM118" s="1196" t="str">
        <f t="shared" si="28"/>
        <v/>
      </c>
      <c r="CN118" s="1196" t="str">
        <f t="shared" si="29"/>
        <v/>
      </c>
      <c r="CO118" s="1196" t="str">
        <f t="shared" si="30"/>
        <v/>
      </c>
      <c r="CQ118" s="1197"/>
      <c r="CS118" s="1197"/>
    </row>
    <row r="119" spans="53:97">
      <c r="BA119" s="1203">
        <v>118</v>
      </c>
      <c r="BB119" s="1203"/>
      <c r="BC119" s="1203"/>
      <c r="BD119" s="1203">
        <v>0</v>
      </c>
      <c r="BE119" s="1203">
        <v>0</v>
      </c>
      <c r="BF119" s="1203">
        <v>0</v>
      </c>
      <c r="BG119" s="1203">
        <v>0</v>
      </c>
      <c r="BH119" s="1203">
        <v>0</v>
      </c>
      <c r="BI119" s="1203">
        <v>0</v>
      </c>
      <c r="BJ119" s="1203">
        <v>0</v>
      </c>
      <c r="BK119" s="1203">
        <v>0</v>
      </c>
      <c r="BL119" s="1203">
        <v>0</v>
      </c>
      <c r="BM119" s="1203">
        <v>0</v>
      </c>
      <c r="BN119" s="1203">
        <v>0</v>
      </c>
      <c r="BO119" s="1203">
        <v>0</v>
      </c>
      <c r="BP119" s="1203">
        <v>0</v>
      </c>
      <c r="BQ119" s="1203">
        <v>0</v>
      </c>
      <c r="BR119" s="1198">
        <f t="shared" si="19"/>
        <v>0</v>
      </c>
      <c r="CA119" s="1197"/>
      <c r="CB119" s="1196" t="str">
        <f t="shared" si="17"/>
        <v/>
      </c>
      <c r="CC119" s="1196" t="str">
        <f t="shared" si="20"/>
        <v/>
      </c>
      <c r="CD119" s="1196" t="str">
        <f t="shared" si="21"/>
        <v/>
      </c>
      <c r="CE119" s="1196" t="str">
        <f t="shared" si="22"/>
        <v/>
      </c>
      <c r="CF119" s="1196" t="str">
        <f t="shared" si="23"/>
        <v/>
      </c>
      <c r="CG119" s="1196" t="str">
        <f t="shared" si="24"/>
        <v/>
      </c>
      <c r="CI119" s="1196" t="str">
        <f t="shared" si="18"/>
        <v/>
      </c>
      <c r="CJ119" s="1197" t="str">
        <f t="shared" si="25"/>
        <v/>
      </c>
      <c r="CK119" s="1196" t="str">
        <f t="shared" si="26"/>
        <v/>
      </c>
      <c r="CL119" s="1196" t="str">
        <f t="shared" si="27"/>
        <v/>
      </c>
      <c r="CM119" s="1196" t="str">
        <f t="shared" si="28"/>
        <v/>
      </c>
      <c r="CN119" s="1196" t="str">
        <f t="shared" si="29"/>
        <v/>
      </c>
      <c r="CO119" s="1196" t="str">
        <f t="shared" si="30"/>
        <v/>
      </c>
      <c r="CQ119" s="1197"/>
      <c r="CS119" s="1197"/>
    </row>
    <row r="120" spans="53:97">
      <c r="BA120" s="1203">
        <v>119</v>
      </c>
      <c r="BB120" s="1203"/>
      <c r="BC120" s="1203"/>
      <c r="BD120" s="1203">
        <v>0</v>
      </c>
      <c r="BE120" s="1203">
        <v>0</v>
      </c>
      <c r="BF120" s="1203">
        <v>0</v>
      </c>
      <c r="BG120" s="1203">
        <v>0</v>
      </c>
      <c r="BH120" s="1203">
        <v>0</v>
      </c>
      <c r="BI120" s="1203">
        <v>0</v>
      </c>
      <c r="BJ120" s="1203">
        <v>0</v>
      </c>
      <c r="BK120" s="1203">
        <v>0</v>
      </c>
      <c r="BL120" s="1203">
        <v>0</v>
      </c>
      <c r="BM120" s="1203">
        <v>0</v>
      </c>
      <c r="BN120" s="1203">
        <v>0</v>
      </c>
      <c r="BO120" s="1203">
        <v>0</v>
      </c>
      <c r="BP120" s="1203">
        <v>0</v>
      </c>
      <c r="BQ120" s="1203">
        <v>0</v>
      </c>
      <c r="BR120" s="1198">
        <f t="shared" si="19"/>
        <v>0</v>
      </c>
      <c r="CA120" s="1197"/>
      <c r="CB120" s="1196" t="str">
        <f t="shared" si="17"/>
        <v/>
      </c>
      <c r="CC120" s="1196" t="str">
        <f t="shared" si="20"/>
        <v/>
      </c>
      <c r="CD120" s="1196" t="str">
        <f t="shared" si="21"/>
        <v/>
      </c>
      <c r="CE120" s="1196" t="str">
        <f t="shared" si="22"/>
        <v/>
      </c>
      <c r="CF120" s="1196" t="str">
        <f t="shared" si="23"/>
        <v/>
      </c>
      <c r="CG120" s="1196" t="str">
        <f t="shared" si="24"/>
        <v/>
      </c>
      <c r="CI120" s="1196" t="str">
        <f t="shared" si="18"/>
        <v/>
      </c>
      <c r="CJ120" s="1197" t="str">
        <f t="shared" si="25"/>
        <v/>
      </c>
      <c r="CK120" s="1196" t="str">
        <f t="shared" si="26"/>
        <v/>
      </c>
      <c r="CL120" s="1196" t="str">
        <f t="shared" si="27"/>
        <v/>
      </c>
      <c r="CM120" s="1196" t="str">
        <f t="shared" si="28"/>
        <v/>
      </c>
      <c r="CN120" s="1196" t="str">
        <f t="shared" si="29"/>
        <v/>
      </c>
      <c r="CO120" s="1196" t="str">
        <f t="shared" si="30"/>
        <v/>
      </c>
      <c r="CQ120" s="1197"/>
      <c r="CS120" s="1197"/>
    </row>
    <row r="121" spans="53:97">
      <c r="BA121" s="1203">
        <v>120</v>
      </c>
      <c r="BB121" s="1203"/>
      <c r="BC121" s="1203"/>
      <c r="BD121" s="1203">
        <v>0</v>
      </c>
      <c r="BE121" s="1203">
        <v>0</v>
      </c>
      <c r="BF121" s="1203">
        <v>0</v>
      </c>
      <c r="BG121" s="1203">
        <v>0</v>
      </c>
      <c r="BH121" s="1203">
        <v>0</v>
      </c>
      <c r="BI121" s="1203">
        <v>0</v>
      </c>
      <c r="BJ121" s="1203">
        <v>0</v>
      </c>
      <c r="BK121" s="1203">
        <v>0</v>
      </c>
      <c r="BL121" s="1203">
        <v>0</v>
      </c>
      <c r="BM121" s="1203">
        <v>0</v>
      </c>
      <c r="BN121" s="1203">
        <v>0</v>
      </c>
      <c r="BO121" s="1203">
        <v>0</v>
      </c>
      <c r="BP121" s="1203">
        <v>0</v>
      </c>
      <c r="BQ121" s="1203">
        <v>0</v>
      </c>
      <c r="BR121" s="1198">
        <f t="shared" si="19"/>
        <v>0</v>
      </c>
      <c r="CA121" s="1197"/>
      <c r="CB121" s="1196" t="str">
        <f t="shared" si="17"/>
        <v/>
      </c>
      <c r="CC121" s="1196" t="str">
        <f t="shared" si="20"/>
        <v/>
      </c>
      <c r="CD121" s="1196" t="str">
        <f t="shared" si="21"/>
        <v/>
      </c>
      <c r="CE121" s="1196" t="str">
        <f t="shared" si="22"/>
        <v/>
      </c>
      <c r="CF121" s="1196" t="str">
        <f t="shared" si="23"/>
        <v/>
      </c>
      <c r="CG121" s="1196" t="str">
        <f t="shared" si="24"/>
        <v/>
      </c>
      <c r="CI121" s="1196" t="str">
        <f t="shared" si="18"/>
        <v/>
      </c>
      <c r="CJ121" s="1197" t="str">
        <f t="shared" si="25"/>
        <v/>
      </c>
      <c r="CK121" s="1196" t="str">
        <f t="shared" si="26"/>
        <v/>
      </c>
      <c r="CL121" s="1196" t="str">
        <f t="shared" si="27"/>
        <v/>
      </c>
      <c r="CM121" s="1196" t="str">
        <f t="shared" si="28"/>
        <v/>
      </c>
      <c r="CN121" s="1196" t="str">
        <f t="shared" si="29"/>
        <v/>
      </c>
      <c r="CO121" s="1196" t="str">
        <f t="shared" si="30"/>
        <v/>
      </c>
      <c r="CQ121" s="1197"/>
      <c r="CS121" s="1197"/>
    </row>
    <row r="122" spans="53:97">
      <c r="BA122" s="1203">
        <v>121</v>
      </c>
      <c r="BB122" s="1203"/>
      <c r="BC122" s="1203"/>
      <c r="BD122" s="1203">
        <v>0</v>
      </c>
      <c r="BE122" s="1203">
        <v>0</v>
      </c>
      <c r="BF122" s="1203">
        <v>0</v>
      </c>
      <c r="BG122" s="1203">
        <v>0</v>
      </c>
      <c r="BH122" s="1203">
        <v>0</v>
      </c>
      <c r="BI122" s="1203">
        <v>0</v>
      </c>
      <c r="BJ122" s="1203">
        <v>0</v>
      </c>
      <c r="BK122" s="1203">
        <v>0</v>
      </c>
      <c r="BL122" s="1203">
        <v>0</v>
      </c>
      <c r="BM122" s="1203">
        <v>0</v>
      </c>
      <c r="BN122" s="1203">
        <v>0</v>
      </c>
      <c r="BO122" s="1203">
        <v>0</v>
      </c>
      <c r="BP122" s="1203">
        <v>0</v>
      </c>
      <c r="BQ122" s="1203">
        <v>0</v>
      </c>
      <c r="BR122" s="1198">
        <f t="shared" si="19"/>
        <v>0</v>
      </c>
      <c r="CA122" s="1197"/>
      <c r="CB122" s="1196" t="str">
        <f t="shared" si="17"/>
        <v/>
      </c>
      <c r="CC122" s="1196" t="str">
        <f t="shared" si="20"/>
        <v/>
      </c>
      <c r="CD122" s="1196" t="str">
        <f t="shared" si="21"/>
        <v/>
      </c>
      <c r="CE122" s="1196" t="str">
        <f t="shared" si="22"/>
        <v/>
      </c>
      <c r="CF122" s="1196" t="str">
        <f t="shared" si="23"/>
        <v/>
      </c>
      <c r="CG122" s="1196" t="str">
        <f t="shared" si="24"/>
        <v/>
      </c>
      <c r="CI122" s="1196" t="str">
        <f t="shared" si="18"/>
        <v/>
      </c>
      <c r="CJ122" s="1197" t="str">
        <f t="shared" si="25"/>
        <v/>
      </c>
      <c r="CK122" s="1196" t="str">
        <f t="shared" si="26"/>
        <v/>
      </c>
      <c r="CL122" s="1196" t="str">
        <f t="shared" si="27"/>
        <v/>
      </c>
      <c r="CM122" s="1196" t="str">
        <f t="shared" si="28"/>
        <v/>
      </c>
      <c r="CN122" s="1196" t="str">
        <f t="shared" si="29"/>
        <v/>
      </c>
      <c r="CO122" s="1196" t="str">
        <f t="shared" si="30"/>
        <v/>
      </c>
      <c r="CQ122" s="1197"/>
      <c r="CS122" s="1197"/>
    </row>
    <row r="123" spans="53:97">
      <c r="BA123" s="1203">
        <v>122</v>
      </c>
      <c r="BB123" s="1203"/>
      <c r="BC123" s="1203"/>
      <c r="BD123" s="1203">
        <v>0</v>
      </c>
      <c r="BE123" s="1203">
        <v>0</v>
      </c>
      <c r="BF123" s="1203">
        <v>0</v>
      </c>
      <c r="BG123" s="1203">
        <v>0</v>
      </c>
      <c r="BH123" s="1203">
        <v>0</v>
      </c>
      <c r="BI123" s="1203">
        <v>0</v>
      </c>
      <c r="BJ123" s="1203">
        <v>0</v>
      </c>
      <c r="BK123" s="1203">
        <v>0</v>
      </c>
      <c r="BL123" s="1203">
        <v>0</v>
      </c>
      <c r="BM123" s="1203">
        <v>0</v>
      </c>
      <c r="BN123" s="1203">
        <v>0</v>
      </c>
      <c r="BO123" s="1203">
        <v>0</v>
      </c>
      <c r="BP123" s="1203">
        <v>0</v>
      </c>
      <c r="BQ123" s="1203">
        <v>0</v>
      </c>
      <c r="BR123" s="1198">
        <f t="shared" si="19"/>
        <v>0</v>
      </c>
      <c r="CA123" s="1197"/>
      <c r="CB123" s="1196" t="str">
        <f t="shared" si="17"/>
        <v/>
      </c>
      <c r="CC123" s="1196" t="str">
        <f t="shared" si="20"/>
        <v/>
      </c>
      <c r="CD123" s="1196" t="str">
        <f t="shared" si="21"/>
        <v/>
      </c>
      <c r="CE123" s="1196" t="str">
        <f t="shared" si="22"/>
        <v/>
      </c>
      <c r="CF123" s="1196" t="str">
        <f t="shared" si="23"/>
        <v/>
      </c>
      <c r="CG123" s="1196" t="str">
        <f t="shared" si="24"/>
        <v/>
      </c>
      <c r="CI123" s="1196" t="str">
        <f t="shared" si="18"/>
        <v/>
      </c>
      <c r="CJ123" s="1197" t="str">
        <f t="shared" si="25"/>
        <v/>
      </c>
      <c r="CK123" s="1196" t="str">
        <f t="shared" si="26"/>
        <v/>
      </c>
      <c r="CL123" s="1196" t="str">
        <f t="shared" si="27"/>
        <v/>
      </c>
      <c r="CM123" s="1196" t="str">
        <f t="shared" si="28"/>
        <v/>
      </c>
      <c r="CN123" s="1196" t="str">
        <f t="shared" si="29"/>
        <v/>
      </c>
      <c r="CO123" s="1196" t="str">
        <f t="shared" si="30"/>
        <v/>
      </c>
      <c r="CQ123" s="1197"/>
      <c r="CS123" s="1197"/>
    </row>
    <row r="124" spans="53:97">
      <c r="BA124" s="1203">
        <v>123</v>
      </c>
      <c r="BB124" s="1203"/>
      <c r="BC124" s="1203"/>
      <c r="BD124" s="1203">
        <v>0</v>
      </c>
      <c r="BE124" s="1203">
        <v>0</v>
      </c>
      <c r="BF124" s="1203">
        <v>0</v>
      </c>
      <c r="BG124" s="1203">
        <v>0</v>
      </c>
      <c r="BH124" s="1203">
        <v>0</v>
      </c>
      <c r="BI124" s="1203">
        <v>0</v>
      </c>
      <c r="BJ124" s="1203">
        <v>0</v>
      </c>
      <c r="BK124" s="1203">
        <v>0</v>
      </c>
      <c r="BL124" s="1203">
        <v>0</v>
      </c>
      <c r="BM124" s="1203">
        <v>0</v>
      </c>
      <c r="BN124" s="1203">
        <v>0</v>
      </c>
      <c r="BO124" s="1203">
        <v>0</v>
      </c>
      <c r="BP124" s="1203">
        <v>0</v>
      </c>
      <c r="BQ124" s="1203">
        <v>0</v>
      </c>
      <c r="BR124" s="1198">
        <f t="shared" si="19"/>
        <v>0</v>
      </c>
      <c r="CA124" s="1197"/>
      <c r="CB124" s="1196" t="str">
        <f t="shared" si="17"/>
        <v/>
      </c>
      <c r="CC124" s="1196" t="str">
        <f t="shared" si="20"/>
        <v/>
      </c>
      <c r="CD124" s="1196" t="str">
        <f t="shared" si="21"/>
        <v/>
      </c>
      <c r="CE124" s="1196" t="str">
        <f t="shared" si="22"/>
        <v/>
      </c>
      <c r="CF124" s="1196" t="str">
        <f t="shared" si="23"/>
        <v/>
      </c>
      <c r="CG124" s="1196" t="str">
        <f t="shared" si="24"/>
        <v/>
      </c>
      <c r="CI124" s="1196" t="str">
        <f t="shared" si="18"/>
        <v/>
      </c>
      <c r="CJ124" s="1197" t="str">
        <f t="shared" si="25"/>
        <v/>
      </c>
      <c r="CK124" s="1196" t="str">
        <f t="shared" si="26"/>
        <v/>
      </c>
      <c r="CL124" s="1196" t="str">
        <f t="shared" si="27"/>
        <v/>
      </c>
      <c r="CM124" s="1196" t="str">
        <f t="shared" si="28"/>
        <v/>
      </c>
      <c r="CN124" s="1196" t="str">
        <f t="shared" si="29"/>
        <v/>
      </c>
      <c r="CO124" s="1196" t="str">
        <f t="shared" si="30"/>
        <v/>
      </c>
      <c r="CQ124" s="1197"/>
      <c r="CS124" s="1197"/>
    </row>
    <row r="125" spans="53:97">
      <c r="BA125" s="1203">
        <v>124</v>
      </c>
      <c r="BB125" s="1203"/>
      <c r="BC125" s="1203"/>
      <c r="BD125" s="1203">
        <v>0</v>
      </c>
      <c r="BE125" s="1203">
        <v>0</v>
      </c>
      <c r="BF125" s="1203">
        <v>0</v>
      </c>
      <c r="BG125" s="1203">
        <v>0</v>
      </c>
      <c r="BH125" s="1203">
        <v>0</v>
      </c>
      <c r="BI125" s="1203">
        <v>0</v>
      </c>
      <c r="BJ125" s="1203">
        <v>0</v>
      </c>
      <c r="BK125" s="1203">
        <v>0</v>
      </c>
      <c r="BL125" s="1203">
        <v>0</v>
      </c>
      <c r="BM125" s="1203">
        <v>0</v>
      </c>
      <c r="BN125" s="1203">
        <v>0</v>
      </c>
      <c r="BO125" s="1203">
        <v>0</v>
      </c>
      <c r="BP125" s="1203">
        <v>0</v>
      </c>
      <c r="BQ125" s="1203">
        <v>0</v>
      </c>
      <c r="BR125" s="1198">
        <f t="shared" si="19"/>
        <v>0</v>
      </c>
      <c r="CA125" s="1197"/>
      <c r="CB125" s="1196" t="str">
        <f t="shared" si="17"/>
        <v/>
      </c>
      <c r="CC125" s="1196" t="str">
        <f t="shared" si="20"/>
        <v/>
      </c>
      <c r="CD125" s="1196" t="str">
        <f t="shared" si="21"/>
        <v/>
      </c>
      <c r="CE125" s="1196" t="str">
        <f t="shared" si="22"/>
        <v/>
      </c>
      <c r="CF125" s="1196" t="str">
        <f t="shared" si="23"/>
        <v/>
      </c>
      <c r="CG125" s="1196" t="str">
        <f t="shared" si="24"/>
        <v/>
      </c>
      <c r="CI125" s="1196" t="str">
        <f t="shared" si="18"/>
        <v/>
      </c>
      <c r="CJ125" s="1197" t="str">
        <f t="shared" si="25"/>
        <v/>
      </c>
      <c r="CK125" s="1196" t="str">
        <f t="shared" si="26"/>
        <v/>
      </c>
      <c r="CL125" s="1196" t="str">
        <f t="shared" si="27"/>
        <v/>
      </c>
      <c r="CM125" s="1196" t="str">
        <f t="shared" si="28"/>
        <v/>
      </c>
      <c r="CN125" s="1196" t="str">
        <f t="shared" si="29"/>
        <v/>
      </c>
      <c r="CO125" s="1196" t="str">
        <f t="shared" si="30"/>
        <v/>
      </c>
      <c r="CQ125" s="1197"/>
      <c r="CS125" s="1197"/>
    </row>
    <row r="126" spans="53:97">
      <c r="BA126" s="1203">
        <v>125</v>
      </c>
      <c r="BB126" s="1203"/>
      <c r="BC126" s="1203"/>
      <c r="BD126" s="1203">
        <v>0</v>
      </c>
      <c r="BE126" s="1203">
        <v>0</v>
      </c>
      <c r="BF126" s="1203">
        <v>0</v>
      </c>
      <c r="BG126" s="1203">
        <v>0</v>
      </c>
      <c r="BH126" s="1203">
        <v>0</v>
      </c>
      <c r="BI126" s="1203">
        <v>0</v>
      </c>
      <c r="BJ126" s="1203">
        <v>0</v>
      </c>
      <c r="BK126" s="1203">
        <v>0</v>
      </c>
      <c r="BL126" s="1203">
        <v>0</v>
      </c>
      <c r="BM126" s="1203">
        <v>0</v>
      </c>
      <c r="BN126" s="1203">
        <v>0</v>
      </c>
      <c r="BO126" s="1203">
        <v>0</v>
      </c>
      <c r="BP126" s="1203">
        <v>0</v>
      </c>
      <c r="BQ126" s="1203">
        <v>0</v>
      </c>
      <c r="BR126" s="1198">
        <f t="shared" si="19"/>
        <v>0</v>
      </c>
      <c r="CA126" s="1197"/>
      <c r="CB126" s="1196" t="str">
        <f t="shared" si="17"/>
        <v/>
      </c>
      <c r="CC126" s="1196" t="str">
        <f t="shared" si="20"/>
        <v/>
      </c>
      <c r="CD126" s="1196" t="str">
        <f t="shared" si="21"/>
        <v/>
      </c>
      <c r="CE126" s="1196" t="str">
        <f t="shared" si="22"/>
        <v/>
      </c>
      <c r="CF126" s="1196" t="str">
        <f t="shared" si="23"/>
        <v/>
      </c>
      <c r="CG126" s="1196" t="str">
        <f t="shared" si="24"/>
        <v/>
      </c>
      <c r="CI126" s="1196" t="str">
        <f t="shared" si="18"/>
        <v/>
      </c>
      <c r="CJ126" s="1197" t="str">
        <f t="shared" si="25"/>
        <v/>
      </c>
      <c r="CK126" s="1196" t="str">
        <f t="shared" si="26"/>
        <v/>
      </c>
      <c r="CL126" s="1196" t="str">
        <f t="shared" si="27"/>
        <v/>
      </c>
      <c r="CM126" s="1196" t="str">
        <f t="shared" si="28"/>
        <v/>
      </c>
      <c r="CN126" s="1196" t="str">
        <f t="shared" si="29"/>
        <v/>
      </c>
      <c r="CO126" s="1196" t="str">
        <f t="shared" si="30"/>
        <v/>
      </c>
      <c r="CQ126" s="1197"/>
      <c r="CS126" s="1197"/>
    </row>
    <row r="127" spans="53:97">
      <c r="BA127" s="1203">
        <v>126</v>
      </c>
      <c r="BB127" s="1203"/>
      <c r="BC127" s="1203"/>
      <c r="BD127" s="1203">
        <v>0</v>
      </c>
      <c r="BE127" s="1203">
        <v>0</v>
      </c>
      <c r="BF127" s="1203">
        <v>0</v>
      </c>
      <c r="BG127" s="1203">
        <v>0</v>
      </c>
      <c r="BH127" s="1203">
        <v>0</v>
      </c>
      <c r="BI127" s="1203">
        <v>0</v>
      </c>
      <c r="BJ127" s="1203">
        <v>0</v>
      </c>
      <c r="BK127" s="1203">
        <v>0</v>
      </c>
      <c r="BL127" s="1203">
        <v>0</v>
      </c>
      <c r="BM127" s="1203">
        <v>0</v>
      </c>
      <c r="BN127" s="1203">
        <v>0</v>
      </c>
      <c r="BO127" s="1203">
        <v>0</v>
      </c>
      <c r="BP127" s="1203">
        <v>0</v>
      </c>
      <c r="BQ127" s="1203">
        <v>0</v>
      </c>
      <c r="BR127" s="1198">
        <f t="shared" si="19"/>
        <v>0</v>
      </c>
      <c r="CA127" s="1197"/>
      <c r="CB127" s="1196" t="str">
        <f t="shared" si="17"/>
        <v/>
      </c>
      <c r="CC127" s="1196" t="str">
        <f t="shared" si="20"/>
        <v/>
      </c>
      <c r="CD127" s="1196" t="str">
        <f t="shared" si="21"/>
        <v/>
      </c>
      <c r="CE127" s="1196" t="str">
        <f t="shared" si="22"/>
        <v/>
      </c>
      <c r="CF127" s="1196" t="str">
        <f t="shared" si="23"/>
        <v/>
      </c>
      <c r="CG127" s="1196" t="str">
        <f t="shared" si="24"/>
        <v/>
      </c>
      <c r="CI127" s="1196" t="str">
        <f t="shared" si="18"/>
        <v/>
      </c>
      <c r="CJ127" s="1197" t="str">
        <f t="shared" si="25"/>
        <v/>
      </c>
      <c r="CK127" s="1196" t="str">
        <f t="shared" si="26"/>
        <v/>
      </c>
      <c r="CL127" s="1196" t="str">
        <f t="shared" si="27"/>
        <v/>
      </c>
      <c r="CM127" s="1196" t="str">
        <f t="shared" si="28"/>
        <v/>
      </c>
      <c r="CN127" s="1196" t="str">
        <f t="shared" si="29"/>
        <v/>
      </c>
      <c r="CO127" s="1196" t="str">
        <f t="shared" si="30"/>
        <v/>
      </c>
      <c r="CQ127" s="1197"/>
      <c r="CS127" s="1197"/>
    </row>
    <row r="128" spans="53:97">
      <c r="BA128" s="1203">
        <v>127</v>
      </c>
      <c r="BB128" s="1203"/>
      <c r="BC128" s="1203"/>
      <c r="BD128" s="1203">
        <v>0</v>
      </c>
      <c r="BE128" s="1203">
        <v>0</v>
      </c>
      <c r="BF128" s="1203">
        <v>0</v>
      </c>
      <c r="BG128" s="1203">
        <v>0</v>
      </c>
      <c r="BH128" s="1203">
        <v>0</v>
      </c>
      <c r="BI128" s="1203">
        <v>0</v>
      </c>
      <c r="BJ128" s="1203">
        <v>0</v>
      </c>
      <c r="BK128" s="1203">
        <v>0</v>
      </c>
      <c r="BL128" s="1203">
        <v>0</v>
      </c>
      <c r="BM128" s="1203">
        <v>0</v>
      </c>
      <c r="BN128" s="1203">
        <v>0</v>
      </c>
      <c r="BO128" s="1203">
        <v>0</v>
      </c>
      <c r="BP128" s="1203">
        <v>0</v>
      </c>
      <c r="BQ128" s="1203">
        <v>0</v>
      </c>
      <c r="BR128" s="1198">
        <f t="shared" si="19"/>
        <v>0</v>
      </c>
      <c r="CA128" s="1197"/>
      <c r="CB128" s="1196" t="str">
        <f t="shared" si="17"/>
        <v/>
      </c>
      <c r="CC128" s="1196" t="str">
        <f t="shared" si="20"/>
        <v/>
      </c>
      <c r="CD128" s="1196" t="str">
        <f t="shared" si="21"/>
        <v/>
      </c>
      <c r="CE128" s="1196" t="str">
        <f t="shared" si="22"/>
        <v/>
      </c>
      <c r="CF128" s="1196" t="str">
        <f t="shared" si="23"/>
        <v/>
      </c>
      <c r="CG128" s="1196" t="str">
        <f t="shared" si="24"/>
        <v/>
      </c>
      <c r="CI128" s="1196" t="str">
        <f t="shared" si="18"/>
        <v/>
      </c>
      <c r="CJ128" s="1197" t="str">
        <f t="shared" si="25"/>
        <v/>
      </c>
      <c r="CK128" s="1196" t="str">
        <f t="shared" si="26"/>
        <v/>
      </c>
      <c r="CL128" s="1196" t="str">
        <f t="shared" si="27"/>
        <v/>
      </c>
      <c r="CM128" s="1196" t="str">
        <f t="shared" si="28"/>
        <v/>
      </c>
      <c r="CN128" s="1196" t="str">
        <f t="shared" si="29"/>
        <v/>
      </c>
      <c r="CO128" s="1196" t="str">
        <f t="shared" si="30"/>
        <v/>
      </c>
      <c r="CQ128" s="1197"/>
      <c r="CS128" s="1197"/>
    </row>
    <row r="129" spans="53:97">
      <c r="BA129" s="1203">
        <v>128</v>
      </c>
      <c r="BB129" s="1203"/>
      <c r="BC129" s="1203"/>
      <c r="BD129" s="1203">
        <v>0</v>
      </c>
      <c r="BE129" s="1203">
        <v>0</v>
      </c>
      <c r="BF129" s="1203">
        <v>0</v>
      </c>
      <c r="BG129" s="1203">
        <v>0</v>
      </c>
      <c r="BH129" s="1203">
        <v>0</v>
      </c>
      <c r="BI129" s="1203">
        <v>0</v>
      </c>
      <c r="BJ129" s="1203">
        <v>0</v>
      </c>
      <c r="BK129" s="1203">
        <v>0</v>
      </c>
      <c r="BL129" s="1203">
        <v>0</v>
      </c>
      <c r="BM129" s="1203">
        <v>0</v>
      </c>
      <c r="BN129" s="1203">
        <v>0</v>
      </c>
      <c r="BO129" s="1203">
        <v>0</v>
      </c>
      <c r="BP129" s="1203">
        <v>0</v>
      </c>
      <c r="BQ129" s="1203">
        <v>0</v>
      </c>
      <c r="BR129" s="1198">
        <f t="shared" si="19"/>
        <v>0</v>
      </c>
      <c r="CA129" s="1197"/>
      <c r="CB129" s="1196" t="str">
        <f t="shared" si="17"/>
        <v/>
      </c>
      <c r="CC129" s="1196" t="str">
        <f t="shared" si="20"/>
        <v/>
      </c>
      <c r="CD129" s="1196" t="str">
        <f t="shared" si="21"/>
        <v/>
      </c>
      <c r="CE129" s="1196" t="str">
        <f t="shared" si="22"/>
        <v/>
      </c>
      <c r="CF129" s="1196" t="str">
        <f t="shared" si="23"/>
        <v/>
      </c>
      <c r="CG129" s="1196" t="str">
        <f t="shared" si="24"/>
        <v/>
      </c>
      <c r="CI129" s="1196" t="str">
        <f t="shared" si="18"/>
        <v/>
      </c>
      <c r="CJ129" s="1197" t="str">
        <f t="shared" si="25"/>
        <v/>
      </c>
      <c r="CK129" s="1196" t="str">
        <f t="shared" si="26"/>
        <v/>
      </c>
      <c r="CL129" s="1196" t="str">
        <f t="shared" si="27"/>
        <v/>
      </c>
      <c r="CM129" s="1196" t="str">
        <f t="shared" si="28"/>
        <v/>
      </c>
      <c r="CN129" s="1196" t="str">
        <f t="shared" si="29"/>
        <v/>
      </c>
      <c r="CO129" s="1196" t="str">
        <f t="shared" si="30"/>
        <v/>
      </c>
      <c r="CQ129" s="1197"/>
      <c r="CS129" s="1197"/>
    </row>
    <row r="130" spans="53:97">
      <c r="BA130" s="1203">
        <v>129</v>
      </c>
      <c r="BB130" s="1203"/>
      <c r="BC130" s="1203"/>
      <c r="BD130" s="1203">
        <v>0</v>
      </c>
      <c r="BE130" s="1203">
        <v>0</v>
      </c>
      <c r="BF130" s="1203">
        <v>0</v>
      </c>
      <c r="BG130" s="1203">
        <v>0</v>
      </c>
      <c r="BH130" s="1203">
        <v>0</v>
      </c>
      <c r="BI130" s="1203">
        <v>0</v>
      </c>
      <c r="BJ130" s="1203">
        <v>0</v>
      </c>
      <c r="BK130" s="1203">
        <v>0</v>
      </c>
      <c r="BL130" s="1203">
        <v>0</v>
      </c>
      <c r="BM130" s="1203">
        <v>0</v>
      </c>
      <c r="BN130" s="1203">
        <v>0</v>
      </c>
      <c r="BO130" s="1203">
        <v>0</v>
      </c>
      <c r="BP130" s="1203">
        <v>0</v>
      </c>
      <c r="BQ130" s="1203">
        <v>0</v>
      </c>
      <c r="BR130" s="1198">
        <f t="shared" si="19"/>
        <v>0</v>
      </c>
      <c r="CA130" s="1197"/>
      <c r="CB130" s="1196" t="str">
        <f t="shared" ref="CB130:CB193" si="31">IF($CA130="","",IF(ISERROR(VLOOKUP($CA130,$BC$2:$BR$1000,16,FALSE)),VLOOKUP($CA130,MainDBase,2,FALSE),VLOOKUP($CA130,$BC$2:$BR$1000,16,FALSE)))</f>
        <v/>
      </c>
      <c r="CC130" s="1196" t="str">
        <f t="shared" si="20"/>
        <v/>
      </c>
      <c r="CD130" s="1196" t="str">
        <f t="shared" si="21"/>
        <v/>
      </c>
      <c r="CE130" s="1196" t="str">
        <f t="shared" si="22"/>
        <v/>
      </c>
      <c r="CF130" s="1196" t="str">
        <f t="shared" si="23"/>
        <v/>
      </c>
      <c r="CG130" s="1196" t="str">
        <f t="shared" si="24"/>
        <v/>
      </c>
      <c r="CI130" s="1196" t="str">
        <f t="shared" ref="CI130:CI193" si="32">IF(CA130="","",VLOOKUP($CA130,MainDBase,2,FALSE))</f>
        <v/>
      </c>
      <c r="CJ130" s="1197" t="str">
        <f t="shared" si="25"/>
        <v/>
      </c>
      <c r="CK130" s="1196" t="str">
        <f t="shared" si="26"/>
        <v/>
      </c>
      <c r="CL130" s="1196" t="str">
        <f t="shared" si="27"/>
        <v/>
      </c>
      <c r="CM130" s="1196" t="str">
        <f t="shared" si="28"/>
        <v/>
      </c>
      <c r="CN130" s="1196" t="str">
        <f t="shared" si="29"/>
        <v/>
      </c>
      <c r="CO130" s="1196" t="str">
        <f t="shared" si="30"/>
        <v/>
      </c>
      <c r="CQ130" s="1197"/>
      <c r="CS130" s="1197"/>
    </row>
    <row r="131" spans="53:97">
      <c r="BA131" s="1203">
        <v>130</v>
      </c>
      <c r="BB131" s="1203"/>
      <c r="BC131" s="1203"/>
      <c r="BD131" s="1203">
        <v>0</v>
      </c>
      <c r="BE131" s="1203">
        <v>0</v>
      </c>
      <c r="BF131" s="1203">
        <v>0</v>
      </c>
      <c r="BG131" s="1203">
        <v>0</v>
      </c>
      <c r="BH131" s="1203">
        <v>0</v>
      </c>
      <c r="BI131" s="1203">
        <v>0</v>
      </c>
      <c r="BJ131" s="1203">
        <v>0</v>
      </c>
      <c r="BK131" s="1203">
        <v>0</v>
      </c>
      <c r="BL131" s="1203">
        <v>0</v>
      </c>
      <c r="BM131" s="1203">
        <v>0</v>
      </c>
      <c r="BN131" s="1203">
        <v>0</v>
      </c>
      <c r="BO131" s="1203">
        <v>0</v>
      </c>
      <c r="BP131" s="1203">
        <v>0</v>
      </c>
      <c r="BQ131" s="1203">
        <v>0</v>
      </c>
      <c r="BR131" s="1198">
        <f t="shared" ref="BR131:BR194" si="33">+BB131</f>
        <v>0</v>
      </c>
      <c r="CA131" s="1197"/>
      <c r="CB131" s="1196" t="str">
        <f t="shared" si="31"/>
        <v/>
      </c>
      <c r="CC131" s="1196" t="str">
        <f t="shared" ref="CC131:CC194" si="34">IF(ISERROR(VLOOKUP($CA131,$BC$2:$BO$1000,9,FALSE)),"",VLOOKUP($CA131,$BC$2:$BO$1000,9,FALSE))</f>
        <v/>
      </c>
      <c r="CD131" s="1196" t="str">
        <f t="shared" ref="CD131:CD194" si="35">IF(ISERROR(VLOOKUP($CA131,$BC$2:$BO$1000,10,FALSE)),"",VLOOKUP($CA131,$BC$2:$BO$1000,10,FALSE))</f>
        <v/>
      </c>
      <c r="CE131" s="1196" t="str">
        <f t="shared" ref="CE131:CE194" si="36">IF(ISERROR(VLOOKUP($CA131,$BC$2:$BO$1000,11,FALSE)),"",VLOOKUP($CA131,$BC$2:$BO$1000,11,FALSE))</f>
        <v/>
      </c>
      <c r="CF131" s="1196" t="str">
        <f t="shared" ref="CF131:CF194" si="37">IF(ISERROR(VLOOKUP($CA131,$BC$2:$BO$1000,12,FALSE)),"",VLOOKUP($CA131,$BC$2:$BO$1000,12,FALSE))</f>
        <v/>
      </c>
      <c r="CG131" s="1196" t="str">
        <f t="shared" ref="CG131:CG194" si="38">IF(ISERROR(VLOOKUP($CA131,$BC$2:$BO$1000,13,FALSE)),"",VLOOKUP($CA131,$BC$2:$BO$1000,13,FALSE))</f>
        <v/>
      </c>
      <c r="CI131" s="1196" t="str">
        <f t="shared" si="32"/>
        <v/>
      </c>
      <c r="CJ131" s="1197" t="str">
        <f t="shared" ref="CJ131:CJ194" si="39">IF(CA131="","",CA131)</f>
        <v/>
      </c>
      <c r="CK131" s="1196" t="str">
        <f t="shared" ref="CK131:CK194" si="40">IF(CC131="","",CC131)</f>
        <v/>
      </c>
      <c r="CL131" s="1196" t="str">
        <f t="shared" ref="CL131:CL194" si="41">IF(CD131="","",CD131)</f>
        <v/>
      </c>
      <c r="CM131" s="1196" t="str">
        <f t="shared" ref="CM131:CM194" si="42">IF(CE131="","",CE131)</f>
        <v/>
      </c>
      <c r="CN131" s="1196" t="str">
        <f t="shared" ref="CN131:CN194" si="43">IF(CF131="","",CF131)</f>
        <v/>
      </c>
      <c r="CO131" s="1196" t="str">
        <f t="shared" ref="CO131:CO194" si="44">IF(CG131="","",CG131)</f>
        <v/>
      </c>
      <c r="CQ131" s="1197"/>
      <c r="CS131" s="1197"/>
    </row>
    <row r="132" spans="53:97">
      <c r="BA132" s="1203">
        <v>131</v>
      </c>
      <c r="BB132" s="1203"/>
      <c r="BC132" s="1203"/>
      <c r="BD132" s="1203">
        <v>0</v>
      </c>
      <c r="BE132" s="1203">
        <v>0</v>
      </c>
      <c r="BF132" s="1203">
        <v>0</v>
      </c>
      <c r="BG132" s="1203">
        <v>0</v>
      </c>
      <c r="BH132" s="1203">
        <v>0</v>
      </c>
      <c r="BI132" s="1203">
        <v>0</v>
      </c>
      <c r="BJ132" s="1203">
        <v>0</v>
      </c>
      <c r="BK132" s="1203">
        <v>0</v>
      </c>
      <c r="BL132" s="1203">
        <v>0</v>
      </c>
      <c r="BM132" s="1203">
        <v>0</v>
      </c>
      <c r="BN132" s="1203">
        <v>0</v>
      </c>
      <c r="BO132" s="1203">
        <v>0</v>
      </c>
      <c r="BP132" s="1203">
        <v>0</v>
      </c>
      <c r="BQ132" s="1203">
        <v>0</v>
      </c>
      <c r="BR132" s="1198">
        <f t="shared" si="33"/>
        <v>0</v>
      </c>
      <c r="CA132" s="1197"/>
      <c r="CB132" s="1196" t="str">
        <f t="shared" si="31"/>
        <v/>
      </c>
      <c r="CC132" s="1196" t="str">
        <f t="shared" si="34"/>
        <v/>
      </c>
      <c r="CD132" s="1196" t="str">
        <f t="shared" si="35"/>
        <v/>
      </c>
      <c r="CE132" s="1196" t="str">
        <f t="shared" si="36"/>
        <v/>
      </c>
      <c r="CF132" s="1196" t="str">
        <f t="shared" si="37"/>
        <v/>
      </c>
      <c r="CG132" s="1196" t="str">
        <f t="shared" si="38"/>
        <v/>
      </c>
      <c r="CI132" s="1196" t="str">
        <f t="shared" si="32"/>
        <v/>
      </c>
      <c r="CJ132" s="1197" t="str">
        <f t="shared" si="39"/>
        <v/>
      </c>
      <c r="CK132" s="1196" t="str">
        <f t="shared" si="40"/>
        <v/>
      </c>
      <c r="CL132" s="1196" t="str">
        <f t="shared" si="41"/>
        <v/>
      </c>
      <c r="CM132" s="1196" t="str">
        <f t="shared" si="42"/>
        <v/>
      </c>
      <c r="CN132" s="1196" t="str">
        <f t="shared" si="43"/>
        <v/>
      </c>
      <c r="CO132" s="1196" t="str">
        <f t="shared" si="44"/>
        <v/>
      </c>
      <c r="CQ132" s="1197"/>
      <c r="CS132" s="1197"/>
    </row>
    <row r="133" spans="53:97">
      <c r="BA133" s="1203">
        <v>132</v>
      </c>
      <c r="BB133" s="1203"/>
      <c r="BC133" s="1203"/>
      <c r="BD133" s="1203">
        <v>0</v>
      </c>
      <c r="BE133" s="1203">
        <v>0</v>
      </c>
      <c r="BF133" s="1203">
        <v>0</v>
      </c>
      <c r="BG133" s="1203">
        <v>0</v>
      </c>
      <c r="BH133" s="1203">
        <v>0</v>
      </c>
      <c r="BI133" s="1203">
        <v>0</v>
      </c>
      <c r="BJ133" s="1203">
        <v>0</v>
      </c>
      <c r="BK133" s="1203">
        <v>0</v>
      </c>
      <c r="BL133" s="1203">
        <v>0</v>
      </c>
      <c r="BM133" s="1203">
        <v>0</v>
      </c>
      <c r="BN133" s="1203">
        <v>0</v>
      </c>
      <c r="BO133" s="1203">
        <v>0</v>
      </c>
      <c r="BP133" s="1203">
        <v>0</v>
      </c>
      <c r="BQ133" s="1203">
        <v>0</v>
      </c>
      <c r="BR133" s="1198">
        <f t="shared" si="33"/>
        <v>0</v>
      </c>
      <c r="CA133" s="1197"/>
      <c r="CB133" s="1196" t="str">
        <f t="shared" si="31"/>
        <v/>
      </c>
      <c r="CC133" s="1196" t="str">
        <f t="shared" si="34"/>
        <v/>
      </c>
      <c r="CD133" s="1196" t="str">
        <f t="shared" si="35"/>
        <v/>
      </c>
      <c r="CE133" s="1196" t="str">
        <f t="shared" si="36"/>
        <v/>
      </c>
      <c r="CF133" s="1196" t="str">
        <f t="shared" si="37"/>
        <v/>
      </c>
      <c r="CG133" s="1196" t="str">
        <f t="shared" si="38"/>
        <v/>
      </c>
      <c r="CI133" s="1196" t="str">
        <f t="shared" si="32"/>
        <v/>
      </c>
      <c r="CJ133" s="1197" t="str">
        <f t="shared" si="39"/>
        <v/>
      </c>
      <c r="CK133" s="1196" t="str">
        <f t="shared" si="40"/>
        <v/>
      </c>
      <c r="CL133" s="1196" t="str">
        <f t="shared" si="41"/>
        <v/>
      </c>
      <c r="CM133" s="1196" t="str">
        <f t="shared" si="42"/>
        <v/>
      </c>
      <c r="CN133" s="1196" t="str">
        <f t="shared" si="43"/>
        <v/>
      </c>
      <c r="CO133" s="1196" t="str">
        <f t="shared" si="44"/>
        <v/>
      </c>
      <c r="CQ133" s="1197"/>
      <c r="CS133" s="1197"/>
    </row>
    <row r="134" spans="53:97">
      <c r="BA134" s="1203">
        <v>133</v>
      </c>
      <c r="BB134" s="1203"/>
      <c r="BC134" s="1203"/>
      <c r="BD134" s="1203">
        <v>0</v>
      </c>
      <c r="BE134" s="1203">
        <v>0</v>
      </c>
      <c r="BF134" s="1203">
        <v>0</v>
      </c>
      <c r="BG134" s="1203">
        <v>0</v>
      </c>
      <c r="BH134" s="1203">
        <v>0</v>
      </c>
      <c r="BI134" s="1203">
        <v>0</v>
      </c>
      <c r="BJ134" s="1203">
        <v>0</v>
      </c>
      <c r="BK134" s="1203">
        <v>0</v>
      </c>
      <c r="BL134" s="1203">
        <v>0</v>
      </c>
      <c r="BM134" s="1203">
        <v>0</v>
      </c>
      <c r="BN134" s="1203">
        <v>0</v>
      </c>
      <c r="BO134" s="1203">
        <v>0</v>
      </c>
      <c r="BP134" s="1203">
        <v>0</v>
      </c>
      <c r="BQ134" s="1203">
        <v>0</v>
      </c>
      <c r="BR134" s="1198">
        <f t="shared" si="33"/>
        <v>0</v>
      </c>
      <c r="CA134" s="1197"/>
      <c r="CB134" s="1196" t="str">
        <f t="shared" si="31"/>
        <v/>
      </c>
      <c r="CC134" s="1196" t="str">
        <f t="shared" si="34"/>
        <v/>
      </c>
      <c r="CD134" s="1196" t="str">
        <f t="shared" si="35"/>
        <v/>
      </c>
      <c r="CE134" s="1196" t="str">
        <f t="shared" si="36"/>
        <v/>
      </c>
      <c r="CF134" s="1196" t="str">
        <f t="shared" si="37"/>
        <v/>
      </c>
      <c r="CG134" s="1196" t="str">
        <f t="shared" si="38"/>
        <v/>
      </c>
      <c r="CI134" s="1196" t="str">
        <f t="shared" si="32"/>
        <v/>
      </c>
      <c r="CJ134" s="1197" t="str">
        <f t="shared" si="39"/>
        <v/>
      </c>
      <c r="CK134" s="1196" t="str">
        <f t="shared" si="40"/>
        <v/>
      </c>
      <c r="CL134" s="1196" t="str">
        <f t="shared" si="41"/>
        <v/>
      </c>
      <c r="CM134" s="1196" t="str">
        <f t="shared" si="42"/>
        <v/>
      </c>
      <c r="CN134" s="1196" t="str">
        <f t="shared" si="43"/>
        <v/>
      </c>
      <c r="CO134" s="1196" t="str">
        <f t="shared" si="44"/>
        <v/>
      </c>
      <c r="CQ134" s="1197"/>
      <c r="CS134" s="1197"/>
    </row>
    <row r="135" spans="53:97">
      <c r="BA135" s="1203">
        <v>134</v>
      </c>
      <c r="BB135" s="1203"/>
      <c r="BC135" s="1203"/>
      <c r="BD135" s="1203">
        <v>0</v>
      </c>
      <c r="BE135" s="1203">
        <v>0</v>
      </c>
      <c r="BF135" s="1203">
        <v>0</v>
      </c>
      <c r="BG135" s="1203">
        <v>0</v>
      </c>
      <c r="BH135" s="1203">
        <v>0</v>
      </c>
      <c r="BI135" s="1203">
        <v>0</v>
      </c>
      <c r="BJ135" s="1203">
        <v>0</v>
      </c>
      <c r="BK135" s="1203">
        <v>0</v>
      </c>
      <c r="BL135" s="1203">
        <v>0</v>
      </c>
      <c r="BM135" s="1203">
        <v>0</v>
      </c>
      <c r="BN135" s="1203">
        <v>0</v>
      </c>
      <c r="BO135" s="1203">
        <v>0</v>
      </c>
      <c r="BP135" s="1203">
        <v>0</v>
      </c>
      <c r="BQ135" s="1203">
        <v>0</v>
      </c>
      <c r="BR135" s="1198">
        <f t="shared" si="33"/>
        <v>0</v>
      </c>
      <c r="CA135" s="1197"/>
      <c r="CB135" s="1196" t="str">
        <f t="shared" si="31"/>
        <v/>
      </c>
      <c r="CC135" s="1196" t="str">
        <f t="shared" si="34"/>
        <v/>
      </c>
      <c r="CD135" s="1196" t="str">
        <f t="shared" si="35"/>
        <v/>
      </c>
      <c r="CE135" s="1196" t="str">
        <f t="shared" si="36"/>
        <v/>
      </c>
      <c r="CF135" s="1196" t="str">
        <f t="shared" si="37"/>
        <v/>
      </c>
      <c r="CG135" s="1196" t="str">
        <f t="shared" si="38"/>
        <v/>
      </c>
      <c r="CI135" s="1196" t="str">
        <f t="shared" si="32"/>
        <v/>
      </c>
      <c r="CJ135" s="1197" t="str">
        <f t="shared" si="39"/>
        <v/>
      </c>
      <c r="CK135" s="1196" t="str">
        <f t="shared" si="40"/>
        <v/>
      </c>
      <c r="CL135" s="1196" t="str">
        <f t="shared" si="41"/>
        <v/>
      </c>
      <c r="CM135" s="1196" t="str">
        <f t="shared" si="42"/>
        <v/>
      </c>
      <c r="CN135" s="1196" t="str">
        <f t="shared" si="43"/>
        <v/>
      </c>
      <c r="CO135" s="1196" t="str">
        <f t="shared" si="44"/>
        <v/>
      </c>
      <c r="CQ135" s="1197"/>
      <c r="CS135" s="1197"/>
    </row>
    <row r="136" spans="53:97">
      <c r="BA136" s="1203">
        <v>135</v>
      </c>
      <c r="BB136" s="1203"/>
      <c r="BC136" s="1203"/>
      <c r="BD136" s="1203">
        <v>0</v>
      </c>
      <c r="BE136" s="1203">
        <v>0</v>
      </c>
      <c r="BF136" s="1203">
        <v>0</v>
      </c>
      <c r="BG136" s="1203">
        <v>0</v>
      </c>
      <c r="BH136" s="1203">
        <v>0</v>
      </c>
      <c r="BI136" s="1203">
        <v>0</v>
      </c>
      <c r="BJ136" s="1203">
        <v>0</v>
      </c>
      <c r="BK136" s="1203">
        <v>0</v>
      </c>
      <c r="BL136" s="1203">
        <v>0</v>
      </c>
      <c r="BM136" s="1203">
        <v>0</v>
      </c>
      <c r="BN136" s="1203">
        <v>0</v>
      </c>
      <c r="BO136" s="1203">
        <v>0</v>
      </c>
      <c r="BP136" s="1203">
        <v>0</v>
      </c>
      <c r="BQ136" s="1203">
        <v>0</v>
      </c>
      <c r="BR136" s="1198">
        <f t="shared" si="33"/>
        <v>0</v>
      </c>
      <c r="CA136" s="1197"/>
      <c r="CB136" s="1196" t="str">
        <f t="shared" si="31"/>
        <v/>
      </c>
      <c r="CC136" s="1196" t="str">
        <f t="shared" si="34"/>
        <v/>
      </c>
      <c r="CD136" s="1196" t="str">
        <f t="shared" si="35"/>
        <v/>
      </c>
      <c r="CE136" s="1196" t="str">
        <f t="shared" si="36"/>
        <v/>
      </c>
      <c r="CF136" s="1196" t="str">
        <f t="shared" si="37"/>
        <v/>
      </c>
      <c r="CG136" s="1196" t="str">
        <f t="shared" si="38"/>
        <v/>
      </c>
      <c r="CI136" s="1196" t="str">
        <f t="shared" si="32"/>
        <v/>
      </c>
      <c r="CJ136" s="1197" t="str">
        <f t="shared" si="39"/>
        <v/>
      </c>
      <c r="CK136" s="1196" t="str">
        <f t="shared" si="40"/>
        <v/>
      </c>
      <c r="CL136" s="1196" t="str">
        <f t="shared" si="41"/>
        <v/>
      </c>
      <c r="CM136" s="1196" t="str">
        <f t="shared" si="42"/>
        <v/>
      </c>
      <c r="CN136" s="1196" t="str">
        <f t="shared" si="43"/>
        <v/>
      </c>
      <c r="CO136" s="1196" t="str">
        <f t="shared" si="44"/>
        <v/>
      </c>
      <c r="CQ136" s="1197"/>
      <c r="CS136" s="1197"/>
    </row>
    <row r="137" spans="53:97">
      <c r="BA137" s="1203">
        <v>136</v>
      </c>
      <c r="BB137" s="1203"/>
      <c r="BC137" s="1203"/>
      <c r="BD137" s="1203">
        <v>0</v>
      </c>
      <c r="BE137" s="1203">
        <v>0</v>
      </c>
      <c r="BF137" s="1203">
        <v>0</v>
      </c>
      <c r="BG137" s="1203">
        <v>0</v>
      </c>
      <c r="BH137" s="1203">
        <v>0</v>
      </c>
      <c r="BI137" s="1203">
        <v>0</v>
      </c>
      <c r="BJ137" s="1203">
        <v>0</v>
      </c>
      <c r="BK137" s="1203">
        <v>0</v>
      </c>
      <c r="BL137" s="1203">
        <v>0</v>
      </c>
      <c r="BM137" s="1203">
        <v>0</v>
      </c>
      <c r="BN137" s="1203">
        <v>0</v>
      </c>
      <c r="BO137" s="1203">
        <v>0</v>
      </c>
      <c r="BP137" s="1203">
        <v>0</v>
      </c>
      <c r="BQ137" s="1203">
        <v>0</v>
      </c>
      <c r="BR137" s="1198">
        <f t="shared" si="33"/>
        <v>0</v>
      </c>
      <c r="CA137" s="1197"/>
      <c r="CB137" s="1196" t="str">
        <f t="shared" si="31"/>
        <v/>
      </c>
      <c r="CC137" s="1196" t="str">
        <f t="shared" si="34"/>
        <v/>
      </c>
      <c r="CD137" s="1196" t="str">
        <f t="shared" si="35"/>
        <v/>
      </c>
      <c r="CE137" s="1196" t="str">
        <f t="shared" si="36"/>
        <v/>
      </c>
      <c r="CF137" s="1196" t="str">
        <f t="shared" si="37"/>
        <v/>
      </c>
      <c r="CG137" s="1196" t="str">
        <f t="shared" si="38"/>
        <v/>
      </c>
      <c r="CI137" s="1196" t="str">
        <f t="shared" si="32"/>
        <v/>
      </c>
      <c r="CJ137" s="1197" t="str">
        <f t="shared" si="39"/>
        <v/>
      </c>
      <c r="CK137" s="1196" t="str">
        <f t="shared" si="40"/>
        <v/>
      </c>
      <c r="CL137" s="1196" t="str">
        <f t="shared" si="41"/>
        <v/>
      </c>
      <c r="CM137" s="1196" t="str">
        <f t="shared" si="42"/>
        <v/>
      </c>
      <c r="CN137" s="1196" t="str">
        <f t="shared" si="43"/>
        <v/>
      </c>
      <c r="CO137" s="1196" t="str">
        <f t="shared" si="44"/>
        <v/>
      </c>
      <c r="CQ137" s="1197"/>
      <c r="CS137" s="1197"/>
    </row>
    <row r="138" spans="53:97">
      <c r="BA138" s="1203">
        <v>137</v>
      </c>
      <c r="BB138" s="1203"/>
      <c r="BC138" s="1203"/>
      <c r="BD138" s="1203">
        <v>0</v>
      </c>
      <c r="BE138" s="1203">
        <v>0</v>
      </c>
      <c r="BF138" s="1203">
        <v>0</v>
      </c>
      <c r="BG138" s="1203">
        <v>0</v>
      </c>
      <c r="BH138" s="1203">
        <v>0</v>
      </c>
      <c r="BI138" s="1203">
        <v>0</v>
      </c>
      <c r="BJ138" s="1203">
        <v>0</v>
      </c>
      <c r="BK138" s="1203">
        <v>0</v>
      </c>
      <c r="BL138" s="1203">
        <v>0</v>
      </c>
      <c r="BM138" s="1203">
        <v>0</v>
      </c>
      <c r="BN138" s="1203">
        <v>0</v>
      </c>
      <c r="BO138" s="1203">
        <v>0</v>
      </c>
      <c r="BP138" s="1203">
        <v>0</v>
      </c>
      <c r="BQ138" s="1203">
        <v>0</v>
      </c>
      <c r="BR138" s="1198">
        <f t="shared" si="33"/>
        <v>0</v>
      </c>
      <c r="CA138" s="1197"/>
      <c r="CB138" s="1196" t="str">
        <f t="shared" si="31"/>
        <v/>
      </c>
      <c r="CC138" s="1196" t="str">
        <f t="shared" si="34"/>
        <v/>
      </c>
      <c r="CD138" s="1196" t="str">
        <f t="shared" si="35"/>
        <v/>
      </c>
      <c r="CE138" s="1196" t="str">
        <f t="shared" si="36"/>
        <v/>
      </c>
      <c r="CF138" s="1196" t="str">
        <f t="shared" si="37"/>
        <v/>
      </c>
      <c r="CG138" s="1196" t="str">
        <f t="shared" si="38"/>
        <v/>
      </c>
      <c r="CI138" s="1196" t="str">
        <f t="shared" si="32"/>
        <v/>
      </c>
      <c r="CJ138" s="1197" t="str">
        <f t="shared" si="39"/>
        <v/>
      </c>
      <c r="CK138" s="1196" t="str">
        <f t="shared" si="40"/>
        <v/>
      </c>
      <c r="CL138" s="1196" t="str">
        <f t="shared" si="41"/>
        <v/>
      </c>
      <c r="CM138" s="1196" t="str">
        <f t="shared" si="42"/>
        <v/>
      </c>
      <c r="CN138" s="1196" t="str">
        <f t="shared" si="43"/>
        <v/>
      </c>
      <c r="CO138" s="1196" t="str">
        <f t="shared" si="44"/>
        <v/>
      </c>
      <c r="CQ138" s="1197"/>
      <c r="CS138" s="1197"/>
    </row>
    <row r="139" spans="53:97">
      <c r="BA139" s="1203">
        <v>138</v>
      </c>
      <c r="BB139" s="1203"/>
      <c r="BC139" s="1203"/>
      <c r="BD139" s="1203">
        <v>0</v>
      </c>
      <c r="BE139" s="1203">
        <v>0</v>
      </c>
      <c r="BF139" s="1203">
        <v>0</v>
      </c>
      <c r="BG139" s="1203">
        <v>0</v>
      </c>
      <c r="BH139" s="1203">
        <v>0</v>
      </c>
      <c r="BI139" s="1203">
        <v>0</v>
      </c>
      <c r="BJ139" s="1203">
        <v>0</v>
      </c>
      <c r="BK139" s="1203">
        <v>0</v>
      </c>
      <c r="BL139" s="1203">
        <v>0</v>
      </c>
      <c r="BM139" s="1203">
        <v>0</v>
      </c>
      <c r="BN139" s="1203">
        <v>0</v>
      </c>
      <c r="BO139" s="1203">
        <v>0</v>
      </c>
      <c r="BP139" s="1203">
        <v>0</v>
      </c>
      <c r="BQ139" s="1203">
        <v>0</v>
      </c>
      <c r="BR139" s="1198">
        <f t="shared" si="33"/>
        <v>0</v>
      </c>
      <c r="CA139" s="1197"/>
      <c r="CB139" s="1196" t="str">
        <f t="shared" si="31"/>
        <v/>
      </c>
      <c r="CC139" s="1196" t="str">
        <f t="shared" si="34"/>
        <v/>
      </c>
      <c r="CD139" s="1196" t="str">
        <f t="shared" si="35"/>
        <v/>
      </c>
      <c r="CE139" s="1196" t="str">
        <f t="shared" si="36"/>
        <v/>
      </c>
      <c r="CF139" s="1196" t="str">
        <f t="shared" si="37"/>
        <v/>
      </c>
      <c r="CG139" s="1196" t="str">
        <f t="shared" si="38"/>
        <v/>
      </c>
      <c r="CI139" s="1196" t="str">
        <f t="shared" si="32"/>
        <v/>
      </c>
      <c r="CJ139" s="1197" t="str">
        <f t="shared" si="39"/>
        <v/>
      </c>
      <c r="CK139" s="1196" t="str">
        <f t="shared" si="40"/>
        <v/>
      </c>
      <c r="CL139" s="1196" t="str">
        <f t="shared" si="41"/>
        <v/>
      </c>
      <c r="CM139" s="1196" t="str">
        <f t="shared" si="42"/>
        <v/>
      </c>
      <c r="CN139" s="1196" t="str">
        <f t="shared" si="43"/>
        <v/>
      </c>
      <c r="CO139" s="1196" t="str">
        <f t="shared" si="44"/>
        <v/>
      </c>
      <c r="CQ139" s="1197"/>
      <c r="CS139" s="1197"/>
    </row>
    <row r="140" spans="53:97">
      <c r="BA140" s="1203">
        <v>139</v>
      </c>
      <c r="BB140" s="1203"/>
      <c r="BC140" s="1203"/>
      <c r="BD140" s="1203">
        <v>0</v>
      </c>
      <c r="BE140" s="1203">
        <v>0</v>
      </c>
      <c r="BF140" s="1203">
        <v>0</v>
      </c>
      <c r="BG140" s="1203">
        <v>0</v>
      </c>
      <c r="BH140" s="1203">
        <v>0</v>
      </c>
      <c r="BI140" s="1203">
        <v>0</v>
      </c>
      <c r="BJ140" s="1203">
        <v>0</v>
      </c>
      <c r="BK140" s="1203">
        <v>0</v>
      </c>
      <c r="BL140" s="1203">
        <v>0</v>
      </c>
      <c r="BM140" s="1203">
        <v>0</v>
      </c>
      <c r="BN140" s="1203">
        <v>0</v>
      </c>
      <c r="BO140" s="1203">
        <v>0</v>
      </c>
      <c r="BP140" s="1203">
        <v>0</v>
      </c>
      <c r="BQ140" s="1203">
        <v>0</v>
      </c>
      <c r="BR140" s="1198">
        <f t="shared" si="33"/>
        <v>0</v>
      </c>
      <c r="CA140" s="1197"/>
      <c r="CB140" s="1196" t="str">
        <f t="shared" si="31"/>
        <v/>
      </c>
      <c r="CC140" s="1196" t="str">
        <f t="shared" si="34"/>
        <v/>
      </c>
      <c r="CD140" s="1196" t="str">
        <f t="shared" si="35"/>
        <v/>
      </c>
      <c r="CE140" s="1196" t="str">
        <f t="shared" si="36"/>
        <v/>
      </c>
      <c r="CF140" s="1196" t="str">
        <f t="shared" si="37"/>
        <v/>
      </c>
      <c r="CG140" s="1196" t="str">
        <f t="shared" si="38"/>
        <v/>
      </c>
      <c r="CI140" s="1196" t="str">
        <f t="shared" si="32"/>
        <v/>
      </c>
      <c r="CJ140" s="1197" t="str">
        <f t="shared" si="39"/>
        <v/>
      </c>
      <c r="CK140" s="1196" t="str">
        <f t="shared" si="40"/>
        <v/>
      </c>
      <c r="CL140" s="1196" t="str">
        <f t="shared" si="41"/>
        <v/>
      </c>
      <c r="CM140" s="1196" t="str">
        <f t="shared" si="42"/>
        <v/>
      </c>
      <c r="CN140" s="1196" t="str">
        <f t="shared" si="43"/>
        <v/>
      </c>
      <c r="CO140" s="1196" t="str">
        <f t="shared" si="44"/>
        <v/>
      </c>
      <c r="CQ140" s="1197"/>
      <c r="CS140" s="1197"/>
    </row>
    <row r="141" spans="53:97">
      <c r="BA141" s="1203">
        <v>140</v>
      </c>
      <c r="BB141" s="1203"/>
      <c r="BC141" s="1203"/>
      <c r="BD141" s="1203">
        <v>0</v>
      </c>
      <c r="BE141" s="1203">
        <v>0</v>
      </c>
      <c r="BF141" s="1203">
        <v>0</v>
      </c>
      <c r="BG141" s="1203">
        <v>0</v>
      </c>
      <c r="BH141" s="1203">
        <v>0</v>
      </c>
      <c r="BI141" s="1203">
        <v>0</v>
      </c>
      <c r="BJ141" s="1203">
        <v>0</v>
      </c>
      <c r="BK141" s="1203">
        <v>0</v>
      </c>
      <c r="BL141" s="1203">
        <v>0</v>
      </c>
      <c r="BM141" s="1203">
        <v>0</v>
      </c>
      <c r="BN141" s="1203">
        <v>0</v>
      </c>
      <c r="BO141" s="1203">
        <v>0</v>
      </c>
      <c r="BP141" s="1203">
        <v>0</v>
      </c>
      <c r="BQ141" s="1203">
        <v>0</v>
      </c>
      <c r="BR141" s="1198">
        <f t="shared" si="33"/>
        <v>0</v>
      </c>
      <c r="CA141" s="1197"/>
      <c r="CB141" s="1196" t="str">
        <f t="shared" si="31"/>
        <v/>
      </c>
      <c r="CC141" s="1196" t="str">
        <f t="shared" si="34"/>
        <v/>
      </c>
      <c r="CD141" s="1196" t="str">
        <f t="shared" si="35"/>
        <v/>
      </c>
      <c r="CE141" s="1196" t="str">
        <f t="shared" si="36"/>
        <v/>
      </c>
      <c r="CF141" s="1196" t="str">
        <f t="shared" si="37"/>
        <v/>
      </c>
      <c r="CG141" s="1196" t="str">
        <f t="shared" si="38"/>
        <v/>
      </c>
      <c r="CI141" s="1196" t="str">
        <f t="shared" si="32"/>
        <v/>
      </c>
      <c r="CJ141" s="1197" t="str">
        <f t="shared" si="39"/>
        <v/>
      </c>
      <c r="CK141" s="1196" t="str">
        <f t="shared" si="40"/>
        <v/>
      </c>
      <c r="CL141" s="1196" t="str">
        <f t="shared" si="41"/>
        <v/>
      </c>
      <c r="CM141" s="1196" t="str">
        <f t="shared" si="42"/>
        <v/>
      </c>
      <c r="CN141" s="1196" t="str">
        <f t="shared" si="43"/>
        <v/>
      </c>
      <c r="CO141" s="1196" t="str">
        <f t="shared" si="44"/>
        <v/>
      </c>
      <c r="CQ141" s="1197"/>
      <c r="CS141" s="1197"/>
    </row>
    <row r="142" spans="53:97">
      <c r="BA142" s="1203">
        <v>141</v>
      </c>
      <c r="BB142" s="1203"/>
      <c r="BC142" s="1203"/>
      <c r="BD142" s="1203">
        <v>0</v>
      </c>
      <c r="BE142" s="1203">
        <v>0</v>
      </c>
      <c r="BF142" s="1203">
        <v>0</v>
      </c>
      <c r="BG142" s="1203">
        <v>0</v>
      </c>
      <c r="BH142" s="1203">
        <v>0</v>
      </c>
      <c r="BI142" s="1203">
        <v>0</v>
      </c>
      <c r="BJ142" s="1203">
        <v>0</v>
      </c>
      <c r="BK142" s="1203">
        <v>0</v>
      </c>
      <c r="BL142" s="1203">
        <v>0</v>
      </c>
      <c r="BM142" s="1203">
        <v>0</v>
      </c>
      <c r="BN142" s="1203">
        <v>0</v>
      </c>
      <c r="BO142" s="1203">
        <v>0</v>
      </c>
      <c r="BP142" s="1203">
        <v>0</v>
      </c>
      <c r="BQ142" s="1203">
        <v>0</v>
      </c>
      <c r="BR142" s="1198">
        <f t="shared" si="33"/>
        <v>0</v>
      </c>
      <c r="CA142" s="1197"/>
      <c r="CB142" s="1196" t="str">
        <f t="shared" si="31"/>
        <v/>
      </c>
      <c r="CC142" s="1196" t="str">
        <f t="shared" si="34"/>
        <v/>
      </c>
      <c r="CD142" s="1196" t="str">
        <f t="shared" si="35"/>
        <v/>
      </c>
      <c r="CE142" s="1196" t="str">
        <f t="shared" si="36"/>
        <v/>
      </c>
      <c r="CF142" s="1196" t="str">
        <f t="shared" si="37"/>
        <v/>
      </c>
      <c r="CG142" s="1196" t="str">
        <f t="shared" si="38"/>
        <v/>
      </c>
      <c r="CI142" s="1196" t="str">
        <f t="shared" si="32"/>
        <v/>
      </c>
      <c r="CJ142" s="1197" t="str">
        <f t="shared" si="39"/>
        <v/>
      </c>
      <c r="CK142" s="1196" t="str">
        <f t="shared" si="40"/>
        <v/>
      </c>
      <c r="CL142" s="1196" t="str">
        <f t="shared" si="41"/>
        <v/>
      </c>
      <c r="CM142" s="1196" t="str">
        <f t="shared" si="42"/>
        <v/>
      </c>
      <c r="CN142" s="1196" t="str">
        <f t="shared" si="43"/>
        <v/>
      </c>
      <c r="CO142" s="1196" t="str">
        <f t="shared" si="44"/>
        <v/>
      </c>
      <c r="CQ142" s="1197"/>
      <c r="CS142" s="1197"/>
    </row>
    <row r="143" spans="53:97">
      <c r="BA143" s="1203">
        <v>142</v>
      </c>
      <c r="BB143" s="1203"/>
      <c r="BC143" s="1203"/>
      <c r="BD143" s="1203">
        <v>0</v>
      </c>
      <c r="BE143" s="1203">
        <v>0</v>
      </c>
      <c r="BF143" s="1203">
        <v>0</v>
      </c>
      <c r="BG143" s="1203">
        <v>0</v>
      </c>
      <c r="BH143" s="1203">
        <v>0</v>
      </c>
      <c r="BI143" s="1203">
        <v>0</v>
      </c>
      <c r="BJ143" s="1203">
        <v>0</v>
      </c>
      <c r="BK143" s="1203">
        <v>0</v>
      </c>
      <c r="BL143" s="1203">
        <v>0</v>
      </c>
      <c r="BM143" s="1203">
        <v>0</v>
      </c>
      <c r="BN143" s="1203">
        <v>0</v>
      </c>
      <c r="BO143" s="1203">
        <v>0</v>
      </c>
      <c r="BP143" s="1203">
        <v>0</v>
      </c>
      <c r="BQ143" s="1203">
        <v>0</v>
      </c>
      <c r="BR143" s="1198">
        <f t="shared" si="33"/>
        <v>0</v>
      </c>
      <c r="CA143" s="1197"/>
      <c r="CB143" s="1196" t="str">
        <f t="shared" si="31"/>
        <v/>
      </c>
      <c r="CC143" s="1196" t="str">
        <f t="shared" si="34"/>
        <v/>
      </c>
      <c r="CD143" s="1196" t="str">
        <f t="shared" si="35"/>
        <v/>
      </c>
      <c r="CE143" s="1196" t="str">
        <f t="shared" si="36"/>
        <v/>
      </c>
      <c r="CF143" s="1196" t="str">
        <f t="shared" si="37"/>
        <v/>
      </c>
      <c r="CG143" s="1196" t="str">
        <f t="shared" si="38"/>
        <v/>
      </c>
      <c r="CI143" s="1196" t="str">
        <f t="shared" si="32"/>
        <v/>
      </c>
      <c r="CJ143" s="1197" t="str">
        <f t="shared" si="39"/>
        <v/>
      </c>
      <c r="CK143" s="1196" t="str">
        <f t="shared" si="40"/>
        <v/>
      </c>
      <c r="CL143" s="1196" t="str">
        <f t="shared" si="41"/>
        <v/>
      </c>
      <c r="CM143" s="1196" t="str">
        <f t="shared" si="42"/>
        <v/>
      </c>
      <c r="CN143" s="1196" t="str">
        <f t="shared" si="43"/>
        <v/>
      </c>
      <c r="CO143" s="1196" t="str">
        <f t="shared" si="44"/>
        <v/>
      </c>
      <c r="CQ143" s="1197"/>
      <c r="CS143" s="1197"/>
    </row>
    <row r="144" spans="53:97">
      <c r="BA144" s="1203">
        <v>143</v>
      </c>
      <c r="BB144" s="1203"/>
      <c r="BC144" s="1203"/>
      <c r="BD144" s="1203">
        <v>0</v>
      </c>
      <c r="BE144" s="1203">
        <v>0</v>
      </c>
      <c r="BF144" s="1203">
        <v>0</v>
      </c>
      <c r="BG144" s="1203">
        <v>0</v>
      </c>
      <c r="BH144" s="1203">
        <v>0</v>
      </c>
      <c r="BI144" s="1203">
        <v>0</v>
      </c>
      <c r="BJ144" s="1203">
        <v>0</v>
      </c>
      <c r="BK144" s="1203">
        <v>0</v>
      </c>
      <c r="BL144" s="1203">
        <v>0</v>
      </c>
      <c r="BM144" s="1203">
        <v>0</v>
      </c>
      <c r="BN144" s="1203">
        <v>0</v>
      </c>
      <c r="BO144" s="1203">
        <v>0</v>
      </c>
      <c r="BP144" s="1203">
        <v>0</v>
      </c>
      <c r="BQ144" s="1203">
        <v>0</v>
      </c>
      <c r="BR144" s="1198">
        <f t="shared" si="33"/>
        <v>0</v>
      </c>
      <c r="CA144" s="1197"/>
      <c r="CB144" s="1196" t="str">
        <f t="shared" si="31"/>
        <v/>
      </c>
      <c r="CC144" s="1196" t="str">
        <f t="shared" si="34"/>
        <v/>
      </c>
      <c r="CD144" s="1196" t="str">
        <f t="shared" si="35"/>
        <v/>
      </c>
      <c r="CE144" s="1196" t="str">
        <f t="shared" si="36"/>
        <v/>
      </c>
      <c r="CF144" s="1196" t="str">
        <f t="shared" si="37"/>
        <v/>
      </c>
      <c r="CG144" s="1196" t="str">
        <f t="shared" si="38"/>
        <v/>
      </c>
      <c r="CI144" s="1196" t="str">
        <f t="shared" si="32"/>
        <v/>
      </c>
      <c r="CJ144" s="1197" t="str">
        <f t="shared" si="39"/>
        <v/>
      </c>
      <c r="CK144" s="1196" t="str">
        <f t="shared" si="40"/>
        <v/>
      </c>
      <c r="CL144" s="1196" t="str">
        <f t="shared" si="41"/>
        <v/>
      </c>
      <c r="CM144" s="1196" t="str">
        <f t="shared" si="42"/>
        <v/>
      </c>
      <c r="CN144" s="1196" t="str">
        <f t="shared" si="43"/>
        <v/>
      </c>
      <c r="CO144" s="1196" t="str">
        <f t="shared" si="44"/>
        <v/>
      </c>
      <c r="CQ144" s="1197"/>
      <c r="CS144" s="1197"/>
    </row>
    <row r="145" spans="53:97">
      <c r="BA145" s="1203">
        <v>144</v>
      </c>
      <c r="BB145" s="1203"/>
      <c r="BC145" s="1203"/>
      <c r="BD145" s="1203">
        <v>0</v>
      </c>
      <c r="BE145" s="1203">
        <v>0</v>
      </c>
      <c r="BF145" s="1203">
        <v>0</v>
      </c>
      <c r="BG145" s="1203">
        <v>0</v>
      </c>
      <c r="BH145" s="1203">
        <v>0</v>
      </c>
      <c r="BI145" s="1203">
        <v>0</v>
      </c>
      <c r="BJ145" s="1203">
        <v>0</v>
      </c>
      <c r="BK145" s="1203">
        <v>0</v>
      </c>
      <c r="BL145" s="1203">
        <v>0</v>
      </c>
      <c r="BM145" s="1203">
        <v>0</v>
      </c>
      <c r="BN145" s="1203">
        <v>0</v>
      </c>
      <c r="BO145" s="1203">
        <v>0</v>
      </c>
      <c r="BP145" s="1203">
        <v>0</v>
      </c>
      <c r="BQ145" s="1203">
        <v>0</v>
      </c>
      <c r="BR145" s="1198">
        <f t="shared" si="33"/>
        <v>0</v>
      </c>
      <c r="CA145" s="1197"/>
      <c r="CB145" s="1196" t="str">
        <f t="shared" si="31"/>
        <v/>
      </c>
      <c r="CC145" s="1196" t="str">
        <f t="shared" si="34"/>
        <v/>
      </c>
      <c r="CD145" s="1196" t="str">
        <f t="shared" si="35"/>
        <v/>
      </c>
      <c r="CE145" s="1196" t="str">
        <f t="shared" si="36"/>
        <v/>
      </c>
      <c r="CF145" s="1196" t="str">
        <f t="shared" si="37"/>
        <v/>
      </c>
      <c r="CG145" s="1196" t="str">
        <f t="shared" si="38"/>
        <v/>
      </c>
      <c r="CI145" s="1196" t="str">
        <f t="shared" si="32"/>
        <v/>
      </c>
      <c r="CJ145" s="1197" t="str">
        <f t="shared" si="39"/>
        <v/>
      </c>
      <c r="CK145" s="1196" t="str">
        <f t="shared" si="40"/>
        <v/>
      </c>
      <c r="CL145" s="1196" t="str">
        <f t="shared" si="41"/>
        <v/>
      </c>
      <c r="CM145" s="1196" t="str">
        <f t="shared" si="42"/>
        <v/>
      </c>
      <c r="CN145" s="1196" t="str">
        <f t="shared" si="43"/>
        <v/>
      </c>
      <c r="CO145" s="1196" t="str">
        <f t="shared" si="44"/>
        <v/>
      </c>
      <c r="CQ145" s="1197"/>
      <c r="CS145" s="1197"/>
    </row>
    <row r="146" spans="53:97">
      <c r="BA146" s="1203">
        <v>145</v>
      </c>
      <c r="BB146" s="1203"/>
      <c r="BC146" s="1203"/>
      <c r="BD146" s="1203">
        <v>0</v>
      </c>
      <c r="BE146" s="1203">
        <v>0</v>
      </c>
      <c r="BF146" s="1203">
        <v>0</v>
      </c>
      <c r="BG146" s="1203">
        <v>0</v>
      </c>
      <c r="BH146" s="1203">
        <v>0</v>
      </c>
      <c r="BI146" s="1203">
        <v>0</v>
      </c>
      <c r="BJ146" s="1203">
        <v>0</v>
      </c>
      <c r="BK146" s="1203">
        <v>0</v>
      </c>
      <c r="BL146" s="1203">
        <v>0</v>
      </c>
      <c r="BM146" s="1203">
        <v>0</v>
      </c>
      <c r="BN146" s="1203">
        <v>0</v>
      </c>
      <c r="BO146" s="1203">
        <v>0</v>
      </c>
      <c r="BP146" s="1203">
        <v>0</v>
      </c>
      <c r="BQ146" s="1203">
        <v>0</v>
      </c>
      <c r="BR146" s="1198">
        <f t="shared" si="33"/>
        <v>0</v>
      </c>
      <c r="CA146" s="1197"/>
      <c r="CB146" s="1196" t="str">
        <f t="shared" si="31"/>
        <v/>
      </c>
      <c r="CC146" s="1196" t="str">
        <f t="shared" si="34"/>
        <v/>
      </c>
      <c r="CD146" s="1196" t="str">
        <f t="shared" si="35"/>
        <v/>
      </c>
      <c r="CE146" s="1196" t="str">
        <f t="shared" si="36"/>
        <v/>
      </c>
      <c r="CF146" s="1196" t="str">
        <f t="shared" si="37"/>
        <v/>
      </c>
      <c r="CG146" s="1196" t="str">
        <f t="shared" si="38"/>
        <v/>
      </c>
      <c r="CI146" s="1196" t="str">
        <f t="shared" si="32"/>
        <v/>
      </c>
      <c r="CJ146" s="1197" t="str">
        <f t="shared" si="39"/>
        <v/>
      </c>
      <c r="CK146" s="1196" t="str">
        <f t="shared" si="40"/>
        <v/>
      </c>
      <c r="CL146" s="1196" t="str">
        <f t="shared" si="41"/>
        <v/>
      </c>
      <c r="CM146" s="1196" t="str">
        <f t="shared" si="42"/>
        <v/>
      </c>
      <c r="CN146" s="1196" t="str">
        <f t="shared" si="43"/>
        <v/>
      </c>
      <c r="CO146" s="1196" t="str">
        <f t="shared" si="44"/>
        <v/>
      </c>
      <c r="CQ146" s="1197"/>
      <c r="CS146" s="1197"/>
    </row>
    <row r="147" spans="53:97">
      <c r="BA147" s="1203">
        <v>146</v>
      </c>
      <c r="BB147" s="1203"/>
      <c r="BC147" s="1203"/>
      <c r="BD147" s="1203">
        <v>0</v>
      </c>
      <c r="BE147" s="1203">
        <v>0</v>
      </c>
      <c r="BF147" s="1203">
        <v>0</v>
      </c>
      <c r="BG147" s="1203">
        <v>0</v>
      </c>
      <c r="BH147" s="1203">
        <v>0</v>
      </c>
      <c r="BI147" s="1203">
        <v>0</v>
      </c>
      <c r="BJ147" s="1203">
        <v>0</v>
      </c>
      <c r="BK147" s="1203">
        <v>0</v>
      </c>
      <c r="BL147" s="1203">
        <v>0</v>
      </c>
      <c r="BM147" s="1203">
        <v>0</v>
      </c>
      <c r="BN147" s="1203">
        <v>0</v>
      </c>
      <c r="BO147" s="1203">
        <v>0</v>
      </c>
      <c r="BP147" s="1203">
        <v>0</v>
      </c>
      <c r="BQ147" s="1203">
        <v>0</v>
      </c>
      <c r="BR147" s="1198">
        <f t="shared" si="33"/>
        <v>0</v>
      </c>
      <c r="CA147" s="1197"/>
      <c r="CB147" s="1196" t="str">
        <f t="shared" si="31"/>
        <v/>
      </c>
      <c r="CC147" s="1196" t="str">
        <f t="shared" si="34"/>
        <v/>
      </c>
      <c r="CD147" s="1196" t="str">
        <f t="shared" si="35"/>
        <v/>
      </c>
      <c r="CE147" s="1196" t="str">
        <f t="shared" si="36"/>
        <v/>
      </c>
      <c r="CF147" s="1196" t="str">
        <f t="shared" si="37"/>
        <v/>
      </c>
      <c r="CG147" s="1196" t="str">
        <f t="shared" si="38"/>
        <v/>
      </c>
      <c r="CI147" s="1196" t="str">
        <f t="shared" si="32"/>
        <v/>
      </c>
      <c r="CJ147" s="1197" t="str">
        <f t="shared" si="39"/>
        <v/>
      </c>
      <c r="CK147" s="1196" t="str">
        <f t="shared" si="40"/>
        <v/>
      </c>
      <c r="CL147" s="1196" t="str">
        <f t="shared" si="41"/>
        <v/>
      </c>
      <c r="CM147" s="1196" t="str">
        <f t="shared" si="42"/>
        <v/>
      </c>
      <c r="CN147" s="1196" t="str">
        <f t="shared" si="43"/>
        <v/>
      </c>
      <c r="CO147" s="1196" t="str">
        <f t="shared" si="44"/>
        <v/>
      </c>
      <c r="CQ147" s="1197"/>
      <c r="CS147" s="1197"/>
    </row>
    <row r="148" spans="53:97">
      <c r="BA148" s="1203">
        <v>147</v>
      </c>
      <c r="BB148" s="1203"/>
      <c r="BC148" s="1203"/>
      <c r="BD148" s="1203">
        <v>0</v>
      </c>
      <c r="BE148" s="1203">
        <v>0</v>
      </c>
      <c r="BF148" s="1203">
        <v>0</v>
      </c>
      <c r="BG148" s="1203">
        <v>0</v>
      </c>
      <c r="BH148" s="1203">
        <v>0</v>
      </c>
      <c r="BI148" s="1203">
        <v>0</v>
      </c>
      <c r="BJ148" s="1203">
        <v>0</v>
      </c>
      <c r="BK148" s="1203">
        <v>0</v>
      </c>
      <c r="BL148" s="1203">
        <v>0</v>
      </c>
      <c r="BM148" s="1203">
        <v>0</v>
      </c>
      <c r="BN148" s="1203">
        <v>0</v>
      </c>
      <c r="BO148" s="1203">
        <v>0</v>
      </c>
      <c r="BP148" s="1203">
        <v>0</v>
      </c>
      <c r="BQ148" s="1203">
        <v>0</v>
      </c>
      <c r="BR148" s="1198">
        <f t="shared" si="33"/>
        <v>0</v>
      </c>
      <c r="CA148" s="1197"/>
      <c r="CB148" s="1196" t="str">
        <f t="shared" si="31"/>
        <v/>
      </c>
      <c r="CC148" s="1196" t="str">
        <f t="shared" si="34"/>
        <v/>
      </c>
      <c r="CD148" s="1196" t="str">
        <f t="shared" si="35"/>
        <v/>
      </c>
      <c r="CE148" s="1196" t="str">
        <f t="shared" si="36"/>
        <v/>
      </c>
      <c r="CF148" s="1196" t="str">
        <f t="shared" si="37"/>
        <v/>
      </c>
      <c r="CG148" s="1196" t="str">
        <f t="shared" si="38"/>
        <v/>
      </c>
      <c r="CI148" s="1196" t="str">
        <f t="shared" si="32"/>
        <v/>
      </c>
      <c r="CJ148" s="1197" t="str">
        <f t="shared" si="39"/>
        <v/>
      </c>
      <c r="CK148" s="1196" t="str">
        <f t="shared" si="40"/>
        <v/>
      </c>
      <c r="CL148" s="1196" t="str">
        <f t="shared" si="41"/>
        <v/>
      </c>
      <c r="CM148" s="1196" t="str">
        <f t="shared" si="42"/>
        <v/>
      </c>
      <c r="CN148" s="1196" t="str">
        <f t="shared" si="43"/>
        <v/>
      </c>
      <c r="CO148" s="1196" t="str">
        <f t="shared" si="44"/>
        <v/>
      </c>
      <c r="CQ148" s="1197"/>
      <c r="CS148" s="1197"/>
    </row>
    <row r="149" spans="53:97">
      <c r="BA149" s="1203">
        <v>148</v>
      </c>
      <c r="BB149" s="1203"/>
      <c r="BC149" s="1203"/>
      <c r="BD149" s="1203">
        <v>0</v>
      </c>
      <c r="BE149" s="1203">
        <v>0</v>
      </c>
      <c r="BF149" s="1203">
        <v>0</v>
      </c>
      <c r="BG149" s="1203">
        <v>0</v>
      </c>
      <c r="BH149" s="1203">
        <v>0</v>
      </c>
      <c r="BI149" s="1203">
        <v>0</v>
      </c>
      <c r="BJ149" s="1203">
        <v>0</v>
      </c>
      <c r="BK149" s="1203">
        <v>0</v>
      </c>
      <c r="BL149" s="1203">
        <v>0</v>
      </c>
      <c r="BM149" s="1203">
        <v>0</v>
      </c>
      <c r="BN149" s="1203">
        <v>0</v>
      </c>
      <c r="BO149" s="1203">
        <v>0</v>
      </c>
      <c r="BP149" s="1203">
        <v>0</v>
      </c>
      <c r="BQ149" s="1203">
        <v>0</v>
      </c>
      <c r="BR149" s="1198">
        <f t="shared" si="33"/>
        <v>0</v>
      </c>
      <c r="CA149" s="1197"/>
      <c r="CB149" s="1196" t="str">
        <f t="shared" si="31"/>
        <v/>
      </c>
      <c r="CC149" s="1196" t="str">
        <f t="shared" si="34"/>
        <v/>
      </c>
      <c r="CD149" s="1196" t="str">
        <f t="shared" si="35"/>
        <v/>
      </c>
      <c r="CE149" s="1196" t="str">
        <f t="shared" si="36"/>
        <v/>
      </c>
      <c r="CF149" s="1196" t="str">
        <f t="shared" si="37"/>
        <v/>
      </c>
      <c r="CG149" s="1196" t="str">
        <f t="shared" si="38"/>
        <v/>
      </c>
      <c r="CI149" s="1196" t="str">
        <f t="shared" si="32"/>
        <v/>
      </c>
      <c r="CJ149" s="1197" t="str">
        <f t="shared" si="39"/>
        <v/>
      </c>
      <c r="CK149" s="1196" t="str">
        <f t="shared" si="40"/>
        <v/>
      </c>
      <c r="CL149" s="1196" t="str">
        <f t="shared" si="41"/>
        <v/>
      </c>
      <c r="CM149" s="1196" t="str">
        <f t="shared" si="42"/>
        <v/>
      </c>
      <c r="CN149" s="1196" t="str">
        <f t="shared" si="43"/>
        <v/>
      </c>
      <c r="CO149" s="1196" t="str">
        <f t="shared" si="44"/>
        <v/>
      </c>
      <c r="CQ149" s="1197"/>
      <c r="CS149" s="1197"/>
    </row>
    <row r="150" spans="53:97">
      <c r="BA150" s="1203">
        <v>149</v>
      </c>
      <c r="BB150" s="1203"/>
      <c r="BC150" s="1203"/>
      <c r="BD150" s="1203">
        <v>0</v>
      </c>
      <c r="BE150" s="1203">
        <v>0</v>
      </c>
      <c r="BF150" s="1203">
        <v>0</v>
      </c>
      <c r="BG150" s="1203">
        <v>0</v>
      </c>
      <c r="BH150" s="1203">
        <v>0</v>
      </c>
      <c r="BI150" s="1203">
        <v>0</v>
      </c>
      <c r="BJ150" s="1203">
        <v>0</v>
      </c>
      <c r="BK150" s="1203">
        <v>0</v>
      </c>
      <c r="BL150" s="1203">
        <v>0</v>
      </c>
      <c r="BM150" s="1203">
        <v>0</v>
      </c>
      <c r="BN150" s="1203">
        <v>0</v>
      </c>
      <c r="BO150" s="1203">
        <v>0</v>
      </c>
      <c r="BP150" s="1203">
        <v>0</v>
      </c>
      <c r="BQ150" s="1203">
        <v>0</v>
      </c>
      <c r="BR150" s="1198">
        <f t="shared" si="33"/>
        <v>0</v>
      </c>
      <c r="CA150" s="1197"/>
      <c r="CB150" s="1196" t="str">
        <f t="shared" si="31"/>
        <v/>
      </c>
      <c r="CC150" s="1196" t="str">
        <f t="shared" si="34"/>
        <v/>
      </c>
      <c r="CD150" s="1196" t="str">
        <f t="shared" si="35"/>
        <v/>
      </c>
      <c r="CE150" s="1196" t="str">
        <f t="shared" si="36"/>
        <v/>
      </c>
      <c r="CF150" s="1196" t="str">
        <f t="shared" si="37"/>
        <v/>
      </c>
      <c r="CG150" s="1196" t="str">
        <f t="shared" si="38"/>
        <v/>
      </c>
      <c r="CI150" s="1196" t="str">
        <f t="shared" si="32"/>
        <v/>
      </c>
      <c r="CJ150" s="1197" t="str">
        <f t="shared" si="39"/>
        <v/>
      </c>
      <c r="CK150" s="1196" t="str">
        <f t="shared" si="40"/>
        <v/>
      </c>
      <c r="CL150" s="1196" t="str">
        <f t="shared" si="41"/>
        <v/>
      </c>
      <c r="CM150" s="1196" t="str">
        <f t="shared" si="42"/>
        <v/>
      </c>
      <c r="CN150" s="1196" t="str">
        <f t="shared" si="43"/>
        <v/>
      </c>
      <c r="CO150" s="1196" t="str">
        <f t="shared" si="44"/>
        <v/>
      </c>
      <c r="CQ150" s="1197"/>
      <c r="CS150" s="1197"/>
    </row>
    <row r="151" spans="53:97">
      <c r="BA151" s="1203">
        <v>150</v>
      </c>
      <c r="BB151" s="1203"/>
      <c r="BC151" s="1203"/>
      <c r="BD151" s="1203">
        <v>0</v>
      </c>
      <c r="BE151" s="1203">
        <v>0</v>
      </c>
      <c r="BF151" s="1203">
        <v>0</v>
      </c>
      <c r="BG151" s="1203">
        <v>0</v>
      </c>
      <c r="BH151" s="1203">
        <v>0</v>
      </c>
      <c r="BI151" s="1203">
        <v>0</v>
      </c>
      <c r="BJ151" s="1203">
        <v>0</v>
      </c>
      <c r="BK151" s="1203">
        <v>0</v>
      </c>
      <c r="BL151" s="1203">
        <v>0</v>
      </c>
      <c r="BM151" s="1203">
        <v>0</v>
      </c>
      <c r="BN151" s="1203">
        <v>0</v>
      </c>
      <c r="BO151" s="1203">
        <v>0</v>
      </c>
      <c r="BP151" s="1203">
        <v>0</v>
      </c>
      <c r="BQ151" s="1203">
        <v>0</v>
      </c>
      <c r="BR151" s="1198">
        <f t="shared" si="33"/>
        <v>0</v>
      </c>
      <c r="CA151" s="1197"/>
      <c r="CB151" s="1196" t="str">
        <f t="shared" si="31"/>
        <v/>
      </c>
      <c r="CC151" s="1196" t="str">
        <f t="shared" si="34"/>
        <v/>
      </c>
      <c r="CD151" s="1196" t="str">
        <f t="shared" si="35"/>
        <v/>
      </c>
      <c r="CE151" s="1196" t="str">
        <f t="shared" si="36"/>
        <v/>
      </c>
      <c r="CF151" s="1196" t="str">
        <f t="shared" si="37"/>
        <v/>
      </c>
      <c r="CG151" s="1196" t="str">
        <f t="shared" si="38"/>
        <v/>
      </c>
      <c r="CI151" s="1196" t="str">
        <f t="shared" si="32"/>
        <v/>
      </c>
      <c r="CJ151" s="1197" t="str">
        <f t="shared" si="39"/>
        <v/>
      </c>
      <c r="CK151" s="1196" t="str">
        <f t="shared" si="40"/>
        <v/>
      </c>
      <c r="CL151" s="1196" t="str">
        <f t="shared" si="41"/>
        <v/>
      </c>
      <c r="CM151" s="1196" t="str">
        <f t="shared" si="42"/>
        <v/>
      </c>
      <c r="CN151" s="1196" t="str">
        <f t="shared" si="43"/>
        <v/>
      </c>
      <c r="CO151" s="1196" t="str">
        <f t="shared" si="44"/>
        <v/>
      </c>
      <c r="CQ151" s="1197"/>
      <c r="CS151" s="1197"/>
    </row>
    <row r="152" spans="53:97">
      <c r="BA152" s="1203">
        <v>151</v>
      </c>
      <c r="BB152" s="1203"/>
      <c r="BC152" s="1203"/>
      <c r="BD152" s="1203">
        <v>0</v>
      </c>
      <c r="BE152" s="1203">
        <v>0</v>
      </c>
      <c r="BF152" s="1203">
        <v>0</v>
      </c>
      <c r="BG152" s="1203">
        <v>0</v>
      </c>
      <c r="BH152" s="1203">
        <v>0</v>
      </c>
      <c r="BI152" s="1203">
        <v>0</v>
      </c>
      <c r="BJ152" s="1203">
        <v>0</v>
      </c>
      <c r="BK152" s="1203">
        <v>0</v>
      </c>
      <c r="BL152" s="1203">
        <v>0</v>
      </c>
      <c r="BM152" s="1203">
        <v>0</v>
      </c>
      <c r="BN152" s="1203">
        <v>0</v>
      </c>
      <c r="BO152" s="1203">
        <v>0</v>
      </c>
      <c r="BP152" s="1203">
        <v>0</v>
      </c>
      <c r="BQ152" s="1203">
        <v>0</v>
      </c>
      <c r="BR152" s="1198">
        <f t="shared" si="33"/>
        <v>0</v>
      </c>
      <c r="CA152" s="1197"/>
      <c r="CB152" s="1196" t="str">
        <f t="shared" si="31"/>
        <v/>
      </c>
      <c r="CC152" s="1196" t="str">
        <f t="shared" si="34"/>
        <v/>
      </c>
      <c r="CD152" s="1196" t="str">
        <f t="shared" si="35"/>
        <v/>
      </c>
      <c r="CE152" s="1196" t="str">
        <f t="shared" si="36"/>
        <v/>
      </c>
      <c r="CF152" s="1196" t="str">
        <f t="shared" si="37"/>
        <v/>
      </c>
      <c r="CG152" s="1196" t="str">
        <f t="shared" si="38"/>
        <v/>
      </c>
      <c r="CI152" s="1196" t="str">
        <f t="shared" si="32"/>
        <v/>
      </c>
      <c r="CJ152" s="1197" t="str">
        <f t="shared" si="39"/>
        <v/>
      </c>
      <c r="CK152" s="1196" t="str">
        <f t="shared" si="40"/>
        <v/>
      </c>
      <c r="CL152" s="1196" t="str">
        <f t="shared" si="41"/>
        <v/>
      </c>
      <c r="CM152" s="1196" t="str">
        <f t="shared" si="42"/>
        <v/>
      </c>
      <c r="CN152" s="1196" t="str">
        <f t="shared" si="43"/>
        <v/>
      </c>
      <c r="CO152" s="1196" t="str">
        <f t="shared" si="44"/>
        <v/>
      </c>
      <c r="CQ152" s="1197"/>
      <c r="CS152" s="1197"/>
    </row>
    <row r="153" spans="53:97">
      <c r="BA153" s="1203">
        <v>152</v>
      </c>
      <c r="BB153" s="1203"/>
      <c r="BC153" s="1203"/>
      <c r="BD153" s="1203">
        <v>0</v>
      </c>
      <c r="BE153" s="1203">
        <v>0</v>
      </c>
      <c r="BF153" s="1203">
        <v>0</v>
      </c>
      <c r="BG153" s="1203">
        <v>0</v>
      </c>
      <c r="BH153" s="1203">
        <v>0</v>
      </c>
      <c r="BI153" s="1203">
        <v>0</v>
      </c>
      <c r="BJ153" s="1203">
        <v>0</v>
      </c>
      <c r="BK153" s="1203">
        <v>0</v>
      </c>
      <c r="BL153" s="1203">
        <v>0</v>
      </c>
      <c r="BM153" s="1203">
        <v>0</v>
      </c>
      <c r="BN153" s="1203">
        <v>0</v>
      </c>
      <c r="BO153" s="1203">
        <v>0</v>
      </c>
      <c r="BP153" s="1203">
        <v>0</v>
      </c>
      <c r="BQ153" s="1203">
        <v>0</v>
      </c>
      <c r="BR153" s="1198">
        <f t="shared" si="33"/>
        <v>0</v>
      </c>
      <c r="CA153" s="1197"/>
      <c r="CB153" s="1196" t="str">
        <f t="shared" si="31"/>
        <v/>
      </c>
      <c r="CC153" s="1196" t="str">
        <f t="shared" si="34"/>
        <v/>
      </c>
      <c r="CD153" s="1196" t="str">
        <f t="shared" si="35"/>
        <v/>
      </c>
      <c r="CE153" s="1196" t="str">
        <f t="shared" si="36"/>
        <v/>
      </c>
      <c r="CF153" s="1196" t="str">
        <f t="shared" si="37"/>
        <v/>
      </c>
      <c r="CG153" s="1196" t="str">
        <f t="shared" si="38"/>
        <v/>
      </c>
      <c r="CI153" s="1196" t="str">
        <f t="shared" si="32"/>
        <v/>
      </c>
      <c r="CJ153" s="1197" t="str">
        <f t="shared" si="39"/>
        <v/>
      </c>
      <c r="CK153" s="1196" t="str">
        <f t="shared" si="40"/>
        <v/>
      </c>
      <c r="CL153" s="1196" t="str">
        <f t="shared" si="41"/>
        <v/>
      </c>
      <c r="CM153" s="1196" t="str">
        <f t="shared" si="42"/>
        <v/>
      </c>
      <c r="CN153" s="1196" t="str">
        <f t="shared" si="43"/>
        <v/>
      </c>
      <c r="CO153" s="1196" t="str">
        <f t="shared" si="44"/>
        <v/>
      </c>
      <c r="CQ153" s="1197"/>
      <c r="CS153" s="1197"/>
    </row>
    <row r="154" spans="53:97">
      <c r="BA154" s="1203">
        <v>153</v>
      </c>
      <c r="BB154" s="1203"/>
      <c r="BC154" s="1203"/>
      <c r="BD154" s="1203">
        <v>0</v>
      </c>
      <c r="BE154" s="1203">
        <v>0</v>
      </c>
      <c r="BF154" s="1203">
        <v>0</v>
      </c>
      <c r="BG154" s="1203">
        <v>0</v>
      </c>
      <c r="BH154" s="1203">
        <v>0</v>
      </c>
      <c r="BI154" s="1203">
        <v>0</v>
      </c>
      <c r="BJ154" s="1203">
        <v>0</v>
      </c>
      <c r="BK154" s="1203">
        <v>0</v>
      </c>
      <c r="BL154" s="1203">
        <v>0</v>
      </c>
      <c r="BM154" s="1203">
        <v>0</v>
      </c>
      <c r="BN154" s="1203">
        <v>0</v>
      </c>
      <c r="BO154" s="1203">
        <v>0</v>
      </c>
      <c r="BP154" s="1203">
        <v>0</v>
      </c>
      <c r="BQ154" s="1203">
        <v>0</v>
      </c>
      <c r="BR154" s="1198">
        <f t="shared" si="33"/>
        <v>0</v>
      </c>
      <c r="CA154" s="1197"/>
      <c r="CB154" s="1196" t="str">
        <f t="shared" si="31"/>
        <v/>
      </c>
      <c r="CC154" s="1196" t="str">
        <f t="shared" si="34"/>
        <v/>
      </c>
      <c r="CD154" s="1196" t="str">
        <f t="shared" si="35"/>
        <v/>
      </c>
      <c r="CE154" s="1196" t="str">
        <f t="shared" si="36"/>
        <v/>
      </c>
      <c r="CF154" s="1196" t="str">
        <f t="shared" si="37"/>
        <v/>
      </c>
      <c r="CG154" s="1196" t="str">
        <f t="shared" si="38"/>
        <v/>
      </c>
      <c r="CI154" s="1196" t="str">
        <f t="shared" si="32"/>
        <v/>
      </c>
      <c r="CJ154" s="1197" t="str">
        <f t="shared" si="39"/>
        <v/>
      </c>
      <c r="CK154" s="1196" t="str">
        <f t="shared" si="40"/>
        <v/>
      </c>
      <c r="CL154" s="1196" t="str">
        <f t="shared" si="41"/>
        <v/>
      </c>
      <c r="CM154" s="1196" t="str">
        <f t="shared" si="42"/>
        <v/>
      </c>
      <c r="CN154" s="1196" t="str">
        <f t="shared" si="43"/>
        <v/>
      </c>
      <c r="CO154" s="1196" t="str">
        <f t="shared" si="44"/>
        <v/>
      </c>
      <c r="CQ154" s="1197"/>
      <c r="CS154" s="1197"/>
    </row>
    <row r="155" spans="53:97">
      <c r="BA155" s="1203">
        <v>154</v>
      </c>
      <c r="BB155" s="1203"/>
      <c r="BC155" s="1203"/>
      <c r="BD155" s="1203">
        <v>0</v>
      </c>
      <c r="BE155" s="1203">
        <v>0</v>
      </c>
      <c r="BF155" s="1203">
        <v>0</v>
      </c>
      <c r="BG155" s="1203">
        <v>0</v>
      </c>
      <c r="BH155" s="1203">
        <v>0</v>
      </c>
      <c r="BI155" s="1203">
        <v>0</v>
      </c>
      <c r="BJ155" s="1203">
        <v>0</v>
      </c>
      <c r="BK155" s="1203">
        <v>0</v>
      </c>
      <c r="BL155" s="1203">
        <v>0</v>
      </c>
      <c r="BM155" s="1203">
        <v>0</v>
      </c>
      <c r="BN155" s="1203">
        <v>0</v>
      </c>
      <c r="BO155" s="1203">
        <v>0</v>
      </c>
      <c r="BP155" s="1203">
        <v>0</v>
      </c>
      <c r="BQ155" s="1203">
        <v>0</v>
      </c>
      <c r="BR155" s="1198">
        <f t="shared" si="33"/>
        <v>0</v>
      </c>
      <c r="CA155" s="1197"/>
      <c r="CB155" s="1196" t="str">
        <f t="shared" si="31"/>
        <v/>
      </c>
      <c r="CC155" s="1196" t="str">
        <f t="shared" si="34"/>
        <v/>
      </c>
      <c r="CD155" s="1196" t="str">
        <f t="shared" si="35"/>
        <v/>
      </c>
      <c r="CE155" s="1196" t="str">
        <f t="shared" si="36"/>
        <v/>
      </c>
      <c r="CF155" s="1196" t="str">
        <f t="shared" si="37"/>
        <v/>
      </c>
      <c r="CG155" s="1196" t="str">
        <f t="shared" si="38"/>
        <v/>
      </c>
      <c r="CI155" s="1196" t="str">
        <f t="shared" si="32"/>
        <v/>
      </c>
      <c r="CJ155" s="1197" t="str">
        <f t="shared" si="39"/>
        <v/>
      </c>
      <c r="CK155" s="1196" t="str">
        <f t="shared" si="40"/>
        <v/>
      </c>
      <c r="CL155" s="1196" t="str">
        <f t="shared" si="41"/>
        <v/>
      </c>
      <c r="CM155" s="1196" t="str">
        <f t="shared" si="42"/>
        <v/>
      </c>
      <c r="CN155" s="1196" t="str">
        <f t="shared" si="43"/>
        <v/>
      </c>
      <c r="CO155" s="1196" t="str">
        <f t="shared" si="44"/>
        <v/>
      </c>
      <c r="CQ155" s="1197"/>
      <c r="CS155" s="1197"/>
    </row>
    <row r="156" spans="53:97">
      <c r="BA156" s="1203">
        <v>155</v>
      </c>
      <c r="BB156" s="1203"/>
      <c r="BC156" s="1203"/>
      <c r="BD156" s="1203">
        <v>0</v>
      </c>
      <c r="BE156" s="1203">
        <v>0</v>
      </c>
      <c r="BF156" s="1203">
        <v>0</v>
      </c>
      <c r="BG156" s="1203">
        <v>0</v>
      </c>
      <c r="BH156" s="1203">
        <v>0</v>
      </c>
      <c r="BI156" s="1203">
        <v>0</v>
      </c>
      <c r="BJ156" s="1203">
        <v>0</v>
      </c>
      <c r="BK156" s="1203">
        <v>0</v>
      </c>
      <c r="BL156" s="1203">
        <v>0</v>
      </c>
      <c r="BM156" s="1203">
        <v>0</v>
      </c>
      <c r="BN156" s="1203">
        <v>0</v>
      </c>
      <c r="BO156" s="1203">
        <v>0</v>
      </c>
      <c r="BP156" s="1203">
        <v>0</v>
      </c>
      <c r="BQ156" s="1203">
        <v>0</v>
      </c>
      <c r="BR156" s="1198">
        <f t="shared" si="33"/>
        <v>0</v>
      </c>
      <c r="CA156" s="1197"/>
      <c r="CB156" s="1196" t="str">
        <f t="shared" si="31"/>
        <v/>
      </c>
      <c r="CC156" s="1196" t="str">
        <f t="shared" si="34"/>
        <v/>
      </c>
      <c r="CD156" s="1196" t="str">
        <f t="shared" si="35"/>
        <v/>
      </c>
      <c r="CE156" s="1196" t="str">
        <f t="shared" si="36"/>
        <v/>
      </c>
      <c r="CF156" s="1196" t="str">
        <f t="shared" si="37"/>
        <v/>
      </c>
      <c r="CG156" s="1196" t="str">
        <f t="shared" si="38"/>
        <v/>
      </c>
      <c r="CI156" s="1196" t="str">
        <f t="shared" si="32"/>
        <v/>
      </c>
      <c r="CJ156" s="1197" t="str">
        <f t="shared" si="39"/>
        <v/>
      </c>
      <c r="CK156" s="1196" t="str">
        <f t="shared" si="40"/>
        <v/>
      </c>
      <c r="CL156" s="1196" t="str">
        <f t="shared" si="41"/>
        <v/>
      </c>
      <c r="CM156" s="1196" t="str">
        <f t="shared" si="42"/>
        <v/>
      </c>
      <c r="CN156" s="1196" t="str">
        <f t="shared" si="43"/>
        <v/>
      </c>
      <c r="CO156" s="1196" t="str">
        <f t="shared" si="44"/>
        <v/>
      </c>
      <c r="CQ156" s="1197"/>
      <c r="CS156" s="1197"/>
    </row>
    <row r="157" spans="53:97">
      <c r="BA157" s="1203">
        <v>156</v>
      </c>
      <c r="BB157" s="1203"/>
      <c r="BC157" s="1203"/>
      <c r="BD157" s="1203">
        <v>0</v>
      </c>
      <c r="BE157" s="1203">
        <v>0</v>
      </c>
      <c r="BF157" s="1203">
        <v>0</v>
      </c>
      <c r="BG157" s="1203">
        <v>0</v>
      </c>
      <c r="BH157" s="1203">
        <v>0</v>
      </c>
      <c r="BI157" s="1203">
        <v>0</v>
      </c>
      <c r="BJ157" s="1203">
        <v>0</v>
      </c>
      <c r="BK157" s="1203">
        <v>0</v>
      </c>
      <c r="BL157" s="1203">
        <v>0</v>
      </c>
      <c r="BM157" s="1203">
        <v>0</v>
      </c>
      <c r="BN157" s="1203">
        <v>0</v>
      </c>
      <c r="BO157" s="1203">
        <v>0</v>
      </c>
      <c r="BP157" s="1203">
        <v>0</v>
      </c>
      <c r="BQ157" s="1203">
        <v>0</v>
      </c>
      <c r="BR157" s="1198">
        <f t="shared" si="33"/>
        <v>0</v>
      </c>
      <c r="CA157" s="1197"/>
      <c r="CB157" s="1196" t="str">
        <f t="shared" si="31"/>
        <v/>
      </c>
      <c r="CC157" s="1196" t="str">
        <f t="shared" si="34"/>
        <v/>
      </c>
      <c r="CD157" s="1196" t="str">
        <f t="shared" si="35"/>
        <v/>
      </c>
      <c r="CE157" s="1196" t="str">
        <f t="shared" si="36"/>
        <v/>
      </c>
      <c r="CF157" s="1196" t="str">
        <f t="shared" si="37"/>
        <v/>
      </c>
      <c r="CG157" s="1196" t="str">
        <f t="shared" si="38"/>
        <v/>
      </c>
      <c r="CI157" s="1196" t="str">
        <f t="shared" si="32"/>
        <v/>
      </c>
      <c r="CJ157" s="1197" t="str">
        <f t="shared" si="39"/>
        <v/>
      </c>
      <c r="CK157" s="1196" t="str">
        <f t="shared" si="40"/>
        <v/>
      </c>
      <c r="CL157" s="1196" t="str">
        <f t="shared" si="41"/>
        <v/>
      </c>
      <c r="CM157" s="1196" t="str">
        <f t="shared" si="42"/>
        <v/>
      </c>
      <c r="CN157" s="1196" t="str">
        <f t="shared" si="43"/>
        <v/>
      </c>
      <c r="CO157" s="1196" t="str">
        <f t="shared" si="44"/>
        <v/>
      </c>
      <c r="CQ157" s="1197"/>
      <c r="CS157" s="1197"/>
    </row>
    <row r="158" spans="53:97">
      <c r="BA158" s="1203">
        <v>157</v>
      </c>
      <c r="BB158" s="1203"/>
      <c r="BC158" s="1203"/>
      <c r="BD158" s="1203">
        <v>0</v>
      </c>
      <c r="BE158" s="1203">
        <v>0</v>
      </c>
      <c r="BF158" s="1203">
        <v>0</v>
      </c>
      <c r="BG158" s="1203">
        <v>0</v>
      </c>
      <c r="BH158" s="1203">
        <v>0</v>
      </c>
      <c r="BI158" s="1203">
        <v>0</v>
      </c>
      <c r="BJ158" s="1203">
        <v>0</v>
      </c>
      <c r="BK158" s="1203">
        <v>0</v>
      </c>
      <c r="BL158" s="1203">
        <v>0</v>
      </c>
      <c r="BM158" s="1203">
        <v>0</v>
      </c>
      <c r="BN158" s="1203">
        <v>0</v>
      </c>
      <c r="BO158" s="1203">
        <v>0</v>
      </c>
      <c r="BP158" s="1203">
        <v>0</v>
      </c>
      <c r="BQ158" s="1203">
        <v>0</v>
      </c>
      <c r="BR158" s="1198">
        <f t="shared" si="33"/>
        <v>0</v>
      </c>
      <c r="CA158" s="1197"/>
      <c r="CB158" s="1196" t="str">
        <f t="shared" si="31"/>
        <v/>
      </c>
      <c r="CC158" s="1196" t="str">
        <f t="shared" si="34"/>
        <v/>
      </c>
      <c r="CD158" s="1196" t="str">
        <f t="shared" si="35"/>
        <v/>
      </c>
      <c r="CE158" s="1196" t="str">
        <f t="shared" si="36"/>
        <v/>
      </c>
      <c r="CF158" s="1196" t="str">
        <f t="shared" si="37"/>
        <v/>
      </c>
      <c r="CG158" s="1196" t="str">
        <f t="shared" si="38"/>
        <v/>
      </c>
      <c r="CI158" s="1196" t="str">
        <f t="shared" si="32"/>
        <v/>
      </c>
      <c r="CJ158" s="1197" t="str">
        <f t="shared" si="39"/>
        <v/>
      </c>
      <c r="CK158" s="1196" t="str">
        <f t="shared" si="40"/>
        <v/>
      </c>
      <c r="CL158" s="1196" t="str">
        <f t="shared" si="41"/>
        <v/>
      </c>
      <c r="CM158" s="1196" t="str">
        <f t="shared" si="42"/>
        <v/>
      </c>
      <c r="CN158" s="1196" t="str">
        <f t="shared" si="43"/>
        <v/>
      </c>
      <c r="CO158" s="1196" t="str">
        <f t="shared" si="44"/>
        <v/>
      </c>
      <c r="CQ158" s="1197"/>
      <c r="CS158" s="1197"/>
    </row>
    <row r="159" spans="53:97">
      <c r="BA159" s="1203">
        <v>158</v>
      </c>
      <c r="BB159" s="1203"/>
      <c r="BC159" s="1203"/>
      <c r="BD159" s="1203">
        <v>0</v>
      </c>
      <c r="BE159" s="1203">
        <v>0</v>
      </c>
      <c r="BF159" s="1203">
        <v>0</v>
      </c>
      <c r="BG159" s="1203">
        <v>0</v>
      </c>
      <c r="BH159" s="1203">
        <v>0</v>
      </c>
      <c r="BI159" s="1203">
        <v>0</v>
      </c>
      <c r="BJ159" s="1203">
        <v>0</v>
      </c>
      <c r="BK159" s="1203">
        <v>0</v>
      </c>
      <c r="BL159" s="1203">
        <v>0</v>
      </c>
      <c r="BM159" s="1203">
        <v>0</v>
      </c>
      <c r="BN159" s="1203">
        <v>0</v>
      </c>
      <c r="BO159" s="1203">
        <v>0</v>
      </c>
      <c r="BP159" s="1203">
        <v>0</v>
      </c>
      <c r="BQ159" s="1203">
        <v>0</v>
      </c>
      <c r="BR159" s="1198">
        <f t="shared" si="33"/>
        <v>0</v>
      </c>
      <c r="CA159" s="1197"/>
      <c r="CB159" s="1196" t="str">
        <f t="shared" si="31"/>
        <v/>
      </c>
      <c r="CC159" s="1196" t="str">
        <f t="shared" si="34"/>
        <v/>
      </c>
      <c r="CD159" s="1196" t="str">
        <f t="shared" si="35"/>
        <v/>
      </c>
      <c r="CE159" s="1196" t="str">
        <f t="shared" si="36"/>
        <v/>
      </c>
      <c r="CF159" s="1196" t="str">
        <f t="shared" si="37"/>
        <v/>
      </c>
      <c r="CG159" s="1196" t="str">
        <f t="shared" si="38"/>
        <v/>
      </c>
      <c r="CI159" s="1196" t="str">
        <f t="shared" si="32"/>
        <v/>
      </c>
      <c r="CJ159" s="1197" t="str">
        <f t="shared" si="39"/>
        <v/>
      </c>
      <c r="CK159" s="1196" t="str">
        <f t="shared" si="40"/>
        <v/>
      </c>
      <c r="CL159" s="1196" t="str">
        <f t="shared" si="41"/>
        <v/>
      </c>
      <c r="CM159" s="1196" t="str">
        <f t="shared" si="42"/>
        <v/>
      </c>
      <c r="CN159" s="1196" t="str">
        <f t="shared" si="43"/>
        <v/>
      </c>
      <c r="CO159" s="1196" t="str">
        <f t="shared" si="44"/>
        <v/>
      </c>
      <c r="CQ159" s="1197"/>
      <c r="CS159" s="1197"/>
    </row>
    <row r="160" spans="53:97">
      <c r="BA160" s="1203">
        <v>159</v>
      </c>
      <c r="BB160" s="1203"/>
      <c r="BC160" s="1203"/>
      <c r="BD160" s="1203">
        <v>0</v>
      </c>
      <c r="BE160" s="1203">
        <v>0</v>
      </c>
      <c r="BF160" s="1203">
        <v>0</v>
      </c>
      <c r="BG160" s="1203">
        <v>0</v>
      </c>
      <c r="BH160" s="1203">
        <v>0</v>
      </c>
      <c r="BI160" s="1203">
        <v>0</v>
      </c>
      <c r="BJ160" s="1203">
        <v>0</v>
      </c>
      <c r="BK160" s="1203">
        <v>0</v>
      </c>
      <c r="BL160" s="1203">
        <v>0</v>
      </c>
      <c r="BM160" s="1203">
        <v>0</v>
      </c>
      <c r="BN160" s="1203">
        <v>0</v>
      </c>
      <c r="BO160" s="1203">
        <v>0</v>
      </c>
      <c r="BP160" s="1203">
        <v>0</v>
      </c>
      <c r="BQ160" s="1203">
        <v>0</v>
      </c>
      <c r="BR160" s="1198">
        <f t="shared" si="33"/>
        <v>0</v>
      </c>
      <c r="CA160" s="1197"/>
      <c r="CB160" s="1196" t="str">
        <f t="shared" si="31"/>
        <v/>
      </c>
      <c r="CC160" s="1196" t="str">
        <f t="shared" si="34"/>
        <v/>
      </c>
      <c r="CD160" s="1196" t="str">
        <f t="shared" si="35"/>
        <v/>
      </c>
      <c r="CE160" s="1196" t="str">
        <f t="shared" si="36"/>
        <v/>
      </c>
      <c r="CF160" s="1196" t="str">
        <f t="shared" si="37"/>
        <v/>
      </c>
      <c r="CG160" s="1196" t="str">
        <f t="shared" si="38"/>
        <v/>
      </c>
      <c r="CI160" s="1196" t="str">
        <f t="shared" si="32"/>
        <v/>
      </c>
      <c r="CJ160" s="1197" t="str">
        <f t="shared" si="39"/>
        <v/>
      </c>
      <c r="CK160" s="1196" t="str">
        <f t="shared" si="40"/>
        <v/>
      </c>
      <c r="CL160" s="1196" t="str">
        <f t="shared" si="41"/>
        <v/>
      </c>
      <c r="CM160" s="1196" t="str">
        <f t="shared" si="42"/>
        <v/>
      </c>
      <c r="CN160" s="1196" t="str">
        <f t="shared" si="43"/>
        <v/>
      </c>
      <c r="CO160" s="1196" t="str">
        <f t="shared" si="44"/>
        <v/>
      </c>
      <c r="CQ160" s="1197"/>
      <c r="CS160" s="1197"/>
    </row>
    <row r="161" spans="53:97">
      <c r="BA161" s="1203">
        <v>160</v>
      </c>
      <c r="BB161" s="1203"/>
      <c r="BC161" s="1203"/>
      <c r="BD161" s="1203">
        <v>0</v>
      </c>
      <c r="BE161" s="1203">
        <v>0</v>
      </c>
      <c r="BF161" s="1203">
        <v>0</v>
      </c>
      <c r="BG161" s="1203">
        <v>0</v>
      </c>
      <c r="BH161" s="1203">
        <v>0</v>
      </c>
      <c r="BI161" s="1203">
        <v>0</v>
      </c>
      <c r="BJ161" s="1203">
        <v>0</v>
      </c>
      <c r="BK161" s="1203">
        <v>0</v>
      </c>
      <c r="BL161" s="1203">
        <v>0</v>
      </c>
      <c r="BM161" s="1203">
        <v>0</v>
      </c>
      <c r="BN161" s="1203">
        <v>0</v>
      </c>
      <c r="BO161" s="1203">
        <v>0</v>
      </c>
      <c r="BP161" s="1203">
        <v>0</v>
      </c>
      <c r="BQ161" s="1203">
        <v>0</v>
      </c>
      <c r="BR161" s="1198">
        <f t="shared" si="33"/>
        <v>0</v>
      </c>
      <c r="CA161" s="1197"/>
      <c r="CB161" s="1196" t="str">
        <f t="shared" si="31"/>
        <v/>
      </c>
      <c r="CC161" s="1196" t="str">
        <f t="shared" si="34"/>
        <v/>
      </c>
      <c r="CD161" s="1196" t="str">
        <f t="shared" si="35"/>
        <v/>
      </c>
      <c r="CE161" s="1196" t="str">
        <f t="shared" si="36"/>
        <v/>
      </c>
      <c r="CF161" s="1196" t="str">
        <f t="shared" si="37"/>
        <v/>
      </c>
      <c r="CG161" s="1196" t="str">
        <f t="shared" si="38"/>
        <v/>
      </c>
      <c r="CI161" s="1196" t="str">
        <f t="shared" si="32"/>
        <v/>
      </c>
      <c r="CJ161" s="1197" t="str">
        <f t="shared" si="39"/>
        <v/>
      </c>
      <c r="CK161" s="1196" t="str">
        <f t="shared" si="40"/>
        <v/>
      </c>
      <c r="CL161" s="1196" t="str">
        <f t="shared" si="41"/>
        <v/>
      </c>
      <c r="CM161" s="1196" t="str">
        <f t="shared" si="42"/>
        <v/>
      </c>
      <c r="CN161" s="1196" t="str">
        <f t="shared" si="43"/>
        <v/>
      </c>
      <c r="CO161" s="1196" t="str">
        <f t="shared" si="44"/>
        <v/>
      </c>
      <c r="CQ161" s="1197"/>
      <c r="CS161" s="1197"/>
    </row>
    <row r="162" spans="53:97">
      <c r="BA162" s="1203">
        <v>161</v>
      </c>
      <c r="BB162" s="1203"/>
      <c r="BC162" s="1203"/>
      <c r="BD162" s="1203">
        <v>0</v>
      </c>
      <c r="BE162" s="1203">
        <v>0</v>
      </c>
      <c r="BF162" s="1203">
        <v>0</v>
      </c>
      <c r="BG162" s="1203">
        <v>0</v>
      </c>
      <c r="BH162" s="1203">
        <v>0</v>
      </c>
      <c r="BI162" s="1203">
        <v>0</v>
      </c>
      <c r="BJ162" s="1203">
        <v>0</v>
      </c>
      <c r="BK162" s="1203">
        <v>0</v>
      </c>
      <c r="BL162" s="1203">
        <v>0</v>
      </c>
      <c r="BM162" s="1203">
        <v>0</v>
      </c>
      <c r="BN162" s="1203">
        <v>0</v>
      </c>
      <c r="BO162" s="1203">
        <v>0</v>
      </c>
      <c r="BP162" s="1203">
        <v>0</v>
      </c>
      <c r="BQ162" s="1203">
        <v>0</v>
      </c>
      <c r="BR162" s="1198">
        <f t="shared" si="33"/>
        <v>0</v>
      </c>
      <c r="CA162" s="1197"/>
      <c r="CB162" s="1196" t="str">
        <f t="shared" si="31"/>
        <v/>
      </c>
      <c r="CC162" s="1196" t="str">
        <f t="shared" si="34"/>
        <v/>
      </c>
      <c r="CD162" s="1196" t="str">
        <f t="shared" si="35"/>
        <v/>
      </c>
      <c r="CE162" s="1196" t="str">
        <f t="shared" si="36"/>
        <v/>
      </c>
      <c r="CF162" s="1196" t="str">
        <f t="shared" si="37"/>
        <v/>
      </c>
      <c r="CG162" s="1196" t="str">
        <f t="shared" si="38"/>
        <v/>
      </c>
      <c r="CI162" s="1196" t="str">
        <f t="shared" si="32"/>
        <v/>
      </c>
      <c r="CJ162" s="1197" t="str">
        <f t="shared" si="39"/>
        <v/>
      </c>
      <c r="CK162" s="1196" t="str">
        <f t="shared" si="40"/>
        <v/>
      </c>
      <c r="CL162" s="1196" t="str">
        <f t="shared" si="41"/>
        <v/>
      </c>
      <c r="CM162" s="1196" t="str">
        <f t="shared" si="42"/>
        <v/>
      </c>
      <c r="CN162" s="1196" t="str">
        <f t="shared" si="43"/>
        <v/>
      </c>
      <c r="CO162" s="1196" t="str">
        <f t="shared" si="44"/>
        <v/>
      </c>
      <c r="CQ162" s="1197"/>
      <c r="CS162" s="1197"/>
    </row>
    <row r="163" spans="53:97">
      <c r="BA163" s="1203">
        <v>162</v>
      </c>
      <c r="BB163" s="1203"/>
      <c r="BC163" s="1203"/>
      <c r="BD163" s="1203">
        <v>0</v>
      </c>
      <c r="BE163" s="1203">
        <v>0</v>
      </c>
      <c r="BF163" s="1203">
        <v>0</v>
      </c>
      <c r="BG163" s="1203">
        <v>0</v>
      </c>
      <c r="BH163" s="1203">
        <v>0</v>
      </c>
      <c r="BI163" s="1203">
        <v>0</v>
      </c>
      <c r="BJ163" s="1203">
        <v>0</v>
      </c>
      <c r="BK163" s="1203">
        <v>0</v>
      </c>
      <c r="BL163" s="1203">
        <v>0</v>
      </c>
      <c r="BM163" s="1203">
        <v>0</v>
      </c>
      <c r="BN163" s="1203">
        <v>0</v>
      </c>
      <c r="BO163" s="1203">
        <v>0</v>
      </c>
      <c r="BP163" s="1203">
        <v>0</v>
      </c>
      <c r="BQ163" s="1203">
        <v>0</v>
      </c>
      <c r="BR163" s="1198">
        <f t="shared" si="33"/>
        <v>0</v>
      </c>
      <c r="CA163" s="1197"/>
      <c r="CB163" s="1196" t="str">
        <f t="shared" si="31"/>
        <v/>
      </c>
      <c r="CC163" s="1196" t="str">
        <f t="shared" si="34"/>
        <v/>
      </c>
      <c r="CD163" s="1196" t="str">
        <f t="shared" si="35"/>
        <v/>
      </c>
      <c r="CE163" s="1196" t="str">
        <f t="shared" si="36"/>
        <v/>
      </c>
      <c r="CF163" s="1196" t="str">
        <f t="shared" si="37"/>
        <v/>
      </c>
      <c r="CG163" s="1196" t="str">
        <f t="shared" si="38"/>
        <v/>
      </c>
      <c r="CI163" s="1196" t="str">
        <f t="shared" si="32"/>
        <v/>
      </c>
      <c r="CJ163" s="1197" t="str">
        <f t="shared" si="39"/>
        <v/>
      </c>
      <c r="CK163" s="1196" t="str">
        <f t="shared" si="40"/>
        <v/>
      </c>
      <c r="CL163" s="1196" t="str">
        <f t="shared" si="41"/>
        <v/>
      </c>
      <c r="CM163" s="1196" t="str">
        <f t="shared" si="42"/>
        <v/>
      </c>
      <c r="CN163" s="1196" t="str">
        <f t="shared" si="43"/>
        <v/>
      </c>
      <c r="CO163" s="1196" t="str">
        <f t="shared" si="44"/>
        <v/>
      </c>
      <c r="CQ163" s="1197"/>
      <c r="CS163" s="1197"/>
    </row>
    <row r="164" spans="53:97">
      <c r="BA164" s="1203">
        <v>163</v>
      </c>
      <c r="BB164" s="1203"/>
      <c r="BC164" s="1203"/>
      <c r="BD164" s="1203">
        <v>0</v>
      </c>
      <c r="BE164" s="1203">
        <v>0</v>
      </c>
      <c r="BF164" s="1203">
        <v>0</v>
      </c>
      <c r="BG164" s="1203">
        <v>0</v>
      </c>
      <c r="BH164" s="1203">
        <v>0</v>
      </c>
      <c r="BI164" s="1203">
        <v>0</v>
      </c>
      <c r="BJ164" s="1203">
        <v>0</v>
      </c>
      <c r="BK164" s="1203">
        <v>0</v>
      </c>
      <c r="BL164" s="1203">
        <v>0</v>
      </c>
      <c r="BM164" s="1203">
        <v>0</v>
      </c>
      <c r="BN164" s="1203">
        <v>0</v>
      </c>
      <c r="BO164" s="1203">
        <v>0</v>
      </c>
      <c r="BP164" s="1203">
        <v>0</v>
      </c>
      <c r="BQ164" s="1203">
        <v>0</v>
      </c>
      <c r="BR164" s="1198">
        <f t="shared" si="33"/>
        <v>0</v>
      </c>
      <c r="CA164" s="1197"/>
      <c r="CB164" s="1196" t="str">
        <f t="shared" si="31"/>
        <v/>
      </c>
      <c r="CC164" s="1196" t="str">
        <f t="shared" si="34"/>
        <v/>
      </c>
      <c r="CD164" s="1196" t="str">
        <f t="shared" si="35"/>
        <v/>
      </c>
      <c r="CE164" s="1196" t="str">
        <f t="shared" si="36"/>
        <v/>
      </c>
      <c r="CF164" s="1196" t="str">
        <f t="shared" si="37"/>
        <v/>
      </c>
      <c r="CG164" s="1196" t="str">
        <f t="shared" si="38"/>
        <v/>
      </c>
      <c r="CI164" s="1196" t="str">
        <f t="shared" si="32"/>
        <v/>
      </c>
      <c r="CJ164" s="1197" t="str">
        <f t="shared" si="39"/>
        <v/>
      </c>
      <c r="CK164" s="1196" t="str">
        <f t="shared" si="40"/>
        <v/>
      </c>
      <c r="CL164" s="1196" t="str">
        <f t="shared" si="41"/>
        <v/>
      </c>
      <c r="CM164" s="1196" t="str">
        <f t="shared" si="42"/>
        <v/>
      </c>
      <c r="CN164" s="1196" t="str">
        <f t="shared" si="43"/>
        <v/>
      </c>
      <c r="CO164" s="1196" t="str">
        <f t="shared" si="44"/>
        <v/>
      </c>
      <c r="CQ164" s="1197"/>
      <c r="CS164" s="1197"/>
    </row>
    <row r="165" spans="53:97">
      <c r="BA165" s="1203">
        <v>164</v>
      </c>
      <c r="BB165" s="1203"/>
      <c r="BC165" s="1203"/>
      <c r="BD165" s="1203">
        <v>0</v>
      </c>
      <c r="BE165" s="1203">
        <v>0</v>
      </c>
      <c r="BF165" s="1203">
        <v>0</v>
      </c>
      <c r="BG165" s="1203">
        <v>0</v>
      </c>
      <c r="BH165" s="1203">
        <v>0</v>
      </c>
      <c r="BI165" s="1203">
        <v>0</v>
      </c>
      <c r="BJ165" s="1203">
        <v>0</v>
      </c>
      <c r="BK165" s="1203">
        <v>0</v>
      </c>
      <c r="BL165" s="1203">
        <v>0</v>
      </c>
      <c r="BM165" s="1203">
        <v>0</v>
      </c>
      <c r="BN165" s="1203">
        <v>0</v>
      </c>
      <c r="BO165" s="1203">
        <v>0</v>
      </c>
      <c r="BP165" s="1203">
        <v>0</v>
      </c>
      <c r="BQ165" s="1203">
        <v>0</v>
      </c>
      <c r="BR165" s="1198">
        <f t="shared" si="33"/>
        <v>0</v>
      </c>
      <c r="CA165" s="1197"/>
      <c r="CB165" s="1196" t="str">
        <f t="shared" si="31"/>
        <v/>
      </c>
      <c r="CC165" s="1196" t="str">
        <f t="shared" si="34"/>
        <v/>
      </c>
      <c r="CD165" s="1196" t="str">
        <f t="shared" si="35"/>
        <v/>
      </c>
      <c r="CE165" s="1196" t="str">
        <f t="shared" si="36"/>
        <v/>
      </c>
      <c r="CF165" s="1196" t="str">
        <f t="shared" si="37"/>
        <v/>
      </c>
      <c r="CG165" s="1196" t="str">
        <f t="shared" si="38"/>
        <v/>
      </c>
      <c r="CI165" s="1196" t="str">
        <f t="shared" si="32"/>
        <v/>
      </c>
      <c r="CJ165" s="1197" t="str">
        <f t="shared" si="39"/>
        <v/>
      </c>
      <c r="CK165" s="1196" t="str">
        <f t="shared" si="40"/>
        <v/>
      </c>
      <c r="CL165" s="1196" t="str">
        <f t="shared" si="41"/>
        <v/>
      </c>
      <c r="CM165" s="1196" t="str">
        <f t="shared" si="42"/>
        <v/>
      </c>
      <c r="CN165" s="1196" t="str">
        <f t="shared" si="43"/>
        <v/>
      </c>
      <c r="CO165" s="1196" t="str">
        <f t="shared" si="44"/>
        <v/>
      </c>
      <c r="CQ165" s="1197"/>
      <c r="CS165" s="1197"/>
    </row>
    <row r="166" spans="53:97">
      <c r="BA166" s="1203">
        <v>165</v>
      </c>
      <c r="BB166" s="1203"/>
      <c r="BC166" s="1203"/>
      <c r="BD166" s="1203">
        <v>0</v>
      </c>
      <c r="BE166" s="1203">
        <v>0</v>
      </c>
      <c r="BF166" s="1203">
        <v>0</v>
      </c>
      <c r="BG166" s="1203">
        <v>0</v>
      </c>
      <c r="BH166" s="1203">
        <v>0</v>
      </c>
      <c r="BI166" s="1203">
        <v>0</v>
      </c>
      <c r="BJ166" s="1203">
        <v>0</v>
      </c>
      <c r="BK166" s="1203">
        <v>0</v>
      </c>
      <c r="BL166" s="1203">
        <v>0</v>
      </c>
      <c r="BM166" s="1203">
        <v>0</v>
      </c>
      <c r="BN166" s="1203">
        <v>0</v>
      </c>
      <c r="BO166" s="1203">
        <v>0</v>
      </c>
      <c r="BP166" s="1203">
        <v>0</v>
      </c>
      <c r="BQ166" s="1203">
        <v>0</v>
      </c>
      <c r="BR166" s="1198">
        <f t="shared" si="33"/>
        <v>0</v>
      </c>
      <c r="CA166" s="1197"/>
      <c r="CB166" s="1196" t="str">
        <f t="shared" si="31"/>
        <v/>
      </c>
      <c r="CC166" s="1196" t="str">
        <f t="shared" si="34"/>
        <v/>
      </c>
      <c r="CD166" s="1196" t="str">
        <f t="shared" si="35"/>
        <v/>
      </c>
      <c r="CE166" s="1196" t="str">
        <f t="shared" si="36"/>
        <v/>
      </c>
      <c r="CF166" s="1196" t="str">
        <f t="shared" si="37"/>
        <v/>
      </c>
      <c r="CG166" s="1196" t="str">
        <f t="shared" si="38"/>
        <v/>
      </c>
      <c r="CI166" s="1196" t="str">
        <f t="shared" si="32"/>
        <v/>
      </c>
      <c r="CJ166" s="1197" t="str">
        <f t="shared" si="39"/>
        <v/>
      </c>
      <c r="CK166" s="1196" t="str">
        <f t="shared" si="40"/>
        <v/>
      </c>
      <c r="CL166" s="1196" t="str">
        <f t="shared" si="41"/>
        <v/>
      </c>
      <c r="CM166" s="1196" t="str">
        <f t="shared" si="42"/>
        <v/>
      </c>
      <c r="CN166" s="1196" t="str">
        <f t="shared" si="43"/>
        <v/>
      </c>
      <c r="CO166" s="1196" t="str">
        <f t="shared" si="44"/>
        <v/>
      </c>
      <c r="CQ166" s="1197"/>
      <c r="CS166" s="1197"/>
    </row>
    <row r="167" spans="53:97">
      <c r="BA167" s="1203">
        <v>166</v>
      </c>
      <c r="BB167" s="1203"/>
      <c r="BC167" s="1203"/>
      <c r="BD167" s="1203">
        <v>0</v>
      </c>
      <c r="BE167" s="1203">
        <v>0</v>
      </c>
      <c r="BF167" s="1203">
        <v>0</v>
      </c>
      <c r="BG167" s="1203">
        <v>0</v>
      </c>
      <c r="BH167" s="1203">
        <v>0</v>
      </c>
      <c r="BI167" s="1203">
        <v>0</v>
      </c>
      <c r="BJ167" s="1203">
        <v>0</v>
      </c>
      <c r="BK167" s="1203">
        <v>0</v>
      </c>
      <c r="BL167" s="1203">
        <v>0</v>
      </c>
      <c r="BM167" s="1203">
        <v>0</v>
      </c>
      <c r="BN167" s="1203">
        <v>0</v>
      </c>
      <c r="BO167" s="1203">
        <v>0</v>
      </c>
      <c r="BP167" s="1203">
        <v>0</v>
      </c>
      <c r="BQ167" s="1203">
        <v>0</v>
      </c>
      <c r="BR167" s="1198">
        <f t="shared" si="33"/>
        <v>0</v>
      </c>
      <c r="CA167" s="1197"/>
      <c r="CB167" s="1196" t="str">
        <f t="shared" si="31"/>
        <v/>
      </c>
      <c r="CC167" s="1196" t="str">
        <f t="shared" si="34"/>
        <v/>
      </c>
      <c r="CD167" s="1196" t="str">
        <f t="shared" si="35"/>
        <v/>
      </c>
      <c r="CE167" s="1196" t="str">
        <f t="shared" si="36"/>
        <v/>
      </c>
      <c r="CF167" s="1196" t="str">
        <f t="shared" si="37"/>
        <v/>
      </c>
      <c r="CG167" s="1196" t="str">
        <f t="shared" si="38"/>
        <v/>
      </c>
      <c r="CI167" s="1196" t="str">
        <f t="shared" si="32"/>
        <v/>
      </c>
      <c r="CJ167" s="1197" t="str">
        <f t="shared" si="39"/>
        <v/>
      </c>
      <c r="CK167" s="1196" t="str">
        <f t="shared" si="40"/>
        <v/>
      </c>
      <c r="CL167" s="1196" t="str">
        <f t="shared" si="41"/>
        <v/>
      </c>
      <c r="CM167" s="1196" t="str">
        <f t="shared" si="42"/>
        <v/>
      </c>
      <c r="CN167" s="1196" t="str">
        <f t="shared" si="43"/>
        <v/>
      </c>
      <c r="CO167" s="1196" t="str">
        <f t="shared" si="44"/>
        <v/>
      </c>
      <c r="CQ167" s="1197"/>
      <c r="CS167" s="1197"/>
    </row>
    <row r="168" spans="53:97">
      <c r="BA168" s="1203">
        <v>167</v>
      </c>
      <c r="BB168" s="1203"/>
      <c r="BC168" s="1203"/>
      <c r="BD168" s="1203">
        <v>0</v>
      </c>
      <c r="BE168" s="1203">
        <v>0</v>
      </c>
      <c r="BF168" s="1203">
        <v>0</v>
      </c>
      <c r="BG168" s="1203">
        <v>0</v>
      </c>
      <c r="BH168" s="1203">
        <v>0</v>
      </c>
      <c r="BI168" s="1203">
        <v>0</v>
      </c>
      <c r="BJ168" s="1203">
        <v>0</v>
      </c>
      <c r="BK168" s="1203">
        <v>0</v>
      </c>
      <c r="BL168" s="1203">
        <v>0</v>
      </c>
      <c r="BM168" s="1203">
        <v>0</v>
      </c>
      <c r="BN168" s="1203">
        <v>0</v>
      </c>
      <c r="BO168" s="1203">
        <v>0</v>
      </c>
      <c r="BP168" s="1203">
        <v>0</v>
      </c>
      <c r="BQ168" s="1203">
        <v>0</v>
      </c>
      <c r="BR168" s="1198">
        <f t="shared" si="33"/>
        <v>0</v>
      </c>
      <c r="CA168" s="1197"/>
      <c r="CB168" s="1196" t="str">
        <f t="shared" si="31"/>
        <v/>
      </c>
      <c r="CC168" s="1196" t="str">
        <f t="shared" si="34"/>
        <v/>
      </c>
      <c r="CD168" s="1196" t="str">
        <f t="shared" si="35"/>
        <v/>
      </c>
      <c r="CE168" s="1196" t="str">
        <f t="shared" si="36"/>
        <v/>
      </c>
      <c r="CF168" s="1196" t="str">
        <f t="shared" si="37"/>
        <v/>
      </c>
      <c r="CG168" s="1196" t="str">
        <f t="shared" si="38"/>
        <v/>
      </c>
      <c r="CI168" s="1196" t="str">
        <f t="shared" si="32"/>
        <v/>
      </c>
      <c r="CJ168" s="1197" t="str">
        <f t="shared" si="39"/>
        <v/>
      </c>
      <c r="CK168" s="1196" t="str">
        <f t="shared" si="40"/>
        <v/>
      </c>
      <c r="CL168" s="1196" t="str">
        <f t="shared" si="41"/>
        <v/>
      </c>
      <c r="CM168" s="1196" t="str">
        <f t="shared" si="42"/>
        <v/>
      </c>
      <c r="CN168" s="1196" t="str">
        <f t="shared" si="43"/>
        <v/>
      </c>
      <c r="CO168" s="1196" t="str">
        <f t="shared" si="44"/>
        <v/>
      </c>
      <c r="CQ168" s="1197"/>
      <c r="CS168" s="1197"/>
    </row>
    <row r="169" spans="53:97">
      <c r="BA169" s="1203">
        <v>168</v>
      </c>
      <c r="BB169" s="1203"/>
      <c r="BC169" s="1203"/>
      <c r="BD169" s="1203">
        <v>0</v>
      </c>
      <c r="BE169" s="1203">
        <v>0</v>
      </c>
      <c r="BF169" s="1203">
        <v>0</v>
      </c>
      <c r="BG169" s="1203">
        <v>0</v>
      </c>
      <c r="BH169" s="1203">
        <v>0</v>
      </c>
      <c r="BI169" s="1203">
        <v>0</v>
      </c>
      <c r="BJ169" s="1203">
        <v>0</v>
      </c>
      <c r="BK169" s="1203">
        <v>0</v>
      </c>
      <c r="BL169" s="1203">
        <v>0</v>
      </c>
      <c r="BM169" s="1203">
        <v>0</v>
      </c>
      <c r="BN169" s="1203">
        <v>0</v>
      </c>
      <c r="BO169" s="1203">
        <v>0</v>
      </c>
      <c r="BP169" s="1203">
        <v>0</v>
      </c>
      <c r="BQ169" s="1203">
        <v>0</v>
      </c>
      <c r="BR169" s="1198">
        <f t="shared" si="33"/>
        <v>0</v>
      </c>
      <c r="CA169" s="1197"/>
      <c r="CB169" s="1196" t="str">
        <f t="shared" si="31"/>
        <v/>
      </c>
      <c r="CC169" s="1196" t="str">
        <f t="shared" si="34"/>
        <v/>
      </c>
      <c r="CD169" s="1196" t="str">
        <f t="shared" si="35"/>
        <v/>
      </c>
      <c r="CE169" s="1196" t="str">
        <f t="shared" si="36"/>
        <v/>
      </c>
      <c r="CF169" s="1196" t="str">
        <f t="shared" si="37"/>
        <v/>
      </c>
      <c r="CG169" s="1196" t="str">
        <f t="shared" si="38"/>
        <v/>
      </c>
      <c r="CI169" s="1196" t="str">
        <f t="shared" si="32"/>
        <v/>
      </c>
      <c r="CJ169" s="1197" t="str">
        <f t="shared" si="39"/>
        <v/>
      </c>
      <c r="CK169" s="1196" t="str">
        <f t="shared" si="40"/>
        <v/>
      </c>
      <c r="CL169" s="1196" t="str">
        <f t="shared" si="41"/>
        <v/>
      </c>
      <c r="CM169" s="1196" t="str">
        <f t="shared" si="42"/>
        <v/>
      </c>
      <c r="CN169" s="1196" t="str">
        <f t="shared" si="43"/>
        <v/>
      </c>
      <c r="CO169" s="1196" t="str">
        <f t="shared" si="44"/>
        <v/>
      </c>
      <c r="CQ169" s="1197"/>
      <c r="CS169" s="1197"/>
    </row>
    <row r="170" spans="53:97">
      <c r="BA170" s="1203">
        <v>169</v>
      </c>
      <c r="BB170" s="1203"/>
      <c r="BC170" s="1203"/>
      <c r="BD170" s="1203">
        <v>0</v>
      </c>
      <c r="BE170" s="1203">
        <v>0</v>
      </c>
      <c r="BF170" s="1203">
        <v>0</v>
      </c>
      <c r="BG170" s="1203">
        <v>0</v>
      </c>
      <c r="BH170" s="1203">
        <v>0</v>
      </c>
      <c r="BI170" s="1203">
        <v>0</v>
      </c>
      <c r="BJ170" s="1203">
        <v>0</v>
      </c>
      <c r="BK170" s="1203">
        <v>0</v>
      </c>
      <c r="BL170" s="1203">
        <v>0</v>
      </c>
      <c r="BM170" s="1203">
        <v>0</v>
      </c>
      <c r="BN170" s="1203">
        <v>0</v>
      </c>
      <c r="BO170" s="1203">
        <v>0</v>
      </c>
      <c r="BP170" s="1203">
        <v>0</v>
      </c>
      <c r="BQ170" s="1203">
        <v>0</v>
      </c>
      <c r="BR170" s="1198">
        <f t="shared" si="33"/>
        <v>0</v>
      </c>
      <c r="CA170" s="1197"/>
      <c r="CB170" s="1196" t="str">
        <f t="shared" si="31"/>
        <v/>
      </c>
      <c r="CC170" s="1196" t="str">
        <f t="shared" si="34"/>
        <v/>
      </c>
      <c r="CD170" s="1196" t="str">
        <f t="shared" si="35"/>
        <v/>
      </c>
      <c r="CE170" s="1196" t="str">
        <f t="shared" si="36"/>
        <v/>
      </c>
      <c r="CF170" s="1196" t="str">
        <f t="shared" si="37"/>
        <v/>
      </c>
      <c r="CG170" s="1196" t="str">
        <f t="shared" si="38"/>
        <v/>
      </c>
      <c r="CI170" s="1196" t="str">
        <f t="shared" si="32"/>
        <v/>
      </c>
      <c r="CJ170" s="1197" t="str">
        <f t="shared" si="39"/>
        <v/>
      </c>
      <c r="CK170" s="1196" t="str">
        <f t="shared" si="40"/>
        <v/>
      </c>
      <c r="CL170" s="1196" t="str">
        <f t="shared" si="41"/>
        <v/>
      </c>
      <c r="CM170" s="1196" t="str">
        <f t="shared" si="42"/>
        <v/>
      </c>
      <c r="CN170" s="1196" t="str">
        <f t="shared" si="43"/>
        <v/>
      </c>
      <c r="CO170" s="1196" t="str">
        <f t="shared" si="44"/>
        <v/>
      </c>
      <c r="CQ170" s="1197"/>
      <c r="CS170" s="1197"/>
    </row>
    <row r="171" spans="53:97">
      <c r="BA171" s="1203">
        <v>170</v>
      </c>
      <c r="BB171" s="1203"/>
      <c r="BC171" s="1203"/>
      <c r="BD171" s="1203">
        <v>0</v>
      </c>
      <c r="BE171" s="1203">
        <v>0</v>
      </c>
      <c r="BF171" s="1203">
        <v>0</v>
      </c>
      <c r="BG171" s="1203">
        <v>0</v>
      </c>
      <c r="BH171" s="1203">
        <v>0</v>
      </c>
      <c r="BI171" s="1203">
        <v>0</v>
      </c>
      <c r="BJ171" s="1203">
        <v>0</v>
      </c>
      <c r="BK171" s="1203">
        <v>0</v>
      </c>
      <c r="BL171" s="1203">
        <v>0</v>
      </c>
      <c r="BM171" s="1203">
        <v>0</v>
      </c>
      <c r="BN171" s="1203">
        <v>0</v>
      </c>
      <c r="BO171" s="1203">
        <v>0</v>
      </c>
      <c r="BP171" s="1203">
        <v>0</v>
      </c>
      <c r="BQ171" s="1203">
        <v>0</v>
      </c>
      <c r="BR171" s="1198">
        <f t="shared" si="33"/>
        <v>0</v>
      </c>
      <c r="CA171" s="1197"/>
      <c r="CB171" s="1196" t="str">
        <f t="shared" si="31"/>
        <v/>
      </c>
      <c r="CC171" s="1196" t="str">
        <f t="shared" si="34"/>
        <v/>
      </c>
      <c r="CD171" s="1196" t="str">
        <f t="shared" si="35"/>
        <v/>
      </c>
      <c r="CE171" s="1196" t="str">
        <f t="shared" si="36"/>
        <v/>
      </c>
      <c r="CF171" s="1196" t="str">
        <f t="shared" si="37"/>
        <v/>
      </c>
      <c r="CG171" s="1196" t="str">
        <f t="shared" si="38"/>
        <v/>
      </c>
      <c r="CI171" s="1196" t="str">
        <f t="shared" si="32"/>
        <v/>
      </c>
      <c r="CJ171" s="1197" t="str">
        <f t="shared" si="39"/>
        <v/>
      </c>
      <c r="CK171" s="1196" t="str">
        <f t="shared" si="40"/>
        <v/>
      </c>
      <c r="CL171" s="1196" t="str">
        <f t="shared" si="41"/>
        <v/>
      </c>
      <c r="CM171" s="1196" t="str">
        <f t="shared" si="42"/>
        <v/>
      </c>
      <c r="CN171" s="1196" t="str">
        <f t="shared" si="43"/>
        <v/>
      </c>
      <c r="CO171" s="1196" t="str">
        <f t="shared" si="44"/>
        <v/>
      </c>
      <c r="CQ171" s="1197"/>
      <c r="CS171" s="1197"/>
    </row>
    <row r="172" spans="53:97">
      <c r="BA172" s="1203">
        <v>171</v>
      </c>
      <c r="BB172" s="1203"/>
      <c r="BC172" s="1203"/>
      <c r="BD172" s="1203">
        <v>0</v>
      </c>
      <c r="BE172" s="1203">
        <v>0</v>
      </c>
      <c r="BF172" s="1203">
        <v>0</v>
      </c>
      <c r="BG172" s="1203">
        <v>0</v>
      </c>
      <c r="BH172" s="1203">
        <v>0</v>
      </c>
      <c r="BI172" s="1203">
        <v>0</v>
      </c>
      <c r="BJ172" s="1203">
        <v>0</v>
      </c>
      <c r="BK172" s="1203">
        <v>0</v>
      </c>
      <c r="BL172" s="1203">
        <v>0</v>
      </c>
      <c r="BM172" s="1203">
        <v>0</v>
      </c>
      <c r="BN172" s="1203">
        <v>0</v>
      </c>
      <c r="BO172" s="1203">
        <v>0</v>
      </c>
      <c r="BP172" s="1203">
        <v>0</v>
      </c>
      <c r="BQ172" s="1203">
        <v>0</v>
      </c>
      <c r="BR172" s="1198">
        <f t="shared" si="33"/>
        <v>0</v>
      </c>
      <c r="CA172" s="1197"/>
      <c r="CB172" s="1196" t="str">
        <f t="shared" si="31"/>
        <v/>
      </c>
      <c r="CC172" s="1196" t="str">
        <f t="shared" si="34"/>
        <v/>
      </c>
      <c r="CD172" s="1196" t="str">
        <f t="shared" si="35"/>
        <v/>
      </c>
      <c r="CE172" s="1196" t="str">
        <f t="shared" si="36"/>
        <v/>
      </c>
      <c r="CF172" s="1196" t="str">
        <f t="shared" si="37"/>
        <v/>
      </c>
      <c r="CG172" s="1196" t="str">
        <f t="shared" si="38"/>
        <v/>
      </c>
      <c r="CI172" s="1196" t="str">
        <f t="shared" si="32"/>
        <v/>
      </c>
      <c r="CJ172" s="1197" t="str">
        <f t="shared" si="39"/>
        <v/>
      </c>
      <c r="CK172" s="1196" t="str">
        <f t="shared" si="40"/>
        <v/>
      </c>
      <c r="CL172" s="1196" t="str">
        <f t="shared" si="41"/>
        <v/>
      </c>
      <c r="CM172" s="1196" t="str">
        <f t="shared" si="42"/>
        <v/>
      </c>
      <c r="CN172" s="1196" t="str">
        <f t="shared" si="43"/>
        <v/>
      </c>
      <c r="CO172" s="1196" t="str">
        <f t="shared" si="44"/>
        <v/>
      </c>
      <c r="CQ172" s="1197"/>
      <c r="CS172" s="1197"/>
    </row>
    <row r="173" spans="53:97">
      <c r="BA173" s="1203">
        <v>172</v>
      </c>
      <c r="BB173" s="1203"/>
      <c r="BC173" s="1203"/>
      <c r="BD173" s="1203">
        <v>0</v>
      </c>
      <c r="BE173" s="1203">
        <v>0</v>
      </c>
      <c r="BF173" s="1203">
        <v>0</v>
      </c>
      <c r="BG173" s="1203">
        <v>0</v>
      </c>
      <c r="BH173" s="1203">
        <v>0</v>
      </c>
      <c r="BI173" s="1203">
        <v>0</v>
      </c>
      <c r="BJ173" s="1203">
        <v>0</v>
      </c>
      <c r="BK173" s="1203">
        <v>0</v>
      </c>
      <c r="BL173" s="1203">
        <v>0</v>
      </c>
      <c r="BM173" s="1203">
        <v>0</v>
      </c>
      <c r="BN173" s="1203">
        <v>0</v>
      </c>
      <c r="BO173" s="1203">
        <v>0</v>
      </c>
      <c r="BP173" s="1203">
        <v>0</v>
      </c>
      <c r="BQ173" s="1203">
        <v>0</v>
      </c>
      <c r="BR173" s="1198">
        <f t="shared" si="33"/>
        <v>0</v>
      </c>
      <c r="CA173" s="1197"/>
      <c r="CB173" s="1196" t="str">
        <f t="shared" si="31"/>
        <v/>
      </c>
      <c r="CC173" s="1196" t="str">
        <f t="shared" si="34"/>
        <v/>
      </c>
      <c r="CD173" s="1196" t="str">
        <f t="shared" si="35"/>
        <v/>
      </c>
      <c r="CE173" s="1196" t="str">
        <f t="shared" si="36"/>
        <v/>
      </c>
      <c r="CF173" s="1196" t="str">
        <f t="shared" si="37"/>
        <v/>
      </c>
      <c r="CG173" s="1196" t="str">
        <f t="shared" si="38"/>
        <v/>
      </c>
      <c r="CI173" s="1196" t="str">
        <f t="shared" si="32"/>
        <v/>
      </c>
      <c r="CJ173" s="1197" t="str">
        <f t="shared" si="39"/>
        <v/>
      </c>
      <c r="CK173" s="1196" t="str">
        <f t="shared" si="40"/>
        <v/>
      </c>
      <c r="CL173" s="1196" t="str">
        <f t="shared" si="41"/>
        <v/>
      </c>
      <c r="CM173" s="1196" t="str">
        <f t="shared" si="42"/>
        <v/>
      </c>
      <c r="CN173" s="1196" t="str">
        <f t="shared" si="43"/>
        <v/>
      </c>
      <c r="CO173" s="1196" t="str">
        <f t="shared" si="44"/>
        <v/>
      </c>
      <c r="CQ173" s="1197"/>
      <c r="CS173" s="1197"/>
    </row>
    <row r="174" spans="53:97">
      <c r="BA174" s="1203">
        <v>173</v>
      </c>
      <c r="BB174" s="1203"/>
      <c r="BC174" s="1203"/>
      <c r="BD174" s="1203">
        <v>0</v>
      </c>
      <c r="BE174" s="1203">
        <v>0</v>
      </c>
      <c r="BF174" s="1203">
        <v>0</v>
      </c>
      <c r="BG174" s="1203">
        <v>0</v>
      </c>
      <c r="BH174" s="1203">
        <v>0</v>
      </c>
      <c r="BI174" s="1203">
        <v>0</v>
      </c>
      <c r="BJ174" s="1203">
        <v>0</v>
      </c>
      <c r="BK174" s="1203">
        <v>0</v>
      </c>
      <c r="BL174" s="1203">
        <v>0</v>
      </c>
      <c r="BM174" s="1203">
        <v>0</v>
      </c>
      <c r="BN174" s="1203">
        <v>0</v>
      </c>
      <c r="BO174" s="1203">
        <v>0</v>
      </c>
      <c r="BP174" s="1203">
        <v>0</v>
      </c>
      <c r="BQ174" s="1203">
        <v>0</v>
      </c>
      <c r="BR174" s="1198">
        <f t="shared" si="33"/>
        <v>0</v>
      </c>
      <c r="CA174" s="1197"/>
      <c r="CB174" s="1196" t="str">
        <f t="shared" si="31"/>
        <v/>
      </c>
      <c r="CC174" s="1196" t="str">
        <f t="shared" si="34"/>
        <v/>
      </c>
      <c r="CD174" s="1196" t="str">
        <f t="shared" si="35"/>
        <v/>
      </c>
      <c r="CE174" s="1196" t="str">
        <f t="shared" si="36"/>
        <v/>
      </c>
      <c r="CF174" s="1196" t="str">
        <f t="shared" si="37"/>
        <v/>
      </c>
      <c r="CG174" s="1196" t="str">
        <f t="shared" si="38"/>
        <v/>
      </c>
      <c r="CI174" s="1196" t="str">
        <f t="shared" si="32"/>
        <v/>
      </c>
      <c r="CJ174" s="1197" t="str">
        <f t="shared" si="39"/>
        <v/>
      </c>
      <c r="CK174" s="1196" t="str">
        <f t="shared" si="40"/>
        <v/>
      </c>
      <c r="CL174" s="1196" t="str">
        <f t="shared" si="41"/>
        <v/>
      </c>
      <c r="CM174" s="1196" t="str">
        <f t="shared" si="42"/>
        <v/>
      </c>
      <c r="CN174" s="1196" t="str">
        <f t="shared" si="43"/>
        <v/>
      </c>
      <c r="CO174" s="1196" t="str">
        <f t="shared" si="44"/>
        <v/>
      </c>
      <c r="CQ174" s="1197"/>
      <c r="CS174" s="1197"/>
    </row>
    <row r="175" spans="53:97">
      <c r="BA175" s="1203">
        <v>174</v>
      </c>
      <c r="BB175" s="1203"/>
      <c r="BC175" s="1203"/>
      <c r="BD175" s="1203">
        <v>0</v>
      </c>
      <c r="BE175" s="1203">
        <v>0</v>
      </c>
      <c r="BF175" s="1203">
        <v>0</v>
      </c>
      <c r="BG175" s="1203">
        <v>0</v>
      </c>
      <c r="BH175" s="1203">
        <v>0</v>
      </c>
      <c r="BI175" s="1203">
        <v>0</v>
      </c>
      <c r="BJ175" s="1203">
        <v>0</v>
      </c>
      <c r="BK175" s="1203">
        <v>0</v>
      </c>
      <c r="BL175" s="1203">
        <v>0</v>
      </c>
      <c r="BM175" s="1203">
        <v>0</v>
      </c>
      <c r="BN175" s="1203">
        <v>0</v>
      </c>
      <c r="BO175" s="1203">
        <v>0</v>
      </c>
      <c r="BP175" s="1203">
        <v>0</v>
      </c>
      <c r="BQ175" s="1203">
        <v>0</v>
      </c>
      <c r="BR175" s="1198">
        <f t="shared" si="33"/>
        <v>0</v>
      </c>
      <c r="CA175" s="1197"/>
      <c r="CB175" s="1196" t="str">
        <f t="shared" si="31"/>
        <v/>
      </c>
      <c r="CC175" s="1196" t="str">
        <f t="shared" si="34"/>
        <v/>
      </c>
      <c r="CD175" s="1196" t="str">
        <f t="shared" si="35"/>
        <v/>
      </c>
      <c r="CE175" s="1196" t="str">
        <f t="shared" si="36"/>
        <v/>
      </c>
      <c r="CF175" s="1196" t="str">
        <f t="shared" si="37"/>
        <v/>
      </c>
      <c r="CG175" s="1196" t="str">
        <f t="shared" si="38"/>
        <v/>
      </c>
      <c r="CI175" s="1196" t="str">
        <f t="shared" si="32"/>
        <v/>
      </c>
      <c r="CJ175" s="1197" t="str">
        <f t="shared" si="39"/>
        <v/>
      </c>
      <c r="CK175" s="1196" t="str">
        <f t="shared" si="40"/>
        <v/>
      </c>
      <c r="CL175" s="1196" t="str">
        <f t="shared" si="41"/>
        <v/>
      </c>
      <c r="CM175" s="1196" t="str">
        <f t="shared" si="42"/>
        <v/>
      </c>
      <c r="CN175" s="1196" t="str">
        <f t="shared" si="43"/>
        <v/>
      </c>
      <c r="CO175" s="1196" t="str">
        <f t="shared" si="44"/>
        <v/>
      </c>
      <c r="CQ175" s="1197"/>
      <c r="CS175" s="1197"/>
    </row>
    <row r="176" spans="53:97">
      <c r="BA176" s="1203">
        <v>175</v>
      </c>
      <c r="BB176" s="1203"/>
      <c r="BC176" s="1203"/>
      <c r="BD176" s="1203">
        <v>0</v>
      </c>
      <c r="BE176" s="1203">
        <v>0</v>
      </c>
      <c r="BF176" s="1203">
        <v>0</v>
      </c>
      <c r="BG176" s="1203">
        <v>0</v>
      </c>
      <c r="BH176" s="1203">
        <v>0</v>
      </c>
      <c r="BI176" s="1203">
        <v>0</v>
      </c>
      <c r="BJ176" s="1203">
        <v>0</v>
      </c>
      <c r="BK176" s="1203">
        <v>0</v>
      </c>
      <c r="BL176" s="1203">
        <v>0</v>
      </c>
      <c r="BM176" s="1203">
        <v>0</v>
      </c>
      <c r="BN176" s="1203">
        <v>0</v>
      </c>
      <c r="BO176" s="1203">
        <v>0</v>
      </c>
      <c r="BP176" s="1203">
        <v>0</v>
      </c>
      <c r="BQ176" s="1203">
        <v>0</v>
      </c>
      <c r="BR176" s="1198">
        <f t="shared" si="33"/>
        <v>0</v>
      </c>
      <c r="CA176" s="1197"/>
      <c r="CB176" s="1196" t="str">
        <f t="shared" si="31"/>
        <v/>
      </c>
      <c r="CC176" s="1196" t="str">
        <f t="shared" si="34"/>
        <v/>
      </c>
      <c r="CD176" s="1196" t="str">
        <f t="shared" si="35"/>
        <v/>
      </c>
      <c r="CE176" s="1196" t="str">
        <f t="shared" si="36"/>
        <v/>
      </c>
      <c r="CF176" s="1196" t="str">
        <f t="shared" si="37"/>
        <v/>
      </c>
      <c r="CG176" s="1196" t="str">
        <f t="shared" si="38"/>
        <v/>
      </c>
      <c r="CI176" s="1196" t="str">
        <f t="shared" si="32"/>
        <v/>
      </c>
      <c r="CJ176" s="1197" t="str">
        <f t="shared" si="39"/>
        <v/>
      </c>
      <c r="CK176" s="1196" t="str">
        <f t="shared" si="40"/>
        <v/>
      </c>
      <c r="CL176" s="1196" t="str">
        <f t="shared" si="41"/>
        <v/>
      </c>
      <c r="CM176" s="1196" t="str">
        <f t="shared" si="42"/>
        <v/>
      </c>
      <c r="CN176" s="1196" t="str">
        <f t="shared" si="43"/>
        <v/>
      </c>
      <c r="CO176" s="1196" t="str">
        <f t="shared" si="44"/>
        <v/>
      </c>
      <c r="CQ176" s="1197"/>
      <c r="CS176" s="1197"/>
    </row>
    <row r="177" spans="53:97">
      <c r="BA177" s="1203">
        <v>176</v>
      </c>
      <c r="BB177" s="1203"/>
      <c r="BC177" s="1203"/>
      <c r="BD177" s="1203">
        <v>0</v>
      </c>
      <c r="BE177" s="1203">
        <v>0</v>
      </c>
      <c r="BF177" s="1203">
        <v>0</v>
      </c>
      <c r="BG177" s="1203">
        <v>0</v>
      </c>
      <c r="BH177" s="1203">
        <v>0</v>
      </c>
      <c r="BI177" s="1203">
        <v>0</v>
      </c>
      <c r="BJ177" s="1203">
        <v>0</v>
      </c>
      <c r="BK177" s="1203">
        <v>0</v>
      </c>
      <c r="BL177" s="1203">
        <v>0</v>
      </c>
      <c r="BM177" s="1203">
        <v>0</v>
      </c>
      <c r="BN177" s="1203">
        <v>0</v>
      </c>
      <c r="BO177" s="1203">
        <v>0</v>
      </c>
      <c r="BP177" s="1203">
        <v>0</v>
      </c>
      <c r="BQ177" s="1203">
        <v>0</v>
      </c>
      <c r="BR177" s="1198">
        <f t="shared" si="33"/>
        <v>0</v>
      </c>
      <c r="CA177" s="1197"/>
      <c r="CB177" s="1196" t="str">
        <f t="shared" si="31"/>
        <v/>
      </c>
      <c r="CC177" s="1196" t="str">
        <f t="shared" si="34"/>
        <v/>
      </c>
      <c r="CD177" s="1196" t="str">
        <f t="shared" si="35"/>
        <v/>
      </c>
      <c r="CE177" s="1196" t="str">
        <f t="shared" si="36"/>
        <v/>
      </c>
      <c r="CF177" s="1196" t="str">
        <f t="shared" si="37"/>
        <v/>
      </c>
      <c r="CG177" s="1196" t="str">
        <f t="shared" si="38"/>
        <v/>
      </c>
      <c r="CI177" s="1196" t="str">
        <f t="shared" si="32"/>
        <v/>
      </c>
      <c r="CJ177" s="1197" t="str">
        <f t="shared" si="39"/>
        <v/>
      </c>
      <c r="CK177" s="1196" t="str">
        <f t="shared" si="40"/>
        <v/>
      </c>
      <c r="CL177" s="1196" t="str">
        <f t="shared" si="41"/>
        <v/>
      </c>
      <c r="CM177" s="1196" t="str">
        <f t="shared" si="42"/>
        <v/>
      </c>
      <c r="CN177" s="1196" t="str">
        <f t="shared" si="43"/>
        <v/>
      </c>
      <c r="CO177" s="1196" t="str">
        <f t="shared" si="44"/>
        <v/>
      </c>
      <c r="CQ177" s="1197"/>
      <c r="CS177" s="1197"/>
    </row>
    <row r="178" spans="53:97">
      <c r="BA178" s="1203">
        <v>177</v>
      </c>
      <c r="BB178" s="1203"/>
      <c r="BC178" s="1203"/>
      <c r="BD178" s="1203">
        <v>0</v>
      </c>
      <c r="BE178" s="1203">
        <v>0</v>
      </c>
      <c r="BF178" s="1203">
        <v>0</v>
      </c>
      <c r="BG178" s="1203">
        <v>0</v>
      </c>
      <c r="BH178" s="1203">
        <v>0</v>
      </c>
      <c r="BI178" s="1203">
        <v>0</v>
      </c>
      <c r="BJ178" s="1203">
        <v>0</v>
      </c>
      <c r="BK178" s="1203">
        <v>0</v>
      </c>
      <c r="BL178" s="1203">
        <v>0</v>
      </c>
      <c r="BM178" s="1203">
        <v>0</v>
      </c>
      <c r="BN178" s="1203">
        <v>0</v>
      </c>
      <c r="BO178" s="1203">
        <v>0</v>
      </c>
      <c r="BP178" s="1203">
        <v>0</v>
      </c>
      <c r="BQ178" s="1203">
        <v>0</v>
      </c>
      <c r="BR178" s="1198">
        <f t="shared" si="33"/>
        <v>0</v>
      </c>
      <c r="CA178" s="1197"/>
      <c r="CB178" s="1196" t="str">
        <f t="shared" si="31"/>
        <v/>
      </c>
      <c r="CC178" s="1196" t="str">
        <f t="shared" si="34"/>
        <v/>
      </c>
      <c r="CD178" s="1196" t="str">
        <f t="shared" si="35"/>
        <v/>
      </c>
      <c r="CE178" s="1196" t="str">
        <f t="shared" si="36"/>
        <v/>
      </c>
      <c r="CF178" s="1196" t="str">
        <f t="shared" si="37"/>
        <v/>
      </c>
      <c r="CG178" s="1196" t="str">
        <f t="shared" si="38"/>
        <v/>
      </c>
      <c r="CI178" s="1196" t="str">
        <f t="shared" si="32"/>
        <v/>
      </c>
      <c r="CJ178" s="1197" t="str">
        <f t="shared" si="39"/>
        <v/>
      </c>
      <c r="CK178" s="1196" t="str">
        <f t="shared" si="40"/>
        <v/>
      </c>
      <c r="CL178" s="1196" t="str">
        <f t="shared" si="41"/>
        <v/>
      </c>
      <c r="CM178" s="1196" t="str">
        <f t="shared" si="42"/>
        <v/>
      </c>
      <c r="CN178" s="1196" t="str">
        <f t="shared" si="43"/>
        <v/>
      </c>
      <c r="CO178" s="1196" t="str">
        <f t="shared" si="44"/>
        <v/>
      </c>
      <c r="CQ178" s="1197"/>
      <c r="CS178" s="1197"/>
    </row>
    <row r="179" spans="53:97">
      <c r="BA179" s="1203">
        <v>178</v>
      </c>
      <c r="BB179" s="1203"/>
      <c r="BC179" s="1203"/>
      <c r="BD179" s="1203">
        <v>0</v>
      </c>
      <c r="BE179" s="1203">
        <v>0</v>
      </c>
      <c r="BF179" s="1203">
        <v>0</v>
      </c>
      <c r="BG179" s="1203">
        <v>0</v>
      </c>
      <c r="BH179" s="1203">
        <v>0</v>
      </c>
      <c r="BI179" s="1203">
        <v>0</v>
      </c>
      <c r="BJ179" s="1203">
        <v>0</v>
      </c>
      <c r="BK179" s="1203">
        <v>0</v>
      </c>
      <c r="BL179" s="1203">
        <v>0</v>
      </c>
      <c r="BM179" s="1203">
        <v>0</v>
      </c>
      <c r="BN179" s="1203">
        <v>0</v>
      </c>
      <c r="BO179" s="1203">
        <v>0</v>
      </c>
      <c r="BP179" s="1203">
        <v>0</v>
      </c>
      <c r="BQ179" s="1203">
        <v>0</v>
      </c>
      <c r="BR179" s="1198">
        <f t="shared" si="33"/>
        <v>0</v>
      </c>
      <c r="CA179" s="1197"/>
      <c r="CB179" s="1196" t="str">
        <f t="shared" si="31"/>
        <v/>
      </c>
      <c r="CC179" s="1196" t="str">
        <f t="shared" si="34"/>
        <v/>
      </c>
      <c r="CD179" s="1196" t="str">
        <f t="shared" si="35"/>
        <v/>
      </c>
      <c r="CE179" s="1196" t="str">
        <f t="shared" si="36"/>
        <v/>
      </c>
      <c r="CF179" s="1196" t="str">
        <f t="shared" si="37"/>
        <v/>
      </c>
      <c r="CG179" s="1196" t="str">
        <f t="shared" si="38"/>
        <v/>
      </c>
      <c r="CI179" s="1196" t="str">
        <f t="shared" si="32"/>
        <v/>
      </c>
      <c r="CJ179" s="1197" t="str">
        <f t="shared" si="39"/>
        <v/>
      </c>
      <c r="CK179" s="1196" t="str">
        <f t="shared" si="40"/>
        <v/>
      </c>
      <c r="CL179" s="1196" t="str">
        <f t="shared" si="41"/>
        <v/>
      </c>
      <c r="CM179" s="1196" t="str">
        <f t="shared" si="42"/>
        <v/>
      </c>
      <c r="CN179" s="1196" t="str">
        <f t="shared" si="43"/>
        <v/>
      </c>
      <c r="CO179" s="1196" t="str">
        <f t="shared" si="44"/>
        <v/>
      </c>
      <c r="CQ179" s="1197"/>
      <c r="CS179" s="1197"/>
    </row>
    <row r="180" spans="53:97">
      <c r="BA180" s="1203">
        <v>179</v>
      </c>
      <c r="BB180" s="1203"/>
      <c r="BC180" s="1203"/>
      <c r="BD180" s="1203">
        <v>0</v>
      </c>
      <c r="BE180" s="1203">
        <v>0</v>
      </c>
      <c r="BF180" s="1203">
        <v>0</v>
      </c>
      <c r="BG180" s="1203">
        <v>0</v>
      </c>
      <c r="BH180" s="1203">
        <v>0</v>
      </c>
      <c r="BI180" s="1203">
        <v>0</v>
      </c>
      <c r="BJ180" s="1203">
        <v>0</v>
      </c>
      <c r="BK180" s="1203">
        <v>0</v>
      </c>
      <c r="BL180" s="1203">
        <v>0</v>
      </c>
      <c r="BM180" s="1203">
        <v>0</v>
      </c>
      <c r="BN180" s="1203">
        <v>0</v>
      </c>
      <c r="BO180" s="1203">
        <v>0</v>
      </c>
      <c r="BP180" s="1203">
        <v>0</v>
      </c>
      <c r="BQ180" s="1203">
        <v>0</v>
      </c>
      <c r="BR180" s="1198">
        <f t="shared" si="33"/>
        <v>0</v>
      </c>
      <c r="CA180" s="1197"/>
      <c r="CB180" s="1196" t="str">
        <f t="shared" si="31"/>
        <v/>
      </c>
      <c r="CC180" s="1196" t="str">
        <f t="shared" si="34"/>
        <v/>
      </c>
      <c r="CD180" s="1196" t="str">
        <f t="shared" si="35"/>
        <v/>
      </c>
      <c r="CE180" s="1196" t="str">
        <f t="shared" si="36"/>
        <v/>
      </c>
      <c r="CF180" s="1196" t="str">
        <f t="shared" si="37"/>
        <v/>
      </c>
      <c r="CG180" s="1196" t="str">
        <f t="shared" si="38"/>
        <v/>
      </c>
      <c r="CI180" s="1196" t="str">
        <f t="shared" si="32"/>
        <v/>
      </c>
      <c r="CJ180" s="1197" t="str">
        <f t="shared" si="39"/>
        <v/>
      </c>
      <c r="CK180" s="1196" t="str">
        <f t="shared" si="40"/>
        <v/>
      </c>
      <c r="CL180" s="1196" t="str">
        <f t="shared" si="41"/>
        <v/>
      </c>
      <c r="CM180" s="1196" t="str">
        <f t="shared" si="42"/>
        <v/>
      </c>
      <c r="CN180" s="1196" t="str">
        <f t="shared" si="43"/>
        <v/>
      </c>
      <c r="CO180" s="1196" t="str">
        <f t="shared" si="44"/>
        <v/>
      </c>
      <c r="CQ180" s="1197"/>
      <c r="CS180" s="1197"/>
    </row>
    <row r="181" spans="53:97">
      <c r="BA181" s="1203">
        <v>180</v>
      </c>
      <c r="BB181" s="1203"/>
      <c r="BC181" s="1203"/>
      <c r="BD181" s="1203">
        <v>0</v>
      </c>
      <c r="BE181" s="1203">
        <v>0</v>
      </c>
      <c r="BF181" s="1203">
        <v>0</v>
      </c>
      <c r="BG181" s="1203">
        <v>0</v>
      </c>
      <c r="BH181" s="1203">
        <v>0</v>
      </c>
      <c r="BI181" s="1203">
        <v>0</v>
      </c>
      <c r="BJ181" s="1203">
        <v>0</v>
      </c>
      <c r="BK181" s="1203">
        <v>0</v>
      </c>
      <c r="BL181" s="1203">
        <v>0</v>
      </c>
      <c r="BM181" s="1203">
        <v>0</v>
      </c>
      <c r="BN181" s="1203">
        <v>0</v>
      </c>
      <c r="BO181" s="1203">
        <v>0</v>
      </c>
      <c r="BP181" s="1203">
        <v>0</v>
      </c>
      <c r="BQ181" s="1203">
        <v>0</v>
      </c>
      <c r="BR181" s="1198">
        <f t="shared" si="33"/>
        <v>0</v>
      </c>
      <c r="CA181" s="1197"/>
      <c r="CB181" s="1196" t="str">
        <f t="shared" si="31"/>
        <v/>
      </c>
      <c r="CC181" s="1196" t="str">
        <f t="shared" si="34"/>
        <v/>
      </c>
      <c r="CD181" s="1196" t="str">
        <f t="shared" si="35"/>
        <v/>
      </c>
      <c r="CE181" s="1196" t="str">
        <f t="shared" si="36"/>
        <v/>
      </c>
      <c r="CF181" s="1196" t="str">
        <f t="shared" si="37"/>
        <v/>
      </c>
      <c r="CG181" s="1196" t="str">
        <f t="shared" si="38"/>
        <v/>
      </c>
      <c r="CI181" s="1196" t="str">
        <f t="shared" si="32"/>
        <v/>
      </c>
      <c r="CJ181" s="1197" t="str">
        <f t="shared" si="39"/>
        <v/>
      </c>
      <c r="CK181" s="1196" t="str">
        <f t="shared" si="40"/>
        <v/>
      </c>
      <c r="CL181" s="1196" t="str">
        <f t="shared" si="41"/>
        <v/>
      </c>
      <c r="CM181" s="1196" t="str">
        <f t="shared" si="42"/>
        <v/>
      </c>
      <c r="CN181" s="1196" t="str">
        <f t="shared" si="43"/>
        <v/>
      </c>
      <c r="CO181" s="1196" t="str">
        <f t="shared" si="44"/>
        <v/>
      </c>
      <c r="CQ181" s="1197"/>
      <c r="CS181" s="1197"/>
    </row>
    <row r="182" spans="53:97">
      <c r="BA182" s="1203">
        <v>181</v>
      </c>
      <c r="BB182" s="1203"/>
      <c r="BC182" s="1203"/>
      <c r="BD182" s="1203">
        <v>0</v>
      </c>
      <c r="BE182" s="1203">
        <v>0</v>
      </c>
      <c r="BF182" s="1203">
        <v>0</v>
      </c>
      <c r="BG182" s="1203">
        <v>0</v>
      </c>
      <c r="BH182" s="1203">
        <v>0</v>
      </c>
      <c r="BI182" s="1203">
        <v>0</v>
      </c>
      <c r="BJ182" s="1203">
        <v>0</v>
      </c>
      <c r="BK182" s="1203">
        <v>0</v>
      </c>
      <c r="BL182" s="1203">
        <v>0</v>
      </c>
      <c r="BM182" s="1203">
        <v>0</v>
      </c>
      <c r="BN182" s="1203">
        <v>0</v>
      </c>
      <c r="BO182" s="1203">
        <v>0</v>
      </c>
      <c r="BP182" s="1203">
        <v>0</v>
      </c>
      <c r="BQ182" s="1203">
        <v>0</v>
      </c>
      <c r="BR182" s="1198">
        <f t="shared" si="33"/>
        <v>0</v>
      </c>
      <c r="CA182" s="1197"/>
      <c r="CB182" s="1196" t="str">
        <f t="shared" si="31"/>
        <v/>
      </c>
      <c r="CC182" s="1196" t="str">
        <f t="shared" si="34"/>
        <v/>
      </c>
      <c r="CD182" s="1196" t="str">
        <f t="shared" si="35"/>
        <v/>
      </c>
      <c r="CE182" s="1196" t="str">
        <f t="shared" si="36"/>
        <v/>
      </c>
      <c r="CF182" s="1196" t="str">
        <f t="shared" si="37"/>
        <v/>
      </c>
      <c r="CG182" s="1196" t="str">
        <f t="shared" si="38"/>
        <v/>
      </c>
      <c r="CI182" s="1196" t="str">
        <f t="shared" si="32"/>
        <v/>
      </c>
      <c r="CJ182" s="1197" t="str">
        <f t="shared" si="39"/>
        <v/>
      </c>
      <c r="CK182" s="1196" t="str">
        <f t="shared" si="40"/>
        <v/>
      </c>
      <c r="CL182" s="1196" t="str">
        <f t="shared" si="41"/>
        <v/>
      </c>
      <c r="CM182" s="1196" t="str">
        <f t="shared" si="42"/>
        <v/>
      </c>
      <c r="CN182" s="1196" t="str">
        <f t="shared" si="43"/>
        <v/>
      </c>
      <c r="CO182" s="1196" t="str">
        <f t="shared" si="44"/>
        <v/>
      </c>
      <c r="CQ182" s="1197"/>
      <c r="CS182" s="1197"/>
    </row>
    <row r="183" spans="53:97">
      <c r="BA183" s="1203">
        <v>182</v>
      </c>
      <c r="BB183" s="1203"/>
      <c r="BC183" s="1203"/>
      <c r="BD183" s="1203">
        <v>0</v>
      </c>
      <c r="BE183" s="1203">
        <v>0</v>
      </c>
      <c r="BF183" s="1203">
        <v>0</v>
      </c>
      <c r="BG183" s="1203">
        <v>0</v>
      </c>
      <c r="BH183" s="1203">
        <v>0</v>
      </c>
      <c r="BI183" s="1203">
        <v>0</v>
      </c>
      <c r="BJ183" s="1203">
        <v>0</v>
      </c>
      <c r="BK183" s="1203">
        <v>0</v>
      </c>
      <c r="BL183" s="1203">
        <v>0</v>
      </c>
      <c r="BM183" s="1203">
        <v>0</v>
      </c>
      <c r="BN183" s="1203">
        <v>0</v>
      </c>
      <c r="BO183" s="1203">
        <v>0</v>
      </c>
      <c r="BP183" s="1203">
        <v>0</v>
      </c>
      <c r="BQ183" s="1203">
        <v>0</v>
      </c>
      <c r="BR183" s="1198">
        <f t="shared" si="33"/>
        <v>0</v>
      </c>
      <c r="CA183" s="1197"/>
      <c r="CB183" s="1196" t="str">
        <f t="shared" si="31"/>
        <v/>
      </c>
      <c r="CC183" s="1196" t="str">
        <f t="shared" si="34"/>
        <v/>
      </c>
      <c r="CD183" s="1196" t="str">
        <f t="shared" si="35"/>
        <v/>
      </c>
      <c r="CE183" s="1196" t="str">
        <f t="shared" si="36"/>
        <v/>
      </c>
      <c r="CF183" s="1196" t="str">
        <f t="shared" si="37"/>
        <v/>
      </c>
      <c r="CG183" s="1196" t="str">
        <f t="shared" si="38"/>
        <v/>
      </c>
      <c r="CI183" s="1196" t="str">
        <f t="shared" si="32"/>
        <v/>
      </c>
      <c r="CJ183" s="1197" t="str">
        <f t="shared" si="39"/>
        <v/>
      </c>
      <c r="CK183" s="1196" t="str">
        <f t="shared" si="40"/>
        <v/>
      </c>
      <c r="CL183" s="1196" t="str">
        <f t="shared" si="41"/>
        <v/>
      </c>
      <c r="CM183" s="1196" t="str">
        <f t="shared" si="42"/>
        <v/>
      </c>
      <c r="CN183" s="1196" t="str">
        <f t="shared" si="43"/>
        <v/>
      </c>
      <c r="CO183" s="1196" t="str">
        <f t="shared" si="44"/>
        <v/>
      </c>
      <c r="CQ183" s="1197"/>
      <c r="CS183" s="1197"/>
    </row>
    <row r="184" spans="53:97">
      <c r="BA184" s="1203">
        <v>183</v>
      </c>
      <c r="BB184" s="1203"/>
      <c r="BC184" s="1203"/>
      <c r="BD184" s="1203">
        <v>0</v>
      </c>
      <c r="BE184" s="1203">
        <v>0</v>
      </c>
      <c r="BF184" s="1203">
        <v>0</v>
      </c>
      <c r="BG184" s="1203">
        <v>0</v>
      </c>
      <c r="BH184" s="1203">
        <v>0</v>
      </c>
      <c r="BI184" s="1203">
        <v>0</v>
      </c>
      <c r="BJ184" s="1203">
        <v>0</v>
      </c>
      <c r="BK184" s="1203">
        <v>0</v>
      </c>
      <c r="BL184" s="1203">
        <v>0</v>
      </c>
      <c r="BM184" s="1203">
        <v>0</v>
      </c>
      <c r="BN184" s="1203">
        <v>0</v>
      </c>
      <c r="BO184" s="1203">
        <v>0</v>
      </c>
      <c r="BP184" s="1203">
        <v>0</v>
      </c>
      <c r="BQ184" s="1203">
        <v>0</v>
      </c>
      <c r="BR184" s="1198">
        <f t="shared" si="33"/>
        <v>0</v>
      </c>
      <c r="CA184" s="1197"/>
      <c r="CB184" s="1196" t="str">
        <f t="shared" si="31"/>
        <v/>
      </c>
      <c r="CC184" s="1196" t="str">
        <f t="shared" si="34"/>
        <v/>
      </c>
      <c r="CD184" s="1196" t="str">
        <f t="shared" si="35"/>
        <v/>
      </c>
      <c r="CE184" s="1196" t="str">
        <f t="shared" si="36"/>
        <v/>
      </c>
      <c r="CF184" s="1196" t="str">
        <f t="shared" si="37"/>
        <v/>
      </c>
      <c r="CG184" s="1196" t="str">
        <f t="shared" si="38"/>
        <v/>
      </c>
      <c r="CI184" s="1196" t="str">
        <f t="shared" si="32"/>
        <v/>
      </c>
      <c r="CJ184" s="1197" t="str">
        <f t="shared" si="39"/>
        <v/>
      </c>
      <c r="CK184" s="1196" t="str">
        <f t="shared" si="40"/>
        <v/>
      </c>
      <c r="CL184" s="1196" t="str">
        <f t="shared" si="41"/>
        <v/>
      </c>
      <c r="CM184" s="1196" t="str">
        <f t="shared" si="42"/>
        <v/>
      </c>
      <c r="CN184" s="1196" t="str">
        <f t="shared" si="43"/>
        <v/>
      </c>
      <c r="CO184" s="1196" t="str">
        <f t="shared" si="44"/>
        <v/>
      </c>
      <c r="CQ184" s="1197"/>
      <c r="CS184" s="1197"/>
    </row>
    <row r="185" spans="53:97">
      <c r="BA185" s="1203">
        <v>184</v>
      </c>
      <c r="BB185" s="1203"/>
      <c r="BC185" s="1203"/>
      <c r="BD185" s="1203">
        <v>0</v>
      </c>
      <c r="BE185" s="1203">
        <v>0</v>
      </c>
      <c r="BF185" s="1203">
        <v>0</v>
      </c>
      <c r="BG185" s="1203">
        <v>0</v>
      </c>
      <c r="BH185" s="1203">
        <v>0</v>
      </c>
      <c r="BI185" s="1203">
        <v>0</v>
      </c>
      <c r="BJ185" s="1203">
        <v>0</v>
      </c>
      <c r="BK185" s="1203">
        <v>0</v>
      </c>
      <c r="BL185" s="1203">
        <v>0</v>
      </c>
      <c r="BM185" s="1203">
        <v>0</v>
      </c>
      <c r="BN185" s="1203">
        <v>0</v>
      </c>
      <c r="BO185" s="1203">
        <v>0</v>
      </c>
      <c r="BP185" s="1203">
        <v>0</v>
      </c>
      <c r="BQ185" s="1203">
        <v>0</v>
      </c>
      <c r="BR185" s="1198">
        <f t="shared" si="33"/>
        <v>0</v>
      </c>
      <c r="CA185" s="1197"/>
      <c r="CB185" s="1196" t="str">
        <f t="shared" si="31"/>
        <v/>
      </c>
      <c r="CC185" s="1196" t="str">
        <f t="shared" si="34"/>
        <v/>
      </c>
      <c r="CD185" s="1196" t="str">
        <f t="shared" si="35"/>
        <v/>
      </c>
      <c r="CE185" s="1196" t="str">
        <f t="shared" si="36"/>
        <v/>
      </c>
      <c r="CF185" s="1196" t="str">
        <f t="shared" si="37"/>
        <v/>
      </c>
      <c r="CG185" s="1196" t="str">
        <f t="shared" si="38"/>
        <v/>
      </c>
      <c r="CI185" s="1196" t="str">
        <f t="shared" si="32"/>
        <v/>
      </c>
      <c r="CJ185" s="1197" t="str">
        <f t="shared" si="39"/>
        <v/>
      </c>
      <c r="CK185" s="1196" t="str">
        <f t="shared" si="40"/>
        <v/>
      </c>
      <c r="CL185" s="1196" t="str">
        <f t="shared" si="41"/>
        <v/>
      </c>
      <c r="CM185" s="1196" t="str">
        <f t="shared" si="42"/>
        <v/>
      </c>
      <c r="CN185" s="1196" t="str">
        <f t="shared" si="43"/>
        <v/>
      </c>
      <c r="CO185" s="1196" t="str">
        <f t="shared" si="44"/>
        <v/>
      </c>
      <c r="CQ185" s="1197"/>
      <c r="CS185" s="1197"/>
    </row>
    <row r="186" spans="53:97">
      <c r="BA186" s="1203">
        <v>185</v>
      </c>
      <c r="BB186" s="1203"/>
      <c r="BC186" s="1203"/>
      <c r="BD186" s="1203">
        <v>0</v>
      </c>
      <c r="BE186" s="1203">
        <v>0</v>
      </c>
      <c r="BF186" s="1203">
        <v>0</v>
      </c>
      <c r="BG186" s="1203">
        <v>0</v>
      </c>
      <c r="BH186" s="1203">
        <v>0</v>
      </c>
      <c r="BI186" s="1203">
        <v>0</v>
      </c>
      <c r="BJ186" s="1203">
        <v>0</v>
      </c>
      <c r="BK186" s="1203">
        <v>0</v>
      </c>
      <c r="BL186" s="1203">
        <v>0</v>
      </c>
      <c r="BM186" s="1203">
        <v>0</v>
      </c>
      <c r="BN186" s="1203">
        <v>0</v>
      </c>
      <c r="BO186" s="1203">
        <v>0</v>
      </c>
      <c r="BP186" s="1203">
        <v>0</v>
      </c>
      <c r="BQ186" s="1203">
        <v>0</v>
      </c>
      <c r="BR186" s="1198">
        <f t="shared" si="33"/>
        <v>0</v>
      </c>
      <c r="CA186" s="1197"/>
      <c r="CB186" s="1196" t="str">
        <f t="shared" si="31"/>
        <v/>
      </c>
      <c r="CC186" s="1196" t="str">
        <f t="shared" si="34"/>
        <v/>
      </c>
      <c r="CD186" s="1196" t="str">
        <f t="shared" si="35"/>
        <v/>
      </c>
      <c r="CE186" s="1196" t="str">
        <f t="shared" si="36"/>
        <v/>
      </c>
      <c r="CF186" s="1196" t="str">
        <f t="shared" si="37"/>
        <v/>
      </c>
      <c r="CG186" s="1196" t="str">
        <f t="shared" si="38"/>
        <v/>
      </c>
      <c r="CI186" s="1196" t="str">
        <f t="shared" si="32"/>
        <v/>
      </c>
      <c r="CJ186" s="1197" t="str">
        <f t="shared" si="39"/>
        <v/>
      </c>
      <c r="CK186" s="1196" t="str">
        <f t="shared" si="40"/>
        <v/>
      </c>
      <c r="CL186" s="1196" t="str">
        <f t="shared" si="41"/>
        <v/>
      </c>
      <c r="CM186" s="1196" t="str">
        <f t="shared" si="42"/>
        <v/>
      </c>
      <c r="CN186" s="1196" t="str">
        <f t="shared" si="43"/>
        <v/>
      </c>
      <c r="CO186" s="1196" t="str">
        <f t="shared" si="44"/>
        <v/>
      </c>
      <c r="CQ186" s="1197"/>
      <c r="CS186" s="1197"/>
    </row>
    <row r="187" spans="53:97">
      <c r="BA187" s="1203">
        <v>186</v>
      </c>
      <c r="BB187" s="1203"/>
      <c r="BC187" s="1203"/>
      <c r="BD187" s="1203">
        <v>0</v>
      </c>
      <c r="BE187" s="1203">
        <v>0</v>
      </c>
      <c r="BF187" s="1203">
        <v>0</v>
      </c>
      <c r="BG187" s="1203">
        <v>0</v>
      </c>
      <c r="BH187" s="1203">
        <v>0</v>
      </c>
      <c r="BI187" s="1203">
        <v>0</v>
      </c>
      <c r="BJ187" s="1203">
        <v>0</v>
      </c>
      <c r="BK187" s="1203">
        <v>0</v>
      </c>
      <c r="BL187" s="1203">
        <v>0</v>
      </c>
      <c r="BM187" s="1203">
        <v>0</v>
      </c>
      <c r="BN187" s="1203">
        <v>0</v>
      </c>
      <c r="BO187" s="1203">
        <v>0</v>
      </c>
      <c r="BP187" s="1203">
        <v>0</v>
      </c>
      <c r="BQ187" s="1203">
        <v>0</v>
      </c>
      <c r="BR187" s="1198">
        <f t="shared" si="33"/>
        <v>0</v>
      </c>
      <c r="CA187" s="1197"/>
      <c r="CB187" s="1196" t="str">
        <f t="shared" si="31"/>
        <v/>
      </c>
      <c r="CC187" s="1196" t="str">
        <f t="shared" si="34"/>
        <v/>
      </c>
      <c r="CD187" s="1196" t="str">
        <f t="shared" si="35"/>
        <v/>
      </c>
      <c r="CE187" s="1196" t="str">
        <f t="shared" si="36"/>
        <v/>
      </c>
      <c r="CF187" s="1196" t="str">
        <f t="shared" si="37"/>
        <v/>
      </c>
      <c r="CG187" s="1196" t="str">
        <f t="shared" si="38"/>
        <v/>
      </c>
      <c r="CI187" s="1196" t="str">
        <f t="shared" si="32"/>
        <v/>
      </c>
      <c r="CJ187" s="1197" t="str">
        <f t="shared" si="39"/>
        <v/>
      </c>
      <c r="CK187" s="1196" t="str">
        <f t="shared" si="40"/>
        <v/>
      </c>
      <c r="CL187" s="1196" t="str">
        <f t="shared" si="41"/>
        <v/>
      </c>
      <c r="CM187" s="1196" t="str">
        <f t="shared" si="42"/>
        <v/>
      </c>
      <c r="CN187" s="1196" t="str">
        <f t="shared" si="43"/>
        <v/>
      </c>
      <c r="CO187" s="1196" t="str">
        <f t="shared" si="44"/>
        <v/>
      </c>
      <c r="CQ187" s="1197"/>
      <c r="CS187" s="1197"/>
    </row>
    <row r="188" spans="53:97">
      <c r="BA188" s="1203">
        <v>187</v>
      </c>
      <c r="BB188" s="1203"/>
      <c r="BC188" s="1203"/>
      <c r="BD188" s="1203">
        <v>0</v>
      </c>
      <c r="BE188" s="1203">
        <v>0</v>
      </c>
      <c r="BF188" s="1203">
        <v>0</v>
      </c>
      <c r="BG188" s="1203">
        <v>0</v>
      </c>
      <c r="BH188" s="1203">
        <v>0</v>
      </c>
      <c r="BI188" s="1203">
        <v>0</v>
      </c>
      <c r="BJ188" s="1203">
        <v>0</v>
      </c>
      <c r="BK188" s="1203">
        <v>0</v>
      </c>
      <c r="BL188" s="1203">
        <v>0</v>
      </c>
      <c r="BM188" s="1203">
        <v>0</v>
      </c>
      <c r="BN188" s="1203">
        <v>0</v>
      </c>
      <c r="BO188" s="1203">
        <v>0</v>
      </c>
      <c r="BP188" s="1203">
        <v>0</v>
      </c>
      <c r="BQ188" s="1203">
        <v>0</v>
      </c>
      <c r="BR188" s="1198">
        <f t="shared" si="33"/>
        <v>0</v>
      </c>
      <c r="CA188" s="1197"/>
      <c r="CB188" s="1196" t="str">
        <f t="shared" si="31"/>
        <v/>
      </c>
      <c r="CC188" s="1196" t="str">
        <f t="shared" si="34"/>
        <v/>
      </c>
      <c r="CD188" s="1196" t="str">
        <f t="shared" si="35"/>
        <v/>
      </c>
      <c r="CE188" s="1196" t="str">
        <f t="shared" si="36"/>
        <v/>
      </c>
      <c r="CF188" s="1196" t="str">
        <f t="shared" si="37"/>
        <v/>
      </c>
      <c r="CG188" s="1196" t="str">
        <f t="shared" si="38"/>
        <v/>
      </c>
      <c r="CI188" s="1196" t="str">
        <f t="shared" si="32"/>
        <v/>
      </c>
      <c r="CJ188" s="1197" t="str">
        <f t="shared" si="39"/>
        <v/>
      </c>
      <c r="CK188" s="1196" t="str">
        <f t="shared" si="40"/>
        <v/>
      </c>
      <c r="CL188" s="1196" t="str">
        <f t="shared" si="41"/>
        <v/>
      </c>
      <c r="CM188" s="1196" t="str">
        <f t="shared" si="42"/>
        <v/>
      </c>
      <c r="CN188" s="1196" t="str">
        <f t="shared" si="43"/>
        <v/>
      </c>
      <c r="CO188" s="1196" t="str">
        <f t="shared" si="44"/>
        <v/>
      </c>
      <c r="CQ188" s="1197"/>
      <c r="CS188" s="1197"/>
    </row>
    <row r="189" spans="53:97">
      <c r="BA189" s="1203">
        <v>188</v>
      </c>
      <c r="BB189" s="1203"/>
      <c r="BC189" s="1203"/>
      <c r="BD189" s="1203">
        <v>0</v>
      </c>
      <c r="BE189" s="1203">
        <v>0</v>
      </c>
      <c r="BF189" s="1203">
        <v>0</v>
      </c>
      <c r="BG189" s="1203">
        <v>0</v>
      </c>
      <c r="BH189" s="1203">
        <v>0</v>
      </c>
      <c r="BI189" s="1203">
        <v>0</v>
      </c>
      <c r="BJ189" s="1203">
        <v>0</v>
      </c>
      <c r="BK189" s="1203">
        <v>0</v>
      </c>
      <c r="BL189" s="1203">
        <v>0</v>
      </c>
      <c r="BM189" s="1203">
        <v>0</v>
      </c>
      <c r="BN189" s="1203">
        <v>0</v>
      </c>
      <c r="BO189" s="1203">
        <v>0</v>
      </c>
      <c r="BP189" s="1203">
        <v>0</v>
      </c>
      <c r="BQ189" s="1203">
        <v>0</v>
      </c>
      <c r="BR189" s="1198">
        <f t="shared" si="33"/>
        <v>0</v>
      </c>
      <c r="CA189" s="1197"/>
      <c r="CB189" s="1196" t="str">
        <f t="shared" si="31"/>
        <v/>
      </c>
      <c r="CC189" s="1196" t="str">
        <f t="shared" si="34"/>
        <v/>
      </c>
      <c r="CD189" s="1196" t="str">
        <f t="shared" si="35"/>
        <v/>
      </c>
      <c r="CE189" s="1196" t="str">
        <f t="shared" si="36"/>
        <v/>
      </c>
      <c r="CF189" s="1196" t="str">
        <f t="shared" si="37"/>
        <v/>
      </c>
      <c r="CG189" s="1196" t="str">
        <f t="shared" si="38"/>
        <v/>
      </c>
      <c r="CI189" s="1196" t="str">
        <f t="shared" si="32"/>
        <v/>
      </c>
      <c r="CJ189" s="1197" t="str">
        <f t="shared" si="39"/>
        <v/>
      </c>
      <c r="CK189" s="1196" t="str">
        <f t="shared" si="40"/>
        <v/>
      </c>
      <c r="CL189" s="1196" t="str">
        <f t="shared" si="41"/>
        <v/>
      </c>
      <c r="CM189" s="1196" t="str">
        <f t="shared" si="42"/>
        <v/>
      </c>
      <c r="CN189" s="1196" t="str">
        <f t="shared" si="43"/>
        <v/>
      </c>
      <c r="CO189" s="1196" t="str">
        <f t="shared" si="44"/>
        <v/>
      </c>
      <c r="CQ189" s="1197"/>
      <c r="CS189" s="1197"/>
    </row>
    <row r="190" spans="53:97">
      <c r="BA190" s="1203">
        <v>189</v>
      </c>
      <c r="BB190" s="1203"/>
      <c r="BC190" s="1203"/>
      <c r="BD190" s="1203">
        <v>0</v>
      </c>
      <c r="BE190" s="1203">
        <v>0</v>
      </c>
      <c r="BF190" s="1203">
        <v>0</v>
      </c>
      <c r="BG190" s="1203">
        <v>0</v>
      </c>
      <c r="BH190" s="1203">
        <v>0</v>
      </c>
      <c r="BI190" s="1203">
        <v>0</v>
      </c>
      <c r="BJ190" s="1203">
        <v>0</v>
      </c>
      <c r="BK190" s="1203">
        <v>0</v>
      </c>
      <c r="BL190" s="1203">
        <v>0</v>
      </c>
      <c r="BM190" s="1203">
        <v>0</v>
      </c>
      <c r="BN190" s="1203">
        <v>0</v>
      </c>
      <c r="BO190" s="1203">
        <v>0</v>
      </c>
      <c r="BP190" s="1203">
        <v>0</v>
      </c>
      <c r="BQ190" s="1203">
        <v>0</v>
      </c>
      <c r="BR190" s="1198">
        <f t="shared" si="33"/>
        <v>0</v>
      </c>
      <c r="CA190" s="1197"/>
      <c r="CB190" s="1196" t="str">
        <f t="shared" si="31"/>
        <v/>
      </c>
      <c r="CC190" s="1196" t="str">
        <f t="shared" si="34"/>
        <v/>
      </c>
      <c r="CD190" s="1196" t="str">
        <f t="shared" si="35"/>
        <v/>
      </c>
      <c r="CE190" s="1196" t="str">
        <f t="shared" si="36"/>
        <v/>
      </c>
      <c r="CF190" s="1196" t="str">
        <f t="shared" si="37"/>
        <v/>
      </c>
      <c r="CG190" s="1196" t="str">
        <f t="shared" si="38"/>
        <v/>
      </c>
      <c r="CI190" s="1196" t="str">
        <f t="shared" si="32"/>
        <v/>
      </c>
      <c r="CJ190" s="1197" t="str">
        <f t="shared" si="39"/>
        <v/>
      </c>
      <c r="CK190" s="1196" t="str">
        <f t="shared" si="40"/>
        <v/>
      </c>
      <c r="CL190" s="1196" t="str">
        <f t="shared" si="41"/>
        <v/>
      </c>
      <c r="CM190" s="1196" t="str">
        <f t="shared" si="42"/>
        <v/>
      </c>
      <c r="CN190" s="1196" t="str">
        <f t="shared" si="43"/>
        <v/>
      </c>
      <c r="CO190" s="1196" t="str">
        <f t="shared" si="44"/>
        <v/>
      </c>
      <c r="CQ190" s="1197"/>
      <c r="CS190" s="1197"/>
    </row>
    <row r="191" spans="53:97">
      <c r="BA191" s="1203">
        <v>190</v>
      </c>
      <c r="BB191" s="1203"/>
      <c r="BC191" s="1203"/>
      <c r="BD191" s="1203">
        <v>0</v>
      </c>
      <c r="BE191" s="1203">
        <v>0</v>
      </c>
      <c r="BF191" s="1203">
        <v>0</v>
      </c>
      <c r="BG191" s="1203">
        <v>0</v>
      </c>
      <c r="BH191" s="1203">
        <v>0</v>
      </c>
      <c r="BI191" s="1203">
        <v>0</v>
      </c>
      <c r="BJ191" s="1203">
        <v>0</v>
      </c>
      <c r="BK191" s="1203">
        <v>0</v>
      </c>
      <c r="BL191" s="1203">
        <v>0</v>
      </c>
      <c r="BM191" s="1203">
        <v>0</v>
      </c>
      <c r="BN191" s="1203">
        <v>0</v>
      </c>
      <c r="BO191" s="1203">
        <v>0</v>
      </c>
      <c r="BP191" s="1203">
        <v>0</v>
      </c>
      <c r="BQ191" s="1203">
        <v>0</v>
      </c>
      <c r="BR191" s="1198">
        <f t="shared" si="33"/>
        <v>0</v>
      </c>
      <c r="CA191" s="1197"/>
      <c r="CB191" s="1196" t="str">
        <f t="shared" si="31"/>
        <v/>
      </c>
      <c r="CC191" s="1196" t="str">
        <f t="shared" si="34"/>
        <v/>
      </c>
      <c r="CD191" s="1196" t="str">
        <f t="shared" si="35"/>
        <v/>
      </c>
      <c r="CE191" s="1196" t="str">
        <f t="shared" si="36"/>
        <v/>
      </c>
      <c r="CF191" s="1196" t="str">
        <f t="shared" si="37"/>
        <v/>
      </c>
      <c r="CG191" s="1196" t="str">
        <f t="shared" si="38"/>
        <v/>
      </c>
      <c r="CI191" s="1196" t="str">
        <f t="shared" si="32"/>
        <v/>
      </c>
      <c r="CJ191" s="1197" t="str">
        <f t="shared" si="39"/>
        <v/>
      </c>
      <c r="CK191" s="1196" t="str">
        <f t="shared" si="40"/>
        <v/>
      </c>
      <c r="CL191" s="1196" t="str">
        <f t="shared" si="41"/>
        <v/>
      </c>
      <c r="CM191" s="1196" t="str">
        <f t="shared" si="42"/>
        <v/>
      </c>
      <c r="CN191" s="1196" t="str">
        <f t="shared" si="43"/>
        <v/>
      </c>
      <c r="CO191" s="1196" t="str">
        <f t="shared" si="44"/>
        <v/>
      </c>
      <c r="CQ191" s="1197"/>
      <c r="CS191" s="1197"/>
    </row>
    <row r="192" spans="53:97">
      <c r="BA192" s="1203">
        <v>191</v>
      </c>
      <c r="BB192" s="1203"/>
      <c r="BC192" s="1203"/>
      <c r="BD192" s="1203">
        <v>0</v>
      </c>
      <c r="BE192" s="1203">
        <v>0</v>
      </c>
      <c r="BF192" s="1203">
        <v>0</v>
      </c>
      <c r="BG192" s="1203">
        <v>0</v>
      </c>
      <c r="BH192" s="1203">
        <v>0</v>
      </c>
      <c r="BI192" s="1203">
        <v>0</v>
      </c>
      <c r="BJ192" s="1203">
        <v>0</v>
      </c>
      <c r="BK192" s="1203">
        <v>0</v>
      </c>
      <c r="BL192" s="1203">
        <v>0</v>
      </c>
      <c r="BM192" s="1203">
        <v>0</v>
      </c>
      <c r="BN192" s="1203">
        <v>0</v>
      </c>
      <c r="BO192" s="1203">
        <v>0</v>
      </c>
      <c r="BP192" s="1203">
        <v>0</v>
      </c>
      <c r="BQ192" s="1203">
        <v>0</v>
      </c>
      <c r="BR192" s="1198">
        <f t="shared" si="33"/>
        <v>0</v>
      </c>
      <c r="CA192" s="1197"/>
      <c r="CB192" s="1196" t="str">
        <f t="shared" si="31"/>
        <v/>
      </c>
      <c r="CC192" s="1196" t="str">
        <f t="shared" si="34"/>
        <v/>
      </c>
      <c r="CD192" s="1196" t="str">
        <f t="shared" si="35"/>
        <v/>
      </c>
      <c r="CE192" s="1196" t="str">
        <f t="shared" si="36"/>
        <v/>
      </c>
      <c r="CF192" s="1196" t="str">
        <f t="shared" si="37"/>
        <v/>
      </c>
      <c r="CG192" s="1196" t="str">
        <f t="shared" si="38"/>
        <v/>
      </c>
      <c r="CI192" s="1196" t="str">
        <f t="shared" si="32"/>
        <v/>
      </c>
      <c r="CJ192" s="1197" t="str">
        <f t="shared" si="39"/>
        <v/>
      </c>
      <c r="CK192" s="1196" t="str">
        <f t="shared" si="40"/>
        <v/>
      </c>
      <c r="CL192" s="1196" t="str">
        <f t="shared" si="41"/>
        <v/>
      </c>
      <c r="CM192" s="1196" t="str">
        <f t="shared" si="42"/>
        <v/>
      </c>
      <c r="CN192" s="1196" t="str">
        <f t="shared" si="43"/>
        <v/>
      </c>
      <c r="CO192" s="1196" t="str">
        <f t="shared" si="44"/>
        <v/>
      </c>
      <c r="CQ192" s="1197"/>
      <c r="CS192" s="1197"/>
    </row>
    <row r="193" spans="53:97">
      <c r="BA193" s="1203">
        <v>192</v>
      </c>
      <c r="BB193" s="1203"/>
      <c r="BC193" s="1203"/>
      <c r="BD193" s="1203">
        <v>0</v>
      </c>
      <c r="BE193" s="1203">
        <v>0</v>
      </c>
      <c r="BF193" s="1203">
        <v>0</v>
      </c>
      <c r="BG193" s="1203">
        <v>0</v>
      </c>
      <c r="BH193" s="1203">
        <v>0</v>
      </c>
      <c r="BI193" s="1203">
        <v>0</v>
      </c>
      <c r="BJ193" s="1203">
        <v>0</v>
      </c>
      <c r="BK193" s="1203">
        <v>0</v>
      </c>
      <c r="BL193" s="1203">
        <v>0</v>
      </c>
      <c r="BM193" s="1203">
        <v>0</v>
      </c>
      <c r="BN193" s="1203">
        <v>0</v>
      </c>
      <c r="BO193" s="1203">
        <v>0</v>
      </c>
      <c r="BP193" s="1203">
        <v>0</v>
      </c>
      <c r="BQ193" s="1203">
        <v>0</v>
      </c>
      <c r="BR193" s="1198">
        <f t="shared" si="33"/>
        <v>0</v>
      </c>
      <c r="CA193" s="1197"/>
      <c r="CB193" s="1196" t="str">
        <f t="shared" si="31"/>
        <v/>
      </c>
      <c r="CC193" s="1196" t="str">
        <f t="shared" si="34"/>
        <v/>
      </c>
      <c r="CD193" s="1196" t="str">
        <f t="shared" si="35"/>
        <v/>
      </c>
      <c r="CE193" s="1196" t="str">
        <f t="shared" si="36"/>
        <v/>
      </c>
      <c r="CF193" s="1196" t="str">
        <f t="shared" si="37"/>
        <v/>
      </c>
      <c r="CG193" s="1196" t="str">
        <f t="shared" si="38"/>
        <v/>
      </c>
      <c r="CI193" s="1196" t="str">
        <f t="shared" si="32"/>
        <v/>
      </c>
      <c r="CJ193" s="1197" t="str">
        <f t="shared" si="39"/>
        <v/>
      </c>
      <c r="CK193" s="1196" t="str">
        <f t="shared" si="40"/>
        <v/>
      </c>
      <c r="CL193" s="1196" t="str">
        <f t="shared" si="41"/>
        <v/>
      </c>
      <c r="CM193" s="1196" t="str">
        <f t="shared" si="42"/>
        <v/>
      </c>
      <c r="CN193" s="1196" t="str">
        <f t="shared" si="43"/>
        <v/>
      </c>
      <c r="CO193" s="1196" t="str">
        <f t="shared" si="44"/>
        <v/>
      </c>
      <c r="CQ193" s="1197"/>
      <c r="CS193" s="1197"/>
    </row>
    <row r="194" spans="53:97">
      <c r="BA194" s="1203">
        <v>193</v>
      </c>
      <c r="BB194" s="1203"/>
      <c r="BC194" s="1203"/>
      <c r="BD194" s="1203">
        <v>0</v>
      </c>
      <c r="BE194" s="1203">
        <v>0</v>
      </c>
      <c r="BF194" s="1203">
        <v>0</v>
      </c>
      <c r="BG194" s="1203">
        <v>0</v>
      </c>
      <c r="BH194" s="1203">
        <v>0</v>
      </c>
      <c r="BI194" s="1203">
        <v>0</v>
      </c>
      <c r="BJ194" s="1203">
        <v>0</v>
      </c>
      <c r="BK194" s="1203">
        <v>0</v>
      </c>
      <c r="BL194" s="1203">
        <v>0</v>
      </c>
      <c r="BM194" s="1203">
        <v>0</v>
      </c>
      <c r="BN194" s="1203">
        <v>0</v>
      </c>
      <c r="BO194" s="1203">
        <v>0</v>
      </c>
      <c r="BP194" s="1203">
        <v>0</v>
      </c>
      <c r="BQ194" s="1203">
        <v>0</v>
      </c>
      <c r="BR194" s="1198">
        <f t="shared" si="33"/>
        <v>0</v>
      </c>
      <c r="CA194" s="1197"/>
      <c r="CB194" s="1196" t="str">
        <f t="shared" ref="CB194:CB257" si="45">IF($CA194="","",IF(ISERROR(VLOOKUP($CA194,$BC$2:$BR$1000,16,FALSE)),VLOOKUP($CA194,MainDBase,2,FALSE),VLOOKUP($CA194,$BC$2:$BR$1000,16,FALSE)))</f>
        <v/>
      </c>
      <c r="CC194" s="1196" t="str">
        <f t="shared" si="34"/>
        <v/>
      </c>
      <c r="CD194" s="1196" t="str">
        <f t="shared" si="35"/>
        <v/>
      </c>
      <c r="CE194" s="1196" t="str">
        <f t="shared" si="36"/>
        <v/>
      </c>
      <c r="CF194" s="1196" t="str">
        <f t="shared" si="37"/>
        <v/>
      </c>
      <c r="CG194" s="1196" t="str">
        <f t="shared" si="38"/>
        <v/>
      </c>
      <c r="CI194" s="1196" t="str">
        <f t="shared" ref="CI194:CI257" si="46">IF(CA194="","",VLOOKUP($CA194,MainDBase,2,FALSE))</f>
        <v/>
      </c>
      <c r="CJ194" s="1197" t="str">
        <f t="shared" si="39"/>
        <v/>
      </c>
      <c r="CK194" s="1196" t="str">
        <f t="shared" si="40"/>
        <v/>
      </c>
      <c r="CL194" s="1196" t="str">
        <f t="shared" si="41"/>
        <v/>
      </c>
      <c r="CM194" s="1196" t="str">
        <f t="shared" si="42"/>
        <v/>
      </c>
      <c r="CN194" s="1196" t="str">
        <f t="shared" si="43"/>
        <v/>
      </c>
      <c r="CO194" s="1196" t="str">
        <f t="shared" si="44"/>
        <v/>
      </c>
      <c r="CQ194" s="1197"/>
      <c r="CS194" s="1197"/>
    </row>
    <row r="195" spans="53:97">
      <c r="BA195" s="1203">
        <v>194</v>
      </c>
      <c r="BB195" s="1203"/>
      <c r="BC195" s="1203"/>
      <c r="BD195" s="1203">
        <v>0</v>
      </c>
      <c r="BE195" s="1203">
        <v>0</v>
      </c>
      <c r="BF195" s="1203">
        <v>0</v>
      </c>
      <c r="BG195" s="1203">
        <v>0</v>
      </c>
      <c r="BH195" s="1203">
        <v>0</v>
      </c>
      <c r="BI195" s="1203">
        <v>0</v>
      </c>
      <c r="BJ195" s="1203">
        <v>0</v>
      </c>
      <c r="BK195" s="1203">
        <v>0</v>
      </c>
      <c r="BL195" s="1203">
        <v>0</v>
      </c>
      <c r="BM195" s="1203">
        <v>0</v>
      </c>
      <c r="BN195" s="1203">
        <v>0</v>
      </c>
      <c r="BO195" s="1203">
        <v>0</v>
      </c>
      <c r="BP195" s="1203">
        <v>0</v>
      </c>
      <c r="BQ195" s="1203">
        <v>0</v>
      </c>
      <c r="BR195" s="1198">
        <f t="shared" ref="BR195:BR258" si="47">+BB195</f>
        <v>0</v>
      </c>
      <c r="CA195" s="1197"/>
      <c r="CB195" s="1196" t="str">
        <f t="shared" si="45"/>
        <v/>
      </c>
      <c r="CC195" s="1196" t="str">
        <f t="shared" ref="CC195:CC258" si="48">IF(ISERROR(VLOOKUP($CA195,$BC$2:$BO$1000,9,FALSE)),"",VLOOKUP($CA195,$BC$2:$BO$1000,9,FALSE))</f>
        <v/>
      </c>
      <c r="CD195" s="1196" t="str">
        <f t="shared" ref="CD195:CD258" si="49">IF(ISERROR(VLOOKUP($CA195,$BC$2:$BO$1000,10,FALSE)),"",VLOOKUP($CA195,$BC$2:$BO$1000,10,FALSE))</f>
        <v/>
      </c>
      <c r="CE195" s="1196" t="str">
        <f t="shared" ref="CE195:CE258" si="50">IF(ISERROR(VLOOKUP($CA195,$BC$2:$BO$1000,11,FALSE)),"",VLOOKUP($CA195,$BC$2:$BO$1000,11,FALSE))</f>
        <v/>
      </c>
      <c r="CF195" s="1196" t="str">
        <f t="shared" ref="CF195:CF258" si="51">IF(ISERROR(VLOOKUP($CA195,$BC$2:$BO$1000,12,FALSE)),"",VLOOKUP($CA195,$BC$2:$BO$1000,12,FALSE))</f>
        <v/>
      </c>
      <c r="CG195" s="1196" t="str">
        <f t="shared" ref="CG195:CG258" si="52">IF(ISERROR(VLOOKUP($CA195,$BC$2:$BO$1000,13,FALSE)),"",VLOOKUP($CA195,$BC$2:$BO$1000,13,FALSE))</f>
        <v/>
      </c>
      <c r="CI195" s="1196" t="str">
        <f t="shared" si="46"/>
        <v/>
      </c>
      <c r="CJ195" s="1197" t="str">
        <f t="shared" ref="CJ195:CJ258" si="53">IF(CA195="","",CA195)</f>
        <v/>
      </c>
      <c r="CK195" s="1196" t="str">
        <f t="shared" ref="CK195:CK258" si="54">IF(CC195="","",CC195)</f>
        <v/>
      </c>
      <c r="CL195" s="1196" t="str">
        <f t="shared" ref="CL195:CL258" si="55">IF(CD195="","",CD195)</f>
        <v/>
      </c>
      <c r="CM195" s="1196" t="str">
        <f t="shared" ref="CM195:CM258" si="56">IF(CE195="","",CE195)</f>
        <v/>
      </c>
      <c r="CN195" s="1196" t="str">
        <f t="shared" ref="CN195:CN258" si="57">IF(CF195="","",CF195)</f>
        <v/>
      </c>
      <c r="CO195" s="1196" t="str">
        <f t="shared" ref="CO195:CO258" si="58">IF(CG195="","",CG195)</f>
        <v/>
      </c>
      <c r="CQ195" s="1197"/>
      <c r="CS195" s="1197"/>
    </row>
    <row r="196" spans="53:97">
      <c r="BA196" s="1203">
        <v>195</v>
      </c>
      <c r="BB196" s="1203"/>
      <c r="BC196" s="1203"/>
      <c r="BD196" s="1203">
        <v>0</v>
      </c>
      <c r="BE196" s="1203">
        <v>0</v>
      </c>
      <c r="BF196" s="1203">
        <v>0</v>
      </c>
      <c r="BG196" s="1203">
        <v>0</v>
      </c>
      <c r="BH196" s="1203">
        <v>0</v>
      </c>
      <c r="BI196" s="1203">
        <v>0</v>
      </c>
      <c r="BJ196" s="1203">
        <v>0</v>
      </c>
      <c r="BK196" s="1203">
        <v>0</v>
      </c>
      <c r="BL196" s="1203">
        <v>0</v>
      </c>
      <c r="BM196" s="1203">
        <v>0</v>
      </c>
      <c r="BN196" s="1203">
        <v>0</v>
      </c>
      <c r="BO196" s="1203">
        <v>0</v>
      </c>
      <c r="BP196" s="1203">
        <v>0</v>
      </c>
      <c r="BQ196" s="1203">
        <v>0</v>
      </c>
      <c r="BR196" s="1198">
        <f t="shared" si="47"/>
        <v>0</v>
      </c>
      <c r="CA196" s="1197"/>
      <c r="CB196" s="1196" t="str">
        <f t="shared" si="45"/>
        <v/>
      </c>
      <c r="CC196" s="1196" t="str">
        <f t="shared" si="48"/>
        <v/>
      </c>
      <c r="CD196" s="1196" t="str">
        <f t="shared" si="49"/>
        <v/>
      </c>
      <c r="CE196" s="1196" t="str">
        <f t="shared" si="50"/>
        <v/>
      </c>
      <c r="CF196" s="1196" t="str">
        <f t="shared" si="51"/>
        <v/>
      </c>
      <c r="CG196" s="1196" t="str">
        <f t="shared" si="52"/>
        <v/>
      </c>
      <c r="CI196" s="1196" t="str">
        <f t="shared" si="46"/>
        <v/>
      </c>
      <c r="CJ196" s="1197" t="str">
        <f t="shared" si="53"/>
        <v/>
      </c>
      <c r="CK196" s="1196" t="str">
        <f t="shared" si="54"/>
        <v/>
      </c>
      <c r="CL196" s="1196" t="str">
        <f t="shared" si="55"/>
        <v/>
      </c>
      <c r="CM196" s="1196" t="str">
        <f t="shared" si="56"/>
        <v/>
      </c>
      <c r="CN196" s="1196" t="str">
        <f t="shared" si="57"/>
        <v/>
      </c>
      <c r="CO196" s="1196" t="str">
        <f t="shared" si="58"/>
        <v/>
      </c>
      <c r="CQ196" s="1197"/>
      <c r="CS196" s="1197"/>
    </row>
    <row r="197" spans="53:97">
      <c r="BA197" s="1203">
        <v>196</v>
      </c>
      <c r="BB197" s="1203"/>
      <c r="BC197" s="1203"/>
      <c r="BD197" s="1203">
        <v>0</v>
      </c>
      <c r="BE197" s="1203">
        <v>0</v>
      </c>
      <c r="BF197" s="1203">
        <v>0</v>
      </c>
      <c r="BG197" s="1203">
        <v>0</v>
      </c>
      <c r="BH197" s="1203">
        <v>0</v>
      </c>
      <c r="BI197" s="1203">
        <v>0</v>
      </c>
      <c r="BJ197" s="1203">
        <v>0</v>
      </c>
      <c r="BK197" s="1203">
        <v>0</v>
      </c>
      <c r="BL197" s="1203">
        <v>0</v>
      </c>
      <c r="BM197" s="1203">
        <v>0</v>
      </c>
      <c r="BN197" s="1203">
        <v>0</v>
      </c>
      <c r="BO197" s="1203">
        <v>0</v>
      </c>
      <c r="BP197" s="1203">
        <v>0</v>
      </c>
      <c r="BQ197" s="1203">
        <v>0</v>
      </c>
      <c r="BR197" s="1198">
        <f t="shared" si="47"/>
        <v>0</v>
      </c>
      <c r="CA197" s="1197"/>
      <c r="CB197" s="1196" t="str">
        <f t="shared" si="45"/>
        <v/>
      </c>
      <c r="CC197" s="1196" t="str">
        <f t="shared" si="48"/>
        <v/>
      </c>
      <c r="CD197" s="1196" t="str">
        <f t="shared" si="49"/>
        <v/>
      </c>
      <c r="CE197" s="1196" t="str">
        <f t="shared" si="50"/>
        <v/>
      </c>
      <c r="CF197" s="1196" t="str">
        <f t="shared" si="51"/>
        <v/>
      </c>
      <c r="CG197" s="1196" t="str">
        <f t="shared" si="52"/>
        <v/>
      </c>
      <c r="CI197" s="1196" t="str">
        <f t="shared" si="46"/>
        <v/>
      </c>
      <c r="CJ197" s="1197" t="str">
        <f t="shared" si="53"/>
        <v/>
      </c>
      <c r="CK197" s="1196" t="str">
        <f t="shared" si="54"/>
        <v/>
      </c>
      <c r="CL197" s="1196" t="str">
        <f t="shared" si="55"/>
        <v/>
      </c>
      <c r="CM197" s="1196" t="str">
        <f t="shared" si="56"/>
        <v/>
      </c>
      <c r="CN197" s="1196" t="str">
        <f t="shared" si="57"/>
        <v/>
      </c>
      <c r="CO197" s="1196" t="str">
        <f t="shared" si="58"/>
        <v/>
      </c>
      <c r="CQ197" s="1197"/>
      <c r="CS197" s="1197"/>
    </row>
    <row r="198" spans="53:97">
      <c r="BA198" s="1203">
        <v>197</v>
      </c>
      <c r="BB198" s="1203"/>
      <c r="BC198" s="1203"/>
      <c r="BD198" s="1203">
        <v>0</v>
      </c>
      <c r="BE198" s="1203">
        <v>0</v>
      </c>
      <c r="BF198" s="1203">
        <v>0</v>
      </c>
      <c r="BG198" s="1203">
        <v>0</v>
      </c>
      <c r="BH198" s="1203">
        <v>0</v>
      </c>
      <c r="BI198" s="1203">
        <v>0</v>
      </c>
      <c r="BJ198" s="1203">
        <v>0</v>
      </c>
      <c r="BK198" s="1203">
        <v>0</v>
      </c>
      <c r="BL198" s="1203">
        <v>0</v>
      </c>
      <c r="BM198" s="1203">
        <v>0</v>
      </c>
      <c r="BN198" s="1203">
        <v>0</v>
      </c>
      <c r="BO198" s="1203">
        <v>0</v>
      </c>
      <c r="BP198" s="1203">
        <v>0</v>
      </c>
      <c r="BQ198" s="1203">
        <v>0</v>
      </c>
      <c r="BR198" s="1198">
        <f t="shared" si="47"/>
        <v>0</v>
      </c>
      <c r="CA198" s="1197"/>
      <c r="CB198" s="1196" t="str">
        <f t="shared" si="45"/>
        <v/>
      </c>
      <c r="CC198" s="1196" t="str">
        <f t="shared" si="48"/>
        <v/>
      </c>
      <c r="CD198" s="1196" t="str">
        <f t="shared" si="49"/>
        <v/>
      </c>
      <c r="CE198" s="1196" t="str">
        <f t="shared" si="50"/>
        <v/>
      </c>
      <c r="CF198" s="1196" t="str">
        <f t="shared" si="51"/>
        <v/>
      </c>
      <c r="CG198" s="1196" t="str">
        <f t="shared" si="52"/>
        <v/>
      </c>
      <c r="CI198" s="1196" t="str">
        <f t="shared" si="46"/>
        <v/>
      </c>
      <c r="CJ198" s="1197" t="str">
        <f t="shared" si="53"/>
        <v/>
      </c>
      <c r="CK198" s="1196" t="str">
        <f t="shared" si="54"/>
        <v/>
      </c>
      <c r="CL198" s="1196" t="str">
        <f t="shared" si="55"/>
        <v/>
      </c>
      <c r="CM198" s="1196" t="str">
        <f t="shared" si="56"/>
        <v/>
      </c>
      <c r="CN198" s="1196" t="str">
        <f t="shared" si="57"/>
        <v/>
      </c>
      <c r="CO198" s="1196" t="str">
        <f t="shared" si="58"/>
        <v/>
      </c>
      <c r="CQ198" s="1197"/>
      <c r="CS198" s="1197"/>
    </row>
    <row r="199" spans="53:97">
      <c r="BA199" s="1203">
        <v>198</v>
      </c>
      <c r="BB199" s="1203"/>
      <c r="BC199" s="1203"/>
      <c r="BD199" s="1203">
        <v>0</v>
      </c>
      <c r="BE199" s="1203">
        <v>0</v>
      </c>
      <c r="BF199" s="1203">
        <v>0</v>
      </c>
      <c r="BG199" s="1203">
        <v>0</v>
      </c>
      <c r="BH199" s="1203">
        <v>0</v>
      </c>
      <c r="BI199" s="1203">
        <v>0</v>
      </c>
      <c r="BJ199" s="1203">
        <v>0</v>
      </c>
      <c r="BK199" s="1203">
        <v>0</v>
      </c>
      <c r="BL199" s="1203">
        <v>0</v>
      </c>
      <c r="BM199" s="1203">
        <v>0</v>
      </c>
      <c r="BN199" s="1203">
        <v>0</v>
      </c>
      <c r="BO199" s="1203">
        <v>0</v>
      </c>
      <c r="BP199" s="1203">
        <v>0</v>
      </c>
      <c r="BQ199" s="1203">
        <v>0</v>
      </c>
      <c r="BR199" s="1198">
        <f t="shared" si="47"/>
        <v>0</v>
      </c>
      <c r="CA199" s="1197"/>
      <c r="CB199" s="1196" t="str">
        <f t="shared" si="45"/>
        <v/>
      </c>
      <c r="CC199" s="1196" t="str">
        <f t="shared" si="48"/>
        <v/>
      </c>
      <c r="CD199" s="1196" t="str">
        <f t="shared" si="49"/>
        <v/>
      </c>
      <c r="CE199" s="1196" t="str">
        <f t="shared" si="50"/>
        <v/>
      </c>
      <c r="CF199" s="1196" t="str">
        <f t="shared" si="51"/>
        <v/>
      </c>
      <c r="CG199" s="1196" t="str">
        <f t="shared" si="52"/>
        <v/>
      </c>
      <c r="CI199" s="1196" t="str">
        <f t="shared" si="46"/>
        <v/>
      </c>
      <c r="CJ199" s="1197" t="str">
        <f t="shared" si="53"/>
        <v/>
      </c>
      <c r="CK199" s="1196" t="str">
        <f t="shared" si="54"/>
        <v/>
      </c>
      <c r="CL199" s="1196" t="str">
        <f t="shared" si="55"/>
        <v/>
      </c>
      <c r="CM199" s="1196" t="str">
        <f t="shared" si="56"/>
        <v/>
      </c>
      <c r="CN199" s="1196" t="str">
        <f t="shared" si="57"/>
        <v/>
      </c>
      <c r="CO199" s="1196" t="str">
        <f t="shared" si="58"/>
        <v/>
      </c>
      <c r="CQ199" s="1197"/>
      <c r="CS199" s="1197"/>
    </row>
    <row r="200" spans="53:97">
      <c r="BA200" s="1203">
        <v>199</v>
      </c>
      <c r="BB200" s="1203"/>
      <c r="BC200" s="1203"/>
      <c r="BD200" s="1203">
        <v>0</v>
      </c>
      <c r="BE200" s="1203">
        <v>0</v>
      </c>
      <c r="BF200" s="1203">
        <v>0</v>
      </c>
      <c r="BG200" s="1203">
        <v>0</v>
      </c>
      <c r="BH200" s="1203">
        <v>0</v>
      </c>
      <c r="BI200" s="1203">
        <v>0</v>
      </c>
      <c r="BJ200" s="1203">
        <v>0</v>
      </c>
      <c r="BK200" s="1203">
        <v>0</v>
      </c>
      <c r="BL200" s="1203">
        <v>0</v>
      </c>
      <c r="BM200" s="1203">
        <v>0</v>
      </c>
      <c r="BN200" s="1203">
        <v>0</v>
      </c>
      <c r="BO200" s="1203">
        <v>0</v>
      </c>
      <c r="BP200" s="1203">
        <v>0</v>
      </c>
      <c r="BQ200" s="1203">
        <v>0</v>
      </c>
      <c r="BR200" s="1198">
        <f t="shared" si="47"/>
        <v>0</v>
      </c>
      <c r="CA200" s="1197"/>
      <c r="CB200" s="1196" t="str">
        <f t="shared" si="45"/>
        <v/>
      </c>
      <c r="CC200" s="1196" t="str">
        <f t="shared" si="48"/>
        <v/>
      </c>
      <c r="CD200" s="1196" t="str">
        <f t="shared" si="49"/>
        <v/>
      </c>
      <c r="CE200" s="1196" t="str">
        <f t="shared" si="50"/>
        <v/>
      </c>
      <c r="CF200" s="1196" t="str">
        <f t="shared" si="51"/>
        <v/>
      </c>
      <c r="CG200" s="1196" t="str">
        <f t="shared" si="52"/>
        <v/>
      </c>
      <c r="CI200" s="1196" t="str">
        <f t="shared" si="46"/>
        <v/>
      </c>
      <c r="CJ200" s="1197" t="str">
        <f t="shared" si="53"/>
        <v/>
      </c>
      <c r="CK200" s="1196" t="str">
        <f t="shared" si="54"/>
        <v/>
      </c>
      <c r="CL200" s="1196" t="str">
        <f t="shared" si="55"/>
        <v/>
      </c>
      <c r="CM200" s="1196" t="str">
        <f t="shared" si="56"/>
        <v/>
      </c>
      <c r="CN200" s="1196" t="str">
        <f t="shared" si="57"/>
        <v/>
      </c>
      <c r="CO200" s="1196" t="str">
        <f t="shared" si="58"/>
        <v/>
      </c>
      <c r="CQ200" s="1197"/>
      <c r="CS200" s="1197"/>
    </row>
    <row r="201" spans="53:97">
      <c r="BA201" s="1203">
        <v>200</v>
      </c>
      <c r="BB201" s="1203"/>
      <c r="BC201" s="1203"/>
      <c r="BD201" s="1203">
        <v>0</v>
      </c>
      <c r="BE201" s="1203">
        <v>0</v>
      </c>
      <c r="BF201" s="1203">
        <v>0</v>
      </c>
      <c r="BG201" s="1203">
        <v>0</v>
      </c>
      <c r="BH201" s="1203">
        <v>0</v>
      </c>
      <c r="BI201" s="1203">
        <v>0</v>
      </c>
      <c r="BJ201" s="1203">
        <v>0</v>
      </c>
      <c r="BK201" s="1203">
        <v>0</v>
      </c>
      <c r="BL201" s="1203">
        <v>0</v>
      </c>
      <c r="BM201" s="1203">
        <v>0</v>
      </c>
      <c r="BN201" s="1203">
        <v>0</v>
      </c>
      <c r="BO201" s="1203">
        <v>0</v>
      </c>
      <c r="BP201" s="1203">
        <v>0</v>
      </c>
      <c r="BQ201" s="1203">
        <v>0</v>
      </c>
      <c r="BR201" s="1198">
        <f t="shared" si="47"/>
        <v>0</v>
      </c>
      <c r="CA201" s="1197"/>
      <c r="CB201" s="1196" t="str">
        <f t="shared" si="45"/>
        <v/>
      </c>
      <c r="CC201" s="1196" t="str">
        <f t="shared" si="48"/>
        <v/>
      </c>
      <c r="CD201" s="1196" t="str">
        <f t="shared" si="49"/>
        <v/>
      </c>
      <c r="CE201" s="1196" t="str">
        <f t="shared" si="50"/>
        <v/>
      </c>
      <c r="CF201" s="1196" t="str">
        <f t="shared" si="51"/>
        <v/>
      </c>
      <c r="CG201" s="1196" t="str">
        <f t="shared" si="52"/>
        <v/>
      </c>
      <c r="CI201" s="1196" t="str">
        <f t="shared" si="46"/>
        <v/>
      </c>
      <c r="CJ201" s="1197" t="str">
        <f t="shared" si="53"/>
        <v/>
      </c>
      <c r="CK201" s="1196" t="str">
        <f t="shared" si="54"/>
        <v/>
      </c>
      <c r="CL201" s="1196" t="str">
        <f t="shared" si="55"/>
        <v/>
      </c>
      <c r="CM201" s="1196" t="str">
        <f t="shared" si="56"/>
        <v/>
      </c>
      <c r="CN201" s="1196" t="str">
        <f t="shared" si="57"/>
        <v/>
      </c>
      <c r="CO201" s="1196" t="str">
        <f t="shared" si="58"/>
        <v/>
      </c>
      <c r="CQ201" s="1197"/>
      <c r="CS201" s="1197"/>
    </row>
    <row r="202" spans="53:97">
      <c r="BR202" s="1198">
        <f t="shared" si="47"/>
        <v>0</v>
      </c>
      <c r="CA202" s="1197"/>
      <c r="CB202" s="1196" t="str">
        <f t="shared" si="45"/>
        <v/>
      </c>
      <c r="CC202" s="1196" t="str">
        <f t="shared" si="48"/>
        <v/>
      </c>
      <c r="CD202" s="1196" t="str">
        <f t="shared" si="49"/>
        <v/>
      </c>
      <c r="CE202" s="1196" t="str">
        <f t="shared" si="50"/>
        <v/>
      </c>
      <c r="CF202" s="1196" t="str">
        <f t="shared" si="51"/>
        <v/>
      </c>
      <c r="CG202" s="1196" t="str">
        <f t="shared" si="52"/>
        <v/>
      </c>
      <c r="CI202" s="1196" t="str">
        <f t="shared" si="46"/>
        <v/>
      </c>
      <c r="CJ202" s="1197" t="str">
        <f t="shared" si="53"/>
        <v/>
      </c>
      <c r="CK202" s="1196" t="str">
        <f t="shared" si="54"/>
        <v/>
      </c>
      <c r="CL202" s="1196" t="str">
        <f t="shared" si="55"/>
        <v/>
      </c>
      <c r="CM202" s="1196" t="str">
        <f t="shared" si="56"/>
        <v/>
      </c>
      <c r="CN202" s="1196" t="str">
        <f t="shared" si="57"/>
        <v/>
      </c>
      <c r="CO202" s="1196" t="str">
        <f t="shared" si="58"/>
        <v/>
      </c>
      <c r="CQ202" s="1197"/>
      <c r="CS202" s="1197"/>
    </row>
    <row r="203" spans="53:97">
      <c r="BR203" s="1198">
        <f t="shared" si="47"/>
        <v>0</v>
      </c>
      <c r="CA203" s="1197"/>
      <c r="CB203" s="1196" t="str">
        <f t="shared" si="45"/>
        <v/>
      </c>
      <c r="CC203" s="1196" t="str">
        <f t="shared" si="48"/>
        <v/>
      </c>
      <c r="CD203" s="1196" t="str">
        <f t="shared" si="49"/>
        <v/>
      </c>
      <c r="CE203" s="1196" t="str">
        <f t="shared" si="50"/>
        <v/>
      </c>
      <c r="CF203" s="1196" t="str">
        <f t="shared" si="51"/>
        <v/>
      </c>
      <c r="CG203" s="1196" t="str">
        <f t="shared" si="52"/>
        <v/>
      </c>
      <c r="CI203" s="1196" t="str">
        <f t="shared" si="46"/>
        <v/>
      </c>
      <c r="CJ203" s="1197" t="str">
        <f t="shared" si="53"/>
        <v/>
      </c>
      <c r="CK203" s="1196" t="str">
        <f t="shared" si="54"/>
        <v/>
      </c>
      <c r="CL203" s="1196" t="str">
        <f t="shared" si="55"/>
        <v/>
      </c>
      <c r="CM203" s="1196" t="str">
        <f t="shared" si="56"/>
        <v/>
      </c>
      <c r="CN203" s="1196" t="str">
        <f t="shared" si="57"/>
        <v/>
      </c>
      <c r="CO203" s="1196" t="str">
        <f t="shared" si="58"/>
        <v/>
      </c>
      <c r="CQ203" s="1197"/>
      <c r="CS203" s="1197"/>
    </row>
    <row r="204" spans="53:97">
      <c r="BR204" s="1198">
        <f t="shared" si="47"/>
        <v>0</v>
      </c>
      <c r="CA204" s="1197"/>
      <c r="CB204" s="1196" t="str">
        <f t="shared" si="45"/>
        <v/>
      </c>
      <c r="CC204" s="1196" t="str">
        <f t="shared" si="48"/>
        <v/>
      </c>
      <c r="CD204" s="1196" t="str">
        <f t="shared" si="49"/>
        <v/>
      </c>
      <c r="CE204" s="1196" t="str">
        <f t="shared" si="50"/>
        <v/>
      </c>
      <c r="CF204" s="1196" t="str">
        <f t="shared" si="51"/>
        <v/>
      </c>
      <c r="CG204" s="1196" t="str">
        <f t="shared" si="52"/>
        <v/>
      </c>
      <c r="CI204" s="1196" t="str">
        <f t="shared" si="46"/>
        <v/>
      </c>
      <c r="CJ204" s="1197" t="str">
        <f t="shared" si="53"/>
        <v/>
      </c>
      <c r="CK204" s="1196" t="str">
        <f t="shared" si="54"/>
        <v/>
      </c>
      <c r="CL204" s="1196" t="str">
        <f t="shared" si="55"/>
        <v/>
      </c>
      <c r="CM204" s="1196" t="str">
        <f t="shared" si="56"/>
        <v/>
      </c>
      <c r="CN204" s="1196" t="str">
        <f t="shared" si="57"/>
        <v/>
      </c>
      <c r="CO204" s="1196" t="str">
        <f t="shared" si="58"/>
        <v/>
      </c>
      <c r="CQ204" s="1197"/>
      <c r="CS204" s="1197"/>
    </row>
    <row r="205" spans="53:97">
      <c r="BR205" s="1198">
        <f t="shared" si="47"/>
        <v>0</v>
      </c>
      <c r="CA205" s="1197"/>
      <c r="CB205" s="1196" t="str">
        <f t="shared" si="45"/>
        <v/>
      </c>
      <c r="CC205" s="1196" t="str">
        <f t="shared" si="48"/>
        <v/>
      </c>
      <c r="CD205" s="1196" t="str">
        <f t="shared" si="49"/>
        <v/>
      </c>
      <c r="CE205" s="1196" t="str">
        <f t="shared" si="50"/>
        <v/>
      </c>
      <c r="CF205" s="1196" t="str">
        <f t="shared" si="51"/>
        <v/>
      </c>
      <c r="CG205" s="1196" t="str">
        <f t="shared" si="52"/>
        <v/>
      </c>
      <c r="CI205" s="1196" t="str">
        <f t="shared" si="46"/>
        <v/>
      </c>
      <c r="CJ205" s="1197" t="str">
        <f t="shared" si="53"/>
        <v/>
      </c>
      <c r="CK205" s="1196" t="str">
        <f t="shared" si="54"/>
        <v/>
      </c>
      <c r="CL205" s="1196" t="str">
        <f t="shared" si="55"/>
        <v/>
      </c>
      <c r="CM205" s="1196" t="str">
        <f t="shared" si="56"/>
        <v/>
      </c>
      <c r="CN205" s="1196" t="str">
        <f t="shared" si="57"/>
        <v/>
      </c>
      <c r="CO205" s="1196" t="str">
        <f t="shared" si="58"/>
        <v/>
      </c>
      <c r="CQ205" s="1197"/>
      <c r="CS205" s="1197"/>
    </row>
    <row r="206" spans="53:97">
      <c r="BR206" s="1198">
        <f t="shared" si="47"/>
        <v>0</v>
      </c>
      <c r="CA206" s="1197"/>
      <c r="CB206" s="1196" t="str">
        <f t="shared" si="45"/>
        <v/>
      </c>
      <c r="CC206" s="1196" t="str">
        <f t="shared" si="48"/>
        <v/>
      </c>
      <c r="CD206" s="1196" t="str">
        <f t="shared" si="49"/>
        <v/>
      </c>
      <c r="CE206" s="1196" t="str">
        <f t="shared" si="50"/>
        <v/>
      </c>
      <c r="CF206" s="1196" t="str">
        <f t="shared" si="51"/>
        <v/>
      </c>
      <c r="CG206" s="1196" t="str">
        <f t="shared" si="52"/>
        <v/>
      </c>
      <c r="CI206" s="1196" t="str">
        <f t="shared" si="46"/>
        <v/>
      </c>
      <c r="CJ206" s="1197" t="str">
        <f t="shared" si="53"/>
        <v/>
      </c>
      <c r="CK206" s="1196" t="str">
        <f t="shared" si="54"/>
        <v/>
      </c>
      <c r="CL206" s="1196" t="str">
        <f t="shared" si="55"/>
        <v/>
      </c>
      <c r="CM206" s="1196" t="str">
        <f t="shared" si="56"/>
        <v/>
      </c>
      <c r="CN206" s="1196" t="str">
        <f t="shared" si="57"/>
        <v/>
      </c>
      <c r="CO206" s="1196" t="str">
        <f t="shared" si="58"/>
        <v/>
      </c>
      <c r="CQ206" s="1197"/>
      <c r="CS206" s="1197"/>
    </row>
    <row r="207" spans="53:97">
      <c r="BR207" s="1198">
        <f t="shared" si="47"/>
        <v>0</v>
      </c>
      <c r="CA207" s="1197"/>
      <c r="CB207" s="1196" t="str">
        <f t="shared" si="45"/>
        <v/>
      </c>
      <c r="CC207" s="1196" t="str">
        <f t="shared" si="48"/>
        <v/>
      </c>
      <c r="CD207" s="1196" t="str">
        <f t="shared" si="49"/>
        <v/>
      </c>
      <c r="CE207" s="1196" t="str">
        <f t="shared" si="50"/>
        <v/>
      </c>
      <c r="CF207" s="1196" t="str">
        <f t="shared" si="51"/>
        <v/>
      </c>
      <c r="CG207" s="1196" t="str">
        <f t="shared" si="52"/>
        <v/>
      </c>
      <c r="CI207" s="1196" t="str">
        <f t="shared" si="46"/>
        <v/>
      </c>
      <c r="CJ207" s="1197" t="str">
        <f t="shared" si="53"/>
        <v/>
      </c>
      <c r="CK207" s="1196" t="str">
        <f t="shared" si="54"/>
        <v/>
      </c>
      <c r="CL207" s="1196" t="str">
        <f t="shared" si="55"/>
        <v/>
      </c>
      <c r="CM207" s="1196" t="str">
        <f t="shared" si="56"/>
        <v/>
      </c>
      <c r="CN207" s="1196" t="str">
        <f t="shared" si="57"/>
        <v/>
      </c>
      <c r="CO207" s="1196" t="str">
        <f t="shared" si="58"/>
        <v/>
      </c>
      <c r="CQ207" s="1197"/>
      <c r="CS207" s="1197"/>
    </row>
    <row r="208" spans="53:97">
      <c r="BR208" s="1198">
        <f t="shared" si="47"/>
        <v>0</v>
      </c>
      <c r="CA208" s="1197"/>
      <c r="CB208" s="1196" t="str">
        <f t="shared" si="45"/>
        <v/>
      </c>
      <c r="CC208" s="1196" t="str">
        <f t="shared" si="48"/>
        <v/>
      </c>
      <c r="CD208" s="1196" t="str">
        <f t="shared" si="49"/>
        <v/>
      </c>
      <c r="CE208" s="1196" t="str">
        <f t="shared" si="50"/>
        <v/>
      </c>
      <c r="CF208" s="1196" t="str">
        <f t="shared" si="51"/>
        <v/>
      </c>
      <c r="CG208" s="1196" t="str">
        <f t="shared" si="52"/>
        <v/>
      </c>
      <c r="CI208" s="1196" t="str">
        <f t="shared" si="46"/>
        <v/>
      </c>
      <c r="CJ208" s="1197" t="str">
        <f t="shared" si="53"/>
        <v/>
      </c>
      <c r="CK208" s="1196" t="str">
        <f t="shared" si="54"/>
        <v/>
      </c>
      <c r="CL208" s="1196" t="str">
        <f t="shared" si="55"/>
        <v/>
      </c>
      <c r="CM208" s="1196" t="str">
        <f t="shared" si="56"/>
        <v/>
      </c>
      <c r="CN208" s="1196" t="str">
        <f t="shared" si="57"/>
        <v/>
      </c>
      <c r="CO208" s="1196" t="str">
        <f t="shared" si="58"/>
        <v/>
      </c>
      <c r="CQ208" s="1197"/>
      <c r="CS208" s="1197"/>
    </row>
    <row r="209" spans="70:97">
      <c r="BR209" s="1198">
        <f t="shared" si="47"/>
        <v>0</v>
      </c>
      <c r="CA209" s="1197"/>
      <c r="CB209" s="1196" t="str">
        <f t="shared" si="45"/>
        <v/>
      </c>
      <c r="CC209" s="1196" t="str">
        <f t="shared" si="48"/>
        <v/>
      </c>
      <c r="CD209" s="1196" t="str">
        <f t="shared" si="49"/>
        <v/>
      </c>
      <c r="CE209" s="1196" t="str">
        <f t="shared" si="50"/>
        <v/>
      </c>
      <c r="CF209" s="1196" t="str">
        <f t="shared" si="51"/>
        <v/>
      </c>
      <c r="CG209" s="1196" t="str">
        <f t="shared" si="52"/>
        <v/>
      </c>
      <c r="CI209" s="1196" t="str">
        <f t="shared" si="46"/>
        <v/>
      </c>
      <c r="CJ209" s="1197" t="str">
        <f t="shared" si="53"/>
        <v/>
      </c>
      <c r="CK209" s="1196" t="str">
        <f t="shared" si="54"/>
        <v/>
      </c>
      <c r="CL209" s="1196" t="str">
        <f t="shared" si="55"/>
        <v/>
      </c>
      <c r="CM209" s="1196" t="str">
        <f t="shared" si="56"/>
        <v/>
      </c>
      <c r="CN209" s="1196" t="str">
        <f t="shared" si="57"/>
        <v/>
      </c>
      <c r="CO209" s="1196" t="str">
        <f t="shared" si="58"/>
        <v/>
      </c>
      <c r="CQ209" s="1197"/>
      <c r="CS209" s="1197"/>
    </row>
    <row r="210" spans="70:97">
      <c r="BR210" s="1198">
        <f t="shared" si="47"/>
        <v>0</v>
      </c>
      <c r="CA210" s="1197"/>
      <c r="CB210" s="1196" t="str">
        <f t="shared" si="45"/>
        <v/>
      </c>
      <c r="CC210" s="1196" t="str">
        <f t="shared" si="48"/>
        <v/>
      </c>
      <c r="CD210" s="1196" t="str">
        <f t="shared" si="49"/>
        <v/>
      </c>
      <c r="CE210" s="1196" t="str">
        <f t="shared" si="50"/>
        <v/>
      </c>
      <c r="CF210" s="1196" t="str">
        <f t="shared" si="51"/>
        <v/>
      </c>
      <c r="CG210" s="1196" t="str">
        <f t="shared" si="52"/>
        <v/>
      </c>
      <c r="CI210" s="1196" t="str">
        <f t="shared" si="46"/>
        <v/>
      </c>
      <c r="CJ210" s="1197" t="str">
        <f t="shared" si="53"/>
        <v/>
      </c>
      <c r="CK210" s="1196" t="str">
        <f t="shared" si="54"/>
        <v/>
      </c>
      <c r="CL210" s="1196" t="str">
        <f t="shared" si="55"/>
        <v/>
      </c>
      <c r="CM210" s="1196" t="str">
        <f t="shared" si="56"/>
        <v/>
      </c>
      <c r="CN210" s="1196" t="str">
        <f t="shared" si="57"/>
        <v/>
      </c>
      <c r="CO210" s="1196" t="str">
        <f t="shared" si="58"/>
        <v/>
      </c>
      <c r="CQ210" s="1197"/>
      <c r="CS210" s="1197"/>
    </row>
    <row r="211" spans="70:97">
      <c r="BR211" s="1198">
        <f t="shared" si="47"/>
        <v>0</v>
      </c>
      <c r="CA211" s="1197"/>
      <c r="CB211" s="1196" t="str">
        <f t="shared" si="45"/>
        <v/>
      </c>
      <c r="CC211" s="1196" t="str">
        <f t="shared" si="48"/>
        <v/>
      </c>
      <c r="CD211" s="1196" t="str">
        <f t="shared" si="49"/>
        <v/>
      </c>
      <c r="CE211" s="1196" t="str">
        <f t="shared" si="50"/>
        <v/>
      </c>
      <c r="CF211" s="1196" t="str">
        <f t="shared" si="51"/>
        <v/>
      </c>
      <c r="CG211" s="1196" t="str">
        <f t="shared" si="52"/>
        <v/>
      </c>
      <c r="CI211" s="1196" t="str">
        <f t="shared" si="46"/>
        <v/>
      </c>
      <c r="CJ211" s="1197" t="str">
        <f t="shared" si="53"/>
        <v/>
      </c>
      <c r="CK211" s="1196" t="str">
        <f t="shared" si="54"/>
        <v/>
      </c>
      <c r="CL211" s="1196" t="str">
        <f t="shared" si="55"/>
        <v/>
      </c>
      <c r="CM211" s="1196" t="str">
        <f t="shared" si="56"/>
        <v/>
      </c>
      <c r="CN211" s="1196" t="str">
        <f t="shared" si="57"/>
        <v/>
      </c>
      <c r="CO211" s="1196" t="str">
        <f t="shared" si="58"/>
        <v/>
      </c>
      <c r="CQ211" s="1197"/>
      <c r="CS211" s="1197"/>
    </row>
    <row r="212" spans="70:97">
      <c r="BR212" s="1198">
        <f t="shared" si="47"/>
        <v>0</v>
      </c>
      <c r="CA212" s="1197"/>
      <c r="CB212" s="1196" t="str">
        <f t="shared" si="45"/>
        <v/>
      </c>
      <c r="CC212" s="1196" t="str">
        <f t="shared" si="48"/>
        <v/>
      </c>
      <c r="CD212" s="1196" t="str">
        <f t="shared" si="49"/>
        <v/>
      </c>
      <c r="CE212" s="1196" t="str">
        <f t="shared" si="50"/>
        <v/>
      </c>
      <c r="CF212" s="1196" t="str">
        <f t="shared" si="51"/>
        <v/>
      </c>
      <c r="CG212" s="1196" t="str">
        <f t="shared" si="52"/>
        <v/>
      </c>
      <c r="CI212" s="1196" t="str">
        <f t="shared" si="46"/>
        <v/>
      </c>
      <c r="CJ212" s="1197" t="str">
        <f t="shared" si="53"/>
        <v/>
      </c>
      <c r="CK212" s="1196" t="str">
        <f t="shared" si="54"/>
        <v/>
      </c>
      <c r="CL212" s="1196" t="str">
        <f t="shared" si="55"/>
        <v/>
      </c>
      <c r="CM212" s="1196" t="str">
        <f t="shared" si="56"/>
        <v/>
      </c>
      <c r="CN212" s="1196" t="str">
        <f t="shared" si="57"/>
        <v/>
      </c>
      <c r="CO212" s="1196" t="str">
        <f t="shared" si="58"/>
        <v/>
      </c>
      <c r="CQ212" s="1197"/>
      <c r="CS212" s="1197"/>
    </row>
    <row r="213" spans="70:97">
      <c r="BR213" s="1198">
        <f t="shared" si="47"/>
        <v>0</v>
      </c>
      <c r="CA213" s="1197"/>
      <c r="CB213" s="1196" t="str">
        <f t="shared" si="45"/>
        <v/>
      </c>
      <c r="CC213" s="1196" t="str">
        <f t="shared" si="48"/>
        <v/>
      </c>
      <c r="CD213" s="1196" t="str">
        <f t="shared" si="49"/>
        <v/>
      </c>
      <c r="CE213" s="1196" t="str">
        <f t="shared" si="50"/>
        <v/>
      </c>
      <c r="CF213" s="1196" t="str">
        <f t="shared" si="51"/>
        <v/>
      </c>
      <c r="CG213" s="1196" t="str">
        <f t="shared" si="52"/>
        <v/>
      </c>
      <c r="CI213" s="1196" t="str">
        <f t="shared" si="46"/>
        <v/>
      </c>
      <c r="CJ213" s="1197" t="str">
        <f t="shared" si="53"/>
        <v/>
      </c>
      <c r="CK213" s="1196" t="str">
        <f t="shared" si="54"/>
        <v/>
      </c>
      <c r="CL213" s="1196" t="str">
        <f t="shared" si="55"/>
        <v/>
      </c>
      <c r="CM213" s="1196" t="str">
        <f t="shared" si="56"/>
        <v/>
      </c>
      <c r="CN213" s="1196" t="str">
        <f t="shared" si="57"/>
        <v/>
      </c>
      <c r="CO213" s="1196" t="str">
        <f t="shared" si="58"/>
        <v/>
      </c>
      <c r="CQ213" s="1197"/>
      <c r="CS213" s="1197"/>
    </row>
    <row r="214" spans="70:97">
      <c r="BR214" s="1198">
        <f t="shared" si="47"/>
        <v>0</v>
      </c>
      <c r="CA214" s="1197"/>
      <c r="CB214" s="1196" t="str">
        <f t="shared" si="45"/>
        <v/>
      </c>
      <c r="CC214" s="1196" t="str">
        <f t="shared" si="48"/>
        <v/>
      </c>
      <c r="CD214" s="1196" t="str">
        <f t="shared" si="49"/>
        <v/>
      </c>
      <c r="CE214" s="1196" t="str">
        <f t="shared" si="50"/>
        <v/>
      </c>
      <c r="CF214" s="1196" t="str">
        <f t="shared" si="51"/>
        <v/>
      </c>
      <c r="CG214" s="1196" t="str">
        <f t="shared" si="52"/>
        <v/>
      </c>
      <c r="CI214" s="1196" t="str">
        <f t="shared" si="46"/>
        <v/>
      </c>
      <c r="CJ214" s="1197" t="str">
        <f t="shared" si="53"/>
        <v/>
      </c>
      <c r="CK214" s="1196" t="str">
        <f t="shared" si="54"/>
        <v/>
      </c>
      <c r="CL214" s="1196" t="str">
        <f t="shared" si="55"/>
        <v/>
      </c>
      <c r="CM214" s="1196" t="str">
        <f t="shared" si="56"/>
        <v/>
      </c>
      <c r="CN214" s="1196" t="str">
        <f t="shared" si="57"/>
        <v/>
      </c>
      <c r="CO214" s="1196" t="str">
        <f t="shared" si="58"/>
        <v/>
      </c>
      <c r="CQ214" s="1197"/>
      <c r="CS214" s="1197"/>
    </row>
    <row r="215" spans="70:97">
      <c r="BR215" s="1198">
        <f t="shared" si="47"/>
        <v>0</v>
      </c>
      <c r="CA215" s="1197"/>
      <c r="CB215" s="1196" t="str">
        <f t="shared" si="45"/>
        <v/>
      </c>
      <c r="CC215" s="1196" t="str">
        <f t="shared" si="48"/>
        <v/>
      </c>
      <c r="CD215" s="1196" t="str">
        <f t="shared" si="49"/>
        <v/>
      </c>
      <c r="CE215" s="1196" t="str">
        <f t="shared" si="50"/>
        <v/>
      </c>
      <c r="CF215" s="1196" t="str">
        <f t="shared" si="51"/>
        <v/>
      </c>
      <c r="CG215" s="1196" t="str">
        <f t="shared" si="52"/>
        <v/>
      </c>
      <c r="CI215" s="1196" t="str">
        <f t="shared" si="46"/>
        <v/>
      </c>
      <c r="CJ215" s="1197" t="str">
        <f t="shared" si="53"/>
        <v/>
      </c>
      <c r="CK215" s="1196" t="str">
        <f t="shared" si="54"/>
        <v/>
      </c>
      <c r="CL215" s="1196" t="str">
        <f t="shared" si="55"/>
        <v/>
      </c>
      <c r="CM215" s="1196" t="str">
        <f t="shared" si="56"/>
        <v/>
      </c>
      <c r="CN215" s="1196" t="str">
        <f t="shared" si="57"/>
        <v/>
      </c>
      <c r="CO215" s="1196" t="str">
        <f t="shared" si="58"/>
        <v/>
      </c>
      <c r="CQ215" s="1197"/>
      <c r="CS215" s="1197"/>
    </row>
    <row r="216" spans="70:97">
      <c r="BR216" s="1198">
        <f t="shared" si="47"/>
        <v>0</v>
      </c>
      <c r="CA216" s="1197"/>
      <c r="CB216" s="1196" t="str">
        <f t="shared" si="45"/>
        <v/>
      </c>
      <c r="CC216" s="1196" t="str">
        <f t="shared" si="48"/>
        <v/>
      </c>
      <c r="CD216" s="1196" t="str">
        <f t="shared" si="49"/>
        <v/>
      </c>
      <c r="CE216" s="1196" t="str">
        <f t="shared" si="50"/>
        <v/>
      </c>
      <c r="CF216" s="1196" t="str">
        <f t="shared" si="51"/>
        <v/>
      </c>
      <c r="CG216" s="1196" t="str">
        <f t="shared" si="52"/>
        <v/>
      </c>
      <c r="CI216" s="1196" t="str">
        <f t="shared" si="46"/>
        <v/>
      </c>
      <c r="CJ216" s="1197" t="str">
        <f t="shared" si="53"/>
        <v/>
      </c>
      <c r="CK216" s="1196" t="str">
        <f t="shared" si="54"/>
        <v/>
      </c>
      <c r="CL216" s="1196" t="str">
        <f t="shared" si="55"/>
        <v/>
      </c>
      <c r="CM216" s="1196" t="str">
        <f t="shared" si="56"/>
        <v/>
      </c>
      <c r="CN216" s="1196" t="str">
        <f t="shared" si="57"/>
        <v/>
      </c>
      <c r="CO216" s="1196" t="str">
        <f t="shared" si="58"/>
        <v/>
      </c>
      <c r="CQ216" s="1197"/>
      <c r="CS216" s="1197"/>
    </row>
    <row r="217" spans="70:97">
      <c r="BR217" s="1198">
        <f t="shared" si="47"/>
        <v>0</v>
      </c>
      <c r="CA217" s="1197"/>
      <c r="CB217" s="1196" t="str">
        <f t="shared" si="45"/>
        <v/>
      </c>
      <c r="CC217" s="1196" t="str">
        <f t="shared" si="48"/>
        <v/>
      </c>
      <c r="CD217" s="1196" t="str">
        <f t="shared" si="49"/>
        <v/>
      </c>
      <c r="CE217" s="1196" t="str">
        <f t="shared" si="50"/>
        <v/>
      </c>
      <c r="CF217" s="1196" t="str">
        <f t="shared" si="51"/>
        <v/>
      </c>
      <c r="CG217" s="1196" t="str">
        <f t="shared" si="52"/>
        <v/>
      </c>
      <c r="CI217" s="1196" t="str">
        <f t="shared" si="46"/>
        <v/>
      </c>
      <c r="CJ217" s="1197" t="str">
        <f t="shared" si="53"/>
        <v/>
      </c>
      <c r="CK217" s="1196" t="str">
        <f t="shared" si="54"/>
        <v/>
      </c>
      <c r="CL217" s="1196" t="str">
        <f t="shared" si="55"/>
        <v/>
      </c>
      <c r="CM217" s="1196" t="str">
        <f t="shared" si="56"/>
        <v/>
      </c>
      <c r="CN217" s="1196" t="str">
        <f t="shared" si="57"/>
        <v/>
      </c>
      <c r="CO217" s="1196" t="str">
        <f t="shared" si="58"/>
        <v/>
      </c>
      <c r="CQ217" s="1197"/>
      <c r="CS217" s="1197"/>
    </row>
    <row r="218" spans="70:97">
      <c r="BR218" s="1198">
        <f t="shared" si="47"/>
        <v>0</v>
      </c>
      <c r="CA218" s="1197"/>
      <c r="CB218" s="1196" t="str">
        <f t="shared" si="45"/>
        <v/>
      </c>
      <c r="CC218" s="1196" t="str">
        <f t="shared" si="48"/>
        <v/>
      </c>
      <c r="CD218" s="1196" t="str">
        <f t="shared" si="49"/>
        <v/>
      </c>
      <c r="CE218" s="1196" t="str">
        <f t="shared" si="50"/>
        <v/>
      </c>
      <c r="CF218" s="1196" t="str">
        <f t="shared" si="51"/>
        <v/>
      </c>
      <c r="CG218" s="1196" t="str">
        <f t="shared" si="52"/>
        <v/>
      </c>
      <c r="CI218" s="1196" t="str">
        <f t="shared" si="46"/>
        <v/>
      </c>
      <c r="CJ218" s="1197" t="str">
        <f t="shared" si="53"/>
        <v/>
      </c>
      <c r="CK218" s="1196" t="str">
        <f t="shared" si="54"/>
        <v/>
      </c>
      <c r="CL218" s="1196" t="str">
        <f t="shared" si="55"/>
        <v/>
      </c>
      <c r="CM218" s="1196" t="str">
        <f t="shared" si="56"/>
        <v/>
      </c>
      <c r="CN218" s="1196" t="str">
        <f t="shared" si="57"/>
        <v/>
      </c>
      <c r="CO218" s="1196" t="str">
        <f t="shared" si="58"/>
        <v/>
      </c>
      <c r="CQ218" s="1197"/>
      <c r="CS218" s="1197"/>
    </row>
    <row r="219" spans="70:97">
      <c r="BR219" s="1198">
        <f t="shared" si="47"/>
        <v>0</v>
      </c>
      <c r="CA219" s="1197"/>
      <c r="CB219" s="1196" t="str">
        <f t="shared" si="45"/>
        <v/>
      </c>
      <c r="CC219" s="1196" t="str">
        <f t="shared" si="48"/>
        <v/>
      </c>
      <c r="CD219" s="1196" t="str">
        <f t="shared" si="49"/>
        <v/>
      </c>
      <c r="CE219" s="1196" t="str">
        <f t="shared" si="50"/>
        <v/>
      </c>
      <c r="CF219" s="1196" t="str">
        <f t="shared" si="51"/>
        <v/>
      </c>
      <c r="CG219" s="1196" t="str">
        <f t="shared" si="52"/>
        <v/>
      </c>
      <c r="CI219" s="1196" t="str">
        <f t="shared" si="46"/>
        <v/>
      </c>
      <c r="CJ219" s="1197" t="str">
        <f t="shared" si="53"/>
        <v/>
      </c>
      <c r="CK219" s="1196" t="str">
        <f t="shared" si="54"/>
        <v/>
      </c>
      <c r="CL219" s="1196" t="str">
        <f t="shared" si="55"/>
        <v/>
      </c>
      <c r="CM219" s="1196" t="str">
        <f t="shared" si="56"/>
        <v/>
      </c>
      <c r="CN219" s="1196" t="str">
        <f t="shared" si="57"/>
        <v/>
      </c>
      <c r="CO219" s="1196" t="str">
        <f t="shared" si="58"/>
        <v/>
      </c>
      <c r="CQ219" s="1197"/>
      <c r="CS219" s="1197"/>
    </row>
    <row r="220" spans="70:97">
      <c r="BR220" s="1198">
        <f t="shared" si="47"/>
        <v>0</v>
      </c>
      <c r="CA220" s="1197"/>
      <c r="CB220" s="1196" t="str">
        <f t="shared" si="45"/>
        <v/>
      </c>
      <c r="CC220" s="1196" t="str">
        <f t="shared" si="48"/>
        <v/>
      </c>
      <c r="CD220" s="1196" t="str">
        <f t="shared" si="49"/>
        <v/>
      </c>
      <c r="CE220" s="1196" t="str">
        <f t="shared" si="50"/>
        <v/>
      </c>
      <c r="CF220" s="1196" t="str">
        <f t="shared" si="51"/>
        <v/>
      </c>
      <c r="CG220" s="1196" t="str">
        <f t="shared" si="52"/>
        <v/>
      </c>
      <c r="CI220" s="1196" t="str">
        <f t="shared" si="46"/>
        <v/>
      </c>
      <c r="CJ220" s="1197" t="str">
        <f t="shared" si="53"/>
        <v/>
      </c>
      <c r="CK220" s="1196" t="str">
        <f t="shared" si="54"/>
        <v/>
      </c>
      <c r="CL220" s="1196" t="str">
        <f t="shared" si="55"/>
        <v/>
      </c>
      <c r="CM220" s="1196" t="str">
        <f t="shared" si="56"/>
        <v/>
      </c>
      <c r="CN220" s="1196" t="str">
        <f t="shared" si="57"/>
        <v/>
      </c>
      <c r="CO220" s="1196" t="str">
        <f t="shared" si="58"/>
        <v/>
      </c>
      <c r="CQ220" s="1197"/>
      <c r="CS220" s="1197"/>
    </row>
    <row r="221" spans="70:97">
      <c r="BR221" s="1198">
        <f t="shared" si="47"/>
        <v>0</v>
      </c>
      <c r="CA221" s="1197"/>
      <c r="CB221" s="1196" t="str">
        <f t="shared" si="45"/>
        <v/>
      </c>
      <c r="CC221" s="1196" t="str">
        <f t="shared" si="48"/>
        <v/>
      </c>
      <c r="CD221" s="1196" t="str">
        <f t="shared" si="49"/>
        <v/>
      </c>
      <c r="CE221" s="1196" t="str">
        <f t="shared" si="50"/>
        <v/>
      </c>
      <c r="CF221" s="1196" t="str">
        <f t="shared" si="51"/>
        <v/>
      </c>
      <c r="CG221" s="1196" t="str">
        <f t="shared" si="52"/>
        <v/>
      </c>
      <c r="CI221" s="1196" t="str">
        <f t="shared" si="46"/>
        <v/>
      </c>
      <c r="CJ221" s="1197" t="str">
        <f t="shared" si="53"/>
        <v/>
      </c>
      <c r="CK221" s="1196" t="str">
        <f t="shared" si="54"/>
        <v/>
      </c>
      <c r="CL221" s="1196" t="str">
        <f t="shared" si="55"/>
        <v/>
      </c>
      <c r="CM221" s="1196" t="str">
        <f t="shared" si="56"/>
        <v/>
      </c>
      <c r="CN221" s="1196" t="str">
        <f t="shared" si="57"/>
        <v/>
      </c>
      <c r="CO221" s="1196" t="str">
        <f t="shared" si="58"/>
        <v/>
      </c>
      <c r="CQ221" s="1197"/>
      <c r="CS221" s="1197"/>
    </row>
    <row r="222" spans="70:97">
      <c r="BR222" s="1198">
        <f t="shared" si="47"/>
        <v>0</v>
      </c>
      <c r="CA222" s="1197"/>
      <c r="CB222" s="1196" t="str">
        <f t="shared" si="45"/>
        <v/>
      </c>
      <c r="CC222" s="1196" t="str">
        <f t="shared" si="48"/>
        <v/>
      </c>
      <c r="CD222" s="1196" t="str">
        <f t="shared" si="49"/>
        <v/>
      </c>
      <c r="CE222" s="1196" t="str">
        <f t="shared" si="50"/>
        <v/>
      </c>
      <c r="CF222" s="1196" t="str">
        <f t="shared" si="51"/>
        <v/>
      </c>
      <c r="CG222" s="1196" t="str">
        <f t="shared" si="52"/>
        <v/>
      </c>
      <c r="CI222" s="1196" t="str">
        <f t="shared" si="46"/>
        <v/>
      </c>
      <c r="CJ222" s="1197" t="str">
        <f t="shared" si="53"/>
        <v/>
      </c>
      <c r="CK222" s="1196" t="str">
        <f t="shared" si="54"/>
        <v/>
      </c>
      <c r="CL222" s="1196" t="str">
        <f t="shared" si="55"/>
        <v/>
      </c>
      <c r="CM222" s="1196" t="str">
        <f t="shared" si="56"/>
        <v/>
      </c>
      <c r="CN222" s="1196" t="str">
        <f t="shared" si="57"/>
        <v/>
      </c>
      <c r="CO222" s="1196" t="str">
        <f t="shared" si="58"/>
        <v/>
      </c>
      <c r="CQ222" s="1197"/>
      <c r="CS222" s="1197"/>
    </row>
    <row r="223" spans="70:97">
      <c r="BR223" s="1198">
        <f t="shared" si="47"/>
        <v>0</v>
      </c>
      <c r="CA223" s="1197"/>
      <c r="CB223" s="1196" t="str">
        <f t="shared" si="45"/>
        <v/>
      </c>
      <c r="CC223" s="1196" t="str">
        <f t="shared" si="48"/>
        <v/>
      </c>
      <c r="CD223" s="1196" t="str">
        <f t="shared" si="49"/>
        <v/>
      </c>
      <c r="CE223" s="1196" t="str">
        <f t="shared" si="50"/>
        <v/>
      </c>
      <c r="CF223" s="1196" t="str">
        <f t="shared" si="51"/>
        <v/>
      </c>
      <c r="CG223" s="1196" t="str">
        <f t="shared" si="52"/>
        <v/>
      </c>
      <c r="CI223" s="1196" t="str">
        <f t="shared" si="46"/>
        <v/>
      </c>
      <c r="CJ223" s="1197" t="str">
        <f t="shared" si="53"/>
        <v/>
      </c>
      <c r="CK223" s="1196" t="str">
        <f t="shared" si="54"/>
        <v/>
      </c>
      <c r="CL223" s="1196" t="str">
        <f t="shared" si="55"/>
        <v/>
      </c>
      <c r="CM223" s="1196" t="str">
        <f t="shared" si="56"/>
        <v/>
      </c>
      <c r="CN223" s="1196" t="str">
        <f t="shared" si="57"/>
        <v/>
      </c>
      <c r="CO223" s="1196" t="str">
        <f t="shared" si="58"/>
        <v/>
      </c>
      <c r="CQ223" s="1197"/>
      <c r="CS223" s="1197"/>
    </row>
    <row r="224" spans="70:97">
      <c r="BR224" s="1198">
        <f t="shared" si="47"/>
        <v>0</v>
      </c>
      <c r="CA224" s="1197"/>
      <c r="CB224" s="1196" t="str">
        <f t="shared" si="45"/>
        <v/>
      </c>
      <c r="CC224" s="1196" t="str">
        <f t="shared" si="48"/>
        <v/>
      </c>
      <c r="CD224" s="1196" t="str">
        <f t="shared" si="49"/>
        <v/>
      </c>
      <c r="CE224" s="1196" t="str">
        <f t="shared" si="50"/>
        <v/>
      </c>
      <c r="CF224" s="1196" t="str">
        <f t="shared" si="51"/>
        <v/>
      </c>
      <c r="CG224" s="1196" t="str">
        <f t="shared" si="52"/>
        <v/>
      </c>
      <c r="CI224" s="1196" t="str">
        <f t="shared" si="46"/>
        <v/>
      </c>
      <c r="CJ224" s="1197" t="str">
        <f t="shared" si="53"/>
        <v/>
      </c>
      <c r="CK224" s="1196" t="str">
        <f t="shared" si="54"/>
        <v/>
      </c>
      <c r="CL224" s="1196" t="str">
        <f t="shared" si="55"/>
        <v/>
      </c>
      <c r="CM224" s="1196" t="str">
        <f t="shared" si="56"/>
        <v/>
      </c>
      <c r="CN224" s="1196" t="str">
        <f t="shared" si="57"/>
        <v/>
      </c>
      <c r="CO224" s="1196" t="str">
        <f t="shared" si="58"/>
        <v/>
      </c>
      <c r="CQ224" s="1197"/>
      <c r="CS224" s="1197"/>
    </row>
    <row r="225" spans="70:97">
      <c r="BR225" s="1198">
        <f t="shared" si="47"/>
        <v>0</v>
      </c>
      <c r="CA225" s="1197"/>
      <c r="CB225" s="1196" t="str">
        <f t="shared" si="45"/>
        <v/>
      </c>
      <c r="CC225" s="1196" t="str">
        <f t="shared" si="48"/>
        <v/>
      </c>
      <c r="CD225" s="1196" t="str">
        <f t="shared" si="49"/>
        <v/>
      </c>
      <c r="CE225" s="1196" t="str">
        <f t="shared" si="50"/>
        <v/>
      </c>
      <c r="CF225" s="1196" t="str">
        <f t="shared" si="51"/>
        <v/>
      </c>
      <c r="CG225" s="1196" t="str">
        <f t="shared" si="52"/>
        <v/>
      </c>
      <c r="CI225" s="1196" t="str">
        <f t="shared" si="46"/>
        <v/>
      </c>
      <c r="CJ225" s="1197" t="str">
        <f t="shared" si="53"/>
        <v/>
      </c>
      <c r="CK225" s="1196" t="str">
        <f t="shared" si="54"/>
        <v/>
      </c>
      <c r="CL225" s="1196" t="str">
        <f t="shared" si="55"/>
        <v/>
      </c>
      <c r="CM225" s="1196" t="str">
        <f t="shared" si="56"/>
        <v/>
      </c>
      <c r="CN225" s="1196" t="str">
        <f t="shared" si="57"/>
        <v/>
      </c>
      <c r="CO225" s="1196" t="str">
        <f t="shared" si="58"/>
        <v/>
      </c>
      <c r="CQ225" s="1197"/>
      <c r="CS225" s="1197"/>
    </row>
    <row r="226" spans="70:97">
      <c r="BR226" s="1198">
        <f t="shared" si="47"/>
        <v>0</v>
      </c>
      <c r="CA226" s="1197"/>
      <c r="CB226" s="1196" t="str">
        <f t="shared" si="45"/>
        <v/>
      </c>
      <c r="CC226" s="1196" t="str">
        <f t="shared" si="48"/>
        <v/>
      </c>
      <c r="CD226" s="1196" t="str">
        <f t="shared" si="49"/>
        <v/>
      </c>
      <c r="CE226" s="1196" t="str">
        <f t="shared" si="50"/>
        <v/>
      </c>
      <c r="CF226" s="1196" t="str">
        <f t="shared" si="51"/>
        <v/>
      </c>
      <c r="CG226" s="1196" t="str">
        <f t="shared" si="52"/>
        <v/>
      </c>
      <c r="CI226" s="1196" t="str">
        <f t="shared" si="46"/>
        <v/>
      </c>
      <c r="CJ226" s="1197" t="str">
        <f t="shared" si="53"/>
        <v/>
      </c>
      <c r="CK226" s="1196" t="str">
        <f t="shared" si="54"/>
        <v/>
      </c>
      <c r="CL226" s="1196" t="str">
        <f t="shared" si="55"/>
        <v/>
      </c>
      <c r="CM226" s="1196" t="str">
        <f t="shared" si="56"/>
        <v/>
      </c>
      <c r="CN226" s="1196" t="str">
        <f t="shared" si="57"/>
        <v/>
      </c>
      <c r="CO226" s="1196" t="str">
        <f t="shared" si="58"/>
        <v/>
      </c>
      <c r="CQ226" s="1197"/>
      <c r="CS226" s="1197"/>
    </row>
    <row r="227" spans="70:97">
      <c r="BR227" s="1198">
        <f t="shared" si="47"/>
        <v>0</v>
      </c>
      <c r="CA227" s="1197"/>
      <c r="CB227" s="1196" t="str">
        <f t="shared" si="45"/>
        <v/>
      </c>
      <c r="CC227" s="1196" t="str">
        <f t="shared" si="48"/>
        <v/>
      </c>
      <c r="CD227" s="1196" t="str">
        <f t="shared" si="49"/>
        <v/>
      </c>
      <c r="CE227" s="1196" t="str">
        <f t="shared" si="50"/>
        <v/>
      </c>
      <c r="CF227" s="1196" t="str">
        <f t="shared" si="51"/>
        <v/>
      </c>
      <c r="CG227" s="1196" t="str">
        <f t="shared" si="52"/>
        <v/>
      </c>
      <c r="CI227" s="1196" t="str">
        <f t="shared" si="46"/>
        <v/>
      </c>
      <c r="CJ227" s="1197" t="str">
        <f t="shared" si="53"/>
        <v/>
      </c>
      <c r="CK227" s="1196" t="str">
        <f t="shared" si="54"/>
        <v/>
      </c>
      <c r="CL227" s="1196" t="str">
        <f t="shared" si="55"/>
        <v/>
      </c>
      <c r="CM227" s="1196" t="str">
        <f t="shared" si="56"/>
        <v/>
      </c>
      <c r="CN227" s="1196" t="str">
        <f t="shared" si="57"/>
        <v/>
      </c>
      <c r="CO227" s="1196" t="str">
        <f t="shared" si="58"/>
        <v/>
      </c>
      <c r="CQ227" s="1197"/>
      <c r="CS227" s="1197"/>
    </row>
    <row r="228" spans="70:97">
      <c r="BR228" s="1198">
        <f t="shared" si="47"/>
        <v>0</v>
      </c>
      <c r="CA228" s="1197"/>
      <c r="CB228" s="1196" t="str">
        <f t="shared" si="45"/>
        <v/>
      </c>
      <c r="CC228" s="1196" t="str">
        <f t="shared" si="48"/>
        <v/>
      </c>
      <c r="CD228" s="1196" t="str">
        <f t="shared" si="49"/>
        <v/>
      </c>
      <c r="CE228" s="1196" t="str">
        <f t="shared" si="50"/>
        <v/>
      </c>
      <c r="CF228" s="1196" t="str">
        <f t="shared" si="51"/>
        <v/>
      </c>
      <c r="CG228" s="1196" t="str">
        <f t="shared" si="52"/>
        <v/>
      </c>
      <c r="CI228" s="1196" t="str">
        <f t="shared" si="46"/>
        <v/>
      </c>
      <c r="CJ228" s="1197" t="str">
        <f t="shared" si="53"/>
        <v/>
      </c>
      <c r="CK228" s="1196" t="str">
        <f t="shared" si="54"/>
        <v/>
      </c>
      <c r="CL228" s="1196" t="str">
        <f t="shared" si="55"/>
        <v/>
      </c>
      <c r="CM228" s="1196" t="str">
        <f t="shared" si="56"/>
        <v/>
      </c>
      <c r="CN228" s="1196" t="str">
        <f t="shared" si="57"/>
        <v/>
      </c>
      <c r="CO228" s="1196" t="str">
        <f t="shared" si="58"/>
        <v/>
      </c>
      <c r="CQ228" s="1197"/>
      <c r="CS228" s="1197"/>
    </row>
    <row r="229" spans="70:97">
      <c r="BR229" s="1198">
        <f t="shared" si="47"/>
        <v>0</v>
      </c>
      <c r="CA229" s="1197"/>
      <c r="CB229" s="1196" t="str">
        <f t="shared" si="45"/>
        <v/>
      </c>
      <c r="CC229" s="1196" t="str">
        <f t="shared" si="48"/>
        <v/>
      </c>
      <c r="CD229" s="1196" t="str">
        <f t="shared" si="49"/>
        <v/>
      </c>
      <c r="CE229" s="1196" t="str">
        <f t="shared" si="50"/>
        <v/>
      </c>
      <c r="CF229" s="1196" t="str">
        <f t="shared" si="51"/>
        <v/>
      </c>
      <c r="CG229" s="1196" t="str">
        <f t="shared" si="52"/>
        <v/>
      </c>
      <c r="CI229" s="1196" t="str">
        <f t="shared" si="46"/>
        <v/>
      </c>
      <c r="CJ229" s="1197" t="str">
        <f t="shared" si="53"/>
        <v/>
      </c>
      <c r="CK229" s="1196" t="str">
        <f t="shared" si="54"/>
        <v/>
      </c>
      <c r="CL229" s="1196" t="str">
        <f t="shared" si="55"/>
        <v/>
      </c>
      <c r="CM229" s="1196" t="str">
        <f t="shared" si="56"/>
        <v/>
      </c>
      <c r="CN229" s="1196" t="str">
        <f t="shared" si="57"/>
        <v/>
      </c>
      <c r="CO229" s="1196" t="str">
        <f t="shared" si="58"/>
        <v/>
      </c>
      <c r="CQ229" s="1197"/>
      <c r="CS229" s="1197"/>
    </row>
    <row r="230" spans="70:97">
      <c r="BR230" s="1198">
        <f t="shared" si="47"/>
        <v>0</v>
      </c>
      <c r="CA230" s="1197"/>
      <c r="CB230" s="1196" t="str">
        <f t="shared" si="45"/>
        <v/>
      </c>
      <c r="CC230" s="1196" t="str">
        <f t="shared" si="48"/>
        <v/>
      </c>
      <c r="CD230" s="1196" t="str">
        <f t="shared" si="49"/>
        <v/>
      </c>
      <c r="CE230" s="1196" t="str">
        <f t="shared" si="50"/>
        <v/>
      </c>
      <c r="CF230" s="1196" t="str">
        <f t="shared" si="51"/>
        <v/>
      </c>
      <c r="CG230" s="1196" t="str">
        <f t="shared" si="52"/>
        <v/>
      </c>
      <c r="CI230" s="1196" t="str">
        <f t="shared" si="46"/>
        <v/>
      </c>
      <c r="CJ230" s="1197" t="str">
        <f t="shared" si="53"/>
        <v/>
      </c>
      <c r="CK230" s="1196" t="str">
        <f t="shared" si="54"/>
        <v/>
      </c>
      <c r="CL230" s="1196" t="str">
        <f t="shared" si="55"/>
        <v/>
      </c>
      <c r="CM230" s="1196" t="str">
        <f t="shared" si="56"/>
        <v/>
      </c>
      <c r="CN230" s="1196" t="str">
        <f t="shared" si="57"/>
        <v/>
      </c>
      <c r="CO230" s="1196" t="str">
        <f t="shared" si="58"/>
        <v/>
      </c>
      <c r="CQ230" s="1197"/>
      <c r="CS230" s="1197"/>
    </row>
    <row r="231" spans="70:97">
      <c r="BR231" s="1198">
        <f t="shared" si="47"/>
        <v>0</v>
      </c>
      <c r="CA231" s="1197"/>
      <c r="CB231" s="1196" t="str">
        <f t="shared" si="45"/>
        <v/>
      </c>
      <c r="CC231" s="1196" t="str">
        <f t="shared" si="48"/>
        <v/>
      </c>
      <c r="CD231" s="1196" t="str">
        <f t="shared" si="49"/>
        <v/>
      </c>
      <c r="CE231" s="1196" t="str">
        <f t="shared" si="50"/>
        <v/>
      </c>
      <c r="CF231" s="1196" t="str">
        <f t="shared" si="51"/>
        <v/>
      </c>
      <c r="CG231" s="1196" t="str">
        <f t="shared" si="52"/>
        <v/>
      </c>
      <c r="CI231" s="1196" t="str">
        <f t="shared" si="46"/>
        <v/>
      </c>
      <c r="CJ231" s="1197" t="str">
        <f t="shared" si="53"/>
        <v/>
      </c>
      <c r="CK231" s="1196" t="str">
        <f t="shared" si="54"/>
        <v/>
      </c>
      <c r="CL231" s="1196" t="str">
        <f t="shared" si="55"/>
        <v/>
      </c>
      <c r="CM231" s="1196" t="str">
        <f t="shared" si="56"/>
        <v/>
      </c>
      <c r="CN231" s="1196" t="str">
        <f t="shared" si="57"/>
        <v/>
      </c>
      <c r="CO231" s="1196" t="str">
        <f t="shared" si="58"/>
        <v/>
      </c>
      <c r="CQ231" s="1197"/>
      <c r="CS231" s="1197"/>
    </row>
    <row r="232" spans="70:97">
      <c r="BR232" s="1198">
        <f t="shared" si="47"/>
        <v>0</v>
      </c>
      <c r="CA232" s="1197"/>
      <c r="CB232" s="1196" t="str">
        <f t="shared" si="45"/>
        <v/>
      </c>
      <c r="CC232" s="1196" t="str">
        <f t="shared" si="48"/>
        <v/>
      </c>
      <c r="CD232" s="1196" t="str">
        <f t="shared" si="49"/>
        <v/>
      </c>
      <c r="CE232" s="1196" t="str">
        <f t="shared" si="50"/>
        <v/>
      </c>
      <c r="CF232" s="1196" t="str">
        <f t="shared" si="51"/>
        <v/>
      </c>
      <c r="CG232" s="1196" t="str">
        <f t="shared" si="52"/>
        <v/>
      </c>
      <c r="CI232" s="1196" t="str">
        <f t="shared" si="46"/>
        <v/>
      </c>
      <c r="CJ232" s="1197" t="str">
        <f t="shared" si="53"/>
        <v/>
      </c>
      <c r="CK232" s="1196" t="str">
        <f t="shared" si="54"/>
        <v/>
      </c>
      <c r="CL232" s="1196" t="str">
        <f t="shared" si="55"/>
        <v/>
      </c>
      <c r="CM232" s="1196" t="str">
        <f t="shared" si="56"/>
        <v/>
      </c>
      <c r="CN232" s="1196" t="str">
        <f t="shared" si="57"/>
        <v/>
      </c>
      <c r="CO232" s="1196" t="str">
        <f t="shared" si="58"/>
        <v/>
      </c>
      <c r="CQ232" s="1197"/>
      <c r="CS232" s="1197"/>
    </row>
    <row r="233" spans="70:97">
      <c r="BR233" s="1198">
        <f t="shared" si="47"/>
        <v>0</v>
      </c>
      <c r="CA233" s="1197"/>
      <c r="CB233" s="1196" t="str">
        <f t="shared" si="45"/>
        <v/>
      </c>
      <c r="CC233" s="1196" t="str">
        <f t="shared" si="48"/>
        <v/>
      </c>
      <c r="CD233" s="1196" t="str">
        <f t="shared" si="49"/>
        <v/>
      </c>
      <c r="CE233" s="1196" t="str">
        <f t="shared" si="50"/>
        <v/>
      </c>
      <c r="CF233" s="1196" t="str">
        <f t="shared" si="51"/>
        <v/>
      </c>
      <c r="CG233" s="1196" t="str">
        <f t="shared" si="52"/>
        <v/>
      </c>
      <c r="CI233" s="1196" t="str">
        <f t="shared" si="46"/>
        <v/>
      </c>
      <c r="CJ233" s="1197" t="str">
        <f t="shared" si="53"/>
        <v/>
      </c>
      <c r="CK233" s="1196" t="str">
        <f t="shared" si="54"/>
        <v/>
      </c>
      <c r="CL233" s="1196" t="str">
        <f t="shared" si="55"/>
        <v/>
      </c>
      <c r="CM233" s="1196" t="str">
        <f t="shared" si="56"/>
        <v/>
      </c>
      <c r="CN233" s="1196" t="str">
        <f t="shared" si="57"/>
        <v/>
      </c>
      <c r="CO233" s="1196" t="str">
        <f t="shared" si="58"/>
        <v/>
      </c>
      <c r="CQ233" s="1197"/>
      <c r="CS233" s="1197"/>
    </row>
    <row r="234" spans="70:97">
      <c r="BR234" s="1198">
        <f t="shared" si="47"/>
        <v>0</v>
      </c>
      <c r="CA234" s="1197"/>
      <c r="CB234" s="1196" t="str">
        <f t="shared" si="45"/>
        <v/>
      </c>
      <c r="CC234" s="1196" t="str">
        <f t="shared" si="48"/>
        <v/>
      </c>
      <c r="CD234" s="1196" t="str">
        <f t="shared" si="49"/>
        <v/>
      </c>
      <c r="CE234" s="1196" t="str">
        <f t="shared" si="50"/>
        <v/>
      </c>
      <c r="CF234" s="1196" t="str">
        <f t="shared" si="51"/>
        <v/>
      </c>
      <c r="CG234" s="1196" t="str">
        <f t="shared" si="52"/>
        <v/>
      </c>
      <c r="CI234" s="1196" t="str">
        <f t="shared" si="46"/>
        <v/>
      </c>
      <c r="CJ234" s="1197" t="str">
        <f t="shared" si="53"/>
        <v/>
      </c>
      <c r="CK234" s="1196" t="str">
        <f t="shared" si="54"/>
        <v/>
      </c>
      <c r="CL234" s="1196" t="str">
        <f t="shared" si="55"/>
        <v/>
      </c>
      <c r="CM234" s="1196" t="str">
        <f t="shared" si="56"/>
        <v/>
      </c>
      <c r="CN234" s="1196" t="str">
        <f t="shared" si="57"/>
        <v/>
      </c>
      <c r="CO234" s="1196" t="str">
        <f t="shared" si="58"/>
        <v/>
      </c>
      <c r="CQ234" s="1197"/>
      <c r="CS234" s="1197"/>
    </row>
    <row r="235" spans="70:97">
      <c r="BR235" s="1198">
        <f t="shared" si="47"/>
        <v>0</v>
      </c>
      <c r="CA235" s="1197"/>
      <c r="CB235" s="1196" t="str">
        <f t="shared" si="45"/>
        <v/>
      </c>
      <c r="CC235" s="1196" t="str">
        <f t="shared" si="48"/>
        <v/>
      </c>
      <c r="CD235" s="1196" t="str">
        <f t="shared" si="49"/>
        <v/>
      </c>
      <c r="CE235" s="1196" t="str">
        <f t="shared" si="50"/>
        <v/>
      </c>
      <c r="CF235" s="1196" t="str">
        <f t="shared" si="51"/>
        <v/>
      </c>
      <c r="CG235" s="1196" t="str">
        <f t="shared" si="52"/>
        <v/>
      </c>
      <c r="CI235" s="1196" t="str">
        <f t="shared" si="46"/>
        <v/>
      </c>
      <c r="CJ235" s="1197" t="str">
        <f t="shared" si="53"/>
        <v/>
      </c>
      <c r="CK235" s="1196" t="str">
        <f t="shared" si="54"/>
        <v/>
      </c>
      <c r="CL235" s="1196" t="str">
        <f t="shared" si="55"/>
        <v/>
      </c>
      <c r="CM235" s="1196" t="str">
        <f t="shared" si="56"/>
        <v/>
      </c>
      <c r="CN235" s="1196" t="str">
        <f t="shared" si="57"/>
        <v/>
      </c>
      <c r="CO235" s="1196" t="str">
        <f t="shared" si="58"/>
        <v/>
      </c>
      <c r="CQ235" s="1197"/>
      <c r="CS235" s="1197"/>
    </row>
    <row r="236" spans="70:97">
      <c r="BR236" s="1198">
        <f t="shared" si="47"/>
        <v>0</v>
      </c>
      <c r="CA236" s="1197"/>
      <c r="CB236" s="1196" t="str">
        <f t="shared" si="45"/>
        <v/>
      </c>
      <c r="CC236" s="1196" t="str">
        <f t="shared" si="48"/>
        <v/>
      </c>
      <c r="CD236" s="1196" t="str">
        <f t="shared" si="49"/>
        <v/>
      </c>
      <c r="CE236" s="1196" t="str">
        <f t="shared" si="50"/>
        <v/>
      </c>
      <c r="CF236" s="1196" t="str">
        <f t="shared" si="51"/>
        <v/>
      </c>
      <c r="CG236" s="1196" t="str">
        <f t="shared" si="52"/>
        <v/>
      </c>
      <c r="CI236" s="1196" t="str">
        <f t="shared" si="46"/>
        <v/>
      </c>
      <c r="CJ236" s="1197" t="str">
        <f t="shared" si="53"/>
        <v/>
      </c>
      <c r="CK236" s="1196" t="str">
        <f t="shared" si="54"/>
        <v/>
      </c>
      <c r="CL236" s="1196" t="str">
        <f t="shared" si="55"/>
        <v/>
      </c>
      <c r="CM236" s="1196" t="str">
        <f t="shared" si="56"/>
        <v/>
      </c>
      <c r="CN236" s="1196" t="str">
        <f t="shared" si="57"/>
        <v/>
      </c>
      <c r="CO236" s="1196" t="str">
        <f t="shared" si="58"/>
        <v/>
      </c>
      <c r="CQ236" s="1197"/>
      <c r="CS236" s="1197"/>
    </row>
    <row r="237" spans="70:97">
      <c r="BR237" s="1198">
        <f t="shared" si="47"/>
        <v>0</v>
      </c>
      <c r="CA237" s="1197"/>
      <c r="CB237" s="1196" t="str">
        <f t="shared" si="45"/>
        <v/>
      </c>
      <c r="CC237" s="1196" t="str">
        <f t="shared" si="48"/>
        <v/>
      </c>
      <c r="CD237" s="1196" t="str">
        <f t="shared" si="49"/>
        <v/>
      </c>
      <c r="CE237" s="1196" t="str">
        <f t="shared" si="50"/>
        <v/>
      </c>
      <c r="CF237" s="1196" t="str">
        <f t="shared" si="51"/>
        <v/>
      </c>
      <c r="CG237" s="1196" t="str">
        <f t="shared" si="52"/>
        <v/>
      </c>
      <c r="CI237" s="1196" t="str">
        <f t="shared" si="46"/>
        <v/>
      </c>
      <c r="CJ237" s="1197" t="str">
        <f t="shared" si="53"/>
        <v/>
      </c>
      <c r="CK237" s="1196" t="str">
        <f t="shared" si="54"/>
        <v/>
      </c>
      <c r="CL237" s="1196" t="str">
        <f t="shared" si="55"/>
        <v/>
      </c>
      <c r="CM237" s="1196" t="str">
        <f t="shared" si="56"/>
        <v/>
      </c>
      <c r="CN237" s="1196" t="str">
        <f t="shared" si="57"/>
        <v/>
      </c>
      <c r="CO237" s="1196" t="str">
        <f t="shared" si="58"/>
        <v/>
      </c>
      <c r="CQ237" s="1197"/>
      <c r="CS237" s="1197"/>
    </row>
    <row r="238" spans="70:97">
      <c r="BR238" s="1198">
        <f t="shared" si="47"/>
        <v>0</v>
      </c>
      <c r="CA238" s="1197"/>
      <c r="CB238" s="1196" t="str">
        <f t="shared" si="45"/>
        <v/>
      </c>
      <c r="CC238" s="1196" t="str">
        <f t="shared" si="48"/>
        <v/>
      </c>
      <c r="CD238" s="1196" t="str">
        <f t="shared" si="49"/>
        <v/>
      </c>
      <c r="CE238" s="1196" t="str">
        <f t="shared" si="50"/>
        <v/>
      </c>
      <c r="CF238" s="1196" t="str">
        <f t="shared" si="51"/>
        <v/>
      </c>
      <c r="CG238" s="1196" t="str">
        <f t="shared" si="52"/>
        <v/>
      </c>
      <c r="CI238" s="1196" t="str">
        <f t="shared" si="46"/>
        <v/>
      </c>
      <c r="CJ238" s="1197" t="str">
        <f t="shared" si="53"/>
        <v/>
      </c>
      <c r="CK238" s="1196" t="str">
        <f t="shared" si="54"/>
        <v/>
      </c>
      <c r="CL238" s="1196" t="str">
        <f t="shared" si="55"/>
        <v/>
      </c>
      <c r="CM238" s="1196" t="str">
        <f t="shared" si="56"/>
        <v/>
      </c>
      <c r="CN238" s="1196" t="str">
        <f t="shared" si="57"/>
        <v/>
      </c>
      <c r="CO238" s="1196" t="str">
        <f t="shared" si="58"/>
        <v/>
      </c>
      <c r="CQ238" s="1197"/>
      <c r="CS238" s="1197"/>
    </row>
    <row r="239" spans="70:97">
      <c r="BR239" s="1198">
        <f t="shared" si="47"/>
        <v>0</v>
      </c>
      <c r="CA239" s="1197"/>
      <c r="CB239" s="1196" t="str">
        <f t="shared" si="45"/>
        <v/>
      </c>
      <c r="CC239" s="1196" t="str">
        <f t="shared" si="48"/>
        <v/>
      </c>
      <c r="CD239" s="1196" t="str">
        <f t="shared" si="49"/>
        <v/>
      </c>
      <c r="CE239" s="1196" t="str">
        <f t="shared" si="50"/>
        <v/>
      </c>
      <c r="CF239" s="1196" t="str">
        <f t="shared" si="51"/>
        <v/>
      </c>
      <c r="CG239" s="1196" t="str">
        <f t="shared" si="52"/>
        <v/>
      </c>
      <c r="CI239" s="1196" t="str">
        <f t="shared" si="46"/>
        <v/>
      </c>
      <c r="CJ239" s="1197" t="str">
        <f t="shared" si="53"/>
        <v/>
      </c>
      <c r="CK239" s="1196" t="str">
        <f t="shared" si="54"/>
        <v/>
      </c>
      <c r="CL239" s="1196" t="str">
        <f t="shared" si="55"/>
        <v/>
      </c>
      <c r="CM239" s="1196" t="str">
        <f t="shared" si="56"/>
        <v/>
      </c>
      <c r="CN239" s="1196" t="str">
        <f t="shared" si="57"/>
        <v/>
      </c>
      <c r="CO239" s="1196" t="str">
        <f t="shared" si="58"/>
        <v/>
      </c>
      <c r="CQ239" s="1197"/>
      <c r="CS239" s="1197"/>
    </row>
    <row r="240" spans="70:97">
      <c r="BR240" s="1198">
        <f t="shared" si="47"/>
        <v>0</v>
      </c>
      <c r="CA240" s="1197"/>
      <c r="CB240" s="1196" t="str">
        <f t="shared" si="45"/>
        <v/>
      </c>
      <c r="CC240" s="1196" t="str">
        <f t="shared" si="48"/>
        <v/>
      </c>
      <c r="CD240" s="1196" t="str">
        <f t="shared" si="49"/>
        <v/>
      </c>
      <c r="CE240" s="1196" t="str">
        <f t="shared" si="50"/>
        <v/>
      </c>
      <c r="CF240" s="1196" t="str">
        <f t="shared" si="51"/>
        <v/>
      </c>
      <c r="CG240" s="1196" t="str">
        <f t="shared" si="52"/>
        <v/>
      </c>
      <c r="CI240" s="1196" t="str">
        <f t="shared" si="46"/>
        <v/>
      </c>
      <c r="CJ240" s="1197" t="str">
        <f t="shared" si="53"/>
        <v/>
      </c>
      <c r="CK240" s="1196" t="str">
        <f t="shared" si="54"/>
        <v/>
      </c>
      <c r="CL240" s="1196" t="str">
        <f t="shared" si="55"/>
        <v/>
      </c>
      <c r="CM240" s="1196" t="str">
        <f t="shared" si="56"/>
        <v/>
      </c>
      <c r="CN240" s="1196" t="str">
        <f t="shared" si="57"/>
        <v/>
      </c>
      <c r="CO240" s="1196" t="str">
        <f t="shared" si="58"/>
        <v/>
      </c>
      <c r="CQ240" s="1197"/>
      <c r="CS240" s="1197"/>
    </row>
    <row r="241" spans="70:97">
      <c r="BR241" s="1198">
        <f t="shared" si="47"/>
        <v>0</v>
      </c>
      <c r="CA241" s="1197"/>
      <c r="CB241" s="1196" t="str">
        <f t="shared" si="45"/>
        <v/>
      </c>
      <c r="CC241" s="1196" t="str">
        <f t="shared" si="48"/>
        <v/>
      </c>
      <c r="CD241" s="1196" t="str">
        <f t="shared" si="49"/>
        <v/>
      </c>
      <c r="CE241" s="1196" t="str">
        <f t="shared" si="50"/>
        <v/>
      </c>
      <c r="CF241" s="1196" t="str">
        <f t="shared" si="51"/>
        <v/>
      </c>
      <c r="CG241" s="1196" t="str">
        <f t="shared" si="52"/>
        <v/>
      </c>
      <c r="CI241" s="1196" t="str">
        <f t="shared" si="46"/>
        <v/>
      </c>
      <c r="CJ241" s="1197" t="str">
        <f t="shared" si="53"/>
        <v/>
      </c>
      <c r="CK241" s="1196" t="str">
        <f t="shared" si="54"/>
        <v/>
      </c>
      <c r="CL241" s="1196" t="str">
        <f t="shared" si="55"/>
        <v/>
      </c>
      <c r="CM241" s="1196" t="str">
        <f t="shared" si="56"/>
        <v/>
      </c>
      <c r="CN241" s="1196" t="str">
        <f t="shared" si="57"/>
        <v/>
      </c>
      <c r="CO241" s="1196" t="str">
        <f t="shared" si="58"/>
        <v/>
      </c>
      <c r="CQ241" s="1197"/>
      <c r="CS241" s="1197"/>
    </row>
    <row r="242" spans="70:97">
      <c r="BR242" s="1198">
        <f t="shared" si="47"/>
        <v>0</v>
      </c>
      <c r="CA242" s="1197"/>
      <c r="CB242" s="1196" t="str">
        <f t="shared" si="45"/>
        <v/>
      </c>
      <c r="CC242" s="1196" t="str">
        <f t="shared" si="48"/>
        <v/>
      </c>
      <c r="CD242" s="1196" t="str">
        <f t="shared" si="49"/>
        <v/>
      </c>
      <c r="CE242" s="1196" t="str">
        <f t="shared" si="50"/>
        <v/>
      </c>
      <c r="CF242" s="1196" t="str">
        <f t="shared" si="51"/>
        <v/>
      </c>
      <c r="CG242" s="1196" t="str">
        <f t="shared" si="52"/>
        <v/>
      </c>
      <c r="CI242" s="1196" t="str">
        <f t="shared" si="46"/>
        <v/>
      </c>
      <c r="CJ242" s="1197" t="str">
        <f t="shared" si="53"/>
        <v/>
      </c>
      <c r="CK242" s="1196" t="str">
        <f t="shared" si="54"/>
        <v/>
      </c>
      <c r="CL242" s="1196" t="str">
        <f t="shared" si="55"/>
        <v/>
      </c>
      <c r="CM242" s="1196" t="str">
        <f t="shared" si="56"/>
        <v/>
      </c>
      <c r="CN242" s="1196" t="str">
        <f t="shared" si="57"/>
        <v/>
      </c>
      <c r="CO242" s="1196" t="str">
        <f t="shared" si="58"/>
        <v/>
      </c>
      <c r="CQ242" s="1197"/>
      <c r="CS242" s="1197"/>
    </row>
    <row r="243" spans="70:97">
      <c r="BR243" s="1198">
        <f t="shared" si="47"/>
        <v>0</v>
      </c>
      <c r="CA243" s="1197"/>
      <c r="CB243" s="1196" t="str">
        <f t="shared" si="45"/>
        <v/>
      </c>
      <c r="CC243" s="1196" t="str">
        <f t="shared" si="48"/>
        <v/>
      </c>
      <c r="CD243" s="1196" t="str">
        <f t="shared" si="49"/>
        <v/>
      </c>
      <c r="CE243" s="1196" t="str">
        <f t="shared" si="50"/>
        <v/>
      </c>
      <c r="CF243" s="1196" t="str">
        <f t="shared" si="51"/>
        <v/>
      </c>
      <c r="CG243" s="1196" t="str">
        <f t="shared" si="52"/>
        <v/>
      </c>
      <c r="CI243" s="1196" t="str">
        <f t="shared" si="46"/>
        <v/>
      </c>
      <c r="CJ243" s="1197" t="str">
        <f t="shared" si="53"/>
        <v/>
      </c>
      <c r="CK243" s="1196" t="str">
        <f t="shared" si="54"/>
        <v/>
      </c>
      <c r="CL243" s="1196" t="str">
        <f t="shared" si="55"/>
        <v/>
      </c>
      <c r="CM243" s="1196" t="str">
        <f t="shared" si="56"/>
        <v/>
      </c>
      <c r="CN243" s="1196" t="str">
        <f t="shared" si="57"/>
        <v/>
      </c>
      <c r="CO243" s="1196" t="str">
        <f t="shared" si="58"/>
        <v/>
      </c>
      <c r="CQ243" s="1197"/>
      <c r="CS243" s="1197"/>
    </row>
    <row r="244" spans="70:97">
      <c r="BR244" s="1198">
        <f t="shared" si="47"/>
        <v>0</v>
      </c>
      <c r="CA244" s="1197"/>
      <c r="CB244" s="1196" t="str">
        <f t="shared" si="45"/>
        <v/>
      </c>
      <c r="CC244" s="1196" t="str">
        <f t="shared" si="48"/>
        <v/>
      </c>
      <c r="CD244" s="1196" t="str">
        <f t="shared" si="49"/>
        <v/>
      </c>
      <c r="CE244" s="1196" t="str">
        <f t="shared" si="50"/>
        <v/>
      </c>
      <c r="CF244" s="1196" t="str">
        <f t="shared" si="51"/>
        <v/>
      </c>
      <c r="CG244" s="1196" t="str">
        <f t="shared" si="52"/>
        <v/>
      </c>
      <c r="CI244" s="1196" t="str">
        <f t="shared" si="46"/>
        <v/>
      </c>
      <c r="CJ244" s="1197" t="str">
        <f t="shared" si="53"/>
        <v/>
      </c>
      <c r="CK244" s="1196" t="str">
        <f t="shared" si="54"/>
        <v/>
      </c>
      <c r="CL244" s="1196" t="str">
        <f t="shared" si="55"/>
        <v/>
      </c>
      <c r="CM244" s="1196" t="str">
        <f t="shared" si="56"/>
        <v/>
      </c>
      <c r="CN244" s="1196" t="str">
        <f t="shared" si="57"/>
        <v/>
      </c>
      <c r="CO244" s="1196" t="str">
        <f t="shared" si="58"/>
        <v/>
      </c>
      <c r="CQ244" s="1197"/>
      <c r="CS244" s="1197"/>
    </row>
    <row r="245" spans="70:97">
      <c r="BR245" s="1198">
        <f t="shared" si="47"/>
        <v>0</v>
      </c>
      <c r="CA245" s="1197"/>
      <c r="CB245" s="1196" t="str">
        <f t="shared" si="45"/>
        <v/>
      </c>
      <c r="CC245" s="1196" t="str">
        <f t="shared" si="48"/>
        <v/>
      </c>
      <c r="CD245" s="1196" t="str">
        <f t="shared" si="49"/>
        <v/>
      </c>
      <c r="CE245" s="1196" t="str">
        <f t="shared" si="50"/>
        <v/>
      </c>
      <c r="CF245" s="1196" t="str">
        <f t="shared" si="51"/>
        <v/>
      </c>
      <c r="CG245" s="1196" t="str">
        <f t="shared" si="52"/>
        <v/>
      </c>
      <c r="CI245" s="1196" t="str">
        <f t="shared" si="46"/>
        <v/>
      </c>
      <c r="CJ245" s="1197" t="str">
        <f t="shared" si="53"/>
        <v/>
      </c>
      <c r="CK245" s="1196" t="str">
        <f t="shared" si="54"/>
        <v/>
      </c>
      <c r="CL245" s="1196" t="str">
        <f t="shared" si="55"/>
        <v/>
      </c>
      <c r="CM245" s="1196" t="str">
        <f t="shared" si="56"/>
        <v/>
      </c>
      <c r="CN245" s="1196" t="str">
        <f t="shared" si="57"/>
        <v/>
      </c>
      <c r="CO245" s="1196" t="str">
        <f t="shared" si="58"/>
        <v/>
      </c>
      <c r="CQ245" s="1197"/>
      <c r="CS245" s="1197"/>
    </row>
    <row r="246" spans="70:97">
      <c r="BR246" s="1198">
        <f t="shared" si="47"/>
        <v>0</v>
      </c>
      <c r="CA246" s="1197"/>
      <c r="CB246" s="1196" t="str">
        <f t="shared" si="45"/>
        <v/>
      </c>
      <c r="CC246" s="1196" t="str">
        <f t="shared" si="48"/>
        <v/>
      </c>
      <c r="CD246" s="1196" t="str">
        <f t="shared" si="49"/>
        <v/>
      </c>
      <c r="CE246" s="1196" t="str">
        <f t="shared" si="50"/>
        <v/>
      </c>
      <c r="CF246" s="1196" t="str">
        <f t="shared" si="51"/>
        <v/>
      </c>
      <c r="CG246" s="1196" t="str">
        <f t="shared" si="52"/>
        <v/>
      </c>
      <c r="CI246" s="1196" t="str">
        <f t="shared" si="46"/>
        <v/>
      </c>
      <c r="CJ246" s="1197" t="str">
        <f t="shared" si="53"/>
        <v/>
      </c>
      <c r="CK246" s="1196" t="str">
        <f t="shared" si="54"/>
        <v/>
      </c>
      <c r="CL246" s="1196" t="str">
        <f t="shared" si="55"/>
        <v/>
      </c>
      <c r="CM246" s="1196" t="str">
        <f t="shared" si="56"/>
        <v/>
      </c>
      <c r="CN246" s="1196" t="str">
        <f t="shared" si="57"/>
        <v/>
      </c>
      <c r="CO246" s="1196" t="str">
        <f t="shared" si="58"/>
        <v/>
      </c>
      <c r="CQ246" s="1197"/>
      <c r="CS246" s="1197"/>
    </row>
    <row r="247" spans="70:97">
      <c r="BR247" s="1198">
        <f t="shared" si="47"/>
        <v>0</v>
      </c>
      <c r="CA247" s="1197"/>
      <c r="CB247" s="1196" t="str">
        <f t="shared" si="45"/>
        <v/>
      </c>
      <c r="CC247" s="1196" t="str">
        <f t="shared" si="48"/>
        <v/>
      </c>
      <c r="CD247" s="1196" t="str">
        <f t="shared" si="49"/>
        <v/>
      </c>
      <c r="CE247" s="1196" t="str">
        <f t="shared" si="50"/>
        <v/>
      </c>
      <c r="CF247" s="1196" t="str">
        <f t="shared" si="51"/>
        <v/>
      </c>
      <c r="CG247" s="1196" t="str">
        <f t="shared" si="52"/>
        <v/>
      </c>
      <c r="CI247" s="1196" t="str">
        <f t="shared" si="46"/>
        <v/>
      </c>
      <c r="CJ247" s="1197" t="str">
        <f t="shared" si="53"/>
        <v/>
      </c>
      <c r="CK247" s="1196" t="str">
        <f t="shared" si="54"/>
        <v/>
      </c>
      <c r="CL247" s="1196" t="str">
        <f t="shared" si="55"/>
        <v/>
      </c>
      <c r="CM247" s="1196" t="str">
        <f t="shared" si="56"/>
        <v/>
      </c>
      <c r="CN247" s="1196" t="str">
        <f t="shared" si="57"/>
        <v/>
      </c>
      <c r="CO247" s="1196" t="str">
        <f t="shared" si="58"/>
        <v/>
      </c>
      <c r="CQ247" s="1197"/>
      <c r="CS247" s="1197"/>
    </row>
    <row r="248" spans="70:97">
      <c r="BR248" s="1198">
        <f t="shared" si="47"/>
        <v>0</v>
      </c>
      <c r="CA248" s="1197"/>
      <c r="CB248" s="1196" t="str">
        <f t="shared" si="45"/>
        <v/>
      </c>
      <c r="CC248" s="1196" t="str">
        <f t="shared" si="48"/>
        <v/>
      </c>
      <c r="CD248" s="1196" t="str">
        <f t="shared" si="49"/>
        <v/>
      </c>
      <c r="CE248" s="1196" t="str">
        <f t="shared" si="50"/>
        <v/>
      </c>
      <c r="CF248" s="1196" t="str">
        <f t="shared" si="51"/>
        <v/>
      </c>
      <c r="CG248" s="1196" t="str">
        <f t="shared" si="52"/>
        <v/>
      </c>
      <c r="CI248" s="1196" t="str">
        <f t="shared" si="46"/>
        <v/>
      </c>
      <c r="CJ248" s="1197" t="str">
        <f t="shared" si="53"/>
        <v/>
      </c>
      <c r="CK248" s="1196" t="str">
        <f t="shared" si="54"/>
        <v/>
      </c>
      <c r="CL248" s="1196" t="str">
        <f t="shared" si="55"/>
        <v/>
      </c>
      <c r="CM248" s="1196" t="str">
        <f t="shared" si="56"/>
        <v/>
      </c>
      <c r="CN248" s="1196" t="str">
        <f t="shared" si="57"/>
        <v/>
      </c>
      <c r="CO248" s="1196" t="str">
        <f t="shared" si="58"/>
        <v/>
      </c>
      <c r="CQ248" s="1197"/>
      <c r="CS248" s="1197"/>
    </row>
    <row r="249" spans="70:97">
      <c r="BR249" s="1198">
        <f t="shared" si="47"/>
        <v>0</v>
      </c>
      <c r="CA249" s="1197"/>
      <c r="CB249" s="1196" t="str">
        <f t="shared" si="45"/>
        <v/>
      </c>
      <c r="CC249" s="1196" t="str">
        <f t="shared" si="48"/>
        <v/>
      </c>
      <c r="CD249" s="1196" t="str">
        <f t="shared" si="49"/>
        <v/>
      </c>
      <c r="CE249" s="1196" t="str">
        <f t="shared" si="50"/>
        <v/>
      </c>
      <c r="CF249" s="1196" t="str">
        <f t="shared" si="51"/>
        <v/>
      </c>
      <c r="CG249" s="1196" t="str">
        <f t="shared" si="52"/>
        <v/>
      </c>
      <c r="CI249" s="1196" t="str">
        <f t="shared" si="46"/>
        <v/>
      </c>
      <c r="CJ249" s="1197" t="str">
        <f t="shared" si="53"/>
        <v/>
      </c>
      <c r="CK249" s="1196" t="str">
        <f t="shared" si="54"/>
        <v/>
      </c>
      <c r="CL249" s="1196" t="str">
        <f t="shared" si="55"/>
        <v/>
      </c>
      <c r="CM249" s="1196" t="str">
        <f t="shared" si="56"/>
        <v/>
      </c>
      <c r="CN249" s="1196" t="str">
        <f t="shared" si="57"/>
        <v/>
      </c>
      <c r="CO249" s="1196" t="str">
        <f t="shared" si="58"/>
        <v/>
      </c>
      <c r="CQ249" s="1197"/>
      <c r="CS249" s="1197"/>
    </row>
    <row r="250" spans="70:97">
      <c r="BR250" s="1198">
        <f t="shared" si="47"/>
        <v>0</v>
      </c>
      <c r="CA250" s="1197"/>
      <c r="CB250" s="1196" t="str">
        <f t="shared" si="45"/>
        <v/>
      </c>
      <c r="CC250" s="1196" t="str">
        <f t="shared" si="48"/>
        <v/>
      </c>
      <c r="CD250" s="1196" t="str">
        <f t="shared" si="49"/>
        <v/>
      </c>
      <c r="CE250" s="1196" t="str">
        <f t="shared" si="50"/>
        <v/>
      </c>
      <c r="CF250" s="1196" t="str">
        <f t="shared" si="51"/>
        <v/>
      </c>
      <c r="CG250" s="1196" t="str">
        <f t="shared" si="52"/>
        <v/>
      </c>
      <c r="CI250" s="1196" t="str">
        <f t="shared" si="46"/>
        <v/>
      </c>
      <c r="CJ250" s="1197" t="str">
        <f t="shared" si="53"/>
        <v/>
      </c>
      <c r="CK250" s="1196" t="str">
        <f t="shared" si="54"/>
        <v/>
      </c>
      <c r="CL250" s="1196" t="str">
        <f t="shared" si="55"/>
        <v/>
      </c>
      <c r="CM250" s="1196" t="str">
        <f t="shared" si="56"/>
        <v/>
      </c>
      <c r="CN250" s="1196" t="str">
        <f t="shared" si="57"/>
        <v/>
      </c>
      <c r="CO250" s="1196" t="str">
        <f t="shared" si="58"/>
        <v/>
      </c>
      <c r="CQ250" s="1197"/>
      <c r="CS250" s="1197"/>
    </row>
    <row r="251" spans="70:97">
      <c r="BR251" s="1198">
        <f t="shared" si="47"/>
        <v>0</v>
      </c>
      <c r="CA251" s="1197"/>
      <c r="CB251" s="1196" t="str">
        <f t="shared" si="45"/>
        <v/>
      </c>
      <c r="CC251" s="1196" t="str">
        <f t="shared" si="48"/>
        <v/>
      </c>
      <c r="CD251" s="1196" t="str">
        <f t="shared" si="49"/>
        <v/>
      </c>
      <c r="CE251" s="1196" t="str">
        <f t="shared" si="50"/>
        <v/>
      </c>
      <c r="CF251" s="1196" t="str">
        <f t="shared" si="51"/>
        <v/>
      </c>
      <c r="CG251" s="1196" t="str">
        <f t="shared" si="52"/>
        <v/>
      </c>
      <c r="CI251" s="1196" t="str">
        <f t="shared" si="46"/>
        <v/>
      </c>
      <c r="CJ251" s="1197" t="str">
        <f t="shared" si="53"/>
        <v/>
      </c>
      <c r="CK251" s="1196" t="str">
        <f t="shared" si="54"/>
        <v/>
      </c>
      <c r="CL251" s="1196" t="str">
        <f t="shared" si="55"/>
        <v/>
      </c>
      <c r="CM251" s="1196" t="str">
        <f t="shared" si="56"/>
        <v/>
      </c>
      <c r="CN251" s="1196" t="str">
        <f t="shared" si="57"/>
        <v/>
      </c>
      <c r="CO251" s="1196" t="str">
        <f t="shared" si="58"/>
        <v/>
      </c>
      <c r="CQ251" s="1197"/>
      <c r="CS251" s="1197"/>
    </row>
    <row r="252" spans="70:97">
      <c r="BR252" s="1198">
        <f t="shared" si="47"/>
        <v>0</v>
      </c>
      <c r="CA252" s="1197"/>
      <c r="CB252" s="1196" t="str">
        <f t="shared" si="45"/>
        <v/>
      </c>
      <c r="CC252" s="1196" t="str">
        <f t="shared" si="48"/>
        <v/>
      </c>
      <c r="CD252" s="1196" t="str">
        <f t="shared" si="49"/>
        <v/>
      </c>
      <c r="CE252" s="1196" t="str">
        <f t="shared" si="50"/>
        <v/>
      </c>
      <c r="CF252" s="1196" t="str">
        <f t="shared" si="51"/>
        <v/>
      </c>
      <c r="CG252" s="1196" t="str">
        <f t="shared" si="52"/>
        <v/>
      </c>
      <c r="CI252" s="1196" t="str">
        <f t="shared" si="46"/>
        <v/>
      </c>
      <c r="CJ252" s="1197" t="str">
        <f t="shared" si="53"/>
        <v/>
      </c>
      <c r="CK252" s="1196" t="str">
        <f t="shared" si="54"/>
        <v/>
      </c>
      <c r="CL252" s="1196" t="str">
        <f t="shared" si="55"/>
        <v/>
      </c>
      <c r="CM252" s="1196" t="str">
        <f t="shared" si="56"/>
        <v/>
      </c>
      <c r="CN252" s="1196" t="str">
        <f t="shared" si="57"/>
        <v/>
      </c>
      <c r="CO252" s="1196" t="str">
        <f t="shared" si="58"/>
        <v/>
      </c>
      <c r="CQ252" s="1197"/>
      <c r="CS252" s="1197"/>
    </row>
    <row r="253" spans="70:97">
      <c r="BR253" s="1198">
        <f t="shared" si="47"/>
        <v>0</v>
      </c>
      <c r="CA253" s="1197"/>
      <c r="CB253" s="1196" t="str">
        <f t="shared" si="45"/>
        <v/>
      </c>
      <c r="CC253" s="1196" t="str">
        <f t="shared" si="48"/>
        <v/>
      </c>
      <c r="CD253" s="1196" t="str">
        <f t="shared" si="49"/>
        <v/>
      </c>
      <c r="CE253" s="1196" t="str">
        <f t="shared" si="50"/>
        <v/>
      </c>
      <c r="CF253" s="1196" t="str">
        <f t="shared" si="51"/>
        <v/>
      </c>
      <c r="CG253" s="1196" t="str">
        <f t="shared" si="52"/>
        <v/>
      </c>
      <c r="CI253" s="1196" t="str">
        <f t="shared" si="46"/>
        <v/>
      </c>
      <c r="CJ253" s="1197" t="str">
        <f t="shared" si="53"/>
        <v/>
      </c>
      <c r="CK253" s="1196" t="str">
        <f t="shared" si="54"/>
        <v/>
      </c>
      <c r="CL253" s="1196" t="str">
        <f t="shared" si="55"/>
        <v/>
      </c>
      <c r="CM253" s="1196" t="str">
        <f t="shared" si="56"/>
        <v/>
      </c>
      <c r="CN253" s="1196" t="str">
        <f t="shared" si="57"/>
        <v/>
      </c>
      <c r="CO253" s="1196" t="str">
        <f t="shared" si="58"/>
        <v/>
      </c>
      <c r="CQ253" s="1197"/>
      <c r="CS253" s="1197"/>
    </row>
    <row r="254" spans="70:97">
      <c r="BR254" s="1198">
        <f t="shared" si="47"/>
        <v>0</v>
      </c>
      <c r="CA254" s="1197"/>
      <c r="CB254" s="1196" t="str">
        <f t="shared" si="45"/>
        <v/>
      </c>
      <c r="CC254" s="1196" t="str">
        <f t="shared" si="48"/>
        <v/>
      </c>
      <c r="CD254" s="1196" t="str">
        <f t="shared" si="49"/>
        <v/>
      </c>
      <c r="CE254" s="1196" t="str">
        <f t="shared" si="50"/>
        <v/>
      </c>
      <c r="CF254" s="1196" t="str">
        <f t="shared" si="51"/>
        <v/>
      </c>
      <c r="CG254" s="1196" t="str">
        <f t="shared" si="52"/>
        <v/>
      </c>
      <c r="CI254" s="1196" t="str">
        <f t="shared" si="46"/>
        <v/>
      </c>
      <c r="CJ254" s="1197" t="str">
        <f t="shared" si="53"/>
        <v/>
      </c>
      <c r="CK254" s="1196" t="str">
        <f t="shared" si="54"/>
        <v/>
      </c>
      <c r="CL254" s="1196" t="str">
        <f t="shared" si="55"/>
        <v/>
      </c>
      <c r="CM254" s="1196" t="str">
        <f t="shared" si="56"/>
        <v/>
      </c>
      <c r="CN254" s="1196" t="str">
        <f t="shared" si="57"/>
        <v/>
      </c>
      <c r="CO254" s="1196" t="str">
        <f t="shared" si="58"/>
        <v/>
      </c>
      <c r="CQ254" s="1197"/>
      <c r="CS254" s="1197"/>
    </row>
    <row r="255" spans="70:97">
      <c r="BR255" s="1198">
        <f t="shared" si="47"/>
        <v>0</v>
      </c>
      <c r="CA255" s="1197"/>
      <c r="CB255" s="1196" t="str">
        <f t="shared" si="45"/>
        <v/>
      </c>
      <c r="CC255" s="1196" t="str">
        <f t="shared" si="48"/>
        <v/>
      </c>
      <c r="CD255" s="1196" t="str">
        <f t="shared" si="49"/>
        <v/>
      </c>
      <c r="CE255" s="1196" t="str">
        <f t="shared" si="50"/>
        <v/>
      </c>
      <c r="CF255" s="1196" t="str">
        <f t="shared" si="51"/>
        <v/>
      </c>
      <c r="CG255" s="1196" t="str">
        <f t="shared" si="52"/>
        <v/>
      </c>
      <c r="CI255" s="1196" t="str">
        <f t="shared" si="46"/>
        <v/>
      </c>
      <c r="CJ255" s="1197" t="str">
        <f t="shared" si="53"/>
        <v/>
      </c>
      <c r="CK255" s="1196" t="str">
        <f t="shared" si="54"/>
        <v/>
      </c>
      <c r="CL255" s="1196" t="str">
        <f t="shared" si="55"/>
        <v/>
      </c>
      <c r="CM255" s="1196" t="str">
        <f t="shared" si="56"/>
        <v/>
      </c>
      <c r="CN255" s="1196" t="str">
        <f t="shared" si="57"/>
        <v/>
      </c>
      <c r="CO255" s="1196" t="str">
        <f t="shared" si="58"/>
        <v/>
      </c>
      <c r="CQ255" s="1197"/>
      <c r="CS255" s="1197"/>
    </row>
    <row r="256" spans="70:97">
      <c r="BR256" s="1198">
        <f t="shared" si="47"/>
        <v>0</v>
      </c>
      <c r="CA256" s="1197"/>
      <c r="CB256" s="1196" t="str">
        <f t="shared" si="45"/>
        <v/>
      </c>
      <c r="CC256" s="1196" t="str">
        <f t="shared" si="48"/>
        <v/>
      </c>
      <c r="CD256" s="1196" t="str">
        <f t="shared" si="49"/>
        <v/>
      </c>
      <c r="CE256" s="1196" t="str">
        <f t="shared" si="50"/>
        <v/>
      </c>
      <c r="CF256" s="1196" t="str">
        <f t="shared" si="51"/>
        <v/>
      </c>
      <c r="CG256" s="1196" t="str">
        <f t="shared" si="52"/>
        <v/>
      </c>
      <c r="CI256" s="1196" t="str">
        <f t="shared" si="46"/>
        <v/>
      </c>
      <c r="CJ256" s="1197" t="str">
        <f t="shared" si="53"/>
        <v/>
      </c>
      <c r="CK256" s="1196" t="str">
        <f t="shared" si="54"/>
        <v/>
      </c>
      <c r="CL256" s="1196" t="str">
        <f t="shared" si="55"/>
        <v/>
      </c>
      <c r="CM256" s="1196" t="str">
        <f t="shared" si="56"/>
        <v/>
      </c>
      <c r="CN256" s="1196" t="str">
        <f t="shared" si="57"/>
        <v/>
      </c>
      <c r="CO256" s="1196" t="str">
        <f t="shared" si="58"/>
        <v/>
      </c>
      <c r="CQ256" s="1197"/>
      <c r="CS256" s="1197"/>
    </row>
    <row r="257" spans="70:97">
      <c r="BR257" s="1198">
        <f t="shared" si="47"/>
        <v>0</v>
      </c>
      <c r="CA257" s="1197"/>
      <c r="CB257" s="1196" t="str">
        <f t="shared" si="45"/>
        <v/>
      </c>
      <c r="CC257" s="1196" t="str">
        <f t="shared" si="48"/>
        <v/>
      </c>
      <c r="CD257" s="1196" t="str">
        <f t="shared" si="49"/>
        <v/>
      </c>
      <c r="CE257" s="1196" t="str">
        <f t="shared" si="50"/>
        <v/>
      </c>
      <c r="CF257" s="1196" t="str">
        <f t="shared" si="51"/>
        <v/>
      </c>
      <c r="CG257" s="1196" t="str">
        <f t="shared" si="52"/>
        <v/>
      </c>
      <c r="CI257" s="1196" t="str">
        <f t="shared" si="46"/>
        <v/>
      </c>
      <c r="CJ257" s="1197" t="str">
        <f t="shared" si="53"/>
        <v/>
      </c>
      <c r="CK257" s="1196" t="str">
        <f t="shared" si="54"/>
        <v/>
      </c>
      <c r="CL257" s="1196" t="str">
        <f t="shared" si="55"/>
        <v/>
      </c>
      <c r="CM257" s="1196" t="str">
        <f t="shared" si="56"/>
        <v/>
      </c>
      <c r="CN257" s="1196" t="str">
        <f t="shared" si="57"/>
        <v/>
      </c>
      <c r="CO257" s="1196" t="str">
        <f t="shared" si="58"/>
        <v/>
      </c>
      <c r="CQ257" s="1197"/>
      <c r="CS257" s="1197"/>
    </row>
    <row r="258" spans="70:97">
      <c r="BR258" s="1198">
        <f t="shared" si="47"/>
        <v>0</v>
      </c>
      <c r="CA258" s="1197"/>
      <c r="CB258" s="1196" t="str">
        <f t="shared" ref="CB258:CB321" si="59">IF($CA258="","",IF(ISERROR(VLOOKUP($CA258,$BC$2:$BR$1000,16,FALSE)),VLOOKUP($CA258,MainDBase,2,FALSE),VLOOKUP($CA258,$BC$2:$BR$1000,16,FALSE)))</f>
        <v/>
      </c>
      <c r="CC258" s="1196" t="str">
        <f t="shared" si="48"/>
        <v/>
      </c>
      <c r="CD258" s="1196" t="str">
        <f t="shared" si="49"/>
        <v/>
      </c>
      <c r="CE258" s="1196" t="str">
        <f t="shared" si="50"/>
        <v/>
      </c>
      <c r="CF258" s="1196" t="str">
        <f t="shared" si="51"/>
        <v/>
      </c>
      <c r="CG258" s="1196" t="str">
        <f t="shared" si="52"/>
        <v/>
      </c>
      <c r="CI258" s="1196" t="str">
        <f t="shared" ref="CI258:CI321" si="60">IF(CA258="","",VLOOKUP($CA258,MainDBase,2,FALSE))</f>
        <v/>
      </c>
      <c r="CJ258" s="1197" t="str">
        <f t="shared" si="53"/>
        <v/>
      </c>
      <c r="CK258" s="1196" t="str">
        <f t="shared" si="54"/>
        <v/>
      </c>
      <c r="CL258" s="1196" t="str">
        <f t="shared" si="55"/>
        <v/>
      </c>
      <c r="CM258" s="1196" t="str">
        <f t="shared" si="56"/>
        <v/>
      </c>
      <c r="CN258" s="1196" t="str">
        <f t="shared" si="57"/>
        <v/>
      </c>
      <c r="CO258" s="1196" t="str">
        <f t="shared" si="58"/>
        <v/>
      </c>
      <c r="CQ258" s="1197"/>
      <c r="CS258" s="1197"/>
    </row>
    <row r="259" spans="70:97">
      <c r="BR259" s="1198">
        <f t="shared" ref="BR259:BR322" si="61">+BB259</f>
        <v>0</v>
      </c>
      <c r="CA259" s="1197"/>
      <c r="CB259" s="1196" t="str">
        <f t="shared" si="59"/>
        <v/>
      </c>
      <c r="CC259" s="1196" t="str">
        <f t="shared" ref="CC259:CC322" si="62">IF(ISERROR(VLOOKUP($CA259,$BC$2:$BO$1000,9,FALSE)),"",VLOOKUP($CA259,$BC$2:$BO$1000,9,FALSE))</f>
        <v/>
      </c>
      <c r="CD259" s="1196" t="str">
        <f t="shared" ref="CD259:CD322" si="63">IF(ISERROR(VLOOKUP($CA259,$BC$2:$BO$1000,10,FALSE)),"",VLOOKUP($CA259,$BC$2:$BO$1000,10,FALSE))</f>
        <v/>
      </c>
      <c r="CE259" s="1196" t="str">
        <f t="shared" ref="CE259:CE322" si="64">IF(ISERROR(VLOOKUP($CA259,$BC$2:$BO$1000,11,FALSE)),"",VLOOKUP($CA259,$BC$2:$BO$1000,11,FALSE))</f>
        <v/>
      </c>
      <c r="CF259" s="1196" t="str">
        <f t="shared" ref="CF259:CF322" si="65">IF(ISERROR(VLOOKUP($CA259,$BC$2:$BO$1000,12,FALSE)),"",VLOOKUP($CA259,$BC$2:$BO$1000,12,FALSE))</f>
        <v/>
      </c>
      <c r="CG259" s="1196" t="str">
        <f t="shared" ref="CG259:CG322" si="66">IF(ISERROR(VLOOKUP($CA259,$BC$2:$BO$1000,13,FALSE)),"",VLOOKUP($CA259,$BC$2:$BO$1000,13,FALSE))</f>
        <v/>
      </c>
      <c r="CI259" s="1196" t="str">
        <f t="shared" si="60"/>
        <v/>
      </c>
      <c r="CJ259" s="1197" t="str">
        <f t="shared" ref="CJ259:CJ322" si="67">IF(CA259="","",CA259)</f>
        <v/>
      </c>
      <c r="CK259" s="1196" t="str">
        <f t="shared" ref="CK259:CK322" si="68">IF(CC259="","",CC259)</f>
        <v/>
      </c>
      <c r="CL259" s="1196" t="str">
        <f t="shared" ref="CL259:CL322" si="69">IF(CD259="","",CD259)</f>
        <v/>
      </c>
      <c r="CM259" s="1196" t="str">
        <f t="shared" ref="CM259:CM322" si="70">IF(CE259="","",CE259)</f>
        <v/>
      </c>
      <c r="CN259" s="1196" t="str">
        <f t="shared" ref="CN259:CN322" si="71">IF(CF259="","",CF259)</f>
        <v/>
      </c>
      <c r="CO259" s="1196" t="str">
        <f t="shared" ref="CO259:CO322" si="72">IF(CG259="","",CG259)</f>
        <v/>
      </c>
      <c r="CQ259" s="1197"/>
      <c r="CS259" s="1197"/>
    </row>
    <row r="260" spans="70:97">
      <c r="BR260" s="1198">
        <f t="shared" si="61"/>
        <v>0</v>
      </c>
      <c r="CA260" s="1197"/>
      <c r="CB260" s="1196" t="str">
        <f t="shared" si="59"/>
        <v/>
      </c>
      <c r="CC260" s="1196" t="str">
        <f t="shared" si="62"/>
        <v/>
      </c>
      <c r="CD260" s="1196" t="str">
        <f t="shared" si="63"/>
        <v/>
      </c>
      <c r="CE260" s="1196" t="str">
        <f t="shared" si="64"/>
        <v/>
      </c>
      <c r="CF260" s="1196" t="str">
        <f t="shared" si="65"/>
        <v/>
      </c>
      <c r="CG260" s="1196" t="str">
        <f t="shared" si="66"/>
        <v/>
      </c>
      <c r="CI260" s="1196" t="str">
        <f t="shared" si="60"/>
        <v/>
      </c>
      <c r="CJ260" s="1197" t="str">
        <f t="shared" si="67"/>
        <v/>
      </c>
      <c r="CK260" s="1196" t="str">
        <f t="shared" si="68"/>
        <v/>
      </c>
      <c r="CL260" s="1196" t="str">
        <f t="shared" si="69"/>
        <v/>
      </c>
      <c r="CM260" s="1196" t="str">
        <f t="shared" si="70"/>
        <v/>
      </c>
      <c r="CN260" s="1196" t="str">
        <f t="shared" si="71"/>
        <v/>
      </c>
      <c r="CO260" s="1196" t="str">
        <f t="shared" si="72"/>
        <v/>
      </c>
      <c r="CQ260" s="1197"/>
      <c r="CS260" s="1197"/>
    </row>
    <row r="261" spans="70:97">
      <c r="BR261" s="1198">
        <f t="shared" si="61"/>
        <v>0</v>
      </c>
      <c r="CA261" s="1197"/>
      <c r="CB261" s="1196" t="str">
        <f t="shared" si="59"/>
        <v/>
      </c>
      <c r="CC261" s="1196" t="str">
        <f t="shared" si="62"/>
        <v/>
      </c>
      <c r="CD261" s="1196" t="str">
        <f t="shared" si="63"/>
        <v/>
      </c>
      <c r="CE261" s="1196" t="str">
        <f t="shared" si="64"/>
        <v/>
      </c>
      <c r="CF261" s="1196" t="str">
        <f t="shared" si="65"/>
        <v/>
      </c>
      <c r="CG261" s="1196" t="str">
        <f t="shared" si="66"/>
        <v/>
      </c>
      <c r="CI261" s="1196" t="str">
        <f t="shared" si="60"/>
        <v/>
      </c>
      <c r="CJ261" s="1197" t="str">
        <f t="shared" si="67"/>
        <v/>
      </c>
      <c r="CK261" s="1196" t="str">
        <f t="shared" si="68"/>
        <v/>
      </c>
      <c r="CL261" s="1196" t="str">
        <f t="shared" si="69"/>
        <v/>
      </c>
      <c r="CM261" s="1196" t="str">
        <f t="shared" si="70"/>
        <v/>
      </c>
      <c r="CN261" s="1196" t="str">
        <f t="shared" si="71"/>
        <v/>
      </c>
      <c r="CO261" s="1196" t="str">
        <f t="shared" si="72"/>
        <v/>
      </c>
      <c r="CQ261" s="1197"/>
      <c r="CS261" s="1197"/>
    </row>
    <row r="262" spans="70:97">
      <c r="BR262" s="1198">
        <f t="shared" si="61"/>
        <v>0</v>
      </c>
      <c r="CA262" s="1197"/>
      <c r="CB262" s="1196" t="str">
        <f t="shared" si="59"/>
        <v/>
      </c>
      <c r="CC262" s="1196" t="str">
        <f t="shared" si="62"/>
        <v/>
      </c>
      <c r="CD262" s="1196" t="str">
        <f t="shared" si="63"/>
        <v/>
      </c>
      <c r="CE262" s="1196" t="str">
        <f t="shared" si="64"/>
        <v/>
      </c>
      <c r="CF262" s="1196" t="str">
        <f t="shared" si="65"/>
        <v/>
      </c>
      <c r="CG262" s="1196" t="str">
        <f t="shared" si="66"/>
        <v/>
      </c>
      <c r="CI262" s="1196" t="str">
        <f t="shared" si="60"/>
        <v/>
      </c>
      <c r="CJ262" s="1197" t="str">
        <f t="shared" si="67"/>
        <v/>
      </c>
      <c r="CK262" s="1196" t="str">
        <f t="shared" si="68"/>
        <v/>
      </c>
      <c r="CL262" s="1196" t="str">
        <f t="shared" si="69"/>
        <v/>
      </c>
      <c r="CM262" s="1196" t="str">
        <f t="shared" si="70"/>
        <v/>
      </c>
      <c r="CN262" s="1196" t="str">
        <f t="shared" si="71"/>
        <v/>
      </c>
      <c r="CO262" s="1196" t="str">
        <f t="shared" si="72"/>
        <v/>
      </c>
      <c r="CQ262" s="1197"/>
      <c r="CS262" s="1197"/>
    </row>
    <row r="263" spans="70:97">
      <c r="BR263" s="1198">
        <f t="shared" si="61"/>
        <v>0</v>
      </c>
      <c r="CA263" s="1197"/>
      <c r="CB263" s="1196" t="str">
        <f t="shared" si="59"/>
        <v/>
      </c>
      <c r="CC263" s="1196" t="str">
        <f t="shared" si="62"/>
        <v/>
      </c>
      <c r="CD263" s="1196" t="str">
        <f t="shared" si="63"/>
        <v/>
      </c>
      <c r="CE263" s="1196" t="str">
        <f t="shared" si="64"/>
        <v/>
      </c>
      <c r="CF263" s="1196" t="str">
        <f t="shared" si="65"/>
        <v/>
      </c>
      <c r="CG263" s="1196" t="str">
        <f t="shared" si="66"/>
        <v/>
      </c>
      <c r="CI263" s="1196" t="str">
        <f t="shared" si="60"/>
        <v/>
      </c>
      <c r="CJ263" s="1197" t="str">
        <f t="shared" si="67"/>
        <v/>
      </c>
      <c r="CK263" s="1196" t="str">
        <f t="shared" si="68"/>
        <v/>
      </c>
      <c r="CL263" s="1196" t="str">
        <f t="shared" si="69"/>
        <v/>
      </c>
      <c r="CM263" s="1196" t="str">
        <f t="shared" si="70"/>
        <v/>
      </c>
      <c r="CN263" s="1196" t="str">
        <f t="shared" si="71"/>
        <v/>
      </c>
      <c r="CO263" s="1196" t="str">
        <f t="shared" si="72"/>
        <v/>
      </c>
      <c r="CQ263" s="1197"/>
      <c r="CS263" s="1197"/>
    </row>
    <row r="264" spans="70:97">
      <c r="BR264" s="1198">
        <f t="shared" si="61"/>
        <v>0</v>
      </c>
      <c r="CA264" s="1197"/>
      <c r="CB264" s="1196" t="str">
        <f t="shared" si="59"/>
        <v/>
      </c>
      <c r="CC264" s="1196" t="str">
        <f t="shared" si="62"/>
        <v/>
      </c>
      <c r="CD264" s="1196" t="str">
        <f t="shared" si="63"/>
        <v/>
      </c>
      <c r="CE264" s="1196" t="str">
        <f t="shared" si="64"/>
        <v/>
      </c>
      <c r="CF264" s="1196" t="str">
        <f t="shared" si="65"/>
        <v/>
      </c>
      <c r="CG264" s="1196" t="str">
        <f t="shared" si="66"/>
        <v/>
      </c>
      <c r="CI264" s="1196" t="str">
        <f t="shared" si="60"/>
        <v/>
      </c>
      <c r="CJ264" s="1197" t="str">
        <f t="shared" si="67"/>
        <v/>
      </c>
      <c r="CK264" s="1196" t="str">
        <f t="shared" si="68"/>
        <v/>
      </c>
      <c r="CL264" s="1196" t="str">
        <f t="shared" si="69"/>
        <v/>
      </c>
      <c r="CM264" s="1196" t="str">
        <f t="shared" si="70"/>
        <v/>
      </c>
      <c r="CN264" s="1196" t="str">
        <f t="shared" si="71"/>
        <v/>
      </c>
      <c r="CO264" s="1196" t="str">
        <f t="shared" si="72"/>
        <v/>
      </c>
      <c r="CQ264" s="1197"/>
      <c r="CS264" s="1197"/>
    </row>
    <row r="265" spans="70:97">
      <c r="BR265" s="1198">
        <f t="shared" si="61"/>
        <v>0</v>
      </c>
      <c r="CA265" s="1197"/>
      <c r="CB265" s="1196" t="str">
        <f t="shared" si="59"/>
        <v/>
      </c>
      <c r="CC265" s="1196" t="str">
        <f t="shared" si="62"/>
        <v/>
      </c>
      <c r="CD265" s="1196" t="str">
        <f t="shared" si="63"/>
        <v/>
      </c>
      <c r="CE265" s="1196" t="str">
        <f t="shared" si="64"/>
        <v/>
      </c>
      <c r="CF265" s="1196" t="str">
        <f t="shared" si="65"/>
        <v/>
      </c>
      <c r="CG265" s="1196" t="str">
        <f t="shared" si="66"/>
        <v/>
      </c>
      <c r="CI265" s="1196" t="str">
        <f t="shared" si="60"/>
        <v/>
      </c>
      <c r="CJ265" s="1197" t="str">
        <f t="shared" si="67"/>
        <v/>
      </c>
      <c r="CK265" s="1196" t="str">
        <f t="shared" si="68"/>
        <v/>
      </c>
      <c r="CL265" s="1196" t="str">
        <f t="shared" si="69"/>
        <v/>
      </c>
      <c r="CM265" s="1196" t="str">
        <f t="shared" si="70"/>
        <v/>
      </c>
      <c r="CN265" s="1196" t="str">
        <f t="shared" si="71"/>
        <v/>
      </c>
      <c r="CO265" s="1196" t="str">
        <f t="shared" si="72"/>
        <v/>
      </c>
      <c r="CQ265" s="1197"/>
      <c r="CS265" s="1197"/>
    </row>
    <row r="266" spans="70:97">
      <c r="BR266" s="1198">
        <f t="shared" si="61"/>
        <v>0</v>
      </c>
      <c r="CA266" s="1197"/>
      <c r="CB266" s="1196" t="str">
        <f t="shared" si="59"/>
        <v/>
      </c>
      <c r="CC266" s="1196" t="str">
        <f t="shared" si="62"/>
        <v/>
      </c>
      <c r="CD266" s="1196" t="str">
        <f t="shared" si="63"/>
        <v/>
      </c>
      <c r="CE266" s="1196" t="str">
        <f t="shared" si="64"/>
        <v/>
      </c>
      <c r="CF266" s="1196" t="str">
        <f t="shared" si="65"/>
        <v/>
      </c>
      <c r="CG266" s="1196" t="str">
        <f t="shared" si="66"/>
        <v/>
      </c>
      <c r="CI266" s="1196" t="str">
        <f t="shared" si="60"/>
        <v/>
      </c>
      <c r="CJ266" s="1197" t="str">
        <f t="shared" si="67"/>
        <v/>
      </c>
      <c r="CK266" s="1196" t="str">
        <f t="shared" si="68"/>
        <v/>
      </c>
      <c r="CL266" s="1196" t="str">
        <f t="shared" si="69"/>
        <v/>
      </c>
      <c r="CM266" s="1196" t="str">
        <f t="shared" si="70"/>
        <v/>
      </c>
      <c r="CN266" s="1196" t="str">
        <f t="shared" si="71"/>
        <v/>
      </c>
      <c r="CO266" s="1196" t="str">
        <f t="shared" si="72"/>
        <v/>
      </c>
      <c r="CQ266" s="1197"/>
      <c r="CS266" s="1197"/>
    </row>
    <row r="267" spans="70:97">
      <c r="BR267" s="1198">
        <f t="shared" si="61"/>
        <v>0</v>
      </c>
      <c r="CA267" s="1197"/>
      <c r="CB267" s="1196" t="str">
        <f t="shared" si="59"/>
        <v/>
      </c>
      <c r="CC267" s="1196" t="str">
        <f t="shared" si="62"/>
        <v/>
      </c>
      <c r="CD267" s="1196" t="str">
        <f t="shared" si="63"/>
        <v/>
      </c>
      <c r="CE267" s="1196" t="str">
        <f t="shared" si="64"/>
        <v/>
      </c>
      <c r="CF267" s="1196" t="str">
        <f t="shared" si="65"/>
        <v/>
      </c>
      <c r="CG267" s="1196" t="str">
        <f t="shared" si="66"/>
        <v/>
      </c>
      <c r="CI267" s="1196" t="str">
        <f t="shared" si="60"/>
        <v/>
      </c>
      <c r="CJ267" s="1197" t="str">
        <f t="shared" si="67"/>
        <v/>
      </c>
      <c r="CK267" s="1196" t="str">
        <f t="shared" si="68"/>
        <v/>
      </c>
      <c r="CL267" s="1196" t="str">
        <f t="shared" si="69"/>
        <v/>
      </c>
      <c r="CM267" s="1196" t="str">
        <f t="shared" si="70"/>
        <v/>
      </c>
      <c r="CN267" s="1196" t="str">
        <f t="shared" si="71"/>
        <v/>
      </c>
      <c r="CO267" s="1196" t="str">
        <f t="shared" si="72"/>
        <v/>
      </c>
      <c r="CQ267" s="1197"/>
      <c r="CS267" s="1197"/>
    </row>
    <row r="268" spans="70:97">
      <c r="BR268" s="1198">
        <f t="shared" si="61"/>
        <v>0</v>
      </c>
      <c r="CA268" s="1197"/>
      <c r="CB268" s="1196" t="str">
        <f t="shared" si="59"/>
        <v/>
      </c>
      <c r="CC268" s="1196" t="str">
        <f t="shared" si="62"/>
        <v/>
      </c>
      <c r="CD268" s="1196" t="str">
        <f t="shared" si="63"/>
        <v/>
      </c>
      <c r="CE268" s="1196" t="str">
        <f t="shared" si="64"/>
        <v/>
      </c>
      <c r="CF268" s="1196" t="str">
        <f t="shared" si="65"/>
        <v/>
      </c>
      <c r="CG268" s="1196" t="str">
        <f t="shared" si="66"/>
        <v/>
      </c>
      <c r="CI268" s="1196" t="str">
        <f t="shared" si="60"/>
        <v/>
      </c>
      <c r="CJ268" s="1197" t="str">
        <f t="shared" si="67"/>
        <v/>
      </c>
      <c r="CK268" s="1196" t="str">
        <f t="shared" si="68"/>
        <v/>
      </c>
      <c r="CL268" s="1196" t="str">
        <f t="shared" si="69"/>
        <v/>
      </c>
      <c r="CM268" s="1196" t="str">
        <f t="shared" si="70"/>
        <v/>
      </c>
      <c r="CN268" s="1196" t="str">
        <f t="shared" si="71"/>
        <v/>
      </c>
      <c r="CO268" s="1196" t="str">
        <f t="shared" si="72"/>
        <v/>
      </c>
      <c r="CQ268" s="1197"/>
      <c r="CS268" s="1197"/>
    </row>
    <row r="269" spans="70:97">
      <c r="BR269" s="1198">
        <f t="shared" si="61"/>
        <v>0</v>
      </c>
      <c r="CA269" s="1197"/>
      <c r="CB269" s="1196" t="str">
        <f t="shared" si="59"/>
        <v/>
      </c>
      <c r="CC269" s="1196" t="str">
        <f t="shared" si="62"/>
        <v/>
      </c>
      <c r="CD269" s="1196" t="str">
        <f t="shared" si="63"/>
        <v/>
      </c>
      <c r="CE269" s="1196" t="str">
        <f t="shared" si="64"/>
        <v/>
      </c>
      <c r="CF269" s="1196" t="str">
        <f t="shared" si="65"/>
        <v/>
      </c>
      <c r="CG269" s="1196" t="str">
        <f t="shared" si="66"/>
        <v/>
      </c>
      <c r="CI269" s="1196" t="str">
        <f t="shared" si="60"/>
        <v/>
      </c>
      <c r="CJ269" s="1197" t="str">
        <f t="shared" si="67"/>
        <v/>
      </c>
      <c r="CK269" s="1196" t="str">
        <f t="shared" si="68"/>
        <v/>
      </c>
      <c r="CL269" s="1196" t="str">
        <f t="shared" si="69"/>
        <v/>
      </c>
      <c r="CM269" s="1196" t="str">
        <f t="shared" si="70"/>
        <v/>
      </c>
      <c r="CN269" s="1196" t="str">
        <f t="shared" si="71"/>
        <v/>
      </c>
      <c r="CO269" s="1196" t="str">
        <f t="shared" si="72"/>
        <v/>
      </c>
      <c r="CQ269" s="1197"/>
      <c r="CS269" s="1197"/>
    </row>
    <row r="270" spans="70:97">
      <c r="BR270" s="1198">
        <f t="shared" si="61"/>
        <v>0</v>
      </c>
      <c r="CA270" s="1197"/>
      <c r="CB270" s="1196" t="str">
        <f t="shared" si="59"/>
        <v/>
      </c>
      <c r="CC270" s="1196" t="str">
        <f t="shared" si="62"/>
        <v/>
      </c>
      <c r="CD270" s="1196" t="str">
        <f t="shared" si="63"/>
        <v/>
      </c>
      <c r="CE270" s="1196" t="str">
        <f t="shared" si="64"/>
        <v/>
      </c>
      <c r="CF270" s="1196" t="str">
        <f t="shared" si="65"/>
        <v/>
      </c>
      <c r="CG270" s="1196" t="str">
        <f t="shared" si="66"/>
        <v/>
      </c>
      <c r="CI270" s="1196" t="str">
        <f t="shared" si="60"/>
        <v/>
      </c>
      <c r="CJ270" s="1197" t="str">
        <f t="shared" si="67"/>
        <v/>
      </c>
      <c r="CK270" s="1196" t="str">
        <f t="shared" si="68"/>
        <v/>
      </c>
      <c r="CL270" s="1196" t="str">
        <f t="shared" si="69"/>
        <v/>
      </c>
      <c r="CM270" s="1196" t="str">
        <f t="shared" si="70"/>
        <v/>
      </c>
      <c r="CN270" s="1196" t="str">
        <f t="shared" si="71"/>
        <v/>
      </c>
      <c r="CO270" s="1196" t="str">
        <f t="shared" si="72"/>
        <v/>
      </c>
      <c r="CQ270" s="1197"/>
      <c r="CS270" s="1197"/>
    </row>
    <row r="271" spans="70:97">
      <c r="BR271" s="1198">
        <f t="shared" si="61"/>
        <v>0</v>
      </c>
      <c r="CA271" s="1197"/>
      <c r="CB271" s="1196" t="str">
        <f t="shared" si="59"/>
        <v/>
      </c>
      <c r="CC271" s="1196" t="str">
        <f t="shared" si="62"/>
        <v/>
      </c>
      <c r="CD271" s="1196" t="str">
        <f t="shared" si="63"/>
        <v/>
      </c>
      <c r="CE271" s="1196" t="str">
        <f t="shared" si="64"/>
        <v/>
      </c>
      <c r="CF271" s="1196" t="str">
        <f t="shared" si="65"/>
        <v/>
      </c>
      <c r="CG271" s="1196" t="str">
        <f t="shared" si="66"/>
        <v/>
      </c>
      <c r="CI271" s="1196" t="str">
        <f t="shared" si="60"/>
        <v/>
      </c>
      <c r="CJ271" s="1197" t="str">
        <f t="shared" si="67"/>
        <v/>
      </c>
      <c r="CK271" s="1196" t="str">
        <f t="shared" si="68"/>
        <v/>
      </c>
      <c r="CL271" s="1196" t="str">
        <f t="shared" si="69"/>
        <v/>
      </c>
      <c r="CM271" s="1196" t="str">
        <f t="shared" si="70"/>
        <v/>
      </c>
      <c r="CN271" s="1196" t="str">
        <f t="shared" si="71"/>
        <v/>
      </c>
      <c r="CO271" s="1196" t="str">
        <f t="shared" si="72"/>
        <v/>
      </c>
      <c r="CQ271" s="1197"/>
      <c r="CS271" s="1197"/>
    </row>
    <row r="272" spans="70:97">
      <c r="BR272" s="1198">
        <f t="shared" si="61"/>
        <v>0</v>
      </c>
      <c r="CA272" s="1197"/>
      <c r="CB272" s="1196" t="str">
        <f t="shared" si="59"/>
        <v/>
      </c>
      <c r="CC272" s="1196" t="str">
        <f t="shared" si="62"/>
        <v/>
      </c>
      <c r="CD272" s="1196" t="str">
        <f t="shared" si="63"/>
        <v/>
      </c>
      <c r="CE272" s="1196" t="str">
        <f t="shared" si="64"/>
        <v/>
      </c>
      <c r="CF272" s="1196" t="str">
        <f t="shared" si="65"/>
        <v/>
      </c>
      <c r="CG272" s="1196" t="str">
        <f t="shared" si="66"/>
        <v/>
      </c>
      <c r="CI272" s="1196" t="str">
        <f t="shared" si="60"/>
        <v/>
      </c>
      <c r="CJ272" s="1197" t="str">
        <f t="shared" si="67"/>
        <v/>
      </c>
      <c r="CK272" s="1196" t="str">
        <f t="shared" si="68"/>
        <v/>
      </c>
      <c r="CL272" s="1196" t="str">
        <f t="shared" si="69"/>
        <v/>
      </c>
      <c r="CM272" s="1196" t="str">
        <f t="shared" si="70"/>
        <v/>
      </c>
      <c r="CN272" s="1196" t="str">
        <f t="shared" si="71"/>
        <v/>
      </c>
      <c r="CO272" s="1196" t="str">
        <f t="shared" si="72"/>
        <v/>
      </c>
      <c r="CQ272" s="1197"/>
      <c r="CS272" s="1197"/>
    </row>
    <row r="273" spans="70:97">
      <c r="BR273" s="1198">
        <f t="shared" si="61"/>
        <v>0</v>
      </c>
      <c r="CA273" s="1197"/>
      <c r="CB273" s="1196" t="str">
        <f t="shared" si="59"/>
        <v/>
      </c>
      <c r="CC273" s="1196" t="str">
        <f t="shared" si="62"/>
        <v/>
      </c>
      <c r="CD273" s="1196" t="str">
        <f t="shared" si="63"/>
        <v/>
      </c>
      <c r="CE273" s="1196" t="str">
        <f t="shared" si="64"/>
        <v/>
      </c>
      <c r="CF273" s="1196" t="str">
        <f t="shared" si="65"/>
        <v/>
      </c>
      <c r="CG273" s="1196" t="str">
        <f t="shared" si="66"/>
        <v/>
      </c>
      <c r="CI273" s="1196" t="str">
        <f t="shared" si="60"/>
        <v/>
      </c>
      <c r="CJ273" s="1197" t="str">
        <f t="shared" si="67"/>
        <v/>
      </c>
      <c r="CK273" s="1196" t="str">
        <f t="shared" si="68"/>
        <v/>
      </c>
      <c r="CL273" s="1196" t="str">
        <f t="shared" si="69"/>
        <v/>
      </c>
      <c r="CM273" s="1196" t="str">
        <f t="shared" si="70"/>
        <v/>
      </c>
      <c r="CN273" s="1196" t="str">
        <f t="shared" si="71"/>
        <v/>
      </c>
      <c r="CO273" s="1196" t="str">
        <f t="shared" si="72"/>
        <v/>
      </c>
      <c r="CQ273" s="1197"/>
      <c r="CS273" s="1197"/>
    </row>
    <row r="274" spans="70:97">
      <c r="BR274" s="1198">
        <f t="shared" si="61"/>
        <v>0</v>
      </c>
      <c r="CA274" s="1197"/>
      <c r="CB274" s="1196" t="str">
        <f t="shared" si="59"/>
        <v/>
      </c>
      <c r="CC274" s="1196" t="str">
        <f t="shared" si="62"/>
        <v/>
      </c>
      <c r="CD274" s="1196" t="str">
        <f t="shared" si="63"/>
        <v/>
      </c>
      <c r="CE274" s="1196" t="str">
        <f t="shared" si="64"/>
        <v/>
      </c>
      <c r="CF274" s="1196" t="str">
        <f t="shared" si="65"/>
        <v/>
      </c>
      <c r="CG274" s="1196" t="str">
        <f t="shared" si="66"/>
        <v/>
      </c>
      <c r="CI274" s="1196" t="str">
        <f t="shared" si="60"/>
        <v/>
      </c>
      <c r="CJ274" s="1197" t="str">
        <f t="shared" si="67"/>
        <v/>
      </c>
      <c r="CK274" s="1196" t="str">
        <f t="shared" si="68"/>
        <v/>
      </c>
      <c r="CL274" s="1196" t="str">
        <f t="shared" si="69"/>
        <v/>
      </c>
      <c r="CM274" s="1196" t="str">
        <f t="shared" si="70"/>
        <v/>
      </c>
      <c r="CN274" s="1196" t="str">
        <f t="shared" si="71"/>
        <v/>
      </c>
      <c r="CO274" s="1196" t="str">
        <f t="shared" si="72"/>
        <v/>
      </c>
      <c r="CQ274" s="1197"/>
      <c r="CS274" s="1197"/>
    </row>
    <row r="275" spans="70:97">
      <c r="BR275" s="1198">
        <f t="shared" si="61"/>
        <v>0</v>
      </c>
      <c r="CA275" s="1197"/>
      <c r="CB275" s="1196" t="str">
        <f t="shared" si="59"/>
        <v/>
      </c>
      <c r="CC275" s="1196" t="str">
        <f t="shared" si="62"/>
        <v/>
      </c>
      <c r="CD275" s="1196" t="str">
        <f t="shared" si="63"/>
        <v/>
      </c>
      <c r="CE275" s="1196" t="str">
        <f t="shared" si="64"/>
        <v/>
      </c>
      <c r="CF275" s="1196" t="str">
        <f t="shared" si="65"/>
        <v/>
      </c>
      <c r="CG275" s="1196" t="str">
        <f t="shared" si="66"/>
        <v/>
      </c>
      <c r="CI275" s="1196" t="str">
        <f t="shared" si="60"/>
        <v/>
      </c>
      <c r="CJ275" s="1197" t="str">
        <f t="shared" si="67"/>
        <v/>
      </c>
      <c r="CK275" s="1196" t="str">
        <f t="shared" si="68"/>
        <v/>
      </c>
      <c r="CL275" s="1196" t="str">
        <f t="shared" si="69"/>
        <v/>
      </c>
      <c r="CM275" s="1196" t="str">
        <f t="shared" si="70"/>
        <v/>
      </c>
      <c r="CN275" s="1196" t="str">
        <f t="shared" si="71"/>
        <v/>
      </c>
      <c r="CO275" s="1196" t="str">
        <f t="shared" si="72"/>
        <v/>
      </c>
      <c r="CQ275" s="1197"/>
      <c r="CS275" s="1197"/>
    </row>
    <row r="276" spans="70:97">
      <c r="BR276" s="1198">
        <f t="shared" si="61"/>
        <v>0</v>
      </c>
      <c r="CA276" s="1197"/>
      <c r="CB276" s="1196" t="str">
        <f t="shared" si="59"/>
        <v/>
      </c>
      <c r="CC276" s="1196" t="str">
        <f t="shared" si="62"/>
        <v/>
      </c>
      <c r="CD276" s="1196" t="str">
        <f t="shared" si="63"/>
        <v/>
      </c>
      <c r="CE276" s="1196" t="str">
        <f t="shared" si="64"/>
        <v/>
      </c>
      <c r="CF276" s="1196" t="str">
        <f t="shared" si="65"/>
        <v/>
      </c>
      <c r="CG276" s="1196" t="str">
        <f t="shared" si="66"/>
        <v/>
      </c>
      <c r="CI276" s="1196" t="str">
        <f t="shared" si="60"/>
        <v/>
      </c>
      <c r="CJ276" s="1197" t="str">
        <f t="shared" si="67"/>
        <v/>
      </c>
      <c r="CK276" s="1196" t="str">
        <f t="shared" si="68"/>
        <v/>
      </c>
      <c r="CL276" s="1196" t="str">
        <f t="shared" si="69"/>
        <v/>
      </c>
      <c r="CM276" s="1196" t="str">
        <f t="shared" si="70"/>
        <v/>
      </c>
      <c r="CN276" s="1196" t="str">
        <f t="shared" si="71"/>
        <v/>
      </c>
      <c r="CO276" s="1196" t="str">
        <f t="shared" si="72"/>
        <v/>
      </c>
      <c r="CQ276" s="1197"/>
      <c r="CS276" s="1197"/>
    </row>
    <row r="277" spans="70:97">
      <c r="BR277" s="1198">
        <f t="shared" si="61"/>
        <v>0</v>
      </c>
      <c r="CA277" s="1197"/>
      <c r="CB277" s="1196" t="str">
        <f t="shared" si="59"/>
        <v/>
      </c>
      <c r="CC277" s="1196" t="str">
        <f t="shared" si="62"/>
        <v/>
      </c>
      <c r="CD277" s="1196" t="str">
        <f t="shared" si="63"/>
        <v/>
      </c>
      <c r="CE277" s="1196" t="str">
        <f t="shared" si="64"/>
        <v/>
      </c>
      <c r="CF277" s="1196" t="str">
        <f t="shared" si="65"/>
        <v/>
      </c>
      <c r="CG277" s="1196" t="str">
        <f t="shared" si="66"/>
        <v/>
      </c>
      <c r="CI277" s="1196" t="str">
        <f t="shared" si="60"/>
        <v/>
      </c>
      <c r="CJ277" s="1197" t="str">
        <f t="shared" si="67"/>
        <v/>
      </c>
      <c r="CK277" s="1196" t="str">
        <f t="shared" si="68"/>
        <v/>
      </c>
      <c r="CL277" s="1196" t="str">
        <f t="shared" si="69"/>
        <v/>
      </c>
      <c r="CM277" s="1196" t="str">
        <f t="shared" si="70"/>
        <v/>
      </c>
      <c r="CN277" s="1196" t="str">
        <f t="shared" si="71"/>
        <v/>
      </c>
      <c r="CO277" s="1196" t="str">
        <f t="shared" si="72"/>
        <v/>
      </c>
      <c r="CQ277" s="1197"/>
      <c r="CS277" s="1197"/>
    </row>
    <row r="278" spans="70:97">
      <c r="BR278" s="1198">
        <f t="shared" si="61"/>
        <v>0</v>
      </c>
      <c r="CA278" s="1197"/>
      <c r="CB278" s="1196" t="str">
        <f t="shared" si="59"/>
        <v/>
      </c>
      <c r="CC278" s="1196" t="str">
        <f t="shared" si="62"/>
        <v/>
      </c>
      <c r="CD278" s="1196" t="str">
        <f t="shared" si="63"/>
        <v/>
      </c>
      <c r="CE278" s="1196" t="str">
        <f t="shared" si="64"/>
        <v/>
      </c>
      <c r="CF278" s="1196" t="str">
        <f t="shared" si="65"/>
        <v/>
      </c>
      <c r="CG278" s="1196" t="str">
        <f t="shared" si="66"/>
        <v/>
      </c>
      <c r="CI278" s="1196" t="str">
        <f t="shared" si="60"/>
        <v/>
      </c>
      <c r="CJ278" s="1197" t="str">
        <f t="shared" si="67"/>
        <v/>
      </c>
      <c r="CK278" s="1196" t="str">
        <f t="shared" si="68"/>
        <v/>
      </c>
      <c r="CL278" s="1196" t="str">
        <f t="shared" si="69"/>
        <v/>
      </c>
      <c r="CM278" s="1196" t="str">
        <f t="shared" si="70"/>
        <v/>
      </c>
      <c r="CN278" s="1196" t="str">
        <f t="shared" si="71"/>
        <v/>
      </c>
      <c r="CO278" s="1196" t="str">
        <f t="shared" si="72"/>
        <v/>
      </c>
      <c r="CQ278" s="1197"/>
      <c r="CS278" s="1197"/>
    </row>
    <row r="279" spans="70:97">
      <c r="BR279" s="1198">
        <f t="shared" si="61"/>
        <v>0</v>
      </c>
      <c r="CA279" s="1197"/>
      <c r="CB279" s="1196" t="str">
        <f t="shared" si="59"/>
        <v/>
      </c>
      <c r="CC279" s="1196" t="str">
        <f t="shared" si="62"/>
        <v/>
      </c>
      <c r="CD279" s="1196" t="str">
        <f t="shared" si="63"/>
        <v/>
      </c>
      <c r="CE279" s="1196" t="str">
        <f t="shared" si="64"/>
        <v/>
      </c>
      <c r="CF279" s="1196" t="str">
        <f t="shared" si="65"/>
        <v/>
      </c>
      <c r="CG279" s="1196" t="str">
        <f t="shared" si="66"/>
        <v/>
      </c>
      <c r="CI279" s="1196" t="str">
        <f t="shared" si="60"/>
        <v/>
      </c>
      <c r="CJ279" s="1197" t="str">
        <f t="shared" si="67"/>
        <v/>
      </c>
      <c r="CK279" s="1196" t="str">
        <f t="shared" si="68"/>
        <v/>
      </c>
      <c r="CL279" s="1196" t="str">
        <f t="shared" si="69"/>
        <v/>
      </c>
      <c r="CM279" s="1196" t="str">
        <f t="shared" si="70"/>
        <v/>
      </c>
      <c r="CN279" s="1196" t="str">
        <f t="shared" si="71"/>
        <v/>
      </c>
      <c r="CO279" s="1196" t="str">
        <f t="shared" si="72"/>
        <v/>
      </c>
      <c r="CQ279" s="1197"/>
      <c r="CS279" s="1197"/>
    </row>
    <row r="280" spans="70:97">
      <c r="BR280" s="1198">
        <f t="shared" si="61"/>
        <v>0</v>
      </c>
      <c r="CA280" s="1197"/>
      <c r="CB280" s="1196" t="str">
        <f t="shared" si="59"/>
        <v/>
      </c>
      <c r="CC280" s="1196" t="str">
        <f t="shared" si="62"/>
        <v/>
      </c>
      <c r="CD280" s="1196" t="str">
        <f t="shared" si="63"/>
        <v/>
      </c>
      <c r="CE280" s="1196" t="str">
        <f t="shared" si="64"/>
        <v/>
      </c>
      <c r="CF280" s="1196" t="str">
        <f t="shared" si="65"/>
        <v/>
      </c>
      <c r="CG280" s="1196" t="str">
        <f t="shared" si="66"/>
        <v/>
      </c>
      <c r="CI280" s="1196" t="str">
        <f t="shared" si="60"/>
        <v/>
      </c>
      <c r="CJ280" s="1197" t="str">
        <f t="shared" si="67"/>
        <v/>
      </c>
      <c r="CK280" s="1196" t="str">
        <f t="shared" si="68"/>
        <v/>
      </c>
      <c r="CL280" s="1196" t="str">
        <f t="shared" si="69"/>
        <v/>
      </c>
      <c r="CM280" s="1196" t="str">
        <f t="shared" si="70"/>
        <v/>
      </c>
      <c r="CN280" s="1196" t="str">
        <f t="shared" si="71"/>
        <v/>
      </c>
      <c r="CO280" s="1196" t="str">
        <f t="shared" si="72"/>
        <v/>
      </c>
      <c r="CQ280" s="1197"/>
      <c r="CS280" s="1197"/>
    </row>
    <row r="281" spans="70:97">
      <c r="BR281" s="1198">
        <f t="shared" si="61"/>
        <v>0</v>
      </c>
      <c r="CA281" s="1197"/>
      <c r="CB281" s="1196" t="str">
        <f t="shared" si="59"/>
        <v/>
      </c>
      <c r="CC281" s="1196" t="str">
        <f t="shared" si="62"/>
        <v/>
      </c>
      <c r="CD281" s="1196" t="str">
        <f t="shared" si="63"/>
        <v/>
      </c>
      <c r="CE281" s="1196" t="str">
        <f t="shared" si="64"/>
        <v/>
      </c>
      <c r="CF281" s="1196" t="str">
        <f t="shared" si="65"/>
        <v/>
      </c>
      <c r="CG281" s="1196" t="str">
        <f t="shared" si="66"/>
        <v/>
      </c>
      <c r="CI281" s="1196" t="str">
        <f t="shared" si="60"/>
        <v/>
      </c>
      <c r="CJ281" s="1197" t="str">
        <f t="shared" si="67"/>
        <v/>
      </c>
      <c r="CK281" s="1196" t="str">
        <f t="shared" si="68"/>
        <v/>
      </c>
      <c r="CL281" s="1196" t="str">
        <f t="shared" si="69"/>
        <v/>
      </c>
      <c r="CM281" s="1196" t="str">
        <f t="shared" si="70"/>
        <v/>
      </c>
      <c r="CN281" s="1196" t="str">
        <f t="shared" si="71"/>
        <v/>
      </c>
      <c r="CO281" s="1196" t="str">
        <f t="shared" si="72"/>
        <v/>
      </c>
      <c r="CQ281" s="1197"/>
      <c r="CS281" s="1197"/>
    </row>
    <row r="282" spans="70:97">
      <c r="BR282" s="1198">
        <f t="shared" si="61"/>
        <v>0</v>
      </c>
      <c r="CA282" s="1197"/>
      <c r="CB282" s="1196" t="str">
        <f t="shared" si="59"/>
        <v/>
      </c>
      <c r="CC282" s="1196" t="str">
        <f t="shared" si="62"/>
        <v/>
      </c>
      <c r="CD282" s="1196" t="str">
        <f t="shared" si="63"/>
        <v/>
      </c>
      <c r="CE282" s="1196" t="str">
        <f t="shared" si="64"/>
        <v/>
      </c>
      <c r="CF282" s="1196" t="str">
        <f t="shared" si="65"/>
        <v/>
      </c>
      <c r="CG282" s="1196" t="str">
        <f t="shared" si="66"/>
        <v/>
      </c>
      <c r="CI282" s="1196" t="str">
        <f t="shared" si="60"/>
        <v/>
      </c>
      <c r="CJ282" s="1197" t="str">
        <f t="shared" si="67"/>
        <v/>
      </c>
      <c r="CK282" s="1196" t="str">
        <f t="shared" si="68"/>
        <v/>
      </c>
      <c r="CL282" s="1196" t="str">
        <f t="shared" si="69"/>
        <v/>
      </c>
      <c r="CM282" s="1196" t="str">
        <f t="shared" si="70"/>
        <v/>
      </c>
      <c r="CN282" s="1196" t="str">
        <f t="shared" si="71"/>
        <v/>
      </c>
      <c r="CO282" s="1196" t="str">
        <f t="shared" si="72"/>
        <v/>
      </c>
      <c r="CQ282" s="1197"/>
      <c r="CS282" s="1197"/>
    </row>
    <row r="283" spans="70:97">
      <c r="BR283" s="1198">
        <f t="shared" si="61"/>
        <v>0</v>
      </c>
      <c r="CA283" s="1197"/>
      <c r="CB283" s="1196" t="str">
        <f t="shared" si="59"/>
        <v/>
      </c>
      <c r="CC283" s="1196" t="str">
        <f t="shared" si="62"/>
        <v/>
      </c>
      <c r="CD283" s="1196" t="str">
        <f t="shared" si="63"/>
        <v/>
      </c>
      <c r="CE283" s="1196" t="str">
        <f t="shared" si="64"/>
        <v/>
      </c>
      <c r="CF283" s="1196" t="str">
        <f t="shared" si="65"/>
        <v/>
      </c>
      <c r="CG283" s="1196" t="str">
        <f t="shared" si="66"/>
        <v/>
      </c>
      <c r="CI283" s="1196" t="str">
        <f t="shared" si="60"/>
        <v/>
      </c>
      <c r="CJ283" s="1197" t="str">
        <f t="shared" si="67"/>
        <v/>
      </c>
      <c r="CK283" s="1196" t="str">
        <f t="shared" si="68"/>
        <v/>
      </c>
      <c r="CL283" s="1196" t="str">
        <f t="shared" si="69"/>
        <v/>
      </c>
      <c r="CM283" s="1196" t="str">
        <f t="shared" si="70"/>
        <v/>
      </c>
      <c r="CN283" s="1196" t="str">
        <f t="shared" si="71"/>
        <v/>
      </c>
      <c r="CO283" s="1196" t="str">
        <f t="shared" si="72"/>
        <v/>
      </c>
      <c r="CQ283" s="1197"/>
      <c r="CS283" s="1197"/>
    </row>
    <row r="284" spans="70:97">
      <c r="BR284" s="1198">
        <f t="shared" si="61"/>
        <v>0</v>
      </c>
      <c r="CA284" s="1197"/>
      <c r="CB284" s="1196" t="str">
        <f t="shared" si="59"/>
        <v/>
      </c>
      <c r="CC284" s="1196" t="str">
        <f t="shared" si="62"/>
        <v/>
      </c>
      <c r="CD284" s="1196" t="str">
        <f t="shared" si="63"/>
        <v/>
      </c>
      <c r="CE284" s="1196" t="str">
        <f t="shared" si="64"/>
        <v/>
      </c>
      <c r="CF284" s="1196" t="str">
        <f t="shared" si="65"/>
        <v/>
      </c>
      <c r="CG284" s="1196" t="str">
        <f t="shared" si="66"/>
        <v/>
      </c>
      <c r="CI284" s="1196" t="str">
        <f t="shared" si="60"/>
        <v/>
      </c>
      <c r="CJ284" s="1197" t="str">
        <f t="shared" si="67"/>
        <v/>
      </c>
      <c r="CK284" s="1196" t="str">
        <f t="shared" si="68"/>
        <v/>
      </c>
      <c r="CL284" s="1196" t="str">
        <f t="shared" si="69"/>
        <v/>
      </c>
      <c r="CM284" s="1196" t="str">
        <f t="shared" si="70"/>
        <v/>
      </c>
      <c r="CN284" s="1196" t="str">
        <f t="shared" si="71"/>
        <v/>
      </c>
      <c r="CO284" s="1196" t="str">
        <f t="shared" si="72"/>
        <v/>
      </c>
      <c r="CQ284" s="1197"/>
      <c r="CS284" s="1197"/>
    </row>
    <row r="285" spans="70:97">
      <c r="BR285" s="1198">
        <f t="shared" si="61"/>
        <v>0</v>
      </c>
      <c r="CA285" s="1197"/>
      <c r="CB285" s="1196" t="str">
        <f t="shared" si="59"/>
        <v/>
      </c>
      <c r="CC285" s="1196" t="str">
        <f t="shared" si="62"/>
        <v/>
      </c>
      <c r="CD285" s="1196" t="str">
        <f t="shared" si="63"/>
        <v/>
      </c>
      <c r="CE285" s="1196" t="str">
        <f t="shared" si="64"/>
        <v/>
      </c>
      <c r="CF285" s="1196" t="str">
        <f t="shared" si="65"/>
        <v/>
      </c>
      <c r="CG285" s="1196" t="str">
        <f t="shared" si="66"/>
        <v/>
      </c>
      <c r="CI285" s="1196" t="str">
        <f t="shared" si="60"/>
        <v/>
      </c>
      <c r="CJ285" s="1197" t="str">
        <f t="shared" si="67"/>
        <v/>
      </c>
      <c r="CK285" s="1196" t="str">
        <f t="shared" si="68"/>
        <v/>
      </c>
      <c r="CL285" s="1196" t="str">
        <f t="shared" si="69"/>
        <v/>
      </c>
      <c r="CM285" s="1196" t="str">
        <f t="shared" si="70"/>
        <v/>
      </c>
      <c r="CN285" s="1196" t="str">
        <f t="shared" si="71"/>
        <v/>
      </c>
      <c r="CO285" s="1196" t="str">
        <f t="shared" si="72"/>
        <v/>
      </c>
      <c r="CQ285" s="1197"/>
      <c r="CS285" s="1197"/>
    </row>
    <row r="286" spans="70:97">
      <c r="BR286" s="1198">
        <f t="shared" si="61"/>
        <v>0</v>
      </c>
      <c r="CA286" s="1197"/>
      <c r="CB286" s="1196" t="str">
        <f t="shared" si="59"/>
        <v/>
      </c>
      <c r="CC286" s="1196" t="str">
        <f t="shared" si="62"/>
        <v/>
      </c>
      <c r="CD286" s="1196" t="str">
        <f t="shared" si="63"/>
        <v/>
      </c>
      <c r="CE286" s="1196" t="str">
        <f t="shared" si="64"/>
        <v/>
      </c>
      <c r="CF286" s="1196" t="str">
        <f t="shared" si="65"/>
        <v/>
      </c>
      <c r="CG286" s="1196" t="str">
        <f t="shared" si="66"/>
        <v/>
      </c>
      <c r="CI286" s="1196" t="str">
        <f t="shared" si="60"/>
        <v/>
      </c>
      <c r="CJ286" s="1197" t="str">
        <f t="shared" si="67"/>
        <v/>
      </c>
      <c r="CK286" s="1196" t="str">
        <f t="shared" si="68"/>
        <v/>
      </c>
      <c r="CL286" s="1196" t="str">
        <f t="shared" si="69"/>
        <v/>
      </c>
      <c r="CM286" s="1196" t="str">
        <f t="shared" si="70"/>
        <v/>
      </c>
      <c r="CN286" s="1196" t="str">
        <f t="shared" si="71"/>
        <v/>
      </c>
      <c r="CO286" s="1196" t="str">
        <f t="shared" si="72"/>
        <v/>
      </c>
      <c r="CQ286" s="1197"/>
      <c r="CS286" s="1197"/>
    </row>
    <row r="287" spans="70:97">
      <c r="BR287" s="1198">
        <f t="shared" si="61"/>
        <v>0</v>
      </c>
      <c r="CA287" s="1197"/>
      <c r="CB287" s="1196" t="str">
        <f t="shared" si="59"/>
        <v/>
      </c>
      <c r="CC287" s="1196" t="str">
        <f t="shared" si="62"/>
        <v/>
      </c>
      <c r="CD287" s="1196" t="str">
        <f t="shared" si="63"/>
        <v/>
      </c>
      <c r="CE287" s="1196" t="str">
        <f t="shared" si="64"/>
        <v/>
      </c>
      <c r="CF287" s="1196" t="str">
        <f t="shared" si="65"/>
        <v/>
      </c>
      <c r="CG287" s="1196" t="str">
        <f t="shared" si="66"/>
        <v/>
      </c>
      <c r="CI287" s="1196" t="str">
        <f t="shared" si="60"/>
        <v/>
      </c>
      <c r="CJ287" s="1197" t="str">
        <f t="shared" si="67"/>
        <v/>
      </c>
      <c r="CK287" s="1196" t="str">
        <f t="shared" si="68"/>
        <v/>
      </c>
      <c r="CL287" s="1196" t="str">
        <f t="shared" si="69"/>
        <v/>
      </c>
      <c r="CM287" s="1196" t="str">
        <f t="shared" si="70"/>
        <v/>
      </c>
      <c r="CN287" s="1196" t="str">
        <f t="shared" si="71"/>
        <v/>
      </c>
      <c r="CO287" s="1196" t="str">
        <f t="shared" si="72"/>
        <v/>
      </c>
      <c r="CQ287" s="1197"/>
      <c r="CS287" s="1197"/>
    </row>
    <row r="288" spans="70:97">
      <c r="BR288" s="1198">
        <f t="shared" si="61"/>
        <v>0</v>
      </c>
      <c r="CA288" s="1197"/>
      <c r="CB288" s="1196" t="str">
        <f t="shared" si="59"/>
        <v/>
      </c>
      <c r="CC288" s="1196" t="str">
        <f t="shared" si="62"/>
        <v/>
      </c>
      <c r="CD288" s="1196" t="str">
        <f t="shared" si="63"/>
        <v/>
      </c>
      <c r="CE288" s="1196" t="str">
        <f t="shared" si="64"/>
        <v/>
      </c>
      <c r="CF288" s="1196" t="str">
        <f t="shared" si="65"/>
        <v/>
      </c>
      <c r="CG288" s="1196" t="str">
        <f t="shared" si="66"/>
        <v/>
      </c>
      <c r="CI288" s="1196" t="str">
        <f t="shared" si="60"/>
        <v/>
      </c>
      <c r="CJ288" s="1197" t="str">
        <f t="shared" si="67"/>
        <v/>
      </c>
      <c r="CK288" s="1196" t="str">
        <f t="shared" si="68"/>
        <v/>
      </c>
      <c r="CL288" s="1196" t="str">
        <f t="shared" si="69"/>
        <v/>
      </c>
      <c r="CM288" s="1196" t="str">
        <f t="shared" si="70"/>
        <v/>
      </c>
      <c r="CN288" s="1196" t="str">
        <f t="shared" si="71"/>
        <v/>
      </c>
      <c r="CO288" s="1196" t="str">
        <f t="shared" si="72"/>
        <v/>
      </c>
      <c r="CQ288" s="1197"/>
      <c r="CS288" s="1197"/>
    </row>
    <row r="289" spans="70:97">
      <c r="BR289" s="1198">
        <f t="shared" si="61"/>
        <v>0</v>
      </c>
      <c r="CA289" s="1197"/>
      <c r="CB289" s="1196" t="str">
        <f t="shared" si="59"/>
        <v/>
      </c>
      <c r="CC289" s="1196" t="str">
        <f t="shared" si="62"/>
        <v/>
      </c>
      <c r="CD289" s="1196" t="str">
        <f t="shared" si="63"/>
        <v/>
      </c>
      <c r="CE289" s="1196" t="str">
        <f t="shared" si="64"/>
        <v/>
      </c>
      <c r="CF289" s="1196" t="str">
        <f t="shared" si="65"/>
        <v/>
      </c>
      <c r="CG289" s="1196" t="str">
        <f t="shared" si="66"/>
        <v/>
      </c>
      <c r="CI289" s="1196" t="str">
        <f t="shared" si="60"/>
        <v/>
      </c>
      <c r="CJ289" s="1197" t="str">
        <f t="shared" si="67"/>
        <v/>
      </c>
      <c r="CK289" s="1196" t="str">
        <f t="shared" si="68"/>
        <v/>
      </c>
      <c r="CL289" s="1196" t="str">
        <f t="shared" si="69"/>
        <v/>
      </c>
      <c r="CM289" s="1196" t="str">
        <f t="shared" si="70"/>
        <v/>
      </c>
      <c r="CN289" s="1196" t="str">
        <f t="shared" si="71"/>
        <v/>
      </c>
      <c r="CO289" s="1196" t="str">
        <f t="shared" si="72"/>
        <v/>
      </c>
      <c r="CQ289" s="1197"/>
      <c r="CS289" s="1197"/>
    </row>
    <row r="290" spans="70:97">
      <c r="BR290" s="1198">
        <f t="shared" si="61"/>
        <v>0</v>
      </c>
      <c r="CA290" s="1197"/>
      <c r="CB290" s="1196" t="str">
        <f t="shared" si="59"/>
        <v/>
      </c>
      <c r="CC290" s="1196" t="str">
        <f t="shared" si="62"/>
        <v/>
      </c>
      <c r="CD290" s="1196" t="str">
        <f t="shared" si="63"/>
        <v/>
      </c>
      <c r="CE290" s="1196" t="str">
        <f t="shared" si="64"/>
        <v/>
      </c>
      <c r="CF290" s="1196" t="str">
        <f t="shared" si="65"/>
        <v/>
      </c>
      <c r="CG290" s="1196" t="str">
        <f t="shared" si="66"/>
        <v/>
      </c>
      <c r="CI290" s="1196" t="str">
        <f t="shared" si="60"/>
        <v/>
      </c>
      <c r="CJ290" s="1197" t="str">
        <f t="shared" si="67"/>
        <v/>
      </c>
      <c r="CK290" s="1196" t="str">
        <f t="shared" si="68"/>
        <v/>
      </c>
      <c r="CL290" s="1196" t="str">
        <f t="shared" si="69"/>
        <v/>
      </c>
      <c r="CM290" s="1196" t="str">
        <f t="shared" si="70"/>
        <v/>
      </c>
      <c r="CN290" s="1196" t="str">
        <f t="shared" si="71"/>
        <v/>
      </c>
      <c r="CO290" s="1196" t="str">
        <f t="shared" si="72"/>
        <v/>
      </c>
      <c r="CQ290" s="1197"/>
      <c r="CS290" s="1197"/>
    </row>
    <row r="291" spans="70:97">
      <c r="BR291" s="1198">
        <f t="shared" si="61"/>
        <v>0</v>
      </c>
      <c r="CA291" s="1197"/>
      <c r="CB291" s="1196" t="str">
        <f t="shared" si="59"/>
        <v/>
      </c>
      <c r="CC291" s="1196" t="str">
        <f t="shared" si="62"/>
        <v/>
      </c>
      <c r="CD291" s="1196" t="str">
        <f t="shared" si="63"/>
        <v/>
      </c>
      <c r="CE291" s="1196" t="str">
        <f t="shared" si="64"/>
        <v/>
      </c>
      <c r="CF291" s="1196" t="str">
        <f t="shared" si="65"/>
        <v/>
      </c>
      <c r="CG291" s="1196" t="str">
        <f t="shared" si="66"/>
        <v/>
      </c>
      <c r="CI291" s="1196" t="str">
        <f t="shared" si="60"/>
        <v/>
      </c>
      <c r="CJ291" s="1197" t="str">
        <f t="shared" si="67"/>
        <v/>
      </c>
      <c r="CK291" s="1196" t="str">
        <f t="shared" si="68"/>
        <v/>
      </c>
      <c r="CL291" s="1196" t="str">
        <f t="shared" si="69"/>
        <v/>
      </c>
      <c r="CM291" s="1196" t="str">
        <f t="shared" si="70"/>
        <v/>
      </c>
      <c r="CN291" s="1196" t="str">
        <f t="shared" si="71"/>
        <v/>
      </c>
      <c r="CO291" s="1196" t="str">
        <f t="shared" si="72"/>
        <v/>
      </c>
      <c r="CQ291" s="1197"/>
      <c r="CS291" s="1197"/>
    </row>
    <row r="292" spans="70:97">
      <c r="BR292" s="1198">
        <f t="shared" si="61"/>
        <v>0</v>
      </c>
      <c r="CA292" s="1197"/>
      <c r="CB292" s="1196" t="str">
        <f t="shared" si="59"/>
        <v/>
      </c>
      <c r="CC292" s="1196" t="str">
        <f t="shared" si="62"/>
        <v/>
      </c>
      <c r="CD292" s="1196" t="str">
        <f t="shared" si="63"/>
        <v/>
      </c>
      <c r="CE292" s="1196" t="str">
        <f t="shared" si="64"/>
        <v/>
      </c>
      <c r="CF292" s="1196" t="str">
        <f t="shared" si="65"/>
        <v/>
      </c>
      <c r="CG292" s="1196" t="str">
        <f t="shared" si="66"/>
        <v/>
      </c>
      <c r="CI292" s="1196" t="str">
        <f t="shared" si="60"/>
        <v/>
      </c>
      <c r="CJ292" s="1197" t="str">
        <f t="shared" si="67"/>
        <v/>
      </c>
      <c r="CK292" s="1196" t="str">
        <f t="shared" si="68"/>
        <v/>
      </c>
      <c r="CL292" s="1196" t="str">
        <f t="shared" si="69"/>
        <v/>
      </c>
      <c r="CM292" s="1196" t="str">
        <f t="shared" si="70"/>
        <v/>
      </c>
      <c r="CN292" s="1196" t="str">
        <f t="shared" si="71"/>
        <v/>
      </c>
      <c r="CO292" s="1196" t="str">
        <f t="shared" si="72"/>
        <v/>
      </c>
      <c r="CQ292" s="1197"/>
      <c r="CS292" s="1197"/>
    </row>
    <row r="293" spans="70:97">
      <c r="BR293" s="1198">
        <f t="shared" si="61"/>
        <v>0</v>
      </c>
      <c r="CA293" s="1197"/>
      <c r="CB293" s="1196" t="str">
        <f t="shared" si="59"/>
        <v/>
      </c>
      <c r="CC293" s="1196" t="str">
        <f t="shared" si="62"/>
        <v/>
      </c>
      <c r="CD293" s="1196" t="str">
        <f t="shared" si="63"/>
        <v/>
      </c>
      <c r="CE293" s="1196" t="str">
        <f t="shared" si="64"/>
        <v/>
      </c>
      <c r="CF293" s="1196" t="str">
        <f t="shared" si="65"/>
        <v/>
      </c>
      <c r="CG293" s="1196" t="str">
        <f t="shared" si="66"/>
        <v/>
      </c>
      <c r="CI293" s="1196" t="str">
        <f t="shared" si="60"/>
        <v/>
      </c>
      <c r="CJ293" s="1197" t="str">
        <f t="shared" si="67"/>
        <v/>
      </c>
      <c r="CK293" s="1196" t="str">
        <f t="shared" si="68"/>
        <v/>
      </c>
      <c r="CL293" s="1196" t="str">
        <f t="shared" si="69"/>
        <v/>
      </c>
      <c r="CM293" s="1196" t="str">
        <f t="shared" si="70"/>
        <v/>
      </c>
      <c r="CN293" s="1196" t="str">
        <f t="shared" si="71"/>
        <v/>
      </c>
      <c r="CO293" s="1196" t="str">
        <f t="shared" si="72"/>
        <v/>
      </c>
      <c r="CQ293" s="1197"/>
      <c r="CS293" s="1197"/>
    </row>
    <row r="294" spans="70:97">
      <c r="BR294" s="1198">
        <f t="shared" si="61"/>
        <v>0</v>
      </c>
      <c r="CA294" s="1197"/>
      <c r="CB294" s="1196" t="str">
        <f t="shared" si="59"/>
        <v/>
      </c>
      <c r="CC294" s="1196" t="str">
        <f t="shared" si="62"/>
        <v/>
      </c>
      <c r="CD294" s="1196" t="str">
        <f t="shared" si="63"/>
        <v/>
      </c>
      <c r="CE294" s="1196" t="str">
        <f t="shared" si="64"/>
        <v/>
      </c>
      <c r="CF294" s="1196" t="str">
        <f t="shared" si="65"/>
        <v/>
      </c>
      <c r="CG294" s="1196" t="str">
        <f t="shared" si="66"/>
        <v/>
      </c>
      <c r="CI294" s="1196" t="str">
        <f t="shared" si="60"/>
        <v/>
      </c>
      <c r="CJ294" s="1197" t="str">
        <f t="shared" si="67"/>
        <v/>
      </c>
      <c r="CK294" s="1196" t="str">
        <f t="shared" si="68"/>
        <v/>
      </c>
      <c r="CL294" s="1196" t="str">
        <f t="shared" si="69"/>
        <v/>
      </c>
      <c r="CM294" s="1196" t="str">
        <f t="shared" si="70"/>
        <v/>
      </c>
      <c r="CN294" s="1196" t="str">
        <f t="shared" si="71"/>
        <v/>
      </c>
      <c r="CO294" s="1196" t="str">
        <f t="shared" si="72"/>
        <v/>
      </c>
      <c r="CQ294" s="1197"/>
      <c r="CS294" s="1197"/>
    </row>
    <row r="295" spans="70:97">
      <c r="BR295" s="1198">
        <f t="shared" si="61"/>
        <v>0</v>
      </c>
      <c r="CA295" s="1197"/>
      <c r="CB295" s="1196" t="str">
        <f t="shared" si="59"/>
        <v/>
      </c>
      <c r="CC295" s="1196" t="str">
        <f t="shared" si="62"/>
        <v/>
      </c>
      <c r="CD295" s="1196" t="str">
        <f t="shared" si="63"/>
        <v/>
      </c>
      <c r="CE295" s="1196" t="str">
        <f t="shared" si="64"/>
        <v/>
      </c>
      <c r="CF295" s="1196" t="str">
        <f t="shared" si="65"/>
        <v/>
      </c>
      <c r="CG295" s="1196" t="str">
        <f t="shared" si="66"/>
        <v/>
      </c>
      <c r="CI295" s="1196" t="str">
        <f t="shared" si="60"/>
        <v/>
      </c>
      <c r="CJ295" s="1197" t="str">
        <f t="shared" si="67"/>
        <v/>
      </c>
      <c r="CK295" s="1196" t="str">
        <f t="shared" si="68"/>
        <v/>
      </c>
      <c r="CL295" s="1196" t="str">
        <f t="shared" si="69"/>
        <v/>
      </c>
      <c r="CM295" s="1196" t="str">
        <f t="shared" si="70"/>
        <v/>
      </c>
      <c r="CN295" s="1196" t="str">
        <f t="shared" si="71"/>
        <v/>
      </c>
      <c r="CO295" s="1196" t="str">
        <f t="shared" si="72"/>
        <v/>
      </c>
      <c r="CQ295" s="1197"/>
      <c r="CS295" s="1197"/>
    </row>
    <row r="296" spans="70:97">
      <c r="BR296" s="1198">
        <f t="shared" si="61"/>
        <v>0</v>
      </c>
      <c r="CA296" s="1197"/>
      <c r="CB296" s="1196" t="str">
        <f t="shared" si="59"/>
        <v/>
      </c>
      <c r="CC296" s="1196" t="str">
        <f t="shared" si="62"/>
        <v/>
      </c>
      <c r="CD296" s="1196" t="str">
        <f t="shared" si="63"/>
        <v/>
      </c>
      <c r="CE296" s="1196" t="str">
        <f t="shared" si="64"/>
        <v/>
      </c>
      <c r="CF296" s="1196" t="str">
        <f t="shared" si="65"/>
        <v/>
      </c>
      <c r="CG296" s="1196" t="str">
        <f t="shared" si="66"/>
        <v/>
      </c>
      <c r="CI296" s="1196" t="str">
        <f t="shared" si="60"/>
        <v/>
      </c>
      <c r="CJ296" s="1197" t="str">
        <f t="shared" si="67"/>
        <v/>
      </c>
      <c r="CK296" s="1196" t="str">
        <f t="shared" si="68"/>
        <v/>
      </c>
      <c r="CL296" s="1196" t="str">
        <f t="shared" si="69"/>
        <v/>
      </c>
      <c r="CM296" s="1196" t="str">
        <f t="shared" si="70"/>
        <v/>
      </c>
      <c r="CN296" s="1196" t="str">
        <f t="shared" si="71"/>
        <v/>
      </c>
      <c r="CO296" s="1196" t="str">
        <f t="shared" si="72"/>
        <v/>
      </c>
      <c r="CQ296" s="1197"/>
      <c r="CS296" s="1197"/>
    </row>
    <row r="297" spans="70:97">
      <c r="BR297" s="1198">
        <f t="shared" si="61"/>
        <v>0</v>
      </c>
      <c r="CA297" s="1197"/>
      <c r="CB297" s="1196" t="str">
        <f t="shared" si="59"/>
        <v/>
      </c>
      <c r="CC297" s="1196" t="str">
        <f t="shared" si="62"/>
        <v/>
      </c>
      <c r="CD297" s="1196" t="str">
        <f t="shared" si="63"/>
        <v/>
      </c>
      <c r="CE297" s="1196" t="str">
        <f t="shared" si="64"/>
        <v/>
      </c>
      <c r="CF297" s="1196" t="str">
        <f t="shared" si="65"/>
        <v/>
      </c>
      <c r="CG297" s="1196" t="str">
        <f t="shared" si="66"/>
        <v/>
      </c>
      <c r="CI297" s="1196" t="str">
        <f t="shared" si="60"/>
        <v/>
      </c>
      <c r="CJ297" s="1197" t="str">
        <f t="shared" si="67"/>
        <v/>
      </c>
      <c r="CK297" s="1196" t="str">
        <f t="shared" si="68"/>
        <v/>
      </c>
      <c r="CL297" s="1196" t="str">
        <f t="shared" si="69"/>
        <v/>
      </c>
      <c r="CM297" s="1196" t="str">
        <f t="shared" si="70"/>
        <v/>
      </c>
      <c r="CN297" s="1196" t="str">
        <f t="shared" si="71"/>
        <v/>
      </c>
      <c r="CO297" s="1196" t="str">
        <f t="shared" si="72"/>
        <v/>
      </c>
      <c r="CQ297" s="1197"/>
      <c r="CS297" s="1197"/>
    </row>
    <row r="298" spans="70:97">
      <c r="BR298" s="1198">
        <f t="shared" si="61"/>
        <v>0</v>
      </c>
      <c r="CA298" s="1197"/>
      <c r="CB298" s="1196" t="str">
        <f t="shared" si="59"/>
        <v/>
      </c>
      <c r="CC298" s="1196" t="str">
        <f t="shared" si="62"/>
        <v/>
      </c>
      <c r="CD298" s="1196" t="str">
        <f t="shared" si="63"/>
        <v/>
      </c>
      <c r="CE298" s="1196" t="str">
        <f t="shared" si="64"/>
        <v/>
      </c>
      <c r="CF298" s="1196" t="str">
        <f t="shared" si="65"/>
        <v/>
      </c>
      <c r="CG298" s="1196" t="str">
        <f t="shared" si="66"/>
        <v/>
      </c>
      <c r="CI298" s="1196" t="str">
        <f t="shared" si="60"/>
        <v/>
      </c>
      <c r="CJ298" s="1197" t="str">
        <f t="shared" si="67"/>
        <v/>
      </c>
      <c r="CK298" s="1196" t="str">
        <f t="shared" si="68"/>
        <v/>
      </c>
      <c r="CL298" s="1196" t="str">
        <f t="shared" si="69"/>
        <v/>
      </c>
      <c r="CM298" s="1196" t="str">
        <f t="shared" si="70"/>
        <v/>
      </c>
      <c r="CN298" s="1196" t="str">
        <f t="shared" si="71"/>
        <v/>
      </c>
      <c r="CO298" s="1196" t="str">
        <f t="shared" si="72"/>
        <v/>
      </c>
      <c r="CQ298" s="1197"/>
      <c r="CS298" s="1197"/>
    </row>
    <row r="299" spans="70:97">
      <c r="BR299" s="1198">
        <f t="shared" si="61"/>
        <v>0</v>
      </c>
      <c r="CA299" s="1197"/>
      <c r="CB299" s="1196" t="str">
        <f t="shared" si="59"/>
        <v/>
      </c>
      <c r="CC299" s="1196" t="str">
        <f t="shared" si="62"/>
        <v/>
      </c>
      <c r="CD299" s="1196" t="str">
        <f t="shared" si="63"/>
        <v/>
      </c>
      <c r="CE299" s="1196" t="str">
        <f t="shared" si="64"/>
        <v/>
      </c>
      <c r="CF299" s="1196" t="str">
        <f t="shared" si="65"/>
        <v/>
      </c>
      <c r="CG299" s="1196" t="str">
        <f t="shared" si="66"/>
        <v/>
      </c>
      <c r="CI299" s="1196" t="str">
        <f t="shared" si="60"/>
        <v/>
      </c>
      <c r="CJ299" s="1197" t="str">
        <f t="shared" si="67"/>
        <v/>
      </c>
      <c r="CK299" s="1196" t="str">
        <f t="shared" si="68"/>
        <v/>
      </c>
      <c r="CL299" s="1196" t="str">
        <f t="shared" si="69"/>
        <v/>
      </c>
      <c r="CM299" s="1196" t="str">
        <f t="shared" si="70"/>
        <v/>
      </c>
      <c r="CN299" s="1196" t="str">
        <f t="shared" si="71"/>
        <v/>
      </c>
      <c r="CO299" s="1196" t="str">
        <f t="shared" si="72"/>
        <v/>
      </c>
      <c r="CQ299" s="1197"/>
      <c r="CS299" s="1197"/>
    </row>
    <row r="300" spans="70:97">
      <c r="BR300" s="1198">
        <f t="shared" si="61"/>
        <v>0</v>
      </c>
      <c r="CA300" s="1197"/>
      <c r="CB300" s="1196" t="str">
        <f t="shared" si="59"/>
        <v/>
      </c>
      <c r="CC300" s="1196" t="str">
        <f t="shared" si="62"/>
        <v/>
      </c>
      <c r="CD300" s="1196" t="str">
        <f t="shared" si="63"/>
        <v/>
      </c>
      <c r="CE300" s="1196" t="str">
        <f t="shared" si="64"/>
        <v/>
      </c>
      <c r="CF300" s="1196" t="str">
        <f t="shared" si="65"/>
        <v/>
      </c>
      <c r="CG300" s="1196" t="str">
        <f t="shared" si="66"/>
        <v/>
      </c>
      <c r="CI300" s="1196" t="str">
        <f t="shared" si="60"/>
        <v/>
      </c>
      <c r="CJ300" s="1197" t="str">
        <f t="shared" si="67"/>
        <v/>
      </c>
      <c r="CK300" s="1196" t="str">
        <f t="shared" si="68"/>
        <v/>
      </c>
      <c r="CL300" s="1196" t="str">
        <f t="shared" si="69"/>
        <v/>
      </c>
      <c r="CM300" s="1196" t="str">
        <f t="shared" si="70"/>
        <v/>
      </c>
      <c r="CN300" s="1196" t="str">
        <f t="shared" si="71"/>
        <v/>
      </c>
      <c r="CO300" s="1196" t="str">
        <f t="shared" si="72"/>
        <v/>
      </c>
      <c r="CQ300" s="1197"/>
      <c r="CS300" s="1197"/>
    </row>
    <row r="301" spans="70:97">
      <c r="BR301" s="1198">
        <f t="shared" si="61"/>
        <v>0</v>
      </c>
      <c r="CA301" s="1197"/>
      <c r="CB301" s="1196" t="str">
        <f t="shared" si="59"/>
        <v/>
      </c>
      <c r="CC301" s="1196" t="str">
        <f t="shared" si="62"/>
        <v/>
      </c>
      <c r="CD301" s="1196" t="str">
        <f t="shared" si="63"/>
        <v/>
      </c>
      <c r="CE301" s="1196" t="str">
        <f t="shared" si="64"/>
        <v/>
      </c>
      <c r="CF301" s="1196" t="str">
        <f t="shared" si="65"/>
        <v/>
      </c>
      <c r="CG301" s="1196" t="str">
        <f t="shared" si="66"/>
        <v/>
      </c>
      <c r="CI301" s="1196" t="str">
        <f t="shared" si="60"/>
        <v/>
      </c>
      <c r="CJ301" s="1197" t="str">
        <f t="shared" si="67"/>
        <v/>
      </c>
      <c r="CK301" s="1196" t="str">
        <f t="shared" si="68"/>
        <v/>
      </c>
      <c r="CL301" s="1196" t="str">
        <f t="shared" si="69"/>
        <v/>
      </c>
      <c r="CM301" s="1196" t="str">
        <f t="shared" si="70"/>
        <v/>
      </c>
      <c r="CN301" s="1196" t="str">
        <f t="shared" si="71"/>
        <v/>
      </c>
      <c r="CO301" s="1196" t="str">
        <f t="shared" si="72"/>
        <v/>
      </c>
      <c r="CQ301" s="1197"/>
      <c r="CS301" s="1197"/>
    </row>
    <row r="302" spans="70:97">
      <c r="BR302" s="1198">
        <f t="shared" si="61"/>
        <v>0</v>
      </c>
      <c r="CA302" s="1197"/>
      <c r="CB302" s="1196" t="str">
        <f t="shared" si="59"/>
        <v/>
      </c>
      <c r="CC302" s="1196" t="str">
        <f t="shared" si="62"/>
        <v/>
      </c>
      <c r="CD302" s="1196" t="str">
        <f t="shared" si="63"/>
        <v/>
      </c>
      <c r="CE302" s="1196" t="str">
        <f t="shared" si="64"/>
        <v/>
      </c>
      <c r="CF302" s="1196" t="str">
        <f t="shared" si="65"/>
        <v/>
      </c>
      <c r="CG302" s="1196" t="str">
        <f t="shared" si="66"/>
        <v/>
      </c>
      <c r="CI302" s="1196" t="str">
        <f t="shared" si="60"/>
        <v/>
      </c>
      <c r="CJ302" s="1197" t="str">
        <f t="shared" si="67"/>
        <v/>
      </c>
      <c r="CK302" s="1196" t="str">
        <f t="shared" si="68"/>
        <v/>
      </c>
      <c r="CL302" s="1196" t="str">
        <f t="shared" si="69"/>
        <v/>
      </c>
      <c r="CM302" s="1196" t="str">
        <f t="shared" si="70"/>
        <v/>
      </c>
      <c r="CN302" s="1196" t="str">
        <f t="shared" si="71"/>
        <v/>
      </c>
      <c r="CO302" s="1196" t="str">
        <f t="shared" si="72"/>
        <v/>
      </c>
      <c r="CQ302" s="1197"/>
      <c r="CS302" s="1197"/>
    </row>
    <row r="303" spans="70:97">
      <c r="BR303" s="1198">
        <f t="shared" si="61"/>
        <v>0</v>
      </c>
      <c r="CA303" s="1197"/>
      <c r="CB303" s="1196" t="str">
        <f t="shared" si="59"/>
        <v/>
      </c>
      <c r="CC303" s="1196" t="str">
        <f t="shared" si="62"/>
        <v/>
      </c>
      <c r="CD303" s="1196" t="str">
        <f t="shared" si="63"/>
        <v/>
      </c>
      <c r="CE303" s="1196" t="str">
        <f t="shared" si="64"/>
        <v/>
      </c>
      <c r="CF303" s="1196" t="str">
        <f t="shared" si="65"/>
        <v/>
      </c>
      <c r="CG303" s="1196" t="str">
        <f t="shared" si="66"/>
        <v/>
      </c>
      <c r="CI303" s="1196" t="str">
        <f t="shared" si="60"/>
        <v/>
      </c>
      <c r="CJ303" s="1197" t="str">
        <f t="shared" si="67"/>
        <v/>
      </c>
      <c r="CK303" s="1196" t="str">
        <f t="shared" si="68"/>
        <v/>
      </c>
      <c r="CL303" s="1196" t="str">
        <f t="shared" si="69"/>
        <v/>
      </c>
      <c r="CM303" s="1196" t="str">
        <f t="shared" si="70"/>
        <v/>
      </c>
      <c r="CN303" s="1196" t="str">
        <f t="shared" si="71"/>
        <v/>
      </c>
      <c r="CO303" s="1196" t="str">
        <f t="shared" si="72"/>
        <v/>
      </c>
      <c r="CQ303" s="1197"/>
      <c r="CS303" s="1197"/>
    </row>
    <row r="304" spans="70:97">
      <c r="BR304" s="1198">
        <f t="shared" si="61"/>
        <v>0</v>
      </c>
      <c r="CA304" s="1197"/>
      <c r="CB304" s="1196" t="str">
        <f t="shared" si="59"/>
        <v/>
      </c>
      <c r="CC304" s="1196" t="str">
        <f t="shared" si="62"/>
        <v/>
      </c>
      <c r="CD304" s="1196" t="str">
        <f t="shared" si="63"/>
        <v/>
      </c>
      <c r="CE304" s="1196" t="str">
        <f t="shared" si="64"/>
        <v/>
      </c>
      <c r="CF304" s="1196" t="str">
        <f t="shared" si="65"/>
        <v/>
      </c>
      <c r="CG304" s="1196" t="str">
        <f t="shared" si="66"/>
        <v/>
      </c>
      <c r="CI304" s="1196" t="str">
        <f t="shared" si="60"/>
        <v/>
      </c>
      <c r="CJ304" s="1197" t="str">
        <f t="shared" si="67"/>
        <v/>
      </c>
      <c r="CK304" s="1196" t="str">
        <f t="shared" si="68"/>
        <v/>
      </c>
      <c r="CL304" s="1196" t="str">
        <f t="shared" si="69"/>
        <v/>
      </c>
      <c r="CM304" s="1196" t="str">
        <f t="shared" si="70"/>
        <v/>
      </c>
      <c r="CN304" s="1196" t="str">
        <f t="shared" si="71"/>
        <v/>
      </c>
      <c r="CO304" s="1196" t="str">
        <f t="shared" si="72"/>
        <v/>
      </c>
      <c r="CQ304" s="1197"/>
      <c r="CS304" s="1197"/>
    </row>
    <row r="305" spans="70:97">
      <c r="BR305" s="1198">
        <f t="shared" si="61"/>
        <v>0</v>
      </c>
      <c r="CA305" s="1197"/>
      <c r="CB305" s="1196" t="str">
        <f t="shared" si="59"/>
        <v/>
      </c>
      <c r="CC305" s="1196" t="str">
        <f t="shared" si="62"/>
        <v/>
      </c>
      <c r="CD305" s="1196" t="str">
        <f t="shared" si="63"/>
        <v/>
      </c>
      <c r="CE305" s="1196" t="str">
        <f t="shared" si="64"/>
        <v/>
      </c>
      <c r="CF305" s="1196" t="str">
        <f t="shared" si="65"/>
        <v/>
      </c>
      <c r="CG305" s="1196" t="str">
        <f t="shared" si="66"/>
        <v/>
      </c>
      <c r="CI305" s="1196" t="str">
        <f t="shared" si="60"/>
        <v/>
      </c>
      <c r="CJ305" s="1197" t="str">
        <f t="shared" si="67"/>
        <v/>
      </c>
      <c r="CK305" s="1196" t="str">
        <f t="shared" si="68"/>
        <v/>
      </c>
      <c r="CL305" s="1196" t="str">
        <f t="shared" si="69"/>
        <v/>
      </c>
      <c r="CM305" s="1196" t="str">
        <f t="shared" si="70"/>
        <v/>
      </c>
      <c r="CN305" s="1196" t="str">
        <f t="shared" si="71"/>
        <v/>
      </c>
      <c r="CO305" s="1196" t="str">
        <f t="shared" si="72"/>
        <v/>
      </c>
      <c r="CQ305" s="1197"/>
      <c r="CS305" s="1197"/>
    </row>
    <row r="306" spans="70:97">
      <c r="BR306" s="1198">
        <f t="shared" si="61"/>
        <v>0</v>
      </c>
      <c r="CA306" s="1197"/>
      <c r="CB306" s="1196" t="str">
        <f t="shared" si="59"/>
        <v/>
      </c>
      <c r="CC306" s="1196" t="str">
        <f t="shared" si="62"/>
        <v/>
      </c>
      <c r="CD306" s="1196" t="str">
        <f t="shared" si="63"/>
        <v/>
      </c>
      <c r="CE306" s="1196" t="str">
        <f t="shared" si="64"/>
        <v/>
      </c>
      <c r="CF306" s="1196" t="str">
        <f t="shared" si="65"/>
        <v/>
      </c>
      <c r="CG306" s="1196" t="str">
        <f t="shared" si="66"/>
        <v/>
      </c>
      <c r="CI306" s="1196" t="str">
        <f t="shared" si="60"/>
        <v/>
      </c>
      <c r="CJ306" s="1197" t="str">
        <f t="shared" si="67"/>
        <v/>
      </c>
      <c r="CK306" s="1196" t="str">
        <f t="shared" si="68"/>
        <v/>
      </c>
      <c r="CL306" s="1196" t="str">
        <f t="shared" si="69"/>
        <v/>
      </c>
      <c r="CM306" s="1196" t="str">
        <f t="shared" si="70"/>
        <v/>
      </c>
      <c r="CN306" s="1196" t="str">
        <f t="shared" si="71"/>
        <v/>
      </c>
      <c r="CO306" s="1196" t="str">
        <f t="shared" si="72"/>
        <v/>
      </c>
      <c r="CQ306" s="1197"/>
      <c r="CS306" s="1197"/>
    </row>
    <row r="307" spans="70:97">
      <c r="BR307" s="1198">
        <f t="shared" si="61"/>
        <v>0</v>
      </c>
      <c r="CA307" s="1197"/>
      <c r="CB307" s="1196" t="str">
        <f t="shared" si="59"/>
        <v/>
      </c>
      <c r="CC307" s="1196" t="str">
        <f t="shared" si="62"/>
        <v/>
      </c>
      <c r="CD307" s="1196" t="str">
        <f t="shared" si="63"/>
        <v/>
      </c>
      <c r="CE307" s="1196" t="str">
        <f t="shared" si="64"/>
        <v/>
      </c>
      <c r="CF307" s="1196" t="str">
        <f t="shared" si="65"/>
        <v/>
      </c>
      <c r="CG307" s="1196" t="str">
        <f t="shared" si="66"/>
        <v/>
      </c>
      <c r="CI307" s="1196" t="str">
        <f t="shared" si="60"/>
        <v/>
      </c>
      <c r="CJ307" s="1197" t="str">
        <f t="shared" si="67"/>
        <v/>
      </c>
      <c r="CK307" s="1196" t="str">
        <f t="shared" si="68"/>
        <v/>
      </c>
      <c r="CL307" s="1196" t="str">
        <f t="shared" si="69"/>
        <v/>
      </c>
      <c r="CM307" s="1196" t="str">
        <f t="shared" si="70"/>
        <v/>
      </c>
      <c r="CN307" s="1196" t="str">
        <f t="shared" si="71"/>
        <v/>
      </c>
      <c r="CO307" s="1196" t="str">
        <f t="shared" si="72"/>
        <v/>
      </c>
      <c r="CQ307" s="1197"/>
      <c r="CS307" s="1197"/>
    </row>
    <row r="308" spans="70:97">
      <c r="BR308" s="1198">
        <f t="shared" si="61"/>
        <v>0</v>
      </c>
      <c r="CA308" s="1197"/>
      <c r="CB308" s="1196" t="str">
        <f t="shared" si="59"/>
        <v/>
      </c>
      <c r="CC308" s="1196" t="str">
        <f t="shared" si="62"/>
        <v/>
      </c>
      <c r="CD308" s="1196" t="str">
        <f t="shared" si="63"/>
        <v/>
      </c>
      <c r="CE308" s="1196" t="str">
        <f t="shared" si="64"/>
        <v/>
      </c>
      <c r="CF308" s="1196" t="str">
        <f t="shared" si="65"/>
        <v/>
      </c>
      <c r="CG308" s="1196" t="str">
        <f t="shared" si="66"/>
        <v/>
      </c>
      <c r="CI308" s="1196" t="str">
        <f t="shared" si="60"/>
        <v/>
      </c>
      <c r="CJ308" s="1197" t="str">
        <f t="shared" si="67"/>
        <v/>
      </c>
      <c r="CK308" s="1196" t="str">
        <f t="shared" si="68"/>
        <v/>
      </c>
      <c r="CL308" s="1196" t="str">
        <f t="shared" si="69"/>
        <v/>
      </c>
      <c r="CM308" s="1196" t="str">
        <f t="shared" si="70"/>
        <v/>
      </c>
      <c r="CN308" s="1196" t="str">
        <f t="shared" si="71"/>
        <v/>
      </c>
      <c r="CO308" s="1196" t="str">
        <f t="shared" si="72"/>
        <v/>
      </c>
      <c r="CQ308" s="1197"/>
      <c r="CS308" s="1197"/>
    </row>
    <row r="309" spans="70:97">
      <c r="BR309" s="1198">
        <f t="shared" si="61"/>
        <v>0</v>
      </c>
      <c r="CA309" s="1197"/>
      <c r="CB309" s="1196" t="str">
        <f t="shared" si="59"/>
        <v/>
      </c>
      <c r="CC309" s="1196" t="str">
        <f t="shared" si="62"/>
        <v/>
      </c>
      <c r="CD309" s="1196" t="str">
        <f t="shared" si="63"/>
        <v/>
      </c>
      <c r="CE309" s="1196" t="str">
        <f t="shared" si="64"/>
        <v/>
      </c>
      <c r="CF309" s="1196" t="str">
        <f t="shared" si="65"/>
        <v/>
      </c>
      <c r="CG309" s="1196" t="str">
        <f t="shared" si="66"/>
        <v/>
      </c>
      <c r="CI309" s="1196" t="str">
        <f t="shared" si="60"/>
        <v/>
      </c>
      <c r="CJ309" s="1197" t="str">
        <f t="shared" si="67"/>
        <v/>
      </c>
      <c r="CK309" s="1196" t="str">
        <f t="shared" si="68"/>
        <v/>
      </c>
      <c r="CL309" s="1196" t="str">
        <f t="shared" si="69"/>
        <v/>
      </c>
      <c r="CM309" s="1196" t="str">
        <f t="shared" si="70"/>
        <v/>
      </c>
      <c r="CN309" s="1196" t="str">
        <f t="shared" si="71"/>
        <v/>
      </c>
      <c r="CO309" s="1196" t="str">
        <f t="shared" si="72"/>
        <v/>
      </c>
      <c r="CQ309" s="1197"/>
      <c r="CS309" s="1197"/>
    </row>
    <row r="310" spans="70:97">
      <c r="BR310" s="1198">
        <f t="shared" si="61"/>
        <v>0</v>
      </c>
      <c r="CA310" s="1197"/>
      <c r="CB310" s="1196" t="str">
        <f t="shared" si="59"/>
        <v/>
      </c>
      <c r="CC310" s="1196" t="str">
        <f t="shared" si="62"/>
        <v/>
      </c>
      <c r="CD310" s="1196" t="str">
        <f t="shared" si="63"/>
        <v/>
      </c>
      <c r="CE310" s="1196" t="str">
        <f t="shared" si="64"/>
        <v/>
      </c>
      <c r="CF310" s="1196" t="str">
        <f t="shared" si="65"/>
        <v/>
      </c>
      <c r="CG310" s="1196" t="str">
        <f t="shared" si="66"/>
        <v/>
      </c>
      <c r="CI310" s="1196" t="str">
        <f t="shared" si="60"/>
        <v/>
      </c>
      <c r="CJ310" s="1197" t="str">
        <f t="shared" si="67"/>
        <v/>
      </c>
      <c r="CK310" s="1196" t="str">
        <f t="shared" si="68"/>
        <v/>
      </c>
      <c r="CL310" s="1196" t="str">
        <f t="shared" si="69"/>
        <v/>
      </c>
      <c r="CM310" s="1196" t="str">
        <f t="shared" si="70"/>
        <v/>
      </c>
      <c r="CN310" s="1196" t="str">
        <f t="shared" si="71"/>
        <v/>
      </c>
      <c r="CO310" s="1196" t="str">
        <f t="shared" si="72"/>
        <v/>
      </c>
      <c r="CQ310" s="1197"/>
      <c r="CS310" s="1197"/>
    </row>
    <row r="311" spans="70:97">
      <c r="BR311" s="1198">
        <f t="shared" si="61"/>
        <v>0</v>
      </c>
      <c r="CA311" s="1197"/>
      <c r="CB311" s="1196" t="str">
        <f t="shared" si="59"/>
        <v/>
      </c>
      <c r="CC311" s="1196" t="str">
        <f t="shared" si="62"/>
        <v/>
      </c>
      <c r="CD311" s="1196" t="str">
        <f t="shared" si="63"/>
        <v/>
      </c>
      <c r="CE311" s="1196" t="str">
        <f t="shared" si="64"/>
        <v/>
      </c>
      <c r="CF311" s="1196" t="str">
        <f t="shared" si="65"/>
        <v/>
      </c>
      <c r="CG311" s="1196" t="str">
        <f t="shared" si="66"/>
        <v/>
      </c>
      <c r="CI311" s="1196" t="str">
        <f t="shared" si="60"/>
        <v/>
      </c>
      <c r="CJ311" s="1197" t="str">
        <f t="shared" si="67"/>
        <v/>
      </c>
      <c r="CK311" s="1196" t="str">
        <f t="shared" si="68"/>
        <v/>
      </c>
      <c r="CL311" s="1196" t="str">
        <f t="shared" si="69"/>
        <v/>
      </c>
      <c r="CM311" s="1196" t="str">
        <f t="shared" si="70"/>
        <v/>
      </c>
      <c r="CN311" s="1196" t="str">
        <f t="shared" si="71"/>
        <v/>
      </c>
      <c r="CO311" s="1196" t="str">
        <f t="shared" si="72"/>
        <v/>
      </c>
      <c r="CQ311" s="1197"/>
      <c r="CS311" s="1197"/>
    </row>
    <row r="312" spans="70:97">
      <c r="BR312" s="1198">
        <f t="shared" si="61"/>
        <v>0</v>
      </c>
      <c r="CA312" s="1197"/>
      <c r="CB312" s="1196" t="str">
        <f t="shared" si="59"/>
        <v/>
      </c>
      <c r="CC312" s="1196" t="str">
        <f t="shared" si="62"/>
        <v/>
      </c>
      <c r="CD312" s="1196" t="str">
        <f t="shared" si="63"/>
        <v/>
      </c>
      <c r="CE312" s="1196" t="str">
        <f t="shared" si="64"/>
        <v/>
      </c>
      <c r="CF312" s="1196" t="str">
        <f t="shared" si="65"/>
        <v/>
      </c>
      <c r="CG312" s="1196" t="str">
        <f t="shared" si="66"/>
        <v/>
      </c>
      <c r="CI312" s="1196" t="str">
        <f t="shared" si="60"/>
        <v/>
      </c>
      <c r="CJ312" s="1197" t="str">
        <f t="shared" si="67"/>
        <v/>
      </c>
      <c r="CK312" s="1196" t="str">
        <f t="shared" si="68"/>
        <v/>
      </c>
      <c r="CL312" s="1196" t="str">
        <f t="shared" si="69"/>
        <v/>
      </c>
      <c r="CM312" s="1196" t="str">
        <f t="shared" si="70"/>
        <v/>
      </c>
      <c r="CN312" s="1196" t="str">
        <f t="shared" si="71"/>
        <v/>
      </c>
      <c r="CO312" s="1196" t="str">
        <f t="shared" si="72"/>
        <v/>
      </c>
      <c r="CQ312" s="1197"/>
      <c r="CS312" s="1197"/>
    </row>
    <row r="313" spans="70:97">
      <c r="BR313" s="1198">
        <f t="shared" si="61"/>
        <v>0</v>
      </c>
      <c r="CA313" s="1197"/>
      <c r="CB313" s="1196" t="str">
        <f t="shared" si="59"/>
        <v/>
      </c>
      <c r="CC313" s="1196" t="str">
        <f t="shared" si="62"/>
        <v/>
      </c>
      <c r="CD313" s="1196" t="str">
        <f t="shared" si="63"/>
        <v/>
      </c>
      <c r="CE313" s="1196" t="str">
        <f t="shared" si="64"/>
        <v/>
      </c>
      <c r="CF313" s="1196" t="str">
        <f t="shared" si="65"/>
        <v/>
      </c>
      <c r="CG313" s="1196" t="str">
        <f t="shared" si="66"/>
        <v/>
      </c>
      <c r="CI313" s="1196" t="str">
        <f t="shared" si="60"/>
        <v/>
      </c>
      <c r="CJ313" s="1197" t="str">
        <f t="shared" si="67"/>
        <v/>
      </c>
      <c r="CK313" s="1196" t="str">
        <f t="shared" si="68"/>
        <v/>
      </c>
      <c r="CL313" s="1196" t="str">
        <f t="shared" si="69"/>
        <v/>
      </c>
      <c r="CM313" s="1196" t="str">
        <f t="shared" si="70"/>
        <v/>
      </c>
      <c r="CN313" s="1196" t="str">
        <f t="shared" si="71"/>
        <v/>
      </c>
      <c r="CO313" s="1196" t="str">
        <f t="shared" si="72"/>
        <v/>
      </c>
      <c r="CQ313" s="1197"/>
      <c r="CS313" s="1197"/>
    </row>
    <row r="314" spans="70:97">
      <c r="BR314" s="1198">
        <f t="shared" si="61"/>
        <v>0</v>
      </c>
      <c r="CA314" s="1197"/>
      <c r="CB314" s="1196" t="str">
        <f t="shared" si="59"/>
        <v/>
      </c>
      <c r="CC314" s="1196" t="str">
        <f t="shared" si="62"/>
        <v/>
      </c>
      <c r="CD314" s="1196" t="str">
        <f t="shared" si="63"/>
        <v/>
      </c>
      <c r="CE314" s="1196" t="str">
        <f t="shared" si="64"/>
        <v/>
      </c>
      <c r="CF314" s="1196" t="str">
        <f t="shared" si="65"/>
        <v/>
      </c>
      <c r="CG314" s="1196" t="str">
        <f t="shared" si="66"/>
        <v/>
      </c>
      <c r="CI314" s="1196" t="str">
        <f t="shared" si="60"/>
        <v/>
      </c>
      <c r="CJ314" s="1197" t="str">
        <f t="shared" si="67"/>
        <v/>
      </c>
      <c r="CK314" s="1196" t="str">
        <f t="shared" si="68"/>
        <v/>
      </c>
      <c r="CL314" s="1196" t="str">
        <f t="shared" si="69"/>
        <v/>
      </c>
      <c r="CM314" s="1196" t="str">
        <f t="shared" si="70"/>
        <v/>
      </c>
      <c r="CN314" s="1196" t="str">
        <f t="shared" si="71"/>
        <v/>
      </c>
      <c r="CO314" s="1196" t="str">
        <f t="shared" si="72"/>
        <v/>
      </c>
      <c r="CQ314" s="1197"/>
      <c r="CS314" s="1197"/>
    </row>
    <row r="315" spans="70:97">
      <c r="BR315" s="1198">
        <f t="shared" si="61"/>
        <v>0</v>
      </c>
      <c r="CA315" s="1197"/>
      <c r="CB315" s="1196" t="str">
        <f t="shared" si="59"/>
        <v/>
      </c>
      <c r="CC315" s="1196" t="str">
        <f t="shared" si="62"/>
        <v/>
      </c>
      <c r="CD315" s="1196" t="str">
        <f t="shared" si="63"/>
        <v/>
      </c>
      <c r="CE315" s="1196" t="str">
        <f t="shared" si="64"/>
        <v/>
      </c>
      <c r="CF315" s="1196" t="str">
        <f t="shared" si="65"/>
        <v/>
      </c>
      <c r="CG315" s="1196" t="str">
        <f t="shared" si="66"/>
        <v/>
      </c>
      <c r="CI315" s="1196" t="str">
        <f t="shared" si="60"/>
        <v/>
      </c>
      <c r="CJ315" s="1197" t="str">
        <f t="shared" si="67"/>
        <v/>
      </c>
      <c r="CK315" s="1196" t="str">
        <f t="shared" si="68"/>
        <v/>
      </c>
      <c r="CL315" s="1196" t="str">
        <f t="shared" si="69"/>
        <v/>
      </c>
      <c r="CM315" s="1196" t="str">
        <f t="shared" si="70"/>
        <v/>
      </c>
      <c r="CN315" s="1196" t="str">
        <f t="shared" si="71"/>
        <v/>
      </c>
      <c r="CO315" s="1196" t="str">
        <f t="shared" si="72"/>
        <v/>
      </c>
      <c r="CQ315" s="1197"/>
      <c r="CS315" s="1197"/>
    </row>
    <row r="316" spans="70:97">
      <c r="BR316" s="1198">
        <f t="shared" si="61"/>
        <v>0</v>
      </c>
      <c r="CA316" s="1197"/>
      <c r="CB316" s="1196" t="str">
        <f t="shared" si="59"/>
        <v/>
      </c>
      <c r="CC316" s="1196" t="str">
        <f t="shared" si="62"/>
        <v/>
      </c>
      <c r="CD316" s="1196" t="str">
        <f t="shared" si="63"/>
        <v/>
      </c>
      <c r="CE316" s="1196" t="str">
        <f t="shared" si="64"/>
        <v/>
      </c>
      <c r="CF316" s="1196" t="str">
        <f t="shared" si="65"/>
        <v/>
      </c>
      <c r="CG316" s="1196" t="str">
        <f t="shared" si="66"/>
        <v/>
      </c>
      <c r="CI316" s="1196" t="str">
        <f t="shared" si="60"/>
        <v/>
      </c>
      <c r="CJ316" s="1197" t="str">
        <f t="shared" si="67"/>
        <v/>
      </c>
      <c r="CK316" s="1196" t="str">
        <f t="shared" si="68"/>
        <v/>
      </c>
      <c r="CL316" s="1196" t="str">
        <f t="shared" si="69"/>
        <v/>
      </c>
      <c r="CM316" s="1196" t="str">
        <f t="shared" si="70"/>
        <v/>
      </c>
      <c r="CN316" s="1196" t="str">
        <f t="shared" si="71"/>
        <v/>
      </c>
      <c r="CO316" s="1196" t="str">
        <f t="shared" si="72"/>
        <v/>
      </c>
      <c r="CQ316" s="1197"/>
      <c r="CS316" s="1197"/>
    </row>
    <row r="317" spans="70:97">
      <c r="BR317" s="1198">
        <f t="shared" si="61"/>
        <v>0</v>
      </c>
      <c r="CA317" s="1197"/>
      <c r="CB317" s="1196" t="str">
        <f t="shared" si="59"/>
        <v/>
      </c>
      <c r="CC317" s="1196" t="str">
        <f t="shared" si="62"/>
        <v/>
      </c>
      <c r="CD317" s="1196" t="str">
        <f t="shared" si="63"/>
        <v/>
      </c>
      <c r="CE317" s="1196" t="str">
        <f t="shared" si="64"/>
        <v/>
      </c>
      <c r="CF317" s="1196" t="str">
        <f t="shared" si="65"/>
        <v/>
      </c>
      <c r="CG317" s="1196" t="str">
        <f t="shared" si="66"/>
        <v/>
      </c>
      <c r="CI317" s="1196" t="str">
        <f t="shared" si="60"/>
        <v/>
      </c>
      <c r="CJ317" s="1197" t="str">
        <f t="shared" si="67"/>
        <v/>
      </c>
      <c r="CK317" s="1196" t="str">
        <f t="shared" si="68"/>
        <v/>
      </c>
      <c r="CL317" s="1196" t="str">
        <f t="shared" si="69"/>
        <v/>
      </c>
      <c r="CM317" s="1196" t="str">
        <f t="shared" si="70"/>
        <v/>
      </c>
      <c r="CN317" s="1196" t="str">
        <f t="shared" si="71"/>
        <v/>
      </c>
      <c r="CO317" s="1196" t="str">
        <f t="shared" si="72"/>
        <v/>
      </c>
      <c r="CQ317" s="1197"/>
      <c r="CS317" s="1197"/>
    </row>
    <row r="318" spans="70:97">
      <c r="BR318" s="1198">
        <f t="shared" si="61"/>
        <v>0</v>
      </c>
      <c r="CA318" s="1197"/>
      <c r="CB318" s="1196" t="str">
        <f t="shared" si="59"/>
        <v/>
      </c>
      <c r="CC318" s="1196" t="str">
        <f t="shared" si="62"/>
        <v/>
      </c>
      <c r="CD318" s="1196" t="str">
        <f t="shared" si="63"/>
        <v/>
      </c>
      <c r="CE318" s="1196" t="str">
        <f t="shared" si="64"/>
        <v/>
      </c>
      <c r="CF318" s="1196" t="str">
        <f t="shared" si="65"/>
        <v/>
      </c>
      <c r="CG318" s="1196" t="str">
        <f t="shared" si="66"/>
        <v/>
      </c>
      <c r="CI318" s="1196" t="str">
        <f t="shared" si="60"/>
        <v/>
      </c>
      <c r="CJ318" s="1197" t="str">
        <f t="shared" si="67"/>
        <v/>
      </c>
      <c r="CK318" s="1196" t="str">
        <f t="shared" si="68"/>
        <v/>
      </c>
      <c r="CL318" s="1196" t="str">
        <f t="shared" si="69"/>
        <v/>
      </c>
      <c r="CM318" s="1196" t="str">
        <f t="shared" si="70"/>
        <v/>
      </c>
      <c r="CN318" s="1196" t="str">
        <f t="shared" si="71"/>
        <v/>
      </c>
      <c r="CO318" s="1196" t="str">
        <f t="shared" si="72"/>
        <v/>
      </c>
      <c r="CQ318" s="1197"/>
      <c r="CS318" s="1197"/>
    </row>
    <row r="319" spans="70:97">
      <c r="BR319" s="1198">
        <f t="shared" si="61"/>
        <v>0</v>
      </c>
      <c r="CA319" s="1197"/>
      <c r="CB319" s="1196" t="str">
        <f t="shared" si="59"/>
        <v/>
      </c>
      <c r="CC319" s="1196" t="str">
        <f t="shared" si="62"/>
        <v/>
      </c>
      <c r="CD319" s="1196" t="str">
        <f t="shared" si="63"/>
        <v/>
      </c>
      <c r="CE319" s="1196" t="str">
        <f t="shared" si="64"/>
        <v/>
      </c>
      <c r="CF319" s="1196" t="str">
        <f t="shared" si="65"/>
        <v/>
      </c>
      <c r="CG319" s="1196" t="str">
        <f t="shared" si="66"/>
        <v/>
      </c>
      <c r="CI319" s="1196" t="str">
        <f t="shared" si="60"/>
        <v/>
      </c>
      <c r="CJ319" s="1197" t="str">
        <f t="shared" si="67"/>
        <v/>
      </c>
      <c r="CK319" s="1196" t="str">
        <f t="shared" si="68"/>
        <v/>
      </c>
      <c r="CL319" s="1196" t="str">
        <f t="shared" si="69"/>
        <v/>
      </c>
      <c r="CM319" s="1196" t="str">
        <f t="shared" si="70"/>
        <v/>
      </c>
      <c r="CN319" s="1196" t="str">
        <f t="shared" si="71"/>
        <v/>
      </c>
      <c r="CO319" s="1196" t="str">
        <f t="shared" si="72"/>
        <v/>
      </c>
      <c r="CQ319" s="1197"/>
      <c r="CS319" s="1197"/>
    </row>
    <row r="320" spans="70:97">
      <c r="BR320" s="1198">
        <f t="shared" si="61"/>
        <v>0</v>
      </c>
      <c r="CA320" s="1197"/>
      <c r="CB320" s="1196" t="str">
        <f t="shared" si="59"/>
        <v/>
      </c>
      <c r="CC320" s="1196" t="str">
        <f t="shared" si="62"/>
        <v/>
      </c>
      <c r="CD320" s="1196" t="str">
        <f t="shared" si="63"/>
        <v/>
      </c>
      <c r="CE320" s="1196" t="str">
        <f t="shared" si="64"/>
        <v/>
      </c>
      <c r="CF320" s="1196" t="str">
        <f t="shared" si="65"/>
        <v/>
      </c>
      <c r="CG320" s="1196" t="str">
        <f t="shared" si="66"/>
        <v/>
      </c>
      <c r="CI320" s="1196" t="str">
        <f t="shared" si="60"/>
        <v/>
      </c>
      <c r="CJ320" s="1197" t="str">
        <f t="shared" si="67"/>
        <v/>
      </c>
      <c r="CK320" s="1196" t="str">
        <f t="shared" si="68"/>
        <v/>
      </c>
      <c r="CL320" s="1196" t="str">
        <f t="shared" si="69"/>
        <v/>
      </c>
      <c r="CM320" s="1196" t="str">
        <f t="shared" si="70"/>
        <v/>
      </c>
      <c r="CN320" s="1196" t="str">
        <f t="shared" si="71"/>
        <v/>
      </c>
      <c r="CO320" s="1196" t="str">
        <f t="shared" si="72"/>
        <v/>
      </c>
      <c r="CQ320" s="1197"/>
      <c r="CS320" s="1197"/>
    </row>
    <row r="321" spans="70:97">
      <c r="BR321" s="1198">
        <f t="shared" si="61"/>
        <v>0</v>
      </c>
      <c r="CA321" s="1197"/>
      <c r="CB321" s="1196" t="str">
        <f t="shared" si="59"/>
        <v/>
      </c>
      <c r="CC321" s="1196" t="str">
        <f t="shared" si="62"/>
        <v/>
      </c>
      <c r="CD321" s="1196" t="str">
        <f t="shared" si="63"/>
        <v/>
      </c>
      <c r="CE321" s="1196" t="str">
        <f t="shared" si="64"/>
        <v/>
      </c>
      <c r="CF321" s="1196" t="str">
        <f t="shared" si="65"/>
        <v/>
      </c>
      <c r="CG321" s="1196" t="str">
        <f t="shared" si="66"/>
        <v/>
      </c>
      <c r="CI321" s="1196" t="str">
        <f t="shared" si="60"/>
        <v/>
      </c>
      <c r="CJ321" s="1197" t="str">
        <f t="shared" si="67"/>
        <v/>
      </c>
      <c r="CK321" s="1196" t="str">
        <f t="shared" si="68"/>
        <v/>
      </c>
      <c r="CL321" s="1196" t="str">
        <f t="shared" si="69"/>
        <v/>
      </c>
      <c r="CM321" s="1196" t="str">
        <f t="shared" si="70"/>
        <v/>
      </c>
      <c r="CN321" s="1196" t="str">
        <f t="shared" si="71"/>
        <v/>
      </c>
      <c r="CO321" s="1196" t="str">
        <f t="shared" si="72"/>
        <v/>
      </c>
      <c r="CQ321" s="1197"/>
      <c r="CS321" s="1197"/>
    </row>
    <row r="322" spans="70:97">
      <c r="BR322" s="1198">
        <f t="shared" si="61"/>
        <v>0</v>
      </c>
      <c r="CA322" s="1197"/>
      <c r="CB322" s="1196" t="str">
        <f t="shared" ref="CB322:CB385" si="73">IF($CA322="","",IF(ISERROR(VLOOKUP($CA322,$BC$2:$BR$1000,16,FALSE)),VLOOKUP($CA322,MainDBase,2,FALSE),VLOOKUP($CA322,$BC$2:$BR$1000,16,FALSE)))</f>
        <v/>
      </c>
      <c r="CC322" s="1196" t="str">
        <f t="shared" si="62"/>
        <v/>
      </c>
      <c r="CD322" s="1196" t="str">
        <f t="shared" si="63"/>
        <v/>
      </c>
      <c r="CE322" s="1196" t="str">
        <f t="shared" si="64"/>
        <v/>
      </c>
      <c r="CF322" s="1196" t="str">
        <f t="shared" si="65"/>
        <v/>
      </c>
      <c r="CG322" s="1196" t="str">
        <f t="shared" si="66"/>
        <v/>
      </c>
      <c r="CI322" s="1196" t="str">
        <f t="shared" ref="CI322:CI385" si="74">IF(CA322="","",VLOOKUP($CA322,MainDBase,2,FALSE))</f>
        <v/>
      </c>
      <c r="CJ322" s="1197" t="str">
        <f t="shared" si="67"/>
        <v/>
      </c>
      <c r="CK322" s="1196" t="str">
        <f t="shared" si="68"/>
        <v/>
      </c>
      <c r="CL322" s="1196" t="str">
        <f t="shared" si="69"/>
        <v/>
      </c>
      <c r="CM322" s="1196" t="str">
        <f t="shared" si="70"/>
        <v/>
      </c>
      <c r="CN322" s="1196" t="str">
        <f t="shared" si="71"/>
        <v/>
      </c>
      <c r="CO322" s="1196" t="str">
        <f t="shared" si="72"/>
        <v/>
      </c>
      <c r="CQ322" s="1197"/>
      <c r="CS322" s="1197"/>
    </row>
    <row r="323" spans="70:97">
      <c r="BR323" s="1198">
        <f t="shared" ref="BR323:BR386" si="75">+BB323</f>
        <v>0</v>
      </c>
      <c r="CA323" s="1197"/>
      <c r="CB323" s="1196" t="str">
        <f t="shared" si="73"/>
        <v/>
      </c>
      <c r="CC323" s="1196" t="str">
        <f t="shared" ref="CC323:CC386" si="76">IF(ISERROR(VLOOKUP($CA323,$BC$2:$BO$1000,9,FALSE)),"",VLOOKUP($CA323,$BC$2:$BO$1000,9,FALSE))</f>
        <v/>
      </c>
      <c r="CD323" s="1196" t="str">
        <f t="shared" ref="CD323:CD386" si="77">IF(ISERROR(VLOOKUP($CA323,$BC$2:$BO$1000,10,FALSE)),"",VLOOKUP($CA323,$BC$2:$BO$1000,10,FALSE))</f>
        <v/>
      </c>
      <c r="CE323" s="1196" t="str">
        <f t="shared" ref="CE323:CE386" si="78">IF(ISERROR(VLOOKUP($CA323,$BC$2:$BO$1000,11,FALSE)),"",VLOOKUP($CA323,$BC$2:$BO$1000,11,FALSE))</f>
        <v/>
      </c>
      <c r="CF323" s="1196" t="str">
        <f t="shared" ref="CF323:CF386" si="79">IF(ISERROR(VLOOKUP($CA323,$BC$2:$BO$1000,12,FALSE)),"",VLOOKUP($CA323,$BC$2:$BO$1000,12,FALSE))</f>
        <v/>
      </c>
      <c r="CG323" s="1196" t="str">
        <f t="shared" ref="CG323:CG386" si="80">IF(ISERROR(VLOOKUP($CA323,$BC$2:$BO$1000,13,FALSE)),"",VLOOKUP($CA323,$BC$2:$BO$1000,13,FALSE))</f>
        <v/>
      </c>
      <c r="CI323" s="1196" t="str">
        <f t="shared" si="74"/>
        <v/>
      </c>
      <c r="CJ323" s="1197" t="str">
        <f t="shared" ref="CJ323:CJ386" si="81">IF(CA323="","",CA323)</f>
        <v/>
      </c>
      <c r="CK323" s="1196" t="str">
        <f t="shared" ref="CK323:CK386" si="82">IF(CC323="","",CC323)</f>
        <v/>
      </c>
      <c r="CL323" s="1196" t="str">
        <f t="shared" ref="CL323:CL386" si="83">IF(CD323="","",CD323)</f>
        <v/>
      </c>
      <c r="CM323" s="1196" t="str">
        <f t="shared" ref="CM323:CM386" si="84">IF(CE323="","",CE323)</f>
        <v/>
      </c>
      <c r="CN323" s="1196" t="str">
        <f t="shared" ref="CN323:CN386" si="85">IF(CF323="","",CF323)</f>
        <v/>
      </c>
      <c r="CO323" s="1196" t="str">
        <f t="shared" ref="CO323:CO386" si="86">IF(CG323="","",CG323)</f>
        <v/>
      </c>
      <c r="CQ323" s="1197"/>
      <c r="CS323" s="1197"/>
    </row>
    <row r="324" spans="70:97">
      <c r="BR324" s="1198">
        <f t="shared" si="75"/>
        <v>0</v>
      </c>
      <c r="CA324" s="1197"/>
      <c r="CB324" s="1196" t="str">
        <f t="shared" si="73"/>
        <v/>
      </c>
      <c r="CC324" s="1196" t="str">
        <f t="shared" si="76"/>
        <v/>
      </c>
      <c r="CD324" s="1196" t="str">
        <f t="shared" si="77"/>
        <v/>
      </c>
      <c r="CE324" s="1196" t="str">
        <f t="shared" si="78"/>
        <v/>
      </c>
      <c r="CF324" s="1196" t="str">
        <f t="shared" si="79"/>
        <v/>
      </c>
      <c r="CG324" s="1196" t="str">
        <f t="shared" si="80"/>
        <v/>
      </c>
      <c r="CI324" s="1196" t="str">
        <f t="shared" si="74"/>
        <v/>
      </c>
      <c r="CJ324" s="1197" t="str">
        <f t="shared" si="81"/>
        <v/>
      </c>
      <c r="CK324" s="1196" t="str">
        <f t="shared" si="82"/>
        <v/>
      </c>
      <c r="CL324" s="1196" t="str">
        <f t="shared" si="83"/>
        <v/>
      </c>
      <c r="CM324" s="1196" t="str">
        <f t="shared" si="84"/>
        <v/>
      </c>
      <c r="CN324" s="1196" t="str">
        <f t="shared" si="85"/>
        <v/>
      </c>
      <c r="CO324" s="1196" t="str">
        <f t="shared" si="86"/>
        <v/>
      </c>
      <c r="CQ324" s="1197"/>
      <c r="CS324" s="1197"/>
    </row>
    <row r="325" spans="70:97">
      <c r="BR325" s="1198">
        <f t="shared" si="75"/>
        <v>0</v>
      </c>
      <c r="CA325" s="1197"/>
      <c r="CB325" s="1196" t="str">
        <f t="shared" si="73"/>
        <v/>
      </c>
      <c r="CC325" s="1196" t="str">
        <f t="shared" si="76"/>
        <v/>
      </c>
      <c r="CD325" s="1196" t="str">
        <f t="shared" si="77"/>
        <v/>
      </c>
      <c r="CE325" s="1196" t="str">
        <f t="shared" si="78"/>
        <v/>
      </c>
      <c r="CF325" s="1196" t="str">
        <f t="shared" si="79"/>
        <v/>
      </c>
      <c r="CG325" s="1196" t="str">
        <f t="shared" si="80"/>
        <v/>
      </c>
      <c r="CI325" s="1196" t="str">
        <f t="shared" si="74"/>
        <v/>
      </c>
      <c r="CJ325" s="1197" t="str">
        <f t="shared" si="81"/>
        <v/>
      </c>
      <c r="CK325" s="1196" t="str">
        <f t="shared" si="82"/>
        <v/>
      </c>
      <c r="CL325" s="1196" t="str">
        <f t="shared" si="83"/>
        <v/>
      </c>
      <c r="CM325" s="1196" t="str">
        <f t="shared" si="84"/>
        <v/>
      </c>
      <c r="CN325" s="1196" t="str">
        <f t="shared" si="85"/>
        <v/>
      </c>
      <c r="CO325" s="1196" t="str">
        <f t="shared" si="86"/>
        <v/>
      </c>
      <c r="CQ325" s="1197"/>
      <c r="CS325" s="1197"/>
    </row>
    <row r="326" spans="70:97">
      <c r="BR326" s="1198">
        <f t="shared" si="75"/>
        <v>0</v>
      </c>
      <c r="CA326" s="1197"/>
      <c r="CB326" s="1196" t="str">
        <f t="shared" si="73"/>
        <v/>
      </c>
      <c r="CC326" s="1196" t="str">
        <f t="shared" si="76"/>
        <v/>
      </c>
      <c r="CD326" s="1196" t="str">
        <f t="shared" si="77"/>
        <v/>
      </c>
      <c r="CE326" s="1196" t="str">
        <f t="shared" si="78"/>
        <v/>
      </c>
      <c r="CF326" s="1196" t="str">
        <f t="shared" si="79"/>
        <v/>
      </c>
      <c r="CG326" s="1196" t="str">
        <f t="shared" si="80"/>
        <v/>
      </c>
      <c r="CI326" s="1196" t="str">
        <f t="shared" si="74"/>
        <v/>
      </c>
      <c r="CJ326" s="1197" t="str">
        <f t="shared" si="81"/>
        <v/>
      </c>
      <c r="CK326" s="1196" t="str">
        <f t="shared" si="82"/>
        <v/>
      </c>
      <c r="CL326" s="1196" t="str">
        <f t="shared" si="83"/>
        <v/>
      </c>
      <c r="CM326" s="1196" t="str">
        <f t="shared" si="84"/>
        <v/>
      </c>
      <c r="CN326" s="1196" t="str">
        <f t="shared" si="85"/>
        <v/>
      </c>
      <c r="CO326" s="1196" t="str">
        <f t="shared" si="86"/>
        <v/>
      </c>
      <c r="CQ326" s="1197"/>
      <c r="CS326" s="1197"/>
    </row>
    <row r="327" spans="70:97">
      <c r="BR327" s="1198">
        <f t="shared" si="75"/>
        <v>0</v>
      </c>
      <c r="CA327" s="1197"/>
      <c r="CB327" s="1196" t="str">
        <f t="shared" si="73"/>
        <v/>
      </c>
      <c r="CC327" s="1196" t="str">
        <f t="shared" si="76"/>
        <v/>
      </c>
      <c r="CD327" s="1196" t="str">
        <f t="shared" si="77"/>
        <v/>
      </c>
      <c r="CE327" s="1196" t="str">
        <f t="shared" si="78"/>
        <v/>
      </c>
      <c r="CF327" s="1196" t="str">
        <f t="shared" si="79"/>
        <v/>
      </c>
      <c r="CG327" s="1196" t="str">
        <f t="shared" si="80"/>
        <v/>
      </c>
      <c r="CI327" s="1196" t="str">
        <f t="shared" si="74"/>
        <v/>
      </c>
      <c r="CJ327" s="1197" t="str">
        <f t="shared" si="81"/>
        <v/>
      </c>
      <c r="CK327" s="1196" t="str">
        <f t="shared" si="82"/>
        <v/>
      </c>
      <c r="CL327" s="1196" t="str">
        <f t="shared" si="83"/>
        <v/>
      </c>
      <c r="CM327" s="1196" t="str">
        <f t="shared" si="84"/>
        <v/>
      </c>
      <c r="CN327" s="1196" t="str">
        <f t="shared" si="85"/>
        <v/>
      </c>
      <c r="CO327" s="1196" t="str">
        <f t="shared" si="86"/>
        <v/>
      </c>
      <c r="CQ327" s="1197"/>
      <c r="CS327" s="1197"/>
    </row>
    <row r="328" spans="70:97">
      <c r="BR328" s="1198">
        <f t="shared" si="75"/>
        <v>0</v>
      </c>
      <c r="CA328" s="1197"/>
      <c r="CB328" s="1196" t="str">
        <f t="shared" si="73"/>
        <v/>
      </c>
      <c r="CC328" s="1196" t="str">
        <f t="shared" si="76"/>
        <v/>
      </c>
      <c r="CD328" s="1196" t="str">
        <f t="shared" si="77"/>
        <v/>
      </c>
      <c r="CE328" s="1196" t="str">
        <f t="shared" si="78"/>
        <v/>
      </c>
      <c r="CF328" s="1196" t="str">
        <f t="shared" si="79"/>
        <v/>
      </c>
      <c r="CG328" s="1196" t="str">
        <f t="shared" si="80"/>
        <v/>
      </c>
      <c r="CI328" s="1196" t="str">
        <f t="shared" si="74"/>
        <v/>
      </c>
      <c r="CJ328" s="1197" t="str">
        <f t="shared" si="81"/>
        <v/>
      </c>
      <c r="CK328" s="1196" t="str">
        <f t="shared" si="82"/>
        <v/>
      </c>
      <c r="CL328" s="1196" t="str">
        <f t="shared" si="83"/>
        <v/>
      </c>
      <c r="CM328" s="1196" t="str">
        <f t="shared" si="84"/>
        <v/>
      </c>
      <c r="CN328" s="1196" t="str">
        <f t="shared" si="85"/>
        <v/>
      </c>
      <c r="CO328" s="1196" t="str">
        <f t="shared" si="86"/>
        <v/>
      </c>
      <c r="CQ328" s="1197"/>
      <c r="CS328" s="1197"/>
    </row>
    <row r="329" spans="70:97">
      <c r="BR329" s="1198">
        <f t="shared" si="75"/>
        <v>0</v>
      </c>
      <c r="CA329" s="1197"/>
      <c r="CB329" s="1196" t="str">
        <f t="shared" si="73"/>
        <v/>
      </c>
      <c r="CC329" s="1196" t="str">
        <f t="shared" si="76"/>
        <v/>
      </c>
      <c r="CD329" s="1196" t="str">
        <f t="shared" si="77"/>
        <v/>
      </c>
      <c r="CE329" s="1196" t="str">
        <f t="shared" si="78"/>
        <v/>
      </c>
      <c r="CF329" s="1196" t="str">
        <f t="shared" si="79"/>
        <v/>
      </c>
      <c r="CG329" s="1196" t="str">
        <f t="shared" si="80"/>
        <v/>
      </c>
      <c r="CI329" s="1196" t="str">
        <f t="shared" si="74"/>
        <v/>
      </c>
      <c r="CJ329" s="1197" t="str">
        <f t="shared" si="81"/>
        <v/>
      </c>
      <c r="CK329" s="1196" t="str">
        <f t="shared" si="82"/>
        <v/>
      </c>
      <c r="CL329" s="1196" t="str">
        <f t="shared" si="83"/>
        <v/>
      </c>
      <c r="CM329" s="1196" t="str">
        <f t="shared" si="84"/>
        <v/>
      </c>
      <c r="CN329" s="1196" t="str">
        <f t="shared" si="85"/>
        <v/>
      </c>
      <c r="CO329" s="1196" t="str">
        <f t="shared" si="86"/>
        <v/>
      </c>
      <c r="CQ329" s="1197"/>
      <c r="CS329" s="1197"/>
    </row>
    <row r="330" spans="70:97">
      <c r="BR330" s="1198">
        <f t="shared" si="75"/>
        <v>0</v>
      </c>
      <c r="CA330" s="1197"/>
      <c r="CB330" s="1196" t="str">
        <f t="shared" si="73"/>
        <v/>
      </c>
      <c r="CC330" s="1196" t="str">
        <f t="shared" si="76"/>
        <v/>
      </c>
      <c r="CD330" s="1196" t="str">
        <f t="shared" si="77"/>
        <v/>
      </c>
      <c r="CE330" s="1196" t="str">
        <f t="shared" si="78"/>
        <v/>
      </c>
      <c r="CF330" s="1196" t="str">
        <f t="shared" si="79"/>
        <v/>
      </c>
      <c r="CG330" s="1196" t="str">
        <f t="shared" si="80"/>
        <v/>
      </c>
      <c r="CI330" s="1196" t="str">
        <f t="shared" si="74"/>
        <v/>
      </c>
      <c r="CJ330" s="1197" t="str">
        <f t="shared" si="81"/>
        <v/>
      </c>
      <c r="CK330" s="1196" t="str">
        <f t="shared" si="82"/>
        <v/>
      </c>
      <c r="CL330" s="1196" t="str">
        <f t="shared" si="83"/>
        <v/>
      </c>
      <c r="CM330" s="1196" t="str">
        <f t="shared" si="84"/>
        <v/>
      </c>
      <c r="CN330" s="1196" t="str">
        <f t="shared" si="85"/>
        <v/>
      </c>
      <c r="CO330" s="1196" t="str">
        <f t="shared" si="86"/>
        <v/>
      </c>
      <c r="CQ330" s="1197"/>
      <c r="CS330" s="1197"/>
    </row>
    <row r="331" spans="70:97">
      <c r="BR331" s="1198">
        <f t="shared" si="75"/>
        <v>0</v>
      </c>
      <c r="CA331" s="1197"/>
      <c r="CB331" s="1196" t="str">
        <f t="shared" si="73"/>
        <v/>
      </c>
      <c r="CC331" s="1196" t="str">
        <f t="shared" si="76"/>
        <v/>
      </c>
      <c r="CD331" s="1196" t="str">
        <f t="shared" si="77"/>
        <v/>
      </c>
      <c r="CE331" s="1196" t="str">
        <f t="shared" si="78"/>
        <v/>
      </c>
      <c r="CF331" s="1196" t="str">
        <f t="shared" si="79"/>
        <v/>
      </c>
      <c r="CG331" s="1196" t="str">
        <f t="shared" si="80"/>
        <v/>
      </c>
      <c r="CI331" s="1196" t="str">
        <f t="shared" si="74"/>
        <v/>
      </c>
      <c r="CJ331" s="1197" t="str">
        <f t="shared" si="81"/>
        <v/>
      </c>
      <c r="CK331" s="1196" t="str">
        <f t="shared" si="82"/>
        <v/>
      </c>
      <c r="CL331" s="1196" t="str">
        <f t="shared" si="83"/>
        <v/>
      </c>
      <c r="CM331" s="1196" t="str">
        <f t="shared" si="84"/>
        <v/>
      </c>
      <c r="CN331" s="1196" t="str">
        <f t="shared" si="85"/>
        <v/>
      </c>
      <c r="CO331" s="1196" t="str">
        <f t="shared" si="86"/>
        <v/>
      </c>
      <c r="CQ331" s="1197"/>
      <c r="CS331" s="1197"/>
    </row>
    <row r="332" spans="70:97">
      <c r="BR332" s="1198">
        <f t="shared" si="75"/>
        <v>0</v>
      </c>
      <c r="CA332" s="1197"/>
      <c r="CB332" s="1196" t="str">
        <f t="shared" si="73"/>
        <v/>
      </c>
      <c r="CC332" s="1196" t="str">
        <f t="shared" si="76"/>
        <v/>
      </c>
      <c r="CD332" s="1196" t="str">
        <f t="shared" si="77"/>
        <v/>
      </c>
      <c r="CE332" s="1196" t="str">
        <f t="shared" si="78"/>
        <v/>
      </c>
      <c r="CF332" s="1196" t="str">
        <f t="shared" si="79"/>
        <v/>
      </c>
      <c r="CG332" s="1196" t="str">
        <f t="shared" si="80"/>
        <v/>
      </c>
      <c r="CI332" s="1196" t="str">
        <f t="shared" si="74"/>
        <v/>
      </c>
      <c r="CJ332" s="1197" t="str">
        <f t="shared" si="81"/>
        <v/>
      </c>
      <c r="CK332" s="1196" t="str">
        <f t="shared" si="82"/>
        <v/>
      </c>
      <c r="CL332" s="1196" t="str">
        <f t="shared" si="83"/>
        <v/>
      </c>
      <c r="CM332" s="1196" t="str">
        <f t="shared" si="84"/>
        <v/>
      </c>
      <c r="CN332" s="1196" t="str">
        <f t="shared" si="85"/>
        <v/>
      </c>
      <c r="CO332" s="1196" t="str">
        <f t="shared" si="86"/>
        <v/>
      </c>
      <c r="CQ332" s="1197"/>
      <c r="CS332" s="1197"/>
    </row>
    <row r="333" spans="70:97">
      <c r="BR333" s="1198">
        <f t="shared" si="75"/>
        <v>0</v>
      </c>
      <c r="CA333" s="1197"/>
      <c r="CB333" s="1196" t="str">
        <f t="shared" si="73"/>
        <v/>
      </c>
      <c r="CC333" s="1196" t="str">
        <f t="shared" si="76"/>
        <v/>
      </c>
      <c r="CD333" s="1196" t="str">
        <f t="shared" si="77"/>
        <v/>
      </c>
      <c r="CE333" s="1196" t="str">
        <f t="shared" si="78"/>
        <v/>
      </c>
      <c r="CF333" s="1196" t="str">
        <f t="shared" si="79"/>
        <v/>
      </c>
      <c r="CG333" s="1196" t="str">
        <f t="shared" si="80"/>
        <v/>
      </c>
      <c r="CI333" s="1196" t="str">
        <f t="shared" si="74"/>
        <v/>
      </c>
      <c r="CJ333" s="1197" t="str">
        <f t="shared" si="81"/>
        <v/>
      </c>
      <c r="CK333" s="1196" t="str">
        <f t="shared" si="82"/>
        <v/>
      </c>
      <c r="CL333" s="1196" t="str">
        <f t="shared" si="83"/>
        <v/>
      </c>
      <c r="CM333" s="1196" t="str">
        <f t="shared" si="84"/>
        <v/>
      </c>
      <c r="CN333" s="1196" t="str">
        <f t="shared" si="85"/>
        <v/>
      </c>
      <c r="CO333" s="1196" t="str">
        <f t="shared" si="86"/>
        <v/>
      </c>
      <c r="CQ333" s="1197"/>
      <c r="CS333" s="1197"/>
    </row>
    <row r="334" spans="70:97">
      <c r="BR334" s="1198">
        <f t="shared" si="75"/>
        <v>0</v>
      </c>
      <c r="CA334" s="1197"/>
      <c r="CB334" s="1196" t="str">
        <f t="shared" si="73"/>
        <v/>
      </c>
      <c r="CC334" s="1196" t="str">
        <f t="shared" si="76"/>
        <v/>
      </c>
      <c r="CD334" s="1196" t="str">
        <f t="shared" si="77"/>
        <v/>
      </c>
      <c r="CE334" s="1196" t="str">
        <f t="shared" si="78"/>
        <v/>
      </c>
      <c r="CF334" s="1196" t="str">
        <f t="shared" si="79"/>
        <v/>
      </c>
      <c r="CG334" s="1196" t="str">
        <f t="shared" si="80"/>
        <v/>
      </c>
      <c r="CI334" s="1196" t="str">
        <f t="shared" si="74"/>
        <v/>
      </c>
      <c r="CJ334" s="1197" t="str">
        <f t="shared" si="81"/>
        <v/>
      </c>
      <c r="CK334" s="1196" t="str">
        <f t="shared" si="82"/>
        <v/>
      </c>
      <c r="CL334" s="1196" t="str">
        <f t="shared" si="83"/>
        <v/>
      </c>
      <c r="CM334" s="1196" t="str">
        <f t="shared" si="84"/>
        <v/>
      </c>
      <c r="CN334" s="1196" t="str">
        <f t="shared" si="85"/>
        <v/>
      </c>
      <c r="CO334" s="1196" t="str">
        <f t="shared" si="86"/>
        <v/>
      </c>
      <c r="CQ334" s="1197"/>
      <c r="CS334" s="1197"/>
    </row>
    <row r="335" spans="70:97">
      <c r="BR335" s="1198">
        <f t="shared" si="75"/>
        <v>0</v>
      </c>
      <c r="CA335" s="1197"/>
      <c r="CB335" s="1196" t="str">
        <f t="shared" si="73"/>
        <v/>
      </c>
      <c r="CC335" s="1196" t="str">
        <f t="shared" si="76"/>
        <v/>
      </c>
      <c r="CD335" s="1196" t="str">
        <f t="shared" si="77"/>
        <v/>
      </c>
      <c r="CE335" s="1196" t="str">
        <f t="shared" si="78"/>
        <v/>
      </c>
      <c r="CF335" s="1196" t="str">
        <f t="shared" si="79"/>
        <v/>
      </c>
      <c r="CG335" s="1196" t="str">
        <f t="shared" si="80"/>
        <v/>
      </c>
      <c r="CI335" s="1196" t="str">
        <f t="shared" si="74"/>
        <v/>
      </c>
      <c r="CJ335" s="1197" t="str">
        <f t="shared" si="81"/>
        <v/>
      </c>
      <c r="CK335" s="1196" t="str">
        <f t="shared" si="82"/>
        <v/>
      </c>
      <c r="CL335" s="1196" t="str">
        <f t="shared" si="83"/>
        <v/>
      </c>
      <c r="CM335" s="1196" t="str">
        <f t="shared" si="84"/>
        <v/>
      </c>
      <c r="CN335" s="1196" t="str">
        <f t="shared" si="85"/>
        <v/>
      </c>
      <c r="CO335" s="1196" t="str">
        <f t="shared" si="86"/>
        <v/>
      </c>
      <c r="CQ335" s="1197"/>
      <c r="CS335" s="1197"/>
    </row>
    <row r="336" spans="70:97">
      <c r="BR336" s="1198">
        <f t="shared" si="75"/>
        <v>0</v>
      </c>
      <c r="CA336" s="1197"/>
      <c r="CB336" s="1196" t="str">
        <f t="shared" si="73"/>
        <v/>
      </c>
      <c r="CC336" s="1196" t="str">
        <f t="shared" si="76"/>
        <v/>
      </c>
      <c r="CD336" s="1196" t="str">
        <f t="shared" si="77"/>
        <v/>
      </c>
      <c r="CE336" s="1196" t="str">
        <f t="shared" si="78"/>
        <v/>
      </c>
      <c r="CF336" s="1196" t="str">
        <f t="shared" si="79"/>
        <v/>
      </c>
      <c r="CG336" s="1196" t="str">
        <f t="shared" si="80"/>
        <v/>
      </c>
      <c r="CI336" s="1196" t="str">
        <f t="shared" si="74"/>
        <v/>
      </c>
      <c r="CJ336" s="1197" t="str">
        <f t="shared" si="81"/>
        <v/>
      </c>
      <c r="CK336" s="1196" t="str">
        <f t="shared" si="82"/>
        <v/>
      </c>
      <c r="CL336" s="1196" t="str">
        <f t="shared" si="83"/>
        <v/>
      </c>
      <c r="CM336" s="1196" t="str">
        <f t="shared" si="84"/>
        <v/>
      </c>
      <c r="CN336" s="1196" t="str">
        <f t="shared" si="85"/>
        <v/>
      </c>
      <c r="CO336" s="1196" t="str">
        <f t="shared" si="86"/>
        <v/>
      </c>
      <c r="CQ336" s="1197"/>
      <c r="CS336" s="1197"/>
    </row>
    <row r="337" spans="70:97">
      <c r="BR337" s="1198">
        <f t="shared" si="75"/>
        <v>0</v>
      </c>
      <c r="CA337" s="1197"/>
      <c r="CB337" s="1196" t="str">
        <f t="shared" si="73"/>
        <v/>
      </c>
      <c r="CC337" s="1196" t="str">
        <f t="shared" si="76"/>
        <v/>
      </c>
      <c r="CD337" s="1196" t="str">
        <f t="shared" si="77"/>
        <v/>
      </c>
      <c r="CE337" s="1196" t="str">
        <f t="shared" si="78"/>
        <v/>
      </c>
      <c r="CF337" s="1196" t="str">
        <f t="shared" si="79"/>
        <v/>
      </c>
      <c r="CG337" s="1196" t="str">
        <f t="shared" si="80"/>
        <v/>
      </c>
      <c r="CI337" s="1196" t="str">
        <f t="shared" si="74"/>
        <v/>
      </c>
      <c r="CJ337" s="1197" t="str">
        <f t="shared" si="81"/>
        <v/>
      </c>
      <c r="CK337" s="1196" t="str">
        <f t="shared" si="82"/>
        <v/>
      </c>
      <c r="CL337" s="1196" t="str">
        <f t="shared" si="83"/>
        <v/>
      </c>
      <c r="CM337" s="1196" t="str">
        <f t="shared" si="84"/>
        <v/>
      </c>
      <c r="CN337" s="1196" t="str">
        <f t="shared" si="85"/>
        <v/>
      </c>
      <c r="CO337" s="1196" t="str">
        <f t="shared" si="86"/>
        <v/>
      </c>
      <c r="CQ337" s="1197"/>
      <c r="CS337" s="1197"/>
    </row>
    <row r="338" spans="70:97">
      <c r="BR338" s="1198">
        <f t="shared" si="75"/>
        <v>0</v>
      </c>
      <c r="CA338" s="1197"/>
      <c r="CB338" s="1196" t="str">
        <f t="shared" si="73"/>
        <v/>
      </c>
      <c r="CC338" s="1196" t="str">
        <f t="shared" si="76"/>
        <v/>
      </c>
      <c r="CD338" s="1196" t="str">
        <f t="shared" si="77"/>
        <v/>
      </c>
      <c r="CE338" s="1196" t="str">
        <f t="shared" si="78"/>
        <v/>
      </c>
      <c r="CF338" s="1196" t="str">
        <f t="shared" si="79"/>
        <v/>
      </c>
      <c r="CG338" s="1196" t="str">
        <f t="shared" si="80"/>
        <v/>
      </c>
      <c r="CI338" s="1196" t="str">
        <f t="shared" si="74"/>
        <v/>
      </c>
      <c r="CJ338" s="1197" t="str">
        <f t="shared" si="81"/>
        <v/>
      </c>
      <c r="CK338" s="1196" t="str">
        <f t="shared" si="82"/>
        <v/>
      </c>
      <c r="CL338" s="1196" t="str">
        <f t="shared" si="83"/>
        <v/>
      </c>
      <c r="CM338" s="1196" t="str">
        <f t="shared" si="84"/>
        <v/>
      </c>
      <c r="CN338" s="1196" t="str">
        <f t="shared" si="85"/>
        <v/>
      </c>
      <c r="CO338" s="1196" t="str">
        <f t="shared" si="86"/>
        <v/>
      </c>
      <c r="CQ338" s="1197"/>
      <c r="CS338" s="1197"/>
    </row>
    <row r="339" spans="70:97">
      <c r="BR339" s="1198">
        <f t="shared" si="75"/>
        <v>0</v>
      </c>
      <c r="CA339" s="1197"/>
      <c r="CB339" s="1196" t="str">
        <f t="shared" si="73"/>
        <v/>
      </c>
      <c r="CC339" s="1196" t="str">
        <f t="shared" si="76"/>
        <v/>
      </c>
      <c r="CD339" s="1196" t="str">
        <f t="shared" si="77"/>
        <v/>
      </c>
      <c r="CE339" s="1196" t="str">
        <f t="shared" si="78"/>
        <v/>
      </c>
      <c r="CF339" s="1196" t="str">
        <f t="shared" si="79"/>
        <v/>
      </c>
      <c r="CG339" s="1196" t="str">
        <f t="shared" si="80"/>
        <v/>
      </c>
      <c r="CI339" s="1196" t="str">
        <f t="shared" si="74"/>
        <v/>
      </c>
      <c r="CJ339" s="1197" t="str">
        <f t="shared" si="81"/>
        <v/>
      </c>
      <c r="CK339" s="1196" t="str">
        <f t="shared" si="82"/>
        <v/>
      </c>
      <c r="CL339" s="1196" t="str">
        <f t="shared" si="83"/>
        <v/>
      </c>
      <c r="CM339" s="1196" t="str">
        <f t="shared" si="84"/>
        <v/>
      </c>
      <c r="CN339" s="1196" t="str">
        <f t="shared" si="85"/>
        <v/>
      </c>
      <c r="CO339" s="1196" t="str">
        <f t="shared" si="86"/>
        <v/>
      </c>
      <c r="CQ339" s="1197"/>
      <c r="CS339" s="1197"/>
    </row>
    <row r="340" spans="70:97">
      <c r="BR340" s="1198">
        <f t="shared" si="75"/>
        <v>0</v>
      </c>
      <c r="CA340" s="1197"/>
      <c r="CB340" s="1196" t="str">
        <f t="shared" si="73"/>
        <v/>
      </c>
      <c r="CC340" s="1196" t="str">
        <f t="shared" si="76"/>
        <v/>
      </c>
      <c r="CD340" s="1196" t="str">
        <f t="shared" si="77"/>
        <v/>
      </c>
      <c r="CE340" s="1196" t="str">
        <f t="shared" si="78"/>
        <v/>
      </c>
      <c r="CF340" s="1196" t="str">
        <f t="shared" si="79"/>
        <v/>
      </c>
      <c r="CG340" s="1196" t="str">
        <f t="shared" si="80"/>
        <v/>
      </c>
      <c r="CI340" s="1196" t="str">
        <f t="shared" si="74"/>
        <v/>
      </c>
      <c r="CJ340" s="1197" t="str">
        <f t="shared" si="81"/>
        <v/>
      </c>
      <c r="CK340" s="1196" t="str">
        <f t="shared" si="82"/>
        <v/>
      </c>
      <c r="CL340" s="1196" t="str">
        <f t="shared" si="83"/>
        <v/>
      </c>
      <c r="CM340" s="1196" t="str">
        <f t="shared" si="84"/>
        <v/>
      </c>
      <c r="CN340" s="1196" t="str">
        <f t="shared" si="85"/>
        <v/>
      </c>
      <c r="CO340" s="1196" t="str">
        <f t="shared" si="86"/>
        <v/>
      </c>
      <c r="CQ340" s="1197"/>
      <c r="CS340" s="1197"/>
    </row>
    <row r="341" spans="70:97">
      <c r="BR341" s="1198">
        <f t="shared" si="75"/>
        <v>0</v>
      </c>
      <c r="CA341" s="1197"/>
      <c r="CB341" s="1196" t="str">
        <f t="shared" si="73"/>
        <v/>
      </c>
      <c r="CC341" s="1196" t="str">
        <f t="shared" si="76"/>
        <v/>
      </c>
      <c r="CD341" s="1196" t="str">
        <f t="shared" si="77"/>
        <v/>
      </c>
      <c r="CE341" s="1196" t="str">
        <f t="shared" si="78"/>
        <v/>
      </c>
      <c r="CF341" s="1196" t="str">
        <f t="shared" si="79"/>
        <v/>
      </c>
      <c r="CG341" s="1196" t="str">
        <f t="shared" si="80"/>
        <v/>
      </c>
      <c r="CI341" s="1196" t="str">
        <f t="shared" si="74"/>
        <v/>
      </c>
      <c r="CJ341" s="1197" t="str">
        <f t="shared" si="81"/>
        <v/>
      </c>
      <c r="CK341" s="1196" t="str">
        <f t="shared" si="82"/>
        <v/>
      </c>
      <c r="CL341" s="1196" t="str">
        <f t="shared" si="83"/>
        <v/>
      </c>
      <c r="CM341" s="1196" t="str">
        <f t="shared" si="84"/>
        <v/>
      </c>
      <c r="CN341" s="1196" t="str">
        <f t="shared" si="85"/>
        <v/>
      </c>
      <c r="CO341" s="1196" t="str">
        <f t="shared" si="86"/>
        <v/>
      </c>
      <c r="CQ341" s="1197"/>
      <c r="CS341" s="1197"/>
    </row>
    <row r="342" spans="70:97">
      <c r="BR342" s="1198">
        <f t="shared" si="75"/>
        <v>0</v>
      </c>
      <c r="CA342" s="1197"/>
      <c r="CB342" s="1196" t="str">
        <f t="shared" si="73"/>
        <v/>
      </c>
      <c r="CC342" s="1196" t="str">
        <f t="shared" si="76"/>
        <v/>
      </c>
      <c r="CD342" s="1196" t="str">
        <f t="shared" si="77"/>
        <v/>
      </c>
      <c r="CE342" s="1196" t="str">
        <f t="shared" si="78"/>
        <v/>
      </c>
      <c r="CF342" s="1196" t="str">
        <f t="shared" si="79"/>
        <v/>
      </c>
      <c r="CG342" s="1196" t="str">
        <f t="shared" si="80"/>
        <v/>
      </c>
      <c r="CI342" s="1196" t="str">
        <f t="shared" si="74"/>
        <v/>
      </c>
      <c r="CJ342" s="1197" t="str">
        <f t="shared" si="81"/>
        <v/>
      </c>
      <c r="CK342" s="1196" t="str">
        <f t="shared" si="82"/>
        <v/>
      </c>
      <c r="CL342" s="1196" t="str">
        <f t="shared" si="83"/>
        <v/>
      </c>
      <c r="CM342" s="1196" t="str">
        <f t="shared" si="84"/>
        <v/>
      </c>
      <c r="CN342" s="1196" t="str">
        <f t="shared" si="85"/>
        <v/>
      </c>
      <c r="CO342" s="1196" t="str">
        <f t="shared" si="86"/>
        <v/>
      </c>
      <c r="CQ342" s="1197"/>
      <c r="CS342" s="1197"/>
    </row>
    <row r="343" spans="70:97">
      <c r="BR343" s="1198">
        <f t="shared" si="75"/>
        <v>0</v>
      </c>
      <c r="CA343" s="1197"/>
      <c r="CB343" s="1196" t="str">
        <f t="shared" si="73"/>
        <v/>
      </c>
      <c r="CC343" s="1196" t="str">
        <f t="shared" si="76"/>
        <v/>
      </c>
      <c r="CD343" s="1196" t="str">
        <f t="shared" si="77"/>
        <v/>
      </c>
      <c r="CE343" s="1196" t="str">
        <f t="shared" si="78"/>
        <v/>
      </c>
      <c r="CF343" s="1196" t="str">
        <f t="shared" si="79"/>
        <v/>
      </c>
      <c r="CG343" s="1196" t="str">
        <f t="shared" si="80"/>
        <v/>
      </c>
      <c r="CI343" s="1196" t="str">
        <f t="shared" si="74"/>
        <v/>
      </c>
      <c r="CJ343" s="1197" t="str">
        <f t="shared" si="81"/>
        <v/>
      </c>
      <c r="CK343" s="1196" t="str">
        <f t="shared" si="82"/>
        <v/>
      </c>
      <c r="CL343" s="1196" t="str">
        <f t="shared" si="83"/>
        <v/>
      </c>
      <c r="CM343" s="1196" t="str">
        <f t="shared" si="84"/>
        <v/>
      </c>
      <c r="CN343" s="1196" t="str">
        <f t="shared" si="85"/>
        <v/>
      </c>
      <c r="CO343" s="1196" t="str">
        <f t="shared" si="86"/>
        <v/>
      </c>
      <c r="CQ343" s="1197"/>
      <c r="CS343" s="1197"/>
    </row>
    <row r="344" spans="70:97">
      <c r="BR344" s="1198">
        <f t="shared" si="75"/>
        <v>0</v>
      </c>
      <c r="CA344" s="1197"/>
      <c r="CB344" s="1196" t="str">
        <f t="shared" si="73"/>
        <v/>
      </c>
      <c r="CC344" s="1196" t="str">
        <f t="shared" si="76"/>
        <v/>
      </c>
      <c r="CD344" s="1196" t="str">
        <f t="shared" si="77"/>
        <v/>
      </c>
      <c r="CE344" s="1196" t="str">
        <f t="shared" si="78"/>
        <v/>
      </c>
      <c r="CF344" s="1196" t="str">
        <f t="shared" si="79"/>
        <v/>
      </c>
      <c r="CG344" s="1196" t="str">
        <f t="shared" si="80"/>
        <v/>
      </c>
      <c r="CI344" s="1196" t="str">
        <f t="shared" si="74"/>
        <v/>
      </c>
      <c r="CJ344" s="1197" t="str">
        <f t="shared" si="81"/>
        <v/>
      </c>
      <c r="CK344" s="1196" t="str">
        <f t="shared" si="82"/>
        <v/>
      </c>
      <c r="CL344" s="1196" t="str">
        <f t="shared" si="83"/>
        <v/>
      </c>
      <c r="CM344" s="1196" t="str">
        <f t="shared" si="84"/>
        <v/>
      </c>
      <c r="CN344" s="1196" t="str">
        <f t="shared" si="85"/>
        <v/>
      </c>
      <c r="CO344" s="1196" t="str">
        <f t="shared" si="86"/>
        <v/>
      </c>
      <c r="CQ344" s="1197"/>
      <c r="CS344" s="1197"/>
    </row>
    <row r="345" spans="70:97">
      <c r="BR345" s="1198">
        <f t="shared" si="75"/>
        <v>0</v>
      </c>
      <c r="CA345" s="1197"/>
      <c r="CB345" s="1196" t="str">
        <f t="shared" si="73"/>
        <v/>
      </c>
      <c r="CC345" s="1196" t="str">
        <f t="shared" si="76"/>
        <v/>
      </c>
      <c r="CD345" s="1196" t="str">
        <f t="shared" si="77"/>
        <v/>
      </c>
      <c r="CE345" s="1196" t="str">
        <f t="shared" si="78"/>
        <v/>
      </c>
      <c r="CF345" s="1196" t="str">
        <f t="shared" si="79"/>
        <v/>
      </c>
      <c r="CG345" s="1196" t="str">
        <f t="shared" si="80"/>
        <v/>
      </c>
      <c r="CI345" s="1196" t="str">
        <f t="shared" si="74"/>
        <v/>
      </c>
      <c r="CJ345" s="1197" t="str">
        <f t="shared" si="81"/>
        <v/>
      </c>
      <c r="CK345" s="1196" t="str">
        <f t="shared" si="82"/>
        <v/>
      </c>
      <c r="CL345" s="1196" t="str">
        <f t="shared" si="83"/>
        <v/>
      </c>
      <c r="CM345" s="1196" t="str">
        <f t="shared" si="84"/>
        <v/>
      </c>
      <c r="CN345" s="1196" t="str">
        <f t="shared" si="85"/>
        <v/>
      </c>
      <c r="CO345" s="1196" t="str">
        <f t="shared" si="86"/>
        <v/>
      </c>
      <c r="CQ345" s="1197"/>
      <c r="CS345" s="1197"/>
    </row>
    <row r="346" spans="70:97">
      <c r="BR346" s="1198">
        <f t="shared" si="75"/>
        <v>0</v>
      </c>
      <c r="CA346" s="1197"/>
      <c r="CB346" s="1196" t="str">
        <f t="shared" si="73"/>
        <v/>
      </c>
      <c r="CC346" s="1196" t="str">
        <f t="shared" si="76"/>
        <v/>
      </c>
      <c r="CD346" s="1196" t="str">
        <f t="shared" si="77"/>
        <v/>
      </c>
      <c r="CE346" s="1196" t="str">
        <f t="shared" si="78"/>
        <v/>
      </c>
      <c r="CF346" s="1196" t="str">
        <f t="shared" si="79"/>
        <v/>
      </c>
      <c r="CG346" s="1196" t="str">
        <f t="shared" si="80"/>
        <v/>
      </c>
      <c r="CI346" s="1196" t="str">
        <f t="shared" si="74"/>
        <v/>
      </c>
      <c r="CJ346" s="1197" t="str">
        <f t="shared" si="81"/>
        <v/>
      </c>
      <c r="CK346" s="1196" t="str">
        <f t="shared" si="82"/>
        <v/>
      </c>
      <c r="CL346" s="1196" t="str">
        <f t="shared" si="83"/>
        <v/>
      </c>
      <c r="CM346" s="1196" t="str">
        <f t="shared" si="84"/>
        <v/>
      </c>
      <c r="CN346" s="1196" t="str">
        <f t="shared" si="85"/>
        <v/>
      </c>
      <c r="CO346" s="1196" t="str">
        <f t="shared" si="86"/>
        <v/>
      </c>
      <c r="CQ346" s="1197"/>
      <c r="CS346" s="1197"/>
    </row>
    <row r="347" spans="70:97">
      <c r="BR347" s="1198">
        <f t="shared" si="75"/>
        <v>0</v>
      </c>
      <c r="CA347" s="1197"/>
      <c r="CB347" s="1196" t="str">
        <f t="shared" si="73"/>
        <v/>
      </c>
      <c r="CC347" s="1196" t="str">
        <f t="shared" si="76"/>
        <v/>
      </c>
      <c r="CD347" s="1196" t="str">
        <f t="shared" si="77"/>
        <v/>
      </c>
      <c r="CE347" s="1196" t="str">
        <f t="shared" si="78"/>
        <v/>
      </c>
      <c r="CF347" s="1196" t="str">
        <f t="shared" si="79"/>
        <v/>
      </c>
      <c r="CG347" s="1196" t="str">
        <f t="shared" si="80"/>
        <v/>
      </c>
      <c r="CI347" s="1196" t="str">
        <f t="shared" si="74"/>
        <v/>
      </c>
      <c r="CJ347" s="1197" t="str">
        <f t="shared" si="81"/>
        <v/>
      </c>
      <c r="CK347" s="1196" t="str">
        <f t="shared" si="82"/>
        <v/>
      </c>
      <c r="CL347" s="1196" t="str">
        <f t="shared" si="83"/>
        <v/>
      </c>
      <c r="CM347" s="1196" t="str">
        <f t="shared" si="84"/>
        <v/>
      </c>
      <c r="CN347" s="1196" t="str">
        <f t="shared" si="85"/>
        <v/>
      </c>
      <c r="CO347" s="1196" t="str">
        <f t="shared" si="86"/>
        <v/>
      </c>
      <c r="CQ347" s="1197"/>
      <c r="CS347" s="1197"/>
    </row>
    <row r="348" spans="70:97">
      <c r="BR348" s="1198">
        <f t="shared" si="75"/>
        <v>0</v>
      </c>
      <c r="CA348" s="1197"/>
      <c r="CB348" s="1196" t="str">
        <f t="shared" si="73"/>
        <v/>
      </c>
      <c r="CC348" s="1196" t="str">
        <f t="shared" si="76"/>
        <v/>
      </c>
      <c r="CD348" s="1196" t="str">
        <f t="shared" si="77"/>
        <v/>
      </c>
      <c r="CE348" s="1196" t="str">
        <f t="shared" si="78"/>
        <v/>
      </c>
      <c r="CF348" s="1196" t="str">
        <f t="shared" si="79"/>
        <v/>
      </c>
      <c r="CG348" s="1196" t="str">
        <f t="shared" si="80"/>
        <v/>
      </c>
      <c r="CI348" s="1196" t="str">
        <f t="shared" si="74"/>
        <v/>
      </c>
      <c r="CJ348" s="1197" t="str">
        <f t="shared" si="81"/>
        <v/>
      </c>
      <c r="CK348" s="1196" t="str">
        <f t="shared" si="82"/>
        <v/>
      </c>
      <c r="CL348" s="1196" t="str">
        <f t="shared" si="83"/>
        <v/>
      </c>
      <c r="CM348" s="1196" t="str">
        <f t="shared" si="84"/>
        <v/>
      </c>
      <c r="CN348" s="1196" t="str">
        <f t="shared" si="85"/>
        <v/>
      </c>
      <c r="CO348" s="1196" t="str">
        <f t="shared" si="86"/>
        <v/>
      </c>
      <c r="CQ348" s="1197"/>
      <c r="CS348" s="1197"/>
    </row>
    <row r="349" spans="70:97">
      <c r="BR349" s="1198">
        <f t="shared" si="75"/>
        <v>0</v>
      </c>
      <c r="CA349" s="1197"/>
      <c r="CB349" s="1196" t="str">
        <f t="shared" si="73"/>
        <v/>
      </c>
      <c r="CC349" s="1196" t="str">
        <f t="shared" si="76"/>
        <v/>
      </c>
      <c r="CD349" s="1196" t="str">
        <f t="shared" si="77"/>
        <v/>
      </c>
      <c r="CE349" s="1196" t="str">
        <f t="shared" si="78"/>
        <v/>
      </c>
      <c r="CF349" s="1196" t="str">
        <f t="shared" si="79"/>
        <v/>
      </c>
      <c r="CG349" s="1196" t="str">
        <f t="shared" si="80"/>
        <v/>
      </c>
      <c r="CI349" s="1196" t="str">
        <f t="shared" si="74"/>
        <v/>
      </c>
      <c r="CJ349" s="1197" t="str">
        <f t="shared" si="81"/>
        <v/>
      </c>
      <c r="CK349" s="1196" t="str">
        <f t="shared" si="82"/>
        <v/>
      </c>
      <c r="CL349" s="1196" t="str">
        <f t="shared" si="83"/>
        <v/>
      </c>
      <c r="CM349" s="1196" t="str">
        <f t="shared" si="84"/>
        <v/>
      </c>
      <c r="CN349" s="1196" t="str">
        <f t="shared" si="85"/>
        <v/>
      </c>
      <c r="CO349" s="1196" t="str">
        <f t="shared" si="86"/>
        <v/>
      </c>
      <c r="CQ349" s="1197"/>
      <c r="CS349" s="1197"/>
    </row>
    <row r="350" spans="70:97">
      <c r="BR350" s="1198">
        <f t="shared" si="75"/>
        <v>0</v>
      </c>
      <c r="CA350" s="1197"/>
      <c r="CB350" s="1196" t="str">
        <f t="shared" si="73"/>
        <v/>
      </c>
      <c r="CC350" s="1196" t="str">
        <f t="shared" si="76"/>
        <v/>
      </c>
      <c r="CD350" s="1196" t="str">
        <f t="shared" si="77"/>
        <v/>
      </c>
      <c r="CE350" s="1196" t="str">
        <f t="shared" si="78"/>
        <v/>
      </c>
      <c r="CF350" s="1196" t="str">
        <f t="shared" si="79"/>
        <v/>
      </c>
      <c r="CG350" s="1196" t="str">
        <f t="shared" si="80"/>
        <v/>
      </c>
      <c r="CI350" s="1196" t="str">
        <f t="shared" si="74"/>
        <v/>
      </c>
      <c r="CJ350" s="1197" t="str">
        <f t="shared" si="81"/>
        <v/>
      </c>
      <c r="CK350" s="1196" t="str">
        <f t="shared" si="82"/>
        <v/>
      </c>
      <c r="CL350" s="1196" t="str">
        <f t="shared" si="83"/>
        <v/>
      </c>
      <c r="CM350" s="1196" t="str">
        <f t="shared" si="84"/>
        <v/>
      </c>
      <c r="CN350" s="1196" t="str">
        <f t="shared" si="85"/>
        <v/>
      </c>
      <c r="CO350" s="1196" t="str">
        <f t="shared" si="86"/>
        <v/>
      </c>
      <c r="CQ350" s="1197"/>
      <c r="CS350" s="1197"/>
    </row>
    <row r="351" spans="70:97">
      <c r="BR351" s="1198">
        <f t="shared" si="75"/>
        <v>0</v>
      </c>
      <c r="CA351" s="1197"/>
      <c r="CB351" s="1196" t="str">
        <f t="shared" si="73"/>
        <v/>
      </c>
      <c r="CC351" s="1196" t="str">
        <f t="shared" si="76"/>
        <v/>
      </c>
      <c r="CD351" s="1196" t="str">
        <f t="shared" si="77"/>
        <v/>
      </c>
      <c r="CE351" s="1196" t="str">
        <f t="shared" si="78"/>
        <v/>
      </c>
      <c r="CF351" s="1196" t="str">
        <f t="shared" si="79"/>
        <v/>
      </c>
      <c r="CG351" s="1196" t="str">
        <f t="shared" si="80"/>
        <v/>
      </c>
      <c r="CI351" s="1196" t="str">
        <f t="shared" si="74"/>
        <v/>
      </c>
      <c r="CJ351" s="1197" t="str">
        <f t="shared" si="81"/>
        <v/>
      </c>
      <c r="CK351" s="1196" t="str">
        <f t="shared" si="82"/>
        <v/>
      </c>
      <c r="CL351" s="1196" t="str">
        <f t="shared" si="83"/>
        <v/>
      </c>
      <c r="CM351" s="1196" t="str">
        <f t="shared" si="84"/>
        <v/>
      </c>
      <c r="CN351" s="1196" t="str">
        <f t="shared" si="85"/>
        <v/>
      </c>
      <c r="CO351" s="1196" t="str">
        <f t="shared" si="86"/>
        <v/>
      </c>
      <c r="CQ351" s="1197"/>
      <c r="CS351" s="1197"/>
    </row>
    <row r="352" spans="70:97">
      <c r="BR352" s="1198">
        <f t="shared" si="75"/>
        <v>0</v>
      </c>
      <c r="CA352" s="1197"/>
      <c r="CB352" s="1196" t="str">
        <f t="shared" si="73"/>
        <v/>
      </c>
      <c r="CC352" s="1196" t="str">
        <f t="shared" si="76"/>
        <v/>
      </c>
      <c r="CD352" s="1196" t="str">
        <f t="shared" si="77"/>
        <v/>
      </c>
      <c r="CE352" s="1196" t="str">
        <f t="shared" si="78"/>
        <v/>
      </c>
      <c r="CF352" s="1196" t="str">
        <f t="shared" si="79"/>
        <v/>
      </c>
      <c r="CG352" s="1196" t="str">
        <f t="shared" si="80"/>
        <v/>
      </c>
      <c r="CI352" s="1196" t="str">
        <f t="shared" si="74"/>
        <v/>
      </c>
      <c r="CJ352" s="1197" t="str">
        <f t="shared" si="81"/>
        <v/>
      </c>
      <c r="CK352" s="1196" t="str">
        <f t="shared" si="82"/>
        <v/>
      </c>
      <c r="CL352" s="1196" t="str">
        <f t="shared" si="83"/>
        <v/>
      </c>
      <c r="CM352" s="1196" t="str">
        <f t="shared" si="84"/>
        <v/>
      </c>
      <c r="CN352" s="1196" t="str">
        <f t="shared" si="85"/>
        <v/>
      </c>
      <c r="CO352" s="1196" t="str">
        <f t="shared" si="86"/>
        <v/>
      </c>
      <c r="CQ352" s="1197"/>
      <c r="CS352" s="1197"/>
    </row>
    <row r="353" spans="70:97">
      <c r="BR353" s="1198">
        <f t="shared" si="75"/>
        <v>0</v>
      </c>
      <c r="CA353" s="1197"/>
      <c r="CB353" s="1196" t="str">
        <f t="shared" si="73"/>
        <v/>
      </c>
      <c r="CC353" s="1196" t="str">
        <f t="shared" si="76"/>
        <v/>
      </c>
      <c r="CD353" s="1196" t="str">
        <f t="shared" si="77"/>
        <v/>
      </c>
      <c r="CE353" s="1196" t="str">
        <f t="shared" si="78"/>
        <v/>
      </c>
      <c r="CF353" s="1196" t="str">
        <f t="shared" si="79"/>
        <v/>
      </c>
      <c r="CG353" s="1196" t="str">
        <f t="shared" si="80"/>
        <v/>
      </c>
      <c r="CI353" s="1196" t="str">
        <f t="shared" si="74"/>
        <v/>
      </c>
      <c r="CJ353" s="1197" t="str">
        <f t="shared" si="81"/>
        <v/>
      </c>
      <c r="CK353" s="1196" t="str">
        <f t="shared" si="82"/>
        <v/>
      </c>
      <c r="CL353" s="1196" t="str">
        <f t="shared" si="83"/>
        <v/>
      </c>
      <c r="CM353" s="1196" t="str">
        <f t="shared" si="84"/>
        <v/>
      </c>
      <c r="CN353" s="1196" t="str">
        <f t="shared" si="85"/>
        <v/>
      </c>
      <c r="CO353" s="1196" t="str">
        <f t="shared" si="86"/>
        <v/>
      </c>
      <c r="CQ353" s="1197"/>
      <c r="CS353" s="1197"/>
    </row>
    <row r="354" spans="70:97">
      <c r="BR354" s="1198">
        <f t="shared" si="75"/>
        <v>0</v>
      </c>
      <c r="CA354" s="1197"/>
      <c r="CB354" s="1196" t="str">
        <f t="shared" si="73"/>
        <v/>
      </c>
      <c r="CC354" s="1196" t="str">
        <f t="shared" si="76"/>
        <v/>
      </c>
      <c r="CD354" s="1196" t="str">
        <f t="shared" si="77"/>
        <v/>
      </c>
      <c r="CE354" s="1196" t="str">
        <f t="shared" si="78"/>
        <v/>
      </c>
      <c r="CF354" s="1196" t="str">
        <f t="shared" si="79"/>
        <v/>
      </c>
      <c r="CG354" s="1196" t="str">
        <f t="shared" si="80"/>
        <v/>
      </c>
      <c r="CI354" s="1196" t="str">
        <f t="shared" si="74"/>
        <v/>
      </c>
      <c r="CJ354" s="1197" t="str">
        <f t="shared" si="81"/>
        <v/>
      </c>
      <c r="CK354" s="1196" t="str">
        <f t="shared" si="82"/>
        <v/>
      </c>
      <c r="CL354" s="1196" t="str">
        <f t="shared" si="83"/>
        <v/>
      </c>
      <c r="CM354" s="1196" t="str">
        <f t="shared" si="84"/>
        <v/>
      </c>
      <c r="CN354" s="1196" t="str">
        <f t="shared" si="85"/>
        <v/>
      </c>
      <c r="CO354" s="1196" t="str">
        <f t="shared" si="86"/>
        <v/>
      </c>
      <c r="CQ354" s="1197"/>
      <c r="CS354" s="1197"/>
    </row>
    <row r="355" spans="70:97">
      <c r="BR355" s="1198">
        <f t="shared" si="75"/>
        <v>0</v>
      </c>
      <c r="CA355" s="1197"/>
      <c r="CB355" s="1196" t="str">
        <f t="shared" si="73"/>
        <v/>
      </c>
      <c r="CC355" s="1196" t="str">
        <f t="shared" si="76"/>
        <v/>
      </c>
      <c r="CD355" s="1196" t="str">
        <f t="shared" si="77"/>
        <v/>
      </c>
      <c r="CE355" s="1196" t="str">
        <f t="shared" si="78"/>
        <v/>
      </c>
      <c r="CF355" s="1196" t="str">
        <f t="shared" si="79"/>
        <v/>
      </c>
      <c r="CG355" s="1196" t="str">
        <f t="shared" si="80"/>
        <v/>
      </c>
      <c r="CI355" s="1196" t="str">
        <f t="shared" si="74"/>
        <v/>
      </c>
      <c r="CJ355" s="1197" t="str">
        <f t="shared" si="81"/>
        <v/>
      </c>
      <c r="CK355" s="1196" t="str">
        <f t="shared" si="82"/>
        <v/>
      </c>
      <c r="CL355" s="1196" t="str">
        <f t="shared" si="83"/>
        <v/>
      </c>
      <c r="CM355" s="1196" t="str">
        <f t="shared" si="84"/>
        <v/>
      </c>
      <c r="CN355" s="1196" t="str">
        <f t="shared" si="85"/>
        <v/>
      </c>
      <c r="CO355" s="1196" t="str">
        <f t="shared" si="86"/>
        <v/>
      </c>
      <c r="CQ355" s="1197"/>
      <c r="CS355" s="1197"/>
    </row>
    <row r="356" spans="70:97">
      <c r="BR356" s="1198">
        <f t="shared" si="75"/>
        <v>0</v>
      </c>
      <c r="CA356" s="1197"/>
      <c r="CB356" s="1196" t="str">
        <f t="shared" si="73"/>
        <v/>
      </c>
      <c r="CC356" s="1196" t="str">
        <f t="shared" si="76"/>
        <v/>
      </c>
      <c r="CD356" s="1196" t="str">
        <f t="shared" si="77"/>
        <v/>
      </c>
      <c r="CE356" s="1196" t="str">
        <f t="shared" si="78"/>
        <v/>
      </c>
      <c r="CF356" s="1196" t="str">
        <f t="shared" si="79"/>
        <v/>
      </c>
      <c r="CG356" s="1196" t="str">
        <f t="shared" si="80"/>
        <v/>
      </c>
      <c r="CI356" s="1196" t="str">
        <f t="shared" si="74"/>
        <v/>
      </c>
      <c r="CJ356" s="1197" t="str">
        <f t="shared" si="81"/>
        <v/>
      </c>
      <c r="CK356" s="1196" t="str">
        <f t="shared" si="82"/>
        <v/>
      </c>
      <c r="CL356" s="1196" t="str">
        <f t="shared" si="83"/>
        <v/>
      </c>
      <c r="CM356" s="1196" t="str">
        <f t="shared" si="84"/>
        <v/>
      </c>
      <c r="CN356" s="1196" t="str">
        <f t="shared" si="85"/>
        <v/>
      </c>
      <c r="CO356" s="1196" t="str">
        <f t="shared" si="86"/>
        <v/>
      </c>
      <c r="CQ356" s="1197"/>
      <c r="CS356" s="1197"/>
    </row>
    <row r="357" spans="70:97">
      <c r="BR357" s="1198">
        <f t="shared" si="75"/>
        <v>0</v>
      </c>
      <c r="CA357" s="1197"/>
      <c r="CB357" s="1196" t="str">
        <f t="shared" si="73"/>
        <v/>
      </c>
      <c r="CC357" s="1196" t="str">
        <f t="shared" si="76"/>
        <v/>
      </c>
      <c r="CD357" s="1196" t="str">
        <f t="shared" si="77"/>
        <v/>
      </c>
      <c r="CE357" s="1196" t="str">
        <f t="shared" si="78"/>
        <v/>
      </c>
      <c r="CF357" s="1196" t="str">
        <f t="shared" si="79"/>
        <v/>
      </c>
      <c r="CG357" s="1196" t="str">
        <f t="shared" si="80"/>
        <v/>
      </c>
      <c r="CI357" s="1196" t="str">
        <f t="shared" si="74"/>
        <v/>
      </c>
      <c r="CJ357" s="1197" t="str">
        <f t="shared" si="81"/>
        <v/>
      </c>
      <c r="CK357" s="1196" t="str">
        <f t="shared" si="82"/>
        <v/>
      </c>
      <c r="CL357" s="1196" t="str">
        <f t="shared" si="83"/>
        <v/>
      </c>
      <c r="CM357" s="1196" t="str">
        <f t="shared" si="84"/>
        <v/>
      </c>
      <c r="CN357" s="1196" t="str">
        <f t="shared" si="85"/>
        <v/>
      </c>
      <c r="CO357" s="1196" t="str">
        <f t="shared" si="86"/>
        <v/>
      </c>
      <c r="CQ357" s="1197"/>
      <c r="CS357" s="1197"/>
    </row>
    <row r="358" spans="70:97">
      <c r="BR358" s="1198">
        <f t="shared" si="75"/>
        <v>0</v>
      </c>
      <c r="CA358" s="1197"/>
      <c r="CB358" s="1196" t="str">
        <f t="shared" si="73"/>
        <v/>
      </c>
      <c r="CC358" s="1196" t="str">
        <f t="shared" si="76"/>
        <v/>
      </c>
      <c r="CD358" s="1196" t="str">
        <f t="shared" si="77"/>
        <v/>
      </c>
      <c r="CE358" s="1196" t="str">
        <f t="shared" si="78"/>
        <v/>
      </c>
      <c r="CF358" s="1196" t="str">
        <f t="shared" si="79"/>
        <v/>
      </c>
      <c r="CG358" s="1196" t="str">
        <f t="shared" si="80"/>
        <v/>
      </c>
      <c r="CI358" s="1196" t="str">
        <f t="shared" si="74"/>
        <v/>
      </c>
      <c r="CJ358" s="1197" t="str">
        <f t="shared" si="81"/>
        <v/>
      </c>
      <c r="CK358" s="1196" t="str">
        <f t="shared" si="82"/>
        <v/>
      </c>
      <c r="CL358" s="1196" t="str">
        <f t="shared" si="83"/>
        <v/>
      </c>
      <c r="CM358" s="1196" t="str">
        <f t="shared" si="84"/>
        <v/>
      </c>
      <c r="CN358" s="1196" t="str">
        <f t="shared" si="85"/>
        <v/>
      </c>
      <c r="CO358" s="1196" t="str">
        <f t="shared" si="86"/>
        <v/>
      </c>
      <c r="CQ358" s="1197"/>
      <c r="CS358" s="1197"/>
    </row>
    <row r="359" spans="70:97">
      <c r="BR359" s="1198">
        <f t="shared" si="75"/>
        <v>0</v>
      </c>
      <c r="CA359" s="1197"/>
      <c r="CB359" s="1196" t="str">
        <f t="shared" si="73"/>
        <v/>
      </c>
      <c r="CC359" s="1196" t="str">
        <f t="shared" si="76"/>
        <v/>
      </c>
      <c r="CD359" s="1196" t="str">
        <f t="shared" si="77"/>
        <v/>
      </c>
      <c r="CE359" s="1196" t="str">
        <f t="shared" si="78"/>
        <v/>
      </c>
      <c r="CF359" s="1196" t="str">
        <f t="shared" si="79"/>
        <v/>
      </c>
      <c r="CG359" s="1196" t="str">
        <f t="shared" si="80"/>
        <v/>
      </c>
      <c r="CI359" s="1196" t="str">
        <f t="shared" si="74"/>
        <v/>
      </c>
      <c r="CJ359" s="1197" t="str">
        <f t="shared" si="81"/>
        <v/>
      </c>
      <c r="CK359" s="1196" t="str">
        <f t="shared" si="82"/>
        <v/>
      </c>
      <c r="CL359" s="1196" t="str">
        <f t="shared" si="83"/>
        <v/>
      </c>
      <c r="CM359" s="1196" t="str">
        <f t="shared" si="84"/>
        <v/>
      </c>
      <c r="CN359" s="1196" t="str">
        <f t="shared" si="85"/>
        <v/>
      </c>
      <c r="CO359" s="1196" t="str">
        <f t="shared" si="86"/>
        <v/>
      </c>
      <c r="CQ359" s="1197"/>
      <c r="CS359" s="1197"/>
    </row>
    <row r="360" spans="70:97">
      <c r="BR360" s="1198">
        <f t="shared" si="75"/>
        <v>0</v>
      </c>
      <c r="CA360" s="1197"/>
      <c r="CB360" s="1196" t="str">
        <f t="shared" si="73"/>
        <v/>
      </c>
      <c r="CC360" s="1196" t="str">
        <f t="shared" si="76"/>
        <v/>
      </c>
      <c r="CD360" s="1196" t="str">
        <f t="shared" si="77"/>
        <v/>
      </c>
      <c r="CE360" s="1196" t="str">
        <f t="shared" si="78"/>
        <v/>
      </c>
      <c r="CF360" s="1196" t="str">
        <f t="shared" si="79"/>
        <v/>
      </c>
      <c r="CG360" s="1196" t="str">
        <f t="shared" si="80"/>
        <v/>
      </c>
      <c r="CI360" s="1196" t="str">
        <f t="shared" si="74"/>
        <v/>
      </c>
      <c r="CJ360" s="1197" t="str">
        <f t="shared" si="81"/>
        <v/>
      </c>
      <c r="CK360" s="1196" t="str">
        <f t="shared" si="82"/>
        <v/>
      </c>
      <c r="CL360" s="1196" t="str">
        <f t="shared" si="83"/>
        <v/>
      </c>
      <c r="CM360" s="1196" t="str">
        <f t="shared" si="84"/>
        <v/>
      </c>
      <c r="CN360" s="1196" t="str">
        <f t="shared" si="85"/>
        <v/>
      </c>
      <c r="CO360" s="1196" t="str">
        <f t="shared" si="86"/>
        <v/>
      </c>
      <c r="CQ360" s="1197"/>
      <c r="CS360" s="1197"/>
    </row>
    <row r="361" spans="70:97">
      <c r="BR361" s="1198">
        <f t="shared" si="75"/>
        <v>0</v>
      </c>
      <c r="CA361" s="1197"/>
      <c r="CB361" s="1196" t="str">
        <f t="shared" si="73"/>
        <v/>
      </c>
      <c r="CC361" s="1196" t="str">
        <f t="shared" si="76"/>
        <v/>
      </c>
      <c r="CD361" s="1196" t="str">
        <f t="shared" si="77"/>
        <v/>
      </c>
      <c r="CE361" s="1196" t="str">
        <f t="shared" si="78"/>
        <v/>
      </c>
      <c r="CF361" s="1196" t="str">
        <f t="shared" si="79"/>
        <v/>
      </c>
      <c r="CG361" s="1196" t="str">
        <f t="shared" si="80"/>
        <v/>
      </c>
      <c r="CI361" s="1196" t="str">
        <f t="shared" si="74"/>
        <v/>
      </c>
      <c r="CJ361" s="1197" t="str">
        <f t="shared" si="81"/>
        <v/>
      </c>
      <c r="CK361" s="1196" t="str">
        <f t="shared" si="82"/>
        <v/>
      </c>
      <c r="CL361" s="1196" t="str">
        <f t="shared" si="83"/>
        <v/>
      </c>
      <c r="CM361" s="1196" t="str">
        <f t="shared" si="84"/>
        <v/>
      </c>
      <c r="CN361" s="1196" t="str">
        <f t="shared" si="85"/>
        <v/>
      </c>
      <c r="CO361" s="1196" t="str">
        <f t="shared" si="86"/>
        <v/>
      </c>
      <c r="CQ361" s="1197"/>
      <c r="CS361" s="1197"/>
    </row>
    <row r="362" spans="70:97">
      <c r="BR362" s="1198">
        <f t="shared" si="75"/>
        <v>0</v>
      </c>
      <c r="CA362" s="1197"/>
      <c r="CB362" s="1196" t="str">
        <f t="shared" si="73"/>
        <v/>
      </c>
      <c r="CC362" s="1196" t="str">
        <f t="shared" si="76"/>
        <v/>
      </c>
      <c r="CD362" s="1196" t="str">
        <f t="shared" si="77"/>
        <v/>
      </c>
      <c r="CE362" s="1196" t="str">
        <f t="shared" si="78"/>
        <v/>
      </c>
      <c r="CF362" s="1196" t="str">
        <f t="shared" si="79"/>
        <v/>
      </c>
      <c r="CG362" s="1196" t="str">
        <f t="shared" si="80"/>
        <v/>
      </c>
      <c r="CI362" s="1196" t="str">
        <f t="shared" si="74"/>
        <v/>
      </c>
      <c r="CJ362" s="1197" t="str">
        <f t="shared" si="81"/>
        <v/>
      </c>
      <c r="CK362" s="1196" t="str">
        <f t="shared" si="82"/>
        <v/>
      </c>
      <c r="CL362" s="1196" t="str">
        <f t="shared" si="83"/>
        <v/>
      </c>
      <c r="CM362" s="1196" t="str">
        <f t="shared" si="84"/>
        <v/>
      </c>
      <c r="CN362" s="1196" t="str">
        <f t="shared" si="85"/>
        <v/>
      </c>
      <c r="CO362" s="1196" t="str">
        <f t="shared" si="86"/>
        <v/>
      </c>
      <c r="CQ362" s="1197"/>
      <c r="CS362" s="1197"/>
    </row>
    <row r="363" spans="70:97">
      <c r="BR363" s="1198">
        <f t="shared" si="75"/>
        <v>0</v>
      </c>
      <c r="CA363" s="1197"/>
      <c r="CB363" s="1196" t="str">
        <f t="shared" si="73"/>
        <v/>
      </c>
      <c r="CC363" s="1196" t="str">
        <f t="shared" si="76"/>
        <v/>
      </c>
      <c r="CD363" s="1196" t="str">
        <f t="shared" si="77"/>
        <v/>
      </c>
      <c r="CE363" s="1196" t="str">
        <f t="shared" si="78"/>
        <v/>
      </c>
      <c r="CF363" s="1196" t="str">
        <f t="shared" si="79"/>
        <v/>
      </c>
      <c r="CG363" s="1196" t="str">
        <f t="shared" si="80"/>
        <v/>
      </c>
      <c r="CI363" s="1196" t="str">
        <f t="shared" si="74"/>
        <v/>
      </c>
      <c r="CJ363" s="1197" t="str">
        <f t="shared" si="81"/>
        <v/>
      </c>
      <c r="CK363" s="1196" t="str">
        <f t="shared" si="82"/>
        <v/>
      </c>
      <c r="CL363" s="1196" t="str">
        <f t="shared" si="83"/>
        <v/>
      </c>
      <c r="CM363" s="1196" t="str">
        <f t="shared" si="84"/>
        <v/>
      </c>
      <c r="CN363" s="1196" t="str">
        <f t="shared" si="85"/>
        <v/>
      </c>
      <c r="CO363" s="1196" t="str">
        <f t="shared" si="86"/>
        <v/>
      </c>
      <c r="CQ363" s="1197"/>
      <c r="CS363" s="1197"/>
    </row>
    <row r="364" spans="70:97">
      <c r="BR364" s="1198">
        <f t="shared" si="75"/>
        <v>0</v>
      </c>
      <c r="CA364" s="1197"/>
      <c r="CB364" s="1196" t="str">
        <f t="shared" si="73"/>
        <v/>
      </c>
      <c r="CC364" s="1196" t="str">
        <f t="shared" si="76"/>
        <v/>
      </c>
      <c r="CD364" s="1196" t="str">
        <f t="shared" si="77"/>
        <v/>
      </c>
      <c r="CE364" s="1196" t="str">
        <f t="shared" si="78"/>
        <v/>
      </c>
      <c r="CF364" s="1196" t="str">
        <f t="shared" si="79"/>
        <v/>
      </c>
      <c r="CG364" s="1196" t="str">
        <f t="shared" si="80"/>
        <v/>
      </c>
      <c r="CI364" s="1196" t="str">
        <f t="shared" si="74"/>
        <v/>
      </c>
      <c r="CJ364" s="1197" t="str">
        <f t="shared" si="81"/>
        <v/>
      </c>
      <c r="CK364" s="1196" t="str">
        <f t="shared" si="82"/>
        <v/>
      </c>
      <c r="CL364" s="1196" t="str">
        <f t="shared" si="83"/>
        <v/>
      </c>
      <c r="CM364" s="1196" t="str">
        <f t="shared" si="84"/>
        <v/>
      </c>
      <c r="CN364" s="1196" t="str">
        <f t="shared" si="85"/>
        <v/>
      </c>
      <c r="CO364" s="1196" t="str">
        <f t="shared" si="86"/>
        <v/>
      </c>
      <c r="CQ364" s="1197"/>
      <c r="CS364" s="1197"/>
    </row>
    <row r="365" spans="70:97">
      <c r="BR365" s="1198">
        <f t="shared" si="75"/>
        <v>0</v>
      </c>
      <c r="CA365" s="1197"/>
      <c r="CB365" s="1196" t="str">
        <f t="shared" si="73"/>
        <v/>
      </c>
      <c r="CC365" s="1196" t="str">
        <f t="shared" si="76"/>
        <v/>
      </c>
      <c r="CD365" s="1196" t="str">
        <f t="shared" si="77"/>
        <v/>
      </c>
      <c r="CE365" s="1196" t="str">
        <f t="shared" si="78"/>
        <v/>
      </c>
      <c r="CF365" s="1196" t="str">
        <f t="shared" si="79"/>
        <v/>
      </c>
      <c r="CG365" s="1196" t="str">
        <f t="shared" si="80"/>
        <v/>
      </c>
      <c r="CI365" s="1196" t="str">
        <f t="shared" si="74"/>
        <v/>
      </c>
      <c r="CJ365" s="1197" t="str">
        <f t="shared" si="81"/>
        <v/>
      </c>
      <c r="CK365" s="1196" t="str">
        <f t="shared" si="82"/>
        <v/>
      </c>
      <c r="CL365" s="1196" t="str">
        <f t="shared" si="83"/>
        <v/>
      </c>
      <c r="CM365" s="1196" t="str">
        <f t="shared" si="84"/>
        <v/>
      </c>
      <c r="CN365" s="1196" t="str">
        <f t="shared" si="85"/>
        <v/>
      </c>
      <c r="CO365" s="1196" t="str">
        <f t="shared" si="86"/>
        <v/>
      </c>
      <c r="CQ365" s="1197"/>
      <c r="CS365" s="1197"/>
    </row>
    <row r="366" spans="70:97">
      <c r="BR366" s="1198">
        <f t="shared" si="75"/>
        <v>0</v>
      </c>
      <c r="CA366" s="1197"/>
      <c r="CB366" s="1196" t="str">
        <f t="shared" si="73"/>
        <v/>
      </c>
      <c r="CC366" s="1196" t="str">
        <f t="shared" si="76"/>
        <v/>
      </c>
      <c r="CD366" s="1196" t="str">
        <f t="shared" si="77"/>
        <v/>
      </c>
      <c r="CE366" s="1196" t="str">
        <f t="shared" si="78"/>
        <v/>
      </c>
      <c r="CF366" s="1196" t="str">
        <f t="shared" si="79"/>
        <v/>
      </c>
      <c r="CG366" s="1196" t="str">
        <f t="shared" si="80"/>
        <v/>
      </c>
      <c r="CI366" s="1196" t="str">
        <f t="shared" si="74"/>
        <v/>
      </c>
      <c r="CJ366" s="1197" t="str">
        <f t="shared" si="81"/>
        <v/>
      </c>
      <c r="CK366" s="1196" t="str">
        <f t="shared" si="82"/>
        <v/>
      </c>
      <c r="CL366" s="1196" t="str">
        <f t="shared" si="83"/>
        <v/>
      </c>
      <c r="CM366" s="1196" t="str">
        <f t="shared" si="84"/>
        <v/>
      </c>
      <c r="CN366" s="1196" t="str">
        <f t="shared" si="85"/>
        <v/>
      </c>
      <c r="CO366" s="1196" t="str">
        <f t="shared" si="86"/>
        <v/>
      </c>
      <c r="CQ366" s="1197"/>
      <c r="CS366" s="1197"/>
    </row>
    <row r="367" spans="70:97">
      <c r="BR367" s="1198">
        <f t="shared" si="75"/>
        <v>0</v>
      </c>
      <c r="CA367" s="1197"/>
      <c r="CB367" s="1196" t="str">
        <f t="shared" si="73"/>
        <v/>
      </c>
      <c r="CC367" s="1196" t="str">
        <f t="shared" si="76"/>
        <v/>
      </c>
      <c r="CD367" s="1196" t="str">
        <f t="shared" si="77"/>
        <v/>
      </c>
      <c r="CE367" s="1196" t="str">
        <f t="shared" si="78"/>
        <v/>
      </c>
      <c r="CF367" s="1196" t="str">
        <f t="shared" si="79"/>
        <v/>
      </c>
      <c r="CG367" s="1196" t="str">
        <f t="shared" si="80"/>
        <v/>
      </c>
      <c r="CI367" s="1196" t="str">
        <f t="shared" si="74"/>
        <v/>
      </c>
      <c r="CJ367" s="1197" t="str">
        <f t="shared" si="81"/>
        <v/>
      </c>
      <c r="CK367" s="1196" t="str">
        <f t="shared" si="82"/>
        <v/>
      </c>
      <c r="CL367" s="1196" t="str">
        <f t="shared" si="83"/>
        <v/>
      </c>
      <c r="CM367" s="1196" t="str">
        <f t="shared" si="84"/>
        <v/>
      </c>
      <c r="CN367" s="1196" t="str">
        <f t="shared" si="85"/>
        <v/>
      </c>
      <c r="CO367" s="1196" t="str">
        <f t="shared" si="86"/>
        <v/>
      </c>
      <c r="CQ367" s="1197"/>
      <c r="CS367" s="1197"/>
    </row>
    <row r="368" spans="70:97">
      <c r="BR368" s="1198">
        <f t="shared" si="75"/>
        <v>0</v>
      </c>
      <c r="CA368" s="1197"/>
      <c r="CB368" s="1196" t="str">
        <f t="shared" si="73"/>
        <v/>
      </c>
      <c r="CC368" s="1196" t="str">
        <f t="shared" si="76"/>
        <v/>
      </c>
      <c r="CD368" s="1196" t="str">
        <f t="shared" si="77"/>
        <v/>
      </c>
      <c r="CE368" s="1196" t="str">
        <f t="shared" si="78"/>
        <v/>
      </c>
      <c r="CF368" s="1196" t="str">
        <f t="shared" si="79"/>
        <v/>
      </c>
      <c r="CG368" s="1196" t="str">
        <f t="shared" si="80"/>
        <v/>
      </c>
      <c r="CI368" s="1196" t="str">
        <f t="shared" si="74"/>
        <v/>
      </c>
      <c r="CJ368" s="1197" t="str">
        <f t="shared" si="81"/>
        <v/>
      </c>
      <c r="CK368" s="1196" t="str">
        <f t="shared" si="82"/>
        <v/>
      </c>
      <c r="CL368" s="1196" t="str">
        <f t="shared" si="83"/>
        <v/>
      </c>
      <c r="CM368" s="1196" t="str">
        <f t="shared" si="84"/>
        <v/>
      </c>
      <c r="CN368" s="1196" t="str">
        <f t="shared" si="85"/>
        <v/>
      </c>
      <c r="CO368" s="1196" t="str">
        <f t="shared" si="86"/>
        <v/>
      </c>
      <c r="CQ368" s="1197"/>
      <c r="CS368" s="1197"/>
    </row>
    <row r="369" spans="70:97">
      <c r="BR369" s="1198">
        <f t="shared" si="75"/>
        <v>0</v>
      </c>
      <c r="CA369" s="1197"/>
      <c r="CB369" s="1196" t="str">
        <f t="shared" si="73"/>
        <v/>
      </c>
      <c r="CC369" s="1196" t="str">
        <f t="shared" si="76"/>
        <v/>
      </c>
      <c r="CD369" s="1196" t="str">
        <f t="shared" si="77"/>
        <v/>
      </c>
      <c r="CE369" s="1196" t="str">
        <f t="shared" si="78"/>
        <v/>
      </c>
      <c r="CF369" s="1196" t="str">
        <f t="shared" si="79"/>
        <v/>
      </c>
      <c r="CG369" s="1196" t="str">
        <f t="shared" si="80"/>
        <v/>
      </c>
      <c r="CI369" s="1196" t="str">
        <f t="shared" si="74"/>
        <v/>
      </c>
      <c r="CJ369" s="1197" t="str">
        <f t="shared" si="81"/>
        <v/>
      </c>
      <c r="CK369" s="1196" t="str">
        <f t="shared" si="82"/>
        <v/>
      </c>
      <c r="CL369" s="1196" t="str">
        <f t="shared" si="83"/>
        <v/>
      </c>
      <c r="CM369" s="1196" t="str">
        <f t="shared" si="84"/>
        <v/>
      </c>
      <c r="CN369" s="1196" t="str">
        <f t="shared" si="85"/>
        <v/>
      </c>
      <c r="CO369" s="1196" t="str">
        <f t="shared" si="86"/>
        <v/>
      </c>
      <c r="CQ369" s="1197"/>
      <c r="CS369" s="1197"/>
    </row>
    <row r="370" spans="70:97">
      <c r="BR370" s="1198">
        <f t="shared" si="75"/>
        <v>0</v>
      </c>
      <c r="CA370" s="1197"/>
      <c r="CB370" s="1196" t="str">
        <f t="shared" si="73"/>
        <v/>
      </c>
      <c r="CC370" s="1196" t="str">
        <f t="shared" si="76"/>
        <v/>
      </c>
      <c r="CD370" s="1196" t="str">
        <f t="shared" si="77"/>
        <v/>
      </c>
      <c r="CE370" s="1196" t="str">
        <f t="shared" si="78"/>
        <v/>
      </c>
      <c r="CF370" s="1196" t="str">
        <f t="shared" si="79"/>
        <v/>
      </c>
      <c r="CG370" s="1196" t="str">
        <f t="shared" si="80"/>
        <v/>
      </c>
      <c r="CI370" s="1196" t="str">
        <f t="shared" si="74"/>
        <v/>
      </c>
      <c r="CJ370" s="1197" t="str">
        <f t="shared" si="81"/>
        <v/>
      </c>
      <c r="CK370" s="1196" t="str">
        <f t="shared" si="82"/>
        <v/>
      </c>
      <c r="CL370" s="1196" t="str">
        <f t="shared" si="83"/>
        <v/>
      </c>
      <c r="CM370" s="1196" t="str">
        <f t="shared" si="84"/>
        <v/>
      </c>
      <c r="CN370" s="1196" t="str">
        <f t="shared" si="85"/>
        <v/>
      </c>
      <c r="CO370" s="1196" t="str">
        <f t="shared" si="86"/>
        <v/>
      </c>
      <c r="CQ370" s="1197"/>
      <c r="CS370" s="1197"/>
    </row>
    <row r="371" spans="70:97">
      <c r="BR371" s="1198">
        <f t="shared" si="75"/>
        <v>0</v>
      </c>
      <c r="CA371" s="1197"/>
      <c r="CB371" s="1196" t="str">
        <f t="shared" si="73"/>
        <v/>
      </c>
      <c r="CC371" s="1196" t="str">
        <f t="shared" si="76"/>
        <v/>
      </c>
      <c r="CD371" s="1196" t="str">
        <f t="shared" si="77"/>
        <v/>
      </c>
      <c r="CE371" s="1196" t="str">
        <f t="shared" si="78"/>
        <v/>
      </c>
      <c r="CF371" s="1196" t="str">
        <f t="shared" si="79"/>
        <v/>
      </c>
      <c r="CG371" s="1196" t="str">
        <f t="shared" si="80"/>
        <v/>
      </c>
      <c r="CI371" s="1196" t="str">
        <f t="shared" si="74"/>
        <v/>
      </c>
      <c r="CJ371" s="1197" t="str">
        <f t="shared" si="81"/>
        <v/>
      </c>
      <c r="CK371" s="1196" t="str">
        <f t="shared" si="82"/>
        <v/>
      </c>
      <c r="CL371" s="1196" t="str">
        <f t="shared" si="83"/>
        <v/>
      </c>
      <c r="CM371" s="1196" t="str">
        <f t="shared" si="84"/>
        <v/>
      </c>
      <c r="CN371" s="1196" t="str">
        <f t="shared" si="85"/>
        <v/>
      </c>
      <c r="CO371" s="1196" t="str">
        <f t="shared" si="86"/>
        <v/>
      </c>
      <c r="CQ371" s="1197"/>
      <c r="CS371" s="1197"/>
    </row>
    <row r="372" spans="70:97">
      <c r="BR372" s="1198">
        <f t="shared" si="75"/>
        <v>0</v>
      </c>
      <c r="CA372" s="1197"/>
      <c r="CB372" s="1196" t="str">
        <f t="shared" si="73"/>
        <v/>
      </c>
      <c r="CC372" s="1196" t="str">
        <f t="shared" si="76"/>
        <v/>
      </c>
      <c r="CD372" s="1196" t="str">
        <f t="shared" si="77"/>
        <v/>
      </c>
      <c r="CE372" s="1196" t="str">
        <f t="shared" si="78"/>
        <v/>
      </c>
      <c r="CF372" s="1196" t="str">
        <f t="shared" si="79"/>
        <v/>
      </c>
      <c r="CG372" s="1196" t="str">
        <f t="shared" si="80"/>
        <v/>
      </c>
      <c r="CI372" s="1196" t="str">
        <f t="shared" si="74"/>
        <v/>
      </c>
      <c r="CJ372" s="1197" t="str">
        <f t="shared" si="81"/>
        <v/>
      </c>
      <c r="CK372" s="1196" t="str">
        <f t="shared" si="82"/>
        <v/>
      </c>
      <c r="CL372" s="1196" t="str">
        <f t="shared" si="83"/>
        <v/>
      </c>
      <c r="CM372" s="1196" t="str">
        <f t="shared" si="84"/>
        <v/>
      </c>
      <c r="CN372" s="1196" t="str">
        <f t="shared" si="85"/>
        <v/>
      </c>
      <c r="CO372" s="1196" t="str">
        <f t="shared" si="86"/>
        <v/>
      </c>
      <c r="CQ372" s="1197"/>
      <c r="CS372" s="1197"/>
    </row>
    <row r="373" spans="70:97">
      <c r="BR373" s="1198">
        <f t="shared" si="75"/>
        <v>0</v>
      </c>
      <c r="CA373" s="1197"/>
      <c r="CB373" s="1196" t="str">
        <f t="shared" si="73"/>
        <v/>
      </c>
      <c r="CC373" s="1196" t="str">
        <f t="shared" si="76"/>
        <v/>
      </c>
      <c r="CD373" s="1196" t="str">
        <f t="shared" si="77"/>
        <v/>
      </c>
      <c r="CE373" s="1196" t="str">
        <f t="shared" si="78"/>
        <v/>
      </c>
      <c r="CF373" s="1196" t="str">
        <f t="shared" si="79"/>
        <v/>
      </c>
      <c r="CG373" s="1196" t="str">
        <f t="shared" si="80"/>
        <v/>
      </c>
      <c r="CI373" s="1196" t="str">
        <f t="shared" si="74"/>
        <v/>
      </c>
      <c r="CJ373" s="1197" t="str">
        <f t="shared" si="81"/>
        <v/>
      </c>
      <c r="CK373" s="1196" t="str">
        <f t="shared" si="82"/>
        <v/>
      </c>
      <c r="CL373" s="1196" t="str">
        <f t="shared" si="83"/>
        <v/>
      </c>
      <c r="CM373" s="1196" t="str">
        <f t="shared" si="84"/>
        <v/>
      </c>
      <c r="CN373" s="1196" t="str">
        <f t="shared" si="85"/>
        <v/>
      </c>
      <c r="CO373" s="1196" t="str">
        <f t="shared" si="86"/>
        <v/>
      </c>
      <c r="CQ373" s="1197"/>
      <c r="CS373" s="1197"/>
    </row>
    <row r="374" spans="70:97">
      <c r="BR374" s="1198">
        <f t="shared" si="75"/>
        <v>0</v>
      </c>
      <c r="CA374" s="1197"/>
      <c r="CB374" s="1196" t="str">
        <f t="shared" si="73"/>
        <v/>
      </c>
      <c r="CC374" s="1196" t="str">
        <f t="shared" si="76"/>
        <v/>
      </c>
      <c r="CD374" s="1196" t="str">
        <f t="shared" si="77"/>
        <v/>
      </c>
      <c r="CE374" s="1196" t="str">
        <f t="shared" si="78"/>
        <v/>
      </c>
      <c r="CF374" s="1196" t="str">
        <f t="shared" si="79"/>
        <v/>
      </c>
      <c r="CG374" s="1196" t="str">
        <f t="shared" si="80"/>
        <v/>
      </c>
      <c r="CI374" s="1196" t="str">
        <f t="shared" si="74"/>
        <v/>
      </c>
      <c r="CJ374" s="1197" t="str">
        <f t="shared" si="81"/>
        <v/>
      </c>
      <c r="CK374" s="1196" t="str">
        <f t="shared" si="82"/>
        <v/>
      </c>
      <c r="CL374" s="1196" t="str">
        <f t="shared" si="83"/>
        <v/>
      </c>
      <c r="CM374" s="1196" t="str">
        <f t="shared" si="84"/>
        <v/>
      </c>
      <c r="CN374" s="1196" t="str">
        <f t="shared" si="85"/>
        <v/>
      </c>
      <c r="CO374" s="1196" t="str">
        <f t="shared" si="86"/>
        <v/>
      </c>
      <c r="CQ374" s="1197"/>
      <c r="CS374" s="1197"/>
    </row>
    <row r="375" spans="70:97">
      <c r="BR375" s="1198">
        <f t="shared" si="75"/>
        <v>0</v>
      </c>
      <c r="CA375" s="1197"/>
      <c r="CB375" s="1196" t="str">
        <f t="shared" si="73"/>
        <v/>
      </c>
      <c r="CC375" s="1196" t="str">
        <f t="shared" si="76"/>
        <v/>
      </c>
      <c r="CD375" s="1196" t="str">
        <f t="shared" si="77"/>
        <v/>
      </c>
      <c r="CE375" s="1196" t="str">
        <f t="shared" si="78"/>
        <v/>
      </c>
      <c r="CF375" s="1196" t="str">
        <f t="shared" si="79"/>
        <v/>
      </c>
      <c r="CG375" s="1196" t="str">
        <f t="shared" si="80"/>
        <v/>
      </c>
      <c r="CI375" s="1196" t="str">
        <f t="shared" si="74"/>
        <v/>
      </c>
      <c r="CJ375" s="1197" t="str">
        <f t="shared" si="81"/>
        <v/>
      </c>
      <c r="CK375" s="1196" t="str">
        <f t="shared" si="82"/>
        <v/>
      </c>
      <c r="CL375" s="1196" t="str">
        <f t="shared" si="83"/>
        <v/>
      </c>
      <c r="CM375" s="1196" t="str">
        <f t="shared" si="84"/>
        <v/>
      </c>
      <c r="CN375" s="1196" t="str">
        <f t="shared" si="85"/>
        <v/>
      </c>
      <c r="CO375" s="1196" t="str">
        <f t="shared" si="86"/>
        <v/>
      </c>
      <c r="CQ375" s="1197"/>
      <c r="CS375" s="1197"/>
    </row>
    <row r="376" spans="70:97">
      <c r="BR376" s="1198">
        <f t="shared" si="75"/>
        <v>0</v>
      </c>
      <c r="CA376" s="1197"/>
      <c r="CB376" s="1196" t="str">
        <f t="shared" si="73"/>
        <v/>
      </c>
      <c r="CC376" s="1196" t="str">
        <f t="shared" si="76"/>
        <v/>
      </c>
      <c r="CD376" s="1196" t="str">
        <f t="shared" si="77"/>
        <v/>
      </c>
      <c r="CE376" s="1196" t="str">
        <f t="shared" si="78"/>
        <v/>
      </c>
      <c r="CF376" s="1196" t="str">
        <f t="shared" si="79"/>
        <v/>
      </c>
      <c r="CG376" s="1196" t="str">
        <f t="shared" si="80"/>
        <v/>
      </c>
      <c r="CI376" s="1196" t="str">
        <f t="shared" si="74"/>
        <v/>
      </c>
      <c r="CJ376" s="1197" t="str">
        <f t="shared" si="81"/>
        <v/>
      </c>
      <c r="CK376" s="1196" t="str">
        <f t="shared" si="82"/>
        <v/>
      </c>
      <c r="CL376" s="1196" t="str">
        <f t="shared" si="83"/>
        <v/>
      </c>
      <c r="CM376" s="1196" t="str">
        <f t="shared" si="84"/>
        <v/>
      </c>
      <c r="CN376" s="1196" t="str">
        <f t="shared" si="85"/>
        <v/>
      </c>
      <c r="CO376" s="1196" t="str">
        <f t="shared" si="86"/>
        <v/>
      </c>
      <c r="CQ376" s="1197"/>
      <c r="CS376" s="1197"/>
    </row>
    <row r="377" spans="70:97">
      <c r="BR377" s="1198">
        <f t="shared" si="75"/>
        <v>0</v>
      </c>
      <c r="CA377" s="1197"/>
      <c r="CB377" s="1196" t="str">
        <f t="shared" si="73"/>
        <v/>
      </c>
      <c r="CC377" s="1196" t="str">
        <f t="shared" si="76"/>
        <v/>
      </c>
      <c r="CD377" s="1196" t="str">
        <f t="shared" si="77"/>
        <v/>
      </c>
      <c r="CE377" s="1196" t="str">
        <f t="shared" si="78"/>
        <v/>
      </c>
      <c r="CF377" s="1196" t="str">
        <f t="shared" si="79"/>
        <v/>
      </c>
      <c r="CG377" s="1196" t="str">
        <f t="shared" si="80"/>
        <v/>
      </c>
      <c r="CI377" s="1196" t="str">
        <f t="shared" si="74"/>
        <v/>
      </c>
      <c r="CJ377" s="1197" t="str">
        <f t="shared" si="81"/>
        <v/>
      </c>
      <c r="CK377" s="1196" t="str">
        <f t="shared" si="82"/>
        <v/>
      </c>
      <c r="CL377" s="1196" t="str">
        <f t="shared" si="83"/>
        <v/>
      </c>
      <c r="CM377" s="1196" t="str">
        <f t="shared" si="84"/>
        <v/>
      </c>
      <c r="CN377" s="1196" t="str">
        <f t="shared" si="85"/>
        <v/>
      </c>
      <c r="CO377" s="1196" t="str">
        <f t="shared" si="86"/>
        <v/>
      </c>
      <c r="CQ377" s="1197"/>
      <c r="CS377" s="1197"/>
    </row>
    <row r="378" spans="70:97">
      <c r="BR378" s="1198">
        <f t="shared" si="75"/>
        <v>0</v>
      </c>
      <c r="CA378" s="1197"/>
      <c r="CB378" s="1196" t="str">
        <f t="shared" si="73"/>
        <v/>
      </c>
      <c r="CC378" s="1196" t="str">
        <f t="shared" si="76"/>
        <v/>
      </c>
      <c r="CD378" s="1196" t="str">
        <f t="shared" si="77"/>
        <v/>
      </c>
      <c r="CE378" s="1196" t="str">
        <f t="shared" si="78"/>
        <v/>
      </c>
      <c r="CF378" s="1196" t="str">
        <f t="shared" si="79"/>
        <v/>
      </c>
      <c r="CG378" s="1196" t="str">
        <f t="shared" si="80"/>
        <v/>
      </c>
      <c r="CI378" s="1196" t="str">
        <f t="shared" si="74"/>
        <v/>
      </c>
      <c r="CJ378" s="1197" t="str">
        <f t="shared" si="81"/>
        <v/>
      </c>
      <c r="CK378" s="1196" t="str">
        <f t="shared" si="82"/>
        <v/>
      </c>
      <c r="CL378" s="1196" t="str">
        <f t="shared" si="83"/>
        <v/>
      </c>
      <c r="CM378" s="1196" t="str">
        <f t="shared" si="84"/>
        <v/>
      </c>
      <c r="CN378" s="1196" t="str">
        <f t="shared" si="85"/>
        <v/>
      </c>
      <c r="CO378" s="1196" t="str">
        <f t="shared" si="86"/>
        <v/>
      </c>
      <c r="CQ378" s="1197"/>
      <c r="CS378" s="1197"/>
    </row>
    <row r="379" spans="70:97">
      <c r="BR379" s="1198">
        <f t="shared" si="75"/>
        <v>0</v>
      </c>
      <c r="CA379" s="1197"/>
      <c r="CB379" s="1196" t="str">
        <f t="shared" si="73"/>
        <v/>
      </c>
      <c r="CC379" s="1196" t="str">
        <f t="shared" si="76"/>
        <v/>
      </c>
      <c r="CD379" s="1196" t="str">
        <f t="shared" si="77"/>
        <v/>
      </c>
      <c r="CE379" s="1196" t="str">
        <f t="shared" si="78"/>
        <v/>
      </c>
      <c r="CF379" s="1196" t="str">
        <f t="shared" si="79"/>
        <v/>
      </c>
      <c r="CG379" s="1196" t="str">
        <f t="shared" si="80"/>
        <v/>
      </c>
      <c r="CI379" s="1196" t="str">
        <f t="shared" si="74"/>
        <v/>
      </c>
      <c r="CJ379" s="1197" t="str">
        <f t="shared" si="81"/>
        <v/>
      </c>
      <c r="CK379" s="1196" t="str">
        <f t="shared" si="82"/>
        <v/>
      </c>
      <c r="CL379" s="1196" t="str">
        <f t="shared" si="83"/>
        <v/>
      </c>
      <c r="CM379" s="1196" t="str">
        <f t="shared" si="84"/>
        <v/>
      </c>
      <c r="CN379" s="1196" t="str">
        <f t="shared" si="85"/>
        <v/>
      </c>
      <c r="CO379" s="1196" t="str">
        <f t="shared" si="86"/>
        <v/>
      </c>
      <c r="CQ379" s="1197"/>
      <c r="CS379" s="1197"/>
    </row>
    <row r="380" spans="70:97">
      <c r="BR380" s="1198">
        <f t="shared" si="75"/>
        <v>0</v>
      </c>
      <c r="CA380" s="1197"/>
      <c r="CB380" s="1196" t="str">
        <f t="shared" si="73"/>
        <v/>
      </c>
      <c r="CC380" s="1196" t="str">
        <f t="shared" si="76"/>
        <v/>
      </c>
      <c r="CD380" s="1196" t="str">
        <f t="shared" si="77"/>
        <v/>
      </c>
      <c r="CE380" s="1196" t="str">
        <f t="shared" si="78"/>
        <v/>
      </c>
      <c r="CF380" s="1196" t="str">
        <f t="shared" si="79"/>
        <v/>
      </c>
      <c r="CG380" s="1196" t="str">
        <f t="shared" si="80"/>
        <v/>
      </c>
      <c r="CI380" s="1196" t="str">
        <f t="shared" si="74"/>
        <v/>
      </c>
      <c r="CJ380" s="1197" t="str">
        <f t="shared" si="81"/>
        <v/>
      </c>
      <c r="CK380" s="1196" t="str">
        <f t="shared" si="82"/>
        <v/>
      </c>
      <c r="CL380" s="1196" t="str">
        <f t="shared" si="83"/>
        <v/>
      </c>
      <c r="CM380" s="1196" t="str">
        <f t="shared" si="84"/>
        <v/>
      </c>
      <c r="CN380" s="1196" t="str">
        <f t="shared" si="85"/>
        <v/>
      </c>
      <c r="CO380" s="1196" t="str">
        <f t="shared" si="86"/>
        <v/>
      </c>
      <c r="CQ380" s="1197"/>
      <c r="CS380" s="1197"/>
    </row>
    <row r="381" spans="70:97">
      <c r="BR381" s="1198">
        <f t="shared" si="75"/>
        <v>0</v>
      </c>
      <c r="CA381" s="1197"/>
      <c r="CB381" s="1196" t="str">
        <f t="shared" si="73"/>
        <v/>
      </c>
      <c r="CC381" s="1196" t="str">
        <f t="shared" si="76"/>
        <v/>
      </c>
      <c r="CD381" s="1196" t="str">
        <f t="shared" si="77"/>
        <v/>
      </c>
      <c r="CE381" s="1196" t="str">
        <f t="shared" si="78"/>
        <v/>
      </c>
      <c r="CF381" s="1196" t="str">
        <f t="shared" si="79"/>
        <v/>
      </c>
      <c r="CG381" s="1196" t="str">
        <f t="shared" si="80"/>
        <v/>
      </c>
      <c r="CI381" s="1196" t="str">
        <f t="shared" si="74"/>
        <v/>
      </c>
      <c r="CJ381" s="1197" t="str">
        <f t="shared" si="81"/>
        <v/>
      </c>
      <c r="CK381" s="1196" t="str">
        <f t="shared" si="82"/>
        <v/>
      </c>
      <c r="CL381" s="1196" t="str">
        <f t="shared" si="83"/>
        <v/>
      </c>
      <c r="CM381" s="1196" t="str">
        <f t="shared" si="84"/>
        <v/>
      </c>
      <c r="CN381" s="1196" t="str">
        <f t="shared" si="85"/>
        <v/>
      </c>
      <c r="CO381" s="1196" t="str">
        <f t="shared" si="86"/>
        <v/>
      </c>
      <c r="CQ381" s="1197"/>
      <c r="CS381" s="1197"/>
    </row>
    <row r="382" spans="70:97">
      <c r="BR382" s="1198">
        <f t="shared" si="75"/>
        <v>0</v>
      </c>
      <c r="CA382" s="1197"/>
      <c r="CB382" s="1196" t="str">
        <f t="shared" si="73"/>
        <v/>
      </c>
      <c r="CC382" s="1196" t="str">
        <f t="shared" si="76"/>
        <v/>
      </c>
      <c r="CD382" s="1196" t="str">
        <f t="shared" si="77"/>
        <v/>
      </c>
      <c r="CE382" s="1196" t="str">
        <f t="shared" si="78"/>
        <v/>
      </c>
      <c r="CF382" s="1196" t="str">
        <f t="shared" si="79"/>
        <v/>
      </c>
      <c r="CG382" s="1196" t="str">
        <f t="shared" si="80"/>
        <v/>
      </c>
      <c r="CI382" s="1196" t="str">
        <f t="shared" si="74"/>
        <v/>
      </c>
      <c r="CJ382" s="1197" t="str">
        <f t="shared" si="81"/>
        <v/>
      </c>
      <c r="CK382" s="1196" t="str">
        <f t="shared" si="82"/>
        <v/>
      </c>
      <c r="CL382" s="1196" t="str">
        <f t="shared" si="83"/>
        <v/>
      </c>
      <c r="CM382" s="1196" t="str">
        <f t="shared" si="84"/>
        <v/>
      </c>
      <c r="CN382" s="1196" t="str">
        <f t="shared" si="85"/>
        <v/>
      </c>
      <c r="CO382" s="1196" t="str">
        <f t="shared" si="86"/>
        <v/>
      </c>
      <c r="CQ382" s="1197"/>
      <c r="CS382" s="1197"/>
    </row>
    <row r="383" spans="70:97">
      <c r="BR383" s="1198">
        <f t="shared" si="75"/>
        <v>0</v>
      </c>
      <c r="CA383" s="1197"/>
      <c r="CB383" s="1196" t="str">
        <f t="shared" si="73"/>
        <v/>
      </c>
      <c r="CC383" s="1196" t="str">
        <f t="shared" si="76"/>
        <v/>
      </c>
      <c r="CD383" s="1196" t="str">
        <f t="shared" si="77"/>
        <v/>
      </c>
      <c r="CE383" s="1196" t="str">
        <f t="shared" si="78"/>
        <v/>
      </c>
      <c r="CF383" s="1196" t="str">
        <f t="shared" si="79"/>
        <v/>
      </c>
      <c r="CG383" s="1196" t="str">
        <f t="shared" si="80"/>
        <v/>
      </c>
      <c r="CI383" s="1196" t="str">
        <f t="shared" si="74"/>
        <v/>
      </c>
      <c r="CJ383" s="1197" t="str">
        <f t="shared" si="81"/>
        <v/>
      </c>
      <c r="CK383" s="1196" t="str">
        <f t="shared" si="82"/>
        <v/>
      </c>
      <c r="CL383" s="1196" t="str">
        <f t="shared" si="83"/>
        <v/>
      </c>
      <c r="CM383" s="1196" t="str">
        <f t="shared" si="84"/>
        <v/>
      </c>
      <c r="CN383" s="1196" t="str">
        <f t="shared" si="85"/>
        <v/>
      </c>
      <c r="CO383" s="1196" t="str">
        <f t="shared" si="86"/>
        <v/>
      </c>
      <c r="CQ383" s="1197"/>
      <c r="CS383" s="1197"/>
    </row>
    <row r="384" spans="70:97">
      <c r="BR384" s="1198">
        <f t="shared" si="75"/>
        <v>0</v>
      </c>
      <c r="CA384" s="1197"/>
      <c r="CB384" s="1196" t="str">
        <f t="shared" si="73"/>
        <v/>
      </c>
      <c r="CC384" s="1196" t="str">
        <f t="shared" si="76"/>
        <v/>
      </c>
      <c r="CD384" s="1196" t="str">
        <f t="shared" si="77"/>
        <v/>
      </c>
      <c r="CE384" s="1196" t="str">
        <f t="shared" si="78"/>
        <v/>
      </c>
      <c r="CF384" s="1196" t="str">
        <f t="shared" si="79"/>
        <v/>
      </c>
      <c r="CG384" s="1196" t="str">
        <f t="shared" si="80"/>
        <v/>
      </c>
      <c r="CI384" s="1196" t="str">
        <f t="shared" si="74"/>
        <v/>
      </c>
      <c r="CJ384" s="1197" t="str">
        <f t="shared" si="81"/>
        <v/>
      </c>
      <c r="CK384" s="1196" t="str">
        <f t="shared" si="82"/>
        <v/>
      </c>
      <c r="CL384" s="1196" t="str">
        <f t="shared" si="83"/>
        <v/>
      </c>
      <c r="CM384" s="1196" t="str">
        <f t="shared" si="84"/>
        <v/>
      </c>
      <c r="CN384" s="1196" t="str">
        <f t="shared" si="85"/>
        <v/>
      </c>
      <c r="CO384" s="1196" t="str">
        <f t="shared" si="86"/>
        <v/>
      </c>
      <c r="CQ384" s="1197"/>
      <c r="CS384" s="1197"/>
    </row>
    <row r="385" spans="70:97">
      <c r="BR385" s="1198">
        <f t="shared" si="75"/>
        <v>0</v>
      </c>
      <c r="CA385" s="1197"/>
      <c r="CB385" s="1196" t="str">
        <f t="shared" si="73"/>
        <v/>
      </c>
      <c r="CC385" s="1196" t="str">
        <f t="shared" si="76"/>
        <v/>
      </c>
      <c r="CD385" s="1196" t="str">
        <f t="shared" si="77"/>
        <v/>
      </c>
      <c r="CE385" s="1196" t="str">
        <f t="shared" si="78"/>
        <v/>
      </c>
      <c r="CF385" s="1196" t="str">
        <f t="shared" si="79"/>
        <v/>
      </c>
      <c r="CG385" s="1196" t="str">
        <f t="shared" si="80"/>
        <v/>
      </c>
      <c r="CI385" s="1196" t="str">
        <f t="shared" si="74"/>
        <v/>
      </c>
      <c r="CJ385" s="1197" t="str">
        <f t="shared" si="81"/>
        <v/>
      </c>
      <c r="CK385" s="1196" t="str">
        <f t="shared" si="82"/>
        <v/>
      </c>
      <c r="CL385" s="1196" t="str">
        <f t="shared" si="83"/>
        <v/>
      </c>
      <c r="CM385" s="1196" t="str">
        <f t="shared" si="84"/>
        <v/>
      </c>
      <c r="CN385" s="1196" t="str">
        <f t="shared" si="85"/>
        <v/>
      </c>
      <c r="CO385" s="1196" t="str">
        <f t="shared" si="86"/>
        <v/>
      </c>
      <c r="CQ385" s="1197"/>
      <c r="CS385" s="1197"/>
    </row>
    <row r="386" spans="70:97">
      <c r="BR386" s="1198">
        <f t="shared" si="75"/>
        <v>0</v>
      </c>
      <c r="CA386" s="1197"/>
      <c r="CB386" s="1196" t="str">
        <f t="shared" ref="CB386:CB449" si="87">IF($CA386="","",IF(ISERROR(VLOOKUP($CA386,$BC$2:$BR$1000,16,FALSE)),VLOOKUP($CA386,MainDBase,2,FALSE),VLOOKUP($CA386,$BC$2:$BR$1000,16,FALSE)))</f>
        <v/>
      </c>
      <c r="CC386" s="1196" t="str">
        <f t="shared" si="76"/>
        <v/>
      </c>
      <c r="CD386" s="1196" t="str">
        <f t="shared" si="77"/>
        <v/>
      </c>
      <c r="CE386" s="1196" t="str">
        <f t="shared" si="78"/>
        <v/>
      </c>
      <c r="CF386" s="1196" t="str">
        <f t="shared" si="79"/>
        <v/>
      </c>
      <c r="CG386" s="1196" t="str">
        <f t="shared" si="80"/>
        <v/>
      </c>
      <c r="CI386" s="1196" t="str">
        <f t="shared" ref="CI386:CI449" si="88">IF(CA386="","",VLOOKUP($CA386,MainDBase,2,FALSE))</f>
        <v/>
      </c>
      <c r="CJ386" s="1197" t="str">
        <f t="shared" si="81"/>
        <v/>
      </c>
      <c r="CK386" s="1196" t="str">
        <f t="shared" si="82"/>
        <v/>
      </c>
      <c r="CL386" s="1196" t="str">
        <f t="shared" si="83"/>
        <v/>
      </c>
      <c r="CM386" s="1196" t="str">
        <f t="shared" si="84"/>
        <v/>
      </c>
      <c r="CN386" s="1196" t="str">
        <f t="shared" si="85"/>
        <v/>
      </c>
      <c r="CO386" s="1196" t="str">
        <f t="shared" si="86"/>
        <v/>
      </c>
      <c r="CQ386" s="1197"/>
      <c r="CS386" s="1197"/>
    </row>
    <row r="387" spans="70:97">
      <c r="BR387" s="1198">
        <f t="shared" ref="BR387:BR450" si="89">+BB387</f>
        <v>0</v>
      </c>
      <c r="CA387" s="1197"/>
      <c r="CB387" s="1196" t="str">
        <f t="shared" si="87"/>
        <v/>
      </c>
      <c r="CC387" s="1196" t="str">
        <f t="shared" ref="CC387:CC450" si="90">IF(ISERROR(VLOOKUP($CA387,$BC$2:$BO$1000,9,FALSE)),"",VLOOKUP($CA387,$BC$2:$BO$1000,9,FALSE))</f>
        <v/>
      </c>
      <c r="CD387" s="1196" t="str">
        <f t="shared" ref="CD387:CD450" si="91">IF(ISERROR(VLOOKUP($CA387,$BC$2:$BO$1000,10,FALSE)),"",VLOOKUP($CA387,$BC$2:$BO$1000,10,FALSE))</f>
        <v/>
      </c>
      <c r="CE387" s="1196" t="str">
        <f t="shared" ref="CE387:CE450" si="92">IF(ISERROR(VLOOKUP($CA387,$BC$2:$BO$1000,11,FALSE)),"",VLOOKUP($CA387,$BC$2:$BO$1000,11,FALSE))</f>
        <v/>
      </c>
      <c r="CF387" s="1196" t="str">
        <f t="shared" ref="CF387:CF450" si="93">IF(ISERROR(VLOOKUP($CA387,$BC$2:$BO$1000,12,FALSE)),"",VLOOKUP($CA387,$BC$2:$BO$1000,12,FALSE))</f>
        <v/>
      </c>
      <c r="CG387" s="1196" t="str">
        <f t="shared" ref="CG387:CG450" si="94">IF(ISERROR(VLOOKUP($CA387,$BC$2:$BO$1000,13,FALSE)),"",VLOOKUP($CA387,$BC$2:$BO$1000,13,FALSE))</f>
        <v/>
      </c>
      <c r="CI387" s="1196" t="str">
        <f t="shared" si="88"/>
        <v/>
      </c>
      <c r="CJ387" s="1197" t="str">
        <f t="shared" ref="CJ387:CJ450" si="95">IF(CA387="","",CA387)</f>
        <v/>
      </c>
      <c r="CK387" s="1196" t="str">
        <f t="shared" ref="CK387:CK450" si="96">IF(CC387="","",CC387)</f>
        <v/>
      </c>
      <c r="CL387" s="1196" t="str">
        <f t="shared" ref="CL387:CL450" si="97">IF(CD387="","",CD387)</f>
        <v/>
      </c>
      <c r="CM387" s="1196" t="str">
        <f t="shared" ref="CM387:CM450" si="98">IF(CE387="","",CE387)</f>
        <v/>
      </c>
      <c r="CN387" s="1196" t="str">
        <f t="shared" ref="CN387:CN450" si="99">IF(CF387="","",CF387)</f>
        <v/>
      </c>
      <c r="CO387" s="1196" t="str">
        <f t="shared" ref="CO387:CO450" si="100">IF(CG387="","",CG387)</f>
        <v/>
      </c>
      <c r="CQ387" s="1197"/>
      <c r="CS387" s="1197"/>
    </row>
    <row r="388" spans="70:97">
      <c r="BR388" s="1198">
        <f t="shared" si="89"/>
        <v>0</v>
      </c>
      <c r="CA388" s="1197"/>
      <c r="CB388" s="1196" t="str">
        <f t="shared" si="87"/>
        <v/>
      </c>
      <c r="CC388" s="1196" t="str">
        <f t="shared" si="90"/>
        <v/>
      </c>
      <c r="CD388" s="1196" t="str">
        <f t="shared" si="91"/>
        <v/>
      </c>
      <c r="CE388" s="1196" t="str">
        <f t="shared" si="92"/>
        <v/>
      </c>
      <c r="CF388" s="1196" t="str">
        <f t="shared" si="93"/>
        <v/>
      </c>
      <c r="CG388" s="1196" t="str">
        <f t="shared" si="94"/>
        <v/>
      </c>
      <c r="CI388" s="1196" t="str">
        <f t="shared" si="88"/>
        <v/>
      </c>
      <c r="CJ388" s="1197" t="str">
        <f t="shared" si="95"/>
        <v/>
      </c>
      <c r="CK388" s="1196" t="str">
        <f t="shared" si="96"/>
        <v/>
      </c>
      <c r="CL388" s="1196" t="str">
        <f t="shared" si="97"/>
        <v/>
      </c>
      <c r="CM388" s="1196" t="str">
        <f t="shared" si="98"/>
        <v/>
      </c>
      <c r="CN388" s="1196" t="str">
        <f t="shared" si="99"/>
        <v/>
      </c>
      <c r="CO388" s="1196" t="str">
        <f t="shared" si="100"/>
        <v/>
      </c>
      <c r="CQ388" s="1197"/>
      <c r="CS388" s="1197"/>
    </row>
    <row r="389" spans="70:97">
      <c r="BR389" s="1198">
        <f t="shared" si="89"/>
        <v>0</v>
      </c>
      <c r="CA389" s="1197"/>
      <c r="CB389" s="1196" t="str">
        <f t="shared" si="87"/>
        <v/>
      </c>
      <c r="CC389" s="1196" t="str">
        <f t="shared" si="90"/>
        <v/>
      </c>
      <c r="CD389" s="1196" t="str">
        <f t="shared" si="91"/>
        <v/>
      </c>
      <c r="CE389" s="1196" t="str">
        <f t="shared" si="92"/>
        <v/>
      </c>
      <c r="CF389" s="1196" t="str">
        <f t="shared" si="93"/>
        <v/>
      </c>
      <c r="CG389" s="1196" t="str">
        <f t="shared" si="94"/>
        <v/>
      </c>
      <c r="CI389" s="1196" t="str">
        <f t="shared" si="88"/>
        <v/>
      </c>
      <c r="CJ389" s="1197" t="str">
        <f t="shared" si="95"/>
        <v/>
      </c>
      <c r="CK389" s="1196" t="str">
        <f t="shared" si="96"/>
        <v/>
      </c>
      <c r="CL389" s="1196" t="str">
        <f t="shared" si="97"/>
        <v/>
      </c>
      <c r="CM389" s="1196" t="str">
        <f t="shared" si="98"/>
        <v/>
      </c>
      <c r="CN389" s="1196" t="str">
        <f t="shared" si="99"/>
        <v/>
      </c>
      <c r="CO389" s="1196" t="str">
        <f t="shared" si="100"/>
        <v/>
      </c>
      <c r="CQ389" s="1197"/>
      <c r="CS389" s="1197"/>
    </row>
    <row r="390" spans="70:97">
      <c r="BR390" s="1198">
        <f t="shared" si="89"/>
        <v>0</v>
      </c>
      <c r="CA390" s="1197"/>
      <c r="CB390" s="1196" t="str">
        <f t="shared" si="87"/>
        <v/>
      </c>
      <c r="CC390" s="1196" t="str">
        <f t="shared" si="90"/>
        <v/>
      </c>
      <c r="CD390" s="1196" t="str">
        <f t="shared" si="91"/>
        <v/>
      </c>
      <c r="CE390" s="1196" t="str">
        <f t="shared" si="92"/>
        <v/>
      </c>
      <c r="CF390" s="1196" t="str">
        <f t="shared" si="93"/>
        <v/>
      </c>
      <c r="CG390" s="1196" t="str">
        <f t="shared" si="94"/>
        <v/>
      </c>
      <c r="CI390" s="1196" t="str">
        <f t="shared" si="88"/>
        <v/>
      </c>
      <c r="CJ390" s="1197" t="str">
        <f t="shared" si="95"/>
        <v/>
      </c>
      <c r="CK390" s="1196" t="str">
        <f t="shared" si="96"/>
        <v/>
      </c>
      <c r="CL390" s="1196" t="str">
        <f t="shared" si="97"/>
        <v/>
      </c>
      <c r="CM390" s="1196" t="str">
        <f t="shared" si="98"/>
        <v/>
      </c>
      <c r="CN390" s="1196" t="str">
        <f t="shared" si="99"/>
        <v/>
      </c>
      <c r="CO390" s="1196" t="str">
        <f t="shared" si="100"/>
        <v/>
      </c>
      <c r="CQ390" s="1197"/>
      <c r="CS390" s="1197"/>
    </row>
    <row r="391" spans="70:97">
      <c r="BR391" s="1198">
        <f t="shared" si="89"/>
        <v>0</v>
      </c>
      <c r="CA391" s="1197"/>
      <c r="CB391" s="1196" t="str">
        <f t="shared" si="87"/>
        <v/>
      </c>
      <c r="CC391" s="1196" t="str">
        <f t="shared" si="90"/>
        <v/>
      </c>
      <c r="CD391" s="1196" t="str">
        <f t="shared" si="91"/>
        <v/>
      </c>
      <c r="CE391" s="1196" t="str">
        <f t="shared" si="92"/>
        <v/>
      </c>
      <c r="CF391" s="1196" t="str">
        <f t="shared" si="93"/>
        <v/>
      </c>
      <c r="CG391" s="1196" t="str">
        <f t="shared" si="94"/>
        <v/>
      </c>
      <c r="CI391" s="1196" t="str">
        <f t="shared" si="88"/>
        <v/>
      </c>
      <c r="CJ391" s="1197" t="str">
        <f t="shared" si="95"/>
        <v/>
      </c>
      <c r="CK391" s="1196" t="str">
        <f t="shared" si="96"/>
        <v/>
      </c>
      <c r="CL391" s="1196" t="str">
        <f t="shared" si="97"/>
        <v/>
      </c>
      <c r="CM391" s="1196" t="str">
        <f t="shared" si="98"/>
        <v/>
      </c>
      <c r="CN391" s="1196" t="str">
        <f t="shared" si="99"/>
        <v/>
      </c>
      <c r="CO391" s="1196" t="str">
        <f t="shared" si="100"/>
        <v/>
      </c>
      <c r="CQ391" s="1197"/>
      <c r="CS391" s="1197"/>
    </row>
    <row r="392" spans="70:97">
      <c r="BR392" s="1198">
        <f t="shared" si="89"/>
        <v>0</v>
      </c>
      <c r="CA392" s="1197"/>
      <c r="CB392" s="1196" t="str">
        <f t="shared" si="87"/>
        <v/>
      </c>
      <c r="CC392" s="1196" t="str">
        <f t="shared" si="90"/>
        <v/>
      </c>
      <c r="CD392" s="1196" t="str">
        <f t="shared" si="91"/>
        <v/>
      </c>
      <c r="CE392" s="1196" t="str">
        <f t="shared" si="92"/>
        <v/>
      </c>
      <c r="CF392" s="1196" t="str">
        <f t="shared" si="93"/>
        <v/>
      </c>
      <c r="CG392" s="1196" t="str">
        <f t="shared" si="94"/>
        <v/>
      </c>
      <c r="CI392" s="1196" t="str">
        <f t="shared" si="88"/>
        <v/>
      </c>
      <c r="CJ392" s="1197" t="str">
        <f t="shared" si="95"/>
        <v/>
      </c>
      <c r="CK392" s="1196" t="str">
        <f t="shared" si="96"/>
        <v/>
      </c>
      <c r="CL392" s="1196" t="str">
        <f t="shared" si="97"/>
        <v/>
      </c>
      <c r="CM392" s="1196" t="str">
        <f t="shared" si="98"/>
        <v/>
      </c>
      <c r="CN392" s="1196" t="str">
        <f t="shared" si="99"/>
        <v/>
      </c>
      <c r="CO392" s="1196" t="str">
        <f t="shared" si="100"/>
        <v/>
      </c>
      <c r="CQ392" s="1197"/>
      <c r="CS392" s="1197"/>
    </row>
    <row r="393" spans="70:97">
      <c r="BR393" s="1198">
        <f t="shared" si="89"/>
        <v>0</v>
      </c>
      <c r="CA393" s="1197"/>
      <c r="CB393" s="1196" t="str">
        <f t="shared" si="87"/>
        <v/>
      </c>
      <c r="CC393" s="1196" t="str">
        <f t="shared" si="90"/>
        <v/>
      </c>
      <c r="CD393" s="1196" t="str">
        <f t="shared" si="91"/>
        <v/>
      </c>
      <c r="CE393" s="1196" t="str">
        <f t="shared" si="92"/>
        <v/>
      </c>
      <c r="CF393" s="1196" t="str">
        <f t="shared" si="93"/>
        <v/>
      </c>
      <c r="CG393" s="1196" t="str">
        <f t="shared" si="94"/>
        <v/>
      </c>
      <c r="CI393" s="1196" t="str">
        <f t="shared" si="88"/>
        <v/>
      </c>
      <c r="CJ393" s="1197" t="str">
        <f t="shared" si="95"/>
        <v/>
      </c>
      <c r="CK393" s="1196" t="str">
        <f t="shared" si="96"/>
        <v/>
      </c>
      <c r="CL393" s="1196" t="str">
        <f t="shared" si="97"/>
        <v/>
      </c>
      <c r="CM393" s="1196" t="str">
        <f t="shared" si="98"/>
        <v/>
      </c>
      <c r="CN393" s="1196" t="str">
        <f t="shared" si="99"/>
        <v/>
      </c>
      <c r="CO393" s="1196" t="str">
        <f t="shared" si="100"/>
        <v/>
      </c>
      <c r="CQ393" s="1197"/>
      <c r="CS393" s="1197"/>
    </row>
    <row r="394" spans="70:97">
      <c r="BR394" s="1198">
        <f t="shared" si="89"/>
        <v>0</v>
      </c>
      <c r="CA394" s="1197"/>
      <c r="CB394" s="1196" t="str">
        <f t="shared" si="87"/>
        <v/>
      </c>
      <c r="CC394" s="1196" t="str">
        <f t="shared" si="90"/>
        <v/>
      </c>
      <c r="CD394" s="1196" t="str">
        <f t="shared" si="91"/>
        <v/>
      </c>
      <c r="CE394" s="1196" t="str">
        <f t="shared" si="92"/>
        <v/>
      </c>
      <c r="CF394" s="1196" t="str">
        <f t="shared" si="93"/>
        <v/>
      </c>
      <c r="CG394" s="1196" t="str">
        <f t="shared" si="94"/>
        <v/>
      </c>
      <c r="CI394" s="1196" t="str">
        <f t="shared" si="88"/>
        <v/>
      </c>
      <c r="CJ394" s="1197" t="str">
        <f t="shared" si="95"/>
        <v/>
      </c>
      <c r="CK394" s="1196" t="str">
        <f t="shared" si="96"/>
        <v/>
      </c>
      <c r="CL394" s="1196" t="str">
        <f t="shared" si="97"/>
        <v/>
      </c>
      <c r="CM394" s="1196" t="str">
        <f t="shared" si="98"/>
        <v/>
      </c>
      <c r="CN394" s="1196" t="str">
        <f t="shared" si="99"/>
        <v/>
      </c>
      <c r="CO394" s="1196" t="str">
        <f t="shared" si="100"/>
        <v/>
      </c>
      <c r="CQ394" s="1197"/>
      <c r="CS394" s="1197"/>
    </row>
    <row r="395" spans="70:97">
      <c r="BR395" s="1198">
        <f t="shared" si="89"/>
        <v>0</v>
      </c>
      <c r="CA395" s="1197"/>
      <c r="CB395" s="1196" t="str">
        <f t="shared" si="87"/>
        <v/>
      </c>
      <c r="CC395" s="1196" t="str">
        <f t="shared" si="90"/>
        <v/>
      </c>
      <c r="CD395" s="1196" t="str">
        <f t="shared" si="91"/>
        <v/>
      </c>
      <c r="CE395" s="1196" t="str">
        <f t="shared" si="92"/>
        <v/>
      </c>
      <c r="CF395" s="1196" t="str">
        <f t="shared" si="93"/>
        <v/>
      </c>
      <c r="CG395" s="1196" t="str">
        <f t="shared" si="94"/>
        <v/>
      </c>
      <c r="CI395" s="1196" t="str">
        <f t="shared" si="88"/>
        <v/>
      </c>
      <c r="CJ395" s="1197" t="str">
        <f t="shared" si="95"/>
        <v/>
      </c>
      <c r="CK395" s="1196" t="str">
        <f t="shared" si="96"/>
        <v/>
      </c>
      <c r="CL395" s="1196" t="str">
        <f t="shared" si="97"/>
        <v/>
      </c>
      <c r="CM395" s="1196" t="str">
        <f t="shared" si="98"/>
        <v/>
      </c>
      <c r="CN395" s="1196" t="str">
        <f t="shared" si="99"/>
        <v/>
      </c>
      <c r="CO395" s="1196" t="str">
        <f t="shared" si="100"/>
        <v/>
      </c>
      <c r="CQ395" s="1197"/>
      <c r="CS395" s="1197"/>
    </row>
    <row r="396" spans="70:97">
      <c r="BR396" s="1198">
        <f t="shared" si="89"/>
        <v>0</v>
      </c>
      <c r="CA396" s="1197"/>
      <c r="CB396" s="1196" t="str">
        <f t="shared" si="87"/>
        <v/>
      </c>
      <c r="CC396" s="1196" t="str">
        <f t="shared" si="90"/>
        <v/>
      </c>
      <c r="CD396" s="1196" t="str">
        <f t="shared" si="91"/>
        <v/>
      </c>
      <c r="CE396" s="1196" t="str">
        <f t="shared" si="92"/>
        <v/>
      </c>
      <c r="CF396" s="1196" t="str">
        <f t="shared" si="93"/>
        <v/>
      </c>
      <c r="CG396" s="1196" t="str">
        <f t="shared" si="94"/>
        <v/>
      </c>
      <c r="CI396" s="1196" t="str">
        <f t="shared" si="88"/>
        <v/>
      </c>
      <c r="CJ396" s="1197" t="str">
        <f t="shared" si="95"/>
        <v/>
      </c>
      <c r="CK396" s="1196" t="str">
        <f t="shared" si="96"/>
        <v/>
      </c>
      <c r="CL396" s="1196" t="str">
        <f t="shared" si="97"/>
        <v/>
      </c>
      <c r="CM396" s="1196" t="str">
        <f t="shared" si="98"/>
        <v/>
      </c>
      <c r="CN396" s="1196" t="str">
        <f t="shared" si="99"/>
        <v/>
      </c>
      <c r="CO396" s="1196" t="str">
        <f t="shared" si="100"/>
        <v/>
      </c>
      <c r="CQ396" s="1197"/>
      <c r="CS396" s="1197"/>
    </row>
    <row r="397" spans="70:97">
      <c r="BR397" s="1198">
        <f t="shared" si="89"/>
        <v>0</v>
      </c>
      <c r="CA397" s="1197"/>
      <c r="CB397" s="1196" t="str">
        <f t="shared" si="87"/>
        <v/>
      </c>
      <c r="CC397" s="1196" t="str">
        <f t="shared" si="90"/>
        <v/>
      </c>
      <c r="CD397" s="1196" t="str">
        <f t="shared" si="91"/>
        <v/>
      </c>
      <c r="CE397" s="1196" t="str">
        <f t="shared" si="92"/>
        <v/>
      </c>
      <c r="CF397" s="1196" t="str">
        <f t="shared" si="93"/>
        <v/>
      </c>
      <c r="CG397" s="1196" t="str">
        <f t="shared" si="94"/>
        <v/>
      </c>
      <c r="CI397" s="1196" t="str">
        <f t="shared" si="88"/>
        <v/>
      </c>
      <c r="CJ397" s="1197" t="str">
        <f t="shared" si="95"/>
        <v/>
      </c>
      <c r="CK397" s="1196" t="str">
        <f t="shared" si="96"/>
        <v/>
      </c>
      <c r="CL397" s="1196" t="str">
        <f t="shared" si="97"/>
        <v/>
      </c>
      <c r="CM397" s="1196" t="str">
        <f t="shared" si="98"/>
        <v/>
      </c>
      <c r="CN397" s="1196" t="str">
        <f t="shared" si="99"/>
        <v/>
      </c>
      <c r="CO397" s="1196" t="str">
        <f t="shared" si="100"/>
        <v/>
      </c>
      <c r="CQ397" s="1197"/>
      <c r="CS397" s="1197"/>
    </row>
    <row r="398" spans="70:97">
      <c r="BR398" s="1198">
        <f t="shared" si="89"/>
        <v>0</v>
      </c>
      <c r="CA398" s="1197"/>
      <c r="CB398" s="1196" t="str">
        <f t="shared" si="87"/>
        <v/>
      </c>
      <c r="CC398" s="1196" t="str">
        <f t="shared" si="90"/>
        <v/>
      </c>
      <c r="CD398" s="1196" t="str">
        <f t="shared" si="91"/>
        <v/>
      </c>
      <c r="CE398" s="1196" t="str">
        <f t="shared" si="92"/>
        <v/>
      </c>
      <c r="CF398" s="1196" t="str">
        <f t="shared" si="93"/>
        <v/>
      </c>
      <c r="CG398" s="1196" t="str">
        <f t="shared" si="94"/>
        <v/>
      </c>
      <c r="CI398" s="1196" t="str">
        <f t="shared" si="88"/>
        <v/>
      </c>
      <c r="CJ398" s="1197" t="str">
        <f t="shared" si="95"/>
        <v/>
      </c>
      <c r="CK398" s="1196" t="str">
        <f t="shared" si="96"/>
        <v/>
      </c>
      <c r="CL398" s="1196" t="str">
        <f t="shared" si="97"/>
        <v/>
      </c>
      <c r="CM398" s="1196" t="str">
        <f t="shared" si="98"/>
        <v/>
      </c>
      <c r="CN398" s="1196" t="str">
        <f t="shared" si="99"/>
        <v/>
      </c>
      <c r="CO398" s="1196" t="str">
        <f t="shared" si="100"/>
        <v/>
      </c>
      <c r="CQ398" s="1197"/>
      <c r="CS398" s="1197"/>
    </row>
    <row r="399" spans="70:97">
      <c r="BR399" s="1198">
        <f t="shared" si="89"/>
        <v>0</v>
      </c>
      <c r="CA399" s="1197"/>
      <c r="CB399" s="1196" t="str">
        <f t="shared" si="87"/>
        <v/>
      </c>
      <c r="CC399" s="1196" t="str">
        <f t="shared" si="90"/>
        <v/>
      </c>
      <c r="CD399" s="1196" t="str">
        <f t="shared" si="91"/>
        <v/>
      </c>
      <c r="CE399" s="1196" t="str">
        <f t="shared" si="92"/>
        <v/>
      </c>
      <c r="CF399" s="1196" t="str">
        <f t="shared" si="93"/>
        <v/>
      </c>
      <c r="CG399" s="1196" t="str">
        <f t="shared" si="94"/>
        <v/>
      </c>
      <c r="CI399" s="1196" t="str">
        <f t="shared" si="88"/>
        <v/>
      </c>
      <c r="CJ399" s="1197" t="str">
        <f t="shared" si="95"/>
        <v/>
      </c>
      <c r="CK399" s="1196" t="str">
        <f t="shared" si="96"/>
        <v/>
      </c>
      <c r="CL399" s="1196" t="str">
        <f t="shared" si="97"/>
        <v/>
      </c>
      <c r="CM399" s="1196" t="str">
        <f t="shared" si="98"/>
        <v/>
      </c>
      <c r="CN399" s="1196" t="str">
        <f t="shared" si="99"/>
        <v/>
      </c>
      <c r="CO399" s="1196" t="str">
        <f t="shared" si="100"/>
        <v/>
      </c>
      <c r="CQ399" s="1197"/>
      <c r="CS399" s="1197"/>
    </row>
    <row r="400" spans="70:97">
      <c r="BR400" s="1198">
        <f t="shared" si="89"/>
        <v>0</v>
      </c>
      <c r="CA400" s="1197"/>
      <c r="CB400" s="1196" t="str">
        <f t="shared" si="87"/>
        <v/>
      </c>
      <c r="CC400" s="1196" t="str">
        <f t="shared" si="90"/>
        <v/>
      </c>
      <c r="CD400" s="1196" t="str">
        <f t="shared" si="91"/>
        <v/>
      </c>
      <c r="CE400" s="1196" t="str">
        <f t="shared" si="92"/>
        <v/>
      </c>
      <c r="CF400" s="1196" t="str">
        <f t="shared" si="93"/>
        <v/>
      </c>
      <c r="CG400" s="1196" t="str">
        <f t="shared" si="94"/>
        <v/>
      </c>
      <c r="CI400" s="1196" t="str">
        <f t="shared" si="88"/>
        <v/>
      </c>
      <c r="CJ400" s="1197" t="str">
        <f t="shared" si="95"/>
        <v/>
      </c>
      <c r="CK400" s="1196" t="str">
        <f t="shared" si="96"/>
        <v/>
      </c>
      <c r="CL400" s="1196" t="str">
        <f t="shared" si="97"/>
        <v/>
      </c>
      <c r="CM400" s="1196" t="str">
        <f t="shared" si="98"/>
        <v/>
      </c>
      <c r="CN400" s="1196" t="str">
        <f t="shared" si="99"/>
        <v/>
      </c>
      <c r="CO400" s="1196" t="str">
        <f t="shared" si="100"/>
        <v/>
      </c>
      <c r="CQ400" s="1197"/>
      <c r="CS400" s="1197"/>
    </row>
    <row r="401" spans="70:97">
      <c r="BR401" s="1198">
        <f t="shared" si="89"/>
        <v>0</v>
      </c>
      <c r="CA401" s="1197"/>
      <c r="CB401" s="1196" t="str">
        <f t="shared" si="87"/>
        <v/>
      </c>
      <c r="CC401" s="1196" t="str">
        <f t="shared" si="90"/>
        <v/>
      </c>
      <c r="CD401" s="1196" t="str">
        <f t="shared" si="91"/>
        <v/>
      </c>
      <c r="CE401" s="1196" t="str">
        <f t="shared" si="92"/>
        <v/>
      </c>
      <c r="CF401" s="1196" t="str">
        <f t="shared" si="93"/>
        <v/>
      </c>
      <c r="CG401" s="1196" t="str">
        <f t="shared" si="94"/>
        <v/>
      </c>
      <c r="CI401" s="1196" t="str">
        <f t="shared" si="88"/>
        <v/>
      </c>
      <c r="CJ401" s="1197" t="str">
        <f t="shared" si="95"/>
        <v/>
      </c>
      <c r="CK401" s="1196" t="str">
        <f t="shared" si="96"/>
        <v/>
      </c>
      <c r="CL401" s="1196" t="str">
        <f t="shared" si="97"/>
        <v/>
      </c>
      <c r="CM401" s="1196" t="str">
        <f t="shared" si="98"/>
        <v/>
      </c>
      <c r="CN401" s="1196" t="str">
        <f t="shared" si="99"/>
        <v/>
      </c>
      <c r="CO401" s="1196" t="str">
        <f t="shared" si="100"/>
        <v/>
      </c>
      <c r="CQ401" s="1197"/>
      <c r="CS401" s="1197"/>
    </row>
    <row r="402" spans="70:97">
      <c r="BR402" s="1198">
        <f t="shared" si="89"/>
        <v>0</v>
      </c>
      <c r="CA402" s="1197"/>
      <c r="CB402" s="1196" t="str">
        <f t="shared" si="87"/>
        <v/>
      </c>
      <c r="CC402" s="1196" t="str">
        <f t="shared" si="90"/>
        <v/>
      </c>
      <c r="CD402" s="1196" t="str">
        <f t="shared" si="91"/>
        <v/>
      </c>
      <c r="CE402" s="1196" t="str">
        <f t="shared" si="92"/>
        <v/>
      </c>
      <c r="CF402" s="1196" t="str">
        <f t="shared" si="93"/>
        <v/>
      </c>
      <c r="CG402" s="1196" t="str">
        <f t="shared" si="94"/>
        <v/>
      </c>
      <c r="CI402" s="1196" t="str">
        <f t="shared" si="88"/>
        <v/>
      </c>
      <c r="CJ402" s="1197" t="str">
        <f t="shared" si="95"/>
        <v/>
      </c>
      <c r="CK402" s="1196" t="str">
        <f t="shared" si="96"/>
        <v/>
      </c>
      <c r="CL402" s="1196" t="str">
        <f t="shared" si="97"/>
        <v/>
      </c>
      <c r="CM402" s="1196" t="str">
        <f t="shared" si="98"/>
        <v/>
      </c>
      <c r="CN402" s="1196" t="str">
        <f t="shared" si="99"/>
        <v/>
      </c>
      <c r="CO402" s="1196" t="str">
        <f t="shared" si="100"/>
        <v/>
      </c>
      <c r="CQ402" s="1197"/>
      <c r="CS402" s="1197"/>
    </row>
    <row r="403" spans="70:97">
      <c r="BR403" s="1198">
        <f t="shared" si="89"/>
        <v>0</v>
      </c>
      <c r="CA403" s="1197"/>
      <c r="CB403" s="1196" t="str">
        <f t="shared" si="87"/>
        <v/>
      </c>
      <c r="CC403" s="1196" t="str">
        <f t="shared" si="90"/>
        <v/>
      </c>
      <c r="CD403" s="1196" t="str">
        <f t="shared" si="91"/>
        <v/>
      </c>
      <c r="CE403" s="1196" t="str">
        <f t="shared" si="92"/>
        <v/>
      </c>
      <c r="CF403" s="1196" t="str">
        <f t="shared" si="93"/>
        <v/>
      </c>
      <c r="CG403" s="1196" t="str">
        <f t="shared" si="94"/>
        <v/>
      </c>
      <c r="CI403" s="1196" t="str">
        <f t="shared" si="88"/>
        <v/>
      </c>
      <c r="CJ403" s="1197" t="str">
        <f t="shared" si="95"/>
        <v/>
      </c>
      <c r="CK403" s="1196" t="str">
        <f t="shared" si="96"/>
        <v/>
      </c>
      <c r="CL403" s="1196" t="str">
        <f t="shared" si="97"/>
        <v/>
      </c>
      <c r="CM403" s="1196" t="str">
        <f t="shared" si="98"/>
        <v/>
      </c>
      <c r="CN403" s="1196" t="str">
        <f t="shared" si="99"/>
        <v/>
      </c>
      <c r="CO403" s="1196" t="str">
        <f t="shared" si="100"/>
        <v/>
      </c>
      <c r="CQ403" s="1197"/>
      <c r="CS403" s="1197"/>
    </row>
    <row r="404" spans="70:97">
      <c r="BR404" s="1198">
        <f t="shared" si="89"/>
        <v>0</v>
      </c>
      <c r="CA404" s="1197"/>
      <c r="CB404" s="1196" t="str">
        <f t="shared" si="87"/>
        <v/>
      </c>
      <c r="CC404" s="1196" t="str">
        <f t="shared" si="90"/>
        <v/>
      </c>
      <c r="CD404" s="1196" t="str">
        <f t="shared" si="91"/>
        <v/>
      </c>
      <c r="CE404" s="1196" t="str">
        <f t="shared" si="92"/>
        <v/>
      </c>
      <c r="CF404" s="1196" t="str">
        <f t="shared" si="93"/>
        <v/>
      </c>
      <c r="CG404" s="1196" t="str">
        <f t="shared" si="94"/>
        <v/>
      </c>
      <c r="CI404" s="1196" t="str">
        <f t="shared" si="88"/>
        <v/>
      </c>
      <c r="CJ404" s="1197" t="str">
        <f t="shared" si="95"/>
        <v/>
      </c>
      <c r="CK404" s="1196" t="str">
        <f t="shared" si="96"/>
        <v/>
      </c>
      <c r="CL404" s="1196" t="str">
        <f t="shared" si="97"/>
        <v/>
      </c>
      <c r="CM404" s="1196" t="str">
        <f t="shared" si="98"/>
        <v/>
      </c>
      <c r="CN404" s="1196" t="str">
        <f t="shared" si="99"/>
        <v/>
      </c>
      <c r="CO404" s="1196" t="str">
        <f t="shared" si="100"/>
        <v/>
      </c>
      <c r="CQ404" s="1197"/>
      <c r="CS404" s="1197"/>
    </row>
    <row r="405" spans="70:97">
      <c r="BR405" s="1198">
        <f t="shared" si="89"/>
        <v>0</v>
      </c>
      <c r="CA405" s="1197"/>
      <c r="CB405" s="1196" t="str">
        <f t="shared" si="87"/>
        <v/>
      </c>
      <c r="CC405" s="1196" t="str">
        <f t="shared" si="90"/>
        <v/>
      </c>
      <c r="CD405" s="1196" t="str">
        <f t="shared" si="91"/>
        <v/>
      </c>
      <c r="CE405" s="1196" t="str">
        <f t="shared" si="92"/>
        <v/>
      </c>
      <c r="CF405" s="1196" t="str">
        <f t="shared" si="93"/>
        <v/>
      </c>
      <c r="CG405" s="1196" t="str">
        <f t="shared" si="94"/>
        <v/>
      </c>
      <c r="CI405" s="1196" t="str">
        <f t="shared" si="88"/>
        <v/>
      </c>
      <c r="CJ405" s="1197" t="str">
        <f t="shared" si="95"/>
        <v/>
      </c>
      <c r="CK405" s="1196" t="str">
        <f t="shared" si="96"/>
        <v/>
      </c>
      <c r="CL405" s="1196" t="str">
        <f t="shared" si="97"/>
        <v/>
      </c>
      <c r="CM405" s="1196" t="str">
        <f t="shared" si="98"/>
        <v/>
      </c>
      <c r="CN405" s="1196" t="str">
        <f t="shared" si="99"/>
        <v/>
      </c>
      <c r="CO405" s="1196" t="str">
        <f t="shared" si="100"/>
        <v/>
      </c>
      <c r="CQ405" s="1197"/>
      <c r="CS405" s="1197"/>
    </row>
    <row r="406" spans="70:97">
      <c r="BR406" s="1198">
        <f t="shared" si="89"/>
        <v>0</v>
      </c>
      <c r="CA406" s="1197"/>
      <c r="CB406" s="1196" t="str">
        <f t="shared" si="87"/>
        <v/>
      </c>
      <c r="CC406" s="1196" t="str">
        <f t="shared" si="90"/>
        <v/>
      </c>
      <c r="CD406" s="1196" t="str">
        <f t="shared" si="91"/>
        <v/>
      </c>
      <c r="CE406" s="1196" t="str">
        <f t="shared" si="92"/>
        <v/>
      </c>
      <c r="CF406" s="1196" t="str">
        <f t="shared" si="93"/>
        <v/>
      </c>
      <c r="CG406" s="1196" t="str">
        <f t="shared" si="94"/>
        <v/>
      </c>
      <c r="CI406" s="1196" t="str">
        <f t="shared" si="88"/>
        <v/>
      </c>
      <c r="CJ406" s="1197" t="str">
        <f t="shared" si="95"/>
        <v/>
      </c>
      <c r="CK406" s="1196" t="str">
        <f t="shared" si="96"/>
        <v/>
      </c>
      <c r="CL406" s="1196" t="str">
        <f t="shared" si="97"/>
        <v/>
      </c>
      <c r="CM406" s="1196" t="str">
        <f t="shared" si="98"/>
        <v/>
      </c>
      <c r="CN406" s="1196" t="str">
        <f t="shared" si="99"/>
        <v/>
      </c>
      <c r="CO406" s="1196" t="str">
        <f t="shared" si="100"/>
        <v/>
      </c>
      <c r="CQ406" s="1197"/>
      <c r="CS406" s="1197"/>
    </row>
    <row r="407" spans="70:97">
      <c r="BR407" s="1198">
        <f t="shared" si="89"/>
        <v>0</v>
      </c>
      <c r="CA407" s="1197"/>
      <c r="CB407" s="1196" t="str">
        <f t="shared" si="87"/>
        <v/>
      </c>
      <c r="CC407" s="1196" t="str">
        <f t="shared" si="90"/>
        <v/>
      </c>
      <c r="CD407" s="1196" t="str">
        <f t="shared" si="91"/>
        <v/>
      </c>
      <c r="CE407" s="1196" t="str">
        <f t="shared" si="92"/>
        <v/>
      </c>
      <c r="CF407" s="1196" t="str">
        <f t="shared" si="93"/>
        <v/>
      </c>
      <c r="CG407" s="1196" t="str">
        <f t="shared" si="94"/>
        <v/>
      </c>
      <c r="CI407" s="1196" t="str">
        <f t="shared" si="88"/>
        <v/>
      </c>
      <c r="CJ407" s="1197" t="str">
        <f t="shared" si="95"/>
        <v/>
      </c>
      <c r="CK407" s="1196" t="str">
        <f t="shared" si="96"/>
        <v/>
      </c>
      <c r="CL407" s="1196" t="str">
        <f t="shared" si="97"/>
        <v/>
      </c>
      <c r="CM407" s="1196" t="str">
        <f t="shared" si="98"/>
        <v/>
      </c>
      <c r="CN407" s="1196" t="str">
        <f t="shared" si="99"/>
        <v/>
      </c>
      <c r="CO407" s="1196" t="str">
        <f t="shared" si="100"/>
        <v/>
      </c>
      <c r="CQ407" s="1197"/>
      <c r="CS407" s="1197"/>
    </row>
    <row r="408" spans="70:97">
      <c r="BR408" s="1198">
        <f t="shared" si="89"/>
        <v>0</v>
      </c>
      <c r="CA408" s="1197"/>
      <c r="CB408" s="1196" t="str">
        <f t="shared" si="87"/>
        <v/>
      </c>
      <c r="CC408" s="1196" t="str">
        <f t="shared" si="90"/>
        <v/>
      </c>
      <c r="CD408" s="1196" t="str">
        <f t="shared" si="91"/>
        <v/>
      </c>
      <c r="CE408" s="1196" t="str">
        <f t="shared" si="92"/>
        <v/>
      </c>
      <c r="CF408" s="1196" t="str">
        <f t="shared" si="93"/>
        <v/>
      </c>
      <c r="CG408" s="1196" t="str">
        <f t="shared" si="94"/>
        <v/>
      </c>
      <c r="CI408" s="1196" t="str">
        <f t="shared" si="88"/>
        <v/>
      </c>
      <c r="CJ408" s="1197" t="str">
        <f t="shared" si="95"/>
        <v/>
      </c>
      <c r="CK408" s="1196" t="str">
        <f t="shared" si="96"/>
        <v/>
      </c>
      <c r="CL408" s="1196" t="str">
        <f t="shared" si="97"/>
        <v/>
      </c>
      <c r="CM408" s="1196" t="str">
        <f t="shared" si="98"/>
        <v/>
      </c>
      <c r="CN408" s="1196" t="str">
        <f t="shared" si="99"/>
        <v/>
      </c>
      <c r="CO408" s="1196" t="str">
        <f t="shared" si="100"/>
        <v/>
      </c>
      <c r="CQ408" s="1197"/>
      <c r="CS408" s="1197"/>
    </row>
    <row r="409" spans="70:97">
      <c r="BR409" s="1198">
        <f t="shared" si="89"/>
        <v>0</v>
      </c>
      <c r="CA409" s="1197"/>
      <c r="CB409" s="1196" t="str">
        <f t="shared" si="87"/>
        <v/>
      </c>
      <c r="CC409" s="1196" t="str">
        <f t="shared" si="90"/>
        <v/>
      </c>
      <c r="CD409" s="1196" t="str">
        <f t="shared" si="91"/>
        <v/>
      </c>
      <c r="CE409" s="1196" t="str">
        <f t="shared" si="92"/>
        <v/>
      </c>
      <c r="CF409" s="1196" t="str">
        <f t="shared" si="93"/>
        <v/>
      </c>
      <c r="CG409" s="1196" t="str">
        <f t="shared" si="94"/>
        <v/>
      </c>
      <c r="CI409" s="1196" t="str">
        <f t="shared" si="88"/>
        <v/>
      </c>
      <c r="CJ409" s="1197" t="str">
        <f t="shared" si="95"/>
        <v/>
      </c>
      <c r="CK409" s="1196" t="str">
        <f t="shared" si="96"/>
        <v/>
      </c>
      <c r="CL409" s="1196" t="str">
        <f t="shared" si="97"/>
        <v/>
      </c>
      <c r="CM409" s="1196" t="str">
        <f t="shared" si="98"/>
        <v/>
      </c>
      <c r="CN409" s="1196" t="str">
        <f t="shared" si="99"/>
        <v/>
      </c>
      <c r="CO409" s="1196" t="str">
        <f t="shared" si="100"/>
        <v/>
      </c>
      <c r="CQ409" s="1197"/>
      <c r="CS409" s="1197"/>
    </row>
    <row r="410" spans="70:97">
      <c r="BR410" s="1198">
        <f t="shared" si="89"/>
        <v>0</v>
      </c>
      <c r="CA410" s="1197"/>
      <c r="CB410" s="1196" t="str">
        <f t="shared" si="87"/>
        <v/>
      </c>
      <c r="CC410" s="1196" t="str">
        <f t="shared" si="90"/>
        <v/>
      </c>
      <c r="CD410" s="1196" t="str">
        <f t="shared" si="91"/>
        <v/>
      </c>
      <c r="CE410" s="1196" t="str">
        <f t="shared" si="92"/>
        <v/>
      </c>
      <c r="CF410" s="1196" t="str">
        <f t="shared" si="93"/>
        <v/>
      </c>
      <c r="CG410" s="1196" t="str">
        <f t="shared" si="94"/>
        <v/>
      </c>
      <c r="CI410" s="1196" t="str">
        <f t="shared" si="88"/>
        <v/>
      </c>
      <c r="CJ410" s="1197" t="str">
        <f t="shared" si="95"/>
        <v/>
      </c>
      <c r="CK410" s="1196" t="str">
        <f t="shared" si="96"/>
        <v/>
      </c>
      <c r="CL410" s="1196" t="str">
        <f t="shared" si="97"/>
        <v/>
      </c>
      <c r="CM410" s="1196" t="str">
        <f t="shared" si="98"/>
        <v/>
      </c>
      <c r="CN410" s="1196" t="str">
        <f t="shared" si="99"/>
        <v/>
      </c>
      <c r="CO410" s="1196" t="str">
        <f t="shared" si="100"/>
        <v/>
      </c>
      <c r="CQ410" s="1197"/>
      <c r="CS410" s="1197"/>
    </row>
    <row r="411" spans="70:97">
      <c r="BR411" s="1198">
        <f t="shared" si="89"/>
        <v>0</v>
      </c>
      <c r="CA411" s="1197"/>
      <c r="CB411" s="1196" t="str">
        <f t="shared" si="87"/>
        <v/>
      </c>
      <c r="CC411" s="1196" t="str">
        <f t="shared" si="90"/>
        <v/>
      </c>
      <c r="CD411" s="1196" t="str">
        <f t="shared" si="91"/>
        <v/>
      </c>
      <c r="CE411" s="1196" t="str">
        <f t="shared" si="92"/>
        <v/>
      </c>
      <c r="CF411" s="1196" t="str">
        <f t="shared" si="93"/>
        <v/>
      </c>
      <c r="CG411" s="1196" t="str">
        <f t="shared" si="94"/>
        <v/>
      </c>
      <c r="CI411" s="1196" t="str">
        <f t="shared" si="88"/>
        <v/>
      </c>
      <c r="CJ411" s="1197" t="str">
        <f t="shared" si="95"/>
        <v/>
      </c>
      <c r="CK411" s="1196" t="str">
        <f t="shared" si="96"/>
        <v/>
      </c>
      <c r="CL411" s="1196" t="str">
        <f t="shared" si="97"/>
        <v/>
      </c>
      <c r="CM411" s="1196" t="str">
        <f t="shared" si="98"/>
        <v/>
      </c>
      <c r="CN411" s="1196" t="str">
        <f t="shared" si="99"/>
        <v/>
      </c>
      <c r="CO411" s="1196" t="str">
        <f t="shared" si="100"/>
        <v/>
      </c>
      <c r="CQ411" s="1197"/>
      <c r="CS411" s="1197"/>
    </row>
    <row r="412" spans="70:97">
      <c r="BR412" s="1198">
        <f t="shared" si="89"/>
        <v>0</v>
      </c>
      <c r="CA412" s="1197"/>
      <c r="CB412" s="1196" t="str">
        <f t="shared" si="87"/>
        <v/>
      </c>
      <c r="CC412" s="1196" t="str">
        <f t="shared" si="90"/>
        <v/>
      </c>
      <c r="CD412" s="1196" t="str">
        <f t="shared" si="91"/>
        <v/>
      </c>
      <c r="CE412" s="1196" t="str">
        <f t="shared" si="92"/>
        <v/>
      </c>
      <c r="CF412" s="1196" t="str">
        <f t="shared" si="93"/>
        <v/>
      </c>
      <c r="CG412" s="1196" t="str">
        <f t="shared" si="94"/>
        <v/>
      </c>
      <c r="CI412" s="1196" t="str">
        <f t="shared" si="88"/>
        <v/>
      </c>
      <c r="CJ412" s="1197" t="str">
        <f t="shared" si="95"/>
        <v/>
      </c>
      <c r="CK412" s="1196" t="str">
        <f t="shared" si="96"/>
        <v/>
      </c>
      <c r="CL412" s="1196" t="str">
        <f t="shared" si="97"/>
        <v/>
      </c>
      <c r="CM412" s="1196" t="str">
        <f t="shared" si="98"/>
        <v/>
      </c>
      <c r="CN412" s="1196" t="str">
        <f t="shared" si="99"/>
        <v/>
      </c>
      <c r="CO412" s="1196" t="str">
        <f t="shared" si="100"/>
        <v/>
      </c>
      <c r="CQ412" s="1197"/>
      <c r="CS412" s="1197"/>
    </row>
    <row r="413" spans="70:97">
      <c r="BR413" s="1198">
        <f t="shared" si="89"/>
        <v>0</v>
      </c>
      <c r="CA413" s="1197"/>
      <c r="CB413" s="1196" t="str">
        <f t="shared" si="87"/>
        <v/>
      </c>
      <c r="CC413" s="1196" t="str">
        <f t="shared" si="90"/>
        <v/>
      </c>
      <c r="CD413" s="1196" t="str">
        <f t="shared" si="91"/>
        <v/>
      </c>
      <c r="CE413" s="1196" t="str">
        <f t="shared" si="92"/>
        <v/>
      </c>
      <c r="CF413" s="1196" t="str">
        <f t="shared" si="93"/>
        <v/>
      </c>
      <c r="CG413" s="1196" t="str">
        <f t="shared" si="94"/>
        <v/>
      </c>
      <c r="CI413" s="1196" t="str">
        <f t="shared" si="88"/>
        <v/>
      </c>
      <c r="CJ413" s="1197" t="str">
        <f t="shared" si="95"/>
        <v/>
      </c>
      <c r="CK413" s="1196" t="str">
        <f t="shared" si="96"/>
        <v/>
      </c>
      <c r="CL413" s="1196" t="str">
        <f t="shared" si="97"/>
        <v/>
      </c>
      <c r="CM413" s="1196" t="str">
        <f t="shared" si="98"/>
        <v/>
      </c>
      <c r="CN413" s="1196" t="str">
        <f t="shared" si="99"/>
        <v/>
      </c>
      <c r="CO413" s="1196" t="str">
        <f t="shared" si="100"/>
        <v/>
      </c>
      <c r="CQ413" s="1197"/>
      <c r="CS413" s="1197"/>
    </row>
    <row r="414" spans="70:97">
      <c r="BR414" s="1198">
        <f t="shared" si="89"/>
        <v>0</v>
      </c>
      <c r="CA414" s="1197"/>
      <c r="CB414" s="1196" t="str">
        <f t="shared" si="87"/>
        <v/>
      </c>
      <c r="CC414" s="1196" t="str">
        <f t="shared" si="90"/>
        <v/>
      </c>
      <c r="CD414" s="1196" t="str">
        <f t="shared" si="91"/>
        <v/>
      </c>
      <c r="CE414" s="1196" t="str">
        <f t="shared" si="92"/>
        <v/>
      </c>
      <c r="CF414" s="1196" t="str">
        <f t="shared" si="93"/>
        <v/>
      </c>
      <c r="CG414" s="1196" t="str">
        <f t="shared" si="94"/>
        <v/>
      </c>
      <c r="CI414" s="1196" t="str">
        <f t="shared" si="88"/>
        <v/>
      </c>
      <c r="CJ414" s="1197" t="str">
        <f t="shared" si="95"/>
        <v/>
      </c>
      <c r="CK414" s="1196" t="str">
        <f t="shared" si="96"/>
        <v/>
      </c>
      <c r="CL414" s="1196" t="str">
        <f t="shared" si="97"/>
        <v/>
      </c>
      <c r="CM414" s="1196" t="str">
        <f t="shared" si="98"/>
        <v/>
      </c>
      <c r="CN414" s="1196" t="str">
        <f t="shared" si="99"/>
        <v/>
      </c>
      <c r="CO414" s="1196" t="str">
        <f t="shared" si="100"/>
        <v/>
      </c>
      <c r="CQ414" s="1197"/>
      <c r="CS414" s="1197"/>
    </row>
    <row r="415" spans="70:97">
      <c r="BR415" s="1198">
        <f t="shared" si="89"/>
        <v>0</v>
      </c>
      <c r="CA415" s="1197"/>
      <c r="CB415" s="1196" t="str">
        <f t="shared" si="87"/>
        <v/>
      </c>
      <c r="CC415" s="1196" t="str">
        <f t="shared" si="90"/>
        <v/>
      </c>
      <c r="CD415" s="1196" t="str">
        <f t="shared" si="91"/>
        <v/>
      </c>
      <c r="CE415" s="1196" t="str">
        <f t="shared" si="92"/>
        <v/>
      </c>
      <c r="CF415" s="1196" t="str">
        <f t="shared" si="93"/>
        <v/>
      </c>
      <c r="CG415" s="1196" t="str">
        <f t="shared" si="94"/>
        <v/>
      </c>
      <c r="CI415" s="1196" t="str">
        <f t="shared" si="88"/>
        <v/>
      </c>
      <c r="CJ415" s="1197" t="str">
        <f t="shared" si="95"/>
        <v/>
      </c>
      <c r="CK415" s="1196" t="str">
        <f t="shared" si="96"/>
        <v/>
      </c>
      <c r="CL415" s="1196" t="str">
        <f t="shared" si="97"/>
        <v/>
      </c>
      <c r="CM415" s="1196" t="str">
        <f t="shared" si="98"/>
        <v/>
      </c>
      <c r="CN415" s="1196" t="str">
        <f t="shared" si="99"/>
        <v/>
      </c>
      <c r="CO415" s="1196" t="str">
        <f t="shared" si="100"/>
        <v/>
      </c>
      <c r="CQ415" s="1197"/>
      <c r="CS415" s="1197"/>
    </row>
    <row r="416" spans="70:97">
      <c r="BR416" s="1198">
        <f t="shared" si="89"/>
        <v>0</v>
      </c>
      <c r="CA416" s="1197"/>
      <c r="CB416" s="1196" t="str">
        <f t="shared" si="87"/>
        <v/>
      </c>
      <c r="CC416" s="1196" t="str">
        <f t="shared" si="90"/>
        <v/>
      </c>
      <c r="CD416" s="1196" t="str">
        <f t="shared" si="91"/>
        <v/>
      </c>
      <c r="CE416" s="1196" t="str">
        <f t="shared" si="92"/>
        <v/>
      </c>
      <c r="CF416" s="1196" t="str">
        <f t="shared" si="93"/>
        <v/>
      </c>
      <c r="CG416" s="1196" t="str">
        <f t="shared" si="94"/>
        <v/>
      </c>
      <c r="CI416" s="1196" t="str">
        <f t="shared" si="88"/>
        <v/>
      </c>
      <c r="CJ416" s="1197" t="str">
        <f t="shared" si="95"/>
        <v/>
      </c>
      <c r="CK416" s="1196" t="str">
        <f t="shared" si="96"/>
        <v/>
      </c>
      <c r="CL416" s="1196" t="str">
        <f t="shared" si="97"/>
        <v/>
      </c>
      <c r="CM416" s="1196" t="str">
        <f t="shared" si="98"/>
        <v/>
      </c>
      <c r="CN416" s="1196" t="str">
        <f t="shared" si="99"/>
        <v/>
      </c>
      <c r="CO416" s="1196" t="str">
        <f t="shared" si="100"/>
        <v/>
      </c>
      <c r="CQ416" s="1197"/>
      <c r="CS416" s="1197"/>
    </row>
    <row r="417" spans="70:97">
      <c r="BR417" s="1198">
        <f t="shared" si="89"/>
        <v>0</v>
      </c>
      <c r="CA417" s="1197"/>
      <c r="CB417" s="1196" t="str">
        <f t="shared" si="87"/>
        <v/>
      </c>
      <c r="CC417" s="1196" t="str">
        <f t="shared" si="90"/>
        <v/>
      </c>
      <c r="CD417" s="1196" t="str">
        <f t="shared" si="91"/>
        <v/>
      </c>
      <c r="CE417" s="1196" t="str">
        <f t="shared" si="92"/>
        <v/>
      </c>
      <c r="CF417" s="1196" t="str">
        <f t="shared" si="93"/>
        <v/>
      </c>
      <c r="CG417" s="1196" t="str">
        <f t="shared" si="94"/>
        <v/>
      </c>
      <c r="CI417" s="1196" t="str">
        <f t="shared" si="88"/>
        <v/>
      </c>
      <c r="CJ417" s="1197" t="str">
        <f t="shared" si="95"/>
        <v/>
      </c>
      <c r="CK417" s="1196" t="str">
        <f t="shared" si="96"/>
        <v/>
      </c>
      <c r="CL417" s="1196" t="str">
        <f t="shared" si="97"/>
        <v/>
      </c>
      <c r="CM417" s="1196" t="str">
        <f t="shared" si="98"/>
        <v/>
      </c>
      <c r="CN417" s="1196" t="str">
        <f t="shared" si="99"/>
        <v/>
      </c>
      <c r="CO417" s="1196" t="str">
        <f t="shared" si="100"/>
        <v/>
      </c>
      <c r="CQ417" s="1197"/>
      <c r="CS417" s="1197"/>
    </row>
    <row r="418" spans="70:97">
      <c r="BR418" s="1198">
        <f t="shared" si="89"/>
        <v>0</v>
      </c>
      <c r="CA418" s="1197"/>
      <c r="CB418" s="1196" t="str">
        <f t="shared" si="87"/>
        <v/>
      </c>
      <c r="CC418" s="1196" t="str">
        <f t="shared" si="90"/>
        <v/>
      </c>
      <c r="CD418" s="1196" t="str">
        <f t="shared" si="91"/>
        <v/>
      </c>
      <c r="CE418" s="1196" t="str">
        <f t="shared" si="92"/>
        <v/>
      </c>
      <c r="CF418" s="1196" t="str">
        <f t="shared" si="93"/>
        <v/>
      </c>
      <c r="CG418" s="1196" t="str">
        <f t="shared" si="94"/>
        <v/>
      </c>
      <c r="CI418" s="1196" t="str">
        <f t="shared" si="88"/>
        <v/>
      </c>
      <c r="CJ418" s="1197" t="str">
        <f t="shared" si="95"/>
        <v/>
      </c>
      <c r="CK418" s="1196" t="str">
        <f t="shared" si="96"/>
        <v/>
      </c>
      <c r="CL418" s="1196" t="str">
        <f t="shared" si="97"/>
        <v/>
      </c>
      <c r="CM418" s="1196" t="str">
        <f t="shared" si="98"/>
        <v/>
      </c>
      <c r="CN418" s="1196" t="str">
        <f t="shared" si="99"/>
        <v/>
      </c>
      <c r="CO418" s="1196" t="str">
        <f t="shared" si="100"/>
        <v/>
      </c>
      <c r="CQ418" s="1197"/>
      <c r="CS418" s="1197"/>
    </row>
    <row r="419" spans="70:97">
      <c r="BR419" s="1198">
        <f t="shared" si="89"/>
        <v>0</v>
      </c>
      <c r="CA419" s="1197"/>
      <c r="CB419" s="1196" t="str">
        <f t="shared" si="87"/>
        <v/>
      </c>
      <c r="CC419" s="1196" t="str">
        <f t="shared" si="90"/>
        <v/>
      </c>
      <c r="CD419" s="1196" t="str">
        <f t="shared" si="91"/>
        <v/>
      </c>
      <c r="CE419" s="1196" t="str">
        <f t="shared" si="92"/>
        <v/>
      </c>
      <c r="CF419" s="1196" t="str">
        <f t="shared" si="93"/>
        <v/>
      </c>
      <c r="CG419" s="1196" t="str">
        <f t="shared" si="94"/>
        <v/>
      </c>
      <c r="CI419" s="1196" t="str">
        <f t="shared" si="88"/>
        <v/>
      </c>
      <c r="CJ419" s="1197" t="str">
        <f t="shared" si="95"/>
        <v/>
      </c>
      <c r="CK419" s="1196" t="str">
        <f t="shared" si="96"/>
        <v/>
      </c>
      <c r="CL419" s="1196" t="str">
        <f t="shared" si="97"/>
        <v/>
      </c>
      <c r="CM419" s="1196" t="str">
        <f t="shared" si="98"/>
        <v/>
      </c>
      <c r="CN419" s="1196" t="str">
        <f t="shared" si="99"/>
        <v/>
      </c>
      <c r="CO419" s="1196" t="str">
        <f t="shared" si="100"/>
        <v/>
      </c>
      <c r="CQ419" s="1197"/>
      <c r="CS419" s="1197"/>
    </row>
    <row r="420" spans="70:97">
      <c r="BR420" s="1198">
        <f t="shared" si="89"/>
        <v>0</v>
      </c>
      <c r="CA420" s="1197"/>
      <c r="CB420" s="1196" t="str">
        <f t="shared" si="87"/>
        <v/>
      </c>
      <c r="CC420" s="1196" t="str">
        <f t="shared" si="90"/>
        <v/>
      </c>
      <c r="CD420" s="1196" t="str">
        <f t="shared" si="91"/>
        <v/>
      </c>
      <c r="CE420" s="1196" t="str">
        <f t="shared" si="92"/>
        <v/>
      </c>
      <c r="CF420" s="1196" t="str">
        <f t="shared" si="93"/>
        <v/>
      </c>
      <c r="CG420" s="1196" t="str">
        <f t="shared" si="94"/>
        <v/>
      </c>
      <c r="CI420" s="1196" t="str">
        <f t="shared" si="88"/>
        <v/>
      </c>
      <c r="CJ420" s="1197" t="str">
        <f t="shared" si="95"/>
        <v/>
      </c>
      <c r="CK420" s="1196" t="str">
        <f t="shared" si="96"/>
        <v/>
      </c>
      <c r="CL420" s="1196" t="str">
        <f t="shared" si="97"/>
        <v/>
      </c>
      <c r="CM420" s="1196" t="str">
        <f t="shared" si="98"/>
        <v/>
      </c>
      <c r="CN420" s="1196" t="str">
        <f t="shared" si="99"/>
        <v/>
      </c>
      <c r="CO420" s="1196" t="str">
        <f t="shared" si="100"/>
        <v/>
      </c>
      <c r="CQ420" s="1197"/>
      <c r="CS420" s="1197"/>
    </row>
    <row r="421" spans="70:97">
      <c r="BR421" s="1198">
        <f t="shared" si="89"/>
        <v>0</v>
      </c>
      <c r="CA421" s="1197"/>
      <c r="CB421" s="1196" t="str">
        <f t="shared" si="87"/>
        <v/>
      </c>
      <c r="CC421" s="1196" t="str">
        <f t="shared" si="90"/>
        <v/>
      </c>
      <c r="CD421" s="1196" t="str">
        <f t="shared" si="91"/>
        <v/>
      </c>
      <c r="CE421" s="1196" t="str">
        <f t="shared" si="92"/>
        <v/>
      </c>
      <c r="CF421" s="1196" t="str">
        <f t="shared" si="93"/>
        <v/>
      </c>
      <c r="CG421" s="1196" t="str">
        <f t="shared" si="94"/>
        <v/>
      </c>
      <c r="CI421" s="1196" t="str">
        <f t="shared" si="88"/>
        <v/>
      </c>
      <c r="CJ421" s="1197" t="str">
        <f t="shared" si="95"/>
        <v/>
      </c>
      <c r="CK421" s="1196" t="str">
        <f t="shared" si="96"/>
        <v/>
      </c>
      <c r="CL421" s="1196" t="str">
        <f t="shared" si="97"/>
        <v/>
      </c>
      <c r="CM421" s="1196" t="str">
        <f t="shared" si="98"/>
        <v/>
      </c>
      <c r="CN421" s="1196" t="str">
        <f t="shared" si="99"/>
        <v/>
      </c>
      <c r="CO421" s="1196" t="str">
        <f t="shared" si="100"/>
        <v/>
      </c>
      <c r="CQ421" s="1197"/>
      <c r="CS421" s="1197"/>
    </row>
    <row r="422" spans="70:97">
      <c r="BR422" s="1198">
        <f t="shared" si="89"/>
        <v>0</v>
      </c>
      <c r="CA422" s="1197"/>
      <c r="CB422" s="1196" t="str">
        <f t="shared" si="87"/>
        <v/>
      </c>
      <c r="CC422" s="1196" t="str">
        <f t="shared" si="90"/>
        <v/>
      </c>
      <c r="CD422" s="1196" t="str">
        <f t="shared" si="91"/>
        <v/>
      </c>
      <c r="CE422" s="1196" t="str">
        <f t="shared" si="92"/>
        <v/>
      </c>
      <c r="CF422" s="1196" t="str">
        <f t="shared" si="93"/>
        <v/>
      </c>
      <c r="CG422" s="1196" t="str">
        <f t="shared" si="94"/>
        <v/>
      </c>
      <c r="CI422" s="1196" t="str">
        <f t="shared" si="88"/>
        <v/>
      </c>
      <c r="CJ422" s="1197" t="str">
        <f t="shared" si="95"/>
        <v/>
      </c>
      <c r="CK422" s="1196" t="str">
        <f t="shared" si="96"/>
        <v/>
      </c>
      <c r="CL422" s="1196" t="str">
        <f t="shared" si="97"/>
        <v/>
      </c>
      <c r="CM422" s="1196" t="str">
        <f t="shared" si="98"/>
        <v/>
      </c>
      <c r="CN422" s="1196" t="str">
        <f t="shared" si="99"/>
        <v/>
      </c>
      <c r="CO422" s="1196" t="str">
        <f t="shared" si="100"/>
        <v/>
      </c>
      <c r="CQ422" s="1197"/>
      <c r="CS422" s="1197"/>
    </row>
    <row r="423" spans="70:97">
      <c r="BR423" s="1198">
        <f t="shared" si="89"/>
        <v>0</v>
      </c>
      <c r="CA423" s="1197"/>
      <c r="CB423" s="1196" t="str">
        <f t="shared" si="87"/>
        <v/>
      </c>
      <c r="CC423" s="1196" t="str">
        <f t="shared" si="90"/>
        <v/>
      </c>
      <c r="CD423" s="1196" t="str">
        <f t="shared" si="91"/>
        <v/>
      </c>
      <c r="CE423" s="1196" t="str">
        <f t="shared" si="92"/>
        <v/>
      </c>
      <c r="CF423" s="1196" t="str">
        <f t="shared" si="93"/>
        <v/>
      </c>
      <c r="CG423" s="1196" t="str">
        <f t="shared" si="94"/>
        <v/>
      </c>
      <c r="CI423" s="1196" t="str">
        <f t="shared" si="88"/>
        <v/>
      </c>
      <c r="CJ423" s="1197" t="str">
        <f t="shared" si="95"/>
        <v/>
      </c>
      <c r="CK423" s="1196" t="str">
        <f t="shared" si="96"/>
        <v/>
      </c>
      <c r="CL423" s="1196" t="str">
        <f t="shared" si="97"/>
        <v/>
      </c>
      <c r="CM423" s="1196" t="str">
        <f t="shared" si="98"/>
        <v/>
      </c>
      <c r="CN423" s="1196" t="str">
        <f t="shared" si="99"/>
        <v/>
      </c>
      <c r="CO423" s="1196" t="str">
        <f t="shared" si="100"/>
        <v/>
      </c>
      <c r="CQ423" s="1197"/>
      <c r="CS423" s="1197"/>
    </row>
    <row r="424" spans="70:97">
      <c r="BR424" s="1198">
        <f t="shared" si="89"/>
        <v>0</v>
      </c>
      <c r="CA424" s="1197"/>
      <c r="CB424" s="1196" t="str">
        <f t="shared" si="87"/>
        <v/>
      </c>
      <c r="CC424" s="1196" t="str">
        <f t="shared" si="90"/>
        <v/>
      </c>
      <c r="CD424" s="1196" t="str">
        <f t="shared" si="91"/>
        <v/>
      </c>
      <c r="CE424" s="1196" t="str">
        <f t="shared" si="92"/>
        <v/>
      </c>
      <c r="CF424" s="1196" t="str">
        <f t="shared" si="93"/>
        <v/>
      </c>
      <c r="CG424" s="1196" t="str">
        <f t="shared" si="94"/>
        <v/>
      </c>
      <c r="CI424" s="1196" t="str">
        <f t="shared" si="88"/>
        <v/>
      </c>
      <c r="CJ424" s="1197" t="str">
        <f t="shared" si="95"/>
        <v/>
      </c>
      <c r="CK424" s="1196" t="str">
        <f t="shared" si="96"/>
        <v/>
      </c>
      <c r="CL424" s="1196" t="str">
        <f t="shared" si="97"/>
        <v/>
      </c>
      <c r="CM424" s="1196" t="str">
        <f t="shared" si="98"/>
        <v/>
      </c>
      <c r="CN424" s="1196" t="str">
        <f t="shared" si="99"/>
        <v/>
      </c>
      <c r="CO424" s="1196" t="str">
        <f t="shared" si="100"/>
        <v/>
      </c>
      <c r="CQ424" s="1197"/>
      <c r="CS424" s="1197"/>
    </row>
    <row r="425" spans="70:97">
      <c r="BR425" s="1198">
        <f t="shared" si="89"/>
        <v>0</v>
      </c>
      <c r="CA425" s="1197"/>
      <c r="CB425" s="1196" t="str">
        <f t="shared" si="87"/>
        <v/>
      </c>
      <c r="CC425" s="1196" t="str">
        <f t="shared" si="90"/>
        <v/>
      </c>
      <c r="CD425" s="1196" t="str">
        <f t="shared" si="91"/>
        <v/>
      </c>
      <c r="CE425" s="1196" t="str">
        <f t="shared" si="92"/>
        <v/>
      </c>
      <c r="CF425" s="1196" t="str">
        <f t="shared" si="93"/>
        <v/>
      </c>
      <c r="CG425" s="1196" t="str">
        <f t="shared" si="94"/>
        <v/>
      </c>
      <c r="CI425" s="1196" t="str">
        <f t="shared" si="88"/>
        <v/>
      </c>
      <c r="CJ425" s="1197" t="str">
        <f t="shared" si="95"/>
        <v/>
      </c>
      <c r="CK425" s="1196" t="str">
        <f t="shared" si="96"/>
        <v/>
      </c>
      <c r="CL425" s="1196" t="str">
        <f t="shared" si="97"/>
        <v/>
      </c>
      <c r="CM425" s="1196" t="str">
        <f t="shared" si="98"/>
        <v/>
      </c>
      <c r="CN425" s="1196" t="str">
        <f t="shared" si="99"/>
        <v/>
      </c>
      <c r="CO425" s="1196" t="str">
        <f t="shared" si="100"/>
        <v/>
      </c>
      <c r="CQ425" s="1197"/>
      <c r="CS425" s="1197"/>
    </row>
    <row r="426" spans="70:97">
      <c r="BR426" s="1198">
        <f t="shared" si="89"/>
        <v>0</v>
      </c>
      <c r="CA426" s="1197"/>
      <c r="CB426" s="1196" t="str">
        <f t="shared" si="87"/>
        <v/>
      </c>
      <c r="CC426" s="1196" t="str">
        <f t="shared" si="90"/>
        <v/>
      </c>
      <c r="CD426" s="1196" t="str">
        <f t="shared" si="91"/>
        <v/>
      </c>
      <c r="CE426" s="1196" t="str">
        <f t="shared" si="92"/>
        <v/>
      </c>
      <c r="CF426" s="1196" t="str">
        <f t="shared" si="93"/>
        <v/>
      </c>
      <c r="CG426" s="1196" t="str">
        <f t="shared" si="94"/>
        <v/>
      </c>
      <c r="CI426" s="1196" t="str">
        <f t="shared" si="88"/>
        <v/>
      </c>
      <c r="CJ426" s="1197" t="str">
        <f t="shared" si="95"/>
        <v/>
      </c>
      <c r="CK426" s="1196" t="str">
        <f t="shared" si="96"/>
        <v/>
      </c>
      <c r="CL426" s="1196" t="str">
        <f t="shared" si="97"/>
        <v/>
      </c>
      <c r="CM426" s="1196" t="str">
        <f t="shared" si="98"/>
        <v/>
      </c>
      <c r="CN426" s="1196" t="str">
        <f t="shared" si="99"/>
        <v/>
      </c>
      <c r="CO426" s="1196" t="str">
        <f t="shared" si="100"/>
        <v/>
      </c>
      <c r="CQ426" s="1197"/>
      <c r="CS426" s="1197"/>
    </row>
    <row r="427" spans="70:97">
      <c r="BR427" s="1198">
        <f t="shared" si="89"/>
        <v>0</v>
      </c>
      <c r="CA427" s="1197"/>
      <c r="CB427" s="1196" t="str">
        <f t="shared" si="87"/>
        <v/>
      </c>
      <c r="CC427" s="1196" t="str">
        <f t="shared" si="90"/>
        <v/>
      </c>
      <c r="CD427" s="1196" t="str">
        <f t="shared" si="91"/>
        <v/>
      </c>
      <c r="CE427" s="1196" t="str">
        <f t="shared" si="92"/>
        <v/>
      </c>
      <c r="CF427" s="1196" t="str">
        <f t="shared" si="93"/>
        <v/>
      </c>
      <c r="CG427" s="1196" t="str">
        <f t="shared" si="94"/>
        <v/>
      </c>
      <c r="CI427" s="1196" t="str">
        <f t="shared" si="88"/>
        <v/>
      </c>
      <c r="CJ427" s="1197" t="str">
        <f t="shared" si="95"/>
        <v/>
      </c>
      <c r="CK427" s="1196" t="str">
        <f t="shared" si="96"/>
        <v/>
      </c>
      <c r="CL427" s="1196" t="str">
        <f t="shared" si="97"/>
        <v/>
      </c>
      <c r="CM427" s="1196" t="str">
        <f t="shared" si="98"/>
        <v/>
      </c>
      <c r="CN427" s="1196" t="str">
        <f t="shared" si="99"/>
        <v/>
      </c>
      <c r="CO427" s="1196" t="str">
        <f t="shared" si="100"/>
        <v/>
      </c>
      <c r="CQ427" s="1197"/>
      <c r="CS427" s="1197"/>
    </row>
    <row r="428" spans="70:97">
      <c r="BR428" s="1198">
        <f t="shared" si="89"/>
        <v>0</v>
      </c>
      <c r="CA428" s="1197"/>
      <c r="CB428" s="1196" t="str">
        <f t="shared" si="87"/>
        <v/>
      </c>
      <c r="CC428" s="1196" t="str">
        <f t="shared" si="90"/>
        <v/>
      </c>
      <c r="CD428" s="1196" t="str">
        <f t="shared" si="91"/>
        <v/>
      </c>
      <c r="CE428" s="1196" t="str">
        <f t="shared" si="92"/>
        <v/>
      </c>
      <c r="CF428" s="1196" t="str">
        <f t="shared" si="93"/>
        <v/>
      </c>
      <c r="CG428" s="1196" t="str">
        <f t="shared" si="94"/>
        <v/>
      </c>
      <c r="CI428" s="1196" t="str">
        <f t="shared" si="88"/>
        <v/>
      </c>
      <c r="CJ428" s="1197" t="str">
        <f t="shared" si="95"/>
        <v/>
      </c>
      <c r="CK428" s="1196" t="str">
        <f t="shared" si="96"/>
        <v/>
      </c>
      <c r="CL428" s="1196" t="str">
        <f t="shared" si="97"/>
        <v/>
      </c>
      <c r="CM428" s="1196" t="str">
        <f t="shared" si="98"/>
        <v/>
      </c>
      <c r="CN428" s="1196" t="str">
        <f t="shared" si="99"/>
        <v/>
      </c>
      <c r="CO428" s="1196" t="str">
        <f t="shared" si="100"/>
        <v/>
      </c>
      <c r="CQ428" s="1197"/>
      <c r="CS428" s="1197"/>
    </row>
    <row r="429" spans="70:97">
      <c r="BR429" s="1198">
        <f t="shared" si="89"/>
        <v>0</v>
      </c>
      <c r="CA429" s="1197"/>
      <c r="CB429" s="1196" t="str">
        <f t="shared" si="87"/>
        <v/>
      </c>
      <c r="CC429" s="1196" t="str">
        <f t="shared" si="90"/>
        <v/>
      </c>
      <c r="CD429" s="1196" t="str">
        <f t="shared" si="91"/>
        <v/>
      </c>
      <c r="CE429" s="1196" t="str">
        <f t="shared" si="92"/>
        <v/>
      </c>
      <c r="CF429" s="1196" t="str">
        <f t="shared" si="93"/>
        <v/>
      </c>
      <c r="CG429" s="1196" t="str">
        <f t="shared" si="94"/>
        <v/>
      </c>
      <c r="CI429" s="1196" t="str">
        <f t="shared" si="88"/>
        <v/>
      </c>
      <c r="CJ429" s="1197" t="str">
        <f t="shared" si="95"/>
        <v/>
      </c>
      <c r="CK429" s="1196" t="str">
        <f t="shared" si="96"/>
        <v/>
      </c>
      <c r="CL429" s="1196" t="str">
        <f t="shared" si="97"/>
        <v/>
      </c>
      <c r="CM429" s="1196" t="str">
        <f t="shared" si="98"/>
        <v/>
      </c>
      <c r="CN429" s="1196" t="str">
        <f t="shared" si="99"/>
        <v/>
      </c>
      <c r="CO429" s="1196" t="str">
        <f t="shared" si="100"/>
        <v/>
      </c>
      <c r="CQ429" s="1197"/>
      <c r="CS429" s="1197"/>
    </row>
    <row r="430" spans="70:97">
      <c r="BR430" s="1198">
        <f t="shared" si="89"/>
        <v>0</v>
      </c>
      <c r="CA430" s="1197"/>
      <c r="CB430" s="1196" t="str">
        <f t="shared" si="87"/>
        <v/>
      </c>
      <c r="CC430" s="1196" t="str">
        <f t="shared" si="90"/>
        <v/>
      </c>
      <c r="CD430" s="1196" t="str">
        <f t="shared" si="91"/>
        <v/>
      </c>
      <c r="CE430" s="1196" t="str">
        <f t="shared" si="92"/>
        <v/>
      </c>
      <c r="CF430" s="1196" t="str">
        <f t="shared" si="93"/>
        <v/>
      </c>
      <c r="CG430" s="1196" t="str">
        <f t="shared" si="94"/>
        <v/>
      </c>
      <c r="CI430" s="1196" t="str">
        <f t="shared" si="88"/>
        <v/>
      </c>
      <c r="CJ430" s="1197" t="str">
        <f t="shared" si="95"/>
        <v/>
      </c>
      <c r="CK430" s="1196" t="str">
        <f t="shared" si="96"/>
        <v/>
      </c>
      <c r="CL430" s="1196" t="str">
        <f t="shared" si="97"/>
        <v/>
      </c>
      <c r="CM430" s="1196" t="str">
        <f t="shared" si="98"/>
        <v/>
      </c>
      <c r="CN430" s="1196" t="str">
        <f t="shared" si="99"/>
        <v/>
      </c>
      <c r="CO430" s="1196" t="str">
        <f t="shared" si="100"/>
        <v/>
      </c>
      <c r="CQ430" s="1197"/>
      <c r="CS430" s="1197"/>
    </row>
    <row r="431" spans="70:97">
      <c r="BR431" s="1198">
        <f t="shared" si="89"/>
        <v>0</v>
      </c>
      <c r="CA431" s="1197"/>
      <c r="CB431" s="1196" t="str">
        <f t="shared" si="87"/>
        <v/>
      </c>
      <c r="CC431" s="1196" t="str">
        <f t="shared" si="90"/>
        <v/>
      </c>
      <c r="CD431" s="1196" t="str">
        <f t="shared" si="91"/>
        <v/>
      </c>
      <c r="CE431" s="1196" t="str">
        <f t="shared" si="92"/>
        <v/>
      </c>
      <c r="CF431" s="1196" t="str">
        <f t="shared" si="93"/>
        <v/>
      </c>
      <c r="CG431" s="1196" t="str">
        <f t="shared" si="94"/>
        <v/>
      </c>
      <c r="CI431" s="1196" t="str">
        <f t="shared" si="88"/>
        <v/>
      </c>
      <c r="CJ431" s="1197" t="str">
        <f t="shared" si="95"/>
        <v/>
      </c>
      <c r="CK431" s="1196" t="str">
        <f t="shared" si="96"/>
        <v/>
      </c>
      <c r="CL431" s="1196" t="str">
        <f t="shared" si="97"/>
        <v/>
      </c>
      <c r="CM431" s="1196" t="str">
        <f t="shared" si="98"/>
        <v/>
      </c>
      <c r="CN431" s="1196" t="str">
        <f t="shared" si="99"/>
        <v/>
      </c>
      <c r="CO431" s="1196" t="str">
        <f t="shared" si="100"/>
        <v/>
      </c>
      <c r="CQ431" s="1197"/>
      <c r="CS431" s="1197"/>
    </row>
    <row r="432" spans="70:97">
      <c r="BR432" s="1198">
        <f t="shared" si="89"/>
        <v>0</v>
      </c>
      <c r="CA432" s="1197"/>
      <c r="CB432" s="1196" t="str">
        <f t="shared" si="87"/>
        <v/>
      </c>
      <c r="CC432" s="1196" t="str">
        <f t="shared" si="90"/>
        <v/>
      </c>
      <c r="CD432" s="1196" t="str">
        <f t="shared" si="91"/>
        <v/>
      </c>
      <c r="CE432" s="1196" t="str">
        <f t="shared" si="92"/>
        <v/>
      </c>
      <c r="CF432" s="1196" t="str">
        <f t="shared" si="93"/>
        <v/>
      </c>
      <c r="CG432" s="1196" t="str">
        <f t="shared" si="94"/>
        <v/>
      </c>
      <c r="CI432" s="1196" t="str">
        <f t="shared" si="88"/>
        <v/>
      </c>
      <c r="CJ432" s="1197" t="str">
        <f t="shared" si="95"/>
        <v/>
      </c>
      <c r="CK432" s="1196" t="str">
        <f t="shared" si="96"/>
        <v/>
      </c>
      <c r="CL432" s="1196" t="str">
        <f t="shared" si="97"/>
        <v/>
      </c>
      <c r="CM432" s="1196" t="str">
        <f t="shared" si="98"/>
        <v/>
      </c>
      <c r="CN432" s="1196" t="str">
        <f t="shared" si="99"/>
        <v/>
      </c>
      <c r="CO432" s="1196" t="str">
        <f t="shared" si="100"/>
        <v/>
      </c>
      <c r="CQ432" s="1197"/>
      <c r="CS432" s="1197"/>
    </row>
    <row r="433" spans="70:97">
      <c r="BR433" s="1198">
        <f t="shared" si="89"/>
        <v>0</v>
      </c>
      <c r="CA433" s="1197"/>
      <c r="CB433" s="1196" t="str">
        <f t="shared" si="87"/>
        <v/>
      </c>
      <c r="CC433" s="1196" t="str">
        <f t="shared" si="90"/>
        <v/>
      </c>
      <c r="CD433" s="1196" t="str">
        <f t="shared" si="91"/>
        <v/>
      </c>
      <c r="CE433" s="1196" t="str">
        <f t="shared" si="92"/>
        <v/>
      </c>
      <c r="CF433" s="1196" t="str">
        <f t="shared" si="93"/>
        <v/>
      </c>
      <c r="CG433" s="1196" t="str">
        <f t="shared" si="94"/>
        <v/>
      </c>
      <c r="CI433" s="1196" t="str">
        <f t="shared" si="88"/>
        <v/>
      </c>
      <c r="CJ433" s="1197" t="str">
        <f t="shared" si="95"/>
        <v/>
      </c>
      <c r="CK433" s="1196" t="str">
        <f t="shared" si="96"/>
        <v/>
      </c>
      <c r="CL433" s="1196" t="str">
        <f t="shared" si="97"/>
        <v/>
      </c>
      <c r="CM433" s="1196" t="str">
        <f t="shared" si="98"/>
        <v/>
      </c>
      <c r="CN433" s="1196" t="str">
        <f t="shared" si="99"/>
        <v/>
      </c>
      <c r="CO433" s="1196" t="str">
        <f t="shared" si="100"/>
        <v/>
      </c>
      <c r="CQ433" s="1197"/>
      <c r="CS433" s="1197"/>
    </row>
    <row r="434" spans="70:97">
      <c r="BR434" s="1198">
        <f t="shared" si="89"/>
        <v>0</v>
      </c>
      <c r="CA434" s="1197"/>
      <c r="CB434" s="1196" t="str">
        <f t="shared" si="87"/>
        <v/>
      </c>
      <c r="CC434" s="1196" t="str">
        <f t="shared" si="90"/>
        <v/>
      </c>
      <c r="CD434" s="1196" t="str">
        <f t="shared" si="91"/>
        <v/>
      </c>
      <c r="CE434" s="1196" t="str">
        <f t="shared" si="92"/>
        <v/>
      </c>
      <c r="CF434" s="1196" t="str">
        <f t="shared" si="93"/>
        <v/>
      </c>
      <c r="CG434" s="1196" t="str">
        <f t="shared" si="94"/>
        <v/>
      </c>
      <c r="CI434" s="1196" t="str">
        <f t="shared" si="88"/>
        <v/>
      </c>
      <c r="CJ434" s="1197" t="str">
        <f t="shared" si="95"/>
        <v/>
      </c>
      <c r="CK434" s="1196" t="str">
        <f t="shared" si="96"/>
        <v/>
      </c>
      <c r="CL434" s="1196" t="str">
        <f t="shared" si="97"/>
        <v/>
      </c>
      <c r="CM434" s="1196" t="str">
        <f t="shared" si="98"/>
        <v/>
      </c>
      <c r="CN434" s="1196" t="str">
        <f t="shared" si="99"/>
        <v/>
      </c>
      <c r="CO434" s="1196" t="str">
        <f t="shared" si="100"/>
        <v/>
      </c>
      <c r="CQ434" s="1197"/>
      <c r="CS434" s="1197"/>
    </row>
    <row r="435" spans="70:97">
      <c r="BR435" s="1198">
        <f t="shared" si="89"/>
        <v>0</v>
      </c>
      <c r="CA435" s="1197"/>
      <c r="CB435" s="1196" t="str">
        <f t="shared" si="87"/>
        <v/>
      </c>
      <c r="CC435" s="1196" t="str">
        <f t="shared" si="90"/>
        <v/>
      </c>
      <c r="CD435" s="1196" t="str">
        <f t="shared" si="91"/>
        <v/>
      </c>
      <c r="CE435" s="1196" t="str">
        <f t="shared" si="92"/>
        <v/>
      </c>
      <c r="CF435" s="1196" t="str">
        <f t="shared" si="93"/>
        <v/>
      </c>
      <c r="CG435" s="1196" t="str">
        <f t="shared" si="94"/>
        <v/>
      </c>
      <c r="CI435" s="1196" t="str">
        <f t="shared" si="88"/>
        <v/>
      </c>
      <c r="CJ435" s="1197" t="str">
        <f t="shared" si="95"/>
        <v/>
      </c>
      <c r="CK435" s="1196" t="str">
        <f t="shared" si="96"/>
        <v/>
      </c>
      <c r="CL435" s="1196" t="str">
        <f t="shared" si="97"/>
        <v/>
      </c>
      <c r="CM435" s="1196" t="str">
        <f t="shared" si="98"/>
        <v/>
      </c>
      <c r="CN435" s="1196" t="str">
        <f t="shared" si="99"/>
        <v/>
      </c>
      <c r="CO435" s="1196" t="str">
        <f t="shared" si="100"/>
        <v/>
      </c>
      <c r="CQ435" s="1197"/>
      <c r="CS435" s="1197"/>
    </row>
    <row r="436" spans="70:97">
      <c r="BR436" s="1198">
        <f t="shared" si="89"/>
        <v>0</v>
      </c>
      <c r="CA436" s="1197"/>
      <c r="CB436" s="1196" t="str">
        <f t="shared" si="87"/>
        <v/>
      </c>
      <c r="CC436" s="1196" t="str">
        <f t="shared" si="90"/>
        <v/>
      </c>
      <c r="CD436" s="1196" t="str">
        <f t="shared" si="91"/>
        <v/>
      </c>
      <c r="CE436" s="1196" t="str">
        <f t="shared" si="92"/>
        <v/>
      </c>
      <c r="CF436" s="1196" t="str">
        <f t="shared" si="93"/>
        <v/>
      </c>
      <c r="CG436" s="1196" t="str">
        <f t="shared" si="94"/>
        <v/>
      </c>
      <c r="CI436" s="1196" t="str">
        <f t="shared" si="88"/>
        <v/>
      </c>
      <c r="CJ436" s="1197" t="str">
        <f t="shared" si="95"/>
        <v/>
      </c>
      <c r="CK436" s="1196" t="str">
        <f t="shared" si="96"/>
        <v/>
      </c>
      <c r="CL436" s="1196" t="str">
        <f t="shared" si="97"/>
        <v/>
      </c>
      <c r="CM436" s="1196" t="str">
        <f t="shared" si="98"/>
        <v/>
      </c>
      <c r="CN436" s="1196" t="str">
        <f t="shared" si="99"/>
        <v/>
      </c>
      <c r="CO436" s="1196" t="str">
        <f t="shared" si="100"/>
        <v/>
      </c>
      <c r="CQ436" s="1197"/>
      <c r="CS436" s="1197"/>
    </row>
    <row r="437" spans="70:97">
      <c r="BR437" s="1198">
        <f t="shared" si="89"/>
        <v>0</v>
      </c>
      <c r="CA437" s="1197"/>
      <c r="CB437" s="1196" t="str">
        <f t="shared" si="87"/>
        <v/>
      </c>
      <c r="CC437" s="1196" t="str">
        <f t="shared" si="90"/>
        <v/>
      </c>
      <c r="CD437" s="1196" t="str">
        <f t="shared" si="91"/>
        <v/>
      </c>
      <c r="CE437" s="1196" t="str">
        <f t="shared" si="92"/>
        <v/>
      </c>
      <c r="CF437" s="1196" t="str">
        <f t="shared" si="93"/>
        <v/>
      </c>
      <c r="CG437" s="1196" t="str">
        <f t="shared" si="94"/>
        <v/>
      </c>
      <c r="CI437" s="1196" t="str">
        <f t="shared" si="88"/>
        <v/>
      </c>
      <c r="CJ437" s="1197" t="str">
        <f t="shared" si="95"/>
        <v/>
      </c>
      <c r="CK437" s="1196" t="str">
        <f t="shared" si="96"/>
        <v/>
      </c>
      <c r="CL437" s="1196" t="str">
        <f t="shared" si="97"/>
        <v/>
      </c>
      <c r="CM437" s="1196" t="str">
        <f t="shared" si="98"/>
        <v/>
      </c>
      <c r="CN437" s="1196" t="str">
        <f t="shared" si="99"/>
        <v/>
      </c>
      <c r="CO437" s="1196" t="str">
        <f t="shared" si="100"/>
        <v/>
      </c>
      <c r="CQ437" s="1197"/>
      <c r="CS437" s="1197"/>
    </row>
    <row r="438" spans="70:97">
      <c r="BR438" s="1198">
        <f t="shared" si="89"/>
        <v>0</v>
      </c>
      <c r="CA438" s="1197"/>
      <c r="CB438" s="1196" t="str">
        <f t="shared" si="87"/>
        <v/>
      </c>
      <c r="CC438" s="1196" t="str">
        <f t="shared" si="90"/>
        <v/>
      </c>
      <c r="CD438" s="1196" t="str">
        <f t="shared" si="91"/>
        <v/>
      </c>
      <c r="CE438" s="1196" t="str">
        <f t="shared" si="92"/>
        <v/>
      </c>
      <c r="CF438" s="1196" t="str">
        <f t="shared" si="93"/>
        <v/>
      </c>
      <c r="CG438" s="1196" t="str">
        <f t="shared" si="94"/>
        <v/>
      </c>
      <c r="CI438" s="1196" t="str">
        <f t="shared" si="88"/>
        <v/>
      </c>
      <c r="CJ438" s="1197" t="str">
        <f t="shared" si="95"/>
        <v/>
      </c>
      <c r="CK438" s="1196" t="str">
        <f t="shared" si="96"/>
        <v/>
      </c>
      <c r="CL438" s="1196" t="str">
        <f t="shared" si="97"/>
        <v/>
      </c>
      <c r="CM438" s="1196" t="str">
        <f t="shared" si="98"/>
        <v/>
      </c>
      <c r="CN438" s="1196" t="str">
        <f t="shared" si="99"/>
        <v/>
      </c>
      <c r="CO438" s="1196" t="str">
        <f t="shared" si="100"/>
        <v/>
      </c>
      <c r="CQ438" s="1197"/>
      <c r="CS438" s="1197"/>
    </row>
    <row r="439" spans="70:97">
      <c r="BR439" s="1198">
        <f t="shared" si="89"/>
        <v>0</v>
      </c>
      <c r="CA439" s="1197"/>
      <c r="CB439" s="1196" t="str">
        <f t="shared" si="87"/>
        <v/>
      </c>
      <c r="CC439" s="1196" t="str">
        <f t="shared" si="90"/>
        <v/>
      </c>
      <c r="CD439" s="1196" t="str">
        <f t="shared" si="91"/>
        <v/>
      </c>
      <c r="CE439" s="1196" t="str">
        <f t="shared" si="92"/>
        <v/>
      </c>
      <c r="CF439" s="1196" t="str">
        <f t="shared" si="93"/>
        <v/>
      </c>
      <c r="CG439" s="1196" t="str">
        <f t="shared" si="94"/>
        <v/>
      </c>
      <c r="CI439" s="1196" t="str">
        <f t="shared" si="88"/>
        <v/>
      </c>
      <c r="CJ439" s="1197" t="str">
        <f t="shared" si="95"/>
        <v/>
      </c>
      <c r="CK439" s="1196" t="str">
        <f t="shared" si="96"/>
        <v/>
      </c>
      <c r="CL439" s="1196" t="str">
        <f t="shared" si="97"/>
        <v/>
      </c>
      <c r="CM439" s="1196" t="str">
        <f t="shared" si="98"/>
        <v/>
      </c>
      <c r="CN439" s="1196" t="str">
        <f t="shared" si="99"/>
        <v/>
      </c>
      <c r="CO439" s="1196" t="str">
        <f t="shared" si="100"/>
        <v/>
      </c>
      <c r="CQ439" s="1197"/>
      <c r="CS439" s="1197"/>
    </row>
    <row r="440" spans="70:97">
      <c r="BR440" s="1198">
        <f t="shared" si="89"/>
        <v>0</v>
      </c>
      <c r="CA440" s="1197"/>
      <c r="CB440" s="1196" t="str">
        <f t="shared" si="87"/>
        <v/>
      </c>
      <c r="CC440" s="1196" t="str">
        <f t="shared" si="90"/>
        <v/>
      </c>
      <c r="CD440" s="1196" t="str">
        <f t="shared" si="91"/>
        <v/>
      </c>
      <c r="CE440" s="1196" t="str">
        <f t="shared" si="92"/>
        <v/>
      </c>
      <c r="CF440" s="1196" t="str">
        <f t="shared" si="93"/>
        <v/>
      </c>
      <c r="CG440" s="1196" t="str">
        <f t="shared" si="94"/>
        <v/>
      </c>
      <c r="CI440" s="1196" t="str">
        <f t="shared" si="88"/>
        <v/>
      </c>
      <c r="CJ440" s="1197" t="str">
        <f t="shared" si="95"/>
        <v/>
      </c>
      <c r="CK440" s="1196" t="str">
        <f t="shared" si="96"/>
        <v/>
      </c>
      <c r="CL440" s="1196" t="str">
        <f t="shared" si="97"/>
        <v/>
      </c>
      <c r="CM440" s="1196" t="str">
        <f t="shared" si="98"/>
        <v/>
      </c>
      <c r="CN440" s="1196" t="str">
        <f t="shared" si="99"/>
        <v/>
      </c>
      <c r="CO440" s="1196" t="str">
        <f t="shared" si="100"/>
        <v/>
      </c>
      <c r="CQ440" s="1197"/>
      <c r="CS440" s="1197"/>
    </row>
    <row r="441" spans="70:97">
      <c r="BR441" s="1198">
        <f t="shared" si="89"/>
        <v>0</v>
      </c>
      <c r="CA441" s="1197"/>
      <c r="CB441" s="1196" t="str">
        <f t="shared" si="87"/>
        <v/>
      </c>
      <c r="CC441" s="1196" t="str">
        <f t="shared" si="90"/>
        <v/>
      </c>
      <c r="CD441" s="1196" t="str">
        <f t="shared" si="91"/>
        <v/>
      </c>
      <c r="CE441" s="1196" t="str">
        <f t="shared" si="92"/>
        <v/>
      </c>
      <c r="CF441" s="1196" t="str">
        <f t="shared" si="93"/>
        <v/>
      </c>
      <c r="CG441" s="1196" t="str">
        <f t="shared" si="94"/>
        <v/>
      </c>
      <c r="CI441" s="1196" t="str">
        <f t="shared" si="88"/>
        <v/>
      </c>
      <c r="CJ441" s="1197" t="str">
        <f t="shared" si="95"/>
        <v/>
      </c>
      <c r="CK441" s="1196" t="str">
        <f t="shared" si="96"/>
        <v/>
      </c>
      <c r="CL441" s="1196" t="str">
        <f t="shared" si="97"/>
        <v/>
      </c>
      <c r="CM441" s="1196" t="str">
        <f t="shared" si="98"/>
        <v/>
      </c>
      <c r="CN441" s="1196" t="str">
        <f t="shared" si="99"/>
        <v/>
      </c>
      <c r="CO441" s="1196" t="str">
        <f t="shared" si="100"/>
        <v/>
      </c>
      <c r="CQ441" s="1197"/>
      <c r="CS441" s="1197"/>
    </row>
    <row r="442" spans="70:97">
      <c r="BR442" s="1198">
        <f t="shared" si="89"/>
        <v>0</v>
      </c>
      <c r="CA442" s="1197"/>
      <c r="CB442" s="1196" t="str">
        <f t="shared" si="87"/>
        <v/>
      </c>
      <c r="CC442" s="1196" t="str">
        <f t="shared" si="90"/>
        <v/>
      </c>
      <c r="CD442" s="1196" t="str">
        <f t="shared" si="91"/>
        <v/>
      </c>
      <c r="CE442" s="1196" t="str">
        <f t="shared" si="92"/>
        <v/>
      </c>
      <c r="CF442" s="1196" t="str">
        <f t="shared" si="93"/>
        <v/>
      </c>
      <c r="CG442" s="1196" t="str">
        <f t="shared" si="94"/>
        <v/>
      </c>
      <c r="CI442" s="1196" t="str">
        <f t="shared" si="88"/>
        <v/>
      </c>
      <c r="CJ442" s="1197" t="str">
        <f t="shared" si="95"/>
        <v/>
      </c>
      <c r="CK442" s="1196" t="str">
        <f t="shared" si="96"/>
        <v/>
      </c>
      <c r="CL442" s="1196" t="str">
        <f t="shared" si="97"/>
        <v/>
      </c>
      <c r="CM442" s="1196" t="str">
        <f t="shared" si="98"/>
        <v/>
      </c>
      <c r="CN442" s="1196" t="str">
        <f t="shared" si="99"/>
        <v/>
      </c>
      <c r="CO442" s="1196" t="str">
        <f t="shared" si="100"/>
        <v/>
      </c>
      <c r="CQ442" s="1197"/>
      <c r="CS442" s="1197"/>
    </row>
    <row r="443" spans="70:97">
      <c r="BR443" s="1198">
        <f t="shared" si="89"/>
        <v>0</v>
      </c>
      <c r="CA443" s="1197"/>
      <c r="CB443" s="1196" t="str">
        <f t="shared" si="87"/>
        <v/>
      </c>
      <c r="CC443" s="1196" t="str">
        <f t="shared" si="90"/>
        <v/>
      </c>
      <c r="CD443" s="1196" t="str">
        <f t="shared" si="91"/>
        <v/>
      </c>
      <c r="CE443" s="1196" t="str">
        <f t="shared" si="92"/>
        <v/>
      </c>
      <c r="CF443" s="1196" t="str">
        <f t="shared" si="93"/>
        <v/>
      </c>
      <c r="CG443" s="1196" t="str">
        <f t="shared" si="94"/>
        <v/>
      </c>
      <c r="CI443" s="1196" t="str">
        <f t="shared" si="88"/>
        <v/>
      </c>
      <c r="CJ443" s="1197" t="str">
        <f t="shared" si="95"/>
        <v/>
      </c>
      <c r="CK443" s="1196" t="str">
        <f t="shared" si="96"/>
        <v/>
      </c>
      <c r="CL443" s="1196" t="str">
        <f t="shared" si="97"/>
        <v/>
      </c>
      <c r="CM443" s="1196" t="str">
        <f t="shared" si="98"/>
        <v/>
      </c>
      <c r="CN443" s="1196" t="str">
        <f t="shared" si="99"/>
        <v/>
      </c>
      <c r="CO443" s="1196" t="str">
        <f t="shared" si="100"/>
        <v/>
      </c>
      <c r="CQ443" s="1197"/>
      <c r="CS443" s="1197"/>
    </row>
    <row r="444" spans="70:97">
      <c r="BR444" s="1198">
        <f t="shared" si="89"/>
        <v>0</v>
      </c>
      <c r="CA444" s="1197"/>
      <c r="CB444" s="1196" t="str">
        <f t="shared" si="87"/>
        <v/>
      </c>
      <c r="CC444" s="1196" t="str">
        <f t="shared" si="90"/>
        <v/>
      </c>
      <c r="CD444" s="1196" t="str">
        <f t="shared" si="91"/>
        <v/>
      </c>
      <c r="CE444" s="1196" t="str">
        <f t="shared" si="92"/>
        <v/>
      </c>
      <c r="CF444" s="1196" t="str">
        <f t="shared" si="93"/>
        <v/>
      </c>
      <c r="CG444" s="1196" t="str">
        <f t="shared" si="94"/>
        <v/>
      </c>
      <c r="CI444" s="1196" t="str">
        <f t="shared" si="88"/>
        <v/>
      </c>
      <c r="CJ444" s="1197" t="str">
        <f t="shared" si="95"/>
        <v/>
      </c>
      <c r="CK444" s="1196" t="str">
        <f t="shared" si="96"/>
        <v/>
      </c>
      <c r="CL444" s="1196" t="str">
        <f t="shared" si="97"/>
        <v/>
      </c>
      <c r="CM444" s="1196" t="str">
        <f t="shared" si="98"/>
        <v/>
      </c>
      <c r="CN444" s="1196" t="str">
        <f t="shared" si="99"/>
        <v/>
      </c>
      <c r="CO444" s="1196" t="str">
        <f t="shared" si="100"/>
        <v/>
      </c>
      <c r="CQ444" s="1197"/>
      <c r="CS444" s="1197"/>
    </row>
    <row r="445" spans="70:97">
      <c r="BR445" s="1198">
        <f t="shared" si="89"/>
        <v>0</v>
      </c>
      <c r="CA445" s="1197"/>
      <c r="CB445" s="1196" t="str">
        <f t="shared" si="87"/>
        <v/>
      </c>
      <c r="CC445" s="1196" t="str">
        <f t="shared" si="90"/>
        <v/>
      </c>
      <c r="CD445" s="1196" t="str">
        <f t="shared" si="91"/>
        <v/>
      </c>
      <c r="CE445" s="1196" t="str">
        <f t="shared" si="92"/>
        <v/>
      </c>
      <c r="CF445" s="1196" t="str">
        <f t="shared" si="93"/>
        <v/>
      </c>
      <c r="CG445" s="1196" t="str">
        <f t="shared" si="94"/>
        <v/>
      </c>
      <c r="CI445" s="1196" t="str">
        <f t="shared" si="88"/>
        <v/>
      </c>
      <c r="CJ445" s="1197" t="str">
        <f t="shared" si="95"/>
        <v/>
      </c>
      <c r="CK445" s="1196" t="str">
        <f t="shared" si="96"/>
        <v/>
      </c>
      <c r="CL445" s="1196" t="str">
        <f t="shared" si="97"/>
        <v/>
      </c>
      <c r="CM445" s="1196" t="str">
        <f t="shared" si="98"/>
        <v/>
      </c>
      <c r="CN445" s="1196" t="str">
        <f t="shared" si="99"/>
        <v/>
      </c>
      <c r="CO445" s="1196" t="str">
        <f t="shared" si="100"/>
        <v/>
      </c>
      <c r="CQ445" s="1197"/>
      <c r="CS445" s="1197"/>
    </row>
    <row r="446" spans="70:97">
      <c r="BR446" s="1198">
        <f t="shared" si="89"/>
        <v>0</v>
      </c>
      <c r="CA446" s="1197"/>
      <c r="CB446" s="1196" t="str">
        <f t="shared" si="87"/>
        <v/>
      </c>
      <c r="CC446" s="1196" t="str">
        <f t="shared" si="90"/>
        <v/>
      </c>
      <c r="CD446" s="1196" t="str">
        <f t="shared" si="91"/>
        <v/>
      </c>
      <c r="CE446" s="1196" t="str">
        <f t="shared" si="92"/>
        <v/>
      </c>
      <c r="CF446" s="1196" t="str">
        <f t="shared" si="93"/>
        <v/>
      </c>
      <c r="CG446" s="1196" t="str">
        <f t="shared" si="94"/>
        <v/>
      </c>
      <c r="CI446" s="1196" t="str">
        <f t="shared" si="88"/>
        <v/>
      </c>
      <c r="CJ446" s="1197" t="str">
        <f t="shared" si="95"/>
        <v/>
      </c>
      <c r="CK446" s="1196" t="str">
        <f t="shared" si="96"/>
        <v/>
      </c>
      <c r="CL446" s="1196" t="str">
        <f t="shared" si="97"/>
        <v/>
      </c>
      <c r="CM446" s="1196" t="str">
        <f t="shared" si="98"/>
        <v/>
      </c>
      <c r="CN446" s="1196" t="str">
        <f t="shared" si="99"/>
        <v/>
      </c>
      <c r="CO446" s="1196" t="str">
        <f t="shared" si="100"/>
        <v/>
      </c>
      <c r="CQ446" s="1197"/>
      <c r="CS446" s="1197"/>
    </row>
    <row r="447" spans="70:97">
      <c r="BR447" s="1198">
        <f t="shared" si="89"/>
        <v>0</v>
      </c>
      <c r="CA447" s="1197"/>
      <c r="CB447" s="1196" t="str">
        <f t="shared" si="87"/>
        <v/>
      </c>
      <c r="CC447" s="1196" t="str">
        <f t="shared" si="90"/>
        <v/>
      </c>
      <c r="CD447" s="1196" t="str">
        <f t="shared" si="91"/>
        <v/>
      </c>
      <c r="CE447" s="1196" t="str">
        <f t="shared" si="92"/>
        <v/>
      </c>
      <c r="CF447" s="1196" t="str">
        <f t="shared" si="93"/>
        <v/>
      </c>
      <c r="CG447" s="1196" t="str">
        <f t="shared" si="94"/>
        <v/>
      </c>
      <c r="CI447" s="1196" t="str">
        <f t="shared" si="88"/>
        <v/>
      </c>
      <c r="CJ447" s="1197" t="str">
        <f t="shared" si="95"/>
        <v/>
      </c>
      <c r="CK447" s="1196" t="str">
        <f t="shared" si="96"/>
        <v/>
      </c>
      <c r="CL447" s="1196" t="str">
        <f t="shared" si="97"/>
        <v/>
      </c>
      <c r="CM447" s="1196" t="str">
        <f t="shared" si="98"/>
        <v/>
      </c>
      <c r="CN447" s="1196" t="str">
        <f t="shared" si="99"/>
        <v/>
      </c>
      <c r="CO447" s="1196" t="str">
        <f t="shared" si="100"/>
        <v/>
      </c>
      <c r="CQ447" s="1197"/>
      <c r="CS447" s="1197"/>
    </row>
    <row r="448" spans="70:97">
      <c r="BR448" s="1198">
        <f t="shared" si="89"/>
        <v>0</v>
      </c>
      <c r="CA448" s="1197"/>
      <c r="CB448" s="1196" t="str">
        <f t="shared" si="87"/>
        <v/>
      </c>
      <c r="CC448" s="1196" t="str">
        <f t="shared" si="90"/>
        <v/>
      </c>
      <c r="CD448" s="1196" t="str">
        <f t="shared" si="91"/>
        <v/>
      </c>
      <c r="CE448" s="1196" t="str">
        <f t="shared" si="92"/>
        <v/>
      </c>
      <c r="CF448" s="1196" t="str">
        <f t="shared" si="93"/>
        <v/>
      </c>
      <c r="CG448" s="1196" t="str">
        <f t="shared" si="94"/>
        <v/>
      </c>
      <c r="CI448" s="1196" t="str">
        <f t="shared" si="88"/>
        <v/>
      </c>
      <c r="CJ448" s="1197" t="str">
        <f t="shared" si="95"/>
        <v/>
      </c>
      <c r="CK448" s="1196" t="str">
        <f t="shared" si="96"/>
        <v/>
      </c>
      <c r="CL448" s="1196" t="str">
        <f t="shared" si="97"/>
        <v/>
      </c>
      <c r="CM448" s="1196" t="str">
        <f t="shared" si="98"/>
        <v/>
      </c>
      <c r="CN448" s="1196" t="str">
        <f t="shared" si="99"/>
        <v/>
      </c>
      <c r="CO448" s="1196" t="str">
        <f t="shared" si="100"/>
        <v/>
      </c>
      <c r="CQ448" s="1197"/>
      <c r="CS448" s="1197"/>
    </row>
    <row r="449" spans="70:97">
      <c r="BR449" s="1198">
        <f t="shared" si="89"/>
        <v>0</v>
      </c>
      <c r="CA449" s="1197"/>
      <c r="CB449" s="1196" t="str">
        <f t="shared" si="87"/>
        <v/>
      </c>
      <c r="CC449" s="1196" t="str">
        <f t="shared" si="90"/>
        <v/>
      </c>
      <c r="CD449" s="1196" t="str">
        <f t="shared" si="91"/>
        <v/>
      </c>
      <c r="CE449" s="1196" t="str">
        <f t="shared" si="92"/>
        <v/>
      </c>
      <c r="CF449" s="1196" t="str">
        <f t="shared" si="93"/>
        <v/>
      </c>
      <c r="CG449" s="1196" t="str">
        <f t="shared" si="94"/>
        <v/>
      </c>
      <c r="CI449" s="1196" t="str">
        <f t="shared" si="88"/>
        <v/>
      </c>
      <c r="CJ449" s="1197" t="str">
        <f t="shared" si="95"/>
        <v/>
      </c>
      <c r="CK449" s="1196" t="str">
        <f t="shared" si="96"/>
        <v/>
      </c>
      <c r="CL449" s="1196" t="str">
        <f t="shared" si="97"/>
        <v/>
      </c>
      <c r="CM449" s="1196" t="str">
        <f t="shared" si="98"/>
        <v/>
      </c>
      <c r="CN449" s="1196" t="str">
        <f t="shared" si="99"/>
        <v/>
      </c>
      <c r="CO449" s="1196" t="str">
        <f t="shared" si="100"/>
        <v/>
      </c>
      <c r="CQ449" s="1197"/>
      <c r="CS449" s="1197"/>
    </row>
    <row r="450" spans="70:97">
      <c r="BR450" s="1198">
        <f t="shared" si="89"/>
        <v>0</v>
      </c>
      <c r="CA450" s="1197"/>
      <c r="CB450" s="1196" t="str">
        <f t="shared" ref="CB450:CB500" si="101">IF($CA450="","",IF(ISERROR(VLOOKUP($CA450,$BC$2:$BR$1000,16,FALSE)),VLOOKUP($CA450,MainDBase,2,FALSE),VLOOKUP($CA450,$BC$2:$BR$1000,16,FALSE)))</f>
        <v/>
      </c>
      <c r="CC450" s="1196" t="str">
        <f t="shared" si="90"/>
        <v/>
      </c>
      <c r="CD450" s="1196" t="str">
        <f t="shared" si="91"/>
        <v/>
      </c>
      <c r="CE450" s="1196" t="str">
        <f t="shared" si="92"/>
        <v/>
      </c>
      <c r="CF450" s="1196" t="str">
        <f t="shared" si="93"/>
        <v/>
      </c>
      <c r="CG450" s="1196" t="str">
        <f t="shared" si="94"/>
        <v/>
      </c>
      <c r="CI450" s="1196" t="str">
        <f t="shared" ref="CI450:CI500" si="102">IF(CA450="","",VLOOKUP($CA450,MainDBase,2,FALSE))</f>
        <v/>
      </c>
      <c r="CJ450" s="1197" t="str">
        <f t="shared" si="95"/>
        <v/>
      </c>
      <c r="CK450" s="1196" t="str">
        <f t="shared" si="96"/>
        <v/>
      </c>
      <c r="CL450" s="1196" t="str">
        <f t="shared" si="97"/>
        <v/>
      </c>
      <c r="CM450" s="1196" t="str">
        <f t="shared" si="98"/>
        <v/>
      </c>
      <c r="CN450" s="1196" t="str">
        <f t="shared" si="99"/>
        <v/>
      </c>
      <c r="CO450" s="1196" t="str">
        <f t="shared" si="100"/>
        <v/>
      </c>
      <c r="CQ450" s="1197"/>
      <c r="CS450" s="1197"/>
    </row>
    <row r="451" spans="70:97">
      <c r="BR451" s="1198">
        <f t="shared" ref="BR451:BR514" si="103">+BB451</f>
        <v>0</v>
      </c>
      <c r="CA451" s="1197"/>
      <c r="CB451" s="1196" t="str">
        <f t="shared" si="101"/>
        <v/>
      </c>
      <c r="CC451" s="1196" t="str">
        <f t="shared" ref="CC451:CC500" si="104">IF(ISERROR(VLOOKUP($CA451,$BC$2:$BO$1000,9,FALSE)),"",VLOOKUP($CA451,$BC$2:$BO$1000,9,FALSE))</f>
        <v/>
      </c>
      <c r="CD451" s="1196" t="str">
        <f t="shared" ref="CD451:CD500" si="105">IF(ISERROR(VLOOKUP($CA451,$BC$2:$BO$1000,10,FALSE)),"",VLOOKUP($CA451,$BC$2:$BO$1000,10,FALSE))</f>
        <v/>
      </c>
      <c r="CE451" s="1196" t="str">
        <f t="shared" ref="CE451:CE500" si="106">IF(ISERROR(VLOOKUP($CA451,$BC$2:$BO$1000,11,FALSE)),"",VLOOKUP($CA451,$BC$2:$BO$1000,11,FALSE))</f>
        <v/>
      </c>
      <c r="CF451" s="1196" t="str">
        <f t="shared" ref="CF451:CF500" si="107">IF(ISERROR(VLOOKUP($CA451,$BC$2:$BO$1000,12,FALSE)),"",VLOOKUP($CA451,$BC$2:$BO$1000,12,FALSE))</f>
        <v/>
      </c>
      <c r="CG451" s="1196" t="str">
        <f t="shared" ref="CG451:CG500" si="108">IF(ISERROR(VLOOKUP($CA451,$BC$2:$BO$1000,13,FALSE)),"",VLOOKUP($CA451,$BC$2:$BO$1000,13,FALSE))</f>
        <v/>
      </c>
      <c r="CI451" s="1196" t="str">
        <f t="shared" si="102"/>
        <v/>
      </c>
      <c r="CJ451" s="1197" t="str">
        <f t="shared" ref="CJ451:CJ500" si="109">IF(CA451="","",CA451)</f>
        <v/>
      </c>
      <c r="CK451" s="1196" t="str">
        <f t="shared" ref="CK451:CK500" si="110">IF(CC451="","",CC451)</f>
        <v/>
      </c>
      <c r="CL451" s="1196" t="str">
        <f t="shared" ref="CL451:CL500" si="111">IF(CD451="","",CD451)</f>
        <v/>
      </c>
      <c r="CM451" s="1196" t="str">
        <f t="shared" ref="CM451:CM500" si="112">IF(CE451="","",CE451)</f>
        <v/>
      </c>
      <c r="CN451" s="1196" t="str">
        <f t="shared" ref="CN451:CN500" si="113">IF(CF451="","",CF451)</f>
        <v/>
      </c>
      <c r="CO451" s="1196" t="str">
        <f t="shared" ref="CO451:CO500" si="114">IF(CG451="","",CG451)</f>
        <v/>
      </c>
      <c r="CQ451" s="1197"/>
      <c r="CS451" s="1197"/>
    </row>
    <row r="452" spans="70:97">
      <c r="BR452" s="1198">
        <f t="shared" si="103"/>
        <v>0</v>
      </c>
      <c r="CA452" s="1197"/>
      <c r="CB452" s="1196" t="str">
        <f t="shared" si="101"/>
        <v/>
      </c>
      <c r="CC452" s="1196" t="str">
        <f t="shared" si="104"/>
        <v/>
      </c>
      <c r="CD452" s="1196" t="str">
        <f t="shared" si="105"/>
        <v/>
      </c>
      <c r="CE452" s="1196" t="str">
        <f t="shared" si="106"/>
        <v/>
      </c>
      <c r="CF452" s="1196" t="str">
        <f t="shared" si="107"/>
        <v/>
      </c>
      <c r="CG452" s="1196" t="str">
        <f t="shared" si="108"/>
        <v/>
      </c>
      <c r="CI452" s="1196" t="str">
        <f t="shared" si="102"/>
        <v/>
      </c>
      <c r="CJ452" s="1197" t="str">
        <f t="shared" si="109"/>
        <v/>
      </c>
      <c r="CK452" s="1196" t="str">
        <f t="shared" si="110"/>
        <v/>
      </c>
      <c r="CL452" s="1196" t="str">
        <f t="shared" si="111"/>
        <v/>
      </c>
      <c r="CM452" s="1196" t="str">
        <f t="shared" si="112"/>
        <v/>
      </c>
      <c r="CN452" s="1196" t="str">
        <f t="shared" si="113"/>
        <v/>
      </c>
      <c r="CO452" s="1196" t="str">
        <f t="shared" si="114"/>
        <v/>
      </c>
      <c r="CQ452" s="1197"/>
      <c r="CS452" s="1197"/>
    </row>
    <row r="453" spans="70:97">
      <c r="BR453" s="1198">
        <f t="shared" si="103"/>
        <v>0</v>
      </c>
      <c r="CA453" s="1197"/>
      <c r="CB453" s="1196" t="str">
        <f t="shared" si="101"/>
        <v/>
      </c>
      <c r="CC453" s="1196" t="str">
        <f t="shared" si="104"/>
        <v/>
      </c>
      <c r="CD453" s="1196" t="str">
        <f t="shared" si="105"/>
        <v/>
      </c>
      <c r="CE453" s="1196" t="str">
        <f t="shared" si="106"/>
        <v/>
      </c>
      <c r="CF453" s="1196" t="str">
        <f t="shared" si="107"/>
        <v/>
      </c>
      <c r="CG453" s="1196" t="str">
        <f t="shared" si="108"/>
        <v/>
      </c>
      <c r="CI453" s="1196" t="str">
        <f t="shared" si="102"/>
        <v/>
      </c>
      <c r="CJ453" s="1197" t="str">
        <f t="shared" si="109"/>
        <v/>
      </c>
      <c r="CK453" s="1196" t="str">
        <f t="shared" si="110"/>
        <v/>
      </c>
      <c r="CL453" s="1196" t="str">
        <f t="shared" si="111"/>
        <v/>
      </c>
      <c r="CM453" s="1196" t="str">
        <f t="shared" si="112"/>
        <v/>
      </c>
      <c r="CN453" s="1196" t="str">
        <f t="shared" si="113"/>
        <v/>
      </c>
      <c r="CO453" s="1196" t="str">
        <f t="shared" si="114"/>
        <v/>
      </c>
      <c r="CQ453" s="1197"/>
      <c r="CS453" s="1197"/>
    </row>
    <row r="454" spans="70:97">
      <c r="BR454" s="1198">
        <f t="shared" si="103"/>
        <v>0</v>
      </c>
      <c r="CA454" s="1197"/>
      <c r="CB454" s="1196" t="str">
        <f t="shared" si="101"/>
        <v/>
      </c>
      <c r="CC454" s="1196" t="str">
        <f t="shared" si="104"/>
        <v/>
      </c>
      <c r="CD454" s="1196" t="str">
        <f t="shared" si="105"/>
        <v/>
      </c>
      <c r="CE454" s="1196" t="str">
        <f t="shared" si="106"/>
        <v/>
      </c>
      <c r="CF454" s="1196" t="str">
        <f t="shared" si="107"/>
        <v/>
      </c>
      <c r="CG454" s="1196" t="str">
        <f t="shared" si="108"/>
        <v/>
      </c>
      <c r="CI454" s="1196" t="str">
        <f t="shared" si="102"/>
        <v/>
      </c>
      <c r="CJ454" s="1197" t="str">
        <f t="shared" si="109"/>
        <v/>
      </c>
      <c r="CK454" s="1196" t="str">
        <f t="shared" si="110"/>
        <v/>
      </c>
      <c r="CL454" s="1196" t="str">
        <f t="shared" si="111"/>
        <v/>
      </c>
      <c r="CM454" s="1196" t="str">
        <f t="shared" si="112"/>
        <v/>
      </c>
      <c r="CN454" s="1196" t="str">
        <f t="shared" si="113"/>
        <v/>
      </c>
      <c r="CO454" s="1196" t="str">
        <f t="shared" si="114"/>
        <v/>
      </c>
      <c r="CQ454" s="1197"/>
      <c r="CS454" s="1197"/>
    </row>
    <row r="455" spans="70:97">
      <c r="BR455" s="1198">
        <f t="shared" si="103"/>
        <v>0</v>
      </c>
      <c r="CA455" s="1197"/>
      <c r="CB455" s="1196" t="str">
        <f t="shared" si="101"/>
        <v/>
      </c>
      <c r="CC455" s="1196" t="str">
        <f t="shared" si="104"/>
        <v/>
      </c>
      <c r="CD455" s="1196" t="str">
        <f t="shared" si="105"/>
        <v/>
      </c>
      <c r="CE455" s="1196" t="str">
        <f t="shared" si="106"/>
        <v/>
      </c>
      <c r="CF455" s="1196" t="str">
        <f t="shared" si="107"/>
        <v/>
      </c>
      <c r="CG455" s="1196" t="str">
        <f t="shared" si="108"/>
        <v/>
      </c>
      <c r="CI455" s="1196" t="str">
        <f t="shared" si="102"/>
        <v/>
      </c>
      <c r="CJ455" s="1197" t="str">
        <f t="shared" si="109"/>
        <v/>
      </c>
      <c r="CK455" s="1196" t="str">
        <f t="shared" si="110"/>
        <v/>
      </c>
      <c r="CL455" s="1196" t="str">
        <f t="shared" si="111"/>
        <v/>
      </c>
      <c r="CM455" s="1196" t="str">
        <f t="shared" si="112"/>
        <v/>
      </c>
      <c r="CN455" s="1196" t="str">
        <f t="shared" si="113"/>
        <v/>
      </c>
      <c r="CO455" s="1196" t="str">
        <f t="shared" si="114"/>
        <v/>
      </c>
      <c r="CQ455" s="1197"/>
      <c r="CS455" s="1197"/>
    </row>
    <row r="456" spans="70:97">
      <c r="BR456" s="1198">
        <f t="shared" si="103"/>
        <v>0</v>
      </c>
      <c r="CA456" s="1197"/>
      <c r="CB456" s="1196" t="str">
        <f t="shared" si="101"/>
        <v/>
      </c>
      <c r="CC456" s="1196" t="str">
        <f t="shared" si="104"/>
        <v/>
      </c>
      <c r="CD456" s="1196" t="str">
        <f t="shared" si="105"/>
        <v/>
      </c>
      <c r="CE456" s="1196" t="str">
        <f t="shared" si="106"/>
        <v/>
      </c>
      <c r="CF456" s="1196" t="str">
        <f t="shared" si="107"/>
        <v/>
      </c>
      <c r="CG456" s="1196" t="str">
        <f t="shared" si="108"/>
        <v/>
      </c>
      <c r="CI456" s="1196" t="str">
        <f t="shared" si="102"/>
        <v/>
      </c>
      <c r="CJ456" s="1197" t="str">
        <f t="shared" si="109"/>
        <v/>
      </c>
      <c r="CK456" s="1196" t="str">
        <f t="shared" si="110"/>
        <v/>
      </c>
      <c r="CL456" s="1196" t="str">
        <f t="shared" si="111"/>
        <v/>
      </c>
      <c r="CM456" s="1196" t="str">
        <f t="shared" si="112"/>
        <v/>
      </c>
      <c r="CN456" s="1196" t="str">
        <f t="shared" si="113"/>
        <v/>
      </c>
      <c r="CO456" s="1196" t="str">
        <f t="shared" si="114"/>
        <v/>
      </c>
      <c r="CQ456" s="1197"/>
      <c r="CS456" s="1197"/>
    </row>
    <row r="457" spans="70:97">
      <c r="BR457" s="1198">
        <f t="shared" si="103"/>
        <v>0</v>
      </c>
      <c r="CA457" s="1197"/>
      <c r="CB457" s="1196" t="str">
        <f t="shared" si="101"/>
        <v/>
      </c>
      <c r="CC457" s="1196" t="str">
        <f t="shared" si="104"/>
        <v/>
      </c>
      <c r="CD457" s="1196" t="str">
        <f t="shared" si="105"/>
        <v/>
      </c>
      <c r="CE457" s="1196" t="str">
        <f t="shared" si="106"/>
        <v/>
      </c>
      <c r="CF457" s="1196" t="str">
        <f t="shared" si="107"/>
        <v/>
      </c>
      <c r="CG457" s="1196" t="str">
        <f t="shared" si="108"/>
        <v/>
      </c>
      <c r="CI457" s="1196" t="str">
        <f t="shared" si="102"/>
        <v/>
      </c>
      <c r="CJ457" s="1197" t="str">
        <f t="shared" si="109"/>
        <v/>
      </c>
      <c r="CK457" s="1196" t="str">
        <f t="shared" si="110"/>
        <v/>
      </c>
      <c r="CL457" s="1196" t="str">
        <f t="shared" si="111"/>
        <v/>
      </c>
      <c r="CM457" s="1196" t="str">
        <f t="shared" si="112"/>
        <v/>
      </c>
      <c r="CN457" s="1196" t="str">
        <f t="shared" si="113"/>
        <v/>
      </c>
      <c r="CO457" s="1196" t="str">
        <f t="shared" si="114"/>
        <v/>
      </c>
      <c r="CQ457" s="1197"/>
      <c r="CS457" s="1197"/>
    </row>
    <row r="458" spans="70:97">
      <c r="BR458" s="1198">
        <f t="shared" si="103"/>
        <v>0</v>
      </c>
      <c r="CA458" s="1197"/>
      <c r="CB458" s="1196" t="str">
        <f t="shared" si="101"/>
        <v/>
      </c>
      <c r="CC458" s="1196" t="str">
        <f t="shared" si="104"/>
        <v/>
      </c>
      <c r="CD458" s="1196" t="str">
        <f t="shared" si="105"/>
        <v/>
      </c>
      <c r="CE458" s="1196" t="str">
        <f t="shared" si="106"/>
        <v/>
      </c>
      <c r="CF458" s="1196" t="str">
        <f t="shared" si="107"/>
        <v/>
      </c>
      <c r="CG458" s="1196" t="str">
        <f t="shared" si="108"/>
        <v/>
      </c>
      <c r="CI458" s="1196" t="str">
        <f t="shared" si="102"/>
        <v/>
      </c>
      <c r="CJ458" s="1197" t="str">
        <f t="shared" si="109"/>
        <v/>
      </c>
      <c r="CK458" s="1196" t="str">
        <f t="shared" si="110"/>
        <v/>
      </c>
      <c r="CL458" s="1196" t="str">
        <f t="shared" si="111"/>
        <v/>
      </c>
      <c r="CM458" s="1196" t="str">
        <f t="shared" si="112"/>
        <v/>
      </c>
      <c r="CN458" s="1196" t="str">
        <f t="shared" si="113"/>
        <v/>
      </c>
      <c r="CO458" s="1196" t="str">
        <f t="shared" si="114"/>
        <v/>
      </c>
      <c r="CQ458" s="1197"/>
      <c r="CS458" s="1197"/>
    </row>
    <row r="459" spans="70:97">
      <c r="BR459" s="1198">
        <f t="shared" si="103"/>
        <v>0</v>
      </c>
      <c r="CA459" s="1197"/>
      <c r="CB459" s="1196" t="str">
        <f t="shared" si="101"/>
        <v/>
      </c>
      <c r="CC459" s="1196" t="str">
        <f t="shared" si="104"/>
        <v/>
      </c>
      <c r="CD459" s="1196" t="str">
        <f t="shared" si="105"/>
        <v/>
      </c>
      <c r="CE459" s="1196" t="str">
        <f t="shared" si="106"/>
        <v/>
      </c>
      <c r="CF459" s="1196" t="str">
        <f t="shared" si="107"/>
        <v/>
      </c>
      <c r="CG459" s="1196" t="str">
        <f t="shared" si="108"/>
        <v/>
      </c>
      <c r="CI459" s="1196" t="str">
        <f t="shared" si="102"/>
        <v/>
      </c>
      <c r="CJ459" s="1197" t="str">
        <f t="shared" si="109"/>
        <v/>
      </c>
      <c r="CK459" s="1196" t="str">
        <f t="shared" si="110"/>
        <v/>
      </c>
      <c r="CL459" s="1196" t="str">
        <f t="shared" si="111"/>
        <v/>
      </c>
      <c r="CM459" s="1196" t="str">
        <f t="shared" si="112"/>
        <v/>
      </c>
      <c r="CN459" s="1196" t="str">
        <f t="shared" si="113"/>
        <v/>
      </c>
      <c r="CO459" s="1196" t="str">
        <f t="shared" si="114"/>
        <v/>
      </c>
      <c r="CQ459" s="1197"/>
      <c r="CS459" s="1197"/>
    </row>
    <row r="460" spans="70:97">
      <c r="BR460" s="1198">
        <f t="shared" si="103"/>
        <v>0</v>
      </c>
      <c r="CA460" s="1197"/>
      <c r="CB460" s="1196" t="str">
        <f t="shared" si="101"/>
        <v/>
      </c>
      <c r="CC460" s="1196" t="str">
        <f t="shared" si="104"/>
        <v/>
      </c>
      <c r="CD460" s="1196" t="str">
        <f t="shared" si="105"/>
        <v/>
      </c>
      <c r="CE460" s="1196" t="str">
        <f t="shared" si="106"/>
        <v/>
      </c>
      <c r="CF460" s="1196" t="str">
        <f t="shared" si="107"/>
        <v/>
      </c>
      <c r="CG460" s="1196" t="str">
        <f t="shared" si="108"/>
        <v/>
      </c>
      <c r="CI460" s="1196" t="str">
        <f t="shared" si="102"/>
        <v/>
      </c>
      <c r="CJ460" s="1197" t="str">
        <f t="shared" si="109"/>
        <v/>
      </c>
      <c r="CK460" s="1196" t="str">
        <f t="shared" si="110"/>
        <v/>
      </c>
      <c r="CL460" s="1196" t="str">
        <f t="shared" si="111"/>
        <v/>
      </c>
      <c r="CM460" s="1196" t="str">
        <f t="shared" si="112"/>
        <v/>
      </c>
      <c r="CN460" s="1196" t="str">
        <f t="shared" si="113"/>
        <v/>
      </c>
      <c r="CO460" s="1196" t="str">
        <f t="shared" si="114"/>
        <v/>
      </c>
      <c r="CQ460" s="1197"/>
      <c r="CS460" s="1197"/>
    </row>
    <row r="461" spans="70:97">
      <c r="BR461" s="1198">
        <f t="shared" si="103"/>
        <v>0</v>
      </c>
      <c r="CA461" s="1197"/>
      <c r="CB461" s="1196" t="str">
        <f t="shared" si="101"/>
        <v/>
      </c>
      <c r="CC461" s="1196" t="str">
        <f t="shared" si="104"/>
        <v/>
      </c>
      <c r="CD461" s="1196" t="str">
        <f t="shared" si="105"/>
        <v/>
      </c>
      <c r="CE461" s="1196" t="str">
        <f t="shared" si="106"/>
        <v/>
      </c>
      <c r="CF461" s="1196" t="str">
        <f t="shared" si="107"/>
        <v/>
      </c>
      <c r="CG461" s="1196" t="str">
        <f t="shared" si="108"/>
        <v/>
      </c>
      <c r="CI461" s="1196" t="str">
        <f t="shared" si="102"/>
        <v/>
      </c>
      <c r="CJ461" s="1197" t="str">
        <f t="shared" si="109"/>
        <v/>
      </c>
      <c r="CK461" s="1196" t="str">
        <f t="shared" si="110"/>
        <v/>
      </c>
      <c r="CL461" s="1196" t="str">
        <f t="shared" si="111"/>
        <v/>
      </c>
      <c r="CM461" s="1196" t="str">
        <f t="shared" si="112"/>
        <v/>
      </c>
      <c r="CN461" s="1196" t="str">
        <f t="shared" si="113"/>
        <v/>
      </c>
      <c r="CO461" s="1196" t="str">
        <f t="shared" si="114"/>
        <v/>
      </c>
      <c r="CQ461" s="1197"/>
      <c r="CS461" s="1197"/>
    </row>
    <row r="462" spans="70:97">
      <c r="BR462" s="1198">
        <f t="shared" si="103"/>
        <v>0</v>
      </c>
      <c r="CA462" s="1197"/>
      <c r="CB462" s="1196" t="str">
        <f t="shared" si="101"/>
        <v/>
      </c>
      <c r="CC462" s="1196" t="str">
        <f t="shared" si="104"/>
        <v/>
      </c>
      <c r="CD462" s="1196" t="str">
        <f t="shared" si="105"/>
        <v/>
      </c>
      <c r="CE462" s="1196" t="str">
        <f t="shared" si="106"/>
        <v/>
      </c>
      <c r="CF462" s="1196" t="str">
        <f t="shared" si="107"/>
        <v/>
      </c>
      <c r="CG462" s="1196" t="str">
        <f t="shared" si="108"/>
        <v/>
      </c>
      <c r="CI462" s="1196" t="str">
        <f t="shared" si="102"/>
        <v/>
      </c>
      <c r="CJ462" s="1197" t="str">
        <f t="shared" si="109"/>
        <v/>
      </c>
      <c r="CK462" s="1196" t="str">
        <f t="shared" si="110"/>
        <v/>
      </c>
      <c r="CL462" s="1196" t="str">
        <f t="shared" si="111"/>
        <v/>
      </c>
      <c r="CM462" s="1196" t="str">
        <f t="shared" si="112"/>
        <v/>
      </c>
      <c r="CN462" s="1196" t="str">
        <f t="shared" si="113"/>
        <v/>
      </c>
      <c r="CO462" s="1196" t="str">
        <f t="shared" si="114"/>
        <v/>
      </c>
      <c r="CQ462" s="1197"/>
      <c r="CS462" s="1197"/>
    </row>
    <row r="463" spans="70:97">
      <c r="BR463" s="1198">
        <f t="shared" si="103"/>
        <v>0</v>
      </c>
      <c r="CA463" s="1197"/>
      <c r="CB463" s="1196" t="str">
        <f t="shared" si="101"/>
        <v/>
      </c>
      <c r="CC463" s="1196" t="str">
        <f t="shared" si="104"/>
        <v/>
      </c>
      <c r="CD463" s="1196" t="str">
        <f t="shared" si="105"/>
        <v/>
      </c>
      <c r="CE463" s="1196" t="str">
        <f t="shared" si="106"/>
        <v/>
      </c>
      <c r="CF463" s="1196" t="str">
        <f t="shared" si="107"/>
        <v/>
      </c>
      <c r="CG463" s="1196" t="str">
        <f t="shared" si="108"/>
        <v/>
      </c>
      <c r="CI463" s="1196" t="str">
        <f t="shared" si="102"/>
        <v/>
      </c>
      <c r="CJ463" s="1197" t="str">
        <f t="shared" si="109"/>
        <v/>
      </c>
      <c r="CK463" s="1196" t="str">
        <f t="shared" si="110"/>
        <v/>
      </c>
      <c r="CL463" s="1196" t="str">
        <f t="shared" si="111"/>
        <v/>
      </c>
      <c r="CM463" s="1196" t="str">
        <f t="shared" si="112"/>
        <v/>
      </c>
      <c r="CN463" s="1196" t="str">
        <f t="shared" si="113"/>
        <v/>
      </c>
      <c r="CO463" s="1196" t="str">
        <f t="shared" si="114"/>
        <v/>
      </c>
      <c r="CQ463" s="1197"/>
      <c r="CS463" s="1197"/>
    </row>
    <row r="464" spans="70:97">
      <c r="BR464" s="1198">
        <f t="shared" si="103"/>
        <v>0</v>
      </c>
      <c r="CA464" s="1197"/>
      <c r="CB464" s="1196" t="str">
        <f t="shared" si="101"/>
        <v/>
      </c>
      <c r="CC464" s="1196" t="str">
        <f t="shared" si="104"/>
        <v/>
      </c>
      <c r="CD464" s="1196" t="str">
        <f t="shared" si="105"/>
        <v/>
      </c>
      <c r="CE464" s="1196" t="str">
        <f t="shared" si="106"/>
        <v/>
      </c>
      <c r="CF464" s="1196" t="str">
        <f t="shared" si="107"/>
        <v/>
      </c>
      <c r="CG464" s="1196" t="str">
        <f t="shared" si="108"/>
        <v/>
      </c>
      <c r="CI464" s="1196" t="str">
        <f t="shared" si="102"/>
        <v/>
      </c>
      <c r="CJ464" s="1197" t="str">
        <f t="shared" si="109"/>
        <v/>
      </c>
      <c r="CK464" s="1196" t="str">
        <f t="shared" si="110"/>
        <v/>
      </c>
      <c r="CL464" s="1196" t="str">
        <f t="shared" si="111"/>
        <v/>
      </c>
      <c r="CM464" s="1196" t="str">
        <f t="shared" si="112"/>
        <v/>
      </c>
      <c r="CN464" s="1196" t="str">
        <f t="shared" si="113"/>
        <v/>
      </c>
      <c r="CO464" s="1196" t="str">
        <f t="shared" si="114"/>
        <v/>
      </c>
      <c r="CQ464" s="1197"/>
      <c r="CS464" s="1197"/>
    </row>
    <row r="465" spans="70:97">
      <c r="BR465" s="1198">
        <f t="shared" si="103"/>
        <v>0</v>
      </c>
      <c r="CA465" s="1197"/>
      <c r="CB465" s="1196" t="str">
        <f t="shared" si="101"/>
        <v/>
      </c>
      <c r="CC465" s="1196" t="str">
        <f t="shared" si="104"/>
        <v/>
      </c>
      <c r="CD465" s="1196" t="str">
        <f t="shared" si="105"/>
        <v/>
      </c>
      <c r="CE465" s="1196" t="str">
        <f t="shared" si="106"/>
        <v/>
      </c>
      <c r="CF465" s="1196" t="str">
        <f t="shared" si="107"/>
        <v/>
      </c>
      <c r="CG465" s="1196" t="str">
        <f t="shared" si="108"/>
        <v/>
      </c>
      <c r="CI465" s="1196" t="str">
        <f t="shared" si="102"/>
        <v/>
      </c>
      <c r="CJ465" s="1197" t="str">
        <f t="shared" si="109"/>
        <v/>
      </c>
      <c r="CK465" s="1196" t="str">
        <f t="shared" si="110"/>
        <v/>
      </c>
      <c r="CL465" s="1196" t="str">
        <f t="shared" si="111"/>
        <v/>
      </c>
      <c r="CM465" s="1196" t="str">
        <f t="shared" si="112"/>
        <v/>
      </c>
      <c r="CN465" s="1196" t="str">
        <f t="shared" si="113"/>
        <v/>
      </c>
      <c r="CO465" s="1196" t="str">
        <f t="shared" si="114"/>
        <v/>
      </c>
      <c r="CQ465" s="1197"/>
      <c r="CS465" s="1197"/>
    </row>
    <row r="466" spans="70:97">
      <c r="BR466" s="1198">
        <f t="shared" si="103"/>
        <v>0</v>
      </c>
      <c r="CA466" s="1197"/>
      <c r="CB466" s="1196" t="str">
        <f t="shared" si="101"/>
        <v/>
      </c>
      <c r="CC466" s="1196" t="str">
        <f t="shared" si="104"/>
        <v/>
      </c>
      <c r="CD466" s="1196" t="str">
        <f t="shared" si="105"/>
        <v/>
      </c>
      <c r="CE466" s="1196" t="str">
        <f t="shared" si="106"/>
        <v/>
      </c>
      <c r="CF466" s="1196" t="str">
        <f t="shared" si="107"/>
        <v/>
      </c>
      <c r="CG466" s="1196" t="str">
        <f t="shared" si="108"/>
        <v/>
      </c>
      <c r="CI466" s="1196" t="str">
        <f t="shared" si="102"/>
        <v/>
      </c>
      <c r="CJ466" s="1197" t="str">
        <f t="shared" si="109"/>
        <v/>
      </c>
      <c r="CK466" s="1196" t="str">
        <f t="shared" si="110"/>
        <v/>
      </c>
      <c r="CL466" s="1196" t="str">
        <f t="shared" si="111"/>
        <v/>
      </c>
      <c r="CM466" s="1196" t="str">
        <f t="shared" si="112"/>
        <v/>
      </c>
      <c r="CN466" s="1196" t="str">
        <f t="shared" si="113"/>
        <v/>
      </c>
      <c r="CO466" s="1196" t="str">
        <f t="shared" si="114"/>
        <v/>
      </c>
      <c r="CQ466" s="1197"/>
      <c r="CS466" s="1197"/>
    </row>
    <row r="467" spans="70:97">
      <c r="BR467" s="1198">
        <f t="shared" si="103"/>
        <v>0</v>
      </c>
      <c r="CA467" s="1197"/>
      <c r="CB467" s="1196" t="str">
        <f t="shared" si="101"/>
        <v/>
      </c>
      <c r="CC467" s="1196" t="str">
        <f t="shared" si="104"/>
        <v/>
      </c>
      <c r="CD467" s="1196" t="str">
        <f t="shared" si="105"/>
        <v/>
      </c>
      <c r="CE467" s="1196" t="str">
        <f t="shared" si="106"/>
        <v/>
      </c>
      <c r="CF467" s="1196" t="str">
        <f t="shared" si="107"/>
        <v/>
      </c>
      <c r="CG467" s="1196" t="str">
        <f t="shared" si="108"/>
        <v/>
      </c>
      <c r="CI467" s="1196" t="str">
        <f t="shared" si="102"/>
        <v/>
      </c>
      <c r="CJ467" s="1197" t="str">
        <f t="shared" si="109"/>
        <v/>
      </c>
      <c r="CK467" s="1196" t="str">
        <f t="shared" si="110"/>
        <v/>
      </c>
      <c r="CL467" s="1196" t="str">
        <f t="shared" si="111"/>
        <v/>
      </c>
      <c r="CM467" s="1196" t="str">
        <f t="shared" si="112"/>
        <v/>
      </c>
      <c r="CN467" s="1196" t="str">
        <f t="shared" si="113"/>
        <v/>
      </c>
      <c r="CO467" s="1196" t="str">
        <f t="shared" si="114"/>
        <v/>
      </c>
      <c r="CQ467" s="1197"/>
      <c r="CS467" s="1197"/>
    </row>
    <row r="468" spans="70:97">
      <c r="BR468" s="1198">
        <f t="shared" si="103"/>
        <v>0</v>
      </c>
      <c r="CA468" s="1197"/>
      <c r="CB468" s="1196" t="str">
        <f t="shared" si="101"/>
        <v/>
      </c>
      <c r="CC468" s="1196" t="str">
        <f t="shared" si="104"/>
        <v/>
      </c>
      <c r="CD468" s="1196" t="str">
        <f t="shared" si="105"/>
        <v/>
      </c>
      <c r="CE468" s="1196" t="str">
        <f t="shared" si="106"/>
        <v/>
      </c>
      <c r="CF468" s="1196" t="str">
        <f t="shared" si="107"/>
        <v/>
      </c>
      <c r="CG468" s="1196" t="str">
        <f t="shared" si="108"/>
        <v/>
      </c>
      <c r="CI468" s="1196" t="str">
        <f t="shared" si="102"/>
        <v/>
      </c>
      <c r="CJ468" s="1197" t="str">
        <f t="shared" si="109"/>
        <v/>
      </c>
      <c r="CK468" s="1196" t="str">
        <f t="shared" si="110"/>
        <v/>
      </c>
      <c r="CL468" s="1196" t="str">
        <f t="shared" si="111"/>
        <v/>
      </c>
      <c r="CM468" s="1196" t="str">
        <f t="shared" si="112"/>
        <v/>
      </c>
      <c r="CN468" s="1196" t="str">
        <f t="shared" si="113"/>
        <v/>
      </c>
      <c r="CO468" s="1196" t="str">
        <f t="shared" si="114"/>
        <v/>
      </c>
      <c r="CQ468" s="1197"/>
      <c r="CS468" s="1197"/>
    </row>
    <row r="469" spans="70:97">
      <c r="BR469" s="1198">
        <f t="shared" si="103"/>
        <v>0</v>
      </c>
      <c r="CA469" s="1197"/>
      <c r="CB469" s="1196" t="str">
        <f t="shared" si="101"/>
        <v/>
      </c>
      <c r="CC469" s="1196" t="str">
        <f t="shared" si="104"/>
        <v/>
      </c>
      <c r="CD469" s="1196" t="str">
        <f t="shared" si="105"/>
        <v/>
      </c>
      <c r="CE469" s="1196" t="str">
        <f t="shared" si="106"/>
        <v/>
      </c>
      <c r="CF469" s="1196" t="str">
        <f t="shared" si="107"/>
        <v/>
      </c>
      <c r="CG469" s="1196" t="str">
        <f t="shared" si="108"/>
        <v/>
      </c>
      <c r="CI469" s="1196" t="str">
        <f t="shared" si="102"/>
        <v/>
      </c>
      <c r="CJ469" s="1197" t="str">
        <f t="shared" si="109"/>
        <v/>
      </c>
      <c r="CK469" s="1196" t="str">
        <f t="shared" si="110"/>
        <v/>
      </c>
      <c r="CL469" s="1196" t="str">
        <f t="shared" si="111"/>
        <v/>
      </c>
      <c r="CM469" s="1196" t="str">
        <f t="shared" si="112"/>
        <v/>
      </c>
      <c r="CN469" s="1196" t="str">
        <f t="shared" si="113"/>
        <v/>
      </c>
      <c r="CO469" s="1196" t="str">
        <f t="shared" si="114"/>
        <v/>
      </c>
      <c r="CQ469" s="1197"/>
      <c r="CS469" s="1197"/>
    </row>
    <row r="470" spans="70:97">
      <c r="BR470" s="1198">
        <f t="shared" si="103"/>
        <v>0</v>
      </c>
      <c r="CA470" s="1197"/>
      <c r="CB470" s="1196" t="str">
        <f t="shared" si="101"/>
        <v/>
      </c>
      <c r="CC470" s="1196" t="str">
        <f t="shared" si="104"/>
        <v/>
      </c>
      <c r="CD470" s="1196" t="str">
        <f t="shared" si="105"/>
        <v/>
      </c>
      <c r="CE470" s="1196" t="str">
        <f t="shared" si="106"/>
        <v/>
      </c>
      <c r="CF470" s="1196" t="str">
        <f t="shared" si="107"/>
        <v/>
      </c>
      <c r="CG470" s="1196" t="str">
        <f t="shared" si="108"/>
        <v/>
      </c>
      <c r="CI470" s="1196" t="str">
        <f t="shared" si="102"/>
        <v/>
      </c>
      <c r="CJ470" s="1197" t="str">
        <f t="shared" si="109"/>
        <v/>
      </c>
      <c r="CK470" s="1196" t="str">
        <f t="shared" si="110"/>
        <v/>
      </c>
      <c r="CL470" s="1196" t="str">
        <f t="shared" si="111"/>
        <v/>
      </c>
      <c r="CM470" s="1196" t="str">
        <f t="shared" si="112"/>
        <v/>
      </c>
      <c r="CN470" s="1196" t="str">
        <f t="shared" si="113"/>
        <v/>
      </c>
      <c r="CO470" s="1196" t="str">
        <f t="shared" si="114"/>
        <v/>
      </c>
      <c r="CQ470" s="1197"/>
      <c r="CS470" s="1197"/>
    </row>
    <row r="471" spans="70:97">
      <c r="BR471" s="1198">
        <f t="shared" si="103"/>
        <v>0</v>
      </c>
      <c r="CA471" s="1197"/>
      <c r="CB471" s="1196" t="str">
        <f t="shared" si="101"/>
        <v/>
      </c>
      <c r="CC471" s="1196" t="str">
        <f t="shared" si="104"/>
        <v/>
      </c>
      <c r="CD471" s="1196" t="str">
        <f t="shared" si="105"/>
        <v/>
      </c>
      <c r="CE471" s="1196" t="str">
        <f t="shared" si="106"/>
        <v/>
      </c>
      <c r="CF471" s="1196" t="str">
        <f t="shared" si="107"/>
        <v/>
      </c>
      <c r="CG471" s="1196" t="str">
        <f t="shared" si="108"/>
        <v/>
      </c>
      <c r="CI471" s="1196" t="str">
        <f t="shared" si="102"/>
        <v/>
      </c>
      <c r="CJ471" s="1197" t="str">
        <f t="shared" si="109"/>
        <v/>
      </c>
      <c r="CK471" s="1196" t="str">
        <f t="shared" si="110"/>
        <v/>
      </c>
      <c r="CL471" s="1196" t="str">
        <f t="shared" si="111"/>
        <v/>
      </c>
      <c r="CM471" s="1196" t="str">
        <f t="shared" si="112"/>
        <v/>
      </c>
      <c r="CN471" s="1196" t="str">
        <f t="shared" si="113"/>
        <v/>
      </c>
      <c r="CO471" s="1196" t="str">
        <f t="shared" si="114"/>
        <v/>
      </c>
      <c r="CQ471" s="1197"/>
      <c r="CS471" s="1197"/>
    </row>
    <row r="472" spans="70:97">
      <c r="BR472" s="1198">
        <f t="shared" si="103"/>
        <v>0</v>
      </c>
      <c r="CA472" s="1197"/>
      <c r="CB472" s="1196" t="str">
        <f t="shared" si="101"/>
        <v/>
      </c>
      <c r="CC472" s="1196" t="str">
        <f t="shared" si="104"/>
        <v/>
      </c>
      <c r="CD472" s="1196" t="str">
        <f t="shared" si="105"/>
        <v/>
      </c>
      <c r="CE472" s="1196" t="str">
        <f t="shared" si="106"/>
        <v/>
      </c>
      <c r="CF472" s="1196" t="str">
        <f t="shared" si="107"/>
        <v/>
      </c>
      <c r="CG472" s="1196" t="str">
        <f t="shared" si="108"/>
        <v/>
      </c>
      <c r="CI472" s="1196" t="str">
        <f t="shared" si="102"/>
        <v/>
      </c>
      <c r="CJ472" s="1197" t="str">
        <f t="shared" si="109"/>
        <v/>
      </c>
      <c r="CK472" s="1196" t="str">
        <f t="shared" si="110"/>
        <v/>
      </c>
      <c r="CL472" s="1196" t="str">
        <f t="shared" si="111"/>
        <v/>
      </c>
      <c r="CM472" s="1196" t="str">
        <f t="shared" si="112"/>
        <v/>
      </c>
      <c r="CN472" s="1196" t="str">
        <f t="shared" si="113"/>
        <v/>
      </c>
      <c r="CO472" s="1196" t="str">
        <f t="shared" si="114"/>
        <v/>
      </c>
      <c r="CQ472" s="1197"/>
      <c r="CS472" s="1197"/>
    </row>
    <row r="473" spans="70:97">
      <c r="BR473" s="1198">
        <f t="shared" si="103"/>
        <v>0</v>
      </c>
      <c r="CA473" s="1197"/>
      <c r="CB473" s="1196" t="str">
        <f t="shared" si="101"/>
        <v/>
      </c>
      <c r="CC473" s="1196" t="str">
        <f t="shared" si="104"/>
        <v/>
      </c>
      <c r="CD473" s="1196" t="str">
        <f t="shared" si="105"/>
        <v/>
      </c>
      <c r="CE473" s="1196" t="str">
        <f t="shared" si="106"/>
        <v/>
      </c>
      <c r="CF473" s="1196" t="str">
        <f t="shared" si="107"/>
        <v/>
      </c>
      <c r="CG473" s="1196" t="str">
        <f t="shared" si="108"/>
        <v/>
      </c>
      <c r="CI473" s="1196" t="str">
        <f t="shared" si="102"/>
        <v/>
      </c>
      <c r="CJ473" s="1197" t="str">
        <f t="shared" si="109"/>
        <v/>
      </c>
      <c r="CK473" s="1196" t="str">
        <f t="shared" si="110"/>
        <v/>
      </c>
      <c r="CL473" s="1196" t="str">
        <f t="shared" si="111"/>
        <v/>
      </c>
      <c r="CM473" s="1196" t="str">
        <f t="shared" si="112"/>
        <v/>
      </c>
      <c r="CN473" s="1196" t="str">
        <f t="shared" si="113"/>
        <v/>
      </c>
      <c r="CO473" s="1196" t="str">
        <f t="shared" si="114"/>
        <v/>
      </c>
      <c r="CQ473" s="1197"/>
      <c r="CS473" s="1197"/>
    </row>
    <row r="474" spans="70:97">
      <c r="BR474" s="1198">
        <f t="shared" si="103"/>
        <v>0</v>
      </c>
      <c r="CA474" s="1197"/>
      <c r="CB474" s="1196" t="str">
        <f t="shared" si="101"/>
        <v/>
      </c>
      <c r="CC474" s="1196" t="str">
        <f t="shared" si="104"/>
        <v/>
      </c>
      <c r="CD474" s="1196" t="str">
        <f t="shared" si="105"/>
        <v/>
      </c>
      <c r="CE474" s="1196" t="str">
        <f t="shared" si="106"/>
        <v/>
      </c>
      <c r="CF474" s="1196" t="str">
        <f t="shared" si="107"/>
        <v/>
      </c>
      <c r="CG474" s="1196" t="str">
        <f t="shared" si="108"/>
        <v/>
      </c>
      <c r="CI474" s="1196" t="str">
        <f t="shared" si="102"/>
        <v/>
      </c>
      <c r="CJ474" s="1197" t="str">
        <f t="shared" si="109"/>
        <v/>
      </c>
      <c r="CK474" s="1196" t="str">
        <f t="shared" si="110"/>
        <v/>
      </c>
      <c r="CL474" s="1196" t="str">
        <f t="shared" si="111"/>
        <v/>
      </c>
      <c r="CM474" s="1196" t="str">
        <f t="shared" si="112"/>
        <v/>
      </c>
      <c r="CN474" s="1196" t="str">
        <f t="shared" si="113"/>
        <v/>
      </c>
      <c r="CO474" s="1196" t="str">
        <f t="shared" si="114"/>
        <v/>
      </c>
      <c r="CQ474" s="1197"/>
      <c r="CS474" s="1197"/>
    </row>
    <row r="475" spans="70:97">
      <c r="BR475" s="1198">
        <f t="shared" si="103"/>
        <v>0</v>
      </c>
      <c r="CA475" s="1197"/>
      <c r="CB475" s="1196" t="str">
        <f t="shared" si="101"/>
        <v/>
      </c>
      <c r="CC475" s="1196" t="str">
        <f t="shared" si="104"/>
        <v/>
      </c>
      <c r="CD475" s="1196" t="str">
        <f t="shared" si="105"/>
        <v/>
      </c>
      <c r="CE475" s="1196" t="str">
        <f t="shared" si="106"/>
        <v/>
      </c>
      <c r="CF475" s="1196" t="str">
        <f t="shared" si="107"/>
        <v/>
      </c>
      <c r="CG475" s="1196" t="str">
        <f t="shared" si="108"/>
        <v/>
      </c>
      <c r="CI475" s="1196" t="str">
        <f t="shared" si="102"/>
        <v/>
      </c>
      <c r="CJ475" s="1197" t="str">
        <f t="shared" si="109"/>
        <v/>
      </c>
      <c r="CK475" s="1196" t="str">
        <f t="shared" si="110"/>
        <v/>
      </c>
      <c r="CL475" s="1196" t="str">
        <f t="shared" si="111"/>
        <v/>
      </c>
      <c r="CM475" s="1196" t="str">
        <f t="shared" si="112"/>
        <v/>
      </c>
      <c r="CN475" s="1196" t="str">
        <f t="shared" si="113"/>
        <v/>
      </c>
      <c r="CO475" s="1196" t="str">
        <f t="shared" si="114"/>
        <v/>
      </c>
      <c r="CQ475" s="1197"/>
      <c r="CS475" s="1197"/>
    </row>
    <row r="476" spans="70:97">
      <c r="BR476" s="1198">
        <f t="shared" si="103"/>
        <v>0</v>
      </c>
      <c r="CA476" s="1197"/>
      <c r="CB476" s="1196" t="str">
        <f t="shared" si="101"/>
        <v/>
      </c>
      <c r="CC476" s="1196" t="str">
        <f t="shared" si="104"/>
        <v/>
      </c>
      <c r="CD476" s="1196" t="str">
        <f t="shared" si="105"/>
        <v/>
      </c>
      <c r="CE476" s="1196" t="str">
        <f t="shared" si="106"/>
        <v/>
      </c>
      <c r="CF476" s="1196" t="str">
        <f t="shared" si="107"/>
        <v/>
      </c>
      <c r="CG476" s="1196" t="str">
        <f t="shared" si="108"/>
        <v/>
      </c>
      <c r="CI476" s="1196" t="str">
        <f t="shared" si="102"/>
        <v/>
      </c>
      <c r="CJ476" s="1197" t="str">
        <f t="shared" si="109"/>
        <v/>
      </c>
      <c r="CK476" s="1196" t="str">
        <f t="shared" si="110"/>
        <v/>
      </c>
      <c r="CL476" s="1196" t="str">
        <f t="shared" si="111"/>
        <v/>
      </c>
      <c r="CM476" s="1196" t="str">
        <f t="shared" si="112"/>
        <v/>
      </c>
      <c r="CN476" s="1196" t="str">
        <f t="shared" si="113"/>
        <v/>
      </c>
      <c r="CO476" s="1196" t="str">
        <f t="shared" si="114"/>
        <v/>
      </c>
      <c r="CQ476" s="1197"/>
      <c r="CS476" s="1197"/>
    </row>
    <row r="477" spans="70:97">
      <c r="BR477" s="1198">
        <f t="shared" si="103"/>
        <v>0</v>
      </c>
      <c r="CA477" s="1197"/>
      <c r="CB477" s="1196" t="str">
        <f t="shared" si="101"/>
        <v/>
      </c>
      <c r="CC477" s="1196" t="str">
        <f t="shared" si="104"/>
        <v/>
      </c>
      <c r="CD477" s="1196" t="str">
        <f t="shared" si="105"/>
        <v/>
      </c>
      <c r="CE477" s="1196" t="str">
        <f t="shared" si="106"/>
        <v/>
      </c>
      <c r="CF477" s="1196" t="str">
        <f t="shared" si="107"/>
        <v/>
      </c>
      <c r="CG477" s="1196" t="str">
        <f t="shared" si="108"/>
        <v/>
      </c>
      <c r="CI477" s="1196" t="str">
        <f t="shared" si="102"/>
        <v/>
      </c>
      <c r="CJ477" s="1197" t="str">
        <f t="shared" si="109"/>
        <v/>
      </c>
      <c r="CK477" s="1196" t="str">
        <f t="shared" si="110"/>
        <v/>
      </c>
      <c r="CL477" s="1196" t="str">
        <f t="shared" si="111"/>
        <v/>
      </c>
      <c r="CM477" s="1196" t="str">
        <f t="shared" si="112"/>
        <v/>
      </c>
      <c r="CN477" s="1196" t="str">
        <f t="shared" si="113"/>
        <v/>
      </c>
      <c r="CO477" s="1196" t="str">
        <f t="shared" si="114"/>
        <v/>
      </c>
      <c r="CQ477" s="1197"/>
      <c r="CS477" s="1197"/>
    </row>
    <row r="478" spans="70:97">
      <c r="BR478" s="1198">
        <f t="shared" si="103"/>
        <v>0</v>
      </c>
      <c r="CA478" s="1197"/>
      <c r="CB478" s="1196" t="str">
        <f t="shared" si="101"/>
        <v/>
      </c>
      <c r="CC478" s="1196" t="str">
        <f t="shared" si="104"/>
        <v/>
      </c>
      <c r="CD478" s="1196" t="str">
        <f t="shared" si="105"/>
        <v/>
      </c>
      <c r="CE478" s="1196" t="str">
        <f t="shared" si="106"/>
        <v/>
      </c>
      <c r="CF478" s="1196" t="str">
        <f t="shared" si="107"/>
        <v/>
      </c>
      <c r="CG478" s="1196" t="str">
        <f t="shared" si="108"/>
        <v/>
      </c>
      <c r="CI478" s="1196" t="str">
        <f t="shared" si="102"/>
        <v/>
      </c>
      <c r="CJ478" s="1197" t="str">
        <f t="shared" si="109"/>
        <v/>
      </c>
      <c r="CK478" s="1196" t="str">
        <f t="shared" si="110"/>
        <v/>
      </c>
      <c r="CL478" s="1196" t="str">
        <f t="shared" si="111"/>
        <v/>
      </c>
      <c r="CM478" s="1196" t="str">
        <f t="shared" si="112"/>
        <v/>
      </c>
      <c r="CN478" s="1196" t="str">
        <f t="shared" si="113"/>
        <v/>
      </c>
      <c r="CO478" s="1196" t="str">
        <f t="shared" si="114"/>
        <v/>
      </c>
      <c r="CQ478" s="1197"/>
      <c r="CS478" s="1197"/>
    </row>
    <row r="479" spans="70:97">
      <c r="BR479" s="1198">
        <f t="shared" si="103"/>
        <v>0</v>
      </c>
      <c r="CA479" s="1197"/>
      <c r="CB479" s="1196" t="str">
        <f t="shared" si="101"/>
        <v/>
      </c>
      <c r="CC479" s="1196" t="str">
        <f t="shared" si="104"/>
        <v/>
      </c>
      <c r="CD479" s="1196" t="str">
        <f t="shared" si="105"/>
        <v/>
      </c>
      <c r="CE479" s="1196" t="str">
        <f t="shared" si="106"/>
        <v/>
      </c>
      <c r="CF479" s="1196" t="str">
        <f t="shared" si="107"/>
        <v/>
      </c>
      <c r="CG479" s="1196" t="str">
        <f t="shared" si="108"/>
        <v/>
      </c>
      <c r="CI479" s="1196" t="str">
        <f t="shared" si="102"/>
        <v/>
      </c>
      <c r="CJ479" s="1197" t="str">
        <f t="shared" si="109"/>
        <v/>
      </c>
      <c r="CK479" s="1196" t="str">
        <f t="shared" si="110"/>
        <v/>
      </c>
      <c r="CL479" s="1196" t="str">
        <f t="shared" si="111"/>
        <v/>
      </c>
      <c r="CM479" s="1196" t="str">
        <f t="shared" si="112"/>
        <v/>
      </c>
      <c r="CN479" s="1196" t="str">
        <f t="shared" si="113"/>
        <v/>
      </c>
      <c r="CO479" s="1196" t="str">
        <f t="shared" si="114"/>
        <v/>
      </c>
      <c r="CQ479" s="1197"/>
      <c r="CS479" s="1197"/>
    </row>
    <row r="480" spans="70:97">
      <c r="BR480" s="1198">
        <f t="shared" si="103"/>
        <v>0</v>
      </c>
      <c r="CA480" s="1197"/>
      <c r="CB480" s="1196" t="str">
        <f t="shared" si="101"/>
        <v/>
      </c>
      <c r="CC480" s="1196" t="str">
        <f t="shared" si="104"/>
        <v/>
      </c>
      <c r="CD480" s="1196" t="str">
        <f t="shared" si="105"/>
        <v/>
      </c>
      <c r="CE480" s="1196" t="str">
        <f t="shared" si="106"/>
        <v/>
      </c>
      <c r="CF480" s="1196" t="str">
        <f t="shared" si="107"/>
        <v/>
      </c>
      <c r="CG480" s="1196" t="str">
        <f t="shared" si="108"/>
        <v/>
      </c>
      <c r="CI480" s="1196" t="str">
        <f t="shared" si="102"/>
        <v/>
      </c>
      <c r="CJ480" s="1197" t="str">
        <f t="shared" si="109"/>
        <v/>
      </c>
      <c r="CK480" s="1196" t="str">
        <f t="shared" si="110"/>
        <v/>
      </c>
      <c r="CL480" s="1196" t="str">
        <f t="shared" si="111"/>
        <v/>
      </c>
      <c r="CM480" s="1196" t="str">
        <f t="shared" si="112"/>
        <v/>
      </c>
      <c r="CN480" s="1196" t="str">
        <f t="shared" si="113"/>
        <v/>
      </c>
      <c r="CO480" s="1196" t="str">
        <f t="shared" si="114"/>
        <v/>
      </c>
      <c r="CQ480" s="1197"/>
      <c r="CS480" s="1197"/>
    </row>
    <row r="481" spans="70:97">
      <c r="BR481" s="1198">
        <f t="shared" si="103"/>
        <v>0</v>
      </c>
      <c r="CA481" s="1197"/>
      <c r="CB481" s="1196" t="str">
        <f t="shared" si="101"/>
        <v/>
      </c>
      <c r="CC481" s="1196" t="str">
        <f t="shared" si="104"/>
        <v/>
      </c>
      <c r="CD481" s="1196" t="str">
        <f t="shared" si="105"/>
        <v/>
      </c>
      <c r="CE481" s="1196" t="str">
        <f t="shared" si="106"/>
        <v/>
      </c>
      <c r="CF481" s="1196" t="str">
        <f t="shared" si="107"/>
        <v/>
      </c>
      <c r="CG481" s="1196" t="str">
        <f t="shared" si="108"/>
        <v/>
      </c>
      <c r="CI481" s="1196" t="str">
        <f t="shared" si="102"/>
        <v/>
      </c>
      <c r="CJ481" s="1197" t="str">
        <f t="shared" si="109"/>
        <v/>
      </c>
      <c r="CK481" s="1196" t="str">
        <f t="shared" si="110"/>
        <v/>
      </c>
      <c r="CL481" s="1196" t="str">
        <f t="shared" si="111"/>
        <v/>
      </c>
      <c r="CM481" s="1196" t="str">
        <f t="shared" si="112"/>
        <v/>
      </c>
      <c r="CN481" s="1196" t="str">
        <f t="shared" si="113"/>
        <v/>
      </c>
      <c r="CO481" s="1196" t="str">
        <f t="shared" si="114"/>
        <v/>
      </c>
      <c r="CQ481" s="1197"/>
      <c r="CS481" s="1197"/>
    </row>
    <row r="482" spans="70:97">
      <c r="BR482" s="1198">
        <f t="shared" si="103"/>
        <v>0</v>
      </c>
      <c r="CA482" s="1197"/>
      <c r="CB482" s="1196" t="str">
        <f t="shared" si="101"/>
        <v/>
      </c>
      <c r="CC482" s="1196" t="str">
        <f t="shared" si="104"/>
        <v/>
      </c>
      <c r="CD482" s="1196" t="str">
        <f t="shared" si="105"/>
        <v/>
      </c>
      <c r="CE482" s="1196" t="str">
        <f t="shared" si="106"/>
        <v/>
      </c>
      <c r="CF482" s="1196" t="str">
        <f t="shared" si="107"/>
        <v/>
      </c>
      <c r="CG482" s="1196" t="str">
        <f t="shared" si="108"/>
        <v/>
      </c>
      <c r="CI482" s="1196" t="str">
        <f t="shared" si="102"/>
        <v/>
      </c>
      <c r="CJ482" s="1197" t="str">
        <f t="shared" si="109"/>
        <v/>
      </c>
      <c r="CK482" s="1196" t="str">
        <f t="shared" si="110"/>
        <v/>
      </c>
      <c r="CL482" s="1196" t="str">
        <f t="shared" si="111"/>
        <v/>
      </c>
      <c r="CM482" s="1196" t="str">
        <f t="shared" si="112"/>
        <v/>
      </c>
      <c r="CN482" s="1196" t="str">
        <f t="shared" si="113"/>
        <v/>
      </c>
      <c r="CO482" s="1196" t="str">
        <f t="shared" si="114"/>
        <v/>
      </c>
      <c r="CQ482" s="1197"/>
      <c r="CS482" s="1197"/>
    </row>
    <row r="483" spans="70:97">
      <c r="BR483" s="1198">
        <f t="shared" si="103"/>
        <v>0</v>
      </c>
      <c r="CA483" s="1197"/>
      <c r="CB483" s="1196" t="str">
        <f t="shared" si="101"/>
        <v/>
      </c>
      <c r="CC483" s="1196" t="str">
        <f t="shared" si="104"/>
        <v/>
      </c>
      <c r="CD483" s="1196" t="str">
        <f t="shared" si="105"/>
        <v/>
      </c>
      <c r="CE483" s="1196" t="str">
        <f t="shared" si="106"/>
        <v/>
      </c>
      <c r="CF483" s="1196" t="str">
        <f t="shared" si="107"/>
        <v/>
      </c>
      <c r="CG483" s="1196" t="str">
        <f t="shared" si="108"/>
        <v/>
      </c>
      <c r="CI483" s="1196" t="str">
        <f t="shared" si="102"/>
        <v/>
      </c>
      <c r="CJ483" s="1197" t="str">
        <f t="shared" si="109"/>
        <v/>
      </c>
      <c r="CK483" s="1196" t="str">
        <f t="shared" si="110"/>
        <v/>
      </c>
      <c r="CL483" s="1196" t="str">
        <f t="shared" si="111"/>
        <v/>
      </c>
      <c r="CM483" s="1196" t="str">
        <f t="shared" si="112"/>
        <v/>
      </c>
      <c r="CN483" s="1196" t="str">
        <f t="shared" si="113"/>
        <v/>
      </c>
      <c r="CO483" s="1196" t="str">
        <f t="shared" si="114"/>
        <v/>
      </c>
      <c r="CQ483" s="1197"/>
      <c r="CS483" s="1197"/>
    </row>
    <row r="484" spans="70:97">
      <c r="BR484" s="1198">
        <f t="shared" si="103"/>
        <v>0</v>
      </c>
      <c r="CA484" s="1197"/>
      <c r="CB484" s="1196" t="str">
        <f t="shared" si="101"/>
        <v/>
      </c>
      <c r="CC484" s="1196" t="str">
        <f t="shared" si="104"/>
        <v/>
      </c>
      <c r="CD484" s="1196" t="str">
        <f t="shared" si="105"/>
        <v/>
      </c>
      <c r="CE484" s="1196" t="str">
        <f t="shared" si="106"/>
        <v/>
      </c>
      <c r="CF484" s="1196" t="str">
        <f t="shared" si="107"/>
        <v/>
      </c>
      <c r="CG484" s="1196" t="str">
        <f t="shared" si="108"/>
        <v/>
      </c>
      <c r="CI484" s="1196" t="str">
        <f t="shared" si="102"/>
        <v/>
      </c>
      <c r="CJ484" s="1197" t="str">
        <f t="shared" si="109"/>
        <v/>
      </c>
      <c r="CK484" s="1196" t="str">
        <f t="shared" si="110"/>
        <v/>
      </c>
      <c r="CL484" s="1196" t="str">
        <f t="shared" si="111"/>
        <v/>
      </c>
      <c r="CM484" s="1196" t="str">
        <f t="shared" si="112"/>
        <v/>
      </c>
      <c r="CN484" s="1196" t="str">
        <f t="shared" si="113"/>
        <v/>
      </c>
      <c r="CO484" s="1196" t="str">
        <f t="shared" si="114"/>
        <v/>
      </c>
      <c r="CQ484" s="1197"/>
      <c r="CS484" s="1197"/>
    </row>
    <row r="485" spans="70:97">
      <c r="BR485" s="1198">
        <f t="shared" si="103"/>
        <v>0</v>
      </c>
      <c r="CA485" s="1197"/>
      <c r="CB485" s="1196" t="str">
        <f t="shared" si="101"/>
        <v/>
      </c>
      <c r="CC485" s="1196" t="str">
        <f t="shared" si="104"/>
        <v/>
      </c>
      <c r="CD485" s="1196" t="str">
        <f t="shared" si="105"/>
        <v/>
      </c>
      <c r="CE485" s="1196" t="str">
        <f t="shared" si="106"/>
        <v/>
      </c>
      <c r="CF485" s="1196" t="str">
        <f t="shared" si="107"/>
        <v/>
      </c>
      <c r="CG485" s="1196" t="str">
        <f t="shared" si="108"/>
        <v/>
      </c>
      <c r="CI485" s="1196" t="str">
        <f t="shared" si="102"/>
        <v/>
      </c>
      <c r="CJ485" s="1197" t="str">
        <f t="shared" si="109"/>
        <v/>
      </c>
      <c r="CK485" s="1196" t="str">
        <f t="shared" si="110"/>
        <v/>
      </c>
      <c r="CL485" s="1196" t="str">
        <f t="shared" si="111"/>
        <v/>
      </c>
      <c r="CM485" s="1196" t="str">
        <f t="shared" si="112"/>
        <v/>
      </c>
      <c r="CN485" s="1196" t="str">
        <f t="shared" si="113"/>
        <v/>
      </c>
      <c r="CO485" s="1196" t="str">
        <f t="shared" si="114"/>
        <v/>
      </c>
      <c r="CQ485" s="1197"/>
      <c r="CS485" s="1197"/>
    </row>
    <row r="486" spans="70:97">
      <c r="BR486" s="1198">
        <f t="shared" si="103"/>
        <v>0</v>
      </c>
      <c r="CA486" s="1197"/>
      <c r="CB486" s="1196" t="str">
        <f t="shared" si="101"/>
        <v/>
      </c>
      <c r="CC486" s="1196" t="str">
        <f t="shared" si="104"/>
        <v/>
      </c>
      <c r="CD486" s="1196" t="str">
        <f t="shared" si="105"/>
        <v/>
      </c>
      <c r="CE486" s="1196" t="str">
        <f t="shared" si="106"/>
        <v/>
      </c>
      <c r="CF486" s="1196" t="str">
        <f t="shared" si="107"/>
        <v/>
      </c>
      <c r="CG486" s="1196" t="str">
        <f t="shared" si="108"/>
        <v/>
      </c>
      <c r="CI486" s="1196" t="str">
        <f t="shared" si="102"/>
        <v/>
      </c>
      <c r="CJ486" s="1197" t="str">
        <f t="shared" si="109"/>
        <v/>
      </c>
      <c r="CK486" s="1196" t="str">
        <f t="shared" si="110"/>
        <v/>
      </c>
      <c r="CL486" s="1196" t="str">
        <f t="shared" si="111"/>
        <v/>
      </c>
      <c r="CM486" s="1196" t="str">
        <f t="shared" si="112"/>
        <v/>
      </c>
      <c r="CN486" s="1196" t="str">
        <f t="shared" si="113"/>
        <v/>
      </c>
      <c r="CO486" s="1196" t="str">
        <f t="shared" si="114"/>
        <v/>
      </c>
      <c r="CQ486" s="1197"/>
      <c r="CS486" s="1197"/>
    </row>
    <row r="487" spans="70:97">
      <c r="BR487" s="1198">
        <f t="shared" si="103"/>
        <v>0</v>
      </c>
      <c r="CA487" s="1197"/>
      <c r="CB487" s="1196" t="str">
        <f t="shared" si="101"/>
        <v/>
      </c>
      <c r="CC487" s="1196" t="str">
        <f t="shared" si="104"/>
        <v/>
      </c>
      <c r="CD487" s="1196" t="str">
        <f t="shared" si="105"/>
        <v/>
      </c>
      <c r="CE487" s="1196" t="str">
        <f t="shared" si="106"/>
        <v/>
      </c>
      <c r="CF487" s="1196" t="str">
        <f t="shared" si="107"/>
        <v/>
      </c>
      <c r="CG487" s="1196" t="str">
        <f t="shared" si="108"/>
        <v/>
      </c>
      <c r="CI487" s="1196" t="str">
        <f t="shared" si="102"/>
        <v/>
      </c>
      <c r="CJ487" s="1197" t="str">
        <f t="shared" si="109"/>
        <v/>
      </c>
      <c r="CK487" s="1196" t="str">
        <f t="shared" si="110"/>
        <v/>
      </c>
      <c r="CL487" s="1196" t="str">
        <f t="shared" si="111"/>
        <v/>
      </c>
      <c r="CM487" s="1196" t="str">
        <f t="shared" si="112"/>
        <v/>
      </c>
      <c r="CN487" s="1196" t="str">
        <f t="shared" si="113"/>
        <v/>
      </c>
      <c r="CO487" s="1196" t="str">
        <f t="shared" si="114"/>
        <v/>
      </c>
      <c r="CQ487" s="1197"/>
      <c r="CS487" s="1197"/>
    </row>
    <row r="488" spans="70:97">
      <c r="BR488" s="1198">
        <f t="shared" si="103"/>
        <v>0</v>
      </c>
      <c r="CA488" s="1197"/>
      <c r="CB488" s="1196" t="str">
        <f t="shared" si="101"/>
        <v/>
      </c>
      <c r="CC488" s="1196" t="str">
        <f t="shared" si="104"/>
        <v/>
      </c>
      <c r="CD488" s="1196" t="str">
        <f t="shared" si="105"/>
        <v/>
      </c>
      <c r="CE488" s="1196" t="str">
        <f t="shared" si="106"/>
        <v/>
      </c>
      <c r="CF488" s="1196" t="str">
        <f t="shared" si="107"/>
        <v/>
      </c>
      <c r="CG488" s="1196" t="str">
        <f t="shared" si="108"/>
        <v/>
      </c>
      <c r="CI488" s="1196" t="str">
        <f t="shared" si="102"/>
        <v/>
      </c>
      <c r="CJ488" s="1197" t="str">
        <f t="shared" si="109"/>
        <v/>
      </c>
      <c r="CK488" s="1196" t="str">
        <f t="shared" si="110"/>
        <v/>
      </c>
      <c r="CL488" s="1196" t="str">
        <f t="shared" si="111"/>
        <v/>
      </c>
      <c r="CM488" s="1196" t="str">
        <f t="shared" si="112"/>
        <v/>
      </c>
      <c r="CN488" s="1196" t="str">
        <f t="shared" si="113"/>
        <v/>
      </c>
      <c r="CO488" s="1196" t="str">
        <f t="shared" si="114"/>
        <v/>
      </c>
      <c r="CQ488" s="1197"/>
      <c r="CS488" s="1197"/>
    </row>
    <row r="489" spans="70:97">
      <c r="BR489" s="1198">
        <f t="shared" si="103"/>
        <v>0</v>
      </c>
      <c r="CA489" s="1197"/>
      <c r="CB489" s="1196" t="str">
        <f t="shared" si="101"/>
        <v/>
      </c>
      <c r="CC489" s="1196" t="str">
        <f t="shared" si="104"/>
        <v/>
      </c>
      <c r="CD489" s="1196" t="str">
        <f t="shared" si="105"/>
        <v/>
      </c>
      <c r="CE489" s="1196" t="str">
        <f t="shared" si="106"/>
        <v/>
      </c>
      <c r="CF489" s="1196" t="str">
        <f t="shared" si="107"/>
        <v/>
      </c>
      <c r="CG489" s="1196" t="str">
        <f t="shared" si="108"/>
        <v/>
      </c>
      <c r="CI489" s="1196" t="str">
        <f t="shared" si="102"/>
        <v/>
      </c>
      <c r="CJ489" s="1197" t="str">
        <f t="shared" si="109"/>
        <v/>
      </c>
      <c r="CK489" s="1196" t="str">
        <f t="shared" si="110"/>
        <v/>
      </c>
      <c r="CL489" s="1196" t="str">
        <f t="shared" si="111"/>
        <v/>
      </c>
      <c r="CM489" s="1196" t="str">
        <f t="shared" si="112"/>
        <v/>
      </c>
      <c r="CN489" s="1196" t="str">
        <f t="shared" si="113"/>
        <v/>
      </c>
      <c r="CO489" s="1196" t="str">
        <f t="shared" si="114"/>
        <v/>
      </c>
      <c r="CQ489" s="1197"/>
      <c r="CS489" s="1197"/>
    </row>
    <row r="490" spans="70:97">
      <c r="BR490" s="1198">
        <f t="shared" si="103"/>
        <v>0</v>
      </c>
      <c r="CA490" s="1197"/>
      <c r="CB490" s="1196" t="str">
        <f t="shared" si="101"/>
        <v/>
      </c>
      <c r="CC490" s="1196" t="str">
        <f t="shared" si="104"/>
        <v/>
      </c>
      <c r="CD490" s="1196" t="str">
        <f t="shared" si="105"/>
        <v/>
      </c>
      <c r="CE490" s="1196" t="str">
        <f t="shared" si="106"/>
        <v/>
      </c>
      <c r="CF490" s="1196" t="str">
        <f t="shared" si="107"/>
        <v/>
      </c>
      <c r="CG490" s="1196" t="str">
        <f t="shared" si="108"/>
        <v/>
      </c>
      <c r="CI490" s="1196" t="str">
        <f t="shared" si="102"/>
        <v/>
      </c>
      <c r="CJ490" s="1197" t="str">
        <f t="shared" si="109"/>
        <v/>
      </c>
      <c r="CK490" s="1196" t="str">
        <f t="shared" si="110"/>
        <v/>
      </c>
      <c r="CL490" s="1196" t="str">
        <f t="shared" si="111"/>
        <v/>
      </c>
      <c r="CM490" s="1196" t="str">
        <f t="shared" si="112"/>
        <v/>
      </c>
      <c r="CN490" s="1196" t="str">
        <f t="shared" si="113"/>
        <v/>
      </c>
      <c r="CO490" s="1196" t="str">
        <f t="shared" si="114"/>
        <v/>
      </c>
      <c r="CQ490" s="1197"/>
      <c r="CS490" s="1197"/>
    </row>
    <row r="491" spans="70:97">
      <c r="BR491" s="1198">
        <f t="shared" si="103"/>
        <v>0</v>
      </c>
      <c r="CA491" s="1197"/>
      <c r="CB491" s="1196" t="str">
        <f t="shared" si="101"/>
        <v/>
      </c>
      <c r="CC491" s="1196" t="str">
        <f t="shared" si="104"/>
        <v/>
      </c>
      <c r="CD491" s="1196" t="str">
        <f t="shared" si="105"/>
        <v/>
      </c>
      <c r="CE491" s="1196" t="str">
        <f t="shared" si="106"/>
        <v/>
      </c>
      <c r="CF491" s="1196" t="str">
        <f t="shared" si="107"/>
        <v/>
      </c>
      <c r="CG491" s="1196" t="str">
        <f t="shared" si="108"/>
        <v/>
      </c>
      <c r="CI491" s="1196" t="str">
        <f t="shared" si="102"/>
        <v/>
      </c>
      <c r="CJ491" s="1197" t="str">
        <f t="shared" si="109"/>
        <v/>
      </c>
      <c r="CK491" s="1196" t="str">
        <f t="shared" si="110"/>
        <v/>
      </c>
      <c r="CL491" s="1196" t="str">
        <f t="shared" si="111"/>
        <v/>
      </c>
      <c r="CM491" s="1196" t="str">
        <f t="shared" si="112"/>
        <v/>
      </c>
      <c r="CN491" s="1196" t="str">
        <f t="shared" si="113"/>
        <v/>
      </c>
      <c r="CO491" s="1196" t="str">
        <f t="shared" si="114"/>
        <v/>
      </c>
      <c r="CQ491" s="1197"/>
      <c r="CS491" s="1197"/>
    </row>
    <row r="492" spans="70:97">
      <c r="BR492" s="1198">
        <f t="shared" si="103"/>
        <v>0</v>
      </c>
      <c r="CA492" s="1197"/>
      <c r="CB492" s="1196" t="str">
        <f t="shared" si="101"/>
        <v/>
      </c>
      <c r="CC492" s="1196" t="str">
        <f t="shared" si="104"/>
        <v/>
      </c>
      <c r="CD492" s="1196" t="str">
        <f t="shared" si="105"/>
        <v/>
      </c>
      <c r="CE492" s="1196" t="str">
        <f t="shared" si="106"/>
        <v/>
      </c>
      <c r="CF492" s="1196" t="str">
        <f t="shared" si="107"/>
        <v/>
      </c>
      <c r="CG492" s="1196" t="str">
        <f t="shared" si="108"/>
        <v/>
      </c>
      <c r="CI492" s="1196" t="str">
        <f t="shared" si="102"/>
        <v/>
      </c>
      <c r="CJ492" s="1197" t="str">
        <f t="shared" si="109"/>
        <v/>
      </c>
      <c r="CK492" s="1196" t="str">
        <f t="shared" si="110"/>
        <v/>
      </c>
      <c r="CL492" s="1196" t="str">
        <f t="shared" si="111"/>
        <v/>
      </c>
      <c r="CM492" s="1196" t="str">
        <f t="shared" si="112"/>
        <v/>
      </c>
      <c r="CN492" s="1196" t="str">
        <f t="shared" si="113"/>
        <v/>
      </c>
      <c r="CO492" s="1196" t="str">
        <f t="shared" si="114"/>
        <v/>
      </c>
      <c r="CQ492" s="1197"/>
      <c r="CS492" s="1197"/>
    </row>
    <row r="493" spans="70:97">
      <c r="BR493" s="1198">
        <f t="shared" si="103"/>
        <v>0</v>
      </c>
      <c r="CA493" s="1197"/>
      <c r="CB493" s="1196" t="str">
        <f t="shared" si="101"/>
        <v/>
      </c>
      <c r="CC493" s="1196" t="str">
        <f t="shared" si="104"/>
        <v/>
      </c>
      <c r="CD493" s="1196" t="str">
        <f t="shared" si="105"/>
        <v/>
      </c>
      <c r="CE493" s="1196" t="str">
        <f t="shared" si="106"/>
        <v/>
      </c>
      <c r="CF493" s="1196" t="str">
        <f t="shared" si="107"/>
        <v/>
      </c>
      <c r="CG493" s="1196" t="str">
        <f t="shared" si="108"/>
        <v/>
      </c>
      <c r="CI493" s="1196" t="str">
        <f t="shared" si="102"/>
        <v/>
      </c>
      <c r="CJ493" s="1197" t="str">
        <f t="shared" si="109"/>
        <v/>
      </c>
      <c r="CK493" s="1196" t="str">
        <f t="shared" si="110"/>
        <v/>
      </c>
      <c r="CL493" s="1196" t="str">
        <f t="shared" si="111"/>
        <v/>
      </c>
      <c r="CM493" s="1196" t="str">
        <f t="shared" si="112"/>
        <v/>
      </c>
      <c r="CN493" s="1196" t="str">
        <f t="shared" si="113"/>
        <v/>
      </c>
      <c r="CO493" s="1196" t="str">
        <f t="shared" si="114"/>
        <v/>
      </c>
      <c r="CQ493" s="1197"/>
      <c r="CS493" s="1197"/>
    </row>
    <row r="494" spans="70:97">
      <c r="BR494" s="1198">
        <f t="shared" si="103"/>
        <v>0</v>
      </c>
      <c r="CA494" s="1197"/>
      <c r="CB494" s="1196" t="str">
        <f t="shared" si="101"/>
        <v/>
      </c>
      <c r="CC494" s="1196" t="str">
        <f t="shared" si="104"/>
        <v/>
      </c>
      <c r="CD494" s="1196" t="str">
        <f t="shared" si="105"/>
        <v/>
      </c>
      <c r="CE494" s="1196" t="str">
        <f t="shared" si="106"/>
        <v/>
      </c>
      <c r="CF494" s="1196" t="str">
        <f t="shared" si="107"/>
        <v/>
      </c>
      <c r="CG494" s="1196" t="str">
        <f t="shared" si="108"/>
        <v/>
      </c>
      <c r="CI494" s="1196" t="str">
        <f t="shared" si="102"/>
        <v/>
      </c>
      <c r="CJ494" s="1197" t="str">
        <f t="shared" si="109"/>
        <v/>
      </c>
      <c r="CK494" s="1196" t="str">
        <f t="shared" si="110"/>
        <v/>
      </c>
      <c r="CL494" s="1196" t="str">
        <f t="shared" si="111"/>
        <v/>
      </c>
      <c r="CM494" s="1196" t="str">
        <f t="shared" si="112"/>
        <v/>
      </c>
      <c r="CN494" s="1196" t="str">
        <f t="shared" si="113"/>
        <v/>
      </c>
      <c r="CO494" s="1196" t="str">
        <f t="shared" si="114"/>
        <v/>
      </c>
      <c r="CQ494" s="1197"/>
      <c r="CS494" s="1197"/>
    </row>
    <row r="495" spans="70:97">
      <c r="BR495" s="1198">
        <f t="shared" si="103"/>
        <v>0</v>
      </c>
      <c r="CA495" s="1197"/>
      <c r="CB495" s="1196" t="str">
        <f t="shared" si="101"/>
        <v/>
      </c>
      <c r="CC495" s="1196" t="str">
        <f t="shared" si="104"/>
        <v/>
      </c>
      <c r="CD495" s="1196" t="str">
        <f t="shared" si="105"/>
        <v/>
      </c>
      <c r="CE495" s="1196" t="str">
        <f t="shared" si="106"/>
        <v/>
      </c>
      <c r="CF495" s="1196" t="str">
        <f t="shared" si="107"/>
        <v/>
      </c>
      <c r="CG495" s="1196" t="str">
        <f t="shared" si="108"/>
        <v/>
      </c>
      <c r="CI495" s="1196" t="str">
        <f t="shared" si="102"/>
        <v/>
      </c>
      <c r="CJ495" s="1197" t="str">
        <f t="shared" si="109"/>
        <v/>
      </c>
      <c r="CK495" s="1196" t="str">
        <f t="shared" si="110"/>
        <v/>
      </c>
      <c r="CL495" s="1196" t="str">
        <f t="shared" si="111"/>
        <v/>
      </c>
      <c r="CM495" s="1196" t="str">
        <f t="shared" si="112"/>
        <v/>
      </c>
      <c r="CN495" s="1196" t="str">
        <f t="shared" si="113"/>
        <v/>
      </c>
      <c r="CO495" s="1196" t="str">
        <f t="shared" si="114"/>
        <v/>
      </c>
      <c r="CQ495" s="1197"/>
      <c r="CS495" s="1197"/>
    </row>
    <row r="496" spans="70:97">
      <c r="BR496" s="1198">
        <f t="shared" si="103"/>
        <v>0</v>
      </c>
      <c r="CA496" s="1197"/>
      <c r="CB496" s="1196" t="str">
        <f t="shared" si="101"/>
        <v/>
      </c>
      <c r="CC496" s="1196" t="str">
        <f t="shared" si="104"/>
        <v/>
      </c>
      <c r="CD496" s="1196" t="str">
        <f t="shared" si="105"/>
        <v/>
      </c>
      <c r="CE496" s="1196" t="str">
        <f t="shared" si="106"/>
        <v/>
      </c>
      <c r="CF496" s="1196" t="str">
        <f t="shared" si="107"/>
        <v/>
      </c>
      <c r="CG496" s="1196" t="str">
        <f t="shared" si="108"/>
        <v/>
      </c>
      <c r="CI496" s="1196" t="str">
        <f t="shared" si="102"/>
        <v/>
      </c>
      <c r="CJ496" s="1197" t="str">
        <f t="shared" si="109"/>
        <v/>
      </c>
      <c r="CK496" s="1196" t="str">
        <f t="shared" si="110"/>
        <v/>
      </c>
      <c r="CL496" s="1196" t="str">
        <f t="shared" si="111"/>
        <v/>
      </c>
      <c r="CM496" s="1196" t="str">
        <f t="shared" si="112"/>
        <v/>
      </c>
      <c r="CN496" s="1196" t="str">
        <f t="shared" si="113"/>
        <v/>
      </c>
      <c r="CO496" s="1196" t="str">
        <f t="shared" si="114"/>
        <v/>
      </c>
      <c r="CQ496" s="1197"/>
      <c r="CS496" s="1197"/>
    </row>
    <row r="497" spans="70:97">
      <c r="BR497" s="1198">
        <f t="shared" si="103"/>
        <v>0</v>
      </c>
      <c r="CA497" s="1197"/>
      <c r="CB497" s="1196" t="str">
        <f t="shared" si="101"/>
        <v/>
      </c>
      <c r="CC497" s="1196" t="str">
        <f t="shared" si="104"/>
        <v/>
      </c>
      <c r="CD497" s="1196" t="str">
        <f t="shared" si="105"/>
        <v/>
      </c>
      <c r="CE497" s="1196" t="str">
        <f t="shared" si="106"/>
        <v/>
      </c>
      <c r="CF497" s="1196" t="str">
        <f t="shared" si="107"/>
        <v/>
      </c>
      <c r="CG497" s="1196" t="str">
        <f t="shared" si="108"/>
        <v/>
      </c>
      <c r="CI497" s="1196" t="str">
        <f t="shared" si="102"/>
        <v/>
      </c>
      <c r="CJ497" s="1197" t="str">
        <f t="shared" si="109"/>
        <v/>
      </c>
      <c r="CK497" s="1196" t="str">
        <f t="shared" si="110"/>
        <v/>
      </c>
      <c r="CL497" s="1196" t="str">
        <f t="shared" si="111"/>
        <v/>
      </c>
      <c r="CM497" s="1196" t="str">
        <f t="shared" si="112"/>
        <v/>
      </c>
      <c r="CN497" s="1196" t="str">
        <f t="shared" si="113"/>
        <v/>
      </c>
      <c r="CO497" s="1196" t="str">
        <f t="shared" si="114"/>
        <v/>
      </c>
      <c r="CQ497" s="1197"/>
      <c r="CS497" s="1197"/>
    </row>
    <row r="498" spans="70:97">
      <c r="BR498" s="1198">
        <f t="shared" si="103"/>
        <v>0</v>
      </c>
      <c r="CA498" s="1197"/>
      <c r="CB498" s="1196" t="str">
        <f t="shared" si="101"/>
        <v/>
      </c>
      <c r="CC498" s="1196" t="str">
        <f t="shared" si="104"/>
        <v/>
      </c>
      <c r="CD498" s="1196" t="str">
        <f t="shared" si="105"/>
        <v/>
      </c>
      <c r="CE498" s="1196" t="str">
        <f t="shared" si="106"/>
        <v/>
      </c>
      <c r="CF498" s="1196" t="str">
        <f t="shared" si="107"/>
        <v/>
      </c>
      <c r="CG498" s="1196" t="str">
        <f t="shared" si="108"/>
        <v/>
      </c>
      <c r="CI498" s="1196" t="str">
        <f t="shared" si="102"/>
        <v/>
      </c>
      <c r="CJ498" s="1197" t="str">
        <f t="shared" si="109"/>
        <v/>
      </c>
      <c r="CK498" s="1196" t="str">
        <f t="shared" si="110"/>
        <v/>
      </c>
      <c r="CL498" s="1196" t="str">
        <f t="shared" si="111"/>
        <v/>
      </c>
      <c r="CM498" s="1196" t="str">
        <f t="shared" si="112"/>
        <v/>
      </c>
      <c r="CN498" s="1196" t="str">
        <f t="shared" si="113"/>
        <v/>
      </c>
      <c r="CO498" s="1196" t="str">
        <f t="shared" si="114"/>
        <v/>
      </c>
      <c r="CQ498" s="1197"/>
      <c r="CS498" s="1197"/>
    </row>
    <row r="499" spans="70:97">
      <c r="BR499" s="1198">
        <f t="shared" si="103"/>
        <v>0</v>
      </c>
      <c r="CA499" s="1197"/>
      <c r="CB499" s="1196" t="str">
        <f t="shared" si="101"/>
        <v/>
      </c>
      <c r="CC499" s="1196" t="str">
        <f t="shared" si="104"/>
        <v/>
      </c>
      <c r="CD499" s="1196" t="str">
        <f t="shared" si="105"/>
        <v/>
      </c>
      <c r="CE499" s="1196" t="str">
        <f t="shared" si="106"/>
        <v/>
      </c>
      <c r="CF499" s="1196" t="str">
        <f t="shared" si="107"/>
        <v/>
      </c>
      <c r="CG499" s="1196" t="str">
        <f t="shared" si="108"/>
        <v/>
      </c>
      <c r="CI499" s="1196" t="str">
        <f t="shared" si="102"/>
        <v/>
      </c>
      <c r="CJ499" s="1197" t="str">
        <f t="shared" si="109"/>
        <v/>
      </c>
      <c r="CK499" s="1196" t="str">
        <f t="shared" si="110"/>
        <v/>
      </c>
      <c r="CL499" s="1196" t="str">
        <f t="shared" si="111"/>
        <v/>
      </c>
      <c r="CM499" s="1196" t="str">
        <f t="shared" si="112"/>
        <v/>
      </c>
      <c r="CN499" s="1196" t="str">
        <f t="shared" si="113"/>
        <v/>
      </c>
      <c r="CO499" s="1196" t="str">
        <f t="shared" si="114"/>
        <v/>
      </c>
      <c r="CQ499" s="1197"/>
      <c r="CS499" s="1197"/>
    </row>
    <row r="500" spans="70:97">
      <c r="BR500" s="1198">
        <f t="shared" si="103"/>
        <v>0</v>
      </c>
      <c r="CA500" s="1197"/>
      <c r="CB500" s="1196" t="str">
        <f t="shared" si="101"/>
        <v/>
      </c>
      <c r="CC500" s="1196" t="str">
        <f t="shared" si="104"/>
        <v/>
      </c>
      <c r="CD500" s="1196" t="str">
        <f t="shared" si="105"/>
        <v/>
      </c>
      <c r="CE500" s="1196" t="str">
        <f t="shared" si="106"/>
        <v/>
      </c>
      <c r="CF500" s="1196" t="str">
        <f t="shared" si="107"/>
        <v/>
      </c>
      <c r="CG500" s="1196" t="str">
        <f t="shared" si="108"/>
        <v/>
      </c>
      <c r="CI500" s="1196" t="str">
        <f t="shared" si="102"/>
        <v/>
      </c>
      <c r="CJ500" s="1197" t="str">
        <f t="shared" si="109"/>
        <v/>
      </c>
      <c r="CK500" s="1196" t="str">
        <f t="shared" si="110"/>
        <v/>
      </c>
      <c r="CL500" s="1196" t="str">
        <f t="shared" si="111"/>
        <v/>
      </c>
      <c r="CM500" s="1196" t="str">
        <f t="shared" si="112"/>
        <v/>
      </c>
      <c r="CN500" s="1196" t="str">
        <f t="shared" si="113"/>
        <v/>
      </c>
      <c r="CO500" s="1196" t="str">
        <f t="shared" si="114"/>
        <v/>
      </c>
      <c r="CQ500" s="1197"/>
      <c r="CS500" s="1197"/>
    </row>
    <row r="501" spans="70:97">
      <c r="BR501" s="1198">
        <f t="shared" si="103"/>
        <v>0</v>
      </c>
      <c r="CA501" s="1197"/>
    </row>
    <row r="502" spans="70:97">
      <c r="BR502" s="1198">
        <f t="shared" si="103"/>
        <v>0</v>
      </c>
    </row>
    <row r="503" spans="70:97">
      <c r="BR503" s="1198">
        <f t="shared" si="103"/>
        <v>0</v>
      </c>
    </row>
    <row r="504" spans="70:97">
      <c r="BR504" s="1198">
        <f t="shared" si="103"/>
        <v>0</v>
      </c>
    </row>
    <row r="505" spans="70:97">
      <c r="BR505" s="1198">
        <f t="shared" si="103"/>
        <v>0</v>
      </c>
    </row>
    <row r="506" spans="70:97">
      <c r="BR506" s="1198">
        <f t="shared" si="103"/>
        <v>0</v>
      </c>
    </row>
    <row r="507" spans="70:97">
      <c r="BR507" s="1198">
        <f t="shared" si="103"/>
        <v>0</v>
      </c>
    </row>
    <row r="508" spans="70:97">
      <c r="BR508" s="1198">
        <f t="shared" si="103"/>
        <v>0</v>
      </c>
    </row>
    <row r="509" spans="70:97">
      <c r="BR509" s="1198">
        <f t="shared" si="103"/>
        <v>0</v>
      </c>
    </row>
    <row r="510" spans="70:97">
      <c r="BR510" s="1198">
        <f t="shared" si="103"/>
        <v>0</v>
      </c>
    </row>
    <row r="511" spans="70:97">
      <c r="BR511" s="1198">
        <f t="shared" si="103"/>
        <v>0</v>
      </c>
    </row>
    <row r="512" spans="70:97">
      <c r="BR512" s="1198">
        <f t="shared" si="103"/>
        <v>0</v>
      </c>
    </row>
    <row r="513" spans="70:70">
      <c r="BR513" s="1198">
        <f t="shared" si="103"/>
        <v>0</v>
      </c>
    </row>
    <row r="514" spans="70:70">
      <c r="BR514" s="1198">
        <f t="shared" si="103"/>
        <v>0</v>
      </c>
    </row>
    <row r="515" spans="70:70">
      <c r="BR515" s="1198">
        <f t="shared" ref="BR515:BR578" si="115">+BB515</f>
        <v>0</v>
      </c>
    </row>
    <row r="516" spans="70:70">
      <c r="BR516" s="1198">
        <f t="shared" si="115"/>
        <v>0</v>
      </c>
    </row>
    <row r="517" spans="70:70">
      <c r="BR517" s="1198">
        <f t="shared" si="115"/>
        <v>0</v>
      </c>
    </row>
    <row r="518" spans="70:70">
      <c r="BR518" s="1198">
        <f t="shared" si="115"/>
        <v>0</v>
      </c>
    </row>
    <row r="519" spans="70:70">
      <c r="BR519" s="1198">
        <f t="shared" si="115"/>
        <v>0</v>
      </c>
    </row>
    <row r="520" spans="70:70">
      <c r="BR520" s="1198">
        <f t="shared" si="115"/>
        <v>0</v>
      </c>
    </row>
    <row r="521" spans="70:70">
      <c r="BR521" s="1198">
        <f t="shared" si="115"/>
        <v>0</v>
      </c>
    </row>
    <row r="522" spans="70:70">
      <c r="BR522" s="1198">
        <f t="shared" si="115"/>
        <v>0</v>
      </c>
    </row>
    <row r="523" spans="70:70">
      <c r="BR523" s="1198">
        <f t="shared" si="115"/>
        <v>0</v>
      </c>
    </row>
    <row r="524" spans="70:70">
      <c r="BR524" s="1198">
        <f t="shared" si="115"/>
        <v>0</v>
      </c>
    </row>
    <row r="525" spans="70:70">
      <c r="BR525" s="1198">
        <f t="shared" si="115"/>
        <v>0</v>
      </c>
    </row>
    <row r="526" spans="70:70">
      <c r="BR526" s="1198">
        <f t="shared" si="115"/>
        <v>0</v>
      </c>
    </row>
    <row r="527" spans="70:70">
      <c r="BR527" s="1198">
        <f t="shared" si="115"/>
        <v>0</v>
      </c>
    </row>
    <row r="528" spans="70:70">
      <c r="BR528" s="1198">
        <f t="shared" si="115"/>
        <v>0</v>
      </c>
    </row>
    <row r="529" spans="70:70">
      <c r="BR529" s="1198">
        <f t="shared" si="115"/>
        <v>0</v>
      </c>
    </row>
    <row r="530" spans="70:70">
      <c r="BR530" s="1198">
        <f t="shared" si="115"/>
        <v>0</v>
      </c>
    </row>
    <row r="531" spans="70:70">
      <c r="BR531" s="1198">
        <f t="shared" si="115"/>
        <v>0</v>
      </c>
    </row>
    <row r="532" spans="70:70">
      <c r="BR532" s="1198">
        <f t="shared" si="115"/>
        <v>0</v>
      </c>
    </row>
    <row r="533" spans="70:70">
      <c r="BR533" s="1198">
        <f t="shared" si="115"/>
        <v>0</v>
      </c>
    </row>
    <row r="534" spans="70:70">
      <c r="BR534" s="1198">
        <f t="shared" si="115"/>
        <v>0</v>
      </c>
    </row>
    <row r="535" spans="70:70">
      <c r="BR535" s="1198">
        <f t="shared" si="115"/>
        <v>0</v>
      </c>
    </row>
    <row r="536" spans="70:70">
      <c r="BR536" s="1198">
        <f t="shared" si="115"/>
        <v>0</v>
      </c>
    </row>
    <row r="537" spans="70:70">
      <c r="BR537" s="1198">
        <f t="shared" si="115"/>
        <v>0</v>
      </c>
    </row>
    <row r="538" spans="70:70">
      <c r="BR538" s="1198">
        <f t="shared" si="115"/>
        <v>0</v>
      </c>
    </row>
    <row r="539" spans="70:70">
      <c r="BR539" s="1198">
        <f t="shared" si="115"/>
        <v>0</v>
      </c>
    </row>
    <row r="540" spans="70:70">
      <c r="BR540" s="1198">
        <f t="shared" si="115"/>
        <v>0</v>
      </c>
    </row>
    <row r="541" spans="70:70">
      <c r="BR541" s="1198">
        <f t="shared" si="115"/>
        <v>0</v>
      </c>
    </row>
    <row r="542" spans="70:70">
      <c r="BR542" s="1198">
        <f t="shared" si="115"/>
        <v>0</v>
      </c>
    </row>
    <row r="543" spans="70:70">
      <c r="BR543" s="1198">
        <f t="shared" si="115"/>
        <v>0</v>
      </c>
    </row>
    <row r="544" spans="70:70">
      <c r="BR544" s="1198">
        <f t="shared" si="115"/>
        <v>0</v>
      </c>
    </row>
    <row r="545" spans="70:70">
      <c r="BR545" s="1198">
        <f t="shared" si="115"/>
        <v>0</v>
      </c>
    </row>
    <row r="546" spans="70:70">
      <c r="BR546" s="1198">
        <f t="shared" si="115"/>
        <v>0</v>
      </c>
    </row>
    <row r="547" spans="70:70">
      <c r="BR547" s="1198">
        <f t="shared" si="115"/>
        <v>0</v>
      </c>
    </row>
    <row r="548" spans="70:70">
      <c r="BR548" s="1198">
        <f t="shared" si="115"/>
        <v>0</v>
      </c>
    </row>
    <row r="549" spans="70:70">
      <c r="BR549" s="1198">
        <f t="shared" si="115"/>
        <v>0</v>
      </c>
    </row>
    <row r="550" spans="70:70">
      <c r="BR550" s="1198">
        <f t="shared" si="115"/>
        <v>0</v>
      </c>
    </row>
    <row r="551" spans="70:70">
      <c r="BR551" s="1198">
        <f t="shared" si="115"/>
        <v>0</v>
      </c>
    </row>
    <row r="552" spans="70:70">
      <c r="BR552" s="1198">
        <f t="shared" si="115"/>
        <v>0</v>
      </c>
    </row>
    <row r="553" spans="70:70">
      <c r="BR553" s="1198">
        <f t="shared" si="115"/>
        <v>0</v>
      </c>
    </row>
    <row r="554" spans="70:70">
      <c r="BR554" s="1198">
        <f t="shared" si="115"/>
        <v>0</v>
      </c>
    </row>
    <row r="555" spans="70:70">
      <c r="BR555" s="1198">
        <f t="shared" si="115"/>
        <v>0</v>
      </c>
    </row>
    <row r="556" spans="70:70">
      <c r="BR556" s="1198">
        <f t="shared" si="115"/>
        <v>0</v>
      </c>
    </row>
    <row r="557" spans="70:70">
      <c r="BR557" s="1198">
        <f t="shared" si="115"/>
        <v>0</v>
      </c>
    </row>
    <row r="558" spans="70:70">
      <c r="BR558" s="1198">
        <f t="shared" si="115"/>
        <v>0</v>
      </c>
    </row>
    <row r="559" spans="70:70">
      <c r="BR559" s="1198">
        <f t="shared" si="115"/>
        <v>0</v>
      </c>
    </row>
    <row r="560" spans="70:70">
      <c r="BR560" s="1198">
        <f t="shared" si="115"/>
        <v>0</v>
      </c>
    </row>
    <row r="561" spans="70:70">
      <c r="BR561" s="1198">
        <f t="shared" si="115"/>
        <v>0</v>
      </c>
    </row>
    <row r="562" spans="70:70">
      <c r="BR562" s="1198">
        <f t="shared" si="115"/>
        <v>0</v>
      </c>
    </row>
    <row r="563" spans="70:70">
      <c r="BR563" s="1198">
        <f t="shared" si="115"/>
        <v>0</v>
      </c>
    </row>
    <row r="564" spans="70:70">
      <c r="BR564" s="1198">
        <f t="shared" si="115"/>
        <v>0</v>
      </c>
    </row>
    <row r="565" spans="70:70">
      <c r="BR565" s="1198">
        <f t="shared" si="115"/>
        <v>0</v>
      </c>
    </row>
    <row r="566" spans="70:70">
      <c r="BR566" s="1198">
        <f t="shared" si="115"/>
        <v>0</v>
      </c>
    </row>
    <row r="567" spans="70:70">
      <c r="BR567" s="1198">
        <f t="shared" si="115"/>
        <v>0</v>
      </c>
    </row>
    <row r="568" spans="70:70">
      <c r="BR568" s="1198">
        <f t="shared" si="115"/>
        <v>0</v>
      </c>
    </row>
    <row r="569" spans="70:70">
      <c r="BR569" s="1198">
        <f t="shared" si="115"/>
        <v>0</v>
      </c>
    </row>
    <row r="570" spans="70:70">
      <c r="BR570" s="1198">
        <f t="shared" si="115"/>
        <v>0</v>
      </c>
    </row>
    <row r="571" spans="70:70">
      <c r="BR571" s="1198">
        <f t="shared" si="115"/>
        <v>0</v>
      </c>
    </row>
    <row r="572" spans="70:70">
      <c r="BR572" s="1198">
        <f t="shared" si="115"/>
        <v>0</v>
      </c>
    </row>
    <row r="573" spans="70:70">
      <c r="BR573" s="1198">
        <f t="shared" si="115"/>
        <v>0</v>
      </c>
    </row>
    <row r="574" spans="70:70">
      <c r="BR574" s="1198">
        <f t="shared" si="115"/>
        <v>0</v>
      </c>
    </row>
    <row r="575" spans="70:70">
      <c r="BR575" s="1198">
        <f t="shared" si="115"/>
        <v>0</v>
      </c>
    </row>
    <row r="576" spans="70:70">
      <c r="BR576" s="1198">
        <f t="shared" si="115"/>
        <v>0</v>
      </c>
    </row>
    <row r="577" spans="70:70">
      <c r="BR577" s="1198">
        <f t="shared" si="115"/>
        <v>0</v>
      </c>
    </row>
    <row r="578" spans="70:70">
      <c r="BR578" s="1198">
        <f t="shared" si="115"/>
        <v>0</v>
      </c>
    </row>
    <row r="579" spans="70:70">
      <c r="BR579" s="1198">
        <f t="shared" ref="BR579:BR642" si="116">+BB579</f>
        <v>0</v>
      </c>
    </row>
    <row r="580" spans="70:70">
      <c r="BR580" s="1198">
        <f t="shared" si="116"/>
        <v>0</v>
      </c>
    </row>
    <row r="581" spans="70:70">
      <c r="BR581" s="1198">
        <f t="shared" si="116"/>
        <v>0</v>
      </c>
    </row>
    <row r="582" spans="70:70">
      <c r="BR582" s="1198">
        <f t="shared" si="116"/>
        <v>0</v>
      </c>
    </row>
    <row r="583" spans="70:70">
      <c r="BR583" s="1198">
        <f t="shared" si="116"/>
        <v>0</v>
      </c>
    </row>
    <row r="584" spans="70:70">
      <c r="BR584" s="1198">
        <f t="shared" si="116"/>
        <v>0</v>
      </c>
    </row>
    <row r="585" spans="70:70">
      <c r="BR585" s="1198">
        <f t="shared" si="116"/>
        <v>0</v>
      </c>
    </row>
    <row r="586" spans="70:70">
      <c r="BR586" s="1198">
        <f t="shared" si="116"/>
        <v>0</v>
      </c>
    </row>
    <row r="587" spans="70:70">
      <c r="BR587" s="1198">
        <f t="shared" si="116"/>
        <v>0</v>
      </c>
    </row>
    <row r="588" spans="70:70">
      <c r="BR588" s="1198">
        <f t="shared" si="116"/>
        <v>0</v>
      </c>
    </row>
    <row r="589" spans="70:70">
      <c r="BR589" s="1198">
        <f t="shared" si="116"/>
        <v>0</v>
      </c>
    </row>
    <row r="590" spans="70:70">
      <c r="BR590" s="1198">
        <f t="shared" si="116"/>
        <v>0</v>
      </c>
    </row>
    <row r="591" spans="70:70">
      <c r="BR591" s="1198">
        <f t="shared" si="116"/>
        <v>0</v>
      </c>
    </row>
    <row r="592" spans="70:70">
      <c r="BR592" s="1198">
        <f t="shared" si="116"/>
        <v>0</v>
      </c>
    </row>
    <row r="593" spans="70:70">
      <c r="BR593" s="1198">
        <f t="shared" si="116"/>
        <v>0</v>
      </c>
    </row>
    <row r="594" spans="70:70">
      <c r="BR594" s="1198">
        <f t="shared" si="116"/>
        <v>0</v>
      </c>
    </row>
    <row r="595" spans="70:70">
      <c r="BR595" s="1198">
        <f t="shared" si="116"/>
        <v>0</v>
      </c>
    </row>
    <row r="596" spans="70:70">
      <c r="BR596" s="1198">
        <f t="shared" si="116"/>
        <v>0</v>
      </c>
    </row>
    <row r="597" spans="70:70">
      <c r="BR597" s="1198">
        <f t="shared" si="116"/>
        <v>0</v>
      </c>
    </row>
    <row r="598" spans="70:70">
      <c r="BR598" s="1198">
        <f t="shared" si="116"/>
        <v>0</v>
      </c>
    </row>
    <row r="599" spans="70:70">
      <c r="BR599" s="1198">
        <f t="shared" si="116"/>
        <v>0</v>
      </c>
    </row>
    <row r="600" spans="70:70">
      <c r="BR600" s="1198">
        <f t="shared" si="116"/>
        <v>0</v>
      </c>
    </row>
    <row r="601" spans="70:70">
      <c r="BR601" s="1198">
        <f t="shared" si="116"/>
        <v>0</v>
      </c>
    </row>
    <row r="602" spans="70:70">
      <c r="BR602" s="1198">
        <f t="shared" si="116"/>
        <v>0</v>
      </c>
    </row>
    <row r="603" spans="70:70">
      <c r="BR603" s="1198">
        <f t="shared" si="116"/>
        <v>0</v>
      </c>
    </row>
    <row r="604" spans="70:70">
      <c r="BR604" s="1198">
        <f t="shared" si="116"/>
        <v>0</v>
      </c>
    </row>
    <row r="605" spans="70:70">
      <c r="BR605" s="1198">
        <f t="shared" si="116"/>
        <v>0</v>
      </c>
    </row>
    <row r="606" spans="70:70">
      <c r="BR606" s="1198">
        <f t="shared" si="116"/>
        <v>0</v>
      </c>
    </row>
    <row r="607" spans="70:70">
      <c r="BR607" s="1198">
        <f t="shared" si="116"/>
        <v>0</v>
      </c>
    </row>
    <row r="608" spans="70:70">
      <c r="BR608" s="1198">
        <f t="shared" si="116"/>
        <v>0</v>
      </c>
    </row>
    <row r="609" spans="70:70">
      <c r="BR609" s="1198">
        <f t="shared" si="116"/>
        <v>0</v>
      </c>
    </row>
    <row r="610" spans="70:70">
      <c r="BR610" s="1198">
        <f t="shared" si="116"/>
        <v>0</v>
      </c>
    </row>
    <row r="611" spans="70:70">
      <c r="BR611" s="1198">
        <f t="shared" si="116"/>
        <v>0</v>
      </c>
    </row>
    <row r="612" spans="70:70">
      <c r="BR612" s="1198">
        <f t="shared" si="116"/>
        <v>0</v>
      </c>
    </row>
    <row r="613" spans="70:70">
      <c r="BR613" s="1198">
        <f t="shared" si="116"/>
        <v>0</v>
      </c>
    </row>
    <row r="614" spans="70:70">
      <c r="BR614" s="1198">
        <f t="shared" si="116"/>
        <v>0</v>
      </c>
    </row>
    <row r="615" spans="70:70">
      <c r="BR615" s="1198">
        <f t="shared" si="116"/>
        <v>0</v>
      </c>
    </row>
    <row r="616" spans="70:70">
      <c r="BR616" s="1198">
        <f t="shared" si="116"/>
        <v>0</v>
      </c>
    </row>
    <row r="617" spans="70:70">
      <c r="BR617" s="1198">
        <f t="shared" si="116"/>
        <v>0</v>
      </c>
    </row>
    <row r="618" spans="70:70">
      <c r="BR618" s="1198">
        <f t="shared" si="116"/>
        <v>0</v>
      </c>
    </row>
    <row r="619" spans="70:70">
      <c r="BR619" s="1198">
        <f t="shared" si="116"/>
        <v>0</v>
      </c>
    </row>
    <row r="620" spans="70:70">
      <c r="BR620" s="1198">
        <f t="shared" si="116"/>
        <v>0</v>
      </c>
    </row>
    <row r="621" spans="70:70">
      <c r="BR621" s="1198">
        <f t="shared" si="116"/>
        <v>0</v>
      </c>
    </row>
    <row r="622" spans="70:70">
      <c r="BR622" s="1198">
        <f t="shared" si="116"/>
        <v>0</v>
      </c>
    </row>
    <row r="623" spans="70:70">
      <c r="BR623" s="1198">
        <f t="shared" si="116"/>
        <v>0</v>
      </c>
    </row>
    <row r="624" spans="70:70">
      <c r="BR624" s="1198">
        <f t="shared" si="116"/>
        <v>0</v>
      </c>
    </row>
    <row r="625" spans="70:70">
      <c r="BR625" s="1198">
        <f t="shared" si="116"/>
        <v>0</v>
      </c>
    </row>
    <row r="626" spans="70:70">
      <c r="BR626" s="1198">
        <f t="shared" si="116"/>
        <v>0</v>
      </c>
    </row>
    <row r="627" spans="70:70">
      <c r="BR627" s="1198">
        <f t="shared" si="116"/>
        <v>0</v>
      </c>
    </row>
    <row r="628" spans="70:70">
      <c r="BR628" s="1198">
        <f t="shared" si="116"/>
        <v>0</v>
      </c>
    </row>
    <row r="629" spans="70:70">
      <c r="BR629" s="1198">
        <f t="shared" si="116"/>
        <v>0</v>
      </c>
    </row>
    <row r="630" spans="70:70">
      <c r="BR630" s="1198">
        <f t="shared" si="116"/>
        <v>0</v>
      </c>
    </row>
    <row r="631" spans="70:70">
      <c r="BR631" s="1198">
        <f t="shared" si="116"/>
        <v>0</v>
      </c>
    </row>
    <row r="632" spans="70:70">
      <c r="BR632" s="1198">
        <f t="shared" si="116"/>
        <v>0</v>
      </c>
    </row>
    <row r="633" spans="70:70">
      <c r="BR633" s="1198">
        <f t="shared" si="116"/>
        <v>0</v>
      </c>
    </row>
    <row r="634" spans="70:70">
      <c r="BR634" s="1198">
        <f t="shared" si="116"/>
        <v>0</v>
      </c>
    </row>
    <row r="635" spans="70:70">
      <c r="BR635" s="1198">
        <f t="shared" si="116"/>
        <v>0</v>
      </c>
    </row>
    <row r="636" spans="70:70">
      <c r="BR636" s="1198">
        <f t="shared" si="116"/>
        <v>0</v>
      </c>
    </row>
    <row r="637" spans="70:70">
      <c r="BR637" s="1198">
        <f t="shared" si="116"/>
        <v>0</v>
      </c>
    </row>
    <row r="638" spans="70:70">
      <c r="BR638" s="1198">
        <f t="shared" si="116"/>
        <v>0</v>
      </c>
    </row>
    <row r="639" spans="70:70">
      <c r="BR639" s="1198">
        <f t="shared" si="116"/>
        <v>0</v>
      </c>
    </row>
    <row r="640" spans="70:70">
      <c r="BR640" s="1198">
        <f t="shared" si="116"/>
        <v>0</v>
      </c>
    </row>
    <row r="641" spans="70:70">
      <c r="BR641" s="1198">
        <f t="shared" si="116"/>
        <v>0</v>
      </c>
    </row>
    <row r="642" spans="70:70">
      <c r="BR642" s="1198">
        <f t="shared" si="116"/>
        <v>0</v>
      </c>
    </row>
    <row r="643" spans="70:70">
      <c r="BR643" s="1198">
        <f t="shared" ref="BR643:BR706" si="117">+BB643</f>
        <v>0</v>
      </c>
    </row>
    <row r="644" spans="70:70">
      <c r="BR644" s="1198">
        <f t="shared" si="117"/>
        <v>0</v>
      </c>
    </row>
    <row r="645" spans="70:70">
      <c r="BR645" s="1198">
        <f t="shared" si="117"/>
        <v>0</v>
      </c>
    </row>
    <row r="646" spans="70:70">
      <c r="BR646" s="1198">
        <f t="shared" si="117"/>
        <v>0</v>
      </c>
    </row>
    <row r="647" spans="70:70">
      <c r="BR647" s="1198">
        <f t="shared" si="117"/>
        <v>0</v>
      </c>
    </row>
    <row r="648" spans="70:70">
      <c r="BR648" s="1198">
        <f t="shared" si="117"/>
        <v>0</v>
      </c>
    </row>
    <row r="649" spans="70:70">
      <c r="BR649" s="1198">
        <f t="shared" si="117"/>
        <v>0</v>
      </c>
    </row>
    <row r="650" spans="70:70">
      <c r="BR650" s="1198">
        <f t="shared" si="117"/>
        <v>0</v>
      </c>
    </row>
    <row r="651" spans="70:70">
      <c r="BR651" s="1198">
        <f t="shared" si="117"/>
        <v>0</v>
      </c>
    </row>
    <row r="652" spans="70:70">
      <c r="BR652" s="1198">
        <f t="shared" si="117"/>
        <v>0</v>
      </c>
    </row>
    <row r="653" spans="70:70">
      <c r="BR653" s="1198">
        <f t="shared" si="117"/>
        <v>0</v>
      </c>
    </row>
    <row r="654" spans="70:70">
      <c r="BR654" s="1198">
        <f t="shared" si="117"/>
        <v>0</v>
      </c>
    </row>
    <row r="655" spans="70:70">
      <c r="BR655" s="1198">
        <f t="shared" si="117"/>
        <v>0</v>
      </c>
    </row>
    <row r="656" spans="70:70">
      <c r="BR656" s="1198">
        <f t="shared" si="117"/>
        <v>0</v>
      </c>
    </row>
    <row r="657" spans="70:70">
      <c r="BR657" s="1198">
        <f t="shared" si="117"/>
        <v>0</v>
      </c>
    </row>
    <row r="658" spans="70:70">
      <c r="BR658" s="1198">
        <f t="shared" si="117"/>
        <v>0</v>
      </c>
    </row>
    <row r="659" spans="70:70">
      <c r="BR659" s="1198">
        <f t="shared" si="117"/>
        <v>0</v>
      </c>
    </row>
    <row r="660" spans="70:70">
      <c r="BR660" s="1198">
        <f t="shared" si="117"/>
        <v>0</v>
      </c>
    </row>
    <row r="661" spans="70:70">
      <c r="BR661" s="1198">
        <f t="shared" si="117"/>
        <v>0</v>
      </c>
    </row>
    <row r="662" spans="70:70">
      <c r="BR662" s="1198">
        <f t="shared" si="117"/>
        <v>0</v>
      </c>
    </row>
    <row r="663" spans="70:70">
      <c r="BR663" s="1198">
        <f t="shared" si="117"/>
        <v>0</v>
      </c>
    </row>
    <row r="664" spans="70:70">
      <c r="BR664" s="1198">
        <f t="shared" si="117"/>
        <v>0</v>
      </c>
    </row>
    <row r="665" spans="70:70">
      <c r="BR665" s="1198">
        <f t="shared" si="117"/>
        <v>0</v>
      </c>
    </row>
    <row r="666" spans="70:70">
      <c r="BR666" s="1198">
        <f t="shared" si="117"/>
        <v>0</v>
      </c>
    </row>
    <row r="667" spans="70:70">
      <c r="BR667" s="1198">
        <f t="shared" si="117"/>
        <v>0</v>
      </c>
    </row>
    <row r="668" spans="70:70">
      <c r="BR668" s="1198">
        <f t="shared" si="117"/>
        <v>0</v>
      </c>
    </row>
    <row r="669" spans="70:70">
      <c r="BR669" s="1198">
        <f t="shared" si="117"/>
        <v>0</v>
      </c>
    </row>
    <row r="670" spans="70:70">
      <c r="BR670" s="1198">
        <f t="shared" si="117"/>
        <v>0</v>
      </c>
    </row>
    <row r="671" spans="70:70">
      <c r="BR671" s="1198">
        <f t="shared" si="117"/>
        <v>0</v>
      </c>
    </row>
    <row r="672" spans="70:70">
      <c r="BR672" s="1198">
        <f t="shared" si="117"/>
        <v>0</v>
      </c>
    </row>
    <row r="673" spans="70:70">
      <c r="BR673" s="1198">
        <f t="shared" si="117"/>
        <v>0</v>
      </c>
    </row>
    <row r="674" spans="70:70">
      <c r="BR674" s="1198">
        <f t="shared" si="117"/>
        <v>0</v>
      </c>
    </row>
    <row r="675" spans="70:70">
      <c r="BR675" s="1198">
        <f t="shared" si="117"/>
        <v>0</v>
      </c>
    </row>
    <row r="676" spans="70:70">
      <c r="BR676" s="1198">
        <f t="shared" si="117"/>
        <v>0</v>
      </c>
    </row>
    <row r="677" spans="70:70">
      <c r="BR677" s="1198">
        <f t="shared" si="117"/>
        <v>0</v>
      </c>
    </row>
    <row r="678" spans="70:70">
      <c r="BR678" s="1198">
        <f t="shared" si="117"/>
        <v>0</v>
      </c>
    </row>
    <row r="679" spans="70:70">
      <c r="BR679" s="1198">
        <f t="shared" si="117"/>
        <v>0</v>
      </c>
    </row>
    <row r="680" spans="70:70">
      <c r="BR680" s="1198">
        <f t="shared" si="117"/>
        <v>0</v>
      </c>
    </row>
    <row r="681" spans="70:70">
      <c r="BR681" s="1198">
        <f t="shared" si="117"/>
        <v>0</v>
      </c>
    </row>
    <row r="682" spans="70:70">
      <c r="BR682" s="1198">
        <f t="shared" si="117"/>
        <v>0</v>
      </c>
    </row>
    <row r="683" spans="70:70">
      <c r="BR683" s="1198">
        <f t="shared" si="117"/>
        <v>0</v>
      </c>
    </row>
    <row r="684" spans="70:70">
      <c r="BR684" s="1198">
        <f t="shared" si="117"/>
        <v>0</v>
      </c>
    </row>
    <row r="685" spans="70:70">
      <c r="BR685" s="1198">
        <f t="shared" si="117"/>
        <v>0</v>
      </c>
    </row>
    <row r="686" spans="70:70">
      <c r="BR686" s="1198">
        <f t="shared" si="117"/>
        <v>0</v>
      </c>
    </row>
    <row r="687" spans="70:70">
      <c r="BR687" s="1198">
        <f t="shared" si="117"/>
        <v>0</v>
      </c>
    </row>
    <row r="688" spans="70:70">
      <c r="BR688" s="1198">
        <f t="shared" si="117"/>
        <v>0</v>
      </c>
    </row>
    <row r="689" spans="70:70">
      <c r="BR689" s="1198">
        <f t="shared" si="117"/>
        <v>0</v>
      </c>
    </row>
    <row r="690" spans="70:70">
      <c r="BR690" s="1198">
        <f t="shared" si="117"/>
        <v>0</v>
      </c>
    </row>
    <row r="691" spans="70:70">
      <c r="BR691" s="1198">
        <f t="shared" si="117"/>
        <v>0</v>
      </c>
    </row>
    <row r="692" spans="70:70">
      <c r="BR692" s="1198">
        <f t="shared" si="117"/>
        <v>0</v>
      </c>
    </row>
    <row r="693" spans="70:70">
      <c r="BR693" s="1198">
        <f t="shared" si="117"/>
        <v>0</v>
      </c>
    </row>
    <row r="694" spans="70:70">
      <c r="BR694" s="1198">
        <f t="shared" si="117"/>
        <v>0</v>
      </c>
    </row>
    <row r="695" spans="70:70">
      <c r="BR695" s="1198">
        <f t="shared" si="117"/>
        <v>0</v>
      </c>
    </row>
    <row r="696" spans="70:70">
      <c r="BR696" s="1198">
        <f t="shared" si="117"/>
        <v>0</v>
      </c>
    </row>
    <row r="697" spans="70:70">
      <c r="BR697" s="1198">
        <f t="shared" si="117"/>
        <v>0</v>
      </c>
    </row>
    <row r="698" spans="70:70">
      <c r="BR698" s="1198">
        <f t="shared" si="117"/>
        <v>0</v>
      </c>
    </row>
    <row r="699" spans="70:70">
      <c r="BR699" s="1198">
        <f t="shared" si="117"/>
        <v>0</v>
      </c>
    </row>
    <row r="700" spans="70:70">
      <c r="BR700" s="1198">
        <f t="shared" si="117"/>
        <v>0</v>
      </c>
    </row>
    <row r="701" spans="70:70">
      <c r="BR701" s="1198">
        <f t="shared" si="117"/>
        <v>0</v>
      </c>
    </row>
    <row r="702" spans="70:70">
      <c r="BR702" s="1198">
        <f t="shared" si="117"/>
        <v>0</v>
      </c>
    </row>
    <row r="703" spans="70:70">
      <c r="BR703" s="1198">
        <f t="shared" si="117"/>
        <v>0</v>
      </c>
    </row>
    <row r="704" spans="70:70">
      <c r="BR704" s="1198">
        <f t="shared" si="117"/>
        <v>0</v>
      </c>
    </row>
    <row r="705" spans="70:70">
      <c r="BR705" s="1198">
        <f t="shared" si="117"/>
        <v>0</v>
      </c>
    </row>
    <row r="706" spans="70:70">
      <c r="BR706" s="1198">
        <f t="shared" si="117"/>
        <v>0</v>
      </c>
    </row>
    <row r="707" spans="70:70">
      <c r="BR707" s="1198">
        <f t="shared" ref="BR707:BR770" si="118">+BB707</f>
        <v>0</v>
      </c>
    </row>
    <row r="708" spans="70:70">
      <c r="BR708" s="1198">
        <f t="shared" si="118"/>
        <v>0</v>
      </c>
    </row>
    <row r="709" spans="70:70">
      <c r="BR709" s="1198">
        <f t="shared" si="118"/>
        <v>0</v>
      </c>
    </row>
    <row r="710" spans="70:70">
      <c r="BR710" s="1198">
        <f t="shared" si="118"/>
        <v>0</v>
      </c>
    </row>
    <row r="711" spans="70:70">
      <c r="BR711" s="1198">
        <f t="shared" si="118"/>
        <v>0</v>
      </c>
    </row>
    <row r="712" spans="70:70">
      <c r="BR712" s="1198">
        <f t="shared" si="118"/>
        <v>0</v>
      </c>
    </row>
    <row r="713" spans="70:70">
      <c r="BR713" s="1198">
        <f t="shared" si="118"/>
        <v>0</v>
      </c>
    </row>
    <row r="714" spans="70:70">
      <c r="BR714" s="1198">
        <f t="shared" si="118"/>
        <v>0</v>
      </c>
    </row>
    <row r="715" spans="70:70">
      <c r="BR715" s="1198">
        <f t="shared" si="118"/>
        <v>0</v>
      </c>
    </row>
    <row r="716" spans="70:70">
      <c r="BR716" s="1198">
        <f t="shared" si="118"/>
        <v>0</v>
      </c>
    </row>
    <row r="717" spans="70:70">
      <c r="BR717" s="1198">
        <f t="shared" si="118"/>
        <v>0</v>
      </c>
    </row>
    <row r="718" spans="70:70">
      <c r="BR718" s="1198">
        <f t="shared" si="118"/>
        <v>0</v>
      </c>
    </row>
    <row r="719" spans="70:70">
      <c r="BR719" s="1198">
        <f t="shared" si="118"/>
        <v>0</v>
      </c>
    </row>
    <row r="720" spans="70:70">
      <c r="BR720" s="1198">
        <f t="shared" si="118"/>
        <v>0</v>
      </c>
    </row>
    <row r="721" spans="70:70">
      <c r="BR721" s="1198">
        <f t="shared" si="118"/>
        <v>0</v>
      </c>
    </row>
    <row r="722" spans="70:70">
      <c r="BR722" s="1198">
        <f t="shared" si="118"/>
        <v>0</v>
      </c>
    </row>
    <row r="723" spans="70:70">
      <c r="BR723" s="1198">
        <f t="shared" si="118"/>
        <v>0</v>
      </c>
    </row>
    <row r="724" spans="70:70">
      <c r="BR724" s="1198">
        <f t="shared" si="118"/>
        <v>0</v>
      </c>
    </row>
    <row r="725" spans="70:70">
      <c r="BR725" s="1198">
        <f t="shared" si="118"/>
        <v>0</v>
      </c>
    </row>
    <row r="726" spans="70:70">
      <c r="BR726" s="1198">
        <f t="shared" si="118"/>
        <v>0</v>
      </c>
    </row>
    <row r="727" spans="70:70">
      <c r="BR727" s="1198">
        <f t="shared" si="118"/>
        <v>0</v>
      </c>
    </row>
    <row r="728" spans="70:70">
      <c r="BR728" s="1198">
        <f t="shared" si="118"/>
        <v>0</v>
      </c>
    </row>
    <row r="729" spans="70:70">
      <c r="BR729" s="1198">
        <f t="shared" si="118"/>
        <v>0</v>
      </c>
    </row>
    <row r="730" spans="70:70">
      <c r="BR730" s="1198">
        <f t="shared" si="118"/>
        <v>0</v>
      </c>
    </row>
    <row r="731" spans="70:70">
      <c r="BR731" s="1198">
        <f t="shared" si="118"/>
        <v>0</v>
      </c>
    </row>
    <row r="732" spans="70:70">
      <c r="BR732" s="1198">
        <f t="shared" si="118"/>
        <v>0</v>
      </c>
    </row>
    <row r="733" spans="70:70">
      <c r="BR733" s="1198">
        <f t="shared" si="118"/>
        <v>0</v>
      </c>
    </row>
    <row r="734" spans="70:70">
      <c r="BR734" s="1198">
        <f t="shared" si="118"/>
        <v>0</v>
      </c>
    </row>
    <row r="735" spans="70:70">
      <c r="BR735" s="1198">
        <f t="shared" si="118"/>
        <v>0</v>
      </c>
    </row>
    <row r="736" spans="70:70">
      <c r="BR736" s="1198">
        <f t="shared" si="118"/>
        <v>0</v>
      </c>
    </row>
    <row r="737" spans="70:70">
      <c r="BR737" s="1198">
        <f t="shared" si="118"/>
        <v>0</v>
      </c>
    </row>
    <row r="738" spans="70:70">
      <c r="BR738" s="1198">
        <f t="shared" si="118"/>
        <v>0</v>
      </c>
    </row>
    <row r="739" spans="70:70">
      <c r="BR739" s="1198">
        <f t="shared" si="118"/>
        <v>0</v>
      </c>
    </row>
    <row r="740" spans="70:70">
      <c r="BR740" s="1198">
        <f t="shared" si="118"/>
        <v>0</v>
      </c>
    </row>
    <row r="741" spans="70:70">
      <c r="BR741" s="1198">
        <f t="shared" si="118"/>
        <v>0</v>
      </c>
    </row>
    <row r="742" spans="70:70">
      <c r="BR742" s="1198">
        <f t="shared" si="118"/>
        <v>0</v>
      </c>
    </row>
    <row r="743" spans="70:70">
      <c r="BR743" s="1198">
        <f t="shared" si="118"/>
        <v>0</v>
      </c>
    </row>
    <row r="744" spans="70:70">
      <c r="BR744" s="1198">
        <f t="shared" si="118"/>
        <v>0</v>
      </c>
    </row>
    <row r="745" spans="70:70">
      <c r="BR745" s="1198">
        <f t="shared" si="118"/>
        <v>0</v>
      </c>
    </row>
    <row r="746" spans="70:70">
      <c r="BR746" s="1198">
        <f t="shared" si="118"/>
        <v>0</v>
      </c>
    </row>
    <row r="747" spans="70:70">
      <c r="BR747" s="1198">
        <f t="shared" si="118"/>
        <v>0</v>
      </c>
    </row>
    <row r="748" spans="70:70">
      <c r="BR748" s="1198">
        <f t="shared" si="118"/>
        <v>0</v>
      </c>
    </row>
    <row r="749" spans="70:70">
      <c r="BR749" s="1198">
        <f t="shared" si="118"/>
        <v>0</v>
      </c>
    </row>
    <row r="750" spans="70:70">
      <c r="BR750" s="1198">
        <f t="shared" si="118"/>
        <v>0</v>
      </c>
    </row>
    <row r="751" spans="70:70">
      <c r="BR751" s="1198">
        <f t="shared" si="118"/>
        <v>0</v>
      </c>
    </row>
    <row r="752" spans="70:70">
      <c r="BR752" s="1198">
        <f t="shared" si="118"/>
        <v>0</v>
      </c>
    </row>
    <row r="753" spans="70:70">
      <c r="BR753" s="1198">
        <f t="shared" si="118"/>
        <v>0</v>
      </c>
    </row>
    <row r="754" spans="70:70">
      <c r="BR754" s="1198">
        <f t="shared" si="118"/>
        <v>0</v>
      </c>
    </row>
    <row r="755" spans="70:70">
      <c r="BR755" s="1198">
        <f t="shared" si="118"/>
        <v>0</v>
      </c>
    </row>
    <row r="756" spans="70:70">
      <c r="BR756" s="1198">
        <f t="shared" si="118"/>
        <v>0</v>
      </c>
    </row>
    <row r="757" spans="70:70">
      <c r="BR757" s="1198">
        <f t="shared" si="118"/>
        <v>0</v>
      </c>
    </row>
    <row r="758" spans="70:70">
      <c r="BR758" s="1198">
        <f t="shared" si="118"/>
        <v>0</v>
      </c>
    </row>
    <row r="759" spans="70:70">
      <c r="BR759" s="1198">
        <f t="shared" si="118"/>
        <v>0</v>
      </c>
    </row>
    <row r="760" spans="70:70">
      <c r="BR760" s="1198">
        <f t="shared" si="118"/>
        <v>0</v>
      </c>
    </row>
    <row r="761" spans="70:70">
      <c r="BR761" s="1198">
        <f t="shared" si="118"/>
        <v>0</v>
      </c>
    </row>
    <row r="762" spans="70:70">
      <c r="BR762" s="1198">
        <f t="shared" si="118"/>
        <v>0</v>
      </c>
    </row>
    <row r="763" spans="70:70">
      <c r="BR763" s="1198">
        <f t="shared" si="118"/>
        <v>0</v>
      </c>
    </row>
    <row r="764" spans="70:70">
      <c r="BR764" s="1198">
        <f t="shared" si="118"/>
        <v>0</v>
      </c>
    </row>
    <row r="765" spans="70:70">
      <c r="BR765" s="1198">
        <f t="shared" si="118"/>
        <v>0</v>
      </c>
    </row>
    <row r="766" spans="70:70">
      <c r="BR766" s="1198">
        <f t="shared" si="118"/>
        <v>0</v>
      </c>
    </row>
    <row r="767" spans="70:70">
      <c r="BR767" s="1198">
        <f t="shared" si="118"/>
        <v>0</v>
      </c>
    </row>
    <row r="768" spans="70:70">
      <c r="BR768" s="1198">
        <f t="shared" si="118"/>
        <v>0</v>
      </c>
    </row>
    <row r="769" spans="70:70">
      <c r="BR769" s="1198">
        <f t="shared" si="118"/>
        <v>0</v>
      </c>
    </row>
    <row r="770" spans="70:70">
      <c r="BR770" s="1198">
        <f t="shared" si="118"/>
        <v>0</v>
      </c>
    </row>
    <row r="771" spans="70:70">
      <c r="BR771" s="1198">
        <f t="shared" ref="BR771:BR834" si="119">+BB771</f>
        <v>0</v>
      </c>
    </row>
    <row r="772" spans="70:70">
      <c r="BR772" s="1198">
        <f t="shared" si="119"/>
        <v>0</v>
      </c>
    </row>
    <row r="773" spans="70:70">
      <c r="BR773" s="1198">
        <f t="shared" si="119"/>
        <v>0</v>
      </c>
    </row>
    <row r="774" spans="70:70">
      <c r="BR774" s="1198">
        <f t="shared" si="119"/>
        <v>0</v>
      </c>
    </row>
    <row r="775" spans="70:70">
      <c r="BR775" s="1198">
        <f t="shared" si="119"/>
        <v>0</v>
      </c>
    </row>
    <row r="776" spans="70:70">
      <c r="BR776" s="1198">
        <f t="shared" si="119"/>
        <v>0</v>
      </c>
    </row>
    <row r="777" spans="70:70">
      <c r="BR777" s="1198">
        <f t="shared" si="119"/>
        <v>0</v>
      </c>
    </row>
    <row r="778" spans="70:70">
      <c r="BR778" s="1198">
        <f t="shared" si="119"/>
        <v>0</v>
      </c>
    </row>
    <row r="779" spans="70:70">
      <c r="BR779" s="1198">
        <f t="shared" si="119"/>
        <v>0</v>
      </c>
    </row>
    <row r="780" spans="70:70">
      <c r="BR780" s="1198">
        <f t="shared" si="119"/>
        <v>0</v>
      </c>
    </row>
    <row r="781" spans="70:70">
      <c r="BR781" s="1198">
        <f t="shared" si="119"/>
        <v>0</v>
      </c>
    </row>
    <row r="782" spans="70:70">
      <c r="BR782" s="1198">
        <f t="shared" si="119"/>
        <v>0</v>
      </c>
    </row>
    <row r="783" spans="70:70">
      <c r="BR783" s="1198">
        <f t="shared" si="119"/>
        <v>0</v>
      </c>
    </row>
    <row r="784" spans="70:70">
      <c r="BR784" s="1198">
        <f t="shared" si="119"/>
        <v>0</v>
      </c>
    </row>
    <row r="785" spans="70:70">
      <c r="BR785" s="1198">
        <f t="shared" si="119"/>
        <v>0</v>
      </c>
    </row>
    <row r="786" spans="70:70">
      <c r="BR786" s="1198">
        <f t="shared" si="119"/>
        <v>0</v>
      </c>
    </row>
    <row r="787" spans="70:70">
      <c r="BR787" s="1198">
        <f t="shared" si="119"/>
        <v>0</v>
      </c>
    </row>
    <row r="788" spans="70:70">
      <c r="BR788" s="1198">
        <f t="shared" si="119"/>
        <v>0</v>
      </c>
    </row>
    <row r="789" spans="70:70">
      <c r="BR789" s="1198">
        <f t="shared" si="119"/>
        <v>0</v>
      </c>
    </row>
    <row r="790" spans="70:70">
      <c r="BR790" s="1198">
        <f t="shared" si="119"/>
        <v>0</v>
      </c>
    </row>
    <row r="791" spans="70:70">
      <c r="BR791" s="1198">
        <f t="shared" si="119"/>
        <v>0</v>
      </c>
    </row>
    <row r="792" spans="70:70">
      <c r="BR792" s="1198">
        <f t="shared" si="119"/>
        <v>0</v>
      </c>
    </row>
    <row r="793" spans="70:70">
      <c r="BR793" s="1198">
        <f t="shared" si="119"/>
        <v>0</v>
      </c>
    </row>
    <row r="794" spans="70:70">
      <c r="BR794" s="1198">
        <f t="shared" si="119"/>
        <v>0</v>
      </c>
    </row>
    <row r="795" spans="70:70">
      <c r="BR795" s="1198">
        <f t="shared" si="119"/>
        <v>0</v>
      </c>
    </row>
    <row r="796" spans="70:70">
      <c r="BR796" s="1198">
        <f t="shared" si="119"/>
        <v>0</v>
      </c>
    </row>
    <row r="797" spans="70:70">
      <c r="BR797" s="1198">
        <f t="shared" si="119"/>
        <v>0</v>
      </c>
    </row>
    <row r="798" spans="70:70">
      <c r="BR798" s="1198">
        <f t="shared" si="119"/>
        <v>0</v>
      </c>
    </row>
    <row r="799" spans="70:70">
      <c r="BR799" s="1198">
        <f t="shared" si="119"/>
        <v>0</v>
      </c>
    </row>
    <row r="800" spans="70:70">
      <c r="BR800" s="1198">
        <f t="shared" si="119"/>
        <v>0</v>
      </c>
    </row>
    <row r="801" spans="70:70">
      <c r="BR801" s="1198">
        <f t="shared" si="119"/>
        <v>0</v>
      </c>
    </row>
    <row r="802" spans="70:70">
      <c r="BR802" s="1198">
        <f t="shared" si="119"/>
        <v>0</v>
      </c>
    </row>
    <row r="803" spans="70:70">
      <c r="BR803" s="1198">
        <f t="shared" si="119"/>
        <v>0</v>
      </c>
    </row>
    <row r="804" spans="70:70">
      <c r="BR804" s="1198">
        <f t="shared" si="119"/>
        <v>0</v>
      </c>
    </row>
    <row r="805" spans="70:70">
      <c r="BR805" s="1198">
        <f t="shared" si="119"/>
        <v>0</v>
      </c>
    </row>
    <row r="806" spans="70:70">
      <c r="BR806" s="1198">
        <f t="shared" si="119"/>
        <v>0</v>
      </c>
    </row>
    <row r="807" spans="70:70">
      <c r="BR807" s="1198">
        <f t="shared" si="119"/>
        <v>0</v>
      </c>
    </row>
    <row r="808" spans="70:70">
      <c r="BR808" s="1198">
        <f t="shared" si="119"/>
        <v>0</v>
      </c>
    </row>
    <row r="809" spans="70:70">
      <c r="BR809" s="1198">
        <f t="shared" si="119"/>
        <v>0</v>
      </c>
    </row>
    <row r="810" spans="70:70">
      <c r="BR810" s="1198">
        <f t="shared" si="119"/>
        <v>0</v>
      </c>
    </row>
    <row r="811" spans="70:70">
      <c r="BR811" s="1198">
        <f t="shared" si="119"/>
        <v>0</v>
      </c>
    </row>
    <row r="812" spans="70:70">
      <c r="BR812" s="1198">
        <f t="shared" si="119"/>
        <v>0</v>
      </c>
    </row>
    <row r="813" spans="70:70">
      <c r="BR813" s="1198">
        <f t="shared" si="119"/>
        <v>0</v>
      </c>
    </row>
    <row r="814" spans="70:70">
      <c r="BR814" s="1198">
        <f t="shared" si="119"/>
        <v>0</v>
      </c>
    </row>
    <row r="815" spans="70:70">
      <c r="BR815" s="1198">
        <f t="shared" si="119"/>
        <v>0</v>
      </c>
    </row>
    <row r="816" spans="70:70">
      <c r="BR816" s="1198">
        <f t="shared" si="119"/>
        <v>0</v>
      </c>
    </row>
    <row r="817" spans="70:70">
      <c r="BR817" s="1198">
        <f t="shared" si="119"/>
        <v>0</v>
      </c>
    </row>
    <row r="818" spans="70:70">
      <c r="BR818" s="1198">
        <f t="shared" si="119"/>
        <v>0</v>
      </c>
    </row>
    <row r="819" spans="70:70">
      <c r="BR819" s="1198">
        <f t="shared" si="119"/>
        <v>0</v>
      </c>
    </row>
    <row r="820" spans="70:70">
      <c r="BR820" s="1198">
        <f t="shared" si="119"/>
        <v>0</v>
      </c>
    </row>
    <row r="821" spans="70:70">
      <c r="BR821" s="1198">
        <f t="shared" si="119"/>
        <v>0</v>
      </c>
    </row>
    <row r="822" spans="70:70">
      <c r="BR822" s="1198">
        <f t="shared" si="119"/>
        <v>0</v>
      </c>
    </row>
    <row r="823" spans="70:70">
      <c r="BR823" s="1198">
        <f t="shared" si="119"/>
        <v>0</v>
      </c>
    </row>
    <row r="824" spans="70:70">
      <c r="BR824" s="1198">
        <f t="shared" si="119"/>
        <v>0</v>
      </c>
    </row>
    <row r="825" spans="70:70">
      <c r="BR825" s="1198">
        <f t="shared" si="119"/>
        <v>0</v>
      </c>
    </row>
    <row r="826" spans="70:70">
      <c r="BR826" s="1198">
        <f t="shared" si="119"/>
        <v>0</v>
      </c>
    </row>
    <row r="827" spans="70:70">
      <c r="BR827" s="1198">
        <f t="shared" si="119"/>
        <v>0</v>
      </c>
    </row>
    <row r="828" spans="70:70">
      <c r="BR828" s="1198">
        <f t="shared" si="119"/>
        <v>0</v>
      </c>
    </row>
    <row r="829" spans="70:70">
      <c r="BR829" s="1198">
        <f t="shared" si="119"/>
        <v>0</v>
      </c>
    </row>
    <row r="830" spans="70:70">
      <c r="BR830" s="1198">
        <f t="shared" si="119"/>
        <v>0</v>
      </c>
    </row>
    <row r="831" spans="70:70">
      <c r="BR831" s="1198">
        <f t="shared" si="119"/>
        <v>0</v>
      </c>
    </row>
    <row r="832" spans="70:70">
      <c r="BR832" s="1198">
        <f t="shared" si="119"/>
        <v>0</v>
      </c>
    </row>
    <row r="833" spans="70:70">
      <c r="BR833" s="1198">
        <f t="shared" si="119"/>
        <v>0</v>
      </c>
    </row>
    <row r="834" spans="70:70">
      <c r="BR834" s="1198">
        <f t="shared" si="119"/>
        <v>0</v>
      </c>
    </row>
    <row r="835" spans="70:70">
      <c r="BR835" s="1198">
        <f t="shared" ref="BR835:BR898" si="120">+BB835</f>
        <v>0</v>
      </c>
    </row>
    <row r="836" spans="70:70">
      <c r="BR836" s="1198">
        <f t="shared" si="120"/>
        <v>0</v>
      </c>
    </row>
    <row r="837" spans="70:70">
      <c r="BR837" s="1198">
        <f t="shared" si="120"/>
        <v>0</v>
      </c>
    </row>
    <row r="838" spans="70:70">
      <c r="BR838" s="1198">
        <f t="shared" si="120"/>
        <v>0</v>
      </c>
    </row>
    <row r="839" spans="70:70">
      <c r="BR839" s="1198">
        <f t="shared" si="120"/>
        <v>0</v>
      </c>
    </row>
    <row r="840" spans="70:70">
      <c r="BR840" s="1198">
        <f t="shared" si="120"/>
        <v>0</v>
      </c>
    </row>
    <row r="841" spans="70:70">
      <c r="BR841" s="1198">
        <f t="shared" si="120"/>
        <v>0</v>
      </c>
    </row>
    <row r="842" spans="70:70">
      <c r="BR842" s="1198">
        <f t="shared" si="120"/>
        <v>0</v>
      </c>
    </row>
    <row r="843" spans="70:70">
      <c r="BR843" s="1198">
        <f t="shared" si="120"/>
        <v>0</v>
      </c>
    </row>
    <row r="844" spans="70:70">
      <c r="BR844" s="1198">
        <f t="shared" si="120"/>
        <v>0</v>
      </c>
    </row>
    <row r="845" spans="70:70">
      <c r="BR845" s="1198">
        <f t="shared" si="120"/>
        <v>0</v>
      </c>
    </row>
    <row r="846" spans="70:70">
      <c r="BR846" s="1198">
        <f t="shared" si="120"/>
        <v>0</v>
      </c>
    </row>
    <row r="847" spans="70:70">
      <c r="BR847" s="1198">
        <f t="shared" si="120"/>
        <v>0</v>
      </c>
    </row>
    <row r="848" spans="70:70">
      <c r="BR848" s="1198">
        <f t="shared" si="120"/>
        <v>0</v>
      </c>
    </row>
    <row r="849" spans="70:70">
      <c r="BR849" s="1198">
        <f t="shared" si="120"/>
        <v>0</v>
      </c>
    </row>
    <row r="850" spans="70:70">
      <c r="BR850" s="1198">
        <f t="shared" si="120"/>
        <v>0</v>
      </c>
    </row>
    <row r="851" spans="70:70">
      <c r="BR851" s="1198">
        <f t="shared" si="120"/>
        <v>0</v>
      </c>
    </row>
    <row r="852" spans="70:70">
      <c r="BR852" s="1198">
        <f t="shared" si="120"/>
        <v>0</v>
      </c>
    </row>
    <row r="853" spans="70:70">
      <c r="BR853" s="1198">
        <f t="shared" si="120"/>
        <v>0</v>
      </c>
    </row>
    <row r="854" spans="70:70">
      <c r="BR854" s="1198">
        <f t="shared" si="120"/>
        <v>0</v>
      </c>
    </row>
    <row r="855" spans="70:70">
      <c r="BR855" s="1198">
        <f t="shared" si="120"/>
        <v>0</v>
      </c>
    </row>
    <row r="856" spans="70:70">
      <c r="BR856" s="1198">
        <f t="shared" si="120"/>
        <v>0</v>
      </c>
    </row>
    <row r="857" spans="70:70">
      <c r="BR857" s="1198">
        <f t="shared" si="120"/>
        <v>0</v>
      </c>
    </row>
    <row r="858" spans="70:70">
      <c r="BR858" s="1198">
        <f t="shared" si="120"/>
        <v>0</v>
      </c>
    </row>
    <row r="859" spans="70:70">
      <c r="BR859" s="1198">
        <f t="shared" si="120"/>
        <v>0</v>
      </c>
    </row>
    <row r="860" spans="70:70">
      <c r="BR860" s="1198">
        <f t="shared" si="120"/>
        <v>0</v>
      </c>
    </row>
    <row r="861" spans="70:70">
      <c r="BR861" s="1198">
        <f t="shared" si="120"/>
        <v>0</v>
      </c>
    </row>
    <row r="862" spans="70:70">
      <c r="BR862" s="1198">
        <f t="shared" si="120"/>
        <v>0</v>
      </c>
    </row>
    <row r="863" spans="70:70">
      <c r="BR863" s="1198">
        <f t="shared" si="120"/>
        <v>0</v>
      </c>
    </row>
    <row r="864" spans="70:70">
      <c r="BR864" s="1198">
        <f t="shared" si="120"/>
        <v>0</v>
      </c>
    </row>
    <row r="865" spans="70:70">
      <c r="BR865" s="1198">
        <f t="shared" si="120"/>
        <v>0</v>
      </c>
    </row>
    <row r="866" spans="70:70">
      <c r="BR866" s="1198">
        <f t="shared" si="120"/>
        <v>0</v>
      </c>
    </row>
    <row r="867" spans="70:70">
      <c r="BR867" s="1198">
        <f t="shared" si="120"/>
        <v>0</v>
      </c>
    </row>
    <row r="868" spans="70:70">
      <c r="BR868" s="1198">
        <f t="shared" si="120"/>
        <v>0</v>
      </c>
    </row>
    <row r="869" spans="70:70">
      <c r="BR869" s="1198">
        <f t="shared" si="120"/>
        <v>0</v>
      </c>
    </row>
    <row r="870" spans="70:70">
      <c r="BR870" s="1198">
        <f t="shared" si="120"/>
        <v>0</v>
      </c>
    </row>
    <row r="871" spans="70:70">
      <c r="BR871" s="1198">
        <f t="shared" si="120"/>
        <v>0</v>
      </c>
    </row>
    <row r="872" spans="70:70">
      <c r="BR872" s="1198">
        <f t="shared" si="120"/>
        <v>0</v>
      </c>
    </row>
    <row r="873" spans="70:70">
      <c r="BR873" s="1198">
        <f t="shared" si="120"/>
        <v>0</v>
      </c>
    </row>
    <row r="874" spans="70:70">
      <c r="BR874" s="1198">
        <f t="shared" si="120"/>
        <v>0</v>
      </c>
    </row>
    <row r="875" spans="70:70">
      <c r="BR875" s="1198">
        <f t="shared" si="120"/>
        <v>0</v>
      </c>
    </row>
    <row r="876" spans="70:70">
      <c r="BR876" s="1198">
        <f t="shared" si="120"/>
        <v>0</v>
      </c>
    </row>
    <row r="877" spans="70:70">
      <c r="BR877" s="1198">
        <f t="shared" si="120"/>
        <v>0</v>
      </c>
    </row>
    <row r="878" spans="70:70">
      <c r="BR878" s="1198">
        <f t="shared" si="120"/>
        <v>0</v>
      </c>
    </row>
    <row r="879" spans="70:70">
      <c r="BR879" s="1198">
        <f t="shared" si="120"/>
        <v>0</v>
      </c>
    </row>
    <row r="880" spans="70:70">
      <c r="BR880" s="1198">
        <f t="shared" si="120"/>
        <v>0</v>
      </c>
    </row>
    <row r="881" spans="70:70">
      <c r="BR881" s="1198">
        <f t="shared" si="120"/>
        <v>0</v>
      </c>
    </row>
    <row r="882" spans="70:70">
      <c r="BR882" s="1198">
        <f t="shared" si="120"/>
        <v>0</v>
      </c>
    </row>
    <row r="883" spans="70:70">
      <c r="BR883" s="1198">
        <f t="shared" si="120"/>
        <v>0</v>
      </c>
    </row>
    <row r="884" spans="70:70">
      <c r="BR884" s="1198">
        <f t="shared" si="120"/>
        <v>0</v>
      </c>
    </row>
    <row r="885" spans="70:70">
      <c r="BR885" s="1198">
        <f t="shared" si="120"/>
        <v>0</v>
      </c>
    </row>
    <row r="886" spans="70:70">
      <c r="BR886" s="1198">
        <f t="shared" si="120"/>
        <v>0</v>
      </c>
    </row>
    <row r="887" spans="70:70">
      <c r="BR887" s="1198">
        <f t="shared" si="120"/>
        <v>0</v>
      </c>
    </row>
    <row r="888" spans="70:70">
      <c r="BR888" s="1198">
        <f t="shared" si="120"/>
        <v>0</v>
      </c>
    </row>
    <row r="889" spans="70:70">
      <c r="BR889" s="1198">
        <f t="shared" si="120"/>
        <v>0</v>
      </c>
    </row>
    <row r="890" spans="70:70">
      <c r="BR890" s="1198">
        <f t="shared" si="120"/>
        <v>0</v>
      </c>
    </row>
    <row r="891" spans="70:70">
      <c r="BR891" s="1198">
        <f t="shared" si="120"/>
        <v>0</v>
      </c>
    </row>
    <row r="892" spans="70:70">
      <c r="BR892" s="1198">
        <f t="shared" si="120"/>
        <v>0</v>
      </c>
    </row>
    <row r="893" spans="70:70">
      <c r="BR893" s="1198">
        <f t="shared" si="120"/>
        <v>0</v>
      </c>
    </row>
    <row r="894" spans="70:70">
      <c r="BR894" s="1198">
        <f t="shared" si="120"/>
        <v>0</v>
      </c>
    </row>
    <row r="895" spans="70:70">
      <c r="BR895" s="1198">
        <f t="shared" si="120"/>
        <v>0</v>
      </c>
    </row>
    <row r="896" spans="70:70">
      <c r="BR896" s="1198">
        <f t="shared" si="120"/>
        <v>0</v>
      </c>
    </row>
    <row r="897" spans="70:70">
      <c r="BR897" s="1198">
        <f t="shared" si="120"/>
        <v>0</v>
      </c>
    </row>
    <row r="898" spans="70:70">
      <c r="BR898" s="1198">
        <f t="shared" si="120"/>
        <v>0</v>
      </c>
    </row>
    <row r="899" spans="70:70">
      <c r="BR899" s="1198">
        <f t="shared" ref="BR899:BR962" si="121">+BB899</f>
        <v>0</v>
      </c>
    </row>
    <row r="900" spans="70:70">
      <c r="BR900" s="1198">
        <f t="shared" si="121"/>
        <v>0</v>
      </c>
    </row>
    <row r="901" spans="70:70">
      <c r="BR901" s="1198">
        <f t="shared" si="121"/>
        <v>0</v>
      </c>
    </row>
    <row r="902" spans="70:70">
      <c r="BR902" s="1198">
        <f t="shared" si="121"/>
        <v>0</v>
      </c>
    </row>
    <row r="903" spans="70:70">
      <c r="BR903" s="1198">
        <f t="shared" si="121"/>
        <v>0</v>
      </c>
    </row>
    <row r="904" spans="70:70">
      <c r="BR904" s="1198">
        <f t="shared" si="121"/>
        <v>0</v>
      </c>
    </row>
    <row r="905" spans="70:70">
      <c r="BR905" s="1198">
        <f t="shared" si="121"/>
        <v>0</v>
      </c>
    </row>
    <row r="906" spans="70:70">
      <c r="BR906" s="1198">
        <f t="shared" si="121"/>
        <v>0</v>
      </c>
    </row>
    <row r="907" spans="70:70">
      <c r="BR907" s="1198">
        <f t="shared" si="121"/>
        <v>0</v>
      </c>
    </row>
    <row r="908" spans="70:70">
      <c r="BR908" s="1198">
        <f t="shared" si="121"/>
        <v>0</v>
      </c>
    </row>
    <row r="909" spans="70:70">
      <c r="BR909" s="1198">
        <f t="shared" si="121"/>
        <v>0</v>
      </c>
    </row>
    <row r="910" spans="70:70">
      <c r="BR910" s="1198">
        <f t="shared" si="121"/>
        <v>0</v>
      </c>
    </row>
    <row r="911" spans="70:70">
      <c r="BR911" s="1198">
        <f t="shared" si="121"/>
        <v>0</v>
      </c>
    </row>
    <row r="912" spans="70:70">
      <c r="BR912" s="1198">
        <f t="shared" si="121"/>
        <v>0</v>
      </c>
    </row>
    <row r="913" spans="70:70">
      <c r="BR913" s="1198">
        <f t="shared" si="121"/>
        <v>0</v>
      </c>
    </row>
    <row r="914" spans="70:70">
      <c r="BR914" s="1198">
        <f t="shared" si="121"/>
        <v>0</v>
      </c>
    </row>
    <row r="915" spans="70:70">
      <c r="BR915" s="1198">
        <f t="shared" si="121"/>
        <v>0</v>
      </c>
    </row>
    <row r="916" spans="70:70">
      <c r="BR916" s="1198">
        <f t="shared" si="121"/>
        <v>0</v>
      </c>
    </row>
    <row r="917" spans="70:70">
      <c r="BR917" s="1198">
        <f t="shared" si="121"/>
        <v>0</v>
      </c>
    </row>
    <row r="918" spans="70:70">
      <c r="BR918" s="1198">
        <f t="shared" si="121"/>
        <v>0</v>
      </c>
    </row>
    <row r="919" spans="70:70">
      <c r="BR919" s="1198">
        <f t="shared" si="121"/>
        <v>0</v>
      </c>
    </row>
    <row r="920" spans="70:70">
      <c r="BR920" s="1198">
        <f t="shared" si="121"/>
        <v>0</v>
      </c>
    </row>
    <row r="921" spans="70:70">
      <c r="BR921" s="1198">
        <f t="shared" si="121"/>
        <v>0</v>
      </c>
    </row>
    <row r="922" spans="70:70">
      <c r="BR922" s="1198">
        <f t="shared" si="121"/>
        <v>0</v>
      </c>
    </row>
    <row r="923" spans="70:70">
      <c r="BR923" s="1198">
        <f t="shared" si="121"/>
        <v>0</v>
      </c>
    </row>
    <row r="924" spans="70:70">
      <c r="BR924" s="1198">
        <f t="shared" si="121"/>
        <v>0</v>
      </c>
    </row>
    <row r="925" spans="70:70">
      <c r="BR925" s="1198">
        <f t="shared" si="121"/>
        <v>0</v>
      </c>
    </row>
    <row r="926" spans="70:70">
      <c r="BR926" s="1198">
        <f t="shared" si="121"/>
        <v>0</v>
      </c>
    </row>
    <row r="927" spans="70:70">
      <c r="BR927" s="1198">
        <f t="shared" si="121"/>
        <v>0</v>
      </c>
    </row>
    <row r="928" spans="70:70">
      <c r="BR928" s="1198">
        <f t="shared" si="121"/>
        <v>0</v>
      </c>
    </row>
    <row r="929" spans="70:70">
      <c r="BR929" s="1198">
        <f t="shared" si="121"/>
        <v>0</v>
      </c>
    </row>
    <row r="930" spans="70:70">
      <c r="BR930" s="1198">
        <f t="shared" si="121"/>
        <v>0</v>
      </c>
    </row>
    <row r="931" spans="70:70">
      <c r="BR931" s="1198">
        <f t="shared" si="121"/>
        <v>0</v>
      </c>
    </row>
    <row r="932" spans="70:70">
      <c r="BR932" s="1198">
        <f t="shared" si="121"/>
        <v>0</v>
      </c>
    </row>
    <row r="933" spans="70:70">
      <c r="BR933" s="1198">
        <f t="shared" si="121"/>
        <v>0</v>
      </c>
    </row>
    <row r="934" spans="70:70">
      <c r="BR934" s="1198">
        <f t="shared" si="121"/>
        <v>0</v>
      </c>
    </row>
    <row r="935" spans="70:70">
      <c r="BR935" s="1198">
        <f t="shared" si="121"/>
        <v>0</v>
      </c>
    </row>
    <row r="936" spans="70:70">
      <c r="BR936" s="1198">
        <f t="shared" si="121"/>
        <v>0</v>
      </c>
    </row>
    <row r="937" spans="70:70">
      <c r="BR937" s="1198">
        <f t="shared" si="121"/>
        <v>0</v>
      </c>
    </row>
    <row r="938" spans="70:70">
      <c r="BR938" s="1198">
        <f t="shared" si="121"/>
        <v>0</v>
      </c>
    </row>
    <row r="939" spans="70:70">
      <c r="BR939" s="1198">
        <f t="shared" si="121"/>
        <v>0</v>
      </c>
    </row>
    <row r="940" spans="70:70">
      <c r="BR940" s="1198">
        <f t="shared" si="121"/>
        <v>0</v>
      </c>
    </row>
    <row r="941" spans="70:70">
      <c r="BR941" s="1198">
        <f t="shared" si="121"/>
        <v>0</v>
      </c>
    </row>
    <row r="942" spans="70:70">
      <c r="BR942" s="1198">
        <f t="shared" si="121"/>
        <v>0</v>
      </c>
    </row>
    <row r="943" spans="70:70">
      <c r="BR943" s="1198">
        <f t="shared" si="121"/>
        <v>0</v>
      </c>
    </row>
    <row r="944" spans="70:70">
      <c r="BR944" s="1198">
        <f t="shared" si="121"/>
        <v>0</v>
      </c>
    </row>
    <row r="945" spans="70:70">
      <c r="BR945" s="1198">
        <f t="shared" si="121"/>
        <v>0</v>
      </c>
    </row>
    <row r="946" spans="70:70">
      <c r="BR946" s="1198">
        <f t="shared" si="121"/>
        <v>0</v>
      </c>
    </row>
    <row r="947" spans="70:70">
      <c r="BR947" s="1198">
        <f t="shared" si="121"/>
        <v>0</v>
      </c>
    </row>
    <row r="948" spans="70:70">
      <c r="BR948" s="1198">
        <f t="shared" si="121"/>
        <v>0</v>
      </c>
    </row>
    <row r="949" spans="70:70">
      <c r="BR949" s="1198">
        <f t="shared" si="121"/>
        <v>0</v>
      </c>
    </row>
    <row r="950" spans="70:70">
      <c r="BR950" s="1198">
        <f t="shared" si="121"/>
        <v>0</v>
      </c>
    </row>
    <row r="951" spans="70:70">
      <c r="BR951" s="1198">
        <f t="shared" si="121"/>
        <v>0</v>
      </c>
    </row>
    <row r="952" spans="70:70">
      <c r="BR952" s="1198">
        <f t="shared" si="121"/>
        <v>0</v>
      </c>
    </row>
    <row r="953" spans="70:70">
      <c r="BR953" s="1198">
        <f t="shared" si="121"/>
        <v>0</v>
      </c>
    </row>
    <row r="954" spans="70:70">
      <c r="BR954" s="1198">
        <f t="shared" si="121"/>
        <v>0</v>
      </c>
    </row>
    <row r="955" spans="70:70">
      <c r="BR955" s="1198">
        <f t="shared" si="121"/>
        <v>0</v>
      </c>
    </row>
    <row r="956" spans="70:70">
      <c r="BR956" s="1198">
        <f t="shared" si="121"/>
        <v>0</v>
      </c>
    </row>
    <row r="957" spans="70:70">
      <c r="BR957" s="1198">
        <f t="shared" si="121"/>
        <v>0</v>
      </c>
    </row>
    <row r="958" spans="70:70">
      <c r="BR958" s="1198">
        <f t="shared" si="121"/>
        <v>0</v>
      </c>
    </row>
    <row r="959" spans="70:70">
      <c r="BR959" s="1198">
        <f t="shared" si="121"/>
        <v>0</v>
      </c>
    </row>
    <row r="960" spans="70:70">
      <c r="BR960" s="1198">
        <f t="shared" si="121"/>
        <v>0</v>
      </c>
    </row>
    <row r="961" spans="70:70">
      <c r="BR961" s="1198">
        <f t="shared" si="121"/>
        <v>0</v>
      </c>
    </row>
    <row r="962" spans="70:70">
      <c r="BR962" s="1198">
        <f t="shared" si="121"/>
        <v>0</v>
      </c>
    </row>
    <row r="963" spans="70:70">
      <c r="BR963" s="1198">
        <f t="shared" ref="BR963:BR1000" si="122">+BB963</f>
        <v>0</v>
      </c>
    </row>
    <row r="964" spans="70:70">
      <c r="BR964" s="1198">
        <f t="shared" si="122"/>
        <v>0</v>
      </c>
    </row>
    <row r="965" spans="70:70">
      <c r="BR965" s="1198">
        <f t="shared" si="122"/>
        <v>0</v>
      </c>
    </row>
    <row r="966" spans="70:70">
      <c r="BR966" s="1198">
        <f t="shared" si="122"/>
        <v>0</v>
      </c>
    </row>
    <row r="967" spans="70:70">
      <c r="BR967" s="1198">
        <f t="shared" si="122"/>
        <v>0</v>
      </c>
    </row>
    <row r="968" spans="70:70">
      <c r="BR968" s="1198">
        <f t="shared" si="122"/>
        <v>0</v>
      </c>
    </row>
    <row r="969" spans="70:70">
      <c r="BR969" s="1198">
        <f t="shared" si="122"/>
        <v>0</v>
      </c>
    </row>
    <row r="970" spans="70:70">
      <c r="BR970" s="1198">
        <f t="shared" si="122"/>
        <v>0</v>
      </c>
    </row>
    <row r="971" spans="70:70">
      <c r="BR971" s="1198">
        <f t="shared" si="122"/>
        <v>0</v>
      </c>
    </row>
    <row r="972" spans="70:70">
      <c r="BR972" s="1198">
        <f t="shared" si="122"/>
        <v>0</v>
      </c>
    </row>
    <row r="973" spans="70:70">
      <c r="BR973" s="1198">
        <f t="shared" si="122"/>
        <v>0</v>
      </c>
    </row>
    <row r="974" spans="70:70">
      <c r="BR974" s="1198">
        <f t="shared" si="122"/>
        <v>0</v>
      </c>
    </row>
    <row r="975" spans="70:70">
      <c r="BR975" s="1198">
        <f t="shared" si="122"/>
        <v>0</v>
      </c>
    </row>
    <row r="976" spans="70:70">
      <c r="BR976" s="1198">
        <f t="shared" si="122"/>
        <v>0</v>
      </c>
    </row>
    <row r="977" spans="70:70">
      <c r="BR977" s="1198">
        <f t="shared" si="122"/>
        <v>0</v>
      </c>
    </row>
    <row r="978" spans="70:70">
      <c r="BR978" s="1198">
        <f t="shared" si="122"/>
        <v>0</v>
      </c>
    </row>
    <row r="979" spans="70:70">
      <c r="BR979" s="1198">
        <f t="shared" si="122"/>
        <v>0</v>
      </c>
    </row>
    <row r="980" spans="70:70">
      <c r="BR980" s="1198">
        <f t="shared" si="122"/>
        <v>0</v>
      </c>
    </row>
    <row r="981" spans="70:70">
      <c r="BR981" s="1198">
        <f t="shared" si="122"/>
        <v>0</v>
      </c>
    </row>
    <row r="982" spans="70:70">
      <c r="BR982" s="1198">
        <f t="shared" si="122"/>
        <v>0</v>
      </c>
    </row>
    <row r="983" spans="70:70">
      <c r="BR983" s="1198">
        <f t="shared" si="122"/>
        <v>0</v>
      </c>
    </row>
    <row r="984" spans="70:70">
      <c r="BR984" s="1198">
        <f t="shared" si="122"/>
        <v>0</v>
      </c>
    </row>
    <row r="985" spans="70:70">
      <c r="BR985" s="1198">
        <f t="shared" si="122"/>
        <v>0</v>
      </c>
    </row>
    <row r="986" spans="70:70">
      <c r="BR986" s="1198">
        <f t="shared" si="122"/>
        <v>0</v>
      </c>
    </row>
    <row r="987" spans="70:70">
      <c r="BR987" s="1198">
        <f t="shared" si="122"/>
        <v>0</v>
      </c>
    </row>
    <row r="988" spans="70:70">
      <c r="BR988" s="1198">
        <f t="shared" si="122"/>
        <v>0</v>
      </c>
    </row>
    <row r="989" spans="70:70">
      <c r="BR989" s="1198">
        <f t="shared" si="122"/>
        <v>0</v>
      </c>
    </row>
    <row r="990" spans="70:70">
      <c r="BR990" s="1198">
        <f t="shared" si="122"/>
        <v>0</v>
      </c>
    </row>
    <row r="991" spans="70:70">
      <c r="BR991" s="1198">
        <f t="shared" si="122"/>
        <v>0</v>
      </c>
    </row>
    <row r="992" spans="70:70">
      <c r="BR992" s="1198">
        <f t="shared" si="122"/>
        <v>0</v>
      </c>
    </row>
    <row r="993" spans="70:70">
      <c r="BR993" s="1198">
        <f t="shared" si="122"/>
        <v>0</v>
      </c>
    </row>
    <row r="994" spans="70:70">
      <c r="BR994" s="1198">
        <f t="shared" si="122"/>
        <v>0</v>
      </c>
    </row>
    <row r="995" spans="70:70">
      <c r="BR995" s="1198">
        <f t="shared" si="122"/>
        <v>0</v>
      </c>
    </row>
    <row r="996" spans="70:70">
      <c r="BR996" s="1198">
        <f t="shared" si="122"/>
        <v>0</v>
      </c>
    </row>
    <row r="997" spans="70:70">
      <c r="BR997" s="1198">
        <f t="shared" si="122"/>
        <v>0</v>
      </c>
    </row>
    <row r="998" spans="70:70">
      <c r="BR998" s="1198">
        <f t="shared" si="122"/>
        <v>0</v>
      </c>
    </row>
    <row r="999" spans="70:70">
      <c r="BR999" s="1198">
        <f t="shared" si="122"/>
        <v>0</v>
      </c>
    </row>
    <row r="1000" spans="70:70">
      <c r="BR1000" s="1198">
        <f t="shared" si="122"/>
        <v>0</v>
      </c>
    </row>
  </sheetData>
  <sheetProtection algorithmName="SHA-512" hashValue="lxdw6zhRgDjxrrFteuVEfmHlD54larjHUHdmqS4/SAedHVW7lp8P9qxxus9ym4SYSadNm5jTmuf9Ce6+naDURQ==" saltValue="9+0wz1IFUDwhm69L5309zw==" spinCount="100000" sheet="1" objects="1" scenarios="1"/>
  <sortState ref="CQ2:CW9">
    <sortCondition descending="1" ref="CR2:CR9"/>
  </sortState>
  <phoneticPr fontId="118" type="noConversion"/>
  <conditionalFormatting sqref="C17">
    <cfRule type="expression" dxfId="30" priority="1">
      <formula>$AF$1&lt;=30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5141" r:id="rId4" name="Addemployee">
          <controlPr defaultSize="0" autoLine="0" r:id="rId5">
            <anchor moveWithCells="1">
              <from>
                <xdr:col>7</xdr:col>
                <xdr:colOff>628650</xdr:colOff>
                <xdr:row>9</xdr:row>
                <xdr:rowOff>180975</xdr:rowOff>
              </from>
              <to>
                <xdr:col>8</xdr:col>
                <xdr:colOff>342900</xdr:colOff>
                <xdr:row>11</xdr:row>
                <xdr:rowOff>114300</xdr:rowOff>
              </to>
            </anchor>
          </controlPr>
        </control>
      </mc:Choice>
      <mc:Fallback>
        <control shapeId="5141" r:id="rId4" name="Addemployee"/>
      </mc:Fallback>
    </mc:AlternateContent>
    <mc:AlternateContent xmlns:mc="http://schemas.openxmlformats.org/markup-compatibility/2006">
      <mc:Choice Requires="x14">
        <control shapeId="5142" r:id="rId6" name="Editemployee">
          <controlPr defaultSize="0" autoLine="0" r:id="rId7">
            <anchor moveWithCells="1">
              <from>
                <xdr:col>8</xdr:col>
                <xdr:colOff>552450</xdr:colOff>
                <xdr:row>9</xdr:row>
                <xdr:rowOff>171450</xdr:rowOff>
              </from>
              <to>
                <xdr:col>9</xdr:col>
                <xdr:colOff>257175</xdr:colOff>
                <xdr:row>11</xdr:row>
                <xdr:rowOff>104775</xdr:rowOff>
              </to>
            </anchor>
          </controlPr>
        </control>
      </mc:Choice>
      <mc:Fallback>
        <control shapeId="5142" r:id="rId6" name="Editemployee"/>
      </mc:Fallback>
    </mc:AlternateContent>
    <mc:AlternateContent xmlns:mc="http://schemas.openxmlformats.org/markup-compatibility/2006">
      <mc:Choice Requires="x14">
        <control shapeId="5143" r:id="rId8" name="Deleteemployee">
          <controlPr defaultSize="0" autoLine="0" r:id="rId9">
            <anchor moveWithCells="1">
              <from>
                <xdr:col>9</xdr:col>
                <xdr:colOff>495300</xdr:colOff>
                <xdr:row>9</xdr:row>
                <xdr:rowOff>161925</xdr:rowOff>
              </from>
              <to>
                <xdr:col>10</xdr:col>
                <xdr:colOff>438150</xdr:colOff>
                <xdr:row>11</xdr:row>
                <xdr:rowOff>95250</xdr:rowOff>
              </to>
            </anchor>
          </controlPr>
        </control>
      </mc:Choice>
      <mc:Fallback>
        <control shapeId="5143" r:id="rId8" name="Deleteemployee"/>
      </mc:Fallback>
    </mc:AlternateContent>
    <mc:AlternateContent xmlns:mc="http://schemas.openxmlformats.org/markup-compatibility/2006">
      <mc:Choice Requires="x14">
        <control shapeId="5144" r:id="rId10" name="DataEntry1">
          <controlPr defaultSize="0" autoLine="0" r:id="rId11">
            <anchor moveWithCells="1">
              <from>
                <xdr:col>7</xdr:col>
                <xdr:colOff>628650</xdr:colOff>
                <xdr:row>13</xdr:row>
                <xdr:rowOff>0</xdr:rowOff>
              </from>
              <to>
                <xdr:col>8</xdr:col>
                <xdr:colOff>657225</xdr:colOff>
                <xdr:row>14</xdr:row>
                <xdr:rowOff>123825</xdr:rowOff>
              </to>
            </anchor>
          </controlPr>
        </control>
      </mc:Choice>
      <mc:Fallback>
        <control shapeId="5144" r:id="rId10" name="DataEntry1"/>
      </mc:Fallback>
    </mc:AlternateContent>
    <mc:AlternateContent xmlns:mc="http://schemas.openxmlformats.org/markup-compatibility/2006">
      <mc:Choice Requires="x14">
        <control shapeId="5145" r:id="rId12" name="Payinbatch">
          <controlPr defaultSize="0" autoLine="0" r:id="rId13">
            <anchor moveWithCells="1">
              <from>
                <xdr:col>9</xdr:col>
                <xdr:colOff>180975</xdr:colOff>
                <xdr:row>12</xdr:row>
                <xdr:rowOff>171450</xdr:rowOff>
              </from>
              <to>
                <xdr:col>10</xdr:col>
                <xdr:colOff>438150</xdr:colOff>
                <xdr:row>14</xdr:row>
                <xdr:rowOff>104775</xdr:rowOff>
              </to>
            </anchor>
          </controlPr>
        </control>
      </mc:Choice>
      <mc:Fallback>
        <control shapeId="5145" r:id="rId12" name="Payinbatch"/>
      </mc:Fallback>
    </mc:AlternateContent>
    <mc:AlternateContent xmlns:mc="http://schemas.openxmlformats.org/markup-compatibility/2006">
      <mc:Choice Requires="x14">
        <control shapeId="5146" r:id="rId14" name="Qreport">
          <controlPr defaultSize="0" autoLine="0" r:id="rId15">
            <anchor moveWithCells="1">
              <from>
                <xdr:col>2</xdr:col>
                <xdr:colOff>142875</xdr:colOff>
                <xdr:row>12</xdr:row>
                <xdr:rowOff>161925</xdr:rowOff>
              </from>
              <to>
                <xdr:col>3</xdr:col>
                <xdr:colOff>638175</xdr:colOff>
                <xdr:row>14</xdr:row>
                <xdr:rowOff>114300</xdr:rowOff>
              </to>
            </anchor>
          </controlPr>
        </control>
      </mc:Choice>
      <mc:Fallback>
        <control shapeId="5146" r:id="rId14" name="Qreport"/>
      </mc:Fallback>
    </mc:AlternateContent>
    <mc:AlternateContent xmlns:mc="http://schemas.openxmlformats.org/markup-compatibility/2006">
      <mc:Choice Requires="x14">
        <control shapeId="5147" r:id="rId16" name="ViewEmployees">
          <controlPr defaultSize="0" autoLine="0" r:id="rId17">
            <anchor moveWithCells="1">
              <from>
                <xdr:col>0</xdr:col>
                <xdr:colOff>266700</xdr:colOff>
                <xdr:row>6</xdr:row>
                <xdr:rowOff>123825</xdr:rowOff>
              </from>
              <to>
                <xdr:col>1</xdr:col>
                <xdr:colOff>247650</xdr:colOff>
                <xdr:row>7</xdr:row>
                <xdr:rowOff>161925</xdr:rowOff>
              </to>
            </anchor>
          </controlPr>
        </control>
      </mc:Choice>
      <mc:Fallback>
        <control shapeId="5147" r:id="rId16" name="ViewEmployees"/>
      </mc:Fallback>
    </mc:AlternateContent>
    <mc:AlternateContent xmlns:mc="http://schemas.openxmlformats.org/markup-compatibility/2006">
      <mc:Choice Requires="x14">
        <control shapeId="5148" r:id="rId18" name="Reviewrecord">
          <controlPr defaultSize="0" autoLine="0" r:id="rId19">
            <anchor moveWithCells="1">
              <from>
                <xdr:col>0</xdr:col>
                <xdr:colOff>295275</xdr:colOff>
                <xdr:row>8</xdr:row>
                <xdr:rowOff>133350</xdr:rowOff>
              </from>
              <to>
                <xdr:col>1</xdr:col>
                <xdr:colOff>266700</xdr:colOff>
                <xdr:row>9</xdr:row>
                <xdr:rowOff>171450</xdr:rowOff>
              </to>
            </anchor>
          </controlPr>
        </control>
      </mc:Choice>
      <mc:Fallback>
        <control shapeId="5148" r:id="rId18" name="Reviewrecord"/>
      </mc:Fallback>
    </mc:AlternateContent>
    <mc:AlternateContent xmlns:mc="http://schemas.openxmlformats.org/markup-compatibility/2006">
      <mc:Choice Requires="x14">
        <control shapeId="5149" r:id="rId20" name="ViewRegister">
          <controlPr defaultSize="0" autoLine="0" r:id="rId21">
            <anchor moveWithCells="1">
              <from>
                <xdr:col>0</xdr:col>
                <xdr:colOff>285750</xdr:colOff>
                <xdr:row>11</xdr:row>
                <xdr:rowOff>19050</xdr:rowOff>
              </from>
              <to>
                <xdr:col>1</xdr:col>
                <xdr:colOff>266700</xdr:colOff>
                <xdr:row>12</xdr:row>
                <xdr:rowOff>66675</xdr:rowOff>
              </to>
            </anchor>
          </controlPr>
        </control>
      </mc:Choice>
      <mc:Fallback>
        <control shapeId="5149" r:id="rId20" name="ViewRegister"/>
      </mc:Fallback>
    </mc:AlternateContent>
    <mc:AlternateContent xmlns:mc="http://schemas.openxmlformats.org/markup-compatibility/2006">
      <mc:Choice Requires="x14">
        <control shapeId="5150" r:id="rId22" name="JournalEntry">
          <controlPr defaultSize="0" autoLine="0" r:id="rId23">
            <anchor moveWithCells="1">
              <from>
                <xdr:col>0</xdr:col>
                <xdr:colOff>295275</xdr:colOff>
                <xdr:row>13</xdr:row>
                <xdr:rowOff>104775</xdr:rowOff>
              </from>
              <to>
                <xdr:col>1</xdr:col>
                <xdr:colOff>285750</xdr:colOff>
                <xdr:row>14</xdr:row>
                <xdr:rowOff>152400</xdr:rowOff>
              </to>
            </anchor>
          </controlPr>
        </control>
      </mc:Choice>
      <mc:Fallback>
        <control shapeId="5150" r:id="rId22" name="JournalEntry"/>
      </mc:Fallback>
    </mc:AlternateContent>
    <mc:AlternateContent xmlns:mc="http://schemas.openxmlformats.org/markup-compatibility/2006">
      <mc:Choice Requires="x14">
        <control shapeId="5121" r:id="rId24" name="List Box 1">
          <controlPr defaultSize="0" autoLine="0" autoPict="0" macro="[0]!Selection1_ListBox1_Change">
            <anchor>
              <from>
                <xdr:col>5</xdr:col>
                <xdr:colOff>0</xdr:colOff>
                <xdr:row>4</xdr:row>
                <xdr:rowOff>9525</xdr:rowOff>
              </from>
              <to>
                <xdr:col>7</xdr:col>
                <xdr:colOff>276225</xdr:colOff>
                <xdr:row>11</xdr:row>
                <xdr:rowOff>76200</xdr:rowOff>
              </to>
            </anchor>
          </controlPr>
        </control>
      </mc:Choice>
    </mc:AlternateContent>
    <mc:AlternateContent xmlns:mc="http://schemas.openxmlformats.org/markup-compatibility/2006">
      <mc:Choice Requires="x14">
        <control shapeId="5122" r:id="rId25" name="Option Button 2">
          <controlPr defaultSize="0" autoFill="0" autoLine="0" autoPict="0" macro="[0]!macro3">
            <anchor moveWithCells="1">
              <from>
                <xdr:col>4</xdr:col>
                <xdr:colOff>438150</xdr:colOff>
                <xdr:row>2</xdr:row>
                <xdr:rowOff>171450</xdr:rowOff>
              </from>
              <to>
                <xdr:col>5</xdr:col>
                <xdr:colOff>295275</xdr:colOff>
                <xdr:row>4</xdr:row>
                <xdr:rowOff>9525</xdr:rowOff>
              </to>
            </anchor>
          </controlPr>
        </control>
      </mc:Choice>
    </mc:AlternateContent>
    <mc:AlternateContent xmlns:mc="http://schemas.openxmlformats.org/markup-compatibility/2006">
      <mc:Choice Requires="x14">
        <control shapeId="5123" r:id="rId26" name="Option Button 3">
          <controlPr defaultSize="0" autoFill="0" autoLine="0" autoPict="0" macro="[0]!macro3">
            <anchor moveWithCells="1">
              <from>
                <xdr:col>5</xdr:col>
                <xdr:colOff>333375</xdr:colOff>
                <xdr:row>2</xdr:row>
                <xdr:rowOff>171450</xdr:rowOff>
              </from>
              <to>
                <xdr:col>6</xdr:col>
                <xdr:colOff>123825</xdr:colOff>
                <xdr:row>4</xdr:row>
                <xdr:rowOff>9525</xdr:rowOff>
              </to>
            </anchor>
          </controlPr>
        </control>
      </mc:Choice>
    </mc:AlternateContent>
    <mc:AlternateContent xmlns:mc="http://schemas.openxmlformats.org/markup-compatibility/2006">
      <mc:Choice Requires="x14">
        <control shapeId="5124" r:id="rId27" name="Option Button 4">
          <controlPr defaultSize="0" autoFill="0" autoLine="0" autoPict="0" macro="[0]!macro3">
            <anchor moveWithCells="1">
              <from>
                <xdr:col>6</xdr:col>
                <xdr:colOff>190500</xdr:colOff>
                <xdr:row>2</xdr:row>
                <xdr:rowOff>171450</xdr:rowOff>
              </from>
              <to>
                <xdr:col>7</xdr:col>
                <xdr:colOff>114300</xdr:colOff>
                <xdr:row>4</xdr:row>
                <xdr:rowOff>9525</xdr:rowOff>
              </to>
            </anchor>
          </controlPr>
        </control>
      </mc:Choice>
    </mc:AlternateContent>
    <mc:AlternateContent xmlns:mc="http://schemas.openxmlformats.org/markup-compatibility/2006">
      <mc:Choice Requires="x14">
        <control shapeId="5129" r:id="rId28" name="Option Button 9">
          <controlPr defaultSize="0" autoFill="0" autoLine="0" autoPict="0" macro="[0]!macro3">
            <anchor moveWithCells="1">
              <from>
                <xdr:col>7</xdr:col>
                <xdr:colOff>85725</xdr:colOff>
                <xdr:row>2</xdr:row>
                <xdr:rowOff>171450</xdr:rowOff>
              </from>
              <to>
                <xdr:col>7</xdr:col>
                <xdr:colOff>628650</xdr:colOff>
                <xdr:row>4</xdr:row>
                <xdr:rowOff>9525</xdr:rowOff>
              </to>
            </anchor>
          </controlPr>
        </control>
      </mc:Choice>
    </mc:AlternateContent>
    <mc:AlternateContent xmlns:mc="http://schemas.openxmlformats.org/markup-compatibility/2006">
      <mc:Choice Requires="x14">
        <control shapeId="5137" r:id="rId29" name="Drop Down 17">
          <controlPr defaultSize="0" autoLine="0" autoPict="0">
            <anchor moveWithCells="1">
              <from>
                <xdr:col>2</xdr:col>
                <xdr:colOff>9525</xdr:colOff>
                <xdr:row>11</xdr:row>
                <xdr:rowOff>28575</xdr:rowOff>
              </from>
              <to>
                <xdr:col>4</xdr:col>
                <xdr:colOff>0</xdr:colOff>
                <xdr:row>12</xdr:row>
                <xdr:rowOff>47625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CU145"/>
  <sheetViews>
    <sheetView tabSelected="1" workbookViewId="0">
      <selection activeCell="C5" sqref="C5"/>
    </sheetView>
  </sheetViews>
  <sheetFormatPr defaultRowHeight="12.75"/>
  <cols>
    <col min="1" max="1" width="10.5703125" customWidth="1"/>
    <col min="2" max="2" width="11.7109375" customWidth="1"/>
    <col min="3" max="3" width="9.5703125" customWidth="1"/>
    <col min="4" max="4" width="10.28515625" customWidth="1"/>
    <col min="5" max="5" width="9.85546875" customWidth="1"/>
    <col min="6" max="6" width="9.5703125" customWidth="1"/>
    <col min="7" max="7" width="8" customWidth="1"/>
    <col min="8" max="8" width="9.85546875" customWidth="1"/>
    <col min="9" max="9" width="8.140625" customWidth="1"/>
    <col min="10" max="10" width="11.7109375" customWidth="1"/>
    <col min="11" max="11" width="8.7109375" customWidth="1"/>
    <col min="12" max="12" width="5.140625" customWidth="1"/>
    <col min="13" max="13" width="7" customWidth="1"/>
    <col min="15" max="22" width="9.140625" customWidth="1"/>
    <col min="23" max="23" width="7.85546875" style="4" customWidth="1"/>
    <col min="24" max="24" width="7.85546875" style="1386" customWidth="1"/>
    <col min="25" max="25" width="7.85546875" style="1355" hidden="1" customWidth="1"/>
    <col min="26" max="26" width="7.85546875" style="1356" hidden="1" customWidth="1"/>
    <col min="27" max="27" width="25.85546875" style="1356" hidden="1" customWidth="1"/>
    <col min="28" max="36" width="7.85546875" style="1356" hidden="1" customWidth="1"/>
    <col min="37" max="37" width="10.140625" style="1356" hidden="1" customWidth="1"/>
    <col min="38" max="38" width="9.85546875" style="1356" hidden="1" customWidth="1"/>
    <col min="39" max="39" width="7.85546875" style="1356" hidden="1" customWidth="1"/>
    <col min="40" max="40" width="13.42578125" style="1356" hidden="1" customWidth="1"/>
    <col min="41" max="41" width="7.85546875" style="1356" hidden="1" customWidth="1"/>
    <col min="42" max="42" width="13.7109375" style="1357" hidden="1" customWidth="1"/>
    <col min="43" max="44" width="11.5703125" style="1357" hidden="1" customWidth="1"/>
    <col min="45" max="51" width="7.85546875" style="1357" hidden="1" customWidth="1"/>
    <col min="52" max="52" width="13.85546875" style="1357" hidden="1" customWidth="1"/>
    <col min="53" max="54" width="7.85546875" style="1357" hidden="1" customWidth="1"/>
    <col min="55" max="55" width="7.85546875" style="1358" hidden="1" customWidth="1"/>
    <col min="56" max="60" width="7.85546875" style="1357" hidden="1" customWidth="1"/>
    <col min="61" max="61" width="7.85546875" style="1355" hidden="1" customWidth="1"/>
    <col min="62" max="66" width="7.85546875" style="1357" hidden="1" customWidth="1"/>
    <col min="67" max="67" width="11.85546875" style="1357" hidden="1" customWidth="1"/>
    <col min="68" max="68" width="7.85546875" style="1357" hidden="1" customWidth="1"/>
    <col min="69" max="69" width="52.42578125" style="1357" hidden="1" customWidth="1"/>
    <col min="70" max="70" width="9.140625" style="1357" hidden="1" customWidth="1"/>
    <col min="71" max="71" width="11.28515625" style="1357" hidden="1" customWidth="1"/>
    <col min="72" max="72" width="7.85546875" style="1436" hidden="1" customWidth="1"/>
    <col min="73" max="73" width="7.85546875" style="838" customWidth="1"/>
    <col min="74" max="79" width="7.85546875" style="4" customWidth="1"/>
    <col min="80" max="98" width="7.85546875" style="4" hidden="1" customWidth="1"/>
    <col min="99" max="99" width="7.85546875" style="4" customWidth="1"/>
  </cols>
  <sheetData>
    <row r="1" spans="1:98" ht="16.5" customHeight="1">
      <c r="A1" s="452" t="s">
        <v>172</v>
      </c>
      <c r="B1" s="124" t="s">
        <v>1351</v>
      </c>
      <c r="C1" s="349"/>
      <c r="D1" s="4"/>
      <c r="E1" s="452" t="s">
        <v>875</v>
      </c>
      <c r="J1" s="452" t="s">
        <v>874</v>
      </c>
      <c r="M1" s="1190" t="s">
        <v>876</v>
      </c>
      <c r="Y1" s="1355">
        <v>2</v>
      </c>
      <c r="Z1" s="1356">
        <v>1</v>
      </c>
      <c r="AA1" s="1356" t="s">
        <v>176</v>
      </c>
      <c r="AB1" s="1356">
        <v>52</v>
      </c>
      <c r="AC1" s="1356">
        <f>VLOOKUP($Y$1,$Z$1:$AB$7,3,FALSE)</f>
        <v>26</v>
      </c>
      <c r="AF1" s="1356" t="s">
        <v>607</v>
      </c>
      <c r="AG1" s="1356" t="s">
        <v>606</v>
      </c>
      <c r="AH1" s="1356" t="s">
        <v>605</v>
      </c>
      <c r="AI1" s="1356" t="s">
        <v>609</v>
      </c>
      <c r="AJ1" s="1356" t="s">
        <v>608</v>
      </c>
      <c r="AK1" s="1356" t="s">
        <v>603</v>
      </c>
      <c r="AL1" s="1356" t="s">
        <v>604</v>
      </c>
      <c r="AM1" s="1356" t="s">
        <v>608</v>
      </c>
      <c r="AN1" s="1356" t="s">
        <v>475</v>
      </c>
      <c r="AO1" s="1356" t="s">
        <v>611</v>
      </c>
      <c r="AP1" s="1356" t="s">
        <v>893</v>
      </c>
      <c r="AQ1" s="1356" t="s">
        <v>894</v>
      </c>
      <c r="AR1" s="1356" t="s">
        <v>895</v>
      </c>
      <c r="AS1" s="1356" t="s">
        <v>898</v>
      </c>
      <c r="AT1" s="1356" t="s">
        <v>899</v>
      </c>
      <c r="AW1" s="1358"/>
      <c r="AZ1" s="1359">
        <v>1</v>
      </c>
      <c r="BA1" s="1357">
        <v>1</v>
      </c>
      <c r="BI1" s="1355" t="s">
        <v>1335</v>
      </c>
      <c r="BJ1" s="1355" t="s">
        <v>178</v>
      </c>
      <c r="BK1" s="1357" t="b">
        <f>ISERROR(MATCH(BJ1,BI:BI,0))</f>
        <v>0</v>
      </c>
      <c r="BM1" s="1357">
        <f>Number!A1</f>
        <v>0</v>
      </c>
      <c r="BN1" s="1357">
        <f>COUNTA(BM:BM)</f>
        <v>37</v>
      </c>
      <c r="BO1" s="1357" t="b">
        <f ca="1">OR(BN1&lt;&gt;37,BO2&lt;&gt;FALSE,BO3&lt;&gt;TRUE)</f>
        <v>0</v>
      </c>
      <c r="BP1" s="1357" t="s">
        <v>157</v>
      </c>
      <c r="BQ1" s="1357" t="str">
        <f ca="1">CELL("address",Number!$A$1)</f>
        <v>[PayrollBook.xlsm]Number!$A$1</v>
      </c>
      <c r="BR1" s="1357" t="str">
        <f ca="1">MID(BQ1,19,FIND("!",BQ1)-19)</f>
        <v>Number</v>
      </c>
      <c r="BS1" s="1357" t="b">
        <f ca="1">BP1=BR1</f>
        <v>1</v>
      </c>
      <c r="CB1" s="124" t="s">
        <v>1351</v>
      </c>
      <c r="CC1" s="146"/>
      <c r="CD1" s="146"/>
      <c r="CE1" s="146"/>
      <c r="CF1" s="146"/>
      <c r="CG1" s="146"/>
      <c r="CH1" s="146"/>
      <c r="CI1" s="146"/>
      <c r="CJ1" s="146"/>
      <c r="CK1" s="146"/>
      <c r="CL1" s="124" t="s">
        <v>1351</v>
      </c>
      <c r="CM1" s="146"/>
      <c r="CN1" s="146"/>
      <c r="CO1" s="146"/>
      <c r="CP1" s="146"/>
      <c r="CQ1" s="146"/>
      <c r="CR1" s="146"/>
      <c r="CS1" s="146"/>
      <c r="CT1" s="146"/>
    </row>
    <row r="2" spans="1:98" ht="16.5" customHeight="1">
      <c r="A2" s="452" t="s">
        <v>173</v>
      </c>
      <c r="B2" s="124" t="s">
        <v>1352</v>
      </c>
      <c r="C2" s="349"/>
      <c r="D2" s="4"/>
      <c r="E2" s="1188" t="s">
        <v>865</v>
      </c>
      <c r="F2" s="1186"/>
      <c r="J2" s="4"/>
      <c r="Z2" s="1356">
        <v>2</v>
      </c>
      <c r="AA2" s="1356" t="s">
        <v>185</v>
      </c>
      <c r="AB2" s="1356">
        <v>26</v>
      </c>
      <c r="AC2" s="1356">
        <f>2080/AC1</f>
        <v>80</v>
      </c>
      <c r="AF2" s="1356" t="b">
        <f ca="1">OR(AG2=TRUE,AG3=TRUE)</f>
        <v>1</v>
      </c>
      <c r="AG2" s="1356" t="b">
        <f>AND(AH2=TRUE,AH3=TRUE)</f>
        <v>0</v>
      </c>
      <c r="AH2" s="1356" t="b">
        <f>$AN$2/$AN$3&gt;=AI3</f>
        <v>0</v>
      </c>
      <c r="AI2" s="1356">
        <v>5000</v>
      </c>
      <c r="AJ2" s="1360">
        <v>99999</v>
      </c>
      <c r="AK2" s="1361">
        <v>43804</v>
      </c>
      <c r="AL2" s="1362">
        <f>+AK2+AM2</f>
        <v>44170</v>
      </c>
      <c r="AM2" s="1437">
        <v>366</v>
      </c>
      <c r="AN2" s="1363">
        <f>IF(OR(AN4="",LEN(AN4)&lt;&gt;6),123,+AZ23)</f>
        <v>2552550</v>
      </c>
      <c r="AO2" s="1356">
        <f>+AN2/AN3</f>
        <v>85</v>
      </c>
      <c r="AP2" s="1355" t="s">
        <v>1269</v>
      </c>
      <c r="AQ2" s="1355" t="s">
        <v>1268</v>
      </c>
      <c r="AR2" s="1357" t="str">
        <f>UPPER(LEFT(AP2,1)&amp;RIGHT(AP2,1)&amp;LEFT(AQ2,1)&amp;RIGHT(AQ2,1))</f>
        <v>CODL</v>
      </c>
      <c r="AS2" s="1355" t="s">
        <v>1269</v>
      </c>
      <c r="AT2" s="1355" t="s">
        <v>1268</v>
      </c>
      <c r="AW2" s="1358"/>
      <c r="AZ2" s="1359">
        <v>2</v>
      </c>
      <c r="BA2" s="1357">
        <v>10</v>
      </c>
      <c r="BB2" s="1358">
        <v>36</v>
      </c>
      <c r="BC2" s="1358">
        <v>36</v>
      </c>
      <c r="BD2" s="1357">
        <v>1</v>
      </c>
      <c r="BE2" s="1357">
        <v>1</v>
      </c>
      <c r="BF2" s="1357">
        <v>1</v>
      </c>
      <c r="BJ2" s="1355" t="s">
        <v>571</v>
      </c>
      <c r="BK2" s="1357" t="b">
        <f t="shared" ref="BK2:BK5" si="0">ISERROR(MATCH(BJ2,BI:BI,0))</f>
        <v>0</v>
      </c>
      <c r="BM2" s="1357">
        <f>PRCalculator!A1</f>
        <v>0</v>
      </c>
      <c r="BO2" s="1364" t="b">
        <f>ISERROR(SUM(BM:BM))</f>
        <v>0</v>
      </c>
      <c r="BP2" s="1357" t="s">
        <v>1139</v>
      </c>
      <c r="BQ2" s="1357" t="str">
        <f ca="1">CELL("address",PRCalculator!$A$1)</f>
        <v>[PayrollBook.xlsm]PRCalculator!$A$1</v>
      </c>
      <c r="BR2" s="1357" t="str">
        <f t="shared" ref="BR2:BR38" ca="1" si="1">MID(BQ2,19,FIND("!",BQ2)-19)</f>
        <v>PRCalculator</v>
      </c>
      <c r="BS2" s="1357" t="b">
        <f t="shared" ref="BS2:BS37" ca="1" si="2">BP2=BR2</f>
        <v>1</v>
      </c>
      <c r="CB2" s="124" t="s">
        <v>1352</v>
      </c>
      <c r="CC2" s="146"/>
      <c r="CD2" s="146"/>
      <c r="CE2" s="146"/>
      <c r="CF2" s="146"/>
      <c r="CG2" s="146"/>
      <c r="CH2" s="146"/>
      <c r="CI2" s="146"/>
      <c r="CJ2" s="146"/>
      <c r="CK2" s="146"/>
      <c r="CL2" s="124" t="s">
        <v>1352</v>
      </c>
      <c r="CM2" s="146"/>
      <c r="CN2" s="146"/>
      <c r="CO2" s="146"/>
      <c r="CP2" s="146"/>
      <c r="CQ2" s="146"/>
      <c r="CR2" s="146"/>
      <c r="CS2" s="146"/>
      <c r="CT2" s="146"/>
    </row>
    <row r="3" spans="1:98" ht="16.5" customHeight="1">
      <c r="A3" s="452" t="s">
        <v>174</v>
      </c>
      <c r="B3" s="124" t="s">
        <v>1353</v>
      </c>
      <c r="C3" s="349"/>
      <c r="E3" s="1189" t="s">
        <v>866</v>
      </c>
      <c r="F3" s="1187"/>
      <c r="G3" s="349"/>
      <c r="J3" s="4"/>
      <c r="Z3" s="1356">
        <v>3</v>
      </c>
      <c r="AA3" s="1356" t="s">
        <v>186</v>
      </c>
      <c r="AB3" s="1356">
        <v>12</v>
      </c>
      <c r="AG3" s="1356" t="b">
        <f ca="1">AND(AH3=TRUE,AH6=TRUE)</f>
        <v>1</v>
      </c>
      <c r="AH3" s="1356" t="b">
        <f>AN2/AN3-INT(AN2/AN3)=0</f>
        <v>1</v>
      </c>
      <c r="AI3" s="1356">
        <v>2000</v>
      </c>
      <c r="AJ3" s="1360">
        <f>365*2+1</f>
        <v>731</v>
      </c>
      <c r="AL3" s="1356" t="s">
        <v>612</v>
      </c>
      <c r="AM3" s="1356">
        <f>COUNTA(AL4:AL18)</f>
        <v>2</v>
      </c>
      <c r="AN3" s="1356">
        <f>2*3*5*7*11*13</f>
        <v>30030</v>
      </c>
      <c r="AO3" s="1365">
        <v>1085</v>
      </c>
      <c r="AP3" s="1357" t="b">
        <f>LEN(TRIM(AP2))&gt;0</f>
        <v>1</v>
      </c>
      <c r="AQ3" s="1357" t="b">
        <f>LEN(TRIM(AQ2))&gt;0</f>
        <v>1</v>
      </c>
      <c r="AR3" s="1355" t="s">
        <v>1118</v>
      </c>
      <c r="AS3" s="1357" t="b">
        <f>AR3=AR2</f>
        <v>1</v>
      </c>
      <c r="AW3" s="1358"/>
      <c r="AZ3" s="1359">
        <v>3</v>
      </c>
      <c r="BA3" s="1357">
        <v>100</v>
      </c>
      <c r="BB3" s="1358">
        <f>+BB2*36</f>
        <v>1296</v>
      </c>
      <c r="BC3" s="1358">
        <v>1296</v>
      </c>
      <c r="BD3" s="1357">
        <v>2</v>
      </c>
      <c r="BE3" s="1357">
        <v>2</v>
      </c>
      <c r="BF3" s="1357">
        <v>2</v>
      </c>
      <c r="BJ3" s="1355" t="s">
        <v>569</v>
      </c>
      <c r="BK3" s="1357" t="b">
        <f t="shared" si="0"/>
        <v>0</v>
      </c>
      <c r="BM3" s="1357">
        <f>Record!A1</f>
        <v>0</v>
      </c>
      <c r="BO3" s="1357" t="b">
        <f ca="1">BS1=BS2=BS3=BS4=BS5=BS11=BS12=BS13=BS14=BS15=BS16=BS17=BS18=BS19=BS20=BS21=BS22=BS23=BS24=BS25=BS26=BS27=BS28=BS29=BS30=BS31=BS32=BS33=BS34=BS35=BS36=BS37=BS38=TRUE</f>
        <v>1</v>
      </c>
      <c r="BP3" s="1357" t="s">
        <v>1140</v>
      </c>
      <c r="BQ3" s="1357" t="str">
        <f ca="1">CELL("address",Record!$A$1)</f>
        <v>[PayrollBook.xlsm]Record!$A$1</v>
      </c>
      <c r="BR3" s="1357" t="str">
        <f t="shared" ca="1" si="1"/>
        <v>Record</v>
      </c>
      <c r="BS3" s="1357" t="b">
        <f t="shared" ca="1" si="2"/>
        <v>1</v>
      </c>
      <c r="CB3" s="124" t="s">
        <v>1353</v>
      </c>
      <c r="CC3" s="146"/>
      <c r="CD3" s="146"/>
      <c r="CE3" s="146"/>
      <c r="CF3" s="146"/>
      <c r="CG3" s="146"/>
      <c r="CH3" s="146"/>
      <c r="CI3" s="146"/>
      <c r="CJ3" s="146"/>
      <c r="CK3" s="146"/>
      <c r="CL3" s="124" t="s">
        <v>1353</v>
      </c>
      <c r="CM3" s="146"/>
      <c r="CN3" s="146"/>
      <c r="CO3" s="146"/>
      <c r="CP3" s="146"/>
      <c r="CQ3" s="146"/>
      <c r="CR3" s="146"/>
      <c r="CS3" s="146"/>
      <c r="CT3" s="146"/>
    </row>
    <row r="4" spans="1:98" ht="16.5" customHeight="1">
      <c r="A4" s="452" t="s">
        <v>33</v>
      </c>
      <c r="B4" s="124" t="s">
        <v>891</v>
      </c>
      <c r="Z4" s="1356">
        <v>4</v>
      </c>
      <c r="AA4" s="1356" t="s">
        <v>187</v>
      </c>
      <c r="AB4" s="1356">
        <v>24</v>
      </c>
      <c r="AH4" s="1356" t="b">
        <f>$AN$2/$AN$3&lt;=AI4</f>
        <v>1</v>
      </c>
      <c r="AI4" s="1356">
        <v>1000</v>
      </c>
      <c r="AJ4" s="1360">
        <f>365+180</f>
        <v>545</v>
      </c>
      <c r="AL4" s="1366" t="s">
        <v>1322</v>
      </c>
      <c r="AN4" s="1366" t="s">
        <v>1331</v>
      </c>
      <c r="AO4" s="1367"/>
      <c r="AP4" s="1357" t="s">
        <v>896</v>
      </c>
      <c r="AQ4" s="1368">
        <v>43804</v>
      </c>
      <c r="AR4" s="1355" t="b">
        <f ca="1">NOW()-AQ4&gt;360</f>
        <v>0</v>
      </c>
      <c r="AW4" s="1358"/>
      <c r="AZ4" s="1359">
        <v>4</v>
      </c>
      <c r="BA4" s="1357">
        <v>1000</v>
      </c>
      <c r="BB4" s="1358">
        <f t="shared" ref="BB4:BB6" si="3">+BB3*36</f>
        <v>46656</v>
      </c>
      <c r="BC4" s="1358">
        <v>46656</v>
      </c>
      <c r="BD4" s="1357">
        <v>3</v>
      </c>
      <c r="BE4" s="1357">
        <v>3</v>
      </c>
      <c r="BF4" s="1357">
        <v>3</v>
      </c>
      <c r="BJ4" s="1355" t="s">
        <v>924</v>
      </c>
      <c r="BK4" s="1357" t="b">
        <f t="shared" si="0"/>
        <v>0</v>
      </c>
      <c r="BM4" s="1357">
        <f>PRRate!A1</f>
        <v>0</v>
      </c>
      <c r="BP4" s="1357" t="s">
        <v>1141</v>
      </c>
      <c r="BQ4" s="1357" t="str">
        <f ca="1">CELL("address",PRRate!$A$1)</f>
        <v>[PayrollBook.xlsm]PRRate!$A$1</v>
      </c>
      <c r="BR4" s="1357" t="str">
        <f t="shared" ca="1" si="1"/>
        <v>PRRate</v>
      </c>
      <c r="BS4" s="1357" t="b">
        <f t="shared" ca="1" si="2"/>
        <v>1</v>
      </c>
      <c r="CB4" s="124" t="s">
        <v>891</v>
      </c>
      <c r="CC4" s="146"/>
      <c r="CD4" s="146"/>
      <c r="CE4" s="146"/>
      <c r="CF4" s="146"/>
      <c r="CG4" s="146"/>
      <c r="CH4" s="146"/>
      <c r="CI4" s="146"/>
      <c r="CJ4" s="146"/>
      <c r="CK4" s="146"/>
      <c r="CL4" s="124" t="s">
        <v>891</v>
      </c>
      <c r="CM4" s="146"/>
      <c r="CN4" s="146"/>
      <c r="CO4" s="146"/>
      <c r="CP4" s="146"/>
      <c r="CQ4" s="146"/>
      <c r="CR4" s="146"/>
      <c r="CS4" s="146"/>
      <c r="CT4" s="146"/>
    </row>
    <row r="5" spans="1:98" ht="16.5" customHeight="1">
      <c r="A5" s="452" t="s">
        <v>864</v>
      </c>
      <c r="B5" s="124" t="s">
        <v>892</v>
      </c>
      <c r="C5" s="124" t="s">
        <v>456</v>
      </c>
      <c r="E5" s="865" t="str">
        <f ca="1">IF(AL2&lt;=NOW(),"Program Expired!  Enter Code Here=&gt;","")</f>
        <v/>
      </c>
      <c r="I5" s="146"/>
      <c r="Z5" s="1356">
        <v>5</v>
      </c>
      <c r="AA5" s="1356" t="s">
        <v>188</v>
      </c>
      <c r="AB5" s="1356">
        <v>4</v>
      </c>
      <c r="AH5" s="1356" t="b">
        <f>ISERROR(VLOOKUP($AN$4,$AL$4:$AL$18,1,FALSE))</f>
        <v>0</v>
      </c>
      <c r="AI5" s="1356" t="s">
        <v>613</v>
      </c>
      <c r="AJ5" s="1360">
        <v>366</v>
      </c>
      <c r="AL5" s="1369" t="s">
        <v>1331</v>
      </c>
      <c r="AN5" s="1370" t="s">
        <v>1322</v>
      </c>
      <c r="AP5" s="1357" t="s">
        <v>897</v>
      </c>
      <c r="AQ5" s="1368">
        <v>43804</v>
      </c>
      <c r="AR5" s="1355" t="b">
        <f ca="1">NOW()-AQ5&gt;180</f>
        <v>0</v>
      </c>
      <c r="AW5" s="1358"/>
      <c r="AZ5" s="1359">
        <v>5</v>
      </c>
      <c r="BA5" s="1357">
        <v>10000</v>
      </c>
      <c r="BB5" s="1358">
        <f t="shared" si="3"/>
        <v>1679616</v>
      </c>
      <c r="BC5" s="1358">
        <v>1679616</v>
      </c>
      <c r="BD5" s="1357">
        <v>4</v>
      </c>
      <c r="BE5" s="1357">
        <v>4</v>
      </c>
      <c r="BF5" s="1357">
        <v>4</v>
      </c>
      <c r="BJ5" s="1357" t="str">
        <f>AA54&amp;" Tax Table.xlsx"</f>
        <v>2020 Tax Table.xlsx</v>
      </c>
      <c r="BK5" s="1357" t="b">
        <f t="shared" si="0"/>
        <v>1</v>
      </c>
      <c r="BM5" s="1357">
        <f>CustCheck!A1</f>
        <v>0</v>
      </c>
      <c r="BP5" s="1357" t="s">
        <v>1142</v>
      </c>
      <c r="BQ5" s="1357" t="str">
        <f ca="1">CELL("address",CustCheck!$A$1)</f>
        <v>[PayrollBook.xlsm]CustCheck!$A$1</v>
      </c>
      <c r="BR5" s="1357" t="str">
        <f t="shared" ca="1" si="1"/>
        <v>CustCheck</v>
      </c>
      <c r="BS5" s="1357" t="b">
        <f t="shared" ca="1" si="2"/>
        <v>1</v>
      </c>
      <c r="CB5" s="124" t="s">
        <v>892</v>
      </c>
      <c r="CC5" s="124" t="s">
        <v>456</v>
      </c>
      <c r="CD5" s="146"/>
      <c r="CE5" s="146"/>
      <c r="CF5" s="146"/>
      <c r="CG5" s="146"/>
      <c r="CH5" s="146"/>
      <c r="CI5" s="146"/>
      <c r="CJ5" s="146"/>
      <c r="CK5" s="146"/>
      <c r="CL5" s="124" t="s">
        <v>892</v>
      </c>
      <c r="CM5" s="124" t="s">
        <v>456</v>
      </c>
      <c r="CN5" s="146"/>
      <c r="CO5" s="146"/>
      <c r="CP5" s="146"/>
      <c r="CQ5" s="146"/>
      <c r="CR5" s="146"/>
      <c r="CS5" s="146"/>
      <c r="CT5" s="146"/>
    </row>
    <row r="6" spans="1:98" ht="12.75" hidden="1" customHeight="1">
      <c r="A6" s="4" t="s">
        <v>175</v>
      </c>
      <c r="B6" s="459"/>
      <c r="C6" s="460"/>
      <c r="D6" s="461"/>
      <c r="Z6" s="1356">
        <v>6</v>
      </c>
      <c r="AA6" s="1356" t="s">
        <v>189</v>
      </c>
      <c r="AB6" s="1356">
        <v>1</v>
      </c>
      <c r="AH6" s="1356" t="b">
        <f ca="1">AL2-TODAY()&gt;=0</f>
        <v>1</v>
      </c>
      <c r="AI6" s="1356" t="s">
        <v>610</v>
      </c>
      <c r="AJ6" s="1360"/>
      <c r="AL6" s="1369"/>
      <c r="AN6" s="1356" t="s">
        <v>1100</v>
      </c>
      <c r="AW6" s="1358" t="str">
        <f>BB10&amp;"+"&amp;BB12&amp;"+"&amp;BB14&amp;"+"&amp;BB16&amp;"+"&amp;BB18&amp;"+"&amp;BB20</f>
        <v>1000+100+10+1+1+1</v>
      </c>
      <c r="AZ6" s="1359">
        <v>6</v>
      </c>
      <c r="BA6" s="1357">
        <v>100000</v>
      </c>
      <c r="BB6" s="1358">
        <f t="shared" si="3"/>
        <v>60466176</v>
      </c>
      <c r="BC6" s="1358">
        <v>60466176</v>
      </c>
      <c r="BD6" s="1357">
        <v>5</v>
      </c>
      <c r="BE6" s="1357">
        <v>5</v>
      </c>
      <c r="BF6" s="1357">
        <v>5</v>
      </c>
      <c r="BJ6" s="1355"/>
      <c r="BM6" s="1357" t="s">
        <v>1129</v>
      </c>
      <c r="BP6" s="1357" t="s">
        <v>1143</v>
      </c>
      <c r="BQ6" s="1357" t="s">
        <v>1134</v>
      </c>
      <c r="BR6" s="1357" t="str">
        <f t="shared" si="1"/>
        <v>RChck</v>
      </c>
      <c r="BS6" s="1357" t="b">
        <f t="shared" si="2"/>
        <v>0</v>
      </c>
      <c r="CB6" s="146"/>
      <c r="CC6" s="146"/>
      <c r="CD6" s="146"/>
      <c r="CE6" s="146"/>
      <c r="CF6" s="146"/>
      <c r="CG6" s="146"/>
      <c r="CH6" s="146"/>
      <c r="CI6" s="146"/>
      <c r="CJ6" s="146"/>
      <c r="CK6" s="146"/>
      <c r="CL6" s="146"/>
      <c r="CM6" s="146"/>
      <c r="CN6" s="146"/>
      <c r="CO6" s="146"/>
      <c r="CP6" s="146"/>
      <c r="CQ6" s="146"/>
      <c r="CR6" s="146"/>
      <c r="CS6" s="146"/>
      <c r="CT6" s="146"/>
    </row>
    <row r="7" spans="1:98" ht="15" hidden="1" customHeight="1">
      <c r="A7" s="4" t="s">
        <v>177</v>
      </c>
      <c r="B7" s="1331" t="s">
        <v>178</v>
      </c>
      <c r="C7" s="1332"/>
      <c r="D7" s="1333" t="s">
        <v>569</v>
      </c>
      <c r="E7" s="1331" t="s">
        <v>571</v>
      </c>
      <c r="F7" s="1334"/>
      <c r="G7" s="1332"/>
      <c r="H7" s="596" t="str">
        <f ca="1">IF(AI7&lt;=30,"Pass Code:","")</f>
        <v/>
      </c>
      <c r="I7" s="276">
        <f>+I5</f>
        <v>0</v>
      </c>
      <c r="Z7" s="1356">
        <v>7</v>
      </c>
      <c r="AA7" s="1356" t="s">
        <v>190</v>
      </c>
      <c r="AB7" s="1356">
        <v>365</v>
      </c>
      <c r="AI7" s="1371">
        <f ca="1">AL2-TODAY()</f>
        <v>332</v>
      </c>
      <c r="AJ7" s="1360"/>
      <c r="AL7" s="1369"/>
      <c r="AN7" s="1362">
        <v>41275</v>
      </c>
      <c r="AV7" s="1357">
        <v>72486</v>
      </c>
      <c r="AW7" s="1358" t="str">
        <f>AZ9&amp;AZ10&amp;AZ11&amp;AZ12&amp;AZ13&amp;AZ14</f>
        <v>ZZ3U1Z</v>
      </c>
      <c r="AZ7" s="1372"/>
      <c r="BB7" s="1357" t="s">
        <v>614</v>
      </c>
      <c r="BC7" s="1373">
        <f>IF(ISERROR(IF(AW9&gt;=$BC$6,6,IF(AW9&gt;=$BC$5,5,IF(AW9&gt;=$BC$4,4,IF(AW9&gt;=$BC$3,3,IF(AW9&gt;=$BC$2,2,1)))))),0,IF(AW9&gt;=$BC$6,6,IF(AW9&gt;=$BC$5,5,IF(AW9&gt;=$BC$4,4,IF(AW9&gt;=$BC$3,3,IF(AW9&gt;=$BC$2,2,1))))))</f>
        <v>4</v>
      </c>
      <c r="BD7" s="1357">
        <v>6</v>
      </c>
      <c r="BE7" s="1357">
        <v>6</v>
      </c>
      <c r="BF7" s="1357">
        <v>6</v>
      </c>
      <c r="BM7" s="1357" t="s">
        <v>1130</v>
      </c>
      <c r="BP7" s="1357" t="s">
        <v>1144</v>
      </c>
      <c r="BQ7" s="1357" t="s">
        <v>1135</v>
      </c>
      <c r="BR7" s="1357" t="str">
        <f t="shared" si="1"/>
        <v>ase1</v>
      </c>
      <c r="BS7" s="1357" t="b">
        <f t="shared" si="2"/>
        <v>0</v>
      </c>
      <c r="CB7" s="146"/>
      <c r="CC7" s="146"/>
      <c r="CD7" s="146"/>
      <c r="CE7" s="146"/>
      <c r="CF7" s="146"/>
      <c r="CG7" s="146"/>
      <c r="CH7" s="146"/>
      <c r="CI7" s="146"/>
      <c r="CJ7" s="146"/>
      <c r="CK7" s="146"/>
      <c r="CL7" s="146"/>
      <c r="CM7" s="146"/>
      <c r="CN7" s="146"/>
      <c r="CO7" s="146"/>
      <c r="CP7" s="146"/>
      <c r="CQ7" s="146"/>
      <c r="CR7" s="146"/>
      <c r="CS7" s="146"/>
      <c r="CT7" s="146"/>
    </row>
    <row r="8" spans="1:98" ht="15" hidden="1" customHeight="1">
      <c r="A8" s="4" t="s">
        <v>229</v>
      </c>
      <c r="B8" s="1330" t="str">
        <f ca="1">CELL("filename",$A$1)</f>
        <v>H:\Final Projects\Payroll Excel\[PayrollBook.xlsm]Setup</v>
      </c>
      <c r="AA8" s="1374" t="s">
        <v>1099</v>
      </c>
      <c r="AB8" s="1356" t="s">
        <v>584</v>
      </c>
      <c r="AL8" s="1369"/>
      <c r="AN8" s="1356" t="s">
        <v>1101</v>
      </c>
      <c r="AW8" s="1358"/>
      <c r="AY8" s="1375"/>
      <c r="AZ8" s="1376"/>
      <c r="BB8" s="1377"/>
      <c r="BD8" s="1357">
        <v>7</v>
      </c>
      <c r="BE8" s="1357">
        <v>7</v>
      </c>
      <c r="BF8" s="1357">
        <v>7</v>
      </c>
      <c r="BM8" s="1357" t="s">
        <v>1131</v>
      </c>
      <c r="BP8" s="1357" t="s">
        <v>1145</v>
      </c>
      <c r="BQ8" s="1357" t="s">
        <v>1136</v>
      </c>
      <c r="BR8" s="1357" t="str">
        <f t="shared" si="1"/>
        <v>try1</v>
      </c>
      <c r="BS8" s="1357" t="b">
        <f t="shared" si="2"/>
        <v>0</v>
      </c>
      <c r="CB8" s="146"/>
      <c r="CC8" s="146"/>
      <c r="CD8" s="146"/>
      <c r="CE8" s="146"/>
      <c r="CF8" s="146"/>
      <c r="CG8" s="146"/>
      <c r="CH8" s="146"/>
      <c r="CI8" s="146"/>
      <c r="CJ8" s="146"/>
      <c r="CK8" s="146"/>
      <c r="CL8" s="146"/>
      <c r="CM8" s="146"/>
      <c r="CN8" s="146"/>
      <c r="CO8" s="146"/>
      <c r="CP8" s="146"/>
      <c r="CQ8" s="146"/>
      <c r="CR8" s="146"/>
      <c r="CS8" s="146"/>
      <c r="CT8" s="146"/>
    </row>
    <row r="9" spans="1:98" ht="15" hidden="1" customHeight="1">
      <c r="A9" s="4" t="s">
        <v>228</v>
      </c>
      <c r="B9" s="1328" t="str">
        <f ca="1">MID(B8,FIND("[",B8)+1,FIND("]",B8)-FIND("[",B8)-1)</f>
        <v>PayrollBook.xlsm</v>
      </c>
      <c r="C9" s="279"/>
      <c r="D9" s="278" t="s">
        <v>285</v>
      </c>
      <c r="E9" s="1328" t="str">
        <f ca="1">LEFT(B8,FIND("[",B8)-1)</f>
        <v>H:\Final Projects\Payroll Excel\</v>
      </c>
      <c r="F9" s="279"/>
      <c r="G9" s="130"/>
      <c r="H9" s="130"/>
      <c r="J9" s="452"/>
      <c r="AA9" s="1356" t="s">
        <v>581</v>
      </c>
      <c r="AB9" s="1356" t="s">
        <v>585</v>
      </c>
      <c r="AL9" s="1369"/>
      <c r="AN9" s="1371" t="b">
        <f ca="1">IF(INT((TODAY()-AN7)/30)&gt;=IF(AO2&gt;50000,AO2-50000,IF(AO2&gt;5000,AO2-5000,IF(AO2&gt;2000,AO2-2000,IF(AO2&gt;1000,AO2-1000,AO2)))),FALSE,TRUE)</f>
        <v>0</v>
      </c>
      <c r="AV9" s="1358">
        <v>6</v>
      </c>
      <c r="AW9" s="1373">
        <f>+AV9*2*3*5*7*11*13</f>
        <v>180180</v>
      </c>
      <c r="AY9" s="1372">
        <v>6</v>
      </c>
      <c r="AZ9" s="1378" t="str">
        <f>IF(ISERROR(VLOOKUP(AY9,$BA$9:$BC$19,3,FALSE)),"Z",IF(VLOOKUP(AY9,$BA$9:$BC$19,3,FALSE)="","Z",VLOOKUP(AY9,$BA$9:$BC$19,3,FALSE)))</f>
        <v>Z</v>
      </c>
      <c r="BA9" s="1379">
        <f>IF(BB10=100000,6,IF(BB10=10000,5,IF(BB10=1000,4,IF(BB10=100,3,IF(BB10=10,2,1)))))</f>
        <v>4</v>
      </c>
      <c r="BB9" s="1364">
        <f>IF(ISERROR(IF(AW9&gt;=$BC$6,AW9/$BC$6,IF(AW9&gt;=$BC$5,AW9/$BC$5,IF(AW9&gt;=$BC$4,AW9/$BC$4,IF(AW9&gt;=$BC$3,AW9/$BC$3,IF(AW9&gt;=$BC$2,AW9/$BC$2,$BC$2)))))),0,IF(AW9&gt;=$BC$6,AW9/$BC$6,IF(AW9&gt;=$BC$5,AW9/$BC$5,IF(AW9&gt;=$BC$4,AW9/$BC$4,IF(AW9&gt;=$BC$3,AW9/$BC$3,IF(AW9&gt;=$BC$2,AW9/$BC$2,AW9))))))</f>
        <v>3.8618827160493829</v>
      </c>
      <c r="BC9" s="1358">
        <f>IF(ISERROR(VLOOKUP(INT(BB9),$BD$2:$BE$37,2,FALSE)),"",VLOOKUP(INT(BB9),$BD$2:$BE$37,2,FALSE))</f>
        <v>3</v>
      </c>
      <c r="BD9" s="1357">
        <v>8</v>
      </c>
      <c r="BE9" s="1357">
        <v>8</v>
      </c>
      <c r="BF9" s="1357">
        <v>8</v>
      </c>
      <c r="BM9" s="1357" t="s">
        <v>1132</v>
      </c>
      <c r="BP9" s="1357" t="s">
        <v>1146</v>
      </c>
      <c r="BQ9" s="1357" t="s">
        <v>1137</v>
      </c>
      <c r="BR9" s="1357" t="str">
        <f t="shared" si="1"/>
        <v>ding</v>
      </c>
      <c r="BS9" s="1357" t="b">
        <f t="shared" si="2"/>
        <v>0</v>
      </c>
      <c r="CB9" s="146"/>
      <c r="CC9" s="146"/>
      <c r="CD9" s="146"/>
      <c r="CE9" s="146"/>
      <c r="CF9" s="146"/>
      <c r="CG9" s="146"/>
      <c r="CH9" s="146"/>
      <c r="CI9" s="146"/>
      <c r="CJ9" s="146"/>
      <c r="CK9" s="146"/>
      <c r="CL9" s="146"/>
      <c r="CM9" s="146"/>
      <c r="CN9" s="146"/>
      <c r="CO9" s="146"/>
      <c r="CP9" s="146"/>
      <c r="CQ9" s="146"/>
      <c r="CR9" s="146"/>
      <c r="CS9" s="146"/>
      <c r="CT9" s="146"/>
    </row>
    <row r="10" spans="1:98" ht="15" hidden="1" customHeight="1">
      <c r="A10" s="4" t="s">
        <v>284</v>
      </c>
      <c r="B10" s="1329" t="s">
        <v>924</v>
      </c>
      <c r="C10" s="598"/>
      <c r="D10" s="146" t="s">
        <v>285</v>
      </c>
      <c r="E10" s="1329" t="s">
        <v>1334</v>
      </c>
      <c r="F10" s="598"/>
      <c r="G10" s="599"/>
      <c r="H10" s="599"/>
      <c r="AA10" s="1374" t="s">
        <v>1099</v>
      </c>
      <c r="AB10" s="1356" t="s">
        <v>646</v>
      </c>
      <c r="AL10" s="1369"/>
      <c r="AN10" s="1438">
        <f>IF(AH3=FALSE,-1,IF(AO2&gt;=AI2,AJ2,IF(AO2&gt;=AI3,AJ3,IF(AO2&gt;=AI4,AJ4,AJ5))))</f>
        <v>366</v>
      </c>
      <c r="AV10" s="1357" t="s">
        <v>615</v>
      </c>
      <c r="AW10" s="1357">
        <f>IF(ISERROR(AW9-(INT(BB9)*VLOOKUP(BB10,$BA$2:$BB$6,2))),0,AW9-(INT(BB9)*VLOOKUP(BB10,$BA$2:$BB$6,2)))</f>
        <v>40212</v>
      </c>
      <c r="AY10" s="1372">
        <v>5</v>
      </c>
      <c r="AZ10" s="1378" t="str">
        <f t="shared" ref="AZ10:AZ14" si="4">IF(ISERROR(VLOOKUP(AY10,$BA$9:$BC$19,3,FALSE)),"Z",IF(VLOOKUP(AY10,$BA$9:$BC$19,3,FALSE)="","Z",VLOOKUP(AY10,$BA$9:$BC$19,3,FALSE)))</f>
        <v>Z</v>
      </c>
      <c r="BA10" s="1372"/>
      <c r="BB10" s="1357">
        <f>IF(ISERROR(IF(AW9&gt;=$BB$6,$BA$6,IF(AW9&gt;=$BB$5,$BA$5,IF(AW9&gt;=$BB$4,$BA$4,IF(AW9&gt;=$BB$3,$BA$3,IF(AW9&gt;=$BB$2,$BA$2,1)))))),0,IF(AW9&gt;=$BB$6,$BA$6,IF(AW9&gt;=$BB$5,$BA$5,IF(AW9&gt;=$BB$4,$BA$4,IF(AW9&gt;=$BB$3,$BA$3,IF(AW9&gt;=$BB$2,$BA$2,1))))))</f>
        <v>1000</v>
      </c>
      <c r="BD10" s="1357">
        <v>9</v>
      </c>
      <c r="BE10" s="1357">
        <v>9</v>
      </c>
      <c r="BF10" s="1357">
        <v>9</v>
      </c>
      <c r="BM10" s="1357" t="s">
        <v>1133</v>
      </c>
      <c r="BP10" s="1357" t="s">
        <v>1147</v>
      </c>
      <c r="BQ10" s="1357" t="s">
        <v>1138</v>
      </c>
      <c r="BR10" s="1357" t="str">
        <f t="shared" si="1"/>
        <v>iting</v>
      </c>
      <c r="BS10" s="1357" t="b">
        <f t="shared" si="2"/>
        <v>0</v>
      </c>
      <c r="CB10" s="146"/>
      <c r="CC10" s="146"/>
      <c r="CD10" s="146"/>
      <c r="CE10" s="146"/>
      <c r="CF10" s="146"/>
      <c r="CG10" s="146"/>
      <c r="CH10" s="146"/>
      <c r="CI10" s="146"/>
      <c r="CJ10" s="146"/>
      <c r="CK10" s="146"/>
      <c r="CL10" s="146"/>
      <c r="CM10" s="146"/>
      <c r="CN10" s="146"/>
      <c r="CO10" s="146"/>
      <c r="CP10" s="146"/>
      <c r="CQ10" s="146"/>
      <c r="CR10" s="146"/>
      <c r="CS10" s="146"/>
      <c r="CT10" s="146"/>
    </row>
    <row r="11" spans="1:98" ht="15">
      <c r="A11" s="4"/>
      <c r="D11" s="4" t="s">
        <v>863</v>
      </c>
      <c r="Z11" s="1365">
        <v>0</v>
      </c>
      <c r="AA11" s="1356" t="s">
        <v>1217</v>
      </c>
      <c r="AB11" s="1356">
        <f ca="1">CELL("width",$AB$1)</f>
        <v>0</v>
      </c>
      <c r="AC11" s="1356" t="b">
        <f ca="1">OR(Z11&gt;0,AB11&gt;0)</f>
        <v>0</v>
      </c>
      <c r="AL11" s="1369"/>
      <c r="AW11" s="1357">
        <f>+AW10</f>
        <v>40212</v>
      </c>
      <c r="AY11" s="1372">
        <v>4</v>
      </c>
      <c r="AZ11" s="1378">
        <f t="shared" si="4"/>
        <v>3</v>
      </c>
      <c r="BA11" s="1379">
        <f>IF(BB12=100000,6,IF(BB12=10000,5,IF(BB12=1000,4,IF(BB12=100,3,IF(BB12=10,2,1)))))</f>
        <v>3</v>
      </c>
      <c r="BB11" s="1357">
        <f>IF(ISERROR(IF(AW11&gt;=$BC$6,AW11/$BC$6,IF(AW11&gt;=$BC$5,AW11/$BC$5,IF(AW11&gt;=$BC$4,AW11/$BC$4,IF(AW11&gt;=$BC$3,AW11/$BC$3,IF(AW11&gt;=$BC$2,AW11/$BC$2,$BC$2)))))),0,IF(AW11&gt;=$BC$6,AW11/$BC$6,IF(AW11&gt;=$BC$5,AW11/$BC$5,IF(AW11&gt;=$BC$4,AW11/$BC$4,IF(AW11&gt;=$BC$3,AW11/$BC$3,IF(AW11&gt;=$BC$2,AW11/$BC$2,AW11))))))</f>
        <v>31.027777777777779</v>
      </c>
      <c r="BC11" s="1358" t="str">
        <f>IF(ISERROR(VLOOKUP(INT(BB11),$BD$2:$BE$37,2,FALSE)),"",VLOOKUP(INT(BB11),$BD$2:$BE$37,2,FALSE))</f>
        <v>U</v>
      </c>
      <c r="BD11" s="1357">
        <v>10</v>
      </c>
      <c r="BE11" s="1357">
        <v>0</v>
      </c>
      <c r="BF11" s="1357">
        <v>10</v>
      </c>
      <c r="BM11" s="1357">
        <f>JournalEntry!A1</f>
        <v>0</v>
      </c>
      <c r="BP11" s="1357" t="s">
        <v>1148</v>
      </c>
      <c r="BQ11" s="1357" t="str">
        <f ca="1">CELL("address",JournalEntry!$A$1)</f>
        <v>[PayrollBook.xlsm]JournalEntry!$A$1</v>
      </c>
      <c r="BR11" s="1357" t="str">
        <f t="shared" ca="1" si="1"/>
        <v>JournalEntry</v>
      </c>
      <c r="BS11" s="1357" t="b">
        <f t="shared" ca="1" si="2"/>
        <v>1</v>
      </c>
      <c r="CB11" s="146"/>
      <c r="CC11" s="146"/>
      <c r="CD11" s="146"/>
      <c r="CE11" s="146"/>
      <c r="CF11" s="146"/>
      <c r="CG11" s="146"/>
      <c r="CH11" s="146"/>
      <c r="CI11" s="146"/>
      <c r="CJ11" s="146"/>
      <c r="CK11" s="146"/>
      <c r="CL11" s="146"/>
      <c r="CM11" s="146"/>
      <c r="CN11" s="146"/>
      <c r="CO11" s="146"/>
      <c r="CP11" s="146"/>
      <c r="CQ11" s="146"/>
      <c r="CR11" s="146"/>
      <c r="CS11" s="146"/>
      <c r="CT11" s="146"/>
    </row>
    <row r="12" spans="1:98">
      <c r="A12" s="108" t="s">
        <v>209</v>
      </c>
      <c r="B12" s="109" t="s">
        <v>2</v>
      </c>
      <c r="C12" s="110" t="s">
        <v>238</v>
      </c>
      <c r="D12" s="110"/>
      <c r="E12" s="110"/>
      <c r="F12" s="110"/>
      <c r="G12" s="110"/>
      <c r="H12" s="110"/>
      <c r="I12" s="111"/>
      <c r="J12" s="1173" t="s">
        <v>275</v>
      </c>
      <c r="K12" s="1173" t="s">
        <v>1219</v>
      </c>
      <c r="AL12" s="1369"/>
      <c r="AQ12" s="1357" t="s">
        <v>1320</v>
      </c>
      <c r="AR12" s="1357" t="s">
        <v>1321</v>
      </c>
      <c r="AV12" s="1357" t="s">
        <v>615</v>
      </c>
      <c r="AW12" s="1357">
        <f>IF(ISERROR(AW11-(INT(BB11)*VLOOKUP(BB12,$BA$2:$BB$6,2))),0,AW11-(INT(BB11)*VLOOKUP(BB12,$BA$2:$BB$6,2)))</f>
        <v>36</v>
      </c>
      <c r="AY12" s="1372">
        <v>3</v>
      </c>
      <c r="AZ12" s="1378" t="str">
        <f t="shared" si="4"/>
        <v>U</v>
      </c>
      <c r="BA12" s="1372"/>
      <c r="BB12" s="1357">
        <f>IF(ISERROR(IF(AW11&gt;=$BB$6,$BA$6,IF(AW11&gt;=$BB$5,$BA$5,IF(AW11&gt;=$BB$4,$BA$4,IF(AW11&gt;=$BB$3,$BA$3,IF(AW11&gt;=$BB$2,$BA$2,1)))))),0,IF(AW11&gt;=$BB$6,$BA$6,IF(AW11&gt;=$BB$5,$BA$5,IF(AW11&gt;=$BB$4,$BA$4,IF(AW11&gt;=$BB$3,$BA$3,IF(AW11&gt;=$BB$2,$BA$2,1))))))</f>
        <v>100</v>
      </c>
      <c r="BD12" s="1357">
        <v>11</v>
      </c>
      <c r="BE12" s="1357" t="s">
        <v>425</v>
      </c>
      <c r="BF12" s="1357">
        <v>11</v>
      </c>
      <c r="BM12" s="1357">
        <f>PRSummary!A1</f>
        <v>0</v>
      </c>
      <c r="BP12" s="1357" t="s">
        <v>1149</v>
      </c>
      <c r="BQ12" s="1357" t="str">
        <f ca="1">CELL("address",PRSummary!$A$1)</f>
        <v>[PayrollBook.xlsm]PRSummary!$A$1</v>
      </c>
      <c r="BR12" s="1357" t="str">
        <f t="shared" ca="1" si="1"/>
        <v>PRSummary</v>
      </c>
      <c r="BS12" s="1357" t="b">
        <f t="shared" ca="1" si="2"/>
        <v>1</v>
      </c>
      <c r="CB12" s="146"/>
      <c r="CC12" s="146"/>
      <c r="CD12" s="146"/>
      <c r="CE12" s="146"/>
      <c r="CF12" s="146"/>
      <c r="CG12" s="146"/>
      <c r="CH12" s="146"/>
      <c r="CI12" s="146"/>
      <c r="CJ12" s="146"/>
      <c r="CK12" s="146"/>
      <c r="CL12" s="146"/>
      <c r="CM12" s="146"/>
      <c r="CN12" s="146"/>
      <c r="CO12" s="146"/>
      <c r="CP12" s="146"/>
      <c r="CQ12" s="146"/>
      <c r="CR12" s="146"/>
      <c r="CS12" s="146"/>
      <c r="CT12" s="146"/>
    </row>
    <row r="13" spans="1:98" ht="15">
      <c r="A13" s="101" t="s">
        <v>206</v>
      </c>
      <c r="B13" s="924" t="s">
        <v>53</v>
      </c>
      <c r="C13" s="925"/>
      <c r="D13" s="102"/>
      <c r="E13" s="102"/>
      <c r="F13" s="102"/>
      <c r="G13" s="102"/>
      <c r="H13" s="102"/>
      <c r="I13" s="103"/>
      <c r="J13" s="603">
        <v>19500</v>
      </c>
      <c r="K13" s="1174" t="s">
        <v>427</v>
      </c>
      <c r="L13" s="1185" t="str">
        <f>IF(OR(ISNUMBER(Deduction1),Deduction1=""),"","Error")</f>
        <v/>
      </c>
      <c r="M13" s="4"/>
      <c r="O13" s="1185"/>
      <c r="Z13" s="1356">
        <v>1</v>
      </c>
      <c r="AA13" s="1365" t="b">
        <v>1</v>
      </c>
      <c r="AB13" s="1365" t="b">
        <v>1</v>
      </c>
      <c r="AC13" s="1365" t="b">
        <v>0</v>
      </c>
      <c r="AD13" s="1365" t="b">
        <v>0</v>
      </c>
      <c r="AE13" s="1365" t="b">
        <v>0</v>
      </c>
      <c r="AF13" s="1365" t="b">
        <v>0</v>
      </c>
      <c r="AG13" s="1365" t="b">
        <v>0</v>
      </c>
      <c r="AL13" s="1369"/>
      <c r="AP13" s="1357" t="s">
        <v>919</v>
      </c>
      <c r="AQ13" s="1355"/>
      <c r="AR13" s="1355"/>
      <c r="AW13" s="1357">
        <f>+AW12</f>
        <v>36</v>
      </c>
      <c r="AY13" s="1372">
        <v>2</v>
      </c>
      <c r="AZ13" s="1378">
        <f t="shared" si="4"/>
        <v>1</v>
      </c>
      <c r="BA13" s="1379">
        <f>IF(BB14=100000,6,IF(BB14=10000,5,IF(BB14=1000,4,IF(BB14=100,3,IF(BB14=10,2,1)))))</f>
        <v>2</v>
      </c>
      <c r="BB13" s="1357">
        <f>IF(ISERROR(IF(AW13&gt;=$BC$6,AW13/$BC$6,IF(AW13&gt;=$BC$5,AW13/$BC$5,IF(AW13&gt;=$BC$4,AW13/$BC$4,IF(AW13&gt;=$BC$3,AW13/$BC$3,IF(AW13&gt;=$BC$2,AW13/$BC$2,$BC$2)))))),0,IF(AW13&gt;=$BC$6,AW13/$BC$6,IF(AW13&gt;=$BC$5,AW13/$BC$5,IF(AW13&gt;=$BC$4,AW13/$BC$4,IF(AW13&gt;=$BC$3,AW13/$BC$3,IF(AW13&gt;=$BC$2,AW13/$BC$2,AW13))))))</f>
        <v>1</v>
      </c>
      <c r="BC13" s="1358">
        <f>IF(ISERROR(VLOOKUP(INT(BB13),$BD$2:$BE$37,2,FALSE)),"",VLOOKUP(INT(BB13),$BD$2:$BE$37,2,FALSE))</f>
        <v>1</v>
      </c>
      <c r="BD13" s="1357">
        <v>12</v>
      </c>
      <c r="BE13" s="1357" t="s">
        <v>426</v>
      </c>
      <c r="BF13" s="1357">
        <v>12</v>
      </c>
      <c r="BM13" s="1357" t="str">
        <f>Setup!A1</f>
        <v>Company</v>
      </c>
      <c r="BP13" s="1357" t="s">
        <v>1150</v>
      </c>
      <c r="BQ13" s="1357" t="str">
        <f ca="1">CELL("filename",$A$1)</f>
        <v>H:\Final Projects\Payroll Excel\[PayrollBook.xlsm]Setup</v>
      </c>
      <c r="BR13" s="1357" t="str">
        <f ca="1">RIGHT(BQ13,5)</f>
        <v>Setup</v>
      </c>
      <c r="BS13" s="1357" t="b">
        <f t="shared" ca="1" si="2"/>
        <v>1</v>
      </c>
      <c r="CB13" s="911" t="s">
        <v>53</v>
      </c>
      <c r="CC13" s="146"/>
      <c r="CD13" s="146"/>
      <c r="CE13" s="146"/>
      <c r="CF13" s="146"/>
      <c r="CG13" s="146"/>
      <c r="CH13" s="146"/>
      <c r="CI13" s="146"/>
      <c r="CJ13" s="603">
        <v>19500</v>
      </c>
      <c r="CK13" s="146"/>
      <c r="CL13" s="911" t="s">
        <v>53</v>
      </c>
      <c r="CM13" s="146"/>
      <c r="CN13" s="146"/>
      <c r="CO13" s="146"/>
      <c r="CP13" s="146"/>
      <c r="CQ13" s="146"/>
      <c r="CR13" s="146"/>
      <c r="CS13" s="146"/>
      <c r="CT13" s="603">
        <v>19500</v>
      </c>
    </row>
    <row r="14" spans="1:98">
      <c r="A14" s="104" t="s">
        <v>205</v>
      </c>
      <c r="B14" s="126" t="s">
        <v>99</v>
      </c>
      <c r="C14" s="925"/>
      <c r="D14" s="5"/>
      <c r="E14" s="5"/>
      <c r="F14" s="5"/>
      <c r="G14" s="5"/>
      <c r="H14" s="5"/>
      <c r="I14" s="105"/>
      <c r="J14" s="603">
        <v>2750</v>
      </c>
      <c r="K14" s="1184"/>
      <c r="L14" s="1185" t="str">
        <f>IF(OR(ISNUMBER(Deduction2),Deduction2=""),"","Error")</f>
        <v/>
      </c>
      <c r="O14" s="1185"/>
      <c r="Z14" s="1356">
        <v>2</v>
      </c>
      <c r="AA14" s="1365" t="b">
        <v>1</v>
      </c>
      <c r="AB14" s="1365" t="b">
        <v>1</v>
      </c>
      <c r="AC14" s="1365" t="b">
        <v>1</v>
      </c>
      <c r="AD14" s="1365" t="b">
        <v>1</v>
      </c>
      <c r="AE14" s="1365" t="b">
        <v>1</v>
      </c>
      <c r="AF14" s="1365" t="b">
        <v>1</v>
      </c>
      <c r="AG14" s="1365" t="b">
        <v>0</v>
      </c>
      <c r="AL14" s="1369"/>
      <c r="AP14" s="1357" t="s">
        <v>921</v>
      </c>
      <c r="AQ14" s="1355">
        <v>148927434</v>
      </c>
      <c r="AR14" s="1355">
        <v>-1006428566</v>
      </c>
      <c r="AS14" s="1357" t="b">
        <f>AQ14=AR14</f>
        <v>0</v>
      </c>
      <c r="AV14" s="1357" t="s">
        <v>615</v>
      </c>
      <c r="AW14" s="1357">
        <f>IF(ISERROR(AW13-(INT(BB13)*VLOOKUP(BB14,$BA$2:$BB$6,2))),0,AW13-(INT(BB13)*VLOOKUP(BB14,$BA$2:$BB$6,2)))</f>
        <v>0</v>
      </c>
      <c r="AY14" s="1372">
        <v>1</v>
      </c>
      <c r="AZ14" s="1378" t="str">
        <f t="shared" si="4"/>
        <v>Z</v>
      </c>
      <c r="BB14" s="1357">
        <f>IF(ISERROR(IF(AW13&gt;=$BB$6,$BA$6,IF(AW13&gt;=$BB$5,$BA$5,IF(AW13&gt;=$BB$4,$BA$4,IF(AW13&gt;=$BB$3,$BA$3,IF(AW13&gt;=$BB$2,$BA$2,1)))))),0,IF(AW13&gt;=$BB$6,$BA$6,IF(AW13&gt;=$BB$5,$BA$5,IF(AW13&gt;=$BB$4,$BA$4,IF(AW13&gt;=$BB$3,$BA$3,IF(AW13&gt;=$BB$2,$BA$2,1))))))</f>
        <v>10</v>
      </c>
      <c r="BD14" s="1357">
        <v>13</v>
      </c>
      <c r="BE14" s="1357" t="s">
        <v>616</v>
      </c>
      <c r="BF14" s="1357">
        <v>13</v>
      </c>
      <c r="BM14" s="1357" t="str">
        <f>ViewRecord!A1</f>
        <v>Select a PayDate</v>
      </c>
      <c r="BP14" s="1357" t="s">
        <v>1151</v>
      </c>
      <c r="BQ14" s="1357" t="str">
        <f ca="1">CELL("address",ViewRecord!$A$1)</f>
        <v>[PayrollBook.xlsm]ViewRecord!$A$1</v>
      </c>
      <c r="BR14" s="1357" t="str">
        <f t="shared" ca="1" si="1"/>
        <v>ViewRecord</v>
      </c>
      <c r="BS14" s="1357" t="b">
        <f t="shared" ca="1" si="2"/>
        <v>1</v>
      </c>
      <c r="CB14" s="126" t="s">
        <v>99</v>
      </c>
      <c r="CC14" s="146"/>
      <c r="CD14" s="146"/>
      <c r="CE14" s="146"/>
      <c r="CF14" s="146"/>
      <c r="CG14" s="146"/>
      <c r="CH14" s="146"/>
      <c r="CI14" s="146"/>
      <c r="CJ14" s="603">
        <v>2750</v>
      </c>
      <c r="CK14" s="146"/>
      <c r="CL14" s="126" t="s">
        <v>99</v>
      </c>
      <c r="CM14" s="146"/>
      <c r="CN14" s="146"/>
      <c r="CO14" s="146"/>
      <c r="CP14" s="146"/>
      <c r="CQ14" s="146"/>
      <c r="CR14" s="146"/>
      <c r="CS14" s="146"/>
      <c r="CT14" s="603">
        <v>2750</v>
      </c>
    </row>
    <row r="15" spans="1:98" ht="15">
      <c r="A15" s="101" t="s">
        <v>207</v>
      </c>
      <c r="B15" s="125" t="s">
        <v>1102</v>
      </c>
      <c r="C15" s="925"/>
      <c r="D15" s="102"/>
      <c r="E15" s="102"/>
      <c r="F15" s="102"/>
      <c r="G15" s="102"/>
      <c r="H15" s="102"/>
      <c r="I15" s="103"/>
      <c r="J15" s="603">
        <v>7100</v>
      </c>
      <c r="K15" s="1184" t="s">
        <v>633</v>
      </c>
      <c r="L15" s="1185" t="str">
        <f>IF(OR(ISNUMBER(Deduction3),Deduction3=""),"","Error")</f>
        <v/>
      </c>
      <c r="M15" s="4" t="s">
        <v>1072</v>
      </c>
      <c r="O15" s="1185"/>
      <c r="Z15" s="1356">
        <v>3</v>
      </c>
      <c r="AA15" s="1365" t="b">
        <v>1</v>
      </c>
      <c r="AB15" s="1365" t="b">
        <v>0</v>
      </c>
      <c r="AC15" s="1365" t="b">
        <v>1</v>
      </c>
      <c r="AD15" s="1365" t="b">
        <v>1</v>
      </c>
      <c r="AE15" s="1365" t="b">
        <v>0</v>
      </c>
      <c r="AF15" s="1365" t="b">
        <v>1</v>
      </c>
      <c r="AG15" s="1365" t="b">
        <v>0</v>
      </c>
      <c r="AL15" s="1369"/>
      <c r="AP15" s="1357" t="s">
        <v>920</v>
      </c>
      <c r="AQ15" s="1355">
        <v>148927434</v>
      </c>
      <c r="AW15" s="1357">
        <f>+AW14</f>
        <v>0</v>
      </c>
      <c r="AZ15" s="1359"/>
      <c r="BA15" s="1379">
        <f>IF(BB16=100000,6,IF(BB16=10000,5,IF(BB16=1000,4,IF(BB16=100,3,IF(BB16=10,2,1)))))</f>
        <v>1</v>
      </c>
      <c r="BB15" s="1357">
        <f>IF(ISERROR(IF(AW15&gt;=$BC$6,AW15/$BC$6,IF(AW15&gt;=$BC$5,AW15/$BC$5,IF(AW15&gt;=$BC$4,AW15/$BC$4,IF(AW15&gt;=$BC$3,AW15/$BC$3,IF(AW15&gt;=$BC$2,AW15/$BC$2,$BC$2)))))),0,IF(AW15&gt;=$BC$6,AW15/$BC$6,IF(AW15&gt;=$BC$5,AW15/$BC$5,IF(AW15&gt;=$BC$4,AW15/$BC$4,IF(AW15&gt;=$BC$3,AW15/$BC$3,IF(AW15&gt;=$BC$2,AW15/$BC$2,AW15))))))</f>
        <v>0</v>
      </c>
      <c r="BC15" s="1358" t="str">
        <f>IF(ISERROR(VLOOKUP(INT(BB15),$BD$2:$BE$37,2,FALSE)),"",VLOOKUP(INT(BB15),$BD$2:$BE$37,2,FALSE))</f>
        <v/>
      </c>
      <c r="BD15" s="1357">
        <v>14</v>
      </c>
      <c r="BE15" s="1357" t="s">
        <v>427</v>
      </c>
      <c r="BF15" s="1357">
        <v>14</v>
      </c>
      <c r="BM15" s="1357" t="str">
        <f>PrintRecord!A1</f>
        <v>Name:</v>
      </c>
      <c r="BP15" s="1357" t="s">
        <v>1152</v>
      </c>
      <c r="BQ15" s="1357" t="str">
        <f ca="1">CELL("address",PrintRecord!$A$1)</f>
        <v>[PayrollBook.xlsm]PrintRecord!$A$1</v>
      </c>
      <c r="BR15" s="1357" t="str">
        <f t="shared" ca="1" si="1"/>
        <v>PrintRecord</v>
      </c>
      <c r="BS15" s="1357" t="b">
        <f t="shared" ca="1" si="2"/>
        <v>1</v>
      </c>
      <c r="CB15" s="125" t="s">
        <v>1102</v>
      </c>
      <c r="CC15" s="146"/>
      <c r="CD15" s="146"/>
      <c r="CE15" s="146"/>
      <c r="CF15" s="146"/>
      <c r="CG15" s="146"/>
      <c r="CH15" s="146"/>
      <c r="CI15" s="146"/>
      <c r="CJ15" s="603">
        <v>7100</v>
      </c>
      <c r="CK15" s="146"/>
      <c r="CL15" s="125" t="s">
        <v>1102</v>
      </c>
      <c r="CM15" s="146"/>
      <c r="CN15" s="146"/>
      <c r="CO15" s="146"/>
      <c r="CP15" s="146"/>
      <c r="CQ15" s="146"/>
      <c r="CR15" s="146"/>
      <c r="CS15" s="146"/>
      <c r="CT15" s="603">
        <v>7100</v>
      </c>
    </row>
    <row r="16" spans="1:98">
      <c r="A16" s="106" t="s">
        <v>208</v>
      </c>
      <c r="B16" s="127" t="s">
        <v>4</v>
      </c>
      <c r="C16" s="925"/>
      <c r="D16" s="1"/>
      <c r="E16" s="1"/>
      <c r="F16" s="1"/>
      <c r="G16" s="1"/>
      <c r="H16" s="1"/>
      <c r="I16" s="107"/>
      <c r="J16" s="603">
        <v>999999</v>
      </c>
      <c r="K16" s="1184"/>
      <c r="L16" s="1185" t="str">
        <f>IF(OR(ISNUMBER(Deduction4),Deduction4=""),"","Error")</f>
        <v/>
      </c>
      <c r="O16" s="1185"/>
      <c r="Z16" s="1356">
        <v>4</v>
      </c>
      <c r="AA16" s="1365" t="b">
        <v>0</v>
      </c>
      <c r="AB16" s="1365" t="b">
        <v>0</v>
      </c>
      <c r="AC16" s="1365" t="b">
        <v>0</v>
      </c>
      <c r="AD16" s="1365" t="b">
        <v>0</v>
      </c>
      <c r="AE16" s="1365" t="b">
        <v>0</v>
      </c>
      <c r="AF16" s="1365" t="b">
        <v>0</v>
      </c>
      <c r="AG16" s="1365" t="b">
        <v>0</v>
      </c>
      <c r="AL16" s="1369"/>
      <c r="AP16" s="1357" t="s">
        <v>922</v>
      </c>
      <c r="AQ16" s="1357" t="b">
        <f>AQ15=AQ14</f>
        <v>1</v>
      </c>
      <c r="AV16" s="1357" t="s">
        <v>615</v>
      </c>
      <c r="AW16" s="1357">
        <f>IF(ISERROR(AW15-(INT(BB15)*VLOOKUP(BB16,$BA$2:$BB$6,2))),0,AW15-(INT(BB15)*VLOOKUP(BB16,$BA$2:$BB$6,2)))</f>
        <v>0</v>
      </c>
      <c r="AZ16" s="1358" t="str">
        <f>+AN4</f>
        <v>z1hoj6</v>
      </c>
      <c r="BA16" s="1372"/>
      <c r="BB16" s="1357">
        <f>IF(ISERROR(IF(AW15&gt;=$BB$6,$BA$6,IF(AW15&gt;=$BB$5,$BA$5,IF(AW15&gt;=$BB$4,$BA$4,IF(AW15&gt;=$BB$3,$BA$3,IF(AW15&gt;=$BB$2,$BA$2,1)))))),0,IF(AW15&gt;=$BB$6,$BA$6,IF(AW15&gt;=$BB$5,$BA$5,IF(AW15&gt;=$BB$4,$BA$4,IF(AW15&gt;=$BB$3,$BA$3,IF(AW15&gt;=$BB$2,$BA$2,1))))))</f>
        <v>1</v>
      </c>
      <c r="BD16" s="1357">
        <v>15</v>
      </c>
      <c r="BE16" s="1357" t="s">
        <v>617</v>
      </c>
      <c r="BF16" s="1357">
        <v>15</v>
      </c>
      <c r="BM16" s="1357">
        <f>ViewRegister!A1</f>
        <v>0</v>
      </c>
      <c r="BP16" s="1357" t="s">
        <v>1153</v>
      </c>
      <c r="BQ16" s="1357" t="str">
        <f ca="1">CELL("address",ViewRegister!$A$1)</f>
        <v>[PayrollBook.xlsm]ViewRegister!$A$1</v>
      </c>
      <c r="BR16" s="1357" t="str">
        <f t="shared" ca="1" si="1"/>
        <v>ViewRegister</v>
      </c>
      <c r="BS16" s="1357" t="b">
        <f t="shared" ca="1" si="2"/>
        <v>1</v>
      </c>
      <c r="CB16" s="127" t="s">
        <v>4</v>
      </c>
      <c r="CC16" s="146"/>
      <c r="CD16" s="146"/>
      <c r="CE16" s="146"/>
      <c r="CF16" s="146"/>
      <c r="CG16" s="146"/>
      <c r="CH16" s="146"/>
      <c r="CI16" s="146"/>
      <c r="CJ16" s="603">
        <v>999999</v>
      </c>
      <c r="CK16" s="146"/>
      <c r="CL16" s="127" t="s">
        <v>4</v>
      </c>
      <c r="CM16" s="146"/>
      <c r="CN16" s="146"/>
      <c r="CO16" s="146"/>
      <c r="CP16" s="146"/>
      <c r="CQ16" s="146"/>
      <c r="CR16" s="146"/>
      <c r="CS16" s="146"/>
      <c r="CT16" s="603">
        <v>999999</v>
      </c>
    </row>
    <row r="17" spans="2:98" ht="15">
      <c r="D17" s="4" t="s">
        <v>363</v>
      </c>
      <c r="J17" s="604"/>
      <c r="L17" s="4"/>
      <c r="AL17" s="1369"/>
      <c r="AW17" s="1357">
        <f>+AW16</f>
        <v>0</v>
      </c>
      <c r="AY17" s="1357" t="str">
        <f>IF(ISERROR(VALUE(LEFT(AZ16,1))),LEFT(AZ16,1),VALUE(LEFT(AZ16,1)))</f>
        <v>z</v>
      </c>
      <c r="AZ17" s="1378">
        <f>IF(AY17="Z",0,VLOOKUP(AY17,$BE$2:$BF$37,2,FALSE))*BB6</f>
        <v>0</v>
      </c>
      <c r="BA17" s="1379">
        <f>IF(BB18=100000,6,IF(BB18=10000,5,IF(BB18=1000,4,IF(BB18=100,3,IF(BB18=10,2,1)))))</f>
        <v>1</v>
      </c>
      <c r="BB17" s="1357">
        <f>IF(ISERROR(IF(AW17&gt;=$BC$6,AW17/$BC$6,IF(AW17&gt;=$BC$5,AW17/$BC$5,IF(AW17&gt;=$BC$4,AW17/$BC$4,IF(AW17&gt;=$BC$3,AW17/$BC$3,IF(AW17&gt;=$BC$2,AW17/$BC$2,$BC$2)))))),0,IF(AW17&gt;=$BC$6,AW17/$BC$6,IF(AW17&gt;=$BC$5,AW17/$BC$5,IF(AW17&gt;=$BC$4,AW17/$BC$4,IF(AW17&gt;=$BC$3,AW17/$BC$3,IF(AW17&gt;=$BC$2,AW17/$BC$2,AW17))))))</f>
        <v>0</v>
      </c>
      <c r="BC17" s="1358" t="str">
        <f>IF(ISERROR(VLOOKUP(INT(BB17),$BD$2:$BE$37,2,FALSE)),"",VLOOKUP(INT(BB17),$BD$2:$BE$37,2,FALSE))</f>
        <v/>
      </c>
      <c r="BD17" s="1357">
        <v>16</v>
      </c>
      <c r="BE17" s="1357" t="s">
        <v>618</v>
      </c>
      <c r="BF17" s="1357">
        <v>16</v>
      </c>
      <c r="BM17" s="1357" t="str">
        <f>Earnings!A1</f>
        <v>Name:</v>
      </c>
      <c r="BP17" s="1357" t="s">
        <v>483</v>
      </c>
      <c r="BQ17" s="1357" t="str">
        <f ca="1">CELL("address",Earnings!$A$1)</f>
        <v>[PayrollBook.xlsm]Earnings!$A$1</v>
      </c>
      <c r="BR17" s="1357" t="str">
        <f t="shared" ca="1" si="1"/>
        <v>Earnings</v>
      </c>
      <c r="BS17" s="1357" t="b">
        <f t="shared" ca="1" si="2"/>
        <v>1</v>
      </c>
      <c r="CB17" s="146"/>
      <c r="CC17" s="146"/>
      <c r="CD17" s="146" t="s">
        <v>363</v>
      </c>
      <c r="CE17" s="146"/>
      <c r="CF17" s="146"/>
      <c r="CG17" s="146"/>
      <c r="CH17" s="146"/>
      <c r="CI17" s="146"/>
      <c r="CJ17" s="146"/>
      <c r="CK17" s="146"/>
      <c r="CL17" s="146"/>
      <c r="CM17" s="146"/>
      <c r="CN17" s="146" t="s">
        <v>363</v>
      </c>
      <c r="CO17" s="146"/>
      <c r="CP17" s="146"/>
      <c r="CQ17" s="146"/>
      <c r="CR17" s="146"/>
      <c r="CS17" s="146"/>
      <c r="CT17" s="146"/>
    </row>
    <row r="18" spans="2:98">
      <c r="B18" s="318" t="s">
        <v>339</v>
      </c>
      <c r="C18" s="309" t="s">
        <v>364</v>
      </c>
      <c r="D18" s="205" t="s">
        <v>362</v>
      </c>
      <c r="E18" s="315" t="s">
        <v>349</v>
      </c>
      <c r="F18" s="309" t="s">
        <v>361</v>
      </c>
      <c r="G18" s="310"/>
      <c r="H18" s="205" t="s">
        <v>92</v>
      </c>
      <c r="I18" s="277"/>
      <c r="J18" s="277"/>
      <c r="AA18" s="1356">
        <v>1</v>
      </c>
      <c r="AB18" s="1356">
        <v>2</v>
      </c>
      <c r="AC18" s="1356">
        <v>3</v>
      </c>
      <c r="AD18" s="1356">
        <v>4</v>
      </c>
      <c r="AL18" s="1370"/>
      <c r="AV18" s="1357" t="s">
        <v>615</v>
      </c>
      <c r="AW18" s="1357">
        <f>IF(ISERROR(AW17-(INT(BB17)*VLOOKUP(BB18,$BA$2:$BB$6,2))),0,AW17-(INT(BB17)*VLOOKUP(BB18,$BA$2:$BB$6,2)))</f>
        <v>0</v>
      </c>
      <c r="AY18" s="1357">
        <f>IF(ISERROR(VALUE(MID($AZ$16,2,1))),MID($AZ$16,2,1),VALUE(MID($AZ$16,2,1)))</f>
        <v>1</v>
      </c>
      <c r="AZ18" s="1378">
        <f>IF(AY18="Z",0,VLOOKUP(AY18,$BE$2:$BF$37,2,FALSE))*BB5</f>
        <v>1679616</v>
      </c>
      <c r="BB18" s="1357">
        <f>IF(ISERROR(IF(AW17&gt;=$BB$6,$BA$6,IF(AW17&gt;=$BB$5,$BA$5,IF(AW17&gt;=$BB$4,$BA$4,IF(AW17&gt;=$BB$3,$BA$3,IF(AW17&gt;=$BB$2,$BA$2,1)))))),0,IF(AW17&gt;=$BB$6,$BA$6,IF(AW17&gt;=$BB$5,$BA$5,IF(AW17&gt;=$BB$4,$BA$4,IF(AW17&gt;=$BB$3,$BA$3,IF(AW17&gt;=$BB$2,$BA$2,1))))))</f>
        <v>1</v>
      </c>
      <c r="BD18" s="1357">
        <v>17</v>
      </c>
      <c r="BE18" s="1357" t="s">
        <v>619</v>
      </c>
      <c r="BF18" s="1357">
        <v>17</v>
      </c>
      <c r="BM18" s="1357">
        <f>'941'!A1</f>
        <v>0</v>
      </c>
      <c r="BP18" s="1357">
        <v>941</v>
      </c>
      <c r="BQ18" s="1357" t="str">
        <f ca="1">CELL("address",'941'!$A$1)</f>
        <v>'[PayrollBook.xlsm]941'!$A$1</v>
      </c>
      <c r="BR18" s="1357">
        <f ca="1">VALUE(MID(BQ18,20,FIND("!",BQ18)-21))</f>
        <v>941</v>
      </c>
      <c r="BS18" s="1357" t="b">
        <f t="shared" ca="1" si="2"/>
        <v>1</v>
      </c>
      <c r="CB18" s="913" t="s">
        <v>339</v>
      </c>
      <c r="CC18" s="914" t="s">
        <v>364</v>
      </c>
      <c r="CD18" s="915" t="s">
        <v>362</v>
      </c>
      <c r="CE18" s="916" t="s">
        <v>349</v>
      </c>
      <c r="CF18" s="914" t="s">
        <v>361</v>
      </c>
      <c r="CG18" s="917"/>
      <c r="CH18" s="915" t="s">
        <v>92</v>
      </c>
      <c r="CI18" s="146"/>
      <c r="CJ18" s="146"/>
      <c r="CK18" s="146"/>
      <c r="CL18" s="913" t="s">
        <v>339</v>
      </c>
      <c r="CM18" s="914" t="s">
        <v>364</v>
      </c>
      <c r="CN18" s="915" t="s">
        <v>362</v>
      </c>
      <c r="CO18" s="916" t="s">
        <v>349</v>
      </c>
      <c r="CP18" s="914" t="s">
        <v>361</v>
      </c>
      <c r="CQ18" s="917"/>
      <c r="CR18" s="915" t="s">
        <v>92</v>
      </c>
      <c r="CS18" s="146"/>
      <c r="CT18" s="146"/>
    </row>
    <row r="19" spans="2:98" ht="15.75">
      <c r="B19" s="2">
        <v>1</v>
      </c>
      <c r="C19" s="489">
        <v>1</v>
      </c>
      <c r="D19" s="317">
        <f t="shared" ref="D19:D34" si="5">+CC19-1</f>
        <v>0</v>
      </c>
      <c r="E19" s="489">
        <v>40</v>
      </c>
      <c r="F19" s="313" t="s">
        <v>361</v>
      </c>
      <c r="G19" s="103"/>
      <c r="H19" s="319">
        <v>0</v>
      </c>
      <c r="I19" s="615" t="str">
        <f>IF(AND(ISNUMBER(CC19),ISNUMBER(CE19),CC19&gt;=0),"","Error")</f>
        <v/>
      </c>
      <c r="J19" s="616" t="str">
        <f>IF(OR(CC19&lt;0,CC19="",CC19-INT(CC19)&gt;0),"Year of Service Must be an Integer and Greater or equal 0!","")</f>
        <v/>
      </c>
      <c r="M19" s="912"/>
      <c r="Z19" s="1380" t="s">
        <v>47</v>
      </c>
      <c r="AA19" s="1356">
        <f>IF($AA$13=TRUE,1,2)</f>
        <v>1</v>
      </c>
      <c r="AB19" s="1356">
        <f>IF($AA$14=TRUE,1,2)</f>
        <v>1</v>
      </c>
      <c r="AC19" s="1356">
        <f>IF($AA$15=TRUE,1,2)</f>
        <v>1</v>
      </c>
      <c r="AD19" s="1356">
        <f>IF($AA$16=TRUE,1,2)</f>
        <v>2</v>
      </c>
      <c r="AW19" s="1357">
        <f>+AW18</f>
        <v>0</v>
      </c>
      <c r="AY19" s="1357" t="str">
        <f>IF(ISERROR(VALUE(MID($AZ$16,3,1))),MID($AZ$16,3,1),VALUE(MID($AZ$16,3,1)))</f>
        <v>h</v>
      </c>
      <c r="AZ19" s="1378">
        <f>IF(AY19="Z",0,VLOOKUP(AY19,$BE$2:$BF$37,2,FALSE))*BB4</f>
        <v>839808</v>
      </c>
      <c r="BA19" s="1379">
        <f>IF(BB20=100000,6,IF(BB20=10000,5,IF(BB20=1000,4,IF(BB20=100,3,IF(BB20=10,2,1)))))</f>
        <v>1</v>
      </c>
      <c r="BB19" s="1357">
        <f>IF(ISERROR(IF(AW19&gt;=$BC$6,AW19/$BC$6,IF(AW19&gt;=$BC$5,AW19/$BC$5,IF(AW19&gt;=$BC$4,AW19/$BC$4,IF(AW19&gt;=$BC$3,AW19/$BC$3,IF(AW19&gt;=$BC$2,AW19/$BC$2,$BC$2)))))),0,IF(AW19&gt;=$BC$6,AW19/$BC$6,IF(AW19&gt;=$BC$5,AW19/$BC$5,IF(AW19&gt;=$BC$4,AW19/$BC$4,IF(AW19&gt;=$BC$3,AW19/$BC$3,IF(AW19&gt;=$BC$2,AW19/$BC$2,AW19))))))</f>
        <v>0</v>
      </c>
      <c r="BC19" s="1358" t="str">
        <f>IF(ISERROR(VLOOKUP(INT(BB19),$BD$2:$BE$37,2,FALSE)),"",VLOOKUP(INT(BB19),$BD$2:$BE$37,2,FALSE))</f>
        <v/>
      </c>
      <c r="BD19" s="1357">
        <v>18</v>
      </c>
      <c r="BE19" s="1357" t="s">
        <v>620</v>
      </c>
      <c r="BF19" s="1357">
        <v>18</v>
      </c>
      <c r="BM19" s="1357">
        <f>'940'!A1</f>
        <v>0</v>
      </c>
      <c r="BP19" s="1357">
        <v>940</v>
      </c>
      <c r="BQ19" s="1357" t="str">
        <f ca="1">CELL("address",'940'!$A$1)</f>
        <v>'[PayrollBook.xlsm]940'!$A$1</v>
      </c>
      <c r="BR19" s="1357">
        <f ca="1">VALUE(MID(BQ19,20,FIND("!",BQ19)-21))</f>
        <v>940</v>
      </c>
      <c r="BS19" s="1357" t="b">
        <f t="shared" ca="1" si="2"/>
        <v>1</v>
      </c>
      <c r="CB19" s="915">
        <v>1</v>
      </c>
      <c r="CC19" s="489">
        <v>1</v>
      </c>
      <c r="CD19" s="923">
        <f>+CC19-1</f>
        <v>0</v>
      </c>
      <c r="CE19" s="489">
        <v>40</v>
      </c>
      <c r="CF19" s="918" t="s">
        <v>361</v>
      </c>
      <c r="CG19" s="1191"/>
      <c r="CH19" s="911">
        <v>0</v>
      </c>
      <c r="CI19" s="146"/>
      <c r="CJ19" s="146"/>
      <c r="CK19" s="146"/>
      <c r="CL19" s="915">
        <v>1</v>
      </c>
      <c r="CM19" s="489">
        <v>1</v>
      </c>
      <c r="CN19" s="923">
        <f>+CM19-1</f>
        <v>0</v>
      </c>
      <c r="CO19" s="489">
        <v>40</v>
      </c>
      <c r="CP19" s="918" t="s">
        <v>361</v>
      </c>
      <c r="CQ19" s="1191"/>
      <c r="CR19" s="911">
        <v>0</v>
      </c>
      <c r="CS19" s="146"/>
      <c r="CT19" s="146"/>
    </row>
    <row r="20" spans="2:98" ht="15.75">
      <c r="B20" s="2">
        <v>2</v>
      </c>
      <c r="C20" s="489">
        <v>2</v>
      </c>
      <c r="D20" s="317">
        <f t="shared" si="5"/>
        <v>1</v>
      </c>
      <c r="E20" s="606">
        <v>80</v>
      </c>
      <c r="F20" s="311" t="s">
        <v>361</v>
      </c>
      <c r="G20" s="105"/>
      <c r="H20" s="319">
        <f>IF(D20&gt;D19,H19+CE19*D20,H19)</f>
        <v>40</v>
      </c>
      <c r="I20" s="615" t="str">
        <f t="shared" ref="I20:I34" si="6">IF(AND(ISNUMBER(CC20),ISNUMBER(CE20),CC20&gt;=CC19),"","Error")</f>
        <v/>
      </c>
      <c r="J20" s="616" t="str">
        <f t="shared" ref="J20:J34" si="7">IF(OR(CC20&lt;CC19,CC20="",CC20-INT(CC20)&gt;0),"Service Year Must be an Integer and Greater or Equal to Previous Year","")</f>
        <v/>
      </c>
      <c r="M20" s="4" t="s">
        <v>1071</v>
      </c>
      <c r="Z20" s="1380" t="s">
        <v>48</v>
      </c>
      <c r="AA20" s="1356">
        <f>IF($AB$13=TRUE,1,2)</f>
        <v>1</v>
      </c>
      <c r="AB20" s="1356">
        <f>IF($AB$14=TRUE,1,2)</f>
        <v>1</v>
      </c>
      <c r="AC20" s="1356">
        <f>IF($AB$15=TRUE,1,2)</f>
        <v>2</v>
      </c>
      <c r="AD20" s="1356">
        <f>IF($AB$16=TRUE,1,2)</f>
        <v>2</v>
      </c>
      <c r="AV20" s="1357" t="s">
        <v>615</v>
      </c>
      <c r="AW20" s="1357">
        <f>IF(ISERROR(AW19-(INT(BB19)*VLOOKUP(BB20,$BA$2:$BB$6,2))),0,AW19-(INT(BB19)*VLOOKUP(BB20,$BA$2:$BB$6,2)))</f>
        <v>0</v>
      </c>
      <c r="AY20" s="1357" t="str">
        <f>IF(ISERROR(VALUE(MID($AZ$16,4,1))),MID($AZ$16,4,1),VALUE(MID($AZ$16,4,1)))</f>
        <v>o</v>
      </c>
      <c r="AZ20" s="1378">
        <f>IF(AY20="Z",0,VLOOKUP(AY20,$BE$2:$BF$37,2,FALSE))*BB3</f>
        <v>32400</v>
      </c>
      <c r="BB20" s="1357">
        <f>IF(ISERROR(IF(AW19&gt;=$BB$6,$BA$6,IF(AW19&gt;=$BB$5,$BA$5,IF(AW19&gt;=$BB$4,$BA$4,IF(AW19&gt;=$BB$3,$BA$3,IF(AW19&gt;=$BB$2,$BA$2,1)))))),0,IF(AW19&gt;=$BB$6,$BA$6,IF(AW19&gt;=$BB$5,$BA$5,IF(AW19&gt;=$BB$4,$BA$4,IF(AW19&gt;=$BB$3,$BA$3,IF(AW19&gt;=$BB$2,$BA$2,1))))))</f>
        <v>1</v>
      </c>
      <c r="BD20" s="1357">
        <v>19</v>
      </c>
      <c r="BE20" s="1357" t="s">
        <v>621</v>
      </c>
      <c r="BF20" s="1357">
        <v>19</v>
      </c>
      <c r="BM20" s="1357">
        <f>W2info!A1</f>
        <v>0</v>
      </c>
      <c r="BP20" s="1357" t="s">
        <v>1154</v>
      </c>
      <c r="BQ20" s="1357" t="str">
        <f ca="1">CELL("address",W2info!$A$1)</f>
        <v>[PayrollBook.xlsm]W2info!$A$1</v>
      </c>
      <c r="BR20" s="1357" t="str">
        <f t="shared" ca="1" si="1"/>
        <v>W2info</v>
      </c>
      <c r="BS20" s="1357" t="b">
        <f t="shared" ca="1" si="2"/>
        <v>1</v>
      </c>
      <c r="CB20" s="915">
        <v>2</v>
      </c>
      <c r="CC20" s="489">
        <v>2</v>
      </c>
      <c r="CD20" s="923">
        <f t="shared" ref="CD20:CD34" si="8">+CC20-1</f>
        <v>1</v>
      </c>
      <c r="CE20" s="606">
        <v>80</v>
      </c>
      <c r="CF20" s="919" t="s">
        <v>361</v>
      </c>
      <c r="CG20" s="1192"/>
      <c r="CH20" s="911">
        <f>IF(CD20&gt;CD19,CH19+CE19*CD20,CH19)</f>
        <v>40</v>
      </c>
      <c r="CI20" s="146"/>
      <c r="CJ20" s="146"/>
      <c r="CK20" s="146"/>
      <c r="CL20" s="915">
        <v>2</v>
      </c>
      <c r="CM20" s="489">
        <v>2</v>
      </c>
      <c r="CN20" s="923">
        <f t="shared" ref="CN20:CN34" si="9">+CM20-1</f>
        <v>1</v>
      </c>
      <c r="CO20" s="606">
        <v>80</v>
      </c>
      <c r="CP20" s="919" t="s">
        <v>361</v>
      </c>
      <c r="CQ20" s="1192"/>
      <c r="CR20" s="911">
        <f>IF(CN20&gt;CN19,CR19+CO19*CN20,CR19)</f>
        <v>40</v>
      </c>
      <c r="CS20" s="146"/>
      <c r="CT20" s="146"/>
    </row>
    <row r="21" spans="2:98" ht="15.75">
      <c r="B21" s="2">
        <v>3</v>
      </c>
      <c r="C21" s="489">
        <v>5</v>
      </c>
      <c r="D21" s="317">
        <f t="shared" si="5"/>
        <v>4</v>
      </c>
      <c r="E21" s="489">
        <v>120</v>
      </c>
      <c r="F21" s="313" t="s">
        <v>361</v>
      </c>
      <c r="G21" s="103"/>
      <c r="H21" s="319">
        <f t="shared" ref="H21:H34" si="10">IF(D21&gt;D20,H20+CE20*(D21-D20),H20)</f>
        <v>280</v>
      </c>
      <c r="I21" s="615" t="str">
        <f t="shared" si="6"/>
        <v/>
      </c>
      <c r="J21" s="616" t="str">
        <f t="shared" si="7"/>
        <v/>
      </c>
      <c r="Z21" s="1380" t="s">
        <v>137</v>
      </c>
      <c r="AA21" s="1356">
        <f>IF($AC$13=TRUE,1,2)</f>
        <v>2</v>
      </c>
      <c r="AB21" s="1356">
        <f>IF($AC$14=TRUE,1,2)</f>
        <v>1</v>
      </c>
      <c r="AC21" s="1356">
        <f>IF($AC$15=TRUE,1,2)</f>
        <v>1</v>
      </c>
      <c r="AD21" s="1356">
        <f>IF($AC$16=TRUE,1,2)</f>
        <v>2</v>
      </c>
      <c r="AY21" s="1357" t="str">
        <f>IF(ISERROR(VALUE(MID($AZ$16,5,1))),MID($AZ$16,5,1),VALUE(MID($AZ$16,5,1)))</f>
        <v>j</v>
      </c>
      <c r="AZ21" s="1378">
        <f>IF(AY21="Z",0,VLOOKUP(AY21,$BE$2:$BF$37,2,FALSE))*BB2</f>
        <v>720</v>
      </c>
      <c r="BD21" s="1357">
        <v>20</v>
      </c>
      <c r="BE21" s="1357" t="s">
        <v>622</v>
      </c>
      <c r="BF21" s="1357">
        <v>20</v>
      </c>
      <c r="BM21" s="1357">
        <f>PRRegister!A1</f>
        <v>0</v>
      </c>
      <c r="BP21" s="1357" t="s">
        <v>1155</v>
      </c>
      <c r="BQ21" s="1357" t="str">
        <f ca="1">CELL("address",PRRegister!$A$1)</f>
        <v>[PayrollBook.xlsm]PRRegister!$A$1</v>
      </c>
      <c r="BR21" s="1357" t="str">
        <f t="shared" ca="1" si="1"/>
        <v>PRRegister</v>
      </c>
      <c r="BS21" s="1357" t="b">
        <f t="shared" ca="1" si="2"/>
        <v>1</v>
      </c>
      <c r="CB21" s="915">
        <v>3</v>
      </c>
      <c r="CC21" s="489">
        <v>5</v>
      </c>
      <c r="CD21" s="923">
        <f t="shared" si="8"/>
        <v>4</v>
      </c>
      <c r="CE21" s="489">
        <v>120</v>
      </c>
      <c r="CF21" s="918" t="s">
        <v>361</v>
      </c>
      <c r="CG21" s="1191"/>
      <c r="CH21" s="911">
        <f>IF(CD21&gt;CD20,CH20+CE20*(CD21-CD20),CH20)</f>
        <v>280</v>
      </c>
      <c r="CI21" s="146"/>
      <c r="CJ21" s="146"/>
      <c r="CK21" s="146"/>
      <c r="CL21" s="915">
        <v>3</v>
      </c>
      <c r="CM21" s="489">
        <v>5</v>
      </c>
      <c r="CN21" s="923">
        <f t="shared" si="9"/>
        <v>4</v>
      </c>
      <c r="CO21" s="489">
        <v>120</v>
      </c>
      <c r="CP21" s="918" t="s">
        <v>361</v>
      </c>
      <c r="CQ21" s="1191"/>
      <c r="CR21" s="911">
        <f>IF(CN21&gt;CN20,CR20+CO20*(CN21-CN20),CR20)</f>
        <v>280</v>
      </c>
      <c r="CS21" s="146"/>
      <c r="CT21" s="146"/>
    </row>
    <row r="22" spans="2:98" ht="15.75">
      <c r="B22" s="2">
        <v>4</v>
      </c>
      <c r="C22" s="489">
        <v>10</v>
      </c>
      <c r="D22" s="317">
        <f t="shared" si="5"/>
        <v>9</v>
      </c>
      <c r="E22" s="613">
        <v>160</v>
      </c>
      <c r="F22" s="312" t="s">
        <v>361</v>
      </c>
      <c r="G22" s="107"/>
      <c r="H22" s="319">
        <f t="shared" si="10"/>
        <v>880</v>
      </c>
      <c r="I22" s="615" t="str">
        <f t="shared" si="6"/>
        <v/>
      </c>
      <c r="J22" s="616" t="str">
        <f t="shared" si="7"/>
        <v/>
      </c>
      <c r="Z22" s="1380" t="s">
        <v>50</v>
      </c>
      <c r="AA22" s="1356">
        <f>IF($AD$13=TRUE,1,2)</f>
        <v>2</v>
      </c>
      <c r="AB22" s="1356">
        <f>IF($AD$14=TRUE,1,2)</f>
        <v>1</v>
      </c>
      <c r="AC22" s="1356">
        <f>IF($AD$15=TRUE,1,2)</f>
        <v>1</v>
      </c>
      <c r="AD22" s="1356">
        <f>IF($AD$16=TRUE,1,2)</f>
        <v>2</v>
      </c>
      <c r="AY22" s="1357">
        <f>IF(ISERROR(VALUE(RIGHT(AZ16,1))),RIGHT(AZ16,1),VALUE(RIGHT(AZ16,1)))</f>
        <v>6</v>
      </c>
      <c r="AZ22" s="1359">
        <f t="shared" ref="AZ22" si="11">IF(AY22="Z",0,VLOOKUP(AY22,$BE$2:$BF$37,2,FALSE))</f>
        <v>6</v>
      </c>
      <c r="BD22" s="1357">
        <v>21</v>
      </c>
      <c r="BE22" s="1357" t="s">
        <v>623</v>
      </c>
      <c r="BF22" s="1357">
        <v>21</v>
      </c>
      <c r="BM22" s="1357">
        <f>W2Form!A1</f>
        <v>0</v>
      </c>
      <c r="BP22" s="1357" t="s">
        <v>1156</v>
      </c>
      <c r="BQ22" s="1357" t="str">
        <f ca="1">CELL("address",W2Form!$A$1)</f>
        <v>[PayrollBook.xlsm]W2Form!$A$1</v>
      </c>
      <c r="BR22" s="1357" t="str">
        <f t="shared" ca="1" si="1"/>
        <v>W2Form</v>
      </c>
      <c r="BS22" s="1357" t="b">
        <f t="shared" ca="1" si="2"/>
        <v>1</v>
      </c>
      <c r="CB22" s="915">
        <v>4</v>
      </c>
      <c r="CC22" s="489">
        <v>10</v>
      </c>
      <c r="CD22" s="923">
        <f t="shared" si="8"/>
        <v>9</v>
      </c>
      <c r="CE22" s="613">
        <v>160</v>
      </c>
      <c r="CF22" s="921" t="s">
        <v>361</v>
      </c>
      <c r="CG22" s="1102"/>
      <c r="CH22" s="911">
        <f t="shared" ref="CH22:CH34" si="12">IF(CD22&gt;CD21,CH21+CE21*(CD22-CD21),CH21)</f>
        <v>880</v>
      </c>
      <c r="CI22" s="146"/>
      <c r="CJ22" s="146"/>
      <c r="CK22" s="146"/>
      <c r="CL22" s="915">
        <v>4</v>
      </c>
      <c r="CM22" s="489">
        <v>10</v>
      </c>
      <c r="CN22" s="923">
        <f t="shared" si="9"/>
        <v>9</v>
      </c>
      <c r="CO22" s="613">
        <v>160</v>
      </c>
      <c r="CP22" s="921" t="s">
        <v>361</v>
      </c>
      <c r="CQ22" s="1102"/>
      <c r="CR22" s="911">
        <f t="shared" ref="CR22:CR34" si="13">IF(CN22&gt;CN21,CR21+CO21*(CN22-CN21),CR21)</f>
        <v>880</v>
      </c>
      <c r="CS22" s="146"/>
      <c r="CT22" s="146"/>
    </row>
    <row r="23" spans="2:98" ht="15.75">
      <c r="B23" s="2">
        <v>5</v>
      </c>
      <c r="C23" s="489">
        <v>15</v>
      </c>
      <c r="D23" s="317">
        <f t="shared" si="5"/>
        <v>14</v>
      </c>
      <c r="E23" s="613">
        <v>200</v>
      </c>
      <c r="F23" s="312" t="s">
        <v>361</v>
      </c>
      <c r="G23" s="107"/>
      <c r="H23" s="319">
        <f t="shared" si="10"/>
        <v>1680</v>
      </c>
      <c r="I23" s="615" t="str">
        <f t="shared" si="6"/>
        <v/>
      </c>
      <c r="J23" s="616" t="str">
        <f t="shared" si="7"/>
        <v/>
      </c>
      <c r="Z23" s="1380" t="s">
        <v>51</v>
      </c>
      <c r="AA23" s="1356">
        <f>IF($AE$13=TRUE,1,2)</f>
        <v>2</v>
      </c>
      <c r="AB23" s="1356">
        <f>IF($AE$14=TRUE,1,2)</f>
        <v>1</v>
      </c>
      <c r="AC23" s="1356">
        <f>IF($AE$15=TRUE,1,2)</f>
        <v>2</v>
      </c>
      <c r="AD23" s="1356">
        <f>IF($AE$16=TRUE,1,2)</f>
        <v>2</v>
      </c>
      <c r="AZ23" s="1378">
        <f>SUM(AZ17:AZ22)</f>
        <v>2552550</v>
      </c>
      <c r="BD23" s="1357">
        <v>22</v>
      </c>
      <c r="BE23" s="1357" t="s">
        <v>624</v>
      </c>
      <c r="BF23" s="1357">
        <v>22</v>
      </c>
      <c r="BM23" s="1357">
        <f>Help!A1</f>
        <v>0</v>
      </c>
      <c r="BP23" s="1357" t="s">
        <v>678</v>
      </c>
      <c r="BQ23" s="1357" t="str">
        <f ca="1">CELL("address",Help!$A$1)</f>
        <v>[PayrollBook.xlsm]Help!$A$1</v>
      </c>
      <c r="BR23" s="1357" t="str">
        <f t="shared" ca="1" si="1"/>
        <v>Help</v>
      </c>
      <c r="BS23" s="1357" t="b">
        <f t="shared" ca="1" si="2"/>
        <v>1</v>
      </c>
      <c r="CB23" s="915">
        <v>5</v>
      </c>
      <c r="CC23" s="489">
        <v>15</v>
      </c>
      <c r="CD23" s="923">
        <f t="shared" si="8"/>
        <v>14</v>
      </c>
      <c r="CE23" s="613">
        <v>200</v>
      </c>
      <c r="CF23" s="921" t="s">
        <v>361</v>
      </c>
      <c r="CG23" s="1102"/>
      <c r="CH23" s="911">
        <f t="shared" si="12"/>
        <v>1680</v>
      </c>
      <c r="CI23" s="146"/>
      <c r="CJ23" s="146"/>
      <c r="CK23" s="146"/>
      <c r="CL23" s="915">
        <v>5</v>
      </c>
      <c r="CM23" s="489">
        <v>15</v>
      </c>
      <c r="CN23" s="923">
        <f t="shared" si="9"/>
        <v>14</v>
      </c>
      <c r="CO23" s="613">
        <v>200</v>
      </c>
      <c r="CP23" s="921" t="s">
        <v>361</v>
      </c>
      <c r="CQ23" s="1102"/>
      <c r="CR23" s="911">
        <f t="shared" si="13"/>
        <v>1680</v>
      </c>
      <c r="CS23" s="146"/>
      <c r="CT23" s="146"/>
    </row>
    <row r="24" spans="2:98" ht="15.75">
      <c r="B24" s="2">
        <v>6</v>
      </c>
      <c r="C24" s="489">
        <v>20</v>
      </c>
      <c r="D24" s="317">
        <f t="shared" si="5"/>
        <v>19</v>
      </c>
      <c r="E24" s="613">
        <v>220</v>
      </c>
      <c r="F24" s="312" t="s">
        <v>361</v>
      </c>
      <c r="G24" s="107"/>
      <c r="H24" s="319">
        <f t="shared" si="10"/>
        <v>2680</v>
      </c>
      <c r="I24" s="615" t="str">
        <f t="shared" si="6"/>
        <v/>
      </c>
      <c r="J24" s="616" t="str">
        <f t="shared" si="7"/>
        <v/>
      </c>
      <c r="M24" s="4"/>
      <c r="Z24" s="1380" t="s">
        <v>97</v>
      </c>
      <c r="AA24" s="1356">
        <f>IF($AF$13=TRUE,1,2)</f>
        <v>2</v>
      </c>
      <c r="AB24" s="1356">
        <f>IF($AF$14=TRUE,1,2)</f>
        <v>1</v>
      </c>
      <c r="AC24" s="1356">
        <f>IF($AF$15=TRUE,1,2)</f>
        <v>1</v>
      </c>
      <c r="AD24" s="1356">
        <f>IF($AF$16=TRUE,1,2)</f>
        <v>2</v>
      </c>
      <c r="AZ24" s="1359"/>
      <c r="BD24" s="1357">
        <v>23</v>
      </c>
      <c r="BE24" s="1357" t="s">
        <v>460</v>
      </c>
      <c r="BF24" s="1357">
        <v>23</v>
      </c>
      <c r="BM24" s="1357" t="str">
        <f>TempBatch!A1</f>
        <v>Payroll</v>
      </c>
      <c r="BP24" s="1357" t="s">
        <v>1157</v>
      </c>
      <c r="BQ24" s="1357" t="str">
        <f ca="1">CELL("address",TempBatch!$A$1)</f>
        <v>[PayrollBook.xlsm]TempBatch!$A$1</v>
      </c>
      <c r="BR24" s="1357" t="str">
        <f t="shared" ca="1" si="1"/>
        <v>TempBatch</v>
      </c>
      <c r="BS24" s="1357" t="b">
        <f t="shared" ca="1" si="2"/>
        <v>1</v>
      </c>
      <c r="CB24" s="915">
        <v>6</v>
      </c>
      <c r="CC24" s="489">
        <v>20</v>
      </c>
      <c r="CD24" s="923">
        <f t="shared" si="8"/>
        <v>19</v>
      </c>
      <c r="CE24" s="613">
        <v>220</v>
      </c>
      <c r="CF24" s="921" t="s">
        <v>361</v>
      </c>
      <c r="CG24" s="1102"/>
      <c r="CH24" s="911">
        <f t="shared" si="12"/>
        <v>2680</v>
      </c>
      <c r="CI24" s="146"/>
      <c r="CJ24" s="146"/>
      <c r="CK24" s="146"/>
      <c r="CL24" s="915">
        <v>6</v>
      </c>
      <c r="CM24" s="489">
        <v>20</v>
      </c>
      <c r="CN24" s="923">
        <f t="shared" si="9"/>
        <v>19</v>
      </c>
      <c r="CO24" s="613">
        <v>220</v>
      </c>
      <c r="CP24" s="921" t="s">
        <v>361</v>
      </c>
      <c r="CQ24" s="1102"/>
      <c r="CR24" s="911">
        <f t="shared" si="13"/>
        <v>2680</v>
      </c>
      <c r="CS24" s="146"/>
      <c r="CT24" s="146"/>
    </row>
    <row r="25" spans="2:98" ht="15.75">
      <c r="B25" s="2">
        <v>7</v>
      </c>
      <c r="C25" s="489">
        <v>20</v>
      </c>
      <c r="D25" s="317">
        <f t="shared" si="5"/>
        <v>19</v>
      </c>
      <c r="E25" s="613">
        <v>220</v>
      </c>
      <c r="F25" s="312" t="s">
        <v>361</v>
      </c>
      <c r="G25" s="107"/>
      <c r="H25" s="319">
        <f t="shared" si="10"/>
        <v>2680</v>
      </c>
      <c r="I25" s="615" t="str">
        <f t="shared" si="6"/>
        <v/>
      </c>
      <c r="J25" s="616" t="str">
        <f t="shared" si="7"/>
        <v/>
      </c>
      <c r="Z25" s="1380" t="s">
        <v>98</v>
      </c>
      <c r="AA25" s="1356">
        <f>IF($AG$13=TRUE,1,2)</f>
        <v>2</v>
      </c>
      <c r="AB25" s="1356">
        <f>IF($AG$14=TRUE,1,2)</f>
        <v>2</v>
      </c>
      <c r="AC25" s="1356">
        <f>IF($AG$15=TRUE,1,2)</f>
        <v>2</v>
      </c>
      <c r="AD25" s="1356">
        <f>IF($AG$16=TRUE,1,2)</f>
        <v>2</v>
      </c>
      <c r="AZ25" s="1359"/>
      <c r="BD25" s="1357">
        <v>24</v>
      </c>
      <c r="BE25" s="1357" t="s">
        <v>625</v>
      </c>
      <c r="BF25" s="1357">
        <v>24</v>
      </c>
      <c r="BM25" s="1357">
        <f>Selection1!A1</f>
        <v>0</v>
      </c>
      <c r="BP25" s="1357" t="s">
        <v>1158</v>
      </c>
      <c r="BQ25" s="1357" t="str">
        <f ca="1">CELL("address",Selection1!$A$1)</f>
        <v>[PayrollBook.xlsm]Selection1!$A$1</v>
      </c>
      <c r="BR25" s="1357" t="str">
        <f t="shared" ca="1" si="1"/>
        <v>Selection1</v>
      </c>
      <c r="BS25" s="1357" t="b">
        <f t="shared" ca="1" si="2"/>
        <v>1</v>
      </c>
      <c r="CB25" s="915">
        <v>7</v>
      </c>
      <c r="CC25" s="489">
        <v>20</v>
      </c>
      <c r="CD25" s="923">
        <f t="shared" si="8"/>
        <v>19</v>
      </c>
      <c r="CE25" s="613">
        <v>220</v>
      </c>
      <c r="CF25" s="921" t="s">
        <v>361</v>
      </c>
      <c r="CG25" s="1102"/>
      <c r="CH25" s="911">
        <f t="shared" si="12"/>
        <v>2680</v>
      </c>
      <c r="CI25" s="146"/>
      <c r="CJ25" s="146"/>
      <c r="CK25" s="146"/>
      <c r="CL25" s="915">
        <v>7</v>
      </c>
      <c r="CM25" s="489">
        <v>20</v>
      </c>
      <c r="CN25" s="923">
        <f t="shared" si="9"/>
        <v>19</v>
      </c>
      <c r="CO25" s="613">
        <v>220</v>
      </c>
      <c r="CP25" s="921" t="s">
        <v>361</v>
      </c>
      <c r="CQ25" s="1102"/>
      <c r="CR25" s="911">
        <f t="shared" si="13"/>
        <v>2680</v>
      </c>
      <c r="CS25" s="146"/>
      <c r="CT25" s="146"/>
    </row>
    <row r="26" spans="2:98">
      <c r="B26" s="2">
        <v>8</v>
      </c>
      <c r="C26" s="489">
        <v>20</v>
      </c>
      <c r="D26" s="317">
        <f t="shared" si="5"/>
        <v>19</v>
      </c>
      <c r="E26" s="613">
        <v>220</v>
      </c>
      <c r="F26" s="312" t="s">
        <v>361</v>
      </c>
      <c r="G26" s="107"/>
      <c r="H26" s="319">
        <f t="shared" si="10"/>
        <v>2680</v>
      </c>
      <c r="I26" s="615" t="str">
        <f t="shared" si="6"/>
        <v/>
      </c>
      <c r="J26" s="616" t="str">
        <f t="shared" si="7"/>
        <v/>
      </c>
      <c r="AZ26" s="1359"/>
      <c r="BD26" s="1357">
        <v>25</v>
      </c>
      <c r="BE26" s="1357" t="s">
        <v>626</v>
      </c>
      <c r="BF26" s="1357">
        <v>25</v>
      </c>
      <c r="BM26" s="1357" t="str">
        <f>TimeCard!A1</f>
        <v>Num</v>
      </c>
      <c r="BP26" s="1357" t="s">
        <v>1159</v>
      </c>
      <c r="BQ26" s="1357" t="str">
        <f ca="1">CELL("address",TimeCard!$A$1)</f>
        <v>[PayrollBook.xlsm]TimeCard!$A$1</v>
      </c>
      <c r="BR26" s="1357" t="str">
        <f t="shared" ca="1" si="1"/>
        <v>TimeCard</v>
      </c>
      <c r="BS26" s="1357" t="b">
        <f t="shared" ca="1" si="2"/>
        <v>1</v>
      </c>
      <c r="CB26" s="915">
        <v>8</v>
      </c>
      <c r="CC26" s="489">
        <v>20</v>
      </c>
      <c r="CD26" s="923">
        <f t="shared" si="8"/>
        <v>19</v>
      </c>
      <c r="CE26" s="613">
        <v>220</v>
      </c>
      <c r="CF26" s="921" t="s">
        <v>361</v>
      </c>
      <c r="CG26" s="1102"/>
      <c r="CH26" s="911">
        <f t="shared" si="12"/>
        <v>2680</v>
      </c>
      <c r="CI26" s="146"/>
      <c r="CJ26" s="146"/>
      <c r="CK26" s="146"/>
      <c r="CL26" s="915">
        <v>8</v>
      </c>
      <c r="CM26" s="489">
        <v>20</v>
      </c>
      <c r="CN26" s="923">
        <f t="shared" si="9"/>
        <v>19</v>
      </c>
      <c r="CO26" s="613">
        <v>220</v>
      </c>
      <c r="CP26" s="921" t="s">
        <v>361</v>
      </c>
      <c r="CQ26" s="1102"/>
      <c r="CR26" s="911">
        <f t="shared" si="13"/>
        <v>2680</v>
      </c>
      <c r="CS26" s="146"/>
      <c r="CT26" s="146"/>
    </row>
    <row r="27" spans="2:98">
      <c r="B27" s="2">
        <v>9</v>
      </c>
      <c r="C27" s="489">
        <v>20</v>
      </c>
      <c r="D27" s="317">
        <f t="shared" si="5"/>
        <v>19</v>
      </c>
      <c r="E27" s="613">
        <v>220</v>
      </c>
      <c r="F27" s="312" t="s">
        <v>361</v>
      </c>
      <c r="G27" s="107"/>
      <c r="H27" s="319">
        <f t="shared" si="10"/>
        <v>2680</v>
      </c>
      <c r="I27" s="615" t="str">
        <f t="shared" si="6"/>
        <v/>
      </c>
      <c r="J27" s="616" t="str">
        <f t="shared" si="7"/>
        <v/>
      </c>
      <c r="AZ27" s="1359"/>
      <c r="BD27" s="1357">
        <v>26</v>
      </c>
      <c r="BE27" s="1357" t="s">
        <v>627</v>
      </c>
      <c r="BF27" s="1357">
        <v>26</v>
      </c>
      <c r="BM27" s="1357">
        <f>Processing!A1</f>
        <v>0</v>
      </c>
      <c r="BP27" s="1357" t="s">
        <v>1160</v>
      </c>
      <c r="BQ27" s="1357" t="str">
        <f ca="1">CELL("address",Processing!$A$1)</f>
        <v>[PayrollBook.xlsm]Processing!$A$1</v>
      </c>
      <c r="BR27" s="1357" t="str">
        <f t="shared" ca="1" si="1"/>
        <v>Processing</v>
      </c>
      <c r="BS27" s="1357" t="b">
        <f t="shared" ca="1" si="2"/>
        <v>1</v>
      </c>
      <c r="CB27" s="915">
        <v>9</v>
      </c>
      <c r="CC27" s="489">
        <v>20</v>
      </c>
      <c r="CD27" s="923">
        <f t="shared" si="8"/>
        <v>19</v>
      </c>
      <c r="CE27" s="613">
        <v>220</v>
      </c>
      <c r="CF27" s="921" t="s">
        <v>361</v>
      </c>
      <c r="CG27" s="1102"/>
      <c r="CH27" s="911">
        <f t="shared" si="12"/>
        <v>2680</v>
      </c>
      <c r="CI27" s="146"/>
      <c r="CJ27" s="146"/>
      <c r="CK27" s="146"/>
      <c r="CL27" s="915">
        <v>9</v>
      </c>
      <c r="CM27" s="489">
        <v>20</v>
      </c>
      <c r="CN27" s="923">
        <f t="shared" si="9"/>
        <v>19</v>
      </c>
      <c r="CO27" s="613">
        <v>220</v>
      </c>
      <c r="CP27" s="921" t="s">
        <v>361</v>
      </c>
      <c r="CQ27" s="1102"/>
      <c r="CR27" s="911">
        <f t="shared" si="13"/>
        <v>2680</v>
      </c>
      <c r="CS27" s="146"/>
      <c r="CT27" s="146"/>
    </row>
    <row r="28" spans="2:98">
      <c r="B28" s="2">
        <v>10</v>
      </c>
      <c r="C28" s="489">
        <v>20</v>
      </c>
      <c r="D28" s="317">
        <f t="shared" si="5"/>
        <v>19</v>
      </c>
      <c r="E28" s="613">
        <v>220</v>
      </c>
      <c r="F28" s="312" t="s">
        <v>361</v>
      </c>
      <c r="G28" s="107"/>
      <c r="H28" s="319">
        <f t="shared" si="10"/>
        <v>2680</v>
      </c>
      <c r="I28" s="615" t="str">
        <f t="shared" si="6"/>
        <v/>
      </c>
      <c r="J28" s="616" t="str">
        <f t="shared" si="7"/>
        <v/>
      </c>
      <c r="AA28" s="1356" t="s">
        <v>358</v>
      </c>
      <c r="AB28" s="1356" t="s">
        <v>595</v>
      </c>
      <c r="BD28" s="1357">
        <v>27</v>
      </c>
      <c r="BE28" s="1357" t="s">
        <v>628</v>
      </c>
      <c r="BF28" s="1357">
        <v>27</v>
      </c>
      <c r="BM28" s="1357">
        <f>Qreport!A1</f>
        <v>0</v>
      </c>
      <c r="BP28" s="1357" t="s">
        <v>1161</v>
      </c>
      <c r="BQ28" s="1357" t="str">
        <f ca="1">CELL("address",Qreport!$A$1)</f>
        <v>[PayrollBook.xlsm]Qreport!$A$1</v>
      </c>
      <c r="BR28" s="1357" t="str">
        <f t="shared" ca="1" si="1"/>
        <v>Qreport</v>
      </c>
      <c r="BS28" s="1357" t="b">
        <f t="shared" ca="1" si="2"/>
        <v>1</v>
      </c>
      <c r="CB28" s="915">
        <v>10</v>
      </c>
      <c r="CC28" s="489">
        <v>20</v>
      </c>
      <c r="CD28" s="923">
        <f t="shared" si="8"/>
        <v>19</v>
      </c>
      <c r="CE28" s="613">
        <v>220</v>
      </c>
      <c r="CF28" s="921" t="s">
        <v>361</v>
      </c>
      <c r="CG28" s="1102"/>
      <c r="CH28" s="911">
        <f t="shared" si="12"/>
        <v>2680</v>
      </c>
      <c r="CI28" s="146"/>
      <c r="CJ28" s="146"/>
      <c r="CK28" s="146"/>
      <c r="CL28" s="915">
        <v>10</v>
      </c>
      <c r="CM28" s="489">
        <v>20</v>
      </c>
      <c r="CN28" s="923">
        <f t="shared" si="9"/>
        <v>19</v>
      </c>
      <c r="CO28" s="613">
        <v>220</v>
      </c>
      <c r="CP28" s="921" t="s">
        <v>361</v>
      </c>
      <c r="CQ28" s="1102"/>
      <c r="CR28" s="911">
        <f t="shared" si="13"/>
        <v>2680</v>
      </c>
      <c r="CS28" s="146"/>
      <c r="CT28" s="146"/>
    </row>
    <row r="29" spans="2:98">
      <c r="B29" s="2">
        <v>11</v>
      </c>
      <c r="C29" s="489">
        <v>20</v>
      </c>
      <c r="D29" s="317">
        <f t="shared" si="5"/>
        <v>19</v>
      </c>
      <c r="E29" s="613">
        <v>220</v>
      </c>
      <c r="F29" s="312" t="s">
        <v>361</v>
      </c>
      <c r="G29" s="107"/>
      <c r="H29" s="319">
        <f t="shared" si="10"/>
        <v>2680</v>
      </c>
      <c r="I29" s="615" t="str">
        <f t="shared" si="6"/>
        <v/>
      </c>
      <c r="J29" s="616" t="str">
        <f t="shared" si="7"/>
        <v/>
      </c>
      <c r="AA29" s="1362">
        <f>VLOOKUP(Selection1!I4,MainDBase,12,FALSE)</f>
        <v>43803</v>
      </c>
      <c r="AB29" s="1356">
        <f ca="1">OFFSET($AB$29,$AC$29,1)</f>
        <v>365</v>
      </c>
      <c r="AC29" s="1365">
        <v>5</v>
      </c>
      <c r="AZ29" s="1359"/>
      <c r="BD29" s="1357">
        <v>28</v>
      </c>
      <c r="BE29" s="1357" t="s">
        <v>629</v>
      </c>
      <c r="BF29" s="1357">
        <v>28</v>
      </c>
      <c r="BM29" s="1357">
        <f>Reports!A1</f>
        <v>0</v>
      </c>
      <c r="BP29" s="1357" t="s">
        <v>1162</v>
      </c>
      <c r="BQ29" s="1357" t="str">
        <f ca="1">CELL("address",Reports!$A$1)</f>
        <v>[PayrollBook.xlsm]Reports!$A$1</v>
      </c>
      <c r="BR29" s="1357" t="str">
        <f t="shared" ca="1" si="1"/>
        <v>Reports</v>
      </c>
      <c r="BS29" s="1357" t="b">
        <f t="shared" ca="1" si="2"/>
        <v>1</v>
      </c>
      <c r="CB29" s="915">
        <v>11</v>
      </c>
      <c r="CC29" s="489">
        <v>20</v>
      </c>
      <c r="CD29" s="923">
        <f t="shared" si="8"/>
        <v>19</v>
      </c>
      <c r="CE29" s="613">
        <v>220</v>
      </c>
      <c r="CF29" s="921" t="s">
        <v>361</v>
      </c>
      <c r="CG29" s="1102"/>
      <c r="CH29" s="911">
        <f t="shared" si="12"/>
        <v>2680</v>
      </c>
      <c r="CI29" s="146"/>
      <c r="CJ29" s="146"/>
      <c r="CK29" s="146"/>
      <c r="CL29" s="915">
        <v>11</v>
      </c>
      <c r="CM29" s="489">
        <v>20</v>
      </c>
      <c r="CN29" s="923">
        <f t="shared" si="9"/>
        <v>19</v>
      </c>
      <c r="CO29" s="613">
        <v>220</v>
      </c>
      <c r="CP29" s="921" t="s">
        <v>361</v>
      </c>
      <c r="CQ29" s="1102"/>
      <c r="CR29" s="911">
        <f t="shared" si="13"/>
        <v>2680</v>
      </c>
      <c r="CS29" s="146"/>
      <c r="CT29" s="146"/>
    </row>
    <row r="30" spans="2:98">
      <c r="B30" s="2">
        <v>12</v>
      </c>
      <c r="C30" s="489">
        <v>20</v>
      </c>
      <c r="D30" s="317">
        <f t="shared" si="5"/>
        <v>19</v>
      </c>
      <c r="E30" s="613">
        <v>220</v>
      </c>
      <c r="F30" s="312" t="s">
        <v>361</v>
      </c>
      <c r="G30" s="107"/>
      <c r="H30" s="319">
        <f t="shared" si="10"/>
        <v>2680</v>
      </c>
      <c r="I30" s="615" t="str">
        <f t="shared" si="6"/>
        <v/>
      </c>
      <c r="J30" s="616" t="str">
        <f t="shared" si="7"/>
        <v/>
      </c>
      <c r="AA30" s="1362">
        <f ca="1">TODAY()</f>
        <v>43838</v>
      </c>
      <c r="AB30" s="1356" t="s">
        <v>600</v>
      </c>
      <c r="AC30" s="1356">
        <v>0</v>
      </c>
      <c r="AZ30" s="1359"/>
      <c r="BD30" s="1357">
        <v>29</v>
      </c>
      <c r="BE30" s="1357" t="s">
        <v>582</v>
      </c>
      <c r="BF30" s="1357">
        <v>29</v>
      </c>
      <c r="BM30" s="1357">
        <f>QKNCK!A1</f>
        <v>0</v>
      </c>
      <c r="BP30" s="1357" t="s">
        <v>1163</v>
      </c>
      <c r="BQ30" s="1357" t="str">
        <f ca="1">CELL("address",QKNCK!$A$1)</f>
        <v>[PayrollBook.xlsm]QKNCK!$A$1</v>
      </c>
      <c r="BR30" s="1357" t="str">
        <f t="shared" ca="1" si="1"/>
        <v>QKNCK</v>
      </c>
      <c r="BS30" s="1357" t="b">
        <f t="shared" ca="1" si="2"/>
        <v>1</v>
      </c>
      <c r="CB30" s="915">
        <v>12</v>
      </c>
      <c r="CC30" s="489">
        <v>20</v>
      </c>
      <c r="CD30" s="923">
        <f t="shared" si="8"/>
        <v>19</v>
      </c>
      <c r="CE30" s="613">
        <v>220</v>
      </c>
      <c r="CF30" s="921" t="s">
        <v>361</v>
      </c>
      <c r="CG30" s="1102"/>
      <c r="CH30" s="911">
        <f t="shared" si="12"/>
        <v>2680</v>
      </c>
      <c r="CI30" s="146"/>
      <c r="CJ30" s="146"/>
      <c r="CK30" s="146"/>
      <c r="CL30" s="915">
        <v>12</v>
      </c>
      <c r="CM30" s="489">
        <v>20</v>
      </c>
      <c r="CN30" s="923">
        <f t="shared" si="9"/>
        <v>19</v>
      </c>
      <c r="CO30" s="613">
        <v>220</v>
      </c>
      <c r="CP30" s="921" t="s">
        <v>361</v>
      </c>
      <c r="CQ30" s="1102"/>
      <c r="CR30" s="911">
        <f t="shared" si="13"/>
        <v>2680</v>
      </c>
      <c r="CS30" s="146"/>
      <c r="CT30" s="146"/>
    </row>
    <row r="31" spans="2:98">
      <c r="B31" s="2">
        <v>13</v>
      </c>
      <c r="C31" s="489">
        <v>20</v>
      </c>
      <c r="D31" s="317">
        <f t="shared" si="5"/>
        <v>19</v>
      </c>
      <c r="E31" s="613">
        <v>220</v>
      </c>
      <c r="F31" s="312" t="s">
        <v>361</v>
      </c>
      <c r="G31" s="107"/>
      <c r="H31" s="319">
        <f t="shared" si="10"/>
        <v>2680</v>
      </c>
      <c r="I31" s="615" t="str">
        <f t="shared" si="6"/>
        <v/>
      </c>
      <c r="J31" s="616" t="str">
        <f t="shared" si="7"/>
        <v/>
      </c>
      <c r="AA31" s="1356">
        <f ca="1">(AA30-AA29)/365</f>
        <v>9.5890410958904104E-2</v>
      </c>
      <c r="AB31" s="1356" t="s">
        <v>601</v>
      </c>
      <c r="AC31" s="1356">
        <v>30</v>
      </c>
      <c r="AZ31" s="1359"/>
      <c r="BD31" s="1357">
        <v>30</v>
      </c>
      <c r="BE31" s="1357" t="s">
        <v>630</v>
      </c>
      <c r="BF31" s="1357">
        <v>30</v>
      </c>
      <c r="BM31" s="1357">
        <f>PFWCK!A1</f>
        <v>0</v>
      </c>
      <c r="BP31" s="1357" t="s">
        <v>1164</v>
      </c>
      <c r="BQ31" s="1357" t="str">
        <f ca="1">CELL("address",PFWCK!$A$1)</f>
        <v>[PayrollBook.xlsm]PFWCK!$A$1</v>
      </c>
      <c r="BR31" s="1357" t="str">
        <f t="shared" ca="1" si="1"/>
        <v>PFWCK</v>
      </c>
      <c r="BS31" s="1357" t="b">
        <f t="shared" ca="1" si="2"/>
        <v>1</v>
      </c>
      <c r="CB31" s="915">
        <v>13</v>
      </c>
      <c r="CC31" s="489">
        <v>20</v>
      </c>
      <c r="CD31" s="923">
        <f t="shared" si="8"/>
        <v>19</v>
      </c>
      <c r="CE31" s="613">
        <v>220</v>
      </c>
      <c r="CF31" s="921" t="s">
        <v>361</v>
      </c>
      <c r="CG31" s="1102"/>
      <c r="CH31" s="911">
        <f t="shared" si="12"/>
        <v>2680</v>
      </c>
      <c r="CI31" s="146"/>
      <c r="CJ31" s="146"/>
      <c r="CK31" s="146"/>
      <c r="CL31" s="915">
        <v>13</v>
      </c>
      <c r="CM31" s="489">
        <v>20</v>
      </c>
      <c r="CN31" s="923">
        <f t="shared" si="9"/>
        <v>19</v>
      </c>
      <c r="CO31" s="613">
        <v>220</v>
      </c>
      <c r="CP31" s="921" t="s">
        <v>361</v>
      </c>
      <c r="CQ31" s="1102"/>
      <c r="CR31" s="911">
        <f t="shared" si="13"/>
        <v>2680</v>
      </c>
      <c r="CS31" s="146"/>
      <c r="CT31" s="146"/>
    </row>
    <row r="32" spans="2:98">
      <c r="B32" s="2">
        <v>14</v>
      </c>
      <c r="C32" s="489">
        <v>20</v>
      </c>
      <c r="D32" s="317">
        <f t="shared" si="5"/>
        <v>19</v>
      </c>
      <c r="E32" s="613">
        <v>220</v>
      </c>
      <c r="F32" s="312" t="s">
        <v>361</v>
      </c>
      <c r="G32" s="107"/>
      <c r="H32" s="319">
        <f t="shared" si="10"/>
        <v>2680</v>
      </c>
      <c r="I32" s="615" t="str">
        <f t="shared" si="6"/>
        <v/>
      </c>
      <c r="J32" s="616" t="str">
        <f t="shared" si="7"/>
        <v/>
      </c>
      <c r="AA32" s="1356">
        <f ca="1">MATCH(INT(AA31),$D$19:$D$34,1)</f>
        <v>1</v>
      </c>
      <c r="AB32" s="1356" t="s">
        <v>597</v>
      </c>
      <c r="AC32" s="1356">
        <v>90</v>
      </c>
      <c r="AZ32" s="1359"/>
      <c r="BD32" s="1357">
        <v>31</v>
      </c>
      <c r="BE32" s="1357" t="s">
        <v>631</v>
      </c>
      <c r="BF32" s="1357">
        <v>31</v>
      </c>
      <c r="BM32" s="1357">
        <f>SBTCK!A1</f>
        <v>0</v>
      </c>
      <c r="BP32" s="1357" t="s">
        <v>1165</v>
      </c>
      <c r="BQ32" s="1357" t="str">
        <f ca="1">CELL("address",SBTCK!$A$1)</f>
        <v>[PayrollBook.xlsm]SBTCK!$A$1</v>
      </c>
      <c r="BR32" s="1357" t="str">
        <f t="shared" ca="1" si="1"/>
        <v>SBTCK</v>
      </c>
      <c r="BS32" s="1357" t="b">
        <f t="shared" ca="1" si="2"/>
        <v>1</v>
      </c>
      <c r="CB32" s="915">
        <v>14</v>
      </c>
      <c r="CC32" s="489">
        <v>20</v>
      </c>
      <c r="CD32" s="923">
        <f t="shared" si="8"/>
        <v>19</v>
      </c>
      <c r="CE32" s="613">
        <v>220</v>
      </c>
      <c r="CF32" s="921" t="s">
        <v>361</v>
      </c>
      <c r="CG32" s="1102"/>
      <c r="CH32" s="911">
        <f t="shared" si="12"/>
        <v>2680</v>
      </c>
      <c r="CI32" s="146"/>
      <c r="CJ32" s="146"/>
      <c r="CK32" s="146"/>
      <c r="CL32" s="915">
        <v>14</v>
      </c>
      <c r="CM32" s="489">
        <v>20</v>
      </c>
      <c r="CN32" s="923">
        <f t="shared" si="9"/>
        <v>19</v>
      </c>
      <c r="CO32" s="613">
        <v>220</v>
      </c>
      <c r="CP32" s="921" t="s">
        <v>361</v>
      </c>
      <c r="CQ32" s="1102"/>
      <c r="CR32" s="911">
        <f t="shared" si="13"/>
        <v>2680</v>
      </c>
      <c r="CS32" s="146"/>
      <c r="CT32" s="146"/>
    </row>
    <row r="33" spans="1:98">
      <c r="B33" s="2">
        <v>15</v>
      </c>
      <c r="C33" s="489">
        <v>20</v>
      </c>
      <c r="D33" s="317">
        <f t="shared" si="5"/>
        <v>19</v>
      </c>
      <c r="E33" s="613">
        <v>220</v>
      </c>
      <c r="F33" s="312" t="s">
        <v>361</v>
      </c>
      <c r="G33" s="107"/>
      <c r="H33" s="319">
        <f t="shared" si="10"/>
        <v>2680</v>
      </c>
      <c r="I33" s="615" t="str">
        <f t="shared" si="6"/>
        <v/>
      </c>
      <c r="J33" s="616" t="str">
        <f t="shared" si="7"/>
        <v/>
      </c>
      <c r="AA33" s="1381">
        <f ca="1">ROUND(IF(AA30-AA29&gt;=AB29,OFFSET($D$18,AA32,1)*(AA31-OFFSET($D$18,AA32,0))+OFFSET($D$18,AA32,4),0),4)</f>
        <v>0</v>
      </c>
      <c r="AB33" s="1356" t="s">
        <v>598</v>
      </c>
      <c r="AC33" s="1356">
        <v>180</v>
      </c>
      <c r="AZ33" s="1359"/>
      <c r="BD33" s="1357">
        <v>32</v>
      </c>
      <c r="BE33" s="1357" t="s">
        <v>632</v>
      </c>
      <c r="BF33" s="1357">
        <v>32</v>
      </c>
      <c r="BM33" s="1357">
        <f>GPCK!A1</f>
        <v>0</v>
      </c>
      <c r="BP33" s="1357" t="s">
        <v>1166</v>
      </c>
      <c r="BQ33" s="1357" t="str">
        <f ca="1">CELL("address",GPCK!$A$1)</f>
        <v>[PayrollBook.xlsm]GPCK!$A$1</v>
      </c>
      <c r="BR33" s="1357" t="str">
        <f t="shared" ca="1" si="1"/>
        <v>GPCK</v>
      </c>
      <c r="BS33" s="1357" t="b">
        <f t="shared" ca="1" si="2"/>
        <v>1</v>
      </c>
      <c r="CB33" s="915">
        <v>15</v>
      </c>
      <c r="CC33" s="489">
        <v>20</v>
      </c>
      <c r="CD33" s="923">
        <f t="shared" si="8"/>
        <v>19</v>
      </c>
      <c r="CE33" s="613">
        <v>220</v>
      </c>
      <c r="CF33" s="921" t="s">
        <v>361</v>
      </c>
      <c r="CG33" s="1102"/>
      <c r="CH33" s="911">
        <f t="shared" si="12"/>
        <v>2680</v>
      </c>
      <c r="CI33" s="146"/>
      <c r="CJ33" s="146"/>
      <c r="CK33" s="146"/>
      <c r="CL33" s="915">
        <v>15</v>
      </c>
      <c r="CM33" s="489">
        <v>20</v>
      </c>
      <c r="CN33" s="923">
        <f t="shared" si="9"/>
        <v>19</v>
      </c>
      <c r="CO33" s="613">
        <v>220</v>
      </c>
      <c r="CP33" s="921" t="s">
        <v>361</v>
      </c>
      <c r="CQ33" s="1102"/>
      <c r="CR33" s="911">
        <f t="shared" si="13"/>
        <v>2680</v>
      </c>
      <c r="CS33" s="146"/>
      <c r="CT33" s="146"/>
    </row>
    <row r="34" spans="1:98">
      <c r="B34" s="2">
        <v>16</v>
      </c>
      <c r="C34" s="489">
        <v>20</v>
      </c>
      <c r="D34" s="317">
        <f t="shared" si="5"/>
        <v>19</v>
      </c>
      <c r="E34" s="613">
        <v>220</v>
      </c>
      <c r="F34" s="312" t="s">
        <v>361</v>
      </c>
      <c r="G34" s="107"/>
      <c r="H34" s="319">
        <f t="shared" si="10"/>
        <v>2680</v>
      </c>
      <c r="I34" s="615" t="str">
        <f t="shared" si="6"/>
        <v/>
      </c>
      <c r="J34" s="616" t="str">
        <f t="shared" si="7"/>
        <v/>
      </c>
      <c r="Z34" s="1356" t="s">
        <v>848</v>
      </c>
      <c r="AA34" s="1382">
        <f ca="1">AA33-VLOOKUP(Selection1!I4,MainDBase,13,FALSE)</f>
        <v>0</v>
      </c>
      <c r="AB34" s="1356" t="s">
        <v>599</v>
      </c>
      <c r="AC34" s="1356">
        <v>365</v>
      </c>
      <c r="AZ34" s="1359"/>
      <c r="BD34" s="1357">
        <v>33</v>
      </c>
      <c r="BE34" s="1357" t="s">
        <v>633</v>
      </c>
      <c r="BF34" s="1357">
        <v>33</v>
      </c>
      <c r="BM34" s="1357">
        <f>OTHCK!A1</f>
        <v>0</v>
      </c>
      <c r="BP34" s="1357" t="s">
        <v>1167</v>
      </c>
      <c r="BQ34" s="1357" t="str">
        <f ca="1">CELL("address",OTHCK!$A$1)</f>
        <v>[PayrollBook.xlsm]OTHCK!$A$1</v>
      </c>
      <c r="BR34" s="1357" t="str">
        <f t="shared" ca="1" si="1"/>
        <v>OTHCK</v>
      </c>
      <c r="BS34" s="1357" t="b">
        <f t="shared" ca="1" si="2"/>
        <v>1</v>
      </c>
      <c r="CB34" s="915">
        <v>16</v>
      </c>
      <c r="CC34" s="489">
        <v>20</v>
      </c>
      <c r="CD34" s="923">
        <f t="shared" si="8"/>
        <v>19</v>
      </c>
      <c r="CE34" s="613">
        <v>220</v>
      </c>
      <c r="CF34" s="921" t="s">
        <v>361</v>
      </c>
      <c r="CG34" s="1102"/>
      <c r="CH34" s="911">
        <f t="shared" si="12"/>
        <v>2680</v>
      </c>
      <c r="CI34" s="146"/>
      <c r="CJ34" s="146"/>
      <c r="CK34" s="146"/>
      <c r="CL34" s="915">
        <v>16</v>
      </c>
      <c r="CM34" s="489">
        <v>20</v>
      </c>
      <c r="CN34" s="923">
        <f t="shared" si="9"/>
        <v>19</v>
      </c>
      <c r="CO34" s="613">
        <v>220</v>
      </c>
      <c r="CP34" s="921" t="s">
        <v>361</v>
      </c>
      <c r="CQ34" s="1102"/>
      <c r="CR34" s="911">
        <f t="shared" si="13"/>
        <v>2680</v>
      </c>
      <c r="CS34" s="146"/>
      <c r="CT34" s="146"/>
    </row>
    <row r="35" spans="1:98">
      <c r="C35" s="605"/>
      <c r="D35" s="4" t="s">
        <v>596</v>
      </c>
      <c r="I35" s="614"/>
      <c r="Z35" s="1356">
        <f>VLOOKUP(Selection1!I4,MainDBase,24,FALSE)</f>
        <v>4</v>
      </c>
      <c r="AA35" s="1382">
        <f ca="1">(VLOOKUP(Selection1!I4,MainDBase,15,FALSE)/IF(Z35=5,40*52,IF(Z35=4,40*52/12,IF(Z35=3,40,IF(Z35=2,8,1)))))*(AA34)</f>
        <v>0</v>
      </c>
      <c r="AB35" s="1356" t="s">
        <v>602</v>
      </c>
      <c r="AC35" s="1356">
        <v>99999</v>
      </c>
      <c r="BD35" s="1357">
        <v>34</v>
      </c>
      <c r="BE35" s="1357" t="s">
        <v>488</v>
      </c>
      <c r="BF35" s="1357">
        <v>34</v>
      </c>
      <c r="BM35" s="1357">
        <f>QBCK!A1</f>
        <v>0</v>
      </c>
      <c r="BP35" s="1357" t="s">
        <v>1168</v>
      </c>
      <c r="BQ35" s="1357" t="str">
        <f ca="1">CELL("address",QBCK!$A$1)</f>
        <v>[PayrollBook.xlsm]QBCK!$A$1</v>
      </c>
      <c r="BR35" s="1357" t="str">
        <f t="shared" ca="1" si="1"/>
        <v>QBCK</v>
      </c>
      <c r="BS35" s="1357" t="b">
        <f t="shared" ca="1" si="2"/>
        <v>1</v>
      </c>
      <c r="CB35" s="146"/>
      <c r="CC35" s="146"/>
      <c r="CD35" s="146"/>
      <c r="CE35" s="146"/>
      <c r="CF35" s="146"/>
      <c r="CG35" s="146"/>
      <c r="CH35" s="146"/>
      <c r="CI35" s="146"/>
      <c r="CJ35" s="146"/>
      <c r="CK35" s="146"/>
      <c r="CL35" s="146"/>
      <c r="CM35" s="146"/>
      <c r="CN35" s="146"/>
      <c r="CO35" s="146"/>
      <c r="CP35" s="146"/>
      <c r="CQ35" s="146"/>
      <c r="CR35" s="146"/>
      <c r="CS35" s="146"/>
      <c r="CT35" s="146"/>
    </row>
    <row r="36" spans="1:98">
      <c r="D36" s="4" t="s">
        <v>647</v>
      </c>
      <c r="AZ36" s="1359"/>
      <c r="BD36" s="1357">
        <v>35</v>
      </c>
      <c r="BE36" s="1357" t="s">
        <v>634</v>
      </c>
      <c r="BF36" s="1357">
        <v>35</v>
      </c>
      <c r="BM36" s="1357" t="str">
        <f>WeekTime!A1</f>
        <v>Order</v>
      </c>
      <c r="BP36" s="1357" t="s">
        <v>1169</v>
      </c>
      <c r="BQ36" s="1357" t="str">
        <f ca="1">CELL("address",WeekTime!$A$1)</f>
        <v>[PayrollBook.xlsm]WeekTime!$A$1</v>
      </c>
      <c r="BR36" s="1357" t="str">
        <f t="shared" ca="1" si="1"/>
        <v>WeekTime</v>
      </c>
      <c r="BS36" s="1357" t="b">
        <f t="shared" ca="1" si="2"/>
        <v>1</v>
      </c>
      <c r="CB36" s="146"/>
      <c r="CC36" s="146"/>
      <c r="CD36" s="146"/>
      <c r="CE36" s="146"/>
      <c r="CF36" s="146"/>
      <c r="CG36" s="146"/>
      <c r="CH36" s="146"/>
      <c r="CI36" s="146"/>
      <c r="CJ36" s="146"/>
      <c r="CK36" s="146"/>
      <c r="CL36" s="146"/>
      <c r="CM36" s="146"/>
      <c r="CN36" s="146"/>
      <c r="CO36" s="146"/>
      <c r="CP36" s="146"/>
      <c r="CQ36" s="146"/>
      <c r="CR36" s="146"/>
      <c r="CS36" s="146"/>
      <c r="CT36" s="146"/>
    </row>
    <row r="37" spans="1:98">
      <c r="A37" s="100"/>
      <c r="AA37" s="1356" t="b">
        <f>ISERROR(Deduction4+Deduction3+Deduction2+Deduction1)</f>
        <v>0</v>
      </c>
      <c r="AB37" s="1356" t="s">
        <v>655</v>
      </c>
      <c r="AZ37" s="1359"/>
      <c r="BD37" s="1357">
        <v>36</v>
      </c>
      <c r="BE37" s="1357" t="s">
        <v>635</v>
      </c>
      <c r="BF37" s="1357">
        <v>36</v>
      </c>
      <c r="BM37" s="1357">
        <f>'W3'!A1</f>
        <v>0</v>
      </c>
      <c r="BP37" s="1357" t="s">
        <v>1170</v>
      </c>
      <c r="BQ37" s="1357" t="str">
        <f ca="1">CELL("address",'W3'!$A$1)</f>
        <v>[PayrollBook.xlsm]W3!$A$1</v>
      </c>
      <c r="BR37" s="1357" t="str">
        <f t="shared" ca="1" si="1"/>
        <v>W3</v>
      </c>
      <c r="BS37" s="1357" t="b">
        <f t="shared" ca="1" si="2"/>
        <v>1</v>
      </c>
      <c r="CB37" s="146"/>
      <c r="CC37" s="146"/>
      <c r="CD37" s="146"/>
      <c r="CE37" s="146"/>
      <c r="CF37" s="146"/>
      <c r="CG37" s="146"/>
      <c r="CH37" s="146"/>
      <c r="CI37" s="146"/>
      <c r="CJ37" s="146"/>
      <c r="CK37" s="146"/>
      <c r="CL37" s="146"/>
      <c r="CM37" s="146"/>
      <c r="CN37" s="146"/>
      <c r="CO37" s="146"/>
      <c r="CP37" s="146"/>
      <c r="CQ37" s="146"/>
      <c r="CR37" s="146"/>
      <c r="CS37" s="146"/>
      <c r="CT37" s="146"/>
    </row>
    <row r="38" spans="1:98">
      <c r="A38" s="314"/>
      <c r="AA38" s="1356" t="b">
        <f>ISERROR(SUM(H19:H34))</f>
        <v>0</v>
      </c>
      <c r="AB38" s="1356" t="s">
        <v>654</v>
      </c>
      <c r="AZ38" s="1359"/>
      <c r="BP38" s="1357" t="s">
        <v>1171</v>
      </c>
      <c r="BQ38" s="1357" t="str">
        <f ca="1">CELL("address",Main!$A$1)</f>
        <v>[PayrollBook.xlsm]Main!$A$1</v>
      </c>
      <c r="BR38" s="1357" t="str">
        <f t="shared" ca="1" si="1"/>
        <v>Main</v>
      </c>
      <c r="BS38" s="1357" t="b">
        <f t="shared" ref="BS38" ca="1" si="14">BP38=BR38</f>
        <v>1</v>
      </c>
      <c r="CB38" s="146"/>
      <c r="CC38" s="146"/>
      <c r="CD38" s="146"/>
      <c r="CE38" s="146"/>
      <c r="CF38" s="146"/>
      <c r="CG38" s="146"/>
      <c r="CH38" s="146"/>
      <c r="CI38" s="146"/>
      <c r="CJ38" s="146"/>
      <c r="CK38" s="146"/>
      <c r="CL38" s="146"/>
      <c r="CM38" s="146"/>
      <c r="CN38" s="146"/>
      <c r="CO38" s="146"/>
      <c r="CP38" s="146"/>
      <c r="CQ38" s="146"/>
      <c r="CR38" s="146"/>
      <c r="CS38" s="146"/>
      <c r="CT38" s="146"/>
    </row>
    <row r="39" spans="1:98">
      <c r="B39" s="462" t="s">
        <v>1253</v>
      </c>
      <c r="C39" s="464"/>
      <c r="D39" s="461"/>
      <c r="E39" s="316"/>
      <c r="F39" s="1272" t="s">
        <v>910</v>
      </c>
      <c r="G39" s="1273"/>
      <c r="H39" s="1274"/>
      <c r="J39" s="311"/>
      <c r="K39" s="5"/>
      <c r="L39" s="5"/>
      <c r="M39" s="5"/>
      <c r="AA39" s="1360" t="b">
        <f>ISERROR(CD41+CD42+CD43+CD44+CD45+CD46+CD47+CD48)</f>
        <v>0</v>
      </c>
      <c r="AB39" s="1356" t="s">
        <v>656</v>
      </c>
      <c r="AZ39" s="1359"/>
      <c r="CB39" s="146" t="s">
        <v>918</v>
      </c>
      <c r="CC39" s="146"/>
      <c r="CD39" s="146"/>
      <c r="CE39" s="146"/>
      <c r="CF39" s="146" t="s">
        <v>910</v>
      </c>
      <c r="CG39" s="146"/>
      <c r="CH39" s="146"/>
      <c r="CI39" s="146"/>
      <c r="CJ39" s="146"/>
      <c r="CK39" s="146"/>
      <c r="CL39" s="146" t="s">
        <v>918</v>
      </c>
      <c r="CM39" s="146"/>
      <c r="CN39" s="146"/>
      <c r="CO39" s="146"/>
      <c r="CP39" s="146" t="s">
        <v>910</v>
      </c>
      <c r="CQ39" s="146"/>
      <c r="CR39" s="146"/>
      <c r="CS39" s="146"/>
      <c r="CT39" s="146"/>
    </row>
    <row r="40" spans="1:98">
      <c r="B40" s="463" t="s">
        <v>648</v>
      </c>
      <c r="C40" s="463" t="s">
        <v>475</v>
      </c>
      <c r="D40" s="463" t="s">
        <v>649</v>
      </c>
      <c r="E40" s="1276"/>
      <c r="F40" s="1275" t="s">
        <v>364</v>
      </c>
      <c r="G40" s="1275" t="s">
        <v>908</v>
      </c>
      <c r="H40" s="1275" t="s">
        <v>909</v>
      </c>
      <c r="J40" s="311"/>
      <c r="K40" s="5"/>
      <c r="L40" s="5"/>
      <c r="M40" s="5"/>
      <c r="AA40" s="1360" t="b">
        <f>OR(AA37=TRUE,AA38=TRUE,AA39=TRUE,AA41=TRUE,AA42=TRUE)</f>
        <v>0</v>
      </c>
      <c r="AB40" s="1356" t="s">
        <v>657</v>
      </c>
      <c r="AZ40" s="1359"/>
      <c r="CB40" s="915" t="s">
        <v>648</v>
      </c>
      <c r="CC40" s="915" t="s">
        <v>475</v>
      </c>
      <c r="CD40" s="915" t="s">
        <v>649</v>
      </c>
      <c r="CE40" s="146"/>
      <c r="CF40" s="915" t="s">
        <v>364</v>
      </c>
      <c r="CG40" s="915" t="s">
        <v>908</v>
      </c>
      <c r="CH40" s="915" t="s">
        <v>909</v>
      </c>
      <c r="CI40" s="146"/>
      <c r="CJ40" s="146"/>
      <c r="CK40" s="146"/>
      <c r="CL40" s="915" t="s">
        <v>648</v>
      </c>
      <c r="CM40" s="915" t="s">
        <v>475</v>
      </c>
      <c r="CN40" s="915" t="s">
        <v>649</v>
      </c>
      <c r="CO40" s="146"/>
      <c r="CP40" s="915" t="s">
        <v>364</v>
      </c>
      <c r="CQ40" s="915" t="s">
        <v>908</v>
      </c>
      <c r="CR40" s="915" t="s">
        <v>909</v>
      </c>
      <c r="CS40" s="146"/>
      <c r="CT40" s="146"/>
    </row>
    <row r="41" spans="1:98">
      <c r="B41" s="125" t="s">
        <v>1221</v>
      </c>
      <c r="C41" s="125">
        <v>4111</v>
      </c>
      <c r="D41" s="1193">
        <v>0.09</v>
      </c>
      <c r="E41" s="1277" t="str">
        <f>+CE41</f>
        <v/>
      </c>
      <c r="F41" s="125">
        <v>1</v>
      </c>
      <c r="G41" s="1194">
        <v>0</v>
      </c>
      <c r="H41" s="1194">
        <v>0</v>
      </c>
      <c r="I41" s="616" t="str">
        <f>+CI41</f>
        <v/>
      </c>
      <c r="J41" s="311"/>
      <c r="K41" s="5"/>
      <c r="L41" s="5"/>
      <c r="M41" s="5"/>
      <c r="AA41" s="1360" t="b">
        <f>ISERROR(SUM(CD41:CD48)+SUM(CC19:CC34)+SUM(CE19:CE34)+SUM(CJ13:CJ16))</f>
        <v>0</v>
      </c>
      <c r="AB41" s="1356" t="s">
        <v>658</v>
      </c>
      <c r="AZ41" s="1359"/>
      <c r="CB41" s="125" t="s">
        <v>1221</v>
      </c>
      <c r="CC41" s="125">
        <v>4111</v>
      </c>
      <c r="CD41" s="1193">
        <v>0.09</v>
      </c>
      <c r="CE41" s="498" t="s">
        <v>476</v>
      </c>
      <c r="CF41" s="125">
        <v>1</v>
      </c>
      <c r="CG41" s="1194">
        <v>0</v>
      </c>
      <c r="CH41" s="1194">
        <v>0</v>
      </c>
      <c r="CI41" s="1065" t="s">
        <v>476</v>
      </c>
      <c r="CJ41" s="146"/>
      <c r="CK41" s="146"/>
      <c r="CL41" s="125" t="s">
        <v>1221</v>
      </c>
      <c r="CM41" s="125">
        <v>4111</v>
      </c>
      <c r="CN41" s="1193">
        <v>0.09</v>
      </c>
      <c r="CO41" s="498" t="s">
        <v>476</v>
      </c>
      <c r="CP41" s="125">
        <v>1</v>
      </c>
      <c r="CQ41" s="1194">
        <v>0</v>
      </c>
      <c r="CR41" s="1194">
        <v>0</v>
      </c>
      <c r="CS41" s="1065" t="s">
        <v>476</v>
      </c>
      <c r="CT41" s="146"/>
    </row>
    <row r="42" spans="1:98">
      <c r="B42" s="125" t="s">
        <v>1222</v>
      </c>
      <c r="C42" s="125">
        <v>4492</v>
      </c>
      <c r="D42" s="1193">
        <v>8.9499999999999996E-2</v>
      </c>
      <c r="E42" s="1277" t="str">
        <f t="shared" ref="E42:E48" si="15">+CE42</f>
        <v/>
      </c>
      <c r="F42" s="125">
        <v>2</v>
      </c>
      <c r="G42" s="1194">
        <v>0.06</v>
      </c>
      <c r="H42" s="1194">
        <v>0.5</v>
      </c>
      <c r="I42" s="616" t="str">
        <f t="shared" ref="I42:I48" si="16">+CI42</f>
        <v/>
      </c>
      <c r="J42" s="311"/>
      <c r="K42" s="5"/>
      <c r="L42" s="5"/>
      <c r="M42" s="5"/>
      <c r="AA42" s="1360" t="b">
        <f>COUNTIF($I$19:$I$34,"Error")&gt;0</f>
        <v>0</v>
      </c>
      <c r="AB42" s="1362" t="s">
        <v>659</v>
      </c>
      <c r="CB42" s="125" t="s">
        <v>1222</v>
      </c>
      <c r="CC42" s="125">
        <v>4492</v>
      </c>
      <c r="CD42" s="1193">
        <v>8.9499999999999996E-2</v>
      </c>
      <c r="CE42" s="498" t="s">
        <v>476</v>
      </c>
      <c r="CF42" s="125">
        <v>2</v>
      </c>
      <c r="CG42" s="1194">
        <v>0.06</v>
      </c>
      <c r="CH42" s="1194">
        <v>0.5</v>
      </c>
      <c r="CI42" s="1065" t="s">
        <v>476</v>
      </c>
      <c r="CJ42" s="146"/>
      <c r="CK42" s="146"/>
      <c r="CL42" s="125" t="s">
        <v>1222</v>
      </c>
      <c r="CM42" s="125">
        <v>4492</v>
      </c>
      <c r="CN42" s="1193">
        <v>8.9499999999999996E-2</v>
      </c>
      <c r="CO42" s="498" t="s">
        <v>476</v>
      </c>
      <c r="CP42" s="125">
        <v>2</v>
      </c>
      <c r="CQ42" s="1194">
        <v>0.06</v>
      </c>
      <c r="CR42" s="1194">
        <v>0.5</v>
      </c>
      <c r="CS42" s="1065" t="s">
        <v>476</v>
      </c>
      <c r="CT42" s="146"/>
    </row>
    <row r="43" spans="1:98">
      <c r="B43" s="125" t="s">
        <v>1224</v>
      </c>
      <c r="C43" s="125">
        <v>7219</v>
      </c>
      <c r="D43" s="1193">
        <v>0.21290000000000001</v>
      </c>
      <c r="E43" s="1277" t="str">
        <f t="shared" si="15"/>
        <v/>
      </c>
      <c r="F43" s="125">
        <v>5</v>
      </c>
      <c r="G43" s="1194">
        <v>0.06</v>
      </c>
      <c r="H43" s="1194">
        <v>0.8</v>
      </c>
      <c r="I43" s="616" t="str">
        <f t="shared" si="16"/>
        <v/>
      </c>
      <c r="J43" s="311"/>
      <c r="K43" s="5"/>
      <c r="L43" s="5"/>
      <c r="M43" s="5"/>
      <c r="AA43" s="1360"/>
      <c r="AB43" s="1362"/>
      <c r="CB43" s="125" t="s">
        <v>1224</v>
      </c>
      <c r="CC43" s="125">
        <v>7219</v>
      </c>
      <c r="CD43" s="1193">
        <v>0.21290000000000001</v>
      </c>
      <c r="CE43" s="498" t="s">
        <v>476</v>
      </c>
      <c r="CF43" s="125">
        <v>5</v>
      </c>
      <c r="CG43" s="1194">
        <v>0.06</v>
      </c>
      <c r="CH43" s="1194">
        <v>0.8</v>
      </c>
      <c r="CI43" s="1065" t="s">
        <v>476</v>
      </c>
      <c r="CJ43" s="146"/>
      <c r="CK43" s="146"/>
      <c r="CL43" s="125" t="s">
        <v>1224</v>
      </c>
      <c r="CM43" s="125">
        <v>7219</v>
      </c>
      <c r="CN43" s="1193">
        <v>0.21290000000000001</v>
      </c>
      <c r="CO43" s="498" t="s">
        <v>476</v>
      </c>
      <c r="CP43" s="125">
        <v>5</v>
      </c>
      <c r="CQ43" s="1194">
        <v>0.06</v>
      </c>
      <c r="CR43" s="1194">
        <v>0.8</v>
      </c>
      <c r="CS43" s="1065" t="s">
        <v>476</v>
      </c>
      <c r="CT43" s="146"/>
    </row>
    <row r="44" spans="1:98">
      <c r="B44" s="125" t="s">
        <v>1084</v>
      </c>
      <c r="C44" s="125">
        <v>8742</v>
      </c>
      <c r="D44" s="1193">
        <v>1.0500000000000001E-2</v>
      </c>
      <c r="E44" s="1277" t="str">
        <f t="shared" si="15"/>
        <v/>
      </c>
      <c r="F44" s="125">
        <v>10</v>
      </c>
      <c r="G44" s="1194">
        <v>0.06</v>
      </c>
      <c r="H44" s="1194">
        <v>1</v>
      </c>
      <c r="I44" s="616" t="str">
        <f t="shared" si="16"/>
        <v/>
      </c>
      <c r="J44" s="311"/>
      <c r="K44" s="5"/>
      <c r="L44" s="5"/>
      <c r="M44" s="5"/>
      <c r="AA44" s="1360"/>
      <c r="AB44" s="1383"/>
      <c r="CB44" s="125" t="s">
        <v>1084</v>
      </c>
      <c r="CC44" s="125">
        <v>8742</v>
      </c>
      <c r="CD44" s="1193">
        <v>1.0500000000000001E-2</v>
      </c>
      <c r="CE44" s="498" t="s">
        <v>476</v>
      </c>
      <c r="CF44" s="125">
        <v>10</v>
      </c>
      <c r="CG44" s="1194">
        <v>0.06</v>
      </c>
      <c r="CH44" s="1194">
        <v>1</v>
      </c>
      <c r="CI44" s="1065" t="s">
        <v>476</v>
      </c>
      <c r="CJ44" s="146"/>
      <c r="CK44" s="146"/>
      <c r="CL44" s="125" t="s">
        <v>1084</v>
      </c>
      <c r="CM44" s="125">
        <v>8742</v>
      </c>
      <c r="CN44" s="1193">
        <v>1.0500000000000001E-2</v>
      </c>
      <c r="CO44" s="498" t="s">
        <v>476</v>
      </c>
      <c r="CP44" s="125">
        <v>10</v>
      </c>
      <c r="CQ44" s="1194">
        <v>0.06</v>
      </c>
      <c r="CR44" s="1194">
        <v>1</v>
      </c>
      <c r="CS44" s="1065" t="s">
        <v>476</v>
      </c>
      <c r="CT44" s="146"/>
    </row>
    <row r="45" spans="1:98">
      <c r="B45" s="125" t="s">
        <v>1225</v>
      </c>
      <c r="C45" s="125">
        <v>8810</v>
      </c>
      <c r="D45" s="1193">
        <v>9.4000000000000004E-3</v>
      </c>
      <c r="E45" s="1277" t="str">
        <f t="shared" si="15"/>
        <v/>
      </c>
      <c r="F45" s="125">
        <v>10</v>
      </c>
      <c r="G45" s="1194">
        <v>0.06</v>
      </c>
      <c r="H45" s="1194">
        <v>1</v>
      </c>
      <c r="I45" s="616" t="str">
        <f t="shared" si="16"/>
        <v/>
      </c>
      <c r="J45" s="311"/>
      <c r="K45" s="5"/>
      <c r="L45" s="5"/>
      <c r="M45" s="5"/>
      <c r="AA45" s="1360"/>
      <c r="CB45" s="125" t="s">
        <v>1225</v>
      </c>
      <c r="CC45" s="125">
        <v>8810</v>
      </c>
      <c r="CD45" s="1193">
        <v>9.4000000000000004E-3</v>
      </c>
      <c r="CE45" s="498" t="s">
        <v>476</v>
      </c>
      <c r="CF45" s="125">
        <v>10</v>
      </c>
      <c r="CG45" s="1194">
        <v>0.06</v>
      </c>
      <c r="CH45" s="1194">
        <v>1</v>
      </c>
      <c r="CI45" s="1065" t="s">
        <v>476</v>
      </c>
      <c r="CJ45" s="146"/>
      <c r="CK45" s="146"/>
      <c r="CL45" s="125" t="s">
        <v>1225</v>
      </c>
      <c r="CM45" s="125">
        <v>8810</v>
      </c>
      <c r="CN45" s="1193">
        <v>9.4000000000000004E-3</v>
      </c>
      <c r="CO45" s="498" t="s">
        <v>476</v>
      </c>
      <c r="CP45" s="125">
        <v>10</v>
      </c>
      <c r="CQ45" s="1194">
        <v>0.06</v>
      </c>
      <c r="CR45" s="1194">
        <v>1</v>
      </c>
      <c r="CS45" s="1065" t="s">
        <v>476</v>
      </c>
      <c r="CT45" s="146"/>
    </row>
    <row r="46" spans="1:98">
      <c r="B46" s="125" t="s">
        <v>1226</v>
      </c>
      <c r="C46" s="125">
        <v>8389</v>
      </c>
      <c r="D46" s="1193">
        <v>0.1026</v>
      </c>
      <c r="E46" s="1277" t="str">
        <f t="shared" si="15"/>
        <v/>
      </c>
      <c r="F46" s="125">
        <v>10</v>
      </c>
      <c r="G46" s="1194">
        <v>0.06</v>
      </c>
      <c r="H46" s="1194">
        <v>1</v>
      </c>
      <c r="I46" s="616" t="str">
        <f t="shared" si="16"/>
        <v/>
      </c>
      <c r="J46" s="311"/>
      <c r="K46" s="5"/>
      <c r="L46" s="5"/>
      <c r="M46" s="5"/>
      <c r="AA46" s="1362" t="b">
        <f>AA54=YEAR(TaxRate!J1)</f>
        <v>1</v>
      </c>
      <c r="AB46" s="1356" t="s">
        <v>1186</v>
      </c>
      <c r="CB46" s="125" t="s">
        <v>1226</v>
      </c>
      <c r="CC46" s="125">
        <v>8389</v>
      </c>
      <c r="CD46" s="1193">
        <v>0.1026</v>
      </c>
      <c r="CE46" s="498" t="s">
        <v>476</v>
      </c>
      <c r="CF46" s="125">
        <v>10</v>
      </c>
      <c r="CG46" s="1194">
        <v>0.06</v>
      </c>
      <c r="CH46" s="1194">
        <v>1</v>
      </c>
      <c r="CI46" s="1065" t="s">
        <v>476</v>
      </c>
      <c r="CJ46" s="146"/>
      <c r="CK46" s="146"/>
      <c r="CL46" s="125" t="s">
        <v>1226</v>
      </c>
      <c r="CM46" s="125">
        <v>8389</v>
      </c>
      <c r="CN46" s="1193">
        <v>0.1026</v>
      </c>
      <c r="CO46" s="498" t="s">
        <v>476</v>
      </c>
      <c r="CP46" s="125">
        <v>10</v>
      </c>
      <c r="CQ46" s="1194">
        <v>0.06</v>
      </c>
      <c r="CR46" s="1194">
        <v>1</v>
      </c>
      <c r="CS46" s="1065" t="s">
        <v>476</v>
      </c>
      <c r="CT46" s="146"/>
    </row>
    <row r="47" spans="1:98">
      <c r="B47" s="125" t="s">
        <v>1223</v>
      </c>
      <c r="C47" s="125" t="s">
        <v>1220</v>
      </c>
      <c r="D47" s="1193">
        <v>0.1358</v>
      </c>
      <c r="E47" s="1277" t="str">
        <f t="shared" si="15"/>
        <v/>
      </c>
      <c r="F47" s="125">
        <v>10</v>
      </c>
      <c r="G47" s="1194">
        <v>0.06</v>
      </c>
      <c r="H47" s="1194">
        <v>1</v>
      </c>
      <c r="I47" s="616" t="str">
        <f t="shared" si="16"/>
        <v/>
      </c>
      <c r="J47" s="5"/>
      <c r="K47" s="5"/>
      <c r="L47" s="5"/>
      <c r="M47" s="5"/>
      <c r="AA47" s="1371" t="e">
        <f ca="1">ABS(INT(VALUE("12/31/"&amp;AA54)-NOW()))</f>
        <v>#VALUE!</v>
      </c>
      <c r="AB47" s="1356" t="s">
        <v>576</v>
      </c>
      <c r="CB47" s="125" t="s">
        <v>1223</v>
      </c>
      <c r="CC47" s="125" t="s">
        <v>1220</v>
      </c>
      <c r="CD47" s="1193">
        <v>0.1358</v>
      </c>
      <c r="CE47" s="498" t="s">
        <v>476</v>
      </c>
      <c r="CF47" s="125">
        <v>10</v>
      </c>
      <c r="CG47" s="1194">
        <v>0.06</v>
      </c>
      <c r="CH47" s="1194">
        <v>1</v>
      </c>
      <c r="CI47" s="1065" t="s">
        <v>476</v>
      </c>
      <c r="CJ47" s="146"/>
      <c r="CK47" s="146"/>
      <c r="CL47" s="125" t="s">
        <v>1223</v>
      </c>
      <c r="CM47" s="125" t="s">
        <v>1220</v>
      </c>
      <c r="CN47" s="1193">
        <v>0.1358</v>
      </c>
      <c r="CO47" s="498" t="s">
        <v>476</v>
      </c>
      <c r="CP47" s="125">
        <v>10</v>
      </c>
      <c r="CQ47" s="1194">
        <v>0.06</v>
      </c>
      <c r="CR47" s="1194">
        <v>1</v>
      </c>
      <c r="CS47" s="1065" t="s">
        <v>476</v>
      </c>
      <c r="CT47" s="146"/>
    </row>
    <row r="48" spans="1:98">
      <c r="B48" s="125" t="s">
        <v>1227</v>
      </c>
      <c r="C48" s="125">
        <v>8393</v>
      </c>
      <c r="D48" s="1193">
        <v>7.1199999999999999E-2</v>
      </c>
      <c r="E48" s="1277" t="str">
        <f t="shared" si="15"/>
        <v/>
      </c>
      <c r="F48" s="125">
        <v>10</v>
      </c>
      <c r="G48" s="1194">
        <v>0.06</v>
      </c>
      <c r="H48" s="1194">
        <v>1</v>
      </c>
      <c r="I48" s="616" t="str">
        <f t="shared" si="16"/>
        <v/>
      </c>
      <c r="K48" s="5"/>
      <c r="L48" s="4" t="s">
        <v>711</v>
      </c>
      <c r="M48" s="5"/>
      <c r="AA48" s="1360">
        <f>IF(AA49="close",1,2)</f>
        <v>1</v>
      </c>
      <c r="AB48" s="1356" t="s">
        <v>575</v>
      </c>
      <c r="CB48" s="125" t="s">
        <v>1227</v>
      </c>
      <c r="CC48" s="125">
        <v>8393</v>
      </c>
      <c r="CD48" s="1193">
        <v>7.1199999999999999E-2</v>
      </c>
      <c r="CE48" s="498" t="s">
        <v>476</v>
      </c>
      <c r="CF48" s="125">
        <v>10</v>
      </c>
      <c r="CG48" s="1194">
        <v>0.06</v>
      </c>
      <c r="CH48" s="1194">
        <v>1</v>
      </c>
      <c r="CI48" s="1065" t="s">
        <v>476</v>
      </c>
      <c r="CJ48" s="146"/>
      <c r="CK48" s="146"/>
      <c r="CL48" s="125" t="s">
        <v>1227</v>
      </c>
      <c r="CM48" s="125">
        <v>8393</v>
      </c>
      <c r="CN48" s="1193">
        <v>7.1199999999999999E-2</v>
      </c>
      <c r="CO48" s="498" t="s">
        <v>476</v>
      </c>
      <c r="CP48" s="125">
        <v>10</v>
      </c>
      <c r="CQ48" s="1194">
        <v>0.06</v>
      </c>
      <c r="CR48" s="1194">
        <v>1</v>
      </c>
      <c r="CS48" s="1065" t="s">
        <v>476</v>
      </c>
      <c r="CT48" s="146"/>
    </row>
    <row r="49" spans="27:94">
      <c r="AA49" s="1384" t="s">
        <v>1228</v>
      </c>
      <c r="AB49" s="1356" t="s">
        <v>575</v>
      </c>
      <c r="CE49" s="1195">
        <f>COUNTIF(E41:E48,"Error")</f>
        <v>0</v>
      </c>
      <c r="CI49" s="1195">
        <f>COUNTIF(I41:I48,"Error")</f>
        <v>0</v>
      </c>
      <c r="CO49" s="124"/>
      <c r="CP49" s="4" t="s">
        <v>1070</v>
      </c>
    </row>
    <row r="50" spans="27:94">
      <c r="AA50" s="1384"/>
      <c r="AB50" s="1356" t="s">
        <v>572</v>
      </c>
    </row>
    <row r="51" spans="27:94">
      <c r="AA51" s="1384"/>
      <c r="AB51" s="1356" t="s">
        <v>573</v>
      </c>
    </row>
    <row r="52" spans="27:94">
      <c r="AA52" s="1360">
        <f>+AA51+AA50</f>
        <v>0</v>
      </c>
      <c r="AB52" s="1356" t="s">
        <v>574</v>
      </c>
    </row>
    <row r="53" spans="27:94">
      <c r="AA53" s="1360" t="str">
        <f>"Payroll Data Year "&amp;AA54</f>
        <v>Payroll Data Year 2020</v>
      </c>
    </row>
    <row r="54" spans="27:94">
      <c r="AA54" s="1384">
        <v>2020</v>
      </c>
    </row>
    <row r="55" spans="27:94">
      <c r="AA55" s="1384">
        <v>8</v>
      </c>
      <c r="AB55" s="1356">
        <f ca="1">IF(ISERROR(MATCH($AA$54,$AA$56:$AA$69,0)),1,MATCH($AA$54,$AA$56:$AA$69,0))</f>
        <v>8</v>
      </c>
    </row>
    <row r="56" spans="27:94">
      <c r="AA56" s="1360">
        <f t="shared" ref="AA56:AA61" ca="1" si="17">+AA57-1</f>
        <v>2013</v>
      </c>
    </row>
    <row r="57" spans="27:94">
      <c r="AA57" s="1360">
        <f t="shared" ca="1" si="17"/>
        <v>2014</v>
      </c>
    </row>
    <row r="58" spans="27:94">
      <c r="AA58" s="1360">
        <f t="shared" ca="1" si="17"/>
        <v>2015</v>
      </c>
    </row>
    <row r="59" spans="27:94">
      <c r="AA59" s="1360">
        <f t="shared" ca="1" si="17"/>
        <v>2016</v>
      </c>
    </row>
    <row r="60" spans="27:94">
      <c r="AA60" s="1360">
        <f t="shared" ca="1" si="17"/>
        <v>2017</v>
      </c>
    </row>
    <row r="61" spans="27:94">
      <c r="AA61" s="1360">
        <f t="shared" ca="1" si="17"/>
        <v>2018</v>
      </c>
    </row>
    <row r="62" spans="27:94">
      <c r="AA62" s="1360">
        <f ca="1">+AA63-1</f>
        <v>2019</v>
      </c>
    </row>
    <row r="63" spans="27:94">
      <c r="AA63" s="1360">
        <f ca="1">YEAR(NOW())</f>
        <v>2020</v>
      </c>
    </row>
    <row r="64" spans="27:94">
      <c r="AA64" s="1360">
        <f t="shared" ref="AA64:AA69" ca="1" si="18">+AA63+1</f>
        <v>2021</v>
      </c>
    </row>
    <row r="65" spans="26:30">
      <c r="AA65" s="1360">
        <f t="shared" ca="1" si="18"/>
        <v>2022</v>
      </c>
    </row>
    <row r="66" spans="26:30">
      <c r="AA66" s="1360">
        <f t="shared" ca="1" si="18"/>
        <v>2023</v>
      </c>
    </row>
    <row r="67" spans="26:30">
      <c r="AA67" s="1360">
        <f t="shared" ca="1" si="18"/>
        <v>2024</v>
      </c>
    </row>
    <row r="68" spans="26:30">
      <c r="AA68" s="1360">
        <f t="shared" ca="1" si="18"/>
        <v>2025</v>
      </c>
    </row>
    <row r="69" spans="26:30">
      <c r="AA69" s="1360">
        <f t="shared" ca="1" si="18"/>
        <v>2026</v>
      </c>
    </row>
    <row r="70" spans="26:30">
      <c r="AA70" s="1360"/>
    </row>
    <row r="71" spans="26:30">
      <c r="AA71" s="1360"/>
    </row>
    <row r="72" spans="26:30">
      <c r="AA72" s="1360"/>
      <c r="AB72" s="1362">
        <f>VALUE("1/1/"&amp;AB73)</f>
        <v>43831</v>
      </c>
    </row>
    <row r="73" spans="26:30">
      <c r="AA73" s="1360"/>
      <c r="AB73" s="1356">
        <f>YEAR(Selection1!D9)</f>
        <v>2020</v>
      </c>
    </row>
    <row r="74" spans="26:30">
      <c r="AA74" s="1384">
        <v>5</v>
      </c>
      <c r="AB74" s="1361">
        <v>43466</v>
      </c>
    </row>
    <row r="75" spans="26:30">
      <c r="AA75" s="1360" t="s">
        <v>788</v>
      </c>
      <c r="AB75" s="1361">
        <v>43838</v>
      </c>
    </row>
    <row r="76" spans="26:30">
      <c r="Z76" s="1356">
        <v>1</v>
      </c>
      <c r="AA76" s="1360" t="s">
        <v>308</v>
      </c>
      <c r="AB76" s="1356" t="s">
        <v>852</v>
      </c>
      <c r="AC76" s="1356" t="s">
        <v>853</v>
      </c>
    </row>
    <row r="77" spans="26:30">
      <c r="Z77" s="1356">
        <v>2</v>
      </c>
      <c r="AA77" s="1360" t="s">
        <v>791</v>
      </c>
      <c r="AB77" s="1385">
        <f>IF(AA74=4,13,IF(AA74=5,27,IF(AA74=6,41,IF(AA74=7,49,IF(AA74=8,57,IF(AA74=12,65,IF(AA74=11,88,IF(AA74=13,106,2))))))))</f>
        <v>27</v>
      </c>
      <c r="AC77" s="1385">
        <f>IF(AA74=4,21,IF(AA74=5,34,IF(AA74=6,43,IF(AA74=7,52,IF(AA74=8,60,IF(AA74=12,73,IF(AA74=11,91,IF(AA74=13,116,7))))))))</f>
        <v>34</v>
      </c>
      <c r="AD77" s="1356" t="s">
        <v>854</v>
      </c>
    </row>
    <row r="78" spans="26:30">
      <c r="Z78" s="1356">
        <v>3</v>
      </c>
      <c r="AA78" s="1360" t="s">
        <v>836</v>
      </c>
      <c r="AB78" s="1356">
        <v>8</v>
      </c>
      <c r="AC78" s="1356">
        <f>IF(AA74=7,AB78+Selection1!AB2,AB78+Qreport!A1)</f>
        <v>8</v>
      </c>
      <c r="AD78" s="1356" t="s">
        <v>855</v>
      </c>
    </row>
    <row r="79" spans="26:30">
      <c r="Z79" s="1356">
        <v>4</v>
      </c>
      <c r="AA79" s="1360" t="s">
        <v>792</v>
      </c>
    </row>
    <row r="80" spans="26:30">
      <c r="Z80" s="1356">
        <v>5</v>
      </c>
      <c r="AA80" s="1360" t="s">
        <v>849</v>
      </c>
    </row>
    <row r="81" spans="26:27">
      <c r="Z81" s="1356">
        <v>6</v>
      </c>
      <c r="AA81" s="1360" t="s">
        <v>793</v>
      </c>
    </row>
    <row r="82" spans="26:27">
      <c r="Z82" s="1356">
        <v>7</v>
      </c>
      <c r="AA82" s="1360" t="s">
        <v>551</v>
      </c>
    </row>
    <row r="83" spans="26:27">
      <c r="Z83" s="1356">
        <v>8</v>
      </c>
      <c r="AA83" s="1360" t="s">
        <v>578</v>
      </c>
    </row>
    <row r="84" spans="26:27">
      <c r="Z84" s="1356">
        <v>9</v>
      </c>
      <c r="AA84" s="1360" t="s">
        <v>123</v>
      </c>
    </row>
    <row r="85" spans="26:27">
      <c r="Z85" s="1356">
        <v>10</v>
      </c>
      <c r="AA85" s="1360" t="s">
        <v>889</v>
      </c>
    </row>
    <row r="86" spans="26:27">
      <c r="Z86" s="1356">
        <v>11</v>
      </c>
      <c r="AA86" s="1360" t="s">
        <v>917</v>
      </c>
    </row>
    <row r="87" spans="26:27">
      <c r="Z87" s="1356">
        <v>12</v>
      </c>
      <c r="AA87" s="1356" t="s">
        <v>900</v>
      </c>
    </row>
    <row r="88" spans="26:27">
      <c r="Z88" s="1356">
        <v>13</v>
      </c>
      <c r="AA88" s="1356" t="s">
        <v>1086</v>
      </c>
    </row>
    <row r="91" spans="26:27">
      <c r="AA91" s="1360"/>
    </row>
    <row r="92" spans="26:27">
      <c r="AA92" s="1360"/>
    </row>
    <row r="93" spans="26:27">
      <c r="AA93" s="1384">
        <v>1</v>
      </c>
    </row>
    <row r="94" spans="26:27">
      <c r="AA94" s="1360" t="s">
        <v>867</v>
      </c>
    </row>
    <row r="95" spans="26:27">
      <c r="Z95" s="1356">
        <v>1</v>
      </c>
      <c r="AA95" s="1360" t="s">
        <v>868</v>
      </c>
    </row>
    <row r="96" spans="26:27">
      <c r="Z96" s="1356">
        <v>2</v>
      </c>
      <c r="AA96" s="1360" t="s">
        <v>869</v>
      </c>
    </row>
    <row r="97" spans="26:27">
      <c r="Z97" s="1356">
        <v>3</v>
      </c>
      <c r="AA97" s="1360" t="s">
        <v>870</v>
      </c>
    </row>
    <row r="98" spans="26:27">
      <c r="Z98" s="1356">
        <v>4</v>
      </c>
      <c r="AA98" s="1360" t="s">
        <v>871</v>
      </c>
    </row>
    <row r="99" spans="26:27">
      <c r="Z99" s="1356">
        <v>5</v>
      </c>
      <c r="AA99" s="1360" t="s">
        <v>872</v>
      </c>
    </row>
    <row r="100" spans="26:27">
      <c r="Z100" s="1356">
        <v>6</v>
      </c>
      <c r="AA100" s="1360" t="s">
        <v>873</v>
      </c>
    </row>
    <row r="101" spans="26:27">
      <c r="Z101" s="1356">
        <v>7</v>
      </c>
      <c r="AA101" s="1360" t="s">
        <v>890</v>
      </c>
    </row>
    <row r="102" spans="26:27">
      <c r="AA102" s="1360"/>
    </row>
    <row r="103" spans="26:27">
      <c r="AA103" s="1360"/>
    </row>
    <row r="104" spans="26:27">
      <c r="AA104" s="1360"/>
    </row>
    <row r="105" spans="26:27">
      <c r="AA105" s="1360"/>
    </row>
    <row r="106" spans="26:27">
      <c r="AA106" s="1360"/>
    </row>
    <row r="107" spans="26:27">
      <c r="AA107" s="1360"/>
    </row>
    <row r="108" spans="26:27">
      <c r="AA108" s="1360"/>
    </row>
    <row r="109" spans="26:27">
      <c r="AA109" s="1360"/>
    </row>
    <row r="110" spans="26:27">
      <c r="AA110" s="1360"/>
    </row>
    <row r="111" spans="26:27">
      <c r="AA111" s="1360" t="str">
        <f>IF(CB13&lt;&gt;"",CB13,A13)</f>
        <v>401K</v>
      </c>
    </row>
    <row r="112" spans="26:27">
      <c r="AA112" s="1360" t="str">
        <f>IF(CB14&lt;&gt;"",CB14,A14)</f>
        <v>125P</v>
      </c>
    </row>
    <row r="113" spans="27:27">
      <c r="AA113" s="1360" t="str">
        <f>IF(CB15&lt;&gt;"",CB15,A15)</f>
        <v>HSA</v>
      </c>
    </row>
    <row r="114" spans="27:27">
      <c r="AA114" s="1360" t="str">
        <f>IF(CB16&lt;&gt;"",CB16,A16)</f>
        <v>Other</v>
      </c>
    </row>
    <row r="116" spans="27:27">
      <c r="AA116" s="1360"/>
    </row>
    <row r="117" spans="27:27">
      <c r="AA117" s="1360"/>
    </row>
    <row r="118" spans="27:27">
      <c r="AA118" s="1360"/>
    </row>
    <row r="119" spans="27:27">
      <c r="AA119" s="1360"/>
    </row>
    <row r="120" spans="27:27">
      <c r="AA120" s="1360"/>
    </row>
    <row r="121" spans="27:27">
      <c r="AA121" s="1360"/>
    </row>
    <row r="122" spans="27:27">
      <c r="AA122" s="1360"/>
    </row>
    <row r="123" spans="27:27">
      <c r="AA123" s="1360"/>
    </row>
    <row r="124" spans="27:27">
      <c r="AA124" s="1360"/>
    </row>
    <row r="125" spans="27:27">
      <c r="AA125" s="1360"/>
    </row>
    <row r="126" spans="27:27">
      <c r="AA126" s="1360"/>
    </row>
    <row r="127" spans="27:27">
      <c r="AA127" s="1360"/>
    </row>
    <row r="128" spans="27:27">
      <c r="AA128" s="1360"/>
    </row>
    <row r="129" spans="27:61">
      <c r="AA129" s="1360"/>
    </row>
    <row r="130" spans="27:61">
      <c r="AA130" s="1360"/>
    </row>
    <row r="131" spans="27:61">
      <c r="AA131" s="1360"/>
    </row>
    <row r="132" spans="27:61">
      <c r="AA132" s="1360"/>
    </row>
    <row r="133" spans="27:61">
      <c r="AA133" s="1360"/>
    </row>
    <row r="134" spans="27:61">
      <c r="AA134" s="1360"/>
    </row>
    <row r="135" spans="27:61">
      <c r="AA135" s="1360"/>
    </row>
    <row r="136" spans="27:61">
      <c r="AA136" s="1360"/>
    </row>
    <row r="137" spans="27:61">
      <c r="AA137" s="1360"/>
    </row>
    <row r="138" spans="27:61">
      <c r="AA138" s="1360"/>
    </row>
    <row r="139" spans="27:61">
      <c r="AA139" s="1360"/>
    </row>
    <row r="140" spans="27:61">
      <c r="AA140" s="1360"/>
    </row>
    <row r="141" spans="27:61">
      <c r="BI141" s="1355" t="s">
        <v>178</v>
      </c>
    </row>
    <row r="142" spans="27:61">
      <c r="BI142" s="1355" t="s">
        <v>571</v>
      </c>
    </row>
    <row r="143" spans="27:61">
      <c r="BI143" s="1355" t="s">
        <v>924</v>
      </c>
    </row>
    <row r="144" spans="27:61">
      <c r="BI144" s="1355" t="s">
        <v>569</v>
      </c>
    </row>
    <row r="145" spans="61:61">
      <c r="BI145" s="1355" t="s">
        <v>1206</v>
      </c>
    </row>
  </sheetData>
  <sheetProtection password="80F0" sheet="1" objects="1" scenarios="1" selectLockedCells="1"/>
  <phoneticPr fontId="118" type="noConversion"/>
  <conditionalFormatting sqref="I5">
    <cfRule type="expression" dxfId="29" priority="1">
      <formula>$AI$7&lt;=30</formula>
    </cfRule>
  </conditionalFormatting>
  <hyperlinks>
    <hyperlink ref="AA8" r:id="rId1"/>
    <hyperlink ref="AA10" r:id="rId2"/>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1505" r:id="rId6" name="Drop Down 1">
              <controlPr defaultSize="0" autoLine="0" autoPict="0">
                <anchor moveWithCells="1">
                  <from>
                    <xdr:col>6</xdr:col>
                    <xdr:colOff>9525</xdr:colOff>
                    <xdr:row>2</xdr:row>
                    <xdr:rowOff>9525</xdr:rowOff>
                  </from>
                  <to>
                    <xdr:col>7</xdr:col>
                    <xdr:colOff>314325</xdr:colOff>
                    <xdr:row>3</xdr:row>
                    <xdr:rowOff>0</xdr:rowOff>
                  </to>
                </anchor>
              </controlPr>
            </control>
          </mc:Choice>
        </mc:AlternateContent>
        <mc:AlternateContent xmlns:mc="http://schemas.openxmlformats.org/markup-compatibility/2006">
          <mc:Choice Requires="x14">
            <control shapeId="21506" r:id="rId7" name="Check Box 2">
              <controlPr defaultSize="0" autoFill="0" autoLine="0" autoPict="0">
                <anchor moveWithCells="1">
                  <from>
                    <xdr:col>2</xdr:col>
                    <xdr:colOff>47625</xdr:colOff>
                    <xdr:row>11</xdr:row>
                    <xdr:rowOff>114300</xdr:rowOff>
                  </from>
                  <to>
                    <xdr:col>2</xdr:col>
                    <xdr:colOff>466725</xdr:colOff>
                    <xdr:row>12</xdr:row>
                    <xdr:rowOff>171450</xdr:rowOff>
                  </to>
                </anchor>
              </controlPr>
            </control>
          </mc:Choice>
        </mc:AlternateContent>
        <mc:AlternateContent xmlns:mc="http://schemas.openxmlformats.org/markup-compatibility/2006">
          <mc:Choice Requires="x14">
            <control shapeId="21507" r:id="rId8" name="Check Box 3">
              <controlPr defaultSize="0" autoFill="0" autoLine="0" autoPict="0">
                <anchor moveWithCells="1">
                  <from>
                    <xdr:col>3</xdr:col>
                    <xdr:colOff>0</xdr:colOff>
                    <xdr:row>11</xdr:row>
                    <xdr:rowOff>114300</xdr:rowOff>
                  </from>
                  <to>
                    <xdr:col>3</xdr:col>
                    <xdr:colOff>600075</xdr:colOff>
                    <xdr:row>12</xdr:row>
                    <xdr:rowOff>171450</xdr:rowOff>
                  </to>
                </anchor>
              </controlPr>
            </control>
          </mc:Choice>
        </mc:AlternateContent>
        <mc:AlternateContent xmlns:mc="http://schemas.openxmlformats.org/markup-compatibility/2006">
          <mc:Choice Requires="x14">
            <control shapeId="21508" r:id="rId9" name="Check Box 4">
              <controlPr defaultSize="0" autoFill="0" autoLine="0" autoPict="0">
                <anchor moveWithCells="1">
                  <from>
                    <xdr:col>3</xdr:col>
                    <xdr:colOff>571500</xdr:colOff>
                    <xdr:row>11</xdr:row>
                    <xdr:rowOff>114300</xdr:rowOff>
                  </from>
                  <to>
                    <xdr:col>4</xdr:col>
                    <xdr:colOff>485775</xdr:colOff>
                    <xdr:row>12</xdr:row>
                    <xdr:rowOff>171450</xdr:rowOff>
                  </to>
                </anchor>
              </controlPr>
            </control>
          </mc:Choice>
        </mc:AlternateContent>
        <mc:AlternateContent xmlns:mc="http://schemas.openxmlformats.org/markup-compatibility/2006">
          <mc:Choice Requires="x14">
            <control shapeId="21509" r:id="rId10" name="Check Box 5">
              <controlPr defaultSize="0" autoFill="0" autoLine="0" autoPict="0">
                <anchor moveWithCells="1">
                  <from>
                    <xdr:col>4</xdr:col>
                    <xdr:colOff>590550</xdr:colOff>
                    <xdr:row>11</xdr:row>
                    <xdr:rowOff>114300</xdr:rowOff>
                  </from>
                  <to>
                    <xdr:col>5</xdr:col>
                    <xdr:colOff>381000</xdr:colOff>
                    <xdr:row>12</xdr:row>
                    <xdr:rowOff>171450</xdr:rowOff>
                  </to>
                </anchor>
              </controlPr>
            </control>
          </mc:Choice>
        </mc:AlternateContent>
        <mc:AlternateContent xmlns:mc="http://schemas.openxmlformats.org/markup-compatibility/2006">
          <mc:Choice Requires="x14">
            <control shapeId="21510" r:id="rId11" name="Check Box 6">
              <controlPr defaultSize="0" autoFill="0" autoLine="0" autoPict="0">
                <anchor moveWithCells="1">
                  <from>
                    <xdr:col>5</xdr:col>
                    <xdr:colOff>561975</xdr:colOff>
                    <xdr:row>11</xdr:row>
                    <xdr:rowOff>114300</xdr:rowOff>
                  </from>
                  <to>
                    <xdr:col>6</xdr:col>
                    <xdr:colOff>523875</xdr:colOff>
                    <xdr:row>12</xdr:row>
                    <xdr:rowOff>171450</xdr:rowOff>
                  </to>
                </anchor>
              </controlPr>
            </control>
          </mc:Choice>
        </mc:AlternateContent>
        <mc:AlternateContent xmlns:mc="http://schemas.openxmlformats.org/markup-compatibility/2006">
          <mc:Choice Requires="x14">
            <control shapeId="21511" r:id="rId12" name="Check Box 7">
              <controlPr defaultSize="0" autoFill="0" autoLine="0" autoPict="0">
                <anchor moveWithCells="1">
                  <from>
                    <xdr:col>7</xdr:col>
                    <xdr:colOff>0</xdr:colOff>
                    <xdr:row>11</xdr:row>
                    <xdr:rowOff>114300</xdr:rowOff>
                  </from>
                  <to>
                    <xdr:col>7</xdr:col>
                    <xdr:colOff>600075</xdr:colOff>
                    <xdr:row>12</xdr:row>
                    <xdr:rowOff>171450</xdr:rowOff>
                  </to>
                </anchor>
              </controlPr>
            </control>
          </mc:Choice>
        </mc:AlternateContent>
        <mc:AlternateContent xmlns:mc="http://schemas.openxmlformats.org/markup-compatibility/2006">
          <mc:Choice Requires="x14">
            <control shapeId="21512" r:id="rId13" name="Check Box 8">
              <controlPr defaultSize="0" autoFill="0" autoLine="0" autoPict="0">
                <anchor moveWithCells="1">
                  <from>
                    <xdr:col>7</xdr:col>
                    <xdr:colOff>571500</xdr:colOff>
                    <xdr:row>11</xdr:row>
                    <xdr:rowOff>114300</xdr:rowOff>
                  </from>
                  <to>
                    <xdr:col>8</xdr:col>
                    <xdr:colOff>514350</xdr:colOff>
                    <xdr:row>12</xdr:row>
                    <xdr:rowOff>171450</xdr:rowOff>
                  </to>
                </anchor>
              </controlPr>
            </control>
          </mc:Choice>
        </mc:AlternateContent>
        <mc:AlternateContent xmlns:mc="http://schemas.openxmlformats.org/markup-compatibility/2006">
          <mc:Choice Requires="x14">
            <control shapeId="21513" r:id="rId14" name="Check Box 9">
              <controlPr defaultSize="0" autoFill="0" autoLine="0" autoPict="0">
                <anchor moveWithCells="1">
                  <from>
                    <xdr:col>2</xdr:col>
                    <xdr:colOff>47625</xdr:colOff>
                    <xdr:row>12</xdr:row>
                    <xdr:rowOff>133350</xdr:rowOff>
                  </from>
                  <to>
                    <xdr:col>2</xdr:col>
                    <xdr:colOff>561975</xdr:colOff>
                    <xdr:row>14</xdr:row>
                    <xdr:rowOff>19050</xdr:rowOff>
                  </to>
                </anchor>
              </controlPr>
            </control>
          </mc:Choice>
        </mc:AlternateContent>
        <mc:AlternateContent xmlns:mc="http://schemas.openxmlformats.org/markup-compatibility/2006">
          <mc:Choice Requires="x14">
            <control shapeId="21514" r:id="rId15" name="Check Box 10">
              <controlPr defaultSize="0" autoFill="0" autoLine="0" autoPict="0">
                <anchor moveWithCells="1">
                  <from>
                    <xdr:col>3</xdr:col>
                    <xdr:colOff>0</xdr:colOff>
                    <xdr:row>12</xdr:row>
                    <xdr:rowOff>133350</xdr:rowOff>
                  </from>
                  <to>
                    <xdr:col>3</xdr:col>
                    <xdr:colOff>600075</xdr:colOff>
                    <xdr:row>14</xdr:row>
                    <xdr:rowOff>0</xdr:rowOff>
                  </to>
                </anchor>
              </controlPr>
            </control>
          </mc:Choice>
        </mc:AlternateContent>
        <mc:AlternateContent xmlns:mc="http://schemas.openxmlformats.org/markup-compatibility/2006">
          <mc:Choice Requires="x14">
            <control shapeId="21515" r:id="rId16" name="Check Box 11">
              <controlPr defaultSize="0" autoFill="0" autoLine="0" autoPict="0">
                <anchor moveWithCells="1">
                  <from>
                    <xdr:col>3</xdr:col>
                    <xdr:colOff>571500</xdr:colOff>
                    <xdr:row>12</xdr:row>
                    <xdr:rowOff>133350</xdr:rowOff>
                  </from>
                  <to>
                    <xdr:col>4</xdr:col>
                    <xdr:colOff>485775</xdr:colOff>
                    <xdr:row>14</xdr:row>
                    <xdr:rowOff>0</xdr:rowOff>
                  </to>
                </anchor>
              </controlPr>
            </control>
          </mc:Choice>
        </mc:AlternateContent>
        <mc:AlternateContent xmlns:mc="http://schemas.openxmlformats.org/markup-compatibility/2006">
          <mc:Choice Requires="x14">
            <control shapeId="21516" r:id="rId17" name="Check Box 12">
              <controlPr defaultSize="0" autoFill="0" autoLine="0" autoPict="0">
                <anchor moveWithCells="1">
                  <from>
                    <xdr:col>4</xdr:col>
                    <xdr:colOff>590550</xdr:colOff>
                    <xdr:row>12</xdr:row>
                    <xdr:rowOff>133350</xdr:rowOff>
                  </from>
                  <to>
                    <xdr:col>5</xdr:col>
                    <xdr:colOff>533400</xdr:colOff>
                    <xdr:row>14</xdr:row>
                    <xdr:rowOff>0</xdr:rowOff>
                  </to>
                </anchor>
              </controlPr>
            </control>
          </mc:Choice>
        </mc:AlternateContent>
        <mc:AlternateContent xmlns:mc="http://schemas.openxmlformats.org/markup-compatibility/2006">
          <mc:Choice Requires="x14">
            <control shapeId="21517" r:id="rId18" name="Check Box 13">
              <controlPr defaultSize="0" autoFill="0" autoLine="0" autoPict="0">
                <anchor moveWithCells="1">
                  <from>
                    <xdr:col>5</xdr:col>
                    <xdr:colOff>561975</xdr:colOff>
                    <xdr:row>12</xdr:row>
                    <xdr:rowOff>133350</xdr:rowOff>
                  </from>
                  <to>
                    <xdr:col>6</xdr:col>
                    <xdr:colOff>523875</xdr:colOff>
                    <xdr:row>14</xdr:row>
                    <xdr:rowOff>0</xdr:rowOff>
                  </to>
                </anchor>
              </controlPr>
            </control>
          </mc:Choice>
        </mc:AlternateContent>
        <mc:AlternateContent xmlns:mc="http://schemas.openxmlformats.org/markup-compatibility/2006">
          <mc:Choice Requires="x14">
            <control shapeId="21518" r:id="rId19" name="Check Box 14">
              <controlPr defaultSize="0" autoFill="0" autoLine="0" autoPict="0">
                <anchor moveWithCells="1">
                  <from>
                    <xdr:col>7</xdr:col>
                    <xdr:colOff>0</xdr:colOff>
                    <xdr:row>12</xdr:row>
                    <xdr:rowOff>133350</xdr:rowOff>
                  </from>
                  <to>
                    <xdr:col>7</xdr:col>
                    <xdr:colOff>600075</xdr:colOff>
                    <xdr:row>14</xdr:row>
                    <xdr:rowOff>0</xdr:rowOff>
                  </to>
                </anchor>
              </controlPr>
            </control>
          </mc:Choice>
        </mc:AlternateContent>
        <mc:AlternateContent xmlns:mc="http://schemas.openxmlformats.org/markup-compatibility/2006">
          <mc:Choice Requires="x14">
            <control shapeId="21519" r:id="rId20" name="Check Box 15">
              <controlPr defaultSize="0" autoFill="0" autoLine="0" autoPict="0">
                <anchor moveWithCells="1">
                  <from>
                    <xdr:col>7</xdr:col>
                    <xdr:colOff>571500</xdr:colOff>
                    <xdr:row>12</xdr:row>
                    <xdr:rowOff>133350</xdr:rowOff>
                  </from>
                  <to>
                    <xdr:col>8</xdr:col>
                    <xdr:colOff>514350</xdr:colOff>
                    <xdr:row>14</xdr:row>
                    <xdr:rowOff>0</xdr:rowOff>
                  </to>
                </anchor>
              </controlPr>
            </control>
          </mc:Choice>
        </mc:AlternateContent>
        <mc:AlternateContent xmlns:mc="http://schemas.openxmlformats.org/markup-compatibility/2006">
          <mc:Choice Requires="x14">
            <control shapeId="21520" r:id="rId21" name="Check Box 16">
              <controlPr defaultSize="0" autoFill="0" autoLine="0" autoPict="0">
                <anchor moveWithCells="1">
                  <from>
                    <xdr:col>2</xdr:col>
                    <xdr:colOff>47625</xdr:colOff>
                    <xdr:row>13</xdr:row>
                    <xdr:rowOff>133350</xdr:rowOff>
                  </from>
                  <to>
                    <xdr:col>2</xdr:col>
                    <xdr:colOff>495300</xdr:colOff>
                    <xdr:row>15</xdr:row>
                    <xdr:rowOff>0</xdr:rowOff>
                  </to>
                </anchor>
              </controlPr>
            </control>
          </mc:Choice>
        </mc:AlternateContent>
        <mc:AlternateContent xmlns:mc="http://schemas.openxmlformats.org/markup-compatibility/2006">
          <mc:Choice Requires="x14">
            <control shapeId="21521" r:id="rId22" name="Check Box 17">
              <controlPr defaultSize="0" autoFill="0" autoLine="0" autoPict="0">
                <anchor moveWithCells="1">
                  <from>
                    <xdr:col>3</xdr:col>
                    <xdr:colOff>0</xdr:colOff>
                    <xdr:row>13</xdr:row>
                    <xdr:rowOff>133350</xdr:rowOff>
                  </from>
                  <to>
                    <xdr:col>3</xdr:col>
                    <xdr:colOff>600075</xdr:colOff>
                    <xdr:row>15</xdr:row>
                    <xdr:rowOff>0</xdr:rowOff>
                  </to>
                </anchor>
              </controlPr>
            </control>
          </mc:Choice>
        </mc:AlternateContent>
        <mc:AlternateContent xmlns:mc="http://schemas.openxmlformats.org/markup-compatibility/2006">
          <mc:Choice Requires="x14">
            <control shapeId="21522" r:id="rId23" name="Check Box 18">
              <controlPr defaultSize="0" autoFill="0" autoLine="0" autoPict="0">
                <anchor moveWithCells="1">
                  <from>
                    <xdr:col>3</xdr:col>
                    <xdr:colOff>571500</xdr:colOff>
                    <xdr:row>13</xdr:row>
                    <xdr:rowOff>133350</xdr:rowOff>
                  </from>
                  <to>
                    <xdr:col>4</xdr:col>
                    <xdr:colOff>485775</xdr:colOff>
                    <xdr:row>15</xdr:row>
                    <xdr:rowOff>0</xdr:rowOff>
                  </to>
                </anchor>
              </controlPr>
            </control>
          </mc:Choice>
        </mc:AlternateContent>
        <mc:AlternateContent xmlns:mc="http://schemas.openxmlformats.org/markup-compatibility/2006">
          <mc:Choice Requires="x14">
            <control shapeId="21523" r:id="rId24" name="Check Box 19">
              <controlPr defaultSize="0" autoFill="0" autoLine="0" autoPict="0">
                <anchor moveWithCells="1">
                  <from>
                    <xdr:col>4</xdr:col>
                    <xdr:colOff>590550</xdr:colOff>
                    <xdr:row>13</xdr:row>
                    <xdr:rowOff>133350</xdr:rowOff>
                  </from>
                  <to>
                    <xdr:col>5</xdr:col>
                    <xdr:colOff>533400</xdr:colOff>
                    <xdr:row>15</xdr:row>
                    <xdr:rowOff>0</xdr:rowOff>
                  </to>
                </anchor>
              </controlPr>
            </control>
          </mc:Choice>
        </mc:AlternateContent>
        <mc:AlternateContent xmlns:mc="http://schemas.openxmlformats.org/markup-compatibility/2006">
          <mc:Choice Requires="x14">
            <control shapeId="21524" r:id="rId25" name="Check Box 20">
              <controlPr defaultSize="0" autoFill="0" autoLine="0" autoPict="0">
                <anchor moveWithCells="1">
                  <from>
                    <xdr:col>5</xdr:col>
                    <xdr:colOff>561975</xdr:colOff>
                    <xdr:row>13</xdr:row>
                    <xdr:rowOff>133350</xdr:rowOff>
                  </from>
                  <to>
                    <xdr:col>6</xdr:col>
                    <xdr:colOff>523875</xdr:colOff>
                    <xdr:row>15</xdr:row>
                    <xdr:rowOff>0</xdr:rowOff>
                  </to>
                </anchor>
              </controlPr>
            </control>
          </mc:Choice>
        </mc:AlternateContent>
        <mc:AlternateContent xmlns:mc="http://schemas.openxmlformats.org/markup-compatibility/2006">
          <mc:Choice Requires="x14">
            <control shapeId="21525" r:id="rId26" name="Check Box 21">
              <controlPr defaultSize="0" autoFill="0" autoLine="0" autoPict="0">
                <anchor moveWithCells="1">
                  <from>
                    <xdr:col>7</xdr:col>
                    <xdr:colOff>0</xdr:colOff>
                    <xdr:row>13</xdr:row>
                    <xdr:rowOff>133350</xdr:rowOff>
                  </from>
                  <to>
                    <xdr:col>7</xdr:col>
                    <xdr:colOff>600075</xdr:colOff>
                    <xdr:row>15</xdr:row>
                    <xdr:rowOff>0</xdr:rowOff>
                  </to>
                </anchor>
              </controlPr>
            </control>
          </mc:Choice>
        </mc:AlternateContent>
        <mc:AlternateContent xmlns:mc="http://schemas.openxmlformats.org/markup-compatibility/2006">
          <mc:Choice Requires="x14">
            <control shapeId="21526" r:id="rId27" name="Check Box 22">
              <controlPr defaultSize="0" autoFill="0" autoLine="0" autoPict="0">
                <anchor moveWithCells="1">
                  <from>
                    <xdr:col>7</xdr:col>
                    <xdr:colOff>571500</xdr:colOff>
                    <xdr:row>13</xdr:row>
                    <xdr:rowOff>133350</xdr:rowOff>
                  </from>
                  <to>
                    <xdr:col>8</xdr:col>
                    <xdr:colOff>514350</xdr:colOff>
                    <xdr:row>15</xdr:row>
                    <xdr:rowOff>0</xdr:rowOff>
                  </to>
                </anchor>
              </controlPr>
            </control>
          </mc:Choice>
        </mc:AlternateContent>
        <mc:AlternateContent xmlns:mc="http://schemas.openxmlformats.org/markup-compatibility/2006">
          <mc:Choice Requires="x14">
            <control shapeId="21527" r:id="rId28" name="Check Box 23">
              <controlPr defaultSize="0" autoFill="0" autoLine="0" autoPict="0">
                <anchor moveWithCells="1">
                  <from>
                    <xdr:col>2</xdr:col>
                    <xdr:colOff>47625</xdr:colOff>
                    <xdr:row>14</xdr:row>
                    <xdr:rowOff>171450</xdr:rowOff>
                  </from>
                  <to>
                    <xdr:col>2</xdr:col>
                    <xdr:colOff>419100</xdr:colOff>
                    <xdr:row>16</xdr:row>
                    <xdr:rowOff>38100</xdr:rowOff>
                  </to>
                </anchor>
              </controlPr>
            </control>
          </mc:Choice>
        </mc:AlternateContent>
        <mc:AlternateContent xmlns:mc="http://schemas.openxmlformats.org/markup-compatibility/2006">
          <mc:Choice Requires="x14">
            <control shapeId="21528" r:id="rId29" name="Check Box 24">
              <controlPr defaultSize="0" autoFill="0" autoLine="0" autoPict="0">
                <anchor moveWithCells="1">
                  <from>
                    <xdr:col>3</xdr:col>
                    <xdr:colOff>0</xdr:colOff>
                    <xdr:row>14</xdr:row>
                    <xdr:rowOff>171450</xdr:rowOff>
                  </from>
                  <to>
                    <xdr:col>3</xdr:col>
                    <xdr:colOff>600075</xdr:colOff>
                    <xdr:row>16</xdr:row>
                    <xdr:rowOff>38100</xdr:rowOff>
                  </to>
                </anchor>
              </controlPr>
            </control>
          </mc:Choice>
        </mc:AlternateContent>
        <mc:AlternateContent xmlns:mc="http://schemas.openxmlformats.org/markup-compatibility/2006">
          <mc:Choice Requires="x14">
            <control shapeId="21529" r:id="rId30" name="Check Box 25">
              <controlPr defaultSize="0" autoFill="0" autoLine="0" autoPict="0">
                <anchor moveWithCells="1">
                  <from>
                    <xdr:col>3</xdr:col>
                    <xdr:colOff>571500</xdr:colOff>
                    <xdr:row>14</xdr:row>
                    <xdr:rowOff>171450</xdr:rowOff>
                  </from>
                  <to>
                    <xdr:col>4</xdr:col>
                    <xdr:colOff>485775</xdr:colOff>
                    <xdr:row>16</xdr:row>
                    <xdr:rowOff>38100</xdr:rowOff>
                  </to>
                </anchor>
              </controlPr>
            </control>
          </mc:Choice>
        </mc:AlternateContent>
        <mc:AlternateContent xmlns:mc="http://schemas.openxmlformats.org/markup-compatibility/2006">
          <mc:Choice Requires="x14">
            <control shapeId="21530" r:id="rId31" name="Check Box 26">
              <controlPr defaultSize="0" autoFill="0" autoLine="0" autoPict="0">
                <anchor moveWithCells="1">
                  <from>
                    <xdr:col>4</xdr:col>
                    <xdr:colOff>590550</xdr:colOff>
                    <xdr:row>14</xdr:row>
                    <xdr:rowOff>171450</xdr:rowOff>
                  </from>
                  <to>
                    <xdr:col>5</xdr:col>
                    <xdr:colOff>333375</xdr:colOff>
                    <xdr:row>16</xdr:row>
                    <xdr:rowOff>38100</xdr:rowOff>
                  </to>
                </anchor>
              </controlPr>
            </control>
          </mc:Choice>
        </mc:AlternateContent>
        <mc:AlternateContent xmlns:mc="http://schemas.openxmlformats.org/markup-compatibility/2006">
          <mc:Choice Requires="x14">
            <control shapeId="21531" r:id="rId32" name="Check Box 27">
              <controlPr defaultSize="0" autoFill="0" autoLine="0" autoPict="0">
                <anchor moveWithCells="1">
                  <from>
                    <xdr:col>5</xdr:col>
                    <xdr:colOff>561975</xdr:colOff>
                    <xdr:row>14</xdr:row>
                    <xdr:rowOff>171450</xdr:rowOff>
                  </from>
                  <to>
                    <xdr:col>6</xdr:col>
                    <xdr:colOff>523875</xdr:colOff>
                    <xdr:row>16</xdr:row>
                    <xdr:rowOff>38100</xdr:rowOff>
                  </to>
                </anchor>
              </controlPr>
            </control>
          </mc:Choice>
        </mc:AlternateContent>
        <mc:AlternateContent xmlns:mc="http://schemas.openxmlformats.org/markup-compatibility/2006">
          <mc:Choice Requires="x14">
            <control shapeId="21532" r:id="rId33" name="Check Box 28">
              <controlPr defaultSize="0" autoFill="0" autoLine="0" autoPict="0">
                <anchor moveWithCells="1">
                  <from>
                    <xdr:col>7</xdr:col>
                    <xdr:colOff>0</xdr:colOff>
                    <xdr:row>14</xdr:row>
                    <xdr:rowOff>171450</xdr:rowOff>
                  </from>
                  <to>
                    <xdr:col>7</xdr:col>
                    <xdr:colOff>600075</xdr:colOff>
                    <xdr:row>16</xdr:row>
                    <xdr:rowOff>38100</xdr:rowOff>
                  </to>
                </anchor>
              </controlPr>
            </control>
          </mc:Choice>
        </mc:AlternateContent>
        <mc:AlternateContent xmlns:mc="http://schemas.openxmlformats.org/markup-compatibility/2006">
          <mc:Choice Requires="x14">
            <control shapeId="21533" r:id="rId34" name="Check Box 29">
              <controlPr defaultSize="0" autoFill="0" autoLine="0" autoPict="0">
                <anchor moveWithCells="1">
                  <from>
                    <xdr:col>7</xdr:col>
                    <xdr:colOff>571500</xdr:colOff>
                    <xdr:row>14</xdr:row>
                    <xdr:rowOff>171450</xdr:rowOff>
                  </from>
                  <to>
                    <xdr:col>8</xdr:col>
                    <xdr:colOff>514350</xdr:colOff>
                    <xdr:row>16</xdr:row>
                    <xdr:rowOff>38100</xdr:rowOff>
                  </to>
                </anchor>
              </controlPr>
            </control>
          </mc:Choice>
        </mc:AlternateContent>
        <mc:AlternateContent xmlns:mc="http://schemas.openxmlformats.org/markup-compatibility/2006">
          <mc:Choice Requires="x14">
            <control shapeId="21535" r:id="rId35" name="Drop Down 31">
              <controlPr defaultSize="0" autoLine="0" autoPict="0" macro="[0]!PRYear">
                <anchor moveWithCells="1">
                  <from>
                    <xdr:col>6</xdr:col>
                    <xdr:colOff>9525</xdr:colOff>
                    <xdr:row>1</xdr:row>
                    <xdr:rowOff>9525</xdr:rowOff>
                  </from>
                  <to>
                    <xdr:col>7</xdr:col>
                    <xdr:colOff>314325</xdr:colOff>
                    <xdr:row>2</xdr:row>
                    <xdr:rowOff>0</xdr:rowOff>
                  </to>
                </anchor>
              </controlPr>
            </control>
          </mc:Choice>
        </mc:AlternateContent>
        <mc:AlternateContent xmlns:mc="http://schemas.openxmlformats.org/markup-compatibility/2006">
          <mc:Choice Requires="x14">
            <control shapeId="21536" r:id="rId36" name="Button 32">
              <controlPr defaultSize="0" print="0" autoFill="0" autoPict="0" macro="[0]!ClosePRYear">
                <anchor moveWithCells="1" sizeWithCells="1">
                  <from>
                    <xdr:col>10</xdr:col>
                    <xdr:colOff>95250</xdr:colOff>
                    <xdr:row>4</xdr:row>
                    <xdr:rowOff>0</xdr:rowOff>
                  </from>
                  <to>
                    <xdr:col>12</xdr:col>
                    <xdr:colOff>0</xdr:colOff>
                    <xdr:row>5</xdr:row>
                    <xdr:rowOff>0</xdr:rowOff>
                  </to>
                </anchor>
              </controlPr>
            </control>
          </mc:Choice>
        </mc:AlternateContent>
        <mc:AlternateContent xmlns:mc="http://schemas.openxmlformats.org/markup-compatibility/2006">
          <mc:Choice Requires="x14">
            <control shapeId="21537" r:id="rId37" name="Button 33">
              <controlPr defaultSize="0" print="0" autoFill="0" autoPict="0" macro="[0]!Custcksetup">
                <anchor moveWithCells="1" sizeWithCells="1">
                  <from>
                    <xdr:col>10</xdr:col>
                    <xdr:colOff>85725</xdr:colOff>
                    <xdr:row>2</xdr:row>
                    <xdr:rowOff>38100</xdr:rowOff>
                  </from>
                  <to>
                    <xdr:col>12</xdr:col>
                    <xdr:colOff>0</xdr:colOff>
                    <xdr:row>3</xdr:row>
                    <xdr:rowOff>28575</xdr:rowOff>
                  </to>
                </anchor>
              </controlPr>
            </control>
          </mc:Choice>
        </mc:AlternateContent>
        <mc:AlternateContent xmlns:mc="http://schemas.openxmlformats.org/markup-compatibility/2006">
          <mc:Choice Requires="x14">
            <control shapeId="21539" r:id="rId38" name="Drop Down 35">
              <controlPr defaultSize="0" autoLine="0" autoPict="0">
                <anchor moveWithCells="1">
                  <from>
                    <xdr:col>3</xdr:col>
                    <xdr:colOff>28575</xdr:colOff>
                    <xdr:row>36</xdr:row>
                    <xdr:rowOff>19050</xdr:rowOff>
                  </from>
                  <to>
                    <xdr:col>5</xdr:col>
                    <xdr:colOff>28575</xdr:colOff>
                    <xdr:row>37</xdr:row>
                    <xdr:rowOff>57150</xdr:rowOff>
                  </to>
                </anchor>
              </controlPr>
            </control>
          </mc:Choice>
        </mc:AlternateContent>
        <mc:AlternateContent xmlns:mc="http://schemas.openxmlformats.org/markup-compatibility/2006">
          <mc:Choice Requires="x14">
            <control shapeId="21540" r:id="rId39" name="Button 36">
              <controlPr defaultSize="0" print="0" autoFill="0" autoPict="0" macro="[0]!Updatecode">
                <anchor moveWithCells="1" sizeWithCells="1">
                  <from>
                    <xdr:col>9</xdr:col>
                    <xdr:colOff>9525</xdr:colOff>
                    <xdr:row>4</xdr:row>
                    <xdr:rowOff>0</xdr:rowOff>
                  </from>
                  <to>
                    <xdr:col>9</xdr:col>
                    <xdr:colOff>666750</xdr:colOff>
                    <xdr:row>4</xdr:row>
                    <xdr:rowOff>200025</xdr:rowOff>
                  </to>
                </anchor>
              </controlPr>
            </control>
          </mc:Choice>
        </mc:AlternateContent>
        <mc:AlternateContent xmlns:mc="http://schemas.openxmlformats.org/markup-compatibility/2006">
          <mc:Choice Requires="x14">
            <control shapeId="21558" r:id="rId40" name="Drop Down 54">
              <controlPr defaultSize="0" autoLine="0" autoPict="0">
                <anchor moveWithCells="1">
                  <from>
                    <xdr:col>10</xdr:col>
                    <xdr:colOff>0</xdr:colOff>
                    <xdr:row>1</xdr:row>
                    <xdr:rowOff>9525</xdr:rowOff>
                  </from>
                  <to>
                    <xdr:col>12</xdr:col>
                    <xdr:colOff>19050</xdr:colOff>
                    <xdr:row>2</xdr:row>
                    <xdr:rowOff>0</xdr:rowOff>
                  </to>
                </anchor>
              </controlPr>
            </control>
          </mc:Choice>
        </mc:AlternateContent>
        <mc:AlternateContent xmlns:mc="http://schemas.openxmlformats.org/markup-compatibility/2006">
          <mc:Choice Requires="x14">
            <control shapeId="21559" r:id="rId41" name="Option Button 55">
              <controlPr defaultSize="0" autoFill="0" autoLine="0" autoPict="0">
                <anchor moveWithCells="1">
                  <from>
                    <xdr:col>9</xdr:col>
                    <xdr:colOff>28575</xdr:colOff>
                    <xdr:row>1</xdr:row>
                    <xdr:rowOff>0</xdr:rowOff>
                  </from>
                  <to>
                    <xdr:col>9</xdr:col>
                    <xdr:colOff>723900</xdr:colOff>
                    <xdr:row>2</xdr:row>
                    <xdr:rowOff>9525</xdr:rowOff>
                  </to>
                </anchor>
              </controlPr>
            </control>
          </mc:Choice>
        </mc:AlternateContent>
        <mc:AlternateContent xmlns:mc="http://schemas.openxmlformats.org/markup-compatibility/2006">
          <mc:Choice Requires="x14">
            <control shapeId="21560" r:id="rId42" name="Option Button 56">
              <controlPr defaultSize="0" autoFill="0" autoLine="0" autoPict="0">
                <anchor moveWithCells="1">
                  <from>
                    <xdr:col>9</xdr:col>
                    <xdr:colOff>38100</xdr:colOff>
                    <xdr:row>2</xdr:row>
                    <xdr:rowOff>38100</xdr:rowOff>
                  </from>
                  <to>
                    <xdr:col>9</xdr:col>
                    <xdr:colOff>762000</xdr:colOff>
                    <xdr:row>3</xdr:row>
                    <xdr:rowOff>47625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outlinePr showOutlineSymbols="0"/>
  </sheetPr>
  <dimension ref="B1:AA31"/>
  <sheetViews>
    <sheetView showZeros="0" showOutlineSymbols="0" workbookViewId="0">
      <selection activeCell="I13" sqref="I13"/>
    </sheetView>
  </sheetViews>
  <sheetFormatPr defaultRowHeight="12.75"/>
  <cols>
    <col min="1" max="1" width="9.140625" style="644" customWidth="1"/>
    <col min="2" max="2" width="10" style="644" customWidth="1"/>
    <col min="3" max="3" width="9.140625" style="644" customWidth="1"/>
    <col min="4" max="4" width="9.42578125" style="644" customWidth="1"/>
    <col min="5" max="26" width="9.140625" style="644" customWidth="1"/>
    <col min="27" max="27" width="9.5703125" style="644" hidden="1" customWidth="1"/>
    <col min="28" max="212" width="9.140625" style="644" customWidth="1"/>
    <col min="213" max="16384" width="9.140625" style="644"/>
  </cols>
  <sheetData>
    <row r="1" spans="3:27">
      <c r="AA1" s="1335">
        <v>332</v>
      </c>
    </row>
    <row r="2" spans="3:27" ht="19.5" customHeight="1">
      <c r="C2" s="645"/>
      <c r="E2" s="646" t="str">
        <f>+Setup!CB1</f>
        <v>SABLE CONTRUCTION LTD</v>
      </c>
      <c r="G2" s="647"/>
      <c r="AA2" s="1335">
        <v>85</v>
      </c>
    </row>
    <row r="3" spans="3:27" ht="15">
      <c r="E3" s="648" t="str">
        <f>+Setup!CB2</f>
        <v>Down Shops</v>
      </c>
      <c r="G3" s="647"/>
      <c r="AA3" s="1335"/>
    </row>
    <row r="4" spans="3:27" ht="15">
      <c r="E4" s="648" t="str">
        <f>+Setup!CB3</f>
        <v>P.O. Box 94607</v>
      </c>
      <c r="G4" s="647"/>
    </row>
    <row r="11" spans="3:27" ht="18">
      <c r="C11" s="649" t="str">
        <f ca="1">IF(AND(Setup!$AI$7&gt;0,Setup!$AI$7&lt;=90),"This Program expires in "&amp;Setup!$AI$7&amp;" Days.  Please get a Renewal Code at www.ExcelPayroll.Org",IF(Setup!$AI$7&lt;=0,"Program expired. Please get a new code from www.ExcelPayroll.Org to renew",""))</f>
        <v/>
      </c>
    </row>
    <row r="12" spans="3:27">
      <c r="C12" s="650"/>
    </row>
    <row r="13" spans="3:27" ht="14.25">
      <c r="C13" s="926"/>
    </row>
    <row r="14" spans="3:27">
      <c r="C14" s="650"/>
    </row>
    <row r="15" spans="3:27" ht="14.25">
      <c r="C15" s="926"/>
    </row>
    <row r="16" spans="3:27">
      <c r="C16" s="650"/>
    </row>
    <row r="17" spans="2:10" ht="14.25">
      <c r="C17" s="926"/>
    </row>
    <row r="18" spans="2:10">
      <c r="C18" s="651" t="str">
        <f>IF(OR(AND(AA1&gt;0,AA1&lt;=90),$AA$2&gt;=5000),"Free trial version is available for college students when a student ID is presented and requested.","")</f>
        <v/>
      </c>
    </row>
    <row r="19" spans="2:10" ht="15">
      <c r="B19" s="652"/>
      <c r="C19" s="653" t="s">
        <v>476</v>
      </c>
    </row>
    <row r="20" spans="2:10" ht="15">
      <c r="C20" s="654" t="str">
        <f ca="1">IF(C15="","www.ExcelPayroll.Org™"&amp;" Copyright "&amp;YEAR(NOW()),"Excel Payroll "&amp;YEAR(NOW())&amp;" and "&amp;YEAR(NOW())+1&amp;",  www.ExcelPayroll.Org, copyright not reserved. It's legal to make copies")</f>
        <v>www.ExcelPayroll.Org™ Copyright 2020</v>
      </c>
    </row>
    <row r="21" spans="2:10">
      <c r="C21" s="645"/>
    </row>
    <row r="22" spans="2:10">
      <c r="C22" s="645"/>
    </row>
    <row r="31" spans="2:10">
      <c r="J31" s="645" t="s">
        <v>706</v>
      </c>
    </row>
  </sheetData>
  <sheetProtection password="DFC1" sheet="1" objects="1" scenarios="1" selectLockedCells="1" selectUnlockedCells="1"/>
  <phoneticPr fontId="118" type="noConversion"/>
  <conditionalFormatting sqref="C11">
    <cfRule type="expression" dxfId="28" priority="7">
      <formula>$AA$1&lt;=30</formula>
    </cfRule>
  </conditionalFormatting>
  <conditionalFormatting sqref="A1:XFD1048576">
    <cfRule type="expression" dxfId="27" priority="1">
      <formula>$AA$2&gt;50000</formula>
    </cfRule>
    <cfRule type="expression" dxfId="26" priority="2">
      <formula>$AA$2&gt;5000</formula>
    </cfRule>
    <cfRule type="expression" dxfId="25" priority="3">
      <formula>$AA$2&gt;2000</formula>
    </cfRule>
    <cfRule type="expression" dxfId="24" priority="4">
      <formula>$AA$2&gt;=1000</formula>
    </cfRule>
  </conditionalFormatting>
  <pageMargins left="0.7" right="0.7" top="0.75" bottom="0.75" header="0.3" footer="0.3"/>
  <drawing r:id="rId1"/>
  <legacyDrawing r:id="rId2"/>
  <controls>
    <mc:AlternateContent xmlns:mc="http://schemas.openxmlformats.org/markup-compatibility/2006">
      <mc:Choice Requires="x14">
        <control shapeId="65545" r:id="rId3" name="Costing">
          <controlPr defaultSize="0" autoLine="0" r:id="rId4">
            <anchor moveWithCells="1">
              <from>
                <xdr:col>4</xdr:col>
                <xdr:colOff>152400</xdr:colOff>
                <xdr:row>6</xdr:row>
                <xdr:rowOff>38100</xdr:rowOff>
              </from>
              <to>
                <xdr:col>6</xdr:col>
                <xdr:colOff>85725</xdr:colOff>
                <xdr:row>8</xdr:row>
                <xdr:rowOff>57150</xdr:rowOff>
              </to>
            </anchor>
          </controlPr>
        </control>
      </mc:Choice>
      <mc:Fallback>
        <control shapeId="65545" r:id="rId3" name="Costing"/>
      </mc:Fallback>
    </mc:AlternateContent>
    <mc:AlternateContent xmlns:mc="http://schemas.openxmlformats.org/markup-compatibility/2006">
      <mc:Choice Requires="x14">
        <control shapeId="65544" r:id="rId5" name="Help">
          <controlPr defaultSize="0" autoLine="0" autoPict="0" r:id="rId6">
            <anchor moveWithCells="1">
              <from>
                <xdr:col>8</xdr:col>
                <xdr:colOff>323850</xdr:colOff>
                <xdr:row>2</xdr:row>
                <xdr:rowOff>19050</xdr:rowOff>
              </from>
              <to>
                <xdr:col>9</xdr:col>
                <xdr:colOff>523875</xdr:colOff>
                <xdr:row>3</xdr:row>
                <xdr:rowOff>95250</xdr:rowOff>
              </to>
            </anchor>
          </controlPr>
        </control>
      </mc:Choice>
      <mc:Fallback>
        <control shapeId="65544" r:id="rId5" name="Help"/>
      </mc:Fallback>
    </mc:AlternateContent>
    <mc:AlternateContent xmlns:mc="http://schemas.openxmlformats.org/markup-compatibility/2006">
      <mc:Choice Requires="x14">
        <control shapeId="65543" r:id="rId7" name="Taxrate">
          <controlPr defaultSize="0" autoLine="0" r:id="rId8">
            <anchor moveWithCells="1">
              <from>
                <xdr:col>8</xdr:col>
                <xdr:colOff>419100</xdr:colOff>
                <xdr:row>6</xdr:row>
                <xdr:rowOff>38100</xdr:rowOff>
              </from>
              <to>
                <xdr:col>10</xdr:col>
                <xdr:colOff>314325</xdr:colOff>
                <xdr:row>8</xdr:row>
                <xdr:rowOff>47625</xdr:rowOff>
              </to>
            </anchor>
          </controlPr>
        </control>
      </mc:Choice>
      <mc:Fallback>
        <control shapeId="65543" r:id="rId7" name="Taxrate"/>
      </mc:Fallback>
    </mc:AlternateContent>
    <mc:AlternateContent xmlns:mc="http://schemas.openxmlformats.org/markup-compatibility/2006">
      <mc:Choice Requires="x14">
        <control shapeId="65542" r:id="rId9" name="Comsetup">
          <controlPr defaultSize="0" autoLine="0" autoPict="0" r:id="rId10">
            <anchor moveWithCells="1">
              <from>
                <xdr:col>6</xdr:col>
                <xdr:colOff>257175</xdr:colOff>
                <xdr:row>6</xdr:row>
                <xdr:rowOff>38100</xdr:rowOff>
              </from>
              <to>
                <xdr:col>8</xdr:col>
                <xdr:colOff>200025</xdr:colOff>
                <xdr:row>8</xdr:row>
                <xdr:rowOff>47625</xdr:rowOff>
              </to>
            </anchor>
          </controlPr>
        </control>
      </mc:Choice>
      <mc:Fallback>
        <control shapeId="65542" r:id="rId9" name="Comsetup"/>
      </mc:Fallback>
    </mc:AlternateContent>
    <mc:AlternateContent xmlns:mc="http://schemas.openxmlformats.org/markup-compatibility/2006">
      <mc:Choice Requires="x14">
        <control shapeId="65541" r:id="rId11" name="Payroll">
          <controlPr defaultSize="0" autoLine="0" r:id="rId12">
            <anchor moveWithCells="1">
              <from>
                <xdr:col>2</xdr:col>
                <xdr:colOff>114300</xdr:colOff>
                <xdr:row>6</xdr:row>
                <xdr:rowOff>57150</xdr:rowOff>
              </from>
              <to>
                <xdr:col>3</xdr:col>
                <xdr:colOff>600075</xdr:colOff>
                <xdr:row>8</xdr:row>
                <xdr:rowOff>66675</xdr:rowOff>
              </to>
            </anchor>
          </controlPr>
        </control>
      </mc:Choice>
      <mc:Fallback>
        <control shapeId="65541" r:id="rId11" name="Payroll"/>
      </mc:Fallback>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HH501"/>
  <sheetViews>
    <sheetView topLeftCell="HE1" workbookViewId="0">
      <selection activeCell="DS1" sqref="DS1:HC100"/>
    </sheetView>
  </sheetViews>
  <sheetFormatPr defaultRowHeight="15"/>
  <cols>
    <col min="1" max="1" width="6.140625" style="963" hidden="1" customWidth="1"/>
    <col min="2" max="2" width="22.140625" style="964" hidden="1" customWidth="1"/>
    <col min="3" max="3" width="7" style="963" hidden="1" customWidth="1"/>
    <col min="4" max="4" width="6.7109375" style="965" hidden="1" customWidth="1"/>
    <col min="5" max="5" width="5.140625" style="965" hidden="1" customWidth="1"/>
    <col min="6" max="6" width="6" style="965" hidden="1" customWidth="1"/>
    <col min="7" max="7" width="5.140625" style="965" hidden="1" customWidth="1"/>
    <col min="8" max="8" width="4.7109375" style="965" hidden="1" customWidth="1"/>
    <col min="9" max="9" width="5" style="965" hidden="1" customWidth="1"/>
    <col min="10" max="10" width="5.42578125" style="965" hidden="1" customWidth="1"/>
    <col min="11" max="12" width="5.7109375" style="965" hidden="1" customWidth="1"/>
    <col min="13" max="13" width="4.7109375" style="965" hidden="1" customWidth="1"/>
    <col min="14" max="14" width="5.28515625" style="965" hidden="1" customWidth="1"/>
    <col min="15" max="15" width="5.42578125" style="965" hidden="1" customWidth="1"/>
    <col min="16" max="16" width="6.85546875" style="965" hidden="1" customWidth="1"/>
    <col min="17" max="17" width="10" style="965" hidden="1" customWidth="1"/>
    <col min="18" max="18" width="9.140625" style="931" hidden="1" customWidth="1"/>
    <col min="19" max="19" width="4" style="931" hidden="1" customWidth="1"/>
    <col min="20" max="20" width="3.42578125" style="931" hidden="1" customWidth="1"/>
    <col min="21" max="21" width="6.85546875" style="931" hidden="1" customWidth="1"/>
    <col min="22" max="35" width="3.42578125" style="931" hidden="1" customWidth="1"/>
    <col min="36" max="36" width="9.140625" style="931" hidden="1" customWidth="1"/>
    <col min="37" max="37" width="4" style="931" hidden="1" customWidth="1"/>
    <col min="38" max="38" width="3.42578125" style="931" hidden="1" customWidth="1"/>
    <col min="39" max="39" width="6.85546875" style="931" hidden="1" customWidth="1"/>
    <col min="40" max="53" width="3.42578125" style="931" hidden="1" customWidth="1"/>
    <col min="54" max="54" width="9.140625" style="931" hidden="1" customWidth="1"/>
    <col min="55" max="55" width="4" style="931" hidden="1" customWidth="1"/>
    <col min="56" max="56" width="3.42578125" style="931" hidden="1" customWidth="1"/>
    <col min="57" max="57" width="6.85546875" style="931" hidden="1" customWidth="1"/>
    <col min="58" max="71" width="3.42578125" style="931" hidden="1" customWidth="1"/>
    <col min="72" max="72" width="9.140625" style="931" hidden="1" customWidth="1"/>
    <col min="73" max="73" width="4" style="931" hidden="1" customWidth="1"/>
    <col min="74" max="74" width="3.42578125" style="931" hidden="1" customWidth="1"/>
    <col min="75" max="75" width="6.85546875" style="931" hidden="1" customWidth="1"/>
    <col min="76" max="89" width="3.42578125" style="931" hidden="1" customWidth="1"/>
    <col min="90" max="90" width="9.140625" style="931" hidden="1" customWidth="1"/>
    <col min="91" max="91" width="4" style="931" hidden="1" customWidth="1"/>
    <col min="92" max="92" width="3.42578125" style="931" hidden="1" customWidth="1"/>
    <col min="93" max="93" width="6.85546875" style="931" hidden="1" customWidth="1"/>
    <col min="94" max="107" width="3.42578125" style="931" hidden="1" customWidth="1"/>
    <col min="108" max="117" width="9.140625" style="931" hidden="1" customWidth="1"/>
    <col min="118" max="118" width="4.5703125" style="931" hidden="1" customWidth="1"/>
    <col min="119" max="119" width="7" style="931" hidden="1" customWidth="1"/>
    <col min="120" max="120" width="4.7109375" style="931" hidden="1" customWidth="1"/>
    <col min="121" max="122" width="9.140625" style="931" hidden="1" customWidth="1"/>
    <col min="123" max="123" width="4" style="932" hidden="1" customWidth="1"/>
    <col min="124" max="124" width="3.42578125" style="932" hidden="1" customWidth="1"/>
    <col min="125" max="125" width="6.85546875" style="932" hidden="1" customWidth="1"/>
    <col min="126" max="139" width="3.42578125" style="932" hidden="1" customWidth="1"/>
    <col min="140" max="140" width="9.140625" style="932" hidden="1" customWidth="1"/>
    <col min="141" max="141" width="4" style="932" hidden="1" customWidth="1"/>
    <col min="142" max="142" width="3.42578125" style="932" hidden="1" customWidth="1"/>
    <col min="143" max="143" width="6.85546875" style="932" hidden="1" customWidth="1"/>
    <col min="144" max="157" width="3.42578125" style="932" hidden="1" customWidth="1"/>
    <col min="158" max="158" width="9.140625" style="932" hidden="1" customWidth="1"/>
    <col min="159" max="159" width="4" style="932" hidden="1" customWidth="1"/>
    <col min="160" max="160" width="3.42578125" style="932" hidden="1" customWidth="1"/>
    <col min="161" max="161" width="6.85546875" style="932" hidden="1" customWidth="1"/>
    <col min="162" max="175" width="3.42578125" style="932" hidden="1" customWidth="1"/>
    <col min="176" max="176" width="9.140625" style="932" hidden="1" customWidth="1"/>
    <col min="177" max="177" width="4" style="932" hidden="1" customWidth="1"/>
    <col min="178" max="178" width="3.42578125" style="932" hidden="1" customWidth="1"/>
    <col min="179" max="179" width="6.85546875" style="932" hidden="1" customWidth="1"/>
    <col min="180" max="193" width="3.42578125" style="932" hidden="1" customWidth="1"/>
    <col min="194" max="194" width="9.140625" style="932" hidden="1" customWidth="1"/>
    <col min="195" max="195" width="4" style="932" hidden="1" customWidth="1"/>
    <col min="196" max="196" width="3.42578125" style="932" hidden="1" customWidth="1"/>
    <col min="197" max="197" width="6.85546875" style="932" hidden="1" customWidth="1"/>
    <col min="198" max="211" width="3.42578125" style="932" hidden="1" customWidth="1"/>
    <col min="212" max="212" width="9.140625" style="931" hidden="1" customWidth="1"/>
    <col min="213" max="213" width="9.140625" style="931" customWidth="1"/>
    <col min="214" max="16384" width="9.140625" style="931"/>
  </cols>
  <sheetData>
    <row r="1" spans="1:216">
      <c r="A1" s="963" t="s">
        <v>339</v>
      </c>
      <c r="B1" s="964" t="s">
        <v>2</v>
      </c>
      <c r="C1" s="963" t="s">
        <v>340</v>
      </c>
      <c r="D1" s="965" t="s">
        <v>588</v>
      </c>
      <c r="E1" s="965" t="s">
        <v>589</v>
      </c>
      <c r="F1" s="965" t="s">
        <v>590</v>
      </c>
      <c r="G1" s="965" t="s">
        <v>591</v>
      </c>
      <c r="H1" s="965" t="s">
        <v>592</v>
      </c>
      <c r="I1" s="965" t="s">
        <v>593</v>
      </c>
      <c r="J1" s="965" t="s">
        <v>594</v>
      </c>
      <c r="K1" s="965" t="s">
        <v>341</v>
      </c>
      <c r="L1" s="965" t="s">
        <v>342</v>
      </c>
      <c r="M1" s="965" t="s">
        <v>343</v>
      </c>
      <c r="N1" s="965" t="s">
        <v>344</v>
      </c>
      <c r="O1" s="965" t="s">
        <v>345</v>
      </c>
      <c r="P1" s="965" t="s">
        <v>346</v>
      </c>
      <c r="Q1" s="965" t="s">
        <v>347</v>
      </c>
      <c r="R1" s="932"/>
      <c r="S1" s="932"/>
      <c r="T1" s="932"/>
      <c r="U1" s="932"/>
      <c r="V1" s="932"/>
      <c r="W1" s="932"/>
      <c r="X1" s="932"/>
      <c r="Y1" s="932"/>
      <c r="Z1" s="932"/>
      <c r="AA1" s="932"/>
      <c r="AB1" s="932"/>
      <c r="AC1" s="932"/>
      <c r="AD1" s="932"/>
      <c r="AE1" s="932"/>
      <c r="AF1" s="932"/>
      <c r="AG1" s="932"/>
      <c r="AH1" s="932"/>
      <c r="AI1" s="932"/>
      <c r="AJ1" s="932"/>
      <c r="AK1" s="932"/>
      <c r="AL1" s="932"/>
      <c r="AM1" s="932"/>
      <c r="AN1" s="932"/>
      <c r="AO1" s="932"/>
      <c r="AP1" s="932"/>
      <c r="AQ1" s="932"/>
      <c r="AR1" s="932"/>
      <c r="AS1" s="932"/>
      <c r="AT1" s="932"/>
      <c r="AU1" s="932"/>
      <c r="AV1" s="932"/>
      <c r="AW1" s="932"/>
      <c r="AX1" s="932"/>
      <c r="AY1" s="932"/>
      <c r="AZ1" s="932"/>
      <c r="BA1" s="932"/>
      <c r="BB1" s="932"/>
      <c r="BC1" s="932"/>
      <c r="BD1" s="932"/>
      <c r="BE1" s="932"/>
      <c r="BF1" s="932"/>
      <c r="BG1" s="932"/>
      <c r="BH1" s="932"/>
      <c r="BI1" s="932"/>
      <c r="BJ1" s="932"/>
      <c r="BK1" s="932"/>
      <c r="BL1" s="932"/>
      <c r="BM1" s="932"/>
      <c r="BN1" s="932"/>
      <c r="BO1" s="932"/>
      <c r="BP1" s="932"/>
      <c r="BQ1" s="932"/>
      <c r="BR1" s="932"/>
      <c r="BS1" s="932"/>
      <c r="BT1" s="932"/>
      <c r="BU1" s="932"/>
      <c r="BV1" s="932"/>
      <c r="BW1" s="932"/>
      <c r="BX1" s="932"/>
      <c r="BY1" s="932"/>
      <c r="BZ1" s="932"/>
      <c r="CA1" s="932"/>
      <c r="CB1" s="932"/>
      <c r="CC1" s="932"/>
      <c r="CD1" s="932"/>
      <c r="CE1" s="932"/>
      <c r="CF1" s="932"/>
      <c r="CG1" s="932"/>
      <c r="CH1" s="932"/>
      <c r="CI1" s="932"/>
      <c r="CJ1" s="932"/>
      <c r="CK1" s="932"/>
      <c r="CL1" s="932"/>
      <c r="CM1" s="932"/>
      <c r="CN1" s="932"/>
      <c r="CO1" s="932"/>
      <c r="CP1" s="932"/>
      <c r="CQ1" s="932"/>
      <c r="CR1" s="932"/>
      <c r="CS1" s="932"/>
      <c r="CT1" s="932"/>
      <c r="CU1" s="932"/>
      <c r="CV1" s="932"/>
      <c r="CW1" s="932"/>
      <c r="CX1" s="932"/>
      <c r="CY1" s="932"/>
      <c r="CZ1" s="932"/>
      <c r="DA1" s="932"/>
      <c r="DB1" s="932"/>
      <c r="DC1" s="932"/>
      <c r="DD1" s="932"/>
      <c r="DE1" s="932"/>
      <c r="DF1" s="932"/>
      <c r="DG1" s="932"/>
      <c r="DH1" s="932"/>
      <c r="DI1" s="932"/>
      <c r="DJ1" s="932"/>
      <c r="DK1" s="932"/>
      <c r="DL1" s="932"/>
      <c r="DM1" s="932"/>
      <c r="DN1" s="932"/>
      <c r="DO1" s="932"/>
      <c r="DP1" s="932"/>
      <c r="DQ1" s="932"/>
      <c r="DR1" s="932"/>
      <c r="DS1" s="932" t="s">
        <v>339</v>
      </c>
      <c r="DT1" s="932" t="s">
        <v>2</v>
      </c>
      <c r="DU1" s="932" t="s">
        <v>340</v>
      </c>
      <c r="DV1" s="932" t="s">
        <v>1308</v>
      </c>
      <c r="DW1" s="932" t="s">
        <v>1309</v>
      </c>
      <c r="DX1" s="932" t="s">
        <v>1310</v>
      </c>
      <c r="DY1" s="932" t="s">
        <v>1311</v>
      </c>
      <c r="DZ1" s="932" t="s">
        <v>1312</v>
      </c>
      <c r="EA1" s="932" t="s">
        <v>1313</v>
      </c>
      <c r="EB1" s="932" t="s">
        <v>1314</v>
      </c>
      <c r="EC1" s="932" t="s">
        <v>341</v>
      </c>
      <c r="ED1" s="932" t="s">
        <v>342</v>
      </c>
      <c r="EE1" s="932" t="s">
        <v>343</v>
      </c>
      <c r="EF1" s="932" t="s">
        <v>344</v>
      </c>
      <c r="EG1" s="932" t="s">
        <v>345</v>
      </c>
      <c r="EH1" s="932" t="s">
        <v>346</v>
      </c>
      <c r="EI1" s="932" t="s">
        <v>347</v>
      </c>
      <c r="EK1" s="932" t="s">
        <v>339</v>
      </c>
      <c r="EL1" s="932" t="s">
        <v>2</v>
      </c>
      <c r="EM1" s="932" t="s">
        <v>340</v>
      </c>
      <c r="EN1" s="932" t="s">
        <v>1300</v>
      </c>
      <c r="EO1" s="932" t="s">
        <v>1301</v>
      </c>
      <c r="EP1" s="932" t="s">
        <v>1302</v>
      </c>
      <c r="EQ1" s="932" t="s">
        <v>1303</v>
      </c>
      <c r="ER1" s="932" t="s">
        <v>1304</v>
      </c>
      <c r="ES1" s="932" t="s">
        <v>1305</v>
      </c>
      <c r="ET1" s="932" t="s">
        <v>1306</v>
      </c>
      <c r="EU1" s="932" t="s">
        <v>341</v>
      </c>
      <c r="EV1" s="932" t="s">
        <v>342</v>
      </c>
      <c r="EW1" s="932" t="s">
        <v>343</v>
      </c>
      <c r="EX1" s="932" t="s">
        <v>344</v>
      </c>
      <c r="EY1" s="932" t="s">
        <v>345</v>
      </c>
      <c r="EZ1" s="932" t="s">
        <v>346</v>
      </c>
      <c r="FA1" s="932" t="s">
        <v>347</v>
      </c>
      <c r="FC1" s="932" t="s">
        <v>339</v>
      </c>
      <c r="FD1" s="932" t="s">
        <v>2</v>
      </c>
      <c r="FE1" s="932" t="s">
        <v>340</v>
      </c>
      <c r="FF1" s="932" t="s">
        <v>1284</v>
      </c>
      <c r="FG1" s="932" t="s">
        <v>1285</v>
      </c>
      <c r="FH1" s="932" t="s">
        <v>1286</v>
      </c>
      <c r="FI1" s="932" t="s">
        <v>1287</v>
      </c>
      <c r="FJ1" s="932" t="s">
        <v>1288</v>
      </c>
      <c r="FK1" s="932" t="s">
        <v>1289</v>
      </c>
      <c r="FL1" s="932" t="s">
        <v>1290</v>
      </c>
      <c r="FM1" s="932" t="s">
        <v>341</v>
      </c>
      <c r="FN1" s="932" t="s">
        <v>342</v>
      </c>
      <c r="FO1" s="932" t="s">
        <v>343</v>
      </c>
      <c r="FP1" s="932" t="s">
        <v>344</v>
      </c>
      <c r="FQ1" s="932" t="s">
        <v>345</v>
      </c>
      <c r="FR1" s="932" t="s">
        <v>346</v>
      </c>
      <c r="FS1" s="932" t="s">
        <v>347</v>
      </c>
      <c r="FU1" s="932" t="s">
        <v>339</v>
      </c>
      <c r="FV1" s="932" t="s">
        <v>2</v>
      </c>
      <c r="FW1" s="932" t="s">
        <v>340</v>
      </c>
      <c r="FX1" s="932" t="s">
        <v>1291</v>
      </c>
      <c r="FY1" s="932" t="s">
        <v>1292</v>
      </c>
      <c r="FZ1" s="932" t="s">
        <v>1293</v>
      </c>
      <c r="GA1" s="932" t="s">
        <v>1294</v>
      </c>
      <c r="GB1" s="932" t="s">
        <v>1295</v>
      </c>
      <c r="GC1" s="932" t="s">
        <v>1296</v>
      </c>
      <c r="GD1" s="932" t="s">
        <v>1297</v>
      </c>
      <c r="GE1" s="932" t="s">
        <v>341</v>
      </c>
      <c r="GF1" s="932" t="s">
        <v>342</v>
      </c>
      <c r="GG1" s="932" t="s">
        <v>343</v>
      </c>
      <c r="GH1" s="932" t="s">
        <v>344</v>
      </c>
      <c r="GI1" s="932" t="s">
        <v>345</v>
      </c>
      <c r="GJ1" s="932" t="s">
        <v>346</v>
      </c>
      <c r="GK1" s="932" t="s">
        <v>347</v>
      </c>
      <c r="GM1" s="932" t="s">
        <v>339</v>
      </c>
      <c r="GN1" s="932" t="s">
        <v>2</v>
      </c>
      <c r="GO1" s="932" t="s">
        <v>340</v>
      </c>
      <c r="GP1" s="932" t="s">
        <v>1275</v>
      </c>
      <c r="GQ1" s="932" t="s">
        <v>1276</v>
      </c>
      <c r="GR1" s="932" t="s">
        <v>1277</v>
      </c>
      <c r="GS1" s="932" t="s">
        <v>1278</v>
      </c>
      <c r="GT1" s="932" t="s">
        <v>1279</v>
      </c>
      <c r="GU1" s="932" t="s">
        <v>1280</v>
      </c>
      <c r="GV1" s="932" t="s">
        <v>1281</v>
      </c>
      <c r="GW1" s="932" t="s">
        <v>341</v>
      </c>
      <c r="GX1" s="932" t="s">
        <v>342</v>
      </c>
      <c r="GY1" s="932" t="s">
        <v>343</v>
      </c>
      <c r="GZ1" s="932" t="s">
        <v>344</v>
      </c>
      <c r="HA1" s="932" t="s">
        <v>345</v>
      </c>
      <c r="HB1" s="932" t="s">
        <v>346</v>
      </c>
      <c r="HC1" s="932" t="s">
        <v>347</v>
      </c>
    </row>
    <row r="2" spans="1:216">
      <c r="A2" s="963">
        <v>1</v>
      </c>
      <c r="B2" s="966" t="s">
        <v>1229</v>
      </c>
      <c r="C2" s="967">
        <v>9999</v>
      </c>
      <c r="D2" s="968">
        <f t="shared" ref="D2:D65" si="0">IF(ISERROR(VLOOKUP($C2,$U$2:$AI$58,2,FALSE)),0,VLOOKUP($C2,$U$2:$AI$58,2,FALSE))+IF(ISERROR(VLOOKUP($C2,$AM$2:$AZ$58,2,FALSE)),0,VLOOKUP($C2,$AM$2:$AZ$58,2,FALSE))+IF(ISERROR(VLOOKUP($C2,$BE$2:$BR$58,2,FALSE)),0,VLOOKUP($C2,$BE$2:$BR$58,2,FALSE))+IF(ISERROR(VLOOKUP($C2,$BW$2:$CK$58,2,FALSE)),0,VLOOKUP($C2,$BW$2:$CK$58,2,FALSE))+IF(ISERROR(VLOOKUP($C2,$CO$2:$DC$58,2,FALSE)),0,VLOOKUP($C2,$CO$2:$DC$58,2,FALSE))</f>
        <v>0</v>
      </c>
      <c r="E2" s="968">
        <f>IF(ISERROR(VLOOKUP($C2,$U$2:$AI$58,3,FALSE)),0,VLOOKUP($C2,$U$2:$AI$58,3,FALSE))+IF(ISERROR(VLOOKUP($C2,$AM$2:$AZ$58,3,FALSE)),0,VLOOKUP($C2,$AM$2:$AZ$58,3,FALSE))+IF(ISERROR(VLOOKUP($C2,$BE$2:$BR$58,3,FALSE)),0,VLOOKUP($C2,$BE$2:$BR$58,3,FALSE))+IF(ISERROR(VLOOKUP($C2,$BW$2:$CK$58,3,FALSE)),0,VLOOKUP($C2,$BW$2:$CK$58,3,FALSE))+IF(ISERROR(VLOOKUP($C2,$CO$2:$DC$58,3,FALSE)),0,VLOOKUP($C2,$CO$2:$DC$58,3,FALSE))</f>
        <v>0</v>
      </c>
      <c r="F2" s="968">
        <f>IF(ISERROR(VLOOKUP($C2,$U$2:$AI$58,4,FALSE)),0,VLOOKUP($C2,$U$2:$AI$58,4,FALSE))+IF(ISERROR(VLOOKUP($C2,$AM$2:$AZ$58,4,FALSE)),0,VLOOKUP($C2,$AM$2:$AZ$58,4,FALSE))+IF(ISERROR(VLOOKUP($C2,$BE$2:$BR$58,4,FALSE)),0,VLOOKUP($C2,$BE$2:$BR$58,4,FALSE))+IF(ISERROR(VLOOKUP($C2,$BW$2:$CK$58,4,FALSE)),0,VLOOKUP($C2,$BW$2:$CK$58,4,FALSE))+IF(ISERROR(VLOOKUP($C2,$CO$2:$DC$58,4,FALSE)),0,VLOOKUP($C2,$CO$2:$DC$58,4,FALSE))</f>
        <v>0</v>
      </c>
      <c r="G2" s="968">
        <f>IF(ISERROR(VLOOKUP($C2,$U$2:$AI$58,5,FALSE)),0,VLOOKUP($C2,$U$2:$AI$58,5,FALSE))+IF(ISERROR(VLOOKUP($C2,$AM$2:$AZ$58,5,FALSE)),0,VLOOKUP($C2,$AM$2:$AZ$58,5,FALSE))+IF(ISERROR(VLOOKUP($C2,$BE$2:$BR$58,5,FALSE)),0,VLOOKUP($C2,$BE$2:$BR$58,5,FALSE))+IF(ISERROR(VLOOKUP($C2,$BW$2:$CK$58,5,FALSE)),0,VLOOKUP($C2,$BW$2:$CK$58,5,FALSE))+IF(ISERROR(VLOOKUP($C2,$CO$2:$DC$58,5,FALSE)),0,VLOOKUP($C2,$CO$2:$DC$58,5,FALSE))</f>
        <v>0</v>
      </c>
      <c r="H2" s="968">
        <f>IF(ISERROR(VLOOKUP($C2,$U$2:$AI$58,6,FALSE)),0,VLOOKUP($C2,$U$2:$AI$58,6,FALSE))+IF(ISERROR(VLOOKUP($C2,$AM$2:$AZ$58,6,FALSE)),0,VLOOKUP($C2,$AM$2:$AZ$58,6,FALSE))+IF(ISERROR(VLOOKUP($C2,$BE$2:$BR$58,6,FALSE)),0,VLOOKUP($C2,$BE$2:$BR$58,6,FALSE))+IF(ISERROR(VLOOKUP($C2,$BW$2:$CK$58,6,FALSE)),0,VLOOKUP($C2,$BW$2:$CK$58,6,FALSE))+IF(ISERROR(VLOOKUP($C2,$CO$2:$DC$58,6,FALSE)),0,VLOOKUP($C2,$CO$2:$DC$58,6,FALSE))</f>
        <v>0</v>
      </c>
      <c r="I2" s="968">
        <f>IF(ISERROR(VLOOKUP($C2,$U$2:$AI$58,7,FALSE)),0,VLOOKUP($C2,$U$2:$AI$58,7,FALSE))+IF(ISERROR(VLOOKUP($C2,$AM$2:$AZ$58,7,FALSE)),0,VLOOKUP($C2,$AM$2:$AZ$58,7,FALSE))+IF(ISERROR(VLOOKUP($C2,$BE$2:$BR$58,7,FALSE)),0,VLOOKUP($C2,$BE$2:$BR$58,7,FALSE))+IF(ISERROR(VLOOKUP($C2,$BW$2:$CK$58,7,FALSE)),0,VLOOKUP($C2,$BW$2:$CK$58,7,FALSE))+IF(ISERROR(VLOOKUP($C2,$CO$2:$DC$58,7,FALSE)),0,VLOOKUP($C2,$CO$2:$DC$58,7,FALSE))</f>
        <v>0</v>
      </c>
      <c r="J2" s="968">
        <f>IF(ISERROR(VLOOKUP($C2,$U$2:$AI$58,8,FALSE)),0,VLOOKUP($C2,$U$2:$AI$58,8,FALSE))+IF(ISERROR(VLOOKUP($C2,$AM$2:$AZ$58,8,FALSE)),0,VLOOKUP($C2,$AM$2:$AZ$58,8,FALSE))+IF(ISERROR(VLOOKUP($C2,$BE$2:$BR$58,8,FALSE)),0,VLOOKUP($C2,$BE$2:$BR$58,8,FALSE))+IF(ISERROR(VLOOKUP($C2,$BW$2:$CK$58,8,FALSE)),0,VLOOKUP($C2,$BW$2:$CK$58,8,FALSE))+IF(ISERROR(VLOOKUP($C2,$CO$2:$DC$58,8,FALSE)),0,VLOOKUP($C2,$CO$2:$DC$58,8,FALSE))</f>
        <v>0</v>
      </c>
      <c r="K2" s="968">
        <f>IF(ISERROR(VLOOKUP($C2,$U$2:$AI$58,9,FALSE)),0,VLOOKUP($C2,$U$2:$AI$58,9,FALSE))+IF(ISERROR(VLOOKUP($C2,$AM$2:$AZ$58,9,FALSE)),0,VLOOKUP($C2,$AM$2:$AZ$58,9,FALSE))+IF(ISERROR(VLOOKUP($C2,$BE$2:$BR$58,9,FALSE)),0,VLOOKUP($C2,$BE$2:$BR$58,2,FALSE))+IF(ISERROR(VLOOKUP($C2,$BW$2:$CK$58,9,FALSE)),0,VLOOKUP($C2,$BW$2:$CK$58,9,FALSE))+IF(ISERROR(VLOOKUP($C2,$CO$2:$DC$58,9,FALSE)),0,VLOOKUP($C2,$CO$2:$DC$58,9,FALSE))</f>
        <v>0</v>
      </c>
      <c r="L2" s="968">
        <f>IF(ISERROR(VLOOKUP($C2,$U$2:$AI$58,10,FALSE)),0,VLOOKUP($C2,$U$2:$AI$58,10,FALSE))+IF(ISERROR(VLOOKUP($C2,$AM$2:$AZ$58,10,FALSE)),0,VLOOKUP($C2,$AM$2:$AZ$58,10,FALSE))+IF(ISERROR(VLOOKUP($C2,$BE$2:$BR$58,10,FALSE)),0,VLOOKUP($C2,$BE$2:$BR$58,10,FALSE))+IF(ISERROR(VLOOKUP($C2,$BW$2:$CK$58,10,FALSE)),0,VLOOKUP($C2,$BW$2:$CK$58,10,FALSE))+IF(ISERROR(VLOOKUP($C2,$CO$2:$DC$58,10,FALSE)),0,VLOOKUP($C2,$CO$2:$DC$58,10,FALSE))</f>
        <v>0</v>
      </c>
      <c r="M2" s="968">
        <f>IF(ISERROR(VLOOKUP($C2,$U$2:$AI$58,11,FALSE)),0,VLOOKUP($C2,$U$2:$AI$58,11,FALSE))+IF(ISERROR(VLOOKUP($C2,$AM$2:$AZ$58,11,FALSE)),0,VLOOKUP($C2,$AM$2:$AZ$58,11,FALSE))+IF(ISERROR(VLOOKUP($C2,$BE$2:$BR$58,11,FALSE)),0,VLOOKUP($C2,$BE$2:$BR$58,11,FALSE))+IF(ISERROR(VLOOKUP($C2,$BW$2:$CK$58,11,FALSE)),0,VLOOKUP($C2,$BW$2:$CK$58,11,FALSE))+IF(ISERROR(VLOOKUP($C2,$CO$2:$DC$58,11,FALSE)),0,VLOOKUP($C2,$CO$2:$DC$58,11,FALSE))</f>
        <v>0</v>
      </c>
      <c r="N2" s="968">
        <f>IF(ISERROR(VLOOKUP($C2,$U$2:$AI$58,12,FALSE)),0,VLOOKUP($C2,$U$2:$AI$58,12,FALSE))+IF(ISERROR(VLOOKUP($C2,$AM$2:$AZ$58,12,FALSE)),0,VLOOKUP($C2,$AM$2:$AZ$58,12,FALSE))+IF(ISERROR(VLOOKUP($C2,$BE$2:$BR$58,12,FALSE)),0,VLOOKUP($C2,$BE$2:$BR$58,12,FALSE))+IF(ISERROR(VLOOKUP($C2,$BW$2:$CK$58,12,FALSE)),0,VLOOKUP($C2,$BW$2:$CK$58,12,FALSE))+IF(ISERROR(VLOOKUP($C2,$CO$2:$DC$58,12,FALSE)),0,VLOOKUP($C2,$CO$2:$DC$58,12,FALSE))</f>
        <v>0</v>
      </c>
      <c r="O2" s="968">
        <f>IF(ISERROR(VLOOKUP($C2,$U$2:$AI$58,13,FALSE)),0,VLOOKUP($C2,$U$2:$AI$58,13,FALSE))+IF(ISERROR(VLOOKUP($C2,$AM$2:$AZ$58,13,FALSE)),0,VLOOKUP($C2,$AM$2:$AZ$58,13,FALSE))+IF(ISERROR(VLOOKUP($C2,$BE$2:$BR$58,13,FALSE)),0,VLOOKUP($C2,$BE$2:$BR$58,13,FALSE))+IF(ISERROR(VLOOKUP($C2,$BW$2:$CK$58,13,FALSE)),0,VLOOKUP($C2,$BW$2:$CK$58,13,FALSE))+IF(ISERROR(VLOOKUP($C2,$CO$2:$DC$58,13,FALSE)),0,VLOOKUP($C2,$CO$2:$DC$58,13,FALSE))</f>
        <v>0</v>
      </c>
      <c r="P2" s="968">
        <f>IF(ISERROR(VLOOKUP($C2,$U$2:$AI$58,14,FALSE)),0,VLOOKUP($C2,$U$2:$AI$58,14,FALSE))+IF(ISERROR(VLOOKUP($C2,$AM$2:$AZ$58,14,FALSE)),0,VLOOKUP($C2,$AM$2:$AZ$58,14,FALSE))+IF(ISERROR(VLOOKUP($C2,$BE$2:$BR$58,14,FALSE)),0,VLOOKUP($C2,$BE$2:$BR$58,14,FALSE))+IF(ISERROR(VLOOKUP($C2,$BW$2:$CK$58,14,FALSE)),0,VLOOKUP($C2,$BW$2:$CK$58,14,FALSE))+IF(ISERROR(VLOOKUP($C2,$CO$2:$DC$58,14,FALSE)),0,VLOOKUP($C2,$CO$2:$DC$58,14,FALSE))</f>
        <v>0</v>
      </c>
      <c r="Q2" s="968">
        <f>IF(ISERROR(VLOOKUP($C2,$U$2:$AI$58,15,FALSE)),0,VLOOKUP($C2,$U$2:$AI$58,15,FALSE))+IF(ISERROR(VLOOKUP($C2,$AM$2:$AZ$58,15,FALSE)),0,VLOOKUP($C2,$AM$2:$AZ$58,15,FALSE))+IF(ISERROR(VLOOKUP($C2,$BE$2:$BR$58,15,FALSE)),0,VLOOKUP($C2,$BE$2:$BR$58,15,FALSE))+IF(ISERROR(VLOOKUP($C2,$BW$2:$CK$58,15,FALSE)),0,VLOOKUP($C2,$BW$2:$CK$58,15,FALSE))+IF(ISERROR(VLOOKUP($C2,$CO$2:$DC$58,15,FALSE)),0,VLOOKUP($C2,$CO$2:$DC$58,15,FALSE))</f>
        <v>0</v>
      </c>
      <c r="R2" s="932"/>
      <c r="S2" s="932"/>
      <c r="T2" s="932"/>
      <c r="U2" s="932"/>
      <c r="V2" s="932"/>
      <c r="W2" s="932"/>
      <c r="X2" s="932"/>
      <c r="Y2" s="932"/>
      <c r="Z2" s="932"/>
      <c r="AA2" s="932"/>
      <c r="AB2" s="932"/>
      <c r="AC2" s="932"/>
      <c r="AD2" s="932"/>
      <c r="AE2" s="932"/>
      <c r="AF2" s="932"/>
      <c r="AG2" s="932"/>
      <c r="AH2" s="932"/>
      <c r="AI2" s="932"/>
      <c r="AJ2" s="932"/>
      <c r="AK2" s="932"/>
      <c r="AL2" s="932"/>
      <c r="AM2" s="932"/>
      <c r="AN2" s="932"/>
      <c r="AO2" s="932"/>
      <c r="AP2" s="932"/>
      <c r="AQ2" s="932"/>
      <c r="AR2" s="932"/>
      <c r="AS2" s="932"/>
      <c r="AT2" s="932"/>
      <c r="AU2" s="932"/>
      <c r="AV2" s="932"/>
      <c r="AW2" s="932"/>
      <c r="AX2" s="932"/>
      <c r="AY2" s="932"/>
      <c r="AZ2" s="932"/>
      <c r="BA2" s="932"/>
      <c r="BB2" s="932"/>
      <c r="BC2" s="932"/>
      <c r="BD2" s="932"/>
      <c r="BE2" s="932"/>
      <c r="BF2" s="932"/>
      <c r="BG2" s="932"/>
      <c r="BH2" s="932"/>
      <c r="BI2" s="932"/>
      <c r="BJ2" s="932"/>
      <c r="BK2" s="932"/>
      <c r="BL2" s="932"/>
      <c r="BM2" s="932"/>
      <c r="BN2" s="932"/>
      <c r="BO2" s="932"/>
      <c r="BP2" s="932"/>
      <c r="BQ2" s="932"/>
      <c r="BR2" s="932"/>
      <c r="BS2" s="932"/>
      <c r="BT2" s="932"/>
      <c r="BU2" s="932"/>
      <c r="BV2" s="932"/>
      <c r="BW2" s="932"/>
      <c r="BX2" s="932"/>
      <c r="BY2" s="932"/>
      <c r="BZ2" s="932"/>
      <c r="CA2" s="932"/>
      <c r="CB2" s="932"/>
      <c r="CC2" s="932"/>
      <c r="CD2" s="932"/>
      <c r="CE2" s="932"/>
      <c r="CF2" s="932"/>
      <c r="CG2" s="932"/>
      <c r="CH2" s="932"/>
      <c r="CI2" s="932"/>
      <c r="CJ2" s="932"/>
      <c r="CK2" s="932"/>
      <c r="CL2" s="932"/>
      <c r="CM2" s="932"/>
      <c r="CN2" s="932"/>
      <c r="CO2" s="932"/>
      <c r="CP2" s="932"/>
      <c r="CQ2" s="932"/>
      <c r="CR2" s="932"/>
      <c r="CS2" s="932"/>
      <c r="CT2" s="932"/>
      <c r="CU2" s="932"/>
      <c r="CV2" s="932"/>
      <c r="CW2" s="932"/>
      <c r="CX2" s="932"/>
      <c r="CY2" s="932"/>
      <c r="CZ2" s="932"/>
      <c r="DA2" s="932"/>
      <c r="DB2" s="932"/>
      <c r="DC2" s="932"/>
      <c r="DD2" s="932"/>
      <c r="DE2" s="932"/>
      <c r="DF2" s="932"/>
      <c r="DG2" s="932"/>
      <c r="DH2" s="932"/>
      <c r="DI2" s="932"/>
      <c r="DJ2" s="932"/>
      <c r="DK2" s="932"/>
      <c r="DL2" s="932"/>
      <c r="DM2" s="932"/>
      <c r="DN2" s="932"/>
      <c r="DO2" s="932"/>
      <c r="DP2" s="932"/>
      <c r="DQ2" s="932"/>
      <c r="DR2" s="932"/>
      <c r="DS2" s="932">
        <v>1</v>
      </c>
      <c r="DT2" s="932" t="s">
        <v>1229</v>
      </c>
      <c r="DU2" s="932">
        <v>9999</v>
      </c>
      <c r="DV2" s="932">
        <v>0</v>
      </c>
      <c r="DW2" s="932">
        <v>0</v>
      </c>
      <c r="DX2" s="932">
        <v>0</v>
      </c>
      <c r="DY2" s="932">
        <v>0</v>
      </c>
      <c r="DZ2" s="932">
        <v>0</v>
      </c>
      <c r="EA2" s="932">
        <v>0</v>
      </c>
      <c r="EB2" s="932">
        <v>0</v>
      </c>
      <c r="EC2" s="932">
        <v>0</v>
      </c>
      <c r="ED2" s="932">
        <v>0</v>
      </c>
      <c r="EE2" s="932">
        <v>0</v>
      </c>
      <c r="EF2" s="932">
        <v>0</v>
      </c>
      <c r="EG2" s="932">
        <v>0</v>
      </c>
      <c r="EK2" s="932">
        <v>1</v>
      </c>
      <c r="EL2" s="932" t="s">
        <v>1229</v>
      </c>
      <c r="EM2" s="932">
        <v>9999</v>
      </c>
      <c r="EN2" s="932">
        <v>9</v>
      </c>
      <c r="EO2" s="932">
        <v>0</v>
      </c>
      <c r="EP2" s="932">
        <v>0</v>
      </c>
      <c r="EQ2" s="932">
        <v>0</v>
      </c>
      <c r="ER2" s="932">
        <v>0</v>
      </c>
      <c r="ES2" s="932">
        <v>0</v>
      </c>
      <c r="ET2" s="932">
        <v>0</v>
      </c>
      <c r="EU2" s="932">
        <v>8</v>
      </c>
      <c r="EV2" s="932">
        <v>1</v>
      </c>
      <c r="EW2" s="932">
        <v>0</v>
      </c>
      <c r="EX2" s="932">
        <v>0</v>
      </c>
      <c r="EY2" s="932">
        <v>0</v>
      </c>
      <c r="EZ2" s="932">
        <v>0</v>
      </c>
      <c r="FA2" s="932">
        <v>0</v>
      </c>
      <c r="FC2" s="932">
        <v>1</v>
      </c>
      <c r="FD2" s="932" t="s">
        <v>1229</v>
      </c>
      <c r="FE2" s="932">
        <v>9999</v>
      </c>
      <c r="FF2" s="932">
        <v>9</v>
      </c>
      <c r="FG2" s="932">
        <v>8.5</v>
      </c>
      <c r="FH2" s="932">
        <v>8</v>
      </c>
      <c r="FI2" s="932">
        <v>8</v>
      </c>
      <c r="FJ2" s="932">
        <v>8</v>
      </c>
      <c r="FK2" s="932">
        <v>0</v>
      </c>
      <c r="FL2" s="932">
        <v>0</v>
      </c>
      <c r="FM2" s="932">
        <v>38</v>
      </c>
      <c r="FN2" s="932">
        <v>3.5</v>
      </c>
      <c r="FO2" s="932">
        <v>0</v>
      </c>
      <c r="FP2" s="932">
        <v>0</v>
      </c>
      <c r="FQ2" s="932">
        <v>0</v>
      </c>
      <c r="FR2" s="932">
        <v>0</v>
      </c>
      <c r="FS2" s="932">
        <v>0</v>
      </c>
      <c r="FU2" s="932">
        <v>1</v>
      </c>
      <c r="FV2" s="932" t="s">
        <v>1229</v>
      </c>
      <c r="FW2" s="932">
        <v>9999</v>
      </c>
      <c r="FX2" s="932">
        <v>9</v>
      </c>
      <c r="FY2" s="932">
        <v>8</v>
      </c>
      <c r="FZ2" s="932">
        <v>8</v>
      </c>
      <c r="GA2" s="932">
        <v>7.25</v>
      </c>
      <c r="GB2" s="932">
        <v>1</v>
      </c>
      <c r="GC2" s="932">
        <v>0</v>
      </c>
      <c r="GD2" s="932">
        <v>0</v>
      </c>
      <c r="GE2" s="932">
        <v>32.25</v>
      </c>
      <c r="GF2" s="932">
        <v>1</v>
      </c>
      <c r="GG2" s="932">
        <v>0</v>
      </c>
      <c r="GH2" s="932">
        <v>0</v>
      </c>
      <c r="GI2" s="932">
        <v>0</v>
      </c>
      <c r="GM2" s="932">
        <v>1</v>
      </c>
      <c r="GN2" s="932" t="s">
        <v>1229</v>
      </c>
      <c r="GO2" s="932">
        <v>9999</v>
      </c>
      <c r="GP2" s="932">
        <v>2</v>
      </c>
      <c r="GQ2" s="932">
        <v>0</v>
      </c>
      <c r="GR2" s="932">
        <v>16</v>
      </c>
      <c r="GS2" s="932">
        <v>0</v>
      </c>
      <c r="GT2" s="932">
        <v>0</v>
      </c>
      <c r="GU2" s="932">
        <v>0</v>
      </c>
      <c r="GV2" s="932">
        <v>0</v>
      </c>
      <c r="GW2" s="932">
        <v>10</v>
      </c>
      <c r="GX2" s="932">
        <v>8</v>
      </c>
      <c r="GY2" s="932">
        <v>0</v>
      </c>
      <c r="GZ2" s="932">
        <v>0</v>
      </c>
      <c r="HA2" s="932">
        <v>0</v>
      </c>
      <c r="HB2" s="932">
        <v>0</v>
      </c>
      <c r="HC2" s="932">
        <v>0</v>
      </c>
    </row>
    <row r="3" spans="1:216">
      <c r="A3" s="963">
        <v>2</v>
      </c>
      <c r="B3" s="966" t="s">
        <v>1271</v>
      </c>
      <c r="C3" s="967">
        <v>9998</v>
      </c>
      <c r="D3" s="968">
        <f t="shared" si="0"/>
        <v>0</v>
      </c>
      <c r="E3" s="968">
        <f t="shared" ref="E3:E66" si="1">IF(ISERROR(VLOOKUP($C3,$U$2:$AI$58,3,FALSE)),0,VLOOKUP($C3,$U$2:$AI$58,3,FALSE))+IF(ISERROR(VLOOKUP($C3,$AM$2:$AZ$58,3,FALSE)),0,VLOOKUP($C3,$AM$2:$AZ$58,3,FALSE))+IF(ISERROR(VLOOKUP($C3,$BE$2:$BR$58,3,FALSE)),0,VLOOKUP($C3,$BE$2:$BR$58,3,FALSE))+IF(ISERROR(VLOOKUP($C3,$BW$2:$CK$58,3,FALSE)),0,VLOOKUP($C3,$BW$2:$CK$58,3,FALSE))+IF(ISERROR(VLOOKUP($C3,$CO$2:$DC$58,3,FALSE)),0,VLOOKUP($C3,$CO$2:$DC$58,3,FALSE))</f>
        <v>0</v>
      </c>
      <c r="F3" s="968">
        <f t="shared" ref="F3:F66" si="2">IF(ISERROR(VLOOKUP($C3,$U$2:$AI$58,4,FALSE)),0,VLOOKUP($C3,$U$2:$AI$58,4,FALSE))+IF(ISERROR(VLOOKUP($C3,$AM$2:$AZ$58,4,FALSE)),0,VLOOKUP($C3,$AM$2:$AZ$58,4,FALSE))+IF(ISERROR(VLOOKUP($C3,$BE$2:$BR$58,4,FALSE)),0,VLOOKUP($C3,$BE$2:$BR$58,4,FALSE))+IF(ISERROR(VLOOKUP($C3,$BW$2:$CK$58,4,FALSE)),0,VLOOKUP($C3,$BW$2:$CK$58,4,FALSE))+IF(ISERROR(VLOOKUP($C3,$CO$2:$DC$58,4,FALSE)),0,VLOOKUP($C3,$CO$2:$DC$58,4,FALSE))</f>
        <v>0</v>
      </c>
      <c r="G3" s="968">
        <f t="shared" ref="G3:G66" si="3">IF(ISERROR(VLOOKUP($C3,$U$2:$AI$58,5,FALSE)),0,VLOOKUP($C3,$U$2:$AI$58,5,FALSE))+IF(ISERROR(VLOOKUP($C3,$AM$2:$AZ$58,5,FALSE)),0,VLOOKUP($C3,$AM$2:$AZ$58,5,FALSE))+IF(ISERROR(VLOOKUP($C3,$BE$2:$BR$58,5,FALSE)),0,VLOOKUP($C3,$BE$2:$BR$58,5,FALSE))+IF(ISERROR(VLOOKUP($C3,$BW$2:$CK$58,5,FALSE)),0,VLOOKUP($C3,$BW$2:$CK$58,5,FALSE))+IF(ISERROR(VLOOKUP($C3,$CO$2:$DC$58,5,FALSE)),0,VLOOKUP($C3,$CO$2:$DC$58,5,FALSE))</f>
        <v>0</v>
      </c>
      <c r="H3" s="968">
        <f t="shared" ref="H3:H66" si="4">IF(ISERROR(VLOOKUP($C3,$U$2:$AI$58,6,FALSE)),0,VLOOKUP($C3,$U$2:$AI$58,6,FALSE))+IF(ISERROR(VLOOKUP($C3,$AM$2:$AZ$58,6,FALSE)),0,VLOOKUP($C3,$AM$2:$AZ$58,6,FALSE))+IF(ISERROR(VLOOKUP($C3,$BE$2:$BR$58,6,FALSE)),0,VLOOKUP($C3,$BE$2:$BR$58,6,FALSE))+IF(ISERROR(VLOOKUP($C3,$BW$2:$CK$58,6,FALSE)),0,VLOOKUP($C3,$BW$2:$CK$58,6,FALSE))+IF(ISERROR(VLOOKUP($C3,$CO$2:$DC$58,6,FALSE)),0,VLOOKUP($C3,$CO$2:$DC$58,6,FALSE))</f>
        <v>0</v>
      </c>
      <c r="I3" s="968">
        <f t="shared" ref="I3:I66" si="5">IF(ISERROR(VLOOKUP($C3,$U$2:$AI$58,7,FALSE)),0,VLOOKUP($C3,$U$2:$AI$58,7,FALSE))+IF(ISERROR(VLOOKUP($C3,$AM$2:$AZ$58,7,FALSE)),0,VLOOKUP($C3,$AM$2:$AZ$58,7,FALSE))+IF(ISERROR(VLOOKUP($C3,$BE$2:$BR$58,7,FALSE)),0,VLOOKUP($C3,$BE$2:$BR$58,7,FALSE))+IF(ISERROR(VLOOKUP($C3,$BW$2:$CK$58,7,FALSE)),0,VLOOKUP($C3,$BW$2:$CK$58,7,FALSE))+IF(ISERROR(VLOOKUP($C3,$CO$2:$DC$58,7,FALSE)),0,VLOOKUP($C3,$CO$2:$DC$58,7,FALSE))</f>
        <v>0</v>
      </c>
      <c r="J3" s="968">
        <f t="shared" ref="J3:J66" si="6">IF(ISERROR(VLOOKUP($C3,$U$2:$AI$58,8,FALSE)),0,VLOOKUP($C3,$U$2:$AI$58,8,FALSE))+IF(ISERROR(VLOOKUP($C3,$AM$2:$AZ$58,8,FALSE)),0,VLOOKUP($C3,$AM$2:$AZ$58,8,FALSE))+IF(ISERROR(VLOOKUP($C3,$BE$2:$BR$58,8,FALSE)),0,VLOOKUP($C3,$BE$2:$BR$58,8,FALSE))+IF(ISERROR(VLOOKUP($C3,$BW$2:$CK$58,8,FALSE)),0,VLOOKUP($C3,$BW$2:$CK$58,8,FALSE))+IF(ISERROR(VLOOKUP($C3,$CO$2:$DC$58,8,FALSE)),0,VLOOKUP($C3,$CO$2:$DC$58,8,FALSE))</f>
        <v>0</v>
      </c>
      <c r="K3" s="968">
        <f t="shared" ref="K3:K66" si="7">IF(ISERROR(VLOOKUP($C3,$U$2:$AI$58,9,FALSE)),0,VLOOKUP($C3,$U$2:$AI$58,9,FALSE))+IF(ISERROR(VLOOKUP($C3,$AM$2:$AZ$58,9,FALSE)),0,VLOOKUP($C3,$AM$2:$AZ$58,9,FALSE))+IF(ISERROR(VLOOKUP($C3,$BE$2:$BR$58,9,FALSE)),0,VLOOKUP($C3,$BE$2:$BR$58,2,FALSE))+IF(ISERROR(VLOOKUP($C3,$BW$2:$CK$58,9,FALSE)),0,VLOOKUP($C3,$BW$2:$CK$58,9,FALSE))+IF(ISERROR(VLOOKUP($C3,$CO$2:$DC$58,9,FALSE)),0,VLOOKUP($C3,$CO$2:$DC$58,9,FALSE))</f>
        <v>0</v>
      </c>
      <c r="L3" s="968">
        <f t="shared" ref="L3:L66" si="8">IF(ISERROR(VLOOKUP($C3,$U$2:$AI$58,10,FALSE)),0,VLOOKUP($C3,$U$2:$AI$58,10,FALSE))+IF(ISERROR(VLOOKUP($C3,$AM$2:$AZ$58,10,FALSE)),0,VLOOKUP($C3,$AM$2:$AZ$58,10,FALSE))+IF(ISERROR(VLOOKUP($C3,$BE$2:$BR$58,10,FALSE)),0,VLOOKUP($C3,$BE$2:$BR$58,10,FALSE))+IF(ISERROR(VLOOKUP($C3,$BW$2:$CK$58,10,FALSE)),0,VLOOKUP($C3,$BW$2:$CK$58,10,FALSE))+IF(ISERROR(VLOOKUP($C3,$CO$2:$DC$58,10,FALSE)),0,VLOOKUP($C3,$CO$2:$DC$58,10,FALSE))</f>
        <v>0</v>
      </c>
      <c r="M3" s="968">
        <f t="shared" ref="M3:M66" si="9">IF(ISERROR(VLOOKUP($C3,$U$2:$AI$58,11,FALSE)),0,VLOOKUP($C3,$U$2:$AI$58,11,FALSE))+IF(ISERROR(VLOOKUP($C3,$AM$2:$AZ$58,11,FALSE)),0,VLOOKUP($C3,$AM$2:$AZ$58,11,FALSE))+IF(ISERROR(VLOOKUP($C3,$BE$2:$BR$58,11,FALSE)),0,VLOOKUP($C3,$BE$2:$BR$58,11,FALSE))+IF(ISERROR(VLOOKUP($C3,$BW$2:$CK$58,11,FALSE)),0,VLOOKUP($C3,$BW$2:$CK$58,11,FALSE))+IF(ISERROR(VLOOKUP($C3,$CO$2:$DC$58,11,FALSE)),0,VLOOKUP($C3,$CO$2:$DC$58,11,FALSE))</f>
        <v>0</v>
      </c>
      <c r="N3" s="968">
        <f t="shared" ref="N3:N66" si="10">IF(ISERROR(VLOOKUP($C3,$U$2:$AI$58,12,FALSE)),0,VLOOKUP($C3,$U$2:$AI$58,12,FALSE))+IF(ISERROR(VLOOKUP($C3,$AM$2:$AZ$58,12,FALSE)),0,VLOOKUP($C3,$AM$2:$AZ$58,12,FALSE))+IF(ISERROR(VLOOKUP($C3,$BE$2:$BR$58,12,FALSE)),0,VLOOKUP($C3,$BE$2:$BR$58,12,FALSE))+IF(ISERROR(VLOOKUP($C3,$BW$2:$CK$58,12,FALSE)),0,VLOOKUP($C3,$BW$2:$CK$58,12,FALSE))+IF(ISERROR(VLOOKUP($C3,$CO$2:$DC$58,12,FALSE)),0,VLOOKUP($C3,$CO$2:$DC$58,12,FALSE))</f>
        <v>0</v>
      </c>
      <c r="O3" s="968">
        <f t="shared" ref="O3:O66" si="11">IF(ISERROR(VLOOKUP($C3,$U$2:$AI$58,13,FALSE)),0,VLOOKUP($C3,$U$2:$AI$58,13,FALSE))+IF(ISERROR(VLOOKUP($C3,$AM$2:$AZ$58,13,FALSE)),0,VLOOKUP($C3,$AM$2:$AZ$58,13,FALSE))+IF(ISERROR(VLOOKUP($C3,$BE$2:$BR$58,13,FALSE)),0,VLOOKUP($C3,$BE$2:$BR$58,13,FALSE))+IF(ISERROR(VLOOKUP($C3,$BW$2:$CK$58,13,FALSE)),0,VLOOKUP($C3,$BW$2:$CK$58,13,FALSE))+IF(ISERROR(VLOOKUP($C3,$CO$2:$DC$58,13,FALSE)),0,VLOOKUP($C3,$CO$2:$DC$58,13,FALSE))</f>
        <v>0</v>
      </c>
      <c r="P3" s="968">
        <f t="shared" ref="P3:P66" si="12">IF(ISERROR(VLOOKUP($C3,$U$2:$AI$58,14,FALSE)),0,VLOOKUP($C3,$U$2:$AI$58,14,FALSE))+IF(ISERROR(VLOOKUP($C3,$AM$2:$AZ$58,14,FALSE)),0,VLOOKUP($C3,$AM$2:$AZ$58,14,FALSE))+IF(ISERROR(VLOOKUP($C3,$BE$2:$BR$58,14,FALSE)),0,VLOOKUP($C3,$BE$2:$BR$58,14,FALSE))+IF(ISERROR(VLOOKUP($C3,$BW$2:$CK$58,14,FALSE)),0,VLOOKUP($C3,$BW$2:$CK$58,14,FALSE))+IF(ISERROR(VLOOKUP($C3,$CO$2:$DC$58,14,FALSE)),0,VLOOKUP($C3,$CO$2:$DC$58,14,FALSE))</f>
        <v>0</v>
      </c>
      <c r="Q3" s="968">
        <f t="shared" ref="Q3:Q66" si="13">IF(ISERROR(VLOOKUP($C3,$U$2:$AI$58,15,FALSE)),0,VLOOKUP($C3,$U$2:$AI$58,15,FALSE))+IF(ISERROR(VLOOKUP($C3,$AM$2:$AZ$58,15,FALSE)),0,VLOOKUP($C3,$AM$2:$AZ$58,15,FALSE))+IF(ISERROR(VLOOKUP($C3,$BE$2:$BR$58,15,FALSE)),0,VLOOKUP($C3,$BE$2:$BR$58,15,FALSE))+IF(ISERROR(VLOOKUP($C3,$BW$2:$CK$58,15,FALSE)),0,VLOOKUP($C3,$BW$2:$CK$58,15,FALSE))+IF(ISERROR(VLOOKUP($C3,$CO$2:$DC$58,15,FALSE)),0,VLOOKUP($C3,$CO$2:$DC$58,15,FALSE))</f>
        <v>0</v>
      </c>
      <c r="R3" s="932"/>
      <c r="S3" s="932"/>
      <c r="T3" s="932"/>
      <c r="U3" s="932"/>
      <c r="V3" s="932"/>
      <c r="W3" s="932"/>
      <c r="X3" s="932"/>
      <c r="Y3" s="932"/>
      <c r="Z3" s="932"/>
      <c r="AA3" s="932"/>
      <c r="AB3" s="932"/>
      <c r="AC3" s="932"/>
      <c r="AD3" s="932"/>
      <c r="AE3" s="932"/>
      <c r="AF3" s="932"/>
      <c r="AG3" s="932"/>
      <c r="AH3" s="932"/>
      <c r="AI3" s="932"/>
      <c r="AJ3" s="932"/>
      <c r="AK3" s="932"/>
      <c r="AL3" s="932"/>
      <c r="AM3" s="932"/>
      <c r="AN3" s="932"/>
      <c r="AO3" s="932"/>
      <c r="AP3" s="932"/>
      <c r="AQ3" s="932"/>
      <c r="AR3" s="932"/>
      <c r="AS3" s="932"/>
      <c r="AT3" s="932"/>
      <c r="AU3" s="932"/>
      <c r="AV3" s="932"/>
      <c r="AW3" s="932"/>
      <c r="AX3" s="932"/>
      <c r="AY3" s="932"/>
      <c r="AZ3" s="932"/>
      <c r="BA3" s="932"/>
      <c r="BB3" s="932"/>
      <c r="BC3" s="932"/>
      <c r="BD3" s="932"/>
      <c r="BE3" s="932"/>
      <c r="BF3" s="932"/>
      <c r="BG3" s="932"/>
      <c r="BH3" s="932"/>
      <c r="BI3" s="932"/>
      <c r="BJ3" s="932"/>
      <c r="BK3" s="932"/>
      <c r="BL3" s="932"/>
      <c r="BM3" s="932"/>
      <c r="BN3" s="932"/>
      <c r="BO3" s="932"/>
      <c r="BP3" s="932"/>
      <c r="BQ3" s="932"/>
      <c r="BR3" s="932"/>
      <c r="BS3" s="932"/>
      <c r="BT3" s="932"/>
      <c r="BU3" s="932"/>
      <c r="BV3" s="932"/>
      <c r="BW3" s="932"/>
      <c r="BX3" s="932"/>
      <c r="BY3" s="932"/>
      <c r="BZ3" s="932"/>
      <c r="CA3" s="932"/>
      <c r="CB3" s="932"/>
      <c r="CC3" s="932"/>
      <c r="CD3" s="932"/>
      <c r="CE3" s="932"/>
      <c r="CF3" s="932"/>
      <c r="CG3" s="932"/>
      <c r="CH3" s="932"/>
      <c r="CI3" s="932"/>
      <c r="CJ3" s="932"/>
      <c r="CK3" s="932"/>
      <c r="CL3" s="932"/>
      <c r="CM3" s="932"/>
      <c r="CN3" s="932"/>
      <c r="CO3" s="932"/>
      <c r="CP3" s="932"/>
      <c r="CQ3" s="932"/>
      <c r="CR3" s="932"/>
      <c r="CS3" s="932"/>
      <c r="CT3" s="932"/>
      <c r="CU3" s="932"/>
      <c r="CV3" s="932"/>
      <c r="CW3" s="932"/>
      <c r="CX3" s="932"/>
      <c r="CY3" s="932"/>
      <c r="CZ3" s="932"/>
      <c r="DA3" s="932"/>
      <c r="DB3" s="932"/>
      <c r="DC3" s="932"/>
      <c r="DD3" s="932"/>
      <c r="DE3" s="932"/>
      <c r="DF3" s="932"/>
      <c r="DG3" s="932"/>
      <c r="DH3" s="932"/>
      <c r="DI3" s="932"/>
      <c r="DJ3" s="932"/>
      <c r="DK3" s="932"/>
      <c r="DL3" s="932"/>
      <c r="DM3" s="932"/>
      <c r="DN3" s="932"/>
      <c r="DO3" s="932"/>
      <c r="DP3" s="932"/>
      <c r="DQ3" s="932"/>
      <c r="DR3" s="932"/>
      <c r="DS3" s="932">
        <v>2</v>
      </c>
      <c r="DT3" s="932" t="s">
        <v>1271</v>
      </c>
      <c r="DU3" s="932">
        <v>9998</v>
      </c>
      <c r="DV3" s="932">
        <v>13</v>
      </c>
      <c r="DW3" s="932">
        <v>0</v>
      </c>
      <c r="DX3" s="932">
        <v>0</v>
      </c>
      <c r="DY3" s="932">
        <v>0</v>
      </c>
      <c r="DZ3" s="932">
        <v>0</v>
      </c>
      <c r="EA3" s="932">
        <v>0</v>
      </c>
      <c r="EB3" s="932">
        <v>0</v>
      </c>
      <c r="EC3" s="932">
        <v>8</v>
      </c>
      <c r="ED3" s="932">
        <v>5</v>
      </c>
      <c r="EE3" s="932">
        <v>0</v>
      </c>
      <c r="EF3" s="932">
        <v>0</v>
      </c>
      <c r="EG3" s="932">
        <v>0</v>
      </c>
      <c r="EH3" s="932">
        <v>0</v>
      </c>
      <c r="EI3" s="932">
        <v>0</v>
      </c>
      <c r="EK3" s="932">
        <v>2</v>
      </c>
      <c r="EL3" s="932" t="s">
        <v>1271</v>
      </c>
      <c r="EM3" s="932">
        <v>9998</v>
      </c>
      <c r="EN3" s="932">
        <v>8</v>
      </c>
      <c r="EO3" s="932">
        <v>0</v>
      </c>
      <c r="EP3" s="932">
        <v>0</v>
      </c>
      <c r="EQ3" s="932">
        <v>0</v>
      </c>
      <c r="ER3" s="932">
        <v>0</v>
      </c>
      <c r="ES3" s="932">
        <v>0</v>
      </c>
      <c r="ET3" s="932">
        <v>0</v>
      </c>
      <c r="EU3" s="932">
        <v>8</v>
      </c>
      <c r="EV3" s="932">
        <v>0</v>
      </c>
      <c r="EW3" s="932">
        <v>0</v>
      </c>
      <c r="EX3" s="932">
        <v>0</v>
      </c>
      <c r="EY3" s="932">
        <v>0</v>
      </c>
      <c r="EZ3" s="932">
        <v>0</v>
      </c>
      <c r="FA3" s="932">
        <v>0</v>
      </c>
      <c r="FC3" s="932">
        <v>2</v>
      </c>
      <c r="FD3" s="932" t="s">
        <v>1271</v>
      </c>
      <c r="FE3" s="932">
        <v>9998</v>
      </c>
      <c r="FF3" s="932">
        <v>8.25</v>
      </c>
      <c r="FG3" s="932">
        <v>9</v>
      </c>
      <c r="FH3" s="932">
        <v>9</v>
      </c>
      <c r="FI3" s="932">
        <v>9.25</v>
      </c>
      <c r="FJ3" s="932">
        <v>0</v>
      </c>
      <c r="FK3" s="932">
        <v>0</v>
      </c>
      <c r="FL3" s="932">
        <v>0</v>
      </c>
      <c r="FM3" s="932">
        <v>32</v>
      </c>
      <c r="FN3" s="932">
        <v>3.5</v>
      </c>
      <c r="FO3" s="932">
        <v>0</v>
      </c>
      <c r="FP3" s="932">
        <v>0</v>
      </c>
      <c r="FQ3" s="932">
        <v>0</v>
      </c>
      <c r="FU3" s="932">
        <v>2</v>
      </c>
      <c r="FV3" s="932" t="s">
        <v>1271</v>
      </c>
      <c r="FW3" s="932">
        <v>9998</v>
      </c>
      <c r="FX3" s="932">
        <v>8.5</v>
      </c>
      <c r="FY3" s="932">
        <v>8.5</v>
      </c>
      <c r="FZ3" s="932">
        <v>0</v>
      </c>
      <c r="GA3" s="932">
        <v>0</v>
      </c>
      <c r="GB3" s="932">
        <v>0</v>
      </c>
      <c r="GC3" s="932">
        <v>0</v>
      </c>
      <c r="GD3" s="932">
        <v>0</v>
      </c>
      <c r="GE3" s="932">
        <v>16</v>
      </c>
      <c r="GF3" s="932">
        <v>1</v>
      </c>
      <c r="GG3" s="932">
        <v>0</v>
      </c>
      <c r="GH3" s="932">
        <v>0</v>
      </c>
      <c r="GI3" s="932">
        <v>0</v>
      </c>
      <c r="GM3" s="932">
        <v>2</v>
      </c>
      <c r="GN3" s="932" t="s">
        <v>1271</v>
      </c>
      <c r="GO3" s="932">
        <v>9998</v>
      </c>
      <c r="GP3" s="932">
        <v>0</v>
      </c>
      <c r="GQ3" s="932">
        <v>0</v>
      </c>
      <c r="GR3" s="932">
        <v>0</v>
      </c>
      <c r="GS3" s="932">
        <v>0</v>
      </c>
      <c r="GT3" s="932">
        <v>0</v>
      </c>
      <c r="GU3" s="932">
        <v>0</v>
      </c>
      <c r="GV3" s="932">
        <v>0</v>
      </c>
      <c r="GW3" s="932">
        <v>0</v>
      </c>
      <c r="GX3" s="932">
        <v>0</v>
      </c>
      <c r="GY3" s="932">
        <v>0</v>
      </c>
      <c r="GZ3" s="932">
        <v>0</v>
      </c>
      <c r="HA3" s="932">
        <v>0</v>
      </c>
    </row>
    <row r="4" spans="1:216">
      <c r="A4" s="963">
        <v>3</v>
      </c>
      <c r="B4" s="966" t="s">
        <v>1326</v>
      </c>
      <c r="C4" s="967">
        <v>10001</v>
      </c>
      <c r="D4" s="968">
        <f t="shared" si="0"/>
        <v>0</v>
      </c>
      <c r="E4" s="968">
        <f t="shared" si="1"/>
        <v>0</v>
      </c>
      <c r="F4" s="968">
        <f t="shared" si="2"/>
        <v>0</v>
      </c>
      <c r="G4" s="968">
        <f t="shared" si="3"/>
        <v>0</v>
      </c>
      <c r="H4" s="968">
        <f t="shared" si="4"/>
        <v>0</v>
      </c>
      <c r="I4" s="968">
        <f t="shared" si="5"/>
        <v>0</v>
      </c>
      <c r="J4" s="968">
        <f t="shared" si="6"/>
        <v>0</v>
      </c>
      <c r="K4" s="968">
        <f t="shared" si="7"/>
        <v>0</v>
      </c>
      <c r="L4" s="968">
        <f t="shared" si="8"/>
        <v>0</v>
      </c>
      <c r="M4" s="968">
        <f t="shared" si="9"/>
        <v>0</v>
      </c>
      <c r="N4" s="968">
        <f t="shared" si="10"/>
        <v>0</v>
      </c>
      <c r="O4" s="968">
        <f t="shared" si="11"/>
        <v>0</v>
      </c>
      <c r="P4" s="968">
        <f t="shared" si="12"/>
        <v>0</v>
      </c>
      <c r="Q4" s="968">
        <f t="shared" si="13"/>
        <v>0</v>
      </c>
      <c r="R4" s="932"/>
      <c r="S4" s="932"/>
      <c r="T4" s="932"/>
      <c r="U4" s="932"/>
      <c r="V4" s="932"/>
      <c r="W4" s="932"/>
      <c r="X4" s="932"/>
      <c r="Y4" s="932"/>
      <c r="Z4" s="932"/>
      <c r="AA4" s="932"/>
      <c r="AB4" s="932"/>
      <c r="AC4" s="932"/>
      <c r="AD4" s="932"/>
      <c r="AE4" s="932"/>
      <c r="AF4" s="932"/>
      <c r="AG4" s="932"/>
      <c r="AH4" s="932"/>
      <c r="AI4" s="932"/>
      <c r="AJ4" s="932"/>
      <c r="AK4" s="932"/>
      <c r="AL4" s="932"/>
      <c r="AM4" s="932"/>
      <c r="AN4" s="932"/>
      <c r="AO4" s="932"/>
      <c r="AP4" s="932"/>
      <c r="AQ4" s="932"/>
      <c r="AR4" s="932"/>
      <c r="AS4" s="932"/>
      <c r="AT4" s="932"/>
      <c r="AU4" s="932"/>
      <c r="AV4" s="932"/>
      <c r="AW4" s="932"/>
      <c r="AX4" s="932"/>
      <c r="AY4" s="932"/>
      <c r="AZ4" s="932"/>
      <c r="BA4" s="932"/>
      <c r="BB4" s="932"/>
      <c r="BC4" s="932"/>
      <c r="BD4" s="932"/>
      <c r="BE4" s="932"/>
      <c r="BF4" s="932"/>
      <c r="BG4" s="932"/>
      <c r="BH4" s="932"/>
      <c r="BI4" s="932"/>
      <c r="BJ4" s="932"/>
      <c r="BK4" s="932"/>
      <c r="BL4" s="932"/>
      <c r="BM4" s="932"/>
      <c r="BN4" s="932"/>
      <c r="BO4" s="932"/>
      <c r="BP4" s="932"/>
      <c r="BQ4" s="932"/>
      <c r="BR4" s="932"/>
      <c r="BS4" s="932"/>
      <c r="BT4" s="932"/>
      <c r="BU4" s="932"/>
      <c r="BV4" s="932"/>
      <c r="BW4" s="932"/>
      <c r="BX4" s="932"/>
      <c r="BY4" s="932"/>
      <c r="BZ4" s="932"/>
      <c r="CA4" s="932"/>
      <c r="CB4" s="932"/>
      <c r="CC4" s="932"/>
      <c r="CD4" s="932"/>
      <c r="CE4" s="932"/>
      <c r="CF4" s="932"/>
      <c r="CG4" s="932"/>
      <c r="CH4" s="932"/>
      <c r="CI4" s="932"/>
      <c r="CJ4" s="932"/>
      <c r="CK4" s="932"/>
      <c r="CL4" s="932"/>
      <c r="CM4" s="932"/>
      <c r="CN4" s="932"/>
      <c r="CO4" s="932"/>
      <c r="CP4" s="932"/>
      <c r="CQ4" s="932"/>
      <c r="CR4" s="932"/>
      <c r="CS4" s="932"/>
      <c r="CT4" s="932"/>
      <c r="CU4" s="932"/>
      <c r="CV4" s="932"/>
      <c r="CW4" s="932"/>
      <c r="CX4" s="932"/>
      <c r="CY4" s="932"/>
      <c r="CZ4" s="932"/>
      <c r="DA4" s="932"/>
      <c r="DB4" s="932"/>
      <c r="DC4" s="932"/>
      <c r="DD4" s="932"/>
      <c r="DE4" s="932"/>
      <c r="DF4" s="932"/>
      <c r="DG4" s="932"/>
      <c r="DH4" s="932"/>
      <c r="DI4" s="932"/>
      <c r="DJ4" s="932"/>
      <c r="DK4" s="932"/>
      <c r="DL4" s="932"/>
      <c r="DM4" s="932"/>
      <c r="DN4" s="932"/>
      <c r="DO4" s="932"/>
      <c r="DP4" s="932"/>
      <c r="DQ4" s="932"/>
      <c r="DR4" s="932"/>
      <c r="DS4" s="932">
        <v>3</v>
      </c>
      <c r="DT4" s="932">
        <v>0</v>
      </c>
      <c r="DU4" s="932">
        <v>0</v>
      </c>
      <c r="DV4" s="932">
        <v>0</v>
      </c>
      <c r="DW4" s="932">
        <v>0</v>
      </c>
      <c r="DX4" s="932">
        <v>0</v>
      </c>
      <c r="DY4" s="932">
        <v>0</v>
      </c>
      <c r="DZ4" s="932">
        <v>0</v>
      </c>
      <c r="EA4" s="932">
        <v>0</v>
      </c>
      <c r="EB4" s="932">
        <v>0</v>
      </c>
      <c r="EC4" s="932">
        <v>0</v>
      </c>
      <c r="ED4" s="932">
        <v>0</v>
      </c>
      <c r="EE4" s="932">
        <v>0</v>
      </c>
      <c r="EF4" s="932">
        <v>0</v>
      </c>
      <c r="EG4" s="932">
        <v>0</v>
      </c>
      <c r="EK4" s="932">
        <v>3</v>
      </c>
      <c r="EL4" s="932">
        <v>0</v>
      </c>
      <c r="EM4" s="932">
        <v>0</v>
      </c>
      <c r="EN4" s="932">
        <v>0</v>
      </c>
      <c r="EO4" s="932">
        <v>0</v>
      </c>
      <c r="EP4" s="932">
        <v>0</v>
      </c>
      <c r="EQ4" s="932">
        <v>0</v>
      </c>
      <c r="ER4" s="932">
        <v>0</v>
      </c>
      <c r="ES4" s="932">
        <v>0</v>
      </c>
      <c r="ET4" s="932">
        <v>0</v>
      </c>
      <c r="EU4" s="932">
        <v>0</v>
      </c>
      <c r="EV4" s="932">
        <v>0</v>
      </c>
      <c r="EW4" s="932">
        <v>0</v>
      </c>
      <c r="EX4" s="932">
        <v>0</v>
      </c>
      <c r="EY4" s="932">
        <v>0</v>
      </c>
      <c r="FC4" s="932">
        <v>3</v>
      </c>
      <c r="FD4" s="932">
        <v>0</v>
      </c>
      <c r="FE4" s="932">
        <v>0</v>
      </c>
      <c r="FF4" s="932">
        <v>0</v>
      </c>
      <c r="FG4" s="932">
        <v>0</v>
      </c>
      <c r="FH4" s="932">
        <v>0</v>
      </c>
      <c r="FI4" s="932">
        <v>0</v>
      </c>
      <c r="FJ4" s="932">
        <v>0</v>
      </c>
      <c r="FK4" s="932">
        <v>0</v>
      </c>
      <c r="FL4" s="932">
        <v>0</v>
      </c>
      <c r="FM4" s="932">
        <v>0</v>
      </c>
      <c r="FN4" s="932">
        <v>0</v>
      </c>
      <c r="FO4" s="932">
        <v>0</v>
      </c>
      <c r="FP4" s="932">
        <v>0</v>
      </c>
      <c r="FQ4" s="932">
        <v>0</v>
      </c>
      <c r="FU4" s="932">
        <v>3</v>
      </c>
      <c r="FV4" s="932">
        <v>0</v>
      </c>
      <c r="FW4" s="932">
        <v>0</v>
      </c>
      <c r="FX4" s="932">
        <v>0</v>
      </c>
      <c r="FY4" s="932">
        <v>0</v>
      </c>
      <c r="FZ4" s="932">
        <v>0</v>
      </c>
      <c r="GA4" s="932">
        <v>0</v>
      </c>
      <c r="GB4" s="932">
        <v>0</v>
      </c>
      <c r="GC4" s="932">
        <v>0</v>
      </c>
      <c r="GD4" s="932">
        <v>0</v>
      </c>
      <c r="GE4" s="932">
        <v>0</v>
      </c>
      <c r="GF4" s="932">
        <v>0</v>
      </c>
      <c r="GG4" s="932">
        <v>0</v>
      </c>
      <c r="GH4" s="932">
        <v>0</v>
      </c>
      <c r="GI4" s="932">
        <v>0</v>
      </c>
      <c r="GM4" s="932">
        <v>3</v>
      </c>
      <c r="GN4" s="932">
        <v>0</v>
      </c>
      <c r="GO4" s="932">
        <v>0</v>
      </c>
      <c r="GP4" s="932">
        <v>0</v>
      </c>
      <c r="GQ4" s="932">
        <v>0</v>
      </c>
      <c r="GR4" s="932">
        <v>0</v>
      </c>
      <c r="GS4" s="932">
        <v>0</v>
      </c>
      <c r="GT4" s="932">
        <v>0</v>
      </c>
      <c r="GU4" s="932">
        <v>0</v>
      </c>
      <c r="GV4" s="932">
        <v>0</v>
      </c>
      <c r="GW4" s="932">
        <v>0</v>
      </c>
      <c r="GX4" s="932">
        <v>0</v>
      </c>
      <c r="GY4" s="932">
        <v>0</v>
      </c>
      <c r="GZ4" s="932">
        <v>0</v>
      </c>
      <c r="HA4" s="932">
        <v>0</v>
      </c>
    </row>
    <row r="5" spans="1:216">
      <c r="A5" s="963">
        <v>4</v>
      </c>
      <c r="B5" s="966" t="s">
        <v>1323</v>
      </c>
      <c r="C5" s="967">
        <v>10000</v>
      </c>
      <c r="D5" s="968">
        <f t="shared" si="0"/>
        <v>0</v>
      </c>
      <c r="E5" s="968">
        <f t="shared" si="1"/>
        <v>0</v>
      </c>
      <c r="F5" s="968">
        <f t="shared" si="2"/>
        <v>0</v>
      </c>
      <c r="G5" s="968">
        <f t="shared" si="3"/>
        <v>0</v>
      </c>
      <c r="H5" s="968">
        <f t="shared" si="4"/>
        <v>0</v>
      </c>
      <c r="I5" s="968">
        <f t="shared" si="5"/>
        <v>0</v>
      </c>
      <c r="J5" s="968">
        <f t="shared" si="6"/>
        <v>0</v>
      </c>
      <c r="K5" s="968">
        <f t="shared" si="7"/>
        <v>0</v>
      </c>
      <c r="L5" s="968">
        <f t="shared" si="8"/>
        <v>0</v>
      </c>
      <c r="M5" s="968">
        <f t="shared" si="9"/>
        <v>0</v>
      </c>
      <c r="N5" s="968">
        <f t="shared" si="10"/>
        <v>0</v>
      </c>
      <c r="O5" s="968">
        <f t="shared" si="11"/>
        <v>0</v>
      </c>
      <c r="P5" s="968">
        <f t="shared" si="12"/>
        <v>0</v>
      </c>
      <c r="Q5" s="968">
        <f t="shared" si="13"/>
        <v>0</v>
      </c>
      <c r="R5" s="932"/>
      <c r="S5" s="932"/>
      <c r="T5" s="932"/>
      <c r="U5" s="932"/>
      <c r="V5" s="932"/>
      <c r="W5" s="932"/>
      <c r="X5" s="932"/>
      <c r="Y5" s="932"/>
      <c r="Z5" s="932"/>
      <c r="AA5" s="932"/>
      <c r="AB5" s="932"/>
      <c r="AC5" s="932"/>
      <c r="AD5" s="932"/>
      <c r="AE5" s="932"/>
      <c r="AF5" s="932"/>
      <c r="AG5" s="932"/>
      <c r="AH5" s="932"/>
      <c r="AI5" s="932"/>
      <c r="AJ5" s="932"/>
      <c r="AK5" s="932"/>
      <c r="AL5" s="932"/>
      <c r="AM5" s="932"/>
      <c r="AN5" s="932"/>
      <c r="AO5" s="932"/>
      <c r="AP5" s="932"/>
      <c r="AQ5" s="932"/>
      <c r="AR5" s="932"/>
      <c r="AS5" s="932"/>
      <c r="AT5" s="932"/>
      <c r="AU5" s="932"/>
      <c r="AV5" s="932"/>
      <c r="AW5" s="932"/>
      <c r="AX5" s="932"/>
      <c r="AY5" s="932"/>
      <c r="AZ5" s="932"/>
      <c r="BA5" s="932"/>
      <c r="BB5" s="932"/>
      <c r="BC5" s="932"/>
      <c r="BD5" s="932"/>
      <c r="BE5" s="932"/>
      <c r="BF5" s="932"/>
      <c r="BG5" s="932"/>
      <c r="BH5" s="932"/>
      <c r="BI5" s="932"/>
      <c r="BJ5" s="932"/>
      <c r="BK5" s="932"/>
      <c r="BL5" s="932"/>
      <c r="BM5" s="932"/>
      <c r="BN5" s="932"/>
      <c r="BO5" s="932"/>
      <c r="BP5" s="932"/>
      <c r="BQ5" s="932"/>
      <c r="BR5" s="932"/>
      <c r="BS5" s="932"/>
      <c r="BT5" s="932"/>
      <c r="BU5" s="932"/>
      <c r="BV5" s="932"/>
      <c r="BW5" s="932"/>
      <c r="BX5" s="932"/>
      <c r="BY5" s="932"/>
      <c r="BZ5" s="932"/>
      <c r="CA5" s="932"/>
      <c r="CB5" s="932"/>
      <c r="CC5" s="932"/>
      <c r="CD5" s="932"/>
      <c r="CE5" s="932"/>
      <c r="CF5" s="932"/>
      <c r="CG5" s="932"/>
      <c r="CH5" s="932"/>
      <c r="CI5" s="932"/>
      <c r="CJ5" s="932"/>
      <c r="CK5" s="932"/>
      <c r="CL5" s="932"/>
      <c r="CM5" s="932"/>
      <c r="CN5" s="932"/>
      <c r="CO5" s="932"/>
      <c r="CP5" s="932"/>
      <c r="CQ5" s="932"/>
      <c r="CR5" s="932"/>
      <c r="CS5" s="932"/>
      <c r="CT5" s="932"/>
      <c r="CU5" s="932"/>
      <c r="CV5" s="932"/>
      <c r="CW5" s="932"/>
      <c r="CX5" s="932"/>
      <c r="CY5" s="932"/>
      <c r="CZ5" s="932"/>
      <c r="DA5" s="932"/>
      <c r="DB5" s="932"/>
      <c r="DC5" s="932"/>
      <c r="DD5" s="932"/>
      <c r="DE5" s="932"/>
      <c r="DF5" s="932"/>
      <c r="DG5" s="932"/>
      <c r="DH5" s="932"/>
      <c r="DI5" s="932"/>
      <c r="DJ5" s="932"/>
      <c r="DK5" s="932"/>
      <c r="DL5" s="932"/>
      <c r="DM5" s="932"/>
      <c r="DN5" s="932"/>
      <c r="DO5" s="932"/>
      <c r="DP5" s="932"/>
      <c r="DQ5" s="932"/>
      <c r="DR5" s="932"/>
      <c r="DS5" s="932">
        <v>4</v>
      </c>
      <c r="DT5" s="932">
        <v>0</v>
      </c>
      <c r="DU5" s="932">
        <v>0</v>
      </c>
      <c r="DV5" s="932">
        <v>0</v>
      </c>
      <c r="DW5" s="932">
        <v>0</v>
      </c>
      <c r="DX5" s="932">
        <v>0</v>
      </c>
      <c r="DY5" s="932">
        <v>0</v>
      </c>
      <c r="DZ5" s="932">
        <v>0</v>
      </c>
      <c r="EA5" s="932">
        <v>0</v>
      </c>
      <c r="EB5" s="932">
        <v>0</v>
      </c>
      <c r="EC5" s="932">
        <v>0</v>
      </c>
      <c r="ED5" s="932">
        <v>0</v>
      </c>
      <c r="EE5" s="932">
        <v>0</v>
      </c>
      <c r="EF5" s="932">
        <v>0</v>
      </c>
      <c r="EG5" s="932">
        <v>0</v>
      </c>
      <c r="EK5" s="932">
        <v>4</v>
      </c>
      <c r="EL5" s="932">
        <v>0</v>
      </c>
      <c r="EM5" s="932">
        <v>0</v>
      </c>
      <c r="EN5" s="932">
        <v>0</v>
      </c>
      <c r="EO5" s="932">
        <v>0</v>
      </c>
      <c r="EP5" s="932">
        <v>0</v>
      </c>
      <c r="EQ5" s="932">
        <v>0</v>
      </c>
      <c r="ER5" s="932">
        <v>0</v>
      </c>
      <c r="ES5" s="932">
        <v>0</v>
      </c>
      <c r="ET5" s="932">
        <v>0</v>
      </c>
      <c r="EU5" s="932">
        <v>0</v>
      </c>
      <c r="EV5" s="932">
        <v>0</v>
      </c>
      <c r="EW5" s="932">
        <v>0</v>
      </c>
      <c r="EX5" s="932">
        <v>0</v>
      </c>
      <c r="EY5" s="932">
        <v>0</v>
      </c>
      <c r="FC5" s="932">
        <v>4</v>
      </c>
      <c r="FD5" s="932">
        <v>0</v>
      </c>
      <c r="FE5" s="932">
        <v>0</v>
      </c>
      <c r="FF5" s="932">
        <v>0</v>
      </c>
      <c r="FG5" s="932">
        <v>0</v>
      </c>
      <c r="FH5" s="932">
        <v>0</v>
      </c>
      <c r="FI5" s="932">
        <v>0</v>
      </c>
      <c r="FJ5" s="932">
        <v>0</v>
      </c>
      <c r="FK5" s="932">
        <v>0</v>
      </c>
      <c r="FL5" s="932">
        <v>0</v>
      </c>
      <c r="FM5" s="932">
        <v>0</v>
      </c>
      <c r="FN5" s="932">
        <v>0</v>
      </c>
      <c r="FO5" s="932">
        <v>0</v>
      </c>
      <c r="FP5" s="932">
        <v>0</v>
      </c>
      <c r="FQ5" s="932">
        <v>0</v>
      </c>
      <c r="FU5" s="932">
        <v>4</v>
      </c>
      <c r="FV5" s="932">
        <v>0</v>
      </c>
      <c r="FW5" s="932">
        <v>0</v>
      </c>
      <c r="FX5" s="932">
        <v>0</v>
      </c>
      <c r="FY5" s="932">
        <v>0</v>
      </c>
      <c r="FZ5" s="932">
        <v>0</v>
      </c>
      <c r="GA5" s="932">
        <v>0</v>
      </c>
      <c r="GB5" s="932">
        <v>0</v>
      </c>
      <c r="GC5" s="932">
        <v>0</v>
      </c>
      <c r="GD5" s="932">
        <v>0</v>
      </c>
      <c r="GE5" s="932">
        <v>0</v>
      </c>
      <c r="GF5" s="932">
        <v>0</v>
      </c>
      <c r="GG5" s="932">
        <v>0</v>
      </c>
      <c r="GH5" s="932">
        <v>0</v>
      </c>
      <c r="GI5" s="932">
        <v>0</v>
      </c>
      <c r="GM5" s="932">
        <v>4</v>
      </c>
      <c r="GN5" s="932">
        <v>0</v>
      </c>
      <c r="GO5" s="932">
        <v>0</v>
      </c>
      <c r="GP5" s="932">
        <v>0</v>
      </c>
      <c r="GQ5" s="932">
        <v>0</v>
      </c>
      <c r="GR5" s="932">
        <v>0</v>
      </c>
      <c r="GS5" s="932">
        <v>0</v>
      </c>
      <c r="GT5" s="932">
        <v>0</v>
      </c>
      <c r="GU5" s="932">
        <v>0</v>
      </c>
      <c r="GV5" s="932">
        <v>0</v>
      </c>
      <c r="GW5" s="932">
        <v>0</v>
      </c>
      <c r="GX5" s="932">
        <v>0</v>
      </c>
      <c r="GY5" s="932">
        <v>0</v>
      </c>
      <c r="GZ5" s="932">
        <v>0</v>
      </c>
      <c r="HA5" s="932">
        <v>0</v>
      </c>
    </row>
    <row r="6" spans="1:216">
      <c r="A6" s="963">
        <v>5</v>
      </c>
      <c r="B6" s="966"/>
      <c r="C6" s="967"/>
      <c r="D6" s="968">
        <f t="shared" si="0"/>
        <v>0</v>
      </c>
      <c r="E6" s="968">
        <f t="shared" si="1"/>
        <v>0</v>
      </c>
      <c r="F6" s="968">
        <f t="shared" si="2"/>
        <v>0</v>
      </c>
      <c r="G6" s="968">
        <f t="shared" si="3"/>
        <v>0</v>
      </c>
      <c r="H6" s="968">
        <f t="shared" si="4"/>
        <v>0</v>
      </c>
      <c r="I6" s="968">
        <f t="shared" si="5"/>
        <v>0</v>
      </c>
      <c r="J6" s="968">
        <f t="shared" si="6"/>
        <v>0</v>
      </c>
      <c r="K6" s="968">
        <f t="shared" si="7"/>
        <v>0</v>
      </c>
      <c r="L6" s="968">
        <f t="shared" si="8"/>
        <v>0</v>
      </c>
      <c r="M6" s="968">
        <f t="shared" si="9"/>
        <v>0</v>
      </c>
      <c r="N6" s="968">
        <f t="shared" si="10"/>
        <v>0</v>
      </c>
      <c r="O6" s="968">
        <f t="shared" si="11"/>
        <v>0</v>
      </c>
      <c r="P6" s="968">
        <f t="shared" si="12"/>
        <v>0</v>
      </c>
      <c r="Q6" s="968">
        <f t="shared" si="13"/>
        <v>0</v>
      </c>
      <c r="R6" s="932"/>
      <c r="S6" s="932"/>
      <c r="T6" s="932"/>
      <c r="U6" s="932"/>
      <c r="V6" s="932"/>
      <c r="W6" s="932"/>
      <c r="X6" s="932"/>
      <c r="Y6" s="932"/>
      <c r="Z6" s="932"/>
      <c r="AA6" s="932"/>
      <c r="AB6" s="932"/>
      <c r="AC6" s="932"/>
      <c r="AD6" s="932"/>
      <c r="AE6" s="932"/>
      <c r="AF6" s="932"/>
      <c r="AG6" s="932"/>
      <c r="AH6" s="932"/>
      <c r="AI6" s="932"/>
      <c r="AJ6" s="932"/>
      <c r="AK6" s="932"/>
      <c r="AL6" s="932"/>
      <c r="AM6" s="932"/>
      <c r="AN6" s="932"/>
      <c r="AO6" s="932"/>
      <c r="AP6" s="932"/>
      <c r="AQ6" s="932"/>
      <c r="AR6" s="932"/>
      <c r="AS6" s="932"/>
      <c r="AT6" s="932"/>
      <c r="AU6" s="932"/>
      <c r="AV6" s="932"/>
      <c r="AW6" s="932"/>
      <c r="AX6" s="932"/>
      <c r="AY6" s="932"/>
      <c r="AZ6" s="932"/>
      <c r="BA6" s="932"/>
      <c r="BB6" s="932"/>
      <c r="BC6" s="932"/>
      <c r="BD6" s="932"/>
      <c r="BE6" s="932"/>
      <c r="BF6" s="932"/>
      <c r="BG6" s="932"/>
      <c r="BH6" s="932"/>
      <c r="BI6" s="932"/>
      <c r="BJ6" s="932"/>
      <c r="BK6" s="932"/>
      <c r="BL6" s="932"/>
      <c r="BM6" s="932"/>
      <c r="BN6" s="932"/>
      <c r="BO6" s="932"/>
      <c r="BP6" s="932"/>
      <c r="BQ6" s="932"/>
      <c r="BR6" s="932"/>
      <c r="BS6" s="932"/>
      <c r="BT6" s="932"/>
      <c r="BU6" s="932"/>
      <c r="BV6" s="932"/>
      <c r="BW6" s="932"/>
      <c r="BX6" s="932"/>
      <c r="BY6" s="932"/>
      <c r="BZ6" s="932"/>
      <c r="CA6" s="932"/>
      <c r="CB6" s="932"/>
      <c r="CC6" s="932"/>
      <c r="CD6" s="932"/>
      <c r="CE6" s="932"/>
      <c r="CF6" s="932"/>
      <c r="CG6" s="932"/>
      <c r="CH6" s="932"/>
      <c r="CI6" s="932"/>
      <c r="CJ6" s="932"/>
      <c r="CK6" s="932"/>
      <c r="CL6" s="932"/>
      <c r="CM6" s="932"/>
      <c r="CN6" s="932"/>
      <c r="CO6" s="932"/>
      <c r="CP6" s="932"/>
      <c r="CQ6" s="932"/>
      <c r="CR6" s="932"/>
      <c r="CS6" s="932"/>
      <c r="CT6" s="932"/>
      <c r="CU6" s="932"/>
      <c r="CV6" s="932"/>
      <c r="CW6" s="932"/>
      <c r="CX6" s="932"/>
      <c r="CY6" s="932"/>
      <c r="CZ6" s="932"/>
      <c r="DA6" s="932"/>
      <c r="DB6" s="932"/>
      <c r="DC6" s="932"/>
      <c r="DD6" s="932"/>
      <c r="DE6" s="932"/>
      <c r="DF6" s="932"/>
      <c r="DG6" s="932"/>
      <c r="DH6" s="932"/>
      <c r="DI6" s="932"/>
      <c r="DJ6" s="932"/>
      <c r="DK6" s="932"/>
      <c r="DL6" s="932"/>
      <c r="DM6" s="932"/>
      <c r="DN6" s="932"/>
      <c r="DO6" s="932"/>
      <c r="DP6" s="932"/>
      <c r="DQ6" s="932"/>
      <c r="DR6" s="932"/>
      <c r="DS6" s="932">
        <v>5</v>
      </c>
      <c r="DT6" s="932">
        <v>0</v>
      </c>
      <c r="DU6" s="932">
        <v>0</v>
      </c>
      <c r="DV6" s="932">
        <v>0</v>
      </c>
      <c r="DW6" s="932">
        <v>0</v>
      </c>
      <c r="DX6" s="932">
        <v>0</v>
      </c>
      <c r="DY6" s="932">
        <v>0</v>
      </c>
      <c r="DZ6" s="932">
        <v>0</v>
      </c>
      <c r="EA6" s="932">
        <v>0</v>
      </c>
      <c r="EB6" s="932">
        <v>0</v>
      </c>
      <c r="EC6" s="932">
        <v>0</v>
      </c>
      <c r="ED6" s="932">
        <v>0</v>
      </c>
      <c r="EE6" s="932">
        <v>0</v>
      </c>
      <c r="EF6" s="932">
        <v>0</v>
      </c>
      <c r="EG6" s="932">
        <v>0</v>
      </c>
      <c r="EK6" s="932">
        <v>5</v>
      </c>
      <c r="EL6" s="932">
        <v>0</v>
      </c>
      <c r="EM6" s="932">
        <v>0</v>
      </c>
      <c r="EN6" s="932">
        <v>0</v>
      </c>
      <c r="EO6" s="932">
        <v>0</v>
      </c>
      <c r="EP6" s="932">
        <v>0</v>
      </c>
      <c r="EQ6" s="932">
        <v>0</v>
      </c>
      <c r="ER6" s="932">
        <v>0</v>
      </c>
      <c r="ES6" s="932">
        <v>0</v>
      </c>
      <c r="ET6" s="932">
        <v>0</v>
      </c>
      <c r="EU6" s="932">
        <v>0</v>
      </c>
      <c r="EV6" s="932">
        <v>0</v>
      </c>
      <c r="EW6" s="932">
        <v>0</v>
      </c>
      <c r="EX6" s="932">
        <v>0</v>
      </c>
      <c r="EY6" s="932">
        <v>0</v>
      </c>
      <c r="FC6" s="932">
        <v>5</v>
      </c>
      <c r="FD6" s="932">
        <v>0</v>
      </c>
      <c r="FE6" s="932">
        <v>0</v>
      </c>
      <c r="FF6" s="932">
        <v>0</v>
      </c>
      <c r="FG6" s="932">
        <v>0</v>
      </c>
      <c r="FH6" s="932">
        <v>0</v>
      </c>
      <c r="FI6" s="932">
        <v>0</v>
      </c>
      <c r="FJ6" s="932">
        <v>0</v>
      </c>
      <c r="FK6" s="932">
        <v>0</v>
      </c>
      <c r="FL6" s="932">
        <v>0</v>
      </c>
      <c r="FM6" s="932">
        <v>0</v>
      </c>
      <c r="FN6" s="932">
        <v>0</v>
      </c>
      <c r="FO6" s="932">
        <v>0</v>
      </c>
      <c r="FP6" s="932">
        <v>0</v>
      </c>
      <c r="FQ6" s="932">
        <v>0</v>
      </c>
      <c r="FU6" s="932">
        <v>5</v>
      </c>
      <c r="FV6" s="932">
        <v>0</v>
      </c>
      <c r="FW6" s="932">
        <v>0</v>
      </c>
      <c r="FX6" s="932">
        <v>0</v>
      </c>
      <c r="FY6" s="932">
        <v>0</v>
      </c>
      <c r="FZ6" s="932">
        <v>0</v>
      </c>
      <c r="GA6" s="932">
        <v>0</v>
      </c>
      <c r="GB6" s="932">
        <v>0</v>
      </c>
      <c r="GC6" s="932">
        <v>0</v>
      </c>
      <c r="GD6" s="932">
        <v>0</v>
      </c>
      <c r="GE6" s="932">
        <v>0</v>
      </c>
      <c r="GF6" s="932">
        <v>0</v>
      </c>
      <c r="GG6" s="932">
        <v>0</v>
      </c>
      <c r="GH6" s="932">
        <v>0</v>
      </c>
      <c r="GI6" s="932">
        <v>0</v>
      </c>
      <c r="GM6" s="932">
        <v>5</v>
      </c>
      <c r="GN6" s="932">
        <v>0</v>
      </c>
      <c r="GO6" s="932">
        <v>0</v>
      </c>
      <c r="GP6" s="932">
        <v>0</v>
      </c>
      <c r="GQ6" s="932">
        <v>0</v>
      </c>
      <c r="GR6" s="932">
        <v>0</v>
      </c>
      <c r="GS6" s="932">
        <v>0</v>
      </c>
      <c r="GT6" s="932">
        <v>0</v>
      </c>
      <c r="GU6" s="932">
        <v>0</v>
      </c>
      <c r="GV6" s="932">
        <v>0</v>
      </c>
      <c r="GW6" s="932">
        <v>0</v>
      </c>
      <c r="GX6" s="932">
        <v>0</v>
      </c>
      <c r="GY6" s="932">
        <v>0</v>
      </c>
      <c r="GZ6" s="932">
        <v>0</v>
      </c>
      <c r="HA6" s="932">
        <v>0</v>
      </c>
    </row>
    <row r="7" spans="1:216">
      <c r="A7" s="963">
        <v>6</v>
      </c>
      <c r="B7" s="966"/>
      <c r="C7" s="967"/>
      <c r="D7" s="968">
        <f t="shared" si="0"/>
        <v>0</v>
      </c>
      <c r="E7" s="968">
        <f t="shared" si="1"/>
        <v>0</v>
      </c>
      <c r="F7" s="968">
        <f t="shared" si="2"/>
        <v>0</v>
      </c>
      <c r="G7" s="968">
        <f t="shared" si="3"/>
        <v>0</v>
      </c>
      <c r="H7" s="968">
        <f t="shared" si="4"/>
        <v>0</v>
      </c>
      <c r="I7" s="968">
        <f t="shared" si="5"/>
        <v>0</v>
      </c>
      <c r="J7" s="968">
        <f t="shared" si="6"/>
        <v>0</v>
      </c>
      <c r="K7" s="968">
        <f t="shared" si="7"/>
        <v>0</v>
      </c>
      <c r="L7" s="968">
        <f t="shared" si="8"/>
        <v>0</v>
      </c>
      <c r="M7" s="968">
        <f t="shared" si="9"/>
        <v>0</v>
      </c>
      <c r="N7" s="968">
        <f t="shared" si="10"/>
        <v>0</v>
      </c>
      <c r="O7" s="968">
        <f t="shared" si="11"/>
        <v>0</v>
      </c>
      <c r="P7" s="968">
        <f t="shared" si="12"/>
        <v>0</v>
      </c>
      <c r="Q7" s="968">
        <f t="shared" si="13"/>
        <v>0</v>
      </c>
      <c r="R7" s="932"/>
      <c r="S7" s="932"/>
      <c r="T7" s="932"/>
      <c r="U7" s="932"/>
      <c r="V7" s="932"/>
      <c r="W7" s="932"/>
      <c r="X7" s="932"/>
      <c r="Y7" s="932"/>
      <c r="Z7" s="932"/>
      <c r="AA7" s="932"/>
      <c r="AB7" s="932"/>
      <c r="AC7" s="932"/>
      <c r="AD7" s="932"/>
      <c r="AE7" s="932"/>
      <c r="AF7" s="932"/>
      <c r="AG7" s="932"/>
      <c r="AH7" s="932"/>
      <c r="AI7" s="932"/>
      <c r="AJ7" s="932"/>
      <c r="AK7" s="932"/>
      <c r="AL7" s="932"/>
      <c r="AM7" s="932"/>
      <c r="AN7" s="932"/>
      <c r="AO7" s="932"/>
      <c r="AP7" s="932"/>
      <c r="AQ7" s="932"/>
      <c r="AR7" s="932"/>
      <c r="AS7" s="932"/>
      <c r="AT7" s="932"/>
      <c r="AU7" s="932"/>
      <c r="AV7" s="932"/>
      <c r="AW7" s="932"/>
      <c r="AX7" s="932"/>
      <c r="AY7" s="932"/>
      <c r="AZ7" s="932"/>
      <c r="BA7" s="932"/>
      <c r="BB7" s="932"/>
      <c r="BC7" s="932"/>
      <c r="BD7" s="932"/>
      <c r="BE7" s="932"/>
      <c r="BF7" s="932"/>
      <c r="BG7" s="932"/>
      <c r="BH7" s="932"/>
      <c r="BI7" s="932"/>
      <c r="BJ7" s="932"/>
      <c r="BK7" s="932"/>
      <c r="BL7" s="932"/>
      <c r="BM7" s="932"/>
      <c r="BN7" s="932"/>
      <c r="BO7" s="932"/>
      <c r="BP7" s="932"/>
      <c r="BQ7" s="932"/>
      <c r="BR7" s="932"/>
      <c r="BS7" s="932"/>
      <c r="BT7" s="932"/>
      <c r="BU7" s="932"/>
      <c r="BV7" s="932"/>
      <c r="BW7" s="932"/>
      <c r="BX7" s="932"/>
      <c r="BY7" s="932"/>
      <c r="BZ7" s="932"/>
      <c r="CA7" s="932"/>
      <c r="CB7" s="932"/>
      <c r="CC7" s="932"/>
      <c r="CD7" s="932"/>
      <c r="CE7" s="932"/>
      <c r="CF7" s="932"/>
      <c r="CG7" s="932"/>
      <c r="CH7" s="932"/>
      <c r="CI7" s="932"/>
      <c r="CJ7" s="932"/>
      <c r="CK7" s="932"/>
      <c r="CL7" s="932"/>
      <c r="CM7" s="932"/>
      <c r="CN7" s="932"/>
      <c r="CO7" s="932"/>
      <c r="CP7" s="932"/>
      <c r="CQ7" s="932"/>
      <c r="CR7" s="932"/>
      <c r="CS7" s="932"/>
      <c r="CT7" s="932"/>
      <c r="CU7" s="932"/>
      <c r="CV7" s="932"/>
      <c r="CW7" s="932"/>
      <c r="CX7" s="932"/>
      <c r="CY7" s="932"/>
      <c r="CZ7" s="932"/>
      <c r="DA7" s="932"/>
      <c r="DB7" s="932"/>
      <c r="DC7" s="932"/>
      <c r="DD7" s="932"/>
      <c r="DE7" s="932"/>
      <c r="DF7" s="932"/>
      <c r="DG7" s="932"/>
      <c r="DH7" s="932"/>
      <c r="DI7" s="932"/>
      <c r="DJ7" s="932"/>
      <c r="DK7" s="932"/>
      <c r="DL7" s="932"/>
      <c r="DM7" s="932"/>
      <c r="DN7" s="932"/>
      <c r="DO7" s="932"/>
      <c r="DP7" s="932"/>
      <c r="DQ7" s="932"/>
      <c r="DR7" s="932"/>
      <c r="DS7" s="932">
        <v>6</v>
      </c>
      <c r="DT7" s="932">
        <v>0</v>
      </c>
      <c r="DU7" s="932">
        <v>0</v>
      </c>
      <c r="DV7" s="932">
        <v>0</v>
      </c>
      <c r="DW7" s="932">
        <v>0</v>
      </c>
      <c r="DX7" s="932">
        <v>0</v>
      </c>
      <c r="DY7" s="932">
        <v>0</v>
      </c>
      <c r="DZ7" s="932">
        <v>0</v>
      </c>
      <c r="EA7" s="932">
        <v>0</v>
      </c>
      <c r="EB7" s="932">
        <v>0</v>
      </c>
      <c r="EC7" s="932">
        <v>0</v>
      </c>
      <c r="ED7" s="932">
        <v>0</v>
      </c>
      <c r="EE7" s="932">
        <v>0</v>
      </c>
      <c r="EF7" s="932">
        <v>0</v>
      </c>
      <c r="EG7" s="932">
        <v>0</v>
      </c>
      <c r="EK7" s="932">
        <v>6</v>
      </c>
      <c r="EL7" s="932">
        <v>0</v>
      </c>
      <c r="EM7" s="932">
        <v>0</v>
      </c>
      <c r="EN7" s="932">
        <v>0</v>
      </c>
      <c r="EO7" s="932">
        <v>0</v>
      </c>
      <c r="EP7" s="932">
        <v>0</v>
      </c>
      <c r="EQ7" s="932">
        <v>0</v>
      </c>
      <c r="ER7" s="932">
        <v>0</v>
      </c>
      <c r="ES7" s="932">
        <v>0</v>
      </c>
      <c r="ET7" s="932">
        <v>0</v>
      </c>
      <c r="EU7" s="932">
        <v>0</v>
      </c>
      <c r="EV7" s="932">
        <v>0</v>
      </c>
      <c r="EW7" s="932">
        <v>0</v>
      </c>
      <c r="EX7" s="932">
        <v>0</v>
      </c>
      <c r="EY7" s="932">
        <v>0</v>
      </c>
      <c r="FC7" s="932">
        <v>6</v>
      </c>
      <c r="FD7" s="932">
        <v>0</v>
      </c>
      <c r="FE7" s="932">
        <v>0</v>
      </c>
      <c r="FF7" s="932">
        <v>0</v>
      </c>
      <c r="FG7" s="932">
        <v>0</v>
      </c>
      <c r="FH7" s="932">
        <v>0</v>
      </c>
      <c r="FI7" s="932">
        <v>0</v>
      </c>
      <c r="FJ7" s="932">
        <v>0</v>
      </c>
      <c r="FK7" s="932">
        <v>0</v>
      </c>
      <c r="FL7" s="932">
        <v>0</v>
      </c>
      <c r="FM7" s="932">
        <v>0</v>
      </c>
      <c r="FN7" s="932">
        <v>0</v>
      </c>
      <c r="FO7" s="932">
        <v>0</v>
      </c>
      <c r="FP7" s="932">
        <v>0</v>
      </c>
      <c r="FQ7" s="932">
        <v>0</v>
      </c>
      <c r="FU7" s="932">
        <v>6</v>
      </c>
      <c r="FV7" s="932">
        <v>0</v>
      </c>
      <c r="FW7" s="932">
        <v>0</v>
      </c>
      <c r="FX7" s="932">
        <v>0</v>
      </c>
      <c r="FY7" s="932">
        <v>0</v>
      </c>
      <c r="FZ7" s="932">
        <v>0</v>
      </c>
      <c r="GA7" s="932">
        <v>0</v>
      </c>
      <c r="GB7" s="932">
        <v>0</v>
      </c>
      <c r="GC7" s="932">
        <v>0</v>
      </c>
      <c r="GD7" s="932">
        <v>0</v>
      </c>
      <c r="GE7" s="932">
        <v>0</v>
      </c>
      <c r="GF7" s="932">
        <v>0</v>
      </c>
      <c r="GG7" s="932">
        <v>0</v>
      </c>
      <c r="GH7" s="932">
        <v>0</v>
      </c>
      <c r="GI7" s="932">
        <v>0</v>
      </c>
      <c r="GM7" s="932">
        <v>6</v>
      </c>
      <c r="GN7" s="932">
        <v>0</v>
      </c>
      <c r="GO7" s="932">
        <v>0</v>
      </c>
      <c r="GP7" s="932">
        <v>0</v>
      </c>
      <c r="GQ7" s="932">
        <v>0</v>
      </c>
      <c r="GR7" s="932">
        <v>0</v>
      </c>
      <c r="GS7" s="932">
        <v>0</v>
      </c>
      <c r="GT7" s="932">
        <v>0</v>
      </c>
      <c r="GU7" s="932">
        <v>0</v>
      </c>
      <c r="GV7" s="932">
        <v>0</v>
      </c>
      <c r="GW7" s="932">
        <v>0</v>
      </c>
      <c r="GX7" s="932">
        <v>0</v>
      </c>
      <c r="GY7" s="932">
        <v>0</v>
      </c>
      <c r="GZ7" s="932">
        <v>0</v>
      </c>
      <c r="HA7" s="932">
        <v>0</v>
      </c>
      <c r="HH7" s="969" t="s">
        <v>579</v>
      </c>
    </row>
    <row r="8" spans="1:216">
      <c r="A8" s="963">
        <v>7</v>
      </c>
      <c r="B8" s="966"/>
      <c r="C8" s="967"/>
      <c r="D8" s="968">
        <f t="shared" si="0"/>
        <v>0</v>
      </c>
      <c r="E8" s="968">
        <f t="shared" si="1"/>
        <v>0</v>
      </c>
      <c r="F8" s="968">
        <f t="shared" si="2"/>
        <v>0</v>
      </c>
      <c r="G8" s="968">
        <f t="shared" si="3"/>
        <v>0</v>
      </c>
      <c r="H8" s="968">
        <f t="shared" si="4"/>
        <v>0</v>
      </c>
      <c r="I8" s="968">
        <f t="shared" si="5"/>
        <v>0</v>
      </c>
      <c r="J8" s="968">
        <f t="shared" si="6"/>
        <v>0</v>
      </c>
      <c r="K8" s="968">
        <f t="shared" si="7"/>
        <v>0</v>
      </c>
      <c r="L8" s="968">
        <f t="shared" si="8"/>
        <v>0</v>
      </c>
      <c r="M8" s="968">
        <f t="shared" si="9"/>
        <v>0</v>
      </c>
      <c r="N8" s="968">
        <f t="shared" si="10"/>
        <v>0</v>
      </c>
      <c r="O8" s="968">
        <f t="shared" si="11"/>
        <v>0</v>
      </c>
      <c r="P8" s="968">
        <f t="shared" si="12"/>
        <v>0</v>
      </c>
      <c r="Q8" s="968">
        <f t="shared" si="13"/>
        <v>0</v>
      </c>
      <c r="R8" s="932"/>
      <c r="S8" s="932"/>
      <c r="T8" s="932"/>
      <c r="U8" s="932"/>
      <c r="V8" s="932"/>
      <c r="W8" s="932"/>
      <c r="X8" s="932"/>
      <c r="Y8" s="932"/>
      <c r="Z8" s="932"/>
      <c r="AA8" s="932"/>
      <c r="AB8" s="932"/>
      <c r="AC8" s="932"/>
      <c r="AD8" s="932"/>
      <c r="AE8" s="932"/>
      <c r="AF8" s="932"/>
      <c r="AG8" s="932"/>
      <c r="AH8" s="932"/>
      <c r="AI8" s="932"/>
      <c r="AJ8" s="932"/>
      <c r="AK8" s="932"/>
      <c r="AL8" s="932"/>
      <c r="AM8" s="932"/>
      <c r="AN8" s="932"/>
      <c r="AO8" s="932"/>
      <c r="AP8" s="932"/>
      <c r="AQ8" s="932"/>
      <c r="AR8" s="932"/>
      <c r="AS8" s="932"/>
      <c r="AT8" s="932"/>
      <c r="AU8" s="932"/>
      <c r="AV8" s="932"/>
      <c r="AW8" s="932"/>
      <c r="AX8" s="932"/>
      <c r="AY8" s="932"/>
      <c r="AZ8" s="932"/>
      <c r="BA8" s="932"/>
      <c r="BB8" s="932"/>
      <c r="BC8" s="932"/>
      <c r="BD8" s="932"/>
      <c r="BE8" s="932"/>
      <c r="BF8" s="932"/>
      <c r="BG8" s="932"/>
      <c r="BH8" s="932"/>
      <c r="BI8" s="932"/>
      <c r="BJ8" s="932"/>
      <c r="BK8" s="932"/>
      <c r="BL8" s="932"/>
      <c r="BM8" s="932"/>
      <c r="BN8" s="932"/>
      <c r="BO8" s="932"/>
      <c r="BP8" s="932"/>
      <c r="BQ8" s="932"/>
      <c r="BR8" s="932"/>
      <c r="BS8" s="932"/>
      <c r="BT8" s="932"/>
      <c r="BU8" s="932"/>
      <c r="BV8" s="932"/>
      <c r="BW8" s="932"/>
      <c r="BX8" s="932"/>
      <c r="BY8" s="932"/>
      <c r="BZ8" s="932"/>
      <c r="CA8" s="932"/>
      <c r="CB8" s="932"/>
      <c r="CC8" s="932"/>
      <c r="CD8" s="932"/>
      <c r="CE8" s="932"/>
      <c r="CF8" s="932"/>
      <c r="CG8" s="932"/>
      <c r="CH8" s="932"/>
      <c r="CI8" s="932"/>
      <c r="CJ8" s="932"/>
      <c r="CK8" s="932"/>
      <c r="CL8" s="932"/>
      <c r="CM8" s="932"/>
      <c r="CN8" s="932"/>
      <c r="CO8" s="932"/>
      <c r="CP8" s="932"/>
      <c r="CQ8" s="932"/>
      <c r="CR8" s="932"/>
      <c r="CS8" s="932"/>
      <c r="CT8" s="932"/>
      <c r="CU8" s="932"/>
      <c r="CV8" s="932"/>
      <c r="CW8" s="932"/>
      <c r="CX8" s="932"/>
      <c r="CY8" s="932"/>
      <c r="CZ8" s="932"/>
      <c r="DA8" s="932"/>
      <c r="DB8" s="932"/>
      <c r="DC8" s="932"/>
      <c r="DD8" s="932"/>
      <c r="DE8" s="932"/>
      <c r="DF8" s="932"/>
      <c r="DG8" s="932"/>
      <c r="DH8" s="932"/>
      <c r="DI8" s="932"/>
      <c r="DJ8" s="932"/>
      <c r="DK8" s="932"/>
      <c r="DL8" s="932"/>
      <c r="DM8" s="932"/>
      <c r="DN8" s="932"/>
      <c r="DO8" s="932"/>
      <c r="DP8" s="932"/>
      <c r="DQ8" s="932"/>
      <c r="DR8" s="932"/>
      <c r="DS8" s="932">
        <v>7</v>
      </c>
      <c r="DT8" s="932">
        <v>0</v>
      </c>
      <c r="DU8" s="932">
        <v>0</v>
      </c>
      <c r="DV8" s="932">
        <v>0</v>
      </c>
      <c r="DW8" s="932">
        <v>0</v>
      </c>
      <c r="DX8" s="932">
        <v>0</v>
      </c>
      <c r="DY8" s="932">
        <v>0</v>
      </c>
      <c r="DZ8" s="932">
        <v>0</v>
      </c>
      <c r="EA8" s="932">
        <v>0</v>
      </c>
      <c r="EB8" s="932">
        <v>0</v>
      </c>
      <c r="EC8" s="932">
        <v>0</v>
      </c>
      <c r="ED8" s="932">
        <v>0</v>
      </c>
      <c r="EE8" s="932">
        <v>0</v>
      </c>
      <c r="EF8" s="932">
        <v>0</v>
      </c>
      <c r="EG8" s="932">
        <v>0</v>
      </c>
      <c r="EK8" s="932">
        <v>7</v>
      </c>
      <c r="EL8" s="932">
        <v>0</v>
      </c>
      <c r="EM8" s="932">
        <v>0</v>
      </c>
      <c r="EN8" s="932">
        <v>0</v>
      </c>
      <c r="EO8" s="932">
        <v>0</v>
      </c>
      <c r="EP8" s="932">
        <v>0</v>
      </c>
      <c r="EQ8" s="932">
        <v>0</v>
      </c>
      <c r="ER8" s="932">
        <v>0</v>
      </c>
      <c r="ES8" s="932">
        <v>0</v>
      </c>
      <c r="ET8" s="932">
        <v>0</v>
      </c>
      <c r="EU8" s="932">
        <v>0</v>
      </c>
      <c r="EV8" s="932">
        <v>0</v>
      </c>
      <c r="EW8" s="932">
        <v>0</v>
      </c>
      <c r="EX8" s="932">
        <v>0</v>
      </c>
      <c r="EY8" s="932">
        <v>0</v>
      </c>
      <c r="FC8" s="932">
        <v>7</v>
      </c>
      <c r="FD8" s="932">
        <v>0</v>
      </c>
      <c r="FE8" s="932">
        <v>0</v>
      </c>
      <c r="FF8" s="932">
        <v>0</v>
      </c>
      <c r="FG8" s="932">
        <v>0</v>
      </c>
      <c r="FH8" s="932">
        <v>0</v>
      </c>
      <c r="FI8" s="932">
        <v>0</v>
      </c>
      <c r="FJ8" s="932">
        <v>0</v>
      </c>
      <c r="FK8" s="932">
        <v>0</v>
      </c>
      <c r="FL8" s="932">
        <v>0</v>
      </c>
      <c r="FM8" s="932">
        <v>0</v>
      </c>
      <c r="FN8" s="932">
        <v>0</v>
      </c>
      <c r="FO8" s="932">
        <v>0</v>
      </c>
      <c r="FP8" s="932">
        <v>0</v>
      </c>
      <c r="FQ8" s="932">
        <v>0</v>
      </c>
      <c r="FU8" s="932">
        <v>7</v>
      </c>
      <c r="FV8" s="932">
        <v>0</v>
      </c>
      <c r="FW8" s="932">
        <v>0</v>
      </c>
      <c r="FX8" s="932">
        <v>0</v>
      </c>
      <c r="FY8" s="932">
        <v>0</v>
      </c>
      <c r="FZ8" s="932">
        <v>0</v>
      </c>
      <c r="GA8" s="932">
        <v>0</v>
      </c>
      <c r="GB8" s="932">
        <v>0</v>
      </c>
      <c r="GC8" s="932">
        <v>0</v>
      </c>
      <c r="GD8" s="932">
        <v>0</v>
      </c>
      <c r="GE8" s="932">
        <v>0</v>
      </c>
      <c r="GF8" s="932">
        <v>0</v>
      </c>
      <c r="GG8" s="932">
        <v>0</v>
      </c>
      <c r="GH8" s="932">
        <v>0</v>
      </c>
      <c r="GI8" s="932">
        <v>0</v>
      </c>
      <c r="GM8" s="932">
        <v>7</v>
      </c>
      <c r="GN8" s="932">
        <v>0</v>
      </c>
      <c r="GO8" s="932">
        <v>0</v>
      </c>
      <c r="GP8" s="932">
        <v>0</v>
      </c>
      <c r="GQ8" s="932">
        <v>0</v>
      </c>
      <c r="GR8" s="932">
        <v>0</v>
      </c>
      <c r="GS8" s="932">
        <v>0</v>
      </c>
      <c r="GT8" s="932">
        <v>0</v>
      </c>
      <c r="GU8" s="932">
        <v>0</v>
      </c>
      <c r="GV8" s="932">
        <v>0</v>
      </c>
      <c r="GW8" s="932">
        <v>0</v>
      </c>
      <c r="GX8" s="932">
        <v>0</v>
      </c>
      <c r="GY8" s="932">
        <v>0</v>
      </c>
      <c r="GZ8" s="932">
        <v>0</v>
      </c>
      <c r="HA8" s="932">
        <v>0</v>
      </c>
    </row>
    <row r="9" spans="1:216">
      <c r="A9" s="963">
        <v>8</v>
      </c>
      <c r="B9" s="966"/>
      <c r="C9" s="967"/>
      <c r="D9" s="968">
        <f t="shared" si="0"/>
        <v>0</v>
      </c>
      <c r="E9" s="968">
        <f t="shared" si="1"/>
        <v>0</v>
      </c>
      <c r="F9" s="968">
        <f t="shared" si="2"/>
        <v>0</v>
      </c>
      <c r="G9" s="968">
        <f t="shared" si="3"/>
        <v>0</v>
      </c>
      <c r="H9" s="968">
        <f t="shared" si="4"/>
        <v>0</v>
      </c>
      <c r="I9" s="968">
        <f t="shared" si="5"/>
        <v>0</v>
      </c>
      <c r="J9" s="968">
        <f t="shared" si="6"/>
        <v>0</v>
      </c>
      <c r="K9" s="968">
        <f t="shared" si="7"/>
        <v>0</v>
      </c>
      <c r="L9" s="968">
        <f t="shared" si="8"/>
        <v>0</v>
      </c>
      <c r="M9" s="968">
        <f t="shared" si="9"/>
        <v>0</v>
      </c>
      <c r="N9" s="968">
        <f t="shared" si="10"/>
        <v>0</v>
      </c>
      <c r="O9" s="968">
        <f t="shared" si="11"/>
        <v>0</v>
      </c>
      <c r="P9" s="968">
        <f t="shared" si="12"/>
        <v>0</v>
      </c>
      <c r="Q9" s="968">
        <f t="shared" si="13"/>
        <v>0</v>
      </c>
      <c r="R9" s="932"/>
      <c r="S9" s="932"/>
      <c r="T9" s="932"/>
      <c r="U9" s="932"/>
      <c r="V9" s="932"/>
      <c r="W9" s="932"/>
      <c r="X9" s="932"/>
      <c r="Y9" s="932"/>
      <c r="Z9" s="932"/>
      <c r="AA9" s="932"/>
      <c r="AB9" s="932"/>
      <c r="AC9" s="932"/>
      <c r="AD9" s="932"/>
      <c r="AE9" s="932"/>
      <c r="AF9" s="932"/>
      <c r="AG9" s="932"/>
      <c r="AH9" s="932"/>
      <c r="AI9" s="932"/>
      <c r="AJ9" s="932"/>
      <c r="AK9" s="932"/>
      <c r="AL9" s="932"/>
      <c r="AM9" s="932"/>
      <c r="AN9" s="932"/>
      <c r="AO9" s="932"/>
      <c r="AP9" s="932"/>
      <c r="AQ9" s="932"/>
      <c r="AR9" s="932"/>
      <c r="AS9" s="932"/>
      <c r="AT9" s="932"/>
      <c r="AU9" s="932"/>
      <c r="AV9" s="932"/>
      <c r="AW9" s="932"/>
      <c r="AX9" s="932"/>
      <c r="AY9" s="932"/>
      <c r="AZ9" s="932"/>
      <c r="BA9" s="932"/>
      <c r="BB9" s="932"/>
      <c r="BC9" s="932"/>
      <c r="BD9" s="932"/>
      <c r="BE9" s="932"/>
      <c r="BF9" s="932"/>
      <c r="BG9" s="932"/>
      <c r="BH9" s="932"/>
      <c r="BI9" s="932"/>
      <c r="BJ9" s="932"/>
      <c r="BK9" s="932"/>
      <c r="BL9" s="932"/>
      <c r="BM9" s="932"/>
      <c r="BN9" s="932"/>
      <c r="BO9" s="932"/>
      <c r="BP9" s="932"/>
      <c r="BQ9" s="932"/>
      <c r="BR9" s="932"/>
      <c r="BS9" s="932"/>
      <c r="BT9" s="932"/>
      <c r="BU9" s="932"/>
      <c r="BV9" s="932"/>
      <c r="BW9" s="932"/>
      <c r="BX9" s="932"/>
      <c r="BY9" s="932"/>
      <c r="BZ9" s="932"/>
      <c r="CA9" s="932"/>
      <c r="CB9" s="932"/>
      <c r="CC9" s="932"/>
      <c r="CD9" s="932"/>
      <c r="CE9" s="932"/>
      <c r="CF9" s="932"/>
      <c r="CG9" s="932"/>
      <c r="CH9" s="932"/>
      <c r="CI9" s="932"/>
      <c r="CJ9" s="932"/>
      <c r="CK9" s="932"/>
      <c r="CL9" s="932"/>
      <c r="CM9" s="932"/>
      <c r="CN9" s="932"/>
      <c r="CO9" s="932"/>
      <c r="CP9" s="932"/>
      <c r="CQ9" s="932"/>
      <c r="CR9" s="932"/>
      <c r="CS9" s="932"/>
      <c r="CT9" s="932"/>
      <c r="CU9" s="932"/>
      <c r="CV9" s="932"/>
      <c r="CW9" s="932"/>
      <c r="CX9" s="932"/>
      <c r="CY9" s="932"/>
      <c r="CZ9" s="932"/>
      <c r="DA9" s="932"/>
      <c r="DB9" s="932"/>
      <c r="DC9" s="932"/>
      <c r="DD9" s="932"/>
      <c r="DE9" s="932"/>
      <c r="DF9" s="932"/>
      <c r="DG9" s="932"/>
      <c r="DH9" s="932"/>
      <c r="DI9" s="932"/>
      <c r="DJ9" s="932"/>
      <c r="DK9" s="932"/>
      <c r="DL9" s="932"/>
      <c r="DM9" s="932"/>
      <c r="DN9" s="932"/>
      <c r="DO9" s="932"/>
      <c r="DP9" s="932"/>
      <c r="DQ9" s="932"/>
      <c r="DR9" s="932"/>
      <c r="DS9" s="932">
        <v>8</v>
      </c>
      <c r="DT9" s="932">
        <v>0</v>
      </c>
      <c r="DU9" s="932">
        <v>0</v>
      </c>
      <c r="DV9" s="932">
        <v>0</v>
      </c>
      <c r="DW9" s="932">
        <v>0</v>
      </c>
      <c r="DX9" s="932">
        <v>0</v>
      </c>
      <c r="DY9" s="932">
        <v>0</v>
      </c>
      <c r="DZ9" s="932">
        <v>0</v>
      </c>
      <c r="EA9" s="932">
        <v>0</v>
      </c>
      <c r="EB9" s="932">
        <v>0</v>
      </c>
      <c r="EC9" s="932">
        <v>0</v>
      </c>
      <c r="ED9" s="932">
        <v>0</v>
      </c>
      <c r="EE9" s="932">
        <v>0</v>
      </c>
      <c r="EF9" s="932">
        <v>0</v>
      </c>
      <c r="EG9" s="932">
        <v>0</v>
      </c>
      <c r="EK9" s="932">
        <v>8</v>
      </c>
      <c r="EL9" s="932">
        <v>0</v>
      </c>
      <c r="EM9" s="932">
        <v>0</v>
      </c>
      <c r="EN9" s="932">
        <v>0</v>
      </c>
      <c r="EO9" s="932">
        <v>0</v>
      </c>
      <c r="EP9" s="932">
        <v>0</v>
      </c>
      <c r="EQ9" s="932">
        <v>0</v>
      </c>
      <c r="ER9" s="932">
        <v>0</v>
      </c>
      <c r="ES9" s="932">
        <v>0</v>
      </c>
      <c r="ET9" s="932">
        <v>0</v>
      </c>
      <c r="EU9" s="932">
        <v>0</v>
      </c>
      <c r="EV9" s="932">
        <v>0</v>
      </c>
      <c r="EW9" s="932">
        <v>0</v>
      </c>
      <c r="EX9" s="932">
        <v>0</v>
      </c>
      <c r="EY9" s="932">
        <v>0</v>
      </c>
      <c r="FC9" s="932">
        <v>8</v>
      </c>
      <c r="FD9" s="932">
        <v>0</v>
      </c>
      <c r="FE9" s="932">
        <v>0</v>
      </c>
      <c r="FF9" s="932">
        <v>0</v>
      </c>
      <c r="FG9" s="932">
        <v>0</v>
      </c>
      <c r="FH9" s="932">
        <v>0</v>
      </c>
      <c r="FI9" s="932">
        <v>0</v>
      </c>
      <c r="FJ9" s="932">
        <v>0</v>
      </c>
      <c r="FK9" s="932">
        <v>0</v>
      </c>
      <c r="FL9" s="932">
        <v>0</v>
      </c>
      <c r="FM9" s="932">
        <v>0</v>
      </c>
      <c r="FN9" s="932">
        <v>0</v>
      </c>
      <c r="FO9" s="932">
        <v>0</v>
      </c>
      <c r="FP9" s="932">
        <v>0</v>
      </c>
      <c r="FQ9" s="932">
        <v>0</v>
      </c>
      <c r="FU9" s="932">
        <v>8</v>
      </c>
      <c r="FV9" s="932">
        <v>0</v>
      </c>
      <c r="FW9" s="932">
        <v>0</v>
      </c>
      <c r="FX9" s="932">
        <v>0</v>
      </c>
      <c r="FY9" s="932">
        <v>0</v>
      </c>
      <c r="FZ9" s="932">
        <v>0</v>
      </c>
      <c r="GA9" s="932">
        <v>0</v>
      </c>
      <c r="GB9" s="932">
        <v>0</v>
      </c>
      <c r="GC9" s="932">
        <v>0</v>
      </c>
      <c r="GD9" s="932">
        <v>0</v>
      </c>
      <c r="GE9" s="932">
        <v>0</v>
      </c>
      <c r="GF9" s="932">
        <v>0</v>
      </c>
      <c r="GG9" s="932">
        <v>0</v>
      </c>
      <c r="GH9" s="932">
        <v>0</v>
      </c>
      <c r="GI9" s="932">
        <v>0</v>
      </c>
      <c r="GM9" s="932">
        <v>8</v>
      </c>
      <c r="GN9" s="932">
        <v>0</v>
      </c>
      <c r="GO9" s="932">
        <v>0</v>
      </c>
      <c r="GP9" s="932">
        <v>0</v>
      </c>
      <c r="GQ9" s="932">
        <v>0</v>
      </c>
      <c r="GR9" s="932">
        <v>0</v>
      </c>
      <c r="GS9" s="932">
        <v>0</v>
      </c>
      <c r="GT9" s="932">
        <v>0</v>
      </c>
      <c r="GU9" s="932">
        <v>0</v>
      </c>
      <c r="GV9" s="932">
        <v>0</v>
      </c>
      <c r="GW9" s="932">
        <v>0</v>
      </c>
      <c r="GX9" s="932">
        <v>0</v>
      </c>
      <c r="GY9" s="932">
        <v>0</v>
      </c>
      <c r="GZ9" s="932">
        <v>0</v>
      </c>
      <c r="HA9" s="932">
        <v>0</v>
      </c>
    </row>
    <row r="10" spans="1:216">
      <c r="A10" s="963">
        <v>9</v>
      </c>
      <c r="B10" s="966"/>
      <c r="C10" s="967"/>
      <c r="D10" s="968">
        <f t="shared" si="0"/>
        <v>0</v>
      </c>
      <c r="E10" s="968">
        <f t="shared" si="1"/>
        <v>0</v>
      </c>
      <c r="F10" s="968">
        <f t="shared" si="2"/>
        <v>0</v>
      </c>
      <c r="G10" s="968">
        <f t="shared" si="3"/>
        <v>0</v>
      </c>
      <c r="H10" s="968">
        <f t="shared" si="4"/>
        <v>0</v>
      </c>
      <c r="I10" s="968">
        <f t="shared" si="5"/>
        <v>0</v>
      </c>
      <c r="J10" s="968">
        <f t="shared" si="6"/>
        <v>0</v>
      </c>
      <c r="K10" s="968">
        <f t="shared" si="7"/>
        <v>0</v>
      </c>
      <c r="L10" s="968">
        <f t="shared" si="8"/>
        <v>0</v>
      </c>
      <c r="M10" s="968">
        <f t="shared" si="9"/>
        <v>0</v>
      </c>
      <c r="N10" s="968">
        <f t="shared" si="10"/>
        <v>0</v>
      </c>
      <c r="O10" s="968">
        <f t="shared" si="11"/>
        <v>0</v>
      </c>
      <c r="P10" s="968">
        <f t="shared" si="12"/>
        <v>0</v>
      </c>
      <c r="Q10" s="968">
        <f t="shared" si="13"/>
        <v>0</v>
      </c>
      <c r="R10" s="932"/>
      <c r="S10" s="932"/>
      <c r="T10" s="932"/>
      <c r="U10" s="932"/>
      <c r="V10" s="932"/>
      <c r="W10" s="932"/>
      <c r="X10" s="932"/>
      <c r="Y10" s="932"/>
      <c r="Z10" s="932"/>
      <c r="AA10" s="932"/>
      <c r="AB10" s="932"/>
      <c r="AC10" s="932"/>
      <c r="AD10" s="932"/>
      <c r="AE10" s="932"/>
      <c r="AF10" s="932"/>
      <c r="AG10" s="932"/>
      <c r="AH10" s="932"/>
      <c r="AI10" s="932"/>
      <c r="AJ10" s="932"/>
      <c r="AK10" s="932"/>
      <c r="AL10" s="932"/>
      <c r="AM10" s="932"/>
      <c r="AN10" s="932"/>
      <c r="AO10" s="932"/>
      <c r="AP10" s="932"/>
      <c r="AQ10" s="932"/>
      <c r="AR10" s="932"/>
      <c r="AS10" s="932"/>
      <c r="AT10" s="932"/>
      <c r="AU10" s="932"/>
      <c r="AV10" s="932"/>
      <c r="AW10" s="932"/>
      <c r="AX10" s="932"/>
      <c r="AY10" s="932"/>
      <c r="AZ10" s="932"/>
      <c r="BA10" s="932"/>
      <c r="BB10" s="932"/>
      <c r="BC10" s="932"/>
      <c r="BD10" s="932"/>
      <c r="BE10" s="932"/>
      <c r="BF10" s="932"/>
      <c r="BG10" s="932"/>
      <c r="BH10" s="932"/>
      <c r="BI10" s="932"/>
      <c r="BJ10" s="932"/>
      <c r="BK10" s="932"/>
      <c r="BL10" s="932"/>
      <c r="BM10" s="932"/>
      <c r="BN10" s="932"/>
      <c r="BO10" s="932"/>
      <c r="BP10" s="932"/>
      <c r="BQ10" s="932"/>
      <c r="BR10" s="932"/>
      <c r="BS10" s="932"/>
      <c r="BT10" s="932"/>
      <c r="BU10" s="932"/>
      <c r="BV10" s="932"/>
      <c r="BW10" s="932"/>
      <c r="BX10" s="932"/>
      <c r="BY10" s="932"/>
      <c r="BZ10" s="932"/>
      <c r="CA10" s="932"/>
      <c r="CB10" s="932"/>
      <c r="CC10" s="932"/>
      <c r="CD10" s="932"/>
      <c r="CE10" s="932"/>
      <c r="CF10" s="932"/>
      <c r="CG10" s="932"/>
      <c r="CH10" s="932"/>
      <c r="CI10" s="932"/>
      <c r="CJ10" s="932"/>
      <c r="CK10" s="932"/>
      <c r="CL10" s="932"/>
      <c r="CM10" s="932"/>
      <c r="CN10" s="932"/>
      <c r="CO10" s="932"/>
      <c r="CP10" s="932"/>
      <c r="CQ10" s="932"/>
      <c r="CR10" s="932"/>
      <c r="CS10" s="932"/>
      <c r="CT10" s="932"/>
      <c r="CU10" s="932"/>
      <c r="CV10" s="932"/>
      <c r="CW10" s="932"/>
      <c r="CX10" s="932"/>
      <c r="CY10" s="932"/>
      <c r="CZ10" s="932"/>
      <c r="DA10" s="932"/>
      <c r="DB10" s="932"/>
      <c r="DC10" s="932"/>
      <c r="DD10" s="932"/>
      <c r="DE10" s="932"/>
      <c r="DF10" s="932"/>
      <c r="DG10" s="932"/>
      <c r="DH10" s="932"/>
      <c r="DI10" s="932"/>
      <c r="DJ10" s="932"/>
      <c r="DK10" s="932"/>
      <c r="DL10" s="932"/>
      <c r="DM10" s="932"/>
      <c r="DN10" s="932"/>
      <c r="DO10" s="932"/>
      <c r="DP10" s="932"/>
      <c r="DQ10" s="932"/>
      <c r="DR10" s="932"/>
      <c r="DS10" s="932">
        <v>9</v>
      </c>
      <c r="DT10" s="932">
        <v>0</v>
      </c>
      <c r="DU10" s="932">
        <v>0</v>
      </c>
      <c r="DV10" s="932">
        <v>0</v>
      </c>
      <c r="DW10" s="932">
        <v>0</v>
      </c>
      <c r="DX10" s="932">
        <v>0</v>
      </c>
      <c r="DY10" s="932">
        <v>0</v>
      </c>
      <c r="DZ10" s="932">
        <v>0</v>
      </c>
      <c r="EA10" s="932">
        <v>0</v>
      </c>
      <c r="EB10" s="932">
        <v>0</v>
      </c>
      <c r="EC10" s="932">
        <v>0</v>
      </c>
      <c r="ED10" s="932">
        <v>0</v>
      </c>
      <c r="EE10" s="932">
        <v>0</v>
      </c>
      <c r="EF10" s="932">
        <v>0</v>
      </c>
      <c r="EG10" s="932">
        <v>0</v>
      </c>
      <c r="EK10" s="932">
        <v>9</v>
      </c>
      <c r="EL10" s="932">
        <v>0</v>
      </c>
      <c r="EM10" s="932">
        <v>0</v>
      </c>
      <c r="EN10" s="932">
        <v>0</v>
      </c>
      <c r="EO10" s="932">
        <v>0</v>
      </c>
      <c r="EP10" s="932">
        <v>0</v>
      </c>
      <c r="EQ10" s="932">
        <v>0</v>
      </c>
      <c r="ER10" s="932">
        <v>0</v>
      </c>
      <c r="ES10" s="932">
        <v>0</v>
      </c>
      <c r="ET10" s="932">
        <v>0</v>
      </c>
      <c r="EU10" s="932">
        <v>0</v>
      </c>
      <c r="EV10" s="932">
        <v>0</v>
      </c>
      <c r="EW10" s="932">
        <v>0</v>
      </c>
      <c r="EX10" s="932">
        <v>0</v>
      </c>
      <c r="EY10" s="932">
        <v>0</v>
      </c>
      <c r="FC10" s="932">
        <v>9</v>
      </c>
      <c r="FD10" s="932">
        <v>0</v>
      </c>
      <c r="FE10" s="932">
        <v>0</v>
      </c>
      <c r="FF10" s="932">
        <v>0</v>
      </c>
      <c r="FG10" s="932">
        <v>0</v>
      </c>
      <c r="FH10" s="932">
        <v>0</v>
      </c>
      <c r="FI10" s="932">
        <v>0</v>
      </c>
      <c r="FJ10" s="932">
        <v>0</v>
      </c>
      <c r="FK10" s="932">
        <v>0</v>
      </c>
      <c r="FL10" s="932">
        <v>0</v>
      </c>
      <c r="FM10" s="932">
        <v>0</v>
      </c>
      <c r="FN10" s="932">
        <v>0</v>
      </c>
      <c r="FO10" s="932">
        <v>0</v>
      </c>
      <c r="FP10" s="932">
        <v>0</v>
      </c>
      <c r="FQ10" s="932">
        <v>0</v>
      </c>
      <c r="FU10" s="932">
        <v>9</v>
      </c>
      <c r="FV10" s="932">
        <v>0</v>
      </c>
      <c r="FW10" s="932">
        <v>0</v>
      </c>
      <c r="FX10" s="932">
        <v>0</v>
      </c>
      <c r="FY10" s="932">
        <v>0</v>
      </c>
      <c r="FZ10" s="932">
        <v>0</v>
      </c>
      <c r="GA10" s="932">
        <v>0</v>
      </c>
      <c r="GB10" s="932">
        <v>0</v>
      </c>
      <c r="GC10" s="932">
        <v>0</v>
      </c>
      <c r="GD10" s="932">
        <v>0</v>
      </c>
      <c r="GE10" s="932">
        <v>0</v>
      </c>
      <c r="GF10" s="932">
        <v>0</v>
      </c>
      <c r="GG10" s="932">
        <v>0</v>
      </c>
      <c r="GH10" s="932">
        <v>0</v>
      </c>
      <c r="GI10" s="932">
        <v>0</v>
      </c>
      <c r="GM10" s="932">
        <v>9</v>
      </c>
      <c r="GN10" s="932">
        <v>0</v>
      </c>
      <c r="GO10" s="932">
        <v>0</v>
      </c>
      <c r="GP10" s="932">
        <v>0</v>
      </c>
      <c r="GQ10" s="932">
        <v>0</v>
      </c>
      <c r="GR10" s="932">
        <v>0</v>
      </c>
      <c r="GS10" s="932">
        <v>0</v>
      </c>
      <c r="GT10" s="932">
        <v>0</v>
      </c>
      <c r="GU10" s="932">
        <v>0</v>
      </c>
      <c r="GV10" s="932">
        <v>0</v>
      </c>
      <c r="GW10" s="932">
        <v>0</v>
      </c>
      <c r="GX10" s="932">
        <v>0</v>
      </c>
      <c r="GY10" s="932">
        <v>0</v>
      </c>
      <c r="GZ10" s="932">
        <v>0</v>
      </c>
      <c r="HA10" s="932">
        <v>0</v>
      </c>
    </row>
    <row r="11" spans="1:216">
      <c r="A11" s="963">
        <v>10</v>
      </c>
      <c r="B11" s="966"/>
      <c r="C11" s="967"/>
      <c r="D11" s="968">
        <f t="shared" si="0"/>
        <v>0</v>
      </c>
      <c r="E11" s="968">
        <f t="shared" si="1"/>
        <v>0</v>
      </c>
      <c r="F11" s="968">
        <f t="shared" si="2"/>
        <v>0</v>
      </c>
      <c r="G11" s="968">
        <f t="shared" si="3"/>
        <v>0</v>
      </c>
      <c r="H11" s="968">
        <f t="shared" si="4"/>
        <v>0</v>
      </c>
      <c r="I11" s="968">
        <f t="shared" si="5"/>
        <v>0</v>
      </c>
      <c r="J11" s="968">
        <f t="shared" si="6"/>
        <v>0</v>
      </c>
      <c r="K11" s="968">
        <f t="shared" si="7"/>
        <v>0</v>
      </c>
      <c r="L11" s="968">
        <f t="shared" si="8"/>
        <v>0</v>
      </c>
      <c r="M11" s="968">
        <f t="shared" si="9"/>
        <v>0</v>
      </c>
      <c r="N11" s="968">
        <f t="shared" si="10"/>
        <v>0</v>
      </c>
      <c r="O11" s="968">
        <f t="shared" si="11"/>
        <v>0</v>
      </c>
      <c r="P11" s="968">
        <f t="shared" si="12"/>
        <v>0</v>
      </c>
      <c r="Q11" s="968">
        <f t="shared" si="13"/>
        <v>0</v>
      </c>
      <c r="R11" s="932"/>
      <c r="S11" s="932"/>
      <c r="T11" s="932"/>
      <c r="U11" s="932"/>
      <c r="V11" s="932"/>
      <c r="W11" s="932"/>
      <c r="X11" s="932"/>
      <c r="Y11" s="932"/>
      <c r="Z11" s="932"/>
      <c r="AA11" s="932"/>
      <c r="AB11" s="932"/>
      <c r="AC11" s="932"/>
      <c r="AD11" s="932"/>
      <c r="AE11" s="932"/>
      <c r="AF11" s="932"/>
      <c r="AG11" s="932"/>
      <c r="AH11" s="932"/>
      <c r="AI11" s="932"/>
      <c r="AJ11" s="932"/>
      <c r="AK11" s="932"/>
      <c r="AL11" s="932"/>
      <c r="AM11" s="932"/>
      <c r="AN11" s="932"/>
      <c r="AO11" s="932"/>
      <c r="AP11" s="932"/>
      <c r="AQ11" s="932"/>
      <c r="AR11" s="932"/>
      <c r="AS11" s="932"/>
      <c r="AT11" s="932"/>
      <c r="AU11" s="932"/>
      <c r="AV11" s="932"/>
      <c r="AW11" s="932"/>
      <c r="AX11" s="932"/>
      <c r="AY11" s="932"/>
      <c r="AZ11" s="932"/>
      <c r="BA11" s="932"/>
      <c r="BB11" s="932"/>
      <c r="BC11" s="932"/>
      <c r="BD11" s="932"/>
      <c r="BE11" s="932"/>
      <c r="BF11" s="932"/>
      <c r="BG11" s="932"/>
      <c r="BH11" s="932"/>
      <c r="BI11" s="932"/>
      <c r="BJ11" s="932"/>
      <c r="BK11" s="932"/>
      <c r="BL11" s="932"/>
      <c r="BM11" s="932"/>
      <c r="BN11" s="932"/>
      <c r="BO11" s="932"/>
      <c r="BP11" s="932"/>
      <c r="BQ11" s="932"/>
      <c r="BR11" s="932"/>
      <c r="BS11" s="932"/>
      <c r="BT11" s="932"/>
      <c r="BU11" s="932"/>
      <c r="BV11" s="932"/>
      <c r="BW11" s="932"/>
      <c r="BX11" s="932"/>
      <c r="BY11" s="932"/>
      <c r="BZ11" s="932"/>
      <c r="CA11" s="932"/>
      <c r="CB11" s="932"/>
      <c r="CC11" s="932"/>
      <c r="CD11" s="932"/>
      <c r="CE11" s="932"/>
      <c r="CF11" s="932"/>
      <c r="CG11" s="932"/>
      <c r="CH11" s="932"/>
      <c r="CI11" s="932"/>
      <c r="CJ11" s="932"/>
      <c r="CK11" s="932"/>
      <c r="CL11" s="932"/>
      <c r="CM11" s="932"/>
      <c r="CN11" s="932"/>
      <c r="CO11" s="932"/>
      <c r="CP11" s="932"/>
      <c r="CQ11" s="932"/>
      <c r="CR11" s="932"/>
      <c r="CS11" s="932"/>
      <c r="CT11" s="932"/>
      <c r="CU11" s="932"/>
      <c r="CV11" s="932"/>
      <c r="CW11" s="932"/>
      <c r="CX11" s="932"/>
      <c r="CY11" s="932"/>
      <c r="CZ11" s="932"/>
      <c r="DA11" s="932"/>
      <c r="DB11" s="932"/>
      <c r="DC11" s="932"/>
      <c r="DD11" s="932"/>
      <c r="DE11" s="932"/>
      <c r="DF11" s="932"/>
      <c r="DG11" s="932"/>
      <c r="DH11" s="932"/>
      <c r="DI11" s="932"/>
      <c r="DJ11" s="932"/>
      <c r="DK11" s="932"/>
      <c r="DL11" s="932"/>
      <c r="DM11" s="932"/>
      <c r="DN11" s="932"/>
      <c r="DO11" s="932"/>
      <c r="DP11" s="932"/>
      <c r="DQ11" s="932"/>
      <c r="DR11" s="932"/>
      <c r="DS11" s="932">
        <v>10</v>
      </c>
      <c r="DT11" s="932">
        <v>0</v>
      </c>
      <c r="DU11" s="932">
        <v>0</v>
      </c>
      <c r="DV11" s="932">
        <v>0</v>
      </c>
      <c r="DW11" s="932">
        <v>0</v>
      </c>
      <c r="DX11" s="932">
        <v>0</v>
      </c>
      <c r="DY11" s="932">
        <v>0</v>
      </c>
      <c r="DZ11" s="932">
        <v>0</v>
      </c>
      <c r="EA11" s="932">
        <v>0</v>
      </c>
      <c r="EB11" s="932">
        <v>0</v>
      </c>
      <c r="EC11" s="932">
        <v>0</v>
      </c>
      <c r="ED11" s="932">
        <v>0</v>
      </c>
      <c r="EE11" s="932">
        <v>0</v>
      </c>
      <c r="EF11" s="932">
        <v>0</v>
      </c>
      <c r="EG11" s="932">
        <v>0</v>
      </c>
      <c r="EK11" s="932">
        <v>10</v>
      </c>
      <c r="EL11" s="932">
        <v>0</v>
      </c>
      <c r="EM11" s="932">
        <v>0</v>
      </c>
      <c r="EN11" s="932">
        <v>0</v>
      </c>
      <c r="EO11" s="932">
        <v>0</v>
      </c>
      <c r="EP11" s="932">
        <v>0</v>
      </c>
      <c r="EQ11" s="932">
        <v>0</v>
      </c>
      <c r="ER11" s="932">
        <v>0</v>
      </c>
      <c r="ES11" s="932">
        <v>0</v>
      </c>
      <c r="ET11" s="932">
        <v>0</v>
      </c>
      <c r="EU11" s="932">
        <v>0</v>
      </c>
      <c r="EV11" s="932">
        <v>0</v>
      </c>
      <c r="EW11" s="932">
        <v>0</v>
      </c>
      <c r="EX11" s="932">
        <v>0</v>
      </c>
      <c r="EY11" s="932">
        <v>0</v>
      </c>
      <c r="FC11" s="932">
        <v>10</v>
      </c>
      <c r="FD11" s="932">
        <v>0</v>
      </c>
      <c r="FE11" s="932">
        <v>0</v>
      </c>
      <c r="FF11" s="932">
        <v>0</v>
      </c>
      <c r="FG11" s="932">
        <v>0</v>
      </c>
      <c r="FH11" s="932">
        <v>0</v>
      </c>
      <c r="FI11" s="932">
        <v>0</v>
      </c>
      <c r="FJ11" s="932">
        <v>0</v>
      </c>
      <c r="FK11" s="932">
        <v>0</v>
      </c>
      <c r="FL11" s="932">
        <v>0</v>
      </c>
      <c r="FM11" s="932">
        <v>0</v>
      </c>
      <c r="FN11" s="932">
        <v>0</v>
      </c>
      <c r="FO11" s="932">
        <v>0</v>
      </c>
      <c r="FP11" s="932">
        <v>0</v>
      </c>
      <c r="FQ11" s="932">
        <v>0</v>
      </c>
      <c r="FU11" s="932">
        <v>10</v>
      </c>
      <c r="FV11" s="932">
        <v>0</v>
      </c>
      <c r="FW11" s="932">
        <v>0</v>
      </c>
      <c r="FX11" s="932">
        <v>0</v>
      </c>
      <c r="FY11" s="932">
        <v>0</v>
      </c>
      <c r="FZ11" s="932">
        <v>0</v>
      </c>
      <c r="GA11" s="932">
        <v>0</v>
      </c>
      <c r="GB11" s="932">
        <v>0</v>
      </c>
      <c r="GC11" s="932">
        <v>0</v>
      </c>
      <c r="GD11" s="932">
        <v>0</v>
      </c>
      <c r="GE11" s="932">
        <v>0</v>
      </c>
      <c r="GF11" s="932">
        <v>0</v>
      </c>
      <c r="GG11" s="932">
        <v>0</v>
      </c>
      <c r="GH11" s="932">
        <v>0</v>
      </c>
      <c r="GI11" s="932">
        <v>0</v>
      </c>
      <c r="GM11" s="932">
        <v>10</v>
      </c>
      <c r="GN11" s="932">
        <v>0</v>
      </c>
      <c r="GO11" s="932">
        <v>0</v>
      </c>
      <c r="GP11" s="932">
        <v>0</v>
      </c>
      <c r="GQ11" s="932">
        <v>0</v>
      </c>
      <c r="GR11" s="932">
        <v>0</v>
      </c>
      <c r="GS11" s="932">
        <v>0</v>
      </c>
      <c r="GT11" s="932">
        <v>0</v>
      </c>
      <c r="GU11" s="932">
        <v>0</v>
      </c>
      <c r="GV11" s="932">
        <v>0</v>
      </c>
      <c r="GW11" s="932">
        <v>0</v>
      </c>
      <c r="GX11" s="932">
        <v>0</v>
      </c>
      <c r="GY11" s="932">
        <v>0</v>
      </c>
      <c r="GZ11" s="932">
        <v>0</v>
      </c>
      <c r="HA11" s="932">
        <v>0</v>
      </c>
    </row>
    <row r="12" spans="1:216">
      <c r="A12" s="963">
        <v>11</v>
      </c>
      <c r="B12" s="966"/>
      <c r="C12" s="967"/>
      <c r="D12" s="968">
        <f t="shared" si="0"/>
        <v>0</v>
      </c>
      <c r="E12" s="968">
        <f t="shared" si="1"/>
        <v>0</v>
      </c>
      <c r="F12" s="968">
        <f t="shared" si="2"/>
        <v>0</v>
      </c>
      <c r="G12" s="968">
        <f t="shared" si="3"/>
        <v>0</v>
      </c>
      <c r="H12" s="968">
        <f t="shared" si="4"/>
        <v>0</v>
      </c>
      <c r="I12" s="968">
        <f t="shared" si="5"/>
        <v>0</v>
      </c>
      <c r="J12" s="968">
        <f t="shared" si="6"/>
        <v>0</v>
      </c>
      <c r="K12" s="968">
        <f t="shared" si="7"/>
        <v>0</v>
      </c>
      <c r="L12" s="968">
        <f t="shared" si="8"/>
        <v>0</v>
      </c>
      <c r="M12" s="968">
        <f t="shared" si="9"/>
        <v>0</v>
      </c>
      <c r="N12" s="968">
        <f t="shared" si="10"/>
        <v>0</v>
      </c>
      <c r="O12" s="968">
        <f t="shared" si="11"/>
        <v>0</v>
      </c>
      <c r="P12" s="968">
        <f t="shared" si="12"/>
        <v>0</v>
      </c>
      <c r="Q12" s="968">
        <f t="shared" si="13"/>
        <v>0</v>
      </c>
      <c r="R12" s="932"/>
      <c r="S12" s="932"/>
      <c r="T12" s="932"/>
      <c r="U12" s="932"/>
      <c r="V12" s="932"/>
      <c r="W12" s="932"/>
      <c r="X12" s="932"/>
      <c r="Y12" s="932"/>
      <c r="Z12" s="932"/>
      <c r="AA12" s="932"/>
      <c r="AB12" s="932"/>
      <c r="AC12" s="932"/>
      <c r="AD12" s="932"/>
      <c r="AE12" s="932"/>
      <c r="AF12" s="932"/>
      <c r="AG12" s="932"/>
      <c r="AH12" s="932"/>
      <c r="AI12" s="932"/>
      <c r="AJ12" s="932"/>
      <c r="AK12" s="932"/>
      <c r="AL12" s="932"/>
      <c r="AM12" s="932"/>
      <c r="AN12" s="932"/>
      <c r="AO12" s="932"/>
      <c r="AP12" s="932"/>
      <c r="AQ12" s="932"/>
      <c r="AR12" s="932"/>
      <c r="AS12" s="932"/>
      <c r="AT12" s="932"/>
      <c r="AU12" s="932"/>
      <c r="AV12" s="932"/>
      <c r="AW12" s="932"/>
      <c r="AX12" s="932"/>
      <c r="AY12" s="932"/>
      <c r="AZ12" s="932"/>
      <c r="BA12" s="932"/>
      <c r="BB12" s="932"/>
      <c r="BC12" s="932"/>
      <c r="BD12" s="932"/>
      <c r="BE12" s="932"/>
      <c r="BF12" s="932"/>
      <c r="BG12" s="932"/>
      <c r="BH12" s="932"/>
      <c r="BI12" s="932"/>
      <c r="BJ12" s="932"/>
      <c r="BK12" s="932"/>
      <c r="BL12" s="932"/>
      <c r="BM12" s="932"/>
      <c r="BN12" s="932"/>
      <c r="BO12" s="932"/>
      <c r="BP12" s="932"/>
      <c r="BQ12" s="932"/>
      <c r="BR12" s="932"/>
      <c r="BS12" s="932"/>
      <c r="BT12" s="932"/>
      <c r="BU12" s="932"/>
      <c r="BV12" s="932"/>
      <c r="BW12" s="932"/>
      <c r="BX12" s="932"/>
      <c r="BY12" s="932"/>
      <c r="BZ12" s="932"/>
      <c r="CA12" s="932"/>
      <c r="CB12" s="932"/>
      <c r="CC12" s="932"/>
      <c r="CD12" s="932"/>
      <c r="CE12" s="932"/>
      <c r="CF12" s="932"/>
      <c r="CG12" s="932"/>
      <c r="CH12" s="932"/>
      <c r="CI12" s="932"/>
      <c r="CJ12" s="932"/>
      <c r="CK12" s="932"/>
      <c r="CL12" s="932"/>
      <c r="CM12" s="932"/>
      <c r="CN12" s="932"/>
      <c r="CO12" s="932"/>
      <c r="CP12" s="932"/>
      <c r="CQ12" s="932"/>
      <c r="CR12" s="932"/>
      <c r="CS12" s="932"/>
      <c r="CT12" s="932"/>
      <c r="CU12" s="932"/>
      <c r="CV12" s="932"/>
      <c r="CW12" s="932"/>
      <c r="CX12" s="932"/>
      <c r="CY12" s="932"/>
      <c r="CZ12" s="932"/>
      <c r="DA12" s="932"/>
      <c r="DB12" s="932"/>
      <c r="DC12" s="932"/>
      <c r="DD12" s="932"/>
      <c r="DE12" s="932"/>
      <c r="DF12" s="932"/>
      <c r="DG12" s="932"/>
      <c r="DH12" s="932"/>
      <c r="DI12" s="932"/>
      <c r="DJ12" s="932"/>
      <c r="DK12" s="932"/>
      <c r="DL12" s="932"/>
      <c r="DM12" s="932"/>
      <c r="DN12" s="932"/>
      <c r="DO12" s="932"/>
      <c r="DP12" s="932"/>
      <c r="DQ12" s="932"/>
      <c r="DR12" s="932"/>
      <c r="DS12" s="932">
        <v>11</v>
      </c>
      <c r="DT12" s="932">
        <v>0</v>
      </c>
      <c r="DU12" s="932">
        <v>0</v>
      </c>
      <c r="DV12" s="932">
        <v>0</v>
      </c>
      <c r="DW12" s="932">
        <v>0</v>
      </c>
      <c r="DX12" s="932">
        <v>0</v>
      </c>
      <c r="DY12" s="932">
        <v>0</v>
      </c>
      <c r="DZ12" s="932">
        <v>0</v>
      </c>
      <c r="EA12" s="932">
        <v>0</v>
      </c>
      <c r="EB12" s="932">
        <v>0</v>
      </c>
      <c r="EC12" s="932">
        <v>0</v>
      </c>
      <c r="ED12" s="932">
        <v>0</v>
      </c>
      <c r="EE12" s="932">
        <v>0</v>
      </c>
      <c r="EF12" s="932">
        <v>0</v>
      </c>
      <c r="EG12" s="932">
        <v>0</v>
      </c>
      <c r="EK12" s="932">
        <v>11</v>
      </c>
      <c r="EL12" s="932">
        <v>0</v>
      </c>
      <c r="EM12" s="932">
        <v>0</v>
      </c>
      <c r="EN12" s="932">
        <v>0</v>
      </c>
      <c r="EO12" s="932">
        <v>0</v>
      </c>
      <c r="EP12" s="932">
        <v>0</v>
      </c>
      <c r="EQ12" s="932">
        <v>0</v>
      </c>
      <c r="ER12" s="932">
        <v>0</v>
      </c>
      <c r="ES12" s="932">
        <v>0</v>
      </c>
      <c r="ET12" s="932">
        <v>0</v>
      </c>
      <c r="EU12" s="932">
        <v>0</v>
      </c>
      <c r="EV12" s="932">
        <v>0</v>
      </c>
      <c r="EW12" s="932">
        <v>0</v>
      </c>
      <c r="EX12" s="932">
        <v>0</v>
      </c>
      <c r="EY12" s="932">
        <v>0</v>
      </c>
      <c r="FC12" s="932">
        <v>11</v>
      </c>
      <c r="FD12" s="932">
        <v>0</v>
      </c>
      <c r="FE12" s="932">
        <v>0</v>
      </c>
      <c r="FF12" s="932">
        <v>0</v>
      </c>
      <c r="FG12" s="932">
        <v>0</v>
      </c>
      <c r="FH12" s="932">
        <v>0</v>
      </c>
      <c r="FI12" s="932">
        <v>0</v>
      </c>
      <c r="FJ12" s="932">
        <v>0</v>
      </c>
      <c r="FK12" s="932">
        <v>0</v>
      </c>
      <c r="FL12" s="932">
        <v>0</v>
      </c>
      <c r="FM12" s="932">
        <v>0</v>
      </c>
      <c r="FN12" s="932">
        <v>0</v>
      </c>
      <c r="FO12" s="932">
        <v>0</v>
      </c>
      <c r="FP12" s="932">
        <v>0</v>
      </c>
      <c r="FQ12" s="932">
        <v>0</v>
      </c>
      <c r="FU12" s="932">
        <v>11</v>
      </c>
      <c r="FV12" s="932">
        <v>0</v>
      </c>
      <c r="FW12" s="932">
        <v>0</v>
      </c>
      <c r="FX12" s="932">
        <v>0</v>
      </c>
      <c r="FY12" s="932">
        <v>0</v>
      </c>
      <c r="FZ12" s="932">
        <v>0</v>
      </c>
      <c r="GA12" s="932">
        <v>0</v>
      </c>
      <c r="GB12" s="932">
        <v>0</v>
      </c>
      <c r="GC12" s="932">
        <v>0</v>
      </c>
      <c r="GD12" s="932">
        <v>0</v>
      </c>
      <c r="GE12" s="932">
        <v>0</v>
      </c>
      <c r="GF12" s="932">
        <v>0</v>
      </c>
      <c r="GG12" s="932">
        <v>0</v>
      </c>
      <c r="GH12" s="932">
        <v>0</v>
      </c>
      <c r="GI12" s="932">
        <v>0</v>
      </c>
      <c r="GM12" s="932">
        <v>11</v>
      </c>
      <c r="GN12" s="932">
        <v>0</v>
      </c>
      <c r="GO12" s="932">
        <v>0</v>
      </c>
      <c r="GP12" s="932">
        <v>0</v>
      </c>
      <c r="GQ12" s="932">
        <v>0</v>
      </c>
      <c r="GR12" s="932">
        <v>0</v>
      </c>
      <c r="GS12" s="932">
        <v>0</v>
      </c>
      <c r="GT12" s="932">
        <v>0</v>
      </c>
      <c r="GU12" s="932">
        <v>0</v>
      </c>
      <c r="GV12" s="932">
        <v>0</v>
      </c>
      <c r="GW12" s="932">
        <v>0</v>
      </c>
      <c r="GX12" s="932">
        <v>0</v>
      </c>
      <c r="GY12" s="932">
        <v>0</v>
      </c>
      <c r="GZ12" s="932">
        <v>0</v>
      </c>
      <c r="HA12" s="932">
        <v>0</v>
      </c>
    </row>
    <row r="13" spans="1:216">
      <c r="A13" s="963">
        <v>12</v>
      </c>
      <c r="B13" s="966"/>
      <c r="C13" s="967"/>
      <c r="D13" s="968">
        <f t="shared" si="0"/>
        <v>0</v>
      </c>
      <c r="E13" s="968">
        <f t="shared" si="1"/>
        <v>0</v>
      </c>
      <c r="F13" s="968">
        <f t="shared" si="2"/>
        <v>0</v>
      </c>
      <c r="G13" s="968">
        <f t="shared" si="3"/>
        <v>0</v>
      </c>
      <c r="H13" s="968">
        <f t="shared" si="4"/>
        <v>0</v>
      </c>
      <c r="I13" s="968">
        <f t="shared" si="5"/>
        <v>0</v>
      </c>
      <c r="J13" s="968">
        <f t="shared" si="6"/>
        <v>0</v>
      </c>
      <c r="K13" s="968">
        <f t="shared" si="7"/>
        <v>0</v>
      </c>
      <c r="L13" s="968">
        <f t="shared" si="8"/>
        <v>0</v>
      </c>
      <c r="M13" s="968">
        <f t="shared" si="9"/>
        <v>0</v>
      </c>
      <c r="N13" s="968">
        <f t="shared" si="10"/>
        <v>0</v>
      </c>
      <c r="O13" s="968">
        <f t="shared" si="11"/>
        <v>0</v>
      </c>
      <c r="P13" s="968">
        <f t="shared" si="12"/>
        <v>0</v>
      </c>
      <c r="Q13" s="968">
        <f t="shared" si="13"/>
        <v>0</v>
      </c>
      <c r="R13" s="932"/>
      <c r="S13" s="932"/>
      <c r="T13" s="932"/>
      <c r="U13" s="932"/>
      <c r="V13" s="932"/>
      <c r="W13" s="932"/>
      <c r="X13" s="932"/>
      <c r="Y13" s="932"/>
      <c r="Z13" s="932"/>
      <c r="AA13" s="932"/>
      <c r="AB13" s="932"/>
      <c r="AC13" s="932"/>
      <c r="AD13" s="932"/>
      <c r="AE13" s="932"/>
      <c r="AF13" s="932"/>
      <c r="AG13" s="932"/>
      <c r="AH13" s="932"/>
      <c r="AI13" s="932"/>
      <c r="AJ13" s="932"/>
      <c r="AK13" s="932"/>
      <c r="AL13" s="932"/>
      <c r="AM13" s="932"/>
      <c r="AN13" s="932"/>
      <c r="AO13" s="932"/>
      <c r="AP13" s="932"/>
      <c r="AQ13" s="932"/>
      <c r="AR13" s="932"/>
      <c r="AS13" s="932"/>
      <c r="AT13" s="932"/>
      <c r="AU13" s="932"/>
      <c r="AV13" s="932"/>
      <c r="AW13" s="932"/>
      <c r="AX13" s="932"/>
      <c r="AY13" s="932"/>
      <c r="AZ13" s="932"/>
      <c r="BA13" s="932"/>
      <c r="BB13" s="932"/>
      <c r="BC13" s="932"/>
      <c r="BD13" s="932"/>
      <c r="BE13" s="932"/>
      <c r="BF13" s="932"/>
      <c r="BG13" s="932"/>
      <c r="BH13" s="932"/>
      <c r="BI13" s="932"/>
      <c r="BJ13" s="932"/>
      <c r="BK13" s="932"/>
      <c r="BL13" s="932"/>
      <c r="BM13" s="932"/>
      <c r="BN13" s="932"/>
      <c r="BO13" s="932"/>
      <c r="BP13" s="932"/>
      <c r="BQ13" s="932"/>
      <c r="BR13" s="932"/>
      <c r="BS13" s="932"/>
      <c r="BT13" s="932"/>
      <c r="BU13" s="932"/>
      <c r="BV13" s="932"/>
      <c r="BW13" s="932"/>
      <c r="BX13" s="932"/>
      <c r="BY13" s="932"/>
      <c r="BZ13" s="932"/>
      <c r="CA13" s="932"/>
      <c r="CB13" s="932"/>
      <c r="CC13" s="932"/>
      <c r="CD13" s="932"/>
      <c r="CE13" s="932"/>
      <c r="CF13" s="932"/>
      <c r="CG13" s="932"/>
      <c r="CH13" s="932"/>
      <c r="CI13" s="932"/>
      <c r="CJ13" s="932"/>
      <c r="CK13" s="932"/>
      <c r="CL13" s="932"/>
      <c r="CM13" s="932"/>
      <c r="CN13" s="932"/>
      <c r="CO13" s="932"/>
      <c r="CP13" s="932"/>
      <c r="CQ13" s="932"/>
      <c r="CR13" s="932"/>
      <c r="CS13" s="932"/>
      <c r="CT13" s="932"/>
      <c r="CU13" s="932"/>
      <c r="CV13" s="932"/>
      <c r="CW13" s="932"/>
      <c r="CX13" s="932"/>
      <c r="CY13" s="932"/>
      <c r="CZ13" s="932"/>
      <c r="DA13" s="932"/>
      <c r="DB13" s="932"/>
      <c r="DC13" s="932"/>
      <c r="DD13" s="932"/>
      <c r="DE13" s="932"/>
      <c r="DF13" s="932"/>
      <c r="DG13" s="932"/>
      <c r="DH13" s="932"/>
      <c r="DI13" s="932"/>
      <c r="DJ13" s="932"/>
      <c r="DK13" s="932"/>
      <c r="DL13" s="932"/>
      <c r="DM13" s="932"/>
      <c r="DN13" s="932"/>
      <c r="DO13" s="932"/>
      <c r="DP13" s="932"/>
      <c r="DQ13" s="932"/>
      <c r="DR13" s="932"/>
      <c r="DS13" s="932">
        <v>12</v>
      </c>
      <c r="DT13" s="932">
        <v>0</v>
      </c>
      <c r="DU13" s="932">
        <v>0</v>
      </c>
      <c r="DV13" s="932">
        <v>0</v>
      </c>
      <c r="DW13" s="932">
        <v>0</v>
      </c>
      <c r="DX13" s="932">
        <v>0</v>
      </c>
      <c r="DY13" s="932">
        <v>0</v>
      </c>
      <c r="DZ13" s="932">
        <v>0</v>
      </c>
      <c r="EA13" s="932">
        <v>0</v>
      </c>
      <c r="EB13" s="932">
        <v>0</v>
      </c>
      <c r="EC13" s="932">
        <v>0</v>
      </c>
      <c r="ED13" s="932">
        <v>0</v>
      </c>
      <c r="EE13" s="932">
        <v>0</v>
      </c>
      <c r="EF13" s="932">
        <v>0</v>
      </c>
      <c r="EG13" s="932">
        <v>0</v>
      </c>
      <c r="EK13" s="932">
        <v>12</v>
      </c>
      <c r="EL13" s="932">
        <v>0</v>
      </c>
      <c r="EM13" s="932">
        <v>0</v>
      </c>
      <c r="EN13" s="932">
        <v>0</v>
      </c>
      <c r="EO13" s="932">
        <v>0</v>
      </c>
      <c r="EP13" s="932">
        <v>0</v>
      </c>
      <c r="EQ13" s="932">
        <v>0</v>
      </c>
      <c r="ER13" s="932">
        <v>0</v>
      </c>
      <c r="ES13" s="932">
        <v>0</v>
      </c>
      <c r="ET13" s="932">
        <v>0</v>
      </c>
      <c r="EU13" s="932">
        <v>0</v>
      </c>
      <c r="EV13" s="932">
        <v>0</v>
      </c>
      <c r="EW13" s="932">
        <v>0</v>
      </c>
      <c r="EX13" s="932">
        <v>0</v>
      </c>
      <c r="EY13" s="932">
        <v>0</v>
      </c>
      <c r="FC13" s="932">
        <v>12</v>
      </c>
      <c r="FD13" s="932">
        <v>0</v>
      </c>
      <c r="FE13" s="932">
        <v>0</v>
      </c>
      <c r="FF13" s="932">
        <v>0</v>
      </c>
      <c r="FG13" s="932">
        <v>0</v>
      </c>
      <c r="FH13" s="932">
        <v>0</v>
      </c>
      <c r="FI13" s="932">
        <v>0</v>
      </c>
      <c r="FJ13" s="932">
        <v>0</v>
      </c>
      <c r="FK13" s="932">
        <v>0</v>
      </c>
      <c r="FL13" s="932">
        <v>0</v>
      </c>
      <c r="FM13" s="932">
        <v>0</v>
      </c>
      <c r="FN13" s="932">
        <v>0</v>
      </c>
      <c r="FO13" s="932">
        <v>0</v>
      </c>
      <c r="FP13" s="932">
        <v>0</v>
      </c>
      <c r="FQ13" s="932">
        <v>0</v>
      </c>
      <c r="FU13" s="932">
        <v>12</v>
      </c>
      <c r="FV13" s="932">
        <v>0</v>
      </c>
      <c r="FW13" s="932">
        <v>0</v>
      </c>
      <c r="FX13" s="932">
        <v>0</v>
      </c>
      <c r="FY13" s="932">
        <v>0</v>
      </c>
      <c r="FZ13" s="932">
        <v>0</v>
      </c>
      <c r="GA13" s="932">
        <v>0</v>
      </c>
      <c r="GB13" s="932">
        <v>0</v>
      </c>
      <c r="GC13" s="932">
        <v>0</v>
      </c>
      <c r="GD13" s="932">
        <v>0</v>
      </c>
      <c r="GE13" s="932">
        <v>0</v>
      </c>
      <c r="GF13" s="932">
        <v>0</v>
      </c>
      <c r="GG13" s="932">
        <v>0</v>
      </c>
      <c r="GH13" s="932">
        <v>0</v>
      </c>
      <c r="GI13" s="932">
        <v>0</v>
      </c>
      <c r="GM13" s="932">
        <v>12</v>
      </c>
      <c r="GN13" s="932">
        <v>0</v>
      </c>
      <c r="GO13" s="932">
        <v>0</v>
      </c>
      <c r="GP13" s="932">
        <v>0</v>
      </c>
      <c r="GQ13" s="932">
        <v>0</v>
      </c>
      <c r="GR13" s="932">
        <v>0</v>
      </c>
      <c r="GS13" s="932">
        <v>0</v>
      </c>
      <c r="GT13" s="932">
        <v>0</v>
      </c>
      <c r="GU13" s="932">
        <v>0</v>
      </c>
      <c r="GV13" s="932">
        <v>0</v>
      </c>
      <c r="GW13" s="932">
        <v>0</v>
      </c>
      <c r="GX13" s="932">
        <v>0</v>
      </c>
      <c r="GY13" s="932">
        <v>0</v>
      </c>
      <c r="GZ13" s="932">
        <v>0</v>
      </c>
      <c r="HA13" s="932">
        <v>0</v>
      </c>
    </row>
    <row r="14" spans="1:216">
      <c r="A14" s="963">
        <v>13</v>
      </c>
      <c r="B14" s="966"/>
      <c r="C14" s="967"/>
      <c r="D14" s="968">
        <f t="shared" si="0"/>
        <v>0</v>
      </c>
      <c r="E14" s="968">
        <f t="shared" si="1"/>
        <v>0</v>
      </c>
      <c r="F14" s="968">
        <f t="shared" si="2"/>
        <v>0</v>
      </c>
      <c r="G14" s="968">
        <f t="shared" si="3"/>
        <v>0</v>
      </c>
      <c r="H14" s="968">
        <f t="shared" si="4"/>
        <v>0</v>
      </c>
      <c r="I14" s="968">
        <f t="shared" si="5"/>
        <v>0</v>
      </c>
      <c r="J14" s="968">
        <f t="shared" si="6"/>
        <v>0</v>
      </c>
      <c r="K14" s="968">
        <f t="shared" si="7"/>
        <v>0</v>
      </c>
      <c r="L14" s="968">
        <f t="shared" si="8"/>
        <v>0</v>
      </c>
      <c r="M14" s="968">
        <f t="shared" si="9"/>
        <v>0</v>
      </c>
      <c r="N14" s="968">
        <f t="shared" si="10"/>
        <v>0</v>
      </c>
      <c r="O14" s="968">
        <f t="shared" si="11"/>
        <v>0</v>
      </c>
      <c r="P14" s="968">
        <f t="shared" si="12"/>
        <v>0</v>
      </c>
      <c r="Q14" s="968">
        <f t="shared" si="13"/>
        <v>0</v>
      </c>
      <c r="R14" s="932"/>
      <c r="S14" s="932"/>
      <c r="T14" s="932"/>
      <c r="U14" s="932"/>
      <c r="V14" s="932"/>
      <c r="W14" s="932"/>
      <c r="X14" s="932"/>
      <c r="Y14" s="932"/>
      <c r="Z14" s="932"/>
      <c r="AA14" s="932"/>
      <c r="AB14" s="932"/>
      <c r="AC14" s="932"/>
      <c r="AD14" s="932"/>
      <c r="AE14" s="932"/>
      <c r="AF14" s="932"/>
      <c r="AG14" s="932"/>
      <c r="AH14" s="932"/>
      <c r="AI14" s="932"/>
      <c r="AJ14" s="932"/>
      <c r="AK14" s="932"/>
      <c r="AL14" s="932"/>
      <c r="AM14" s="932"/>
      <c r="AN14" s="932"/>
      <c r="AO14" s="932"/>
      <c r="AP14" s="932"/>
      <c r="AQ14" s="932"/>
      <c r="AR14" s="932"/>
      <c r="AS14" s="932"/>
      <c r="AT14" s="932"/>
      <c r="AU14" s="932"/>
      <c r="AV14" s="932"/>
      <c r="AW14" s="932"/>
      <c r="AX14" s="932"/>
      <c r="AY14" s="932"/>
      <c r="AZ14" s="932"/>
      <c r="BA14" s="932"/>
      <c r="BB14" s="932"/>
      <c r="BC14" s="932"/>
      <c r="BD14" s="932"/>
      <c r="BE14" s="932"/>
      <c r="BF14" s="932"/>
      <c r="BG14" s="932"/>
      <c r="BH14" s="932"/>
      <c r="BI14" s="932"/>
      <c r="BJ14" s="932"/>
      <c r="BK14" s="932"/>
      <c r="BL14" s="932"/>
      <c r="BM14" s="932"/>
      <c r="BN14" s="932"/>
      <c r="BO14" s="932"/>
      <c r="BP14" s="932"/>
      <c r="BQ14" s="932"/>
      <c r="BR14" s="932"/>
      <c r="BS14" s="932"/>
      <c r="BT14" s="932"/>
      <c r="BU14" s="932"/>
      <c r="BV14" s="932"/>
      <c r="BW14" s="932"/>
      <c r="BX14" s="932"/>
      <c r="BY14" s="932"/>
      <c r="BZ14" s="932"/>
      <c r="CA14" s="932"/>
      <c r="CB14" s="932"/>
      <c r="CC14" s="932"/>
      <c r="CD14" s="932"/>
      <c r="CE14" s="932"/>
      <c r="CF14" s="932"/>
      <c r="CG14" s="932"/>
      <c r="CH14" s="932"/>
      <c r="CI14" s="932"/>
      <c r="CJ14" s="932"/>
      <c r="CK14" s="932"/>
      <c r="CL14" s="932"/>
      <c r="CM14" s="932"/>
      <c r="CN14" s="932"/>
      <c r="CO14" s="932"/>
      <c r="CP14" s="932"/>
      <c r="CQ14" s="932"/>
      <c r="CR14" s="932"/>
      <c r="CS14" s="932"/>
      <c r="CT14" s="932"/>
      <c r="CU14" s="932"/>
      <c r="CV14" s="932"/>
      <c r="CW14" s="932"/>
      <c r="CX14" s="932"/>
      <c r="CY14" s="932"/>
      <c r="CZ14" s="932"/>
      <c r="DA14" s="932"/>
      <c r="DB14" s="932"/>
      <c r="DC14" s="932"/>
      <c r="DD14" s="932"/>
      <c r="DE14" s="932"/>
      <c r="DF14" s="932"/>
      <c r="DG14" s="932"/>
      <c r="DH14" s="932"/>
      <c r="DI14" s="932"/>
      <c r="DJ14" s="932"/>
      <c r="DK14" s="932"/>
      <c r="DL14" s="932"/>
      <c r="DM14" s="932"/>
      <c r="DN14" s="932"/>
      <c r="DO14" s="932"/>
      <c r="DP14" s="932"/>
      <c r="DQ14" s="932"/>
      <c r="DR14" s="932"/>
      <c r="DS14" s="932">
        <v>13</v>
      </c>
      <c r="DT14" s="932">
        <v>0</v>
      </c>
      <c r="DU14" s="932">
        <v>0</v>
      </c>
      <c r="DV14" s="932">
        <v>0</v>
      </c>
      <c r="DW14" s="932">
        <v>0</v>
      </c>
      <c r="DX14" s="932">
        <v>0</v>
      </c>
      <c r="DY14" s="932">
        <v>0</v>
      </c>
      <c r="DZ14" s="932">
        <v>0</v>
      </c>
      <c r="EA14" s="932">
        <v>0</v>
      </c>
      <c r="EB14" s="932">
        <v>0</v>
      </c>
      <c r="EC14" s="932">
        <v>0</v>
      </c>
      <c r="ED14" s="932">
        <v>0</v>
      </c>
      <c r="EE14" s="932">
        <v>0</v>
      </c>
      <c r="EF14" s="932">
        <v>0</v>
      </c>
      <c r="EG14" s="932">
        <v>0</v>
      </c>
      <c r="EK14" s="932">
        <v>13</v>
      </c>
      <c r="EL14" s="932">
        <v>0</v>
      </c>
      <c r="EM14" s="932">
        <v>0</v>
      </c>
      <c r="EN14" s="932">
        <v>0</v>
      </c>
      <c r="EO14" s="932">
        <v>0</v>
      </c>
      <c r="EP14" s="932">
        <v>0</v>
      </c>
      <c r="EQ14" s="932">
        <v>0</v>
      </c>
      <c r="ER14" s="932">
        <v>0</v>
      </c>
      <c r="ES14" s="932">
        <v>0</v>
      </c>
      <c r="ET14" s="932">
        <v>0</v>
      </c>
      <c r="EU14" s="932">
        <v>0</v>
      </c>
      <c r="EV14" s="932">
        <v>0</v>
      </c>
      <c r="EW14" s="932">
        <v>0</v>
      </c>
      <c r="EX14" s="932">
        <v>0</v>
      </c>
      <c r="EY14" s="932">
        <v>0</v>
      </c>
      <c r="FC14" s="932">
        <v>13</v>
      </c>
      <c r="FD14" s="932">
        <v>0</v>
      </c>
      <c r="FE14" s="932">
        <v>0</v>
      </c>
      <c r="FF14" s="932">
        <v>0</v>
      </c>
      <c r="FG14" s="932">
        <v>0</v>
      </c>
      <c r="FH14" s="932">
        <v>0</v>
      </c>
      <c r="FI14" s="932">
        <v>0</v>
      </c>
      <c r="FJ14" s="932">
        <v>0</v>
      </c>
      <c r="FK14" s="932">
        <v>0</v>
      </c>
      <c r="FL14" s="932">
        <v>0</v>
      </c>
      <c r="FM14" s="932">
        <v>0</v>
      </c>
      <c r="FN14" s="932">
        <v>0</v>
      </c>
      <c r="FO14" s="932">
        <v>0</v>
      </c>
      <c r="FP14" s="932">
        <v>0</v>
      </c>
      <c r="FQ14" s="932">
        <v>0</v>
      </c>
      <c r="FU14" s="932">
        <v>13</v>
      </c>
      <c r="FV14" s="932">
        <v>0</v>
      </c>
      <c r="FW14" s="932">
        <v>0</v>
      </c>
      <c r="FX14" s="932">
        <v>0</v>
      </c>
      <c r="FY14" s="932">
        <v>0</v>
      </c>
      <c r="FZ14" s="932">
        <v>0</v>
      </c>
      <c r="GA14" s="932">
        <v>0</v>
      </c>
      <c r="GB14" s="932">
        <v>0</v>
      </c>
      <c r="GC14" s="932">
        <v>0</v>
      </c>
      <c r="GD14" s="932">
        <v>0</v>
      </c>
      <c r="GE14" s="932">
        <v>0</v>
      </c>
      <c r="GF14" s="932">
        <v>0</v>
      </c>
      <c r="GG14" s="932">
        <v>0</v>
      </c>
      <c r="GH14" s="932">
        <v>0</v>
      </c>
      <c r="GI14" s="932">
        <v>0</v>
      </c>
      <c r="GM14" s="932">
        <v>13</v>
      </c>
      <c r="GN14" s="932">
        <v>0</v>
      </c>
      <c r="GO14" s="932">
        <v>0</v>
      </c>
      <c r="GP14" s="932">
        <v>0</v>
      </c>
      <c r="GQ14" s="932">
        <v>0</v>
      </c>
      <c r="GR14" s="932">
        <v>0</v>
      </c>
      <c r="GS14" s="932">
        <v>0</v>
      </c>
      <c r="GT14" s="932">
        <v>0</v>
      </c>
      <c r="GU14" s="932">
        <v>0</v>
      </c>
      <c r="GV14" s="932">
        <v>0</v>
      </c>
      <c r="GW14" s="932">
        <v>0</v>
      </c>
      <c r="GX14" s="932">
        <v>0</v>
      </c>
      <c r="GY14" s="932">
        <v>0</v>
      </c>
      <c r="GZ14" s="932">
        <v>0</v>
      </c>
      <c r="HA14" s="932">
        <v>0</v>
      </c>
    </row>
    <row r="15" spans="1:216">
      <c r="A15" s="963">
        <v>14</v>
      </c>
      <c r="B15" s="966"/>
      <c r="C15" s="967"/>
      <c r="D15" s="968">
        <f t="shared" si="0"/>
        <v>0</v>
      </c>
      <c r="E15" s="968">
        <f t="shared" si="1"/>
        <v>0</v>
      </c>
      <c r="F15" s="968">
        <f t="shared" si="2"/>
        <v>0</v>
      </c>
      <c r="G15" s="968">
        <f t="shared" si="3"/>
        <v>0</v>
      </c>
      <c r="H15" s="968">
        <f t="shared" si="4"/>
        <v>0</v>
      </c>
      <c r="I15" s="968">
        <f t="shared" si="5"/>
        <v>0</v>
      </c>
      <c r="J15" s="968">
        <f t="shared" si="6"/>
        <v>0</v>
      </c>
      <c r="K15" s="968">
        <f t="shared" si="7"/>
        <v>0</v>
      </c>
      <c r="L15" s="968">
        <f t="shared" si="8"/>
        <v>0</v>
      </c>
      <c r="M15" s="968">
        <f t="shared" si="9"/>
        <v>0</v>
      </c>
      <c r="N15" s="968">
        <f t="shared" si="10"/>
        <v>0</v>
      </c>
      <c r="O15" s="968">
        <f t="shared" si="11"/>
        <v>0</v>
      </c>
      <c r="P15" s="968">
        <f t="shared" si="12"/>
        <v>0</v>
      </c>
      <c r="Q15" s="968">
        <f t="shared" si="13"/>
        <v>0</v>
      </c>
      <c r="R15" s="932"/>
      <c r="S15" s="932"/>
      <c r="T15" s="932"/>
      <c r="U15" s="932"/>
      <c r="V15" s="932"/>
      <c r="W15" s="932"/>
      <c r="X15" s="932"/>
      <c r="Y15" s="932"/>
      <c r="Z15" s="932"/>
      <c r="AA15" s="932"/>
      <c r="AB15" s="932"/>
      <c r="AC15" s="932"/>
      <c r="AD15" s="932"/>
      <c r="AE15" s="932"/>
      <c r="AF15" s="932"/>
      <c r="AG15" s="932"/>
      <c r="AH15" s="932"/>
      <c r="AI15" s="932"/>
      <c r="AJ15" s="932"/>
      <c r="AK15" s="932"/>
      <c r="AL15" s="932"/>
      <c r="AM15" s="932"/>
      <c r="AN15" s="932"/>
      <c r="AO15" s="932"/>
      <c r="AP15" s="932"/>
      <c r="AQ15" s="932"/>
      <c r="AR15" s="932"/>
      <c r="AS15" s="932"/>
      <c r="AT15" s="932"/>
      <c r="AU15" s="932"/>
      <c r="AV15" s="932"/>
      <c r="AW15" s="932"/>
      <c r="AX15" s="932"/>
      <c r="AY15" s="932"/>
      <c r="AZ15" s="932"/>
      <c r="BA15" s="932"/>
      <c r="BB15" s="932"/>
      <c r="BC15" s="932"/>
      <c r="BD15" s="932"/>
      <c r="BE15" s="932"/>
      <c r="BF15" s="932"/>
      <c r="BG15" s="932"/>
      <c r="BH15" s="932"/>
      <c r="BI15" s="932"/>
      <c r="BJ15" s="932"/>
      <c r="BK15" s="932"/>
      <c r="BL15" s="932"/>
      <c r="BM15" s="932"/>
      <c r="BN15" s="932"/>
      <c r="BO15" s="932"/>
      <c r="BP15" s="932"/>
      <c r="BQ15" s="932"/>
      <c r="BR15" s="932"/>
      <c r="BS15" s="932"/>
      <c r="BT15" s="932"/>
      <c r="BU15" s="932"/>
      <c r="BV15" s="932"/>
      <c r="BW15" s="932"/>
      <c r="BX15" s="932"/>
      <c r="BY15" s="932"/>
      <c r="BZ15" s="932"/>
      <c r="CA15" s="932"/>
      <c r="CB15" s="932"/>
      <c r="CC15" s="932"/>
      <c r="CD15" s="932"/>
      <c r="CE15" s="932"/>
      <c r="CF15" s="932"/>
      <c r="CG15" s="932"/>
      <c r="CH15" s="932"/>
      <c r="CI15" s="932"/>
      <c r="CJ15" s="932"/>
      <c r="CK15" s="932"/>
      <c r="CL15" s="932"/>
      <c r="CM15" s="932"/>
      <c r="CN15" s="932"/>
      <c r="CO15" s="932"/>
      <c r="CP15" s="932"/>
      <c r="CQ15" s="932"/>
      <c r="CR15" s="932"/>
      <c r="CS15" s="932"/>
      <c r="CT15" s="932"/>
      <c r="CU15" s="932"/>
      <c r="CV15" s="932"/>
      <c r="CW15" s="932"/>
      <c r="CX15" s="932"/>
      <c r="CY15" s="932"/>
      <c r="CZ15" s="932"/>
      <c r="DA15" s="932"/>
      <c r="DB15" s="932"/>
      <c r="DC15" s="932"/>
      <c r="DD15" s="932"/>
      <c r="DE15" s="932"/>
      <c r="DF15" s="932"/>
      <c r="DG15" s="932"/>
      <c r="DH15" s="932"/>
      <c r="DI15" s="932"/>
      <c r="DJ15" s="932"/>
      <c r="DK15" s="932"/>
      <c r="DL15" s="932"/>
      <c r="DM15" s="932"/>
      <c r="DN15" s="932"/>
      <c r="DO15" s="932"/>
      <c r="DP15" s="932"/>
      <c r="DQ15" s="932"/>
      <c r="DR15" s="932"/>
      <c r="DS15" s="932">
        <v>14</v>
      </c>
      <c r="DT15" s="932">
        <v>0</v>
      </c>
      <c r="DU15" s="932">
        <v>0</v>
      </c>
      <c r="DV15" s="932">
        <v>0</v>
      </c>
      <c r="DW15" s="932">
        <v>0</v>
      </c>
      <c r="DX15" s="932">
        <v>0</v>
      </c>
      <c r="DY15" s="932">
        <v>0</v>
      </c>
      <c r="DZ15" s="932">
        <v>0</v>
      </c>
      <c r="EA15" s="932">
        <v>0</v>
      </c>
      <c r="EB15" s="932">
        <v>0</v>
      </c>
      <c r="EC15" s="932">
        <v>0</v>
      </c>
      <c r="ED15" s="932">
        <v>0</v>
      </c>
      <c r="EE15" s="932">
        <v>0</v>
      </c>
      <c r="EF15" s="932">
        <v>0</v>
      </c>
      <c r="EG15" s="932">
        <v>0</v>
      </c>
      <c r="EK15" s="932">
        <v>14</v>
      </c>
      <c r="EL15" s="932">
        <v>0</v>
      </c>
      <c r="EM15" s="932">
        <v>0</v>
      </c>
      <c r="EN15" s="932">
        <v>0</v>
      </c>
      <c r="EO15" s="932">
        <v>0</v>
      </c>
      <c r="EP15" s="932">
        <v>0</v>
      </c>
      <c r="EQ15" s="932">
        <v>0</v>
      </c>
      <c r="ER15" s="932">
        <v>0</v>
      </c>
      <c r="ES15" s="932">
        <v>0</v>
      </c>
      <c r="ET15" s="932">
        <v>0</v>
      </c>
      <c r="EU15" s="932">
        <v>0</v>
      </c>
      <c r="EV15" s="932">
        <v>0</v>
      </c>
      <c r="EW15" s="932">
        <v>0</v>
      </c>
      <c r="EX15" s="932">
        <v>0</v>
      </c>
      <c r="EY15" s="932">
        <v>0</v>
      </c>
      <c r="FC15" s="932">
        <v>14</v>
      </c>
      <c r="FD15" s="932">
        <v>0</v>
      </c>
      <c r="FE15" s="932">
        <v>0</v>
      </c>
      <c r="FF15" s="932">
        <v>0</v>
      </c>
      <c r="FG15" s="932">
        <v>0</v>
      </c>
      <c r="FH15" s="932">
        <v>0</v>
      </c>
      <c r="FI15" s="932">
        <v>0</v>
      </c>
      <c r="FJ15" s="932">
        <v>0</v>
      </c>
      <c r="FK15" s="932">
        <v>0</v>
      </c>
      <c r="FL15" s="932">
        <v>0</v>
      </c>
      <c r="FM15" s="932">
        <v>0</v>
      </c>
      <c r="FN15" s="932">
        <v>0</v>
      </c>
      <c r="FO15" s="932">
        <v>0</v>
      </c>
      <c r="FP15" s="932">
        <v>0</v>
      </c>
      <c r="FQ15" s="932">
        <v>0</v>
      </c>
      <c r="FU15" s="932">
        <v>14</v>
      </c>
      <c r="FV15" s="932">
        <v>0</v>
      </c>
      <c r="FW15" s="932">
        <v>0</v>
      </c>
      <c r="FX15" s="932">
        <v>0</v>
      </c>
      <c r="FY15" s="932">
        <v>0</v>
      </c>
      <c r="FZ15" s="932">
        <v>0</v>
      </c>
      <c r="GA15" s="932">
        <v>0</v>
      </c>
      <c r="GB15" s="932">
        <v>0</v>
      </c>
      <c r="GC15" s="932">
        <v>0</v>
      </c>
      <c r="GD15" s="932">
        <v>0</v>
      </c>
      <c r="GE15" s="932">
        <v>0</v>
      </c>
      <c r="GF15" s="932">
        <v>0</v>
      </c>
      <c r="GG15" s="932">
        <v>0</v>
      </c>
      <c r="GH15" s="932">
        <v>0</v>
      </c>
      <c r="GI15" s="932">
        <v>0</v>
      </c>
      <c r="GM15" s="932">
        <v>14</v>
      </c>
      <c r="GN15" s="932">
        <v>0</v>
      </c>
      <c r="GO15" s="932">
        <v>0</v>
      </c>
      <c r="GP15" s="932">
        <v>0</v>
      </c>
      <c r="GQ15" s="932">
        <v>0</v>
      </c>
      <c r="GR15" s="932">
        <v>0</v>
      </c>
      <c r="GS15" s="932">
        <v>0</v>
      </c>
      <c r="GT15" s="932">
        <v>0</v>
      </c>
      <c r="GU15" s="932">
        <v>0</v>
      </c>
      <c r="GV15" s="932">
        <v>0</v>
      </c>
      <c r="GW15" s="932">
        <v>0</v>
      </c>
      <c r="GX15" s="932">
        <v>0</v>
      </c>
      <c r="GY15" s="932">
        <v>0</v>
      </c>
      <c r="GZ15" s="932">
        <v>0</v>
      </c>
      <c r="HA15" s="932">
        <v>0</v>
      </c>
    </row>
    <row r="16" spans="1:216">
      <c r="A16" s="963">
        <v>15</v>
      </c>
      <c r="B16" s="966"/>
      <c r="C16" s="967"/>
      <c r="D16" s="968">
        <f t="shared" si="0"/>
        <v>0</v>
      </c>
      <c r="E16" s="968">
        <f t="shared" si="1"/>
        <v>0</v>
      </c>
      <c r="F16" s="968">
        <f t="shared" si="2"/>
        <v>0</v>
      </c>
      <c r="G16" s="968">
        <f t="shared" si="3"/>
        <v>0</v>
      </c>
      <c r="H16" s="968">
        <f t="shared" si="4"/>
        <v>0</v>
      </c>
      <c r="I16" s="968">
        <f t="shared" si="5"/>
        <v>0</v>
      </c>
      <c r="J16" s="968">
        <f t="shared" si="6"/>
        <v>0</v>
      </c>
      <c r="K16" s="968">
        <f t="shared" si="7"/>
        <v>0</v>
      </c>
      <c r="L16" s="968">
        <f t="shared" si="8"/>
        <v>0</v>
      </c>
      <c r="M16" s="968">
        <f t="shared" si="9"/>
        <v>0</v>
      </c>
      <c r="N16" s="968">
        <f t="shared" si="10"/>
        <v>0</v>
      </c>
      <c r="O16" s="968">
        <f t="shared" si="11"/>
        <v>0</v>
      </c>
      <c r="P16" s="968">
        <f t="shared" si="12"/>
        <v>0</v>
      </c>
      <c r="Q16" s="968">
        <f t="shared" si="13"/>
        <v>0</v>
      </c>
      <c r="R16" s="932"/>
      <c r="S16" s="932"/>
      <c r="T16" s="932"/>
      <c r="U16" s="932"/>
      <c r="V16" s="932"/>
      <c r="W16" s="932"/>
      <c r="X16" s="932"/>
      <c r="Y16" s="932"/>
      <c r="Z16" s="932"/>
      <c r="AA16" s="932"/>
      <c r="AB16" s="932"/>
      <c r="AC16" s="932"/>
      <c r="AD16" s="932"/>
      <c r="AE16" s="932"/>
      <c r="AF16" s="932"/>
      <c r="AG16" s="932"/>
      <c r="AH16" s="932"/>
      <c r="AI16" s="932"/>
      <c r="AJ16" s="932"/>
      <c r="AK16" s="932"/>
      <c r="AL16" s="932"/>
      <c r="AM16" s="932"/>
      <c r="AN16" s="932"/>
      <c r="AO16" s="932"/>
      <c r="AP16" s="932"/>
      <c r="AQ16" s="932"/>
      <c r="AR16" s="932"/>
      <c r="AS16" s="932"/>
      <c r="AT16" s="932"/>
      <c r="AU16" s="932"/>
      <c r="AV16" s="932"/>
      <c r="AW16" s="932"/>
      <c r="AX16" s="932"/>
      <c r="AY16" s="932"/>
      <c r="AZ16" s="932"/>
      <c r="BA16" s="932"/>
      <c r="BB16" s="932"/>
      <c r="BC16" s="932"/>
      <c r="BD16" s="932"/>
      <c r="BE16" s="932"/>
      <c r="BF16" s="932"/>
      <c r="BG16" s="932"/>
      <c r="BH16" s="932"/>
      <c r="BI16" s="932"/>
      <c r="BJ16" s="932"/>
      <c r="BK16" s="932"/>
      <c r="BL16" s="932"/>
      <c r="BM16" s="932"/>
      <c r="BN16" s="932"/>
      <c r="BO16" s="932"/>
      <c r="BP16" s="932"/>
      <c r="BQ16" s="932"/>
      <c r="BR16" s="932"/>
      <c r="BS16" s="932"/>
      <c r="BT16" s="932"/>
      <c r="BU16" s="932"/>
      <c r="BV16" s="932"/>
      <c r="BW16" s="932"/>
      <c r="BX16" s="932"/>
      <c r="BY16" s="932"/>
      <c r="BZ16" s="932"/>
      <c r="CA16" s="932"/>
      <c r="CB16" s="932"/>
      <c r="CC16" s="932"/>
      <c r="CD16" s="932"/>
      <c r="CE16" s="932"/>
      <c r="CF16" s="932"/>
      <c r="CG16" s="932"/>
      <c r="CH16" s="932"/>
      <c r="CI16" s="932"/>
      <c r="CJ16" s="932"/>
      <c r="CK16" s="932"/>
      <c r="CL16" s="932"/>
      <c r="CM16" s="932"/>
      <c r="CN16" s="932"/>
      <c r="CO16" s="932"/>
      <c r="CP16" s="932"/>
      <c r="CQ16" s="932"/>
      <c r="CR16" s="932"/>
      <c r="CS16" s="932"/>
      <c r="CT16" s="932"/>
      <c r="CU16" s="932"/>
      <c r="CV16" s="932"/>
      <c r="CW16" s="932"/>
      <c r="CX16" s="932"/>
      <c r="CY16" s="932"/>
      <c r="CZ16" s="932"/>
      <c r="DA16" s="932"/>
      <c r="DB16" s="932"/>
      <c r="DC16" s="932"/>
      <c r="DD16" s="932"/>
      <c r="DE16" s="932"/>
      <c r="DF16" s="932"/>
      <c r="DG16" s="932"/>
      <c r="DH16" s="932"/>
      <c r="DI16" s="932"/>
      <c r="DJ16" s="932"/>
      <c r="DK16" s="932"/>
      <c r="DL16" s="932"/>
      <c r="DM16" s="932"/>
      <c r="DN16" s="932"/>
      <c r="DO16" s="932"/>
      <c r="DP16" s="932"/>
      <c r="DQ16" s="932"/>
      <c r="DR16" s="932"/>
      <c r="DS16" s="932">
        <v>15</v>
      </c>
      <c r="DT16" s="932">
        <v>0</v>
      </c>
      <c r="DU16" s="932">
        <v>0</v>
      </c>
      <c r="DV16" s="932">
        <v>0</v>
      </c>
      <c r="DW16" s="932">
        <v>0</v>
      </c>
      <c r="DX16" s="932">
        <v>0</v>
      </c>
      <c r="DY16" s="932">
        <v>0</v>
      </c>
      <c r="DZ16" s="932">
        <v>0</v>
      </c>
      <c r="EA16" s="932">
        <v>0</v>
      </c>
      <c r="EB16" s="932">
        <v>0</v>
      </c>
      <c r="EC16" s="932">
        <v>0</v>
      </c>
      <c r="ED16" s="932">
        <v>0</v>
      </c>
      <c r="EE16" s="932">
        <v>0</v>
      </c>
      <c r="EF16" s="932">
        <v>0</v>
      </c>
      <c r="EG16" s="932">
        <v>0</v>
      </c>
      <c r="EK16" s="932">
        <v>15</v>
      </c>
      <c r="EL16" s="932">
        <v>0</v>
      </c>
      <c r="EM16" s="932">
        <v>0</v>
      </c>
      <c r="EN16" s="932">
        <v>0</v>
      </c>
      <c r="EO16" s="932">
        <v>0</v>
      </c>
      <c r="EP16" s="932">
        <v>0</v>
      </c>
      <c r="EQ16" s="932">
        <v>0</v>
      </c>
      <c r="ER16" s="932">
        <v>0</v>
      </c>
      <c r="ES16" s="932">
        <v>0</v>
      </c>
      <c r="ET16" s="932">
        <v>0</v>
      </c>
      <c r="EU16" s="932">
        <v>0</v>
      </c>
      <c r="EV16" s="932">
        <v>0</v>
      </c>
      <c r="EW16" s="932">
        <v>0</v>
      </c>
      <c r="EX16" s="932">
        <v>0</v>
      </c>
      <c r="EY16" s="932">
        <v>0</v>
      </c>
      <c r="FC16" s="932">
        <v>15</v>
      </c>
      <c r="FD16" s="932">
        <v>0</v>
      </c>
      <c r="FE16" s="932">
        <v>0</v>
      </c>
      <c r="FF16" s="932">
        <v>0</v>
      </c>
      <c r="FG16" s="932">
        <v>0</v>
      </c>
      <c r="FH16" s="932">
        <v>0</v>
      </c>
      <c r="FI16" s="932">
        <v>0</v>
      </c>
      <c r="FJ16" s="932">
        <v>0</v>
      </c>
      <c r="FK16" s="932">
        <v>0</v>
      </c>
      <c r="FL16" s="932">
        <v>0</v>
      </c>
      <c r="FM16" s="932">
        <v>0</v>
      </c>
      <c r="FN16" s="932">
        <v>0</v>
      </c>
      <c r="FO16" s="932">
        <v>0</v>
      </c>
      <c r="FP16" s="932">
        <v>0</v>
      </c>
      <c r="FQ16" s="932">
        <v>0</v>
      </c>
      <c r="FU16" s="932">
        <v>15</v>
      </c>
      <c r="FV16" s="932">
        <v>0</v>
      </c>
      <c r="FW16" s="932">
        <v>0</v>
      </c>
      <c r="FX16" s="932">
        <v>0</v>
      </c>
      <c r="FY16" s="932">
        <v>0</v>
      </c>
      <c r="FZ16" s="932">
        <v>0</v>
      </c>
      <c r="GA16" s="932">
        <v>0</v>
      </c>
      <c r="GB16" s="932">
        <v>0</v>
      </c>
      <c r="GC16" s="932">
        <v>0</v>
      </c>
      <c r="GD16" s="932">
        <v>0</v>
      </c>
      <c r="GE16" s="932">
        <v>0</v>
      </c>
      <c r="GF16" s="932">
        <v>0</v>
      </c>
      <c r="GG16" s="932">
        <v>0</v>
      </c>
      <c r="GH16" s="932">
        <v>0</v>
      </c>
      <c r="GI16" s="932">
        <v>0</v>
      </c>
      <c r="GM16" s="932">
        <v>15</v>
      </c>
      <c r="GN16" s="932">
        <v>0</v>
      </c>
      <c r="GO16" s="932">
        <v>0</v>
      </c>
      <c r="GP16" s="932">
        <v>0</v>
      </c>
      <c r="GQ16" s="932">
        <v>0</v>
      </c>
      <c r="GR16" s="932">
        <v>0</v>
      </c>
      <c r="GS16" s="932">
        <v>0</v>
      </c>
      <c r="GT16" s="932">
        <v>0</v>
      </c>
      <c r="GU16" s="932">
        <v>0</v>
      </c>
      <c r="GV16" s="932">
        <v>0</v>
      </c>
      <c r="GW16" s="932">
        <v>0</v>
      </c>
      <c r="GX16" s="932">
        <v>0</v>
      </c>
      <c r="GY16" s="932">
        <v>0</v>
      </c>
      <c r="GZ16" s="932">
        <v>0</v>
      </c>
      <c r="HA16" s="932">
        <v>0</v>
      </c>
    </row>
    <row r="17" spans="1:209">
      <c r="A17" s="963">
        <v>16</v>
      </c>
      <c r="D17" s="968">
        <f t="shared" si="0"/>
        <v>0</v>
      </c>
      <c r="E17" s="968">
        <f t="shared" si="1"/>
        <v>0</v>
      </c>
      <c r="F17" s="968">
        <f t="shared" si="2"/>
        <v>0</v>
      </c>
      <c r="G17" s="968">
        <f t="shared" si="3"/>
        <v>0</v>
      </c>
      <c r="H17" s="968">
        <f t="shared" si="4"/>
        <v>0</v>
      </c>
      <c r="I17" s="968">
        <f t="shared" si="5"/>
        <v>0</v>
      </c>
      <c r="J17" s="968">
        <f t="shared" si="6"/>
        <v>0</v>
      </c>
      <c r="K17" s="968">
        <f t="shared" si="7"/>
        <v>0</v>
      </c>
      <c r="L17" s="968">
        <f t="shared" si="8"/>
        <v>0</v>
      </c>
      <c r="M17" s="968">
        <f t="shared" si="9"/>
        <v>0</v>
      </c>
      <c r="N17" s="968">
        <f t="shared" si="10"/>
        <v>0</v>
      </c>
      <c r="O17" s="968">
        <f t="shared" si="11"/>
        <v>0</v>
      </c>
      <c r="P17" s="968">
        <f t="shared" si="12"/>
        <v>0</v>
      </c>
      <c r="Q17" s="968">
        <f t="shared" si="13"/>
        <v>0</v>
      </c>
      <c r="R17" s="932"/>
      <c r="S17" s="932"/>
      <c r="T17" s="932"/>
      <c r="U17" s="932"/>
      <c r="V17" s="932"/>
      <c r="W17" s="932"/>
      <c r="X17" s="932"/>
      <c r="Y17" s="932"/>
      <c r="Z17" s="932"/>
      <c r="AA17" s="932"/>
      <c r="AB17" s="932"/>
      <c r="AC17" s="932"/>
      <c r="AD17" s="932"/>
      <c r="AE17" s="932"/>
      <c r="AF17" s="932"/>
      <c r="AG17" s="932"/>
      <c r="AH17" s="932"/>
      <c r="AI17" s="932"/>
      <c r="AJ17" s="932"/>
      <c r="AK17" s="932"/>
      <c r="AL17" s="932"/>
      <c r="AM17" s="932"/>
      <c r="AN17" s="932"/>
      <c r="AO17" s="932"/>
      <c r="AP17" s="932"/>
      <c r="AQ17" s="932"/>
      <c r="AR17" s="932"/>
      <c r="AS17" s="932"/>
      <c r="AT17" s="932"/>
      <c r="AU17" s="932"/>
      <c r="AV17" s="932"/>
      <c r="AW17" s="932"/>
      <c r="AX17" s="932"/>
      <c r="AY17" s="932"/>
      <c r="AZ17" s="932"/>
      <c r="BA17" s="932"/>
      <c r="BB17" s="932"/>
      <c r="BC17" s="932"/>
      <c r="BD17" s="932"/>
      <c r="BE17" s="932"/>
      <c r="BF17" s="932"/>
      <c r="BG17" s="932"/>
      <c r="BH17" s="932"/>
      <c r="BI17" s="932"/>
      <c r="BJ17" s="932"/>
      <c r="BK17" s="932"/>
      <c r="BL17" s="932"/>
      <c r="BM17" s="932"/>
      <c r="BN17" s="932"/>
      <c r="BO17" s="932"/>
      <c r="BP17" s="932"/>
      <c r="BQ17" s="932"/>
      <c r="BR17" s="932"/>
      <c r="BS17" s="932"/>
      <c r="BT17" s="932"/>
      <c r="BU17" s="932"/>
      <c r="BV17" s="932"/>
      <c r="BW17" s="932"/>
      <c r="BX17" s="932"/>
      <c r="BY17" s="932"/>
      <c r="BZ17" s="932"/>
      <c r="CA17" s="932"/>
      <c r="CB17" s="932"/>
      <c r="CC17" s="932"/>
      <c r="CD17" s="932"/>
      <c r="CE17" s="932"/>
      <c r="CF17" s="932"/>
      <c r="CG17" s="932"/>
      <c r="CH17" s="932"/>
      <c r="CI17" s="932"/>
      <c r="CJ17" s="932"/>
      <c r="CK17" s="932"/>
      <c r="CL17" s="932"/>
      <c r="CM17" s="932"/>
      <c r="CN17" s="932"/>
      <c r="CO17" s="932"/>
      <c r="CP17" s="932"/>
      <c r="CQ17" s="932"/>
      <c r="CR17" s="932"/>
      <c r="CS17" s="932"/>
      <c r="CT17" s="932"/>
      <c r="CU17" s="932"/>
      <c r="CV17" s="932"/>
      <c r="CW17" s="932"/>
      <c r="CX17" s="932"/>
      <c r="CY17" s="932"/>
      <c r="CZ17" s="932"/>
      <c r="DA17" s="932"/>
      <c r="DB17" s="932"/>
      <c r="DC17" s="932"/>
      <c r="DD17" s="932"/>
      <c r="DE17" s="932"/>
      <c r="DF17" s="932"/>
      <c r="DG17" s="932"/>
      <c r="DH17" s="932"/>
      <c r="DI17" s="932"/>
      <c r="DJ17" s="932"/>
      <c r="DK17" s="932"/>
      <c r="DL17" s="932"/>
      <c r="DM17" s="932"/>
      <c r="DN17" s="932"/>
      <c r="DO17" s="932"/>
      <c r="DP17" s="932"/>
      <c r="DQ17" s="932"/>
      <c r="DR17" s="932"/>
      <c r="DS17" s="932">
        <v>16</v>
      </c>
      <c r="DT17" s="932">
        <v>0</v>
      </c>
      <c r="DU17" s="932">
        <v>0</v>
      </c>
      <c r="DV17" s="932">
        <v>0</v>
      </c>
      <c r="DW17" s="932">
        <v>0</v>
      </c>
      <c r="DX17" s="932">
        <v>0</v>
      </c>
      <c r="DY17" s="932">
        <v>0</v>
      </c>
      <c r="DZ17" s="932">
        <v>0</v>
      </c>
      <c r="EA17" s="932">
        <v>0</v>
      </c>
      <c r="EB17" s="932">
        <v>0</v>
      </c>
      <c r="EC17" s="932">
        <v>0</v>
      </c>
      <c r="ED17" s="932">
        <v>0</v>
      </c>
      <c r="EE17" s="932">
        <v>0</v>
      </c>
      <c r="EF17" s="932">
        <v>0</v>
      </c>
      <c r="EG17" s="932">
        <v>0</v>
      </c>
      <c r="EK17" s="932">
        <v>16</v>
      </c>
      <c r="EL17" s="932">
        <v>0</v>
      </c>
      <c r="EM17" s="932">
        <v>0</v>
      </c>
      <c r="EN17" s="932">
        <v>0</v>
      </c>
      <c r="EO17" s="932">
        <v>0</v>
      </c>
      <c r="EP17" s="932">
        <v>0</v>
      </c>
      <c r="EQ17" s="932">
        <v>0</v>
      </c>
      <c r="ER17" s="932">
        <v>0</v>
      </c>
      <c r="ES17" s="932">
        <v>0</v>
      </c>
      <c r="ET17" s="932">
        <v>0</v>
      </c>
      <c r="EU17" s="932">
        <v>0</v>
      </c>
      <c r="EV17" s="932">
        <v>0</v>
      </c>
      <c r="EW17" s="932">
        <v>0</v>
      </c>
      <c r="EX17" s="932">
        <v>0</v>
      </c>
      <c r="EY17" s="932">
        <v>0</v>
      </c>
      <c r="FC17" s="932">
        <v>16</v>
      </c>
      <c r="FD17" s="932">
        <v>0</v>
      </c>
      <c r="FE17" s="932">
        <v>0</v>
      </c>
      <c r="FF17" s="932">
        <v>0</v>
      </c>
      <c r="FG17" s="932">
        <v>0</v>
      </c>
      <c r="FH17" s="932">
        <v>0</v>
      </c>
      <c r="FI17" s="932">
        <v>0</v>
      </c>
      <c r="FJ17" s="932">
        <v>0</v>
      </c>
      <c r="FK17" s="932">
        <v>0</v>
      </c>
      <c r="FL17" s="932">
        <v>0</v>
      </c>
      <c r="FM17" s="932">
        <v>0</v>
      </c>
      <c r="FN17" s="932">
        <v>0</v>
      </c>
      <c r="FO17" s="932">
        <v>0</v>
      </c>
      <c r="FP17" s="932">
        <v>0</v>
      </c>
      <c r="FQ17" s="932">
        <v>0</v>
      </c>
      <c r="FU17" s="932">
        <v>16</v>
      </c>
      <c r="FV17" s="932">
        <v>0</v>
      </c>
      <c r="FW17" s="932">
        <v>0</v>
      </c>
      <c r="FX17" s="932">
        <v>0</v>
      </c>
      <c r="FY17" s="932">
        <v>0</v>
      </c>
      <c r="FZ17" s="932">
        <v>0</v>
      </c>
      <c r="GA17" s="932">
        <v>0</v>
      </c>
      <c r="GB17" s="932">
        <v>0</v>
      </c>
      <c r="GC17" s="932">
        <v>0</v>
      </c>
      <c r="GD17" s="932">
        <v>0</v>
      </c>
      <c r="GE17" s="932">
        <v>0</v>
      </c>
      <c r="GF17" s="932">
        <v>0</v>
      </c>
      <c r="GG17" s="932">
        <v>0</v>
      </c>
      <c r="GH17" s="932">
        <v>0</v>
      </c>
      <c r="GI17" s="932">
        <v>0</v>
      </c>
      <c r="GM17" s="932">
        <v>16</v>
      </c>
      <c r="GN17" s="932">
        <v>0</v>
      </c>
      <c r="GO17" s="932">
        <v>0</v>
      </c>
      <c r="GP17" s="932">
        <v>0</v>
      </c>
      <c r="GQ17" s="932">
        <v>0</v>
      </c>
      <c r="GR17" s="932">
        <v>0</v>
      </c>
      <c r="GS17" s="932">
        <v>0</v>
      </c>
      <c r="GT17" s="932">
        <v>0</v>
      </c>
      <c r="GU17" s="932">
        <v>0</v>
      </c>
      <c r="GV17" s="932">
        <v>0</v>
      </c>
      <c r="GW17" s="932">
        <v>0</v>
      </c>
      <c r="GX17" s="932">
        <v>0</v>
      </c>
      <c r="GY17" s="932">
        <v>0</v>
      </c>
      <c r="GZ17" s="932">
        <v>0</v>
      </c>
      <c r="HA17" s="932">
        <v>0</v>
      </c>
    </row>
    <row r="18" spans="1:209">
      <c r="A18" s="963">
        <v>17</v>
      </c>
      <c r="D18" s="968">
        <f t="shared" si="0"/>
        <v>0</v>
      </c>
      <c r="E18" s="968">
        <f t="shared" si="1"/>
        <v>0</v>
      </c>
      <c r="F18" s="968">
        <f t="shared" si="2"/>
        <v>0</v>
      </c>
      <c r="G18" s="968">
        <f t="shared" si="3"/>
        <v>0</v>
      </c>
      <c r="H18" s="968">
        <f t="shared" si="4"/>
        <v>0</v>
      </c>
      <c r="I18" s="968">
        <f t="shared" si="5"/>
        <v>0</v>
      </c>
      <c r="J18" s="968">
        <f t="shared" si="6"/>
        <v>0</v>
      </c>
      <c r="K18" s="968">
        <f t="shared" si="7"/>
        <v>0</v>
      </c>
      <c r="L18" s="968">
        <f t="shared" si="8"/>
        <v>0</v>
      </c>
      <c r="M18" s="968">
        <f t="shared" si="9"/>
        <v>0</v>
      </c>
      <c r="N18" s="968">
        <f t="shared" si="10"/>
        <v>0</v>
      </c>
      <c r="O18" s="968">
        <f t="shared" si="11"/>
        <v>0</v>
      </c>
      <c r="P18" s="968">
        <f t="shared" si="12"/>
        <v>0</v>
      </c>
      <c r="Q18" s="968">
        <f t="shared" si="13"/>
        <v>0</v>
      </c>
      <c r="R18" s="932"/>
      <c r="S18" s="932"/>
      <c r="T18" s="932"/>
      <c r="U18" s="932"/>
      <c r="V18" s="932"/>
      <c r="W18" s="932"/>
      <c r="X18" s="932"/>
      <c r="Y18" s="932"/>
      <c r="Z18" s="932"/>
      <c r="AA18" s="932"/>
      <c r="AB18" s="932"/>
      <c r="AC18" s="932"/>
      <c r="AD18" s="932"/>
      <c r="AE18" s="932"/>
      <c r="AF18" s="932"/>
      <c r="AG18" s="932"/>
      <c r="AH18" s="932"/>
      <c r="AI18" s="932"/>
      <c r="AJ18" s="932"/>
      <c r="AK18" s="932"/>
      <c r="AL18" s="932"/>
      <c r="AM18" s="932"/>
      <c r="AN18" s="932"/>
      <c r="AO18" s="932"/>
      <c r="AP18" s="932"/>
      <c r="AQ18" s="932"/>
      <c r="AR18" s="932"/>
      <c r="AS18" s="932"/>
      <c r="AT18" s="932"/>
      <c r="AU18" s="932"/>
      <c r="AV18" s="932"/>
      <c r="AW18" s="932"/>
      <c r="AX18" s="932"/>
      <c r="AY18" s="932"/>
      <c r="AZ18" s="932"/>
      <c r="BA18" s="932"/>
      <c r="BB18" s="932"/>
      <c r="BC18" s="932"/>
      <c r="BD18" s="932"/>
      <c r="BE18" s="932"/>
      <c r="BF18" s="932"/>
      <c r="BG18" s="932"/>
      <c r="BH18" s="932"/>
      <c r="BI18" s="932"/>
      <c r="BJ18" s="932"/>
      <c r="BK18" s="932"/>
      <c r="BL18" s="932"/>
      <c r="BM18" s="932"/>
      <c r="BN18" s="932"/>
      <c r="BO18" s="932"/>
      <c r="BP18" s="932"/>
      <c r="BQ18" s="932"/>
      <c r="BR18" s="932"/>
      <c r="BS18" s="932"/>
      <c r="BT18" s="932"/>
      <c r="BU18" s="932"/>
      <c r="BV18" s="932"/>
      <c r="BW18" s="932"/>
      <c r="BX18" s="932"/>
      <c r="BY18" s="932"/>
      <c r="BZ18" s="932"/>
      <c r="CA18" s="932"/>
      <c r="CB18" s="932"/>
      <c r="CC18" s="932"/>
      <c r="CD18" s="932"/>
      <c r="CE18" s="932"/>
      <c r="CF18" s="932"/>
      <c r="CG18" s="932"/>
      <c r="CH18" s="932"/>
      <c r="CI18" s="932"/>
      <c r="CJ18" s="932"/>
      <c r="CK18" s="932"/>
      <c r="CL18" s="932"/>
      <c r="CM18" s="932"/>
      <c r="CN18" s="932"/>
      <c r="CO18" s="932"/>
      <c r="CP18" s="932"/>
      <c r="CQ18" s="932"/>
      <c r="CR18" s="932"/>
      <c r="CS18" s="932"/>
      <c r="CT18" s="932"/>
      <c r="CU18" s="932"/>
      <c r="CV18" s="932"/>
      <c r="CW18" s="932"/>
      <c r="CX18" s="932"/>
      <c r="CY18" s="932"/>
      <c r="CZ18" s="932"/>
      <c r="DA18" s="932"/>
      <c r="DB18" s="932"/>
      <c r="DC18" s="932"/>
      <c r="DD18" s="932"/>
      <c r="DE18" s="932"/>
      <c r="DF18" s="932"/>
      <c r="DG18" s="932"/>
      <c r="DH18" s="932"/>
      <c r="DI18" s="932"/>
      <c r="DJ18" s="932"/>
      <c r="DK18" s="932"/>
      <c r="DL18" s="932"/>
      <c r="DM18" s="932"/>
      <c r="DN18" s="932"/>
      <c r="DO18" s="932"/>
      <c r="DP18" s="932"/>
      <c r="DQ18" s="932"/>
      <c r="DR18" s="932"/>
      <c r="DS18" s="932">
        <v>17</v>
      </c>
      <c r="DT18" s="932">
        <v>0</v>
      </c>
      <c r="DU18" s="932">
        <v>0</v>
      </c>
      <c r="DV18" s="932">
        <v>0</v>
      </c>
      <c r="DW18" s="932">
        <v>0</v>
      </c>
      <c r="DX18" s="932">
        <v>0</v>
      </c>
      <c r="DY18" s="932">
        <v>0</v>
      </c>
      <c r="DZ18" s="932">
        <v>0</v>
      </c>
      <c r="EA18" s="932">
        <v>0</v>
      </c>
      <c r="EB18" s="932">
        <v>0</v>
      </c>
      <c r="EC18" s="932">
        <v>0</v>
      </c>
      <c r="ED18" s="932">
        <v>0</v>
      </c>
      <c r="EE18" s="932">
        <v>0</v>
      </c>
      <c r="EF18" s="932">
        <v>0</v>
      </c>
      <c r="EG18" s="932">
        <v>0</v>
      </c>
      <c r="EK18" s="932">
        <v>17</v>
      </c>
      <c r="EL18" s="932">
        <v>0</v>
      </c>
      <c r="EM18" s="932">
        <v>0</v>
      </c>
      <c r="EN18" s="932">
        <v>0</v>
      </c>
      <c r="EO18" s="932">
        <v>0</v>
      </c>
      <c r="EP18" s="932">
        <v>0</v>
      </c>
      <c r="EQ18" s="932">
        <v>0</v>
      </c>
      <c r="ER18" s="932">
        <v>0</v>
      </c>
      <c r="ES18" s="932">
        <v>0</v>
      </c>
      <c r="ET18" s="932">
        <v>0</v>
      </c>
      <c r="EU18" s="932">
        <v>0</v>
      </c>
      <c r="EV18" s="932">
        <v>0</v>
      </c>
      <c r="EW18" s="932">
        <v>0</v>
      </c>
      <c r="EX18" s="932">
        <v>0</v>
      </c>
      <c r="EY18" s="932">
        <v>0</v>
      </c>
      <c r="FC18" s="932">
        <v>17</v>
      </c>
      <c r="FD18" s="932">
        <v>0</v>
      </c>
      <c r="FE18" s="932">
        <v>0</v>
      </c>
      <c r="FF18" s="932">
        <v>0</v>
      </c>
      <c r="FG18" s="932">
        <v>0</v>
      </c>
      <c r="FH18" s="932">
        <v>0</v>
      </c>
      <c r="FI18" s="932">
        <v>0</v>
      </c>
      <c r="FJ18" s="932">
        <v>0</v>
      </c>
      <c r="FK18" s="932">
        <v>0</v>
      </c>
      <c r="FL18" s="932">
        <v>0</v>
      </c>
      <c r="FM18" s="932">
        <v>0</v>
      </c>
      <c r="FN18" s="932">
        <v>0</v>
      </c>
      <c r="FO18" s="932">
        <v>0</v>
      </c>
      <c r="FP18" s="932">
        <v>0</v>
      </c>
      <c r="FQ18" s="932">
        <v>0</v>
      </c>
      <c r="FU18" s="932">
        <v>17</v>
      </c>
      <c r="FV18" s="932">
        <v>0</v>
      </c>
      <c r="FW18" s="932">
        <v>0</v>
      </c>
      <c r="FX18" s="932">
        <v>0</v>
      </c>
      <c r="FY18" s="932">
        <v>0</v>
      </c>
      <c r="FZ18" s="932">
        <v>0</v>
      </c>
      <c r="GA18" s="932">
        <v>0</v>
      </c>
      <c r="GB18" s="932">
        <v>0</v>
      </c>
      <c r="GC18" s="932">
        <v>0</v>
      </c>
      <c r="GD18" s="932">
        <v>0</v>
      </c>
      <c r="GE18" s="932">
        <v>0</v>
      </c>
      <c r="GF18" s="932">
        <v>0</v>
      </c>
      <c r="GG18" s="932">
        <v>0</v>
      </c>
      <c r="GH18" s="932">
        <v>0</v>
      </c>
      <c r="GI18" s="932">
        <v>0</v>
      </c>
      <c r="GM18" s="932">
        <v>17</v>
      </c>
      <c r="GN18" s="932">
        <v>0</v>
      </c>
      <c r="GO18" s="932">
        <v>0</v>
      </c>
      <c r="GP18" s="932">
        <v>0</v>
      </c>
      <c r="GQ18" s="932">
        <v>0</v>
      </c>
      <c r="GR18" s="932">
        <v>0</v>
      </c>
      <c r="GS18" s="932">
        <v>0</v>
      </c>
      <c r="GT18" s="932">
        <v>0</v>
      </c>
      <c r="GU18" s="932">
        <v>0</v>
      </c>
      <c r="GV18" s="932">
        <v>0</v>
      </c>
      <c r="GW18" s="932">
        <v>0</v>
      </c>
      <c r="GX18" s="932">
        <v>0</v>
      </c>
      <c r="GY18" s="932">
        <v>0</v>
      </c>
      <c r="GZ18" s="932">
        <v>0</v>
      </c>
      <c r="HA18" s="932">
        <v>0</v>
      </c>
    </row>
    <row r="19" spans="1:209">
      <c r="A19" s="963">
        <v>18</v>
      </c>
      <c r="D19" s="968">
        <f t="shared" si="0"/>
        <v>0</v>
      </c>
      <c r="E19" s="968">
        <f t="shared" si="1"/>
        <v>0</v>
      </c>
      <c r="F19" s="968">
        <f t="shared" si="2"/>
        <v>0</v>
      </c>
      <c r="G19" s="968">
        <f t="shared" si="3"/>
        <v>0</v>
      </c>
      <c r="H19" s="968">
        <f t="shared" si="4"/>
        <v>0</v>
      </c>
      <c r="I19" s="968">
        <f t="shared" si="5"/>
        <v>0</v>
      </c>
      <c r="J19" s="968">
        <f t="shared" si="6"/>
        <v>0</v>
      </c>
      <c r="K19" s="968">
        <f t="shared" si="7"/>
        <v>0</v>
      </c>
      <c r="L19" s="968">
        <f t="shared" si="8"/>
        <v>0</v>
      </c>
      <c r="M19" s="968">
        <f t="shared" si="9"/>
        <v>0</v>
      </c>
      <c r="N19" s="968">
        <f t="shared" si="10"/>
        <v>0</v>
      </c>
      <c r="O19" s="968">
        <f t="shared" si="11"/>
        <v>0</v>
      </c>
      <c r="P19" s="968">
        <f t="shared" si="12"/>
        <v>0</v>
      </c>
      <c r="Q19" s="968">
        <f t="shared" si="13"/>
        <v>0</v>
      </c>
      <c r="R19" s="932"/>
      <c r="S19" s="932"/>
      <c r="T19" s="932"/>
      <c r="U19" s="932"/>
      <c r="V19" s="932"/>
      <c r="W19" s="932"/>
      <c r="X19" s="932"/>
      <c r="Y19" s="932"/>
      <c r="Z19" s="932"/>
      <c r="AA19" s="932"/>
      <c r="AB19" s="932"/>
      <c r="AC19" s="932"/>
      <c r="AD19" s="932"/>
      <c r="AE19" s="932"/>
      <c r="AF19" s="932"/>
      <c r="AG19" s="932"/>
      <c r="AH19" s="932"/>
      <c r="AI19" s="932"/>
      <c r="AJ19" s="932"/>
      <c r="AK19" s="932"/>
      <c r="AL19" s="932"/>
      <c r="AM19" s="932"/>
      <c r="AN19" s="932"/>
      <c r="AO19" s="932"/>
      <c r="AP19" s="932"/>
      <c r="AQ19" s="932"/>
      <c r="AR19" s="932"/>
      <c r="AS19" s="932"/>
      <c r="AT19" s="932"/>
      <c r="AU19" s="932"/>
      <c r="AV19" s="932"/>
      <c r="AW19" s="932"/>
      <c r="AX19" s="932"/>
      <c r="AY19" s="932"/>
      <c r="AZ19" s="932"/>
      <c r="BA19" s="932"/>
      <c r="BB19" s="932"/>
      <c r="BC19" s="932"/>
      <c r="BD19" s="932"/>
      <c r="BE19" s="932"/>
      <c r="BF19" s="932"/>
      <c r="BG19" s="932"/>
      <c r="BH19" s="932"/>
      <c r="BI19" s="932"/>
      <c r="BJ19" s="932"/>
      <c r="BK19" s="932"/>
      <c r="BL19" s="932"/>
      <c r="BM19" s="932"/>
      <c r="BN19" s="932"/>
      <c r="BO19" s="932"/>
      <c r="BP19" s="932"/>
      <c r="BQ19" s="932"/>
      <c r="BR19" s="932"/>
      <c r="BS19" s="932"/>
      <c r="BT19" s="932"/>
      <c r="BU19" s="932"/>
      <c r="BV19" s="932"/>
      <c r="BW19" s="932"/>
      <c r="BX19" s="932"/>
      <c r="BY19" s="932"/>
      <c r="BZ19" s="932"/>
      <c r="CA19" s="932"/>
      <c r="CB19" s="932"/>
      <c r="CC19" s="932"/>
      <c r="CD19" s="932"/>
      <c r="CE19" s="932"/>
      <c r="CF19" s="932"/>
      <c r="CG19" s="932"/>
      <c r="CH19" s="932"/>
      <c r="CI19" s="932"/>
      <c r="CJ19" s="932"/>
      <c r="CK19" s="932"/>
      <c r="CL19" s="932"/>
      <c r="CM19" s="932"/>
      <c r="CN19" s="932"/>
      <c r="CO19" s="932"/>
      <c r="CP19" s="932"/>
      <c r="CQ19" s="932"/>
      <c r="CR19" s="932"/>
      <c r="CS19" s="932"/>
      <c r="CT19" s="932"/>
      <c r="CU19" s="932"/>
      <c r="CV19" s="932"/>
      <c r="CW19" s="932"/>
      <c r="CX19" s="932"/>
      <c r="CY19" s="932"/>
      <c r="CZ19" s="932"/>
      <c r="DA19" s="932"/>
      <c r="DB19" s="932"/>
      <c r="DC19" s="932"/>
      <c r="DD19" s="932"/>
      <c r="DE19" s="932"/>
      <c r="DF19" s="932"/>
      <c r="DG19" s="932"/>
      <c r="DH19" s="932"/>
      <c r="DI19" s="932"/>
      <c r="DJ19" s="932"/>
      <c r="DK19" s="932"/>
      <c r="DL19" s="932"/>
      <c r="DM19" s="932"/>
      <c r="DN19" s="932"/>
      <c r="DO19" s="932"/>
      <c r="DP19" s="932"/>
      <c r="DQ19" s="932"/>
      <c r="DR19" s="932"/>
      <c r="DS19" s="932">
        <v>18</v>
      </c>
      <c r="DT19" s="932">
        <v>0</v>
      </c>
      <c r="DU19" s="932">
        <v>0</v>
      </c>
      <c r="DV19" s="932">
        <v>0</v>
      </c>
      <c r="DW19" s="932">
        <v>0</v>
      </c>
      <c r="DX19" s="932">
        <v>0</v>
      </c>
      <c r="DY19" s="932">
        <v>0</v>
      </c>
      <c r="DZ19" s="932">
        <v>0</v>
      </c>
      <c r="EA19" s="932">
        <v>0</v>
      </c>
      <c r="EB19" s="932">
        <v>0</v>
      </c>
      <c r="EC19" s="932">
        <v>0</v>
      </c>
      <c r="ED19" s="932">
        <v>0</v>
      </c>
      <c r="EE19" s="932">
        <v>0</v>
      </c>
      <c r="EF19" s="932">
        <v>0</v>
      </c>
      <c r="EG19" s="932">
        <v>0</v>
      </c>
      <c r="EK19" s="932">
        <v>18</v>
      </c>
      <c r="EL19" s="932">
        <v>0</v>
      </c>
      <c r="EM19" s="932">
        <v>0</v>
      </c>
      <c r="EN19" s="932">
        <v>0</v>
      </c>
      <c r="EO19" s="932">
        <v>0</v>
      </c>
      <c r="EP19" s="932">
        <v>0</v>
      </c>
      <c r="EQ19" s="932">
        <v>0</v>
      </c>
      <c r="ER19" s="932">
        <v>0</v>
      </c>
      <c r="ES19" s="932">
        <v>0</v>
      </c>
      <c r="ET19" s="932">
        <v>0</v>
      </c>
      <c r="EU19" s="932">
        <v>0</v>
      </c>
      <c r="EV19" s="932">
        <v>0</v>
      </c>
      <c r="EW19" s="932">
        <v>0</v>
      </c>
      <c r="EX19" s="932">
        <v>0</v>
      </c>
      <c r="EY19" s="932">
        <v>0</v>
      </c>
      <c r="FC19" s="932">
        <v>18</v>
      </c>
      <c r="FD19" s="932">
        <v>0</v>
      </c>
      <c r="FE19" s="932">
        <v>0</v>
      </c>
      <c r="FF19" s="932">
        <v>0</v>
      </c>
      <c r="FG19" s="932">
        <v>0</v>
      </c>
      <c r="FH19" s="932">
        <v>0</v>
      </c>
      <c r="FI19" s="932">
        <v>0</v>
      </c>
      <c r="FJ19" s="932">
        <v>0</v>
      </c>
      <c r="FK19" s="932">
        <v>0</v>
      </c>
      <c r="FL19" s="932">
        <v>0</v>
      </c>
      <c r="FM19" s="932">
        <v>0</v>
      </c>
      <c r="FN19" s="932">
        <v>0</v>
      </c>
      <c r="FO19" s="932">
        <v>0</v>
      </c>
      <c r="FP19" s="932">
        <v>0</v>
      </c>
      <c r="FQ19" s="932">
        <v>0</v>
      </c>
      <c r="FU19" s="932">
        <v>18</v>
      </c>
      <c r="FV19" s="932">
        <v>0</v>
      </c>
      <c r="FW19" s="932">
        <v>0</v>
      </c>
      <c r="FX19" s="932">
        <v>0</v>
      </c>
      <c r="FY19" s="932">
        <v>0</v>
      </c>
      <c r="FZ19" s="932">
        <v>0</v>
      </c>
      <c r="GA19" s="932">
        <v>0</v>
      </c>
      <c r="GB19" s="932">
        <v>0</v>
      </c>
      <c r="GC19" s="932">
        <v>0</v>
      </c>
      <c r="GD19" s="932">
        <v>0</v>
      </c>
      <c r="GE19" s="932">
        <v>0</v>
      </c>
      <c r="GF19" s="932">
        <v>0</v>
      </c>
      <c r="GG19" s="932">
        <v>0</v>
      </c>
      <c r="GH19" s="932">
        <v>0</v>
      </c>
      <c r="GI19" s="932">
        <v>0</v>
      </c>
      <c r="GM19" s="932">
        <v>18</v>
      </c>
      <c r="GN19" s="932">
        <v>0</v>
      </c>
      <c r="GO19" s="932">
        <v>0</v>
      </c>
      <c r="GP19" s="932">
        <v>0</v>
      </c>
      <c r="GQ19" s="932">
        <v>0</v>
      </c>
      <c r="GR19" s="932">
        <v>0</v>
      </c>
      <c r="GS19" s="932">
        <v>0</v>
      </c>
      <c r="GT19" s="932">
        <v>0</v>
      </c>
      <c r="GU19" s="932">
        <v>0</v>
      </c>
      <c r="GV19" s="932">
        <v>0</v>
      </c>
      <c r="GW19" s="932">
        <v>0</v>
      </c>
      <c r="GX19" s="932">
        <v>0</v>
      </c>
      <c r="GY19" s="932">
        <v>0</v>
      </c>
      <c r="GZ19" s="932">
        <v>0</v>
      </c>
      <c r="HA19" s="932">
        <v>0</v>
      </c>
    </row>
    <row r="20" spans="1:209">
      <c r="A20" s="963">
        <v>19</v>
      </c>
      <c r="D20" s="968">
        <f t="shared" si="0"/>
        <v>0</v>
      </c>
      <c r="E20" s="968">
        <f t="shared" si="1"/>
        <v>0</v>
      </c>
      <c r="F20" s="968">
        <f t="shared" si="2"/>
        <v>0</v>
      </c>
      <c r="G20" s="968">
        <f t="shared" si="3"/>
        <v>0</v>
      </c>
      <c r="H20" s="968">
        <f t="shared" si="4"/>
        <v>0</v>
      </c>
      <c r="I20" s="968">
        <f t="shared" si="5"/>
        <v>0</v>
      </c>
      <c r="J20" s="968">
        <f t="shared" si="6"/>
        <v>0</v>
      </c>
      <c r="K20" s="968">
        <f t="shared" si="7"/>
        <v>0</v>
      </c>
      <c r="L20" s="968">
        <f t="shared" si="8"/>
        <v>0</v>
      </c>
      <c r="M20" s="968">
        <f t="shared" si="9"/>
        <v>0</v>
      </c>
      <c r="N20" s="968">
        <f t="shared" si="10"/>
        <v>0</v>
      </c>
      <c r="O20" s="968">
        <f t="shared" si="11"/>
        <v>0</v>
      </c>
      <c r="P20" s="968">
        <f t="shared" si="12"/>
        <v>0</v>
      </c>
      <c r="Q20" s="968">
        <f t="shared" si="13"/>
        <v>0</v>
      </c>
      <c r="R20" s="932"/>
      <c r="S20" s="932"/>
      <c r="T20" s="932"/>
      <c r="U20" s="932"/>
      <c r="V20" s="932"/>
      <c r="W20" s="932"/>
      <c r="X20" s="932"/>
      <c r="Y20" s="932"/>
      <c r="Z20" s="932"/>
      <c r="AA20" s="932"/>
      <c r="AB20" s="932"/>
      <c r="AC20" s="932"/>
      <c r="AD20" s="932"/>
      <c r="AE20" s="932"/>
      <c r="AF20" s="932"/>
      <c r="AG20" s="932"/>
      <c r="AH20" s="932"/>
      <c r="AI20" s="932"/>
      <c r="AJ20" s="932"/>
      <c r="AK20" s="932"/>
      <c r="AL20" s="932"/>
      <c r="AM20" s="932"/>
      <c r="AN20" s="932"/>
      <c r="AO20" s="932"/>
      <c r="AP20" s="932"/>
      <c r="AQ20" s="932"/>
      <c r="AR20" s="932"/>
      <c r="AS20" s="932"/>
      <c r="AT20" s="932"/>
      <c r="AU20" s="932"/>
      <c r="AV20" s="932"/>
      <c r="AW20" s="932"/>
      <c r="AX20" s="932"/>
      <c r="AY20" s="932"/>
      <c r="AZ20" s="932"/>
      <c r="BA20" s="932"/>
      <c r="BB20" s="932"/>
      <c r="BC20" s="932"/>
      <c r="BD20" s="932"/>
      <c r="BE20" s="932"/>
      <c r="BF20" s="932"/>
      <c r="BG20" s="932"/>
      <c r="BH20" s="932"/>
      <c r="BI20" s="932"/>
      <c r="BJ20" s="932"/>
      <c r="BK20" s="932"/>
      <c r="BL20" s="932"/>
      <c r="BM20" s="932"/>
      <c r="BN20" s="932"/>
      <c r="BO20" s="932"/>
      <c r="BP20" s="932"/>
      <c r="BQ20" s="932"/>
      <c r="BR20" s="932"/>
      <c r="BS20" s="932"/>
      <c r="BT20" s="932"/>
      <c r="BU20" s="932"/>
      <c r="BV20" s="932"/>
      <c r="BW20" s="932"/>
      <c r="BX20" s="932"/>
      <c r="BY20" s="932"/>
      <c r="BZ20" s="932"/>
      <c r="CA20" s="932"/>
      <c r="CB20" s="932"/>
      <c r="CC20" s="932"/>
      <c r="CD20" s="932"/>
      <c r="CE20" s="932"/>
      <c r="CF20" s="932"/>
      <c r="CG20" s="932"/>
      <c r="CH20" s="932"/>
      <c r="CI20" s="932"/>
      <c r="CJ20" s="932"/>
      <c r="CK20" s="932"/>
      <c r="CL20" s="932"/>
      <c r="CM20" s="932"/>
      <c r="CN20" s="932"/>
      <c r="CO20" s="932"/>
      <c r="CP20" s="932"/>
      <c r="CQ20" s="932"/>
      <c r="CR20" s="932"/>
      <c r="CS20" s="932"/>
      <c r="CT20" s="932"/>
      <c r="CU20" s="932"/>
      <c r="CV20" s="932"/>
      <c r="CW20" s="932"/>
      <c r="CX20" s="932"/>
      <c r="CY20" s="932"/>
      <c r="CZ20" s="932"/>
      <c r="DA20" s="932"/>
      <c r="DB20" s="932"/>
      <c r="DC20" s="932"/>
      <c r="DD20" s="932"/>
      <c r="DE20" s="932"/>
      <c r="DF20" s="932"/>
      <c r="DG20" s="932"/>
      <c r="DH20" s="932"/>
      <c r="DI20" s="932"/>
      <c r="DJ20" s="932"/>
      <c r="DK20" s="932"/>
      <c r="DL20" s="932"/>
      <c r="DM20" s="932"/>
      <c r="DN20" s="932"/>
      <c r="DO20" s="932"/>
      <c r="DP20" s="932"/>
      <c r="DQ20" s="932"/>
      <c r="DR20" s="932"/>
      <c r="DS20" s="932">
        <v>19</v>
      </c>
      <c r="DT20" s="932">
        <v>0</v>
      </c>
      <c r="DU20" s="932">
        <v>0</v>
      </c>
      <c r="DV20" s="932">
        <v>0</v>
      </c>
      <c r="DW20" s="932">
        <v>0</v>
      </c>
      <c r="DX20" s="932">
        <v>0</v>
      </c>
      <c r="DY20" s="932">
        <v>0</v>
      </c>
      <c r="DZ20" s="932">
        <v>0</v>
      </c>
      <c r="EA20" s="932">
        <v>0</v>
      </c>
      <c r="EB20" s="932">
        <v>0</v>
      </c>
      <c r="EC20" s="932">
        <v>0</v>
      </c>
      <c r="ED20" s="932">
        <v>0</v>
      </c>
      <c r="EE20" s="932">
        <v>0</v>
      </c>
      <c r="EF20" s="932">
        <v>0</v>
      </c>
      <c r="EG20" s="932">
        <v>0</v>
      </c>
      <c r="EK20" s="932">
        <v>19</v>
      </c>
      <c r="EL20" s="932">
        <v>0</v>
      </c>
      <c r="EM20" s="932">
        <v>0</v>
      </c>
      <c r="EN20" s="932">
        <v>0</v>
      </c>
      <c r="EO20" s="932">
        <v>0</v>
      </c>
      <c r="EP20" s="932">
        <v>0</v>
      </c>
      <c r="EQ20" s="932">
        <v>0</v>
      </c>
      <c r="ER20" s="932">
        <v>0</v>
      </c>
      <c r="ES20" s="932">
        <v>0</v>
      </c>
      <c r="ET20" s="932">
        <v>0</v>
      </c>
      <c r="EU20" s="932">
        <v>0</v>
      </c>
      <c r="EV20" s="932">
        <v>0</v>
      </c>
      <c r="EW20" s="932">
        <v>0</v>
      </c>
      <c r="EX20" s="932">
        <v>0</v>
      </c>
      <c r="EY20" s="932">
        <v>0</v>
      </c>
      <c r="FC20" s="932">
        <v>19</v>
      </c>
      <c r="FD20" s="932">
        <v>0</v>
      </c>
      <c r="FE20" s="932">
        <v>0</v>
      </c>
      <c r="FF20" s="932">
        <v>0</v>
      </c>
      <c r="FG20" s="932">
        <v>0</v>
      </c>
      <c r="FH20" s="932">
        <v>0</v>
      </c>
      <c r="FI20" s="932">
        <v>0</v>
      </c>
      <c r="FJ20" s="932">
        <v>0</v>
      </c>
      <c r="FK20" s="932">
        <v>0</v>
      </c>
      <c r="FL20" s="932">
        <v>0</v>
      </c>
      <c r="FM20" s="932">
        <v>0</v>
      </c>
      <c r="FN20" s="932">
        <v>0</v>
      </c>
      <c r="FO20" s="932">
        <v>0</v>
      </c>
      <c r="FP20" s="932">
        <v>0</v>
      </c>
      <c r="FQ20" s="932">
        <v>0</v>
      </c>
      <c r="FU20" s="932">
        <v>19</v>
      </c>
      <c r="FV20" s="932">
        <v>0</v>
      </c>
      <c r="FW20" s="932">
        <v>0</v>
      </c>
      <c r="FX20" s="932">
        <v>0</v>
      </c>
      <c r="FY20" s="932">
        <v>0</v>
      </c>
      <c r="FZ20" s="932">
        <v>0</v>
      </c>
      <c r="GA20" s="932">
        <v>0</v>
      </c>
      <c r="GB20" s="932">
        <v>0</v>
      </c>
      <c r="GC20" s="932">
        <v>0</v>
      </c>
      <c r="GD20" s="932">
        <v>0</v>
      </c>
      <c r="GE20" s="932">
        <v>0</v>
      </c>
      <c r="GF20" s="932">
        <v>0</v>
      </c>
      <c r="GG20" s="932">
        <v>0</v>
      </c>
      <c r="GH20" s="932">
        <v>0</v>
      </c>
      <c r="GI20" s="932">
        <v>0</v>
      </c>
      <c r="GM20" s="932">
        <v>19</v>
      </c>
      <c r="GN20" s="932">
        <v>0</v>
      </c>
      <c r="GO20" s="932">
        <v>0</v>
      </c>
      <c r="GP20" s="932">
        <v>0</v>
      </c>
      <c r="GQ20" s="932">
        <v>0</v>
      </c>
      <c r="GR20" s="932">
        <v>0</v>
      </c>
      <c r="GS20" s="932">
        <v>0</v>
      </c>
      <c r="GT20" s="932">
        <v>0</v>
      </c>
      <c r="GU20" s="932">
        <v>0</v>
      </c>
      <c r="GV20" s="932">
        <v>0</v>
      </c>
      <c r="GW20" s="932">
        <v>0</v>
      </c>
      <c r="GX20" s="932">
        <v>0</v>
      </c>
      <c r="GY20" s="932">
        <v>0</v>
      </c>
      <c r="GZ20" s="932">
        <v>0</v>
      </c>
      <c r="HA20" s="932">
        <v>0</v>
      </c>
    </row>
    <row r="21" spans="1:209">
      <c r="A21" s="963">
        <v>20</v>
      </c>
      <c r="D21" s="968">
        <f t="shared" si="0"/>
        <v>0</v>
      </c>
      <c r="E21" s="968">
        <f t="shared" si="1"/>
        <v>0</v>
      </c>
      <c r="F21" s="968">
        <f t="shared" si="2"/>
        <v>0</v>
      </c>
      <c r="G21" s="968">
        <f t="shared" si="3"/>
        <v>0</v>
      </c>
      <c r="H21" s="968">
        <f t="shared" si="4"/>
        <v>0</v>
      </c>
      <c r="I21" s="968">
        <f t="shared" si="5"/>
        <v>0</v>
      </c>
      <c r="J21" s="968">
        <f t="shared" si="6"/>
        <v>0</v>
      </c>
      <c r="K21" s="968">
        <f t="shared" si="7"/>
        <v>0</v>
      </c>
      <c r="L21" s="968">
        <f t="shared" si="8"/>
        <v>0</v>
      </c>
      <c r="M21" s="968">
        <f t="shared" si="9"/>
        <v>0</v>
      </c>
      <c r="N21" s="968">
        <f t="shared" si="10"/>
        <v>0</v>
      </c>
      <c r="O21" s="968">
        <f t="shared" si="11"/>
        <v>0</v>
      </c>
      <c r="P21" s="968">
        <f t="shared" si="12"/>
        <v>0</v>
      </c>
      <c r="Q21" s="968">
        <f t="shared" si="13"/>
        <v>0</v>
      </c>
      <c r="R21" s="932"/>
      <c r="S21" s="932"/>
      <c r="T21" s="932"/>
      <c r="U21" s="932"/>
      <c r="V21" s="932"/>
      <c r="W21" s="932"/>
      <c r="X21" s="932"/>
      <c r="Y21" s="932"/>
      <c r="Z21" s="932"/>
      <c r="AA21" s="932"/>
      <c r="AB21" s="932"/>
      <c r="AC21" s="932"/>
      <c r="AD21" s="932"/>
      <c r="AE21" s="932"/>
      <c r="AF21" s="932"/>
      <c r="AG21" s="932"/>
      <c r="AH21" s="932"/>
      <c r="AI21" s="932"/>
      <c r="AJ21" s="932"/>
      <c r="AK21" s="932"/>
      <c r="AL21" s="932"/>
      <c r="AM21" s="932"/>
      <c r="AN21" s="932"/>
      <c r="AO21" s="932"/>
      <c r="AP21" s="932"/>
      <c r="AQ21" s="932"/>
      <c r="AR21" s="932"/>
      <c r="AS21" s="932"/>
      <c r="AT21" s="932"/>
      <c r="AU21" s="932"/>
      <c r="AV21" s="932"/>
      <c r="AW21" s="932"/>
      <c r="AX21" s="932"/>
      <c r="AY21" s="932"/>
      <c r="AZ21" s="932"/>
      <c r="BA21" s="932"/>
      <c r="BB21" s="932"/>
      <c r="BC21" s="932"/>
      <c r="BD21" s="932"/>
      <c r="BE21" s="932"/>
      <c r="BF21" s="932"/>
      <c r="BG21" s="932"/>
      <c r="BH21" s="932"/>
      <c r="BI21" s="932"/>
      <c r="BJ21" s="932"/>
      <c r="BK21" s="932"/>
      <c r="BL21" s="932"/>
      <c r="BM21" s="932"/>
      <c r="BN21" s="932"/>
      <c r="BO21" s="932"/>
      <c r="BP21" s="932"/>
      <c r="BQ21" s="932"/>
      <c r="BR21" s="932"/>
      <c r="BS21" s="932"/>
      <c r="BT21" s="932"/>
      <c r="BU21" s="932"/>
      <c r="BV21" s="932"/>
      <c r="BW21" s="932"/>
      <c r="BX21" s="932"/>
      <c r="BY21" s="932"/>
      <c r="BZ21" s="932"/>
      <c r="CA21" s="932"/>
      <c r="CB21" s="932"/>
      <c r="CC21" s="932"/>
      <c r="CD21" s="932"/>
      <c r="CE21" s="932"/>
      <c r="CF21" s="932"/>
      <c r="CG21" s="932"/>
      <c r="CH21" s="932"/>
      <c r="CI21" s="932"/>
      <c r="CJ21" s="932"/>
      <c r="CK21" s="932"/>
      <c r="CL21" s="932"/>
      <c r="CM21" s="932"/>
      <c r="CN21" s="932"/>
      <c r="CO21" s="932"/>
      <c r="CP21" s="932"/>
      <c r="CQ21" s="932"/>
      <c r="CR21" s="932"/>
      <c r="CS21" s="932"/>
      <c r="CT21" s="932"/>
      <c r="CU21" s="932"/>
      <c r="CV21" s="932"/>
      <c r="CW21" s="932"/>
      <c r="CX21" s="932"/>
      <c r="CY21" s="932"/>
      <c r="CZ21" s="932"/>
      <c r="DA21" s="932"/>
      <c r="DB21" s="932"/>
      <c r="DC21" s="932"/>
      <c r="DD21" s="932"/>
      <c r="DE21" s="932"/>
      <c r="DF21" s="932"/>
      <c r="DG21" s="932"/>
      <c r="DH21" s="932"/>
      <c r="DI21" s="932"/>
      <c r="DJ21" s="932"/>
      <c r="DK21" s="932"/>
      <c r="DL21" s="932"/>
      <c r="DM21" s="932"/>
      <c r="DN21" s="932"/>
      <c r="DO21" s="932"/>
      <c r="DP21" s="932"/>
      <c r="DQ21" s="932"/>
      <c r="DR21" s="932"/>
      <c r="DS21" s="932">
        <v>20</v>
      </c>
      <c r="DT21" s="932">
        <v>0</v>
      </c>
      <c r="DU21" s="932">
        <v>0</v>
      </c>
      <c r="DV21" s="932">
        <v>0</v>
      </c>
      <c r="DW21" s="932">
        <v>0</v>
      </c>
      <c r="DX21" s="932">
        <v>0</v>
      </c>
      <c r="DY21" s="932">
        <v>0</v>
      </c>
      <c r="DZ21" s="932">
        <v>0</v>
      </c>
      <c r="EA21" s="932">
        <v>0</v>
      </c>
      <c r="EB21" s="932">
        <v>0</v>
      </c>
      <c r="EC21" s="932">
        <v>0</v>
      </c>
      <c r="ED21" s="932">
        <v>0</v>
      </c>
      <c r="EE21" s="932">
        <v>0</v>
      </c>
      <c r="EF21" s="932">
        <v>0</v>
      </c>
      <c r="EG21" s="932">
        <v>0</v>
      </c>
      <c r="EK21" s="932">
        <v>20</v>
      </c>
      <c r="EL21" s="932">
        <v>0</v>
      </c>
      <c r="EM21" s="932">
        <v>0</v>
      </c>
      <c r="EN21" s="932">
        <v>0</v>
      </c>
      <c r="EO21" s="932">
        <v>0</v>
      </c>
      <c r="EP21" s="932">
        <v>0</v>
      </c>
      <c r="EQ21" s="932">
        <v>0</v>
      </c>
      <c r="ER21" s="932">
        <v>0</v>
      </c>
      <c r="ES21" s="932">
        <v>0</v>
      </c>
      <c r="ET21" s="932">
        <v>0</v>
      </c>
      <c r="EU21" s="932">
        <v>0</v>
      </c>
      <c r="EV21" s="932">
        <v>0</v>
      </c>
      <c r="EW21" s="932">
        <v>0</v>
      </c>
      <c r="EX21" s="932">
        <v>0</v>
      </c>
      <c r="EY21" s="932">
        <v>0</v>
      </c>
      <c r="FC21" s="932">
        <v>20</v>
      </c>
      <c r="FD21" s="932">
        <v>0</v>
      </c>
      <c r="FE21" s="932">
        <v>0</v>
      </c>
      <c r="FF21" s="932">
        <v>0</v>
      </c>
      <c r="FG21" s="932">
        <v>0</v>
      </c>
      <c r="FH21" s="932">
        <v>0</v>
      </c>
      <c r="FI21" s="932">
        <v>0</v>
      </c>
      <c r="FJ21" s="932">
        <v>0</v>
      </c>
      <c r="FK21" s="932">
        <v>0</v>
      </c>
      <c r="FL21" s="932">
        <v>0</v>
      </c>
      <c r="FM21" s="932">
        <v>0</v>
      </c>
      <c r="FN21" s="932">
        <v>0</v>
      </c>
      <c r="FO21" s="932">
        <v>0</v>
      </c>
      <c r="FP21" s="932">
        <v>0</v>
      </c>
      <c r="FQ21" s="932">
        <v>0</v>
      </c>
      <c r="FU21" s="932">
        <v>20</v>
      </c>
      <c r="FV21" s="932">
        <v>0</v>
      </c>
      <c r="FW21" s="932">
        <v>0</v>
      </c>
      <c r="FX21" s="932">
        <v>0</v>
      </c>
      <c r="FY21" s="932">
        <v>0</v>
      </c>
      <c r="FZ21" s="932">
        <v>0</v>
      </c>
      <c r="GA21" s="932">
        <v>0</v>
      </c>
      <c r="GB21" s="932">
        <v>0</v>
      </c>
      <c r="GC21" s="932">
        <v>0</v>
      </c>
      <c r="GD21" s="932">
        <v>0</v>
      </c>
      <c r="GE21" s="932">
        <v>0</v>
      </c>
      <c r="GF21" s="932">
        <v>0</v>
      </c>
      <c r="GG21" s="932">
        <v>0</v>
      </c>
      <c r="GH21" s="932">
        <v>0</v>
      </c>
      <c r="GI21" s="932">
        <v>0</v>
      </c>
      <c r="GM21" s="932">
        <v>20</v>
      </c>
      <c r="GN21" s="932">
        <v>0</v>
      </c>
      <c r="GO21" s="932">
        <v>0</v>
      </c>
      <c r="GP21" s="932">
        <v>0</v>
      </c>
      <c r="GQ21" s="932">
        <v>0</v>
      </c>
      <c r="GR21" s="932">
        <v>0</v>
      </c>
      <c r="GS21" s="932">
        <v>0</v>
      </c>
      <c r="GT21" s="932">
        <v>0</v>
      </c>
      <c r="GU21" s="932">
        <v>0</v>
      </c>
      <c r="GV21" s="932">
        <v>0</v>
      </c>
      <c r="GW21" s="932">
        <v>0</v>
      </c>
      <c r="GX21" s="932">
        <v>0</v>
      </c>
      <c r="GY21" s="932">
        <v>0</v>
      </c>
      <c r="GZ21" s="932">
        <v>0</v>
      </c>
      <c r="HA21" s="932">
        <v>0</v>
      </c>
    </row>
    <row r="22" spans="1:209">
      <c r="A22" s="963">
        <v>21</v>
      </c>
      <c r="D22" s="968">
        <f t="shared" si="0"/>
        <v>0</v>
      </c>
      <c r="E22" s="968">
        <f t="shared" si="1"/>
        <v>0</v>
      </c>
      <c r="F22" s="968">
        <f t="shared" si="2"/>
        <v>0</v>
      </c>
      <c r="G22" s="968">
        <f t="shared" si="3"/>
        <v>0</v>
      </c>
      <c r="H22" s="968">
        <f t="shared" si="4"/>
        <v>0</v>
      </c>
      <c r="I22" s="968">
        <f t="shared" si="5"/>
        <v>0</v>
      </c>
      <c r="J22" s="968">
        <f t="shared" si="6"/>
        <v>0</v>
      </c>
      <c r="K22" s="968">
        <f t="shared" si="7"/>
        <v>0</v>
      </c>
      <c r="L22" s="968">
        <f t="shared" si="8"/>
        <v>0</v>
      </c>
      <c r="M22" s="968">
        <f t="shared" si="9"/>
        <v>0</v>
      </c>
      <c r="N22" s="968">
        <f t="shared" si="10"/>
        <v>0</v>
      </c>
      <c r="O22" s="968">
        <f t="shared" si="11"/>
        <v>0</v>
      </c>
      <c r="P22" s="968">
        <f t="shared" si="12"/>
        <v>0</v>
      </c>
      <c r="Q22" s="968">
        <f t="shared" si="13"/>
        <v>0</v>
      </c>
      <c r="R22" s="932"/>
      <c r="S22" s="932"/>
      <c r="T22" s="932"/>
      <c r="U22" s="932"/>
      <c r="V22" s="932"/>
      <c r="W22" s="932"/>
      <c r="X22" s="932"/>
      <c r="Y22" s="932"/>
      <c r="Z22" s="932"/>
      <c r="AA22" s="932"/>
      <c r="AB22" s="932"/>
      <c r="AC22" s="932"/>
      <c r="AD22" s="932"/>
      <c r="AE22" s="932"/>
      <c r="AF22" s="932"/>
      <c r="AG22" s="932"/>
      <c r="AH22" s="932"/>
      <c r="AI22" s="932"/>
      <c r="AJ22" s="932"/>
      <c r="AK22" s="932"/>
      <c r="AL22" s="932"/>
      <c r="AM22" s="932"/>
      <c r="AN22" s="932"/>
      <c r="AO22" s="932"/>
      <c r="AP22" s="932"/>
      <c r="AQ22" s="932"/>
      <c r="AR22" s="932"/>
      <c r="AS22" s="932"/>
      <c r="AT22" s="932"/>
      <c r="AU22" s="932"/>
      <c r="AV22" s="932"/>
      <c r="AW22" s="932"/>
      <c r="AX22" s="932"/>
      <c r="AY22" s="932"/>
      <c r="AZ22" s="932"/>
      <c r="BA22" s="932"/>
      <c r="BB22" s="932"/>
      <c r="BC22" s="932"/>
      <c r="BD22" s="932"/>
      <c r="BE22" s="932"/>
      <c r="BF22" s="932"/>
      <c r="BG22" s="932"/>
      <c r="BH22" s="932"/>
      <c r="BI22" s="932"/>
      <c r="BJ22" s="932"/>
      <c r="BK22" s="932"/>
      <c r="BL22" s="932"/>
      <c r="BM22" s="932"/>
      <c r="BN22" s="932"/>
      <c r="BO22" s="932"/>
      <c r="BP22" s="932"/>
      <c r="BQ22" s="932"/>
      <c r="BR22" s="932"/>
      <c r="BS22" s="932"/>
      <c r="BT22" s="932"/>
      <c r="BU22" s="932"/>
      <c r="BV22" s="932"/>
      <c r="BW22" s="932"/>
      <c r="BX22" s="932"/>
      <c r="BY22" s="932"/>
      <c r="BZ22" s="932"/>
      <c r="CA22" s="932"/>
      <c r="CB22" s="932"/>
      <c r="CC22" s="932"/>
      <c r="CD22" s="932"/>
      <c r="CE22" s="932"/>
      <c r="CF22" s="932"/>
      <c r="CG22" s="932"/>
      <c r="CH22" s="932"/>
      <c r="CI22" s="932"/>
      <c r="CJ22" s="932"/>
      <c r="CK22" s="932"/>
      <c r="CL22" s="932"/>
      <c r="CM22" s="932"/>
      <c r="CN22" s="932"/>
      <c r="CO22" s="932"/>
      <c r="CP22" s="932"/>
      <c r="CQ22" s="932"/>
      <c r="CR22" s="932"/>
      <c r="CS22" s="932"/>
      <c r="CT22" s="932"/>
      <c r="CU22" s="932"/>
      <c r="CV22" s="932"/>
      <c r="CW22" s="932"/>
      <c r="CX22" s="932"/>
      <c r="CY22" s="932"/>
      <c r="CZ22" s="932"/>
      <c r="DA22" s="932"/>
      <c r="DB22" s="932"/>
      <c r="DC22" s="932"/>
      <c r="DD22" s="932"/>
      <c r="DE22" s="932"/>
      <c r="DF22" s="932"/>
      <c r="DG22" s="932"/>
      <c r="DH22" s="932"/>
      <c r="DI22" s="932"/>
      <c r="DJ22" s="932"/>
      <c r="DK22" s="932"/>
      <c r="DL22" s="932"/>
      <c r="DM22" s="932"/>
      <c r="DN22" s="932"/>
      <c r="DO22" s="932"/>
      <c r="DP22" s="932"/>
      <c r="DQ22" s="932"/>
      <c r="DR22" s="932"/>
      <c r="DS22" s="932">
        <v>21</v>
      </c>
      <c r="DT22" s="932">
        <v>0</v>
      </c>
      <c r="DU22" s="932">
        <v>0</v>
      </c>
      <c r="DV22" s="932">
        <v>0</v>
      </c>
      <c r="DW22" s="932">
        <v>0</v>
      </c>
      <c r="DX22" s="932">
        <v>0</v>
      </c>
      <c r="DY22" s="932">
        <v>0</v>
      </c>
      <c r="DZ22" s="932">
        <v>0</v>
      </c>
      <c r="EA22" s="932">
        <v>0</v>
      </c>
      <c r="EB22" s="932">
        <v>0</v>
      </c>
      <c r="EC22" s="932">
        <v>0</v>
      </c>
      <c r="ED22" s="932">
        <v>0</v>
      </c>
      <c r="EE22" s="932">
        <v>0</v>
      </c>
      <c r="EF22" s="932">
        <v>0</v>
      </c>
      <c r="EG22" s="932">
        <v>0</v>
      </c>
      <c r="EK22" s="932">
        <v>21</v>
      </c>
      <c r="EL22" s="932">
        <v>0</v>
      </c>
      <c r="EM22" s="932">
        <v>0</v>
      </c>
      <c r="EN22" s="932">
        <v>0</v>
      </c>
      <c r="EO22" s="932">
        <v>0</v>
      </c>
      <c r="EP22" s="932">
        <v>0</v>
      </c>
      <c r="EQ22" s="932">
        <v>0</v>
      </c>
      <c r="ER22" s="932">
        <v>0</v>
      </c>
      <c r="ES22" s="932">
        <v>0</v>
      </c>
      <c r="ET22" s="932">
        <v>0</v>
      </c>
      <c r="EU22" s="932">
        <v>0</v>
      </c>
      <c r="EV22" s="932">
        <v>0</v>
      </c>
      <c r="EW22" s="932">
        <v>0</v>
      </c>
      <c r="EX22" s="932">
        <v>0</v>
      </c>
      <c r="EY22" s="932">
        <v>0</v>
      </c>
      <c r="FC22" s="932">
        <v>21</v>
      </c>
      <c r="FD22" s="932">
        <v>0</v>
      </c>
      <c r="FE22" s="932">
        <v>0</v>
      </c>
      <c r="FF22" s="932">
        <v>0</v>
      </c>
      <c r="FG22" s="932">
        <v>0</v>
      </c>
      <c r="FH22" s="932">
        <v>0</v>
      </c>
      <c r="FI22" s="932">
        <v>0</v>
      </c>
      <c r="FJ22" s="932">
        <v>0</v>
      </c>
      <c r="FK22" s="932">
        <v>0</v>
      </c>
      <c r="FL22" s="932">
        <v>0</v>
      </c>
      <c r="FM22" s="932">
        <v>0</v>
      </c>
      <c r="FN22" s="932">
        <v>0</v>
      </c>
      <c r="FO22" s="932">
        <v>0</v>
      </c>
      <c r="FP22" s="932">
        <v>0</v>
      </c>
      <c r="FQ22" s="932">
        <v>0</v>
      </c>
      <c r="FU22" s="932">
        <v>21</v>
      </c>
      <c r="FV22" s="932">
        <v>0</v>
      </c>
      <c r="FW22" s="932">
        <v>0</v>
      </c>
      <c r="FX22" s="932">
        <v>0</v>
      </c>
      <c r="FY22" s="932">
        <v>0</v>
      </c>
      <c r="FZ22" s="932">
        <v>0</v>
      </c>
      <c r="GA22" s="932">
        <v>0</v>
      </c>
      <c r="GB22" s="932">
        <v>0</v>
      </c>
      <c r="GC22" s="932">
        <v>0</v>
      </c>
      <c r="GD22" s="932">
        <v>0</v>
      </c>
      <c r="GE22" s="932">
        <v>0</v>
      </c>
      <c r="GF22" s="932">
        <v>0</v>
      </c>
      <c r="GG22" s="932">
        <v>0</v>
      </c>
      <c r="GH22" s="932">
        <v>0</v>
      </c>
      <c r="GI22" s="932">
        <v>0</v>
      </c>
      <c r="GM22" s="932">
        <v>21</v>
      </c>
      <c r="GN22" s="932">
        <v>0</v>
      </c>
      <c r="GO22" s="932">
        <v>0</v>
      </c>
      <c r="GP22" s="932">
        <v>0</v>
      </c>
      <c r="GQ22" s="932">
        <v>0</v>
      </c>
      <c r="GR22" s="932">
        <v>0</v>
      </c>
      <c r="GS22" s="932">
        <v>0</v>
      </c>
      <c r="GT22" s="932">
        <v>0</v>
      </c>
      <c r="GU22" s="932">
        <v>0</v>
      </c>
      <c r="GV22" s="932">
        <v>0</v>
      </c>
      <c r="GW22" s="932">
        <v>0</v>
      </c>
      <c r="GX22" s="932">
        <v>0</v>
      </c>
      <c r="GY22" s="932">
        <v>0</v>
      </c>
      <c r="GZ22" s="932">
        <v>0</v>
      </c>
      <c r="HA22" s="932">
        <v>0</v>
      </c>
    </row>
    <row r="23" spans="1:209">
      <c r="A23" s="963">
        <v>22</v>
      </c>
      <c r="D23" s="968">
        <f t="shared" si="0"/>
        <v>0</v>
      </c>
      <c r="E23" s="968">
        <f t="shared" si="1"/>
        <v>0</v>
      </c>
      <c r="F23" s="968">
        <f t="shared" si="2"/>
        <v>0</v>
      </c>
      <c r="G23" s="968">
        <f t="shared" si="3"/>
        <v>0</v>
      </c>
      <c r="H23" s="968">
        <f t="shared" si="4"/>
        <v>0</v>
      </c>
      <c r="I23" s="968">
        <f t="shared" si="5"/>
        <v>0</v>
      </c>
      <c r="J23" s="968">
        <f t="shared" si="6"/>
        <v>0</v>
      </c>
      <c r="K23" s="968">
        <f t="shared" si="7"/>
        <v>0</v>
      </c>
      <c r="L23" s="968">
        <f t="shared" si="8"/>
        <v>0</v>
      </c>
      <c r="M23" s="968">
        <f t="shared" si="9"/>
        <v>0</v>
      </c>
      <c r="N23" s="968">
        <f t="shared" si="10"/>
        <v>0</v>
      </c>
      <c r="O23" s="968">
        <f t="shared" si="11"/>
        <v>0</v>
      </c>
      <c r="P23" s="968">
        <f t="shared" si="12"/>
        <v>0</v>
      </c>
      <c r="Q23" s="968">
        <f t="shared" si="13"/>
        <v>0</v>
      </c>
      <c r="R23" s="932"/>
      <c r="S23" s="932"/>
      <c r="T23" s="932"/>
      <c r="U23" s="932"/>
      <c r="V23" s="932"/>
      <c r="W23" s="932"/>
      <c r="X23" s="932"/>
      <c r="Y23" s="932"/>
      <c r="Z23" s="932"/>
      <c r="AA23" s="932"/>
      <c r="AB23" s="932"/>
      <c r="AC23" s="932"/>
      <c r="AD23" s="932"/>
      <c r="AE23" s="932"/>
      <c r="AF23" s="932"/>
      <c r="AG23" s="932"/>
      <c r="AH23" s="932"/>
      <c r="AI23" s="932"/>
      <c r="AJ23" s="932"/>
      <c r="AK23" s="932"/>
      <c r="AL23" s="932"/>
      <c r="AM23" s="932"/>
      <c r="AN23" s="932"/>
      <c r="AO23" s="932"/>
      <c r="AP23" s="932"/>
      <c r="AQ23" s="932"/>
      <c r="AR23" s="932"/>
      <c r="AS23" s="932"/>
      <c r="AT23" s="932"/>
      <c r="AU23" s="932"/>
      <c r="AV23" s="932"/>
      <c r="AW23" s="932"/>
      <c r="AX23" s="932"/>
      <c r="AY23" s="932"/>
      <c r="AZ23" s="932"/>
      <c r="BA23" s="932"/>
      <c r="BB23" s="932"/>
      <c r="BC23" s="932"/>
      <c r="BD23" s="932"/>
      <c r="BE23" s="932"/>
      <c r="BF23" s="932"/>
      <c r="BG23" s="932"/>
      <c r="BH23" s="932"/>
      <c r="BI23" s="932"/>
      <c r="BJ23" s="932"/>
      <c r="BK23" s="932"/>
      <c r="BL23" s="932"/>
      <c r="BM23" s="932"/>
      <c r="BN23" s="932"/>
      <c r="BO23" s="932"/>
      <c r="BP23" s="932"/>
      <c r="BQ23" s="932"/>
      <c r="BR23" s="932"/>
      <c r="BS23" s="932"/>
      <c r="BT23" s="932"/>
      <c r="BU23" s="932"/>
      <c r="BV23" s="932"/>
      <c r="BW23" s="932"/>
      <c r="BX23" s="932"/>
      <c r="BY23" s="932"/>
      <c r="BZ23" s="932"/>
      <c r="CA23" s="932"/>
      <c r="CB23" s="932"/>
      <c r="CC23" s="932"/>
      <c r="CD23" s="932"/>
      <c r="CE23" s="932"/>
      <c r="CF23" s="932"/>
      <c r="CG23" s="932"/>
      <c r="CH23" s="932"/>
      <c r="CI23" s="932"/>
      <c r="CJ23" s="932"/>
      <c r="CK23" s="932"/>
      <c r="CL23" s="932"/>
      <c r="CM23" s="932"/>
      <c r="CN23" s="932"/>
      <c r="CO23" s="932"/>
      <c r="CP23" s="932"/>
      <c r="CQ23" s="932"/>
      <c r="CR23" s="932"/>
      <c r="CS23" s="932"/>
      <c r="CT23" s="932"/>
      <c r="CU23" s="932"/>
      <c r="CV23" s="932"/>
      <c r="CW23" s="932"/>
      <c r="CX23" s="932"/>
      <c r="CY23" s="932"/>
      <c r="CZ23" s="932"/>
      <c r="DA23" s="932"/>
      <c r="DB23" s="932"/>
      <c r="DC23" s="932"/>
      <c r="DD23" s="932"/>
      <c r="DE23" s="932"/>
      <c r="DF23" s="932"/>
      <c r="DG23" s="932"/>
      <c r="DH23" s="932"/>
      <c r="DI23" s="932"/>
      <c r="DJ23" s="932"/>
      <c r="DK23" s="932"/>
      <c r="DL23" s="932"/>
      <c r="DM23" s="932"/>
      <c r="DN23" s="932"/>
      <c r="DO23" s="932"/>
      <c r="DP23" s="932"/>
      <c r="DQ23" s="932"/>
      <c r="DR23" s="932"/>
      <c r="DS23" s="932">
        <v>22</v>
      </c>
      <c r="DT23" s="932">
        <v>0</v>
      </c>
      <c r="DU23" s="932">
        <v>0</v>
      </c>
      <c r="DV23" s="932">
        <v>0</v>
      </c>
      <c r="DW23" s="932">
        <v>0</v>
      </c>
      <c r="DX23" s="932">
        <v>0</v>
      </c>
      <c r="DY23" s="932">
        <v>0</v>
      </c>
      <c r="DZ23" s="932">
        <v>0</v>
      </c>
      <c r="EA23" s="932">
        <v>0</v>
      </c>
      <c r="EB23" s="932">
        <v>0</v>
      </c>
      <c r="EC23" s="932">
        <v>0</v>
      </c>
      <c r="ED23" s="932">
        <v>0</v>
      </c>
      <c r="EE23" s="932">
        <v>0</v>
      </c>
      <c r="EF23" s="932">
        <v>0</v>
      </c>
      <c r="EG23" s="932">
        <v>0</v>
      </c>
      <c r="EK23" s="932">
        <v>22</v>
      </c>
      <c r="EL23" s="932">
        <v>0</v>
      </c>
      <c r="EM23" s="932">
        <v>0</v>
      </c>
      <c r="EN23" s="932">
        <v>0</v>
      </c>
      <c r="EO23" s="932">
        <v>0</v>
      </c>
      <c r="EP23" s="932">
        <v>0</v>
      </c>
      <c r="EQ23" s="932">
        <v>0</v>
      </c>
      <c r="ER23" s="932">
        <v>0</v>
      </c>
      <c r="ES23" s="932">
        <v>0</v>
      </c>
      <c r="ET23" s="932">
        <v>0</v>
      </c>
      <c r="EU23" s="932">
        <v>0</v>
      </c>
      <c r="EV23" s="932">
        <v>0</v>
      </c>
      <c r="EW23" s="932">
        <v>0</v>
      </c>
      <c r="EX23" s="932">
        <v>0</v>
      </c>
      <c r="EY23" s="932">
        <v>0</v>
      </c>
      <c r="FC23" s="932">
        <v>22</v>
      </c>
      <c r="FD23" s="932">
        <v>0</v>
      </c>
      <c r="FE23" s="932">
        <v>0</v>
      </c>
      <c r="FF23" s="932">
        <v>0</v>
      </c>
      <c r="FG23" s="932">
        <v>0</v>
      </c>
      <c r="FH23" s="932">
        <v>0</v>
      </c>
      <c r="FI23" s="932">
        <v>0</v>
      </c>
      <c r="FJ23" s="932">
        <v>0</v>
      </c>
      <c r="FK23" s="932">
        <v>0</v>
      </c>
      <c r="FL23" s="932">
        <v>0</v>
      </c>
      <c r="FM23" s="932">
        <v>0</v>
      </c>
      <c r="FN23" s="932">
        <v>0</v>
      </c>
      <c r="FO23" s="932">
        <v>0</v>
      </c>
      <c r="FP23" s="932">
        <v>0</v>
      </c>
      <c r="FQ23" s="932">
        <v>0</v>
      </c>
      <c r="FU23" s="932">
        <v>22</v>
      </c>
      <c r="FV23" s="932">
        <v>0</v>
      </c>
      <c r="FW23" s="932">
        <v>0</v>
      </c>
      <c r="FX23" s="932">
        <v>0</v>
      </c>
      <c r="FY23" s="932">
        <v>0</v>
      </c>
      <c r="FZ23" s="932">
        <v>0</v>
      </c>
      <c r="GA23" s="932">
        <v>0</v>
      </c>
      <c r="GB23" s="932">
        <v>0</v>
      </c>
      <c r="GC23" s="932">
        <v>0</v>
      </c>
      <c r="GD23" s="932">
        <v>0</v>
      </c>
      <c r="GE23" s="932">
        <v>0</v>
      </c>
      <c r="GF23" s="932">
        <v>0</v>
      </c>
      <c r="GG23" s="932">
        <v>0</v>
      </c>
      <c r="GH23" s="932">
        <v>0</v>
      </c>
      <c r="GI23" s="932">
        <v>0</v>
      </c>
      <c r="GM23" s="932">
        <v>22</v>
      </c>
      <c r="GN23" s="932">
        <v>0</v>
      </c>
      <c r="GO23" s="932">
        <v>0</v>
      </c>
      <c r="GP23" s="932">
        <v>0</v>
      </c>
      <c r="GQ23" s="932">
        <v>0</v>
      </c>
      <c r="GR23" s="932">
        <v>0</v>
      </c>
      <c r="GS23" s="932">
        <v>0</v>
      </c>
      <c r="GT23" s="932">
        <v>0</v>
      </c>
      <c r="GU23" s="932">
        <v>0</v>
      </c>
      <c r="GV23" s="932">
        <v>0</v>
      </c>
      <c r="GW23" s="932">
        <v>0</v>
      </c>
      <c r="GX23" s="932">
        <v>0</v>
      </c>
      <c r="GY23" s="932">
        <v>0</v>
      </c>
      <c r="GZ23" s="932">
        <v>0</v>
      </c>
      <c r="HA23" s="932">
        <v>0</v>
      </c>
    </row>
    <row r="24" spans="1:209">
      <c r="A24" s="963">
        <v>23</v>
      </c>
      <c r="D24" s="968">
        <f t="shared" si="0"/>
        <v>0</v>
      </c>
      <c r="E24" s="968">
        <f t="shared" si="1"/>
        <v>0</v>
      </c>
      <c r="F24" s="968">
        <f t="shared" si="2"/>
        <v>0</v>
      </c>
      <c r="G24" s="968">
        <f t="shared" si="3"/>
        <v>0</v>
      </c>
      <c r="H24" s="968">
        <f t="shared" si="4"/>
        <v>0</v>
      </c>
      <c r="I24" s="968">
        <f t="shared" si="5"/>
        <v>0</v>
      </c>
      <c r="J24" s="968">
        <f t="shared" si="6"/>
        <v>0</v>
      </c>
      <c r="K24" s="968">
        <f t="shared" si="7"/>
        <v>0</v>
      </c>
      <c r="L24" s="968">
        <f t="shared" si="8"/>
        <v>0</v>
      </c>
      <c r="M24" s="968">
        <f t="shared" si="9"/>
        <v>0</v>
      </c>
      <c r="N24" s="968">
        <f t="shared" si="10"/>
        <v>0</v>
      </c>
      <c r="O24" s="968">
        <f t="shared" si="11"/>
        <v>0</v>
      </c>
      <c r="P24" s="968">
        <f t="shared" si="12"/>
        <v>0</v>
      </c>
      <c r="Q24" s="968">
        <f t="shared" si="13"/>
        <v>0</v>
      </c>
      <c r="R24" s="932"/>
      <c r="S24" s="932"/>
      <c r="T24" s="932"/>
      <c r="U24" s="932"/>
      <c r="V24" s="932"/>
      <c r="W24" s="932"/>
      <c r="X24" s="932"/>
      <c r="Y24" s="932"/>
      <c r="Z24" s="932"/>
      <c r="AA24" s="932"/>
      <c r="AB24" s="932"/>
      <c r="AC24" s="932"/>
      <c r="AD24" s="932"/>
      <c r="AE24" s="932"/>
      <c r="AF24" s="932"/>
      <c r="AG24" s="932"/>
      <c r="AH24" s="932"/>
      <c r="AI24" s="932"/>
      <c r="AJ24" s="932"/>
      <c r="AK24" s="932"/>
      <c r="AL24" s="932"/>
      <c r="AM24" s="932"/>
      <c r="AN24" s="932"/>
      <c r="AO24" s="932"/>
      <c r="AP24" s="932"/>
      <c r="AQ24" s="932"/>
      <c r="AR24" s="932"/>
      <c r="AS24" s="932"/>
      <c r="AT24" s="932"/>
      <c r="AU24" s="932"/>
      <c r="AV24" s="932"/>
      <c r="AW24" s="932"/>
      <c r="AX24" s="932"/>
      <c r="AY24" s="932"/>
      <c r="AZ24" s="932"/>
      <c r="BA24" s="932"/>
      <c r="BB24" s="932"/>
      <c r="BC24" s="932"/>
      <c r="BD24" s="932"/>
      <c r="BE24" s="932"/>
      <c r="BF24" s="932"/>
      <c r="BG24" s="932"/>
      <c r="BH24" s="932"/>
      <c r="BI24" s="932"/>
      <c r="BJ24" s="932"/>
      <c r="BK24" s="932"/>
      <c r="BL24" s="932"/>
      <c r="BM24" s="932"/>
      <c r="BN24" s="932"/>
      <c r="BO24" s="932"/>
      <c r="BP24" s="932"/>
      <c r="BQ24" s="932"/>
      <c r="BR24" s="932"/>
      <c r="BS24" s="932"/>
      <c r="BT24" s="932"/>
      <c r="BU24" s="932"/>
      <c r="BV24" s="932"/>
      <c r="BW24" s="932"/>
      <c r="BX24" s="932"/>
      <c r="BY24" s="932"/>
      <c r="BZ24" s="932"/>
      <c r="CA24" s="932"/>
      <c r="CB24" s="932"/>
      <c r="CC24" s="932"/>
      <c r="CD24" s="932"/>
      <c r="CE24" s="932"/>
      <c r="CF24" s="932"/>
      <c r="CG24" s="932"/>
      <c r="CH24" s="932"/>
      <c r="CI24" s="932"/>
      <c r="CJ24" s="932"/>
      <c r="CK24" s="932"/>
      <c r="CL24" s="932"/>
      <c r="CM24" s="932"/>
      <c r="CN24" s="932"/>
      <c r="CO24" s="932"/>
      <c r="CP24" s="932"/>
      <c r="CQ24" s="932"/>
      <c r="CR24" s="932"/>
      <c r="CS24" s="932"/>
      <c r="CT24" s="932"/>
      <c r="CU24" s="932"/>
      <c r="CV24" s="932"/>
      <c r="CW24" s="932"/>
      <c r="CX24" s="932"/>
      <c r="CY24" s="932"/>
      <c r="CZ24" s="932"/>
      <c r="DA24" s="932"/>
      <c r="DB24" s="932"/>
      <c r="DC24" s="932"/>
      <c r="DD24" s="932"/>
      <c r="DE24" s="932"/>
      <c r="DF24" s="932"/>
      <c r="DG24" s="932"/>
      <c r="DH24" s="932"/>
      <c r="DI24" s="932"/>
      <c r="DJ24" s="932"/>
      <c r="DK24" s="932"/>
      <c r="DL24" s="932"/>
      <c r="DM24" s="932"/>
      <c r="DN24" s="932"/>
      <c r="DO24" s="932"/>
      <c r="DP24" s="932"/>
      <c r="DQ24" s="932"/>
      <c r="DR24" s="932"/>
      <c r="DS24" s="932">
        <v>23</v>
      </c>
      <c r="DT24" s="932">
        <v>0</v>
      </c>
      <c r="DU24" s="932">
        <v>0</v>
      </c>
      <c r="DV24" s="932">
        <v>0</v>
      </c>
      <c r="DW24" s="932">
        <v>0</v>
      </c>
      <c r="DX24" s="932">
        <v>0</v>
      </c>
      <c r="DY24" s="932">
        <v>0</v>
      </c>
      <c r="DZ24" s="932">
        <v>0</v>
      </c>
      <c r="EA24" s="932">
        <v>0</v>
      </c>
      <c r="EB24" s="932">
        <v>0</v>
      </c>
      <c r="EC24" s="932">
        <v>0</v>
      </c>
      <c r="ED24" s="932">
        <v>0</v>
      </c>
      <c r="EE24" s="932">
        <v>0</v>
      </c>
      <c r="EF24" s="932">
        <v>0</v>
      </c>
      <c r="EG24" s="932">
        <v>0</v>
      </c>
      <c r="EK24" s="932">
        <v>23</v>
      </c>
      <c r="EL24" s="932">
        <v>0</v>
      </c>
      <c r="EM24" s="932">
        <v>0</v>
      </c>
      <c r="EN24" s="932">
        <v>0</v>
      </c>
      <c r="EO24" s="932">
        <v>0</v>
      </c>
      <c r="EP24" s="932">
        <v>0</v>
      </c>
      <c r="EQ24" s="932">
        <v>0</v>
      </c>
      <c r="ER24" s="932">
        <v>0</v>
      </c>
      <c r="ES24" s="932">
        <v>0</v>
      </c>
      <c r="ET24" s="932">
        <v>0</v>
      </c>
      <c r="EU24" s="932">
        <v>0</v>
      </c>
      <c r="EV24" s="932">
        <v>0</v>
      </c>
      <c r="EW24" s="932">
        <v>0</v>
      </c>
      <c r="EX24" s="932">
        <v>0</v>
      </c>
      <c r="EY24" s="932">
        <v>0</v>
      </c>
      <c r="FC24" s="932">
        <v>23</v>
      </c>
      <c r="FD24" s="932">
        <v>0</v>
      </c>
      <c r="FE24" s="932">
        <v>0</v>
      </c>
      <c r="FF24" s="932">
        <v>0</v>
      </c>
      <c r="FG24" s="932">
        <v>0</v>
      </c>
      <c r="FH24" s="932">
        <v>0</v>
      </c>
      <c r="FI24" s="932">
        <v>0</v>
      </c>
      <c r="FJ24" s="932">
        <v>0</v>
      </c>
      <c r="FK24" s="932">
        <v>0</v>
      </c>
      <c r="FL24" s="932">
        <v>0</v>
      </c>
      <c r="FM24" s="932">
        <v>0</v>
      </c>
      <c r="FN24" s="932">
        <v>0</v>
      </c>
      <c r="FO24" s="932">
        <v>0</v>
      </c>
      <c r="FP24" s="932">
        <v>0</v>
      </c>
      <c r="FQ24" s="932">
        <v>0</v>
      </c>
      <c r="FU24" s="932">
        <v>23</v>
      </c>
      <c r="FV24" s="932">
        <v>0</v>
      </c>
      <c r="FW24" s="932">
        <v>0</v>
      </c>
      <c r="FX24" s="932">
        <v>0</v>
      </c>
      <c r="FY24" s="932">
        <v>0</v>
      </c>
      <c r="FZ24" s="932">
        <v>0</v>
      </c>
      <c r="GA24" s="932">
        <v>0</v>
      </c>
      <c r="GB24" s="932">
        <v>0</v>
      </c>
      <c r="GC24" s="932">
        <v>0</v>
      </c>
      <c r="GD24" s="932">
        <v>0</v>
      </c>
      <c r="GE24" s="932">
        <v>0</v>
      </c>
      <c r="GF24" s="932">
        <v>0</v>
      </c>
      <c r="GG24" s="932">
        <v>0</v>
      </c>
      <c r="GH24" s="932">
        <v>0</v>
      </c>
      <c r="GI24" s="932">
        <v>0</v>
      </c>
      <c r="GM24" s="932">
        <v>23</v>
      </c>
      <c r="GN24" s="932">
        <v>0</v>
      </c>
      <c r="GO24" s="932">
        <v>0</v>
      </c>
      <c r="GP24" s="932">
        <v>0</v>
      </c>
      <c r="GQ24" s="932">
        <v>0</v>
      </c>
      <c r="GR24" s="932">
        <v>0</v>
      </c>
      <c r="GS24" s="932">
        <v>0</v>
      </c>
      <c r="GT24" s="932">
        <v>0</v>
      </c>
      <c r="GU24" s="932">
        <v>0</v>
      </c>
      <c r="GV24" s="932">
        <v>0</v>
      </c>
      <c r="GW24" s="932">
        <v>0</v>
      </c>
      <c r="GX24" s="932">
        <v>0</v>
      </c>
      <c r="GY24" s="932">
        <v>0</v>
      </c>
      <c r="GZ24" s="932">
        <v>0</v>
      </c>
      <c r="HA24" s="932">
        <v>0</v>
      </c>
    </row>
    <row r="25" spans="1:209">
      <c r="A25" s="963">
        <v>24</v>
      </c>
      <c r="D25" s="968">
        <f t="shared" si="0"/>
        <v>0</v>
      </c>
      <c r="E25" s="968">
        <f t="shared" si="1"/>
        <v>0</v>
      </c>
      <c r="F25" s="968">
        <f t="shared" si="2"/>
        <v>0</v>
      </c>
      <c r="G25" s="968">
        <f t="shared" si="3"/>
        <v>0</v>
      </c>
      <c r="H25" s="968">
        <f t="shared" si="4"/>
        <v>0</v>
      </c>
      <c r="I25" s="968">
        <f t="shared" si="5"/>
        <v>0</v>
      </c>
      <c r="J25" s="968">
        <f t="shared" si="6"/>
        <v>0</v>
      </c>
      <c r="K25" s="968">
        <f t="shared" si="7"/>
        <v>0</v>
      </c>
      <c r="L25" s="968">
        <f t="shared" si="8"/>
        <v>0</v>
      </c>
      <c r="M25" s="968">
        <f t="shared" si="9"/>
        <v>0</v>
      </c>
      <c r="N25" s="968">
        <f t="shared" si="10"/>
        <v>0</v>
      </c>
      <c r="O25" s="968">
        <f t="shared" si="11"/>
        <v>0</v>
      </c>
      <c r="P25" s="968">
        <f t="shared" si="12"/>
        <v>0</v>
      </c>
      <c r="Q25" s="968">
        <f t="shared" si="13"/>
        <v>0</v>
      </c>
      <c r="R25" s="932"/>
      <c r="S25" s="932"/>
      <c r="T25" s="932"/>
      <c r="U25" s="932"/>
      <c r="V25" s="932"/>
      <c r="W25" s="932"/>
      <c r="X25" s="932"/>
      <c r="Y25" s="932"/>
      <c r="Z25" s="932"/>
      <c r="AA25" s="932"/>
      <c r="AB25" s="932"/>
      <c r="AC25" s="932"/>
      <c r="AD25" s="932"/>
      <c r="AE25" s="932"/>
      <c r="AF25" s="932"/>
      <c r="AG25" s="932"/>
      <c r="AH25" s="932"/>
      <c r="AI25" s="932"/>
      <c r="AJ25" s="932"/>
      <c r="AK25" s="932"/>
      <c r="AL25" s="932"/>
      <c r="AM25" s="932"/>
      <c r="AN25" s="932"/>
      <c r="AO25" s="932"/>
      <c r="AP25" s="932"/>
      <c r="AQ25" s="932"/>
      <c r="AR25" s="932"/>
      <c r="AS25" s="932"/>
      <c r="AT25" s="932"/>
      <c r="AU25" s="932"/>
      <c r="AV25" s="932"/>
      <c r="AW25" s="932"/>
      <c r="AX25" s="932"/>
      <c r="AY25" s="932"/>
      <c r="AZ25" s="932"/>
      <c r="BA25" s="932"/>
      <c r="BB25" s="932"/>
      <c r="BC25" s="932"/>
      <c r="BD25" s="932"/>
      <c r="BE25" s="932"/>
      <c r="BF25" s="932"/>
      <c r="BG25" s="932"/>
      <c r="BH25" s="932"/>
      <c r="BI25" s="932"/>
      <c r="BJ25" s="932"/>
      <c r="BK25" s="932"/>
      <c r="BL25" s="932"/>
      <c r="BM25" s="932"/>
      <c r="BN25" s="932"/>
      <c r="BO25" s="932"/>
      <c r="BP25" s="932"/>
      <c r="BQ25" s="932"/>
      <c r="BR25" s="932"/>
      <c r="BS25" s="932"/>
      <c r="BT25" s="932"/>
      <c r="BU25" s="932"/>
      <c r="BV25" s="932"/>
      <c r="BW25" s="932"/>
      <c r="BX25" s="932"/>
      <c r="BY25" s="932"/>
      <c r="BZ25" s="932"/>
      <c r="CA25" s="932"/>
      <c r="CB25" s="932"/>
      <c r="CC25" s="932"/>
      <c r="CD25" s="932"/>
      <c r="CE25" s="932"/>
      <c r="CF25" s="932"/>
      <c r="CG25" s="932"/>
      <c r="CH25" s="932"/>
      <c r="CI25" s="932"/>
      <c r="CJ25" s="932"/>
      <c r="CK25" s="932"/>
      <c r="CL25" s="932"/>
      <c r="CM25" s="932"/>
      <c r="CN25" s="932"/>
      <c r="CO25" s="932"/>
      <c r="CP25" s="932"/>
      <c r="CQ25" s="932"/>
      <c r="CR25" s="932"/>
      <c r="CS25" s="932"/>
      <c r="CT25" s="932"/>
      <c r="CU25" s="932"/>
      <c r="CV25" s="932"/>
      <c r="CW25" s="932"/>
      <c r="CX25" s="932"/>
      <c r="CY25" s="932"/>
      <c r="CZ25" s="932"/>
      <c r="DA25" s="932"/>
      <c r="DB25" s="932"/>
      <c r="DC25" s="932"/>
      <c r="DD25" s="932"/>
      <c r="DE25" s="932"/>
      <c r="DF25" s="932"/>
      <c r="DG25" s="932"/>
      <c r="DH25" s="932"/>
      <c r="DI25" s="932"/>
      <c r="DJ25" s="932"/>
      <c r="DK25" s="932"/>
      <c r="DL25" s="932"/>
      <c r="DM25" s="932"/>
      <c r="DN25" s="932"/>
      <c r="DO25" s="932"/>
      <c r="DP25" s="932"/>
      <c r="DQ25" s="932"/>
      <c r="DR25" s="932"/>
      <c r="DS25" s="932">
        <v>24</v>
      </c>
      <c r="DT25" s="932">
        <v>0</v>
      </c>
      <c r="DU25" s="932">
        <v>0</v>
      </c>
      <c r="DV25" s="932">
        <v>0</v>
      </c>
      <c r="DW25" s="932">
        <v>0</v>
      </c>
      <c r="DX25" s="932">
        <v>0</v>
      </c>
      <c r="DY25" s="932">
        <v>0</v>
      </c>
      <c r="DZ25" s="932">
        <v>0</v>
      </c>
      <c r="EA25" s="932">
        <v>0</v>
      </c>
      <c r="EB25" s="932">
        <v>0</v>
      </c>
      <c r="EC25" s="932">
        <v>0</v>
      </c>
      <c r="ED25" s="932">
        <v>0</v>
      </c>
      <c r="EE25" s="932">
        <v>0</v>
      </c>
      <c r="EF25" s="932">
        <v>0</v>
      </c>
      <c r="EG25" s="932">
        <v>0</v>
      </c>
      <c r="EK25" s="932">
        <v>24</v>
      </c>
      <c r="EL25" s="932">
        <v>0</v>
      </c>
      <c r="EM25" s="932">
        <v>0</v>
      </c>
      <c r="EN25" s="932">
        <v>0</v>
      </c>
      <c r="EO25" s="932">
        <v>0</v>
      </c>
      <c r="EP25" s="932">
        <v>0</v>
      </c>
      <c r="EQ25" s="932">
        <v>0</v>
      </c>
      <c r="ER25" s="932">
        <v>0</v>
      </c>
      <c r="ES25" s="932">
        <v>0</v>
      </c>
      <c r="ET25" s="932">
        <v>0</v>
      </c>
      <c r="EU25" s="932">
        <v>0</v>
      </c>
      <c r="EV25" s="932">
        <v>0</v>
      </c>
      <c r="EW25" s="932">
        <v>0</v>
      </c>
      <c r="EX25" s="932">
        <v>0</v>
      </c>
      <c r="EY25" s="932">
        <v>0</v>
      </c>
      <c r="FC25" s="932">
        <v>24</v>
      </c>
      <c r="FD25" s="932">
        <v>0</v>
      </c>
      <c r="FE25" s="932">
        <v>0</v>
      </c>
      <c r="FF25" s="932">
        <v>0</v>
      </c>
      <c r="FG25" s="932">
        <v>0</v>
      </c>
      <c r="FH25" s="932">
        <v>0</v>
      </c>
      <c r="FI25" s="932">
        <v>0</v>
      </c>
      <c r="FJ25" s="932">
        <v>0</v>
      </c>
      <c r="FK25" s="932">
        <v>0</v>
      </c>
      <c r="FL25" s="932">
        <v>0</v>
      </c>
      <c r="FM25" s="932">
        <v>0</v>
      </c>
      <c r="FN25" s="932">
        <v>0</v>
      </c>
      <c r="FO25" s="932">
        <v>0</v>
      </c>
      <c r="FP25" s="932">
        <v>0</v>
      </c>
      <c r="FQ25" s="932">
        <v>0</v>
      </c>
      <c r="FU25" s="932">
        <v>24</v>
      </c>
      <c r="FV25" s="932">
        <v>0</v>
      </c>
      <c r="FW25" s="932">
        <v>0</v>
      </c>
      <c r="FX25" s="932">
        <v>0</v>
      </c>
      <c r="FY25" s="932">
        <v>0</v>
      </c>
      <c r="FZ25" s="932">
        <v>0</v>
      </c>
      <c r="GA25" s="932">
        <v>0</v>
      </c>
      <c r="GB25" s="932">
        <v>0</v>
      </c>
      <c r="GC25" s="932">
        <v>0</v>
      </c>
      <c r="GD25" s="932">
        <v>0</v>
      </c>
      <c r="GE25" s="932">
        <v>0</v>
      </c>
      <c r="GF25" s="932">
        <v>0</v>
      </c>
      <c r="GG25" s="932">
        <v>0</v>
      </c>
      <c r="GH25" s="932">
        <v>0</v>
      </c>
      <c r="GI25" s="932">
        <v>0</v>
      </c>
      <c r="GM25" s="932">
        <v>24</v>
      </c>
      <c r="GN25" s="932">
        <v>0</v>
      </c>
      <c r="GO25" s="932">
        <v>0</v>
      </c>
      <c r="GP25" s="932">
        <v>0</v>
      </c>
      <c r="GQ25" s="932">
        <v>0</v>
      </c>
      <c r="GR25" s="932">
        <v>0</v>
      </c>
      <c r="GS25" s="932">
        <v>0</v>
      </c>
      <c r="GT25" s="932">
        <v>0</v>
      </c>
      <c r="GU25" s="932">
        <v>0</v>
      </c>
      <c r="GV25" s="932">
        <v>0</v>
      </c>
      <c r="GW25" s="932">
        <v>0</v>
      </c>
      <c r="GX25" s="932">
        <v>0</v>
      </c>
      <c r="GY25" s="932">
        <v>0</v>
      </c>
      <c r="GZ25" s="932">
        <v>0</v>
      </c>
      <c r="HA25" s="932">
        <v>0</v>
      </c>
    </row>
    <row r="26" spans="1:209">
      <c r="A26" s="963">
        <v>25</v>
      </c>
      <c r="D26" s="968">
        <f t="shared" si="0"/>
        <v>0</v>
      </c>
      <c r="E26" s="968">
        <f t="shared" si="1"/>
        <v>0</v>
      </c>
      <c r="F26" s="968">
        <f t="shared" si="2"/>
        <v>0</v>
      </c>
      <c r="G26" s="968">
        <f t="shared" si="3"/>
        <v>0</v>
      </c>
      <c r="H26" s="968">
        <f t="shared" si="4"/>
        <v>0</v>
      </c>
      <c r="I26" s="968">
        <f t="shared" si="5"/>
        <v>0</v>
      </c>
      <c r="J26" s="968">
        <f t="shared" si="6"/>
        <v>0</v>
      </c>
      <c r="K26" s="968">
        <f t="shared" si="7"/>
        <v>0</v>
      </c>
      <c r="L26" s="968">
        <f t="shared" si="8"/>
        <v>0</v>
      </c>
      <c r="M26" s="968">
        <f t="shared" si="9"/>
        <v>0</v>
      </c>
      <c r="N26" s="968">
        <f t="shared" si="10"/>
        <v>0</v>
      </c>
      <c r="O26" s="968">
        <f t="shared" si="11"/>
        <v>0</v>
      </c>
      <c r="P26" s="968">
        <f t="shared" si="12"/>
        <v>0</v>
      </c>
      <c r="Q26" s="968">
        <f t="shared" si="13"/>
        <v>0</v>
      </c>
      <c r="R26" s="932"/>
      <c r="S26" s="932"/>
      <c r="T26" s="932"/>
      <c r="U26" s="932"/>
      <c r="V26" s="932"/>
      <c r="W26" s="932"/>
      <c r="X26" s="932"/>
      <c r="Y26" s="932"/>
      <c r="Z26" s="932"/>
      <c r="AA26" s="932"/>
      <c r="AB26" s="932"/>
      <c r="AC26" s="932"/>
      <c r="AD26" s="932"/>
      <c r="AE26" s="932"/>
      <c r="AF26" s="932"/>
      <c r="AG26" s="932"/>
      <c r="AH26" s="932"/>
      <c r="AI26" s="932"/>
      <c r="AJ26" s="932"/>
      <c r="AK26" s="932"/>
      <c r="AL26" s="932"/>
      <c r="AM26" s="932"/>
      <c r="AN26" s="932"/>
      <c r="AO26" s="932"/>
      <c r="AP26" s="932"/>
      <c r="AQ26" s="932"/>
      <c r="AR26" s="932"/>
      <c r="AS26" s="932"/>
      <c r="AT26" s="932"/>
      <c r="AU26" s="932"/>
      <c r="AV26" s="932"/>
      <c r="AW26" s="932"/>
      <c r="AX26" s="932"/>
      <c r="AY26" s="932"/>
      <c r="AZ26" s="932"/>
      <c r="BA26" s="932"/>
      <c r="BB26" s="932"/>
      <c r="BC26" s="932"/>
      <c r="BD26" s="932"/>
      <c r="BE26" s="932"/>
      <c r="BF26" s="932"/>
      <c r="BG26" s="932"/>
      <c r="BH26" s="932"/>
      <c r="BI26" s="932"/>
      <c r="BJ26" s="932"/>
      <c r="BK26" s="932"/>
      <c r="BL26" s="932"/>
      <c r="BM26" s="932"/>
      <c r="BN26" s="932"/>
      <c r="BO26" s="932"/>
      <c r="BP26" s="932"/>
      <c r="BQ26" s="932"/>
      <c r="BR26" s="932"/>
      <c r="BS26" s="932"/>
      <c r="BT26" s="932"/>
      <c r="BU26" s="932"/>
      <c r="BV26" s="932"/>
      <c r="BW26" s="932"/>
      <c r="BX26" s="932"/>
      <c r="BY26" s="932"/>
      <c r="BZ26" s="932"/>
      <c r="CA26" s="932"/>
      <c r="CB26" s="932"/>
      <c r="CC26" s="932"/>
      <c r="CD26" s="932"/>
      <c r="CE26" s="932"/>
      <c r="CF26" s="932"/>
      <c r="CG26" s="932"/>
      <c r="CH26" s="932"/>
      <c r="CI26" s="932"/>
      <c r="CJ26" s="932"/>
      <c r="CK26" s="932"/>
      <c r="CL26" s="932"/>
      <c r="CM26" s="932"/>
      <c r="CN26" s="932"/>
      <c r="CO26" s="932"/>
      <c r="CP26" s="932"/>
      <c r="CQ26" s="932"/>
      <c r="CR26" s="932"/>
      <c r="CS26" s="932"/>
      <c r="CT26" s="932"/>
      <c r="CU26" s="932"/>
      <c r="CV26" s="932"/>
      <c r="CW26" s="932"/>
      <c r="CX26" s="932"/>
      <c r="CY26" s="932"/>
      <c r="CZ26" s="932"/>
      <c r="DA26" s="932"/>
      <c r="DB26" s="932"/>
      <c r="DC26" s="932"/>
      <c r="DD26" s="932"/>
      <c r="DE26" s="932"/>
      <c r="DF26" s="932"/>
      <c r="DG26" s="932"/>
      <c r="DH26" s="932"/>
      <c r="DI26" s="932"/>
      <c r="DJ26" s="932"/>
      <c r="DK26" s="932"/>
      <c r="DL26" s="932"/>
      <c r="DM26" s="932"/>
      <c r="DN26" s="932"/>
      <c r="DO26" s="932"/>
      <c r="DP26" s="932"/>
      <c r="DQ26" s="932"/>
      <c r="DR26" s="932"/>
      <c r="DS26" s="932">
        <v>25</v>
      </c>
      <c r="DT26" s="932">
        <v>0</v>
      </c>
      <c r="DU26" s="932">
        <v>0</v>
      </c>
      <c r="DV26" s="932">
        <v>0</v>
      </c>
      <c r="DW26" s="932">
        <v>0</v>
      </c>
      <c r="DX26" s="932">
        <v>0</v>
      </c>
      <c r="DY26" s="932">
        <v>0</v>
      </c>
      <c r="DZ26" s="932">
        <v>0</v>
      </c>
      <c r="EA26" s="932">
        <v>0</v>
      </c>
      <c r="EB26" s="932">
        <v>0</v>
      </c>
      <c r="EC26" s="932">
        <v>0</v>
      </c>
      <c r="ED26" s="932">
        <v>0</v>
      </c>
      <c r="EE26" s="932">
        <v>0</v>
      </c>
      <c r="EF26" s="932">
        <v>0</v>
      </c>
      <c r="EG26" s="932">
        <v>0</v>
      </c>
      <c r="EK26" s="932">
        <v>25</v>
      </c>
      <c r="EL26" s="932">
        <v>0</v>
      </c>
      <c r="EM26" s="932">
        <v>0</v>
      </c>
      <c r="EN26" s="932">
        <v>0</v>
      </c>
      <c r="EO26" s="932">
        <v>0</v>
      </c>
      <c r="EP26" s="932">
        <v>0</v>
      </c>
      <c r="EQ26" s="932">
        <v>0</v>
      </c>
      <c r="ER26" s="932">
        <v>0</v>
      </c>
      <c r="ES26" s="932">
        <v>0</v>
      </c>
      <c r="ET26" s="932">
        <v>0</v>
      </c>
      <c r="EU26" s="932">
        <v>0</v>
      </c>
      <c r="EV26" s="932">
        <v>0</v>
      </c>
      <c r="EW26" s="932">
        <v>0</v>
      </c>
      <c r="EX26" s="932">
        <v>0</v>
      </c>
      <c r="EY26" s="932">
        <v>0</v>
      </c>
      <c r="FC26" s="932">
        <v>25</v>
      </c>
      <c r="FD26" s="932">
        <v>0</v>
      </c>
      <c r="FE26" s="932">
        <v>0</v>
      </c>
      <c r="FF26" s="932">
        <v>0</v>
      </c>
      <c r="FG26" s="932">
        <v>0</v>
      </c>
      <c r="FH26" s="932">
        <v>0</v>
      </c>
      <c r="FI26" s="932">
        <v>0</v>
      </c>
      <c r="FJ26" s="932">
        <v>0</v>
      </c>
      <c r="FK26" s="932">
        <v>0</v>
      </c>
      <c r="FL26" s="932">
        <v>0</v>
      </c>
      <c r="FM26" s="932">
        <v>0</v>
      </c>
      <c r="FN26" s="932">
        <v>0</v>
      </c>
      <c r="FO26" s="932">
        <v>0</v>
      </c>
      <c r="FP26" s="932">
        <v>0</v>
      </c>
      <c r="FQ26" s="932">
        <v>0</v>
      </c>
      <c r="FU26" s="932">
        <v>25</v>
      </c>
      <c r="FV26" s="932">
        <v>0</v>
      </c>
      <c r="FW26" s="932">
        <v>0</v>
      </c>
      <c r="FX26" s="932">
        <v>0</v>
      </c>
      <c r="FY26" s="932">
        <v>0</v>
      </c>
      <c r="FZ26" s="932">
        <v>0</v>
      </c>
      <c r="GA26" s="932">
        <v>0</v>
      </c>
      <c r="GB26" s="932">
        <v>0</v>
      </c>
      <c r="GC26" s="932">
        <v>0</v>
      </c>
      <c r="GD26" s="932">
        <v>0</v>
      </c>
      <c r="GE26" s="932">
        <v>0</v>
      </c>
      <c r="GF26" s="932">
        <v>0</v>
      </c>
      <c r="GG26" s="932">
        <v>0</v>
      </c>
      <c r="GH26" s="932">
        <v>0</v>
      </c>
      <c r="GI26" s="932">
        <v>0</v>
      </c>
      <c r="GM26" s="932">
        <v>25</v>
      </c>
      <c r="GN26" s="932">
        <v>0</v>
      </c>
      <c r="GO26" s="932">
        <v>0</v>
      </c>
      <c r="GP26" s="932">
        <v>0</v>
      </c>
      <c r="GQ26" s="932">
        <v>0</v>
      </c>
      <c r="GR26" s="932">
        <v>0</v>
      </c>
      <c r="GS26" s="932">
        <v>0</v>
      </c>
      <c r="GT26" s="932">
        <v>0</v>
      </c>
      <c r="GU26" s="932">
        <v>0</v>
      </c>
      <c r="GV26" s="932">
        <v>0</v>
      </c>
      <c r="GW26" s="932">
        <v>0</v>
      </c>
      <c r="GX26" s="932">
        <v>0</v>
      </c>
      <c r="GY26" s="932">
        <v>0</v>
      </c>
      <c r="GZ26" s="932">
        <v>0</v>
      </c>
      <c r="HA26" s="932">
        <v>0</v>
      </c>
    </row>
    <row r="27" spans="1:209">
      <c r="A27" s="963">
        <v>26</v>
      </c>
      <c r="D27" s="968">
        <f t="shared" si="0"/>
        <v>0</v>
      </c>
      <c r="E27" s="968">
        <f t="shared" si="1"/>
        <v>0</v>
      </c>
      <c r="F27" s="968">
        <f t="shared" si="2"/>
        <v>0</v>
      </c>
      <c r="G27" s="968">
        <f t="shared" si="3"/>
        <v>0</v>
      </c>
      <c r="H27" s="968">
        <f t="shared" si="4"/>
        <v>0</v>
      </c>
      <c r="I27" s="968">
        <f t="shared" si="5"/>
        <v>0</v>
      </c>
      <c r="J27" s="968">
        <f t="shared" si="6"/>
        <v>0</v>
      </c>
      <c r="K27" s="968">
        <f t="shared" si="7"/>
        <v>0</v>
      </c>
      <c r="L27" s="968">
        <f t="shared" si="8"/>
        <v>0</v>
      </c>
      <c r="M27" s="968">
        <f t="shared" si="9"/>
        <v>0</v>
      </c>
      <c r="N27" s="968">
        <f t="shared" si="10"/>
        <v>0</v>
      </c>
      <c r="O27" s="968">
        <f t="shared" si="11"/>
        <v>0</v>
      </c>
      <c r="P27" s="968">
        <f t="shared" si="12"/>
        <v>0</v>
      </c>
      <c r="Q27" s="968">
        <f t="shared" si="13"/>
        <v>0</v>
      </c>
      <c r="R27" s="932"/>
      <c r="S27" s="932"/>
      <c r="T27" s="932"/>
      <c r="U27" s="932"/>
      <c r="V27" s="932"/>
      <c r="W27" s="932"/>
      <c r="X27" s="932"/>
      <c r="Y27" s="932"/>
      <c r="Z27" s="932"/>
      <c r="AA27" s="932"/>
      <c r="AB27" s="932"/>
      <c r="AC27" s="932"/>
      <c r="AD27" s="932"/>
      <c r="AE27" s="932"/>
      <c r="AF27" s="932"/>
      <c r="AG27" s="932"/>
      <c r="AH27" s="932"/>
      <c r="AI27" s="932"/>
      <c r="AJ27" s="932"/>
      <c r="AK27" s="932"/>
      <c r="AL27" s="932"/>
      <c r="AM27" s="932"/>
      <c r="AN27" s="932"/>
      <c r="AO27" s="932"/>
      <c r="AP27" s="932"/>
      <c r="AQ27" s="932"/>
      <c r="AR27" s="932"/>
      <c r="AS27" s="932"/>
      <c r="AT27" s="932"/>
      <c r="AU27" s="932"/>
      <c r="AV27" s="932"/>
      <c r="AW27" s="932"/>
      <c r="AX27" s="932"/>
      <c r="AY27" s="932"/>
      <c r="AZ27" s="932"/>
      <c r="BA27" s="932"/>
      <c r="BB27" s="932"/>
      <c r="BC27" s="932"/>
      <c r="BD27" s="932"/>
      <c r="BE27" s="932"/>
      <c r="BF27" s="932"/>
      <c r="BG27" s="932"/>
      <c r="BH27" s="932"/>
      <c r="BI27" s="932"/>
      <c r="BJ27" s="932"/>
      <c r="BK27" s="932"/>
      <c r="BL27" s="932"/>
      <c r="BM27" s="932"/>
      <c r="BN27" s="932"/>
      <c r="BO27" s="932"/>
      <c r="BP27" s="932"/>
      <c r="BQ27" s="932"/>
      <c r="BR27" s="932"/>
      <c r="BS27" s="932"/>
      <c r="BT27" s="932"/>
      <c r="BU27" s="932"/>
      <c r="BV27" s="932"/>
      <c r="BW27" s="932"/>
      <c r="BX27" s="932"/>
      <c r="BY27" s="932"/>
      <c r="BZ27" s="932"/>
      <c r="CA27" s="932"/>
      <c r="CB27" s="932"/>
      <c r="CC27" s="932"/>
      <c r="CD27" s="932"/>
      <c r="CE27" s="932"/>
      <c r="CF27" s="932"/>
      <c r="CG27" s="932"/>
      <c r="CH27" s="932"/>
      <c r="CI27" s="932"/>
      <c r="CJ27" s="932"/>
      <c r="CK27" s="932"/>
      <c r="CL27" s="932"/>
      <c r="CM27" s="932"/>
      <c r="CN27" s="932"/>
      <c r="CO27" s="932"/>
      <c r="CP27" s="932"/>
      <c r="CQ27" s="932"/>
      <c r="CR27" s="932"/>
      <c r="CS27" s="932"/>
      <c r="CT27" s="932"/>
      <c r="CU27" s="932"/>
      <c r="CV27" s="932"/>
      <c r="CW27" s="932"/>
      <c r="CX27" s="932"/>
      <c r="CY27" s="932"/>
      <c r="CZ27" s="932"/>
      <c r="DA27" s="932"/>
      <c r="DB27" s="932"/>
      <c r="DC27" s="932"/>
      <c r="DD27" s="932"/>
      <c r="DE27" s="932"/>
      <c r="DF27" s="932"/>
      <c r="DG27" s="932"/>
      <c r="DH27" s="932"/>
      <c r="DI27" s="932"/>
      <c r="DJ27" s="932"/>
      <c r="DK27" s="932"/>
      <c r="DL27" s="932"/>
      <c r="DM27" s="932"/>
      <c r="DN27" s="932"/>
      <c r="DO27" s="932"/>
      <c r="DP27" s="932"/>
      <c r="DQ27" s="932"/>
      <c r="DR27" s="932"/>
      <c r="DS27" s="932">
        <v>26</v>
      </c>
      <c r="DT27" s="932">
        <v>0</v>
      </c>
      <c r="DU27" s="932">
        <v>0</v>
      </c>
      <c r="DV27" s="932">
        <v>0</v>
      </c>
      <c r="DW27" s="932">
        <v>0</v>
      </c>
      <c r="DX27" s="932">
        <v>0</v>
      </c>
      <c r="DY27" s="932">
        <v>0</v>
      </c>
      <c r="DZ27" s="932">
        <v>0</v>
      </c>
      <c r="EA27" s="932">
        <v>0</v>
      </c>
      <c r="EB27" s="932">
        <v>0</v>
      </c>
      <c r="EC27" s="932">
        <v>0</v>
      </c>
      <c r="ED27" s="932">
        <v>0</v>
      </c>
      <c r="EE27" s="932">
        <v>0</v>
      </c>
      <c r="EF27" s="932">
        <v>0</v>
      </c>
      <c r="EG27" s="932">
        <v>0</v>
      </c>
      <c r="EK27" s="932">
        <v>26</v>
      </c>
      <c r="EL27" s="932">
        <v>0</v>
      </c>
      <c r="EM27" s="932">
        <v>0</v>
      </c>
      <c r="EN27" s="932">
        <v>0</v>
      </c>
      <c r="EO27" s="932">
        <v>0</v>
      </c>
      <c r="EP27" s="932">
        <v>0</v>
      </c>
      <c r="EQ27" s="932">
        <v>0</v>
      </c>
      <c r="ER27" s="932">
        <v>0</v>
      </c>
      <c r="ES27" s="932">
        <v>0</v>
      </c>
      <c r="ET27" s="932">
        <v>0</v>
      </c>
      <c r="EU27" s="932">
        <v>0</v>
      </c>
      <c r="EV27" s="932">
        <v>0</v>
      </c>
      <c r="EW27" s="932">
        <v>0</v>
      </c>
      <c r="EX27" s="932">
        <v>0</v>
      </c>
      <c r="EY27" s="932">
        <v>0</v>
      </c>
      <c r="FC27" s="932">
        <v>26</v>
      </c>
      <c r="FD27" s="932">
        <v>0</v>
      </c>
      <c r="FE27" s="932">
        <v>0</v>
      </c>
      <c r="FF27" s="932">
        <v>0</v>
      </c>
      <c r="FG27" s="932">
        <v>0</v>
      </c>
      <c r="FH27" s="932">
        <v>0</v>
      </c>
      <c r="FI27" s="932">
        <v>0</v>
      </c>
      <c r="FJ27" s="932">
        <v>0</v>
      </c>
      <c r="FK27" s="932">
        <v>0</v>
      </c>
      <c r="FL27" s="932">
        <v>0</v>
      </c>
      <c r="FM27" s="932">
        <v>0</v>
      </c>
      <c r="FN27" s="932">
        <v>0</v>
      </c>
      <c r="FO27" s="932">
        <v>0</v>
      </c>
      <c r="FP27" s="932">
        <v>0</v>
      </c>
      <c r="FQ27" s="932">
        <v>0</v>
      </c>
      <c r="FU27" s="932">
        <v>26</v>
      </c>
      <c r="FV27" s="932">
        <v>0</v>
      </c>
      <c r="FW27" s="932">
        <v>0</v>
      </c>
      <c r="FX27" s="932">
        <v>0</v>
      </c>
      <c r="FY27" s="932">
        <v>0</v>
      </c>
      <c r="FZ27" s="932">
        <v>0</v>
      </c>
      <c r="GA27" s="932">
        <v>0</v>
      </c>
      <c r="GB27" s="932">
        <v>0</v>
      </c>
      <c r="GC27" s="932">
        <v>0</v>
      </c>
      <c r="GD27" s="932">
        <v>0</v>
      </c>
      <c r="GE27" s="932">
        <v>0</v>
      </c>
      <c r="GF27" s="932">
        <v>0</v>
      </c>
      <c r="GG27" s="932">
        <v>0</v>
      </c>
      <c r="GH27" s="932">
        <v>0</v>
      </c>
      <c r="GI27" s="932">
        <v>0</v>
      </c>
      <c r="GM27" s="932">
        <v>26</v>
      </c>
      <c r="GN27" s="932">
        <v>0</v>
      </c>
      <c r="GO27" s="932">
        <v>0</v>
      </c>
      <c r="GP27" s="932">
        <v>0</v>
      </c>
      <c r="GQ27" s="932">
        <v>0</v>
      </c>
      <c r="GR27" s="932">
        <v>0</v>
      </c>
      <c r="GS27" s="932">
        <v>0</v>
      </c>
      <c r="GT27" s="932">
        <v>0</v>
      </c>
      <c r="GU27" s="932">
        <v>0</v>
      </c>
      <c r="GV27" s="932">
        <v>0</v>
      </c>
      <c r="GW27" s="932">
        <v>0</v>
      </c>
      <c r="GX27" s="932">
        <v>0</v>
      </c>
      <c r="GY27" s="932">
        <v>0</v>
      </c>
      <c r="GZ27" s="932">
        <v>0</v>
      </c>
      <c r="HA27" s="932">
        <v>0</v>
      </c>
    </row>
    <row r="28" spans="1:209">
      <c r="A28" s="963">
        <v>27</v>
      </c>
      <c r="D28" s="968">
        <f t="shared" si="0"/>
        <v>0</v>
      </c>
      <c r="E28" s="968">
        <f t="shared" si="1"/>
        <v>0</v>
      </c>
      <c r="F28" s="968">
        <f t="shared" si="2"/>
        <v>0</v>
      </c>
      <c r="G28" s="968">
        <f t="shared" si="3"/>
        <v>0</v>
      </c>
      <c r="H28" s="968">
        <f t="shared" si="4"/>
        <v>0</v>
      </c>
      <c r="I28" s="968">
        <f t="shared" si="5"/>
        <v>0</v>
      </c>
      <c r="J28" s="968">
        <f t="shared" si="6"/>
        <v>0</v>
      </c>
      <c r="K28" s="968">
        <f t="shared" si="7"/>
        <v>0</v>
      </c>
      <c r="L28" s="968">
        <f t="shared" si="8"/>
        <v>0</v>
      </c>
      <c r="M28" s="968">
        <f t="shared" si="9"/>
        <v>0</v>
      </c>
      <c r="N28" s="968">
        <f t="shared" si="10"/>
        <v>0</v>
      </c>
      <c r="O28" s="968">
        <f t="shared" si="11"/>
        <v>0</v>
      </c>
      <c r="P28" s="968">
        <f t="shared" si="12"/>
        <v>0</v>
      </c>
      <c r="Q28" s="968">
        <f t="shared" si="13"/>
        <v>0</v>
      </c>
      <c r="R28" s="932"/>
      <c r="S28" s="932"/>
      <c r="T28" s="932"/>
      <c r="U28" s="932"/>
      <c r="V28" s="932"/>
      <c r="W28" s="932"/>
      <c r="X28" s="932"/>
      <c r="Y28" s="932"/>
      <c r="Z28" s="932"/>
      <c r="AA28" s="932"/>
      <c r="AB28" s="932"/>
      <c r="AC28" s="932"/>
      <c r="AD28" s="932"/>
      <c r="AE28" s="932"/>
      <c r="AF28" s="932"/>
      <c r="AG28" s="932"/>
      <c r="AH28" s="932"/>
      <c r="AI28" s="932"/>
      <c r="AJ28" s="932"/>
      <c r="AK28" s="932"/>
      <c r="AL28" s="932"/>
      <c r="AM28" s="932"/>
      <c r="AN28" s="932"/>
      <c r="AO28" s="932"/>
      <c r="AP28" s="932"/>
      <c r="AQ28" s="932"/>
      <c r="AR28" s="932"/>
      <c r="AS28" s="932"/>
      <c r="AT28" s="932"/>
      <c r="AU28" s="932"/>
      <c r="AV28" s="932"/>
      <c r="AW28" s="932"/>
      <c r="AX28" s="932"/>
      <c r="AY28" s="932"/>
      <c r="AZ28" s="932"/>
      <c r="BA28" s="932"/>
      <c r="BB28" s="932"/>
      <c r="BC28" s="932"/>
      <c r="BD28" s="932"/>
      <c r="BE28" s="932"/>
      <c r="BF28" s="932"/>
      <c r="BG28" s="932"/>
      <c r="BH28" s="932"/>
      <c r="BI28" s="932"/>
      <c r="BJ28" s="932"/>
      <c r="BK28" s="932"/>
      <c r="BL28" s="932"/>
      <c r="BM28" s="932"/>
      <c r="BN28" s="932"/>
      <c r="BO28" s="932"/>
      <c r="BP28" s="932"/>
      <c r="BQ28" s="932"/>
      <c r="BR28" s="932"/>
      <c r="BS28" s="932"/>
      <c r="BT28" s="932"/>
      <c r="BU28" s="932"/>
      <c r="BV28" s="932"/>
      <c r="BW28" s="932"/>
      <c r="BX28" s="932"/>
      <c r="BY28" s="932"/>
      <c r="BZ28" s="932"/>
      <c r="CA28" s="932"/>
      <c r="CB28" s="932"/>
      <c r="CC28" s="932"/>
      <c r="CD28" s="932"/>
      <c r="CE28" s="932"/>
      <c r="CF28" s="932"/>
      <c r="CG28" s="932"/>
      <c r="CH28" s="932"/>
      <c r="CI28" s="932"/>
      <c r="CJ28" s="932"/>
      <c r="CK28" s="932"/>
      <c r="CL28" s="932"/>
      <c r="CM28" s="932"/>
      <c r="CN28" s="932"/>
      <c r="CO28" s="932"/>
      <c r="CP28" s="932"/>
      <c r="CQ28" s="932"/>
      <c r="CR28" s="932"/>
      <c r="CS28" s="932"/>
      <c r="CT28" s="932"/>
      <c r="CU28" s="932"/>
      <c r="CV28" s="932"/>
      <c r="CW28" s="932"/>
      <c r="CX28" s="932"/>
      <c r="CY28" s="932"/>
      <c r="CZ28" s="932"/>
      <c r="DA28" s="932"/>
      <c r="DB28" s="932"/>
      <c r="DC28" s="932"/>
      <c r="DD28" s="932"/>
      <c r="DE28" s="932"/>
      <c r="DF28" s="932"/>
      <c r="DG28" s="932"/>
      <c r="DH28" s="932"/>
      <c r="DI28" s="932"/>
      <c r="DJ28" s="932"/>
      <c r="DK28" s="932"/>
      <c r="DL28" s="932"/>
      <c r="DM28" s="932"/>
      <c r="DN28" s="932"/>
      <c r="DO28" s="932"/>
      <c r="DP28" s="932"/>
      <c r="DQ28" s="932"/>
      <c r="DR28" s="932"/>
      <c r="DS28" s="932">
        <v>27</v>
      </c>
      <c r="DT28" s="932">
        <v>0</v>
      </c>
      <c r="DU28" s="932">
        <v>0</v>
      </c>
      <c r="DV28" s="932">
        <v>0</v>
      </c>
      <c r="DW28" s="932">
        <v>0</v>
      </c>
      <c r="DX28" s="932">
        <v>0</v>
      </c>
      <c r="DY28" s="932">
        <v>0</v>
      </c>
      <c r="DZ28" s="932">
        <v>0</v>
      </c>
      <c r="EA28" s="932">
        <v>0</v>
      </c>
      <c r="EB28" s="932">
        <v>0</v>
      </c>
      <c r="EC28" s="932">
        <v>0</v>
      </c>
      <c r="ED28" s="932">
        <v>0</v>
      </c>
      <c r="EE28" s="932">
        <v>0</v>
      </c>
      <c r="EF28" s="932">
        <v>0</v>
      </c>
      <c r="EG28" s="932">
        <v>0</v>
      </c>
      <c r="EK28" s="932">
        <v>27</v>
      </c>
      <c r="EL28" s="932">
        <v>0</v>
      </c>
      <c r="EM28" s="932">
        <v>0</v>
      </c>
      <c r="EN28" s="932">
        <v>0</v>
      </c>
      <c r="EO28" s="932">
        <v>0</v>
      </c>
      <c r="EP28" s="932">
        <v>0</v>
      </c>
      <c r="EQ28" s="932">
        <v>0</v>
      </c>
      <c r="ER28" s="932">
        <v>0</v>
      </c>
      <c r="ES28" s="932">
        <v>0</v>
      </c>
      <c r="ET28" s="932">
        <v>0</v>
      </c>
      <c r="EU28" s="932">
        <v>0</v>
      </c>
      <c r="EV28" s="932">
        <v>0</v>
      </c>
      <c r="EW28" s="932">
        <v>0</v>
      </c>
      <c r="EX28" s="932">
        <v>0</v>
      </c>
      <c r="EY28" s="932">
        <v>0</v>
      </c>
      <c r="FC28" s="932">
        <v>27</v>
      </c>
      <c r="FD28" s="932">
        <v>0</v>
      </c>
      <c r="FE28" s="932">
        <v>0</v>
      </c>
      <c r="FF28" s="932">
        <v>0</v>
      </c>
      <c r="FG28" s="932">
        <v>0</v>
      </c>
      <c r="FH28" s="932">
        <v>0</v>
      </c>
      <c r="FI28" s="932">
        <v>0</v>
      </c>
      <c r="FJ28" s="932">
        <v>0</v>
      </c>
      <c r="FK28" s="932">
        <v>0</v>
      </c>
      <c r="FL28" s="932">
        <v>0</v>
      </c>
      <c r="FM28" s="932">
        <v>0</v>
      </c>
      <c r="FN28" s="932">
        <v>0</v>
      </c>
      <c r="FO28" s="932">
        <v>0</v>
      </c>
      <c r="FP28" s="932">
        <v>0</v>
      </c>
      <c r="FQ28" s="932">
        <v>0</v>
      </c>
      <c r="FU28" s="932">
        <v>27</v>
      </c>
      <c r="FV28" s="932">
        <v>0</v>
      </c>
      <c r="FW28" s="932">
        <v>0</v>
      </c>
      <c r="FX28" s="932">
        <v>0</v>
      </c>
      <c r="FY28" s="932">
        <v>0</v>
      </c>
      <c r="FZ28" s="932">
        <v>0</v>
      </c>
      <c r="GA28" s="932">
        <v>0</v>
      </c>
      <c r="GB28" s="932">
        <v>0</v>
      </c>
      <c r="GC28" s="932">
        <v>0</v>
      </c>
      <c r="GD28" s="932">
        <v>0</v>
      </c>
      <c r="GE28" s="932">
        <v>0</v>
      </c>
      <c r="GF28" s="932">
        <v>0</v>
      </c>
      <c r="GG28" s="932">
        <v>0</v>
      </c>
      <c r="GH28" s="932">
        <v>0</v>
      </c>
      <c r="GI28" s="932">
        <v>0</v>
      </c>
      <c r="GM28" s="932">
        <v>27</v>
      </c>
      <c r="GN28" s="932">
        <v>0</v>
      </c>
      <c r="GO28" s="932">
        <v>0</v>
      </c>
      <c r="GP28" s="932">
        <v>0</v>
      </c>
      <c r="GQ28" s="932">
        <v>0</v>
      </c>
      <c r="GR28" s="932">
        <v>0</v>
      </c>
      <c r="GS28" s="932">
        <v>0</v>
      </c>
      <c r="GT28" s="932">
        <v>0</v>
      </c>
      <c r="GU28" s="932">
        <v>0</v>
      </c>
      <c r="GV28" s="932">
        <v>0</v>
      </c>
      <c r="GW28" s="932">
        <v>0</v>
      </c>
      <c r="GX28" s="932">
        <v>0</v>
      </c>
      <c r="GY28" s="932">
        <v>0</v>
      </c>
      <c r="GZ28" s="932">
        <v>0</v>
      </c>
      <c r="HA28" s="932">
        <v>0</v>
      </c>
    </row>
    <row r="29" spans="1:209">
      <c r="A29" s="963">
        <v>28</v>
      </c>
      <c r="D29" s="968">
        <f t="shared" si="0"/>
        <v>0</v>
      </c>
      <c r="E29" s="968">
        <f t="shared" si="1"/>
        <v>0</v>
      </c>
      <c r="F29" s="968">
        <f t="shared" si="2"/>
        <v>0</v>
      </c>
      <c r="G29" s="968">
        <f t="shared" si="3"/>
        <v>0</v>
      </c>
      <c r="H29" s="968">
        <f t="shared" si="4"/>
        <v>0</v>
      </c>
      <c r="I29" s="968">
        <f t="shared" si="5"/>
        <v>0</v>
      </c>
      <c r="J29" s="968">
        <f t="shared" si="6"/>
        <v>0</v>
      </c>
      <c r="K29" s="968">
        <f t="shared" si="7"/>
        <v>0</v>
      </c>
      <c r="L29" s="968">
        <f t="shared" si="8"/>
        <v>0</v>
      </c>
      <c r="M29" s="968">
        <f t="shared" si="9"/>
        <v>0</v>
      </c>
      <c r="N29" s="968">
        <f t="shared" si="10"/>
        <v>0</v>
      </c>
      <c r="O29" s="968">
        <f t="shared" si="11"/>
        <v>0</v>
      </c>
      <c r="P29" s="968">
        <f t="shared" si="12"/>
        <v>0</v>
      </c>
      <c r="Q29" s="968">
        <f t="shared" si="13"/>
        <v>0</v>
      </c>
      <c r="R29" s="932"/>
      <c r="S29" s="932"/>
      <c r="T29" s="932"/>
      <c r="U29" s="932"/>
      <c r="V29" s="932"/>
      <c r="W29" s="932"/>
      <c r="X29" s="932"/>
      <c r="Y29" s="932"/>
      <c r="Z29" s="932"/>
      <c r="AA29" s="932"/>
      <c r="AB29" s="932"/>
      <c r="AC29" s="932"/>
      <c r="AD29" s="932"/>
      <c r="AE29" s="932"/>
      <c r="AF29" s="932"/>
      <c r="AG29" s="932"/>
      <c r="AH29" s="932"/>
      <c r="AI29" s="932"/>
      <c r="AJ29" s="932"/>
      <c r="AK29" s="932"/>
      <c r="AL29" s="932"/>
      <c r="AM29" s="932"/>
      <c r="AN29" s="932"/>
      <c r="AO29" s="932"/>
      <c r="AP29" s="932"/>
      <c r="AQ29" s="932"/>
      <c r="AR29" s="932"/>
      <c r="AS29" s="932"/>
      <c r="AT29" s="932"/>
      <c r="AU29" s="932"/>
      <c r="AV29" s="932"/>
      <c r="AW29" s="932"/>
      <c r="AX29" s="932"/>
      <c r="AY29" s="932"/>
      <c r="AZ29" s="932"/>
      <c r="BA29" s="932"/>
      <c r="BB29" s="932"/>
      <c r="BC29" s="932"/>
      <c r="BD29" s="932"/>
      <c r="BE29" s="932"/>
      <c r="BF29" s="932"/>
      <c r="BG29" s="932"/>
      <c r="BH29" s="932"/>
      <c r="BI29" s="932"/>
      <c r="BJ29" s="932"/>
      <c r="BK29" s="932"/>
      <c r="BL29" s="932"/>
      <c r="BM29" s="932"/>
      <c r="BN29" s="932"/>
      <c r="BO29" s="932"/>
      <c r="BP29" s="932"/>
      <c r="BQ29" s="932"/>
      <c r="BR29" s="932"/>
      <c r="BS29" s="932"/>
      <c r="BT29" s="932"/>
      <c r="BU29" s="932"/>
      <c r="BV29" s="932"/>
      <c r="BW29" s="932"/>
      <c r="BX29" s="932"/>
      <c r="BY29" s="932"/>
      <c r="BZ29" s="932"/>
      <c r="CA29" s="932"/>
      <c r="CB29" s="932"/>
      <c r="CC29" s="932"/>
      <c r="CD29" s="932"/>
      <c r="CE29" s="932"/>
      <c r="CF29" s="932"/>
      <c r="CG29" s="932"/>
      <c r="CH29" s="932"/>
      <c r="CI29" s="932"/>
      <c r="CJ29" s="932"/>
      <c r="CK29" s="932"/>
      <c r="CL29" s="932"/>
      <c r="CM29" s="932"/>
      <c r="CN29" s="932"/>
      <c r="CO29" s="932"/>
      <c r="CP29" s="932"/>
      <c r="CQ29" s="932"/>
      <c r="CR29" s="932"/>
      <c r="CS29" s="932"/>
      <c r="CT29" s="932"/>
      <c r="CU29" s="932"/>
      <c r="CV29" s="932"/>
      <c r="CW29" s="932"/>
      <c r="CX29" s="932"/>
      <c r="CY29" s="932"/>
      <c r="CZ29" s="932"/>
      <c r="DA29" s="932"/>
      <c r="DB29" s="932"/>
      <c r="DC29" s="932"/>
      <c r="DD29" s="932"/>
      <c r="DE29" s="932"/>
      <c r="DF29" s="932"/>
      <c r="DG29" s="932"/>
      <c r="DH29" s="932"/>
      <c r="DI29" s="932"/>
      <c r="DJ29" s="932"/>
      <c r="DK29" s="932"/>
      <c r="DL29" s="932"/>
      <c r="DM29" s="932"/>
      <c r="DN29" s="932"/>
      <c r="DO29" s="932"/>
      <c r="DP29" s="932"/>
      <c r="DQ29" s="932"/>
      <c r="DR29" s="932"/>
      <c r="DS29" s="932">
        <v>28</v>
      </c>
      <c r="DT29" s="932">
        <v>0</v>
      </c>
      <c r="DU29" s="932">
        <v>0</v>
      </c>
      <c r="DV29" s="932">
        <v>0</v>
      </c>
      <c r="DW29" s="932">
        <v>0</v>
      </c>
      <c r="DX29" s="932">
        <v>0</v>
      </c>
      <c r="DY29" s="932">
        <v>0</v>
      </c>
      <c r="DZ29" s="932">
        <v>0</v>
      </c>
      <c r="EA29" s="932">
        <v>0</v>
      </c>
      <c r="EB29" s="932">
        <v>0</v>
      </c>
      <c r="EC29" s="932">
        <v>0</v>
      </c>
      <c r="ED29" s="932">
        <v>0</v>
      </c>
      <c r="EE29" s="932">
        <v>0</v>
      </c>
      <c r="EF29" s="932">
        <v>0</v>
      </c>
      <c r="EG29" s="932">
        <v>0</v>
      </c>
      <c r="EK29" s="932">
        <v>28</v>
      </c>
      <c r="EL29" s="932">
        <v>0</v>
      </c>
      <c r="EM29" s="932">
        <v>0</v>
      </c>
      <c r="EN29" s="932">
        <v>0</v>
      </c>
      <c r="EO29" s="932">
        <v>0</v>
      </c>
      <c r="EP29" s="932">
        <v>0</v>
      </c>
      <c r="EQ29" s="932">
        <v>0</v>
      </c>
      <c r="ER29" s="932">
        <v>0</v>
      </c>
      <c r="ES29" s="932">
        <v>0</v>
      </c>
      <c r="ET29" s="932">
        <v>0</v>
      </c>
      <c r="EU29" s="932">
        <v>0</v>
      </c>
      <c r="EV29" s="932">
        <v>0</v>
      </c>
      <c r="EW29" s="932">
        <v>0</v>
      </c>
      <c r="EX29" s="932">
        <v>0</v>
      </c>
      <c r="EY29" s="932">
        <v>0</v>
      </c>
      <c r="FC29" s="932">
        <v>28</v>
      </c>
      <c r="FD29" s="932">
        <v>0</v>
      </c>
      <c r="FE29" s="932">
        <v>0</v>
      </c>
      <c r="FF29" s="932">
        <v>0</v>
      </c>
      <c r="FG29" s="932">
        <v>0</v>
      </c>
      <c r="FH29" s="932">
        <v>0</v>
      </c>
      <c r="FI29" s="932">
        <v>0</v>
      </c>
      <c r="FJ29" s="932">
        <v>0</v>
      </c>
      <c r="FK29" s="932">
        <v>0</v>
      </c>
      <c r="FL29" s="932">
        <v>0</v>
      </c>
      <c r="FM29" s="932">
        <v>0</v>
      </c>
      <c r="FN29" s="932">
        <v>0</v>
      </c>
      <c r="FO29" s="932">
        <v>0</v>
      </c>
      <c r="FP29" s="932">
        <v>0</v>
      </c>
      <c r="FQ29" s="932">
        <v>0</v>
      </c>
      <c r="FU29" s="932">
        <v>28</v>
      </c>
      <c r="FV29" s="932">
        <v>0</v>
      </c>
      <c r="FW29" s="932">
        <v>0</v>
      </c>
      <c r="FX29" s="932">
        <v>0</v>
      </c>
      <c r="FY29" s="932">
        <v>0</v>
      </c>
      <c r="FZ29" s="932">
        <v>0</v>
      </c>
      <c r="GA29" s="932">
        <v>0</v>
      </c>
      <c r="GB29" s="932">
        <v>0</v>
      </c>
      <c r="GC29" s="932">
        <v>0</v>
      </c>
      <c r="GD29" s="932">
        <v>0</v>
      </c>
      <c r="GE29" s="932">
        <v>0</v>
      </c>
      <c r="GF29" s="932">
        <v>0</v>
      </c>
      <c r="GG29" s="932">
        <v>0</v>
      </c>
      <c r="GH29" s="932">
        <v>0</v>
      </c>
      <c r="GI29" s="932">
        <v>0</v>
      </c>
      <c r="GM29" s="932">
        <v>28</v>
      </c>
      <c r="GN29" s="932">
        <v>0</v>
      </c>
      <c r="GO29" s="932">
        <v>0</v>
      </c>
      <c r="GP29" s="932">
        <v>0</v>
      </c>
      <c r="GQ29" s="932">
        <v>0</v>
      </c>
      <c r="GR29" s="932">
        <v>0</v>
      </c>
      <c r="GS29" s="932">
        <v>0</v>
      </c>
      <c r="GT29" s="932">
        <v>0</v>
      </c>
      <c r="GU29" s="932">
        <v>0</v>
      </c>
      <c r="GV29" s="932">
        <v>0</v>
      </c>
      <c r="GW29" s="932">
        <v>0</v>
      </c>
      <c r="GX29" s="932">
        <v>0</v>
      </c>
      <c r="GY29" s="932">
        <v>0</v>
      </c>
      <c r="GZ29" s="932">
        <v>0</v>
      </c>
      <c r="HA29" s="932">
        <v>0</v>
      </c>
    </row>
    <row r="30" spans="1:209">
      <c r="A30" s="963">
        <v>29</v>
      </c>
      <c r="D30" s="968">
        <f t="shared" si="0"/>
        <v>0</v>
      </c>
      <c r="E30" s="968">
        <f t="shared" si="1"/>
        <v>0</v>
      </c>
      <c r="F30" s="968">
        <f t="shared" si="2"/>
        <v>0</v>
      </c>
      <c r="G30" s="968">
        <f t="shared" si="3"/>
        <v>0</v>
      </c>
      <c r="H30" s="968">
        <f t="shared" si="4"/>
        <v>0</v>
      </c>
      <c r="I30" s="968">
        <f t="shared" si="5"/>
        <v>0</v>
      </c>
      <c r="J30" s="968">
        <f t="shared" si="6"/>
        <v>0</v>
      </c>
      <c r="K30" s="968">
        <f t="shared" si="7"/>
        <v>0</v>
      </c>
      <c r="L30" s="968">
        <f t="shared" si="8"/>
        <v>0</v>
      </c>
      <c r="M30" s="968">
        <f t="shared" si="9"/>
        <v>0</v>
      </c>
      <c r="N30" s="968">
        <f t="shared" si="10"/>
        <v>0</v>
      </c>
      <c r="O30" s="968">
        <f t="shared" si="11"/>
        <v>0</v>
      </c>
      <c r="P30" s="968">
        <f t="shared" si="12"/>
        <v>0</v>
      </c>
      <c r="Q30" s="968">
        <f t="shared" si="13"/>
        <v>0</v>
      </c>
      <c r="R30" s="932"/>
      <c r="S30" s="932"/>
      <c r="T30" s="932"/>
      <c r="U30" s="932"/>
      <c r="V30" s="932"/>
      <c r="W30" s="932"/>
      <c r="X30" s="932"/>
      <c r="Y30" s="932"/>
      <c r="Z30" s="932"/>
      <c r="AA30" s="932"/>
      <c r="AB30" s="932"/>
      <c r="AC30" s="932"/>
      <c r="AD30" s="932"/>
      <c r="AE30" s="932"/>
      <c r="AF30" s="932"/>
      <c r="AG30" s="932"/>
      <c r="AH30" s="932"/>
      <c r="AI30" s="932"/>
      <c r="AJ30" s="932"/>
      <c r="AK30" s="932"/>
      <c r="AL30" s="932"/>
      <c r="AM30" s="932"/>
      <c r="AN30" s="932"/>
      <c r="AO30" s="932"/>
      <c r="AP30" s="932"/>
      <c r="AQ30" s="932"/>
      <c r="AR30" s="932"/>
      <c r="AS30" s="932"/>
      <c r="AT30" s="932"/>
      <c r="AU30" s="932"/>
      <c r="AV30" s="932"/>
      <c r="AW30" s="932"/>
      <c r="AX30" s="932"/>
      <c r="AY30" s="932"/>
      <c r="AZ30" s="932"/>
      <c r="BA30" s="932"/>
      <c r="BB30" s="932"/>
      <c r="BC30" s="932"/>
      <c r="BD30" s="932"/>
      <c r="BE30" s="932"/>
      <c r="BF30" s="932"/>
      <c r="BG30" s="932"/>
      <c r="BH30" s="932"/>
      <c r="BI30" s="932"/>
      <c r="BJ30" s="932"/>
      <c r="BK30" s="932"/>
      <c r="BL30" s="932"/>
      <c r="BM30" s="932"/>
      <c r="BN30" s="932"/>
      <c r="BO30" s="932"/>
      <c r="BP30" s="932"/>
      <c r="BQ30" s="932"/>
      <c r="BR30" s="932"/>
      <c r="BS30" s="932"/>
      <c r="BT30" s="932"/>
      <c r="BU30" s="932"/>
      <c r="BV30" s="932"/>
      <c r="BW30" s="932"/>
      <c r="BX30" s="932"/>
      <c r="BY30" s="932"/>
      <c r="BZ30" s="932"/>
      <c r="CA30" s="932"/>
      <c r="CB30" s="932"/>
      <c r="CC30" s="932"/>
      <c r="CD30" s="932"/>
      <c r="CE30" s="932"/>
      <c r="CF30" s="932"/>
      <c r="CG30" s="932"/>
      <c r="CH30" s="932"/>
      <c r="CI30" s="932"/>
      <c r="CJ30" s="932"/>
      <c r="CK30" s="932"/>
      <c r="CL30" s="932"/>
      <c r="CM30" s="932"/>
      <c r="CN30" s="932"/>
      <c r="CO30" s="932"/>
      <c r="CP30" s="932"/>
      <c r="CQ30" s="932"/>
      <c r="CR30" s="932"/>
      <c r="CS30" s="932"/>
      <c r="CT30" s="932"/>
      <c r="CU30" s="932"/>
      <c r="CV30" s="932"/>
      <c r="CW30" s="932"/>
      <c r="CX30" s="932"/>
      <c r="CY30" s="932"/>
      <c r="CZ30" s="932"/>
      <c r="DA30" s="932"/>
      <c r="DB30" s="932"/>
      <c r="DC30" s="932"/>
      <c r="DD30" s="932"/>
      <c r="DE30" s="932"/>
      <c r="DF30" s="932"/>
      <c r="DG30" s="932"/>
      <c r="DH30" s="932"/>
      <c r="DI30" s="932"/>
      <c r="DJ30" s="932"/>
      <c r="DK30" s="932"/>
      <c r="DL30" s="932"/>
      <c r="DM30" s="932"/>
      <c r="DN30" s="932"/>
      <c r="DO30" s="932"/>
      <c r="DP30" s="932"/>
      <c r="DQ30" s="932"/>
      <c r="DR30" s="932"/>
      <c r="DS30" s="932">
        <v>29</v>
      </c>
      <c r="DT30" s="932">
        <v>0</v>
      </c>
      <c r="DU30" s="932">
        <v>0</v>
      </c>
      <c r="DV30" s="932">
        <v>0</v>
      </c>
      <c r="DW30" s="932">
        <v>0</v>
      </c>
      <c r="DX30" s="932">
        <v>0</v>
      </c>
      <c r="DY30" s="932">
        <v>0</v>
      </c>
      <c r="DZ30" s="932">
        <v>0</v>
      </c>
      <c r="EA30" s="932">
        <v>0</v>
      </c>
      <c r="EB30" s="932">
        <v>0</v>
      </c>
      <c r="EC30" s="932">
        <v>0</v>
      </c>
      <c r="ED30" s="932">
        <v>0</v>
      </c>
      <c r="EE30" s="932">
        <v>0</v>
      </c>
      <c r="EF30" s="932">
        <v>0</v>
      </c>
      <c r="EG30" s="932">
        <v>0</v>
      </c>
      <c r="EK30" s="932">
        <v>29</v>
      </c>
      <c r="EL30" s="932">
        <v>0</v>
      </c>
      <c r="EM30" s="932">
        <v>0</v>
      </c>
      <c r="EN30" s="932">
        <v>0</v>
      </c>
      <c r="EO30" s="932">
        <v>0</v>
      </c>
      <c r="EP30" s="932">
        <v>0</v>
      </c>
      <c r="EQ30" s="932">
        <v>0</v>
      </c>
      <c r="ER30" s="932">
        <v>0</v>
      </c>
      <c r="ES30" s="932">
        <v>0</v>
      </c>
      <c r="ET30" s="932">
        <v>0</v>
      </c>
      <c r="EU30" s="932">
        <v>0</v>
      </c>
      <c r="EV30" s="932">
        <v>0</v>
      </c>
      <c r="EW30" s="932">
        <v>0</v>
      </c>
      <c r="EX30" s="932">
        <v>0</v>
      </c>
      <c r="EY30" s="932">
        <v>0</v>
      </c>
      <c r="FC30" s="932">
        <v>29</v>
      </c>
      <c r="FD30" s="932">
        <v>0</v>
      </c>
      <c r="FE30" s="932">
        <v>0</v>
      </c>
      <c r="FF30" s="932">
        <v>0</v>
      </c>
      <c r="FG30" s="932">
        <v>0</v>
      </c>
      <c r="FH30" s="932">
        <v>0</v>
      </c>
      <c r="FI30" s="932">
        <v>0</v>
      </c>
      <c r="FJ30" s="932">
        <v>0</v>
      </c>
      <c r="FK30" s="932">
        <v>0</v>
      </c>
      <c r="FL30" s="932">
        <v>0</v>
      </c>
      <c r="FM30" s="932">
        <v>0</v>
      </c>
      <c r="FN30" s="932">
        <v>0</v>
      </c>
      <c r="FO30" s="932">
        <v>0</v>
      </c>
      <c r="FP30" s="932">
        <v>0</v>
      </c>
      <c r="FQ30" s="932">
        <v>0</v>
      </c>
      <c r="FU30" s="932">
        <v>29</v>
      </c>
      <c r="FV30" s="932">
        <v>0</v>
      </c>
      <c r="FW30" s="932">
        <v>0</v>
      </c>
      <c r="FX30" s="932">
        <v>0</v>
      </c>
      <c r="FY30" s="932">
        <v>0</v>
      </c>
      <c r="FZ30" s="932">
        <v>0</v>
      </c>
      <c r="GA30" s="932">
        <v>0</v>
      </c>
      <c r="GB30" s="932">
        <v>0</v>
      </c>
      <c r="GC30" s="932">
        <v>0</v>
      </c>
      <c r="GD30" s="932">
        <v>0</v>
      </c>
      <c r="GE30" s="932">
        <v>0</v>
      </c>
      <c r="GF30" s="932">
        <v>0</v>
      </c>
      <c r="GG30" s="932">
        <v>0</v>
      </c>
      <c r="GH30" s="932">
        <v>0</v>
      </c>
      <c r="GI30" s="932">
        <v>0</v>
      </c>
      <c r="GM30" s="932">
        <v>29</v>
      </c>
      <c r="GN30" s="932">
        <v>0</v>
      </c>
      <c r="GO30" s="932">
        <v>0</v>
      </c>
      <c r="GP30" s="932">
        <v>0</v>
      </c>
      <c r="GQ30" s="932">
        <v>0</v>
      </c>
      <c r="GR30" s="932">
        <v>0</v>
      </c>
      <c r="GS30" s="932">
        <v>0</v>
      </c>
      <c r="GT30" s="932">
        <v>0</v>
      </c>
      <c r="GU30" s="932">
        <v>0</v>
      </c>
      <c r="GV30" s="932">
        <v>0</v>
      </c>
      <c r="GW30" s="932">
        <v>0</v>
      </c>
      <c r="GX30" s="932">
        <v>0</v>
      </c>
      <c r="GY30" s="932">
        <v>0</v>
      </c>
      <c r="GZ30" s="932">
        <v>0</v>
      </c>
      <c r="HA30" s="932">
        <v>0</v>
      </c>
    </row>
    <row r="31" spans="1:209">
      <c r="A31" s="963">
        <v>30</v>
      </c>
      <c r="D31" s="968">
        <f t="shared" si="0"/>
        <v>0</v>
      </c>
      <c r="E31" s="968">
        <f t="shared" si="1"/>
        <v>0</v>
      </c>
      <c r="F31" s="968">
        <f t="shared" si="2"/>
        <v>0</v>
      </c>
      <c r="G31" s="968">
        <f t="shared" si="3"/>
        <v>0</v>
      </c>
      <c r="H31" s="968">
        <f t="shared" si="4"/>
        <v>0</v>
      </c>
      <c r="I31" s="968">
        <f t="shared" si="5"/>
        <v>0</v>
      </c>
      <c r="J31" s="968">
        <f t="shared" si="6"/>
        <v>0</v>
      </c>
      <c r="K31" s="968">
        <f t="shared" si="7"/>
        <v>0</v>
      </c>
      <c r="L31" s="968">
        <f t="shared" si="8"/>
        <v>0</v>
      </c>
      <c r="M31" s="968">
        <f t="shared" si="9"/>
        <v>0</v>
      </c>
      <c r="N31" s="968">
        <f t="shared" si="10"/>
        <v>0</v>
      </c>
      <c r="O31" s="968">
        <f t="shared" si="11"/>
        <v>0</v>
      </c>
      <c r="P31" s="968">
        <f t="shared" si="12"/>
        <v>0</v>
      </c>
      <c r="Q31" s="968">
        <f t="shared" si="13"/>
        <v>0</v>
      </c>
      <c r="R31" s="932"/>
      <c r="S31" s="932"/>
      <c r="T31" s="932"/>
      <c r="U31" s="932"/>
      <c r="V31" s="932"/>
      <c r="W31" s="932"/>
      <c r="X31" s="932"/>
      <c r="Y31" s="932"/>
      <c r="Z31" s="932"/>
      <c r="AA31" s="932"/>
      <c r="AB31" s="932"/>
      <c r="AC31" s="932"/>
      <c r="AD31" s="932"/>
      <c r="AE31" s="932"/>
      <c r="AF31" s="932"/>
      <c r="AG31" s="932"/>
      <c r="AH31" s="932"/>
      <c r="AI31" s="932"/>
      <c r="AJ31" s="932"/>
      <c r="AK31" s="932"/>
      <c r="AL31" s="932"/>
      <c r="AM31" s="932"/>
      <c r="AN31" s="932"/>
      <c r="AO31" s="932"/>
      <c r="AP31" s="932"/>
      <c r="AQ31" s="932"/>
      <c r="AR31" s="932"/>
      <c r="AS31" s="932"/>
      <c r="AT31" s="932"/>
      <c r="AU31" s="932"/>
      <c r="AV31" s="932"/>
      <c r="AW31" s="932"/>
      <c r="AX31" s="932"/>
      <c r="AY31" s="932"/>
      <c r="AZ31" s="932"/>
      <c r="BA31" s="932"/>
      <c r="BB31" s="932"/>
      <c r="BC31" s="932"/>
      <c r="BD31" s="932"/>
      <c r="BE31" s="932"/>
      <c r="BF31" s="932"/>
      <c r="BG31" s="932"/>
      <c r="BH31" s="932"/>
      <c r="BI31" s="932"/>
      <c r="BJ31" s="932"/>
      <c r="BK31" s="932"/>
      <c r="BL31" s="932"/>
      <c r="BM31" s="932"/>
      <c r="BN31" s="932"/>
      <c r="BO31" s="932"/>
      <c r="BP31" s="932"/>
      <c r="BQ31" s="932"/>
      <c r="BR31" s="932"/>
      <c r="BS31" s="932"/>
      <c r="BT31" s="932"/>
      <c r="BU31" s="932"/>
      <c r="BV31" s="932"/>
      <c r="BW31" s="932"/>
      <c r="BX31" s="932"/>
      <c r="BY31" s="932"/>
      <c r="BZ31" s="932"/>
      <c r="CA31" s="932"/>
      <c r="CB31" s="932"/>
      <c r="CC31" s="932"/>
      <c r="CD31" s="932"/>
      <c r="CE31" s="932"/>
      <c r="CF31" s="932"/>
      <c r="CG31" s="932"/>
      <c r="CH31" s="932"/>
      <c r="CI31" s="932"/>
      <c r="CJ31" s="932"/>
      <c r="CK31" s="932"/>
      <c r="CL31" s="932"/>
      <c r="CM31" s="932"/>
      <c r="CN31" s="932"/>
      <c r="CO31" s="932"/>
      <c r="CP31" s="932"/>
      <c r="CQ31" s="932"/>
      <c r="CR31" s="932"/>
      <c r="CS31" s="932"/>
      <c r="CT31" s="932"/>
      <c r="CU31" s="932"/>
      <c r="CV31" s="932"/>
      <c r="CW31" s="932"/>
      <c r="CX31" s="932"/>
      <c r="CY31" s="932"/>
      <c r="CZ31" s="932"/>
      <c r="DA31" s="932"/>
      <c r="DB31" s="932"/>
      <c r="DC31" s="932"/>
      <c r="DD31" s="932"/>
      <c r="DE31" s="932"/>
      <c r="DF31" s="932"/>
      <c r="DG31" s="932"/>
      <c r="DH31" s="932"/>
      <c r="DI31" s="932"/>
      <c r="DJ31" s="932"/>
      <c r="DK31" s="932"/>
      <c r="DL31" s="932"/>
      <c r="DM31" s="932"/>
      <c r="DN31" s="932"/>
      <c r="DO31" s="932"/>
      <c r="DP31" s="932"/>
      <c r="DQ31" s="932"/>
      <c r="DR31" s="932"/>
      <c r="DS31" s="932">
        <v>30</v>
      </c>
      <c r="DT31" s="932">
        <v>0</v>
      </c>
      <c r="DU31" s="932">
        <v>0</v>
      </c>
      <c r="DV31" s="932">
        <v>0</v>
      </c>
      <c r="DW31" s="932">
        <v>0</v>
      </c>
      <c r="DX31" s="932">
        <v>0</v>
      </c>
      <c r="DY31" s="932">
        <v>0</v>
      </c>
      <c r="DZ31" s="932">
        <v>0</v>
      </c>
      <c r="EA31" s="932">
        <v>0</v>
      </c>
      <c r="EB31" s="932">
        <v>0</v>
      </c>
      <c r="EC31" s="932">
        <v>0</v>
      </c>
      <c r="ED31" s="932">
        <v>0</v>
      </c>
      <c r="EE31" s="932">
        <v>0</v>
      </c>
      <c r="EF31" s="932">
        <v>0</v>
      </c>
      <c r="EG31" s="932">
        <v>0</v>
      </c>
      <c r="EK31" s="932">
        <v>30</v>
      </c>
      <c r="EL31" s="932">
        <v>0</v>
      </c>
      <c r="EM31" s="932">
        <v>0</v>
      </c>
      <c r="EN31" s="932">
        <v>0</v>
      </c>
      <c r="EO31" s="932">
        <v>0</v>
      </c>
      <c r="EP31" s="932">
        <v>0</v>
      </c>
      <c r="EQ31" s="932">
        <v>0</v>
      </c>
      <c r="ER31" s="932">
        <v>0</v>
      </c>
      <c r="ES31" s="932">
        <v>0</v>
      </c>
      <c r="ET31" s="932">
        <v>0</v>
      </c>
      <c r="EU31" s="932">
        <v>0</v>
      </c>
      <c r="EV31" s="932">
        <v>0</v>
      </c>
      <c r="EW31" s="932">
        <v>0</v>
      </c>
      <c r="EX31" s="932">
        <v>0</v>
      </c>
      <c r="EY31" s="932">
        <v>0</v>
      </c>
      <c r="FC31" s="932">
        <v>30</v>
      </c>
      <c r="FD31" s="932">
        <v>0</v>
      </c>
      <c r="FE31" s="932">
        <v>0</v>
      </c>
      <c r="FF31" s="932">
        <v>0</v>
      </c>
      <c r="FG31" s="932">
        <v>0</v>
      </c>
      <c r="FH31" s="932">
        <v>0</v>
      </c>
      <c r="FI31" s="932">
        <v>0</v>
      </c>
      <c r="FJ31" s="932">
        <v>0</v>
      </c>
      <c r="FK31" s="932">
        <v>0</v>
      </c>
      <c r="FL31" s="932">
        <v>0</v>
      </c>
      <c r="FM31" s="932">
        <v>0</v>
      </c>
      <c r="FN31" s="932">
        <v>0</v>
      </c>
      <c r="FO31" s="932">
        <v>0</v>
      </c>
      <c r="FP31" s="932">
        <v>0</v>
      </c>
      <c r="FQ31" s="932">
        <v>0</v>
      </c>
      <c r="FU31" s="932">
        <v>30</v>
      </c>
      <c r="FV31" s="932">
        <v>0</v>
      </c>
      <c r="FW31" s="932">
        <v>0</v>
      </c>
      <c r="FX31" s="932">
        <v>0</v>
      </c>
      <c r="FY31" s="932">
        <v>0</v>
      </c>
      <c r="FZ31" s="932">
        <v>0</v>
      </c>
      <c r="GA31" s="932">
        <v>0</v>
      </c>
      <c r="GB31" s="932">
        <v>0</v>
      </c>
      <c r="GC31" s="932">
        <v>0</v>
      </c>
      <c r="GD31" s="932">
        <v>0</v>
      </c>
      <c r="GE31" s="932">
        <v>0</v>
      </c>
      <c r="GF31" s="932">
        <v>0</v>
      </c>
      <c r="GG31" s="932">
        <v>0</v>
      </c>
      <c r="GH31" s="932">
        <v>0</v>
      </c>
      <c r="GI31" s="932">
        <v>0</v>
      </c>
      <c r="GM31" s="932">
        <v>30</v>
      </c>
      <c r="GN31" s="932">
        <v>0</v>
      </c>
      <c r="GO31" s="932">
        <v>0</v>
      </c>
      <c r="GP31" s="932">
        <v>0</v>
      </c>
      <c r="GQ31" s="932">
        <v>0</v>
      </c>
      <c r="GR31" s="932">
        <v>0</v>
      </c>
      <c r="GS31" s="932">
        <v>0</v>
      </c>
      <c r="GT31" s="932">
        <v>0</v>
      </c>
      <c r="GU31" s="932">
        <v>0</v>
      </c>
      <c r="GV31" s="932">
        <v>0</v>
      </c>
      <c r="GW31" s="932">
        <v>0</v>
      </c>
      <c r="GX31" s="932">
        <v>0</v>
      </c>
      <c r="GY31" s="932">
        <v>0</v>
      </c>
      <c r="GZ31" s="932">
        <v>0</v>
      </c>
      <c r="HA31" s="932">
        <v>0</v>
      </c>
    </row>
    <row r="32" spans="1:209">
      <c r="A32" s="963">
        <v>31</v>
      </c>
      <c r="D32" s="968">
        <f t="shared" si="0"/>
        <v>0</v>
      </c>
      <c r="E32" s="968">
        <f t="shared" si="1"/>
        <v>0</v>
      </c>
      <c r="F32" s="968">
        <f t="shared" si="2"/>
        <v>0</v>
      </c>
      <c r="G32" s="968">
        <f t="shared" si="3"/>
        <v>0</v>
      </c>
      <c r="H32" s="968">
        <f t="shared" si="4"/>
        <v>0</v>
      </c>
      <c r="I32" s="968">
        <f t="shared" si="5"/>
        <v>0</v>
      </c>
      <c r="J32" s="968">
        <f t="shared" si="6"/>
        <v>0</v>
      </c>
      <c r="K32" s="968">
        <f t="shared" si="7"/>
        <v>0</v>
      </c>
      <c r="L32" s="968">
        <f t="shared" si="8"/>
        <v>0</v>
      </c>
      <c r="M32" s="968">
        <f t="shared" si="9"/>
        <v>0</v>
      </c>
      <c r="N32" s="968">
        <f t="shared" si="10"/>
        <v>0</v>
      </c>
      <c r="O32" s="968">
        <f t="shared" si="11"/>
        <v>0</v>
      </c>
      <c r="P32" s="968">
        <f t="shared" si="12"/>
        <v>0</v>
      </c>
      <c r="Q32" s="968">
        <f t="shared" si="13"/>
        <v>0</v>
      </c>
      <c r="R32" s="932"/>
      <c r="S32" s="932"/>
      <c r="T32" s="932"/>
      <c r="U32" s="932"/>
      <c r="V32" s="932"/>
      <c r="W32" s="932"/>
      <c r="X32" s="932"/>
      <c r="Y32" s="932"/>
      <c r="Z32" s="932"/>
      <c r="AA32" s="932"/>
      <c r="AB32" s="932"/>
      <c r="AC32" s="932"/>
      <c r="AD32" s="932"/>
      <c r="AE32" s="932"/>
      <c r="AF32" s="932"/>
      <c r="AG32" s="932"/>
      <c r="AH32" s="932"/>
      <c r="AI32" s="932"/>
      <c r="AJ32" s="932"/>
      <c r="AK32" s="932"/>
      <c r="AL32" s="932"/>
      <c r="AM32" s="932"/>
      <c r="AN32" s="932"/>
      <c r="AO32" s="932"/>
      <c r="AP32" s="932"/>
      <c r="AQ32" s="932"/>
      <c r="AR32" s="932"/>
      <c r="AS32" s="932"/>
      <c r="AT32" s="932"/>
      <c r="AU32" s="932"/>
      <c r="AV32" s="932"/>
      <c r="AW32" s="932"/>
      <c r="AX32" s="932"/>
      <c r="AY32" s="932"/>
      <c r="AZ32" s="932"/>
      <c r="BA32" s="932"/>
      <c r="BB32" s="932"/>
      <c r="BC32" s="932"/>
      <c r="BD32" s="932"/>
      <c r="BE32" s="932"/>
      <c r="BF32" s="932"/>
      <c r="BG32" s="932"/>
      <c r="BH32" s="932"/>
      <c r="BI32" s="932"/>
      <c r="BJ32" s="932"/>
      <c r="BK32" s="932"/>
      <c r="BL32" s="932"/>
      <c r="BM32" s="932"/>
      <c r="BN32" s="932"/>
      <c r="BO32" s="932"/>
      <c r="BP32" s="932"/>
      <c r="BQ32" s="932"/>
      <c r="BR32" s="932"/>
      <c r="BS32" s="932"/>
      <c r="BT32" s="932"/>
      <c r="BU32" s="932"/>
      <c r="BV32" s="932"/>
      <c r="BW32" s="932"/>
      <c r="BX32" s="932"/>
      <c r="BY32" s="932"/>
      <c r="BZ32" s="932"/>
      <c r="CA32" s="932"/>
      <c r="CB32" s="932"/>
      <c r="CC32" s="932"/>
      <c r="CD32" s="932"/>
      <c r="CE32" s="932"/>
      <c r="CF32" s="932"/>
      <c r="CG32" s="932"/>
      <c r="CH32" s="932"/>
      <c r="CI32" s="932"/>
      <c r="CJ32" s="932"/>
      <c r="CK32" s="932"/>
      <c r="CL32" s="932"/>
      <c r="CM32" s="932"/>
      <c r="CN32" s="932"/>
      <c r="CO32" s="932"/>
      <c r="CP32" s="932"/>
      <c r="CQ32" s="932"/>
      <c r="CR32" s="932"/>
      <c r="CS32" s="932"/>
      <c r="CT32" s="932"/>
      <c r="CU32" s="932"/>
      <c r="CV32" s="932"/>
      <c r="CW32" s="932"/>
      <c r="CX32" s="932"/>
      <c r="CY32" s="932"/>
      <c r="CZ32" s="932"/>
      <c r="DA32" s="932"/>
      <c r="DB32" s="932"/>
      <c r="DC32" s="932"/>
      <c r="DD32" s="932"/>
      <c r="DE32" s="932"/>
      <c r="DF32" s="932"/>
      <c r="DG32" s="932"/>
      <c r="DH32" s="932"/>
      <c r="DI32" s="932"/>
      <c r="DJ32" s="932"/>
      <c r="DK32" s="932"/>
      <c r="DL32" s="932"/>
      <c r="DM32" s="932"/>
      <c r="DN32" s="932"/>
      <c r="DO32" s="932"/>
      <c r="DP32" s="932"/>
      <c r="DQ32" s="932"/>
      <c r="DR32" s="932"/>
      <c r="DS32" s="932">
        <v>31</v>
      </c>
      <c r="DT32" s="932">
        <v>0</v>
      </c>
      <c r="DU32" s="932">
        <v>0</v>
      </c>
      <c r="DV32" s="932">
        <v>0</v>
      </c>
      <c r="DW32" s="932">
        <v>0</v>
      </c>
      <c r="DX32" s="932">
        <v>0</v>
      </c>
      <c r="DY32" s="932">
        <v>0</v>
      </c>
      <c r="DZ32" s="932">
        <v>0</v>
      </c>
      <c r="EA32" s="932">
        <v>0</v>
      </c>
      <c r="EB32" s="932">
        <v>0</v>
      </c>
      <c r="EC32" s="932">
        <v>0</v>
      </c>
      <c r="ED32" s="932">
        <v>0</v>
      </c>
      <c r="EE32" s="932">
        <v>0</v>
      </c>
      <c r="EF32" s="932">
        <v>0</v>
      </c>
      <c r="EG32" s="932">
        <v>0</v>
      </c>
      <c r="EK32" s="932">
        <v>31</v>
      </c>
      <c r="EL32" s="932">
        <v>0</v>
      </c>
      <c r="EM32" s="932">
        <v>0</v>
      </c>
      <c r="EN32" s="932">
        <v>0</v>
      </c>
      <c r="EO32" s="932">
        <v>0</v>
      </c>
      <c r="EP32" s="932">
        <v>0</v>
      </c>
      <c r="EQ32" s="932">
        <v>0</v>
      </c>
      <c r="ER32" s="932">
        <v>0</v>
      </c>
      <c r="ES32" s="932">
        <v>0</v>
      </c>
      <c r="ET32" s="932">
        <v>0</v>
      </c>
      <c r="EU32" s="932">
        <v>0</v>
      </c>
      <c r="EV32" s="932">
        <v>0</v>
      </c>
      <c r="EW32" s="932">
        <v>0</v>
      </c>
      <c r="EX32" s="932">
        <v>0</v>
      </c>
      <c r="EY32" s="932">
        <v>0</v>
      </c>
      <c r="FC32" s="932">
        <v>31</v>
      </c>
      <c r="FD32" s="932">
        <v>0</v>
      </c>
      <c r="FE32" s="932">
        <v>0</v>
      </c>
      <c r="FF32" s="932">
        <v>0</v>
      </c>
      <c r="FG32" s="932">
        <v>0</v>
      </c>
      <c r="FH32" s="932">
        <v>0</v>
      </c>
      <c r="FI32" s="932">
        <v>0</v>
      </c>
      <c r="FJ32" s="932">
        <v>0</v>
      </c>
      <c r="FK32" s="932">
        <v>0</v>
      </c>
      <c r="FL32" s="932">
        <v>0</v>
      </c>
      <c r="FM32" s="932">
        <v>0</v>
      </c>
      <c r="FN32" s="932">
        <v>0</v>
      </c>
      <c r="FO32" s="932">
        <v>0</v>
      </c>
      <c r="FP32" s="932">
        <v>0</v>
      </c>
      <c r="FQ32" s="932">
        <v>0</v>
      </c>
      <c r="FU32" s="932">
        <v>31</v>
      </c>
      <c r="FV32" s="932">
        <v>0</v>
      </c>
      <c r="FW32" s="932">
        <v>0</v>
      </c>
      <c r="FX32" s="932">
        <v>0</v>
      </c>
      <c r="FY32" s="932">
        <v>0</v>
      </c>
      <c r="FZ32" s="932">
        <v>0</v>
      </c>
      <c r="GA32" s="932">
        <v>0</v>
      </c>
      <c r="GB32" s="932">
        <v>0</v>
      </c>
      <c r="GC32" s="932">
        <v>0</v>
      </c>
      <c r="GD32" s="932">
        <v>0</v>
      </c>
      <c r="GE32" s="932">
        <v>0</v>
      </c>
      <c r="GF32" s="932">
        <v>0</v>
      </c>
      <c r="GG32" s="932">
        <v>0</v>
      </c>
      <c r="GH32" s="932">
        <v>0</v>
      </c>
      <c r="GI32" s="932">
        <v>0</v>
      </c>
      <c r="GM32" s="932">
        <v>31</v>
      </c>
      <c r="GN32" s="932">
        <v>0</v>
      </c>
      <c r="GO32" s="932">
        <v>0</v>
      </c>
      <c r="GP32" s="932">
        <v>0</v>
      </c>
      <c r="GQ32" s="932">
        <v>0</v>
      </c>
      <c r="GR32" s="932">
        <v>0</v>
      </c>
      <c r="GS32" s="932">
        <v>0</v>
      </c>
      <c r="GT32" s="932">
        <v>0</v>
      </c>
      <c r="GU32" s="932">
        <v>0</v>
      </c>
      <c r="GV32" s="932">
        <v>0</v>
      </c>
      <c r="GW32" s="932">
        <v>0</v>
      </c>
      <c r="GX32" s="932">
        <v>0</v>
      </c>
      <c r="GY32" s="932">
        <v>0</v>
      </c>
      <c r="GZ32" s="932">
        <v>0</v>
      </c>
      <c r="HA32" s="932">
        <v>0</v>
      </c>
    </row>
    <row r="33" spans="1:209">
      <c r="A33" s="963">
        <v>32</v>
      </c>
      <c r="D33" s="968">
        <f t="shared" si="0"/>
        <v>0</v>
      </c>
      <c r="E33" s="968">
        <f t="shared" si="1"/>
        <v>0</v>
      </c>
      <c r="F33" s="968">
        <f t="shared" si="2"/>
        <v>0</v>
      </c>
      <c r="G33" s="968">
        <f t="shared" si="3"/>
        <v>0</v>
      </c>
      <c r="H33" s="968">
        <f t="shared" si="4"/>
        <v>0</v>
      </c>
      <c r="I33" s="968">
        <f t="shared" si="5"/>
        <v>0</v>
      </c>
      <c r="J33" s="968">
        <f t="shared" si="6"/>
        <v>0</v>
      </c>
      <c r="K33" s="968">
        <f t="shared" si="7"/>
        <v>0</v>
      </c>
      <c r="L33" s="968">
        <f t="shared" si="8"/>
        <v>0</v>
      </c>
      <c r="M33" s="968">
        <f t="shared" si="9"/>
        <v>0</v>
      </c>
      <c r="N33" s="968">
        <f t="shared" si="10"/>
        <v>0</v>
      </c>
      <c r="O33" s="968">
        <f t="shared" si="11"/>
        <v>0</v>
      </c>
      <c r="P33" s="968">
        <f t="shared" si="12"/>
        <v>0</v>
      </c>
      <c r="Q33" s="968">
        <f t="shared" si="13"/>
        <v>0</v>
      </c>
      <c r="R33" s="932"/>
      <c r="S33" s="932"/>
      <c r="T33" s="932"/>
      <c r="U33" s="932"/>
      <c r="V33" s="932"/>
      <c r="W33" s="932"/>
      <c r="X33" s="932"/>
      <c r="Y33" s="932"/>
      <c r="Z33" s="932"/>
      <c r="AA33" s="932"/>
      <c r="AB33" s="932"/>
      <c r="AC33" s="932"/>
      <c r="AD33" s="932"/>
      <c r="AE33" s="932"/>
      <c r="AF33" s="932"/>
      <c r="AG33" s="932"/>
      <c r="AH33" s="932"/>
      <c r="AI33" s="932"/>
      <c r="AJ33" s="932"/>
      <c r="AK33" s="932"/>
      <c r="AL33" s="932"/>
      <c r="AM33" s="932"/>
      <c r="AN33" s="932"/>
      <c r="AO33" s="932"/>
      <c r="AP33" s="932"/>
      <c r="AQ33" s="932"/>
      <c r="AR33" s="932"/>
      <c r="AS33" s="932"/>
      <c r="AT33" s="932"/>
      <c r="AU33" s="932"/>
      <c r="AV33" s="932"/>
      <c r="AW33" s="932"/>
      <c r="AX33" s="932"/>
      <c r="AY33" s="932"/>
      <c r="AZ33" s="932"/>
      <c r="BA33" s="932"/>
      <c r="BB33" s="932"/>
      <c r="BC33" s="932"/>
      <c r="BD33" s="932"/>
      <c r="BE33" s="932"/>
      <c r="BF33" s="932"/>
      <c r="BG33" s="932"/>
      <c r="BH33" s="932"/>
      <c r="BI33" s="932"/>
      <c r="BJ33" s="932"/>
      <c r="BK33" s="932"/>
      <c r="BL33" s="932"/>
      <c r="BM33" s="932"/>
      <c r="BN33" s="932"/>
      <c r="BO33" s="932"/>
      <c r="BP33" s="932"/>
      <c r="BQ33" s="932"/>
      <c r="BR33" s="932"/>
      <c r="BS33" s="932"/>
      <c r="BT33" s="932"/>
      <c r="BU33" s="932"/>
      <c r="BV33" s="932"/>
      <c r="BW33" s="932"/>
      <c r="BX33" s="932"/>
      <c r="BY33" s="932"/>
      <c r="BZ33" s="932"/>
      <c r="CA33" s="932"/>
      <c r="CB33" s="932"/>
      <c r="CC33" s="932"/>
      <c r="CD33" s="932"/>
      <c r="CE33" s="932"/>
      <c r="CF33" s="932"/>
      <c r="CG33" s="932"/>
      <c r="CH33" s="932"/>
      <c r="CI33" s="932"/>
      <c r="CJ33" s="932"/>
      <c r="CK33" s="932"/>
      <c r="CL33" s="932"/>
      <c r="CM33" s="932"/>
      <c r="CN33" s="932"/>
      <c r="CO33" s="932"/>
      <c r="CP33" s="932"/>
      <c r="CQ33" s="932"/>
      <c r="CR33" s="932"/>
      <c r="CS33" s="932"/>
      <c r="CT33" s="932"/>
      <c r="CU33" s="932"/>
      <c r="CV33" s="932"/>
      <c r="CW33" s="932"/>
      <c r="CX33" s="932"/>
      <c r="CY33" s="932"/>
      <c r="CZ33" s="932"/>
      <c r="DA33" s="932"/>
      <c r="DB33" s="932"/>
      <c r="DC33" s="932"/>
      <c r="DD33" s="932"/>
      <c r="DE33" s="932"/>
      <c r="DF33" s="932"/>
      <c r="DG33" s="932"/>
      <c r="DH33" s="932"/>
      <c r="DI33" s="932"/>
      <c r="DJ33" s="932"/>
      <c r="DK33" s="932"/>
      <c r="DL33" s="932"/>
      <c r="DM33" s="932"/>
      <c r="DN33" s="932"/>
      <c r="DO33" s="932"/>
      <c r="DP33" s="932"/>
      <c r="DQ33" s="932"/>
      <c r="DR33" s="932"/>
      <c r="DS33" s="932">
        <v>32</v>
      </c>
      <c r="DT33" s="932">
        <v>0</v>
      </c>
      <c r="DU33" s="932">
        <v>0</v>
      </c>
      <c r="DV33" s="932">
        <v>0</v>
      </c>
      <c r="DW33" s="932">
        <v>0</v>
      </c>
      <c r="DX33" s="932">
        <v>0</v>
      </c>
      <c r="DY33" s="932">
        <v>0</v>
      </c>
      <c r="DZ33" s="932">
        <v>0</v>
      </c>
      <c r="EA33" s="932">
        <v>0</v>
      </c>
      <c r="EB33" s="932">
        <v>0</v>
      </c>
      <c r="EC33" s="932">
        <v>0</v>
      </c>
      <c r="ED33" s="932">
        <v>0</v>
      </c>
      <c r="EE33" s="932">
        <v>0</v>
      </c>
      <c r="EF33" s="932">
        <v>0</v>
      </c>
      <c r="EG33" s="932">
        <v>0</v>
      </c>
      <c r="EK33" s="932">
        <v>32</v>
      </c>
      <c r="EL33" s="932">
        <v>0</v>
      </c>
      <c r="EM33" s="932">
        <v>0</v>
      </c>
      <c r="EN33" s="932">
        <v>0</v>
      </c>
      <c r="EO33" s="932">
        <v>0</v>
      </c>
      <c r="EP33" s="932">
        <v>0</v>
      </c>
      <c r="EQ33" s="932">
        <v>0</v>
      </c>
      <c r="ER33" s="932">
        <v>0</v>
      </c>
      <c r="ES33" s="932">
        <v>0</v>
      </c>
      <c r="ET33" s="932">
        <v>0</v>
      </c>
      <c r="EU33" s="932">
        <v>0</v>
      </c>
      <c r="EV33" s="932">
        <v>0</v>
      </c>
      <c r="EW33" s="932">
        <v>0</v>
      </c>
      <c r="EX33" s="932">
        <v>0</v>
      </c>
      <c r="EY33" s="932">
        <v>0</v>
      </c>
      <c r="FC33" s="932">
        <v>32</v>
      </c>
      <c r="FD33" s="932">
        <v>0</v>
      </c>
      <c r="FE33" s="932">
        <v>0</v>
      </c>
      <c r="FF33" s="932">
        <v>0</v>
      </c>
      <c r="FG33" s="932">
        <v>0</v>
      </c>
      <c r="FH33" s="932">
        <v>0</v>
      </c>
      <c r="FI33" s="932">
        <v>0</v>
      </c>
      <c r="FJ33" s="932">
        <v>0</v>
      </c>
      <c r="FK33" s="932">
        <v>0</v>
      </c>
      <c r="FL33" s="932">
        <v>0</v>
      </c>
      <c r="FM33" s="932">
        <v>0</v>
      </c>
      <c r="FN33" s="932">
        <v>0</v>
      </c>
      <c r="FO33" s="932">
        <v>0</v>
      </c>
      <c r="FP33" s="932">
        <v>0</v>
      </c>
      <c r="FQ33" s="932">
        <v>0</v>
      </c>
      <c r="FU33" s="932">
        <v>32</v>
      </c>
      <c r="FV33" s="932">
        <v>0</v>
      </c>
      <c r="FW33" s="932">
        <v>0</v>
      </c>
      <c r="FX33" s="932">
        <v>0</v>
      </c>
      <c r="FY33" s="932">
        <v>0</v>
      </c>
      <c r="FZ33" s="932">
        <v>0</v>
      </c>
      <c r="GA33" s="932">
        <v>0</v>
      </c>
      <c r="GB33" s="932">
        <v>0</v>
      </c>
      <c r="GC33" s="932">
        <v>0</v>
      </c>
      <c r="GD33" s="932">
        <v>0</v>
      </c>
      <c r="GE33" s="932">
        <v>0</v>
      </c>
      <c r="GF33" s="932">
        <v>0</v>
      </c>
      <c r="GG33" s="932">
        <v>0</v>
      </c>
      <c r="GH33" s="932">
        <v>0</v>
      </c>
      <c r="GI33" s="932">
        <v>0</v>
      </c>
      <c r="GM33" s="932">
        <v>32</v>
      </c>
      <c r="GN33" s="932">
        <v>0</v>
      </c>
      <c r="GO33" s="932">
        <v>0</v>
      </c>
      <c r="GP33" s="932">
        <v>0</v>
      </c>
      <c r="GQ33" s="932">
        <v>0</v>
      </c>
      <c r="GR33" s="932">
        <v>0</v>
      </c>
      <c r="GS33" s="932">
        <v>0</v>
      </c>
      <c r="GT33" s="932">
        <v>0</v>
      </c>
      <c r="GU33" s="932">
        <v>0</v>
      </c>
      <c r="GV33" s="932">
        <v>0</v>
      </c>
      <c r="GW33" s="932">
        <v>0</v>
      </c>
      <c r="GX33" s="932">
        <v>0</v>
      </c>
      <c r="GY33" s="932">
        <v>0</v>
      </c>
      <c r="GZ33" s="932">
        <v>0</v>
      </c>
      <c r="HA33" s="932">
        <v>0</v>
      </c>
    </row>
    <row r="34" spans="1:209">
      <c r="A34" s="963">
        <v>33</v>
      </c>
      <c r="D34" s="968">
        <f t="shared" si="0"/>
        <v>0</v>
      </c>
      <c r="E34" s="968">
        <f t="shared" si="1"/>
        <v>0</v>
      </c>
      <c r="F34" s="968">
        <f t="shared" si="2"/>
        <v>0</v>
      </c>
      <c r="G34" s="968">
        <f t="shared" si="3"/>
        <v>0</v>
      </c>
      <c r="H34" s="968">
        <f t="shared" si="4"/>
        <v>0</v>
      </c>
      <c r="I34" s="968">
        <f t="shared" si="5"/>
        <v>0</v>
      </c>
      <c r="J34" s="968">
        <f t="shared" si="6"/>
        <v>0</v>
      </c>
      <c r="K34" s="968">
        <f t="shared" si="7"/>
        <v>0</v>
      </c>
      <c r="L34" s="968">
        <f t="shared" si="8"/>
        <v>0</v>
      </c>
      <c r="M34" s="968">
        <f t="shared" si="9"/>
        <v>0</v>
      </c>
      <c r="N34" s="968">
        <f t="shared" si="10"/>
        <v>0</v>
      </c>
      <c r="O34" s="968">
        <f t="shared" si="11"/>
        <v>0</v>
      </c>
      <c r="P34" s="968">
        <f t="shared" si="12"/>
        <v>0</v>
      </c>
      <c r="Q34" s="968">
        <f t="shared" si="13"/>
        <v>0</v>
      </c>
      <c r="R34" s="932"/>
      <c r="S34" s="932"/>
      <c r="T34" s="932"/>
      <c r="U34" s="932"/>
      <c r="V34" s="932"/>
      <c r="W34" s="932"/>
      <c r="X34" s="932"/>
      <c r="Y34" s="932"/>
      <c r="Z34" s="932"/>
      <c r="AA34" s="932"/>
      <c r="AB34" s="932"/>
      <c r="AC34" s="932"/>
      <c r="AD34" s="932"/>
      <c r="AE34" s="932"/>
      <c r="AF34" s="932"/>
      <c r="AG34" s="932"/>
      <c r="AH34" s="932"/>
      <c r="AI34" s="932"/>
      <c r="AJ34" s="932"/>
      <c r="AK34" s="932"/>
      <c r="AL34" s="932"/>
      <c r="AM34" s="932"/>
      <c r="AN34" s="932"/>
      <c r="AO34" s="932"/>
      <c r="AP34" s="932"/>
      <c r="AQ34" s="932"/>
      <c r="AR34" s="932"/>
      <c r="AS34" s="932"/>
      <c r="AT34" s="932"/>
      <c r="AU34" s="932"/>
      <c r="AV34" s="932"/>
      <c r="AW34" s="932"/>
      <c r="AX34" s="932"/>
      <c r="AY34" s="932"/>
      <c r="AZ34" s="932"/>
      <c r="BA34" s="932"/>
      <c r="BB34" s="932"/>
      <c r="BC34" s="932"/>
      <c r="BD34" s="932"/>
      <c r="BE34" s="932"/>
      <c r="BF34" s="932"/>
      <c r="BG34" s="932"/>
      <c r="BH34" s="932"/>
      <c r="BI34" s="932"/>
      <c r="BJ34" s="932"/>
      <c r="BK34" s="932"/>
      <c r="BL34" s="932"/>
      <c r="BM34" s="932"/>
      <c r="BN34" s="932"/>
      <c r="BO34" s="932"/>
      <c r="BP34" s="932"/>
      <c r="BQ34" s="932"/>
      <c r="BR34" s="932"/>
      <c r="BS34" s="932"/>
      <c r="BT34" s="932"/>
      <c r="BU34" s="932"/>
      <c r="BV34" s="932"/>
      <c r="BW34" s="932"/>
      <c r="BX34" s="932"/>
      <c r="BY34" s="932"/>
      <c r="BZ34" s="932"/>
      <c r="CA34" s="932"/>
      <c r="CB34" s="932"/>
      <c r="CC34" s="932"/>
      <c r="CD34" s="932"/>
      <c r="CE34" s="932"/>
      <c r="CF34" s="932"/>
      <c r="CG34" s="932"/>
      <c r="CH34" s="932"/>
      <c r="CI34" s="932"/>
      <c r="CJ34" s="932"/>
      <c r="CK34" s="932"/>
      <c r="CL34" s="932"/>
      <c r="CM34" s="932"/>
      <c r="CN34" s="932"/>
      <c r="CO34" s="932"/>
      <c r="CP34" s="932"/>
      <c r="CQ34" s="932"/>
      <c r="CR34" s="932"/>
      <c r="CS34" s="932"/>
      <c r="CT34" s="932"/>
      <c r="CU34" s="932"/>
      <c r="CV34" s="932"/>
      <c r="CW34" s="932"/>
      <c r="CX34" s="932"/>
      <c r="CY34" s="932"/>
      <c r="CZ34" s="932"/>
      <c r="DA34" s="932"/>
      <c r="DB34" s="932"/>
      <c r="DC34" s="932"/>
      <c r="DD34" s="932"/>
      <c r="DE34" s="932"/>
      <c r="DF34" s="932"/>
      <c r="DG34" s="932"/>
      <c r="DH34" s="932"/>
      <c r="DI34" s="932"/>
      <c r="DJ34" s="932"/>
      <c r="DK34" s="932"/>
      <c r="DL34" s="932"/>
      <c r="DM34" s="932"/>
      <c r="DN34" s="932"/>
      <c r="DO34" s="932"/>
      <c r="DP34" s="932"/>
      <c r="DQ34" s="932"/>
      <c r="DR34" s="932"/>
      <c r="DS34" s="932">
        <v>33</v>
      </c>
      <c r="DT34" s="932">
        <v>0</v>
      </c>
      <c r="DU34" s="932">
        <v>0</v>
      </c>
      <c r="DV34" s="932">
        <v>0</v>
      </c>
      <c r="DW34" s="932">
        <v>0</v>
      </c>
      <c r="DX34" s="932">
        <v>0</v>
      </c>
      <c r="DY34" s="932">
        <v>0</v>
      </c>
      <c r="DZ34" s="932">
        <v>0</v>
      </c>
      <c r="EA34" s="932">
        <v>0</v>
      </c>
      <c r="EB34" s="932">
        <v>0</v>
      </c>
      <c r="EC34" s="932">
        <v>0</v>
      </c>
      <c r="ED34" s="932">
        <v>0</v>
      </c>
      <c r="EE34" s="932">
        <v>0</v>
      </c>
      <c r="EF34" s="932">
        <v>0</v>
      </c>
      <c r="EG34" s="932">
        <v>0</v>
      </c>
      <c r="EK34" s="932">
        <v>33</v>
      </c>
      <c r="EL34" s="932">
        <v>0</v>
      </c>
      <c r="EM34" s="932">
        <v>0</v>
      </c>
      <c r="EN34" s="932">
        <v>0</v>
      </c>
      <c r="EO34" s="932">
        <v>0</v>
      </c>
      <c r="EP34" s="932">
        <v>0</v>
      </c>
      <c r="EQ34" s="932">
        <v>0</v>
      </c>
      <c r="ER34" s="932">
        <v>0</v>
      </c>
      <c r="ES34" s="932">
        <v>0</v>
      </c>
      <c r="ET34" s="932">
        <v>0</v>
      </c>
      <c r="EU34" s="932">
        <v>0</v>
      </c>
      <c r="EV34" s="932">
        <v>0</v>
      </c>
      <c r="EW34" s="932">
        <v>0</v>
      </c>
      <c r="EX34" s="932">
        <v>0</v>
      </c>
      <c r="EY34" s="932">
        <v>0</v>
      </c>
      <c r="FC34" s="932">
        <v>33</v>
      </c>
      <c r="FD34" s="932">
        <v>0</v>
      </c>
      <c r="FE34" s="932">
        <v>0</v>
      </c>
      <c r="FF34" s="932">
        <v>0</v>
      </c>
      <c r="FG34" s="932">
        <v>0</v>
      </c>
      <c r="FH34" s="932">
        <v>0</v>
      </c>
      <c r="FI34" s="932">
        <v>0</v>
      </c>
      <c r="FJ34" s="932">
        <v>0</v>
      </c>
      <c r="FK34" s="932">
        <v>0</v>
      </c>
      <c r="FL34" s="932">
        <v>0</v>
      </c>
      <c r="FM34" s="932">
        <v>0</v>
      </c>
      <c r="FN34" s="932">
        <v>0</v>
      </c>
      <c r="FO34" s="932">
        <v>0</v>
      </c>
      <c r="FP34" s="932">
        <v>0</v>
      </c>
      <c r="FQ34" s="932">
        <v>0</v>
      </c>
      <c r="FU34" s="932">
        <v>33</v>
      </c>
      <c r="FV34" s="932">
        <v>0</v>
      </c>
      <c r="FW34" s="932">
        <v>0</v>
      </c>
      <c r="FX34" s="932">
        <v>0</v>
      </c>
      <c r="FY34" s="932">
        <v>0</v>
      </c>
      <c r="FZ34" s="932">
        <v>0</v>
      </c>
      <c r="GA34" s="932">
        <v>0</v>
      </c>
      <c r="GB34" s="932">
        <v>0</v>
      </c>
      <c r="GC34" s="932">
        <v>0</v>
      </c>
      <c r="GD34" s="932">
        <v>0</v>
      </c>
      <c r="GE34" s="932">
        <v>0</v>
      </c>
      <c r="GF34" s="932">
        <v>0</v>
      </c>
      <c r="GG34" s="932">
        <v>0</v>
      </c>
      <c r="GH34" s="932">
        <v>0</v>
      </c>
      <c r="GI34" s="932">
        <v>0</v>
      </c>
      <c r="GM34" s="932">
        <v>33</v>
      </c>
      <c r="GN34" s="932">
        <v>0</v>
      </c>
      <c r="GO34" s="932">
        <v>0</v>
      </c>
      <c r="GP34" s="932">
        <v>0</v>
      </c>
      <c r="GQ34" s="932">
        <v>0</v>
      </c>
      <c r="GR34" s="932">
        <v>0</v>
      </c>
      <c r="GS34" s="932">
        <v>0</v>
      </c>
      <c r="GT34" s="932">
        <v>0</v>
      </c>
      <c r="GU34" s="932">
        <v>0</v>
      </c>
      <c r="GV34" s="932">
        <v>0</v>
      </c>
      <c r="GW34" s="932">
        <v>0</v>
      </c>
      <c r="GX34" s="932">
        <v>0</v>
      </c>
      <c r="GY34" s="932">
        <v>0</v>
      </c>
      <c r="GZ34" s="932">
        <v>0</v>
      </c>
      <c r="HA34" s="932">
        <v>0</v>
      </c>
    </row>
    <row r="35" spans="1:209">
      <c r="A35" s="963">
        <v>34</v>
      </c>
      <c r="D35" s="968">
        <f t="shared" si="0"/>
        <v>0</v>
      </c>
      <c r="E35" s="968">
        <f t="shared" si="1"/>
        <v>0</v>
      </c>
      <c r="F35" s="968">
        <f t="shared" si="2"/>
        <v>0</v>
      </c>
      <c r="G35" s="968">
        <f t="shared" si="3"/>
        <v>0</v>
      </c>
      <c r="H35" s="968">
        <f t="shared" si="4"/>
        <v>0</v>
      </c>
      <c r="I35" s="968">
        <f t="shared" si="5"/>
        <v>0</v>
      </c>
      <c r="J35" s="968">
        <f t="shared" si="6"/>
        <v>0</v>
      </c>
      <c r="K35" s="968">
        <f t="shared" si="7"/>
        <v>0</v>
      </c>
      <c r="L35" s="968">
        <f t="shared" si="8"/>
        <v>0</v>
      </c>
      <c r="M35" s="968">
        <f t="shared" si="9"/>
        <v>0</v>
      </c>
      <c r="N35" s="968">
        <f t="shared" si="10"/>
        <v>0</v>
      </c>
      <c r="O35" s="968">
        <f t="shared" si="11"/>
        <v>0</v>
      </c>
      <c r="P35" s="968">
        <f t="shared" si="12"/>
        <v>0</v>
      </c>
      <c r="Q35" s="968">
        <f t="shared" si="13"/>
        <v>0</v>
      </c>
      <c r="R35" s="932"/>
      <c r="S35" s="932"/>
      <c r="T35" s="932"/>
      <c r="U35" s="932"/>
      <c r="V35" s="932"/>
      <c r="W35" s="932"/>
      <c r="X35" s="932"/>
      <c r="Y35" s="932"/>
      <c r="Z35" s="932"/>
      <c r="AA35" s="932"/>
      <c r="AB35" s="932"/>
      <c r="AC35" s="932"/>
      <c r="AD35" s="932"/>
      <c r="AE35" s="932"/>
      <c r="AF35" s="932"/>
      <c r="AG35" s="932"/>
      <c r="AH35" s="932"/>
      <c r="AI35" s="932"/>
      <c r="AJ35" s="932"/>
      <c r="AK35" s="932"/>
      <c r="AL35" s="932"/>
      <c r="AM35" s="932"/>
      <c r="AN35" s="932"/>
      <c r="AO35" s="932"/>
      <c r="AP35" s="932"/>
      <c r="AQ35" s="932"/>
      <c r="AR35" s="932"/>
      <c r="AS35" s="932"/>
      <c r="AT35" s="932"/>
      <c r="AU35" s="932"/>
      <c r="AV35" s="932"/>
      <c r="AW35" s="932"/>
      <c r="AX35" s="932"/>
      <c r="AY35" s="932"/>
      <c r="AZ35" s="932"/>
      <c r="BA35" s="932"/>
      <c r="BB35" s="932"/>
      <c r="BC35" s="932"/>
      <c r="BD35" s="932"/>
      <c r="BE35" s="932"/>
      <c r="BF35" s="932"/>
      <c r="BG35" s="932"/>
      <c r="BH35" s="932"/>
      <c r="BI35" s="932"/>
      <c r="BJ35" s="932"/>
      <c r="BK35" s="932"/>
      <c r="BL35" s="932"/>
      <c r="BM35" s="932"/>
      <c r="BN35" s="932"/>
      <c r="BO35" s="932"/>
      <c r="BP35" s="932"/>
      <c r="BQ35" s="932"/>
      <c r="BR35" s="932"/>
      <c r="BS35" s="932"/>
      <c r="BT35" s="932"/>
      <c r="BU35" s="932"/>
      <c r="BV35" s="932"/>
      <c r="BW35" s="932"/>
      <c r="BX35" s="932"/>
      <c r="BY35" s="932"/>
      <c r="BZ35" s="932"/>
      <c r="CA35" s="932"/>
      <c r="CB35" s="932"/>
      <c r="CC35" s="932"/>
      <c r="CD35" s="932"/>
      <c r="CE35" s="932"/>
      <c r="CF35" s="932"/>
      <c r="CG35" s="932"/>
      <c r="CH35" s="932"/>
      <c r="CI35" s="932"/>
      <c r="CJ35" s="932"/>
      <c r="CK35" s="932"/>
      <c r="CL35" s="932"/>
      <c r="CM35" s="932"/>
      <c r="CN35" s="932"/>
      <c r="CO35" s="932"/>
      <c r="CP35" s="932"/>
      <c r="CQ35" s="932"/>
      <c r="CR35" s="932"/>
      <c r="CS35" s="932"/>
      <c r="CT35" s="932"/>
      <c r="CU35" s="932"/>
      <c r="CV35" s="932"/>
      <c r="CW35" s="932"/>
      <c r="CX35" s="932"/>
      <c r="CY35" s="932"/>
      <c r="CZ35" s="932"/>
      <c r="DA35" s="932"/>
      <c r="DB35" s="932"/>
      <c r="DC35" s="932"/>
      <c r="DD35" s="932"/>
      <c r="DE35" s="932"/>
      <c r="DF35" s="932"/>
      <c r="DG35" s="932"/>
      <c r="DH35" s="932"/>
      <c r="DI35" s="932"/>
      <c r="DJ35" s="932"/>
      <c r="DK35" s="932"/>
      <c r="DL35" s="932"/>
      <c r="DM35" s="932"/>
      <c r="DN35" s="932"/>
      <c r="DO35" s="932"/>
      <c r="DP35" s="932"/>
      <c r="DQ35" s="932"/>
      <c r="DR35" s="932"/>
      <c r="DS35" s="932">
        <v>34</v>
      </c>
      <c r="DT35" s="932">
        <v>0</v>
      </c>
      <c r="DU35" s="932">
        <v>0</v>
      </c>
      <c r="DV35" s="932">
        <v>0</v>
      </c>
      <c r="DW35" s="932">
        <v>0</v>
      </c>
      <c r="DX35" s="932">
        <v>0</v>
      </c>
      <c r="DY35" s="932">
        <v>0</v>
      </c>
      <c r="DZ35" s="932">
        <v>0</v>
      </c>
      <c r="EA35" s="932">
        <v>0</v>
      </c>
      <c r="EB35" s="932">
        <v>0</v>
      </c>
      <c r="EC35" s="932">
        <v>0</v>
      </c>
      <c r="ED35" s="932">
        <v>0</v>
      </c>
      <c r="EE35" s="932">
        <v>0</v>
      </c>
      <c r="EF35" s="932">
        <v>0</v>
      </c>
      <c r="EG35" s="932">
        <v>0</v>
      </c>
      <c r="EK35" s="932">
        <v>34</v>
      </c>
      <c r="EL35" s="932">
        <v>0</v>
      </c>
      <c r="EM35" s="932">
        <v>0</v>
      </c>
      <c r="EN35" s="932">
        <v>0</v>
      </c>
      <c r="EO35" s="932">
        <v>0</v>
      </c>
      <c r="EP35" s="932">
        <v>0</v>
      </c>
      <c r="EQ35" s="932">
        <v>0</v>
      </c>
      <c r="ER35" s="932">
        <v>0</v>
      </c>
      <c r="ES35" s="932">
        <v>0</v>
      </c>
      <c r="ET35" s="932">
        <v>0</v>
      </c>
      <c r="EU35" s="932">
        <v>0</v>
      </c>
      <c r="EV35" s="932">
        <v>0</v>
      </c>
      <c r="EW35" s="932">
        <v>0</v>
      </c>
      <c r="EX35" s="932">
        <v>0</v>
      </c>
      <c r="EY35" s="932">
        <v>0</v>
      </c>
      <c r="FC35" s="932">
        <v>34</v>
      </c>
      <c r="FD35" s="932">
        <v>0</v>
      </c>
      <c r="FE35" s="932">
        <v>0</v>
      </c>
      <c r="FF35" s="932">
        <v>0</v>
      </c>
      <c r="FG35" s="932">
        <v>0</v>
      </c>
      <c r="FH35" s="932">
        <v>0</v>
      </c>
      <c r="FI35" s="932">
        <v>0</v>
      </c>
      <c r="FJ35" s="932">
        <v>0</v>
      </c>
      <c r="FK35" s="932">
        <v>0</v>
      </c>
      <c r="FL35" s="932">
        <v>0</v>
      </c>
      <c r="FM35" s="932">
        <v>0</v>
      </c>
      <c r="FN35" s="932">
        <v>0</v>
      </c>
      <c r="FO35" s="932">
        <v>0</v>
      </c>
      <c r="FP35" s="932">
        <v>0</v>
      </c>
      <c r="FQ35" s="932">
        <v>0</v>
      </c>
      <c r="FU35" s="932">
        <v>34</v>
      </c>
      <c r="FV35" s="932">
        <v>0</v>
      </c>
      <c r="FW35" s="932">
        <v>0</v>
      </c>
      <c r="FX35" s="932">
        <v>0</v>
      </c>
      <c r="FY35" s="932">
        <v>0</v>
      </c>
      <c r="FZ35" s="932">
        <v>0</v>
      </c>
      <c r="GA35" s="932">
        <v>0</v>
      </c>
      <c r="GB35" s="932">
        <v>0</v>
      </c>
      <c r="GC35" s="932">
        <v>0</v>
      </c>
      <c r="GD35" s="932">
        <v>0</v>
      </c>
      <c r="GE35" s="932">
        <v>0</v>
      </c>
      <c r="GF35" s="932">
        <v>0</v>
      </c>
      <c r="GG35" s="932">
        <v>0</v>
      </c>
      <c r="GH35" s="932">
        <v>0</v>
      </c>
      <c r="GI35" s="932">
        <v>0</v>
      </c>
      <c r="GM35" s="932">
        <v>34</v>
      </c>
      <c r="GN35" s="932">
        <v>0</v>
      </c>
      <c r="GO35" s="932">
        <v>0</v>
      </c>
      <c r="GP35" s="932">
        <v>0</v>
      </c>
      <c r="GQ35" s="932">
        <v>0</v>
      </c>
      <c r="GR35" s="932">
        <v>0</v>
      </c>
      <c r="GS35" s="932">
        <v>0</v>
      </c>
      <c r="GT35" s="932">
        <v>0</v>
      </c>
      <c r="GU35" s="932">
        <v>0</v>
      </c>
      <c r="GV35" s="932">
        <v>0</v>
      </c>
      <c r="GW35" s="932">
        <v>0</v>
      </c>
      <c r="GX35" s="932">
        <v>0</v>
      </c>
      <c r="GY35" s="932">
        <v>0</v>
      </c>
      <c r="GZ35" s="932">
        <v>0</v>
      </c>
      <c r="HA35" s="932">
        <v>0</v>
      </c>
    </row>
    <row r="36" spans="1:209">
      <c r="A36" s="963">
        <v>35</v>
      </c>
      <c r="D36" s="968">
        <f t="shared" si="0"/>
        <v>0</v>
      </c>
      <c r="E36" s="968">
        <f t="shared" si="1"/>
        <v>0</v>
      </c>
      <c r="F36" s="968">
        <f t="shared" si="2"/>
        <v>0</v>
      </c>
      <c r="G36" s="968">
        <f t="shared" si="3"/>
        <v>0</v>
      </c>
      <c r="H36" s="968">
        <f t="shared" si="4"/>
        <v>0</v>
      </c>
      <c r="I36" s="968">
        <f t="shared" si="5"/>
        <v>0</v>
      </c>
      <c r="J36" s="968">
        <f t="shared" si="6"/>
        <v>0</v>
      </c>
      <c r="K36" s="968">
        <f t="shared" si="7"/>
        <v>0</v>
      </c>
      <c r="L36" s="968">
        <f t="shared" si="8"/>
        <v>0</v>
      </c>
      <c r="M36" s="968">
        <f t="shared" si="9"/>
        <v>0</v>
      </c>
      <c r="N36" s="968">
        <f t="shared" si="10"/>
        <v>0</v>
      </c>
      <c r="O36" s="968">
        <f t="shared" si="11"/>
        <v>0</v>
      </c>
      <c r="P36" s="968">
        <f t="shared" si="12"/>
        <v>0</v>
      </c>
      <c r="Q36" s="968">
        <f t="shared" si="13"/>
        <v>0</v>
      </c>
      <c r="R36" s="932"/>
      <c r="S36" s="932"/>
      <c r="T36" s="932"/>
      <c r="U36" s="932"/>
      <c r="V36" s="932"/>
      <c r="W36" s="932"/>
      <c r="X36" s="932"/>
      <c r="Y36" s="932"/>
      <c r="Z36" s="932"/>
      <c r="AA36" s="932"/>
      <c r="AB36" s="932"/>
      <c r="AC36" s="932"/>
      <c r="AD36" s="932"/>
      <c r="AE36" s="932"/>
      <c r="AF36" s="932"/>
      <c r="AG36" s="932"/>
      <c r="AH36" s="932"/>
      <c r="AI36" s="932"/>
      <c r="AJ36" s="932"/>
      <c r="AK36" s="932"/>
      <c r="AL36" s="932"/>
      <c r="AM36" s="932"/>
      <c r="AN36" s="932"/>
      <c r="AO36" s="932"/>
      <c r="AP36" s="932"/>
      <c r="AQ36" s="932"/>
      <c r="AR36" s="932"/>
      <c r="AS36" s="932"/>
      <c r="AT36" s="932"/>
      <c r="AU36" s="932"/>
      <c r="AV36" s="932"/>
      <c r="AW36" s="932"/>
      <c r="AX36" s="932"/>
      <c r="AY36" s="932"/>
      <c r="AZ36" s="932"/>
      <c r="BA36" s="932"/>
      <c r="BB36" s="932"/>
      <c r="BC36" s="932"/>
      <c r="BD36" s="932"/>
      <c r="BE36" s="932"/>
      <c r="BF36" s="932"/>
      <c r="BG36" s="932"/>
      <c r="BH36" s="932"/>
      <c r="BI36" s="932"/>
      <c r="BJ36" s="932"/>
      <c r="BK36" s="932"/>
      <c r="BL36" s="932"/>
      <c r="BM36" s="932"/>
      <c r="BN36" s="932"/>
      <c r="BO36" s="932"/>
      <c r="BP36" s="932"/>
      <c r="BQ36" s="932"/>
      <c r="BR36" s="932"/>
      <c r="BS36" s="932"/>
      <c r="BT36" s="932"/>
      <c r="BU36" s="932"/>
      <c r="BV36" s="932"/>
      <c r="BW36" s="932"/>
      <c r="BX36" s="932"/>
      <c r="BY36" s="932"/>
      <c r="BZ36" s="932"/>
      <c r="CA36" s="932"/>
      <c r="CB36" s="932"/>
      <c r="CC36" s="932"/>
      <c r="CD36" s="932"/>
      <c r="CE36" s="932"/>
      <c r="CF36" s="932"/>
      <c r="CG36" s="932"/>
      <c r="CH36" s="932"/>
      <c r="CI36" s="932"/>
      <c r="CJ36" s="932"/>
      <c r="CK36" s="932"/>
      <c r="CL36" s="932"/>
      <c r="CM36" s="932"/>
      <c r="CN36" s="932"/>
      <c r="CO36" s="932"/>
      <c r="CP36" s="932"/>
      <c r="CQ36" s="932"/>
      <c r="CR36" s="932"/>
      <c r="CS36" s="932"/>
      <c r="CT36" s="932"/>
      <c r="CU36" s="932"/>
      <c r="CV36" s="932"/>
      <c r="CW36" s="932"/>
      <c r="CX36" s="932"/>
      <c r="CY36" s="932"/>
      <c r="CZ36" s="932"/>
      <c r="DA36" s="932"/>
      <c r="DB36" s="932"/>
      <c r="DC36" s="932"/>
      <c r="DD36" s="932"/>
      <c r="DE36" s="932"/>
      <c r="DF36" s="932"/>
      <c r="DG36" s="932"/>
      <c r="DH36" s="932"/>
      <c r="DI36" s="932"/>
      <c r="DJ36" s="932"/>
      <c r="DK36" s="932"/>
      <c r="DL36" s="932"/>
      <c r="DM36" s="932"/>
      <c r="DN36" s="932"/>
      <c r="DO36" s="932"/>
      <c r="DP36" s="932"/>
      <c r="DQ36" s="932"/>
      <c r="DR36" s="932"/>
      <c r="DS36" s="932">
        <v>35</v>
      </c>
      <c r="DT36" s="932">
        <v>0</v>
      </c>
      <c r="DU36" s="932">
        <v>0</v>
      </c>
      <c r="DV36" s="932">
        <v>0</v>
      </c>
      <c r="DW36" s="932">
        <v>0</v>
      </c>
      <c r="DX36" s="932">
        <v>0</v>
      </c>
      <c r="DY36" s="932">
        <v>0</v>
      </c>
      <c r="DZ36" s="932">
        <v>0</v>
      </c>
      <c r="EA36" s="932">
        <v>0</v>
      </c>
      <c r="EB36" s="932">
        <v>0</v>
      </c>
      <c r="EC36" s="932">
        <v>0</v>
      </c>
      <c r="ED36" s="932">
        <v>0</v>
      </c>
      <c r="EE36" s="932">
        <v>0</v>
      </c>
      <c r="EF36" s="932">
        <v>0</v>
      </c>
      <c r="EG36" s="932">
        <v>0</v>
      </c>
      <c r="EK36" s="932">
        <v>35</v>
      </c>
      <c r="EL36" s="932">
        <v>0</v>
      </c>
      <c r="EM36" s="932">
        <v>0</v>
      </c>
      <c r="EN36" s="932">
        <v>0</v>
      </c>
      <c r="EO36" s="932">
        <v>0</v>
      </c>
      <c r="EP36" s="932">
        <v>0</v>
      </c>
      <c r="EQ36" s="932">
        <v>0</v>
      </c>
      <c r="ER36" s="932">
        <v>0</v>
      </c>
      <c r="ES36" s="932">
        <v>0</v>
      </c>
      <c r="ET36" s="932">
        <v>0</v>
      </c>
      <c r="EU36" s="932">
        <v>0</v>
      </c>
      <c r="EV36" s="932">
        <v>0</v>
      </c>
      <c r="EW36" s="932">
        <v>0</v>
      </c>
      <c r="EX36" s="932">
        <v>0</v>
      </c>
      <c r="EY36" s="932">
        <v>0</v>
      </c>
      <c r="FC36" s="932">
        <v>35</v>
      </c>
      <c r="FD36" s="932">
        <v>0</v>
      </c>
      <c r="FE36" s="932">
        <v>0</v>
      </c>
      <c r="FF36" s="932">
        <v>0</v>
      </c>
      <c r="FG36" s="932">
        <v>0</v>
      </c>
      <c r="FH36" s="932">
        <v>0</v>
      </c>
      <c r="FI36" s="932">
        <v>0</v>
      </c>
      <c r="FJ36" s="932">
        <v>0</v>
      </c>
      <c r="FK36" s="932">
        <v>0</v>
      </c>
      <c r="FL36" s="932">
        <v>0</v>
      </c>
      <c r="FM36" s="932">
        <v>0</v>
      </c>
      <c r="FN36" s="932">
        <v>0</v>
      </c>
      <c r="FO36" s="932">
        <v>0</v>
      </c>
      <c r="FP36" s="932">
        <v>0</v>
      </c>
      <c r="FQ36" s="932">
        <v>0</v>
      </c>
      <c r="FU36" s="932">
        <v>35</v>
      </c>
      <c r="FV36" s="932">
        <v>0</v>
      </c>
      <c r="FW36" s="932">
        <v>0</v>
      </c>
      <c r="FX36" s="932">
        <v>0</v>
      </c>
      <c r="FY36" s="932">
        <v>0</v>
      </c>
      <c r="FZ36" s="932">
        <v>0</v>
      </c>
      <c r="GA36" s="932">
        <v>0</v>
      </c>
      <c r="GB36" s="932">
        <v>0</v>
      </c>
      <c r="GC36" s="932">
        <v>0</v>
      </c>
      <c r="GD36" s="932">
        <v>0</v>
      </c>
      <c r="GE36" s="932">
        <v>0</v>
      </c>
      <c r="GF36" s="932">
        <v>0</v>
      </c>
      <c r="GG36" s="932">
        <v>0</v>
      </c>
      <c r="GH36" s="932">
        <v>0</v>
      </c>
      <c r="GI36" s="932">
        <v>0</v>
      </c>
      <c r="GM36" s="932">
        <v>35</v>
      </c>
      <c r="GN36" s="932">
        <v>0</v>
      </c>
      <c r="GO36" s="932">
        <v>0</v>
      </c>
      <c r="GP36" s="932">
        <v>0</v>
      </c>
      <c r="GQ36" s="932">
        <v>0</v>
      </c>
      <c r="GR36" s="932">
        <v>0</v>
      </c>
      <c r="GS36" s="932">
        <v>0</v>
      </c>
      <c r="GT36" s="932">
        <v>0</v>
      </c>
      <c r="GU36" s="932">
        <v>0</v>
      </c>
      <c r="GV36" s="932">
        <v>0</v>
      </c>
      <c r="GW36" s="932">
        <v>0</v>
      </c>
      <c r="GX36" s="932">
        <v>0</v>
      </c>
      <c r="GY36" s="932">
        <v>0</v>
      </c>
      <c r="GZ36" s="932">
        <v>0</v>
      </c>
      <c r="HA36" s="932">
        <v>0</v>
      </c>
    </row>
    <row r="37" spans="1:209">
      <c r="A37" s="963">
        <v>36</v>
      </c>
      <c r="D37" s="968">
        <f t="shared" si="0"/>
        <v>0</v>
      </c>
      <c r="E37" s="968">
        <f t="shared" si="1"/>
        <v>0</v>
      </c>
      <c r="F37" s="968">
        <f t="shared" si="2"/>
        <v>0</v>
      </c>
      <c r="G37" s="968">
        <f t="shared" si="3"/>
        <v>0</v>
      </c>
      <c r="H37" s="968">
        <f t="shared" si="4"/>
        <v>0</v>
      </c>
      <c r="I37" s="968">
        <f t="shared" si="5"/>
        <v>0</v>
      </c>
      <c r="J37" s="968">
        <f t="shared" si="6"/>
        <v>0</v>
      </c>
      <c r="K37" s="968">
        <f t="shared" si="7"/>
        <v>0</v>
      </c>
      <c r="L37" s="968">
        <f t="shared" si="8"/>
        <v>0</v>
      </c>
      <c r="M37" s="968">
        <f t="shared" si="9"/>
        <v>0</v>
      </c>
      <c r="N37" s="968">
        <f t="shared" si="10"/>
        <v>0</v>
      </c>
      <c r="O37" s="968">
        <f t="shared" si="11"/>
        <v>0</v>
      </c>
      <c r="P37" s="968">
        <f t="shared" si="12"/>
        <v>0</v>
      </c>
      <c r="Q37" s="968">
        <f t="shared" si="13"/>
        <v>0</v>
      </c>
      <c r="R37" s="932"/>
      <c r="S37" s="932"/>
      <c r="T37" s="932"/>
      <c r="U37" s="932"/>
      <c r="V37" s="932"/>
      <c r="W37" s="932"/>
      <c r="X37" s="932"/>
      <c r="Y37" s="932"/>
      <c r="Z37" s="932"/>
      <c r="AA37" s="932"/>
      <c r="AB37" s="932"/>
      <c r="AC37" s="932"/>
      <c r="AD37" s="932"/>
      <c r="AE37" s="932"/>
      <c r="AF37" s="932"/>
      <c r="AG37" s="932"/>
      <c r="AH37" s="932"/>
      <c r="AI37" s="932"/>
      <c r="AJ37" s="932"/>
      <c r="AK37" s="932"/>
      <c r="AL37" s="932"/>
      <c r="AM37" s="932"/>
      <c r="AN37" s="932"/>
      <c r="AO37" s="932"/>
      <c r="AP37" s="932"/>
      <c r="AQ37" s="932"/>
      <c r="AR37" s="932"/>
      <c r="AS37" s="932"/>
      <c r="AT37" s="932"/>
      <c r="AU37" s="932"/>
      <c r="AV37" s="932"/>
      <c r="AW37" s="932"/>
      <c r="AX37" s="932"/>
      <c r="AY37" s="932"/>
      <c r="AZ37" s="932"/>
      <c r="BA37" s="932"/>
      <c r="BB37" s="932"/>
      <c r="BC37" s="932"/>
      <c r="BD37" s="932"/>
      <c r="BE37" s="932"/>
      <c r="BF37" s="932"/>
      <c r="BG37" s="932"/>
      <c r="BH37" s="932"/>
      <c r="BI37" s="932"/>
      <c r="BJ37" s="932"/>
      <c r="BK37" s="932"/>
      <c r="BL37" s="932"/>
      <c r="BM37" s="932"/>
      <c r="BN37" s="932"/>
      <c r="BO37" s="932"/>
      <c r="BP37" s="932"/>
      <c r="BQ37" s="932"/>
      <c r="BR37" s="932"/>
      <c r="BS37" s="932"/>
      <c r="BT37" s="932"/>
      <c r="BU37" s="932"/>
      <c r="BV37" s="932"/>
      <c r="BW37" s="932"/>
      <c r="BX37" s="932"/>
      <c r="BY37" s="932"/>
      <c r="BZ37" s="932"/>
      <c r="CA37" s="932"/>
      <c r="CB37" s="932"/>
      <c r="CC37" s="932"/>
      <c r="CD37" s="932"/>
      <c r="CE37" s="932"/>
      <c r="CF37" s="932"/>
      <c r="CG37" s="932"/>
      <c r="CH37" s="932"/>
      <c r="CI37" s="932"/>
      <c r="CJ37" s="932"/>
      <c r="CK37" s="932"/>
      <c r="CL37" s="932"/>
      <c r="CM37" s="932"/>
      <c r="CN37" s="932"/>
      <c r="CO37" s="932"/>
      <c r="CP37" s="932"/>
      <c r="CQ37" s="932"/>
      <c r="CR37" s="932"/>
      <c r="CS37" s="932"/>
      <c r="CT37" s="932"/>
      <c r="CU37" s="932"/>
      <c r="CV37" s="932"/>
      <c r="CW37" s="932"/>
      <c r="CX37" s="932"/>
      <c r="CY37" s="932"/>
      <c r="CZ37" s="932"/>
      <c r="DA37" s="932"/>
      <c r="DB37" s="932"/>
      <c r="DC37" s="932"/>
      <c r="DD37" s="932"/>
      <c r="DE37" s="932"/>
      <c r="DF37" s="932"/>
      <c r="DG37" s="932"/>
      <c r="DH37" s="932"/>
      <c r="DI37" s="932"/>
      <c r="DJ37" s="932"/>
      <c r="DK37" s="932"/>
      <c r="DL37" s="932"/>
      <c r="DM37" s="932"/>
      <c r="DN37" s="932"/>
      <c r="DO37" s="932"/>
      <c r="DP37" s="932"/>
      <c r="DQ37" s="932"/>
      <c r="DR37" s="932"/>
      <c r="DS37" s="932">
        <v>36</v>
      </c>
      <c r="DT37" s="932">
        <v>0</v>
      </c>
      <c r="DU37" s="932">
        <v>0</v>
      </c>
      <c r="DV37" s="932">
        <v>0</v>
      </c>
      <c r="DW37" s="932">
        <v>0</v>
      </c>
      <c r="DX37" s="932">
        <v>0</v>
      </c>
      <c r="DY37" s="932">
        <v>0</v>
      </c>
      <c r="DZ37" s="932">
        <v>0</v>
      </c>
      <c r="EA37" s="932">
        <v>0</v>
      </c>
      <c r="EB37" s="932">
        <v>0</v>
      </c>
      <c r="EC37" s="932">
        <v>0</v>
      </c>
      <c r="ED37" s="932">
        <v>0</v>
      </c>
      <c r="EE37" s="932">
        <v>0</v>
      </c>
      <c r="EF37" s="932">
        <v>0</v>
      </c>
      <c r="EG37" s="932">
        <v>0</v>
      </c>
      <c r="EK37" s="932">
        <v>36</v>
      </c>
      <c r="EL37" s="932">
        <v>0</v>
      </c>
      <c r="EM37" s="932">
        <v>0</v>
      </c>
      <c r="EN37" s="932">
        <v>0</v>
      </c>
      <c r="EO37" s="932">
        <v>0</v>
      </c>
      <c r="EP37" s="932">
        <v>0</v>
      </c>
      <c r="EQ37" s="932">
        <v>0</v>
      </c>
      <c r="ER37" s="932">
        <v>0</v>
      </c>
      <c r="ES37" s="932">
        <v>0</v>
      </c>
      <c r="ET37" s="932">
        <v>0</v>
      </c>
      <c r="EU37" s="932">
        <v>0</v>
      </c>
      <c r="EV37" s="932">
        <v>0</v>
      </c>
      <c r="EW37" s="932">
        <v>0</v>
      </c>
      <c r="EX37" s="932">
        <v>0</v>
      </c>
      <c r="EY37" s="932">
        <v>0</v>
      </c>
      <c r="FC37" s="932">
        <v>36</v>
      </c>
      <c r="FD37" s="932">
        <v>0</v>
      </c>
      <c r="FE37" s="932">
        <v>0</v>
      </c>
      <c r="FF37" s="932">
        <v>0</v>
      </c>
      <c r="FG37" s="932">
        <v>0</v>
      </c>
      <c r="FH37" s="932">
        <v>0</v>
      </c>
      <c r="FI37" s="932">
        <v>0</v>
      </c>
      <c r="FJ37" s="932">
        <v>0</v>
      </c>
      <c r="FK37" s="932">
        <v>0</v>
      </c>
      <c r="FL37" s="932">
        <v>0</v>
      </c>
      <c r="FM37" s="932">
        <v>0</v>
      </c>
      <c r="FN37" s="932">
        <v>0</v>
      </c>
      <c r="FO37" s="932">
        <v>0</v>
      </c>
      <c r="FP37" s="932">
        <v>0</v>
      </c>
      <c r="FQ37" s="932">
        <v>0</v>
      </c>
      <c r="FU37" s="932">
        <v>36</v>
      </c>
      <c r="FV37" s="932">
        <v>0</v>
      </c>
      <c r="FW37" s="932">
        <v>0</v>
      </c>
      <c r="FX37" s="932">
        <v>0</v>
      </c>
      <c r="FY37" s="932">
        <v>0</v>
      </c>
      <c r="FZ37" s="932">
        <v>0</v>
      </c>
      <c r="GA37" s="932">
        <v>0</v>
      </c>
      <c r="GB37" s="932">
        <v>0</v>
      </c>
      <c r="GC37" s="932">
        <v>0</v>
      </c>
      <c r="GD37" s="932">
        <v>0</v>
      </c>
      <c r="GE37" s="932">
        <v>0</v>
      </c>
      <c r="GF37" s="932">
        <v>0</v>
      </c>
      <c r="GG37" s="932">
        <v>0</v>
      </c>
      <c r="GH37" s="932">
        <v>0</v>
      </c>
      <c r="GI37" s="932">
        <v>0</v>
      </c>
      <c r="GM37" s="932">
        <v>36</v>
      </c>
      <c r="GN37" s="932">
        <v>0</v>
      </c>
      <c r="GO37" s="932">
        <v>0</v>
      </c>
      <c r="GP37" s="932">
        <v>0</v>
      </c>
      <c r="GQ37" s="932">
        <v>0</v>
      </c>
      <c r="GR37" s="932">
        <v>0</v>
      </c>
      <c r="GS37" s="932">
        <v>0</v>
      </c>
      <c r="GT37" s="932">
        <v>0</v>
      </c>
      <c r="GU37" s="932">
        <v>0</v>
      </c>
      <c r="GV37" s="932">
        <v>0</v>
      </c>
      <c r="GW37" s="932">
        <v>0</v>
      </c>
      <c r="GX37" s="932">
        <v>0</v>
      </c>
      <c r="GY37" s="932">
        <v>0</v>
      </c>
      <c r="GZ37" s="932">
        <v>0</v>
      </c>
      <c r="HA37" s="932">
        <v>0</v>
      </c>
    </row>
    <row r="38" spans="1:209">
      <c r="A38" s="963">
        <v>37</v>
      </c>
      <c r="D38" s="968">
        <f t="shared" si="0"/>
        <v>0</v>
      </c>
      <c r="E38" s="968">
        <f t="shared" si="1"/>
        <v>0</v>
      </c>
      <c r="F38" s="968">
        <f t="shared" si="2"/>
        <v>0</v>
      </c>
      <c r="G38" s="968">
        <f t="shared" si="3"/>
        <v>0</v>
      </c>
      <c r="H38" s="968">
        <f t="shared" si="4"/>
        <v>0</v>
      </c>
      <c r="I38" s="968">
        <f t="shared" si="5"/>
        <v>0</v>
      </c>
      <c r="J38" s="968">
        <f t="shared" si="6"/>
        <v>0</v>
      </c>
      <c r="K38" s="968">
        <f t="shared" si="7"/>
        <v>0</v>
      </c>
      <c r="L38" s="968">
        <f t="shared" si="8"/>
        <v>0</v>
      </c>
      <c r="M38" s="968">
        <f t="shared" si="9"/>
        <v>0</v>
      </c>
      <c r="N38" s="968">
        <f t="shared" si="10"/>
        <v>0</v>
      </c>
      <c r="O38" s="968">
        <f t="shared" si="11"/>
        <v>0</v>
      </c>
      <c r="P38" s="968">
        <f t="shared" si="12"/>
        <v>0</v>
      </c>
      <c r="Q38" s="968">
        <f t="shared" si="13"/>
        <v>0</v>
      </c>
      <c r="R38" s="932"/>
      <c r="S38" s="932"/>
      <c r="T38" s="932"/>
      <c r="U38" s="932"/>
      <c r="V38" s="932"/>
      <c r="W38" s="932"/>
      <c r="X38" s="932"/>
      <c r="Y38" s="932"/>
      <c r="Z38" s="932"/>
      <c r="AA38" s="932"/>
      <c r="AB38" s="932"/>
      <c r="AC38" s="932"/>
      <c r="AD38" s="932"/>
      <c r="AE38" s="932"/>
      <c r="AF38" s="932"/>
      <c r="AG38" s="932"/>
      <c r="AH38" s="932"/>
      <c r="AI38" s="932"/>
      <c r="AJ38" s="932"/>
      <c r="AK38" s="932"/>
      <c r="AL38" s="932"/>
      <c r="AM38" s="932"/>
      <c r="AN38" s="932"/>
      <c r="AO38" s="932"/>
      <c r="AP38" s="932"/>
      <c r="AQ38" s="932"/>
      <c r="AR38" s="932"/>
      <c r="AS38" s="932"/>
      <c r="AT38" s="932"/>
      <c r="AU38" s="932"/>
      <c r="AV38" s="932"/>
      <c r="AW38" s="932"/>
      <c r="AX38" s="932"/>
      <c r="AY38" s="932"/>
      <c r="AZ38" s="932"/>
      <c r="BA38" s="932"/>
      <c r="BB38" s="932"/>
      <c r="BC38" s="932"/>
      <c r="BD38" s="932"/>
      <c r="BE38" s="932"/>
      <c r="BF38" s="932"/>
      <c r="BG38" s="932"/>
      <c r="BH38" s="932"/>
      <c r="BI38" s="932"/>
      <c r="BJ38" s="932"/>
      <c r="BK38" s="932"/>
      <c r="BL38" s="932"/>
      <c r="BM38" s="932"/>
      <c r="BN38" s="932"/>
      <c r="BO38" s="932"/>
      <c r="BP38" s="932"/>
      <c r="BQ38" s="932"/>
      <c r="BR38" s="932"/>
      <c r="BS38" s="932"/>
      <c r="BT38" s="932"/>
      <c r="BU38" s="932"/>
      <c r="BV38" s="932"/>
      <c r="BW38" s="932"/>
      <c r="BX38" s="932"/>
      <c r="BY38" s="932"/>
      <c r="BZ38" s="932"/>
      <c r="CA38" s="932"/>
      <c r="CB38" s="932"/>
      <c r="CC38" s="932"/>
      <c r="CD38" s="932"/>
      <c r="CE38" s="932"/>
      <c r="CF38" s="932"/>
      <c r="CG38" s="932"/>
      <c r="CH38" s="932"/>
      <c r="CI38" s="932"/>
      <c r="CJ38" s="932"/>
      <c r="CK38" s="932"/>
      <c r="CL38" s="932"/>
      <c r="CM38" s="932"/>
      <c r="CN38" s="932"/>
      <c r="CO38" s="932"/>
      <c r="CP38" s="932"/>
      <c r="CQ38" s="932"/>
      <c r="CR38" s="932"/>
      <c r="CS38" s="932"/>
      <c r="CT38" s="932"/>
      <c r="CU38" s="932"/>
      <c r="CV38" s="932"/>
      <c r="CW38" s="932"/>
      <c r="CX38" s="932"/>
      <c r="CY38" s="932"/>
      <c r="CZ38" s="932"/>
      <c r="DA38" s="932"/>
      <c r="DB38" s="932"/>
      <c r="DC38" s="932"/>
      <c r="DD38" s="932"/>
      <c r="DE38" s="932"/>
      <c r="DF38" s="932"/>
      <c r="DG38" s="932"/>
      <c r="DH38" s="932"/>
      <c r="DI38" s="932"/>
      <c r="DJ38" s="932"/>
      <c r="DK38" s="932"/>
      <c r="DL38" s="932"/>
      <c r="DM38" s="932"/>
      <c r="DN38" s="932"/>
      <c r="DO38" s="932"/>
      <c r="DP38" s="932"/>
      <c r="DQ38" s="932"/>
      <c r="DR38" s="932"/>
      <c r="DS38" s="932">
        <v>37</v>
      </c>
      <c r="DT38" s="932">
        <v>0</v>
      </c>
      <c r="DU38" s="932">
        <v>0</v>
      </c>
      <c r="DV38" s="932">
        <v>0</v>
      </c>
      <c r="DW38" s="932">
        <v>0</v>
      </c>
      <c r="DX38" s="932">
        <v>0</v>
      </c>
      <c r="DY38" s="932">
        <v>0</v>
      </c>
      <c r="DZ38" s="932">
        <v>0</v>
      </c>
      <c r="EA38" s="932">
        <v>0</v>
      </c>
      <c r="EB38" s="932">
        <v>0</v>
      </c>
      <c r="EC38" s="932">
        <v>0</v>
      </c>
      <c r="ED38" s="932">
        <v>0</v>
      </c>
      <c r="EE38" s="932">
        <v>0</v>
      </c>
      <c r="EF38" s="932">
        <v>0</v>
      </c>
      <c r="EG38" s="932">
        <v>0</v>
      </c>
      <c r="EK38" s="932">
        <v>37</v>
      </c>
      <c r="EL38" s="932">
        <v>0</v>
      </c>
      <c r="EM38" s="932">
        <v>0</v>
      </c>
      <c r="EN38" s="932">
        <v>0</v>
      </c>
      <c r="EO38" s="932">
        <v>0</v>
      </c>
      <c r="EP38" s="932">
        <v>0</v>
      </c>
      <c r="EQ38" s="932">
        <v>0</v>
      </c>
      <c r="ER38" s="932">
        <v>0</v>
      </c>
      <c r="ES38" s="932">
        <v>0</v>
      </c>
      <c r="ET38" s="932">
        <v>0</v>
      </c>
      <c r="EU38" s="932">
        <v>0</v>
      </c>
      <c r="EV38" s="932">
        <v>0</v>
      </c>
      <c r="EW38" s="932">
        <v>0</v>
      </c>
      <c r="EX38" s="932">
        <v>0</v>
      </c>
      <c r="EY38" s="932">
        <v>0</v>
      </c>
      <c r="FC38" s="932">
        <v>37</v>
      </c>
      <c r="FD38" s="932">
        <v>0</v>
      </c>
      <c r="FE38" s="932">
        <v>0</v>
      </c>
      <c r="FF38" s="932">
        <v>0</v>
      </c>
      <c r="FG38" s="932">
        <v>0</v>
      </c>
      <c r="FH38" s="932">
        <v>0</v>
      </c>
      <c r="FI38" s="932">
        <v>0</v>
      </c>
      <c r="FJ38" s="932">
        <v>0</v>
      </c>
      <c r="FK38" s="932">
        <v>0</v>
      </c>
      <c r="FL38" s="932">
        <v>0</v>
      </c>
      <c r="FM38" s="932">
        <v>0</v>
      </c>
      <c r="FN38" s="932">
        <v>0</v>
      </c>
      <c r="FO38" s="932">
        <v>0</v>
      </c>
      <c r="FP38" s="932">
        <v>0</v>
      </c>
      <c r="FQ38" s="932">
        <v>0</v>
      </c>
      <c r="FU38" s="932">
        <v>37</v>
      </c>
      <c r="FV38" s="932">
        <v>0</v>
      </c>
      <c r="FW38" s="932">
        <v>0</v>
      </c>
      <c r="FX38" s="932">
        <v>0</v>
      </c>
      <c r="FY38" s="932">
        <v>0</v>
      </c>
      <c r="FZ38" s="932">
        <v>0</v>
      </c>
      <c r="GA38" s="932">
        <v>0</v>
      </c>
      <c r="GB38" s="932">
        <v>0</v>
      </c>
      <c r="GC38" s="932">
        <v>0</v>
      </c>
      <c r="GD38" s="932">
        <v>0</v>
      </c>
      <c r="GE38" s="932">
        <v>0</v>
      </c>
      <c r="GF38" s="932">
        <v>0</v>
      </c>
      <c r="GG38" s="932">
        <v>0</v>
      </c>
      <c r="GH38" s="932">
        <v>0</v>
      </c>
      <c r="GI38" s="932">
        <v>0</v>
      </c>
      <c r="GM38" s="932">
        <v>37</v>
      </c>
      <c r="GN38" s="932">
        <v>0</v>
      </c>
      <c r="GO38" s="932">
        <v>0</v>
      </c>
      <c r="GP38" s="932">
        <v>0</v>
      </c>
      <c r="GQ38" s="932">
        <v>0</v>
      </c>
      <c r="GR38" s="932">
        <v>0</v>
      </c>
      <c r="GS38" s="932">
        <v>0</v>
      </c>
      <c r="GT38" s="932">
        <v>0</v>
      </c>
      <c r="GU38" s="932">
        <v>0</v>
      </c>
      <c r="GV38" s="932">
        <v>0</v>
      </c>
      <c r="GW38" s="932">
        <v>0</v>
      </c>
      <c r="GX38" s="932">
        <v>0</v>
      </c>
      <c r="GY38" s="932">
        <v>0</v>
      </c>
      <c r="GZ38" s="932">
        <v>0</v>
      </c>
      <c r="HA38" s="932">
        <v>0</v>
      </c>
    </row>
    <row r="39" spans="1:209">
      <c r="A39" s="963">
        <v>38</v>
      </c>
      <c r="D39" s="968">
        <f t="shared" si="0"/>
        <v>0</v>
      </c>
      <c r="E39" s="968">
        <f t="shared" si="1"/>
        <v>0</v>
      </c>
      <c r="F39" s="968">
        <f t="shared" si="2"/>
        <v>0</v>
      </c>
      <c r="G39" s="968">
        <f t="shared" si="3"/>
        <v>0</v>
      </c>
      <c r="H39" s="968">
        <f t="shared" si="4"/>
        <v>0</v>
      </c>
      <c r="I39" s="968">
        <f t="shared" si="5"/>
        <v>0</v>
      </c>
      <c r="J39" s="968">
        <f t="shared" si="6"/>
        <v>0</v>
      </c>
      <c r="K39" s="968">
        <f t="shared" si="7"/>
        <v>0</v>
      </c>
      <c r="L39" s="968">
        <f t="shared" si="8"/>
        <v>0</v>
      </c>
      <c r="M39" s="968">
        <f t="shared" si="9"/>
        <v>0</v>
      </c>
      <c r="N39" s="968">
        <f t="shared" si="10"/>
        <v>0</v>
      </c>
      <c r="O39" s="968">
        <f t="shared" si="11"/>
        <v>0</v>
      </c>
      <c r="P39" s="968">
        <f t="shared" si="12"/>
        <v>0</v>
      </c>
      <c r="Q39" s="968">
        <f t="shared" si="13"/>
        <v>0</v>
      </c>
      <c r="R39" s="932"/>
      <c r="S39" s="932"/>
      <c r="T39" s="932"/>
      <c r="U39" s="932"/>
      <c r="V39" s="932"/>
      <c r="W39" s="932"/>
      <c r="X39" s="932"/>
      <c r="Y39" s="932"/>
      <c r="Z39" s="932"/>
      <c r="AA39" s="932"/>
      <c r="AB39" s="932"/>
      <c r="AC39" s="932"/>
      <c r="AD39" s="932"/>
      <c r="AE39" s="932"/>
      <c r="AF39" s="932"/>
      <c r="AG39" s="932"/>
      <c r="AH39" s="932"/>
      <c r="AI39" s="932"/>
      <c r="AJ39" s="932"/>
      <c r="AK39" s="932"/>
      <c r="AL39" s="932"/>
      <c r="AM39" s="932"/>
      <c r="AN39" s="932"/>
      <c r="AO39" s="932"/>
      <c r="AP39" s="932"/>
      <c r="AQ39" s="932"/>
      <c r="AR39" s="932"/>
      <c r="AS39" s="932"/>
      <c r="AT39" s="932"/>
      <c r="AU39" s="932"/>
      <c r="AV39" s="932"/>
      <c r="AW39" s="932"/>
      <c r="AX39" s="932"/>
      <c r="AY39" s="932"/>
      <c r="AZ39" s="932"/>
      <c r="BA39" s="932"/>
      <c r="BB39" s="932"/>
      <c r="BC39" s="932"/>
      <c r="BD39" s="932"/>
      <c r="BE39" s="932"/>
      <c r="BF39" s="932"/>
      <c r="BG39" s="932"/>
      <c r="BH39" s="932"/>
      <c r="BI39" s="932"/>
      <c r="BJ39" s="932"/>
      <c r="BK39" s="932"/>
      <c r="BL39" s="932"/>
      <c r="BM39" s="932"/>
      <c r="BN39" s="932"/>
      <c r="BO39" s="932"/>
      <c r="BP39" s="932"/>
      <c r="BQ39" s="932"/>
      <c r="BR39" s="932"/>
      <c r="BS39" s="932"/>
      <c r="BT39" s="932"/>
      <c r="BU39" s="932"/>
      <c r="BV39" s="932"/>
      <c r="BW39" s="932"/>
      <c r="BX39" s="932"/>
      <c r="BY39" s="932"/>
      <c r="BZ39" s="932"/>
      <c r="CA39" s="932"/>
      <c r="CB39" s="932"/>
      <c r="CC39" s="932"/>
      <c r="CD39" s="932"/>
      <c r="CE39" s="932"/>
      <c r="CF39" s="932"/>
      <c r="CG39" s="932"/>
      <c r="CH39" s="932"/>
      <c r="CI39" s="932"/>
      <c r="CJ39" s="932"/>
      <c r="CK39" s="932"/>
      <c r="CL39" s="932"/>
      <c r="CM39" s="932"/>
      <c r="CN39" s="932"/>
      <c r="CO39" s="932"/>
      <c r="CP39" s="932"/>
      <c r="CQ39" s="932"/>
      <c r="CR39" s="932"/>
      <c r="CS39" s="932"/>
      <c r="CT39" s="932"/>
      <c r="CU39" s="932"/>
      <c r="CV39" s="932"/>
      <c r="CW39" s="932"/>
      <c r="CX39" s="932"/>
      <c r="CY39" s="932"/>
      <c r="CZ39" s="932"/>
      <c r="DA39" s="932"/>
      <c r="DB39" s="932"/>
      <c r="DC39" s="932"/>
      <c r="DD39" s="932"/>
      <c r="DE39" s="932"/>
      <c r="DF39" s="932"/>
      <c r="DG39" s="932"/>
      <c r="DH39" s="932"/>
      <c r="DI39" s="932"/>
      <c r="DJ39" s="932"/>
      <c r="DK39" s="932"/>
      <c r="DL39" s="932"/>
      <c r="DM39" s="932"/>
      <c r="DN39" s="932"/>
      <c r="DO39" s="932"/>
      <c r="DP39" s="932"/>
      <c r="DQ39" s="932"/>
      <c r="DR39" s="932"/>
      <c r="DS39" s="932">
        <v>38</v>
      </c>
      <c r="DT39" s="932">
        <v>0</v>
      </c>
      <c r="DU39" s="932">
        <v>0</v>
      </c>
      <c r="DV39" s="932">
        <v>0</v>
      </c>
      <c r="DW39" s="932">
        <v>0</v>
      </c>
      <c r="DX39" s="932">
        <v>0</v>
      </c>
      <c r="DY39" s="932">
        <v>0</v>
      </c>
      <c r="DZ39" s="932">
        <v>0</v>
      </c>
      <c r="EA39" s="932">
        <v>0</v>
      </c>
      <c r="EB39" s="932">
        <v>0</v>
      </c>
      <c r="EC39" s="932">
        <v>0</v>
      </c>
      <c r="ED39" s="932">
        <v>0</v>
      </c>
      <c r="EE39" s="932">
        <v>0</v>
      </c>
      <c r="EF39" s="932">
        <v>0</v>
      </c>
      <c r="EG39" s="932">
        <v>0</v>
      </c>
      <c r="EK39" s="932">
        <v>38</v>
      </c>
      <c r="EL39" s="932">
        <v>0</v>
      </c>
      <c r="EM39" s="932">
        <v>0</v>
      </c>
      <c r="EN39" s="932">
        <v>0</v>
      </c>
      <c r="EO39" s="932">
        <v>0</v>
      </c>
      <c r="EP39" s="932">
        <v>0</v>
      </c>
      <c r="EQ39" s="932">
        <v>0</v>
      </c>
      <c r="ER39" s="932">
        <v>0</v>
      </c>
      <c r="ES39" s="932">
        <v>0</v>
      </c>
      <c r="ET39" s="932">
        <v>0</v>
      </c>
      <c r="EU39" s="932">
        <v>0</v>
      </c>
      <c r="EV39" s="932">
        <v>0</v>
      </c>
      <c r="EW39" s="932">
        <v>0</v>
      </c>
      <c r="EX39" s="932">
        <v>0</v>
      </c>
      <c r="EY39" s="932">
        <v>0</v>
      </c>
      <c r="FC39" s="932">
        <v>38</v>
      </c>
      <c r="FD39" s="932">
        <v>0</v>
      </c>
      <c r="FE39" s="932">
        <v>0</v>
      </c>
      <c r="FF39" s="932">
        <v>0</v>
      </c>
      <c r="FG39" s="932">
        <v>0</v>
      </c>
      <c r="FH39" s="932">
        <v>0</v>
      </c>
      <c r="FI39" s="932">
        <v>0</v>
      </c>
      <c r="FJ39" s="932">
        <v>0</v>
      </c>
      <c r="FK39" s="932">
        <v>0</v>
      </c>
      <c r="FL39" s="932">
        <v>0</v>
      </c>
      <c r="FM39" s="932">
        <v>0</v>
      </c>
      <c r="FN39" s="932">
        <v>0</v>
      </c>
      <c r="FO39" s="932">
        <v>0</v>
      </c>
      <c r="FP39" s="932">
        <v>0</v>
      </c>
      <c r="FQ39" s="932">
        <v>0</v>
      </c>
      <c r="FU39" s="932">
        <v>38</v>
      </c>
      <c r="FV39" s="932">
        <v>0</v>
      </c>
      <c r="FW39" s="932">
        <v>0</v>
      </c>
      <c r="FX39" s="932">
        <v>0</v>
      </c>
      <c r="FY39" s="932">
        <v>0</v>
      </c>
      <c r="FZ39" s="932">
        <v>0</v>
      </c>
      <c r="GA39" s="932">
        <v>0</v>
      </c>
      <c r="GB39" s="932">
        <v>0</v>
      </c>
      <c r="GC39" s="932">
        <v>0</v>
      </c>
      <c r="GD39" s="932">
        <v>0</v>
      </c>
      <c r="GE39" s="932">
        <v>0</v>
      </c>
      <c r="GF39" s="932">
        <v>0</v>
      </c>
      <c r="GG39" s="932">
        <v>0</v>
      </c>
      <c r="GH39" s="932">
        <v>0</v>
      </c>
      <c r="GI39" s="932">
        <v>0</v>
      </c>
      <c r="GM39" s="932">
        <v>38</v>
      </c>
      <c r="GN39" s="932">
        <v>0</v>
      </c>
      <c r="GO39" s="932">
        <v>0</v>
      </c>
      <c r="GP39" s="932">
        <v>0</v>
      </c>
      <c r="GQ39" s="932">
        <v>0</v>
      </c>
      <c r="GR39" s="932">
        <v>0</v>
      </c>
      <c r="GS39" s="932">
        <v>0</v>
      </c>
      <c r="GT39" s="932">
        <v>0</v>
      </c>
      <c r="GU39" s="932">
        <v>0</v>
      </c>
      <c r="GV39" s="932">
        <v>0</v>
      </c>
      <c r="GW39" s="932">
        <v>0</v>
      </c>
      <c r="GX39" s="932">
        <v>0</v>
      </c>
      <c r="GY39" s="932">
        <v>0</v>
      </c>
      <c r="GZ39" s="932">
        <v>0</v>
      </c>
      <c r="HA39" s="932">
        <v>0</v>
      </c>
    </row>
    <row r="40" spans="1:209">
      <c r="A40" s="963">
        <v>39</v>
      </c>
      <c r="D40" s="968">
        <f t="shared" si="0"/>
        <v>0</v>
      </c>
      <c r="E40" s="968">
        <f t="shared" si="1"/>
        <v>0</v>
      </c>
      <c r="F40" s="968">
        <f t="shared" si="2"/>
        <v>0</v>
      </c>
      <c r="G40" s="968">
        <f t="shared" si="3"/>
        <v>0</v>
      </c>
      <c r="H40" s="968">
        <f t="shared" si="4"/>
        <v>0</v>
      </c>
      <c r="I40" s="968">
        <f t="shared" si="5"/>
        <v>0</v>
      </c>
      <c r="J40" s="968">
        <f t="shared" si="6"/>
        <v>0</v>
      </c>
      <c r="K40" s="968">
        <f t="shared" si="7"/>
        <v>0</v>
      </c>
      <c r="L40" s="968">
        <f t="shared" si="8"/>
        <v>0</v>
      </c>
      <c r="M40" s="968">
        <f t="shared" si="9"/>
        <v>0</v>
      </c>
      <c r="N40" s="968">
        <f t="shared" si="10"/>
        <v>0</v>
      </c>
      <c r="O40" s="968">
        <f t="shared" si="11"/>
        <v>0</v>
      </c>
      <c r="P40" s="968">
        <f t="shared" si="12"/>
        <v>0</v>
      </c>
      <c r="Q40" s="968">
        <f t="shared" si="13"/>
        <v>0</v>
      </c>
      <c r="R40" s="932"/>
      <c r="S40" s="932"/>
      <c r="T40" s="932"/>
      <c r="U40" s="932"/>
      <c r="V40" s="932"/>
      <c r="W40" s="932"/>
      <c r="X40" s="932"/>
      <c r="Y40" s="932"/>
      <c r="Z40" s="932"/>
      <c r="AA40" s="932"/>
      <c r="AB40" s="932"/>
      <c r="AC40" s="932"/>
      <c r="AD40" s="932"/>
      <c r="AE40" s="932"/>
      <c r="AF40" s="932"/>
      <c r="AG40" s="932"/>
      <c r="AH40" s="932"/>
      <c r="AI40" s="932"/>
      <c r="AJ40" s="932"/>
      <c r="AK40" s="932"/>
      <c r="AL40" s="932"/>
      <c r="AM40" s="932"/>
      <c r="AN40" s="932"/>
      <c r="AO40" s="932"/>
      <c r="AP40" s="932"/>
      <c r="AQ40" s="932"/>
      <c r="AR40" s="932"/>
      <c r="AS40" s="932"/>
      <c r="AT40" s="932"/>
      <c r="AU40" s="932"/>
      <c r="AV40" s="932"/>
      <c r="AW40" s="932"/>
      <c r="AX40" s="932"/>
      <c r="AY40" s="932"/>
      <c r="AZ40" s="932"/>
      <c r="BA40" s="932"/>
      <c r="BB40" s="932"/>
      <c r="BC40" s="932"/>
      <c r="BD40" s="932"/>
      <c r="BE40" s="932"/>
      <c r="BF40" s="932"/>
      <c r="BG40" s="932"/>
      <c r="BH40" s="932"/>
      <c r="BI40" s="932"/>
      <c r="BJ40" s="932"/>
      <c r="BK40" s="932"/>
      <c r="BL40" s="932"/>
      <c r="BM40" s="932"/>
      <c r="BN40" s="932"/>
      <c r="BO40" s="932"/>
      <c r="BP40" s="932"/>
      <c r="BQ40" s="932"/>
      <c r="BR40" s="932"/>
      <c r="BS40" s="932"/>
      <c r="BT40" s="932"/>
      <c r="BU40" s="932"/>
      <c r="BV40" s="932"/>
      <c r="BW40" s="932"/>
      <c r="BX40" s="932"/>
      <c r="BY40" s="932"/>
      <c r="BZ40" s="932"/>
      <c r="CA40" s="932"/>
      <c r="CB40" s="932"/>
      <c r="CC40" s="932"/>
      <c r="CD40" s="932"/>
      <c r="CE40" s="932"/>
      <c r="CF40" s="932"/>
      <c r="CG40" s="932"/>
      <c r="CH40" s="932"/>
      <c r="CI40" s="932"/>
      <c r="CJ40" s="932"/>
      <c r="CK40" s="932"/>
      <c r="CL40" s="932"/>
      <c r="CM40" s="932"/>
      <c r="CN40" s="932"/>
      <c r="CO40" s="932"/>
      <c r="CP40" s="932"/>
      <c r="CQ40" s="932"/>
      <c r="CR40" s="932"/>
      <c r="CS40" s="932"/>
      <c r="CT40" s="932"/>
      <c r="CU40" s="932"/>
      <c r="CV40" s="932"/>
      <c r="CW40" s="932"/>
      <c r="CX40" s="932"/>
      <c r="CY40" s="932"/>
      <c r="CZ40" s="932"/>
      <c r="DA40" s="932"/>
      <c r="DB40" s="932"/>
      <c r="DC40" s="932"/>
      <c r="DD40" s="932"/>
      <c r="DE40" s="932"/>
      <c r="DF40" s="932"/>
      <c r="DG40" s="932"/>
      <c r="DH40" s="932"/>
      <c r="DI40" s="932"/>
      <c r="DJ40" s="932"/>
      <c r="DK40" s="932"/>
      <c r="DL40" s="932"/>
      <c r="DM40" s="932"/>
      <c r="DN40" s="932"/>
      <c r="DO40" s="932"/>
      <c r="DP40" s="932"/>
      <c r="DQ40" s="932"/>
      <c r="DR40" s="932"/>
      <c r="DS40" s="932">
        <v>39</v>
      </c>
      <c r="DT40" s="932">
        <v>0</v>
      </c>
      <c r="DU40" s="932">
        <v>0</v>
      </c>
      <c r="DV40" s="932">
        <v>0</v>
      </c>
      <c r="DW40" s="932">
        <v>0</v>
      </c>
      <c r="DX40" s="932">
        <v>0</v>
      </c>
      <c r="DY40" s="932">
        <v>0</v>
      </c>
      <c r="DZ40" s="932">
        <v>0</v>
      </c>
      <c r="EA40" s="932">
        <v>0</v>
      </c>
      <c r="EB40" s="932">
        <v>0</v>
      </c>
      <c r="EC40" s="932">
        <v>0</v>
      </c>
      <c r="ED40" s="932">
        <v>0</v>
      </c>
      <c r="EE40" s="932">
        <v>0</v>
      </c>
      <c r="EF40" s="932">
        <v>0</v>
      </c>
      <c r="EG40" s="932">
        <v>0</v>
      </c>
      <c r="EK40" s="932">
        <v>39</v>
      </c>
      <c r="EL40" s="932">
        <v>0</v>
      </c>
      <c r="EM40" s="932">
        <v>0</v>
      </c>
      <c r="EN40" s="932">
        <v>0</v>
      </c>
      <c r="EO40" s="932">
        <v>0</v>
      </c>
      <c r="EP40" s="932">
        <v>0</v>
      </c>
      <c r="EQ40" s="932">
        <v>0</v>
      </c>
      <c r="ER40" s="932">
        <v>0</v>
      </c>
      <c r="ES40" s="932">
        <v>0</v>
      </c>
      <c r="ET40" s="932">
        <v>0</v>
      </c>
      <c r="EU40" s="932">
        <v>0</v>
      </c>
      <c r="EV40" s="932">
        <v>0</v>
      </c>
      <c r="EW40" s="932">
        <v>0</v>
      </c>
      <c r="EX40" s="932">
        <v>0</v>
      </c>
      <c r="EY40" s="932">
        <v>0</v>
      </c>
      <c r="FC40" s="932">
        <v>39</v>
      </c>
      <c r="FD40" s="932">
        <v>0</v>
      </c>
      <c r="FE40" s="932">
        <v>0</v>
      </c>
      <c r="FF40" s="932">
        <v>0</v>
      </c>
      <c r="FG40" s="932">
        <v>0</v>
      </c>
      <c r="FH40" s="932">
        <v>0</v>
      </c>
      <c r="FI40" s="932">
        <v>0</v>
      </c>
      <c r="FJ40" s="932">
        <v>0</v>
      </c>
      <c r="FK40" s="932">
        <v>0</v>
      </c>
      <c r="FL40" s="932">
        <v>0</v>
      </c>
      <c r="FM40" s="932">
        <v>0</v>
      </c>
      <c r="FN40" s="932">
        <v>0</v>
      </c>
      <c r="FO40" s="932">
        <v>0</v>
      </c>
      <c r="FP40" s="932">
        <v>0</v>
      </c>
      <c r="FQ40" s="932">
        <v>0</v>
      </c>
      <c r="FU40" s="932">
        <v>39</v>
      </c>
      <c r="FV40" s="932">
        <v>0</v>
      </c>
      <c r="FW40" s="932">
        <v>0</v>
      </c>
      <c r="FX40" s="932">
        <v>0</v>
      </c>
      <c r="FY40" s="932">
        <v>0</v>
      </c>
      <c r="FZ40" s="932">
        <v>0</v>
      </c>
      <c r="GA40" s="932">
        <v>0</v>
      </c>
      <c r="GB40" s="932">
        <v>0</v>
      </c>
      <c r="GC40" s="932">
        <v>0</v>
      </c>
      <c r="GD40" s="932">
        <v>0</v>
      </c>
      <c r="GE40" s="932">
        <v>0</v>
      </c>
      <c r="GF40" s="932">
        <v>0</v>
      </c>
      <c r="GG40" s="932">
        <v>0</v>
      </c>
      <c r="GH40" s="932">
        <v>0</v>
      </c>
      <c r="GI40" s="932">
        <v>0</v>
      </c>
      <c r="GM40" s="932">
        <v>39</v>
      </c>
      <c r="GN40" s="932">
        <v>0</v>
      </c>
      <c r="GO40" s="932">
        <v>0</v>
      </c>
      <c r="GP40" s="932">
        <v>0</v>
      </c>
      <c r="GQ40" s="932">
        <v>0</v>
      </c>
      <c r="GR40" s="932">
        <v>0</v>
      </c>
      <c r="GS40" s="932">
        <v>0</v>
      </c>
      <c r="GT40" s="932">
        <v>0</v>
      </c>
      <c r="GU40" s="932">
        <v>0</v>
      </c>
      <c r="GV40" s="932">
        <v>0</v>
      </c>
      <c r="GW40" s="932">
        <v>0</v>
      </c>
      <c r="GX40" s="932">
        <v>0</v>
      </c>
      <c r="GY40" s="932">
        <v>0</v>
      </c>
      <c r="GZ40" s="932">
        <v>0</v>
      </c>
      <c r="HA40" s="932">
        <v>0</v>
      </c>
    </row>
    <row r="41" spans="1:209">
      <c r="A41" s="963">
        <v>40</v>
      </c>
      <c r="D41" s="968">
        <f t="shared" si="0"/>
        <v>0</v>
      </c>
      <c r="E41" s="968">
        <f t="shared" si="1"/>
        <v>0</v>
      </c>
      <c r="F41" s="968">
        <f t="shared" si="2"/>
        <v>0</v>
      </c>
      <c r="G41" s="968">
        <f t="shared" si="3"/>
        <v>0</v>
      </c>
      <c r="H41" s="968">
        <f t="shared" si="4"/>
        <v>0</v>
      </c>
      <c r="I41" s="968">
        <f t="shared" si="5"/>
        <v>0</v>
      </c>
      <c r="J41" s="968">
        <f t="shared" si="6"/>
        <v>0</v>
      </c>
      <c r="K41" s="968">
        <f t="shared" si="7"/>
        <v>0</v>
      </c>
      <c r="L41" s="968">
        <f t="shared" si="8"/>
        <v>0</v>
      </c>
      <c r="M41" s="968">
        <f t="shared" si="9"/>
        <v>0</v>
      </c>
      <c r="N41" s="968">
        <f t="shared" si="10"/>
        <v>0</v>
      </c>
      <c r="O41" s="968">
        <f t="shared" si="11"/>
        <v>0</v>
      </c>
      <c r="P41" s="968">
        <f t="shared" si="12"/>
        <v>0</v>
      </c>
      <c r="Q41" s="968">
        <f t="shared" si="13"/>
        <v>0</v>
      </c>
      <c r="R41" s="932"/>
      <c r="S41" s="932"/>
      <c r="T41" s="932"/>
      <c r="U41" s="932"/>
      <c r="V41" s="932"/>
      <c r="W41" s="932"/>
      <c r="X41" s="932"/>
      <c r="Y41" s="932"/>
      <c r="Z41" s="932"/>
      <c r="AA41" s="932"/>
      <c r="AB41" s="932"/>
      <c r="AC41" s="932"/>
      <c r="AD41" s="932"/>
      <c r="AE41" s="932"/>
      <c r="AF41" s="932"/>
      <c r="AG41" s="932"/>
      <c r="AH41" s="932"/>
      <c r="AI41" s="932"/>
      <c r="AJ41" s="932"/>
      <c r="AK41" s="932"/>
      <c r="AL41" s="932"/>
      <c r="AM41" s="932"/>
      <c r="AN41" s="932"/>
      <c r="AO41" s="932"/>
      <c r="AP41" s="932"/>
      <c r="AQ41" s="932"/>
      <c r="AR41" s="932"/>
      <c r="AS41" s="932"/>
      <c r="AT41" s="932"/>
      <c r="AU41" s="932"/>
      <c r="AV41" s="932"/>
      <c r="AW41" s="932"/>
      <c r="AX41" s="932"/>
      <c r="AY41" s="932"/>
      <c r="AZ41" s="932"/>
      <c r="BA41" s="932"/>
      <c r="BB41" s="932"/>
      <c r="BC41" s="932"/>
      <c r="BD41" s="932"/>
      <c r="BE41" s="932"/>
      <c r="BF41" s="932"/>
      <c r="BG41" s="932"/>
      <c r="BH41" s="932"/>
      <c r="BI41" s="932"/>
      <c r="BJ41" s="932"/>
      <c r="BK41" s="932"/>
      <c r="BL41" s="932"/>
      <c r="BM41" s="932"/>
      <c r="BN41" s="932"/>
      <c r="BO41" s="932"/>
      <c r="BP41" s="932"/>
      <c r="BQ41" s="932"/>
      <c r="BR41" s="932"/>
      <c r="BS41" s="932"/>
      <c r="BT41" s="932"/>
      <c r="BU41" s="932"/>
      <c r="BV41" s="932"/>
      <c r="BW41" s="932"/>
      <c r="BX41" s="932"/>
      <c r="BY41" s="932"/>
      <c r="BZ41" s="932"/>
      <c r="CA41" s="932"/>
      <c r="CB41" s="932"/>
      <c r="CC41" s="932"/>
      <c r="CD41" s="932"/>
      <c r="CE41" s="932"/>
      <c r="CF41" s="932"/>
      <c r="CG41" s="932"/>
      <c r="CH41" s="932"/>
      <c r="CI41" s="932"/>
      <c r="CJ41" s="932"/>
      <c r="CK41" s="932"/>
      <c r="CL41" s="932"/>
      <c r="CM41" s="932"/>
      <c r="CN41" s="932"/>
      <c r="CO41" s="932"/>
      <c r="CP41" s="932"/>
      <c r="CQ41" s="932"/>
      <c r="CR41" s="932"/>
      <c r="CS41" s="932"/>
      <c r="CT41" s="932"/>
      <c r="CU41" s="932"/>
      <c r="CV41" s="932"/>
      <c r="CW41" s="932"/>
      <c r="CX41" s="932"/>
      <c r="CY41" s="932"/>
      <c r="CZ41" s="932"/>
      <c r="DA41" s="932"/>
      <c r="DB41" s="932"/>
      <c r="DC41" s="932"/>
      <c r="DD41" s="932"/>
      <c r="DE41" s="932"/>
      <c r="DF41" s="932"/>
      <c r="DG41" s="932"/>
      <c r="DH41" s="932"/>
      <c r="DI41" s="932"/>
      <c r="DJ41" s="932"/>
      <c r="DK41" s="932"/>
      <c r="DL41" s="932"/>
      <c r="DM41" s="932"/>
      <c r="DN41" s="932"/>
      <c r="DO41" s="932"/>
      <c r="DP41" s="932"/>
      <c r="DQ41" s="932"/>
      <c r="DR41" s="932"/>
      <c r="DS41" s="932">
        <v>40</v>
      </c>
      <c r="DT41" s="932">
        <v>0</v>
      </c>
      <c r="DU41" s="932">
        <v>0</v>
      </c>
      <c r="DV41" s="932">
        <v>0</v>
      </c>
      <c r="DW41" s="932">
        <v>0</v>
      </c>
      <c r="DX41" s="932">
        <v>0</v>
      </c>
      <c r="DY41" s="932">
        <v>0</v>
      </c>
      <c r="DZ41" s="932">
        <v>0</v>
      </c>
      <c r="EA41" s="932">
        <v>0</v>
      </c>
      <c r="EB41" s="932">
        <v>0</v>
      </c>
      <c r="EC41" s="932">
        <v>0</v>
      </c>
      <c r="ED41" s="932">
        <v>0</v>
      </c>
      <c r="EE41" s="932">
        <v>0</v>
      </c>
      <c r="EF41" s="932">
        <v>0</v>
      </c>
      <c r="EG41" s="932">
        <v>0</v>
      </c>
      <c r="EK41" s="932">
        <v>40</v>
      </c>
      <c r="EL41" s="932">
        <v>0</v>
      </c>
      <c r="EM41" s="932">
        <v>0</v>
      </c>
      <c r="EN41" s="932">
        <v>0</v>
      </c>
      <c r="EO41" s="932">
        <v>0</v>
      </c>
      <c r="EP41" s="932">
        <v>0</v>
      </c>
      <c r="EQ41" s="932">
        <v>0</v>
      </c>
      <c r="ER41" s="932">
        <v>0</v>
      </c>
      <c r="ES41" s="932">
        <v>0</v>
      </c>
      <c r="ET41" s="932">
        <v>0</v>
      </c>
      <c r="EU41" s="932">
        <v>0</v>
      </c>
      <c r="EV41" s="932">
        <v>0</v>
      </c>
      <c r="EW41" s="932">
        <v>0</v>
      </c>
      <c r="EX41" s="932">
        <v>0</v>
      </c>
      <c r="EY41" s="932">
        <v>0</v>
      </c>
      <c r="FC41" s="932">
        <v>40</v>
      </c>
      <c r="FD41" s="932">
        <v>0</v>
      </c>
      <c r="FE41" s="932">
        <v>0</v>
      </c>
      <c r="FF41" s="932">
        <v>0</v>
      </c>
      <c r="FG41" s="932">
        <v>0</v>
      </c>
      <c r="FH41" s="932">
        <v>0</v>
      </c>
      <c r="FI41" s="932">
        <v>0</v>
      </c>
      <c r="FJ41" s="932">
        <v>0</v>
      </c>
      <c r="FK41" s="932">
        <v>0</v>
      </c>
      <c r="FL41" s="932">
        <v>0</v>
      </c>
      <c r="FM41" s="932">
        <v>0</v>
      </c>
      <c r="FN41" s="932">
        <v>0</v>
      </c>
      <c r="FO41" s="932">
        <v>0</v>
      </c>
      <c r="FP41" s="932">
        <v>0</v>
      </c>
      <c r="FQ41" s="932">
        <v>0</v>
      </c>
      <c r="FU41" s="932">
        <v>40</v>
      </c>
      <c r="FV41" s="932">
        <v>0</v>
      </c>
      <c r="FW41" s="932">
        <v>0</v>
      </c>
      <c r="FX41" s="932">
        <v>0</v>
      </c>
      <c r="FY41" s="932">
        <v>0</v>
      </c>
      <c r="FZ41" s="932">
        <v>0</v>
      </c>
      <c r="GA41" s="932">
        <v>0</v>
      </c>
      <c r="GB41" s="932">
        <v>0</v>
      </c>
      <c r="GC41" s="932">
        <v>0</v>
      </c>
      <c r="GD41" s="932">
        <v>0</v>
      </c>
      <c r="GE41" s="932">
        <v>0</v>
      </c>
      <c r="GF41" s="932">
        <v>0</v>
      </c>
      <c r="GG41" s="932">
        <v>0</v>
      </c>
      <c r="GH41" s="932">
        <v>0</v>
      </c>
      <c r="GI41" s="932">
        <v>0</v>
      </c>
      <c r="GM41" s="932">
        <v>40</v>
      </c>
      <c r="GN41" s="932">
        <v>0</v>
      </c>
      <c r="GO41" s="932">
        <v>0</v>
      </c>
      <c r="GP41" s="932">
        <v>0</v>
      </c>
      <c r="GQ41" s="932">
        <v>0</v>
      </c>
      <c r="GR41" s="932">
        <v>0</v>
      </c>
      <c r="GS41" s="932">
        <v>0</v>
      </c>
      <c r="GT41" s="932">
        <v>0</v>
      </c>
      <c r="GU41" s="932">
        <v>0</v>
      </c>
      <c r="GV41" s="932">
        <v>0</v>
      </c>
      <c r="GW41" s="932">
        <v>0</v>
      </c>
      <c r="GX41" s="932">
        <v>0</v>
      </c>
      <c r="GY41" s="932">
        <v>0</v>
      </c>
      <c r="GZ41" s="932">
        <v>0</v>
      </c>
      <c r="HA41" s="932">
        <v>0</v>
      </c>
    </row>
    <row r="42" spans="1:209">
      <c r="A42" s="963">
        <v>41</v>
      </c>
      <c r="D42" s="968">
        <f t="shared" si="0"/>
        <v>0</v>
      </c>
      <c r="E42" s="968">
        <f t="shared" si="1"/>
        <v>0</v>
      </c>
      <c r="F42" s="968">
        <f t="shared" si="2"/>
        <v>0</v>
      </c>
      <c r="G42" s="968">
        <f t="shared" si="3"/>
        <v>0</v>
      </c>
      <c r="H42" s="968">
        <f t="shared" si="4"/>
        <v>0</v>
      </c>
      <c r="I42" s="968">
        <f t="shared" si="5"/>
        <v>0</v>
      </c>
      <c r="J42" s="968">
        <f t="shared" si="6"/>
        <v>0</v>
      </c>
      <c r="K42" s="968">
        <f t="shared" si="7"/>
        <v>0</v>
      </c>
      <c r="L42" s="968">
        <f t="shared" si="8"/>
        <v>0</v>
      </c>
      <c r="M42" s="968">
        <f t="shared" si="9"/>
        <v>0</v>
      </c>
      <c r="N42" s="968">
        <f t="shared" si="10"/>
        <v>0</v>
      </c>
      <c r="O42" s="968">
        <f t="shared" si="11"/>
        <v>0</v>
      </c>
      <c r="P42" s="968">
        <f t="shared" si="12"/>
        <v>0</v>
      </c>
      <c r="Q42" s="968">
        <f t="shared" si="13"/>
        <v>0</v>
      </c>
      <c r="R42" s="932"/>
      <c r="S42" s="932"/>
      <c r="T42" s="932"/>
      <c r="U42" s="932"/>
      <c r="V42" s="932"/>
      <c r="W42" s="932"/>
      <c r="X42" s="932"/>
      <c r="Y42" s="932"/>
      <c r="Z42" s="932"/>
      <c r="AA42" s="932"/>
      <c r="AB42" s="932"/>
      <c r="AC42" s="932"/>
      <c r="AD42" s="932"/>
      <c r="AE42" s="932"/>
      <c r="AF42" s="932"/>
      <c r="AG42" s="932"/>
      <c r="AH42" s="932"/>
      <c r="AI42" s="932"/>
      <c r="AJ42" s="932"/>
      <c r="AK42" s="932"/>
      <c r="AL42" s="932"/>
      <c r="AM42" s="932"/>
      <c r="AN42" s="932"/>
      <c r="AO42" s="932"/>
      <c r="AP42" s="932"/>
      <c r="AQ42" s="932"/>
      <c r="AR42" s="932"/>
      <c r="AS42" s="932"/>
      <c r="AT42" s="932"/>
      <c r="AU42" s="932"/>
      <c r="AV42" s="932"/>
      <c r="AW42" s="932"/>
      <c r="AX42" s="932"/>
      <c r="AY42" s="932"/>
      <c r="AZ42" s="932"/>
      <c r="BA42" s="932"/>
      <c r="BB42" s="932"/>
      <c r="BC42" s="932"/>
      <c r="BD42" s="932"/>
      <c r="BE42" s="932"/>
      <c r="BF42" s="932"/>
      <c r="BG42" s="932"/>
      <c r="BH42" s="932"/>
      <c r="BI42" s="932"/>
      <c r="BJ42" s="932"/>
      <c r="BK42" s="932"/>
      <c r="BL42" s="932"/>
      <c r="BM42" s="932"/>
      <c r="BN42" s="932"/>
      <c r="BO42" s="932"/>
      <c r="BP42" s="932"/>
      <c r="BQ42" s="932"/>
      <c r="BR42" s="932"/>
      <c r="BS42" s="932"/>
      <c r="BT42" s="932"/>
      <c r="BU42" s="932"/>
      <c r="BV42" s="932"/>
      <c r="BW42" s="932"/>
      <c r="BX42" s="932"/>
      <c r="BY42" s="932"/>
      <c r="BZ42" s="932"/>
      <c r="CA42" s="932"/>
      <c r="CB42" s="932"/>
      <c r="CC42" s="932"/>
      <c r="CD42" s="932"/>
      <c r="CE42" s="932"/>
      <c r="CF42" s="932"/>
      <c r="CG42" s="932"/>
      <c r="CH42" s="932"/>
      <c r="CI42" s="932"/>
      <c r="CJ42" s="932"/>
      <c r="CK42" s="932"/>
      <c r="CL42" s="932"/>
      <c r="CM42" s="932"/>
      <c r="CN42" s="932"/>
      <c r="CO42" s="932"/>
      <c r="CP42" s="932"/>
      <c r="CQ42" s="932"/>
      <c r="CR42" s="932"/>
      <c r="CS42" s="932"/>
      <c r="CT42" s="932"/>
      <c r="CU42" s="932"/>
      <c r="CV42" s="932"/>
      <c r="CW42" s="932"/>
      <c r="CX42" s="932"/>
      <c r="CY42" s="932"/>
      <c r="CZ42" s="932"/>
      <c r="DA42" s="932"/>
      <c r="DB42" s="932"/>
      <c r="DC42" s="932"/>
      <c r="DD42" s="932"/>
      <c r="DE42" s="932"/>
      <c r="DF42" s="932"/>
      <c r="DG42" s="932"/>
      <c r="DH42" s="932"/>
      <c r="DI42" s="932"/>
      <c r="DJ42" s="932"/>
      <c r="DK42" s="932"/>
      <c r="DL42" s="932"/>
      <c r="DM42" s="932"/>
      <c r="DN42" s="932"/>
      <c r="DO42" s="932"/>
      <c r="DP42" s="932"/>
      <c r="DQ42" s="932"/>
      <c r="DR42" s="932"/>
      <c r="DS42" s="932">
        <v>41</v>
      </c>
      <c r="DT42" s="932">
        <v>0</v>
      </c>
      <c r="DU42" s="932">
        <v>0</v>
      </c>
      <c r="DV42" s="932">
        <v>0</v>
      </c>
      <c r="DW42" s="932">
        <v>0</v>
      </c>
      <c r="DX42" s="932">
        <v>0</v>
      </c>
      <c r="DY42" s="932">
        <v>0</v>
      </c>
      <c r="DZ42" s="932">
        <v>0</v>
      </c>
      <c r="EA42" s="932">
        <v>0</v>
      </c>
      <c r="EB42" s="932">
        <v>0</v>
      </c>
      <c r="EC42" s="932">
        <v>0</v>
      </c>
      <c r="ED42" s="932">
        <v>0</v>
      </c>
      <c r="EE42" s="932">
        <v>0</v>
      </c>
      <c r="EF42" s="932">
        <v>0</v>
      </c>
      <c r="EG42" s="932">
        <v>0</v>
      </c>
      <c r="EK42" s="932">
        <v>41</v>
      </c>
      <c r="EL42" s="932">
        <v>0</v>
      </c>
      <c r="EM42" s="932">
        <v>0</v>
      </c>
      <c r="EN42" s="932">
        <v>0</v>
      </c>
      <c r="EO42" s="932">
        <v>0</v>
      </c>
      <c r="EP42" s="932">
        <v>0</v>
      </c>
      <c r="EQ42" s="932">
        <v>0</v>
      </c>
      <c r="ER42" s="932">
        <v>0</v>
      </c>
      <c r="ES42" s="932">
        <v>0</v>
      </c>
      <c r="ET42" s="932">
        <v>0</v>
      </c>
      <c r="EU42" s="932">
        <v>0</v>
      </c>
      <c r="EV42" s="932">
        <v>0</v>
      </c>
      <c r="EW42" s="932">
        <v>0</v>
      </c>
      <c r="EX42" s="932">
        <v>0</v>
      </c>
      <c r="EY42" s="932">
        <v>0</v>
      </c>
      <c r="FC42" s="932">
        <v>41</v>
      </c>
      <c r="FD42" s="932">
        <v>0</v>
      </c>
      <c r="FE42" s="932">
        <v>0</v>
      </c>
      <c r="FF42" s="932">
        <v>0</v>
      </c>
      <c r="FG42" s="932">
        <v>0</v>
      </c>
      <c r="FH42" s="932">
        <v>0</v>
      </c>
      <c r="FI42" s="932">
        <v>0</v>
      </c>
      <c r="FJ42" s="932">
        <v>0</v>
      </c>
      <c r="FK42" s="932">
        <v>0</v>
      </c>
      <c r="FL42" s="932">
        <v>0</v>
      </c>
      <c r="FM42" s="932">
        <v>0</v>
      </c>
      <c r="FN42" s="932">
        <v>0</v>
      </c>
      <c r="FO42" s="932">
        <v>0</v>
      </c>
      <c r="FP42" s="932">
        <v>0</v>
      </c>
      <c r="FQ42" s="932">
        <v>0</v>
      </c>
      <c r="FU42" s="932">
        <v>41</v>
      </c>
      <c r="FV42" s="932">
        <v>0</v>
      </c>
      <c r="FW42" s="932">
        <v>0</v>
      </c>
      <c r="FX42" s="932">
        <v>0</v>
      </c>
      <c r="FY42" s="932">
        <v>0</v>
      </c>
      <c r="FZ42" s="932">
        <v>0</v>
      </c>
      <c r="GA42" s="932">
        <v>0</v>
      </c>
      <c r="GB42" s="932">
        <v>0</v>
      </c>
      <c r="GC42" s="932">
        <v>0</v>
      </c>
      <c r="GD42" s="932">
        <v>0</v>
      </c>
      <c r="GE42" s="932">
        <v>0</v>
      </c>
      <c r="GF42" s="932">
        <v>0</v>
      </c>
      <c r="GG42" s="932">
        <v>0</v>
      </c>
      <c r="GH42" s="932">
        <v>0</v>
      </c>
      <c r="GI42" s="932">
        <v>0</v>
      </c>
      <c r="GM42" s="932">
        <v>41</v>
      </c>
      <c r="GN42" s="932">
        <v>0</v>
      </c>
      <c r="GO42" s="932">
        <v>0</v>
      </c>
      <c r="GP42" s="932">
        <v>0</v>
      </c>
      <c r="GQ42" s="932">
        <v>0</v>
      </c>
      <c r="GR42" s="932">
        <v>0</v>
      </c>
      <c r="GS42" s="932">
        <v>0</v>
      </c>
      <c r="GT42" s="932">
        <v>0</v>
      </c>
      <c r="GU42" s="932">
        <v>0</v>
      </c>
      <c r="GV42" s="932">
        <v>0</v>
      </c>
      <c r="GW42" s="932">
        <v>0</v>
      </c>
      <c r="GX42" s="932">
        <v>0</v>
      </c>
      <c r="GY42" s="932">
        <v>0</v>
      </c>
      <c r="GZ42" s="932">
        <v>0</v>
      </c>
      <c r="HA42" s="932">
        <v>0</v>
      </c>
    </row>
    <row r="43" spans="1:209">
      <c r="A43" s="963">
        <v>42</v>
      </c>
      <c r="D43" s="968">
        <f t="shared" si="0"/>
        <v>0</v>
      </c>
      <c r="E43" s="968">
        <f t="shared" si="1"/>
        <v>0</v>
      </c>
      <c r="F43" s="968">
        <f t="shared" si="2"/>
        <v>0</v>
      </c>
      <c r="G43" s="968">
        <f t="shared" si="3"/>
        <v>0</v>
      </c>
      <c r="H43" s="968">
        <f t="shared" si="4"/>
        <v>0</v>
      </c>
      <c r="I43" s="968">
        <f t="shared" si="5"/>
        <v>0</v>
      </c>
      <c r="J43" s="968">
        <f t="shared" si="6"/>
        <v>0</v>
      </c>
      <c r="K43" s="968">
        <f t="shared" si="7"/>
        <v>0</v>
      </c>
      <c r="L43" s="968">
        <f t="shared" si="8"/>
        <v>0</v>
      </c>
      <c r="M43" s="968">
        <f t="shared" si="9"/>
        <v>0</v>
      </c>
      <c r="N43" s="968">
        <f t="shared" si="10"/>
        <v>0</v>
      </c>
      <c r="O43" s="968">
        <f t="shared" si="11"/>
        <v>0</v>
      </c>
      <c r="P43" s="968">
        <f t="shared" si="12"/>
        <v>0</v>
      </c>
      <c r="Q43" s="968">
        <f t="shared" si="13"/>
        <v>0</v>
      </c>
      <c r="R43" s="932"/>
      <c r="S43" s="932"/>
      <c r="T43" s="932"/>
      <c r="U43" s="932"/>
      <c r="V43" s="932"/>
      <c r="W43" s="932"/>
      <c r="X43" s="932"/>
      <c r="Y43" s="932"/>
      <c r="Z43" s="932"/>
      <c r="AA43" s="932"/>
      <c r="AB43" s="932"/>
      <c r="AC43" s="932"/>
      <c r="AD43" s="932"/>
      <c r="AE43" s="932"/>
      <c r="AF43" s="932"/>
      <c r="AG43" s="932"/>
      <c r="AH43" s="932"/>
      <c r="AI43" s="932"/>
      <c r="AJ43" s="932"/>
      <c r="AK43" s="932"/>
      <c r="AL43" s="932"/>
      <c r="AM43" s="932"/>
      <c r="AN43" s="932"/>
      <c r="AO43" s="932"/>
      <c r="AP43" s="932"/>
      <c r="AQ43" s="932"/>
      <c r="AR43" s="932"/>
      <c r="AS43" s="932"/>
      <c r="AT43" s="932"/>
      <c r="AU43" s="932"/>
      <c r="AV43" s="932"/>
      <c r="AW43" s="932"/>
      <c r="AX43" s="932"/>
      <c r="AY43" s="932"/>
      <c r="AZ43" s="932"/>
      <c r="BA43" s="932"/>
      <c r="BB43" s="932"/>
      <c r="BC43" s="932"/>
      <c r="BD43" s="932"/>
      <c r="BE43" s="932"/>
      <c r="BF43" s="932"/>
      <c r="BG43" s="932"/>
      <c r="BH43" s="932"/>
      <c r="BI43" s="932"/>
      <c r="BJ43" s="932"/>
      <c r="BK43" s="932"/>
      <c r="BL43" s="932"/>
      <c r="BM43" s="932"/>
      <c r="BN43" s="932"/>
      <c r="BO43" s="932"/>
      <c r="BP43" s="932"/>
      <c r="BQ43" s="932"/>
      <c r="BR43" s="932"/>
      <c r="BS43" s="932"/>
      <c r="BT43" s="932"/>
      <c r="BU43" s="932"/>
      <c r="BV43" s="932"/>
      <c r="BW43" s="932"/>
      <c r="BX43" s="932"/>
      <c r="BY43" s="932"/>
      <c r="BZ43" s="932"/>
      <c r="CA43" s="932"/>
      <c r="CB43" s="932"/>
      <c r="CC43" s="932"/>
      <c r="CD43" s="932"/>
      <c r="CE43" s="932"/>
      <c r="CF43" s="932"/>
      <c r="CG43" s="932"/>
      <c r="CH43" s="932"/>
      <c r="CI43" s="932"/>
      <c r="CJ43" s="932"/>
      <c r="CK43" s="932"/>
      <c r="CL43" s="932"/>
      <c r="CM43" s="932"/>
      <c r="CN43" s="932"/>
      <c r="CO43" s="932"/>
      <c r="CP43" s="932"/>
      <c r="CQ43" s="932"/>
      <c r="CR43" s="932"/>
      <c r="CS43" s="932"/>
      <c r="CT43" s="932"/>
      <c r="CU43" s="932"/>
      <c r="CV43" s="932"/>
      <c r="CW43" s="932"/>
      <c r="CX43" s="932"/>
      <c r="CY43" s="932"/>
      <c r="CZ43" s="932"/>
      <c r="DA43" s="932"/>
      <c r="DB43" s="932"/>
      <c r="DC43" s="932"/>
      <c r="DD43" s="932"/>
      <c r="DE43" s="932"/>
      <c r="DF43" s="932"/>
      <c r="DG43" s="932"/>
      <c r="DH43" s="932"/>
      <c r="DI43" s="932"/>
      <c r="DJ43" s="932"/>
      <c r="DK43" s="932"/>
      <c r="DL43" s="932"/>
      <c r="DM43" s="932"/>
      <c r="DN43" s="932"/>
      <c r="DO43" s="932"/>
      <c r="DP43" s="932"/>
      <c r="DQ43" s="932"/>
      <c r="DR43" s="932"/>
      <c r="DS43" s="932">
        <v>42</v>
      </c>
      <c r="DT43" s="932">
        <v>0</v>
      </c>
      <c r="DU43" s="932">
        <v>0</v>
      </c>
      <c r="DV43" s="932">
        <v>0</v>
      </c>
      <c r="DW43" s="932">
        <v>0</v>
      </c>
      <c r="DX43" s="932">
        <v>0</v>
      </c>
      <c r="DY43" s="932">
        <v>0</v>
      </c>
      <c r="DZ43" s="932">
        <v>0</v>
      </c>
      <c r="EA43" s="932">
        <v>0</v>
      </c>
      <c r="EB43" s="932">
        <v>0</v>
      </c>
      <c r="EC43" s="932">
        <v>0</v>
      </c>
      <c r="ED43" s="932">
        <v>0</v>
      </c>
      <c r="EE43" s="932">
        <v>0</v>
      </c>
      <c r="EF43" s="932">
        <v>0</v>
      </c>
      <c r="EG43" s="932">
        <v>0</v>
      </c>
      <c r="EK43" s="932">
        <v>42</v>
      </c>
      <c r="EL43" s="932">
        <v>0</v>
      </c>
      <c r="EM43" s="932">
        <v>0</v>
      </c>
      <c r="EN43" s="932">
        <v>0</v>
      </c>
      <c r="EO43" s="932">
        <v>0</v>
      </c>
      <c r="EP43" s="932">
        <v>0</v>
      </c>
      <c r="EQ43" s="932">
        <v>0</v>
      </c>
      <c r="ER43" s="932">
        <v>0</v>
      </c>
      <c r="ES43" s="932">
        <v>0</v>
      </c>
      <c r="ET43" s="932">
        <v>0</v>
      </c>
      <c r="EU43" s="932">
        <v>0</v>
      </c>
      <c r="EV43" s="932">
        <v>0</v>
      </c>
      <c r="EW43" s="932">
        <v>0</v>
      </c>
      <c r="EX43" s="932">
        <v>0</v>
      </c>
      <c r="EY43" s="932">
        <v>0</v>
      </c>
      <c r="FC43" s="932">
        <v>42</v>
      </c>
      <c r="FD43" s="932">
        <v>0</v>
      </c>
      <c r="FE43" s="932">
        <v>0</v>
      </c>
      <c r="FF43" s="932">
        <v>0</v>
      </c>
      <c r="FG43" s="932">
        <v>0</v>
      </c>
      <c r="FH43" s="932">
        <v>0</v>
      </c>
      <c r="FI43" s="932">
        <v>0</v>
      </c>
      <c r="FJ43" s="932">
        <v>0</v>
      </c>
      <c r="FK43" s="932">
        <v>0</v>
      </c>
      <c r="FL43" s="932">
        <v>0</v>
      </c>
      <c r="FM43" s="932">
        <v>0</v>
      </c>
      <c r="FN43" s="932">
        <v>0</v>
      </c>
      <c r="FO43" s="932">
        <v>0</v>
      </c>
      <c r="FP43" s="932">
        <v>0</v>
      </c>
      <c r="FQ43" s="932">
        <v>0</v>
      </c>
      <c r="FU43" s="932">
        <v>42</v>
      </c>
      <c r="FV43" s="932">
        <v>0</v>
      </c>
      <c r="FW43" s="932">
        <v>0</v>
      </c>
      <c r="FX43" s="932">
        <v>0</v>
      </c>
      <c r="FY43" s="932">
        <v>0</v>
      </c>
      <c r="FZ43" s="932">
        <v>0</v>
      </c>
      <c r="GA43" s="932">
        <v>0</v>
      </c>
      <c r="GB43" s="932">
        <v>0</v>
      </c>
      <c r="GC43" s="932">
        <v>0</v>
      </c>
      <c r="GD43" s="932">
        <v>0</v>
      </c>
      <c r="GE43" s="932">
        <v>0</v>
      </c>
      <c r="GF43" s="932">
        <v>0</v>
      </c>
      <c r="GG43" s="932">
        <v>0</v>
      </c>
      <c r="GH43" s="932">
        <v>0</v>
      </c>
      <c r="GI43" s="932">
        <v>0</v>
      </c>
      <c r="GM43" s="932">
        <v>42</v>
      </c>
      <c r="GN43" s="932">
        <v>0</v>
      </c>
      <c r="GO43" s="932">
        <v>0</v>
      </c>
      <c r="GP43" s="932">
        <v>0</v>
      </c>
      <c r="GQ43" s="932">
        <v>0</v>
      </c>
      <c r="GR43" s="932">
        <v>0</v>
      </c>
      <c r="GS43" s="932">
        <v>0</v>
      </c>
      <c r="GT43" s="932">
        <v>0</v>
      </c>
      <c r="GU43" s="932">
        <v>0</v>
      </c>
      <c r="GV43" s="932">
        <v>0</v>
      </c>
      <c r="GW43" s="932">
        <v>0</v>
      </c>
      <c r="GX43" s="932">
        <v>0</v>
      </c>
      <c r="GY43" s="932">
        <v>0</v>
      </c>
      <c r="GZ43" s="932">
        <v>0</v>
      </c>
      <c r="HA43" s="932">
        <v>0</v>
      </c>
    </row>
    <row r="44" spans="1:209">
      <c r="A44" s="963">
        <v>43</v>
      </c>
      <c r="D44" s="968">
        <f t="shared" si="0"/>
        <v>0</v>
      </c>
      <c r="E44" s="968">
        <f t="shared" si="1"/>
        <v>0</v>
      </c>
      <c r="F44" s="968">
        <f t="shared" si="2"/>
        <v>0</v>
      </c>
      <c r="G44" s="968">
        <f t="shared" si="3"/>
        <v>0</v>
      </c>
      <c r="H44" s="968">
        <f t="shared" si="4"/>
        <v>0</v>
      </c>
      <c r="I44" s="968">
        <f t="shared" si="5"/>
        <v>0</v>
      </c>
      <c r="J44" s="968">
        <f t="shared" si="6"/>
        <v>0</v>
      </c>
      <c r="K44" s="968">
        <f t="shared" si="7"/>
        <v>0</v>
      </c>
      <c r="L44" s="968">
        <f t="shared" si="8"/>
        <v>0</v>
      </c>
      <c r="M44" s="968">
        <f t="shared" si="9"/>
        <v>0</v>
      </c>
      <c r="N44" s="968">
        <f t="shared" si="10"/>
        <v>0</v>
      </c>
      <c r="O44" s="968">
        <f t="shared" si="11"/>
        <v>0</v>
      </c>
      <c r="P44" s="968">
        <f t="shared" si="12"/>
        <v>0</v>
      </c>
      <c r="Q44" s="968">
        <f t="shared" si="13"/>
        <v>0</v>
      </c>
      <c r="R44" s="932"/>
      <c r="S44" s="932"/>
      <c r="T44" s="932"/>
      <c r="U44" s="932"/>
      <c r="V44" s="932"/>
      <c r="W44" s="932"/>
      <c r="X44" s="932"/>
      <c r="Y44" s="932"/>
      <c r="Z44" s="932"/>
      <c r="AA44" s="932"/>
      <c r="AB44" s="932"/>
      <c r="AC44" s="932"/>
      <c r="AD44" s="932"/>
      <c r="AE44" s="932"/>
      <c r="AF44" s="932"/>
      <c r="AG44" s="932"/>
      <c r="AH44" s="932"/>
      <c r="AI44" s="932"/>
      <c r="AJ44" s="932"/>
      <c r="AK44" s="932"/>
      <c r="AL44" s="932"/>
      <c r="AM44" s="932"/>
      <c r="AN44" s="932"/>
      <c r="AO44" s="932"/>
      <c r="AP44" s="932"/>
      <c r="AQ44" s="932"/>
      <c r="AR44" s="932"/>
      <c r="AS44" s="932"/>
      <c r="AT44" s="932"/>
      <c r="AU44" s="932"/>
      <c r="AV44" s="932"/>
      <c r="AW44" s="932"/>
      <c r="AX44" s="932"/>
      <c r="AY44" s="932"/>
      <c r="AZ44" s="932"/>
      <c r="BA44" s="932"/>
      <c r="BB44" s="932"/>
      <c r="BC44" s="932"/>
      <c r="BD44" s="932"/>
      <c r="BE44" s="932"/>
      <c r="BF44" s="932"/>
      <c r="BG44" s="932"/>
      <c r="BH44" s="932"/>
      <c r="BI44" s="932"/>
      <c r="BJ44" s="932"/>
      <c r="BK44" s="932"/>
      <c r="BL44" s="932"/>
      <c r="BM44" s="932"/>
      <c r="BN44" s="932"/>
      <c r="BO44" s="932"/>
      <c r="BP44" s="932"/>
      <c r="BQ44" s="932"/>
      <c r="BR44" s="932"/>
      <c r="BS44" s="932"/>
      <c r="BT44" s="932"/>
      <c r="BU44" s="932"/>
      <c r="BV44" s="932"/>
      <c r="BW44" s="932"/>
      <c r="BX44" s="932"/>
      <c r="BY44" s="932"/>
      <c r="BZ44" s="932"/>
      <c r="CA44" s="932"/>
      <c r="CB44" s="932"/>
      <c r="CC44" s="932"/>
      <c r="CD44" s="932"/>
      <c r="CE44" s="932"/>
      <c r="CF44" s="932"/>
      <c r="CG44" s="932"/>
      <c r="CH44" s="932"/>
      <c r="CI44" s="932"/>
      <c r="CJ44" s="932"/>
      <c r="CK44" s="932"/>
      <c r="CL44" s="932"/>
      <c r="CM44" s="932"/>
      <c r="CN44" s="932"/>
      <c r="CO44" s="932"/>
      <c r="CP44" s="932"/>
      <c r="CQ44" s="932"/>
      <c r="CR44" s="932"/>
      <c r="CS44" s="932"/>
      <c r="CT44" s="932"/>
      <c r="CU44" s="932"/>
      <c r="CV44" s="932"/>
      <c r="CW44" s="932"/>
      <c r="CX44" s="932"/>
      <c r="CY44" s="932"/>
      <c r="CZ44" s="932"/>
      <c r="DA44" s="932"/>
      <c r="DB44" s="932"/>
      <c r="DC44" s="932"/>
      <c r="DD44" s="932"/>
      <c r="DE44" s="932"/>
      <c r="DF44" s="932"/>
      <c r="DG44" s="932"/>
      <c r="DH44" s="932"/>
      <c r="DI44" s="932"/>
      <c r="DJ44" s="932"/>
      <c r="DK44" s="932"/>
      <c r="DL44" s="932"/>
      <c r="DM44" s="932"/>
      <c r="DN44" s="932"/>
      <c r="DO44" s="932"/>
      <c r="DP44" s="932"/>
      <c r="DQ44" s="932"/>
      <c r="DR44" s="932"/>
      <c r="DS44" s="932">
        <v>43</v>
      </c>
      <c r="DT44" s="932">
        <v>0</v>
      </c>
      <c r="DU44" s="932">
        <v>0</v>
      </c>
      <c r="DV44" s="932">
        <v>0</v>
      </c>
      <c r="DW44" s="932">
        <v>0</v>
      </c>
      <c r="DX44" s="932">
        <v>0</v>
      </c>
      <c r="DY44" s="932">
        <v>0</v>
      </c>
      <c r="DZ44" s="932">
        <v>0</v>
      </c>
      <c r="EA44" s="932">
        <v>0</v>
      </c>
      <c r="EB44" s="932">
        <v>0</v>
      </c>
      <c r="EC44" s="932">
        <v>0</v>
      </c>
      <c r="ED44" s="932">
        <v>0</v>
      </c>
      <c r="EE44" s="932">
        <v>0</v>
      </c>
      <c r="EF44" s="932">
        <v>0</v>
      </c>
      <c r="EG44" s="932">
        <v>0</v>
      </c>
      <c r="EK44" s="932">
        <v>43</v>
      </c>
      <c r="EL44" s="932">
        <v>0</v>
      </c>
      <c r="EM44" s="932">
        <v>0</v>
      </c>
      <c r="EN44" s="932">
        <v>0</v>
      </c>
      <c r="EO44" s="932">
        <v>0</v>
      </c>
      <c r="EP44" s="932">
        <v>0</v>
      </c>
      <c r="EQ44" s="932">
        <v>0</v>
      </c>
      <c r="ER44" s="932">
        <v>0</v>
      </c>
      <c r="ES44" s="932">
        <v>0</v>
      </c>
      <c r="ET44" s="932">
        <v>0</v>
      </c>
      <c r="EU44" s="932">
        <v>0</v>
      </c>
      <c r="EV44" s="932">
        <v>0</v>
      </c>
      <c r="EW44" s="932">
        <v>0</v>
      </c>
      <c r="EX44" s="932">
        <v>0</v>
      </c>
      <c r="EY44" s="932">
        <v>0</v>
      </c>
      <c r="FC44" s="932">
        <v>43</v>
      </c>
      <c r="FD44" s="932">
        <v>0</v>
      </c>
      <c r="FE44" s="932">
        <v>0</v>
      </c>
      <c r="FF44" s="932">
        <v>0</v>
      </c>
      <c r="FG44" s="932">
        <v>0</v>
      </c>
      <c r="FH44" s="932">
        <v>0</v>
      </c>
      <c r="FI44" s="932">
        <v>0</v>
      </c>
      <c r="FJ44" s="932">
        <v>0</v>
      </c>
      <c r="FK44" s="932">
        <v>0</v>
      </c>
      <c r="FL44" s="932">
        <v>0</v>
      </c>
      <c r="FM44" s="932">
        <v>0</v>
      </c>
      <c r="FN44" s="932">
        <v>0</v>
      </c>
      <c r="FO44" s="932">
        <v>0</v>
      </c>
      <c r="FP44" s="932">
        <v>0</v>
      </c>
      <c r="FQ44" s="932">
        <v>0</v>
      </c>
      <c r="FU44" s="932">
        <v>43</v>
      </c>
      <c r="FV44" s="932">
        <v>0</v>
      </c>
      <c r="FW44" s="932">
        <v>0</v>
      </c>
      <c r="FX44" s="932">
        <v>0</v>
      </c>
      <c r="FY44" s="932">
        <v>0</v>
      </c>
      <c r="FZ44" s="932">
        <v>0</v>
      </c>
      <c r="GA44" s="932">
        <v>0</v>
      </c>
      <c r="GB44" s="932">
        <v>0</v>
      </c>
      <c r="GC44" s="932">
        <v>0</v>
      </c>
      <c r="GD44" s="932">
        <v>0</v>
      </c>
      <c r="GE44" s="932">
        <v>0</v>
      </c>
      <c r="GF44" s="932">
        <v>0</v>
      </c>
      <c r="GG44" s="932">
        <v>0</v>
      </c>
      <c r="GH44" s="932">
        <v>0</v>
      </c>
      <c r="GI44" s="932">
        <v>0</v>
      </c>
      <c r="GM44" s="932">
        <v>43</v>
      </c>
      <c r="GN44" s="932">
        <v>0</v>
      </c>
      <c r="GO44" s="932">
        <v>0</v>
      </c>
      <c r="GP44" s="932">
        <v>0</v>
      </c>
      <c r="GQ44" s="932">
        <v>0</v>
      </c>
      <c r="GR44" s="932">
        <v>0</v>
      </c>
      <c r="GS44" s="932">
        <v>0</v>
      </c>
      <c r="GT44" s="932">
        <v>0</v>
      </c>
      <c r="GU44" s="932">
        <v>0</v>
      </c>
      <c r="GV44" s="932">
        <v>0</v>
      </c>
      <c r="GW44" s="932">
        <v>0</v>
      </c>
      <c r="GX44" s="932">
        <v>0</v>
      </c>
      <c r="GY44" s="932">
        <v>0</v>
      </c>
      <c r="GZ44" s="932">
        <v>0</v>
      </c>
      <c r="HA44" s="932">
        <v>0</v>
      </c>
    </row>
    <row r="45" spans="1:209">
      <c r="A45" s="963">
        <v>44</v>
      </c>
      <c r="D45" s="968">
        <f t="shared" si="0"/>
        <v>0</v>
      </c>
      <c r="E45" s="968">
        <f t="shared" si="1"/>
        <v>0</v>
      </c>
      <c r="F45" s="968">
        <f t="shared" si="2"/>
        <v>0</v>
      </c>
      <c r="G45" s="968">
        <f t="shared" si="3"/>
        <v>0</v>
      </c>
      <c r="H45" s="968">
        <f t="shared" si="4"/>
        <v>0</v>
      </c>
      <c r="I45" s="968">
        <f t="shared" si="5"/>
        <v>0</v>
      </c>
      <c r="J45" s="968">
        <f t="shared" si="6"/>
        <v>0</v>
      </c>
      <c r="K45" s="968">
        <f t="shared" si="7"/>
        <v>0</v>
      </c>
      <c r="L45" s="968">
        <f t="shared" si="8"/>
        <v>0</v>
      </c>
      <c r="M45" s="968">
        <f t="shared" si="9"/>
        <v>0</v>
      </c>
      <c r="N45" s="968">
        <f t="shared" si="10"/>
        <v>0</v>
      </c>
      <c r="O45" s="968">
        <f t="shared" si="11"/>
        <v>0</v>
      </c>
      <c r="P45" s="968">
        <f t="shared" si="12"/>
        <v>0</v>
      </c>
      <c r="Q45" s="968">
        <f t="shared" si="13"/>
        <v>0</v>
      </c>
      <c r="R45" s="932"/>
      <c r="S45" s="932"/>
      <c r="T45" s="932"/>
      <c r="U45" s="932"/>
      <c r="V45" s="932"/>
      <c r="W45" s="932"/>
      <c r="X45" s="932"/>
      <c r="Y45" s="932"/>
      <c r="Z45" s="932"/>
      <c r="AA45" s="932"/>
      <c r="AB45" s="932"/>
      <c r="AC45" s="932"/>
      <c r="AD45" s="932"/>
      <c r="AE45" s="932"/>
      <c r="AF45" s="932"/>
      <c r="AG45" s="932"/>
      <c r="AH45" s="932"/>
      <c r="AI45" s="932"/>
      <c r="AJ45" s="932"/>
      <c r="AK45" s="932"/>
      <c r="AL45" s="932"/>
      <c r="AM45" s="932"/>
      <c r="AN45" s="932"/>
      <c r="AO45" s="932"/>
      <c r="AP45" s="932"/>
      <c r="AQ45" s="932"/>
      <c r="AR45" s="932"/>
      <c r="AS45" s="932"/>
      <c r="AT45" s="932"/>
      <c r="AU45" s="932"/>
      <c r="AV45" s="932"/>
      <c r="AW45" s="932"/>
      <c r="AX45" s="932"/>
      <c r="AY45" s="932"/>
      <c r="AZ45" s="932"/>
      <c r="BA45" s="932"/>
      <c r="BB45" s="932"/>
      <c r="BC45" s="932"/>
      <c r="BD45" s="932"/>
      <c r="BE45" s="932"/>
      <c r="BF45" s="932"/>
      <c r="BG45" s="932"/>
      <c r="BH45" s="932"/>
      <c r="BI45" s="932"/>
      <c r="BJ45" s="932"/>
      <c r="BK45" s="932"/>
      <c r="BL45" s="932"/>
      <c r="BM45" s="932"/>
      <c r="BN45" s="932"/>
      <c r="BO45" s="932"/>
      <c r="BP45" s="932"/>
      <c r="BQ45" s="932"/>
      <c r="BR45" s="932"/>
      <c r="BS45" s="932"/>
      <c r="BT45" s="932"/>
      <c r="BU45" s="932"/>
      <c r="BV45" s="932"/>
      <c r="BW45" s="932"/>
      <c r="BX45" s="932"/>
      <c r="BY45" s="932"/>
      <c r="BZ45" s="932"/>
      <c r="CA45" s="932"/>
      <c r="CB45" s="932"/>
      <c r="CC45" s="932"/>
      <c r="CD45" s="932"/>
      <c r="CE45" s="932"/>
      <c r="CF45" s="932"/>
      <c r="CG45" s="932"/>
      <c r="CH45" s="932"/>
      <c r="CI45" s="932"/>
      <c r="CJ45" s="932"/>
      <c r="CK45" s="932"/>
      <c r="CL45" s="932"/>
      <c r="CM45" s="932"/>
      <c r="CN45" s="932"/>
      <c r="CO45" s="932"/>
      <c r="CP45" s="932"/>
      <c r="CQ45" s="932"/>
      <c r="CR45" s="932"/>
      <c r="CS45" s="932"/>
      <c r="CT45" s="932"/>
      <c r="CU45" s="932"/>
      <c r="CV45" s="932"/>
      <c r="CW45" s="932"/>
      <c r="CX45" s="932"/>
      <c r="CY45" s="932"/>
      <c r="CZ45" s="932"/>
      <c r="DA45" s="932"/>
      <c r="DB45" s="932"/>
      <c r="DC45" s="932"/>
      <c r="DD45" s="932"/>
      <c r="DE45" s="932"/>
      <c r="DF45" s="932"/>
      <c r="DG45" s="932"/>
      <c r="DH45" s="932"/>
      <c r="DI45" s="932"/>
      <c r="DJ45" s="932"/>
      <c r="DK45" s="932"/>
      <c r="DL45" s="932"/>
      <c r="DM45" s="932"/>
      <c r="DN45" s="932"/>
      <c r="DO45" s="932"/>
      <c r="DP45" s="932"/>
      <c r="DQ45" s="932"/>
      <c r="DR45" s="932"/>
      <c r="DS45" s="932">
        <v>44</v>
      </c>
      <c r="DT45" s="932">
        <v>0</v>
      </c>
      <c r="DU45" s="932">
        <v>0</v>
      </c>
      <c r="DV45" s="932">
        <v>0</v>
      </c>
      <c r="DW45" s="932">
        <v>0</v>
      </c>
      <c r="DX45" s="932">
        <v>0</v>
      </c>
      <c r="DY45" s="932">
        <v>0</v>
      </c>
      <c r="DZ45" s="932">
        <v>0</v>
      </c>
      <c r="EA45" s="932">
        <v>0</v>
      </c>
      <c r="EB45" s="932">
        <v>0</v>
      </c>
      <c r="EC45" s="932">
        <v>0</v>
      </c>
      <c r="ED45" s="932">
        <v>0</v>
      </c>
      <c r="EE45" s="932">
        <v>0</v>
      </c>
      <c r="EF45" s="932">
        <v>0</v>
      </c>
      <c r="EG45" s="932">
        <v>0</v>
      </c>
      <c r="EK45" s="932">
        <v>44</v>
      </c>
      <c r="EL45" s="932">
        <v>0</v>
      </c>
      <c r="EM45" s="932">
        <v>0</v>
      </c>
      <c r="EN45" s="932">
        <v>0</v>
      </c>
      <c r="EO45" s="932">
        <v>0</v>
      </c>
      <c r="EP45" s="932">
        <v>0</v>
      </c>
      <c r="EQ45" s="932">
        <v>0</v>
      </c>
      <c r="ER45" s="932">
        <v>0</v>
      </c>
      <c r="ES45" s="932">
        <v>0</v>
      </c>
      <c r="ET45" s="932">
        <v>0</v>
      </c>
      <c r="EU45" s="932">
        <v>0</v>
      </c>
      <c r="EV45" s="932">
        <v>0</v>
      </c>
      <c r="EW45" s="932">
        <v>0</v>
      </c>
      <c r="EX45" s="932">
        <v>0</v>
      </c>
      <c r="EY45" s="932">
        <v>0</v>
      </c>
      <c r="FC45" s="932">
        <v>44</v>
      </c>
      <c r="FD45" s="932">
        <v>0</v>
      </c>
      <c r="FE45" s="932">
        <v>0</v>
      </c>
      <c r="FF45" s="932">
        <v>0</v>
      </c>
      <c r="FG45" s="932">
        <v>0</v>
      </c>
      <c r="FH45" s="932">
        <v>0</v>
      </c>
      <c r="FI45" s="932">
        <v>0</v>
      </c>
      <c r="FJ45" s="932">
        <v>0</v>
      </c>
      <c r="FK45" s="932">
        <v>0</v>
      </c>
      <c r="FL45" s="932">
        <v>0</v>
      </c>
      <c r="FM45" s="932">
        <v>0</v>
      </c>
      <c r="FN45" s="932">
        <v>0</v>
      </c>
      <c r="FO45" s="932">
        <v>0</v>
      </c>
      <c r="FP45" s="932">
        <v>0</v>
      </c>
      <c r="FQ45" s="932">
        <v>0</v>
      </c>
      <c r="FU45" s="932">
        <v>44</v>
      </c>
      <c r="FV45" s="932">
        <v>0</v>
      </c>
      <c r="FW45" s="932">
        <v>0</v>
      </c>
      <c r="FX45" s="932">
        <v>0</v>
      </c>
      <c r="FY45" s="932">
        <v>0</v>
      </c>
      <c r="FZ45" s="932">
        <v>0</v>
      </c>
      <c r="GA45" s="932">
        <v>0</v>
      </c>
      <c r="GB45" s="932">
        <v>0</v>
      </c>
      <c r="GC45" s="932">
        <v>0</v>
      </c>
      <c r="GD45" s="932">
        <v>0</v>
      </c>
      <c r="GE45" s="932">
        <v>0</v>
      </c>
      <c r="GF45" s="932">
        <v>0</v>
      </c>
      <c r="GG45" s="932">
        <v>0</v>
      </c>
      <c r="GH45" s="932">
        <v>0</v>
      </c>
      <c r="GI45" s="932">
        <v>0</v>
      </c>
      <c r="GM45" s="932">
        <v>44</v>
      </c>
      <c r="GN45" s="932">
        <v>0</v>
      </c>
      <c r="GO45" s="932">
        <v>0</v>
      </c>
      <c r="GP45" s="932">
        <v>0</v>
      </c>
      <c r="GQ45" s="932">
        <v>0</v>
      </c>
      <c r="GR45" s="932">
        <v>0</v>
      </c>
      <c r="GS45" s="932">
        <v>0</v>
      </c>
      <c r="GT45" s="932">
        <v>0</v>
      </c>
      <c r="GU45" s="932">
        <v>0</v>
      </c>
      <c r="GV45" s="932">
        <v>0</v>
      </c>
      <c r="GW45" s="932">
        <v>0</v>
      </c>
      <c r="GX45" s="932">
        <v>0</v>
      </c>
      <c r="GY45" s="932">
        <v>0</v>
      </c>
      <c r="GZ45" s="932">
        <v>0</v>
      </c>
      <c r="HA45" s="932">
        <v>0</v>
      </c>
    </row>
    <row r="46" spans="1:209">
      <c r="A46" s="963">
        <v>45</v>
      </c>
      <c r="D46" s="968">
        <f t="shared" si="0"/>
        <v>0</v>
      </c>
      <c r="E46" s="968">
        <f t="shared" si="1"/>
        <v>0</v>
      </c>
      <c r="F46" s="968">
        <f t="shared" si="2"/>
        <v>0</v>
      </c>
      <c r="G46" s="968">
        <f t="shared" si="3"/>
        <v>0</v>
      </c>
      <c r="H46" s="968">
        <f t="shared" si="4"/>
        <v>0</v>
      </c>
      <c r="I46" s="968">
        <f t="shared" si="5"/>
        <v>0</v>
      </c>
      <c r="J46" s="968">
        <f t="shared" si="6"/>
        <v>0</v>
      </c>
      <c r="K46" s="968">
        <f t="shared" si="7"/>
        <v>0</v>
      </c>
      <c r="L46" s="968">
        <f t="shared" si="8"/>
        <v>0</v>
      </c>
      <c r="M46" s="968">
        <f t="shared" si="9"/>
        <v>0</v>
      </c>
      <c r="N46" s="968">
        <f t="shared" si="10"/>
        <v>0</v>
      </c>
      <c r="O46" s="968">
        <f t="shared" si="11"/>
        <v>0</v>
      </c>
      <c r="P46" s="968">
        <f t="shared" si="12"/>
        <v>0</v>
      </c>
      <c r="Q46" s="968">
        <f t="shared" si="13"/>
        <v>0</v>
      </c>
      <c r="R46" s="932"/>
      <c r="S46" s="932"/>
      <c r="T46" s="932"/>
      <c r="U46" s="932"/>
      <c r="V46" s="932"/>
      <c r="W46" s="932"/>
      <c r="X46" s="932"/>
      <c r="Y46" s="932"/>
      <c r="Z46" s="932"/>
      <c r="AA46" s="932"/>
      <c r="AB46" s="932"/>
      <c r="AC46" s="932"/>
      <c r="AD46" s="932"/>
      <c r="AE46" s="932"/>
      <c r="AF46" s="932"/>
      <c r="AG46" s="932"/>
      <c r="AH46" s="932"/>
      <c r="AI46" s="932"/>
      <c r="AJ46" s="932"/>
      <c r="AK46" s="932"/>
      <c r="AL46" s="932"/>
      <c r="AM46" s="932"/>
      <c r="AN46" s="932"/>
      <c r="AO46" s="932"/>
      <c r="AP46" s="932"/>
      <c r="AQ46" s="932"/>
      <c r="AR46" s="932"/>
      <c r="AS46" s="932"/>
      <c r="AT46" s="932"/>
      <c r="AU46" s="932"/>
      <c r="AV46" s="932"/>
      <c r="AW46" s="932"/>
      <c r="AX46" s="932"/>
      <c r="AY46" s="932"/>
      <c r="AZ46" s="932"/>
      <c r="BA46" s="932"/>
      <c r="BB46" s="932"/>
      <c r="BC46" s="932"/>
      <c r="BD46" s="932"/>
      <c r="BE46" s="932"/>
      <c r="BF46" s="932"/>
      <c r="BG46" s="932"/>
      <c r="BH46" s="932"/>
      <c r="BI46" s="932"/>
      <c r="BJ46" s="932"/>
      <c r="BK46" s="932"/>
      <c r="BL46" s="932"/>
      <c r="BM46" s="932"/>
      <c r="BN46" s="932"/>
      <c r="BO46" s="932"/>
      <c r="BP46" s="932"/>
      <c r="BQ46" s="932"/>
      <c r="BR46" s="932"/>
      <c r="BS46" s="932"/>
      <c r="BT46" s="932"/>
      <c r="BU46" s="932"/>
      <c r="BV46" s="932"/>
      <c r="BW46" s="932"/>
      <c r="BX46" s="932"/>
      <c r="BY46" s="932"/>
      <c r="BZ46" s="932"/>
      <c r="CA46" s="932"/>
      <c r="CB46" s="932"/>
      <c r="CC46" s="932"/>
      <c r="CD46" s="932"/>
      <c r="CE46" s="932"/>
      <c r="CF46" s="932"/>
      <c r="CG46" s="932"/>
      <c r="CH46" s="932"/>
      <c r="CI46" s="932"/>
      <c r="CJ46" s="932"/>
      <c r="CK46" s="932"/>
      <c r="CL46" s="932"/>
      <c r="CM46" s="932"/>
      <c r="CN46" s="932"/>
      <c r="CO46" s="932"/>
      <c r="CP46" s="932"/>
      <c r="CQ46" s="932"/>
      <c r="CR46" s="932"/>
      <c r="CS46" s="932"/>
      <c r="CT46" s="932"/>
      <c r="CU46" s="932"/>
      <c r="CV46" s="932"/>
      <c r="CW46" s="932"/>
      <c r="CX46" s="932"/>
      <c r="CY46" s="932"/>
      <c r="CZ46" s="932"/>
      <c r="DA46" s="932"/>
      <c r="DB46" s="932"/>
      <c r="DC46" s="932"/>
      <c r="DD46" s="932"/>
      <c r="DE46" s="932"/>
      <c r="DF46" s="932"/>
      <c r="DG46" s="932"/>
      <c r="DH46" s="932"/>
      <c r="DI46" s="932"/>
      <c r="DJ46" s="932"/>
      <c r="DK46" s="932"/>
      <c r="DL46" s="932"/>
      <c r="DM46" s="932"/>
      <c r="DN46" s="932"/>
      <c r="DO46" s="932"/>
      <c r="DP46" s="932"/>
      <c r="DQ46" s="932"/>
      <c r="DR46" s="932"/>
      <c r="DS46" s="932">
        <v>45</v>
      </c>
      <c r="DT46" s="932">
        <v>0</v>
      </c>
      <c r="DU46" s="932">
        <v>0</v>
      </c>
      <c r="DV46" s="932">
        <v>0</v>
      </c>
      <c r="DW46" s="932">
        <v>0</v>
      </c>
      <c r="DX46" s="932">
        <v>0</v>
      </c>
      <c r="DY46" s="932">
        <v>0</v>
      </c>
      <c r="DZ46" s="932">
        <v>0</v>
      </c>
      <c r="EA46" s="932">
        <v>0</v>
      </c>
      <c r="EB46" s="932">
        <v>0</v>
      </c>
      <c r="EC46" s="932">
        <v>0</v>
      </c>
      <c r="ED46" s="932">
        <v>0</v>
      </c>
      <c r="EE46" s="932">
        <v>0</v>
      </c>
      <c r="EF46" s="932">
        <v>0</v>
      </c>
      <c r="EG46" s="932">
        <v>0</v>
      </c>
      <c r="EK46" s="932">
        <v>45</v>
      </c>
      <c r="EL46" s="932">
        <v>0</v>
      </c>
      <c r="EM46" s="932">
        <v>0</v>
      </c>
      <c r="EN46" s="932">
        <v>0</v>
      </c>
      <c r="EO46" s="932">
        <v>0</v>
      </c>
      <c r="EP46" s="932">
        <v>0</v>
      </c>
      <c r="EQ46" s="932">
        <v>0</v>
      </c>
      <c r="ER46" s="932">
        <v>0</v>
      </c>
      <c r="ES46" s="932">
        <v>0</v>
      </c>
      <c r="ET46" s="932">
        <v>0</v>
      </c>
      <c r="EU46" s="932">
        <v>0</v>
      </c>
      <c r="EV46" s="932">
        <v>0</v>
      </c>
      <c r="EW46" s="932">
        <v>0</v>
      </c>
      <c r="EX46" s="932">
        <v>0</v>
      </c>
      <c r="EY46" s="932">
        <v>0</v>
      </c>
      <c r="FC46" s="932">
        <v>45</v>
      </c>
      <c r="FD46" s="932">
        <v>0</v>
      </c>
      <c r="FE46" s="932">
        <v>0</v>
      </c>
      <c r="FF46" s="932">
        <v>0</v>
      </c>
      <c r="FG46" s="932">
        <v>0</v>
      </c>
      <c r="FH46" s="932">
        <v>0</v>
      </c>
      <c r="FI46" s="932">
        <v>0</v>
      </c>
      <c r="FJ46" s="932">
        <v>0</v>
      </c>
      <c r="FK46" s="932">
        <v>0</v>
      </c>
      <c r="FL46" s="932">
        <v>0</v>
      </c>
      <c r="FM46" s="932">
        <v>0</v>
      </c>
      <c r="FN46" s="932">
        <v>0</v>
      </c>
      <c r="FO46" s="932">
        <v>0</v>
      </c>
      <c r="FP46" s="932">
        <v>0</v>
      </c>
      <c r="FQ46" s="932">
        <v>0</v>
      </c>
      <c r="FU46" s="932">
        <v>45</v>
      </c>
      <c r="FV46" s="932">
        <v>0</v>
      </c>
      <c r="FW46" s="932">
        <v>0</v>
      </c>
      <c r="FX46" s="932">
        <v>0</v>
      </c>
      <c r="FY46" s="932">
        <v>0</v>
      </c>
      <c r="FZ46" s="932">
        <v>0</v>
      </c>
      <c r="GA46" s="932">
        <v>0</v>
      </c>
      <c r="GB46" s="932">
        <v>0</v>
      </c>
      <c r="GC46" s="932">
        <v>0</v>
      </c>
      <c r="GD46" s="932">
        <v>0</v>
      </c>
      <c r="GE46" s="932">
        <v>0</v>
      </c>
      <c r="GF46" s="932">
        <v>0</v>
      </c>
      <c r="GG46" s="932">
        <v>0</v>
      </c>
      <c r="GH46" s="932">
        <v>0</v>
      </c>
      <c r="GI46" s="932">
        <v>0</v>
      </c>
      <c r="GM46" s="932">
        <v>45</v>
      </c>
      <c r="GN46" s="932">
        <v>0</v>
      </c>
      <c r="GO46" s="932">
        <v>0</v>
      </c>
      <c r="GP46" s="932">
        <v>0</v>
      </c>
      <c r="GQ46" s="932">
        <v>0</v>
      </c>
      <c r="GR46" s="932">
        <v>0</v>
      </c>
      <c r="GS46" s="932">
        <v>0</v>
      </c>
      <c r="GT46" s="932">
        <v>0</v>
      </c>
      <c r="GU46" s="932">
        <v>0</v>
      </c>
      <c r="GV46" s="932">
        <v>0</v>
      </c>
      <c r="GW46" s="932">
        <v>0</v>
      </c>
      <c r="GX46" s="932">
        <v>0</v>
      </c>
      <c r="GY46" s="932">
        <v>0</v>
      </c>
      <c r="GZ46" s="932">
        <v>0</v>
      </c>
      <c r="HA46" s="932">
        <v>0</v>
      </c>
    </row>
    <row r="47" spans="1:209">
      <c r="A47" s="963">
        <v>46</v>
      </c>
      <c r="D47" s="968">
        <f t="shared" si="0"/>
        <v>0</v>
      </c>
      <c r="E47" s="968">
        <f t="shared" si="1"/>
        <v>0</v>
      </c>
      <c r="F47" s="968">
        <f t="shared" si="2"/>
        <v>0</v>
      </c>
      <c r="G47" s="968">
        <f t="shared" si="3"/>
        <v>0</v>
      </c>
      <c r="H47" s="968">
        <f t="shared" si="4"/>
        <v>0</v>
      </c>
      <c r="I47" s="968">
        <f t="shared" si="5"/>
        <v>0</v>
      </c>
      <c r="J47" s="968">
        <f t="shared" si="6"/>
        <v>0</v>
      </c>
      <c r="K47" s="968">
        <f t="shared" si="7"/>
        <v>0</v>
      </c>
      <c r="L47" s="968">
        <f t="shared" si="8"/>
        <v>0</v>
      </c>
      <c r="M47" s="968">
        <f t="shared" si="9"/>
        <v>0</v>
      </c>
      <c r="N47" s="968">
        <f t="shared" si="10"/>
        <v>0</v>
      </c>
      <c r="O47" s="968">
        <f t="shared" si="11"/>
        <v>0</v>
      </c>
      <c r="P47" s="968">
        <f t="shared" si="12"/>
        <v>0</v>
      </c>
      <c r="Q47" s="968">
        <f t="shared" si="13"/>
        <v>0</v>
      </c>
      <c r="R47" s="932"/>
      <c r="S47" s="932"/>
      <c r="T47" s="932"/>
      <c r="U47" s="932"/>
      <c r="V47" s="932"/>
      <c r="W47" s="932"/>
      <c r="X47" s="932"/>
      <c r="Y47" s="932"/>
      <c r="Z47" s="932"/>
      <c r="AA47" s="932"/>
      <c r="AB47" s="932"/>
      <c r="AC47" s="932"/>
      <c r="AD47" s="932"/>
      <c r="AE47" s="932"/>
      <c r="AF47" s="932"/>
      <c r="AG47" s="932"/>
      <c r="AH47" s="932"/>
      <c r="AI47" s="932"/>
      <c r="AJ47" s="932"/>
      <c r="AK47" s="932"/>
      <c r="AL47" s="932"/>
      <c r="AM47" s="932"/>
      <c r="AN47" s="932"/>
      <c r="AO47" s="932"/>
      <c r="AP47" s="932"/>
      <c r="AQ47" s="932"/>
      <c r="AR47" s="932"/>
      <c r="AS47" s="932"/>
      <c r="AT47" s="932"/>
      <c r="AU47" s="932"/>
      <c r="AV47" s="932"/>
      <c r="AW47" s="932"/>
      <c r="AX47" s="932"/>
      <c r="AY47" s="932"/>
      <c r="AZ47" s="932"/>
      <c r="BA47" s="932"/>
      <c r="BB47" s="932"/>
      <c r="BC47" s="932"/>
      <c r="BD47" s="932"/>
      <c r="BE47" s="932"/>
      <c r="BF47" s="932"/>
      <c r="BG47" s="932"/>
      <c r="BH47" s="932"/>
      <c r="BI47" s="932"/>
      <c r="BJ47" s="932"/>
      <c r="BK47" s="932"/>
      <c r="BL47" s="932"/>
      <c r="BM47" s="932"/>
      <c r="BN47" s="932"/>
      <c r="BO47" s="932"/>
      <c r="BP47" s="932"/>
      <c r="BQ47" s="932"/>
      <c r="BR47" s="932"/>
      <c r="BS47" s="932"/>
      <c r="BT47" s="932"/>
      <c r="BU47" s="932"/>
      <c r="BV47" s="932"/>
      <c r="BW47" s="932"/>
      <c r="BX47" s="932"/>
      <c r="BY47" s="932"/>
      <c r="BZ47" s="932"/>
      <c r="CA47" s="932"/>
      <c r="CB47" s="932"/>
      <c r="CC47" s="932"/>
      <c r="CD47" s="932"/>
      <c r="CE47" s="932"/>
      <c r="CF47" s="932"/>
      <c r="CG47" s="932"/>
      <c r="CH47" s="932"/>
      <c r="CI47" s="932"/>
      <c r="CJ47" s="932"/>
      <c r="CK47" s="932"/>
      <c r="CL47" s="932"/>
      <c r="CM47" s="932"/>
      <c r="CN47" s="932"/>
      <c r="CO47" s="932"/>
      <c r="CP47" s="932"/>
      <c r="CQ47" s="932"/>
      <c r="CR47" s="932"/>
      <c r="CS47" s="932"/>
      <c r="CT47" s="932"/>
      <c r="CU47" s="932"/>
      <c r="CV47" s="932"/>
      <c r="CW47" s="932"/>
      <c r="CX47" s="932"/>
      <c r="CY47" s="932"/>
      <c r="CZ47" s="932"/>
      <c r="DA47" s="932"/>
      <c r="DB47" s="932"/>
      <c r="DC47" s="932"/>
      <c r="DD47" s="932"/>
      <c r="DE47" s="932"/>
      <c r="DF47" s="932"/>
      <c r="DG47" s="932"/>
      <c r="DH47" s="932"/>
      <c r="DI47" s="932"/>
      <c r="DJ47" s="932"/>
      <c r="DK47" s="932"/>
      <c r="DL47" s="932"/>
      <c r="DM47" s="932"/>
      <c r="DN47" s="932"/>
      <c r="DO47" s="932"/>
      <c r="DP47" s="932"/>
      <c r="DQ47" s="932"/>
      <c r="DR47" s="932"/>
      <c r="DS47" s="932">
        <v>46</v>
      </c>
      <c r="DT47" s="932">
        <v>0</v>
      </c>
      <c r="DU47" s="932">
        <v>0</v>
      </c>
      <c r="DV47" s="932">
        <v>0</v>
      </c>
      <c r="DW47" s="932">
        <v>0</v>
      </c>
      <c r="DX47" s="932">
        <v>0</v>
      </c>
      <c r="DY47" s="932">
        <v>0</v>
      </c>
      <c r="DZ47" s="932">
        <v>0</v>
      </c>
      <c r="EA47" s="932">
        <v>0</v>
      </c>
      <c r="EB47" s="932">
        <v>0</v>
      </c>
      <c r="EC47" s="932">
        <v>0</v>
      </c>
      <c r="ED47" s="932">
        <v>0</v>
      </c>
      <c r="EE47" s="932">
        <v>0</v>
      </c>
      <c r="EF47" s="932">
        <v>0</v>
      </c>
      <c r="EG47" s="932">
        <v>0</v>
      </c>
      <c r="EK47" s="932">
        <v>46</v>
      </c>
      <c r="EL47" s="932">
        <v>0</v>
      </c>
      <c r="EM47" s="932">
        <v>0</v>
      </c>
      <c r="EN47" s="932">
        <v>0</v>
      </c>
      <c r="EO47" s="932">
        <v>0</v>
      </c>
      <c r="EP47" s="932">
        <v>0</v>
      </c>
      <c r="EQ47" s="932">
        <v>0</v>
      </c>
      <c r="ER47" s="932">
        <v>0</v>
      </c>
      <c r="ES47" s="932">
        <v>0</v>
      </c>
      <c r="ET47" s="932">
        <v>0</v>
      </c>
      <c r="EU47" s="932">
        <v>0</v>
      </c>
      <c r="EV47" s="932">
        <v>0</v>
      </c>
      <c r="EW47" s="932">
        <v>0</v>
      </c>
      <c r="EX47" s="932">
        <v>0</v>
      </c>
      <c r="EY47" s="932">
        <v>0</v>
      </c>
      <c r="FC47" s="932">
        <v>46</v>
      </c>
      <c r="FD47" s="932">
        <v>0</v>
      </c>
      <c r="FE47" s="932">
        <v>0</v>
      </c>
      <c r="FF47" s="932">
        <v>0</v>
      </c>
      <c r="FG47" s="932">
        <v>0</v>
      </c>
      <c r="FH47" s="932">
        <v>0</v>
      </c>
      <c r="FI47" s="932">
        <v>0</v>
      </c>
      <c r="FJ47" s="932">
        <v>0</v>
      </c>
      <c r="FK47" s="932">
        <v>0</v>
      </c>
      <c r="FL47" s="932">
        <v>0</v>
      </c>
      <c r="FM47" s="932">
        <v>0</v>
      </c>
      <c r="FN47" s="932">
        <v>0</v>
      </c>
      <c r="FO47" s="932">
        <v>0</v>
      </c>
      <c r="FP47" s="932">
        <v>0</v>
      </c>
      <c r="FQ47" s="932">
        <v>0</v>
      </c>
      <c r="FU47" s="932">
        <v>46</v>
      </c>
      <c r="FV47" s="932">
        <v>0</v>
      </c>
      <c r="FW47" s="932">
        <v>0</v>
      </c>
      <c r="FX47" s="932">
        <v>0</v>
      </c>
      <c r="FY47" s="932">
        <v>0</v>
      </c>
      <c r="FZ47" s="932">
        <v>0</v>
      </c>
      <c r="GA47" s="932">
        <v>0</v>
      </c>
      <c r="GB47" s="932">
        <v>0</v>
      </c>
      <c r="GC47" s="932">
        <v>0</v>
      </c>
      <c r="GD47" s="932">
        <v>0</v>
      </c>
      <c r="GE47" s="932">
        <v>0</v>
      </c>
      <c r="GF47" s="932">
        <v>0</v>
      </c>
      <c r="GG47" s="932">
        <v>0</v>
      </c>
      <c r="GH47" s="932">
        <v>0</v>
      </c>
      <c r="GI47" s="932">
        <v>0</v>
      </c>
      <c r="GM47" s="932">
        <v>46</v>
      </c>
      <c r="GN47" s="932">
        <v>0</v>
      </c>
      <c r="GO47" s="932">
        <v>0</v>
      </c>
      <c r="GP47" s="932">
        <v>0</v>
      </c>
      <c r="GQ47" s="932">
        <v>0</v>
      </c>
      <c r="GR47" s="932">
        <v>0</v>
      </c>
      <c r="GS47" s="932">
        <v>0</v>
      </c>
      <c r="GT47" s="932">
        <v>0</v>
      </c>
      <c r="GU47" s="932">
        <v>0</v>
      </c>
      <c r="GV47" s="932">
        <v>0</v>
      </c>
      <c r="GW47" s="932">
        <v>0</v>
      </c>
      <c r="GX47" s="932">
        <v>0</v>
      </c>
      <c r="GY47" s="932">
        <v>0</v>
      </c>
      <c r="GZ47" s="932">
        <v>0</v>
      </c>
      <c r="HA47" s="932">
        <v>0</v>
      </c>
    </row>
    <row r="48" spans="1:209">
      <c r="A48" s="963">
        <v>47</v>
      </c>
      <c r="D48" s="968">
        <f t="shared" si="0"/>
        <v>0</v>
      </c>
      <c r="E48" s="968">
        <f t="shared" si="1"/>
        <v>0</v>
      </c>
      <c r="F48" s="968">
        <f t="shared" si="2"/>
        <v>0</v>
      </c>
      <c r="G48" s="968">
        <f t="shared" si="3"/>
        <v>0</v>
      </c>
      <c r="H48" s="968">
        <f t="shared" si="4"/>
        <v>0</v>
      </c>
      <c r="I48" s="968">
        <f t="shared" si="5"/>
        <v>0</v>
      </c>
      <c r="J48" s="968">
        <f t="shared" si="6"/>
        <v>0</v>
      </c>
      <c r="K48" s="968">
        <f t="shared" si="7"/>
        <v>0</v>
      </c>
      <c r="L48" s="968">
        <f t="shared" si="8"/>
        <v>0</v>
      </c>
      <c r="M48" s="968">
        <f t="shared" si="9"/>
        <v>0</v>
      </c>
      <c r="N48" s="968">
        <f t="shared" si="10"/>
        <v>0</v>
      </c>
      <c r="O48" s="968">
        <f t="shared" si="11"/>
        <v>0</v>
      </c>
      <c r="P48" s="968">
        <f t="shared" si="12"/>
        <v>0</v>
      </c>
      <c r="Q48" s="968">
        <f t="shared" si="13"/>
        <v>0</v>
      </c>
      <c r="R48" s="932"/>
      <c r="S48" s="932"/>
      <c r="T48" s="932"/>
      <c r="U48" s="932"/>
      <c r="V48" s="932"/>
      <c r="W48" s="932"/>
      <c r="X48" s="932"/>
      <c r="Y48" s="932"/>
      <c r="Z48" s="932"/>
      <c r="AA48" s="932"/>
      <c r="AB48" s="932"/>
      <c r="AC48" s="932"/>
      <c r="AD48" s="932"/>
      <c r="AE48" s="932"/>
      <c r="AF48" s="932"/>
      <c r="AG48" s="932"/>
      <c r="AH48" s="932"/>
      <c r="AI48" s="932"/>
      <c r="AJ48" s="932"/>
      <c r="AK48" s="932"/>
      <c r="AL48" s="932"/>
      <c r="AM48" s="932"/>
      <c r="AN48" s="932"/>
      <c r="AO48" s="932"/>
      <c r="AP48" s="932"/>
      <c r="AQ48" s="932"/>
      <c r="AR48" s="932"/>
      <c r="AS48" s="932"/>
      <c r="AT48" s="932"/>
      <c r="AU48" s="932"/>
      <c r="AV48" s="932"/>
      <c r="AW48" s="932"/>
      <c r="AX48" s="932"/>
      <c r="AY48" s="932"/>
      <c r="AZ48" s="932"/>
      <c r="BA48" s="932"/>
      <c r="BB48" s="932"/>
      <c r="BC48" s="932"/>
      <c r="BD48" s="932"/>
      <c r="BE48" s="932"/>
      <c r="BF48" s="932"/>
      <c r="BG48" s="932"/>
      <c r="BH48" s="932"/>
      <c r="BI48" s="932"/>
      <c r="BJ48" s="932"/>
      <c r="BK48" s="932"/>
      <c r="BL48" s="932"/>
      <c r="BM48" s="932"/>
      <c r="BN48" s="932"/>
      <c r="BO48" s="932"/>
      <c r="BP48" s="932"/>
      <c r="BQ48" s="932"/>
      <c r="BR48" s="932"/>
      <c r="BS48" s="932"/>
      <c r="BT48" s="932"/>
      <c r="BU48" s="932"/>
      <c r="BV48" s="932"/>
      <c r="BW48" s="932"/>
      <c r="BX48" s="932"/>
      <c r="BY48" s="932"/>
      <c r="BZ48" s="932"/>
      <c r="CA48" s="932"/>
      <c r="CB48" s="932"/>
      <c r="CC48" s="932"/>
      <c r="CD48" s="932"/>
      <c r="CE48" s="932"/>
      <c r="CF48" s="932"/>
      <c r="CG48" s="932"/>
      <c r="CH48" s="932"/>
      <c r="CI48" s="932"/>
      <c r="CJ48" s="932"/>
      <c r="CK48" s="932"/>
      <c r="CL48" s="932"/>
      <c r="CM48" s="932"/>
      <c r="CN48" s="932"/>
      <c r="CO48" s="932"/>
      <c r="CP48" s="932"/>
      <c r="CQ48" s="932"/>
      <c r="CR48" s="932"/>
      <c r="CS48" s="932"/>
      <c r="CT48" s="932"/>
      <c r="CU48" s="932"/>
      <c r="CV48" s="932"/>
      <c r="CW48" s="932"/>
      <c r="CX48" s="932"/>
      <c r="CY48" s="932"/>
      <c r="CZ48" s="932"/>
      <c r="DA48" s="932"/>
      <c r="DB48" s="932"/>
      <c r="DC48" s="932"/>
      <c r="DD48" s="932"/>
      <c r="DE48" s="932"/>
      <c r="DF48" s="932"/>
      <c r="DG48" s="932"/>
      <c r="DH48" s="932"/>
      <c r="DI48" s="932"/>
      <c r="DJ48" s="932"/>
      <c r="DK48" s="932"/>
      <c r="DL48" s="932"/>
      <c r="DM48" s="932"/>
      <c r="DN48" s="932"/>
      <c r="DO48" s="932"/>
      <c r="DP48" s="932"/>
      <c r="DQ48" s="932"/>
      <c r="DR48" s="932"/>
      <c r="DS48" s="932">
        <v>47</v>
      </c>
      <c r="DT48" s="932">
        <v>0</v>
      </c>
      <c r="DU48" s="932">
        <v>0</v>
      </c>
      <c r="DV48" s="932">
        <v>0</v>
      </c>
      <c r="DW48" s="932">
        <v>0</v>
      </c>
      <c r="DX48" s="932">
        <v>0</v>
      </c>
      <c r="DY48" s="932">
        <v>0</v>
      </c>
      <c r="DZ48" s="932">
        <v>0</v>
      </c>
      <c r="EA48" s="932">
        <v>0</v>
      </c>
      <c r="EB48" s="932">
        <v>0</v>
      </c>
      <c r="EC48" s="932">
        <v>0</v>
      </c>
      <c r="ED48" s="932">
        <v>0</v>
      </c>
      <c r="EE48" s="932">
        <v>0</v>
      </c>
      <c r="EF48" s="932">
        <v>0</v>
      </c>
      <c r="EG48" s="932">
        <v>0</v>
      </c>
      <c r="EK48" s="932">
        <v>47</v>
      </c>
      <c r="EL48" s="932">
        <v>0</v>
      </c>
      <c r="EM48" s="932">
        <v>0</v>
      </c>
      <c r="EN48" s="932">
        <v>0</v>
      </c>
      <c r="EO48" s="932">
        <v>0</v>
      </c>
      <c r="EP48" s="932">
        <v>0</v>
      </c>
      <c r="EQ48" s="932">
        <v>0</v>
      </c>
      <c r="ER48" s="932">
        <v>0</v>
      </c>
      <c r="ES48" s="932">
        <v>0</v>
      </c>
      <c r="ET48" s="932">
        <v>0</v>
      </c>
      <c r="EU48" s="932">
        <v>0</v>
      </c>
      <c r="EV48" s="932">
        <v>0</v>
      </c>
      <c r="EW48" s="932">
        <v>0</v>
      </c>
      <c r="EX48" s="932">
        <v>0</v>
      </c>
      <c r="EY48" s="932">
        <v>0</v>
      </c>
      <c r="FC48" s="932">
        <v>47</v>
      </c>
      <c r="FD48" s="932">
        <v>0</v>
      </c>
      <c r="FE48" s="932">
        <v>0</v>
      </c>
      <c r="FF48" s="932">
        <v>0</v>
      </c>
      <c r="FG48" s="932">
        <v>0</v>
      </c>
      <c r="FH48" s="932">
        <v>0</v>
      </c>
      <c r="FI48" s="932">
        <v>0</v>
      </c>
      <c r="FJ48" s="932">
        <v>0</v>
      </c>
      <c r="FK48" s="932">
        <v>0</v>
      </c>
      <c r="FL48" s="932">
        <v>0</v>
      </c>
      <c r="FM48" s="932">
        <v>0</v>
      </c>
      <c r="FN48" s="932">
        <v>0</v>
      </c>
      <c r="FO48" s="932">
        <v>0</v>
      </c>
      <c r="FP48" s="932">
        <v>0</v>
      </c>
      <c r="FQ48" s="932">
        <v>0</v>
      </c>
      <c r="FU48" s="932">
        <v>47</v>
      </c>
      <c r="FV48" s="932">
        <v>0</v>
      </c>
      <c r="FW48" s="932">
        <v>0</v>
      </c>
      <c r="FX48" s="932">
        <v>0</v>
      </c>
      <c r="FY48" s="932">
        <v>0</v>
      </c>
      <c r="FZ48" s="932">
        <v>0</v>
      </c>
      <c r="GA48" s="932">
        <v>0</v>
      </c>
      <c r="GB48" s="932">
        <v>0</v>
      </c>
      <c r="GC48" s="932">
        <v>0</v>
      </c>
      <c r="GD48" s="932">
        <v>0</v>
      </c>
      <c r="GE48" s="932">
        <v>0</v>
      </c>
      <c r="GF48" s="932">
        <v>0</v>
      </c>
      <c r="GG48" s="932">
        <v>0</v>
      </c>
      <c r="GH48" s="932">
        <v>0</v>
      </c>
      <c r="GI48" s="932">
        <v>0</v>
      </c>
      <c r="GM48" s="932">
        <v>47</v>
      </c>
      <c r="GN48" s="932">
        <v>0</v>
      </c>
      <c r="GO48" s="932">
        <v>0</v>
      </c>
      <c r="GP48" s="932">
        <v>0</v>
      </c>
      <c r="GQ48" s="932">
        <v>0</v>
      </c>
      <c r="GR48" s="932">
        <v>0</v>
      </c>
      <c r="GS48" s="932">
        <v>0</v>
      </c>
      <c r="GT48" s="932">
        <v>0</v>
      </c>
      <c r="GU48" s="932">
        <v>0</v>
      </c>
      <c r="GV48" s="932">
        <v>0</v>
      </c>
      <c r="GW48" s="932">
        <v>0</v>
      </c>
      <c r="GX48" s="932">
        <v>0</v>
      </c>
      <c r="GY48" s="932">
        <v>0</v>
      </c>
      <c r="GZ48" s="932">
        <v>0</v>
      </c>
      <c r="HA48" s="932">
        <v>0</v>
      </c>
    </row>
    <row r="49" spans="1:209">
      <c r="A49" s="963">
        <v>48</v>
      </c>
      <c r="D49" s="968">
        <f t="shared" si="0"/>
        <v>0</v>
      </c>
      <c r="E49" s="968">
        <f t="shared" si="1"/>
        <v>0</v>
      </c>
      <c r="F49" s="968">
        <f t="shared" si="2"/>
        <v>0</v>
      </c>
      <c r="G49" s="968">
        <f t="shared" si="3"/>
        <v>0</v>
      </c>
      <c r="H49" s="968">
        <f t="shared" si="4"/>
        <v>0</v>
      </c>
      <c r="I49" s="968">
        <f t="shared" si="5"/>
        <v>0</v>
      </c>
      <c r="J49" s="968">
        <f t="shared" si="6"/>
        <v>0</v>
      </c>
      <c r="K49" s="968">
        <f t="shared" si="7"/>
        <v>0</v>
      </c>
      <c r="L49" s="968">
        <f t="shared" si="8"/>
        <v>0</v>
      </c>
      <c r="M49" s="968">
        <f t="shared" si="9"/>
        <v>0</v>
      </c>
      <c r="N49" s="968">
        <f t="shared" si="10"/>
        <v>0</v>
      </c>
      <c r="O49" s="968">
        <f t="shared" si="11"/>
        <v>0</v>
      </c>
      <c r="P49" s="968">
        <f t="shared" si="12"/>
        <v>0</v>
      </c>
      <c r="Q49" s="968">
        <f t="shared" si="13"/>
        <v>0</v>
      </c>
      <c r="R49" s="932"/>
      <c r="S49" s="932"/>
      <c r="T49" s="932"/>
      <c r="U49" s="932"/>
      <c r="V49" s="932"/>
      <c r="W49" s="932"/>
      <c r="X49" s="932"/>
      <c r="Y49" s="932"/>
      <c r="Z49" s="932"/>
      <c r="AA49" s="932"/>
      <c r="AB49" s="932"/>
      <c r="AC49" s="932"/>
      <c r="AD49" s="932"/>
      <c r="AE49" s="932"/>
      <c r="AF49" s="932"/>
      <c r="AG49" s="932"/>
      <c r="AH49" s="932"/>
      <c r="AI49" s="932"/>
      <c r="AJ49" s="932"/>
      <c r="AK49" s="932"/>
      <c r="AL49" s="932"/>
      <c r="AM49" s="932"/>
      <c r="AN49" s="932"/>
      <c r="AO49" s="932"/>
      <c r="AP49" s="932"/>
      <c r="AQ49" s="932"/>
      <c r="AR49" s="932"/>
      <c r="AS49" s="932"/>
      <c r="AT49" s="932"/>
      <c r="AU49" s="932"/>
      <c r="AV49" s="932"/>
      <c r="AW49" s="932"/>
      <c r="AX49" s="932"/>
      <c r="AY49" s="932"/>
      <c r="AZ49" s="932"/>
      <c r="BA49" s="932"/>
      <c r="BB49" s="932"/>
      <c r="BC49" s="932"/>
      <c r="BD49" s="932"/>
      <c r="BE49" s="932"/>
      <c r="BF49" s="932"/>
      <c r="BG49" s="932"/>
      <c r="BH49" s="932"/>
      <c r="BI49" s="932"/>
      <c r="BJ49" s="932"/>
      <c r="BK49" s="932"/>
      <c r="BL49" s="932"/>
      <c r="BM49" s="932"/>
      <c r="BN49" s="932"/>
      <c r="BO49" s="932"/>
      <c r="BP49" s="932"/>
      <c r="BQ49" s="932"/>
      <c r="BR49" s="932"/>
      <c r="BS49" s="932"/>
      <c r="BT49" s="932"/>
      <c r="BU49" s="932"/>
      <c r="BV49" s="932"/>
      <c r="BW49" s="932"/>
      <c r="BX49" s="932"/>
      <c r="BY49" s="932"/>
      <c r="BZ49" s="932"/>
      <c r="CA49" s="932"/>
      <c r="CB49" s="932"/>
      <c r="CC49" s="932"/>
      <c r="CD49" s="932"/>
      <c r="CE49" s="932"/>
      <c r="CF49" s="932"/>
      <c r="CG49" s="932"/>
      <c r="CH49" s="932"/>
      <c r="CI49" s="932"/>
      <c r="CJ49" s="932"/>
      <c r="CK49" s="932"/>
      <c r="CL49" s="932"/>
      <c r="CM49" s="932"/>
      <c r="CN49" s="932"/>
      <c r="CO49" s="932"/>
      <c r="CP49" s="932"/>
      <c r="CQ49" s="932"/>
      <c r="CR49" s="932"/>
      <c r="CS49" s="932"/>
      <c r="CT49" s="932"/>
      <c r="CU49" s="932"/>
      <c r="CV49" s="932"/>
      <c r="CW49" s="932"/>
      <c r="CX49" s="932"/>
      <c r="CY49" s="932"/>
      <c r="CZ49" s="932"/>
      <c r="DA49" s="932"/>
      <c r="DB49" s="932"/>
      <c r="DC49" s="932"/>
      <c r="DD49" s="932"/>
      <c r="DE49" s="932"/>
      <c r="DF49" s="932"/>
      <c r="DG49" s="932"/>
      <c r="DH49" s="932"/>
      <c r="DI49" s="932"/>
      <c r="DJ49" s="932"/>
      <c r="DK49" s="932"/>
      <c r="DL49" s="932"/>
      <c r="DM49" s="932"/>
      <c r="DN49" s="932"/>
      <c r="DO49" s="932"/>
      <c r="DP49" s="932"/>
      <c r="DQ49" s="932"/>
      <c r="DR49" s="932"/>
      <c r="DS49" s="932">
        <v>48</v>
      </c>
      <c r="DT49" s="932">
        <v>0</v>
      </c>
      <c r="DU49" s="932">
        <v>0</v>
      </c>
      <c r="DV49" s="932">
        <v>0</v>
      </c>
      <c r="DW49" s="932">
        <v>0</v>
      </c>
      <c r="DX49" s="932">
        <v>0</v>
      </c>
      <c r="DY49" s="932">
        <v>0</v>
      </c>
      <c r="DZ49" s="932">
        <v>0</v>
      </c>
      <c r="EA49" s="932">
        <v>0</v>
      </c>
      <c r="EB49" s="932">
        <v>0</v>
      </c>
      <c r="EC49" s="932">
        <v>0</v>
      </c>
      <c r="ED49" s="932">
        <v>0</v>
      </c>
      <c r="EE49" s="932">
        <v>0</v>
      </c>
      <c r="EF49" s="932">
        <v>0</v>
      </c>
      <c r="EG49" s="932">
        <v>0</v>
      </c>
      <c r="EK49" s="932">
        <v>48</v>
      </c>
      <c r="EL49" s="932">
        <v>0</v>
      </c>
      <c r="EM49" s="932">
        <v>0</v>
      </c>
      <c r="EN49" s="932">
        <v>0</v>
      </c>
      <c r="EO49" s="932">
        <v>0</v>
      </c>
      <c r="EP49" s="932">
        <v>0</v>
      </c>
      <c r="EQ49" s="932">
        <v>0</v>
      </c>
      <c r="ER49" s="932">
        <v>0</v>
      </c>
      <c r="ES49" s="932">
        <v>0</v>
      </c>
      <c r="ET49" s="932">
        <v>0</v>
      </c>
      <c r="EU49" s="932">
        <v>0</v>
      </c>
      <c r="EV49" s="932">
        <v>0</v>
      </c>
      <c r="EW49" s="932">
        <v>0</v>
      </c>
      <c r="EX49" s="932">
        <v>0</v>
      </c>
      <c r="EY49" s="932">
        <v>0</v>
      </c>
      <c r="FC49" s="932">
        <v>48</v>
      </c>
      <c r="FD49" s="932">
        <v>0</v>
      </c>
      <c r="FE49" s="932">
        <v>0</v>
      </c>
      <c r="FF49" s="932">
        <v>0</v>
      </c>
      <c r="FG49" s="932">
        <v>0</v>
      </c>
      <c r="FH49" s="932">
        <v>0</v>
      </c>
      <c r="FI49" s="932">
        <v>0</v>
      </c>
      <c r="FJ49" s="932">
        <v>0</v>
      </c>
      <c r="FK49" s="932">
        <v>0</v>
      </c>
      <c r="FL49" s="932">
        <v>0</v>
      </c>
      <c r="FM49" s="932">
        <v>0</v>
      </c>
      <c r="FN49" s="932">
        <v>0</v>
      </c>
      <c r="FO49" s="932">
        <v>0</v>
      </c>
      <c r="FP49" s="932">
        <v>0</v>
      </c>
      <c r="FQ49" s="932">
        <v>0</v>
      </c>
      <c r="FU49" s="932">
        <v>48</v>
      </c>
      <c r="FV49" s="932">
        <v>0</v>
      </c>
      <c r="FW49" s="932">
        <v>0</v>
      </c>
      <c r="FX49" s="932">
        <v>0</v>
      </c>
      <c r="FY49" s="932">
        <v>0</v>
      </c>
      <c r="FZ49" s="932">
        <v>0</v>
      </c>
      <c r="GA49" s="932">
        <v>0</v>
      </c>
      <c r="GB49" s="932">
        <v>0</v>
      </c>
      <c r="GC49" s="932">
        <v>0</v>
      </c>
      <c r="GD49" s="932">
        <v>0</v>
      </c>
      <c r="GE49" s="932">
        <v>0</v>
      </c>
      <c r="GF49" s="932">
        <v>0</v>
      </c>
      <c r="GG49" s="932">
        <v>0</v>
      </c>
      <c r="GH49" s="932">
        <v>0</v>
      </c>
      <c r="GI49" s="932">
        <v>0</v>
      </c>
      <c r="GM49" s="932">
        <v>48</v>
      </c>
      <c r="GN49" s="932">
        <v>0</v>
      </c>
      <c r="GO49" s="932">
        <v>0</v>
      </c>
      <c r="GP49" s="932">
        <v>0</v>
      </c>
      <c r="GQ49" s="932">
        <v>0</v>
      </c>
      <c r="GR49" s="932">
        <v>0</v>
      </c>
      <c r="GS49" s="932">
        <v>0</v>
      </c>
      <c r="GT49" s="932">
        <v>0</v>
      </c>
      <c r="GU49" s="932">
        <v>0</v>
      </c>
      <c r="GV49" s="932">
        <v>0</v>
      </c>
      <c r="GW49" s="932">
        <v>0</v>
      </c>
      <c r="GX49" s="932">
        <v>0</v>
      </c>
      <c r="GY49" s="932">
        <v>0</v>
      </c>
      <c r="GZ49" s="932">
        <v>0</v>
      </c>
      <c r="HA49" s="932">
        <v>0</v>
      </c>
    </row>
    <row r="50" spans="1:209">
      <c r="A50" s="963">
        <v>49</v>
      </c>
      <c r="D50" s="968">
        <f t="shared" si="0"/>
        <v>0</v>
      </c>
      <c r="E50" s="968">
        <f t="shared" si="1"/>
        <v>0</v>
      </c>
      <c r="F50" s="968">
        <f t="shared" si="2"/>
        <v>0</v>
      </c>
      <c r="G50" s="968">
        <f t="shared" si="3"/>
        <v>0</v>
      </c>
      <c r="H50" s="968">
        <f t="shared" si="4"/>
        <v>0</v>
      </c>
      <c r="I50" s="968">
        <f t="shared" si="5"/>
        <v>0</v>
      </c>
      <c r="J50" s="968">
        <f t="shared" si="6"/>
        <v>0</v>
      </c>
      <c r="K50" s="968">
        <f t="shared" si="7"/>
        <v>0</v>
      </c>
      <c r="L50" s="968">
        <f t="shared" si="8"/>
        <v>0</v>
      </c>
      <c r="M50" s="968">
        <f t="shared" si="9"/>
        <v>0</v>
      </c>
      <c r="N50" s="968">
        <f t="shared" si="10"/>
        <v>0</v>
      </c>
      <c r="O50" s="968">
        <f t="shared" si="11"/>
        <v>0</v>
      </c>
      <c r="P50" s="968">
        <f t="shared" si="12"/>
        <v>0</v>
      </c>
      <c r="Q50" s="968">
        <f t="shared" si="13"/>
        <v>0</v>
      </c>
      <c r="R50" s="932"/>
      <c r="S50" s="932"/>
      <c r="T50" s="932"/>
      <c r="U50" s="932"/>
      <c r="V50" s="932"/>
      <c r="W50" s="932"/>
      <c r="X50" s="932"/>
      <c r="Y50" s="932"/>
      <c r="Z50" s="932"/>
      <c r="AA50" s="932"/>
      <c r="AB50" s="932"/>
      <c r="AC50" s="932"/>
      <c r="AD50" s="932"/>
      <c r="AE50" s="932"/>
      <c r="AF50" s="932"/>
      <c r="AG50" s="932"/>
      <c r="AH50" s="932"/>
      <c r="AI50" s="932"/>
      <c r="AJ50" s="932"/>
      <c r="AK50" s="932"/>
      <c r="AL50" s="932"/>
      <c r="AM50" s="932"/>
      <c r="AN50" s="932"/>
      <c r="AO50" s="932"/>
      <c r="AP50" s="932"/>
      <c r="AQ50" s="932"/>
      <c r="AR50" s="932"/>
      <c r="AS50" s="932"/>
      <c r="AT50" s="932"/>
      <c r="AU50" s="932"/>
      <c r="AV50" s="932"/>
      <c r="AW50" s="932"/>
      <c r="AX50" s="932"/>
      <c r="AY50" s="932"/>
      <c r="AZ50" s="932"/>
      <c r="BA50" s="932"/>
      <c r="BB50" s="932"/>
      <c r="BC50" s="932"/>
      <c r="BD50" s="932"/>
      <c r="BE50" s="932"/>
      <c r="BF50" s="932"/>
      <c r="BG50" s="932"/>
      <c r="BH50" s="932"/>
      <c r="BI50" s="932"/>
      <c r="BJ50" s="932"/>
      <c r="BK50" s="932"/>
      <c r="BL50" s="932"/>
      <c r="BM50" s="932"/>
      <c r="BN50" s="932"/>
      <c r="BO50" s="932"/>
      <c r="BP50" s="932"/>
      <c r="BQ50" s="932"/>
      <c r="BR50" s="932"/>
      <c r="BS50" s="932"/>
      <c r="BT50" s="932"/>
      <c r="BU50" s="932"/>
      <c r="BV50" s="932"/>
      <c r="BW50" s="932"/>
      <c r="BX50" s="932"/>
      <c r="BY50" s="932"/>
      <c r="BZ50" s="932"/>
      <c r="CA50" s="932"/>
      <c r="CB50" s="932"/>
      <c r="CC50" s="932"/>
      <c r="CD50" s="932"/>
      <c r="CE50" s="932"/>
      <c r="CF50" s="932"/>
      <c r="CG50" s="932"/>
      <c r="CH50" s="932"/>
      <c r="CI50" s="932"/>
      <c r="CJ50" s="932"/>
      <c r="CK50" s="932"/>
      <c r="CL50" s="932"/>
      <c r="CM50" s="932"/>
      <c r="CN50" s="932"/>
      <c r="CO50" s="932"/>
      <c r="CP50" s="932"/>
      <c r="CQ50" s="932"/>
      <c r="CR50" s="932"/>
      <c r="CS50" s="932"/>
      <c r="CT50" s="932"/>
      <c r="CU50" s="932"/>
      <c r="CV50" s="932"/>
      <c r="CW50" s="932"/>
      <c r="CX50" s="932"/>
      <c r="CY50" s="932"/>
      <c r="CZ50" s="932"/>
      <c r="DA50" s="932"/>
      <c r="DB50" s="932"/>
      <c r="DC50" s="932"/>
      <c r="DD50" s="932"/>
      <c r="DE50" s="932"/>
      <c r="DF50" s="932"/>
      <c r="DG50" s="932"/>
      <c r="DH50" s="932"/>
      <c r="DI50" s="932"/>
      <c r="DJ50" s="932"/>
      <c r="DK50" s="932"/>
      <c r="DL50" s="932"/>
      <c r="DM50" s="932"/>
      <c r="DN50" s="932"/>
      <c r="DO50" s="932"/>
      <c r="DP50" s="932"/>
      <c r="DQ50" s="932"/>
      <c r="DR50" s="932"/>
      <c r="DS50" s="932">
        <v>49</v>
      </c>
      <c r="DT50" s="932">
        <v>0</v>
      </c>
      <c r="DU50" s="932">
        <v>0</v>
      </c>
      <c r="DV50" s="932">
        <v>0</v>
      </c>
      <c r="DW50" s="932">
        <v>0</v>
      </c>
      <c r="DX50" s="932">
        <v>0</v>
      </c>
      <c r="DY50" s="932">
        <v>0</v>
      </c>
      <c r="DZ50" s="932">
        <v>0</v>
      </c>
      <c r="EA50" s="932">
        <v>0</v>
      </c>
      <c r="EB50" s="932">
        <v>0</v>
      </c>
      <c r="EC50" s="932">
        <v>0</v>
      </c>
      <c r="ED50" s="932">
        <v>0</v>
      </c>
      <c r="EE50" s="932">
        <v>0</v>
      </c>
      <c r="EF50" s="932">
        <v>0</v>
      </c>
      <c r="EG50" s="932">
        <v>0</v>
      </c>
      <c r="EK50" s="932">
        <v>49</v>
      </c>
      <c r="EL50" s="932">
        <v>0</v>
      </c>
      <c r="EM50" s="932">
        <v>0</v>
      </c>
      <c r="EN50" s="932">
        <v>0</v>
      </c>
      <c r="EO50" s="932">
        <v>0</v>
      </c>
      <c r="EP50" s="932">
        <v>0</v>
      </c>
      <c r="EQ50" s="932">
        <v>0</v>
      </c>
      <c r="ER50" s="932">
        <v>0</v>
      </c>
      <c r="ES50" s="932">
        <v>0</v>
      </c>
      <c r="ET50" s="932">
        <v>0</v>
      </c>
      <c r="EU50" s="932">
        <v>0</v>
      </c>
      <c r="EV50" s="932">
        <v>0</v>
      </c>
      <c r="EW50" s="932">
        <v>0</v>
      </c>
      <c r="EX50" s="932">
        <v>0</v>
      </c>
      <c r="EY50" s="932">
        <v>0</v>
      </c>
      <c r="FC50" s="932">
        <v>49</v>
      </c>
      <c r="FD50" s="932">
        <v>0</v>
      </c>
      <c r="FE50" s="932">
        <v>0</v>
      </c>
      <c r="FF50" s="932">
        <v>0</v>
      </c>
      <c r="FG50" s="932">
        <v>0</v>
      </c>
      <c r="FH50" s="932">
        <v>0</v>
      </c>
      <c r="FI50" s="932">
        <v>0</v>
      </c>
      <c r="FJ50" s="932">
        <v>0</v>
      </c>
      <c r="FK50" s="932">
        <v>0</v>
      </c>
      <c r="FL50" s="932">
        <v>0</v>
      </c>
      <c r="FM50" s="932">
        <v>0</v>
      </c>
      <c r="FN50" s="932">
        <v>0</v>
      </c>
      <c r="FO50" s="932">
        <v>0</v>
      </c>
      <c r="FP50" s="932">
        <v>0</v>
      </c>
      <c r="FQ50" s="932">
        <v>0</v>
      </c>
      <c r="FU50" s="932">
        <v>49</v>
      </c>
      <c r="FV50" s="932">
        <v>0</v>
      </c>
      <c r="FW50" s="932">
        <v>0</v>
      </c>
      <c r="FX50" s="932">
        <v>0</v>
      </c>
      <c r="FY50" s="932">
        <v>0</v>
      </c>
      <c r="FZ50" s="932">
        <v>0</v>
      </c>
      <c r="GA50" s="932">
        <v>0</v>
      </c>
      <c r="GB50" s="932">
        <v>0</v>
      </c>
      <c r="GC50" s="932">
        <v>0</v>
      </c>
      <c r="GD50" s="932">
        <v>0</v>
      </c>
      <c r="GE50" s="932">
        <v>0</v>
      </c>
      <c r="GF50" s="932">
        <v>0</v>
      </c>
      <c r="GG50" s="932">
        <v>0</v>
      </c>
      <c r="GH50" s="932">
        <v>0</v>
      </c>
      <c r="GI50" s="932">
        <v>0</v>
      </c>
      <c r="GM50" s="932">
        <v>49</v>
      </c>
      <c r="GN50" s="932">
        <v>0</v>
      </c>
      <c r="GO50" s="932">
        <v>0</v>
      </c>
      <c r="GP50" s="932">
        <v>0</v>
      </c>
      <c r="GQ50" s="932">
        <v>0</v>
      </c>
      <c r="GR50" s="932">
        <v>0</v>
      </c>
      <c r="GS50" s="932">
        <v>0</v>
      </c>
      <c r="GT50" s="932">
        <v>0</v>
      </c>
      <c r="GU50" s="932">
        <v>0</v>
      </c>
      <c r="GV50" s="932">
        <v>0</v>
      </c>
      <c r="GW50" s="932">
        <v>0</v>
      </c>
      <c r="GX50" s="932">
        <v>0</v>
      </c>
      <c r="GY50" s="932">
        <v>0</v>
      </c>
      <c r="GZ50" s="932">
        <v>0</v>
      </c>
      <c r="HA50" s="932">
        <v>0</v>
      </c>
    </row>
    <row r="51" spans="1:209">
      <c r="A51" s="963">
        <v>50</v>
      </c>
      <c r="D51" s="968">
        <f t="shared" si="0"/>
        <v>0</v>
      </c>
      <c r="E51" s="968">
        <f t="shared" si="1"/>
        <v>0</v>
      </c>
      <c r="F51" s="968">
        <f t="shared" si="2"/>
        <v>0</v>
      </c>
      <c r="G51" s="968">
        <f t="shared" si="3"/>
        <v>0</v>
      </c>
      <c r="H51" s="968">
        <f t="shared" si="4"/>
        <v>0</v>
      </c>
      <c r="I51" s="968">
        <f t="shared" si="5"/>
        <v>0</v>
      </c>
      <c r="J51" s="968">
        <f t="shared" si="6"/>
        <v>0</v>
      </c>
      <c r="K51" s="968">
        <f t="shared" si="7"/>
        <v>0</v>
      </c>
      <c r="L51" s="968">
        <f t="shared" si="8"/>
        <v>0</v>
      </c>
      <c r="M51" s="968">
        <f t="shared" si="9"/>
        <v>0</v>
      </c>
      <c r="N51" s="968">
        <f t="shared" si="10"/>
        <v>0</v>
      </c>
      <c r="O51" s="968">
        <f t="shared" si="11"/>
        <v>0</v>
      </c>
      <c r="P51" s="968">
        <f t="shared" si="12"/>
        <v>0</v>
      </c>
      <c r="Q51" s="968">
        <f t="shared" si="13"/>
        <v>0</v>
      </c>
      <c r="R51" s="932"/>
      <c r="S51" s="932"/>
      <c r="T51" s="932"/>
      <c r="U51" s="932"/>
      <c r="V51" s="932"/>
      <c r="W51" s="932"/>
      <c r="X51" s="932"/>
      <c r="Y51" s="932"/>
      <c r="Z51" s="932"/>
      <c r="AA51" s="932"/>
      <c r="AB51" s="932"/>
      <c r="AC51" s="932"/>
      <c r="AD51" s="932"/>
      <c r="AE51" s="932"/>
      <c r="AF51" s="932"/>
      <c r="AG51" s="932"/>
      <c r="AH51" s="932"/>
      <c r="AI51" s="932"/>
      <c r="AJ51" s="932"/>
      <c r="AK51" s="932"/>
      <c r="AL51" s="932"/>
      <c r="AM51" s="932"/>
      <c r="AN51" s="932"/>
      <c r="AO51" s="932"/>
      <c r="AP51" s="932"/>
      <c r="AQ51" s="932"/>
      <c r="AR51" s="932"/>
      <c r="AS51" s="932"/>
      <c r="AT51" s="932"/>
      <c r="AU51" s="932"/>
      <c r="AV51" s="932"/>
      <c r="AW51" s="932"/>
      <c r="AX51" s="932"/>
      <c r="AY51" s="932"/>
      <c r="AZ51" s="932"/>
      <c r="BA51" s="932"/>
      <c r="BB51" s="932"/>
      <c r="BC51" s="932"/>
      <c r="BD51" s="932"/>
      <c r="BE51" s="932"/>
      <c r="BF51" s="932"/>
      <c r="BG51" s="932"/>
      <c r="BH51" s="932"/>
      <c r="BI51" s="932"/>
      <c r="BJ51" s="932"/>
      <c r="BK51" s="932"/>
      <c r="BL51" s="932"/>
      <c r="BM51" s="932"/>
      <c r="BN51" s="932"/>
      <c r="BO51" s="932"/>
      <c r="BP51" s="932"/>
      <c r="BQ51" s="932"/>
      <c r="BR51" s="932"/>
      <c r="BS51" s="932"/>
      <c r="BT51" s="932"/>
      <c r="BU51" s="932"/>
      <c r="BV51" s="932"/>
      <c r="BW51" s="932"/>
      <c r="BX51" s="932"/>
      <c r="BY51" s="932"/>
      <c r="BZ51" s="932"/>
      <c r="CA51" s="932"/>
      <c r="CB51" s="932"/>
      <c r="CC51" s="932"/>
      <c r="CD51" s="932"/>
      <c r="CE51" s="932"/>
      <c r="CF51" s="932"/>
      <c r="CG51" s="932"/>
      <c r="CH51" s="932"/>
      <c r="CI51" s="932"/>
      <c r="CJ51" s="932"/>
      <c r="CK51" s="932"/>
      <c r="CL51" s="932"/>
      <c r="CM51" s="932"/>
      <c r="CN51" s="932"/>
      <c r="CO51" s="932"/>
      <c r="CP51" s="932"/>
      <c r="CQ51" s="932"/>
      <c r="CR51" s="932"/>
      <c r="CS51" s="932"/>
      <c r="CT51" s="932"/>
      <c r="CU51" s="932"/>
      <c r="CV51" s="932"/>
      <c r="CW51" s="932"/>
      <c r="CX51" s="932"/>
      <c r="CY51" s="932"/>
      <c r="CZ51" s="932"/>
      <c r="DA51" s="932"/>
      <c r="DB51" s="932"/>
      <c r="DC51" s="932"/>
      <c r="DD51" s="932"/>
      <c r="DE51" s="932"/>
      <c r="DF51" s="932"/>
      <c r="DG51" s="932"/>
      <c r="DH51" s="932"/>
      <c r="DI51" s="932"/>
      <c r="DJ51" s="932"/>
      <c r="DK51" s="932"/>
      <c r="DL51" s="932"/>
      <c r="DM51" s="932"/>
      <c r="DN51" s="932"/>
      <c r="DO51" s="932"/>
      <c r="DP51" s="932"/>
      <c r="DQ51" s="932"/>
      <c r="DR51" s="932"/>
      <c r="DS51" s="932">
        <v>50</v>
      </c>
      <c r="DT51" s="932">
        <v>0</v>
      </c>
      <c r="DU51" s="932">
        <v>0</v>
      </c>
      <c r="DV51" s="932">
        <v>0</v>
      </c>
      <c r="DW51" s="932">
        <v>0</v>
      </c>
      <c r="DX51" s="932">
        <v>0</v>
      </c>
      <c r="DY51" s="932">
        <v>0</v>
      </c>
      <c r="DZ51" s="932">
        <v>0</v>
      </c>
      <c r="EA51" s="932">
        <v>0</v>
      </c>
      <c r="EB51" s="932">
        <v>0</v>
      </c>
      <c r="EC51" s="932">
        <v>0</v>
      </c>
      <c r="ED51" s="932">
        <v>0</v>
      </c>
      <c r="EE51" s="932">
        <v>0</v>
      </c>
      <c r="EF51" s="932">
        <v>0</v>
      </c>
      <c r="EG51" s="932">
        <v>0</v>
      </c>
      <c r="EK51" s="932">
        <v>50</v>
      </c>
      <c r="EL51" s="932">
        <v>0</v>
      </c>
      <c r="EM51" s="932">
        <v>0</v>
      </c>
      <c r="EN51" s="932">
        <v>0</v>
      </c>
      <c r="EO51" s="932">
        <v>0</v>
      </c>
      <c r="EP51" s="932">
        <v>0</v>
      </c>
      <c r="EQ51" s="932">
        <v>0</v>
      </c>
      <c r="ER51" s="932">
        <v>0</v>
      </c>
      <c r="ES51" s="932">
        <v>0</v>
      </c>
      <c r="ET51" s="932">
        <v>0</v>
      </c>
      <c r="EU51" s="932">
        <v>0</v>
      </c>
      <c r="EV51" s="932">
        <v>0</v>
      </c>
      <c r="EW51" s="932">
        <v>0</v>
      </c>
      <c r="EX51" s="932">
        <v>0</v>
      </c>
      <c r="EY51" s="932">
        <v>0</v>
      </c>
      <c r="FC51" s="932">
        <v>50</v>
      </c>
      <c r="FD51" s="932">
        <v>0</v>
      </c>
      <c r="FE51" s="932">
        <v>0</v>
      </c>
      <c r="FF51" s="932">
        <v>0</v>
      </c>
      <c r="FG51" s="932">
        <v>0</v>
      </c>
      <c r="FH51" s="932">
        <v>0</v>
      </c>
      <c r="FI51" s="932">
        <v>0</v>
      </c>
      <c r="FJ51" s="932">
        <v>0</v>
      </c>
      <c r="FK51" s="932">
        <v>0</v>
      </c>
      <c r="FL51" s="932">
        <v>0</v>
      </c>
      <c r="FM51" s="932">
        <v>0</v>
      </c>
      <c r="FN51" s="932">
        <v>0</v>
      </c>
      <c r="FO51" s="932">
        <v>0</v>
      </c>
      <c r="FP51" s="932">
        <v>0</v>
      </c>
      <c r="FQ51" s="932">
        <v>0</v>
      </c>
      <c r="FU51" s="932">
        <v>50</v>
      </c>
      <c r="FV51" s="932">
        <v>0</v>
      </c>
      <c r="FW51" s="932">
        <v>0</v>
      </c>
      <c r="FX51" s="932">
        <v>0</v>
      </c>
      <c r="FY51" s="932">
        <v>0</v>
      </c>
      <c r="FZ51" s="932">
        <v>0</v>
      </c>
      <c r="GA51" s="932">
        <v>0</v>
      </c>
      <c r="GB51" s="932">
        <v>0</v>
      </c>
      <c r="GC51" s="932">
        <v>0</v>
      </c>
      <c r="GD51" s="932">
        <v>0</v>
      </c>
      <c r="GE51" s="932">
        <v>0</v>
      </c>
      <c r="GF51" s="932">
        <v>0</v>
      </c>
      <c r="GG51" s="932">
        <v>0</v>
      </c>
      <c r="GH51" s="932">
        <v>0</v>
      </c>
      <c r="GI51" s="932">
        <v>0</v>
      </c>
      <c r="GM51" s="932">
        <v>50</v>
      </c>
      <c r="GN51" s="932">
        <v>0</v>
      </c>
      <c r="GO51" s="932">
        <v>0</v>
      </c>
      <c r="GP51" s="932">
        <v>0</v>
      </c>
      <c r="GQ51" s="932">
        <v>0</v>
      </c>
      <c r="GR51" s="932">
        <v>0</v>
      </c>
      <c r="GS51" s="932">
        <v>0</v>
      </c>
      <c r="GT51" s="932">
        <v>0</v>
      </c>
      <c r="GU51" s="932">
        <v>0</v>
      </c>
      <c r="GV51" s="932">
        <v>0</v>
      </c>
      <c r="GW51" s="932">
        <v>0</v>
      </c>
      <c r="GX51" s="932">
        <v>0</v>
      </c>
      <c r="GY51" s="932">
        <v>0</v>
      </c>
      <c r="GZ51" s="932">
        <v>0</v>
      </c>
      <c r="HA51" s="932">
        <v>0</v>
      </c>
    </row>
    <row r="52" spans="1:209">
      <c r="A52" s="963">
        <v>51</v>
      </c>
      <c r="D52" s="968">
        <f t="shared" si="0"/>
        <v>0</v>
      </c>
      <c r="E52" s="968">
        <f t="shared" si="1"/>
        <v>0</v>
      </c>
      <c r="F52" s="968">
        <f t="shared" si="2"/>
        <v>0</v>
      </c>
      <c r="G52" s="968">
        <f t="shared" si="3"/>
        <v>0</v>
      </c>
      <c r="H52" s="968">
        <f t="shared" si="4"/>
        <v>0</v>
      </c>
      <c r="I52" s="968">
        <f t="shared" si="5"/>
        <v>0</v>
      </c>
      <c r="J52" s="968">
        <f t="shared" si="6"/>
        <v>0</v>
      </c>
      <c r="K52" s="968">
        <f t="shared" si="7"/>
        <v>0</v>
      </c>
      <c r="L52" s="968">
        <f t="shared" si="8"/>
        <v>0</v>
      </c>
      <c r="M52" s="968">
        <f t="shared" si="9"/>
        <v>0</v>
      </c>
      <c r="N52" s="968">
        <f t="shared" si="10"/>
        <v>0</v>
      </c>
      <c r="O52" s="968">
        <f t="shared" si="11"/>
        <v>0</v>
      </c>
      <c r="P52" s="968">
        <f t="shared" si="12"/>
        <v>0</v>
      </c>
      <c r="Q52" s="968">
        <f t="shared" si="13"/>
        <v>0</v>
      </c>
      <c r="R52" s="932"/>
      <c r="S52" s="932"/>
      <c r="T52" s="932"/>
      <c r="U52" s="932"/>
      <c r="V52" s="932"/>
      <c r="W52" s="932"/>
      <c r="X52" s="932"/>
      <c r="Y52" s="932"/>
      <c r="Z52" s="932"/>
      <c r="AA52" s="932"/>
      <c r="AB52" s="932"/>
      <c r="AC52" s="932"/>
      <c r="AD52" s="932"/>
      <c r="AE52" s="932"/>
      <c r="AF52" s="932"/>
      <c r="AG52" s="932"/>
      <c r="AH52" s="932"/>
      <c r="AI52" s="932"/>
      <c r="AJ52" s="932"/>
      <c r="AK52" s="932"/>
      <c r="AL52" s="932"/>
      <c r="AM52" s="932"/>
      <c r="AN52" s="932"/>
      <c r="AO52" s="932"/>
      <c r="AP52" s="932"/>
      <c r="AQ52" s="932"/>
      <c r="AR52" s="932"/>
      <c r="AS52" s="932"/>
      <c r="AT52" s="932"/>
      <c r="AU52" s="932"/>
      <c r="AV52" s="932"/>
      <c r="AW52" s="932"/>
      <c r="AX52" s="932"/>
      <c r="AY52" s="932"/>
      <c r="AZ52" s="932"/>
      <c r="BA52" s="932"/>
      <c r="BB52" s="932"/>
      <c r="BC52" s="932"/>
      <c r="BD52" s="932"/>
      <c r="BE52" s="932"/>
      <c r="BF52" s="932"/>
      <c r="BG52" s="932"/>
      <c r="BH52" s="932"/>
      <c r="BI52" s="932"/>
      <c r="BJ52" s="932"/>
      <c r="BK52" s="932"/>
      <c r="BL52" s="932"/>
      <c r="BM52" s="932"/>
      <c r="BN52" s="932"/>
      <c r="BO52" s="932"/>
      <c r="BP52" s="932"/>
      <c r="BQ52" s="932"/>
      <c r="BR52" s="932"/>
      <c r="BS52" s="932"/>
      <c r="BT52" s="932"/>
      <c r="BU52" s="932"/>
      <c r="BV52" s="932"/>
      <c r="BW52" s="932"/>
      <c r="BX52" s="932"/>
      <c r="BY52" s="932"/>
      <c r="BZ52" s="932"/>
      <c r="CA52" s="932"/>
      <c r="CB52" s="932"/>
      <c r="CC52" s="932"/>
      <c r="CD52" s="932"/>
      <c r="CE52" s="932"/>
      <c r="CF52" s="932"/>
      <c r="CG52" s="932"/>
      <c r="CH52" s="932"/>
      <c r="CI52" s="932"/>
      <c r="CJ52" s="932"/>
      <c r="CK52" s="932"/>
      <c r="CL52" s="932"/>
      <c r="CM52" s="932"/>
      <c r="CN52" s="932"/>
      <c r="CO52" s="932"/>
      <c r="CP52" s="932"/>
      <c r="CQ52" s="932"/>
      <c r="CR52" s="932"/>
      <c r="CS52" s="932"/>
      <c r="CT52" s="932"/>
      <c r="CU52" s="932"/>
      <c r="CV52" s="932"/>
      <c r="CW52" s="932"/>
      <c r="CX52" s="932"/>
      <c r="CY52" s="932"/>
      <c r="CZ52" s="932"/>
      <c r="DA52" s="932"/>
      <c r="DB52" s="932"/>
      <c r="DC52" s="932"/>
      <c r="DD52" s="932"/>
      <c r="DE52" s="932"/>
      <c r="DF52" s="932"/>
      <c r="DG52" s="932"/>
      <c r="DH52" s="932"/>
      <c r="DI52" s="932"/>
      <c r="DJ52" s="932"/>
      <c r="DK52" s="932"/>
      <c r="DL52" s="932"/>
      <c r="DM52" s="932"/>
      <c r="DN52" s="932"/>
      <c r="DO52" s="932"/>
      <c r="DP52" s="932"/>
      <c r="DQ52" s="932"/>
      <c r="DR52" s="932"/>
      <c r="DS52" s="932">
        <v>51</v>
      </c>
      <c r="DT52" s="932">
        <v>0</v>
      </c>
      <c r="DU52" s="932">
        <v>0</v>
      </c>
      <c r="DV52" s="932">
        <v>0</v>
      </c>
      <c r="DW52" s="932">
        <v>0</v>
      </c>
      <c r="DX52" s="932">
        <v>0</v>
      </c>
      <c r="DY52" s="932">
        <v>0</v>
      </c>
      <c r="DZ52" s="932">
        <v>0</v>
      </c>
      <c r="EA52" s="932">
        <v>0</v>
      </c>
      <c r="EB52" s="932">
        <v>0</v>
      </c>
      <c r="EC52" s="932">
        <v>0</v>
      </c>
      <c r="ED52" s="932">
        <v>0</v>
      </c>
      <c r="EE52" s="932">
        <v>0</v>
      </c>
      <c r="EF52" s="932">
        <v>0</v>
      </c>
      <c r="EG52" s="932">
        <v>0</v>
      </c>
      <c r="EK52" s="932">
        <v>51</v>
      </c>
      <c r="EL52" s="932">
        <v>0</v>
      </c>
      <c r="EM52" s="932">
        <v>0</v>
      </c>
      <c r="EN52" s="932">
        <v>0</v>
      </c>
      <c r="EO52" s="932">
        <v>0</v>
      </c>
      <c r="EP52" s="932">
        <v>0</v>
      </c>
      <c r="EQ52" s="932">
        <v>0</v>
      </c>
      <c r="ER52" s="932">
        <v>0</v>
      </c>
      <c r="ES52" s="932">
        <v>0</v>
      </c>
      <c r="ET52" s="932">
        <v>0</v>
      </c>
      <c r="EU52" s="932">
        <v>0</v>
      </c>
      <c r="EV52" s="932">
        <v>0</v>
      </c>
      <c r="EW52" s="932">
        <v>0</v>
      </c>
      <c r="EX52" s="932">
        <v>0</v>
      </c>
      <c r="EY52" s="932">
        <v>0</v>
      </c>
      <c r="FC52" s="932">
        <v>51</v>
      </c>
      <c r="FD52" s="932">
        <v>0</v>
      </c>
      <c r="FE52" s="932">
        <v>0</v>
      </c>
      <c r="FF52" s="932">
        <v>0</v>
      </c>
      <c r="FG52" s="932">
        <v>0</v>
      </c>
      <c r="FH52" s="932">
        <v>0</v>
      </c>
      <c r="FI52" s="932">
        <v>0</v>
      </c>
      <c r="FJ52" s="932">
        <v>0</v>
      </c>
      <c r="FK52" s="932">
        <v>0</v>
      </c>
      <c r="FL52" s="932">
        <v>0</v>
      </c>
      <c r="FM52" s="932">
        <v>0</v>
      </c>
      <c r="FN52" s="932">
        <v>0</v>
      </c>
      <c r="FO52" s="932">
        <v>0</v>
      </c>
      <c r="FP52" s="932">
        <v>0</v>
      </c>
      <c r="FQ52" s="932">
        <v>0</v>
      </c>
      <c r="FU52" s="932">
        <v>51</v>
      </c>
      <c r="FV52" s="932">
        <v>0</v>
      </c>
      <c r="FW52" s="932">
        <v>0</v>
      </c>
      <c r="FX52" s="932">
        <v>0</v>
      </c>
      <c r="FY52" s="932">
        <v>0</v>
      </c>
      <c r="FZ52" s="932">
        <v>0</v>
      </c>
      <c r="GA52" s="932">
        <v>0</v>
      </c>
      <c r="GB52" s="932">
        <v>0</v>
      </c>
      <c r="GC52" s="932">
        <v>0</v>
      </c>
      <c r="GD52" s="932">
        <v>0</v>
      </c>
      <c r="GE52" s="932">
        <v>0</v>
      </c>
      <c r="GF52" s="932">
        <v>0</v>
      </c>
      <c r="GG52" s="932">
        <v>0</v>
      </c>
      <c r="GH52" s="932">
        <v>0</v>
      </c>
      <c r="GI52" s="932">
        <v>0</v>
      </c>
      <c r="GM52" s="932">
        <v>51</v>
      </c>
      <c r="GN52" s="932">
        <v>0</v>
      </c>
      <c r="GO52" s="932">
        <v>0</v>
      </c>
      <c r="GP52" s="932">
        <v>0</v>
      </c>
      <c r="GQ52" s="932">
        <v>0</v>
      </c>
      <c r="GR52" s="932">
        <v>0</v>
      </c>
      <c r="GS52" s="932">
        <v>0</v>
      </c>
      <c r="GT52" s="932">
        <v>0</v>
      </c>
      <c r="GU52" s="932">
        <v>0</v>
      </c>
      <c r="GV52" s="932">
        <v>0</v>
      </c>
      <c r="GW52" s="932">
        <v>0</v>
      </c>
      <c r="GX52" s="932">
        <v>0</v>
      </c>
      <c r="GY52" s="932">
        <v>0</v>
      </c>
      <c r="GZ52" s="932">
        <v>0</v>
      </c>
      <c r="HA52" s="932">
        <v>0</v>
      </c>
    </row>
    <row r="53" spans="1:209">
      <c r="A53" s="963">
        <v>52</v>
      </c>
      <c r="D53" s="968">
        <f t="shared" si="0"/>
        <v>0</v>
      </c>
      <c r="E53" s="968">
        <f t="shared" si="1"/>
        <v>0</v>
      </c>
      <c r="F53" s="968">
        <f t="shared" si="2"/>
        <v>0</v>
      </c>
      <c r="G53" s="968">
        <f t="shared" si="3"/>
        <v>0</v>
      </c>
      <c r="H53" s="968">
        <f t="shared" si="4"/>
        <v>0</v>
      </c>
      <c r="I53" s="968">
        <f t="shared" si="5"/>
        <v>0</v>
      </c>
      <c r="J53" s="968">
        <f t="shared" si="6"/>
        <v>0</v>
      </c>
      <c r="K53" s="968">
        <f t="shared" si="7"/>
        <v>0</v>
      </c>
      <c r="L53" s="968">
        <f t="shared" si="8"/>
        <v>0</v>
      </c>
      <c r="M53" s="968">
        <f t="shared" si="9"/>
        <v>0</v>
      </c>
      <c r="N53" s="968">
        <f t="shared" si="10"/>
        <v>0</v>
      </c>
      <c r="O53" s="968">
        <f t="shared" si="11"/>
        <v>0</v>
      </c>
      <c r="P53" s="968">
        <f t="shared" si="12"/>
        <v>0</v>
      </c>
      <c r="Q53" s="968">
        <f t="shared" si="13"/>
        <v>0</v>
      </c>
      <c r="R53" s="932"/>
      <c r="S53" s="932"/>
      <c r="T53" s="932"/>
      <c r="U53" s="932"/>
      <c r="V53" s="932"/>
      <c r="W53" s="932"/>
      <c r="X53" s="932"/>
      <c r="Y53" s="932"/>
      <c r="Z53" s="932"/>
      <c r="AA53" s="932"/>
      <c r="AB53" s="932"/>
      <c r="AC53" s="932"/>
      <c r="AD53" s="932"/>
      <c r="AE53" s="932"/>
      <c r="AF53" s="932"/>
      <c r="AG53" s="932"/>
      <c r="AH53" s="932"/>
      <c r="AI53" s="932"/>
      <c r="AJ53" s="932"/>
      <c r="AK53" s="932"/>
      <c r="AL53" s="932"/>
      <c r="AM53" s="932"/>
      <c r="AN53" s="932"/>
      <c r="AO53" s="932"/>
      <c r="AP53" s="932"/>
      <c r="AQ53" s="932"/>
      <c r="AR53" s="932"/>
      <c r="AS53" s="932"/>
      <c r="AT53" s="932"/>
      <c r="AU53" s="932"/>
      <c r="AV53" s="932"/>
      <c r="AW53" s="932"/>
      <c r="AX53" s="932"/>
      <c r="AY53" s="932"/>
      <c r="AZ53" s="932"/>
      <c r="BA53" s="932"/>
      <c r="BB53" s="932"/>
      <c r="BC53" s="932"/>
      <c r="BD53" s="932"/>
      <c r="BE53" s="932"/>
      <c r="BF53" s="932"/>
      <c r="BG53" s="932"/>
      <c r="BH53" s="932"/>
      <c r="BI53" s="932"/>
      <c r="BJ53" s="932"/>
      <c r="BK53" s="932"/>
      <c r="BL53" s="932"/>
      <c r="BM53" s="932"/>
      <c r="BN53" s="932"/>
      <c r="BO53" s="932"/>
      <c r="BP53" s="932"/>
      <c r="BQ53" s="932"/>
      <c r="BR53" s="932"/>
      <c r="BS53" s="932"/>
      <c r="BT53" s="932"/>
      <c r="BU53" s="932"/>
      <c r="BV53" s="932"/>
      <c r="BW53" s="932"/>
      <c r="BX53" s="932"/>
      <c r="BY53" s="932"/>
      <c r="BZ53" s="932"/>
      <c r="CA53" s="932"/>
      <c r="CB53" s="932"/>
      <c r="CC53" s="932"/>
      <c r="CD53" s="932"/>
      <c r="CE53" s="932"/>
      <c r="CF53" s="932"/>
      <c r="CG53" s="932"/>
      <c r="CH53" s="932"/>
      <c r="CI53" s="932"/>
      <c r="CJ53" s="932"/>
      <c r="CK53" s="932"/>
      <c r="CL53" s="932"/>
      <c r="CM53" s="932"/>
      <c r="CN53" s="932"/>
      <c r="CO53" s="932"/>
      <c r="CP53" s="932"/>
      <c r="CQ53" s="932"/>
      <c r="CR53" s="932"/>
      <c r="CS53" s="932"/>
      <c r="CT53" s="932"/>
      <c r="CU53" s="932"/>
      <c r="CV53" s="932"/>
      <c r="CW53" s="932"/>
      <c r="CX53" s="932"/>
      <c r="CY53" s="932"/>
      <c r="CZ53" s="932"/>
      <c r="DA53" s="932"/>
      <c r="DB53" s="932"/>
      <c r="DC53" s="932"/>
      <c r="DD53" s="932"/>
      <c r="DE53" s="932"/>
      <c r="DF53" s="932"/>
      <c r="DG53" s="932"/>
      <c r="DH53" s="932"/>
      <c r="DI53" s="932"/>
      <c r="DJ53" s="932"/>
      <c r="DK53" s="932"/>
      <c r="DL53" s="932"/>
      <c r="DM53" s="932"/>
      <c r="DN53" s="932"/>
      <c r="DO53" s="932"/>
      <c r="DP53" s="932"/>
      <c r="DQ53" s="932"/>
      <c r="DR53" s="932"/>
      <c r="DS53" s="932">
        <v>52</v>
      </c>
      <c r="DT53" s="932">
        <v>0</v>
      </c>
      <c r="DU53" s="932">
        <v>0</v>
      </c>
      <c r="DV53" s="932">
        <v>0</v>
      </c>
      <c r="DW53" s="932">
        <v>0</v>
      </c>
      <c r="DX53" s="932">
        <v>0</v>
      </c>
      <c r="DY53" s="932">
        <v>0</v>
      </c>
      <c r="DZ53" s="932">
        <v>0</v>
      </c>
      <c r="EA53" s="932">
        <v>0</v>
      </c>
      <c r="EB53" s="932">
        <v>0</v>
      </c>
      <c r="EC53" s="932">
        <v>0</v>
      </c>
      <c r="ED53" s="932">
        <v>0</v>
      </c>
      <c r="EE53" s="932">
        <v>0</v>
      </c>
      <c r="EF53" s="932">
        <v>0</v>
      </c>
      <c r="EG53" s="932">
        <v>0</v>
      </c>
      <c r="EK53" s="932">
        <v>52</v>
      </c>
      <c r="EL53" s="932">
        <v>0</v>
      </c>
      <c r="EM53" s="932">
        <v>0</v>
      </c>
      <c r="EN53" s="932">
        <v>0</v>
      </c>
      <c r="EO53" s="932">
        <v>0</v>
      </c>
      <c r="EP53" s="932">
        <v>0</v>
      </c>
      <c r="EQ53" s="932">
        <v>0</v>
      </c>
      <c r="ER53" s="932">
        <v>0</v>
      </c>
      <c r="ES53" s="932">
        <v>0</v>
      </c>
      <c r="ET53" s="932">
        <v>0</v>
      </c>
      <c r="EU53" s="932">
        <v>0</v>
      </c>
      <c r="EV53" s="932">
        <v>0</v>
      </c>
      <c r="EW53" s="932">
        <v>0</v>
      </c>
      <c r="EX53" s="932">
        <v>0</v>
      </c>
      <c r="EY53" s="932">
        <v>0</v>
      </c>
      <c r="FC53" s="932">
        <v>52</v>
      </c>
      <c r="FD53" s="932">
        <v>0</v>
      </c>
      <c r="FE53" s="932">
        <v>0</v>
      </c>
      <c r="FF53" s="932">
        <v>0</v>
      </c>
      <c r="FG53" s="932">
        <v>0</v>
      </c>
      <c r="FH53" s="932">
        <v>0</v>
      </c>
      <c r="FI53" s="932">
        <v>0</v>
      </c>
      <c r="FJ53" s="932">
        <v>0</v>
      </c>
      <c r="FK53" s="932">
        <v>0</v>
      </c>
      <c r="FL53" s="932">
        <v>0</v>
      </c>
      <c r="FM53" s="932">
        <v>0</v>
      </c>
      <c r="FN53" s="932">
        <v>0</v>
      </c>
      <c r="FO53" s="932">
        <v>0</v>
      </c>
      <c r="FP53" s="932">
        <v>0</v>
      </c>
      <c r="FQ53" s="932">
        <v>0</v>
      </c>
      <c r="FU53" s="932">
        <v>52</v>
      </c>
      <c r="FV53" s="932">
        <v>0</v>
      </c>
      <c r="FW53" s="932">
        <v>0</v>
      </c>
      <c r="FX53" s="932">
        <v>0</v>
      </c>
      <c r="FY53" s="932">
        <v>0</v>
      </c>
      <c r="FZ53" s="932">
        <v>0</v>
      </c>
      <c r="GA53" s="932">
        <v>0</v>
      </c>
      <c r="GB53" s="932">
        <v>0</v>
      </c>
      <c r="GC53" s="932">
        <v>0</v>
      </c>
      <c r="GD53" s="932">
        <v>0</v>
      </c>
      <c r="GE53" s="932">
        <v>0</v>
      </c>
      <c r="GF53" s="932">
        <v>0</v>
      </c>
      <c r="GG53" s="932">
        <v>0</v>
      </c>
      <c r="GH53" s="932">
        <v>0</v>
      </c>
      <c r="GI53" s="932">
        <v>0</v>
      </c>
      <c r="GM53" s="932">
        <v>52</v>
      </c>
      <c r="GN53" s="932">
        <v>0</v>
      </c>
      <c r="GO53" s="932">
        <v>0</v>
      </c>
      <c r="GP53" s="932">
        <v>0</v>
      </c>
      <c r="GQ53" s="932">
        <v>0</v>
      </c>
      <c r="GR53" s="932">
        <v>0</v>
      </c>
      <c r="GS53" s="932">
        <v>0</v>
      </c>
      <c r="GT53" s="932">
        <v>0</v>
      </c>
      <c r="GU53" s="932">
        <v>0</v>
      </c>
      <c r="GV53" s="932">
        <v>0</v>
      </c>
      <c r="GW53" s="932">
        <v>0</v>
      </c>
      <c r="GX53" s="932">
        <v>0</v>
      </c>
      <c r="GY53" s="932">
        <v>0</v>
      </c>
      <c r="GZ53" s="932">
        <v>0</v>
      </c>
      <c r="HA53" s="932">
        <v>0</v>
      </c>
    </row>
    <row r="54" spans="1:209">
      <c r="A54" s="963">
        <v>53</v>
      </c>
      <c r="D54" s="968">
        <f t="shared" si="0"/>
        <v>0</v>
      </c>
      <c r="E54" s="968">
        <f t="shared" si="1"/>
        <v>0</v>
      </c>
      <c r="F54" s="968">
        <f t="shared" si="2"/>
        <v>0</v>
      </c>
      <c r="G54" s="968">
        <f t="shared" si="3"/>
        <v>0</v>
      </c>
      <c r="H54" s="968">
        <f t="shared" si="4"/>
        <v>0</v>
      </c>
      <c r="I54" s="968">
        <f t="shared" si="5"/>
        <v>0</v>
      </c>
      <c r="J54" s="968">
        <f t="shared" si="6"/>
        <v>0</v>
      </c>
      <c r="K54" s="968">
        <f t="shared" si="7"/>
        <v>0</v>
      </c>
      <c r="L54" s="968">
        <f t="shared" si="8"/>
        <v>0</v>
      </c>
      <c r="M54" s="968">
        <f t="shared" si="9"/>
        <v>0</v>
      </c>
      <c r="N54" s="968">
        <f t="shared" si="10"/>
        <v>0</v>
      </c>
      <c r="O54" s="968">
        <f t="shared" si="11"/>
        <v>0</v>
      </c>
      <c r="P54" s="968">
        <f t="shared" si="12"/>
        <v>0</v>
      </c>
      <c r="Q54" s="968">
        <f t="shared" si="13"/>
        <v>0</v>
      </c>
      <c r="R54" s="932"/>
      <c r="S54" s="932"/>
      <c r="T54" s="932"/>
      <c r="U54" s="932"/>
      <c r="V54" s="932"/>
      <c r="W54" s="932"/>
      <c r="X54" s="932"/>
      <c r="Y54" s="932"/>
      <c r="Z54" s="932"/>
      <c r="AA54" s="932"/>
      <c r="AB54" s="932"/>
      <c r="AC54" s="932"/>
      <c r="AD54" s="932"/>
      <c r="AE54" s="932"/>
      <c r="AF54" s="932"/>
      <c r="AG54" s="932"/>
      <c r="AH54" s="932"/>
      <c r="AI54" s="932"/>
      <c r="AJ54" s="932"/>
      <c r="AK54" s="932"/>
      <c r="AL54" s="932"/>
      <c r="AM54" s="932"/>
      <c r="AN54" s="932"/>
      <c r="AO54" s="932"/>
      <c r="AP54" s="932"/>
      <c r="AQ54" s="932"/>
      <c r="AR54" s="932"/>
      <c r="AS54" s="932"/>
      <c r="AT54" s="932"/>
      <c r="AU54" s="932"/>
      <c r="AV54" s="932"/>
      <c r="AW54" s="932"/>
      <c r="AX54" s="932"/>
      <c r="AY54" s="932"/>
      <c r="AZ54" s="932"/>
      <c r="BA54" s="932"/>
      <c r="BB54" s="932"/>
      <c r="BC54" s="932"/>
      <c r="BD54" s="932"/>
      <c r="BE54" s="932"/>
      <c r="BF54" s="932"/>
      <c r="BG54" s="932"/>
      <c r="BH54" s="932"/>
      <c r="BI54" s="932"/>
      <c r="BJ54" s="932"/>
      <c r="BK54" s="932"/>
      <c r="BL54" s="932"/>
      <c r="BM54" s="932"/>
      <c r="BN54" s="932"/>
      <c r="BO54" s="932"/>
      <c r="BP54" s="932"/>
      <c r="BQ54" s="932"/>
      <c r="BR54" s="932"/>
      <c r="BS54" s="932"/>
      <c r="BT54" s="932"/>
      <c r="BU54" s="932"/>
      <c r="BV54" s="932"/>
      <c r="BW54" s="932"/>
      <c r="BX54" s="932"/>
      <c r="BY54" s="932"/>
      <c r="BZ54" s="932"/>
      <c r="CA54" s="932"/>
      <c r="CB54" s="932"/>
      <c r="CC54" s="932"/>
      <c r="CD54" s="932"/>
      <c r="CE54" s="932"/>
      <c r="CF54" s="932"/>
      <c r="CG54" s="932"/>
      <c r="CH54" s="932"/>
      <c r="CI54" s="932"/>
      <c r="CJ54" s="932"/>
      <c r="CK54" s="932"/>
      <c r="CL54" s="932"/>
      <c r="CM54" s="932"/>
      <c r="CN54" s="932"/>
      <c r="CO54" s="932"/>
      <c r="CP54" s="932"/>
      <c r="CQ54" s="932"/>
      <c r="CR54" s="932"/>
      <c r="CS54" s="932"/>
      <c r="CT54" s="932"/>
      <c r="CU54" s="932"/>
      <c r="CV54" s="932"/>
      <c r="CW54" s="932"/>
      <c r="CX54" s="932"/>
      <c r="CY54" s="932"/>
      <c r="CZ54" s="932"/>
      <c r="DA54" s="932"/>
      <c r="DB54" s="932"/>
      <c r="DC54" s="932"/>
      <c r="DD54" s="932"/>
      <c r="DE54" s="932"/>
      <c r="DF54" s="932"/>
      <c r="DG54" s="932"/>
      <c r="DH54" s="932"/>
      <c r="DI54" s="932"/>
      <c r="DJ54" s="932"/>
      <c r="DK54" s="932"/>
      <c r="DL54" s="932"/>
      <c r="DM54" s="932"/>
      <c r="DN54" s="932"/>
      <c r="DO54" s="932"/>
      <c r="DP54" s="932"/>
      <c r="DQ54" s="932"/>
      <c r="DR54" s="932"/>
      <c r="DS54" s="932">
        <v>53</v>
      </c>
      <c r="DT54" s="932">
        <v>0</v>
      </c>
      <c r="DU54" s="932">
        <v>0</v>
      </c>
      <c r="DV54" s="932">
        <v>0</v>
      </c>
      <c r="DW54" s="932">
        <v>0</v>
      </c>
      <c r="DX54" s="932">
        <v>0</v>
      </c>
      <c r="DY54" s="932">
        <v>0</v>
      </c>
      <c r="DZ54" s="932">
        <v>0</v>
      </c>
      <c r="EA54" s="932">
        <v>0</v>
      </c>
      <c r="EB54" s="932">
        <v>0</v>
      </c>
      <c r="EC54" s="932">
        <v>0</v>
      </c>
      <c r="ED54" s="932">
        <v>0</v>
      </c>
      <c r="EE54" s="932">
        <v>0</v>
      </c>
      <c r="EF54" s="932">
        <v>0</v>
      </c>
      <c r="EG54" s="932">
        <v>0</v>
      </c>
      <c r="EK54" s="932">
        <v>53</v>
      </c>
      <c r="EL54" s="932">
        <v>0</v>
      </c>
      <c r="EM54" s="932">
        <v>0</v>
      </c>
      <c r="EN54" s="932">
        <v>0</v>
      </c>
      <c r="EO54" s="932">
        <v>0</v>
      </c>
      <c r="EP54" s="932">
        <v>0</v>
      </c>
      <c r="EQ54" s="932">
        <v>0</v>
      </c>
      <c r="ER54" s="932">
        <v>0</v>
      </c>
      <c r="ES54" s="932">
        <v>0</v>
      </c>
      <c r="ET54" s="932">
        <v>0</v>
      </c>
      <c r="EU54" s="932">
        <v>0</v>
      </c>
      <c r="EV54" s="932">
        <v>0</v>
      </c>
      <c r="EW54" s="932">
        <v>0</v>
      </c>
      <c r="EX54" s="932">
        <v>0</v>
      </c>
      <c r="EY54" s="932">
        <v>0</v>
      </c>
      <c r="FC54" s="932">
        <v>53</v>
      </c>
      <c r="FD54" s="932">
        <v>0</v>
      </c>
      <c r="FE54" s="932">
        <v>0</v>
      </c>
      <c r="FF54" s="932">
        <v>0</v>
      </c>
      <c r="FG54" s="932">
        <v>0</v>
      </c>
      <c r="FH54" s="932">
        <v>0</v>
      </c>
      <c r="FI54" s="932">
        <v>0</v>
      </c>
      <c r="FJ54" s="932">
        <v>0</v>
      </c>
      <c r="FK54" s="932">
        <v>0</v>
      </c>
      <c r="FL54" s="932">
        <v>0</v>
      </c>
      <c r="FM54" s="932">
        <v>0</v>
      </c>
      <c r="FN54" s="932">
        <v>0</v>
      </c>
      <c r="FO54" s="932">
        <v>0</v>
      </c>
      <c r="FP54" s="932">
        <v>0</v>
      </c>
      <c r="FQ54" s="932">
        <v>0</v>
      </c>
      <c r="FU54" s="932">
        <v>53</v>
      </c>
      <c r="FV54" s="932">
        <v>0</v>
      </c>
      <c r="FW54" s="932">
        <v>0</v>
      </c>
      <c r="FX54" s="932">
        <v>0</v>
      </c>
      <c r="FY54" s="932">
        <v>0</v>
      </c>
      <c r="FZ54" s="932">
        <v>0</v>
      </c>
      <c r="GA54" s="932">
        <v>0</v>
      </c>
      <c r="GB54" s="932">
        <v>0</v>
      </c>
      <c r="GC54" s="932">
        <v>0</v>
      </c>
      <c r="GD54" s="932">
        <v>0</v>
      </c>
      <c r="GE54" s="932">
        <v>0</v>
      </c>
      <c r="GF54" s="932">
        <v>0</v>
      </c>
      <c r="GG54" s="932">
        <v>0</v>
      </c>
      <c r="GH54" s="932">
        <v>0</v>
      </c>
      <c r="GI54" s="932">
        <v>0</v>
      </c>
      <c r="GM54" s="932">
        <v>53</v>
      </c>
      <c r="GN54" s="932">
        <v>0</v>
      </c>
      <c r="GO54" s="932">
        <v>0</v>
      </c>
      <c r="GP54" s="932">
        <v>0</v>
      </c>
      <c r="GQ54" s="932">
        <v>0</v>
      </c>
      <c r="GR54" s="932">
        <v>0</v>
      </c>
      <c r="GS54" s="932">
        <v>0</v>
      </c>
      <c r="GT54" s="932">
        <v>0</v>
      </c>
      <c r="GU54" s="932">
        <v>0</v>
      </c>
      <c r="GV54" s="932">
        <v>0</v>
      </c>
      <c r="GW54" s="932">
        <v>0</v>
      </c>
      <c r="GX54" s="932">
        <v>0</v>
      </c>
      <c r="GY54" s="932">
        <v>0</v>
      </c>
      <c r="GZ54" s="932">
        <v>0</v>
      </c>
      <c r="HA54" s="932">
        <v>0</v>
      </c>
    </row>
    <row r="55" spans="1:209">
      <c r="A55" s="963">
        <v>54</v>
      </c>
      <c r="D55" s="968">
        <f t="shared" si="0"/>
        <v>0</v>
      </c>
      <c r="E55" s="968">
        <f t="shared" si="1"/>
        <v>0</v>
      </c>
      <c r="F55" s="968">
        <f t="shared" si="2"/>
        <v>0</v>
      </c>
      <c r="G55" s="968">
        <f t="shared" si="3"/>
        <v>0</v>
      </c>
      <c r="H55" s="968">
        <f t="shared" si="4"/>
        <v>0</v>
      </c>
      <c r="I55" s="968">
        <f t="shared" si="5"/>
        <v>0</v>
      </c>
      <c r="J55" s="968">
        <f t="shared" si="6"/>
        <v>0</v>
      </c>
      <c r="K55" s="968">
        <f t="shared" si="7"/>
        <v>0</v>
      </c>
      <c r="L55" s="968">
        <f t="shared" si="8"/>
        <v>0</v>
      </c>
      <c r="M55" s="968">
        <f t="shared" si="9"/>
        <v>0</v>
      </c>
      <c r="N55" s="968">
        <f t="shared" si="10"/>
        <v>0</v>
      </c>
      <c r="O55" s="968">
        <f t="shared" si="11"/>
        <v>0</v>
      </c>
      <c r="P55" s="968">
        <f t="shared" si="12"/>
        <v>0</v>
      </c>
      <c r="Q55" s="968">
        <f t="shared" si="13"/>
        <v>0</v>
      </c>
      <c r="R55" s="932"/>
      <c r="S55" s="932"/>
      <c r="T55" s="932"/>
      <c r="U55" s="932"/>
      <c r="V55" s="932"/>
      <c r="W55" s="932"/>
      <c r="X55" s="932"/>
      <c r="Y55" s="932"/>
      <c r="Z55" s="932"/>
      <c r="AA55" s="932"/>
      <c r="AB55" s="932"/>
      <c r="AC55" s="932"/>
      <c r="AD55" s="932"/>
      <c r="AE55" s="932"/>
      <c r="AF55" s="932"/>
      <c r="AG55" s="932"/>
      <c r="AH55" s="932"/>
      <c r="AI55" s="932"/>
      <c r="AJ55" s="932"/>
      <c r="AK55" s="932"/>
      <c r="AL55" s="932"/>
      <c r="AM55" s="932"/>
      <c r="AN55" s="932"/>
      <c r="AO55" s="932"/>
      <c r="AP55" s="932"/>
      <c r="AQ55" s="932"/>
      <c r="AR55" s="932"/>
      <c r="AS55" s="932"/>
      <c r="AT55" s="932"/>
      <c r="AU55" s="932"/>
      <c r="AV55" s="932"/>
      <c r="AW55" s="932"/>
      <c r="AX55" s="932"/>
      <c r="AY55" s="932"/>
      <c r="AZ55" s="932"/>
      <c r="BA55" s="932"/>
      <c r="BB55" s="932"/>
      <c r="BC55" s="932"/>
      <c r="BD55" s="932"/>
      <c r="BE55" s="932"/>
      <c r="BF55" s="932"/>
      <c r="BG55" s="932"/>
      <c r="BH55" s="932"/>
      <c r="BI55" s="932"/>
      <c r="BJ55" s="932"/>
      <c r="BK55" s="932"/>
      <c r="BL55" s="932"/>
      <c r="BM55" s="932"/>
      <c r="BN55" s="932"/>
      <c r="BO55" s="932"/>
      <c r="BP55" s="932"/>
      <c r="BQ55" s="932"/>
      <c r="BR55" s="932"/>
      <c r="BS55" s="932"/>
      <c r="BT55" s="932"/>
      <c r="BU55" s="932"/>
      <c r="BV55" s="932"/>
      <c r="BW55" s="932"/>
      <c r="BX55" s="932"/>
      <c r="BY55" s="932"/>
      <c r="BZ55" s="932"/>
      <c r="CA55" s="932"/>
      <c r="CB55" s="932"/>
      <c r="CC55" s="932"/>
      <c r="CD55" s="932"/>
      <c r="CE55" s="932"/>
      <c r="CF55" s="932"/>
      <c r="CG55" s="932"/>
      <c r="CH55" s="932"/>
      <c r="CI55" s="932"/>
      <c r="CJ55" s="932"/>
      <c r="CK55" s="932"/>
      <c r="CL55" s="932"/>
      <c r="CM55" s="932"/>
      <c r="CN55" s="932"/>
      <c r="CO55" s="932"/>
      <c r="CP55" s="932"/>
      <c r="CQ55" s="932"/>
      <c r="CR55" s="932"/>
      <c r="CS55" s="932"/>
      <c r="CT55" s="932"/>
      <c r="CU55" s="932"/>
      <c r="CV55" s="932"/>
      <c r="CW55" s="932"/>
      <c r="CX55" s="932"/>
      <c r="CY55" s="932"/>
      <c r="CZ55" s="932"/>
      <c r="DA55" s="932"/>
      <c r="DB55" s="932"/>
      <c r="DC55" s="932"/>
      <c r="DD55" s="932"/>
      <c r="DE55" s="932"/>
      <c r="DF55" s="932"/>
      <c r="DG55" s="932"/>
      <c r="DH55" s="932"/>
      <c r="DI55" s="932"/>
      <c r="DJ55" s="932"/>
      <c r="DK55" s="932"/>
      <c r="DL55" s="932"/>
      <c r="DM55" s="932"/>
      <c r="DN55" s="932"/>
      <c r="DO55" s="932"/>
      <c r="DP55" s="932"/>
      <c r="DQ55" s="932"/>
      <c r="DR55" s="932"/>
      <c r="DS55" s="932">
        <v>54</v>
      </c>
      <c r="DT55" s="932">
        <v>0</v>
      </c>
      <c r="DU55" s="932">
        <v>0</v>
      </c>
      <c r="DV55" s="932">
        <v>0</v>
      </c>
      <c r="DW55" s="932">
        <v>0</v>
      </c>
      <c r="DX55" s="932">
        <v>0</v>
      </c>
      <c r="DY55" s="932">
        <v>0</v>
      </c>
      <c r="DZ55" s="932">
        <v>0</v>
      </c>
      <c r="EA55" s="932">
        <v>0</v>
      </c>
      <c r="EB55" s="932">
        <v>0</v>
      </c>
      <c r="EC55" s="932">
        <v>0</v>
      </c>
      <c r="ED55" s="932">
        <v>0</v>
      </c>
      <c r="EE55" s="932">
        <v>0</v>
      </c>
      <c r="EF55" s="932">
        <v>0</v>
      </c>
      <c r="EG55" s="932">
        <v>0</v>
      </c>
      <c r="EK55" s="932">
        <v>54</v>
      </c>
      <c r="EL55" s="932">
        <v>0</v>
      </c>
      <c r="EM55" s="932">
        <v>0</v>
      </c>
      <c r="EN55" s="932">
        <v>0</v>
      </c>
      <c r="EO55" s="932">
        <v>0</v>
      </c>
      <c r="EP55" s="932">
        <v>0</v>
      </c>
      <c r="EQ55" s="932">
        <v>0</v>
      </c>
      <c r="ER55" s="932">
        <v>0</v>
      </c>
      <c r="ES55" s="932">
        <v>0</v>
      </c>
      <c r="ET55" s="932">
        <v>0</v>
      </c>
      <c r="EU55" s="932">
        <v>0</v>
      </c>
      <c r="EV55" s="932">
        <v>0</v>
      </c>
      <c r="EW55" s="932">
        <v>0</v>
      </c>
      <c r="EX55" s="932">
        <v>0</v>
      </c>
      <c r="EY55" s="932">
        <v>0</v>
      </c>
      <c r="FC55" s="932">
        <v>54</v>
      </c>
      <c r="FD55" s="932">
        <v>0</v>
      </c>
      <c r="FE55" s="932">
        <v>0</v>
      </c>
      <c r="FF55" s="932">
        <v>0</v>
      </c>
      <c r="FG55" s="932">
        <v>0</v>
      </c>
      <c r="FH55" s="932">
        <v>0</v>
      </c>
      <c r="FI55" s="932">
        <v>0</v>
      </c>
      <c r="FJ55" s="932">
        <v>0</v>
      </c>
      <c r="FK55" s="932">
        <v>0</v>
      </c>
      <c r="FL55" s="932">
        <v>0</v>
      </c>
      <c r="FM55" s="932">
        <v>0</v>
      </c>
      <c r="FN55" s="932">
        <v>0</v>
      </c>
      <c r="FO55" s="932">
        <v>0</v>
      </c>
      <c r="FP55" s="932">
        <v>0</v>
      </c>
      <c r="FQ55" s="932">
        <v>0</v>
      </c>
      <c r="FU55" s="932">
        <v>54</v>
      </c>
      <c r="FV55" s="932">
        <v>0</v>
      </c>
      <c r="FW55" s="932">
        <v>0</v>
      </c>
      <c r="FX55" s="932">
        <v>0</v>
      </c>
      <c r="FY55" s="932">
        <v>0</v>
      </c>
      <c r="FZ55" s="932">
        <v>0</v>
      </c>
      <c r="GA55" s="932">
        <v>0</v>
      </c>
      <c r="GB55" s="932">
        <v>0</v>
      </c>
      <c r="GC55" s="932">
        <v>0</v>
      </c>
      <c r="GD55" s="932">
        <v>0</v>
      </c>
      <c r="GE55" s="932">
        <v>0</v>
      </c>
      <c r="GF55" s="932">
        <v>0</v>
      </c>
      <c r="GG55" s="932">
        <v>0</v>
      </c>
      <c r="GH55" s="932">
        <v>0</v>
      </c>
      <c r="GI55" s="932">
        <v>0</v>
      </c>
      <c r="GM55" s="932">
        <v>54</v>
      </c>
      <c r="GN55" s="932">
        <v>0</v>
      </c>
      <c r="GO55" s="932">
        <v>0</v>
      </c>
      <c r="GP55" s="932">
        <v>0</v>
      </c>
      <c r="GQ55" s="932">
        <v>0</v>
      </c>
      <c r="GR55" s="932">
        <v>0</v>
      </c>
      <c r="GS55" s="932">
        <v>0</v>
      </c>
      <c r="GT55" s="932">
        <v>0</v>
      </c>
      <c r="GU55" s="932">
        <v>0</v>
      </c>
      <c r="GV55" s="932">
        <v>0</v>
      </c>
      <c r="GW55" s="932">
        <v>0</v>
      </c>
      <c r="GX55" s="932">
        <v>0</v>
      </c>
      <c r="GY55" s="932">
        <v>0</v>
      </c>
      <c r="GZ55" s="932">
        <v>0</v>
      </c>
      <c r="HA55" s="932">
        <v>0</v>
      </c>
    </row>
    <row r="56" spans="1:209">
      <c r="A56" s="963">
        <v>55</v>
      </c>
      <c r="D56" s="968">
        <f t="shared" si="0"/>
        <v>0</v>
      </c>
      <c r="E56" s="968">
        <f t="shared" si="1"/>
        <v>0</v>
      </c>
      <c r="F56" s="968">
        <f t="shared" si="2"/>
        <v>0</v>
      </c>
      <c r="G56" s="968">
        <f t="shared" si="3"/>
        <v>0</v>
      </c>
      <c r="H56" s="968">
        <f t="shared" si="4"/>
        <v>0</v>
      </c>
      <c r="I56" s="968">
        <f t="shared" si="5"/>
        <v>0</v>
      </c>
      <c r="J56" s="968">
        <f t="shared" si="6"/>
        <v>0</v>
      </c>
      <c r="K56" s="968">
        <f t="shared" si="7"/>
        <v>0</v>
      </c>
      <c r="L56" s="968">
        <f t="shared" si="8"/>
        <v>0</v>
      </c>
      <c r="M56" s="968">
        <f t="shared" si="9"/>
        <v>0</v>
      </c>
      <c r="N56" s="968">
        <f t="shared" si="10"/>
        <v>0</v>
      </c>
      <c r="O56" s="968">
        <f t="shared" si="11"/>
        <v>0</v>
      </c>
      <c r="P56" s="968">
        <f t="shared" si="12"/>
        <v>0</v>
      </c>
      <c r="Q56" s="968">
        <f t="shared" si="13"/>
        <v>0</v>
      </c>
      <c r="R56" s="932"/>
      <c r="S56" s="932"/>
      <c r="T56" s="932"/>
      <c r="U56" s="932"/>
      <c r="V56" s="932"/>
      <c r="W56" s="932"/>
      <c r="X56" s="932"/>
      <c r="Y56" s="932"/>
      <c r="Z56" s="932"/>
      <c r="AA56" s="932"/>
      <c r="AB56" s="932"/>
      <c r="AC56" s="932"/>
      <c r="AD56" s="932"/>
      <c r="AE56" s="932"/>
      <c r="AF56" s="932"/>
      <c r="AG56" s="932"/>
      <c r="AH56" s="932"/>
      <c r="AI56" s="932"/>
      <c r="AJ56" s="932"/>
      <c r="AK56" s="932"/>
      <c r="AL56" s="932"/>
      <c r="AM56" s="932"/>
      <c r="AN56" s="932"/>
      <c r="AO56" s="932"/>
      <c r="AP56" s="932"/>
      <c r="AQ56" s="932"/>
      <c r="AR56" s="932"/>
      <c r="AS56" s="932"/>
      <c r="AT56" s="932"/>
      <c r="AU56" s="932"/>
      <c r="AV56" s="932"/>
      <c r="AW56" s="932"/>
      <c r="AX56" s="932"/>
      <c r="AY56" s="932"/>
      <c r="AZ56" s="932"/>
      <c r="BA56" s="932"/>
      <c r="BB56" s="932"/>
      <c r="BC56" s="932"/>
      <c r="BD56" s="932"/>
      <c r="BE56" s="932"/>
      <c r="BF56" s="932"/>
      <c r="BG56" s="932"/>
      <c r="BH56" s="932"/>
      <c r="BI56" s="932"/>
      <c r="BJ56" s="932"/>
      <c r="BK56" s="932"/>
      <c r="BL56" s="932"/>
      <c r="BM56" s="932"/>
      <c r="BN56" s="932"/>
      <c r="BO56" s="932"/>
      <c r="BP56" s="932"/>
      <c r="BQ56" s="932"/>
      <c r="BR56" s="932"/>
      <c r="BS56" s="932"/>
      <c r="BT56" s="932"/>
      <c r="BU56" s="932"/>
      <c r="BV56" s="932"/>
      <c r="BW56" s="932"/>
      <c r="BX56" s="932"/>
      <c r="BY56" s="932"/>
      <c r="BZ56" s="932"/>
      <c r="CA56" s="932"/>
      <c r="CB56" s="932"/>
      <c r="CC56" s="932"/>
      <c r="CD56" s="932"/>
      <c r="CE56" s="932"/>
      <c r="CF56" s="932"/>
      <c r="CG56" s="932"/>
      <c r="CH56" s="932"/>
      <c r="CI56" s="932"/>
      <c r="CJ56" s="932"/>
      <c r="CK56" s="932"/>
      <c r="CL56" s="932"/>
      <c r="CM56" s="932"/>
      <c r="CN56" s="932"/>
      <c r="CO56" s="932"/>
      <c r="CP56" s="932"/>
      <c r="CQ56" s="932"/>
      <c r="CR56" s="932"/>
      <c r="CS56" s="932"/>
      <c r="CT56" s="932"/>
      <c r="CU56" s="932"/>
      <c r="CV56" s="932"/>
      <c r="CW56" s="932"/>
      <c r="CX56" s="932"/>
      <c r="CY56" s="932"/>
      <c r="CZ56" s="932"/>
      <c r="DA56" s="932"/>
      <c r="DB56" s="932"/>
      <c r="DC56" s="932"/>
      <c r="DD56" s="932"/>
      <c r="DE56" s="932"/>
      <c r="DF56" s="932"/>
      <c r="DG56" s="932"/>
      <c r="DH56" s="932"/>
      <c r="DI56" s="932"/>
      <c r="DJ56" s="932"/>
      <c r="DK56" s="932"/>
      <c r="DL56" s="932"/>
      <c r="DM56" s="932"/>
      <c r="DN56" s="932"/>
      <c r="DO56" s="932"/>
      <c r="DP56" s="932"/>
      <c r="DQ56" s="932"/>
      <c r="DR56" s="932"/>
      <c r="DS56" s="932">
        <v>55</v>
      </c>
      <c r="DT56" s="932">
        <v>0</v>
      </c>
      <c r="DU56" s="932">
        <v>0</v>
      </c>
      <c r="DV56" s="932">
        <v>0</v>
      </c>
      <c r="DW56" s="932">
        <v>0</v>
      </c>
      <c r="DX56" s="932">
        <v>0</v>
      </c>
      <c r="DY56" s="932">
        <v>0</v>
      </c>
      <c r="DZ56" s="932">
        <v>0</v>
      </c>
      <c r="EA56" s="932">
        <v>0</v>
      </c>
      <c r="EB56" s="932">
        <v>0</v>
      </c>
      <c r="EC56" s="932">
        <v>0</v>
      </c>
      <c r="ED56" s="932">
        <v>0</v>
      </c>
      <c r="EE56" s="932">
        <v>0</v>
      </c>
      <c r="EF56" s="932">
        <v>0</v>
      </c>
      <c r="EG56" s="932">
        <v>0</v>
      </c>
      <c r="EK56" s="932">
        <v>55</v>
      </c>
      <c r="EL56" s="932">
        <v>0</v>
      </c>
      <c r="EM56" s="932">
        <v>0</v>
      </c>
      <c r="EN56" s="932">
        <v>0</v>
      </c>
      <c r="EO56" s="932">
        <v>0</v>
      </c>
      <c r="EP56" s="932">
        <v>0</v>
      </c>
      <c r="EQ56" s="932">
        <v>0</v>
      </c>
      <c r="ER56" s="932">
        <v>0</v>
      </c>
      <c r="ES56" s="932">
        <v>0</v>
      </c>
      <c r="ET56" s="932">
        <v>0</v>
      </c>
      <c r="EU56" s="932">
        <v>0</v>
      </c>
      <c r="EV56" s="932">
        <v>0</v>
      </c>
      <c r="EW56" s="932">
        <v>0</v>
      </c>
      <c r="EX56" s="932">
        <v>0</v>
      </c>
      <c r="EY56" s="932">
        <v>0</v>
      </c>
      <c r="FC56" s="932">
        <v>55</v>
      </c>
      <c r="FD56" s="932">
        <v>0</v>
      </c>
      <c r="FE56" s="932">
        <v>0</v>
      </c>
      <c r="FF56" s="932">
        <v>0</v>
      </c>
      <c r="FG56" s="932">
        <v>0</v>
      </c>
      <c r="FH56" s="932">
        <v>0</v>
      </c>
      <c r="FI56" s="932">
        <v>0</v>
      </c>
      <c r="FJ56" s="932">
        <v>0</v>
      </c>
      <c r="FK56" s="932">
        <v>0</v>
      </c>
      <c r="FL56" s="932">
        <v>0</v>
      </c>
      <c r="FM56" s="932">
        <v>0</v>
      </c>
      <c r="FN56" s="932">
        <v>0</v>
      </c>
      <c r="FO56" s="932">
        <v>0</v>
      </c>
      <c r="FP56" s="932">
        <v>0</v>
      </c>
      <c r="FQ56" s="932">
        <v>0</v>
      </c>
      <c r="FU56" s="932">
        <v>55</v>
      </c>
      <c r="FV56" s="932">
        <v>0</v>
      </c>
      <c r="FW56" s="932">
        <v>0</v>
      </c>
      <c r="FX56" s="932">
        <v>0</v>
      </c>
      <c r="FY56" s="932">
        <v>0</v>
      </c>
      <c r="FZ56" s="932">
        <v>0</v>
      </c>
      <c r="GA56" s="932">
        <v>0</v>
      </c>
      <c r="GB56" s="932">
        <v>0</v>
      </c>
      <c r="GC56" s="932">
        <v>0</v>
      </c>
      <c r="GD56" s="932">
        <v>0</v>
      </c>
      <c r="GE56" s="932">
        <v>0</v>
      </c>
      <c r="GF56" s="932">
        <v>0</v>
      </c>
      <c r="GG56" s="932">
        <v>0</v>
      </c>
      <c r="GH56" s="932">
        <v>0</v>
      </c>
      <c r="GI56" s="932">
        <v>0</v>
      </c>
      <c r="GM56" s="932">
        <v>55</v>
      </c>
      <c r="GN56" s="932">
        <v>0</v>
      </c>
      <c r="GO56" s="932">
        <v>0</v>
      </c>
      <c r="GP56" s="932">
        <v>0</v>
      </c>
      <c r="GQ56" s="932">
        <v>0</v>
      </c>
      <c r="GR56" s="932">
        <v>0</v>
      </c>
      <c r="GS56" s="932">
        <v>0</v>
      </c>
      <c r="GT56" s="932">
        <v>0</v>
      </c>
      <c r="GU56" s="932">
        <v>0</v>
      </c>
      <c r="GV56" s="932">
        <v>0</v>
      </c>
      <c r="GW56" s="932">
        <v>0</v>
      </c>
      <c r="GX56" s="932">
        <v>0</v>
      </c>
      <c r="GY56" s="932">
        <v>0</v>
      </c>
      <c r="GZ56" s="932">
        <v>0</v>
      </c>
      <c r="HA56" s="932">
        <v>0</v>
      </c>
    </row>
    <row r="57" spans="1:209">
      <c r="A57" s="963">
        <v>56</v>
      </c>
      <c r="D57" s="968">
        <f t="shared" si="0"/>
        <v>0</v>
      </c>
      <c r="E57" s="968">
        <f t="shared" si="1"/>
        <v>0</v>
      </c>
      <c r="F57" s="968">
        <f t="shared" si="2"/>
        <v>0</v>
      </c>
      <c r="G57" s="968">
        <f t="shared" si="3"/>
        <v>0</v>
      </c>
      <c r="H57" s="968">
        <f t="shared" si="4"/>
        <v>0</v>
      </c>
      <c r="I57" s="968">
        <f t="shared" si="5"/>
        <v>0</v>
      </c>
      <c r="J57" s="968">
        <f t="shared" si="6"/>
        <v>0</v>
      </c>
      <c r="K57" s="968">
        <f t="shared" si="7"/>
        <v>0</v>
      </c>
      <c r="L57" s="968">
        <f t="shared" si="8"/>
        <v>0</v>
      </c>
      <c r="M57" s="968">
        <f t="shared" si="9"/>
        <v>0</v>
      </c>
      <c r="N57" s="968">
        <f t="shared" si="10"/>
        <v>0</v>
      </c>
      <c r="O57" s="968">
        <f t="shared" si="11"/>
        <v>0</v>
      </c>
      <c r="P57" s="968">
        <f t="shared" si="12"/>
        <v>0</v>
      </c>
      <c r="Q57" s="968">
        <f t="shared" si="13"/>
        <v>0</v>
      </c>
      <c r="R57" s="932"/>
      <c r="S57" s="932"/>
      <c r="T57" s="932"/>
      <c r="U57" s="932"/>
      <c r="V57" s="932"/>
      <c r="W57" s="932"/>
      <c r="X57" s="932"/>
      <c r="Y57" s="932"/>
      <c r="Z57" s="932"/>
      <c r="AA57" s="932"/>
      <c r="AB57" s="932"/>
      <c r="AC57" s="932"/>
      <c r="AD57" s="932"/>
      <c r="AE57" s="932"/>
      <c r="AF57" s="932"/>
      <c r="AG57" s="932"/>
      <c r="AH57" s="932"/>
      <c r="AI57" s="932"/>
      <c r="AJ57" s="932"/>
      <c r="AK57" s="932"/>
      <c r="AL57" s="932"/>
      <c r="AM57" s="932"/>
      <c r="AN57" s="932"/>
      <c r="AO57" s="932"/>
      <c r="AP57" s="932"/>
      <c r="AQ57" s="932"/>
      <c r="AR57" s="932"/>
      <c r="AS57" s="932"/>
      <c r="AT57" s="932"/>
      <c r="AU57" s="932"/>
      <c r="AV57" s="932"/>
      <c r="AW57" s="932"/>
      <c r="AX57" s="932"/>
      <c r="AY57" s="932"/>
      <c r="AZ57" s="932"/>
      <c r="BA57" s="932"/>
      <c r="BB57" s="932"/>
      <c r="BC57" s="932"/>
      <c r="BD57" s="932"/>
      <c r="BE57" s="932"/>
      <c r="BF57" s="932"/>
      <c r="BG57" s="932"/>
      <c r="BH57" s="932"/>
      <c r="BI57" s="932"/>
      <c r="BJ57" s="932"/>
      <c r="BK57" s="932"/>
      <c r="BL57" s="932"/>
      <c r="BM57" s="932"/>
      <c r="BN57" s="932"/>
      <c r="BO57" s="932"/>
      <c r="BP57" s="932"/>
      <c r="BQ57" s="932"/>
      <c r="BR57" s="932"/>
      <c r="BS57" s="932"/>
      <c r="BT57" s="932"/>
      <c r="BU57" s="932"/>
      <c r="BV57" s="932"/>
      <c r="BW57" s="932"/>
      <c r="BX57" s="932"/>
      <c r="BY57" s="932"/>
      <c r="BZ57" s="932"/>
      <c r="CA57" s="932"/>
      <c r="CB57" s="932"/>
      <c r="CC57" s="932"/>
      <c r="CD57" s="932"/>
      <c r="CE57" s="932"/>
      <c r="CF57" s="932"/>
      <c r="CG57" s="932"/>
      <c r="CH57" s="932"/>
      <c r="CI57" s="932"/>
      <c r="CJ57" s="932"/>
      <c r="CK57" s="932"/>
      <c r="CL57" s="932"/>
      <c r="CM57" s="932"/>
      <c r="CN57" s="932"/>
      <c r="CO57" s="932"/>
      <c r="CP57" s="932"/>
      <c r="CQ57" s="932"/>
      <c r="CR57" s="932"/>
      <c r="CS57" s="932"/>
      <c r="CT57" s="932"/>
      <c r="CU57" s="932"/>
      <c r="CV57" s="932"/>
      <c r="CW57" s="932"/>
      <c r="CX57" s="932"/>
      <c r="CY57" s="932"/>
      <c r="CZ57" s="932"/>
      <c r="DA57" s="932"/>
      <c r="DB57" s="932"/>
      <c r="DC57" s="932"/>
      <c r="DD57" s="932"/>
      <c r="DE57" s="932"/>
      <c r="DF57" s="932"/>
      <c r="DG57" s="932"/>
      <c r="DH57" s="932"/>
      <c r="DI57" s="932"/>
      <c r="DJ57" s="932"/>
      <c r="DK57" s="932"/>
      <c r="DL57" s="932"/>
      <c r="DM57" s="932"/>
      <c r="DN57" s="932"/>
      <c r="DO57" s="932"/>
      <c r="DP57" s="932"/>
      <c r="DQ57" s="932"/>
      <c r="DR57" s="932"/>
      <c r="DS57" s="932">
        <v>56</v>
      </c>
      <c r="DT57" s="932">
        <v>0</v>
      </c>
      <c r="DU57" s="932">
        <v>0</v>
      </c>
      <c r="DV57" s="932">
        <v>0</v>
      </c>
      <c r="DW57" s="932">
        <v>0</v>
      </c>
      <c r="DX57" s="932">
        <v>0</v>
      </c>
      <c r="DY57" s="932">
        <v>0</v>
      </c>
      <c r="DZ57" s="932">
        <v>0</v>
      </c>
      <c r="EA57" s="932">
        <v>0</v>
      </c>
      <c r="EB57" s="932">
        <v>0</v>
      </c>
      <c r="EC57" s="932">
        <v>0</v>
      </c>
      <c r="ED57" s="932">
        <v>0</v>
      </c>
      <c r="EE57" s="932">
        <v>0</v>
      </c>
      <c r="EF57" s="932">
        <v>0</v>
      </c>
      <c r="EG57" s="932">
        <v>0</v>
      </c>
      <c r="EK57" s="932">
        <v>56</v>
      </c>
      <c r="EL57" s="932">
        <v>0</v>
      </c>
      <c r="EM57" s="932">
        <v>0</v>
      </c>
      <c r="EN57" s="932">
        <v>0</v>
      </c>
      <c r="EO57" s="932">
        <v>0</v>
      </c>
      <c r="EP57" s="932">
        <v>0</v>
      </c>
      <c r="EQ57" s="932">
        <v>0</v>
      </c>
      <c r="ER57" s="932">
        <v>0</v>
      </c>
      <c r="ES57" s="932">
        <v>0</v>
      </c>
      <c r="ET57" s="932">
        <v>0</v>
      </c>
      <c r="EU57" s="932">
        <v>0</v>
      </c>
      <c r="EV57" s="932">
        <v>0</v>
      </c>
      <c r="EW57" s="932">
        <v>0</v>
      </c>
      <c r="EX57" s="932">
        <v>0</v>
      </c>
      <c r="EY57" s="932">
        <v>0</v>
      </c>
      <c r="FC57" s="932">
        <v>56</v>
      </c>
      <c r="FD57" s="932">
        <v>0</v>
      </c>
      <c r="FE57" s="932">
        <v>0</v>
      </c>
      <c r="FF57" s="932">
        <v>0</v>
      </c>
      <c r="FG57" s="932">
        <v>0</v>
      </c>
      <c r="FH57" s="932">
        <v>0</v>
      </c>
      <c r="FI57" s="932">
        <v>0</v>
      </c>
      <c r="FJ57" s="932">
        <v>0</v>
      </c>
      <c r="FK57" s="932">
        <v>0</v>
      </c>
      <c r="FL57" s="932">
        <v>0</v>
      </c>
      <c r="FM57" s="932">
        <v>0</v>
      </c>
      <c r="FN57" s="932">
        <v>0</v>
      </c>
      <c r="FO57" s="932">
        <v>0</v>
      </c>
      <c r="FP57" s="932">
        <v>0</v>
      </c>
      <c r="FQ57" s="932">
        <v>0</v>
      </c>
      <c r="FU57" s="932">
        <v>56</v>
      </c>
      <c r="FV57" s="932">
        <v>0</v>
      </c>
      <c r="FW57" s="932">
        <v>0</v>
      </c>
      <c r="FX57" s="932">
        <v>0</v>
      </c>
      <c r="FY57" s="932">
        <v>0</v>
      </c>
      <c r="FZ57" s="932">
        <v>0</v>
      </c>
      <c r="GA57" s="932">
        <v>0</v>
      </c>
      <c r="GB57" s="932">
        <v>0</v>
      </c>
      <c r="GC57" s="932">
        <v>0</v>
      </c>
      <c r="GD57" s="932">
        <v>0</v>
      </c>
      <c r="GE57" s="932">
        <v>0</v>
      </c>
      <c r="GF57" s="932">
        <v>0</v>
      </c>
      <c r="GG57" s="932">
        <v>0</v>
      </c>
      <c r="GH57" s="932">
        <v>0</v>
      </c>
      <c r="GI57" s="932">
        <v>0</v>
      </c>
      <c r="GM57" s="932">
        <v>56</v>
      </c>
      <c r="GN57" s="932">
        <v>0</v>
      </c>
      <c r="GO57" s="932">
        <v>0</v>
      </c>
      <c r="GP57" s="932">
        <v>0</v>
      </c>
      <c r="GQ57" s="932">
        <v>0</v>
      </c>
      <c r="GR57" s="932">
        <v>0</v>
      </c>
      <c r="GS57" s="932">
        <v>0</v>
      </c>
      <c r="GT57" s="932">
        <v>0</v>
      </c>
      <c r="GU57" s="932">
        <v>0</v>
      </c>
      <c r="GV57" s="932">
        <v>0</v>
      </c>
      <c r="GW57" s="932">
        <v>0</v>
      </c>
      <c r="GX57" s="932">
        <v>0</v>
      </c>
      <c r="GY57" s="932">
        <v>0</v>
      </c>
      <c r="GZ57" s="932">
        <v>0</v>
      </c>
      <c r="HA57" s="932">
        <v>0</v>
      </c>
    </row>
    <row r="58" spans="1:209">
      <c r="A58" s="963">
        <v>57</v>
      </c>
      <c r="D58" s="968">
        <f t="shared" si="0"/>
        <v>0</v>
      </c>
      <c r="E58" s="968">
        <f t="shared" si="1"/>
        <v>0</v>
      </c>
      <c r="F58" s="968">
        <f t="shared" si="2"/>
        <v>0</v>
      </c>
      <c r="G58" s="968">
        <f t="shared" si="3"/>
        <v>0</v>
      </c>
      <c r="H58" s="968">
        <f t="shared" si="4"/>
        <v>0</v>
      </c>
      <c r="I58" s="968">
        <f t="shared" si="5"/>
        <v>0</v>
      </c>
      <c r="J58" s="968">
        <f t="shared" si="6"/>
        <v>0</v>
      </c>
      <c r="K58" s="968">
        <f t="shared" si="7"/>
        <v>0</v>
      </c>
      <c r="L58" s="968">
        <f t="shared" si="8"/>
        <v>0</v>
      </c>
      <c r="M58" s="968">
        <f t="shared" si="9"/>
        <v>0</v>
      </c>
      <c r="N58" s="968">
        <f t="shared" si="10"/>
        <v>0</v>
      </c>
      <c r="O58" s="968">
        <f t="shared" si="11"/>
        <v>0</v>
      </c>
      <c r="P58" s="968">
        <f t="shared" si="12"/>
        <v>0</v>
      </c>
      <c r="Q58" s="968">
        <f t="shared" si="13"/>
        <v>0</v>
      </c>
      <c r="R58" s="932"/>
      <c r="S58" s="932"/>
      <c r="T58" s="932"/>
      <c r="U58" s="932"/>
      <c r="V58" s="932"/>
      <c r="W58" s="932"/>
      <c r="X58" s="932"/>
      <c r="Y58" s="932"/>
      <c r="Z58" s="932"/>
      <c r="AA58" s="932"/>
      <c r="AB58" s="932"/>
      <c r="AC58" s="932"/>
      <c r="AD58" s="932"/>
      <c r="AE58" s="932"/>
      <c r="AF58" s="932"/>
      <c r="AG58" s="932"/>
      <c r="AH58" s="932"/>
      <c r="AI58" s="932"/>
      <c r="AJ58" s="932"/>
      <c r="AK58" s="932"/>
      <c r="AL58" s="932"/>
      <c r="AM58" s="932"/>
      <c r="AN58" s="932"/>
      <c r="AO58" s="932"/>
      <c r="AP58" s="932"/>
      <c r="AQ58" s="932"/>
      <c r="AR58" s="932"/>
      <c r="AS58" s="932"/>
      <c r="AT58" s="932"/>
      <c r="AU58" s="932"/>
      <c r="AV58" s="932"/>
      <c r="AW58" s="932"/>
      <c r="AX58" s="932"/>
      <c r="AY58" s="932"/>
      <c r="AZ58" s="932"/>
      <c r="BA58" s="932"/>
      <c r="BB58" s="932"/>
      <c r="BC58" s="932"/>
      <c r="BD58" s="932"/>
      <c r="BE58" s="932"/>
      <c r="BF58" s="932"/>
      <c r="BG58" s="932"/>
      <c r="BH58" s="932"/>
      <c r="BI58" s="932"/>
      <c r="BJ58" s="932"/>
      <c r="BK58" s="932"/>
      <c r="BL58" s="932"/>
      <c r="BM58" s="932"/>
      <c r="BN58" s="932"/>
      <c r="BO58" s="932"/>
      <c r="BP58" s="932"/>
      <c r="BQ58" s="932"/>
      <c r="BR58" s="932"/>
      <c r="BS58" s="932"/>
      <c r="BT58" s="932"/>
      <c r="BU58" s="932"/>
      <c r="BV58" s="932"/>
      <c r="BW58" s="932"/>
      <c r="BX58" s="932"/>
      <c r="BY58" s="932"/>
      <c r="BZ58" s="932"/>
      <c r="CA58" s="932"/>
      <c r="CB58" s="932"/>
      <c r="CC58" s="932"/>
      <c r="CD58" s="932"/>
      <c r="CE58" s="932"/>
      <c r="CF58" s="932"/>
      <c r="CG58" s="932"/>
      <c r="CH58" s="932"/>
      <c r="CI58" s="932"/>
      <c r="CJ58" s="932"/>
      <c r="CK58" s="932"/>
      <c r="CL58" s="932"/>
      <c r="CM58" s="932"/>
      <c r="CN58" s="932"/>
      <c r="CO58" s="932"/>
      <c r="CP58" s="932"/>
      <c r="CQ58" s="932"/>
      <c r="CR58" s="932"/>
      <c r="CS58" s="932"/>
      <c r="CT58" s="932"/>
      <c r="CU58" s="932"/>
      <c r="CV58" s="932"/>
      <c r="CW58" s="932"/>
      <c r="CX58" s="932"/>
      <c r="CY58" s="932"/>
      <c r="CZ58" s="932"/>
      <c r="DA58" s="932"/>
      <c r="DB58" s="932"/>
      <c r="DC58" s="932"/>
      <c r="DD58" s="932"/>
      <c r="DE58" s="932"/>
      <c r="DF58" s="932"/>
      <c r="DG58" s="932"/>
      <c r="DH58" s="932"/>
      <c r="DI58" s="932"/>
      <c r="DJ58" s="932"/>
      <c r="DK58" s="932"/>
      <c r="DL58" s="932"/>
      <c r="DM58" s="932"/>
      <c r="DN58" s="932"/>
      <c r="DO58" s="932"/>
      <c r="DP58" s="932"/>
      <c r="DQ58" s="932"/>
      <c r="DR58" s="932"/>
      <c r="DS58" s="932">
        <v>57</v>
      </c>
      <c r="DT58" s="932">
        <v>0</v>
      </c>
      <c r="DU58" s="932">
        <v>0</v>
      </c>
      <c r="DV58" s="932">
        <v>0</v>
      </c>
      <c r="DW58" s="932">
        <v>0</v>
      </c>
      <c r="DX58" s="932">
        <v>0</v>
      </c>
      <c r="DY58" s="932">
        <v>0</v>
      </c>
      <c r="DZ58" s="932">
        <v>0</v>
      </c>
      <c r="EA58" s="932">
        <v>0</v>
      </c>
      <c r="EB58" s="932">
        <v>0</v>
      </c>
      <c r="EC58" s="932">
        <v>0</v>
      </c>
      <c r="ED58" s="932">
        <v>0</v>
      </c>
      <c r="EE58" s="932">
        <v>0</v>
      </c>
      <c r="EF58" s="932">
        <v>0</v>
      </c>
      <c r="EG58" s="932">
        <v>0</v>
      </c>
      <c r="EK58" s="932">
        <v>57</v>
      </c>
      <c r="EL58" s="932">
        <v>0</v>
      </c>
      <c r="EM58" s="932">
        <v>0</v>
      </c>
      <c r="EN58" s="932">
        <v>0</v>
      </c>
      <c r="EO58" s="932">
        <v>0</v>
      </c>
      <c r="EP58" s="932">
        <v>0</v>
      </c>
      <c r="EQ58" s="932">
        <v>0</v>
      </c>
      <c r="ER58" s="932">
        <v>0</v>
      </c>
      <c r="ES58" s="932">
        <v>0</v>
      </c>
      <c r="ET58" s="932">
        <v>0</v>
      </c>
      <c r="EU58" s="932">
        <v>0</v>
      </c>
      <c r="EV58" s="932">
        <v>0</v>
      </c>
      <c r="EW58" s="932">
        <v>0</v>
      </c>
      <c r="EX58" s="932">
        <v>0</v>
      </c>
      <c r="EY58" s="932">
        <v>0</v>
      </c>
      <c r="FC58" s="932">
        <v>57</v>
      </c>
      <c r="FD58" s="932">
        <v>0</v>
      </c>
      <c r="FE58" s="932">
        <v>0</v>
      </c>
      <c r="FF58" s="932">
        <v>0</v>
      </c>
      <c r="FG58" s="932">
        <v>0</v>
      </c>
      <c r="FH58" s="932">
        <v>0</v>
      </c>
      <c r="FI58" s="932">
        <v>0</v>
      </c>
      <c r="FJ58" s="932">
        <v>0</v>
      </c>
      <c r="FK58" s="932">
        <v>0</v>
      </c>
      <c r="FL58" s="932">
        <v>0</v>
      </c>
      <c r="FM58" s="932">
        <v>0</v>
      </c>
      <c r="FN58" s="932">
        <v>0</v>
      </c>
      <c r="FO58" s="932">
        <v>0</v>
      </c>
      <c r="FP58" s="932">
        <v>0</v>
      </c>
      <c r="FQ58" s="932">
        <v>0</v>
      </c>
      <c r="FU58" s="932">
        <v>57</v>
      </c>
      <c r="FV58" s="932">
        <v>0</v>
      </c>
      <c r="FW58" s="932">
        <v>0</v>
      </c>
      <c r="FX58" s="932">
        <v>0</v>
      </c>
      <c r="FY58" s="932">
        <v>0</v>
      </c>
      <c r="FZ58" s="932">
        <v>0</v>
      </c>
      <c r="GA58" s="932">
        <v>0</v>
      </c>
      <c r="GB58" s="932">
        <v>0</v>
      </c>
      <c r="GC58" s="932">
        <v>0</v>
      </c>
      <c r="GD58" s="932">
        <v>0</v>
      </c>
      <c r="GE58" s="932">
        <v>0</v>
      </c>
      <c r="GF58" s="932">
        <v>0</v>
      </c>
      <c r="GG58" s="932">
        <v>0</v>
      </c>
      <c r="GH58" s="932">
        <v>0</v>
      </c>
      <c r="GI58" s="932">
        <v>0</v>
      </c>
      <c r="GM58" s="932">
        <v>57</v>
      </c>
      <c r="GN58" s="932">
        <v>0</v>
      </c>
      <c r="GO58" s="932">
        <v>0</v>
      </c>
      <c r="GP58" s="932">
        <v>0</v>
      </c>
      <c r="GQ58" s="932">
        <v>0</v>
      </c>
      <c r="GR58" s="932">
        <v>0</v>
      </c>
      <c r="GS58" s="932">
        <v>0</v>
      </c>
      <c r="GT58" s="932">
        <v>0</v>
      </c>
      <c r="GU58" s="932">
        <v>0</v>
      </c>
      <c r="GV58" s="932">
        <v>0</v>
      </c>
      <c r="GW58" s="932">
        <v>0</v>
      </c>
      <c r="GX58" s="932">
        <v>0</v>
      </c>
      <c r="GY58" s="932">
        <v>0</v>
      </c>
      <c r="GZ58" s="932">
        <v>0</v>
      </c>
      <c r="HA58" s="932">
        <v>0</v>
      </c>
    </row>
    <row r="59" spans="1:209">
      <c r="A59" s="963">
        <v>58</v>
      </c>
      <c r="D59" s="968">
        <f t="shared" si="0"/>
        <v>0</v>
      </c>
      <c r="E59" s="968">
        <f t="shared" si="1"/>
        <v>0</v>
      </c>
      <c r="F59" s="968">
        <f t="shared" si="2"/>
        <v>0</v>
      </c>
      <c r="G59" s="968">
        <f t="shared" si="3"/>
        <v>0</v>
      </c>
      <c r="H59" s="968">
        <f t="shared" si="4"/>
        <v>0</v>
      </c>
      <c r="I59" s="968">
        <f t="shared" si="5"/>
        <v>0</v>
      </c>
      <c r="J59" s="968">
        <f t="shared" si="6"/>
        <v>0</v>
      </c>
      <c r="K59" s="968">
        <f t="shared" si="7"/>
        <v>0</v>
      </c>
      <c r="L59" s="968">
        <f t="shared" si="8"/>
        <v>0</v>
      </c>
      <c r="M59" s="968">
        <f t="shared" si="9"/>
        <v>0</v>
      </c>
      <c r="N59" s="968">
        <f t="shared" si="10"/>
        <v>0</v>
      </c>
      <c r="O59" s="968">
        <f t="shared" si="11"/>
        <v>0</v>
      </c>
      <c r="P59" s="968">
        <f t="shared" si="12"/>
        <v>0</v>
      </c>
      <c r="Q59" s="968">
        <f t="shared" si="13"/>
        <v>0</v>
      </c>
      <c r="R59" s="932"/>
      <c r="S59" s="932"/>
      <c r="T59" s="932"/>
      <c r="U59" s="932"/>
      <c r="V59" s="932"/>
      <c r="W59" s="932"/>
      <c r="X59" s="932"/>
      <c r="Y59" s="932"/>
      <c r="Z59" s="932"/>
      <c r="AA59" s="932"/>
      <c r="AB59" s="932"/>
      <c r="AC59" s="932"/>
      <c r="AD59" s="932"/>
      <c r="AE59" s="932"/>
      <c r="AF59" s="932"/>
      <c r="AG59" s="932"/>
      <c r="AH59" s="932"/>
      <c r="AI59" s="932"/>
      <c r="AJ59" s="932"/>
      <c r="AK59" s="932"/>
      <c r="AL59" s="932"/>
      <c r="AM59" s="932"/>
      <c r="AN59" s="932"/>
      <c r="AO59" s="932"/>
      <c r="AP59" s="932"/>
      <c r="AQ59" s="932"/>
      <c r="AR59" s="932"/>
      <c r="AS59" s="932"/>
      <c r="AT59" s="932"/>
      <c r="AU59" s="932"/>
      <c r="AV59" s="932"/>
      <c r="AW59" s="932"/>
      <c r="AX59" s="932"/>
      <c r="AY59" s="932"/>
      <c r="AZ59" s="932"/>
      <c r="BA59" s="932"/>
      <c r="BB59" s="932"/>
      <c r="BC59" s="932"/>
      <c r="BD59" s="932"/>
      <c r="BE59" s="932"/>
      <c r="BF59" s="932"/>
      <c r="BG59" s="932"/>
      <c r="BH59" s="932"/>
      <c r="BI59" s="932"/>
      <c r="BJ59" s="932"/>
      <c r="BK59" s="932"/>
      <c r="BL59" s="932"/>
      <c r="BM59" s="932"/>
      <c r="BN59" s="932"/>
      <c r="BO59" s="932"/>
      <c r="BP59" s="932"/>
      <c r="BQ59" s="932"/>
      <c r="BR59" s="932"/>
      <c r="BS59" s="932"/>
      <c r="BT59" s="932"/>
      <c r="BU59" s="932"/>
      <c r="BV59" s="932"/>
      <c r="BW59" s="932"/>
      <c r="BX59" s="932"/>
      <c r="BY59" s="932"/>
      <c r="BZ59" s="932"/>
      <c r="CA59" s="932"/>
      <c r="CB59" s="932"/>
      <c r="CC59" s="932"/>
      <c r="CD59" s="932"/>
      <c r="CE59" s="932"/>
      <c r="CF59" s="932"/>
      <c r="CG59" s="932"/>
      <c r="CH59" s="932"/>
      <c r="CI59" s="932"/>
      <c r="CJ59" s="932"/>
      <c r="CK59" s="932"/>
      <c r="CL59" s="932"/>
      <c r="CM59" s="932"/>
      <c r="CN59" s="932"/>
      <c r="CO59" s="932"/>
      <c r="CP59" s="932"/>
      <c r="CQ59" s="932"/>
      <c r="CR59" s="932"/>
      <c r="CS59" s="932"/>
      <c r="CT59" s="932"/>
      <c r="CU59" s="932"/>
      <c r="CV59" s="932"/>
      <c r="CW59" s="932"/>
      <c r="CX59" s="932"/>
      <c r="CY59" s="932"/>
      <c r="CZ59" s="932"/>
      <c r="DA59" s="932"/>
      <c r="DB59" s="932"/>
      <c r="DC59" s="932"/>
      <c r="DD59" s="932"/>
      <c r="DE59" s="932"/>
      <c r="DF59" s="932"/>
      <c r="DG59" s="932"/>
      <c r="DH59" s="932"/>
      <c r="DI59" s="932"/>
      <c r="DJ59" s="932"/>
      <c r="DK59" s="932"/>
      <c r="DL59" s="932"/>
      <c r="DM59" s="932"/>
      <c r="DN59" s="932"/>
      <c r="DO59" s="932"/>
      <c r="DP59" s="932"/>
      <c r="DQ59" s="932"/>
      <c r="DR59" s="932"/>
    </row>
    <row r="60" spans="1:209">
      <c r="A60" s="963">
        <v>59</v>
      </c>
      <c r="D60" s="968">
        <f t="shared" si="0"/>
        <v>0</v>
      </c>
      <c r="E60" s="968">
        <f t="shared" si="1"/>
        <v>0</v>
      </c>
      <c r="F60" s="968">
        <f t="shared" si="2"/>
        <v>0</v>
      </c>
      <c r="G60" s="968">
        <f t="shared" si="3"/>
        <v>0</v>
      </c>
      <c r="H60" s="968">
        <f t="shared" si="4"/>
        <v>0</v>
      </c>
      <c r="I60" s="968">
        <f t="shared" si="5"/>
        <v>0</v>
      </c>
      <c r="J60" s="968">
        <f t="shared" si="6"/>
        <v>0</v>
      </c>
      <c r="K60" s="968">
        <f t="shared" si="7"/>
        <v>0</v>
      </c>
      <c r="L60" s="968">
        <f t="shared" si="8"/>
        <v>0</v>
      </c>
      <c r="M60" s="968">
        <f t="shared" si="9"/>
        <v>0</v>
      </c>
      <c r="N60" s="968">
        <f t="shared" si="10"/>
        <v>0</v>
      </c>
      <c r="O60" s="968">
        <f t="shared" si="11"/>
        <v>0</v>
      </c>
      <c r="P60" s="968">
        <f t="shared" si="12"/>
        <v>0</v>
      </c>
      <c r="Q60" s="968">
        <f t="shared" si="13"/>
        <v>0</v>
      </c>
      <c r="R60" s="932"/>
      <c r="S60" s="932"/>
      <c r="T60" s="932"/>
      <c r="U60" s="932"/>
      <c r="V60" s="932"/>
      <c r="W60" s="932"/>
      <c r="X60" s="932"/>
      <c r="Y60" s="932"/>
      <c r="Z60" s="932"/>
      <c r="AA60" s="932"/>
      <c r="AB60" s="932"/>
      <c r="AC60" s="932"/>
      <c r="AD60" s="932"/>
      <c r="AE60" s="932"/>
      <c r="AF60" s="932"/>
      <c r="AG60" s="932"/>
      <c r="AH60" s="932"/>
      <c r="AI60" s="932"/>
      <c r="AJ60" s="932"/>
      <c r="AK60" s="932"/>
      <c r="AL60" s="932"/>
      <c r="AM60" s="932"/>
      <c r="AN60" s="932"/>
      <c r="AO60" s="932"/>
      <c r="AP60" s="932"/>
      <c r="AQ60" s="932"/>
      <c r="AR60" s="932"/>
      <c r="AS60" s="932"/>
      <c r="AT60" s="932"/>
      <c r="AU60" s="932"/>
      <c r="AV60" s="932"/>
      <c r="AW60" s="932"/>
      <c r="AX60" s="932"/>
      <c r="AY60" s="932"/>
      <c r="AZ60" s="932"/>
      <c r="BA60" s="932"/>
      <c r="BB60" s="932"/>
      <c r="BC60" s="932"/>
      <c r="BD60" s="932"/>
      <c r="BE60" s="932"/>
      <c r="BF60" s="932"/>
      <c r="BG60" s="932"/>
      <c r="BH60" s="932"/>
      <c r="BI60" s="932"/>
      <c r="BJ60" s="932"/>
      <c r="BK60" s="932"/>
      <c r="BL60" s="932"/>
      <c r="BM60" s="932"/>
      <c r="BN60" s="932"/>
      <c r="BO60" s="932"/>
      <c r="BP60" s="932"/>
      <c r="BQ60" s="932"/>
      <c r="BR60" s="932"/>
      <c r="BS60" s="932"/>
      <c r="BT60" s="932"/>
      <c r="BU60" s="932"/>
      <c r="BV60" s="932"/>
      <c r="BW60" s="932"/>
      <c r="BX60" s="932"/>
      <c r="BY60" s="932"/>
      <c r="BZ60" s="932"/>
      <c r="CA60" s="932"/>
      <c r="CB60" s="932"/>
      <c r="CC60" s="932"/>
      <c r="CD60" s="932"/>
      <c r="CE60" s="932"/>
      <c r="CF60" s="932"/>
      <c r="CG60" s="932"/>
      <c r="CH60" s="932"/>
      <c r="CI60" s="932"/>
      <c r="CJ60" s="932"/>
      <c r="CK60" s="932"/>
      <c r="CL60" s="932"/>
      <c r="CM60" s="932"/>
      <c r="CN60" s="932"/>
      <c r="CO60" s="932"/>
      <c r="CP60" s="932"/>
      <c r="CQ60" s="932"/>
      <c r="CR60" s="932"/>
      <c r="CS60" s="932"/>
      <c r="CT60" s="932"/>
      <c r="CU60" s="932"/>
      <c r="CV60" s="932"/>
      <c r="CW60" s="932"/>
      <c r="CX60" s="932"/>
      <c r="CY60" s="932"/>
      <c r="CZ60" s="932"/>
      <c r="DA60" s="932"/>
      <c r="DB60" s="932"/>
      <c r="DC60" s="932"/>
      <c r="DD60" s="932"/>
      <c r="DE60" s="932"/>
      <c r="DF60" s="932"/>
      <c r="DG60" s="932"/>
      <c r="DH60" s="932"/>
      <c r="DI60" s="932"/>
      <c r="DJ60" s="932"/>
      <c r="DK60" s="932"/>
      <c r="DL60" s="932"/>
      <c r="DM60" s="932"/>
      <c r="DN60" s="932"/>
      <c r="DO60" s="932"/>
      <c r="DP60" s="932"/>
      <c r="DQ60" s="932"/>
      <c r="DR60" s="932"/>
    </row>
    <row r="61" spans="1:209">
      <c r="A61" s="963">
        <v>60</v>
      </c>
      <c r="D61" s="968">
        <f t="shared" si="0"/>
        <v>0</v>
      </c>
      <c r="E61" s="968">
        <f t="shared" si="1"/>
        <v>0</v>
      </c>
      <c r="F61" s="968">
        <f t="shared" si="2"/>
        <v>0</v>
      </c>
      <c r="G61" s="968">
        <f t="shared" si="3"/>
        <v>0</v>
      </c>
      <c r="H61" s="968">
        <f t="shared" si="4"/>
        <v>0</v>
      </c>
      <c r="I61" s="968">
        <f t="shared" si="5"/>
        <v>0</v>
      </c>
      <c r="J61" s="968">
        <f t="shared" si="6"/>
        <v>0</v>
      </c>
      <c r="K61" s="968">
        <f t="shared" si="7"/>
        <v>0</v>
      </c>
      <c r="L61" s="968">
        <f t="shared" si="8"/>
        <v>0</v>
      </c>
      <c r="M61" s="968">
        <f t="shared" si="9"/>
        <v>0</v>
      </c>
      <c r="N61" s="968">
        <f t="shared" si="10"/>
        <v>0</v>
      </c>
      <c r="O61" s="968">
        <f t="shared" si="11"/>
        <v>0</v>
      </c>
      <c r="P61" s="968">
        <f t="shared" si="12"/>
        <v>0</v>
      </c>
      <c r="Q61" s="968">
        <f t="shared" si="13"/>
        <v>0</v>
      </c>
      <c r="R61" s="932"/>
      <c r="S61" s="932"/>
      <c r="T61" s="932"/>
      <c r="U61" s="932"/>
      <c r="V61" s="932"/>
      <c r="W61" s="932"/>
      <c r="X61" s="932"/>
      <c r="Y61" s="932"/>
      <c r="Z61" s="932"/>
      <c r="AA61" s="932"/>
      <c r="AB61" s="932"/>
      <c r="AC61" s="932"/>
      <c r="AD61" s="932"/>
      <c r="AE61" s="932"/>
      <c r="AF61" s="932"/>
      <c r="AG61" s="932"/>
      <c r="AH61" s="932"/>
      <c r="AI61" s="932"/>
      <c r="AJ61" s="932"/>
      <c r="AK61" s="932"/>
      <c r="AL61" s="932"/>
      <c r="AM61" s="932"/>
      <c r="AN61" s="932"/>
      <c r="AO61" s="932"/>
      <c r="AP61" s="932"/>
      <c r="AQ61" s="932"/>
      <c r="AR61" s="932"/>
      <c r="AS61" s="932"/>
      <c r="AT61" s="932"/>
      <c r="AU61" s="932"/>
      <c r="AV61" s="932"/>
      <c r="AW61" s="932"/>
      <c r="AX61" s="932"/>
      <c r="AY61" s="932"/>
      <c r="AZ61" s="932"/>
      <c r="BA61" s="932"/>
      <c r="BB61" s="932"/>
      <c r="BC61" s="932"/>
      <c r="BD61" s="932"/>
      <c r="BE61" s="932"/>
      <c r="BF61" s="932"/>
      <c r="BG61" s="932"/>
      <c r="BH61" s="932"/>
      <c r="BI61" s="932"/>
      <c r="BJ61" s="932"/>
      <c r="BK61" s="932"/>
      <c r="BL61" s="932"/>
      <c r="BM61" s="932"/>
      <c r="BN61" s="932"/>
      <c r="BO61" s="932"/>
      <c r="BP61" s="932"/>
      <c r="BQ61" s="932"/>
      <c r="BR61" s="932"/>
      <c r="BS61" s="932"/>
      <c r="BT61" s="932"/>
      <c r="BU61" s="932"/>
      <c r="BV61" s="932"/>
      <c r="BW61" s="932"/>
      <c r="BX61" s="932"/>
      <c r="BY61" s="932"/>
      <c r="BZ61" s="932"/>
      <c r="CA61" s="932"/>
      <c r="CB61" s="932"/>
      <c r="CC61" s="932"/>
      <c r="CD61" s="932"/>
      <c r="CE61" s="932"/>
      <c r="CF61" s="932"/>
      <c r="CG61" s="932"/>
      <c r="CH61" s="932"/>
      <c r="CI61" s="932"/>
      <c r="CJ61" s="932"/>
      <c r="CK61" s="932"/>
      <c r="CL61" s="932"/>
      <c r="CM61" s="932"/>
      <c r="CN61" s="932"/>
      <c r="CO61" s="932"/>
      <c r="CP61" s="932"/>
      <c r="CQ61" s="932"/>
      <c r="CR61" s="932"/>
      <c r="CS61" s="932"/>
      <c r="CT61" s="932"/>
      <c r="CU61" s="932"/>
      <c r="CV61" s="932"/>
      <c r="CW61" s="932"/>
      <c r="CX61" s="932"/>
      <c r="CY61" s="932"/>
      <c r="CZ61" s="932"/>
      <c r="DA61" s="932"/>
      <c r="DB61" s="932"/>
      <c r="DC61" s="932"/>
      <c r="DD61" s="932"/>
      <c r="DE61" s="932"/>
      <c r="DF61" s="932"/>
      <c r="DG61" s="932"/>
      <c r="DH61" s="932"/>
      <c r="DI61" s="932"/>
      <c r="DJ61" s="932"/>
      <c r="DK61" s="932"/>
      <c r="DL61" s="932"/>
      <c r="DM61" s="932"/>
      <c r="DN61" s="932"/>
      <c r="DO61" s="932"/>
      <c r="DP61" s="932"/>
      <c r="DQ61" s="932"/>
      <c r="DR61" s="932"/>
    </row>
    <row r="62" spans="1:209">
      <c r="A62" s="963">
        <v>61</v>
      </c>
      <c r="D62" s="968">
        <f t="shared" si="0"/>
        <v>0</v>
      </c>
      <c r="E62" s="968">
        <f t="shared" si="1"/>
        <v>0</v>
      </c>
      <c r="F62" s="968">
        <f t="shared" si="2"/>
        <v>0</v>
      </c>
      <c r="G62" s="968">
        <f t="shared" si="3"/>
        <v>0</v>
      </c>
      <c r="H62" s="968">
        <f t="shared" si="4"/>
        <v>0</v>
      </c>
      <c r="I62" s="968">
        <f t="shared" si="5"/>
        <v>0</v>
      </c>
      <c r="J62" s="968">
        <f t="shared" si="6"/>
        <v>0</v>
      </c>
      <c r="K62" s="968">
        <f t="shared" si="7"/>
        <v>0</v>
      </c>
      <c r="L62" s="968">
        <f t="shared" si="8"/>
        <v>0</v>
      </c>
      <c r="M62" s="968">
        <f t="shared" si="9"/>
        <v>0</v>
      </c>
      <c r="N62" s="968">
        <f t="shared" si="10"/>
        <v>0</v>
      </c>
      <c r="O62" s="968">
        <f t="shared" si="11"/>
        <v>0</v>
      </c>
      <c r="P62" s="968">
        <f t="shared" si="12"/>
        <v>0</v>
      </c>
      <c r="Q62" s="968">
        <f t="shared" si="13"/>
        <v>0</v>
      </c>
      <c r="R62" s="932"/>
      <c r="S62" s="932"/>
      <c r="T62" s="932"/>
      <c r="U62" s="932"/>
      <c r="V62" s="932"/>
      <c r="W62" s="932"/>
      <c r="X62" s="932"/>
      <c r="Y62" s="932"/>
      <c r="Z62" s="932"/>
      <c r="AA62" s="932"/>
      <c r="AB62" s="932"/>
      <c r="AC62" s="932"/>
      <c r="AD62" s="932"/>
      <c r="AE62" s="932"/>
      <c r="AF62" s="932"/>
      <c r="AG62" s="932"/>
      <c r="AH62" s="932"/>
      <c r="AI62" s="932"/>
      <c r="AJ62" s="932"/>
      <c r="AK62" s="932"/>
      <c r="AL62" s="932"/>
      <c r="AM62" s="932"/>
      <c r="AN62" s="932"/>
      <c r="AO62" s="932"/>
      <c r="AP62" s="932"/>
      <c r="AQ62" s="932"/>
      <c r="AR62" s="932"/>
      <c r="AS62" s="932"/>
      <c r="AT62" s="932"/>
      <c r="AU62" s="932"/>
      <c r="AV62" s="932"/>
      <c r="AW62" s="932"/>
      <c r="AX62" s="932"/>
      <c r="AY62" s="932"/>
      <c r="AZ62" s="932"/>
      <c r="BA62" s="932"/>
      <c r="BB62" s="932"/>
      <c r="BC62" s="932"/>
      <c r="BD62" s="932"/>
      <c r="BE62" s="932"/>
      <c r="BF62" s="932"/>
      <c r="BG62" s="932"/>
      <c r="BH62" s="932"/>
      <c r="BI62" s="932"/>
      <c r="BJ62" s="932"/>
      <c r="BK62" s="932"/>
      <c r="BL62" s="932"/>
      <c r="BM62" s="932"/>
      <c r="BN62" s="932"/>
      <c r="BO62" s="932"/>
      <c r="BP62" s="932"/>
      <c r="BQ62" s="932"/>
      <c r="BR62" s="932"/>
      <c r="BS62" s="932"/>
      <c r="BT62" s="932"/>
      <c r="BU62" s="932"/>
      <c r="BV62" s="932"/>
      <c r="BW62" s="932"/>
      <c r="BX62" s="932"/>
      <c r="BY62" s="932"/>
      <c r="BZ62" s="932"/>
      <c r="CA62" s="932"/>
      <c r="CB62" s="932"/>
      <c r="CC62" s="932"/>
      <c r="CD62" s="932"/>
      <c r="CE62" s="932"/>
      <c r="CF62" s="932"/>
      <c r="CG62" s="932"/>
      <c r="CH62" s="932"/>
      <c r="CI62" s="932"/>
      <c r="CJ62" s="932"/>
      <c r="CK62" s="932"/>
      <c r="CL62" s="932"/>
      <c r="CM62" s="932"/>
      <c r="CN62" s="932"/>
      <c r="CO62" s="932"/>
      <c r="CP62" s="932"/>
      <c r="CQ62" s="932"/>
      <c r="CR62" s="932"/>
      <c r="CS62" s="932"/>
      <c r="CT62" s="932"/>
      <c r="CU62" s="932"/>
      <c r="CV62" s="932"/>
      <c r="CW62" s="932"/>
      <c r="CX62" s="932"/>
      <c r="CY62" s="932"/>
      <c r="CZ62" s="932"/>
      <c r="DA62" s="932"/>
      <c r="DB62" s="932"/>
      <c r="DC62" s="932"/>
      <c r="DD62" s="932"/>
      <c r="DE62" s="932"/>
      <c r="DF62" s="932"/>
      <c r="DG62" s="932"/>
      <c r="DH62" s="932"/>
      <c r="DI62" s="932"/>
      <c r="DJ62" s="932"/>
      <c r="DK62" s="932"/>
      <c r="DL62" s="932"/>
      <c r="DM62" s="932"/>
      <c r="DN62" s="932"/>
      <c r="DO62" s="932"/>
      <c r="DP62" s="932"/>
      <c r="DQ62" s="932"/>
      <c r="DR62" s="932"/>
    </row>
    <row r="63" spans="1:209">
      <c r="A63" s="963">
        <v>62</v>
      </c>
      <c r="D63" s="968">
        <f t="shared" si="0"/>
        <v>0</v>
      </c>
      <c r="E63" s="968">
        <f t="shared" si="1"/>
        <v>0</v>
      </c>
      <c r="F63" s="968">
        <f t="shared" si="2"/>
        <v>0</v>
      </c>
      <c r="G63" s="968">
        <f t="shared" si="3"/>
        <v>0</v>
      </c>
      <c r="H63" s="968">
        <f t="shared" si="4"/>
        <v>0</v>
      </c>
      <c r="I63" s="968">
        <f t="shared" si="5"/>
        <v>0</v>
      </c>
      <c r="J63" s="968">
        <f t="shared" si="6"/>
        <v>0</v>
      </c>
      <c r="K63" s="968">
        <f t="shared" si="7"/>
        <v>0</v>
      </c>
      <c r="L63" s="968">
        <f t="shared" si="8"/>
        <v>0</v>
      </c>
      <c r="M63" s="968">
        <f t="shared" si="9"/>
        <v>0</v>
      </c>
      <c r="N63" s="968">
        <f t="shared" si="10"/>
        <v>0</v>
      </c>
      <c r="O63" s="968">
        <f t="shared" si="11"/>
        <v>0</v>
      </c>
      <c r="P63" s="968">
        <f t="shared" si="12"/>
        <v>0</v>
      </c>
      <c r="Q63" s="968">
        <f t="shared" si="13"/>
        <v>0</v>
      </c>
      <c r="R63" s="932"/>
      <c r="S63" s="932"/>
      <c r="T63" s="932"/>
      <c r="U63" s="932"/>
      <c r="V63" s="932"/>
      <c r="W63" s="932"/>
      <c r="X63" s="932"/>
      <c r="Y63" s="932"/>
      <c r="Z63" s="932"/>
      <c r="AA63" s="932"/>
      <c r="AB63" s="932"/>
      <c r="AC63" s="932"/>
      <c r="AD63" s="932"/>
      <c r="AE63" s="932"/>
      <c r="AF63" s="932"/>
      <c r="AG63" s="932"/>
      <c r="AH63" s="932"/>
      <c r="AI63" s="932"/>
      <c r="AJ63" s="932"/>
      <c r="AK63" s="932"/>
      <c r="AL63" s="932"/>
      <c r="AM63" s="932"/>
      <c r="AN63" s="932"/>
      <c r="AO63" s="932"/>
      <c r="AP63" s="932"/>
      <c r="AQ63" s="932"/>
      <c r="AR63" s="932"/>
      <c r="AS63" s="932"/>
      <c r="AT63" s="932"/>
      <c r="AU63" s="932"/>
      <c r="AV63" s="932"/>
      <c r="AW63" s="932"/>
      <c r="AX63" s="932"/>
      <c r="AY63" s="932"/>
      <c r="AZ63" s="932"/>
      <c r="BA63" s="932"/>
      <c r="BB63" s="932"/>
      <c r="BC63" s="932"/>
      <c r="BD63" s="932"/>
      <c r="BE63" s="932"/>
      <c r="BF63" s="932"/>
      <c r="BG63" s="932"/>
      <c r="BH63" s="932"/>
      <c r="BI63" s="932"/>
      <c r="BJ63" s="932"/>
      <c r="BK63" s="932"/>
      <c r="BL63" s="932"/>
      <c r="BM63" s="932"/>
      <c r="BN63" s="932"/>
      <c r="BO63" s="932"/>
      <c r="BP63" s="932"/>
      <c r="BQ63" s="932"/>
      <c r="BR63" s="932"/>
      <c r="BS63" s="932"/>
      <c r="BT63" s="932"/>
      <c r="BU63" s="932"/>
      <c r="BV63" s="932"/>
      <c r="BW63" s="932"/>
      <c r="BX63" s="932"/>
      <c r="BY63" s="932"/>
      <c r="BZ63" s="932"/>
      <c r="CA63" s="932"/>
      <c r="CB63" s="932"/>
      <c r="CC63" s="932"/>
      <c r="CD63" s="932"/>
      <c r="CE63" s="932"/>
      <c r="CF63" s="932"/>
      <c r="CG63" s="932"/>
      <c r="CH63" s="932"/>
      <c r="CI63" s="932"/>
      <c r="CJ63" s="932"/>
      <c r="CK63" s="932"/>
      <c r="CL63" s="932"/>
      <c r="CM63" s="932"/>
      <c r="CN63" s="932"/>
      <c r="CO63" s="932"/>
      <c r="CP63" s="932"/>
      <c r="CQ63" s="932"/>
      <c r="CR63" s="932"/>
      <c r="CS63" s="932"/>
      <c r="CT63" s="932"/>
      <c r="CU63" s="932"/>
      <c r="CV63" s="932"/>
      <c r="CW63" s="932"/>
      <c r="CX63" s="932"/>
      <c r="CY63" s="932"/>
      <c r="CZ63" s="932"/>
      <c r="DA63" s="932"/>
      <c r="DB63" s="932"/>
      <c r="DC63" s="932"/>
      <c r="DD63" s="932"/>
      <c r="DE63" s="932"/>
      <c r="DF63" s="932"/>
      <c r="DG63" s="932"/>
      <c r="DH63" s="932"/>
      <c r="DI63" s="932"/>
      <c r="DJ63" s="932"/>
      <c r="DK63" s="932"/>
      <c r="DL63" s="932"/>
      <c r="DM63" s="932"/>
      <c r="DN63" s="932"/>
      <c r="DO63" s="932"/>
      <c r="DP63" s="932"/>
      <c r="DQ63" s="932"/>
      <c r="DR63" s="932"/>
    </row>
    <row r="64" spans="1:209">
      <c r="A64" s="963">
        <v>63</v>
      </c>
      <c r="D64" s="968">
        <f t="shared" si="0"/>
        <v>0</v>
      </c>
      <c r="E64" s="968">
        <f t="shared" si="1"/>
        <v>0</v>
      </c>
      <c r="F64" s="968">
        <f t="shared" si="2"/>
        <v>0</v>
      </c>
      <c r="G64" s="968">
        <f t="shared" si="3"/>
        <v>0</v>
      </c>
      <c r="H64" s="968">
        <f t="shared" si="4"/>
        <v>0</v>
      </c>
      <c r="I64" s="968">
        <f t="shared" si="5"/>
        <v>0</v>
      </c>
      <c r="J64" s="968">
        <f t="shared" si="6"/>
        <v>0</v>
      </c>
      <c r="K64" s="968">
        <f t="shared" si="7"/>
        <v>0</v>
      </c>
      <c r="L64" s="968">
        <f t="shared" si="8"/>
        <v>0</v>
      </c>
      <c r="M64" s="968">
        <f t="shared" si="9"/>
        <v>0</v>
      </c>
      <c r="N64" s="968">
        <f t="shared" si="10"/>
        <v>0</v>
      </c>
      <c r="O64" s="968">
        <f t="shared" si="11"/>
        <v>0</v>
      </c>
      <c r="P64" s="968">
        <f t="shared" si="12"/>
        <v>0</v>
      </c>
      <c r="Q64" s="968">
        <f t="shared" si="13"/>
        <v>0</v>
      </c>
      <c r="R64" s="932"/>
      <c r="S64" s="932"/>
      <c r="T64" s="932"/>
      <c r="U64" s="932"/>
      <c r="V64" s="932"/>
      <c r="W64" s="932"/>
      <c r="X64" s="932"/>
      <c r="Y64" s="932"/>
      <c r="Z64" s="932"/>
      <c r="AA64" s="932"/>
      <c r="AB64" s="932"/>
      <c r="AC64" s="932"/>
      <c r="AD64" s="932"/>
      <c r="AE64" s="932"/>
      <c r="AF64" s="932"/>
      <c r="AG64" s="932"/>
      <c r="AH64" s="932"/>
      <c r="AI64" s="932"/>
      <c r="AJ64" s="932"/>
      <c r="AK64" s="932"/>
      <c r="AL64" s="932"/>
      <c r="AM64" s="932"/>
      <c r="AN64" s="932"/>
      <c r="AO64" s="932"/>
      <c r="AP64" s="932"/>
      <c r="AQ64" s="932"/>
      <c r="AR64" s="932"/>
      <c r="AS64" s="932"/>
      <c r="AT64" s="932"/>
      <c r="AU64" s="932"/>
      <c r="AV64" s="932"/>
      <c r="AW64" s="932"/>
      <c r="AX64" s="932"/>
      <c r="AY64" s="932"/>
      <c r="AZ64" s="932"/>
      <c r="BA64" s="932"/>
      <c r="BB64" s="932"/>
      <c r="BC64" s="932"/>
      <c r="BD64" s="932"/>
      <c r="BE64" s="932"/>
      <c r="BF64" s="932"/>
      <c r="BG64" s="932"/>
      <c r="BH64" s="932"/>
      <c r="BI64" s="932"/>
      <c r="BJ64" s="932"/>
      <c r="BK64" s="932"/>
      <c r="BL64" s="932"/>
      <c r="BM64" s="932"/>
      <c r="BN64" s="932"/>
      <c r="BO64" s="932"/>
      <c r="BP64" s="932"/>
      <c r="BQ64" s="932"/>
      <c r="BR64" s="932"/>
      <c r="BS64" s="932"/>
      <c r="BT64" s="932"/>
      <c r="BU64" s="932"/>
      <c r="BV64" s="932"/>
      <c r="BW64" s="932"/>
      <c r="BX64" s="932"/>
      <c r="BY64" s="932"/>
      <c r="BZ64" s="932"/>
      <c r="CA64" s="932"/>
      <c r="CB64" s="932"/>
      <c r="CC64" s="932"/>
      <c r="CD64" s="932"/>
      <c r="CE64" s="932"/>
      <c r="CF64" s="932"/>
      <c r="CG64" s="932"/>
      <c r="CH64" s="932"/>
      <c r="CI64" s="932"/>
      <c r="CJ64" s="932"/>
      <c r="CK64" s="932"/>
      <c r="CL64" s="932"/>
      <c r="CM64" s="932"/>
      <c r="CN64" s="932"/>
      <c r="CO64" s="932"/>
      <c r="CP64" s="932"/>
      <c r="CQ64" s="932"/>
      <c r="CR64" s="932"/>
      <c r="CS64" s="932"/>
      <c r="CT64" s="932"/>
      <c r="CU64" s="932"/>
      <c r="CV64" s="932"/>
      <c r="CW64" s="932"/>
      <c r="CX64" s="932"/>
      <c r="CY64" s="932"/>
      <c r="CZ64" s="932"/>
      <c r="DA64" s="932"/>
      <c r="DB64" s="932"/>
      <c r="DC64" s="932"/>
      <c r="DD64" s="932"/>
      <c r="DE64" s="932"/>
      <c r="DF64" s="932"/>
      <c r="DG64" s="932"/>
      <c r="DH64" s="932"/>
      <c r="DI64" s="932"/>
      <c r="DJ64" s="932"/>
      <c r="DK64" s="932"/>
      <c r="DL64" s="932"/>
      <c r="DM64" s="932"/>
      <c r="DN64" s="932"/>
      <c r="DO64" s="932"/>
      <c r="DP64" s="932"/>
      <c r="DQ64" s="932"/>
      <c r="DR64" s="932"/>
    </row>
    <row r="65" spans="1:122">
      <c r="A65" s="963">
        <v>64</v>
      </c>
      <c r="D65" s="968">
        <f t="shared" si="0"/>
        <v>0</v>
      </c>
      <c r="E65" s="968">
        <f t="shared" si="1"/>
        <v>0</v>
      </c>
      <c r="F65" s="968">
        <f t="shared" si="2"/>
        <v>0</v>
      </c>
      <c r="G65" s="968">
        <f t="shared" si="3"/>
        <v>0</v>
      </c>
      <c r="H65" s="968">
        <f t="shared" si="4"/>
        <v>0</v>
      </c>
      <c r="I65" s="968">
        <f t="shared" si="5"/>
        <v>0</v>
      </c>
      <c r="J65" s="968">
        <f t="shared" si="6"/>
        <v>0</v>
      </c>
      <c r="K65" s="968">
        <f t="shared" si="7"/>
        <v>0</v>
      </c>
      <c r="L65" s="968">
        <f t="shared" si="8"/>
        <v>0</v>
      </c>
      <c r="M65" s="968">
        <f t="shared" si="9"/>
        <v>0</v>
      </c>
      <c r="N65" s="968">
        <f t="shared" si="10"/>
        <v>0</v>
      </c>
      <c r="O65" s="968">
        <f t="shared" si="11"/>
        <v>0</v>
      </c>
      <c r="P65" s="968">
        <f t="shared" si="12"/>
        <v>0</v>
      </c>
      <c r="Q65" s="968">
        <f t="shared" si="13"/>
        <v>0</v>
      </c>
      <c r="R65" s="932"/>
      <c r="S65" s="932"/>
      <c r="T65" s="932"/>
      <c r="U65" s="932"/>
      <c r="V65" s="932"/>
      <c r="W65" s="932"/>
      <c r="X65" s="932"/>
      <c r="Y65" s="932"/>
      <c r="Z65" s="932"/>
      <c r="AA65" s="932"/>
      <c r="AB65" s="932"/>
      <c r="AC65" s="932"/>
      <c r="AD65" s="932"/>
      <c r="AE65" s="932"/>
      <c r="AF65" s="932"/>
      <c r="AG65" s="932"/>
      <c r="AH65" s="932"/>
      <c r="AI65" s="932"/>
      <c r="AJ65" s="932"/>
      <c r="AK65" s="932"/>
      <c r="AL65" s="932"/>
      <c r="AM65" s="932"/>
      <c r="AN65" s="932"/>
      <c r="AO65" s="932"/>
      <c r="AP65" s="932"/>
      <c r="AQ65" s="932"/>
      <c r="AR65" s="932"/>
      <c r="AS65" s="932"/>
      <c r="AT65" s="932"/>
      <c r="AU65" s="932"/>
      <c r="AV65" s="932"/>
      <c r="AW65" s="932"/>
      <c r="AX65" s="932"/>
      <c r="AY65" s="932"/>
      <c r="AZ65" s="932"/>
      <c r="BA65" s="932"/>
      <c r="BB65" s="932"/>
      <c r="BC65" s="932"/>
      <c r="BD65" s="932"/>
      <c r="BE65" s="932"/>
      <c r="BF65" s="932"/>
      <c r="BG65" s="932"/>
      <c r="BH65" s="932"/>
      <c r="BI65" s="932"/>
      <c r="BJ65" s="932"/>
      <c r="BK65" s="932"/>
      <c r="BL65" s="932"/>
      <c r="BM65" s="932"/>
      <c r="BN65" s="932"/>
      <c r="BO65" s="932"/>
      <c r="BP65" s="932"/>
      <c r="BQ65" s="932"/>
      <c r="BR65" s="932"/>
      <c r="BS65" s="932"/>
      <c r="BT65" s="932"/>
      <c r="BU65" s="932"/>
      <c r="BV65" s="932"/>
      <c r="BW65" s="932"/>
      <c r="BX65" s="932"/>
      <c r="BY65" s="932"/>
      <c r="BZ65" s="932"/>
      <c r="CA65" s="932"/>
      <c r="CB65" s="932"/>
      <c r="CC65" s="932"/>
      <c r="CD65" s="932"/>
      <c r="CE65" s="932"/>
      <c r="CF65" s="932"/>
      <c r="CG65" s="932"/>
      <c r="CH65" s="932"/>
      <c r="CI65" s="932"/>
      <c r="CJ65" s="932"/>
      <c r="CK65" s="932"/>
      <c r="CL65" s="932"/>
      <c r="CM65" s="932"/>
      <c r="CN65" s="932"/>
      <c r="CO65" s="932"/>
      <c r="CP65" s="932"/>
      <c r="CQ65" s="932"/>
      <c r="CR65" s="932"/>
      <c r="CS65" s="932"/>
      <c r="CT65" s="932"/>
      <c r="CU65" s="932"/>
      <c r="CV65" s="932"/>
      <c r="CW65" s="932"/>
      <c r="CX65" s="932"/>
      <c r="CY65" s="932"/>
      <c r="CZ65" s="932"/>
      <c r="DA65" s="932"/>
      <c r="DB65" s="932"/>
      <c r="DC65" s="932"/>
      <c r="DD65" s="932"/>
      <c r="DE65" s="932"/>
      <c r="DF65" s="932"/>
      <c r="DG65" s="932"/>
      <c r="DH65" s="932"/>
      <c r="DI65" s="932"/>
      <c r="DJ65" s="932"/>
      <c r="DK65" s="932"/>
      <c r="DL65" s="932"/>
      <c r="DM65" s="932"/>
      <c r="DN65" s="932"/>
      <c r="DO65" s="932"/>
      <c r="DP65" s="932"/>
      <c r="DQ65" s="932"/>
      <c r="DR65" s="932"/>
    </row>
    <row r="66" spans="1:122">
      <c r="A66" s="963">
        <v>65</v>
      </c>
      <c r="D66" s="968">
        <f t="shared" ref="D66:D129" si="14">IF(ISERROR(VLOOKUP($C66,$U$2:$AI$58,2,FALSE)),0,VLOOKUP($C66,$U$2:$AI$58,2,FALSE))+IF(ISERROR(VLOOKUP($C66,$AM$2:$AZ$58,2,FALSE)),0,VLOOKUP($C66,$AM$2:$AZ$58,2,FALSE))+IF(ISERROR(VLOOKUP($C66,$BE$2:$BR$58,2,FALSE)),0,VLOOKUP($C66,$BE$2:$BR$58,2,FALSE))+IF(ISERROR(VLOOKUP($C66,$BW$2:$CK$58,2,FALSE)),0,VLOOKUP($C66,$BW$2:$CK$58,2,FALSE))+IF(ISERROR(VLOOKUP($C66,$CO$2:$DC$58,2,FALSE)),0,VLOOKUP($C66,$CO$2:$DC$58,2,FALSE))</f>
        <v>0</v>
      </c>
      <c r="E66" s="968">
        <f t="shared" si="1"/>
        <v>0</v>
      </c>
      <c r="F66" s="968">
        <f t="shared" si="2"/>
        <v>0</v>
      </c>
      <c r="G66" s="968">
        <f t="shared" si="3"/>
        <v>0</v>
      </c>
      <c r="H66" s="968">
        <f t="shared" si="4"/>
        <v>0</v>
      </c>
      <c r="I66" s="968">
        <f t="shared" si="5"/>
        <v>0</v>
      </c>
      <c r="J66" s="968">
        <f t="shared" si="6"/>
        <v>0</v>
      </c>
      <c r="K66" s="968">
        <f t="shared" si="7"/>
        <v>0</v>
      </c>
      <c r="L66" s="968">
        <f t="shared" si="8"/>
        <v>0</v>
      </c>
      <c r="M66" s="968">
        <f t="shared" si="9"/>
        <v>0</v>
      </c>
      <c r="N66" s="968">
        <f t="shared" si="10"/>
        <v>0</v>
      </c>
      <c r="O66" s="968">
        <f t="shared" si="11"/>
        <v>0</v>
      </c>
      <c r="P66" s="968">
        <f t="shared" si="12"/>
        <v>0</v>
      </c>
      <c r="Q66" s="968">
        <f t="shared" si="13"/>
        <v>0</v>
      </c>
      <c r="R66" s="932"/>
      <c r="S66" s="932"/>
      <c r="T66" s="932"/>
      <c r="U66" s="932"/>
      <c r="V66" s="932"/>
      <c r="W66" s="932"/>
      <c r="X66" s="932"/>
      <c r="Y66" s="932"/>
      <c r="Z66" s="932"/>
      <c r="AA66" s="932"/>
      <c r="AB66" s="932"/>
      <c r="AC66" s="932"/>
      <c r="AD66" s="932"/>
      <c r="AE66" s="932"/>
      <c r="AF66" s="932"/>
      <c r="AG66" s="932"/>
      <c r="AH66" s="932"/>
      <c r="AI66" s="932"/>
      <c r="AJ66" s="932"/>
      <c r="AK66" s="932"/>
      <c r="AL66" s="932"/>
      <c r="AM66" s="932"/>
      <c r="AN66" s="932"/>
      <c r="AO66" s="932"/>
      <c r="AP66" s="932"/>
      <c r="AQ66" s="932"/>
      <c r="AR66" s="932"/>
      <c r="AS66" s="932"/>
      <c r="AT66" s="932"/>
      <c r="AU66" s="932"/>
      <c r="AV66" s="932"/>
      <c r="AW66" s="932"/>
      <c r="AX66" s="932"/>
      <c r="AY66" s="932"/>
      <c r="AZ66" s="932"/>
      <c r="BA66" s="932"/>
      <c r="BB66" s="932"/>
      <c r="BC66" s="932"/>
      <c r="BD66" s="932"/>
      <c r="BE66" s="932"/>
      <c r="BF66" s="932"/>
      <c r="BG66" s="932"/>
      <c r="BH66" s="932"/>
      <c r="BI66" s="932"/>
      <c r="BJ66" s="932"/>
      <c r="BK66" s="932"/>
      <c r="BL66" s="932"/>
      <c r="BM66" s="932"/>
      <c r="BN66" s="932"/>
      <c r="BO66" s="932"/>
      <c r="BP66" s="932"/>
      <c r="BQ66" s="932"/>
      <c r="BR66" s="932"/>
      <c r="BS66" s="932"/>
      <c r="BT66" s="932"/>
      <c r="BU66" s="932"/>
      <c r="BV66" s="932"/>
      <c r="BW66" s="932"/>
      <c r="BX66" s="932"/>
      <c r="BY66" s="932"/>
      <c r="BZ66" s="932"/>
      <c r="CA66" s="932"/>
      <c r="CB66" s="932"/>
      <c r="CC66" s="932"/>
      <c r="CD66" s="932"/>
      <c r="CE66" s="932"/>
      <c r="CF66" s="932"/>
      <c r="CG66" s="932"/>
      <c r="CH66" s="932"/>
      <c r="CI66" s="932"/>
      <c r="CJ66" s="932"/>
      <c r="CK66" s="932"/>
      <c r="CL66" s="932"/>
      <c r="CM66" s="932"/>
      <c r="CN66" s="932"/>
      <c r="CO66" s="932"/>
      <c r="CP66" s="932"/>
      <c r="CQ66" s="932"/>
      <c r="CR66" s="932"/>
      <c r="CS66" s="932"/>
      <c r="CT66" s="932"/>
      <c r="CU66" s="932"/>
      <c r="CV66" s="932"/>
      <c r="CW66" s="932"/>
      <c r="CX66" s="932"/>
      <c r="CY66" s="932"/>
      <c r="CZ66" s="932"/>
      <c r="DA66" s="932"/>
      <c r="DB66" s="932"/>
      <c r="DC66" s="932"/>
      <c r="DD66" s="932"/>
      <c r="DE66" s="932"/>
      <c r="DF66" s="932"/>
      <c r="DG66" s="932"/>
      <c r="DH66" s="932"/>
      <c r="DI66" s="932"/>
      <c r="DJ66" s="932"/>
      <c r="DK66" s="932"/>
      <c r="DL66" s="932"/>
      <c r="DM66" s="932"/>
      <c r="DN66" s="932"/>
      <c r="DO66" s="932"/>
      <c r="DP66" s="932"/>
      <c r="DQ66" s="932"/>
      <c r="DR66" s="932"/>
    </row>
    <row r="67" spans="1:122">
      <c r="A67" s="963">
        <v>66</v>
      </c>
      <c r="D67" s="968">
        <f t="shared" si="14"/>
        <v>0</v>
      </c>
      <c r="E67" s="968">
        <f t="shared" ref="E67:E130" si="15">IF(ISERROR(VLOOKUP($C67,$U$2:$AI$58,3,FALSE)),0,VLOOKUP($C67,$U$2:$AI$58,3,FALSE))+IF(ISERROR(VLOOKUP($C67,$AM$2:$AZ$58,3,FALSE)),0,VLOOKUP($C67,$AM$2:$AZ$58,3,FALSE))+IF(ISERROR(VLOOKUP($C67,$BE$2:$BR$58,3,FALSE)),0,VLOOKUP($C67,$BE$2:$BR$58,3,FALSE))+IF(ISERROR(VLOOKUP($C67,$BW$2:$CK$58,3,FALSE)),0,VLOOKUP($C67,$BW$2:$CK$58,3,FALSE))+IF(ISERROR(VLOOKUP($C67,$CO$2:$DC$58,3,FALSE)),0,VLOOKUP($C67,$CO$2:$DC$58,3,FALSE))</f>
        <v>0</v>
      </c>
      <c r="F67" s="968">
        <f t="shared" ref="F67:F130" si="16">IF(ISERROR(VLOOKUP($C67,$U$2:$AI$58,4,FALSE)),0,VLOOKUP($C67,$U$2:$AI$58,4,FALSE))+IF(ISERROR(VLOOKUP($C67,$AM$2:$AZ$58,4,FALSE)),0,VLOOKUP($C67,$AM$2:$AZ$58,4,FALSE))+IF(ISERROR(VLOOKUP($C67,$BE$2:$BR$58,4,FALSE)),0,VLOOKUP($C67,$BE$2:$BR$58,4,FALSE))+IF(ISERROR(VLOOKUP($C67,$BW$2:$CK$58,4,FALSE)),0,VLOOKUP($C67,$BW$2:$CK$58,4,FALSE))+IF(ISERROR(VLOOKUP($C67,$CO$2:$DC$58,4,FALSE)),0,VLOOKUP($C67,$CO$2:$DC$58,4,FALSE))</f>
        <v>0</v>
      </c>
      <c r="G67" s="968">
        <f t="shared" ref="G67:G130" si="17">IF(ISERROR(VLOOKUP($C67,$U$2:$AI$58,5,FALSE)),0,VLOOKUP($C67,$U$2:$AI$58,5,FALSE))+IF(ISERROR(VLOOKUP($C67,$AM$2:$AZ$58,5,FALSE)),0,VLOOKUP($C67,$AM$2:$AZ$58,5,FALSE))+IF(ISERROR(VLOOKUP($C67,$BE$2:$BR$58,5,FALSE)),0,VLOOKUP($C67,$BE$2:$BR$58,5,FALSE))+IF(ISERROR(VLOOKUP($C67,$BW$2:$CK$58,5,FALSE)),0,VLOOKUP($C67,$BW$2:$CK$58,5,FALSE))+IF(ISERROR(VLOOKUP($C67,$CO$2:$DC$58,5,FALSE)),0,VLOOKUP($C67,$CO$2:$DC$58,5,FALSE))</f>
        <v>0</v>
      </c>
      <c r="H67" s="968">
        <f t="shared" ref="H67:H130" si="18">IF(ISERROR(VLOOKUP($C67,$U$2:$AI$58,6,FALSE)),0,VLOOKUP($C67,$U$2:$AI$58,6,FALSE))+IF(ISERROR(VLOOKUP($C67,$AM$2:$AZ$58,6,FALSE)),0,VLOOKUP($C67,$AM$2:$AZ$58,6,FALSE))+IF(ISERROR(VLOOKUP($C67,$BE$2:$BR$58,6,FALSE)),0,VLOOKUP($C67,$BE$2:$BR$58,6,FALSE))+IF(ISERROR(VLOOKUP($C67,$BW$2:$CK$58,6,FALSE)),0,VLOOKUP($C67,$BW$2:$CK$58,6,FALSE))+IF(ISERROR(VLOOKUP($C67,$CO$2:$DC$58,6,FALSE)),0,VLOOKUP($C67,$CO$2:$DC$58,6,FALSE))</f>
        <v>0</v>
      </c>
      <c r="I67" s="968">
        <f t="shared" ref="I67:I130" si="19">IF(ISERROR(VLOOKUP($C67,$U$2:$AI$58,7,FALSE)),0,VLOOKUP($C67,$U$2:$AI$58,7,FALSE))+IF(ISERROR(VLOOKUP($C67,$AM$2:$AZ$58,7,FALSE)),0,VLOOKUP($C67,$AM$2:$AZ$58,7,FALSE))+IF(ISERROR(VLOOKUP($C67,$BE$2:$BR$58,7,FALSE)),0,VLOOKUP($C67,$BE$2:$BR$58,7,FALSE))+IF(ISERROR(VLOOKUP($C67,$BW$2:$CK$58,7,FALSE)),0,VLOOKUP($C67,$BW$2:$CK$58,7,FALSE))+IF(ISERROR(VLOOKUP($C67,$CO$2:$DC$58,7,FALSE)),0,VLOOKUP($C67,$CO$2:$DC$58,7,FALSE))</f>
        <v>0</v>
      </c>
      <c r="J67" s="968">
        <f t="shared" ref="J67:J130" si="20">IF(ISERROR(VLOOKUP($C67,$U$2:$AI$58,8,FALSE)),0,VLOOKUP($C67,$U$2:$AI$58,8,FALSE))+IF(ISERROR(VLOOKUP($C67,$AM$2:$AZ$58,8,FALSE)),0,VLOOKUP($C67,$AM$2:$AZ$58,8,FALSE))+IF(ISERROR(VLOOKUP($C67,$BE$2:$BR$58,8,FALSE)),0,VLOOKUP($C67,$BE$2:$BR$58,8,FALSE))+IF(ISERROR(VLOOKUP($C67,$BW$2:$CK$58,8,FALSE)),0,VLOOKUP($C67,$BW$2:$CK$58,8,FALSE))+IF(ISERROR(VLOOKUP($C67,$CO$2:$DC$58,8,FALSE)),0,VLOOKUP($C67,$CO$2:$DC$58,8,FALSE))</f>
        <v>0</v>
      </c>
      <c r="K67" s="968">
        <f t="shared" ref="K67:K130" si="21">IF(ISERROR(VLOOKUP($C67,$U$2:$AI$58,9,FALSE)),0,VLOOKUP($C67,$U$2:$AI$58,9,FALSE))+IF(ISERROR(VLOOKUP($C67,$AM$2:$AZ$58,9,FALSE)),0,VLOOKUP($C67,$AM$2:$AZ$58,9,FALSE))+IF(ISERROR(VLOOKUP($C67,$BE$2:$BR$58,9,FALSE)),0,VLOOKUP($C67,$BE$2:$BR$58,2,FALSE))+IF(ISERROR(VLOOKUP($C67,$BW$2:$CK$58,9,FALSE)),0,VLOOKUP($C67,$BW$2:$CK$58,9,FALSE))+IF(ISERROR(VLOOKUP($C67,$CO$2:$DC$58,9,FALSE)),0,VLOOKUP($C67,$CO$2:$DC$58,9,FALSE))</f>
        <v>0</v>
      </c>
      <c r="L67" s="968">
        <f t="shared" ref="L67:L130" si="22">IF(ISERROR(VLOOKUP($C67,$U$2:$AI$58,10,FALSE)),0,VLOOKUP($C67,$U$2:$AI$58,10,FALSE))+IF(ISERROR(VLOOKUP($C67,$AM$2:$AZ$58,10,FALSE)),0,VLOOKUP($C67,$AM$2:$AZ$58,10,FALSE))+IF(ISERROR(VLOOKUP($C67,$BE$2:$BR$58,10,FALSE)),0,VLOOKUP($C67,$BE$2:$BR$58,10,FALSE))+IF(ISERROR(VLOOKUP($C67,$BW$2:$CK$58,10,FALSE)),0,VLOOKUP($C67,$BW$2:$CK$58,10,FALSE))+IF(ISERROR(VLOOKUP($C67,$CO$2:$DC$58,10,FALSE)),0,VLOOKUP($C67,$CO$2:$DC$58,10,FALSE))</f>
        <v>0</v>
      </c>
      <c r="M67" s="968">
        <f t="shared" ref="M67:M130" si="23">IF(ISERROR(VLOOKUP($C67,$U$2:$AI$58,11,FALSE)),0,VLOOKUP($C67,$U$2:$AI$58,11,FALSE))+IF(ISERROR(VLOOKUP($C67,$AM$2:$AZ$58,11,FALSE)),0,VLOOKUP($C67,$AM$2:$AZ$58,11,FALSE))+IF(ISERROR(VLOOKUP($C67,$BE$2:$BR$58,11,FALSE)),0,VLOOKUP($C67,$BE$2:$BR$58,11,FALSE))+IF(ISERROR(VLOOKUP($C67,$BW$2:$CK$58,11,FALSE)),0,VLOOKUP($C67,$BW$2:$CK$58,11,FALSE))+IF(ISERROR(VLOOKUP($C67,$CO$2:$DC$58,11,FALSE)),0,VLOOKUP($C67,$CO$2:$DC$58,11,FALSE))</f>
        <v>0</v>
      </c>
      <c r="N67" s="968">
        <f t="shared" ref="N67:N130" si="24">IF(ISERROR(VLOOKUP($C67,$U$2:$AI$58,12,FALSE)),0,VLOOKUP($C67,$U$2:$AI$58,12,FALSE))+IF(ISERROR(VLOOKUP($C67,$AM$2:$AZ$58,12,FALSE)),0,VLOOKUP($C67,$AM$2:$AZ$58,12,FALSE))+IF(ISERROR(VLOOKUP($C67,$BE$2:$BR$58,12,FALSE)),0,VLOOKUP($C67,$BE$2:$BR$58,12,FALSE))+IF(ISERROR(VLOOKUP($C67,$BW$2:$CK$58,12,FALSE)),0,VLOOKUP($C67,$BW$2:$CK$58,12,FALSE))+IF(ISERROR(VLOOKUP($C67,$CO$2:$DC$58,12,FALSE)),0,VLOOKUP($C67,$CO$2:$DC$58,12,FALSE))</f>
        <v>0</v>
      </c>
      <c r="O67" s="968">
        <f t="shared" ref="O67:O130" si="25">IF(ISERROR(VLOOKUP($C67,$U$2:$AI$58,13,FALSE)),0,VLOOKUP($C67,$U$2:$AI$58,13,FALSE))+IF(ISERROR(VLOOKUP($C67,$AM$2:$AZ$58,13,FALSE)),0,VLOOKUP($C67,$AM$2:$AZ$58,13,FALSE))+IF(ISERROR(VLOOKUP($C67,$BE$2:$BR$58,13,FALSE)),0,VLOOKUP($C67,$BE$2:$BR$58,13,FALSE))+IF(ISERROR(VLOOKUP($C67,$BW$2:$CK$58,13,FALSE)),0,VLOOKUP($C67,$BW$2:$CK$58,13,FALSE))+IF(ISERROR(VLOOKUP($C67,$CO$2:$DC$58,13,FALSE)),0,VLOOKUP($C67,$CO$2:$DC$58,13,FALSE))</f>
        <v>0</v>
      </c>
      <c r="P67" s="968">
        <f t="shared" ref="P67:P130" si="26">IF(ISERROR(VLOOKUP($C67,$U$2:$AI$58,14,FALSE)),0,VLOOKUP($C67,$U$2:$AI$58,14,FALSE))+IF(ISERROR(VLOOKUP($C67,$AM$2:$AZ$58,14,FALSE)),0,VLOOKUP($C67,$AM$2:$AZ$58,14,FALSE))+IF(ISERROR(VLOOKUP($C67,$BE$2:$BR$58,14,FALSE)),0,VLOOKUP($C67,$BE$2:$BR$58,14,FALSE))+IF(ISERROR(VLOOKUP($C67,$BW$2:$CK$58,14,FALSE)),0,VLOOKUP($C67,$BW$2:$CK$58,14,FALSE))+IF(ISERROR(VLOOKUP($C67,$CO$2:$DC$58,14,FALSE)),0,VLOOKUP($C67,$CO$2:$DC$58,14,FALSE))</f>
        <v>0</v>
      </c>
      <c r="Q67" s="968">
        <f t="shared" ref="Q67:Q130" si="27">IF(ISERROR(VLOOKUP($C67,$U$2:$AI$58,15,FALSE)),0,VLOOKUP($C67,$U$2:$AI$58,15,FALSE))+IF(ISERROR(VLOOKUP($C67,$AM$2:$AZ$58,15,FALSE)),0,VLOOKUP($C67,$AM$2:$AZ$58,15,FALSE))+IF(ISERROR(VLOOKUP($C67,$BE$2:$BR$58,15,FALSE)),0,VLOOKUP($C67,$BE$2:$BR$58,15,FALSE))+IF(ISERROR(VLOOKUP($C67,$BW$2:$CK$58,15,FALSE)),0,VLOOKUP($C67,$BW$2:$CK$58,15,FALSE))+IF(ISERROR(VLOOKUP($C67,$CO$2:$DC$58,15,FALSE)),0,VLOOKUP($C67,$CO$2:$DC$58,15,FALSE))</f>
        <v>0</v>
      </c>
      <c r="R67" s="932"/>
      <c r="S67" s="932"/>
      <c r="T67" s="932"/>
      <c r="U67" s="932"/>
      <c r="V67" s="932"/>
      <c r="W67" s="932"/>
      <c r="X67" s="932"/>
      <c r="Y67" s="932"/>
      <c r="Z67" s="932"/>
      <c r="AA67" s="932"/>
      <c r="AB67" s="932"/>
      <c r="AC67" s="932"/>
      <c r="AD67" s="932"/>
      <c r="AE67" s="932"/>
      <c r="AF67" s="932"/>
      <c r="AG67" s="932"/>
      <c r="AH67" s="932"/>
      <c r="AI67" s="932"/>
      <c r="AJ67" s="932"/>
      <c r="AK67" s="932"/>
      <c r="AL67" s="932"/>
      <c r="AM67" s="932"/>
      <c r="AN67" s="932"/>
      <c r="AO67" s="932"/>
      <c r="AP67" s="932"/>
      <c r="AQ67" s="932"/>
      <c r="AR67" s="932"/>
      <c r="AS67" s="932"/>
      <c r="AT67" s="932"/>
      <c r="AU67" s="932"/>
      <c r="AV67" s="932"/>
      <c r="AW67" s="932"/>
      <c r="AX67" s="932"/>
      <c r="AY67" s="932"/>
      <c r="AZ67" s="932"/>
      <c r="BA67" s="932"/>
      <c r="BB67" s="932"/>
      <c r="BC67" s="932"/>
      <c r="BD67" s="932"/>
      <c r="BE67" s="932"/>
      <c r="BF67" s="932"/>
      <c r="BG67" s="932"/>
      <c r="BH67" s="932"/>
      <c r="BI67" s="932"/>
      <c r="BJ67" s="932"/>
      <c r="BK67" s="932"/>
      <c r="BL67" s="932"/>
      <c r="BM67" s="932"/>
      <c r="BN67" s="932"/>
      <c r="BO67" s="932"/>
      <c r="BP67" s="932"/>
      <c r="BQ67" s="932"/>
      <c r="BR67" s="932"/>
      <c r="BS67" s="932"/>
      <c r="BT67" s="932"/>
      <c r="BU67" s="932"/>
      <c r="BV67" s="932"/>
      <c r="BW67" s="932"/>
      <c r="BX67" s="932"/>
      <c r="BY67" s="932"/>
      <c r="BZ67" s="932"/>
      <c r="CA67" s="932"/>
      <c r="CB67" s="932"/>
      <c r="CC67" s="932"/>
      <c r="CD67" s="932"/>
      <c r="CE67" s="932"/>
      <c r="CF67" s="932"/>
      <c r="CG67" s="932"/>
      <c r="CH67" s="932"/>
      <c r="CI67" s="932"/>
      <c r="CJ67" s="932"/>
      <c r="CK67" s="932"/>
      <c r="CL67" s="932"/>
      <c r="CM67" s="932"/>
      <c r="CN67" s="932"/>
      <c r="CO67" s="932"/>
      <c r="CP67" s="932"/>
      <c r="CQ67" s="932"/>
      <c r="CR67" s="932"/>
      <c r="CS67" s="932"/>
      <c r="CT67" s="932"/>
      <c r="CU67" s="932"/>
      <c r="CV67" s="932"/>
      <c r="CW67" s="932"/>
      <c r="CX67" s="932"/>
      <c r="CY67" s="932"/>
      <c r="CZ67" s="932"/>
      <c r="DA67" s="932"/>
      <c r="DB67" s="932"/>
      <c r="DC67" s="932"/>
      <c r="DD67" s="932"/>
      <c r="DE67" s="932"/>
      <c r="DF67" s="932"/>
      <c r="DG67" s="932"/>
      <c r="DH67" s="932"/>
      <c r="DI67" s="932"/>
      <c r="DJ67" s="932"/>
      <c r="DK67" s="932"/>
      <c r="DL67" s="932"/>
      <c r="DM67" s="932"/>
      <c r="DN67" s="932"/>
      <c r="DO67" s="932"/>
      <c r="DP67" s="932"/>
      <c r="DQ67" s="932"/>
      <c r="DR67" s="932"/>
    </row>
    <row r="68" spans="1:122">
      <c r="A68" s="963">
        <v>67</v>
      </c>
      <c r="D68" s="968">
        <f t="shared" si="14"/>
        <v>0</v>
      </c>
      <c r="E68" s="968">
        <f t="shared" si="15"/>
        <v>0</v>
      </c>
      <c r="F68" s="968">
        <f t="shared" si="16"/>
        <v>0</v>
      </c>
      <c r="G68" s="968">
        <f t="shared" si="17"/>
        <v>0</v>
      </c>
      <c r="H68" s="968">
        <f t="shared" si="18"/>
        <v>0</v>
      </c>
      <c r="I68" s="968">
        <f t="shared" si="19"/>
        <v>0</v>
      </c>
      <c r="J68" s="968">
        <f t="shared" si="20"/>
        <v>0</v>
      </c>
      <c r="K68" s="968">
        <f t="shared" si="21"/>
        <v>0</v>
      </c>
      <c r="L68" s="968">
        <f t="shared" si="22"/>
        <v>0</v>
      </c>
      <c r="M68" s="968">
        <f t="shared" si="23"/>
        <v>0</v>
      </c>
      <c r="N68" s="968">
        <f t="shared" si="24"/>
        <v>0</v>
      </c>
      <c r="O68" s="968">
        <f t="shared" si="25"/>
        <v>0</v>
      </c>
      <c r="P68" s="968">
        <f t="shared" si="26"/>
        <v>0</v>
      </c>
      <c r="Q68" s="968">
        <f t="shared" si="27"/>
        <v>0</v>
      </c>
      <c r="R68" s="932"/>
      <c r="S68" s="932"/>
      <c r="T68" s="932"/>
      <c r="U68" s="932"/>
      <c r="V68" s="932"/>
      <c r="W68" s="932"/>
      <c r="X68" s="932"/>
      <c r="Y68" s="932"/>
      <c r="Z68" s="932"/>
      <c r="AA68" s="932"/>
      <c r="AB68" s="932"/>
      <c r="AC68" s="932"/>
      <c r="AD68" s="932"/>
      <c r="AE68" s="932"/>
      <c r="AF68" s="932"/>
      <c r="AG68" s="932"/>
      <c r="AH68" s="932"/>
      <c r="AI68" s="932"/>
      <c r="AJ68" s="932"/>
      <c r="AK68" s="932"/>
      <c r="AL68" s="932"/>
      <c r="AM68" s="932"/>
      <c r="AN68" s="932"/>
      <c r="AO68" s="932"/>
      <c r="AP68" s="932"/>
      <c r="AQ68" s="932"/>
      <c r="AR68" s="932"/>
      <c r="AS68" s="932"/>
      <c r="AT68" s="932"/>
      <c r="AU68" s="932"/>
      <c r="AV68" s="932"/>
      <c r="AW68" s="932"/>
      <c r="AX68" s="932"/>
      <c r="AY68" s="932"/>
      <c r="AZ68" s="932"/>
      <c r="BA68" s="932"/>
      <c r="BB68" s="932"/>
      <c r="BC68" s="932"/>
      <c r="BD68" s="932"/>
      <c r="BE68" s="932"/>
      <c r="BF68" s="932"/>
      <c r="BG68" s="932"/>
      <c r="BH68" s="932"/>
      <c r="BI68" s="932"/>
      <c r="BJ68" s="932"/>
      <c r="BK68" s="932"/>
      <c r="BL68" s="932"/>
      <c r="BM68" s="932"/>
      <c r="BN68" s="932"/>
      <c r="BO68" s="932"/>
      <c r="BP68" s="932"/>
      <c r="BQ68" s="932"/>
      <c r="BR68" s="932"/>
      <c r="BS68" s="932"/>
      <c r="BT68" s="932"/>
      <c r="BU68" s="932"/>
      <c r="BV68" s="932"/>
      <c r="BW68" s="932"/>
      <c r="BX68" s="932"/>
      <c r="BY68" s="932"/>
      <c r="BZ68" s="932"/>
      <c r="CA68" s="932"/>
      <c r="CB68" s="932"/>
      <c r="CC68" s="932"/>
      <c r="CD68" s="932"/>
      <c r="CE68" s="932"/>
      <c r="CF68" s="932"/>
      <c r="CG68" s="932"/>
      <c r="CH68" s="932"/>
      <c r="CI68" s="932"/>
      <c r="CJ68" s="932"/>
      <c r="CK68" s="932"/>
      <c r="CL68" s="932"/>
      <c r="CM68" s="932"/>
      <c r="CN68" s="932"/>
      <c r="CO68" s="932"/>
      <c r="CP68" s="932"/>
      <c r="CQ68" s="932"/>
      <c r="CR68" s="932"/>
      <c r="CS68" s="932"/>
      <c r="CT68" s="932"/>
      <c r="CU68" s="932"/>
      <c r="CV68" s="932"/>
      <c r="CW68" s="932"/>
      <c r="CX68" s="932"/>
      <c r="CY68" s="932"/>
      <c r="CZ68" s="932"/>
      <c r="DA68" s="932"/>
      <c r="DB68" s="932"/>
      <c r="DC68" s="932"/>
      <c r="DD68" s="932"/>
      <c r="DE68" s="932"/>
      <c r="DF68" s="932"/>
      <c r="DG68" s="932"/>
      <c r="DH68" s="932"/>
      <c r="DI68" s="932"/>
      <c r="DJ68" s="932"/>
      <c r="DK68" s="932"/>
      <c r="DL68" s="932"/>
      <c r="DM68" s="932"/>
      <c r="DN68" s="932"/>
      <c r="DO68" s="932"/>
      <c r="DP68" s="932"/>
      <c r="DQ68" s="932"/>
      <c r="DR68" s="932"/>
    </row>
    <row r="69" spans="1:122">
      <c r="A69" s="963">
        <v>68</v>
      </c>
      <c r="D69" s="968">
        <f t="shared" si="14"/>
        <v>0</v>
      </c>
      <c r="E69" s="968">
        <f t="shared" si="15"/>
        <v>0</v>
      </c>
      <c r="F69" s="968">
        <f t="shared" si="16"/>
        <v>0</v>
      </c>
      <c r="G69" s="968">
        <f t="shared" si="17"/>
        <v>0</v>
      </c>
      <c r="H69" s="968">
        <f t="shared" si="18"/>
        <v>0</v>
      </c>
      <c r="I69" s="968">
        <f t="shared" si="19"/>
        <v>0</v>
      </c>
      <c r="J69" s="968">
        <f t="shared" si="20"/>
        <v>0</v>
      </c>
      <c r="K69" s="968">
        <f t="shared" si="21"/>
        <v>0</v>
      </c>
      <c r="L69" s="968">
        <f t="shared" si="22"/>
        <v>0</v>
      </c>
      <c r="M69" s="968">
        <f t="shared" si="23"/>
        <v>0</v>
      </c>
      <c r="N69" s="968">
        <f t="shared" si="24"/>
        <v>0</v>
      </c>
      <c r="O69" s="968">
        <f t="shared" si="25"/>
        <v>0</v>
      </c>
      <c r="P69" s="968">
        <f t="shared" si="26"/>
        <v>0</v>
      </c>
      <c r="Q69" s="968">
        <f t="shared" si="27"/>
        <v>0</v>
      </c>
      <c r="R69" s="932"/>
      <c r="S69" s="932"/>
      <c r="T69" s="932"/>
      <c r="U69" s="932"/>
      <c r="V69" s="932"/>
      <c r="W69" s="932"/>
      <c r="X69" s="932"/>
      <c r="Y69" s="932"/>
      <c r="Z69" s="932"/>
      <c r="AA69" s="932"/>
      <c r="AB69" s="932"/>
      <c r="AC69" s="932"/>
      <c r="AD69" s="932"/>
      <c r="AE69" s="932"/>
      <c r="AF69" s="932"/>
      <c r="AG69" s="932"/>
      <c r="AH69" s="932"/>
      <c r="AI69" s="932"/>
      <c r="AJ69" s="932"/>
      <c r="AK69" s="932"/>
      <c r="AL69" s="932"/>
      <c r="AM69" s="932"/>
      <c r="AN69" s="932"/>
      <c r="AO69" s="932"/>
      <c r="AP69" s="932"/>
      <c r="AQ69" s="932"/>
      <c r="AR69" s="932"/>
      <c r="AS69" s="932"/>
      <c r="AT69" s="932"/>
      <c r="AU69" s="932"/>
      <c r="AV69" s="932"/>
      <c r="AW69" s="932"/>
      <c r="AX69" s="932"/>
      <c r="AY69" s="932"/>
      <c r="AZ69" s="932"/>
      <c r="BA69" s="932"/>
      <c r="BB69" s="932"/>
      <c r="BC69" s="932"/>
      <c r="BD69" s="932"/>
      <c r="BE69" s="932"/>
      <c r="BF69" s="932"/>
      <c r="BG69" s="932"/>
      <c r="BH69" s="932"/>
      <c r="BI69" s="932"/>
      <c r="BJ69" s="932"/>
      <c r="BK69" s="932"/>
      <c r="BL69" s="932"/>
      <c r="BM69" s="932"/>
      <c r="BN69" s="932"/>
      <c r="BO69" s="932"/>
      <c r="BP69" s="932"/>
      <c r="BQ69" s="932"/>
      <c r="BR69" s="932"/>
      <c r="BS69" s="932"/>
      <c r="BT69" s="932"/>
      <c r="BU69" s="932"/>
      <c r="BV69" s="932"/>
      <c r="BW69" s="932"/>
      <c r="BX69" s="932"/>
      <c r="BY69" s="932"/>
      <c r="BZ69" s="932"/>
      <c r="CA69" s="932"/>
      <c r="CB69" s="932"/>
      <c r="CC69" s="932"/>
      <c r="CD69" s="932"/>
      <c r="CE69" s="932"/>
      <c r="CF69" s="932"/>
      <c r="CG69" s="932"/>
      <c r="CH69" s="932"/>
      <c r="CI69" s="932"/>
      <c r="CJ69" s="932"/>
      <c r="CK69" s="932"/>
      <c r="CL69" s="932"/>
      <c r="CM69" s="932"/>
      <c r="CN69" s="932"/>
      <c r="CO69" s="932"/>
      <c r="CP69" s="932"/>
      <c r="CQ69" s="932"/>
      <c r="CR69" s="932"/>
      <c r="CS69" s="932"/>
      <c r="CT69" s="932"/>
      <c r="CU69" s="932"/>
      <c r="CV69" s="932"/>
      <c r="CW69" s="932"/>
      <c r="CX69" s="932"/>
      <c r="CY69" s="932"/>
      <c r="CZ69" s="932"/>
      <c r="DA69" s="932"/>
      <c r="DB69" s="932"/>
      <c r="DC69" s="932"/>
      <c r="DD69" s="932"/>
      <c r="DE69" s="932"/>
      <c r="DF69" s="932"/>
      <c r="DG69" s="932"/>
      <c r="DH69" s="932"/>
      <c r="DI69" s="932"/>
      <c r="DJ69" s="932"/>
      <c r="DK69" s="932"/>
      <c r="DL69" s="932"/>
      <c r="DM69" s="932"/>
      <c r="DN69" s="932"/>
      <c r="DO69" s="932"/>
      <c r="DP69" s="932"/>
      <c r="DQ69" s="932"/>
      <c r="DR69" s="932"/>
    </row>
    <row r="70" spans="1:122">
      <c r="A70" s="963">
        <v>69</v>
      </c>
      <c r="D70" s="968">
        <f t="shared" si="14"/>
        <v>0</v>
      </c>
      <c r="E70" s="968">
        <f t="shared" si="15"/>
        <v>0</v>
      </c>
      <c r="F70" s="968">
        <f t="shared" si="16"/>
        <v>0</v>
      </c>
      <c r="G70" s="968">
        <f t="shared" si="17"/>
        <v>0</v>
      </c>
      <c r="H70" s="968">
        <f t="shared" si="18"/>
        <v>0</v>
      </c>
      <c r="I70" s="968">
        <f t="shared" si="19"/>
        <v>0</v>
      </c>
      <c r="J70" s="968">
        <f t="shared" si="20"/>
        <v>0</v>
      </c>
      <c r="K70" s="968">
        <f t="shared" si="21"/>
        <v>0</v>
      </c>
      <c r="L70" s="968">
        <f t="shared" si="22"/>
        <v>0</v>
      </c>
      <c r="M70" s="968">
        <f t="shared" si="23"/>
        <v>0</v>
      </c>
      <c r="N70" s="968">
        <f t="shared" si="24"/>
        <v>0</v>
      </c>
      <c r="O70" s="968">
        <f t="shared" si="25"/>
        <v>0</v>
      </c>
      <c r="P70" s="968">
        <f t="shared" si="26"/>
        <v>0</v>
      </c>
      <c r="Q70" s="968">
        <f t="shared" si="27"/>
        <v>0</v>
      </c>
      <c r="R70" s="932"/>
      <c r="S70" s="932"/>
      <c r="T70" s="932"/>
      <c r="U70" s="932"/>
      <c r="V70" s="932"/>
      <c r="W70" s="932"/>
      <c r="X70" s="932"/>
      <c r="Y70" s="932"/>
      <c r="Z70" s="932"/>
      <c r="AA70" s="932"/>
      <c r="AB70" s="932"/>
      <c r="AC70" s="932"/>
      <c r="AD70" s="932"/>
      <c r="AE70" s="932"/>
      <c r="AF70" s="932"/>
      <c r="AG70" s="932"/>
      <c r="AH70" s="932"/>
      <c r="AI70" s="932"/>
      <c r="AJ70" s="932"/>
      <c r="AK70" s="932"/>
      <c r="AL70" s="932"/>
      <c r="AM70" s="932"/>
      <c r="AN70" s="932"/>
      <c r="AO70" s="932"/>
      <c r="AP70" s="932"/>
      <c r="AQ70" s="932"/>
      <c r="AR70" s="932"/>
      <c r="AS70" s="932"/>
      <c r="AT70" s="932"/>
      <c r="AU70" s="932"/>
      <c r="AV70" s="932"/>
      <c r="AW70" s="932"/>
      <c r="AX70" s="932"/>
      <c r="AY70" s="932"/>
      <c r="AZ70" s="932"/>
      <c r="BA70" s="932"/>
      <c r="BB70" s="932"/>
      <c r="BC70" s="932"/>
      <c r="BD70" s="932"/>
      <c r="BE70" s="932"/>
      <c r="BF70" s="932"/>
      <c r="BG70" s="932"/>
      <c r="BH70" s="932"/>
      <c r="BI70" s="932"/>
      <c r="BJ70" s="932"/>
      <c r="BK70" s="932"/>
      <c r="BL70" s="932"/>
      <c r="BM70" s="932"/>
      <c r="BN70" s="932"/>
      <c r="BO70" s="932"/>
      <c r="BP70" s="932"/>
      <c r="BQ70" s="932"/>
      <c r="BR70" s="932"/>
      <c r="BS70" s="932"/>
      <c r="BT70" s="932"/>
      <c r="BU70" s="932"/>
      <c r="BV70" s="932"/>
      <c r="BW70" s="932"/>
      <c r="BX70" s="932"/>
      <c r="BY70" s="932"/>
      <c r="BZ70" s="932"/>
      <c r="CA70" s="932"/>
      <c r="CB70" s="932"/>
      <c r="CC70" s="932"/>
      <c r="CD70" s="932"/>
      <c r="CE70" s="932"/>
      <c r="CF70" s="932"/>
      <c r="CG70" s="932"/>
      <c r="CH70" s="932"/>
      <c r="CI70" s="932"/>
      <c r="CJ70" s="932"/>
      <c r="CK70" s="932"/>
      <c r="CL70" s="932"/>
      <c r="CM70" s="932"/>
      <c r="CN70" s="932"/>
      <c r="CO70" s="932"/>
      <c r="CP70" s="932"/>
      <c r="CQ70" s="932"/>
      <c r="CR70" s="932"/>
      <c r="CS70" s="932"/>
      <c r="CT70" s="932"/>
      <c r="CU70" s="932"/>
      <c r="CV70" s="932"/>
      <c r="CW70" s="932"/>
      <c r="CX70" s="932"/>
      <c r="CY70" s="932"/>
      <c r="CZ70" s="932"/>
      <c r="DA70" s="932"/>
      <c r="DB70" s="932"/>
      <c r="DC70" s="932"/>
      <c r="DD70" s="932"/>
      <c r="DE70" s="932"/>
      <c r="DF70" s="932"/>
      <c r="DG70" s="932"/>
      <c r="DH70" s="932"/>
      <c r="DI70" s="932"/>
      <c r="DJ70" s="932"/>
      <c r="DK70" s="932"/>
      <c r="DL70" s="932"/>
      <c r="DM70" s="932"/>
      <c r="DN70" s="932"/>
      <c r="DO70" s="932"/>
      <c r="DP70" s="932"/>
      <c r="DQ70" s="932"/>
      <c r="DR70" s="932"/>
    </row>
    <row r="71" spans="1:122">
      <c r="A71" s="963">
        <v>70</v>
      </c>
      <c r="D71" s="968">
        <f t="shared" si="14"/>
        <v>0</v>
      </c>
      <c r="E71" s="968">
        <f t="shared" si="15"/>
        <v>0</v>
      </c>
      <c r="F71" s="968">
        <f t="shared" si="16"/>
        <v>0</v>
      </c>
      <c r="G71" s="968">
        <f t="shared" si="17"/>
        <v>0</v>
      </c>
      <c r="H71" s="968">
        <f t="shared" si="18"/>
        <v>0</v>
      </c>
      <c r="I71" s="968">
        <f t="shared" si="19"/>
        <v>0</v>
      </c>
      <c r="J71" s="968">
        <f t="shared" si="20"/>
        <v>0</v>
      </c>
      <c r="K71" s="968">
        <f t="shared" si="21"/>
        <v>0</v>
      </c>
      <c r="L71" s="968">
        <f t="shared" si="22"/>
        <v>0</v>
      </c>
      <c r="M71" s="968">
        <f t="shared" si="23"/>
        <v>0</v>
      </c>
      <c r="N71" s="968">
        <f t="shared" si="24"/>
        <v>0</v>
      </c>
      <c r="O71" s="968">
        <f t="shared" si="25"/>
        <v>0</v>
      </c>
      <c r="P71" s="968">
        <f t="shared" si="26"/>
        <v>0</v>
      </c>
      <c r="Q71" s="968">
        <f t="shared" si="27"/>
        <v>0</v>
      </c>
      <c r="R71" s="932"/>
      <c r="S71" s="932"/>
      <c r="T71" s="932"/>
      <c r="U71" s="932"/>
      <c r="V71" s="932"/>
      <c r="W71" s="932"/>
      <c r="X71" s="932"/>
      <c r="Y71" s="932"/>
      <c r="Z71" s="932"/>
      <c r="AA71" s="932"/>
      <c r="AB71" s="932"/>
      <c r="AC71" s="932"/>
      <c r="AD71" s="932"/>
      <c r="AE71" s="932"/>
      <c r="AF71" s="932"/>
      <c r="AG71" s="932"/>
      <c r="AH71" s="932"/>
      <c r="AI71" s="932"/>
      <c r="AJ71" s="932"/>
      <c r="AK71" s="932"/>
      <c r="AL71" s="932"/>
      <c r="AM71" s="932"/>
      <c r="AN71" s="932"/>
      <c r="AO71" s="932"/>
      <c r="AP71" s="932"/>
      <c r="AQ71" s="932"/>
      <c r="AR71" s="932"/>
      <c r="AS71" s="932"/>
      <c r="AT71" s="932"/>
      <c r="AU71" s="932"/>
      <c r="AV71" s="932"/>
      <c r="AW71" s="932"/>
      <c r="AX71" s="932"/>
      <c r="AY71" s="932"/>
      <c r="AZ71" s="932"/>
      <c r="BA71" s="932"/>
      <c r="BB71" s="932"/>
      <c r="BC71" s="932"/>
      <c r="BD71" s="932"/>
      <c r="BE71" s="932"/>
      <c r="BF71" s="932"/>
      <c r="BG71" s="932"/>
      <c r="BH71" s="932"/>
      <c r="BI71" s="932"/>
      <c r="BJ71" s="932"/>
      <c r="BK71" s="932"/>
      <c r="BL71" s="932"/>
      <c r="BM71" s="932"/>
      <c r="BN71" s="932"/>
      <c r="BO71" s="932"/>
      <c r="BP71" s="932"/>
      <c r="BQ71" s="932"/>
      <c r="BR71" s="932"/>
      <c r="BS71" s="932"/>
      <c r="BT71" s="932"/>
      <c r="BU71" s="932"/>
      <c r="BV71" s="932"/>
      <c r="BW71" s="932"/>
      <c r="BX71" s="932"/>
      <c r="BY71" s="932"/>
      <c r="BZ71" s="932"/>
      <c r="CA71" s="932"/>
      <c r="CB71" s="932"/>
      <c r="CC71" s="932"/>
      <c r="CD71" s="932"/>
      <c r="CE71" s="932"/>
      <c r="CF71" s="932"/>
      <c r="CG71" s="932"/>
      <c r="CH71" s="932"/>
      <c r="CI71" s="932"/>
      <c r="CJ71" s="932"/>
      <c r="CK71" s="932"/>
      <c r="CL71" s="932"/>
      <c r="CM71" s="932"/>
      <c r="CN71" s="932"/>
      <c r="CO71" s="932"/>
      <c r="CP71" s="932"/>
      <c r="CQ71" s="932"/>
      <c r="CR71" s="932"/>
      <c r="CS71" s="932"/>
      <c r="CT71" s="932"/>
      <c r="CU71" s="932"/>
      <c r="CV71" s="932"/>
      <c r="CW71" s="932"/>
      <c r="CX71" s="932"/>
      <c r="CY71" s="932"/>
      <c r="CZ71" s="932"/>
      <c r="DA71" s="932"/>
      <c r="DB71" s="932"/>
      <c r="DC71" s="932"/>
      <c r="DD71" s="932"/>
      <c r="DE71" s="932"/>
      <c r="DF71" s="932"/>
      <c r="DG71" s="932"/>
      <c r="DH71" s="932"/>
      <c r="DI71" s="932"/>
      <c r="DJ71" s="932"/>
      <c r="DK71" s="932"/>
      <c r="DL71" s="932"/>
      <c r="DM71" s="932"/>
      <c r="DN71" s="932"/>
      <c r="DO71" s="932"/>
      <c r="DP71" s="932"/>
      <c r="DQ71" s="932"/>
      <c r="DR71" s="932"/>
    </row>
    <row r="72" spans="1:122">
      <c r="A72" s="963">
        <v>71</v>
      </c>
      <c r="D72" s="968">
        <f t="shared" si="14"/>
        <v>0</v>
      </c>
      <c r="E72" s="968">
        <f t="shared" si="15"/>
        <v>0</v>
      </c>
      <c r="F72" s="968">
        <f t="shared" si="16"/>
        <v>0</v>
      </c>
      <c r="G72" s="968">
        <f t="shared" si="17"/>
        <v>0</v>
      </c>
      <c r="H72" s="968">
        <f t="shared" si="18"/>
        <v>0</v>
      </c>
      <c r="I72" s="968">
        <f t="shared" si="19"/>
        <v>0</v>
      </c>
      <c r="J72" s="968">
        <f t="shared" si="20"/>
        <v>0</v>
      </c>
      <c r="K72" s="968">
        <f t="shared" si="21"/>
        <v>0</v>
      </c>
      <c r="L72" s="968">
        <f t="shared" si="22"/>
        <v>0</v>
      </c>
      <c r="M72" s="968">
        <f t="shared" si="23"/>
        <v>0</v>
      </c>
      <c r="N72" s="968">
        <f t="shared" si="24"/>
        <v>0</v>
      </c>
      <c r="O72" s="968">
        <f t="shared" si="25"/>
        <v>0</v>
      </c>
      <c r="P72" s="968">
        <f t="shared" si="26"/>
        <v>0</v>
      </c>
      <c r="Q72" s="968">
        <f t="shared" si="27"/>
        <v>0</v>
      </c>
      <c r="R72" s="932"/>
      <c r="S72" s="932"/>
      <c r="T72" s="932"/>
      <c r="U72" s="932"/>
      <c r="V72" s="932"/>
      <c r="W72" s="932"/>
      <c r="X72" s="932"/>
      <c r="Y72" s="932"/>
      <c r="Z72" s="932"/>
      <c r="AA72" s="932"/>
      <c r="AB72" s="932"/>
      <c r="AC72" s="932"/>
      <c r="AD72" s="932"/>
      <c r="AE72" s="932"/>
      <c r="AF72" s="932"/>
      <c r="AG72" s="932"/>
      <c r="AH72" s="932"/>
      <c r="AI72" s="932"/>
      <c r="AJ72" s="932"/>
      <c r="AK72" s="932"/>
      <c r="AL72" s="932"/>
      <c r="AM72" s="932"/>
      <c r="AN72" s="932"/>
      <c r="AO72" s="932"/>
      <c r="AP72" s="932"/>
      <c r="AQ72" s="932"/>
      <c r="AR72" s="932"/>
      <c r="AS72" s="932"/>
      <c r="AT72" s="932"/>
      <c r="AU72" s="932"/>
      <c r="AV72" s="932"/>
      <c r="AW72" s="932"/>
      <c r="AX72" s="932"/>
      <c r="AY72" s="932"/>
      <c r="AZ72" s="932"/>
      <c r="BA72" s="932"/>
      <c r="BB72" s="932"/>
      <c r="BC72" s="932"/>
      <c r="BD72" s="932"/>
      <c r="BE72" s="932"/>
      <c r="BF72" s="932"/>
      <c r="BG72" s="932"/>
      <c r="BH72" s="932"/>
      <c r="BI72" s="932"/>
      <c r="BJ72" s="932"/>
      <c r="BK72" s="932"/>
      <c r="BL72" s="932"/>
      <c r="BM72" s="932"/>
      <c r="BN72" s="932"/>
      <c r="BO72" s="932"/>
      <c r="BP72" s="932"/>
      <c r="BQ72" s="932"/>
      <c r="BR72" s="932"/>
      <c r="BS72" s="932"/>
      <c r="BT72" s="932"/>
      <c r="BU72" s="932"/>
      <c r="BV72" s="932"/>
      <c r="BW72" s="932"/>
      <c r="BX72" s="932"/>
      <c r="BY72" s="932"/>
      <c r="BZ72" s="932"/>
      <c r="CA72" s="932"/>
      <c r="CB72" s="932"/>
      <c r="CC72" s="932"/>
      <c r="CD72" s="932"/>
      <c r="CE72" s="932"/>
      <c r="CF72" s="932"/>
      <c r="CG72" s="932"/>
      <c r="CH72" s="932"/>
      <c r="CI72" s="932"/>
      <c r="CJ72" s="932"/>
      <c r="CK72" s="932"/>
      <c r="CL72" s="932"/>
      <c r="CM72" s="932"/>
      <c r="CN72" s="932"/>
      <c r="CO72" s="932"/>
      <c r="CP72" s="932"/>
      <c r="CQ72" s="932"/>
      <c r="CR72" s="932"/>
      <c r="CS72" s="932"/>
      <c r="CT72" s="932"/>
      <c r="CU72" s="932"/>
      <c r="CV72" s="932"/>
      <c r="CW72" s="932"/>
      <c r="CX72" s="932"/>
      <c r="CY72" s="932"/>
      <c r="CZ72" s="932"/>
      <c r="DA72" s="932"/>
      <c r="DB72" s="932"/>
      <c r="DC72" s="932"/>
      <c r="DD72" s="932"/>
      <c r="DE72" s="932"/>
      <c r="DF72" s="932"/>
      <c r="DG72" s="932"/>
      <c r="DH72" s="932"/>
      <c r="DI72" s="932"/>
      <c r="DJ72" s="932"/>
      <c r="DK72" s="932"/>
      <c r="DL72" s="932"/>
      <c r="DM72" s="932"/>
      <c r="DN72" s="932"/>
      <c r="DO72" s="932"/>
      <c r="DP72" s="932"/>
      <c r="DQ72" s="932"/>
      <c r="DR72" s="932"/>
    </row>
    <row r="73" spans="1:122">
      <c r="A73" s="963">
        <v>72</v>
      </c>
      <c r="D73" s="968">
        <f t="shared" si="14"/>
        <v>0</v>
      </c>
      <c r="E73" s="968">
        <f t="shared" si="15"/>
        <v>0</v>
      </c>
      <c r="F73" s="968">
        <f t="shared" si="16"/>
        <v>0</v>
      </c>
      <c r="G73" s="968">
        <f t="shared" si="17"/>
        <v>0</v>
      </c>
      <c r="H73" s="968">
        <f t="shared" si="18"/>
        <v>0</v>
      </c>
      <c r="I73" s="968">
        <f t="shared" si="19"/>
        <v>0</v>
      </c>
      <c r="J73" s="968">
        <f t="shared" si="20"/>
        <v>0</v>
      </c>
      <c r="K73" s="968">
        <f t="shared" si="21"/>
        <v>0</v>
      </c>
      <c r="L73" s="968">
        <f t="shared" si="22"/>
        <v>0</v>
      </c>
      <c r="M73" s="968">
        <f t="shared" si="23"/>
        <v>0</v>
      </c>
      <c r="N73" s="968">
        <f t="shared" si="24"/>
        <v>0</v>
      </c>
      <c r="O73" s="968">
        <f t="shared" si="25"/>
        <v>0</v>
      </c>
      <c r="P73" s="968">
        <f t="shared" si="26"/>
        <v>0</v>
      </c>
      <c r="Q73" s="968">
        <f t="shared" si="27"/>
        <v>0</v>
      </c>
      <c r="R73" s="932"/>
      <c r="S73" s="932"/>
      <c r="T73" s="932"/>
      <c r="U73" s="932"/>
      <c r="V73" s="932"/>
      <c r="W73" s="932"/>
      <c r="X73" s="932"/>
      <c r="Y73" s="932"/>
      <c r="Z73" s="932"/>
      <c r="AA73" s="932"/>
      <c r="AB73" s="932"/>
      <c r="AC73" s="932"/>
      <c r="AD73" s="932"/>
      <c r="AE73" s="932"/>
      <c r="AF73" s="932"/>
      <c r="AG73" s="932"/>
      <c r="AH73" s="932"/>
      <c r="AI73" s="932"/>
      <c r="AJ73" s="932"/>
      <c r="AK73" s="932"/>
      <c r="AL73" s="932"/>
      <c r="AM73" s="932"/>
      <c r="AN73" s="932"/>
      <c r="AO73" s="932"/>
      <c r="AP73" s="932"/>
      <c r="AQ73" s="932"/>
      <c r="AR73" s="932"/>
      <c r="AS73" s="932"/>
      <c r="AT73" s="932"/>
      <c r="AU73" s="932"/>
      <c r="AV73" s="932"/>
      <c r="AW73" s="932"/>
      <c r="AX73" s="932"/>
      <c r="AY73" s="932"/>
      <c r="AZ73" s="932"/>
      <c r="BA73" s="932"/>
      <c r="BB73" s="932"/>
      <c r="BC73" s="932"/>
      <c r="BD73" s="932"/>
      <c r="BE73" s="932"/>
      <c r="BF73" s="932"/>
      <c r="BG73" s="932"/>
      <c r="BH73" s="932"/>
      <c r="BI73" s="932"/>
      <c r="BJ73" s="932"/>
      <c r="BK73" s="932"/>
      <c r="BL73" s="932"/>
      <c r="BM73" s="932"/>
      <c r="BN73" s="932"/>
      <c r="BO73" s="932"/>
      <c r="BP73" s="932"/>
      <c r="BQ73" s="932"/>
      <c r="BR73" s="932"/>
      <c r="BS73" s="932"/>
      <c r="BT73" s="932"/>
      <c r="BU73" s="932"/>
      <c r="BV73" s="932"/>
      <c r="BW73" s="932"/>
      <c r="BX73" s="932"/>
      <c r="BY73" s="932"/>
      <c r="BZ73" s="932"/>
      <c r="CA73" s="932"/>
      <c r="CB73" s="932"/>
      <c r="CC73" s="932"/>
      <c r="CD73" s="932"/>
      <c r="CE73" s="932"/>
      <c r="CF73" s="932"/>
      <c r="CG73" s="932"/>
      <c r="CH73" s="932"/>
      <c r="CI73" s="932"/>
      <c r="CJ73" s="932"/>
      <c r="CK73" s="932"/>
      <c r="CL73" s="932"/>
      <c r="CM73" s="932"/>
      <c r="CN73" s="932"/>
      <c r="CO73" s="932"/>
      <c r="CP73" s="932"/>
      <c r="CQ73" s="932"/>
      <c r="CR73" s="932"/>
      <c r="CS73" s="932"/>
      <c r="CT73" s="932"/>
      <c r="CU73" s="932"/>
      <c r="CV73" s="932"/>
      <c r="CW73" s="932"/>
      <c r="CX73" s="932"/>
      <c r="CY73" s="932"/>
      <c r="CZ73" s="932"/>
      <c r="DA73" s="932"/>
      <c r="DB73" s="932"/>
      <c r="DC73" s="932"/>
      <c r="DD73" s="932"/>
      <c r="DE73" s="932"/>
      <c r="DF73" s="932"/>
      <c r="DG73" s="932"/>
      <c r="DH73" s="932"/>
      <c r="DI73" s="932"/>
      <c r="DJ73" s="932"/>
      <c r="DK73" s="932"/>
      <c r="DL73" s="932"/>
      <c r="DM73" s="932"/>
      <c r="DN73" s="932"/>
      <c r="DO73" s="932"/>
      <c r="DP73" s="932"/>
      <c r="DQ73" s="932"/>
      <c r="DR73" s="932"/>
    </row>
    <row r="74" spans="1:122">
      <c r="A74" s="963">
        <v>73</v>
      </c>
      <c r="D74" s="968">
        <f t="shared" si="14"/>
        <v>0</v>
      </c>
      <c r="E74" s="968">
        <f t="shared" si="15"/>
        <v>0</v>
      </c>
      <c r="F74" s="968">
        <f t="shared" si="16"/>
        <v>0</v>
      </c>
      <c r="G74" s="968">
        <f t="shared" si="17"/>
        <v>0</v>
      </c>
      <c r="H74" s="968">
        <f t="shared" si="18"/>
        <v>0</v>
      </c>
      <c r="I74" s="968">
        <f t="shared" si="19"/>
        <v>0</v>
      </c>
      <c r="J74" s="968">
        <f t="shared" si="20"/>
        <v>0</v>
      </c>
      <c r="K74" s="968">
        <f t="shared" si="21"/>
        <v>0</v>
      </c>
      <c r="L74" s="968">
        <f t="shared" si="22"/>
        <v>0</v>
      </c>
      <c r="M74" s="968">
        <f t="shared" si="23"/>
        <v>0</v>
      </c>
      <c r="N74" s="968">
        <f t="shared" si="24"/>
        <v>0</v>
      </c>
      <c r="O74" s="968">
        <f t="shared" si="25"/>
        <v>0</v>
      </c>
      <c r="P74" s="968">
        <f t="shared" si="26"/>
        <v>0</v>
      </c>
      <c r="Q74" s="968">
        <f t="shared" si="27"/>
        <v>0</v>
      </c>
      <c r="R74" s="932"/>
      <c r="S74" s="932"/>
      <c r="T74" s="932"/>
      <c r="U74" s="932"/>
      <c r="V74" s="932"/>
      <c r="W74" s="932"/>
      <c r="X74" s="932"/>
      <c r="Y74" s="932"/>
      <c r="Z74" s="932"/>
      <c r="AA74" s="932"/>
      <c r="AB74" s="932"/>
      <c r="AC74" s="932"/>
      <c r="AD74" s="932"/>
      <c r="AE74" s="932"/>
      <c r="AF74" s="932"/>
      <c r="AG74" s="932"/>
      <c r="AH74" s="932"/>
      <c r="AI74" s="932"/>
      <c r="AJ74" s="932"/>
      <c r="AK74" s="932"/>
      <c r="AL74" s="932"/>
      <c r="AM74" s="932"/>
      <c r="AN74" s="932"/>
      <c r="AO74" s="932"/>
      <c r="AP74" s="932"/>
      <c r="AQ74" s="932"/>
      <c r="AR74" s="932"/>
      <c r="AS74" s="932"/>
      <c r="AT74" s="932"/>
      <c r="AU74" s="932"/>
      <c r="AV74" s="932"/>
      <c r="AW74" s="932"/>
      <c r="AX74" s="932"/>
      <c r="AY74" s="932"/>
      <c r="AZ74" s="932"/>
      <c r="BA74" s="932"/>
      <c r="BB74" s="932"/>
      <c r="BC74" s="932"/>
      <c r="BD74" s="932"/>
      <c r="BE74" s="932"/>
      <c r="BF74" s="932"/>
      <c r="BG74" s="932"/>
      <c r="BH74" s="932"/>
      <c r="BI74" s="932"/>
      <c r="BJ74" s="932"/>
      <c r="BK74" s="932"/>
      <c r="BL74" s="932"/>
      <c r="BM74" s="932"/>
      <c r="BN74" s="932"/>
      <c r="BO74" s="932"/>
      <c r="BP74" s="932"/>
      <c r="BQ74" s="932"/>
      <c r="BR74" s="932"/>
      <c r="BS74" s="932"/>
      <c r="BT74" s="932"/>
      <c r="BU74" s="932"/>
      <c r="BV74" s="932"/>
      <c r="BW74" s="932"/>
      <c r="BX74" s="932"/>
      <c r="BY74" s="932"/>
      <c r="BZ74" s="932"/>
      <c r="CA74" s="932"/>
      <c r="CB74" s="932"/>
      <c r="CC74" s="932"/>
      <c r="CD74" s="932"/>
      <c r="CE74" s="932"/>
      <c r="CF74" s="932"/>
      <c r="CG74" s="932"/>
      <c r="CH74" s="932"/>
      <c r="CI74" s="932"/>
      <c r="CJ74" s="932"/>
      <c r="CK74" s="932"/>
      <c r="CL74" s="932"/>
      <c r="CM74" s="932"/>
      <c r="CN74" s="932"/>
      <c r="CO74" s="932"/>
      <c r="CP74" s="932"/>
      <c r="CQ74" s="932"/>
      <c r="CR74" s="932"/>
      <c r="CS74" s="932"/>
      <c r="CT74" s="932"/>
      <c r="CU74" s="932"/>
      <c r="CV74" s="932"/>
      <c r="CW74" s="932"/>
      <c r="CX74" s="932"/>
      <c r="CY74" s="932"/>
      <c r="CZ74" s="932"/>
      <c r="DA74" s="932"/>
      <c r="DB74" s="932"/>
      <c r="DC74" s="932"/>
      <c r="DD74" s="932"/>
      <c r="DE74" s="932"/>
      <c r="DF74" s="932"/>
      <c r="DG74" s="932"/>
      <c r="DH74" s="932"/>
      <c r="DI74" s="932"/>
      <c r="DJ74" s="932"/>
      <c r="DK74" s="932"/>
      <c r="DL74" s="932"/>
      <c r="DM74" s="932"/>
      <c r="DN74" s="932"/>
      <c r="DO74" s="932"/>
      <c r="DP74" s="932"/>
      <c r="DQ74" s="932"/>
      <c r="DR74" s="932"/>
    </row>
    <row r="75" spans="1:122">
      <c r="A75" s="963">
        <v>74</v>
      </c>
      <c r="D75" s="968">
        <f t="shared" si="14"/>
        <v>0</v>
      </c>
      <c r="E75" s="968">
        <f t="shared" si="15"/>
        <v>0</v>
      </c>
      <c r="F75" s="968">
        <f t="shared" si="16"/>
        <v>0</v>
      </c>
      <c r="G75" s="968">
        <f t="shared" si="17"/>
        <v>0</v>
      </c>
      <c r="H75" s="968">
        <f t="shared" si="18"/>
        <v>0</v>
      </c>
      <c r="I75" s="968">
        <f t="shared" si="19"/>
        <v>0</v>
      </c>
      <c r="J75" s="968">
        <f t="shared" si="20"/>
        <v>0</v>
      </c>
      <c r="K75" s="968">
        <f t="shared" si="21"/>
        <v>0</v>
      </c>
      <c r="L75" s="968">
        <f t="shared" si="22"/>
        <v>0</v>
      </c>
      <c r="M75" s="968">
        <f t="shared" si="23"/>
        <v>0</v>
      </c>
      <c r="N75" s="968">
        <f t="shared" si="24"/>
        <v>0</v>
      </c>
      <c r="O75" s="968">
        <f t="shared" si="25"/>
        <v>0</v>
      </c>
      <c r="P75" s="968">
        <f t="shared" si="26"/>
        <v>0</v>
      </c>
      <c r="Q75" s="968">
        <f t="shared" si="27"/>
        <v>0</v>
      </c>
      <c r="R75" s="932"/>
      <c r="S75" s="932"/>
      <c r="T75" s="932"/>
      <c r="U75" s="932"/>
      <c r="V75" s="932"/>
      <c r="W75" s="932"/>
      <c r="X75" s="932"/>
      <c r="Y75" s="932"/>
      <c r="Z75" s="932"/>
      <c r="AA75" s="932"/>
      <c r="AB75" s="932"/>
      <c r="AC75" s="932"/>
      <c r="AD75" s="932"/>
      <c r="AE75" s="932"/>
      <c r="AF75" s="932"/>
      <c r="AG75" s="932"/>
      <c r="AH75" s="932"/>
      <c r="AI75" s="932"/>
      <c r="AJ75" s="932"/>
      <c r="AK75" s="932"/>
      <c r="AL75" s="932"/>
      <c r="AM75" s="932"/>
      <c r="AN75" s="932"/>
      <c r="AO75" s="932"/>
      <c r="AP75" s="932"/>
      <c r="AQ75" s="932"/>
      <c r="AR75" s="932"/>
      <c r="AS75" s="932"/>
      <c r="AT75" s="932"/>
      <c r="AU75" s="932"/>
      <c r="AV75" s="932"/>
      <c r="AW75" s="932"/>
      <c r="AX75" s="932"/>
      <c r="AY75" s="932"/>
      <c r="AZ75" s="932"/>
      <c r="BA75" s="932"/>
      <c r="BB75" s="932"/>
      <c r="BC75" s="932"/>
      <c r="BD75" s="932"/>
      <c r="BE75" s="932"/>
      <c r="BF75" s="932"/>
      <c r="BG75" s="932"/>
      <c r="BH75" s="932"/>
      <c r="BI75" s="932"/>
      <c r="BJ75" s="932"/>
      <c r="BK75" s="932"/>
      <c r="BL75" s="932"/>
      <c r="BM75" s="932"/>
      <c r="BN75" s="932"/>
      <c r="BO75" s="932"/>
      <c r="BP75" s="932"/>
      <c r="BQ75" s="932"/>
      <c r="BR75" s="932"/>
      <c r="BS75" s="932"/>
      <c r="BT75" s="932"/>
      <c r="BU75" s="932"/>
      <c r="BV75" s="932"/>
      <c r="BW75" s="932"/>
      <c r="BX75" s="932"/>
      <c r="BY75" s="932"/>
      <c r="BZ75" s="932"/>
      <c r="CA75" s="932"/>
      <c r="CB75" s="932"/>
      <c r="CC75" s="932"/>
      <c r="CD75" s="932"/>
      <c r="CE75" s="932"/>
      <c r="CF75" s="932"/>
      <c r="CG75" s="932"/>
      <c r="CH75" s="932"/>
      <c r="CI75" s="932"/>
      <c r="CJ75" s="932"/>
      <c r="CK75" s="932"/>
      <c r="CL75" s="932"/>
      <c r="CM75" s="932"/>
      <c r="CN75" s="932"/>
      <c r="CO75" s="932"/>
      <c r="CP75" s="932"/>
      <c r="CQ75" s="932"/>
      <c r="CR75" s="932"/>
      <c r="CS75" s="932"/>
      <c r="CT75" s="932"/>
      <c r="CU75" s="932"/>
      <c r="CV75" s="932"/>
      <c r="CW75" s="932"/>
      <c r="CX75" s="932"/>
      <c r="CY75" s="932"/>
      <c r="CZ75" s="932"/>
      <c r="DA75" s="932"/>
      <c r="DB75" s="932"/>
      <c r="DC75" s="932"/>
      <c r="DD75" s="932"/>
      <c r="DE75" s="932"/>
      <c r="DF75" s="932"/>
      <c r="DG75" s="932"/>
      <c r="DH75" s="932"/>
      <c r="DI75" s="932"/>
      <c r="DJ75" s="932"/>
      <c r="DK75" s="932"/>
      <c r="DL75" s="932"/>
      <c r="DM75" s="932"/>
      <c r="DN75" s="932"/>
      <c r="DO75" s="932"/>
      <c r="DP75" s="932"/>
      <c r="DQ75" s="932"/>
      <c r="DR75" s="932"/>
    </row>
    <row r="76" spans="1:122">
      <c r="A76" s="963">
        <v>75</v>
      </c>
      <c r="D76" s="968">
        <f t="shared" si="14"/>
        <v>0</v>
      </c>
      <c r="E76" s="968">
        <f t="shared" si="15"/>
        <v>0</v>
      </c>
      <c r="F76" s="968">
        <f t="shared" si="16"/>
        <v>0</v>
      </c>
      <c r="G76" s="968">
        <f t="shared" si="17"/>
        <v>0</v>
      </c>
      <c r="H76" s="968">
        <f t="shared" si="18"/>
        <v>0</v>
      </c>
      <c r="I76" s="968">
        <f t="shared" si="19"/>
        <v>0</v>
      </c>
      <c r="J76" s="968">
        <f t="shared" si="20"/>
        <v>0</v>
      </c>
      <c r="K76" s="968">
        <f t="shared" si="21"/>
        <v>0</v>
      </c>
      <c r="L76" s="968">
        <f t="shared" si="22"/>
        <v>0</v>
      </c>
      <c r="M76" s="968">
        <f t="shared" si="23"/>
        <v>0</v>
      </c>
      <c r="N76" s="968">
        <f t="shared" si="24"/>
        <v>0</v>
      </c>
      <c r="O76" s="968">
        <f t="shared" si="25"/>
        <v>0</v>
      </c>
      <c r="P76" s="968">
        <f t="shared" si="26"/>
        <v>0</v>
      </c>
      <c r="Q76" s="968">
        <f t="shared" si="27"/>
        <v>0</v>
      </c>
      <c r="R76" s="932"/>
      <c r="S76" s="932"/>
      <c r="T76" s="932"/>
      <c r="U76" s="932"/>
      <c r="V76" s="932"/>
      <c r="W76" s="932"/>
      <c r="X76" s="932"/>
      <c r="Y76" s="932"/>
      <c r="Z76" s="932"/>
      <c r="AA76" s="932"/>
      <c r="AB76" s="932"/>
      <c r="AC76" s="932"/>
      <c r="AD76" s="932"/>
      <c r="AE76" s="932"/>
      <c r="AF76" s="932"/>
      <c r="AG76" s="932"/>
      <c r="AH76" s="932"/>
      <c r="AI76" s="932"/>
      <c r="AJ76" s="932"/>
      <c r="AK76" s="932"/>
      <c r="AL76" s="932"/>
      <c r="AM76" s="932"/>
      <c r="AN76" s="932"/>
      <c r="AO76" s="932"/>
      <c r="AP76" s="932"/>
      <c r="AQ76" s="932"/>
      <c r="AR76" s="932"/>
      <c r="AS76" s="932"/>
      <c r="AT76" s="932"/>
      <c r="AU76" s="932"/>
      <c r="AV76" s="932"/>
      <c r="AW76" s="932"/>
      <c r="AX76" s="932"/>
      <c r="AY76" s="932"/>
      <c r="AZ76" s="932"/>
      <c r="BA76" s="932"/>
      <c r="BB76" s="932"/>
      <c r="BC76" s="932"/>
      <c r="BD76" s="932"/>
      <c r="BE76" s="932"/>
      <c r="BF76" s="932"/>
      <c r="BG76" s="932"/>
      <c r="BH76" s="932"/>
      <c r="BI76" s="932"/>
      <c r="BJ76" s="932"/>
      <c r="BK76" s="932"/>
      <c r="BL76" s="932"/>
      <c r="BM76" s="932"/>
      <c r="BN76" s="932"/>
      <c r="BO76" s="932"/>
      <c r="BP76" s="932"/>
      <c r="BQ76" s="932"/>
      <c r="BR76" s="932"/>
      <c r="BS76" s="932"/>
      <c r="BT76" s="932"/>
      <c r="BU76" s="932"/>
      <c r="BV76" s="932"/>
      <c r="BW76" s="932"/>
      <c r="BX76" s="932"/>
      <c r="BY76" s="932"/>
      <c r="BZ76" s="932"/>
      <c r="CA76" s="932"/>
      <c r="CB76" s="932"/>
      <c r="CC76" s="932"/>
      <c r="CD76" s="932"/>
      <c r="CE76" s="932"/>
      <c r="CF76" s="932"/>
      <c r="CG76" s="932"/>
      <c r="CH76" s="932"/>
      <c r="CI76" s="932"/>
      <c r="CJ76" s="932"/>
      <c r="CK76" s="932"/>
      <c r="CL76" s="932"/>
      <c r="CM76" s="932"/>
      <c r="CN76" s="932"/>
      <c r="CO76" s="932"/>
      <c r="CP76" s="932"/>
      <c r="CQ76" s="932"/>
      <c r="CR76" s="932"/>
      <c r="CS76" s="932"/>
      <c r="CT76" s="932"/>
      <c r="CU76" s="932"/>
      <c r="CV76" s="932"/>
      <c r="CW76" s="932"/>
      <c r="CX76" s="932"/>
      <c r="CY76" s="932"/>
      <c r="CZ76" s="932"/>
      <c r="DA76" s="932"/>
      <c r="DB76" s="932"/>
      <c r="DC76" s="932"/>
      <c r="DD76" s="932"/>
      <c r="DE76" s="932"/>
      <c r="DF76" s="932"/>
      <c r="DG76" s="932"/>
      <c r="DH76" s="932"/>
      <c r="DI76" s="932"/>
      <c r="DJ76" s="932"/>
      <c r="DK76" s="932"/>
      <c r="DL76" s="932"/>
      <c r="DM76" s="932"/>
      <c r="DN76" s="932"/>
      <c r="DO76" s="932"/>
      <c r="DP76" s="932"/>
      <c r="DQ76" s="932"/>
      <c r="DR76" s="932"/>
    </row>
    <row r="77" spans="1:122">
      <c r="A77" s="963">
        <v>76</v>
      </c>
      <c r="D77" s="968">
        <f t="shared" si="14"/>
        <v>0</v>
      </c>
      <c r="E77" s="968">
        <f t="shared" si="15"/>
        <v>0</v>
      </c>
      <c r="F77" s="968">
        <f t="shared" si="16"/>
        <v>0</v>
      </c>
      <c r="G77" s="968">
        <f t="shared" si="17"/>
        <v>0</v>
      </c>
      <c r="H77" s="968">
        <f t="shared" si="18"/>
        <v>0</v>
      </c>
      <c r="I77" s="968">
        <f t="shared" si="19"/>
        <v>0</v>
      </c>
      <c r="J77" s="968">
        <f t="shared" si="20"/>
        <v>0</v>
      </c>
      <c r="K77" s="968">
        <f t="shared" si="21"/>
        <v>0</v>
      </c>
      <c r="L77" s="968">
        <f t="shared" si="22"/>
        <v>0</v>
      </c>
      <c r="M77" s="968">
        <f t="shared" si="23"/>
        <v>0</v>
      </c>
      <c r="N77" s="968">
        <f t="shared" si="24"/>
        <v>0</v>
      </c>
      <c r="O77" s="968">
        <f t="shared" si="25"/>
        <v>0</v>
      </c>
      <c r="P77" s="968">
        <f t="shared" si="26"/>
        <v>0</v>
      </c>
      <c r="Q77" s="968">
        <f t="shared" si="27"/>
        <v>0</v>
      </c>
      <c r="R77" s="932"/>
      <c r="S77" s="932"/>
      <c r="T77" s="932"/>
      <c r="U77" s="932"/>
      <c r="V77" s="932"/>
      <c r="W77" s="932"/>
      <c r="X77" s="932"/>
      <c r="Y77" s="932"/>
      <c r="Z77" s="932"/>
      <c r="AA77" s="932"/>
      <c r="AB77" s="932"/>
      <c r="AC77" s="932"/>
      <c r="AD77" s="932"/>
      <c r="AE77" s="932"/>
      <c r="AF77" s="932"/>
      <c r="AG77" s="932"/>
      <c r="AH77" s="932"/>
      <c r="AI77" s="932"/>
      <c r="AJ77" s="932"/>
      <c r="AK77" s="932"/>
      <c r="AL77" s="932"/>
      <c r="AM77" s="932"/>
      <c r="AN77" s="932"/>
      <c r="AO77" s="932"/>
      <c r="AP77" s="932"/>
      <c r="AQ77" s="932"/>
      <c r="AR77" s="932"/>
      <c r="AS77" s="932"/>
      <c r="AT77" s="932"/>
      <c r="AU77" s="932"/>
      <c r="AV77" s="932"/>
      <c r="AW77" s="932"/>
      <c r="AX77" s="932"/>
      <c r="AY77" s="932"/>
      <c r="AZ77" s="932"/>
      <c r="BA77" s="932"/>
      <c r="BB77" s="932"/>
      <c r="BC77" s="932"/>
      <c r="BD77" s="932"/>
      <c r="BE77" s="932"/>
      <c r="BF77" s="932"/>
      <c r="BG77" s="932"/>
      <c r="BH77" s="932"/>
      <c r="BI77" s="932"/>
      <c r="BJ77" s="932"/>
      <c r="BK77" s="932"/>
      <c r="BL77" s="932"/>
      <c r="BM77" s="932"/>
      <c r="BN77" s="932"/>
      <c r="BO77" s="932"/>
      <c r="BP77" s="932"/>
      <c r="BQ77" s="932"/>
      <c r="BR77" s="932"/>
      <c r="BS77" s="932"/>
      <c r="BT77" s="932"/>
      <c r="BU77" s="932"/>
      <c r="BV77" s="932"/>
      <c r="BW77" s="932"/>
      <c r="BX77" s="932"/>
      <c r="BY77" s="932"/>
      <c r="BZ77" s="932"/>
      <c r="CA77" s="932"/>
      <c r="CB77" s="932"/>
      <c r="CC77" s="932"/>
      <c r="CD77" s="932"/>
      <c r="CE77" s="932"/>
      <c r="CF77" s="932"/>
      <c r="CG77" s="932"/>
      <c r="CH77" s="932"/>
      <c r="CI77" s="932"/>
      <c r="CJ77" s="932"/>
      <c r="CK77" s="932"/>
      <c r="CL77" s="932"/>
      <c r="CM77" s="932"/>
      <c r="CN77" s="932"/>
      <c r="CO77" s="932"/>
      <c r="CP77" s="932"/>
      <c r="CQ77" s="932"/>
      <c r="CR77" s="932"/>
      <c r="CS77" s="932"/>
      <c r="CT77" s="932"/>
      <c r="CU77" s="932"/>
      <c r="CV77" s="932"/>
      <c r="CW77" s="932"/>
      <c r="CX77" s="932"/>
      <c r="CY77" s="932"/>
      <c r="CZ77" s="932"/>
      <c r="DA77" s="932"/>
      <c r="DB77" s="932"/>
      <c r="DC77" s="932"/>
      <c r="DD77" s="932"/>
      <c r="DE77" s="932"/>
      <c r="DF77" s="932"/>
      <c r="DG77" s="932"/>
      <c r="DH77" s="932"/>
      <c r="DI77" s="932"/>
      <c r="DJ77" s="932"/>
      <c r="DK77" s="932"/>
      <c r="DL77" s="932"/>
      <c r="DM77" s="932"/>
      <c r="DN77" s="932"/>
      <c r="DO77" s="932"/>
      <c r="DP77" s="932"/>
      <c r="DQ77" s="932"/>
      <c r="DR77" s="932"/>
    </row>
    <row r="78" spans="1:122">
      <c r="A78" s="963">
        <v>77</v>
      </c>
      <c r="D78" s="968">
        <f t="shared" si="14"/>
        <v>0</v>
      </c>
      <c r="E78" s="968">
        <f t="shared" si="15"/>
        <v>0</v>
      </c>
      <c r="F78" s="968">
        <f t="shared" si="16"/>
        <v>0</v>
      </c>
      <c r="G78" s="968">
        <f t="shared" si="17"/>
        <v>0</v>
      </c>
      <c r="H78" s="968">
        <f t="shared" si="18"/>
        <v>0</v>
      </c>
      <c r="I78" s="968">
        <f t="shared" si="19"/>
        <v>0</v>
      </c>
      <c r="J78" s="968">
        <f t="shared" si="20"/>
        <v>0</v>
      </c>
      <c r="K78" s="968">
        <f t="shared" si="21"/>
        <v>0</v>
      </c>
      <c r="L78" s="968">
        <f t="shared" si="22"/>
        <v>0</v>
      </c>
      <c r="M78" s="968">
        <f t="shared" si="23"/>
        <v>0</v>
      </c>
      <c r="N78" s="968">
        <f t="shared" si="24"/>
        <v>0</v>
      </c>
      <c r="O78" s="968">
        <f t="shared" si="25"/>
        <v>0</v>
      </c>
      <c r="P78" s="968">
        <f t="shared" si="26"/>
        <v>0</v>
      </c>
      <c r="Q78" s="968">
        <f t="shared" si="27"/>
        <v>0</v>
      </c>
      <c r="R78" s="932"/>
      <c r="S78" s="932"/>
      <c r="T78" s="932"/>
      <c r="U78" s="932"/>
      <c r="V78" s="932"/>
      <c r="W78" s="932"/>
      <c r="X78" s="932"/>
      <c r="Y78" s="932"/>
      <c r="Z78" s="932"/>
      <c r="AA78" s="932"/>
      <c r="AB78" s="932"/>
      <c r="AC78" s="932"/>
      <c r="AD78" s="932"/>
      <c r="AE78" s="932"/>
      <c r="AF78" s="932"/>
      <c r="AG78" s="932"/>
      <c r="AH78" s="932"/>
      <c r="AI78" s="932"/>
      <c r="AJ78" s="932"/>
      <c r="AK78" s="932"/>
      <c r="AL78" s="932"/>
      <c r="AM78" s="932"/>
      <c r="AN78" s="932"/>
      <c r="AO78" s="932"/>
      <c r="AP78" s="932"/>
      <c r="AQ78" s="932"/>
      <c r="AR78" s="932"/>
      <c r="AS78" s="932"/>
      <c r="AT78" s="932"/>
      <c r="AU78" s="932"/>
      <c r="AV78" s="932"/>
      <c r="AW78" s="932"/>
      <c r="AX78" s="932"/>
      <c r="AY78" s="932"/>
      <c r="AZ78" s="932"/>
      <c r="BA78" s="932"/>
      <c r="BB78" s="932"/>
      <c r="BC78" s="932"/>
      <c r="BD78" s="932"/>
      <c r="BE78" s="932"/>
      <c r="BF78" s="932"/>
      <c r="BG78" s="932"/>
      <c r="BH78" s="932"/>
      <c r="BI78" s="932"/>
      <c r="BJ78" s="932"/>
      <c r="BK78" s="932"/>
      <c r="BL78" s="932"/>
      <c r="BM78" s="932"/>
      <c r="BN78" s="932"/>
      <c r="BO78" s="932"/>
      <c r="BP78" s="932"/>
      <c r="BQ78" s="932"/>
      <c r="BR78" s="932"/>
      <c r="BS78" s="932"/>
      <c r="BT78" s="932"/>
      <c r="BU78" s="932"/>
      <c r="BV78" s="932"/>
      <c r="BW78" s="932"/>
      <c r="BX78" s="932"/>
      <c r="BY78" s="932"/>
      <c r="BZ78" s="932"/>
      <c r="CA78" s="932"/>
      <c r="CB78" s="932"/>
      <c r="CC78" s="932"/>
      <c r="CD78" s="932"/>
      <c r="CE78" s="932"/>
      <c r="CF78" s="932"/>
      <c r="CG78" s="932"/>
      <c r="CH78" s="932"/>
      <c r="CI78" s="932"/>
      <c r="CJ78" s="932"/>
      <c r="CK78" s="932"/>
      <c r="CL78" s="932"/>
      <c r="CM78" s="932"/>
      <c r="CN78" s="932"/>
      <c r="CO78" s="932"/>
      <c r="CP78" s="932"/>
      <c r="CQ78" s="932"/>
      <c r="CR78" s="932"/>
      <c r="CS78" s="932"/>
      <c r="CT78" s="932"/>
      <c r="CU78" s="932"/>
      <c r="CV78" s="932"/>
      <c r="CW78" s="932"/>
      <c r="CX78" s="932"/>
      <c r="CY78" s="932"/>
      <c r="CZ78" s="932"/>
      <c r="DA78" s="932"/>
      <c r="DB78" s="932"/>
      <c r="DC78" s="932"/>
      <c r="DD78" s="932"/>
      <c r="DE78" s="932"/>
      <c r="DF78" s="932"/>
      <c r="DG78" s="932"/>
      <c r="DH78" s="932"/>
      <c r="DI78" s="932"/>
      <c r="DJ78" s="932"/>
      <c r="DK78" s="932"/>
      <c r="DL78" s="932"/>
      <c r="DM78" s="932"/>
      <c r="DN78" s="932"/>
      <c r="DO78" s="932"/>
      <c r="DP78" s="932"/>
      <c r="DQ78" s="932"/>
      <c r="DR78" s="932"/>
    </row>
    <row r="79" spans="1:122">
      <c r="A79" s="963">
        <v>78</v>
      </c>
      <c r="D79" s="968">
        <f t="shared" si="14"/>
        <v>0</v>
      </c>
      <c r="E79" s="968">
        <f t="shared" si="15"/>
        <v>0</v>
      </c>
      <c r="F79" s="968">
        <f t="shared" si="16"/>
        <v>0</v>
      </c>
      <c r="G79" s="968">
        <f t="shared" si="17"/>
        <v>0</v>
      </c>
      <c r="H79" s="968">
        <f t="shared" si="18"/>
        <v>0</v>
      </c>
      <c r="I79" s="968">
        <f t="shared" si="19"/>
        <v>0</v>
      </c>
      <c r="J79" s="968">
        <f t="shared" si="20"/>
        <v>0</v>
      </c>
      <c r="K79" s="968">
        <f t="shared" si="21"/>
        <v>0</v>
      </c>
      <c r="L79" s="968">
        <f t="shared" si="22"/>
        <v>0</v>
      </c>
      <c r="M79" s="968">
        <f t="shared" si="23"/>
        <v>0</v>
      </c>
      <c r="N79" s="968">
        <f t="shared" si="24"/>
        <v>0</v>
      </c>
      <c r="O79" s="968">
        <f t="shared" si="25"/>
        <v>0</v>
      </c>
      <c r="P79" s="968">
        <f t="shared" si="26"/>
        <v>0</v>
      </c>
      <c r="Q79" s="968">
        <f t="shared" si="27"/>
        <v>0</v>
      </c>
      <c r="R79" s="932"/>
      <c r="S79" s="932"/>
      <c r="T79" s="932"/>
      <c r="U79" s="932"/>
      <c r="V79" s="932"/>
      <c r="W79" s="932"/>
      <c r="X79" s="932"/>
      <c r="Y79" s="932"/>
      <c r="Z79" s="932"/>
      <c r="AA79" s="932"/>
      <c r="AB79" s="932"/>
      <c r="AC79" s="932"/>
      <c r="AD79" s="932"/>
      <c r="AE79" s="932"/>
      <c r="AF79" s="932"/>
      <c r="AG79" s="932"/>
      <c r="AH79" s="932"/>
      <c r="AI79" s="932"/>
      <c r="AJ79" s="932"/>
      <c r="AK79" s="932"/>
      <c r="AL79" s="932"/>
      <c r="AM79" s="932"/>
      <c r="AN79" s="932"/>
      <c r="AO79" s="932"/>
      <c r="AP79" s="932"/>
      <c r="AQ79" s="932"/>
      <c r="AR79" s="932"/>
      <c r="AS79" s="932"/>
      <c r="AT79" s="932"/>
      <c r="AU79" s="932"/>
      <c r="AV79" s="932"/>
      <c r="AW79" s="932"/>
      <c r="AX79" s="932"/>
      <c r="AY79" s="932"/>
      <c r="AZ79" s="932"/>
      <c r="BA79" s="932"/>
      <c r="BB79" s="932"/>
      <c r="BC79" s="932"/>
      <c r="BD79" s="932"/>
      <c r="BE79" s="932"/>
      <c r="BF79" s="932"/>
      <c r="BG79" s="932"/>
      <c r="BH79" s="932"/>
      <c r="BI79" s="932"/>
      <c r="BJ79" s="932"/>
      <c r="BK79" s="932"/>
      <c r="BL79" s="932"/>
      <c r="BM79" s="932"/>
      <c r="BN79" s="932"/>
      <c r="BO79" s="932"/>
      <c r="BP79" s="932"/>
      <c r="BQ79" s="932"/>
      <c r="BR79" s="932"/>
      <c r="BS79" s="932"/>
      <c r="BT79" s="932"/>
      <c r="BU79" s="932"/>
      <c r="BV79" s="932"/>
      <c r="BW79" s="932"/>
      <c r="BX79" s="932"/>
      <c r="BY79" s="932"/>
      <c r="BZ79" s="932"/>
      <c r="CA79" s="932"/>
      <c r="CB79" s="932"/>
      <c r="CC79" s="932"/>
      <c r="CD79" s="932"/>
      <c r="CE79" s="932"/>
      <c r="CF79" s="932"/>
      <c r="CG79" s="932"/>
      <c r="CH79" s="932"/>
      <c r="CI79" s="932"/>
      <c r="CJ79" s="932"/>
      <c r="CK79" s="932"/>
      <c r="CL79" s="932"/>
      <c r="CM79" s="932"/>
      <c r="CN79" s="932"/>
      <c r="CO79" s="932"/>
      <c r="CP79" s="932"/>
      <c r="CQ79" s="932"/>
      <c r="CR79" s="932"/>
      <c r="CS79" s="932"/>
      <c r="CT79" s="932"/>
      <c r="CU79" s="932"/>
      <c r="CV79" s="932"/>
      <c r="CW79" s="932"/>
      <c r="CX79" s="932"/>
      <c r="CY79" s="932"/>
      <c r="CZ79" s="932"/>
      <c r="DA79" s="932"/>
      <c r="DB79" s="932"/>
      <c r="DC79" s="932"/>
      <c r="DD79" s="932"/>
      <c r="DE79" s="932"/>
      <c r="DF79" s="932"/>
      <c r="DG79" s="932"/>
      <c r="DH79" s="932"/>
      <c r="DI79" s="932"/>
      <c r="DJ79" s="932"/>
      <c r="DK79" s="932"/>
      <c r="DL79" s="932"/>
      <c r="DM79" s="932"/>
      <c r="DN79" s="932"/>
      <c r="DO79" s="932"/>
      <c r="DP79" s="932"/>
      <c r="DQ79" s="932"/>
      <c r="DR79" s="932"/>
    </row>
    <row r="80" spans="1:122">
      <c r="A80" s="963">
        <v>79</v>
      </c>
      <c r="D80" s="968">
        <f t="shared" si="14"/>
        <v>0</v>
      </c>
      <c r="E80" s="968">
        <f t="shared" si="15"/>
        <v>0</v>
      </c>
      <c r="F80" s="968">
        <f t="shared" si="16"/>
        <v>0</v>
      </c>
      <c r="G80" s="968">
        <f t="shared" si="17"/>
        <v>0</v>
      </c>
      <c r="H80" s="968">
        <f t="shared" si="18"/>
        <v>0</v>
      </c>
      <c r="I80" s="968">
        <f t="shared" si="19"/>
        <v>0</v>
      </c>
      <c r="J80" s="968">
        <f t="shared" si="20"/>
        <v>0</v>
      </c>
      <c r="K80" s="968">
        <f t="shared" si="21"/>
        <v>0</v>
      </c>
      <c r="L80" s="968">
        <f t="shared" si="22"/>
        <v>0</v>
      </c>
      <c r="M80" s="968">
        <f t="shared" si="23"/>
        <v>0</v>
      </c>
      <c r="N80" s="968">
        <f t="shared" si="24"/>
        <v>0</v>
      </c>
      <c r="O80" s="968">
        <f t="shared" si="25"/>
        <v>0</v>
      </c>
      <c r="P80" s="968">
        <f t="shared" si="26"/>
        <v>0</v>
      </c>
      <c r="Q80" s="968">
        <f t="shared" si="27"/>
        <v>0</v>
      </c>
      <c r="R80" s="932"/>
      <c r="S80" s="932"/>
      <c r="T80" s="932"/>
      <c r="U80" s="932"/>
      <c r="V80" s="932"/>
      <c r="W80" s="932"/>
      <c r="X80" s="932"/>
      <c r="Y80" s="932"/>
      <c r="Z80" s="932"/>
      <c r="AA80" s="932"/>
      <c r="AB80" s="932"/>
      <c r="AC80" s="932"/>
      <c r="AD80" s="932"/>
      <c r="AE80" s="932"/>
      <c r="AF80" s="932"/>
      <c r="AG80" s="932"/>
      <c r="AH80" s="932"/>
      <c r="AI80" s="932"/>
      <c r="AJ80" s="932"/>
      <c r="AK80" s="932"/>
      <c r="AL80" s="932"/>
      <c r="AM80" s="932"/>
      <c r="AN80" s="932"/>
      <c r="AO80" s="932"/>
      <c r="AP80" s="932"/>
      <c r="AQ80" s="932"/>
      <c r="AR80" s="932"/>
      <c r="AS80" s="932"/>
      <c r="AT80" s="932"/>
      <c r="AU80" s="932"/>
      <c r="AV80" s="932"/>
      <c r="AW80" s="932"/>
      <c r="AX80" s="932"/>
      <c r="AY80" s="932"/>
      <c r="AZ80" s="932"/>
      <c r="BA80" s="932"/>
      <c r="BB80" s="932"/>
      <c r="BC80" s="932"/>
      <c r="BD80" s="932"/>
      <c r="BE80" s="932"/>
      <c r="BF80" s="932"/>
      <c r="BG80" s="932"/>
      <c r="BH80" s="932"/>
      <c r="BI80" s="932"/>
      <c r="BJ80" s="932"/>
      <c r="BK80" s="932"/>
      <c r="BL80" s="932"/>
      <c r="BM80" s="932"/>
      <c r="BN80" s="932"/>
      <c r="BO80" s="932"/>
      <c r="BP80" s="932"/>
      <c r="BQ80" s="932"/>
      <c r="BR80" s="932"/>
      <c r="BS80" s="932"/>
      <c r="BT80" s="932"/>
      <c r="BU80" s="932"/>
      <c r="BV80" s="932"/>
      <c r="BW80" s="932"/>
      <c r="BX80" s="932"/>
      <c r="BY80" s="932"/>
      <c r="BZ80" s="932"/>
      <c r="CA80" s="932"/>
      <c r="CB80" s="932"/>
      <c r="CC80" s="932"/>
      <c r="CD80" s="932"/>
      <c r="CE80" s="932"/>
      <c r="CF80" s="932"/>
      <c r="CG80" s="932"/>
      <c r="CH80" s="932"/>
      <c r="CI80" s="932"/>
      <c r="CJ80" s="932"/>
      <c r="CK80" s="932"/>
      <c r="CL80" s="932"/>
      <c r="CM80" s="932"/>
      <c r="CN80" s="932"/>
      <c r="CO80" s="932"/>
      <c r="CP80" s="932"/>
      <c r="CQ80" s="932"/>
      <c r="CR80" s="932"/>
      <c r="CS80" s="932"/>
      <c r="CT80" s="932"/>
      <c r="CU80" s="932"/>
      <c r="CV80" s="932"/>
      <c r="CW80" s="932"/>
      <c r="CX80" s="932"/>
      <c r="CY80" s="932"/>
      <c r="CZ80" s="932"/>
      <c r="DA80" s="932"/>
      <c r="DB80" s="932"/>
      <c r="DC80" s="932"/>
      <c r="DD80" s="932"/>
      <c r="DE80" s="932"/>
      <c r="DF80" s="932"/>
      <c r="DG80" s="932"/>
      <c r="DH80" s="932"/>
      <c r="DI80" s="932"/>
      <c r="DJ80" s="932"/>
      <c r="DK80" s="932"/>
      <c r="DL80" s="932"/>
      <c r="DM80" s="932"/>
      <c r="DN80" s="932"/>
      <c r="DO80" s="932"/>
      <c r="DP80" s="932"/>
      <c r="DQ80" s="932"/>
      <c r="DR80" s="932"/>
    </row>
    <row r="81" spans="1:122">
      <c r="A81" s="963">
        <v>80</v>
      </c>
      <c r="D81" s="968">
        <f t="shared" si="14"/>
        <v>0</v>
      </c>
      <c r="E81" s="968">
        <f t="shared" si="15"/>
        <v>0</v>
      </c>
      <c r="F81" s="968">
        <f t="shared" si="16"/>
        <v>0</v>
      </c>
      <c r="G81" s="968">
        <f t="shared" si="17"/>
        <v>0</v>
      </c>
      <c r="H81" s="968">
        <f t="shared" si="18"/>
        <v>0</v>
      </c>
      <c r="I81" s="968">
        <f t="shared" si="19"/>
        <v>0</v>
      </c>
      <c r="J81" s="968">
        <f t="shared" si="20"/>
        <v>0</v>
      </c>
      <c r="K81" s="968">
        <f t="shared" si="21"/>
        <v>0</v>
      </c>
      <c r="L81" s="968">
        <f t="shared" si="22"/>
        <v>0</v>
      </c>
      <c r="M81" s="968">
        <f t="shared" si="23"/>
        <v>0</v>
      </c>
      <c r="N81" s="968">
        <f t="shared" si="24"/>
        <v>0</v>
      </c>
      <c r="O81" s="968">
        <f t="shared" si="25"/>
        <v>0</v>
      </c>
      <c r="P81" s="968">
        <f t="shared" si="26"/>
        <v>0</v>
      </c>
      <c r="Q81" s="968">
        <f t="shared" si="27"/>
        <v>0</v>
      </c>
      <c r="R81" s="932"/>
      <c r="S81" s="932"/>
      <c r="T81" s="932"/>
      <c r="U81" s="932"/>
      <c r="V81" s="932"/>
      <c r="W81" s="932"/>
      <c r="X81" s="932"/>
      <c r="Y81" s="932"/>
      <c r="Z81" s="932"/>
      <c r="AA81" s="932"/>
      <c r="AB81" s="932"/>
      <c r="AC81" s="932"/>
      <c r="AD81" s="932"/>
      <c r="AE81" s="932"/>
      <c r="AF81" s="932"/>
      <c r="AG81" s="932"/>
      <c r="AH81" s="932"/>
      <c r="AI81" s="932"/>
      <c r="AJ81" s="932"/>
      <c r="AK81" s="932"/>
      <c r="AL81" s="932"/>
      <c r="AM81" s="932"/>
      <c r="AN81" s="932"/>
      <c r="AO81" s="932"/>
      <c r="AP81" s="932"/>
      <c r="AQ81" s="932"/>
      <c r="AR81" s="932"/>
      <c r="AS81" s="932"/>
      <c r="AT81" s="932"/>
      <c r="AU81" s="932"/>
      <c r="AV81" s="932"/>
      <c r="AW81" s="932"/>
      <c r="AX81" s="932"/>
      <c r="AY81" s="932"/>
      <c r="AZ81" s="932"/>
      <c r="BA81" s="932"/>
      <c r="BB81" s="932"/>
      <c r="BC81" s="932"/>
      <c r="BD81" s="932"/>
      <c r="BE81" s="932"/>
      <c r="BF81" s="932"/>
      <c r="BG81" s="932"/>
      <c r="BH81" s="932"/>
      <c r="BI81" s="932"/>
      <c r="BJ81" s="932"/>
      <c r="BK81" s="932"/>
      <c r="BL81" s="932"/>
      <c r="BM81" s="932"/>
      <c r="BN81" s="932"/>
      <c r="BO81" s="932"/>
      <c r="BP81" s="932"/>
      <c r="BQ81" s="932"/>
      <c r="BR81" s="932"/>
      <c r="BS81" s="932"/>
      <c r="BT81" s="932"/>
      <c r="BU81" s="932"/>
      <c r="BV81" s="932"/>
      <c r="BW81" s="932"/>
      <c r="BX81" s="932"/>
      <c r="BY81" s="932"/>
      <c r="BZ81" s="932"/>
      <c r="CA81" s="932"/>
      <c r="CB81" s="932"/>
      <c r="CC81" s="932"/>
      <c r="CD81" s="932"/>
      <c r="CE81" s="932"/>
      <c r="CF81" s="932"/>
      <c r="CG81" s="932"/>
      <c r="CH81" s="932"/>
      <c r="CI81" s="932"/>
      <c r="CJ81" s="932"/>
      <c r="CK81" s="932"/>
      <c r="CL81" s="932"/>
      <c r="CM81" s="932"/>
      <c r="CN81" s="932"/>
      <c r="CO81" s="932"/>
      <c r="CP81" s="932"/>
      <c r="CQ81" s="932"/>
      <c r="CR81" s="932"/>
      <c r="CS81" s="932"/>
      <c r="CT81" s="932"/>
      <c r="CU81" s="932"/>
      <c r="CV81" s="932"/>
      <c r="CW81" s="932"/>
      <c r="CX81" s="932"/>
      <c r="CY81" s="932"/>
      <c r="CZ81" s="932"/>
      <c r="DA81" s="932"/>
      <c r="DB81" s="932"/>
      <c r="DC81" s="932"/>
      <c r="DD81" s="932"/>
      <c r="DE81" s="932"/>
      <c r="DF81" s="932"/>
      <c r="DG81" s="932"/>
      <c r="DH81" s="932"/>
      <c r="DI81" s="932"/>
      <c r="DJ81" s="932"/>
      <c r="DK81" s="932"/>
      <c r="DL81" s="932"/>
      <c r="DM81" s="932"/>
      <c r="DN81" s="932"/>
      <c r="DO81" s="932"/>
      <c r="DP81" s="932"/>
      <c r="DQ81" s="932"/>
      <c r="DR81" s="932"/>
    </row>
    <row r="82" spans="1:122">
      <c r="A82" s="963">
        <v>81</v>
      </c>
      <c r="D82" s="968">
        <f t="shared" si="14"/>
        <v>0</v>
      </c>
      <c r="E82" s="968">
        <f t="shared" si="15"/>
        <v>0</v>
      </c>
      <c r="F82" s="968">
        <f t="shared" si="16"/>
        <v>0</v>
      </c>
      <c r="G82" s="968">
        <f t="shared" si="17"/>
        <v>0</v>
      </c>
      <c r="H82" s="968">
        <f t="shared" si="18"/>
        <v>0</v>
      </c>
      <c r="I82" s="968">
        <f t="shared" si="19"/>
        <v>0</v>
      </c>
      <c r="J82" s="968">
        <f t="shared" si="20"/>
        <v>0</v>
      </c>
      <c r="K82" s="968">
        <f t="shared" si="21"/>
        <v>0</v>
      </c>
      <c r="L82" s="968">
        <f t="shared" si="22"/>
        <v>0</v>
      </c>
      <c r="M82" s="968">
        <f t="shared" si="23"/>
        <v>0</v>
      </c>
      <c r="N82" s="968">
        <f t="shared" si="24"/>
        <v>0</v>
      </c>
      <c r="O82" s="968">
        <f t="shared" si="25"/>
        <v>0</v>
      </c>
      <c r="P82" s="968">
        <f t="shared" si="26"/>
        <v>0</v>
      </c>
      <c r="Q82" s="968">
        <f t="shared" si="27"/>
        <v>0</v>
      </c>
      <c r="R82" s="932"/>
      <c r="S82" s="932"/>
      <c r="T82" s="932"/>
      <c r="U82" s="932"/>
      <c r="V82" s="932"/>
      <c r="W82" s="932"/>
      <c r="X82" s="932"/>
      <c r="Y82" s="932"/>
      <c r="Z82" s="932"/>
      <c r="AA82" s="932"/>
      <c r="AB82" s="932"/>
      <c r="AC82" s="932"/>
      <c r="AD82" s="932"/>
      <c r="AE82" s="932"/>
      <c r="AF82" s="932"/>
      <c r="AG82" s="932"/>
      <c r="AH82" s="932"/>
      <c r="AI82" s="932"/>
      <c r="AJ82" s="932"/>
      <c r="AK82" s="932"/>
      <c r="AL82" s="932"/>
      <c r="AM82" s="932"/>
      <c r="AN82" s="932"/>
      <c r="AO82" s="932"/>
      <c r="AP82" s="932"/>
      <c r="AQ82" s="932"/>
      <c r="AR82" s="932"/>
      <c r="AS82" s="932"/>
      <c r="AT82" s="932"/>
      <c r="AU82" s="932"/>
      <c r="AV82" s="932"/>
      <c r="AW82" s="932"/>
      <c r="AX82" s="932"/>
      <c r="AY82" s="932"/>
      <c r="AZ82" s="932"/>
      <c r="BA82" s="932"/>
      <c r="BB82" s="932"/>
      <c r="BC82" s="932"/>
      <c r="BD82" s="932"/>
      <c r="BE82" s="932"/>
      <c r="BF82" s="932"/>
      <c r="BG82" s="932"/>
      <c r="BH82" s="932"/>
      <c r="BI82" s="932"/>
      <c r="BJ82" s="932"/>
      <c r="BK82" s="932"/>
      <c r="BL82" s="932"/>
      <c r="BM82" s="932"/>
      <c r="BN82" s="932"/>
      <c r="BO82" s="932"/>
      <c r="BP82" s="932"/>
      <c r="BQ82" s="932"/>
      <c r="BR82" s="932"/>
      <c r="BS82" s="932"/>
      <c r="BT82" s="932"/>
      <c r="BU82" s="932"/>
      <c r="BV82" s="932"/>
      <c r="BW82" s="932"/>
      <c r="BX82" s="932"/>
      <c r="BY82" s="932"/>
      <c r="BZ82" s="932"/>
      <c r="CA82" s="932"/>
      <c r="CB82" s="932"/>
      <c r="CC82" s="932"/>
      <c r="CD82" s="932"/>
      <c r="CE82" s="932"/>
      <c r="CF82" s="932"/>
      <c r="CG82" s="932"/>
      <c r="CH82" s="932"/>
      <c r="CI82" s="932"/>
      <c r="CJ82" s="932"/>
      <c r="CK82" s="932"/>
      <c r="CL82" s="932"/>
      <c r="CM82" s="932"/>
      <c r="CN82" s="932"/>
      <c r="CO82" s="932"/>
      <c r="CP82" s="932"/>
      <c r="CQ82" s="932"/>
      <c r="CR82" s="932"/>
      <c r="CS82" s="932"/>
      <c r="CT82" s="932"/>
      <c r="CU82" s="932"/>
      <c r="CV82" s="932"/>
      <c r="CW82" s="932"/>
      <c r="CX82" s="932"/>
      <c r="CY82" s="932"/>
      <c r="CZ82" s="932"/>
      <c r="DA82" s="932"/>
      <c r="DB82" s="932"/>
      <c r="DC82" s="932"/>
      <c r="DD82" s="932"/>
      <c r="DE82" s="932"/>
      <c r="DF82" s="932"/>
      <c r="DG82" s="932"/>
      <c r="DH82" s="932"/>
      <c r="DI82" s="932"/>
      <c r="DJ82" s="932"/>
      <c r="DK82" s="932"/>
      <c r="DL82" s="932"/>
      <c r="DM82" s="932"/>
      <c r="DN82" s="932"/>
      <c r="DO82" s="932"/>
      <c r="DP82" s="932"/>
      <c r="DQ82" s="932"/>
      <c r="DR82" s="932"/>
    </row>
    <row r="83" spans="1:122">
      <c r="A83" s="963">
        <v>82</v>
      </c>
      <c r="D83" s="968">
        <f t="shared" si="14"/>
        <v>0</v>
      </c>
      <c r="E83" s="968">
        <f t="shared" si="15"/>
        <v>0</v>
      </c>
      <c r="F83" s="968">
        <f t="shared" si="16"/>
        <v>0</v>
      </c>
      <c r="G83" s="968">
        <f t="shared" si="17"/>
        <v>0</v>
      </c>
      <c r="H83" s="968">
        <f t="shared" si="18"/>
        <v>0</v>
      </c>
      <c r="I83" s="968">
        <f t="shared" si="19"/>
        <v>0</v>
      </c>
      <c r="J83" s="968">
        <f t="shared" si="20"/>
        <v>0</v>
      </c>
      <c r="K83" s="968">
        <f t="shared" si="21"/>
        <v>0</v>
      </c>
      <c r="L83" s="968">
        <f t="shared" si="22"/>
        <v>0</v>
      </c>
      <c r="M83" s="968">
        <f t="shared" si="23"/>
        <v>0</v>
      </c>
      <c r="N83" s="968">
        <f t="shared" si="24"/>
        <v>0</v>
      </c>
      <c r="O83" s="968">
        <f t="shared" si="25"/>
        <v>0</v>
      </c>
      <c r="P83" s="968">
        <f t="shared" si="26"/>
        <v>0</v>
      </c>
      <c r="Q83" s="968">
        <f t="shared" si="27"/>
        <v>0</v>
      </c>
      <c r="R83" s="932"/>
      <c r="S83" s="932"/>
      <c r="T83" s="932"/>
      <c r="U83" s="932"/>
      <c r="V83" s="932"/>
      <c r="W83" s="932"/>
      <c r="X83" s="932"/>
      <c r="Y83" s="932"/>
      <c r="Z83" s="932"/>
      <c r="AA83" s="932"/>
      <c r="AB83" s="932"/>
      <c r="AC83" s="932"/>
      <c r="AD83" s="932"/>
      <c r="AE83" s="932"/>
      <c r="AF83" s="932"/>
      <c r="AG83" s="932"/>
      <c r="AH83" s="932"/>
      <c r="AI83" s="932"/>
      <c r="AJ83" s="932"/>
      <c r="AK83" s="932"/>
      <c r="AL83" s="932"/>
      <c r="AM83" s="932"/>
      <c r="AN83" s="932"/>
      <c r="AO83" s="932"/>
      <c r="AP83" s="932"/>
      <c r="AQ83" s="932"/>
      <c r="AR83" s="932"/>
      <c r="AS83" s="932"/>
      <c r="AT83" s="932"/>
      <c r="AU83" s="932"/>
      <c r="AV83" s="932"/>
      <c r="AW83" s="932"/>
      <c r="AX83" s="932"/>
      <c r="AY83" s="932"/>
      <c r="AZ83" s="932"/>
      <c r="BA83" s="932"/>
      <c r="BB83" s="932"/>
      <c r="BC83" s="932"/>
      <c r="BD83" s="932"/>
      <c r="BE83" s="932"/>
      <c r="BF83" s="932"/>
      <c r="BG83" s="932"/>
      <c r="BH83" s="932"/>
      <c r="BI83" s="932"/>
      <c r="BJ83" s="932"/>
      <c r="BK83" s="932"/>
      <c r="BL83" s="932"/>
      <c r="BM83" s="932"/>
      <c r="BN83" s="932"/>
      <c r="BO83" s="932"/>
      <c r="BP83" s="932"/>
      <c r="BQ83" s="932"/>
      <c r="BR83" s="932"/>
      <c r="BS83" s="932"/>
      <c r="BT83" s="932"/>
      <c r="BU83" s="932"/>
      <c r="BV83" s="932"/>
      <c r="BW83" s="932"/>
      <c r="BX83" s="932"/>
      <c r="BY83" s="932"/>
      <c r="BZ83" s="932"/>
      <c r="CA83" s="932"/>
      <c r="CB83" s="932"/>
      <c r="CC83" s="932"/>
      <c r="CD83" s="932"/>
      <c r="CE83" s="932"/>
      <c r="CF83" s="932"/>
      <c r="CG83" s="932"/>
      <c r="CH83" s="932"/>
      <c r="CI83" s="932"/>
      <c r="CJ83" s="932"/>
      <c r="CK83" s="932"/>
      <c r="CL83" s="932"/>
      <c r="CM83" s="932"/>
      <c r="CN83" s="932"/>
      <c r="CO83" s="932"/>
      <c r="CP83" s="932"/>
      <c r="CQ83" s="932"/>
      <c r="CR83" s="932"/>
      <c r="CS83" s="932"/>
      <c r="CT83" s="932"/>
      <c r="CU83" s="932"/>
      <c r="CV83" s="932"/>
      <c r="CW83" s="932"/>
      <c r="CX83" s="932"/>
      <c r="CY83" s="932"/>
      <c r="CZ83" s="932"/>
      <c r="DA83" s="932"/>
      <c r="DB83" s="932"/>
      <c r="DC83" s="932"/>
      <c r="DD83" s="932"/>
      <c r="DE83" s="932"/>
      <c r="DF83" s="932"/>
      <c r="DG83" s="932"/>
      <c r="DH83" s="932"/>
      <c r="DI83" s="932"/>
      <c r="DJ83" s="932"/>
      <c r="DK83" s="932"/>
      <c r="DL83" s="932"/>
      <c r="DM83" s="932"/>
      <c r="DN83" s="932"/>
      <c r="DO83" s="932"/>
      <c r="DP83" s="932"/>
      <c r="DQ83" s="932"/>
      <c r="DR83" s="932"/>
    </row>
    <row r="84" spans="1:122">
      <c r="A84" s="963">
        <v>83</v>
      </c>
      <c r="D84" s="968">
        <f t="shared" si="14"/>
        <v>0</v>
      </c>
      <c r="E84" s="968">
        <f t="shared" si="15"/>
        <v>0</v>
      </c>
      <c r="F84" s="968">
        <f t="shared" si="16"/>
        <v>0</v>
      </c>
      <c r="G84" s="968">
        <f t="shared" si="17"/>
        <v>0</v>
      </c>
      <c r="H84" s="968">
        <f t="shared" si="18"/>
        <v>0</v>
      </c>
      <c r="I84" s="968">
        <f t="shared" si="19"/>
        <v>0</v>
      </c>
      <c r="J84" s="968">
        <f t="shared" si="20"/>
        <v>0</v>
      </c>
      <c r="K84" s="968">
        <f t="shared" si="21"/>
        <v>0</v>
      </c>
      <c r="L84" s="968">
        <f t="shared" si="22"/>
        <v>0</v>
      </c>
      <c r="M84" s="968">
        <f t="shared" si="23"/>
        <v>0</v>
      </c>
      <c r="N84" s="968">
        <f t="shared" si="24"/>
        <v>0</v>
      </c>
      <c r="O84" s="968">
        <f t="shared" si="25"/>
        <v>0</v>
      </c>
      <c r="P84" s="968">
        <f t="shared" si="26"/>
        <v>0</v>
      </c>
      <c r="Q84" s="968">
        <f t="shared" si="27"/>
        <v>0</v>
      </c>
      <c r="R84" s="932"/>
      <c r="S84" s="932"/>
      <c r="T84" s="932"/>
      <c r="U84" s="932"/>
      <c r="V84" s="932"/>
      <c r="W84" s="932"/>
      <c r="X84" s="932"/>
      <c r="Y84" s="932"/>
      <c r="Z84" s="932"/>
      <c r="AA84" s="932"/>
      <c r="AB84" s="932"/>
      <c r="AC84" s="932"/>
      <c r="AD84" s="932"/>
      <c r="AE84" s="932"/>
      <c r="AF84" s="932"/>
      <c r="AG84" s="932"/>
      <c r="AH84" s="932"/>
      <c r="AI84" s="932"/>
      <c r="AJ84" s="932"/>
      <c r="AK84" s="932"/>
      <c r="AL84" s="932"/>
      <c r="AM84" s="932"/>
      <c r="AN84" s="932"/>
      <c r="AO84" s="932"/>
      <c r="AP84" s="932"/>
      <c r="AQ84" s="932"/>
      <c r="AR84" s="932"/>
      <c r="AS84" s="932"/>
      <c r="AT84" s="932"/>
      <c r="AU84" s="932"/>
      <c r="AV84" s="932"/>
      <c r="AW84" s="932"/>
      <c r="AX84" s="932"/>
      <c r="AY84" s="932"/>
      <c r="AZ84" s="932"/>
      <c r="BA84" s="932"/>
      <c r="BB84" s="932"/>
      <c r="BC84" s="932"/>
      <c r="BD84" s="932"/>
      <c r="BE84" s="932"/>
      <c r="BF84" s="932"/>
      <c r="BG84" s="932"/>
      <c r="BH84" s="932"/>
      <c r="BI84" s="932"/>
      <c r="BJ84" s="932"/>
      <c r="BK84" s="932"/>
      <c r="BL84" s="932"/>
      <c r="BM84" s="932"/>
      <c r="BN84" s="932"/>
      <c r="BO84" s="932"/>
      <c r="BP84" s="932"/>
      <c r="BQ84" s="932"/>
      <c r="BR84" s="932"/>
      <c r="BS84" s="932"/>
      <c r="BT84" s="932"/>
      <c r="BU84" s="932"/>
      <c r="BV84" s="932"/>
      <c r="BW84" s="932"/>
      <c r="BX84" s="932"/>
      <c r="BY84" s="932"/>
      <c r="BZ84" s="932"/>
      <c r="CA84" s="932"/>
      <c r="CB84" s="932"/>
      <c r="CC84" s="932"/>
      <c r="CD84" s="932"/>
      <c r="CE84" s="932"/>
      <c r="CF84" s="932"/>
      <c r="CG84" s="932"/>
      <c r="CH84" s="932"/>
      <c r="CI84" s="932"/>
      <c r="CJ84" s="932"/>
      <c r="CK84" s="932"/>
      <c r="CL84" s="932"/>
      <c r="CM84" s="932"/>
      <c r="CN84" s="932"/>
      <c r="CO84" s="932"/>
      <c r="CP84" s="932"/>
      <c r="CQ84" s="932"/>
      <c r="CR84" s="932"/>
      <c r="CS84" s="932"/>
      <c r="CT84" s="932"/>
      <c r="CU84" s="932"/>
      <c r="CV84" s="932"/>
      <c r="CW84" s="932"/>
      <c r="CX84" s="932"/>
      <c r="CY84" s="932"/>
      <c r="CZ84" s="932"/>
      <c r="DA84" s="932"/>
      <c r="DB84" s="932"/>
      <c r="DC84" s="932"/>
      <c r="DD84" s="932"/>
      <c r="DE84" s="932"/>
      <c r="DF84" s="932"/>
      <c r="DG84" s="932"/>
      <c r="DH84" s="932"/>
      <c r="DI84" s="932"/>
      <c r="DJ84" s="932"/>
      <c r="DK84" s="932"/>
      <c r="DL84" s="932"/>
      <c r="DM84" s="932"/>
      <c r="DN84" s="932"/>
      <c r="DO84" s="932"/>
      <c r="DP84" s="932"/>
      <c r="DQ84" s="932"/>
      <c r="DR84" s="932"/>
    </row>
    <row r="85" spans="1:122">
      <c r="A85" s="963">
        <v>84</v>
      </c>
      <c r="D85" s="968">
        <f t="shared" si="14"/>
        <v>0</v>
      </c>
      <c r="E85" s="968">
        <f t="shared" si="15"/>
        <v>0</v>
      </c>
      <c r="F85" s="968">
        <f t="shared" si="16"/>
        <v>0</v>
      </c>
      <c r="G85" s="968">
        <f t="shared" si="17"/>
        <v>0</v>
      </c>
      <c r="H85" s="968">
        <f t="shared" si="18"/>
        <v>0</v>
      </c>
      <c r="I85" s="968">
        <f t="shared" si="19"/>
        <v>0</v>
      </c>
      <c r="J85" s="968">
        <f t="shared" si="20"/>
        <v>0</v>
      </c>
      <c r="K85" s="968">
        <f t="shared" si="21"/>
        <v>0</v>
      </c>
      <c r="L85" s="968">
        <f t="shared" si="22"/>
        <v>0</v>
      </c>
      <c r="M85" s="968">
        <f t="shared" si="23"/>
        <v>0</v>
      </c>
      <c r="N85" s="968">
        <f t="shared" si="24"/>
        <v>0</v>
      </c>
      <c r="O85" s="968">
        <f t="shared" si="25"/>
        <v>0</v>
      </c>
      <c r="P85" s="968">
        <f t="shared" si="26"/>
        <v>0</v>
      </c>
      <c r="Q85" s="968">
        <f t="shared" si="27"/>
        <v>0</v>
      </c>
      <c r="R85" s="932"/>
      <c r="S85" s="932"/>
      <c r="T85" s="932"/>
      <c r="U85" s="932"/>
      <c r="V85" s="932"/>
      <c r="W85" s="932"/>
      <c r="X85" s="932"/>
      <c r="Y85" s="932"/>
      <c r="Z85" s="932"/>
      <c r="AA85" s="932"/>
      <c r="AB85" s="932"/>
      <c r="AC85" s="932"/>
      <c r="AD85" s="932"/>
      <c r="AE85" s="932"/>
      <c r="AF85" s="932"/>
      <c r="AG85" s="932"/>
      <c r="AH85" s="932"/>
      <c r="AI85" s="932"/>
      <c r="AJ85" s="932"/>
      <c r="AK85" s="932"/>
      <c r="AL85" s="932"/>
      <c r="AM85" s="932"/>
      <c r="AN85" s="932"/>
      <c r="AO85" s="932"/>
      <c r="AP85" s="932"/>
      <c r="AQ85" s="932"/>
      <c r="AR85" s="932"/>
      <c r="AS85" s="932"/>
      <c r="AT85" s="932"/>
      <c r="AU85" s="932"/>
      <c r="AV85" s="932"/>
      <c r="AW85" s="932"/>
      <c r="AX85" s="932"/>
      <c r="AY85" s="932"/>
      <c r="AZ85" s="932"/>
      <c r="BA85" s="932"/>
      <c r="BB85" s="932"/>
      <c r="BC85" s="932"/>
      <c r="BD85" s="932"/>
      <c r="BE85" s="932"/>
      <c r="BF85" s="932"/>
      <c r="BG85" s="932"/>
      <c r="BH85" s="932"/>
      <c r="BI85" s="932"/>
      <c r="BJ85" s="932"/>
      <c r="BK85" s="932"/>
      <c r="BL85" s="932"/>
      <c r="BM85" s="932"/>
      <c r="BN85" s="932"/>
      <c r="BO85" s="932"/>
      <c r="BP85" s="932"/>
      <c r="BQ85" s="932"/>
      <c r="BR85" s="932"/>
      <c r="BS85" s="932"/>
      <c r="BT85" s="932"/>
      <c r="BU85" s="932"/>
      <c r="BV85" s="932"/>
      <c r="BW85" s="932"/>
      <c r="BX85" s="932"/>
      <c r="BY85" s="932"/>
      <c r="BZ85" s="932"/>
      <c r="CA85" s="932"/>
      <c r="CB85" s="932"/>
      <c r="CC85" s="932"/>
      <c r="CD85" s="932"/>
      <c r="CE85" s="932"/>
      <c r="CF85" s="932"/>
      <c r="CG85" s="932"/>
      <c r="CH85" s="932"/>
      <c r="CI85" s="932"/>
      <c r="CJ85" s="932"/>
      <c r="CK85" s="932"/>
      <c r="CL85" s="932"/>
      <c r="CM85" s="932"/>
      <c r="CN85" s="932"/>
      <c r="CO85" s="932"/>
      <c r="CP85" s="932"/>
      <c r="CQ85" s="932"/>
      <c r="CR85" s="932"/>
      <c r="CS85" s="932"/>
      <c r="CT85" s="932"/>
      <c r="CU85" s="932"/>
      <c r="CV85" s="932"/>
      <c r="CW85" s="932"/>
      <c r="CX85" s="932"/>
      <c r="CY85" s="932"/>
      <c r="CZ85" s="932"/>
      <c r="DA85" s="932"/>
      <c r="DB85" s="932"/>
      <c r="DC85" s="932"/>
      <c r="DD85" s="932"/>
      <c r="DE85" s="932"/>
      <c r="DF85" s="932"/>
      <c r="DG85" s="932"/>
      <c r="DH85" s="932"/>
      <c r="DI85" s="932"/>
      <c r="DJ85" s="932"/>
      <c r="DK85" s="932"/>
      <c r="DL85" s="932"/>
      <c r="DM85" s="932"/>
      <c r="DN85" s="932"/>
      <c r="DO85" s="932"/>
      <c r="DP85" s="932"/>
      <c r="DQ85" s="932"/>
      <c r="DR85" s="932"/>
    </row>
    <row r="86" spans="1:122">
      <c r="A86" s="963">
        <v>85</v>
      </c>
      <c r="D86" s="968">
        <f t="shared" si="14"/>
        <v>0</v>
      </c>
      <c r="E86" s="968">
        <f t="shared" si="15"/>
        <v>0</v>
      </c>
      <c r="F86" s="968">
        <f t="shared" si="16"/>
        <v>0</v>
      </c>
      <c r="G86" s="968">
        <f t="shared" si="17"/>
        <v>0</v>
      </c>
      <c r="H86" s="968">
        <f t="shared" si="18"/>
        <v>0</v>
      </c>
      <c r="I86" s="968">
        <f t="shared" si="19"/>
        <v>0</v>
      </c>
      <c r="J86" s="968">
        <f t="shared" si="20"/>
        <v>0</v>
      </c>
      <c r="K86" s="968">
        <f t="shared" si="21"/>
        <v>0</v>
      </c>
      <c r="L86" s="968">
        <f t="shared" si="22"/>
        <v>0</v>
      </c>
      <c r="M86" s="968">
        <f t="shared" si="23"/>
        <v>0</v>
      </c>
      <c r="N86" s="968">
        <f t="shared" si="24"/>
        <v>0</v>
      </c>
      <c r="O86" s="968">
        <f t="shared" si="25"/>
        <v>0</v>
      </c>
      <c r="P86" s="968">
        <f t="shared" si="26"/>
        <v>0</v>
      </c>
      <c r="Q86" s="968">
        <f t="shared" si="27"/>
        <v>0</v>
      </c>
      <c r="R86" s="932"/>
      <c r="S86" s="932"/>
      <c r="T86" s="932"/>
      <c r="U86" s="932"/>
      <c r="V86" s="932"/>
      <c r="W86" s="932"/>
      <c r="X86" s="932"/>
      <c r="Y86" s="932"/>
      <c r="Z86" s="932"/>
      <c r="AA86" s="932"/>
      <c r="AB86" s="932"/>
      <c r="AC86" s="932"/>
      <c r="AD86" s="932"/>
      <c r="AE86" s="932"/>
      <c r="AF86" s="932"/>
      <c r="AG86" s="932"/>
      <c r="AH86" s="932"/>
      <c r="AI86" s="932"/>
      <c r="AJ86" s="932"/>
      <c r="AK86" s="932"/>
      <c r="AL86" s="932"/>
      <c r="AM86" s="932"/>
      <c r="AN86" s="932"/>
      <c r="AO86" s="932"/>
      <c r="AP86" s="932"/>
      <c r="AQ86" s="932"/>
      <c r="AR86" s="932"/>
      <c r="AS86" s="932"/>
      <c r="AT86" s="932"/>
      <c r="AU86" s="932"/>
      <c r="AV86" s="932"/>
      <c r="AW86" s="932"/>
      <c r="AX86" s="932"/>
      <c r="AY86" s="932"/>
      <c r="AZ86" s="932"/>
      <c r="BA86" s="932"/>
      <c r="BB86" s="932"/>
      <c r="BC86" s="932"/>
      <c r="BD86" s="932"/>
      <c r="BE86" s="932"/>
      <c r="BF86" s="932"/>
      <c r="BG86" s="932"/>
      <c r="BH86" s="932"/>
      <c r="BI86" s="932"/>
      <c r="BJ86" s="932"/>
      <c r="BK86" s="932"/>
      <c r="BL86" s="932"/>
      <c r="BM86" s="932"/>
      <c r="BN86" s="932"/>
      <c r="BO86" s="932"/>
      <c r="BP86" s="932"/>
      <c r="BQ86" s="932"/>
      <c r="BR86" s="932"/>
      <c r="BS86" s="932"/>
      <c r="BT86" s="932"/>
      <c r="BU86" s="932"/>
      <c r="BV86" s="932"/>
      <c r="BW86" s="932"/>
      <c r="BX86" s="932"/>
      <c r="BY86" s="932"/>
      <c r="BZ86" s="932"/>
      <c r="CA86" s="932"/>
      <c r="CB86" s="932"/>
      <c r="CC86" s="932"/>
      <c r="CD86" s="932"/>
      <c r="CE86" s="932"/>
      <c r="CF86" s="932"/>
      <c r="CG86" s="932"/>
      <c r="CH86" s="932"/>
      <c r="CI86" s="932"/>
      <c r="CJ86" s="932"/>
      <c r="CK86" s="932"/>
      <c r="CL86" s="932"/>
      <c r="CM86" s="932"/>
      <c r="CN86" s="932"/>
      <c r="CO86" s="932"/>
      <c r="CP86" s="932"/>
      <c r="CQ86" s="932"/>
      <c r="CR86" s="932"/>
      <c r="CS86" s="932"/>
      <c r="CT86" s="932"/>
      <c r="CU86" s="932"/>
      <c r="CV86" s="932"/>
      <c r="CW86" s="932"/>
      <c r="CX86" s="932"/>
      <c r="CY86" s="932"/>
      <c r="CZ86" s="932"/>
      <c r="DA86" s="932"/>
      <c r="DB86" s="932"/>
      <c r="DC86" s="932"/>
      <c r="DD86" s="932"/>
      <c r="DE86" s="932"/>
      <c r="DF86" s="932"/>
      <c r="DG86" s="932"/>
      <c r="DH86" s="932"/>
      <c r="DI86" s="932"/>
      <c r="DJ86" s="932"/>
      <c r="DK86" s="932"/>
      <c r="DL86" s="932"/>
      <c r="DM86" s="932"/>
      <c r="DN86" s="932"/>
      <c r="DO86" s="932"/>
      <c r="DP86" s="932"/>
      <c r="DQ86" s="932"/>
      <c r="DR86" s="932"/>
    </row>
    <row r="87" spans="1:122">
      <c r="A87" s="963">
        <v>86</v>
      </c>
      <c r="D87" s="968">
        <f t="shared" si="14"/>
        <v>0</v>
      </c>
      <c r="E87" s="968">
        <f t="shared" si="15"/>
        <v>0</v>
      </c>
      <c r="F87" s="968">
        <f t="shared" si="16"/>
        <v>0</v>
      </c>
      <c r="G87" s="968">
        <f t="shared" si="17"/>
        <v>0</v>
      </c>
      <c r="H87" s="968">
        <f t="shared" si="18"/>
        <v>0</v>
      </c>
      <c r="I87" s="968">
        <f t="shared" si="19"/>
        <v>0</v>
      </c>
      <c r="J87" s="968">
        <f t="shared" si="20"/>
        <v>0</v>
      </c>
      <c r="K87" s="968">
        <f t="shared" si="21"/>
        <v>0</v>
      </c>
      <c r="L87" s="968">
        <f t="shared" si="22"/>
        <v>0</v>
      </c>
      <c r="M87" s="968">
        <f t="shared" si="23"/>
        <v>0</v>
      </c>
      <c r="N87" s="968">
        <f t="shared" si="24"/>
        <v>0</v>
      </c>
      <c r="O87" s="968">
        <f t="shared" si="25"/>
        <v>0</v>
      </c>
      <c r="P87" s="968">
        <f t="shared" si="26"/>
        <v>0</v>
      </c>
      <c r="Q87" s="968">
        <f t="shared" si="27"/>
        <v>0</v>
      </c>
      <c r="R87" s="932"/>
      <c r="S87" s="932"/>
      <c r="T87" s="932"/>
      <c r="U87" s="932"/>
      <c r="V87" s="932"/>
      <c r="W87" s="932"/>
      <c r="X87" s="932"/>
      <c r="Y87" s="932"/>
      <c r="Z87" s="932"/>
      <c r="AA87" s="932"/>
      <c r="AB87" s="932"/>
      <c r="AC87" s="932"/>
      <c r="AD87" s="932"/>
      <c r="AE87" s="932"/>
      <c r="AF87" s="932"/>
      <c r="AG87" s="932"/>
      <c r="AH87" s="932"/>
      <c r="AI87" s="932"/>
      <c r="AJ87" s="932"/>
      <c r="AK87" s="932"/>
      <c r="AL87" s="932"/>
      <c r="AM87" s="932"/>
      <c r="AN87" s="932"/>
      <c r="AO87" s="932"/>
      <c r="AP87" s="932"/>
      <c r="AQ87" s="932"/>
      <c r="AR87" s="932"/>
      <c r="AS87" s="932"/>
      <c r="AT87" s="932"/>
      <c r="AU87" s="932"/>
      <c r="AV87" s="932"/>
      <c r="AW87" s="932"/>
      <c r="AX87" s="932"/>
      <c r="AY87" s="932"/>
      <c r="AZ87" s="932"/>
      <c r="BA87" s="932"/>
      <c r="BB87" s="932"/>
      <c r="BC87" s="932"/>
      <c r="BD87" s="932"/>
      <c r="BE87" s="932"/>
      <c r="BF87" s="932"/>
      <c r="BG87" s="932"/>
      <c r="BH87" s="932"/>
      <c r="BI87" s="932"/>
      <c r="BJ87" s="932"/>
      <c r="BK87" s="932"/>
      <c r="BL87" s="932"/>
      <c r="BM87" s="932"/>
      <c r="BN87" s="932"/>
      <c r="BO87" s="932"/>
      <c r="BP87" s="932"/>
      <c r="BQ87" s="932"/>
      <c r="BR87" s="932"/>
      <c r="BS87" s="932"/>
      <c r="BT87" s="932"/>
      <c r="BU87" s="932"/>
      <c r="BV87" s="932"/>
      <c r="BW87" s="932"/>
      <c r="BX87" s="932"/>
      <c r="BY87" s="932"/>
      <c r="BZ87" s="932"/>
      <c r="CA87" s="932"/>
      <c r="CB87" s="932"/>
      <c r="CC87" s="932"/>
      <c r="CD87" s="932"/>
      <c r="CE87" s="932"/>
      <c r="CF87" s="932"/>
      <c r="CG87" s="932"/>
      <c r="CH87" s="932"/>
      <c r="CI87" s="932"/>
      <c r="CJ87" s="932"/>
      <c r="CK87" s="932"/>
      <c r="CL87" s="932"/>
      <c r="CM87" s="932"/>
      <c r="CN87" s="932"/>
      <c r="CO87" s="932"/>
      <c r="CP87" s="932"/>
      <c r="CQ87" s="932"/>
      <c r="CR87" s="932"/>
      <c r="CS87" s="932"/>
      <c r="CT87" s="932"/>
      <c r="CU87" s="932"/>
      <c r="CV87" s="932"/>
      <c r="CW87" s="932"/>
      <c r="CX87" s="932"/>
      <c r="CY87" s="932"/>
      <c r="CZ87" s="932"/>
      <c r="DA87" s="932"/>
      <c r="DB87" s="932"/>
      <c r="DC87" s="932"/>
      <c r="DD87" s="932"/>
      <c r="DE87" s="932"/>
      <c r="DF87" s="932"/>
      <c r="DG87" s="932"/>
      <c r="DH87" s="932"/>
      <c r="DI87" s="932"/>
      <c r="DJ87" s="932"/>
      <c r="DK87" s="932"/>
      <c r="DL87" s="932"/>
      <c r="DM87" s="932"/>
      <c r="DN87" s="932"/>
      <c r="DO87" s="932"/>
      <c r="DP87" s="932"/>
      <c r="DQ87" s="932"/>
      <c r="DR87" s="932"/>
    </row>
    <row r="88" spans="1:122">
      <c r="A88" s="963">
        <v>87</v>
      </c>
      <c r="D88" s="968">
        <f t="shared" si="14"/>
        <v>0</v>
      </c>
      <c r="E88" s="968">
        <f t="shared" si="15"/>
        <v>0</v>
      </c>
      <c r="F88" s="968">
        <f t="shared" si="16"/>
        <v>0</v>
      </c>
      <c r="G88" s="968">
        <f t="shared" si="17"/>
        <v>0</v>
      </c>
      <c r="H88" s="968">
        <f t="shared" si="18"/>
        <v>0</v>
      </c>
      <c r="I88" s="968">
        <f t="shared" si="19"/>
        <v>0</v>
      </c>
      <c r="J88" s="968">
        <f t="shared" si="20"/>
        <v>0</v>
      </c>
      <c r="K88" s="968">
        <f t="shared" si="21"/>
        <v>0</v>
      </c>
      <c r="L88" s="968">
        <f t="shared" si="22"/>
        <v>0</v>
      </c>
      <c r="M88" s="968">
        <f t="shared" si="23"/>
        <v>0</v>
      </c>
      <c r="N88" s="968">
        <f t="shared" si="24"/>
        <v>0</v>
      </c>
      <c r="O88" s="968">
        <f t="shared" si="25"/>
        <v>0</v>
      </c>
      <c r="P88" s="968">
        <f t="shared" si="26"/>
        <v>0</v>
      </c>
      <c r="Q88" s="968">
        <f t="shared" si="27"/>
        <v>0</v>
      </c>
      <c r="R88" s="932"/>
      <c r="S88" s="932"/>
      <c r="T88" s="932"/>
      <c r="U88" s="932"/>
      <c r="V88" s="932"/>
      <c r="W88" s="932"/>
      <c r="X88" s="932"/>
      <c r="Y88" s="932"/>
      <c r="Z88" s="932"/>
      <c r="AA88" s="932"/>
      <c r="AB88" s="932"/>
      <c r="AC88" s="932"/>
      <c r="AD88" s="932"/>
      <c r="AE88" s="932"/>
      <c r="AF88" s="932"/>
      <c r="AG88" s="932"/>
      <c r="AH88" s="932"/>
      <c r="AI88" s="932"/>
      <c r="AJ88" s="932"/>
      <c r="AK88" s="932"/>
      <c r="AL88" s="932"/>
      <c r="AM88" s="932"/>
      <c r="AN88" s="932"/>
      <c r="AO88" s="932"/>
      <c r="AP88" s="932"/>
      <c r="AQ88" s="932"/>
      <c r="AR88" s="932"/>
      <c r="AS88" s="932"/>
      <c r="AT88" s="932"/>
      <c r="AU88" s="932"/>
      <c r="AV88" s="932"/>
      <c r="AW88" s="932"/>
      <c r="AX88" s="932"/>
      <c r="AY88" s="932"/>
      <c r="AZ88" s="932"/>
      <c r="BA88" s="932"/>
      <c r="BB88" s="932"/>
      <c r="BC88" s="932"/>
      <c r="BD88" s="932"/>
      <c r="BE88" s="932"/>
      <c r="BF88" s="932"/>
      <c r="BG88" s="932"/>
      <c r="BH88" s="932"/>
      <c r="BI88" s="932"/>
      <c r="BJ88" s="932"/>
      <c r="BK88" s="932"/>
      <c r="BL88" s="932"/>
      <c r="BM88" s="932"/>
      <c r="BN88" s="932"/>
      <c r="BO88" s="932"/>
      <c r="BP88" s="932"/>
      <c r="BQ88" s="932"/>
      <c r="BR88" s="932"/>
      <c r="BS88" s="932"/>
      <c r="BT88" s="932"/>
      <c r="BU88" s="932"/>
      <c r="BV88" s="932"/>
      <c r="BW88" s="932"/>
      <c r="BX88" s="932"/>
      <c r="BY88" s="932"/>
      <c r="BZ88" s="932"/>
      <c r="CA88" s="932"/>
      <c r="CB88" s="932"/>
      <c r="CC88" s="932"/>
      <c r="CD88" s="932"/>
      <c r="CE88" s="932"/>
      <c r="CF88" s="932"/>
      <c r="CG88" s="932"/>
      <c r="CH88" s="932"/>
      <c r="CI88" s="932"/>
      <c r="CJ88" s="932"/>
      <c r="CK88" s="932"/>
      <c r="CL88" s="932"/>
      <c r="CM88" s="932"/>
      <c r="CN88" s="932"/>
      <c r="CO88" s="932"/>
      <c r="CP88" s="932"/>
      <c r="CQ88" s="932"/>
      <c r="CR88" s="932"/>
      <c r="CS88" s="932"/>
      <c r="CT88" s="932"/>
      <c r="CU88" s="932"/>
      <c r="CV88" s="932"/>
      <c r="CW88" s="932"/>
      <c r="CX88" s="932"/>
      <c r="CY88" s="932"/>
      <c r="CZ88" s="932"/>
      <c r="DA88" s="932"/>
      <c r="DB88" s="932"/>
      <c r="DC88" s="932"/>
      <c r="DD88" s="932"/>
      <c r="DE88" s="932"/>
      <c r="DF88" s="932"/>
      <c r="DG88" s="932"/>
      <c r="DH88" s="932"/>
      <c r="DI88" s="932"/>
      <c r="DJ88" s="932"/>
      <c r="DK88" s="932"/>
      <c r="DL88" s="932"/>
      <c r="DM88" s="932"/>
      <c r="DN88" s="932"/>
      <c r="DO88" s="932"/>
      <c r="DP88" s="932"/>
      <c r="DQ88" s="932"/>
      <c r="DR88" s="932"/>
    </row>
    <row r="89" spans="1:122">
      <c r="A89" s="963">
        <v>88</v>
      </c>
      <c r="D89" s="968">
        <f t="shared" si="14"/>
        <v>0</v>
      </c>
      <c r="E89" s="968">
        <f t="shared" si="15"/>
        <v>0</v>
      </c>
      <c r="F89" s="968">
        <f t="shared" si="16"/>
        <v>0</v>
      </c>
      <c r="G89" s="968">
        <f t="shared" si="17"/>
        <v>0</v>
      </c>
      <c r="H89" s="968">
        <f t="shared" si="18"/>
        <v>0</v>
      </c>
      <c r="I89" s="968">
        <f t="shared" si="19"/>
        <v>0</v>
      </c>
      <c r="J89" s="968">
        <f t="shared" si="20"/>
        <v>0</v>
      </c>
      <c r="K89" s="968">
        <f t="shared" si="21"/>
        <v>0</v>
      </c>
      <c r="L89" s="968">
        <f t="shared" si="22"/>
        <v>0</v>
      </c>
      <c r="M89" s="968">
        <f t="shared" si="23"/>
        <v>0</v>
      </c>
      <c r="N89" s="968">
        <f t="shared" si="24"/>
        <v>0</v>
      </c>
      <c r="O89" s="968">
        <f t="shared" si="25"/>
        <v>0</v>
      </c>
      <c r="P89" s="968">
        <f t="shared" si="26"/>
        <v>0</v>
      </c>
      <c r="Q89" s="968">
        <f t="shared" si="27"/>
        <v>0</v>
      </c>
      <c r="R89" s="932"/>
      <c r="S89" s="932"/>
      <c r="T89" s="932"/>
      <c r="U89" s="932"/>
      <c r="V89" s="932"/>
      <c r="W89" s="932"/>
      <c r="X89" s="932"/>
      <c r="Y89" s="932"/>
      <c r="Z89" s="932"/>
      <c r="AA89" s="932"/>
      <c r="AB89" s="932"/>
      <c r="AC89" s="932"/>
      <c r="AD89" s="932"/>
      <c r="AE89" s="932"/>
      <c r="AF89" s="932"/>
      <c r="AG89" s="932"/>
      <c r="AH89" s="932"/>
      <c r="AI89" s="932"/>
      <c r="AJ89" s="932"/>
      <c r="AK89" s="932"/>
      <c r="AL89" s="932"/>
      <c r="AM89" s="932"/>
      <c r="AN89" s="932"/>
      <c r="AO89" s="932"/>
      <c r="AP89" s="932"/>
      <c r="AQ89" s="932"/>
      <c r="AR89" s="932"/>
      <c r="AS89" s="932"/>
      <c r="AT89" s="932"/>
      <c r="AU89" s="932"/>
      <c r="AV89" s="932"/>
      <c r="AW89" s="932"/>
      <c r="AX89" s="932"/>
      <c r="AY89" s="932"/>
      <c r="AZ89" s="932"/>
      <c r="BA89" s="932"/>
      <c r="BB89" s="932"/>
      <c r="BC89" s="932"/>
      <c r="BD89" s="932"/>
      <c r="BE89" s="932"/>
      <c r="BF89" s="932"/>
      <c r="BG89" s="932"/>
      <c r="BH89" s="932"/>
      <c r="BI89" s="932"/>
      <c r="BJ89" s="932"/>
      <c r="BK89" s="932"/>
      <c r="BL89" s="932"/>
      <c r="BM89" s="932"/>
      <c r="BN89" s="932"/>
      <c r="BO89" s="932"/>
      <c r="BP89" s="932"/>
      <c r="BQ89" s="932"/>
      <c r="BR89" s="932"/>
      <c r="BS89" s="932"/>
      <c r="BT89" s="932"/>
      <c r="BU89" s="932"/>
      <c r="BV89" s="932"/>
      <c r="BW89" s="932"/>
      <c r="BX89" s="932"/>
      <c r="BY89" s="932"/>
      <c r="BZ89" s="932"/>
      <c r="CA89" s="932"/>
      <c r="CB89" s="932"/>
      <c r="CC89" s="932"/>
      <c r="CD89" s="932"/>
      <c r="CE89" s="932"/>
      <c r="CF89" s="932"/>
      <c r="CG89" s="932"/>
      <c r="CH89" s="932"/>
      <c r="CI89" s="932"/>
      <c r="CJ89" s="932"/>
      <c r="CK89" s="932"/>
      <c r="CL89" s="932"/>
      <c r="CM89" s="932"/>
      <c r="CN89" s="932"/>
      <c r="CO89" s="932"/>
      <c r="CP89" s="932"/>
      <c r="CQ89" s="932"/>
      <c r="CR89" s="932"/>
      <c r="CS89" s="932"/>
      <c r="CT89" s="932"/>
      <c r="CU89" s="932"/>
      <c r="CV89" s="932"/>
      <c r="CW89" s="932"/>
      <c r="CX89" s="932"/>
      <c r="CY89" s="932"/>
      <c r="CZ89" s="932"/>
      <c r="DA89" s="932"/>
      <c r="DB89" s="932"/>
      <c r="DC89" s="932"/>
      <c r="DD89" s="932"/>
      <c r="DE89" s="932"/>
      <c r="DF89" s="932"/>
      <c r="DG89" s="932"/>
      <c r="DH89" s="932"/>
      <c r="DI89" s="932"/>
      <c r="DJ89" s="932"/>
      <c r="DK89" s="932"/>
      <c r="DL89" s="932"/>
      <c r="DM89" s="932"/>
      <c r="DN89" s="932"/>
      <c r="DO89" s="932"/>
      <c r="DP89" s="932"/>
      <c r="DQ89" s="932"/>
      <c r="DR89" s="932"/>
    </row>
    <row r="90" spans="1:122">
      <c r="A90" s="963">
        <v>89</v>
      </c>
      <c r="D90" s="968">
        <f t="shared" si="14"/>
        <v>0</v>
      </c>
      <c r="E90" s="968">
        <f t="shared" si="15"/>
        <v>0</v>
      </c>
      <c r="F90" s="968">
        <f t="shared" si="16"/>
        <v>0</v>
      </c>
      <c r="G90" s="968">
        <f t="shared" si="17"/>
        <v>0</v>
      </c>
      <c r="H90" s="968">
        <f t="shared" si="18"/>
        <v>0</v>
      </c>
      <c r="I90" s="968">
        <f t="shared" si="19"/>
        <v>0</v>
      </c>
      <c r="J90" s="968">
        <f t="shared" si="20"/>
        <v>0</v>
      </c>
      <c r="K90" s="968">
        <f t="shared" si="21"/>
        <v>0</v>
      </c>
      <c r="L90" s="968">
        <f t="shared" si="22"/>
        <v>0</v>
      </c>
      <c r="M90" s="968">
        <f t="shared" si="23"/>
        <v>0</v>
      </c>
      <c r="N90" s="968">
        <f t="shared" si="24"/>
        <v>0</v>
      </c>
      <c r="O90" s="968">
        <f t="shared" si="25"/>
        <v>0</v>
      </c>
      <c r="P90" s="968">
        <f t="shared" si="26"/>
        <v>0</v>
      </c>
      <c r="Q90" s="968">
        <f t="shared" si="27"/>
        <v>0</v>
      </c>
      <c r="R90" s="932"/>
      <c r="S90" s="932"/>
      <c r="T90" s="932"/>
      <c r="U90" s="932"/>
      <c r="V90" s="932"/>
      <c r="W90" s="932"/>
      <c r="X90" s="932"/>
      <c r="Y90" s="932"/>
      <c r="Z90" s="932"/>
      <c r="AA90" s="932"/>
      <c r="AB90" s="932"/>
      <c r="AC90" s="932"/>
      <c r="AD90" s="932"/>
      <c r="AE90" s="932"/>
      <c r="AF90" s="932"/>
      <c r="AG90" s="932"/>
      <c r="AH90" s="932"/>
      <c r="AI90" s="932"/>
      <c r="AJ90" s="932"/>
      <c r="AK90" s="932"/>
      <c r="AL90" s="932"/>
      <c r="AM90" s="932"/>
      <c r="AN90" s="932"/>
      <c r="AO90" s="932"/>
      <c r="AP90" s="932"/>
      <c r="AQ90" s="932"/>
      <c r="AR90" s="932"/>
      <c r="AS90" s="932"/>
      <c r="AT90" s="932"/>
      <c r="AU90" s="932"/>
      <c r="AV90" s="932"/>
      <c r="AW90" s="932"/>
      <c r="AX90" s="932"/>
      <c r="AY90" s="932"/>
      <c r="AZ90" s="932"/>
      <c r="BA90" s="932"/>
      <c r="BB90" s="932"/>
      <c r="BC90" s="932"/>
      <c r="BD90" s="932"/>
      <c r="BE90" s="932"/>
      <c r="BF90" s="932"/>
      <c r="BG90" s="932"/>
      <c r="BH90" s="932"/>
      <c r="BI90" s="932"/>
      <c r="BJ90" s="932"/>
      <c r="BK90" s="932"/>
      <c r="BL90" s="932"/>
      <c r="BM90" s="932"/>
      <c r="BN90" s="932"/>
      <c r="BO90" s="932"/>
      <c r="BP90" s="932"/>
      <c r="BQ90" s="932"/>
      <c r="BR90" s="932"/>
      <c r="BS90" s="932"/>
      <c r="BT90" s="932"/>
      <c r="BU90" s="932"/>
      <c r="BV90" s="932"/>
      <c r="BW90" s="932"/>
      <c r="BX90" s="932"/>
      <c r="BY90" s="932"/>
      <c r="BZ90" s="932"/>
      <c r="CA90" s="932"/>
      <c r="CB90" s="932"/>
      <c r="CC90" s="932"/>
      <c r="CD90" s="932"/>
      <c r="CE90" s="932"/>
      <c r="CF90" s="932"/>
      <c r="CG90" s="932"/>
      <c r="CH90" s="932"/>
      <c r="CI90" s="932"/>
      <c r="CJ90" s="932"/>
      <c r="CK90" s="932"/>
      <c r="CL90" s="932"/>
      <c r="CM90" s="932"/>
      <c r="CN90" s="932"/>
      <c r="CO90" s="932"/>
      <c r="CP90" s="932"/>
      <c r="CQ90" s="932"/>
      <c r="CR90" s="932"/>
      <c r="CS90" s="932"/>
      <c r="CT90" s="932"/>
      <c r="CU90" s="932"/>
      <c r="CV90" s="932"/>
      <c r="CW90" s="932"/>
      <c r="CX90" s="932"/>
      <c r="CY90" s="932"/>
      <c r="CZ90" s="932"/>
      <c r="DA90" s="932"/>
      <c r="DB90" s="932"/>
      <c r="DC90" s="932"/>
      <c r="DD90" s="932"/>
      <c r="DE90" s="932"/>
      <c r="DF90" s="932"/>
      <c r="DG90" s="932"/>
      <c r="DH90" s="932"/>
      <c r="DI90" s="932"/>
      <c r="DJ90" s="932"/>
      <c r="DK90" s="932"/>
      <c r="DL90" s="932"/>
      <c r="DM90" s="932"/>
      <c r="DN90" s="932"/>
      <c r="DO90" s="932"/>
      <c r="DP90" s="932"/>
      <c r="DQ90" s="932"/>
      <c r="DR90" s="932"/>
    </row>
    <row r="91" spans="1:122">
      <c r="A91" s="963">
        <v>90</v>
      </c>
      <c r="D91" s="968">
        <f t="shared" si="14"/>
        <v>0</v>
      </c>
      <c r="E91" s="968">
        <f t="shared" si="15"/>
        <v>0</v>
      </c>
      <c r="F91" s="968">
        <f t="shared" si="16"/>
        <v>0</v>
      </c>
      <c r="G91" s="968">
        <f t="shared" si="17"/>
        <v>0</v>
      </c>
      <c r="H91" s="968">
        <f t="shared" si="18"/>
        <v>0</v>
      </c>
      <c r="I91" s="968">
        <f t="shared" si="19"/>
        <v>0</v>
      </c>
      <c r="J91" s="968">
        <f t="shared" si="20"/>
        <v>0</v>
      </c>
      <c r="K91" s="968">
        <f t="shared" si="21"/>
        <v>0</v>
      </c>
      <c r="L91" s="968">
        <f t="shared" si="22"/>
        <v>0</v>
      </c>
      <c r="M91" s="968">
        <f t="shared" si="23"/>
        <v>0</v>
      </c>
      <c r="N91" s="968">
        <f t="shared" si="24"/>
        <v>0</v>
      </c>
      <c r="O91" s="968">
        <f t="shared" si="25"/>
        <v>0</v>
      </c>
      <c r="P91" s="968">
        <f t="shared" si="26"/>
        <v>0</v>
      </c>
      <c r="Q91" s="968">
        <f t="shared" si="27"/>
        <v>0</v>
      </c>
      <c r="R91" s="932"/>
      <c r="S91" s="932"/>
      <c r="T91" s="932"/>
      <c r="U91" s="932"/>
      <c r="V91" s="932"/>
      <c r="W91" s="932"/>
      <c r="X91" s="932"/>
      <c r="Y91" s="932"/>
      <c r="Z91" s="932"/>
      <c r="AA91" s="932"/>
      <c r="AB91" s="932"/>
      <c r="AC91" s="932"/>
      <c r="AD91" s="932"/>
      <c r="AE91" s="932"/>
      <c r="AF91" s="932"/>
      <c r="AG91" s="932"/>
      <c r="AH91" s="932"/>
      <c r="AI91" s="932"/>
      <c r="AJ91" s="932"/>
      <c r="AK91" s="932"/>
      <c r="AL91" s="932"/>
      <c r="AM91" s="932"/>
      <c r="AN91" s="932"/>
      <c r="AO91" s="932"/>
      <c r="AP91" s="932"/>
      <c r="AQ91" s="932"/>
      <c r="AR91" s="932"/>
      <c r="AS91" s="932"/>
      <c r="AT91" s="932"/>
      <c r="AU91" s="932"/>
      <c r="AV91" s="932"/>
      <c r="AW91" s="932"/>
      <c r="AX91" s="932"/>
      <c r="AY91" s="932"/>
      <c r="AZ91" s="932"/>
      <c r="BA91" s="932"/>
      <c r="BB91" s="932"/>
      <c r="BC91" s="932"/>
      <c r="BD91" s="932"/>
      <c r="BE91" s="932"/>
      <c r="BF91" s="932"/>
      <c r="BG91" s="932"/>
      <c r="BH91" s="932"/>
      <c r="BI91" s="932"/>
      <c r="BJ91" s="932"/>
      <c r="BK91" s="932"/>
      <c r="BL91" s="932"/>
      <c r="BM91" s="932"/>
      <c r="BN91" s="932"/>
      <c r="BO91" s="932"/>
      <c r="BP91" s="932"/>
      <c r="BQ91" s="932"/>
      <c r="BR91" s="932"/>
      <c r="BS91" s="932"/>
      <c r="BT91" s="932"/>
      <c r="BU91" s="932"/>
      <c r="BV91" s="932"/>
      <c r="BW91" s="932"/>
      <c r="BX91" s="932"/>
      <c r="BY91" s="932"/>
      <c r="BZ91" s="932"/>
      <c r="CA91" s="932"/>
      <c r="CB91" s="932"/>
      <c r="CC91" s="932"/>
      <c r="CD91" s="932"/>
      <c r="CE91" s="932"/>
      <c r="CF91" s="932"/>
      <c r="CG91" s="932"/>
      <c r="CH91" s="932"/>
      <c r="CI91" s="932"/>
      <c r="CJ91" s="932"/>
      <c r="CK91" s="932"/>
      <c r="CL91" s="932"/>
      <c r="CM91" s="932"/>
      <c r="CN91" s="932"/>
      <c r="CO91" s="932"/>
      <c r="CP91" s="932"/>
      <c r="CQ91" s="932"/>
      <c r="CR91" s="932"/>
      <c r="CS91" s="932"/>
      <c r="CT91" s="932"/>
      <c r="CU91" s="932"/>
      <c r="CV91" s="932"/>
      <c r="CW91" s="932"/>
      <c r="CX91" s="932"/>
      <c r="CY91" s="932"/>
      <c r="CZ91" s="932"/>
      <c r="DA91" s="932"/>
      <c r="DB91" s="932"/>
      <c r="DC91" s="932"/>
      <c r="DD91" s="932"/>
      <c r="DE91" s="932"/>
      <c r="DF91" s="932"/>
      <c r="DG91" s="932"/>
      <c r="DH91" s="932"/>
      <c r="DI91" s="932"/>
      <c r="DJ91" s="932"/>
      <c r="DK91" s="932"/>
      <c r="DL91" s="932"/>
      <c r="DM91" s="932"/>
      <c r="DN91" s="932"/>
      <c r="DO91" s="932"/>
      <c r="DP91" s="932"/>
      <c r="DQ91" s="932"/>
      <c r="DR91" s="932"/>
    </row>
    <row r="92" spans="1:122">
      <c r="A92" s="963">
        <v>91</v>
      </c>
      <c r="D92" s="968">
        <f t="shared" si="14"/>
        <v>0</v>
      </c>
      <c r="E92" s="968">
        <f t="shared" si="15"/>
        <v>0</v>
      </c>
      <c r="F92" s="968">
        <f t="shared" si="16"/>
        <v>0</v>
      </c>
      <c r="G92" s="968">
        <f t="shared" si="17"/>
        <v>0</v>
      </c>
      <c r="H92" s="968">
        <f t="shared" si="18"/>
        <v>0</v>
      </c>
      <c r="I92" s="968">
        <f t="shared" si="19"/>
        <v>0</v>
      </c>
      <c r="J92" s="968">
        <f t="shared" si="20"/>
        <v>0</v>
      </c>
      <c r="K92" s="968">
        <f t="shared" si="21"/>
        <v>0</v>
      </c>
      <c r="L92" s="968">
        <f t="shared" si="22"/>
        <v>0</v>
      </c>
      <c r="M92" s="968">
        <f t="shared" si="23"/>
        <v>0</v>
      </c>
      <c r="N92" s="968">
        <f t="shared" si="24"/>
        <v>0</v>
      </c>
      <c r="O92" s="968">
        <f t="shared" si="25"/>
        <v>0</v>
      </c>
      <c r="P92" s="968">
        <f t="shared" si="26"/>
        <v>0</v>
      </c>
      <c r="Q92" s="968">
        <f t="shared" si="27"/>
        <v>0</v>
      </c>
      <c r="R92" s="932"/>
      <c r="S92" s="932"/>
      <c r="T92" s="932"/>
      <c r="U92" s="932"/>
      <c r="V92" s="932"/>
      <c r="W92" s="932"/>
      <c r="X92" s="932"/>
      <c r="Y92" s="932"/>
      <c r="Z92" s="932"/>
      <c r="AA92" s="932"/>
      <c r="AB92" s="932"/>
      <c r="AC92" s="932"/>
      <c r="AD92" s="932"/>
      <c r="AE92" s="932"/>
      <c r="AF92" s="932"/>
      <c r="AG92" s="932"/>
      <c r="AH92" s="932"/>
      <c r="AI92" s="932"/>
      <c r="AJ92" s="932"/>
      <c r="AK92" s="932"/>
      <c r="AL92" s="932"/>
      <c r="AM92" s="932"/>
      <c r="AN92" s="932"/>
      <c r="AO92" s="932"/>
      <c r="AP92" s="932"/>
      <c r="AQ92" s="932"/>
      <c r="AR92" s="932"/>
      <c r="AS92" s="932"/>
      <c r="AT92" s="932"/>
      <c r="AU92" s="932"/>
      <c r="AV92" s="932"/>
      <c r="AW92" s="932"/>
      <c r="AX92" s="932"/>
      <c r="AY92" s="932"/>
      <c r="AZ92" s="932"/>
      <c r="BA92" s="932"/>
      <c r="BB92" s="932"/>
      <c r="BC92" s="932"/>
      <c r="BD92" s="932"/>
      <c r="BE92" s="932"/>
      <c r="BF92" s="932"/>
      <c r="BG92" s="932"/>
      <c r="BH92" s="932"/>
      <c r="BI92" s="932"/>
      <c r="BJ92" s="932"/>
      <c r="BK92" s="932"/>
      <c r="BL92" s="932"/>
      <c r="BM92" s="932"/>
      <c r="BN92" s="932"/>
      <c r="BO92" s="932"/>
      <c r="BP92" s="932"/>
      <c r="BQ92" s="932"/>
      <c r="BR92" s="932"/>
      <c r="BS92" s="932"/>
      <c r="BT92" s="932"/>
      <c r="BU92" s="932"/>
      <c r="BV92" s="932"/>
      <c r="BW92" s="932"/>
      <c r="BX92" s="932"/>
      <c r="BY92" s="932"/>
      <c r="BZ92" s="932"/>
      <c r="CA92" s="932"/>
      <c r="CB92" s="932"/>
      <c r="CC92" s="932"/>
      <c r="CD92" s="932"/>
      <c r="CE92" s="932"/>
      <c r="CF92" s="932"/>
      <c r="CG92" s="932"/>
      <c r="CH92" s="932"/>
      <c r="CI92" s="932"/>
      <c r="CJ92" s="932"/>
      <c r="CK92" s="932"/>
      <c r="CL92" s="932"/>
      <c r="CM92" s="932"/>
      <c r="CN92" s="932"/>
      <c r="CO92" s="932"/>
      <c r="CP92" s="932"/>
      <c r="CQ92" s="932"/>
      <c r="CR92" s="932"/>
      <c r="CS92" s="932"/>
      <c r="CT92" s="932"/>
      <c r="CU92" s="932"/>
      <c r="CV92" s="932"/>
      <c r="CW92" s="932"/>
      <c r="CX92" s="932"/>
      <c r="CY92" s="932"/>
      <c r="CZ92" s="932"/>
      <c r="DA92" s="932"/>
      <c r="DB92" s="932"/>
      <c r="DC92" s="932"/>
      <c r="DD92" s="932"/>
      <c r="DE92" s="932"/>
      <c r="DF92" s="932"/>
      <c r="DG92" s="932"/>
      <c r="DH92" s="932"/>
      <c r="DI92" s="932"/>
      <c r="DJ92" s="932"/>
      <c r="DK92" s="932"/>
      <c r="DL92" s="932"/>
      <c r="DM92" s="932"/>
      <c r="DN92" s="932"/>
      <c r="DO92" s="932"/>
      <c r="DP92" s="932"/>
      <c r="DQ92" s="932"/>
      <c r="DR92" s="932"/>
    </row>
    <row r="93" spans="1:122">
      <c r="A93" s="963">
        <v>92</v>
      </c>
      <c r="D93" s="968">
        <f t="shared" si="14"/>
        <v>0</v>
      </c>
      <c r="E93" s="968">
        <f t="shared" si="15"/>
        <v>0</v>
      </c>
      <c r="F93" s="968">
        <f t="shared" si="16"/>
        <v>0</v>
      </c>
      <c r="G93" s="968">
        <f t="shared" si="17"/>
        <v>0</v>
      </c>
      <c r="H93" s="968">
        <f t="shared" si="18"/>
        <v>0</v>
      </c>
      <c r="I93" s="968">
        <f t="shared" si="19"/>
        <v>0</v>
      </c>
      <c r="J93" s="968">
        <f t="shared" si="20"/>
        <v>0</v>
      </c>
      <c r="K93" s="968">
        <f t="shared" si="21"/>
        <v>0</v>
      </c>
      <c r="L93" s="968">
        <f t="shared" si="22"/>
        <v>0</v>
      </c>
      <c r="M93" s="968">
        <f t="shared" si="23"/>
        <v>0</v>
      </c>
      <c r="N93" s="968">
        <f t="shared" si="24"/>
        <v>0</v>
      </c>
      <c r="O93" s="968">
        <f t="shared" si="25"/>
        <v>0</v>
      </c>
      <c r="P93" s="968">
        <f t="shared" si="26"/>
        <v>0</v>
      </c>
      <c r="Q93" s="968">
        <f t="shared" si="27"/>
        <v>0</v>
      </c>
      <c r="R93" s="932"/>
      <c r="S93" s="932"/>
      <c r="T93" s="932"/>
      <c r="U93" s="932"/>
      <c r="V93" s="932"/>
      <c r="W93" s="932"/>
      <c r="X93" s="932"/>
      <c r="Y93" s="932"/>
      <c r="Z93" s="932"/>
      <c r="AA93" s="932"/>
      <c r="AB93" s="932"/>
      <c r="AC93" s="932"/>
      <c r="AD93" s="932"/>
      <c r="AE93" s="932"/>
      <c r="AF93" s="932"/>
      <c r="AG93" s="932"/>
      <c r="AH93" s="932"/>
      <c r="AI93" s="932"/>
      <c r="AJ93" s="932"/>
      <c r="AK93" s="932"/>
      <c r="AL93" s="932"/>
      <c r="AM93" s="932"/>
      <c r="AN93" s="932"/>
      <c r="AO93" s="932"/>
      <c r="AP93" s="932"/>
      <c r="AQ93" s="932"/>
      <c r="AR93" s="932"/>
      <c r="AS93" s="932"/>
      <c r="AT93" s="932"/>
      <c r="AU93" s="932"/>
      <c r="AV93" s="932"/>
      <c r="AW93" s="932"/>
      <c r="AX93" s="932"/>
      <c r="AY93" s="932"/>
      <c r="AZ93" s="932"/>
      <c r="BA93" s="932"/>
      <c r="BB93" s="932"/>
      <c r="BC93" s="932"/>
      <c r="BD93" s="932"/>
      <c r="BE93" s="932"/>
      <c r="BF93" s="932"/>
      <c r="BG93" s="932"/>
      <c r="BH93" s="932"/>
      <c r="BI93" s="932"/>
      <c r="BJ93" s="932"/>
      <c r="BK93" s="932"/>
      <c r="BL93" s="932"/>
      <c r="BM93" s="932"/>
      <c r="BN93" s="932"/>
      <c r="BO93" s="932"/>
      <c r="BP93" s="932"/>
      <c r="BQ93" s="932"/>
      <c r="BR93" s="932"/>
      <c r="BS93" s="932"/>
      <c r="BT93" s="932"/>
      <c r="BU93" s="932"/>
      <c r="BV93" s="932"/>
      <c r="BW93" s="932"/>
      <c r="BX93" s="932"/>
      <c r="BY93" s="932"/>
      <c r="BZ93" s="932"/>
      <c r="CA93" s="932"/>
      <c r="CB93" s="932"/>
      <c r="CC93" s="932"/>
      <c r="CD93" s="932"/>
      <c r="CE93" s="932"/>
      <c r="CF93" s="932"/>
      <c r="CG93" s="932"/>
      <c r="CH93" s="932"/>
      <c r="CI93" s="932"/>
      <c r="CJ93" s="932"/>
      <c r="CK93" s="932"/>
      <c r="CL93" s="932"/>
      <c r="CM93" s="932"/>
      <c r="CN93" s="932"/>
      <c r="CO93" s="932"/>
      <c r="CP93" s="932"/>
      <c r="CQ93" s="932"/>
      <c r="CR93" s="932"/>
      <c r="CS93" s="932"/>
      <c r="CT93" s="932"/>
      <c r="CU93" s="932"/>
      <c r="CV93" s="932"/>
      <c r="CW93" s="932"/>
      <c r="CX93" s="932"/>
      <c r="CY93" s="932"/>
      <c r="CZ93" s="932"/>
      <c r="DA93" s="932"/>
      <c r="DB93" s="932"/>
      <c r="DC93" s="932"/>
      <c r="DD93" s="932"/>
      <c r="DE93" s="932"/>
      <c r="DF93" s="932"/>
      <c r="DG93" s="932"/>
      <c r="DH93" s="932"/>
      <c r="DI93" s="932"/>
      <c r="DJ93" s="932"/>
      <c r="DK93" s="932"/>
      <c r="DL93" s="932"/>
      <c r="DM93" s="932"/>
      <c r="DN93" s="932"/>
      <c r="DO93" s="932"/>
      <c r="DP93" s="932"/>
      <c r="DQ93" s="932"/>
      <c r="DR93" s="932"/>
    </row>
    <row r="94" spans="1:122">
      <c r="A94" s="963">
        <v>93</v>
      </c>
      <c r="D94" s="968">
        <f t="shared" si="14"/>
        <v>0</v>
      </c>
      <c r="E94" s="968">
        <f t="shared" si="15"/>
        <v>0</v>
      </c>
      <c r="F94" s="968">
        <f t="shared" si="16"/>
        <v>0</v>
      </c>
      <c r="G94" s="968">
        <f t="shared" si="17"/>
        <v>0</v>
      </c>
      <c r="H94" s="968">
        <f t="shared" si="18"/>
        <v>0</v>
      </c>
      <c r="I94" s="968">
        <f t="shared" si="19"/>
        <v>0</v>
      </c>
      <c r="J94" s="968">
        <f t="shared" si="20"/>
        <v>0</v>
      </c>
      <c r="K94" s="968">
        <f t="shared" si="21"/>
        <v>0</v>
      </c>
      <c r="L94" s="968">
        <f t="shared" si="22"/>
        <v>0</v>
      </c>
      <c r="M94" s="968">
        <f t="shared" si="23"/>
        <v>0</v>
      </c>
      <c r="N94" s="968">
        <f t="shared" si="24"/>
        <v>0</v>
      </c>
      <c r="O94" s="968">
        <f t="shared" si="25"/>
        <v>0</v>
      </c>
      <c r="P94" s="968">
        <f t="shared" si="26"/>
        <v>0</v>
      </c>
      <c r="Q94" s="968">
        <f t="shared" si="27"/>
        <v>0</v>
      </c>
      <c r="R94" s="932"/>
      <c r="S94" s="932"/>
      <c r="T94" s="932"/>
      <c r="U94" s="932"/>
      <c r="V94" s="932"/>
      <c r="W94" s="932"/>
      <c r="X94" s="932"/>
      <c r="Y94" s="932"/>
      <c r="Z94" s="932"/>
      <c r="AA94" s="932"/>
      <c r="AB94" s="932"/>
      <c r="AC94" s="932"/>
      <c r="AD94" s="932"/>
      <c r="AE94" s="932"/>
      <c r="AF94" s="932"/>
      <c r="AG94" s="932"/>
      <c r="AH94" s="932"/>
      <c r="AI94" s="932"/>
      <c r="AJ94" s="932"/>
      <c r="AK94" s="932"/>
      <c r="AL94" s="932"/>
      <c r="AM94" s="932"/>
      <c r="AN94" s="932"/>
      <c r="AO94" s="932"/>
      <c r="AP94" s="932"/>
      <c r="AQ94" s="932"/>
      <c r="AR94" s="932"/>
      <c r="AS94" s="932"/>
      <c r="AT94" s="932"/>
      <c r="AU94" s="932"/>
      <c r="AV94" s="932"/>
      <c r="AW94" s="932"/>
      <c r="AX94" s="932"/>
      <c r="AY94" s="932"/>
      <c r="AZ94" s="932"/>
      <c r="BA94" s="932"/>
      <c r="BB94" s="932"/>
      <c r="BC94" s="932"/>
      <c r="BD94" s="932"/>
      <c r="BE94" s="932"/>
      <c r="BF94" s="932"/>
      <c r="BG94" s="932"/>
      <c r="BH94" s="932"/>
      <c r="BI94" s="932"/>
      <c r="BJ94" s="932"/>
      <c r="BK94" s="932"/>
      <c r="BL94" s="932"/>
      <c r="BM94" s="932"/>
      <c r="BN94" s="932"/>
      <c r="BO94" s="932"/>
      <c r="BP94" s="932"/>
      <c r="BQ94" s="932"/>
      <c r="BR94" s="932"/>
      <c r="BS94" s="932"/>
      <c r="BT94" s="932"/>
      <c r="BU94" s="932"/>
      <c r="BV94" s="932"/>
      <c r="BW94" s="932"/>
      <c r="BX94" s="932"/>
      <c r="BY94" s="932"/>
      <c r="BZ94" s="932"/>
      <c r="CA94" s="932"/>
      <c r="CB94" s="932"/>
      <c r="CC94" s="932"/>
      <c r="CD94" s="932"/>
      <c r="CE94" s="932"/>
      <c r="CF94" s="932"/>
      <c r="CG94" s="932"/>
      <c r="CH94" s="932"/>
      <c r="CI94" s="932"/>
      <c r="CJ94" s="932"/>
      <c r="CK94" s="932"/>
      <c r="CL94" s="932"/>
      <c r="CM94" s="932"/>
      <c r="CN94" s="932"/>
      <c r="CO94" s="932"/>
      <c r="CP94" s="932"/>
      <c r="CQ94" s="932"/>
      <c r="CR94" s="932"/>
      <c r="CS94" s="932"/>
      <c r="CT94" s="932"/>
      <c r="CU94" s="932"/>
      <c r="CV94" s="932"/>
      <c r="CW94" s="932"/>
      <c r="CX94" s="932"/>
      <c r="CY94" s="932"/>
      <c r="CZ94" s="932"/>
      <c r="DA94" s="932"/>
      <c r="DB94" s="932"/>
      <c r="DC94" s="932"/>
      <c r="DD94" s="932"/>
      <c r="DE94" s="932"/>
      <c r="DF94" s="932"/>
      <c r="DG94" s="932"/>
      <c r="DH94" s="932"/>
      <c r="DI94" s="932"/>
      <c r="DJ94" s="932"/>
      <c r="DK94" s="932"/>
      <c r="DL94" s="932"/>
      <c r="DM94" s="932"/>
      <c r="DN94" s="932"/>
      <c r="DO94" s="932"/>
      <c r="DP94" s="932"/>
      <c r="DQ94" s="932"/>
      <c r="DR94" s="932"/>
    </row>
    <row r="95" spans="1:122">
      <c r="A95" s="963">
        <v>94</v>
      </c>
      <c r="D95" s="968">
        <f t="shared" si="14"/>
        <v>0</v>
      </c>
      <c r="E95" s="968">
        <f t="shared" si="15"/>
        <v>0</v>
      </c>
      <c r="F95" s="968">
        <f t="shared" si="16"/>
        <v>0</v>
      </c>
      <c r="G95" s="968">
        <f t="shared" si="17"/>
        <v>0</v>
      </c>
      <c r="H95" s="968">
        <f t="shared" si="18"/>
        <v>0</v>
      </c>
      <c r="I95" s="968">
        <f t="shared" si="19"/>
        <v>0</v>
      </c>
      <c r="J95" s="968">
        <f t="shared" si="20"/>
        <v>0</v>
      </c>
      <c r="K95" s="968">
        <f t="shared" si="21"/>
        <v>0</v>
      </c>
      <c r="L95" s="968">
        <f t="shared" si="22"/>
        <v>0</v>
      </c>
      <c r="M95" s="968">
        <f t="shared" si="23"/>
        <v>0</v>
      </c>
      <c r="N95" s="968">
        <f t="shared" si="24"/>
        <v>0</v>
      </c>
      <c r="O95" s="968">
        <f t="shared" si="25"/>
        <v>0</v>
      </c>
      <c r="P95" s="968">
        <f t="shared" si="26"/>
        <v>0</v>
      </c>
      <c r="Q95" s="968">
        <f t="shared" si="27"/>
        <v>0</v>
      </c>
      <c r="R95" s="932"/>
      <c r="S95" s="932"/>
      <c r="T95" s="932"/>
      <c r="U95" s="932"/>
      <c r="V95" s="932"/>
      <c r="W95" s="932"/>
      <c r="X95" s="932"/>
      <c r="Y95" s="932"/>
      <c r="Z95" s="932"/>
      <c r="AA95" s="932"/>
      <c r="AB95" s="932"/>
      <c r="AC95" s="932"/>
      <c r="AD95" s="932"/>
      <c r="AE95" s="932"/>
      <c r="AF95" s="932"/>
      <c r="AG95" s="932"/>
      <c r="AH95" s="932"/>
      <c r="AI95" s="932"/>
      <c r="AJ95" s="932"/>
      <c r="AK95" s="932"/>
      <c r="AL95" s="932"/>
      <c r="AM95" s="932"/>
      <c r="AN95" s="932"/>
      <c r="AO95" s="932"/>
      <c r="AP95" s="932"/>
      <c r="AQ95" s="932"/>
      <c r="AR95" s="932"/>
      <c r="AS95" s="932"/>
      <c r="AT95" s="932"/>
      <c r="AU95" s="932"/>
      <c r="AV95" s="932"/>
      <c r="AW95" s="932"/>
      <c r="AX95" s="932"/>
      <c r="AY95" s="932"/>
      <c r="AZ95" s="932"/>
      <c r="BA95" s="932"/>
      <c r="BB95" s="932"/>
      <c r="BC95" s="932"/>
      <c r="BD95" s="932"/>
      <c r="BE95" s="932"/>
      <c r="BF95" s="932"/>
      <c r="BG95" s="932"/>
      <c r="BH95" s="932"/>
      <c r="BI95" s="932"/>
      <c r="BJ95" s="932"/>
      <c r="BK95" s="932"/>
      <c r="BL95" s="932"/>
      <c r="BM95" s="932"/>
      <c r="BN95" s="932"/>
      <c r="BO95" s="932"/>
      <c r="BP95" s="932"/>
      <c r="BQ95" s="932"/>
      <c r="BR95" s="932"/>
      <c r="BS95" s="932"/>
      <c r="BT95" s="932"/>
      <c r="BU95" s="932"/>
      <c r="BV95" s="932"/>
      <c r="BW95" s="932"/>
      <c r="BX95" s="932"/>
      <c r="BY95" s="932"/>
      <c r="BZ95" s="932"/>
      <c r="CA95" s="932"/>
      <c r="CB95" s="932"/>
      <c r="CC95" s="932"/>
      <c r="CD95" s="932"/>
      <c r="CE95" s="932"/>
      <c r="CF95" s="932"/>
      <c r="CG95" s="932"/>
      <c r="CH95" s="932"/>
      <c r="CI95" s="932"/>
      <c r="CJ95" s="932"/>
      <c r="CK95" s="932"/>
      <c r="CL95" s="932"/>
      <c r="CM95" s="932"/>
      <c r="CN95" s="932"/>
      <c r="CO95" s="932"/>
      <c r="CP95" s="932"/>
      <c r="CQ95" s="932"/>
      <c r="CR95" s="932"/>
      <c r="CS95" s="932"/>
      <c r="CT95" s="932"/>
      <c r="CU95" s="932"/>
      <c r="CV95" s="932"/>
      <c r="CW95" s="932"/>
      <c r="CX95" s="932"/>
      <c r="CY95" s="932"/>
      <c r="CZ95" s="932"/>
      <c r="DA95" s="932"/>
      <c r="DB95" s="932"/>
      <c r="DC95" s="932"/>
      <c r="DD95" s="932"/>
      <c r="DE95" s="932"/>
      <c r="DF95" s="932"/>
      <c r="DG95" s="932"/>
      <c r="DH95" s="932"/>
      <c r="DI95" s="932"/>
      <c r="DJ95" s="932"/>
      <c r="DK95" s="932"/>
      <c r="DL95" s="932"/>
      <c r="DM95" s="932"/>
      <c r="DN95" s="932"/>
      <c r="DO95" s="932"/>
      <c r="DP95" s="932"/>
      <c r="DQ95" s="932"/>
      <c r="DR95" s="932"/>
    </row>
    <row r="96" spans="1:122">
      <c r="A96" s="963">
        <v>95</v>
      </c>
      <c r="D96" s="968">
        <f t="shared" si="14"/>
        <v>0</v>
      </c>
      <c r="E96" s="968">
        <f t="shared" si="15"/>
        <v>0</v>
      </c>
      <c r="F96" s="968">
        <f t="shared" si="16"/>
        <v>0</v>
      </c>
      <c r="G96" s="968">
        <f t="shared" si="17"/>
        <v>0</v>
      </c>
      <c r="H96" s="968">
        <f t="shared" si="18"/>
        <v>0</v>
      </c>
      <c r="I96" s="968">
        <f t="shared" si="19"/>
        <v>0</v>
      </c>
      <c r="J96" s="968">
        <f t="shared" si="20"/>
        <v>0</v>
      </c>
      <c r="K96" s="968">
        <f t="shared" si="21"/>
        <v>0</v>
      </c>
      <c r="L96" s="968">
        <f t="shared" si="22"/>
        <v>0</v>
      </c>
      <c r="M96" s="968">
        <f t="shared" si="23"/>
        <v>0</v>
      </c>
      <c r="N96" s="968">
        <f t="shared" si="24"/>
        <v>0</v>
      </c>
      <c r="O96" s="968">
        <f t="shared" si="25"/>
        <v>0</v>
      </c>
      <c r="P96" s="968">
        <f t="shared" si="26"/>
        <v>0</v>
      </c>
      <c r="Q96" s="968">
        <f t="shared" si="27"/>
        <v>0</v>
      </c>
      <c r="R96" s="932"/>
      <c r="S96" s="932"/>
      <c r="T96" s="932"/>
      <c r="U96" s="932"/>
      <c r="V96" s="932"/>
      <c r="W96" s="932"/>
      <c r="X96" s="932"/>
      <c r="Y96" s="932"/>
      <c r="Z96" s="932"/>
      <c r="AA96" s="932"/>
      <c r="AB96" s="932"/>
      <c r="AC96" s="932"/>
      <c r="AD96" s="932"/>
      <c r="AE96" s="932"/>
      <c r="AF96" s="932"/>
      <c r="AG96" s="932"/>
      <c r="AH96" s="932"/>
      <c r="AI96" s="932"/>
      <c r="AJ96" s="932"/>
      <c r="AK96" s="932"/>
      <c r="AL96" s="932"/>
      <c r="AM96" s="932"/>
      <c r="AN96" s="932"/>
      <c r="AO96" s="932"/>
      <c r="AP96" s="932"/>
      <c r="AQ96" s="932"/>
      <c r="AR96" s="932"/>
      <c r="AS96" s="932"/>
      <c r="AT96" s="932"/>
      <c r="AU96" s="932"/>
      <c r="AV96" s="932"/>
      <c r="AW96" s="932"/>
      <c r="AX96" s="932"/>
      <c r="AY96" s="932"/>
      <c r="AZ96" s="932"/>
      <c r="BA96" s="932"/>
      <c r="BB96" s="932"/>
      <c r="BC96" s="932"/>
      <c r="BD96" s="932"/>
      <c r="BE96" s="932"/>
      <c r="BF96" s="932"/>
      <c r="BG96" s="932"/>
      <c r="BH96" s="932"/>
      <c r="BI96" s="932"/>
      <c r="BJ96" s="932"/>
      <c r="BK96" s="932"/>
      <c r="BL96" s="932"/>
      <c r="BM96" s="932"/>
      <c r="BN96" s="932"/>
      <c r="BO96" s="932"/>
      <c r="BP96" s="932"/>
      <c r="BQ96" s="932"/>
      <c r="BR96" s="932"/>
      <c r="BS96" s="932"/>
      <c r="BT96" s="932"/>
      <c r="BU96" s="932"/>
      <c r="BV96" s="932"/>
      <c r="BW96" s="932"/>
      <c r="BX96" s="932"/>
      <c r="BY96" s="932"/>
      <c r="BZ96" s="932"/>
      <c r="CA96" s="932"/>
      <c r="CB96" s="932"/>
      <c r="CC96" s="932"/>
      <c r="CD96" s="932"/>
      <c r="CE96" s="932"/>
      <c r="CF96" s="932"/>
      <c r="CG96" s="932"/>
      <c r="CH96" s="932"/>
      <c r="CI96" s="932"/>
      <c r="CJ96" s="932"/>
      <c r="CK96" s="932"/>
      <c r="CL96" s="932"/>
      <c r="CM96" s="932"/>
      <c r="CN96" s="932"/>
      <c r="CO96" s="932"/>
      <c r="CP96" s="932"/>
      <c r="CQ96" s="932"/>
      <c r="CR96" s="932"/>
      <c r="CS96" s="932"/>
      <c r="CT96" s="932"/>
      <c r="CU96" s="932"/>
      <c r="CV96" s="932"/>
      <c r="CW96" s="932"/>
      <c r="CX96" s="932"/>
      <c r="CY96" s="932"/>
      <c r="CZ96" s="932"/>
      <c r="DA96" s="932"/>
      <c r="DB96" s="932"/>
      <c r="DC96" s="932"/>
      <c r="DD96" s="932"/>
      <c r="DE96" s="932"/>
      <c r="DF96" s="932"/>
      <c r="DG96" s="932"/>
      <c r="DH96" s="932"/>
      <c r="DI96" s="932"/>
      <c r="DJ96" s="932"/>
      <c r="DK96" s="932"/>
      <c r="DL96" s="932"/>
      <c r="DM96" s="932"/>
      <c r="DN96" s="932"/>
      <c r="DO96" s="932"/>
      <c r="DP96" s="932"/>
      <c r="DQ96" s="932"/>
      <c r="DR96" s="932"/>
    </row>
    <row r="97" spans="1:196">
      <c r="A97" s="963">
        <v>96</v>
      </c>
      <c r="D97" s="968">
        <f t="shared" si="14"/>
        <v>0</v>
      </c>
      <c r="E97" s="968">
        <f t="shared" si="15"/>
        <v>0</v>
      </c>
      <c r="F97" s="968">
        <f t="shared" si="16"/>
        <v>0</v>
      </c>
      <c r="G97" s="968">
        <f t="shared" si="17"/>
        <v>0</v>
      </c>
      <c r="H97" s="968">
        <f t="shared" si="18"/>
        <v>0</v>
      </c>
      <c r="I97" s="968">
        <f t="shared" si="19"/>
        <v>0</v>
      </c>
      <c r="J97" s="968">
        <f t="shared" si="20"/>
        <v>0</v>
      </c>
      <c r="K97" s="968">
        <f t="shared" si="21"/>
        <v>0</v>
      </c>
      <c r="L97" s="968">
        <f t="shared" si="22"/>
        <v>0</v>
      </c>
      <c r="M97" s="968">
        <f t="shared" si="23"/>
        <v>0</v>
      </c>
      <c r="N97" s="968">
        <f t="shared" si="24"/>
        <v>0</v>
      </c>
      <c r="O97" s="968">
        <f t="shared" si="25"/>
        <v>0</v>
      </c>
      <c r="P97" s="968">
        <f t="shared" si="26"/>
        <v>0</v>
      </c>
      <c r="Q97" s="968">
        <f t="shared" si="27"/>
        <v>0</v>
      </c>
      <c r="R97" s="932"/>
      <c r="S97" s="932"/>
      <c r="T97" s="932"/>
      <c r="U97" s="932"/>
      <c r="V97" s="932"/>
      <c r="W97" s="932"/>
      <c r="X97" s="932"/>
      <c r="Y97" s="932"/>
      <c r="Z97" s="932"/>
      <c r="AA97" s="932"/>
      <c r="AB97" s="932"/>
      <c r="AC97" s="932"/>
      <c r="AD97" s="932"/>
      <c r="AE97" s="932"/>
      <c r="AF97" s="932"/>
      <c r="AG97" s="932"/>
      <c r="AH97" s="932"/>
      <c r="AI97" s="932"/>
      <c r="AJ97" s="932"/>
      <c r="AK97" s="932"/>
      <c r="AL97" s="932"/>
      <c r="AM97" s="932"/>
      <c r="AN97" s="932"/>
      <c r="AO97" s="932"/>
      <c r="AP97" s="932"/>
      <c r="AQ97" s="932"/>
      <c r="AR97" s="932"/>
      <c r="AS97" s="932"/>
      <c r="AT97" s="932"/>
      <c r="AU97" s="932"/>
      <c r="AV97" s="932"/>
      <c r="AW97" s="932"/>
      <c r="AX97" s="932"/>
      <c r="AY97" s="932"/>
      <c r="AZ97" s="932"/>
      <c r="BA97" s="932"/>
      <c r="BB97" s="932"/>
      <c r="BC97" s="932"/>
      <c r="BD97" s="932"/>
      <c r="BE97" s="932"/>
      <c r="BF97" s="932"/>
      <c r="BG97" s="932"/>
      <c r="BH97" s="932"/>
      <c r="BI97" s="932"/>
      <c r="BJ97" s="932"/>
      <c r="BK97" s="932"/>
      <c r="BL97" s="932"/>
      <c r="BM97" s="932"/>
      <c r="BN97" s="932"/>
      <c r="BO97" s="932"/>
      <c r="BP97" s="932"/>
      <c r="BQ97" s="932"/>
      <c r="BR97" s="932"/>
      <c r="BS97" s="932"/>
      <c r="BT97" s="932"/>
      <c r="BU97" s="932"/>
      <c r="BV97" s="932"/>
      <c r="BW97" s="932"/>
      <c r="BX97" s="932"/>
      <c r="BY97" s="932"/>
      <c r="BZ97" s="932"/>
      <c r="CA97" s="932"/>
      <c r="CB97" s="932"/>
      <c r="CC97" s="932"/>
      <c r="CD97" s="932"/>
      <c r="CE97" s="932"/>
      <c r="CF97" s="932"/>
      <c r="CG97" s="932"/>
      <c r="CH97" s="932"/>
      <c r="CI97" s="932"/>
      <c r="CJ97" s="932"/>
      <c r="CK97" s="932"/>
      <c r="CL97" s="932"/>
      <c r="CM97" s="932"/>
      <c r="CN97" s="932"/>
      <c r="CO97" s="932"/>
      <c r="CP97" s="932"/>
      <c r="CQ97" s="932"/>
      <c r="CR97" s="932"/>
      <c r="CS97" s="932"/>
      <c r="CT97" s="932"/>
      <c r="CU97" s="932"/>
      <c r="CV97" s="932"/>
      <c r="CW97" s="932"/>
      <c r="CX97" s="932"/>
      <c r="CY97" s="932"/>
      <c r="CZ97" s="932"/>
      <c r="DA97" s="932"/>
      <c r="DB97" s="932"/>
      <c r="DC97" s="932"/>
      <c r="DD97" s="932"/>
      <c r="DE97" s="932"/>
      <c r="DF97" s="932"/>
      <c r="DG97" s="932"/>
      <c r="DH97" s="932"/>
      <c r="DI97" s="932"/>
      <c r="DJ97" s="932"/>
      <c r="DK97" s="932"/>
      <c r="DL97" s="932"/>
      <c r="DM97" s="932"/>
      <c r="DN97" s="932"/>
      <c r="DO97" s="932"/>
      <c r="DP97" s="932"/>
      <c r="DQ97" s="932"/>
      <c r="DR97" s="932"/>
    </row>
    <row r="98" spans="1:196">
      <c r="A98" s="963">
        <v>97</v>
      </c>
      <c r="D98" s="968">
        <f t="shared" si="14"/>
        <v>0</v>
      </c>
      <c r="E98" s="968">
        <f t="shared" si="15"/>
        <v>0</v>
      </c>
      <c r="F98" s="968">
        <f t="shared" si="16"/>
        <v>0</v>
      </c>
      <c r="G98" s="968">
        <f t="shared" si="17"/>
        <v>0</v>
      </c>
      <c r="H98" s="968">
        <f t="shared" si="18"/>
        <v>0</v>
      </c>
      <c r="I98" s="968">
        <f t="shared" si="19"/>
        <v>0</v>
      </c>
      <c r="J98" s="968">
        <f t="shared" si="20"/>
        <v>0</v>
      </c>
      <c r="K98" s="968">
        <f t="shared" si="21"/>
        <v>0</v>
      </c>
      <c r="L98" s="968">
        <f t="shared" si="22"/>
        <v>0</v>
      </c>
      <c r="M98" s="968">
        <f t="shared" si="23"/>
        <v>0</v>
      </c>
      <c r="N98" s="968">
        <f t="shared" si="24"/>
        <v>0</v>
      </c>
      <c r="O98" s="968">
        <f t="shared" si="25"/>
        <v>0</v>
      </c>
      <c r="P98" s="968">
        <f t="shared" si="26"/>
        <v>0</v>
      </c>
      <c r="Q98" s="968">
        <f t="shared" si="27"/>
        <v>0</v>
      </c>
      <c r="R98" s="932"/>
      <c r="S98" s="932"/>
      <c r="T98" s="932"/>
      <c r="U98" s="932"/>
      <c r="V98" s="932"/>
      <c r="W98" s="932"/>
      <c r="X98" s="932"/>
      <c r="Y98" s="932"/>
      <c r="Z98" s="932"/>
      <c r="AA98" s="932"/>
      <c r="AB98" s="932"/>
      <c r="AC98" s="932"/>
      <c r="AD98" s="932"/>
      <c r="AE98" s="932"/>
      <c r="AF98" s="932"/>
      <c r="AG98" s="932"/>
      <c r="AH98" s="932"/>
      <c r="AI98" s="932"/>
      <c r="AJ98" s="932"/>
      <c r="AK98" s="932"/>
      <c r="AL98" s="932"/>
      <c r="AM98" s="932"/>
      <c r="AN98" s="932"/>
      <c r="AO98" s="932"/>
      <c r="AP98" s="932"/>
      <c r="AQ98" s="932"/>
      <c r="AR98" s="932"/>
      <c r="AS98" s="932"/>
      <c r="AT98" s="932"/>
      <c r="AU98" s="932"/>
      <c r="AV98" s="932"/>
      <c r="AW98" s="932"/>
      <c r="AX98" s="932"/>
      <c r="AY98" s="932"/>
      <c r="AZ98" s="932"/>
      <c r="BA98" s="932"/>
      <c r="BB98" s="932"/>
      <c r="BC98" s="932"/>
      <c r="BD98" s="932"/>
      <c r="BE98" s="932"/>
      <c r="BF98" s="932"/>
      <c r="BG98" s="932"/>
      <c r="BH98" s="932"/>
      <c r="BI98" s="932"/>
      <c r="BJ98" s="932"/>
      <c r="BK98" s="932"/>
      <c r="BL98" s="932"/>
      <c r="BM98" s="932"/>
      <c r="BN98" s="932"/>
      <c r="BO98" s="932"/>
      <c r="BP98" s="932"/>
      <c r="BQ98" s="932"/>
      <c r="BR98" s="932"/>
      <c r="BS98" s="932"/>
      <c r="BT98" s="932"/>
      <c r="BU98" s="932"/>
      <c r="BV98" s="932"/>
      <c r="BW98" s="932"/>
      <c r="BX98" s="932"/>
      <c r="BY98" s="932"/>
      <c r="BZ98" s="932"/>
      <c r="CA98" s="932"/>
      <c r="CB98" s="932"/>
      <c r="CC98" s="932"/>
      <c r="CD98" s="932"/>
      <c r="CE98" s="932"/>
      <c r="CF98" s="932"/>
      <c r="CG98" s="932"/>
      <c r="CH98" s="932"/>
      <c r="CI98" s="932"/>
      <c r="CJ98" s="932"/>
      <c r="CK98" s="932"/>
      <c r="CL98" s="932"/>
      <c r="CM98" s="932"/>
      <c r="CN98" s="932"/>
      <c r="CO98" s="932"/>
      <c r="CP98" s="932"/>
      <c r="CQ98" s="932"/>
      <c r="CR98" s="932"/>
      <c r="CS98" s="932"/>
      <c r="CT98" s="932"/>
      <c r="CU98" s="932"/>
      <c r="CV98" s="932"/>
      <c r="CW98" s="932"/>
      <c r="CX98" s="932"/>
      <c r="CY98" s="932"/>
      <c r="CZ98" s="932"/>
      <c r="DA98" s="932"/>
      <c r="DB98" s="932"/>
      <c r="DC98" s="932"/>
      <c r="DD98" s="932"/>
      <c r="DE98" s="932"/>
      <c r="DF98" s="932"/>
      <c r="DG98" s="932"/>
      <c r="DH98" s="932"/>
      <c r="DI98" s="932"/>
      <c r="DJ98" s="932"/>
      <c r="DK98" s="932"/>
      <c r="DL98" s="932"/>
      <c r="DM98" s="932"/>
      <c r="DN98" s="932"/>
      <c r="DO98" s="932"/>
      <c r="DP98" s="932"/>
      <c r="DQ98" s="932"/>
      <c r="DR98" s="932"/>
    </row>
    <row r="99" spans="1:196">
      <c r="A99" s="963">
        <v>98</v>
      </c>
      <c r="D99" s="968">
        <f t="shared" si="14"/>
        <v>0</v>
      </c>
      <c r="E99" s="968">
        <f t="shared" si="15"/>
        <v>0</v>
      </c>
      <c r="F99" s="968">
        <f t="shared" si="16"/>
        <v>0</v>
      </c>
      <c r="G99" s="968">
        <f t="shared" si="17"/>
        <v>0</v>
      </c>
      <c r="H99" s="968">
        <f t="shared" si="18"/>
        <v>0</v>
      </c>
      <c r="I99" s="968">
        <f t="shared" si="19"/>
        <v>0</v>
      </c>
      <c r="J99" s="968">
        <f t="shared" si="20"/>
        <v>0</v>
      </c>
      <c r="K99" s="968">
        <f t="shared" si="21"/>
        <v>0</v>
      </c>
      <c r="L99" s="968">
        <f t="shared" si="22"/>
        <v>0</v>
      </c>
      <c r="M99" s="968">
        <f t="shared" si="23"/>
        <v>0</v>
      </c>
      <c r="N99" s="968">
        <f t="shared" si="24"/>
        <v>0</v>
      </c>
      <c r="O99" s="968">
        <f t="shared" si="25"/>
        <v>0</v>
      </c>
      <c r="P99" s="968">
        <f t="shared" si="26"/>
        <v>0</v>
      </c>
      <c r="Q99" s="968">
        <f t="shared" si="27"/>
        <v>0</v>
      </c>
      <c r="R99" s="932"/>
      <c r="S99" s="932"/>
      <c r="T99" s="932"/>
      <c r="U99" s="932"/>
      <c r="V99" s="932"/>
      <c r="W99" s="932"/>
      <c r="X99" s="932"/>
      <c r="Y99" s="932"/>
      <c r="Z99" s="932"/>
      <c r="AA99" s="932"/>
      <c r="AB99" s="932"/>
      <c r="AC99" s="932"/>
      <c r="AD99" s="932"/>
      <c r="AE99" s="932"/>
      <c r="AF99" s="932"/>
      <c r="AG99" s="932"/>
      <c r="AH99" s="932"/>
      <c r="AI99" s="932"/>
      <c r="AJ99" s="932"/>
      <c r="AK99" s="932"/>
      <c r="AL99" s="932"/>
      <c r="AM99" s="932"/>
      <c r="AN99" s="932"/>
      <c r="AO99" s="932"/>
      <c r="AP99" s="932"/>
      <c r="AQ99" s="932"/>
      <c r="AR99" s="932"/>
      <c r="AS99" s="932"/>
      <c r="AT99" s="932"/>
      <c r="AU99" s="932"/>
      <c r="AV99" s="932"/>
      <c r="AW99" s="932"/>
      <c r="AX99" s="932"/>
      <c r="AY99" s="932"/>
      <c r="AZ99" s="932"/>
      <c r="BA99" s="932"/>
      <c r="BB99" s="932"/>
      <c r="BC99" s="932"/>
      <c r="BD99" s="932"/>
      <c r="BE99" s="932"/>
      <c r="BF99" s="932"/>
      <c r="BG99" s="932"/>
      <c r="BH99" s="932"/>
      <c r="BI99" s="932"/>
      <c r="BJ99" s="932"/>
      <c r="BK99" s="932"/>
      <c r="BL99" s="932"/>
      <c r="BM99" s="932"/>
      <c r="BN99" s="932"/>
      <c r="BO99" s="932"/>
      <c r="BP99" s="932"/>
      <c r="BQ99" s="932"/>
      <c r="BR99" s="932"/>
      <c r="BS99" s="932"/>
      <c r="BT99" s="932"/>
      <c r="BU99" s="932"/>
      <c r="BV99" s="932"/>
      <c r="BW99" s="932"/>
      <c r="BX99" s="932"/>
      <c r="BY99" s="932"/>
      <c r="BZ99" s="932"/>
      <c r="CA99" s="932"/>
      <c r="CB99" s="932"/>
      <c r="CC99" s="932"/>
      <c r="CD99" s="932"/>
      <c r="CE99" s="932"/>
      <c r="CF99" s="932"/>
      <c r="CG99" s="932"/>
      <c r="CH99" s="932"/>
      <c r="CI99" s="932"/>
      <c r="CJ99" s="932"/>
      <c r="CK99" s="932"/>
      <c r="CL99" s="932"/>
      <c r="CM99" s="932"/>
      <c r="CN99" s="932"/>
      <c r="CO99" s="932"/>
      <c r="CP99" s="932"/>
      <c r="CQ99" s="932"/>
      <c r="CR99" s="932"/>
      <c r="CS99" s="932"/>
      <c r="CT99" s="932"/>
      <c r="CU99" s="932"/>
      <c r="CV99" s="932"/>
      <c r="CW99" s="932"/>
      <c r="CX99" s="932"/>
      <c r="CY99" s="932"/>
      <c r="CZ99" s="932"/>
      <c r="DA99" s="932"/>
      <c r="DB99" s="932"/>
      <c r="DC99" s="932"/>
      <c r="DD99" s="932"/>
      <c r="DE99" s="932"/>
      <c r="DF99" s="932"/>
      <c r="DG99" s="932"/>
      <c r="DH99" s="932"/>
      <c r="DI99" s="932"/>
      <c r="DJ99" s="932"/>
      <c r="DK99" s="932"/>
      <c r="DL99" s="932"/>
      <c r="DM99" s="932"/>
      <c r="DN99" s="932"/>
      <c r="DO99" s="932"/>
      <c r="DP99" s="932"/>
      <c r="DQ99" s="932"/>
      <c r="DR99" s="932"/>
    </row>
    <row r="100" spans="1:196">
      <c r="A100" s="963">
        <v>99</v>
      </c>
      <c r="D100" s="968">
        <f t="shared" si="14"/>
        <v>0</v>
      </c>
      <c r="E100" s="968">
        <f t="shared" si="15"/>
        <v>0</v>
      </c>
      <c r="F100" s="968">
        <f t="shared" si="16"/>
        <v>0</v>
      </c>
      <c r="G100" s="968">
        <f t="shared" si="17"/>
        <v>0</v>
      </c>
      <c r="H100" s="968">
        <f t="shared" si="18"/>
        <v>0</v>
      </c>
      <c r="I100" s="968">
        <f t="shared" si="19"/>
        <v>0</v>
      </c>
      <c r="J100" s="968">
        <f t="shared" si="20"/>
        <v>0</v>
      </c>
      <c r="K100" s="968">
        <f t="shared" si="21"/>
        <v>0</v>
      </c>
      <c r="L100" s="968">
        <f t="shared" si="22"/>
        <v>0</v>
      </c>
      <c r="M100" s="968">
        <f t="shared" si="23"/>
        <v>0</v>
      </c>
      <c r="N100" s="968">
        <f t="shared" si="24"/>
        <v>0</v>
      </c>
      <c r="O100" s="968">
        <f t="shared" si="25"/>
        <v>0</v>
      </c>
      <c r="P100" s="968">
        <f t="shared" si="26"/>
        <v>0</v>
      </c>
      <c r="Q100" s="968">
        <f t="shared" si="27"/>
        <v>0</v>
      </c>
      <c r="R100" s="932"/>
      <c r="S100" s="932"/>
      <c r="T100" s="932"/>
      <c r="U100" s="932"/>
      <c r="V100" s="932"/>
      <c r="W100" s="932"/>
      <c r="X100" s="932"/>
      <c r="Y100" s="932"/>
      <c r="Z100" s="932"/>
      <c r="AA100" s="932"/>
      <c r="AB100" s="932"/>
      <c r="AC100" s="932"/>
      <c r="AD100" s="932"/>
      <c r="AE100" s="932"/>
      <c r="AF100" s="932"/>
      <c r="AG100" s="932"/>
      <c r="AH100" s="932"/>
      <c r="AI100" s="932"/>
      <c r="AJ100" s="932"/>
      <c r="AK100" s="932"/>
      <c r="AL100" s="932"/>
      <c r="AM100" s="932"/>
      <c r="AN100" s="932"/>
      <c r="AO100" s="932"/>
      <c r="AP100" s="932"/>
      <c r="AQ100" s="932"/>
      <c r="AR100" s="932"/>
      <c r="AS100" s="932"/>
      <c r="AT100" s="932"/>
      <c r="AU100" s="932"/>
      <c r="AV100" s="932"/>
      <c r="AW100" s="932"/>
      <c r="AX100" s="932"/>
      <c r="AY100" s="932"/>
      <c r="AZ100" s="932"/>
      <c r="BA100" s="932"/>
      <c r="BB100" s="932"/>
      <c r="BC100" s="932"/>
      <c r="BD100" s="932"/>
      <c r="BE100" s="932"/>
      <c r="BF100" s="932"/>
      <c r="BG100" s="932"/>
      <c r="BH100" s="932"/>
      <c r="BI100" s="932"/>
      <c r="BJ100" s="932"/>
      <c r="BK100" s="932"/>
      <c r="BL100" s="932"/>
      <c r="BM100" s="932"/>
      <c r="BN100" s="932"/>
      <c r="BO100" s="932"/>
      <c r="BP100" s="932"/>
      <c r="BQ100" s="932"/>
      <c r="BR100" s="932"/>
      <c r="BS100" s="932"/>
      <c r="BT100" s="932"/>
      <c r="BU100" s="932"/>
      <c r="BV100" s="932"/>
      <c r="BW100" s="932"/>
      <c r="BX100" s="932"/>
      <c r="BY100" s="932"/>
      <c r="BZ100" s="932"/>
      <c r="CA100" s="932"/>
      <c r="CB100" s="932"/>
      <c r="CC100" s="932"/>
      <c r="CD100" s="932"/>
      <c r="CE100" s="932"/>
      <c r="CF100" s="932"/>
      <c r="CG100" s="932"/>
      <c r="CH100" s="932"/>
      <c r="CI100" s="932"/>
      <c r="CJ100" s="932"/>
      <c r="CK100" s="932"/>
      <c r="CL100" s="932"/>
      <c r="CM100" s="932"/>
      <c r="CN100" s="932"/>
      <c r="CO100" s="932"/>
      <c r="CP100" s="932"/>
      <c r="CQ100" s="932"/>
      <c r="CR100" s="932"/>
      <c r="CS100" s="932"/>
      <c r="CT100" s="932"/>
      <c r="CU100" s="932"/>
      <c r="CV100" s="932"/>
      <c r="CW100" s="932"/>
      <c r="CX100" s="932"/>
      <c r="CY100" s="932"/>
      <c r="CZ100" s="932"/>
      <c r="DA100" s="932"/>
      <c r="DB100" s="932"/>
      <c r="DC100" s="932"/>
      <c r="DD100" s="932"/>
      <c r="DE100" s="932"/>
      <c r="DF100" s="932"/>
      <c r="DG100" s="932"/>
      <c r="DH100" s="932"/>
      <c r="DI100" s="932"/>
      <c r="DJ100" s="932"/>
      <c r="DK100" s="932"/>
      <c r="DL100" s="932"/>
      <c r="DM100" s="932"/>
      <c r="DN100" s="932"/>
      <c r="DO100" s="932"/>
      <c r="DP100" s="932"/>
      <c r="DQ100" s="932"/>
      <c r="DR100" s="932"/>
      <c r="DT100" s="932" t="s">
        <v>1307</v>
      </c>
      <c r="EL100" s="932" t="s">
        <v>1299</v>
      </c>
      <c r="FD100" s="932" t="s">
        <v>1283</v>
      </c>
      <c r="FV100" s="932" t="s">
        <v>1282</v>
      </c>
      <c r="GN100" s="932" t="s">
        <v>1274</v>
      </c>
    </row>
    <row r="101" spans="1:196">
      <c r="A101" s="963">
        <v>100</v>
      </c>
      <c r="D101" s="968">
        <f t="shared" si="14"/>
        <v>0</v>
      </c>
      <c r="E101" s="968">
        <f t="shared" si="15"/>
        <v>0</v>
      </c>
      <c r="F101" s="968">
        <f t="shared" si="16"/>
        <v>0</v>
      </c>
      <c r="G101" s="968">
        <f t="shared" si="17"/>
        <v>0</v>
      </c>
      <c r="H101" s="968">
        <f t="shared" si="18"/>
        <v>0</v>
      </c>
      <c r="I101" s="968">
        <f t="shared" si="19"/>
        <v>0</v>
      </c>
      <c r="J101" s="968">
        <f t="shared" si="20"/>
        <v>0</v>
      </c>
      <c r="K101" s="968">
        <f t="shared" si="21"/>
        <v>0</v>
      </c>
      <c r="L101" s="968">
        <f t="shared" si="22"/>
        <v>0</v>
      </c>
      <c r="M101" s="968">
        <f t="shared" si="23"/>
        <v>0</v>
      </c>
      <c r="N101" s="968">
        <f t="shared" si="24"/>
        <v>0</v>
      </c>
      <c r="O101" s="968">
        <f t="shared" si="25"/>
        <v>0</v>
      </c>
      <c r="P101" s="968">
        <f t="shared" si="26"/>
        <v>0</v>
      </c>
      <c r="Q101" s="968">
        <f t="shared" si="27"/>
        <v>0</v>
      </c>
      <c r="R101" s="932"/>
      <c r="S101" s="932"/>
      <c r="T101" s="932"/>
      <c r="U101" s="932"/>
      <c r="V101" s="932"/>
      <c r="W101" s="932"/>
      <c r="X101" s="932"/>
      <c r="Y101" s="932"/>
      <c r="Z101" s="932"/>
      <c r="AA101" s="932"/>
      <c r="AB101" s="932"/>
      <c r="AC101" s="932"/>
      <c r="AD101" s="932"/>
      <c r="AE101" s="932"/>
      <c r="AF101" s="932"/>
      <c r="AG101" s="932"/>
      <c r="AH101" s="932"/>
      <c r="AI101" s="932"/>
      <c r="AJ101" s="932"/>
      <c r="AK101" s="932"/>
      <c r="AL101" s="932"/>
      <c r="AM101" s="932"/>
      <c r="AN101" s="932"/>
      <c r="AO101" s="932"/>
      <c r="AP101" s="932"/>
      <c r="AQ101" s="932"/>
      <c r="AR101" s="932"/>
      <c r="AS101" s="932"/>
      <c r="AT101" s="932"/>
      <c r="AU101" s="932"/>
      <c r="AV101" s="932"/>
      <c r="AW101" s="932"/>
      <c r="AX101" s="932"/>
      <c r="AY101" s="932"/>
      <c r="AZ101" s="932"/>
      <c r="BA101" s="932"/>
      <c r="BB101" s="932"/>
      <c r="BC101" s="932"/>
      <c r="BD101" s="932"/>
      <c r="BE101" s="932"/>
      <c r="BF101" s="932"/>
      <c r="BG101" s="932"/>
      <c r="BH101" s="932"/>
      <c r="BI101" s="932"/>
      <c r="BJ101" s="932"/>
      <c r="BK101" s="932"/>
      <c r="BL101" s="932"/>
      <c r="BM101" s="932"/>
      <c r="BN101" s="932"/>
      <c r="BO101" s="932"/>
      <c r="BP101" s="932"/>
      <c r="BQ101" s="932"/>
      <c r="BR101" s="932"/>
      <c r="BS101" s="932"/>
      <c r="BT101" s="932"/>
      <c r="BU101" s="932"/>
      <c r="BV101" s="932"/>
      <c r="BW101" s="932"/>
      <c r="BX101" s="932"/>
      <c r="BY101" s="932"/>
      <c r="BZ101" s="932"/>
      <c r="CA101" s="932"/>
      <c r="CB101" s="932"/>
      <c r="CC101" s="932"/>
      <c r="CD101" s="932"/>
      <c r="CE101" s="932"/>
      <c r="CF101" s="932"/>
      <c r="CG101" s="932"/>
      <c r="CH101" s="932"/>
      <c r="CI101" s="932"/>
      <c r="CJ101" s="932"/>
      <c r="CK101" s="932"/>
      <c r="CL101" s="932"/>
      <c r="CM101" s="932"/>
      <c r="CN101" s="932"/>
      <c r="CO101" s="932"/>
      <c r="CP101" s="932"/>
      <c r="CQ101" s="932"/>
      <c r="CR101" s="932"/>
      <c r="CS101" s="932"/>
      <c r="CT101" s="932"/>
      <c r="CU101" s="932"/>
      <c r="CV101" s="932"/>
      <c r="CW101" s="932"/>
      <c r="CX101" s="932"/>
      <c r="CY101" s="932"/>
      <c r="CZ101" s="932"/>
      <c r="DA101" s="932"/>
      <c r="DB101" s="932"/>
      <c r="DC101" s="932"/>
      <c r="DD101" s="932"/>
      <c r="DE101" s="932"/>
      <c r="DF101" s="932"/>
      <c r="DG101" s="932"/>
      <c r="DH101" s="932"/>
      <c r="DI101" s="932"/>
      <c r="DJ101" s="932"/>
      <c r="DK101" s="932"/>
      <c r="DL101" s="932"/>
      <c r="DM101" s="932"/>
      <c r="DN101" s="932"/>
      <c r="DO101" s="932"/>
      <c r="DP101" s="932"/>
      <c r="DQ101" s="932"/>
      <c r="DR101" s="932"/>
    </row>
    <row r="102" spans="1:196">
      <c r="A102" s="963">
        <v>101</v>
      </c>
      <c r="D102" s="968">
        <f t="shared" si="14"/>
        <v>0</v>
      </c>
      <c r="E102" s="968">
        <f t="shared" si="15"/>
        <v>0</v>
      </c>
      <c r="F102" s="968">
        <f t="shared" si="16"/>
        <v>0</v>
      </c>
      <c r="G102" s="968">
        <f t="shared" si="17"/>
        <v>0</v>
      </c>
      <c r="H102" s="968">
        <f t="shared" si="18"/>
        <v>0</v>
      </c>
      <c r="I102" s="968">
        <f t="shared" si="19"/>
        <v>0</v>
      </c>
      <c r="J102" s="968">
        <f t="shared" si="20"/>
        <v>0</v>
      </c>
      <c r="K102" s="968">
        <f t="shared" si="21"/>
        <v>0</v>
      </c>
      <c r="L102" s="968">
        <f t="shared" si="22"/>
        <v>0</v>
      </c>
      <c r="M102" s="968">
        <f t="shared" si="23"/>
        <v>0</v>
      </c>
      <c r="N102" s="968">
        <f t="shared" si="24"/>
        <v>0</v>
      </c>
      <c r="O102" s="968">
        <f t="shared" si="25"/>
        <v>0</v>
      </c>
      <c r="P102" s="968">
        <f t="shared" si="26"/>
        <v>0</v>
      </c>
      <c r="Q102" s="968">
        <f t="shared" si="27"/>
        <v>0</v>
      </c>
      <c r="R102" s="932"/>
      <c r="S102" s="932"/>
      <c r="T102" s="932"/>
      <c r="U102" s="932"/>
      <c r="V102" s="932"/>
      <c r="W102" s="932"/>
      <c r="X102" s="932"/>
      <c r="Y102" s="932"/>
      <c r="Z102" s="932"/>
      <c r="AA102" s="932"/>
      <c r="AB102" s="932"/>
      <c r="AC102" s="932"/>
      <c r="AD102" s="932"/>
      <c r="AE102" s="932"/>
      <c r="AF102" s="932"/>
      <c r="AG102" s="932"/>
      <c r="AH102" s="932"/>
      <c r="AI102" s="932"/>
      <c r="AJ102" s="932"/>
      <c r="AK102" s="932"/>
      <c r="AL102" s="932"/>
      <c r="AM102" s="932"/>
      <c r="AN102" s="932"/>
      <c r="AO102" s="932"/>
      <c r="AP102" s="932"/>
      <c r="AQ102" s="932"/>
      <c r="AR102" s="932"/>
      <c r="AS102" s="932"/>
      <c r="AT102" s="932"/>
      <c r="AU102" s="932"/>
      <c r="AV102" s="932"/>
      <c r="AW102" s="932"/>
      <c r="AX102" s="932"/>
      <c r="AY102" s="932"/>
      <c r="AZ102" s="932"/>
      <c r="BA102" s="932"/>
      <c r="BB102" s="932"/>
      <c r="BC102" s="932"/>
      <c r="BD102" s="932"/>
      <c r="BE102" s="932"/>
      <c r="BF102" s="932"/>
      <c r="BG102" s="932"/>
      <c r="BH102" s="932"/>
      <c r="BI102" s="932"/>
      <c r="BJ102" s="932"/>
      <c r="BK102" s="932"/>
      <c r="BL102" s="932"/>
      <c r="BM102" s="932"/>
      <c r="BN102" s="932"/>
      <c r="BO102" s="932"/>
      <c r="BP102" s="932"/>
      <c r="BQ102" s="932"/>
      <c r="BR102" s="932"/>
      <c r="BS102" s="932"/>
      <c r="BT102" s="932"/>
      <c r="BU102" s="932"/>
      <c r="BV102" s="932"/>
      <c r="BW102" s="932"/>
      <c r="BX102" s="932"/>
      <c r="BY102" s="932"/>
      <c r="BZ102" s="932"/>
      <c r="CA102" s="932"/>
      <c r="CB102" s="932"/>
      <c r="CC102" s="932"/>
      <c r="CD102" s="932"/>
      <c r="CE102" s="932"/>
      <c r="CF102" s="932"/>
      <c r="CG102" s="932"/>
      <c r="CH102" s="932"/>
      <c r="CI102" s="932"/>
      <c r="CJ102" s="932"/>
      <c r="CK102" s="932"/>
      <c r="CL102" s="932"/>
      <c r="CM102" s="932"/>
      <c r="CN102" s="932"/>
      <c r="CO102" s="932"/>
      <c r="CP102" s="932"/>
      <c r="CQ102" s="932"/>
      <c r="CR102" s="932"/>
      <c r="CS102" s="932"/>
      <c r="CT102" s="932"/>
      <c r="CU102" s="932"/>
      <c r="CV102" s="932"/>
      <c r="CW102" s="932"/>
      <c r="CX102" s="932"/>
      <c r="CY102" s="932"/>
      <c r="CZ102" s="932"/>
      <c r="DA102" s="932"/>
      <c r="DB102" s="932"/>
      <c r="DC102" s="932"/>
      <c r="DD102" s="932"/>
      <c r="DE102" s="932"/>
      <c r="DF102" s="932"/>
      <c r="DG102" s="932"/>
      <c r="DH102" s="932"/>
      <c r="DI102" s="932"/>
      <c r="DJ102" s="932"/>
      <c r="DK102" s="932"/>
      <c r="DL102" s="932"/>
      <c r="DM102" s="932"/>
      <c r="DN102" s="932"/>
      <c r="DO102" s="932"/>
      <c r="DP102" s="932"/>
      <c r="DQ102" s="932"/>
      <c r="DR102" s="932"/>
    </row>
    <row r="103" spans="1:196">
      <c r="A103" s="963">
        <v>102</v>
      </c>
      <c r="D103" s="968">
        <f t="shared" si="14"/>
        <v>0</v>
      </c>
      <c r="E103" s="968">
        <f t="shared" si="15"/>
        <v>0</v>
      </c>
      <c r="F103" s="968">
        <f t="shared" si="16"/>
        <v>0</v>
      </c>
      <c r="G103" s="968">
        <f t="shared" si="17"/>
        <v>0</v>
      </c>
      <c r="H103" s="968">
        <f t="shared" si="18"/>
        <v>0</v>
      </c>
      <c r="I103" s="968">
        <f t="shared" si="19"/>
        <v>0</v>
      </c>
      <c r="J103" s="968">
        <f t="shared" si="20"/>
        <v>0</v>
      </c>
      <c r="K103" s="968">
        <f t="shared" si="21"/>
        <v>0</v>
      </c>
      <c r="L103" s="968">
        <f t="shared" si="22"/>
        <v>0</v>
      </c>
      <c r="M103" s="968">
        <f t="shared" si="23"/>
        <v>0</v>
      </c>
      <c r="N103" s="968">
        <f t="shared" si="24"/>
        <v>0</v>
      </c>
      <c r="O103" s="968">
        <f t="shared" si="25"/>
        <v>0</v>
      </c>
      <c r="P103" s="968">
        <f t="shared" si="26"/>
        <v>0</v>
      </c>
      <c r="Q103" s="968">
        <f t="shared" si="27"/>
        <v>0</v>
      </c>
      <c r="R103" s="932"/>
      <c r="S103" s="932"/>
      <c r="T103" s="932"/>
      <c r="U103" s="932"/>
      <c r="V103" s="932"/>
      <c r="W103" s="932"/>
      <c r="X103" s="932"/>
      <c r="Y103" s="932"/>
      <c r="Z103" s="932"/>
      <c r="AA103" s="932"/>
      <c r="AB103" s="932"/>
      <c r="AC103" s="932"/>
      <c r="AD103" s="932"/>
      <c r="AE103" s="932"/>
      <c r="AF103" s="932"/>
      <c r="AG103" s="932"/>
      <c r="AH103" s="932"/>
      <c r="AI103" s="932"/>
      <c r="AJ103" s="932"/>
      <c r="AK103" s="932"/>
      <c r="AL103" s="932"/>
      <c r="AM103" s="932"/>
      <c r="AN103" s="932"/>
      <c r="AO103" s="932"/>
      <c r="AP103" s="932"/>
      <c r="AQ103" s="932"/>
      <c r="AR103" s="932"/>
      <c r="AS103" s="932"/>
      <c r="AT103" s="932"/>
      <c r="AU103" s="932"/>
      <c r="AV103" s="932"/>
      <c r="AW103" s="932"/>
      <c r="AX103" s="932"/>
      <c r="AY103" s="932"/>
      <c r="AZ103" s="932"/>
      <c r="BA103" s="932"/>
      <c r="BB103" s="932"/>
      <c r="BC103" s="932"/>
      <c r="BD103" s="932"/>
      <c r="BE103" s="932"/>
      <c r="BF103" s="932"/>
      <c r="BG103" s="932"/>
      <c r="BH103" s="932"/>
      <c r="BI103" s="932"/>
      <c r="BJ103" s="932"/>
      <c r="BK103" s="932"/>
      <c r="BL103" s="932"/>
      <c r="BM103" s="932"/>
      <c r="BN103" s="932"/>
      <c r="BO103" s="932"/>
      <c r="BP103" s="932"/>
      <c r="BQ103" s="932"/>
      <c r="BR103" s="932"/>
      <c r="BS103" s="932"/>
      <c r="BT103" s="932"/>
      <c r="BU103" s="932"/>
      <c r="BV103" s="932"/>
      <c r="BW103" s="932"/>
      <c r="BX103" s="932"/>
      <c r="BY103" s="932"/>
      <c r="BZ103" s="932"/>
      <c r="CA103" s="932"/>
      <c r="CB103" s="932"/>
      <c r="CC103" s="932"/>
      <c r="CD103" s="932"/>
      <c r="CE103" s="932"/>
      <c r="CF103" s="932"/>
      <c r="CG103" s="932"/>
      <c r="CH103" s="932"/>
      <c r="CI103" s="932"/>
      <c r="CJ103" s="932"/>
      <c r="CK103" s="932"/>
      <c r="CL103" s="932"/>
      <c r="CM103" s="932"/>
      <c r="CN103" s="932"/>
      <c r="CO103" s="932"/>
      <c r="CP103" s="932"/>
      <c r="CQ103" s="932"/>
      <c r="CR103" s="932"/>
      <c r="CS103" s="932"/>
      <c r="CT103" s="932"/>
      <c r="CU103" s="932"/>
      <c r="CV103" s="932"/>
      <c r="CW103" s="932"/>
      <c r="CX103" s="932"/>
      <c r="CY103" s="932"/>
      <c r="CZ103" s="932"/>
      <c r="DA103" s="932"/>
      <c r="DB103" s="932"/>
      <c r="DC103" s="932"/>
      <c r="DD103" s="932"/>
      <c r="DE103" s="932"/>
      <c r="DF103" s="932"/>
      <c r="DG103" s="932"/>
      <c r="DH103" s="932"/>
      <c r="DI103" s="932"/>
      <c r="DJ103" s="932"/>
      <c r="DK103" s="932"/>
      <c r="DL103" s="932"/>
      <c r="DM103" s="932"/>
      <c r="DN103" s="932"/>
      <c r="DO103" s="932"/>
      <c r="DP103" s="932"/>
      <c r="DQ103" s="932"/>
      <c r="DR103" s="932"/>
    </row>
    <row r="104" spans="1:196">
      <c r="A104" s="963">
        <v>103</v>
      </c>
      <c r="D104" s="968">
        <f t="shared" si="14"/>
        <v>0</v>
      </c>
      <c r="E104" s="968">
        <f t="shared" si="15"/>
        <v>0</v>
      </c>
      <c r="F104" s="968">
        <f t="shared" si="16"/>
        <v>0</v>
      </c>
      <c r="G104" s="968">
        <f t="shared" si="17"/>
        <v>0</v>
      </c>
      <c r="H104" s="968">
        <f t="shared" si="18"/>
        <v>0</v>
      </c>
      <c r="I104" s="968">
        <f t="shared" si="19"/>
        <v>0</v>
      </c>
      <c r="J104" s="968">
        <f t="shared" si="20"/>
        <v>0</v>
      </c>
      <c r="K104" s="968">
        <f t="shared" si="21"/>
        <v>0</v>
      </c>
      <c r="L104" s="968">
        <f t="shared" si="22"/>
        <v>0</v>
      </c>
      <c r="M104" s="968">
        <f t="shared" si="23"/>
        <v>0</v>
      </c>
      <c r="N104" s="968">
        <f t="shared" si="24"/>
        <v>0</v>
      </c>
      <c r="O104" s="968">
        <f t="shared" si="25"/>
        <v>0</v>
      </c>
      <c r="P104" s="968">
        <f t="shared" si="26"/>
        <v>0</v>
      </c>
      <c r="Q104" s="968">
        <f t="shared" si="27"/>
        <v>0</v>
      </c>
      <c r="R104" s="932"/>
      <c r="S104" s="932"/>
      <c r="T104" s="932"/>
      <c r="U104" s="932"/>
      <c r="V104" s="932"/>
      <c r="W104" s="932"/>
      <c r="X104" s="932"/>
      <c r="Y104" s="932"/>
      <c r="Z104" s="932"/>
      <c r="AA104" s="932"/>
      <c r="AB104" s="932"/>
      <c r="AC104" s="932"/>
      <c r="AD104" s="932"/>
      <c r="AE104" s="932"/>
      <c r="AF104" s="932"/>
      <c r="AG104" s="932"/>
      <c r="AH104" s="932"/>
      <c r="AI104" s="932"/>
      <c r="AJ104" s="932"/>
      <c r="AK104" s="932"/>
      <c r="AL104" s="932"/>
      <c r="AM104" s="932"/>
      <c r="AN104" s="932"/>
      <c r="AO104" s="932"/>
      <c r="AP104" s="932"/>
      <c r="AQ104" s="932"/>
      <c r="AR104" s="932"/>
      <c r="AS104" s="932"/>
      <c r="AT104" s="932"/>
      <c r="AU104" s="932"/>
      <c r="AV104" s="932"/>
      <c r="AW104" s="932"/>
      <c r="AX104" s="932"/>
      <c r="AY104" s="932"/>
      <c r="AZ104" s="932"/>
      <c r="BA104" s="932"/>
      <c r="BB104" s="932"/>
      <c r="BC104" s="932"/>
      <c r="BD104" s="932"/>
      <c r="BE104" s="932"/>
      <c r="BF104" s="932"/>
      <c r="BG104" s="932"/>
      <c r="BH104" s="932"/>
      <c r="BI104" s="932"/>
      <c r="BJ104" s="932"/>
      <c r="BK104" s="932"/>
      <c r="BL104" s="932"/>
      <c r="BM104" s="932"/>
      <c r="BN104" s="932"/>
      <c r="BO104" s="932"/>
      <c r="BP104" s="932"/>
      <c r="BQ104" s="932"/>
      <c r="BR104" s="932"/>
      <c r="BS104" s="932"/>
      <c r="BT104" s="932"/>
      <c r="BU104" s="932"/>
      <c r="BV104" s="932"/>
      <c r="BW104" s="932"/>
      <c r="BX104" s="932"/>
      <c r="BY104" s="932"/>
      <c r="BZ104" s="932"/>
      <c r="CA104" s="932"/>
      <c r="CB104" s="932"/>
      <c r="CC104" s="932"/>
      <c r="CD104" s="932"/>
      <c r="CE104" s="932"/>
      <c r="CF104" s="932"/>
      <c r="CG104" s="932"/>
      <c r="CH104" s="932"/>
      <c r="CI104" s="932"/>
      <c r="CJ104" s="932"/>
      <c r="CK104" s="932"/>
      <c r="CL104" s="932"/>
      <c r="CM104" s="932"/>
      <c r="CN104" s="932"/>
      <c r="CO104" s="932"/>
      <c r="CP104" s="932"/>
      <c r="CQ104" s="932"/>
      <c r="CR104" s="932"/>
      <c r="CS104" s="932"/>
      <c r="CT104" s="932"/>
      <c r="CU104" s="932"/>
      <c r="CV104" s="932"/>
      <c r="CW104" s="932"/>
      <c r="CX104" s="932"/>
      <c r="CY104" s="932"/>
      <c r="CZ104" s="932"/>
      <c r="DA104" s="932"/>
      <c r="DB104" s="932"/>
      <c r="DC104" s="932"/>
      <c r="DD104" s="932"/>
      <c r="DE104" s="932"/>
      <c r="DF104" s="932"/>
      <c r="DG104" s="932"/>
      <c r="DH104" s="932"/>
      <c r="DI104" s="932"/>
      <c r="DJ104" s="932"/>
      <c r="DK104" s="932"/>
      <c r="DL104" s="932"/>
      <c r="DM104" s="932"/>
      <c r="DN104" s="932"/>
      <c r="DO104" s="932"/>
      <c r="DP104" s="932"/>
      <c r="DQ104" s="932"/>
      <c r="DR104" s="932"/>
    </row>
    <row r="105" spans="1:196">
      <c r="A105" s="963">
        <v>104</v>
      </c>
      <c r="D105" s="968">
        <f t="shared" si="14"/>
        <v>0</v>
      </c>
      <c r="E105" s="968">
        <f t="shared" si="15"/>
        <v>0</v>
      </c>
      <c r="F105" s="968">
        <f t="shared" si="16"/>
        <v>0</v>
      </c>
      <c r="G105" s="968">
        <f t="shared" si="17"/>
        <v>0</v>
      </c>
      <c r="H105" s="968">
        <f t="shared" si="18"/>
        <v>0</v>
      </c>
      <c r="I105" s="968">
        <f t="shared" si="19"/>
        <v>0</v>
      </c>
      <c r="J105" s="968">
        <f t="shared" si="20"/>
        <v>0</v>
      </c>
      <c r="K105" s="968">
        <f t="shared" si="21"/>
        <v>0</v>
      </c>
      <c r="L105" s="968">
        <f t="shared" si="22"/>
        <v>0</v>
      </c>
      <c r="M105" s="968">
        <f t="shared" si="23"/>
        <v>0</v>
      </c>
      <c r="N105" s="968">
        <f t="shared" si="24"/>
        <v>0</v>
      </c>
      <c r="O105" s="968">
        <f t="shared" si="25"/>
        <v>0</v>
      </c>
      <c r="P105" s="968">
        <f t="shared" si="26"/>
        <v>0</v>
      </c>
      <c r="Q105" s="968">
        <f t="shared" si="27"/>
        <v>0</v>
      </c>
      <c r="R105" s="932"/>
      <c r="S105" s="932"/>
      <c r="T105" s="932"/>
      <c r="U105" s="932"/>
      <c r="V105" s="932"/>
      <c r="W105" s="932"/>
      <c r="X105" s="932"/>
      <c r="Y105" s="932"/>
      <c r="Z105" s="932"/>
      <c r="AA105" s="932"/>
      <c r="AB105" s="932"/>
      <c r="AC105" s="932"/>
      <c r="AD105" s="932"/>
      <c r="AE105" s="932"/>
      <c r="AF105" s="932"/>
      <c r="AG105" s="932"/>
      <c r="AH105" s="932"/>
      <c r="AI105" s="932"/>
      <c r="AJ105" s="932"/>
      <c r="AK105" s="932"/>
      <c r="AL105" s="932"/>
      <c r="AM105" s="932"/>
      <c r="AN105" s="932"/>
      <c r="AO105" s="932"/>
      <c r="AP105" s="932"/>
      <c r="AQ105" s="932"/>
      <c r="AR105" s="932"/>
      <c r="AS105" s="932"/>
      <c r="AT105" s="932"/>
      <c r="AU105" s="932"/>
      <c r="AV105" s="932"/>
      <c r="AW105" s="932"/>
      <c r="AX105" s="932"/>
      <c r="AY105" s="932"/>
      <c r="AZ105" s="932"/>
      <c r="BA105" s="932"/>
      <c r="BB105" s="932"/>
      <c r="BC105" s="932"/>
      <c r="BD105" s="932"/>
      <c r="BE105" s="932"/>
      <c r="BF105" s="932"/>
      <c r="BG105" s="932"/>
      <c r="BH105" s="932"/>
      <c r="BI105" s="932"/>
      <c r="BJ105" s="932"/>
      <c r="BK105" s="932"/>
      <c r="BL105" s="932"/>
      <c r="BM105" s="932"/>
      <c r="BN105" s="932"/>
      <c r="BO105" s="932"/>
      <c r="BP105" s="932"/>
      <c r="BQ105" s="932"/>
      <c r="BR105" s="932"/>
      <c r="BS105" s="932"/>
      <c r="BT105" s="932"/>
      <c r="BU105" s="932"/>
      <c r="BV105" s="932"/>
      <c r="BW105" s="932"/>
      <c r="BX105" s="932"/>
      <c r="BY105" s="932"/>
      <c r="BZ105" s="932"/>
      <c r="CA105" s="932"/>
      <c r="CB105" s="932"/>
      <c r="CC105" s="932"/>
      <c r="CD105" s="932"/>
      <c r="CE105" s="932"/>
      <c r="CF105" s="932"/>
      <c r="CG105" s="932"/>
      <c r="CH105" s="932"/>
      <c r="CI105" s="932"/>
      <c r="CJ105" s="932"/>
      <c r="CK105" s="932"/>
      <c r="CL105" s="932"/>
      <c r="CM105" s="932"/>
      <c r="CN105" s="932"/>
      <c r="CO105" s="932"/>
      <c r="CP105" s="932"/>
      <c r="CQ105" s="932"/>
      <c r="CR105" s="932"/>
      <c r="CS105" s="932"/>
      <c r="CT105" s="932"/>
      <c r="CU105" s="932"/>
      <c r="CV105" s="932"/>
      <c r="CW105" s="932"/>
      <c r="CX105" s="932"/>
      <c r="CY105" s="932"/>
      <c r="CZ105" s="932"/>
      <c r="DA105" s="932"/>
      <c r="DB105" s="932"/>
      <c r="DC105" s="932"/>
      <c r="DD105" s="932"/>
      <c r="DE105" s="932"/>
      <c r="DF105" s="932"/>
      <c r="DG105" s="932"/>
      <c r="DH105" s="932"/>
      <c r="DI105" s="932"/>
      <c r="DJ105" s="932"/>
      <c r="DK105" s="932"/>
      <c r="DL105" s="932"/>
      <c r="DM105" s="932"/>
      <c r="DN105" s="932"/>
      <c r="DO105" s="932"/>
      <c r="DP105" s="932"/>
      <c r="DQ105" s="932"/>
      <c r="DR105" s="932"/>
    </row>
    <row r="106" spans="1:196">
      <c r="A106" s="963">
        <v>105</v>
      </c>
      <c r="D106" s="968">
        <f t="shared" si="14"/>
        <v>0</v>
      </c>
      <c r="E106" s="968">
        <f t="shared" si="15"/>
        <v>0</v>
      </c>
      <c r="F106" s="968">
        <f t="shared" si="16"/>
        <v>0</v>
      </c>
      <c r="G106" s="968">
        <f t="shared" si="17"/>
        <v>0</v>
      </c>
      <c r="H106" s="968">
        <f t="shared" si="18"/>
        <v>0</v>
      </c>
      <c r="I106" s="968">
        <f t="shared" si="19"/>
        <v>0</v>
      </c>
      <c r="J106" s="968">
        <f t="shared" si="20"/>
        <v>0</v>
      </c>
      <c r="K106" s="968">
        <f t="shared" si="21"/>
        <v>0</v>
      </c>
      <c r="L106" s="968">
        <f t="shared" si="22"/>
        <v>0</v>
      </c>
      <c r="M106" s="968">
        <f t="shared" si="23"/>
        <v>0</v>
      </c>
      <c r="N106" s="968">
        <f t="shared" si="24"/>
        <v>0</v>
      </c>
      <c r="O106" s="968">
        <f t="shared" si="25"/>
        <v>0</v>
      </c>
      <c r="P106" s="968">
        <f t="shared" si="26"/>
        <v>0</v>
      </c>
      <c r="Q106" s="968">
        <f t="shared" si="27"/>
        <v>0</v>
      </c>
      <c r="R106" s="932"/>
      <c r="S106" s="932"/>
      <c r="T106" s="932"/>
      <c r="U106" s="932"/>
      <c r="V106" s="932"/>
      <c r="W106" s="932"/>
      <c r="X106" s="932"/>
      <c r="Y106" s="932"/>
      <c r="Z106" s="932"/>
      <c r="AA106" s="932"/>
      <c r="AB106" s="932"/>
      <c r="AC106" s="932"/>
      <c r="AD106" s="932"/>
      <c r="AE106" s="932"/>
      <c r="AF106" s="932"/>
      <c r="AG106" s="932"/>
      <c r="AH106" s="932"/>
      <c r="AI106" s="932"/>
      <c r="AJ106" s="932"/>
      <c r="AK106" s="932"/>
      <c r="AL106" s="932"/>
      <c r="AM106" s="932"/>
      <c r="AN106" s="932"/>
      <c r="AO106" s="932"/>
      <c r="AP106" s="932"/>
      <c r="AQ106" s="932"/>
      <c r="AR106" s="932"/>
      <c r="AS106" s="932"/>
      <c r="AT106" s="932"/>
      <c r="AU106" s="932"/>
      <c r="AV106" s="932"/>
      <c r="AW106" s="932"/>
      <c r="AX106" s="932"/>
      <c r="AY106" s="932"/>
      <c r="AZ106" s="932"/>
      <c r="BA106" s="932"/>
      <c r="BB106" s="932"/>
      <c r="BC106" s="932"/>
      <c r="BD106" s="932"/>
      <c r="BE106" s="932"/>
      <c r="BF106" s="932"/>
      <c r="BG106" s="932"/>
      <c r="BH106" s="932"/>
      <c r="BI106" s="932"/>
      <c r="BJ106" s="932"/>
      <c r="BK106" s="932"/>
      <c r="BL106" s="932"/>
      <c r="BM106" s="932"/>
      <c r="BN106" s="932"/>
      <c r="BO106" s="932"/>
      <c r="BP106" s="932"/>
      <c r="BQ106" s="932"/>
      <c r="BR106" s="932"/>
      <c r="BS106" s="932"/>
      <c r="BT106" s="932"/>
      <c r="BU106" s="932"/>
      <c r="BV106" s="932"/>
      <c r="BW106" s="932"/>
      <c r="BX106" s="932"/>
      <c r="BY106" s="932"/>
      <c r="BZ106" s="932"/>
      <c r="CA106" s="932"/>
      <c r="CB106" s="932"/>
      <c r="CC106" s="932"/>
      <c r="CD106" s="932"/>
      <c r="CE106" s="932"/>
      <c r="CF106" s="932"/>
      <c r="CG106" s="932"/>
      <c r="CH106" s="932"/>
      <c r="CI106" s="932"/>
      <c r="CJ106" s="932"/>
      <c r="CK106" s="932"/>
      <c r="CL106" s="932"/>
      <c r="CM106" s="932"/>
      <c r="CN106" s="932"/>
      <c r="CO106" s="932"/>
      <c r="CP106" s="932"/>
      <c r="CQ106" s="932"/>
      <c r="CR106" s="932"/>
      <c r="CS106" s="932"/>
      <c r="CT106" s="932"/>
      <c r="CU106" s="932"/>
      <c r="CV106" s="932"/>
      <c r="CW106" s="932"/>
      <c r="CX106" s="932"/>
      <c r="CY106" s="932"/>
      <c r="CZ106" s="932"/>
      <c r="DA106" s="932"/>
      <c r="DB106" s="932"/>
      <c r="DC106" s="932"/>
      <c r="DD106" s="932"/>
      <c r="DE106" s="932"/>
      <c r="DF106" s="932"/>
      <c r="DG106" s="932"/>
      <c r="DH106" s="932"/>
      <c r="DI106" s="932"/>
      <c r="DJ106" s="932"/>
      <c r="DK106" s="932"/>
      <c r="DL106" s="932"/>
      <c r="DM106" s="932"/>
      <c r="DN106" s="932"/>
      <c r="DO106" s="932"/>
      <c r="DP106" s="932"/>
      <c r="DQ106" s="932"/>
      <c r="DR106" s="932"/>
    </row>
    <row r="107" spans="1:196">
      <c r="A107" s="963">
        <v>106</v>
      </c>
      <c r="D107" s="968">
        <f t="shared" si="14"/>
        <v>0</v>
      </c>
      <c r="E107" s="968">
        <f t="shared" si="15"/>
        <v>0</v>
      </c>
      <c r="F107" s="968">
        <f t="shared" si="16"/>
        <v>0</v>
      </c>
      <c r="G107" s="968">
        <f t="shared" si="17"/>
        <v>0</v>
      </c>
      <c r="H107" s="968">
        <f t="shared" si="18"/>
        <v>0</v>
      </c>
      <c r="I107" s="968">
        <f t="shared" si="19"/>
        <v>0</v>
      </c>
      <c r="J107" s="968">
        <f t="shared" si="20"/>
        <v>0</v>
      </c>
      <c r="K107" s="968">
        <f t="shared" si="21"/>
        <v>0</v>
      </c>
      <c r="L107" s="968">
        <f t="shared" si="22"/>
        <v>0</v>
      </c>
      <c r="M107" s="968">
        <f t="shared" si="23"/>
        <v>0</v>
      </c>
      <c r="N107" s="968">
        <f t="shared" si="24"/>
        <v>0</v>
      </c>
      <c r="O107" s="968">
        <f t="shared" si="25"/>
        <v>0</v>
      </c>
      <c r="P107" s="968">
        <f t="shared" si="26"/>
        <v>0</v>
      </c>
      <c r="Q107" s="968">
        <f t="shared" si="27"/>
        <v>0</v>
      </c>
      <c r="R107" s="932"/>
      <c r="S107" s="932"/>
      <c r="T107" s="932"/>
      <c r="U107" s="932"/>
      <c r="V107" s="932"/>
      <c r="W107" s="932"/>
      <c r="X107" s="932"/>
      <c r="Y107" s="932"/>
      <c r="Z107" s="932"/>
      <c r="AA107" s="932"/>
      <c r="AB107" s="932"/>
      <c r="AC107" s="932"/>
      <c r="AD107" s="932"/>
      <c r="AE107" s="932"/>
      <c r="AF107" s="932"/>
      <c r="AG107" s="932"/>
      <c r="AH107" s="932"/>
      <c r="AI107" s="932"/>
      <c r="AJ107" s="932"/>
      <c r="AK107" s="932"/>
      <c r="AL107" s="932"/>
      <c r="AM107" s="932"/>
      <c r="AN107" s="932"/>
      <c r="AO107" s="932"/>
      <c r="AP107" s="932"/>
      <c r="AQ107" s="932"/>
      <c r="AR107" s="932"/>
      <c r="AS107" s="932"/>
      <c r="AT107" s="932"/>
      <c r="AU107" s="932"/>
      <c r="AV107" s="932"/>
      <c r="AW107" s="932"/>
      <c r="AX107" s="932"/>
      <c r="AY107" s="932"/>
      <c r="AZ107" s="932"/>
      <c r="BA107" s="932"/>
      <c r="BB107" s="932"/>
      <c r="BC107" s="932"/>
      <c r="BD107" s="932"/>
      <c r="BE107" s="932"/>
      <c r="BF107" s="932"/>
      <c r="BG107" s="932"/>
      <c r="BH107" s="932"/>
      <c r="BI107" s="932"/>
      <c r="BJ107" s="932"/>
      <c r="BK107" s="932"/>
      <c r="BL107" s="932"/>
      <c r="BM107" s="932"/>
      <c r="BN107" s="932"/>
      <c r="BO107" s="932"/>
      <c r="BP107" s="932"/>
      <c r="BQ107" s="932"/>
      <c r="BR107" s="932"/>
      <c r="BS107" s="932"/>
      <c r="BT107" s="932"/>
      <c r="BU107" s="932"/>
      <c r="BV107" s="932"/>
      <c r="BW107" s="932"/>
      <c r="BX107" s="932"/>
      <c r="BY107" s="932"/>
      <c r="BZ107" s="932"/>
      <c r="CA107" s="932"/>
      <c r="CB107" s="932"/>
      <c r="CC107" s="932"/>
      <c r="CD107" s="932"/>
      <c r="CE107" s="932"/>
      <c r="CF107" s="932"/>
      <c r="CG107" s="932"/>
      <c r="CH107" s="932"/>
      <c r="CI107" s="932"/>
      <c r="CJ107" s="932"/>
      <c r="CK107" s="932"/>
      <c r="CL107" s="932"/>
      <c r="CM107" s="932"/>
      <c r="CN107" s="932"/>
      <c r="CO107" s="932"/>
      <c r="CP107" s="932"/>
      <c r="CQ107" s="932"/>
      <c r="CR107" s="932"/>
      <c r="CS107" s="932"/>
      <c r="CT107" s="932"/>
      <c r="CU107" s="932"/>
      <c r="CV107" s="932"/>
      <c r="CW107" s="932"/>
      <c r="CX107" s="932"/>
      <c r="CY107" s="932"/>
      <c r="CZ107" s="932"/>
      <c r="DA107" s="932"/>
      <c r="DB107" s="932"/>
      <c r="DC107" s="932"/>
      <c r="DD107" s="932"/>
      <c r="DE107" s="932"/>
      <c r="DF107" s="932"/>
      <c r="DG107" s="932"/>
      <c r="DH107" s="932"/>
      <c r="DI107" s="932"/>
      <c r="DJ107" s="932"/>
      <c r="DK107" s="932"/>
      <c r="DL107" s="932"/>
      <c r="DM107" s="932"/>
      <c r="DN107" s="932"/>
      <c r="DO107" s="932"/>
      <c r="DP107" s="932"/>
      <c r="DQ107" s="932"/>
      <c r="DR107" s="932"/>
    </row>
    <row r="108" spans="1:196">
      <c r="A108" s="963">
        <v>107</v>
      </c>
      <c r="D108" s="968">
        <f t="shared" si="14"/>
        <v>0</v>
      </c>
      <c r="E108" s="968">
        <f t="shared" si="15"/>
        <v>0</v>
      </c>
      <c r="F108" s="968">
        <f t="shared" si="16"/>
        <v>0</v>
      </c>
      <c r="G108" s="968">
        <f t="shared" si="17"/>
        <v>0</v>
      </c>
      <c r="H108" s="968">
        <f t="shared" si="18"/>
        <v>0</v>
      </c>
      <c r="I108" s="968">
        <f t="shared" si="19"/>
        <v>0</v>
      </c>
      <c r="J108" s="968">
        <f t="shared" si="20"/>
        <v>0</v>
      </c>
      <c r="K108" s="968">
        <f t="shared" si="21"/>
        <v>0</v>
      </c>
      <c r="L108" s="968">
        <f t="shared" si="22"/>
        <v>0</v>
      </c>
      <c r="M108" s="968">
        <f t="shared" si="23"/>
        <v>0</v>
      </c>
      <c r="N108" s="968">
        <f t="shared" si="24"/>
        <v>0</v>
      </c>
      <c r="O108" s="968">
        <f t="shared" si="25"/>
        <v>0</v>
      </c>
      <c r="P108" s="968">
        <f t="shared" si="26"/>
        <v>0</v>
      </c>
      <c r="Q108" s="968">
        <f t="shared" si="27"/>
        <v>0</v>
      </c>
      <c r="R108" s="932"/>
      <c r="S108" s="932"/>
      <c r="T108" s="932"/>
      <c r="U108" s="932"/>
      <c r="V108" s="932"/>
      <c r="W108" s="932"/>
      <c r="X108" s="932"/>
      <c r="Y108" s="932"/>
      <c r="Z108" s="932"/>
      <c r="AA108" s="932"/>
      <c r="AB108" s="932"/>
      <c r="AC108" s="932"/>
      <c r="AD108" s="932"/>
      <c r="AE108" s="932"/>
      <c r="AF108" s="932"/>
      <c r="AG108" s="932"/>
      <c r="AH108" s="932"/>
      <c r="AI108" s="932"/>
      <c r="AJ108" s="932"/>
      <c r="AK108" s="932"/>
      <c r="AL108" s="932"/>
      <c r="AM108" s="932"/>
      <c r="AN108" s="932"/>
      <c r="AO108" s="932"/>
      <c r="AP108" s="932"/>
      <c r="AQ108" s="932"/>
      <c r="AR108" s="932"/>
      <c r="AS108" s="932"/>
      <c r="AT108" s="932"/>
      <c r="AU108" s="932"/>
      <c r="AV108" s="932"/>
      <c r="AW108" s="932"/>
      <c r="AX108" s="932"/>
      <c r="AY108" s="932"/>
      <c r="AZ108" s="932"/>
      <c r="BA108" s="932"/>
      <c r="BB108" s="932"/>
      <c r="BC108" s="932"/>
      <c r="BD108" s="932"/>
      <c r="BE108" s="932"/>
      <c r="BF108" s="932"/>
      <c r="BG108" s="932"/>
      <c r="BH108" s="932"/>
      <c r="BI108" s="932"/>
      <c r="BJ108" s="932"/>
      <c r="BK108" s="932"/>
      <c r="BL108" s="932"/>
      <c r="BM108" s="932"/>
      <c r="BN108" s="932"/>
      <c r="BO108" s="932"/>
      <c r="BP108" s="932"/>
      <c r="BQ108" s="932"/>
      <c r="BR108" s="932"/>
      <c r="BS108" s="932"/>
      <c r="BT108" s="932"/>
      <c r="BU108" s="932"/>
      <c r="BV108" s="932"/>
      <c r="BW108" s="932"/>
      <c r="BX108" s="932"/>
      <c r="BY108" s="932"/>
      <c r="BZ108" s="932"/>
      <c r="CA108" s="932"/>
      <c r="CB108" s="932"/>
      <c r="CC108" s="932"/>
      <c r="CD108" s="932"/>
      <c r="CE108" s="932"/>
      <c r="CF108" s="932"/>
      <c r="CG108" s="932"/>
      <c r="CH108" s="932"/>
      <c r="CI108" s="932"/>
      <c r="CJ108" s="932"/>
      <c r="CK108" s="932"/>
      <c r="CL108" s="932"/>
      <c r="CM108" s="932"/>
      <c r="CN108" s="932"/>
      <c r="CO108" s="932"/>
      <c r="CP108" s="932"/>
      <c r="CQ108" s="932"/>
      <c r="CR108" s="932"/>
      <c r="CS108" s="932"/>
      <c r="CT108" s="932"/>
      <c r="CU108" s="932"/>
      <c r="CV108" s="932"/>
      <c r="CW108" s="932"/>
      <c r="CX108" s="932"/>
      <c r="CY108" s="932"/>
      <c r="CZ108" s="932"/>
      <c r="DA108" s="932"/>
      <c r="DB108" s="932"/>
      <c r="DC108" s="932"/>
      <c r="DD108" s="932"/>
      <c r="DE108" s="932"/>
      <c r="DF108" s="932"/>
      <c r="DG108" s="932"/>
      <c r="DH108" s="932"/>
      <c r="DI108" s="932"/>
      <c r="DJ108" s="932"/>
      <c r="DK108" s="932"/>
      <c r="DL108" s="932"/>
      <c r="DM108" s="932"/>
      <c r="DN108" s="932"/>
      <c r="DO108" s="932"/>
      <c r="DP108" s="932"/>
      <c r="DQ108" s="932"/>
      <c r="DR108" s="932"/>
    </row>
    <row r="109" spans="1:196">
      <c r="A109" s="963">
        <v>108</v>
      </c>
      <c r="D109" s="968">
        <f t="shared" si="14"/>
        <v>0</v>
      </c>
      <c r="E109" s="968">
        <f t="shared" si="15"/>
        <v>0</v>
      </c>
      <c r="F109" s="968">
        <f t="shared" si="16"/>
        <v>0</v>
      </c>
      <c r="G109" s="968">
        <f t="shared" si="17"/>
        <v>0</v>
      </c>
      <c r="H109" s="968">
        <f t="shared" si="18"/>
        <v>0</v>
      </c>
      <c r="I109" s="968">
        <f t="shared" si="19"/>
        <v>0</v>
      </c>
      <c r="J109" s="968">
        <f t="shared" si="20"/>
        <v>0</v>
      </c>
      <c r="K109" s="968">
        <f t="shared" si="21"/>
        <v>0</v>
      </c>
      <c r="L109" s="968">
        <f t="shared" si="22"/>
        <v>0</v>
      </c>
      <c r="M109" s="968">
        <f t="shared" si="23"/>
        <v>0</v>
      </c>
      <c r="N109" s="968">
        <f t="shared" si="24"/>
        <v>0</v>
      </c>
      <c r="O109" s="968">
        <f t="shared" si="25"/>
        <v>0</v>
      </c>
      <c r="P109" s="968">
        <f t="shared" si="26"/>
        <v>0</v>
      </c>
      <c r="Q109" s="968">
        <f t="shared" si="27"/>
        <v>0</v>
      </c>
      <c r="R109" s="932"/>
      <c r="S109" s="932"/>
      <c r="T109" s="932"/>
      <c r="U109" s="932"/>
      <c r="V109" s="932"/>
      <c r="W109" s="932"/>
      <c r="X109" s="932"/>
      <c r="Y109" s="932"/>
      <c r="Z109" s="932"/>
      <c r="AA109" s="932"/>
      <c r="AB109" s="932"/>
      <c r="AC109" s="932"/>
      <c r="AD109" s="932"/>
      <c r="AE109" s="932"/>
      <c r="AF109" s="932"/>
      <c r="AG109" s="932"/>
      <c r="AH109" s="932"/>
      <c r="AI109" s="932"/>
      <c r="AJ109" s="932"/>
      <c r="AK109" s="932"/>
      <c r="AL109" s="932"/>
      <c r="AM109" s="932"/>
      <c r="AN109" s="932"/>
      <c r="AO109" s="932"/>
      <c r="AP109" s="932"/>
      <c r="AQ109" s="932"/>
      <c r="AR109" s="932"/>
      <c r="AS109" s="932"/>
      <c r="AT109" s="932"/>
      <c r="AU109" s="932"/>
      <c r="AV109" s="932"/>
      <c r="AW109" s="932"/>
      <c r="AX109" s="932"/>
      <c r="AY109" s="932"/>
      <c r="AZ109" s="932"/>
      <c r="BA109" s="932"/>
      <c r="BB109" s="932"/>
      <c r="BC109" s="932"/>
      <c r="BD109" s="932"/>
      <c r="BE109" s="932"/>
      <c r="BF109" s="932"/>
      <c r="BG109" s="932"/>
      <c r="BH109" s="932"/>
      <c r="BI109" s="932"/>
      <c r="BJ109" s="932"/>
      <c r="BK109" s="932"/>
      <c r="BL109" s="932"/>
      <c r="BM109" s="932"/>
      <c r="BN109" s="932"/>
      <c r="BO109" s="932"/>
      <c r="BP109" s="932"/>
      <c r="BQ109" s="932"/>
      <c r="BR109" s="932"/>
      <c r="BS109" s="932"/>
      <c r="BT109" s="932"/>
      <c r="BU109" s="932"/>
      <c r="BV109" s="932"/>
      <c r="BW109" s="932"/>
      <c r="BX109" s="932"/>
      <c r="BY109" s="932"/>
      <c r="BZ109" s="932"/>
      <c r="CA109" s="932"/>
      <c r="CB109" s="932"/>
      <c r="CC109" s="932"/>
      <c r="CD109" s="932"/>
      <c r="CE109" s="932"/>
      <c r="CF109" s="932"/>
      <c r="CG109" s="932"/>
      <c r="CH109" s="932"/>
      <c r="CI109" s="932"/>
      <c r="CJ109" s="932"/>
      <c r="CK109" s="932"/>
      <c r="CL109" s="932"/>
      <c r="CM109" s="932"/>
      <c r="CN109" s="932"/>
      <c r="CO109" s="932"/>
      <c r="CP109" s="932"/>
      <c r="CQ109" s="932"/>
      <c r="CR109" s="932"/>
      <c r="CS109" s="932"/>
      <c r="CT109" s="932"/>
      <c r="CU109" s="932"/>
      <c r="CV109" s="932"/>
      <c r="CW109" s="932"/>
      <c r="CX109" s="932"/>
      <c r="CY109" s="932"/>
      <c r="CZ109" s="932"/>
      <c r="DA109" s="932"/>
      <c r="DB109" s="932"/>
      <c r="DC109" s="932"/>
      <c r="DD109" s="932"/>
      <c r="DE109" s="932"/>
      <c r="DF109" s="932"/>
      <c r="DG109" s="932"/>
      <c r="DH109" s="932"/>
      <c r="DI109" s="932"/>
      <c r="DJ109" s="932"/>
      <c r="DK109" s="932"/>
      <c r="DL109" s="932"/>
      <c r="DM109" s="932"/>
      <c r="DN109" s="932"/>
      <c r="DO109" s="932"/>
      <c r="DP109" s="932"/>
      <c r="DQ109" s="932"/>
      <c r="DR109" s="932"/>
    </row>
    <row r="110" spans="1:196">
      <c r="A110" s="963">
        <v>109</v>
      </c>
      <c r="D110" s="968">
        <f t="shared" si="14"/>
        <v>0</v>
      </c>
      <c r="E110" s="968">
        <f t="shared" si="15"/>
        <v>0</v>
      </c>
      <c r="F110" s="968">
        <f t="shared" si="16"/>
        <v>0</v>
      </c>
      <c r="G110" s="968">
        <f t="shared" si="17"/>
        <v>0</v>
      </c>
      <c r="H110" s="968">
        <f t="shared" si="18"/>
        <v>0</v>
      </c>
      <c r="I110" s="968">
        <f t="shared" si="19"/>
        <v>0</v>
      </c>
      <c r="J110" s="968">
        <f t="shared" si="20"/>
        <v>0</v>
      </c>
      <c r="K110" s="968">
        <f t="shared" si="21"/>
        <v>0</v>
      </c>
      <c r="L110" s="968">
        <f t="shared" si="22"/>
        <v>0</v>
      </c>
      <c r="M110" s="968">
        <f t="shared" si="23"/>
        <v>0</v>
      </c>
      <c r="N110" s="968">
        <f t="shared" si="24"/>
        <v>0</v>
      </c>
      <c r="O110" s="968">
        <f t="shared" si="25"/>
        <v>0</v>
      </c>
      <c r="P110" s="968">
        <f t="shared" si="26"/>
        <v>0</v>
      </c>
      <c r="Q110" s="968">
        <f t="shared" si="27"/>
        <v>0</v>
      </c>
      <c r="R110" s="932"/>
      <c r="S110" s="932"/>
      <c r="T110" s="932"/>
      <c r="U110" s="932"/>
      <c r="V110" s="932"/>
      <c r="W110" s="932"/>
      <c r="X110" s="932"/>
      <c r="Y110" s="932"/>
      <c r="Z110" s="932"/>
      <c r="AA110" s="932"/>
      <c r="AB110" s="932"/>
      <c r="AC110" s="932"/>
      <c r="AD110" s="932"/>
      <c r="AE110" s="932"/>
      <c r="AF110" s="932"/>
      <c r="AG110" s="932"/>
      <c r="AH110" s="932"/>
      <c r="AI110" s="932"/>
      <c r="AJ110" s="932"/>
      <c r="AK110" s="932"/>
      <c r="AL110" s="932"/>
      <c r="AM110" s="932"/>
      <c r="AN110" s="932"/>
      <c r="AO110" s="932"/>
      <c r="AP110" s="932"/>
      <c r="AQ110" s="932"/>
      <c r="AR110" s="932"/>
      <c r="AS110" s="932"/>
      <c r="AT110" s="932"/>
      <c r="AU110" s="932"/>
      <c r="AV110" s="932"/>
      <c r="AW110" s="932"/>
      <c r="AX110" s="932"/>
      <c r="AY110" s="932"/>
      <c r="AZ110" s="932"/>
      <c r="BA110" s="932"/>
      <c r="BB110" s="932"/>
      <c r="BC110" s="932"/>
      <c r="BD110" s="932"/>
      <c r="BE110" s="932"/>
      <c r="BF110" s="932"/>
      <c r="BG110" s="932"/>
      <c r="BH110" s="932"/>
      <c r="BI110" s="932"/>
      <c r="BJ110" s="932"/>
      <c r="BK110" s="932"/>
      <c r="BL110" s="932"/>
      <c r="BM110" s="932"/>
      <c r="BN110" s="932"/>
      <c r="BO110" s="932"/>
      <c r="BP110" s="932"/>
      <c r="BQ110" s="932"/>
      <c r="BR110" s="932"/>
      <c r="BS110" s="932"/>
      <c r="BT110" s="932"/>
      <c r="BU110" s="932"/>
      <c r="BV110" s="932"/>
      <c r="BW110" s="932"/>
      <c r="BX110" s="932"/>
      <c r="BY110" s="932"/>
      <c r="BZ110" s="932"/>
      <c r="CA110" s="932"/>
      <c r="CB110" s="932"/>
      <c r="CC110" s="932"/>
      <c r="CD110" s="932"/>
      <c r="CE110" s="932"/>
      <c r="CF110" s="932"/>
      <c r="CG110" s="932"/>
      <c r="CH110" s="932"/>
      <c r="CI110" s="932"/>
      <c r="CJ110" s="932"/>
      <c r="CK110" s="932"/>
      <c r="CL110" s="932"/>
      <c r="CM110" s="932"/>
      <c r="CN110" s="932"/>
      <c r="CO110" s="932"/>
      <c r="CP110" s="932"/>
      <c r="CQ110" s="932"/>
      <c r="CR110" s="932"/>
      <c r="CS110" s="932"/>
      <c r="CT110" s="932"/>
      <c r="CU110" s="932"/>
      <c r="CV110" s="932"/>
      <c r="CW110" s="932"/>
      <c r="CX110" s="932"/>
      <c r="CY110" s="932"/>
      <c r="CZ110" s="932"/>
      <c r="DA110" s="932"/>
      <c r="DB110" s="932"/>
      <c r="DC110" s="932"/>
      <c r="DD110" s="932"/>
      <c r="DE110" s="932"/>
      <c r="DF110" s="932"/>
      <c r="DG110" s="932"/>
      <c r="DH110" s="932"/>
      <c r="DI110" s="932"/>
      <c r="DJ110" s="932"/>
      <c r="DK110" s="932"/>
      <c r="DL110" s="932"/>
      <c r="DM110" s="932"/>
      <c r="DN110" s="932"/>
      <c r="DO110" s="932"/>
      <c r="DP110" s="932"/>
      <c r="DQ110" s="932"/>
      <c r="DR110" s="932"/>
    </row>
    <row r="111" spans="1:196">
      <c r="A111" s="963">
        <v>110</v>
      </c>
      <c r="D111" s="968">
        <f t="shared" si="14"/>
        <v>0</v>
      </c>
      <c r="E111" s="968">
        <f t="shared" si="15"/>
        <v>0</v>
      </c>
      <c r="F111" s="968">
        <f t="shared" si="16"/>
        <v>0</v>
      </c>
      <c r="G111" s="968">
        <f t="shared" si="17"/>
        <v>0</v>
      </c>
      <c r="H111" s="968">
        <f t="shared" si="18"/>
        <v>0</v>
      </c>
      <c r="I111" s="968">
        <f t="shared" si="19"/>
        <v>0</v>
      </c>
      <c r="J111" s="968">
        <f t="shared" si="20"/>
        <v>0</v>
      </c>
      <c r="K111" s="968">
        <f t="shared" si="21"/>
        <v>0</v>
      </c>
      <c r="L111" s="968">
        <f t="shared" si="22"/>
        <v>0</v>
      </c>
      <c r="M111" s="968">
        <f t="shared" si="23"/>
        <v>0</v>
      </c>
      <c r="N111" s="968">
        <f t="shared" si="24"/>
        <v>0</v>
      </c>
      <c r="O111" s="968">
        <f t="shared" si="25"/>
        <v>0</v>
      </c>
      <c r="P111" s="968">
        <f t="shared" si="26"/>
        <v>0</v>
      </c>
      <c r="Q111" s="968">
        <f t="shared" si="27"/>
        <v>0</v>
      </c>
      <c r="R111" s="932"/>
      <c r="S111" s="932"/>
      <c r="T111" s="932"/>
      <c r="U111" s="932"/>
      <c r="V111" s="932"/>
      <c r="W111" s="932"/>
      <c r="X111" s="932"/>
      <c r="Y111" s="932"/>
      <c r="Z111" s="932"/>
      <c r="AA111" s="932"/>
      <c r="AB111" s="932"/>
      <c r="AC111" s="932"/>
      <c r="AD111" s="932"/>
      <c r="AE111" s="932"/>
      <c r="AF111" s="932"/>
      <c r="AG111" s="932"/>
      <c r="AH111" s="932"/>
      <c r="AI111" s="932"/>
      <c r="AJ111" s="932"/>
      <c r="AK111" s="932"/>
      <c r="AL111" s="932"/>
      <c r="AM111" s="932"/>
      <c r="AN111" s="932"/>
      <c r="AO111" s="932"/>
      <c r="AP111" s="932"/>
      <c r="AQ111" s="932"/>
      <c r="AR111" s="932"/>
      <c r="AS111" s="932"/>
      <c r="AT111" s="932"/>
      <c r="AU111" s="932"/>
      <c r="AV111" s="932"/>
      <c r="AW111" s="932"/>
      <c r="AX111" s="932"/>
      <c r="AY111" s="932"/>
      <c r="AZ111" s="932"/>
      <c r="BA111" s="932"/>
      <c r="BB111" s="932"/>
      <c r="BC111" s="932"/>
      <c r="BD111" s="932"/>
      <c r="BE111" s="932"/>
      <c r="BF111" s="932"/>
      <c r="BG111" s="932"/>
      <c r="BH111" s="932"/>
      <c r="BI111" s="932"/>
      <c r="BJ111" s="932"/>
      <c r="BK111" s="932"/>
      <c r="BL111" s="932"/>
      <c r="BM111" s="932"/>
      <c r="BN111" s="932"/>
      <c r="BO111" s="932"/>
      <c r="BP111" s="932"/>
      <c r="BQ111" s="932"/>
      <c r="BR111" s="932"/>
      <c r="BS111" s="932"/>
      <c r="BT111" s="932"/>
      <c r="BU111" s="932"/>
      <c r="BV111" s="932"/>
      <c r="BW111" s="932"/>
      <c r="BX111" s="932"/>
      <c r="BY111" s="932"/>
      <c r="BZ111" s="932"/>
      <c r="CA111" s="932"/>
      <c r="CB111" s="932"/>
      <c r="CC111" s="932"/>
      <c r="CD111" s="932"/>
      <c r="CE111" s="932"/>
      <c r="CF111" s="932"/>
      <c r="CG111" s="932"/>
      <c r="CH111" s="932"/>
      <c r="CI111" s="932"/>
      <c r="CJ111" s="932"/>
      <c r="CK111" s="932"/>
      <c r="CL111" s="932"/>
      <c r="CM111" s="932"/>
      <c r="CN111" s="932"/>
      <c r="CO111" s="932"/>
      <c r="CP111" s="932"/>
      <c r="CQ111" s="932"/>
      <c r="CR111" s="932"/>
      <c r="CS111" s="932"/>
      <c r="CT111" s="932"/>
      <c r="CU111" s="932"/>
      <c r="CV111" s="932"/>
      <c r="CW111" s="932"/>
      <c r="CX111" s="932"/>
      <c r="CY111" s="932"/>
      <c r="CZ111" s="932"/>
      <c r="DA111" s="932"/>
      <c r="DB111" s="932"/>
      <c r="DC111" s="932"/>
      <c r="DD111" s="932"/>
      <c r="DE111" s="932"/>
      <c r="DF111" s="932"/>
      <c r="DG111" s="932"/>
      <c r="DH111" s="932"/>
      <c r="DI111" s="932"/>
      <c r="DJ111" s="932"/>
      <c r="DK111" s="932"/>
      <c r="DL111" s="932"/>
      <c r="DM111" s="932"/>
      <c r="DN111" s="932"/>
      <c r="DO111" s="932"/>
      <c r="DP111" s="932"/>
      <c r="DQ111" s="932"/>
      <c r="DR111" s="932"/>
    </row>
    <row r="112" spans="1:196">
      <c r="A112" s="963">
        <v>111</v>
      </c>
      <c r="D112" s="968">
        <f t="shared" si="14"/>
        <v>0</v>
      </c>
      <c r="E112" s="968">
        <f t="shared" si="15"/>
        <v>0</v>
      </c>
      <c r="F112" s="968">
        <f t="shared" si="16"/>
        <v>0</v>
      </c>
      <c r="G112" s="968">
        <f t="shared" si="17"/>
        <v>0</v>
      </c>
      <c r="H112" s="968">
        <f t="shared" si="18"/>
        <v>0</v>
      </c>
      <c r="I112" s="968">
        <f t="shared" si="19"/>
        <v>0</v>
      </c>
      <c r="J112" s="968">
        <f t="shared" si="20"/>
        <v>0</v>
      </c>
      <c r="K112" s="968">
        <f t="shared" si="21"/>
        <v>0</v>
      </c>
      <c r="L112" s="968">
        <f t="shared" si="22"/>
        <v>0</v>
      </c>
      <c r="M112" s="968">
        <f t="shared" si="23"/>
        <v>0</v>
      </c>
      <c r="N112" s="968">
        <f t="shared" si="24"/>
        <v>0</v>
      </c>
      <c r="O112" s="968">
        <f t="shared" si="25"/>
        <v>0</v>
      </c>
      <c r="P112" s="968">
        <f t="shared" si="26"/>
        <v>0</v>
      </c>
      <c r="Q112" s="968">
        <f t="shared" si="27"/>
        <v>0</v>
      </c>
      <c r="R112" s="932"/>
      <c r="S112" s="932"/>
      <c r="T112" s="932"/>
      <c r="U112" s="932"/>
      <c r="V112" s="932"/>
      <c r="W112" s="932"/>
      <c r="X112" s="932"/>
      <c r="Y112" s="932"/>
      <c r="Z112" s="932"/>
      <c r="AA112" s="932"/>
      <c r="AB112" s="932"/>
      <c r="AC112" s="932"/>
      <c r="AD112" s="932"/>
      <c r="AE112" s="932"/>
      <c r="AF112" s="932"/>
      <c r="AG112" s="932"/>
      <c r="AH112" s="932"/>
      <c r="AI112" s="932"/>
      <c r="AJ112" s="932"/>
      <c r="AK112" s="932"/>
      <c r="AL112" s="932"/>
      <c r="AM112" s="932"/>
      <c r="AN112" s="932"/>
      <c r="AO112" s="932"/>
      <c r="AP112" s="932"/>
      <c r="AQ112" s="932"/>
      <c r="AR112" s="932"/>
      <c r="AS112" s="932"/>
      <c r="AT112" s="932"/>
      <c r="AU112" s="932"/>
      <c r="AV112" s="932"/>
      <c r="AW112" s="932"/>
      <c r="AX112" s="932"/>
      <c r="AY112" s="932"/>
      <c r="AZ112" s="932"/>
      <c r="BA112" s="932"/>
      <c r="BB112" s="932"/>
      <c r="BC112" s="932"/>
      <c r="BD112" s="932"/>
      <c r="BE112" s="932"/>
      <c r="BF112" s="932"/>
      <c r="BG112" s="932"/>
      <c r="BH112" s="932"/>
      <c r="BI112" s="932"/>
      <c r="BJ112" s="932"/>
      <c r="BK112" s="932"/>
      <c r="BL112" s="932"/>
      <c r="BM112" s="932"/>
      <c r="BN112" s="932"/>
      <c r="BO112" s="932"/>
      <c r="BP112" s="932"/>
      <c r="BQ112" s="932"/>
      <c r="BR112" s="932"/>
      <c r="BS112" s="932"/>
      <c r="BT112" s="932"/>
      <c r="BU112" s="932"/>
      <c r="BV112" s="932"/>
      <c r="BW112" s="932"/>
      <c r="BX112" s="932"/>
      <c r="BY112" s="932"/>
      <c r="BZ112" s="932"/>
      <c r="CA112" s="932"/>
      <c r="CB112" s="932"/>
      <c r="CC112" s="932"/>
      <c r="CD112" s="932"/>
      <c r="CE112" s="932"/>
      <c r="CF112" s="932"/>
      <c r="CG112" s="932"/>
      <c r="CH112" s="932"/>
      <c r="CI112" s="932"/>
      <c r="CJ112" s="932"/>
      <c r="CK112" s="932"/>
      <c r="CL112" s="932"/>
      <c r="CM112" s="932"/>
      <c r="CN112" s="932"/>
      <c r="CO112" s="932"/>
      <c r="CP112" s="932"/>
      <c r="CQ112" s="932"/>
      <c r="CR112" s="932"/>
      <c r="CS112" s="932"/>
      <c r="CT112" s="932"/>
      <c r="CU112" s="932"/>
      <c r="CV112" s="932"/>
      <c r="CW112" s="932"/>
      <c r="CX112" s="932"/>
      <c r="CY112" s="932"/>
      <c r="CZ112" s="932"/>
      <c r="DA112" s="932"/>
      <c r="DB112" s="932"/>
      <c r="DC112" s="932"/>
      <c r="DD112" s="932"/>
      <c r="DE112" s="932"/>
      <c r="DF112" s="932"/>
      <c r="DG112" s="932"/>
      <c r="DH112" s="932"/>
      <c r="DI112" s="932"/>
      <c r="DJ112" s="932"/>
      <c r="DK112" s="932"/>
      <c r="DL112" s="932"/>
      <c r="DM112" s="932"/>
      <c r="DN112" s="932"/>
      <c r="DO112" s="932"/>
      <c r="DP112" s="932"/>
      <c r="DQ112" s="932"/>
      <c r="DR112" s="932"/>
    </row>
    <row r="113" spans="1:122">
      <c r="A113" s="963">
        <v>112</v>
      </c>
      <c r="D113" s="968">
        <f t="shared" si="14"/>
        <v>0</v>
      </c>
      <c r="E113" s="968">
        <f t="shared" si="15"/>
        <v>0</v>
      </c>
      <c r="F113" s="968">
        <f t="shared" si="16"/>
        <v>0</v>
      </c>
      <c r="G113" s="968">
        <f t="shared" si="17"/>
        <v>0</v>
      </c>
      <c r="H113" s="968">
        <f t="shared" si="18"/>
        <v>0</v>
      </c>
      <c r="I113" s="968">
        <f t="shared" si="19"/>
        <v>0</v>
      </c>
      <c r="J113" s="968">
        <f t="shared" si="20"/>
        <v>0</v>
      </c>
      <c r="K113" s="968">
        <f t="shared" si="21"/>
        <v>0</v>
      </c>
      <c r="L113" s="968">
        <f t="shared" si="22"/>
        <v>0</v>
      </c>
      <c r="M113" s="968">
        <f t="shared" si="23"/>
        <v>0</v>
      </c>
      <c r="N113" s="968">
        <f t="shared" si="24"/>
        <v>0</v>
      </c>
      <c r="O113" s="968">
        <f t="shared" si="25"/>
        <v>0</v>
      </c>
      <c r="P113" s="968">
        <f t="shared" si="26"/>
        <v>0</v>
      </c>
      <c r="Q113" s="968">
        <f t="shared" si="27"/>
        <v>0</v>
      </c>
      <c r="R113" s="932"/>
      <c r="S113" s="932"/>
      <c r="T113" s="932"/>
      <c r="U113" s="932"/>
      <c r="V113" s="932"/>
      <c r="W113" s="932"/>
      <c r="X113" s="932"/>
      <c r="Y113" s="932"/>
      <c r="Z113" s="932"/>
      <c r="AA113" s="932"/>
      <c r="AB113" s="932"/>
      <c r="AC113" s="932"/>
      <c r="AD113" s="932"/>
      <c r="AE113" s="932"/>
      <c r="AF113" s="932"/>
      <c r="AG113" s="932"/>
      <c r="AH113" s="932"/>
      <c r="AI113" s="932"/>
      <c r="AJ113" s="932"/>
      <c r="AK113" s="932"/>
      <c r="AL113" s="932"/>
      <c r="AM113" s="932"/>
      <c r="AN113" s="932"/>
      <c r="AO113" s="932"/>
      <c r="AP113" s="932"/>
      <c r="AQ113" s="932"/>
      <c r="AR113" s="932"/>
      <c r="AS113" s="932"/>
      <c r="AT113" s="932"/>
      <c r="AU113" s="932"/>
      <c r="AV113" s="932"/>
      <c r="AW113" s="932"/>
      <c r="AX113" s="932"/>
      <c r="AY113" s="932"/>
      <c r="AZ113" s="932"/>
      <c r="BA113" s="932"/>
      <c r="BB113" s="932"/>
      <c r="BC113" s="932"/>
      <c r="BD113" s="932"/>
      <c r="BE113" s="932"/>
      <c r="BF113" s="932"/>
      <c r="BG113" s="932"/>
      <c r="BH113" s="932"/>
      <c r="BI113" s="932"/>
      <c r="BJ113" s="932"/>
      <c r="BK113" s="932"/>
      <c r="BL113" s="932"/>
      <c r="BM113" s="932"/>
      <c r="BN113" s="932"/>
      <c r="BO113" s="932"/>
      <c r="BP113" s="932"/>
      <c r="BQ113" s="932"/>
      <c r="BR113" s="932"/>
      <c r="BS113" s="932"/>
      <c r="BT113" s="932"/>
      <c r="BU113" s="932"/>
      <c r="BV113" s="932"/>
      <c r="BW113" s="932"/>
      <c r="BX113" s="932"/>
      <c r="BY113" s="932"/>
      <c r="BZ113" s="932"/>
      <c r="CA113" s="932"/>
      <c r="CB113" s="932"/>
      <c r="CC113" s="932"/>
      <c r="CD113" s="932"/>
      <c r="CE113" s="932"/>
      <c r="CF113" s="932"/>
      <c r="CG113" s="932"/>
      <c r="CH113" s="932"/>
      <c r="CI113" s="932"/>
      <c r="CJ113" s="932"/>
      <c r="CK113" s="932"/>
      <c r="CL113" s="932"/>
      <c r="CM113" s="932"/>
      <c r="CN113" s="932"/>
      <c r="CO113" s="932"/>
      <c r="CP113" s="932"/>
      <c r="CQ113" s="932"/>
      <c r="CR113" s="932"/>
      <c r="CS113" s="932"/>
      <c r="CT113" s="932"/>
      <c r="CU113" s="932"/>
      <c r="CV113" s="932"/>
      <c r="CW113" s="932"/>
      <c r="CX113" s="932"/>
      <c r="CY113" s="932"/>
      <c r="CZ113" s="932"/>
      <c r="DA113" s="932"/>
      <c r="DB113" s="932"/>
      <c r="DC113" s="932"/>
      <c r="DD113" s="932"/>
      <c r="DE113" s="932"/>
      <c r="DF113" s="932"/>
      <c r="DG113" s="932"/>
      <c r="DH113" s="932"/>
      <c r="DI113" s="932"/>
      <c r="DJ113" s="932"/>
      <c r="DK113" s="932"/>
      <c r="DL113" s="932"/>
      <c r="DM113" s="932"/>
      <c r="DN113" s="932"/>
      <c r="DO113" s="932"/>
      <c r="DP113" s="932"/>
      <c r="DQ113" s="932"/>
      <c r="DR113" s="932"/>
    </row>
    <row r="114" spans="1:122">
      <c r="A114" s="963">
        <v>113</v>
      </c>
      <c r="D114" s="968">
        <f t="shared" si="14"/>
        <v>0</v>
      </c>
      <c r="E114" s="968">
        <f t="shared" si="15"/>
        <v>0</v>
      </c>
      <c r="F114" s="968">
        <f t="shared" si="16"/>
        <v>0</v>
      </c>
      <c r="G114" s="968">
        <f t="shared" si="17"/>
        <v>0</v>
      </c>
      <c r="H114" s="968">
        <f t="shared" si="18"/>
        <v>0</v>
      </c>
      <c r="I114" s="968">
        <f t="shared" si="19"/>
        <v>0</v>
      </c>
      <c r="J114" s="968">
        <f t="shared" si="20"/>
        <v>0</v>
      </c>
      <c r="K114" s="968">
        <f t="shared" si="21"/>
        <v>0</v>
      </c>
      <c r="L114" s="968">
        <f t="shared" si="22"/>
        <v>0</v>
      </c>
      <c r="M114" s="968">
        <f t="shared" si="23"/>
        <v>0</v>
      </c>
      <c r="N114" s="968">
        <f t="shared" si="24"/>
        <v>0</v>
      </c>
      <c r="O114" s="968">
        <f t="shared" si="25"/>
        <v>0</v>
      </c>
      <c r="P114" s="968">
        <f t="shared" si="26"/>
        <v>0</v>
      </c>
      <c r="Q114" s="968">
        <f t="shared" si="27"/>
        <v>0</v>
      </c>
      <c r="R114" s="932"/>
      <c r="S114" s="932"/>
      <c r="T114" s="932"/>
      <c r="U114" s="932"/>
      <c r="V114" s="932"/>
      <c r="W114" s="932"/>
      <c r="X114" s="932"/>
      <c r="Y114" s="932"/>
      <c r="Z114" s="932"/>
      <c r="AA114" s="932"/>
      <c r="AB114" s="932"/>
      <c r="AC114" s="932"/>
      <c r="AD114" s="932"/>
      <c r="AE114" s="932"/>
      <c r="AF114" s="932"/>
      <c r="AG114" s="932"/>
      <c r="AH114" s="932"/>
      <c r="AI114" s="932"/>
      <c r="AJ114" s="932"/>
      <c r="AK114" s="932"/>
      <c r="AL114" s="932"/>
      <c r="AM114" s="932"/>
      <c r="AN114" s="932"/>
      <c r="AO114" s="932"/>
      <c r="AP114" s="932"/>
      <c r="AQ114" s="932"/>
      <c r="AR114" s="932"/>
      <c r="AS114" s="932"/>
      <c r="AT114" s="932"/>
      <c r="AU114" s="932"/>
      <c r="AV114" s="932"/>
      <c r="AW114" s="932"/>
      <c r="AX114" s="932"/>
      <c r="AY114" s="932"/>
      <c r="AZ114" s="932"/>
      <c r="BA114" s="932"/>
      <c r="BB114" s="932"/>
      <c r="BC114" s="932"/>
      <c r="BD114" s="932"/>
      <c r="BE114" s="932"/>
      <c r="BF114" s="932"/>
      <c r="BG114" s="932"/>
      <c r="BH114" s="932"/>
      <c r="BI114" s="932"/>
      <c r="BJ114" s="932"/>
      <c r="BK114" s="932"/>
      <c r="BL114" s="932"/>
      <c r="BM114" s="932"/>
      <c r="BN114" s="932"/>
      <c r="BO114" s="932"/>
      <c r="BP114" s="932"/>
      <c r="BQ114" s="932"/>
      <c r="BR114" s="932"/>
      <c r="BS114" s="932"/>
      <c r="BT114" s="932"/>
      <c r="BU114" s="932"/>
      <c r="BV114" s="932"/>
      <c r="BW114" s="932"/>
      <c r="BX114" s="932"/>
      <c r="BY114" s="932"/>
      <c r="BZ114" s="932"/>
      <c r="CA114" s="932"/>
      <c r="CB114" s="932"/>
      <c r="CC114" s="932"/>
      <c r="CD114" s="932"/>
      <c r="CE114" s="932"/>
      <c r="CF114" s="932"/>
      <c r="CG114" s="932"/>
      <c r="CH114" s="932"/>
      <c r="CI114" s="932"/>
      <c r="CJ114" s="932"/>
      <c r="CK114" s="932"/>
      <c r="CL114" s="932"/>
      <c r="CM114" s="932"/>
      <c r="CN114" s="932"/>
      <c r="CO114" s="932"/>
      <c r="CP114" s="932"/>
      <c r="CQ114" s="932"/>
      <c r="CR114" s="932"/>
      <c r="CS114" s="932"/>
      <c r="CT114" s="932"/>
      <c r="CU114" s="932"/>
      <c r="CV114" s="932"/>
      <c r="CW114" s="932"/>
      <c r="CX114" s="932"/>
      <c r="CY114" s="932"/>
      <c r="CZ114" s="932"/>
      <c r="DA114" s="932"/>
      <c r="DB114" s="932"/>
      <c r="DC114" s="932"/>
      <c r="DD114" s="932"/>
      <c r="DE114" s="932"/>
      <c r="DF114" s="932"/>
      <c r="DG114" s="932"/>
      <c r="DH114" s="932"/>
      <c r="DI114" s="932"/>
      <c r="DJ114" s="932"/>
      <c r="DK114" s="932"/>
      <c r="DL114" s="932"/>
      <c r="DM114" s="932"/>
      <c r="DN114" s="932"/>
      <c r="DO114" s="932"/>
      <c r="DP114" s="932"/>
      <c r="DQ114" s="932"/>
      <c r="DR114" s="932"/>
    </row>
    <row r="115" spans="1:122">
      <c r="A115" s="963">
        <v>114</v>
      </c>
      <c r="D115" s="968">
        <f t="shared" si="14"/>
        <v>0</v>
      </c>
      <c r="E115" s="968">
        <f t="shared" si="15"/>
        <v>0</v>
      </c>
      <c r="F115" s="968">
        <f t="shared" si="16"/>
        <v>0</v>
      </c>
      <c r="G115" s="968">
        <f t="shared" si="17"/>
        <v>0</v>
      </c>
      <c r="H115" s="968">
        <f t="shared" si="18"/>
        <v>0</v>
      </c>
      <c r="I115" s="968">
        <f t="shared" si="19"/>
        <v>0</v>
      </c>
      <c r="J115" s="968">
        <f t="shared" si="20"/>
        <v>0</v>
      </c>
      <c r="K115" s="968">
        <f t="shared" si="21"/>
        <v>0</v>
      </c>
      <c r="L115" s="968">
        <f t="shared" si="22"/>
        <v>0</v>
      </c>
      <c r="M115" s="968">
        <f t="shared" si="23"/>
        <v>0</v>
      </c>
      <c r="N115" s="968">
        <f t="shared" si="24"/>
        <v>0</v>
      </c>
      <c r="O115" s="968">
        <f t="shared" si="25"/>
        <v>0</v>
      </c>
      <c r="P115" s="968">
        <f t="shared" si="26"/>
        <v>0</v>
      </c>
      <c r="Q115" s="968">
        <f t="shared" si="27"/>
        <v>0</v>
      </c>
      <c r="R115" s="932"/>
      <c r="S115" s="932"/>
      <c r="T115" s="932"/>
      <c r="U115" s="932"/>
      <c r="V115" s="932"/>
      <c r="W115" s="932"/>
      <c r="X115" s="932"/>
      <c r="Y115" s="932"/>
      <c r="Z115" s="932"/>
      <c r="AA115" s="932"/>
      <c r="AB115" s="932"/>
      <c r="AC115" s="932"/>
      <c r="AD115" s="932"/>
      <c r="AE115" s="932"/>
      <c r="AF115" s="932"/>
      <c r="AG115" s="932"/>
      <c r="AH115" s="932"/>
      <c r="AI115" s="932"/>
      <c r="AJ115" s="932"/>
      <c r="AK115" s="932"/>
      <c r="AL115" s="932"/>
      <c r="AM115" s="932"/>
      <c r="AN115" s="932"/>
      <c r="AO115" s="932"/>
      <c r="AP115" s="932"/>
      <c r="AQ115" s="932"/>
      <c r="AR115" s="932"/>
      <c r="AS115" s="932"/>
      <c r="AT115" s="932"/>
      <c r="AU115" s="932"/>
      <c r="AV115" s="932"/>
      <c r="AW115" s="932"/>
      <c r="AX115" s="932"/>
      <c r="AY115" s="932"/>
      <c r="AZ115" s="932"/>
      <c r="BA115" s="932"/>
      <c r="BB115" s="932"/>
      <c r="BC115" s="932"/>
      <c r="BD115" s="932"/>
      <c r="BE115" s="932"/>
      <c r="BF115" s="932"/>
      <c r="BG115" s="932"/>
      <c r="BH115" s="932"/>
      <c r="BI115" s="932"/>
      <c r="BJ115" s="932"/>
      <c r="BK115" s="932"/>
      <c r="BL115" s="932"/>
      <c r="BM115" s="932"/>
      <c r="BN115" s="932"/>
      <c r="BO115" s="932"/>
      <c r="BP115" s="932"/>
      <c r="BQ115" s="932"/>
      <c r="BR115" s="932"/>
      <c r="BS115" s="932"/>
      <c r="BT115" s="932"/>
      <c r="BU115" s="932"/>
      <c r="BV115" s="932"/>
      <c r="BW115" s="932"/>
      <c r="BX115" s="932"/>
      <c r="BY115" s="932"/>
      <c r="BZ115" s="932"/>
      <c r="CA115" s="932"/>
      <c r="CB115" s="932"/>
      <c r="CC115" s="932"/>
      <c r="CD115" s="932"/>
      <c r="CE115" s="932"/>
      <c r="CF115" s="932"/>
      <c r="CG115" s="932"/>
      <c r="CH115" s="932"/>
      <c r="CI115" s="932"/>
      <c r="CJ115" s="932"/>
      <c r="CK115" s="932"/>
      <c r="CL115" s="932"/>
      <c r="CM115" s="932"/>
      <c r="CN115" s="932"/>
      <c r="CO115" s="932"/>
      <c r="CP115" s="932"/>
      <c r="CQ115" s="932"/>
      <c r="CR115" s="932"/>
      <c r="CS115" s="932"/>
      <c r="CT115" s="932"/>
      <c r="CU115" s="932"/>
      <c r="CV115" s="932"/>
      <c r="CW115" s="932"/>
      <c r="CX115" s="932"/>
      <c r="CY115" s="932"/>
      <c r="CZ115" s="932"/>
      <c r="DA115" s="932"/>
      <c r="DB115" s="932"/>
      <c r="DC115" s="932"/>
      <c r="DD115" s="932"/>
      <c r="DE115" s="932"/>
      <c r="DF115" s="932"/>
      <c r="DG115" s="932"/>
      <c r="DH115" s="932"/>
      <c r="DI115" s="932"/>
      <c r="DJ115" s="932"/>
      <c r="DK115" s="932"/>
      <c r="DL115" s="932"/>
      <c r="DM115" s="932"/>
      <c r="DN115" s="932"/>
      <c r="DO115" s="932"/>
      <c r="DP115" s="932"/>
      <c r="DQ115" s="932"/>
      <c r="DR115" s="932"/>
    </row>
    <row r="116" spans="1:122">
      <c r="A116" s="963">
        <v>115</v>
      </c>
      <c r="D116" s="968">
        <f t="shared" si="14"/>
        <v>0</v>
      </c>
      <c r="E116" s="968">
        <f t="shared" si="15"/>
        <v>0</v>
      </c>
      <c r="F116" s="968">
        <f t="shared" si="16"/>
        <v>0</v>
      </c>
      <c r="G116" s="968">
        <f t="shared" si="17"/>
        <v>0</v>
      </c>
      <c r="H116" s="968">
        <f t="shared" si="18"/>
        <v>0</v>
      </c>
      <c r="I116" s="968">
        <f t="shared" si="19"/>
        <v>0</v>
      </c>
      <c r="J116" s="968">
        <f t="shared" si="20"/>
        <v>0</v>
      </c>
      <c r="K116" s="968">
        <f t="shared" si="21"/>
        <v>0</v>
      </c>
      <c r="L116" s="968">
        <f t="shared" si="22"/>
        <v>0</v>
      </c>
      <c r="M116" s="968">
        <f t="shared" si="23"/>
        <v>0</v>
      </c>
      <c r="N116" s="968">
        <f t="shared" si="24"/>
        <v>0</v>
      </c>
      <c r="O116" s="968">
        <f t="shared" si="25"/>
        <v>0</v>
      </c>
      <c r="P116" s="968">
        <f t="shared" si="26"/>
        <v>0</v>
      </c>
      <c r="Q116" s="968">
        <f t="shared" si="27"/>
        <v>0</v>
      </c>
      <c r="R116" s="932"/>
      <c r="S116" s="932"/>
      <c r="T116" s="932"/>
      <c r="U116" s="932"/>
      <c r="V116" s="932"/>
      <c r="W116" s="932"/>
      <c r="X116" s="932"/>
      <c r="Y116" s="932"/>
      <c r="Z116" s="932"/>
      <c r="AA116" s="932"/>
      <c r="AB116" s="932"/>
      <c r="AC116" s="932"/>
      <c r="AD116" s="932"/>
      <c r="AE116" s="932"/>
      <c r="AF116" s="932"/>
      <c r="AG116" s="932"/>
      <c r="AH116" s="932"/>
      <c r="AI116" s="932"/>
      <c r="AJ116" s="932"/>
      <c r="AK116" s="932"/>
      <c r="AL116" s="932"/>
      <c r="AM116" s="932"/>
      <c r="AN116" s="932"/>
      <c r="AO116" s="932"/>
      <c r="AP116" s="932"/>
      <c r="AQ116" s="932"/>
      <c r="AR116" s="932"/>
      <c r="AS116" s="932"/>
      <c r="AT116" s="932"/>
      <c r="AU116" s="932"/>
      <c r="AV116" s="932"/>
      <c r="AW116" s="932"/>
      <c r="AX116" s="932"/>
      <c r="AY116" s="932"/>
      <c r="AZ116" s="932"/>
      <c r="BA116" s="932"/>
      <c r="BB116" s="932"/>
      <c r="BC116" s="932"/>
      <c r="BD116" s="932"/>
      <c r="BE116" s="932"/>
      <c r="BF116" s="932"/>
      <c r="BG116" s="932"/>
      <c r="BH116" s="932"/>
      <c r="BI116" s="932"/>
      <c r="BJ116" s="932"/>
      <c r="BK116" s="932"/>
      <c r="BL116" s="932"/>
      <c r="BM116" s="932"/>
      <c r="BN116" s="932"/>
      <c r="BO116" s="932"/>
      <c r="BP116" s="932"/>
      <c r="BQ116" s="932"/>
      <c r="BR116" s="932"/>
      <c r="BS116" s="932"/>
      <c r="BT116" s="932"/>
      <c r="BU116" s="932"/>
      <c r="BV116" s="932"/>
      <c r="BW116" s="932"/>
      <c r="BX116" s="932"/>
      <c r="BY116" s="932"/>
      <c r="BZ116" s="932"/>
      <c r="CA116" s="932"/>
      <c r="CB116" s="932"/>
      <c r="CC116" s="932"/>
      <c r="CD116" s="932"/>
      <c r="CE116" s="932"/>
      <c r="CF116" s="932"/>
      <c r="CG116" s="932"/>
      <c r="CH116" s="932"/>
      <c r="CI116" s="932"/>
      <c r="CJ116" s="932"/>
      <c r="CK116" s="932"/>
      <c r="CL116" s="932"/>
      <c r="CM116" s="932"/>
      <c r="CN116" s="932"/>
      <c r="CO116" s="932"/>
      <c r="CP116" s="932"/>
      <c r="CQ116" s="932"/>
      <c r="CR116" s="932"/>
      <c r="CS116" s="932"/>
      <c r="CT116" s="932"/>
      <c r="CU116" s="932"/>
      <c r="CV116" s="932"/>
      <c r="CW116" s="932"/>
      <c r="CX116" s="932"/>
      <c r="CY116" s="932"/>
      <c r="CZ116" s="932"/>
      <c r="DA116" s="932"/>
      <c r="DB116" s="932"/>
      <c r="DC116" s="932"/>
      <c r="DD116" s="932"/>
      <c r="DE116" s="932"/>
      <c r="DF116" s="932"/>
      <c r="DG116" s="932"/>
      <c r="DH116" s="932"/>
      <c r="DI116" s="932"/>
      <c r="DJ116" s="932"/>
      <c r="DK116" s="932"/>
      <c r="DL116" s="932"/>
      <c r="DM116" s="932"/>
      <c r="DN116" s="932"/>
      <c r="DO116" s="932"/>
      <c r="DP116" s="932"/>
      <c r="DQ116" s="932"/>
      <c r="DR116" s="932"/>
    </row>
    <row r="117" spans="1:122">
      <c r="A117" s="963">
        <v>116</v>
      </c>
      <c r="D117" s="968">
        <f t="shared" si="14"/>
        <v>0</v>
      </c>
      <c r="E117" s="968">
        <f t="shared" si="15"/>
        <v>0</v>
      </c>
      <c r="F117" s="968">
        <f t="shared" si="16"/>
        <v>0</v>
      </c>
      <c r="G117" s="968">
        <f t="shared" si="17"/>
        <v>0</v>
      </c>
      <c r="H117" s="968">
        <f t="shared" si="18"/>
        <v>0</v>
      </c>
      <c r="I117" s="968">
        <f t="shared" si="19"/>
        <v>0</v>
      </c>
      <c r="J117" s="968">
        <f t="shared" si="20"/>
        <v>0</v>
      </c>
      <c r="K117" s="968">
        <f t="shared" si="21"/>
        <v>0</v>
      </c>
      <c r="L117" s="968">
        <f t="shared" si="22"/>
        <v>0</v>
      </c>
      <c r="M117" s="968">
        <f t="shared" si="23"/>
        <v>0</v>
      </c>
      <c r="N117" s="968">
        <f t="shared" si="24"/>
        <v>0</v>
      </c>
      <c r="O117" s="968">
        <f t="shared" si="25"/>
        <v>0</v>
      </c>
      <c r="P117" s="968">
        <f t="shared" si="26"/>
        <v>0</v>
      </c>
      <c r="Q117" s="968">
        <f t="shared" si="27"/>
        <v>0</v>
      </c>
      <c r="R117" s="932"/>
      <c r="S117" s="932"/>
      <c r="T117" s="932"/>
      <c r="U117" s="932"/>
      <c r="V117" s="932"/>
      <c r="W117" s="932"/>
      <c r="X117" s="932"/>
      <c r="Y117" s="932"/>
      <c r="Z117" s="932"/>
      <c r="AA117" s="932"/>
      <c r="AB117" s="932"/>
      <c r="AC117" s="932"/>
      <c r="AD117" s="932"/>
      <c r="AE117" s="932"/>
      <c r="AF117" s="932"/>
      <c r="AG117" s="932"/>
      <c r="AH117" s="932"/>
      <c r="AI117" s="932"/>
      <c r="AJ117" s="932"/>
      <c r="AK117" s="932"/>
      <c r="AL117" s="932"/>
      <c r="AM117" s="932"/>
      <c r="AN117" s="932"/>
      <c r="AO117" s="932"/>
      <c r="AP117" s="932"/>
      <c r="AQ117" s="932"/>
      <c r="AR117" s="932"/>
      <c r="AS117" s="932"/>
      <c r="AT117" s="932"/>
      <c r="AU117" s="932"/>
      <c r="AV117" s="932"/>
      <c r="AW117" s="932"/>
      <c r="AX117" s="932"/>
      <c r="AY117" s="932"/>
      <c r="AZ117" s="932"/>
      <c r="BA117" s="932"/>
      <c r="BB117" s="932"/>
      <c r="BC117" s="932"/>
      <c r="BD117" s="932"/>
      <c r="BE117" s="932"/>
      <c r="BF117" s="932"/>
      <c r="BG117" s="932"/>
      <c r="BH117" s="932"/>
      <c r="BI117" s="932"/>
      <c r="BJ117" s="932"/>
      <c r="BK117" s="932"/>
      <c r="BL117" s="932"/>
      <c r="BM117" s="932"/>
      <c r="BN117" s="932"/>
      <c r="BO117" s="932"/>
      <c r="BP117" s="932"/>
      <c r="BQ117" s="932"/>
      <c r="BR117" s="932"/>
      <c r="BS117" s="932"/>
      <c r="BT117" s="932"/>
      <c r="BU117" s="932"/>
      <c r="BV117" s="932"/>
      <c r="BW117" s="932"/>
      <c r="BX117" s="932"/>
      <c r="BY117" s="932"/>
      <c r="BZ117" s="932"/>
      <c r="CA117" s="932"/>
      <c r="CB117" s="932"/>
      <c r="CC117" s="932"/>
      <c r="CD117" s="932"/>
      <c r="CE117" s="932"/>
      <c r="CF117" s="932"/>
      <c r="CG117" s="932"/>
      <c r="CH117" s="932"/>
      <c r="CI117" s="932"/>
      <c r="CJ117" s="932"/>
      <c r="CK117" s="932"/>
      <c r="CL117" s="932"/>
      <c r="CM117" s="932"/>
      <c r="CN117" s="932"/>
      <c r="CO117" s="932"/>
      <c r="CP117" s="932"/>
      <c r="CQ117" s="932"/>
      <c r="CR117" s="932"/>
      <c r="CS117" s="932"/>
      <c r="CT117" s="932"/>
      <c r="CU117" s="932"/>
      <c r="CV117" s="932"/>
      <c r="CW117" s="932"/>
      <c r="CX117" s="932"/>
      <c r="CY117" s="932"/>
      <c r="CZ117" s="932"/>
      <c r="DA117" s="932"/>
      <c r="DB117" s="932"/>
      <c r="DC117" s="932"/>
      <c r="DD117" s="932"/>
      <c r="DE117" s="932"/>
      <c r="DF117" s="932"/>
      <c r="DG117" s="932"/>
      <c r="DH117" s="932"/>
      <c r="DI117" s="932"/>
      <c r="DJ117" s="932"/>
      <c r="DK117" s="932"/>
      <c r="DL117" s="932"/>
      <c r="DM117" s="932"/>
      <c r="DN117" s="932"/>
      <c r="DO117" s="932"/>
      <c r="DP117" s="932"/>
      <c r="DQ117" s="932"/>
      <c r="DR117" s="932"/>
    </row>
    <row r="118" spans="1:122">
      <c r="A118" s="963">
        <v>117</v>
      </c>
      <c r="D118" s="968">
        <f t="shared" si="14"/>
        <v>0</v>
      </c>
      <c r="E118" s="968">
        <f t="shared" si="15"/>
        <v>0</v>
      </c>
      <c r="F118" s="968">
        <f t="shared" si="16"/>
        <v>0</v>
      </c>
      <c r="G118" s="968">
        <f t="shared" si="17"/>
        <v>0</v>
      </c>
      <c r="H118" s="968">
        <f t="shared" si="18"/>
        <v>0</v>
      </c>
      <c r="I118" s="968">
        <f t="shared" si="19"/>
        <v>0</v>
      </c>
      <c r="J118" s="968">
        <f t="shared" si="20"/>
        <v>0</v>
      </c>
      <c r="K118" s="968">
        <f t="shared" si="21"/>
        <v>0</v>
      </c>
      <c r="L118" s="968">
        <f t="shared" si="22"/>
        <v>0</v>
      </c>
      <c r="M118" s="968">
        <f t="shared" si="23"/>
        <v>0</v>
      </c>
      <c r="N118" s="968">
        <f t="shared" si="24"/>
        <v>0</v>
      </c>
      <c r="O118" s="968">
        <f t="shared" si="25"/>
        <v>0</v>
      </c>
      <c r="P118" s="968">
        <f t="shared" si="26"/>
        <v>0</v>
      </c>
      <c r="Q118" s="968">
        <f t="shared" si="27"/>
        <v>0</v>
      </c>
      <c r="R118" s="932"/>
      <c r="S118" s="932"/>
      <c r="T118" s="932"/>
      <c r="U118" s="932"/>
      <c r="V118" s="932"/>
      <c r="W118" s="932"/>
      <c r="X118" s="932"/>
      <c r="Y118" s="932"/>
      <c r="Z118" s="932"/>
      <c r="AA118" s="932"/>
      <c r="AB118" s="932"/>
      <c r="AC118" s="932"/>
      <c r="AD118" s="932"/>
      <c r="AE118" s="932"/>
      <c r="AF118" s="932"/>
      <c r="AG118" s="932"/>
      <c r="AH118" s="932"/>
      <c r="AI118" s="932"/>
      <c r="AJ118" s="932"/>
      <c r="AK118" s="932"/>
      <c r="AL118" s="932"/>
      <c r="AM118" s="932"/>
      <c r="AN118" s="932"/>
      <c r="AO118" s="932"/>
      <c r="AP118" s="932"/>
      <c r="AQ118" s="932"/>
      <c r="AR118" s="932"/>
      <c r="AS118" s="932"/>
      <c r="AT118" s="932"/>
      <c r="AU118" s="932"/>
      <c r="AV118" s="932"/>
      <c r="AW118" s="932"/>
      <c r="AX118" s="932"/>
      <c r="AY118" s="932"/>
      <c r="AZ118" s="932"/>
      <c r="BA118" s="932"/>
      <c r="BB118" s="932"/>
      <c r="BC118" s="932"/>
      <c r="BD118" s="932"/>
      <c r="BE118" s="932"/>
      <c r="BF118" s="932"/>
      <c r="BG118" s="932"/>
      <c r="BH118" s="932"/>
      <c r="BI118" s="932"/>
      <c r="BJ118" s="932"/>
      <c r="BK118" s="932"/>
      <c r="BL118" s="932"/>
      <c r="BM118" s="932"/>
      <c r="BN118" s="932"/>
      <c r="BO118" s="932"/>
      <c r="BP118" s="932"/>
      <c r="BQ118" s="932"/>
      <c r="BR118" s="932"/>
      <c r="BS118" s="932"/>
      <c r="BT118" s="932"/>
      <c r="BU118" s="932"/>
      <c r="BV118" s="932"/>
      <c r="BW118" s="932"/>
      <c r="BX118" s="932"/>
      <c r="BY118" s="932"/>
      <c r="BZ118" s="932"/>
      <c r="CA118" s="932"/>
      <c r="CB118" s="932"/>
      <c r="CC118" s="932"/>
      <c r="CD118" s="932"/>
      <c r="CE118" s="932"/>
      <c r="CF118" s="932"/>
      <c r="CG118" s="932"/>
      <c r="CH118" s="932"/>
      <c r="CI118" s="932"/>
      <c r="CJ118" s="932"/>
      <c r="CK118" s="932"/>
      <c r="CL118" s="932"/>
      <c r="CM118" s="932"/>
      <c r="CN118" s="932"/>
      <c r="CO118" s="932"/>
      <c r="CP118" s="932"/>
      <c r="CQ118" s="932"/>
      <c r="CR118" s="932"/>
      <c r="CS118" s="932"/>
      <c r="CT118" s="932"/>
      <c r="CU118" s="932"/>
      <c r="CV118" s="932"/>
      <c r="CW118" s="932"/>
      <c r="CX118" s="932"/>
      <c r="CY118" s="932"/>
      <c r="CZ118" s="932"/>
      <c r="DA118" s="932"/>
      <c r="DB118" s="932"/>
      <c r="DC118" s="932"/>
      <c r="DD118" s="932"/>
      <c r="DE118" s="932"/>
      <c r="DF118" s="932"/>
      <c r="DG118" s="932"/>
      <c r="DH118" s="932"/>
      <c r="DI118" s="932"/>
      <c r="DJ118" s="932"/>
      <c r="DK118" s="932"/>
      <c r="DL118" s="932"/>
      <c r="DM118" s="932"/>
      <c r="DN118" s="932"/>
      <c r="DO118" s="932"/>
      <c r="DP118" s="932"/>
      <c r="DQ118" s="932"/>
      <c r="DR118" s="932"/>
    </row>
    <row r="119" spans="1:122">
      <c r="A119" s="963">
        <v>118</v>
      </c>
      <c r="D119" s="968">
        <f t="shared" si="14"/>
        <v>0</v>
      </c>
      <c r="E119" s="968">
        <f t="shared" si="15"/>
        <v>0</v>
      </c>
      <c r="F119" s="968">
        <f t="shared" si="16"/>
        <v>0</v>
      </c>
      <c r="G119" s="968">
        <f t="shared" si="17"/>
        <v>0</v>
      </c>
      <c r="H119" s="968">
        <f t="shared" si="18"/>
        <v>0</v>
      </c>
      <c r="I119" s="968">
        <f t="shared" si="19"/>
        <v>0</v>
      </c>
      <c r="J119" s="968">
        <f t="shared" si="20"/>
        <v>0</v>
      </c>
      <c r="K119" s="968">
        <f t="shared" si="21"/>
        <v>0</v>
      </c>
      <c r="L119" s="968">
        <f t="shared" si="22"/>
        <v>0</v>
      </c>
      <c r="M119" s="968">
        <f t="shared" si="23"/>
        <v>0</v>
      </c>
      <c r="N119" s="968">
        <f t="shared" si="24"/>
        <v>0</v>
      </c>
      <c r="O119" s="968">
        <f t="shared" si="25"/>
        <v>0</v>
      </c>
      <c r="P119" s="968">
        <f t="shared" si="26"/>
        <v>0</v>
      </c>
      <c r="Q119" s="968">
        <f t="shared" si="27"/>
        <v>0</v>
      </c>
      <c r="R119" s="932"/>
      <c r="S119" s="932"/>
      <c r="T119" s="932"/>
      <c r="U119" s="932"/>
      <c r="V119" s="932"/>
      <c r="W119" s="932"/>
      <c r="X119" s="932"/>
      <c r="Y119" s="932"/>
      <c r="Z119" s="932"/>
      <c r="AA119" s="932"/>
      <c r="AB119" s="932"/>
      <c r="AC119" s="932"/>
      <c r="AD119" s="932"/>
      <c r="AE119" s="932"/>
      <c r="AF119" s="932"/>
      <c r="AG119" s="932"/>
      <c r="AH119" s="932"/>
      <c r="AI119" s="932"/>
      <c r="AJ119" s="932"/>
      <c r="AK119" s="932"/>
      <c r="AL119" s="932"/>
      <c r="AM119" s="932"/>
      <c r="AN119" s="932"/>
      <c r="AO119" s="932"/>
      <c r="AP119" s="932"/>
      <c r="AQ119" s="932"/>
      <c r="AR119" s="932"/>
      <c r="AS119" s="932"/>
      <c r="AT119" s="932"/>
      <c r="AU119" s="932"/>
      <c r="AV119" s="932"/>
      <c r="AW119" s="932"/>
      <c r="AX119" s="932"/>
      <c r="AY119" s="932"/>
      <c r="AZ119" s="932"/>
      <c r="BA119" s="932"/>
      <c r="BB119" s="932"/>
      <c r="BC119" s="932"/>
      <c r="BD119" s="932"/>
      <c r="BE119" s="932"/>
      <c r="BF119" s="932"/>
      <c r="BG119" s="932"/>
      <c r="BH119" s="932"/>
      <c r="BI119" s="932"/>
      <c r="BJ119" s="932"/>
      <c r="BK119" s="932"/>
      <c r="BL119" s="932"/>
      <c r="BM119" s="932"/>
      <c r="BN119" s="932"/>
      <c r="BO119" s="932"/>
      <c r="BP119" s="932"/>
      <c r="BQ119" s="932"/>
      <c r="BR119" s="932"/>
      <c r="BS119" s="932"/>
      <c r="BT119" s="932"/>
      <c r="BU119" s="932"/>
      <c r="BV119" s="932"/>
      <c r="BW119" s="932"/>
      <c r="BX119" s="932"/>
      <c r="BY119" s="932"/>
      <c r="BZ119" s="932"/>
      <c r="CA119" s="932"/>
      <c r="CB119" s="932"/>
      <c r="CC119" s="932"/>
      <c r="CD119" s="932"/>
      <c r="CE119" s="932"/>
      <c r="CF119" s="932"/>
      <c r="CG119" s="932"/>
      <c r="CH119" s="932"/>
      <c r="CI119" s="932"/>
      <c r="CJ119" s="932"/>
      <c r="CK119" s="932"/>
      <c r="CL119" s="932"/>
      <c r="CM119" s="932"/>
      <c r="CN119" s="932"/>
      <c r="CO119" s="932"/>
      <c r="CP119" s="932"/>
      <c r="CQ119" s="932"/>
      <c r="CR119" s="932"/>
      <c r="CS119" s="932"/>
      <c r="CT119" s="932"/>
      <c r="CU119" s="932"/>
      <c r="CV119" s="932"/>
      <c r="CW119" s="932"/>
      <c r="CX119" s="932"/>
      <c r="CY119" s="932"/>
      <c r="CZ119" s="932"/>
      <c r="DA119" s="932"/>
      <c r="DB119" s="932"/>
      <c r="DC119" s="932"/>
      <c r="DD119" s="932"/>
      <c r="DE119" s="932"/>
      <c r="DF119" s="932"/>
      <c r="DG119" s="932"/>
      <c r="DH119" s="932"/>
      <c r="DI119" s="932"/>
      <c r="DJ119" s="932"/>
      <c r="DK119" s="932"/>
      <c r="DL119" s="932"/>
      <c r="DM119" s="932"/>
      <c r="DN119" s="932"/>
      <c r="DO119" s="932"/>
      <c r="DP119" s="932"/>
      <c r="DQ119" s="932"/>
      <c r="DR119" s="932"/>
    </row>
    <row r="120" spans="1:122">
      <c r="A120" s="963">
        <v>119</v>
      </c>
      <c r="D120" s="968">
        <f t="shared" si="14"/>
        <v>0</v>
      </c>
      <c r="E120" s="968">
        <f t="shared" si="15"/>
        <v>0</v>
      </c>
      <c r="F120" s="968">
        <f t="shared" si="16"/>
        <v>0</v>
      </c>
      <c r="G120" s="968">
        <f t="shared" si="17"/>
        <v>0</v>
      </c>
      <c r="H120" s="968">
        <f t="shared" si="18"/>
        <v>0</v>
      </c>
      <c r="I120" s="968">
        <f t="shared" si="19"/>
        <v>0</v>
      </c>
      <c r="J120" s="968">
        <f t="shared" si="20"/>
        <v>0</v>
      </c>
      <c r="K120" s="968">
        <f t="shared" si="21"/>
        <v>0</v>
      </c>
      <c r="L120" s="968">
        <f t="shared" si="22"/>
        <v>0</v>
      </c>
      <c r="M120" s="968">
        <f t="shared" si="23"/>
        <v>0</v>
      </c>
      <c r="N120" s="968">
        <f t="shared" si="24"/>
        <v>0</v>
      </c>
      <c r="O120" s="968">
        <f t="shared" si="25"/>
        <v>0</v>
      </c>
      <c r="P120" s="968">
        <f t="shared" si="26"/>
        <v>0</v>
      </c>
      <c r="Q120" s="968">
        <f t="shared" si="27"/>
        <v>0</v>
      </c>
      <c r="R120" s="932"/>
      <c r="S120" s="932"/>
      <c r="T120" s="932"/>
      <c r="U120" s="932"/>
      <c r="V120" s="932"/>
      <c r="W120" s="932"/>
      <c r="X120" s="932"/>
      <c r="Y120" s="932"/>
      <c r="Z120" s="932"/>
      <c r="AA120" s="932"/>
      <c r="AB120" s="932"/>
      <c r="AC120" s="932"/>
      <c r="AD120" s="932"/>
      <c r="AE120" s="932"/>
      <c r="AF120" s="932"/>
      <c r="AG120" s="932"/>
      <c r="AH120" s="932"/>
      <c r="AI120" s="932"/>
      <c r="AJ120" s="932"/>
      <c r="AK120" s="932"/>
      <c r="AL120" s="932"/>
      <c r="AM120" s="932"/>
      <c r="AN120" s="932"/>
      <c r="AO120" s="932"/>
      <c r="AP120" s="932"/>
      <c r="AQ120" s="932"/>
      <c r="AR120" s="932"/>
      <c r="AS120" s="932"/>
      <c r="AT120" s="932"/>
      <c r="AU120" s="932"/>
      <c r="AV120" s="932"/>
      <c r="AW120" s="932"/>
      <c r="AX120" s="932"/>
      <c r="AY120" s="932"/>
      <c r="AZ120" s="932"/>
      <c r="BA120" s="932"/>
      <c r="BB120" s="932"/>
      <c r="BC120" s="932"/>
      <c r="BD120" s="932"/>
      <c r="BE120" s="932"/>
      <c r="BF120" s="932"/>
      <c r="BG120" s="932"/>
      <c r="BH120" s="932"/>
      <c r="BI120" s="932"/>
      <c r="BJ120" s="932"/>
      <c r="BK120" s="932"/>
      <c r="BL120" s="932"/>
      <c r="BM120" s="932"/>
      <c r="BN120" s="932"/>
      <c r="BO120" s="932"/>
      <c r="BP120" s="932"/>
      <c r="BQ120" s="932"/>
      <c r="BR120" s="932"/>
      <c r="BS120" s="932"/>
      <c r="BT120" s="932"/>
      <c r="BU120" s="932"/>
      <c r="BV120" s="932"/>
      <c r="BW120" s="932"/>
      <c r="BX120" s="932"/>
      <c r="BY120" s="932"/>
      <c r="BZ120" s="932"/>
      <c r="CA120" s="932"/>
      <c r="CB120" s="932"/>
      <c r="CC120" s="932"/>
      <c r="CD120" s="932"/>
      <c r="CE120" s="932"/>
      <c r="CF120" s="932"/>
      <c r="CG120" s="932"/>
      <c r="CH120" s="932"/>
      <c r="CI120" s="932"/>
      <c r="CJ120" s="932"/>
      <c r="CK120" s="932"/>
      <c r="CL120" s="932"/>
      <c r="CM120" s="932"/>
      <c r="CN120" s="932"/>
      <c r="CO120" s="932"/>
      <c r="CP120" s="932"/>
      <c r="CQ120" s="932"/>
      <c r="CR120" s="932"/>
      <c r="CS120" s="932"/>
      <c r="CT120" s="932"/>
      <c r="CU120" s="932"/>
      <c r="CV120" s="932"/>
      <c r="CW120" s="932"/>
      <c r="CX120" s="932"/>
      <c r="CY120" s="932"/>
      <c r="CZ120" s="932"/>
      <c r="DA120" s="932"/>
      <c r="DB120" s="932"/>
      <c r="DC120" s="932"/>
      <c r="DD120" s="932"/>
      <c r="DE120" s="932"/>
      <c r="DF120" s="932"/>
      <c r="DG120" s="932"/>
      <c r="DH120" s="932"/>
      <c r="DI120" s="932"/>
      <c r="DJ120" s="932"/>
      <c r="DK120" s="932"/>
      <c r="DL120" s="932"/>
      <c r="DM120" s="932"/>
      <c r="DN120" s="932"/>
      <c r="DO120" s="932"/>
      <c r="DP120" s="932"/>
      <c r="DQ120" s="932"/>
      <c r="DR120" s="932"/>
    </row>
    <row r="121" spans="1:122">
      <c r="A121" s="963">
        <v>120</v>
      </c>
      <c r="D121" s="968">
        <f t="shared" si="14"/>
        <v>0</v>
      </c>
      <c r="E121" s="968">
        <f t="shared" si="15"/>
        <v>0</v>
      </c>
      <c r="F121" s="968">
        <f t="shared" si="16"/>
        <v>0</v>
      </c>
      <c r="G121" s="968">
        <f t="shared" si="17"/>
        <v>0</v>
      </c>
      <c r="H121" s="968">
        <f t="shared" si="18"/>
        <v>0</v>
      </c>
      <c r="I121" s="968">
        <f t="shared" si="19"/>
        <v>0</v>
      </c>
      <c r="J121" s="968">
        <f t="shared" si="20"/>
        <v>0</v>
      </c>
      <c r="K121" s="968">
        <f t="shared" si="21"/>
        <v>0</v>
      </c>
      <c r="L121" s="968">
        <f t="shared" si="22"/>
        <v>0</v>
      </c>
      <c r="M121" s="968">
        <f t="shared" si="23"/>
        <v>0</v>
      </c>
      <c r="N121" s="968">
        <f t="shared" si="24"/>
        <v>0</v>
      </c>
      <c r="O121" s="968">
        <f t="shared" si="25"/>
        <v>0</v>
      </c>
      <c r="P121" s="968">
        <f t="shared" si="26"/>
        <v>0</v>
      </c>
      <c r="Q121" s="968">
        <f t="shared" si="27"/>
        <v>0</v>
      </c>
      <c r="R121" s="932"/>
      <c r="S121" s="932"/>
      <c r="T121" s="932"/>
      <c r="U121" s="932"/>
      <c r="V121" s="932"/>
      <c r="W121" s="932"/>
      <c r="X121" s="932"/>
      <c r="Y121" s="932"/>
      <c r="Z121" s="932"/>
      <c r="AA121" s="932"/>
      <c r="AB121" s="932"/>
      <c r="AC121" s="932"/>
      <c r="AD121" s="932"/>
      <c r="AE121" s="932"/>
      <c r="AF121" s="932"/>
      <c r="AG121" s="932"/>
      <c r="AH121" s="932"/>
      <c r="AI121" s="932"/>
      <c r="AJ121" s="932"/>
      <c r="AK121" s="932"/>
      <c r="AL121" s="932"/>
      <c r="AM121" s="932"/>
      <c r="AN121" s="932"/>
      <c r="AO121" s="932"/>
      <c r="AP121" s="932"/>
      <c r="AQ121" s="932"/>
      <c r="AR121" s="932"/>
      <c r="AS121" s="932"/>
      <c r="AT121" s="932"/>
      <c r="AU121" s="932"/>
      <c r="AV121" s="932"/>
      <c r="AW121" s="932"/>
      <c r="AX121" s="932"/>
      <c r="AY121" s="932"/>
      <c r="AZ121" s="932"/>
      <c r="BA121" s="932"/>
      <c r="BB121" s="932"/>
      <c r="BC121" s="932"/>
      <c r="BD121" s="932"/>
      <c r="BE121" s="932"/>
      <c r="BF121" s="932"/>
      <c r="BG121" s="932"/>
      <c r="BH121" s="932"/>
      <c r="BI121" s="932"/>
      <c r="BJ121" s="932"/>
      <c r="BK121" s="932"/>
      <c r="BL121" s="932"/>
      <c r="BM121" s="932"/>
      <c r="BN121" s="932"/>
      <c r="BO121" s="932"/>
      <c r="BP121" s="932"/>
      <c r="BQ121" s="932"/>
      <c r="BR121" s="932"/>
      <c r="BS121" s="932"/>
      <c r="BT121" s="932"/>
      <c r="BU121" s="932"/>
      <c r="BV121" s="932"/>
      <c r="BW121" s="932"/>
      <c r="BX121" s="932"/>
      <c r="BY121" s="932"/>
      <c r="BZ121" s="932"/>
      <c r="CA121" s="932"/>
      <c r="CB121" s="932"/>
      <c r="CC121" s="932"/>
      <c r="CD121" s="932"/>
      <c r="CE121" s="932"/>
      <c r="CF121" s="932"/>
      <c r="CG121" s="932"/>
      <c r="CH121" s="932"/>
      <c r="CI121" s="932"/>
      <c r="CJ121" s="932"/>
      <c r="CK121" s="932"/>
      <c r="CL121" s="932"/>
      <c r="CM121" s="932"/>
      <c r="CN121" s="932"/>
      <c r="CO121" s="932"/>
      <c r="CP121" s="932"/>
      <c r="CQ121" s="932"/>
      <c r="CR121" s="932"/>
      <c r="CS121" s="932"/>
      <c r="CT121" s="932"/>
      <c r="CU121" s="932"/>
      <c r="CV121" s="932"/>
      <c r="CW121" s="932"/>
      <c r="CX121" s="932"/>
      <c r="CY121" s="932"/>
      <c r="CZ121" s="932"/>
      <c r="DA121" s="932"/>
      <c r="DB121" s="932"/>
      <c r="DC121" s="932"/>
      <c r="DD121" s="932"/>
      <c r="DE121" s="932"/>
      <c r="DF121" s="932"/>
      <c r="DG121" s="932"/>
      <c r="DH121" s="932"/>
      <c r="DI121" s="932"/>
      <c r="DJ121" s="932"/>
      <c r="DK121" s="932"/>
      <c r="DL121" s="932"/>
      <c r="DM121" s="932"/>
      <c r="DN121" s="932"/>
      <c r="DO121" s="932"/>
      <c r="DP121" s="932"/>
      <c r="DQ121" s="932"/>
      <c r="DR121" s="932"/>
    </row>
    <row r="122" spans="1:122">
      <c r="A122" s="963">
        <v>121</v>
      </c>
      <c r="D122" s="968">
        <f t="shared" si="14"/>
        <v>0</v>
      </c>
      <c r="E122" s="968">
        <f t="shared" si="15"/>
        <v>0</v>
      </c>
      <c r="F122" s="968">
        <f t="shared" si="16"/>
        <v>0</v>
      </c>
      <c r="G122" s="968">
        <f t="shared" si="17"/>
        <v>0</v>
      </c>
      <c r="H122" s="968">
        <f t="shared" si="18"/>
        <v>0</v>
      </c>
      <c r="I122" s="968">
        <f t="shared" si="19"/>
        <v>0</v>
      </c>
      <c r="J122" s="968">
        <f t="shared" si="20"/>
        <v>0</v>
      </c>
      <c r="K122" s="968">
        <f t="shared" si="21"/>
        <v>0</v>
      </c>
      <c r="L122" s="968">
        <f t="shared" si="22"/>
        <v>0</v>
      </c>
      <c r="M122" s="968">
        <f t="shared" si="23"/>
        <v>0</v>
      </c>
      <c r="N122" s="968">
        <f t="shared" si="24"/>
        <v>0</v>
      </c>
      <c r="O122" s="968">
        <f t="shared" si="25"/>
        <v>0</v>
      </c>
      <c r="P122" s="968">
        <f t="shared" si="26"/>
        <v>0</v>
      </c>
      <c r="Q122" s="968">
        <f t="shared" si="27"/>
        <v>0</v>
      </c>
      <c r="R122" s="932"/>
      <c r="S122" s="932"/>
      <c r="T122" s="932"/>
      <c r="U122" s="932"/>
      <c r="V122" s="932"/>
      <c r="W122" s="932"/>
      <c r="X122" s="932"/>
      <c r="Y122" s="932"/>
      <c r="Z122" s="932"/>
      <c r="AA122" s="932"/>
      <c r="AB122" s="932"/>
      <c r="AC122" s="932"/>
      <c r="AD122" s="932"/>
      <c r="AE122" s="932"/>
      <c r="AF122" s="932"/>
      <c r="AG122" s="932"/>
      <c r="AH122" s="932"/>
      <c r="AI122" s="932"/>
      <c r="AJ122" s="932"/>
      <c r="AK122" s="932"/>
      <c r="AL122" s="932"/>
      <c r="AM122" s="932"/>
      <c r="AN122" s="932"/>
      <c r="AO122" s="932"/>
      <c r="AP122" s="932"/>
      <c r="AQ122" s="932"/>
      <c r="AR122" s="932"/>
      <c r="AS122" s="932"/>
      <c r="AT122" s="932"/>
      <c r="AU122" s="932"/>
      <c r="AV122" s="932"/>
      <c r="AW122" s="932"/>
      <c r="AX122" s="932"/>
      <c r="AY122" s="932"/>
      <c r="AZ122" s="932"/>
      <c r="BA122" s="932"/>
      <c r="BB122" s="932"/>
      <c r="BC122" s="932"/>
      <c r="BD122" s="932"/>
      <c r="BE122" s="932"/>
      <c r="BF122" s="932"/>
      <c r="BG122" s="932"/>
      <c r="BH122" s="932"/>
      <c r="BI122" s="932"/>
      <c r="BJ122" s="932"/>
      <c r="BK122" s="932"/>
      <c r="BL122" s="932"/>
      <c r="BM122" s="932"/>
      <c r="BN122" s="932"/>
      <c r="BO122" s="932"/>
      <c r="BP122" s="932"/>
      <c r="BQ122" s="932"/>
      <c r="BR122" s="932"/>
      <c r="BS122" s="932"/>
      <c r="BT122" s="932"/>
      <c r="BU122" s="932"/>
      <c r="BV122" s="932"/>
      <c r="BW122" s="932"/>
      <c r="BX122" s="932"/>
      <c r="BY122" s="932"/>
      <c r="BZ122" s="932"/>
      <c r="CA122" s="932"/>
      <c r="CB122" s="932"/>
      <c r="CC122" s="932"/>
      <c r="CD122" s="932"/>
      <c r="CE122" s="932"/>
      <c r="CF122" s="932"/>
      <c r="CG122" s="932"/>
      <c r="CH122" s="932"/>
      <c r="CI122" s="932"/>
      <c r="CJ122" s="932"/>
      <c r="CK122" s="932"/>
      <c r="CL122" s="932"/>
      <c r="CM122" s="932"/>
      <c r="CN122" s="932"/>
      <c r="CO122" s="932"/>
      <c r="CP122" s="932"/>
      <c r="CQ122" s="932"/>
      <c r="CR122" s="932"/>
      <c r="CS122" s="932"/>
      <c r="CT122" s="932"/>
      <c r="CU122" s="932"/>
      <c r="CV122" s="932"/>
      <c r="CW122" s="932"/>
      <c r="CX122" s="932"/>
      <c r="CY122" s="932"/>
      <c r="CZ122" s="932"/>
      <c r="DA122" s="932"/>
      <c r="DB122" s="932"/>
      <c r="DC122" s="932"/>
      <c r="DD122" s="932"/>
      <c r="DE122" s="932"/>
      <c r="DF122" s="932"/>
      <c r="DG122" s="932"/>
      <c r="DH122" s="932"/>
      <c r="DI122" s="932"/>
      <c r="DJ122" s="932"/>
      <c r="DK122" s="932"/>
      <c r="DL122" s="932"/>
      <c r="DM122" s="932"/>
      <c r="DN122" s="932"/>
      <c r="DO122" s="932"/>
      <c r="DP122" s="932"/>
      <c r="DQ122" s="932"/>
      <c r="DR122" s="932"/>
    </row>
    <row r="123" spans="1:122">
      <c r="A123" s="963">
        <v>122</v>
      </c>
      <c r="D123" s="968">
        <f t="shared" si="14"/>
        <v>0</v>
      </c>
      <c r="E123" s="968">
        <f t="shared" si="15"/>
        <v>0</v>
      </c>
      <c r="F123" s="968">
        <f t="shared" si="16"/>
        <v>0</v>
      </c>
      <c r="G123" s="968">
        <f t="shared" si="17"/>
        <v>0</v>
      </c>
      <c r="H123" s="968">
        <f t="shared" si="18"/>
        <v>0</v>
      </c>
      <c r="I123" s="968">
        <f t="shared" si="19"/>
        <v>0</v>
      </c>
      <c r="J123" s="968">
        <f t="shared" si="20"/>
        <v>0</v>
      </c>
      <c r="K123" s="968">
        <f t="shared" si="21"/>
        <v>0</v>
      </c>
      <c r="L123" s="968">
        <f t="shared" si="22"/>
        <v>0</v>
      </c>
      <c r="M123" s="968">
        <f t="shared" si="23"/>
        <v>0</v>
      </c>
      <c r="N123" s="968">
        <f t="shared" si="24"/>
        <v>0</v>
      </c>
      <c r="O123" s="968">
        <f t="shared" si="25"/>
        <v>0</v>
      </c>
      <c r="P123" s="968">
        <f t="shared" si="26"/>
        <v>0</v>
      </c>
      <c r="Q123" s="968">
        <f t="shared" si="27"/>
        <v>0</v>
      </c>
      <c r="R123" s="932"/>
      <c r="S123" s="932"/>
      <c r="T123" s="932"/>
      <c r="U123" s="932"/>
      <c r="V123" s="932"/>
      <c r="W123" s="932"/>
      <c r="X123" s="932"/>
      <c r="Y123" s="932"/>
      <c r="Z123" s="932"/>
      <c r="AA123" s="932"/>
      <c r="AB123" s="932"/>
      <c r="AC123" s="932"/>
      <c r="AD123" s="932"/>
      <c r="AE123" s="932"/>
      <c r="AF123" s="932"/>
      <c r="AG123" s="932"/>
      <c r="AH123" s="932"/>
      <c r="AI123" s="932"/>
      <c r="AJ123" s="932"/>
      <c r="AK123" s="932"/>
      <c r="AL123" s="932"/>
      <c r="AM123" s="932"/>
      <c r="AN123" s="932"/>
      <c r="AO123" s="932"/>
      <c r="AP123" s="932"/>
      <c r="AQ123" s="932"/>
      <c r="AR123" s="932"/>
      <c r="AS123" s="932"/>
      <c r="AT123" s="932"/>
      <c r="AU123" s="932"/>
      <c r="AV123" s="932"/>
      <c r="AW123" s="932"/>
      <c r="AX123" s="932"/>
      <c r="AY123" s="932"/>
      <c r="AZ123" s="932"/>
      <c r="BA123" s="932"/>
      <c r="BB123" s="932"/>
      <c r="BC123" s="932"/>
      <c r="BD123" s="932"/>
      <c r="BE123" s="932"/>
      <c r="BF123" s="932"/>
      <c r="BG123" s="932"/>
      <c r="BH123" s="932"/>
      <c r="BI123" s="932"/>
      <c r="BJ123" s="932"/>
      <c r="BK123" s="932"/>
      <c r="BL123" s="932"/>
      <c r="BM123" s="932"/>
      <c r="BN123" s="932"/>
      <c r="BO123" s="932"/>
      <c r="BP123" s="932"/>
      <c r="BQ123" s="932"/>
      <c r="BR123" s="932"/>
      <c r="BS123" s="932"/>
      <c r="BT123" s="932"/>
      <c r="BU123" s="932"/>
      <c r="BV123" s="932"/>
      <c r="BW123" s="932"/>
      <c r="BX123" s="932"/>
      <c r="BY123" s="932"/>
      <c r="BZ123" s="932"/>
      <c r="CA123" s="932"/>
      <c r="CB123" s="932"/>
      <c r="CC123" s="932"/>
      <c r="CD123" s="932"/>
      <c r="CE123" s="932"/>
      <c r="CF123" s="932"/>
      <c r="CG123" s="932"/>
      <c r="CH123" s="932"/>
      <c r="CI123" s="932"/>
      <c r="CJ123" s="932"/>
      <c r="CK123" s="932"/>
      <c r="CL123" s="932"/>
      <c r="CM123" s="932"/>
      <c r="CN123" s="932"/>
      <c r="CO123" s="932"/>
      <c r="CP123" s="932"/>
      <c r="CQ123" s="932"/>
      <c r="CR123" s="932"/>
      <c r="CS123" s="932"/>
      <c r="CT123" s="932"/>
      <c r="CU123" s="932"/>
      <c r="CV123" s="932"/>
      <c r="CW123" s="932"/>
      <c r="CX123" s="932"/>
      <c r="CY123" s="932"/>
      <c r="CZ123" s="932"/>
      <c r="DA123" s="932"/>
      <c r="DB123" s="932"/>
      <c r="DC123" s="932"/>
      <c r="DD123" s="932"/>
      <c r="DE123" s="932"/>
      <c r="DF123" s="932"/>
      <c r="DG123" s="932"/>
      <c r="DH123" s="932"/>
      <c r="DI123" s="932"/>
      <c r="DJ123" s="932"/>
      <c r="DK123" s="932"/>
      <c r="DL123" s="932"/>
      <c r="DM123" s="932"/>
      <c r="DN123" s="932"/>
      <c r="DO123" s="932"/>
      <c r="DP123" s="932"/>
      <c r="DQ123" s="932"/>
      <c r="DR123" s="932"/>
    </row>
    <row r="124" spans="1:122">
      <c r="A124" s="963">
        <v>123</v>
      </c>
      <c r="D124" s="968">
        <f t="shared" si="14"/>
        <v>0</v>
      </c>
      <c r="E124" s="968">
        <f t="shared" si="15"/>
        <v>0</v>
      </c>
      <c r="F124" s="968">
        <f t="shared" si="16"/>
        <v>0</v>
      </c>
      <c r="G124" s="968">
        <f t="shared" si="17"/>
        <v>0</v>
      </c>
      <c r="H124" s="968">
        <f t="shared" si="18"/>
        <v>0</v>
      </c>
      <c r="I124" s="968">
        <f t="shared" si="19"/>
        <v>0</v>
      </c>
      <c r="J124" s="968">
        <f t="shared" si="20"/>
        <v>0</v>
      </c>
      <c r="K124" s="968">
        <f t="shared" si="21"/>
        <v>0</v>
      </c>
      <c r="L124" s="968">
        <f t="shared" si="22"/>
        <v>0</v>
      </c>
      <c r="M124" s="968">
        <f t="shared" si="23"/>
        <v>0</v>
      </c>
      <c r="N124" s="968">
        <f t="shared" si="24"/>
        <v>0</v>
      </c>
      <c r="O124" s="968">
        <f t="shared" si="25"/>
        <v>0</v>
      </c>
      <c r="P124" s="968">
        <f t="shared" si="26"/>
        <v>0</v>
      </c>
      <c r="Q124" s="968">
        <f t="shared" si="27"/>
        <v>0</v>
      </c>
      <c r="R124" s="932"/>
      <c r="S124" s="932"/>
      <c r="T124" s="932"/>
      <c r="U124" s="932"/>
      <c r="V124" s="932"/>
      <c r="W124" s="932"/>
      <c r="X124" s="932"/>
      <c r="Y124" s="932"/>
      <c r="Z124" s="932"/>
      <c r="AA124" s="932"/>
      <c r="AB124" s="932"/>
      <c r="AC124" s="932"/>
      <c r="AD124" s="932"/>
      <c r="AE124" s="932"/>
      <c r="AF124" s="932"/>
      <c r="AG124" s="932"/>
      <c r="AH124" s="932"/>
      <c r="AI124" s="932"/>
      <c r="AJ124" s="932"/>
      <c r="AK124" s="932"/>
      <c r="AL124" s="932"/>
      <c r="AM124" s="932"/>
      <c r="AN124" s="932"/>
      <c r="AO124" s="932"/>
      <c r="AP124" s="932"/>
      <c r="AQ124" s="932"/>
      <c r="AR124" s="932"/>
      <c r="AS124" s="932"/>
      <c r="AT124" s="932"/>
      <c r="AU124" s="932"/>
      <c r="AV124" s="932"/>
      <c r="AW124" s="932"/>
      <c r="AX124" s="932"/>
      <c r="AY124" s="932"/>
      <c r="AZ124" s="932"/>
      <c r="BA124" s="932"/>
      <c r="BB124" s="932"/>
      <c r="BC124" s="932"/>
      <c r="BD124" s="932"/>
      <c r="BE124" s="932"/>
      <c r="BF124" s="932"/>
      <c r="BG124" s="932"/>
      <c r="BH124" s="932"/>
      <c r="BI124" s="932"/>
      <c r="BJ124" s="932"/>
      <c r="BK124" s="932"/>
      <c r="BL124" s="932"/>
      <c r="BM124" s="932"/>
      <c r="BN124" s="932"/>
      <c r="BO124" s="932"/>
      <c r="BP124" s="932"/>
      <c r="BQ124" s="932"/>
      <c r="BR124" s="932"/>
      <c r="BS124" s="932"/>
      <c r="BT124" s="932"/>
      <c r="BU124" s="932"/>
      <c r="BV124" s="932"/>
      <c r="BW124" s="932"/>
      <c r="BX124" s="932"/>
      <c r="BY124" s="932"/>
      <c r="BZ124" s="932"/>
      <c r="CA124" s="932"/>
      <c r="CB124" s="932"/>
      <c r="CC124" s="932"/>
      <c r="CD124" s="932"/>
      <c r="CE124" s="932"/>
      <c r="CF124" s="932"/>
      <c r="CG124" s="932"/>
      <c r="CH124" s="932"/>
      <c r="CI124" s="932"/>
      <c r="CJ124" s="932"/>
      <c r="CK124" s="932"/>
      <c r="CL124" s="932"/>
      <c r="CM124" s="932"/>
      <c r="CN124" s="932"/>
      <c r="CO124" s="932"/>
      <c r="CP124" s="932"/>
      <c r="CQ124" s="932"/>
      <c r="CR124" s="932"/>
      <c r="CS124" s="932"/>
      <c r="CT124" s="932"/>
      <c r="CU124" s="932"/>
      <c r="CV124" s="932"/>
      <c r="CW124" s="932"/>
      <c r="CX124" s="932"/>
      <c r="CY124" s="932"/>
      <c r="CZ124" s="932"/>
      <c r="DA124" s="932"/>
      <c r="DB124" s="932"/>
      <c r="DC124" s="932"/>
      <c r="DD124" s="932"/>
      <c r="DE124" s="932"/>
      <c r="DF124" s="932"/>
      <c r="DG124" s="932"/>
      <c r="DH124" s="932"/>
      <c r="DI124" s="932"/>
      <c r="DJ124" s="932"/>
      <c r="DK124" s="932"/>
      <c r="DL124" s="932"/>
      <c r="DM124" s="932"/>
      <c r="DN124" s="932"/>
      <c r="DO124" s="932"/>
      <c r="DP124" s="932"/>
      <c r="DQ124" s="932"/>
      <c r="DR124" s="932"/>
    </row>
    <row r="125" spans="1:122">
      <c r="A125" s="963">
        <v>124</v>
      </c>
      <c r="D125" s="968">
        <f t="shared" si="14"/>
        <v>0</v>
      </c>
      <c r="E125" s="968">
        <f t="shared" si="15"/>
        <v>0</v>
      </c>
      <c r="F125" s="968">
        <f t="shared" si="16"/>
        <v>0</v>
      </c>
      <c r="G125" s="968">
        <f t="shared" si="17"/>
        <v>0</v>
      </c>
      <c r="H125" s="968">
        <f t="shared" si="18"/>
        <v>0</v>
      </c>
      <c r="I125" s="968">
        <f t="shared" si="19"/>
        <v>0</v>
      </c>
      <c r="J125" s="968">
        <f t="shared" si="20"/>
        <v>0</v>
      </c>
      <c r="K125" s="968">
        <f t="shared" si="21"/>
        <v>0</v>
      </c>
      <c r="L125" s="968">
        <f t="shared" si="22"/>
        <v>0</v>
      </c>
      <c r="M125" s="968">
        <f t="shared" si="23"/>
        <v>0</v>
      </c>
      <c r="N125" s="968">
        <f t="shared" si="24"/>
        <v>0</v>
      </c>
      <c r="O125" s="968">
        <f t="shared" si="25"/>
        <v>0</v>
      </c>
      <c r="P125" s="968">
        <f t="shared" si="26"/>
        <v>0</v>
      </c>
      <c r="Q125" s="968">
        <f t="shared" si="27"/>
        <v>0</v>
      </c>
      <c r="R125" s="932"/>
      <c r="S125" s="932"/>
      <c r="T125" s="932"/>
      <c r="U125" s="932"/>
      <c r="V125" s="932"/>
      <c r="W125" s="932"/>
      <c r="X125" s="932"/>
      <c r="Y125" s="932"/>
      <c r="Z125" s="932"/>
      <c r="AA125" s="932"/>
      <c r="AB125" s="932"/>
      <c r="AC125" s="932"/>
      <c r="AD125" s="932"/>
      <c r="AE125" s="932"/>
      <c r="AF125" s="932"/>
      <c r="AG125" s="932"/>
      <c r="AH125" s="932"/>
      <c r="AI125" s="932"/>
      <c r="AJ125" s="932"/>
      <c r="AK125" s="932"/>
      <c r="AL125" s="932"/>
      <c r="AM125" s="932"/>
      <c r="AN125" s="932"/>
      <c r="AO125" s="932"/>
      <c r="AP125" s="932"/>
      <c r="AQ125" s="932"/>
      <c r="AR125" s="932"/>
      <c r="AS125" s="932"/>
      <c r="AT125" s="932"/>
      <c r="AU125" s="932"/>
      <c r="AV125" s="932"/>
      <c r="AW125" s="932"/>
      <c r="AX125" s="932"/>
      <c r="AY125" s="932"/>
      <c r="AZ125" s="932"/>
      <c r="BA125" s="932"/>
      <c r="BB125" s="932"/>
      <c r="BC125" s="932"/>
      <c r="BD125" s="932"/>
      <c r="BE125" s="932"/>
      <c r="BF125" s="932"/>
      <c r="BG125" s="932"/>
      <c r="BH125" s="932"/>
      <c r="BI125" s="932"/>
      <c r="BJ125" s="932"/>
      <c r="BK125" s="932"/>
      <c r="BL125" s="932"/>
      <c r="BM125" s="932"/>
      <c r="BN125" s="932"/>
      <c r="BO125" s="932"/>
      <c r="BP125" s="932"/>
      <c r="BQ125" s="932"/>
      <c r="BR125" s="932"/>
      <c r="BS125" s="932"/>
      <c r="BT125" s="932"/>
      <c r="BU125" s="932"/>
      <c r="BV125" s="932"/>
      <c r="BW125" s="932"/>
      <c r="BX125" s="932"/>
      <c r="BY125" s="932"/>
      <c r="BZ125" s="932"/>
      <c r="CA125" s="932"/>
      <c r="CB125" s="932"/>
      <c r="CC125" s="932"/>
      <c r="CD125" s="932"/>
      <c r="CE125" s="932"/>
      <c r="CF125" s="932"/>
      <c r="CG125" s="932"/>
      <c r="CH125" s="932"/>
      <c r="CI125" s="932"/>
      <c r="CJ125" s="932"/>
      <c r="CK125" s="932"/>
      <c r="CL125" s="932"/>
      <c r="CM125" s="932"/>
      <c r="CN125" s="932"/>
      <c r="CO125" s="932"/>
      <c r="CP125" s="932"/>
      <c r="CQ125" s="932"/>
      <c r="CR125" s="932"/>
      <c r="CS125" s="932"/>
      <c r="CT125" s="932"/>
      <c r="CU125" s="932"/>
      <c r="CV125" s="932"/>
      <c r="CW125" s="932"/>
      <c r="CX125" s="932"/>
      <c r="CY125" s="932"/>
      <c r="CZ125" s="932"/>
      <c r="DA125" s="932"/>
      <c r="DB125" s="932"/>
      <c r="DC125" s="932"/>
      <c r="DD125" s="932"/>
      <c r="DE125" s="932"/>
      <c r="DF125" s="932"/>
      <c r="DG125" s="932"/>
      <c r="DH125" s="932"/>
      <c r="DI125" s="932"/>
      <c r="DJ125" s="932"/>
      <c r="DK125" s="932"/>
      <c r="DL125" s="932"/>
      <c r="DM125" s="932"/>
      <c r="DN125" s="932"/>
      <c r="DO125" s="932"/>
      <c r="DP125" s="932"/>
      <c r="DQ125" s="932"/>
      <c r="DR125" s="932"/>
    </row>
    <row r="126" spans="1:122">
      <c r="A126" s="963">
        <v>125</v>
      </c>
      <c r="D126" s="968">
        <f t="shared" si="14"/>
        <v>0</v>
      </c>
      <c r="E126" s="968">
        <f t="shared" si="15"/>
        <v>0</v>
      </c>
      <c r="F126" s="968">
        <f t="shared" si="16"/>
        <v>0</v>
      </c>
      <c r="G126" s="968">
        <f t="shared" si="17"/>
        <v>0</v>
      </c>
      <c r="H126" s="968">
        <f t="shared" si="18"/>
        <v>0</v>
      </c>
      <c r="I126" s="968">
        <f t="shared" si="19"/>
        <v>0</v>
      </c>
      <c r="J126" s="968">
        <f t="shared" si="20"/>
        <v>0</v>
      </c>
      <c r="K126" s="968">
        <f t="shared" si="21"/>
        <v>0</v>
      </c>
      <c r="L126" s="968">
        <f t="shared" si="22"/>
        <v>0</v>
      </c>
      <c r="M126" s="968">
        <f t="shared" si="23"/>
        <v>0</v>
      </c>
      <c r="N126" s="968">
        <f t="shared" si="24"/>
        <v>0</v>
      </c>
      <c r="O126" s="968">
        <f t="shared" si="25"/>
        <v>0</v>
      </c>
      <c r="P126" s="968">
        <f t="shared" si="26"/>
        <v>0</v>
      </c>
      <c r="Q126" s="968">
        <f t="shared" si="27"/>
        <v>0</v>
      </c>
      <c r="R126" s="932"/>
      <c r="S126" s="932"/>
      <c r="T126" s="932"/>
      <c r="U126" s="932"/>
      <c r="V126" s="932"/>
      <c r="W126" s="932"/>
      <c r="X126" s="932"/>
      <c r="Y126" s="932"/>
      <c r="Z126" s="932"/>
      <c r="AA126" s="932"/>
      <c r="AB126" s="932"/>
      <c r="AC126" s="932"/>
      <c r="AD126" s="932"/>
      <c r="AE126" s="932"/>
      <c r="AF126" s="932"/>
      <c r="AG126" s="932"/>
      <c r="AH126" s="932"/>
      <c r="AI126" s="932"/>
      <c r="AJ126" s="932"/>
      <c r="AK126" s="932"/>
      <c r="AL126" s="932"/>
      <c r="AM126" s="932"/>
      <c r="AN126" s="932"/>
      <c r="AO126" s="932"/>
      <c r="AP126" s="932"/>
      <c r="AQ126" s="932"/>
      <c r="AR126" s="932"/>
      <c r="AS126" s="932"/>
      <c r="AT126" s="932"/>
      <c r="AU126" s="932"/>
      <c r="AV126" s="932"/>
      <c r="AW126" s="932"/>
      <c r="AX126" s="932"/>
      <c r="AY126" s="932"/>
      <c r="AZ126" s="932"/>
      <c r="BA126" s="932"/>
      <c r="BB126" s="932"/>
      <c r="BC126" s="932"/>
      <c r="BD126" s="932"/>
      <c r="BE126" s="932"/>
      <c r="BF126" s="932"/>
      <c r="BG126" s="932"/>
      <c r="BH126" s="932"/>
      <c r="BI126" s="932"/>
      <c r="BJ126" s="932"/>
      <c r="BK126" s="932"/>
      <c r="BL126" s="932"/>
      <c r="BM126" s="932"/>
      <c r="BN126" s="932"/>
      <c r="BO126" s="932"/>
      <c r="BP126" s="932"/>
      <c r="BQ126" s="932"/>
      <c r="BR126" s="932"/>
      <c r="BS126" s="932"/>
      <c r="BT126" s="932"/>
      <c r="BU126" s="932"/>
      <c r="BV126" s="932"/>
      <c r="BW126" s="932"/>
      <c r="BX126" s="932"/>
      <c r="BY126" s="932"/>
      <c r="BZ126" s="932"/>
      <c r="CA126" s="932"/>
      <c r="CB126" s="932"/>
      <c r="CC126" s="932"/>
      <c r="CD126" s="932"/>
      <c r="CE126" s="932"/>
      <c r="CF126" s="932"/>
      <c r="CG126" s="932"/>
      <c r="CH126" s="932"/>
      <c r="CI126" s="932"/>
      <c r="CJ126" s="932"/>
      <c r="CK126" s="932"/>
      <c r="CL126" s="932"/>
      <c r="CM126" s="932"/>
      <c r="CN126" s="932"/>
      <c r="CO126" s="932"/>
      <c r="CP126" s="932"/>
      <c r="CQ126" s="932"/>
      <c r="CR126" s="932"/>
      <c r="CS126" s="932"/>
      <c r="CT126" s="932"/>
      <c r="CU126" s="932"/>
      <c r="CV126" s="932"/>
      <c r="CW126" s="932"/>
      <c r="CX126" s="932"/>
      <c r="CY126" s="932"/>
      <c r="CZ126" s="932"/>
      <c r="DA126" s="932"/>
      <c r="DB126" s="932"/>
      <c r="DC126" s="932"/>
      <c r="DD126" s="932"/>
      <c r="DE126" s="932"/>
      <c r="DF126" s="932"/>
      <c r="DG126" s="932"/>
      <c r="DH126" s="932"/>
      <c r="DI126" s="932"/>
      <c r="DJ126" s="932"/>
      <c r="DK126" s="932"/>
      <c r="DL126" s="932"/>
      <c r="DM126" s="932"/>
      <c r="DN126" s="932"/>
      <c r="DO126" s="932"/>
      <c r="DP126" s="932"/>
      <c r="DQ126" s="932"/>
      <c r="DR126" s="932"/>
    </row>
    <row r="127" spans="1:122">
      <c r="A127" s="963">
        <v>126</v>
      </c>
      <c r="D127" s="968">
        <f t="shared" si="14"/>
        <v>0</v>
      </c>
      <c r="E127" s="968">
        <f t="shared" si="15"/>
        <v>0</v>
      </c>
      <c r="F127" s="968">
        <f t="shared" si="16"/>
        <v>0</v>
      </c>
      <c r="G127" s="968">
        <f t="shared" si="17"/>
        <v>0</v>
      </c>
      <c r="H127" s="968">
        <f t="shared" si="18"/>
        <v>0</v>
      </c>
      <c r="I127" s="968">
        <f t="shared" si="19"/>
        <v>0</v>
      </c>
      <c r="J127" s="968">
        <f t="shared" si="20"/>
        <v>0</v>
      </c>
      <c r="K127" s="968">
        <f t="shared" si="21"/>
        <v>0</v>
      </c>
      <c r="L127" s="968">
        <f t="shared" si="22"/>
        <v>0</v>
      </c>
      <c r="M127" s="968">
        <f t="shared" si="23"/>
        <v>0</v>
      </c>
      <c r="N127" s="968">
        <f t="shared" si="24"/>
        <v>0</v>
      </c>
      <c r="O127" s="968">
        <f t="shared" si="25"/>
        <v>0</v>
      </c>
      <c r="P127" s="968">
        <f t="shared" si="26"/>
        <v>0</v>
      </c>
      <c r="Q127" s="968">
        <f t="shared" si="27"/>
        <v>0</v>
      </c>
      <c r="R127" s="932"/>
      <c r="S127" s="932"/>
      <c r="T127" s="932"/>
      <c r="U127" s="932"/>
      <c r="V127" s="932"/>
      <c r="W127" s="932"/>
      <c r="X127" s="932"/>
      <c r="Y127" s="932"/>
      <c r="Z127" s="932"/>
      <c r="AA127" s="932"/>
      <c r="AB127" s="932"/>
      <c r="AC127" s="932"/>
      <c r="AD127" s="932"/>
      <c r="AE127" s="932"/>
      <c r="AF127" s="932"/>
      <c r="AG127" s="932"/>
      <c r="AH127" s="932"/>
      <c r="AI127" s="932"/>
      <c r="AJ127" s="932"/>
      <c r="AK127" s="932"/>
      <c r="AL127" s="932"/>
      <c r="AM127" s="932"/>
      <c r="AN127" s="932"/>
      <c r="AO127" s="932"/>
      <c r="AP127" s="932"/>
      <c r="AQ127" s="932"/>
      <c r="AR127" s="932"/>
      <c r="AS127" s="932"/>
      <c r="AT127" s="932"/>
      <c r="AU127" s="932"/>
      <c r="AV127" s="932"/>
      <c r="AW127" s="932"/>
      <c r="AX127" s="932"/>
      <c r="AY127" s="932"/>
      <c r="AZ127" s="932"/>
      <c r="BA127" s="932"/>
      <c r="BB127" s="932"/>
      <c r="BC127" s="932"/>
      <c r="BD127" s="932"/>
      <c r="BE127" s="932"/>
      <c r="BF127" s="932"/>
      <c r="BG127" s="932"/>
      <c r="BH127" s="932"/>
      <c r="BI127" s="932"/>
      <c r="BJ127" s="932"/>
      <c r="BK127" s="932"/>
      <c r="BL127" s="932"/>
      <c r="BM127" s="932"/>
      <c r="BN127" s="932"/>
      <c r="BO127" s="932"/>
      <c r="BP127" s="932"/>
      <c r="BQ127" s="932"/>
      <c r="BR127" s="932"/>
      <c r="BS127" s="932"/>
      <c r="BT127" s="932"/>
      <c r="BU127" s="932"/>
      <c r="BV127" s="932"/>
      <c r="BW127" s="932"/>
      <c r="BX127" s="932"/>
      <c r="BY127" s="932"/>
      <c r="BZ127" s="932"/>
      <c r="CA127" s="932"/>
      <c r="CB127" s="932"/>
      <c r="CC127" s="932"/>
      <c r="CD127" s="932"/>
      <c r="CE127" s="932"/>
      <c r="CF127" s="932"/>
      <c r="CG127" s="932"/>
      <c r="CH127" s="932"/>
      <c r="CI127" s="932"/>
      <c r="CJ127" s="932"/>
      <c r="CK127" s="932"/>
      <c r="CL127" s="932"/>
      <c r="CM127" s="932"/>
      <c r="CN127" s="932"/>
      <c r="CO127" s="932"/>
      <c r="CP127" s="932"/>
      <c r="CQ127" s="932"/>
      <c r="CR127" s="932"/>
      <c r="CS127" s="932"/>
      <c r="CT127" s="932"/>
      <c r="CU127" s="932"/>
      <c r="CV127" s="932"/>
      <c r="CW127" s="932"/>
      <c r="CX127" s="932"/>
      <c r="CY127" s="932"/>
      <c r="CZ127" s="932"/>
      <c r="DA127" s="932"/>
      <c r="DB127" s="932"/>
      <c r="DC127" s="932"/>
      <c r="DD127" s="932"/>
      <c r="DE127" s="932"/>
      <c r="DF127" s="932"/>
      <c r="DG127" s="932"/>
      <c r="DH127" s="932"/>
      <c r="DI127" s="932"/>
      <c r="DJ127" s="932"/>
      <c r="DK127" s="932"/>
      <c r="DL127" s="932"/>
      <c r="DM127" s="932"/>
      <c r="DN127" s="932"/>
      <c r="DO127" s="932"/>
      <c r="DP127" s="932"/>
      <c r="DQ127" s="932"/>
      <c r="DR127" s="932"/>
    </row>
    <row r="128" spans="1:122">
      <c r="A128" s="963">
        <v>127</v>
      </c>
      <c r="D128" s="968">
        <f t="shared" si="14"/>
        <v>0</v>
      </c>
      <c r="E128" s="968">
        <f t="shared" si="15"/>
        <v>0</v>
      </c>
      <c r="F128" s="968">
        <f t="shared" si="16"/>
        <v>0</v>
      </c>
      <c r="G128" s="968">
        <f t="shared" si="17"/>
        <v>0</v>
      </c>
      <c r="H128" s="968">
        <f t="shared" si="18"/>
        <v>0</v>
      </c>
      <c r="I128" s="968">
        <f t="shared" si="19"/>
        <v>0</v>
      </c>
      <c r="J128" s="968">
        <f t="shared" si="20"/>
        <v>0</v>
      </c>
      <c r="K128" s="968">
        <f t="shared" si="21"/>
        <v>0</v>
      </c>
      <c r="L128" s="968">
        <f t="shared" si="22"/>
        <v>0</v>
      </c>
      <c r="M128" s="968">
        <f t="shared" si="23"/>
        <v>0</v>
      </c>
      <c r="N128" s="968">
        <f t="shared" si="24"/>
        <v>0</v>
      </c>
      <c r="O128" s="968">
        <f t="shared" si="25"/>
        <v>0</v>
      </c>
      <c r="P128" s="968">
        <f t="shared" si="26"/>
        <v>0</v>
      </c>
      <c r="Q128" s="968">
        <f t="shared" si="27"/>
        <v>0</v>
      </c>
      <c r="R128" s="932"/>
      <c r="S128" s="932"/>
      <c r="T128" s="932"/>
      <c r="U128" s="932"/>
      <c r="V128" s="932"/>
      <c r="W128" s="932"/>
      <c r="X128" s="932"/>
      <c r="Y128" s="932"/>
      <c r="Z128" s="932"/>
      <c r="AA128" s="932"/>
      <c r="AB128" s="932"/>
      <c r="AC128" s="932"/>
      <c r="AD128" s="932"/>
      <c r="AE128" s="932"/>
      <c r="AF128" s="932"/>
      <c r="AG128" s="932"/>
      <c r="AH128" s="932"/>
      <c r="AI128" s="932"/>
      <c r="AJ128" s="932"/>
      <c r="AK128" s="932"/>
      <c r="AL128" s="932"/>
      <c r="AM128" s="932"/>
      <c r="AN128" s="932"/>
      <c r="AO128" s="932"/>
      <c r="AP128" s="932"/>
      <c r="AQ128" s="932"/>
      <c r="AR128" s="932"/>
      <c r="AS128" s="932"/>
      <c r="AT128" s="932"/>
      <c r="AU128" s="932"/>
      <c r="AV128" s="932"/>
      <c r="AW128" s="932"/>
      <c r="AX128" s="932"/>
      <c r="AY128" s="932"/>
      <c r="AZ128" s="932"/>
      <c r="BA128" s="932"/>
      <c r="BB128" s="932"/>
      <c r="BC128" s="932"/>
      <c r="BD128" s="932"/>
      <c r="BE128" s="932"/>
      <c r="BF128" s="932"/>
      <c r="BG128" s="932"/>
      <c r="BH128" s="932"/>
      <c r="BI128" s="932"/>
      <c r="BJ128" s="932"/>
      <c r="BK128" s="932"/>
      <c r="BL128" s="932"/>
      <c r="BM128" s="932"/>
      <c r="BN128" s="932"/>
      <c r="BO128" s="932"/>
      <c r="BP128" s="932"/>
      <c r="BQ128" s="932"/>
      <c r="BR128" s="932"/>
      <c r="BS128" s="932"/>
      <c r="BT128" s="932"/>
      <c r="BU128" s="932"/>
      <c r="BV128" s="932"/>
      <c r="BW128" s="932"/>
      <c r="BX128" s="932"/>
      <c r="BY128" s="932"/>
      <c r="BZ128" s="932"/>
      <c r="CA128" s="932"/>
      <c r="CB128" s="932"/>
      <c r="CC128" s="932"/>
      <c r="CD128" s="932"/>
      <c r="CE128" s="932"/>
      <c r="CF128" s="932"/>
      <c r="CG128" s="932"/>
      <c r="CH128" s="932"/>
      <c r="CI128" s="932"/>
      <c r="CJ128" s="932"/>
      <c r="CK128" s="932"/>
      <c r="CL128" s="932"/>
      <c r="CM128" s="932"/>
      <c r="CN128" s="932"/>
      <c r="CO128" s="932"/>
      <c r="CP128" s="932"/>
      <c r="CQ128" s="932"/>
      <c r="CR128" s="932"/>
      <c r="CS128" s="932"/>
      <c r="CT128" s="932"/>
      <c r="CU128" s="932"/>
      <c r="CV128" s="932"/>
      <c r="CW128" s="932"/>
      <c r="CX128" s="932"/>
      <c r="CY128" s="932"/>
      <c r="CZ128" s="932"/>
      <c r="DA128" s="932"/>
      <c r="DB128" s="932"/>
      <c r="DC128" s="932"/>
      <c r="DD128" s="932"/>
      <c r="DE128" s="932"/>
      <c r="DF128" s="932"/>
      <c r="DG128" s="932"/>
      <c r="DH128" s="932"/>
      <c r="DI128" s="932"/>
      <c r="DJ128" s="932"/>
      <c r="DK128" s="932"/>
      <c r="DL128" s="932"/>
      <c r="DM128" s="932"/>
      <c r="DN128" s="932"/>
      <c r="DO128" s="932"/>
      <c r="DP128" s="932"/>
      <c r="DQ128" s="932"/>
      <c r="DR128" s="932"/>
    </row>
    <row r="129" spans="1:122">
      <c r="A129" s="963">
        <v>128</v>
      </c>
      <c r="D129" s="968">
        <f t="shared" si="14"/>
        <v>0</v>
      </c>
      <c r="E129" s="968">
        <f t="shared" si="15"/>
        <v>0</v>
      </c>
      <c r="F129" s="968">
        <f t="shared" si="16"/>
        <v>0</v>
      </c>
      <c r="G129" s="968">
        <f t="shared" si="17"/>
        <v>0</v>
      </c>
      <c r="H129" s="968">
        <f t="shared" si="18"/>
        <v>0</v>
      </c>
      <c r="I129" s="968">
        <f t="shared" si="19"/>
        <v>0</v>
      </c>
      <c r="J129" s="968">
        <f t="shared" si="20"/>
        <v>0</v>
      </c>
      <c r="K129" s="968">
        <f t="shared" si="21"/>
        <v>0</v>
      </c>
      <c r="L129" s="968">
        <f t="shared" si="22"/>
        <v>0</v>
      </c>
      <c r="M129" s="968">
        <f t="shared" si="23"/>
        <v>0</v>
      </c>
      <c r="N129" s="968">
        <f t="shared" si="24"/>
        <v>0</v>
      </c>
      <c r="O129" s="968">
        <f t="shared" si="25"/>
        <v>0</v>
      </c>
      <c r="P129" s="968">
        <f t="shared" si="26"/>
        <v>0</v>
      </c>
      <c r="Q129" s="968">
        <f t="shared" si="27"/>
        <v>0</v>
      </c>
      <c r="R129" s="932"/>
      <c r="S129" s="932"/>
      <c r="T129" s="932"/>
      <c r="U129" s="932"/>
      <c r="V129" s="932"/>
      <c r="W129" s="932"/>
      <c r="X129" s="932"/>
      <c r="Y129" s="932"/>
      <c r="Z129" s="932"/>
      <c r="AA129" s="932"/>
      <c r="AB129" s="932"/>
      <c r="AC129" s="932"/>
      <c r="AD129" s="932"/>
      <c r="AE129" s="932"/>
      <c r="AF129" s="932"/>
      <c r="AG129" s="932"/>
      <c r="AH129" s="932"/>
      <c r="AI129" s="932"/>
      <c r="AJ129" s="932"/>
      <c r="AK129" s="932"/>
      <c r="AL129" s="932"/>
      <c r="AM129" s="932"/>
      <c r="AN129" s="932"/>
      <c r="AO129" s="932"/>
      <c r="AP129" s="932"/>
      <c r="AQ129" s="932"/>
      <c r="AR129" s="932"/>
      <c r="AS129" s="932"/>
      <c r="AT129" s="932"/>
      <c r="AU129" s="932"/>
      <c r="AV129" s="932"/>
      <c r="AW129" s="932"/>
      <c r="AX129" s="932"/>
      <c r="AY129" s="932"/>
      <c r="AZ129" s="932"/>
      <c r="BA129" s="932"/>
      <c r="BB129" s="932"/>
      <c r="BC129" s="932"/>
      <c r="BD129" s="932"/>
      <c r="BE129" s="932"/>
      <c r="BF129" s="932"/>
      <c r="BG129" s="932"/>
      <c r="BH129" s="932"/>
      <c r="BI129" s="932"/>
      <c r="BJ129" s="932"/>
      <c r="BK129" s="932"/>
      <c r="BL129" s="932"/>
      <c r="BM129" s="932"/>
      <c r="BN129" s="932"/>
      <c r="BO129" s="932"/>
      <c r="BP129" s="932"/>
      <c r="BQ129" s="932"/>
      <c r="BR129" s="932"/>
      <c r="BS129" s="932"/>
      <c r="BT129" s="932"/>
      <c r="BU129" s="932"/>
      <c r="BV129" s="932"/>
      <c r="BW129" s="932"/>
      <c r="BX129" s="932"/>
      <c r="BY129" s="932"/>
      <c r="BZ129" s="932"/>
      <c r="CA129" s="932"/>
      <c r="CB129" s="932"/>
      <c r="CC129" s="932"/>
      <c r="CD129" s="932"/>
      <c r="CE129" s="932"/>
      <c r="CF129" s="932"/>
      <c r="CG129" s="932"/>
      <c r="CH129" s="932"/>
      <c r="CI129" s="932"/>
      <c r="CJ129" s="932"/>
      <c r="CK129" s="932"/>
      <c r="CL129" s="932"/>
      <c r="CM129" s="932"/>
      <c r="CN129" s="932"/>
      <c r="CO129" s="932"/>
      <c r="CP129" s="932"/>
      <c r="CQ129" s="932"/>
      <c r="CR129" s="932"/>
      <c r="CS129" s="932"/>
      <c r="CT129" s="932"/>
      <c r="CU129" s="932"/>
      <c r="CV129" s="932"/>
      <c r="CW129" s="932"/>
      <c r="CX129" s="932"/>
      <c r="CY129" s="932"/>
      <c r="CZ129" s="932"/>
      <c r="DA129" s="932"/>
      <c r="DB129" s="932"/>
      <c r="DC129" s="932"/>
      <c r="DD129" s="932"/>
      <c r="DE129" s="932"/>
      <c r="DF129" s="932"/>
      <c r="DG129" s="932"/>
      <c r="DH129" s="932"/>
      <c r="DI129" s="932"/>
      <c r="DJ129" s="932"/>
      <c r="DK129" s="932"/>
      <c r="DL129" s="932"/>
      <c r="DM129" s="932"/>
      <c r="DN129" s="932"/>
      <c r="DO129" s="932"/>
      <c r="DP129" s="932"/>
      <c r="DQ129" s="932"/>
      <c r="DR129" s="932"/>
    </row>
    <row r="130" spans="1:122">
      <c r="A130" s="963">
        <v>129</v>
      </c>
      <c r="D130" s="968">
        <f t="shared" ref="D130:D193" si="28">IF(ISERROR(VLOOKUP($C130,$U$2:$AI$58,2,FALSE)),0,VLOOKUP($C130,$U$2:$AI$58,2,FALSE))+IF(ISERROR(VLOOKUP($C130,$AM$2:$AZ$58,2,FALSE)),0,VLOOKUP($C130,$AM$2:$AZ$58,2,FALSE))+IF(ISERROR(VLOOKUP($C130,$BE$2:$BR$58,2,FALSE)),0,VLOOKUP($C130,$BE$2:$BR$58,2,FALSE))+IF(ISERROR(VLOOKUP($C130,$BW$2:$CK$58,2,FALSE)),0,VLOOKUP($C130,$BW$2:$CK$58,2,FALSE))+IF(ISERROR(VLOOKUP($C130,$CO$2:$DC$58,2,FALSE)),0,VLOOKUP($C130,$CO$2:$DC$58,2,FALSE))</f>
        <v>0</v>
      </c>
      <c r="E130" s="968">
        <f t="shared" si="15"/>
        <v>0</v>
      </c>
      <c r="F130" s="968">
        <f t="shared" si="16"/>
        <v>0</v>
      </c>
      <c r="G130" s="968">
        <f t="shared" si="17"/>
        <v>0</v>
      </c>
      <c r="H130" s="968">
        <f t="shared" si="18"/>
        <v>0</v>
      </c>
      <c r="I130" s="968">
        <f t="shared" si="19"/>
        <v>0</v>
      </c>
      <c r="J130" s="968">
        <f t="shared" si="20"/>
        <v>0</v>
      </c>
      <c r="K130" s="968">
        <f t="shared" si="21"/>
        <v>0</v>
      </c>
      <c r="L130" s="968">
        <f t="shared" si="22"/>
        <v>0</v>
      </c>
      <c r="M130" s="968">
        <f t="shared" si="23"/>
        <v>0</v>
      </c>
      <c r="N130" s="968">
        <f t="shared" si="24"/>
        <v>0</v>
      </c>
      <c r="O130" s="968">
        <f t="shared" si="25"/>
        <v>0</v>
      </c>
      <c r="P130" s="968">
        <f t="shared" si="26"/>
        <v>0</v>
      </c>
      <c r="Q130" s="968">
        <f t="shared" si="27"/>
        <v>0</v>
      </c>
      <c r="R130" s="932"/>
      <c r="S130" s="932"/>
      <c r="T130" s="932"/>
      <c r="U130" s="932"/>
      <c r="V130" s="932"/>
      <c r="W130" s="932"/>
      <c r="X130" s="932"/>
      <c r="Y130" s="932"/>
      <c r="Z130" s="932"/>
      <c r="AA130" s="932"/>
      <c r="AB130" s="932"/>
      <c r="AC130" s="932"/>
      <c r="AD130" s="932"/>
      <c r="AE130" s="932"/>
      <c r="AF130" s="932"/>
      <c r="AG130" s="932"/>
      <c r="AH130" s="932"/>
      <c r="AI130" s="932"/>
      <c r="AJ130" s="932"/>
      <c r="AK130" s="932"/>
      <c r="AL130" s="932"/>
      <c r="AM130" s="932"/>
      <c r="AN130" s="932"/>
      <c r="AO130" s="932"/>
      <c r="AP130" s="932"/>
      <c r="AQ130" s="932"/>
      <c r="AR130" s="932"/>
      <c r="AS130" s="932"/>
      <c r="AT130" s="932"/>
      <c r="AU130" s="932"/>
      <c r="AV130" s="932"/>
      <c r="AW130" s="932"/>
      <c r="AX130" s="932"/>
      <c r="AY130" s="932"/>
      <c r="AZ130" s="932"/>
      <c r="BA130" s="932"/>
      <c r="BB130" s="932"/>
      <c r="BC130" s="932"/>
      <c r="BD130" s="932"/>
      <c r="BE130" s="932"/>
      <c r="BF130" s="932"/>
      <c r="BG130" s="932"/>
      <c r="BH130" s="932"/>
      <c r="BI130" s="932"/>
      <c r="BJ130" s="932"/>
      <c r="BK130" s="932"/>
      <c r="BL130" s="932"/>
      <c r="BM130" s="932"/>
      <c r="BN130" s="932"/>
      <c r="BO130" s="932"/>
      <c r="BP130" s="932"/>
      <c r="BQ130" s="932"/>
      <c r="BR130" s="932"/>
      <c r="BS130" s="932"/>
      <c r="BT130" s="932"/>
      <c r="BU130" s="932"/>
      <c r="BV130" s="932"/>
      <c r="BW130" s="932"/>
      <c r="BX130" s="932"/>
      <c r="BY130" s="932"/>
      <c r="BZ130" s="932"/>
      <c r="CA130" s="932"/>
      <c r="CB130" s="932"/>
      <c r="CC130" s="932"/>
      <c r="CD130" s="932"/>
      <c r="CE130" s="932"/>
      <c r="CF130" s="932"/>
      <c r="CG130" s="932"/>
      <c r="CH130" s="932"/>
      <c r="CI130" s="932"/>
      <c r="CJ130" s="932"/>
      <c r="CK130" s="932"/>
      <c r="CL130" s="932"/>
      <c r="CM130" s="932"/>
      <c r="CN130" s="932"/>
      <c r="CO130" s="932"/>
      <c r="CP130" s="932"/>
      <c r="CQ130" s="932"/>
      <c r="CR130" s="932"/>
      <c r="CS130" s="932"/>
      <c r="CT130" s="932"/>
      <c r="CU130" s="932"/>
      <c r="CV130" s="932"/>
      <c r="CW130" s="932"/>
      <c r="CX130" s="932"/>
      <c r="CY130" s="932"/>
      <c r="CZ130" s="932"/>
      <c r="DA130" s="932"/>
      <c r="DB130" s="932"/>
      <c r="DC130" s="932"/>
      <c r="DD130" s="932"/>
      <c r="DE130" s="932"/>
      <c r="DF130" s="932"/>
      <c r="DG130" s="932"/>
      <c r="DH130" s="932"/>
      <c r="DI130" s="932"/>
      <c r="DJ130" s="932"/>
      <c r="DK130" s="932"/>
      <c r="DL130" s="932"/>
      <c r="DM130" s="932"/>
      <c r="DN130" s="932"/>
      <c r="DO130" s="932"/>
      <c r="DP130" s="932"/>
      <c r="DQ130" s="932"/>
      <c r="DR130" s="932"/>
    </row>
    <row r="131" spans="1:122">
      <c r="A131" s="963">
        <v>130</v>
      </c>
      <c r="D131" s="968">
        <f t="shared" si="28"/>
        <v>0</v>
      </c>
      <c r="E131" s="968">
        <f t="shared" ref="E131:E194" si="29">IF(ISERROR(VLOOKUP($C131,$U$2:$AI$58,3,FALSE)),0,VLOOKUP($C131,$U$2:$AI$58,3,FALSE))+IF(ISERROR(VLOOKUP($C131,$AM$2:$AZ$58,3,FALSE)),0,VLOOKUP($C131,$AM$2:$AZ$58,3,FALSE))+IF(ISERROR(VLOOKUP($C131,$BE$2:$BR$58,3,FALSE)),0,VLOOKUP($C131,$BE$2:$BR$58,3,FALSE))+IF(ISERROR(VLOOKUP($C131,$BW$2:$CK$58,3,FALSE)),0,VLOOKUP($C131,$BW$2:$CK$58,3,FALSE))+IF(ISERROR(VLOOKUP($C131,$CO$2:$DC$58,3,FALSE)),0,VLOOKUP($C131,$CO$2:$DC$58,3,FALSE))</f>
        <v>0</v>
      </c>
      <c r="F131" s="968">
        <f t="shared" ref="F131:F194" si="30">IF(ISERROR(VLOOKUP($C131,$U$2:$AI$58,4,FALSE)),0,VLOOKUP($C131,$U$2:$AI$58,4,FALSE))+IF(ISERROR(VLOOKUP($C131,$AM$2:$AZ$58,4,FALSE)),0,VLOOKUP($C131,$AM$2:$AZ$58,4,FALSE))+IF(ISERROR(VLOOKUP($C131,$BE$2:$BR$58,4,FALSE)),0,VLOOKUP($C131,$BE$2:$BR$58,4,FALSE))+IF(ISERROR(VLOOKUP($C131,$BW$2:$CK$58,4,FALSE)),0,VLOOKUP($C131,$BW$2:$CK$58,4,FALSE))+IF(ISERROR(VLOOKUP($C131,$CO$2:$DC$58,4,FALSE)),0,VLOOKUP($C131,$CO$2:$DC$58,4,FALSE))</f>
        <v>0</v>
      </c>
      <c r="G131" s="968">
        <f t="shared" ref="G131:G194" si="31">IF(ISERROR(VLOOKUP($C131,$U$2:$AI$58,5,FALSE)),0,VLOOKUP($C131,$U$2:$AI$58,5,FALSE))+IF(ISERROR(VLOOKUP($C131,$AM$2:$AZ$58,5,FALSE)),0,VLOOKUP($C131,$AM$2:$AZ$58,5,FALSE))+IF(ISERROR(VLOOKUP($C131,$BE$2:$BR$58,5,FALSE)),0,VLOOKUP($C131,$BE$2:$BR$58,5,FALSE))+IF(ISERROR(VLOOKUP($C131,$BW$2:$CK$58,5,FALSE)),0,VLOOKUP($C131,$BW$2:$CK$58,5,FALSE))+IF(ISERROR(VLOOKUP($C131,$CO$2:$DC$58,5,FALSE)),0,VLOOKUP($C131,$CO$2:$DC$58,5,FALSE))</f>
        <v>0</v>
      </c>
      <c r="H131" s="968">
        <f t="shared" ref="H131:H194" si="32">IF(ISERROR(VLOOKUP($C131,$U$2:$AI$58,6,FALSE)),0,VLOOKUP($C131,$U$2:$AI$58,6,FALSE))+IF(ISERROR(VLOOKUP($C131,$AM$2:$AZ$58,6,FALSE)),0,VLOOKUP($C131,$AM$2:$AZ$58,6,FALSE))+IF(ISERROR(VLOOKUP($C131,$BE$2:$BR$58,6,FALSE)),0,VLOOKUP($C131,$BE$2:$BR$58,6,FALSE))+IF(ISERROR(VLOOKUP($C131,$BW$2:$CK$58,6,FALSE)),0,VLOOKUP($C131,$BW$2:$CK$58,6,FALSE))+IF(ISERROR(VLOOKUP($C131,$CO$2:$DC$58,6,FALSE)),0,VLOOKUP($C131,$CO$2:$DC$58,6,FALSE))</f>
        <v>0</v>
      </c>
      <c r="I131" s="968">
        <f t="shared" ref="I131:I194" si="33">IF(ISERROR(VLOOKUP($C131,$U$2:$AI$58,7,FALSE)),0,VLOOKUP($C131,$U$2:$AI$58,7,FALSE))+IF(ISERROR(VLOOKUP($C131,$AM$2:$AZ$58,7,FALSE)),0,VLOOKUP($C131,$AM$2:$AZ$58,7,FALSE))+IF(ISERROR(VLOOKUP($C131,$BE$2:$BR$58,7,FALSE)),0,VLOOKUP($C131,$BE$2:$BR$58,7,FALSE))+IF(ISERROR(VLOOKUP($C131,$BW$2:$CK$58,7,FALSE)),0,VLOOKUP($C131,$BW$2:$CK$58,7,FALSE))+IF(ISERROR(VLOOKUP($C131,$CO$2:$DC$58,7,FALSE)),0,VLOOKUP($C131,$CO$2:$DC$58,7,FALSE))</f>
        <v>0</v>
      </c>
      <c r="J131" s="968">
        <f t="shared" ref="J131:J194" si="34">IF(ISERROR(VLOOKUP($C131,$U$2:$AI$58,8,FALSE)),0,VLOOKUP($C131,$U$2:$AI$58,8,FALSE))+IF(ISERROR(VLOOKUP($C131,$AM$2:$AZ$58,8,FALSE)),0,VLOOKUP($C131,$AM$2:$AZ$58,8,FALSE))+IF(ISERROR(VLOOKUP($C131,$BE$2:$BR$58,8,FALSE)),0,VLOOKUP($C131,$BE$2:$BR$58,8,FALSE))+IF(ISERROR(VLOOKUP($C131,$BW$2:$CK$58,8,FALSE)),0,VLOOKUP($C131,$BW$2:$CK$58,8,FALSE))+IF(ISERROR(VLOOKUP($C131,$CO$2:$DC$58,8,FALSE)),0,VLOOKUP($C131,$CO$2:$DC$58,8,FALSE))</f>
        <v>0</v>
      </c>
      <c r="K131" s="968">
        <f t="shared" ref="K131:K194" si="35">IF(ISERROR(VLOOKUP($C131,$U$2:$AI$58,9,FALSE)),0,VLOOKUP($C131,$U$2:$AI$58,9,FALSE))+IF(ISERROR(VLOOKUP($C131,$AM$2:$AZ$58,9,FALSE)),0,VLOOKUP($C131,$AM$2:$AZ$58,9,FALSE))+IF(ISERROR(VLOOKUP($C131,$BE$2:$BR$58,9,FALSE)),0,VLOOKUP($C131,$BE$2:$BR$58,2,FALSE))+IF(ISERROR(VLOOKUP($C131,$BW$2:$CK$58,9,FALSE)),0,VLOOKUP($C131,$BW$2:$CK$58,9,FALSE))+IF(ISERROR(VLOOKUP($C131,$CO$2:$DC$58,9,FALSE)),0,VLOOKUP($C131,$CO$2:$DC$58,9,FALSE))</f>
        <v>0</v>
      </c>
      <c r="L131" s="968">
        <f t="shared" ref="L131:L194" si="36">IF(ISERROR(VLOOKUP($C131,$U$2:$AI$58,10,FALSE)),0,VLOOKUP($C131,$U$2:$AI$58,10,FALSE))+IF(ISERROR(VLOOKUP($C131,$AM$2:$AZ$58,10,FALSE)),0,VLOOKUP($C131,$AM$2:$AZ$58,10,FALSE))+IF(ISERROR(VLOOKUP($C131,$BE$2:$BR$58,10,FALSE)),0,VLOOKUP($C131,$BE$2:$BR$58,10,FALSE))+IF(ISERROR(VLOOKUP($C131,$BW$2:$CK$58,10,FALSE)),0,VLOOKUP($C131,$BW$2:$CK$58,10,FALSE))+IF(ISERROR(VLOOKUP($C131,$CO$2:$DC$58,10,FALSE)),0,VLOOKUP($C131,$CO$2:$DC$58,10,FALSE))</f>
        <v>0</v>
      </c>
      <c r="M131" s="968">
        <f t="shared" ref="M131:M194" si="37">IF(ISERROR(VLOOKUP($C131,$U$2:$AI$58,11,FALSE)),0,VLOOKUP($C131,$U$2:$AI$58,11,FALSE))+IF(ISERROR(VLOOKUP($C131,$AM$2:$AZ$58,11,FALSE)),0,VLOOKUP($C131,$AM$2:$AZ$58,11,FALSE))+IF(ISERROR(VLOOKUP($C131,$BE$2:$BR$58,11,FALSE)),0,VLOOKUP($C131,$BE$2:$BR$58,11,FALSE))+IF(ISERROR(VLOOKUP($C131,$BW$2:$CK$58,11,FALSE)),0,VLOOKUP($C131,$BW$2:$CK$58,11,FALSE))+IF(ISERROR(VLOOKUP($C131,$CO$2:$DC$58,11,FALSE)),0,VLOOKUP($C131,$CO$2:$DC$58,11,FALSE))</f>
        <v>0</v>
      </c>
      <c r="N131" s="968">
        <f t="shared" ref="N131:N194" si="38">IF(ISERROR(VLOOKUP($C131,$U$2:$AI$58,12,FALSE)),0,VLOOKUP($C131,$U$2:$AI$58,12,FALSE))+IF(ISERROR(VLOOKUP($C131,$AM$2:$AZ$58,12,FALSE)),0,VLOOKUP($C131,$AM$2:$AZ$58,12,FALSE))+IF(ISERROR(VLOOKUP($C131,$BE$2:$BR$58,12,FALSE)),0,VLOOKUP($C131,$BE$2:$BR$58,12,FALSE))+IF(ISERROR(VLOOKUP($C131,$BW$2:$CK$58,12,FALSE)),0,VLOOKUP($C131,$BW$2:$CK$58,12,FALSE))+IF(ISERROR(VLOOKUP($C131,$CO$2:$DC$58,12,FALSE)),0,VLOOKUP($C131,$CO$2:$DC$58,12,FALSE))</f>
        <v>0</v>
      </c>
      <c r="O131" s="968">
        <f t="shared" ref="O131:O194" si="39">IF(ISERROR(VLOOKUP($C131,$U$2:$AI$58,13,FALSE)),0,VLOOKUP($C131,$U$2:$AI$58,13,FALSE))+IF(ISERROR(VLOOKUP($C131,$AM$2:$AZ$58,13,FALSE)),0,VLOOKUP($C131,$AM$2:$AZ$58,13,FALSE))+IF(ISERROR(VLOOKUP($C131,$BE$2:$BR$58,13,FALSE)),0,VLOOKUP($C131,$BE$2:$BR$58,13,FALSE))+IF(ISERROR(VLOOKUP($C131,$BW$2:$CK$58,13,FALSE)),0,VLOOKUP($C131,$BW$2:$CK$58,13,FALSE))+IF(ISERROR(VLOOKUP($C131,$CO$2:$DC$58,13,FALSE)),0,VLOOKUP($C131,$CO$2:$DC$58,13,FALSE))</f>
        <v>0</v>
      </c>
      <c r="P131" s="968">
        <f t="shared" ref="P131:P194" si="40">IF(ISERROR(VLOOKUP($C131,$U$2:$AI$58,14,FALSE)),0,VLOOKUP($C131,$U$2:$AI$58,14,FALSE))+IF(ISERROR(VLOOKUP($C131,$AM$2:$AZ$58,14,FALSE)),0,VLOOKUP($C131,$AM$2:$AZ$58,14,FALSE))+IF(ISERROR(VLOOKUP($C131,$BE$2:$BR$58,14,FALSE)),0,VLOOKUP($C131,$BE$2:$BR$58,14,FALSE))+IF(ISERROR(VLOOKUP($C131,$BW$2:$CK$58,14,FALSE)),0,VLOOKUP($C131,$BW$2:$CK$58,14,FALSE))+IF(ISERROR(VLOOKUP($C131,$CO$2:$DC$58,14,FALSE)),0,VLOOKUP($C131,$CO$2:$DC$58,14,FALSE))</f>
        <v>0</v>
      </c>
      <c r="Q131" s="968">
        <f t="shared" ref="Q131:Q194" si="41">IF(ISERROR(VLOOKUP($C131,$U$2:$AI$58,15,FALSE)),0,VLOOKUP($C131,$U$2:$AI$58,15,FALSE))+IF(ISERROR(VLOOKUP($C131,$AM$2:$AZ$58,15,FALSE)),0,VLOOKUP($C131,$AM$2:$AZ$58,15,FALSE))+IF(ISERROR(VLOOKUP($C131,$BE$2:$BR$58,15,FALSE)),0,VLOOKUP($C131,$BE$2:$BR$58,15,FALSE))+IF(ISERROR(VLOOKUP($C131,$BW$2:$CK$58,15,FALSE)),0,VLOOKUP($C131,$BW$2:$CK$58,15,FALSE))+IF(ISERROR(VLOOKUP($C131,$CO$2:$DC$58,15,FALSE)),0,VLOOKUP($C131,$CO$2:$DC$58,15,FALSE))</f>
        <v>0</v>
      </c>
      <c r="R131" s="932"/>
      <c r="S131" s="932"/>
      <c r="T131" s="932"/>
      <c r="U131" s="932"/>
      <c r="V131" s="932"/>
      <c r="W131" s="932"/>
      <c r="X131" s="932"/>
      <c r="Y131" s="932"/>
      <c r="Z131" s="932"/>
      <c r="AA131" s="932"/>
      <c r="AB131" s="932"/>
      <c r="AC131" s="932"/>
      <c r="AD131" s="932"/>
      <c r="AE131" s="932"/>
      <c r="AF131" s="932"/>
      <c r="AG131" s="932"/>
      <c r="AH131" s="932"/>
      <c r="AI131" s="932"/>
      <c r="AJ131" s="932"/>
      <c r="AK131" s="932"/>
      <c r="AL131" s="932"/>
      <c r="AM131" s="932"/>
      <c r="AN131" s="932"/>
      <c r="AO131" s="932"/>
      <c r="AP131" s="932"/>
      <c r="AQ131" s="932"/>
      <c r="AR131" s="932"/>
      <c r="AS131" s="932"/>
      <c r="AT131" s="932"/>
      <c r="AU131" s="932"/>
      <c r="AV131" s="932"/>
      <c r="AW131" s="932"/>
      <c r="AX131" s="932"/>
      <c r="AY131" s="932"/>
      <c r="AZ131" s="932"/>
      <c r="BA131" s="932"/>
      <c r="BB131" s="932"/>
      <c r="BC131" s="932"/>
      <c r="BD131" s="932"/>
      <c r="BE131" s="932"/>
      <c r="BF131" s="932"/>
      <c r="BG131" s="932"/>
      <c r="BH131" s="932"/>
      <c r="BI131" s="932"/>
      <c r="BJ131" s="932"/>
      <c r="BK131" s="932"/>
      <c r="BL131" s="932"/>
      <c r="BM131" s="932"/>
      <c r="BN131" s="932"/>
      <c r="BO131" s="932"/>
      <c r="BP131" s="932"/>
      <c r="BQ131" s="932"/>
      <c r="BR131" s="932"/>
      <c r="BS131" s="932"/>
      <c r="BT131" s="932"/>
      <c r="BU131" s="932"/>
      <c r="BV131" s="932"/>
      <c r="BW131" s="932"/>
      <c r="BX131" s="932"/>
      <c r="BY131" s="932"/>
      <c r="BZ131" s="932"/>
      <c r="CA131" s="932"/>
      <c r="CB131" s="932"/>
      <c r="CC131" s="932"/>
      <c r="CD131" s="932"/>
      <c r="CE131" s="932"/>
      <c r="CF131" s="932"/>
      <c r="CG131" s="932"/>
      <c r="CH131" s="932"/>
      <c r="CI131" s="932"/>
      <c r="CJ131" s="932"/>
      <c r="CK131" s="932"/>
      <c r="CL131" s="932"/>
      <c r="CM131" s="932"/>
      <c r="CN131" s="932"/>
      <c r="CO131" s="932"/>
      <c r="CP131" s="932"/>
      <c r="CQ131" s="932"/>
      <c r="CR131" s="932"/>
      <c r="CS131" s="932"/>
      <c r="CT131" s="932"/>
      <c r="CU131" s="932"/>
      <c r="CV131" s="932"/>
      <c r="CW131" s="932"/>
      <c r="CX131" s="932"/>
      <c r="CY131" s="932"/>
      <c r="CZ131" s="932"/>
      <c r="DA131" s="932"/>
      <c r="DB131" s="932"/>
      <c r="DC131" s="932"/>
      <c r="DD131" s="932"/>
      <c r="DE131" s="932"/>
      <c r="DF131" s="932"/>
      <c r="DG131" s="932"/>
      <c r="DH131" s="932"/>
      <c r="DI131" s="932"/>
      <c r="DJ131" s="932"/>
      <c r="DK131" s="932"/>
      <c r="DL131" s="932"/>
      <c r="DM131" s="932"/>
      <c r="DN131" s="932"/>
      <c r="DO131" s="932"/>
      <c r="DP131" s="932"/>
      <c r="DQ131" s="932"/>
      <c r="DR131" s="932"/>
    </row>
    <row r="132" spans="1:122">
      <c r="A132" s="963">
        <v>131</v>
      </c>
      <c r="D132" s="968">
        <f t="shared" si="28"/>
        <v>0</v>
      </c>
      <c r="E132" s="968">
        <f t="shared" si="29"/>
        <v>0</v>
      </c>
      <c r="F132" s="968">
        <f t="shared" si="30"/>
        <v>0</v>
      </c>
      <c r="G132" s="968">
        <f t="shared" si="31"/>
        <v>0</v>
      </c>
      <c r="H132" s="968">
        <f t="shared" si="32"/>
        <v>0</v>
      </c>
      <c r="I132" s="968">
        <f t="shared" si="33"/>
        <v>0</v>
      </c>
      <c r="J132" s="968">
        <f t="shared" si="34"/>
        <v>0</v>
      </c>
      <c r="K132" s="968">
        <f t="shared" si="35"/>
        <v>0</v>
      </c>
      <c r="L132" s="968">
        <f t="shared" si="36"/>
        <v>0</v>
      </c>
      <c r="M132" s="968">
        <f t="shared" si="37"/>
        <v>0</v>
      </c>
      <c r="N132" s="968">
        <f t="shared" si="38"/>
        <v>0</v>
      </c>
      <c r="O132" s="968">
        <f t="shared" si="39"/>
        <v>0</v>
      </c>
      <c r="P132" s="968">
        <f t="shared" si="40"/>
        <v>0</v>
      </c>
      <c r="Q132" s="968">
        <f t="shared" si="41"/>
        <v>0</v>
      </c>
      <c r="R132" s="932"/>
      <c r="S132" s="932"/>
      <c r="T132" s="932"/>
      <c r="U132" s="932"/>
      <c r="V132" s="932"/>
      <c r="W132" s="932"/>
      <c r="X132" s="932"/>
      <c r="Y132" s="932"/>
      <c r="Z132" s="932"/>
      <c r="AA132" s="932"/>
      <c r="AB132" s="932"/>
      <c r="AC132" s="932"/>
      <c r="AD132" s="932"/>
      <c r="AE132" s="932"/>
      <c r="AF132" s="932"/>
      <c r="AG132" s="932"/>
      <c r="AH132" s="932"/>
      <c r="AI132" s="932"/>
      <c r="AJ132" s="932"/>
      <c r="AK132" s="932"/>
      <c r="AL132" s="932"/>
      <c r="AM132" s="932"/>
      <c r="AN132" s="932"/>
      <c r="AO132" s="932"/>
      <c r="AP132" s="932"/>
      <c r="AQ132" s="932"/>
      <c r="AR132" s="932"/>
      <c r="AS132" s="932"/>
      <c r="AT132" s="932"/>
      <c r="AU132" s="932"/>
      <c r="AV132" s="932"/>
      <c r="AW132" s="932"/>
      <c r="AX132" s="932"/>
      <c r="AY132" s="932"/>
      <c r="AZ132" s="932"/>
      <c r="BA132" s="932"/>
      <c r="BB132" s="932"/>
      <c r="BC132" s="932"/>
      <c r="BD132" s="932"/>
      <c r="BE132" s="932"/>
      <c r="BF132" s="932"/>
      <c r="BG132" s="932"/>
      <c r="BH132" s="932"/>
      <c r="BI132" s="932"/>
      <c r="BJ132" s="932"/>
      <c r="BK132" s="932"/>
      <c r="BL132" s="932"/>
      <c r="BM132" s="932"/>
      <c r="BN132" s="932"/>
      <c r="BO132" s="932"/>
      <c r="BP132" s="932"/>
      <c r="BQ132" s="932"/>
      <c r="BR132" s="932"/>
      <c r="BS132" s="932"/>
      <c r="BT132" s="932"/>
      <c r="BU132" s="932"/>
      <c r="BV132" s="932"/>
      <c r="BW132" s="932"/>
      <c r="BX132" s="932"/>
      <c r="BY132" s="932"/>
      <c r="BZ132" s="932"/>
      <c r="CA132" s="932"/>
      <c r="CB132" s="932"/>
      <c r="CC132" s="932"/>
      <c r="CD132" s="932"/>
      <c r="CE132" s="932"/>
      <c r="CF132" s="932"/>
      <c r="CG132" s="932"/>
      <c r="CH132" s="932"/>
      <c r="CI132" s="932"/>
      <c r="CJ132" s="932"/>
      <c r="CK132" s="932"/>
      <c r="CL132" s="932"/>
      <c r="CM132" s="932"/>
      <c r="CN132" s="932"/>
      <c r="CO132" s="932"/>
      <c r="CP132" s="932"/>
      <c r="CQ132" s="932"/>
      <c r="CR132" s="932"/>
      <c r="CS132" s="932"/>
      <c r="CT132" s="932"/>
      <c r="CU132" s="932"/>
      <c r="CV132" s="932"/>
      <c r="CW132" s="932"/>
      <c r="CX132" s="932"/>
      <c r="CY132" s="932"/>
      <c r="CZ132" s="932"/>
      <c r="DA132" s="932"/>
      <c r="DB132" s="932"/>
      <c r="DC132" s="932"/>
      <c r="DD132" s="932"/>
      <c r="DE132" s="932"/>
      <c r="DF132" s="932"/>
      <c r="DG132" s="932"/>
      <c r="DH132" s="932"/>
      <c r="DI132" s="932"/>
      <c r="DJ132" s="932"/>
      <c r="DK132" s="932"/>
      <c r="DL132" s="932"/>
      <c r="DM132" s="932"/>
      <c r="DN132" s="932"/>
      <c r="DO132" s="932"/>
      <c r="DP132" s="932"/>
      <c r="DQ132" s="932"/>
      <c r="DR132" s="932"/>
    </row>
    <row r="133" spans="1:122">
      <c r="A133" s="963">
        <v>132</v>
      </c>
      <c r="D133" s="968">
        <f t="shared" si="28"/>
        <v>0</v>
      </c>
      <c r="E133" s="968">
        <f t="shared" si="29"/>
        <v>0</v>
      </c>
      <c r="F133" s="968">
        <f t="shared" si="30"/>
        <v>0</v>
      </c>
      <c r="G133" s="968">
        <f t="shared" si="31"/>
        <v>0</v>
      </c>
      <c r="H133" s="968">
        <f t="shared" si="32"/>
        <v>0</v>
      </c>
      <c r="I133" s="968">
        <f t="shared" si="33"/>
        <v>0</v>
      </c>
      <c r="J133" s="968">
        <f t="shared" si="34"/>
        <v>0</v>
      </c>
      <c r="K133" s="968">
        <f t="shared" si="35"/>
        <v>0</v>
      </c>
      <c r="L133" s="968">
        <f t="shared" si="36"/>
        <v>0</v>
      </c>
      <c r="M133" s="968">
        <f t="shared" si="37"/>
        <v>0</v>
      </c>
      <c r="N133" s="968">
        <f t="shared" si="38"/>
        <v>0</v>
      </c>
      <c r="O133" s="968">
        <f t="shared" si="39"/>
        <v>0</v>
      </c>
      <c r="P133" s="968">
        <f t="shared" si="40"/>
        <v>0</v>
      </c>
      <c r="Q133" s="968">
        <f t="shared" si="41"/>
        <v>0</v>
      </c>
      <c r="R133" s="932"/>
      <c r="S133" s="932"/>
      <c r="T133" s="932"/>
      <c r="U133" s="932"/>
      <c r="V133" s="932"/>
      <c r="W133" s="932"/>
      <c r="X133" s="932"/>
      <c r="Y133" s="932"/>
      <c r="Z133" s="932"/>
      <c r="AA133" s="932"/>
      <c r="AB133" s="932"/>
      <c r="AC133" s="932"/>
      <c r="AD133" s="932"/>
      <c r="AE133" s="932"/>
      <c r="AF133" s="932"/>
      <c r="AG133" s="932"/>
      <c r="AH133" s="932"/>
      <c r="AI133" s="932"/>
      <c r="AJ133" s="932"/>
      <c r="AK133" s="932"/>
      <c r="AL133" s="932"/>
      <c r="AM133" s="932"/>
      <c r="AN133" s="932"/>
      <c r="AO133" s="932"/>
      <c r="AP133" s="932"/>
      <c r="AQ133" s="932"/>
      <c r="AR133" s="932"/>
      <c r="AS133" s="932"/>
      <c r="AT133" s="932"/>
      <c r="AU133" s="932"/>
      <c r="AV133" s="932"/>
      <c r="AW133" s="932"/>
      <c r="AX133" s="932"/>
      <c r="AY133" s="932"/>
      <c r="AZ133" s="932"/>
      <c r="BA133" s="932"/>
      <c r="BB133" s="932"/>
      <c r="BC133" s="932"/>
      <c r="BD133" s="932"/>
      <c r="BE133" s="932"/>
      <c r="BF133" s="932"/>
      <c r="BG133" s="932"/>
      <c r="BH133" s="932"/>
      <c r="BI133" s="932"/>
      <c r="BJ133" s="932"/>
      <c r="BK133" s="932"/>
      <c r="BL133" s="932"/>
      <c r="BM133" s="932"/>
      <c r="BN133" s="932"/>
      <c r="BO133" s="932"/>
      <c r="BP133" s="932"/>
      <c r="BQ133" s="932"/>
      <c r="BR133" s="932"/>
      <c r="BS133" s="932"/>
      <c r="BT133" s="932"/>
      <c r="BU133" s="932"/>
      <c r="BV133" s="932"/>
      <c r="BW133" s="932"/>
      <c r="BX133" s="932"/>
      <c r="BY133" s="932"/>
      <c r="BZ133" s="932"/>
      <c r="CA133" s="932"/>
      <c r="CB133" s="932"/>
      <c r="CC133" s="932"/>
      <c r="CD133" s="932"/>
      <c r="CE133" s="932"/>
      <c r="CF133" s="932"/>
      <c r="CG133" s="932"/>
      <c r="CH133" s="932"/>
      <c r="CI133" s="932"/>
      <c r="CJ133" s="932"/>
      <c r="CK133" s="932"/>
      <c r="CL133" s="932"/>
      <c r="CM133" s="932"/>
      <c r="CN133" s="932"/>
      <c r="CO133" s="932"/>
      <c r="CP133" s="932"/>
      <c r="CQ133" s="932"/>
      <c r="CR133" s="932"/>
      <c r="CS133" s="932"/>
      <c r="CT133" s="932"/>
      <c r="CU133" s="932"/>
      <c r="CV133" s="932"/>
      <c r="CW133" s="932"/>
      <c r="CX133" s="932"/>
      <c r="CY133" s="932"/>
      <c r="CZ133" s="932"/>
      <c r="DA133" s="932"/>
      <c r="DB133" s="932"/>
      <c r="DC133" s="932"/>
      <c r="DD133" s="932"/>
      <c r="DE133" s="932"/>
      <c r="DF133" s="932"/>
      <c r="DG133" s="932"/>
      <c r="DH133" s="932"/>
      <c r="DI133" s="932"/>
      <c r="DJ133" s="932"/>
      <c r="DK133" s="932"/>
      <c r="DL133" s="932"/>
      <c r="DM133" s="932"/>
      <c r="DN133" s="932"/>
      <c r="DO133" s="932"/>
      <c r="DP133" s="932"/>
      <c r="DQ133" s="932"/>
      <c r="DR133" s="932"/>
    </row>
    <row r="134" spans="1:122">
      <c r="A134" s="963">
        <v>133</v>
      </c>
      <c r="D134" s="968">
        <f t="shared" si="28"/>
        <v>0</v>
      </c>
      <c r="E134" s="968">
        <f t="shared" si="29"/>
        <v>0</v>
      </c>
      <c r="F134" s="968">
        <f t="shared" si="30"/>
        <v>0</v>
      </c>
      <c r="G134" s="968">
        <f t="shared" si="31"/>
        <v>0</v>
      </c>
      <c r="H134" s="968">
        <f t="shared" si="32"/>
        <v>0</v>
      </c>
      <c r="I134" s="968">
        <f t="shared" si="33"/>
        <v>0</v>
      </c>
      <c r="J134" s="968">
        <f t="shared" si="34"/>
        <v>0</v>
      </c>
      <c r="K134" s="968">
        <f t="shared" si="35"/>
        <v>0</v>
      </c>
      <c r="L134" s="968">
        <f t="shared" si="36"/>
        <v>0</v>
      </c>
      <c r="M134" s="968">
        <f t="shared" si="37"/>
        <v>0</v>
      </c>
      <c r="N134" s="968">
        <f t="shared" si="38"/>
        <v>0</v>
      </c>
      <c r="O134" s="968">
        <f t="shared" si="39"/>
        <v>0</v>
      </c>
      <c r="P134" s="968">
        <f t="shared" si="40"/>
        <v>0</v>
      </c>
      <c r="Q134" s="968">
        <f t="shared" si="41"/>
        <v>0</v>
      </c>
      <c r="R134" s="932"/>
      <c r="S134" s="932"/>
      <c r="T134" s="932"/>
      <c r="U134" s="932"/>
      <c r="V134" s="932"/>
      <c r="W134" s="932"/>
      <c r="X134" s="932"/>
      <c r="Y134" s="932"/>
      <c r="Z134" s="932"/>
      <c r="AA134" s="932"/>
      <c r="AB134" s="932"/>
      <c r="AC134" s="932"/>
      <c r="AD134" s="932"/>
      <c r="AE134" s="932"/>
      <c r="AF134" s="932"/>
      <c r="AG134" s="932"/>
      <c r="AH134" s="932"/>
      <c r="AI134" s="932"/>
      <c r="AJ134" s="932"/>
      <c r="AK134" s="932"/>
      <c r="AL134" s="932"/>
      <c r="AM134" s="932"/>
      <c r="AN134" s="932"/>
      <c r="AO134" s="932"/>
      <c r="AP134" s="932"/>
      <c r="AQ134" s="932"/>
      <c r="AR134" s="932"/>
      <c r="AS134" s="932"/>
      <c r="AT134" s="932"/>
      <c r="AU134" s="932"/>
      <c r="AV134" s="932"/>
      <c r="AW134" s="932"/>
      <c r="AX134" s="932"/>
      <c r="AY134" s="932"/>
      <c r="AZ134" s="932"/>
      <c r="BA134" s="932"/>
      <c r="BB134" s="932"/>
      <c r="BC134" s="932"/>
      <c r="BD134" s="932"/>
      <c r="BE134" s="932"/>
      <c r="BF134" s="932"/>
      <c r="BG134" s="932"/>
      <c r="BH134" s="932"/>
      <c r="BI134" s="932"/>
      <c r="BJ134" s="932"/>
      <c r="BK134" s="932"/>
      <c r="BL134" s="932"/>
      <c r="BM134" s="932"/>
      <c r="BN134" s="932"/>
      <c r="BO134" s="932"/>
      <c r="BP134" s="932"/>
      <c r="BQ134" s="932"/>
      <c r="BR134" s="932"/>
      <c r="BS134" s="932"/>
      <c r="BT134" s="932"/>
      <c r="BU134" s="932"/>
      <c r="BV134" s="932"/>
      <c r="BW134" s="932"/>
      <c r="BX134" s="932"/>
      <c r="BY134" s="932"/>
      <c r="BZ134" s="932"/>
      <c r="CA134" s="932"/>
      <c r="CB134" s="932"/>
      <c r="CC134" s="932"/>
      <c r="CD134" s="932"/>
      <c r="CE134" s="932"/>
      <c r="CF134" s="932"/>
      <c r="CG134" s="932"/>
      <c r="CH134" s="932"/>
      <c r="CI134" s="932"/>
      <c r="CJ134" s="932"/>
      <c r="CK134" s="932"/>
      <c r="CL134" s="932"/>
      <c r="CM134" s="932"/>
      <c r="CN134" s="932"/>
      <c r="CO134" s="932"/>
      <c r="CP134" s="932"/>
      <c r="CQ134" s="932"/>
      <c r="CR134" s="932"/>
      <c r="CS134" s="932"/>
      <c r="CT134" s="932"/>
      <c r="CU134" s="932"/>
      <c r="CV134" s="932"/>
      <c r="CW134" s="932"/>
      <c r="CX134" s="932"/>
      <c r="CY134" s="932"/>
      <c r="CZ134" s="932"/>
      <c r="DA134" s="932"/>
      <c r="DB134" s="932"/>
      <c r="DC134" s="932"/>
      <c r="DD134" s="932"/>
      <c r="DE134" s="932"/>
      <c r="DF134" s="932"/>
      <c r="DG134" s="932"/>
      <c r="DH134" s="932"/>
      <c r="DI134" s="932"/>
      <c r="DJ134" s="932"/>
      <c r="DK134" s="932"/>
      <c r="DL134" s="932"/>
      <c r="DM134" s="932"/>
      <c r="DN134" s="932"/>
      <c r="DO134" s="932"/>
      <c r="DP134" s="932"/>
      <c r="DQ134" s="932"/>
      <c r="DR134" s="932"/>
    </row>
    <row r="135" spans="1:122">
      <c r="A135" s="963">
        <v>134</v>
      </c>
      <c r="D135" s="968">
        <f t="shared" si="28"/>
        <v>0</v>
      </c>
      <c r="E135" s="968">
        <f t="shared" si="29"/>
        <v>0</v>
      </c>
      <c r="F135" s="968">
        <f t="shared" si="30"/>
        <v>0</v>
      </c>
      <c r="G135" s="968">
        <f t="shared" si="31"/>
        <v>0</v>
      </c>
      <c r="H135" s="968">
        <f t="shared" si="32"/>
        <v>0</v>
      </c>
      <c r="I135" s="968">
        <f t="shared" si="33"/>
        <v>0</v>
      </c>
      <c r="J135" s="968">
        <f t="shared" si="34"/>
        <v>0</v>
      </c>
      <c r="K135" s="968">
        <f t="shared" si="35"/>
        <v>0</v>
      </c>
      <c r="L135" s="968">
        <f t="shared" si="36"/>
        <v>0</v>
      </c>
      <c r="M135" s="968">
        <f t="shared" si="37"/>
        <v>0</v>
      </c>
      <c r="N135" s="968">
        <f t="shared" si="38"/>
        <v>0</v>
      </c>
      <c r="O135" s="968">
        <f t="shared" si="39"/>
        <v>0</v>
      </c>
      <c r="P135" s="968">
        <f t="shared" si="40"/>
        <v>0</v>
      </c>
      <c r="Q135" s="968">
        <f t="shared" si="41"/>
        <v>0</v>
      </c>
      <c r="R135" s="932"/>
      <c r="S135" s="932"/>
      <c r="T135" s="932"/>
      <c r="U135" s="932"/>
      <c r="V135" s="932"/>
      <c r="W135" s="932"/>
      <c r="X135" s="932"/>
      <c r="Y135" s="932"/>
      <c r="Z135" s="932"/>
      <c r="AA135" s="932"/>
      <c r="AB135" s="932"/>
      <c r="AC135" s="932"/>
      <c r="AD135" s="932"/>
      <c r="AE135" s="932"/>
      <c r="AF135" s="932"/>
      <c r="AG135" s="932"/>
      <c r="AH135" s="932"/>
      <c r="AI135" s="932"/>
      <c r="AJ135" s="932"/>
      <c r="AK135" s="932"/>
      <c r="AL135" s="932"/>
      <c r="AM135" s="932"/>
      <c r="AN135" s="932"/>
      <c r="AO135" s="932"/>
      <c r="AP135" s="932"/>
      <c r="AQ135" s="932"/>
      <c r="AR135" s="932"/>
      <c r="AS135" s="932"/>
      <c r="AT135" s="932"/>
      <c r="AU135" s="932"/>
      <c r="AV135" s="932"/>
      <c r="AW135" s="932"/>
      <c r="AX135" s="932"/>
      <c r="AY135" s="932"/>
      <c r="AZ135" s="932"/>
      <c r="BA135" s="932"/>
      <c r="BB135" s="932"/>
      <c r="BC135" s="932"/>
      <c r="BD135" s="932"/>
      <c r="BE135" s="932"/>
      <c r="BF135" s="932"/>
      <c r="BG135" s="932"/>
      <c r="BH135" s="932"/>
      <c r="BI135" s="932"/>
      <c r="BJ135" s="932"/>
      <c r="BK135" s="932"/>
      <c r="BL135" s="932"/>
      <c r="BM135" s="932"/>
      <c r="BN135" s="932"/>
      <c r="BO135" s="932"/>
      <c r="BP135" s="932"/>
      <c r="BQ135" s="932"/>
      <c r="BR135" s="932"/>
      <c r="BS135" s="932"/>
      <c r="BT135" s="932"/>
      <c r="BU135" s="932"/>
      <c r="BV135" s="932"/>
      <c r="BW135" s="932"/>
      <c r="BX135" s="932"/>
      <c r="BY135" s="932"/>
      <c r="BZ135" s="932"/>
      <c r="CA135" s="932"/>
      <c r="CB135" s="932"/>
      <c r="CC135" s="932"/>
      <c r="CD135" s="932"/>
      <c r="CE135" s="932"/>
      <c r="CF135" s="932"/>
      <c r="CG135" s="932"/>
      <c r="CH135" s="932"/>
      <c r="CI135" s="932"/>
      <c r="CJ135" s="932"/>
      <c r="CK135" s="932"/>
      <c r="CL135" s="932"/>
      <c r="CM135" s="932"/>
      <c r="CN135" s="932"/>
      <c r="CO135" s="932"/>
      <c r="CP135" s="932"/>
      <c r="CQ135" s="932"/>
      <c r="CR135" s="932"/>
      <c r="CS135" s="932"/>
      <c r="CT135" s="932"/>
      <c r="CU135" s="932"/>
      <c r="CV135" s="932"/>
      <c r="CW135" s="932"/>
      <c r="CX135" s="932"/>
      <c r="CY135" s="932"/>
      <c r="CZ135" s="932"/>
      <c r="DA135" s="932"/>
      <c r="DB135" s="932"/>
      <c r="DC135" s="932"/>
      <c r="DD135" s="932"/>
      <c r="DE135" s="932"/>
      <c r="DF135" s="932"/>
      <c r="DG135" s="932"/>
      <c r="DH135" s="932"/>
      <c r="DI135" s="932"/>
      <c r="DJ135" s="932"/>
      <c r="DK135" s="932"/>
      <c r="DL135" s="932"/>
      <c r="DM135" s="932"/>
      <c r="DN135" s="932"/>
      <c r="DO135" s="932"/>
      <c r="DP135" s="932"/>
      <c r="DQ135" s="932"/>
      <c r="DR135" s="932"/>
    </row>
    <row r="136" spans="1:122">
      <c r="A136" s="963">
        <v>135</v>
      </c>
      <c r="D136" s="968">
        <f t="shared" si="28"/>
        <v>0</v>
      </c>
      <c r="E136" s="968">
        <f t="shared" si="29"/>
        <v>0</v>
      </c>
      <c r="F136" s="968">
        <f t="shared" si="30"/>
        <v>0</v>
      </c>
      <c r="G136" s="968">
        <f t="shared" si="31"/>
        <v>0</v>
      </c>
      <c r="H136" s="968">
        <f t="shared" si="32"/>
        <v>0</v>
      </c>
      <c r="I136" s="968">
        <f t="shared" si="33"/>
        <v>0</v>
      </c>
      <c r="J136" s="968">
        <f t="shared" si="34"/>
        <v>0</v>
      </c>
      <c r="K136" s="968">
        <f t="shared" si="35"/>
        <v>0</v>
      </c>
      <c r="L136" s="968">
        <f t="shared" si="36"/>
        <v>0</v>
      </c>
      <c r="M136" s="968">
        <f t="shared" si="37"/>
        <v>0</v>
      </c>
      <c r="N136" s="968">
        <f t="shared" si="38"/>
        <v>0</v>
      </c>
      <c r="O136" s="968">
        <f t="shared" si="39"/>
        <v>0</v>
      </c>
      <c r="P136" s="968">
        <f t="shared" si="40"/>
        <v>0</v>
      </c>
      <c r="Q136" s="968">
        <f t="shared" si="41"/>
        <v>0</v>
      </c>
      <c r="R136" s="932"/>
      <c r="S136" s="932"/>
      <c r="T136" s="932"/>
      <c r="U136" s="932"/>
      <c r="V136" s="932"/>
      <c r="W136" s="932"/>
      <c r="X136" s="932"/>
      <c r="Y136" s="932"/>
      <c r="Z136" s="932"/>
      <c r="AA136" s="932"/>
      <c r="AB136" s="932"/>
      <c r="AC136" s="932"/>
      <c r="AD136" s="932"/>
      <c r="AE136" s="932"/>
      <c r="AF136" s="932"/>
      <c r="AG136" s="932"/>
      <c r="AH136" s="932"/>
      <c r="AI136" s="932"/>
      <c r="AJ136" s="932"/>
      <c r="AK136" s="932"/>
      <c r="AL136" s="932"/>
      <c r="AM136" s="932"/>
      <c r="AN136" s="932"/>
      <c r="AO136" s="932"/>
      <c r="AP136" s="932"/>
      <c r="AQ136" s="932"/>
      <c r="AR136" s="932"/>
      <c r="AS136" s="932"/>
      <c r="AT136" s="932"/>
      <c r="AU136" s="932"/>
      <c r="AV136" s="932"/>
      <c r="AW136" s="932"/>
      <c r="AX136" s="932"/>
      <c r="AY136" s="932"/>
      <c r="AZ136" s="932"/>
      <c r="BA136" s="932"/>
      <c r="BB136" s="932"/>
      <c r="BC136" s="932"/>
      <c r="BD136" s="932"/>
      <c r="BE136" s="932"/>
      <c r="BF136" s="932"/>
      <c r="BG136" s="932"/>
      <c r="BH136" s="932"/>
      <c r="BI136" s="932"/>
      <c r="BJ136" s="932"/>
      <c r="BK136" s="932"/>
      <c r="BL136" s="932"/>
      <c r="BM136" s="932"/>
      <c r="BN136" s="932"/>
      <c r="BO136" s="932"/>
      <c r="BP136" s="932"/>
      <c r="BQ136" s="932"/>
      <c r="BR136" s="932"/>
      <c r="BS136" s="932"/>
      <c r="BT136" s="932"/>
      <c r="BU136" s="932"/>
      <c r="BV136" s="932"/>
      <c r="BW136" s="932"/>
      <c r="BX136" s="932"/>
      <c r="BY136" s="932"/>
      <c r="BZ136" s="932"/>
      <c r="CA136" s="932"/>
      <c r="CB136" s="932"/>
      <c r="CC136" s="932"/>
      <c r="CD136" s="932"/>
      <c r="CE136" s="932"/>
      <c r="CF136" s="932"/>
      <c r="CG136" s="932"/>
      <c r="CH136" s="932"/>
      <c r="CI136" s="932"/>
      <c r="CJ136" s="932"/>
      <c r="CK136" s="932"/>
      <c r="CL136" s="932"/>
      <c r="CM136" s="932"/>
      <c r="CN136" s="932"/>
      <c r="CO136" s="932"/>
      <c r="CP136" s="932"/>
      <c r="CQ136" s="932"/>
      <c r="CR136" s="932"/>
      <c r="CS136" s="932"/>
      <c r="CT136" s="932"/>
      <c r="CU136" s="932"/>
      <c r="CV136" s="932"/>
      <c r="CW136" s="932"/>
      <c r="CX136" s="932"/>
      <c r="CY136" s="932"/>
      <c r="CZ136" s="932"/>
      <c r="DA136" s="932"/>
      <c r="DB136" s="932"/>
      <c r="DC136" s="932"/>
      <c r="DD136" s="932"/>
      <c r="DE136" s="932"/>
      <c r="DF136" s="932"/>
      <c r="DG136" s="932"/>
      <c r="DH136" s="932"/>
      <c r="DI136" s="932"/>
      <c r="DJ136" s="932"/>
      <c r="DK136" s="932"/>
      <c r="DL136" s="932"/>
      <c r="DM136" s="932"/>
      <c r="DN136" s="932"/>
      <c r="DO136" s="932"/>
      <c r="DP136" s="932"/>
      <c r="DQ136" s="932"/>
      <c r="DR136" s="932"/>
    </row>
    <row r="137" spans="1:122">
      <c r="A137" s="963">
        <v>136</v>
      </c>
      <c r="D137" s="968">
        <f t="shared" si="28"/>
        <v>0</v>
      </c>
      <c r="E137" s="968">
        <f t="shared" si="29"/>
        <v>0</v>
      </c>
      <c r="F137" s="968">
        <f t="shared" si="30"/>
        <v>0</v>
      </c>
      <c r="G137" s="968">
        <f t="shared" si="31"/>
        <v>0</v>
      </c>
      <c r="H137" s="968">
        <f t="shared" si="32"/>
        <v>0</v>
      </c>
      <c r="I137" s="968">
        <f t="shared" si="33"/>
        <v>0</v>
      </c>
      <c r="J137" s="968">
        <f t="shared" si="34"/>
        <v>0</v>
      </c>
      <c r="K137" s="968">
        <f t="shared" si="35"/>
        <v>0</v>
      </c>
      <c r="L137" s="968">
        <f t="shared" si="36"/>
        <v>0</v>
      </c>
      <c r="M137" s="968">
        <f t="shared" si="37"/>
        <v>0</v>
      </c>
      <c r="N137" s="968">
        <f t="shared" si="38"/>
        <v>0</v>
      </c>
      <c r="O137" s="968">
        <f t="shared" si="39"/>
        <v>0</v>
      </c>
      <c r="P137" s="968">
        <f t="shared" si="40"/>
        <v>0</v>
      </c>
      <c r="Q137" s="968">
        <f t="shared" si="41"/>
        <v>0</v>
      </c>
      <c r="R137" s="932"/>
      <c r="S137" s="932"/>
      <c r="T137" s="932"/>
      <c r="U137" s="932"/>
      <c r="V137" s="932"/>
      <c r="W137" s="932"/>
      <c r="X137" s="932"/>
      <c r="Y137" s="932"/>
      <c r="Z137" s="932"/>
      <c r="AA137" s="932"/>
      <c r="AB137" s="932"/>
      <c r="AC137" s="932"/>
      <c r="AD137" s="932"/>
      <c r="AE137" s="932"/>
      <c r="AF137" s="932"/>
      <c r="AG137" s="932"/>
      <c r="AH137" s="932"/>
      <c r="AI137" s="932"/>
      <c r="AJ137" s="932"/>
      <c r="AK137" s="932"/>
      <c r="AL137" s="932"/>
      <c r="AM137" s="932"/>
      <c r="AN137" s="932"/>
      <c r="AO137" s="932"/>
      <c r="AP137" s="932"/>
      <c r="AQ137" s="932"/>
      <c r="AR137" s="932"/>
      <c r="AS137" s="932"/>
      <c r="AT137" s="932"/>
      <c r="AU137" s="932"/>
      <c r="AV137" s="932"/>
      <c r="AW137" s="932"/>
      <c r="AX137" s="932"/>
      <c r="AY137" s="932"/>
      <c r="AZ137" s="932"/>
      <c r="BA137" s="932"/>
      <c r="BB137" s="932"/>
      <c r="BC137" s="932"/>
      <c r="BD137" s="932"/>
      <c r="BE137" s="932"/>
      <c r="BF137" s="932"/>
      <c r="BG137" s="932"/>
      <c r="BH137" s="932"/>
      <c r="BI137" s="932"/>
      <c r="BJ137" s="932"/>
      <c r="BK137" s="932"/>
      <c r="BL137" s="932"/>
      <c r="BM137" s="932"/>
      <c r="BN137" s="932"/>
      <c r="BO137" s="932"/>
      <c r="BP137" s="932"/>
      <c r="BQ137" s="932"/>
      <c r="BR137" s="932"/>
      <c r="BS137" s="932"/>
      <c r="BT137" s="932"/>
      <c r="BU137" s="932"/>
      <c r="BV137" s="932"/>
      <c r="BW137" s="932"/>
      <c r="BX137" s="932"/>
      <c r="BY137" s="932"/>
      <c r="BZ137" s="932"/>
      <c r="CA137" s="932"/>
      <c r="CB137" s="932"/>
      <c r="CC137" s="932"/>
      <c r="CD137" s="932"/>
      <c r="CE137" s="932"/>
      <c r="CF137" s="932"/>
      <c r="CG137" s="932"/>
      <c r="CH137" s="932"/>
      <c r="CI137" s="932"/>
      <c r="CJ137" s="932"/>
      <c r="CK137" s="932"/>
      <c r="CL137" s="932"/>
      <c r="CM137" s="932"/>
      <c r="CN137" s="932"/>
      <c r="CO137" s="932"/>
      <c r="CP137" s="932"/>
      <c r="CQ137" s="932"/>
      <c r="CR137" s="932"/>
      <c r="CS137" s="932"/>
      <c r="CT137" s="932"/>
      <c r="CU137" s="932"/>
      <c r="CV137" s="932"/>
      <c r="CW137" s="932"/>
      <c r="CX137" s="932"/>
      <c r="CY137" s="932"/>
      <c r="CZ137" s="932"/>
      <c r="DA137" s="932"/>
      <c r="DB137" s="932"/>
      <c r="DC137" s="932"/>
      <c r="DD137" s="932"/>
      <c r="DE137" s="932"/>
      <c r="DF137" s="932"/>
      <c r="DG137" s="932"/>
      <c r="DH137" s="932"/>
      <c r="DI137" s="932"/>
      <c r="DJ137" s="932"/>
      <c r="DK137" s="932"/>
      <c r="DL137" s="932"/>
      <c r="DM137" s="932"/>
      <c r="DN137" s="932"/>
      <c r="DO137" s="932"/>
      <c r="DP137" s="932"/>
      <c r="DQ137" s="932"/>
      <c r="DR137" s="932"/>
    </row>
    <row r="138" spans="1:122">
      <c r="A138" s="963">
        <v>137</v>
      </c>
      <c r="D138" s="968">
        <f t="shared" si="28"/>
        <v>0</v>
      </c>
      <c r="E138" s="968">
        <f t="shared" si="29"/>
        <v>0</v>
      </c>
      <c r="F138" s="968">
        <f t="shared" si="30"/>
        <v>0</v>
      </c>
      <c r="G138" s="968">
        <f t="shared" si="31"/>
        <v>0</v>
      </c>
      <c r="H138" s="968">
        <f t="shared" si="32"/>
        <v>0</v>
      </c>
      <c r="I138" s="968">
        <f t="shared" si="33"/>
        <v>0</v>
      </c>
      <c r="J138" s="968">
        <f t="shared" si="34"/>
        <v>0</v>
      </c>
      <c r="K138" s="968">
        <f t="shared" si="35"/>
        <v>0</v>
      </c>
      <c r="L138" s="968">
        <f t="shared" si="36"/>
        <v>0</v>
      </c>
      <c r="M138" s="968">
        <f t="shared" si="37"/>
        <v>0</v>
      </c>
      <c r="N138" s="968">
        <f t="shared" si="38"/>
        <v>0</v>
      </c>
      <c r="O138" s="968">
        <f t="shared" si="39"/>
        <v>0</v>
      </c>
      <c r="P138" s="968">
        <f t="shared" si="40"/>
        <v>0</v>
      </c>
      <c r="Q138" s="968">
        <f t="shared" si="41"/>
        <v>0</v>
      </c>
      <c r="R138" s="932"/>
      <c r="S138" s="932"/>
      <c r="T138" s="932"/>
      <c r="U138" s="932"/>
      <c r="V138" s="932"/>
      <c r="W138" s="932"/>
      <c r="X138" s="932"/>
      <c r="Y138" s="932"/>
      <c r="Z138" s="932"/>
      <c r="AA138" s="932"/>
      <c r="AB138" s="932"/>
      <c r="AC138" s="932"/>
      <c r="AD138" s="932"/>
      <c r="AE138" s="932"/>
      <c r="AF138" s="932"/>
      <c r="AG138" s="932"/>
      <c r="AH138" s="932"/>
      <c r="AI138" s="932"/>
      <c r="AJ138" s="932"/>
      <c r="AK138" s="932"/>
      <c r="AL138" s="932"/>
      <c r="AM138" s="932"/>
      <c r="AN138" s="932"/>
      <c r="AO138" s="932"/>
      <c r="AP138" s="932"/>
      <c r="AQ138" s="932"/>
      <c r="AR138" s="932"/>
      <c r="AS138" s="932"/>
      <c r="AT138" s="932"/>
      <c r="AU138" s="932"/>
      <c r="AV138" s="932"/>
      <c r="AW138" s="932"/>
      <c r="AX138" s="932"/>
      <c r="AY138" s="932"/>
      <c r="AZ138" s="932"/>
      <c r="BA138" s="932"/>
      <c r="BB138" s="932"/>
      <c r="BC138" s="932"/>
      <c r="BD138" s="932"/>
      <c r="BE138" s="932"/>
      <c r="BF138" s="932"/>
      <c r="BG138" s="932"/>
      <c r="BH138" s="932"/>
      <c r="BI138" s="932"/>
      <c r="BJ138" s="932"/>
      <c r="BK138" s="932"/>
      <c r="BL138" s="932"/>
      <c r="BM138" s="932"/>
      <c r="BN138" s="932"/>
      <c r="BO138" s="932"/>
      <c r="BP138" s="932"/>
      <c r="BQ138" s="932"/>
      <c r="BR138" s="932"/>
      <c r="BS138" s="932"/>
      <c r="BT138" s="932"/>
      <c r="BU138" s="932"/>
      <c r="BV138" s="932"/>
      <c r="BW138" s="932"/>
      <c r="BX138" s="932"/>
      <c r="BY138" s="932"/>
      <c r="BZ138" s="932"/>
      <c r="CA138" s="932"/>
      <c r="CB138" s="932"/>
      <c r="CC138" s="932"/>
      <c r="CD138" s="932"/>
      <c r="CE138" s="932"/>
      <c r="CF138" s="932"/>
      <c r="CG138" s="932"/>
      <c r="CH138" s="932"/>
      <c r="CI138" s="932"/>
      <c r="CJ138" s="932"/>
      <c r="CK138" s="932"/>
      <c r="CL138" s="932"/>
      <c r="CM138" s="932"/>
      <c r="CN138" s="932"/>
      <c r="CO138" s="932"/>
      <c r="CP138" s="932"/>
      <c r="CQ138" s="932"/>
      <c r="CR138" s="932"/>
      <c r="CS138" s="932"/>
      <c r="CT138" s="932"/>
      <c r="CU138" s="932"/>
      <c r="CV138" s="932"/>
      <c r="CW138" s="932"/>
      <c r="CX138" s="932"/>
      <c r="CY138" s="932"/>
      <c r="CZ138" s="932"/>
      <c r="DA138" s="932"/>
      <c r="DB138" s="932"/>
      <c r="DC138" s="932"/>
      <c r="DD138" s="932"/>
      <c r="DE138" s="932"/>
      <c r="DF138" s="932"/>
      <c r="DG138" s="932"/>
      <c r="DH138" s="932"/>
      <c r="DI138" s="932"/>
      <c r="DJ138" s="932"/>
      <c r="DK138" s="932"/>
      <c r="DL138" s="932"/>
      <c r="DM138" s="932"/>
      <c r="DN138" s="932"/>
      <c r="DO138" s="932"/>
      <c r="DP138" s="932"/>
      <c r="DQ138" s="932"/>
      <c r="DR138" s="932"/>
    </row>
    <row r="139" spans="1:122">
      <c r="A139" s="963">
        <v>138</v>
      </c>
      <c r="D139" s="968">
        <f t="shared" si="28"/>
        <v>0</v>
      </c>
      <c r="E139" s="968">
        <f t="shared" si="29"/>
        <v>0</v>
      </c>
      <c r="F139" s="968">
        <f t="shared" si="30"/>
        <v>0</v>
      </c>
      <c r="G139" s="968">
        <f t="shared" si="31"/>
        <v>0</v>
      </c>
      <c r="H139" s="968">
        <f t="shared" si="32"/>
        <v>0</v>
      </c>
      <c r="I139" s="968">
        <f t="shared" si="33"/>
        <v>0</v>
      </c>
      <c r="J139" s="968">
        <f t="shared" si="34"/>
        <v>0</v>
      </c>
      <c r="K139" s="968">
        <f t="shared" si="35"/>
        <v>0</v>
      </c>
      <c r="L139" s="968">
        <f t="shared" si="36"/>
        <v>0</v>
      </c>
      <c r="M139" s="968">
        <f t="shared" si="37"/>
        <v>0</v>
      </c>
      <c r="N139" s="968">
        <f t="shared" si="38"/>
        <v>0</v>
      </c>
      <c r="O139" s="968">
        <f t="shared" si="39"/>
        <v>0</v>
      </c>
      <c r="P139" s="968">
        <f t="shared" si="40"/>
        <v>0</v>
      </c>
      <c r="Q139" s="968">
        <f t="shared" si="41"/>
        <v>0</v>
      </c>
      <c r="R139" s="932"/>
      <c r="S139" s="932"/>
      <c r="T139" s="932"/>
      <c r="U139" s="932"/>
      <c r="V139" s="932"/>
      <c r="W139" s="932"/>
      <c r="X139" s="932"/>
      <c r="Y139" s="932"/>
      <c r="Z139" s="932"/>
      <c r="AA139" s="932"/>
      <c r="AB139" s="932"/>
      <c r="AC139" s="932"/>
      <c r="AD139" s="932"/>
      <c r="AE139" s="932"/>
      <c r="AF139" s="932"/>
      <c r="AG139" s="932"/>
      <c r="AH139" s="932"/>
      <c r="AI139" s="932"/>
      <c r="AJ139" s="932"/>
      <c r="AK139" s="932"/>
      <c r="AL139" s="932"/>
      <c r="AM139" s="932"/>
      <c r="AN139" s="932"/>
      <c r="AO139" s="932"/>
      <c r="AP139" s="932"/>
      <c r="AQ139" s="932"/>
      <c r="AR139" s="932"/>
      <c r="AS139" s="932"/>
      <c r="AT139" s="932"/>
      <c r="AU139" s="932"/>
      <c r="AV139" s="932"/>
      <c r="AW139" s="932"/>
      <c r="AX139" s="932"/>
      <c r="AY139" s="932"/>
      <c r="AZ139" s="932"/>
      <c r="BA139" s="932"/>
      <c r="BB139" s="932"/>
      <c r="BC139" s="932"/>
      <c r="BD139" s="932"/>
      <c r="BE139" s="932"/>
      <c r="BF139" s="932"/>
      <c r="BG139" s="932"/>
      <c r="BH139" s="932"/>
      <c r="BI139" s="932"/>
      <c r="BJ139" s="932"/>
      <c r="BK139" s="932"/>
      <c r="BL139" s="932"/>
      <c r="BM139" s="932"/>
      <c r="BN139" s="932"/>
      <c r="BO139" s="932"/>
      <c r="BP139" s="932"/>
      <c r="BQ139" s="932"/>
      <c r="BR139" s="932"/>
      <c r="BS139" s="932"/>
      <c r="BT139" s="932"/>
      <c r="BU139" s="932"/>
      <c r="BV139" s="932"/>
      <c r="BW139" s="932"/>
      <c r="BX139" s="932"/>
      <c r="BY139" s="932"/>
      <c r="BZ139" s="932"/>
      <c r="CA139" s="932"/>
      <c r="CB139" s="932"/>
      <c r="CC139" s="932"/>
      <c r="CD139" s="932"/>
      <c r="CE139" s="932"/>
      <c r="CF139" s="932"/>
      <c r="CG139" s="932"/>
      <c r="CH139" s="932"/>
      <c r="CI139" s="932"/>
      <c r="CJ139" s="932"/>
      <c r="CK139" s="932"/>
      <c r="CL139" s="932"/>
      <c r="CM139" s="932"/>
      <c r="CN139" s="932"/>
      <c r="CO139" s="932"/>
      <c r="CP139" s="932"/>
      <c r="CQ139" s="932"/>
      <c r="CR139" s="932"/>
      <c r="CS139" s="932"/>
      <c r="CT139" s="932"/>
      <c r="CU139" s="932"/>
      <c r="CV139" s="932"/>
      <c r="CW139" s="932"/>
      <c r="CX139" s="932"/>
      <c r="CY139" s="932"/>
      <c r="CZ139" s="932"/>
      <c r="DA139" s="932"/>
      <c r="DB139" s="932"/>
      <c r="DC139" s="932"/>
      <c r="DD139" s="932"/>
      <c r="DE139" s="932"/>
      <c r="DF139" s="932"/>
      <c r="DG139" s="932"/>
      <c r="DH139" s="932"/>
      <c r="DI139" s="932"/>
      <c r="DJ139" s="932"/>
      <c r="DK139" s="932"/>
      <c r="DL139" s="932"/>
      <c r="DM139" s="932"/>
      <c r="DN139" s="932"/>
      <c r="DO139" s="932"/>
      <c r="DP139" s="932"/>
      <c r="DQ139" s="932"/>
      <c r="DR139" s="932"/>
    </row>
    <row r="140" spans="1:122">
      <c r="A140" s="963">
        <v>139</v>
      </c>
      <c r="D140" s="968">
        <f t="shared" si="28"/>
        <v>0</v>
      </c>
      <c r="E140" s="968">
        <f t="shared" si="29"/>
        <v>0</v>
      </c>
      <c r="F140" s="968">
        <f t="shared" si="30"/>
        <v>0</v>
      </c>
      <c r="G140" s="968">
        <f t="shared" si="31"/>
        <v>0</v>
      </c>
      <c r="H140" s="968">
        <f t="shared" si="32"/>
        <v>0</v>
      </c>
      <c r="I140" s="968">
        <f t="shared" si="33"/>
        <v>0</v>
      </c>
      <c r="J140" s="968">
        <f t="shared" si="34"/>
        <v>0</v>
      </c>
      <c r="K140" s="968">
        <f t="shared" si="35"/>
        <v>0</v>
      </c>
      <c r="L140" s="968">
        <f t="shared" si="36"/>
        <v>0</v>
      </c>
      <c r="M140" s="968">
        <f t="shared" si="37"/>
        <v>0</v>
      </c>
      <c r="N140" s="968">
        <f t="shared" si="38"/>
        <v>0</v>
      </c>
      <c r="O140" s="968">
        <f t="shared" si="39"/>
        <v>0</v>
      </c>
      <c r="P140" s="968">
        <f t="shared" si="40"/>
        <v>0</v>
      </c>
      <c r="Q140" s="968">
        <f t="shared" si="41"/>
        <v>0</v>
      </c>
      <c r="R140" s="932"/>
      <c r="S140" s="932"/>
      <c r="T140" s="932"/>
      <c r="U140" s="932"/>
      <c r="V140" s="932"/>
      <c r="W140" s="932"/>
      <c r="X140" s="932"/>
      <c r="Y140" s="932"/>
      <c r="Z140" s="932"/>
      <c r="AA140" s="932"/>
      <c r="AB140" s="932"/>
      <c r="AC140" s="932"/>
      <c r="AD140" s="932"/>
      <c r="AE140" s="932"/>
      <c r="AF140" s="932"/>
      <c r="AG140" s="932"/>
      <c r="AH140" s="932"/>
      <c r="AI140" s="932"/>
      <c r="AJ140" s="932"/>
      <c r="AK140" s="932"/>
      <c r="AL140" s="932"/>
      <c r="AM140" s="932"/>
      <c r="AN140" s="932"/>
      <c r="AO140" s="932"/>
      <c r="AP140" s="932"/>
      <c r="AQ140" s="932"/>
      <c r="AR140" s="932"/>
      <c r="AS140" s="932"/>
      <c r="AT140" s="932"/>
      <c r="AU140" s="932"/>
      <c r="AV140" s="932"/>
      <c r="AW140" s="932"/>
      <c r="AX140" s="932"/>
      <c r="AY140" s="932"/>
      <c r="AZ140" s="932"/>
      <c r="BA140" s="932"/>
      <c r="BB140" s="932"/>
      <c r="BC140" s="932"/>
      <c r="BD140" s="932"/>
      <c r="BE140" s="932"/>
      <c r="BF140" s="932"/>
      <c r="BG140" s="932"/>
      <c r="BH140" s="932"/>
      <c r="BI140" s="932"/>
      <c r="BJ140" s="932"/>
      <c r="BK140" s="932"/>
      <c r="BL140" s="932"/>
      <c r="BM140" s="932"/>
      <c r="BN140" s="932"/>
      <c r="BO140" s="932"/>
      <c r="BP140" s="932"/>
      <c r="BQ140" s="932"/>
      <c r="BR140" s="932"/>
      <c r="BS140" s="932"/>
      <c r="BT140" s="932"/>
      <c r="BU140" s="932"/>
      <c r="BV140" s="932"/>
      <c r="BW140" s="932"/>
      <c r="BX140" s="932"/>
      <c r="BY140" s="932"/>
      <c r="BZ140" s="932"/>
      <c r="CA140" s="932"/>
      <c r="CB140" s="932"/>
      <c r="CC140" s="932"/>
      <c r="CD140" s="932"/>
      <c r="CE140" s="932"/>
      <c r="CF140" s="932"/>
      <c r="CG140" s="932"/>
      <c r="CH140" s="932"/>
      <c r="CI140" s="932"/>
      <c r="CJ140" s="932"/>
      <c r="CK140" s="932"/>
      <c r="CL140" s="932"/>
      <c r="CM140" s="932"/>
      <c r="CN140" s="932"/>
      <c r="CO140" s="932"/>
      <c r="CP140" s="932"/>
      <c r="CQ140" s="932"/>
      <c r="CR140" s="932"/>
      <c r="CS140" s="932"/>
      <c r="CT140" s="932"/>
      <c r="CU140" s="932"/>
      <c r="CV140" s="932"/>
      <c r="CW140" s="932"/>
      <c r="CX140" s="932"/>
      <c r="CY140" s="932"/>
      <c r="CZ140" s="932"/>
      <c r="DA140" s="932"/>
      <c r="DB140" s="932"/>
      <c r="DC140" s="932"/>
      <c r="DD140" s="932"/>
      <c r="DE140" s="932"/>
      <c r="DF140" s="932"/>
      <c r="DG140" s="932"/>
      <c r="DH140" s="932"/>
      <c r="DI140" s="932"/>
      <c r="DJ140" s="932"/>
      <c r="DK140" s="932"/>
      <c r="DL140" s="932"/>
      <c r="DM140" s="932"/>
      <c r="DN140" s="932"/>
      <c r="DO140" s="932"/>
      <c r="DP140" s="932"/>
      <c r="DQ140" s="932"/>
      <c r="DR140" s="932"/>
    </row>
    <row r="141" spans="1:122">
      <c r="A141" s="963">
        <v>140</v>
      </c>
      <c r="D141" s="968">
        <f t="shared" si="28"/>
        <v>0</v>
      </c>
      <c r="E141" s="968">
        <f t="shared" si="29"/>
        <v>0</v>
      </c>
      <c r="F141" s="968">
        <f t="shared" si="30"/>
        <v>0</v>
      </c>
      <c r="G141" s="968">
        <f t="shared" si="31"/>
        <v>0</v>
      </c>
      <c r="H141" s="968">
        <f t="shared" si="32"/>
        <v>0</v>
      </c>
      <c r="I141" s="968">
        <f t="shared" si="33"/>
        <v>0</v>
      </c>
      <c r="J141" s="968">
        <f t="shared" si="34"/>
        <v>0</v>
      </c>
      <c r="K141" s="968">
        <f t="shared" si="35"/>
        <v>0</v>
      </c>
      <c r="L141" s="968">
        <f t="shared" si="36"/>
        <v>0</v>
      </c>
      <c r="M141" s="968">
        <f t="shared" si="37"/>
        <v>0</v>
      </c>
      <c r="N141" s="968">
        <f t="shared" si="38"/>
        <v>0</v>
      </c>
      <c r="O141" s="968">
        <f t="shared" si="39"/>
        <v>0</v>
      </c>
      <c r="P141" s="968">
        <f t="shared" si="40"/>
        <v>0</v>
      </c>
      <c r="Q141" s="968">
        <f t="shared" si="41"/>
        <v>0</v>
      </c>
      <c r="R141" s="932"/>
      <c r="S141" s="932"/>
      <c r="T141" s="932"/>
      <c r="U141" s="932"/>
      <c r="V141" s="932"/>
      <c r="W141" s="932"/>
      <c r="X141" s="932"/>
      <c r="Y141" s="932"/>
      <c r="Z141" s="932"/>
      <c r="AA141" s="932"/>
      <c r="AB141" s="932"/>
      <c r="AC141" s="932"/>
      <c r="AD141" s="932"/>
      <c r="AE141" s="932"/>
      <c r="AF141" s="932"/>
      <c r="AG141" s="932"/>
      <c r="AH141" s="932"/>
      <c r="AI141" s="932"/>
      <c r="AJ141" s="932"/>
      <c r="AK141" s="932"/>
      <c r="AL141" s="932"/>
      <c r="AM141" s="932"/>
      <c r="AN141" s="932"/>
      <c r="AO141" s="932"/>
      <c r="AP141" s="932"/>
      <c r="AQ141" s="932"/>
      <c r="AR141" s="932"/>
      <c r="AS141" s="932"/>
      <c r="AT141" s="932"/>
      <c r="AU141" s="932"/>
      <c r="AV141" s="932"/>
      <c r="AW141" s="932"/>
      <c r="AX141" s="932"/>
      <c r="AY141" s="932"/>
      <c r="AZ141" s="932"/>
      <c r="BA141" s="932"/>
      <c r="BB141" s="932"/>
      <c r="BC141" s="932"/>
      <c r="BD141" s="932"/>
      <c r="BE141" s="932"/>
      <c r="BF141" s="932"/>
      <c r="BG141" s="932"/>
      <c r="BH141" s="932"/>
      <c r="BI141" s="932"/>
      <c r="BJ141" s="932"/>
      <c r="BK141" s="932"/>
      <c r="BL141" s="932"/>
      <c r="BM141" s="932"/>
      <c r="BN141" s="932"/>
      <c r="BO141" s="932"/>
      <c r="BP141" s="932"/>
      <c r="BQ141" s="932"/>
      <c r="BR141" s="932"/>
      <c r="BS141" s="932"/>
      <c r="BT141" s="932"/>
      <c r="BU141" s="932"/>
      <c r="BV141" s="932"/>
      <c r="BW141" s="932"/>
      <c r="BX141" s="932"/>
      <c r="BY141" s="932"/>
      <c r="BZ141" s="932"/>
      <c r="CA141" s="932"/>
      <c r="CB141" s="932"/>
      <c r="CC141" s="932"/>
      <c r="CD141" s="932"/>
      <c r="CE141" s="932"/>
      <c r="CF141" s="932"/>
      <c r="CG141" s="932"/>
      <c r="CH141" s="932"/>
      <c r="CI141" s="932"/>
      <c r="CJ141" s="932"/>
      <c r="CK141" s="932"/>
      <c r="CL141" s="932"/>
      <c r="CM141" s="932"/>
      <c r="CN141" s="932"/>
      <c r="CO141" s="932"/>
      <c r="CP141" s="932"/>
      <c r="CQ141" s="932"/>
      <c r="CR141" s="932"/>
      <c r="CS141" s="932"/>
      <c r="CT141" s="932"/>
      <c r="CU141" s="932"/>
      <c r="CV141" s="932"/>
      <c r="CW141" s="932"/>
      <c r="CX141" s="932"/>
      <c r="CY141" s="932"/>
      <c r="CZ141" s="932"/>
      <c r="DA141" s="932"/>
      <c r="DB141" s="932"/>
      <c r="DC141" s="932"/>
      <c r="DD141" s="932"/>
      <c r="DE141" s="932"/>
      <c r="DF141" s="932"/>
      <c r="DG141" s="932"/>
      <c r="DH141" s="932"/>
      <c r="DI141" s="932"/>
      <c r="DJ141" s="932"/>
      <c r="DK141" s="932"/>
      <c r="DL141" s="932"/>
      <c r="DM141" s="932"/>
      <c r="DN141" s="932"/>
      <c r="DO141" s="932"/>
      <c r="DP141" s="932"/>
      <c r="DQ141" s="932"/>
      <c r="DR141" s="932"/>
    </row>
    <row r="142" spans="1:122">
      <c r="A142" s="963">
        <v>141</v>
      </c>
      <c r="D142" s="968">
        <f t="shared" si="28"/>
        <v>0</v>
      </c>
      <c r="E142" s="968">
        <f t="shared" si="29"/>
        <v>0</v>
      </c>
      <c r="F142" s="968">
        <f t="shared" si="30"/>
        <v>0</v>
      </c>
      <c r="G142" s="968">
        <f t="shared" si="31"/>
        <v>0</v>
      </c>
      <c r="H142" s="968">
        <f t="shared" si="32"/>
        <v>0</v>
      </c>
      <c r="I142" s="968">
        <f t="shared" si="33"/>
        <v>0</v>
      </c>
      <c r="J142" s="968">
        <f t="shared" si="34"/>
        <v>0</v>
      </c>
      <c r="K142" s="968">
        <f t="shared" si="35"/>
        <v>0</v>
      </c>
      <c r="L142" s="968">
        <f t="shared" si="36"/>
        <v>0</v>
      </c>
      <c r="M142" s="968">
        <f t="shared" si="37"/>
        <v>0</v>
      </c>
      <c r="N142" s="968">
        <f t="shared" si="38"/>
        <v>0</v>
      </c>
      <c r="O142" s="968">
        <f t="shared" si="39"/>
        <v>0</v>
      </c>
      <c r="P142" s="968">
        <f t="shared" si="40"/>
        <v>0</v>
      </c>
      <c r="Q142" s="968">
        <f t="shared" si="41"/>
        <v>0</v>
      </c>
      <c r="R142" s="932"/>
      <c r="S142" s="932"/>
      <c r="T142" s="932"/>
      <c r="U142" s="932"/>
      <c r="V142" s="932"/>
      <c r="W142" s="932"/>
      <c r="X142" s="932"/>
      <c r="Y142" s="932"/>
      <c r="Z142" s="932"/>
      <c r="AA142" s="932"/>
      <c r="AB142" s="932"/>
      <c r="AC142" s="932"/>
      <c r="AD142" s="932"/>
      <c r="AE142" s="932"/>
      <c r="AF142" s="932"/>
      <c r="AG142" s="932"/>
      <c r="AH142" s="932"/>
      <c r="AI142" s="932"/>
      <c r="AJ142" s="932"/>
      <c r="AK142" s="932"/>
      <c r="AL142" s="932"/>
      <c r="AM142" s="932"/>
      <c r="AN142" s="932"/>
      <c r="AO142" s="932"/>
      <c r="AP142" s="932"/>
      <c r="AQ142" s="932"/>
      <c r="AR142" s="932"/>
      <c r="AS142" s="932"/>
      <c r="AT142" s="932"/>
      <c r="AU142" s="932"/>
      <c r="AV142" s="932"/>
      <c r="AW142" s="932"/>
      <c r="AX142" s="932"/>
      <c r="AY142" s="932"/>
      <c r="AZ142" s="932"/>
      <c r="BA142" s="932"/>
      <c r="BB142" s="932"/>
      <c r="BC142" s="932"/>
      <c r="BD142" s="932"/>
      <c r="BE142" s="932"/>
      <c r="BF142" s="932"/>
      <c r="BG142" s="932"/>
      <c r="BH142" s="932"/>
      <c r="BI142" s="932"/>
      <c r="BJ142" s="932"/>
      <c r="BK142" s="932"/>
      <c r="BL142" s="932"/>
      <c r="BM142" s="932"/>
      <c r="BN142" s="932"/>
      <c r="BO142" s="932"/>
      <c r="BP142" s="932"/>
      <c r="BQ142" s="932"/>
      <c r="BR142" s="932"/>
      <c r="BS142" s="932"/>
      <c r="BT142" s="932"/>
      <c r="BU142" s="932"/>
      <c r="BV142" s="932"/>
      <c r="BW142" s="932"/>
      <c r="BX142" s="932"/>
      <c r="BY142" s="932"/>
      <c r="BZ142" s="932"/>
      <c r="CA142" s="932"/>
      <c r="CB142" s="932"/>
      <c r="CC142" s="932"/>
      <c r="CD142" s="932"/>
      <c r="CE142" s="932"/>
      <c r="CF142" s="932"/>
      <c r="CG142" s="932"/>
      <c r="CH142" s="932"/>
      <c r="CI142" s="932"/>
      <c r="CJ142" s="932"/>
      <c r="CK142" s="932"/>
      <c r="CL142" s="932"/>
      <c r="CM142" s="932"/>
      <c r="CN142" s="932"/>
      <c r="CO142" s="932"/>
      <c r="CP142" s="932"/>
      <c r="CQ142" s="932"/>
      <c r="CR142" s="932"/>
      <c r="CS142" s="932"/>
      <c r="CT142" s="932"/>
      <c r="CU142" s="932"/>
      <c r="CV142" s="932"/>
      <c r="CW142" s="932"/>
      <c r="CX142" s="932"/>
      <c r="CY142" s="932"/>
      <c r="CZ142" s="932"/>
      <c r="DA142" s="932"/>
      <c r="DB142" s="932"/>
      <c r="DC142" s="932"/>
      <c r="DD142" s="932"/>
      <c r="DE142" s="932"/>
      <c r="DF142" s="932"/>
      <c r="DG142" s="932"/>
      <c r="DH142" s="932"/>
      <c r="DI142" s="932"/>
      <c r="DJ142" s="932"/>
      <c r="DK142" s="932"/>
      <c r="DL142" s="932"/>
      <c r="DM142" s="932"/>
      <c r="DN142" s="932"/>
      <c r="DO142" s="932"/>
      <c r="DP142" s="932"/>
      <c r="DQ142" s="932"/>
      <c r="DR142" s="932"/>
    </row>
    <row r="143" spans="1:122">
      <c r="A143" s="963">
        <v>142</v>
      </c>
      <c r="D143" s="968">
        <f t="shared" si="28"/>
        <v>0</v>
      </c>
      <c r="E143" s="968">
        <f t="shared" si="29"/>
        <v>0</v>
      </c>
      <c r="F143" s="968">
        <f t="shared" si="30"/>
        <v>0</v>
      </c>
      <c r="G143" s="968">
        <f t="shared" si="31"/>
        <v>0</v>
      </c>
      <c r="H143" s="968">
        <f t="shared" si="32"/>
        <v>0</v>
      </c>
      <c r="I143" s="968">
        <f t="shared" si="33"/>
        <v>0</v>
      </c>
      <c r="J143" s="968">
        <f t="shared" si="34"/>
        <v>0</v>
      </c>
      <c r="K143" s="968">
        <f t="shared" si="35"/>
        <v>0</v>
      </c>
      <c r="L143" s="968">
        <f t="shared" si="36"/>
        <v>0</v>
      </c>
      <c r="M143" s="968">
        <f t="shared" si="37"/>
        <v>0</v>
      </c>
      <c r="N143" s="968">
        <f t="shared" si="38"/>
        <v>0</v>
      </c>
      <c r="O143" s="968">
        <f t="shared" si="39"/>
        <v>0</v>
      </c>
      <c r="P143" s="968">
        <f t="shared" si="40"/>
        <v>0</v>
      </c>
      <c r="Q143" s="968">
        <f t="shared" si="41"/>
        <v>0</v>
      </c>
      <c r="R143" s="932"/>
      <c r="S143" s="932"/>
      <c r="T143" s="932"/>
      <c r="U143" s="932"/>
      <c r="V143" s="932"/>
      <c r="W143" s="932"/>
      <c r="X143" s="932"/>
      <c r="Y143" s="932"/>
      <c r="Z143" s="932"/>
      <c r="AA143" s="932"/>
      <c r="AB143" s="932"/>
      <c r="AC143" s="932"/>
      <c r="AD143" s="932"/>
      <c r="AE143" s="932"/>
      <c r="AF143" s="932"/>
      <c r="AG143" s="932"/>
      <c r="AH143" s="932"/>
      <c r="AI143" s="932"/>
      <c r="AJ143" s="932"/>
      <c r="AK143" s="932"/>
      <c r="AL143" s="932"/>
      <c r="AM143" s="932"/>
      <c r="AN143" s="932"/>
      <c r="AO143" s="932"/>
      <c r="AP143" s="932"/>
      <c r="AQ143" s="932"/>
      <c r="AR143" s="932"/>
      <c r="AS143" s="932"/>
      <c r="AT143" s="932"/>
      <c r="AU143" s="932"/>
      <c r="AV143" s="932"/>
      <c r="AW143" s="932"/>
      <c r="AX143" s="932"/>
      <c r="AY143" s="932"/>
      <c r="AZ143" s="932"/>
      <c r="BA143" s="932"/>
      <c r="BB143" s="932"/>
      <c r="BC143" s="932"/>
      <c r="BD143" s="932"/>
      <c r="BE143" s="932"/>
      <c r="BF143" s="932"/>
      <c r="BG143" s="932"/>
      <c r="BH143" s="932"/>
      <c r="BI143" s="932"/>
      <c r="BJ143" s="932"/>
      <c r="BK143" s="932"/>
      <c r="BL143" s="932"/>
      <c r="BM143" s="932"/>
      <c r="BN143" s="932"/>
      <c r="BO143" s="932"/>
      <c r="BP143" s="932"/>
      <c r="BQ143" s="932"/>
      <c r="BR143" s="932"/>
      <c r="BS143" s="932"/>
      <c r="BT143" s="932"/>
      <c r="BU143" s="932"/>
      <c r="BV143" s="932"/>
      <c r="BW143" s="932"/>
      <c r="BX143" s="932"/>
      <c r="BY143" s="932"/>
      <c r="BZ143" s="932"/>
      <c r="CA143" s="932"/>
      <c r="CB143" s="932"/>
      <c r="CC143" s="932"/>
      <c r="CD143" s="932"/>
      <c r="CE143" s="932"/>
      <c r="CF143" s="932"/>
      <c r="CG143" s="932"/>
      <c r="CH143" s="932"/>
      <c r="CI143" s="932"/>
      <c r="CJ143" s="932"/>
      <c r="CK143" s="932"/>
      <c r="CL143" s="932"/>
      <c r="CM143" s="932"/>
      <c r="CN143" s="932"/>
      <c r="CO143" s="932"/>
      <c r="CP143" s="932"/>
      <c r="CQ143" s="932"/>
      <c r="CR143" s="932"/>
      <c r="CS143" s="932"/>
      <c r="CT143" s="932"/>
      <c r="CU143" s="932"/>
      <c r="CV143" s="932"/>
      <c r="CW143" s="932"/>
      <c r="CX143" s="932"/>
      <c r="CY143" s="932"/>
      <c r="CZ143" s="932"/>
      <c r="DA143" s="932"/>
      <c r="DB143" s="932"/>
      <c r="DC143" s="932"/>
      <c r="DD143" s="932"/>
      <c r="DE143" s="932"/>
      <c r="DF143" s="932"/>
      <c r="DG143" s="932"/>
      <c r="DH143" s="932"/>
      <c r="DI143" s="932"/>
      <c r="DJ143" s="932"/>
      <c r="DK143" s="932"/>
      <c r="DL143" s="932"/>
      <c r="DM143" s="932"/>
      <c r="DN143" s="932"/>
      <c r="DO143" s="932"/>
      <c r="DP143" s="932"/>
      <c r="DQ143" s="932"/>
      <c r="DR143" s="932"/>
    </row>
    <row r="144" spans="1:122">
      <c r="A144" s="963">
        <v>143</v>
      </c>
      <c r="D144" s="968">
        <f t="shared" si="28"/>
        <v>0</v>
      </c>
      <c r="E144" s="968">
        <f t="shared" si="29"/>
        <v>0</v>
      </c>
      <c r="F144" s="968">
        <f t="shared" si="30"/>
        <v>0</v>
      </c>
      <c r="G144" s="968">
        <f t="shared" si="31"/>
        <v>0</v>
      </c>
      <c r="H144" s="968">
        <f t="shared" si="32"/>
        <v>0</v>
      </c>
      <c r="I144" s="968">
        <f t="shared" si="33"/>
        <v>0</v>
      </c>
      <c r="J144" s="968">
        <f t="shared" si="34"/>
        <v>0</v>
      </c>
      <c r="K144" s="968">
        <f t="shared" si="35"/>
        <v>0</v>
      </c>
      <c r="L144" s="968">
        <f t="shared" si="36"/>
        <v>0</v>
      </c>
      <c r="M144" s="968">
        <f t="shared" si="37"/>
        <v>0</v>
      </c>
      <c r="N144" s="968">
        <f t="shared" si="38"/>
        <v>0</v>
      </c>
      <c r="O144" s="968">
        <f t="shared" si="39"/>
        <v>0</v>
      </c>
      <c r="P144" s="968">
        <f t="shared" si="40"/>
        <v>0</v>
      </c>
      <c r="Q144" s="968">
        <f t="shared" si="41"/>
        <v>0</v>
      </c>
      <c r="R144" s="932"/>
      <c r="S144" s="932"/>
      <c r="T144" s="932"/>
      <c r="U144" s="932"/>
      <c r="V144" s="932"/>
      <c r="W144" s="932"/>
      <c r="X144" s="932"/>
      <c r="Y144" s="932"/>
      <c r="Z144" s="932"/>
      <c r="AA144" s="932"/>
      <c r="AB144" s="932"/>
      <c r="AC144" s="932"/>
      <c r="AD144" s="932"/>
      <c r="AE144" s="932"/>
      <c r="AF144" s="932"/>
      <c r="AG144" s="932"/>
      <c r="AH144" s="932"/>
      <c r="AI144" s="932"/>
      <c r="AJ144" s="932"/>
      <c r="AK144" s="932"/>
      <c r="AL144" s="932"/>
      <c r="AM144" s="932"/>
      <c r="AN144" s="932"/>
      <c r="AO144" s="932"/>
      <c r="AP144" s="932"/>
      <c r="AQ144" s="932"/>
      <c r="AR144" s="932"/>
      <c r="AS144" s="932"/>
      <c r="AT144" s="932"/>
      <c r="AU144" s="932"/>
      <c r="AV144" s="932"/>
      <c r="AW144" s="932"/>
      <c r="AX144" s="932"/>
      <c r="AY144" s="932"/>
      <c r="AZ144" s="932"/>
      <c r="BA144" s="932"/>
      <c r="BB144" s="932"/>
      <c r="BC144" s="932"/>
      <c r="BD144" s="932"/>
      <c r="BE144" s="932"/>
      <c r="BF144" s="932"/>
      <c r="BG144" s="932"/>
      <c r="BH144" s="932"/>
      <c r="BI144" s="932"/>
      <c r="BJ144" s="932"/>
      <c r="BK144" s="932"/>
      <c r="BL144" s="932"/>
      <c r="BM144" s="932"/>
      <c r="BN144" s="932"/>
      <c r="BO144" s="932"/>
      <c r="BP144" s="932"/>
      <c r="BQ144" s="932"/>
      <c r="BR144" s="932"/>
      <c r="BS144" s="932"/>
      <c r="BT144" s="932"/>
      <c r="BU144" s="932"/>
      <c r="BV144" s="932"/>
      <c r="BW144" s="932"/>
      <c r="BX144" s="932"/>
      <c r="BY144" s="932"/>
      <c r="BZ144" s="932"/>
      <c r="CA144" s="932"/>
      <c r="CB144" s="932"/>
      <c r="CC144" s="932"/>
      <c r="CD144" s="932"/>
      <c r="CE144" s="932"/>
      <c r="CF144" s="932"/>
      <c r="CG144" s="932"/>
      <c r="CH144" s="932"/>
      <c r="CI144" s="932"/>
      <c r="CJ144" s="932"/>
      <c r="CK144" s="932"/>
      <c r="CL144" s="932"/>
      <c r="CM144" s="932"/>
      <c r="CN144" s="932"/>
      <c r="CO144" s="932"/>
      <c r="CP144" s="932"/>
      <c r="CQ144" s="932"/>
      <c r="CR144" s="932"/>
      <c r="CS144" s="932"/>
      <c r="CT144" s="932"/>
      <c r="CU144" s="932"/>
      <c r="CV144" s="932"/>
      <c r="CW144" s="932"/>
      <c r="CX144" s="932"/>
      <c r="CY144" s="932"/>
      <c r="CZ144" s="932"/>
      <c r="DA144" s="932"/>
      <c r="DB144" s="932"/>
      <c r="DC144" s="932"/>
      <c r="DD144" s="932"/>
      <c r="DE144" s="932"/>
      <c r="DF144" s="932"/>
      <c r="DG144" s="932"/>
      <c r="DH144" s="932"/>
      <c r="DI144" s="932"/>
      <c r="DJ144" s="932"/>
      <c r="DK144" s="932"/>
      <c r="DL144" s="932"/>
      <c r="DM144" s="932"/>
      <c r="DN144" s="932"/>
      <c r="DO144" s="932"/>
      <c r="DP144" s="932"/>
      <c r="DQ144" s="932"/>
      <c r="DR144" s="932"/>
    </row>
    <row r="145" spans="1:122">
      <c r="A145" s="963">
        <v>144</v>
      </c>
      <c r="D145" s="968">
        <f t="shared" si="28"/>
        <v>0</v>
      </c>
      <c r="E145" s="968">
        <f t="shared" si="29"/>
        <v>0</v>
      </c>
      <c r="F145" s="968">
        <f t="shared" si="30"/>
        <v>0</v>
      </c>
      <c r="G145" s="968">
        <f t="shared" si="31"/>
        <v>0</v>
      </c>
      <c r="H145" s="968">
        <f t="shared" si="32"/>
        <v>0</v>
      </c>
      <c r="I145" s="968">
        <f t="shared" si="33"/>
        <v>0</v>
      </c>
      <c r="J145" s="968">
        <f t="shared" si="34"/>
        <v>0</v>
      </c>
      <c r="K145" s="968">
        <f t="shared" si="35"/>
        <v>0</v>
      </c>
      <c r="L145" s="968">
        <f t="shared" si="36"/>
        <v>0</v>
      </c>
      <c r="M145" s="968">
        <f t="shared" si="37"/>
        <v>0</v>
      </c>
      <c r="N145" s="968">
        <f t="shared" si="38"/>
        <v>0</v>
      </c>
      <c r="O145" s="968">
        <f t="shared" si="39"/>
        <v>0</v>
      </c>
      <c r="P145" s="968">
        <f t="shared" si="40"/>
        <v>0</v>
      </c>
      <c r="Q145" s="968">
        <f t="shared" si="41"/>
        <v>0</v>
      </c>
      <c r="R145" s="932"/>
      <c r="S145" s="932"/>
      <c r="T145" s="932"/>
      <c r="U145" s="932"/>
      <c r="V145" s="932"/>
      <c r="W145" s="932"/>
      <c r="X145" s="932"/>
      <c r="Y145" s="932"/>
      <c r="Z145" s="932"/>
      <c r="AA145" s="932"/>
      <c r="AB145" s="932"/>
      <c r="AC145" s="932"/>
      <c r="AD145" s="932"/>
      <c r="AE145" s="932"/>
      <c r="AF145" s="932"/>
      <c r="AG145" s="932"/>
      <c r="AH145" s="932"/>
      <c r="AI145" s="932"/>
      <c r="AJ145" s="932"/>
      <c r="AK145" s="932"/>
      <c r="AL145" s="932"/>
      <c r="AM145" s="932"/>
      <c r="AN145" s="932"/>
      <c r="AO145" s="932"/>
      <c r="AP145" s="932"/>
      <c r="AQ145" s="932"/>
      <c r="AR145" s="932"/>
      <c r="AS145" s="932"/>
      <c r="AT145" s="932"/>
      <c r="AU145" s="932"/>
      <c r="AV145" s="932"/>
      <c r="AW145" s="932"/>
      <c r="AX145" s="932"/>
      <c r="AY145" s="932"/>
      <c r="AZ145" s="932"/>
      <c r="BA145" s="932"/>
      <c r="BB145" s="932"/>
      <c r="BC145" s="932"/>
      <c r="BD145" s="932"/>
      <c r="BE145" s="932"/>
      <c r="BF145" s="932"/>
      <c r="BG145" s="932"/>
      <c r="BH145" s="932"/>
      <c r="BI145" s="932"/>
      <c r="BJ145" s="932"/>
      <c r="BK145" s="932"/>
      <c r="BL145" s="932"/>
      <c r="BM145" s="932"/>
      <c r="BN145" s="932"/>
      <c r="BO145" s="932"/>
      <c r="BP145" s="932"/>
      <c r="BQ145" s="932"/>
      <c r="BR145" s="932"/>
      <c r="BS145" s="932"/>
      <c r="BT145" s="932"/>
      <c r="BU145" s="932"/>
      <c r="BV145" s="932"/>
      <c r="BW145" s="932"/>
      <c r="BX145" s="932"/>
      <c r="BY145" s="932"/>
      <c r="BZ145" s="932"/>
      <c r="CA145" s="932"/>
      <c r="CB145" s="932"/>
      <c r="CC145" s="932"/>
      <c r="CD145" s="932"/>
      <c r="CE145" s="932"/>
      <c r="CF145" s="932"/>
      <c r="CG145" s="932"/>
      <c r="CH145" s="932"/>
      <c r="CI145" s="932"/>
      <c r="CJ145" s="932"/>
      <c r="CK145" s="932"/>
      <c r="CL145" s="932"/>
      <c r="CM145" s="932"/>
      <c r="CN145" s="932"/>
      <c r="CO145" s="932"/>
      <c r="CP145" s="932"/>
      <c r="CQ145" s="932"/>
      <c r="CR145" s="932"/>
      <c r="CS145" s="932"/>
      <c r="CT145" s="932"/>
      <c r="CU145" s="932"/>
      <c r="CV145" s="932"/>
      <c r="CW145" s="932"/>
      <c r="CX145" s="932"/>
      <c r="CY145" s="932"/>
      <c r="CZ145" s="932"/>
      <c r="DA145" s="932"/>
      <c r="DB145" s="932"/>
      <c r="DC145" s="932"/>
      <c r="DD145" s="932"/>
      <c r="DE145" s="932"/>
      <c r="DF145" s="932"/>
      <c r="DG145" s="932"/>
      <c r="DH145" s="932"/>
      <c r="DI145" s="932"/>
      <c r="DJ145" s="932"/>
      <c r="DK145" s="932"/>
      <c r="DL145" s="932"/>
      <c r="DM145" s="932"/>
      <c r="DN145" s="932"/>
      <c r="DO145" s="932"/>
      <c r="DP145" s="932"/>
      <c r="DQ145" s="932"/>
      <c r="DR145" s="932"/>
    </row>
    <row r="146" spans="1:122">
      <c r="A146" s="963">
        <v>145</v>
      </c>
      <c r="D146" s="968">
        <f t="shared" si="28"/>
        <v>0</v>
      </c>
      <c r="E146" s="968">
        <f t="shared" si="29"/>
        <v>0</v>
      </c>
      <c r="F146" s="968">
        <f t="shared" si="30"/>
        <v>0</v>
      </c>
      <c r="G146" s="968">
        <f t="shared" si="31"/>
        <v>0</v>
      </c>
      <c r="H146" s="968">
        <f t="shared" si="32"/>
        <v>0</v>
      </c>
      <c r="I146" s="968">
        <f t="shared" si="33"/>
        <v>0</v>
      </c>
      <c r="J146" s="968">
        <f t="shared" si="34"/>
        <v>0</v>
      </c>
      <c r="K146" s="968">
        <f t="shared" si="35"/>
        <v>0</v>
      </c>
      <c r="L146" s="968">
        <f t="shared" si="36"/>
        <v>0</v>
      </c>
      <c r="M146" s="968">
        <f t="shared" si="37"/>
        <v>0</v>
      </c>
      <c r="N146" s="968">
        <f t="shared" si="38"/>
        <v>0</v>
      </c>
      <c r="O146" s="968">
        <f t="shared" si="39"/>
        <v>0</v>
      </c>
      <c r="P146" s="968">
        <f t="shared" si="40"/>
        <v>0</v>
      </c>
      <c r="Q146" s="968">
        <f t="shared" si="41"/>
        <v>0</v>
      </c>
      <c r="R146" s="932"/>
      <c r="S146" s="932"/>
      <c r="T146" s="932"/>
      <c r="U146" s="932"/>
      <c r="V146" s="932"/>
      <c r="W146" s="932"/>
      <c r="X146" s="932"/>
      <c r="Y146" s="932"/>
      <c r="Z146" s="932"/>
      <c r="AA146" s="932"/>
      <c r="AB146" s="932"/>
      <c r="AC146" s="932"/>
      <c r="AD146" s="932"/>
      <c r="AE146" s="932"/>
      <c r="AF146" s="932"/>
      <c r="AG146" s="932"/>
      <c r="AH146" s="932"/>
      <c r="AI146" s="932"/>
      <c r="AJ146" s="932"/>
      <c r="AK146" s="932"/>
      <c r="AL146" s="932"/>
      <c r="AM146" s="932"/>
      <c r="AN146" s="932"/>
      <c r="AO146" s="932"/>
      <c r="AP146" s="932"/>
      <c r="AQ146" s="932"/>
      <c r="AR146" s="932"/>
      <c r="AS146" s="932"/>
      <c r="AT146" s="932"/>
      <c r="AU146" s="932"/>
      <c r="AV146" s="932"/>
      <c r="AW146" s="932"/>
      <c r="AX146" s="932"/>
      <c r="AY146" s="932"/>
      <c r="AZ146" s="932"/>
      <c r="BA146" s="932"/>
      <c r="BB146" s="932"/>
      <c r="BC146" s="932"/>
      <c r="BD146" s="932"/>
      <c r="BE146" s="932"/>
      <c r="BF146" s="932"/>
      <c r="BG146" s="932"/>
      <c r="BH146" s="932"/>
      <c r="BI146" s="932"/>
      <c r="BJ146" s="932"/>
      <c r="BK146" s="932"/>
      <c r="BL146" s="932"/>
      <c r="BM146" s="932"/>
      <c r="BN146" s="932"/>
      <c r="BO146" s="932"/>
      <c r="BP146" s="932"/>
      <c r="BQ146" s="932"/>
      <c r="BR146" s="932"/>
      <c r="BS146" s="932"/>
      <c r="BT146" s="932"/>
      <c r="BU146" s="932"/>
      <c r="BV146" s="932"/>
      <c r="BW146" s="932"/>
      <c r="BX146" s="932"/>
      <c r="BY146" s="932"/>
      <c r="BZ146" s="932"/>
      <c r="CA146" s="932"/>
      <c r="CB146" s="932"/>
      <c r="CC146" s="932"/>
      <c r="CD146" s="932"/>
      <c r="CE146" s="932"/>
      <c r="CF146" s="932"/>
      <c r="CG146" s="932"/>
      <c r="CH146" s="932"/>
      <c r="CI146" s="932"/>
      <c r="CJ146" s="932"/>
      <c r="CK146" s="932"/>
      <c r="CL146" s="932"/>
      <c r="CM146" s="932"/>
      <c r="CN146" s="932"/>
      <c r="CO146" s="932"/>
      <c r="CP146" s="932"/>
      <c r="CQ146" s="932"/>
      <c r="CR146" s="932"/>
      <c r="CS146" s="932"/>
      <c r="CT146" s="932"/>
      <c r="CU146" s="932"/>
      <c r="CV146" s="932"/>
      <c r="CW146" s="932"/>
      <c r="CX146" s="932"/>
      <c r="CY146" s="932"/>
      <c r="CZ146" s="932"/>
      <c r="DA146" s="932"/>
      <c r="DB146" s="932"/>
      <c r="DC146" s="932"/>
      <c r="DD146" s="932"/>
      <c r="DE146" s="932"/>
      <c r="DF146" s="932"/>
      <c r="DG146" s="932"/>
      <c r="DH146" s="932"/>
      <c r="DI146" s="932"/>
      <c r="DJ146" s="932"/>
      <c r="DK146" s="932"/>
      <c r="DL146" s="932"/>
      <c r="DM146" s="932"/>
      <c r="DN146" s="932"/>
      <c r="DO146" s="932"/>
      <c r="DP146" s="932"/>
      <c r="DQ146" s="932"/>
      <c r="DR146" s="932"/>
    </row>
    <row r="147" spans="1:122">
      <c r="A147" s="963">
        <v>146</v>
      </c>
      <c r="D147" s="968">
        <f t="shared" si="28"/>
        <v>0</v>
      </c>
      <c r="E147" s="968">
        <f t="shared" si="29"/>
        <v>0</v>
      </c>
      <c r="F147" s="968">
        <f t="shared" si="30"/>
        <v>0</v>
      </c>
      <c r="G147" s="968">
        <f t="shared" si="31"/>
        <v>0</v>
      </c>
      <c r="H147" s="968">
        <f t="shared" si="32"/>
        <v>0</v>
      </c>
      <c r="I147" s="968">
        <f t="shared" si="33"/>
        <v>0</v>
      </c>
      <c r="J147" s="968">
        <f t="shared" si="34"/>
        <v>0</v>
      </c>
      <c r="K147" s="968">
        <f t="shared" si="35"/>
        <v>0</v>
      </c>
      <c r="L147" s="968">
        <f t="shared" si="36"/>
        <v>0</v>
      </c>
      <c r="M147" s="968">
        <f t="shared" si="37"/>
        <v>0</v>
      </c>
      <c r="N147" s="968">
        <f t="shared" si="38"/>
        <v>0</v>
      </c>
      <c r="O147" s="968">
        <f t="shared" si="39"/>
        <v>0</v>
      </c>
      <c r="P147" s="968">
        <f t="shared" si="40"/>
        <v>0</v>
      </c>
      <c r="Q147" s="968">
        <f t="shared" si="41"/>
        <v>0</v>
      </c>
      <c r="R147" s="932"/>
      <c r="S147" s="932"/>
      <c r="T147" s="932"/>
      <c r="U147" s="932"/>
      <c r="V147" s="932"/>
      <c r="W147" s="932"/>
      <c r="X147" s="932"/>
      <c r="Y147" s="932"/>
      <c r="Z147" s="932"/>
      <c r="AA147" s="932"/>
      <c r="AB147" s="932"/>
      <c r="AC147" s="932"/>
      <c r="AD147" s="932"/>
      <c r="AE147" s="932"/>
      <c r="AF147" s="932"/>
      <c r="AG147" s="932"/>
      <c r="AH147" s="932"/>
      <c r="AI147" s="932"/>
      <c r="AJ147" s="932"/>
      <c r="AK147" s="932"/>
      <c r="AL147" s="932"/>
      <c r="AM147" s="932"/>
      <c r="AN147" s="932"/>
      <c r="AO147" s="932"/>
      <c r="AP147" s="932"/>
      <c r="AQ147" s="932"/>
      <c r="AR147" s="932"/>
      <c r="AS147" s="932"/>
      <c r="AT147" s="932"/>
      <c r="AU147" s="932"/>
      <c r="AV147" s="932"/>
      <c r="AW147" s="932"/>
      <c r="AX147" s="932"/>
      <c r="AY147" s="932"/>
      <c r="AZ147" s="932"/>
      <c r="BA147" s="932"/>
      <c r="BB147" s="932"/>
      <c r="BC147" s="932"/>
      <c r="BD147" s="932"/>
      <c r="BE147" s="932"/>
      <c r="BF147" s="932"/>
      <c r="BG147" s="932"/>
      <c r="BH147" s="932"/>
      <c r="BI147" s="932"/>
      <c r="BJ147" s="932"/>
      <c r="BK147" s="932"/>
      <c r="BL147" s="932"/>
      <c r="BM147" s="932"/>
      <c r="BN147" s="932"/>
      <c r="BO147" s="932"/>
      <c r="BP147" s="932"/>
      <c r="BQ147" s="932"/>
      <c r="BR147" s="932"/>
      <c r="BS147" s="932"/>
      <c r="BT147" s="932"/>
      <c r="BU147" s="932"/>
      <c r="BV147" s="932"/>
      <c r="BW147" s="932"/>
      <c r="BX147" s="932"/>
      <c r="BY147" s="932"/>
      <c r="BZ147" s="932"/>
      <c r="CA147" s="932"/>
      <c r="CB147" s="932"/>
      <c r="CC147" s="932"/>
      <c r="CD147" s="932"/>
      <c r="CE147" s="932"/>
      <c r="CF147" s="932"/>
      <c r="CG147" s="932"/>
      <c r="CH147" s="932"/>
      <c r="CI147" s="932"/>
      <c r="CJ147" s="932"/>
      <c r="CK147" s="932"/>
      <c r="CL147" s="932"/>
      <c r="CM147" s="932"/>
      <c r="CN147" s="932"/>
      <c r="CO147" s="932"/>
      <c r="CP147" s="932"/>
      <c r="CQ147" s="932"/>
      <c r="CR147" s="932"/>
      <c r="CS147" s="932"/>
      <c r="CT147" s="932"/>
      <c r="CU147" s="932"/>
      <c r="CV147" s="932"/>
      <c r="CW147" s="932"/>
      <c r="CX147" s="932"/>
      <c r="CY147" s="932"/>
      <c r="CZ147" s="932"/>
      <c r="DA147" s="932"/>
      <c r="DB147" s="932"/>
      <c r="DC147" s="932"/>
      <c r="DD147" s="932"/>
      <c r="DE147" s="932"/>
      <c r="DF147" s="932"/>
      <c r="DG147" s="932"/>
      <c r="DH147" s="932"/>
      <c r="DI147" s="932"/>
      <c r="DJ147" s="932"/>
      <c r="DK147" s="932"/>
      <c r="DL147" s="932"/>
      <c r="DM147" s="932"/>
      <c r="DN147" s="932"/>
      <c r="DO147" s="932"/>
      <c r="DP147" s="932"/>
      <c r="DQ147" s="932"/>
      <c r="DR147" s="932"/>
    </row>
    <row r="148" spans="1:122">
      <c r="A148" s="963">
        <v>147</v>
      </c>
      <c r="D148" s="968">
        <f t="shared" si="28"/>
        <v>0</v>
      </c>
      <c r="E148" s="968">
        <f t="shared" si="29"/>
        <v>0</v>
      </c>
      <c r="F148" s="968">
        <f t="shared" si="30"/>
        <v>0</v>
      </c>
      <c r="G148" s="968">
        <f t="shared" si="31"/>
        <v>0</v>
      </c>
      <c r="H148" s="968">
        <f t="shared" si="32"/>
        <v>0</v>
      </c>
      <c r="I148" s="968">
        <f t="shared" si="33"/>
        <v>0</v>
      </c>
      <c r="J148" s="968">
        <f t="shared" si="34"/>
        <v>0</v>
      </c>
      <c r="K148" s="968">
        <f t="shared" si="35"/>
        <v>0</v>
      </c>
      <c r="L148" s="968">
        <f t="shared" si="36"/>
        <v>0</v>
      </c>
      <c r="M148" s="968">
        <f t="shared" si="37"/>
        <v>0</v>
      </c>
      <c r="N148" s="968">
        <f t="shared" si="38"/>
        <v>0</v>
      </c>
      <c r="O148" s="968">
        <f t="shared" si="39"/>
        <v>0</v>
      </c>
      <c r="P148" s="968">
        <f t="shared" si="40"/>
        <v>0</v>
      </c>
      <c r="Q148" s="968">
        <f t="shared" si="41"/>
        <v>0</v>
      </c>
      <c r="R148" s="932"/>
      <c r="S148" s="932"/>
      <c r="T148" s="932"/>
      <c r="U148" s="932"/>
      <c r="V148" s="932"/>
      <c r="W148" s="932"/>
      <c r="X148" s="932"/>
      <c r="Y148" s="932"/>
      <c r="Z148" s="932"/>
      <c r="AA148" s="932"/>
      <c r="AB148" s="932"/>
      <c r="AC148" s="932"/>
      <c r="AD148" s="932"/>
      <c r="AE148" s="932"/>
      <c r="AF148" s="932"/>
      <c r="AG148" s="932"/>
      <c r="AH148" s="932"/>
      <c r="AI148" s="932"/>
      <c r="AJ148" s="932"/>
      <c r="AK148" s="932"/>
      <c r="AL148" s="932"/>
      <c r="AM148" s="932"/>
      <c r="AN148" s="932"/>
      <c r="AO148" s="932"/>
      <c r="AP148" s="932"/>
      <c r="AQ148" s="932"/>
      <c r="AR148" s="932"/>
      <c r="AS148" s="932"/>
      <c r="AT148" s="932"/>
      <c r="AU148" s="932"/>
      <c r="AV148" s="932"/>
      <c r="AW148" s="932"/>
      <c r="AX148" s="932"/>
      <c r="AY148" s="932"/>
      <c r="AZ148" s="932"/>
      <c r="BA148" s="932"/>
      <c r="BB148" s="932"/>
      <c r="BC148" s="932"/>
      <c r="BD148" s="932"/>
      <c r="BE148" s="932"/>
      <c r="BF148" s="932"/>
      <c r="BG148" s="932"/>
      <c r="BH148" s="932"/>
      <c r="BI148" s="932"/>
      <c r="BJ148" s="932"/>
      <c r="BK148" s="932"/>
      <c r="BL148" s="932"/>
      <c r="BM148" s="932"/>
      <c r="BN148" s="932"/>
      <c r="BO148" s="932"/>
      <c r="BP148" s="932"/>
      <c r="BQ148" s="932"/>
      <c r="BR148" s="932"/>
      <c r="BS148" s="932"/>
      <c r="BT148" s="932"/>
      <c r="BU148" s="932"/>
      <c r="BV148" s="932"/>
      <c r="BW148" s="932"/>
      <c r="BX148" s="932"/>
      <c r="BY148" s="932"/>
      <c r="BZ148" s="932"/>
      <c r="CA148" s="932"/>
      <c r="CB148" s="932"/>
      <c r="CC148" s="932"/>
      <c r="CD148" s="932"/>
      <c r="CE148" s="932"/>
      <c r="CF148" s="932"/>
      <c r="CG148" s="932"/>
      <c r="CH148" s="932"/>
      <c r="CI148" s="932"/>
      <c r="CJ148" s="932"/>
      <c r="CK148" s="932"/>
      <c r="CL148" s="932"/>
      <c r="CM148" s="932"/>
      <c r="CN148" s="932"/>
      <c r="CO148" s="932"/>
      <c r="CP148" s="932"/>
      <c r="CQ148" s="932"/>
      <c r="CR148" s="932"/>
      <c r="CS148" s="932"/>
      <c r="CT148" s="932"/>
      <c r="CU148" s="932"/>
      <c r="CV148" s="932"/>
      <c r="CW148" s="932"/>
      <c r="CX148" s="932"/>
      <c r="CY148" s="932"/>
      <c r="CZ148" s="932"/>
      <c r="DA148" s="932"/>
      <c r="DB148" s="932"/>
      <c r="DC148" s="932"/>
      <c r="DD148" s="932"/>
      <c r="DE148" s="932"/>
      <c r="DF148" s="932"/>
      <c r="DG148" s="932"/>
      <c r="DH148" s="932"/>
      <c r="DI148" s="932"/>
      <c r="DJ148" s="932"/>
      <c r="DK148" s="932"/>
      <c r="DL148" s="932"/>
      <c r="DM148" s="932"/>
      <c r="DN148" s="932"/>
      <c r="DO148" s="932"/>
      <c r="DP148" s="932"/>
      <c r="DQ148" s="932"/>
      <c r="DR148" s="932"/>
    </row>
    <row r="149" spans="1:122">
      <c r="A149" s="963">
        <v>148</v>
      </c>
      <c r="D149" s="968">
        <f t="shared" si="28"/>
        <v>0</v>
      </c>
      <c r="E149" s="968">
        <f t="shared" si="29"/>
        <v>0</v>
      </c>
      <c r="F149" s="968">
        <f t="shared" si="30"/>
        <v>0</v>
      </c>
      <c r="G149" s="968">
        <f t="shared" si="31"/>
        <v>0</v>
      </c>
      <c r="H149" s="968">
        <f t="shared" si="32"/>
        <v>0</v>
      </c>
      <c r="I149" s="968">
        <f t="shared" si="33"/>
        <v>0</v>
      </c>
      <c r="J149" s="968">
        <f t="shared" si="34"/>
        <v>0</v>
      </c>
      <c r="K149" s="968">
        <f t="shared" si="35"/>
        <v>0</v>
      </c>
      <c r="L149" s="968">
        <f t="shared" si="36"/>
        <v>0</v>
      </c>
      <c r="M149" s="968">
        <f t="shared" si="37"/>
        <v>0</v>
      </c>
      <c r="N149" s="968">
        <f t="shared" si="38"/>
        <v>0</v>
      </c>
      <c r="O149" s="968">
        <f t="shared" si="39"/>
        <v>0</v>
      </c>
      <c r="P149" s="968">
        <f t="shared" si="40"/>
        <v>0</v>
      </c>
      <c r="Q149" s="968">
        <f t="shared" si="41"/>
        <v>0</v>
      </c>
      <c r="R149" s="932"/>
      <c r="S149" s="932"/>
      <c r="T149" s="932"/>
      <c r="U149" s="932"/>
      <c r="V149" s="932"/>
      <c r="W149" s="932"/>
      <c r="X149" s="932"/>
      <c r="Y149" s="932"/>
      <c r="Z149" s="932"/>
      <c r="AA149" s="932"/>
      <c r="AB149" s="932"/>
      <c r="AC149" s="932"/>
      <c r="AD149" s="932"/>
      <c r="AE149" s="932"/>
      <c r="AF149" s="932"/>
      <c r="AG149" s="932"/>
      <c r="AH149" s="932"/>
      <c r="AI149" s="932"/>
      <c r="AJ149" s="932"/>
      <c r="AK149" s="932"/>
      <c r="AL149" s="932"/>
      <c r="AM149" s="932"/>
      <c r="AN149" s="932"/>
      <c r="AO149" s="932"/>
      <c r="AP149" s="932"/>
      <c r="AQ149" s="932"/>
      <c r="AR149" s="932"/>
      <c r="AS149" s="932"/>
      <c r="AT149" s="932"/>
      <c r="AU149" s="932"/>
      <c r="AV149" s="932"/>
      <c r="AW149" s="932"/>
      <c r="AX149" s="932"/>
      <c r="AY149" s="932"/>
      <c r="AZ149" s="932"/>
      <c r="BA149" s="932"/>
      <c r="BB149" s="932"/>
      <c r="BC149" s="932"/>
      <c r="BD149" s="932"/>
      <c r="BE149" s="932"/>
      <c r="BF149" s="932"/>
      <c r="BG149" s="932"/>
      <c r="BH149" s="932"/>
      <c r="BI149" s="932"/>
      <c r="BJ149" s="932"/>
      <c r="BK149" s="932"/>
      <c r="BL149" s="932"/>
      <c r="BM149" s="932"/>
      <c r="BN149" s="932"/>
      <c r="BO149" s="932"/>
      <c r="BP149" s="932"/>
      <c r="BQ149" s="932"/>
      <c r="BR149" s="932"/>
      <c r="BS149" s="932"/>
      <c r="BT149" s="932"/>
      <c r="BU149" s="932"/>
      <c r="BV149" s="932"/>
      <c r="BW149" s="932"/>
      <c r="BX149" s="932"/>
      <c r="BY149" s="932"/>
      <c r="BZ149" s="932"/>
      <c r="CA149" s="932"/>
      <c r="CB149" s="932"/>
      <c r="CC149" s="932"/>
      <c r="CD149" s="932"/>
      <c r="CE149" s="932"/>
      <c r="CF149" s="932"/>
      <c r="CG149" s="932"/>
      <c r="CH149" s="932"/>
      <c r="CI149" s="932"/>
      <c r="CJ149" s="932"/>
      <c r="CK149" s="932"/>
      <c r="CL149" s="932"/>
      <c r="CM149" s="932"/>
      <c r="CN149" s="932"/>
      <c r="CO149" s="932"/>
      <c r="CP149" s="932"/>
      <c r="CQ149" s="932"/>
      <c r="CR149" s="932"/>
      <c r="CS149" s="932"/>
      <c r="CT149" s="932"/>
      <c r="CU149" s="932"/>
      <c r="CV149" s="932"/>
      <c r="CW149" s="932"/>
      <c r="CX149" s="932"/>
      <c r="CY149" s="932"/>
      <c r="CZ149" s="932"/>
      <c r="DA149" s="932"/>
      <c r="DB149" s="932"/>
      <c r="DC149" s="932"/>
      <c r="DD149" s="932"/>
      <c r="DE149" s="932"/>
      <c r="DF149" s="932"/>
      <c r="DG149" s="932"/>
      <c r="DH149" s="932"/>
      <c r="DI149" s="932"/>
      <c r="DJ149" s="932"/>
      <c r="DK149" s="932"/>
      <c r="DL149" s="932"/>
      <c r="DM149" s="932"/>
      <c r="DN149" s="932"/>
      <c r="DO149" s="932"/>
      <c r="DP149" s="932"/>
      <c r="DQ149" s="932"/>
      <c r="DR149" s="932"/>
    </row>
    <row r="150" spans="1:122">
      <c r="A150" s="963">
        <v>149</v>
      </c>
      <c r="D150" s="968">
        <f t="shared" si="28"/>
        <v>0</v>
      </c>
      <c r="E150" s="968">
        <f t="shared" si="29"/>
        <v>0</v>
      </c>
      <c r="F150" s="968">
        <f t="shared" si="30"/>
        <v>0</v>
      </c>
      <c r="G150" s="968">
        <f t="shared" si="31"/>
        <v>0</v>
      </c>
      <c r="H150" s="968">
        <f t="shared" si="32"/>
        <v>0</v>
      </c>
      <c r="I150" s="968">
        <f t="shared" si="33"/>
        <v>0</v>
      </c>
      <c r="J150" s="968">
        <f t="shared" si="34"/>
        <v>0</v>
      </c>
      <c r="K150" s="968">
        <f t="shared" si="35"/>
        <v>0</v>
      </c>
      <c r="L150" s="968">
        <f t="shared" si="36"/>
        <v>0</v>
      </c>
      <c r="M150" s="968">
        <f t="shared" si="37"/>
        <v>0</v>
      </c>
      <c r="N150" s="968">
        <f t="shared" si="38"/>
        <v>0</v>
      </c>
      <c r="O150" s="968">
        <f t="shared" si="39"/>
        <v>0</v>
      </c>
      <c r="P150" s="968">
        <f t="shared" si="40"/>
        <v>0</v>
      </c>
      <c r="Q150" s="968">
        <f t="shared" si="41"/>
        <v>0</v>
      </c>
      <c r="R150" s="932"/>
      <c r="S150" s="932"/>
      <c r="T150" s="932"/>
      <c r="U150" s="932"/>
      <c r="V150" s="932"/>
      <c r="W150" s="932"/>
      <c r="X150" s="932"/>
      <c r="Y150" s="932"/>
      <c r="Z150" s="932"/>
      <c r="AA150" s="932"/>
      <c r="AB150" s="932"/>
      <c r="AC150" s="932"/>
      <c r="AD150" s="932"/>
      <c r="AE150" s="932"/>
      <c r="AF150" s="932"/>
      <c r="AG150" s="932"/>
      <c r="AH150" s="932"/>
      <c r="AI150" s="932"/>
      <c r="AJ150" s="932"/>
      <c r="AK150" s="932"/>
      <c r="AL150" s="932"/>
      <c r="AM150" s="932"/>
      <c r="AN150" s="932"/>
      <c r="AO150" s="932"/>
      <c r="AP150" s="932"/>
      <c r="AQ150" s="932"/>
      <c r="AR150" s="932"/>
      <c r="AS150" s="932"/>
      <c r="AT150" s="932"/>
      <c r="AU150" s="932"/>
      <c r="AV150" s="932"/>
      <c r="AW150" s="932"/>
      <c r="AX150" s="932"/>
      <c r="AY150" s="932"/>
      <c r="AZ150" s="932"/>
      <c r="BA150" s="932"/>
      <c r="BB150" s="932"/>
      <c r="BC150" s="932"/>
      <c r="BD150" s="932"/>
      <c r="BE150" s="932"/>
      <c r="BF150" s="932"/>
      <c r="BG150" s="932"/>
      <c r="BH150" s="932"/>
      <c r="BI150" s="932"/>
      <c r="BJ150" s="932"/>
      <c r="BK150" s="932"/>
      <c r="BL150" s="932"/>
      <c r="BM150" s="932"/>
      <c r="BN150" s="932"/>
      <c r="BO150" s="932"/>
      <c r="BP150" s="932"/>
      <c r="BQ150" s="932"/>
      <c r="BR150" s="932"/>
      <c r="BS150" s="932"/>
      <c r="BT150" s="932"/>
      <c r="BU150" s="932"/>
      <c r="BV150" s="932"/>
      <c r="BW150" s="932"/>
      <c r="BX150" s="932"/>
      <c r="BY150" s="932"/>
      <c r="BZ150" s="932"/>
      <c r="CA150" s="932"/>
      <c r="CB150" s="932"/>
      <c r="CC150" s="932"/>
      <c r="CD150" s="932"/>
      <c r="CE150" s="932"/>
      <c r="CF150" s="932"/>
      <c r="CG150" s="932"/>
      <c r="CH150" s="932"/>
      <c r="CI150" s="932"/>
      <c r="CJ150" s="932"/>
      <c r="CK150" s="932"/>
      <c r="CL150" s="932"/>
      <c r="CM150" s="932"/>
      <c r="CN150" s="932"/>
      <c r="CO150" s="932"/>
      <c r="CP150" s="932"/>
      <c r="CQ150" s="932"/>
      <c r="CR150" s="932"/>
      <c r="CS150" s="932"/>
      <c r="CT150" s="932"/>
      <c r="CU150" s="932"/>
      <c r="CV150" s="932"/>
      <c r="CW150" s="932"/>
      <c r="CX150" s="932"/>
      <c r="CY150" s="932"/>
      <c r="CZ150" s="932"/>
      <c r="DA150" s="932"/>
      <c r="DB150" s="932"/>
      <c r="DC150" s="932"/>
      <c r="DD150" s="932"/>
      <c r="DE150" s="932"/>
      <c r="DF150" s="932"/>
      <c r="DG150" s="932"/>
      <c r="DH150" s="932"/>
      <c r="DI150" s="932"/>
      <c r="DJ150" s="932"/>
      <c r="DK150" s="932"/>
      <c r="DL150" s="932"/>
      <c r="DM150" s="932"/>
      <c r="DN150" s="932"/>
      <c r="DO150" s="932"/>
      <c r="DP150" s="932"/>
      <c r="DQ150" s="932"/>
      <c r="DR150" s="932"/>
    </row>
    <row r="151" spans="1:122">
      <c r="A151" s="963">
        <v>150</v>
      </c>
      <c r="D151" s="968">
        <f t="shared" si="28"/>
        <v>0</v>
      </c>
      <c r="E151" s="968">
        <f t="shared" si="29"/>
        <v>0</v>
      </c>
      <c r="F151" s="968">
        <f t="shared" si="30"/>
        <v>0</v>
      </c>
      <c r="G151" s="968">
        <f t="shared" si="31"/>
        <v>0</v>
      </c>
      <c r="H151" s="968">
        <f t="shared" si="32"/>
        <v>0</v>
      </c>
      <c r="I151" s="968">
        <f t="shared" si="33"/>
        <v>0</v>
      </c>
      <c r="J151" s="968">
        <f t="shared" si="34"/>
        <v>0</v>
      </c>
      <c r="K151" s="968">
        <f t="shared" si="35"/>
        <v>0</v>
      </c>
      <c r="L151" s="968">
        <f t="shared" si="36"/>
        <v>0</v>
      </c>
      <c r="M151" s="968">
        <f t="shared" si="37"/>
        <v>0</v>
      </c>
      <c r="N151" s="968">
        <f t="shared" si="38"/>
        <v>0</v>
      </c>
      <c r="O151" s="968">
        <f t="shared" si="39"/>
        <v>0</v>
      </c>
      <c r="P151" s="968">
        <f t="shared" si="40"/>
        <v>0</v>
      </c>
      <c r="Q151" s="968">
        <f t="shared" si="41"/>
        <v>0</v>
      </c>
      <c r="R151" s="932"/>
      <c r="S151" s="932"/>
      <c r="T151" s="932"/>
      <c r="U151" s="932"/>
      <c r="V151" s="932"/>
      <c r="W151" s="932"/>
      <c r="X151" s="932"/>
      <c r="Y151" s="932"/>
      <c r="Z151" s="932"/>
      <c r="AA151" s="932"/>
      <c r="AB151" s="932"/>
      <c r="AC151" s="932"/>
      <c r="AD151" s="932"/>
      <c r="AE151" s="932"/>
      <c r="AF151" s="932"/>
      <c r="AG151" s="932"/>
      <c r="AH151" s="932"/>
      <c r="AI151" s="932"/>
      <c r="AJ151" s="932"/>
      <c r="AK151" s="932"/>
      <c r="AL151" s="932"/>
      <c r="AM151" s="932"/>
      <c r="AN151" s="932"/>
      <c r="AO151" s="932"/>
      <c r="AP151" s="932"/>
      <c r="AQ151" s="932"/>
      <c r="AR151" s="932"/>
      <c r="AS151" s="932"/>
      <c r="AT151" s="932"/>
      <c r="AU151" s="932"/>
      <c r="AV151" s="932"/>
      <c r="AW151" s="932"/>
      <c r="AX151" s="932"/>
      <c r="AY151" s="932"/>
      <c r="AZ151" s="932"/>
      <c r="BA151" s="932"/>
      <c r="BB151" s="932"/>
      <c r="BC151" s="932"/>
      <c r="BD151" s="932"/>
      <c r="BE151" s="932"/>
      <c r="BF151" s="932"/>
      <c r="BG151" s="932"/>
      <c r="BH151" s="932"/>
      <c r="BI151" s="932"/>
      <c r="BJ151" s="932"/>
      <c r="BK151" s="932"/>
      <c r="BL151" s="932"/>
      <c r="BM151" s="932"/>
      <c r="BN151" s="932"/>
      <c r="BO151" s="932"/>
      <c r="BP151" s="932"/>
      <c r="BQ151" s="932"/>
      <c r="BR151" s="932"/>
      <c r="BS151" s="932"/>
      <c r="BT151" s="932"/>
      <c r="BU151" s="932"/>
      <c r="BV151" s="932"/>
      <c r="BW151" s="932"/>
      <c r="BX151" s="932"/>
      <c r="BY151" s="932"/>
      <c r="BZ151" s="932"/>
      <c r="CA151" s="932"/>
      <c r="CB151" s="932"/>
      <c r="CC151" s="932"/>
      <c r="CD151" s="932"/>
      <c r="CE151" s="932"/>
      <c r="CF151" s="932"/>
      <c r="CG151" s="932"/>
      <c r="CH151" s="932"/>
      <c r="CI151" s="932"/>
      <c r="CJ151" s="932"/>
      <c r="CK151" s="932"/>
      <c r="CL151" s="932"/>
      <c r="CM151" s="932"/>
      <c r="CN151" s="932"/>
      <c r="CO151" s="932"/>
      <c r="CP151" s="932"/>
      <c r="CQ151" s="932"/>
      <c r="CR151" s="932"/>
      <c r="CS151" s="932"/>
      <c r="CT151" s="932"/>
      <c r="CU151" s="932"/>
      <c r="CV151" s="932"/>
      <c r="CW151" s="932"/>
      <c r="CX151" s="932"/>
      <c r="CY151" s="932"/>
      <c r="CZ151" s="932"/>
      <c r="DA151" s="932"/>
      <c r="DB151" s="932"/>
      <c r="DC151" s="932"/>
      <c r="DD151" s="932"/>
      <c r="DE151" s="932"/>
      <c r="DF151" s="932"/>
      <c r="DG151" s="932"/>
      <c r="DH151" s="932"/>
      <c r="DI151" s="932"/>
      <c r="DJ151" s="932"/>
      <c r="DK151" s="932"/>
      <c r="DL151" s="932"/>
      <c r="DM151" s="932"/>
      <c r="DN151" s="932"/>
      <c r="DO151" s="932"/>
      <c r="DP151" s="932"/>
      <c r="DQ151" s="932"/>
      <c r="DR151" s="932"/>
    </row>
    <row r="152" spans="1:122">
      <c r="A152" s="963">
        <v>151</v>
      </c>
      <c r="D152" s="968">
        <f t="shared" si="28"/>
        <v>0</v>
      </c>
      <c r="E152" s="968">
        <f t="shared" si="29"/>
        <v>0</v>
      </c>
      <c r="F152" s="968">
        <f t="shared" si="30"/>
        <v>0</v>
      </c>
      <c r="G152" s="968">
        <f t="shared" si="31"/>
        <v>0</v>
      </c>
      <c r="H152" s="968">
        <f t="shared" si="32"/>
        <v>0</v>
      </c>
      <c r="I152" s="968">
        <f t="shared" si="33"/>
        <v>0</v>
      </c>
      <c r="J152" s="968">
        <f t="shared" si="34"/>
        <v>0</v>
      </c>
      <c r="K152" s="968">
        <f t="shared" si="35"/>
        <v>0</v>
      </c>
      <c r="L152" s="968">
        <f t="shared" si="36"/>
        <v>0</v>
      </c>
      <c r="M152" s="968">
        <f t="shared" si="37"/>
        <v>0</v>
      </c>
      <c r="N152" s="968">
        <f t="shared" si="38"/>
        <v>0</v>
      </c>
      <c r="O152" s="968">
        <f t="shared" si="39"/>
        <v>0</v>
      </c>
      <c r="P152" s="968">
        <f t="shared" si="40"/>
        <v>0</v>
      </c>
      <c r="Q152" s="968">
        <f t="shared" si="41"/>
        <v>0</v>
      </c>
      <c r="R152" s="932"/>
      <c r="S152" s="932"/>
      <c r="T152" s="932"/>
      <c r="U152" s="932"/>
      <c r="V152" s="932"/>
      <c r="W152" s="932"/>
      <c r="X152" s="932"/>
      <c r="Y152" s="932"/>
      <c r="Z152" s="932"/>
      <c r="AA152" s="932"/>
      <c r="AB152" s="932"/>
      <c r="AC152" s="932"/>
      <c r="AD152" s="932"/>
      <c r="AE152" s="932"/>
      <c r="AF152" s="932"/>
      <c r="AG152" s="932"/>
      <c r="AH152" s="932"/>
      <c r="AI152" s="932"/>
      <c r="AJ152" s="932"/>
      <c r="AK152" s="932"/>
      <c r="AL152" s="932"/>
      <c r="AM152" s="932"/>
      <c r="AN152" s="932"/>
      <c r="AO152" s="932"/>
      <c r="AP152" s="932"/>
      <c r="AQ152" s="932"/>
      <c r="AR152" s="932"/>
      <c r="AS152" s="932"/>
      <c r="AT152" s="932"/>
      <c r="AU152" s="932"/>
      <c r="AV152" s="932"/>
      <c r="AW152" s="932"/>
      <c r="AX152" s="932"/>
      <c r="AY152" s="932"/>
      <c r="AZ152" s="932"/>
      <c r="BA152" s="932"/>
      <c r="BB152" s="932"/>
      <c r="BC152" s="932"/>
      <c r="BD152" s="932"/>
      <c r="BE152" s="932"/>
      <c r="BF152" s="932"/>
      <c r="BG152" s="932"/>
      <c r="BH152" s="932"/>
      <c r="BI152" s="932"/>
      <c r="BJ152" s="932"/>
      <c r="BK152" s="932"/>
      <c r="BL152" s="932"/>
      <c r="BM152" s="932"/>
      <c r="BN152" s="932"/>
      <c r="BO152" s="932"/>
      <c r="BP152" s="932"/>
      <c r="BQ152" s="932"/>
      <c r="BR152" s="932"/>
      <c r="BS152" s="932"/>
      <c r="BT152" s="932"/>
      <c r="BU152" s="932"/>
      <c r="BV152" s="932"/>
      <c r="BW152" s="932"/>
      <c r="BX152" s="932"/>
      <c r="BY152" s="932"/>
      <c r="BZ152" s="932"/>
      <c r="CA152" s="932"/>
      <c r="CB152" s="932"/>
      <c r="CC152" s="932"/>
      <c r="CD152" s="932"/>
      <c r="CE152" s="932"/>
      <c r="CF152" s="932"/>
      <c r="CG152" s="932"/>
      <c r="CH152" s="932"/>
      <c r="CI152" s="932"/>
      <c r="CJ152" s="932"/>
      <c r="CK152" s="932"/>
      <c r="CL152" s="932"/>
      <c r="CM152" s="932"/>
      <c r="CN152" s="932"/>
      <c r="CO152" s="932"/>
      <c r="CP152" s="932"/>
      <c r="CQ152" s="932"/>
      <c r="CR152" s="932"/>
      <c r="CS152" s="932"/>
      <c r="CT152" s="932"/>
      <c r="CU152" s="932"/>
      <c r="CV152" s="932"/>
      <c r="CW152" s="932"/>
      <c r="CX152" s="932"/>
      <c r="CY152" s="932"/>
      <c r="CZ152" s="932"/>
      <c r="DA152" s="932"/>
      <c r="DB152" s="932"/>
      <c r="DC152" s="932"/>
      <c r="DD152" s="932"/>
      <c r="DE152" s="932"/>
      <c r="DF152" s="932"/>
      <c r="DG152" s="932"/>
      <c r="DH152" s="932"/>
      <c r="DI152" s="932"/>
      <c r="DJ152" s="932"/>
      <c r="DK152" s="932"/>
      <c r="DL152" s="932"/>
      <c r="DM152" s="932"/>
      <c r="DN152" s="932"/>
      <c r="DO152" s="932"/>
      <c r="DP152" s="932"/>
      <c r="DQ152" s="932"/>
      <c r="DR152" s="932"/>
    </row>
    <row r="153" spans="1:122">
      <c r="A153" s="963">
        <v>152</v>
      </c>
      <c r="D153" s="968">
        <f t="shared" si="28"/>
        <v>0</v>
      </c>
      <c r="E153" s="968">
        <f t="shared" si="29"/>
        <v>0</v>
      </c>
      <c r="F153" s="968">
        <f t="shared" si="30"/>
        <v>0</v>
      </c>
      <c r="G153" s="968">
        <f t="shared" si="31"/>
        <v>0</v>
      </c>
      <c r="H153" s="968">
        <f t="shared" si="32"/>
        <v>0</v>
      </c>
      <c r="I153" s="968">
        <f t="shared" si="33"/>
        <v>0</v>
      </c>
      <c r="J153" s="968">
        <f t="shared" si="34"/>
        <v>0</v>
      </c>
      <c r="K153" s="968">
        <f t="shared" si="35"/>
        <v>0</v>
      </c>
      <c r="L153" s="968">
        <f t="shared" si="36"/>
        <v>0</v>
      </c>
      <c r="M153" s="968">
        <f t="shared" si="37"/>
        <v>0</v>
      </c>
      <c r="N153" s="968">
        <f t="shared" si="38"/>
        <v>0</v>
      </c>
      <c r="O153" s="968">
        <f t="shared" si="39"/>
        <v>0</v>
      </c>
      <c r="P153" s="968">
        <f t="shared" si="40"/>
        <v>0</v>
      </c>
      <c r="Q153" s="968">
        <f t="shared" si="41"/>
        <v>0</v>
      </c>
      <c r="R153" s="932"/>
      <c r="S153" s="932"/>
      <c r="T153" s="932"/>
      <c r="U153" s="932"/>
      <c r="V153" s="932"/>
      <c r="W153" s="932"/>
      <c r="X153" s="932"/>
      <c r="Y153" s="932"/>
      <c r="Z153" s="932"/>
      <c r="AA153" s="932"/>
      <c r="AB153" s="932"/>
      <c r="AC153" s="932"/>
      <c r="AD153" s="932"/>
      <c r="AE153" s="932"/>
      <c r="AF153" s="932"/>
      <c r="AG153" s="932"/>
      <c r="AH153" s="932"/>
      <c r="AI153" s="932"/>
      <c r="AJ153" s="932"/>
      <c r="AK153" s="932"/>
      <c r="AL153" s="932"/>
      <c r="AM153" s="932"/>
      <c r="AN153" s="932"/>
      <c r="AO153" s="932"/>
      <c r="AP153" s="932"/>
      <c r="AQ153" s="932"/>
      <c r="AR153" s="932"/>
      <c r="AS153" s="932"/>
      <c r="AT153" s="932"/>
      <c r="AU153" s="932"/>
      <c r="AV153" s="932"/>
      <c r="AW153" s="932"/>
      <c r="AX153" s="932"/>
      <c r="AY153" s="932"/>
      <c r="AZ153" s="932"/>
      <c r="BA153" s="932"/>
      <c r="BB153" s="932"/>
      <c r="BC153" s="932"/>
      <c r="BD153" s="932"/>
      <c r="BE153" s="932"/>
      <c r="BF153" s="932"/>
      <c r="BG153" s="932"/>
      <c r="BH153" s="932"/>
      <c r="BI153" s="932"/>
      <c r="BJ153" s="932"/>
      <c r="BK153" s="932"/>
      <c r="BL153" s="932"/>
      <c r="BM153" s="932"/>
      <c r="BN153" s="932"/>
      <c r="BO153" s="932"/>
      <c r="BP153" s="932"/>
      <c r="BQ153" s="932"/>
      <c r="BR153" s="932"/>
      <c r="BS153" s="932"/>
      <c r="BT153" s="932"/>
      <c r="BU153" s="932"/>
      <c r="BV153" s="932"/>
      <c r="BW153" s="932"/>
      <c r="BX153" s="932"/>
      <c r="BY153" s="932"/>
      <c r="BZ153" s="932"/>
      <c r="CA153" s="932"/>
      <c r="CB153" s="932"/>
      <c r="CC153" s="932"/>
      <c r="CD153" s="932"/>
      <c r="CE153" s="932"/>
      <c r="CF153" s="932"/>
      <c r="CG153" s="932"/>
      <c r="CH153" s="932"/>
      <c r="CI153" s="932"/>
      <c r="CJ153" s="932"/>
      <c r="CK153" s="932"/>
      <c r="CL153" s="932"/>
      <c r="CM153" s="932"/>
      <c r="CN153" s="932"/>
      <c r="CO153" s="932"/>
      <c r="CP153" s="932"/>
      <c r="CQ153" s="932"/>
      <c r="CR153" s="932"/>
      <c r="CS153" s="932"/>
      <c r="CT153" s="932"/>
      <c r="CU153" s="932"/>
      <c r="CV153" s="932"/>
      <c r="CW153" s="932"/>
      <c r="CX153" s="932"/>
      <c r="CY153" s="932"/>
      <c r="CZ153" s="932"/>
      <c r="DA153" s="932"/>
      <c r="DB153" s="932"/>
      <c r="DC153" s="932"/>
      <c r="DD153" s="932"/>
      <c r="DE153" s="932"/>
      <c r="DF153" s="932"/>
      <c r="DG153" s="932"/>
      <c r="DH153" s="932"/>
      <c r="DI153" s="932"/>
      <c r="DJ153" s="932"/>
      <c r="DK153" s="932"/>
      <c r="DL153" s="932"/>
      <c r="DM153" s="932"/>
      <c r="DN153" s="932"/>
      <c r="DO153" s="932"/>
      <c r="DP153" s="932"/>
      <c r="DQ153" s="932"/>
      <c r="DR153" s="932"/>
    </row>
    <row r="154" spans="1:122">
      <c r="A154" s="963">
        <v>153</v>
      </c>
      <c r="D154" s="968">
        <f t="shared" si="28"/>
        <v>0</v>
      </c>
      <c r="E154" s="968">
        <f t="shared" si="29"/>
        <v>0</v>
      </c>
      <c r="F154" s="968">
        <f t="shared" si="30"/>
        <v>0</v>
      </c>
      <c r="G154" s="968">
        <f t="shared" si="31"/>
        <v>0</v>
      </c>
      <c r="H154" s="968">
        <f t="shared" si="32"/>
        <v>0</v>
      </c>
      <c r="I154" s="968">
        <f t="shared" si="33"/>
        <v>0</v>
      </c>
      <c r="J154" s="968">
        <f t="shared" si="34"/>
        <v>0</v>
      </c>
      <c r="K154" s="968">
        <f t="shared" si="35"/>
        <v>0</v>
      </c>
      <c r="L154" s="968">
        <f t="shared" si="36"/>
        <v>0</v>
      </c>
      <c r="M154" s="968">
        <f t="shared" si="37"/>
        <v>0</v>
      </c>
      <c r="N154" s="968">
        <f t="shared" si="38"/>
        <v>0</v>
      </c>
      <c r="O154" s="968">
        <f t="shared" si="39"/>
        <v>0</v>
      </c>
      <c r="P154" s="968">
        <f t="shared" si="40"/>
        <v>0</v>
      </c>
      <c r="Q154" s="968">
        <f t="shared" si="41"/>
        <v>0</v>
      </c>
      <c r="R154" s="932"/>
      <c r="S154" s="932"/>
      <c r="T154" s="932"/>
      <c r="U154" s="932"/>
      <c r="V154" s="932"/>
      <c r="W154" s="932"/>
      <c r="X154" s="932"/>
      <c r="Y154" s="932"/>
      <c r="Z154" s="932"/>
      <c r="AA154" s="932"/>
      <c r="AB154" s="932"/>
      <c r="AC154" s="932"/>
      <c r="AD154" s="932"/>
      <c r="AE154" s="932"/>
      <c r="AF154" s="932"/>
      <c r="AG154" s="932"/>
      <c r="AH154" s="932"/>
      <c r="AI154" s="932"/>
      <c r="AJ154" s="932"/>
      <c r="AK154" s="932"/>
      <c r="AL154" s="932"/>
      <c r="AM154" s="932"/>
      <c r="AN154" s="932"/>
      <c r="AO154" s="932"/>
      <c r="AP154" s="932"/>
      <c r="AQ154" s="932"/>
      <c r="AR154" s="932"/>
      <c r="AS154" s="932"/>
      <c r="AT154" s="932"/>
      <c r="AU154" s="932"/>
      <c r="AV154" s="932"/>
      <c r="AW154" s="932"/>
      <c r="AX154" s="932"/>
      <c r="AY154" s="932"/>
      <c r="AZ154" s="932"/>
      <c r="BA154" s="932"/>
      <c r="BB154" s="932"/>
      <c r="BC154" s="932"/>
      <c r="BD154" s="932"/>
      <c r="BE154" s="932"/>
      <c r="BF154" s="932"/>
      <c r="BG154" s="932"/>
      <c r="BH154" s="932"/>
      <c r="BI154" s="932"/>
      <c r="BJ154" s="932"/>
      <c r="BK154" s="932"/>
      <c r="BL154" s="932"/>
      <c r="BM154" s="932"/>
      <c r="BN154" s="932"/>
      <c r="BO154" s="932"/>
      <c r="BP154" s="932"/>
      <c r="BQ154" s="932"/>
      <c r="BR154" s="932"/>
      <c r="BS154" s="932"/>
      <c r="BT154" s="932"/>
      <c r="BU154" s="932"/>
      <c r="BV154" s="932"/>
      <c r="BW154" s="932"/>
      <c r="BX154" s="932"/>
      <c r="BY154" s="932"/>
      <c r="BZ154" s="932"/>
      <c r="CA154" s="932"/>
      <c r="CB154" s="932"/>
      <c r="CC154" s="932"/>
      <c r="CD154" s="932"/>
      <c r="CE154" s="932"/>
      <c r="CF154" s="932"/>
      <c r="CG154" s="932"/>
      <c r="CH154" s="932"/>
      <c r="CI154" s="932"/>
      <c r="CJ154" s="932"/>
      <c r="CK154" s="932"/>
      <c r="CL154" s="932"/>
      <c r="CM154" s="932"/>
      <c r="CN154" s="932"/>
      <c r="CO154" s="932"/>
      <c r="CP154" s="932"/>
      <c r="CQ154" s="932"/>
      <c r="CR154" s="932"/>
      <c r="CS154" s="932"/>
      <c r="CT154" s="932"/>
      <c r="CU154" s="932"/>
      <c r="CV154" s="932"/>
      <c r="CW154" s="932"/>
      <c r="CX154" s="932"/>
      <c r="CY154" s="932"/>
      <c r="CZ154" s="932"/>
      <c r="DA154" s="932"/>
      <c r="DB154" s="932"/>
      <c r="DC154" s="932"/>
      <c r="DD154" s="932"/>
      <c r="DE154" s="932"/>
      <c r="DF154" s="932"/>
      <c r="DG154" s="932"/>
      <c r="DH154" s="932"/>
      <c r="DI154" s="932"/>
      <c r="DJ154" s="932"/>
      <c r="DK154" s="932"/>
      <c r="DL154" s="932"/>
      <c r="DM154" s="932"/>
      <c r="DN154" s="932"/>
      <c r="DO154" s="932"/>
      <c r="DP154" s="932"/>
      <c r="DQ154" s="932"/>
      <c r="DR154" s="932"/>
    </row>
    <row r="155" spans="1:122">
      <c r="A155" s="963">
        <v>154</v>
      </c>
      <c r="D155" s="968">
        <f t="shared" si="28"/>
        <v>0</v>
      </c>
      <c r="E155" s="968">
        <f t="shared" si="29"/>
        <v>0</v>
      </c>
      <c r="F155" s="968">
        <f t="shared" si="30"/>
        <v>0</v>
      </c>
      <c r="G155" s="968">
        <f t="shared" si="31"/>
        <v>0</v>
      </c>
      <c r="H155" s="968">
        <f t="shared" si="32"/>
        <v>0</v>
      </c>
      <c r="I155" s="968">
        <f t="shared" si="33"/>
        <v>0</v>
      </c>
      <c r="J155" s="968">
        <f t="shared" si="34"/>
        <v>0</v>
      </c>
      <c r="K155" s="968">
        <f t="shared" si="35"/>
        <v>0</v>
      </c>
      <c r="L155" s="968">
        <f t="shared" si="36"/>
        <v>0</v>
      </c>
      <c r="M155" s="968">
        <f t="shared" si="37"/>
        <v>0</v>
      </c>
      <c r="N155" s="968">
        <f t="shared" si="38"/>
        <v>0</v>
      </c>
      <c r="O155" s="968">
        <f t="shared" si="39"/>
        <v>0</v>
      </c>
      <c r="P155" s="968">
        <f t="shared" si="40"/>
        <v>0</v>
      </c>
      <c r="Q155" s="968">
        <f t="shared" si="41"/>
        <v>0</v>
      </c>
      <c r="R155" s="932"/>
      <c r="S155" s="932"/>
      <c r="T155" s="932"/>
      <c r="U155" s="932"/>
      <c r="V155" s="932"/>
      <c r="W155" s="932"/>
      <c r="X155" s="932"/>
      <c r="Y155" s="932"/>
      <c r="Z155" s="932"/>
      <c r="AA155" s="932"/>
      <c r="AB155" s="932"/>
      <c r="AC155" s="932"/>
      <c r="AD155" s="932"/>
      <c r="AE155" s="932"/>
      <c r="AF155" s="932"/>
      <c r="AG155" s="932"/>
      <c r="AH155" s="932"/>
      <c r="AI155" s="932"/>
      <c r="AJ155" s="932"/>
      <c r="AK155" s="932"/>
      <c r="AL155" s="932"/>
      <c r="AM155" s="932"/>
      <c r="AN155" s="932"/>
      <c r="AO155" s="932"/>
      <c r="AP155" s="932"/>
      <c r="AQ155" s="932"/>
      <c r="AR155" s="932"/>
      <c r="AS155" s="932"/>
      <c r="AT155" s="932"/>
      <c r="AU155" s="932"/>
      <c r="AV155" s="932"/>
      <c r="AW155" s="932"/>
      <c r="AX155" s="932"/>
      <c r="AY155" s="932"/>
      <c r="AZ155" s="932"/>
      <c r="BA155" s="932"/>
      <c r="BB155" s="932"/>
      <c r="BC155" s="932"/>
      <c r="BD155" s="932"/>
      <c r="BE155" s="932"/>
      <c r="BF155" s="932"/>
      <c r="BG155" s="932"/>
      <c r="BH155" s="932"/>
      <c r="BI155" s="932"/>
      <c r="BJ155" s="932"/>
      <c r="BK155" s="932"/>
      <c r="BL155" s="932"/>
      <c r="BM155" s="932"/>
      <c r="BN155" s="932"/>
      <c r="BO155" s="932"/>
      <c r="BP155" s="932"/>
      <c r="BQ155" s="932"/>
      <c r="BR155" s="932"/>
      <c r="BS155" s="932"/>
      <c r="BT155" s="932"/>
      <c r="BU155" s="932"/>
      <c r="BV155" s="932"/>
      <c r="BW155" s="932"/>
      <c r="BX155" s="932"/>
      <c r="BY155" s="932"/>
      <c r="BZ155" s="932"/>
      <c r="CA155" s="932"/>
      <c r="CB155" s="932"/>
      <c r="CC155" s="932"/>
      <c r="CD155" s="932"/>
      <c r="CE155" s="932"/>
      <c r="CF155" s="932"/>
      <c r="CG155" s="932"/>
      <c r="CH155" s="932"/>
      <c r="CI155" s="932"/>
      <c r="CJ155" s="932"/>
      <c r="CK155" s="932"/>
      <c r="CL155" s="932"/>
      <c r="CM155" s="932"/>
      <c r="CN155" s="932"/>
      <c r="CO155" s="932"/>
      <c r="CP155" s="932"/>
      <c r="CQ155" s="932"/>
      <c r="CR155" s="932"/>
      <c r="CS155" s="932"/>
      <c r="CT155" s="932"/>
      <c r="CU155" s="932"/>
      <c r="CV155" s="932"/>
      <c r="CW155" s="932"/>
      <c r="CX155" s="932"/>
      <c r="CY155" s="932"/>
      <c r="CZ155" s="932"/>
      <c r="DA155" s="932"/>
      <c r="DB155" s="932"/>
      <c r="DC155" s="932"/>
      <c r="DD155" s="932"/>
      <c r="DE155" s="932"/>
      <c r="DF155" s="932"/>
      <c r="DG155" s="932"/>
      <c r="DH155" s="932"/>
      <c r="DI155" s="932"/>
      <c r="DJ155" s="932"/>
      <c r="DK155" s="932"/>
      <c r="DL155" s="932"/>
      <c r="DM155" s="932"/>
      <c r="DN155" s="932"/>
      <c r="DO155" s="932"/>
      <c r="DP155" s="932"/>
      <c r="DQ155" s="932"/>
      <c r="DR155" s="932"/>
    </row>
    <row r="156" spans="1:122">
      <c r="A156" s="963">
        <v>155</v>
      </c>
      <c r="D156" s="968">
        <f t="shared" si="28"/>
        <v>0</v>
      </c>
      <c r="E156" s="968">
        <f t="shared" si="29"/>
        <v>0</v>
      </c>
      <c r="F156" s="968">
        <f t="shared" si="30"/>
        <v>0</v>
      </c>
      <c r="G156" s="968">
        <f t="shared" si="31"/>
        <v>0</v>
      </c>
      <c r="H156" s="968">
        <f t="shared" si="32"/>
        <v>0</v>
      </c>
      <c r="I156" s="968">
        <f t="shared" si="33"/>
        <v>0</v>
      </c>
      <c r="J156" s="968">
        <f t="shared" si="34"/>
        <v>0</v>
      </c>
      <c r="K156" s="968">
        <f t="shared" si="35"/>
        <v>0</v>
      </c>
      <c r="L156" s="968">
        <f t="shared" si="36"/>
        <v>0</v>
      </c>
      <c r="M156" s="968">
        <f t="shared" si="37"/>
        <v>0</v>
      </c>
      <c r="N156" s="968">
        <f t="shared" si="38"/>
        <v>0</v>
      </c>
      <c r="O156" s="968">
        <f t="shared" si="39"/>
        <v>0</v>
      </c>
      <c r="P156" s="968">
        <f t="shared" si="40"/>
        <v>0</v>
      </c>
      <c r="Q156" s="968">
        <f t="shared" si="41"/>
        <v>0</v>
      </c>
      <c r="R156" s="932"/>
      <c r="S156" s="932"/>
      <c r="T156" s="932"/>
      <c r="U156" s="932"/>
      <c r="V156" s="932"/>
      <c r="W156" s="932"/>
      <c r="X156" s="932"/>
      <c r="Y156" s="932"/>
      <c r="Z156" s="932"/>
      <c r="AA156" s="932"/>
      <c r="AB156" s="932"/>
      <c r="AC156" s="932"/>
      <c r="AD156" s="932"/>
      <c r="AE156" s="932"/>
      <c r="AF156" s="932"/>
      <c r="AG156" s="932"/>
      <c r="AH156" s="932"/>
      <c r="AI156" s="932"/>
      <c r="AJ156" s="932"/>
      <c r="AK156" s="932"/>
      <c r="AL156" s="932"/>
      <c r="AM156" s="932"/>
      <c r="AN156" s="932"/>
      <c r="AO156" s="932"/>
      <c r="AP156" s="932"/>
      <c r="AQ156" s="932"/>
      <c r="AR156" s="932"/>
      <c r="AS156" s="932"/>
      <c r="AT156" s="932"/>
      <c r="AU156" s="932"/>
      <c r="AV156" s="932"/>
      <c r="AW156" s="932"/>
      <c r="AX156" s="932"/>
      <c r="AY156" s="932"/>
      <c r="AZ156" s="932"/>
      <c r="BA156" s="932"/>
      <c r="BB156" s="932"/>
      <c r="BC156" s="932"/>
      <c r="BD156" s="932"/>
      <c r="BE156" s="932"/>
      <c r="BF156" s="932"/>
      <c r="BG156" s="932"/>
      <c r="BH156" s="932"/>
      <c r="BI156" s="932"/>
      <c r="BJ156" s="932"/>
      <c r="BK156" s="932"/>
      <c r="BL156" s="932"/>
      <c r="BM156" s="932"/>
      <c r="BN156" s="932"/>
      <c r="BO156" s="932"/>
      <c r="BP156" s="932"/>
      <c r="BQ156" s="932"/>
      <c r="BR156" s="932"/>
      <c r="BS156" s="932"/>
      <c r="BT156" s="932"/>
      <c r="BU156" s="932"/>
      <c r="BV156" s="932"/>
      <c r="BW156" s="932"/>
      <c r="BX156" s="932"/>
      <c r="BY156" s="932"/>
      <c r="BZ156" s="932"/>
      <c r="CA156" s="932"/>
      <c r="CB156" s="932"/>
      <c r="CC156" s="932"/>
      <c r="CD156" s="932"/>
      <c r="CE156" s="932"/>
      <c r="CF156" s="932"/>
      <c r="CG156" s="932"/>
      <c r="CH156" s="932"/>
      <c r="CI156" s="932"/>
      <c r="CJ156" s="932"/>
      <c r="CK156" s="932"/>
      <c r="CL156" s="932"/>
      <c r="CM156" s="932"/>
      <c r="CN156" s="932"/>
      <c r="CO156" s="932"/>
      <c r="CP156" s="932"/>
      <c r="CQ156" s="932"/>
      <c r="CR156" s="932"/>
      <c r="CS156" s="932"/>
      <c r="CT156" s="932"/>
      <c r="CU156" s="932"/>
      <c r="CV156" s="932"/>
      <c r="CW156" s="932"/>
      <c r="CX156" s="932"/>
      <c r="CY156" s="932"/>
      <c r="CZ156" s="932"/>
      <c r="DA156" s="932"/>
      <c r="DB156" s="932"/>
      <c r="DC156" s="932"/>
      <c r="DD156" s="932"/>
      <c r="DE156" s="932"/>
      <c r="DF156" s="932"/>
      <c r="DG156" s="932"/>
      <c r="DH156" s="932"/>
      <c r="DI156" s="932"/>
      <c r="DJ156" s="932"/>
      <c r="DK156" s="932"/>
      <c r="DL156" s="932"/>
      <c r="DM156" s="932"/>
      <c r="DN156" s="932"/>
      <c r="DO156" s="932"/>
      <c r="DP156" s="932"/>
      <c r="DQ156" s="932"/>
      <c r="DR156" s="932"/>
    </row>
    <row r="157" spans="1:122">
      <c r="A157" s="963">
        <v>156</v>
      </c>
      <c r="D157" s="968">
        <f t="shared" si="28"/>
        <v>0</v>
      </c>
      <c r="E157" s="968">
        <f t="shared" si="29"/>
        <v>0</v>
      </c>
      <c r="F157" s="968">
        <f t="shared" si="30"/>
        <v>0</v>
      </c>
      <c r="G157" s="968">
        <f t="shared" si="31"/>
        <v>0</v>
      </c>
      <c r="H157" s="968">
        <f t="shared" si="32"/>
        <v>0</v>
      </c>
      <c r="I157" s="968">
        <f t="shared" si="33"/>
        <v>0</v>
      </c>
      <c r="J157" s="968">
        <f t="shared" si="34"/>
        <v>0</v>
      </c>
      <c r="K157" s="968">
        <f t="shared" si="35"/>
        <v>0</v>
      </c>
      <c r="L157" s="968">
        <f t="shared" si="36"/>
        <v>0</v>
      </c>
      <c r="M157" s="968">
        <f t="shared" si="37"/>
        <v>0</v>
      </c>
      <c r="N157" s="968">
        <f t="shared" si="38"/>
        <v>0</v>
      </c>
      <c r="O157" s="968">
        <f t="shared" si="39"/>
        <v>0</v>
      </c>
      <c r="P157" s="968">
        <f t="shared" si="40"/>
        <v>0</v>
      </c>
      <c r="Q157" s="968">
        <f t="shared" si="41"/>
        <v>0</v>
      </c>
      <c r="R157" s="932"/>
      <c r="S157" s="932"/>
      <c r="T157" s="932"/>
      <c r="U157" s="932"/>
      <c r="V157" s="932"/>
      <c r="W157" s="932"/>
      <c r="X157" s="932"/>
      <c r="Y157" s="932"/>
      <c r="Z157" s="932"/>
      <c r="AA157" s="932"/>
      <c r="AB157" s="932"/>
      <c r="AC157" s="932"/>
      <c r="AD157" s="932"/>
      <c r="AE157" s="932"/>
      <c r="AF157" s="932"/>
      <c r="AG157" s="932"/>
      <c r="AH157" s="932"/>
      <c r="AI157" s="932"/>
      <c r="AJ157" s="932"/>
      <c r="AK157" s="932"/>
      <c r="AL157" s="932"/>
      <c r="AM157" s="932"/>
      <c r="AN157" s="932"/>
      <c r="AO157" s="932"/>
      <c r="AP157" s="932"/>
      <c r="AQ157" s="932"/>
      <c r="AR157" s="932"/>
      <c r="AS157" s="932"/>
      <c r="AT157" s="932"/>
      <c r="AU157" s="932"/>
      <c r="AV157" s="932"/>
      <c r="AW157" s="932"/>
      <c r="AX157" s="932"/>
      <c r="AY157" s="932"/>
      <c r="AZ157" s="932"/>
      <c r="BA157" s="932"/>
      <c r="BB157" s="932"/>
      <c r="BC157" s="932"/>
      <c r="BD157" s="932"/>
      <c r="BE157" s="932"/>
      <c r="BF157" s="932"/>
      <c r="BG157" s="932"/>
      <c r="BH157" s="932"/>
      <c r="BI157" s="932"/>
      <c r="BJ157" s="932"/>
      <c r="BK157" s="932"/>
      <c r="BL157" s="932"/>
      <c r="BM157" s="932"/>
      <c r="BN157" s="932"/>
      <c r="BO157" s="932"/>
      <c r="BP157" s="932"/>
      <c r="BQ157" s="932"/>
      <c r="BR157" s="932"/>
      <c r="BS157" s="932"/>
      <c r="BT157" s="932"/>
      <c r="BU157" s="932"/>
      <c r="BV157" s="932"/>
      <c r="BW157" s="932"/>
      <c r="BX157" s="932"/>
      <c r="BY157" s="932"/>
      <c r="BZ157" s="932"/>
      <c r="CA157" s="932"/>
      <c r="CB157" s="932"/>
      <c r="CC157" s="932"/>
      <c r="CD157" s="932"/>
      <c r="CE157" s="932"/>
      <c r="CF157" s="932"/>
      <c r="CG157" s="932"/>
      <c r="CH157" s="932"/>
      <c r="CI157" s="932"/>
      <c r="CJ157" s="932"/>
      <c r="CK157" s="932"/>
      <c r="CL157" s="932"/>
      <c r="CM157" s="932"/>
      <c r="CN157" s="932"/>
      <c r="CO157" s="932"/>
      <c r="CP157" s="932"/>
      <c r="CQ157" s="932"/>
      <c r="CR157" s="932"/>
      <c r="CS157" s="932"/>
      <c r="CT157" s="932"/>
      <c r="CU157" s="932"/>
      <c r="CV157" s="932"/>
      <c r="CW157" s="932"/>
      <c r="CX157" s="932"/>
      <c r="CY157" s="932"/>
      <c r="CZ157" s="932"/>
      <c r="DA157" s="932"/>
      <c r="DB157" s="932"/>
      <c r="DC157" s="932"/>
      <c r="DD157" s="932"/>
      <c r="DE157" s="932"/>
      <c r="DF157" s="932"/>
      <c r="DG157" s="932"/>
      <c r="DH157" s="932"/>
      <c r="DI157" s="932"/>
      <c r="DJ157" s="932"/>
      <c r="DK157" s="932"/>
      <c r="DL157" s="932"/>
      <c r="DM157" s="932"/>
      <c r="DN157" s="932"/>
      <c r="DO157" s="932"/>
      <c r="DP157" s="932"/>
      <c r="DQ157" s="932"/>
      <c r="DR157" s="932"/>
    </row>
    <row r="158" spans="1:122">
      <c r="A158" s="963">
        <v>157</v>
      </c>
      <c r="D158" s="968">
        <f t="shared" si="28"/>
        <v>0</v>
      </c>
      <c r="E158" s="968">
        <f t="shared" si="29"/>
        <v>0</v>
      </c>
      <c r="F158" s="968">
        <f t="shared" si="30"/>
        <v>0</v>
      </c>
      <c r="G158" s="968">
        <f t="shared" si="31"/>
        <v>0</v>
      </c>
      <c r="H158" s="968">
        <f t="shared" si="32"/>
        <v>0</v>
      </c>
      <c r="I158" s="968">
        <f t="shared" si="33"/>
        <v>0</v>
      </c>
      <c r="J158" s="968">
        <f t="shared" si="34"/>
        <v>0</v>
      </c>
      <c r="K158" s="968">
        <f t="shared" si="35"/>
        <v>0</v>
      </c>
      <c r="L158" s="968">
        <f t="shared" si="36"/>
        <v>0</v>
      </c>
      <c r="M158" s="968">
        <f t="shared" si="37"/>
        <v>0</v>
      </c>
      <c r="N158" s="968">
        <f t="shared" si="38"/>
        <v>0</v>
      </c>
      <c r="O158" s="968">
        <f t="shared" si="39"/>
        <v>0</v>
      </c>
      <c r="P158" s="968">
        <f t="shared" si="40"/>
        <v>0</v>
      </c>
      <c r="Q158" s="968">
        <f t="shared" si="41"/>
        <v>0</v>
      </c>
      <c r="R158" s="932"/>
      <c r="S158" s="932"/>
      <c r="T158" s="932"/>
      <c r="U158" s="932"/>
      <c r="V158" s="932"/>
      <c r="W158" s="932"/>
      <c r="X158" s="932"/>
      <c r="Y158" s="932"/>
      <c r="Z158" s="932"/>
      <c r="AA158" s="932"/>
      <c r="AB158" s="932"/>
      <c r="AC158" s="932"/>
      <c r="AD158" s="932"/>
      <c r="AE158" s="932"/>
      <c r="AF158" s="932"/>
      <c r="AG158" s="932"/>
      <c r="AH158" s="932"/>
      <c r="AI158" s="932"/>
      <c r="AJ158" s="932"/>
      <c r="AK158" s="932"/>
      <c r="AL158" s="932"/>
      <c r="AM158" s="932"/>
      <c r="AN158" s="932"/>
      <c r="AO158" s="932"/>
      <c r="AP158" s="932"/>
      <c r="AQ158" s="932"/>
      <c r="AR158" s="932"/>
      <c r="AS158" s="932"/>
      <c r="AT158" s="932"/>
      <c r="AU158" s="932"/>
      <c r="AV158" s="932"/>
      <c r="AW158" s="932"/>
      <c r="AX158" s="932"/>
      <c r="AY158" s="932"/>
      <c r="AZ158" s="932"/>
      <c r="BA158" s="932"/>
      <c r="BB158" s="932"/>
      <c r="BC158" s="932"/>
      <c r="BD158" s="932"/>
      <c r="BE158" s="932"/>
      <c r="BF158" s="932"/>
      <c r="BG158" s="932"/>
      <c r="BH158" s="932"/>
      <c r="BI158" s="932"/>
      <c r="BJ158" s="932"/>
      <c r="BK158" s="932"/>
      <c r="BL158" s="932"/>
      <c r="BM158" s="932"/>
      <c r="BN158" s="932"/>
      <c r="BO158" s="932"/>
      <c r="BP158" s="932"/>
      <c r="BQ158" s="932"/>
      <c r="BR158" s="932"/>
      <c r="BS158" s="932"/>
      <c r="BT158" s="932"/>
      <c r="BU158" s="932"/>
      <c r="BV158" s="932"/>
      <c r="BW158" s="932"/>
      <c r="BX158" s="932"/>
      <c r="BY158" s="932"/>
      <c r="BZ158" s="932"/>
      <c r="CA158" s="932"/>
      <c r="CB158" s="932"/>
      <c r="CC158" s="932"/>
      <c r="CD158" s="932"/>
      <c r="CE158" s="932"/>
      <c r="CF158" s="932"/>
      <c r="CG158" s="932"/>
      <c r="CH158" s="932"/>
      <c r="CI158" s="932"/>
      <c r="CJ158" s="932"/>
      <c r="CK158" s="932"/>
      <c r="CL158" s="932"/>
      <c r="CM158" s="932"/>
      <c r="CN158" s="932"/>
      <c r="CO158" s="932"/>
      <c r="CP158" s="932"/>
      <c r="CQ158" s="932"/>
      <c r="CR158" s="932"/>
      <c r="CS158" s="932"/>
      <c r="CT158" s="932"/>
      <c r="CU158" s="932"/>
      <c r="CV158" s="932"/>
      <c r="CW158" s="932"/>
      <c r="CX158" s="932"/>
      <c r="CY158" s="932"/>
      <c r="CZ158" s="932"/>
      <c r="DA158" s="932"/>
      <c r="DB158" s="932"/>
      <c r="DC158" s="932"/>
      <c r="DD158" s="932"/>
      <c r="DE158" s="932"/>
      <c r="DF158" s="932"/>
      <c r="DG158" s="932"/>
      <c r="DH158" s="932"/>
      <c r="DI158" s="932"/>
      <c r="DJ158" s="932"/>
      <c r="DK158" s="932"/>
      <c r="DL158" s="932"/>
      <c r="DM158" s="932"/>
      <c r="DN158" s="932"/>
      <c r="DO158" s="932"/>
      <c r="DP158" s="932"/>
      <c r="DQ158" s="932"/>
      <c r="DR158" s="932"/>
    </row>
    <row r="159" spans="1:122">
      <c r="A159" s="963">
        <v>158</v>
      </c>
      <c r="D159" s="968">
        <f t="shared" si="28"/>
        <v>0</v>
      </c>
      <c r="E159" s="968">
        <f t="shared" si="29"/>
        <v>0</v>
      </c>
      <c r="F159" s="968">
        <f t="shared" si="30"/>
        <v>0</v>
      </c>
      <c r="G159" s="968">
        <f t="shared" si="31"/>
        <v>0</v>
      </c>
      <c r="H159" s="968">
        <f t="shared" si="32"/>
        <v>0</v>
      </c>
      <c r="I159" s="968">
        <f t="shared" si="33"/>
        <v>0</v>
      </c>
      <c r="J159" s="968">
        <f t="shared" si="34"/>
        <v>0</v>
      </c>
      <c r="K159" s="968">
        <f t="shared" si="35"/>
        <v>0</v>
      </c>
      <c r="L159" s="968">
        <f t="shared" si="36"/>
        <v>0</v>
      </c>
      <c r="M159" s="968">
        <f t="shared" si="37"/>
        <v>0</v>
      </c>
      <c r="N159" s="968">
        <f t="shared" si="38"/>
        <v>0</v>
      </c>
      <c r="O159" s="968">
        <f t="shared" si="39"/>
        <v>0</v>
      </c>
      <c r="P159" s="968">
        <f t="shared" si="40"/>
        <v>0</v>
      </c>
      <c r="Q159" s="968">
        <f t="shared" si="41"/>
        <v>0</v>
      </c>
      <c r="R159" s="932"/>
      <c r="S159" s="932"/>
      <c r="T159" s="932"/>
      <c r="U159" s="932"/>
      <c r="V159" s="932"/>
      <c r="W159" s="932"/>
      <c r="X159" s="932"/>
      <c r="Y159" s="932"/>
      <c r="Z159" s="932"/>
      <c r="AA159" s="932"/>
      <c r="AB159" s="932"/>
      <c r="AC159" s="932"/>
      <c r="AD159" s="932"/>
      <c r="AE159" s="932"/>
      <c r="AF159" s="932"/>
      <c r="AG159" s="932"/>
      <c r="AH159" s="932"/>
      <c r="AI159" s="932"/>
      <c r="AJ159" s="932"/>
      <c r="AK159" s="932"/>
      <c r="AL159" s="932"/>
      <c r="AM159" s="932"/>
      <c r="AN159" s="932"/>
      <c r="AO159" s="932"/>
      <c r="AP159" s="932"/>
      <c r="AQ159" s="932"/>
      <c r="AR159" s="932"/>
      <c r="AS159" s="932"/>
      <c r="AT159" s="932"/>
      <c r="AU159" s="932"/>
      <c r="AV159" s="932"/>
      <c r="AW159" s="932"/>
      <c r="AX159" s="932"/>
      <c r="AY159" s="932"/>
      <c r="AZ159" s="932"/>
      <c r="BA159" s="932"/>
      <c r="BB159" s="932"/>
      <c r="BC159" s="932"/>
      <c r="BD159" s="932"/>
      <c r="BE159" s="932"/>
      <c r="BF159" s="932"/>
      <c r="BG159" s="932"/>
      <c r="BH159" s="932"/>
      <c r="BI159" s="932"/>
      <c r="BJ159" s="932"/>
      <c r="BK159" s="932"/>
      <c r="BL159" s="932"/>
      <c r="BM159" s="932"/>
      <c r="BN159" s="932"/>
      <c r="BO159" s="932"/>
      <c r="BP159" s="932"/>
      <c r="BQ159" s="932"/>
      <c r="BR159" s="932"/>
      <c r="BS159" s="932"/>
      <c r="BT159" s="932"/>
      <c r="BU159" s="932"/>
      <c r="BV159" s="932"/>
      <c r="BW159" s="932"/>
      <c r="BX159" s="932"/>
      <c r="BY159" s="932"/>
      <c r="BZ159" s="932"/>
      <c r="CA159" s="932"/>
      <c r="CB159" s="932"/>
      <c r="CC159" s="932"/>
      <c r="CD159" s="932"/>
      <c r="CE159" s="932"/>
      <c r="CF159" s="932"/>
      <c r="CG159" s="932"/>
      <c r="CH159" s="932"/>
      <c r="CI159" s="932"/>
      <c r="CJ159" s="932"/>
      <c r="CK159" s="932"/>
      <c r="CL159" s="932"/>
      <c r="CM159" s="932"/>
      <c r="CN159" s="932"/>
      <c r="CO159" s="932"/>
      <c r="CP159" s="932"/>
      <c r="CQ159" s="932"/>
      <c r="CR159" s="932"/>
      <c r="CS159" s="932"/>
      <c r="CT159" s="932"/>
      <c r="CU159" s="932"/>
      <c r="CV159" s="932"/>
      <c r="CW159" s="932"/>
      <c r="CX159" s="932"/>
      <c r="CY159" s="932"/>
      <c r="CZ159" s="932"/>
      <c r="DA159" s="932"/>
      <c r="DB159" s="932"/>
      <c r="DC159" s="932"/>
      <c r="DD159" s="932"/>
      <c r="DE159" s="932"/>
      <c r="DF159" s="932"/>
      <c r="DG159" s="932"/>
      <c r="DH159" s="932"/>
      <c r="DI159" s="932"/>
      <c r="DJ159" s="932"/>
      <c r="DK159" s="932"/>
      <c r="DL159" s="932"/>
      <c r="DM159" s="932"/>
      <c r="DN159" s="932"/>
      <c r="DO159" s="932"/>
      <c r="DP159" s="932"/>
      <c r="DQ159" s="932"/>
      <c r="DR159" s="932"/>
    </row>
    <row r="160" spans="1:122">
      <c r="A160" s="963">
        <v>159</v>
      </c>
      <c r="D160" s="968">
        <f t="shared" si="28"/>
        <v>0</v>
      </c>
      <c r="E160" s="968">
        <f t="shared" si="29"/>
        <v>0</v>
      </c>
      <c r="F160" s="968">
        <f t="shared" si="30"/>
        <v>0</v>
      </c>
      <c r="G160" s="968">
        <f t="shared" si="31"/>
        <v>0</v>
      </c>
      <c r="H160" s="968">
        <f t="shared" si="32"/>
        <v>0</v>
      </c>
      <c r="I160" s="968">
        <f t="shared" si="33"/>
        <v>0</v>
      </c>
      <c r="J160" s="968">
        <f t="shared" si="34"/>
        <v>0</v>
      </c>
      <c r="K160" s="968">
        <f t="shared" si="35"/>
        <v>0</v>
      </c>
      <c r="L160" s="968">
        <f t="shared" si="36"/>
        <v>0</v>
      </c>
      <c r="M160" s="968">
        <f t="shared" si="37"/>
        <v>0</v>
      </c>
      <c r="N160" s="968">
        <f t="shared" si="38"/>
        <v>0</v>
      </c>
      <c r="O160" s="968">
        <f t="shared" si="39"/>
        <v>0</v>
      </c>
      <c r="P160" s="968">
        <f t="shared" si="40"/>
        <v>0</v>
      </c>
      <c r="Q160" s="968">
        <f t="shared" si="41"/>
        <v>0</v>
      </c>
      <c r="R160" s="932"/>
      <c r="S160" s="932"/>
      <c r="T160" s="932"/>
      <c r="U160" s="932"/>
      <c r="V160" s="932"/>
      <c r="W160" s="932"/>
      <c r="X160" s="932"/>
      <c r="Y160" s="932"/>
      <c r="Z160" s="932"/>
      <c r="AA160" s="932"/>
      <c r="AB160" s="932"/>
      <c r="AC160" s="932"/>
      <c r="AD160" s="932"/>
      <c r="AE160" s="932"/>
      <c r="AF160" s="932"/>
      <c r="AG160" s="932"/>
      <c r="AH160" s="932"/>
      <c r="AI160" s="932"/>
      <c r="AJ160" s="932"/>
      <c r="AK160" s="932"/>
      <c r="AL160" s="932"/>
      <c r="AM160" s="932"/>
      <c r="AN160" s="932"/>
      <c r="AO160" s="932"/>
      <c r="AP160" s="932"/>
      <c r="AQ160" s="932"/>
      <c r="AR160" s="932"/>
      <c r="AS160" s="932"/>
      <c r="AT160" s="932"/>
      <c r="AU160" s="932"/>
      <c r="AV160" s="932"/>
      <c r="AW160" s="932"/>
      <c r="AX160" s="932"/>
      <c r="AY160" s="932"/>
      <c r="AZ160" s="932"/>
      <c r="BA160" s="932"/>
      <c r="BB160" s="932"/>
      <c r="BC160" s="932"/>
      <c r="BD160" s="932"/>
      <c r="BE160" s="932"/>
      <c r="BF160" s="932"/>
      <c r="BG160" s="932"/>
      <c r="BH160" s="932"/>
      <c r="BI160" s="932"/>
      <c r="BJ160" s="932"/>
      <c r="BK160" s="932"/>
      <c r="BL160" s="932"/>
      <c r="BM160" s="932"/>
      <c r="BN160" s="932"/>
      <c r="BO160" s="932"/>
      <c r="BP160" s="932"/>
      <c r="BQ160" s="932"/>
      <c r="BR160" s="932"/>
      <c r="BS160" s="932"/>
      <c r="BT160" s="932"/>
      <c r="BU160" s="932"/>
      <c r="BV160" s="932"/>
      <c r="BW160" s="932"/>
      <c r="BX160" s="932"/>
      <c r="BY160" s="932"/>
      <c r="BZ160" s="932"/>
      <c r="CA160" s="932"/>
      <c r="CB160" s="932"/>
      <c r="CC160" s="932"/>
      <c r="CD160" s="932"/>
      <c r="CE160" s="932"/>
      <c r="CF160" s="932"/>
      <c r="CG160" s="932"/>
      <c r="CH160" s="932"/>
      <c r="CI160" s="932"/>
      <c r="CJ160" s="932"/>
      <c r="CK160" s="932"/>
      <c r="CL160" s="932"/>
      <c r="CM160" s="932"/>
      <c r="CN160" s="932"/>
      <c r="CO160" s="932"/>
      <c r="CP160" s="932"/>
      <c r="CQ160" s="932"/>
      <c r="CR160" s="932"/>
      <c r="CS160" s="932"/>
      <c r="CT160" s="932"/>
      <c r="CU160" s="932"/>
      <c r="CV160" s="932"/>
      <c r="CW160" s="932"/>
      <c r="CX160" s="932"/>
      <c r="CY160" s="932"/>
      <c r="CZ160" s="932"/>
      <c r="DA160" s="932"/>
      <c r="DB160" s="932"/>
      <c r="DC160" s="932"/>
      <c r="DD160" s="932"/>
      <c r="DE160" s="932"/>
      <c r="DF160" s="932"/>
      <c r="DG160" s="932"/>
      <c r="DH160" s="932"/>
      <c r="DI160" s="932"/>
      <c r="DJ160" s="932"/>
      <c r="DK160" s="932"/>
      <c r="DL160" s="932"/>
      <c r="DM160" s="932"/>
      <c r="DN160" s="932"/>
      <c r="DO160" s="932"/>
      <c r="DP160" s="932"/>
      <c r="DQ160" s="932"/>
      <c r="DR160" s="932"/>
    </row>
    <row r="161" spans="1:122">
      <c r="A161" s="963">
        <v>160</v>
      </c>
      <c r="D161" s="968">
        <f t="shared" si="28"/>
        <v>0</v>
      </c>
      <c r="E161" s="968">
        <f t="shared" si="29"/>
        <v>0</v>
      </c>
      <c r="F161" s="968">
        <f t="shared" si="30"/>
        <v>0</v>
      </c>
      <c r="G161" s="968">
        <f t="shared" si="31"/>
        <v>0</v>
      </c>
      <c r="H161" s="968">
        <f t="shared" si="32"/>
        <v>0</v>
      </c>
      <c r="I161" s="968">
        <f t="shared" si="33"/>
        <v>0</v>
      </c>
      <c r="J161" s="968">
        <f t="shared" si="34"/>
        <v>0</v>
      </c>
      <c r="K161" s="968">
        <f t="shared" si="35"/>
        <v>0</v>
      </c>
      <c r="L161" s="968">
        <f t="shared" si="36"/>
        <v>0</v>
      </c>
      <c r="M161" s="968">
        <f t="shared" si="37"/>
        <v>0</v>
      </c>
      <c r="N161" s="968">
        <f t="shared" si="38"/>
        <v>0</v>
      </c>
      <c r="O161" s="968">
        <f t="shared" si="39"/>
        <v>0</v>
      </c>
      <c r="P161" s="968">
        <f t="shared" si="40"/>
        <v>0</v>
      </c>
      <c r="Q161" s="968">
        <f t="shared" si="41"/>
        <v>0</v>
      </c>
      <c r="R161" s="932"/>
      <c r="S161" s="932"/>
      <c r="T161" s="932"/>
      <c r="U161" s="932"/>
      <c r="V161" s="932"/>
      <c r="W161" s="932"/>
      <c r="X161" s="932"/>
      <c r="Y161" s="932"/>
      <c r="Z161" s="932"/>
      <c r="AA161" s="932"/>
      <c r="AB161" s="932"/>
      <c r="AC161" s="932"/>
      <c r="AD161" s="932"/>
      <c r="AE161" s="932"/>
      <c r="AF161" s="932"/>
      <c r="AG161" s="932"/>
      <c r="AH161" s="932"/>
      <c r="AI161" s="932"/>
      <c r="AJ161" s="932"/>
      <c r="AK161" s="932"/>
      <c r="AL161" s="932"/>
      <c r="AM161" s="932"/>
      <c r="AN161" s="932"/>
      <c r="AO161" s="932"/>
      <c r="AP161" s="932"/>
      <c r="AQ161" s="932"/>
      <c r="AR161" s="932"/>
      <c r="AS161" s="932"/>
      <c r="AT161" s="932"/>
      <c r="AU161" s="932"/>
      <c r="AV161" s="932"/>
      <c r="AW161" s="932"/>
      <c r="AX161" s="932"/>
      <c r="AY161" s="932"/>
      <c r="AZ161" s="932"/>
      <c r="BA161" s="932"/>
      <c r="BB161" s="932"/>
      <c r="BC161" s="932"/>
      <c r="BD161" s="932"/>
      <c r="BE161" s="932"/>
      <c r="BF161" s="932"/>
      <c r="BG161" s="932"/>
      <c r="BH161" s="932"/>
      <c r="BI161" s="932"/>
      <c r="BJ161" s="932"/>
      <c r="BK161" s="932"/>
      <c r="BL161" s="932"/>
      <c r="BM161" s="932"/>
      <c r="BN161" s="932"/>
      <c r="BO161" s="932"/>
      <c r="BP161" s="932"/>
      <c r="BQ161" s="932"/>
      <c r="BR161" s="932"/>
      <c r="BS161" s="932"/>
      <c r="BT161" s="932"/>
      <c r="BU161" s="932"/>
      <c r="BV161" s="932"/>
      <c r="BW161" s="932"/>
      <c r="BX161" s="932"/>
      <c r="BY161" s="932"/>
      <c r="BZ161" s="932"/>
      <c r="CA161" s="932"/>
      <c r="CB161" s="932"/>
      <c r="CC161" s="932"/>
      <c r="CD161" s="932"/>
      <c r="CE161" s="932"/>
      <c r="CF161" s="932"/>
      <c r="CG161" s="932"/>
      <c r="CH161" s="932"/>
      <c r="CI161" s="932"/>
      <c r="CJ161" s="932"/>
      <c r="CK161" s="932"/>
      <c r="CL161" s="932"/>
      <c r="CM161" s="932"/>
      <c r="CN161" s="932"/>
      <c r="CO161" s="932"/>
      <c r="CP161" s="932"/>
      <c r="CQ161" s="932"/>
      <c r="CR161" s="932"/>
      <c r="CS161" s="932"/>
      <c r="CT161" s="932"/>
      <c r="CU161" s="932"/>
      <c r="CV161" s="932"/>
      <c r="CW161" s="932"/>
      <c r="CX161" s="932"/>
      <c r="CY161" s="932"/>
      <c r="CZ161" s="932"/>
      <c r="DA161" s="932"/>
      <c r="DB161" s="932"/>
      <c r="DC161" s="932"/>
      <c r="DD161" s="932"/>
      <c r="DE161" s="932"/>
      <c r="DF161" s="932"/>
      <c r="DG161" s="932"/>
      <c r="DH161" s="932"/>
      <c r="DI161" s="932"/>
      <c r="DJ161" s="932"/>
      <c r="DK161" s="932"/>
      <c r="DL161" s="932"/>
      <c r="DM161" s="932"/>
      <c r="DN161" s="932"/>
      <c r="DO161" s="932"/>
      <c r="DP161" s="932"/>
      <c r="DQ161" s="932"/>
      <c r="DR161" s="932"/>
    </row>
    <row r="162" spans="1:122">
      <c r="A162" s="963">
        <v>161</v>
      </c>
      <c r="D162" s="968">
        <f t="shared" si="28"/>
        <v>0</v>
      </c>
      <c r="E162" s="968">
        <f t="shared" si="29"/>
        <v>0</v>
      </c>
      <c r="F162" s="968">
        <f t="shared" si="30"/>
        <v>0</v>
      </c>
      <c r="G162" s="968">
        <f t="shared" si="31"/>
        <v>0</v>
      </c>
      <c r="H162" s="968">
        <f t="shared" si="32"/>
        <v>0</v>
      </c>
      <c r="I162" s="968">
        <f t="shared" si="33"/>
        <v>0</v>
      </c>
      <c r="J162" s="968">
        <f t="shared" si="34"/>
        <v>0</v>
      </c>
      <c r="K162" s="968">
        <f t="shared" si="35"/>
        <v>0</v>
      </c>
      <c r="L162" s="968">
        <f t="shared" si="36"/>
        <v>0</v>
      </c>
      <c r="M162" s="968">
        <f t="shared" si="37"/>
        <v>0</v>
      </c>
      <c r="N162" s="968">
        <f t="shared" si="38"/>
        <v>0</v>
      </c>
      <c r="O162" s="968">
        <f t="shared" si="39"/>
        <v>0</v>
      </c>
      <c r="P162" s="968">
        <f t="shared" si="40"/>
        <v>0</v>
      </c>
      <c r="Q162" s="968">
        <f t="shared" si="41"/>
        <v>0</v>
      </c>
      <c r="R162" s="932"/>
      <c r="S162" s="932"/>
      <c r="T162" s="932"/>
      <c r="U162" s="932"/>
      <c r="V162" s="932"/>
      <c r="W162" s="932"/>
      <c r="X162" s="932"/>
      <c r="Y162" s="932"/>
      <c r="Z162" s="932"/>
      <c r="AA162" s="932"/>
      <c r="AB162" s="932"/>
      <c r="AC162" s="932"/>
      <c r="AD162" s="932"/>
      <c r="AE162" s="932"/>
      <c r="AF162" s="932"/>
      <c r="AG162" s="932"/>
      <c r="AH162" s="932"/>
      <c r="AI162" s="932"/>
      <c r="AJ162" s="932"/>
      <c r="AK162" s="932"/>
      <c r="AL162" s="932"/>
      <c r="AM162" s="932"/>
      <c r="AN162" s="932"/>
      <c r="AO162" s="932"/>
      <c r="AP162" s="932"/>
      <c r="AQ162" s="932"/>
      <c r="AR162" s="932"/>
      <c r="AS162" s="932"/>
      <c r="AT162" s="932"/>
      <c r="AU162" s="932"/>
      <c r="AV162" s="932"/>
      <c r="AW162" s="932"/>
      <c r="AX162" s="932"/>
      <c r="AY162" s="932"/>
      <c r="AZ162" s="932"/>
      <c r="BA162" s="932"/>
      <c r="BB162" s="932"/>
      <c r="BC162" s="932"/>
      <c r="BD162" s="932"/>
      <c r="BE162" s="932"/>
      <c r="BF162" s="932"/>
      <c r="BG162" s="932"/>
      <c r="BH162" s="932"/>
      <c r="BI162" s="932"/>
      <c r="BJ162" s="932"/>
      <c r="BK162" s="932"/>
      <c r="BL162" s="932"/>
      <c r="BM162" s="932"/>
      <c r="BN162" s="932"/>
      <c r="BO162" s="932"/>
      <c r="BP162" s="932"/>
      <c r="BQ162" s="932"/>
      <c r="BR162" s="932"/>
      <c r="BS162" s="932"/>
      <c r="BT162" s="932"/>
      <c r="BU162" s="932"/>
      <c r="BV162" s="932"/>
      <c r="BW162" s="932"/>
      <c r="BX162" s="932"/>
      <c r="BY162" s="932"/>
      <c r="BZ162" s="932"/>
      <c r="CA162" s="932"/>
      <c r="CB162" s="932"/>
      <c r="CC162" s="932"/>
      <c r="CD162" s="932"/>
      <c r="CE162" s="932"/>
      <c r="CF162" s="932"/>
      <c r="CG162" s="932"/>
      <c r="CH162" s="932"/>
      <c r="CI162" s="932"/>
      <c r="CJ162" s="932"/>
      <c r="CK162" s="932"/>
      <c r="CL162" s="932"/>
      <c r="CM162" s="932"/>
      <c r="CN162" s="932"/>
      <c r="CO162" s="932"/>
      <c r="CP162" s="932"/>
      <c r="CQ162" s="932"/>
      <c r="CR162" s="932"/>
      <c r="CS162" s="932"/>
      <c r="CT162" s="932"/>
      <c r="CU162" s="932"/>
      <c r="CV162" s="932"/>
      <c r="CW162" s="932"/>
      <c r="CX162" s="932"/>
      <c r="CY162" s="932"/>
      <c r="CZ162" s="932"/>
      <c r="DA162" s="932"/>
      <c r="DB162" s="932"/>
      <c r="DC162" s="932"/>
      <c r="DD162" s="932"/>
      <c r="DE162" s="932"/>
      <c r="DF162" s="932"/>
      <c r="DG162" s="932"/>
      <c r="DH162" s="932"/>
      <c r="DI162" s="932"/>
      <c r="DJ162" s="932"/>
      <c r="DK162" s="932"/>
      <c r="DL162" s="932"/>
      <c r="DM162" s="932"/>
      <c r="DN162" s="932"/>
      <c r="DO162" s="932"/>
      <c r="DP162" s="932"/>
      <c r="DQ162" s="932"/>
      <c r="DR162" s="932"/>
    </row>
    <row r="163" spans="1:122">
      <c r="A163" s="963">
        <v>162</v>
      </c>
      <c r="D163" s="968">
        <f t="shared" si="28"/>
        <v>0</v>
      </c>
      <c r="E163" s="968">
        <f t="shared" si="29"/>
        <v>0</v>
      </c>
      <c r="F163" s="968">
        <f t="shared" si="30"/>
        <v>0</v>
      </c>
      <c r="G163" s="968">
        <f t="shared" si="31"/>
        <v>0</v>
      </c>
      <c r="H163" s="968">
        <f t="shared" si="32"/>
        <v>0</v>
      </c>
      <c r="I163" s="968">
        <f t="shared" si="33"/>
        <v>0</v>
      </c>
      <c r="J163" s="968">
        <f t="shared" si="34"/>
        <v>0</v>
      </c>
      <c r="K163" s="968">
        <f t="shared" si="35"/>
        <v>0</v>
      </c>
      <c r="L163" s="968">
        <f t="shared" si="36"/>
        <v>0</v>
      </c>
      <c r="M163" s="968">
        <f t="shared" si="37"/>
        <v>0</v>
      </c>
      <c r="N163" s="968">
        <f t="shared" si="38"/>
        <v>0</v>
      </c>
      <c r="O163" s="968">
        <f t="shared" si="39"/>
        <v>0</v>
      </c>
      <c r="P163" s="968">
        <f t="shared" si="40"/>
        <v>0</v>
      </c>
      <c r="Q163" s="968">
        <f t="shared" si="41"/>
        <v>0</v>
      </c>
      <c r="R163" s="932"/>
      <c r="S163" s="932"/>
      <c r="T163" s="932"/>
      <c r="U163" s="932"/>
      <c r="V163" s="932"/>
      <c r="W163" s="932"/>
      <c r="X163" s="932"/>
      <c r="Y163" s="932"/>
      <c r="Z163" s="932"/>
      <c r="AA163" s="932"/>
      <c r="AB163" s="932"/>
      <c r="AC163" s="932"/>
      <c r="AD163" s="932"/>
      <c r="AE163" s="932"/>
      <c r="AF163" s="932"/>
      <c r="AG163" s="932"/>
      <c r="AH163" s="932"/>
      <c r="AI163" s="932"/>
      <c r="AJ163" s="932"/>
      <c r="AK163" s="932"/>
      <c r="AL163" s="932"/>
      <c r="AM163" s="932"/>
      <c r="AN163" s="932"/>
      <c r="AO163" s="932"/>
      <c r="AP163" s="932"/>
      <c r="AQ163" s="932"/>
      <c r="AR163" s="932"/>
      <c r="AS163" s="932"/>
      <c r="AT163" s="932"/>
      <c r="AU163" s="932"/>
      <c r="AV163" s="932"/>
      <c r="AW163" s="932"/>
      <c r="AX163" s="932"/>
      <c r="AY163" s="932"/>
      <c r="AZ163" s="932"/>
      <c r="BA163" s="932"/>
      <c r="BB163" s="932"/>
      <c r="BC163" s="932"/>
      <c r="BD163" s="932"/>
      <c r="BE163" s="932"/>
      <c r="BF163" s="932"/>
      <c r="BG163" s="932"/>
      <c r="BH163" s="932"/>
      <c r="BI163" s="932"/>
      <c r="BJ163" s="932"/>
      <c r="BK163" s="932"/>
      <c r="BL163" s="932"/>
      <c r="BM163" s="932"/>
      <c r="BN163" s="932"/>
      <c r="BO163" s="932"/>
      <c r="BP163" s="932"/>
      <c r="BQ163" s="932"/>
      <c r="BR163" s="932"/>
      <c r="BS163" s="932"/>
      <c r="BT163" s="932"/>
      <c r="BU163" s="932"/>
      <c r="BV163" s="932"/>
      <c r="BW163" s="932"/>
      <c r="BX163" s="932"/>
      <c r="BY163" s="932"/>
      <c r="BZ163" s="932"/>
      <c r="CA163" s="932"/>
      <c r="CB163" s="932"/>
      <c r="CC163" s="932"/>
      <c r="CD163" s="932"/>
      <c r="CE163" s="932"/>
      <c r="CF163" s="932"/>
      <c r="CG163" s="932"/>
      <c r="CH163" s="932"/>
      <c r="CI163" s="932"/>
      <c r="CJ163" s="932"/>
      <c r="CK163" s="932"/>
      <c r="CL163" s="932"/>
      <c r="CM163" s="932"/>
      <c r="CN163" s="932"/>
      <c r="CO163" s="932"/>
      <c r="CP163" s="932"/>
      <c r="CQ163" s="932"/>
      <c r="CR163" s="932"/>
      <c r="CS163" s="932"/>
      <c r="CT163" s="932"/>
      <c r="CU163" s="932"/>
      <c r="CV163" s="932"/>
      <c r="CW163" s="932"/>
      <c r="CX163" s="932"/>
      <c r="CY163" s="932"/>
      <c r="CZ163" s="932"/>
      <c r="DA163" s="932"/>
      <c r="DB163" s="932"/>
      <c r="DC163" s="932"/>
      <c r="DD163" s="932"/>
      <c r="DE163" s="932"/>
      <c r="DF163" s="932"/>
      <c r="DG163" s="932"/>
      <c r="DH163" s="932"/>
      <c r="DI163" s="932"/>
      <c r="DJ163" s="932"/>
      <c r="DK163" s="932"/>
      <c r="DL163" s="932"/>
      <c r="DM163" s="932"/>
      <c r="DN163" s="932"/>
      <c r="DO163" s="932"/>
      <c r="DP163" s="932"/>
      <c r="DQ163" s="932"/>
      <c r="DR163" s="932"/>
    </row>
    <row r="164" spans="1:122">
      <c r="A164" s="963">
        <v>163</v>
      </c>
      <c r="D164" s="968">
        <f t="shared" si="28"/>
        <v>0</v>
      </c>
      <c r="E164" s="968">
        <f t="shared" si="29"/>
        <v>0</v>
      </c>
      <c r="F164" s="968">
        <f t="shared" si="30"/>
        <v>0</v>
      </c>
      <c r="G164" s="968">
        <f t="shared" si="31"/>
        <v>0</v>
      </c>
      <c r="H164" s="968">
        <f t="shared" si="32"/>
        <v>0</v>
      </c>
      <c r="I164" s="968">
        <f t="shared" si="33"/>
        <v>0</v>
      </c>
      <c r="J164" s="968">
        <f t="shared" si="34"/>
        <v>0</v>
      </c>
      <c r="K164" s="968">
        <f t="shared" si="35"/>
        <v>0</v>
      </c>
      <c r="L164" s="968">
        <f t="shared" si="36"/>
        <v>0</v>
      </c>
      <c r="M164" s="968">
        <f t="shared" si="37"/>
        <v>0</v>
      </c>
      <c r="N164" s="968">
        <f t="shared" si="38"/>
        <v>0</v>
      </c>
      <c r="O164" s="968">
        <f t="shared" si="39"/>
        <v>0</v>
      </c>
      <c r="P164" s="968">
        <f t="shared" si="40"/>
        <v>0</v>
      </c>
      <c r="Q164" s="968">
        <f t="shared" si="41"/>
        <v>0</v>
      </c>
      <c r="R164" s="932"/>
      <c r="S164" s="932"/>
      <c r="T164" s="932"/>
      <c r="U164" s="932"/>
      <c r="V164" s="932"/>
      <c r="W164" s="932"/>
      <c r="X164" s="932"/>
      <c r="Y164" s="932"/>
      <c r="Z164" s="932"/>
      <c r="AA164" s="932"/>
      <c r="AB164" s="932"/>
      <c r="AC164" s="932"/>
      <c r="AD164" s="932"/>
      <c r="AE164" s="932"/>
      <c r="AF164" s="932"/>
      <c r="AG164" s="932"/>
      <c r="AH164" s="932"/>
      <c r="AI164" s="932"/>
      <c r="AJ164" s="932"/>
      <c r="AK164" s="932"/>
      <c r="AL164" s="932"/>
      <c r="AM164" s="932"/>
      <c r="AN164" s="932"/>
      <c r="AO164" s="932"/>
      <c r="AP164" s="932"/>
      <c r="AQ164" s="932"/>
      <c r="AR164" s="932"/>
      <c r="AS164" s="932"/>
      <c r="AT164" s="932"/>
      <c r="AU164" s="932"/>
      <c r="AV164" s="932"/>
      <c r="AW164" s="932"/>
      <c r="AX164" s="932"/>
      <c r="AY164" s="932"/>
      <c r="AZ164" s="932"/>
      <c r="BA164" s="932"/>
      <c r="BB164" s="932"/>
      <c r="BC164" s="932"/>
      <c r="BD164" s="932"/>
      <c r="BE164" s="932"/>
      <c r="BF164" s="932"/>
      <c r="BG164" s="932"/>
      <c r="BH164" s="932"/>
      <c r="BI164" s="932"/>
      <c r="BJ164" s="932"/>
      <c r="BK164" s="932"/>
      <c r="BL164" s="932"/>
      <c r="BM164" s="932"/>
      <c r="BN164" s="932"/>
      <c r="BO164" s="932"/>
      <c r="BP164" s="932"/>
      <c r="BQ164" s="932"/>
      <c r="BR164" s="932"/>
      <c r="BS164" s="932"/>
      <c r="BT164" s="932"/>
      <c r="BU164" s="932"/>
      <c r="BV164" s="932"/>
      <c r="BW164" s="932"/>
      <c r="BX164" s="932"/>
      <c r="BY164" s="932"/>
      <c r="BZ164" s="932"/>
      <c r="CA164" s="932"/>
      <c r="CB164" s="932"/>
      <c r="CC164" s="932"/>
      <c r="CD164" s="932"/>
      <c r="CE164" s="932"/>
      <c r="CF164" s="932"/>
      <c r="CG164" s="932"/>
      <c r="CH164" s="932"/>
      <c r="CI164" s="932"/>
      <c r="CJ164" s="932"/>
      <c r="CK164" s="932"/>
      <c r="CL164" s="932"/>
      <c r="CM164" s="932"/>
      <c r="CN164" s="932"/>
      <c r="CO164" s="932"/>
      <c r="CP164" s="932"/>
      <c r="CQ164" s="932"/>
      <c r="CR164" s="932"/>
      <c r="CS164" s="932"/>
      <c r="CT164" s="932"/>
      <c r="CU164" s="932"/>
      <c r="CV164" s="932"/>
      <c r="CW164" s="932"/>
      <c r="CX164" s="932"/>
      <c r="CY164" s="932"/>
      <c r="CZ164" s="932"/>
      <c r="DA164" s="932"/>
      <c r="DB164" s="932"/>
      <c r="DC164" s="932"/>
      <c r="DD164" s="932"/>
      <c r="DE164" s="932"/>
      <c r="DF164" s="932"/>
      <c r="DG164" s="932"/>
      <c r="DH164" s="932"/>
      <c r="DI164" s="932"/>
      <c r="DJ164" s="932"/>
      <c r="DK164" s="932"/>
      <c r="DL164" s="932"/>
      <c r="DM164" s="932"/>
      <c r="DN164" s="932"/>
      <c r="DO164" s="932"/>
      <c r="DP164" s="932"/>
      <c r="DQ164" s="932"/>
      <c r="DR164" s="932"/>
    </row>
    <row r="165" spans="1:122">
      <c r="A165" s="963">
        <v>164</v>
      </c>
      <c r="D165" s="968">
        <f t="shared" si="28"/>
        <v>0</v>
      </c>
      <c r="E165" s="968">
        <f t="shared" si="29"/>
        <v>0</v>
      </c>
      <c r="F165" s="968">
        <f t="shared" si="30"/>
        <v>0</v>
      </c>
      <c r="G165" s="968">
        <f t="shared" si="31"/>
        <v>0</v>
      </c>
      <c r="H165" s="968">
        <f t="shared" si="32"/>
        <v>0</v>
      </c>
      <c r="I165" s="968">
        <f t="shared" si="33"/>
        <v>0</v>
      </c>
      <c r="J165" s="968">
        <f t="shared" si="34"/>
        <v>0</v>
      </c>
      <c r="K165" s="968">
        <f t="shared" si="35"/>
        <v>0</v>
      </c>
      <c r="L165" s="968">
        <f t="shared" si="36"/>
        <v>0</v>
      </c>
      <c r="M165" s="968">
        <f t="shared" si="37"/>
        <v>0</v>
      </c>
      <c r="N165" s="968">
        <f t="shared" si="38"/>
        <v>0</v>
      </c>
      <c r="O165" s="968">
        <f t="shared" si="39"/>
        <v>0</v>
      </c>
      <c r="P165" s="968">
        <f t="shared" si="40"/>
        <v>0</v>
      </c>
      <c r="Q165" s="968">
        <f t="shared" si="41"/>
        <v>0</v>
      </c>
      <c r="R165" s="932"/>
      <c r="S165" s="932"/>
      <c r="T165" s="932"/>
      <c r="U165" s="932"/>
      <c r="V165" s="932"/>
      <c r="W165" s="932"/>
      <c r="X165" s="932"/>
      <c r="Y165" s="932"/>
      <c r="Z165" s="932"/>
      <c r="AA165" s="932"/>
      <c r="AB165" s="932"/>
      <c r="AC165" s="932"/>
      <c r="AD165" s="932"/>
      <c r="AE165" s="932"/>
      <c r="AF165" s="932"/>
      <c r="AG165" s="932"/>
      <c r="AH165" s="932"/>
      <c r="AI165" s="932"/>
      <c r="AJ165" s="932"/>
      <c r="AK165" s="932"/>
      <c r="AL165" s="932"/>
      <c r="AM165" s="932"/>
      <c r="AN165" s="932"/>
      <c r="AO165" s="932"/>
      <c r="AP165" s="932"/>
      <c r="AQ165" s="932"/>
      <c r="AR165" s="932"/>
      <c r="AS165" s="932"/>
      <c r="AT165" s="932"/>
      <c r="AU165" s="932"/>
      <c r="AV165" s="932"/>
      <c r="AW165" s="932"/>
      <c r="AX165" s="932"/>
      <c r="AY165" s="932"/>
      <c r="AZ165" s="932"/>
      <c r="BA165" s="932"/>
      <c r="BB165" s="932"/>
      <c r="BC165" s="932"/>
      <c r="BD165" s="932"/>
      <c r="BE165" s="932"/>
      <c r="BF165" s="932"/>
      <c r="BG165" s="932"/>
      <c r="BH165" s="932"/>
      <c r="BI165" s="932"/>
      <c r="BJ165" s="932"/>
      <c r="BK165" s="932"/>
      <c r="BL165" s="932"/>
      <c r="BM165" s="932"/>
      <c r="BN165" s="932"/>
      <c r="BO165" s="932"/>
      <c r="BP165" s="932"/>
      <c r="BQ165" s="932"/>
      <c r="BR165" s="932"/>
      <c r="BS165" s="932"/>
      <c r="BT165" s="932"/>
      <c r="BU165" s="932"/>
      <c r="BV165" s="932"/>
      <c r="BW165" s="932"/>
      <c r="BX165" s="932"/>
      <c r="BY165" s="932"/>
      <c r="BZ165" s="932"/>
      <c r="CA165" s="932"/>
      <c r="CB165" s="932"/>
      <c r="CC165" s="932"/>
      <c r="CD165" s="932"/>
      <c r="CE165" s="932"/>
      <c r="CF165" s="932"/>
      <c r="CG165" s="932"/>
      <c r="CH165" s="932"/>
      <c r="CI165" s="932"/>
      <c r="CJ165" s="932"/>
      <c r="CK165" s="932"/>
      <c r="CL165" s="932"/>
      <c r="CM165" s="932"/>
      <c r="CN165" s="932"/>
      <c r="CO165" s="932"/>
      <c r="CP165" s="932"/>
      <c r="CQ165" s="932"/>
      <c r="CR165" s="932"/>
      <c r="CS165" s="932"/>
      <c r="CT165" s="932"/>
      <c r="CU165" s="932"/>
      <c r="CV165" s="932"/>
      <c r="CW165" s="932"/>
      <c r="CX165" s="932"/>
      <c r="CY165" s="932"/>
      <c r="CZ165" s="932"/>
      <c r="DA165" s="932"/>
      <c r="DB165" s="932"/>
      <c r="DC165" s="932"/>
      <c r="DD165" s="932"/>
      <c r="DE165" s="932"/>
      <c r="DF165" s="932"/>
      <c r="DG165" s="932"/>
      <c r="DH165" s="932"/>
      <c r="DI165" s="932"/>
      <c r="DJ165" s="932"/>
      <c r="DK165" s="932"/>
      <c r="DL165" s="932"/>
      <c r="DM165" s="932"/>
      <c r="DN165" s="932"/>
      <c r="DO165" s="932"/>
      <c r="DP165" s="932"/>
      <c r="DQ165" s="932"/>
      <c r="DR165" s="932"/>
    </row>
    <row r="166" spans="1:122">
      <c r="A166" s="963">
        <v>165</v>
      </c>
      <c r="D166" s="968">
        <f t="shared" si="28"/>
        <v>0</v>
      </c>
      <c r="E166" s="968">
        <f t="shared" si="29"/>
        <v>0</v>
      </c>
      <c r="F166" s="968">
        <f t="shared" si="30"/>
        <v>0</v>
      </c>
      <c r="G166" s="968">
        <f t="shared" si="31"/>
        <v>0</v>
      </c>
      <c r="H166" s="968">
        <f t="shared" si="32"/>
        <v>0</v>
      </c>
      <c r="I166" s="968">
        <f t="shared" si="33"/>
        <v>0</v>
      </c>
      <c r="J166" s="968">
        <f t="shared" si="34"/>
        <v>0</v>
      </c>
      <c r="K166" s="968">
        <f t="shared" si="35"/>
        <v>0</v>
      </c>
      <c r="L166" s="968">
        <f t="shared" si="36"/>
        <v>0</v>
      </c>
      <c r="M166" s="968">
        <f t="shared" si="37"/>
        <v>0</v>
      </c>
      <c r="N166" s="968">
        <f t="shared" si="38"/>
        <v>0</v>
      </c>
      <c r="O166" s="968">
        <f t="shared" si="39"/>
        <v>0</v>
      </c>
      <c r="P166" s="968">
        <f t="shared" si="40"/>
        <v>0</v>
      </c>
      <c r="Q166" s="968">
        <f t="shared" si="41"/>
        <v>0</v>
      </c>
      <c r="R166" s="932"/>
      <c r="S166" s="932"/>
      <c r="T166" s="932"/>
      <c r="U166" s="932"/>
      <c r="V166" s="932"/>
      <c r="W166" s="932"/>
      <c r="X166" s="932"/>
      <c r="Y166" s="932"/>
      <c r="Z166" s="932"/>
      <c r="AA166" s="932"/>
      <c r="AB166" s="932"/>
      <c r="AC166" s="932"/>
      <c r="AD166" s="932"/>
      <c r="AE166" s="932"/>
      <c r="AF166" s="932"/>
      <c r="AG166" s="932"/>
      <c r="AH166" s="932"/>
      <c r="AI166" s="932"/>
      <c r="AJ166" s="932"/>
      <c r="AK166" s="932"/>
      <c r="AL166" s="932"/>
      <c r="AM166" s="932"/>
      <c r="AN166" s="932"/>
      <c r="AO166" s="932"/>
      <c r="AP166" s="932"/>
      <c r="AQ166" s="932"/>
      <c r="AR166" s="932"/>
      <c r="AS166" s="932"/>
      <c r="AT166" s="932"/>
      <c r="AU166" s="932"/>
      <c r="AV166" s="932"/>
      <c r="AW166" s="932"/>
      <c r="AX166" s="932"/>
      <c r="AY166" s="932"/>
      <c r="AZ166" s="932"/>
      <c r="BA166" s="932"/>
      <c r="BB166" s="932"/>
      <c r="BC166" s="932"/>
      <c r="BD166" s="932"/>
      <c r="BE166" s="932"/>
      <c r="BF166" s="932"/>
      <c r="BG166" s="932"/>
      <c r="BH166" s="932"/>
      <c r="BI166" s="932"/>
      <c r="BJ166" s="932"/>
      <c r="BK166" s="932"/>
      <c r="BL166" s="932"/>
      <c r="BM166" s="932"/>
      <c r="BN166" s="932"/>
      <c r="BO166" s="932"/>
      <c r="BP166" s="932"/>
      <c r="BQ166" s="932"/>
      <c r="BR166" s="932"/>
      <c r="BS166" s="932"/>
      <c r="BT166" s="932"/>
      <c r="BU166" s="932"/>
      <c r="BV166" s="932"/>
      <c r="BW166" s="932"/>
      <c r="BX166" s="932"/>
      <c r="BY166" s="932"/>
      <c r="BZ166" s="932"/>
      <c r="CA166" s="932"/>
      <c r="CB166" s="932"/>
      <c r="CC166" s="932"/>
      <c r="CD166" s="932"/>
      <c r="CE166" s="932"/>
      <c r="CF166" s="932"/>
      <c r="CG166" s="932"/>
      <c r="CH166" s="932"/>
      <c r="CI166" s="932"/>
      <c r="CJ166" s="932"/>
      <c r="CK166" s="932"/>
      <c r="CL166" s="932"/>
      <c r="CM166" s="932"/>
      <c r="CN166" s="932"/>
      <c r="CO166" s="932"/>
      <c r="CP166" s="932"/>
      <c r="CQ166" s="932"/>
      <c r="CR166" s="932"/>
      <c r="CS166" s="932"/>
      <c r="CT166" s="932"/>
      <c r="CU166" s="932"/>
      <c r="CV166" s="932"/>
      <c r="CW166" s="932"/>
      <c r="CX166" s="932"/>
      <c r="CY166" s="932"/>
      <c r="CZ166" s="932"/>
      <c r="DA166" s="932"/>
      <c r="DB166" s="932"/>
      <c r="DC166" s="932"/>
      <c r="DD166" s="932"/>
      <c r="DE166" s="932"/>
      <c r="DF166" s="932"/>
      <c r="DG166" s="932"/>
      <c r="DH166" s="932"/>
      <c r="DI166" s="932"/>
      <c r="DJ166" s="932"/>
      <c r="DK166" s="932"/>
      <c r="DL166" s="932"/>
      <c r="DM166" s="932"/>
      <c r="DN166" s="932"/>
      <c r="DO166" s="932"/>
      <c r="DP166" s="932"/>
      <c r="DQ166" s="932"/>
      <c r="DR166" s="932"/>
    </row>
    <row r="167" spans="1:122">
      <c r="A167" s="963">
        <v>166</v>
      </c>
      <c r="D167" s="968">
        <f t="shared" si="28"/>
        <v>0</v>
      </c>
      <c r="E167" s="968">
        <f t="shared" si="29"/>
        <v>0</v>
      </c>
      <c r="F167" s="968">
        <f t="shared" si="30"/>
        <v>0</v>
      </c>
      <c r="G167" s="968">
        <f t="shared" si="31"/>
        <v>0</v>
      </c>
      <c r="H167" s="968">
        <f t="shared" si="32"/>
        <v>0</v>
      </c>
      <c r="I167" s="968">
        <f t="shared" si="33"/>
        <v>0</v>
      </c>
      <c r="J167" s="968">
        <f t="shared" si="34"/>
        <v>0</v>
      </c>
      <c r="K167" s="968">
        <f t="shared" si="35"/>
        <v>0</v>
      </c>
      <c r="L167" s="968">
        <f t="shared" si="36"/>
        <v>0</v>
      </c>
      <c r="M167" s="968">
        <f t="shared" si="37"/>
        <v>0</v>
      </c>
      <c r="N167" s="968">
        <f t="shared" si="38"/>
        <v>0</v>
      </c>
      <c r="O167" s="968">
        <f t="shared" si="39"/>
        <v>0</v>
      </c>
      <c r="P167" s="968">
        <f t="shared" si="40"/>
        <v>0</v>
      </c>
      <c r="Q167" s="968">
        <f t="shared" si="41"/>
        <v>0</v>
      </c>
      <c r="R167" s="932"/>
      <c r="S167" s="932"/>
      <c r="T167" s="932"/>
      <c r="U167" s="932"/>
      <c r="V167" s="932"/>
      <c r="W167" s="932"/>
      <c r="X167" s="932"/>
      <c r="Y167" s="932"/>
      <c r="Z167" s="932"/>
      <c r="AA167" s="932"/>
      <c r="AB167" s="932"/>
      <c r="AC167" s="932"/>
      <c r="AD167" s="932"/>
      <c r="AE167" s="932"/>
      <c r="AF167" s="932"/>
      <c r="AG167" s="932"/>
      <c r="AH167" s="932"/>
      <c r="AI167" s="932"/>
      <c r="AJ167" s="932"/>
      <c r="AK167" s="932"/>
      <c r="AL167" s="932"/>
      <c r="AM167" s="932"/>
      <c r="AN167" s="932"/>
      <c r="AO167" s="932"/>
      <c r="AP167" s="932"/>
      <c r="AQ167" s="932"/>
      <c r="AR167" s="932"/>
      <c r="AS167" s="932"/>
      <c r="AT167" s="932"/>
      <c r="AU167" s="932"/>
      <c r="AV167" s="932"/>
      <c r="AW167" s="932"/>
      <c r="AX167" s="932"/>
      <c r="AY167" s="932"/>
      <c r="AZ167" s="932"/>
      <c r="BA167" s="932"/>
      <c r="BB167" s="932"/>
      <c r="BC167" s="932"/>
      <c r="BD167" s="932"/>
      <c r="BE167" s="932"/>
      <c r="BF167" s="932"/>
      <c r="BG167" s="932"/>
      <c r="BH167" s="932"/>
      <c r="BI167" s="932"/>
      <c r="BJ167" s="932"/>
      <c r="BK167" s="932"/>
      <c r="BL167" s="932"/>
      <c r="BM167" s="932"/>
      <c r="BN167" s="932"/>
      <c r="BO167" s="932"/>
      <c r="BP167" s="932"/>
      <c r="BQ167" s="932"/>
      <c r="BR167" s="932"/>
      <c r="BS167" s="932"/>
      <c r="BT167" s="932"/>
      <c r="BU167" s="932"/>
      <c r="BV167" s="932"/>
      <c r="BW167" s="932"/>
      <c r="BX167" s="932"/>
      <c r="BY167" s="932"/>
      <c r="BZ167" s="932"/>
      <c r="CA167" s="932"/>
      <c r="CB167" s="932"/>
      <c r="CC167" s="932"/>
      <c r="CD167" s="932"/>
      <c r="CE167" s="932"/>
      <c r="CF167" s="932"/>
      <c r="CG167" s="932"/>
      <c r="CH167" s="932"/>
      <c r="CI167" s="932"/>
      <c r="CJ167" s="932"/>
      <c r="CK167" s="932"/>
      <c r="CL167" s="932"/>
      <c r="CM167" s="932"/>
      <c r="CN167" s="932"/>
      <c r="CO167" s="932"/>
      <c r="CP167" s="932"/>
      <c r="CQ167" s="932"/>
      <c r="CR167" s="932"/>
      <c r="CS167" s="932"/>
      <c r="CT167" s="932"/>
      <c r="CU167" s="932"/>
      <c r="CV167" s="932"/>
      <c r="CW167" s="932"/>
      <c r="CX167" s="932"/>
      <c r="CY167" s="932"/>
      <c r="CZ167" s="932"/>
      <c r="DA167" s="932"/>
      <c r="DB167" s="932"/>
      <c r="DC167" s="932"/>
      <c r="DD167" s="932"/>
      <c r="DE167" s="932"/>
      <c r="DF167" s="932"/>
      <c r="DG167" s="932"/>
      <c r="DH167" s="932"/>
      <c r="DI167" s="932"/>
      <c r="DJ167" s="932"/>
      <c r="DK167" s="932"/>
      <c r="DL167" s="932"/>
      <c r="DM167" s="932"/>
      <c r="DN167" s="932"/>
      <c r="DO167" s="932"/>
      <c r="DP167" s="932"/>
      <c r="DQ167" s="932"/>
      <c r="DR167" s="932"/>
    </row>
    <row r="168" spans="1:122">
      <c r="A168" s="963">
        <v>167</v>
      </c>
      <c r="D168" s="968">
        <f t="shared" si="28"/>
        <v>0</v>
      </c>
      <c r="E168" s="968">
        <f t="shared" si="29"/>
        <v>0</v>
      </c>
      <c r="F168" s="968">
        <f t="shared" si="30"/>
        <v>0</v>
      </c>
      <c r="G168" s="968">
        <f t="shared" si="31"/>
        <v>0</v>
      </c>
      <c r="H168" s="968">
        <f t="shared" si="32"/>
        <v>0</v>
      </c>
      <c r="I168" s="968">
        <f t="shared" si="33"/>
        <v>0</v>
      </c>
      <c r="J168" s="968">
        <f t="shared" si="34"/>
        <v>0</v>
      </c>
      <c r="K168" s="968">
        <f t="shared" si="35"/>
        <v>0</v>
      </c>
      <c r="L168" s="968">
        <f t="shared" si="36"/>
        <v>0</v>
      </c>
      <c r="M168" s="968">
        <f t="shared" si="37"/>
        <v>0</v>
      </c>
      <c r="N168" s="968">
        <f t="shared" si="38"/>
        <v>0</v>
      </c>
      <c r="O168" s="968">
        <f t="shared" si="39"/>
        <v>0</v>
      </c>
      <c r="P168" s="968">
        <f t="shared" si="40"/>
        <v>0</v>
      </c>
      <c r="Q168" s="968">
        <f t="shared" si="41"/>
        <v>0</v>
      </c>
      <c r="R168" s="932"/>
      <c r="S168" s="932"/>
      <c r="T168" s="932"/>
      <c r="U168" s="932"/>
      <c r="V168" s="932"/>
      <c r="W168" s="932"/>
      <c r="X168" s="932"/>
      <c r="Y168" s="932"/>
      <c r="Z168" s="932"/>
      <c r="AA168" s="932"/>
      <c r="AB168" s="932"/>
      <c r="AC168" s="932"/>
      <c r="AD168" s="932"/>
      <c r="AE168" s="932"/>
      <c r="AF168" s="932"/>
      <c r="AG168" s="932"/>
      <c r="AH168" s="932"/>
      <c r="AI168" s="932"/>
      <c r="AJ168" s="932"/>
      <c r="AK168" s="932"/>
      <c r="AL168" s="932"/>
      <c r="AM168" s="932"/>
      <c r="AN168" s="932"/>
      <c r="AO168" s="932"/>
      <c r="AP168" s="932"/>
      <c r="AQ168" s="932"/>
      <c r="AR168" s="932"/>
      <c r="AS168" s="932"/>
      <c r="AT168" s="932"/>
      <c r="AU168" s="932"/>
      <c r="AV168" s="932"/>
      <c r="AW168" s="932"/>
      <c r="AX168" s="932"/>
      <c r="AY168" s="932"/>
      <c r="AZ168" s="932"/>
      <c r="BA168" s="932"/>
      <c r="BB168" s="932"/>
      <c r="BC168" s="932"/>
      <c r="BD168" s="932"/>
      <c r="BE168" s="932"/>
      <c r="BF168" s="932"/>
      <c r="BG168" s="932"/>
      <c r="BH168" s="932"/>
      <c r="BI168" s="932"/>
      <c r="BJ168" s="932"/>
      <c r="BK168" s="932"/>
      <c r="BL168" s="932"/>
      <c r="BM168" s="932"/>
      <c r="BN168" s="932"/>
      <c r="BO168" s="932"/>
      <c r="BP168" s="932"/>
      <c r="BQ168" s="932"/>
      <c r="BR168" s="932"/>
      <c r="BS168" s="932"/>
      <c r="BT168" s="932"/>
      <c r="BU168" s="932"/>
      <c r="BV168" s="932"/>
      <c r="BW168" s="932"/>
      <c r="BX168" s="932"/>
      <c r="BY168" s="932"/>
      <c r="BZ168" s="932"/>
      <c r="CA168" s="932"/>
      <c r="CB168" s="932"/>
      <c r="CC168" s="932"/>
      <c r="CD168" s="932"/>
      <c r="CE168" s="932"/>
      <c r="CF168" s="932"/>
      <c r="CG168" s="932"/>
      <c r="CH168" s="932"/>
      <c r="CI168" s="932"/>
      <c r="CJ168" s="932"/>
      <c r="CK168" s="932"/>
      <c r="CL168" s="932"/>
      <c r="CM168" s="932"/>
      <c r="CN168" s="932"/>
      <c r="CO168" s="932"/>
      <c r="CP168" s="932"/>
      <c r="CQ168" s="932"/>
      <c r="CR168" s="932"/>
      <c r="CS168" s="932"/>
      <c r="CT168" s="932"/>
      <c r="CU168" s="932"/>
      <c r="CV168" s="932"/>
      <c r="CW168" s="932"/>
      <c r="CX168" s="932"/>
      <c r="CY168" s="932"/>
      <c r="CZ168" s="932"/>
      <c r="DA168" s="932"/>
      <c r="DB168" s="932"/>
      <c r="DC168" s="932"/>
      <c r="DD168" s="932"/>
      <c r="DE168" s="932"/>
      <c r="DF168" s="932"/>
      <c r="DG168" s="932"/>
      <c r="DH168" s="932"/>
      <c r="DI168" s="932"/>
      <c r="DJ168" s="932"/>
      <c r="DK168" s="932"/>
      <c r="DL168" s="932"/>
      <c r="DM168" s="932"/>
      <c r="DN168" s="932"/>
      <c r="DO168" s="932"/>
      <c r="DP168" s="932"/>
      <c r="DQ168" s="932"/>
      <c r="DR168" s="932"/>
    </row>
    <row r="169" spans="1:122">
      <c r="A169" s="963">
        <v>168</v>
      </c>
      <c r="D169" s="968">
        <f t="shared" si="28"/>
        <v>0</v>
      </c>
      <c r="E169" s="968">
        <f t="shared" si="29"/>
        <v>0</v>
      </c>
      <c r="F169" s="968">
        <f t="shared" si="30"/>
        <v>0</v>
      </c>
      <c r="G169" s="968">
        <f t="shared" si="31"/>
        <v>0</v>
      </c>
      <c r="H169" s="968">
        <f t="shared" si="32"/>
        <v>0</v>
      </c>
      <c r="I169" s="968">
        <f t="shared" si="33"/>
        <v>0</v>
      </c>
      <c r="J169" s="968">
        <f t="shared" si="34"/>
        <v>0</v>
      </c>
      <c r="K169" s="968">
        <f t="shared" si="35"/>
        <v>0</v>
      </c>
      <c r="L169" s="968">
        <f t="shared" si="36"/>
        <v>0</v>
      </c>
      <c r="M169" s="968">
        <f t="shared" si="37"/>
        <v>0</v>
      </c>
      <c r="N169" s="968">
        <f t="shared" si="38"/>
        <v>0</v>
      </c>
      <c r="O169" s="968">
        <f t="shared" si="39"/>
        <v>0</v>
      </c>
      <c r="P169" s="968">
        <f t="shared" si="40"/>
        <v>0</v>
      </c>
      <c r="Q169" s="968">
        <f t="shared" si="41"/>
        <v>0</v>
      </c>
      <c r="R169" s="932"/>
      <c r="S169" s="932"/>
      <c r="T169" s="932"/>
      <c r="U169" s="932"/>
      <c r="V169" s="932"/>
      <c r="W169" s="932"/>
      <c r="X169" s="932"/>
      <c r="Y169" s="932"/>
      <c r="Z169" s="932"/>
      <c r="AA169" s="932"/>
      <c r="AB169" s="932"/>
      <c r="AC169" s="932"/>
      <c r="AD169" s="932"/>
      <c r="AE169" s="932"/>
      <c r="AF169" s="932"/>
      <c r="AG169" s="932"/>
      <c r="AH169" s="932"/>
      <c r="AI169" s="932"/>
      <c r="AJ169" s="932"/>
      <c r="AK169" s="932"/>
      <c r="AL169" s="932"/>
      <c r="AM169" s="932"/>
      <c r="AN169" s="932"/>
      <c r="AO169" s="932"/>
      <c r="AP169" s="932"/>
      <c r="AQ169" s="932"/>
      <c r="AR169" s="932"/>
      <c r="AS169" s="932"/>
      <c r="AT169" s="932"/>
      <c r="AU169" s="932"/>
      <c r="AV169" s="932"/>
      <c r="AW169" s="932"/>
      <c r="AX169" s="932"/>
      <c r="AY169" s="932"/>
      <c r="AZ169" s="932"/>
      <c r="BA169" s="932"/>
      <c r="BB169" s="932"/>
      <c r="BC169" s="932"/>
      <c r="BD169" s="932"/>
      <c r="BE169" s="932"/>
      <c r="BF169" s="932"/>
      <c r="BG169" s="932"/>
      <c r="BH169" s="932"/>
      <c r="BI169" s="932"/>
      <c r="BJ169" s="932"/>
      <c r="BK169" s="932"/>
      <c r="BL169" s="932"/>
      <c r="BM169" s="932"/>
      <c r="BN169" s="932"/>
      <c r="BO169" s="932"/>
      <c r="BP169" s="932"/>
      <c r="BQ169" s="932"/>
      <c r="BR169" s="932"/>
      <c r="BS169" s="932"/>
      <c r="BT169" s="932"/>
      <c r="BU169" s="932"/>
      <c r="BV169" s="932"/>
      <c r="BW169" s="932"/>
      <c r="BX169" s="932"/>
      <c r="BY169" s="932"/>
      <c r="BZ169" s="932"/>
      <c r="CA169" s="932"/>
      <c r="CB169" s="932"/>
      <c r="CC169" s="932"/>
      <c r="CD169" s="932"/>
      <c r="CE169" s="932"/>
      <c r="CF169" s="932"/>
      <c r="CG169" s="932"/>
      <c r="CH169" s="932"/>
      <c r="CI169" s="932"/>
      <c r="CJ169" s="932"/>
      <c r="CK169" s="932"/>
      <c r="CL169" s="932"/>
      <c r="CM169" s="932"/>
      <c r="CN169" s="932"/>
      <c r="CO169" s="932"/>
      <c r="CP169" s="932"/>
      <c r="CQ169" s="932"/>
      <c r="CR169" s="932"/>
      <c r="CS169" s="932"/>
      <c r="CT169" s="932"/>
      <c r="CU169" s="932"/>
      <c r="CV169" s="932"/>
      <c r="CW169" s="932"/>
      <c r="CX169" s="932"/>
      <c r="CY169" s="932"/>
      <c r="CZ169" s="932"/>
      <c r="DA169" s="932"/>
      <c r="DB169" s="932"/>
      <c r="DC169" s="932"/>
      <c r="DD169" s="932"/>
      <c r="DE169" s="932"/>
      <c r="DF169" s="932"/>
      <c r="DG169" s="932"/>
      <c r="DH169" s="932"/>
      <c r="DI169" s="932"/>
      <c r="DJ169" s="932"/>
      <c r="DK169" s="932"/>
      <c r="DL169" s="932"/>
      <c r="DM169" s="932"/>
      <c r="DN169" s="932"/>
      <c r="DO169" s="932"/>
      <c r="DP169" s="932"/>
      <c r="DQ169" s="932"/>
      <c r="DR169" s="932"/>
    </row>
    <row r="170" spans="1:122">
      <c r="A170" s="963">
        <v>169</v>
      </c>
      <c r="D170" s="968">
        <f t="shared" si="28"/>
        <v>0</v>
      </c>
      <c r="E170" s="968">
        <f t="shared" si="29"/>
        <v>0</v>
      </c>
      <c r="F170" s="968">
        <f t="shared" si="30"/>
        <v>0</v>
      </c>
      <c r="G170" s="968">
        <f t="shared" si="31"/>
        <v>0</v>
      </c>
      <c r="H170" s="968">
        <f t="shared" si="32"/>
        <v>0</v>
      </c>
      <c r="I170" s="968">
        <f t="shared" si="33"/>
        <v>0</v>
      </c>
      <c r="J170" s="968">
        <f t="shared" si="34"/>
        <v>0</v>
      </c>
      <c r="K170" s="968">
        <f t="shared" si="35"/>
        <v>0</v>
      </c>
      <c r="L170" s="968">
        <f t="shared" si="36"/>
        <v>0</v>
      </c>
      <c r="M170" s="968">
        <f t="shared" si="37"/>
        <v>0</v>
      </c>
      <c r="N170" s="968">
        <f t="shared" si="38"/>
        <v>0</v>
      </c>
      <c r="O170" s="968">
        <f t="shared" si="39"/>
        <v>0</v>
      </c>
      <c r="P170" s="968">
        <f t="shared" si="40"/>
        <v>0</v>
      </c>
      <c r="Q170" s="968">
        <f t="shared" si="41"/>
        <v>0</v>
      </c>
      <c r="R170" s="932"/>
      <c r="S170" s="932"/>
      <c r="T170" s="932"/>
      <c r="U170" s="932"/>
      <c r="V170" s="932"/>
      <c r="W170" s="932"/>
      <c r="X170" s="932"/>
      <c r="Y170" s="932"/>
      <c r="Z170" s="932"/>
      <c r="AA170" s="932"/>
      <c r="AB170" s="932"/>
      <c r="AC170" s="932"/>
      <c r="AD170" s="932"/>
      <c r="AE170" s="932"/>
      <c r="AF170" s="932"/>
      <c r="AG170" s="932"/>
      <c r="AH170" s="932"/>
      <c r="AI170" s="932"/>
      <c r="AJ170" s="932"/>
      <c r="AK170" s="932"/>
      <c r="AL170" s="932"/>
      <c r="AM170" s="932"/>
      <c r="AN170" s="932"/>
      <c r="AO170" s="932"/>
      <c r="AP170" s="932"/>
      <c r="AQ170" s="932"/>
      <c r="AR170" s="932"/>
      <c r="AS170" s="932"/>
      <c r="AT170" s="932"/>
      <c r="AU170" s="932"/>
      <c r="AV170" s="932"/>
      <c r="AW170" s="932"/>
      <c r="AX170" s="932"/>
      <c r="AY170" s="932"/>
      <c r="AZ170" s="932"/>
      <c r="BA170" s="932"/>
      <c r="BB170" s="932"/>
      <c r="BC170" s="932"/>
      <c r="BD170" s="932"/>
      <c r="BE170" s="932"/>
      <c r="BF170" s="932"/>
      <c r="BG170" s="932"/>
      <c r="BH170" s="932"/>
      <c r="BI170" s="932"/>
      <c r="BJ170" s="932"/>
      <c r="BK170" s="932"/>
      <c r="BL170" s="932"/>
      <c r="BM170" s="932"/>
      <c r="BN170" s="932"/>
      <c r="BO170" s="932"/>
      <c r="BP170" s="932"/>
      <c r="BQ170" s="932"/>
      <c r="BR170" s="932"/>
      <c r="BS170" s="932"/>
      <c r="BT170" s="932"/>
      <c r="BU170" s="932"/>
      <c r="BV170" s="932"/>
      <c r="BW170" s="932"/>
      <c r="BX170" s="932"/>
      <c r="BY170" s="932"/>
      <c r="BZ170" s="932"/>
      <c r="CA170" s="932"/>
      <c r="CB170" s="932"/>
      <c r="CC170" s="932"/>
      <c r="CD170" s="932"/>
      <c r="CE170" s="932"/>
      <c r="CF170" s="932"/>
      <c r="CG170" s="932"/>
      <c r="CH170" s="932"/>
      <c r="CI170" s="932"/>
      <c r="CJ170" s="932"/>
      <c r="CK170" s="932"/>
      <c r="CL170" s="932"/>
      <c r="CM170" s="932"/>
      <c r="CN170" s="932"/>
      <c r="CO170" s="932"/>
      <c r="CP170" s="932"/>
      <c r="CQ170" s="932"/>
      <c r="CR170" s="932"/>
      <c r="CS170" s="932"/>
      <c r="CT170" s="932"/>
      <c r="CU170" s="932"/>
      <c r="CV170" s="932"/>
      <c r="CW170" s="932"/>
      <c r="CX170" s="932"/>
      <c r="CY170" s="932"/>
      <c r="CZ170" s="932"/>
      <c r="DA170" s="932"/>
      <c r="DB170" s="932"/>
      <c r="DC170" s="932"/>
      <c r="DD170" s="932"/>
      <c r="DE170" s="932"/>
      <c r="DF170" s="932"/>
      <c r="DG170" s="932"/>
      <c r="DH170" s="932"/>
      <c r="DI170" s="932"/>
      <c r="DJ170" s="932"/>
      <c r="DK170" s="932"/>
      <c r="DL170" s="932"/>
      <c r="DM170" s="932"/>
      <c r="DN170" s="932"/>
      <c r="DO170" s="932"/>
      <c r="DP170" s="932"/>
      <c r="DQ170" s="932"/>
      <c r="DR170" s="932"/>
    </row>
    <row r="171" spans="1:122">
      <c r="A171" s="963">
        <v>170</v>
      </c>
      <c r="D171" s="968">
        <f t="shared" si="28"/>
        <v>0</v>
      </c>
      <c r="E171" s="968">
        <f t="shared" si="29"/>
        <v>0</v>
      </c>
      <c r="F171" s="968">
        <f t="shared" si="30"/>
        <v>0</v>
      </c>
      <c r="G171" s="968">
        <f t="shared" si="31"/>
        <v>0</v>
      </c>
      <c r="H171" s="968">
        <f t="shared" si="32"/>
        <v>0</v>
      </c>
      <c r="I171" s="968">
        <f t="shared" si="33"/>
        <v>0</v>
      </c>
      <c r="J171" s="968">
        <f t="shared" si="34"/>
        <v>0</v>
      </c>
      <c r="K171" s="968">
        <f t="shared" si="35"/>
        <v>0</v>
      </c>
      <c r="L171" s="968">
        <f t="shared" si="36"/>
        <v>0</v>
      </c>
      <c r="M171" s="968">
        <f t="shared" si="37"/>
        <v>0</v>
      </c>
      <c r="N171" s="968">
        <f t="shared" si="38"/>
        <v>0</v>
      </c>
      <c r="O171" s="968">
        <f t="shared" si="39"/>
        <v>0</v>
      </c>
      <c r="P171" s="968">
        <f t="shared" si="40"/>
        <v>0</v>
      </c>
      <c r="Q171" s="968">
        <f t="shared" si="41"/>
        <v>0</v>
      </c>
      <c r="R171" s="932"/>
      <c r="S171" s="932"/>
      <c r="T171" s="932"/>
      <c r="U171" s="932"/>
      <c r="V171" s="932"/>
      <c r="W171" s="932"/>
      <c r="X171" s="932"/>
      <c r="Y171" s="932"/>
      <c r="Z171" s="932"/>
      <c r="AA171" s="932"/>
      <c r="AB171" s="932"/>
      <c r="AC171" s="932"/>
      <c r="AD171" s="932"/>
      <c r="AE171" s="932"/>
      <c r="AF171" s="932"/>
      <c r="AG171" s="932"/>
      <c r="AH171" s="932"/>
      <c r="AI171" s="932"/>
      <c r="AJ171" s="932"/>
      <c r="AK171" s="932"/>
      <c r="AL171" s="932"/>
      <c r="AM171" s="932"/>
      <c r="AN171" s="932"/>
      <c r="AO171" s="932"/>
      <c r="AP171" s="932"/>
      <c r="AQ171" s="932"/>
      <c r="AR171" s="932"/>
      <c r="AS171" s="932"/>
      <c r="AT171" s="932"/>
      <c r="AU171" s="932"/>
      <c r="AV171" s="932"/>
      <c r="AW171" s="932"/>
      <c r="AX171" s="932"/>
      <c r="AY171" s="932"/>
      <c r="AZ171" s="932"/>
      <c r="BA171" s="932"/>
      <c r="BB171" s="932"/>
      <c r="BC171" s="932"/>
      <c r="BD171" s="932"/>
      <c r="BE171" s="932"/>
      <c r="BF171" s="932"/>
      <c r="BG171" s="932"/>
      <c r="BH171" s="932"/>
      <c r="BI171" s="932"/>
      <c r="BJ171" s="932"/>
      <c r="BK171" s="932"/>
      <c r="BL171" s="932"/>
      <c r="BM171" s="932"/>
      <c r="BN171" s="932"/>
      <c r="BO171" s="932"/>
      <c r="BP171" s="932"/>
      <c r="BQ171" s="932"/>
      <c r="BR171" s="932"/>
      <c r="BS171" s="932"/>
      <c r="BT171" s="932"/>
      <c r="BU171" s="932"/>
      <c r="BV171" s="932"/>
      <c r="BW171" s="932"/>
      <c r="BX171" s="932"/>
      <c r="BY171" s="932"/>
      <c r="BZ171" s="932"/>
      <c r="CA171" s="932"/>
      <c r="CB171" s="932"/>
      <c r="CC171" s="932"/>
      <c r="CD171" s="932"/>
      <c r="CE171" s="932"/>
      <c r="CF171" s="932"/>
      <c r="CG171" s="932"/>
      <c r="CH171" s="932"/>
      <c r="CI171" s="932"/>
      <c r="CJ171" s="932"/>
      <c r="CK171" s="932"/>
      <c r="CL171" s="932"/>
      <c r="CM171" s="932"/>
      <c r="CN171" s="932"/>
      <c r="CO171" s="932"/>
      <c r="CP171" s="932"/>
      <c r="CQ171" s="932"/>
      <c r="CR171" s="932"/>
      <c r="CS171" s="932"/>
      <c r="CT171" s="932"/>
      <c r="CU171" s="932"/>
      <c r="CV171" s="932"/>
      <c r="CW171" s="932"/>
      <c r="CX171" s="932"/>
      <c r="CY171" s="932"/>
      <c r="CZ171" s="932"/>
      <c r="DA171" s="932"/>
      <c r="DB171" s="932"/>
      <c r="DC171" s="932"/>
      <c r="DD171" s="932"/>
      <c r="DE171" s="932"/>
      <c r="DF171" s="932"/>
      <c r="DG171" s="932"/>
      <c r="DH171" s="932"/>
      <c r="DI171" s="932"/>
      <c r="DJ171" s="932"/>
      <c r="DK171" s="932"/>
      <c r="DL171" s="932"/>
      <c r="DM171" s="932"/>
      <c r="DN171" s="932"/>
      <c r="DO171" s="932"/>
      <c r="DP171" s="932"/>
      <c r="DQ171" s="932"/>
      <c r="DR171" s="932"/>
    </row>
    <row r="172" spans="1:122">
      <c r="A172" s="963">
        <v>171</v>
      </c>
      <c r="D172" s="968">
        <f t="shared" si="28"/>
        <v>0</v>
      </c>
      <c r="E172" s="968">
        <f t="shared" si="29"/>
        <v>0</v>
      </c>
      <c r="F172" s="968">
        <f t="shared" si="30"/>
        <v>0</v>
      </c>
      <c r="G172" s="968">
        <f t="shared" si="31"/>
        <v>0</v>
      </c>
      <c r="H172" s="968">
        <f t="shared" si="32"/>
        <v>0</v>
      </c>
      <c r="I172" s="968">
        <f t="shared" si="33"/>
        <v>0</v>
      </c>
      <c r="J172" s="968">
        <f t="shared" si="34"/>
        <v>0</v>
      </c>
      <c r="K172" s="968">
        <f t="shared" si="35"/>
        <v>0</v>
      </c>
      <c r="L172" s="968">
        <f t="shared" si="36"/>
        <v>0</v>
      </c>
      <c r="M172" s="968">
        <f t="shared" si="37"/>
        <v>0</v>
      </c>
      <c r="N172" s="968">
        <f t="shared" si="38"/>
        <v>0</v>
      </c>
      <c r="O172" s="968">
        <f t="shared" si="39"/>
        <v>0</v>
      </c>
      <c r="P172" s="968">
        <f t="shared" si="40"/>
        <v>0</v>
      </c>
      <c r="Q172" s="968">
        <f t="shared" si="41"/>
        <v>0</v>
      </c>
      <c r="R172" s="932"/>
      <c r="S172" s="932"/>
      <c r="T172" s="932"/>
      <c r="U172" s="932"/>
      <c r="V172" s="932"/>
      <c r="W172" s="932"/>
      <c r="X172" s="932"/>
      <c r="Y172" s="932"/>
      <c r="Z172" s="932"/>
      <c r="AA172" s="932"/>
      <c r="AB172" s="932"/>
      <c r="AC172" s="932"/>
      <c r="AD172" s="932"/>
      <c r="AE172" s="932"/>
      <c r="AF172" s="932"/>
      <c r="AG172" s="932"/>
      <c r="AH172" s="932"/>
      <c r="AI172" s="932"/>
      <c r="AJ172" s="932"/>
      <c r="AK172" s="932"/>
      <c r="AL172" s="932"/>
      <c r="AM172" s="932"/>
      <c r="AN172" s="932"/>
      <c r="AO172" s="932"/>
      <c r="AP172" s="932"/>
      <c r="AQ172" s="932"/>
      <c r="AR172" s="932"/>
      <c r="AS172" s="932"/>
      <c r="AT172" s="932"/>
      <c r="AU172" s="932"/>
      <c r="AV172" s="932"/>
      <c r="AW172" s="932"/>
      <c r="AX172" s="932"/>
      <c r="AY172" s="932"/>
      <c r="AZ172" s="932"/>
      <c r="BA172" s="932"/>
      <c r="BB172" s="932"/>
      <c r="BC172" s="932"/>
      <c r="BD172" s="932"/>
      <c r="BE172" s="932"/>
      <c r="BF172" s="932"/>
      <c r="BG172" s="932"/>
      <c r="BH172" s="932"/>
      <c r="BI172" s="932"/>
      <c r="BJ172" s="932"/>
      <c r="BK172" s="932"/>
      <c r="BL172" s="932"/>
      <c r="BM172" s="932"/>
      <c r="BN172" s="932"/>
      <c r="BO172" s="932"/>
      <c r="BP172" s="932"/>
      <c r="BQ172" s="932"/>
      <c r="BR172" s="932"/>
      <c r="BS172" s="932"/>
      <c r="BT172" s="932"/>
      <c r="BU172" s="932"/>
      <c r="BV172" s="932"/>
      <c r="BW172" s="932"/>
      <c r="BX172" s="932"/>
      <c r="BY172" s="932"/>
      <c r="BZ172" s="932"/>
      <c r="CA172" s="932"/>
      <c r="CB172" s="932"/>
      <c r="CC172" s="932"/>
      <c r="CD172" s="932"/>
      <c r="CE172" s="932"/>
      <c r="CF172" s="932"/>
      <c r="CG172" s="932"/>
      <c r="CH172" s="932"/>
      <c r="CI172" s="932"/>
      <c r="CJ172" s="932"/>
      <c r="CK172" s="932"/>
      <c r="CL172" s="932"/>
      <c r="CM172" s="932"/>
      <c r="CN172" s="932"/>
      <c r="CO172" s="932"/>
      <c r="CP172" s="932"/>
      <c r="CQ172" s="932"/>
      <c r="CR172" s="932"/>
      <c r="CS172" s="932"/>
      <c r="CT172" s="932"/>
      <c r="CU172" s="932"/>
      <c r="CV172" s="932"/>
      <c r="CW172" s="932"/>
      <c r="CX172" s="932"/>
      <c r="CY172" s="932"/>
      <c r="CZ172" s="932"/>
      <c r="DA172" s="932"/>
      <c r="DB172" s="932"/>
      <c r="DC172" s="932"/>
      <c r="DD172" s="932"/>
      <c r="DE172" s="932"/>
      <c r="DF172" s="932"/>
      <c r="DG172" s="932"/>
      <c r="DH172" s="932"/>
      <c r="DI172" s="932"/>
      <c r="DJ172" s="932"/>
      <c r="DK172" s="932"/>
      <c r="DL172" s="932"/>
      <c r="DM172" s="932"/>
      <c r="DN172" s="932"/>
      <c r="DO172" s="932"/>
      <c r="DP172" s="932"/>
      <c r="DQ172" s="932"/>
      <c r="DR172" s="932"/>
    </row>
    <row r="173" spans="1:122">
      <c r="A173" s="963">
        <v>172</v>
      </c>
      <c r="D173" s="968">
        <f t="shared" si="28"/>
        <v>0</v>
      </c>
      <c r="E173" s="968">
        <f t="shared" si="29"/>
        <v>0</v>
      </c>
      <c r="F173" s="968">
        <f t="shared" si="30"/>
        <v>0</v>
      </c>
      <c r="G173" s="968">
        <f t="shared" si="31"/>
        <v>0</v>
      </c>
      <c r="H173" s="968">
        <f t="shared" si="32"/>
        <v>0</v>
      </c>
      <c r="I173" s="968">
        <f t="shared" si="33"/>
        <v>0</v>
      </c>
      <c r="J173" s="968">
        <f t="shared" si="34"/>
        <v>0</v>
      </c>
      <c r="K173" s="968">
        <f t="shared" si="35"/>
        <v>0</v>
      </c>
      <c r="L173" s="968">
        <f t="shared" si="36"/>
        <v>0</v>
      </c>
      <c r="M173" s="968">
        <f t="shared" si="37"/>
        <v>0</v>
      </c>
      <c r="N173" s="968">
        <f t="shared" si="38"/>
        <v>0</v>
      </c>
      <c r="O173" s="968">
        <f t="shared" si="39"/>
        <v>0</v>
      </c>
      <c r="P173" s="968">
        <f t="shared" si="40"/>
        <v>0</v>
      </c>
      <c r="Q173" s="968">
        <f t="shared" si="41"/>
        <v>0</v>
      </c>
      <c r="R173" s="932"/>
      <c r="S173" s="932"/>
      <c r="T173" s="932"/>
      <c r="U173" s="932"/>
      <c r="V173" s="932"/>
      <c r="W173" s="932"/>
      <c r="X173" s="932"/>
      <c r="Y173" s="932"/>
      <c r="Z173" s="932"/>
      <c r="AA173" s="932"/>
      <c r="AB173" s="932"/>
      <c r="AC173" s="932"/>
      <c r="AD173" s="932"/>
      <c r="AE173" s="932"/>
      <c r="AF173" s="932"/>
      <c r="AG173" s="932"/>
      <c r="AH173" s="932"/>
      <c r="AI173" s="932"/>
      <c r="AJ173" s="932"/>
      <c r="AK173" s="932"/>
      <c r="AL173" s="932"/>
      <c r="AM173" s="932"/>
      <c r="AN173" s="932"/>
      <c r="AO173" s="932"/>
      <c r="AP173" s="932"/>
      <c r="AQ173" s="932"/>
      <c r="AR173" s="932"/>
      <c r="AS173" s="932"/>
      <c r="AT173" s="932"/>
      <c r="AU173" s="932"/>
      <c r="AV173" s="932"/>
      <c r="AW173" s="932"/>
      <c r="AX173" s="932"/>
      <c r="AY173" s="932"/>
      <c r="AZ173" s="932"/>
      <c r="BA173" s="932"/>
      <c r="BB173" s="932"/>
      <c r="BC173" s="932"/>
      <c r="BD173" s="932"/>
      <c r="BE173" s="932"/>
      <c r="BF173" s="932"/>
      <c r="BG173" s="932"/>
      <c r="BH173" s="932"/>
      <c r="BI173" s="932"/>
      <c r="BJ173" s="932"/>
      <c r="BK173" s="932"/>
      <c r="BL173" s="932"/>
      <c r="BM173" s="932"/>
      <c r="BN173" s="932"/>
      <c r="BO173" s="932"/>
      <c r="BP173" s="932"/>
      <c r="BQ173" s="932"/>
      <c r="BR173" s="932"/>
      <c r="BS173" s="932"/>
      <c r="BT173" s="932"/>
      <c r="BU173" s="932"/>
      <c r="BV173" s="932"/>
      <c r="BW173" s="932"/>
      <c r="BX173" s="932"/>
      <c r="BY173" s="932"/>
      <c r="BZ173" s="932"/>
      <c r="CA173" s="932"/>
      <c r="CB173" s="932"/>
      <c r="CC173" s="932"/>
      <c r="CD173" s="932"/>
      <c r="CE173" s="932"/>
      <c r="CF173" s="932"/>
      <c r="CG173" s="932"/>
      <c r="CH173" s="932"/>
      <c r="CI173" s="932"/>
      <c r="CJ173" s="932"/>
      <c r="CK173" s="932"/>
      <c r="CL173" s="932"/>
      <c r="CM173" s="932"/>
      <c r="CN173" s="932"/>
      <c r="CO173" s="932"/>
      <c r="CP173" s="932"/>
      <c r="CQ173" s="932"/>
      <c r="CR173" s="932"/>
      <c r="CS173" s="932"/>
      <c r="CT173" s="932"/>
      <c r="CU173" s="932"/>
      <c r="CV173" s="932"/>
      <c r="CW173" s="932"/>
      <c r="CX173" s="932"/>
      <c r="CY173" s="932"/>
      <c r="CZ173" s="932"/>
      <c r="DA173" s="932"/>
      <c r="DB173" s="932"/>
      <c r="DC173" s="932"/>
      <c r="DD173" s="932"/>
      <c r="DE173" s="932"/>
      <c r="DF173" s="932"/>
      <c r="DG173" s="932"/>
      <c r="DH173" s="932"/>
      <c r="DI173" s="932"/>
      <c r="DJ173" s="932"/>
      <c r="DK173" s="932"/>
      <c r="DL173" s="932"/>
      <c r="DM173" s="932"/>
      <c r="DN173" s="932"/>
      <c r="DO173" s="932"/>
      <c r="DP173" s="932"/>
      <c r="DQ173" s="932"/>
      <c r="DR173" s="932"/>
    </row>
    <row r="174" spans="1:122">
      <c r="A174" s="963">
        <v>173</v>
      </c>
      <c r="D174" s="968">
        <f t="shared" si="28"/>
        <v>0</v>
      </c>
      <c r="E174" s="968">
        <f t="shared" si="29"/>
        <v>0</v>
      </c>
      <c r="F174" s="968">
        <f t="shared" si="30"/>
        <v>0</v>
      </c>
      <c r="G174" s="968">
        <f t="shared" si="31"/>
        <v>0</v>
      </c>
      <c r="H174" s="968">
        <f t="shared" si="32"/>
        <v>0</v>
      </c>
      <c r="I174" s="968">
        <f t="shared" si="33"/>
        <v>0</v>
      </c>
      <c r="J174" s="968">
        <f t="shared" si="34"/>
        <v>0</v>
      </c>
      <c r="K174" s="968">
        <f t="shared" si="35"/>
        <v>0</v>
      </c>
      <c r="L174" s="968">
        <f t="shared" si="36"/>
        <v>0</v>
      </c>
      <c r="M174" s="968">
        <f t="shared" si="37"/>
        <v>0</v>
      </c>
      <c r="N174" s="968">
        <f t="shared" si="38"/>
        <v>0</v>
      </c>
      <c r="O174" s="968">
        <f t="shared" si="39"/>
        <v>0</v>
      </c>
      <c r="P174" s="968">
        <f t="shared" si="40"/>
        <v>0</v>
      </c>
      <c r="Q174" s="968">
        <f t="shared" si="41"/>
        <v>0</v>
      </c>
      <c r="R174" s="932"/>
      <c r="S174" s="932"/>
      <c r="T174" s="932"/>
      <c r="U174" s="932"/>
      <c r="V174" s="932"/>
      <c r="W174" s="932"/>
      <c r="X174" s="932"/>
      <c r="Y174" s="932"/>
      <c r="Z174" s="932"/>
      <c r="AA174" s="932"/>
      <c r="AB174" s="932"/>
      <c r="AC174" s="932"/>
      <c r="AD174" s="932"/>
      <c r="AE174" s="932"/>
      <c r="AF174" s="932"/>
      <c r="AG174" s="932"/>
      <c r="AH174" s="932"/>
      <c r="AI174" s="932"/>
      <c r="AJ174" s="932"/>
      <c r="AK174" s="932"/>
      <c r="AL174" s="932"/>
      <c r="AM174" s="932"/>
      <c r="AN174" s="932"/>
      <c r="AO174" s="932"/>
      <c r="AP174" s="932"/>
      <c r="AQ174" s="932"/>
      <c r="AR174" s="932"/>
      <c r="AS174" s="932"/>
      <c r="AT174" s="932"/>
      <c r="AU174" s="932"/>
      <c r="AV174" s="932"/>
      <c r="AW174" s="932"/>
      <c r="AX174" s="932"/>
      <c r="AY174" s="932"/>
      <c r="AZ174" s="932"/>
      <c r="BA174" s="932"/>
      <c r="BB174" s="932"/>
      <c r="BC174" s="932"/>
      <c r="BD174" s="932"/>
      <c r="BE174" s="932"/>
      <c r="BF174" s="932"/>
      <c r="BG174" s="932"/>
      <c r="BH174" s="932"/>
      <c r="BI174" s="932"/>
      <c r="BJ174" s="932"/>
      <c r="BK174" s="932"/>
      <c r="BL174" s="932"/>
      <c r="BM174" s="932"/>
      <c r="BN174" s="932"/>
      <c r="BO174" s="932"/>
      <c r="BP174" s="932"/>
      <c r="BQ174" s="932"/>
      <c r="BR174" s="932"/>
      <c r="BS174" s="932"/>
      <c r="BT174" s="932"/>
      <c r="BU174" s="932"/>
      <c r="BV174" s="932"/>
      <c r="BW174" s="932"/>
      <c r="BX174" s="932"/>
      <c r="BY174" s="932"/>
      <c r="BZ174" s="932"/>
      <c r="CA174" s="932"/>
      <c r="CB174" s="932"/>
      <c r="CC174" s="932"/>
      <c r="CD174" s="932"/>
      <c r="CE174" s="932"/>
      <c r="CF174" s="932"/>
      <c r="CG174" s="932"/>
      <c r="CH174" s="932"/>
      <c r="CI174" s="932"/>
      <c r="CJ174" s="932"/>
      <c r="CK174" s="932"/>
      <c r="CL174" s="932"/>
      <c r="CM174" s="932"/>
      <c r="CN174" s="932"/>
      <c r="CO174" s="932"/>
      <c r="CP174" s="932"/>
      <c r="CQ174" s="932"/>
      <c r="CR174" s="932"/>
      <c r="CS174" s="932"/>
      <c r="CT174" s="932"/>
      <c r="CU174" s="932"/>
      <c r="CV174" s="932"/>
      <c r="CW174" s="932"/>
      <c r="CX174" s="932"/>
      <c r="CY174" s="932"/>
      <c r="CZ174" s="932"/>
      <c r="DA174" s="932"/>
      <c r="DB174" s="932"/>
      <c r="DC174" s="932"/>
      <c r="DD174" s="932"/>
      <c r="DE174" s="932"/>
      <c r="DF174" s="932"/>
      <c r="DG174" s="932"/>
      <c r="DH174" s="932"/>
      <c r="DI174" s="932"/>
      <c r="DJ174" s="932"/>
      <c r="DK174" s="932"/>
      <c r="DL174" s="932"/>
      <c r="DM174" s="932"/>
      <c r="DN174" s="932"/>
      <c r="DO174" s="932"/>
      <c r="DP174" s="932"/>
      <c r="DQ174" s="932"/>
      <c r="DR174" s="932"/>
    </row>
    <row r="175" spans="1:122">
      <c r="A175" s="963">
        <v>174</v>
      </c>
      <c r="D175" s="968">
        <f t="shared" si="28"/>
        <v>0</v>
      </c>
      <c r="E175" s="968">
        <f t="shared" si="29"/>
        <v>0</v>
      </c>
      <c r="F175" s="968">
        <f t="shared" si="30"/>
        <v>0</v>
      </c>
      <c r="G175" s="968">
        <f t="shared" si="31"/>
        <v>0</v>
      </c>
      <c r="H175" s="968">
        <f t="shared" si="32"/>
        <v>0</v>
      </c>
      <c r="I175" s="968">
        <f t="shared" si="33"/>
        <v>0</v>
      </c>
      <c r="J175" s="968">
        <f t="shared" si="34"/>
        <v>0</v>
      </c>
      <c r="K175" s="968">
        <f t="shared" si="35"/>
        <v>0</v>
      </c>
      <c r="L175" s="968">
        <f t="shared" si="36"/>
        <v>0</v>
      </c>
      <c r="M175" s="968">
        <f t="shared" si="37"/>
        <v>0</v>
      </c>
      <c r="N175" s="968">
        <f t="shared" si="38"/>
        <v>0</v>
      </c>
      <c r="O175" s="968">
        <f t="shared" si="39"/>
        <v>0</v>
      </c>
      <c r="P175" s="968">
        <f t="shared" si="40"/>
        <v>0</v>
      </c>
      <c r="Q175" s="968">
        <f t="shared" si="41"/>
        <v>0</v>
      </c>
      <c r="R175" s="932"/>
      <c r="S175" s="932"/>
      <c r="T175" s="932"/>
      <c r="U175" s="932"/>
      <c r="V175" s="932"/>
      <c r="W175" s="932"/>
      <c r="X175" s="932"/>
      <c r="Y175" s="932"/>
      <c r="Z175" s="932"/>
      <c r="AA175" s="932"/>
      <c r="AB175" s="932"/>
      <c r="AC175" s="932"/>
      <c r="AD175" s="932"/>
      <c r="AE175" s="932"/>
      <c r="AF175" s="932"/>
      <c r="AG175" s="932"/>
      <c r="AH175" s="932"/>
      <c r="AI175" s="932"/>
      <c r="AJ175" s="932"/>
      <c r="AK175" s="932"/>
      <c r="AL175" s="932"/>
      <c r="AM175" s="932"/>
      <c r="AN175" s="932"/>
      <c r="AO175" s="932"/>
      <c r="AP175" s="932"/>
      <c r="AQ175" s="932"/>
      <c r="AR175" s="932"/>
      <c r="AS175" s="932"/>
      <c r="AT175" s="932"/>
      <c r="AU175" s="932"/>
      <c r="AV175" s="932"/>
      <c r="AW175" s="932"/>
      <c r="AX175" s="932"/>
      <c r="AY175" s="932"/>
      <c r="AZ175" s="932"/>
      <c r="BA175" s="932"/>
      <c r="BB175" s="932"/>
      <c r="BC175" s="932"/>
      <c r="BD175" s="932"/>
      <c r="BE175" s="932"/>
      <c r="BF175" s="932"/>
      <c r="BG175" s="932"/>
      <c r="BH175" s="932"/>
      <c r="BI175" s="932"/>
      <c r="BJ175" s="932"/>
      <c r="BK175" s="932"/>
      <c r="BL175" s="932"/>
      <c r="BM175" s="932"/>
      <c r="BN175" s="932"/>
      <c r="BO175" s="932"/>
      <c r="BP175" s="932"/>
      <c r="BQ175" s="932"/>
      <c r="BR175" s="932"/>
      <c r="BS175" s="932"/>
      <c r="BT175" s="932"/>
      <c r="BU175" s="932"/>
      <c r="BV175" s="932"/>
      <c r="BW175" s="932"/>
      <c r="BX175" s="932"/>
      <c r="BY175" s="932"/>
      <c r="BZ175" s="932"/>
      <c r="CA175" s="932"/>
      <c r="CB175" s="932"/>
      <c r="CC175" s="932"/>
      <c r="CD175" s="932"/>
      <c r="CE175" s="932"/>
      <c r="CF175" s="932"/>
      <c r="CG175" s="932"/>
      <c r="CH175" s="932"/>
      <c r="CI175" s="932"/>
      <c r="CJ175" s="932"/>
      <c r="CK175" s="932"/>
      <c r="CL175" s="932"/>
      <c r="CM175" s="932"/>
      <c r="CN175" s="932"/>
      <c r="CO175" s="932"/>
      <c r="CP175" s="932"/>
      <c r="CQ175" s="932"/>
      <c r="CR175" s="932"/>
      <c r="CS175" s="932"/>
      <c r="CT175" s="932"/>
      <c r="CU175" s="932"/>
      <c r="CV175" s="932"/>
      <c r="CW175" s="932"/>
      <c r="CX175" s="932"/>
      <c r="CY175" s="932"/>
      <c r="CZ175" s="932"/>
      <c r="DA175" s="932"/>
      <c r="DB175" s="932"/>
      <c r="DC175" s="932"/>
      <c r="DD175" s="932"/>
      <c r="DE175" s="932"/>
      <c r="DF175" s="932"/>
      <c r="DG175" s="932"/>
      <c r="DH175" s="932"/>
      <c r="DI175" s="932"/>
      <c r="DJ175" s="932"/>
      <c r="DK175" s="932"/>
      <c r="DL175" s="932"/>
      <c r="DM175" s="932"/>
      <c r="DN175" s="932"/>
      <c r="DO175" s="932"/>
      <c r="DP175" s="932"/>
      <c r="DQ175" s="932"/>
      <c r="DR175" s="932"/>
    </row>
    <row r="176" spans="1:122">
      <c r="A176" s="963">
        <v>175</v>
      </c>
      <c r="D176" s="968">
        <f t="shared" si="28"/>
        <v>0</v>
      </c>
      <c r="E176" s="968">
        <f t="shared" si="29"/>
        <v>0</v>
      </c>
      <c r="F176" s="968">
        <f t="shared" si="30"/>
        <v>0</v>
      </c>
      <c r="G176" s="968">
        <f t="shared" si="31"/>
        <v>0</v>
      </c>
      <c r="H176" s="968">
        <f t="shared" si="32"/>
        <v>0</v>
      </c>
      <c r="I176" s="968">
        <f t="shared" si="33"/>
        <v>0</v>
      </c>
      <c r="J176" s="968">
        <f t="shared" si="34"/>
        <v>0</v>
      </c>
      <c r="K176" s="968">
        <f t="shared" si="35"/>
        <v>0</v>
      </c>
      <c r="L176" s="968">
        <f t="shared" si="36"/>
        <v>0</v>
      </c>
      <c r="M176" s="968">
        <f t="shared" si="37"/>
        <v>0</v>
      </c>
      <c r="N176" s="968">
        <f t="shared" si="38"/>
        <v>0</v>
      </c>
      <c r="O176" s="968">
        <f t="shared" si="39"/>
        <v>0</v>
      </c>
      <c r="P176" s="968">
        <f t="shared" si="40"/>
        <v>0</v>
      </c>
      <c r="Q176" s="968">
        <f t="shared" si="41"/>
        <v>0</v>
      </c>
      <c r="R176" s="932"/>
      <c r="S176" s="932"/>
      <c r="T176" s="932"/>
      <c r="U176" s="932"/>
      <c r="V176" s="932"/>
      <c r="W176" s="932"/>
      <c r="X176" s="932"/>
      <c r="Y176" s="932"/>
      <c r="Z176" s="932"/>
      <c r="AA176" s="932"/>
      <c r="AB176" s="932"/>
      <c r="AC176" s="932"/>
      <c r="AD176" s="932"/>
      <c r="AE176" s="932"/>
      <c r="AF176" s="932"/>
      <c r="AG176" s="932"/>
      <c r="AH176" s="932"/>
      <c r="AI176" s="932"/>
      <c r="AJ176" s="932"/>
      <c r="AK176" s="932"/>
      <c r="AL176" s="932"/>
      <c r="AM176" s="932"/>
      <c r="AN176" s="932"/>
      <c r="AO176" s="932"/>
      <c r="AP176" s="932"/>
      <c r="AQ176" s="932"/>
      <c r="AR176" s="932"/>
      <c r="AS176" s="932"/>
      <c r="AT176" s="932"/>
      <c r="AU176" s="932"/>
      <c r="AV176" s="932"/>
      <c r="AW176" s="932"/>
      <c r="AX176" s="932"/>
      <c r="AY176" s="932"/>
      <c r="AZ176" s="932"/>
      <c r="BA176" s="932"/>
      <c r="BB176" s="932"/>
      <c r="BC176" s="932"/>
      <c r="BD176" s="932"/>
      <c r="BE176" s="932"/>
      <c r="BF176" s="932"/>
      <c r="BG176" s="932"/>
      <c r="BH176" s="932"/>
      <c r="BI176" s="932"/>
      <c r="BJ176" s="932"/>
      <c r="BK176" s="932"/>
      <c r="BL176" s="932"/>
      <c r="BM176" s="932"/>
      <c r="BN176" s="932"/>
      <c r="BO176" s="932"/>
      <c r="BP176" s="932"/>
      <c r="BQ176" s="932"/>
      <c r="BR176" s="932"/>
      <c r="BS176" s="932"/>
      <c r="BT176" s="932"/>
      <c r="BU176" s="932"/>
      <c r="BV176" s="932"/>
      <c r="BW176" s="932"/>
      <c r="BX176" s="932"/>
      <c r="BY176" s="932"/>
      <c r="BZ176" s="932"/>
      <c r="CA176" s="932"/>
      <c r="CB176" s="932"/>
      <c r="CC176" s="932"/>
      <c r="CD176" s="932"/>
      <c r="CE176" s="932"/>
      <c r="CF176" s="932"/>
      <c r="CG176" s="932"/>
      <c r="CH176" s="932"/>
      <c r="CI176" s="932"/>
      <c r="CJ176" s="932"/>
      <c r="CK176" s="932"/>
      <c r="CL176" s="932"/>
      <c r="CM176" s="932"/>
      <c r="CN176" s="932"/>
      <c r="CO176" s="932"/>
      <c r="CP176" s="932"/>
      <c r="CQ176" s="932"/>
      <c r="CR176" s="932"/>
      <c r="CS176" s="932"/>
      <c r="CT176" s="932"/>
      <c r="CU176" s="932"/>
      <c r="CV176" s="932"/>
      <c r="CW176" s="932"/>
      <c r="CX176" s="932"/>
      <c r="CY176" s="932"/>
      <c r="CZ176" s="932"/>
      <c r="DA176" s="932"/>
      <c r="DB176" s="932"/>
      <c r="DC176" s="932"/>
      <c r="DD176" s="932"/>
      <c r="DE176" s="932"/>
      <c r="DF176" s="932"/>
      <c r="DG176" s="932"/>
      <c r="DH176" s="932"/>
      <c r="DI176" s="932"/>
      <c r="DJ176" s="932"/>
      <c r="DK176" s="932"/>
      <c r="DL176" s="932"/>
      <c r="DM176" s="932"/>
      <c r="DN176" s="932"/>
      <c r="DO176" s="932"/>
      <c r="DP176" s="932"/>
      <c r="DQ176" s="932"/>
      <c r="DR176" s="932"/>
    </row>
    <row r="177" spans="1:122">
      <c r="A177" s="963">
        <v>176</v>
      </c>
      <c r="D177" s="968">
        <f t="shared" si="28"/>
        <v>0</v>
      </c>
      <c r="E177" s="968">
        <f t="shared" si="29"/>
        <v>0</v>
      </c>
      <c r="F177" s="968">
        <f t="shared" si="30"/>
        <v>0</v>
      </c>
      <c r="G177" s="968">
        <f t="shared" si="31"/>
        <v>0</v>
      </c>
      <c r="H177" s="968">
        <f t="shared" si="32"/>
        <v>0</v>
      </c>
      <c r="I177" s="968">
        <f t="shared" si="33"/>
        <v>0</v>
      </c>
      <c r="J177" s="968">
        <f t="shared" si="34"/>
        <v>0</v>
      </c>
      <c r="K177" s="968">
        <f t="shared" si="35"/>
        <v>0</v>
      </c>
      <c r="L177" s="968">
        <f t="shared" si="36"/>
        <v>0</v>
      </c>
      <c r="M177" s="968">
        <f t="shared" si="37"/>
        <v>0</v>
      </c>
      <c r="N177" s="968">
        <f t="shared" si="38"/>
        <v>0</v>
      </c>
      <c r="O177" s="968">
        <f t="shared" si="39"/>
        <v>0</v>
      </c>
      <c r="P177" s="968">
        <f t="shared" si="40"/>
        <v>0</v>
      </c>
      <c r="Q177" s="968">
        <f t="shared" si="41"/>
        <v>0</v>
      </c>
      <c r="R177" s="932"/>
      <c r="S177" s="932"/>
      <c r="T177" s="932"/>
      <c r="U177" s="932"/>
      <c r="V177" s="932"/>
      <c r="W177" s="932"/>
      <c r="X177" s="932"/>
      <c r="Y177" s="932"/>
      <c r="Z177" s="932"/>
      <c r="AA177" s="932"/>
      <c r="AB177" s="932"/>
      <c r="AC177" s="932"/>
      <c r="AD177" s="932"/>
      <c r="AE177" s="932"/>
      <c r="AF177" s="932"/>
      <c r="AG177" s="932"/>
      <c r="AH177" s="932"/>
      <c r="AI177" s="932"/>
      <c r="AJ177" s="932"/>
      <c r="AK177" s="932"/>
      <c r="AL177" s="932"/>
      <c r="AM177" s="932"/>
      <c r="AN177" s="932"/>
      <c r="AO177" s="932"/>
      <c r="AP177" s="932"/>
      <c r="AQ177" s="932"/>
      <c r="AR177" s="932"/>
      <c r="AS177" s="932"/>
      <c r="AT177" s="932"/>
      <c r="AU177" s="932"/>
      <c r="AV177" s="932"/>
      <c r="AW177" s="932"/>
      <c r="AX177" s="932"/>
      <c r="AY177" s="932"/>
      <c r="AZ177" s="932"/>
      <c r="BA177" s="932"/>
      <c r="BB177" s="932"/>
      <c r="BC177" s="932"/>
      <c r="BD177" s="932"/>
      <c r="BE177" s="932"/>
      <c r="BF177" s="932"/>
      <c r="BG177" s="932"/>
      <c r="BH177" s="932"/>
      <c r="BI177" s="932"/>
      <c r="BJ177" s="932"/>
      <c r="BK177" s="932"/>
      <c r="BL177" s="932"/>
      <c r="BM177" s="932"/>
      <c r="BN177" s="932"/>
      <c r="BO177" s="932"/>
      <c r="BP177" s="932"/>
      <c r="BQ177" s="932"/>
      <c r="BR177" s="932"/>
      <c r="BS177" s="932"/>
      <c r="BT177" s="932"/>
      <c r="BU177" s="932"/>
      <c r="BV177" s="932"/>
      <c r="BW177" s="932"/>
      <c r="BX177" s="932"/>
      <c r="BY177" s="932"/>
      <c r="BZ177" s="932"/>
      <c r="CA177" s="932"/>
      <c r="CB177" s="932"/>
      <c r="CC177" s="932"/>
      <c r="CD177" s="932"/>
      <c r="CE177" s="932"/>
      <c r="CF177" s="932"/>
      <c r="CG177" s="932"/>
      <c r="CH177" s="932"/>
      <c r="CI177" s="932"/>
      <c r="CJ177" s="932"/>
      <c r="CK177" s="932"/>
      <c r="CL177" s="932"/>
      <c r="CM177" s="932"/>
      <c r="CN177" s="932"/>
      <c r="CO177" s="932"/>
      <c r="CP177" s="932"/>
      <c r="CQ177" s="932"/>
      <c r="CR177" s="932"/>
      <c r="CS177" s="932"/>
      <c r="CT177" s="932"/>
      <c r="CU177" s="932"/>
      <c r="CV177" s="932"/>
      <c r="CW177" s="932"/>
      <c r="CX177" s="932"/>
      <c r="CY177" s="932"/>
      <c r="CZ177" s="932"/>
      <c r="DA177" s="932"/>
      <c r="DB177" s="932"/>
      <c r="DC177" s="932"/>
      <c r="DD177" s="932"/>
      <c r="DE177" s="932"/>
      <c r="DF177" s="932"/>
      <c r="DG177" s="932"/>
      <c r="DH177" s="932"/>
      <c r="DI177" s="932"/>
      <c r="DJ177" s="932"/>
      <c r="DK177" s="932"/>
      <c r="DL177" s="932"/>
      <c r="DM177" s="932"/>
      <c r="DN177" s="932"/>
      <c r="DO177" s="932"/>
      <c r="DP177" s="932"/>
      <c r="DQ177" s="932"/>
      <c r="DR177" s="932"/>
    </row>
    <row r="178" spans="1:122">
      <c r="A178" s="963">
        <v>177</v>
      </c>
      <c r="D178" s="968">
        <f t="shared" si="28"/>
        <v>0</v>
      </c>
      <c r="E178" s="968">
        <f t="shared" si="29"/>
        <v>0</v>
      </c>
      <c r="F178" s="968">
        <f t="shared" si="30"/>
        <v>0</v>
      </c>
      <c r="G178" s="968">
        <f t="shared" si="31"/>
        <v>0</v>
      </c>
      <c r="H178" s="968">
        <f t="shared" si="32"/>
        <v>0</v>
      </c>
      <c r="I178" s="968">
        <f t="shared" si="33"/>
        <v>0</v>
      </c>
      <c r="J178" s="968">
        <f t="shared" si="34"/>
        <v>0</v>
      </c>
      <c r="K178" s="968">
        <f t="shared" si="35"/>
        <v>0</v>
      </c>
      <c r="L178" s="968">
        <f t="shared" si="36"/>
        <v>0</v>
      </c>
      <c r="M178" s="968">
        <f t="shared" si="37"/>
        <v>0</v>
      </c>
      <c r="N178" s="968">
        <f t="shared" si="38"/>
        <v>0</v>
      </c>
      <c r="O178" s="968">
        <f t="shared" si="39"/>
        <v>0</v>
      </c>
      <c r="P178" s="968">
        <f t="shared" si="40"/>
        <v>0</v>
      </c>
      <c r="Q178" s="968">
        <f t="shared" si="41"/>
        <v>0</v>
      </c>
      <c r="R178" s="932"/>
      <c r="S178" s="932"/>
      <c r="T178" s="932"/>
      <c r="U178" s="932"/>
      <c r="V178" s="932"/>
      <c r="W178" s="932"/>
      <c r="X178" s="932"/>
      <c r="Y178" s="932"/>
      <c r="Z178" s="932"/>
      <c r="AA178" s="932"/>
      <c r="AB178" s="932"/>
      <c r="AC178" s="932"/>
      <c r="AD178" s="932"/>
      <c r="AE178" s="932"/>
      <c r="AF178" s="932"/>
      <c r="AG178" s="932"/>
      <c r="AH178" s="932"/>
      <c r="AI178" s="932"/>
      <c r="AJ178" s="932"/>
      <c r="AK178" s="932"/>
      <c r="AL178" s="932"/>
      <c r="AM178" s="932"/>
      <c r="AN178" s="932"/>
      <c r="AO178" s="932"/>
      <c r="AP178" s="932"/>
      <c r="AQ178" s="932"/>
      <c r="AR178" s="932"/>
      <c r="AS178" s="932"/>
      <c r="AT178" s="932"/>
      <c r="AU178" s="932"/>
      <c r="AV178" s="932"/>
      <c r="AW178" s="932"/>
      <c r="AX178" s="932"/>
      <c r="AY178" s="932"/>
      <c r="AZ178" s="932"/>
      <c r="BA178" s="932"/>
      <c r="BB178" s="932"/>
      <c r="BC178" s="932"/>
      <c r="BD178" s="932"/>
      <c r="BE178" s="932"/>
      <c r="BF178" s="932"/>
      <c r="BG178" s="932"/>
      <c r="BH178" s="932"/>
      <c r="BI178" s="932"/>
      <c r="BJ178" s="932"/>
      <c r="BK178" s="932"/>
      <c r="BL178" s="932"/>
      <c r="BM178" s="932"/>
      <c r="BN178" s="932"/>
      <c r="BO178" s="932"/>
      <c r="BP178" s="932"/>
      <c r="BQ178" s="932"/>
      <c r="BR178" s="932"/>
      <c r="BS178" s="932"/>
      <c r="BT178" s="932"/>
      <c r="BU178" s="932"/>
      <c r="BV178" s="932"/>
      <c r="BW178" s="932"/>
      <c r="BX178" s="932"/>
      <c r="BY178" s="932"/>
      <c r="BZ178" s="932"/>
      <c r="CA178" s="932"/>
      <c r="CB178" s="932"/>
      <c r="CC178" s="932"/>
      <c r="CD178" s="932"/>
      <c r="CE178" s="932"/>
      <c r="CF178" s="932"/>
      <c r="CG178" s="932"/>
      <c r="CH178" s="932"/>
      <c r="CI178" s="932"/>
      <c r="CJ178" s="932"/>
      <c r="CK178" s="932"/>
      <c r="CL178" s="932"/>
      <c r="CM178" s="932"/>
      <c r="CN178" s="932"/>
      <c r="CO178" s="932"/>
      <c r="CP178" s="932"/>
      <c r="CQ178" s="932"/>
      <c r="CR178" s="932"/>
      <c r="CS178" s="932"/>
      <c r="CT178" s="932"/>
      <c r="CU178" s="932"/>
      <c r="CV178" s="932"/>
      <c r="CW178" s="932"/>
      <c r="CX178" s="932"/>
      <c r="CY178" s="932"/>
      <c r="CZ178" s="932"/>
      <c r="DA178" s="932"/>
      <c r="DB178" s="932"/>
      <c r="DC178" s="932"/>
      <c r="DD178" s="932"/>
      <c r="DE178" s="932"/>
      <c r="DF178" s="932"/>
      <c r="DG178" s="932"/>
      <c r="DH178" s="932"/>
      <c r="DI178" s="932"/>
      <c r="DJ178" s="932"/>
      <c r="DK178" s="932"/>
      <c r="DL178" s="932"/>
      <c r="DM178" s="932"/>
      <c r="DN178" s="932"/>
      <c r="DO178" s="932"/>
      <c r="DP178" s="932"/>
      <c r="DQ178" s="932"/>
      <c r="DR178" s="932"/>
    </row>
    <row r="179" spans="1:122">
      <c r="A179" s="963">
        <v>178</v>
      </c>
      <c r="D179" s="968">
        <f t="shared" si="28"/>
        <v>0</v>
      </c>
      <c r="E179" s="968">
        <f t="shared" si="29"/>
        <v>0</v>
      </c>
      <c r="F179" s="968">
        <f t="shared" si="30"/>
        <v>0</v>
      </c>
      <c r="G179" s="968">
        <f t="shared" si="31"/>
        <v>0</v>
      </c>
      <c r="H179" s="968">
        <f t="shared" si="32"/>
        <v>0</v>
      </c>
      <c r="I179" s="968">
        <f t="shared" si="33"/>
        <v>0</v>
      </c>
      <c r="J179" s="968">
        <f t="shared" si="34"/>
        <v>0</v>
      </c>
      <c r="K179" s="968">
        <f t="shared" si="35"/>
        <v>0</v>
      </c>
      <c r="L179" s="968">
        <f t="shared" si="36"/>
        <v>0</v>
      </c>
      <c r="M179" s="968">
        <f t="shared" si="37"/>
        <v>0</v>
      </c>
      <c r="N179" s="968">
        <f t="shared" si="38"/>
        <v>0</v>
      </c>
      <c r="O179" s="968">
        <f t="shared" si="39"/>
        <v>0</v>
      </c>
      <c r="P179" s="968">
        <f t="shared" si="40"/>
        <v>0</v>
      </c>
      <c r="Q179" s="968">
        <f t="shared" si="41"/>
        <v>0</v>
      </c>
      <c r="R179" s="932"/>
      <c r="S179" s="932"/>
      <c r="T179" s="932"/>
      <c r="U179" s="932"/>
      <c r="V179" s="932"/>
      <c r="W179" s="932"/>
      <c r="X179" s="932"/>
      <c r="Y179" s="932"/>
      <c r="Z179" s="932"/>
      <c r="AA179" s="932"/>
      <c r="AB179" s="932"/>
      <c r="AC179" s="932"/>
      <c r="AD179" s="932"/>
      <c r="AE179" s="932"/>
      <c r="AF179" s="932"/>
      <c r="AG179" s="932"/>
      <c r="AH179" s="932"/>
      <c r="AI179" s="932"/>
      <c r="AJ179" s="932"/>
      <c r="AK179" s="932"/>
      <c r="AL179" s="932"/>
      <c r="AM179" s="932"/>
      <c r="AN179" s="932"/>
      <c r="AO179" s="932"/>
      <c r="AP179" s="932"/>
      <c r="AQ179" s="932"/>
      <c r="AR179" s="932"/>
      <c r="AS179" s="932"/>
      <c r="AT179" s="932"/>
      <c r="AU179" s="932"/>
      <c r="AV179" s="932"/>
      <c r="AW179" s="932"/>
      <c r="AX179" s="932"/>
      <c r="AY179" s="932"/>
      <c r="AZ179" s="932"/>
      <c r="BA179" s="932"/>
      <c r="BB179" s="932"/>
      <c r="BC179" s="932"/>
      <c r="BD179" s="932"/>
      <c r="BE179" s="932"/>
      <c r="BF179" s="932"/>
      <c r="BG179" s="932"/>
      <c r="BH179" s="932"/>
      <c r="BI179" s="932"/>
      <c r="BJ179" s="932"/>
      <c r="BK179" s="932"/>
      <c r="BL179" s="932"/>
      <c r="BM179" s="932"/>
      <c r="BN179" s="932"/>
      <c r="BO179" s="932"/>
      <c r="BP179" s="932"/>
      <c r="BQ179" s="932"/>
      <c r="BR179" s="932"/>
      <c r="BS179" s="932"/>
      <c r="BT179" s="932"/>
      <c r="BU179" s="932"/>
      <c r="BV179" s="932"/>
      <c r="BW179" s="932"/>
      <c r="BX179" s="932"/>
      <c r="BY179" s="932"/>
      <c r="BZ179" s="932"/>
      <c r="CA179" s="932"/>
      <c r="CB179" s="932"/>
      <c r="CC179" s="932"/>
      <c r="CD179" s="932"/>
      <c r="CE179" s="932"/>
      <c r="CF179" s="932"/>
      <c r="CG179" s="932"/>
      <c r="CH179" s="932"/>
      <c r="CI179" s="932"/>
      <c r="CJ179" s="932"/>
      <c r="CK179" s="932"/>
      <c r="CL179" s="932"/>
      <c r="CM179" s="932"/>
      <c r="CN179" s="932"/>
      <c r="CO179" s="932"/>
      <c r="CP179" s="932"/>
      <c r="CQ179" s="932"/>
      <c r="CR179" s="932"/>
      <c r="CS179" s="932"/>
      <c r="CT179" s="932"/>
      <c r="CU179" s="932"/>
      <c r="CV179" s="932"/>
      <c r="CW179" s="932"/>
      <c r="CX179" s="932"/>
      <c r="CY179" s="932"/>
      <c r="CZ179" s="932"/>
      <c r="DA179" s="932"/>
      <c r="DB179" s="932"/>
      <c r="DC179" s="932"/>
      <c r="DD179" s="932"/>
      <c r="DE179" s="932"/>
      <c r="DF179" s="932"/>
      <c r="DG179" s="932"/>
      <c r="DH179" s="932"/>
      <c r="DI179" s="932"/>
      <c r="DJ179" s="932"/>
      <c r="DK179" s="932"/>
      <c r="DL179" s="932"/>
      <c r="DM179" s="932"/>
      <c r="DN179" s="932"/>
      <c r="DO179" s="932"/>
      <c r="DP179" s="932"/>
      <c r="DQ179" s="932"/>
      <c r="DR179" s="932"/>
    </row>
    <row r="180" spans="1:122">
      <c r="A180" s="963">
        <v>179</v>
      </c>
      <c r="D180" s="968">
        <f t="shared" si="28"/>
        <v>0</v>
      </c>
      <c r="E180" s="968">
        <f t="shared" si="29"/>
        <v>0</v>
      </c>
      <c r="F180" s="968">
        <f t="shared" si="30"/>
        <v>0</v>
      </c>
      <c r="G180" s="968">
        <f t="shared" si="31"/>
        <v>0</v>
      </c>
      <c r="H180" s="968">
        <f t="shared" si="32"/>
        <v>0</v>
      </c>
      <c r="I180" s="968">
        <f t="shared" si="33"/>
        <v>0</v>
      </c>
      <c r="J180" s="968">
        <f t="shared" si="34"/>
        <v>0</v>
      </c>
      <c r="K180" s="968">
        <f t="shared" si="35"/>
        <v>0</v>
      </c>
      <c r="L180" s="968">
        <f t="shared" si="36"/>
        <v>0</v>
      </c>
      <c r="M180" s="968">
        <f t="shared" si="37"/>
        <v>0</v>
      </c>
      <c r="N180" s="968">
        <f t="shared" si="38"/>
        <v>0</v>
      </c>
      <c r="O180" s="968">
        <f t="shared" si="39"/>
        <v>0</v>
      </c>
      <c r="P180" s="968">
        <f t="shared" si="40"/>
        <v>0</v>
      </c>
      <c r="Q180" s="968">
        <f t="shared" si="41"/>
        <v>0</v>
      </c>
      <c r="R180" s="932"/>
      <c r="S180" s="932"/>
      <c r="T180" s="932"/>
      <c r="U180" s="932"/>
      <c r="V180" s="932"/>
      <c r="W180" s="932"/>
      <c r="X180" s="932"/>
      <c r="Y180" s="932"/>
      <c r="Z180" s="932"/>
      <c r="AA180" s="932"/>
      <c r="AB180" s="932"/>
      <c r="AC180" s="932"/>
      <c r="AD180" s="932"/>
      <c r="AE180" s="932"/>
      <c r="AF180" s="932"/>
      <c r="AG180" s="932"/>
      <c r="AH180" s="932"/>
      <c r="AI180" s="932"/>
      <c r="AJ180" s="932"/>
      <c r="AK180" s="932"/>
      <c r="AL180" s="932"/>
      <c r="AM180" s="932"/>
      <c r="AN180" s="932"/>
      <c r="AO180" s="932"/>
      <c r="AP180" s="932"/>
      <c r="AQ180" s="932"/>
      <c r="AR180" s="932"/>
      <c r="AS180" s="932"/>
      <c r="AT180" s="932"/>
      <c r="AU180" s="932"/>
      <c r="AV180" s="932"/>
      <c r="AW180" s="932"/>
      <c r="AX180" s="932"/>
      <c r="AY180" s="932"/>
      <c r="AZ180" s="932"/>
      <c r="BA180" s="932"/>
      <c r="BB180" s="932"/>
      <c r="BC180" s="932"/>
      <c r="BD180" s="932"/>
      <c r="BE180" s="932"/>
      <c r="BF180" s="932"/>
      <c r="BG180" s="932"/>
      <c r="BH180" s="932"/>
      <c r="BI180" s="932"/>
      <c r="BJ180" s="932"/>
      <c r="BK180" s="932"/>
      <c r="BL180" s="932"/>
      <c r="BM180" s="932"/>
      <c r="BN180" s="932"/>
      <c r="BO180" s="932"/>
      <c r="BP180" s="932"/>
      <c r="BQ180" s="932"/>
      <c r="BR180" s="932"/>
      <c r="BS180" s="932"/>
      <c r="BT180" s="932"/>
      <c r="BU180" s="932"/>
      <c r="BV180" s="932"/>
      <c r="BW180" s="932"/>
      <c r="BX180" s="932"/>
      <c r="BY180" s="932"/>
      <c r="BZ180" s="932"/>
      <c r="CA180" s="932"/>
      <c r="CB180" s="932"/>
      <c r="CC180" s="932"/>
      <c r="CD180" s="932"/>
      <c r="CE180" s="932"/>
      <c r="CF180" s="932"/>
      <c r="CG180" s="932"/>
      <c r="CH180" s="932"/>
      <c r="CI180" s="932"/>
      <c r="CJ180" s="932"/>
      <c r="CK180" s="932"/>
      <c r="CL180" s="932"/>
      <c r="CM180" s="932"/>
      <c r="CN180" s="932"/>
      <c r="CO180" s="932"/>
      <c r="CP180" s="932"/>
      <c r="CQ180" s="932"/>
      <c r="CR180" s="932"/>
      <c r="CS180" s="932"/>
      <c r="CT180" s="932"/>
      <c r="CU180" s="932"/>
      <c r="CV180" s="932"/>
      <c r="CW180" s="932"/>
      <c r="CX180" s="932"/>
      <c r="CY180" s="932"/>
      <c r="CZ180" s="932"/>
      <c r="DA180" s="932"/>
      <c r="DB180" s="932"/>
      <c r="DC180" s="932"/>
      <c r="DD180" s="932"/>
      <c r="DE180" s="932"/>
      <c r="DF180" s="932"/>
      <c r="DG180" s="932"/>
      <c r="DH180" s="932"/>
      <c r="DI180" s="932"/>
      <c r="DJ180" s="932"/>
      <c r="DK180" s="932"/>
      <c r="DL180" s="932"/>
      <c r="DM180" s="932"/>
      <c r="DN180" s="932"/>
      <c r="DO180" s="932"/>
      <c r="DP180" s="932"/>
      <c r="DQ180" s="932"/>
      <c r="DR180" s="932"/>
    </row>
    <row r="181" spans="1:122">
      <c r="A181" s="963">
        <v>180</v>
      </c>
      <c r="D181" s="968">
        <f t="shared" si="28"/>
        <v>0</v>
      </c>
      <c r="E181" s="968">
        <f t="shared" si="29"/>
        <v>0</v>
      </c>
      <c r="F181" s="968">
        <f t="shared" si="30"/>
        <v>0</v>
      </c>
      <c r="G181" s="968">
        <f t="shared" si="31"/>
        <v>0</v>
      </c>
      <c r="H181" s="968">
        <f t="shared" si="32"/>
        <v>0</v>
      </c>
      <c r="I181" s="968">
        <f t="shared" si="33"/>
        <v>0</v>
      </c>
      <c r="J181" s="968">
        <f t="shared" si="34"/>
        <v>0</v>
      </c>
      <c r="K181" s="968">
        <f t="shared" si="35"/>
        <v>0</v>
      </c>
      <c r="L181" s="968">
        <f t="shared" si="36"/>
        <v>0</v>
      </c>
      <c r="M181" s="968">
        <f t="shared" si="37"/>
        <v>0</v>
      </c>
      <c r="N181" s="968">
        <f t="shared" si="38"/>
        <v>0</v>
      </c>
      <c r="O181" s="968">
        <f t="shared" si="39"/>
        <v>0</v>
      </c>
      <c r="P181" s="968">
        <f t="shared" si="40"/>
        <v>0</v>
      </c>
      <c r="Q181" s="968">
        <f t="shared" si="41"/>
        <v>0</v>
      </c>
      <c r="R181" s="932"/>
      <c r="S181" s="932"/>
      <c r="T181" s="932"/>
      <c r="U181" s="932"/>
      <c r="V181" s="932"/>
      <c r="W181" s="932"/>
      <c r="X181" s="932"/>
      <c r="Y181" s="932"/>
      <c r="Z181" s="932"/>
      <c r="AA181" s="932"/>
      <c r="AB181" s="932"/>
      <c r="AC181" s="932"/>
      <c r="AD181" s="932"/>
      <c r="AE181" s="932"/>
      <c r="AF181" s="932"/>
      <c r="AG181" s="932"/>
      <c r="AH181" s="932"/>
      <c r="AI181" s="932"/>
      <c r="AJ181" s="932"/>
      <c r="AK181" s="932"/>
      <c r="AL181" s="932"/>
      <c r="AM181" s="932"/>
      <c r="AN181" s="932"/>
      <c r="AO181" s="932"/>
      <c r="AP181" s="932"/>
      <c r="AQ181" s="932"/>
      <c r="AR181" s="932"/>
      <c r="AS181" s="932"/>
      <c r="AT181" s="932"/>
      <c r="AU181" s="932"/>
      <c r="AV181" s="932"/>
      <c r="AW181" s="932"/>
      <c r="AX181" s="932"/>
      <c r="AY181" s="932"/>
      <c r="AZ181" s="932"/>
      <c r="BA181" s="932"/>
      <c r="BB181" s="932"/>
      <c r="BC181" s="932"/>
      <c r="BD181" s="932"/>
      <c r="BE181" s="932"/>
      <c r="BF181" s="932"/>
      <c r="BG181" s="932"/>
      <c r="BH181" s="932"/>
      <c r="BI181" s="932"/>
      <c r="BJ181" s="932"/>
      <c r="BK181" s="932"/>
      <c r="BL181" s="932"/>
      <c r="BM181" s="932"/>
      <c r="BN181" s="932"/>
      <c r="BO181" s="932"/>
      <c r="BP181" s="932"/>
      <c r="BQ181" s="932"/>
      <c r="BR181" s="932"/>
      <c r="BS181" s="932"/>
      <c r="BT181" s="932"/>
      <c r="BU181" s="932"/>
      <c r="BV181" s="932"/>
      <c r="BW181" s="932"/>
      <c r="BX181" s="932"/>
      <c r="BY181" s="932"/>
      <c r="BZ181" s="932"/>
      <c r="CA181" s="932"/>
      <c r="CB181" s="932"/>
      <c r="CC181" s="932"/>
      <c r="CD181" s="932"/>
      <c r="CE181" s="932"/>
      <c r="CF181" s="932"/>
      <c r="CG181" s="932"/>
      <c r="CH181" s="932"/>
      <c r="CI181" s="932"/>
      <c r="CJ181" s="932"/>
      <c r="CK181" s="932"/>
      <c r="CL181" s="932"/>
      <c r="CM181" s="932"/>
      <c r="CN181" s="932"/>
      <c r="CO181" s="932"/>
      <c r="CP181" s="932"/>
      <c r="CQ181" s="932"/>
      <c r="CR181" s="932"/>
      <c r="CS181" s="932"/>
      <c r="CT181" s="932"/>
      <c r="CU181" s="932"/>
      <c r="CV181" s="932"/>
      <c r="CW181" s="932"/>
      <c r="CX181" s="932"/>
      <c r="CY181" s="932"/>
      <c r="CZ181" s="932"/>
      <c r="DA181" s="932"/>
      <c r="DB181" s="932"/>
      <c r="DC181" s="932"/>
      <c r="DD181" s="932"/>
      <c r="DE181" s="932"/>
      <c r="DF181" s="932"/>
      <c r="DG181" s="932"/>
      <c r="DH181" s="932"/>
      <c r="DI181" s="932"/>
      <c r="DJ181" s="932"/>
      <c r="DK181" s="932"/>
      <c r="DL181" s="932"/>
      <c r="DM181" s="932"/>
      <c r="DN181" s="932"/>
      <c r="DO181" s="932"/>
      <c r="DP181" s="932"/>
      <c r="DQ181" s="932"/>
      <c r="DR181" s="932"/>
    </row>
    <row r="182" spans="1:122">
      <c r="A182" s="963">
        <v>181</v>
      </c>
      <c r="D182" s="968">
        <f t="shared" si="28"/>
        <v>0</v>
      </c>
      <c r="E182" s="968">
        <f t="shared" si="29"/>
        <v>0</v>
      </c>
      <c r="F182" s="968">
        <f t="shared" si="30"/>
        <v>0</v>
      </c>
      <c r="G182" s="968">
        <f t="shared" si="31"/>
        <v>0</v>
      </c>
      <c r="H182" s="968">
        <f t="shared" si="32"/>
        <v>0</v>
      </c>
      <c r="I182" s="968">
        <f t="shared" si="33"/>
        <v>0</v>
      </c>
      <c r="J182" s="968">
        <f t="shared" si="34"/>
        <v>0</v>
      </c>
      <c r="K182" s="968">
        <f t="shared" si="35"/>
        <v>0</v>
      </c>
      <c r="L182" s="968">
        <f t="shared" si="36"/>
        <v>0</v>
      </c>
      <c r="M182" s="968">
        <f t="shared" si="37"/>
        <v>0</v>
      </c>
      <c r="N182" s="968">
        <f t="shared" si="38"/>
        <v>0</v>
      </c>
      <c r="O182" s="968">
        <f t="shared" si="39"/>
        <v>0</v>
      </c>
      <c r="P182" s="968">
        <f t="shared" si="40"/>
        <v>0</v>
      </c>
      <c r="Q182" s="968">
        <f t="shared" si="41"/>
        <v>0</v>
      </c>
      <c r="R182" s="932"/>
      <c r="S182" s="932"/>
      <c r="T182" s="932"/>
      <c r="U182" s="932"/>
      <c r="V182" s="932"/>
      <c r="W182" s="932"/>
      <c r="X182" s="932"/>
      <c r="Y182" s="932"/>
      <c r="Z182" s="932"/>
      <c r="AA182" s="932"/>
      <c r="AB182" s="932"/>
      <c r="AC182" s="932"/>
      <c r="AD182" s="932"/>
      <c r="AE182" s="932"/>
      <c r="AF182" s="932"/>
      <c r="AG182" s="932"/>
      <c r="AH182" s="932"/>
      <c r="AI182" s="932"/>
      <c r="AJ182" s="932"/>
      <c r="AK182" s="932"/>
      <c r="AL182" s="932"/>
      <c r="AM182" s="932"/>
      <c r="AN182" s="932"/>
      <c r="AO182" s="932"/>
      <c r="AP182" s="932"/>
      <c r="AQ182" s="932"/>
      <c r="AR182" s="932"/>
      <c r="AS182" s="932"/>
      <c r="AT182" s="932"/>
      <c r="AU182" s="932"/>
      <c r="AV182" s="932"/>
      <c r="AW182" s="932"/>
      <c r="AX182" s="932"/>
      <c r="AY182" s="932"/>
      <c r="AZ182" s="932"/>
      <c r="BA182" s="932"/>
      <c r="BB182" s="932"/>
      <c r="BC182" s="932"/>
      <c r="BD182" s="932"/>
      <c r="BE182" s="932"/>
      <c r="BF182" s="932"/>
      <c r="BG182" s="932"/>
      <c r="BH182" s="932"/>
      <c r="BI182" s="932"/>
      <c r="BJ182" s="932"/>
      <c r="BK182" s="932"/>
      <c r="BL182" s="932"/>
      <c r="BM182" s="932"/>
      <c r="BN182" s="932"/>
      <c r="BO182" s="932"/>
      <c r="BP182" s="932"/>
      <c r="BQ182" s="932"/>
      <c r="BR182" s="932"/>
      <c r="BS182" s="932"/>
      <c r="BT182" s="932"/>
      <c r="BU182" s="932"/>
      <c r="BV182" s="932"/>
      <c r="BW182" s="932"/>
      <c r="BX182" s="932"/>
      <c r="BY182" s="932"/>
      <c r="BZ182" s="932"/>
      <c r="CA182" s="932"/>
      <c r="CB182" s="932"/>
      <c r="CC182" s="932"/>
      <c r="CD182" s="932"/>
      <c r="CE182" s="932"/>
      <c r="CF182" s="932"/>
      <c r="CG182" s="932"/>
      <c r="CH182" s="932"/>
      <c r="CI182" s="932"/>
      <c r="CJ182" s="932"/>
      <c r="CK182" s="932"/>
      <c r="CL182" s="932"/>
      <c r="CM182" s="932"/>
      <c r="CN182" s="932"/>
      <c r="CO182" s="932"/>
      <c r="CP182" s="932"/>
      <c r="CQ182" s="932"/>
      <c r="CR182" s="932"/>
      <c r="CS182" s="932"/>
      <c r="CT182" s="932"/>
      <c r="CU182" s="932"/>
      <c r="CV182" s="932"/>
      <c r="CW182" s="932"/>
      <c r="CX182" s="932"/>
      <c r="CY182" s="932"/>
      <c r="CZ182" s="932"/>
      <c r="DA182" s="932"/>
      <c r="DB182" s="932"/>
      <c r="DC182" s="932"/>
      <c r="DD182" s="932"/>
      <c r="DE182" s="932"/>
      <c r="DF182" s="932"/>
      <c r="DG182" s="932"/>
      <c r="DH182" s="932"/>
      <c r="DI182" s="932"/>
      <c r="DJ182" s="932"/>
      <c r="DK182" s="932"/>
      <c r="DL182" s="932"/>
      <c r="DM182" s="932"/>
      <c r="DN182" s="932"/>
      <c r="DO182" s="932"/>
      <c r="DP182" s="932"/>
      <c r="DQ182" s="932"/>
      <c r="DR182" s="932"/>
    </row>
    <row r="183" spans="1:122">
      <c r="A183" s="963">
        <v>182</v>
      </c>
      <c r="D183" s="968">
        <f t="shared" si="28"/>
        <v>0</v>
      </c>
      <c r="E183" s="968">
        <f t="shared" si="29"/>
        <v>0</v>
      </c>
      <c r="F183" s="968">
        <f t="shared" si="30"/>
        <v>0</v>
      </c>
      <c r="G183" s="968">
        <f t="shared" si="31"/>
        <v>0</v>
      </c>
      <c r="H183" s="968">
        <f t="shared" si="32"/>
        <v>0</v>
      </c>
      <c r="I183" s="968">
        <f t="shared" si="33"/>
        <v>0</v>
      </c>
      <c r="J183" s="968">
        <f t="shared" si="34"/>
        <v>0</v>
      </c>
      <c r="K183" s="968">
        <f t="shared" si="35"/>
        <v>0</v>
      </c>
      <c r="L183" s="968">
        <f t="shared" si="36"/>
        <v>0</v>
      </c>
      <c r="M183" s="968">
        <f t="shared" si="37"/>
        <v>0</v>
      </c>
      <c r="N183" s="968">
        <f t="shared" si="38"/>
        <v>0</v>
      </c>
      <c r="O183" s="968">
        <f t="shared" si="39"/>
        <v>0</v>
      </c>
      <c r="P183" s="968">
        <f t="shared" si="40"/>
        <v>0</v>
      </c>
      <c r="Q183" s="968">
        <f t="shared" si="41"/>
        <v>0</v>
      </c>
      <c r="R183" s="932"/>
      <c r="S183" s="932"/>
      <c r="T183" s="932"/>
      <c r="U183" s="932"/>
      <c r="V183" s="932"/>
      <c r="W183" s="932"/>
      <c r="X183" s="932"/>
      <c r="Y183" s="932"/>
      <c r="Z183" s="932"/>
      <c r="AA183" s="932"/>
      <c r="AB183" s="932"/>
      <c r="AC183" s="932"/>
      <c r="AD183" s="932"/>
      <c r="AE183" s="932"/>
      <c r="AF183" s="932"/>
      <c r="AG183" s="932"/>
      <c r="AH183" s="932"/>
      <c r="AI183" s="932"/>
      <c r="AJ183" s="932"/>
      <c r="AK183" s="932"/>
      <c r="AL183" s="932"/>
      <c r="AM183" s="932"/>
      <c r="AN183" s="932"/>
      <c r="AO183" s="932"/>
      <c r="AP183" s="932"/>
      <c r="AQ183" s="932"/>
      <c r="AR183" s="932"/>
      <c r="AS183" s="932"/>
      <c r="AT183" s="932"/>
      <c r="AU183" s="932"/>
      <c r="AV183" s="932"/>
      <c r="AW183" s="932"/>
      <c r="AX183" s="932"/>
      <c r="AY183" s="932"/>
      <c r="AZ183" s="932"/>
      <c r="BA183" s="932"/>
      <c r="BB183" s="932"/>
      <c r="BC183" s="932"/>
      <c r="BD183" s="932"/>
      <c r="BE183" s="932"/>
      <c r="BF183" s="932"/>
      <c r="BG183" s="932"/>
      <c r="BH183" s="932"/>
      <c r="BI183" s="932"/>
      <c r="BJ183" s="932"/>
      <c r="BK183" s="932"/>
      <c r="BL183" s="932"/>
      <c r="BM183" s="932"/>
      <c r="BN183" s="932"/>
      <c r="BO183" s="932"/>
      <c r="BP183" s="932"/>
      <c r="BQ183" s="932"/>
      <c r="BR183" s="932"/>
      <c r="BS183" s="932"/>
      <c r="BT183" s="932"/>
      <c r="BU183" s="932"/>
      <c r="BV183" s="932"/>
      <c r="BW183" s="932"/>
      <c r="BX183" s="932"/>
      <c r="BY183" s="932"/>
      <c r="BZ183" s="932"/>
      <c r="CA183" s="932"/>
      <c r="CB183" s="932"/>
      <c r="CC183" s="932"/>
      <c r="CD183" s="932"/>
      <c r="CE183" s="932"/>
      <c r="CF183" s="932"/>
      <c r="CG183" s="932"/>
      <c r="CH183" s="932"/>
      <c r="CI183" s="932"/>
      <c r="CJ183" s="932"/>
      <c r="CK183" s="932"/>
      <c r="CL183" s="932"/>
      <c r="CM183" s="932"/>
      <c r="CN183" s="932"/>
      <c r="CO183" s="932"/>
      <c r="CP183" s="932"/>
      <c r="CQ183" s="932"/>
      <c r="CR183" s="932"/>
      <c r="CS183" s="932"/>
      <c r="CT183" s="932"/>
      <c r="CU183" s="932"/>
      <c r="CV183" s="932"/>
      <c r="CW183" s="932"/>
      <c r="CX183" s="932"/>
      <c r="CY183" s="932"/>
      <c r="CZ183" s="932"/>
      <c r="DA183" s="932"/>
      <c r="DB183" s="932"/>
      <c r="DC183" s="932"/>
      <c r="DD183" s="932"/>
      <c r="DE183" s="932"/>
      <c r="DF183" s="932"/>
      <c r="DG183" s="932"/>
      <c r="DH183" s="932"/>
      <c r="DI183" s="932"/>
      <c r="DJ183" s="932"/>
      <c r="DK183" s="932"/>
      <c r="DL183" s="932"/>
      <c r="DM183" s="932"/>
      <c r="DN183" s="932"/>
      <c r="DO183" s="932"/>
      <c r="DP183" s="932"/>
      <c r="DQ183" s="932"/>
      <c r="DR183" s="932"/>
    </row>
    <row r="184" spans="1:122">
      <c r="A184" s="963">
        <v>183</v>
      </c>
      <c r="D184" s="968">
        <f t="shared" si="28"/>
        <v>0</v>
      </c>
      <c r="E184" s="968">
        <f t="shared" si="29"/>
        <v>0</v>
      </c>
      <c r="F184" s="968">
        <f t="shared" si="30"/>
        <v>0</v>
      </c>
      <c r="G184" s="968">
        <f t="shared" si="31"/>
        <v>0</v>
      </c>
      <c r="H184" s="968">
        <f t="shared" si="32"/>
        <v>0</v>
      </c>
      <c r="I184" s="968">
        <f t="shared" si="33"/>
        <v>0</v>
      </c>
      <c r="J184" s="968">
        <f t="shared" si="34"/>
        <v>0</v>
      </c>
      <c r="K184" s="968">
        <f t="shared" si="35"/>
        <v>0</v>
      </c>
      <c r="L184" s="968">
        <f t="shared" si="36"/>
        <v>0</v>
      </c>
      <c r="M184" s="968">
        <f t="shared" si="37"/>
        <v>0</v>
      </c>
      <c r="N184" s="968">
        <f t="shared" si="38"/>
        <v>0</v>
      </c>
      <c r="O184" s="968">
        <f t="shared" si="39"/>
        <v>0</v>
      </c>
      <c r="P184" s="968">
        <f t="shared" si="40"/>
        <v>0</v>
      </c>
      <c r="Q184" s="968">
        <f t="shared" si="41"/>
        <v>0</v>
      </c>
      <c r="R184" s="932"/>
      <c r="S184" s="932"/>
      <c r="T184" s="932"/>
      <c r="U184" s="932"/>
      <c r="V184" s="932"/>
      <c r="W184" s="932"/>
      <c r="X184" s="932"/>
      <c r="Y184" s="932"/>
      <c r="Z184" s="932"/>
      <c r="AA184" s="932"/>
      <c r="AB184" s="932"/>
      <c r="AC184" s="932"/>
      <c r="AD184" s="932"/>
      <c r="AE184" s="932"/>
      <c r="AF184" s="932"/>
      <c r="AG184" s="932"/>
      <c r="AH184" s="932"/>
      <c r="AI184" s="932"/>
      <c r="AJ184" s="932"/>
      <c r="AK184" s="932"/>
      <c r="AL184" s="932"/>
      <c r="AM184" s="932"/>
      <c r="AN184" s="932"/>
      <c r="AO184" s="932"/>
      <c r="AP184" s="932"/>
      <c r="AQ184" s="932"/>
      <c r="AR184" s="932"/>
      <c r="AS184" s="932"/>
      <c r="AT184" s="932"/>
      <c r="AU184" s="932"/>
      <c r="AV184" s="932"/>
      <c r="AW184" s="932"/>
      <c r="AX184" s="932"/>
      <c r="AY184" s="932"/>
      <c r="AZ184" s="932"/>
      <c r="BA184" s="932"/>
      <c r="BB184" s="932"/>
      <c r="BC184" s="932"/>
      <c r="BD184" s="932"/>
      <c r="BE184" s="932"/>
      <c r="BF184" s="932"/>
      <c r="BG184" s="932"/>
      <c r="BH184" s="932"/>
      <c r="BI184" s="932"/>
      <c r="BJ184" s="932"/>
      <c r="BK184" s="932"/>
      <c r="BL184" s="932"/>
      <c r="BM184" s="932"/>
      <c r="BN184" s="932"/>
      <c r="BO184" s="932"/>
      <c r="BP184" s="932"/>
      <c r="BQ184" s="932"/>
      <c r="BR184" s="932"/>
      <c r="BS184" s="932"/>
      <c r="BT184" s="932"/>
      <c r="BU184" s="932"/>
      <c r="BV184" s="932"/>
      <c r="BW184" s="932"/>
      <c r="BX184" s="932"/>
      <c r="BY184" s="932"/>
      <c r="BZ184" s="932"/>
      <c r="CA184" s="932"/>
      <c r="CB184" s="932"/>
      <c r="CC184" s="932"/>
      <c r="CD184" s="932"/>
      <c r="CE184" s="932"/>
      <c r="CF184" s="932"/>
      <c r="CG184" s="932"/>
      <c r="CH184" s="932"/>
      <c r="CI184" s="932"/>
      <c r="CJ184" s="932"/>
      <c r="CK184" s="932"/>
      <c r="CL184" s="932"/>
      <c r="CM184" s="932"/>
      <c r="CN184" s="932"/>
      <c r="CO184" s="932"/>
      <c r="CP184" s="932"/>
      <c r="CQ184" s="932"/>
      <c r="CR184" s="932"/>
      <c r="CS184" s="932"/>
      <c r="CT184" s="932"/>
      <c r="CU184" s="932"/>
      <c r="CV184" s="932"/>
      <c r="CW184" s="932"/>
      <c r="CX184" s="932"/>
      <c r="CY184" s="932"/>
      <c r="CZ184" s="932"/>
      <c r="DA184" s="932"/>
      <c r="DB184" s="932"/>
      <c r="DC184" s="932"/>
      <c r="DD184" s="932"/>
      <c r="DE184" s="932"/>
      <c r="DF184" s="932"/>
      <c r="DG184" s="932"/>
      <c r="DH184" s="932"/>
      <c r="DI184" s="932"/>
      <c r="DJ184" s="932"/>
      <c r="DK184" s="932"/>
      <c r="DL184" s="932"/>
      <c r="DM184" s="932"/>
      <c r="DN184" s="932"/>
      <c r="DO184" s="932"/>
      <c r="DP184" s="932"/>
      <c r="DQ184" s="932"/>
      <c r="DR184" s="932"/>
    </row>
    <row r="185" spans="1:122">
      <c r="A185" s="963">
        <v>184</v>
      </c>
      <c r="D185" s="968">
        <f t="shared" si="28"/>
        <v>0</v>
      </c>
      <c r="E185" s="968">
        <f t="shared" si="29"/>
        <v>0</v>
      </c>
      <c r="F185" s="968">
        <f t="shared" si="30"/>
        <v>0</v>
      </c>
      <c r="G185" s="968">
        <f t="shared" si="31"/>
        <v>0</v>
      </c>
      <c r="H185" s="968">
        <f t="shared" si="32"/>
        <v>0</v>
      </c>
      <c r="I185" s="968">
        <f t="shared" si="33"/>
        <v>0</v>
      </c>
      <c r="J185" s="968">
        <f t="shared" si="34"/>
        <v>0</v>
      </c>
      <c r="K185" s="968">
        <f t="shared" si="35"/>
        <v>0</v>
      </c>
      <c r="L185" s="968">
        <f t="shared" si="36"/>
        <v>0</v>
      </c>
      <c r="M185" s="968">
        <f t="shared" si="37"/>
        <v>0</v>
      </c>
      <c r="N185" s="968">
        <f t="shared" si="38"/>
        <v>0</v>
      </c>
      <c r="O185" s="968">
        <f t="shared" si="39"/>
        <v>0</v>
      </c>
      <c r="P185" s="968">
        <f t="shared" si="40"/>
        <v>0</v>
      </c>
      <c r="Q185" s="968">
        <f t="shared" si="41"/>
        <v>0</v>
      </c>
      <c r="R185" s="932"/>
      <c r="S185" s="932"/>
      <c r="T185" s="932"/>
      <c r="U185" s="932"/>
      <c r="V185" s="932"/>
      <c r="W185" s="932"/>
      <c r="X185" s="932"/>
      <c r="Y185" s="932"/>
      <c r="Z185" s="932"/>
      <c r="AA185" s="932"/>
      <c r="AB185" s="932"/>
      <c r="AC185" s="932"/>
      <c r="AD185" s="932"/>
      <c r="AE185" s="932"/>
      <c r="AF185" s="932"/>
      <c r="AG185" s="932"/>
      <c r="AH185" s="932"/>
      <c r="AI185" s="932"/>
      <c r="AJ185" s="932"/>
      <c r="AK185" s="932"/>
      <c r="AL185" s="932"/>
      <c r="AM185" s="932"/>
      <c r="AN185" s="932"/>
      <c r="AO185" s="932"/>
      <c r="AP185" s="932"/>
      <c r="AQ185" s="932"/>
      <c r="AR185" s="932"/>
      <c r="AS185" s="932"/>
      <c r="AT185" s="932"/>
      <c r="AU185" s="932"/>
      <c r="AV185" s="932"/>
      <c r="AW185" s="932"/>
      <c r="AX185" s="932"/>
      <c r="AY185" s="932"/>
      <c r="AZ185" s="932"/>
      <c r="BA185" s="932"/>
      <c r="BB185" s="932"/>
      <c r="BC185" s="932"/>
      <c r="BD185" s="932"/>
      <c r="BE185" s="932"/>
      <c r="BF185" s="932"/>
      <c r="BG185" s="932"/>
      <c r="BH185" s="932"/>
      <c r="BI185" s="932"/>
      <c r="BJ185" s="932"/>
      <c r="BK185" s="932"/>
      <c r="BL185" s="932"/>
      <c r="BM185" s="932"/>
      <c r="BN185" s="932"/>
      <c r="BO185" s="932"/>
      <c r="BP185" s="932"/>
      <c r="BQ185" s="932"/>
      <c r="BR185" s="932"/>
      <c r="BS185" s="932"/>
      <c r="BT185" s="932"/>
      <c r="BU185" s="932"/>
      <c r="BV185" s="932"/>
      <c r="BW185" s="932"/>
      <c r="BX185" s="932"/>
      <c r="BY185" s="932"/>
      <c r="BZ185" s="932"/>
      <c r="CA185" s="932"/>
      <c r="CB185" s="932"/>
      <c r="CC185" s="932"/>
      <c r="CD185" s="932"/>
      <c r="CE185" s="932"/>
      <c r="CF185" s="932"/>
      <c r="CG185" s="932"/>
      <c r="CH185" s="932"/>
      <c r="CI185" s="932"/>
      <c r="CJ185" s="932"/>
      <c r="CK185" s="932"/>
      <c r="CL185" s="932"/>
      <c r="CM185" s="932"/>
      <c r="CN185" s="932"/>
      <c r="CO185" s="932"/>
      <c r="CP185" s="932"/>
      <c r="CQ185" s="932"/>
      <c r="CR185" s="932"/>
      <c r="CS185" s="932"/>
      <c r="CT185" s="932"/>
      <c r="CU185" s="932"/>
      <c r="CV185" s="932"/>
      <c r="CW185" s="932"/>
      <c r="CX185" s="932"/>
      <c r="CY185" s="932"/>
      <c r="CZ185" s="932"/>
      <c r="DA185" s="932"/>
      <c r="DB185" s="932"/>
      <c r="DC185" s="932"/>
      <c r="DD185" s="932"/>
      <c r="DE185" s="932"/>
      <c r="DF185" s="932"/>
      <c r="DG185" s="932"/>
      <c r="DH185" s="932"/>
      <c r="DI185" s="932"/>
      <c r="DJ185" s="932"/>
      <c r="DK185" s="932"/>
      <c r="DL185" s="932"/>
      <c r="DM185" s="932"/>
      <c r="DN185" s="932"/>
      <c r="DO185" s="932"/>
      <c r="DP185" s="932"/>
      <c r="DQ185" s="932"/>
      <c r="DR185" s="932"/>
    </row>
    <row r="186" spans="1:122">
      <c r="A186" s="963">
        <v>185</v>
      </c>
      <c r="D186" s="968">
        <f t="shared" si="28"/>
        <v>0</v>
      </c>
      <c r="E186" s="968">
        <f t="shared" si="29"/>
        <v>0</v>
      </c>
      <c r="F186" s="968">
        <f t="shared" si="30"/>
        <v>0</v>
      </c>
      <c r="G186" s="968">
        <f t="shared" si="31"/>
        <v>0</v>
      </c>
      <c r="H186" s="968">
        <f t="shared" si="32"/>
        <v>0</v>
      </c>
      <c r="I186" s="968">
        <f t="shared" si="33"/>
        <v>0</v>
      </c>
      <c r="J186" s="968">
        <f t="shared" si="34"/>
        <v>0</v>
      </c>
      <c r="K186" s="968">
        <f t="shared" si="35"/>
        <v>0</v>
      </c>
      <c r="L186" s="968">
        <f t="shared" si="36"/>
        <v>0</v>
      </c>
      <c r="M186" s="968">
        <f t="shared" si="37"/>
        <v>0</v>
      </c>
      <c r="N186" s="968">
        <f t="shared" si="38"/>
        <v>0</v>
      </c>
      <c r="O186" s="968">
        <f t="shared" si="39"/>
        <v>0</v>
      </c>
      <c r="P186" s="968">
        <f t="shared" si="40"/>
        <v>0</v>
      </c>
      <c r="Q186" s="968">
        <f t="shared" si="41"/>
        <v>0</v>
      </c>
      <c r="R186" s="932"/>
      <c r="S186" s="932"/>
      <c r="T186" s="932"/>
      <c r="U186" s="932"/>
      <c r="V186" s="932"/>
      <c r="W186" s="932"/>
      <c r="X186" s="932"/>
      <c r="Y186" s="932"/>
      <c r="Z186" s="932"/>
      <c r="AA186" s="932"/>
      <c r="AB186" s="932"/>
      <c r="AC186" s="932"/>
      <c r="AD186" s="932"/>
      <c r="AE186" s="932"/>
      <c r="AF186" s="932"/>
      <c r="AG186" s="932"/>
      <c r="AH186" s="932"/>
      <c r="AI186" s="932"/>
      <c r="AJ186" s="932"/>
      <c r="AK186" s="932"/>
      <c r="AL186" s="932"/>
      <c r="AM186" s="932"/>
      <c r="AN186" s="932"/>
      <c r="AO186" s="932"/>
      <c r="AP186" s="932"/>
      <c r="AQ186" s="932"/>
      <c r="AR186" s="932"/>
      <c r="AS186" s="932"/>
      <c r="AT186" s="932"/>
      <c r="AU186" s="932"/>
      <c r="AV186" s="932"/>
      <c r="AW186" s="932"/>
      <c r="AX186" s="932"/>
      <c r="AY186" s="932"/>
      <c r="AZ186" s="932"/>
      <c r="BA186" s="932"/>
      <c r="BB186" s="932"/>
      <c r="BC186" s="932"/>
      <c r="BD186" s="932"/>
      <c r="BE186" s="932"/>
      <c r="BF186" s="932"/>
      <c r="BG186" s="932"/>
      <c r="BH186" s="932"/>
      <c r="BI186" s="932"/>
      <c r="BJ186" s="932"/>
      <c r="BK186" s="932"/>
      <c r="BL186" s="932"/>
      <c r="BM186" s="932"/>
      <c r="BN186" s="932"/>
      <c r="BO186" s="932"/>
      <c r="BP186" s="932"/>
      <c r="BQ186" s="932"/>
      <c r="BR186" s="932"/>
      <c r="BS186" s="932"/>
      <c r="BT186" s="932"/>
      <c r="BU186" s="932"/>
      <c r="BV186" s="932"/>
      <c r="BW186" s="932"/>
      <c r="BX186" s="932"/>
      <c r="BY186" s="932"/>
      <c r="BZ186" s="932"/>
      <c r="CA186" s="932"/>
      <c r="CB186" s="932"/>
      <c r="CC186" s="932"/>
      <c r="CD186" s="932"/>
      <c r="CE186" s="932"/>
      <c r="CF186" s="932"/>
      <c r="CG186" s="932"/>
      <c r="CH186" s="932"/>
      <c r="CI186" s="932"/>
      <c r="CJ186" s="932"/>
      <c r="CK186" s="932"/>
      <c r="CL186" s="932"/>
      <c r="CM186" s="932"/>
      <c r="CN186" s="932"/>
      <c r="CO186" s="932"/>
      <c r="CP186" s="932"/>
      <c r="CQ186" s="932"/>
      <c r="CR186" s="932"/>
      <c r="CS186" s="932"/>
      <c r="CT186" s="932"/>
      <c r="CU186" s="932"/>
      <c r="CV186" s="932"/>
      <c r="CW186" s="932"/>
      <c r="CX186" s="932"/>
      <c r="CY186" s="932"/>
      <c r="CZ186" s="932"/>
      <c r="DA186" s="932"/>
      <c r="DB186" s="932"/>
      <c r="DC186" s="932"/>
      <c r="DD186" s="932"/>
      <c r="DE186" s="932"/>
      <c r="DF186" s="932"/>
      <c r="DG186" s="932"/>
      <c r="DH186" s="932"/>
      <c r="DI186" s="932"/>
      <c r="DJ186" s="932"/>
      <c r="DK186" s="932"/>
      <c r="DL186" s="932"/>
      <c r="DM186" s="932"/>
      <c r="DN186" s="932"/>
      <c r="DO186" s="932"/>
      <c r="DP186" s="932"/>
      <c r="DQ186" s="932"/>
      <c r="DR186" s="932"/>
    </row>
    <row r="187" spans="1:122">
      <c r="A187" s="963">
        <v>186</v>
      </c>
      <c r="D187" s="968">
        <f t="shared" si="28"/>
        <v>0</v>
      </c>
      <c r="E187" s="968">
        <f t="shared" si="29"/>
        <v>0</v>
      </c>
      <c r="F187" s="968">
        <f t="shared" si="30"/>
        <v>0</v>
      </c>
      <c r="G187" s="968">
        <f t="shared" si="31"/>
        <v>0</v>
      </c>
      <c r="H187" s="968">
        <f t="shared" si="32"/>
        <v>0</v>
      </c>
      <c r="I187" s="968">
        <f t="shared" si="33"/>
        <v>0</v>
      </c>
      <c r="J187" s="968">
        <f t="shared" si="34"/>
        <v>0</v>
      </c>
      <c r="K187" s="968">
        <f t="shared" si="35"/>
        <v>0</v>
      </c>
      <c r="L187" s="968">
        <f t="shared" si="36"/>
        <v>0</v>
      </c>
      <c r="M187" s="968">
        <f t="shared" si="37"/>
        <v>0</v>
      </c>
      <c r="N187" s="968">
        <f t="shared" si="38"/>
        <v>0</v>
      </c>
      <c r="O187" s="968">
        <f t="shared" si="39"/>
        <v>0</v>
      </c>
      <c r="P187" s="968">
        <f t="shared" si="40"/>
        <v>0</v>
      </c>
      <c r="Q187" s="968">
        <f t="shared" si="41"/>
        <v>0</v>
      </c>
      <c r="R187" s="932"/>
      <c r="S187" s="932"/>
      <c r="T187" s="932"/>
      <c r="U187" s="932"/>
      <c r="V187" s="932"/>
      <c r="W187" s="932"/>
      <c r="X187" s="932"/>
      <c r="Y187" s="932"/>
      <c r="Z187" s="932"/>
      <c r="AA187" s="932"/>
      <c r="AB187" s="932"/>
      <c r="AC187" s="932"/>
      <c r="AD187" s="932"/>
      <c r="AE187" s="932"/>
      <c r="AF187" s="932"/>
      <c r="AG187" s="932"/>
      <c r="AH187" s="932"/>
      <c r="AI187" s="932"/>
      <c r="AJ187" s="932"/>
      <c r="AK187" s="932"/>
      <c r="AL187" s="932"/>
      <c r="AM187" s="932"/>
      <c r="AN187" s="932"/>
      <c r="AO187" s="932"/>
      <c r="AP187" s="932"/>
      <c r="AQ187" s="932"/>
      <c r="AR187" s="932"/>
      <c r="AS187" s="932"/>
      <c r="AT187" s="932"/>
      <c r="AU187" s="932"/>
      <c r="AV187" s="932"/>
      <c r="AW187" s="932"/>
      <c r="AX187" s="932"/>
      <c r="AY187" s="932"/>
      <c r="AZ187" s="932"/>
      <c r="BA187" s="932"/>
      <c r="BB187" s="932"/>
      <c r="BC187" s="932"/>
      <c r="BD187" s="932"/>
      <c r="BE187" s="932"/>
      <c r="BF187" s="932"/>
      <c r="BG187" s="932"/>
      <c r="BH187" s="932"/>
      <c r="BI187" s="932"/>
      <c r="BJ187" s="932"/>
      <c r="BK187" s="932"/>
      <c r="BL187" s="932"/>
      <c r="BM187" s="932"/>
      <c r="BN187" s="932"/>
      <c r="BO187" s="932"/>
      <c r="BP187" s="932"/>
      <c r="BQ187" s="932"/>
      <c r="BR187" s="932"/>
      <c r="BS187" s="932"/>
      <c r="BT187" s="932"/>
      <c r="BU187" s="932"/>
      <c r="BV187" s="932"/>
      <c r="BW187" s="932"/>
      <c r="BX187" s="932"/>
      <c r="BY187" s="932"/>
      <c r="BZ187" s="932"/>
      <c r="CA187" s="932"/>
      <c r="CB187" s="932"/>
      <c r="CC187" s="932"/>
      <c r="CD187" s="932"/>
      <c r="CE187" s="932"/>
      <c r="CF187" s="932"/>
      <c r="CG187" s="932"/>
      <c r="CH187" s="932"/>
      <c r="CI187" s="932"/>
      <c r="CJ187" s="932"/>
      <c r="CK187" s="932"/>
      <c r="CL187" s="932"/>
      <c r="CM187" s="932"/>
      <c r="CN187" s="932"/>
      <c r="CO187" s="932"/>
      <c r="CP187" s="932"/>
      <c r="CQ187" s="932"/>
      <c r="CR187" s="932"/>
      <c r="CS187" s="932"/>
      <c r="CT187" s="932"/>
      <c r="CU187" s="932"/>
      <c r="CV187" s="932"/>
      <c r="CW187" s="932"/>
      <c r="CX187" s="932"/>
      <c r="CY187" s="932"/>
      <c r="CZ187" s="932"/>
      <c r="DA187" s="932"/>
      <c r="DB187" s="932"/>
      <c r="DC187" s="932"/>
      <c r="DD187" s="932"/>
      <c r="DE187" s="932"/>
      <c r="DF187" s="932"/>
      <c r="DG187" s="932"/>
      <c r="DH187" s="932"/>
      <c r="DI187" s="932"/>
      <c r="DJ187" s="932"/>
      <c r="DK187" s="932"/>
      <c r="DL187" s="932"/>
      <c r="DM187" s="932"/>
      <c r="DN187" s="932"/>
      <c r="DO187" s="932"/>
      <c r="DP187" s="932"/>
      <c r="DQ187" s="932"/>
      <c r="DR187" s="932"/>
    </row>
    <row r="188" spans="1:122">
      <c r="A188" s="963">
        <v>187</v>
      </c>
      <c r="D188" s="968">
        <f t="shared" si="28"/>
        <v>0</v>
      </c>
      <c r="E188" s="968">
        <f t="shared" si="29"/>
        <v>0</v>
      </c>
      <c r="F188" s="968">
        <f t="shared" si="30"/>
        <v>0</v>
      </c>
      <c r="G188" s="968">
        <f t="shared" si="31"/>
        <v>0</v>
      </c>
      <c r="H188" s="968">
        <f t="shared" si="32"/>
        <v>0</v>
      </c>
      <c r="I188" s="968">
        <f t="shared" si="33"/>
        <v>0</v>
      </c>
      <c r="J188" s="968">
        <f t="shared" si="34"/>
        <v>0</v>
      </c>
      <c r="K188" s="968">
        <f t="shared" si="35"/>
        <v>0</v>
      </c>
      <c r="L188" s="968">
        <f t="shared" si="36"/>
        <v>0</v>
      </c>
      <c r="M188" s="968">
        <f t="shared" si="37"/>
        <v>0</v>
      </c>
      <c r="N188" s="968">
        <f t="shared" si="38"/>
        <v>0</v>
      </c>
      <c r="O188" s="968">
        <f t="shared" si="39"/>
        <v>0</v>
      </c>
      <c r="P188" s="968">
        <f t="shared" si="40"/>
        <v>0</v>
      </c>
      <c r="Q188" s="968">
        <f t="shared" si="41"/>
        <v>0</v>
      </c>
      <c r="R188" s="932"/>
      <c r="S188" s="932"/>
      <c r="T188" s="932"/>
      <c r="U188" s="932"/>
      <c r="V188" s="932"/>
      <c r="W188" s="932"/>
      <c r="X188" s="932"/>
      <c r="Y188" s="932"/>
      <c r="Z188" s="932"/>
      <c r="AA188" s="932"/>
      <c r="AB188" s="932"/>
      <c r="AC188" s="932"/>
      <c r="AD188" s="932"/>
      <c r="AE188" s="932"/>
      <c r="AF188" s="932"/>
      <c r="AG188" s="932"/>
      <c r="AH188" s="932"/>
      <c r="AI188" s="932"/>
      <c r="AJ188" s="932"/>
      <c r="AK188" s="932"/>
      <c r="AL188" s="932"/>
      <c r="AM188" s="932"/>
      <c r="AN188" s="932"/>
      <c r="AO188" s="932"/>
      <c r="AP188" s="932"/>
      <c r="AQ188" s="932"/>
      <c r="AR188" s="932"/>
      <c r="AS188" s="932"/>
      <c r="AT188" s="932"/>
      <c r="AU188" s="932"/>
      <c r="AV188" s="932"/>
      <c r="AW188" s="932"/>
      <c r="AX188" s="932"/>
      <c r="AY188" s="932"/>
      <c r="AZ188" s="932"/>
      <c r="BA188" s="932"/>
      <c r="BB188" s="932"/>
      <c r="BC188" s="932"/>
      <c r="BD188" s="932"/>
      <c r="BE188" s="932"/>
      <c r="BF188" s="932"/>
      <c r="BG188" s="932"/>
      <c r="BH188" s="932"/>
      <c r="BI188" s="932"/>
      <c r="BJ188" s="932"/>
      <c r="BK188" s="932"/>
      <c r="BL188" s="932"/>
      <c r="BM188" s="932"/>
      <c r="BN188" s="932"/>
      <c r="BO188" s="932"/>
      <c r="BP188" s="932"/>
      <c r="BQ188" s="932"/>
      <c r="BR188" s="932"/>
      <c r="BS188" s="932"/>
      <c r="BT188" s="932"/>
      <c r="BU188" s="932"/>
      <c r="BV188" s="932"/>
      <c r="BW188" s="932"/>
      <c r="BX188" s="932"/>
      <c r="BY188" s="932"/>
      <c r="BZ188" s="932"/>
      <c r="CA188" s="932"/>
      <c r="CB188" s="932"/>
      <c r="CC188" s="932"/>
      <c r="CD188" s="932"/>
      <c r="CE188" s="932"/>
      <c r="CF188" s="932"/>
      <c r="CG188" s="932"/>
      <c r="CH188" s="932"/>
      <c r="CI188" s="932"/>
      <c r="CJ188" s="932"/>
      <c r="CK188" s="932"/>
      <c r="CL188" s="932"/>
      <c r="CM188" s="932"/>
      <c r="CN188" s="932"/>
      <c r="CO188" s="932"/>
      <c r="CP188" s="932"/>
      <c r="CQ188" s="932"/>
      <c r="CR188" s="932"/>
      <c r="CS188" s="932"/>
      <c r="CT188" s="932"/>
      <c r="CU188" s="932"/>
      <c r="CV188" s="932"/>
      <c r="CW188" s="932"/>
      <c r="CX188" s="932"/>
      <c r="CY188" s="932"/>
      <c r="CZ188" s="932"/>
      <c r="DA188" s="932"/>
      <c r="DB188" s="932"/>
      <c r="DC188" s="932"/>
      <c r="DD188" s="932"/>
      <c r="DE188" s="932"/>
      <c r="DF188" s="932"/>
      <c r="DG188" s="932"/>
      <c r="DH188" s="932"/>
      <c r="DI188" s="932"/>
      <c r="DJ188" s="932"/>
      <c r="DK188" s="932"/>
      <c r="DL188" s="932"/>
      <c r="DM188" s="932"/>
      <c r="DN188" s="932"/>
      <c r="DO188" s="932"/>
      <c r="DP188" s="932"/>
      <c r="DQ188" s="932"/>
      <c r="DR188" s="932"/>
    </row>
    <row r="189" spans="1:122">
      <c r="A189" s="963">
        <v>188</v>
      </c>
      <c r="D189" s="968">
        <f t="shared" si="28"/>
        <v>0</v>
      </c>
      <c r="E189" s="968">
        <f t="shared" si="29"/>
        <v>0</v>
      </c>
      <c r="F189" s="968">
        <f t="shared" si="30"/>
        <v>0</v>
      </c>
      <c r="G189" s="968">
        <f t="shared" si="31"/>
        <v>0</v>
      </c>
      <c r="H189" s="968">
        <f t="shared" si="32"/>
        <v>0</v>
      </c>
      <c r="I189" s="968">
        <f t="shared" si="33"/>
        <v>0</v>
      </c>
      <c r="J189" s="968">
        <f t="shared" si="34"/>
        <v>0</v>
      </c>
      <c r="K189" s="968">
        <f t="shared" si="35"/>
        <v>0</v>
      </c>
      <c r="L189" s="968">
        <f t="shared" si="36"/>
        <v>0</v>
      </c>
      <c r="M189" s="968">
        <f t="shared" si="37"/>
        <v>0</v>
      </c>
      <c r="N189" s="968">
        <f t="shared" si="38"/>
        <v>0</v>
      </c>
      <c r="O189" s="968">
        <f t="shared" si="39"/>
        <v>0</v>
      </c>
      <c r="P189" s="968">
        <f t="shared" si="40"/>
        <v>0</v>
      </c>
      <c r="Q189" s="968">
        <f t="shared" si="41"/>
        <v>0</v>
      </c>
      <c r="R189" s="932"/>
      <c r="S189" s="932"/>
      <c r="T189" s="932"/>
      <c r="U189" s="932"/>
      <c r="V189" s="932"/>
      <c r="W189" s="932"/>
      <c r="X189" s="932"/>
      <c r="Y189" s="932"/>
      <c r="Z189" s="932"/>
      <c r="AA189" s="932"/>
      <c r="AB189" s="932"/>
      <c r="AC189" s="932"/>
      <c r="AD189" s="932"/>
      <c r="AE189" s="932"/>
      <c r="AF189" s="932"/>
      <c r="AG189" s="932"/>
      <c r="AH189" s="932"/>
      <c r="AI189" s="932"/>
      <c r="AJ189" s="932"/>
      <c r="AK189" s="932"/>
      <c r="AL189" s="932"/>
      <c r="AM189" s="932"/>
      <c r="AN189" s="932"/>
      <c r="AO189" s="932"/>
      <c r="AP189" s="932"/>
      <c r="AQ189" s="932"/>
      <c r="AR189" s="932"/>
      <c r="AS189" s="932"/>
      <c r="AT189" s="932"/>
      <c r="AU189" s="932"/>
      <c r="AV189" s="932"/>
      <c r="AW189" s="932"/>
      <c r="AX189" s="932"/>
      <c r="AY189" s="932"/>
      <c r="AZ189" s="932"/>
      <c r="BA189" s="932"/>
      <c r="BB189" s="932"/>
      <c r="BC189" s="932"/>
      <c r="BD189" s="932"/>
      <c r="BE189" s="932"/>
      <c r="BF189" s="932"/>
      <c r="BG189" s="932"/>
      <c r="BH189" s="932"/>
      <c r="BI189" s="932"/>
      <c r="BJ189" s="932"/>
      <c r="BK189" s="932"/>
      <c r="BL189" s="932"/>
      <c r="BM189" s="932"/>
      <c r="BN189" s="932"/>
      <c r="BO189" s="932"/>
      <c r="BP189" s="932"/>
      <c r="BQ189" s="932"/>
      <c r="BR189" s="932"/>
      <c r="BS189" s="932"/>
      <c r="BT189" s="932"/>
      <c r="BU189" s="932"/>
      <c r="BV189" s="932"/>
      <c r="BW189" s="932"/>
      <c r="BX189" s="932"/>
      <c r="BY189" s="932"/>
      <c r="BZ189" s="932"/>
      <c r="CA189" s="932"/>
      <c r="CB189" s="932"/>
      <c r="CC189" s="932"/>
      <c r="CD189" s="932"/>
      <c r="CE189" s="932"/>
      <c r="CF189" s="932"/>
      <c r="CG189" s="932"/>
      <c r="CH189" s="932"/>
      <c r="CI189" s="932"/>
      <c r="CJ189" s="932"/>
      <c r="CK189" s="932"/>
      <c r="CL189" s="932"/>
      <c r="CM189" s="932"/>
      <c r="CN189" s="932"/>
      <c r="CO189" s="932"/>
      <c r="CP189" s="932"/>
      <c r="CQ189" s="932"/>
      <c r="CR189" s="932"/>
      <c r="CS189" s="932"/>
      <c r="CT189" s="932"/>
      <c r="CU189" s="932"/>
      <c r="CV189" s="932"/>
      <c r="CW189" s="932"/>
      <c r="CX189" s="932"/>
      <c r="CY189" s="932"/>
      <c r="CZ189" s="932"/>
      <c r="DA189" s="932"/>
      <c r="DB189" s="932"/>
      <c r="DC189" s="932"/>
      <c r="DD189" s="932"/>
      <c r="DE189" s="932"/>
      <c r="DF189" s="932"/>
      <c r="DG189" s="932"/>
      <c r="DH189" s="932"/>
      <c r="DI189" s="932"/>
      <c r="DJ189" s="932"/>
      <c r="DK189" s="932"/>
      <c r="DL189" s="932"/>
      <c r="DM189" s="932"/>
      <c r="DN189" s="932"/>
      <c r="DO189" s="932"/>
      <c r="DP189" s="932"/>
      <c r="DQ189" s="932"/>
      <c r="DR189" s="932"/>
    </row>
    <row r="190" spans="1:122">
      <c r="A190" s="963">
        <v>189</v>
      </c>
      <c r="D190" s="968">
        <f t="shared" si="28"/>
        <v>0</v>
      </c>
      <c r="E190" s="968">
        <f t="shared" si="29"/>
        <v>0</v>
      </c>
      <c r="F190" s="968">
        <f t="shared" si="30"/>
        <v>0</v>
      </c>
      <c r="G190" s="968">
        <f t="shared" si="31"/>
        <v>0</v>
      </c>
      <c r="H190" s="968">
        <f t="shared" si="32"/>
        <v>0</v>
      </c>
      <c r="I190" s="968">
        <f t="shared" si="33"/>
        <v>0</v>
      </c>
      <c r="J190" s="968">
        <f t="shared" si="34"/>
        <v>0</v>
      </c>
      <c r="K190" s="968">
        <f t="shared" si="35"/>
        <v>0</v>
      </c>
      <c r="L190" s="968">
        <f t="shared" si="36"/>
        <v>0</v>
      </c>
      <c r="M190" s="968">
        <f t="shared" si="37"/>
        <v>0</v>
      </c>
      <c r="N190" s="968">
        <f t="shared" si="38"/>
        <v>0</v>
      </c>
      <c r="O190" s="968">
        <f t="shared" si="39"/>
        <v>0</v>
      </c>
      <c r="P190" s="968">
        <f t="shared" si="40"/>
        <v>0</v>
      </c>
      <c r="Q190" s="968">
        <f t="shared" si="41"/>
        <v>0</v>
      </c>
      <c r="R190" s="932"/>
      <c r="S190" s="932"/>
      <c r="T190" s="932"/>
      <c r="U190" s="932"/>
      <c r="V190" s="932"/>
      <c r="W190" s="932"/>
      <c r="X190" s="932"/>
      <c r="Y190" s="932"/>
      <c r="Z190" s="932"/>
      <c r="AA190" s="932"/>
      <c r="AB190" s="932"/>
      <c r="AC190" s="932"/>
      <c r="AD190" s="932"/>
      <c r="AE190" s="932"/>
      <c r="AF190" s="932"/>
      <c r="AG190" s="932"/>
      <c r="AH190" s="932"/>
      <c r="AI190" s="932"/>
      <c r="AJ190" s="932"/>
      <c r="AK190" s="932"/>
      <c r="AL190" s="932"/>
      <c r="AM190" s="932"/>
      <c r="AN190" s="932"/>
      <c r="AO190" s="932"/>
      <c r="AP190" s="932"/>
      <c r="AQ190" s="932"/>
      <c r="AR190" s="932"/>
      <c r="AS190" s="932"/>
      <c r="AT190" s="932"/>
      <c r="AU190" s="932"/>
      <c r="AV190" s="932"/>
      <c r="AW190" s="932"/>
      <c r="AX190" s="932"/>
      <c r="AY190" s="932"/>
      <c r="AZ190" s="932"/>
      <c r="BA190" s="932"/>
      <c r="BB190" s="932"/>
      <c r="BC190" s="932"/>
      <c r="BD190" s="932"/>
      <c r="BE190" s="932"/>
      <c r="BF190" s="932"/>
      <c r="BG190" s="932"/>
      <c r="BH190" s="932"/>
      <c r="BI190" s="932"/>
      <c r="BJ190" s="932"/>
      <c r="BK190" s="932"/>
      <c r="BL190" s="932"/>
      <c r="BM190" s="932"/>
      <c r="BN190" s="932"/>
      <c r="BO190" s="932"/>
      <c r="BP190" s="932"/>
      <c r="BQ190" s="932"/>
      <c r="BR190" s="932"/>
      <c r="BS190" s="932"/>
      <c r="BT190" s="932"/>
      <c r="BU190" s="932"/>
      <c r="BV190" s="932"/>
      <c r="BW190" s="932"/>
      <c r="BX190" s="932"/>
      <c r="BY190" s="932"/>
      <c r="BZ190" s="932"/>
      <c r="CA190" s="932"/>
      <c r="CB190" s="932"/>
      <c r="CC190" s="932"/>
      <c r="CD190" s="932"/>
      <c r="CE190" s="932"/>
      <c r="CF190" s="932"/>
      <c r="CG190" s="932"/>
      <c r="CH190" s="932"/>
      <c r="CI190" s="932"/>
      <c r="CJ190" s="932"/>
      <c r="CK190" s="932"/>
      <c r="CL190" s="932"/>
      <c r="CM190" s="932"/>
      <c r="CN190" s="932"/>
      <c r="CO190" s="932"/>
      <c r="CP190" s="932"/>
      <c r="CQ190" s="932"/>
      <c r="CR190" s="932"/>
      <c r="CS190" s="932"/>
      <c r="CT190" s="932"/>
      <c r="CU190" s="932"/>
      <c r="CV190" s="932"/>
      <c r="CW190" s="932"/>
      <c r="CX190" s="932"/>
      <c r="CY190" s="932"/>
      <c r="CZ190" s="932"/>
      <c r="DA190" s="932"/>
      <c r="DB190" s="932"/>
      <c r="DC190" s="932"/>
      <c r="DD190" s="932"/>
      <c r="DE190" s="932"/>
      <c r="DF190" s="932"/>
      <c r="DG190" s="932"/>
      <c r="DH190" s="932"/>
      <c r="DI190" s="932"/>
      <c r="DJ190" s="932"/>
      <c r="DK190" s="932"/>
      <c r="DL190" s="932"/>
      <c r="DM190" s="932"/>
      <c r="DN190" s="932"/>
      <c r="DO190" s="932"/>
      <c r="DP190" s="932"/>
      <c r="DQ190" s="932"/>
      <c r="DR190" s="932"/>
    </row>
    <row r="191" spans="1:122">
      <c r="A191" s="963">
        <v>190</v>
      </c>
      <c r="D191" s="968">
        <f t="shared" si="28"/>
        <v>0</v>
      </c>
      <c r="E191" s="968">
        <f t="shared" si="29"/>
        <v>0</v>
      </c>
      <c r="F191" s="968">
        <f t="shared" si="30"/>
        <v>0</v>
      </c>
      <c r="G191" s="968">
        <f t="shared" si="31"/>
        <v>0</v>
      </c>
      <c r="H191" s="968">
        <f t="shared" si="32"/>
        <v>0</v>
      </c>
      <c r="I191" s="968">
        <f t="shared" si="33"/>
        <v>0</v>
      </c>
      <c r="J191" s="968">
        <f t="shared" si="34"/>
        <v>0</v>
      </c>
      <c r="K191" s="968">
        <f t="shared" si="35"/>
        <v>0</v>
      </c>
      <c r="L191" s="968">
        <f t="shared" si="36"/>
        <v>0</v>
      </c>
      <c r="M191" s="968">
        <f t="shared" si="37"/>
        <v>0</v>
      </c>
      <c r="N191" s="968">
        <f t="shared" si="38"/>
        <v>0</v>
      </c>
      <c r="O191" s="968">
        <f t="shared" si="39"/>
        <v>0</v>
      </c>
      <c r="P191" s="968">
        <f t="shared" si="40"/>
        <v>0</v>
      </c>
      <c r="Q191" s="968">
        <f t="shared" si="41"/>
        <v>0</v>
      </c>
      <c r="R191" s="932"/>
      <c r="S191" s="932"/>
      <c r="T191" s="932"/>
      <c r="U191" s="932"/>
      <c r="V191" s="932"/>
      <c r="W191" s="932"/>
      <c r="X191" s="932"/>
      <c r="Y191" s="932"/>
      <c r="Z191" s="932"/>
      <c r="AA191" s="932"/>
      <c r="AB191" s="932"/>
      <c r="AC191" s="932"/>
      <c r="AD191" s="932"/>
      <c r="AE191" s="932"/>
      <c r="AF191" s="932"/>
      <c r="AG191" s="932"/>
      <c r="AH191" s="932"/>
      <c r="AI191" s="932"/>
      <c r="AJ191" s="932"/>
      <c r="AK191" s="932"/>
      <c r="AL191" s="932"/>
      <c r="AM191" s="932"/>
      <c r="AN191" s="932"/>
      <c r="AO191" s="932"/>
      <c r="AP191" s="932"/>
      <c r="AQ191" s="932"/>
      <c r="AR191" s="932"/>
      <c r="AS191" s="932"/>
      <c r="AT191" s="932"/>
      <c r="AU191" s="932"/>
      <c r="AV191" s="932"/>
      <c r="AW191" s="932"/>
      <c r="AX191" s="932"/>
      <c r="AY191" s="932"/>
      <c r="AZ191" s="932"/>
      <c r="BA191" s="932"/>
      <c r="BB191" s="932"/>
      <c r="BC191" s="932"/>
      <c r="BD191" s="932"/>
      <c r="BE191" s="932"/>
      <c r="BF191" s="932"/>
      <c r="BG191" s="932"/>
      <c r="BH191" s="932"/>
      <c r="BI191" s="932"/>
      <c r="BJ191" s="932"/>
      <c r="BK191" s="932"/>
      <c r="BL191" s="932"/>
      <c r="BM191" s="932"/>
      <c r="BN191" s="932"/>
      <c r="BO191" s="932"/>
      <c r="BP191" s="932"/>
      <c r="BQ191" s="932"/>
      <c r="BR191" s="932"/>
      <c r="BS191" s="932"/>
      <c r="BT191" s="932"/>
      <c r="BU191" s="932"/>
      <c r="BV191" s="932"/>
      <c r="BW191" s="932"/>
      <c r="BX191" s="932"/>
      <c r="BY191" s="932"/>
      <c r="BZ191" s="932"/>
      <c r="CA191" s="932"/>
      <c r="CB191" s="932"/>
      <c r="CC191" s="932"/>
      <c r="CD191" s="932"/>
      <c r="CE191" s="932"/>
      <c r="CF191" s="932"/>
      <c r="CG191" s="932"/>
      <c r="CH191" s="932"/>
      <c r="CI191" s="932"/>
      <c r="CJ191" s="932"/>
      <c r="CK191" s="932"/>
      <c r="CL191" s="932"/>
      <c r="CM191" s="932"/>
      <c r="CN191" s="932"/>
      <c r="CO191" s="932"/>
      <c r="CP191" s="932"/>
      <c r="CQ191" s="932"/>
      <c r="CR191" s="932"/>
      <c r="CS191" s="932"/>
      <c r="CT191" s="932"/>
      <c r="CU191" s="932"/>
      <c r="CV191" s="932"/>
      <c r="CW191" s="932"/>
      <c r="CX191" s="932"/>
      <c r="CY191" s="932"/>
      <c r="CZ191" s="932"/>
      <c r="DA191" s="932"/>
      <c r="DB191" s="932"/>
      <c r="DC191" s="932"/>
      <c r="DD191" s="932"/>
      <c r="DE191" s="932"/>
      <c r="DF191" s="932"/>
      <c r="DG191" s="932"/>
      <c r="DH191" s="932"/>
      <c r="DI191" s="932"/>
      <c r="DJ191" s="932"/>
      <c r="DK191" s="932"/>
      <c r="DL191" s="932"/>
      <c r="DM191" s="932"/>
      <c r="DN191" s="932"/>
      <c r="DO191" s="932"/>
      <c r="DP191" s="932"/>
      <c r="DQ191" s="932"/>
      <c r="DR191" s="932"/>
    </row>
    <row r="192" spans="1:122">
      <c r="A192" s="963">
        <v>191</v>
      </c>
      <c r="D192" s="968">
        <f t="shared" si="28"/>
        <v>0</v>
      </c>
      <c r="E192" s="968">
        <f t="shared" si="29"/>
        <v>0</v>
      </c>
      <c r="F192" s="968">
        <f t="shared" si="30"/>
        <v>0</v>
      </c>
      <c r="G192" s="968">
        <f t="shared" si="31"/>
        <v>0</v>
      </c>
      <c r="H192" s="968">
        <f t="shared" si="32"/>
        <v>0</v>
      </c>
      <c r="I192" s="968">
        <f t="shared" si="33"/>
        <v>0</v>
      </c>
      <c r="J192" s="968">
        <f t="shared" si="34"/>
        <v>0</v>
      </c>
      <c r="K192" s="968">
        <f t="shared" si="35"/>
        <v>0</v>
      </c>
      <c r="L192" s="968">
        <f t="shared" si="36"/>
        <v>0</v>
      </c>
      <c r="M192" s="968">
        <f t="shared" si="37"/>
        <v>0</v>
      </c>
      <c r="N192" s="968">
        <f t="shared" si="38"/>
        <v>0</v>
      </c>
      <c r="O192" s="968">
        <f t="shared" si="39"/>
        <v>0</v>
      </c>
      <c r="P192" s="968">
        <f t="shared" si="40"/>
        <v>0</v>
      </c>
      <c r="Q192" s="968">
        <f t="shared" si="41"/>
        <v>0</v>
      </c>
      <c r="R192" s="932"/>
      <c r="S192" s="932"/>
      <c r="T192" s="932"/>
      <c r="U192" s="932"/>
      <c r="V192" s="932"/>
      <c r="W192" s="932"/>
      <c r="X192" s="932"/>
      <c r="Y192" s="932"/>
      <c r="Z192" s="932"/>
      <c r="AA192" s="932"/>
      <c r="AB192" s="932"/>
      <c r="AC192" s="932"/>
      <c r="AD192" s="932"/>
      <c r="AE192" s="932"/>
      <c r="AF192" s="932"/>
      <c r="AG192" s="932"/>
      <c r="AH192" s="932"/>
      <c r="AI192" s="932"/>
      <c r="AJ192" s="932"/>
      <c r="AK192" s="932"/>
      <c r="AL192" s="932"/>
      <c r="AM192" s="932"/>
      <c r="AN192" s="932"/>
      <c r="AO192" s="932"/>
      <c r="AP192" s="932"/>
      <c r="AQ192" s="932"/>
      <c r="AR192" s="932"/>
      <c r="AS192" s="932"/>
      <c r="AT192" s="932"/>
      <c r="AU192" s="932"/>
      <c r="AV192" s="932"/>
      <c r="AW192" s="932"/>
      <c r="AX192" s="932"/>
      <c r="AY192" s="932"/>
      <c r="AZ192" s="932"/>
      <c r="BA192" s="932"/>
      <c r="BB192" s="932"/>
      <c r="BC192" s="932"/>
      <c r="BD192" s="932"/>
      <c r="BE192" s="932"/>
      <c r="BF192" s="932"/>
      <c r="BG192" s="932"/>
      <c r="BH192" s="932"/>
      <c r="BI192" s="932"/>
      <c r="BJ192" s="932"/>
      <c r="BK192" s="932"/>
      <c r="BL192" s="932"/>
      <c r="BM192" s="932"/>
      <c r="BN192" s="932"/>
      <c r="BO192" s="932"/>
      <c r="BP192" s="932"/>
      <c r="BQ192" s="932"/>
      <c r="BR192" s="932"/>
      <c r="BS192" s="932"/>
      <c r="BT192" s="932"/>
      <c r="BU192" s="932"/>
      <c r="BV192" s="932"/>
      <c r="BW192" s="932"/>
      <c r="BX192" s="932"/>
      <c r="BY192" s="932"/>
      <c r="BZ192" s="932"/>
      <c r="CA192" s="932"/>
      <c r="CB192" s="932"/>
      <c r="CC192" s="932"/>
      <c r="CD192" s="932"/>
      <c r="CE192" s="932"/>
      <c r="CF192" s="932"/>
      <c r="CG192" s="932"/>
      <c r="CH192" s="932"/>
      <c r="CI192" s="932"/>
      <c r="CJ192" s="932"/>
      <c r="CK192" s="932"/>
      <c r="CL192" s="932"/>
      <c r="CM192" s="932"/>
      <c r="CN192" s="932"/>
      <c r="CO192" s="932"/>
      <c r="CP192" s="932"/>
      <c r="CQ192" s="932"/>
      <c r="CR192" s="932"/>
      <c r="CS192" s="932"/>
      <c r="CT192" s="932"/>
      <c r="CU192" s="932"/>
      <c r="CV192" s="932"/>
      <c r="CW192" s="932"/>
      <c r="CX192" s="932"/>
      <c r="CY192" s="932"/>
      <c r="CZ192" s="932"/>
      <c r="DA192" s="932"/>
      <c r="DB192" s="932"/>
      <c r="DC192" s="932"/>
      <c r="DD192" s="932"/>
      <c r="DE192" s="932"/>
      <c r="DF192" s="932"/>
      <c r="DG192" s="932"/>
      <c r="DH192" s="932"/>
      <c r="DI192" s="932"/>
      <c r="DJ192" s="932"/>
      <c r="DK192" s="932"/>
      <c r="DL192" s="932"/>
      <c r="DM192" s="932"/>
      <c r="DN192" s="932"/>
      <c r="DO192" s="932"/>
      <c r="DP192" s="932"/>
      <c r="DQ192" s="932"/>
      <c r="DR192" s="932"/>
    </row>
    <row r="193" spans="1:122">
      <c r="A193" s="963">
        <v>192</v>
      </c>
      <c r="D193" s="968">
        <f t="shared" si="28"/>
        <v>0</v>
      </c>
      <c r="E193" s="968">
        <f t="shared" si="29"/>
        <v>0</v>
      </c>
      <c r="F193" s="968">
        <f t="shared" si="30"/>
        <v>0</v>
      </c>
      <c r="G193" s="968">
        <f t="shared" si="31"/>
        <v>0</v>
      </c>
      <c r="H193" s="968">
        <f t="shared" si="32"/>
        <v>0</v>
      </c>
      <c r="I193" s="968">
        <f t="shared" si="33"/>
        <v>0</v>
      </c>
      <c r="J193" s="968">
        <f t="shared" si="34"/>
        <v>0</v>
      </c>
      <c r="K193" s="968">
        <f t="shared" si="35"/>
        <v>0</v>
      </c>
      <c r="L193" s="968">
        <f t="shared" si="36"/>
        <v>0</v>
      </c>
      <c r="M193" s="968">
        <f t="shared" si="37"/>
        <v>0</v>
      </c>
      <c r="N193" s="968">
        <f t="shared" si="38"/>
        <v>0</v>
      </c>
      <c r="O193" s="968">
        <f t="shared" si="39"/>
        <v>0</v>
      </c>
      <c r="P193" s="968">
        <f t="shared" si="40"/>
        <v>0</v>
      </c>
      <c r="Q193" s="968">
        <f t="shared" si="41"/>
        <v>0</v>
      </c>
      <c r="R193" s="932"/>
      <c r="S193" s="932"/>
      <c r="T193" s="932"/>
      <c r="U193" s="932"/>
      <c r="V193" s="932"/>
      <c r="W193" s="932"/>
      <c r="X193" s="932"/>
      <c r="Y193" s="932"/>
      <c r="Z193" s="932"/>
      <c r="AA193" s="932"/>
      <c r="AB193" s="932"/>
      <c r="AC193" s="932"/>
      <c r="AD193" s="932"/>
      <c r="AE193" s="932"/>
      <c r="AF193" s="932"/>
      <c r="AG193" s="932"/>
      <c r="AH193" s="932"/>
      <c r="AI193" s="932"/>
      <c r="AJ193" s="932"/>
      <c r="AK193" s="932"/>
      <c r="AL193" s="932"/>
      <c r="AM193" s="932"/>
      <c r="AN193" s="932"/>
      <c r="AO193" s="932"/>
      <c r="AP193" s="932"/>
      <c r="AQ193" s="932"/>
      <c r="AR193" s="932"/>
      <c r="AS193" s="932"/>
      <c r="AT193" s="932"/>
      <c r="AU193" s="932"/>
      <c r="AV193" s="932"/>
      <c r="AW193" s="932"/>
      <c r="AX193" s="932"/>
      <c r="AY193" s="932"/>
      <c r="AZ193" s="932"/>
      <c r="BA193" s="932"/>
      <c r="BB193" s="932"/>
      <c r="BC193" s="932"/>
      <c r="BD193" s="932"/>
      <c r="BE193" s="932"/>
      <c r="BF193" s="932"/>
      <c r="BG193" s="932"/>
      <c r="BH193" s="932"/>
      <c r="BI193" s="932"/>
      <c r="BJ193" s="932"/>
      <c r="BK193" s="932"/>
      <c r="BL193" s="932"/>
      <c r="BM193" s="932"/>
      <c r="BN193" s="932"/>
      <c r="BO193" s="932"/>
      <c r="BP193" s="932"/>
      <c r="BQ193" s="932"/>
      <c r="BR193" s="932"/>
      <c r="BS193" s="932"/>
      <c r="BT193" s="932"/>
      <c r="BU193" s="932"/>
      <c r="BV193" s="932"/>
      <c r="BW193" s="932"/>
      <c r="BX193" s="932"/>
      <c r="BY193" s="932"/>
      <c r="BZ193" s="932"/>
      <c r="CA193" s="932"/>
      <c r="CB193" s="932"/>
      <c r="CC193" s="932"/>
      <c r="CD193" s="932"/>
      <c r="CE193" s="932"/>
      <c r="CF193" s="932"/>
      <c r="CG193" s="932"/>
      <c r="CH193" s="932"/>
      <c r="CI193" s="932"/>
      <c r="CJ193" s="932"/>
      <c r="CK193" s="932"/>
      <c r="CL193" s="932"/>
      <c r="CM193" s="932"/>
      <c r="CN193" s="932"/>
      <c r="CO193" s="932"/>
      <c r="CP193" s="932"/>
      <c r="CQ193" s="932"/>
      <c r="CR193" s="932"/>
      <c r="CS193" s="932"/>
      <c r="CT193" s="932"/>
      <c r="CU193" s="932"/>
      <c r="CV193" s="932"/>
      <c r="CW193" s="932"/>
      <c r="CX193" s="932"/>
      <c r="CY193" s="932"/>
      <c r="CZ193" s="932"/>
      <c r="DA193" s="932"/>
      <c r="DB193" s="932"/>
      <c r="DC193" s="932"/>
      <c r="DD193" s="932"/>
      <c r="DE193" s="932"/>
      <c r="DF193" s="932"/>
      <c r="DG193" s="932"/>
      <c r="DH193" s="932"/>
      <c r="DI193" s="932"/>
      <c r="DJ193" s="932"/>
      <c r="DK193" s="932"/>
      <c r="DL193" s="932"/>
      <c r="DM193" s="932"/>
      <c r="DN193" s="932"/>
      <c r="DO193" s="932"/>
      <c r="DP193" s="932"/>
      <c r="DQ193" s="932"/>
      <c r="DR193" s="932"/>
    </row>
    <row r="194" spans="1:122">
      <c r="A194" s="963">
        <v>193</v>
      </c>
      <c r="D194" s="968">
        <f t="shared" ref="D194:D201" si="42">IF(ISERROR(VLOOKUP($C194,$U$2:$AI$58,2,FALSE)),0,VLOOKUP($C194,$U$2:$AI$58,2,FALSE))+IF(ISERROR(VLOOKUP($C194,$AM$2:$AZ$58,2,FALSE)),0,VLOOKUP($C194,$AM$2:$AZ$58,2,FALSE))+IF(ISERROR(VLOOKUP($C194,$BE$2:$BR$58,2,FALSE)),0,VLOOKUP($C194,$BE$2:$BR$58,2,FALSE))+IF(ISERROR(VLOOKUP($C194,$BW$2:$CK$58,2,FALSE)),0,VLOOKUP($C194,$BW$2:$CK$58,2,FALSE))+IF(ISERROR(VLOOKUP($C194,$CO$2:$DC$58,2,FALSE)),0,VLOOKUP($C194,$CO$2:$DC$58,2,FALSE))</f>
        <v>0</v>
      </c>
      <c r="E194" s="968">
        <f t="shared" si="29"/>
        <v>0</v>
      </c>
      <c r="F194" s="968">
        <f t="shared" si="30"/>
        <v>0</v>
      </c>
      <c r="G194" s="968">
        <f t="shared" si="31"/>
        <v>0</v>
      </c>
      <c r="H194" s="968">
        <f t="shared" si="32"/>
        <v>0</v>
      </c>
      <c r="I194" s="968">
        <f t="shared" si="33"/>
        <v>0</v>
      </c>
      <c r="J194" s="968">
        <f t="shared" si="34"/>
        <v>0</v>
      </c>
      <c r="K194" s="968">
        <f t="shared" si="35"/>
        <v>0</v>
      </c>
      <c r="L194" s="968">
        <f t="shared" si="36"/>
        <v>0</v>
      </c>
      <c r="M194" s="968">
        <f t="shared" si="37"/>
        <v>0</v>
      </c>
      <c r="N194" s="968">
        <f t="shared" si="38"/>
        <v>0</v>
      </c>
      <c r="O194" s="968">
        <f t="shared" si="39"/>
        <v>0</v>
      </c>
      <c r="P194" s="968">
        <f t="shared" si="40"/>
        <v>0</v>
      </c>
      <c r="Q194" s="968">
        <f t="shared" si="41"/>
        <v>0</v>
      </c>
      <c r="R194" s="932"/>
      <c r="S194" s="932"/>
      <c r="T194" s="932"/>
      <c r="U194" s="932"/>
      <c r="V194" s="932"/>
      <c r="W194" s="932"/>
      <c r="X194" s="932"/>
      <c r="Y194" s="932"/>
      <c r="Z194" s="932"/>
      <c r="AA194" s="932"/>
      <c r="AB194" s="932"/>
      <c r="AC194" s="932"/>
      <c r="AD194" s="932"/>
      <c r="AE194" s="932"/>
      <c r="AF194" s="932"/>
      <c r="AG194" s="932"/>
      <c r="AH194" s="932"/>
      <c r="AI194" s="932"/>
      <c r="AJ194" s="932"/>
      <c r="AK194" s="932"/>
      <c r="AL194" s="932"/>
      <c r="AM194" s="932"/>
      <c r="AN194" s="932"/>
      <c r="AO194" s="932"/>
      <c r="AP194" s="932"/>
      <c r="AQ194" s="932"/>
      <c r="AR194" s="932"/>
      <c r="AS194" s="932"/>
      <c r="AT194" s="932"/>
      <c r="AU194" s="932"/>
      <c r="AV194" s="932"/>
      <c r="AW194" s="932"/>
      <c r="AX194" s="932"/>
      <c r="AY194" s="932"/>
      <c r="AZ194" s="932"/>
      <c r="BA194" s="932"/>
      <c r="BB194" s="932"/>
      <c r="BC194" s="932"/>
      <c r="BD194" s="932"/>
      <c r="BE194" s="932"/>
      <c r="BF194" s="932"/>
      <c r="BG194" s="932"/>
      <c r="BH194" s="932"/>
      <c r="BI194" s="932"/>
      <c r="BJ194" s="932"/>
      <c r="BK194" s="932"/>
      <c r="BL194" s="932"/>
      <c r="BM194" s="932"/>
      <c r="BN194" s="932"/>
      <c r="BO194" s="932"/>
      <c r="BP194" s="932"/>
      <c r="BQ194" s="932"/>
      <c r="BR194" s="932"/>
      <c r="BS194" s="932"/>
      <c r="BT194" s="932"/>
      <c r="BU194" s="932"/>
      <c r="BV194" s="932"/>
      <c r="BW194" s="932"/>
      <c r="BX194" s="932"/>
      <c r="BY194" s="932"/>
      <c r="BZ194" s="932"/>
      <c r="CA194" s="932"/>
      <c r="CB194" s="932"/>
      <c r="CC194" s="932"/>
      <c r="CD194" s="932"/>
      <c r="CE194" s="932"/>
      <c r="CF194" s="932"/>
      <c r="CG194" s="932"/>
      <c r="CH194" s="932"/>
      <c r="CI194" s="932"/>
      <c r="CJ194" s="932"/>
      <c r="CK194" s="932"/>
      <c r="CL194" s="932"/>
      <c r="CM194" s="932"/>
      <c r="CN194" s="932"/>
      <c r="CO194" s="932"/>
      <c r="CP194" s="932"/>
      <c r="CQ194" s="932"/>
      <c r="CR194" s="932"/>
      <c r="CS194" s="932"/>
      <c r="CT194" s="932"/>
      <c r="CU194" s="932"/>
      <c r="CV194" s="932"/>
      <c r="CW194" s="932"/>
      <c r="CX194" s="932"/>
      <c r="CY194" s="932"/>
      <c r="CZ194" s="932"/>
      <c r="DA194" s="932"/>
      <c r="DB194" s="932"/>
      <c r="DC194" s="932"/>
      <c r="DD194" s="932"/>
      <c r="DE194" s="932"/>
      <c r="DF194" s="932"/>
      <c r="DG194" s="932"/>
      <c r="DH194" s="932"/>
      <c r="DI194" s="932"/>
      <c r="DJ194" s="932"/>
      <c r="DK194" s="932"/>
      <c r="DL194" s="932"/>
      <c r="DM194" s="932"/>
      <c r="DN194" s="932"/>
      <c r="DO194" s="932"/>
      <c r="DP194" s="932"/>
      <c r="DQ194" s="932"/>
      <c r="DR194" s="932"/>
    </row>
    <row r="195" spans="1:122">
      <c r="A195" s="963">
        <v>194</v>
      </c>
      <c r="D195" s="968">
        <f t="shared" si="42"/>
        <v>0</v>
      </c>
      <c r="E195" s="968">
        <f t="shared" ref="E195:E201" si="43">IF(ISERROR(VLOOKUP($C195,$U$2:$AI$58,3,FALSE)),0,VLOOKUP($C195,$U$2:$AI$58,3,FALSE))+IF(ISERROR(VLOOKUP($C195,$AM$2:$AZ$58,3,FALSE)),0,VLOOKUP($C195,$AM$2:$AZ$58,3,FALSE))+IF(ISERROR(VLOOKUP($C195,$BE$2:$BR$58,3,FALSE)),0,VLOOKUP($C195,$BE$2:$BR$58,3,FALSE))+IF(ISERROR(VLOOKUP($C195,$BW$2:$CK$58,3,FALSE)),0,VLOOKUP($C195,$BW$2:$CK$58,3,FALSE))+IF(ISERROR(VLOOKUP($C195,$CO$2:$DC$58,3,FALSE)),0,VLOOKUP($C195,$CO$2:$DC$58,3,FALSE))</f>
        <v>0</v>
      </c>
      <c r="F195" s="968">
        <f t="shared" ref="F195:F201" si="44">IF(ISERROR(VLOOKUP($C195,$U$2:$AI$58,4,FALSE)),0,VLOOKUP($C195,$U$2:$AI$58,4,FALSE))+IF(ISERROR(VLOOKUP($C195,$AM$2:$AZ$58,4,FALSE)),0,VLOOKUP($C195,$AM$2:$AZ$58,4,FALSE))+IF(ISERROR(VLOOKUP($C195,$BE$2:$BR$58,4,FALSE)),0,VLOOKUP($C195,$BE$2:$BR$58,4,FALSE))+IF(ISERROR(VLOOKUP($C195,$BW$2:$CK$58,4,FALSE)),0,VLOOKUP($C195,$BW$2:$CK$58,4,FALSE))+IF(ISERROR(VLOOKUP($C195,$CO$2:$DC$58,4,FALSE)),0,VLOOKUP($C195,$CO$2:$DC$58,4,FALSE))</f>
        <v>0</v>
      </c>
      <c r="G195" s="968">
        <f t="shared" ref="G195:G201" si="45">IF(ISERROR(VLOOKUP($C195,$U$2:$AI$58,5,FALSE)),0,VLOOKUP($C195,$U$2:$AI$58,5,FALSE))+IF(ISERROR(VLOOKUP($C195,$AM$2:$AZ$58,5,FALSE)),0,VLOOKUP($C195,$AM$2:$AZ$58,5,FALSE))+IF(ISERROR(VLOOKUP($C195,$BE$2:$BR$58,5,FALSE)),0,VLOOKUP($C195,$BE$2:$BR$58,5,FALSE))+IF(ISERROR(VLOOKUP($C195,$BW$2:$CK$58,5,FALSE)),0,VLOOKUP($C195,$BW$2:$CK$58,5,FALSE))+IF(ISERROR(VLOOKUP($C195,$CO$2:$DC$58,5,FALSE)),0,VLOOKUP($C195,$CO$2:$DC$58,5,FALSE))</f>
        <v>0</v>
      </c>
      <c r="H195" s="968">
        <f t="shared" ref="H195:H201" si="46">IF(ISERROR(VLOOKUP($C195,$U$2:$AI$58,6,FALSE)),0,VLOOKUP($C195,$U$2:$AI$58,6,FALSE))+IF(ISERROR(VLOOKUP($C195,$AM$2:$AZ$58,6,FALSE)),0,VLOOKUP($C195,$AM$2:$AZ$58,6,FALSE))+IF(ISERROR(VLOOKUP($C195,$BE$2:$BR$58,6,FALSE)),0,VLOOKUP($C195,$BE$2:$BR$58,6,FALSE))+IF(ISERROR(VLOOKUP($C195,$BW$2:$CK$58,6,FALSE)),0,VLOOKUP($C195,$BW$2:$CK$58,6,FALSE))+IF(ISERROR(VLOOKUP($C195,$CO$2:$DC$58,6,FALSE)),0,VLOOKUP($C195,$CO$2:$DC$58,6,FALSE))</f>
        <v>0</v>
      </c>
      <c r="I195" s="968">
        <f t="shared" ref="I195:I201" si="47">IF(ISERROR(VLOOKUP($C195,$U$2:$AI$58,7,FALSE)),0,VLOOKUP($C195,$U$2:$AI$58,7,FALSE))+IF(ISERROR(VLOOKUP($C195,$AM$2:$AZ$58,7,FALSE)),0,VLOOKUP($C195,$AM$2:$AZ$58,7,FALSE))+IF(ISERROR(VLOOKUP($C195,$BE$2:$BR$58,7,FALSE)),0,VLOOKUP($C195,$BE$2:$BR$58,7,FALSE))+IF(ISERROR(VLOOKUP($C195,$BW$2:$CK$58,7,FALSE)),0,VLOOKUP($C195,$BW$2:$CK$58,7,FALSE))+IF(ISERROR(VLOOKUP($C195,$CO$2:$DC$58,7,FALSE)),0,VLOOKUP($C195,$CO$2:$DC$58,7,FALSE))</f>
        <v>0</v>
      </c>
      <c r="J195" s="968">
        <f t="shared" ref="J195:J201" si="48">IF(ISERROR(VLOOKUP($C195,$U$2:$AI$58,8,FALSE)),0,VLOOKUP($C195,$U$2:$AI$58,8,FALSE))+IF(ISERROR(VLOOKUP($C195,$AM$2:$AZ$58,8,FALSE)),0,VLOOKUP($C195,$AM$2:$AZ$58,8,FALSE))+IF(ISERROR(VLOOKUP($C195,$BE$2:$BR$58,8,FALSE)),0,VLOOKUP($C195,$BE$2:$BR$58,8,FALSE))+IF(ISERROR(VLOOKUP($C195,$BW$2:$CK$58,8,FALSE)),0,VLOOKUP($C195,$BW$2:$CK$58,8,FALSE))+IF(ISERROR(VLOOKUP($C195,$CO$2:$DC$58,8,FALSE)),0,VLOOKUP($C195,$CO$2:$DC$58,8,FALSE))</f>
        <v>0</v>
      </c>
      <c r="K195" s="968">
        <f t="shared" ref="K195:K201" si="49">IF(ISERROR(VLOOKUP($C195,$U$2:$AI$58,9,FALSE)),0,VLOOKUP($C195,$U$2:$AI$58,9,FALSE))+IF(ISERROR(VLOOKUP($C195,$AM$2:$AZ$58,9,FALSE)),0,VLOOKUP($C195,$AM$2:$AZ$58,9,FALSE))+IF(ISERROR(VLOOKUP($C195,$BE$2:$BR$58,9,FALSE)),0,VLOOKUP($C195,$BE$2:$BR$58,2,FALSE))+IF(ISERROR(VLOOKUP($C195,$BW$2:$CK$58,9,FALSE)),0,VLOOKUP($C195,$BW$2:$CK$58,9,FALSE))+IF(ISERROR(VLOOKUP($C195,$CO$2:$DC$58,9,FALSE)),0,VLOOKUP($C195,$CO$2:$DC$58,9,FALSE))</f>
        <v>0</v>
      </c>
      <c r="L195" s="968">
        <f t="shared" ref="L195:L201" si="50">IF(ISERROR(VLOOKUP($C195,$U$2:$AI$58,10,FALSE)),0,VLOOKUP($C195,$U$2:$AI$58,10,FALSE))+IF(ISERROR(VLOOKUP($C195,$AM$2:$AZ$58,10,FALSE)),0,VLOOKUP($C195,$AM$2:$AZ$58,10,FALSE))+IF(ISERROR(VLOOKUP($C195,$BE$2:$BR$58,10,FALSE)),0,VLOOKUP($C195,$BE$2:$BR$58,10,FALSE))+IF(ISERROR(VLOOKUP($C195,$BW$2:$CK$58,10,FALSE)),0,VLOOKUP($C195,$BW$2:$CK$58,10,FALSE))+IF(ISERROR(VLOOKUP($C195,$CO$2:$DC$58,10,FALSE)),0,VLOOKUP($C195,$CO$2:$DC$58,10,FALSE))</f>
        <v>0</v>
      </c>
      <c r="M195" s="968">
        <f t="shared" ref="M195:M201" si="51">IF(ISERROR(VLOOKUP($C195,$U$2:$AI$58,11,FALSE)),0,VLOOKUP($C195,$U$2:$AI$58,11,FALSE))+IF(ISERROR(VLOOKUP($C195,$AM$2:$AZ$58,11,FALSE)),0,VLOOKUP($C195,$AM$2:$AZ$58,11,FALSE))+IF(ISERROR(VLOOKUP($C195,$BE$2:$BR$58,11,FALSE)),0,VLOOKUP($C195,$BE$2:$BR$58,11,FALSE))+IF(ISERROR(VLOOKUP($C195,$BW$2:$CK$58,11,FALSE)),0,VLOOKUP($C195,$BW$2:$CK$58,11,FALSE))+IF(ISERROR(VLOOKUP($C195,$CO$2:$DC$58,11,FALSE)),0,VLOOKUP($C195,$CO$2:$DC$58,11,FALSE))</f>
        <v>0</v>
      </c>
      <c r="N195" s="968">
        <f t="shared" ref="N195:N201" si="52">IF(ISERROR(VLOOKUP($C195,$U$2:$AI$58,12,FALSE)),0,VLOOKUP($C195,$U$2:$AI$58,12,FALSE))+IF(ISERROR(VLOOKUP($C195,$AM$2:$AZ$58,12,FALSE)),0,VLOOKUP($C195,$AM$2:$AZ$58,12,FALSE))+IF(ISERROR(VLOOKUP($C195,$BE$2:$BR$58,12,FALSE)),0,VLOOKUP($C195,$BE$2:$BR$58,12,FALSE))+IF(ISERROR(VLOOKUP($C195,$BW$2:$CK$58,12,FALSE)),0,VLOOKUP($C195,$BW$2:$CK$58,12,FALSE))+IF(ISERROR(VLOOKUP($C195,$CO$2:$DC$58,12,FALSE)),0,VLOOKUP($C195,$CO$2:$DC$58,12,FALSE))</f>
        <v>0</v>
      </c>
      <c r="O195" s="968">
        <f t="shared" ref="O195:O201" si="53">IF(ISERROR(VLOOKUP($C195,$U$2:$AI$58,13,FALSE)),0,VLOOKUP($C195,$U$2:$AI$58,13,FALSE))+IF(ISERROR(VLOOKUP($C195,$AM$2:$AZ$58,13,FALSE)),0,VLOOKUP($C195,$AM$2:$AZ$58,13,FALSE))+IF(ISERROR(VLOOKUP($C195,$BE$2:$BR$58,13,FALSE)),0,VLOOKUP($C195,$BE$2:$BR$58,13,FALSE))+IF(ISERROR(VLOOKUP($C195,$BW$2:$CK$58,13,FALSE)),0,VLOOKUP($C195,$BW$2:$CK$58,13,FALSE))+IF(ISERROR(VLOOKUP($C195,$CO$2:$DC$58,13,FALSE)),0,VLOOKUP($C195,$CO$2:$DC$58,13,FALSE))</f>
        <v>0</v>
      </c>
      <c r="P195" s="968">
        <f t="shared" ref="P195:P201" si="54">IF(ISERROR(VLOOKUP($C195,$U$2:$AI$58,14,FALSE)),0,VLOOKUP($C195,$U$2:$AI$58,14,FALSE))+IF(ISERROR(VLOOKUP($C195,$AM$2:$AZ$58,14,FALSE)),0,VLOOKUP($C195,$AM$2:$AZ$58,14,FALSE))+IF(ISERROR(VLOOKUP($C195,$BE$2:$BR$58,14,FALSE)),0,VLOOKUP($C195,$BE$2:$BR$58,14,FALSE))+IF(ISERROR(VLOOKUP($C195,$BW$2:$CK$58,14,FALSE)),0,VLOOKUP($C195,$BW$2:$CK$58,14,FALSE))+IF(ISERROR(VLOOKUP($C195,$CO$2:$DC$58,14,FALSE)),0,VLOOKUP($C195,$CO$2:$DC$58,14,FALSE))</f>
        <v>0</v>
      </c>
      <c r="Q195" s="968">
        <f t="shared" ref="Q195:Q201" si="55">IF(ISERROR(VLOOKUP($C195,$U$2:$AI$58,15,FALSE)),0,VLOOKUP($C195,$U$2:$AI$58,15,FALSE))+IF(ISERROR(VLOOKUP($C195,$AM$2:$AZ$58,15,FALSE)),0,VLOOKUP($C195,$AM$2:$AZ$58,15,FALSE))+IF(ISERROR(VLOOKUP($C195,$BE$2:$BR$58,15,FALSE)),0,VLOOKUP($C195,$BE$2:$BR$58,15,FALSE))+IF(ISERROR(VLOOKUP($C195,$BW$2:$CK$58,15,FALSE)),0,VLOOKUP($C195,$BW$2:$CK$58,15,FALSE))+IF(ISERROR(VLOOKUP($C195,$CO$2:$DC$58,15,FALSE)),0,VLOOKUP($C195,$CO$2:$DC$58,15,FALSE))</f>
        <v>0</v>
      </c>
      <c r="R195" s="932"/>
      <c r="S195" s="932"/>
      <c r="T195" s="932"/>
      <c r="U195" s="932"/>
      <c r="V195" s="932"/>
      <c r="W195" s="932"/>
      <c r="X195" s="932"/>
      <c r="Y195" s="932"/>
      <c r="Z195" s="932"/>
      <c r="AA195" s="932"/>
      <c r="AB195" s="932"/>
      <c r="AC195" s="932"/>
      <c r="AD195" s="932"/>
      <c r="AE195" s="932"/>
      <c r="AF195" s="932"/>
      <c r="AG195" s="932"/>
      <c r="AH195" s="932"/>
      <c r="AI195" s="932"/>
      <c r="AJ195" s="932"/>
      <c r="AK195" s="932"/>
      <c r="AL195" s="932"/>
      <c r="AM195" s="932"/>
      <c r="AN195" s="932"/>
      <c r="AO195" s="932"/>
      <c r="AP195" s="932"/>
      <c r="AQ195" s="932"/>
      <c r="AR195" s="932"/>
      <c r="AS195" s="932"/>
      <c r="AT195" s="932"/>
      <c r="AU195" s="932"/>
      <c r="AV195" s="932"/>
      <c r="AW195" s="932"/>
      <c r="AX195" s="932"/>
      <c r="AY195" s="932"/>
      <c r="AZ195" s="932"/>
      <c r="BA195" s="932"/>
      <c r="BB195" s="932"/>
      <c r="BC195" s="932"/>
      <c r="BD195" s="932"/>
      <c r="BE195" s="932"/>
      <c r="BF195" s="932"/>
      <c r="BG195" s="932"/>
      <c r="BH195" s="932"/>
      <c r="BI195" s="932"/>
      <c r="BJ195" s="932"/>
      <c r="BK195" s="932"/>
      <c r="BL195" s="932"/>
      <c r="BM195" s="932"/>
      <c r="BN195" s="932"/>
      <c r="BO195" s="932"/>
      <c r="BP195" s="932"/>
      <c r="BQ195" s="932"/>
      <c r="BR195" s="932"/>
      <c r="BS195" s="932"/>
      <c r="BT195" s="932"/>
      <c r="BU195" s="932"/>
      <c r="BV195" s="932"/>
      <c r="BW195" s="932"/>
      <c r="BX195" s="932"/>
      <c r="BY195" s="932"/>
      <c r="BZ195" s="932"/>
      <c r="CA195" s="932"/>
      <c r="CB195" s="932"/>
      <c r="CC195" s="932"/>
      <c r="CD195" s="932"/>
      <c r="CE195" s="932"/>
      <c r="CF195" s="932"/>
      <c r="CG195" s="932"/>
      <c r="CH195" s="932"/>
      <c r="CI195" s="932"/>
      <c r="CJ195" s="932"/>
      <c r="CK195" s="932"/>
      <c r="CL195" s="932"/>
      <c r="CM195" s="932"/>
      <c r="CN195" s="932"/>
      <c r="CO195" s="932"/>
      <c r="CP195" s="932"/>
      <c r="CQ195" s="932"/>
      <c r="CR195" s="932"/>
      <c r="CS195" s="932"/>
      <c r="CT195" s="932"/>
      <c r="CU195" s="932"/>
      <c r="CV195" s="932"/>
      <c r="CW195" s="932"/>
      <c r="CX195" s="932"/>
      <c r="CY195" s="932"/>
      <c r="CZ195" s="932"/>
      <c r="DA195" s="932"/>
      <c r="DB195" s="932"/>
      <c r="DC195" s="932"/>
      <c r="DD195" s="932"/>
      <c r="DE195" s="932"/>
      <c r="DF195" s="932"/>
      <c r="DG195" s="932"/>
      <c r="DH195" s="932"/>
      <c r="DI195" s="932"/>
      <c r="DJ195" s="932"/>
      <c r="DK195" s="932"/>
      <c r="DL195" s="932"/>
      <c r="DM195" s="932"/>
      <c r="DN195" s="932"/>
      <c r="DO195" s="932"/>
      <c r="DP195" s="932"/>
      <c r="DQ195" s="932"/>
      <c r="DR195" s="932"/>
    </row>
    <row r="196" spans="1:122">
      <c r="A196" s="963">
        <v>195</v>
      </c>
      <c r="D196" s="968">
        <f t="shared" si="42"/>
        <v>0</v>
      </c>
      <c r="E196" s="968">
        <f t="shared" si="43"/>
        <v>0</v>
      </c>
      <c r="F196" s="968">
        <f t="shared" si="44"/>
        <v>0</v>
      </c>
      <c r="G196" s="968">
        <f t="shared" si="45"/>
        <v>0</v>
      </c>
      <c r="H196" s="968">
        <f t="shared" si="46"/>
        <v>0</v>
      </c>
      <c r="I196" s="968">
        <f t="shared" si="47"/>
        <v>0</v>
      </c>
      <c r="J196" s="968">
        <f t="shared" si="48"/>
        <v>0</v>
      </c>
      <c r="K196" s="968">
        <f t="shared" si="49"/>
        <v>0</v>
      </c>
      <c r="L196" s="968">
        <f t="shared" si="50"/>
        <v>0</v>
      </c>
      <c r="M196" s="968">
        <f t="shared" si="51"/>
        <v>0</v>
      </c>
      <c r="N196" s="968">
        <f t="shared" si="52"/>
        <v>0</v>
      </c>
      <c r="O196" s="968">
        <f t="shared" si="53"/>
        <v>0</v>
      </c>
      <c r="P196" s="968">
        <f t="shared" si="54"/>
        <v>0</v>
      </c>
      <c r="Q196" s="968">
        <f t="shared" si="55"/>
        <v>0</v>
      </c>
      <c r="R196" s="932"/>
      <c r="S196" s="932"/>
      <c r="T196" s="932"/>
      <c r="U196" s="932"/>
      <c r="V196" s="932"/>
      <c r="W196" s="932"/>
      <c r="X196" s="932"/>
      <c r="Y196" s="932"/>
      <c r="Z196" s="932"/>
      <c r="AA196" s="932"/>
      <c r="AB196" s="932"/>
      <c r="AC196" s="932"/>
      <c r="AD196" s="932"/>
      <c r="AE196" s="932"/>
      <c r="AF196" s="932"/>
      <c r="AG196" s="932"/>
      <c r="AH196" s="932"/>
      <c r="AI196" s="932"/>
      <c r="AJ196" s="932"/>
      <c r="AK196" s="932"/>
      <c r="AL196" s="932"/>
      <c r="AM196" s="932"/>
      <c r="AN196" s="932"/>
      <c r="AO196" s="932"/>
      <c r="AP196" s="932"/>
      <c r="AQ196" s="932"/>
      <c r="AR196" s="932"/>
      <c r="AS196" s="932"/>
      <c r="AT196" s="932"/>
      <c r="AU196" s="932"/>
      <c r="AV196" s="932"/>
      <c r="AW196" s="932"/>
      <c r="AX196" s="932"/>
      <c r="AY196" s="932"/>
      <c r="AZ196" s="932"/>
      <c r="BA196" s="932"/>
      <c r="BB196" s="932"/>
      <c r="BC196" s="932"/>
      <c r="BD196" s="932"/>
      <c r="BE196" s="932"/>
      <c r="BF196" s="932"/>
      <c r="BG196" s="932"/>
      <c r="BH196" s="932"/>
      <c r="BI196" s="932"/>
      <c r="BJ196" s="932"/>
      <c r="BK196" s="932"/>
      <c r="BL196" s="932"/>
      <c r="BM196" s="932"/>
      <c r="BN196" s="932"/>
      <c r="BO196" s="932"/>
      <c r="BP196" s="932"/>
      <c r="BQ196" s="932"/>
      <c r="BR196" s="932"/>
      <c r="BS196" s="932"/>
      <c r="BT196" s="932"/>
      <c r="BU196" s="932"/>
      <c r="BV196" s="932"/>
      <c r="BW196" s="932"/>
      <c r="BX196" s="932"/>
      <c r="BY196" s="932"/>
      <c r="BZ196" s="932"/>
      <c r="CA196" s="932"/>
      <c r="CB196" s="932"/>
      <c r="CC196" s="932"/>
      <c r="CD196" s="932"/>
      <c r="CE196" s="932"/>
      <c r="CF196" s="932"/>
      <c r="CG196" s="932"/>
      <c r="CH196" s="932"/>
      <c r="CI196" s="932"/>
      <c r="CJ196" s="932"/>
      <c r="CK196" s="932"/>
      <c r="CL196" s="932"/>
      <c r="CM196" s="932"/>
      <c r="CN196" s="932"/>
      <c r="CO196" s="932"/>
      <c r="CP196" s="932"/>
      <c r="CQ196" s="932"/>
      <c r="CR196" s="932"/>
      <c r="CS196" s="932"/>
      <c r="CT196" s="932"/>
      <c r="CU196" s="932"/>
      <c r="CV196" s="932"/>
      <c r="CW196" s="932"/>
      <c r="CX196" s="932"/>
      <c r="CY196" s="932"/>
      <c r="CZ196" s="932"/>
      <c r="DA196" s="932"/>
      <c r="DB196" s="932"/>
      <c r="DC196" s="932"/>
      <c r="DD196" s="932"/>
      <c r="DE196" s="932"/>
      <c r="DF196" s="932"/>
      <c r="DG196" s="932"/>
      <c r="DH196" s="932"/>
      <c r="DI196" s="932"/>
      <c r="DJ196" s="932"/>
      <c r="DK196" s="932"/>
      <c r="DL196" s="932"/>
      <c r="DM196" s="932"/>
      <c r="DN196" s="932"/>
      <c r="DO196" s="932"/>
      <c r="DP196" s="932"/>
      <c r="DQ196" s="932"/>
      <c r="DR196" s="932"/>
    </row>
    <row r="197" spans="1:122">
      <c r="A197" s="963">
        <v>196</v>
      </c>
      <c r="D197" s="968">
        <f t="shared" si="42"/>
        <v>0</v>
      </c>
      <c r="E197" s="968">
        <f t="shared" si="43"/>
        <v>0</v>
      </c>
      <c r="F197" s="968">
        <f t="shared" si="44"/>
        <v>0</v>
      </c>
      <c r="G197" s="968">
        <f t="shared" si="45"/>
        <v>0</v>
      </c>
      <c r="H197" s="968">
        <f t="shared" si="46"/>
        <v>0</v>
      </c>
      <c r="I197" s="968">
        <f t="shared" si="47"/>
        <v>0</v>
      </c>
      <c r="J197" s="968">
        <f t="shared" si="48"/>
        <v>0</v>
      </c>
      <c r="K197" s="968">
        <f t="shared" si="49"/>
        <v>0</v>
      </c>
      <c r="L197" s="968">
        <f t="shared" si="50"/>
        <v>0</v>
      </c>
      <c r="M197" s="968">
        <f t="shared" si="51"/>
        <v>0</v>
      </c>
      <c r="N197" s="968">
        <f t="shared" si="52"/>
        <v>0</v>
      </c>
      <c r="O197" s="968">
        <f t="shared" si="53"/>
        <v>0</v>
      </c>
      <c r="P197" s="968">
        <f t="shared" si="54"/>
        <v>0</v>
      </c>
      <c r="Q197" s="968">
        <f t="shared" si="55"/>
        <v>0</v>
      </c>
      <c r="R197" s="932"/>
      <c r="S197" s="932"/>
      <c r="T197" s="932"/>
      <c r="U197" s="932"/>
      <c r="V197" s="932"/>
      <c r="W197" s="932"/>
      <c r="X197" s="932"/>
      <c r="Y197" s="932"/>
      <c r="Z197" s="932"/>
      <c r="AA197" s="932"/>
      <c r="AB197" s="932"/>
      <c r="AC197" s="932"/>
      <c r="AD197" s="932"/>
      <c r="AE197" s="932"/>
      <c r="AF197" s="932"/>
      <c r="AG197" s="932"/>
      <c r="AH197" s="932"/>
      <c r="AI197" s="932"/>
      <c r="AJ197" s="932"/>
      <c r="AK197" s="932"/>
      <c r="AL197" s="932"/>
      <c r="AM197" s="932"/>
      <c r="AN197" s="932"/>
      <c r="AO197" s="932"/>
      <c r="AP197" s="932"/>
      <c r="AQ197" s="932"/>
      <c r="AR197" s="932"/>
      <c r="AS197" s="932"/>
      <c r="AT197" s="932"/>
      <c r="AU197" s="932"/>
      <c r="AV197" s="932"/>
      <c r="AW197" s="932"/>
      <c r="AX197" s="932"/>
      <c r="AY197" s="932"/>
      <c r="AZ197" s="932"/>
      <c r="BA197" s="932"/>
      <c r="BB197" s="932"/>
      <c r="BC197" s="932"/>
      <c r="BD197" s="932"/>
      <c r="BE197" s="932"/>
      <c r="BF197" s="932"/>
      <c r="BG197" s="932"/>
      <c r="BH197" s="932"/>
      <c r="BI197" s="932"/>
      <c r="BJ197" s="932"/>
      <c r="BK197" s="932"/>
      <c r="BL197" s="932"/>
      <c r="BM197" s="932"/>
      <c r="BN197" s="932"/>
      <c r="BO197" s="932"/>
      <c r="BP197" s="932"/>
      <c r="BQ197" s="932"/>
      <c r="BR197" s="932"/>
      <c r="BS197" s="932"/>
      <c r="BT197" s="932"/>
      <c r="BU197" s="932"/>
      <c r="BV197" s="932"/>
      <c r="BW197" s="932"/>
      <c r="BX197" s="932"/>
      <c r="BY197" s="932"/>
      <c r="BZ197" s="932"/>
      <c r="CA197" s="932"/>
      <c r="CB197" s="932"/>
      <c r="CC197" s="932"/>
      <c r="CD197" s="932"/>
      <c r="CE197" s="932"/>
      <c r="CF197" s="932"/>
      <c r="CG197" s="932"/>
      <c r="CH197" s="932"/>
      <c r="CI197" s="932"/>
      <c r="CJ197" s="932"/>
      <c r="CK197" s="932"/>
      <c r="CL197" s="932"/>
      <c r="CM197" s="932"/>
      <c r="CN197" s="932"/>
      <c r="CO197" s="932"/>
      <c r="CP197" s="932"/>
      <c r="CQ197" s="932"/>
      <c r="CR197" s="932"/>
      <c r="CS197" s="932"/>
      <c r="CT197" s="932"/>
      <c r="CU197" s="932"/>
      <c r="CV197" s="932"/>
      <c r="CW197" s="932"/>
      <c r="CX197" s="932"/>
      <c r="CY197" s="932"/>
      <c r="CZ197" s="932"/>
      <c r="DA197" s="932"/>
      <c r="DB197" s="932"/>
      <c r="DC197" s="932"/>
      <c r="DD197" s="932"/>
      <c r="DE197" s="932"/>
      <c r="DF197" s="932"/>
      <c r="DG197" s="932"/>
      <c r="DH197" s="932"/>
      <c r="DI197" s="932"/>
      <c r="DJ197" s="932"/>
      <c r="DK197" s="932"/>
      <c r="DL197" s="932"/>
      <c r="DM197" s="932"/>
      <c r="DN197" s="932"/>
      <c r="DO197" s="932"/>
      <c r="DP197" s="932"/>
      <c r="DQ197" s="932"/>
      <c r="DR197" s="932"/>
    </row>
    <row r="198" spans="1:122">
      <c r="A198" s="963">
        <v>197</v>
      </c>
      <c r="D198" s="968">
        <f t="shared" si="42"/>
        <v>0</v>
      </c>
      <c r="E198" s="968">
        <f t="shared" si="43"/>
        <v>0</v>
      </c>
      <c r="F198" s="968">
        <f t="shared" si="44"/>
        <v>0</v>
      </c>
      <c r="G198" s="968">
        <f t="shared" si="45"/>
        <v>0</v>
      </c>
      <c r="H198" s="968">
        <f t="shared" si="46"/>
        <v>0</v>
      </c>
      <c r="I198" s="968">
        <f t="shared" si="47"/>
        <v>0</v>
      </c>
      <c r="J198" s="968">
        <f t="shared" si="48"/>
        <v>0</v>
      </c>
      <c r="K198" s="968">
        <f t="shared" si="49"/>
        <v>0</v>
      </c>
      <c r="L198" s="968">
        <f t="shared" si="50"/>
        <v>0</v>
      </c>
      <c r="M198" s="968">
        <f t="shared" si="51"/>
        <v>0</v>
      </c>
      <c r="N198" s="968">
        <f t="shared" si="52"/>
        <v>0</v>
      </c>
      <c r="O198" s="968">
        <f t="shared" si="53"/>
        <v>0</v>
      </c>
      <c r="P198" s="968">
        <f t="shared" si="54"/>
        <v>0</v>
      </c>
      <c r="Q198" s="968">
        <f t="shared" si="55"/>
        <v>0</v>
      </c>
      <c r="R198" s="932"/>
      <c r="S198" s="932"/>
      <c r="T198" s="932"/>
      <c r="U198" s="932"/>
      <c r="V198" s="932"/>
      <c r="W198" s="932"/>
      <c r="X198" s="932"/>
      <c r="Y198" s="932"/>
      <c r="Z198" s="932"/>
      <c r="AA198" s="932"/>
      <c r="AB198" s="932"/>
      <c r="AC198" s="932"/>
      <c r="AD198" s="932"/>
      <c r="AE198" s="932"/>
      <c r="AF198" s="932"/>
      <c r="AG198" s="932"/>
      <c r="AH198" s="932"/>
      <c r="AI198" s="932"/>
      <c r="AJ198" s="932"/>
      <c r="AK198" s="932"/>
      <c r="AL198" s="932"/>
      <c r="AM198" s="932"/>
      <c r="AN198" s="932"/>
      <c r="AO198" s="932"/>
      <c r="AP198" s="932"/>
      <c r="AQ198" s="932"/>
      <c r="AR198" s="932"/>
      <c r="AS198" s="932"/>
      <c r="AT198" s="932"/>
      <c r="AU198" s="932"/>
      <c r="AV198" s="932"/>
      <c r="AW198" s="932"/>
      <c r="AX198" s="932"/>
      <c r="AY198" s="932"/>
      <c r="AZ198" s="932"/>
      <c r="BA198" s="932"/>
      <c r="BB198" s="932"/>
      <c r="BC198" s="932"/>
      <c r="BD198" s="932"/>
      <c r="BE198" s="932"/>
      <c r="BF198" s="932"/>
      <c r="BG198" s="932"/>
      <c r="BH198" s="932"/>
      <c r="BI198" s="932"/>
      <c r="BJ198" s="932"/>
      <c r="BK198" s="932"/>
      <c r="BL198" s="932"/>
      <c r="BM198" s="932"/>
      <c r="BN198" s="932"/>
      <c r="BO198" s="932"/>
      <c r="BP198" s="932"/>
      <c r="BQ198" s="932"/>
      <c r="BR198" s="932"/>
      <c r="BS198" s="932"/>
      <c r="BT198" s="932"/>
      <c r="BU198" s="932"/>
      <c r="BV198" s="932"/>
      <c r="BW198" s="932"/>
      <c r="BX198" s="932"/>
      <c r="BY198" s="932"/>
      <c r="BZ198" s="932"/>
      <c r="CA198" s="932"/>
      <c r="CB198" s="932"/>
      <c r="CC198" s="932"/>
      <c r="CD198" s="932"/>
      <c r="CE198" s="932"/>
      <c r="CF198" s="932"/>
      <c r="CG198" s="932"/>
      <c r="CH198" s="932"/>
      <c r="CI198" s="932"/>
      <c r="CJ198" s="932"/>
      <c r="CK198" s="932"/>
      <c r="CL198" s="932"/>
      <c r="CM198" s="932"/>
      <c r="CN198" s="932"/>
      <c r="CO198" s="932"/>
      <c r="CP198" s="932"/>
      <c r="CQ198" s="932"/>
      <c r="CR198" s="932"/>
      <c r="CS198" s="932"/>
      <c r="CT198" s="932"/>
      <c r="CU198" s="932"/>
      <c r="CV198" s="932"/>
      <c r="CW198" s="932"/>
      <c r="CX198" s="932"/>
      <c r="CY198" s="932"/>
      <c r="CZ198" s="932"/>
      <c r="DA198" s="932"/>
      <c r="DB198" s="932"/>
      <c r="DC198" s="932"/>
      <c r="DD198" s="932"/>
      <c r="DE198" s="932"/>
      <c r="DF198" s="932"/>
      <c r="DG198" s="932"/>
      <c r="DH198" s="932"/>
      <c r="DI198" s="932"/>
      <c r="DJ198" s="932"/>
      <c r="DK198" s="932"/>
      <c r="DL198" s="932"/>
      <c r="DM198" s="932"/>
      <c r="DN198" s="932"/>
      <c r="DO198" s="932"/>
      <c r="DP198" s="932"/>
      <c r="DQ198" s="932"/>
      <c r="DR198" s="932"/>
    </row>
    <row r="199" spans="1:122">
      <c r="A199" s="963">
        <v>198</v>
      </c>
      <c r="D199" s="968">
        <f t="shared" si="42"/>
        <v>0</v>
      </c>
      <c r="E199" s="968">
        <f t="shared" si="43"/>
        <v>0</v>
      </c>
      <c r="F199" s="968">
        <f t="shared" si="44"/>
        <v>0</v>
      </c>
      <c r="G199" s="968">
        <f t="shared" si="45"/>
        <v>0</v>
      </c>
      <c r="H199" s="968">
        <f t="shared" si="46"/>
        <v>0</v>
      </c>
      <c r="I199" s="968">
        <f t="shared" si="47"/>
        <v>0</v>
      </c>
      <c r="J199" s="968">
        <f t="shared" si="48"/>
        <v>0</v>
      </c>
      <c r="K199" s="968">
        <f t="shared" si="49"/>
        <v>0</v>
      </c>
      <c r="L199" s="968">
        <f t="shared" si="50"/>
        <v>0</v>
      </c>
      <c r="M199" s="968">
        <f t="shared" si="51"/>
        <v>0</v>
      </c>
      <c r="N199" s="968">
        <f t="shared" si="52"/>
        <v>0</v>
      </c>
      <c r="O199" s="968">
        <f t="shared" si="53"/>
        <v>0</v>
      </c>
      <c r="P199" s="968">
        <f t="shared" si="54"/>
        <v>0</v>
      </c>
      <c r="Q199" s="968">
        <f t="shared" si="55"/>
        <v>0</v>
      </c>
      <c r="R199" s="932"/>
      <c r="S199" s="932"/>
      <c r="T199" s="932"/>
      <c r="U199" s="932"/>
      <c r="V199" s="932"/>
      <c r="W199" s="932"/>
      <c r="X199" s="932"/>
      <c r="Y199" s="932"/>
      <c r="Z199" s="932"/>
      <c r="AA199" s="932"/>
      <c r="AB199" s="932"/>
      <c r="AC199" s="932"/>
      <c r="AD199" s="932"/>
      <c r="AE199" s="932"/>
      <c r="AF199" s="932"/>
      <c r="AG199" s="932"/>
      <c r="AH199" s="932"/>
      <c r="AI199" s="932"/>
      <c r="AJ199" s="932"/>
      <c r="AK199" s="932"/>
      <c r="AL199" s="932"/>
      <c r="AM199" s="932"/>
      <c r="AN199" s="932"/>
      <c r="AO199" s="932"/>
      <c r="AP199" s="932"/>
      <c r="AQ199" s="932"/>
      <c r="AR199" s="932"/>
      <c r="AS199" s="932"/>
      <c r="AT199" s="932"/>
      <c r="AU199" s="932"/>
      <c r="AV199" s="932"/>
      <c r="AW199" s="932"/>
      <c r="AX199" s="932"/>
      <c r="AY199" s="932"/>
      <c r="AZ199" s="932"/>
      <c r="BA199" s="932"/>
      <c r="BB199" s="932"/>
      <c r="BC199" s="932"/>
      <c r="BD199" s="932"/>
      <c r="BE199" s="932"/>
      <c r="BF199" s="932"/>
      <c r="BG199" s="932"/>
      <c r="BH199" s="932"/>
      <c r="BI199" s="932"/>
      <c r="BJ199" s="932"/>
      <c r="BK199" s="932"/>
      <c r="BL199" s="932"/>
      <c r="BM199" s="932"/>
      <c r="BN199" s="932"/>
      <c r="BO199" s="932"/>
      <c r="BP199" s="932"/>
      <c r="BQ199" s="932"/>
      <c r="BR199" s="932"/>
      <c r="BS199" s="932"/>
      <c r="BT199" s="932"/>
      <c r="BU199" s="932"/>
      <c r="BV199" s="932"/>
      <c r="BW199" s="932"/>
      <c r="BX199" s="932"/>
      <c r="BY199" s="932"/>
      <c r="BZ199" s="932"/>
      <c r="CA199" s="932"/>
      <c r="CB199" s="932"/>
      <c r="CC199" s="932"/>
      <c r="CD199" s="932"/>
      <c r="CE199" s="932"/>
      <c r="CF199" s="932"/>
      <c r="CG199" s="932"/>
      <c r="CH199" s="932"/>
      <c r="CI199" s="932"/>
      <c r="CJ199" s="932"/>
      <c r="CK199" s="932"/>
      <c r="CL199" s="932"/>
      <c r="CM199" s="932"/>
      <c r="CN199" s="932"/>
      <c r="CO199" s="932"/>
      <c r="CP199" s="932"/>
      <c r="CQ199" s="932"/>
      <c r="CR199" s="932"/>
      <c r="CS199" s="932"/>
      <c r="CT199" s="932"/>
      <c r="CU199" s="932"/>
      <c r="CV199" s="932"/>
      <c r="CW199" s="932"/>
      <c r="CX199" s="932"/>
      <c r="CY199" s="932"/>
      <c r="CZ199" s="932"/>
      <c r="DA199" s="932"/>
      <c r="DB199" s="932"/>
      <c r="DC199" s="932"/>
      <c r="DD199" s="932"/>
      <c r="DE199" s="932"/>
      <c r="DF199" s="932"/>
      <c r="DG199" s="932"/>
      <c r="DH199" s="932"/>
      <c r="DI199" s="932"/>
      <c r="DJ199" s="932"/>
      <c r="DK199" s="932"/>
      <c r="DL199" s="932"/>
      <c r="DM199" s="932"/>
      <c r="DN199" s="932"/>
      <c r="DO199" s="932"/>
      <c r="DP199" s="932"/>
      <c r="DQ199" s="932"/>
      <c r="DR199" s="932"/>
    </row>
    <row r="200" spans="1:122">
      <c r="A200" s="963">
        <v>199</v>
      </c>
      <c r="D200" s="968">
        <f t="shared" si="42"/>
        <v>0</v>
      </c>
      <c r="E200" s="968">
        <f t="shared" si="43"/>
        <v>0</v>
      </c>
      <c r="F200" s="968">
        <f t="shared" si="44"/>
        <v>0</v>
      </c>
      <c r="G200" s="968">
        <f t="shared" si="45"/>
        <v>0</v>
      </c>
      <c r="H200" s="968">
        <f t="shared" si="46"/>
        <v>0</v>
      </c>
      <c r="I200" s="968">
        <f t="shared" si="47"/>
        <v>0</v>
      </c>
      <c r="J200" s="968">
        <f t="shared" si="48"/>
        <v>0</v>
      </c>
      <c r="K200" s="968">
        <f t="shared" si="49"/>
        <v>0</v>
      </c>
      <c r="L200" s="968">
        <f t="shared" si="50"/>
        <v>0</v>
      </c>
      <c r="M200" s="968">
        <f t="shared" si="51"/>
        <v>0</v>
      </c>
      <c r="N200" s="968">
        <f t="shared" si="52"/>
        <v>0</v>
      </c>
      <c r="O200" s="968">
        <f t="shared" si="53"/>
        <v>0</v>
      </c>
      <c r="P200" s="968">
        <f t="shared" si="54"/>
        <v>0</v>
      </c>
      <c r="Q200" s="968">
        <f t="shared" si="55"/>
        <v>0</v>
      </c>
      <c r="R200" s="932"/>
      <c r="S200" s="932"/>
      <c r="T200" s="932"/>
      <c r="U200" s="932"/>
      <c r="V200" s="932"/>
      <c r="W200" s="932"/>
      <c r="X200" s="932"/>
      <c r="Y200" s="932"/>
      <c r="Z200" s="932"/>
      <c r="AA200" s="932"/>
      <c r="AB200" s="932"/>
      <c r="AC200" s="932"/>
      <c r="AD200" s="932"/>
      <c r="AE200" s="932"/>
      <c r="AF200" s="932"/>
      <c r="AG200" s="932"/>
      <c r="AH200" s="932"/>
      <c r="AI200" s="932"/>
      <c r="AJ200" s="932"/>
      <c r="AK200" s="932"/>
      <c r="AL200" s="932"/>
      <c r="AM200" s="932"/>
      <c r="AN200" s="932"/>
      <c r="AO200" s="932"/>
      <c r="AP200" s="932"/>
      <c r="AQ200" s="932"/>
      <c r="AR200" s="932"/>
      <c r="AS200" s="932"/>
      <c r="AT200" s="932"/>
      <c r="AU200" s="932"/>
      <c r="AV200" s="932"/>
      <c r="AW200" s="932"/>
      <c r="AX200" s="932"/>
      <c r="AY200" s="932"/>
      <c r="AZ200" s="932"/>
      <c r="BA200" s="932"/>
      <c r="BB200" s="932"/>
      <c r="BC200" s="932"/>
      <c r="BD200" s="932"/>
      <c r="BE200" s="932"/>
      <c r="BF200" s="932"/>
      <c r="BG200" s="932"/>
      <c r="BH200" s="932"/>
      <c r="BI200" s="932"/>
      <c r="BJ200" s="932"/>
      <c r="BK200" s="932"/>
      <c r="BL200" s="932"/>
      <c r="BM200" s="932"/>
      <c r="BN200" s="932"/>
      <c r="BO200" s="932"/>
      <c r="BP200" s="932"/>
      <c r="BQ200" s="932"/>
      <c r="BR200" s="932"/>
      <c r="BS200" s="932"/>
      <c r="BT200" s="932"/>
      <c r="BU200" s="932"/>
      <c r="BV200" s="932"/>
      <c r="BW200" s="932"/>
      <c r="BX200" s="932"/>
      <c r="BY200" s="932"/>
      <c r="BZ200" s="932"/>
      <c r="CA200" s="932"/>
      <c r="CB200" s="932"/>
      <c r="CC200" s="932"/>
      <c r="CD200" s="932"/>
      <c r="CE200" s="932"/>
      <c r="CF200" s="932"/>
      <c r="CG200" s="932"/>
      <c r="CH200" s="932"/>
      <c r="CI200" s="932"/>
      <c r="CJ200" s="932"/>
      <c r="CK200" s="932"/>
      <c r="CL200" s="932"/>
      <c r="CM200" s="932"/>
      <c r="CN200" s="932"/>
      <c r="CO200" s="932"/>
      <c r="CP200" s="932"/>
      <c r="CQ200" s="932"/>
      <c r="CR200" s="932"/>
      <c r="CS200" s="932"/>
      <c r="CT200" s="932"/>
      <c r="CU200" s="932"/>
      <c r="CV200" s="932"/>
      <c r="CW200" s="932"/>
      <c r="CX200" s="932"/>
      <c r="CY200" s="932"/>
      <c r="CZ200" s="932"/>
      <c r="DA200" s="932"/>
      <c r="DB200" s="932"/>
      <c r="DC200" s="932"/>
      <c r="DD200" s="932"/>
      <c r="DE200" s="932"/>
      <c r="DF200" s="932"/>
      <c r="DG200" s="932"/>
      <c r="DH200" s="932"/>
      <c r="DI200" s="932"/>
      <c r="DJ200" s="932"/>
      <c r="DK200" s="932"/>
      <c r="DL200" s="932"/>
      <c r="DM200" s="932"/>
      <c r="DN200" s="932"/>
      <c r="DO200" s="932"/>
      <c r="DP200" s="932"/>
      <c r="DQ200" s="932"/>
      <c r="DR200" s="932"/>
    </row>
    <row r="201" spans="1:122">
      <c r="A201" s="963">
        <v>200</v>
      </c>
      <c r="D201" s="968">
        <f t="shared" si="42"/>
        <v>0</v>
      </c>
      <c r="E201" s="968">
        <f t="shared" si="43"/>
        <v>0</v>
      </c>
      <c r="F201" s="968">
        <f t="shared" si="44"/>
        <v>0</v>
      </c>
      <c r="G201" s="968">
        <f t="shared" si="45"/>
        <v>0</v>
      </c>
      <c r="H201" s="968">
        <f t="shared" si="46"/>
        <v>0</v>
      </c>
      <c r="I201" s="968">
        <f t="shared" si="47"/>
        <v>0</v>
      </c>
      <c r="J201" s="968">
        <f t="shared" si="48"/>
        <v>0</v>
      </c>
      <c r="K201" s="968">
        <f t="shared" si="49"/>
        <v>0</v>
      </c>
      <c r="L201" s="968">
        <f t="shared" si="50"/>
        <v>0</v>
      </c>
      <c r="M201" s="968">
        <f t="shared" si="51"/>
        <v>0</v>
      </c>
      <c r="N201" s="968">
        <f t="shared" si="52"/>
        <v>0</v>
      </c>
      <c r="O201" s="968">
        <f t="shared" si="53"/>
        <v>0</v>
      </c>
      <c r="P201" s="968">
        <f t="shared" si="54"/>
        <v>0</v>
      </c>
      <c r="Q201" s="968">
        <f t="shared" si="55"/>
        <v>0</v>
      </c>
      <c r="R201" s="932"/>
      <c r="S201" s="932"/>
      <c r="T201" s="932"/>
      <c r="U201" s="932"/>
      <c r="V201" s="932"/>
      <c r="W201" s="932"/>
      <c r="X201" s="932"/>
      <c r="Y201" s="932"/>
      <c r="Z201" s="932"/>
      <c r="AA201" s="932"/>
      <c r="AB201" s="932"/>
      <c r="AC201" s="932"/>
      <c r="AD201" s="932"/>
      <c r="AE201" s="932"/>
      <c r="AF201" s="932"/>
      <c r="AG201" s="932"/>
      <c r="AH201" s="932"/>
      <c r="AI201" s="932"/>
      <c r="AJ201" s="932"/>
      <c r="AK201" s="932"/>
      <c r="AL201" s="932"/>
      <c r="AM201" s="932"/>
      <c r="AN201" s="932"/>
      <c r="AO201" s="932"/>
      <c r="AP201" s="932"/>
      <c r="AQ201" s="932"/>
      <c r="AR201" s="932"/>
      <c r="AS201" s="932"/>
      <c r="AT201" s="932"/>
      <c r="AU201" s="932"/>
      <c r="AV201" s="932"/>
      <c r="AW201" s="932"/>
      <c r="AX201" s="932"/>
      <c r="AY201" s="932"/>
      <c r="AZ201" s="932"/>
      <c r="BA201" s="932"/>
      <c r="BB201" s="932"/>
      <c r="BC201" s="932"/>
      <c r="BD201" s="932"/>
      <c r="BE201" s="932"/>
      <c r="BF201" s="932"/>
      <c r="BG201" s="932"/>
      <c r="BH201" s="932"/>
      <c r="BI201" s="932"/>
      <c r="BJ201" s="932"/>
      <c r="BK201" s="932"/>
      <c r="BL201" s="932"/>
      <c r="BM201" s="932"/>
      <c r="BN201" s="932"/>
      <c r="BO201" s="932"/>
      <c r="BP201" s="932"/>
      <c r="BQ201" s="932"/>
      <c r="BR201" s="932"/>
      <c r="BS201" s="932"/>
      <c r="BT201" s="932"/>
      <c r="BU201" s="932"/>
      <c r="BV201" s="932"/>
      <c r="BW201" s="932"/>
      <c r="BX201" s="932"/>
      <c r="BY201" s="932"/>
      <c r="BZ201" s="932"/>
      <c r="CA201" s="932"/>
      <c r="CB201" s="932"/>
      <c r="CC201" s="932"/>
      <c r="CD201" s="932"/>
      <c r="CE201" s="932"/>
      <c r="CF201" s="932"/>
      <c r="CG201" s="932"/>
      <c r="CH201" s="932"/>
      <c r="CI201" s="932"/>
      <c r="CJ201" s="932"/>
      <c r="CK201" s="932"/>
      <c r="CL201" s="932"/>
      <c r="CM201" s="932"/>
      <c r="CN201" s="932"/>
      <c r="CO201" s="932"/>
      <c r="CP201" s="932"/>
      <c r="CQ201" s="932"/>
      <c r="CR201" s="932"/>
      <c r="CS201" s="932"/>
      <c r="CT201" s="932"/>
      <c r="CU201" s="932"/>
      <c r="CV201" s="932"/>
      <c r="CW201" s="932"/>
      <c r="CX201" s="932"/>
      <c r="CY201" s="932"/>
      <c r="CZ201" s="932"/>
      <c r="DA201" s="932"/>
      <c r="DB201" s="932"/>
      <c r="DC201" s="932"/>
      <c r="DD201" s="932"/>
      <c r="DE201" s="932"/>
      <c r="DF201" s="932"/>
      <c r="DG201" s="932"/>
      <c r="DH201" s="932"/>
      <c r="DI201" s="932"/>
      <c r="DJ201" s="932"/>
      <c r="DK201" s="932"/>
      <c r="DL201" s="932"/>
      <c r="DM201" s="932"/>
      <c r="DN201" s="932"/>
      <c r="DO201" s="932"/>
      <c r="DP201" s="932"/>
      <c r="DQ201" s="932"/>
      <c r="DR201" s="932"/>
    </row>
    <row r="202" spans="1:122">
      <c r="R202" s="932"/>
      <c r="S202" s="932"/>
      <c r="T202" s="932"/>
      <c r="U202" s="932"/>
      <c r="V202" s="932"/>
      <c r="W202" s="932"/>
      <c r="X202" s="932"/>
      <c r="Y202" s="932"/>
      <c r="Z202" s="932"/>
      <c r="AA202" s="932"/>
      <c r="AB202" s="932"/>
      <c r="AC202" s="932"/>
      <c r="AD202" s="932"/>
      <c r="AE202" s="932"/>
      <c r="AF202" s="932"/>
      <c r="AG202" s="932"/>
      <c r="AH202" s="932"/>
      <c r="AI202" s="932"/>
      <c r="AJ202" s="932"/>
      <c r="AK202" s="932"/>
      <c r="AL202" s="932"/>
      <c r="AM202" s="932"/>
      <c r="AN202" s="932"/>
      <c r="AO202" s="932"/>
      <c r="AP202" s="932"/>
      <c r="AQ202" s="932"/>
      <c r="AR202" s="932"/>
      <c r="AS202" s="932"/>
      <c r="AT202" s="932"/>
      <c r="AU202" s="932"/>
      <c r="AV202" s="932"/>
      <c r="AW202" s="932"/>
      <c r="AX202" s="932"/>
      <c r="AY202" s="932"/>
      <c r="AZ202" s="932"/>
      <c r="BA202" s="932"/>
      <c r="BB202" s="932"/>
      <c r="BC202" s="932"/>
      <c r="BD202" s="932"/>
      <c r="BE202" s="932"/>
      <c r="BF202" s="932"/>
      <c r="BG202" s="932"/>
      <c r="BH202" s="932"/>
      <c r="BI202" s="932"/>
      <c r="BJ202" s="932"/>
      <c r="BK202" s="932"/>
      <c r="BL202" s="932"/>
      <c r="BM202" s="932"/>
      <c r="BN202" s="932"/>
      <c r="BO202" s="932"/>
      <c r="BP202" s="932"/>
      <c r="BQ202" s="932"/>
      <c r="BR202" s="932"/>
      <c r="BS202" s="932"/>
      <c r="BT202" s="932"/>
      <c r="BU202" s="932"/>
      <c r="BV202" s="932"/>
      <c r="BW202" s="932"/>
      <c r="BX202" s="932"/>
      <c r="BY202" s="932"/>
      <c r="BZ202" s="932"/>
      <c r="CA202" s="932"/>
      <c r="CB202" s="932"/>
      <c r="CC202" s="932"/>
      <c r="CD202" s="932"/>
      <c r="CE202" s="932"/>
      <c r="CF202" s="932"/>
      <c r="CG202" s="932"/>
      <c r="CH202" s="932"/>
      <c r="CI202" s="932"/>
      <c r="CJ202" s="932"/>
      <c r="CK202" s="932"/>
      <c r="CL202" s="932"/>
      <c r="CM202" s="932"/>
      <c r="CN202" s="932"/>
      <c r="CO202" s="932"/>
      <c r="CP202" s="932"/>
      <c r="CQ202" s="932"/>
      <c r="CR202" s="932"/>
      <c r="CS202" s="932"/>
      <c r="CT202" s="932"/>
      <c r="CU202" s="932"/>
      <c r="CV202" s="932"/>
      <c r="CW202" s="932"/>
      <c r="CX202" s="932"/>
      <c r="CY202" s="932"/>
      <c r="CZ202" s="932"/>
      <c r="DA202" s="932"/>
      <c r="DB202" s="932"/>
      <c r="DC202" s="932"/>
      <c r="DD202" s="932"/>
      <c r="DE202" s="932"/>
      <c r="DF202" s="932"/>
      <c r="DG202" s="932"/>
      <c r="DH202" s="932"/>
      <c r="DI202" s="932"/>
      <c r="DJ202" s="932"/>
      <c r="DK202" s="932"/>
      <c r="DL202" s="932"/>
      <c r="DM202" s="932"/>
      <c r="DN202" s="932"/>
      <c r="DO202" s="932"/>
      <c r="DP202" s="932"/>
      <c r="DQ202" s="932"/>
      <c r="DR202" s="932"/>
    </row>
    <row r="203" spans="1:122">
      <c r="R203" s="932"/>
      <c r="S203" s="932"/>
      <c r="T203" s="932"/>
      <c r="U203" s="932"/>
      <c r="V203" s="932"/>
      <c r="W203" s="932"/>
      <c r="X203" s="932"/>
      <c r="Y203" s="932"/>
      <c r="Z203" s="932"/>
      <c r="AA203" s="932"/>
      <c r="AB203" s="932"/>
      <c r="AC203" s="932"/>
      <c r="AD203" s="932"/>
      <c r="AE203" s="932"/>
      <c r="AF203" s="932"/>
      <c r="AG203" s="932"/>
      <c r="AH203" s="932"/>
      <c r="AI203" s="932"/>
      <c r="AJ203" s="932"/>
      <c r="AK203" s="932"/>
      <c r="AL203" s="932"/>
      <c r="AM203" s="932"/>
      <c r="AN203" s="932"/>
      <c r="AO203" s="932"/>
      <c r="AP203" s="932"/>
      <c r="AQ203" s="932"/>
      <c r="AR203" s="932"/>
      <c r="AS203" s="932"/>
      <c r="AT203" s="932"/>
      <c r="AU203" s="932"/>
      <c r="AV203" s="932"/>
      <c r="AW203" s="932"/>
      <c r="AX203" s="932"/>
      <c r="AY203" s="932"/>
      <c r="AZ203" s="932"/>
      <c r="BA203" s="932"/>
      <c r="BB203" s="932"/>
      <c r="BC203" s="932"/>
      <c r="BD203" s="932"/>
      <c r="BE203" s="932"/>
      <c r="BF203" s="932"/>
      <c r="BG203" s="932"/>
      <c r="BH203" s="932"/>
      <c r="BI203" s="932"/>
      <c r="BJ203" s="932"/>
      <c r="BK203" s="932"/>
      <c r="BL203" s="932"/>
      <c r="BM203" s="932"/>
      <c r="BN203" s="932"/>
      <c r="BO203" s="932"/>
      <c r="BP203" s="932"/>
      <c r="BQ203" s="932"/>
      <c r="BR203" s="932"/>
      <c r="BS203" s="932"/>
      <c r="BT203" s="932"/>
      <c r="BU203" s="932"/>
      <c r="BV203" s="932"/>
      <c r="BW203" s="932"/>
      <c r="BX203" s="932"/>
      <c r="BY203" s="932"/>
      <c r="BZ203" s="932"/>
      <c r="CA203" s="932"/>
      <c r="CB203" s="932"/>
      <c r="CC203" s="932"/>
      <c r="CD203" s="932"/>
      <c r="CE203" s="932"/>
      <c r="CF203" s="932"/>
      <c r="CG203" s="932"/>
      <c r="CH203" s="932"/>
      <c r="CI203" s="932"/>
      <c r="CJ203" s="932"/>
      <c r="CK203" s="932"/>
      <c r="CL203" s="932"/>
      <c r="CM203" s="932"/>
      <c r="CN203" s="932"/>
      <c r="CO203" s="932"/>
      <c r="CP203" s="932"/>
      <c r="CQ203" s="932"/>
      <c r="CR203" s="932"/>
      <c r="CS203" s="932"/>
      <c r="CT203" s="932"/>
      <c r="CU203" s="932"/>
      <c r="CV203" s="932"/>
      <c r="CW203" s="932"/>
      <c r="CX203" s="932"/>
      <c r="CY203" s="932"/>
      <c r="CZ203" s="932"/>
      <c r="DA203" s="932"/>
      <c r="DB203" s="932"/>
      <c r="DC203" s="932"/>
      <c r="DD203" s="932"/>
      <c r="DE203" s="932"/>
      <c r="DF203" s="932"/>
      <c r="DG203" s="932"/>
      <c r="DH203" s="932"/>
      <c r="DI203" s="932"/>
      <c r="DJ203" s="932"/>
      <c r="DK203" s="932"/>
      <c r="DL203" s="932"/>
      <c r="DM203" s="932"/>
      <c r="DN203" s="932"/>
      <c r="DO203" s="932"/>
      <c r="DP203" s="932"/>
      <c r="DQ203" s="932"/>
      <c r="DR203" s="932"/>
    </row>
    <row r="204" spans="1:122">
      <c r="R204" s="932"/>
      <c r="S204" s="932"/>
      <c r="T204" s="932"/>
      <c r="U204" s="932"/>
      <c r="V204" s="932"/>
      <c r="W204" s="932"/>
      <c r="X204" s="932"/>
      <c r="Y204" s="932"/>
      <c r="Z204" s="932"/>
      <c r="AA204" s="932"/>
      <c r="AB204" s="932"/>
      <c r="AC204" s="932"/>
      <c r="AD204" s="932"/>
      <c r="AE204" s="932"/>
      <c r="AF204" s="932"/>
      <c r="AG204" s="932"/>
      <c r="AH204" s="932"/>
      <c r="AI204" s="932"/>
      <c r="AJ204" s="932"/>
      <c r="AK204" s="932"/>
      <c r="AL204" s="932"/>
      <c r="AM204" s="932"/>
      <c r="AN204" s="932"/>
      <c r="AO204" s="932"/>
      <c r="AP204" s="932"/>
      <c r="AQ204" s="932"/>
      <c r="AR204" s="932"/>
      <c r="AS204" s="932"/>
      <c r="AT204" s="932"/>
      <c r="AU204" s="932"/>
      <c r="AV204" s="932"/>
      <c r="AW204" s="932"/>
      <c r="AX204" s="932"/>
      <c r="AY204" s="932"/>
      <c r="AZ204" s="932"/>
      <c r="BA204" s="932"/>
      <c r="BB204" s="932"/>
      <c r="BC204" s="932"/>
      <c r="BD204" s="932"/>
      <c r="BE204" s="932"/>
      <c r="BF204" s="932"/>
      <c r="BG204" s="932"/>
      <c r="BH204" s="932"/>
      <c r="BI204" s="932"/>
      <c r="BJ204" s="932"/>
      <c r="BK204" s="932"/>
      <c r="BL204" s="932"/>
      <c r="BM204" s="932"/>
      <c r="BN204" s="932"/>
      <c r="BO204" s="932"/>
      <c r="BP204" s="932"/>
      <c r="BQ204" s="932"/>
      <c r="BR204" s="932"/>
      <c r="BS204" s="932"/>
      <c r="BT204" s="932"/>
      <c r="BU204" s="932"/>
      <c r="BV204" s="932"/>
      <c r="BW204" s="932"/>
      <c r="BX204" s="932"/>
      <c r="BY204" s="932"/>
      <c r="BZ204" s="932"/>
      <c r="CA204" s="932"/>
      <c r="CB204" s="932"/>
      <c r="CC204" s="932"/>
      <c r="CD204" s="932"/>
      <c r="CE204" s="932"/>
      <c r="CF204" s="932"/>
      <c r="CG204" s="932"/>
      <c r="CH204" s="932"/>
      <c r="CI204" s="932"/>
      <c r="CJ204" s="932"/>
      <c r="CK204" s="932"/>
      <c r="CL204" s="932"/>
      <c r="CM204" s="932"/>
      <c r="CN204" s="932"/>
      <c r="CO204" s="932"/>
      <c r="CP204" s="932"/>
      <c r="CQ204" s="932"/>
      <c r="CR204" s="932"/>
      <c r="CS204" s="932"/>
      <c r="CT204" s="932"/>
      <c r="CU204" s="932"/>
      <c r="CV204" s="932"/>
      <c r="CW204" s="932"/>
      <c r="CX204" s="932"/>
      <c r="CY204" s="932"/>
      <c r="CZ204" s="932"/>
      <c r="DA204" s="932"/>
      <c r="DB204" s="932"/>
      <c r="DC204" s="932"/>
      <c r="DD204" s="932"/>
      <c r="DE204" s="932"/>
      <c r="DF204" s="932"/>
      <c r="DG204" s="932"/>
      <c r="DH204" s="932"/>
      <c r="DI204" s="932"/>
      <c r="DJ204" s="932"/>
      <c r="DK204" s="932"/>
      <c r="DL204" s="932"/>
      <c r="DM204" s="932"/>
      <c r="DN204" s="932"/>
      <c r="DO204" s="932"/>
      <c r="DP204" s="932"/>
      <c r="DQ204" s="932"/>
      <c r="DR204" s="932"/>
    </row>
    <row r="205" spans="1:122">
      <c r="R205" s="932"/>
      <c r="S205" s="932"/>
      <c r="T205" s="932"/>
      <c r="U205" s="932"/>
      <c r="V205" s="932"/>
      <c r="W205" s="932"/>
      <c r="X205" s="932"/>
      <c r="Y205" s="932"/>
      <c r="Z205" s="932"/>
      <c r="AA205" s="932"/>
      <c r="AB205" s="932"/>
      <c r="AC205" s="932"/>
      <c r="AD205" s="932"/>
      <c r="AE205" s="932"/>
      <c r="AF205" s="932"/>
      <c r="AG205" s="932"/>
      <c r="AH205" s="932"/>
      <c r="AI205" s="932"/>
      <c r="AJ205" s="932"/>
      <c r="AK205" s="932"/>
      <c r="AL205" s="932"/>
      <c r="AM205" s="932"/>
      <c r="AN205" s="932"/>
      <c r="AO205" s="932"/>
      <c r="AP205" s="932"/>
      <c r="AQ205" s="932"/>
      <c r="AR205" s="932"/>
      <c r="AS205" s="932"/>
      <c r="AT205" s="932"/>
      <c r="AU205" s="932"/>
      <c r="AV205" s="932"/>
      <c r="AW205" s="932"/>
      <c r="AX205" s="932"/>
      <c r="AY205" s="932"/>
      <c r="AZ205" s="932"/>
      <c r="BA205" s="932"/>
      <c r="BB205" s="932"/>
      <c r="BC205" s="932"/>
      <c r="BD205" s="932"/>
      <c r="BE205" s="932"/>
      <c r="BF205" s="932"/>
      <c r="BG205" s="932"/>
      <c r="BH205" s="932"/>
      <c r="BI205" s="932"/>
      <c r="BJ205" s="932"/>
      <c r="BK205" s="932"/>
      <c r="BL205" s="932"/>
      <c r="BM205" s="932"/>
      <c r="BN205" s="932"/>
      <c r="BO205" s="932"/>
      <c r="BP205" s="932"/>
      <c r="BQ205" s="932"/>
      <c r="BR205" s="932"/>
      <c r="BS205" s="932"/>
      <c r="BT205" s="932"/>
      <c r="BU205" s="932"/>
      <c r="BV205" s="932"/>
      <c r="BW205" s="932"/>
      <c r="BX205" s="932"/>
      <c r="BY205" s="932"/>
      <c r="BZ205" s="932"/>
      <c r="CA205" s="932"/>
      <c r="CB205" s="932"/>
      <c r="CC205" s="932"/>
      <c r="CD205" s="932"/>
      <c r="CE205" s="932"/>
      <c r="CF205" s="932"/>
      <c r="CG205" s="932"/>
      <c r="CH205" s="932"/>
      <c r="CI205" s="932"/>
      <c r="CJ205" s="932"/>
      <c r="CK205" s="932"/>
      <c r="CL205" s="932"/>
      <c r="CM205" s="932"/>
      <c r="CN205" s="932"/>
      <c r="CO205" s="932"/>
      <c r="CP205" s="932"/>
      <c r="CQ205" s="932"/>
      <c r="CR205" s="932"/>
      <c r="CS205" s="932"/>
      <c r="CT205" s="932"/>
      <c r="CU205" s="932"/>
      <c r="CV205" s="932"/>
      <c r="CW205" s="932"/>
      <c r="CX205" s="932"/>
      <c r="CY205" s="932"/>
      <c r="CZ205" s="932"/>
      <c r="DA205" s="932"/>
      <c r="DB205" s="932"/>
      <c r="DC205" s="932"/>
      <c r="DD205" s="932"/>
      <c r="DE205" s="932"/>
      <c r="DF205" s="932"/>
      <c r="DG205" s="932"/>
      <c r="DH205" s="932"/>
      <c r="DI205" s="932"/>
      <c r="DJ205" s="932"/>
      <c r="DK205" s="932"/>
      <c r="DL205" s="932"/>
      <c r="DM205" s="932"/>
      <c r="DN205" s="932"/>
      <c r="DO205" s="932"/>
      <c r="DP205" s="932"/>
      <c r="DQ205" s="932"/>
      <c r="DR205" s="932"/>
    </row>
    <row r="206" spans="1:122">
      <c r="R206" s="932"/>
      <c r="S206" s="932"/>
      <c r="T206" s="932"/>
      <c r="U206" s="932"/>
      <c r="V206" s="932"/>
      <c r="W206" s="932"/>
      <c r="X206" s="932"/>
      <c r="Y206" s="932"/>
      <c r="Z206" s="932"/>
      <c r="AA206" s="932"/>
      <c r="AB206" s="932"/>
      <c r="AC206" s="932"/>
      <c r="AD206" s="932"/>
      <c r="AE206" s="932"/>
      <c r="AF206" s="932"/>
      <c r="AG206" s="932"/>
      <c r="AH206" s="932"/>
      <c r="AI206" s="932"/>
      <c r="AJ206" s="932"/>
      <c r="AK206" s="932"/>
      <c r="AL206" s="932"/>
      <c r="AM206" s="932"/>
      <c r="AN206" s="932"/>
      <c r="AO206" s="932"/>
      <c r="AP206" s="932"/>
      <c r="AQ206" s="932"/>
      <c r="AR206" s="932"/>
      <c r="AS206" s="932"/>
      <c r="AT206" s="932"/>
      <c r="AU206" s="932"/>
      <c r="AV206" s="932"/>
      <c r="AW206" s="932"/>
      <c r="AX206" s="932"/>
      <c r="AY206" s="932"/>
      <c r="AZ206" s="932"/>
      <c r="BA206" s="932"/>
      <c r="BB206" s="932"/>
      <c r="BC206" s="932"/>
      <c r="BD206" s="932"/>
      <c r="BE206" s="932"/>
      <c r="BF206" s="932"/>
      <c r="BG206" s="932"/>
      <c r="BH206" s="932"/>
      <c r="BI206" s="932"/>
      <c r="BJ206" s="932"/>
      <c r="BK206" s="932"/>
      <c r="BL206" s="932"/>
      <c r="BM206" s="932"/>
      <c r="BN206" s="932"/>
      <c r="BO206" s="932"/>
      <c r="BP206" s="932"/>
      <c r="BQ206" s="932"/>
      <c r="BR206" s="932"/>
      <c r="BS206" s="932"/>
      <c r="BT206" s="932"/>
      <c r="BU206" s="932"/>
      <c r="BV206" s="932"/>
      <c r="BW206" s="932"/>
      <c r="BX206" s="932"/>
      <c r="BY206" s="932"/>
      <c r="BZ206" s="932"/>
      <c r="CA206" s="932"/>
      <c r="CB206" s="932"/>
      <c r="CC206" s="932"/>
      <c r="CD206" s="932"/>
      <c r="CE206" s="932"/>
      <c r="CF206" s="932"/>
      <c r="CG206" s="932"/>
      <c r="CH206" s="932"/>
      <c r="CI206" s="932"/>
      <c r="CJ206" s="932"/>
      <c r="CK206" s="932"/>
      <c r="CL206" s="932"/>
      <c r="CM206" s="932"/>
      <c r="CN206" s="932"/>
      <c r="CO206" s="932"/>
      <c r="CP206" s="932"/>
      <c r="CQ206" s="932"/>
      <c r="CR206" s="932"/>
      <c r="CS206" s="932"/>
      <c r="CT206" s="932"/>
      <c r="CU206" s="932"/>
      <c r="CV206" s="932"/>
      <c r="CW206" s="932"/>
      <c r="CX206" s="932"/>
      <c r="CY206" s="932"/>
      <c r="CZ206" s="932"/>
      <c r="DA206" s="932"/>
      <c r="DB206" s="932"/>
      <c r="DC206" s="932"/>
      <c r="DD206" s="932"/>
      <c r="DE206" s="932"/>
      <c r="DF206" s="932"/>
      <c r="DG206" s="932"/>
      <c r="DH206" s="932"/>
      <c r="DI206" s="932"/>
      <c r="DJ206" s="932"/>
      <c r="DK206" s="932"/>
      <c r="DL206" s="932"/>
      <c r="DM206" s="932"/>
      <c r="DN206" s="932"/>
      <c r="DO206" s="932"/>
      <c r="DP206" s="932"/>
      <c r="DQ206" s="932"/>
      <c r="DR206" s="932"/>
    </row>
    <row r="207" spans="1:122">
      <c r="R207" s="932"/>
      <c r="S207" s="932"/>
      <c r="T207" s="932"/>
      <c r="U207" s="932"/>
      <c r="V207" s="932"/>
      <c r="W207" s="932"/>
      <c r="X207" s="932"/>
      <c r="Y207" s="932"/>
      <c r="Z207" s="932"/>
      <c r="AA207" s="932"/>
      <c r="AB207" s="932"/>
      <c r="AC207" s="932"/>
      <c r="AD207" s="932"/>
      <c r="AE207" s="932"/>
      <c r="AF207" s="932"/>
      <c r="AG207" s="932"/>
      <c r="AH207" s="932"/>
      <c r="AI207" s="932"/>
      <c r="AJ207" s="932"/>
      <c r="AK207" s="932"/>
      <c r="AL207" s="932"/>
      <c r="AM207" s="932"/>
      <c r="AN207" s="932"/>
      <c r="AO207" s="932"/>
      <c r="AP207" s="932"/>
      <c r="AQ207" s="932"/>
      <c r="AR207" s="932"/>
      <c r="AS207" s="932"/>
      <c r="AT207" s="932"/>
      <c r="AU207" s="932"/>
      <c r="AV207" s="932"/>
      <c r="AW207" s="932"/>
      <c r="AX207" s="932"/>
      <c r="AY207" s="932"/>
      <c r="AZ207" s="932"/>
      <c r="BA207" s="932"/>
      <c r="BB207" s="932"/>
      <c r="BC207" s="932"/>
      <c r="BD207" s="932"/>
      <c r="BE207" s="932"/>
      <c r="BF207" s="932"/>
      <c r="BG207" s="932"/>
      <c r="BH207" s="932"/>
      <c r="BI207" s="932"/>
      <c r="BJ207" s="932"/>
      <c r="BK207" s="932"/>
      <c r="BL207" s="932"/>
      <c r="BM207" s="932"/>
      <c r="BN207" s="932"/>
      <c r="BO207" s="932"/>
      <c r="BP207" s="932"/>
      <c r="BQ207" s="932"/>
      <c r="BR207" s="932"/>
      <c r="BS207" s="932"/>
      <c r="BT207" s="932"/>
      <c r="BU207" s="932"/>
      <c r="BV207" s="932"/>
      <c r="BW207" s="932"/>
      <c r="BX207" s="932"/>
      <c r="BY207" s="932"/>
      <c r="BZ207" s="932"/>
      <c r="CA207" s="932"/>
      <c r="CB207" s="932"/>
      <c r="CC207" s="932"/>
      <c r="CD207" s="932"/>
      <c r="CE207" s="932"/>
      <c r="CF207" s="932"/>
      <c r="CG207" s="932"/>
      <c r="CH207" s="932"/>
      <c r="CI207" s="932"/>
      <c r="CJ207" s="932"/>
      <c r="CK207" s="932"/>
      <c r="CL207" s="932"/>
      <c r="CM207" s="932"/>
      <c r="CN207" s="932"/>
      <c r="CO207" s="932"/>
      <c r="CP207" s="932"/>
      <c r="CQ207" s="932"/>
      <c r="CR207" s="932"/>
      <c r="CS207" s="932"/>
      <c r="CT207" s="932"/>
      <c r="CU207" s="932"/>
      <c r="CV207" s="932"/>
      <c r="CW207" s="932"/>
      <c r="CX207" s="932"/>
      <c r="CY207" s="932"/>
      <c r="CZ207" s="932"/>
      <c r="DA207" s="932"/>
      <c r="DB207" s="932"/>
      <c r="DC207" s="932"/>
      <c r="DD207" s="932"/>
      <c r="DE207" s="932"/>
      <c r="DF207" s="932"/>
      <c r="DG207" s="932"/>
      <c r="DH207" s="932"/>
      <c r="DI207" s="932"/>
      <c r="DJ207" s="932"/>
      <c r="DK207" s="932"/>
      <c r="DL207" s="932"/>
      <c r="DM207" s="932"/>
      <c r="DN207" s="932"/>
      <c r="DO207" s="932"/>
      <c r="DP207" s="932"/>
      <c r="DQ207" s="932"/>
      <c r="DR207" s="932"/>
    </row>
    <row r="208" spans="1:122">
      <c r="R208" s="932"/>
      <c r="S208" s="932"/>
      <c r="T208" s="932"/>
      <c r="U208" s="932"/>
      <c r="V208" s="932"/>
      <c r="W208" s="932"/>
      <c r="X208" s="932"/>
      <c r="Y208" s="932"/>
      <c r="Z208" s="932"/>
      <c r="AA208" s="932"/>
      <c r="AB208" s="932"/>
      <c r="AC208" s="932"/>
      <c r="AD208" s="932"/>
      <c r="AE208" s="932"/>
      <c r="AF208" s="932"/>
      <c r="AG208" s="932"/>
      <c r="AH208" s="932"/>
      <c r="AI208" s="932"/>
      <c r="AJ208" s="932"/>
      <c r="AK208" s="932"/>
      <c r="AL208" s="932"/>
      <c r="AM208" s="932"/>
      <c r="AN208" s="932"/>
      <c r="AO208" s="932"/>
      <c r="AP208" s="932"/>
      <c r="AQ208" s="932"/>
      <c r="AR208" s="932"/>
      <c r="AS208" s="932"/>
      <c r="AT208" s="932"/>
      <c r="AU208" s="932"/>
      <c r="AV208" s="932"/>
      <c r="AW208" s="932"/>
      <c r="AX208" s="932"/>
      <c r="AY208" s="932"/>
      <c r="AZ208" s="932"/>
      <c r="BA208" s="932"/>
      <c r="BB208" s="932"/>
      <c r="BC208" s="932"/>
      <c r="BD208" s="932"/>
      <c r="BE208" s="932"/>
      <c r="BF208" s="932"/>
      <c r="BG208" s="932"/>
      <c r="BH208" s="932"/>
      <c r="BI208" s="932"/>
      <c r="BJ208" s="932"/>
      <c r="BK208" s="932"/>
      <c r="BL208" s="932"/>
      <c r="BM208" s="932"/>
      <c r="BN208" s="932"/>
      <c r="BO208" s="932"/>
      <c r="BP208" s="932"/>
      <c r="BQ208" s="932"/>
      <c r="BR208" s="932"/>
      <c r="BS208" s="932"/>
      <c r="BT208" s="932"/>
      <c r="BU208" s="932"/>
      <c r="BV208" s="932"/>
      <c r="BW208" s="932"/>
      <c r="BX208" s="932"/>
      <c r="BY208" s="932"/>
      <c r="BZ208" s="932"/>
      <c r="CA208" s="932"/>
      <c r="CB208" s="932"/>
      <c r="CC208" s="932"/>
      <c r="CD208" s="932"/>
      <c r="CE208" s="932"/>
      <c r="CF208" s="932"/>
      <c r="CG208" s="932"/>
      <c r="CH208" s="932"/>
      <c r="CI208" s="932"/>
      <c r="CJ208" s="932"/>
      <c r="CK208" s="932"/>
      <c r="CL208" s="932"/>
      <c r="CM208" s="932"/>
      <c r="CN208" s="932"/>
      <c r="CO208" s="932"/>
      <c r="CP208" s="932"/>
      <c r="CQ208" s="932"/>
      <c r="CR208" s="932"/>
      <c r="CS208" s="932"/>
      <c r="CT208" s="932"/>
      <c r="CU208" s="932"/>
      <c r="CV208" s="932"/>
      <c r="CW208" s="932"/>
      <c r="CX208" s="932"/>
      <c r="CY208" s="932"/>
      <c r="CZ208" s="932"/>
      <c r="DA208" s="932"/>
      <c r="DB208" s="932"/>
      <c r="DC208" s="932"/>
      <c r="DD208" s="932"/>
      <c r="DE208" s="932"/>
      <c r="DF208" s="932"/>
      <c r="DG208" s="932"/>
      <c r="DH208" s="932"/>
      <c r="DI208" s="932"/>
      <c r="DJ208" s="932"/>
      <c r="DK208" s="932"/>
      <c r="DL208" s="932"/>
      <c r="DM208" s="932"/>
      <c r="DN208" s="932"/>
      <c r="DO208" s="932"/>
      <c r="DP208" s="932"/>
      <c r="DQ208" s="932"/>
      <c r="DR208" s="932"/>
    </row>
    <row r="209" spans="18:122">
      <c r="R209" s="932"/>
      <c r="S209" s="932"/>
      <c r="T209" s="932"/>
      <c r="U209" s="932"/>
      <c r="V209" s="932"/>
      <c r="W209" s="932"/>
      <c r="X209" s="932"/>
      <c r="Y209" s="932"/>
      <c r="Z209" s="932"/>
      <c r="AA209" s="932"/>
      <c r="AB209" s="932"/>
      <c r="AC209" s="932"/>
      <c r="AD209" s="932"/>
      <c r="AE209" s="932"/>
      <c r="AF209" s="932"/>
      <c r="AG209" s="932"/>
      <c r="AH209" s="932"/>
      <c r="AI209" s="932"/>
      <c r="AJ209" s="932"/>
      <c r="AK209" s="932"/>
      <c r="AL209" s="932"/>
      <c r="AM209" s="932"/>
      <c r="AN209" s="932"/>
      <c r="AO209" s="932"/>
      <c r="AP209" s="932"/>
      <c r="AQ209" s="932"/>
      <c r="AR209" s="932"/>
      <c r="AS209" s="932"/>
      <c r="AT209" s="932"/>
      <c r="AU209" s="932"/>
      <c r="AV209" s="932"/>
      <c r="AW209" s="932"/>
      <c r="AX209" s="932"/>
      <c r="AY209" s="932"/>
      <c r="AZ209" s="932"/>
      <c r="BA209" s="932"/>
      <c r="BB209" s="932"/>
      <c r="BC209" s="932"/>
      <c r="BD209" s="932"/>
      <c r="BE209" s="932"/>
      <c r="BF209" s="932"/>
      <c r="BG209" s="932"/>
      <c r="BH209" s="932"/>
      <c r="BI209" s="932"/>
      <c r="BJ209" s="932"/>
      <c r="BK209" s="932"/>
      <c r="BL209" s="932"/>
      <c r="BM209" s="932"/>
      <c r="BN209" s="932"/>
      <c r="BO209" s="932"/>
      <c r="BP209" s="932"/>
      <c r="BQ209" s="932"/>
      <c r="BR209" s="932"/>
      <c r="BS209" s="932"/>
      <c r="BT209" s="932"/>
      <c r="BU209" s="932"/>
      <c r="BV209" s="932"/>
      <c r="BW209" s="932"/>
      <c r="BX209" s="932"/>
      <c r="BY209" s="932"/>
      <c r="BZ209" s="932"/>
      <c r="CA209" s="932"/>
      <c r="CB209" s="932"/>
      <c r="CC209" s="932"/>
      <c r="CD209" s="932"/>
      <c r="CE209" s="932"/>
      <c r="CF209" s="932"/>
      <c r="CG209" s="932"/>
      <c r="CH209" s="932"/>
      <c r="CI209" s="932"/>
      <c r="CJ209" s="932"/>
      <c r="CK209" s="932"/>
      <c r="CL209" s="932"/>
      <c r="CM209" s="932"/>
      <c r="CN209" s="932"/>
      <c r="CO209" s="932"/>
      <c r="CP209" s="932"/>
      <c r="CQ209" s="932"/>
      <c r="CR209" s="932"/>
      <c r="CS209" s="932"/>
      <c r="CT209" s="932"/>
      <c r="CU209" s="932"/>
      <c r="CV209" s="932"/>
      <c r="CW209" s="932"/>
      <c r="CX209" s="932"/>
      <c r="CY209" s="932"/>
      <c r="CZ209" s="932"/>
      <c r="DA209" s="932"/>
      <c r="DB209" s="932"/>
      <c r="DC209" s="932"/>
      <c r="DD209" s="932"/>
      <c r="DE209" s="932"/>
      <c r="DF209" s="932"/>
      <c r="DG209" s="932"/>
      <c r="DH209" s="932"/>
      <c r="DI209" s="932"/>
      <c r="DJ209" s="932"/>
      <c r="DK209" s="932"/>
      <c r="DL209" s="932"/>
      <c r="DM209" s="932"/>
      <c r="DN209" s="932"/>
      <c r="DO209" s="932"/>
      <c r="DP209" s="932"/>
      <c r="DQ209" s="932"/>
      <c r="DR209" s="932"/>
    </row>
    <row r="210" spans="18:122">
      <c r="R210" s="932"/>
      <c r="S210" s="932"/>
      <c r="T210" s="932"/>
      <c r="U210" s="932"/>
      <c r="V210" s="932"/>
      <c r="W210" s="932"/>
      <c r="X210" s="932"/>
      <c r="Y210" s="932"/>
      <c r="Z210" s="932"/>
      <c r="AA210" s="932"/>
      <c r="AB210" s="932"/>
      <c r="AC210" s="932"/>
      <c r="AD210" s="932"/>
      <c r="AE210" s="932"/>
      <c r="AF210" s="932"/>
      <c r="AG210" s="932"/>
      <c r="AH210" s="932"/>
      <c r="AI210" s="932"/>
      <c r="AJ210" s="932"/>
      <c r="AK210" s="932"/>
      <c r="AL210" s="932"/>
      <c r="AM210" s="932"/>
      <c r="AN210" s="932"/>
      <c r="AO210" s="932"/>
      <c r="AP210" s="932"/>
      <c r="AQ210" s="932"/>
      <c r="AR210" s="932"/>
      <c r="AS210" s="932"/>
      <c r="AT210" s="932"/>
      <c r="AU210" s="932"/>
      <c r="AV210" s="932"/>
      <c r="AW210" s="932"/>
      <c r="AX210" s="932"/>
      <c r="AY210" s="932"/>
      <c r="AZ210" s="932"/>
      <c r="BA210" s="932"/>
      <c r="BB210" s="932"/>
      <c r="BC210" s="932"/>
      <c r="BD210" s="932"/>
      <c r="BE210" s="932"/>
      <c r="BF210" s="932"/>
      <c r="BG210" s="932"/>
      <c r="BH210" s="932"/>
      <c r="BI210" s="932"/>
      <c r="BJ210" s="932"/>
      <c r="BK210" s="932"/>
      <c r="BL210" s="932"/>
      <c r="BM210" s="932"/>
      <c r="BN210" s="932"/>
      <c r="BO210" s="932"/>
      <c r="BP210" s="932"/>
      <c r="BQ210" s="932"/>
      <c r="BR210" s="932"/>
      <c r="BS210" s="932"/>
      <c r="BT210" s="932"/>
      <c r="BU210" s="932"/>
      <c r="BV210" s="932"/>
      <c r="BW210" s="932"/>
      <c r="BX210" s="932"/>
      <c r="BY210" s="932"/>
      <c r="BZ210" s="932"/>
      <c r="CA210" s="932"/>
      <c r="CB210" s="932"/>
      <c r="CC210" s="932"/>
      <c r="CD210" s="932"/>
      <c r="CE210" s="932"/>
      <c r="CF210" s="932"/>
      <c r="CG210" s="932"/>
      <c r="CH210" s="932"/>
      <c r="CI210" s="932"/>
      <c r="CJ210" s="932"/>
      <c r="CK210" s="932"/>
      <c r="CL210" s="932"/>
      <c r="CM210" s="932"/>
      <c r="CN210" s="932"/>
      <c r="CO210" s="932"/>
      <c r="CP210" s="932"/>
      <c r="CQ210" s="932"/>
      <c r="CR210" s="932"/>
      <c r="CS210" s="932"/>
      <c r="CT210" s="932"/>
      <c r="CU210" s="932"/>
      <c r="CV210" s="932"/>
      <c r="CW210" s="932"/>
      <c r="CX210" s="932"/>
      <c r="CY210" s="932"/>
      <c r="CZ210" s="932"/>
      <c r="DA210" s="932"/>
      <c r="DB210" s="932"/>
      <c r="DC210" s="932"/>
      <c r="DD210" s="932"/>
      <c r="DE210" s="932"/>
      <c r="DF210" s="932"/>
      <c r="DG210" s="932"/>
      <c r="DH210" s="932"/>
      <c r="DI210" s="932"/>
      <c r="DJ210" s="932"/>
      <c r="DK210" s="932"/>
      <c r="DL210" s="932"/>
      <c r="DM210" s="932"/>
      <c r="DN210" s="932"/>
      <c r="DO210" s="932"/>
      <c r="DP210" s="932"/>
      <c r="DQ210" s="932"/>
      <c r="DR210" s="932"/>
    </row>
    <row r="211" spans="18:122">
      <c r="R211" s="932"/>
      <c r="S211" s="932"/>
      <c r="T211" s="932"/>
      <c r="U211" s="932"/>
      <c r="V211" s="932"/>
      <c r="W211" s="932"/>
      <c r="X211" s="932"/>
      <c r="Y211" s="932"/>
      <c r="Z211" s="932"/>
      <c r="AA211" s="932"/>
      <c r="AB211" s="932"/>
      <c r="AC211" s="932"/>
      <c r="AD211" s="932"/>
      <c r="AE211" s="932"/>
      <c r="AF211" s="932"/>
      <c r="AG211" s="932"/>
      <c r="AH211" s="932"/>
      <c r="AI211" s="932"/>
      <c r="AJ211" s="932"/>
      <c r="AK211" s="932"/>
      <c r="AL211" s="932"/>
      <c r="AM211" s="932"/>
      <c r="AN211" s="932"/>
      <c r="AO211" s="932"/>
      <c r="AP211" s="932"/>
      <c r="AQ211" s="932"/>
      <c r="AR211" s="932"/>
      <c r="AS211" s="932"/>
      <c r="AT211" s="932"/>
      <c r="AU211" s="932"/>
      <c r="AV211" s="932"/>
      <c r="AW211" s="932"/>
      <c r="AX211" s="932"/>
      <c r="AY211" s="932"/>
      <c r="AZ211" s="932"/>
      <c r="BA211" s="932"/>
      <c r="BB211" s="932"/>
      <c r="BC211" s="932"/>
      <c r="BD211" s="932"/>
      <c r="BE211" s="932"/>
      <c r="BF211" s="932"/>
      <c r="BG211" s="932"/>
      <c r="BH211" s="932"/>
      <c r="BI211" s="932"/>
      <c r="BJ211" s="932"/>
      <c r="BK211" s="932"/>
      <c r="BL211" s="932"/>
      <c r="BM211" s="932"/>
      <c r="BN211" s="932"/>
      <c r="BO211" s="932"/>
      <c r="BP211" s="932"/>
      <c r="BQ211" s="932"/>
      <c r="BR211" s="932"/>
      <c r="BS211" s="932"/>
      <c r="BT211" s="932"/>
      <c r="BU211" s="932"/>
      <c r="BV211" s="932"/>
      <c r="BW211" s="932"/>
      <c r="BX211" s="932"/>
      <c r="BY211" s="932"/>
      <c r="BZ211" s="932"/>
      <c r="CA211" s="932"/>
      <c r="CB211" s="932"/>
      <c r="CC211" s="932"/>
      <c r="CD211" s="932"/>
      <c r="CE211" s="932"/>
      <c r="CF211" s="932"/>
      <c r="CG211" s="932"/>
      <c r="CH211" s="932"/>
      <c r="CI211" s="932"/>
      <c r="CJ211" s="932"/>
      <c r="CK211" s="932"/>
      <c r="CL211" s="932"/>
      <c r="CM211" s="932"/>
      <c r="CN211" s="932"/>
      <c r="CO211" s="932"/>
      <c r="CP211" s="932"/>
      <c r="CQ211" s="932"/>
      <c r="CR211" s="932"/>
      <c r="CS211" s="932"/>
      <c r="CT211" s="932"/>
      <c r="CU211" s="932"/>
      <c r="CV211" s="932"/>
      <c r="CW211" s="932"/>
      <c r="CX211" s="932"/>
      <c r="CY211" s="932"/>
      <c r="CZ211" s="932"/>
      <c r="DA211" s="932"/>
      <c r="DB211" s="932"/>
      <c r="DC211" s="932"/>
      <c r="DD211" s="932"/>
      <c r="DE211" s="932"/>
      <c r="DF211" s="932"/>
      <c r="DG211" s="932"/>
      <c r="DH211" s="932"/>
      <c r="DI211" s="932"/>
      <c r="DJ211" s="932"/>
      <c r="DK211" s="932"/>
      <c r="DL211" s="932"/>
      <c r="DM211" s="932"/>
      <c r="DN211" s="932"/>
      <c r="DO211" s="932"/>
      <c r="DP211" s="932"/>
      <c r="DQ211" s="932"/>
      <c r="DR211" s="932"/>
    </row>
    <row r="212" spans="18:122">
      <c r="R212" s="932"/>
      <c r="S212" s="932"/>
      <c r="T212" s="932"/>
      <c r="U212" s="932"/>
      <c r="V212" s="932"/>
      <c r="W212" s="932"/>
      <c r="X212" s="932"/>
      <c r="Y212" s="932"/>
      <c r="Z212" s="932"/>
      <c r="AA212" s="932"/>
      <c r="AB212" s="932"/>
      <c r="AC212" s="932"/>
      <c r="AD212" s="932"/>
      <c r="AE212" s="932"/>
      <c r="AF212" s="932"/>
      <c r="AG212" s="932"/>
      <c r="AH212" s="932"/>
      <c r="AI212" s="932"/>
      <c r="AJ212" s="932"/>
      <c r="AK212" s="932"/>
      <c r="AL212" s="932"/>
      <c r="AM212" s="932"/>
      <c r="AN212" s="932"/>
      <c r="AO212" s="932"/>
      <c r="AP212" s="932"/>
      <c r="AQ212" s="932"/>
      <c r="AR212" s="932"/>
      <c r="AS212" s="932"/>
      <c r="AT212" s="932"/>
      <c r="AU212" s="932"/>
      <c r="AV212" s="932"/>
      <c r="AW212" s="932"/>
      <c r="AX212" s="932"/>
      <c r="AY212" s="932"/>
      <c r="AZ212" s="932"/>
      <c r="BA212" s="932"/>
      <c r="BB212" s="932"/>
      <c r="BC212" s="932"/>
      <c r="BD212" s="932"/>
      <c r="BE212" s="932"/>
      <c r="BF212" s="932"/>
      <c r="BG212" s="932"/>
      <c r="BH212" s="932"/>
      <c r="BI212" s="932"/>
      <c r="BJ212" s="932"/>
      <c r="BK212" s="932"/>
      <c r="BL212" s="932"/>
      <c r="BM212" s="932"/>
      <c r="BN212" s="932"/>
      <c r="BO212" s="932"/>
      <c r="BP212" s="932"/>
      <c r="BQ212" s="932"/>
      <c r="BR212" s="932"/>
      <c r="BS212" s="932"/>
      <c r="BT212" s="932"/>
      <c r="BU212" s="932"/>
      <c r="BV212" s="932"/>
      <c r="BW212" s="932"/>
      <c r="BX212" s="932"/>
      <c r="BY212" s="932"/>
      <c r="BZ212" s="932"/>
      <c r="CA212" s="932"/>
      <c r="CB212" s="932"/>
      <c r="CC212" s="932"/>
      <c r="CD212" s="932"/>
      <c r="CE212" s="932"/>
      <c r="CF212" s="932"/>
      <c r="CG212" s="932"/>
      <c r="CH212" s="932"/>
      <c r="CI212" s="932"/>
      <c r="CJ212" s="932"/>
      <c r="CK212" s="932"/>
      <c r="CL212" s="932"/>
      <c r="CM212" s="932"/>
      <c r="CN212" s="932"/>
      <c r="CO212" s="932"/>
      <c r="CP212" s="932"/>
      <c r="CQ212" s="932"/>
      <c r="CR212" s="932"/>
      <c r="CS212" s="932"/>
      <c r="CT212" s="932"/>
      <c r="CU212" s="932"/>
      <c r="CV212" s="932"/>
      <c r="CW212" s="932"/>
      <c r="CX212" s="932"/>
      <c r="CY212" s="932"/>
      <c r="CZ212" s="932"/>
      <c r="DA212" s="932"/>
      <c r="DB212" s="932"/>
      <c r="DC212" s="932"/>
      <c r="DD212" s="932"/>
      <c r="DE212" s="932"/>
      <c r="DF212" s="932"/>
      <c r="DG212" s="932"/>
      <c r="DH212" s="932"/>
      <c r="DI212" s="932"/>
      <c r="DJ212" s="932"/>
      <c r="DK212" s="932"/>
      <c r="DL212" s="932"/>
      <c r="DM212" s="932"/>
      <c r="DN212" s="932"/>
      <c r="DO212" s="932"/>
      <c r="DP212" s="932"/>
      <c r="DQ212" s="932"/>
      <c r="DR212" s="932"/>
    </row>
    <row r="213" spans="18:122">
      <c r="R213" s="932"/>
      <c r="S213" s="932"/>
      <c r="T213" s="932"/>
      <c r="U213" s="932"/>
      <c r="V213" s="932"/>
      <c r="W213" s="932"/>
      <c r="X213" s="932"/>
      <c r="Y213" s="932"/>
      <c r="Z213" s="932"/>
      <c r="AA213" s="932"/>
      <c r="AB213" s="932"/>
      <c r="AC213" s="932"/>
      <c r="AD213" s="932"/>
      <c r="AE213" s="932"/>
      <c r="AF213" s="932"/>
      <c r="AG213" s="932"/>
      <c r="AH213" s="932"/>
      <c r="AI213" s="932"/>
      <c r="AJ213" s="932"/>
      <c r="AK213" s="932"/>
      <c r="AL213" s="932"/>
      <c r="AM213" s="932"/>
      <c r="AN213" s="932"/>
      <c r="AO213" s="932"/>
      <c r="AP213" s="932"/>
      <c r="AQ213" s="932"/>
      <c r="AR213" s="932"/>
      <c r="AS213" s="932"/>
      <c r="AT213" s="932"/>
      <c r="AU213" s="932"/>
      <c r="AV213" s="932"/>
      <c r="AW213" s="932"/>
      <c r="AX213" s="932"/>
      <c r="AY213" s="932"/>
      <c r="AZ213" s="932"/>
      <c r="BA213" s="932"/>
      <c r="BB213" s="932"/>
      <c r="BC213" s="932"/>
      <c r="BD213" s="932"/>
      <c r="BE213" s="932"/>
      <c r="BF213" s="932"/>
      <c r="BG213" s="932"/>
      <c r="BH213" s="932"/>
      <c r="BI213" s="932"/>
      <c r="BJ213" s="932"/>
      <c r="BK213" s="932"/>
      <c r="BL213" s="932"/>
      <c r="BM213" s="932"/>
      <c r="BN213" s="932"/>
      <c r="BO213" s="932"/>
      <c r="BP213" s="932"/>
      <c r="BQ213" s="932"/>
      <c r="BR213" s="932"/>
      <c r="BS213" s="932"/>
      <c r="BT213" s="932"/>
      <c r="BU213" s="932"/>
      <c r="BV213" s="932"/>
      <c r="BW213" s="932"/>
      <c r="BX213" s="932"/>
      <c r="BY213" s="932"/>
      <c r="BZ213" s="932"/>
      <c r="CA213" s="932"/>
      <c r="CB213" s="932"/>
      <c r="CC213" s="932"/>
      <c r="CD213" s="932"/>
      <c r="CE213" s="932"/>
      <c r="CF213" s="932"/>
      <c r="CG213" s="932"/>
      <c r="CH213" s="932"/>
      <c r="CI213" s="932"/>
      <c r="CJ213" s="932"/>
      <c r="CK213" s="932"/>
      <c r="CL213" s="932"/>
      <c r="CM213" s="932"/>
      <c r="CN213" s="932"/>
      <c r="CO213" s="932"/>
      <c r="CP213" s="932"/>
      <c r="CQ213" s="932"/>
      <c r="CR213" s="932"/>
      <c r="CS213" s="932"/>
      <c r="CT213" s="932"/>
      <c r="CU213" s="932"/>
      <c r="CV213" s="932"/>
      <c r="CW213" s="932"/>
      <c r="CX213" s="932"/>
      <c r="CY213" s="932"/>
      <c r="CZ213" s="932"/>
      <c r="DA213" s="932"/>
      <c r="DB213" s="932"/>
      <c r="DC213" s="932"/>
      <c r="DD213" s="932"/>
      <c r="DE213" s="932"/>
      <c r="DF213" s="932"/>
      <c r="DG213" s="932"/>
      <c r="DH213" s="932"/>
      <c r="DI213" s="932"/>
      <c r="DJ213" s="932"/>
      <c r="DK213" s="932"/>
      <c r="DL213" s="932"/>
      <c r="DM213" s="932"/>
      <c r="DN213" s="932"/>
      <c r="DO213" s="932"/>
      <c r="DP213" s="932"/>
      <c r="DQ213" s="932"/>
      <c r="DR213" s="932"/>
    </row>
    <row r="214" spans="18:122">
      <c r="R214" s="932"/>
      <c r="S214" s="932"/>
      <c r="T214" s="932"/>
      <c r="U214" s="932"/>
      <c r="V214" s="932"/>
      <c r="W214" s="932"/>
      <c r="X214" s="932"/>
      <c r="Y214" s="932"/>
      <c r="Z214" s="932"/>
      <c r="AA214" s="932"/>
      <c r="AB214" s="932"/>
      <c r="AC214" s="932"/>
      <c r="AD214" s="932"/>
      <c r="AE214" s="932"/>
      <c r="AF214" s="932"/>
      <c r="AG214" s="932"/>
      <c r="AH214" s="932"/>
      <c r="AI214" s="932"/>
      <c r="AJ214" s="932"/>
      <c r="AK214" s="932"/>
      <c r="AL214" s="932"/>
      <c r="AM214" s="932"/>
      <c r="AN214" s="932"/>
      <c r="AO214" s="932"/>
      <c r="AP214" s="932"/>
      <c r="AQ214" s="932"/>
      <c r="AR214" s="932"/>
      <c r="AS214" s="932"/>
      <c r="AT214" s="932"/>
      <c r="AU214" s="932"/>
      <c r="AV214" s="932"/>
      <c r="AW214" s="932"/>
      <c r="AX214" s="932"/>
      <c r="AY214" s="932"/>
      <c r="AZ214" s="932"/>
      <c r="BA214" s="932"/>
      <c r="BB214" s="932"/>
      <c r="BC214" s="932"/>
      <c r="BD214" s="932"/>
      <c r="BE214" s="932"/>
      <c r="BF214" s="932"/>
      <c r="BG214" s="932"/>
      <c r="BH214" s="932"/>
      <c r="BI214" s="932"/>
      <c r="BJ214" s="932"/>
      <c r="BK214" s="932"/>
      <c r="BL214" s="932"/>
      <c r="BM214" s="932"/>
      <c r="BN214" s="932"/>
      <c r="BO214" s="932"/>
      <c r="BP214" s="932"/>
      <c r="BQ214" s="932"/>
      <c r="BR214" s="932"/>
      <c r="BS214" s="932"/>
      <c r="BT214" s="932"/>
      <c r="BU214" s="932"/>
      <c r="BV214" s="932"/>
      <c r="BW214" s="932"/>
      <c r="BX214" s="932"/>
      <c r="BY214" s="932"/>
      <c r="BZ214" s="932"/>
      <c r="CA214" s="932"/>
      <c r="CB214" s="932"/>
      <c r="CC214" s="932"/>
      <c r="CD214" s="932"/>
      <c r="CE214" s="932"/>
      <c r="CF214" s="932"/>
      <c r="CG214" s="932"/>
      <c r="CH214" s="932"/>
      <c r="CI214" s="932"/>
      <c r="CJ214" s="932"/>
      <c r="CK214" s="932"/>
      <c r="CL214" s="932"/>
      <c r="CM214" s="932"/>
      <c r="CN214" s="932"/>
      <c r="CO214" s="932"/>
      <c r="CP214" s="932"/>
      <c r="CQ214" s="932"/>
      <c r="CR214" s="932"/>
      <c r="CS214" s="932"/>
      <c r="CT214" s="932"/>
      <c r="CU214" s="932"/>
      <c r="CV214" s="932"/>
      <c r="CW214" s="932"/>
      <c r="CX214" s="932"/>
      <c r="CY214" s="932"/>
      <c r="CZ214" s="932"/>
      <c r="DA214" s="932"/>
      <c r="DB214" s="932"/>
      <c r="DC214" s="932"/>
      <c r="DD214" s="932"/>
      <c r="DE214" s="932"/>
      <c r="DF214" s="932"/>
      <c r="DG214" s="932"/>
      <c r="DH214" s="932"/>
      <c r="DI214" s="932"/>
      <c r="DJ214" s="932"/>
      <c r="DK214" s="932"/>
      <c r="DL214" s="932"/>
      <c r="DM214" s="932"/>
      <c r="DN214" s="932"/>
      <c r="DO214" s="932"/>
      <c r="DP214" s="932"/>
      <c r="DQ214" s="932"/>
      <c r="DR214" s="932"/>
    </row>
    <row r="215" spans="18:122">
      <c r="R215" s="932"/>
      <c r="S215" s="932"/>
      <c r="T215" s="932"/>
      <c r="U215" s="932"/>
      <c r="V215" s="932"/>
      <c r="W215" s="932"/>
      <c r="X215" s="932"/>
      <c r="Y215" s="932"/>
      <c r="Z215" s="932"/>
      <c r="AA215" s="932"/>
      <c r="AB215" s="932"/>
      <c r="AC215" s="932"/>
      <c r="AD215" s="932"/>
      <c r="AE215" s="932"/>
      <c r="AF215" s="932"/>
      <c r="AG215" s="932"/>
      <c r="AH215" s="932"/>
      <c r="AI215" s="932"/>
      <c r="AJ215" s="932"/>
      <c r="AK215" s="932"/>
      <c r="AL215" s="932"/>
      <c r="AM215" s="932"/>
      <c r="AN215" s="932"/>
      <c r="AO215" s="932"/>
      <c r="AP215" s="932"/>
      <c r="AQ215" s="932"/>
      <c r="AR215" s="932"/>
      <c r="AS215" s="932"/>
      <c r="AT215" s="932"/>
      <c r="AU215" s="932"/>
      <c r="AV215" s="932"/>
      <c r="AW215" s="932"/>
      <c r="AX215" s="932"/>
      <c r="AY215" s="932"/>
      <c r="AZ215" s="932"/>
      <c r="BA215" s="932"/>
      <c r="BB215" s="932"/>
      <c r="BC215" s="932"/>
      <c r="BD215" s="932"/>
      <c r="BE215" s="932"/>
      <c r="BF215" s="932"/>
      <c r="BG215" s="932"/>
      <c r="BH215" s="932"/>
      <c r="BI215" s="932"/>
      <c r="BJ215" s="932"/>
      <c r="BK215" s="932"/>
      <c r="BL215" s="932"/>
      <c r="BM215" s="932"/>
      <c r="BN215" s="932"/>
      <c r="BO215" s="932"/>
      <c r="BP215" s="932"/>
      <c r="BQ215" s="932"/>
      <c r="BR215" s="932"/>
      <c r="BS215" s="932"/>
      <c r="BT215" s="932"/>
      <c r="BU215" s="932"/>
      <c r="BV215" s="932"/>
      <c r="BW215" s="932"/>
      <c r="BX215" s="932"/>
      <c r="BY215" s="932"/>
      <c r="BZ215" s="932"/>
      <c r="CA215" s="932"/>
      <c r="CB215" s="932"/>
      <c r="CC215" s="932"/>
      <c r="CD215" s="932"/>
      <c r="CE215" s="932"/>
      <c r="CF215" s="932"/>
      <c r="CG215" s="932"/>
      <c r="CH215" s="932"/>
      <c r="CI215" s="932"/>
      <c r="CJ215" s="932"/>
      <c r="CK215" s="932"/>
      <c r="CL215" s="932"/>
      <c r="CM215" s="932"/>
      <c r="CN215" s="932"/>
      <c r="CO215" s="932"/>
      <c r="CP215" s="932"/>
      <c r="CQ215" s="932"/>
      <c r="CR215" s="932"/>
      <c r="CS215" s="932"/>
      <c r="CT215" s="932"/>
      <c r="CU215" s="932"/>
      <c r="CV215" s="932"/>
      <c r="CW215" s="932"/>
      <c r="CX215" s="932"/>
      <c r="CY215" s="932"/>
      <c r="CZ215" s="932"/>
      <c r="DA215" s="932"/>
      <c r="DB215" s="932"/>
      <c r="DC215" s="932"/>
      <c r="DD215" s="932"/>
      <c r="DE215" s="932"/>
      <c r="DF215" s="932"/>
      <c r="DG215" s="932"/>
      <c r="DH215" s="932"/>
      <c r="DI215" s="932"/>
      <c r="DJ215" s="932"/>
      <c r="DK215" s="932"/>
      <c r="DL215" s="932"/>
      <c r="DM215" s="932"/>
      <c r="DN215" s="932"/>
      <c r="DO215" s="932"/>
      <c r="DP215" s="932"/>
      <c r="DQ215" s="932"/>
      <c r="DR215" s="932"/>
    </row>
    <row r="216" spans="18:122">
      <c r="R216" s="932"/>
      <c r="S216" s="932"/>
      <c r="T216" s="932"/>
      <c r="U216" s="932"/>
      <c r="V216" s="932"/>
      <c r="W216" s="932"/>
      <c r="X216" s="932"/>
      <c r="Y216" s="932"/>
      <c r="Z216" s="932"/>
      <c r="AA216" s="932"/>
      <c r="AB216" s="932"/>
      <c r="AC216" s="932"/>
      <c r="AD216" s="932"/>
      <c r="AE216" s="932"/>
      <c r="AF216" s="932"/>
      <c r="AG216" s="932"/>
      <c r="AH216" s="932"/>
      <c r="AI216" s="932"/>
      <c r="AJ216" s="932"/>
      <c r="AK216" s="932"/>
      <c r="AL216" s="932"/>
      <c r="AM216" s="932"/>
      <c r="AN216" s="932"/>
      <c r="AO216" s="932"/>
      <c r="AP216" s="932"/>
      <c r="AQ216" s="932"/>
      <c r="AR216" s="932"/>
      <c r="AS216" s="932"/>
      <c r="AT216" s="932"/>
      <c r="AU216" s="932"/>
      <c r="AV216" s="932"/>
      <c r="AW216" s="932"/>
      <c r="AX216" s="932"/>
      <c r="AY216" s="932"/>
      <c r="AZ216" s="932"/>
      <c r="BA216" s="932"/>
      <c r="BB216" s="932"/>
      <c r="BC216" s="932"/>
      <c r="BD216" s="932"/>
      <c r="BE216" s="932"/>
      <c r="BF216" s="932"/>
      <c r="BG216" s="932"/>
      <c r="BH216" s="932"/>
      <c r="BI216" s="932"/>
      <c r="BJ216" s="932"/>
      <c r="BK216" s="932"/>
      <c r="BL216" s="932"/>
      <c r="BM216" s="932"/>
      <c r="BN216" s="932"/>
      <c r="BO216" s="932"/>
      <c r="BP216" s="932"/>
      <c r="BQ216" s="932"/>
      <c r="BR216" s="932"/>
      <c r="BS216" s="932"/>
      <c r="BT216" s="932"/>
      <c r="BU216" s="932"/>
      <c r="BV216" s="932"/>
      <c r="BW216" s="932"/>
      <c r="BX216" s="932"/>
      <c r="BY216" s="932"/>
      <c r="BZ216" s="932"/>
      <c r="CA216" s="932"/>
      <c r="CB216" s="932"/>
      <c r="CC216" s="932"/>
      <c r="CD216" s="932"/>
      <c r="CE216" s="932"/>
      <c r="CF216" s="932"/>
      <c r="CG216" s="932"/>
      <c r="CH216" s="932"/>
      <c r="CI216" s="932"/>
      <c r="CJ216" s="932"/>
      <c r="CK216" s="932"/>
      <c r="CL216" s="932"/>
      <c r="CM216" s="932"/>
      <c r="CN216" s="932"/>
      <c r="CO216" s="932"/>
      <c r="CP216" s="932"/>
      <c r="CQ216" s="932"/>
      <c r="CR216" s="932"/>
      <c r="CS216" s="932"/>
      <c r="CT216" s="932"/>
      <c r="CU216" s="932"/>
      <c r="CV216" s="932"/>
      <c r="CW216" s="932"/>
      <c r="CX216" s="932"/>
      <c r="CY216" s="932"/>
      <c r="CZ216" s="932"/>
      <c r="DA216" s="932"/>
      <c r="DB216" s="932"/>
      <c r="DC216" s="932"/>
      <c r="DD216" s="932"/>
      <c r="DE216" s="932"/>
      <c r="DF216" s="932"/>
      <c r="DG216" s="932"/>
      <c r="DH216" s="932"/>
      <c r="DI216" s="932"/>
      <c r="DJ216" s="932"/>
      <c r="DK216" s="932"/>
      <c r="DL216" s="932"/>
      <c r="DM216" s="932"/>
      <c r="DN216" s="932"/>
      <c r="DO216" s="932"/>
      <c r="DP216" s="932"/>
      <c r="DQ216" s="932"/>
      <c r="DR216" s="932"/>
    </row>
    <row r="217" spans="18:122">
      <c r="R217" s="932"/>
      <c r="S217" s="932"/>
      <c r="T217" s="932"/>
      <c r="U217" s="932"/>
      <c r="V217" s="932"/>
      <c r="W217" s="932"/>
      <c r="X217" s="932"/>
      <c r="Y217" s="932"/>
      <c r="Z217" s="932"/>
      <c r="AA217" s="932"/>
      <c r="AB217" s="932"/>
      <c r="AC217" s="932"/>
      <c r="AD217" s="932"/>
      <c r="AE217" s="932"/>
      <c r="AF217" s="932"/>
      <c r="AG217" s="932"/>
      <c r="AH217" s="932"/>
      <c r="AI217" s="932"/>
      <c r="AJ217" s="932"/>
      <c r="AK217" s="932"/>
      <c r="AL217" s="932"/>
      <c r="AM217" s="932"/>
      <c r="AN217" s="932"/>
      <c r="AO217" s="932"/>
      <c r="AP217" s="932"/>
      <c r="AQ217" s="932"/>
      <c r="AR217" s="932"/>
      <c r="AS217" s="932"/>
      <c r="AT217" s="932"/>
      <c r="AU217" s="932"/>
      <c r="AV217" s="932"/>
      <c r="AW217" s="932"/>
      <c r="AX217" s="932"/>
      <c r="AY217" s="932"/>
      <c r="AZ217" s="932"/>
      <c r="BA217" s="932"/>
      <c r="BB217" s="932"/>
      <c r="BC217" s="932"/>
      <c r="BD217" s="932"/>
      <c r="BE217" s="932"/>
      <c r="BF217" s="932"/>
      <c r="BG217" s="932"/>
      <c r="BH217" s="932"/>
      <c r="BI217" s="932"/>
      <c r="BJ217" s="932"/>
      <c r="BK217" s="932"/>
      <c r="BL217" s="932"/>
      <c r="BM217" s="932"/>
      <c r="BN217" s="932"/>
      <c r="BO217" s="932"/>
      <c r="BP217" s="932"/>
      <c r="BQ217" s="932"/>
      <c r="BR217" s="932"/>
      <c r="BS217" s="932"/>
      <c r="BT217" s="932"/>
      <c r="BU217" s="932"/>
      <c r="BV217" s="932"/>
      <c r="BW217" s="932"/>
      <c r="BX217" s="932"/>
      <c r="BY217" s="932"/>
      <c r="BZ217" s="932"/>
      <c r="CA217" s="932"/>
      <c r="CB217" s="932"/>
      <c r="CC217" s="932"/>
      <c r="CD217" s="932"/>
      <c r="CE217" s="932"/>
      <c r="CF217" s="932"/>
      <c r="CG217" s="932"/>
      <c r="CH217" s="932"/>
      <c r="CI217" s="932"/>
      <c r="CJ217" s="932"/>
      <c r="CK217" s="932"/>
      <c r="CL217" s="932"/>
      <c r="CM217" s="932"/>
      <c r="CN217" s="932"/>
      <c r="CO217" s="932"/>
      <c r="CP217" s="932"/>
      <c r="CQ217" s="932"/>
      <c r="CR217" s="932"/>
      <c r="CS217" s="932"/>
      <c r="CT217" s="932"/>
      <c r="CU217" s="932"/>
      <c r="CV217" s="932"/>
      <c r="CW217" s="932"/>
      <c r="CX217" s="932"/>
      <c r="CY217" s="932"/>
      <c r="CZ217" s="932"/>
      <c r="DA217" s="932"/>
      <c r="DB217" s="932"/>
      <c r="DC217" s="932"/>
      <c r="DD217" s="932"/>
      <c r="DE217" s="932"/>
      <c r="DF217" s="932"/>
      <c r="DG217" s="932"/>
      <c r="DH217" s="932"/>
      <c r="DI217" s="932"/>
      <c r="DJ217" s="932"/>
      <c r="DK217" s="932"/>
      <c r="DL217" s="932"/>
      <c r="DM217" s="932"/>
      <c r="DN217" s="932"/>
      <c r="DO217" s="932"/>
      <c r="DP217" s="932"/>
      <c r="DQ217" s="932"/>
      <c r="DR217" s="932"/>
    </row>
    <row r="218" spans="18:122">
      <c r="R218" s="932"/>
      <c r="S218" s="932"/>
      <c r="T218" s="932"/>
      <c r="U218" s="932"/>
      <c r="V218" s="932"/>
      <c r="W218" s="932"/>
      <c r="X218" s="932"/>
      <c r="Y218" s="932"/>
      <c r="Z218" s="932"/>
      <c r="AA218" s="932"/>
      <c r="AB218" s="932"/>
      <c r="AC218" s="932"/>
      <c r="AD218" s="932"/>
      <c r="AE218" s="932"/>
      <c r="AF218" s="932"/>
      <c r="AG218" s="932"/>
      <c r="AH218" s="932"/>
      <c r="AI218" s="932"/>
      <c r="AJ218" s="932"/>
      <c r="AK218" s="932"/>
      <c r="AL218" s="932"/>
      <c r="AM218" s="932"/>
      <c r="AN218" s="932"/>
      <c r="AO218" s="932"/>
      <c r="AP218" s="932"/>
      <c r="AQ218" s="932"/>
      <c r="AR218" s="932"/>
      <c r="AS218" s="932"/>
      <c r="AT218" s="932"/>
      <c r="AU218" s="932"/>
      <c r="AV218" s="932"/>
      <c r="AW218" s="932"/>
      <c r="AX218" s="932"/>
      <c r="AY218" s="932"/>
      <c r="AZ218" s="932"/>
      <c r="BA218" s="932"/>
      <c r="BB218" s="932"/>
      <c r="BC218" s="932"/>
      <c r="BD218" s="932"/>
      <c r="BE218" s="932"/>
      <c r="BF218" s="932"/>
      <c r="BG218" s="932"/>
      <c r="BH218" s="932"/>
      <c r="BI218" s="932"/>
      <c r="BJ218" s="932"/>
      <c r="BK218" s="932"/>
      <c r="BL218" s="932"/>
      <c r="BM218" s="932"/>
      <c r="BN218" s="932"/>
      <c r="BO218" s="932"/>
      <c r="BP218" s="932"/>
      <c r="BQ218" s="932"/>
      <c r="BR218" s="932"/>
      <c r="BS218" s="932"/>
      <c r="BT218" s="932"/>
      <c r="BU218" s="932"/>
      <c r="BV218" s="932"/>
      <c r="BW218" s="932"/>
      <c r="BX218" s="932"/>
      <c r="BY218" s="932"/>
      <c r="BZ218" s="932"/>
      <c r="CA218" s="932"/>
      <c r="CB218" s="932"/>
      <c r="CC218" s="932"/>
      <c r="CD218" s="932"/>
      <c r="CE218" s="932"/>
      <c r="CF218" s="932"/>
      <c r="CG218" s="932"/>
      <c r="CH218" s="932"/>
      <c r="CI218" s="932"/>
      <c r="CJ218" s="932"/>
      <c r="CK218" s="932"/>
      <c r="CL218" s="932"/>
      <c r="CM218" s="932"/>
      <c r="CN218" s="932"/>
      <c r="CO218" s="932"/>
      <c r="CP218" s="932"/>
      <c r="CQ218" s="932"/>
      <c r="CR218" s="932"/>
      <c r="CS218" s="932"/>
      <c r="CT218" s="932"/>
      <c r="CU218" s="932"/>
      <c r="CV218" s="932"/>
      <c r="CW218" s="932"/>
      <c r="CX218" s="932"/>
      <c r="CY218" s="932"/>
      <c r="CZ218" s="932"/>
      <c r="DA218" s="932"/>
      <c r="DB218" s="932"/>
      <c r="DC218" s="932"/>
      <c r="DD218" s="932"/>
      <c r="DE218" s="932"/>
      <c r="DF218" s="932"/>
      <c r="DG218" s="932"/>
      <c r="DH218" s="932"/>
      <c r="DI218" s="932"/>
      <c r="DJ218" s="932"/>
      <c r="DK218" s="932"/>
      <c r="DL218" s="932"/>
      <c r="DM218" s="932"/>
      <c r="DN218" s="932"/>
      <c r="DO218" s="932"/>
      <c r="DP218" s="932"/>
      <c r="DQ218" s="932"/>
      <c r="DR218" s="932"/>
    </row>
    <row r="219" spans="18:122">
      <c r="R219" s="932"/>
      <c r="S219" s="932"/>
      <c r="T219" s="932"/>
      <c r="U219" s="932"/>
      <c r="V219" s="932"/>
      <c r="W219" s="932"/>
      <c r="X219" s="932"/>
      <c r="Y219" s="932"/>
      <c r="Z219" s="932"/>
      <c r="AA219" s="932"/>
      <c r="AB219" s="932"/>
      <c r="AC219" s="932"/>
      <c r="AD219" s="932"/>
      <c r="AE219" s="932"/>
      <c r="AF219" s="932"/>
      <c r="AG219" s="932"/>
      <c r="AH219" s="932"/>
      <c r="AI219" s="932"/>
      <c r="AJ219" s="932"/>
      <c r="AK219" s="932"/>
      <c r="AL219" s="932"/>
      <c r="AM219" s="932"/>
      <c r="AN219" s="932"/>
      <c r="AO219" s="932"/>
      <c r="AP219" s="932"/>
      <c r="AQ219" s="932"/>
      <c r="AR219" s="932"/>
      <c r="AS219" s="932"/>
      <c r="AT219" s="932"/>
      <c r="AU219" s="932"/>
      <c r="AV219" s="932"/>
      <c r="AW219" s="932"/>
      <c r="AX219" s="932"/>
      <c r="AY219" s="932"/>
      <c r="AZ219" s="932"/>
      <c r="BA219" s="932"/>
      <c r="BB219" s="932"/>
      <c r="BC219" s="932"/>
      <c r="BD219" s="932"/>
      <c r="BE219" s="932"/>
      <c r="BF219" s="932"/>
      <c r="BG219" s="932"/>
      <c r="BH219" s="932"/>
      <c r="BI219" s="932"/>
      <c r="BJ219" s="932"/>
      <c r="BK219" s="932"/>
      <c r="BL219" s="932"/>
      <c r="BM219" s="932"/>
      <c r="BN219" s="932"/>
      <c r="BO219" s="932"/>
      <c r="BP219" s="932"/>
      <c r="BQ219" s="932"/>
      <c r="BR219" s="932"/>
      <c r="BS219" s="932"/>
      <c r="BT219" s="932"/>
      <c r="BU219" s="932"/>
      <c r="BV219" s="932"/>
      <c r="BW219" s="932"/>
      <c r="BX219" s="932"/>
      <c r="BY219" s="932"/>
      <c r="BZ219" s="932"/>
      <c r="CA219" s="932"/>
      <c r="CB219" s="932"/>
      <c r="CC219" s="932"/>
      <c r="CD219" s="932"/>
      <c r="CE219" s="932"/>
      <c r="CF219" s="932"/>
      <c r="CG219" s="932"/>
      <c r="CH219" s="932"/>
      <c r="CI219" s="932"/>
      <c r="CJ219" s="932"/>
      <c r="CK219" s="932"/>
      <c r="CL219" s="932"/>
      <c r="CM219" s="932"/>
      <c r="CN219" s="932"/>
      <c r="CO219" s="932"/>
      <c r="CP219" s="932"/>
      <c r="CQ219" s="932"/>
      <c r="CR219" s="932"/>
      <c r="CS219" s="932"/>
      <c r="CT219" s="932"/>
      <c r="CU219" s="932"/>
      <c r="CV219" s="932"/>
      <c r="CW219" s="932"/>
      <c r="CX219" s="932"/>
      <c r="CY219" s="932"/>
      <c r="CZ219" s="932"/>
      <c r="DA219" s="932"/>
      <c r="DB219" s="932"/>
      <c r="DC219" s="932"/>
      <c r="DD219" s="932"/>
      <c r="DE219" s="932"/>
      <c r="DF219" s="932"/>
      <c r="DG219" s="932"/>
      <c r="DH219" s="932"/>
      <c r="DI219" s="932"/>
      <c r="DJ219" s="932"/>
      <c r="DK219" s="932"/>
      <c r="DL219" s="932"/>
      <c r="DM219" s="932"/>
      <c r="DN219" s="932"/>
      <c r="DO219" s="932"/>
      <c r="DP219" s="932"/>
      <c r="DQ219" s="932"/>
      <c r="DR219" s="932"/>
    </row>
    <row r="220" spans="18:122">
      <c r="R220" s="932"/>
      <c r="S220" s="932"/>
      <c r="T220" s="932"/>
      <c r="U220" s="932"/>
      <c r="V220" s="932"/>
      <c r="W220" s="932"/>
      <c r="X220" s="932"/>
      <c r="Y220" s="932"/>
      <c r="Z220" s="932"/>
      <c r="AA220" s="932"/>
      <c r="AB220" s="932"/>
      <c r="AC220" s="932"/>
      <c r="AD220" s="932"/>
      <c r="AE220" s="932"/>
      <c r="AF220" s="932"/>
      <c r="AG220" s="932"/>
      <c r="AH220" s="932"/>
      <c r="AI220" s="932"/>
      <c r="AJ220" s="932"/>
      <c r="AK220" s="932"/>
      <c r="AL220" s="932"/>
      <c r="AM220" s="932"/>
      <c r="AN220" s="932"/>
      <c r="AO220" s="932"/>
      <c r="AP220" s="932"/>
      <c r="AQ220" s="932"/>
      <c r="AR220" s="932"/>
      <c r="AS220" s="932"/>
      <c r="AT220" s="932"/>
      <c r="AU220" s="932"/>
      <c r="AV220" s="932"/>
      <c r="AW220" s="932"/>
      <c r="AX220" s="932"/>
      <c r="AY220" s="932"/>
      <c r="AZ220" s="932"/>
      <c r="BA220" s="932"/>
      <c r="BB220" s="932"/>
      <c r="BC220" s="932"/>
      <c r="BD220" s="932"/>
      <c r="BE220" s="932"/>
      <c r="BF220" s="932"/>
      <c r="BG220" s="932"/>
      <c r="BH220" s="932"/>
      <c r="BI220" s="932"/>
      <c r="BJ220" s="932"/>
      <c r="BK220" s="932"/>
      <c r="BL220" s="932"/>
      <c r="BM220" s="932"/>
      <c r="BN220" s="932"/>
      <c r="BO220" s="932"/>
      <c r="BP220" s="932"/>
      <c r="BQ220" s="932"/>
      <c r="BR220" s="932"/>
      <c r="BS220" s="932"/>
      <c r="BT220" s="932"/>
      <c r="BU220" s="932"/>
      <c r="BV220" s="932"/>
      <c r="BW220" s="932"/>
      <c r="BX220" s="932"/>
      <c r="BY220" s="932"/>
      <c r="BZ220" s="932"/>
      <c r="CA220" s="932"/>
      <c r="CB220" s="932"/>
      <c r="CC220" s="932"/>
      <c r="CD220" s="932"/>
      <c r="CE220" s="932"/>
      <c r="CF220" s="932"/>
      <c r="CG220" s="932"/>
      <c r="CH220" s="932"/>
      <c r="CI220" s="932"/>
      <c r="CJ220" s="932"/>
      <c r="CK220" s="932"/>
      <c r="CL220" s="932"/>
      <c r="CM220" s="932"/>
      <c r="CN220" s="932"/>
      <c r="CO220" s="932"/>
      <c r="CP220" s="932"/>
      <c r="CQ220" s="932"/>
      <c r="CR220" s="932"/>
      <c r="CS220" s="932"/>
      <c r="CT220" s="932"/>
      <c r="CU220" s="932"/>
      <c r="CV220" s="932"/>
      <c r="CW220" s="932"/>
      <c r="CX220" s="932"/>
      <c r="CY220" s="932"/>
      <c r="CZ220" s="932"/>
      <c r="DA220" s="932"/>
      <c r="DB220" s="932"/>
      <c r="DC220" s="932"/>
      <c r="DD220" s="932"/>
      <c r="DE220" s="932"/>
      <c r="DF220" s="932"/>
      <c r="DG220" s="932"/>
      <c r="DH220" s="932"/>
      <c r="DI220" s="932"/>
      <c r="DJ220" s="932"/>
      <c r="DK220" s="932"/>
      <c r="DL220" s="932"/>
      <c r="DM220" s="932"/>
      <c r="DN220" s="932"/>
      <c r="DO220" s="932"/>
      <c r="DP220" s="932"/>
      <c r="DQ220" s="932"/>
      <c r="DR220" s="932"/>
    </row>
    <row r="221" spans="18:122">
      <c r="R221" s="932"/>
      <c r="S221" s="932"/>
      <c r="T221" s="932"/>
      <c r="U221" s="932"/>
      <c r="V221" s="932"/>
      <c r="W221" s="932"/>
      <c r="X221" s="932"/>
      <c r="Y221" s="932"/>
      <c r="Z221" s="932"/>
      <c r="AA221" s="932"/>
      <c r="AB221" s="932"/>
      <c r="AC221" s="932"/>
      <c r="AD221" s="932"/>
      <c r="AE221" s="932"/>
      <c r="AF221" s="932"/>
      <c r="AG221" s="932"/>
      <c r="AH221" s="932"/>
      <c r="AI221" s="932"/>
      <c r="AJ221" s="932"/>
      <c r="AK221" s="932"/>
      <c r="AL221" s="932"/>
      <c r="AM221" s="932"/>
      <c r="AN221" s="932"/>
      <c r="AO221" s="932"/>
      <c r="AP221" s="932"/>
      <c r="AQ221" s="932"/>
      <c r="AR221" s="932"/>
      <c r="AS221" s="932"/>
      <c r="AT221" s="932"/>
      <c r="AU221" s="932"/>
      <c r="AV221" s="932"/>
      <c r="AW221" s="932"/>
      <c r="AX221" s="932"/>
      <c r="AY221" s="932"/>
      <c r="AZ221" s="932"/>
      <c r="BA221" s="932"/>
      <c r="BB221" s="932"/>
      <c r="BC221" s="932"/>
      <c r="BD221" s="932"/>
      <c r="BE221" s="932"/>
      <c r="BF221" s="932"/>
      <c r="BG221" s="932"/>
      <c r="BH221" s="932"/>
      <c r="BI221" s="932"/>
      <c r="BJ221" s="932"/>
      <c r="BK221" s="932"/>
      <c r="BL221" s="932"/>
      <c r="BM221" s="932"/>
      <c r="BN221" s="932"/>
      <c r="BO221" s="932"/>
      <c r="BP221" s="932"/>
      <c r="BQ221" s="932"/>
      <c r="BR221" s="932"/>
      <c r="BS221" s="932"/>
      <c r="BT221" s="932"/>
      <c r="BU221" s="932"/>
      <c r="BV221" s="932"/>
      <c r="BW221" s="932"/>
      <c r="BX221" s="932"/>
      <c r="BY221" s="932"/>
      <c r="BZ221" s="932"/>
      <c r="CA221" s="932"/>
      <c r="CB221" s="932"/>
      <c r="CC221" s="932"/>
      <c r="CD221" s="932"/>
      <c r="CE221" s="932"/>
      <c r="CF221" s="932"/>
      <c r="CG221" s="932"/>
      <c r="CH221" s="932"/>
      <c r="CI221" s="932"/>
      <c r="CJ221" s="932"/>
      <c r="CK221" s="932"/>
      <c r="CL221" s="932"/>
      <c r="CM221" s="932"/>
      <c r="CN221" s="932"/>
      <c r="CO221" s="932"/>
      <c r="CP221" s="932"/>
      <c r="CQ221" s="932"/>
      <c r="CR221" s="932"/>
      <c r="CS221" s="932"/>
      <c r="CT221" s="932"/>
      <c r="CU221" s="932"/>
      <c r="CV221" s="932"/>
      <c r="CW221" s="932"/>
      <c r="CX221" s="932"/>
      <c r="CY221" s="932"/>
      <c r="CZ221" s="932"/>
      <c r="DA221" s="932"/>
      <c r="DB221" s="932"/>
      <c r="DC221" s="932"/>
      <c r="DD221" s="932"/>
      <c r="DE221" s="932"/>
      <c r="DF221" s="932"/>
      <c r="DG221" s="932"/>
      <c r="DH221" s="932"/>
      <c r="DI221" s="932"/>
      <c r="DJ221" s="932"/>
      <c r="DK221" s="932"/>
      <c r="DL221" s="932"/>
      <c r="DM221" s="932"/>
      <c r="DN221" s="932"/>
      <c r="DO221" s="932"/>
      <c r="DP221" s="932"/>
      <c r="DQ221" s="932"/>
      <c r="DR221" s="932"/>
    </row>
    <row r="222" spans="18:122">
      <c r="R222" s="932"/>
      <c r="S222" s="932"/>
      <c r="T222" s="932"/>
      <c r="U222" s="932"/>
      <c r="V222" s="932"/>
      <c r="W222" s="932"/>
      <c r="X222" s="932"/>
      <c r="Y222" s="932"/>
      <c r="Z222" s="932"/>
      <c r="AA222" s="932"/>
      <c r="AB222" s="932"/>
      <c r="AC222" s="932"/>
      <c r="AD222" s="932"/>
      <c r="AE222" s="932"/>
      <c r="AF222" s="932"/>
      <c r="AG222" s="932"/>
      <c r="AH222" s="932"/>
      <c r="AI222" s="932"/>
      <c r="AJ222" s="932"/>
      <c r="AK222" s="932"/>
      <c r="AL222" s="932"/>
      <c r="AM222" s="932"/>
      <c r="AN222" s="932"/>
      <c r="AO222" s="932"/>
      <c r="AP222" s="932"/>
      <c r="AQ222" s="932"/>
      <c r="AR222" s="932"/>
      <c r="AS222" s="932"/>
      <c r="AT222" s="932"/>
      <c r="AU222" s="932"/>
      <c r="AV222" s="932"/>
      <c r="AW222" s="932"/>
      <c r="AX222" s="932"/>
      <c r="AY222" s="932"/>
      <c r="AZ222" s="932"/>
      <c r="BA222" s="932"/>
      <c r="BB222" s="932"/>
      <c r="BC222" s="932"/>
      <c r="BD222" s="932"/>
      <c r="BE222" s="932"/>
      <c r="BF222" s="932"/>
      <c r="BG222" s="932"/>
      <c r="BH222" s="932"/>
      <c r="BI222" s="932"/>
      <c r="BJ222" s="932"/>
      <c r="BK222" s="932"/>
      <c r="BL222" s="932"/>
      <c r="BM222" s="932"/>
      <c r="BN222" s="932"/>
      <c r="BO222" s="932"/>
      <c r="BP222" s="932"/>
      <c r="BQ222" s="932"/>
      <c r="BR222" s="932"/>
      <c r="BS222" s="932"/>
      <c r="BT222" s="932"/>
      <c r="BU222" s="932"/>
      <c r="BV222" s="932"/>
      <c r="BW222" s="932"/>
      <c r="BX222" s="932"/>
      <c r="BY222" s="932"/>
      <c r="BZ222" s="932"/>
      <c r="CA222" s="932"/>
      <c r="CB222" s="932"/>
      <c r="CC222" s="932"/>
      <c r="CD222" s="932"/>
      <c r="CE222" s="932"/>
      <c r="CF222" s="932"/>
      <c r="CG222" s="932"/>
      <c r="CH222" s="932"/>
      <c r="CI222" s="932"/>
      <c r="CJ222" s="932"/>
      <c r="CK222" s="932"/>
      <c r="CL222" s="932"/>
      <c r="CM222" s="932"/>
      <c r="CN222" s="932"/>
      <c r="CO222" s="932"/>
      <c r="CP222" s="932"/>
      <c r="CQ222" s="932"/>
      <c r="CR222" s="932"/>
      <c r="CS222" s="932"/>
      <c r="CT222" s="932"/>
      <c r="CU222" s="932"/>
      <c r="CV222" s="932"/>
      <c r="CW222" s="932"/>
      <c r="CX222" s="932"/>
      <c r="CY222" s="932"/>
      <c r="CZ222" s="932"/>
      <c r="DA222" s="932"/>
      <c r="DB222" s="932"/>
      <c r="DC222" s="932"/>
      <c r="DD222" s="932"/>
      <c r="DE222" s="932"/>
      <c r="DF222" s="932"/>
      <c r="DG222" s="932"/>
      <c r="DH222" s="932"/>
      <c r="DI222" s="932"/>
      <c r="DJ222" s="932"/>
      <c r="DK222" s="932"/>
      <c r="DL222" s="932"/>
      <c r="DM222" s="932"/>
      <c r="DN222" s="932"/>
      <c r="DO222" s="932"/>
      <c r="DP222" s="932"/>
      <c r="DQ222" s="932"/>
      <c r="DR222" s="932"/>
    </row>
    <row r="223" spans="18:122">
      <c r="R223" s="932"/>
      <c r="S223" s="932"/>
      <c r="T223" s="932"/>
      <c r="U223" s="932"/>
      <c r="V223" s="932"/>
      <c r="W223" s="932"/>
      <c r="X223" s="932"/>
      <c r="Y223" s="932"/>
      <c r="Z223" s="932"/>
      <c r="AA223" s="932"/>
      <c r="AB223" s="932"/>
      <c r="AC223" s="932"/>
      <c r="AD223" s="932"/>
      <c r="AE223" s="932"/>
      <c r="AF223" s="932"/>
      <c r="AG223" s="932"/>
      <c r="AH223" s="932"/>
      <c r="AI223" s="932"/>
      <c r="AJ223" s="932"/>
      <c r="AK223" s="932"/>
      <c r="AL223" s="932"/>
      <c r="AM223" s="932"/>
      <c r="AN223" s="932"/>
      <c r="AO223" s="932"/>
      <c r="AP223" s="932"/>
      <c r="AQ223" s="932"/>
      <c r="AR223" s="932"/>
      <c r="AS223" s="932"/>
      <c r="AT223" s="932"/>
      <c r="AU223" s="932"/>
      <c r="AV223" s="932"/>
      <c r="AW223" s="932"/>
      <c r="AX223" s="932"/>
      <c r="AY223" s="932"/>
      <c r="AZ223" s="932"/>
      <c r="BA223" s="932"/>
      <c r="BB223" s="932"/>
      <c r="BC223" s="932"/>
      <c r="BD223" s="932"/>
      <c r="BE223" s="932"/>
      <c r="BF223" s="932"/>
      <c r="BG223" s="932"/>
      <c r="BH223" s="932"/>
      <c r="BI223" s="932"/>
      <c r="BJ223" s="932"/>
      <c r="BK223" s="932"/>
      <c r="BL223" s="932"/>
      <c r="BM223" s="932"/>
      <c r="BN223" s="932"/>
      <c r="BO223" s="932"/>
      <c r="BP223" s="932"/>
      <c r="BQ223" s="932"/>
      <c r="BR223" s="932"/>
      <c r="BS223" s="932"/>
      <c r="BT223" s="932"/>
      <c r="BU223" s="932"/>
      <c r="BV223" s="932"/>
      <c r="BW223" s="932"/>
      <c r="BX223" s="932"/>
      <c r="BY223" s="932"/>
      <c r="BZ223" s="932"/>
      <c r="CA223" s="932"/>
      <c r="CB223" s="932"/>
      <c r="CC223" s="932"/>
      <c r="CD223" s="932"/>
      <c r="CE223" s="932"/>
      <c r="CF223" s="932"/>
      <c r="CG223" s="932"/>
      <c r="CH223" s="932"/>
      <c r="CI223" s="932"/>
      <c r="CJ223" s="932"/>
      <c r="CK223" s="932"/>
      <c r="CL223" s="932"/>
      <c r="CM223" s="932"/>
      <c r="CN223" s="932"/>
      <c r="CO223" s="932"/>
      <c r="CP223" s="932"/>
      <c r="CQ223" s="932"/>
      <c r="CR223" s="932"/>
      <c r="CS223" s="932"/>
      <c r="CT223" s="932"/>
      <c r="CU223" s="932"/>
      <c r="CV223" s="932"/>
      <c r="CW223" s="932"/>
      <c r="CX223" s="932"/>
      <c r="CY223" s="932"/>
      <c r="CZ223" s="932"/>
      <c r="DA223" s="932"/>
      <c r="DB223" s="932"/>
      <c r="DC223" s="932"/>
      <c r="DD223" s="932"/>
      <c r="DE223" s="932"/>
      <c r="DF223" s="932"/>
      <c r="DG223" s="932"/>
      <c r="DH223" s="932"/>
      <c r="DI223" s="932"/>
      <c r="DJ223" s="932"/>
      <c r="DK223" s="932"/>
      <c r="DL223" s="932"/>
      <c r="DM223" s="932"/>
      <c r="DN223" s="932"/>
      <c r="DO223" s="932"/>
      <c r="DP223" s="932"/>
      <c r="DQ223" s="932"/>
      <c r="DR223" s="932"/>
    </row>
    <row r="224" spans="18:122">
      <c r="R224" s="932"/>
      <c r="S224" s="932"/>
      <c r="T224" s="932"/>
      <c r="U224" s="932"/>
      <c r="V224" s="932"/>
      <c r="W224" s="932"/>
      <c r="X224" s="932"/>
      <c r="Y224" s="932"/>
      <c r="Z224" s="932"/>
      <c r="AA224" s="932"/>
      <c r="AB224" s="932"/>
      <c r="AC224" s="932"/>
      <c r="AD224" s="932"/>
      <c r="AE224" s="932"/>
      <c r="AF224" s="932"/>
      <c r="AG224" s="932"/>
      <c r="AH224" s="932"/>
      <c r="AI224" s="932"/>
      <c r="AJ224" s="932"/>
      <c r="AK224" s="932"/>
      <c r="AL224" s="932"/>
      <c r="AM224" s="932"/>
      <c r="AN224" s="932"/>
      <c r="AO224" s="932"/>
      <c r="AP224" s="932"/>
      <c r="AQ224" s="932"/>
      <c r="AR224" s="932"/>
      <c r="AS224" s="932"/>
      <c r="AT224" s="932"/>
      <c r="AU224" s="932"/>
      <c r="AV224" s="932"/>
      <c r="AW224" s="932"/>
      <c r="AX224" s="932"/>
      <c r="AY224" s="932"/>
      <c r="AZ224" s="932"/>
      <c r="BA224" s="932"/>
      <c r="BB224" s="932"/>
      <c r="BC224" s="932"/>
      <c r="BD224" s="932"/>
      <c r="BE224" s="932"/>
      <c r="BF224" s="932"/>
      <c r="BG224" s="932"/>
      <c r="BH224" s="932"/>
      <c r="BI224" s="932"/>
      <c r="BJ224" s="932"/>
      <c r="BK224" s="932"/>
      <c r="BL224" s="932"/>
      <c r="BM224" s="932"/>
      <c r="BN224" s="932"/>
      <c r="BO224" s="932"/>
      <c r="BP224" s="932"/>
      <c r="BQ224" s="932"/>
      <c r="BR224" s="932"/>
      <c r="BS224" s="932"/>
      <c r="BT224" s="932"/>
      <c r="BU224" s="932"/>
      <c r="BV224" s="932"/>
      <c r="BW224" s="932"/>
      <c r="BX224" s="932"/>
      <c r="BY224" s="932"/>
      <c r="BZ224" s="932"/>
      <c r="CA224" s="932"/>
      <c r="CB224" s="932"/>
      <c r="CC224" s="932"/>
      <c r="CD224" s="932"/>
      <c r="CE224" s="932"/>
      <c r="CF224" s="932"/>
      <c r="CG224" s="932"/>
      <c r="CH224" s="932"/>
      <c r="CI224" s="932"/>
      <c r="CJ224" s="932"/>
      <c r="CK224" s="932"/>
      <c r="CL224" s="932"/>
      <c r="CM224" s="932"/>
      <c r="CN224" s="932"/>
      <c r="CO224" s="932"/>
      <c r="CP224" s="932"/>
      <c r="CQ224" s="932"/>
      <c r="CR224" s="932"/>
      <c r="CS224" s="932"/>
      <c r="CT224" s="932"/>
      <c r="CU224" s="932"/>
      <c r="CV224" s="932"/>
      <c r="CW224" s="932"/>
      <c r="CX224" s="932"/>
      <c r="CY224" s="932"/>
      <c r="CZ224" s="932"/>
      <c r="DA224" s="932"/>
      <c r="DB224" s="932"/>
      <c r="DC224" s="932"/>
      <c r="DD224" s="932"/>
      <c r="DE224" s="932"/>
      <c r="DF224" s="932"/>
      <c r="DG224" s="932"/>
      <c r="DH224" s="932"/>
      <c r="DI224" s="932"/>
      <c r="DJ224" s="932"/>
      <c r="DK224" s="932"/>
      <c r="DL224" s="932"/>
      <c r="DM224" s="932"/>
      <c r="DN224" s="932"/>
      <c r="DO224" s="932"/>
      <c r="DP224" s="932"/>
      <c r="DQ224" s="932"/>
      <c r="DR224" s="932"/>
    </row>
    <row r="225" spans="18:122">
      <c r="R225" s="932"/>
      <c r="S225" s="932"/>
      <c r="T225" s="932"/>
      <c r="U225" s="932"/>
      <c r="V225" s="932"/>
      <c r="W225" s="932"/>
      <c r="X225" s="932"/>
      <c r="Y225" s="932"/>
      <c r="Z225" s="932"/>
      <c r="AA225" s="932"/>
      <c r="AB225" s="932"/>
      <c r="AC225" s="932"/>
      <c r="AD225" s="932"/>
      <c r="AE225" s="932"/>
      <c r="AF225" s="932"/>
      <c r="AG225" s="932"/>
      <c r="AH225" s="932"/>
      <c r="AI225" s="932"/>
      <c r="AJ225" s="932"/>
      <c r="AK225" s="932"/>
      <c r="AL225" s="932"/>
      <c r="AM225" s="932"/>
      <c r="AN225" s="932"/>
      <c r="AO225" s="932"/>
      <c r="AP225" s="932"/>
      <c r="AQ225" s="932"/>
      <c r="AR225" s="932"/>
      <c r="AS225" s="932"/>
      <c r="AT225" s="932"/>
      <c r="AU225" s="932"/>
      <c r="AV225" s="932"/>
      <c r="AW225" s="932"/>
      <c r="AX225" s="932"/>
      <c r="AY225" s="932"/>
      <c r="AZ225" s="932"/>
      <c r="BA225" s="932"/>
      <c r="BB225" s="932"/>
      <c r="BC225" s="932"/>
      <c r="BD225" s="932"/>
      <c r="BE225" s="932"/>
      <c r="BF225" s="932"/>
      <c r="BG225" s="932"/>
      <c r="BH225" s="932"/>
      <c r="BI225" s="932"/>
      <c r="BJ225" s="932"/>
      <c r="BK225" s="932"/>
      <c r="BL225" s="932"/>
      <c r="BM225" s="932"/>
      <c r="BN225" s="932"/>
      <c r="BO225" s="932"/>
      <c r="BP225" s="932"/>
      <c r="BQ225" s="932"/>
      <c r="BR225" s="932"/>
      <c r="BS225" s="932"/>
      <c r="BT225" s="932"/>
      <c r="BU225" s="932"/>
      <c r="BV225" s="932"/>
      <c r="BW225" s="932"/>
      <c r="BX225" s="932"/>
      <c r="BY225" s="932"/>
      <c r="BZ225" s="932"/>
      <c r="CA225" s="932"/>
      <c r="CB225" s="932"/>
      <c r="CC225" s="932"/>
      <c r="CD225" s="932"/>
      <c r="CE225" s="932"/>
      <c r="CF225" s="932"/>
      <c r="CG225" s="932"/>
      <c r="CH225" s="932"/>
      <c r="CI225" s="932"/>
      <c r="CJ225" s="932"/>
      <c r="CK225" s="932"/>
      <c r="CL225" s="932"/>
      <c r="CM225" s="932"/>
      <c r="CN225" s="932"/>
      <c r="CO225" s="932"/>
      <c r="CP225" s="932"/>
      <c r="CQ225" s="932"/>
      <c r="CR225" s="932"/>
      <c r="CS225" s="932"/>
      <c r="CT225" s="932"/>
      <c r="CU225" s="932"/>
      <c r="CV225" s="932"/>
      <c r="CW225" s="932"/>
      <c r="CX225" s="932"/>
      <c r="CY225" s="932"/>
      <c r="CZ225" s="932"/>
      <c r="DA225" s="932"/>
      <c r="DB225" s="932"/>
      <c r="DC225" s="932"/>
      <c r="DD225" s="932"/>
      <c r="DE225" s="932"/>
      <c r="DF225" s="932"/>
      <c r="DG225" s="932"/>
      <c r="DH225" s="932"/>
      <c r="DI225" s="932"/>
      <c r="DJ225" s="932"/>
      <c r="DK225" s="932"/>
      <c r="DL225" s="932"/>
      <c r="DM225" s="932"/>
      <c r="DN225" s="932"/>
      <c r="DO225" s="932"/>
      <c r="DP225" s="932"/>
      <c r="DQ225" s="932"/>
      <c r="DR225" s="932"/>
    </row>
    <row r="226" spans="18:122">
      <c r="R226" s="932"/>
      <c r="S226" s="932"/>
      <c r="T226" s="932"/>
      <c r="U226" s="932"/>
      <c r="V226" s="932"/>
      <c r="W226" s="932"/>
      <c r="X226" s="932"/>
      <c r="Y226" s="932"/>
      <c r="Z226" s="932"/>
      <c r="AA226" s="932"/>
      <c r="AB226" s="932"/>
      <c r="AC226" s="932"/>
      <c r="AD226" s="932"/>
      <c r="AE226" s="932"/>
      <c r="AF226" s="932"/>
      <c r="AG226" s="932"/>
      <c r="AH226" s="932"/>
      <c r="AI226" s="932"/>
      <c r="AJ226" s="932"/>
      <c r="AK226" s="932"/>
      <c r="AL226" s="932"/>
      <c r="AM226" s="932"/>
      <c r="AN226" s="932"/>
      <c r="AO226" s="932"/>
      <c r="AP226" s="932"/>
      <c r="AQ226" s="932"/>
      <c r="AR226" s="932"/>
      <c r="AS226" s="932"/>
      <c r="AT226" s="932"/>
      <c r="AU226" s="932"/>
      <c r="AV226" s="932"/>
      <c r="AW226" s="932"/>
      <c r="AX226" s="932"/>
      <c r="AY226" s="932"/>
      <c r="AZ226" s="932"/>
      <c r="BA226" s="932"/>
      <c r="BB226" s="932"/>
      <c r="BC226" s="932"/>
      <c r="BD226" s="932"/>
      <c r="BE226" s="932"/>
      <c r="BF226" s="932"/>
      <c r="BG226" s="932"/>
      <c r="BH226" s="932"/>
      <c r="BI226" s="932"/>
      <c r="BJ226" s="932"/>
      <c r="BK226" s="932"/>
      <c r="BL226" s="932"/>
      <c r="BM226" s="932"/>
      <c r="BN226" s="932"/>
      <c r="BO226" s="932"/>
      <c r="BP226" s="932"/>
      <c r="BQ226" s="932"/>
      <c r="BR226" s="932"/>
      <c r="BS226" s="932"/>
      <c r="BT226" s="932"/>
      <c r="BU226" s="932"/>
      <c r="BV226" s="932"/>
      <c r="BW226" s="932"/>
      <c r="BX226" s="932"/>
      <c r="BY226" s="932"/>
      <c r="BZ226" s="932"/>
      <c r="CA226" s="932"/>
      <c r="CB226" s="932"/>
      <c r="CC226" s="932"/>
      <c r="CD226" s="932"/>
      <c r="CE226" s="932"/>
      <c r="CF226" s="932"/>
      <c r="CG226" s="932"/>
      <c r="CH226" s="932"/>
      <c r="CI226" s="932"/>
      <c r="CJ226" s="932"/>
      <c r="CK226" s="932"/>
      <c r="CL226" s="932"/>
      <c r="CM226" s="932"/>
      <c r="CN226" s="932"/>
      <c r="CO226" s="932"/>
      <c r="CP226" s="932"/>
      <c r="CQ226" s="932"/>
      <c r="CR226" s="932"/>
      <c r="CS226" s="932"/>
      <c r="CT226" s="932"/>
      <c r="CU226" s="932"/>
      <c r="CV226" s="932"/>
      <c r="CW226" s="932"/>
      <c r="CX226" s="932"/>
      <c r="CY226" s="932"/>
      <c r="CZ226" s="932"/>
      <c r="DA226" s="932"/>
      <c r="DB226" s="932"/>
      <c r="DC226" s="932"/>
      <c r="DD226" s="932"/>
      <c r="DE226" s="932"/>
      <c r="DF226" s="932"/>
      <c r="DG226" s="932"/>
      <c r="DH226" s="932"/>
      <c r="DI226" s="932"/>
      <c r="DJ226" s="932"/>
      <c r="DK226" s="932"/>
      <c r="DL226" s="932"/>
      <c r="DM226" s="932"/>
      <c r="DN226" s="932"/>
      <c r="DO226" s="932"/>
      <c r="DP226" s="932"/>
      <c r="DQ226" s="932"/>
      <c r="DR226" s="932"/>
    </row>
    <row r="227" spans="18:122">
      <c r="R227" s="932"/>
      <c r="S227" s="932"/>
      <c r="T227" s="932"/>
      <c r="U227" s="932"/>
      <c r="V227" s="932"/>
      <c r="W227" s="932"/>
      <c r="X227" s="932"/>
      <c r="Y227" s="932"/>
      <c r="Z227" s="932"/>
      <c r="AA227" s="932"/>
      <c r="AB227" s="932"/>
      <c r="AC227" s="932"/>
      <c r="AD227" s="932"/>
      <c r="AE227" s="932"/>
      <c r="AF227" s="932"/>
      <c r="AG227" s="932"/>
      <c r="AH227" s="932"/>
      <c r="AI227" s="932"/>
      <c r="AJ227" s="932"/>
      <c r="AK227" s="932"/>
      <c r="AL227" s="932"/>
      <c r="AM227" s="932"/>
      <c r="AN227" s="932"/>
      <c r="AO227" s="932"/>
      <c r="AP227" s="932"/>
      <c r="AQ227" s="932"/>
      <c r="AR227" s="932"/>
      <c r="AS227" s="932"/>
      <c r="AT227" s="932"/>
      <c r="AU227" s="932"/>
      <c r="AV227" s="932"/>
      <c r="AW227" s="932"/>
      <c r="AX227" s="932"/>
      <c r="AY227" s="932"/>
      <c r="AZ227" s="932"/>
      <c r="BA227" s="932"/>
      <c r="BB227" s="932"/>
      <c r="BC227" s="932"/>
      <c r="BD227" s="932"/>
      <c r="BE227" s="932"/>
      <c r="BF227" s="932"/>
      <c r="BG227" s="932"/>
      <c r="BH227" s="932"/>
      <c r="BI227" s="932"/>
      <c r="BJ227" s="932"/>
      <c r="BK227" s="932"/>
      <c r="BL227" s="932"/>
      <c r="BM227" s="932"/>
      <c r="BN227" s="932"/>
      <c r="BO227" s="932"/>
      <c r="BP227" s="932"/>
      <c r="BQ227" s="932"/>
      <c r="BR227" s="932"/>
      <c r="BS227" s="932"/>
      <c r="BT227" s="932"/>
      <c r="BU227" s="932"/>
      <c r="BV227" s="932"/>
      <c r="BW227" s="932"/>
      <c r="BX227" s="932"/>
      <c r="BY227" s="932"/>
      <c r="BZ227" s="932"/>
      <c r="CA227" s="932"/>
      <c r="CB227" s="932"/>
      <c r="CC227" s="932"/>
      <c r="CD227" s="932"/>
      <c r="CE227" s="932"/>
      <c r="CF227" s="932"/>
      <c r="CG227" s="932"/>
      <c r="CH227" s="932"/>
      <c r="CI227" s="932"/>
      <c r="CJ227" s="932"/>
      <c r="CK227" s="932"/>
      <c r="CL227" s="932"/>
      <c r="CM227" s="932"/>
      <c r="CN227" s="932"/>
      <c r="CO227" s="932"/>
      <c r="CP227" s="932"/>
      <c r="CQ227" s="932"/>
      <c r="CR227" s="932"/>
      <c r="CS227" s="932"/>
      <c r="CT227" s="932"/>
      <c r="CU227" s="932"/>
      <c r="CV227" s="932"/>
      <c r="CW227" s="932"/>
      <c r="CX227" s="932"/>
      <c r="CY227" s="932"/>
      <c r="CZ227" s="932"/>
      <c r="DA227" s="932"/>
      <c r="DB227" s="932"/>
      <c r="DC227" s="932"/>
      <c r="DD227" s="932"/>
      <c r="DE227" s="932"/>
      <c r="DF227" s="932"/>
      <c r="DG227" s="932"/>
      <c r="DH227" s="932"/>
      <c r="DI227" s="932"/>
      <c r="DJ227" s="932"/>
      <c r="DK227" s="932"/>
      <c r="DL227" s="932"/>
      <c r="DM227" s="932"/>
      <c r="DN227" s="932"/>
      <c r="DO227" s="932"/>
      <c r="DP227" s="932"/>
      <c r="DQ227" s="932"/>
      <c r="DR227" s="932"/>
    </row>
    <row r="228" spans="18:122">
      <c r="R228" s="932"/>
      <c r="S228" s="932"/>
      <c r="T228" s="932"/>
      <c r="U228" s="932"/>
      <c r="V228" s="932"/>
      <c r="W228" s="932"/>
      <c r="X228" s="932"/>
      <c r="Y228" s="932"/>
      <c r="Z228" s="932"/>
      <c r="AA228" s="932"/>
      <c r="AB228" s="932"/>
      <c r="AC228" s="932"/>
      <c r="AD228" s="932"/>
      <c r="AE228" s="932"/>
      <c r="AF228" s="932"/>
      <c r="AG228" s="932"/>
      <c r="AH228" s="932"/>
      <c r="AI228" s="932"/>
      <c r="AJ228" s="932"/>
      <c r="AK228" s="932"/>
      <c r="AL228" s="932"/>
      <c r="AM228" s="932"/>
      <c r="AN228" s="932"/>
      <c r="AO228" s="932"/>
      <c r="AP228" s="932"/>
      <c r="AQ228" s="932"/>
      <c r="AR228" s="932"/>
      <c r="AS228" s="932"/>
      <c r="AT228" s="932"/>
      <c r="AU228" s="932"/>
      <c r="AV228" s="932"/>
      <c r="AW228" s="932"/>
      <c r="AX228" s="932"/>
      <c r="AY228" s="932"/>
      <c r="AZ228" s="932"/>
      <c r="BA228" s="932"/>
      <c r="BB228" s="932"/>
      <c r="BC228" s="932"/>
      <c r="BD228" s="932"/>
      <c r="BE228" s="932"/>
      <c r="BF228" s="932"/>
      <c r="BG228" s="932"/>
      <c r="BH228" s="932"/>
      <c r="BI228" s="932"/>
      <c r="BJ228" s="932"/>
      <c r="BK228" s="932"/>
      <c r="BL228" s="932"/>
      <c r="BM228" s="932"/>
      <c r="BN228" s="932"/>
      <c r="BO228" s="932"/>
      <c r="BP228" s="932"/>
      <c r="BQ228" s="932"/>
      <c r="BR228" s="932"/>
      <c r="BS228" s="932"/>
      <c r="BT228" s="932"/>
      <c r="BU228" s="932"/>
      <c r="BV228" s="932"/>
      <c r="BW228" s="932"/>
      <c r="BX228" s="932"/>
      <c r="BY228" s="932"/>
      <c r="BZ228" s="932"/>
      <c r="CA228" s="932"/>
      <c r="CB228" s="932"/>
      <c r="CC228" s="932"/>
      <c r="CD228" s="932"/>
      <c r="CE228" s="932"/>
      <c r="CF228" s="932"/>
      <c r="CG228" s="932"/>
      <c r="CH228" s="932"/>
      <c r="CI228" s="932"/>
      <c r="CJ228" s="932"/>
      <c r="CK228" s="932"/>
      <c r="CL228" s="932"/>
      <c r="CM228" s="932"/>
      <c r="CN228" s="932"/>
      <c r="CO228" s="932"/>
      <c r="CP228" s="932"/>
      <c r="CQ228" s="932"/>
      <c r="CR228" s="932"/>
      <c r="CS228" s="932"/>
      <c r="CT228" s="932"/>
      <c r="CU228" s="932"/>
      <c r="CV228" s="932"/>
      <c r="CW228" s="932"/>
      <c r="CX228" s="932"/>
      <c r="CY228" s="932"/>
      <c r="CZ228" s="932"/>
      <c r="DA228" s="932"/>
      <c r="DB228" s="932"/>
      <c r="DC228" s="932"/>
      <c r="DD228" s="932"/>
      <c r="DE228" s="932"/>
      <c r="DF228" s="932"/>
      <c r="DG228" s="932"/>
      <c r="DH228" s="932"/>
      <c r="DI228" s="932"/>
      <c r="DJ228" s="932"/>
      <c r="DK228" s="932"/>
      <c r="DL228" s="932"/>
      <c r="DM228" s="932"/>
      <c r="DN228" s="932"/>
      <c r="DO228" s="932"/>
      <c r="DP228" s="932"/>
      <c r="DQ228" s="932"/>
      <c r="DR228" s="932"/>
    </row>
    <row r="229" spans="18:122">
      <c r="R229" s="932"/>
      <c r="S229" s="932"/>
      <c r="T229" s="932"/>
      <c r="U229" s="932"/>
      <c r="V229" s="932"/>
      <c r="W229" s="932"/>
      <c r="X229" s="932"/>
      <c r="Y229" s="932"/>
      <c r="Z229" s="932"/>
      <c r="AA229" s="932"/>
      <c r="AB229" s="932"/>
      <c r="AC229" s="932"/>
      <c r="AD229" s="932"/>
      <c r="AE229" s="932"/>
      <c r="AF229" s="932"/>
      <c r="AG229" s="932"/>
      <c r="AH229" s="932"/>
      <c r="AI229" s="932"/>
      <c r="AJ229" s="932"/>
      <c r="AK229" s="932"/>
      <c r="AL229" s="932"/>
      <c r="AM229" s="932"/>
      <c r="AN229" s="932"/>
      <c r="AO229" s="932"/>
      <c r="AP229" s="932"/>
      <c r="AQ229" s="932"/>
      <c r="AR229" s="932"/>
      <c r="AS229" s="932"/>
      <c r="AT229" s="932"/>
      <c r="AU229" s="932"/>
      <c r="AV229" s="932"/>
      <c r="AW229" s="932"/>
      <c r="AX229" s="932"/>
      <c r="AY229" s="932"/>
      <c r="AZ229" s="932"/>
      <c r="BA229" s="932"/>
      <c r="BB229" s="932"/>
      <c r="BC229" s="932"/>
      <c r="BD229" s="932"/>
      <c r="BE229" s="932"/>
      <c r="BF229" s="932"/>
      <c r="BG229" s="932"/>
      <c r="BH229" s="932"/>
      <c r="BI229" s="932"/>
      <c r="BJ229" s="932"/>
      <c r="BK229" s="932"/>
      <c r="BL229" s="932"/>
      <c r="BM229" s="932"/>
      <c r="BN229" s="932"/>
      <c r="BO229" s="932"/>
      <c r="BP229" s="932"/>
      <c r="BQ229" s="932"/>
      <c r="BR229" s="932"/>
      <c r="BS229" s="932"/>
      <c r="BT229" s="932"/>
      <c r="BU229" s="932"/>
      <c r="BV229" s="932"/>
      <c r="BW229" s="932"/>
      <c r="BX229" s="932"/>
      <c r="BY229" s="932"/>
      <c r="BZ229" s="932"/>
      <c r="CA229" s="932"/>
      <c r="CB229" s="932"/>
      <c r="CC229" s="932"/>
      <c r="CD229" s="932"/>
      <c r="CE229" s="932"/>
      <c r="CF229" s="932"/>
      <c r="CG229" s="932"/>
      <c r="CH229" s="932"/>
      <c r="CI229" s="932"/>
      <c r="CJ229" s="932"/>
      <c r="CK229" s="932"/>
      <c r="CL229" s="932"/>
      <c r="CM229" s="932"/>
      <c r="CN229" s="932"/>
      <c r="CO229" s="932"/>
      <c r="CP229" s="932"/>
      <c r="CQ229" s="932"/>
      <c r="CR229" s="932"/>
      <c r="CS229" s="932"/>
      <c r="CT229" s="932"/>
      <c r="CU229" s="932"/>
      <c r="CV229" s="932"/>
      <c r="CW229" s="932"/>
      <c r="CX229" s="932"/>
      <c r="CY229" s="932"/>
      <c r="CZ229" s="932"/>
      <c r="DA229" s="932"/>
      <c r="DB229" s="932"/>
      <c r="DC229" s="932"/>
      <c r="DD229" s="932"/>
      <c r="DE229" s="932"/>
      <c r="DF229" s="932"/>
      <c r="DG229" s="932"/>
      <c r="DH229" s="932"/>
      <c r="DI229" s="932"/>
      <c r="DJ229" s="932"/>
      <c r="DK229" s="932"/>
      <c r="DL229" s="932"/>
      <c r="DM229" s="932"/>
      <c r="DN229" s="932"/>
      <c r="DO229" s="932"/>
      <c r="DP229" s="932"/>
      <c r="DQ229" s="932"/>
      <c r="DR229" s="932"/>
    </row>
    <row r="230" spans="18:122">
      <c r="R230" s="932"/>
      <c r="S230" s="932"/>
      <c r="T230" s="932"/>
      <c r="U230" s="932"/>
      <c r="V230" s="932"/>
      <c r="W230" s="932"/>
      <c r="X230" s="932"/>
      <c r="Y230" s="932"/>
      <c r="Z230" s="932"/>
      <c r="AA230" s="932"/>
      <c r="AB230" s="932"/>
      <c r="AC230" s="932"/>
      <c r="AD230" s="932"/>
      <c r="AE230" s="932"/>
      <c r="AF230" s="932"/>
      <c r="AG230" s="932"/>
      <c r="AH230" s="932"/>
      <c r="AI230" s="932"/>
      <c r="AJ230" s="932"/>
      <c r="AK230" s="932"/>
      <c r="AL230" s="932"/>
      <c r="AM230" s="932"/>
      <c r="AN230" s="932"/>
      <c r="AO230" s="932"/>
      <c r="AP230" s="932"/>
      <c r="AQ230" s="932"/>
      <c r="AR230" s="932"/>
      <c r="AS230" s="932"/>
      <c r="AT230" s="932"/>
      <c r="AU230" s="932"/>
      <c r="AV230" s="932"/>
      <c r="AW230" s="932"/>
      <c r="AX230" s="932"/>
      <c r="AY230" s="932"/>
      <c r="AZ230" s="932"/>
      <c r="BA230" s="932"/>
      <c r="BB230" s="932"/>
      <c r="BC230" s="932"/>
      <c r="BD230" s="932"/>
      <c r="BE230" s="932"/>
      <c r="BF230" s="932"/>
      <c r="BG230" s="932"/>
      <c r="BH230" s="932"/>
      <c r="BI230" s="932"/>
      <c r="BJ230" s="932"/>
      <c r="BK230" s="932"/>
      <c r="BL230" s="932"/>
      <c r="BM230" s="932"/>
      <c r="BN230" s="932"/>
      <c r="BO230" s="932"/>
      <c r="BP230" s="932"/>
      <c r="BQ230" s="932"/>
      <c r="BR230" s="932"/>
      <c r="BS230" s="932"/>
      <c r="BT230" s="932"/>
      <c r="BU230" s="932"/>
      <c r="BV230" s="932"/>
      <c r="BW230" s="932"/>
      <c r="BX230" s="932"/>
      <c r="BY230" s="932"/>
      <c r="BZ230" s="932"/>
      <c r="CA230" s="932"/>
      <c r="CB230" s="932"/>
      <c r="CC230" s="932"/>
      <c r="CD230" s="932"/>
      <c r="CE230" s="932"/>
      <c r="CF230" s="932"/>
      <c r="CG230" s="932"/>
      <c r="CH230" s="932"/>
      <c r="CI230" s="932"/>
      <c r="CJ230" s="932"/>
      <c r="CK230" s="932"/>
      <c r="CL230" s="932"/>
      <c r="CM230" s="932"/>
      <c r="CN230" s="932"/>
      <c r="CO230" s="932"/>
      <c r="CP230" s="932"/>
      <c r="CQ230" s="932"/>
      <c r="CR230" s="932"/>
      <c r="CS230" s="932"/>
      <c r="CT230" s="932"/>
      <c r="CU230" s="932"/>
      <c r="CV230" s="932"/>
      <c r="CW230" s="932"/>
      <c r="CX230" s="932"/>
      <c r="CY230" s="932"/>
      <c r="CZ230" s="932"/>
      <c r="DA230" s="932"/>
      <c r="DB230" s="932"/>
      <c r="DC230" s="932"/>
      <c r="DD230" s="932"/>
      <c r="DE230" s="932"/>
      <c r="DF230" s="932"/>
      <c r="DG230" s="932"/>
      <c r="DH230" s="932"/>
      <c r="DI230" s="932"/>
      <c r="DJ230" s="932"/>
      <c r="DK230" s="932"/>
      <c r="DL230" s="932"/>
      <c r="DM230" s="932"/>
      <c r="DN230" s="932"/>
      <c r="DO230" s="932"/>
      <c r="DP230" s="932"/>
      <c r="DQ230" s="932"/>
      <c r="DR230" s="932"/>
    </row>
    <row r="231" spans="18:122">
      <c r="R231" s="932"/>
      <c r="S231" s="932"/>
      <c r="T231" s="932"/>
      <c r="U231" s="932"/>
      <c r="V231" s="932"/>
      <c r="W231" s="932"/>
      <c r="X231" s="932"/>
      <c r="Y231" s="932"/>
      <c r="Z231" s="932"/>
      <c r="AA231" s="932"/>
      <c r="AB231" s="932"/>
      <c r="AC231" s="932"/>
      <c r="AD231" s="932"/>
      <c r="AE231" s="932"/>
      <c r="AF231" s="932"/>
      <c r="AG231" s="932"/>
      <c r="AH231" s="932"/>
      <c r="AI231" s="932"/>
      <c r="AJ231" s="932"/>
      <c r="AK231" s="932"/>
      <c r="AL231" s="932"/>
      <c r="AM231" s="932"/>
      <c r="AN231" s="932"/>
      <c r="AO231" s="932"/>
      <c r="AP231" s="932"/>
      <c r="AQ231" s="932"/>
      <c r="AR231" s="932"/>
      <c r="AS231" s="932"/>
      <c r="AT231" s="932"/>
      <c r="AU231" s="932"/>
      <c r="AV231" s="932"/>
      <c r="AW231" s="932"/>
      <c r="AX231" s="932"/>
      <c r="AY231" s="932"/>
      <c r="AZ231" s="932"/>
      <c r="BA231" s="932"/>
      <c r="BB231" s="932"/>
      <c r="BC231" s="932"/>
      <c r="BD231" s="932"/>
      <c r="BE231" s="932"/>
      <c r="BF231" s="932"/>
      <c r="BG231" s="932"/>
      <c r="BH231" s="932"/>
      <c r="BI231" s="932"/>
      <c r="BJ231" s="932"/>
      <c r="BK231" s="932"/>
      <c r="BL231" s="932"/>
      <c r="BM231" s="932"/>
      <c r="BN231" s="932"/>
      <c r="BO231" s="932"/>
      <c r="BP231" s="932"/>
      <c r="BQ231" s="932"/>
      <c r="BR231" s="932"/>
      <c r="BS231" s="932"/>
      <c r="BT231" s="932"/>
      <c r="BU231" s="932"/>
      <c r="BV231" s="932"/>
      <c r="BW231" s="932"/>
      <c r="BX231" s="932"/>
      <c r="BY231" s="932"/>
      <c r="BZ231" s="932"/>
      <c r="CA231" s="932"/>
      <c r="CB231" s="932"/>
      <c r="CC231" s="932"/>
      <c r="CD231" s="932"/>
      <c r="CE231" s="932"/>
      <c r="CF231" s="932"/>
      <c r="CG231" s="932"/>
      <c r="CH231" s="932"/>
      <c r="CI231" s="932"/>
      <c r="CJ231" s="932"/>
      <c r="CK231" s="932"/>
      <c r="CL231" s="932"/>
      <c r="CM231" s="932"/>
      <c r="CN231" s="932"/>
      <c r="CO231" s="932"/>
      <c r="CP231" s="932"/>
      <c r="CQ231" s="932"/>
      <c r="CR231" s="932"/>
      <c r="CS231" s="932"/>
      <c r="CT231" s="932"/>
      <c r="CU231" s="932"/>
      <c r="CV231" s="932"/>
      <c r="CW231" s="932"/>
      <c r="CX231" s="932"/>
      <c r="CY231" s="932"/>
      <c r="CZ231" s="932"/>
      <c r="DA231" s="932"/>
      <c r="DB231" s="932"/>
      <c r="DC231" s="932"/>
      <c r="DD231" s="932"/>
      <c r="DE231" s="932"/>
      <c r="DF231" s="932"/>
      <c r="DG231" s="932"/>
      <c r="DH231" s="932"/>
      <c r="DI231" s="932"/>
      <c r="DJ231" s="932"/>
      <c r="DK231" s="932"/>
      <c r="DL231" s="932"/>
      <c r="DM231" s="932"/>
      <c r="DN231" s="932"/>
      <c r="DO231" s="932"/>
      <c r="DP231" s="932"/>
      <c r="DQ231" s="932"/>
      <c r="DR231" s="932"/>
    </row>
    <row r="232" spans="18:122">
      <c r="R232" s="932"/>
      <c r="S232" s="932"/>
      <c r="T232" s="932"/>
      <c r="U232" s="932"/>
      <c r="V232" s="932"/>
      <c r="W232" s="932"/>
      <c r="X232" s="932"/>
      <c r="Y232" s="932"/>
      <c r="Z232" s="932"/>
      <c r="AA232" s="932"/>
      <c r="AB232" s="932"/>
      <c r="AC232" s="932"/>
      <c r="AD232" s="932"/>
      <c r="AE232" s="932"/>
      <c r="AF232" s="932"/>
      <c r="AG232" s="932"/>
      <c r="AH232" s="932"/>
      <c r="AI232" s="932"/>
      <c r="AJ232" s="932"/>
      <c r="AK232" s="932"/>
      <c r="AL232" s="932"/>
      <c r="AM232" s="932"/>
      <c r="AN232" s="932"/>
      <c r="AO232" s="932"/>
      <c r="AP232" s="932"/>
      <c r="AQ232" s="932"/>
      <c r="AR232" s="932"/>
      <c r="AS232" s="932"/>
      <c r="AT232" s="932"/>
      <c r="AU232" s="932"/>
      <c r="AV232" s="932"/>
      <c r="AW232" s="932"/>
      <c r="AX232" s="932"/>
      <c r="AY232" s="932"/>
      <c r="AZ232" s="932"/>
      <c r="BA232" s="932"/>
      <c r="BB232" s="932"/>
      <c r="BC232" s="932"/>
      <c r="BD232" s="932"/>
      <c r="BE232" s="932"/>
      <c r="BF232" s="932"/>
      <c r="BG232" s="932"/>
      <c r="BH232" s="932"/>
      <c r="BI232" s="932"/>
      <c r="BJ232" s="932"/>
      <c r="BK232" s="932"/>
      <c r="BL232" s="932"/>
      <c r="BM232" s="932"/>
      <c r="BN232" s="932"/>
      <c r="BO232" s="932"/>
      <c r="BP232" s="932"/>
      <c r="BQ232" s="932"/>
      <c r="BR232" s="932"/>
      <c r="BS232" s="932"/>
      <c r="BT232" s="932"/>
      <c r="BU232" s="932"/>
      <c r="BV232" s="932"/>
      <c r="BW232" s="932"/>
      <c r="BX232" s="932"/>
      <c r="BY232" s="932"/>
      <c r="BZ232" s="932"/>
      <c r="CA232" s="932"/>
      <c r="CB232" s="932"/>
      <c r="CC232" s="932"/>
      <c r="CD232" s="932"/>
      <c r="CE232" s="932"/>
      <c r="CF232" s="932"/>
      <c r="CG232" s="932"/>
      <c r="CH232" s="932"/>
      <c r="CI232" s="932"/>
      <c r="CJ232" s="932"/>
      <c r="CK232" s="932"/>
      <c r="CL232" s="932"/>
      <c r="CM232" s="932"/>
      <c r="CN232" s="932"/>
      <c r="CO232" s="932"/>
      <c r="CP232" s="932"/>
      <c r="CQ232" s="932"/>
      <c r="CR232" s="932"/>
      <c r="CS232" s="932"/>
      <c r="CT232" s="932"/>
      <c r="CU232" s="932"/>
      <c r="CV232" s="932"/>
      <c r="CW232" s="932"/>
      <c r="CX232" s="932"/>
      <c r="CY232" s="932"/>
      <c r="CZ232" s="932"/>
      <c r="DA232" s="932"/>
      <c r="DB232" s="932"/>
      <c r="DC232" s="932"/>
      <c r="DD232" s="932"/>
      <c r="DE232" s="932"/>
      <c r="DF232" s="932"/>
      <c r="DG232" s="932"/>
      <c r="DH232" s="932"/>
      <c r="DI232" s="932"/>
      <c r="DJ232" s="932"/>
      <c r="DK232" s="932"/>
      <c r="DL232" s="932"/>
      <c r="DM232" s="932"/>
      <c r="DN232" s="932"/>
      <c r="DO232" s="932"/>
      <c r="DP232" s="932"/>
      <c r="DQ232" s="932"/>
      <c r="DR232" s="932"/>
    </row>
    <row r="233" spans="18:122">
      <c r="R233" s="932"/>
      <c r="S233" s="932"/>
      <c r="T233" s="932"/>
      <c r="U233" s="932"/>
      <c r="V233" s="932"/>
      <c r="W233" s="932"/>
      <c r="X233" s="932"/>
      <c r="Y233" s="932"/>
      <c r="Z233" s="932"/>
      <c r="AA233" s="932"/>
      <c r="AB233" s="932"/>
      <c r="AC233" s="932"/>
      <c r="AD233" s="932"/>
      <c r="AE233" s="932"/>
      <c r="AF233" s="932"/>
      <c r="AG233" s="932"/>
      <c r="AH233" s="932"/>
      <c r="AI233" s="932"/>
      <c r="AJ233" s="932"/>
      <c r="AK233" s="932"/>
      <c r="AL233" s="932"/>
      <c r="AM233" s="932"/>
      <c r="AN233" s="932"/>
      <c r="AO233" s="932"/>
      <c r="AP233" s="932"/>
      <c r="AQ233" s="932"/>
      <c r="AR233" s="932"/>
      <c r="AS233" s="932"/>
      <c r="AT233" s="932"/>
      <c r="AU233" s="932"/>
      <c r="AV233" s="932"/>
      <c r="AW233" s="932"/>
      <c r="AX233" s="932"/>
      <c r="AY233" s="932"/>
      <c r="AZ233" s="932"/>
      <c r="BA233" s="932"/>
      <c r="BB233" s="932"/>
      <c r="BC233" s="932"/>
      <c r="BD233" s="932"/>
      <c r="BE233" s="932"/>
      <c r="BF233" s="932"/>
      <c r="BG233" s="932"/>
      <c r="BH233" s="932"/>
      <c r="BI233" s="932"/>
      <c r="BJ233" s="932"/>
      <c r="BK233" s="932"/>
      <c r="BL233" s="932"/>
      <c r="BM233" s="932"/>
      <c r="BN233" s="932"/>
      <c r="BO233" s="932"/>
      <c r="BP233" s="932"/>
      <c r="BQ233" s="932"/>
      <c r="BR233" s="932"/>
      <c r="BS233" s="932"/>
      <c r="BT233" s="932"/>
      <c r="BU233" s="932"/>
      <c r="BV233" s="932"/>
      <c r="BW233" s="932"/>
      <c r="BX233" s="932"/>
      <c r="BY233" s="932"/>
      <c r="BZ233" s="932"/>
      <c r="CA233" s="932"/>
      <c r="CB233" s="932"/>
      <c r="CC233" s="932"/>
      <c r="CD233" s="932"/>
      <c r="CE233" s="932"/>
      <c r="CF233" s="932"/>
      <c r="CG233" s="932"/>
      <c r="CH233" s="932"/>
      <c r="CI233" s="932"/>
      <c r="CJ233" s="932"/>
      <c r="CK233" s="932"/>
      <c r="CL233" s="932"/>
      <c r="CM233" s="932"/>
      <c r="CN233" s="932"/>
      <c r="CO233" s="932"/>
      <c r="CP233" s="932"/>
      <c r="CQ233" s="932"/>
      <c r="CR233" s="932"/>
      <c r="CS233" s="932"/>
      <c r="CT233" s="932"/>
      <c r="CU233" s="932"/>
      <c r="CV233" s="932"/>
      <c r="CW233" s="932"/>
      <c r="CX233" s="932"/>
      <c r="CY233" s="932"/>
      <c r="CZ233" s="932"/>
      <c r="DA233" s="932"/>
      <c r="DB233" s="932"/>
      <c r="DC233" s="932"/>
      <c r="DD233" s="932"/>
      <c r="DE233" s="932"/>
      <c r="DF233" s="932"/>
      <c r="DG233" s="932"/>
      <c r="DH233" s="932"/>
      <c r="DI233" s="932"/>
      <c r="DJ233" s="932"/>
      <c r="DK233" s="932"/>
      <c r="DL233" s="932"/>
      <c r="DM233" s="932"/>
      <c r="DN233" s="932"/>
      <c r="DO233" s="932"/>
      <c r="DP233" s="932"/>
      <c r="DQ233" s="932"/>
      <c r="DR233" s="932"/>
    </row>
    <row r="234" spans="18:122">
      <c r="R234" s="932"/>
      <c r="S234" s="932"/>
      <c r="T234" s="932"/>
      <c r="U234" s="932"/>
      <c r="V234" s="932"/>
      <c r="W234" s="932"/>
      <c r="X234" s="932"/>
      <c r="Y234" s="932"/>
      <c r="Z234" s="932"/>
      <c r="AA234" s="932"/>
      <c r="AB234" s="932"/>
      <c r="AC234" s="932"/>
      <c r="AD234" s="932"/>
      <c r="AE234" s="932"/>
      <c r="AF234" s="932"/>
      <c r="AG234" s="932"/>
      <c r="AH234" s="932"/>
      <c r="AI234" s="932"/>
      <c r="AJ234" s="932"/>
      <c r="AK234" s="932"/>
      <c r="AL234" s="932"/>
      <c r="AM234" s="932"/>
      <c r="AN234" s="932"/>
      <c r="AO234" s="932"/>
      <c r="AP234" s="932"/>
      <c r="AQ234" s="932"/>
      <c r="AR234" s="932"/>
      <c r="AS234" s="932"/>
      <c r="AT234" s="932"/>
      <c r="AU234" s="932"/>
      <c r="AV234" s="932"/>
      <c r="AW234" s="932"/>
      <c r="AX234" s="932"/>
      <c r="AY234" s="932"/>
      <c r="AZ234" s="932"/>
      <c r="BA234" s="932"/>
      <c r="BB234" s="932"/>
      <c r="BC234" s="932"/>
      <c r="BD234" s="932"/>
      <c r="BE234" s="932"/>
      <c r="BF234" s="932"/>
      <c r="BG234" s="932"/>
      <c r="BH234" s="932"/>
      <c r="BI234" s="932"/>
      <c r="BJ234" s="932"/>
      <c r="BK234" s="932"/>
      <c r="BL234" s="932"/>
      <c r="BM234" s="932"/>
      <c r="BN234" s="932"/>
      <c r="BO234" s="932"/>
      <c r="BP234" s="932"/>
      <c r="BQ234" s="932"/>
      <c r="BR234" s="932"/>
      <c r="BS234" s="932"/>
      <c r="BT234" s="932"/>
      <c r="BU234" s="932"/>
      <c r="BV234" s="932"/>
      <c r="BW234" s="932"/>
      <c r="BX234" s="932"/>
      <c r="BY234" s="932"/>
      <c r="BZ234" s="932"/>
      <c r="CA234" s="932"/>
      <c r="CB234" s="932"/>
      <c r="CC234" s="932"/>
      <c r="CD234" s="932"/>
      <c r="CE234" s="932"/>
      <c r="CF234" s="932"/>
      <c r="CG234" s="932"/>
      <c r="CH234" s="932"/>
      <c r="CI234" s="932"/>
      <c r="CJ234" s="932"/>
      <c r="CK234" s="932"/>
      <c r="CL234" s="932"/>
      <c r="CM234" s="932"/>
      <c r="CN234" s="932"/>
      <c r="CO234" s="932"/>
      <c r="CP234" s="932"/>
      <c r="CQ234" s="932"/>
      <c r="CR234" s="932"/>
      <c r="CS234" s="932"/>
      <c r="CT234" s="932"/>
      <c r="CU234" s="932"/>
      <c r="CV234" s="932"/>
      <c r="CW234" s="932"/>
      <c r="CX234" s="932"/>
      <c r="CY234" s="932"/>
      <c r="CZ234" s="932"/>
      <c r="DA234" s="932"/>
      <c r="DB234" s="932"/>
      <c r="DC234" s="932"/>
      <c r="DD234" s="932"/>
      <c r="DE234" s="932"/>
      <c r="DF234" s="932"/>
      <c r="DG234" s="932"/>
      <c r="DH234" s="932"/>
      <c r="DI234" s="932"/>
      <c r="DJ234" s="932"/>
      <c r="DK234" s="932"/>
      <c r="DL234" s="932"/>
      <c r="DM234" s="932"/>
      <c r="DN234" s="932"/>
      <c r="DO234" s="932"/>
      <c r="DP234" s="932"/>
      <c r="DQ234" s="932"/>
      <c r="DR234" s="932"/>
    </row>
    <row r="235" spans="18:122">
      <c r="R235" s="932"/>
      <c r="S235" s="932"/>
      <c r="T235" s="932"/>
      <c r="U235" s="932"/>
      <c r="V235" s="932"/>
      <c r="W235" s="932"/>
      <c r="X235" s="932"/>
      <c r="Y235" s="932"/>
      <c r="Z235" s="932"/>
      <c r="AA235" s="932"/>
      <c r="AB235" s="932"/>
      <c r="AC235" s="932"/>
      <c r="AD235" s="932"/>
      <c r="AE235" s="932"/>
      <c r="AF235" s="932"/>
      <c r="AG235" s="932"/>
      <c r="AH235" s="932"/>
      <c r="AI235" s="932"/>
      <c r="AJ235" s="932"/>
      <c r="AK235" s="932"/>
      <c r="AL235" s="932"/>
      <c r="AM235" s="932"/>
      <c r="AN235" s="932"/>
      <c r="AO235" s="932"/>
      <c r="AP235" s="932"/>
      <c r="AQ235" s="932"/>
      <c r="AR235" s="932"/>
      <c r="AS235" s="932"/>
      <c r="AT235" s="932"/>
      <c r="AU235" s="932"/>
      <c r="AV235" s="932"/>
      <c r="AW235" s="932"/>
      <c r="AX235" s="932"/>
      <c r="AY235" s="932"/>
      <c r="AZ235" s="932"/>
      <c r="BA235" s="932"/>
      <c r="BB235" s="932"/>
      <c r="BC235" s="932"/>
      <c r="BD235" s="932"/>
      <c r="BE235" s="932"/>
      <c r="BF235" s="932"/>
      <c r="BG235" s="932"/>
      <c r="BH235" s="932"/>
      <c r="BI235" s="932"/>
      <c r="BJ235" s="932"/>
      <c r="BK235" s="932"/>
      <c r="BL235" s="932"/>
      <c r="BM235" s="932"/>
      <c r="BN235" s="932"/>
      <c r="BO235" s="932"/>
      <c r="BP235" s="932"/>
      <c r="BQ235" s="932"/>
      <c r="BR235" s="932"/>
      <c r="BS235" s="932"/>
      <c r="BT235" s="932"/>
      <c r="BU235" s="932"/>
      <c r="BV235" s="932"/>
      <c r="BW235" s="932"/>
      <c r="BX235" s="932"/>
      <c r="BY235" s="932"/>
      <c r="BZ235" s="932"/>
      <c r="CA235" s="932"/>
      <c r="CB235" s="932"/>
      <c r="CC235" s="932"/>
      <c r="CD235" s="932"/>
      <c r="CE235" s="932"/>
      <c r="CF235" s="932"/>
      <c r="CG235" s="932"/>
      <c r="CH235" s="932"/>
      <c r="CI235" s="932"/>
      <c r="CJ235" s="932"/>
      <c r="CK235" s="932"/>
      <c r="CL235" s="932"/>
      <c r="CM235" s="932"/>
      <c r="CN235" s="932"/>
      <c r="CO235" s="932"/>
      <c r="CP235" s="932"/>
      <c r="CQ235" s="932"/>
      <c r="CR235" s="932"/>
      <c r="CS235" s="932"/>
      <c r="CT235" s="932"/>
      <c r="CU235" s="932"/>
      <c r="CV235" s="932"/>
      <c r="CW235" s="932"/>
      <c r="CX235" s="932"/>
      <c r="CY235" s="932"/>
      <c r="CZ235" s="932"/>
      <c r="DA235" s="932"/>
      <c r="DB235" s="932"/>
      <c r="DC235" s="932"/>
      <c r="DD235" s="932"/>
      <c r="DE235" s="932"/>
      <c r="DF235" s="932"/>
      <c r="DG235" s="932"/>
      <c r="DH235" s="932"/>
      <c r="DI235" s="932"/>
      <c r="DJ235" s="932"/>
      <c r="DK235" s="932"/>
      <c r="DL235" s="932"/>
      <c r="DM235" s="932"/>
      <c r="DN235" s="932"/>
      <c r="DO235" s="932"/>
      <c r="DP235" s="932"/>
      <c r="DQ235" s="932"/>
      <c r="DR235" s="932"/>
    </row>
    <row r="236" spans="18:122">
      <c r="R236" s="932"/>
      <c r="S236" s="932"/>
      <c r="T236" s="932"/>
      <c r="U236" s="932"/>
      <c r="V236" s="932"/>
      <c r="W236" s="932"/>
      <c r="X236" s="932"/>
      <c r="Y236" s="932"/>
      <c r="Z236" s="932"/>
      <c r="AA236" s="932"/>
      <c r="AB236" s="932"/>
      <c r="AC236" s="932"/>
      <c r="AD236" s="932"/>
      <c r="AE236" s="932"/>
      <c r="AF236" s="932"/>
      <c r="AG236" s="932"/>
      <c r="AH236" s="932"/>
      <c r="AI236" s="932"/>
      <c r="AJ236" s="932"/>
      <c r="AK236" s="932"/>
      <c r="AL236" s="932"/>
      <c r="AM236" s="932"/>
      <c r="AN236" s="932"/>
      <c r="AO236" s="932"/>
      <c r="AP236" s="932"/>
      <c r="AQ236" s="932"/>
      <c r="AR236" s="932"/>
      <c r="AS236" s="932"/>
      <c r="AT236" s="932"/>
      <c r="AU236" s="932"/>
      <c r="AV236" s="932"/>
      <c r="AW236" s="932"/>
      <c r="AX236" s="932"/>
      <c r="AY236" s="932"/>
      <c r="AZ236" s="932"/>
      <c r="BA236" s="932"/>
      <c r="BB236" s="932"/>
      <c r="BC236" s="932"/>
      <c r="BD236" s="932"/>
      <c r="BE236" s="932"/>
      <c r="BF236" s="932"/>
      <c r="BG236" s="932"/>
      <c r="BH236" s="932"/>
      <c r="BI236" s="932"/>
      <c r="BJ236" s="932"/>
      <c r="BK236" s="932"/>
      <c r="BL236" s="932"/>
      <c r="BM236" s="932"/>
      <c r="BN236" s="932"/>
      <c r="BO236" s="932"/>
      <c r="BP236" s="932"/>
      <c r="BQ236" s="932"/>
      <c r="BR236" s="932"/>
      <c r="BS236" s="932"/>
      <c r="BT236" s="932"/>
      <c r="BU236" s="932"/>
      <c r="BV236" s="932"/>
      <c r="BW236" s="932"/>
      <c r="BX236" s="932"/>
      <c r="BY236" s="932"/>
      <c r="BZ236" s="932"/>
      <c r="CA236" s="932"/>
      <c r="CB236" s="932"/>
      <c r="CC236" s="932"/>
      <c r="CD236" s="932"/>
      <c r="CE236" s="932"/>
      <c r="CF236" s="932"/>
      <c r="CG236" s="932"/>
      <c r="CH236" s="932"/>
      <c r="CI236" s="932"/>
      <c r="CJ236" s="932"/>
      <c r="CK236" s="932"/>
      <c r="CL236" s="932"/>
      <c r="CM236" s="932"/>
      <c r="CN236" s="932"/>
      <c r="CO236" s="932"/>
      <c r="CP236" s="932"/>
      <c r="CQ236" s="932"/>
      <c r="CR236" s="932"/>
      <c r="CS236" s="932"/>
      <c r="CT236" s="932"/>
      <c r="CU236" s="932"/>
      <c r="CV236" s="932"/>
      <c r="CW236" s="932"/>
      <c r="CX236" s="932"/>
      <c r="CY236" s="932"/>
      <c r="CZ236" s="932"/>
      <c r="DA236" s="932"/>
      <c r="DB236" s="932"/>
      <c r="DC236" s="932"/>
      <c r="DD236" s="932"/>
      <c r="DE236" s="932"/>
      <c r="DF236" s="932"/>
      <c r="DG236" s="932"/>
      <c r="DH236" s="932"/>
      <c r="DI236" s="932"/>
      <c r="DJ236" s="932"/>
      <c r="DK236" s="932"/>
      <c r="DL236" s="932"/>
      <c r="DM236" s="932"/>
      <c r="DN236" s="932"/>
      <c r="DO236" s="932"/>
      <c r="DP236" s="932"/>
      <c r="DQ236" s="932"/>
      <c r="DR236" s="932"/>
    </row>
    <row r="237" spans="18:122">
      <c r="R237" s="932"/>
      <c r="S237" s="932"/>
      <c r="T237" s="932"/>
      <c r="U237" s="932"/>
      <c r="V237" s="932"/>
      <c r="W237" s="932"/>
      <c r="X237" s="932"/>
      <c r="Y237" s="932"/>
      <c r="Z237" s="932"/>
      <c r="AA237" s="932"/>
      <c r="AB237" s="932"/>
      <c r="AC237" s="932"/>
      <c r="AD237" s="932"/>
      <c r="AE237" s="932"/>
      <c r="AF237" s="932"/>
      <c r="AG237" s="932"/>
      <c r="AH237" s="932"/>
      <c r="AI237" s="932"/>
      <c r="AJ237" s="932"/>
      <c r="AK237" s="932"/>
      <c r="AL237" s="932"/>
      <c r="AM237" s="932"/>
      <c r="AN237" s="932"/>
      <c r="AO237" s="932"/>
      <c r="AP237" s="932"/>
      <c r="AQ237" s="932"/>
      <c r="AR237" s="932"/>
      <c r="AS237" s="932"/>
      <c r="AT237" s="932"/>
      <c r="AU237" s="932"/>
      <c r="AV237" s="932"/>
      <c r="AW237" s="932"/>
      <c r="AX237" s="932"/>
      <c r="AY237" s="932"/>
      <c r="AZ237" s="932"/>
      <c r="BA237" s="932"/>
      <c r="BB237" s="932"/>
      <c r="BC237" s="932"/>
      <c r="BD237" s="932"/>
      <c r="BE237" s="932"/>
      <c r="BF237" s="932"/>
      <c r="BG237" s="932"/>
      <c r="BH237" s="932"/>
      <c r="BI237" s="932"/>
      <c r="BJ237" s="932"/>
      <c r="BK237" s="932"/>
      <c r="BL237" s="932"/>
      <c r="BM237" s="932"/>
      <c r="BN237" s="932"/>
      <c r="BO237" s="932"/>
      <c r="BP237" s="932"/>
      <c r="BQ237" s="932"/>
      <c r="BR237" s="932"/>
      <c r="BS237" s="932"/>
      <c r="BT237" s="932"/>
      <c r="BU237" s="932"/>
      <c r="BV237" s="932"/>
      <c r="BW237" s="932"/>
      <c r="BX237" s="932"/>
      <c r="BY237" s="932"/>
      <c r="BZ237" s="932"/>
      <c r="CA237" s="932"/>
      <c r="CB237" s="932"/>
      <c r="CC237" s="932"/>
      <c r="CD237" s="932"/>
      <c r="CE237" s="932"/>
      <c r="CF237" s="932"/>
      <c r="CG237" s="932"/>
      <c r="CH237" s="932"/>
      <c r="CI237" s="932"/>
      <c r="CJ237" s="932"/>
      <c r="CK237" s="932"/>
      <c r="CL237" s="932"/>
      <c r="CM237" s="932"/>
      <c r="CN237" s="932"/>
      <c r="CO237" s="932"/>
      <c r="CP237" s="932"/>
      <c r="CQ237" s="932"/>
      <c r="CR237" s="932"/>
      <c r="CS237" s="932"/>
      <c r="CT237" s="932"/>
      <c r="CU237" s="932"/>
      <c r="CV237" s="932"/>
      <c r="CW237" s="932"/>
      <c r="CX237" s="932"/>
      <c r="CY237" s="932"/>
      <c r="CZ237" s="932"/>
      <c r="DA237" s="932"/>
      <c r="DB237" s="932"/>
      <c r="DC237" s="932"/>
      <c r="DD237" s="932"/>
      <c r="DE237" s="932"/>
      <c r="DF237" s="932"/>
      <c r="DG237" s="932"/>
      <c r="DH237" s="932"/>
      <c r="DI237" s="932"/>
      <c r="DJ237" s="932"/>
      <c r="DK237" s="932"/>
      <c r="DL237" s="932"/>
      <c r="DM237" s="932"/>
      <c r="DN237" s="932"/>
      <c r="DO237" s="932"/>
      <c r="DP237" s="932"/>
      <c r="DQ237" s="932"/>
      <c r="DR237" s="932"/>
    </row>
    <row r="238" spans="18:122">
      <c r="R238" s="932"/>
      <c r="S238" s="932"/>
      <c r="T238" s="932"/>
      <c r="U238" s="932"/>
      <c r="V238" s="932"/>
      <c r="W238" s="932"/>
      <c r="X238" s="932"/>
      <c r="Y238" s="932"/>
      <c r="Z238" s="932"/>
      <c r="AA238" s="932"/>
      <c r="AB238" s="932"/>
      <c r="AC238" s="932"/>
      <c r="AD238" s="932"/>
      <c r="AE238" s="932"/>
      <c r="AF238" s="932"/>
      <c r="AG238" s="932"/>
      <c r="AH238" s="932"/>
      <c r="AI238" s="932"/>
      <c r="AJ238" s="932"/>
      <c r="AK238" s="932"/>
      <c r="AL238" s="932"/>
      <c r="AM238" s="932"/>
      <c r="AN238" s="932"/>
      <c r="AO238" s="932"/>
      <c r="AP238" s="932"/>
      <c r="AQ238" s="932"/>
      <c r="AR238" s="932"/>
      <c r="AS238" s="932"/>
      <c r="AT238" s="932"/>
      <c r="AU238" s="932"/>
      <c r="AV238" s="932"/>
      <c r="AW238" s="932"/>
      <c r="AX238" s="932"/>
      <c r="AY238" s="932"/>
      <c r="AZ238" s="932"/>
      <c r="BA238" s="932"/>
      <c r="BB238" s="932"/>
      <c r="BC238" s="932"/>
      <c r="BD238" s="932"/>
      <c r="BE238" s="932"/>
      <c r="BF238" s="932"/>
      <c r="BG238" s="932"/>
      <c r="BH238" s="932"/>
      <c r="BI238" s="932"/>
      <c r="BJ238" s="932"/>
      <c r="BK238" s="932"/>
      <c r="BL238" s="932"/>
      <c r="BM238" s="932"/>
      <c r="BN238" s="932"/>
      <c r="BO238" s="932"/>
      <c r="BP238" s="932"/>
      <c r="BQ238" s="932"/>
      <c r="BR238" s="932"/>
      <c r="BS238" s="932"/>
      <c r="BT238" s="932"/>
      <c r="BU238" s="932"/>
      <c r="BV238" s="932"/>
      <c r="BW238" s="932"/>
      <c r="BX238" s="932"/>
      <c r="BY238" s="932"/>
      <c r="BZ238" s="932"/>
      <c r="CA238" s="932"/>
      <c r="CB238" s="932"/>
      <c r="CC238" s="932"/>
      <c r="CD238" s="932"/>
      <c r="CE238" s="932"/>
      <c r="CF238" s="932"/>
      <c r="CG238" s="932"/>
      <c r="CH238" s="932"/>
      <c r="CI238" s="932"/>
      <c r="CJ238" s="932"/>
      <c r="CK238" s="932"/>
      <c r="CL238" s="932"/>
      <c r="CM238" s="932"/>
      <c r="CN238" s="932"/>
      <c r="CO238" s="932"/>
      <c r="CP238" s="932"/>
      <c r="CQ238" s="932"/>
      <c r="CR238" s="932"/>
      <c r="CS238" s="932"/>
      <c r="CT238" s="932"/>
      <c r="CU238" s="932"/>
      <c r="CV238" s="932"/>
      <c r="CW238" s="932"/>
      <c r="CX238" s="932"/>
      <c r="CY238" s="932"/>
      <c r="CZ238" s="932"/>
      <c r="DA238" s="932"/>
      <c r="DB238" s="932"/>
      <c r="DC238" s="932"/>
      <c r="DD238" s="932"/>
      <c r="DE238" s="932"/>
      <c r="DF238" s="932"/>
      <c r="DG238" s="932"/>
      <c r="DH238" s="932"/>
      <c r="DI238" s="932"/>
      <c r="DJ238" s="932"/>
      <c r="DK238" s="932"/>
      <c r="DL238" s="932"/>
      <c r="DM238" s="932"/>
      <c r="DN238" s="932"/>
      <c r="DO238" s="932"/>
      <c r="DP238" s="932"/>
      <c r="DQ238" s="932"/>
      <c r="DR238" s="932"/>
    </row>
    <row r="239" spans="18:122">
      <c r="R239" s="932"/>
      <c r="S239" s="932"/>
      <c r="T239" s="932"/>
      <c r="U239" s="932"/>
      <c r="V239" s="932"/>
      <c r="W239" s="932"/>
      <c r="X239" s="932"/>
      <c r="Y239" s="932"/>
      <c r="Z239" s="932"/>
      <c r="AA239" s="932"/>
      <c r="AB239" s="932"/>
      <c r="AC239" s="932"/>
      <c r="AD239" s="932"/>
      <c r="AE239" s="932"/>
      <c r="AF239" s="932"/>
      <c r="AG239" s="932"/>
      <c r="AH239" s="932"/>
      <c r="AI239" s="932"/>
      <c r="AJ239" s="932"/>
      <c r="AK239" s="932"/>
      <c r="AL239" s="932"/>
      <c r="AM239" s="932"/>
      <c r="AN239" s="932"/>
      <c r="AO239" s="932"/>
      <c r="AP239" s="932"/>
      <c r="AQ239" s="932"/>
      <c r="AR239" s="932"/>
      <c r="AS239" s="932"/>
      <c r="AT239" s="932"/>
      <c r="AU239" s="932"/>
      <c r="AV239" s="932"/>
      <c r="AW239" s="932"/>
      <c r="AX239" s="932"/>
      <c r="AY239" s="932"/>
      <c r="AZ239" s="932"/>
      <c r="BA239" s="932"/>
      <c r="BB239" s="932"/>
      <c r="BC239" s="932"/>
      <c r="BD239" s="932"/>
      <c r="BE239" s="932"/>
      <c r="BF239" s="932"/>
      <c r="BG239" s="932"/>
      <c r="BH239" s="932"/>
      <c r="BI239" s="932"/>
      <c r="BJ239" s="932"/>
      <c r="BK239" s="932"/>
      <c r="BL239" s="932"/>
      <c r="BM239" s="932"/>
      <c r="BN239" s="932"/>
      <c r="BO239" s="932"/>
      <c r="BP239" s="932"/>
      <c r="BQ239" s="932"/>
      <c r="BR239" s="932"/>
      <c r="BS239" s="932"/>
      <c r="BT239" s="932"/>
      <c r="BU239" s="932"/>
      <c r="BV239" s="932"/>
      <c r="BW239" s="932"/>
      <c r="BX239" s="932"/>
      <c r="BY239" s="932"/>
      <c r="BZ239" s="932"/>
      <c r="CA239" s="932"/>
      <c r="CB239" s="932"/>
      <c r="CC239" s="932"/>
      <c r="CD239" s="932"/>
      <c r="CE239" s="932"/>
      <c r="CF239" s="932"/>
      <c r="CG239" s="932"/>
      <c r="CH239" s="932"/>
      <c r="CI239" s="932"/>
      <c r="CJ239" s="932"/>
      <c r="CK239" s="932"/>
      <c r="CL239" s="932"/>
      <c r="CM239" s="932"/>
      <c r="CN239" s="932"/>
      <c r="CO239" s="932"/>
      <c r="CP239" s="932"/>
      <c r="CQ239" s="932"/>
      <c r="CR239" s="932"/>
      <c r="CS239" s="932"/>
      <c r="CT239" s="932"/>
      <c r="CU239" s="932"/>
      <c r="CV239" s="932"/>
      <c r="CW239" s="932"/>
      <c r="CX239" s="932"/>
      <c r="CY239" s="932"/>
      <c r="CZ239" s="932"/>
      <c r="DA239" s="932"/>
      <c r="DB239" s="932"/>
      <c r="DC239" s="932"/>
      <c r="DD239" s="932"/>
      <c r="DE239" s="932"/>
      <c r="DF239" s="932"/>
      <c r="DG239" s="932"/>
      <c r="DH239" s="932"/>
      <c r="DI239" s="932"/>
      <c r="DJ239" s="932"/>
      <c r="DK239" s="932"/>
      <c r="DL239" s="932"/>
      <c r="DM239" s="932"/>
      <c r="DN239" s="932"/>
      <c r="DO239" s="932"/>
      <c r="DP239" s="932"/>
      <c r="DQ239" s="932"/>
      <c r="DR239" s="932"/>
    </row>
    <row r="240" spans="18:122">
      <c r="R240" s="932"/>
      <c r="S240" s="932"/>
      <c r="T240" s="932"/>
      <c r="U240" s="932"/>
      <c r="V240" s="932"/>
      <c r="W240" s="932"/>
      <c r="X240" s="932"/>
      <c r="Y240" s="932"/>
      <c r="Z240" s="932"/>
      <c r="AA240" s="932"/>
      <c r="AB240" s="932"/>
      <c r="AC240" s="932"/>
      <c r="AD240" s="932"/>
      <c r="AE240" s="932"/>
      <c r="AF240" s="932"/>
      <c r="AG240" s="932"/>
      <c r="AH240" s="932"/>
      <c r="AI240" s="932"/>
      <c r="AJ240" s="932"/>
      <c r="AK240" s="932"/>
      <c r="AL240" s="932"/>
      <c r="AM240" s="932"/>
      <c r="AN240" s="932"/>
      <c r="AO240" s="932"/>
      <c r="AP240" s="932"/>
      <c r="AQ240" s="932"/>
      <c r="AR240" s="932"/>
      <c r="AS240" s="932"/>
      <c r="AT240" s="932"/>
      <c r="AU240" s="932"/>
      <c r="AV240" s="932"/>
      <c r="AW240" s="932"/>
      <c r="AX240" s="932"/>
      <c r="AY240" s="932"/>
      <c r="AZ240" s="932"/>
      <c r="BA240" s="932"/>
      <c r="BB240" s="932"/>
      <c r="BC240" s="932"/>
      <c r="BD240" s="932"/>
      <c r="BE240" s="932"/>
      <c r="BF240" s="932"/>
      <c r="BG240" s="932"/>
      <c r="BH240" s="932"/>
      <c r="BI240" s="932"/>
      <c r="BJ240" s="932"/>
      <c r="BK240" s="932"/>
      <c r="BL240" s="932"/>
      <c r="BM240" s="932"/>
      <c r="BN240" s="932"/>
      <c r="BO240" s="932"/>
      <c r="BP240" s="932"/>
      <c r="BQ240" s="932"/>
      <c r="BR240" s="932"/>
      <c r="BS240" s="932"/>
      <c r="BT240" s="932"/>
      <c r="BU240" s="932"/>
      <c r="BV240" s="932"/>
      <c r="BW240" s="932"/>
      <c r="BX240" s="932"/>
      <c r="BY240" s="932"/>
      <c r="BZ240" s="932"/>
      <c r="CA240" s="932"/>
      <c r="CB240" s="932"/>
      <c r="CC240" s="932"/>
      <c r="CD240" s="932"/>
      <c r="CE240" s="932"/>
      <c r="CF240" s="932"/>
      <c r="CG240" s="932"/>
      <c r="CH240" s="932"/>
      <c r="CI240" s="932"/>
      <c r="CJ240" s="932"/>
      <c r="CK240" s="932"/>
      <c r="CL240" s="932"/>
      <c r="CM240" s="932"/>
      <c r="CN240" s="932"/>
      <c r="CO240" s="932"/>
      <c r="CP240" s="932"/>
      <c r="CQ240" s="932"/>
      <c r="CR240" s="932"/>
      <c r="CS240" s="932"/>
      <c r="CT240" s="932"/>
      <c r="CU240" s="932"/>
      <c r="CV240" s="932"/>
      <c r="CW240" s="932"/>
      <c r="CX240" s="932"/>
      <c r="CY240" s="932"/>
      <c r="CZ240" s="932"/>
      <c r="DA240" s="932"/>
      <c r="DB240" s="932"/>
      <c r="DC240" s="932"/>
      <c r="DD240" s="932"/>
      <c r="DE240" s="932"/>
      <c r="DF240" s="932"/>
      <c r="DG240" s="932"/>
      <c r="DH240" s="932"/>
      <c r="DI240" s="932"/>
      <c r="DJ240" s="932"/>
      <c r="DK240" s="932"/>
      <c r="DL240" s="932"/>
      <c r="DM240" s="932"/>
      <c r="DN240" s="932"/>
      <c r="DO240" s="932"/>
      <c r="DP240" s="932"/>
      <c r="DQ240" s="932"/>
      <c r="DR240" s="932"/>
    </row>
    <row r="241" spans="18:122">
      <c r="R241" s="932"/>
      <c r="S241" s="932"/>
      <c r="T241" s="932"/>
      <c r="U241" s="932"/>
      <c r="V241" s="932"/>
      <c r="W241" s="932"/>
      <c r="X241" s="932"/>
      <c r="Y241" s="932"/>
      <c r="Z241" s="932"/>
      <c r="AA241" s="932"/>
      <c r="AB241" s="932"/>
      <c r="AC241" s="932"/>
      <c r="AD241" s="932"/>
      <c r="AE241" s="932"/>
      <c r="AF241" s="932"/>
      <c r="AG241" s="932"/>
      <c r="AH241" s="932"/>
      <c r="AI241" s="932"/>
      <c r="AJ241" s="932"/>
      <c r="AK241" s="932"/>
      <c r="AL241" s="932"/>
      <c r="AM241" s="932"/>
      <c r="AN241" s="932"/>
      <c r="AO241" s="932"/>
      <c r="AP241" s="932"/>
      <c r="AQ241" s="932"/>
      <c r="AR241" s="932"/>
      <c r="AS241" s="932"/>
      <c r="AT241" s="932"/>
      <c r="AU241" s="932"/>
      <c r="AV241" s="932"/>
      <c r="AW241" s="932"/>
      <c r="AX241" s="932"/>
      <c r="AY241" s="932"/>
      <c r="AZ241" s="932"/>
      <c r="BA241" s="932"/>
      <c r="BB241" s="932"/>
      <c r="BC241" s="932"/>
      <c r="BD241" s="932"/>
      <c r="BE241" s="932"/>
      <c r="BF241" s="932"/>
      <c r="BG241" s="932"/>
      <c r="BH241" s="932"/>
      <c r="BI241" s="932"/>
      <c r="BJ241" s="932"/>
      <c r="BK241" s="932"/>
      <c r="BL241" s="932"/>
      <c r="BM241" s="932"/>
      <c r="BN241" s="932"/>
      <c r="BO241" s="932"/>
      <c r="BP241" s="932"/>
      <c r="BQ241" s="932"/>
      <c r="BR241" s="932"/>
      <c r="BS241" s="932"/>
      <c r="BT241" s="932"/>
      <c r="BU241" s="932"/>
      <c r="BV241" s="932"/>
      <c r="BW241" s="932"/>
      <c r="BX241" s="932"/>
      <c r="BY241" s="932"/>
      <c r="BZ241" s="932"/>
      <c r="CA241" s="932"/>
      <c r="CB241" s="932"/>
      <c r="CC241" s="932"/>
      <c r="CD241" s="932"/>
      <c r="CE241" s="932"/>
      <c r="CF241" s="932"/>
      <c r="CG241" s="932"/>
      <c r="CH241" s="932"/>
      <c r="CI241" s="932"/>
      <c r="CJ241" s="932"/>
      <c r="CK241" s="932"/>
      <c r="CL241" s="932"/>
      <c r="CM241" s="932"/>
      <c r="CN241" s="932"/>
      <c r="CO241" s="932"/>
      <c r="CP241" s="932"/>
      <c r="CQ241" s="932"/>
      <c r="CR241" s="932"/>
      <c r="CS241" s="932"/>
      <c r="CT241" s="932"/>
      <c r="CU241" s="932"/>
      <c r="CV241" s="932"/>
      <c r="CW241" s="932"/>
      <c r="CX241" s="932"/>
      <c r="CY241" s="932"/>
      <c r="CZ241" s="932"/>
      <c r="DA241" s="932"/>
      <c r="DB241" s="932"/>
      <c r="DC241" s="932"/>
      <c r="DD241" s="932"/>
      <c r="DE241" s="932"/>
      <c r="DF241" s="932"/>
      <c r="DG241" s="932"/>
      <c r="DH241" s="932"/>
      <c r="DI241" s="932"/>
      <c r="DJ241" s="932"/>
      <c r="DK241" s="932"/>
      <c r="DL241" s="932"/>
      <c r="DM241" s="932"/>
      <c r="DN241" s="932"/>
      <c r="DO241" s="932"/>
      <c r="DP241" s="932"/>
      <c r="DQ241" s="932"/>
      <c r="DR241" s="932"/>
    </row>
    <row r="242" spans="18:122">
      <c r="R242" s="932"/>
      <c r="S242" s="932"/>
      <c r="T242" s="932"/>
      <c r="U242" s="932"/>
      <c r="V242" s="932"/>
      <c r="W242" s="932"/>
      <c r="X242" s="932"/>
      <c r="Y242" s="932"/>
      <c r="Z242" s="932"/>
      <c r="AA242" s="932"/>
      <c r="AB242" s="932"/>
      <c r="AC242" s="932"/>
      <c r="AD242" s="932"/>
      <c r="AE242" s="932"/>
      <c r="AF242" s="932"/>
      <c r="AG242" s="932"/>
      <c r="AH242" s="932"/>
      <c r="AI242" s="932"/>
      <c r="AJ242" s="932"/>
      <c r="AK242" s="932"/>
      <c r="AL242" s="932"/>
      <c r="AM242" s="932"/>
      <c r="AN242" s="932"/>
      <c r="AO242" s="932"/>
      <c r="AP242" s="932"/>
      <c r="AQ242" s="932"/>
      <c r="AR242" s="932"/>
      <c r="AS242" s="932"/>
      <c r="AT242" s="932"/>
      <c r="AU242" s="932"/>
      <c r="AV242" s="932"/>
      <c r="AW242" s="932"/>
      <c r="AX242" s="932"/>
      <c r="AY242" s="932"/>
      <c r="AZ242" s="932"/>
      <c r="BA242" s="932"/>
      <c r="BB242" s="932"/>
      <c r="BC242" s="932"/>
      <c r="BD242" s="932"/>
      <c r="BE242" s="932"/>
      <c r="BF242" s="932"/>
      <c r="BG242" s="932"/>
      <c r="BH242" s="932"/>
      <c r="BI242" s="932"/>
      <c r="BJ242" s="932"/>
      <c r="BK242" s="932"/>
      <c r="BL242" s="932"/>
      <c r="BM242" s="932"/>
      <c r="BN242" s="932"/>
      <c r="BO242" s="932"/>
      <c r="BP242" s="932"/>
      <c r="BQ242" s="932"/>
      <c r="BR242" s="932"/>
      <c r="BS242" s="932"/>
      <c r="BT242" s="932"/>
      <c r="BU242" s="932"/>
      <c r="BV242" s="932"/>
      <c r="BW242" s="932"/>
      <c r="BX242" s="932"/>
      <c r="BY242" s="932"/>
      <c r="BZ242" s="932"/>
      <c r="CA242" s="932"/>
      <c r="CB242" s="932"/>
      <c r="CC242" s="932"/>
      <c r="CD242" s="932"/>
      <c r="CE242" s="932"/>
      <c r="CF242" s="932"/>
      <c r="CG242" s="932"/>
      <c r="CH242" s="932"/>
      <c r="CI242" s="932"/>
      <c r="CJ242" s="932"/>
      <c r="CK242" s="932"/>
      <c r="CL242" s="932"/>
      <c r="CM242" s="932"/>
      <c r="CN242" s="932"/>
      <c r="CO242" s="932"/>
      <c r="CP242" s="932"/>
      <c r="CQ242" s="932"/>
      <c r="CR242" s="932"/>
      <c r="CS242" s="932"/>
      <c r="CT242" s="932"/>
      <c r="CU242" s="932"/>
      <c r="CV242" s="932"/>
      <c r="CW242" s="932"/>
      <c r="CX242" s="932"/>
      <c r="CY242" s="932"/>
      <c r="CZ242" s="932"/>
      <c r="DA242" s="932"/>
      <c r="DB242" s="932"/>
      <c r="DC242" s="932"/>
      <c r="DD242" s="932"/>
      <c r="DE242" s="932"/>
      <c r="DF242" s="932"/>
      <c r="DG242" s="932"/>
      <c r="DH242" s="932"/>
      <c r="DI242" s="932"/>
      <c r="DJ242" s="932"/>
      <c r="DK242" s="932"/>
      <c r="DL242" s="932"/>
      <c r="DM242" s="932"/>
      <c r="DN242" s="932"/>
      <c r="DO242" s="932"/>
      <c r="DP242" s="932"/>
      <c r="DQ242" s="932"/>
      <c r="DR242" s="932"/>
    </row>
    <row r="243" spans="18:122">
      <c r="R243" s="932"/>
      <c r="S243" s="932"/>
      <c r="T243" s="932"/>
      <c r="U243" s="932"/>
      <c r="V243" s="932"/>
      <c r="W243" s="932"/>
      <c r="X243" s="932"/>
      <c r="Y243" s="932"/>
      <c r="Z243" s="932"/>
      <c r="AA243" s="932"/>
      <c r="AB243" s="932"/>
      <c r="AC243" s="932"/>
      <c r="AD243" s="932"/>
      <c r="AE243" s="932"/>
      <c r="AF243" s="932"/>
      <c r="AG243" s="932"/>
      <c r="AH243" s="932"/>
      <c r="AI243" s="932"/>
      <c r="AJ243" s="932"/>
      <c r="AK243" s="932"/>
      <c r="AL243" s="932"/>
      <c r="AM243" s="932"/>
      <c r="AN243" s="932"/>
      <c r="AO243" s="932"/>
      <c r="AP243" s="932"/>
      <c r="AQ243" s="932"/>
      <c r="AR243" s="932"/>
      <c r="AS243" s="932"/>
      <c r="AT243" s="932"/>
      <c r="AU243" s="932"/>
      <c r="AV243" s="932"/>
      <c r="AW243" s="932"/>
      <c r="AX243" s="932"/>
      <c r="AY243" s="932"/>
      <c r="AZ243" s="932"/>
      <c r="BA243" s="932"/>
      <c r="BB243" s="932"/>
      <c r="BC243" s="932"/>
      <c r="BD243" s="932"/>
      <c r="BE243" s="932"/>
      <c r="BF243" s="932"/>
      <c r="BG243" s="932"/>
      <c r="BH243" s="932"/>
      <c r="BI243" s="932"/>
      <c r="BJ243" s="932"/>
      <c r="BK243" s="932"/>
      <c r="BL243" s="932"/>
      <c r="BM243" s="932"/>
      <c r="BN243" s="932"/>
      <c r="BO243" s="932"/>
      <c r="BP243" s="932"/>
      <c r="BQ243" s="932"/>
      <c r="BR243" s="932"/>
      <c r="BS243" s="932"/>
      <c r="BT243" s="932"/>
      <c r="BU243" s="932"/>
      <c r="BV243" s="932"/>
      <c r="BW243" s="932"/>
      <c r="BX243" s="932"/>
      <c r="BY243" s="932"/>
      <c r="BZ243" s="932"/>
      <c r="CA243" s="932"/>
      <c r="CB243" s="932"/>
      <c r="CC243" s="932"/>
      <c r="CD243" s="932"/>
      <c r="CE243" s="932"/>
      <c r="CF243" s="932"/>
      <c r="CG243" s="932"/>
      <c r="CH243" s="932"/>
      <c r="CI243" s="932"/>
      <c r="CJ243" s="932"/>
      <c r="CK243" s="932"/>
      <c r="CL243" s="932"/>
      <c r="CM243" s="932"/>
      <c r="CN243" s="932"/>
      <c r="CO243" s="932"/>
      <c r="CP243" s="932"/>
      <c r="CQ243" s="932"/>
      <c r="CR243" s="932"/>
      <c r="CS243" s="932"/>
      <c r="CT243" s="932"/>
      <c r="CU243" s="932"/>
      <c r="CV243" s="932"/>
      <c r="CW243" s="932"/>
      <c r="CX243" s="932"/>
      <c r="CY243" s="932"/>
      <c r="CZ243" s="932"/>
      <c r="DA243" s="932"/>
      <c r="DB243" s="932"/>
      <c r="DC243" s="932"/>
      <c r="DD243" s="932"/>
      <c r="DE243" s="932"/>
      <c r="DF243" s="932"/>
      <c r="DG243" s="932"/>
      <c r="DH243" s="932"/>
      <c r="DI243" s="932"/>
      <c r="DJ243" s="932"/>
      <c r="DK243" s="932"/>
      <c r="DL243" s="932"/>
      <c r="DM243" s="932"/>
      <c r="DN243" s="932"/>
      <c r="DO243" s="932"/>
      <c r="DP243" s="932"/>
      <c r="DQ243" s="932"/>
      <c r="DR243" s="932"/>
    </row>
    <row r="244" spans="18:122">
      <c r="R244" s="932"/>
      <c r="S244" s="932"/>
      <c r="T244" s="932"/>
      <c r="U244" s="932"/>
      <c r="V244" s="932"/>
      <c r="W244" s="932"/>
      <c r="X244" s="932"/>
      <c r="Y244" s="932"/>
      <c r="Z244" s="932"/>
      <c r="AA244" s="932"/>
      <c r="AB244" s="932"/>
      <c r="AC244" s="932"/>
      <c r="AD244" s="932"/>
      <c r="AE244" s="932"/>
      <c r="AF244" s="932"/>
      <c r="AG244" s="932"/>
      <c r="AH244" s="932"/>
      <c r="AI244" s="932"/>
      <c r="AJ244" s="932"/>
      <c r="AK244" s="932"/>
      <c r="AL244" s="932"/>
      <c r="AM244" s="932"/>
      <c r="AN244" s="932"/>
      <c r="AO244" s="932"/>
      <c r="AP244" s="932"/>
      <c r="AQ244" s="932"/>
      <c r="AR244" s="932"/>
      <c r="AS244" s="932"/>
      <c r="AT244" s="932"/>
      <c r="AU244" s="932"/>
      <c r="AV244" s="932"/>
      <c r="AW244" s="932"/>
      <c r="AX244" s="932"/>
      <c r="AY244" s="932"/>
      <c r="AZ244" s="932"/>
      <c r="BA244" s="932"/>
      <c r="BB244" s="932"/>
      <c r="BC244" s="932"/>
      <c r="BD244" s="932"/>
      <c r="BE244" s="932"/>
      <c r="BF244" s="932"/>
      <c r="BG244" s="932"/>
      <c r="BH244" s="932"/>
      <c r="BI244" s="932"/>
      <c r="BJ244" s="932"/>
      <c r="BK244" s="932"/>
      <c r="BL244" s="932"/>
      <c r="BM244" s="932"/>
      <c r="BN244" s="932"/>
      <c r="BO244" s="932"/>
      <c r="BP244" s="932"/>
      <c r="BQ244" s="932"/>
      <c r="BR244" s="932"/>
      <c r="BS244" s="932"/>
      <c r="BT244" s="932"/>
      <c r="BU244" s="932"/>
      <c r="BV244" s="932"/>
      <c r="BW244" s="932"/>
      <c r="BX244" s="932"/>
      <c r="BY244" s="932"/>
      <c r="BZ244" s="932"/>
      <c r="CA244" s="932"/>
      <c r="CB244" s="932"/>
      <c r="CC244" s="932"/>
      <c r="CD244" s="932"/>
      <c r="CE244" s="932"/>
      <c r="CF244" s="932"/>
      <c r="CG244" s="932"/>
      <c r="CH244" s="932"/>
      <c r="CI244" s="932"/>
      <c r="CJ244" s="932"/>
      <c r="CK244" s="932"/>
      <c r="CL244" s="932"/>
      <c r="CM244" s="932"/>
      <c r="CN244" s="932"/>
      <c r="CO244" s="932"/>
      <c r="CP244" s="932"/>
      <c r="CQ244" s="932"/>
      <c r="CR244" s="932"/>
      <c r="CS244" s="932"/>
      <c r="CT244" s="932"/>
      <c r="CU244" s="932"/>
      <c r="CV244" s="932"/>
      <c r="CW244" s="932"/>
      <c r="CX244" s="932"/>
      <c r="CY244" s="932"/>
      <c r="CZ244" s="932"/>
      <c r="DA244" s="932"/>
      <c r="DB244" s="932"/>
      <c r="DC244" s="932"/>
      <c r="DD244" s="932"/>
      <c r="DE244" s="932"/>
      <c r="DF244" s="932"/>
      <c r="DG244" s="932"/>
      <c r="DH244" s="932"/>
      <c r="DI244" s="932"/>
      <c r="DJ244" s="932"/>
      <c r="DK244" s="932"/>
      <c r="DL244" s="932"/>
      <c r="DM244" s="932"/>
      <c r="DN244" s="932"/>
      <c r="DO244" s="932"/>
      <c r="DP244" s="932"/>
      <c r="DQ244" s="932"/>
      <c r="DR244" s="932"/>
    </row>
    <row r="245" spans="18:122">
      <c r="R245" s="932"/>
      <c r="S245" s="932"/>
      <c r="T245" s="932"/>
      <c r="U245" s="932"/>
      <c r="V245" s="932"/>
      <c r="W245" s="932"/>
      <c r="X245" s="932"/>
      <c r="Y245" s="932"/>
      <c r="Z245" s="932"/>
      <c r="AA245" s="932"/>
      <c r="AB245" s="932"/>
      <c r="AC245" s="932"/>
      <c r="AD245" s="932"/>
      <c r="AE245" s="932"/>
      <c r="AF245" s="932"/>
      <c r="AG245" s="932"/>
      <c r="AH245" s="932"/>
      <c r="AI245" s="932"/>
      <c r="AJ245" s="932"/>
      <c r="AK245" s="932"/>
      <c r="AL245" s="932"/>
      <c r="AM245" s="932"/>
      <c r="AN245" s="932"/>
      <c r="AO245" s="932"/>
      <c r="AP245" s="932"/>
      <c r="AQ245" s="932"/>
      <c r="AR245" s="932"/>
      <c r="AS245" s="932"/>
      <c r="AT245" s="932"/>
      <c r="AU245" s="932"/>
      <c r="AV245" s="932"/>
      <c r="AW245" s="932"/>
      <c r="AX245" s="932"/>
      <c r="AY245" s="932"/>
      <c r="AZ245" s="932"/>
      <c r="BA245" s="932"/>
      <c r="BB245" s="932"/>
      <c r="BC245" s="932"/>
      <c r="BD245" s="932"/>
      <c r="BE245" s="932"/>
      <c r="BF245" s="932"/>
      <c r="BG245" s="932"/>
      <c r="BH245" s="932"/>
      <c r="BI245" s="932"/>
      <c r="BJ245" s="932"/>
      <c r="BK245" s="932"/>
      <c r="BL245" s="932"/>
      <c r="BM245" s="932"/>
      <c r="BN245" s="932"/>
      <c r="BO245" s="932"/>
      <c r="BP245" s="932"/>
      <c r="BQ245" s="932"/>
      <c r="BR245" s="932"/>
      <c r="BS245" s="932"/>
      <c r="BT245" s="932"/>
      <c r="BU245" s="932"/>
      <c r="BV245" s="932"/>
      <c r="BW245" s="932"/>
      <c r="BX245" s="932"/>
      <c r="BY245" s="932"/>
      <c r="BZ245" s="932"/>
      <c r="CA245" s="932"/>
      <c r="CB245" s="932"/>
      <c r="CC245" s="932"/>
      <c r="CD245" s="932"/>
      <c r="CE245" s="932"/>
      <c r="CF245" s="932"/>
      <c r="CG245" s="932"/>
      <c r="CH245" s="932"/>
      <c r="CI245" s="932"/>
      <c r="CJ245" s="932"/>
      <c r="CK245" s="932"/>
      <c r="CL245" s="932"/>
      <c r="CM245" s="932"/>
      <c r="CN245" s="932"/>
      <c r="CO245" s="932"/>
      <c r="CP245" s="932"/>
      <c r="CQ245" s="932"/>
      <c r="CR245" s="932"/>
      <c r="CS245" s="932"/>
      <c r="CT245" s="932"/>
      <c r="CU245" s="932"/>
      <c r="CV245" s="932"/>
      <c r="CW245" s="932"/>
      <c r="CX245" s="932"/>
      <c r="CY245" s="932"/>
      <c r="CZ245" s="932"/>
      <c r="DA245" s="932"/>
      <c r="DB245" s="932"/>
      <c r="DC245" s="932"/>
      <c r="DD245" s="932"/>
      <c r="DE245" s="932"/>
      <c r="DF245" s="932"/>
      <c r="DG245" s="932"/>
      <c r="DH245" s="932"/>
      <c r="DI245" s="932"/>
      <c r="DJ245" s="932"/>
      <c r="DK245" s="932"/>
      <c r="DL245" s="932"/>
      <c r="DM245" s="932"/>
      <c r="DN245" s="932"/>
      <c r="DO245" s="932"/>
      <c r="DP245" s="932"/>
      <c r="DQ245" s="932"/>
      <c r="DR245" s="932"/>
    </row>
    <row r="246" spans="18:122">
      <c r="R246" s="932"/>
      <c r="S246" s="932"/>
      <c r="T246" s="932"/>
      <c r="U246" s="932"/>
      <c r="V246" s="932"/>
      <c r="W246" s="932"/>
      <c r="X246" s="932"/>
      <c r="Y246" s="932"/>
      <c r="Z246" s="932"/>
      <c r="AA246" s="932"/>
      <c r="AB246" s="932"/>
      <c r="AC246" s="932"/>
      <c r="AD246" s="932"/>
      <c r="AE246" s="932"/>
      <c r="AF246" s="932"/>
      <c r="AG246" s="932"/>
      <c r="AH246" s="932"/>
      <c r="AI246" s="932"/>
      <c r="AJ246" s="932"/>
      <c r="AK246" s="932"/>
      <c r="AL246" s="932"/>
      <c r="AM246" s="932"/>
      <c r="AN246" s="932"/>
      <c r="AO246" s="932"/>
      <c r="AP246" s="932"/>
      <c r="AQ246" s="932"/>
      <c r="AR246" s="932"/>
      <c r="AS246" s="932"/>
      <c r="AT246" s="932"/>
      <c r="AU246" s="932"/>
      <c r="AV246" s="932"/>
      <c r="AW246" s="932"/>
      <c r="AX246" s="932"/>
      <c r="AY246" s="932"/>
      <c r="AZ246" s="932"/>
      <c r="BA246" s="932"/>
      <c r="BB246" s="932"/>
      <c r="BC246" s="932"/>
      <c r="BD246" s="932"/>
      <c r="BE246" s="932"/>
      <c r="BF246" s="932"/>
      <c r="BG246" s="932"/>
      <c r="BH246" s="932"/>
      <c r="BI246" s="932"/>
      <c r="BJ246" s="932"/>
      <c r="BK246" s="932"/>
      <c r="BL246" s="932"/>
      <c r="BM246" s="932"/>
      <c r="BN246" s="932"/>
      <c r="BO246" s="932"/>
      <c r="BP246" s="932"/>
      <c r="BQ246" s="932"/>
      <c r="BR246" s="932"/>
      <c r="BS246" s="932"/>
      <c r="BT246" s="932"/>
      <c r="BU246" s="932"/>
      <c r="BV246" s="932"/>
      <c r="BW246" s="932"/>
      <c r="BX246" s="932"/>
      <c r="BY246" s="932"/>
      <c r="BZ246" s="932"/>
      <c r="CA246" s="932"/>
      <c r="CB246" s="932"/>
      <c r="CC246" s="932"/>
      <c r="CD246" s="932"/>
      <c r="CE246" s="932"/>
      <c r="CF246" s="932"/>
      <c r="CG246" s="932"/>
      <c r="CH246" s="932"/>
      <c r="CI246" s="932"/>
      <c r="CJ246" s="932"/>
      <c r="CK246" s="932"/>
      <c r="CL246" s="932"/>
      <c r="CM246" s="932"/>
      <c r="CN246" s="932"/>
      <c r="CO246" s="932"/>
      <c r="CP246" s="932"/>
      <c r="CQ246" s="932"/>
      <c r="CR246" s="932"/>
      <c r="CS246" s="932"/>
      <c r="CT246" s="932"/>
      <c r="CU246" s="932"/>
      <c r="CV246" s="932"/>
      <c r="CW246" s="932"/>
      <c r="CX246" s="932"/>
      <c r="CY246" s="932"/>
      <c r="CZ246" s="932"/>
      <c r="DA246" s="932"/>
      <c r="DB246" s="932"/>
      <c r="DC246" s="932"/>
      <c r="DD246" s="932"/>
      <c r="DE246" s="932"/>
      <c r="DF246" s="932"/>
      <c r="DG246" s="932"/>
      <c r="DH246" s="932"/>
      <c r="DI246" s="932"/>
      <c r="DJ246" s="932"/>
      <c r="DK246" s="932"/>
      <c r="DL246" s="932"/>
      <c r="DM246" s="932"/>
      <c r="DN246" s="932"/>
      <c r="DO246" s="932"/>
      <c r="DP246" s="932"/>
      <c r="DQ246" s="932"/>
      <c r="DR246" s="932"/>
    </row>
    <row r="247" spans="18:122">
      <c r="R247" s="932"/>
      <c r="S247" s="932"/>
      <c r="T247" s="932"/>
      <c r="U247" s="932"/>
      <c r="V247" s="932"/>
      <c r="W247" s="932"/>
      <c r="X247" s="932"/>
      <c r="Y247" s="932"/>
      <c r="Z247" s="932"/>
      <c r="AA247" s="932"/>
      <c r="AB247" s="932"/>
      <c r="AC247" s="932"/>
      <c r="AD247" s="932"/>
      <c r="AE247" s="932"/>
      <c r="AF247" s="932"/>
      <c r="AG247" s="932"/>
      <c r="AH247" s="932"/>
      <c r="AI247" s="932"/>
      <c r="AJ247" s="932"/>
      <c r="AK247" s="932"/>
      <c r="AL247" s="932"/>
      <c r="AM247" s="932"/>
      <c r="AN247" s="932"/>
      <c r="AO247" s="932"/>
      <c r="AP247" s="932"/>
      <c r="AQ247" s="932"/>
      <c r="AR247" s="932"/>
      <c r="AS247" s="932"/>
      <c r="AT247" s="932"/>
      <c r="AU247" s="932"/>
      <c r="AV247" s="932"/>
      <c r="AW247" s="932"/>
      <c r="AX247" s="932"/>
      <c r="AY247" s="932"/>
      <c r="AZ247" s="932"/>
      <c r="BA247" s="932"/>
      <c r="BB247" s="932"/>
      <c r="BC247" s="932"/>
      <c r="BD247" s="932"/>
      <c r="BE247" s="932"/>
      <c r="BF247" s="932"/>
      <c r="BG247" s="932"/>
      <c r="BH247" s="932"/>
      <c r="BI247" s="932"/>
      <c r="BJ247" s="932"/>
      <c r="BK247" s="932"/>
      <c r="BL247" s="932"/>
      <c r="BM247" s="932"/>
      <c r="BN247" s="932"/>
      <c r="BO247" s="932"/>
      <c r="BP247" s="932"/>
      <c r="BQ247" s="932"/>
      <c r="BR247" s="932"/>
      <c r="BS247" s="932"/>
      <c r="BT247" s="932"/>
      <c r="BU247" s="932"/>
      <c r="BV247" s="932"/>
      <c r="BW247" s="932"/>
      <c r="BX247" s="932"/>
      <c r="BY247" s="932"/>
      <c r="BZ247" s="932"/>
      <c r="CA247" s="932"/>
      <c r="CB247" s="932"/>
      <c r="CC247" s="932"/>
      <c r="CD247" s="932"/>
      <c r="CE247" s="932"/>
      <c r="CF247" s="932"/>
      <c r="CG247" s="932"/>
      <c r="CH247" s="932"/>
      <c r="CI247" s="932"/>
      <c r="CJ247" s="932"/>
      <c r="CK247" s="932"/>
      <c r="CL247" s="932"/>
      <c r="CM247" s="932"/>
      <c r="CN247" s="932"/>
      <c r="CO247" s="932"/>
      <c r="CP247" s="932"/>
      <c r="CQ247" s="932"/>
      <c r="CR247" s="932"/>
      <c r="CS247" s="932"/>
      <c r="CT247" s="932"/>
      <c r="CU247" s="932"/>
      <c r="CV247" s="932"/>
      <c r="CW247" s="932"/>
      <c r="CX247" s="932"/>
      <c r="CY247" s="932"/>
      <c r="CZ247" s="932"/>
      <c r="DA247" s="932"/>
      <c r="DB247" s="932"/>
      <c r="DC247" s="932"/>
      <c r="DD247" s="932"/>
      <c r="DE247" s="932"/>
      <c r="DF247" s="932"/>
      <c r="DG247" s="932"/>
      <c r="DH247" s="932"/>
      <c r="DI247" s="932"/>
      <c r="DJ247" s="932"/>
      <c r="DK247" s="932"/>
      <c r="DL247" s="932"/>
      <c r="DM247" s="932"/>
      <c r="DN247" s="932"/>
      <c r="DO247" s="932"/>
      <c r="DP247" s="932"/>
      <c r="DQ247" s="932"/>
      <c r="DR247" s="932"/>
    </row>
    <row r="248" spans="18:122">
      <c r="R248" s="932"/>
      <c r="S248" s="932"/>
      <c r="T248" s="932"/>
      <c r="U248" s="932"/>
      <c r="V248" s="932"/>
      <c r="W248" s="932"/>
      <c r="X248" s="932"/>
      <c r="Y248" s="932"/>
      <c r="Z248" s="932"/>
      <c r="AA248" s="932"/>
      <c r="AB248" s="932"/>
      <c r="AC248" s="932"/>
      <c r="AD248" s="932"/>
      <c r="AE248" s="932"/>
      <c r="AF248" s="932"/>
      <c r="AG248" s="932"/>
      <c r="AH248" s="932"/>
      <c r="AI248" s="932"/>
      <c r="AJ248" s="932"/>
      <c r="AK248" s="932"/>
      <c r="AL248" s="932"/>
      <c r="AM248" s="932"/>
      <c r="AN248" s="932"/>
      <c r="AO248" s="932"/>
      <c r="AP248" s="932"/>
      <c r="AQ248" s="932"/>
      <c r="AR248" s="932"/>
      <c r="AS248" s="932"/>
      <c r="AT248" s="932"/>
      <c r="AU248" s="932"/>
      <c r="AV248" s="932"/>
      <c r="AW248" s="932"/>
      <c r="AX248" s="932"/>
      <c r="AY248" s="932"/>
      <c r="AZ248" s="932"/>
      <c r="BA248" s="932"/>
      <c r="BB248" s="932"/>
      <c r="BC248" s="932"/>
      <c r="BD248" s="932"/>
      <c r="BE248" s="932"/>
      <c r="BF248" s="932"/>
      <c r="BG248" s="932"/>
      <c r="BH248" s="932"/>
      <c r="BI248" s="932"/>
      <c r="BJ248" s="932"/>
      <c r="BK248" s="932"/>
      <c r="BL248" s="932"/>
      <c r="BM248" s="932"/>
      <c r="BN248" s="932"/>
      <c r="BO248" s="932"/>
      <c r="BP248" s="932"/>
      <c r="BQ248" s="932"/>
      <c r="BR248" s="932"/>
      <c r="BS248" s="932"/>
      <c r="BT248" s="932"/>
      <c r="BU248" s="932"/>
      <c r="BV248" s="932"/>
      <c r="BW248" s="932"/>
      <c r="BX248" s="932"/>
      <c r="BY248" s="932"/>
      <c r="BZ248" s="932"/>
      <c r="CA248" s="932"/>
      <c r="CB248" s="932"/>
      <c r="CC248" s="932"/>
      <c r="CD248" s="932"/>
      <c r="CE248" s="932"/>
      <c r="CF248" s="932"/>
      <c r="CG248" s="932"/>
      <c r="CH248" s="932"/>
      <c r="CI248" s="932"/>
      <c r="CJ248" s="932"/>
      <c r="CK248" s="932"/>
      <c r="CL248" s="932"/>
      <c r="CM248" s="932"/>
      <c r="CN248" s="932"/>
      <c r="CO248" s="932"/>
      <c r="CP248" s="932"/>
      <c r="CQ248" s="932"/>
      <c r="CR248" s="932"/>
      <c r="CS248" s="932"/>
      <c r="CT248" s="932"/>
      <c r="CU248" s="932"/>
      <c r="CV248" s="932"/>
      <c r="CW248" s="932"/>
      <c r="CX248" s="932"/>
      <c r="CY248" s="932"/>
      <c r="CZ248" s="932"/>
      <c r="DA248" s="932"/>
      <c r="DB248" s="932"/>
      <c r="DC248" s="932"/>
      <c r="DD248" s="932"/>
      <c r="DE248" s="932"/>
      <c r="DF248" s="932"/>
      <c r="DG248" s="932"/>
      <c r="DH248" s="932"/>
      <c r="DI248" s="932"/>
      <c r="DJ248" s="932"/>
      <c r="DK248" s="932"/>
      <c r="DL248" s="932"/>
      <c r="DM248" s="932"/>
      <c r="DN248" s="932"/>
      <c r="DO248" s="932"/>
      <c r="DP248" s="932"/>
      <c r="DQ248" s="932"/>
      <c r="DR248" s="932"/>
    </row>
    <row r="249" spans="18:122">
      <c r="R249" s="932"/>
      <c r="S249" s="932"/>
      <c r="T249" s="932"/>
      <c r="U249" s="932"/>
      <c r="V249" s="932"/>
      <c r="W249" s="932"/>
      <c r="X249" s="932"/>
      <c r="Y249" s="932"/>
      <c r="Z249" s="932"/>
      <c r="AA249" s="932"/>
      <c r="AB249" s="932"/>
      <c r="AC249" s="932"/>
      <c r="AD249" s="932"/>
      <c r="AE249" s="932"/>
      <c r="AF249" s="932"/>
      <c r="AG249" s="932"/>
      <c r="AH249" s="932"/>
      <c r="AI249" s="932"/>
      <c r="AJ249" s="932"/>
      <c r="AK249" s="932"/>
      <c r="AL249" s="932"/>
      <c r="AM249" s="932"/>
      <c r="AN249" s="932"/>
      <c r="AO249" s="932"/>
      <c r="AP249" s="932"/>
      <c r="AQ249" s="932"/>
      <c r="AR249" s="932"/>
      <c r="AS249" s="932"/>
      <c r="AT249" s="932"/>
      <c r="AU249" s="932"/>
      <c r="AV249" s="932"/>
      <c r="AW249" s="932"/>
      <c r="AX249" s="932"/>
      <c r="AY249" s="932"/>
      <c r="AZ249" s="932"/>
      <c r="BA249" s="932"/>
      <c r="BB249" s="932"/>
      <c r="BC249" s="932"/>
      <c r="BD249" s="932"/>
      <c r="BE249" s="932"/>
      <c r="BF249" s="932"/>
      <c r="BG249" s="932"/>
      <c r="BH249" s="932"/>
      <c r="BI249" s="932"/>
      <c r="BJ249" s="932"/>
      <c r="BK249" s="932"/>
      <c r="BL249" s="932"/>
      <c r="BM249" s="932"/>
      <c r="BN249" s="932"/>
      <c r="BO249" s="932"/>
      <c r="BP249" s="932"/>
      <c r="BQ249" s="932"/>
      <c r="BR249" s="932"/>
      <c r="BS249" s="932"/>
      <c r="BT249" s="932"/>
      <c r="BU249" s="932"/>
      <c r="BV249" s="932"/>
      <c r="BW249" s="932"/>
      <c r="BX249" s="932"/>
      <c r="BY249" s="932"/>
      <c r="BZ249" s="932"/>
      <c r="CA249" s="932"/>
      <c r="CB249" s="932"/>
      <c r="CC249" s="932"/>
      <c r="CD249" s="932"/>
      <c r="CE249" s="932"/>
      <c r="CF249" s="932"/>
      <c r="CG249" s="932"/>
      <c r="CH249" s="932"/>
      <c r="CI249" s="932"/>
      <c r="CJ249" s="932"/>
      <c r="CK249" s="932"/>
      <c r="CL249" s="932"/>
      <c r="CM249" s="932"/>
      <c r="CN249" s="932"/>
      <c r="CO249" s="932"/>
      <c r="CP249" s="932"/>
      <c r="CQ249" s="932"/>
      <c r="CR249" s="932"/>
      <c r="CS249" s="932"/>
      <c r="CT249" s="932"/>
      <c r="CU249" s="932"/>
      <c r="CV249" s="932"/>
      <c r="CW249" s="932"/>
      <c r="CX249" s="932"/>
      <c r="CY249" s="932"/>
      <c r="CZ249" s="932"/>
      <c r="DA249" s="932"/>
      <c r="DB249" s="932"/>
      <c r="DC249" s="932"/>
      <c r="DD249" s="932"/>
      <c r="DE249" s="932"/>
      <c r="DF249" s="932"/>
      <c r="DG249" s="932"/>
      <c r="DH249" s="932"/>
      <c r="DI249" s="932"/>
      <c r="DJ249" s="932"/>
      <c r="DK249" s="932"/>
      <c r="DL249" s="932"/>
      <c r="DM249" s="932"/>
      <c r="DN249" s="932"/>
      <c r="DO249" s="932"/>
      <c r="DP249" s="932"/>
      <c r="DQ249" s="932"/>
      <c r="DR249" s="932"/>
    </row>
    <row r="250" spans="18:122">
      <c r="R250" s="932"/>
      <c r="S250" s="932"/>
      <c r="T250" s="932"/>
      <c r="U250" s="932"/>
      <c r="V250" s="932"/>
      <c r="W250" s="932"/>
      <c r="X250" s="932"/>
      <c r="Y250" s="932"/>
      <c r="Z250" s="932"/>
      <c r="AA250" s="932"/>
      <c r="AB250" s="932"/>
      <c r="AC250" s="932"/>
      <c r="AD250" s="932"/>
      <c r="AE250" s="932"/>
      <c r="AF250" s="932"/>
      <c r="AG250" s="932"/>
      <c r="AH250" s="932"/>
      <c r="AI250" s="932"/>
      <c r="AJ250" s="932"/>
      <c r="AK250" s="932"/>
      <c r="AL250" s="932"/>
      <c r="AM250" s="932"/>
      <c r="AN250" s="932"/>
      <c r="AO250" s="932"/>
      <c r="AP250" s="932"/>
      <c r="AQ250" s="932"/>
      <c r="AR250" s="932"/>
      <c r="AS250" s="932"/>
      <c r="AT250" s="932"/>
      <c r="AU250" s="932"/>
      <c r="AV250" s="932"/>
      <c r="AW250" s="932"/>
      <c r="AX250" s="932"/>
      <c r="AY250" s="932"/>
      <c r="AZ250" s="932"/>
      <c r="BA250" s="932"/>
      <c r="BB250" s="932"/>
      <c r="BC250" s="932"/>
      <c r="BD250" s="932"/>
      <c r="BE250" s="932"/>
      <c r="BF250" s="932"/>
      <c r="BG250" s="932"/>
      <c r="BH250" s="932"/>
      <c r="BI250" s="932"/>
      <c r="BJ250" s="932"/>
      <c r="BK250" s="932"/>
      <c r="BL250" s="932"/>
      <c r="BM250" s="932"/>
      <c r="BN250" s="932"/>
      <c r="BO250" s="932"/>
      <c r="BP250" s="932"/>
      <c r="BQ250" s="932"/>
      <c r="BR250" s="932"/>
      <c r="BS250" s="932"/>
      <c r="BT250" s="932"/>
      <c r="BU250" s="932"/>
      <c r="BV250" s="932"/>
      <c r="BW250" s="932"/>
      <c r="BX250" s="932"/>
      <c r="BY250" s="932"/>
      <c r="BZ250" s="932"/>
      <c r="CA250" s="932"/>
      <c r="CB250" s="932"/>
      <c r="CC250" s="932"/>
      <c r="CD250" s="932"/>
      <c r="CE250" s="932"/>
      <c r="CF250" s="932"/>
      <c r="CG250" s="932"/>
      <c r="CH250" s="932"/>
      <c r="CI250" s="932"/>
      <c r="CJ250" s="932"/>
      <c r="CK250" s="932"/>
      <c r="CL250" s="932"/>
      <c r="CM250" s="932"/>
      <c r="CN250" s="932"/>
      <c r="CO250" s="932"/>
      <c r="CP250" s="932"/>
      <c r="CQ250" s="932"/>
      <c r="CR250" s="932"/>
      <c r="CS250" s="932"/>
      <c r="CT250" s="932"/>
      <c r="CU250" s="932"/>
      <c r="CV250" s="932"/>
      <c r="CW250" s="932"/>
      <c r="CX250" s="932"/>
      <c r="CY250" s="932"/>
      <c r="CZ250" s="932"/>
      <c r="DA250" s="932"/>
      <c r="DB250" s="932"/>
      <c r="DC250" s="932"/>
      <c r="DD250" s="932"/>
      <c r="DE250" s="932"/>
      <c r="DF250" s="932"/>
      <c r="DG250" s="932"/>
      <c r="DH250" s="932"/>
      <c r="DI250" s="932"/>
      <c r="DJ250" s="932"/>
      <c r="DK250" s="932"/>
      <c r="DL250" s="932"/>
      <c r="DM250" s="932"/>
      <c r="DN250" s="932"/>
      <c r="DO250" s="932"/>
      <c r="DP250" s="932"/>
      <c r="DQ250" s="932"/>
      <c r="DR250" s="932"/>
    </row>
    <row r="251" spans="18:122">
      <c r="R251" s="932"/>
      <c r="S251" s="932"/>
      <c r="T251" s="932"/>
      <c r="U251" s="932"/>
      <c r="V251" s="932"/>
      <c r="W251" s="932"/>
      <c r="X251" s="932"/>
      <c r="Y251" s="932"/>
      <c r="Z251" s="932"/>
      <c r="AA251" s="932"/>
      <c r="AB251" s="932"/>
      <c r="AC251" s="932"/>
      <c r="AD251" s="932"/>
      <c r="AE251" s="932"/>
      <c r="AF251" s="932"/>
      <c r="AG251" s="932"/>
      <c r="AH251" s="932"/>
      <c r="AI251" s="932"/>
      <c r="AJ251" s="932"/>
      <c r="AK251" s="932"/>
      <c r="AL251" s="932"/>
      <c r="AM251" s="932"/>
      <c r="AN251" s="932"/>
      <c r="AO251" s="932"/>
      <c r="AP251" s="932"/>
      <c r="AQ251" s="932"/>
      <c r="AR251" s="932"/>
      <c r="AS251" s="932"/>
      <c r="AT251" s="932"/>
      <c r="AU251" s="932"/>
      <c r="AV251" s="932"/>
      <c r="AW251" s="932"/>
      <c r="AX251" s="932"/>
      <c r="AY251" s="932"/>
      <c r="AZ251" s="932"/>
      <c r="BA251" s="932"/>
      <c r="BB251" s="932"/>
      <c r="BC251" s="932"/>
      <c r="BD251" s="932"/>
      <c r="BE251" s="932"/>
      <c r="BF251" s="932"/>
      <c r="BG251" s="932"/>
      <c r="BH251" s="932"/>
      <c r="BI251" s="932"/>
      <c r="BJ251" s="932"/>
      <c r="BK251" s="932"/>
      <c r="BL251" s="932"/>
      <c r="BM251" s="932"/>
      <c r="BN251" s="932"/>
      <c r="BO251" s="932"/>
      <c r="BP251" s="932"/>
      <c r="BQ251" s="932"/>
      <c r="BR251" s="932"/>
      <c r="BS251" s="932"/>
      <c r="BT251" s="932"/>
      <c r="BU251" s="932"/>
      <c r="BV251" s="932"/>
      <c r="BW251" s="932"/>
      <c r="BX251" s="932"/>
      <c r="BY251" s="932"/>
      <c r="BZ251" s="932"/>
      <c r="CA251" s="932"/>
      <c r="CB251" s="932"/>
      <c r="CC251" s="932"/>
      <c r="CD251" s="932"/>
      <c r="CE251" s="932"/>
      <c r="CF251" s="932"/>
      <c r="CG251" s="932"/>
      <c r="CH251" s="932"/>
      <c r="CI251" s="932"/>
      <c r="CJ251" s="932"/>
      <c r="CK251" s="932"/>
      <c r="CL251" s="932"/>
      <c r="CM251" s="932"/>
      <c r="CN251" s="932"/>
      <c r="CO251" s="932"/>
      <c r="CP251" s="932"/>
      <c r="CQ251" s="932"/>
      <c r="CR251" s="932"/>
      <c r="CS251" s="932"/>
      <c r="CT251" s="932"/>
      <c r="CU251" s="932"/>
      <c r="CV251" s="932"/>
      <c r="CW251" s="932"/>
      <c r="CX251" s="932"/>
      <c r="CY251" s="932"/>
      <c r="CZ251" s="932"/>
      <c r="DA251" s="932"/>
      <c r="DB251" s="932"/>
      <c r="DC251" s="932"/>
      <c r="DD251" s="932"/>
      <c r="DE251" s="932"/>
      <c r="DF251" s="932"/>
      <c r="DG251" s="932"/>
      <c r="DH251" s="932"/>
      <c r="DI251" s="932"/>
      <c r="DJ251" s="932"/>
      <c r="DK251" s="932"/>
      <c r="DL251" s="932"/>
      <c r="DM251" s="932"/>
      <c r="DN251" s="932"/>
      <c r="DO251" s="932"/>
      <c r="DP251" s="932"/>
      <c r="DQ251" s="932"/>
      <c r="DR251" s="932"/>
    </row>
    <row r="252" spans="18:122">
      <c r="R252" s="932"/>
      <c r="S252" s="932"/>
      <c r="T252" s="932"/>
      <c r="U252" s="932"/>
      <c r="V252" s="932"/>
      <c r="W252" s="932"/>
      <c r="X252" s="932"/>
      <c r="Y252" s="932"/>
      <c r="Z252" s="932"/>
      <c r="AA252" s="932"/>
      <c r="AB252" s="932"/>
      <c r="AC252" s="932"/>
      <c r="AD252" s="932"/>
      <c r="AE252" s="932"/>
      <c r="AF252" s="932"/>
      <c r="AG252" s="932"/>
      <c r="AH252" s="932"/>
      <c r="AI252" s="932"/>
      <c r="AJ252" s="932"/>
      <c r="AK252" s="932"/>
      <c r="AL252" s="932"/>
      <c r="AM252" s="932"/>
      <c r="AN252" s="932"/>
      <c r="AO252" s="932"/>
      <c r="AP252" s="932"/>
      <c r="AQ252" s="932"/>
      <c r="AR252" s="932"/>
      <c r="AS252" s="932"/>
      <c r="AT252" s="932"/>
      <c r="AU252" s="932"/>
      <c r="AV252" s="932"/>
      <c r="AW252" s="932"/>
      <c r="AX252" s="932"/>
      <c r="AY252" s="932"/>
      <c r="AZ252" s="932"/>
      <c r="BA252" s="932"/>
      <c r="BB252" s="932"/>
      <c r="BC252" s="932"/>
      <c r="BD252" s="932"/>
      <c r="BE252" s="932"/>
      <c r="BF252" s="932"/>
      <c r="BG252" s="932"/>
      <c r="BH252" s="932"/>
      <c r="BI252" s="932"/>
      <c r="BJ252" s="932"/>
      <c r="BK252" s="932"/>
      <c r="BL252" s="932"/>
      <c r="BM252" s="932"/>
      <c r="BN252" s="932"/>
      <c r="BO252" s="932"/>
      <c r="BP252" s="932"/>
      <c r="BQ252" s="932"/>
      <c r="BR252" s="932"/>
      <c r="BS252" s="932"/>
      <c r="BT252" s="932"/>
      <c r="BU252" s="932"/>
      <c r="BV252" s="932"/>
      <c r="BW252" s="932"/>
      <c r="BX252" s="932"/>
      <c r="BY252" s="932"/>
      <c r="BZ252" s="932"/>
      <c r="CA252" s="932"/>
      <c r="CB252" s="932"/>
      <c r="CC252" s="932"/>
      <c r="CD252" s="932"/>
      <c r="CE252" s="932"/>
      <c r="CF252" s="932"/>
      <c r="CG252" s="932"/>
      <c r="CH252" s="932"/>
      <c r="CI252" s="932"/>
      <c r="CJ252" s="932"/>
      <c r="CK252" s="932"/>
      <c r="CL252" s="932"/>
      <c r="CM252" s="932"/>
      <c r="CN252" s="932"/>
      <c r="CO252" s="932"/>
      <c r="CP252" s="932"/>
      <c r="CQ252" s="932"/>
      <c r="CR252" s="932"/>
      <c r="CS252" s="932"/>
      <c r="CT252" s="932"/>
      <c r="CU252" s="932"/>
      <c r="CV252" s="932"/>
      <c r="CW252" s="932"/>
      <c r="CX252" s="932"/>
      <c r="CY252" s="932"/>
      <c r="CZ252" s="932"/>
      <c r="DA252" s="932"/>
      <c r="DB252" s="932"/>
      <c r="DC252" s="932"/>
      <c r="DD252" s="932"/>
      <c r="DE252" s="932"/>
      <c r="DF252" s="932"/>
      <c r="DG252" s="932"/>
      <c r="DH252" s="932"/>
      <c r="DI252" s="932"/>
      <c r="DJ252" s="932"/>
      <c r="DK252" s="932"/>
      <c r="DL252" s="932"/>
      <c r="DM252" s="932"/>
      <c r="DN252" s="932"/>
      <c r="DO252" s="932"/>
      <c r="DP252" s="932"/>
      <c r="DQ252" s="932"/>
      <c r="DR252" s="932"/>
    </row>
    <row r="253" spans="18:122">
      <c r="R253" s="932"/>
      <c r="S253" s="932"/>
      <c r="T253" s="932"/>
      <c r="U253" s="932"/>
      <c r="V253" s="932"/>
      <c r="W253" s="932"/>
      <c r="X253" s="932"/>
      <c r="Y253" s="932"/>
      <c r="Z253" s="932"/>
      <c r="AA253" s="932"/>
      <c r="AB253" s="932"/>
      <c r="AC253" s="932"/>
      <c r="AD253" s="932"/>
      <c r="AE253" s="932"/>
      <c r="AF253" s="932"/>
      <c r="AG253" s="932"/>
      <c r="AH253" s="932"/>
      <c r="AI253" s="932"/>
      <c r="AJ253" s="932"/>
      <c r="AK253" s="932"/>
      <c r="AL253" s="932"/>
      <c r="AM253" s="932"/>
      <c r="AN253" s="932"/>
      <c r="AO253" s="932"/>
      <c r="AP253" s="932"/>
      <c r="AQ253" s="932"/>
      <c r="AR253" s="932"/>
      <c r="AS253" s="932"/>
      <c r="AT253" s="932"/>
      <c r="AU253" s="932"/>
      <c r="AV253" s="932"/>
      <c r="AW253" s="932"/>
      <c r="AX253" s="932"/>
      <c r="AY253" s="932"/>
      <c r="AZ253" s="932"/>
      <c r="BA253" s="932"/>
      <c r="BB253" s="932"/>
      <c r="BC253" s="932"/>
      <c r="BD253" s="932"/>
      <c r="BE253" s="932"/>
      <c r="BF253" s="932"/>
      <c r="BG253" s="932"/>
      <c r="BH253" s="932"/>
      <c r="BI253" s="932"/>
      <c r="BJ253" s="932"/>
      <c r="BK253" s="932"/>
      <c r="BL253" s="932"/>
      <c r="BM253" s="932"/>
      <c r="BN253" s="932"/>
      <c r="BO253" s="932"/>
      <c r="BP253" s="932"/>
      <c r="BQ253" s="932"/>
      <c r="BR253" s="932"/>
      <c r="BS253" s="932"/>
      <c r="BT253" s="932"/>
      <c r="BU253" s="932"/>
      <c r="BV253" s="932"/>
      <c r="BW253" s="932"/>
      <c r="BX253" s="932"/>
      <c r="BY253" s="932"/>
      <c r="BZ253" s="932"/>
      <c r="CA253" s="932"/>
      <c r="CB253" s="932"/>
      <c r="CC253" s="932"/>
      <c r="CD253" s="932"/>
      <c r="CE253" s="932"/>
      <c r="CF253" s="932"/>
      <c r="CG253" s="932"/>
      <c r="CH253" s="932"/>
      <c r="CI253" s="932"/>
      <c r="CJ253" s="932"/>
      <c r="CK253" s="932"/>
      <c r="CL253" s="932"/>
      <c r="CM253" s="932"/>
      <c r="CN253" s="932"/>
      <c r="CO253" s="932"/>
      <c r="CP253" s="932"/>
      <c r="CQ253" s="932"/>
      <c r="CR253" s="932"/>
      <c r="CS253" s="932"/>
      <c r="CT253" s="932"/>
      <c r="CU253" s="932"/>
      <c r="CV253" s="932"/>
      <c r="CW253" s="932"/>
      <c r="CX253" s="932"/>
      <c r="CY253" s="932"/>
      <c r="CZ253" s="932"/>
      <c r="DA253" s="932"/>
      <c r="DB253" s="932"/>
      <c r="DC253" s="932"/>
      <c r="DD253" s="932"/>
      <c r="DE253" s="932"/>
      <c r="DF253" s="932"/>
      <c r="DG253" s="932"/>
      <c r="DH253" s="932"/>
      <c r="DI253" s="932"/>
      <c r="DJ253" s="932"/>
      <c r="DK253" s="932"/>
      <c r="DL253" s="932"/>
      <c r="DM253" s="932"/>
      <c r="DN253" s="932"/>
      <c r="DO253" s="932"/>
      <c r="DP253" s="932"/>
      <c r="DQ253" s="932"/>
      <c r="DR253" s="932"/>
    </row>
    <row r="254" spans="18:122">
      <c r="R254" s="932"/>
      <c r="S254" s="932"/>
      <c r="T254" s="932"/>
      <c r="U254" s="932"/>
      <c r="V254" s="932"/>
      <c r="W254" s="932"/>
      <c r="X254" s="932"/>
      <c r="Y254" s="932"/>
      <c r="Z254" s="932"/>
      <c r="AA254" s="932"/>
      <c r="AB254" s="932"/>
      <c r="AC254" s="932"/>
      <c r="AD254" s="932"/>
      <c r="AE254" s="932"/>
      <c r="AF254" s="932"/>
      <c r="AG254" s="932"/>
      <c r="AH254" s="932"/>
      <c r="AI254" s="932"/>
      <c r="AJ254" s="932"/>
      <c r="AK254" s="932"/>
      <c r="AL254" s="932"/>
      <c r="AM254" s="932"/>
      <c r="AN254" s="932"/>
      <c r="AO254" s="932"/>
      <c r="AP254" s="932"/>
      <c r="AQ254" s="932"/>
      <c r="AR254" s="932"/>
      <c r="AS254" s="932"/>
      <c r="AT254" s="932"/>
      <c r="AU254" s="932"/>
      <c r="AV254" s="932"/>
      <c r="AW254" s="932"/>
      <c r="AX254" s="932"/>
      <c r="AY254" s="932"/>
      <c r="AZ254" s="932"/>
      <c r="BA254" s="932"/>
      <c r="BB254" s="932"/>
      <c r="BC254" s="932"/>
      <c r="BD254" s="932"/>
      <c r="BE254" s="932"/>
      <c r="BF254" s="932"/>
      <c r="BG254" s="932"/>
      <c r="BH254" s="932"/>
      <c r="BI254" s="932"/>
      <c r="BJ254" s="932"/>
      <c r="BK254" s="932"/>
      <c r="BL254" s="932"/>
      <c r="BM254" s="932"/>
      <c r="BN254" s="932"/>
      <c r="BO254" s="932"/>
      <c r="BP254" s="932"/>
      <c r="BQ254" s="932"/>
      <c r="BR254" s="932"/>
      <c r="BS254" s="932"/>
      <c r="BT254" s="932"/>
      <c r="BU254" s="932"/>
      <c r="BV254" s="932"/>
      <c r="BW254" s="932"/>
      <c r="BX254" s="932"/>
      <c r="BY254" s="932"/>
      <c r="BZ254" s="932"/>
      <c r="CA254" s="932"/>
      <c r="CB254" s="932"/>
      <c r="CC254" s="932"/>
      <c r="CD254" s="932"/>
      <c r="CE254" s="932"/>
      <c r="CF254" s="932"/>
      <c r="CG254" s="932"/>
      <c r="CH254" s="932"/>
      <c r="CI254" s="932"/>
      <c r="CJ254" s="932"/>
      <c r="CK254" s="932"/>
      <c r="CL254" s="932"/>
      <c r="CM254" s="932"/>
      <c r="CN254" s="932"/>
      <c r="CO254" s="932"/>
      <c r="CP254" s="932"/>
      <c r="CQ254" s="932"/>
      <c r="CR254" s="932"/>
      <c r="CS254" s="932"/>
      <c r="CT254" s="932"/>
      <c r="CU254" s="932"/>
      <c r="CV254" s="932"/>
      <c r="CW254" s="932"/>
      <c r="CX254" s="932"/>
      <c r="CY254" s="932"/>
      <c r="CZ254" s="932"/>
      <c r="DA254" s="932"/>
      <c r="DB254" s="932"/>
      <c r="DC254" s="932"/>
      <c r="DD254" s="932"/>
      <c r="DE254" s="932"/>
      <c r="DF254" s="932"/>
      <c r="DG254" s="932"/>
      <c r="DH254" s="932"/>
      <c r="DI254" s="932"/>
      <c r="DJ254" s="932"/>
      <c r="DK254" s="932"/>
      <c r="DL254" s="932"/>
      <c r="DM254" s="932"/>
      <c r="DN254" s="932"/>
      <c r="DO254" s="932"/>
      <c r="DP254" s="932"/>
      <c r="DQ254" s="932"/>
      <c r="DR254" s="932"/>
    </row>
    <row r="255" spans="18:122">
      <c r="R255" s="932"/>
      <c r="S255" s="932"/>
      <c r="T255" s="932"/>
      <c r="U255" s="932"/>
      <c r="V255" s="932"/>
      <c r="W255" s="932"/>
      <c r="X255" s="932"/>
      <c r="Y255" s="932"/>
      <c r="Z255" s="932"/>
      <c r="AA255" s="932"/>
      <c r="AB255" s="932"/>
      <c r="AC255" s="932"/>
      <c r="AD255" s="932"/>
      <c r="AE255" s="932"/>
      <c r="AF255" s="932"/>
      <c r="AG255" s="932"/>
      <c r="AH255" s="932"/>
      <c r="AI255" s="932"/>
      <c r="AJ255" s="932"/>
      <c r="AK255" s="932"/>
      <c r="AL255" s="932"/>
      <c r="AM255" s="932"/>
      <c r="AN255" s="932"/>
      <c r="AO255" s="932"/>
      <c r="AP255" s="932"/>
      <c r="AQ255" s="932"/>
      <c r="AR255" s="932"/>
      <c r="AS255" s="932"/>
      <c r="AT255" s="932"/>
      <c r="AU255" s="932"/>
      <c r="AV255" s="932"/>
      <c r="AW255" s="932"/>
      <c r="AX255" s="932"/>
      <c r="AY255" s="932"/>
      <c r="AZ255" s="932"/>
      <c r="BA255" s="932"/>
      <c r="BB255" s="932"/>
      <c r="BC255" s="932"/>
      <c r="BD255" s="932"/>
      <c r="BE255" s="932"/>
      <c r="BF255" s="932"/>
      <c r="BG255" s="932"/>
      <c r="BH255" s="932"/>
      <c r="BI255" s="932"/>
      <c r="BJ255" s="932"/>
      <c r="BK255" s="932"/>
      <c r="BL255" s="932"/>
      <c r="BM255" s="932"/>
      <c r="BN255" s="932"/>
      <c r="BO255" s="932"/>
      <c r="BP255" s="932"/>
      <c r="BQ255" s="932"/>
      <c r="BR255" s="932"/>
      <c r="BS255" s="932"/>
      <c r="BT255" s="932"/>
      <c r="BU255" s="932"/>
      <c r="BV255" s="932"/>
      <c r="BW255" s="932"/>
      <c r="BX255" s="932"/>
      <c r="BY255" s="932"/>
      <c r="BZ255" s="932"/>
      <c r="CA255" s="932"/>
      <c r="CB255" s="932"/>
      <c r="CC255" s="932"/>
      <c r="CD255" s="932"/>
      <c r="CE255" s="932"/>
      <c r="CF255" s="932"/>
      <c r="CG255" s="932"/>
      <c r="CH255" s="932"/>
      <c r="CI255" s="932"/>
      <c r="CJ255" s="932"/>
      <c r="CK255" s="932"/>
      <c r="CL255" s="932"/>
      <c r="CM255" s="932"/>
      <c r="CN255" s="932"/>
      <c r="CO255" s="932"/>
      <c r="CP255" s="932"/>
      <c r="CQ255" s="932"/>
      <c r="CR255" s="932"/>
      <c r="CS255" s="932"/>
      <c r="CT255" s="932"/>
      <c r="CU255" s="932"/>
      <c r="CV255" s="932"/>
      <c r="CW255" s="932"/>
      <c r="CX255" s="932"/>
      <c r="CY255" s="932"/>
      <c r="CZ255" s="932"/>
      <c r="DA255" s="932"/>
      <c r="DB255" s="932"/>
      <c r="DC255" s="932"/>
      <c r="DD255" s="932"/>
      <c r="DE255" s="932"/>
      <c r="DF255" s="932"/>
      <c r="DG255" s="932"/>
      <c r="DH255" s="932"/>
      <c r="DI255" s="932"/>
      <c r="DJ255" s="932"/>
      <c r="DK255" s="932"/>
      <c r="DL255" s="932"/>
      <c r="DM255" s="932"/>
      <c r="DN255" s="932"/>
      <c r="DO255" s="932"/>
      <c r="DP255" s="932"/>
      <c r="DQ255" s="932"/>
      <c r="DR255" s="932"/>
    </row>
    <row r="256" spans="18:122">
      <c r="R256" s="932"/>
      <c r="S256" s="932"/>
      <c r="T256" s="932"/>
      <c r="U256" s="932"/>
      <c r="V256" s="932"/>
      <c r="W256" s="932"/>
      <c r="X256" s="932"/>
      <c r="Y256" s="932"/>
      <c r="Z256" s="932"/>
      <c r="AA256" s="932"/>
      <c r="AB256" s="932"/>
      <c r="AC256" s="932"/>
      <c r="AD256" s="932"/>
      <c r="AE256" s="932"/>
      <c r="AF256" s="932"/>
      <c r="AG256" s="932"/>
      <c r="AH256" s="932"/>
      <c r="AI256" s="932"/>
      <c r="AJ256" s="932"/>
      <c r="AK256" s="932"/>
      <c r="AL256" s="932"/>
      <c r="AM256" s="932"/>
      <c r="AN256" s="932"/>
      <c r="AO256" s="932"/>
      <c r="AP256" s="932"/>
      <c r="AQ256" s="932"/>
      <c r="AR256" s="932"/>
      <c r="AS256" s="932"/>
      <c r="AT256" s="932"/>
      <c r="AU256" s="932"/>
      <c r="AV256" s="932"/>
      <c r="AW256" s="932"/>
      <c r="AX256" s="932"/>
      <c r="AY256" s="932"/>
      <c r="AZ256" s="932"/>
      <c r="BA256" s="932"/>
      <c r="BB256" s="932"/>
      <c r="BC256" s="932"/>
      <c r="BD256" s="932"/>
      <c r="BE256" s="932"/>
      <c r="BF256" s="932"/>
      <c r="BG256" s="932"/>
      <c r="BH256" s="932"/>
      <c r="BI256" s="932"/>
      <c r="BJ256" s="932"/>
      <c r="BK256" s="932"/>
      <c r="BL256" s="932"/>
      <c r="BM256" s="932"/>
      <c r="BN256" s="932"/>
      <c r="BO256" s="932"/>
      <c r="BP256" s="932"/>
      <c r="BQ256" s="932"/>
      <c r="BR256" s="932"/>
      <c r="BS256" s="932"/>
      <c r="BT256" s="932"/>
      <c r="BU256" s="932"/>
      <c r="BV256" s="932"/>
      <c r="BW256" s="932"/>
      <c r="BX256" s="932"/>
      <c r="BY256" s="932"/>
      <c r="BZ256" s="932"/>
      <c r="CA256" s="932"/>
      <c r="CB256" s="932"/>
      <c r="CC256" s="932"/>
      <c r="CD256" s="932"/>
      <c r="CE256" s="932"/>
      <c r="CF256" s="932"/>
      <c r="CG256" s="932"/>
      <c r="CH256" s="932"/>
      <c r="CI256" s="932"/>
      <c r="CJ256" s="932"/>
      <c r="CK256" s="932"/>
      <c r="CL256" s="932"/>
      <c r="CM256" s="932"/>
      <c r="CN256" s="932"/>
      <c r="CO256" s="932"/>
      <c r="CP256" s="932"/>
      <c r="CQ256" s="932"/>
      <c r="CR256" s="932"/>
      <c r="CS256" s="932"/>
      <c r="CT256" s="932"/>
      <c r="CU256" s="932"/>
      <c r="CV256" s="932"/>
      <c r="CW256" s="932"/>
      <c r="CX256" s="932"/>
      <c r="CY256" s="932"/>
      <c r="CZ256" s="932"/>
      <c r="DA256" s="932"/>
      <c r="DB256" s="932"/>
      <c r="DC256" s="932"/>
      <c r="DD256" s="932"/>
      <c r="DE256" s="932"/>
      <c r="DF256" s="932"/>
      <c r="DG256" s="932"/>
      <c r="DH256" s="932"/>
      <c r="DI256" s="932"/>
      <c r="DJ256" s="932"/>
      <c r="DK256" s="932"/>
      <c r="DL256" s="932"/>
      <c r="DM256" s="932"/>
      <c r="DN256" s="932"/>
      <c r="DO256" s="932"/>
      <c r="DP256" s="932"/>
      <c r="DQ256" s="932"/>
      <c r="DR256" s="932"/>
    </row>
    <row r="257" spans="18:122">
      <c r="R257" s="932"/>
      <c r="S257" s="932"/>
      <c r="T257" s="932"/>
      <c r="U257" s="932"/>
      <c r="V257" s="932"/>
      <c r="W257" s="932"/>
      <c r="X257" s="932"/>
      <c r="Y257" s="932"/>
      <c r="Z257" s="932"/>
      <c r="AA257" s="932"/>
      <c r="AB257" s="932"/>
      <c r="AC257" s="932"/>
      <c r="AD257" s="932"/>
      <c r="AE257" s="932"/>
      <c r="AF257" s="932"/>
      <c r="AG257" s="932"/>
      <c r="AH257" s="932"/>
      <c r="AI257" s="932"/>
      <c r="AJ257" s="932"/>
      <c r="AK257" s="932"/>
      <c r="AL257" s="932"/>
      <c r="AM257" s="932"/>
      <c r="AN257" s="932"/>
      <c r="AO257" s="932"/>
      <c r="AP257" s="932"/>
      <c r="AQ257" s="932"/>
      <c r="AR257" s="932"/>
      <c r="AS257" s="932"/>
      <c r="AT257" s="932"/>
      <c r="AU257" s="932"/>
      <c r="AV257" s="932"/>
      <c r="AW257" s="932"/>
      <c r="AX257" s="932"/>
      <c r="AY257" s="932"/>
      <c r="AZ257" s="932"/>
      <c r="BA257" s="932"/>
      <c r="BB257" s="932"/>
      <c r="BC257" s="932"/>
      <c r="BD257" s="932"/>
      <c r="BE257" s="932"/>
      <c r="BF257" s="932"/>
      <c r="BG257" s="932"/>
      <c r="BH257" s="932"/>
      <c r="BI257" s="932"/>
      <c r="BJ257" s="932"/>
      <c r="BK257" s="932"/>
      <c r="BL257" s="932"/>
      <c r="BM257" s="932"/>
      <c r="BN257" s="932"/>
      <c r="BO257" s="932"/>
      <c r="BP257" s="932"/>
      <c r="BQ257" s="932"/>
      <c r="BR257" s="932"/>
      <c r="BS257" s="932"/>
      <c r="BT257" s="932"/>
      <c r="BU257" s="932"/>
      <c r="BV257" s="932"/>
      <c r="BW257" s="932"/>
      <c r="BX257" s="932"/>
      <c r="BY257" s="932"/>
      <c r="BZ257" s="932"/>
      <c r="CA257" s="932"/>
      <c r="CB257" s="932"/>
      <c r="CC257" s="932"/>
      <c r="CD257" s="932"/>
      <c r="CE257" s="932"/>
      <c r="CF257" s="932"/>
      <c r="CG257" s="932"/>
      <c r="CH257" s="932"/>
      <c r="CI257" s="932"/>
      <c r="CJ257" s="932"/>
      <c r="CK257" s="932"/>
      <c r="CL257" s="932"/>
      <c r="CM257" s="932"/>
      <c r="CN257" s="932"/>
      <c r="CO257" s="932"/>
      <c r="CP257" s="932"/>
      <c r="CQ257" s="932"/>
      <c r="CR257" s="932"/>
      <c r="CS257" s="932"/>
      <c r="CT257" s="932"/>
      <c r="CU257" s="932"/>
      <c r="CV257" s="932"/>
      <c r="CW257" s="932"/>
      <c r="CX257" s="932"/>
      <c r="CY257" s="932"/>
      <c r="CZ257" s="932"/>
      <c r="DA257" s="932"/>
      <c r="DB257" s="932"/>
      <c r="DC257" s="932"/>
      <c r="DD257" s="932"/>
      <c r="DE257" s="932"/>
      <c r="DF257" s="932"/>
      <c r="DG257" s="932"/>
      <c r="DH257" s="932"/>
      <c r="DI257" s="932"/>
      <c r="DJ257" s="932"/>
      <c r="DK257" s="932"/>
      <c r="DL257" s="932"/>
      <c r="DM257" s="932"/>
      <c r="DN257" s="932"/>
      <c r="DO257" s="932"/>
      <c r="DP257" s="932"/>
      <c r="DQ257" s="932"/>
      <c r="DR257" s="932"/>
    </row>
    <row r="258" spans="18:122">
      <c r="R258" s="932"/>
      <c r="S258" s="932"/>
      <c r="T258" s="932"/>
      <c r="U258" s="932"/>
      <c r="V258" s="932"/>
      <c r="W258" s="932"/>
      <c r="X258" s="932"/>
      <c r="Y258" s="932"/>
      <c r="Z258" s="932"/>
      <c r="AA258" s="932"/>
      <c r="AB258" s="932"/>
      <c r="AC258" s="932"/>
      <c r="AD258" s="932"/>
      <c r="AE258" s="932"/>
      <c r="AF258" s="932"/>
      <c r="AG258" s="932"/>
      <c r="AH258" s="932"/>
      <c r="AI258" s="932"/>
      <c r="AJ258" s="932"/>
      <c r="AK258" s="932"/>
      <c r="AL258" s="932"/>
      <c r="AM258" s="932"/>
      <c r="AN258" s="932"/>
      <c r="AO258" s="932"/>
      <c r="AP258" s="932"/>
      <c r="AQ258" s="932"/>
      <c r="AR258" s="932"/>
      <c r="AS258" s="932"/>
      <c r="AT258" s="932"/>
      <c r="AU258" s="932"/>
      <c r="AV258" s="932"/>
      <c r="AW258" s="932"/>
      <c r="AX258" s="932"/>
      <c r="AY258" s="932"/>
      <c r="AZ258" s="932"/>
      <c r="BA258" s="932"/>
      <c r="BB258" s="932"/>
      <c r="BC258" s="932"/>
      <c r="BD258" s="932"/>
      <c r="BE258" s="932"/>
      <c r="BF258" s="932"/>
      <c r="BG258" s="932"/>
      <c r="BH258" s="932"/>
      <c r="BI258" s="932"/>
      <c r="BJ258" s="932"/>
      <c r="BK258" s="932"/>
      <c r="BL258" s="932"/>
      <c r="BM258" s="932"/>
      <c r="BN258" s="932"/>
      <c r="BO258" s="932"/>
      <c r="BP258" s="932"/>
      <c r="BQ258" s="932"/>
      <c r="BR258" s="932"/>
      <c r="BS258" s="932"/>
      <c r="BT258" s="932"/>
      <c r="BU258" s="932"/>
      <c r="BV258" s="932"/>
      <c r="BW258" s="932"/>
      <c r="BX258" s="932"/>
      <c r="BY258" s="932"/>
      <c r="BZ258" s="932"/>
      <c r="CA258" s="932"/>
      <c r="CB258" s="932"/>
      <c r="CC258" s="932"/>
      <c r="CD258" s="932"/>
      <c r="CE258" s="932"/>
      <c r="CF258" s="932"/>
      <c r="CG258" s="932"/>
      <c r="CH258" s="932"/>
      <c r="CI258" s="932"/>
      <c r="CJ258" s="932"/>
      <c r="CK258" s="932"/>
      <c r="CL258" s="932"/>
      <c r="CM258" s="932"/>
      <c r="CN258" s="932"/>
      <c r="CO258" s="932"/>
      <c r="CP258" s="932"/>
      <c r="CQ258" s="932"/>
      <c r="CR258" s="932"/>
      <c r="CS258" s="932"/>
      <c r="CT258" s="932"/>
      <c r="CU258" s="932"/>
      <c r="CV258" s="932"/>
      <c r="CW258" s="932"/>
      <c r="CX258" s="932"/>
      <c r="CY258" s="932"/>
      <c r="CZ258" s="932"/>
      <c r="DA258" s="932"/>
      <c r="DB258" s="932"/>
      <c r="DC258" s="932"/>
      <c r="DD258" s="932"/>
      <c r="DE258" s="932"/>
      <c r="DF258" s="932"/>
      <c r="DG258" s="932"/>
      <c r="DH258" s="932"/>
      <c r="DI258" s="932"/>
      <c r="DJ258" s="932"/>
      <c r="DK258" s="932"/>
      <c r="DL258" s="932"/>
      <c r="DM258" s="932"/>
      <c r="DN258" s="932"/>
      <c r="DO258" s="932"/>
      <c r="DP258" s="932"/>
      <c r="DQ258" s="932"/>
      <c r="DR258" s="932"/>
    </row>
    <row r="259" spans="18:122">
      <c r="R259" s="932"/>
      <c r="S259" s="932"/>
      <c r="T259" s="932"/>
      <c r="U259" s="932"/>
      <c r="V259" s="932"/>
      <c r="W259" s="932"/>
      <c r="X259" s="932"/>
      <c r="Y259" s="932"/>
      <c r="Z259" s="932"/>
      <c r="AA259" s="932"/>
      <c r="AB259" s="932"/>
      <c r="AC259" s="932"/>
      <c r="AD259" s="932"/>
      <c r="AE259" s="932"/>
      <c r="AF259" s="932"/>
      <c r="AG259" s="932"/>
      <c r="AH259" s="932"/>
      <c r="AI259" s="932"/>
      <c r="AJ259" s="932"/>
      <c r="AK259" s="932"/>
      <c r="AL259" s="932"/>
      <c r="AM259" s="932"/>
      <c r="AN259" s="932"/>
      <c r="AO259" s="932"/>
      <c r="AP259" s="932"/>
      <c r="AQ259" s="932"/>
      <c r="AR259" s="932"/>
      <c r="AS259" s="932"/>
      <c r="AT259" s="932"/>
      <c r="AU259" s="932"/>
      <c r="AV259" s="932"/>
      <c r="AW259" s="932"/>
      <c r="AX259" s="932"/>
      <c r="AY259" s="932"/>
      <c r="AZ259" s="932"/>
      <c r="BA259" s="932"/>
      <c r="BB259" s="932"/>
      <c r="BC259" s="932"/>
      <c r="BD259" s="932"/>
      <c r="BE259" s="932"/>
      <c r="BF259" s="932"/>
      <c r="BG259" s="932"/>
      <c r="BH259" s="932"/>
      <c r="BI259" s="932"/>
      <c r="BJ259" s="932"/>
      <c r="BK259" s="932"/>
      <c r="BL259" s="932"/>
      <c r="BM259" s="932"/>
      <c r="BN259" s="932"/>
      <c r="BO259" s="932"/>
      <c r="BP259" s="932"/>
      <c r="BQ259" s="932"/>
      <c r="BR259" s="932"/>
      <c r="BS259" s="932"/>
      <c r="BT259" s="932"/>
      <c r="BU259" s="932"/>
      <c r="BV259" s="932"/>
      <c r="BW259" s="932"/>
      <c r="BX259" s="932"/>
      <c r="BY259" s="932"/>
      <c r="BZ259" s="932"/>
      <c r="CA259" s="932"/>
      <c r="CB259" s="932"/>
      <c r="CC259" s="932"/>
      <c r="CD259" s="932"/>
      <c r="CE259" s="932"/>
      <c r="CF259" s="932"/>
      <c r="CG259" s="932"/>
      <c r="CH259" s="932"/>
      <c r="CI259" s="932"/>
      <c r="CJ259" s="932"/>
      <c r="CK259" s="932"/>
      <c r="CL259" s="932"/>
      <c r="CM259" s="932"/>
      <c r="CN259" s="932"/>
      <c r="CO259" s="932"/>
      <c r="CP259" s="932"/>
      <c r="CQ259" s="932"/>
      <c r="CR259" s="932"/>
      <c r="CS259" s="932"/>
      <c r="CT259" s="932"/>
      <c r="CU259" s="932"/>
      <c r="CV259" s="932"/>
      <c r="CW259" s="932"/>
      <c r="CX259" s="932"/>
      <c r="CY259" s="932"/>
      <c r="CZ259" s="932"/>
      <c r="DA259" s="932"/>
      <c r="DB259" s="932"/>
      <c r="DC259" s="932"/>
      <c r="DD259" s="932"/>
      <c r="DE259" s="932"/>
      <c r="DF259" s="932"/>
      <c r="DG259" s="932"/>
      <c r="DH259" s="932"/>
      <c r="DI259" s="932"/>
      <c r="DJ259" s="932"/>
      <c r="DK259" s="932"/>
      <c r="DL259" s="932"/>
      <c r="DM259" s="932"/>
      <c r="DN259" s="932"/>
      <c r="DO259" s="932"/>
      <c r="DP259" s="932"/>
      <c r="DQ259" s="932"/>
      <c r="DR259" s="932"/>
    </row>
    <row r="260" spans="18:122">
      <c r="R260" s="932"/>
      <c r="S260" s="932"/>
      <c r="T260" s="932"/>
      <c r="U260" s="932"/>
      <c r="V260" s="932"/>
      <c r="W260" s="932"/>
      <c r="X260" s="932"/>
      <c r="Y260" s="932"/>
      <c r="Z260" s="932"/>
      <c r="AA260" s="932"/>
      <c r="AB260" s="932"/>
      <c r="AC260" s="932"/>
      <c r="AD260" s="932"/>
      <c r="AE260" s="932"/>
      <c r="AF260" s="932"/>
      <c r="AG260" s="932"/>
      <c r="AH260" s="932"/>
      <c r="AI260" s="932"/>
      <c r="AJ260" s="932"/>
      <c r="AK260" s="932"/>
      <c r="AL260" s="932"/>
      <c r="AM260" s="932"/>
      <c r="AN260" s="932"/>
      <c r="AO260" s="932"/>
      <c r="AP260" s="932"/>
      <c r="AQ260" s="932"/>
      <c r="AR260" s="932"/>
      <c r="AS260" s="932"/>
      <c r="AT260" s="932"/>
      <c r="AU260" s="932"/>
      <c r="AV260" s="932"/>
      <c r="AW260" s="932"/>
      <c r="AX260" s="932"/>
      <c r="AY260" s="932"/>
      <c r="AZ260" s="932"/>
      <c r="BA260" s="932"/>
      <c r="BB260" s="932"/>
      <c r="BC260" s="932"/>
      <c r="BD260" s="932"/>
      <c r="BE260" s="932"/>
      <c r="BF260" s="932"/>
      <c r="BG260" s="932"/>
      <c r="BH260" s="932"/>
      <c r="BI260" s="932"/>
      <c r="BJ260" s="932"/>
      <c r="BK260" s="932"/>
      <c r="BL260" s="932"/>
      <c r="BM260" s="932"/>
      <c r="BN260" s="932"/>
      <c r="BO260" s="932"/>
      <c r="BP260" s="932"/>
      <c r="BQ260" s="932"/>
      <c r="BR260" s="932"/>
      <c r="BS260" s="932"/>
      <c r="BT260" s="932"/>
      <c r="BU260" s="932"/>
      <c r="BV260" s="932"/>
      <c r="BW260" s="932"/>
      <c r="BX260" s="932"/>
      <c r="BY260" s="932"/>
      <c r="BZ260" s="932"/>
      <c r="CA260" s="932"/>
      <c r="CB260" s="932"/>
      <c r="CC260" s="932"/>
      <c r="CD260" s="932"/>
      <c r="CE260" s="932"/>
      <c r="CF260" s="932"/>
      <c r="CG260" s="932"/>
      <c r="CH260" s="932"/>
      <c r="CI260" s="932"/>
      <c r="CJ260" s="932"/>
      <c r="CK260" s="932"/>
      <c r="CL260" s="932"/>
      <c r="CM260" s="932"/>
      <c r="CN260" s="932"/>
      <c r="CO260" s="932"/>
      <c r="CP260" s="932"/>
      <c r="CQ260" s="932"/>
      <c r="CR260" s="932"/>
      <c r="CS260" s="932"/>
      <c r="CT260" s="932"/>
      <c r="CU260" s="932"/>
      <c r="CV260" s="932"/>
      <c r="CW260" s="932"/>
      <c r="CX260" s="932"/>
      <c r="CY260" s="932"/>
      <c r="CZ260" s="932"/>
      <c r="DA260" s="932"/>
      <c r="DB260" s="932"/>
      <c r="DC260" s="932"/>
      <c r="DD260" s="932"/>
      <c r="DE260" s="932"/>
      <c r="DF260" s="932"/>
      <c r="DG260" s="932"/>
      <c r="DH260" s="932"/>
      <c r="DI260" s="932"/>
      <c r="DJ260" s="932"/>
      <c r="DK260" s="932"/>
      <c r="DL260" s="932"/>
      <c r="DM260" s="932"/>
      <c r="DN260" s="932"/>
      <c r="DO260" s="932"/>
      <c r="DP260" s="932"/>
      <c r="DQ260" s="932"/>
      <c r="DR260" s="932"/>
    </row>
    <row r="261" spans="18:122">
      <c r="R261" s="932"/>
      <c r="S261" s="932"/>
      <c r="T261" s="932"/>
      <c r="U261" s="932"/>
      <c r="V261" s="932"/>
      <c r="W261" s="932"/>
      <c r="X261" s="932"/>
      <c r="Y261" s="932"/>
      <c r="Z261" s="932"/>
      <c r="AA261" s="932"/>
      <c r="AB261" s="932"/>
      <c r="AC261" s="932"/>
      <c r="AD261" s="932"/>
      <c r="AE261" s="932"/>
      <c r="AF261" s="932"/>
      <c r="AG261" s="932"/>
      <c r="AH261" s="932"/>
      <c r="AI261" s="932"/>
      <c r="AJ261" s="932"/>
      <c r="AK261" s="932"/>
      <c r="AL261" s="932"/>
      <c r="AM261" s="932"/>
      <c r="AN261" s="932"/>
      <c r="AO261" s="932"/>
      <c r="AP261" s="932"/>
      <c r="AQ261" s="932"/>
      <c r="AR261" s="932"/>
      <c r="AS261" s="932"/>
      <c r="AT261" s="932"/>
      <c r="AU261" s="932"/>
      <c r="AV261" s="932"/>
      <c r="AW261" s="932"/>
      <c r="AX261" s="932"/>
      <c r="AY261" s="932"/>
      <c r="AZ261" s="932"/>
      <c r="BA261" s="932"/>
      <c r="BB261" s="932"/>
      <c r="BC261" s="932"/>
      <c r="BD261" s="932"/>
      <c r="BE261" s="932"/>
      <c r="BF261" s="932"/>
      <c r="BG261" s="932"/>
      <c r="BH261" s="932"/>
      <c r="BI261" s="932"/>
      <c r="BJ261" s="932"/>
      <c r="BK261" s="932"/>
      <c r="BL261" s="932"/>
      <c r="BM261" s="932"/>
      <c r="BN261" s="932"/>
      <c r="BO261" s="932"/>
      <c r="BP261" s="932"/>
      <c r="BQ261" s="932"/>
      <c r="BR261" s="932"/>
      <c r="BS261" s="932"/>
      <c r="BT261" s="932"/>
      <c r="BU261" s="932"/>
      <c r="BV261" s="932"/>
      <c r="BW261" s="932"/>
      <c r="BX261" s="932"/>
      <c r="BY261" s="932"/>
      <c r="BZ261" s="932"/>
      <c r="CA261" s="932"/>
      <c r="CB261" s="932"/>
      <c r="CC261" s="932"/>
      <c r="CD261" s="932"/>
      <c r="CE261" s="932"/>
      <c r="CF261" s="932"/>
      <c r="CG261" s="932"/>
      <c r="CH261" s="932"/>
      <c r="CI261" s="932"/>
      <c r="CJ261" s="932"/>
      <c r="CK261" s="932"/>
      <c r="CL261" s="932"/>
      <c r="CM261" s="932"/>
      <c r="CN261" s="932"/>
      <c r="CO261" s="932"/>
      <c r="CP261" s="932"/>
      <c r="CQ261" s="932"/>
      <c r="CR261" s="932"/>
      <c r="CS261" s="932"/>
      <c r="CT261" s="932"/>
      <c r="CU261" s="932"/>
      <c r="CV261" s="932"/>
      <c r="CW261" s="932"/>
      <c r="CX261" s="932"/>
      <c r="CY261" s="932"/>
      <c r="CZ261" s="932"/>
      <c r="DA261" s="932"/>
      <c r="DB261" s="932"/>
      <c r="DC261" s="932"/>
      <c r="DD261" s="932"/>
      <c r="DE261" s="932"/>
      <c r="DF261" s="932"/>
      <c r="DG261" s="932"/>
      <c r="DH261" s="932"/>
      <c r="DI261" s="932"/>
      <c r="DJ261" s="932"/>
      <c r="DK261" s="932"/>
      <c r="DL261" s="932"/>
      <c r="DM261" s="932"/>
      <c r="DN261" s="932"/>
      <c r="DO261" s="932"/>
      <c r="DP261" s="932"/>
      <c r="DQ261" s="932"/>
      <c r="DR261" s="932"/>
    </row>
    <row r="262" spans="18:122">
      <c r="R262" s="932"/>
      <c r="S262" s="932"/>
      <c r="T262" s="932"/>
      <c r="U262" s="932"/>
      <c r="V262" s="932"/>
      <c r="W262" s="932"/>
      <c r="X262" s="932"/>
      <c r="Y262" s="932"/>
      <c r="Z262" s="932"/>
      <c r="AA262" s="932"/>
      <c r="AB262" s="932"/>
      <c r="AC262" s="932"/>
      <c r="AD262" s="932"/>
      <c r="AE262" s="932"/>
      <c r="AF262" s="932"/>
      <c r="AG262" s="932"/>
      <c r="AH262" s="932"/>
      <c r="AI262" s="932"/>
      <c r="AJ262" s="932"/>
      <c r="AK262" s="932"/>
      <c r="AL262" s="932"/>
      <c r="AM262" s="932"/>
      <c r="AN262" s="932"/>
      <c r="AO262" s="932"/>
      <c r="AP262" s="932"/>
      <c r="AQ262" s="932"/>
      <c r="AR262" s="932"/>
      <c r="AS262" s="932"/>
      <c r="AT262" s="932"/>
      <c r="AU262" s="932"/>
      <c r="AV262" s="932"/>
      <c r="AW262" s="932"/>
      <c r="AX262" s="932"/>
      <c r="AY262" s="932"/>
      <c r="AZ262" s="932"/>
      <c r="BA262" s="932"/>
      <c r="BB262" s="932"/>
      <c r="BC262" s="932"/>
      <c r="BD262" s="932"/>
      <c r="BE262" s="932"/>
      <c r="BF262" s="932"/>
      <c r="BG262" s="932"/>
      <c r="BH262" s="932"/>
      <c r="BI262" s="932"/>
      <c r="BJ262" s="932"/>
      <c r="BK262" s="932"/>
      <c r="BL262" s="932"/>
      <c r="BM262" s="932"/>
      <c r="BN262" s="932"/>
      <c r="BO262" s="932"/>
      <c r="BP262" s="932"/>
      <c r="BQ262" s="932"/>
      <c r="BR262" s="932"/>
      <c r="BS262" s="932"/>
      <c r="BT262" s="932"/>
      <c r="BU262" s="932"/>
      <c r="BV262" s="932"/>
      <c r="BW262" s="932"/>
      <c r="BX262" s="932"/>
      <c r="BY262" s="932"/>
      <c r="BZ262" s="932"/>
      <c r="CA262" s="932"/>
      <c r="CB262" s="932"/>
      <c r="CC262" s="932"/>
      <c r="CD262" s="932"/>
      <c r="CE262" s="932"/>
      <c r="CF262" s="932"/>
      <c r="CG262" s="932"/>
      <c r="CH262" s="932"/>
      <c r="CI262" s="932"/>
      <c r="CJ262" s="932"/>
      <c r="CK262" s="932"/>
      <c r="CL262" s="932"/>
      <c r="CM262" s="932"/>
      <c r="CN262" s="932"/>
      <c r="CO262" s="932"/>
      <c r="CP262" s="932"/>
      <c r="CQ262" s="932"/>
      <c r="CR262" s="932"/>
      <c r="CS262" s="932"/>
      <c r="CT262" s="932"/>
      <c r="CU262" s="932"/>
      <c r="CV262" s="932"/>
      <c r="CW262" s="932"/>
      <c r="CX262" s="932"/>
      <c r="CY262" s="932"/>
      <c r="CZ262" s="932"/>
      <c r="DA262" s="932"/>
      <c r="DB262" s="932"/>
      <c r="DC262" s="932"/>
      <c r="DD262" s="932"/>
      <c r="DE262" s="932"/>
      <c r="DF262" s="932"/>
      <c r="DG262" s="932"/>
      <c r="DH262" s="932"/>
      <c r="DI262" s="932"/>
      <c r="DJ262" s="932"/>
      <c r="DK262" s="932"/>
      <c r="DL262" s="932"/>
      <c r="DM262" s="932"/>
      <c r="DN262" s="932"/>
      <c r="DO262" s="932"/>
      <c r="DP262" s="932"/>
      <c r="DQ262" s="932"/>
      <c r="DR262" s="932"/>
    </row>
    <row r="263" spans="18:122">
      <c r="R263" s="932"/>
      <c r="S263" s="932"/>
      <c r="T263" s="932"/>
      <c r="U263" s="932"/>
      <c r="V263" s="932"/>
      <c r="W263" s="932"/>
      <c r="X263" s="932"/>
      <c r="Y263" s="932"/>
      <c r="Z263" s="932"/>
      <c r="AA263" s="932"/>
      <c r="AB263" s="932"/>
      <c r="AC263" s="932"/>
      <c r="AD263" s="932"/>
      <c r="AE263" s="932"/>
      <c r="AF263" s="932"/>
      <c r="AG263" s="932"/>
      <c r="AH263" s="932"/>
      <c r="AI263" s="932"/>
      <c r="AJ263" s="932"/>
      <c r="AK263" s="932"/>
      <c r="AL263" s="932"/>
      <c r="AM263" s="932"/>
      <c r="AN263" s="932"/>
      <c r="AO263" s="932"/>
      <c r="AP263" s="932"/>
      <c r="AQ263" s="932"/>
      <c r="AR263" s="932"/>
      <c r="AS263" s="932"/>
      <c r="AT263" s="932"/>
      <c r="AU263" s="932"/>
      <c r="AV263" s="932"/>
      <c r="AW263" s="932"/>
      <c r="AX263" s="932"/>
      <c r="AY263" s="932"/>
      <c r="AZ263" s="932"/>
      <c r="BA263" s="932"/>
      <c r="BB263" s="932"/>
      <c r="BC263" s="932"/>
      <c r="BD263" s="932"/>
      <c r="BE263" s="932"/>
      <c r="BF263" s="932"/>
      <c r="BG263" s="932"/>
      <c r="BH263" s="932"/>
      <c r="BI263" s="932"/>
      <c r="BJ263" s="932"/>
      <c r="BK263" s="932"/>
      <c r="BL263" s="932"/>
      <c r="BM263" s="932"/>
      <c r="BN263" s="932"/>
      <c r="BO263" s="932"/>
      <c r="BP263" s="932"/>
      <c r="BQ263" s="932"/>
      <c r="BR263" s="932"/>
      <c r="BS263" s="932"/>
      <c r="BT263" s="932"/>
      <c r="BU263" s="932"/>
      <c r="BV263" s="932"/>
      <c r="BW263" s="932"/>
      <c r="BX263" s="932"/>
      <c r="BY263" s="932"/>
      <c r="BZ263" s="932"/>
      <c r="CA263" s="932"/>
      <c r="CB263" s="932"/>
      <c r="CC263" s="932"/>
      <c r="CD263" s="932"/>
      <c r="CE263" s="932"/>
      <c r="CF263" s="932"/>
      <c r="CG263" s="932"/>
      <c r="CH263" s="932"/>
      <c r="CI263" s="932"/>
      <c r="CJ263" s="932"/>
      <c r="CK263" s="932"/>
      <c r="CL263" s="932"/>
      <c r="CM263" s="932"/>
      <c r="CN263" s="932"/>
      <c r="CO263" s="932"/>
      <c r="CP263" s="932"/>
      <c r="CQ263" s="932"/>
      <c r="CR263" s="932"/>
      <c r="CS263" s="932"/>
      <c r="CT263" s="932"/>
      <c r="CU263" s="932"/>
      <c r="CV263" s="932"/>
      <c r="CW263" s="932"/>
      <c r="CX263" s="932"/>
      <c r="CY263" s="932"/>
      <c r="CZ263" s="932"/>
      <c r="DA263" s="932"/>
      <c r="DB263" s="932"/>
      <c r="DC263" s="932"/>
      <c r="DD263" s="932"/>
      <c r="DE263" s="932"/>
      <c r="DF263" s="932"/>
      <c r="DG263" s="932"/>
      <c r="DH263" s="932"/>
      <c r="DI263" s="932"/>
      <c r="DJ263" s="932"/>
      <c r="DK263" s="932"/>
      <c r="DL263" s="932"/>
      <c r="DM263" s="932"/>
      <c r="DN263" s="932"/>
      <c r="DO263" s="932"/>
      <c r="DP263" s="932"/>
      <c r="DQ263" s="932"/>
      <c r="DR263" s="932"/>
    </row>
    <row r="264" spans="18:122">
      <c r="R264" s="932"/>
      <c r="S264" s="932"/>
      <c r="T264" s="932"/>
      <c r="U264" s="932"/>
      <c r="V264" s="932"/>
      <c r="W264" s="932"/>
      <c r="X264" s="932"/>
      <c r="Y264" s="932"/>
      <c r="Z264" s="932"/>
      <c r="AA264" s="932"/>
      <c r="AB264" s="932"/>
      <c r="AC264" s="932"/>
      <c r="AD264" s="932"/>
      <c r="AE264" s="932"/>
      <c r="AF264" s="932"/>
      <c r="AG264" s="932"/>
      <c r="AH264" s="932"/>
      <c r="AI264" s="932"/>
      <c r="AJ264" s="932"/>
      <c r="AK264" s="932"/>
      <c r="AL264" s="932"/>
      <c r="AM264" s="932"/>
      <c r="AN264" s="932"/>
      <c r="AO264" s="932"/>
      <c r="AP264" s="932"/>
      <c r="AQ264" s="932"/>
      <c r="AR264" s="932"/>
      <c r="AS264" s="932"/>
      <c r="AT264" s="932"/>
      <c r="AU264" s="932"/>
      <c r="AV264" s="932"/>
      <c r="AW264" s="932"/>
      <c r="AX264" s="932"/>
      <c r="AY264" s="932"/>
      <c r="AZ264" s="932"/>
      <c r="BA264" s="932"/>
      <c r="BB264" s="932"/>
      <c r="BC264" s="932"/>
      <c r="BD264" s="932"/>
      <c r="BE264" s="932"/>
      <c r="BF264" s="932"/>
      <c r="BG264" s="932"/>
      <c r="BH264" s="932"/>
      <c r="BI264" s="932"/>
      <c r="BJ264" s="932"/>
      <c r="BK264" s="932"/>
      <c r="BL264" s="932"/>
      <c r="BM264" s="932"/>
      <c r="BN264" s="932"/>
      <c r="BO264" s="932"/>
      <c r="BP264" s="932"/>
      <c r="BQ264" s="932"/>
      <c r="BR264" s="932"/>
      <c r="BS264" s="932"/>
      <c r="BT264" s="932"/>
      <c r="BU264" s="932"/>
      <c r="BV264" s="932"/>
      <c r="BW264" s="932"/>
      <c r="BX264" s="932"/>
      <c r="BY264" s="932"/>
      <c r="BZ264" s="932"/>
      <c r="CA264" s="932"/>
      <c r="CB264" s="932"/>
      <c r="CC264" s="932"/>
      <c r="CD264" s="932"/>
      <c r="CE264" s="932"/>
      <c r="CF264" s="932"/>
      <c r="CG264" s="932"/>
      <c r="CH264" s="932"/>
      <c r="CI264" s="932"/>
      <c r="CJ264" s="932"/>
      <c r="CK264" s="932"/>
      <c r="CL264" s="932"/>
      <c r="CM264" s="932"/>
      <c r="CN264" s="932"/>
      <c r="CO264" s="932"/>
      <c r="CP264" s="932"/>
      <c r="CQ264" s="932"/>
      <c r="CR264" s="932"/>
      <c r="CS264" s="932"/>
      <c r="CT264" s="932"/>
      <c r="CU264" s="932"/>
      <c r="CV264" s="932"/>
      <c r="CW264" s="932"/>
      <c r="CX264" s="932"/>
      <c r="CY264" s="932"/>
      <c r="CZ264" s="932"/>
      <c r="DA264" s="932"/>
      <c r="DB264" s="932"/>
      <c r="DC264" s="932"/>
      <c r="DD264" s="932"/>
      <c r="DE264" s="932"/>
      <c r="DF264" s="932"/>
      <c r="DG264" s="932"/>
      <c r="DH264" s="932"/>
      <c r="DI264" s="932"/>
      <c r="DJ264" s="932"/>
      <c r="DK264" s="932"/>
      <c r="DL264" s="932"/>
      <c r="DM264" s="932"/>
      <c r="DN264" s="932"/>
      <c r="DO264" s="932"/>
      <c r="DP264" s="932"/>
      <c r="DQ264" s="932"/>
      <c r="DR264" s="932"/>
    </row>
    <row r="265" spans="18:122">
      <c r="R265" s="932"/>
      <c r="S265" s="932"/>
      <c r="T265" s="932"/>
      <c r="U265" s="932"/>
      <c r="V265" s="932"/>
      <c r="W265" s="932"/>
      <c r="X265" s="932"/>
      <c r="Y265" s="932"/>
      <c r="Z265" s="932"/>
      <c r="AA265" s="932"/>
      <c r="AB265" s="932"/>
      <c r="AC265" s="932"/>
      <c r="AD265" s="932"/>
      <c r="AE265" s="932"/>
      <c r="AF265" s="932"/>
      <c r="AG265" s="932"/>
      <c r="AH265" s="932"/>
      <c r="AI265" s="932"/>
      <c r="AJ265" s="932"/>
      <c r="AK265" s="932"/>
      <c r="AL265" s="932"/>
      <c r="AM265" s="932"/>
      <c r="AN265" s="932"/>
      <c r="AO265" s="932"/>
      <c r="AP265" s="932"/>
      <c r="AQ265" s="932"/>
      <c r="AR265" s="932"/>
      <c r="AS265" s="932"/>
      <c r="AT265" s="932"/>
      <c r="AU265" s="932"/>
      <c r="AV265" s="932"/>
      <c r="AW265" s="932"/>
      <c r="AX265" s="932"/>
      <c r="AY265" s="932"/>
      <c r="AZ265" s="932"/>
      <c r="BA265" s="932"/>
      <c r="BB265" s="932"/>
      <c r="BC265" s="932"/>
      <c r="BD265" s="932"/>
      <c r="BE265" s="932"/>
      <c r="BF265" s="932"/>
      <c r="BG265" s="932"/>
      <c r="BH265" s="932"/>
      <c r="BI265" s="932"/>
      <c r="BJ265" s="932"/>
      <c r="BK265" s="932"/>
      <c r="BL265" s="932"/>
      <c r="BM265" s="932"/>
      <c r="BN265" s="932"/>
      <c r="BO265" s="932"/>
      <c r="BP265" s="932"/>
      <c r="BQ265" s="932"/>
      <c r="BR265" s="932"/>
      <c r="BS265" s="932"/>
      <c r="BT265" s="932"/>
      <c r="BU265" s="932"/>
      <c r="BV265" s="932"/>
      <c r="BW265" s="932"/>
      <c r="BX265" s="932"/>
      <c r="BY265" s="932"/>
      <c r="BZ265" s="932"/>
      <c r="CA265" s="932"/>
      <c r="CB265" s="932"/>
      <c r="CC265" s="932"/>
      <c r="CD265" s="932"/>
      <c r="CE265" s="932"/>
      <c r="CF265" s="932"/>
      <c r="CG265" s="932"/>
      <c r="CH265" s="932"/>
      <c r="CI265" s="932"/>
      <c r="CJ265" s="932"/>
      <c r="CK265" s="932"/>
      <c r="CL265" s="932"/>
      <c r="CM265" s="932"/>
      <c r="CN265" s="932"/>
      <c r="CO265" s="932"/>
      <c r="CP265" s="932"/>
      <c r="CQ265" s="932"/>
      <c r="CR265" s="932"/>
      <c r="CS265" s="932"/>
      <c r="CT265" s="932"/>
      <c r="CU265" s="932"/>
      <c r="CV265" s="932"/>
      <c r="CW265" s="932"/>
      <c r="CX265" s="932"/>
      <c r="CY265" s="932"/>
      <c r="CZ265" s="932"/>
      <c r="DA265" s="932"/>
      <c r="DB265" s="932"/>
      <c r="DC265" s="932"/>
      <c r="DD265" s="932"/>
      <c r="DE265" s="932"/>
      <c r="DF265" s="932"/>
      <c r="DG265" s="932"/>
      <c r="DH265" s="932"/>
      <c r="DI265" s="932"/>
      <c r="DJ265" s="932"/>
      <c r="DK265" s="932"/>
      <c r="DL265" s="932"/>
      <c r="DM265" s="932"/>
      <c r="DN265" s="932"/>
      <c r="DO265" s="932"/>
      <c r="DP265" s="932"/>
      <c r="DQ265" s="932"/>
      <c r="DR265" s="932"/>
    </row>
    <row r="266" spans="18:122">
      <c r="R266" s="932"/>
      <c r="S266" s="932"/>
      <c r="T266" s="932"/>
      <c r="U266" s="932"/>
      <c r="V266" s="932"/>
      <c r="W266" s="932"/>
      <c r="X266" s="932"/>
      <c r="Y266" s="932"/>
      <c r="Z266" s="932"/>
      <c r="AA266" s="932"/>
      <c r="AB266" s="932"/>
      <c r="AC266" s="932"/>
      <c r="AD266" s="932"/>
      <c r="AE266" s="932"/>
      <c r="AF266" s="932"/>
      <c r="AG266" s="932"/>
      <c r="AH266" s="932"/>
      <c r="AI266" s="932"/>
      <c r="AJ266" s="932"/>
      <c r="AK266" s="932"/>
      <c r="AL266" s="932"/>
      <c r="AM266" s="932"/>
      <c r="AN266" s="932"/>
      <c r="AO266" s="932"/>
      <c r="AP266" s="932"/>
      <c r="AQ266" s="932"/>
      <c r="AR266" s="932"/>
      <c r="AS266" s="932"/>
      <c r="AT266" s="932"/>
      <c r="AU266" s="932"/>
      <c r="AV266" s="932"/>
      <c r="AW266" s="932"/>
      <c r="AX266" s="932"/>
      <c r="AY266" s="932"/>
      <c r="AZ266" s="932"/>
      <c r="BA266" s="932"/>
      <c r="BB266" s="932"/>
      <c r="BC266" s="932"/>
      <c r="BD266" s="932"/>
      <c r="BE266" s="932"/>
      <c r="BF266" s="932"/>
      <c r="BG266" s="932"/>
      <c r="BH266" s="932"/>
      <c r="BI266" s="932"/>
      <c r="BJ266" s="932"/>
      <c r="BK266" s="932"/>
      <c r="BL266" s="932"/>
      <c r="BM266" s="932"/>
      <c r="BN266" s="932"/>
      <c r="BO266" s="932"/>
      <c r="BP266" s="932"/>
      <c r="BQ266" s="932"/>
      <c r="BR266" s="932"/>
      <c r="BS266" s="932"/>
      <c r="BT266" s="932"/>
      <c r="BU266" s="932"/>
      <c r="BV266" s="932"/>
      <c r="BW266" s="932"/>
      <c r="BX266" s="932"/>
      <c r="BY266" s="932"/>
      <c r="BZ266" s="932"/>
      <c r="CA266" s="932"/>
      <c r="CB266" s="932"/>
      <c r="CC266" s="932"/>
      <c r="CD266" s="932"/>
      <c r="CE266" s="932"/>
      <c r="CF266" s="932"/>
      <c r="CG266" s="932"/>
      <c r="CH266" s="932"/>
      <c r="CI266" s="932"/>
      <c r="CJ266" s="932"/>
      <c r="CK266" s="932"/>
      <c r="CL266" s="932"/>
      <c r="CM266" s="932"/>
      <c r="CN266" s="932"/>
      <c r="CO266" s="932"/>
      <c r="CP266" s="932"/>
      <c r="CQ266" s="932"/>
      <c r="CR266" s="932"/>
      <c r="CS266" s="932"/>
      <c r="CT266" s="932"/>
      <c r="CU266" s="932"/>
      <c r="CV266" s="932"/>
      <c r="CW266" s="932"/>
      <c r="CX266" s="932"/>
      <c r="CY266" s="932"/>
      <c r="CZ266" s="932"/>
      <c r="DA266" s="932"/>
      <c r="DB266" s="932"/>
      <c r="DC266" s="932"/>
      <c r="DD266" s="932"/>
      <c r="DE266" s="932"/>
      <c r="DF266" s="932"/>
      <c r="DG266" s="932"/>
      <c r="DH266" s="932"/>
      <c r="DI266" s="932"/>
      <c r="DJ266" s="932"/>
      <c r="DK266" s="932"/>
      <c r="DL266" s="932"/>
      <c r="DM266" s="932"/>
      <c r="DN266" s="932"/>
      <c r="DO266" s="932"/>
      <c r="DP266" s="932"/>
      <c r="DQ266" s="932"/>
      <c r="DR266" s="932"/>
    </row>
    <row r="267" spans="18:122">
      <c r="R267" s="932"/>
      <c r="S267" s="932"/>
      <c r="T267" s="932"/>
      <c r="U267" s="932"/>
      <c r="V267" s="932"/>
      <c r="W267" s="932"/>
      <c r="X267" s="932"/>
      <c r="Y267" s="932"/>
      <c r="Z267" s="932"/>
      <c r="AA267" s="932"/>
      <c r="AB267" s="932"/>
      <c r="AC267" s="932"/>
      <c r="AD267" s="932"/>
      <c r="AE267" s="932"/>
      <c r="AF267" s="932"/>
      <c r="AG267" s="932"/>
      <c r="AH267" s="932"/>
      <c r="AI267" s="932"/>
      <c r="AJ267" s="932"/>
      <c r="AK267" s="932"/>
      <c r="AL267" s="932"/>
      <c r="AM267" s="932"/>
      <c r="AN267" s="932"/>
      <c r="AO267" s="932"/>
      <c r="AP267" s="932"/>
      <c r="AQ267" s="932"/>
      <c r="AR267" s="932"/>
      <c r="AS267" s="932"/>
      <c r="AT267" s="932"/>
      <c r="AU267" s="932"/>
      <c r="AV267" s="932"/>
      <c r="AW267" s="932"/>
      <c r="AX267" s="932"/>
      <c r="AY267" s="932"/>
      <c r="AZ267" s="932"/>
      <c r="BA267" s="932"/>
      <c r="BB267" s="932"/>
      <c r="BC267" s="932"/>
      <c r="BD267" s="932"/>
      <c r="BE267" s="932"/>
      <c r="BF267" s="932"/>
      <c r="BG267" s="932"/>
      <c r="BH267" s="932"/>
      <c r="BI267" s="932"/>
      <c r="BJ267" s="932"/>
      <c r="BK267" s="932"/>
      <c r="BL267" s="932"/>
      <c r="BM267" s="932"/>
      <c r="BN267" s="932"/>
      <c r="BO267" s="932"/>
      <c r="BP267" s="932"/>
      <c r="BQ267" s="932"/>
      <c r="BR267" s="932"/>
      <c r="BS267" s="932"/>
      <c r="BT267" s="932"/>
      <c r="BU267" s="932"/>
      <c r="BV267" s="932"/>
      <c r="BW267" s="932"/>
      <c r="BX267" s="932"/>
      <c r="BY267" s="932"/>
      <c r="BZ267" s="932"/>
      <c r="CA267" s="932"/>
      <c r="CB267" s="932"/>
      <c r="CC267" s="932"/>
      <c r="CD267" s="932"/>
      <c r="CE267" s="932"/>
      <c r="CF267" s="932"/>
      <c r="CG267" s="932"/>
      <c r="CH267" s="932"/>
      <c r="CI267" s="932"/>
      <c r="CJ267" s="932"/>
      <c r="CK267" s="932"/>
      <c r="CL267" s="932"/>
      <c r="CM267" s="932"/>
      <c r="CN267" s="932"/>
      <c r="CO267" s="932"/>
      <c r="CP267" s="932"/>
      <c r="CQ267" s="932"/>
      <c r="CR267" s="932"/>
      <c r="CS267" s="932"/>
      <c r="CT267" s="932"/>
      <c r="CU267" s="932"/>
      <c r="CV267" s="932"/>
      <c r="CW267" s="932"/>
      <c r="CX267" s="932"/>
      <c r="CY267" s="932"/>
      <c r="CZ267" s="932"/>
      <c r="DA267" s="932"/>
      <c r="DB267" s="932"/>
      <c r="DC267" s="932"/>
      <c r="DD267" s="932"/>
      <c r="DE267" s="932"/>
      <c r="DF267" s="932"/>
      <c r="DG267" s="932"/>
      <c r="DH267" s="932"/>
      <c r="DI267" s="932"/>
      <c r="DJ267" s="932"/>
      <c r="DK267" s="932"/>
      <c r="DL267" s="932"/>
      <c r="DM267" s="932"/>
      <c r="DN267" s="932"/>
      <c r="DO267" s="932"/>
      <c r="DP267" s="932"/>
      <c r="DQ267" s="932"/>
      <c r="DR267" s="932"/>
    </row>
    <row r="268" spans="18:122">
      <c r="R268" s="932"/>
      <c r="S268" s="932"/>
      <c r="T268" s="932"/>
      <c r="U268" s="932"/>
      <c r="V268" s="932"/>
      <c r="W268" s="932"/>
      <c r="X268" s="932"/>
      <c r="Y268" s="932"/>
      <c r="Z268" s="932"/>
      <c r="AA268" s="932"/>
      <c r="AB268" s="932"/>
      <c r="AC268" s="932"/>
      <c r="AD268" s="932"/>
      <c r="AE268" s="932"/>
      <c r="AF268" s="932"/>
      <c r="AG268" s="932"/>
      <c r="AH268" s="932"/>
      <c r="AI268" s="932"/>
      <c r="AJ268" s="932"/>
      <c r="AK268" s="932"/>
      <c r="AL268" s="932"/>
      <c r="AM268" s="932"/>
      <c r="AN268" s="932"/>
      <c r="AO268" s="932"/>
      <c r="AP268" s="932"/>
      <c r="AQ268" s="932"/>
      <c r="AR268" s="932"/>
      <c r="AS268" s="932"/>
      <c r="AT268" s="932"/>
      <c r="AU268" s="932"/>
      <c r="AV268" s="932"/>
      <c r="AW268" s="932"/>
      <c r="AX268" s="932"/>
      <c r="AY268" s="932"/>
      <c r="AZ268" s="932"/>
      <c r="BA268" s="932"/>
      <c r="BB268" s="932"/>
      <c r="BC268" s="932"/>
      <c r="BD268" s="932"/>
      <c r="BE268" s="932"/>
      <c r="BF268" s="932"/>
      <c r="BG268" s="932"/>
      <c r="BH268" s="932"/>
      <c r="BI268" s="932"/>
      <c r="BJ268" s="932"/>
      <c r="BK268" s="932"/>
      <c r="BL268" s="932"/>
      <c r="BM268" s="932"/>
      <c r="BN268" s="932"/>
      <c r="BO268" s="932"/>
      <c r="BP268" s="932"/>
      <c r="BQ268" s="932"/>
      <c r="BR268" s="932"/>
      <c r="BS268" s="932"/>
      <c r="BT268" s="932"/>
      <c r="BU268" s="932"/>
      <c r="BV268" s="932"/>
      <c r="BW268" s="932"/>
      <c r="BX268" s="932"/>
      <c r="BY268" s="932"/>
      <c r="BZ268" s="932"/>
      <c r="CA268" s="932"/>
      <c r="CB268" s="932"/>
      <c r="CC268" s="932"/>
      <c r="CD268" s="932"/>
      <c r="CE268" s="932"/>
      <c r="CF268" s="932"/>
      <c r="CG268" s="932"/>
      <c r="CH268" s="932"/>
      <c r="CI268" s="932"/>
      <c r="CJ268" s="932"/>
      <c r="CK268" s="932"/>
      <c r="CL268" s="932"/>
      <c r="CM268" s="932"/>
      <c r="CN268" s="932"/>
      <c r="CO268" s="932"/>
      <c r="CP268" s="932"/>
      <c r="CQ268" s="932"/>
      <c r="CR268" s="932"/>
      <c r="CS268" s="932"/>
      <c r="CT268" s="932"/>
      <c r="CU268" s="932"/>
      <c r="CV268" s="932"/>
      <c r="CW268" s="932"/>
      <c r="CX268" s="932"/>
      <c r="CY268" s="932"/>
      <c r="CZ268" s="932"/>
      <c r="DA268" s="932"/>
      <c r="DB268" s="932"/>
      <c r="DC268" s="932"/>
      <c r="DD268" s="932"/>
      <c r="DE268" s="932"/>
      <c r="DF268" s="932"/>
      <c r="DG268" s="932"/>
      <c r="DH268" s="932"/>
      <c r="DI268" s="932"/>
      <c r="DJ268" s="932"/>
      <c r="DK268" s="932"/>
      <c r="DL268" s="932"/>
      <c r="DM268" s="932"/>
      <c r="DN268" s="932"/>
      <c r="DO268" s="932"/>
      <c r="DP268" s="932"/>
      <c r="DQ268" s="932"/>
      <c r="DR268" s="932"/>
    </row>
    <row r="269" spans="18:122">
      <c r="R269" s="932"/>
      <c r="S269" s="932"/>
      <c r="T269" s="932"/>
      <c r="U269" s="932"/>
      <c r="V269" s="932"/>
      <c r="W269" s="932"/>
      <c r="X269" s="932"/>
      <c r="Y269" s="932"/>
      <c r="Z269" s="932"/>
      <c r="AA269" s="932"/>
      <c r="AB269" s="932"/>
      <c r="AC269" s="932"/>
      <c r="AD269" s="932"/>
      <c r="AE269" s="932"/>
      <c r="AF269" s="932"/>
      <c r="AG269" s="932"/>
      <c r="AH269" s="932"/>
      <c r="AI269" s="932"/>
      <c r="AJ269" s="932"/>
      <c r="AK269" s="932"/>
      <c r="AL269" s="932"/>
      <c r="AM269" s="932"/>
      <c r="AN269" s="932"/>
      <c r="AO269" s="932"/>
      <c r="AP269" s="932"/>
      <c r="AQ269" s="932"/>
      <c r="AR269" s="932"/>
      <c r="AS269" s="932"/>
      <c r="AT269" s="932"/>
      <c r="AU269" s="932"/>
      <c r="AV269" s="932"/>
      <c r="AW269" s="932"/>
      <c r="AX269" s="932"/>
      <c r="AY269" s="932"/>
      <c r="AZ269" s="932"/>
      <c r="BA269" s="932"/>
      <c r="BB269" s="932"/>
      <c r="BC269" s="932"/>
      <c r="BD269" s="932"/>
      <c r="BE269" s="932"/>
      <c r="BF269" s="932"/>
      <c r="BG269" s="932"/>
      <c r="BH269" s="932"/>
      <c r="BI269" s="932"/>
      <c r="BJ269" s="932"/>
      <c r="BK269" s="932"/>
      <c r="BL269" s="932"/>
      <c r="BM269" s="932"/>
      <c r="BN269" s="932"/>
      <c r="BO269" s="932"/>
      <c r="BP269" s="932"/>
      <c r="BQ269" s="932"/>
      <c r="BR269" s="932"/>
      <c r="BS269" s="932"/>
      <c r="BT269" s="932"/>
      <c r="BU269" s="932"/>
      <c r="BV269" s="932"/>
      <c r="BW269" s="932"/>
      <c r="BX269" s="932"/>
      <c r="BY269" s="932"/>
      <c r="BZ269" s="932"/>
      <c r="CA269" s="932"/>
      <c r="CB269" s="932"/>
      <c r="CC269" s="932"/>
      <c r="CD269" s="932"/>
      <c r="CE269" s="932"/>
      <c r="CF269" s="932"/>
      <c r="CG269" s="932"/>
      <c r="CH269" s="932"/>
      <c r="CI269" s="932"/>
      <c r="CJ269" s="932"/>
      <c r="CK269" s="932"/>
      <c r="CL269" s="932"/>
      <c r="CM269" s="932"/>
      <c r="CN269" s="932"/>
      <c r="CO269" s="932"/>
      <c r="CP269" s="932"/>
      <c r="CQ269" s="932"/>
      <c r="CR269" s="932"/>
      <c r="CS269" s="932"/>
      <c r="CT269" s="932"/>
      <c r="CU269" s="932"/>
      <c r="CV269" s="932"/>
      <c r="CW269" s="932"/>
      <c r="CX269" s="932"/>
      <c r="CY269" s="932"/>
      <c r="CZ269" s="932"/>
      <c r="DA269" s="932"/>
      <c r="DB269" s="932"/>
      <c r="DC269" s="932"/>
      <c r="DD269" s="932"/>
      <c r="DE269" s="932"/>
      <c r="DF269" s="932"/>
      <c r="DG269" s="932"/>
      <c r="DH269" s="932"/>
      <c r="DI269" s="932"/>
      <c r="DJ269" s="932"/>
      <c r="DK269" s="932"/>
      <c r="DL269" s="932"/>
      <c r="DM269" s="932"/>
      <c r="DN269" s="932"/>
      <c r="DO269" s="932"/>
      <c r="DP269" s="932"/>
      <c r="DQ269" s="932"/>
      <c r="DR269" s="932"/>
    </row>
    <row r="270" spans="18:122">
      <c r="R270" s="932"/>
      <c r="S270" s="932"/>
      <c r="T270" s="932"/>
      <c r="U270" s="932"/>
      <c r="V270" s="932"/>
      <c r="W270" s="932"/>
      <c r="X270" s="932"/>
      <c r="Y270" s="932"/>
      <c r="Z270" s="932"/>
      <c r="AA270" s="932"/>
      <c r="AB270" s="932"/>
      <c r="AC270" s="932"/>
      <c r="AD270" s="932"/>
      <c r="AE270" s="932"/>
      <c r="AF270" s="932"/>
      <c r="AG270" s="932"/>
      <c r="AH270" s="932"/>
      <c r="AI270" s="932"/>
      <c r="AJ270" s="932"/>
      <c r="AK270" s="932"/>
      <c r="AL270" s="932"/>
      <c r="AM270" s="932"/>
      <c r="AN270" s="932"/>
      <c r="AO270" s="932"/>
      <c r="AP270" s="932"/>
      <c r="AQ270" s="932"/>
      <c r="AR270" s="932"/>
      <c r="AS270" s="932"/>
      <c r="AT270" s="932"/>
      <c r="AU270" s="932"/>
      <c r="AV270" s="932"/>
      <c r="AW270" s="932"/>
      <c r="AX270" s="932"/>
      <c r="AY270" s="932"/>
      <c r="AZ270" s="932"/>
      <c r="BA270" s="932"/>
      <c r="BB270" s="932"/>
      <c r="BC270" s="932"/>
      <c r="BD270" s="932"/>
      <c r="BE270" s="932"/>
      <c r="BF270" s="932"/>
      <c r="BG270" s="932"/>
      <c r="BH270" s="932"/>
      <c r="BI270" s="932"/>
      <c r="BJ270" s="932"/>
      <c r="BK270" s="932"/>
      <c r="BL270" s="932"/>
      <c r="BM270" s="932"/>
      <c r="BN270" s="932"/>
      <c r="BO270" s="932"/>
      <c r="BP270" s="932"/>
      <c r="BQ270" s="932"/>
      <c r="BR270" s="932"/>
      <c r="BS270" s="932"/>
      <c r="BT270" s="932"/>
      <c r="BU270" s="932"/>
      <c r="BV270" s="932"/>
      <c r="BW270" s="932"/>
      <c r="BX270" s="932"/>
      <c r="BY270" s="932"/>
      <c r="BZ270" s="932"/>
      <c r="CA270" s="932"/>
      <c r="CB270" s="932"/>
      <c r="CC270" s="932"/>
      <c r="CD270" s="932"/>
      <c r="CE270" s="932"/>
      <c r="CF270" s="932"/>
      <c r="CG270" s="932"/>
      <c r="CH270" s="932"/>
      <c r="CI270" s="932"/>
      <c r="CJ270" s="932"/>
      <c r="CK270" s="932"/>
      <c r="CL270" s="932"/>
      <c r="CM270" s="932"/>
      <c r="CN270" s="932"/>
      <c r="CO270" s="932"/>
      <c r="CP270" s="932"/>
      <c r="CQ270" s="932"/>
      <c r="CR270" s="932"/>
      <c r="CS270" s="932"/>
      <c r="CT270" s="932"/>
      <c r="CU270" s="932"/>
      <c r="CV270" s="932"/>
      <c r="CW270" s="932"/>
      <c r="CX270" s="932"/>
      <c r="CY270" s="932"/>
      <c r="CZ270" s="932"/>
      <c r="DA270" s="932"/>
      <c r="DB270" s="932"/>
      <c r="DC270" s="932"/>
      <c r="DD270" s="932"/>
      <c r="DE270" s="932"/>
      <c r="DF270" s="932"/>
      <c r="DG270" s="932"/>
      <c r="DH270" s="932"/>
      <c r="DI270" s="932"/>
      <c r="DJ270" s="932"/>
      <c r="DK270" s="932"/>
      <c r="DL270" s="932"/>
      <c r="DM270" s="932"/>
      <c r="DN270" s="932"/>
      <c r="DO270" s="932"/>
      <c r="DP270" s="932"/>
      <c r="DQ270" s="932"/>
      <c r="DR270" s="932"/>
    </row>
    <row r="271" spans="18:122">
      <c r="R271" s="932"/>
      <c r="S271" s="932"/>
      <c r="T271" s="932"/>
      <c r="U271" s="932"/>
      <c r="V271" s="932"/>
      <c r="W271" s="932"/>
      <c r="X271" s="932"/>
      <c r="Y271" s="932"/>
      <c r="Z271" s="932"/>
      <c r="AA271" s="932"/>
      <c r="AB271" s="932"/>
      <c r="AC271" s="932"/>
      <c r="AD271" s="932"/>
      <c r="AE271" s="932"/>
      <c r="AF271" s="932"/>
      <c r="AG271" s="932"/>
      <c r="AH271" s="932"/>
      <c r="AI271" s="932"/>
      <c r="AJ271" s="932"/>
      <c r="AK271" s="932"/>
      <c r="AL271" s="932"/>
      <c r="AM271" s="932"/>
      <c r="AN271" s="932"/>
      <c r="AO271" s="932"/>
      <c r="AP271" s="932"/>
      <c r="AQ271" s="932"/>
      <c r="AR271" s="932"/>
      <c r="AS271" s="932"/>
      <c r="AT271" s="932"/>
      <c r="AU271" s="932"/>
      <c r="AV271" s="932"/>
      <c r="AW271" s="932"/>
      <c r="AX271" s="932"/>
      <c r="AY271" s="932"/>
      <c r="AZ271" s="932"/>
      <c r="BA271" s="932"/>
      <c r="BB271" s="932"/>
      <c r="BC271" s="932"/>
      <c r="BD271" s="932"/>
      <c r="BE271" s="932"/>
      <c r="BF271" s="932"/>
      <c r="BG271" s="932"/>
      <c r="BH271" s="932"/>
      <c r="BI271" s="932"/>
      <c r="BJ271" s="932"/>
      <c r="BK271" s="932"/>
      <c r="BL271" s="932"/>
      <c r="BM271" s="932"/>
      <c r="BN271" s="932"/>
      <c r="BO271" s="932"/>
      <c r="BP271" s="932"/>
      <c r="BQ271" s="932"/>
      <c r="BR271" s="932"/>
      <c r="BS271" s="932"/>
      <c r="BT271" s="932"/>
      <c r="BU271" s="932"/>
      <c r="BV271" s="932"/>
      <c r="BW271" s="932"/>
      <c r="BX271" s="932"/>
      <c r="BY271" s="932"/>
      <c r="BZ271" s="932"/>
      <c r="CA271" s="932"/>
      <c r="CB271" s="932"/>
      <c r="CC271" s="932"/>
      <c r="CD271" s="932"/>
      <c r="CE271" s="932"/>
      <c r="CF271" s="932"/>
      <c r="CG271" s="932"/>
      <c r="CH271" s="932"/>
      <c r="CI271" s="932"/>
      <c r="CJ271" s="932"/>
      <c r="CK271" s="932"/>
      <c r="CL271" s="932"/>
      <c r="CM271" s="932"/>
      <c r="CN271" s="932"/>
      <c r="CO271" s="932"/>
      <c r="CP271" s="932"/>
      <c r="CQ271" s="932"/>
      <c r="CR271" s="932"/>
      <c r="CS271" s="932"/>
      <c r="CT271" s="932"/>
      <c r="CU271" s="932"/>
      <c r="CV271" s="932"/>
      <c r="CW271" s="932"/>
      <c r="CX271" s="932"/>
      <c r="CY271" s="932"/>
      <c r="CZ271" s="932"/>
      <c r="DA271" s="932"/>
      <c r="DB271" s="932"/>
      <c r="DC271" s="932"/>
      <c r="DD271" s="932"/>
      <c r="DE271" s="932"/>
      <c r="DF271" s="932"/>
      <c r="DG271" s="932"/>
      <c r="DH271" s="932"/>
      <c r="DI271" s="932"/>
      <c r="DJ271" s="932"/>
      <c r="DK271" s="932"/>
      <c r="DL271" s="932"/>
      <c r="DM271" s="932"/>
      <c r="DN271" s="932"/>
      <c r="DO271" s="932"/>
      <c r="DP271" s="932"/>
      <c r="DQ271" s="932"/>
      <c r="DR271" s="932"/>
    </row>
    <row r="272" spans="18:122">
      <c r="R272" s="932"/>
      <c r="S272" s="932"/>
      <c r="T272" s="932"/>
      <c r="U272" s="932"/>
      <c r="V272" s="932"/>
      <c r="W272" s="932"/>
      <c r="X272" s="932"/>
      <c r="Y272" s="932"/>
      <c r="Z272" s="932"/>
      <c r="AA272" s="932"/>
      <c r="AB272" s="932"/>
      <c r="AC272" s="932"/>
      <c r="AD272" s="932"/>
      <c r="AE272" s="932"/>
      <c r="AF272" s="932"/>
      <c r="AG272" s="932"/>
      <c r="AH272" s="932"/>
      <c r="AI272" s="932"/>
      <c r="AJ272" s="932"/>
      <c r="AK272" s="932"/>
      <c r="AL272" s="932"/>
      <c r="AM272" s="932"/>
      <c r="AN272" s="932"/>
      <c r="AO272" s="932"/>
      <c r="AP272" s="932"/>
      <c r="AQ272" s="932"/>
      <c r="AR272" s="932"/>
      <c r="AS272" s="932"/>
      <c r="AT272" s="932"/>
      <c r="AU272" s="932"/>
      <c r="AV272" s="932"/>
      <c r="AW272" s="932"/>
      <c r="AX272" s="932"/>
      <c r="AY272" s="932"/>
      <c r="AZ272" s="932"/>
      <c r="BA272" s="932"/>
      <c r="BB272" s="932"/>
      <c r="BC272" s="932"/>
      <c r="BD272" s="932"/>
      <c r="BE272" s="932"/>
      <c r="BF272" s="932"/>
      <c r="BG272" s="932"/>
      <c r="BH272" s="932"/>
      <c r="BI272" s="932"/>
      <c r="BJ272" s="932"/>
      <c r="BK272" s="932"/>
      <c r="BL272" s="932"/>
      <c r="BM272" s="932"/>
      <c r="BN272" s="932"/>
      <c r="BO272" s="932"/>
      <c r="BP272" s="932"/>
      <c r="BQ272" s="932"/>
      <c r="BR272" s="932"/>
      <c r="BS272" s="932"/>
      <c r="BT272" s="932"/>
      <c r="BU272" s="932"/>
      <c r="BV272" s="932"/>
      <c r="BW272" s="932"/>
      <c r="BX272" s="932"/>
      <c r="BY272" s="932"/>
      <c r="BZ272" s="932"/>
      <c r="CA272" s="932"/>
      <c r="CB272" s="932"/>
      <c r="CC272" s="932"/>
      <c r="CD272" s="932"/>
      <c r="CE272" s="932"/>
      <c r="CF272" s="932"/>
      <c r="CG272" s="932"/>
      <c r="CH272" s="932"/>
      <c r="CI272" s="932"/>
      <c r="CJ272" s="932"/>
      <c r="CK272" s="932"/>
      <c r="CL272" s="932"/>
      <c r="CM272" s="932"/>
      <c r="CN272" s="932"/>
      <c r="CO272" s="932"/>
      <c r="CP272" s="932"/>
      <c r="CQ272" s="932"/>
      <c r="CR272" s="932"/>
      <c r="CS272" s="932"/>
      <c r="CT272" s="932"/>
      <c r="CU272" s="932"/>
      <c r="CV272" s="932"/>
      <c r="CW272" s="932"/>
      <c r="CX272" s="932"/>
      <c r="CY272" s="932"/>
      <c r="CZ272" s="932"/>
      <c r="DA272" s="932"/>
      <c r="DB272" s="932"/>
      <c r="DC272" s="932"/>
      <c r="DD272" s="932"/>
      <c r="DE272" s="932"/>
      <c r="DF272" s="932"/>
      <c r="DG272" s="932"/>
      <c r="DH272" s="932"/>
      <c r="DI272" s="932"/>
      <c r="DJ272" s="932"/>
      <c r="DK272" s="932"/>
      <c r="DL272" s="932"/>
      <c r="DM272" s="932"/>
      <c r="DN272" s="932"/>
      <c r="DO272" s="932"/>
      <c r="DP272" s="932"/>
      <c r="DQ272" s="932"/>
      <c r="DR272" s="932"/>
    </row>
    <row r="273" spans="18:122">
      <c r="R273" s="932"/>
      <c r="S273" s="932"/>
      <c r="T273" s="932"/>
      <c r="U273" s="932"/>
      <c r="V273" s="932"/>
      <c r="W273" s="932"/>
      <c r="X273" s="932"/>
      <c r="Y273" s="932"/>
      <c r="Z273" s="932"/>
      <c r="AA273" s="932"/>
      <c r="AB273" s="932"/>
      <c r="AC273" s="932"/>
      <c r="AD273" s="932"/>
      <c r="AE273" s="932"/>
      <c r="AF273" s="932"/>
      <c r="AG273" s="932"/>
      <c r="AH273" s="932"/>
      <c r="AI273" s="932"/>
      <c r="AJ273" s="932"/>
      <c r="AK273" s="932"/>
      <c r="AL273" s="932"/>
      <c r="AM273" s="932"/>
      <c r="AN273" s="932"/>
      <c r="AO273" s="932"/>
      <c r="AP273" s="932"/>
      <c r="AQ273" s="932"/>
      <c r="AR273" s="932"/>
      <c r="AS273" s="932"/>
      <c r="AT273" s="932"/>
      <c r="AU273" s="932"/>
      <c r="AV273" s="932"/>
      <c r="AW273" s="932"/>
      <c r="AX273" s="932"/>
      <c r="AY273" s="932"/>
      <c r="AZ273" s="932"/>
      <c r="BA273" s="932"/>
      <c r="BB273" s="932"/>
      <c r="BC273" s="932"/>
      <c r="BD273" s="932"/>
      <c r="BE273" s="932"/>
      <c r="BF273" s="932"/>
      <c r="BG273" s="932"/>
      <c r="BH273" s="932"/>
      <c r="BI273" s="932"/>
      <c r="BJ273" s="932"/>
      <c r="BK273" s="932"/>
      <c r="BL273" s="932"/>
      <c r="BM273" s="932"/>
      <c r="BN273" s="932"/>
      <c r="BO273" s="932"/>
      <c r="BP273" s="932"/>
      <c r="BQ273" s="932"/>
      <c r="BR273" s="932"/>
      <c r="BS273" s="932"/>
      <c r="BT273" s="932"/>
      <c r="BU273" s="932"/>
      <c r="BV273" s="932"/>
      <c r="BW273" s="932"/>
      <c r="BX273" s="932"/>
      <c r="BY273" s="932"/>
      <c r="BZ273" s="932"/>
      <c r="CA273" s="932"/>
      <c r="CB273" s="932"/>
      <c r="CC273" s="932"/>
      <c r="CD273" s="932"/>
      <c r="CE273" s="932"/>
      <c r="CF273" s="932"/>
      <c r="CG273" s="932"/>
      <c r="CH273" s="932"/>
      <c r="CI273" s="932"/>
      <c r="CJ273" s="932"/>
      <c r="CK273" s="932"/>
      <c r="CL273" s="932"/>
      <c r="CM273" s="932"/>
      <c r="CN273" s="932"/>
      <c r="CO273" s="932"/>
      <c r="CP273" s="932"/>
      <c r="CQ273" s="932"/>
      <c r="CR273" s="932"/>
      <c r="CS273" s="932"/>
      <c r="CT273" s="932"/>
      <c r="CU273" s="932"/>
      <c r="CV273" s="932"/>
      <c r="CW273" s="932"/>
      <c r="CX273" s="932"/>
      <c r="CY273" s="932"/>
      <c r="CZ273" s="932"/>
      <c r="DA273" s="932"/>
      <c r="DB273" s="932"/>
      <c r="DC273" s="932"/>
      <c r="DD273" s="932"/>
      <c r="DE273" s="932"/>
      <c r="DF273" s="932"/>
      <c r="DG273" s="932"/>
      <c r="DH273" s="932"/>
      <c r="DI273" s="932"/>
      <c r="DJ273" s="932"/>
      <c r="DK273" s="932"/>
      <c r="DL273" s="932"/>
      <c r="DM273" s="932"/>
      <c r="DN273" s="932"/>
      <c r="DO273" s="932"/>
      <c r="DP273" s="932"/>
      <c r="DQ273" s="932"/>
      <c r="DR273" s="932"/>
    </row>
    <row r="274" spans="18:122">
      <c r="R274" s="932"/>
      <c r="S274" s="932"/>
      <c r="T274" s="932"/>
      <c r="U274" s="932"/>
      <c r="V274" s="932"/>
      <c r="W274" s="932"/>
      <c r="X274" s="932"/>
      <c r="Y274" s="932"/>
      <c r="Z274" s="932"/>
      <c r="AA274" s="932"/>
      <c r="AB274" s="932"/>
      <c r="AC274" s="932"/>
      <c r="AD274" s="932"/>
      <c r="AE274" s="932"/>
      <c r="AF274" s="932"/>
      <c r="AG274" s="932"/>
      <c r="AH274" s="932"/>
      <c r="AI274" s="932"/>
      <c r="AJ274" s="932"/>
      <c r="AK274" s="932"/>
      <c r="AL274" s="932"/>
      <c r="AM274" s="932"/>
      <c r="AN274" s="932"/>
      <c r="AO274" s="932"/>
      <c r="AP274" s="932"/>
      <c r="AQ274" s="932"/>
      <c r="AR274" s="932"/>
      <c r="AS274" s="932"/>
      <c r="AT274" s="932"/>
      <c r="AU274" s="932"/>
      <c r="AV274" s="932"/>
      <c r="AW274" s="932"/>
      <c r="AX274" s="932"/>
      <c r="AY274" s="932"/>
      <c r="AZ274" s="932"/>
      <c r="BA274" s="932"/>
      <c r="BB274" s="932"/>
      <c r="BC274" s="932"/>
      <c r="BD274" s="932"/>
      <c r="BE274" s="932"/>
      <c r="BF274" s="932"/>
      <c r="BG274" s="932"/>
      <c r="BH274" s="932"/>
      <c r="BI274" s="932"/>
      <c r="BJ274" s="932"/>
      <c r="BK274" s="932"/>
      <c r="BL274" s="932"/>
      <c r="BM274" s="932"/>
      <c r="BN274" s="932"/>
      <c r="BO274" s="932"/>
      <c r="BP274" s="932"/>
      <c r="BQ274" s="932"/>
      <c r="BR274" s="932"/>
      <c r="BS274" s="932"/>
      <c r="BT274" s="932"/>
      <c r="BU274" s="932"/>
      <c r="BV274" s="932"/>
      <c r="BW274" s="932"/>
      <c r="BX274" s="932"/>
      <c r="BY274" s="932"/>
      <c r="BZ274" s="932"/>
      <c r="CA274" s="932"/>
      <c r="CB274" s="932"/>
      <c r="CC274" s="932"/>
      <c r="CD274" s="932"/>
      <c r="CE274" s="932"/>
      <c r="CF274" s="932"/>
      <c r="CG274" s="932"/>
      <c r="CH274" s="932"/>
      <c r="CI274" s="932"/>
      <c r="CJ274" s="932"/>
      <c r="CK274" s="932"/>
      <c r="CL274" s="932"/>
      <c r="CM274" s="932"/>
      <c r="CN274" s="932"/>
      <c r="CO274" s="932"/>
      <c r="CP274" s="932"/>
      <c r="CQ274" s="932"/>
      <c r="CR274" s="932"/>
      <c r="CS274" s="932"/>
      <c r="CT274" s="932"/>
      <c r="CU274" s="932"/>
      <c r="CV274" s="932"/>
      <c r="CW274" s="932"/>
      <c r="CX274" s="932"/>
      <c r="CY274" s="932"/>
      <c r="CZ274" s="932"/>
      <c r="DA274" s="932"/>
      <c r="DB274" s="932"/>
      <c r="DC274" s="932"/>
      <c r="DD274" s="932"/>
      <c r="DE274" s="932"/>
      <c r="DF274" s="932"/>
      <c r="DG274" s="932"/>
      <c r="DH274" s="932"/>
      <c r="DI274" s="932"/>
      <c r="DJ274" s="932"/>
      <c r="DK274" s="932"/>
      <c r="DL274" s="932"/>
      <c r="DM274" s="932"/>
      <c r="DN274" s="932"/>
      <c r="DO274" s="932"/>
      <c r="DP274" s="932"/>
      <c r="DQ274" s="932"/>
      <c r="DR274" s="932"/>
    </row>
    <row r="275" spans="18:122">
      <c r="R275" s="932"/>
      <c r="S275" s="932"/>
      <c r="T275" s="932"/>
      <c r="U275" s="932"/>
      <c r="V275" s="932"/>
      <c r="W275" s="932"/>
      <c r="X275" s="932"/>
      <c r="Y275" s="932"/>
      <c r="Z275" s="932"/>
      <c r="AA275" s="932"/>
      <c r="AB275" s="932"/>
      <c r="AC275" s="932"/>
      <c r="AD275" s="932"/>
      <c r="AE275" s="932"/>
      <c r="AF275" s="932"/>
      <c r="AG275" s="932"/>
      <c r="AH275" s="932"/>
      <c r="AI275" s="932"/>
      <c r="AJ275" s="932"/>
      <c r="AK275" s="932"/>
      <c r="AL275" s="932"/>
      <c r="AM275" s="932"/>
      <c r="AN275" s="932"/>
      <c r="AO275" s="932"/>
      <c r="AP275" s="932"/>
      <c r="AQ275" s="932"/>
      <c r="AR275" s="932"/>
      <c r="AS275" s="932"/>
      <c r="AT275" s="932"/>
      <c r="AU275" s="932"/>
      <c r="AV275" s="932"/>
      <c r="AW275" s="932"/>
      <c r="AX275" s="932"/>
      <c r="AY275" s="932"/>
      <c r="AZ275" s="932"/>
      <c r="BA275" s="932"/>
      <c r="BB275" s="932"/>
      <c r="BC275" s="932"/>
      <c r="BD275" s="932"/>
      <c r="BE275" s="932"/>
      <c r="BF275" s="932"/>
      <c r="BG275" s="932"/>
      <c r="BH275" s="932"/>
      <c r="BI275" s="932"/>
      <c r="BJ275" s="932"/>
      <c r="BK275" s="932"/>
      <c r="BL275" s="932"/>
      <c r="BM275" s="932"/>
      <c r="BN275" s="932"/>
      <c r="BO275" s="932"/>
      <c r="BP275" s="932"/>
      <c r="BQ275" s="932"/>
      <c r="BR275" s="932"/>
      <c r="BS275" s="932"/>
      <c r="BT275" s="932"/>
      <c r="BU275" s="932"/>
      <c r="BV275" s="932"/>
      <c r="BW275" s="932"/>
      <c r="BX275" s="932"/>
      <c r="BY275" s="932"/>
      <c r="BZ275" s="932"/>
      <c r="CA275" s="932"/>
      <c r="CB275" s="932"/>
      <c r="CC275" s="932"/>
      <c r="CD275" s="932"/>
      <c r="CE275" s="932"/>
      <c r="CF275" s="932"/>
      <c r="CG275" s="932"/>
      <c r="CH275" s="932"/>
      <c r="CI275" s="932"/>
      <c r="CJ275" s="932"/>
      <c r="CK275" s="932"/>
      <c r="CL275" s="932"/>
      <c r="CM275" s="932"/>
      <c r="CN275" s="932"/>
      <c r="CO275" s="932"/>
      <c r="CP275" s="932"/>
      <c r="CQ275" s="932"/>
      <c r="CR275" s="932"/>
      <c r="CS275" s="932"/>
      <c r="CT275" s="932"/>
      <c r="CU275" s="932"/>
      <c r="CV275" s="932"/>
      <c r="CW275" s="932"/>
      <c r="CX275" s="932"/>
      <c r="CY275" s="932"/>
      <c r="CZ275" s="932"/>
      <c r="DA275" s="932"/>
      <c r="DB275" s="932"/>
      <c r="DC275" s="932"/>
      <c r="DD275" s="932"/>
      <c r="DE275" s="932"/>
      <c r="DF275" s="932"/>
      <c r="DG275" s="932"/>
      <c r="DH275" s="932"/>
      <c r="DI275" s="932"/>
      <c r="DJ275" s="932"/>
      <c r="DK275" s="932"/>
      <c r="DL275" s="932"/>
      <c r="DM275" s="932"/>
      <c r="DN275" s="932"/>
      <c r="DO275" s="932"/>
      <c r="DP275" s="932"/>
      <c r="DQ275" s="932"/>
      <c r="DR275" s="932"/>
    </row>
    <row r="276" spans="18:122">
      <c r="R276" s="932"/>
      <c r="S276" s="932"/>
      <c r="T276" s="932"/>
      <c r="U276" s="932"/>
      <c r="V276" s="932"/>
      <c r="W276" s="932"/>
      <c r="X276" s="932"/>
      <c r="Y276" s="932"/>
      <c r="Z276" s="932"/>
      <c r="AA276" s="932"/>
      <c r="AB276" s="932"/>
      <c r="AC276" s="932"/>
      <c r="AD276" s="932"/>
      <c r="AE276" s="932"/>
      <c r="AF276" s="932"/>
      <c r="AG276" s="932"/>
      <c r="AH276" s="932"/>
      <c r="AI276" s="932"/>
      <c r="AJ276" s="932"/>
      <c r="AK276" s="932"/>
      <c r="AL276" s="932"/>
      <c r="AM276" s="932"/>
      <c r="AN276" s="932"/>
      <c r="AO276" s="932"/>
      <c r="AP276" s="932"/>
      <c r="AQ276" s="932"/>
      <c r="AR276" s="932"/>
      <c r="AS276" s="932"/>
      <c r="AT276" s="932"/>
      <c r="AU276" s="932"/>
      <c r="AV276" s="932"/>
      <c r="AW276" s="932"/>
      <c r="AX276" s="932"/>
      <c r="AY276" s="932"/>
      <c r="AZ276" s="932"/>
      <c r="BA276" s="932"/>
      <c r="BB276" s="932"/>
      <c r="BC276" s="932"/>
      <c r="BD276" s="932"/>
      <c r="BE276" s="932"/>
      <c r="BF276" s="932"/>
      <c r="BG276" s="932"/>
      <c r="BH276" s="932"/>
      <c r="BI276" s="932"/>
      <c r="BJ276" s="932"/>
      <c r="BK276" s="932"/>
      <c r="BL276" s="932"/>
      <c r="BM276" s="932"/>
      <c r="BN276" s="932"/>
      <c r="BO276" s="932"/>
      <c r="BP276" s="932"/>
      <c r="BQ276" s="932"/>
      <c r="BR276" s="932"/>
      <c r="BS276" s="932"/>
      <c r="BT276" s="932"/>
      <c r="BU276" s="932"/>
      <c r="BV276" s="932"/>
      <c r="BW276" s="932"/>
      <c r="BX276" s="932"/>
      <c r="BY276" s="932"/>
      <c r="BZ276" s="932"/>
      <c r="CA276" s="932"/>
      <c r="CB276" s="932"/>
      <c r="CC276" s="932"/>
      <c r="CD276" s="932"/>
      <c r="CE276" s="932"/>
      <c r="CF276" s="932"/>
      <c r="CG276" s="932"/>
      <c r="CH276" s="932"/>
      <c r="CI276" s="932"/>
      <c r="CJ276" s="932"/>
      <c r="CK276" s="932"/>
      <c r="CL276" s="932"/>
      <c r="CM276" s="932"/>
      <c r="CN276" s="932"/>
      <c r="CO276" s="932"/>
      <c r="CP276" s="932"/>
      <c r="CQ276" s="932"/>
      <c r="CR276" s="932"/>
      <c r="CS276" s="932"/>
      <c r="CT276" s="932"/>
      <c r="CU276" s="932"/>
      <c r="CV276" s="932"/>
      <c r="CW276" s="932"/>
      <c r="CX276" s="932"/>
      <c r="CY276" s="932"/>
      <c r="CZ276" s="932"/>
      <c r="DA276" s="932"/>
      <c r="DB276" s="932"/>
      <c r="DC276" s="932"/>
      <c r="DD276" s="932"/>
      <c r="DE276" s="932"/>
      <c r="DF276" s="932"/>
      <c r="DG276" s="932"/>
      <c r="DH276" s="932"/>
      <c r="DI276" s="932"/>
      <c r="DJ276" s="932"/>
      <c r="DK276" s="932"/>
      <c r="DL276" s="932"/>
      <c r="DM276" s="932"/>
      <c r="DN276" s="932"/>
      <c r="DO276" s="932"/>
      <c r="DP276" s="932"/>
      <c r="DQ276" s="932"/>
      <c r="DR276" s="932"/>
    </row>
    <row r="277" spans="18:122">
      <c r="R277" s="932"/>
      <c r="S277" s="932"/>
      <c r="T277" s="932"/>
      <c r="U277" s="932"/>
      <c r="V277" s="932"/>
      <c r="W277" s="932"/>
      <c r="X277" s="932"/>
      <c r="Y277" s="932"/>
      <c r="Z277" s="932"/>
      <c r="AA277" s="932"/>
      <c r="AB277" s="932"/>
      <c r="AC277" s="932"/>
      <c r="AD277" s="932"/>
      <c r="AE277" s="932"/>
      <c r="AF277" s="932"/>
      <c r="AG277" s="932"/>
      <c r="AH277" s="932"/>
      <c r="AI277" s="932"/>
      <c r="AJ277" s="932"/>
      <c r="AK277" s="932"/>
      <c r="AL277" s="932"/>
      <c r="AM277" s="932"/>
      <c r="AN277" s="932"/>
      <c r="AO277" s="932"/>
      <c r="AP277" s="932"/>
      <c r="AQ277" s="932"/>
      <c r="AR277" s="932"/>
      <c r="AS277" s="932"/>
      <c r="AT277" s="932"/>
      <c r="AU277" s="932"/>
      <c r="AV277" s="932"/>
      <c r="AW277" s="932"/>
      <c r="AX277" s="932"/>
      <c r="AY277" s="932"/>
      <c r="AZ277" s="932"/>
      <c r="BA277" s="932"/>
      <c r="BB277" s="932"/>
      <c r="BC277" s="932"/>
      <c r="BD277" s="932"/>
      <c r="BE277" s="932"/>
      <c r="BF277" s="932"/>
      <c r="BG277" s="932"/>
      <c r="BH277" s="932"/>
      <c r="BI277" s="932"/>
      <c r="BJ277" s="932"/>
      <c r="BK277" s="932"/>
      <c r="BL277" s="932"/>
      <c r="BM277" s="932"/>
      <c r="BN277" s="932"/>
      <c r="BO277" s="932"/>
      <c r="BP277" s="932"/>
      <c r="BQ277" s="932"/>
      <c r="BR277" s="932"/>
      <c r="BS277" s="932"/>
      <c r="BT277" s="932"/>
      <c r="BU277" s="932"/>
      <c r="BV277" s="932"/>
      <c r="BW277" s="932"/>
      <c r="BX277" s="932"/>
      <c r="BY277" s="932"/>
      <c r="BZ277" s="932"/>
      <c r="CA277" s="932"/>
      <c r="CB277" s="932"/>
      <c r="CC277" s="932"/>
      <c r="CD277" s="932"/>
      <c r="CE277" s="932"/>
      <c r="CF277" s="932"/>
      <c r="CG277" s="932"/>
      <c r="CH277" s="932"/>
      <c r="CI277" s="932"/>
      <c r="CJ277" s="932"/>
      <c r="CK277" s="932"/>
      <c r="CL277" s="932"/>
      <c r="CM277" s="932"/>
      <c r="CN277" s="932"/>
      <c r="CO277" s="932"/>
      <c r="CP277" s="932"/>
      <c r="CQ277" s="932"/>
      <c r="CR277" s="932"/>
      <c r="CS277" s="932"/>
      <c r="CT277" s="932"/>
      <c r="CU277" s="932"/>
      <c r="CV277" s="932"/>
      <c r="CW277" s="932"/>
      <c r="CX277" s="932"/>
      <c r="CY277" s="932"/>
      <c r="CZ277" s="932"/>
      <c r="DA277" s="932"/>
      <c r="DB277" s="932"/>
      <c r="DC277" s="932"/>
      <c r="DD277" s="932"/>
      <c r="DE277" s="932"/>
      <c r="DF277" s="932"/>
      <c r="DG277" s="932"/>
      <c r="DH277" s="932"/>
      <c r="DI277" s="932"/>
      <c r="DJ277" s="932"/>
      <c r="DK277" s="932"/>
      <c r="DL277" s="932"/>
      <c r="DM277" s="932"/>
      <c r="DN277" s="932"/>
      <c r="DO277" s="932"/>
      <c r="DP277" s="932"/>
      <c r="DQ277" s="932"/>
      <c r="DR277" s="932"/>
    </row>
    <row r="278" spans="18:122">
      <c r="R278" s="932"/>
      <c r="S278" s="932"/>
      <c r="T278" s="932"/>
      <c r="U278" s="932"/>
      <c r="V278" s="932"/>
      <c r="W278" s="932"/>
      <c r="X278" s="932"/>
      <c r="Y278" s="932"/>
      <c r="Z278" s="932"/>
      <c r="AA278" s="932"/>
      <c r="AB278" s="932"/>
      <c r="AC278" s="932"/>
      <c r="AD278" s="932"/>
      <c r="AE278" s="932"/>
      <c r="AF278" s="932"/>
      <c r="AG278" s="932"/>
      <c r="AH278" s="932"/>
      <c r="AI278" s="932"/>
      <c r="AJ278" s="932"/>
      <c r="AK278" s="932"/>
      <c r="AL278" s="932"/>
      <c r="AM278" s="932"/>
      <c r="AN278" s="932"/>
      <c r="AO278" s="932"/>
      <c r="AP278" s="932"/>
      <c r="AQ278" s="932"/>
      <c r="AR278" s="932"/>
      <c r="AS278" s="932"/>
      <c r="AT278" s="932"/>
      <c r="AU278" s="932"/>
      <c r="AV278" s="932"/>
      <c r="AW278" s="932"/>
      <c r="AX278" s="932"/>
      <c r="AY278" s="932"/>
      <c r="AZ278" s="932"/>
      <c r="BA278" s="932"/>
      <c r="BB278" s="932"/>
      <c r="BC278" s="932"/>
      <c r="BD278" s="932"/>
      <c r="BE278" s="932"/>
      <c r="BF278" s="932"/>
      <c r="BG278" s="932"/>
      <c r="BH278" s="932"/>
      <c r="BI278" s="932"/>
      <c r="BJ278" s="932"/>
      <c r="BK278" s="932"/>
      <c r="BL278" s="932"/>
      <c r="BM278" s="932"/>
      <c r="BN278" s="932"/>
      <c r="BO278" s="932"/>
      <c r="BP278" s="932"/>
      <c r="BQ278" s="932"/>
      <c r="BR278" s="932"/>
      <c r="BS278" s="932"/>
      <c r="BT278" s="932"/>
      <c r="BU278" s="932"/>
      <c r="BV278" s="932"/>
      <c r="BW278" s="932"/>
      <c r="BX278" s="932"/>
      <c r="BY278" s="932"/>
      <c r="BZ278" s="932"/>
      <c r="CA278" s="932"/>
      <c r="CB278" s="932"/>
      <c r="CC278" s="932"/>
      <c r="CD278" s="932"/>
      <c r="CE278" s="932"/>
      <c r="CF278" s="932"/>
      <c r="CG278" s="932"/>
      <c r="CH278" s="932"/>
      <c r="CI278" s="932"/>
      <c r="CJ278" s="932"/>
      <c r="CK278" s="932"/>
      <c r="CL278" s="932"/>
      <c r="CM278" s="932"/>
      <c r="CN278" s="932"/>
      <c r="CO278" s="932"/>
      <c r="CP278" s="932"/>
      <c r="CQ278" s="932"/>
      <c r="CR278" s="932"/>
      <c r="CS278" s="932"/>
      <c r="CT278" s="932"/>
      <c r="CU278" s="932"/>
      <c r="CV278" s="932"/>
      <c r="CW278" s="932"/>
      <c r="CX278" s="932"/>
      <c r="CY278" s="932"/>
      <c r="CZ278" s="932"/>
      <c r="DA278" s="932"/>
      <c r="DB278" s="932"/>
      <c r="DC278" s="932"/>
      <c r="DD278" s="932"/>
      <c r="DE278" s="932"/>
      <c r="DF278" s="932"/>
      <c r="DG278" s="932"/>
      <c r="DH278" s="932"/>
      <c r="DI278" s="932"/>
      <c r="DJ278" s="932"/>
      <c r="DK278" s="932"/>
      <c r="DL278" s="932"/>
      <c r="DM278" s="932"/>
      <c r="DN278" s="932"/>
      <c r="DO278" s="932"/>
      <c r="DP278" s="932"/>
      <c r="DQ278" s="932"/>
      <c r="DR278" s="932"/>
    </row>
    <row r="279" spans="18:122">
      <c r="R279" s="932"/>
      <c r="S279" s="932"/>
      <c r="T279" s="932"/>
      <c r="U279" s="932"/>
      <c r="V279" s="932"/>
      <c r="W279" s="932"/>
      <c r="X279" s="932"/>
      <c r="Y279" s="932"/>
      <c r="Z279" s="932"/>
      <c r="AA279" s="932"/>
      <c r="AB279" s="932"/>
      <c r="AC279" s="932"/>
      <c r="AD279" s="932"/>
      <c r="AE279" s="932"/>
      <c r="AF279" s="932"/>
      <c r="AG279" s="932"/>
      <c r="AH279" s="932"/>
      <c r="AI279" s="932"/>
      <c r="AJ279" s="932"/>
      <c r="AK279" s="932"/>
      <c r="AL279" s="932"/>
      <c r="AM279" s="932"/>
      <c r="AN279" s="932"/>
      <c r="AO279" s="932"/>
      <c r="AP279" s="932"/>
      <c r="AQ279" s="932"/>
      <c r="AR279" s="932"/>
      <c r="AS279" s="932"/>
      <c r="AT279" s="932"/>
      <c r="AU279" s="932"/>
      <c r="AV279" s="932"/>
      <c r="AW279" s="932"/>
      <c r="AX279" s="932"/>
      <c r="AY279" s="932"/>
      <c r="AZ279" s="932"/>
      <c r="BA279" s="932"/>
      <c r="BB279" s="932"/>
      <c r="BC279" s="932"/>
      <c r="BD279" s="932"/>
      <c r="BE279" s="932"/>
      <c r="BF279" s="932"/>
      <c r="BG279" s="932"/>
      <c r="BH279" s="932"/>
      <c r="BI279" s="932"/>
      <c r="BJ279" s="932"/>
      <c r="BK279" s="932"/>
      <c r="BL279" s="932"/>
      <c r="BM279" s="932"/>
      <c r="BN279" s="932"/>
      <c r="BO279" s="932"/>
      <c r="BP279" s="932"/>
      <c r="BQ279" s="932"/>
      <c r="BR279" s="932"/>
      <c r="BS279" s="932"/>
      <c r="BT279" s="932"/>
      <c r="BU279" s="932"/>
      <c r="BV279" s="932"/>
      <c r="BW279" s="932"/>
      <c r="BX279" s="932"/>
      <c r="BY279" s="932"/>
      <c r="BZ279" s="932"/>
      <c r="CA279" s="932"/>
      <c r="CB279" s="932"/>
      <c r="CC279" s="932"/>
      <c r="CD279" s="932"/>
      <c r="CE279" s="932"/>
      <c r="CF279" s="932"/>
      <c r="CG279" s="932"/>
      <c r="CH279" s="932"/>
      <c r="CI279" s="932"/>
      <c r="CJ279" s="932"/>
      <c r="CK279" s="932"/>
      <c r="CL279" s="932"/>
      <c r="CM279" s="932"/>
      <c r="CN279" s="932"/>
      <c r="CO279" s="932"/>
      <c r="CP279" s="932"/>
      <c r="CQ279" s="932"/>
      <c r="CR279" s="932"/>
      <c r="CS279" s="932"/>
      <c r="CT279" s="932"/>
      <c r="CU279" s="932"/>
      <c r="CV279" s="932"/>
      <c r="CW279" s="932"/>
      <c r="CX279" s="932"/>
      <c r="CY279" s="932"/>
      <c r="CZ279" s="932"/>
      <c r="DA279" s="932"/>
      <c r="DB279" s="932"/>
      <c r="DC279" s="932"/>
      <c r="DD279" s="932"/>
      <c r="DE279" s="932"/>
      <c r="DF279" s="932"/>
      <c r="DG279" s="932"/>
      <c r="DH279" s="932"/>
      <c r="DI279" s="932"/>
      <c r="DJ279" s="932"/>
      <c r="DK279" s="932"/>
      <c r="DL279" s="932"/>
      <c r="DM279" s="932"/>
      <c r="DN279" s="932"/>
      <c r="DO279" s="932"/>
      <c r="DP279" s="932"/>
      <c r="DQ279" s="932"/>
      <c r="DR279" s="932"/>
    </row>
    <row r="280" spans="18:122">
      <c r="R280" s="932"/>
      <c r="S280" s="932"/>
      <c r="T280" s="932"/>
      <c r="U280" s="932"/>
      <c r="V280" s="932"/>
      <c r="W280" s="932"/>
      <c r="X280" s="932"/>
      <c r="Y280" s="932"/>
      <c r="Z280" s="932"/>
      <c r="AA280" s="932"/>
      <c r="AB280" s="932"/>
      <c r="AC280" s="932"/>
      <c r="AD280" s="932"/>
      <c r="AE280" s="932"/>
      <c r="AF280" s="932"/>
      <c r="AG280" s="932"/>
      <c r="AH280" s="932"/>
      <c r="AI280" s="932"/>
      <c r="AJ280" s="932"/>
      <c r="AK280" s="932"/>
      <c r="AL280" s="932"/>
      <c r="AM280" s="932"/>
      <c r="AN280" s="932"/>
      <c r="AO280" s="932"/>
      <c r="AP280" s="932"/>
      <c r="AQ280" s="932"/>
      <c r="AR280" s="932"/>
      <c r="AS280" s="932"/>
      <c r="AT280" s="932"/>
      <c r="AU280" s="932"/>
      <c r="AV280" s="932"/>
      <c r="AW280" s="932"/>
      <c r="AX280" s="932"/>
      <c r="AY280" s="932"/>
      <c r="AZ280" s="932"/>
      <c r="BA280" s="932"/>
      <c r="BB280" s="932"/>
      <c r="BC280" s="932"/>
      <c r="BD280" s="932"/>
      <c r="BE280" s="932"/>
      <c r="BF280" s="932"/>
      <c r="BG280" s="932"/>
      <c r="BH280" s="932"/>
      <c r="BI280" s="932"/>
      <c r="BJ280" s="932"/>
      <c r="BK280" s="932"/>
      <c r="BL280" s="932"/>
      <c r="BM280" s="932"/>
      <c r="BN280" s="932"/>
      <c r="BO280" s="932"/>
      <c r="BP280" s="932"/>
      <c r="BQ280" s="932"/>
      <c r="BR280" s="932"/>
      <c r="BS280" s="932"/>
      <c r="BT280" s="932"/>
      <c r="BU280" s="932"/>
      <c r="BV280" s="932"/>
      <c r="BW280" s="932"/>
      <c r="BX280" s="932"/>
      <c r="BY280" s="932"/>
      <c r="BZ280" s="932"/>
      <c r="CA280" s="932"/>
      <c r="CB280" s="932"/>
      <c r="CC280" s="932"/>
      <c r="CD280" s="932"/>
      <c r="CE280" s="932"/>
      <c r="CF280" s="932"/>
      <c r="CG280" s="932"/>
      <c r="CH280" s="932"/>
      <c r="CI280" s="932"/>
      <c r="CJ280" s="932"/>
      <c r="CK280" s="932"/>
      <c r="CL280" s="932"/>
      <c r="CM280" s="932"/>
      <c r="CN280" s="932"/>
      <c r="CO280" s="932"/>
      <c r="CP280" s="932"/>
      <c r="CQ280" s="932"/>
      <c r="CR280" s="932"/>
      <c r="CS280" s="932"/>
      <c r="CT280" s="932"/>
      <c r="CU280" s="932"/>
      <c r="CV280" s="932"/>
      <c r="CW280" s="932"/>
      <c r="CX280" s="932"/>
      <c r="CY280" s="932"/>
      <c r="CZ280" s="932"/>
      <c r="DA280" s="932"/>
      <c r="DB280" s="932"/>
      <c r="DC280" s="932"/>
      <c r="DD280" s="932"/>
      <c r="DE280" s="932"/>
      <c r="DF280" s="932"/>
      <c r="DG280" s="932"/>
      <c r="DH280" s="932"/>
      <c r="DI280" s="932"/>
      <c r="DJ280" s="932"/>
      <c r="DK280" s="932"/>
      <c r="DL280" s="932"/>
      <c r="DM280" s="932"/>
      <c r="DN280" s="932"/>
      <c r="DO280" s="932"/>
      <c r="DP280" s="932"/>
      <c r="DQ280" s="932"/>
      <c r="DR280" s="932"/>
    </row>
    <row r="281" spans="18:122">
      <c r="R281" s="932"/>
      <c r="S281" s="932"/>
      <c r="T281" s="932"/>
      <c r="U281" s="932"/>
      <c r="V281" s="932"/>
      <c r="W281" s="932"/>
      <c r="X281" s="932"/>
      <c r="Y281" s="932"/>
      <c r="Z281" s="932"/>
      <c r="AA281" s="932"/>
      <c r="AB281" s="932"/>
      <c r="AC281" s="932"/>
      <c r="AD281" s="932"/>
      <c r="AE281" s="932"/>
      <c r="AF281" s="932"/>
      <c r="AG281" s="932"/>
      <c r="AH281" s="932"/>
      <c r="AI281" s="932"/>
      <c r="AJ281" s="932"/>
      <c r="AK281" s="932"/>
      <c r="AL281" s="932"/>
      <c r="AM281" s="932"/>
      <c r="AN281" s="932"/>
      <c r="AO281" s="932"/>
      <c r="AP281" s="932"/>
      <c r="AQ281" s="932"/>
      <c r="AR281" s="932"/>
      <c r="AS281" s="932"/>
      <c r="AT281" s="932"/>
      <c r="AU281" s="932"/>
      <c r="AV281" s="932"/>
      <c r="AW281" s="932"/>
      <c r="AX281" s="932"/>
      <c r="AY281" s="932"/>
      <c r="AZ281" s="932"/>
      <c r="BA281" s="932"/>
      <c r="BB281" s="932"/>
      <c r="BC281" s="932"/>
      <c r="BD281" s="932"/>
      <c r="BE281" s="932"/>
      <c r="BF281" s="932"/>
      <c r="BG281" s="932"/>
      <c r="BH281" s="932"/>
      <c r="BI281" s="932"/>
      <c r="BJ281" s="932"/>
      <c r="BK281" s="932"/>
      <c r="BL281" s="932"/>
      <c r="BM281" s="932"/>
      <c r="BN281" s="932"/>
      <c r="BO281" s="932"/>
      <c r="BP281" s="932"/>
      <c r="BQ281" s="932"/>
      <c r="BR281" s="932"/>
      <c r="BS281" s="932"/>
      <c r="BT281" s="932"/>
      <c r="BU281" s="932"/>
      <c r="BV281" s="932"/>
      <c r="BW281" s="932"/>
      <c r="BX281" s="932"/>
      <c r="BY281" s="932"/>
      <c r="BZ281" s="932"/>
      <c r="CA281" s="932"/>
      <c r="CB281" s="932"/>
      <c r="CC281" s="932"/>
      <c r="CD281" s="932"/>
      <c r="CE281" s="932"/>
      <c r="CF281" s="932"/>
      <c r="CG281" s="932"/>
      <c r="CH281" s="932"/>
      <c r="CI281" s="932"/>
      <c r="CJ281" s="932"/>
      <c r="CK281" s="932"/>
      <c r="CL281" s="932"/>
      <c r="CM281" s="932"/>
      <c r="CN281" s="932"/>
      <c r="CO281" s="932"/>
      <c r="CP281" s="932"/>
      <c r="CQ281" s="932"/>
      <c r="CR281" s="932"/>
      <c r="CS281" s="932"/>
      <c r="CT281" s="932"/>
      <c r="CU281" s="932"/>
      <c r="CV281" s="932"/>
      <c r="CW281" s="932"/>
      <c r="CX281" s="932"/>
      <c r="CY281" s="932"/>
      <c r="CZ281" s="932"/>
      <c r="DA281" s="932"/>
      <c r="DB281" s="932"/>
      <c r="DC281" s="932"/>
      <c r="DD281" s="932"/>
      <c r="DE281" s="932"/>
      <c r="DF281" s="932"/>
      <c r="DG281" s="932"/>
      <c r="DH281" s="932"/>
      <c r="DI281" s="932"/>
      <c r="DJ281" s="932"/>
      <c r="DK281" s="932"/>
      <c r="DL281" s="932"/>
      <c r="DM281" s="932"/>
      <c r="DN281" s="932"/>
      <c r="DO281" s="932"/>
      <c r="DP281" s="932"/>
      <c r="DQ281" s="932"/>
      <c r="DR281" s="932"/>
    </row>
    <row r="282" spans="18:122">
      <c r="R282" s="932"/>
      <c r="S282" s="932"/>
      <c r="T282" s="932"/>
      <c r="U282" s="932"/>
      <c r="V282" s="932"/>
      <c r="W282" s="932"/>
      <c r="X282" s="932"/>
      <c r="Y282" s="932"/>
      <c r="Z282" s="932"/>
      <c r="AA282" s="932"/>
      <c r="AB282" s="932"/>
      <c r="AC282" s="932"/>
      <c r="AD282" s="932"/>
      <c r="AE282" s="932"/>
      <c r="AF282" s="932"/>
      <c r="AG282" s="932"/>
      <c r="AH282" s="932"/>
      <c r="AI282" s="932"/>
      <c r="AJ282" s="932"/>
      <c r="AK282" s="932"/>
      <c r="AL282" s="932"/>
      <c r="AM282" s="932"/>
      <c r="AN282" s="932"/>
      <c r="AO282" s="932"/>
      <c r="AP282" s="932"/>
      <c r="AQ282" s="932"/>
      <c r="AR282" s="932"/>
      <c r="AS282" s="932"/>
      <c r="AT282" s="932"/>
      <c r="AU282" s="932"/>
      <c r="AV282" s="932"/>
      <c r="AW282" s="932"/>
      <c r="AX282" s="932"/>
      <c r="AY282" s="932"/>
      <c r="AZ282" s="932"/>
      <c r="BA282" s="932"/>
      <c r="BB282" s="932"/>
      <c r="BC282" s="932"/>
      <c r="BD282" s="932"/>
      <c r="BE282" s="932"/>
      <c r="BF282" s="932"/>
      <c r="BG282" s="932"/>
      <c r="BH282" s="932"/>
      <c r="BI282" s="932"/>
      <c r="BJ282" s="932"/>
      <c r="BK282" s="932"/>
      <c r="BL282" s="932"/>
      <c r="BM282" s="932"/>
      <c r="BN282" s="932"/>
      <c r="BO282" s="932"/>
      <c r="BP282" s="932"/>
      <c r="BQ282" s="932"/>
      <c r="BR282" s="932"/>
      <c r="BS282" s="932"/>
      <c r="BT282" s="932"/>
      <c r="BU282" s="932"/>
      <c r="BV282" s="932"/>
      <c r="BW282" s="932"/>
      <c r="BX282" s="932"/>
      <c r="BY282" s="932"/>
      <c r="BZ282" s="932"/>
      <c r="CA282" s="932"/>
      <c r="CB282" s="932"/>
      <c r="CC282" s="932"/>
      <c r="CD282" s="932"/>
      <c r="CE282" s="932"/>
      <c r="CF282" s="932"/>
      <c r="CG282" s="932"/>
      <c r="CH282" s="932"/>
      <c r="CI282" s="932"/>
      <c r="CJ282" s="932"/>
      <c r="CK282" s="932"/>
      <c r="CL282" s="932"/>
      <c r="CM282" s="932"/>
      <c r="CN282" s="932"/>
      <c r="CO282" s="932"/>
      <c r="CP282" s="932"/>
      <c r="CQ282" s="932"/>
      <c r="CR282" s="932"/>
      <c r="CS282" s="932"/>
      <c r="CT282" s="932"/>
      <c r="CU282" s="932"/>
      <c r="CV282" s="932"/>
      <c r="CW282" s="932"/>
      <c r="CX282" s="932"/>
      <c r="CY282" s="932"/>
      <c r="CZ282" s="932"/>
      <c r="DA282" s="932"/>
      <c r="DB282" s="932"/>
      <c r="DC282" s="932"/>
      <c r="DD282" s="932"/>
      <c r="DE282" s="932"/>
      <c r="DF282" s="932"/>
      <c r="DG282" s="932"/>
      <c r="DH282" s="932"/>
      <c r="DI282" s="932"/>
      <c r="DJ282" s="932"/>
      <c r="DK282" s="932"/>
      <c r="DL282" s="932"/>
      <c r="DM282" s="932"/>
      <c r="DN282" s="932"/>
      <c r="DO282" s="932"/>
      <c r="DP282" s="932"/>
      <c r="DQ282" s="932"/>
      <c r="DR282" s="932"/>
    </row>
    <row r="283" spans="18:122">
      <c r="R283" s="932"/>
      <c r="S283" s="932"/>
      <c r="T283" s="932"/>
      <c r="U283" s="932"/>
      <c r="V283" s="932"/>
      <c r="W283" s="932"/>
      <c r="X283" s="932"/>
      <c r="Y283" s="932"/>
      <c r="Z283" s="932"/>
      <c r="AA283" s="932"/>
      <c r="AB283" s="932"/>
      <c r="AC283" s="932"/>
      <c r="AD283" s="932"/>
      <c r="AE283" s="932"/>
      <c r="AF283" s="932"/>
      <c r="AG283" s="932"/>
      <c r="AH283" s="932"/>
      <c r="AI283" s="932"/>
      <c r="AJ283" s="932"/>
      <c r="AK283" s="932"/>
      <c r="AL283" s="932"/>
      <c r="AM283" s="932"/>
      <c r="AN283" s="932"/>
      <c r="AO283" s="932"/>
      <c r="AP283" s="932"/>
      <c r="AQ283" s="932"/>
      <c r="AR283" s="932"/>
      <c r="AS283" s="932"/>
      <c r="AT283" s="932"/>
      <c r="AU283" s="932"/>
      <c r="AV283" s="932"/>
      <c r="AW283" s="932"/>
      <c r="AX283" s="932"/>
      <c r="AY283" s="932"/>
      <c r="AZ283" s="932"/>
      <c r="BA283" s="932"/>
      <c r="BB283" s="932"/>
      <c r="BC283" s="932"/>
      <c r="BD283" s="932"/>
      <c r="BE283" s="932"/>
      <c r="BF283" s="932"/>
      <c r="BG283" s="932"/>
      <c r="BH283" s="932"/>
      <c r="BI283" s="932"/>
      <c r="BJ283" s="932"/>
      <c r="BK283" s="932"/>
      <c r="BL283" s="932"/>
      <c r="BM283" s="932"/>
      <c r="BN283" s="932"/>
      <c r="BO283" s="932"/>
      <c r="BP283" s="932"/>
      <c r="BQ283" s="932"/>
      <c r="BR283" s="932"/>
      <c r="BS283" s="932"/>
      <c r="BT283" s="932"/>
      <c r="BU283" s="932"/>
      <c r="BV283" s="932"/>
      <c r="BW283" s="932"/>
      <c r="BX283" s="932"/>
      <c r="BY283" s="932"/>
      <c r="BZ283" s="932"/>
      <c r="CA283" s="932"/>
      <c r="CB283" s="932"/>
      <c r="CC283" s="932"/>
      <c r="CD283" s="932"/>
      <c r="CE283" s="932"/>
      <c r="CF283" s="932"/>
      <c r="CG283" s="932"/>
      <c r="CH283" s="932"/>
      <c r="CI283" s="932"/>
      <c r="CJ283" s="932"/>
      <c r="CK283" s="932"/>
      <c r="CL283" s="932"/>
      <c r="CM283" s="932"/>
      <c r="CN283" s="932"/>
      <c r="CO283" s="932"/>
      <c r="CP283" s="932"/>
      <c r="CQ283" s="932"/>
      <c r="CR283" s="932"/>
      <c r="CS283" s="932"/>
      <c r="CT283" s="932"/>
      <c r="CU283" s="932"/>
      <c r="CV283" s="932"/>
      <c r="CW283" s="932"/>
      <c r="CX283" s="932"/>
      <c r="CY283" s="932"/>
      <c r="CZ283" s="932"/>
      <c r="DA283" s="932"/>
      <c r="DB283" s="932"/>
      <c r="DC283" s="932"/>
      <c r="DD283" s="932"/>
      <c r="DE283" s="932"/>
      <c r="DF283" s="932"/>
      <c r="DG283" s="932"/>
      <c r="DH283" s="932"/>
      <c r="DI283" s="932"/>
      <c r="DJ283" s="932"/>
      <c r="DK283" s="932"/>
      <c r="DL283" s="932"/>
      <c r="DM283" s="932"/>
      <c r="DN283" s="932"/>
      <c r="DO283" s="932"/>
      <c r="DP283" s="932"/>
      <c r="DQ283" s="932"/>
      <c r="DR283" s="932"/>
    </row>
    <row r="284" spans="18:122">
      <c r="R284" s="932"/>
      <c r="S284" s="932"/>
      <c r="T284" s="932"/>
      <c r="U284" s="932"/>
      <c r="V284" s="932"/>
      <c r="W284" s="932"/>
      <c r="X284" s="932"/>
      <c r="Y284" s="932"/>
      <c r="Z284" s="932"/>
      <c r="AA284" s="932"/>
      <c r="AB284" s="932"/>
      <c r="AC284" s="932"/>
      <c r="AD284" s="932"/>
      <c r="AE284" s="932"/>
      <c r="AF284" s="932"/>
      <c r="AG284" s="932"/>
      <c r="AH284" s="932"/>
      <c r="AI284" s="932"/>
      <c r="AJ284" s="932"/>
      <c r="AK284" s="932"/>
      <c r="AL284" s="932"/>
      <c r="AM284" s="932"/>
      <c r="AN284" s="932"/>
      <c r="AO284" s="932"/>
      <c r="AP284" s="932"/>
      <c r="AQ284" s="932"/>
      <c r="AR284" s="932"/>
      <c r="AS284" s="932"/>
      <c r="AT284" s="932"/>
      <c r="AU284" s="932"/>
      <c r="AV284" s="932"/>
      <c r="AW284" s="932"/>
      <c r="AX284" s="932"/>
      <c r="AY284" s="932"/>
      <c r="AZ284" s="932"/>
      <c r="BA284" s="932"/>
      <c r="BB284" s="932"/>
      <c r="BC284" s="932"/>
      <c r="BD284" s="932"/>
      <c r="BE284" s="932"/>
      <c r="BF284" s="932"/>
      <c r="BG284" s="932"/>
      <c r="BH284" s="932"/>
      <c r="BI284" s="932"/>
      <c r="BJ284" s="932"/>
      <c r="BK284" s="932"/>
      <c r="BL284" s="932"/>
      <c r="BM284" s="932"/>
      <c r="BN284" s="932"/>
      <c r="BO284" s="932"/>
      <c r="BP284" s="932"/>
      <c r="BQ284" s="932"/>
      <c r="BR284" s="932"/>
      <c r="BS284" s="932"/>
      <c r="BT284" s="932"/>
      <c r="BU284" s="932"/>
      <c r="BV284" s="932"/>
      <c r="BW284" s="932"/>
      <c r="BX284" s="932"/>
      <c r="BY284" s="932"/>
      <c r="BZ284" s="932"/>
      <c r="CA284" s="932"/>
      <c r="CB284" s="932"/>
      <c r="CC284" s="932"/>
      <c r="CD284" s="932"/>
      <c r="CE284" s="932"/>
      <c r="CF284" s="932"/>
      <c r="CG284" s="932"/>
      <c r="CH284" s="932"/>
      <c r="CI284" s="932"/>
      <c r="CJ284" s="932"/>
      <c r="CK284" s="932"/>
      <c r="CL284" s="932"/>
      <c r="CM284" s="932"/>
      <c r="CN284" s="932"/>
      <c r="CO284" s="932"/>
      <c r="CP284" s="932"/>
      <c r="CQ284" s="932"/>
      <c r="CR284" s="932"/>
      <c r="CS284" s="932"/>
      <c r="CT284" s="932"/>
      <c r="CU284" s="932"/>
      <c r="CV284" s="932"/>
      <c r="CW284" s="932"/>
      <c r="CX284" s="932"/>
      <c r="CY284" s="932"/>
      <c r="CZ284" s="932"/>
      <c r="DA284" s="932"/>
      <c r="DB284" s="932"/>
      <c r="DC284" s="932"/>
      <c r="DD284" s="932"/>
      <c r="DE284" s="932"/>
      <c r="DF284" s="932"/>
      <c r="DG284" s="932"/>
      <c r="DH284" s="932"/>
      <c r="DI284" s="932"/>
      <c r="DJ284" s="932"/>
      <c r="DK284" s="932"/>
      <c r="DL284" s="932"/>
      <c r="DM284" s="932"/>
      <c r="DN284" s="932"/>
      <c r="DO284" s="932"/>
      <c r="DP284" s="932"/>
      <c r="DQ284" s="932"/>
      <c r="DR284" s="932"/>
    </row>
    <row r="285" spans="18:122">
      <c r="R285" s="932"/>
      <c r="S285" s="932"/>
      <c r="T285" s="932"/>
      <c r="U285" s="932"/>
      <c r="V285" s="932"/>
      <c r="W285" s="932"/>
      <c r="X285" s="932"/>
      <c r="Y285" s="932"/>
      <c r="Z285" s="932"/>
      <c r="AA285" s="932"/>
      <c r="AB285" s="932"/>
      <c r="AC285" s="932"/>
      <c r="AD285" s="932"/>
      <c r="AE285" s="932"/>
      <c r="AF285" s="932"/>
      <c r="AG285" s="932"/>
      <c r="AH285" s="932"/>
      <c r="AI285" s="932"/>
      <c r="AJ285" s="932"/>
      <c r="AK285" s="932"/>
      <c r="AL285" s="932"/>
      <c r="AM285" s="932"/>
      <c r="AN285" s="932"/>
      <c r="AO285" s="932"/>
      <c r="AP285" s="932"/>
      <c r="AQ285" s="932"/>
      <c r="AR285" s="932"/>
      <c r="AS285" s="932"/>
      <c r="AT285" s="932"/>
      <c r="AU285" s="932"/>
      <c r="AV285" s="932"/>
      <c r="AW285" s="932"/>
      <c r="AX285" s="932"/>
      <c r="AY285" s="932"/>
      <c r="AZ285" s="932"/>
      <c r="BA285" s="932"/>
      <c r="BB285" s="932"/>
      <c r="BC285" s="932"/>
      <c r="BD285" s="932"/>
      <c r="BE285" s="932"/>
      <c r="BF285" s="932"/>
      <c r="BG285" s="932"/>
      <c r="BH285" s="932"/>
      <c r="BI285" s="932"/>
      <c r="BJ285" s="932"/>
      <c r="BK285" s="932"/>
      <c r="BL285" s="932"/>
      <c r="BM285" s="932"/>
      <c r="BN285" s="932"/>
      <c r="BO285" s="932"/>
      <c r="BP285" s="932"/>
      <c r="BQ285" s="932"/>
      <c r="BR285" s="932"/>
      <c r="BS285" s="932"/>
      <c r="BT285" s="932"/>
      <c r="BU285" s="932"/>
      <c r="BV285" s="932"/>
      <c r="BW285" s="932"/>
      <c r="BX285" s="932"/>
      <c r="BY285" s="932"/>
      <c r="BZ285" s="932"/>
      <c r="CA285" s="932"/>
      <c r="CB285" s="932"/>
      <c r="CC285" s="932"/>
      <c r="CD285" s="932"/>
      <c r="CE285" s="932"/>
      <c r="CF285" s="932"/>
      <c r="CG285" s="932"/>
      <c r="CH285" s="932"/>
      <c r="CI285" s="932"/>
      <c r="CJ285" s="932"/>
      <c r="CK285" s="932"/>
      <c r="CL285" s="932"/>
      <c r="CM285" s="932"/>
      <c r="CN285" s="932"/>
      <c r="CO285" s="932"/>
      <c r="CP285" s="932"/>
      <c r="CQ285" s="932"/>
      <c r="CR285" s="932"/>
      <c r="CS285" s="932"/>
      <c r="CT285" s="932"/>
      <c r="CU285" s="932"/>
      <c r="CV285" s="932"/>
      <c r="CW285" s="932"/>
      <c r="CX285" s="932"/>
      <c r="CY285" s="932"/>
      <c r="CZ285" s="932"/>
      <c r="DA285" s="932"/>
      <c r="DB285" s="932"/>
      <c r="DC285" s="932"/>
      <c r="DD285" s="932"/>
      <c r="DE285" s="932"/>
      <c r="DF285" s="932"/>
      <c r="DG285" s="932"/>
      <c r="DH285" s="932"/>
      <c r="DI285" s="932"/>
      <c r="DJ285" s="932"/>
      <c r="DK285" s="932"/>
      <c r="DL285" s="932"/>
      <c r="DM285" s="932"/>
      <c r="DN285" s="932"/>
      <c r="DO285" s="932"/>
      <c r="DP285" s="932"/>
      <c r="DQ285" s="932"/>
      <c r="DR285" s="932"/>
    </row>
    <row r="286" spans="18:122">
      <c r="R286" s="932"/>
      <c r="S286" s="932"/>
      <c r="T286" s="932"/>
      <c r="U286" s="932"/>
      <c r="V286" s="932"/>
      <c r="W286" s="932"/>
      <c r="X286" s="932"/>
      <c r="Y286" s="932"/>
      <c r="Z286" s="932"/>
      <c r="AA286" s="932"/>
      <c r="AB286" s="932"/>
      <c r="AC286" s="932"/>
      <c r="AD286" s="932"/>
      <c r="AE286" s="932"/>
      <c r="AF286" s="932"/>
      <c r="AG286" s="932"/>
      <c r="AH286" s="932"/>
      <c r="AI286" s="932"/>
      <c r="AJ286" s="932"/>
      <c r="AK286" s="932"/>
      <c r="AL286" s="932"/>
      <c r="AM286" s="932"/>
      <c r="AN286" s="932"/>
      <c r="AO286" s="932"/>
      <c r="AP286" s="932"/>
      <c r="AQ286" s="932"/>
      <c r="AR286" s="932"/>
      <c r="AS286" s="932"/>
      <c r="AT286" s="932"/>
      <c r="AU286" s="932"/>
      <c r="AV286" s="932"/>
      <c r="AW286" s="932"/>
      <c r="AX286" s="932"/>
      <c r="AY286" s="932"/>
      <c r="AZ286" s="932"/>
      <c r="BA286" s="932"/>
      <c r="BB286" s="932"/>
      <c r="BC286" s="932"/>
      <c r="BD286" s="932"/>
      <c r="BE286" s="932"/>
      <c r="BF286" s="932"/>
      <c r="BG286" s="932"/>
      <c r="BH286" s="932"/>
      <c r="BI286" s="932"/>
      <c r="BJ286" s="932"/>
      <c r="BK286" s="932"/>
      <c r="BL286" s="932"/>
      <c r="BM286" s="932"/>
      <c r="BN286" s="932"/>
      <c r="BO286" s="932"/>
      <c r="BP286" s="932"/>
      <c r="BQ286" s="932"/>
      <c r="BR286" s="932"/>
      <c r="BS286" s="932"/>
      <c r="BT286" s="932"/>
      <c r="BU286" s="932"/>
      <c r="BV286" s="932"/>
      <c r="BW286" s="932"/>
      <c r="BX286" s="932"/>
      <c r="BY286" s="932"/>
      <c r="BZ286" s="932"/>
      <c r="CA286" s="932"/>
      <c r="CB286" s="932"/>
      <c r="CC286" s="932"/>
      <c r="CD286" s="932"/>
      <c r="CE286" s="932"/>
      <c r="CF286" s="932"/>
      <c r="CG286" s="932"/>
      <c r="CH286" s="932"/>
      <c r="CI286" s="932"/>
      <c r="CJ286" s="932"/>
      <c r="CK286" s="932"/>
      <c r="CL286" s="932"/>
      <c r="CM286" s="932"/>
      <c r="CN286" s="932"/>
      <c r="CO286" s="932"/>
      <c r="CP286" s="932"/>
      <c r="CQ286" s="932"/>
      <c r="CR286" s="932"/>
      <c r="CS286" s="932"/>
      <c r="CT286" s="932"/>
      <c r="CU286" s="932"/>
      <c r="CV286" s="932"/>
      <c r="CW286" s="932"/>
      <c r="CX286" s="932"/>
      <c r="CY286" s="932"/>
      <c r="CZ286" s="932"/>
      <c r="DA286" s="932"/>
      <c r="DB286" s="932"/>
      <c r="DC286" s="932"/>
      <c r="DD286" s="932"/>
      <c r="DE286" s="932"/>
      <c r="DF286" s="932"/>
      <c r="DG286" s="932"/>
      <c r="DH286" s="932"/>
      <c r="DI286" s="932"/>
      <c r="DJ286" s="932"/>
      <c r="DK286" s="932"/>
      <c r="DL286" s="932"/>
      <c r="DM286" s="932"/>
      <c r="DN286" s="932"/>
      <c r="DO286" s="932"/>
      <c r="DP286" s="932"/>
      <c r="DQ286" s="932"/>
      <c r="DR286" s="932"/>
    </row>
    <row r="287" spans="18:122">
      <c r="R287" s="932"/>
      <c r="S287" s="932"/>
      <c r="T287" s="932"/>
      <c r="U287" s="932"/>
      <c r="V287" s="932"/>
      <c r="W287" s="932"/>
      <c r="X287" s="932"/>
      <c r="Y287" s="932"/>
      <c r="Z287" s="932"/>
      <c r="AA287" s="932"/>
      <c r="AB287" s="932"/>
      <c r="AC287" s="932"/>
      <c r="AD287" s="932"/>
      <c r="AE287" s="932"/>
      <c r="AF287" s="932"/>
      <c r="AG287" s="932"/>
      <c r="AH287" s="932"/>
      <c r="AI287" s="932"/>
      <c r="AJ287" s="932"/>
      <c r="AK287" s="932"/>
      <c r="AL287" s="932"/>
      <c r="AM287" s="932"/>
      <c r="AN287" s="932"/>
      <c r="AO287" s="932"/>
      <c r="AP287" s="932"/>
      <c r="AQ287" s="932"/>
      <c r="AR287" s="932"/>
      <c r="AS287" s="932"/>
      <c r="AT287" s="932"/>
      <c r="AU287" s="932"/>
      <c r="AV287" s="932"/>
      <c r="AW287" s="932"/>
      <c r="AX287" s="932"/>
      <c r="AY287" s="932"/>
      <c r="AZ287" s="932"/>
      <c r="BA287" s="932"/>
      <c r="BB287" s="932"/>
      <c r="BC287" s="932"/>
      <c r="BD287" s="932"/>
      <c r="BE287" s="932"/>
      <c r="BF287" s="932"/>
      <c r="BG287" s="932"/>
      <c r="BH287" s="932"/>
      <c r="BI287" s="932"/>
      <c r="BJ287" s="932"/>
      <c r="BK287" s="932"/>
      <c r="BL287" s="932"/>
      <c r="BM287" s="932"/>
      <c r="BN287" s="932"/>
      <c r="BO287" s="932"/>
      <c r="BP287" s="932"/>
      <c r="BQ287" s="932"/>
      <c r="BR287" s="932"/>
      <c r="BS287" s="932"/>
      <c r="BT287" s="932"/>
      <c r="BU287" s="932"/>
      <c r="BV287" s="932"/>
      <c r="BW287" s="932"/>
      <c r="BX287" s="932"/>
      <c r="BY287" s="932"/>
      <c r="BZ287" s="932"/>
      <c r="CA287" s="932"/>
      <c r="CB287" s="932"/>
      <c r="CC287" s="932"/>
      <c r="CD287" s="932"/>
      <c r="CE287" s="932"/>
      <c r="CF287" s="932"/>
      <c r="CG287" s="932"/>
      <c r="CH287" s="932"/>
      <c r="CI287" s="932"/>
      <c r="CJ287" s="932"/>
      <c r="CK287" s="932"/>
      <c r="CL287" s="932"/>
      <c r="CM287" s="932"/>
      <c r="CN287" s="932"/>
      <c r="CO287" s="932"/>
      <c r="CP287" s="932"/>
      <c r="CQ287" s="932"/>
      <c r="CR287" s="932"/>
      <c r="CS287" s="932"/>
      <c r="CT287" s="932"/>
      <c r="CU287" s="932"/>
      <c r="CV287" s="932"/>
      <c r="CW287" s="932"/>
      <c r="CX287" s="932"/>
      <c r="CY287" s="932"/>
      <c r="CZ287" s="932"/>
      <c r="DA287" s="932"/>
      <c r="DB287" s="932"/>
      <c r="DC287" s="932"/>
      <c r="DD287" s="932"/>
      <c r="DE287" s="932"/>
      <c r="DF287" s="932"/>
      <c r="DG287" s="932"/>
      <c r="DH287" s="932"/>
      <c r="DI287" s="932"/>
      <c r="DJ287" s="932"/>
      <c r="DK287" s="932"/>
      <c r="DL287" s="932"/>
      <c r="DM287" s="932"/>
      <c r="DN287" s="932"/>
      <c r="DO287" s="932"/>
      <c r="DP287" s="932"/>
      <c r="DQ287" s="932"/>
      <c r="DR287" s="932"/>
    </row>
    <row r="288" spans="18:122">
      <c r="R288" s="932"/>
      <c r="S288" s="932"/>
      <c r="T288" s="932"/>
      <c r="U288" s="932"/>
      <c r="V288" s="932"/>
      <c r="W288" s="932"/>
      <c r="X288" s="932"/>
      <c r="Y288" s="932"/>
      <c r="Z288" s="932"/>
      <c r="AA288" s="932"/>
      <c r="AB288" s="932"/>
      <c r="AC288" s="932"/>
      <c r="AD288" s="932"/>
      <c r="AE288" s="932"/>
      <c r="AF288" s="932"/>
      <c r="AG288" s="932"/>
      <c r="AH288" s="932"/>
      <c r="AI288" s="932"/>
      <c r="AJ288" s="932"/>
      <c r="AK288" s="932"/>
      <c r="AL288" s="932"/>
      <c r="AM288" s="932"/>
      <c r="AN288" s="932"/>
      <c r="AO288" s="932"/>
      <c r="AP288" s="932"/>
      <c r="AQ288" s="932"/>
      <c r="AR288" s="932"/>
      <c r="AS288" s="932"/>
      <c r="AT288" s="932"/>
      <c r="AU288" s="932"/>
      <c r="AV288" s="932"/>
      <c r="AW288" s="932"/>
      <c r="AX288" s="932"/>
      <c r="AY288" s="932"/>
      <c r="AZ288" s="932"/>
      <c r="BA288" s="932"/>
      <c r="BB288" s="932"/>
      <c r="BC288" s="932"/>
      <c r="BD288" s="932"/>
      <c r="BE288" s="932"/>
      <c r="BF288" s="932"/>
      <c r="BG288" s="932"/>
      <c r="BH288" s="932"/>
      <c r="BI288" s="932"/>
      <c r="BJ288" s="932"/>
      <c r="BK288" s="932"/>
      <c r="BL288" s="932"/>
      <c r="BM288" s="932"/>
      <c r="BN288" s="932"/>
      <c r="BO288" s="932"/>
      <c r="BP288" s="932"/>
      <c r="BQ288" s="932"/>
      <c r="BR288" s="932"/>
      <c r="BS288" s="932"/>
      <c r="BT288" s="932"/>
      <c r="BU288" s="932"/>
      <c r="BV288" s="932"/>
      <c r="BW288" s="932"/>
      <c r="BX288" s="932"/>
      <c r="BY288" s="932"/>
      <c r="BZ288" s="932"/>
      <c r="CA288" s="932"/>
      <c r="CB288" s="932"/>
      <c r="CC288" s="932"/>
      <c r="CD288" s="932"/>
      <c r="CE288" s="932"/>
      <c r="CF288" s="932"/>
      <c r="CG288" s="932"/>
      <c r="CH288" s="932"/>
      <c r="CI288" s="932"/>
      <c r="CJ288" s="932"/>
      <c r="CK288" s="932"/>
      <c r="CL288" s="932"/>
      <c r="CM288" s="932"/>
      <c r="CN288" s="932"/>
      <c r="CO288" s="932"/>
      <c r="CP288" s="932"/>
      <c r="CQ288" s="932"/>
      <c r="CR288" s="932"/>
      <c r="CS288" s="932"/>
      <c r="CT288" s="932"/>
      <c r="CU288" s="932"/>
      <c r="CV288" s="932"/>
      <c r="CW288" s="932"/>
      <c r="CX288" s="932"/>
      <c r="CY288" s="932"/>
      <c r="CZ288" s="932"/>
      <c r="DA288" s="932"/>
      <c r="DB288" s="932"/>
      <c r="DC288" s="932"/>
      <c r="DD288" s="932"/>
      <c r="DE288" s="932"/>
      <c r="DF288" s="932"/>
      <c r="DG288" s="932"/>
      <c r="DH288" s="932"/>
      <c r="DI288" s="932"/>
      <c r="DJ288" s="932"/>
      <c r="DK288" s="932"/>
      <c r="DL288" s="932"/>
      <c r="DM288" s="932"/>
      <c r="DN288" s="932"/>
      <c r="DO288" s="932"/>
      <c r="DP288" s="932"/>
      <c r="DQ288" s="932"/>
      <c r="DR288" s="932"/>
    </row>
    <row r="289" spans="18:122">
      <c r="R289" s="932"/>
      <c r="S289" s="932"/>
      <c r="T289" s="932"/>
      <c r="U289" s="932"/>
      <c r="V289" s="932"/>
      <c r="W289" s="932"/>
      <c r="X289" s="932"/>
      <c r="Y289" s="932"/>
      <c r="Z289" s="932"/>
      <c r="AA289" s="932"/>
      <c r="AB289" s="932"/>
      <c r="AC289" s="932"/>
      <c r="AD289" s="932"/>
      <c r="AE289" s="932"/>
      <c r="AF289" s="932"/>
      <c r="AG289" s="932"/>
      <c r="AH289" s="932"/>
      <c r="AI289" s="932"/>
      <c r="AJ289" s="932"/>
      <c r="AK289" s="932"/>
      <c r="AL289" s="932"/>
      <c r="AM289" s="932"/>
      <c r="AN289" s="932"/>
      <c r="AO289" s="932"/>
      <c r="AP289" s="932"/>
      <c r="AQ289" s="932"/>
      <c r="AR289" s="932"/>
      <c r="AS289" s="932"/>
      <c r="AT289" s="932"/>
      <c r="AU289" s="932"/>
      <c r="AV289" s="932"/>
      <c r="AW289" s="932"/>
      <c r="AX289" s="932"/>
      <c r="AY289" s="932"/>
      <c r="AZ289" s="932"/>
      <c r="BA289" s="932"/>
      <c r="BB289" s="932"/>
      <c r="BC289" s="932"/>
      <c r="BD289" s="932"/>
      <c r="BE289" s="932"/>
      <c r="BF289" s="932"/>
      <c r="BG289" s="932"/>
      <c r="BH289" s="932"/>
      <c r="BI289" s="932"/>
      <c r="BJ289" s="932"/>
      <c r="BK289" s="932"/>
      <c r="BL289" s="932"/>
      <c r="BM289" s="932"/>
      <c r="BN289" s="932"/>
      <c r="BO289" s="932"/>
      <c r="BP289" s="932"/>
      <c r="BQ289" s="932"/>
      <c r="BR289" s="932"/>
      <c r="BS289" s="932"/>
      <c r="BT289" s="932"/>
      <c r="BU289" s="932"/>
      <c r="BV289" s="932"/>
      <c r="BW289" s="932"/>
      <c r="BX289" s="932"/>
      <c r="BY289" s="932"/>
      <c r="BZ289" s="932"/>
      <c r="CA289" s="932"/>
      <c r="CB289" s="932"/>
      <c r="CC289" s="932"/>
      <c r="CD289" s="932"/>
      <c r="CE289" s="932"/>
      <c r="CF289" s="932"/>
      <c r="CG289" s="932"/>
      <c r="CH289" s="932"/>
      <c r="CI289" s="932"/>
      <c r="CJ289" s="932"/>
      <c r="CK289" s="932"/>
      <c r="CL289" s="932"/>
      <c r="CM289" s="932"/>
      <c r="CN289" s="932"/>
      <c r="CO289" s="932"/>
      <c r="CP289" s="932"/>
      <c r="CQ289" s="932"/>
      <c r="CR289" s="932"/>
      <c r="CS289" s="932"/>
      <c r="CT289" s="932"/>
      <c r="CU289" s="932"/>
      <c r="CV289" s="932"/>
      <c r="CW289" s="932"/>
      <c r="CX289" s="932"/>
      <c r="CY289" s="932"/>
      <c r="CZ289" s="932"/>
      <c r="DA289" s="932"/>
      <c r="DB289" s="932"/>
      <c r="DC289" s="932"/>
      <c r="DD289" s="932"/>
      <c r="DE289" s="932"/>
      <c r="DF289" s="932"/>
      <c r="DG289" s="932"/>
      <c r="DH289" s="932"/>
      <c r="DI289" s="932"/>
      <c r="DJ289" s="932"/>
      <c r="DK289" s="932"/>
      <c r="DL289" s="932"/>
      <c r="DM289" s="932"/>
      <c r="DN289" s="932"/>
      <c r="DO289" s="932"/>
      <c r="DP289" s="932"/>
      <c r="DQ289" s="932"/>
      <c r="DR289" s="932"/>
    </row>
    <row r="290" spans="18:122">
      <c r="R290" s="932"/>
      <c r="S290" s="932"/>
      <c r="T290" s="932"/>
      <c r="U290" s="932"/>
      <c r="V290" s="932"/>
      <c r="W290" s="932"/>
      <c r="X290" s="932"/>
      <c r="Y290" s="932"/>
      <c r="Z290" s="932"/>
      <c r="AA290" s="932"/>
      <c r="AB290" s="932"/>
      <c r="AC290" s="932"/>
      <c r="AD290" s="932"/>
      <c r="AE290" s="932"/>
      <c r="AF290" s="932"/>
      <c r="AG290" s="932"/>
      <c r="AH290" s="932"/>
      <c r="AI290" s="932"/>
      <c r="AJ290" s="932"/>
      <c r="AK290" s="932"/>
      <c r="AL290" s="932"/>
      <c r="AM290" s="932"/>
      <c r="AN290" s="932"/>
      <c r="AO290" s="932"/>
      <c r="AP290" s="932"/>
      <c r="AQ290" s="932"/>
      <c r="AR290" s="932"/>
      <c r="AS290" s="932"/>
      <c r="AT290" s="932"/>
      <c r="AU290" s="932"/>
      <c r="AV290" s="932"/>
      <c r="AW290" s="932"/>
      <c r="AX290" s="932"/>
      <c r="AY290" s="932"/>
      <c r="AZ290" s="932"/>
      <c r="BA290" s="932"/>
      <c r="BB290" s="932"/>
      <c r="BC290" s="932"/>
      <c r="BD290" s="932"/>
      <c r="BE290" s="932"/>
      <c r="BF290" s="932"/>
      <c r="BG290" s="932"/>
      <c r="BH290" s="932"/>
      <c r="BI290" s="932"/>
      <c r="BJ290" s="932"/>
      <c r="BK290" s="932"/>
      <c r="BL290" s="932"/>
      <c r="BM290" s="932"/>
      <c r="BN290" s="932"/>
      <c r="BO290" s="932"/>
      <c r="BP290" s="932"/>
      <c r="BQ290" s="932"/>
      <c r="BR290" s="932"/>
      <c r="BS290" s="932"/>
      <c r="BT290" s="932"/>
      <c r="BU290" s="932"/>
      <c r="BV290" s="932"/>
      <c r="BW290" s="932"/>
      <c r="BX290" s="932"/>
      <c r="BY290" s="932"/>
      <c r="BZ290" s="932"/>
      <c r="CA290" s="932"/>
      <c r="CB290" s="932"/>
      <c r="CC290" s="932"/>
      <c r="CD290" s="932"/>
      <c r="CE290" s="932"/>
      <c r="CF290" s="932"/>
      <c r="CG290" s="932"/>
      <c r="CH290" s="932"/>
      <c r="CI290" s="932"/>
      <c r="CJ290" s="932"/>
      <c r="CK290" s="932"/>
      <c r="CL290" s="932"/>
      <c r="CM290" s="932"/>
      <c r="CN290" s="932"/>
      <c r="CO290" s="932"/>
      <c r="CP290" s="932"/>
      <c r="CQ290" s="932"/>
      <c r="CR290" s="932"/>
      <c r="CS290" s="932"/>
      <c r="CT290" s="932"/>
      <c r="CU290" s="932"/>
      <c r="CV290" s="932"/>
      <c r="CW290" s="932"/>
      <c r="CX290" s="932"/>
      <c r="CY290" s="932"/>
      <c r="CZ290" s="932"/>
      <c r="DA290" s="932"/>
      <c r="DB290" s="932"/>
      <c r="DC290" s="932"/>
      <c r="DD290" s="932"/>
      <c r="DE290" s="932"/>
      <c r="DF290" s="932"/>
      <c r="DG290" s="932"/>
      <c r="DH290" s="932"/>
      <c r="DI290" s="932"/>
      <c r="DJ290" s="932"/>
      <c r="DK290" s="932"/>
      <c r="DL290" s="932"/>
      <c r="DM290" s="932"/>
      <c r="DN290" s="932"/>
      <c r="DO290" s="932"/>
      <c r="DP290" s="932"/>
      <c r="DQ290" s="932"/>
      <c r="DR290" s="932"/>
    </row>
    <row r="291" spans="18:122">
      <c r="R291" s="932"/>
      <c r="S291" s="932"/>
      <c r="T291" s="932"/>
      <c r="U291" s="932"/>
      <c r="V291" s="932"/>
      <c r="W291" s="932"/>
      <c r="X291" s="932"/>
      <c r="Y291" s="932"/>
      <c r="Z291" s="932"/>
      <c r="AA291" s="932"/>
      <c r="AB291" s="932"/>
      <c r="AC291" s="932"/>
      <c r="AD291" s="932"/>
      <c r="AE291" s="932"/>
      <c r="AF291" s="932"/>
      <c r="AG291" s="932"/>
      <c r="AH291" s="932"/>
      <c r="AI291" s="932"/>
      <c r="AJ291" s="932"/>
      <c r="AK291" s="932"/>
      <c r="AL291" s="932"/>
      <c r="AM291" s="932"/>
      <c r="AN291" s="932"/>
      <c r="AO291" s="932"/>
      <c r="AP291" s="932"/>
      <c r="AQ291" s="932"/>
      <c r="AR291" s="932"/>
      <c r="AS291" s="932"/>
      <c r="AT291" s="932"/>
      <c r="AU291" s="932"/>
      <c r="AV291" s="932"/>
      <c r="AW291" s="932"/>
      <c r="AX291" s="932"/>
      <c r="AY291" s="932"/>
      <c r="AZ291" s="932"/>
      <c r="BA291" s="932"/>
      <c r="BB291" s="932"/>
      <c r="BC291" s="932"/>
      <c r="BD291" s="932"/>
      <c r="BE291" s="932"/>
      <c r="BF291" s="932"/>
      <c r="BG291" s="932"/>
      <c r="BH291" s="932"/>
      <c r="BI291" s="932"/>
      <c r="BJ291" s="932"/>
      <c r="BK291" s="932"/>
      <c r="BL291" s="932"/>
      <c r="BM291" s="932"/>
      <c r="BN291" s="932"/>
      <c r="BO291" s="932"/>
      <c r="BP291" s="932"/>
      <c r="BQ291" s="932"/>
      <c r="BR291" s="932"/>
      <c r="BS291" s="932"/>
      <c r="BT291" s="932"/>
      <c r="BU291" s="932"/>
      <c r="BV291" s="932"/>
      <c r="BW291" s="932"/>
      <c r="BX291" s="932"/>
      <c r="BY291" s="932"/>
      <c r="BZ291" s="932"/>
      <c r="CA291" s="932"/>
      <c r="CB291" s="932"/>
      <c r="CC291" s="932"/>
      <c r="CD291" s="932"/>
      <c r="CE291" s="932"/>
      <c r="CF291" s="932"/>
      <c r="CG291" s="932"/>
      <c r="CH291" s="932"/>
      <c r="CI291" s="932"/>
      <c r="CJ291" s="932"/>
      <c r="CK291" s="932"/>
      <c r="CL291" s="932"/>
      <c r="CM291" s="932"/>
      <c r="CN291" s="932"/>
      <c r="CO291" s="932"/>
      <c r="CP291" s="932"/>
      <c r="CQ291" s="932"/>
      <c r="CR291" s="932"/>
      <c r="CS291" s="932"/>
      <c r="CT291" s="932"/>
      <c r="CU291" s="932"/>
      <c r="CV291" s="932"/>
      <c r="CW291" s="932"/>
      <c r="CX291" s="932"/>
      <c r="CY291" s="932"/>
      <c r="CZ291" s="932"/>
      <c r="DA291" s="932"/>
      <c r="DB291" s="932"/>
      <c r="DC291" s="932"/>
      <c r="DD291" s="932"/>
      <c r="DE291" s="932"/>
      <c r="DF291" s="932"/>
      <c r="DG291" s="932"/>
      <c r="DH291" s="932"/>
      <c r="DI291" s="932"/>
      <c r="DJ291" s="932"/>
      <c r="DK291" s="932"/>
      <c r="DL291" s="932"/>
      <c r="DM291" s="932"/>
      <c r="DN291" s="932"/>
      <c r="DO291" s="932"/>
      <c r="DP291" s="932"/>
      <c r="DQ291" s="932"/>
      <c r="DR291" s="932"/>
    </row>
    <row r="292" spans="18:122">
      <c r="R292" s="932"/>
      <c r="S292" s="932"/>
      <c r="T292" s="932"/>
      <c r="U292" s="932"/>
      <c r="V292" s="932"/>
      <c r="W292" s="932"/>
      <c r="X292" s="932"/>
      <c r="Y292" s="932"/>
      <c r="Z292" s="932"/>
      <c r="AA292" s="932"/>
      <c r="AB292" s="932"/>
      <c r="AC292" s="932"/>
      <c r="AD292" s="932"/>
      <c r="AE292" s="932"/>
      <c r="AF292" s="932"/>
      <c r="AG292" s="932"/>
      <c r="AH292" s="932"/>
      <c r="AI292" s="932"/>
      <c r="AJ292" s="932"/>
      <c r="AK292" s="932"/>
      <c r="AL292" s="932"/>
      <c r="AM292" s="932"/>
      <c r="AN292" s="932"/>
      <c r="AO292" s="932"/>
      <c r="AP292" s="932"/>
      <c r="AQ292" s="932"/>
      <c r="AR292" s="932"/>
      <c r="AS292" s="932"/>
      <c r="AT292" s="932"/>
      <c r="AU292" s="932"/>
      <c r="AV292" s="932"/>
      <c r="AW292" s="932"/>
      <c r="AX292" s="932"/>
      <c r="AY292" s="932"/>
      <c r="AZ292" s="932"/>
      <c r="BA292" s="932"/>
      <c r="BB292" s="932"/>
      <c r="BC292" s="932"/>
      <c r="BD292" s="932"/>
      <c r="BE292" s="932"/>
      <c r="BF292" s="932"/>
      <c r="BG292" s="932"/>
      <c r="BH292" s="932"/>
      <c r="BI292" s="932"/>
      <c r="BJ292" s="932"/>
      <c r="BK292" s="932"/>
      <c r="BL292" s="932"/>
      <c r="BM292" s="932"/>
      <c r="BN292" s="932"/>
      <c r="BO292" s="932"/>
      <c r="BP292" s="932"/>
      <c r="BQ292" s="932"/>
      <c r="BR292" s="932"/>
      <c r="BS292" s="932"/>
      <c r="BT292" s="932"/>
      <c r="BU292" s="932"/>
      <c r="BV292" s="932"/>
      <c r="BW292" s="932"/>
      <c r="BX292" s="932"/>
      <c r="BY292" s="932"/>
      <c r="BZ292" s="932"/>
      <c r="CA292" s="932"/>
      <c r="CB292" s="932"/>
      <c r="CC292" s="932"/>
      <c r="CD292" s="932"/>
      <c r="CE292" s="932"/>
      <c r="CF292" s="932"/>
      <c r="CG292" s="932"/>
      <c r="CH292" s="932"/>
      <c r="CI292" s="932"/>
      <c r="CJ292" s="932"/>
      <c r="CK292" s="932"/>
      <c r="CL292" s="932"/>
      <c r="CM292" s="932"/>
      <c r="CN292" s="932"/>
      <c r="CO292" s="932"/>
      <c r="CP292" s="932"/>
      <c r="CQ292" s="932"/>
      <c r="CR292" s="932"/>
      <c r="CS292" s="932"/>
      <c r="CT292" s="932"/>
      <c r="CU292" s="932"/>
      <c r="CV292" s="932"/>
      <c r="CW292" s="932"/>
      <c r="CX292" s="932"/>
      <c r="CY292" s="932"/>
      <c r="CZ292" s="932"/>
      <c r="DA292" s="932"/>
      <c r="DB292" s="932"/>
      <c r="DC292" s="932"/>
      <c r="DD292" s="932"/>
      <c r="DE292" s="932"/>
      <c r="DF292" s="932"/>
      <c r="DG292" s="932"/>
      <c r="DH292" s="932"/>
      <c r="DI292" s="932"/>
      <c r="DJ292" s="932"/>
      <c r="DK292" s="932"/>
      <c r="DL292" s="932"/>
      <c r="DM292" s="932"/>
      <c r="DN292" s="932"/>
      <c r="DO292" s="932"/>
      <c r="DP292" s="932"/>
      <c r="DQ292" s="932"/>
      <c r="DR292" s="932"/>
    </row>
    <row r="293" spans="18:122">
      <c r="R293" s="932"/>
      <c r="S293" s="932"/>
      <c r="T293" s="932"/>
      <c r="U293" s="932"/>
      <c r="V293" s="932"/>
      <c r="W293" s="932"/>
      <c r="X293" s="932"/>
      <c r="Y293" s="932"/>
      <c r="Z293" s="932"/>
      <c r="AA293" s="932"/>
      <c r="AB293" s="932"/>
      <c r="AC293" s="932"/>
      <c r="AD293" s="932"/>
      <c r="AE293" s="932"/>
      <c r="AF293" s="932"/>
      <c r="AG293" s="932"/>
      <c r="AH293" s="932"/>
      <c r="AI293" s="932"/>
      <c r="AJ293" s="932"/>
      <c r="AK293" s="932"/>
      <c r="AL293" s="932"/>
      <c r="AM293" s="932"/>
      <c r="AN293" s="932"/>
      <c r="AO293" s="932"/>
      <c r="AP293" s="932"/>
      <c r="AQ293" s="932"/>
      <c r="AR293" s="932"/>
      <c r="AS293" s="932"/>
      <c r="AT293" s="932"/>
      <c r="AU293" s="932"/>
      <c r="AV293" s="932"/>
      <c r="AW293" s="932"/>
      <c r="AX293" s="932"/>
      <c r="AY293" s="932"/>
      <c r="AZ293" s="932"/>
      <c r="BA293" s="932"/>
      <c r="BB293" s="932"/>
      <c r="BC293" s="932"/>
      <c r="BD293" s="932"/>
      <c r="BE293" s="932"/>
      <c r="BF293" s="932"/>
      <c r="BG293" s="932"/>
      <c r="BH293" s="932"/>
      <c r="BI293" s="932"/>
      <c r="BJ293" s="932"/>
      <c r="BK293" s="932"/>
      <c r="BL293" s="932"/>
      <c r="BM293" s="932"/>
      <c r="BN293" s="932"/>
      <c r="BO293" s="932"/>
      <c r="BP293" s="932"/>
      <c r="BQ293" s="932"/>
      <c r="BR293" s="932"/>
      <c r="BS293" s="932"/>
      <c r="BT293" s="932"/>
      <c r="BU293" s="932"/>
      <c r="BV293" s="932"/>
      <c r="BW293" s="932"/>
      <c r="BX293" s="932"/>
      <c r="BY293" s="932"/>
      <c r="BZ293" s="932"/>
      <c r="CA293" s="932"/>
      <c r="CB293" s="932"/>
      <c r="CC293" s="932"/>
      <c r="CD293" s="932"/>
      <c r="CE293" s="932"/>
      <c r="CF293" s="932"/>
      <c r="CG293" s="932"/>
      <c r="CH293" s="932"/>
      <c r="CI293" s="932"/>
      <c r="CJ293" s="932"/>
      <c r="CK293" s="932"/>
      <c r="CL293" s="932"/>
      <c r="CM293" s="932"/>
      <c r="CN293" s="932"/>
      <c r="CO293" s="932"/>
      <c r="CP293" s="932"/>
      <c r="CQ293" s="932"/>
      <c r="CR293" s="932"/>
      <c r="CS293" s="932"/>
      <c r="CT293" s="932"/>
      <c r="CU293" s="932"/>
      <c r="CV293" s="932"/>
      <c r="CW293" s="932"/>
      <c r="CX293" s="932"/>
      <c r="CY293" s="932"/>
      <c r="CZ293" s="932"/>
      <c r="DA293" s="932"/>
      <c r="DB293" s="932"/>
      <c r="DC293" s="932"/>
      <c r="DD293" s="932"/>
      <c r="DE293" s="932"/>
      <c r="DF293" s="932"/>
      <c r="DG293" s="932"/>
      <c r="DH293" s="932"/>
      <c r="DI293" s="932"/>
      <c r="DJ293" s="932"/>
      <c r="DK293" s="932"/>
      <c r="DL293" s="932"/>
      <c r="DM293" s="932"/>
      <c r="DN293" s="932"/>
      <c r="DO293" s="932"/>
      <c r="DP293" s="932"/>
      <c r="DQ293" s="932"/>
      <c r="DR293" s="932"/>
    </row>
    <row r="294" spans="18:122">
      <c r="R294" s="932"/>
      <c r="S294" s="932"/>
      <c r="T294" s="932"/>
      <c r="U294" s="932"/>
      <c r="V294" s="932"/>
      <c r="W294" s="932"/>
      <c r="X294" s="932"/>
      <c r="Y294" s="932"/>
      <c r="Z294" s="932"/>
      <c r="AA294" s="932"/>
      <c r="AB294" s="932"/>
      <c r="AC294" s="932"/>
      <c r="AD294" s="932"/>
      <c r="AE294" s="932"/>
      <c r="AF294" s="932"/>
      <c r="AG294" s="932"/>
      <c r="AH294" s="932"/>
      <c r="AI294" s="932"/>
      <c r="AJ294" s="932"/>
      <c r="AK294" s="932"/>
      <c r="AL294" s="932"/>
      <c r="AM294" s="932"/>
      <c r="AN294" s="932"/>
      <c r="AO294" s="932"/>
      <c r="AP294" s="932"/>
      <c r="AQ294" s="932"/>
      <c r="AR294" s="932"/>
      <c r="AS294" s="932"/>
      <c r="AT294" s="932"/>
      <c r="AU294" s="932"/>
      <c r="AV294" s="932"/>
      <c r="AW294" s="932"/>
      <c r="AX294" s="932"/>
      <c r="AY294" s="932"/>
      <c r="AZ294" s="932"/>
      <c r="BA294" s="932"/>
      <c r="BB294" s="932"/>
      <c r="BC294" s="932"/>
      <c r="BD294" s="932"/>
      <c r="BE294" s="932"/>
      <c r="BF294" s="932"/>
      <c r="BG294" s="932"/>
      <c r="BH294" s="932"/>
      <c r="BI294" s="932"/>
      <c r="BJ294" s="932"/>
      <c r="BK294" s="932"/>
      <c r="BL294" s="932"/>
      <c r="BM294" s="932"/>
      <c r="BN294" s="932"/>
      <c r="BO294" s="932"/>
      <c r="BP294" s="932"/>
      <c r="BQ294" s="932"/>
      <c r="BR294" s="932"/>
      <c r="BS294" s="932"/>
      <c r="BT294" s="932"/>
      <c r="BU294" s="932"/>
      <c r="BV294" s="932"/>
      <c r="BW294" s="932"/>
      <c r="BX294" s="932"/>
      <c r="BY294" s="932"/>
      <c r="BZ294" s="932"/>
      <c r="CA294" s="932"/>
      <c r="CB294" s="932"/>
      <c r="CC294" s="932"/>
      <c r="CD294" s="932"/>
      <c r="CE294" s="932"/>
      <c r="CF294" s="932"/>
      <c r="CG294" s="932"/>
      <c r="CH294" s="932"/>
      <c r="CI294" s="932"/>
      <c r="CJ294" s="932"/>
      <c r="CK294" s="932"/>
      <c r="CL294" s="932"/>
      <c r="CM294" s="932"/>
      <c r="CN294" s="932"/>
      <c r="CO294" s="932"/>
      <c r="CP294" s="932"/>
      <c r="CQ294" s="932"/>
      <c r="CR294" s="932"/>
      <c r="CS294" s="932"/>
      <c r="CT294" s="932"/>
      <c r="CU294" s="932"/>
      <c r="CV294" s="932"/>
      <c r="CW294" s="932"/>
      <c r="CX294" s="932"/>
      <c r="CY294" s="932"/>
      <c r="CZ294" s="932"/>
      <c r="DA294" s="932"/>
      <c r="DB294" s="932"/>
      <c r="DC294" s="932"/>
      <c r="DD294" s="932"/>
      <c r="DE294" s="932"/>
      <c r="DF294" s="932"/>
      <c r="DG294" s="932"/>
      <c r="DH294" s="932"/>
      <c r="DI294" s="932"/>
      <c r="DJ294" s="932"/>
      <c r="DK294" s="932"/>
      <c r="DL294" s="932"/>
      <c r="DM294" s="932"/>
      <c r="DN294" s="932"/>
      <c r="DO294" s="932"/>
      <c r="DP294" s="932"/>
      <c r="DQ294" s="932"/>
      <c r="DR294" s="932"/>
    </row>
    <row r="295" spans="18:122">
      <c r="R295" s="932"/>
      <c r="S295" s="932"/>
      <c r="T295" s="932"/>
      <c r="U295" s="932"/>
      <c r="V295" s="932"/>
      <c r="W295" s="932"/>
      <c r="X295" s="932"/>
      <c r="Y295" s="932"/>
      <c r="Z295" s="932"/>
      <c r="AA295" s="932"/>
      <c r="AB295" s="932"/>
      <c r="AC295" s="932"/>
      <c r="AD295" s="932"/>
      <c r="AE295" s="932"/>
      <c r="AF295" s="932"/>
      <c r="AG295" s="932"/>
      <c r="AH295" s="932"/>
      <c r="AI295" s="932"/>
      <c r="AJ295" s="932"/>
      <c r="AK295" s="932"/>
      <c r="AL295" s="932"/>
      <c r="AM295" s="932"/>
      <c r="AN295" s="932"/>
      <c r="AO295" s="932"/>
      <c r="AP295" s="932"/>
      <c r="AQ295" s="932"/>
      <c r="AR295" s="932"/>
      <c r="AS295" s="932"/>
      <c r="AT295" s="932"/>
      <c r="AU295" s="932"/>
      <c r="AV295" s="932"/>
      <c r="AW295" s="932"/>
      <c r="AX295" s="932"/>
      <c r="AY295" s="932"/>
      <c r="AZ295" s="932"/>
      <c r="BA295" s="932"/>
      <c r="BB295" s="932"/>
      <c r="BC295" s="932"/>
      <c r="BD295" s="932"/>
      <c r="BE295" s="932"/>
      <c r="BF295" s="932"/>
      <c r="BG295" s="932"/>
      <c r="BH295" s="932"/>
      <c r="BI295" s="932"/>
      <c r="BJ295" s="932"/>
      <c r="BK295" s="932"/>
      <c r="BL295" s="932"/>
      <c r="BM295" s="932"/>
      <c r="BN295" s="932"/>
      <c r="BO295" s="932"/>
      <c r="BP295" s="932"/>
      <c r="BQ295" s="932"/>
      <c r="BR295" s="932"/>
      <c r="BS295" s="932"/>
      <c r="BT295" s="932"/>
      <c r="BU295" s="932"/>
      <c r="BV295" s="932"/>
      <c r="BW295" s="932"/>
      <c r="BX295" s="932"/>
      <c r="BY295" s="932"/>
      <c r="BZ295" s="932"/>
      <c r="CA295" s="932"/>
      <c r="CB295" s="932"/>
      <c r="CC295" s="932"/>
      <c r="CD295" s="932"/>
      <c r="CE295" s="932"/>
      <c r="CF295" s="932"/>
      <c r="CG295" s="932"/>
      <c r="CH295" s="932"/>
      <c r="CI295" s="932"/>
      <c r="CJ295" s="932"/>
      <c r="CK295" s="932"/>
      <c r="CL295" s="932"/>
      <c r="CM295" s="932"/>
      <c r="CN295" s="932"/>
      <c r="CO295" s="932"/>
      <c r="CP295" s="932"/>
      <c r="CQ295" s="932"/>
      <c r="CR295" s="932"/>
      <c r="CS295" s="932"/>
      <c r="CT295" s="932"/>
      <c r="CU295" s="932"/>
      <c r="CV295" s="932"/>
      <c r="CW295" s="932"/>
      <c r="CX295" s="932"/>
      <c r="CY295" s="932"/>
      <c r="CZ295" s="932"/>
      <c r="DA295" s="932"/>
      <c r="DB295" s="932"/>
      <c r="DC295" s="932"/>
      <c r="DD295" s="932"/>
      <c r="DE295" s="932"/>
      <c r="DF295" s="932"/>
      <c r="DG295" s="932"/>
      <c r="DH295" s="932"/>
      <c r="DI295" s="932"/>
      <c r="DJ295" s="932"/>
      <c r="DK295" s="932"/>
      <c r="DL295" s="932"/>
      <c r="DM295" s="932"/>
      <c r="DN295" s="932"/>
      <c r="DO295" s="932"/>
      <c r="DP295" s="932"/>
      <c r="DQ295" s="932"/>
      <c r="DR295" s="932"/>
    </row>
    <row r="296" spans="18:122">
      <c r="R296" s="932"/>
      <c r="S296" s="932"/>
      <c r="T296" s="932"/>
      <c r="U296" s="932"/>
      <c r="V296" s="932"/>
      <c r="W296" s="932"/>
      <c r="X296" s="932"/>
      <c r="Y296" s="932"/>
      <c r="Z296" s="932"/>
      <c r="AA296" s="932"/>
      <c r="AB296" s="932"/>
      <c r="AC296" s="932"/>
      <c r="AD296" s="932"/>
      <c r="AE296" s="932"/>
      <c r="AF296" s="932"/>
      <c r="AG296" s="932"/>
      <c r="AH296" s="932"/>
      <c r="AI296" s="932"/>
      <c r="AJ296" s="932"/>
      <c r="AK296" s="932"/>
      <c r="AL296" s="932"/>
      <c r="AM296" s="932"/>
      <c r="AN296" s="932"/>
      <c r="AO296" s="932"/>
      <c r="AP296" s="932"/>
      <c r="AQ296" s="932"/>
      <c r="AR296" s="932"/>
      <c r="AS296" s="932"/>
      <c r="AT296" s="932"/>
      <c r="AU296" s="932"/>
      <c r="AV296" s="932"/>
      <c r="AW296" s="932"/>
      <c r="AX296" s="932"/>
      <c r="AY296" s="932"/>
      <c r="AZ296" s="932"/>
      <c r="BA296" s="932"/>
      <c r="BB296" s="932"/>
      <c r="BC296" s="932"/>
      <c r="BD296" s="932"/>
      <c r="BE296" s="932"/>
      <c r="BF296" s="932"/>
      <c r="BG296" s="932"/>
      <c r="BH296" s="932"/>
      <c r="BI296" s="932"/>
      <c r="BJ296" s="932"/>
      <c r="BK296" s="932"/>
      <c r="BL296" s="932"/>
      <c r="BM296" s="932"/>
      <c r="BN296" s="932"/>
      <c r="BO296" s="932"/>
      <c r="BP296" s="932"/>
      <c r="BQ296" s="932"/>
      <c r="BR296" s="932"/>
      <c r="BS296" s="932"/>
      <c r="BT296" s="932"/>
      <c r="BU296" s="932"/>
      <c r="BV296" s="932"/>
      <c r="BW296" s="932"/>
      <c r="BX296" s="932"/>
      <c r="BY296" s="932"/>
      <c r="BZ296" s="932"/>
      <c r="CA296" s="932"/>
      <c r="CB296" s="932"/>
      <c r="CC296" s="932"/>
      <c r="CD296" s="932"/>
      <c r="CE296" s="932"/>
      <c r="CF296" s="932"/>
      <c r="CG296" s="932"/>
      <c r="CH296" s="932"/>
      <c r="CI296" s="932"/>
      <c r="CJ296" s="932"/>
      <c r="CK296" s="932"/>
      <c r="CL296" s="932"/>
      <c r="CM296" s="932"/>
      <c r="CN296" s="932"/>
      <c r="CO296" s="932"/>
      <c r="CP296" s="932"/>
      <c r="CQ296" s="932"/>
      <c r="CR296" s="932"/>
      <c r="CS296" s="932"/>
      <c r="CT296" s="932"/>
      <c r="CU296" s="932"/>
      <c r="CV296" s="932"/>
      <c r="CW296" s="932"/>
      <c r="CX296" s="932"/>
      <c r="CY296" s="932"/>
      <c r="CZ296" s="932"/>
      <c r="DA296" s="932"/>
      <c r="DB296" s="932"/>
      <c r="DC296" s="932"/>
      <c r="DD296" s="932"/>
      <c r="DE296" s="932"/>
      <c r="DF296" s="932"/>
      <c r="DG296" s="932"/>
      <c r="DH296" s="932"/>
      <c r="DI296" s="932"/>
      <c r="DJ296" s="932"/>
      <c r="DK296" s="932"/>
      <c r="DL296" s="932"/>
      <c r="DM296" s="932"/>
      <c r="DN296" s="932"/>
      <c r="DO296" s="932"/>
      <c r="DP296" s="932"/>
      <c r="DQ296" s="932"/>
      <c r="DR296" s="932"/>
    </row>
    <row r="297" spans="18:122">
      <c r="R297" s="932"/>
      <c r="S297" s="932"/>
      <c r="T297" s="932"/>
      <c r="U297" s="932"/>
      <c r="V297" s="932"/>
      <c r="W297" s="932"/>
      <c r="X297" s="932"/>
      <c r="Y297" s="932"/>
      <c r="Z297" s="932"/>
      <c r="AA297" s="932"/>
      <c r="AB297" s="932"/>
      <c r="AC297" s="932"/>
      <c r="AD297" s="932"/>
      <c r="AE297" s="932"/>
      <c r="AF297" s="932"/>
      <c r="AG297" s="932"/>
      <c r="AH297" s="932"/>
      <c r="AI297" s="932"/>
      <c r="AJ297" s="932"/>
      <c r="AK297" s="932"/>
      <c r="AL297" s="932"/>
      <c r="AM297" s="932"/>
      <c r="AN297" s="932"/>
      <c r="AO297" s="932"/>
      <c r="AP297" s="932"/>
      <c r="AQ297" s="932"/>
      <c r="AR297" s="932"/>
      <c r="AS297" s="932"/>
      <c r="AT297" s="932"/>
      <c r="AU297" s="932"/>
      <c r="AV297" s="932"/>
      <c r="AW297" s="932"/>
      <c r="AX297" s="932"/>
      <c r="AY297" s="932"/>
      <c r="AZ297" s="932"/>
      <c r="BA297" s="932"/>
      <c r="BB297" s="932"/>
      <c r="BC297" s="932"/>
      <c r="BD297" s="932"/>
      <c r="BE297" s="932"/>
      <c r="BF297" s="932"/>
      <c r="BG297" s="932"/>
      <c r="BH297" s="932"/>
      <c r="BI297" s="932"/>
      <c r="BJ297" s="932"/>
      <c r="BK297" s="932"/>
      <c r="BL297" s="932"/>
      <c r="BM297" s="932"/>
      <c r="BN297" s="932"/>
      <c r="BO297" s="932"/>
      <c r="BP297" s="932"/>
      <c r="BQ297" s="932"/>
      <c r="BR297" s="932"/>
      <c r="BS297" s="932"/>
      <c r="BT297" s="932"/>
      <c r="BU297" s="932"/>
      <c r="BV297" s="932"/>
      <c r="BW297" s="932"/>
      <c r="BX297" s="932"/>
      <c r="BY297" s="932"/>
      <c r="BZ297" s="932"/>
      <c r="CA297" s="932"/>
      <c r="CB297" s="932"/>
      <c r="CC297" s="932"/>
      <c r="CD297" s="932"/>
      <c r="CE297" s="932"/>
      <c r="CF297" s="932"/>
      <c r="CG297" s="932"/>
      <c r="CH297" s="932"/>
      <c r="CI297" s="932"/>
      <c r="CJ297" s="932"/>
      <c r="CK297" s="932"/>
      <c r="CL297" s="932"/>
      <c r="CM297" s="932"/>
      <c r="CN297" s="932"/>
      <c r="CO297" s="932"/>
      <c r="CP297" s="932"/>
      <c r="CQ297" s="932"/>
      <c r="CR297" s="932"/>
      <c r="CS297" s="932"/>
      <c r="CT297" s="932"/>
      <c r="CU297" s="932"/>
      <c r="CV297" s="932"/>
      <c r="CW297" s="932"/>
      <c r="CX297" s="932"/>
      <c r="CY297" s="932"/>
      <c r="CZ297" s="932"/>
      <c r="DA297" s="932"/>
      <c r="DB297" s="932"/>
      <c r="DC297" s="932"/>
      <c r="DD297" s="932"/>
      <c r="DE297" s="932"/>
      <c r="DF297" s="932"/>
      <c r="DG297" s="932"/>
      <c r="DH297" s="932"/>
      <c r="DI297" s="932"/>
      <c r="DJ297" s="932"/>
      <c r="DK297" s="932"/>
      <c r="DL297" s="932"/>
      <c r="DM297" s="932"/>
      <c r="DN297" s="932"/>
      <c r="DO297" s="932"/>
      <c r="DP297" s="932"/>
      <c r="DQ297" s="932"/>
      <c r="DR297" s="932"/>
    </row>
    <row r="298" spans="18:122">
      <c r="R298" s="932"/>
      <c r="S298" s="932"/>
      <c r="T298" s="932"/>
      <c r="U298" s="932"/>
      <c r="V298" s="932"/>
      <c r="W298" s="932"/>
      <c r="X298" s="932"/>
      <c r="Y298" s="932"/>
      <c r="Z298" s="932"/>
      <c r="AA298" s="932"/>
      <c r="AB298" s="932"/>
      <c r="AC298" s="932"/>
      <c r="AD298" s="932"/>
      <c r="AE298" s="932"/>
      <c r="AF298" s="932"/>
      <c r="AG298" s="932"/>
      <c r="AH298" s="932"/>
      <c r="AI298" s="932"/>
      <c r="AJ298" s="932"/>
      <c r="AK298" s="932"/>
      <c r="AL298" s="932"/>
      <c r="AM298" s="932"/>
      <c r="AN298" s="932"/>
      <c r="AO298" s="932"/>
      <c r="AP298" s="932"/>
      <c r="AQ298" s="932"/>
      <c r="AR298" s="932"/>
      <c r="AS298" s="932"/>
      <c r="AT298" s="932"/>
      <c r="AU298" s="932"/>
      <c r="AV298" s="932"/>
      <c r="AW298" s="932"/>
      <c r="AX298" s="932"/>
      <c r="AY298" s="932"/>
      <c r="AZ298" s="932"/>
      <c r="BA298" s="932"/>
      <c r="BB298" s="932"/>
      <c r="BC298" s="932"/>
      <c r="BD298" s="932"/>
      <c r="BE298" s="932"/>
      <c r="BF298" s="932"/>
      <c r="BG298" s="932"/>
      <c r="BH298" s="932"/>
      <c r="BI298" s="932"/>
      <c r="BJ298" s="932"/>
      <c r="BK298" s="932"/>
      <c r="BL298" s="932"/>
      <c r="BM298" s="932"/>
      <c r="BN298" s="932"/>
      <c r="BO298" s="932"/>
      <c r="BP298" s="932"/>
      <c r="BQ298" s="932"/>
      <c r="BR298" s="932"/>
      <c r="BS298" s="932"/>
      <c r="BT298" s="932"/>
      <c r="BU298" s="932"/>
      <c r="BV298" s="932"/>
      <c r="BW298" s="932"/>
      <c r="BX298" s="932"/>
      <c r="BY298" s="932"/>
      <c r="BZ298" s="932"/>
      <c r="CA298" s="932"/>
      <c r="CB298" s="932"/>
      <c r="CC298" s="932"/>
      <c r="CD298" s="932"/>
      <c r="CE298" s="932"/>
      <c r="CF298" s="932"/>
      <c r="CG298" s="932"/>
      <c r="CH298" s="932"/>
      <c r="CI298" s="932"/>
      <c r="CJ298" s="932"/>
      <c r="CK298" s="932"/>
      <c r="CL298" s="932"/>
      <c r="CM298" s="932"/>
      <c r="CN298" s="932"/>
      <c r="CO298" s="932"/>
      <c r="CP298" s="932"/>
      <c r="CQ298" s="932"/>
      <c r="CR298" s="932"/>
      <c r="CS298" s="932"/>
      <c r="CT298" s="932"/>
      <c r="CU298" s="932"/>
      <c r="CV298" s="932"/>
      <c r="CW298" s="932"/>
      <c r="CX298" s="932"/>
      <c r="CY298" s="932"/>
      <c r="CZ298" s="932"/>
      <c r="DA298" s="932"/>
      <c r="DB298" s="932"/>
      <c r="DC298" s="932"/>
      <c r="DD298" s="932"/>
      <c r="DE298" s="932"/>
      <c r="DF298" s="932"/>
      <c r="DG298" s="932"/>
      <c r="DH298" s="932"/>
      <c r="DI298" s="932"/>
      <c r="DJ298" s="932"/>
      <c r="DK298" s="932"/>
      <c r="DL298" s="932"/>
      <c r="DM298" s="932"/>
      <c r="DN298" s="932"/>
      <c r="DO298" s="932"/>
      <c r="DP298" s="932"/>
      <c r="DQ298" s="932"/>
      <c r="DR298" s="932"/>
    </row>
    <row r="299" spans="18:122">
      <c r="R299" s="932"/>
      <c r="S299" s="932"/>
      <c r="T299" s="932"/>
      <c r="U299" s="932"/>
      <c r="V299" s="932"/>
      <c r="W299" s="932"/>
      <c r="X299" s="932"/>
      <c r="Y299" s="932"/>
      <c r="Z299" s="932"/>
      <c r="AA299" s="932"/>
      <c r="AB299" s="932"/>
      <c r="AC299" s="932"/>
      <c r="AD299" s="932"/>
      <c r="AE299" s="932"/>
      <c r="AF299" s="932"/>
      <c r="AG299" s="932"/>
      <c r="AH299" s="932"/>
      <c r="AI299" s="932"/>
      <c r="AJ299" s="932"/>
      <c r="AK299" s="932"/>
      <c r="AL299" s="932"/>
      <c r="AM299" s="932"/>
      <c r="AN299" s="932"/>
      <c r="AO299" s="932"/>
      <c r="AP299" s="932"/>
      <c r="AQ299" s="932"/>
      <c r="AR299" s="932"/>
      <c r="AS299" s="932"/>
      <c r="AT299" s="932"/>
      <c r="AU299" s="932"/>
      <c r="AV299" s="932"/>
      <c r="AW299" s="932"/>
      <c r="AX299" s="932"/>
      <c r="AY299" s="932"/>
      <c r="AZ299" s="932"/>
      <c r="BA299" s="932"/>
      <c r="BB299" s="932"/>
      <c r="BC299" s="932"/>
      <c r="BD299" s="932"/>
      <c r="BE299" s="932"/>
      <c r="BF299" s="932"/>
      <c r="BG299" s="932"/>
      <c r="BH299" s="932"/>
      <c r="BI299" s="932"/>
      <c r="BJ299" s="932"/>
      <c r="BK299" s="932"/>
      <c r="BL299" s="932"/>
      <c r="BM299" s="932"/>
      <c r="BN299" s="932"/>
      <c r="BO299" s="932"/>
      <c r="BP299" s="932"/>
      <c r="BQ299" s="932"/>
      <c r="BR299" s="932"/>
      <c r="BS299" s="932"/>
      <c r="BT299" s="932"/>
      <c r="BU299" s="932"/>
      <c r="BV299" s="932"/>
      <c r="BW299" s="932"/>
      <c r="BX299" s="932"/>
      <c r="BY299" s="932"/>
      <c r="BZ299" s="932"/>
      <c r="CA299" s="932"/>
      <c r="CB299" s="932"/>
      <c r="CC299" s="932"/>
      <c r="CD299" s="932"/>
      <c r="CE299" s="932"/>
      <c r="CF299" s="932"/>
      <c r="CG299" s="932"/>
      <c r="CH299" s="932"/>
      <c r="CI299" s="932"/>
      <c r="CJ299" s="932"/>
      <c r="CK299" s="932"/>
      <c r="CL299" s="932"/>
      <c r="CM299" s="932"/>
      <c r="CN299" s="932"/>
      <c r="CO299" s="932"/>
      <c r="CP299" s="932"/>
      <c r="CQ299" s="932"/>
      <c r="CR299" s="932"/>
      <c r="CS299" s="932"/>
      <c r="CT299" s="932"/>
      <c r="CU299" s="932"/>
      <c r="CV299" s="932"/>
      <c r="CW299" s="932"/>
      <c r="CX299" s="932"/>
      <c r="CY299" s="932"/>
      <c r="CZ299" s="932"/>
      <c r="DA299" s="932"/>
      <c r="DB299" s="932"/>
      <c r="DC299" s="932"/>
      <c r="DD299" s="932"/>
      <c r="DE299" s="932"/>
      <c r="DF299" s="932"/>
      <c r="DG299" s="932"/>
      <c r="DH299" s="932"/>
      <c r="DI299" s="932"/>
      <c r="DJ299" s="932"/>
      <c r="DK299" s="932"/>
      <c r="DL299" s="932"/>
      <c r="DM299" s="932"/>
      <c r="DN299" s="932"/>
      <c r="DO299" s="932"/>
      <c r="DP299" s="932"/>
      <c r="DQ299" s="932"/>
      <c r="DR299" s="932"/>
    </row>
    <row r="300" spans="18:122">
      <c r="R300" s="932"/>
      <c r="S300" s="932"/>
      <c r="T300" s="932"/>
      <c r="U300" s="932"/>
      <c r="V300" s="932"/>
      <c r="W300" s="932"/>
      <c r="X300" s="932"/>
      <c r="Y300" s="932"/>
      <c r="Z300" s="932"/>
      <c r="AA300" s="932"/>
      <c r="AB300" s="932"/>
      <c r="AC300" s="932"/>
      <c r="AD300" s="932"/>
      <c r="AE300" s="932"/>
      <c r="AF300" s="932"/>
      <c r="AG300" s="932"/>
      <c r="AH300" s="932"/>
      <c r="AI300" s="932"/>
      <c r="AJ300" s="932"/>
      <c r="AK300" s="932"/>
      <c r="AL300" s="932"/>
      <c r="AM300" s="932"/>
      <c r="AN300" s="932"/>
      <c r="AO300" s="932"/>
      <c r="AP300" s="932"/>
      <c r="AQ300" s="932"/>
      <c r="AR300" s="932"/>
      <c r="AS300" s="932"/>
      <c r="AT300" s="932"/>
      <c r="AU300" s="932"/>
      <c r="AV300" s="932"/>
      <c r="AW300" s="932"/>
      <c r="AX300" s="932"/>
      <c r="AY300" s="932"/>
      <c r="AZ300" s="932"/>
      <c r="BA300" s="932"/>
      <c r="BB300" s="932"/>
      <c r="BC300" s="932"/>
      <c r="BD300" s="932"/>
      <c r="BE300" s="932"/>
      <c r="BF300" s="932"/>
      <c r="BG300" s="932"/>
      <c r="BH300" s="932"/>
      <c r="BI300" s="932"/>
      <c r="BJ300" s="932"/>
      <c r="BK300" s="932"/>
      <c r="BL300" s="932"/>
      <c r="BM300" s="932"/>
      <c r="BN300" s="932"/>
      <c r="BO300" s="932"/>
      <c r="BP300" s="932"/>
      <c r="BQ300" s="932"/>
      <c r="BR300" s="932"/>
      <c r="BS300" s="932"/>
      <c r="BT300" s="932"/>
      <c r="BU300" s="932"/>
      <c r="BV300" s="932"/>
      <c r="BW300" s="932"/>
      <c r="BX300" s="932"/>
      <c r="BY300" s="932"/>
      <c r="BZ300" s="932"/>
      <c r="CA300" s="932"/>
      <c r="CB300" s="932"/>
      <c r="CC300" s="932"/>
      <c r="CD300" s="932"/>
      <c r="CE300" s="932"/>
      <c r="CF300" s="932"/>
      <c r="CG300" s="932"/>
      <c r="CH300" s="932"/>
      <c r="CI300" s="932"/>
      <c r="CJ300" s="932"/>
      <c r="CK300" s="932"/>
      <c r="CL300" s="932"/>
      <c r="CM300" s="932"/>
      <c r="CN300" s="932"/>
      <c r="CO300" s="932"/>
      <c r="CP300" s="932"/>
      <c r="CQ300" s="932"/>
      <c r="CR300" s="932"/>
      <c r="CS300" s="932"/>
      <c r="CT300" s="932"/>
      <c r="CU300" s="932"/>
      <c r="CV300" s="932"/>
      <c r="CW300" s="932"/>
      <c r="CX300" s="932"/>
      <c r="CY300" s="932"/>
      <c r="CZ300" s="932"/>
      <c r="DA300" s="932"/>
      <c r="DB300" s="932"/>
      <c r="DC300" s="932"/>
      <c r="DD300" s="932"/>
      <c r="DE300" s="932"/>
      <c r="DF300" s="932"/>
      <c r="DG300" s="932"/>
      <c r="DH300" s="932"/>
      <c r="DI300" s="932"/>
      <c r="DJ300" s="932"/>
      <c r="DK300" s="932"/>
      <c r="DL300" s="932"/>
      <c r="DM300" s="932"/>
      <c r="DN300" s="932"/>
      <c r="DO300" s="932"/>
      <c r="DP300" s="932"/>
      <c r="DQ300" s="932"/>
      <c r="DR300" s="932"/>
    </row>
    <row r="301" spans="18:122">
      <c r="R301" s="932"/>
      <c r="S301" s="932"/>
      <c r="T301" s="932"/>
      <c r="U301" s="932"/>
      <c r="V301" s="932"/>
      <c r="W301" s="932"/>
      <c r="X301" s="932"/>
      <c r="Y301" s="932"/>
      <c r="Z301" s="932"/>
      <c r="AA301" s="932"/>
      <c r="AB301" s="932"/>
      <c r="AC301" s="932"/>
      <c r="AD301" s="932"/>
      <c r="AE301" s="932"/>
      <c r="AF301" s="932"/>
      <c r="AG301" s="932"/>
      <c r="AH301" s="932"/>
      <c r="AI301" s="932"/>
      <c r="AJ301" s="932"/>
      <c r="AK301" s="932"/>
      <c r="AL301" s="932"/>
      <c r="AM301" s="932"/>
      <c r="AN301" s="932"/>
      <c r="AO301" s="932"/>
      <c r="AP301" s="932"/>
      <c r="AQ301" s="932"/>
      <c r="AR301" s="932"/>
      <c r="AS301" s="932"/>
      <c r="AT301" s="932"/>
      <c r="AU301" s="932"/>
      <c r="AV301" s="932"/>
      <c r="AW301" s="932"/>
      <c r="AX301" s="932"/>
      <c r="AY301" s="932"/>
      <c r="AZ301" s="932"/>
      <c r="BA301" s="932"/>
      <c r="BB301" s="932"/>
      <c r="BC301" s="932"/>
      <c r="BD301" s="932"/>
      <c r="BE301" s="932"/>
      <c r="BF301" s="932"/>
      <c r="BG301" s="932"/>
      <c r="BH301" s="932"/>
      <c r="BI301" s="932"/>
      <c r="BJ301" s="932"/>
      <c r="BK301" s="932"/>
      <c r="BL301" s="932"/>
      <c r="BM301" s="932"/>
      <c r="BN301" s="932"/>
      <c r="BO301" s="932"/>
      <c r="BP301" s="932"/>
      <c r="BQ301" s="932"/>
      <c r="BR301" s="932"/>
      <c r="BS301" s="932"/>
      <c r="BT301" s="932"/>
      <c r="BU301" s="932"/>
      <c r="BV301" s="932"/>
      <c r="BW301" s="932"/>
      <c r="BX301" s="932"/>
      <c r="BY301" s="932"/>
      <c r="BZ301" s="932"/>
      <c r="CA301" s="932"/>
      <c r="CB301" s="932"/>
      <c r="CC301" s="932"/>
      <c r="CD301" s="932"/>
      <c r="CE301" s="932"/>
      <c r="CF301" s="932"/>
      <c r="CG301" s="932"/>
      <c r="CH301" s="932"/>
      <c r="CI301" s="932"/>
      <c r="CJ301" s="932"/>
      <c r="CK301" s="932"/>
      <c r="CL301" s="932"/>
      <c r="CM301" s="932"/>
      <c r="CN301" s="932"/>
      <c r="CO301" s="932"/>
      <c r="CP301" s="932"/>
      <c r="CQ301" s="932"/>
      <c r="CR301" s="932"/>
      <c r="CS301" s="932"/>
      <c r="CT301" s="932"/>
      <c r="CU301" s="932"/>
      <c r="CV301" s="932"/>
      <c r="CW301" s="932"/>
      <c r="CX301" s="932"/>
      <c r="CY301" s="932"/>
      <c r="CZ301" s="932"/>
      <c r="DA301" s="932"/>
      <c r="DB301" s="932"/>
      <c r="DC301" s="932"/>
      <c r="DD301" s="932"/>
      <c r="DE301" s="932"/>
      <c r="DF301" s="932"/>
      <c r="DG301" s="932"/>
      <c r="DH301" s="932"/>
      <c r="DI301" s="932"/>
      <c r="DJ301" s="932"/>
      <c r="DK301" s="932"/>
      <c r="DL301" s="932"/>
      <c r="DM301" s="932"/>
      <c r="DN301" s="932"/>
      <c r="DO301" s="932"/>
      <c r="DP301" s="932"/>
      <c r="DQ301" s="932"/>
      <c r="DR301" s="932"/>
    </row>
    <row r="302" spans="18:122">
      <c r="R302" s="932"/>
      <c r="S302" s="932"/>
      <c r="T302" s="932"/>
      <c r="U302" s="932"/>
      <c r="V302" s="932"/>
      <c r="W302" s="932"/>
      <c r="X302" s="932"/>
      <c r="Y302" s="932"/>
      <c r="Z302" s="932"/>
      <c r="AA302" s="932"/>
      <c r="AB302" s="932"/>
      <c r="AC302" s="932"/>
      <c r="AD302" s="932"/>
      <c r="AE302" s="932"/>
      <c r="AF302" s="932"/>
      <c r="AG302" s="932"/>
      <c r="AH302" s="932"/>
      <c r="AI302" s="932"/>
      <c r="AJ302" s="932"/>
      <c r="AK302" s="932"/>
      <c r="AL302" s="932"/>
      <c r="AM302" s="932"/>
      <c r="AN302" s="932"/>
      <c r="AO302" s="932"/>
      <c r="AP302" s="932"/>
      <c r="AQ302" s="932"/>
      <c r="AR302" s="932"/>
      <c r="AS302" s="932"/>
      <c r="AT302" s="932"/>
      <c r="AU302" s="932"/>
      <c r="AV302" s="932"/>
      <c r="AW302" s="932"/>
      <c r="AX302" s="932"/>
      <c r="AY302" s="932"/>
      <c r="AZ302" s="932"/>
      <c r="BA302" s="932"/>
      <c r="BB302" s="932"/>
      <c r="BC302" s="932"/>
      <c r="BD302" s="932"/>
      <c r="BE302" s="932"/>
      <c r="BF302" s="932"/>
      <c r="BG302" s="932"/>
      <c r="BH302" s="932"/>
      <c r="BI302" s="932"/>
      <c r="BJ302" s="932"/>
      <c r="BK302" s="932"/>
      <c r="BL302" s="932"/>
      <c r="BM302" s="932"/>
      <c r="BN302" s="932"/>
      <c r="BO302" s="932"/>
      <c r="BP302" s="932"/>
      <c r="BQ302" s="932"/>
      <c r="BR302" s="932"/>
      <c r="BS302" s="932"/>
      <c r="BT302" s="932"/>
      <c r="BU302" s="932"/>
      <c r="BV302" s="932"/>
      <c r="BW302" s="932"/>
      <c r="BX302" s="932"/>
      <c r="BY302" s="932"/>
      <c r="BZ302" s="932"/>
      <c r="CA302" s="932"/>
      <c r="CB302" s="932"/>
      <c r="CC302" s="932"/>
      <c r="CD302" s="932"/>
      <c r="CE302" s="932"/>
      <c r="CF302" s="932"/>
      <c r="CG302" s="932"/>
      <c r="CH302" s="932"/>
      <c r="CI302" s="932"/>
      <c r="CJ302" s="932"/>
      <c r="CK302" s="932"/>
      <c r="CL302" s="932"/>
      <c r="CM302" s="932"/>
      <c r="CN302" s="932"/>
      <c r="CO302" s="932"/>
      <c r="CP302" s="932"/>
      <c r="CQ302" s="932"/>
      <c r="CR302" s="932"/>
      <c r="CS302" s="932"/>
      <c r="CT302" s="932"/>
      <c r="CU302" s="932"/>
      <c r="CV302" s="932"/>
      <c r="CW302" s="932"/>
      <c r="CX302" s="932"/>
      <c r="CY302" s="932"/>
      <c r="CZ302" s="932"/>
      <c r="DA302" s="932"/>
      <c r="DB302" s="932"/>
      <c r="DC302" s="932"/>
      <c r="DD302" s="932"/>
      <c r="DE302" s="932"/>
      <c r="DF302" s="932"/>
      <c r="DG302" s="932"/>
      <c r="DH302" s="932"/>
      <c r="DI302" s="932"/>
      <c r="DJ302" s="932"/>
      <c r="DK302" s="932"/>
      <c r="DL302" s="932"/>
      <c r="DM302" s="932"/>
      <c r="DN302" s="932"/>
      <c r="DO302" s="932"/>
      <c r="DP302" s="932"/>
      <c r="DQ302" s="932"/>
      <c r="DR302" s="932"/>
    </row>
    <row r="303" spans="18:122">
      <c r="R303" s="932"/>
      <c r="S303" s="932"/>
      <c r="T303" s="932"/>
      <c r="U303" s="932"/>
      <c r="V303" s="932"/>
      <c r="W303" s="932"/>
      <c r="X303" s="932"/>
      <c r="Y303" s="932"/>
      <c r="Z303" s="932"/>
      <c r="AA303" s="932"/>
      <c r="AB303" s="932"/>
      <c r="AC303" s="932"/>
      <c r="AD303" s="932"/>
      <c r="AE303" s="932"/>
      <c r="AF303" s="932"/>
      <c r="AG303" s="932"/>
      <c r="AH303" s="932"/>
      <c r="AI303" s="932"/>
      <c r="AJ303" s="932"/>
      <c r="AK303" s="932"/>
      <c r="AL303" s="932"/>
      <c r="AM303" s="932"/>
      <c r="AN303" s="932"/>
      <c r="AO303" s="932"/>
      <c r="AP303" s="932"/>
      <c r="AQ303" s="932"/>
      <c r="AR303" s="932"/>
      <c r="AS303" s="932"/>
      <c r="AT303" s="932"/>
      <c r="AU303" s="932"/>
      <c r="AV303" s="932"/>
      <c r="AW303" s="932"/>
      <c r="AX303" s="932"/>
      <c r="AY303" s="932"/>
      <c r="AZ303" s="932"/>
      <c r="BA303" s="932"/>
      <c r="BB303" s="932"/>
      <c r="BC303" s="932"/>
      <c r="BD303" s="932"/>
      <c r="BE303" s="932"/>
      <c r="BF303" s="932"/>
      <c r="BG303" s="932"/>
      <c r="BH303" s="932"/>
      <c r="BI303" s="932"/>
      <c r="BJ303" s="932"/>
      <c r="BK303" s="932"/>
      <c r="BL303" s="932"/>
      <c r="BM303" s="932"/>
      <c r="BN303" s="932"/>
      <c r="BO303" s="932"/>
      <c r="BP303" s="932"/>
      <c r="BQ303" s="932"/>
      <c r="BR303" s="932"/>
      <c r="BS303" s="932"/>
      <c r="BT303" s="932"/>
      <c r="BU303" s="932"/>
      <c r="BV303" s="932"/>
      <c r="BW303" s="932"/>
      <c r="BX303" s="932"/>
      <c r="BY303" s="932"/>
      <c r="BZ303" s="932"/>
      <c r="CA303" s="932"/>
      <c r="CB303" s="932"/>
      <c r="CC303" s="932"/>
      <c r="CD303" s="932"/>
      <c r="CE303" s="932"/>
      <c r="CF303" s="932"/>
      <c r="CG303" s="932"/>
      <c r="CH303" s="932"/>
      <c r="CI303" s="932"/>
      <c r="CJ303" s="932"/>
      <c r="CK303" s="932"/>
      <c r="CL303" s="932"/>
      <c r="CM303" s="932"/>
      <c r="CN303" s="932"/>
      <c r="CO303" s="932"/>
      <c r="CP303" s="932"/>
      <c r="CQ303" s="932"/>
      <c r="CR303" s="932"/>
      <c r="CS303" s="932"/>
      <c r="CT303" s="932"/>
      <c r="CU303" s="932"/>
      <c r="CV303" s="932"/>
      <c r="CW303" s="932"/>
      <c r="CX303" s="932"/>
      <c r="CY303" s="932"/>
      <c r="CZ303" s="932"/>
      <c r="DA303" s="932"/>
      <c r="DB303" s="932"/>
      <c r="DC303" s="932"/>
      <c r="DD303" s="932"/>
      <c r="DE303" s="932"/>
      <c r="DF303" s="932"/>
      <c r="DG303" s="932"/>
      <c r="DH303" s="932"/>
      <c r="DI303" s="932"/>
      <c r="DJ303" s="932"/>
      <c r="DK303" s="932"/>
      <c r="DL303" s="932"/>
      <c r="DM303" s="932"/>
      <c r="DN303" s="932"/>
      <c r="DO303" s="932"/>
      <c r="DP303" s="932"/>
      <c r="DQ303" s="932"/>
      <c r="DR303" s="932"/>
    </row>
    <row r="304" spans="18:122">
      <c r="R304" s="932"/>
      <c r="S304" s="932"/>
      <c r="T304" s="932"/>
      <c r="U304" s="932"/>
      <c r="V304" s="932"/>
      <c r="W304" s="932"/>
      <c r="X304" s="932"/>
      <c r="Y304" s="932"/>
      <c r="Z304" s="932"/>
      <c r="AA304" s="932"/>
      <c r="AB304" s="932"/>
      <c r="AC304" s="932"/>
      <c r="AD304" s="932"/>
      <c r="AE304" s="932"/>
      <c r="AF304" s="932"/>
      <c r="AG304" s="932"/>
      <c r="AH304" s="932"/>
      <c r="AI304" s="932"/>
      <c r="AJ304" s="932"/>
      <c r="AK304" s="932"/>
      <c r="AL304" s="932"/>
      <c r="AM304" s="932"/>
      <c r="AN304" s="932"/>
      <c r="AO304" s="932"/>
      <c r="AP304" s="932"/>
      <c r="AQ304" s="932"/>
      <c r="AR304" s="932"/>
      <c r="AS304" s="932"/>
      <c r="AT304" s="932"/>
      <c r="AU304" s="932"/>
      <c r="AV304" s="932"/>
      <c r="AW304" s="932"/>
      <c r="AX304" s="932"/>
      <c r="AY304" s="932"/>
      <c r="AZ304" s="932"/>
      <c r="BA304" s="932"/>
      <c r="BB304" s="932"/>
      <c r="BC304" s="932"/>
      <c r="BD304" s="932"/>
      <c r="BE304" s="932"/>
      <c r="BF304" s="932"/>
      <c r="BG304" s="932"/>
      <c r="BH304" s="932"/>
      <c r="BI304" s="932"/>
      <c r="BJ304" s="932"/>
      <c r="BK304" s="932"/>
      <c r="BL304" s="932"/>
      <c r="BM304" s="932"/>
      <c r="BN304" s="932"/>
      <c r="BO304" s="932"/>
      <c r="BP304" s="932"/>
      <c r="BQ304" s="932"/>
      <c r="BR304" s="932"/>
      <c r="BS304" s="932"/>
      <c r="BT304" s="932"/>
      <c r="BU304" s="932"/>
      <c r="BV304" s="932"/>
      <c r="BW304" s="932"/>
      <c r="BX304" s="932"/>
      <c r="BY304" s="932"/>
      <c r="BZ304" s="932"/>
      <c r="CA304" s="932"/>
      <c r="CB304" s="932"/>
      <c r="CC304" s="932"/>
      <c r="CD304" s="932"/>
      <c r="CE304" s="932"/>
      <c r="CF304" s="932"/>
      <c r="CG304" s="932"/>
      <c r="CH304" s="932"/>
      <c r="CI304" s="932"/>
      <c r="CJ304" s="932"/>
      <c r="CK304" s="932"/>
      <c r="CL304" s="932"/>
      <c r="CM304" s="932"/>
      <c r="CN304" s="932"/>
      <c r="CO304" s="932"/>
      <c r="CP304" s="932"/>
      <c r="CQ304" s="932"/>
      <c r="CR304" s="932"/>
      <c r="CS304" s="932"/>
      <c r="CT304" s="932"/>
      <c r="CU304" s="932"/>
      <c r="CV304" s="932"/>
      <c r="CW304" s="932"/>
      <c r="CX304" s="932"/>
      <c r="CY304" s="932"/>
      <c r="CZ304" s="932"/>
      <c r="DA304" s="932"/>
      <c r="DB304" s="932"/>
      <c r="DC304" s="932"/>
      <c r="DD304" s="932"/>
      <c r="DE304" s="932"/>
      <c r="DF304" s="932"/>
      <c r="DG304" s="932"/>
      <c r="DH304" s="932"/>
      <c r="DI304" s="932"/>
      <c r="DJ304" s="932"/>
      <c r="DK304" s="932"/>
      <c r="DL304" s="932"/>
      <c r="DM304" s="932"/>
      <c r="DN304" s="932"/>
      <c r="DO304" s="932"/>
      <c r="DP304" s="932"/>
      <c r="DQ304" s="932"/>
      <c r="DR304" s="932"/>
    </row>
    <row r="305" spans="18:122">
      <c r="R305" s="932"/>
      <c r="S305" s="932"/>
      <c r="T305" s="932"/>
      <c r="U305" s="932"/>
      <c r="V305" s="932"/>
      <c r="W305" s="932"/>
      <c r="X305" s="932"/>
      <c r="Y305" s="932"/>
      <c r="Z305" s="932"/>
      <c r="AA305" s="932"/>
      <c r="AB305" s="932"/>
      <c r="AC305" s="932"/>
      <c r="AD305" s="932"/>
      <c r="AE305" s="932"/>
      <c r="AF305" s="932"/>
      <c r="AG305" s="932"/>
      <c r="AH305" s="932"/>
      <c r="AI305" s="932"/>
      <c r="AJ305" s="932"/>
      <c r="AK305" s="932"/>
      <c r="AL305" s="932"/>
      <c r="AM305" s="932"/>
      <c r="AN305" s="932"/>
      <c r="AO305" s="932"/>
      <c r="AP305" s="932"/>
      <c r="AQ305" s="932"/>
      <c r="AR305" s="932"/>
      <c r="AS305" s="932"/>
      <c r="AT305" s="932"/>
      <c r="AU305" s="932"/>
      <c r="AV305" s="932"/>
      <c r="AW305" s="932"/>
      <c r="AX305" s="932"/>
      <c r="AY305" s="932"/>
      <c r="AZ305" s="932"/>
      <c r="BA305" s="932"/>
      <c r="BB305" s="932"/>
      <c r="BC305" s="932"/>
      <c r="BD305" s="932"/>
      <c r="BE305" s="932"/>
      <c r="BF305" s="932"/>
      <c r="BG305" s="932"/>
      <c r="BH305" s="932"/>
      <c r="BI305" s="932"/>
      <c r="BJ305" s="932"/>
      <c r="BK305" s="932"/>
      <c r="BL305" s="932"/>
      <c r="BM305" s="932"/>
      <c r="BN305" s="932"/>
      <c r="BO305" s="932"/>
      <c r="BP305" s="932"/>
      <c r="BQ305" s="932"/>
      <c r="BR305" s="932"/>
      <c r="BS305" s="932"/>
      <c r="BT305" s="932"/>
      <c r="BU305" s="932"/>
      <c r="BV305" s="932"/>
      <c r="BW305" s="932"/>
      <c r="BX305" s="932"/>
      <c r="BY305" s="932"/>
      <c r="BZ305" s="932"/>
      <c r="CA305" s="932"/>
      <c r="CB305" s="932"/>
      <c r="CC305" s="932"/>
      <c r="CD305" s="932"/>
      <c r="CE305" s="932"/>
      <c r="CF305" s="932"/>
      <c r="CG305" s="932"/>
      <c r="CH305" s="932"/>
      <c r="CI305" s="932"/>
      <c r="CJ305" s="932"/>
      <c r="CK305" s="932"/>
      <c r="CL305" s="932"/>
      <c r="CM305" s="932"/>
      <c r="CN305" s="932"/>
      <c r="CO305" s="932"/>
      <c r="CP305" s="932"/>
      <c r="CQ305" s="932"/>
      <c r="CR305" s="932"/>
      <c r="CS305" s="932"/>
      <c r="CT305" s="932"/>
      <c r="CU305" s="932"/>
      <c r="CV305" s="932"/>
      <c r="CW305" s="932"/>
      <c r="CX305" s="932"/>
      <c r="CY305" s="932"/>
      <c r="CZ305" s="932"/>
      <c r="DA305" s="932"/>
      <c r="DB305" s="932"/>
      <c r="DC305" s="932"/>
      <c r="DD305" s="932"/>
      <c r="DE305" s="932"/>
      <c r="DF305" s="932"/>
      <c r="DG305" s="932"/>
      <c r="DH305" s="932"/>
      <c r="DI305" s="932"/>
      <c r="DJ305" s="932"/>
      <c r="DK305" s="932"/>
      <c r="DL305" s="932"/>
      <c r="DM305" s="932"/>
      <c r="DN305" s="932"/>
      <c r="DO305" s="932"/>
      <c r="DP305" s="932"/>
      <c r="DQ305" s="932"/>
      <c r="DR305" s="932"/>
    </row>
    <row r="306" spans="18:122">
      <c r="R306" s="932"/>
      <c r="S306" s="932"/>
      <c r="T306" s="932"/>
      <c r="U306" s="932"/>
      <c r="V306" s="932"/>
      <c r="W306" s="932"/>
      <c r="X306" s="932"/>
      <c r="Y306" s="932"/>
      <c r="Z306" s="932"/>
      <c r="AA306" s="932"/>
      <c r="AB306" s="932"/>
      <c r="AC306" s="932"/>
      <c r="AD306" s="932"/>
      <c r="AE306" s="932"/>
      <c r="AF306" s="932"/>
      <c r="AG306" s="932"/>
      <c r="AH306" s="932"/>
      <c r="AI306" s="932"/>
      <c r="AJ306" s="932"/>
      <c r="AK306" s="932"/>
      <c r="AL306" s="932"/>
      <c r="AM306" s="932"/>
      <c r="AN306" s="932"/>
      <c r="AO306" s="932"/>
      <c r="AP306" s="932"/>
      <c r="AQ306" s="932"/>
      <c r="AR306" s="932"/>
      <c r="AS306" s="932"/>
      <c r="AT306" s="932"/>
      <c r="AU306" s="932"/>
      <c r="AV306" s="932"/>
      <c r="AW306" s="932"/>
      <c r="AX306" s="932"/>
      <c r="AY306" s="932"/>
      <c r="AZ306" s="932"/>
      <c r="BA306" s="932"/>
      <c r="BB306" s="932"/>
      <c r="BC306" s="932"/>
      <c r="BD306" s="932"/>
      <c r="BE306" s="932"/>
      <c r="BF306" s="932"/>
      <c r="BG306" s="932"/>
      <c r="BH306" s="932"/>
      <c r="BI306" s="932"/>
      <c r="BJ306" s="932"/>
      <c r="BK306" s="932"/>
      <c r="BL306" s="932"/>
      <c r="BM306" s="932"/>
      <c r="BN306" s="932"/>
      <c r="BO306" s="932"/>
      <c r="BP306" s="932"/>
      <c r="BQ306" s="932"/>
      <c r="BR306" s="932"/>
      <c r="BS306" s="932"/>
      <c r="BT306" s="932"/>
      <c r="BU306" s="932"/>
      <c r="BV306" s="932"/>
      <c r="BW306" s="932"/>
      <c r="BX306" s="932"/>
      <c r="BY306" s="932"/>
      <c r="BZ306" s="932"/>
      <c r="CA306" s="932"/>
      <c r="CB306" s="932"/>
      <c r="CC306" s="932"/>
      <c r="CD306" s="932"/>
      <c r="CE306" s="932"/>
      <c r="CF306" s="932"/>
      <c r="CG306" s="932"/>
      <c r="CH306" s="932"/>
      <c r="CI306" s="932"/>
      <c r="CJ306" s="932"/>
      <c r="CK306" s="932"/>
      <c r="CL306" s="932"/>
      <c r="CM306" s="932"/>
      <c r="CN306" s="932"/>
      <c r="CO306" s="932"/>
      <c r="CP306" s="932"/>
      <c r="CQ306" s="932"/>
      <c r="CR306" s="932"/>
      <c r="CS306" s="932"/>
      <c r="CT306" s="932"/>
      <c r="CU306" s="932"/>
      <c r="CV306" s="932"/>
      <c r="CW306" s="932"/>
      <c r="CX306" s="932"/>
      <c r="CY306" s="932"/>
      <c r="CZ306" s="932"/>
      <c r="DA306" s="932"/>
      <c r="DB306" s="932"/>
      <c r="DC306" s="932"/>
      <c r="DD306" s="932"/>
      <c r="DE306" s="932"/>
      <c r="DF306" s="932"/>
      <c r="DG306" s="932"/>
      <c r="DH306" s="932"/>
      <c r="DI306" s="932"/>
      <c r="DJ306" s="932"/>
      <c r="DK306" s="932"/>
      <c r="DL306" s="932"/>
      <c r="DM306" s="932"/>
      <c r="DN306" s="932"/>
      <c r="DO306" s="932"/>
      <c r="DP306" s="932"/>
      <c r="DQ306" s="932"/>
      <c r="DR306" s="932"/>
    </row>
    <row r="307" spans="18:122">
      <c r="R307" s="932"/>
      <c r="S307" s="932"/>
      <c r="T307" s="932"/>
      <c r="U307" s="932"/>
      <c r="V307" s="932"/>
      <c r="W307" s="932"/>
      <c r="X307" s="932"/>
      <c r="Y307" s="932"/>
      <c r="Z307" s="932"/>
      <c r="AA307" s="932"/>
      <c r="AB307" s="932"/>
      <c r="AC307" s="932"/>
      <c r="AD307" s="932"/>
      <c r="AE307" s="932"/>
      <c r="AF307" s="932"/>
      <c r="AG307" s="932"/>
      <c r="AH307" s="932"/>
      <c r="AI307" s="932"/>
      <c r="AJ307" s="932"/>
      <c r="AK307" s="932"/>
      <c r="AL307" s="932"/>
      <c r="AM307" s="932"/>
      <c r="AN307" s="932"/>
      <c r="AO307" s="932"/>
      <c r="AP307" s="932"/>
      <c r="AQ307" s="932"/>
      <c r="AR307" s="932"/>
      <c r="AS307" s="932"/>
      <c r="AT307" s="932"/>
      <c r="AU307" s="932"/>
      <c r="AV307" s="932"/>
      <c r="AW307" s="932"/>
      <c r="AX307" s="932"/>
      <c r="AY307" s="932"/>
      <c r="AZ307" s="932"/>
      <c r="BA307" s="932"/>
      <c r="BB307" s="932"/>
      <c r="BC307" s="932"/>
      <c r="BD307" s="932"/>
      <c r="BE307" s="932"/>
      <c r="BF307" s="932"/>
      <c r="BG307" s="932"/>
      <c r="BH307" s="932"/>
      <c r="BI307" s="932"/>
      <c r="BJ307" s="932"/>
      <c r="BK307" s="932"/>
      <c r="BL307" s="932"/>
      <c r="BM307" s="932"/>
      <c r="BN307" s="932"/>
      <c r="BO307" s="932"/>
      <c r="BP307" s="932"/>
      <c r="BQ307" s="932"/>
      <c r="BR307" s="932"/>
      <c r="BS307" s="932"/>
      <c r="BT307" s="932"/>
      <c r="BU307" s="932"/>
      <c r="BV307" s="932"/>
      <c r="BW307" s="932"/>
      <c r="BX307" s="932"/>
      <c r="BY307" s="932"/>
      <c r="BZ307" s="932"/>
      <c r="CA307" s="932"/>
      <c r="CB307" s="932"/>
      <c r="CC307" s="932"/>
      <c r="CD307" s="932"/>
      <c r="CE307" s="932"/>
      <c r="CF307" s="932"/>
      <c r="CG307" s="932"/>
      <c r="CH307" s="932"/>
      <c r="CI307" s="932"/>
      <c r="CJ307" s="932"/>
      <c r="CK307" s="932"/>
      <c r="CL307" s="932"/>
      <c r="CM307" s="932"/>
      <c r="CN307" s="932"/>
      <c r="CO307" s="932"/>
      <c r="CP307" s="932"/>
      <c r="CQ307" s="932"/>
      <c r="CR307" s="932"/>
      <c r="CS307" s="932"/>
      <c r="CT307" s="932"/>
      <c r="CU307" s="932"/>
      <c r="CV307" s="932"/>
      <c r="CW307" s="932"/>
      <c r="CX307" s="932"/>
      <c r="CY307" s="932"/>
      <c r="CZ307" s="932"/>
      <c r="DA307" s="932"/>
      <c r="DB307" s="932"/>
      <c r="DC307" s="932"/>
      <c r="DD307" s="932"/>
      <c r="DE307" s="932"/>
      <c r="DF307" s="932"/>
      <c r="DG307" s="932"/>
      <c r="DH307" s="932"/>
      <c r="DI307" s="932"/>
      <c r="DJ307" s="932"/>
      <c r="DK307" s="932"/>
      <c r="DL307" s="932"/>
      <c r="DM307" s="932"/>
      <c r="DN307" s="932"/>
      <c r="DO307" s="932"/>
      <c r="DP307" s="932"/>
      <c r="DQ307" s="932"/>
      <c r="DR307" s="932"/>
    </row>
    <row r="308" spans="18:122">
      <c r="R308" s="932"/>
      <c r="S308" s="932"/>
      <c r="T308" s="932"/>
      <c r="U308" s="932"/>
      <c r="V308" s="932"/>
      <c r="W308" s="932"/>
      <c r="X308" s="932"/>
      <c r="Y308" s="932"/>
      <c r="Z308" s="932"/>
      <c r="AA308" s="932"/>
      <c r="AB308" s="932"/>
      <c r="AC308" s="932"/>
      <c r="AD308" s="932"/>
      <c r="AE308" s="932"/>
      <c r="AF308" s="932"/>
      <c r="AG308" s="932"/>
      <c r="AH308" s="932"/>
      <c r="AI308" s="932"/>
      <c r="AJ308" s="932"/>
      <c r="AK308" s="932"/>
      <c r="AL308" s="932"/>
      <c r="AM308" s="932"/>
      <c r="AN308" s="932"/>
      <c r="AO308" s="932"/>
      <c r="AP308" s="932"/>
      <c r="AQ308" s="932"/>
      <c r="AR308" s="932"/>
      <c r="AS308" s="932"/>
      <c r="AT308" s="932"/>
      <c r="AU308" s="932"/>
      <c r="AV308" s="932"/>
      <c r="AW308" s="932"/>
      <c r="AX308" s="932"/>
      <c r="AY308" s="932"/>
      <c r="AZ308" s="932"/>
      <c r="BA308" s="932"/>
      <c r="BB308" s="932"/>
      <c r="BC308" s="932"/>
      <c r="BD308" s="932"/>
      <c r="BE308" s="932"/>
      <c r="BF308" s="932"/>
      <c r="BG308" s="932"/>
      <c r="BH308" s="932"/>
      <c r="BI308" s="932"/>
      <c r="BJ308" s="932"/>
      <c r="BK308" s="932"/>
      <c r="BL308" s="932"/>
      <c r="BM308" s="932"/>
      <c r="BN308" s="932"/>
      <c r="BO308" s="932"/>
      <c r="BP308" s="932"/>
      <c r="BQ308" s="932"/>
      <c r="BR308" s="932"/>
      <c r="BS308" s="932"/>
      <c r="BT308" s="932"/>
      <c r="BU308" s="932"/>
      <c r="BV308" s="932"/>
      <c r="BW308" s="932"/>
      <c r="BX308" s="932"/>
      <c r="BY308" s="932"/>
      <c r="BZ308" s="932"/>
      <c r="CA308" s="932"/>
      <c r="CB308" s="932"/>
      <c r="CC308" s="932"/>
      <c r="CD308" s="932"/>
      <c r="CE308" s="932"/>
      <c r="CF308" s="932"/>
      <c r="CG308" s="932"/>
      <c r="CH308" s="932"/>
      <c r="CI308" s="932"/>
      <c r="CJ308" s="932"/>
      <c r="CK308" s="932"/>
      <c r="CL308" s="932"/>
      <c r="CM308" s="932"/>
      <c r="CN308" s="932"/>
      <c r="CO308" s="932"/>
      <c r="CP308" s="932"/>
      <c r="CQ308" s="932"/>
      <c r="CR308" s="932"/>
      <c r="CS308" s="932"/>
      <c r="CT308" s="932"/>
      <c r="CU308" s="932"/>
      <c r="CV308" s="932"/>
      <c r="CW308" s="932"/>
      <c r="CX308" s="932"/>
      <c r="CY308" s="932"/>
      <c r="CZ308" s="932"/>
      <c r="DA308" s="932"/>
      <c r="DB308" s="932"/>
      <c r="DC308" s="932"/>
      <c r="DD308" s="932"/>
      <c r="DE308" s="932"/>
      <c r="DF308" s="932"/>
      <c r="DG308" s="932"/>
      <c r="DH308" s="932"/>
      <c r="DI308" s="932"/>
      <c r="DJ308" s="932"/>
      <c r="DK308" s="932"/>
      <c r="DL308" s="932"/>
      <c r="DM308" s="932"/>
      <c r="DN308" s="932"/>
      <c r="DO308" s="932"/>
      <c r="DP308" s="932"/>
      <c r="DQ308" s="932"/>
      <c r="DR308" s="932"/>
    </row>
    <row r="309" spans="18:122">
      <c r="R309" s="932"/>
      <c r="S309" s="932"/>
      <c r="T309" s="932"/>
      <c r="U309" s="932"/>
      <c r="V309" s="932"/>
      <c r="W309" s="932"/>
      <c r="X309" s="932"/>
      <c r="Y309" s="932"/>
      <c r="Z309" s="932"/>
      <c r="AA309" s="932"/>
      <c r="AB309" s="932"/>
      <c r="AC309" s="932"/>
      <c r="AD309" s="932"/>
      <c r="AE309" s="932"/>
      <c r="AF309" s="932"/>
      <c r="AG309" s="932"/>
      <c r="AH309" s="932"/>
      <c r="AI309" s="932"/>
      <c r="AJ309" s="932"/>
      <c r="AK309" s="932"/>
      <c r="AL309" s="932"/>
      <c r="AM309" s="932"/>
      <c r="AN309" s="932"/>
      <c r="AO309" s="932"/>
      <c r="AP309" s="932"/>
      <c r="AQ309" s="932"/>
      <c r="AR309" s="932"/>
      <c r="AS309" s="932"/>
      <c r="AT309" s="932"/>
      <c r="AU309" s="932"/>
      <c r="AV309" s="932"/>
      <c r="AW309" s="932"/>
      <c r="AX309" s="932"/>
      <c r="AY309" s="932"/>
      <c r="AZ309" s="932"/>
      <c r="BA309" s="932"/>
      <c r="BB309" s="932"/>
      <c r="BC309" s="932"/>
      <c r="BD309" s="932"/>
      <c r="BE309" s="932"/>
      <c r="BF309" s="932"/>
      <c r="BG309" s="932"/>
      <c r="BH309" s="932"/>
      <c r="BI309" s="932"/>
      <c r="BJ309" s="932"/>
      <c r="BK309" s="932"/>
      <c r="BL309" s="932"/>
      <c r="BM309" s="932"/>
      <c r="BN309" s="932"/>
      <c r="BO309" s="932"/>
      <c r="BP309" s="932"/>
      <c r="BQ309" s="932"/>
      <c r="BR309" s="932"/>
      <c r="BS309" s="932"/>
      <c r="BT309" s="932"/>
      <c r="BU309" s="932"/>
      <c r="BV309" s="932"/>
      <c r="BW309" s="932"/>
      <c r="BX309" s="932"/>
      <c r="BY309" s="932"/>
      <c r="BZ309" s="932"/>
      <c r="CA309" s="932"/>
      <c r="CB309" s="932"/>
      <c r="CC309" s="932"/>
      <c r="CD309" s="932"/>
      <c r="CE309" s="932"/>
      <c r="CF309" s="932"/>
      <c r="CG309" s="932"/>
      <c r="CH309" s="932"/>
      <c r="CI309" s="932"/>
      <c r="CJ309" s="932"/>
      <c r="CK309" s="932"/>
      <c r="CL309" s="932"/>
      <c r="CM309" s="932"/>
      <c r="CN309" s="932"/>
      <c r="CO309" s="932"/>
      <c r="CP309" s="932"/>
      <c r="CQ309" s="932"/>
      <c r="CR309" s="932"/>
      <c r="CS309" s="932"/>
      <c r="CT309" s="932"/>
      <c r="CU309" s="932"/>
      <c r="CV309" s="932"/>
      <c r="CW309" s="932"/>
      <c r="CX309" s="932"/>
      <c r="CY309" s="932"/>
      <c r="CZ309" s="932"/>
      <c r="DA309" s="932"/>
      <c r="DB309" s="932"/>
      <c r="DC309" s="932"/>
      <c r="DD309" s="932"/>
      <c r="DE309" s="932"/>
      <c r="DF309" s="932"/>
      <c r="DG309" s="932"/>
      <c r="DH309" s="932"/>
      <c r="DI309" s="932"/>
      <c r="DJ309" s="932"/>
      <c r="DK309" s="932"/>
      <c r="DL309" s="932"/>
      <c r="DM309" s="932"/>
      <c r="DN309" s="932"/>
      <c r="DO309" s="932"/>
      <c r="DP309" s="932"/>
      <c r="DQ309" s="932"/>
      <c r="DR309" s="932"/>
    </row>
    <row r="310" spans="18:122">
      <c r="R310" s="932"/>
      <c r="S310" s="932"/>
      <c r="T310" s="932"/>
      <c r="U310" s="932"/>
      <c r="V310" s="932"/>
      <c r="W310" s="932"/>
      <c r="X310" s="932"/>
      <c r="Y310" s="932"/>
      <c r="Z310" s="932"/>
      <c r="AA310" s="932"/>
      <c r="AB310" s="932"/>
      <c r="AC310" s="932"/>
      <c r="AD310" s="932"/>
      <c r="AE310" s="932"/>
      <c r="AF310" s="932"/>
      <c r="AG310" s="932"/>
      <c r="AH310" s="932"/>
      <c r="AI310" s="932"/>
      <c r="AJ310" s="932"/>
      <c r="AK310" s="932"/>
      <c r="AL310" s="932"/>
      <c r="AM310" s="932"/>
      <c r="AN310" s="932"/>
      <c r="AO310" s="932"/>
      <c r="AP310" s="932"/>
      <c r="AQ310" s="932"/>
      <c r="AR310" s="932"/>
      <c r="AS310" s="932"/>
      <c r="AT310" s="932"/>
      <c r="AU310" s="932"/>
      <c r="AV310" s="932"/>
      <c r="AW310" s="932"/>
      <c r="AX310" s="932"/>
      <c r="AY310" s="932"/>
      <c r="AZ310" s="932"/>
      <c r="BA310" s="932"/>
      <c r="BB310" s="932"/>
      <c r="BC310" s="932"/>
      <c r="BD310" s="932"/>
      <c r="BE310" s="932"/>
      <c r="BF310" s="932"/>
      <c r="BG310" s="932"/>
      <c r="BH310" s="932"/>
      <c r="BI310" s="932"/>
      <c r="BJ310" s="932"/>
      <c r="BK310" s="932"/>
      <c r="BL310" s="932"/>
      <c r="BM310" s="932"/>
      <c r="BN310" s="932"/>
      <c r="BO310" s="932"/>
      <c r="BP310" s="932"/>
      <c r="BQ310" s="932"/>
      <c r="BR310" s="932"/>
      <c r="BS310" s="932"/>
      <c r="BT310" s="932"/>
      <c r="BU310" s="932"/>
      <c r="BV310" s="932"/>
      <c r="BW310" s="932"/>
      <c r="BX310" s="932"/>
      <c r="BY310" s="932"/>
      <c r="BZ310" s="932"/>
      <c r="CA310" s="932"/>
      <c r="CB310" s="932"/>
      <c r="CC310" s="932"/>
      <c r="CD310" s="932"/>
      <c r="CE310" s="932"/>
      <c r="CF310" s="932"/>
      <c r="CG310" s="932"/>
      <c r="CH310" s="932"/>
      <c r="CI310" s="932"/>
      <c r="CJ310" s="932"/>
      <c r="CK310" s="932"/>
      <c r="CL310" s="932"/>
      <c r="CM310" s="932"/>
      <c r="CN310" s="932"/>
      <c r="CO310" s="932"/>
      <c r="CP310" s="932"/>
      <c r="CQ310" s="932"/>
      <c r="CR310" s="932"/>
      <c r="CS310" s="932"/>
      <c r="CT310" s="932"/>
      <c r="CU310" s="932"/>
      <c r="CV310" s="932"/>
      <c r="CW310" s="932"/>
      <c r="CX310" s="932"/>
      <c r="CY310" s="932"/>
      <c r="CZ310" s="932"/>
      <c r="DA310" s="932"/>
      <c r="DB310" s="932"/>
      <c r="DC310" s="932"/>
      <c r="DD310" s="932"/>
      <c r="DE310" s="932"/>
      <c r="DF310" s="932"/>
      <c r="DG310" s="932"/>
      <c r="DH310" s="932"/>
      <c r="DI310" s="932"/>
      <c r="DJ310" s="932"/>
      <c r="DK310" s="932"/>
      <c r="DL310" s="932"/>
      <c r="DM310" s="932"/>
      <c r="DN310" s="932"/>
      <c r="DO310" s="932"/>
      <c r="DP310" s="932"/>
      <c r="DQ310" s="932"/>
      <c r="DR310" s="932"/>
    </row>
    <row r="311" spans="18:122">
      <c r="R311" s="932"/>
      <c r="S311" s="932"/>
      <c r="T311" s="932"/>
      <c r="U311" s="932"/>
      <c r="V311" s="932"/>
      <c r="W311" s="932"/>
      <c r="X311" s="932"/>
      <c r="Y311" s="932"/>
      <c r="Z311" s="932"/>
      <c r="AA311" s="932"/>
      <c r="AB311" s="932"/>
      <c r="AC311" s="932"/>
      <c r="AD311" s="932"/>
      <c r="AE311" s="932"/>
      <c r="AF311" s="932"/>
      <c r="AG311" s="932"/>
      <c r="AH311" s="932"/>
      <c r="AI311" s="932"/>
      <c r="AJ311" s="932"/>
      <c r="AK311" s="932"/>
      <c r="AL311" s="932"/>
      <c r="AM311" s="932"/>
      <c r="AN311" s="932"/>
      <c r="AO311" s="932"/>
      <c r="AP311" s="932"/>
      <c r="AQ311" s="932"/>
      <c r="AR311" s="932"/>
      <c r="AS311" s="932"/>
      <c r="AT311" s="932"/>
      <c r="AU311" s="932"/>
      <c r="AV311" s="932"/>
      <c r="AW311" s="932"/>
      <c r="AX311" s="932"/>
      <c r="AY311" s="932"/>
      <c r="AZ311" s="932"/>
      <c r="BA311" s="932"/>
      <c r="BB311" s="932"/>
      <c r="BC311" s="932"/>
      <c r="BD311" s="932"/>
      <c r="BE311" s="932"/>
      <c r="BF311" s="932"/>
      <c r="BG311" s="932"/>
      <c r="BH311" s="932"/>
      <c r="BI311" s="932"/>
      <c r="BJ311" s="932"/>
      <c r="BK311" s="932"/>
      <c r="BL311" s="932"/>
      <c r="BM311" s="932"/>
      <c r="BN311" s="932"/>
      <c r="BO311" s="932"/>
      <c r="BP311" s="932"/>
      <c r="BQ311" s="932"/>
      <c r="BR311" s="932"/>
      <c r="BS311" s="932"/>
      <c r="BT311" s="932"/>
      <c r="BU311" s="932"/>
      <c r="BV311" s="932"/>
      <c r="BW311" s="932"/>
      <c r="BX311" s="932"/>
      <c r="BY311" s="932"/>
      <c r="BZ311" s="932"/>
      <c r="CA311" s="932"/>
      <c r="CB311" s="932"/>
      <c r="CC311" s="932"/>
      <c r="CD311" s="932"/>
      <c r="CE311" s="932"/>
      <c r="CF311" s="932"/>
      <c r="CG311" s="932"/>
      <c r="CH311" s="932"/>
      <c r="CI311" s="932"/>
      <c r="CJ311" s="932"/>
      <c r="CK311" s="932"/>
      <c r="CL311" s="932"/>
      <c r="CM311" s="932"/>
      <c r="CN311" s="932"/>
      <c r="CO311" s="932"/>
      <c r="CP311" s="932"/>
      <c r="CQ311" s="932"/>
      <c r="CR311" s="932"/>
      <c r="CS311" s="932"/>
      <c r="CT311" s="932"/>
      <c r="CU311" s="932"/>
      <c r="CV311" s="932"/>
      <c r="CW311" s="932"/>
      <c r="CX311" s="932"/>
      <c r="CY311" s="932"/>
      <c r="CZ311" s="932"/>
      <c r="DA311" s="932"/>
      <c r="DB311" s="932"/>
      <c r="DC311" s="932"/>
      <c r="DD311" s="932"/>
      <c r="DE311" s="932"/>
      <c r="DF311" s="932"/>
      <c r="DG311" s="932"/>
      <c r="DH311" s="932"/>
      <c r="DI311" s="932"/>
      <c r="DJ311" s="932"/>
      <c r="DK311" s="932"/>
      <c r="DL311" s="932"/>
      <c r="DM311" s="932"/>
      <c r="DN311" s="932"/>
      <c r="DO311" s="932"/>
      <c r="DP311" s="932"/>
      <c r="DQ311" s="932"/>
      <c r="DR311" s="932"/>
    </row>
    <row r="312" spans="18:122">
      <c r="R312" s="932"/>
      <c r="S312" s="932"/>
      <c r="T312" s="932"/>
      <c r="U312" s="932"/>
      <c r="V312" s="932"/>
      <c r="W312" s="932"/>
      <c r="X312" s="932"/>
      <c r="Y312" s="932"/>
      <c r="Z312" s="932"/>
      <c r="AA312" s="932"/>
      <c r="AB312" s="932"/>
      <c r="AC312" s="932"/>
      <c r="AD312" s="932"/>
      <c r="AE312" s="932"/>
      <c r="AF312" s="932"/>
      <c r="AG312" s="932"/>
      <c r="AH312" s="932"/>
      <c r="AI312" s="932"/>
      <c r="AJ312" s="932"/>
      <c r="AK312" s="932"/>
      <c r="AL312" s="932"/>
      <c r="AM312" s="932"/>
      <c r="AN312" s="932"/>
      <c r="AO312" s="932"/>
      <c r="AP312" s="932"/>
      <c r="AQ312" s="932"/>
      <c r="AR312" s="932"/>
      <c r="AS312" s="932"/>
      <c r="AT312" s="932"/>
      <c r="AU312" s="932"/>
      <c r="AV312" s="932"/>
      <c r="AW312" s="932"/>
      <c r="AX312" s="932"/>
      <c r="AY312" s="932"/>
      <c r="AZ312" s="932"/>
      <c r="BA312" s="932"/>
      <c r="BB312" s="932"/>
      <c r="BC312" s="932"/>
      <c r="BD312" s="932"/>
      <c r="BE312" s="932"/>
      <c r="BF312" s="932"/>
      <c r="BG312" s="932"/>
      <c r="BH312" s="932"/>
      <c r="BI312" s="932"/>
      <c r="BJ312" s="932"/>
      <c r="BK312" s="932"/>
      <c r="BL312" s="932"/>
      <c r="BM312" s="932"/>
      <c r="BN312" s="932"/>
      <c r="BO312" s="932"/>
      <c r="BP312" s="932"/>
      <c r="BQ312" s="932"/>
      <c r="BR312" s="932"/>
      <c r="BS312" s="932"/>
      <c r="BT312" s="932"/>
      <c r="BU312" s="932"/>
      <c r="BV312" s="932"/>
      <c r="BW312" s="932"/>
      <c r="BX312" s="932"/>
      <c r="BY312" s="932"/>
      <c r="BZ312" s="932"/>
      <c r="CA312" s="932"/>
      <c r="CB312" s="932"/>
      <c r="CC312" s="932"/>
      <c r="CD312" s="932"/>
      <c r="CE312" s="932"/>
      <c r="CF312" s="932"/>
      <c r="CG312" s="932"/>
      <c r="CH312" s="932"/>
      <c r="CI312" s="932"/>
      <c r="CJ312" s="932"/>
      <c r="CK312" s="932"/>
      <c r="CL312" s="932"/>
      <c r="CM312" s="932"/>
      <c r="CN312" s="932"/>
      <c r="CO312" s="932"/>
      <c r="CP312" s="932"/>
      <c r="CQ312" s="932"/>
      <c r="CR312" s="932"/>
      <c r="CS312" s="932"/>
      <c r="CT312" s="932"/>
      <c r="CU312" s="932"/>
      <c r="CV312" s="932"/>
      <c r="CW312" s="932"/>
      <c r="CX312" s="932"/>
      <c r="CY312" s="932"/>
      <c r="CZ312" s="932"/>
      <c r="DA312" s="932"/>
      <c r="DB312" s="932"/>
      <c r="DC312" s="932"/>
      <c r="DD312" s="932"/>
      <c r="DE312" s="932"/>
      <c r="DF312" s="932"/>
      <c r="DG312" s="932"/>
      <c r="DH312" s="932"/>
      <c r="DI312" s="932"/>
      <c r="DJ312" s="932"/>
      <c r="DK312" s="932"/>
      <c r="DL312" s="932"/>
      <c r="DM312" s="932"/>
      <c r="DN312" s="932"/>
      <c r="DO312" s="932"/>
      <c r="DP312" s="932"/>
      <c r="DQ312" s="932"/>
      <c r="DR312" s="932"/>
    </row>
    <row r="313" spans="18:122">
      <c r="R313" s="932"/>
      <c r="S313" s="932"/>
      <c r="T313" s="932"/>
      <c r="U313" s="932"/>
      <c r="V313" s="932"/>
      <c r="W313" s="932"/>
      <c r="X313" s="932"/>
      <c r="Y313" s="932"/>
      <c r="Z313" s="932"/>
      <c r="AA313" s="932"/>
      <c r="AB313" s="932"/>
      <c r="AC313" s="932"/>
      <c r="AD313" s="932"/>
      <c r="AE313" s="932"/>
      <c r="AF313" s="932"/>
      <c r="AG313" s="932"/>
      <c r="AH313" s="932"/>
      <c r="AI313" s="932"/>
      <c r="AJ313" s="932"/>
      <c r="AK313" s="932"/>
      <c r="AL313" s="932"/>
      <c r="AM313" s="932"/>
      <c r="AN313" s="932"/>
      <c r="AO313" s="932"/>
      <c r="AP313" s="932"/>
      <c r="AQ313" s="932"/>
      <c r="AR313" s="932"/>
      <c r="AS313" s="932"/>
      <c r="AT313" s="932"/>
      <c r="AU313" s="932"/>
      <c r="AV313" s="932"/>
      <c r="AW313" s="932"/>
      <c r="AX313" s="932"/>
      <c r="AY313" s="932"/>
      <c r="AZ313" s="932"/>
      <c r="BA313" s="932"/>
      <c r="BB313" s="932"/>
      <c r="BC313" s="932"/>
      <c r="BD313" s="932"/>
      <c r="BE313" s="932"/>
      <c r="BF313" s="932"/>
      <c r="BG313" s="932"/>
      <c r="BH313" s="932"/>
      <c r="BI313" s="932"/>
      <c r="BJ313" s="932"/>
      <c r="BK313" s="932"/>
      <c r="BL313" s="932"/>
      <c r="BM313" s="932"/>
      <c r="BN313" s="932"/>
      <c r="BO313" s="932"/>
      <c r="BP313" s="932"/>
      <c r="BQ313" s="932"/>
      <c r="BR313" s="932"/>
      <c r="BS313" s="932"/>
      <c r="BT313" s="932"/>
      <c r="BU313" s="932"/>
      <c r="BV313" s="932"/>
      <c r="BW313" s="932"/>
      <c r="BX313" s="932"/>
      <c r="BY313" s="932"/>
      <c r="BZ313" s="932"/>
      <c r="CA313" s="932"/>
      <c r="CB313" s="932"/>
      <c r="CC313" s="932"/>
      <c r="CD313" s="932"/>
      <c r="CE313" s="932"/>
      <c r="CF313" s="932"/>
      <c r="CG313" s="932"/>
      <c r="CH313" s="932"/>
      <c r="CI313" s="932"/>
      <c r="CJ313" s="932"/>
      <c r="CK313" s="932"/>
      <c r="CL313" s="932"/>
      <c r="CM313" s="932"/>
      <c r="CN313" s="932"/>
      <c r="CO313" s="932"/>
      <c r="CP313" s="932"/>
      <c r="CQ313" s="932"/>
      <c r="CR313" s="932"/>
      <c r="CS313" s="932"/>
      <c r="CT313" s="932"/>
      <c r="CU313" s="932"/>
      <c r="CV313" s="932"/>
      <c r="CW313" s="932"/>
      <c r="CX313" s="932"/>
      <c r="CY313" s="932"/>
      <c r="CZ313" s="932"/>
      <c r="DA313" s="932"/>
      <c r="DB313" s="932"/>
      <c r="DC313" s="932"/>
      <c r="DD313" s="932"/>
      <c r="DE313" s="932"/>
      <c r="DF313" s="932"/>
      <c r="DG313" s="932"/>
      <c r="DH313" s="932"/>
      <c r="DI313" s="932"/>
      <c r="DJ313" s="932"/>
      <c r="DK313" s="932"/>
      <c r="DL313" s="932"/>
      <c r="DM313" s="932"/>
      <c r="DN313" s="932"/>
      <c r="DO313" s="932"/>
      <c r="DP313" s="932"/>
      <c r="DQ313" s="932"/>
      <c r="DR313" s="932"/>
    </row>
    <row r="314" spans="18:122">
      <c r="R314" s="932"/>
      <c r="S314" s="932"/>
      <c r="T314" s="932"/>
      <c r="U314" s="932"/>
      <c r="V314" s="932"/>
      <c r="W314" s="932"/>
      <c r="X314" s="932"/>
      <c r="Y314" s="932"/>
      <c r="Z314" s="932"/>
      <c r="AA314" s="932"/>
      <c r="AB314" s="932"/>
      <c r="AC314" s="932"/>
      <c r="AD314" s="932"/>
      <c r="AE314" s="932"/>
      <c r="AF314" s="932"/>
      <c r="AG314" s="932"/>
      <c r="AH314" s="932"/>
      <c r="AI314" s="932"/>
      <c r="AJ314" s="932"/>
      <c r="AK314" s="932"/>
      <c r="AL314" s="932"/>
      <c r="AM314" s="932"/>
      <c r="AN314" s="932"/>
      <c r="AO314" s="932"/>
      <c r="AP314" s="932"/>
      <c r="AQ314" s="932"/>
      <c r="AR314" s="932"/>
      <c r="AS314" s="932"/>
      <c r="AT314" s="932"/>
      <c r="AU314" s="932"/>
      <c r="AV314" s="932"/>
      <c r="AW314" s="932"/>
      <c r="AX314" s="932"/>
      <c r="AY314" s="932"/>
      <c r="AZ314" s="932"/>
      <c r="BA314" s="932"/>
      <c r="BB314" s="932"/>
      <c r="BC314" s="932"/>
      <c r="BD314" s="932"/>
      <c r="BE314" s="932"/>
      <c r="BF314" s="932"/>
      <c r="BG314" s="932"/>
      <c r="BH314" s="932"/>
      <c r="BI314" s="932"/>
      <c r="BJ314" s="932"/>
      <c r="BK314" s="932"/>
      <c r="BL314" s="932"/>
      <c r="BM314" s="932"/>
      <c r="BN314" s="932"/>
      <c r="BO314" s="932"/>
      <c r="BP314" s="932"/>
      <c r="BQ314" s="932"/>
      <c r="BR314" s="932"/>
      <c r="BS314" s="932"/>
      <c r="BT314" s="932"/>
      <c r="BU314" s="932"/>
      <c r="BV314" s="932"/>
      <c r="BW314" s="932"/>
      <c r="BX314" s="932"/>
      <c r="BY314" s="932"/>
      <c r="BZ314" s="932"/>
      <c r="CA314" s="932"/>
      <c r="CB314" s="932"/>
      <c r="CC314" s="932"/>
      <c r="CD314" s="932"/>
      <c r="CE314" s="932"/>
      <c r="CF314" s="932"/>
      <c r="CG314" s="932"/>
      <c r="CH314" s="932"/>
      <c r="CI314" s="932"/>
      <c r="CJ314" s="932"/>
      <c r="CK314" s="932"/>
      <c r="CL314" s="932"/>
      <c r="CM314" s="932"/>
      <c r="CN314" s="932"/>
      <c r="CO314" s="932"/>
      <c r="CP314" s="932"/>
      <c r="CQ314" s="932"/>
      <c r="CR314" s="932"/>
      <c r="CS314" s="932"/>
      <c r="CT314" s="932"/>
      <c r="CU314" s="932"/>
      <c r="CV314" s="932"/>
      <c r="CW314" s="932"/>
      <c r="CX314" s="932"/>
      <c r="CY314" s="932"/>
      <c r="CZ314" s="932"/>
      <c r="DA314" s="932"/>
      <c r="DB314" s="932"/>
      <c r="DC314" s="932"/>
      <c r="DD314" s="932"/>
      <c r="DE314" s="932"/>
      <c r="DF314" s="932"/>
      <c r="DG314" s="932"/>
      <c r="DH314" s="932"/>
      <c r="DI314" s="932"/>
      <c r="DJ314" s="932"/>
      <c r="DK314" s="932"/>
      <c r="DL314" s="932"/>
      <c r="DM314" s="932"/>
      <c r="DN314" s="932"/>
      <c r="DO314" s="932"/>
      <c r="DP314" s="932"/>
      <c r="DQ314" s="932"/>
      <c r="DR314" s="932"/>
    </row>
    <row r="315" spans="18:122">
      <c r="R315" s="932"/>
      <c r="S315" s="932"/>
      <c r="T315" s="932"/>
      <c r="U315" s="932"/>
      <c r="V315" s="932"/>
      <c r="W315" s="932"/>
      <c r="X315" s="932"/>
      <c r="Y315" s="932"/>
      <c r="Z315" s="932"/>
      <c r="AA315" s="932"/>
      <c r="AB315" s="932"/>
      <c r="AC315" s="932"/>
      <c r="AD315" s="932"/>
      <c r="AE315" s="932"/>
      <c r="AF315" s="932"/>
      <c r="AG315" s="932"/>
      <c r="AH315" s="932"/>
      <c r="AI315" s="932"/>
      <c r="AJ315" s="932"/>
      <c r="AK315" s="932"/>
      <c r="AL315" s="932"/>
      <c r="AM315" s="932"/>
      <c r="AN315" s="932"/>
      <c r="AO315" s="932"/>
      <c r="AP315" s="932"/>
      <c r="AQ315" s="932"/>
      <c r="AR315" s="932"/>
      <c r="AS315" s="932"/>
      <c r="AT315" s="932"/>
      <c r="AU315" s="932"/>
      <c r="AV315" s="932"/>
      <c r="AW315" s="932"/>
      <c r="AX315" s="932"/>
      <c r="AY315" s="932"/>
      <c r="AZ315" s="932"/>
      <c r="BA315" s="932"/>
      <c r="BB315" s="932"/>
      <c r="BC315" s="932"/>
      <c r="BD315" s="932"/>
      <c r="BE315" s="932"/>
      <c r="BF315" s="932"/>
      <c r="BG315" s="932"/>
      <c r="BH315" s="932"/>
      <c r="BI315" s="932"/>
      <c r="BJ315" s="932"/>
      <c r="BK315" s="932"/>
      <c r="BL315" s="932"/>
      <c r="BM315" s="932"/>
      <c r="BN315" s="932"/>
      <c r="BO315" s="932"/>
      <c r="BP315" s="932"/>
      <c r="BQ315" s="932"/>
      <c r="BR315" s="932"/>
      <c r="BS315" s="932"/>
      <c r="BT315" s="932"/>
      <c r="BU315" s="932"/>
      <c r="BV315" s="932"/>
      <c r="BW315" s="932"/>
      <c r="BX315" s="932"/>
      <c r="BY315" s="932"/>
      <c r="BZ315" s="932"/>
      <c r="CA315" s="932"/>
      <c r="CB315" s="932"/>
      <c r="CC315" s="932"/>
      <c r="CD315" s="932"/>
      <c r="CE315" s="932"/>
      <c r="CF315" s="932"/>
      <c r="CG315" s="932"/>
      <c r="CH315" s="932"/>
      <c r="CI315" s="932"/>
      <c r="CJ315" s="932"/>
      <c r="CK315" s="932"/>
      <c r="CL315" s="932"/>
      <c r="CM315" s="932"/>
      <c r="CN315" s="932"/>
      <c r="CO315" s="932"/>
      <c r="CP315" s="932"/>
      <c r="CQ315" s="932"/>
      <c r="CR315" s="932"/>
      <c r="CS315" s="932"/>
      <c r="CT315" s="932"/>
      <c r="CU315" s="932"/>
      <c r="CV315" s="932"/>
      <c r="CW315" s="932"/>
      <c r="CX315" s="932"/>
      <c r="CY315" s="932"/>
      <c r="CZ315" s="932"/>
      <c r="DA315" s="932"/>
      <c r="DB315" s="932"/>
      <c r="DC315" s="932"/>
      <c r="DD315" s="932"/>
      <c r="DE315" s="932"/>
      <c r="DF315" s="932"/>
      <c r="DG315" s="932"/>
      <c r="DH315" s="932"/>
      <c r="DI315" s="932"/>
      <c r="DJ315" s="932"/>
      <c r="DK315" s="932"/>
      <c r="DL315" s="932"/>
      <c r="DM315" s="932"/>
      <c r="DN315" s="932"/>
      <c r="DO315" s="932"/>
      <c r="DP315" s="932"/>
      <c r="DQ315" s="932"/>
      <c r="DR315" s="932"/>
    </row>
    <row r="316" spans="18:122">
      <c r="R316" s="932"/>
      <c r="S316" s="932"/>
      <c r="T316" s="932"/>
      <c r="U316" s="932"/>
      <c r="V316" s="932"/>
      <c r="W316" s="932"/>
      <c r="X316" s="932"/>
      <c r="Y316" s="932"/>
      <c r="Z316" s="932"/>
      <c r="AA316" s="932"/>
      <c r="AB316" s="932"/>
      <c r="AC316" s="932"/>
      <c r="AD316" s="932"/>
      <c r="AE316" s="932"/>
      <c r="AF316" s="932"/>
      <c r="AG316" s="932"/>
      <c r="AH316" s="932"/>
      <c r="AI316" s="932"/>
      <c r="AJ316" s="932"/>
      <c r="AK316" s="932"/>
      <c r="AL316" s="932"/>
      <c r="AM316" s="932"/>
      <c r="AN316" s="932"/>
      <c r="AO316" s="932"/>
      <c r="AP316" s="932"/>
      <c r="AQ316" s="932"/>
      <c r="AR316" s="932"/>
      <c r="AS316" s="932"/>
      <c r="AT316" s="932"/>
      <c r="AU316" s="932"/>
      <c r="AV316" s="932"/>
      <c r="AW316" s="932"/>
      <c r="AX316" s="932"/>
      <c r="AY316" s="932"/>
      <c r="AZ316" s="932"/>
      <c r="BA316" s="932"/>
      <c r="BB316" s="932"/>
      <c r="BC316" s="932"/>
      <c r="BD316" s="932"/>
      <c r="BE316" s="932"/>
      <c r="BF316" s="932"/>
      <c r="BG316" s="932"/>
      <c r="BH316" s="932"/>
      <c r="BI316" s="932"/>
      <c r="BJ316" s="932"/>
      <c r="BK316" s="932"/>
      <c r="BL316" s="932"/>
      <c r="BM316" s="932"/>
      <c r="BN316" s="932"/>
      <c r="BO316" s="932"/>
      <c r="BP316" s="932"/>
      <c r="BQ316" s="932"/>
      <c r="BR316" s="932"/>
      <c r="BS316" s="932"/>
      <c r="BT316" s="932"/>
      <c r="BU316" s="932"/>
      <c r="BV316" s="932"/>
      <c r="BW316" s="932"/>
      <c r="BX316" s="932"/>
      <c r="BY316" s="932"/>
      <c r="BZ316" s="932"/>
      <c r="CA316" s="932"/>
      <c r="CB316" s="932"/>
      <c r="CC316" s="932"/>
      <c r="CD316" s="932"/>
      <c r="CE316" s="932"/>
      <c r="CF316" s="932"/>
      <c r="CG316" s="932"/>
      <c r="CH316" s="932"/>
      <c r="CI316" s="932"/>
      <c r="CJ316" s="932"/>
      <c r="CK316" s="932"/>
      <c r="CL316" s="932"/>
      <c r="CM316" s="932"/>
      <c r="CN316" s="932"/>
      <c r="CO316" s="932"/>
      <c r="CP316" s="932"/>
      <c r="CQ316" s="932"/>
      <c r="CR316" s="932"/>
      <c r="CS316" s="932"/>
      <c r="CT316" s="932"/>
      <c r="CU316" s="932"/>
      <c r="CV316" s="932"/>
      <c r="CW316" s="932"/>
      <c r="CX316" s="932"/>
      <c r="CY316" s="932"/>
      <c r="CZ316" s="932"/>
      <c r="DA316" s="932"/>
      <c r="DB316" s="932"/>
      <c r="DC316" s="932"/>
      <c r="DD316" s="932"/>
      <c r="DE316" s="932"/>
      <c r="DF316" s="932"/>
      <c r="DG316" s="932"/>
      <c r="DH316" s="932"/>
      <c r="DI316" s="932"/>
      <c r="DJ316" s="932"/>
      <c r="DK316" s="932"/>
      <c r="DL316" s="932"/>
      <c r="DM316" s="932"/>
      <c r="DN316" s="932"/>
      <c r="DO316" s="932"/>
      <c r="DP316" s="932"/>
      <c r="DQ316" s="932"/>
      <c r="DR316" s="932"/>
    </row>
    <row r="317" spans="18:122">
      <c r="R317" s="932"/>
      <c r="S317" s="932"/>
      <c r="T317" s="932"/>
      <c r="U317" s="932"/>
      <c r="V317" s="932"/>
      <c r="W317" s="932"/>
      <c r="X317" s="932"/>
      <c r="Y317" s="932"/>
      <c r="Z317" s="932"/>
      <c r="AA317" s="932"/>
      <c r="AB317" s="932"/>
      <c r="AC317" s="932"/>
      <c r="AD317" s="932"/>
      <c r="AE317" s="932"/>
      <c r="AF317" s="932"/>
      <c r="AG317" s="932"/>
      <c r="AH317" s="932"/>
      <c r="AI317" s="932"/>
      <c r="AJ317" s="932"/>
      <c r="AK317" s="932"/>
      <c r="AL317" s="932"/>
      <c r="AM317" s="932"/>
      <c r="AN317" s="932"/>
      <c r="AO317" s="932"/>
      <c r="AP317" s="932"/>
      <c r="AQ317" s="932"/>
      <c r="AR317" s="932"/>
      <c r="AS317" s="932"/>
      <c r="AT317" s="932"/>
      <c r="AU317" s="932"/>
      <c r="AV317" s="932"/>
      <c r="AW317" s="932"/>
      <c r="AX317" s="932"/>
      <c r="AY317" s="932"/>
      <c r="AZ317" s="932"/>
      <c r="BA317" s="932"/>
      <c r="BB317" s="932"/>
      <c r="BC317" s="932"/>
      <c r="BD317" s="932"/>
      <c r="BE317" s="932"/>
      <c r="BF317" s="932"/>
      <c r="BG317" s="932"/>
      <c r="BH317" s="932"/>
      <c r="BI317" s="932"/>
      <c r="BJ317" s="932"/>
      <c r="BK317" s="932"/>
      <c r="BL317" s="932"/>
      <c r="BM317" s="932"/>
      <c r="BN317" s="932"/>
      <c r="BO317" s="932"/>
      <c r="BP317" s="932"/>
      <c r="BQ317" s="932"/>
      <c r="BR317" s="932"/>
      <c r="BS317" s="932"/>
      <c r="BT317" s="932"/>
      <c r="BU317" s="932"/>
      <c r="BV317" s="932"/>
      <c r="BW317" s="932"/>
      <c r="BX317" s="932"/>
      <c r="BY317" s="932"/>
      <c r="BZ317" s="932"/>
      <c r="CA317" s="932"/>
      <c r="CB317" s="932"/>
      <c r="CC317" s="932"/>
      <c r="CD317" s="932"/>
      <c r="CE317" s="932"/>
      <c r="CF317" s="932"/>
      <c r="CG317" s="932"/>
      <c r="CH317" s="932"/>
      <c r="CI317" s="932"/>
      <c r="CJ317" s="932"/>
      <c r="CK317" s="932"/>
      <c r="CL317" s="932"/>
      <c r="CM317" s="932"/>
      <c r="CN317" s="932"/>
      <c r="CO317" s="932"/>
      <c r="CP317" s="932"/>
      <c r="CQ317" s="932"/>
      <c r="CR317" s="932"/>
      <c r="CS317" s="932"/>
      <c r="CT317" s="932"/>
      <c r="CU317" s="932"/>
      <c r="CV317" s="932"/>
      <c r="CW317" s="932"/>
      <c r="CX317" s="932"/>
      <c r="CY317" s="932"/>
      <c r="CZ317" s="932"/>
      <c r="DA317" s="932"/>
      <c r="DB317" s="932"/>
      <c r="DC317" s="932"/>
      <c r="DD317" s="932"/>
      <c r="DE317" s="932"/>
      <c r="DF317" s="932"/>
      <c r="DG317" s="932"/>
      <c r="DH317" s="932"/>
      <c r="DI317" s="932"/>
      <c r="DJ317" s="932"/>
      <c r="DK317" s="932"/>
      <c r="DL317" s="932"/>
      <c r="DM317" s="932"/>
      <c r="DN317" s="932"/>
      <c r="DO317" s="932"/>
      <c r="DP317" s="932"/>
      <c r="DQ317" s="932"/>
      <c r="DR317" s="932"/>
    </row>
    <row r="318" spans="18:122">
      <c r="R318" s="932"/>
      <c r="S318" s="932"/>
      <c r="T318" s="932"/>
      <c r="U318" s="932"/>
      <c r="V318" s="932"/>
      <c r="W318" s="932"/>
      <c r="X318" s="932"/>
      <c r="Y318" s="932"/>
      <c r="Z318" s="932"/>
      <c r="AA318" s="932"/>
      <c r="AB318" s="932"/>
      <c r="AC318" s="932"/>
      <c r="AD318" s="932"/>
      <c r="AE318" s="932"/>
      <c r="AF318" s="932"/>
      <c r="AG318" s="932"/>
      <c r="AH318" s="932"/>
      <c r="AI318" s="932"/>
      <c r="AJ318" s="932"/>
      <c r="AK318" s="932"/>
      <c r="AL318" s="932"/>
      <c r="AM318" s="932"/>
      <c r="AN318" s="932"/>
      <c r="AO318" s="932"/>
      <c r="AP318" s="932"/>
      <c r="AQ318" s="932"/>
      <c r="AR318" s="932"/>
      <c r="AS318" s="932"/>
      <c r="AT318" s="932"/>
      <c r="AU318" s="932"/>
      <c r="AV318" s="932"/>
      <c r="AW318" s="932"/>
      <c r="AX318" s="932"/>
      <c r="AY318" s="932"/>
      <c r="AZ318" s="932"/>
      <c r="BA318" s="932"/>
      <c r="BB318" s="932"/>
      <c r="BC318" s="932"/>
      <c r="BD318" s="932"/>
      <c r="BE318" s="932"/>
      <c r="BF318" s="932"/>
      <c r="BG318" s="932"/>
      <c r="BH318" s="932"/>
      <c r="BI318" s="932"/>
      <c r="BJ318" s="932"/>
      <c r="BK318" s="932"/>
      <c r="BL318" s="932"/>
      <c r="BM318" s="932"/>
      <c r="BN318" s="932"/>
      <c r="BO318" s="932"/>
      <c r="BP318" s="932"/>
      <c r="BQ318" s="932"/>
      <c r="BR318" s="932"/>
      <c r="BS318" s="932"/>
      <c r="BT318" s="932"/>
      <c r="BU318" s="932"/>
      <c r="BV318" s="932"/>
      <c r="BW318" s="932"/>
      <c r="BX318" s="932"/>
      <c r="BY318" s="932"/>
      <c r="BZ318" s="932"/>
      <c r="CA318" s="932"/>
      <c r="CB318" s="932"/>
      <c r="CC318" s="932"/>
      <c r="CD318" s="932"/>
      <c r="CE318" s="932"/>
      <c r="CF318" s="932"/>
      <c r="CG318" s="932"/>
      <c r="CH318" s="932"/>
      <c r="CI318" s="932"/>
      <c r="CJ318" s="932"/>
      <c r="CK318" s="932"/>
      <c r="CL318" s="932"/>
      <c r="CM318" s="932"/>
      <c r="CN318" s="932"/>
      <c r="CO318" s="932"/>
      <c r="CP318" s="932"/>
      <c r="CQ318" s="932"/>
      <c r="CR318" s="932"/>
      <c r="CS318" s="932"/>
      <c r="CT318" s="932"/>
      <c r="CU318" s="932"/>
      <c r="CV318" s="932"/>
      <c r="CW318" s="932"/>
      <c r="CX318" s="932"/>
      <c r="CY318" s="932"/>
      <c r="CZ318" s="932"/>
      <c r="DA318" s="932"/>
      <c r="DB318" s="932"/>
      <c r="DC318" s="932"/>
      <c r="DD318" s="932"/>
      <c r="DE318" s="932"/>
      <c r="DF318" s="932"/>
      <c r="DG318" s="932"/>
      <c r="DH318" s="932"/>
      <c r="DI318" s="932"/>
      <c r="DJ318" s="932"/>
      <c r="DK318" s="932"/>
      <c r="DL318" s="932"/>
      <c r="DM318" s="932"/>
      <c r="DN318" s="932"/>
      <c r="DO318" s="932"/>
      <c r="DP318" s="932"/>
      <c r="DQ318" s="932"/>
      <c r="DR318" s="932"/>
    </row>
    <row r="319" spans="18:122">
      <c r="R319" s="932"/>
      <c r="S319" s="932"/>
      <c r="T319" s="932"/>
      <c r="U319" s="932"/>
      <c r="V319" s="932"/>
      <c r="W319" s="932"/>
      <c r="X319" s="932"/>
      <c r="Y319" s="932"/>
      <c r="Z319" s="932"/>
      <c r="AA319" s="932"/>
      <c r="AB319" s="932"/>
      <c r="AC319" s="932"/>
      <c r="AD319" s="932"/>
      <c r="AE319" s="932"/>
      <c r="AF319" s="932"/>
      <c r="AG319" s="932"/>
      <c r="AH319" s="932"/>
      <c r="AI319" s="932"/>
      <c r="AJ319" s="932"/>
      <c r="AK319" s="932"/>
      <c r="AL319" s="932"/>
      <c r="AM319" s="932"/>
      <c r="AN319" s="932"/>
      <c r="AO319" s="932"/>
      <c r="AP319" s="932"/>
      <c r="AQ319" s="932"/>
      <c r="AR319" s="932"/>
      <c r="AS319" s="932"/>
      <c r="AT319" s="932"/>
      <c r="AU319" s="932"/>
      <c r="AV319" s="932"/>
      <c r="AW319" s="932"/>
      <c r="AX319" s="932"/>
      <c r="AY319" s="932"/>
      <c r="AZ319" s="932"/>
      <c r="BA319" s="932"/>
      <c r="BB319" s="932"/>
      <c r="BC319" s="932"/>
      <c r="BD319" s="932"/>
      <c r="BE319" s="932"/>
      <c r="BF319" s="932"/>
      <c r="BG319" s="932"/>
      <c r="BH319" s="932"/>
      <c r="BI319" s="932"/>
      <c r="BJ319" s="932"/>
      <c r="BK319" s="932"/>
      <c r="BL319" s="932"/>
      <c r="BM319" s="932"/>
      <c r="BN319" s="932"/>
      <c r="BO319" s="932"/>
      <c r="BP319" s="932"/>
      <c r="BQ319" s="932"/>
      <c r="BR319" s="932"/>
      <c r="BS319" s="932"/>
      <c r="BT319" s="932"/>
      <c r="BU319" s="932"/>
      <c r="BV319" s="932"/>
      <c r="BW319" s="932"/>
      <c r="BX319" s="932"/>
      <c r="BY319" s="932"/>
      <c r="BZ319" s="932"/>
      <c r="CA319" s="932"/>
      <c r="CB319" s="932"/>
      <c r="CC319" s="932"/>
      <c r="CD319" s="932"/>
      <c r="CE319" s="932"/>
      <c r="CF319" s="932"/>
      <c r="CG319" s="932"/>
      <c r="CH319" s="932"/>
      <c r="CI319" s="932"/>
      <c r="CJ319" s="932"/>
      <c r="CK319" s="932"/>
      <c r="CL319" s="932"/>
      <c r="CM319" s="932"/>
      <c r="CN319" s="932"/>
      <c r="CO319" s="932"/>
      <c r="CP319" s="932"/>
      <c r="CQ319" s="932"/>
      <c r="CR319" s="932"/>
      <c r="CS319" s="932"/>
      <c r="CT319" s="932"/>
      <c r="CU319" s="932"/>
      <c r="CV319" s="932"/>
      <c r="CW319" s="932"/>
      <c r="CX319" s="932"/>
      <c r="CY319" s="932"/>
      <c r="CZ319" s="932"/>
      <c r="DA319" s="932"/>
      <c r="DB319" s="932"/>
      <c r="DC319" s="932"/>
      <c r="DD319" s="932"/>
      <c r="DE319" s="932"/>
      <c r="DF319" s="932"/>
      <c r="DG319" s="932"/>
      <c r="DH319" s="932"/>
      <c r="DI319" s="932"/>
      <c r="DJ319" s="932"/>
      <c r="DK319" s="932"/>
      <c r="DL319" s="932"/>
      <c r="DM319" s="932"/>
      <c r="DN319" s="932"/>
      <c r="DO319" s="932"/>
      <c r="DP319" s="932"/>
      <c r="DQ319" s="932"/>
      <c r="DR319" s="932"/>
    </row>
    <row r="320" spans="18:122">
      <c r="R320" s="932"/>
      <c r="S320" s="932"/>
      <c r="T320" s="932"/>
      <c r="U320" s="932"/>
      <c r="V320" s="932"/>
      <c r="W320" s="932"/>
      <c r="X320" s="932"/>
      <c r="Y320" s="932"/>
      <c r="Z320" s="932"/>
      <c r="AA320" s="932"/>
      <c r="AB320" s="932"/>
      <c r="AC320" s="932"/>
      <c r="AD320" s="932"/>
      <c r="AE320" s="932"/>
      <c r="AF320" s="932"/>
      <c r="AG320" s="932"/>
      <c r="AH320" s="932"/>
      <c r="AI320" s="932"/>
      <c r="AJ320" s="932"/>
      <c r="AK320" s="932"/>
      <c r="AL320" s="932"/>
      <c r="AM320" s="932"/>
      <c r="AN320" s="932"/>
      <c r="AO320" s="932"/>
      <c r="AP320" s="932"/>
      <c r="AQ320" s="932"/>
      <c r="AR320" s="932"/>
      <c r="AS320" s="932"/>
      <c r="AT320" s="932"/>
      <c r="AU320" s="932"/>
      <c r="AV320" s="932"/>
      <c r="AW320" s="932"/>
      <c r="AX320" s="932"/>
      <c r="AY320" s="932"/>
      <c r="AZ320" s="932"/>
      <c r="BA320" s="932"/>
      <c r="BB320" s="932"/>
      <c r="BC320" s="932"/>
      <c r="BD320" s="932"/>
      <c r="BE320" s="932"/>
      <c r="BF320" s="932"/>
      <c r="BG320" s="932"/>
      <c r="BH320" s="932"/>
      <c r="BI320" s="932"/>
      <c r="BJ320" s="932"/>
      <c r="BK320" s="932"/>
      <c r="BL320" s="932"/>
      <c r="BM320" s="932"/>
      <c r="BN320" s="932"/>
      <c r="BO320" s="932"/>
      <c r="BP320" s="932"/>
      <c r="BQ320" s="932"/>
      <c r="BR320" s="932"/>
      <c r="BS320" s="932"/>
      <c r="BT320" s="932"/>
      <c r="BU320" s="932"/>
      <c r="BV320" s="932"/>
      <c r="BW320" s="932"/>
      <c r="BX320" s="932"/>
      <c r="BY320" s="932"/>
      <c r="BZ320" s="932"/>
      <c r="CA320" s="932"/>
      <c r="CB320" s="932"/>
      <c r="CC320" s="932"/>
      <c r="CD320" s="932"/>
      <c r="CE320" s="932"/>
      <c r="CF320" s="932"/>
      <c r="CG320" s="932"/>
      <c r="CH320" s="932"/>
      <c r="CI320" s="932"/>
      <c r="CJ320" s="932"/>
      <c r="CK320" s="932"/>
      <c r="CL320" s="932"/>
      <c r="CM320" s="932"/>
      <c r="CN320" s="932"/>
      <c r="CO320" s="932"/>
      <c r="CP320" s="932"/>
      <c r="CQ320" s="932"/>
      <c r="CR320" s="932"/>
      <c r="CS320" s="932"/>
      <c r="CT320" s="932"/>
      <c r="CU320" s="932"/>
      <c r="CV320" s="932"/>
      <c r="CW320" s="932"/>
      <c r="CX320" s="932"/>
      <c r="CY320" s="932"/>
      <c r="CZ320" s="932"/>
      <c r="DA320" s="932"/>
      <c r="DB320" s="932"/>
      <c r="DC320" s="932"/>
      <c r="DD320" s="932"/>
      <c r="DE320" s="932"/>
      <c r="DF320" s="932"/>
      <c r="DG320" s="932"/>
      <c r="DH320" s="932"/>
      <c r="DI320" s="932"/>
      <c r="DJ320" s="932"/>
      <c r="DK320" s="932"/>
      <c r="DL320" s="932"/>
      <c r="DM320" s="932"/>
      <c r="DN320" s="932"/>
      <c r="DO320" s="932"/>
      <c r="DP320" s="932"/>
      <c r="DQ320" s="932"/>
      <c r="DR320" s="932"/>
    </row>
    <row r="321" spans="18:122">
      <c r="R321" s="932"/>
      <c r="S321" s="932"/>
      <c r="T321" s="932"/>
      <c r="U321" s="932"/>
      <c r="V321" s="932"/>
      <c r="W321" s="932"/>
      <c r="X321" s="932"/>
      <c r="Y321" s="932"/>
      <c r="Z321" s="932"/>
      <c r="AA321" s="932"/>
      <c r="AB321" s="932"/>
      <c r="AC321" s="932"/>
      <c r="AD321" s="932"/>
      <c r="AE321" s="932"/>
      <c r="AF321" s="932"/>
      <c r="AG321" s="932"/>
      <c r="AH321" s="932"/>
      <c r="AI321" s="932"/>
      <c r="AJ321" s="932"/>
      <c r="AK321" s="932"/>
      <c r="AL321" s="932"/>
      <c r="AM321" s="932"/>
      <c r="AN321" s="932"/>
      <c r="AO321" s="932"/>
      <c r="AP321" s="932"/>
      <c r="AQ321" s="932"/>
      <c r="AR321" s="932"/>
      <c r="AS321" s="932"/>
      <c r="AT321" s="932"/>
      <c r="AU321" s="932"/>
      <c r="AV321" s="932"/>
      <c r="AW321" s="932"/>
      <c r="AX321" s="932"/>
      <c r="AY321" s="932"/>
      <c r="AZ321" s="932"/>
      <c r="BA321" s="932"/>
      <c r="BB321" s="932"/>
      <c r="BC321" s="932"/>
      <c r="BD321" s="932"/>
      <c r="BE321" s="932"/>
      <c r="BF321" s="932"/>
      <c r="BG321" s="932"/>
      <c r="BH321" s="932"/>
      <c r="BI321" s="932"/>
      <c r="BJ321" s="932"/>
      <c r="BK321" s="932"/>
      <c r="BL321" s="932"/>
      <c r="BM321" s="932"/>
      <c r="BN321" s="932"/>
      <c r="BO321" s="932"/>
      <c r="BP321" s="932"/>
      <c r="BQ321" s="932"/>
      <c r="BR321" s="932"/>
      <c r="BS321" s="932"/>
      <c r="BT321" s="932"/>
      <c r="BU321" s="932"/>
      <c r="BV321" s="932"/>
      <c r="BW321" s="932"/>
      <c r="BX321" s="932"/>
      <c r="BY321" s="932"/>
      <c r="BZ321" s="932"/>
      <c r="CA321" s="932"/>
      <c r="CB321" s="932"/>
      <c r="CC321" s="932"/>
      <c r="CD321" s="932"/>
      <c r="CE321" s="932"/>
      <c r="CF321" s="932"/>
      <c r="CG321" s="932"/>
      <c r="CH321" s="932"/>
      <c r="CI321" s="932"/>
      <c r="CJ321" s="932"/>
      <c r="CK321" s="932"/>
      <c r="CL321" s="932"/>
      <c r="CM321" s="932"/>
      <c r="CN321" s="932"/>
      <c r="CO321" s="932"/>
      <c r="CP321" s="932"/>
      <c r="CQ321" s="932"/>
      <c r="CR321" s="932"/>
      <c r="CS321" s="932"/>
      <c r="CT321" s="932"/>
      <c r="CU321" s="932"/>
      <c r="CV321" s="932"/>
      <c r="CW321" s="932"/>
      <c r="CX321" s="932"/>
      <c r="CY321" s="932"/>
      <c r="CZ321" s="932"/>
      <c r="DA321" s="932"/>
      <c r="DB321" s="932"/>
      <c r="DC321" s="932"/>
      <c r="DD321" s="932"/>
      <c r="DE321" s="932"/>
      <c r="DF321" s="932"/>
      <c r="DG321" s="932"/>
      <c r="DH321" s="932"/>
      <c r="DI321" s="932"/>
      <c r="DJ321" s="932"/>
      <c r="DK321" s="932"/>
      <c r="DL321" s="932"/>
      <c r="DM321" s="932"/>
      <c r="DN321" s="932"/>
      <c r="DO321" s="932"/>
      <c r="DP321" s="932"/>
      <c r="DQ321" s="932"/>
      <c r="DR321" s="932"/>
    </row>
    <row r="322" spans="18:122">
      <c r="R322" s="932"/>
      <c r="S322" s="932"/>
      <c r="T322" s="932"/>
      <c r="U322" s="932"/>
      <c r="V322" s="932"/>
      <c r="W322" s="932"/>
      <c r="X322" s="932"/>
      <c r="Y322" s="932"/>
      <c r="Z322" s="932"/>
      <c r="AA322" s="932"/>
      <c r="AB322" s="932"/>
      <c r="AC322" s="932"/>
      <c r="AD322" s="932"/>
      <c r="AE322" s="932"/>
      <c r="AF322" s="932"/>
      <c r="AG322" s="932"/>
      <c r="AH322" s="932"/>
      <c r="AI322" s="932"/>
      <c r="AJ322" s="932"/>
      <c r="AK322" s="932"/>
      <c r="AL322" s="932"/>
      <c r="AM322" s="932"/>
      <c r="AN322" s="932"/>
      <c r="AO322" s="932"/>
      <c r="AP322" s="932"/>
      <c r="AQ322" s="932"/>
      <c r="AR322" s="932"/>
      <c r="AS322" s="932"/>
      <c r="AT322" s="932"/>
      <c r="AU322" s="932"/>
      <c r="AV322" s="932"/>
      <c r="AW322" s="932"/>
      <c r="AX322" s="932"/>
      <c r="AY322" s="932"/>
      <c r="AZ322" s="932"/>
      <c r="BA322" s="932"/>
      <c r="BB322" s="932"/>
      <c r="BC322" s="932"/>
      <c r="BD322" s="932"/>
      <c r="BE322" s="932"/>
      <c r="BF322" s="932"/>
      <c r="BG322" s="932"/>
      <c r="BH322" s="932"/>
      <c r="BI322" s="932"/>
      <c r="BJ322" s="932"/>
      <c r="BK322" s="932"/>
      <c r="BL322" s="932"/>
      <c r="BM322" s="932"/>
      <c r="BN322" s="932"/>
      <c r="BO322" s="932"/>
      <c r="BP322" s="932"/>
      <c r="BQ322" s="932"/>
      <c r="BR322" s="932"/>
      <c r="BS322" s="932"/>
      <c r="BT322" s="932"/>
      <c r="BU322" s="932"/>
      <c r="BV322" s="932"/>
      <c r="BW322" s="932"/>
      <c r="BX322" s="932"/>
      <c r="BY322" s="932"/>
      <c r="BZ322" s="932"/>
      <c r="CA322" s="932"/>
      <c r="CB322" s="932"/>
      <c r="CC322" s="932"/>
      <c r="CD322" s="932"/>
      <c r="CE322" s="932"/>
      <c r="CF322" s="932"/>
      <c r="CG322" s="932"/>
      <c r="CH322" s="932"/>
      <c r="CI322" s="932"/>
      <c r="CJ322" s="932"/>
      <c r="CK322" s="932"/>
      <c r="CL322" s="932"/>
      <c r="CM322" s="932"/>
      <c r="CN322" s="932"/>
      <c r="CO322" s="932"/>
      <c r="CP322" s="932"/>
      <c r="CQ322" s="932"/>
      <c r="CR322" s="932"/>
      <c r="CS322" s="932"/>
      <c r="CT322" s="932"/>
      <c r="CU322" s="932"/>
      <c r="CV322" s="932"/>
      <c r="CW322" s="932"/>
      <c r="CX322" s="932"/>
      <c r="CY322" s="932"/>
      <c r="CZ322" s="932"/>
      <c r="DA322" s="932"/>
      <c r="DB322" s="932"/>
      <c r="DC322" s="932"/>
      <c r="DD322" s="932"/>
      <c r="DE322" s="932"/>
      <c r="DF322" s="932"/>
      <c r="DG322" s="932"/>
      <c r="DH322" s="932"/>
      <c r="DI322" s="932"/>
      <c r="DJ322" s="932"/>
      <c r="DK322" s="932"/>
      <c r="DL322" s="932"/>
      <c r="DM322" s="932"/>
      <c r="DN322" s="932"/>
      <c r="DO322" s="932"/>
      <c r="DP322" s="932"/>
      <c r="DQ322" s="932"/>
      <c r="DR322" s="932"/>
    </row>
    <row r="323" spans="18:122">
      <c r="R323" s="932"/>
      <c r="S323" s="932"/>
      <c r="T323" s="932"/>
      <c r="U323" s="932"/>
      <c r="V323" s="932"/>
      <c r="W323" s="932"/>
      <c r="X323" s="932"/>
      <c r="Y323" s="932"/>
      <c r="Z323" s="932"/>
      <c r="AA323" s="932"/>
      <c r="AB323" s="932"/>
      <c r="AC323" s="932"/>
      <c r="AD323" s="932"/>
      <c r="AE323" s="932"/>
      <c r="AF323" s="932"/>
      <c r="AG323" s="932"/>
      <c r="AH323" s="932"/>
      <c r="AI323" s="932"/>
      <c r="AJ323" s="932"/>
      <c r="AK323" s="932"/>
      <c r="AL323" s="932"/>
      <c r="AM323" s="932"/>
      <c r="AN323" s="932"/>
      <c r="AO323" s="932"/>
      <c r="AP323" s="932"/>
      <c r="AQ323" s="932"/>
      <c r="AR323" s="932"/>
      <c r="AS323" s="932"/>
      <c r="AT323" s="932"/>
      <c r="AU323" s="932"/>
      <c r="AV323" s="932"/>
      <c r="AW323" s="932"/>
      <c r="AX323" s="932"/>
      <c r="AY323" s="932"/>
      <c r="AZ323" s="932"/>
      <c r="BA323" s="932"/>
      <c r="BB323" s="932"/>
      <c r="BC323" s="932"/>
      <c r="BD323" s="932"/>
      <c r="BE323" s="932"/>
      <c r="BF323" s="932"/>
      <c r="BG323" s="932"/>
      <c r="BH323" s="932"/>
      <c r="BI323" s="932"/>
      <c r="BJ323" s="932"/>
      <c r="BK323" s="932"/>
      <c r="BL323" s="932"/>
      <c r="BM323" s="932"/>
      <c r="BN323" s="932"/>
      <c r="BO323" s="932"/>
      <c r="BP323" s="932"/>
      <c r="BQ323" s="932"/>
      <c r="BR323" s="932"/>
      <c r="BS323" s="932"/>
      <c r="BT323" s="932"/>
      <c r="BU323" s="932"/>
      <c r="BV323" s="932"/>
      <c r="BW323" s="932"/>
      <c r="BX323" s="932"/>
      <c r="BY323" s="932"/>
      <c r="BZ323" s="932"/>
      <c r="CA323" s="932"/>
      <c r="CB323" s="932"/>
      <c r="CC323" s="932"/>
      <c r="CD323" s="932"/>
      <c r="CE323" s="932"/>
      <c r="CF323" s="932"/>
      <c r="CG323" s="932"/>
      <c r="CH323" s="932"/>
      <c r="CI323" s="932"/>
      <c r="CJ323" s="932"/>
      <c r="CK323" s="932"/>
      <c r="CL323" s="932"/>
      <c r="CM323" s="932"/>
      <c r="CN323" s="932"/>
      <c r="CO323" s="932"/>
      <c r="CP323" s="932"/>
      <c r="CQ323" s="932"/>
      <c r="CR323" s="932"/>
      <c r="CS323" s="932"/>
      <c r="CT323" s="932"/>
      <c r="CU323" s="932"/>
      <c r="CV323" s="932"/>
      <c r="CW323" s="932"/>
      <c r="CX323" s="932"/>
      <c r="CY323" s="932"/>
      <c r="CZ323" s="932"/>
      <c r="DA323" s="932"/>
      <c r="DB323" s="932"/>
      <c r="DC323" s="932"/>
      <c r="DD323" s="932"/>
      <c r="DE323" s="932"/>
      <c r="DF323" s="932"/>
      <c r="DG323" s="932"/>
      <c r="DH323" s="932"/>
      <c r="DI323" s="932"/>
      <c r="DJ323" s="932"/>
      <c r="DK323" s="932"/>
      <c r="DL323" s="932"/>
      <c r="DM323" s="932"/>
      <c r="DN323" s="932"/>
      <c r="DO323" s="932"/>
      <c r="DP323" s="932"/>
      <c r="DQ323" s="932"/>
      <c r="DR323" s="932"/>
    </row>
    <row r="324" spans="18:122">
      <c r="R324" s="932"/>
      <c r="S324" s="932"/>
      <c r="T324" s="932"/>
      <c r="U324" s="932"/>
      <c r="V324" s="932"/>
      <c r="W324" s="932"/>
      <c r="X324" s="932"/>
      <c r="Y324" s="932"/>
      <c r="Z324" s="932"/>
      <c r="AA324" s="932"/>
      <c r="AB324" s="932"/>
      <c r="AC324" s="932"/>
      <c r="AD324" s="932"/>
      <c r="AE324" s="932"/>
      <c r="AF324" s="932"/>
      <c r="AG324" s="932"/>
      <c r="AH324" s="932"/>
      <c r="AI324" s="932"/>
      <c r="AJ324" s="932"/>
      <c r="AK324" s="932"/>
      <c r="AL324" s="932"/>
      <c r="AM324" s="932"/>
      <c r="AN324" s="932"/>
      <c r="AO324" s="932"/>
      <c r="AP324" s="932"/>
      <c r="AQ324" s="932"/>
      <c r="AR324" s="932"/>
      <c r="AS324" s="932"/>
      <c r="AT324" s="932"/>
      <c r="AU324" s="932"/>
      <c r="AV324" s="932"/>
      <c r="AW324" s="932"/>
      <c r="AX324" s="932"/>
      <c r="AY324" s="932"/>
      <c r="AZ324" s="932"/>
      <c r="BA324" s="932"/>
      <c r="BB324" s="932"/>
      <c r="BC324" s="932"/>
      <c r="BD324" s="932"/>
      <c r="BE324" s="932"/>
      <c r="BF324" s="932"/>
      <c r="BG324" s="932"/>
      <c r="BH324" s="932"/>
      <c r="BI324" s="932"/>
      <c r="BJ324" s="932"/>
      <c r="BK324" s="932"/>
      <c r="BL324" s="932"/>
      <c r="BM324" s="932"/>
      <c r="BN324" s="932"/>
      <c r="BO324" s="932"/>
      <c r="BP324" s="932"/>
      <c r="BQ324" s="932"/>
      <c r="BR324" s="932"/>
      <c r="BS324" s="932"/>
      <c r="BT324" s="932"/>
      <c r="BU324" s="932"/>
      <c r="BV324" s="932"/>
      <c r="BW324" s="932"/>
      <c r="BX324" s="932"/>
      <c r="BY324" s="932"/>
      <c r="BZ324" s="932"/>
      <c r="CA324" s="932"/>
      <c r="CB324" s="932"/>
      <c r="CC324" s="932"/>
      <c r="CD324" s="932"/>
      <c r="CE324" s="932"/>
      <c r="CF324" s="932"/>
      <c r="CG324" s="932"/>
      <c r="CH324" s="932"/>
      <c r="CI324" s="932"/>
      <c r="CJ324" s="932"/>
      <c r="CK324" s="932"/>
      <c r="CL324" s="932"/>
      <c r="CM324" s="932"/>
      <c r="CN324" s="932"/>
      <c r="CO324" s="932"/>
      <c r="CP324" s="932"/>
      <c r="CQ324" s="932"/>
      <c r="CR324" s="932"/>
      <c r="CS324" s="932"/>
      <c r="CT324" s="932"/>
      <c r="CU324" s="932"/>
      <c r="CV324" s="932"/>
      <c r="CW324" s="932"/>
      <c r="CX324" s="932"/>
      <c r="CY324" s="932"/>
      <c r="CZ324" s="932"/>
      <c r="DA324" s="932"/>
      <c r="DB324" s="932"/>
      <c r="DC324" s="932"/>
      <c r="DD324" s="932"/>
      <c r="DE324" s="932"/>
      <c r="DF324" s="932"/>
      <c r="DG324" s="932"/>
      <c r="DH324" s="932"/>
      <c r="DI324" s="932"/>
      <c r="DJ324" s="932"/>
      <c r="DK324" s="932"/>
      <c r="DL324" s="932"/>
      <c r="DM324" s="932"/>
      <c r="DN324" s="932"/>
      <c r="DO324" s="932"/>
      <c r="DP324" s="932"/>
      <c r="DQ324" s="932"/>
      <c r="DR324" s="932"/>
    </row>
    <row r="325" spans="18:122">
      <c r="R325" s="932"/>
      <c r="S325" s="932"/>
      <c r="T325" s="932"/>
      <c r="U325" s="932"/>
      <c r="V325" s="932"/>
      <c r="W325" s="932"/>
      <c r="X325" s="932"/>
      <c r="Y325" s="932"/>
      <c r="Z325" s="932"/>
      <c r="AA325" s="932"/>
      <c r="AB325" s="932"/>
      <c r="AC325" s="932"/>
      <c r="AD325" s="932"/>
      <c r="AE325" s="932"/>
      <c r="AF325" s="932"/>
      <c r="AG325" s="932"/>
      <c r="AH325" s="932"/>
      <c r="AI325" s="932"/>
      <c r="AJ325" s="932"/>
      <c r="AK325" s="932"/>
      <c r="AL325" s="932"/>
      <c r="AM325" s="932"/>
      <c r="AN325" s="932"/>
      <c r="AO325" s="932"/>
      <c r="AP325" s="932"/>
      <c r="AQ325" s="932"/>
      <c r="AR325" s="932"/>
      <c r="AS325" s="932"/>
      <c r="AT325" s="932"/>
      <c r="AU325" s="932"/>
      <c r="AV325" s="932"/>
      <c r="AW325" s="932"/>
      <c r="AX325" s="932"/>
      <c r="AY325" s="932"/>
      <c r="AZ325" s="932"/>
      <c r="BA325" s="932"/>
      <c r="BB325" s="932"/>
      <c r="BC325" s="932"/>
      <c r="BD325" s="932"/>
      <c r="BE325" s="932"/>
      <c r="BF325" s="932"/>
      <c r="BG325" s="932"/>
      <c r="BH325" s="932"/>
      <c r="BI325" s="932"/>
      <c r="BJ325" s="932"/>
      <c r="BK325" s="932"/>
      <c r="BL325" s="932"/>
      <c r="BM325" s="932"/>
      <c r="BN325" s="932"/>
      <c r="BO325" s="932"/>
      <c r="BP325" s="932"/>
      <c r="BQ325" s="932"/>
      <c r="BR325" s="932"/>
      <c r="BS325" s="932"/>
      <c r="BT325" s="932"/>
      <c r="BU325" s="932"/>
      <c r="BV325" s="932"/>
      <c r="BW325" s="932"/>
      <c r="BX325" s="932"/>
      <c r="BY325" s="932"/>
      <c r="BZ325" s="932"/>
      <c r="CA325" s="932"/>
      <c r="CB325" s="932"/>
      <c r="CC325" s="932"/>
      <c r="CD325" s="932"/>
      <c r="CE325" s="932"/>
      <c r="CF325" s="932"/>
      <c r="CG325" s="932"/>
      <c r="CH325" s="932"/>
      <c r="CI325" s="932"/>
      <c r="CJ325" s="932"/>
      <c r="CK325" s="932"/>
      <c r="CL325" s="932"/>
      <c r="CM325" s="932"/>
      <c r="CN325" s="932"/>
      <c r="CO325" s="932"/>
      <c r="CP325" s="932"/>
      <c r="CQ325" s="932"/>
      <c r="CR325" s="932"/>
      <c r="CS325" s="932"/>
      <c r="CT325" s="932"/>
      <c r="CU325" s="932"/>
      <c r="CV325" s="932"/>
      <c r="CW325" s="932"/>
      <c r="CX325" s="932"/>
      <c r="CY325" s="932"/>
      <c r="CZ325" s="932"/>
      <c r="DA325" s="932"/>
      <c r="DB325" s="932"/>
      <c r="DC325" s="932"/>
      <c r="DD325" s="932"/>
      <c r="DE325" s="932"/>
      <c r="DF325" s="932"/>
      <c r="DG325" s="932"/>
      <c r="DH325" s="932"/>
      <c r="DI325" s="932"/>
      <c r="DJ325" s="932"/>
      <c r="DK325" s="932"/>
      <c r="DL325" s="932"/>
      <c r="DM325" s="932"/>
      <c r="DN325" s="932"/>
      <c r="DO325" s="932"/>
      <c r="DP325" s="932"/>
      <c r="DQ325" s="932"/>
      <c r="DR325" s="932"/>
    </row>
    <row r="326" spans="18:122">
      <c r="R326" s="932"/>
      <c r="S326" s="932"/>
      <c r="T326" s="932"/>
      <c r="U326" s="932"/>
      <c r="V326" s="932"/>
      <c r="W326" s="932"/>
      <c r="X326" s="932"/>
      <c r="Y326" s="932"/>
      <c r="Z326" s="932"/>
      <c r="AA326" s="932"/>
      <c r="AB326" s="932"/>
      <c r="AC326" s="932"/>
      <c r="AD326" s="932"/>
      <c r="AE326" s="932"/>
      <c r="AF326" s="932"/>
      <c r="AG326" s="932"/>
      <c r="AH326" s="932"/>
      <c r="AI326" s="932"/>
      <c r="AJ326" s="932"/>
      <c r="AK326" s="932"/>
      <c r="AL326" s="932"/>
      <c r="AM326" s="932"/>
      <c r="AN326" s="932"/>
      <c r="AO326" s="932"/>
      <c r="AP326" s="932"/>
      <c r="AQ326" s="932"/>
      <c r="AR326" s="932"/>
      <c r="AS326" s="932"/>
      <c r="AT326" s="932"/>
      <c r="AU326" s="932"/>
      <c r="AV326" s="932"/>
      <c r="AW326" s="932"/>
      <c r="AX326" s="932"/>
      <c r="AY326" s="932"/>
      <c r="AZ326" s="932"/>
      <c r="BA326" s="932"/>
      <c r="BB326" s="932"/>
      <c r="BC326" s="932"/>
      <c r="BD326" s="932"/>
      <c r="BE326" s="932"/>
      <c r="BF326" s="932"/>
      <c r="BG326" s="932"/>
      <c r="BH326" s="932"/>
      <c r="BI326" s="932"/>
      <c r="BJ326" s="932"/>
      <c r="BK326" s="932"/>
      <c r="BL326" s="932"/>
      <c r="BM326" s="932"/>
      <c r="BN326" s="932"/>
      <c r="BO326" s="932"/>
      <c r="BP326" s="932"/>
      <c r="BQ326" s="932"/>
      <c r="BR326" s="932"/>
      <c r="BS326" s="932"/>
      <c r="BT326" s="932"/>
      <c r="BU326" s="932"/>
      <c r="BV326" s="932"/>
      <c r="BW326" s="932"/>
      <c r="BX326" s="932"/>
      <c r="BY326" s="932"/>
      <c r="BZ326" s="932"/>
      <c r="CA326" s="932"/>
      <c r="CB326" s="932"/>
      <c r="CC326" s="932"/>
      <c r="CD326" s="932"/>
      <c r="CE326" s="932"/>
      <c r="CF326" s="932"/>
      <c r="CG326" s="932"/>
      <c r="CH326" s="932"/>
      <c r="CI326" s="932"/>
      <c r="CJ326" s="932"/>
      <c r="CK326" s="932"/>
      <c r="CL326" s="932"/>
      <c r="CM326" s="932"/>
      <c r="CN326" s="932"/>
      <c r="CO326" s="932"/>
      <c r="CP326" s="932"/>
      <c r="CQ326" s="932"/>
      <c r="CR326" s="932"/>
      <c r="CS326" s="932"/>
      <c r="CT326" s="932"/>
      <c r="CU326" s="932"/>
      <c r="CV326" s="932"/>
      <c r="CW326" s="932"/>
      <c r="CX326" s="932"/>
      <c r="CY326" s="932"/>
      <c r="CZ326" s="932"/>
      <c r="DA326" s="932"/>
      <c r="DB326" s="932"/>
      <c r="DC326" s="932"/>
      <c r="DD326" s="932"/>
      <c r="DE326" s="932"/>
      <c r="DF326" s="932"/>
      <c r="DG326" s="932"/>
      <c r="DH326" s="932"/>
      <c r="DI326" s="932"/>
      <c r="DJ326" s="932"/>
      <c r="DK326" s="932"/>
      <c r="DL326" s="932"/>
      <c r="DM326" s="932"/>
      <c r="DN326" s="932"/>
      <c r="DO326" s="932"/>
      <c r="DP326" s="932"/>
      <c r="DQ326" s="932"/>
      <c r="DR326" s="932"/>
    </row>
    <row r="327" spans="18:122">
      <c r="R327" s="932"/>
      <c r="S327" s="932"/>
      <c r="T327" s="932"/>
      <c r="U327" s="932"/>
      <c r="V327" s="932"/>
      <c r="W327" s="932"/>
      <c r="X327" s="932"/>
      <c r="Y327" s="932"/>
      <c r="Z327" s="932"/>
      <c r="AA327" s="932"/>
      <c r="AB327" s="932"/>
      <c r="AC327" s="932"/>
      <c r="AD327" s="932"/>
      <c r="AE327" s="932"/>
      <c r="AF327" s="932"/>
      <c r="AG327" s="932"/>
      <c r="AH327" s="932"/>
      <c r="AI327" s="932"/>
      <c r="AJ327" s="932"/>
      <c r="AK327" s="932"/>
      <c r="AL327" s="932"/>
      <c r="AM327" s="932"/>
      <c r="AN327" s="932"/>
      <c r="AO327" s="932"/>
      <c r="AP327" s="932"/>
      <c r="AQ327" s="932"/>
      <c r="AR327" s="932"/>
      <c r="AS327" s="932"/>
      <c r="AT327" s="932"/>
      <c r="AU327" s="932"/>
      <c r="AV327" s="932"/>
      <c r="AW327" s="932"/>
      <c r="AX327" s="932"/>
      <c r="AY327" s="932"/>
      <c r="AZ327" s="932"/>
      <c r="BA327" s="932"/>
      <c r="BB327" s="932"/>
      <c r="BC327" s="932"/>
      <c r="BD327" s="932"/>
      <c r="BE327" s="932"/>
      <c r="BF327" s="932"/>
      <c r="BG327" s="932"/>
      <c r="BH327" s="932"/>
      <c r="BI327" s="932"/>
      <c r="BJ327" s="932"/>
      <c r="BK327" s="932"/>
      <c r="BL327" s="932"/>
      <c r="BM327" s="932"/>
      <c r="BN327" s="932"/>
      <c r="BO327" s="932"/>
      <c r="BP327" s="932"/>
      <c r="BQ327" s="932"/>
      <c r="BR327" s="932"/>
      <c r="BS327" s="932"/>
      <c r="BT327" s="932"/>
      <c r="BU327" s="932"/>
      <c r="BV327" s="932"/>
      <c r="BW327" s="932"/>
      <c r="BX327" s="932"/>
      <c r="BY327" s="932"/>
      <c r="BZ327" s="932"/>
      <c r="CA327" s="932"/>
      <c r="CB327" s="932"/>
      <c r="CC327" s="932"/>
      <c r="CD327" s="932"/>
      <c r="CE327" s="932"/>
      <c r="CF327" s="932"/>
      <c r="CG327" s="932"/>
      <c r="CH327" s="932"/>
      <c r="CI327" s="932"/>
      <c r="CJ327" s="932"/>
      <c r="CK327" s="932"/>
      <c r="CL327" s="932"/>
      <c r="CM327" s="932"/>
      <c r="CN327" s="932"/>
      <c r="CO327" s="932"/>
      <c r="CP327" s="932"/>
      <c r="CQ327" s="932"/>
      <c r="CR327" s="932"/>
      <c r="CS327" s="932"/>
      <c r="CT327" s="932"/>
      <c r="CU327" s="932"/>
      <c r="CV327" s="932"/>
      <c r="CW327" s="932"/>
      <c r="CX327" s="932"/>
      <c r="CY327" s="932"/>
      <c r="CZ327" s="932"/>
      <c r="DA327" s="932"/>
      <c r="DB327" s="932"/>
      <c r="DC327" s="932"/>
      <c r="DD327" s="932"/>
      <c r="DE327" s="932"/>
      <c r="DF327" s="932"/>
      <c r="DG327" s="932"/>
      <c r="DH327" s="932"/>
      <c r="DI327" s="932"/>
      <c r="DJ327" s="932"/>
      <c r="DK327" s="932"/>
      <c r="DL327" s="932"/>
      <c r="DM327" s="932"/>
      <c r="DN327" s="932"/>
      <c r="DO327" s="932"/>
      <c r="DP327" s="932"/>
      <c r="DQ327" s="932"/>
      <c r="DR327" s="932"/>
    </row>
    <row r="328" spans="18:122">
      <c r="R328" s="932"/>
      <c r="S328" s="932"/>
      <c r="T328" s="932"/>
      <c r="U328" s="932"/>
      <c r="V328" s="932"/>
      <c r="W328" s="932"/>
      <c r="X328" s="932"/>
      <c r="Y328" s="932"/>
      <c r="Z328" s="932"/>
      <c r="AA328" s="932"/>
      <c r="AB328" s="932"/>
      <c r="AC328" s="932"/>
      <c r="AD328" s="932"/>
      <c r="AE328" s="932"/>
      <c r="AF328" s="932"/>
      <c r="AG328" s="932"/>
      <c r="AH328" s="932"/>
      <c r="AI328" s="932"/>
      <c r="AJ328" s="932"/>
      <c r="AK328" s="932"/>
      <c r="AL328" s="932"/>
      <c r="AM328" s="932"/>
      <c r="AN328" s="932"/>
      <c r="AO328" s="932"/>
      <c r="AP328" s="932"/>
      <c r="AQ328" s="932"/>
      <c r="AR328" s="932"/>
      <c r="AS328" s="932"/>
      <c r="AT328" s="932"/>
      <c r="AU328" s="932"/>
      <c r="AV328" s="932"/>
      <c r="AW328" s="932"/>
      <c r="AX328" s="932"/>
      <c r="AY328" s="932"/>
      <c r="AZ328" s="932"/>
      <c r="BA328" s="932"/>
      <c r="BB328" s="932"/>
      <c r="BC328" s="932"/>
      <c r="BD328" s="932"/>
      <c r="BE328" s="932"/>
      <c r="BF328" s="932"/>
      <c r="BG328" s="932"/>
      <c r="BH328" s="932"/>
      <c r="BI328" s="932"/>
      <c r="BJ328" s="932"/>
      <c r="BK328" s="932"/>
      <c r="BL328" s="932"/>
      <c r="BM328" s="932"/>
      <c r="BN328" s="932"/>
      <c r="BO328" s="932"/>
      <c r="BP328" s="932"/>
      <c r="BQ328" s="932"/>
      <c r="BR328" s="932"/>
      <c r="BS328" s="932"/>
      <c r="BT328" s="932"/>
      <c r="BU328" s="932"/>
      <c r="BV328" s="932"/>
      <c r="BW328" s="932"/>
      <c r="BX328" s="932"/>
      <c r="BY328" s="932"/>
      <c r="BZ328" s="932"/>
      <c r="CA328" s="932"/>
      <c r="CB328" s="932"/>
      <c r="CC328" s="932"/>
      <c r="CD328" s="932"/>
      <c r="CE328" s="932"/>
      <c r="CF328" s="932"/>
      <c r="CG328" s="932"/>
      <c r="CH328" s="932"/>
      <c r="CI328" s="932"/>
      <c r="CJ328" s="932"/>
      <c r="CK328" s="932"/>
      <c r="CL328" s="932"/>
      <c r="CM328" s="932"/>
      <c r="CN328" s="932"/>
      <c r="CO328" s="932"/>
      <c r="CP328" s="932"/>
      <c r="CQ328" s="932"/>
      <c r="CR328" s="932"/>
      <c r="CS328" s="932"/>
      <c r="CT328" s="932"/>
      <c r="CU328" s="932"/>
      <c r="CV328" s="932"/>
      <c r="CW328" s="932"/>
      <c r="CX328" s="932"/>
      <c r="CY328" s="932"/>
      <c r="CZ328" s="932"/>
      <c r="DA328" s="932"/>
      <c r="DB328" s="932"/>
      <c r="DC328" s="932"/>
      <c r="DD328" s="932"/>
      <c r="DE328" s="932"/>
      <c r="DF328" s="932"/>
      <c r="DG328" s="932"/>
      <c r="DH328" s="932"/>
      <c r="DI328" s="932"/>
      <c r="DJ328" s="932"/>
      <c r="DK328" s="932"/>
      <c r="DL328" s="932"/>
      <c r="DM328" s="932"/>
      <c r="DN328" s="932"/>
      <c r="DO328" s="932"/>
      <c r="DP328" s="932"/>
      <c r="DQ328" s="932"/>
      <c r="DR328" s="932"/>
    </row>
    <row r="329" spans="18:122">
      <c r="R329" s="932"/>
      <c r="S329" s="932"/>
      <c r="T329" s="932"/>
      <c r="U329" s="932"/>
      <c r="V329" s="932"/>
      <c r="W329" s="932"/>
      <c r="X329" s="932"/>
      <c r="Y329" s="932"/>
      <c r="Z329" s="932"/>
      <c r="AA329" s="932"/>
      <c r="AB329" s="932"/>
      <c r="AC329" s="932"/>
      <c r="AD329" s="932"/>
      <c r="AE329" s="932"/>
      <c r="AF329" s="932"/>
      <c r="AG329" s="932"/>
      <c r="AH329" s="932"/>
      <c r="AI329" s="932"/>
      <c r="AJ329" s="932"/>
      <c r="AK329" s="932"/>
      <c r="AL329" s="932"/>
      <c r="AM329" s="932"/>
      <c r="AN329" s="932"/>
      <c r="AO329" s="932"/>
      <c r="AP329" s="932"/>
      <c r="AQ329" s="932"/>
      <c r="AR329" s="932"/>
      <c r="AS329" s="932"/>
      <c r="AT329" s="932"/>
      <c r="AU329" s="932"/>
      <c r="AV329" s="932"/>
      <c r="AW329" s="932"/>
      <c r="AX329" s="932"/>
      <c r="AY329" s="932"/>
      <c r="AZ329" s="932"/>
      <c r="BA329" s="932"/>
      <c r="BB329" s="932"/>
      <c r="BC329" s="932"/>
      <c r="BD329" s="932"/>
      <c r="BE329" s="932"/>
      <c r="BF329" s="932"/>
      <c r="BG329" s="932"/>
      <c r="BH329" s="932"/>
      <c r="BI329" s="932"/>
      <c r="BJ329" s="932"/>
      <c r="BK329" s="932"/>
      <c r="BL329" s="932"/>
      <c r="BM329" s="932"/>
      <c r="BN329" s="932"/>
      <c r="BO329" s="932"/>
      <c r="BP329" s="932"/>
      <c r="BQ329" s="932"/>
      <c r="BR329" s="932"/>
      <c r="BS329" s="932"/>
      <c r="BT329" s="932"/>
      <c r="BU329" s="932"/>
      <c r="BV329" s="932"/>
      <c r="BW329" s="932"/>
      <c r="BX329" s="932"/>
      <c r="BY329" s="932"/>
      <c r="BZ329" s="932"/>
      <c r="CA329" s="932"/>
      <c r="CB329" s="932"/>
      <c r="CC329" s="932"/>
      <c r="CD329" s="932"/>
      <c r="CE329" s="932"/>
      <c r="CF329" s="932"/>
      <c r="CG329" s="932"/>
      <c r="CH329" s="932"/>
      <c r="CI329" s="932"/>
      <c r="CJ329" s="932"/>
      <c r="CK329" s="932"/>
      <c r="CL329" s="932"/>
      <c r="CM329" s="932"/>
      <c r="CN329" s="932"/>
      <c r="CO329" s="932"/>
      <c r="CP329" s="932"/>
      <c r="CQ329" s="932"/>
      <c r="CR329" s="932"/>
      <c r="CS329" s="932"/>
      <c r="CT329" s="932"/>
      <c r="CU329" s="932"/>
      <c r="CV329" s="932"/>
      <c r="CW329" s="932"/>
      <c r="CX329" s="932"/>
      <c r="CY329" s="932"/>
      <c r="CZ329" s="932"/>
      <c r="DA329" s="932"/>
      <c r="DB329" s="932"/>
      <c r="DC329" s="932"/>
      <c r="DD329" s="932"/>
      <c r="DE329" s="932"/>
      <c r="DF329" s="932"/>
      <c r="DG329" s="932"/>
      <c r="DH329" s="932"/>
      <c r="DI329" s="932"/>
      <c r="DJ329" s="932"/>
      <c r="DK329" s="932"/>
      <c r="DL329" s="932"/>
      <c r="DM329" s="932"/>
      <c r="DN329" s="932"/>
      <c r="DO329" s="932"/>
      <c r="DP329" s="932"/>
      <c r="DQ329" s="932"/>
      <c r="DR329" s="932"/>
    </row>
    <row r="330" spans="18:122">
      <c r="R330" s="932"/>
      <c r="S330" s="932"/>
      <c r="T330" s="932"/>
      <c r="U330" s="932"/>
      <c r="V330" s="932"/>
      <c r="W330" s="932"/>
      <c r="X330" s="932"/>
      <c r="Y330" s="932"/>
      <c r="Z330" s="932"/>
      <c r="AA330" s="932"/>
      <c r="AB330" s="932"/>
      <c r="AC330" s="932"/>
      <c r="AD330" s="932"/>
      <c r="AE330" s="932"/>
      <c r="AF330" s="932"/>
      <c r="AG330" s="932"/>
      <c r="AH330" s="932"/>
      <c r="AI330" s="932"/>
      <c r="AJ330" s="932"/>
      <c r="AK330" s="932"/>
      <c r="AL330" s="932"/>
      <c r="AM330" s="932"/>
      <c r="AN330" s="932"/>
      <c r="AO330" s="932"/>
      <c r="AP330" s="932"/>
      <c r="AQ330" s="932"/>
      <c r="AR330" s="932"/>
      <c r="AS330" s="932"/>
      <c r="AT330" s="932"/>
      <c r="AU330" s="932"/>
      <c r="AV330" s="932"/>
      <c r="AW330" s="932"/>
      <c r="AX330" s="932"/>
      <c r="AY330" s="932"/>
      <c r="AZ330" s="932"/>
      <c r="BA330" s="932"/>
      <c r="BB330" s="932"/>
      <c r="BC330" s="932"/>
      <c r="BD330" s="932"/>
      <c r="BE330" s="932"/>
      <c r="BF330" s="932"/>
      <c r="BG330" s="932"/>
      <c r="BH330" s="932"/>
      <c r="BI330" s="932"/>
      <c r="BJ330" s="932"/>
      <c r="BK330" s="932"/>
      <c r="BL330" s="932"/>
      <c r="BM330" s="932"/>
      <c r="BN330" s="932"/>
      <c r="BO330" s="932"/>
      <c r="BP330" s="932"/>
      <c r="BQ330" s="932"/>
      <c r="BR330" s="932"/>
      <c r="BS330" s="932"/>
      <c r="BT330" s="932"/>
      <c r="BU330" s="932"/>
      <c r="BV330" s="932"/>
      <c r="BW330" s="932"/>
      <c r="BX330" s="932"/>
      <c r="BY330" s="932"/>
      <c r="BZ330" s="932"/>
      <c r="CA330" s="932"/>
      <c r="CB330" s="932"/>
      <c r="CC330" s="932"/>
      <c r="CD330" s="932"/>
      <c r="CE330" s="932"/>
      <c r="CF330" s="932"/>
      <c r="CG330" s="932"/>
      <c r="CH330" s="932"/>
      <c r="CI330" s="932"/>
      <c r="CJ330" s="932"/>
      <c r="CK330" s="932"/>
      <c r="CL330" s="932"/>
      <c r="CM330" s="932"/>
      <c r="CN330" s="932"/>
      <c r="CO330" s="932"/>
      <c r="CP330" s="932"/>
      <c r="CQ330" s="932"/>
      <c r="CR330" s="932"/>
      <c r="CS330" s="932"/>
      <c r="CT330" s="932"/>
      <c r="CU330" s="932"/>
      <c r="CV330" s="932"/>
      <c r="CW330" s="932"/>
      <c r="CX330" s="932"/>
      <c r="CY330" s="932"/>
      <c r="CZ330" s="932"/>
      <c r="DA330" s="932"/>
      <c r="DB330" s="932"/>
      <c r="DC330" s="932"/>
      <c r="DD330" s="932"/>
      <c r="DE330" s="932"/>
      <c r="DF330" s="932"/>
      <c r="DG330" s="932"/>
      <c r="DH330" s="932"/>
      <c r="DI330" s="932"/>
      <c r="DJ330" s="932"/>
      <c r="DK330" s="932"/>
      <c r="DL330" s="932"/>
      <c r="DM330" s="932"/>
      <c r="DN330" s="932"/>
      <c r="DO330" s="932"/>
      <c r="DP330" s="932"/>
      <c r="DQ330" s="932"/>
      <c r="DR330" s="932"/>
    </row>
    <row r="331" spans="18:122">
      <c r="R331" s="932"/>
      <c r="S331" s="932"/>
      <c r="T331" s="932"/>
      <c r="U331" s="932"/>
      <c r="V331" s="932"/>
      <c r="W331" s="932"/>
      <c r="X331" s="932"/>
      <c r="Y331" s="932"/>
      <c r="Z331" s="932"/>
      <c r="AA331" s="932"/>
      <c r="AB331" s="932"/>
      <c r="AC331" s="932"/>
      <c r="AD331" s="932"/>
      <c r="AE331" s="932"/>
      <c r="AF331" s="932"/>
      <c r="AG331" s="932"/>
      <c r="AH331" s="932"/>
      <c r="AI331" s="932"/>
      <c r="AJ331" s="932"/>
      <c r="AK331" s="932"/>
      <c r="AL331" s="932"/>
      <c r="AM331" s="932"/>
      <c r="AN331" s="932"/>
      <c r="AO331" s="932"/>
      <c r="AP331" s="932"/>
      <c r="AQ331" s="932"/>
      <c r="AR331" s="932"/>
      <c r="AS331" s="932"/>
      <c r="AT331" s="932"/>
      <c r="AU331" s="932"/>
      <c r="AV331" s="932"/>
      <c r="AW331" s="932"/>
      <c r="AX331" s="932"/>
      <c r="AY331" s="932"/>
      <c r="AZ331" s="932"/>
      <c r="BA331" s="932"/>
      <c r="BB331" s="932"/>
      <c r="BC331" s="932"/>
      <c r="BD331" s="932"/>
      <c r="BE331" s="932"/>
      <c r="BF331" s="932"/>
      <c r="BG331" s="932"/>
      <c r="BH331" s="932"/>
      <c r="BI331" s="932"/>
      <c r="BJ331" s="932"/>
      <c r="BK331" s="932"/>
      <c r="BL331" s="932"/>
      <c r="BM331" s="932"/>
      <c r="BN331" s="932"/>
      <c r="BO331" s="932"/>
      <c r="BP331" s="932"/>
      <c r="BQ331" s="932"/>
      <c r="BR331" s="932"/>
      <c r="BS331" s="932"/>
      <c r="BT331" s="932"/>
      <c r="BU331" s="932"/>
      <c r="BV331" s="932"/>
      <c r="BW331" s="932"/>
      <c r="BX331" s="932"/>
      <c r="BY331" s="932"/>
      <c r="BZ331" s="932"/>
      <c r="CA331" s="932"/>
      <c r="CB331" s="932"/>
      <c r="CC331" s="932"/>
      <c r="CD331" s="932"/>
      <c r="CE331" s="932"/>
      <c r="CF331" s="932"/>
      <c r="CG331" s="932"/>
      <c r="CH331" s="932"/>
      <c r="CI331" s="932"/>
      <c r="CJ331" s="932"/>
      <c r="CK331" s="932"/>
      <c r="CL331" s="932"/>
      <c r="CM331" s="932"/>
      <c r="CN331" s="932"/>
      <c r="CO331" s="932"/>
      <c r="CP331" s="932"/>
      <c r="CQ331" s="932"/>
      <c r="CR331" s="932"/>
      <c r="CS331" s="932"/>
      <c r="CT331" s="932"/>
      <c r="CU331" s="932"/>
      <c r="CV331" s="932"/>
      <c r="CW331" s="932"/>
      <c r="CX331" s="932"/>
      <c r="CY331" s="932"/>
      <c r="CZ331" s="932"/>
      <c r="DA331" s="932"/>
      <c r="DB331" s="932"/>
      <c r="DC331" s="932"/>
      <c r="DD331" s="932"/>
      <c r="DE331" s="932"/>
      <c r="DF331" s="932"/>
      <c r="DG331" s="932"/>
      <c r="DH331" s="932"/>
      <c r="DI331" s="932"/>
      <c r="DJ331" s="932"/>
      <c r="DK331" s="932"/>
      <c r="DL331" s="932"/>
      <c r="DM331" s="932"/>
      <c r="DN331" s="932"/>
      <c r="DO331" s="932"/>
      <c r="DP331" s="932"/>
      <c r="DQ331" s="932"/>
      <c r="DR331" s="932"/>
    </row>
    <row r="332" spans="18:122">
      <c r="R332" s="932"/>
      <c r="S332" s="932"/>
      <c r="T332" s="932"/>
      <c r="U332" s="932"/>
      <c r="V332" s="932"/>
      <c r="W332" s="932"/>
      <c r="X332" s="932"/>
      <c r="Y332" s="932"/>
      <c r="Z332" s="932"/>
      <c r="AA332" s="932"/>
      <c r="AB332" s="932"/>
      <c r="AC332" s="932"/>
      <c r="AD332" s="932"/>
      <c r="AE332" s="932"/>
      <c r="AF332" s="932"/>
      <c r="AG332" s="932"/>
      <c r="AH332" s="932"/>
      <c r="AI332" s="932"/>
      <c r="AJ332" s="932"/>
      <c r="AK332" s="932"/>
      <c r="AL332" s="932"/>
      <c r="AM332" s="932"/>
      <c r="AN332" s="932"/>
      <c r="AO332" s="932"/>
      <c r="AP332" s="932"/>
      <c r="AQ332" s="932"/>
      <c r="AR332" s="932"/>
      <c r="AS332" s="932"/>
      <c r="AT332" s="932"/>
      <c r="AU332" s="932"/>
      <c r="AV332" s="932"/>
      <c r="AW332" s="932"/>
      <c r="AX332" s="932"/>
      <c r="AY332" s="932"/>
      <c r="AZ332" s="932"/>
      <c r="BA332" s="932"/>
      <c r="BB332" s="932"/>
      <c r="BC332" s="932"/>
      <c r="BD332" s="932"/>
      <c r="BE332" s="932"/>
      <c r="BF332" s="932"/>
      <c r="BG332" s="932"/>
      <c r="BH332" s="932"/>
      <c r="BI332" s="932"/>
      <c r="BJ332" s="932"/>
      <c r="BK332" s="932"/>
      <c r="BL332" s="932"/>
      <c r="BM332" s="932"/>
      <c r="BN332" s="932"/>
      <c r="BO332" s="932"/>
      <c r="BP332" s="932"/>
      <c r="BQ332" s="932"/>
      <c r="BR332" s="932"/>
      <c r="BS332" s="932"/>
      <c r="BT332" s="932"/>
      <c r="BU332" s="932"/>
      <c r="BV332" s="932"/>
      <c r="BW332" s="932"/>
      <c r="BX332" s="932"/>
      <c r="BY332" s="932"/>
      <c r="BZ332" s="932"/>
      <c r="CA332" s="932"/>
      <c r="CB332" s="932"/>
      <c r="CC332" s="932"/>
      <c r="CD332" s="932"/>
      <c r="CE332" s="932"/>
      <c r="CF332" s="932"/>
      <c r="CG332" s="932"/>
      <c r="CH332" s="932"/>
      <c r="CI332" s="932"/>
      <c r="CJ332" s="932"/>
      <c r="CK332" s="932"/>
      <c r="CL332" s="932"/>
      <c r="CM332" s="932"/>
      <c r="CN332" s="932"/>
      <c r="CO332" s="932"/>
      <c r="CP332" s="932"/>
      <c r="CQ332" s="932"/>
      <c r="CR332" s="932"/>
      <c r="CS332" s="932"/>
      <c r="CT332" s="932"/>
      <c r="CU332" s="932"/>
      <c r="CV332" s="932"/>
      <c r="CW332" s="932"/>
      <c r="CX332" s="932"/>
      <c r="CY332" s="932"/>
      <c r="CZ332" s="932"/>
      <c r="DA332" s="932"/>
      <c r="DB332" s="932"/>
      <c r="DC332" s="932"/>
      <c r="DD332" s="932"/>
      <c r="DE332" s="932"/>
      <c r="DF332" s="932"/>
      <c r="DG332" s="932"/>
      <c r="DH332" s="932"/>
      <c r="DI332" s="932"/>
      <c r="DJ332" s="932"/>
      <c r="DK332" s="932"/>
      <c r="DL332" s="932"/>
      <c r="DM332" s="932"/>
      <c r="DN332" s="932"/>
      <c r="DO332" s="932"/>
      <c r="DP332" s="932"/>
      <c r="DQ332" s="932"/>
      <c r="DR332" s="932"/>
    </row>
    <row r="333" spans="18:122">
      <c r="R333" s="932"/>
      <c r="S333" s="932"/>
      <c r="T333" s="932"/>
      <c r="U333" s="932"/>
      <c r="V333" s="932"/>
      <c r="W333" s="932"/>
      <c r="X333" s="932"/>
      <c r="Y333" s="932"/>
      <c r="Z333" s="932"/>
      <c r="AA333" s="932"/>
      <c r="AB333" s="932"/>
      <c r="AC333" s="932"/>
      <c r="AD333" s="932"/>
      <c r="AE333" s="932"/>
      <c r="AF333" s="932"/>
      <c r="AG333" s="932"/>
      <c r="AH333" s="932"/>
      <c r="AI333" s="932"/>
      <c r="AJ333" s="932"/>
      <c r="AK333" s="932"/>
      <c r="AL333" s="932"/>
      <c r="AM333" s="932"/>
      <c r="AN333" s="932"/>
      <c r="AO333" s="932"/>
      <c r="AP333" s="932"/>
      <c r="AQ333" s="932"/>
      <c r="AR333" s="932"/>
      <c r="AS333" s="932"/>
      <c r="AT333" s="932"/>
      <c r="AU333" s="932"/>
      <c r="AV333" s="932"/>
      <c r="AW333" s="932"/>
      <c r="AX333" s="932"/>
      <c r="AY333" s="932"/>
      <c r="AZ333" s="932"/>
      <c r="BA333" s="932"/>
      <c r="BB333" s="932"/>
      <c r="BC333" s="932"/>
      <c r="BD333" s="932"/>
      <c r="BE333" s="932"/>
      <c r="BF333" s="932"/>
      <c r="BG333" s="932"/>
      <c r="BH333" s="932"/>
      <c r="BI333" s="932"/>
      <c r="BJ333" s="932"/>
      <c r="BK333" s="932"/>
      <c r="BL333" s="932"/>
      <c r="BM333" s="932"/>
      <c r="BN333" s="932"/>
      <c r="BO333" s="932"/>
      <c r="BP333" s="932"/>
      <c r="BQ333" s="932"/>
      <c r="BR333" s="932"/>
      <c r="BS333" s="932"/>
      <c r="BT333" s="932"/>
      <c r="BU333" s="932"/>
      <c r="BV333" s="932"/>
      <c r="BW333" s="932"/>
      <c r="BX333" s="932"/>
      <c r="BY333" s="932"/>
      <c r="BZ333" s="932"/>
      <c r="CA333" s="932"/>
      <c r="CB333" s="932"/>
      <c r="CC333" s="932"/>
      <c r="CD333" s="932"/>
      <c r="CE333" s="932"/>
      <c r="CF333" s="932"/>
      <c r="CG333" s="932"/>
      <c r="CH333" s="932"/>
      <c r="CI333" s="932"/>
      <c r="CJ333" s="932"/>
      <c r="CK333" s="932"/>
      <c r="CL333" s="932"/>
      <c r="CM333" s="932"/>
      <c r="CN333" s="932"/>
      <c r="CO333" s="932"/>
      <c r="CP333" s="932"/>
      <c r="CQ333" s="932"/>
      <c r="CR333" s="932"/>
      <c r="CS333" s="932"/>
      <c r="CT333" s="932"/>
      <c r="CU333" s="932"/>
      <c r="CV333" s="932"/>
      <c r="CW333" s="932"/>
      <c r="CX333" s="932"/>
      <c r="CY333" s="932"/>
      <c r="CZ333" s="932"/>
      <c r="DA333" s="932"/>
      <c r="DB333" s="932"/>
      <c r="DC333" s="932"/>
      <c r="DD333" s="932"/>
      <c r="DE333" s="932"/>
      <c r="DF333" s="932"/>
      <c r="DG333" s="932"/>
      <c r="DH333" s="932"/>
      <c r="DI333" s="932"/>
      <c r="DJ333" s="932"/>
      <c r="DK333" s="932"/>
      <c r="DL333" s="932"/>
      <c r="DM333" s="932"/>
      <c r="DN333" s="932"/>
      <c r="DO333" s="932"/>
      <c r="DP333" s="932"/>
      <c r="DQ333" s="932"/>
      <c r="DR333" s="932"/>
    </row>
    <row r="334" spans="18:122">
      <c r="R334" s="932"/>
      <c r="S334" s="932"/>
      <c r="T334" s="932"/>
      <c r="U334" s="932"/>
      <c r="V334" s="932"/>
      <c r="W334" s="932"/>
      <c r="X334" s="932"/>
      <c r="Y334" s="932"/>
      <c r="Z334" s="932"/>
      <c r="AA334" s="932"/>
      <c r="AB334" s="932"/>
      <c r="AC334" s="932"/>
      <c r="AD334" s="932"/>
      <c r="AE334" s="932"/>
      <c r="AF334" s="932"/>
      <c r="AG334" s="932"/>
      <c r="AH334" s="932"/>
      <c r="AI334" s="932"/>
      <c r="AJ334" s="932"/>
      <c r="AK334" s="932"/>
      <c r="AL334" s="932"/>
      <c r="AM334" s="932"/>
      <c r="AN334" s="932"/>
      <c r="AO334" s="932"/>
      <c r="AP334" s="932"/>
      <c r="AQ334" s="932"/>
      <c r="AR334" s="932"/>
      <c r="AS334" s="932"/>
      <c r="AT334" s="932"/>
      <c r="AU334" s="932"/>
      <c r="AV334" s="932"/>
      <c r="AW334" s="932"/>
      <c r="AX334" s="932"/>
      <c r="AY334" s="932"/>
      <c r="AZ334" s="932"/>
      <c r="BA334" s="932"/>
      <c r="BB334" s="932"/>
      <c r="BC334" s="932"/>
      <c r="BD334" s="932"/>
      <c r="BE334" s="932"/>
      <c r="BF334" s="932"/>
      <c r="BG334" s="932"/>
      <c r="BH334" s="932"/>
      <c r="BI334" s="932"/>
      <c r="BJ334" s="932"/>
      <c r="BK334" s="932"/>
      <c r="BL334" s="932"/>
      <c r="BM334" s="932"/>
      <c r="BN334" s="932"/>
      <c r="BO334" s="932"/>
      <c r="BP334" s="932"/>
      <c r="BQ334" s="932"/>
      <c r="BR334" s="932"/>
      <c r="BS334" s="932"/>
      <c r="BT334" s="932"/>
      <c r="BU334" s="932"/>
      <c r="BV334" s="932"/>
      <c r="BW334" s="932"/>
      <c r="BX334" s="932"/>
      <c r="BY334" s="932"/>
      <c r="BZ334" s="932"/>
      <c r="CA334" s="932"/>
      <c r="CB334" s="932"/>
      <c r="CC334" s="932"/>
      <c r="CD334" s="932"/>
      <c r="CE334" s="932"/>
      <c r="CF334" s="932"/>
      <c r="CG334" s="932"/>
      <c r="CH334" s="932"/>
      <c r="CI334" s="932"/>
      <c r="CJ334" s="932"/>
      <c r="CK334" s="932"/>
      <c r="CL334" s="932"/>
      <c r="CM334" s="932"/>
      <c r="CN334" s="932"/>
      <c r="CO334" s="932"/>
      <c r="CP334" s="932"/>
      <c r="CQ334" s="932"/>
      <c r="CR334" s="932"/>
      <c r="CS334" s="932"/>
      <c r="CT334" s="932"/>
      <c r="CU334" s="932"/>
      <c r="CV334" s="932"/>
      <c r="CW334" s="932"/>
      <c r="CX334" s="932"/>
      <c r="CY334" s="932"/>
      <c r="CZ334" s="932"/>
      <c r="DA334" s="932"/>
      <c r="DB334" s="932"/>
      <c r="DC334" s="932"/>
      <c r="DD334" s="932"/>
      <c r="DE334" s="932"/>
      <c r="DF334" s="932"/>
      <c r="DG334" s="932"/>
      <c r="DH334" s="932"/>
      <c r="DI334" s="932"/>
      <c r="DJ334" s="932"/>
      <c r="DK334" s="932"/>
      <c r="DL334" s="932"/>
      <c r="DM334" s="932"/>
      <c r="DN334" s="932"/>
      <c r="DO334" s="932"/>
      <c r="DP334" s="932"/>
      <c r="DQ334" s="932"/>
      <c r="DR334" s="932"/>
    </row>
    <row r="335" spans="18:122">
      <c r="R335" s="932"/>
      <c r="S335" s="932"/>
      <c r="T335" s="932"/>
      <c r="U335" s="932"/>
      <c r="V335" s="932"/>
      <c r="W335" s="932"/>
      <c r="X335" s="932"/>
      <c r="Y335" s="932"/>
      <c r="Z335" s="932"/>
      <c r="AA335" s="932"/>
      <c r="AB335" s="932"/>
      <c r="AC335" s="932"/>
      <c r="AD335" s="932"/>
      <c r="AE335" s="932"/>
      <c r="AF335" s="932"/>
      <c r="AG335" s="932"/>
      <c r="AH335" s="932"/>
      <c r="AI335" s="932"/>
      <c r="AJ335" s="932"/>
      <c r="AK335" s="932"/>
      <c r="AL335" s="932"/>
      <c r="AM335" s="932"/>
      <c r="AN335" s="932"/>
      <c r="AO335" s="932"/>
      <c r="AP335" s="932"/>
      <c r="AQ335" s="932"/>
      <c r="AR335" s="932"/>
      <c r="AS335" s="932"/>
      <c r="AT335" s="932"/>
      <c r="AU335" s="932"/>
      <c r="AV335" s="932"/>
      <c r="AW335" s="932"/>
      <c r="AX335" s="932"/>
      <c r="AY335" s="932"/>
      <c r="AZ335" s="932"/>
      <c r="BA335" s="932"/>
      <c r="BB335" s="932"/>
      <c r="BC335" s="932"/>
      <c r="BD335" s="932"/>
      <c r="BE335" s="932"/>
      <c r="BF335" s="932"/>
      <c r="BG335" s="932"/>
      <c r="BH335" s="932"/>
      <c r="BI335" s="932"/>
      <c r="BJ335" s="932"/>
      <c r="BK335" s="932"/>
      <c r="BL335" s="932"/>
      <c r="BM335" s="932"/>
      <c r="BN335" s="932"/>
      <c r="BO335" s="932"/>
      <c r="BP335" s="932"/>
      <c r="BQ335" s="932"/>
      <c r="BR335" s="932"/>
      <c r="BS335" s="932"/>
      <c r="BT335" s="932"/>
      <c r="BU335" s="932"/>
      <c r="BV335" s="932"/>
      <c r="BW335" s="932"/>
      <c r="BX335" s="932"/>
      <c r="BY335" s="932"/>
      <c r="BZ335" s="932"/>
      <c r="CA335" s="932"/>
      <c r="CB335" s="932"/>
      <c r="CC335" s="932"/>
      <c r="CD335" s="932"/>
      <c r="CE335" s="932"/>
      <c r="CF335" s="932"/>
      <c r="CG335" s="932"/>
      <c r="CH335" s="932"/>
      <c r="CI335" s="932"/>
      <c r="CJ335" s="932"/>
      <c r="CK335" s="932"/>
      <c r="CL335" s="932"/>
      <c r="CM335" s="932"/>
      <c r="CN335" s="932"/>
      <c r="CO335" s="932"/>
      <c r="CP335" s="932"/>
      <c r="CQ335" s="932"/>
      <c r="CR335" s="932"/>
      <c r="CS335" s="932"/>
      <c r="CT335" s="932"/>
      <c r="CU335" s="932"/>
      <c r="CV335" s="932"/>
      <c r="CW335" s="932"/>
      <c r="CX335" s="932"/>
      <c r="CY335" s="932"/>
      <c r="CZ335" s="932"/>
      <c r="DA335" s="932"/>
      <c r="DB335" s="932"/>
      <c r="DC335" s="932"/>
      <c r="DD335" s="932"/>
      <c r="DE335" s="932"/>
      <c r="DF335" s="932"/>
      <c r="DG335" s="932"/>
      <c r="DH335" s="932"/>
      <c r="DI335" s="932"/>
      <c r="DJ335" s="932"/>
      <c r="DK335" s="932"/>
      <c r="DL335" s="932"/>
      <c r="DM335" s="932"/>
      <c r="DN335" s="932"/>
      <c r="DO335" s="932"/>
      <c r="DP335" s="932"/>
      <c r="DQ335" s="932"/>
      <c r="DR335" s="932"/>
    </row>
    <row r="336" spans="18:122">
      <c r="R336" s="932"/>
      <c r="S336" s="932"/>
      <c r="T336" s="932"/>
      <c r="U336" s="932"/>
      <c r="V336" s="932"/>
      <c r="W336" s="932"/>
      <c r="X336" s="932"/>
      <c r="Y336" s="932"/>
      <c r="Z336" s="932"/>
      <c r="AA336" s="932"/>
      <c r="AB336" s="932"/>
      <c r="AC336" s="932"/>
      <c r="AD336" s="932"/>
      <c r="AE336" s="932"/>
      <c r="AF336" s="932"/>
      <c r="AG336" s="932"/>
      <c r="AH336" s="932"/>
      <c r="AI336" s="932"/>
      <c r="AJ336" s="932"/>
      <c r="AK336" s="932"/>
      <c r="AL336" s="932"/>
      <c r="AM336" s="932"/>
      <c r="AN336" s="932"/>
      <c r="AO336" s="932"/>
      <c r="AP336" s="932"/>
      <c r="AQ336" s="932"/>
      <c r="AR336" s="932"/>
      <c r="AS336" s="932"/>
      <c r="AT336" s="932"/>
      <c r="AU336" s="932"/>
      <c r="AV336" s="932"/>
      <c r="AW336" s="932"/>
      <c r="AX336" s="932"/>
      <c r="AY336" s="932"/>
      <c r="AZ336" s="932"/>
      <c r="BA336" s="932"/>
      <c r="BB336" s="932"/>
      <c r="BC336" s="932"/>
      <c r="BD336" s="932"/>
      <c r="BE336" s="932"/>
      <c r="BF336" s="932"/>
      <c r="BG336" s="932"/>
      <c r="BH336" s="932"/>
      <c r="BI336" s="932"/>
      <c r="BJ336" s="932"/>
      <c r="BK336" s="932"/>
      <c r="BL336" s="932"/>
      <c r="BM336" s="932"/>
      <c r="BN336" s="932"/>
      <c r="BO336" s="932"/>
      <c r="BP336" s="932"/>
      <c r="BQ336" s="932"/>
      <c r="BR336" s="932"/>
      <c r="BS336" s="932"/>
      <c r="BT336" s="932"/>
      <c r="BU336" s="932"/>
      <c r="BV336" s="932"/>
      <c r="BW336" s="932"/>
      <c r="BX336" s="932"/>
      <c r="BY336" s="932"/>
      <c r="BZ336" s="932"/>
      <c r="CA336" s="932"/>
      <c r="CB336" s="932"/>
      <c r="CC336" s="932"/>
      <c r="CD336" s="932"/>
      <c r="CE336" s="932"/>
      <c r="CF336" s="932"/>
      <c r="CG336" s="932"/>
      <c r="CH336" s="932"/>
      <c r="CI336" s="932"/>
      <c r="CJ336" s="932"/>
      <c r="CK336" s="932"/>
      <c r="CL336" s="932"/>
      <c r="CM336" s="932"/>
      <c r="CN336" s="932"/>
      <c r="CO336" s="932"/>
      <c r="CP336" s="932"/>
      <c r="CQ336" s="932"/>
      <c r="CR336" s="932"/>
      <c r="CS336" s="932"/>
      <c r="CT336" s="932"/>
      <c r="CU336" s="932"/>
      <c r="CV336" s="932"/>
      <c r="CW336" s="932"/>
      <c r="CX336" s="932"/>
      <c r="CY336" s="932"/>
      <c r="CZ336" s="932"/>
      <c r="DA336" s="932"/>
      <c r="DB336" s="932"/>
      <c r="DC336" s="932"/>
      <c r="DD336" s="932"/>
      <c r="DE336" s="932"/>
      <c r="DF336" s="932"/>
      <c r="DG336" s="932"/>
      <c r="DH336" s="932"/>
      <c r="DI336" s="932"/>
      <c r="DJ336" s="932"/>
      <c r="DK336" s="932"/>
      <c r="DL336" s="932"/>
      <c r="DM336" s="932"/>
      <c r="DN336" s="932"/>
      <c r="DO336" s="932"/>
      <c r="DP336" s="932"/>
      <c r="DQ336" s="932"/>
      <c r="DR336" s="932"/>
    </row>
    <row r="337" spans="18:122">
      <c r="R337" s="932"/>
      <c r="S337" s="932"/>
      <c r="T337" s="932"/>
      <c r="U337" s="932"/>
      <c r="V337" s="932"/>
      <c r="W337" s="932"/>
      <c r="X337" s="932"/>
      <c r="Y337" s="932"/>
      <c r="Z337" s="932"/>
      <c r="AA337" s="932"/>
      <c r="AB337" s="932"/>
      <c r="AC337" s="932"/>
      <c r="AD337" s="932"/>
      <c r="AE337" s="932"/>
      <c r="AF337" s="932"/>
      <c r="AG337" s="932"/>
      <c r="AH337" s="932"/>
      <c r="AI337" s="932"/>
      <c r="AJ337" s="932"/>
      <c r="AK337" s="932"/>
      <c r="AL337" s="932"/>
      <c r="AM337" s="932"/>
      <c r="AN337" s="932"/>
      <c r="AO337" s="932"/>
      <c r="AP337" s="932"/>
      <c r="AQ337" s="932"/>
      <c r="AR337" s="932"/>
      <c r="AS337" s="932"/>
      <c r="AT337" s="932"/>
      <c r="AU337" s="932"/>
      <c r="AV337" s="932"/>
      <c r="AW337" s="932"/>
      <c r="AX337" s="932"/>
      <c r="AY337" s="932"/>
      <c r="AZ337" s="932"/>
      <c r="BA337" s="932"/>
      <c r="BB337" s="932"/>
      <c r="BC337" s="932"/>
      <c r="BD337" s="932"/>
      <c r="BE337" s="932"/>
      <c r="BF337" s="932"/>
      <c r="BG337" s="932"/>
      <c r="BH337" s="932"/>
      <c r="BI337" s="932"/>
      <c r="BJ337" s="932"/>
      <c r="BK337" s="932"/>
      <c r="BL337" s="932"/>
      <c r="BM337" s="932"/>
      <c r="BN337" s="932"/>
      <c r="BO337" s="932"/>
      <c r="BP337" s="932"/>
      <c r="BQ337" s="932"/>
      <c r="BR337" s="932"/>
      <c r="BS337" s="932"/>
      <c r="BT337" s="932"/>
      <c r="BU337" s="932"/>
      <c r="BV337" s="932"/>
      <c r="BW337" s="932"/>
      <c r="BX337" s="932"/>
      <c r="BY337" s="932"/>
      <c r="BZ337" s="932"/>
      <c r="CA337" s="932"/>
      <c r="CB337" s="932"/>
      <c r="CC337" s="932"/>
      <c r="CD337" s="932"/>
      <c r="CE337" s="932"/>
      <c r="CF337" s="932"/>
      <c r="CG337" s="932"/>
      <c r="CH337" s="932"/>
      <c r="CI337" s="932"/>
      <c r="CJ337" s="932"/>
      <c r="CK337" s="932"/>
      <c r="CL337" s="932"/>
      <c r="CM337" s="932"/>
      <c r="CN337" s="932"/>
      <c r="CO337" s="932"/>
      <c r="CP337" s="932"/>
      <c r="CQ337" s="932"/>
      <c r="CR337" s="932"/>
      <c r="CS337" s="932"/>
      <c r="CT337" s="932"/>
      <c r="CU337" s="932"/>
      <c r="CV337" s="932"/>
      <c r="CW337" s="932"/>
      <c r="CX337" s="932"/>
      <c r="CY337" s="932"/>
      <c r="CZ337" s="932"/>
      <c r="DA337" s="932"/>
      <c r="DB337" s="932"/>
      <c r="DC337" s="932"/>
      <c r="DD337" s="932"/>
      <c r="DE337" s="932"/>
      <c r="DF337" s="932"/>
      <c r="DG337" s="932"/>
      <c r="DH337" s="932"/>
      <c r="DI337" s="932"/>
      <c r="DJ337" s="932"/>
      <c r="DK337" s="932"/>
      <c r="DL337" s="932"/>
      <c r="DM337" s="932"/>
      <c r="DN337" s="932"/>
      <c r="DO337" s="932"/>
      <c r="DP337" s="932"/>
      <c r="DQ337" s="932"/>
      <c r="DR337" s="932"/>
    </row>
    <row r="338" spans="18:122">
      <c r="R338" s="932"/>
      <c r="S338" s="932"/>
      <c r="T338" s="932"/>
      <c r="U338" s="932"/>
      <c r="V338" s="932"/>
      <c r="W338" s="932"/>
      <c r="X338" s="932"/>
      <c r="Y338" s="932"/>
      <c r="Z338" s="932"/>
      <c r="AA338" s="932"/>
      <c r="AB338" s="932"/>
      <c r="AC338" s="932"/>
      <c r="AD338" s="932"/>
      <c r="AE338" s="932"/>
      <c r="AF338" s="932"/>
      <c r="AG338" s="932"/>
      <c r="AH338" s="932"/>
      <c r="AI338" s="932"/>
      <c r="AJ338" s="932"/>
      <c r="AK338" s="932"/>
      <c r="AL338" s="932"/>
      <c r="AM338" s="932"/>
      <c r="AN338" s="932"/>
      <c r="AO338" s="932"/>
      <c r="AP338" s="932"/>
      <c r="AQ338" s="932"/>
      <c r="AR338" s="932"/>
      <c r="AS338" s="932"/>
      <c r="AT338" s="932"/>
      <c r="AU338" s="932"/>
      <c r="AV338" s="932"/>
      <c r="AW338" s="932"/>
      <c r="AX338" s="932"/>
      <c r="AY338" s="932"/>
      <c r="AZ338" s="932"/>
      <c r="BA338" s="932"/>
      <c r="BB338" s="932"/>
      <c r="BC338" s="932"/>
      <c r="BD338" s="932"/>
      <c r="BE338" s="932"/>
      <c r="BF338" s="932"/>
      <c r="BG338" s="932"/>
      <c r="BH338" s="932"/>
      <c r="BI338" s="932"/>
      <c r="BJ338" s="932"/>
      <c r="BK338" s="932"/>
      <c r="BL338" s="932"/>
      <c r="BM338" s="932"/>
      <c r="BN338" s="932"/>
      <c r="BO338" s="932"/>
      <c r="BP338" s="932"/>
      <c r="BQ338" s="932"/>
      <c r="BR338" s="932"/>
      <c r="BS338" s="932"/>
      <c r="BT338" s="932"/>
      <c r="BU338" s="932"/>
      <c r="BV338" s="932"/>
      <c r="BW338" s="932"/>
      <c r="BX338" s="932"/>
      <c r="BY338" s="932"/>
      <c r="BZ338" s="932"/>
      <c r="CA338" s="932"/>
      <c r="CB338" s="932"/>
      <c r="CC338" s="932"/>
      <c r="CD338" s="932"/>
      <c r="CE338" s="932"/>
      <c r="CF338" s="932"/>
      <c r="CG338" s="932"/>
      <c r="CH338" s="932"/>
      <c r="CI338" s="932"/>
      <c r="CJ338" s="932"/>
      <c r="CK338" s="932"/>
      <c r="CL338" s="932"/>
      <c r="CM338" s="932"/>
      <c r="CN338" s="932"/>
      <c r="CO338" s="932"/>
      <c r="CP338" s="932"/>
      <c r="CQ338" s="932"/>
      <c r="CR338" s="932"/>
      <c r="CS338" s="932"/>
      <c r="CT338" s="932"/>
      <c r="CU338" s="932"/>
      <c r="CV338" s="932"/>
      <c r="CW338" s="932"/>
      <c r="CX338" s="932"/>
      <c r="CY338" s="932"/>
      <c r="CZ338" s="932"/>
      <c r="DA338" s="932"/>
      <c r="DB338" s="932"/>
      <c r="DC338" s="932"/>
      <c r="DD338" s="932"/>
      <c r="DE338" s="932"/>
      <c r="DF338" s="932"/>
      <c r="DG338" s="932"/>
      <c r="DH338" s="932"/>
      <c r="DI338" s="932"/>
      <c r="DJ338" s="932"/>
      <c r="DK338" s="932"/>
      <c r="DL338" s="932"/>
      <c r="DM338" s="932"/>
      <c r="DN338" s="932"/>
      <c r="DO338" s="932"/>
      <c r="DP338" s="932"/>
      <c r="DQ338" s="932"/>
      <c r="DR338" s="932"/>
    </row>
    <row r="339" spans="18:122">
      <c r="R339" s="932"/>
      <c r="S339" s="932"/>
      <c r="T339" s="932"/>
      <c r="U339" s="932"/>
      <c r="V339" s="932"/>
      <c r="W339" s="932"/>
      <c r="X339" s="932"/>
      <c r="Y339" s="932"/>
      <c r="Z339" s="932"/>
      <c r="AA339" s="932"/>
      <c r="AB339" s="932"/>
      <c r="AC339" s="932"/>
      <c r="AD339" s="932"/>
      <c r="AE339" s="932"/>
      <c r="AF339" s="932"/>
      <c r="AG339" s="932"/>
      <c r="AH339" s="932"/>
      <c r="AI339" s="932"/>
      <c r="AJ339" s="932"/>
      <c r="AK339" s="932"/>
      <c r="AL339" s="932"/>
      <c r="AM339" s="932"/>
      <c r="AN339" s="932"/>
      <c r="AO339" s="932"/>
      <c r="AP339" s="932"/>
      <c r="AQ339" s="932"/>
      <c r="AR339" s="932"/>
      <c r="AS339" s="932"/>
      <c r="AT339" s="932"/>
      <c r="AU339" s="932"/>
      <c r="AV339" s="932"/>
      <c r="AW339" s="932"/>
      <c r="AX339" s="932"/>
      <c r="AY339" s="932"/>
      <c r="AZ339" s="932"/>
      <c r="BA339" s="932"/>
      <c r="BB339" s="932"/>
      <c r="BC339" s="932"/>
      <c r="BD339" s="932"/>
      <c r="BE339" s="932"/>
      <c r="BF339" s="932"/>
      <c r="BG339" s="932"/>
      <c r="BH339" s="932"/>
      <c r="BI339" s="932"/>
      <c r="BJ339" s="932"/>
      <c r="BK339" s="932"/>
      <c r="BL339" s="932"/>
      <c r="BM339" s="932"/>
      <c r="BN339" s="932"/>
      <c r="BO339" s="932"/>
      <c r="BP339" s="932"/>
      <c r="BQ339" s="932"/>
      <c r="BR339" s="932"/>
      <c r="BS339" s="932"/>
      <c r="BT339" s="932"/>
      <c r="BU339" s="932"/>
      <c r="BV339" s="932"/>
      <c r="BW339" s="932"/>
      <c r="BX339" s="932"/>
      <c r="BY339" s="932"/>
      <c r="BZ339" s="932"/>
      <c r="CA339" s="932"/>
      <c r="CB339" s="932"/>
      <c r="CC339" s="932"/>
      <c r="CD339" s="932"/>
      <c r="CE339" s="932"/>
      <c r="CF339" s="932"/>
      <c r="CG339" s="932"/>
      <c r="CH339" s="932"/>
      <c r="CI339" s="932"/>
      <c r="CJ339" s="932"/>
      <c r="CK339" s="932"/>
      <c r="CL339" s="932"/>
      <c r="CM339" s="932"/>
      <c r="CN339" s="932"/>
      <c r="CO339" s="932"/>
      <c r="CP339" s="932"/>
      <c r="CQ339" s="932"/>
      <c r="CR339" s="932"/>
      <c r="CS339" s="932"/>
      <c r="CT339" s="932"/>
      <c r="CU339" s="932"/>
      <c r="CV339" s="932"/>
      <c r="CW339" s="932"/>
      <c r="CX339" s="932"/>
      <c r="CY339" s="932"/>
      <c r="CZ339" s="932"/>
      <c r="DA339" s="932"/>
      <c r="DB339" s="932"/>
      <c r="DC339" s="932"/>
      <c r="DD339" s="932"/>
      <c r="DE339" s="932"/>
      <c r="DF339" s="932"/>
      <c r="DG339" s="932"/>
      <c r="DH339" s="932"/>
      <c r="DI339" s="932"/>
      <c r="DJ339" s="932"/>
      <c r="DK339" s="932"/>
      <c r="DL339" s="932"/>
      <c r="DM339" s="932"/>
      <c r="DN339" s="932"/>
      <c r="DO339" s="932"/>
      <c r="DP339" s="932"/>
      <c r="DQ339" s="932"/>
      <c r="DR339" s="932"/>
    </row>
    <row r="340" spans="18:122">
      <c r="R340" s="932"/>
      <c r="S340" s="932"/>
      <c r="T340" s="932"/>
      <c r="U340" s="932"/>
      <c r="V340" s="932"/>
      <c r="W340" s="932"/>
      <c r="X340" s="932"/>
      <c r="Y340" s="932"/>
      <c r="Z340" s="932"/>
      <c r="AA340" s="932"/>
      <c r="AB340" s="932"/>
      <c r="AC340" s="932"/>
      <c r="AD340" s="932"/>
      <c r="AE340" s="932"/>
      <c r="AF340" s="932"/>
      <c r="AG340" s="932"/>
      <c r="AH340" s="932"/>
      <c r="AI340" s="932"/>
      <c r="AJ340" s="932"/>
      <c r="AK340" s="932"/>
      <c r="AL340" s="932"/>
      <c r="AM340" s="932"/>
      <c r="AN340" s="932"/>
      <c r="AO340" s="932"/>
      <c r="AP340" s="932"/>
      <c r="AQ340" s="932"/>
      <c r="AR340" s="932"/>
      <c r="AS340" s="932"/>
      <c r="AT340" s="932"/>
      <c r="AU340" s="932"/>
      <c r="AV340" s="932"/>
      <c r="AW340" s="932"/>
      <c r="AX340" s="932"/>
      <c r="AY340" s="932"/>
      <c r="AZ340" s="932"/>
      <c r="BA340" s="932"/>
      <c r="BB340" s="932"/>
      <c r="BC340" s="932"/>
      <c r="BD340" s="932"/>
      <c r="BE340" s="932"/>
      <c r="BF340" s="932"/>
      <c r="BG340" s="932"/>
      <c r="BH340" s="932"/>
      <c r="BI340" s="932"/>
      <c r="BJ340" s="932"/>
      <c r="BK340" s="932"/>
      <c r="BL340" s="932"/>
      <c r="BM340" s="932"/>
      <c r="BN340" s="932"/>
      <c r="BO340" s="932"/>
      <c r="BP340" s="932"/>
      <c r="BQ340" s="932"/>
      <c r="BR340" s="932"/>
      <c r="BS340" s="932"/>
      <c r="BT340" s="932"/>
      <c r="BU340" s="932"/>
      <c r="BV340" s="932"/>
      <c r="BW340" s="932"/>
      <c r="BX340" s="932"/>
      <c r="BY340" s="932"/>
      <c r="BZ340" s="932"/>
      <c r="CA340" s="932"/>
      <c r="CB340" s="932"/>
      <c r="CC340" s="932"/>
      <c r="CD340" s="932"/>
      <c r="CE340" s="932"/>
      <c r="CF340" s="932"/>
      <c r="CG340" s="932"/>
      <c r="CH340" s="932"/>
      <c r="CI340" s="932"/>
      <c r="CJ340" s="932"/>
      <c r="CK340" s="932"/>
      <c r="CL340" s="932"/>
      <c r="CM340" s="932"/>
      <c r="CN340" s="932"/>
      <c r="CO340" s="932"/>
      <c r="CP340" s="932"/>
      <c r="CQ340" s="932"/>
      <c r="CR340" s="932"/>
      <c r="CS340" s="932"/>
      <c r="CT340" s="932"/>
      <c r="CU340" s="932"/>
      <c r="CV340" s="932"/>
      <c r="CW340" s="932"/>
      <c r="CX340" s="932"/>
      <c r="CY340" s="932"/>
      <c r="CZ340" s="932"/>
      <c r="DA340" s="932"/>
      <c r="DB340" s="932"/>
      <c r="DC340" s="932"/>
      <c r="DD340" s="932"/>
      <c r="DE340" s="932"/>
      <c r="DF340" s="932"/>
      <c r="DG340" s="932"/>
      <c r="DH340" s="932"/>
      <c r="DI340" s="932"/>
      <c r="DJ340" s="932"/>
      <c r="DK340" s="932"/>
      <c r="DL340" s="932"/>
      <c r="DM340" s="932"/>
      <c r="DN340" s="932"/>
      <c r="DO340" s="932"/>
      <c r="DP340" s="932"/>
      <c r="DQ340" s="932"/>
      <c r="DR340" s="932"/>
    </row>
    <row r="341" spans="18:122">
      <c r="R341" s="932"/>
      <c r="S341" s="932"/>
      <c r="T341" s="932"/>
      <c r="U341" s="932"/>
      <c r="V341" s="932"/>
      <c r="W341" s="932"/>
      <c r="X341" s="932"/>
      <c r="Y341" s="932"/>
      <c r="Z341" s="932"/>
      <c r="AA341" s="932"/>
      <c r="AB341" s="932"/>
      <c r="AC341" s="932"/>
      <c r="AD341" s="932"/>
      <c r="AE341" s="932"/>
      <c r="AF341" s="932"/>
      <c r="AG341" s="932"/>
      <c r="AH341" s="932"/>
      <c r="AI341" s="932"/>
      <c r="AJ341" s="932"/>
      <c r="AK341" s="932"/>
      <c r="AL341" s="932"/>
      <c r="AM341" s="932"/>
      <c r="AN341" s="932"/>
      <c r="AO341" s="932"/>
      <c r="AP341" s="932"/>
      <c r="AQ341" s="932"/>
      <c r="AR341" s="932"/>
      <c r="AS341" s="932"/>
      <c r="AT341" s="932"/>
      <c r="AU341" s="932"/>
      <c r="AV341" s="932"/>
      <c r="AW341" s="932"/>
      <c r="AX341" s="932"/>
      <c r="AY341" s="932"/>
      <c r="AZ341" s="932"/>
      <c r="BA341" s="932"/>
      <c r="BB341" s="932"/>
      <c r="BC341" s="932"/>
      <c r="BD341" s="932"/>
      <c r="BE341" s="932"/>
      <c r="BF341" s="932"/>
      <c r="BG341" s="932"/>
      <c r="BH341" s="932"/>
      <c r="BI341" s="932"/>
      <c r="BJ341" s="932"/>
      <c r="BK341" s="932"/>
      <c r="BL341" s="932"/>
      <c r="BM341" s="932"/>
      <c r="BN341" s="932"/>
      <c r="BO341" s="932"/>
      <c r="BP341" s="932"/>
      <c r="BQ341" s="932"/>
      <c r="BR341" s="932"/>
      <c r="BS341" s="932"/>
      <c r="BT341" s="932"/>
      <c r="BU341" s="932"/>
      <c r="BV341" s="932"/>
      <c r="BW341" s="932"/>
      <c r="BX341" s="932"/>
      <c r="BY341" s="932"/>
      <c r="BZ341" s="932"/>
      <c r="CA341" s="932"/>
      <c r="CB341" s="932"/>
      <c r="CC341" s="932"/>
      <c r="CD341" s="932"/>
      <c r="CE341" s="932"/>
      <c r="CF341" s="932"/>
      <c r="CG341" s="932"/>
      <c r="CH341" s="932"/>
      <c r="CI341" s="932"/>
      <c r="CJ341" s="932"/>
      <c r="CK341" s="932"/>
      <c r="CL341" s="932"/>
      <c r="CM341" s="932"/>
      <c r="CN341" s="932"/>
      <c r="CO341" s="932"/>
      <c r="CP341" s="932"/>
      <c r="CQ341" s="932"/>
      <c r="CR341" s="932"/>
      <c r="CS341" s="932"/>
      <c r="CT341" s="932"/>
      <c r="CU341" s="932"/>
      <c r="CV341" s="932"/>
      <c r="CW341" s="932"/>
      <c r="CX341" s="932"/>
      <c r="CY341" s="932"/>
      <c r="CZ341" s="932"/>
      <c r="DA341" s="932"/>
      <c r="DB341" s="932"/>
      <c r="DC341" s="932"/>
      <c r="DD341" s="932"/>
      <c r="DE341" s="932"/>
      <c r="DF341" s="932"/>
      <c r="DG341" s="932"/>
      <c r="DH341" s="932"/>
      <c r="DI341" s="932"/>
      <c r="DJ341" s="932"/>
      <c r="DK341" s="932"/>
      <c r="DL341" s="932"/>
      <c r="DM341" s="932"/>
      <c r="DN341" s="932"/>
      <c r="DO341" s="932"/>
      <c r="DP341" s="932"/>
      <c r="DQ341" s="932"/>
      <c r="DR341" s="932"/>
    </row>
    <row r="342" spans="18:122">
      <c r="R342" s="932"/>
      <c r="S342" s="932"/>
      <c r="T342" s="932"/>
      <c r="U342" s="932"/>
      <c r="V342" s="932"/>
      <c r="W342" s="932"/>
      <c r="X342" s="932"/>
      <c r="Y342" s="932"/>
      <c r="Z342" s="932"/>
      <c r="AA342" s="932"/>
      <c r="AB342" s="932"/>
      <c r="AC342" s="932"/>
      <c r="AD342" s="932"/>
      <c r="AE342" s="932"/>
      <c r="AF342" s="932"/>
      <c r="AG342" s="932"/>
      <c r="AH342" s="932"/>
      <c r="AI342" s="932"/>
      <c r="AJ342" s="932"/>
      <c r="AK342" s="932"/>
      <c r="AL342" s="932"/>
      <c r="AM342" s="932"/>
      <c r="AN342" s="932"/>
      <c r="AO342" s="932"/>
      <c r="AP342" s="932"/>
      <c r="AQ342" s="932"/>
      <c r="AR342" s="932"/>
      <c r="AS342" s="932"/>
      <c r="AT342" s="932"/>
      <c r="AU342" s="932"/>
      <c r="AV342" s="932"/>
      <c r="AW342" s="932"/>
      <c r="AX342" s="932"/>
      <c r="AY342" s="932"/>
      <c r="AZ342" s="932"/>
      <c r="BA342" s="932"/>
      <c r="BB342" s="932"/>
      <c r="BC342" s="932"/>
      <c r="BD342" s="932"/>
      <c r="BE342" s="932"/>
      <c r="BF342" s="932"/>
      <c r="BG342" s="932"/>
      <c r="BH342" s="932"/>
      <c r="BI342" s="932"/>
      <c r="BJ342" s="932"/>
      <c r="BK342" s="932"/>
      <c r="BL342" s="932"/>
      <c r="BM342" s="932"/>
      <c r="BN342" s="932"/>
      <c r="BO342" s="932"/>
      <c r="BP342" s="932"/>
      <c r="BQ342" s="932"/>
      <c r="BR342" s="932"/>
      <c r="BS342" s="932"/>
      <c r="BT342" s="932"/>
      <c r="BU342" s="932"/>
      <c r="BV342" s="932"/>
      <c r="BW342" s="932"/>
      <c r="BX342" s="932"/>
      <c r="BY342" s="932"/>
      <c r="BZ342" s="932"/>
      <c r="CA342" s="932"/>
      <c r="CB342" s="932"/>
      <c r="CC342" s="932"/>
      <c r="CD342" s="932"/>
      <c r="CE342" s="932"/>
      <c r="CF342" s="932"/>
      <c r="CG342" s="932"/>
      <c r="CH342" s="932"/>
      <c r="CI342" s="932"/>
      <c r="CJ342" s="932"/>
      <c r="CK342" s="932"/>
      <c r="CL342" s="932"/>
      <c r="CM342" s="932"/>
      <c r="CN342" s="932"/>
      <c r="CO342" s="932"/>
      <c r="CP342" s="932"/>
      <c r="CQ342" s="932"/>
      <c r="CR342" s="932"/>
      <c r="CS342" s="932"/>
      <c r="CT342" s="932"/>
      <c r="CU342" s="932"/>
      <c r="CV342" s="932"/>
      <c r="CW342" s="932"/>
      <c r="CX342" s="932"/>
      <c r="CY342" s="932"/>
      <c r="CZ342" s="932"/>
      <c r="DA342" s="932"/>
      <c r="DB342" s="932"/>
      <c r="DC342" s="932"/>
      <c r="DD342" s="932"/>
      <c r="DE342" s="932"/>
      <c r="DF342" s="932"/>
      <c r="DG342" s="932"/>
      <c r="DH342" s="932"/>
      <c r="DI342" s="932"/>
      <c r="DJ342" s="932"/>
      <c r="DK342" s="932"/>
      <c r="DL342" s="932"/>
      <c r="DM342" s="932"/>
      <c r="DN342" s="932"/>
      <c r="DO342" s="932"/>
      <c r="DP342" s="932"/>
      <c r="DQ342" s="932"/>
      <c r="DR342" s="932"/>
    </row>
    <row r="343" spans="18:122">
      <c r="R343" s="932"/>
      <c r="S343" s="932"/>
      <c r="T343" s="932"/>
      <c r="U343" s="932"/>
      <c r="V343" s="932"/>
      <c r="W343" s="932"/>
      <c r="X343" s="932"/>
      <c r="Y343" s="932"/>
      <c r="Z343" s="932"/>
      <c r="AA343" s="932"/>
      <c r="AB343" s="932"/>
      <c r="AC343" s="932"/>
      <c r="AD343" s="932"/>
      <c r="AE343" s="932"/>
      <c r="AF343" s="932"/>
      <c r="AG343" s="932"/>
      <c r="AH343" s="932"/>
      <c r="AI343" s="932"/>
      <c r="AJ343" s="932"/>
      <c r="AK343" s="932"/>
      <c r="AL343" s="932"/>
      <c r="AM343" s="932"/>
      <c r="AN343" s="932"/>
      <c r="AO343" s="932"/>
      <c r="AP343" s="932"/>
      <c r="AQ343" s="932"/>
      <c r="AR343" s="932"/>
      <c r="AS343" s="932"/>
      <c r="AT343" s="932"/>
      <c r="AU343" s="932"/>
      <c r="AV343" s="932"/>
      <c r="AW343" s="932"/>
      <c r="AX343" s="932"/>
      <c r="AY343" s="932"/>
      <c r="AZ343" s="932"/>
      <c r="BA343" s="932"/>
      <c r="BB343" s="932"/>
      <c r="BC343" s="932"/>
      <c r="BD343" s="932"/>
      <c r="BE343" s="932"/>
      <c r="BF343" s="932"/>
      <c r="BG343" s="932"/>
      <c r="BH343" s="932"/>
      <c r="BI343" s="932"/>
      <c r="BJ343" s="932"/>
      <c r="BK343" s="932"/>
      <c r="BL343" s="932"/>
      <c r="BM343" s="932"/>
      <c r="BN343" s="932"/>
      <c r="BO343" s="932"/>
      <c r="BP343" s="932"/>
      <c r="BQ343" s="932"/>
      <c r="BR343" s="932"/>
      <c r="BS343" s="932"/>
      <c r="BT343" s="932"/>
      <c r="BU343" s="932"/>
      <c r="BV343" s="932"/>
      <c r="BW343" s="932"/>
      <c r="BX343" s="932"/>
      <c r="BY343" s="932"/>
      <c r="BZ343" s="932"/>
      <c r="CA343" s="932"/>
      <c r="CB343" s="932"/>
      <c r="CC343" s="932"/>
      <c r="CD343" s="932"/>
      <c r="CE343" s="932"/>
      <c r="CF343" s="932"/>
      <c r="CG343" s="932"/>
      <c r="CH343" s="932"/>
      <c r="CI343" s="932"/>
      <c r="CJ343" s="932"/>
      <c r="CK343" s="932"/>
      <c r="CL343" s="932"/>
      <c r="CM343" s="932"/>
      <c r="CN343" s="932"/>
      <c r="CO343" s="932"/>
      <c r="CP343" s="932"/>
      <c r="CQ343" s="932"/>
      <c r="CR343" s="932"/>
      <c r="CS343" s="932"/>
      <c r="CT343" s="932"/>
      <c r="CU343" s="932"/>
      <c r="CV343" s="932"/>
      <c r="CW343" s="932"/>
      <c r="CX343" s="932"/>
      <c r="CY343" s="932"/>
      <c r="CZ343" s="932"/>
      <c r="DA343" s="932"/>
      <c r="DB343" s="932"/>
      <c r="DC343" s="932"/>
      <c r="DD343" s="932"/>
      <c r="DE343" s="932"/>
      <c r="DF343" s="932"/>
      <c r="DG343" s="932"/>
      <c r="DH343" s="932"/>
      <c r="DI343" s="932"/>
      <c r="DJ343" s="932"/>
      <c r="DK343" s="932"/>
      <c r="DL343" s="932"/>
      <c r="DM343" s="932"/>
      <c r="DN343" s="932"/>
      <c r="DO343" s="932"/>
      <c r="DP343" s="932"/>
      <c r="DQ343" s="932"/>
      <c r="DR343" s="932"/>
    </row>
    <row r="344" spans="18:122">
      <c r="R344" s="932"/>
      <c r="S344" s="932"/>
      <c r="T344" s="932"/>
      <c r="U344" s="932"/>
      <c r="V344" s="932"/>
      <c r="W344" s="932"/>
      <c r="X344" s="932"/>
      <c r="Y344" s="932"/>
      <c r="Z344" s="932"/>
      <c r="AA344" s="932"/>
      <c r="AB344" s="932"/>
      <c r="AC344" s="932"/>
      <c r="AD344" s="932"/>
      <c r="AE344" s="932"/>
      <c r="AF344" s="932"/>
      <c r="AG344" s="932"/>
      <c r="AH344" s="932"/>
      <c r="AI344" s="932"/>
      <c r="AJ344" s="932"/>
      <c r="AK344" s="932"/>
      <c r="AL344" s="932"/>
      <c r="AM344" s="932"/>
      <c r="AN344" s="932"/>
      <c r="AO344" s="932"/>
      <c r="AP344" s="932"/>
      <c r="AQ344" s="932"/>
      <c r="AR344" s="932"/>
      <c r="AS344" s="932"/>
      <c r="AT344" s="932"/>
      <c r="AU344" s="932"/>
      <c r="AV344" s="932"/>
      <c r="AW344" s="932"/>
      <c r="AX344" s="932"/>
      <c r="AY344" s="932"/>
      <c r="AZ344" s="932"/>
      <c r="BA344" s="932"/>
      <c r="BB344" s="932"/>
      <c r="BC344" s="932"/>
      <c r="BD344" s="932"/>
      <c r="BE344" s="932"/>
      <c r="BF344" s="932"/>
      <c r="BG344" s="932"/>
      <c r="BH344" s="932"/>
      <c r="BI344" s="932"/>
      <c r="BJ344" s="932"/>
      <c r="BK344" s="932"/>
      <c r="BL344" s="932"/>
      <c r="BM344" s="932"/>
      <c r="BN344" s="932"/>
      <c r="BO344" s="932"/>
      <c r="BP344" s="932"/>
      <c r="BQ344" s="932"/>
      <c r="BR344" s="932"/>
      <c r="BS344" s="932"/>
      <c r="BT344" s="932"/>
      <c r="BU344" s="932"/>
      <c r="BV344" s="932"/>
      <c r="BW344" s="932"/>
      <c r="BX344" s="932"/>
      <c r="BY344" s="932"/>
      <c r="BZ344" s="932"/>
      <c r="CA344" s="932"/>
      <c r="CB344" s="932"/>
      <c r="CC344" s="932"/>
      <c r="CD344" s="932"/>
      <c r="CE344" s="932"/>
      <c r="CF344" s="932"/>
      <c r="CG344" s="932"/>
      <c r="CH344" s="932"/>
      <c r="CI344" s="932"/>
      <c r="CJ344" s="932"/>
      <c r="CK344" s="932"/>
      <c r="CL344" s="932"/>
      <c r="CM344" s="932"/>
      <c r="CN344" s="932"/>
      <c r="CO344" s="932"/>
      <c r="CP344" s="932"/>
      <c r="CQ344" s="932"/>
      <c r="CR344" s="932"/>
      <c r="CS344" s="932"/>
      <c r="CT344" s="932"/>
      <c r="CU344" s="932"/>
      <c r="CV344" s="932"/>
      <c r="CW344" s="932"/>
      <c r="CX344" s="932"/>
      <c r="CY344" s="932"/>
      <c r="CZ344" s="932"/>
      <c r="DA344" s="932"/>
      <c r="DB344" s="932"/>
      <c r="DC344" s="932"/>
      <c r="DD344" s="932"/>
      <c r="DE344" s="932"/>
      <c r="DF344" s="932"/>
      <c r="DG344" s="932"/>
      <c r="DH344" s="932"/>
      <c r="DI344" s="932"/>
      <c r="DJ344" s="932"/>
      <c r="DK344" s="932"/>
      <c r="DL344" s="932"/>
      <c r="DM344" s="932"/>
      <c r="DN344" s="932"/>
      <c r="DO344" s="932"/>
      <c r="DP344" s="932"/>
      <c r="DQ344" s="932"/>
      <c r="DR344" s="932"/>
    </row>
    <row r="345" spans="18:122">
      <c r="R345" s="932"/>
      <c r="S345" s="932"/>
      <c r="T345" s="932"/>
      <c r="U345" s="932"/>
      <c r="V345" s="932"/>
      <c r="W345" s="932"/>
      <c r="X345" s="932"/>
      <c r="Y345" s="932"/>
      <c r="Z345" s="932"/>
      <c r="AA345" s="932"/>
      <c r="AB345" s="932"/>
      <c r="AC345" s="932"/>
      <c r="AD345" s="932"/>
      <c r="AE345" s="932"/>
      <c r="AF345" s="932"/>
      <c r="AG345" s="932"/>
      <c r="AH345" s="932"/>
      <c r="AI345" s="932"/>
      <c r="AJ345" s="932"/>
      <c r="AK345" s="932"/>
      <c r="AL345" s="932"/>
      <c r="AM345" s="932"/>
      <c r="AN345" s="932"/>
      <c r="AO345" s="932"/>
      <c r="AP345" s="932"/>
      <c r="AQ345" s="932"/>
      <c r="AR345" s="932"/>
      <c r="AS345" s="932"/>
      <c r="AT345" s="932"/>
      <c r="AU345" s="932"/>
      <c r="AV345" s="932"/>
      <c r="AW345" s="932"/>
      <c r="AX345" s="932"/>
      <c r="AY345" s="932"/>
      <c r="AZ345" s="932"/>
      <c r="BA345" s="932"/>
      <c r="BB345" s="932"/>
      <c r="BC345" s="932"/>
      <c r="BD345" s="932"/>
      <c r="BE345" s="932"/>
      <c r="BF345" s="932"/>
      <c r="BG345" s="932"/>
      <c r="BH345" s="932"/>
      <c r="BI345" s="932"/>
      <c r="BJ345" s="932"/>
      <c r="BK345" s="932"/>
      <c r="BL345" s="932"/>
      <c r="BM345" s="932"/>
      <c r="BN345" s="932"/>
      <c r="BO345" s="932"/>
      <c r="BP345" s="932"/>
      <c r="BQ345" s="932"/>
      <c r="BR345" s="932"/>
      <c r="BS345" s="932"/>
      <c r="BT345" s="932"/>
      <c r="BU345" s="932"/>
      <c r="BV345" s="932"/>
      <c r="BW345" s="932"/>
      <c r="BX345" s="932"/>
      <c r="BY345" s="932"/>
      <c r="BZ345" s="932"/>
      <c r="CA345" s="932"/>
      <c r="CB345" s="932"/>
      <c r="CC345" s="932"/>
      <c r="CD345" s="932"/>
      <c r="CE345" s="932"/>
      <c r="CF345" s="932"/>
      <c r="CG345" s="932"/>
      <c r="CH345" s="932"/>
      <c r="CI345" s="932"/>
      <c r="CJ345" s="932"/>
      <c r="CK345" s="932"/>
      <c r="CL345" s="932"/>
      <c r="CM345" s="932"/>
      <c r="CN345" s="932"/>
      <c r="CO345" s="932"/>
      <c r="CP345" s="932"/>
      <c r="CQ345" s="932"/>
      <c r="CR345" s="932"/>
      <c r="CS345" s="932"/>
      <c r="CT345" s="932"/>
      <c r="CU345" s="932"/>
      <c r="CV345" s="932"/>
      <c r="CW345" s="932"/>
      <c r="CX345" s="932"/>
      <c r="CY345" s="932"/>
      <c r="CZ345" s="932"/>
      <c r="DA345" s="932"/>
      <c r="DB345" s="932"/>
      <c r="DC345" s="932"/>
      <c r="DD345" s="932"/>
      <c r="DE345" s="932"/>
      <c r="DF345" s="932"/>
      <c r="DG345" s="932"/>
      <c r="DH345" s="932"/>
      <c r="DI345" s="932"/>
      <c r="DJ345" s="932"/>
      <c r="DK345" s="932"/>
      <c r="DL345" s="932"/>
      <c r="DM345" s="932"/>
      <c r="DN345" s="932"/>
      <c r="DO345" s="932"/>
      <c r="DP345" s="932"/>
      <c r="DQ345" s="932"/>
      <c r="DR345" s="932"/>
    </row>
    <row r="346" spans="18:122">
      <c r="R346" s="932"/>
      <c r="S346" s="932"/>
      <c r="T346" s="932"/>
      <c r="U346" s="932"/>
      <c r="V346" s="932"/>
      <c r="W346" s="932"/>
      <c r="X346" s="932"/>
      <c r="Y346" s="932"/>
      <c r="Z346" s="932"/>
      <c r="AA346" s="932"/>
      <c r="AB346" s="932"/>
      <c r="AC346" s="932"/>
      <c r="AD346" s="932"/>
      <c r="AE346" s="932"/>
      <c r="AF346" s="932"/>
      <c r="AG346" s="932"/>
      <c r="AH346" s="932"/>
      <c r="AI346" s="932"/>
      <c r="AJ346" s="932"/>
      <c r="AK346" s="932"/>
      <c r="AL346" s="932"/>
      <c r="AM346" s="932"/>
      <c r="AN346" s="932"/>
      <c r="AO346" s="932"/>
      <c r="AP346" s="932"/>
      <c r="AQ346" s="932"/>
      <c r="AR346" s="932"/>
      <c r="AS346" s="932"/>
      <c r="AT346" s="932"/>
      <c r="AU346" s="932"/>
      <c r="AV346" s="932"/>
      <c r="AW346" s="932"/>
      <c r="AX346" s="932"/>
      <c r="AY346" s="932"/>
      <c r="AZ346" s="932"/>
      <c r="BA346" s="932"/>
      <c r="BB346" s="932"/>
      <c r="BC346" s="932"/>
      <c r="BD346" s="932"/>
      <c r="BE346" s="932"/>
      <c r="BF346" s="932"/>
      <c r="BG346" s="932"/>
      <c r="BH346" s="932"/>
      <c r="BI346" s="932"/>
      <c r="BJ346" s="932"/>
      <c r="BK346" s="932"/>
      <c r="BL346" s="932"/>
      <c r="BM346" s="932"/>
      <c r="BN346" s="932"/>
      <c r="BO346" s="932"/>
      <c r="BP346" s="932"/>
      <c r="BQ346" s="932"/>
      <c r="BR346" s="932"/>
      <c r="BS346" s="932"/>
      <c r="BT346" s="932"/>
      <c r="BU346" s="932"/>
      <c r="BV346" s="932"/>
      <c r="BW346" s="932"/>
      <c r="BX346" s="932"/>
      <c r="BY346" s="932"/>
      <c r="BZ346" s="932"/>
      <c r="CA346" s="932"/>
      <c r="CB346" s="932"/>
      <c r="CC346" s="932"/>
      <c r="CD346" s="932"/>
      <c r="CE346" s="932"/>
      <c r="CF346" s="932"/>
      <c r="CG346" s="932"/>
      <c r="CH346" s="932"/>
      <c r="CI346" s="932"/>
      <c r="CJ346" s="932"/>
      <c r="CK346" s="932"/>
      <c r="CL346" s="932"/>
      <c r="CM346" s="932"/>
      <c r="CN346" s="932"/>
      <c r="CO346" s="932"/>
      <c r="CP346" s="932"/>
      <c r="CQ346" s="932"/>
      <c r="CR346" s="932"/>
      <c r="CS346" s="932"/>
      <c r="CT346" s="932"/>
      <c r="CU346" s="932"/>
      <c r="CV346" s="932"/>
      <c r="CW346" s="932"/>
      <c r="CX346" s="932"/>
      <c r="CY346" s="932"/>
      <c r="CZ346" s="932"/>
      <c r="DA346" s="932"/>
      <c r="DB346" s="932"/>
      <c r="DC346" s="932"/>
      <c r="DD346" s="932"/>
      <c r="DE346" s="932"/>
      <c r="DF346" s="932"/>
      <c r="DG346" s="932"/>
      <c r="DH346" s="932"/>
      <c r="DI346" s="932"/>
      <c r="DJ346" s="932"/>
      <c r="DK346" s="932"/>
      <c r="DL346" s="932"/>
      <c r="DM346" s="932"/>
      <c r="DN346" s="932"/>
      <c r="DO346" s="932"/>
      <c r="DP346" s="932"/>
      <c r="DQ346" s="932"/>
      <c r="DR346" s="932"/>
    </row>
    <row r="347" spans="18:122">
      <c r="R347" s="932"/>
      <c r="S347" s="932"/>
      <c r="T347" s="932"/>
      <c r="U347" s="932"/>
      <c r="V347" s="932"/>
      <c r="W347" s="932"/>
      <c r="X347" s="932"/>
      <c r="Y347" s="932"/>
      <c r="Z347" s="932"/>
      <c r="AA347" s="932"/>
      <c r="AB347" s="932"/>
      <c r="AC347" s="932"/>
      <c r="AD347" s="932"/>
      <c r="AE347" s="932"/>
      <c r="AF347" s="932"/>
      <c r="AG347" s="932"/>
      <c r="AH347" s="932"/>
      <c r="AI347" s="932"/>
      <c r="AJ347" s="932"/>
      <c r="AK347" s="932"/>
      <c r="AL347" s="932"/>
      <c r="AM347" s="932"/>
      <c r="AN347" s="932"/>
      <c r="AO347" s="932"/>
      <c r="AP347" s="932"/>
      <c r="AQ347" s="932"/>
      <c r="AR347" s="932"/>
      <c r="AS347" s="932"/>
      <c r="AT347" s="932"/>
      <c r="AU347" s="932"/>
      <c r="AV347" s="932"/>
      <c r="AW347" s="932"/>
      <c r="AX347" s="932"/>
      <c r="AY347" s="932"/>
      <c r="AZ347" s="932"/>
      <c r="BA347" s="932"/>
      <c r="BB347" s="932"/>
      <c r="BC347" s="932"/>
      <c r="BD347" s="932"/>
      <c r="BE347" s="932"/>
      <c r="BF347" s="932"/>
      <c r="BG347" s="932"/>
      <c r="BH347" s="932"/>
      <c r="BI347" s="932"/>
      <c r="BJ347" s="932"/>
      <c r="BK347" s="932"/>
      <c r="BL347" s="932"/>
      <c r="BM347" s="932"/>
      <c r="BN347" s="932"/>
      <c r="BO347" s="932"/>
      <c r="BP347" s="932"/>
      <c r="BQ347" s="932"/>
      <c r="BR347" s="932"/>
      <c r="BS347" s="932"/>
      <c r="BT347" s="932"/>
      <c r="BU347" s="932"/>
      <c r="BV347" s="932"/>
      <c r="BW347" s="932"/>
      <c r="BX347" s="932"/>
      <c r="BY347" s="932"/>
      <c r="BZ347" s="932"/>
      <c r="CA347" s="932"/>
      <c r="CB347" s="932"/>
      <c r="CC347" s="932"/>
      <c r="CD347" s="932"/>
      <c r="CE347" s="932"/>
      <c r="CF347" s="932"/>
      <c r="CG347" s="932"/>
      <c r="CH347" s="932"/>
      <c r="CI347" s="932"/>
      <c r="CJ347" s="932"/>
      <c r="CK347" s="932"/>
      <c r="CL347" s="932"/>
      <c r="CM347" s="932"/>
      <c r="CN347" s="932"/>
      <c r="CO347" s="932"/>
      <c r="CP347" s="932"/>
      <c r="CQ347" s="932"/>
      <c r="CR347" s="932"/>
      <c r="CS347" s="932"/>
      <c r="CT347" s="932"/>
      <c r="CU347" s="932"/>
      <c r="CV347" s="932"/>
      <c r="CW347" s="932"/>
      <c r="CX347" s="932"/>
      <c r="CY347" s="932"/>
      <c r="CZ347" s="932"/>
      <c r="DA347" s="932"/>
      <c r="DB347" s="932"/>
      <c r="DC347" s="932"/>
      <c r="DD347" s="932"/>
      <c r="DE347" s="932"/>
      <c r="DF347" s="932"/>
      <c r="DG347" s="932"/>
      <c r="DH347" s="932"/>
      <c r="DI347" s="932"/>
      <c r="DJ347" s="932"/>
      <c r="DK347" s="932"/>
      <c r="DL347" s="932"/>
      <c r="DM347" s="932"/>
      <c r="DN347" s="932"/>
      <c r="DO347" s="932"/>
      <c r="DP347" s="932"/>
      <c r="DQ347" s="932"/>
      <c r="DR347" s="932"/>
    </row>
    <row r="348" spans="18:122">
      <c r="R348" s="932"/>
      <c r="S348" s="932"/>
      <c r="T348" s="932"/>
      <c r="U348" s="932"/>
      <c r="V348" s="932"/>
      <c r="W348" s="932"/>
      <c r="X348" s="932"/>
      <c r="Y348" s="932"/>
      <c r="Z348" s="932"/>
      <c r="AA348" s="932"/>
      <c r="AB348" s="932"/>
      <c r="AC348" s="932"/>
      <c r="AD348" s="932"/>
      <c r="AE348" s="932"/>
      <c r="AF348" s="932"/>
      <c r="AG348" s="932"/>
      <c r="AH348" s="932"/>
      <c r="AI348" s="932"/>
      <c r="AJ348" s="932"/>
      <c r="AK348" s="932"/>
      <c r="AL348" s="932"/>
      <c r="AM348" s="932"/>
      <c r="AN348" s="932"/>
      <c r="AO348" s="932"/>
      <c r="AP348" s="932"/>
      <c r="AQ348" s="932"/>
      <c r="AR348" s="932"/>
      <c r="AS348" s="932"/>
      <c r="AT348" s="932"/>
      <c r="AU348" s="932"/>
      <c r="AV348" s="932"/>
      <c r="AW348" s="932"/>
      <c r="AX348" s="932"/>
      <c r="AY348" s="932"/>
      <c r="AZ348" s="932"/>
      <c r="BA348" s="932"/>
      <c r="BB348" s="932"/>
      <c r="BC348" s="932"/>
      <c r="BD348" s="932"/>
      <c r="BE348" s="932"/>
      <c r="BF348" s="932"/>
      <c r="BG348" s="932"/>
      <c r="BH348" s="932"/>
      <c r="BI348" s="932"/>
      <c r="BJ348" s="932"/>
      <c r="BK348" s="932"/>
      <c r="BL348" s="932"/>
      <c r="BM348" s="932"/>
      <c r="BN348" s="932"/>
      <c r="BO348" s="932"/>
      <c r="BP348" s="932"/>
      <c r="BQ348" s="932"/>
      <c r="BR348" s="932"/>
      <c r="BS348" s="932"/>
      <c r="BT348" s="932"/>
      <c r="BU348" s="932"/>
      <c r="BV348" s="932"/>
      <c r="BW348" s="932"/>
      <c r="BX348" s="932"/>
      <c r="BY348" s="932"/>
      <c r="BZ348" s="932"/>
      <c r="CA348" s="932"/>
      <c r="CB348" s="932"/>
      <c r="CC348" s="932"/>
      <c r="CD348" s="932"/>
      <c r="CE348" s="932"/>
      <c r="CF348" s="932"/>
      <c r="CG348" s="932"/>
      <c r="CH348" s="932"/>
      <c r="CI348" s="932"/>
      <c r="CJ348" s="932"/>
      <c r="CK348" s="932"/>
      <c r="CL348" s="932"/>
      <c r="CM348" s="932"/>
      <c r="CN348" s="932"/>
      <c r="CO348" s="932"/>
      <c r="CP348" s="932"/>
      <c r="CQ348" s="932"/>
      <c r="CR348" s="932"/>
      <c r="CS348" s="932"/>
      <c r="CT348" s="932"/>
      <c r="CU348" s="932"/>
      <c r="CV348" s="932"/>
      <c r="CW348" s="932"/>
      <c r="CX348" s="932"/>
      <c r="CY348" s="932"/>
      <c r="CZ348" s="932"/>
      <c r="DA348" s="932"/>
      <c r="DB348" s="932"/>
      <c r="DC348" s="932"/>
      <c r="DD348" s="932"/>
      <c r="DE348" s="932"/>
      <c r="DF348" s="932"/>
      <c r="DG348" s="932"/>
      <c r="DH348" s="932"/>
      <c r="DI348" s="932"/>
      <c r="DJ348" s="932"/>
      <c r="DK348" s="932"/>
      <c r="DL348" s="932"/>
      <c r="DM348" s="932"/>
      <c r="DN348" s="932"/>
      <c r="DO348" s="932"/>
      <c r="DP348" s="932"/>
      <c r="DQ348" s="932"/>
      <c r="DR348" s="932"/>
    </row>
    <row r="349" spans="18:122">
      <c r="R349" s="932"/>
      <c r="S349" s="932"/>
      <c r="T349" s="932"/>
      <c r="U349" s="932"/>
      <c r="V349" s="932"/>
      <c r="W349" s="932"/>
      <c r="X349" s="932"/>
      <c r="Y349" s="932"/>
      <c r="Z349" s="932"/>
      <c r="AA349" s="932"/>
      <c r="AB349" s="932"/>
      <c r="AC349" s="932"/>
      <c r="AD349" s="932"/>
      <c r="AE349" s="932"/>
      <c r="AF349" s="932"/>
      <c r="AG349" s="932"/>
      <c r="AH349" s="932"/>
      <c r="AI349" s="932"/>
      <c r="AJ349" s="932"/>
      <c r="AK349" s="932"/>
      <c r="AL349" s="932"/>
      <c r="AM349" s="932"/>
      <c r="AN349" s="932"/>
      <c r="AO349" s="932"/>
      <c r="AP349" s="932"/>
      <c r="AQ349" s="932"/>
      <c r="AR349" s="932"/>
      <c r="AS349" s="932"/>
      <c r="AT349" s="932"/>
      <c r="AU349" s="932"/>
      <c r="AV349" s="932"/>
      <c r="AW349" s="932"/>
      <c r="AX349" s="932"/>
      <c r="AY349" s="932"/>
      <c r="AZ349" s="932"/>
      <c r="BA349" s="932"/>
      <c r="BB349" s="932"/>
      <c r="BC349" s="932"/>
      <c r="BD349" s="932"/>
      <c r="BE349" s="932"/>
      <c r="BF349" s="932"/>
      <c r="BG349" s="932"/>
      <c r="BH349" s="932"/>
      <c r="BI349" s="932"/>
      <c r="BJ349" s="932"/>
      <c r="BK349" s="932"/>
      <c r="BL349" s="932"/>
      <c r="BM349" s="932"/>
      <c r="BN349" s="932"/>
      <c r="BO349" s="932"/>
      <c r="BP349" s="932"/>
      <c r="BQ349" s="932"/>
      <c r="BR349" s="932"/>
      <c r="BS349" s="932"/>
      <c r="BT349" s="932"/>
      <c r="BU349" s="932"/>
      <c r="BV349" s="932"/>
      <c r="BW349" s="932"/>
      <c r="BX349" s="932"/>
      <c r="BY349" s="932"/>
      <c r="BZ349" s="932"/>
      <c r="CA349" s="932"/>
      <c r="CB349" s="932"/>
      <c r="CC349" s="932"/>
      <c r="CD349" s="932"/>
      <c r="CE349" s="932"/>
      <c r="CF349" s="932"/>
      <c r="CG349" s="932"/>
      <c r="CH349" s="932"/>
      <c r="CI349" s="932"/>
      <c r="CJ349" s="932"/>
      <c r="CK349" s="932"/>
      <c r="CL349" s="932"/>
      <c r="CM349" s="932"/>
      <c r="CN349" s="932"/>
      <c r="CO349" s="932"/>
      <c r="CP349" s="932"/>
      <c r="CQ349" s="932"/>
      <c r="CR349" s="932"/>
      <c r="CS349" s="932"/>
      <c r="CT349" s="932"/>
      <c r="CU349" s="932"/>
      <c r="CV349" s="932"/>
      <c r="CW349" s="932"/>
      <c r="CX349" s="932"/>
      <c r="CY349" s="932"/>
      <c r="CZ349" s="932"/>
      <c r="DA349" s="932"/>
      <c r="DB349" s="932"/>
      <c r="DC349" s="932"/>
      <c r="DD349" s="932"/>
      <c r="DE349" s="932"/>
      <c r="DF349" s="932"/>
      <c r="DG349" s="932"/>
      <c r="DH349" s="932"/>
      <c r="DI349" s="932"/>
      <c r="DJ349" s="932"/>
      <c r="DK349" s="932"/>
      <c r="DL349" s="932"/>
      <c r="DM349" s="932"/>
      <c r="DN349" s="932"/>
      <c r="DO349" s="932"/>
      <c r="DP349" s="932"/>
      <c r="DQ349" s="932"/>
      <c r="DR349" s="932"/>
    </row>
    <row r="350" spans="18:122">
      <c r="R350" s="932"/>
      <c r="S350" s="932"/>
      <c r="T350" s="932"/>
      <c r="U350" s="932"/>
      <c r="V350" s="932"/>
      <c r="W350" s="932"/>
      <c r="X350" s="932"/>
      <c r="Y350" s="932"/>
      <c r="Z350" s="932"/>
      <c r="AA350" s="932"/>
      <c r="AB350" s="932"/>
      <c r="AC350" s="932"/>
      <c r="AD350" s="932"/>
      <c r="AE350" s="932"/>
      <c r="AF350" s="932"/>
      <c r="AG350" s="932"/>
      <c r="AH350" s="932"/>
      <c r="AI350" s="932"/>
      <c r="AJ350" s="932"/>
      <c r="AK350" s="932"/>
      <c r="AL350" s="932"/>
      <c r="AM350" s="932"/>
      <c r="AN350" s="932"/>
      <c r="AO350" s="932"/>
      <c r="AP350" s="932"/>
      <c r="AQ350" s="932"/>
      <c r="AR350" s="932"/>
      <c r="AS350" s="932"/>
      <c r="AT350" s="932"/>
      <c r="AU350" s="932"/>
      <c r="AV350" s="932"/>
      <c r="AW350" s="932"/>
      <c r="AX350" s="932"/>
      <c r="AY350" s="932"/>
      <c r="AZ350" s="932"/>
      <c r="BA350" s="932"/>
      <c r="BB350" s="932"/>
      <c r="BC350" s="932"/>
      <c r="BD350" s="932"/>
      <c r="BE350" s="932"/>
      <c r="BF350" s="932"/>
      <c r="BG350" s="932"/>
      <c r="BH350" s="932"/>
      <c r="BI350" s="932"/>
      <c r="BJ350" s="932"/>
      <c r="BK350" s="932"/>
      <c r="BL350" s="932"/>
      <c r="BM350" s="932"/>
      <c r="BN350" s="932"/>
      <c r="BO350" s="932"/>
      <c r="BP350" s="932"/>
      <c r="BQ350" s="932"/>
      <c r="BR350" s="932"/>
      <c r="BS350" s="932"/>
      <c r="BT350" s="932"/>
      <c r="BU350" s="932"/>
      <c r="BV350" s="932"/>
      <c r="BW350" s="932"/>
      <c r="BX350" s="932"/>
      <c r="BY350" s="932"/>
      <c r="BZ350" s="932"/>
      <c r="CA350" s="932"/>
      <c r="CB350" s="932"/>
      <c r="CC350" s="932"/>
      <c r="CD350" s="932"/>
      <c r="CE350" s="932"/>
      <c r="CF350" s="932"/>
      <c r="CG350" s="932"/>
      <c r="CH350" s="932"/>
      <c r="CI350" s="932"/>
      <c r="CJ350" s="932"/>
      <c r="CK350" s="932"/>
      <c r="CL350" s="932"/>
      <c r="CM350" s="932"/>
      <c r="CN350" s="932"/>
      <c r="CO350" s="932"/>
      <c r="CP350" s="932"/>
      <c r="CQ350" s="932"/>
      <c r="CR350" s="932"/>
      <c r="CS350" s="932"/>
      <c r="CT350" s="932"/>
      <c r="CU350" s="932"/>
      <c r="CV350" s="932"/>
      <c r="CW350" s="932"/>
      <c r="CX350" s="932"/>
      <c r="CY350" s="932"/>
      <c r="CZ350" s="932"/>
      <c r="DA350" s="932"/>
      <c r="DB350" s="932"/>
      <c r="DC350" s="932"/>
      <c r="DD350" s="932"/>
      <c r="DE350" s="932"/>
      <c r="DF350" s="932"/>
      <c r="DG350" s="932"/>
      <c r="DH350" s="932"/>
      <c r="DI350" s="932"/>
      <c r="DJ350" s="932"/>
      <c r="DK350" s="932"/>
      <c r="DL350" s="932"/>
      <c r="DM350" s="932"/>
      <c r="DN350" s="932"/>
      <c r="DO350" s="932"/>
      <c r="DP350" s="932"/>
      <c r="DQ350" s="932"/>
      <c r="DR350" s="932"/>
    </row>
    <row r="351" spans="18:122">
      <c r="R351" s="932"/>
      <c r="S351" s="932"/>
      <c r="T351" s="932"/>
      <c r="U351" s="932"/>
      <c r="V351" s="932"/>
      <c r="W351" s="932"/>
      <c r="X351" s="932"/>
      <c r="Y351" s="932"/>
      <c r="Z351" s="932"/>
      <c r="AA351" s="932"/>
      <c r="AB351" s="932"/>
      <c r="AC351" s="932"/>
      <c r="AD351" s="932"/>
      <c r="AE351" s="932"/>
      <c r="AF351" s="932"/>
      <c r="AG351" s="932"/>
      <c r="AH351" s="932"/>
      <c r="AI351" s="932"/>
      <c r="AJ351" s="932"/>
      <c r="AK351" s="932"/>
      <c r="AL351" s="932"/>
      <c r="AM351" s="932"/>
      <c r="AN351" s="932"/>
      <c r="AO351" s="932"/>
      <c r="AP351" s="932"/>
      <c r="AQ351" s="932"/>
      <c r="AR351" s="932"/>
      <c r="AS351" s="932"/>
      <c r="AT351" s="932"/>
      <c r="AU351" s="932"/>
      <c r="AV351" s="932"/>
      <c r="AW351" s="932"/>
      <c r="AX351" s="932"/>
      <c r="AY351" s="932"/>
      <c r="AZ351" s="932"/>
      <c r="BA351" s="932"/>
      <c r="BB351" s="932"/>
      <c r="BC351" s="932"/>
      <c r="BD351" s="932"/>
      <c r="BE351" s="932"/>
      <c r="BF351" s="932"/>
      <c r="BG351" s="932"/>
      <c r="BH351" s="932"/>
      <c r="BI351" s="932"/>
      <c r="BJ351" s="932"/>
      <c r="BK351" s="932"/>
      <c r="BL351" s="932"/>
      <c r="BM351" s="932"/>
      <c r="BN351" s="932"/>
      <c r="BO351" s="932"/>
      <c r="BP351" s="932"/>
      <c r="BQ351" s="932"/>
      <c r="BR351" s="932"/>
      <c r="BS351" s="932"/>
      <c r="BT351" s="932"/>
      <c r="BU351" s="932"/>
      <c r="BV351" s="932"/>
      <c r="BW351" s="932"/>
      <c r="BX351" s="932"/>
      <c r="BY351" s="932"/>
      <c r="BZ351" s="932"/>
      <c r="CA351" s="932"/>
      <c r="CB351" s="932"/>
      <c r="CC351" s="932"/>
      <c r="CD351" s="932"/>
      <c r="CE351" s="932"/>
      <c r="CF351" s="932"/>
      <c r="CG351" s="932"/>
      <c r="CH351" s="932"/>
      <c r="CI351" s="932"/>
      <c r="CJ351" s="932"/>
      <c r="CK351" s="932"/>
      <c r="CL351" s="932"/>
      <c r="CM351" s="932"/>
      <c r="CN351" s="932"/>
      <c r="CO351" s="932"/>
      <c r="CP351" s="932"/>
      <c r="CQ351" s="932"/>
      <c r="CR351" s="932"/>
      <c r="CS351" s="932"/>
      <c r="CT351" s="932"/>
      <c r="CU351" s="932"/>
      <c r="CV351" s="932"/>
      <c r="CW351" s="932"/>
      <c r="CX351" s="932"/>
      <c r="CY351" s="932"/>
      <c r="CZ351" s="932"/>
      <c r="DA351" s="932"/>
      <c r="DB351" s="932"/>
      <c r="DC351" s="932"/>
      <c r="DD351" s="932"/>
      <c r="DE351" s="932"/>
      <c r="DF351" s="932"/>
      <c r="DG351" s="932"/>
      <c r="DH351" s="932"/>
      <c r="DI351" s="932"/>
      <c r="DJ351" s="932"/>
      <c r="DK351" s="932"/>
      <c r="DL351" s="932"/>
      <c r="DM351" s="932"/>
      <c r="DN351" s="932"/>
      <c r="DO351" s="932"/>
      <c r="DP351" s="932"/>
      <c r="DQ351" s="932"/>
      <c r="DR351" s="932"/>
    </row>
    <row r="352" spans="18:122">
      <c r="R352" s="932"/>
      <c r="S352" s="932"/>
      <c r="T352" s="932"/>
      <c r="U352" s="932"/>
      <c r="V352" s="932"/>
      <c r="W352" s="932"/>
      <c r="X352" s="932"/>
      <c r="Y352" s="932"/>
      <c r="Z352" s="932"/>
      <c r="AA352" s="932"/>
      <c r="AB352" s="932"/>
      <c r="AC352" s="932"/>
      <c r="AD352" s="932"/>
      <c r="AE352" s="932"/>
      <c r="AF352" s="932"/>
      <c r="AG352" s="932"/>
      <c r="AH352" s="932"/>
      <c r="AI352" s="932"/>
      <c r="AJ352" s="932"/>
      <c r="AK352" s="932"/>
      <c r="AL352" s="932"/>
      <c r="AM352" s="932"/>
      <c r="AN352" s="932"/>
      <c r="AO352" s="932"/>
      <c r="AP352" s="932"/>
      <c r="AQ352" s="932"/>
      <c r="AR352" s="932"/>
      <c r="AS352" s="932"/>
      <c r="AT352" s="932"/>
      <c r="AU352" s="932"/>
      <c r="AV352" s="932"/>
      <c r="AW352" s="932"/>
      <c r="AX352" s="932"/>
      <c r="AY352" s="932"/>
      <c r="AZ352" s="932"/>
      <c r="BA352" s="932"/>
      <c r="BB352" s="932"/>
      <c r="BC352" s="932"/>
      <c r="BD352" s="932"/>
      <c r="BE352" s="932"/>
      <c r="BF352" s="932"/>
      <c r="BG352" s="932"/>
      <c r="BH352" s="932"/>
      <c r="BI352" s="932"/>
      <c r="BJ352" s="932"/>
      <c r="BK352" s="932"/>
      <c r="BL352" s="932"/>
      <c r="BM352" s="932"/>
      <c r="BN352" s="932"/>
      <c r="BO352" s="932"/>
      <c r="BP352" s="932"/>
      <c r="BQ352" s="932"/>
      <c r="BR352" s="932"/>
      <c r="BS352" s="932"/>
      <c r="BT352" s="932"/>
      <c r="BU352" s="932"/>
      <c r="BV352" s="932"/>
      <c r="BW352" s="932"/>
      <c r="BX352" s="932"/>
      <c r="BY352" s="932"/>
      <c r="BZ352" s="932"/>
      <c r="CA352" s="932"/>
      <c r="CB352" s="932"/>
      <c r="CC352" s="932"/>
      <c r="CD352" s="932"/>
      <c r="CE352" s="932"/>
      <c r="CF352" s="932"/>
      <c r="CG352" s="932"/>
      <c r="CH352" s="932"/>
      <c r="CI352" s="932"/>
      <c r="CJ352" s="932"/>
      <c r="CK352" s="932"/>
      <c r="CL352" s="932"/>
      <c r="CM352" s="932"/>
      <c r="CN352" s="932"/>
      <c r="CO352" s="932"/>
      <c r="CP352" s="932"/>
      <c r="CQ352" s="932"/>
      <c r="CR352" s="932"/>
      <c r="CS352" s="932"/>
      <c r="CT352" s="932"/>
      <c r="CU352" s="932"/>
      <c r="CV352" s="932"/>
      <c r="CW352" s="932"/>
      <c r="CX352" s="932"/>
      <c r="CY352" s="932"/>
      <c r="CZ352" s="932"/>
      <c r="DA352" s="932"/>
      <c r="DB352" s="932"/>
      <c r="DC352" s="932"/>
      <c r="DD352" s="932"/>
      <c r="DE352" s="932"/>
      <c r="DF352" s="932"/>
      <c r="DG352" s="932"/>
      <c r="DH352" s="932"/>
      <c r="DI352" s="932"/>
      <c r="DJ352" s="932"/>
      <c r="DK352" s="932"/>
      <c r="DL352" s="932"/>
      <c r="DM352" s="932"/>
      <c r="DN352" s="932"/>
      <c r="DO352" s="932"/>
      <c r="DP352" s="932"/>
      <c r="DQ352" s="932"/>
      <c r="DR352" s="932"/>
    </row>
    <row r="353" spans="18:122">
      <c r="R353" s="932"/>
      <c r="S353" s="932"/>
      <c r="T353" s="932"/>
      <c r="U353" s="932"/>
      <c r="V353" s="932"/>
      <c r="W353" s="932"/>
      <c r="X353" s="932"/>
      <c r="Y353" s="932"/>
      <c r="Z353" s="932"/>
      <c r="AA353" s="932"/>
      <c r="AB353" s="932"/>
      <c r="AC353" s="932"/>
      <c r="AD353" s="932"/>
      <c r="AE353" s="932"/>
      <c r="AF353" s="932"/>
      <c r="AG353" s="932"/>
      <c r="AH353" s="932"/>
      <c r="AI353" s="932"/>
      <c r="AJ353" s="932"/>
      <c r="AK353" s="932"/>
      <c r="AL353" s="932"/>
      <c r="AM353" s="932"/>
      <c r="AN353" s="932"/>
      <c r="AO353" s="932"/>
      <c r="AP353" s="932"/>
      <c r="AQ353" s="932"/>
      <c r="AR353" s="932"/>
      <c r="AS353" s="932"/>
      <c r="AT353" s="932"/>
      <c r="AU353" s="932"/>
      <c r="AV353" s="932"/>
      <c r="AW353" s="932"/>
      <c r="AX353" s="932"/>
      <c r="AY353" s="932"/>
      <c r="AZ353" s="932"/>
      <c r="BA353" s="932"/>
      <c r="BB353" s="932"/>
      <c r="BC353" s="932"/>
      <c r="BD353" s="932"/>
      <c r="BE353" s="932"/>
      <c r="BF353" s="932"/>
      <c r="BG353" s="932"/>
      <c r="BH353" s="932"/>
      <c r="BI353" s="932"/>
      <c r="BJ353" s="932"/>
      <c r="BK353" s="932"/>
      <c r="BL353" s="932"/>
      <c r="BM353" s="932"/>
      <c r="BN353" s="932"/>
      <c r="BO353" s="932"/>
      <c r="BP353" s="932"/>
      <c r="BQ353" s="932"/>
      <c r="BR353" s="932"/>
      <c r="BS353" s="932"/>
      <c r="BT353" s="932"/>
      <c r="BU353" s="932"/>
      <c r="BV353" s="932"/>
      <c r="BW353" s="932"/>
      <c r="BX353" s="932"/>
      <c r="BY353" s="932"/>
      <c r="BZ353" s="932"/>
      <c r="CA353" s="932"/>
      <c r="CB353" s="932"/>
      <c r="CC353" s="932"/>
      <c r="CD353" s="932"/>
      <c r="CE353" s="932"/>
      <c r="CF353" s="932"/>
      <c r="CG353" s="932"/>
      <c r="CH353" s="932"/>
      <c r="CI353" s="932"/>
      <c r="CJ353" s="932"/>
      <c r="CK353" s="932"/>
      <c r="CL353" s="932"/>
      <c r="CM353" s="932"/>
      <c r="CN353" s="932"/>
      <c r="CO353" s="932"/>
      <c r="CP353" s="932"/>
      <c r="CQ353" s="932"/>
      <c r="CR353" s="932"/>
      <c r="CS353" s="932"/>
      <c r="CT353" s="932"/>
      <c r="CU353" s="932"/>
      <c r="CV353" s="932"/>
      <c r="CW353" s="932"/>
      <c r="CX353" s="932"/>
      <c r="CY353" s="932"/>
      <c r="CZ353" s="932"/>
      <c r="DA353" s="932"/>
      <c r="DB353" s="932"/>
      <c r="DC353" s="932"/>
      <c r="DD353" s="932"/>
      <c r="DE353" s="932"/>
      <c r="DF353" s="932"/>
      <c r="DG353" s="932"/>
      <c r="DH353" s="932"/>
      <c r="DI353" s="932"/>
      <c r="DJ353" s="932"/>
      <c r="DK353" s="932"/>
      <c r="DL353" s="932"/>
      <c r="DM353" s="932"/>
      <c r="DN353" s="932"/>
      <c r="DO353" s="932"/>
      <c r="DP353" s="932"/>
      <c r="DQ353" s="932"/>
      <c r="DR353" s="932"/>
    </row>
    <row r="354" spans="18:122">
      <c r="R354" s="932"/>
      <c r="S354" s="932"/>
      <c r="T354" s="932"/>
      <c r="U354" s="932"/>
      <c r="V354" s="932"/>
      <c r="W354" s="932"/>
      <c r="X354" s="932"/>
      <c r="Y354" s="932"/>
      <c r="Z354" s="932"/>
      <c r="AA354" s="932"/>
      <c r="AB354" s="932"/>
      <c r="AC354" s="932"/>
      <c r="AD354" s="932"/>
      <c r="AE354" s="932"/>
      <c r="AF354" s="932"/>
      <c r="AG354" s="932"/>
      <c r="AH354" s="932"/>
      <c r="AI354" s="932"/>
      <c r="AJ354" s="932"/>
      <c r="AK354" s="932"/>
      <c r="AL354" s="932"/>
      <c r="AM354" s="932"/>
      <c r="AN354" s="932"/>
      <c r="AO354" s="932"/>
      <c r="AP354" s="932"/>
      <c r="AQ354" s="932"/>
      <c r="AR354" s="932"/>
      <c r="AS354" s="932"/>
      <c r="AT354" s="932"/>
      <c r="AU354" s="932"/>
      <c r="AV354" s="932"/>
      <c r="AW354" s="932"/>
      <c r="AX354" s="932"/>
      <c r="AY354" s="932"/>
      <c r="AZ354" s="932"/>
      <c r="BA354" s="932"/>
      <c r="BB354" s="932"/>
      <c r="BC354" s="932"/>
      <c r="BD354" s="932"/>
      <c r="BE354" s="932"/>
      <c r="BF354" s="932"/>
      <c r="BG354" s="932"/>
      <c r="BH354" s="932"/>
      <c r="BI354" s="932"/>
      <c r="BJ354" s="932"/>
      <c r="BK354" s="932"/>
      <c r="BL354" s="932"/>
      <c r="BM354" s="932"/>
      <c r="BN354" s="932"/>
      <c r="BO354" s="932"/>
      <c r="BP354" s="932"/>
      <c r="BQ354" s="932"/>
      <c r="BR354" s="932"/>
      <c r="BS354" s="932"/>
      <c r="BT354" s="932"/>
      <c r="BU354" s="932"/>
      <c r="BV354" s="932"/>
      <c r="BW354" s="932"/>
      <c r="BX354" s="932"/>
      <c r="BY354" s="932"/>
      <c r="BZ354" s="932"/>
      <c r="CA354" s="932"/>
      <c r="CB354" s="932"/>
      <c r="CC354" s="932"/>
      <c r="CD354" s="932"/>
      <c r="CE354" s="932"/>
      <c r="CF354" s="932"/>
      <c r="CG354" s="932"/>
      <c r="CH354" s="932"/>
      <c r="CI354" s="932"/>
      <c r="CJ354" s="932"/>
      <c r="CK354" s="932"/>
      <c r="CL354" s="932"/>
      <c r="CM354" s="932"/>
      <c r="CN354" s="932"/>
      <c r="CO354" s="932"/>
      <c r="CP354" s="932"/>
      <c r="CQ354" s="932"/>
      <c r="CR354" s="932"/>
      <c r="CS354" s="932"/>
      <c r="CT354" s="932"/>
      <c r="CU354" s="932"/>
      <c r="CV354" s="932"/>
      <c r="CW354" s="932"/>
      <c r="CX354" s="932"/>
      <c r="CY354" s="932"/>
      <c r="CZ354" s="932"/>
      <c r="DA354" s="932"/>
      <c r="DB354" s="932"/>
      <c r="DC354" s="932"/>
      <c r="DD354" s="932"/>
      <c r="DE354" s="932"/>
      <c r="DF354" s="932"/>
      <c r="DG354" s="932"/>
      <c r="DH354" s="932"/>
      <c r="DI354" s="932"/>
      <c r="DJ354" s="932"/>
      <c r="DK354" s="932"/>
      <c r="DL354" s="932"/>
      <c r="DM354" s="932"/>
      <c r="DN354" s="932"/>
      <c r="DO354" s="932"/>
      <c r="DP354" s="932"/>
      <c r="DQ354" s="932"/>
      <c r="DR354" s="932"/>
    </row>
    <row r="355" spans="18:122">
      <c r="R355" s="932"/>
      <c r="S355" s="932"/>
      <c r="T355" s="932"/>
      <c r="U355" s="932"/>
      <c r="V355" s="932"/>
      <c r="W355" s="932"/>
      <c r="X355" s="932"/>
      <c r="Y355" s="932"/>
      <c r="Z355" s="932"/>
      <c r="AA355" s="932"/>
      <c r="AB355" s="932"/>
      <c r="AC355" s="932"/>
      <c r="AD355" s="932"/>
      <c r="AE355" s="932"/>
      <c r="AF355" s="932"/>
      <c r="AG355" s="932"/>
      <c r="AH355" s="932"/>
      <c r="AI355" s="932"/>
      <c r="AJ355" s="932"/>
      <c r="AK355" s="932"/>
      <c r="AL355" s="932"/>
      <c r="AM355" s="932"/>
      <c r="AN355" s="932"/>
      <c r="AO355" s="932"/>
      <c r="AP355" s="932"/>
      <c r="AQ355" s="932"/>
      <c r="AR355" s="932"/>
      <c r="AS355" s="932"/>
      <c r="AT355" s="932"/>
      <c r="AU355" s="932"/>
      <c r="AV355" s="932"/>
      <c r="AW355" s="932"/>
      <c r="AX355" s="932"/>
      <c r="AY355" s="932"/>
      <c r="AZ355" s="932"/>
      <c r="BA355" s="932"/>
      <c r="BB355" s="932"/>
      <c r="BC355" s="932"/>
      <c r="BD355" s="932"/>
      <c r="BE355" s="932"/>
      <c r="BF355" s="932"/>
      <c r="BG355" s="932"/>
      <c r="BH355" s="932"/>
      <c r="BI355" s="932"/>
      <c r="BJ355" s="932"/>
      <c r="BK355" s="932"/>
      <c r="BL355" s="932"/>
      <c r="BM355" s="932"/>
      <c r="BN355" s="932"/>
      <c r="BO355" s="932"/>
      <c r="BP355" s="932"/>
      <c r="BQ355" s="932"/>
      <c r="BR355" s="932"/>
      <c r="BS355" s="932"/>
      <c r="BT355" s="932"/>
      <c r="BU355" s="932"/>
      <c r="BV355" s="932"/>
      <c r="BW355" s="932"/>
      <c r="BX355" s="932"/>
      <c r="BY355" s="932"/>
      <c r="BZ355" s="932"/>
      <c r="CA355" s="932"/>
      <c r="CB355" s="932"/>
      <c r="CC355" s="932"/>
      <c r="CD355" s="932"/>
      <c r="CE355" s="932"/>
      <c r="CF355" s="932"/>
      <c r="CG355" s="932"/>
      <c r="CH355" s="932"/>
      <c r="CI355" s="932"/>
      <c r="CJ355" s="932"/>
      <c r="CK355" s="932"/>
      <c r="CL355" s="932"/>
      <c r="CM355" s="932"/>
      <c r="CN355" s="932"/>
      <c r="CO355" s="932"/>
      <c r="CP355" s="932"/>
      <c r="CQ355" s="932"/>
      <c r="CR355" s="932"/>
      <c r="CS355" s="932"/>
      <c r="CT355" s="932"/>
      <c r="CU355" s="932"/>
      <c r="CV355" s="932"/>
      <c r="CW355" s="932"/>
      <c r="CX355" s="932"/>
      <c r="CY355" s="932"/>
      <c r="CZ355" s="932"/>
      <c r="DA355" s="932"/>
      <c r="DB355" s="932"/>
      <c r="DC355" s="932"/>
      <c r="DD355" s="932"/>
      <c r="DE355" s="932"/>
      <c r="DF355" s="932"/>
      <c r="DG355" s="932"/>
      <c r="DH355" s="932"/>
      <c r="DI355" s="932"/>
      <c r="DJ355" s="932"/>
      <c r="DK355" s="932"/>
      <c r="DL355" s="932"/>
      <c r="DM355" s="932"/>
      <c r="DN355" s="932"/>
      <c r="DO355" s="932"/>
      <c r="DP355" s="932"/>
      <c r="DQ355" s="932"/>
      <c r="DR355" s="932"/>
    </row>
    <row r="356" spans="18:122">
      <c r="R356" s="932"/>
      <c r="S356" s="932"/>
      <c r="T356" s="932"/>
      <c r="U356" s="932"/>
      <c r="V356" s="932"/>
      <c r="W356" s="932"/>
      <c r="X356" s="932"/>
      <c r="Y356" s="932"/>
      <c r="Z356" s="932"/>
      <c r="AA356" s="932"/>
      <c r="AB356" s="932"/>
      <c r="AC356" s="932"/>
      <c r="AD356" s="932"/>
      <c r="AE356" s="932"/>
      <c r="AF356" s="932"/>
      <c r="AG356" s="932"/>
      <c r="AH356" s="932"/>
      <c r="AI356" s="932"/>
      <c r="AJ356" s="932"/>
      <c r="AK356" s="932"/>
      <c r="AL356" s="932"/>
      <c r="AM356" s="932"/>
      <c r="AN356" s="932"/>
      <c r="AO356" s="932"/>
      <c r="AP356" s="932"/>
      <c r="AQ356" s="932"/>
      <c r="AR356" s="932"/>
      <c r="AS356" s="932"/>
      <c r="AT356" s="932"/>
      <c r="AU356" s="932"/>
      <c r="AV356" s="932"/>
      <c r="AW356" s="932"/>
      <c r="AX356" s="932"/>
      <c r="AY356" s="932"/>
      <c r="AZ356" s="932"/>
      <c r="BA356" s="932"/>
      <c r="BB356" s="932"/>
      <c r="BC356" s="932"/>
      <c r="BD356" s="932"/>
      <c r="BE356" s="932"/>
      <c r="BF356" s="932"/>
      <c r="BG356" s="932"/>
      <c r="BH356" s="932"/>
      <c r="BI356" s="932"/>
      <c r="BJ356" s="932"/>
      <c r="BK356" s="932"/>
      <c r="BL356" s="932"/>
      <c r="BM356" s="932"/>
      <c r="BN356" s="932"/>
      <c r="BO356" s="932"/>
      <c r="BP356" s="932"/>
      <c r="BQ356" s="932"/>
      <c r="BR356" s="932"/>
      <c r="BS356" s="932"/>
      <c r="BT356" s="932"/>
      <c r="BU356" s="932"/>
      <c r="BV356" s="932"/>
      <c r="BW356" s="932"/>
      <c r="BX356" s="932"/>
      <c r="BY356" s="932"/>
      <c r="BZ356" s="932"/>
      <c r="CA356" s="932"/>
      <c r="CB356" s="932"/>
      <c r="CC356" s="932"/>
      <c r="CD356" s="932"/>
      <c r="CE356" s="932"/>
      <c r="CF356" s="932"/>
      <c r="CG356" s="932"/>
      <c r="CH356" s="932"/>
      <c r="CI356" s="932"/>
      <c r="CJ356" s="932"/>
      <c r="CK356" s="932"/>
      <c r="CL356" s="932"/>
      <c r="CM356" s="932"/>
      <c r="CN356" s="932"/>
      <c r="CO356" s="932"/>
      <c r="CP356" s="932"/>
      <c r="CQ356" s="932"/>
      <c r="CR356" s="932"/>
      <c r="CS356" s="932"/>
      <c r="CT356" s="932"/>
      <c r="CU356" s="932"/>
      <c r="CV356" s="932"/>
      <c r="CW356" s="932"/>
      <c r="CX356" s="932"/>
      <c r="CY356" s="932"/>
      <c r="CZ356" s="932"/>
      <c r="DA356" s="932"/>
      <c r="DB356" s="932"/>
      <c r="DC356" s="932"/>
      <c r="DD356" s="932"/>
      <c r="DE356" s="932"/>
      <c r="DF356" s="932"/>
      <c r="DG356" s="932"/>
      <c r="DH356" s="932"/>
      <c r="DI356" s="932"/>
      <c r="DJ356" s="932"/>
      <c r="DK356" s="932"/>
      <c r="DL356" s="932"/>
      <c r="DM356" s="932"/>
      <c r="DN356" s="932"/>
      <c r="DO356" s="932"/>
      <c r="DP356" s="932"/>
      <c r="DQ356" s="932"/>
      <c r="DR356" s="932"/>
    </row>
    <row r="357" spans="18:122">
      <c r="R357" s="932"/>
      <c r="S357" s="932"/>
      <c r="T357" s="932"/>
      <c r="U357" s="932"/>
      <c r="V357" s="932"/>
      <c r="W357" s="932"/>
      <c r="X357" s="932"/>
      <c r="Y357" s="932"/>
      <c r="Z357" s="932"/>
      <c r="AA357" s="932"/>
      <c r="AB357" s="932"/>
      <c r="AC357" s="932"/>
      <c r="AD357" s="932"/>
      <c r="AE357" s="932"/>
      <c r="AF357" s="932"/>
      <c r="AG357" s="932"/>
      <c r="AH357" s="932"/>
      <c r="AI357" s="932"/>
      <c r="AJ357" s="932"/>
      <c r="AK357" s="932"/>
      <c r="AL357" s="932"/>
      <c r="AM357" s="932"/>
      <c r="AN357" s="932"/>
      <c r="AO357" s="932"/>
      <c r="AP357" s="932"/>
      <c r="AQ357" s="932"/>
      <c r="AR357" s="932"/>
      <c r="AS357" s="932"/>
      <c r="AT357" s="932"/>
      <c r="AU357" s="932"/>
      <c r="AV357" s="932"/>
      <c r="AW357" s="932"/>
      <c r="AX357" s="932"/>
      <c r="AY357" s="932"/>
      <c r="AZ357" s="932"/>
      <c r="BA357" s="932"/>
      <c r="BB357" s="932"/>
      <c r="BC357" s="932"/>
      <c r="BD357" s="932"/>
      <c r="BE357" s="932"/>
      <c r="BF357" s="932"/>
      <c r="BG357" s="932"/>
      <c r="BH357" s="932"/>
      <c r="BI357" s="932"/>
      <c r="BJ357" s="932"/>
      <c r="BK357" s="932"/>
      <c r="BL357" s="932"/>
      <c r="BM357" s="932"/>
      <c r="BN357" s="932"/>
      <c r="BO357" s="932"/>
      <c r="BP357" s="932"/>
      <c r="BQ357" s="932"/>
      <c r="BR357" s="932"/>
      <c r="BS357" s="932"/>
      <c r="BT357" s="932"/>
      <c r="BU357" s="932"/>
      <c r="BV357" s="932"/>
      <c r="BW357" s="932"/>
      <c r="BX357" s="932"/>
      <c r="BY357" s="932"/>
      <c r="BZ357" s="932"/>
      <c r="CA357" s="932"/>
      <c r="CB357" s="932"/>
      <c r="CC357" s="932"/>
      <c r="CD357" s="932"/>
      <c r="CE357" s="932"/>
      <c r="CF357" s="932"/>
      <c r="CG357" s="932"/>
      <c r="CH357" s="932"/>
      <c r="CI357" s="932"/>
      <c r="CJ357" s="932"/>
      <c r="CK357" s="932"/>
      <c r="CL357" s="932"/>
      <c r="CM357" s="932"/>
      <c r="CN357" s="932"/>
      <c r="CO357" s="932"/>
      <c r="CP357" s="932"/>
      <c r="CQ357" s="932"/>
      <c r="CR357" s="932"/>
      <c r="CS357" s="932"/>
      <c r="CT357" s="932"/>
      <c r="CU357" s="932"/>
      <c r="CV357" s="932"/>
      <c r="CW357" s="932"/>
      <c r="CX357" s="932"/>
      <c r="CY357" s="932"/>
      <c r="CZ357" s="932"/>
      <c r="DA357" s="932"/>
      <c r="DB357" s="932"/>
      <c r="DC357" s="932"/>
      <c r="DD357" s="932"/>
      <c r="DE357" s="932"/>
      <c r="DF357" s="932"/>
      <c r="DG357" s="932"/>
      <c r="DH357" s="932"/>
      <c r="DI357" s="932"/>
      <c r="DJ357" s="932"/>
      <c r="DK357" s="932"/>
      <c r="DL357" s="932"/>
      <c r="DM357" s="932"/>
      <c r="DN357" s="932"/>
      <c r="DO357" s="932"/>
      <c r="DP357" s="932"/>
      <c r="DQ357" s="932"/>
      <c r="DR357" s="932"/>
    </row>
    <row r="358" spans="18:122">
      <c r="R358" s="932"/>
      <c r="S358" s="932"/>
      <c r="T358" s="932"/>
      <c r="U358" s="932"/>
      <c r="V358" s="932"/>
      <c r="W358" s="932"/>
      <c r="X358" s="932"/>
      <c r="Y358" s="932"/>
      <c r="Z358" s="932"/>
      <c r="AA358" s="932"/>
      <c r="AB358" s="932"/>
      <c r="AC358" s="932"/>
      <c r="AD358" s="932"/>
      <c r="AE358" s="932"/>
      <c r="AF358" s="932"/>
      <c r="AG358" s="932"/>
      <c r="AH358" s="932"/>
      <c r="AI358" s="932"/>
      <c r="AJ358" s="932"/>
      <c r="AK358" s="932"/>
      <c r="AL358" s="932"/>
      <c r="AM358" s="932"/>
      <c r="AN358" s="932"/>
      <c r="AO358" s="932"/>
      <c r="AP358" s="932"/>
      <c r="AQ358" s="932"/>
      <c r="AR358" s="932"/>
      <c r="AS358" s="932"/>
      <c r="AT358" s="932"/>
      <c r="AU358" s="932"/>
      <c r="AV358" s="932"/>
      <c r="AW358" s="932"/>
      <c r="AX358" s="932"/>
      <c r="AY358" s="932"/>
      <c r="AZ358" s="932"/>
      <c r="BA358" s="932"/>
      <c r="BB358" s="932"/>
      <c r="BC358" s="932"/>
      <c r="BD358" s="932"/>
      <c r="BE358" s="932"/>
      <c r="BF358" s="932"/>
      <c r="BG358" s="932"/>
      <c r="BH358" s="932"/>
      <c r="BI358" s="932"/>
      <c r="BJ358" s="932"/>
      <c r="BK358" s="932"/>
      <c r="BL358" s="932"/>
      <c r="BM358" s="932"/>
      <c r="BN358" s="932"/>
      <c r="BO358" s="932"/>
      <c r="BP358" s="932"/>
      <c r="BQ358" s="932"/>
      <c r="BR358" s="932"/>
      <c r="BS358" s="932"/>
      <c r="BT358" s="932"/>
      <c r="BU358" s="932"/>
      <c r="BV358" s="932"/>
      <c r="BW358" s="932"/>
      <c r="BX358" s="932"/>
      <c r="BY358" s="932"/>
      <c r="BZ358" s="932"/>
      <c r="CA358" s="932"/>
      <c r="CB358" s="932"/>
      <c r="CC358" s="932"/>
      <c r="CD358" s="932"/>
      <c r="CE358" s="932"/>
      <c r="CF358" s="932"/>
      <c r="CG358" s="932"/>
      <c r="CH358" s="932"/>
      <c r="CI358" s="932"/>
      <c r="CJ358" s="932"/>
      <c r="CK358" s="932"/>
      <c r="CL358" s="932"/>
      <c r="CM358" s="932"/>
      <c r="CN358" s="932"/>
      <c r="CO358" s="932"/>
      <c r="CP358" s="932"/>
      <c r="CQ358" s="932"/>
      <c r="CR358" s="932"/>
      <c r="CS358" s="932"/>
      <c r="CT358" s="932"/>
      <c r="CU358" s="932"/>
      <c r="CV358" s="932"/>
      <c r="CW358" s="932"/>
      <c r="CX358" s="932"/>
      <c r="CY358" s="932"/>
      <c r="CZ358" s="932"/>
      <c r="DA358" s="932"/>
      <c r="DB358" s="932"/>
      <c r="DC358" s="932"/>
      <c r="DD358" s="932"/>
      <c r="DE358" s="932"/>
      <c r="DF358" s="932"/>
      <c r="DG358" s="932"/>
      <c r="DH358" s="932"/>
      <c r="DI358" s="932"/>
      <c r="DJ358" s="932"/>
      <c r="DK358" s="932"/>
      <c r="DL358" s="932"/>
      <c r="DM358" s="932"/>
      <c r="DN358" s="932"/>
      <c r="DO358" s="932"/>
      <c r="DP358" s="932"/>
      <c r="DQ358" s="932"/>
      <c r="DR358" s="932"/>
    </row>
    <row r="359" spans="18:122">
      <c r="R359" s="932"/>
      <c r="S359" s="932"/>
      <c r="T359" s="932"/>
      <c r="U359" s="932"/>
      <c r="V359" s="932"/>
      <c r="W359" s="932"/>
      <c r="X359" s="932"/>
      <c r="Y359" s="932"/>
      <c r="Z359" s="932"/>
      <c r="AA359" s="932"/>
      <c r="AB359" s="932"/>
      <c r="AC359" s="932"/>
      <c r="AD359" s="932"/>
      <c r="AE359" s="932"/>
      <c r="AF359" s="932"/>
      <c r="AG359" s="932"/>
      <c r="AH359" s="932"/>
      <c r="AI359" s="932"/>
      <c r="AJ359" s="932"/>
      <c r="AK359" s="932"/>
      <c r="AL359" s="932"/>
      <c r="AM359" s="932"/>
      <c r="AN359" s="932"/>
      <c r="AO359" s="932"/>
      <c r="AP359" s="932"/>
      <c r="AQ359" s="932"/>
      <c r="AR359" s="932"/>
      <c r="AS359" s="932"/>
      <c r="AT359" s="932"/>
      <c r="AU359" s="932"/>
      <c r="AV359" s="932"/>
      <c r="AW359" s="932"/>
      <c r="AX359" s="932"/>
      <c r="AY359" s="932"/>
      <c r="AZ359" s="932"/>
      <c r="BA359" s="932"/>
      <c r="BB359" s="932"/>
      <c r="BC359" s="932"/>
      <c r="BD359" s="932"/>
      <c r="BE359" s="932"/>
      <c r="BF359" s="932"/>
      <c r="BG359" s="932"/>
      <c r="BH359" s="932"/>
      <c r="BI359" s="932"/>
      <c r="BJ359" s="932"/>
      <c r="BK359" s="932"/>
      <c r="BL359" s="932"/>
      <c r="BM359" s="932"/>
      <c r="BN359" s="932"/>
      <c r="BO359" s="932"/>
      <c r="BP359" s="932"/>
      <c r="BQ359" s="932"/>
      <c r="BR359" s="932"/>
      <c r="BS359" s="932"/>
      <c r="BT359" s="932"/>
      <c r="BU359" s="932"/>
      <c r="BV359" s="932"/>
      <c r="BW359" s="932"/>
      <c r="BX359" s="932"/>
      <c r="BY359" s="932"/>
      <c r="BZ359" s="932"/>
      <c r="CA359" s="932"/>
      <c r="CB359" s="932"/>
      <c r="CC359" s="932"/>
      <c r="CD359" s="932"/>
      <c r="CE359" s="932"/>
      <c r="CF359" s="932"/>
      <c r="CG359" s="932"/>
      <c r="CH359" s="932"/>
      <c r="CI359" s="932"/>
      <c r="CJ359" s="932"/>
      <c r="CK359" s="932"/>
      <c r="CL359" s="932"/>
      <c r="CM359" s="932"/>
      <c r="CN359" s="932"/>
      <c r="CO359" s="932"/>
      <c r="CP359" s="932"/>
      <c r="CQ359" s="932"/>
      <c r="CR359" s="932"/>
      <c r="CS359" s="932"/>
      <c r="CT359" s="932"/>
      <c r="CU359" s="932"/>
      <c r="CV359" s="932"/>
      <c r="CW359" s="932"/>
      <c r="CX359" s="932"/>
      <c r="CY359" s="932"/>
      <c r="CZ359" s="932"/>
      <c r="DA359" s="932"/>
      <c r="DB359" s="932"/>
      <c r="DC359" s="932"/>
      <c r="DD359" s="932"/>
      <c r="DE359" s="932"/>
      <c r="DF359" s="932"/>
      <c r="DG359" s="932"/>
      <c r="DH359" s="932"/>
      <c r="DI359" s="932"/>
      <c r="DJ359" s="932"/>
      <c r="DK359" s="932"/>
      <c r="DL359" s="932"/>
      <c r="DM359" s="932"/>
      <c r="DN359" s="932"/>
      <c r="DO359" s="932"/>
      <c r="DP359" s="932"/>
      <c r="DQ359" s="932"/>
      <c r="DR359" s="932"/>
    </row>
    <row r="360" spans="18:122">
      <c r="R360" s="932"/>
      <c r="S360" s="932"/>
      <c r="T360" s="932"/>
      <c r="U360" s="932"/>
      <c r="V360" s="932"/>
      <c r="W360" s="932"/>
      <c r="X360" s="932"/>
      <c r="Y360" s="932"/>
      <c r="Z360" s="932"/>
      <c r="AA360" s="932"/>
      <c r="AB360" s="932"/>
      <c r="AC360" s="932"/>
      <c r="AD360" s="932"/>
      <c r="AE360" s="932"/>
      <c r="AF360" s="932"/>
      <c r="AG360" s="932"/>
      <c r="AH360" s="932"/>
      <c r="AI360" s="932"/>
      <c r="AJ360" s="932"/>
      <c r="AK360" s="932"/>
      <c r="AL360" s="932"/>
      <c r="AM360" s="932"/>
      <c r="AN360" s="932"/>
      <c r="AO360" s="932"/>
      <c r="AP360" s="932"/>
      <c r="AQ360" s="932"/>
      <c r="AR360" s="932"/>
      <c r="AS360" s="932"/>
      <c r="AT360" s="932"/>
      <c r="AU360" s="932"/>
      <c r="AV360" s="932"/>
      <c r="AW360" s="932"/>
      <c r="AX360" s="932"/>
      <c r="AY360" s="932"/>
      <c r="AZ360" s="932"/>
      <c r="BA360" s="932"/>
      <c r="BB360" s="932"/>
      <c r="BC360" s="932"/>
      <c r="BD360" s="932"/>
      <c r="BE360" s="932"/>
      <c r="BF360" s="932"/>
      <c r="BG360" s="932"/>
      <c r="BH360" s="932"/>
      <c r="BI360" s="932"/>
      <c r="BJ360" s="932"/>
      <c r="BK360" s="932"/>
      <c r="BL360" s="932"/>
      <c r="BM360" s="932"/>
      <c r="BN360" s="932"/>
      <c r="BO360" s="932"/>
      <c r="BP360" s="932"/>
      <c r="BQ360" s="932"/>
      <c r="BR360" s="932"/>
      <c r="BS360" s="932"/>
      <c r="BT360" s="932"/>
      <c r="BU360" s="932"/>
      <c r="BV360" s="932"/>
      <c r="BW360" s="932"/>
      <c r="BX360" s="932"/>
      <c r="BY360" s="932"/>
      <c r="BZ360" s="932"/>
      <c r="CA360" s="932"/>
      <c r="CB360" s="932"/>
      <c r="CC360" s="932"/>
      <c r="CD360" s="932"/>
      <c r="CE360" s="932"/>
      <c r="CF360" s="932"/>
      <c r="CG360" s="932"/>
      <c r="CH360" s="932"/>
      <c r="CI360" s="932"/>
      <c r="CJ360" s="932"/>
      <c r="CK360" s="932"/>
      <c r="CL360" s="932"/>
      <c r="CM360" s="932"/>
      <c r="CN360" s="932"/>
      <c r="CO360" s="932"/>
      <c r="CP360" s="932"/>
      <c r="CQ360" s="932"/>
      <c r="CR360" s="932"/>
      <c r="CS360" s="932"/>
      <c r="CT360" s="932"/>
      <c r="CU360" s="932"/>
      <c r="CV360" s="932"/>
      <c r="CW360" s="932"/>
      <c r="CX360" s="932"/>
      <c r="CY360" s="932"/>
      <c r="CZ360" s="932"/>
      <c r="DA360" s="932"/>
      <c r="DB360" s="932"/>
      <c r="DC360" s="932"/>
      <c r="DD360" s="932"/>
      <c r="DE360" s="932"/>
      <c r="DF360" s="932"/>
      <c r="DG360" s="932"/>
      <c r="DH360" s="932"/>
      <c r="DI360" s="932"/>
      <c r="DJ360" s="932"/>
      <c r="DK360" s="932"/>
      <c r="DL360" s="932"/>
      <c r="DM360" s="932"/>
      <c r="DN360" s="932"/>
      <c r="DO360" s="932"/>
      <c r="DP360" s="932"/>
      <c r="DQ360" s="932"/>
      <c r="DR360" s="932"/>
    </row>
    <row r="361" spans="18:122">
      <c r="R361" s="932"/>
      <c r="S361" s="932"/>
      <c r="T361" s="932"/>
      <c r="U361" s="932"/>
      <c r="V361" s="932"/>
      <c r="W361" s="932"/>
      <c r="X361" s="932"/>
      <c r="Y361" s="932"/>
      <c r="Z361" s="932"/>
      <c r="AA361" s="932"/>
      <c r="AB361" s="932"/>
      <c r="AC361" s="932"/>
      <c r="AD361" s="932"/>
      <c r="AE361" s="932"/>
      <c r="AF361" s="932"/>
      <c r="AG361" s="932"/>
      <c r="AH361" s="932"/>
      <c r="AI361" s="932"/>
      <c r="AJ361" s="932"/>
      <c r="AK361" s="932"/>
      <c r="AL361" s="932"/>
      <c r="AM361" s="932"/>
      <c r="AN361" s="932"/>
      <c r="AO361" s="932"/>
      <c r="AP361" s="932"/>
      <c r="AQ361" s="932"/>
      <c r="AR361" s="932"/>
      <c r="AS361" s="932"/>
      <c r="AT361" s="932"/>
      <c r="AU361" s="932"/>
      <c r="AV361" s="932"/>
      <c r="AW361" s="932"/>
      <c r="AX361" s="932"/>
      <c r="AY361" s="932"/>
      <c r="AZ361" s="932"/>
      <c r="BA361" s="932"/>
      <c r="BB361" s="932"/>
      <c r="BC361" s="932"/>
      <c r="BD361" s="932"/>
      <c r="BE361" s="932"/>
      <c r="BF361" s="932"/>
      <c r="BG361" s="932"/>
      <c r="BH361" s="932"/>
      <c r="BI361" s="932"/>
      <c r="BJ361" s="932"/>
      <c r="BK361" s="932"/>
      <c r="BL361" s="932"/>
      <c r="BM361" s="932"/>
      <c r="BN361" s="932"/>
      <c r="BO361" s="932"/>
      <c r="BP361" s="932"/>
      <c r="BQ361" s="932"/>
      <c r="BR361" s="932"/>
      <c r="BS361" s="932"/>
      <c r="BT361" s="932"/>
      <c r="BU361" s="932"/>
      <c r="BV361" s="932"/>
      <c r="BW361" s="932"/>
      <c r="BX361" s="932"/>
      <c r="BY361" s="932"/>
      <c r="BZ361" s="932"/>
      <c r="CA361" s="932"/>
      <c r="CB361" s="932"/>
      <c r="CC361" s="932"/>
      <c r="CD361" s="932"/>
      <c r="CE361" s="932"/>
      <c r="CF361" s="932"/>
      <c r="CG361" s="932"/>
      <c r="CH361" s="932"/>
      <c r="CI361" s="932"/>
      <c r="CJ361" s="932"/>
      <c r="CK361" s="932"/>
      <c r="CL361" s="932"/>
      <c r="CM361" s="932"/>
      <c r="CN361" s="932"/>
      <c r="CO361" s="932"/>
      <c r="CP361" s="932"/>
      <c r="CQ361" s="932"/>
      <c r="CR361" s="932"/>
      <c r="CS361" s="932"/>
      <c r="CT361" s="932"/>
      <c r="CU361" s="932"/>
      <c r="CV361" s="932"/>
      <c r="CW361" s="932"/>
      <c r="CX361" s="932"/>
      <c r="CY361" s="932"/>
      <c r="CZ361" s="932"/>
      <c r="DA361" s="932"/>
      <c r="DB361" s="932"/>
      <c r="DC361" s="932"/>
      <c r="DD361" s="932"/>
      <c r="DE361" s="932"/>
      <c r="DF361" s="932"/>
      <c r="DG361" s="932"/>
      <c r="DH361" s="932"/>
      <c r="DI361" s="932"/>
      <c r="DJ361" s="932"/>
      <c r="DK361" s="932"/>
      <c r="DL361" s="932"/>
      <c r="DM361" s="932"/>
      <c r="DN361" s="932"/>
      <c r="DO361" s="932"/>
      <c r="DP361" s="932"/>
      <c r="DQ361" s="932"/>
      <c r="DR361" s="932"/>
    </row>
    <row r="362" spans="18:122">
      <c r="R362" s="932"/>
      <c r="S362" s="932"/>
      <c r="T362" s="932"/>
      <c r="U362" s="932"/>
      <c r="V362" s="932"/>
      <c r="W362" s="932"/>
      <c r="X362" s="932"/>
      <c r="Y362" s="932"/>
      <c r="Z362" s="932"/>
      <c r="AA362" s="932"/>
      <c r="AB362" s="932"/>
      <c r="AC362" s="932"/>
      <c r="AD362" s="932"/>
      <c r="AE362" s="932"/>
      <c r="AF362" s="932"/>
      <c r="AG362" s="932"/>
      <c r="AH362" s="932"/>
      <c r="AI362" s="932"/>
      <c r="AJ362" s="932"/>
      <c r="AK362" s="932"/>
      <c r="AL362" s="932"/>
      <c r="AM362" s="932"/>
      <c r="AN362" s="932"/>
      <c r="AO362" s="932"/>
      <c r="AP362" s="932"/>
      <c r="AQ362" s="932"/>
      <c r="AR362" s="932"/>
      <c r="AS362" s="932"/>
      <c r="AT362" s="932"/>
      <c r="AU362" s="932"/>
      <c r="AV362" s="932"/>
      <c r="AW362" s="932"/>
      <c r="AX362" s="932"/>
      <c r="AY362" s="932"/>
      <c r="AZ362" s="932"/>
      <c r="BA362" s="932"/>
      <c r="BB362" s="932"/>
      <c r="BC362" s="932"/>
      <c r="BD362" s="932"/>
      <c r="BE362" s="932"/>
      <c r="BF362" s="932"/>
      <c r="BG362" s="932"/>
      <c r="BH362" s="932"/>
      <c r="BI362" s="932"/>
      <c r="BJ362" s="932"/>
      <c r="BK362" s="932"/>
      <c r="BL362" s="932"/>
      <c r="BM362" s="932"/>
      <c r="BN362" s="932"/>
      <c r="BO362" s="932"/>
      <c r="BP362" s="932"/>
      <c r="BQ362" s="932"/>
      <c r="BR362" s="932"/>
      <c r="BS362" s="932"/>
      <c r="BT362" s="932"/>
      <c r="BU362" s="932"/>
      <c r="BV362" s="932"/>
      <c r="BW362" s="932"/>
      <c r="BX362" s="932"/>
      <c r="BY362" s="932"/>
      <c r="BZ362" s="932"/>
      <c r="CA362" s="932"/>
      <c r="CB362" s="932"/>
      <c r="CC362" s="932"/>
      <c r="CD362" s="932"/>
      <c r="CE362" s="932"/>
      <c r="CF362" s="932"/>
      <c r="CG362" s="932"/>
      <c r="CH362" s="932"/>
      <c r="CI362" s="932"/>
      <c r="CJ362" s="932"/>
      <c r="CK362" s="932"/>
      <c r="CL362" s="932"/>
      <c r="CM362" s="932"/>
      <c r="CN362" s="932"/>
      <c r="CO362" s="932"/>
      <c r="CP362" s="932"/>
      <c r="CQ362" s="932"/>
      <c r="CR362" s="932"/>
      <c r="CS362" s="932"/>
      <c r="CT362" s="932"/>
      <c r="CU362" s="932"/>
      <c r="CV362" s="932"/>
      <c r="CW362" s="932"/>
      <c r="CX362" s="932"/>
      <c r="CY362" s="932"/>
      <c r="CZ362" s="932"/>
      <c r="DA362" s="932"/>
      <c r="DB362" s="932"/>
      <c r="DC362" s="932"/>
      <c r="DD362" s="932"/>
      <c r="DE362" s="932"/>
      <c r="DF362" s="932"/>
      <c r="DG362" s="932"/>
      <c r="DH362" s="932"/>
      <c r="DI362" s="932"/>
      <c r="DJ362" s="932"/>
      <c r="DK362" s="932"/>
      <c r="DL362" s="932"/>
      <c r="DM362" s="932"/>
      <c r="DN362" s="932"/>
      <c r="DO362" s="932"/>
      <c r="DP362" s="932"/>
      <c r="DQ362" s="932"/>
      <c r="DR362" s="932"/>
    </row>
    <row r="363" spans="18:122">
      <c r="R363" s="932"/>
      <c r="S363" s="932"/>
      <c r="T363" s="932"/>
      <c r="U363" s="932"/>
      <c r="V363" s="932"/>
      <c r="W363" s="932"/>
      <c r="X363" s="932"/>
      <c r="Y363" s="932"/>
      <c r="Z363" s="932"/>
      <c r="AA363" s="932"/>
      <c r="AB363" s="932"/>
      <c r="AC363" s="932"/>
      <c r="AD363" s="932"/>
      <c r="AE363" s="932"/>
      <c r="AF363" s="932"/>
      <c r="AG363" s="932"/>
      <c r="AH363" s="932"/>
      <c r="AI363" s="932"/>
      <c r="AJ363" s="932"/>
      <c r="AK363" s="932"/>
      <c r="AL363" s="932"/>
      <c r="AM363" s="932"/>
      <c r="AN363" s="932"/>
      <c r="AO363" s="932"/>
      <c r="AP363" s="932"/>
      <c r="AQ363" s="932"/>
      <c r="AR363" s="932"/>
      <c r="AS363" s="932"/>
      <c r="AT363" s="932"/>
      <c r="AU363" s="932"/>
      <c r="AV363" s="932"/>
      <c r="AW363" s="932"/>
      <c r="AX363" s="932"/>
      <c r="AY363" s="932"/>
      <c r="AZ363" s="932"/>
      <c r="BA363" s="932"/>
      <c r="BB363" s="932"/>
      <c r="BC363" s="932"/>
      <c r="BD363" s="932"/>
      <c r="BE363" s="932"/>
      <c r="BF363" s="932"/>
      <c r="BG363" s="932"/>
      <c r="BH363" s="932"/>
      <c r="BI363" s="932"/>
      <c r="BJ363" s="932"/>
      <c r="BK363" s="932"/>
      <c r="BL363" s="932"/>
      <c r="BM363" s="932"/>
      <c r="BN363" s="932"/>
      <c r="BO363" s="932"/>
      <c r="BP363" s="932"/>
      <c r="BQ363" s="932"/>
      <c r="BR363" s="932"/>
      <c r="BS363" s="932"/>
      <c r="BT363" s="932"/>
      <c r="BU363" s="932"/>
      <c r="BV363" s="932"/>
      <c r="BW363" s="932"/>
      <c r="BX363" s="932"/>
      <c r="BY363" s="932"/>
      <c r="BZ363" s="932"/>
      <c r="CA363" s="932"/>
      <c r="CB363" s="932"/>
      <c r="CC363" s="932"/>
      <c r="CD363" s="932"/>
      <c r="CE363" s="932"/>
      <c r="CF363" s="932"/>
      <c r="CG363" s="932"/>
      <c r="CH363" s="932"/>
      <c r="CI363" s="932"/>
      <c r="CJ363" s="932"/>
      <c r="CK363" s="932"/>
      <c r="CL363" s="932"/>
      <c r="CM363" s="932"/>
      <c r="CN363" s="932"/>
      <c r="CO363" s="932"/>
      <c r="CP363" s="932"/>
      <c r="CQ363" s="932"/>
      <c r="CR363" s="932"/>
      <c r="CS363" s="932"/>
      <c r="CT363" s="932"/>
      <c r="CU363" s="932"/>
      <c r="CV363" s="932"/>
      <c r="CW363" s="932"/>
      <c r="CX363" s="932"/>
      <c r="CY363" s="932"/>
      <c r="CZ363" s="932"/>
      <c r="DA363" s="932"/>
      <c r="DB363" s="932"/>
      <c r="DC363" s="932"/>
      <c r="DD363" s="932"/>
      <c r="DE363" s="932"/>
      <c r="DF363" s="932"/>
      <c r="DG363" s="932"/>
      <c r="DH363" s="932"/>
      <c r="DI363" s="932"/>
      <c r="DJ363" s="932"/>
      <c r="DK363" s="932"/>
      <c r="DL363" s="932"/>
      <c r="DM363" s="932"/>
      <c r="DN363" s="932"/>
      <c r="DO363" s="932"/>
      <c r="DP363" s="932"/>
      <c r="DQ363" s="932"/>
      <c r="DR363" s="932"/>
    </row>
    <row r="364" spans="18:122">
      <c r="R364" s="932"/>
      <c r="S364" s="932"/>
      <c r="T364" s="932"/>
      <c r="U364" s="932"/>
      <c r="V364" s="932"/>
      <c r="W364" s="932"/>
      <c r="X364" s="932"/>
      <c r="Y364" s="932"/>
      <c r="Z364" s="932"/>
      <c r="AA364" s="932"/>
      <c r="AB364" s="932"/>
      <c r="AC364" s="932"/>
      <c r="AD364" s="932"/>
      <c r="AE364" s="932"/>
      <c r="AF364" s="932"/>
      <c r="AG364" s="932"/>
      <c r="AH364" s="932"/>
      <c r="AI364" s="932"/>
      <c r="AJ364" s="932"/>
      <c r="AK364" s="932"/>
      <c r="AL364" s="932"/>
      <c r="AM364" s="932"/>
      <c r="AN364" s="932"/>
      <c r="AO364" s="932"/>
      <c r="AP364" s="932"/>
      <c r="AQ364" s="932"/>
      <c r="AR364" s="932"/>
      <c r="AS364" s="932"/>
      <c r="AT364" s="932"/>
      <c r="AU364" s="932"/>
      <c r="AV364" s="932"/>
      <c r="AW364" s="932"/>
      <c r="AX364" s="932"/>
      <c r="AY364" s="932"/>
      <c r="AZ364" s="932"/>
      <c r="BA364" s="932"/>
      <c r="BB364" s="932"/>
      <c r="BC364" s="932"/>
      <c r="BD364" s="932"/>
      <c r="BE364" s="932"/>
      <c r="BF364" s="932"/>
      <c r="BG364" s="932"/>
      <c r="BH364" s="932"/>
      <c r="BI364" s="932"/>
      <c r="BJ364" s="932"/>
      <c r="BK364" s="932"/>
      <c r="BL364" s="932"/>
      <c r="BM364" s="932"/>
      <c r="BN364" s="932"/>
      <c r="BO364" s="932"/>
      <c r="BP364" s="932"/>
      <c r="BQ364" s="932"/>
      <c r="BR364" s="932"/>
      <c r="BS364" s="932"/>
      <c r="BT364" s="932"/>
      <c r="BU364" s="932"/>
      <c r="BV364" s="932"/>
      <c r="BW364" s="932"/>
      <c r="BX364" s="932"/>
      <c r="BY364" s="932"/>
      <c r="BZ364" s="932"/>
      <c r="CA364" s="932"/>
      <c r="CB364" s="932"/>
      <c r="CC364" s="932"/>
      <c r="CD364" s="932"/>
      <c r="CE364" s="932"/>
      <c r="CF364" s="932"/>
      <c r="CG364" s="932"/>
      <c r="CH364" s="932"/>
      <c r="CI364" s="932"/>
      <c r="CJ364" s="932"/>
      <c r="CK364" s="932"/>
      <c r="CL364" s="932"/>
      <c r="CM364" s="932"/>
      <c r="CN364" s="932"/>
      <c r="CO364" s="932"/>
      <c r="CP364" s="932"/>
      <c r="CQ364" s="932"/>
      <c r="CR364" s="932"/>
      <c r="CS364" s="932"/>
      <c r="CT364" s="932"/>
      <c r="CU364" s="932"/>
      <c r="CV364" s="932"/>
      <c r="CW364" s="932"/>
      <c r="CX364" s="932"/>
      <c r="CY364" s="932"/>
      <c r="CZ364" s="932"/>
      <c r="DA364" s="932"/>
      <c r="DB364" s="932"/>
      <c r="DC364" s="932"/>
      <c r="DD364" s="932"/>
      <c r="DE364" s="932"/>
      <c r="DF364" s="932"/>
      <c r="DG364" s="932"/>
      <c r="DH364" s="932"/>
      <c r="DI364" s="932"/>
      <c r="DJ364" s="932"/>
      <c r="DK364" s="932"/>
      <c r="DL364" s="932"/>
      <c r="DM364" s="932"/>
      <c r="DN364" s="932"/>
      <c r="DO364" s="932"/>
      <c r="DP364" s="932"/>
      <c r="DQ364" s="932"/>
      <c r="DR364" s="932"/>
    </row>
    <row r="365" spans="18:122">
      <c r="R365" s="932"/>
      <c r="S365" s="932"/>
      <c r="T365" s="932"/>
      <c r="U365" s="932"/>
      <c r="V365" s="932"/>
      <c r="W365" s="932"/>
      <c r="X365" s="932"/>
      <c r="Y365" s="932"/>
      <c r="Z365" s="932"/>
      <c r="AA365" s="932"/>
      <c r="AB365" s="932"/>
      <c r="AC365" s="932"/>
      <c r="AD365" s="932"/>
      <c r="AE365" s="932"/>
      <c r="AF365" s="932"/>
      <c r="AG365" s="932"/>
      <c r="AH365" s="932"/>
      <c r="AI365" s="932"/>
      <c r="AJ365" s="932"/>
      <c r="AK365" s="932"/>
      <c r="AL365" s="932"/>
      <c r="AM365" s="932"/>
      <c r="AN365" s="932"/>
      <c r="AO365" s="932"/>
      <c r="AP365" s="932"/>
      <c r="AQ365" s="932"/>
      <c r="AR365" s="932"/>
      <c r="AS365" s="932"/>
      <c r="AT365" s="932"/>
      <c r="AU365" s="932"/>
      <c r="AV365" s="932"/>
      <c r="AW365" s="932"/>
      <c r="AX365" s="932"/>
      <c r="AY365" s="932"/>
      <c r="AZ365" s="932"/>
      <c r="BA365" s="932"/>
      <c r="BB365" s="932"/>
      <c r="BC365" s="932"/>
      <c r="BD365" s="932"/>
      <c r="BE365" s="932"/>
      <c r="BF365" s="932"/>
      <c r="BG365" s="932"/>
      <c r="BH365" s="932"/>
      <c r="BI365" s="932"/>
      <c r="BJ365" s="932"/>
      <c r="BK365" s="932"/>
      <c r="BL365" s="932"/>
      <c r="BM365" s="932"/>
      <c r="BN365" s="932"/>
      <c r="BO365" s="932"/>
      <c r="BP365" s="932"/>
      <c r="BQ365" s="932"/>
      <c r="BR365" s="932"/>
      <c r="BS365" s="932"/>
      <c r="BT365" s="932"/>
      <c r="BU365" s="932"/>
      <c r="BV365" s="932"/>
      <c r="BW365" s="932"/>
      <c r="BX365" s="932"/>
      <c r="BY365" s="932"/>
      <c r="BZ365" s="932"/>
      <c r="CA365" s="932"/>
      <c r="CB365" s="932"/>
      <c r="CC365" s="932"/>
      <c r="CD365" s="932"/>
      <c r="CE365" s="932"/>
      <c r="CF365" s="932"/>
      <c r="CG365" s="932"/>
      <c r="CH365" s="932"/>
      <c r="CI365" s="932"/>
      <c r="CJ365" s="932"/>
      <c r="CK365" s="932"/>
      <c r="CL365" s="932"/>
      <c r="CM365" s="932"/>
      <c r="CN365" s="932"/>
      <c r="CO365" s="932"/>
      <c r="CP365" s="932"/>
      <c r="CQ365" s="932"/>
      <c r="CR365" s="932"/>
      <c r="CS365" s="932"/>
      <c r="CT365" s="932"/>
      <c r="CU365" s="932"/>
      <c r="CV365" s="932"/>
      <c r="CW365" s="932"/>
      <c r="CX365" s="932"/>
      <c r="CY365" s="932"/>
      <c r="CZ365" s="932"/>
      <c r="DA365" s="932"/>
      <c r="DB365" s="932"/>
      <c r="DC365" s="932"/>
      <c r="DD365" s="932"/>
      <c r="DE365" s="932"/>
      <c r="DF365" s="932"/>
      <c r="DG365" s="932"/>
      <c r="DH365" s="932"/>
      <c r="DI365" s="932"/>
      <c r="DJ365" s="932"/>
      <c r="DK365" s="932"/>
      <c r="DL365" s="932"/>
      <c r="DM365" s="932"/>
      <c r="DN365" s="932"/>
      <c r="DO365" s="932"/>
      <c r="DP365" s="932"/>
      <c r="DQ365" s="932"/>
      <c r="DR365" s="932"/>
    </row>
    <row r="366" spans="18:122">
      <c r="R366" s="932"/>
      <c r="S366" s="932"/>
      <c r="T366" s="932"/>
      <c r="U366" s="932"/>
      <c r="V366" s="932"/>
      <c r="W366" s="932"/>
      <c r="X366" s="932"/>
      <c r="Y366" s="932"/>
      <c r="Z366" s="932"/>
      <c r="AA366" s="932"/>
      <c r="AB366" s="932"/>
      <c r="AC366" s="932"/>
      <c r="AD366" s="932"/>
      <c r="AE366" s="932"/>
      <c r="AF366" s="932"/>
      <c r="AG366" s="932"/>
      <c r="AH366" s="932"/>
      <c r="AI366" s="932"/>
      <c r="AJ366" s="932"/>
      <c r="AK366" s="932"/>
      <c r="AL366" s="932"/>
      <c r="AM366" s="932"/>
      <c r="AN366" s="932"/>
      <c r="AO366" s="932"/>
      <c r="AP366" s="932"/>
      <c r="AQ366" s="932"/>
      <c r="AR366" s="932"/>
      <c r="AS366" s="932"/>
      <c r="AT366" s="932"/>
      <c r="AU366" s="932"/>
      <c r="AV366" s="932"/>
      <c r="AW366" s="932"/>
      <c r="AX366" s="932"/>
      <c r="AY366" s="932"/>
      <c r="AZ366" s="932"/>
      <c r="BA366" s="932"/>
      <c r="BB366" s="932"/>
      <c r="BC366" s="932"/>
      <c r="BD366" s="932"/>
      <c r="BE366" s="932"/>
      <c r="BF366" s="932"/>
      <c r="BG366" s="932"/>
      <c r="BH366" s="932"/>
      <c r="BI366" s="932"/>
      <c r="BJ366" s="932"/>
      <c r="BK366" s="932"/>
      <c r="BL366" s="932"/>
      <c r="BM366" s="932"/>
      <c r="BN366" s="932"/>
      <c r="BO366" s="932"/>
      <c r="BP366" s="932"/>
      <c r="BQ366" s="932"/>
      <c r="BR366" s="932"/>
      <c r="BS366" s="932"/>
      <c r="BT366" s="932"/>
      <c r="BU366" s="932"/>
      <c r="BV366" s="932"/>
      <c r="BW366" s="932"/>
      <c r="BX366" s="932"/>
      <c r="BY366" s="932"/>
      <c r="BZ366" s="932"/>
      <c r="CA366" s="932"/>
      <c r="CB366" s="932"/>
      <c r="CC366" s="932"/>
      <c r="CD366" s="932"/>
      <c r="CE366" s="932"/>
      <c r="CF366" s="932"/>
      <c r="CG366" s="932"/>
      <c r="CH366" s="932"/>
      <c r="CI366" s="932"/>
      <c r="CJ366" s="932"/>
      <c r="CK366" s="932"/>
      <c r="CL366" s="932"/>
      <c r="CM366" s="932"/>
      <c r="CN366" s="932"/>
      <c r="CO366" s="932"/>
      <c r="CP366" s="932"/>
      <c r="CQ366" s="932"/>
      <c r="CR366" s="932"/>
      <c r="CS366" s="932"/>
      <c r="CT366" s="932"/>
      <c r="CU366" s="932"/>
      <c r="CV366" s="932"/>
      <c r="CW366" s="932"/>
      <c r="CX366" s="932"/>
      <c r="CY366" s="932"/>
      <c r="CZ366" s="932"/>
      <c r="DA366" s="932"/>
      <c r="DB366" s="932"/>
      <c r="DC366" s="932"/>
      <c r="DD366" s="932"/>
      <c r="DE366" s="932"/>
      <c r="DF366" s="932"/>
      <c r="DG366" s="932"/>
      <c r="DH366" s="932"/>
      <c r="DI366" s="932"/>
      <c r="DJ366" s="932"/>
      <c r="DK366" s="932"/>
      <c r="DL366" s="932"/>
      <c r="DM366" s="932"/>
      <c r="DN366" s="932"/>
      <c r="DO366" s="932"/>
      <c r="DP366" s="932"/>
      <c r="DQ366" s="932"/>
      <c r="DR366" s="932"/>
    </row>
    <row r="367" spans="18:122">
      <c r="R367" s="932"/>
      <c r="S367" s="932"/>
      <c r="T367" s="932"/>
      <c r="U367" s="932"/>
      <c r="V367" s="932"/>
      <c r="W367" s="932"/>
      <c r="X367" s="932"/>
      <c r="Y367" s="932"/>
      <c r="Z367" s="932"/>
      <c r="AA367" s="932"/>
      <c r="AB367" s="932"/>
      <c r="AC367" s="932"/>
      <c r="AD367" s="932"/>
      <c r="AE367" s="932"/>
      <c r="AF367" s="932"/>
      <c r="AG367" s="932"/>
      <c r="AH367" s="932"/>
      <c r="AI367" s="932"/>
      <c r="AJ367" s="932"/>
      <c r="AK367" s="932"/>
      <c r="AL367" s="932"/>
      <c r="AM367" s="932"/>
      <c r="AN367" s="932"/>
      <c r="AO367" s="932"/>
      <c r="AP367" s="932"/>
      <c r="AQ367" s="932"/>
      <c r="AR367" s="932"/>
      <c r="AS367" s="932"/>
      <c r="AT367" s="932"/>
      <c r="AU367" s="932"/>
      <c r="AV367" s="932"/>
      <c r="AW367" s="932"/>
      <c r="AX367" s="932"/>
      <c r="AY367" s="932"/>
      <c r="AZ367" s="932"/>
      <c r="BA367" s="932"/>
      <c r="BB367" s="932"/>
      <c r="BC367" s="932"/>
      <c r="BD367" s="932"/>
      <c r="BE367" s="932"/>
      <c r="BF367" s="932"/>
      <c r="BG367" s="932"/>
      <c r="BH367" s="932"/>
      <c r="BI367" s="932"/>
      <c r="BJ367" s="932"/>
      <c r="BK367" s="932"/>
      <c r="BL367" s="932"/>
      <c r="BM367" s="932"/>
      <c r="BN367" s="932"/>
      <c r="BO367" s="932"/>
      <c r="BP367" s="932"/>
      <c r="BQ367" s="932"/>
      <c r="BR367" s="932"/>
      <c r="BS367" s="932"/>
      <c r="BT367" s="932"/>
      <c r="BU367" s="932"/>
      <c r="BV367" s="932"/>
      <c r="BW367" s="932"/>
      <c r="BX367" s="932"/>
      <c r="BY367" s="932"/>
      <c r="BZ367" s="932"/>
      <c r="CA367" s="932"/>
      <c r="CB367" s="932"/>
      <c r="CC367" s="932"/>
      <c r="CD367" s="932"/>
      <c r="CE367" s="932"/>
      <c r="CF367" s="932"/>
      <c r="CG367" s="932"/>
      <c r="CH367" s="932"/>
      <c r="CI367" s="932"/>
      <c r="CJ367" s="932"/>
      <c r="CK367" s="932"/>
      <c r="CL367" s="932"/>
      <c r="CM367" s="932"/>
      <c r="CN367" s="932"/>
      <c r="CO367" s="932"/>
      <c r="CP367" s="932"/>
      <c r="CQ367" s="932"/>
      <c r="CR367" s="932"/>
      <c r="CS367" s="932"/>
      <c r="CT367" s="932"/>
      <c r="CU367" s="932"/>
      <c r="CV367" s="932"/>
      <c r="CW367" s="932"/>
      <c r="CX367" s="932"/>
      <c r="CY367" s="932"/>
      <c r="CZ367" s="932"/>
      <c r="DA367" s="932"/>
      <c r="DB367" s="932"/>
      <c r="DC367" s="932"/>
      <c r="DD367" s="932"/>
      <c r="DE367" s="932"/>
      <c r="DF367" s="932"/>
      <c r="DG367" s="932"/>
      <c r="DH367" s="932"/>
      <c r="DI367" s="932"/>
      <c r="DJ367" s="932"/>
      <c r="DK367" s="932"/>
      <c r="DL367" s="932"/>
      <c r="DM367" s="932"/>
      <c r="DN367" s="932"/>
      <c r="DO367" s="932"/>
      <c r="DP367" s="932"/>
      <c r="DQ367" s="932"/>
      <c r="DR367" s="932"/>
    </row>
    <row r="368" spans="18:122">
      <c r="R368" s="932"/>
      <c r="S368" s="932"/>
      <c r="T368" s="932"/>
      <c r="U368" s="932"/>
      <c r="V368" s="932"/>
      <c r="W368" s="932"/>
      <c r="X368" s="932"/>
      <c r="Y368" s="932"/>
      <c r="Z368" s="932"/>
      <c r="AA368" s="932"/>
      <c r="AB368" s="932"/>
      <c r="AC368" s="932"/>
      <c r="AD368" s="932"/>
      <c r="AE368" s="932"/>
      <c r="AF368" s="932"/>
      <c r="AG368" s="932"/>
      <c r="AH368" s="932"/>
      <c r="AI368" s="932"/>
      <c r="AJ368" s="932"/>
      <c r="AK368" s="932"/>
      <c r="AL368" s="932"/>
      <c r="AM368" s="932"/>
      <c r="AN368" s="932"/>
      <c r="AO368" s="932"/>
      <c r="AP368" s="932"/>
      <c r="AQ368" s="932"/>
      <c r="AR368" s="932"/>
      <c r="AS368" s="932"/>
      <c r="AT368" s="932"/>
      <c r="AU368" s="932"/>
      <c r="AV368" s="932"/>
      <c r="AW368" s="932"/>
      <c r="AX368" s="932"/>
      <c r="AY368" s="932"/>
      <c r="AZ368" s="932"/>
      <c r="BA368" s="932"/>
      <c r="BB368" s="932"/>
      <c r="BC368" s="932"/>
      <c r="BD368" s="932"/>
      <c r="BE368" s="932"/>
      <c r="BF368" s="932"/>
      <c r="BG368" s="932"/>
      <c r="BH368" s="932"/>
      <c r="BI368" s="932"/>
      <c r="BJ368" s="932"/>
      <c r="BK368" s="932"/>
      <c r="BL368" s="932"/>
      <c r="BM368" s="932"/>
      <c r="BN368" s="932"/>
      <c r="BO368" s="932"/>
      <c r="BP368" s="932"/>
      <c r="BQ368" s="932"/>
      <c r="BR368" s="932"/>
      <c r="BS368" s="932"/>
      <c r="BT368" s="932"/>
      <c r="BU368" s="932"/>
      <c r="BV368" s="932"/>
      <c r="BW368" s="932"/>
      <c r="BX368" s="932"/>
      <c r="BY368" s="932"/>
      <c r="BZ368" s="932"/>
      <c r="CA368" s="932"/>
      <c r="CB368" s="932"/>
      <c r="CC368" s="932"/>
      <c r="CD368" s="932"/>
      <c r="CE368" s="932"/>
      <c r="CF368" s="932"/>
      <c r="CG368" s="932"/>
      <c r="CH368" s="932"/>
      <c r="CI368" s="932"/>
      <c r="CJ368" s="932"/>
      <c r="CK368" s="932"/>
      <c r="CL368" s="932"/>
      <c r="CM368" s="932"/>
      <c r="CN368" s="932"/>
      <c r="CO368" s="932"/>
      <c r="CP368" s="932"/>
      <c r="CQ368" s="932"/>
      <c r="CR368" s="932"/>
      <c r="CS368" s="932"/>
      <c r="CT368" s="932"/>
      <c r="CU368" s="932"/>
      <c r="CV368" s="932"/>
      <c r="CW368" s="932"/>
      <c r="CX368" s="932"/>
      <c r="CY368" s="932"/>
      <c r="CZ368" s="932"/>
      <c r="DA368" s="932"/>
      <c r="DB368" s="932"/>
      <c r="DC368" s="932"/>
      <c r="DD368" s="932"/>
      <c r="DE368" s="932"/>
      <c r="DF368" s="932"/>
      <c r="DG368" s="932"/>
      <c r="DH368" s="932"/>
      <c r="DI368" s="932"/>
      <c r="DJ368" s="932"/>
      <c r="DK368" s="932"/>
      <c r="DL368" s="932"/>
      <c r="DM368" s="932"/>
      <c r="DN368" s="932"/>
      <c r="DO368" s="932"/>
      <c r="DP368" s="932"/>
      <c r="DQ368" s="932"/>
      <c r="DR368" s="932"/>
    </row>
    <row r="369" spans="18:122">
      <c r="R369" s="932"/>
      <c r="S369" s="932"/>
      <c r="T369" s="932"/>
      <c r="U369" s="932"/>
      <c r="V369" s="932"/>
      <c r="W369" s="932"/>
      <c r="X369" s="932"/>
      <c r="Y369" s="932"/>
      <c r="Z369" s="932"/>
      <c r="AA369" s="932"/>
      <c r="AB369" s="932"/>
      <c r="AC369" s="932"/>
      <c r="AD369" s="932"/>
      <c r="AE369" s="932"/>
      <c r="AF369" s="932"/>
      <c r="AG369" s="932"/>
      <c r="AH369" s="932"/>
      <c r="AI369" s="932"/>
      <c r="AJ369" s="932"/>
      <c r="AK369" s="932"/>
      <c r="AL369" s="932"/>
      <c r="AM369" s="932"/>
      <c r="AN369" s="932"/>
      <c r="AO369" s="932"/>
      <c r="AP369" s="932"/>
      <c r="AQ369" s="932"/>
      <c r="AR369" s="932"/>
      <c r="AS369" s="932"/>
      <c r="AT369" s="932"/>
      <c r="AU369" s="932"/>
      <c r="AV369" s="932"/>
      <c r="AW369" s="932"/>
      <c r="AX369" s="932"/>
      <c r="AY369" s="932"/>
      <c r="AZ369" s="932"/>
      <c r="BA369" s="932"/>
      <c r="BB369" s="932"/>
      <c r="BC369" s="932"/>
      <c r="BD369" s="932"/>
      <c r="BE369" s="932"/>
      <c r="BF369" s="932"/>
      <c r="BG369" s="932"/>
      <c r="BH369" s="932"/>
      <c r="BI369" s="932"/>
      <c r="BJ369" s="932"/>
      <c r="BK369" s="932"/>
      <c r="BL369" s="932"/>
      <c r="BM369" s="932"/>
      <c r="BN369" s="932"/>
      <c r="BO369" s="932"/>
      <c r="BP369" s="932"/>
      <c r="BQ369" s="932"/>
      <c r="BR369" s="932"/>
      <c r="BS369" s="932"/>
      <c r="BT369" s="932"/>
      <c r="BU369" s="932"/>
      <c r="BV369" s="932"/>
      <c r="BW369" s="932"/>
      <c r="BX369" s="932"/>
      <c r="BY369" s="932"/>
      <c r="BZ369" s="932"/>
      <c r="CA369" s="932"/>
      <c r="CB369" s="932"/>
      <c r="CC369" s="932"/>
      <c r="CD369" s="932"/>
      <c r="CE369" s="932"/>
      <c r="CF369" s="932"/>
      <c r="CG369" s="932"/>
      <c r="CH369" s="932"/>
      <c r="CI369" s="932"/>
      <c r="CJ369" s="932"/>
      <c r="CK369" s="932"/>
      <c r="CL369" s="932"/>
      <c r="CM369" s="932"/>
      <c r="CN369" s="932"/>
      <c r="CO369" s="932"/>
      <c r="CP369" s="932"/>
      <c r="CQ369" s="932"/>
      <c r="CR369" s="932"/>
      <c r="CS369" s="932"/>
      <c r="CT369" s="932"/>
      <c r="CU369" s="932"/>
      <c r="CV369" s="932"/>
      <c r="CW369" s="932"/>
      <c r="CX369" s="932"/>
      <c r="CY369" s="932"/>
      <c r="CZ369" s="932"/>
      <c r="DA369" s="932"/>
      <c r="DB369" s="932"/>
      <c r="DC369" s="932"/>
      <c r="DD369" s="932"/>
      <c r="DE369" s="932"/>
      <c r="DF369" s="932"/>
      <c r="DG369" s="932"/>
      <c r="DH369" s="932"/>
      <c r="DI369" s="932"/>
      <c r="DJ369" s="932"/>
      <c r="DK369" s="932"/>
      <c r="DL369" s="932"/>
      <c r="DM369" s="932"/>
      <c r="DN369" s="932"/>
      <c r="DO369" s="932"/>
      <c r="DP369" s="932"/>
      <c r="DQ369" s="932"/>
      <c r="DR369" s="932"/>
    </row>
    <row r="370" spans="18:122">
      <c r="R370" s="932"/>
      <c r="S370" s="932"/>
      <c r="T370" s="932"/>
      <c r="U370" s="932"/>
      <c r="V370" s="932"/>
      <c r="W370" s="932"/>
      <c r="X370" s="932"/>
      <c r="Y370" s="932"/>
      <c r="Z370" s="932"/>
      <c r="AA370" s="932"/>
      <c r="AB370" s="932"/>
      <c r="AC370" s="932"/>
      <c r="AD370" s="932"/>
      <c r="AE370" s="932"/>
      <c r="AF370" s="932"/>
      <c r="AG370" s="932"/>
      <c r="AH370" s="932"/>
      <c r="AI370" s="932"/>
      <c r="AJ370" s="932"/>
      <c r="AK370" s="932"/>
      <c r="AL370" s="932"/>
      <c r="AM370" s="932"/>
      <c r="AN370" s="932"/>
      <c r="AO370" s="932"/>
      <c r="AP370" s="932"/>
      <c r="AQ370" s="932"/>
      <c r="AR370" s="932"/>
      <c r="AS370" s="932"/>
      <c r="AT370" s="932"/>
      <c r="AU370" s="932"/>
      <c r="AV370" s="932"/>
      <c r="AW370" s="932"/>
      <c r="AX370" s="932"/>
      <c r="AY370" s="932"/>
      <c r="AZ370" s="932"/>
      <c r="BA370" s="932"/>
      <c r="BB370" s="932"/>
      <c r="BC370" s="932"/>
      <c r="BD370" s="932"/>
      <c r="BE370" s="932"/>
      <c r="BF370" s="932"/>
      <c r="BG370" s="932"/>
      <c r="BH370" s="932"/>
      <c r="BI370" s="932"/>
      <c r="BJ370" s="932"/>
      <c r="BK370" s="932"/>
      <c r="BL370" s="932"/>
      <c r="BM370" s="932"/>
      <c r="BN370" s="932"/>
      <c r="BO370" s="932"/>
      <c r="BP370" s="932"/>
      <c r="BQ370" s="932"/>
      <c r="BR370" s="932"/>
      <c r="BS370" s="932"/>
      <c r="BT370" s="932"/>
      <c r="BU370" s="932"/>
      <c r="BV370" s="932"/>
      <c r="BW370" s="932"/>
      <c r="BX370" s="932"/>
      <c r="BY370" s="932"/>
      <c r="BZ370" s="932"/>
      <c r="CA370" s="932"/>
      <c r="CB370" s="932"/>
      <c r="CC370" s="932"/>
      <c r="CD370" s="932"/>
      <c r="CE370" s="932"/>
      <c r="CF370" s="932"/>
      <c r="CG370" s="932"/>
      <c r="CH370" s="932"/>
      <c r="CI370" s="932"/>
      <c r="CJ370" s="932"/>
      <c r="CK370" s="932"/>
      <c r="CL370" s="932"/>
      <c r="CM370" s="932"/>
      <c r="CN370" s="932"/>
      <c r="CO370" s="932"/>
      <c r="CP370" s="932"/>
      <c r="CQ370" s="932"/>
      <c r="CR370" s="932"/>
      <c r="CS370" s="932"/>
      <c r="CT370" s="932"/>
      <c r="CU370" s="932"/>
      <c r="CV370" s="932"/>
      <c r="CW370" s="932"/>
      <c r="CX370" s="932"/>
      <c r="CY370" s="932"/>
      <c r="CZ370" s="932"/>
      <c r="DA370" s="932"/>
      <c r="DB370" s="932"/>
      <c r="DC370" s="932"/>
      <c r="DD370" s="932"/>
      <c r="DE370" s="932"/>
      <c r="DF370" s="932"/>
      <c r="DG370" s="932"/>
      <c r="DH370" s="932"/>
      <c r="DI370" s="932"/>
      <c r="DJ370" s="932"/>
      <c r="DK370" s="932"/>
      <c r="DL370" s="932"/>
      <c r="DM370" s="932"/>
      <c r="DN370" s="932"/>
      <c r="DO370" s="932"/>
      <c r="DP370" s="932"/>
      <c r="DQ370" s="932"/>
      <c r="DR370" s="932"/>
    </row>
    <row r="371" spans="18:122">
      <c r="R371" s="932"/>
      <c r="S371" s="932"/>
      <c r="T371" s="932"/>
      <c r="U371" s="932"/>
      <c r="V371" s="932"/>
      <c r="W371" s="932"/>
      <c r="X371" s="932"/>
      <c r="Y371" s="932"/>
      <c r="Z371" s="932"/>
      <c r="AA371" s="932"/>
      <c r="AB371" s="932"/>
      <c r="AC371" s="932"/>
      <c r="AD371" s="932"/>
      <c r="AE371" s="932"/>
      <c r="AF371" s="932"/>
      <c r="AG371" s="932"/>
      <c r="AH371" s="932"/>
      <c r="AI371" s="932"/>
      <c r="AJ371" s="932"/>
      <c r="AK371" s="932"/>
      <c r="AL371" s="932"/>
      <c r="AM371" s="932"/>
      <c r="AN371" s="932"/>
      <c r="AO371" s="932"/>
      <c r="AP371" s="932"/>
      <c r="AQ371" s="932"/>
      <c r="AR371" s="932"/>
      <c r="AS371" s="932"/>
      <c r="AT371" s="932"/>
      <c r="AU371" s="932"/>
      <c r="AV371" s="932"/>
      <c r="AW371" s="932"/>
      <c r="AX371" s="932"/>
      <c r="AY371" s="932"/>
      <c r="AZ371" s="932"/>
      <c r="BA371" s="932"/>
      <c r="BB371" s="932"/>
      <c r="BC371" s="932"/>
      <c r="BD371" s="932"/>
      <c r="BE371" s="932"/>
      <c r="BF371" s="932"/>
      <c r="BG371" s="932"/>
      <c r="BH371" s="932"/>
      <c r="BI371" s="932"/>
      <c r="BJ371" s="932"/>
      <c r="BK371" s="932"/>
      <c r="BL371" s="932"/>
      <c r="BM371" s="932"/>
      <c r="BN371" s="932"/>
      <c r="BO371" s="932"/>
      <c r="BP371" s="932"/>
      <c r="BQ371" s="932"/>
      <c r="BR371" s="932"/>
      <c r="BS371" s="932"/>
      <c r="BT371" s="932"/>
      <c r="BU371" s="932"/>
      <c r="BV371" s="932"/>
      <c r="BW371" s="932"/>
      <c r="BX371" s="932"/>
      <c r="BY371" s="932"/>
      <c r="BZ371" s="932"/>
      <c r="CA371" s="932"/>
      <c r="CB371" s="932"/>
      <c r="CC371" s="932"/>
      <c r="CD371" s="932"/>
      <c r="CE371" s="932"/>
      <c r="CF371" s="932"/>
      <c r="CG371" s="932"/>
      <c r="CH371" s="932"/>
      <c r="CI371" s="932"/>
      <c r="CJ371" s="932"/>
      <c r="CK371" s="932"/>
      <c r="CL371" s="932"/>
      <c r="CM371" s="932"/>
      <c r="CN371" s="932"/>
      <c r="CO371" s="932"/>
      <c r="CP371" s="932"/>
      <c r="CQ371" s="932"/>
      <c r="CR371" s="932"/>
      <c r="CS371" s="932"/>
      <c r="CT371" s="932"/>
      <c r="CU371" s="932"/>
      <c r="CV371" s="932"/>
      <c r="CW371" s="932"/>
      <c r="CX371" s="932"/>
      <c r="CY371" s="932"/>
      <c r="CZ371" s="932"/>
      <c r="DA371" s="932"/>
      <c r="DB371" s="932"/>
      <c r="DC371" s="932"/>
      <c r="DD371" s="932"/>
      <c r="DE371" s="932"/>
      <c r="DF371" s="932"/>
      <c r="DG371" s="932"/>
      <c r="DH371" s="932"/>
      <c r="DI371" s="932"/>
      <c r="DJ371" s="932"/>
      <c r="DK371" s="932"/>
      <c r="DL371" s="932"/>
      <c r="DM371" s="932"/>
      <c r="DN371" s="932"/>
      <c r="DO371" s="932"/>
      <c r="DP371" s="932"/>
      <c r="DQ371" s="932"/>
      <c r="DR371" s="932"/>
    </row>
    <row r="372" spans="18:122">
      <c r="R372" s="932"/>
      <c r="S372" s="932"/>
      <c r="T372" s="932"/>
      <c r="U372" s="932"/>
      <c r="V372" s="932"/>
      <c r="W372" s="932"/>
      <c r="X372" s="932"/>
      <c r="Y372" s="932"/>
      <c r="Z372" s="932"/>
      <c r="AA372" s="932"/>
      <c r="AB372" s="932"/>
      <c r="AC372" s="932"/>
      <c r="AD372" s="932"/>
      <c r="AE372" s="932"/>
      <c r="AF372" s="932"/>
      <c r="AG372" s="932"/>
      <c r="AH372" s="932"/>
      <c r="AI372" s="932"/>
      <c r="AJ372" s="932"/>
      <c r="AK372" s="932"/>
      <c r="AL372" s="932"/>
      <c r="AM372" s="932"/>
      <c r="AN372" s="932"/>
      <c r="AO372" s="932"/>
      <c r="AP372" s="932"/>
      <c r="AQ372" s="932"/>
      <c r="AR372" s="932"/>
      <c r="AS372" s="932"/>
      <c r="AT372" s="932"/>
      <c r="AU372" s="932"/>
      <c r="AV372" s="932"/>
      <c r="AW372" s="932"/>
      <c r="AX372" s="932"/>
      <c r="AY372" s="932"/>
      <c r="AZ372" s="932"/>
      <c r="BA372" s="932"/>
      <c r="BB372" s="932"/>
      <c r="BC372" s="932"/>
      <c r="BD372" s="932"/>
      <c r="BE372" s="932"/>
      <c r="BF372" s="932"/>
      <c r="BG372" s="932"/>
      <c r="BH372" s="932"/>
      <c r="BI372" s="932"/>
      <c r="BJ372" s="932"/>
      <c r="BK372" s="932"/>
      <c r="BL372" s="932"/>
      <c r="BM372" s="932"/>
      <c r="BN372" s="932"/>
      <c r="BO372" s="932"/>
      <c r="BP372" s="932"/>
      <c r="BQ372" s="932"/>
      <c r="BR372" s="932"/>
      <c r="BS372" s="932"/>
      <c r="BT372" s="932"/>
      <c r="BU372" s="932"/>
      <c r="BV372" s="932"/>
      <c r="BW372" s="932"/>
      <c r="BX372" s="932"/>
      <c r="BY372" s="932"/>
      <c r="BZ372" s="932"/>
      <c r="CA372" s="932"/>
      <c r="CB372" s="932"/>
      <c r="CC372" s="932"/>
      <c r="CD372" s="932"/>
      <c r="CE372" s="932"/>
      <c r="CF372" s="932"/>
      <c r="CG372" s="932"/>
      <c r="CH372" s="932"/>
      <c r="CI372" s="932"/>
      <c r="CJ372" s="932"/>
      <c r="CK372" s="932"/>
      <c r="CL372" s="932"/>
      <c r="CM372" s="932"/>
      <c r="CN372" s="932"/>
      <c r="CO372" s="932"/>
      <c r="CP372" s="932"/>
      <c r="CQ372" s="932"/>
      <c r="CR372" s="932"/>
      <c r="CS372" s="932"/>
      <c r="CT372" s="932"/>
      <c r="CU372" s="932"/>
      <c r="CV372" s="932"/>
      <c r="CW372" s="932"/>
      <c r="CX372" s="932"/>
      <c r="CY372" s="932"/>
      <c r="CZ372" s="932"/>
      <c r="DA372" s="932"/>
      <c r="DB372" s="932"/>
      <c r="DC372" s="932"/>
      <c r="DD372" s="932"/>
      <c r="DE372" s="932"/>
      <c r="DF372" s="932"/>
      <c r="DG372" s="932"/>
      <c r="DH372" s="932"/>
      <c r="DI372" s="932"/>
      <c r="DJ372" s="932"/>
      <c r="DK372" s="932"/>
      <c r="DL372" s="932"/>
      <c r="DM372" s="932"/>
      <c r="DN372" s="932"/>
      <c r="DO372" s="932"/>
      <c r="DP372" s="932"/>
      <c r="DQ372" s="932"/>
      <c r="DR372" s="932"/>
    </row>
    <row r="373" spans="18:122">
      <c r="R373" s="932"/>
      <c r="S373" s="932"/>
      <c r="T373" s="932"/>
      <c r="U373" s="932"/>
      <c r="V373" s="932"/>
      <c r="W373" s="932"/>
      <c r="X373" s="932"/>
      <c r="Y373" s="932"/>
      <c r="Z373" s="932"/>
      <c r="AA373" s="932"/>
      <c r="AB373" s="932"/>
      <c r="AC373" s="932"/>
      <c r="AD373" s="932"/>
      <c r="AE373" s="932"/>
      <c r="AF373" s="932"/>
      <c r="AG373" s="932"/>
      <c r="AH373" s="932"/>
      <c r="AI373" s="932"/>
      <c r="AJ373" s="932"/>
      <c r="AK373" s="932"/>
      <c r="AL373" s="932"/>
      <c r="AM373" s="932"/>
      <c r="AN373" s="932"/>
      <c r="AO373" s="932"/>
      <c r="AP373" s="932"/>
      <c r="AQ373" s="932"/>
      <c r="AR373" s="932"/>
      <c r="AS373" s="932"/>
      <c r="AT373" s="932"/>
      <c r="AU373" s="932"/>
      <c r="AV373" s="932"/>
      <c r="AW373" s="932"/>
      <c r="AX373" s="932"/>
      <c r="AY373" s="932"/>
      <c r="AZ373" s="932"/>
      <c r="BA373" s="932"/>
      <c r="BB373" s="932"/>
      <c r="BC373" s="932"/>
      <c r="BD373" s="932"/>
      <c r="BE373" s="932"/>
      <c r="BF373" s="932"/>
      <c r="BG373" s="932"/>
      <c r="BH373" s="932"/>
      <c r="BI373" s="932"/>
      <c r="BJ373" s="932"/>
      <c r="BK373" s="932"/>
      <c r="BL373" s="932"/>
      <c r="BM373" s="932"/>
      <c r="BN373" s="932"/>
      <c r="BO373" s="932"/>
      <c r="BP373" s="932"/>
      <c r="BQ373" s="932"/>
      <c r="BR373" s="932"/>
      <c r="BS373" s="932"/>
      <c r="BT373" s="932"/>
      <c r="BU373" s="932"/>
      <c r="BV373" s="932"/>
      <c r="BW373" s="932"/>
      <c r="BX373" s="932"/>
      <c r="BY373" s="932"/>
      <c r="BZ373" s="932"/>
      <c r="CA373" s="932"/>
      <c r="CB373" s="932"/>
      <c r="CC373" s="932"/>
      <c r="CD373" s="932"/>
      <c r="CE373" s="932"/>
      <c r="CF373" s="932"/>
      <c r="CG373" s="932"/>
      <c r="CH373" s="932"/>
      <c r="CI373" s="932"/>
      <c r="CJ373" s="932"/>
      <c r="CK373" s="932"/>
      <c r="CL373" s="932"/>
      <c r="CM373" s="932"/>
      <c r="CN373" s="932"/>
      <c r="CO373" s="932"/>
      <c r="CP373" s="932"/>
      <c r="CQ373" s="932"/>
      <c r="CR373" s="932"/>
      <c r="CS373" s="932"/>
      <c r="CT373" s="932"/>
      <c r="CU373" s="932"/>
      <c r="CV373" s="932"/>
      <c r="CW373" s="932"/>
      <c r="CX373" s="932"/>
      <c r="CY373" s="932"/>
      <c r="CZ373" s="932"/>
      <c r="DA373" s="932"/>
      <c r="DB373" s="932"/>
      <c r="DC373" s="932"/>
      <c r="DD373" s="932"/>
      <c r="DE373" s="932"/>
      <c r="DF373" s="932"/>
      <c r="DG373" s="932"/>
      <c r="DH373" s="932"/>
      <c r="DI373" s="932"/>
      <c r="DJ373" s="932"/>
      <c r="DK373" s="932"/>
      <c r="DL373" s="932"/>
      <c r="DM373" s="932"/>
      <c r="DN373" s="932"/>
      <c r="DO373" s="932"/>
      <c r="DP373" s="932"/>
      <c r="DQ373" s="932"/>
      <c r="DR373" s="932"/>
    </row>
    <row r="374" spans="18:122">
      <c r="R374" s="932"/>
      <c r="S374" s="932"/>
      <c r="T374" s="932"/>
      <c r="U374" s="932"/>
      <c r="V374" s="932"/>
      <c r="W374" s="932"/>
      <c r="X374" s="932"/>
      <c r="Y374" s="932"/>
      <c r="Z374" s="932"/>
      <c r="AA374" s="932"/>
      <c r="AB374" s="932"/>
      <c r="AC374" s="932"/>
      <c r="AD374" s="932"/>
      <c r="AE374" s="932"/>
      <c r="AF374" s="932"/>
      <c r="AG374" s="932"/>
      <c r="AH374" s="932"/>
      <c r="AI374" s="932"/>
      <c r="AJ374" s="932"/>
      <c r="AK374" s="932"/>
      <c r="AL374" s="932"/>
      <c r="AM374" s="932"/>
      <c r="AN374" s="932"/>
      <c r="AO374" s="932"/>
      <c r="AP374" s="932"/>
      <c r="AQ374" s="932"/>
      <c r="AR374" s="932"/>
      <c r="AS374" s="932"/>
      <c r="AT374" s="932"/>
      <c r="AU374" s="932"/>
      <c r="AV374" s="932"/>
      <c r="AW374" s="932"/>
      <c r="AX374" s="932"/>
      <c r="AY374" s="932"/>
      <c r="AZ374" s="932"/>
      <c r="BA374" s="932"/>
      <c r="BB374" s="932"/>
      <c r="BC374" s="932"/>
      <c r="BD374" s="932"/>
      <c r="BE374" s="932"/>
      <c r="BF374" s="932"/>
      <c r="BG374" s="932"/>
      <c r="BH374" s="932"/>
      <c r="BI374" s="932"/>
      <c r="BJ374" s="932"/>
      <c r="BK374" s="932"/>
      <c r="BL374" s="932"/>
      <c r="BM374" s="932"/>
      <c r="BN374" s="932"/>
      <c r="BO374" s="932"/>
      <c r="BP374" s="932"/>
      <c r="BQ374" s="932"/>
      <c r="BR374" s="932"/>
      <c r="BS374" s="932"/>
      <c r="BT374" s="932"/>
      <c r="BU374" s="932"/>
      <c r="BV374" s="932"/>
      <c r="BW374" s="932"/>
      <c r="BX374" s="932"/>
      <c r="BY374" s="932"/>
      <c r="BZ374" s="932"/>
      <c r="CA374" s="932"/>
      <c r="CB374" s="932"/>
      <c r="CC374" s="932"/>
      <c r="CD374" s="932"/>
      <c r="CE374" s="932"/>
      <c r="CF374" s="932"/>
      <c r="CG374" s="932"/>
      <c r="CH374" s="932"/>
      <c r="CI374" s="932"/>
      <c r="CJ374" s="932"/>
      <c r="CK374" s="932"/>
      <c r="CL374" s="932"/>
      <c r="CM374" s="932"/>
      <c r="CN374" s="932"/>
      <c r="CO374" s="932"/>
      <c r="CP374" s="932"/>
      <c r="CQ374" s="932"/>
      <c r="CR374" s="932"/>
      <c r="CS374" s="932"/>
      <c r="CT374" s="932"/>
      <c r="CU374" s="932"/>
      <c r="CV374" s="932"/>
      <c r="CW374" s="932"/>
      <c r="CX374" s="932"/>
      <c r="CY374" s="932"/>
      <c r="CZ374" s="932"/>
      <c r="DA374" s="932"/>
      <c r="DB374" s="932"/>
      <c r="DC374" s="932"/>
      <c r="DD374" s="932"/>
      <c r="DE374" s="932"/>
      <c r="DF374" s="932"/>
      <c r="DG374" s="932"/>
      <c r="DH374" s="932"/>
      <c r="DI374" s="932"/>
      <c r="DJ374" s="932"/>
      <c r="DK374" s="932"/>
      <c r="DL374" s="932"/>
      <c r="DM374" s="932"/>
      <c r="DN374" s="932"/>
      <c r="DO374" s="932"/>
      <c r="DP374" s="932"/>
      <c r="DQ374" s="932"/>
      <c r="DR374" s="932"/>
    </row>
    <row r="375" spans="18:122">
      <c r="R375" s="932"/>
      <c r="S375" s="932"/>
      <c r="T375" s="932"/>
      <c r="U375" s="932"/>
      <c r="V375" s="932"/>
      <c r="W375" s="932"/>
      <c r="X375" s="932"/>
      <c r="Y375" s="932"/>
      <c r="Z375" s="932"/>
      <c r="AA375" s="932"/>
      <c r="AB375" s="932"/>
      <c r="AC375" s="932"/>
      <c r="AD375" s="932"/>
      <c r="AE375" s="932"/>
      <c r="AF375" s="932"/>
      <c r="AG375" s="932"/>
      <c r="AH375" s="932"/>
      <c r="AI375" s="932"/>
      <c r="AJ375" s="932"/>
      <c r="AK375" s="932"/>
      <c r="AL375" s="932"/>
      <c r="AM375" s="932"/>
      <c r="AN375" s="932"/>
      <c r="AO375" s="932"/>
      <c r="AP375" s="932"/>
      <c r="AQ375" s="932"/>
      <c r="AR375" s="932"/>
      <c r="AS375" s="932"/>
      <c r="AT375" s="932"/>
      <c r="AU375" s="932"/>
      <c r="AV375" s="932"/>
      <c r="AW375" s="932"/>
      <c r="AX375" s="932"/>
      <c r="AY375" s="932"/>
      <c r="AZ375" s="932"/>
      <c r="BA375" s="932"/>
      <c r="BB375" s="932"/>
      <c r="BC375" s="932"/>
      <c r="BD375" s="932"/>
      <c r="BE375" s="932"/>
      <c r="BF375" s="932"/>
      <c r="BG375" s="932"/>
      <c r="BH375" s="932"/>
      <c r="BI375" s="932"/>
      <c r="BJ375" s="932"/>
      <c r="BK375" s="932"/>
      <c r="BL375" s="932"/>
      <c r="BM375" s="932"/>
      <c r="BN375" s="932"/>
      <c r="BO375" s="932"/>
      <c r="BP375" s="932"/>
      <c r="BQ375" s="932"/>
      <c r="BR375" s="932"/>
      <c r="BS375" s="932"/>
      <c r="BT375" s="932"/>
      <c r="BU375" s="932"/>
      <c r="BV375" s="932"/>
      <c r="BW375" s="932"/>
      <c r="BX375" s="932"/>
      <c r="BY375" s="932"/>
      <c r="BZ375" s="932"/>
      <c r="CA375" s="932"/>
      <c r="CB375" s="932"/>
      <c r="CC375" s="932"/>
      <c r="CD375" s="932"/>
      <c r="CE375" s="932"/>
      <c r="CF375" s="932"/>
      <c r="CG375" s="932"/>
      <c r="CH375" s="932"/>
      <c r="CI375" s="932"/>
      <c r="CJ375" s="932"/>
      <c r="CK375" s="932"/>
      <c r="CL375" s="932"/>
      <c r="CM375" s="932"/>
      <c r="CN375" s="932"/>
      <c r="CO375" s="932"/>
      <c r="CP375" s="932"/>
      <c r="CQ375" s="932"/>
      <c r="CR375" s="932"/>
      <c r="CS375" s="932"/>
      <c r="CT375" s="932"/>
      <c r="CU375" s="932"/>
      <c r="CV375" s="932"/>
      <c r="CW375" s="932"/>
      <c r="CX375" s="932"/>
      <c r="CY375" s="932"/>
      <c r="CZ375" s="932"/>
      <c r="DA375" s="932"/>
      <c r="DB375" s="932"/>
      <c r="DC375" s="932"/>
      <c r="DD375" s="932"/>
      <c r="DE375" s="932"/>
      <c r="DF375" s="932"/>
      <c r="DG375" s="932"/>
      <c r="DH375" s="932"/>
      <c r="DI375" s="932"/>
      <c r="DJ375" s="932"/>
      <c r="DK375" s="932"/>
      <c r="DL375" s="932"/>
      <c r="DM375" s="932"/>
      <c r="DN375" s="932"/>
      <c r="DO375" s="932"/>
      <c r="DP375" s="932"/>
      <c r="DQ375" s="932"/>
      <c r="DR375" s="932"/>
    </row>
    <row r="376" spans="18:122">
      <c r="R376" s="932"/>
      <c r="S376" s="932"/>
      <c r="T376" s="932"/>
      <c r="U376" s="932"/>
      <c r="V376" s="932"/>
      <c r="W376" s="932"/>
      <c r="X376" s="932"/>
      <c r="Y376" s="932"/>
      <c r="Z376" s="932"/>
      <c r="AA376" s="932"/>
      <c r="AB376" s="932"/>
      <c r="AC376" s="932"/>
      <c r="AD376" s="932"/>
      <c r="AE376" s="932"/>
      <c r="AF376" s="932"/>
      <c r="AG376" s="932"/>
      <c r="AH376" s="932"/>
      <c r="AI376" s="932"/>
      <c r="AJ376" s="932"/>
      <c r="AK376" s="932"/>
      <c r="AL376" s="932"/>
      <c r="AM376" s="932"/>
      <c r="AN376" s="932"/>
      <c r="AO376" s="932"/>
      <c r="AP376" s="932"/>
      <c r="AQ376" s="932"/>
      <c r="AR376" s="932"/>
      <c r="AS376" s="932"/>
      <c r="AT376" s="932"/>
      <c r="AU376" s="932"/>
      <c r="AV376" s="932"/>
      <c r="AW376" s="932"/>
      <c r="AX376" s="932"/>
      <c r="AY376" s="932"/>
      <c r="AZ376" s="932"/>
      <c r="BA376" s="932"/>
      <c r="BB376" s="932"/>
      <c r="BC376" s="932"/>
      <c r="BD376" s="932"/>
      <c r="BE376" s="932"/>
      <c r="BF376" s="932"/>
      <c r="BG376" s="932"/>
      <c r="BH376" s="932"/>
      <c r="BI376" s="932"/>
      <c r="BJ376" s="932"/>
      <c r="BK376" s="932"/>
      <c r="BL376" s="932"/>
      <c r="BM376" s="932"/>
      <c r="BN376" s="932"/>
      <c r="BO376" s="932"/>
      <c r="BP376" s="932"/>
      <c r="BQ376" s="932"/>
      <c r="BR376" s="932"/>
      <c r="BS376" s="932"/>
      <c r="BT376" s="932"/>
      <c r="BU376" s="932"/>
      <c r="BV376" s="932"/>
      <c r="BW376" s="932"/>
      <c r="BX376" s="932"/>
      <c r="BY376" s="932"/>
      <c r="BZ376" s="932"/>
      <c r="CA376" s="932"/>
      <c r="CB376" s="932"/>
      <c r="CC376" s="932"/>
      <c r="CD376" s="932"/>
      <c r="CE376" s="932"/>
      <c r="CF376" s="932"/>
      <c r="CG376" s="932"/>
      <c r="CH376" s="932"/>
      <c r="CI376" s="932"/>
      <c r="CJ376" s="932"/>
      <c r="CK376" s="932"/>
      <c r="CL376" s="932"/>
      <c r="CM376" s="932"/>
      <c r="CN376" s="932"/>
      <c r="CO376" s="932"/>
      <c r="CP376" s="932"/>
      <c r="CQ376" s="932"/>
      <c r="CR376" s="932"/>
      <c r="CS376" s="932"/>
      <c r="CT376" s="932"/>
      <c r="CU376" s="932"/>
      <c r="CV376" s="932"/>
      <c r="CW376" s="932"/>
      <c r="CX376" s="932"/>
      <c r="CY376" s="932"/>
      <c r="CZ376" s="932"/>
      <c r="DA376" s="932"/>
      <c r="DB376" s="932"/>
      <c r="DC376" s="932"/>
      <c r="DD376" s="932"/>
      <c r="DE376" s="932"/>
      <c r="DF376" s="932"/>
      <c r="DG376" s="932"/>
      <c r="DH376" s="932"/>
      <c r="DI376" s="932"/>
      <c r="DJ376" s="932"/>
      <c r="DK376" s="932"/>
      <c r="DL376" s="932"/>
      <c r="DM376" s="932"/>
      <c r="DN376" s="932"/>
      <c r="DO376" s="932"/>
      <c r="DP376" s="932"/>
      <c r="DQ376" s="932"/>
      <c r="DR376" s="932"/>
    </row>
    <row r="377" spans="18:122">
      <c r="R377" s="932"/>
      <c r="S377" s="932"/>
      <c r="T377" s="932"/>
      <c r="U377" s="932"/>
      <c r="V377" s="932"/>
      <c r="W377" s="932"/>
      <c r="X377" s="932"/>
      <c r="Y377" s="932"/>
      <c r="Z377" s="932"/>
      <c r="AA377" s="932"/>
      <c r="AB377" s="932"/>
      <c r="AC377" s="932"/>
      <c r="AD377" s="932"/>
      <c r="AE377" s="932"/>
      <c r="AF377" s="932"/>
      <c r="AG377" s="932"/>
      <c r="AH377" s="932"/>
      <c r="AI377" s="932"/>
      <c r="AJ377" s="932"/>
      <c r="AK377" s="932"/>
      <c r="AL377" s="932"/>
      <c r="AM377" s="932"/>
      <c r="AN377" s="932"/>
      <c r="AO377" s="932"/>
      <c r="AP377" s="932"/>
      <c r="AQ377" s="932"/>
      <c r="AR377" s="932"/>
      <c r="AS377" s="932"/>
      <c r="AT377" s="932"/>
      <c r="AU377" s="932"/>
      <c r="AV377" s="932"/>
      <c r="AW377" s="932"/>
      <c r="AX377" s="932"/>
      <c r="AY377" s="932"/>
      <c r="AZ377" s="932"/>
      <c r="BA377" s="932"/>
      <c r="BB377" s="932"/>
      <c r="BC377" s="932"/>
      <c r="BD377" s="932"/>
      <c r="BE377" s="932"/>
      <c r="BF377" s="932"/>
      <c r="BG377" s="932"/>
      <c r="BH377" s="932"/>
      <c r="BI377" s="932"/>
      <c r="BJ377" s="932"/>
      <c r="BK377" s="932"/>
      <c r="BL377" s="932"/>
      <c r="BM377" s="932"/>
      <c r="BN377" s="932"/>
      <c r="BO377" s="932"/>
      <c r="BP377" s="932"/>
      <c r="BQ377" s="932"/>
      <c r="BR377" s="932"/>
      <c r="BS377" s="932"/>
      <c r="BT377" s="932"/>
      <c r="BU377" s="932"/>
      <c r="BV377" s="932"/>
      <c r="BW377" s="932"/>
      <c r="BX377" s="932"/>
      <c r="BY377" s="932"/>
      <c r="BZ377" s="932"/>
      <c r="CA377" s="932"/>
      <c r="CB377" s="932"/>
      <c r="CC377" s="932"/>
      <c r="CD377" s="932"/>
      <c r="CE377" s="932"/>
      <c r="CF377" s="932"/>
      <c r="CG377" s="932"/>
      <c r="CH377" s="932"/>
      <c r="CI377" s="932"/>
      <c r="CJ377" s="932"/>
      <c r="CK377" s="932"/>
      <c r="CL377" s="932"/>
      <c r="CM377" s="932"/>
      <c r="CN377" s="932"/>
      <c r="CO377" s="932"/>
      <c r="CP377" s="932"/>
      <c r="CQ377" s="932"/>
      <c r="CR377" s="932"/>
      <c r="CS377" s="932"/>
      <c r="CT377" s="932"/>
      <c r="CU377" s="932"/>
      <c r="CV377" s="932"/>
      <c r="CW377" s="932"/>
      <c r="CX377" s="932"/>
      <c r="CY377" s="932"/>
      <c r="CZ377" s="932"/>
      <c r="DA377" s="932"/>
      <c r="DB377" s="932"/>
      <c r="DC377" s="932"/>
      <c r="DD377" s="932"/>
      <c r="DE377" s="932"/>
      <c r="DF377" s="932"/>
      <c r="DG377" s="932"/>
      <c r="DH377" s="932"/>
      <c r="DI377" s="932"/>
      <c r="DJ377" s="932"/>
      <c r="DK377" s="932"/>
      <c r="DL377" s="932"/>
      <c r="DM377" s="932"/>
      <c r="DN377" s="932"/>
      <c r="DO377" s="932"/>
      <c r="DP377" s="932"/>
      <c r="DQ377" s="932"/>
      <c r="DR377" s="932"/>
    </row>
    <row r="378" spans="18:122">
      <c r="R378" s="932"/>
      <c r="S378" s="932"/>
      <c r="T378" s="932"/>
      <c r="U378" s="932"/>
      <c r="V378" s="932"/>
      <c r="W378" s="932"/>
      <c r="X378" s="932"/>
      <c r="Y378" s="932"/>
      <c r="Z378" s="932"/>
      <c r="AA378" s="932"/>
      <c r="AB378" s="932"/>
      <c r="AC378" s="932"/>
      <c r="AD378" s="932"/>
      <c r="AE378" s="932"/>
      <c r="AF378" s="932"/>
      <c r="AG378" s="932"/>
      <c r="AH378" s="932"/>
      <c r="AI378" s="932"/>
      <c r="AJ378" s="932"/>
      <c r="AK378" s="932"/>
      <c r="AL378" s="932"/>
      <c r="AM378" s="932"/>
      <c r="AN378" s="932"/>
      <c r="AO378" s="932"/>
      <c r="AP378" s="932"/>
      <c r="AQ378" s="932"/>
      <c r="AR378" s="932"/>
      <c r="AS378" s="932"/>
      <c r="AT378" s="932"/>
      <c r="AU378" s="932"/>
      <c r="AV378" s="932"/>
      <c r="AW378" s="932"/>
      <c r="AX378" s="932"/>
      <c r="AY378" s="932"/>
      <c r="AZ378" s="932"/>
      <c r="BA378" s="932"/>
      <c r="BB378" s="932"/>
      <c r="BC378" s="932"/>
      <c r="BD378" s="932"/>
      <c r="BE378" s="932"/>
      <c r="BF378" s="932"/>
      <c r="BG378" s="932"/>
      <c r="BH378" s="932"/>
      <c r="BI378" s="932"/>
      <c r="BJ378" s="932"/>
      <c r="BK378" s="932"/>
      <c r="BL378" s="932"/>
      <c r="BM378" s="932"/>
      <c r="BN378" s="932"/>
      <c r="BO378" s="932"/>
      <c r="BP378" s="932"/>
      <c r="BQ378" s="932"/>
      <c r="BR378" s="932"/>
      <c r="BS378" s="932"/>
      <c r="BT378" s="932"/>
      <c r="BU378" s="932"/>
      <c r="BV378" s="932"/>
      <c r="BW378" s="932"/>
      <c r="BX378" s="932"/>
      <c r="BY378" s="932"/>
      <c r="BZ378" s="932"/>
      <c r="CA378" s="932"/>
      <c r="CB378" s="932"/>
      <c r="CC378" s="932"/>
      <c r="CD378" s="932"/>
      <c r="CE378" s="932"/>
      <c r="CF378" s="932"/>
      <c r="CG378" s="932"/>
      <c r="CH378" s="932"/>
      <c r="CI378" s="932"/>
      <c r="CJ378" s="932"/>
      <c r="CK378" s="932"/>
      <c r="CL378" s="932"/>
      <c r="CM378" s="932"/>
      <c r="CN378" s="932"/>
      <c r="CO378" s="932"/>
      <c r="CP378" s="932"/>
      <c r="CQ378" s="932"/>
      <c r="CR378" s="932"/>
      <c r="CS378" s="932"/>
      <c r="CT378" s="932"/>
      <c r="CU378" s="932"/>
      <c r="CV378" s="932"/>
      <c r="CW378" s="932"/>
      <c r="CX378" s="932"/>
      <c r="CY378" s="932"/>
      <c r="CZ378" s="932"/>
      <c r="DA378" s="932"/>
      <c r="DB378" s="932"/>
      <c r="DC378" s="932"/>
      <c r="DD378" s="932"/>
      <c r="DE378" s="932"/>
      <c r="DF378" s="932"/>
      <c r="DG378" s="932"/>
      <c r="DH378" s="932"/>
      <c r="DI378" s="932"/>
      <c r="DJ378" s="932"/>
      <c r="DK378" s="932"/>
      <c r="DL378" s="932"/>
      <c r="DM378" s="932"/>
      <c r="DN378" s="932"/>
      <c r="DO378" s="932"/>
      <c r="DP378" s="932"/>
      <c r="DQ378" s="932"/>
      <c r="DR378" s="932"/>
    </row>
    <row r="379" spans="18:122">
      <c r="R379" s="932"/>
      <c r="S379" s="932"/>
      <c r="T379" s="932"/>
      <c r="U379" s="932"/>
      <c r="V379" s="932"/>
      <c r="W379" s="932"/>
      <c r="X379" s="932"/>
      <c r="Y379" s="932"/>
      <c r="Z379" s="932"/>
      <c r="AA379" s="932"/>
      <c r="AB379" s="932"/>
      <c r="AC379" s="932"/>
      <c r="AD379" s="932"/>
      <c r="AE379" s="932"/>
      <c r="AF379" s="932"/>
      <c r="AG379" s="932"/>
      <c r="AH379" s="932"/>
      <c r="AI379" s="932"/>
      <c r="AJ379" s="932"/>
      <c r="AK379" s="932"/>
      <c r="AL379" s="932"/>
      <c r="AM379" s="932"/>
      <c r="AN379" s="932"/>
      <c r="AO379" s="932"/>
      <c r="AP379" s="932"/>
      <c r="AQ379" s="932"/>
      <c r="AR379" s="932"/>
      <c r="AS379" s="932"/>
      <c r="AT379" s="932"/>
      <c r="AU379" s="932"/>
      <c r="AV379" s="932"/>
      <c r="AW379" s="932"/>
      <c r="AX379" s="932"/>
      <c r="AY379" s="932"/>
      <c r="AZ379" s="932"/>
      <c r="BA379" s="932"/>
      <c r="BB379" s="932"/>
      <c r="BC379" s="932"/>
      <c r="BD379" s="932"/>
      <c r="BE379" s="932"/>
      <c r="BF379" s="932"/>
      <c r="BG379" s="932"/>
      <c r="BH379" s="932"/>
      <c r="BI379" s="932"/>
      <c r="BJ379" s="932"/>
      <c r="BK379" s="932"/>
      <c r="BL379" s="932"/>
      <c r="BM379" s="932"/>
      <c r="BN379" s="932"/>
      <c r="BO379" s="932"/>
      <c r="BP379" s="932"/>
      <c r="BQ379" s="932"/>
      <c r="BR379" s="932"/>
      <c r="BS379" s="932"/>
      <c r="BT379" s="932"/>
      <c r="BU379" s="932"/>
      <c r="BV379" s="932"/>
      <c r="BW379" s="932"/>
      <c r="BX379" s="932"/>
      <c r="BY379" s="932"/>
      <c r="BZ379" s="932"/>
      <c r="CA379" s="932"/>
      <c r="CB379" s="932"/>
      <c r="CC379" s="932"/>
      <c r="CD379" s="932"/>
      <c r="CE379" s="932"/>
      <c r="CF379" s="932"/>
      <c r="CG379" s="932"/>
      <c r="CH379" s="932"/>
      <c r="CI379" s="932"/>
      <c r="CJ379" s="932"/>
      <c r="CK379" s="932"/>
      <c r="CL379" s="932"/>
      <c r="CM379" s="932"/>
      <c r="CN379" s="932"/>
      <c r="CO379" s="932"/>
      <c r="CP379" s="932"/>
      <c r="CQ379" s="932"/>
      <c r="CR379" s="932"/>
      <c r="CS379" s="932"/>
      <c r="CT379" s="932"/>
      <c r="CU379" s="932"/>
      <c r="CV379" s="932"/>
      <c r="CW379" s="932"/>
      <c r="CX379" s="932"/>
      <c r="CY379" s="932"/>
      <c r="CZ379" s="932"/>
      <c r="DA379" s="932"/>
      <c r="DB379" s="932"/>
      <c r="DC379" s="932"/>
      <c r="DD379" s="932"/>
      <c r="DE379" s="932"/>
      <c r="DF379" s="932"/>
      <c r="DG379" s="932"/>
      <c r="DH379" s="932"/>
      <c r="DI379" s="932"/>
      <c r="DJ379" s="932"/>
      <c r="DK379" s="932"/>
      <c r="DL379" s="932"/>
      <c r="DM379" s="932"/>
      <c r="DN379" s="932"/>
      <c r="DO379" s="932"/>
      <c r="DP379" s="932"/>
      <c r="DQ379" s="932"/>
      <c r="DR379" s="932"/>
    </row>
    <row r="380" spans="18:122">
      <c r="R380" s="932"/>
      <c r="S380" s="932"/>
      <c r="T380" s="932"/>
      <c r="U380" s="932"/>
      <c r="V380" s="932"/>
      <c r="W380" s="932"/>
      <c r="X380" s="932"/>
      <c r="Y380" s="932"/>
      <c r="Z380" s="932"/>
      <c r="AA380" s="932"/>
      <c r="AB380" s="932"/>
      <c r="AC380" s="932"/>
      <c r="AD380" s="932"/>
      <c r="AE380" s="932"/>
      <c r="AF380" s="932"/>
      <c r="AG380" s="932"/>
      <c r="AH380" s="932"/>
      <c r="AI380" s="932"/>
      <c r="AJ380" s="932"/>
      <c r="AK380" s="932"/>
      <c r="AL380" s="932"/>
      <c r="AM380" s="932"/>
      <c r="AN380" s="932"/>
      <c r="AO380" s="932"/>
      <c r="AP380" s="932"/>
      <c r="AQ380" s="932"/>
      <c r="AR380" s="932"/>
      <c r="AS380" s="932"/>
      <c r="AT380" s="932"/>
      <c r="AU380" s="932"/>
      <c r="AV380" s="932"/>
      <c r="AW380" s="932"/>
      <c r="AX380" s="932"/>
      <c r="AY380" s="932"/>
      <c r="AZ380" s="932"/>
      <c r="BA380" s="932"/>
      <c r="BB380" s="932"/>
      <c r="BC380" s="932"/>
      <c r="BD380" s="932"/>
      <c r="BE380" s="932"/>
      <c r="BF380" s="932"/>
      <c r="BG380" s="932"/>
      <c r="BH380" s="932"/>
      <c r="BI380" s="932"/>
      <c r="BJ380" s="932"/>
      <c r="BK380" s="932"/>
      <c r="BL380" s="932"/>
      <c r="BM380" s="932"/>
      <c r="BN380" s="932"/>
      <c r="BO380" s="932"/>
      <c r="BP380" s="932"/>
      <c r="BQ380" s="932"/>
      <c r="BR380" s="932"/>
      <c r="BS380" s="932"/>
      <c r="BT380" s="932"/>
      <c r="BU380" s="932"/>
      <c r="BV380" s="932"/>
      <c r="BW380" s="932"/>
      <c r="BX380" s="932"/>
      <c r="BY380" s="932"/>
      <c r="BZ380" s="932"/>
      <c r="CA380" s="932"/>
      <c r="CB380" s="932"/>
      <c r="CC380" s="932"/>
      <c r="CD380" s="932"/>
      <c r="CE380" s="932"/>
      <c r="CF380" s="932"/>
      <c r="CG380" s="932"/>
      <c r="CH380" s="932"/>
      <c r="CI380" s="932"/>
      <c r="CJ380" s="932"/>
      <c r="CK380" s="932"/>
      <c r="CL380" s="932"/>
      <c r="CM380" s="932"/>
      <c r="CN380" s="932"/>
      <c r="CO380" s="932"/>
      <c r="CP380" s="932"/>
      <c r="CQ380" s="932"/>
      <c r="CR380" s="932"/>
      <c r="CS380" s="932"/>
      <c r="CT380" s="932"/>
      <c r="CU380" s="932"/>
      <c r="CV380" s="932"/>
      <c r="CW380" s="932"/>
      <c r="CX380" s="932"/>
      <c r="CY380" s="932"/>
      <c r="CZ380" s="932"/>
      <c r="DA380" s="932"/>
      <c r="DB380" s="932"/>
      <c r="DC380" s="932"/>
      <c r="DD380" s="932"/>
      <c r="DE380" s="932"/>
      <c r="DF380" s="932"/>
      <c r="DG380" s="932"/>
      <c r="DH380" s="932"/>
      <c r="DI380" s="932"/>
      <c r="DJ380" s="932"/>
      <c r="DK380" s="932"/>
      <c r="DL380" s="932"/>
      <c r="DM380" s="932"/>
      <c r="DN380" s="932"/>
      <c r="DO380" s="932"/>
      <c r="DP380" s="932"/>
      <c r="DQ380" s="932"/>
      <c r="DR380" s="932"/>
    </row>
    <row r="381" spans="18:122">
      <c r="R381" s="932"/>
      <c r="S381" s="932"/>
      <c r="T381" s="932"/>
      <c r="U381" s="932"/>
      <c r="V381" s="932"/>
      <c r="W381" s="932"/>
      <c r="X381" s="932"/>
      <c r="Y381" s="932"/>
      <c r="Z381" s="932"/>
      <c r="AA381" s="932"/>
      <c r="AB381" s="932"/>
      <c r="AC381" s="932"/>
      <c r="AD381" s="932"/>
      <c r="AE381" s="932"/>
      <c r="AF381" s="932"/>
      <c r="AG381" s="932"/>
      <c r="AH381" s="932"/>
      <c r="AI381" s="932"/>
      <c r="AJ381" s="932"/>
      <c r="AK381" s="932"/>
      <c r="AL381" s="932"/>
      <c r="AM381" s="932"/>
      <c r="AN381" s="932"/>
      <c r="AO381" s="932"/>
      <c r="AP381" s="932"/>
      <c r="AQ381" s="932"/>
      <c r="AR381" s="932"/>
      <c r="AS381" s="932"/>
      <c r="AT381" s="932"/>
      <c r="AU381" s="932"/>
      <c r="AV381" s="932"/>
      <c r="AW381" s="932"/>
      <c r="AX381" s="932"/>
      <c r="AY381" s="932"/>
      <c r="AZ381" s="932"/>
      <c r="BA381" s="932"/>
      <c r="BB381" s="932"/>
      <c r="BC381" s="932"/>
      <c r="BD381" s="932"/>
      <c r="BE381" s="932"/>
      <c r="BF381" s="932"/>
      <c r="BG381" s="932"/>
      <c r="BH381" s="932"/>
      <c r="BI381" s="932"/>
      <c r="BJ381" s="932"/>
      <c r="BK381" s="932"/>
      <c r="BL381" s="932"/>
      <c r="BM381" s="932"/>
      <c r="BN381" s="932"/>
      <c r="BO381" s="932"/>
      <c r="BP381" s="932"/>
      <c r="BQ381" s="932"/>
      <c r="BR381" s="932"/>
      <c r="BS381" s="932"/>
      <c r="BT381" s="932"/>
      <c r="BU381" s="932"/>
      <c r="BV381" s="932"/>
      <c r="BW381" s="932"/>
      <c r="BX381" s="932"/>
      <c r="BY381" s="932"/>
      <c r="BZ381" s="932"/>
      <c r="CA381" s="932"/>
      <c r="CB381" s="932"/>
      <c r="CC381" s="932"/>
      <c r="CD381" s="932"/>
      <c r="CE381" s="932"/>
      <c r="CF381" s="932"/>
      <c r="CG381" s="932"/>
      <c r="CH381" s="932"/>
      <c r="CI381" s="932"/>
      <c r="CJ381" s="932"/>
      <c r="CK381" s="932"/>
      <c r="CL381" s="932"/>
      <c r="CM381" s="932"/>
      <c r="CN381" s="932"/>
      <c r="CO381" s="932"/>
      <c r="CP381" s="932"/>
      <c r="CQ381" s="932"/>
      <c r="CR381" s="932"/>
      <c r="CS381" s="932"/>
      <c r="CT381" s="932"/>
      <c r="CU381" s="932"/>
      <c r="CV381" s="932"/>
      <c r="CW381" s="932"/>
      <c r="CX381" s="932"/>
      <c r="CY381" s="932"/>
      <c r="CZ381" s="932"/>
      <c r="DA381" s="932"/>
      <c r="DB381" s="932"/>
      <c r="DC381" s="932"/>
      <c r="DD381" s="932"/>
      <c r="DE381" s="932"/>
      <c r="DF381" s="932"/>
      <c r="DG381" s="932"/>
      <c r="DH381" s="932"/>
      <c r="DI381" s="932"/>
      <c r="DJ381" s="932"/>
      <c r="DK381" s="932"/>
      <c r="DL381" s="932"/>
      <c r="DM381" s="932"/>
      <c r="DN381" s="932"/>
      <c r="DO381" s="932"/>
      <c r="DP381" s="932"/>
      <c r="DQ381" s="932"/>
      <c r="DR381" s="932"/>
    </row>
    <row r="382" spans="18:122">
      <c r="R382" s="932"/>
      <c r="S382" s="932"/>
      <c r="T382" s="932"/>
      <c r="U382" s="932"/>
      <c r="V382" s="932"/>
      <c r="W382" s="932"/>
      <c r="X382" s="932"/>
      <c r="Y382" s="932"/>
      <c r="Z382" s="932"/>
      <c r="AA382" s="932"/>
      <c r="AB382" s="932"/>
      <c r="AC382" s="932"/>
      <c r="AD382" s="932"/>
      <c r="AE382" s="932"/>
      <c r="AF382" s="932"/>
      <c r="AG382" s="932"/>
      <c r="AH382" s="932"/>
      <c r="AI382" s="932"/>
      <c r="AJ382" s="932"/>
      <c r="AK382" s="932"/>
      <c r="AL382" s="932"/>
      <c r="AM382" s="932"/>
      <c r="AN382" s="932"/>
      <c r="AO382" s="932"/>
      <c r="AP382" s="932"/>
      <c r="AQ382" s="932"/>
      <c r="AR382" s="932"/>
      <c r="AS382" s="932"/>
      <c r="AT382" s="932"/>
      <c r="AU382" s="932"/>
      <c r="AV382" s="932"/>
      <c r="AW382" s="932"/>
      <c r="AX382" s="932"/>
      <c r="AY382" s="932"/>
      <c r="AZ382" s="932"/>
      <c r="BA382" s="932"/>
      <c r="BB382" s="932"/>
      <c r="BC382" s="932"/>
      <c r="BD382" s="932"/>
      <c r="BE382" s="932"/>
      <c r="BF382" s="932"/>
      <c r="BG382" s="932"/>
      <c r="BH382" s="932"/>
      <c r="BI382" s="932"/>
      <c r="BJ382" s="932"/>
      <c r="BK382" s="932"/>
      <c r="BL382" s="932"/>
      <c r="BM382" s="932"/>
      <c r="BN382" s="932"/>
      <c r="BO382" s="932"/>
      <c r="BP382" s="932"/>
      <c r="BQ382" s="932"/>
      <c r="BR382" s="932"/>
      <c r="BS382" s="932"/>
      <c r="BT382" s="932"/>
      <c r="BU382" s="932"/>
      <c r="BV382" s="932"/>
      <c r="BW382" s="932"/>
      <c r="BX382" s="932"/>
      <c r="BY382" s="932"/>
      <c r="BZ382" s="932"/>
      <c r="CA382" s="932"/>
      <c r="CB382" s="932"/>
      <c r="CC382" s="932"/>
      <c r="CD382" s="932"/>
      <c r="CE382" s="932"/>
      <c r="CF382" s="932"/>
      <c r="CG382" s="932"/>
      <c r="CH382" s="932"/>
      <c r="CI382" s="932"/>
      <c r="CJ382" s="932"/>
      <c r="CK382" s="932"/>
      <c r="CL382" s="932"/>
      <c r="CM382" s="932"/>
      <c r="CN382" s="932"/>
      <c r="CO382" s="932"/>
      <c r="CP382" s="932"/>
      <c r="CQ382" s="932"/>
      <c r="CR382" s="932"/>
      <c r="CS382" s="932"/>
      <c r="CT382" s="932"/>
      <c r="CU382" s="932"/>
      <c r="CV382" s="932"/>
      <c r="CW382" s="932"/>
      <c r="CX382" s="932"/>
      <c r="CY382" s="932"/>
      <c r="CZ382" s="932"/>
      <c r="DA382" s="932"/>
      <c r="DB382" s="932"/>
      <c r="DC382" s="932"/>
      <c r="DD382" s="932"/>
      <c r="DE382" s="932"/>
      <c r="DF382" s="932"/>
      <c r="DG382" s="932"/>
      <c r="DH382" s="932"/>
      <c r="DI382" s="932"/>
      <c r="DJ382" s="932"/>
      <c r="DK382" s="932"/>
      <c r="DL382" s="932"/>
      <c r="DM382" s="932"/>
      <c r="DN382" s="932"/>
      <c r="DO382" s="932"/>
      <c r="DP382" s="932"/>
      <c r="DQ382" s="932"/>
      <c r="DR382" s="932"/>
    </row>
    <row r="383" spans="18:122">
      <c r="R383" s="932"/>
      <c r="S383" s="932"/>
      <c r="T383" s="932"/>
      <c r="U383" s="932"/>
      <c r="V383" s="932"/>
      <c r="W383" s="932"/>
      <c r="X383" s="932"/>
      <c r="Y383" s="932"/>
      <c r="Z383" s="932"/>
      <c r="AA383" s="932"/>
      <c r="AB383" s="932"/>
      <c r="AC383" s="932"/>
      <c r="AD383" s="932"/>
      <c r="AE383" s="932"/>
      <c r="AF383" s="932"/>
      <c r="AG383" s="932"/>
      <c r="AH383" s="932"/>
      <c r="AI383" s="932"/>
      <c r="AJ383" s="932"/>
      <c r="AK383" s="932"/>
      <c r="AL383" s="932"/>
      <c r="AM383" s="932"/>
      <c r="AN383" s="932"/>
      <c r="AO383" s="932"/>
      <c r="AP383" s="932"/>
      <c r="AQ383" s="932"/>
      <c r="AR383" s="932"/>
      <c r="AS383" s="932"/>
      <c r="AT383" s="932"/>
      <c r="AU383" s="932"/>
      <c r="AV383" s="932"/>
      <c r="AW383" s="932"/>
      <c r="AX383" s="932"/>
      <c r="AY383" s="932"/>
      <c r="AZ383" s="932"/>
      <c r="BA383" s="932"/>
      <c r="BB383" s="932"/>
      <c r="BC383" s="932"/>
      <c r="BD383" s="932"/>
      <c r="BE383" s="932"/>
      <c r="BF383" s="932"/>
      <c r="BG383" s="932"/>
      <c r="BH383" s="932"/>
      <c r="BI383" s="932"/>
      <c r="BJ383" s="932"/>
      <c r="BK383" s="932"/>
      <c r="BL383" s="932"/>
      <c r="BM383" s="932"/>
      <c r="BN383" s="932"/>
      <c r="BO383" s="932"/>
      <c r="BP383" s="932"/>
      <c r="BQ383" s="932"/>
      <c r="BR383" s="932"/>
      <c r="BS383" s="932"/>
      <c r="BT383" s="932"/>
      <c r="BU383" s="932"/>
      <c r="BV383" s="932"/>
      <c r="BW383" s="932"/>
      <c r="BX383" s="932"/>
      <c r="BY383" s="932"/>
      <c r="BZ383" s="932"/>
      <c r="CA383" s="932"/>
      <c r="CB383" s="932"/>
      <c r="CC383" s="932"/>
      <c r="CD383" s="932"/>
      <c r="CE383" s="932"/>
      <c r="CF383" s="932"/>
      <c r="CG383" s="932"/>
      <c r="CH383" s="932"/>
      <c r="CI383" s="932"/>
      <c r="CJ383" s="932"/>
      <c r="CK383" s="932"/>
      <c r="CL383" s="932"/>
      <c r="CM383" s="932"/>
      <c r="CN383" s="932"/>
      <c r="CO383" s="932"/>
      <c r="CP383" s="932"/>
      <c r="CQ383" s="932"/>
      <c r="CR383" s="932"/>
      <c r="CS383" s="932"/>
      <c r="CT383" s="932"/>
      <c r="CU383" s="932"/>
      <c r="CV383" s="932"/>
      <c r="CW383" s="932"/>
      <c r="CX383" s="932"/>
      <c r="CY383" s="932"/>
      <c r="CZ383" s="932"/>
      <c r="DA383" s="932"/>
      <c r="DB383" s="932"/>
      <c r="DC383" s="932"/>
      <c r="DD383" s="932"/>
      <c r="DE383" s="932"/>
      <c r="DF383" s="932"/>
      <c r="DG383" s="932"/>
      <c r="DH383" s="932"/>
      <c r="DI383" s="932"/>
      <c r="DJ383" s="932"/>
      <c r="DK383" s="932"/>
      <c r="DL383" s="932"/>
      <c r="DM383" s="932"/>
      <c r="DN383" s="932"/>
      <c r="DO383" s="932"/>
      <c r="DP383" s="932"/>
      <c r="DQ383" s="932"/>
      <c r="DR383" s="932"/>
    </row>
    <row r="384" spans="18:122">
      <c r="R384" s="932"/>
      <c r="S384" s="932"/>
      <c r="T384" s="932"/>
      <c r="U384" s="932"/>
      <c r="V384" s="932"/>
      <c r="W384" s="932"/>
      <c r="X384" s="932"/>
      <c r="Y384" s="932"/>
      <c r="Z384" s="932"/>
      <c r="AA384" s="932"/>
      <c r="AB384" s="932"/>
      <c r="AC384" s="932"/>
      <c r="AD384" s="932"/>
      <c r="AE384" s="932"/>
      <c r="AF384" s="932"/>
      <c r="AG384" s="932"/>
      <c r="AH384" s="932"/>
      <c r="AI384" s="932"/>
      <c r="AJ384" s="932"/>
      <c r="AK384" s="932"/>
      <c r="AL384" s="932"/>
      <c r="AM384" s="932"/>
      <c r="AN384" s="932"/>
      <c r="AO384" s="932"/>
      <c r="AP384" s="932"/>
      <c r="AQ384" s="932"/>
      <c r="AR384" s="932"/>
      <c r="AS384" s="932"/>
      <c r="AT384" s="932"/>
      <c r="AU384" s="932"/>
      <c r="AV384" s="932"/>
      <c r="AW384" s="932"/>
      <c r="AX384" s="932"/>
      <c r="AY384" s="932"/>
      <c r="AZ384" s="932"/>
      <c r="BA384" s="932"/>
      <c r="BB384" s="932"/>
      <c r="BC384" s="932"/>
      <c r="BD384" s="932"/>
      <c r="BE384" s="932"/>
      <c r="BF384" s="932"/>
      <c r="BG384" s="932"/>
      <c r="BH384" s="932"/>
      <c r="BI384" s="932"/>
      <c r="BJ384" s="932"/>
      <c r="BK384" s="932"/>
      <c r="BL384" s="932"/>
      <c r="BM384" s="932"/>
      <c r="BN384" s="932"/>
      <c r="BO384" s="932"/>
      <c r="BP384" s="932"/>
      <c r="BQ384" s="932"/>
      <c r="BR384" s="932"/>
      <c r="BS384" s="932"/>
      <c r="BT384" s="932"/>
      <c r="BU384" s="932"/>
      <c r="BV384" s="932"/>
      <c r="BW384" s="932"/>
      <c r="BX384" s="932"/>
      <c r="BY384" s="932"/>
      <c r="BZ384" s="932"/>
      <c r="CA384" s="932"/>
      <c r="CB384" s="932"/>
      <c r="CC384" s="932"/>
      <c r="CD384" s="932"/>
      <c r="CE384" s="932"/>
      <c r="CF384" s="932"/>
      <c r="CG384" s="932"/>
      <c r="CH384" s="932"/>
      <c r="CI384" s="932"/>
      <c r="CJ384" s="932"/>
      <c r="CK384" s="932"/>
      <c r="CL384" s="932"/>
      <c r="CM384" s="932"/>
      <c r="CN384" s="932"/>
      <c r="CO384" s="932"/>
      <c r="CP384" s="932"/>
      <c r="CQ384" s="932"/>
      <c r="CR384" s="932"/>
      <c r="CS384" s="932"/>
      <c r="CT384" s="932"/>
      <c r="CU384" s="932"/>
      <c r="CV384" s="932"/>
      <c r="CW384" s="932"/>
      <c r="CX384" s="932"/>
      <c r="CY384" s="932"/>
      <c r="CZ384" s="932"/>
      <c r="DA384" s="932"/>
      <c r="DB384" s="932"/>
      <c r="DC384" s="932"/>
      <c r="DD384" s="932"/>
      <c r="DE384" s="932"/>
      <c r="DF384" s="932"/>
      <c r="DG384" s="932"/>
      <c r="DH384" s="932"/>
      <c r="DI384" s="932"/>
      <c r="DJ384" s="932"/>
      <c r="DK384" s="932"/>
      <c r="DL384" s="932"/>
      <c r="DM384" s="932"/>
      <c r="DN384" s="932"/>
      <c r="DO384" s="932"/>
      <c r="DP384" s="932"/>
      <c r="DQ384" s="932"/>
      <c r="DR384" s="932"/>
    </row>
    <row r="385" spans="18:122">
      <c r="R385" s="932"/>
      <c r="S385" s="932"/>
      <c r="T385" s="932"/>
      <c r="U385" s="932"/>
      <c r="V385" s="932"/>
      <c r="W385" s="932"/>
      <c r="X385" s="932"/>
      <c r="Y385" s="932"/>
      <c r="Z385" s="932"/>
      <c r="AA385" s="932"/>
      <c r="AB385" s="932"/>
      <c r="AC385" s="932"/>
      <c r="AD385" s="932"/>
      <c r="AE385" s="932"/>
      <c r="AF385" s="932"/>
      <c r="AG385" s="932"/>
      <c r="AH385" s="932"/>
      <c r="AI385" s="932"/>
      <c r="AJ385" s="932"/>
      <c r="AK385" s="932"/>
      <c r="AL385" s="932"/>
      <c r="AM385" s="932"/>
      <c r="AN385" s="932"/>
      <c r="AO385" s="932"/>
      <c r="AP385" s="932"/>
      <c r="AQ385" s="932"/>
      <c r="AR385" s="932"/>
      <c r="AS385" s="932"/>
      <c r="AT385" s="932"/>
      <c r="AU385" s="932"/>
      <c r="AV385" s="932"/>
      <c r="AW385" s="932"/>
      <c r="AX385" s="932"/>
      <c r="AY385" s="932"/>
      <c r="AZ385" s="932"/>
      <c r="BA385" s="932"/>
      <c r="BB385" s="932"/>
      <c r="BC385" s="932"/>
      <c r="BD385" s="932"/>
      <c r="BE385" s="932"/>
      <c r="BF385" s="932"/>
      <c r="BG385" s="932"/>
      <c r="BH385" s="932"/>
      <c r="BI385" s="932"/>
      <c r="BJ385" s="932"/>
      <c r="BK385" s="932"/>
      <c r="BL385" s="932"/>
      <c r="BM385" s="932"/>
      <c r="BN385" s="932"/>
      <c r="BO385" s="932"/>
      <c r="BP385" s="932"/>
      <c r="BQ385" s="932"/>
      <c r="BR385" s="932"/>
      <c r="BS385" s="932"/>
      <c r="BT385" s="932"/>
      <c r="BU385" s="932"/>
      <c r="BV385" s="932"/>
      <c r="BW385" s="932"/>
      <c r="BX385" s="932"/>
      <c r="BY385" s="932"/>
      <c r="BZ385" s="932"/>
      <c r="CA385" s="932"/>
      <c r="CB385" s="932"/>
      <c r="CC385" s="932"/>
      <c r="CD385" s="932"/>
      <c r="CE385" s="932"/>
      <c r="CF385" s="932"/>
      <c r="CG385" s="932"/>
      <c r="CH385" s="932"/>
      <c r="CI385" s="932"/>
      <c r="CJ385" s="932"/>
      <c r="CK385" s="932"/>
      <c r="CL385" s="932"/>
      <c r="CM385" s="932"/>
      <c r="CN385" s="932"/>
      <c r="CO385" s="932"/>
      <c r="CP385" s="932"/>
      <c r="CQ385" s="932"/>
      <c r="CR385" s="932"/>
      <c r="CS385" s="932"/>
      <c r="CT385" s="932"/>
      <c r="CU385" s="932"/>
      <c r="CV385" s="932"/>
      <c r="CW385" s="932"/>
      <c r="CX385" s="932"/>
      <c r="CY385" s="932"/>
      <c r="CZ385" s="932"/>
      <c r="DA385" s="932"/>
      <c r="DB385" s="932"/>
      <c r="DC385" s="932"/>
      <c r="DD385" s="932"/>
      <c r="DE385" s="932"/>
      <c r="DF385" s="932"/>
      <c r="DG385" s="932"/>
      <c r="DH385" s="932"/>
      <c r="DI385" s="932"/>
      <c r="DJ385" s="932"/>
      <c r="DK385" s="932"/>
      <c r="DL385" s="932"/>
      <c r="DM385" s="932"/>
      <c r="DN385" s="932"/>
      <c r="DO385" s="932"/>
      <c r="DP385" s="932"/>
      <c r="DQ385" s="932"/>
      <c r="DR385" s="932"/>
    </row>
    <row r="386" spans="18:122">
      <c r="R386" s="932"/>
      <c r="S386" s="932"/>
      <c r="T386" s="932"/>
      <c r="U386" s="932"/>
      <c r="V386" s="932"/>
      <c r="W386" s="932"/>
      <c r="X386" s="932"/>
      <c r="Y386" s="932"/>
      <c r="Z386" s="932"/>
      <c r="AA386" s="932"/>
      <c r="AB386" s="932"/>
      <c r="AC386" s="932"/>
      <c r="AD386" s="932"/>
      <c r="AE386" s="932"/>
      <c r="AF386" s="932"/>
      <c r="AG386" s="932"/>
      <c r="AH386" s="932"/>
      <c r="AI386" s="932"/>
      <c r="AJ386" s="932"/>
      <c r="AK386" s="932"/>
      <c r="AL386" s="932"/>
      <c r="AM386" s="932"/>
      <c r="AN386" s="932"/>
      <c r="AO386" s="932"/>
      <c r="AP386" s="932"/>
      <c r="AQ386" s="932"/>
      <c r="AR386" s="932"/>
      <c r="AS386" s="932"/>
      <c r="AT386" s="932"/>
      <c r="AU386" s="932"/>
      <c r="AV386" s="932"/>
      <c r="AW386" s="932"/>
      <c r="AX386" s="932"/>
      <c r="AY386" s="932"/>
      <c r="AZ386" s="932"/>
      <c r="BA386" s="932"/>
      <c r="BB386" s="932"/>
      <c r="BC386" s="932"/>
      <c r="BD386" s="932"/>
      <c r="BE386" s="932"/>
      <c r="BF386" s="932"/>
      <c r="BG386" s="932"/>
      <c r="BH386" s="932"/>
      <c r="BI386" s="932"/>
      <c r="BJ386" s="932"/>
      <c r="BK386" s="932"/>
      <c r="BL386" s="932"/>
      <c r="BM386" s="932"/>
      <c r="BN386" s="932"/>
      <c r="BO386" s="932"/>
      <c r="BP386" s="932"/>
      <c r="BQ386" s="932"/>
      <c r="BR386" s="932"/>
      <c r="BS386" s="932"/>
      <c r="BT386" s="932"/>
      <c r="BU386" s="932"/>
      <c r="BV386" s="932"/>
      <c r="BW386" s="932"/>
      <c r="BX386" s="932"/>
      <c r="BY386" s="932"/>
      <c r="BZ386" s="932"/>
      <c r="CA386" s="932"/>
      <c r="CB386" s="932"/>
      <c r="CC386" s="932"/>
      <c r="CD386" s="932"/>
      <c r="CE386" s="932"/>
      <c r="CF386" s="932"/>
      <c r="CG386" s="932"/>
      <c r="CH386" s="932"/>
      <c r="CI386" s="932"/>
      <c r="CJ386" s="932"/>
      <c r="CK386" s="932"/>
      <c r="CL386" s="932"/>
      <c r="CM386" s="932"/>
      <c r="CN386" s="932"/>
      <c r="CO386" s="932"/>
      <c r="CP386" s="932"/>
      <c r="CQ386" s="932"/>
      <c r="CR386" s="932"/>
      <c r="CS386" s="932"/>
      <c r="CT386" s="932"/>
      <c r="CU386" s="932"/>
      <c r="CV386" s="932"/>
      <c r="CW386" s="932"/>
      <c r="CX386" s="932"/>
      <c r="CY386" s="932"/>
      <c r="CZ386" s="932"/>
      <c r="DA386" s="932"/>
      <c r="DB386" s="932"/>
      <c r="DC386" s="932"/>
      <c r="DD386" s="932"/>
      <c r="DE386" s="932"/>
      <c r="DF386" s="932"/>
      <c r="DG386" s="932"/>
      <c r="DH386" s="932"/>
      <c r="DI386" s="932"/>
      <c r="DJ386" s="932"/>
      <c r="DK386" s="932"/>
      <c r="DL386" s="932"/>
      <c r="DM386" s="932"/>
      <c r="DN386" s="932"/>
      <c r="DO386" s="932"/>
      <c r="DP386" s="932"/>
      <c r="DQ386" s="932"/>
      <c r="DR386" s="932"/>
    </row>
    <row r="387" spans="18:122">
      <c r="R387" s="932"/>
      <c r="S387" s="932"/>
      <c r="T387" s="932"/>
      <c r="U387" s="932"/>
      <c r="V387" s="932"/>
      <c r="W387" s="932"/>
      <c r="X387" s="932"/>
      <c r="Y387" s="932"/>
      <c r="Z387" s="932"/>
      <c r="AA387" s="932"/>
      <c r="AB387" s="932"/>
      <c r="AC387" s="932"/>
      <c r="AD387" s="932"/>
      <c r="AE387" s="932"/>
      <c r="AF387" s="932"/>
      <c r="AG387" s="932"/>
      <c r="AH387" s="932"/>
      <c r="AI387" s="932"/>
      <c r="AJ387" s="932"/>
      <c r="AK387" s="932"/>
      <c r="AL387" s="932"/>
      <c r="AM387" s="932"/>
      <c r="AN387" s="932"/>
      <c r="AO387" s="932"/>
      <c r="AP387" s="932"/>
      <c r="AQ387" s="932"/>
      <c r="AR387" s="932"/>
      <c r="AS387" s="932"/>
      <c r="AT387" s="932"/>
      <c r="AU387" s="932"/>
      <c r="AV387" s="932"/>
      <c r="AW387" s="932"/>
      <c r="AX387" s="932"/>
      <c r="AY387" s="932"/>
      <c r="AZ387" s="932"/>
      <c r="BA387" s="932"/>
      <c r="BB387" s="932"/>
      <c r="BC387" s="932"/>
      <c r="BD387" s="932"/>
      <c r="BE387" s="932"/>
      <c r="BF387" s="932"/>
      <c r="BG387" s="932"/>
      <c r="BH387" s="932"/>
      <c r="BI387" s="932"/>
      <c r="BJ387" s="932"/>
      <c r="BK387" s="932"/>
      <c r="BL387" s="932"/>
      <c r="BM387" s="932"/>
      <c r="BN387" s="932"/>
      <c r="BO387" s="932"/>
      <c r="BP387" s="932"/>
      <c r="BQ387" s="932"/>
      <c r="BR387" s="932"/>
      <c r="BS387" s="932"/>
      <c r="BT387" s="932"/>
      <c r="BU387" s="932"/>
      <c r="BV387" s="932"/>
      <c r="BW387" s="932"/>
      <c r="BX387" s="932"/>
      <c r="BY387" s="932"/>
      <c r="BZ387" s="932"/>
      <c r="CA387" s="932"/>
      <c r="CB387" s="932"/>
      <c r="CC387" s="932"/>
      <c r="CD387" s="932"/>
      <c r="CE387" s="932"/>
      <c r="CF387" s="932"/>
      <c r="CG387" s="932"/>
      <c r="CH387" s="932"/>
      <c r="CI387" s="932"/>
      <c r="CJ387" s="932"/>
      <c r="CK387" s="932"/>
      <c r="CL387" s="932"/>
      <c r="CM387" s="932"/>
      <c r="CN387" s="932"/>
      <c r="CO387" s="932"/>
      <c r="CP387" s="932"/>
      <c r="CQ387" s="932"/>
      <c r="CR387" s="932"/>
      <c r="CS387" s="932"/>
      <c r="CT387" s="932"/>
      <c r="CU387" s="932"/>
      <c r="CV387" s="932"/>
      <c r="CW387" s="932"/>
      <c r="CX387" s="932"/>
      <c r="CY387" s="932"/>
      <c r="CZ387" s="932"/>
      <c r="DA387" s="932"/>
      <c r="DB387" s="932"/>
      <c r="DC387" s="932"/>
      <c r="DD387" s="932"/>
      <c r="DE387" s="932"/>
      <c r="DF387" s="932"/>
      <c r="DG387" s="932"/>
      <c r="DH387" s="932"/>
      <c r="DI387" s="932"/>
      <c r="DJ387" s="932"/>
      <c r="DK387" s="932"/>
      <c r="DL387" s="932"/>
      <c r="DM387" s="932"/>
      <c r="DN387" s="932"/>
      <c r="DO387" s="932"/>
      <c r="DP387" s="932"/>
      <c r="DQ387" s="932"/>
      <c r="DR387" s="932"/>
    </row>
    <row r="388" spans="18:122">
      <c r="R388" s="932"/>
      <c r="S388" s="932"/>
      <c r="T388" s="932"/>
      <c r="U388" s="932"/>
      <c r="V388" s="932"/>
      <c r="W388" s="932"/>
      <c r="X388" s="932"/>
      <c r="Y388" s="932"/>
      <c r="Z388" s="932"/>
      <c r="AA388" s="932"/>
      <c r="AB388" s="932"/>
      <c r="AC388" s="932"/>
      <c r="AD388" s="932"/>
      <c r="AE388" s="932"/>
      <c r="AF388" s="932"/>
      <c r="AG388" s="932"/>
      <c r="AH388" s="932"/>
      <c r="AI388" s="932"/>
      <c r="AJ388" s="932"/>
      <c r="AK388" s="932"/>
      <c r="AL388" s="932"/>
      <c r="AM388" s="932"/>
      <c r="AN388" s="932"/>
      <c r="AO388" s="932"/>
      <c r="AP388" s="932"/>
      <c r="AQ388" s="932"/>
      <c r="AR388" s="932"/>
      <c r="AS388" s="932"/>
      <c r="AT388" s="932"/>
      <c r="AU388" s="932"/>
      <c r="AV388" s="932"/>
      <c r="AW388" s="932"/>
      <c r="AX388" s="932"/>
      <c r="AY388" s="932"/>
      <c r="AZ388" s="932"/>
      <c r="BA388" s="932"/>
      <c r="BB388" s="932"/>
      <c r="BC388" s="932"/>
      <c r="BD388" s="932"/>
      <c r="BE388" s="932"/>
      <c r="BF388" s="932"/>
      <c r="BG388" s="932"/>
      <c r="BH388" s="932"/>
      <c r="BI388" s="932"/>
      <c r="BJ388" s="932"/>
      <c r="BK388" s="932"/>
      <c r="BL388" s="932"/>
      <c r="BM388" s="932"/>
      <c r="BN388" s="932"/>
      <c r="BO388" s="932"/>
      <c r="BP388" s="932"/>
      <c r="BQ388" s="932"/>
      <c r="BR388" s="932"/>
      <c r="BS388" s="932"/>
      <c r="BT388" s="932"/>
      <c r="BU388" s="932"/>
      <c r="BV388" s="932"/>
      <c r="BW388" s="932"/>
      <c r="BX388" s="932"/>
      <c r="BY388" s="932"/>
      <c r="BZ388" s="932"/>
      <c r="CA388" s="932"/>
      <c r="CB388" s="932"/>
      <c r="CC388" s="932"/>
      <c r="CD388" s="932"/>
      <c r="CE388" s="932"/>
      <c r="CF388" s="932"/>
      <c r="CG388" s="932"/>
      <c r="CH388" s="932"/>
      <c r="CI388" s="932"/>
      <c r="CJ388" s="932"/>
      <c r="CK388" s="932"/>
      <c r="CL388" s="932"/>
      <c r="CM388" s="932"/>
      <c r="CN388" s="932"/>
      <c r="CO388" s="932"/>
      <c r="CP388" s="932"/>
      <c r="CQ388" s="932"/>
      <c r="CR388" s="932"/>
      <c r="CS388" s="932"/>
      <c r="CT388" s="932"/>
      <c r="CU388" s="932"/>
      <c r="CV388" s="932"/>
      <c r="CW388" s="932"/>
      <c r="CX388" s="932"/>
      <c r="CY388" s="932"/>
      <c r="CZ388" s="932"/>
      <c r="DA388" s="932"/>
      <c r="DB388" s="932"/>
      <c r="DC388" s="932"/>
      <c r="DD388" s="932"/>
      <c r="DE388" s="932"/>
      <c r="DF388" s="932"/>
      <c r="DG388" s="932"/>
      <c r="DH388" s="932"/>
      <c r="DI388" s="932"/>
      <c r="DJ388" s="932"/>
      <c r="DK388" s="932"/>
      <c r="DL388" s="932"/>
      <c r="DM388" s="932"/>
      <c r="DN388" s="932"/>
      <c r="DO388" s="932"/>
      <c r="DP388" s="932"/>
      <c r="DQ388" s="932"/>
      <c r="DR388" s="932"/>
    </row>
    <row r="389" spans="18:122">
      <c r="R389" s="932"/>
      <c r="S389" s="932"/>
      <c r="T389" s="932"/>
      <c r="U389" s="932"/>
      <c r="V389" s="932"/>
      <c r="W389" s="932"/>
      <c r="X389" s="932"/>
      <c r="Y389" s="932"/>
      <c r="Z389" s="932"/>
      <c r="AA389" s="932"/>
      <c r="AB389" s="932"/>
      <c r="AC389" s="932"/>
      <c r="AD389" s="932"/>
      <c r="AE389" s="932"/>
      <c r="AF389" s="932"/>
      <c r="AG389" s="932"/>
      <c r="AH389" s="932"/>
      <c r="AI389" s="932"/>
      <c r="AJ389" s="932"/>
      <c r="AK389" s="932"/>
      <c r="AL389" s="932"/>
      <c r="AM389" s="932"/>
      <c r="AN389" s="932"/>
      <c r="AO389" s="932"/>
      <c r="AP389" s="932"/>
      <c r="AQ389" s="932"/>
      <c r="AR389" s="932"/>
      <c r="AS389" s="932"/>
      <c r="AT389" s="932"/>
      <c r="AU389" s="932"/>
      <c r="AV389" s="932"/>
      <c r="AW389" s="932"/>
      <c r="AX389" s="932"/>
      <c r="AY389" s="932"/>
      <c r="AZ389" s="932"/>
      <c r="BA389" s="932"/>
      <c r="BB389" s="932"/>
      <c r="BC389" s="932"/>
      <c r="BD389" s="932"/>
      <c r="BE389" s="932"/>
      <c r="BF389" s="932"/>
      <c r="BG389" s="932"/>
      <c r="BH389" s="932"/>
      <c r="BI389" s="932"/>
      <c r="BJ389" s="932"/>
      <c r="BK389" s="932"/>
      <c r="BL389" s="932"/>
      <c r="BM389" s="932"/>
      <c r="BN389" s="932"/>
      <c r="BO389" s="932"/>
      <c r="BP389" s="932"/>
      <c r="BQ389" s="932"/>
      <c r="BR389" s="932"/>
      <c r="BS389" s="932"/>
      <c r="BT389" s="932"/>
      <c r="BU389" s="932"/>
      <c r="BV389" s="932"/>
      <c r="BW389" s="932"/>
      <c r="BX389" s="932"/>
      <c r="BY389" s="932"/>
      <c r="BZ389" s="932"/>
      <c r="CA389" s="932"/>
      <c r="CB389" s="932"/>
      <c r="CC389" s="932"/>
      <c r="CD389" s="932"/>
      <c r="CE389" s="932"/>
      <c r="CF389" s="932"/>
      <c r="CG389" s="932"/>
      <c r="CH389" s="932"/>
      <c r="CI389" s="932"/>
      <c r="CJ389" s="932"/>
      <c r="CK389" s="932"/>
      <c r="CL389" s="932"/>
      <c r="CM389" s="932"/>
      <c r="CN389" s="932"/>
      <c r="CO389" s="932"/>
      <c r="CP389" s="932"/>
      <c r="CQ389" s="932"/>
      <c r="CR389" s="932"/>
      <c r="CS389" s="932"/>
      <c r="CT389" s="932"/>
      <c r="CU389" s="932"/>
      <c r="CV389" s="932"/>
      <c r="CW389" s="932"/>
      <c r="CX389" s="932"/>
      <c r="CY389" s="932"/>
      <c r="CZ389" s="932"/>
      <c r="DA389" s="932"/>
      <c r="DB389" s="932"/>
      <c r="DC389" s="932"/>
      <c r="DD389" s="932"/>
      <c r="DE389" s="932"/>
      <c r="DF389" s="932"/>
      <c r="DG389" s="932"/>
      <c r="DH389" s="932"/>
      <c r="DI389" s="932"/>
      <c r="DJ389" s="932"/>
      <c r="DK389" s="932"/>
      <c r="DL389" s="932"/>
      <c r="DM389" s="932"/>
      <c r="DN389" s="932"/>
      <c r="DO389" s="932"/>
      <c r="DP389" s="932"/>
      <c r="DQ389" s="932"/>
      <c r="DR389" s="932"/>
    </row>
    <row r="390" spans="18:122">
      <c r="R390" s="932"/>
      <c r="S390" s="932"/>
      <c r="T390" s="932"/>
      <c r="U390" s="932"/>
      <c r="V390" s="932"/>
      <c r="W390" s="932"/>
      <c r="X390" s="932"/>
      <c r="Y390" s="932"/>
      <c r="Z390" s="932"/>
      <c r="AA390" s="932"/>
      <c r="AB390" s="932"/>
      <c r="AC390" s="932"/>
      <c r="AD390" s="932"/>
      <c r="AE390" s="932"/>
      <c r="AF390" s="932"/>
      <c r="AG390" s="932"/>
      <c r="AH390" s="932"/>
      <c r="AI390" s="932"/>
      <c r="AJ390" s="932"/>
      <c r="AK390" s="932"/>
      <c r="AL390" s="932"/>
      <c r="AM390" s="932"/>
      <c r="AN390" s="932"/>
      <c r="AO390" s="932"/>
      <c r="AP390" s="932"/>
      <c r="AQ390" s="932"/>
      <c r="AR390" s="932"/>
      <c r="AS390" s="932"/>
      <c r="AT390" s="932"/>
      <c r="AU390" s="932"/>
      <c r="AV390" s="932"/>
      <c r="AW390" s="932"/>
      <c r="AX390" s="932"/>
      <c r="AY390" s="932"/>
      <c r="AZ390" s="932"/>
      <c r="BA390" s="932"/>
      <c r="BB390" s="932"/>
      <c r="BC390" s="932"/>
      <c r="BD390" s="932"/>
      <c r="BE390" s="932"/>
      <c r="BF390" s="932"/>
      <c r="BG390" s="932"/>
      <c r="BH390" s="932"/>
      <c r="BI390" s="932"/>
      <c r="BJ390" s="932"/>
      <c r="BK390" s="932"/>
      <c r="BL390" s="932"/>
      <c r="BM390" s="932"/>
      <c r="BN390" s="932"/>
      <c r="BO390" s="932"/>
      <c r="BP390" s="932"/>
      <c r="BQ390" s="932"/>
      <c r="BR390" s="932"/>
      <c r="BS390" s="932"/>
      <c r="BT390" s="932"/>
      <c r="BU390" s="932"/>
      <c r="BV390" s="932"/>
      <c r="BW390" s="932"/>
      <c r="BX390" s="932"/>
      <c r="BY390" s="932"/>
      <c r="BZ390" s="932"/>
      <c r="CA390" s="932"/>
      <c r="CB390" s="932"/>
      <c r="CC390" s="932"/>
      <c r="CD390" s="932"/>
      <c r="CE390" s="932"/>
      <c r="CF390" s="932"/>
      <c r="CG390" s="932"/>
      <c r="CH390" s="932"/>
      <c r="CI390" s="932"/>
      <c r="CJ390" s="932"/>
      <c r="CK390" s="932"/>
      <c r="CL390" s="932"/>
      <c r="CM390" s="932"/>
      <c r="CN390" s="932"/>
      <c r="CO390" s="932"/>
      <c r="CP390" s="932"/>
      <c r="CQ390" s="932"/>
      <c r="CR390" s="932"/>
      <c r="CS390" s="932"/>
      <c r="CT390" s="932"/>
      <c r="CU390" s="932"/>
      <c r="CV390" s="932"/>
      <c r="CW390" s="932"/>
      <c r="CX390" s="932"/>
      <c r="CY390" s="932"/>
      <c r="CZ390" s="932"/>
      <c r="DA390" s="932"/>
      <c r="DB390" s="932"/>
      <c r="DC390" s="932"/>
      <c r="DD390" s="932"/>
      <c r="DE390" s="932"/>
      <c r="DF390" s="932"/>
      <c r="DG390" s="932"/>
      <c r="DH390" s="932"/>
      <c r="DI390" s="932"/>
      <c r="DJ390" s="932"/>
      <c r="DK390" s="932"/>
      <c r="DL390" s="932"/>
      <c r="DM390" s="932"/>
      <c r="DN390" s="932"/>
      <c r="DO390" s="932"/>
      <c r="DP390" s="932"/>
      <c r="DQ390" s="932"/>
      <c r="DR390" s="932"/>
    </row>
    <row r="391" spans="18:122">
      <c r="R391" s="932"/>
      <c r="S391" s="932"/>
      <c r="T391" s="932"/>
      <c r="U391" s="932"/>
      <c r="V391" s="932"/>
      <c r="W391" s="932"/>
      <c r="X391" s="932"/>
      <c r="Y391" s="932"/>
      <c r="Z391" s="932"/>
      <c r="AA391" s="932"/>
      <c r="AB391" s="932"/>
      <c r="AC391" s="932"/>
      <c r="AD391" s="932"/>
      <c r="AE391" s="932"/>
      <c r="AF391" s="932"/>
      <c r="AG391" s="932"/>
      <c r="AH391" s="932"/>
      <c r="AI391" s="932"/>
      <c r="AJ391" s="932"/>
      <c r="AK391" s="932"/>
      <c r="AL391" s="932"/>
      <c r="AM391" s="932"/>
      <c r="AN391" s="932"/>
      <c r="AO391" s="932"/>
      <c r="AP391" s="932"/>
      <c r="AQ391" s="932"/>
      <c r="AR391" s="932"/>
      <c r="AS391" s="932"/>
      <c r="AT391" s="932"/>
      <c r="AU391" s="932"/>
      <c r="AV391" s="932"/>
      <c r="AW391" s="932"/>
      <c r="AX391" s="932"/>
      <c r="AY391" s="932"/>
      <c r="AZ391" s="932"/>
      <c r="BA391" s="932"/>
      <c r="BB391" s="932"/>
      <c r="BC391" s="932"/>
      <c r="BD391" s="932"/>
      <c r="BE391" s="932"/>
      <c r="BF391" s="932"/>
      <c r="BG391" s="932"/>
      <c r="BH391" s="932"/>
      <c r="BI391" s="932"/>
      <c r="BJ391" s="932"/>
      <c r="BK391" s="932"/>
      <c r="BL391" s="932"/>
      <c r="BM391" s="932"/>
      <c r="BN391" s="932"/>
      <c r="BO391" s="932"/>
      <c r="BP391" s="932"/>
      <c r="BQ391" s="932"/>
      <c r="BR391" s="932"/>
      <c r="BS391" s="932"/>
      <c r="BT391" s="932"/>
      <c r="BU391" s="932"/>
      <c r="BV391" s="932"/>
      <c r="BW391" s="932"/>
      <c r="BX391" s="932"/>
      <c r="BY391" s="932"/>
      <c r="BZ391" s="932"/>
      <c r="CA391" s="932"/>
      <c r="CB391" s="932"/>
      <c r="CC391" s="932"/>
      <c r="CD391" s="932"/>
      <c r="CE391" s="932"/>
      <c r="CF391" s="932"/>
      <c r="CG391" s="932"/>
      <c r="CH391" s="932"/>
      <c r="CI391" s="932"/>
      <c r="CJ391" s="932"/>
      <c r="CK391" s="932"/>
      <c r="CL391" s="932"/>
      <c r="CM391" s="932"/>
      <c r="CN391" s="932"/>
      <c r="CO391" s="932"/>
      <c r="CP391" s="932"/>
      <c r="CQ391" s="932"/>
      <c r="CR391" s="932"/>
      <c r="CS391" s="932"/>
      <c r="CT391" s="932"/>
      <c r="CU391" s="932"/>
      <c r="CV391" s="932"/>
      <c r="CW391" s="932"/>
      <c r="CX391" s="932"/>
      <c r="CY391" s="932"/>
      <c r="CZ391" s="932"/>
      <c r="DA391" s="932"/>
      <c r="DB391" s="932"/>
      <c r="DC391" s="932"/>
      <c r="DD391" s="932"/>
      <c r="DE391" s="932"/>
      <c r="DF391" s="932"/>
      <c r="DG391" s="932"/>
      <c r="DH391" s="932"/>
      <c r="DI391" s="932"/>
      <c r="DJ391" s="932"/>
      <c r="DK391" s="932"/>
      <c r="DL391" s="932"/>
      <c r="DM391" s="932"/>
      <c r="DN391" s="932"/>
      <c r="DO391" s="932"/>
      <c r="DP391" s="932"/>
      <c r="DQ391" s="932"/>
      <c r="DR391" s="932"/>
    </row>
    <row r="392" spans="18:122">
      <c r="R392" s="932"/>
      <c r="S392" s="932"/>
      <c r="T392" s="932"/>
      <c r="U392" s="932"/>
      <c r="V392" s="932"/>
      <c r="W392" s="932"/>
      <c r="X392" s="932"/>
      <c r="Y392" s="932"/>
      <c r="Z392" s="932"/>
      <c r="AA392" s="932"/>
      <c r="AB392" s="932"/>
      <c r="AC392" s="932"/>
      <c r="AD392" s="932"/>
      <c r="AE392" s="932"/>
      <c r="AF392" s="932"/>
      <c r="AG392" s="932"/>
      <c r="AH392" s="932"/>
      <c r="AI392" s="932"/>
      <c r="AJ392" s="932"/>
      <c r="AK392" s="932"/>
      <c r="AL392" s="932"/>
      <c r="AM392" s="932"/>
      <c r="AN392" s="932"/>
      <c r="AO392" s="932"/>
      <c r="AP392" s="932"/>
      <c r="AQ392" s="932"/>
      <c r="AR392" s="932"/>
      <c r="AS392" s="932"/>
      <c r="AT392" s="932"/>
      <c r="AU392" s="932"/>
      <c r="AV392" s="932"/>
      <c r="AW392" s="932"/>
      <c r="AX392" s="932"/>
      <c r="AY392" s="932"/>
      <c r="AZ392" s="932"/>
      <c r="BA392" s="932"/>
      <c r="BB392" s="932"/>
      <c r="BC392" s="932"/>
      <c r="BD392" s="932"/>
      <c r="BE392" s="932"/>
      <c r="BF392" s="932"/>
      <c r="BG392" s="932"/>
      <c r="BH392" s="932"/>
      <c r="BI392" s="932"/>
      <c r="BJ392" s="932"/>
      <c r="BK392" s="932"/>
      <c r="BL392" s="932"/>
      <c r="BM392" s="932"/>
      <c r="BN392" s="932"/>
      <c r="BO392" s="932"/>
      <c r="BP392" s="932"/>
      <c r="BQ392" s="932"/>
      <c r="BR392" s="932"/>
      <c r="BS392" s="932"/>
      <c r="BT392" s="932"/>
      <c r="BU392" s="932"/>
      <c r="BV392" s="932"/>
      <c r="BW392" s="932"/>
      <c r="BX392" s="932"/>
      <c r="BY392" s="932"/>
      <c r="BZ392" s="932"/>
      <c r="CA392" s="932"/>
      <c r="CB392" s="932"/>
      <c r="CC392" s="932"/>
      <c r="CD392" s="932"/>
      <c r="CE392" s="932"/>
      <c r="CF392" s="932"/>
      <c r="CG392" s="932"/>
      <c r="CH392" s="932"/>
      <c r="CI392" s="932"/>
      <c r="CJ392" s="932"/>
      <c r="CK392" s="932"/>
      <c r="CL392" s="932"/>
      <c r="CM392" s="932"/>
      <c r="CN392" s="932"/>
      <c r="CO392" s="932"/>
      <c r="CP392" s="932"/>
      <c r="CQ392" s="932"/>
      <c r="CR392" s="932"/>
      <c r="CS392" s="932"/>
      <c r="CT392" s="932"/>
      <c r="CU392" s="932"/>
      <c r="CV392" s="932"/>
      <c r="CW392" s="932"/>
      <c r="CX392" s="932"/>
      <c r="CY392" s="932"/>
      <c r="CZ392" s="932"/>
      <c r="DA392" s="932"/>
      <c r="DB392" s="932"/>
      <c r="DC392" s="932"/>
      <c r="DD392" s="932"/>
      <c r="DE392" s="932"/>
      <c r="DF392" s="932"/>
      <c r="DG392" s="932"/>
      <c r="DH392" s="932"/>
      <c r="DI392" s="932"/>
      <c r="DJ392" s="932"/>
      <c r="DK392" s="932"/>
      <c r="DL392" s="932"/>
      <c r="DM392" s="932"/>
      <c r="DN392" s="932"/>
      <c r="DO392" s="932"/>
      <c r="DP392" s="932"/>
      <c r="DQ392" s="932"/>
      <c r="DR392" s="932"/>
    </row>
    <row r="393" spans="18:122">
      <c r="R393" s="932"/>
      <c r="S393" s="932"/>
      <c r="T393" s="932"/>
      <c r="U393" s="932"/>
      <c r="V393" s="932"/>
      <c r="W393" s="932"/>
      <c r="X393" s="932"/>
      <c r="Y393" s="932"/>
      <c r="Z393" s="932"/>
      <c r="AA393" s="932"/>
      <c r="AB393" s="932"/>
      <c r="AC393" s="932"/>
      <c r="AD393" s="932"/>
      <c r="AE393" s="932"/>
      <c r="AF393" s="932"/>
      <c r="AG393" s="932"/>
      <c r="AH393" s="932"/>
      <c r="AI393" s="932"/>
      <c r="AJ393" s="932"/>
      <c r="AK393" s="932"/>
      <c r="AL393" s="932"/>
      <c r="AM393" s="932"/>
      <c r="AN393" s="932"/>
      <c r="AO393" s="932"/>
      <c r="AP393" s="932"/>
      <c r="AQ393" s="932"/>
      <c r="AR393" s="932"/>
      <c r="AS393" s="932"/>
      <c r="AT393" s="932"/>
      <c r="AU393" s="932"/>
      <c r="AV393" s="932"/>
      <c r="AW393" s="932"/>
      <c r="AX393" s="932"/>
      <c r="AY393" s="932"/>
      <c r="AZ393" s="932"/>
      <c r="BA393" s="932"/>
      <c r="BB393" s="932"/>
      <c r="BC393" s="932"/>
      <c r="BD393" s="932"/>
      <c r="BE393" s="932"/>
      <c r="BF393" s="932"/>
      <c r="BG393" s="932"/>
      <c r="BH393" s="932"/>
      <c r="BI393" s="932"/>
      <c r="BJ393" s="932"/>
      <c r="BK393" s="932"/>
      <c r="BL393" s="932"/>
      <c r="BM393" s="932"/>
      <c r="BN393" s="932"/>
      <c r="BO393" s="932"/>
      <c r="BP393" s="932"/>
      <c r="BQ393" s="932"/>
      <c r="BR393" s="932"/>
      <c r="BS393" s="932"/>
      <c r="BT393" s="932"/>
      <c r="BU393" s="932"/>
      <c r="BV393" s="932"/>
      <c r="BW393" s="932"/>
      <c r="BX393" s="932"/>
      <c r="BY393" s="932"/>
      <c r="BZ393" s="932"/>
      <c r="CA393" s="932"/>
      <c r="CB393" s="932"/>
      <c r="CC393" s="932"/>
      <c r="CD393" s="932"/>
      <c r="CE393" s="932"/>
      <c r="CF393" s="932"/>
      <c r="CG393" s="932"/>
      <c r="CH393" s="932"/>
      <c r="CI393" s="932"/>
      <c r="CJ393" s="932"/>
      <c r="CK393" s="932"/>
      <c r="CL393" s="932"/>
      <c r="CM393" s="932"/>
      <c r="CN393" s="932"/>
      <c r="CO393" s="932"/>
      <c r="CP393" s="932"/>
      <c r="CQ393" s="932"/>
      <c r="CR393" s="932"/>
      <c r="CS393" s="932"/>
      <c r="CT393" s="932"/>
      <c r="CU393" s="932"/>
      <c r="CV393" s="932"/>
      <c r="CW393" s="932"/>
      <c r="CX393" s="932"/>
      <c r="CY393" s="932"/>
      <c r="CZ393" s="932"/>
      <c r="DA393" s="932"/>
      <c r="DB393" s="932"/>
      <c r="DC393" s="932"/>
      <c r="DD393" s="932"/>
      <c r="DE393" s="932"/>
      <c r="DF393" s="932"/>
      <c r="DG393" s="932"/>
      <c r="DH393" s="932"/>
      <c r="DI393" s="932"/>
      <c r="DJ393" s="932"/>
      <c r="DK393" s="932"/>
      <c r="DL393" s="932"/>
      <c r="DM393" s="932"/>
      <c r="DN393" s="932"/>
      <c r="DO393" s="932"/>
      <c r="DP393" s="932"/>
      <c r="DQ393" s="932"/>
      <c r="DR393" s="932"/>
    </row>
    <row r="394" spans="18:122">
      <c r="R394" s="932"/>
      <c r="S394" s="932"/>
      <c r="T394" s="932"/>
      <c r="U394" s="932"/>
      <c r="V394" s="932"/>
      <c r="W394" s="932"/>
      <c r="X394" s="932"/>
      <c r="Y394" s="932"/>
      <c r="Z394" s="932"/>
      <c r="AA394" s="932"/>
      <c r="AB394" s="932"/>
      <c r="AC394" s="932"/>
      <c r="AD394" s="932"/>
      <c r="AE394" s="932"/>
      <c r="AF394" s="932"/>
      <c r="AG394" s="932"/>
      <c r="AH394" s="932"/>
      <c r="AI394" s="932"/>
      <c r="AJ394" s="932"/>
      <c r="AK394" s="932"/>
      <c r="AL394" s="932"/>
      <c r="AM394" s="932"/>
      <c r="AN394" s="932"/>
      <c r="AO394" s="932"/>
      <c r="AP394" s="932"/>
      <c r="AQ394" s="932"/>
      <c r="AR394" s="932"/>
      <c r="AS394" s="932"/>
      <c r="AT394" s="932"/>
      <c r="AU394" s="932"/>
      <c r="AV394" s="932"/>
      <c r="AW394" s="932"/>
      <c r="AX394" s="932"/>
      <c r="AY394" s="932"/>
      <c r="AZ394" s="932"/>
      <c r="BA394" s="932"/>
      <c r="BB394" s="932"/>
      <c r="BC394" s="932"/>
      <c r="BD394" s="932"/>
      <c r="BE394" s="932"/>
      <c r="BF394" s="932"/>
      <c r="BG394" s="932"/>
      <c r="BH394" s="932"/>
      <c r="BI394" s="932"/>
      <c r="BJ394" s="932"/>
      <c r="BK394" s="932"/>
      <c r="BL394" s="932"/>
      <c r="BM394" s="932"/>
      <c r="BN394" s="932"/>
      <c r="BO394" s="932"/>
      <c r="BP394" s="932"/>
      <c r="BQ394" s="932"/>
      <c r="BR394" s="932"/>
      <c r="BS394" s="932"/>
      <c r="BT394" s="932"/>
      <c r="BU394" s="932"/>
      <c r="BV394" s="932"/>
      <c r="BW394" s="932"/>
      <c r="BX394" s="932"/>
      <c r="BY394" s="932"/>
      <c r="BZ394" s="932"/>
      <c r="CA394" s="932"/>
      <c r="CB394" s="932"/>
      <c r="CC394" s="932"/>
      <c r="CD394" s="932"/>
      <c r="CE394" s="932"/>
      <c r="CF394" s="932"/>
      <c r="CG394" s="932"/>
      <c r="CH394" s="932"/>
      <c r="CI394" s="932"/>
      <c r="CJ394" s="932"/>
      <c r="CK394" s="932"/>
      <c r="CL394" s="932"/>
      <c r="CM394" s="932"/>
      <c r="CN394" s="932"/>
      <c r="CO394" s="932"/>
      <c r="CP394" s="932"/>
      <c r="CQ394" s="932"/>
      <c r="CR394" s="932"/>
      <c r="CS394" s="932"/>
      <c r="CT394" s="932"/>
      <c r="CU394" s="932"/>
      <c r="CV394" s="932"/>
      <c r="CW394" s="932"/>
      <c r="CX394" s="932"/>
      <c r="CY394" s="932"/>
      <c r="CZ394" s="932"/>
      <c r="DA394" s="932"/>
      <c r="DB394" s="932"/>
      <c r="DC394" s="932"/>
      <c r="DD394" s="932"/>
      <c r="DE394" s="932"/>
      <c r="DF394" s="932"/>
      <c r="DG394" s="932"/>
      <c r="DH394" s="932"/>
      <c r="DI394" s="932"/>
      <c r="DJ394" s="932"/>
      <c r="DK394" s="932"/>
      <c r="DL394" s="932"/>
      <c r="DM394" s="932"/>
      <c r="DN394" s="932"/>
      <c r="DO394" s="932"/>
      <c r="DP394" s="932"/>
      <c r="DQ394" s="932"/>
      <c r="DR394" s="932"/>
    </row>
    <row r="395" spans="18:122">
      <c r="R395" s="932"/>
      <c r="S395" s="932"/>
      <c r="T395" s="932"/>
      <c r="U395" s="932"/>
      <c r="V395" s="932"/>
      <c r="W395" s="932"/>
      <c r="X395" s="932"/>
      <c r="Y395" s="932"/>
      <c r="Z395" s="932"/>
      <c r="AA395" s="932"/>
      <c r="AB395" s="932"/>
      <c r="AC395" s="932"/>
      <c r="AD395" s="932"/>
      <c r="AE395" s="932"/>
      <c r="AF395" s="932"/>
      <c r="AG395" s="932"/>
      <c r="AH395" s="932"/>
      <c r="AI395" s="932"/>
      <c r="AJ395" s="932"/>
      <c r="AK395" s="932"/>
      <c r="AL395" s="932"/>
      <c r="AM395" s="932"/>
      <c r="AN395" s="932"/>
      <c r="AO395" s="932"/>
      <c r="AP395" s="932"/>
      <c r="AQ395" s="932"/>
      <c r="AR395" s="932"/>
      <c r="AS395" s="932"/>
      <c r="AT395" s="932"/>
      <c r="AU395" s="932"/>
      <c r="AV395" s="932"/>
      <c r="AW395" s="932"/>
      <c r="AX395" s="932"/>
      <c r="AY395" s="932"/>
      <c r="AZ395" s="932"/>
      <c r="BA395" s="932"/>
      <c r="BB395" s="932"/>
      <c r="BC395" s="932"/>
      <c r="BD395" s="932"/>
      <c r="BE395" s="932"/>
      <c r="BF395" s="932"/>
      <c r="BG395" s="932"/>
      <c r="BH395" s="932"/>
      <c r="BI395" s="932"/>
      <c r="BJ395" s="932"/>
      <c r="BK395" s="932"/>
      <c r="BL395" s="932"/>
      <c r="BM395" s="932"/>
      <c r="BN395" s="932"/>
      <c r="BO395" s="932"/>
      <c r="BP395" s="932"/>
      <c r="BQ395" s="932"/>
      <c r="BR395" s="932"/>
      <c r="BS395" s="932"/>
      <c r="BT395" s="932"/>
      <c r="BU395" s="932"/>
      <c r="BV395" s="932"/>
      <c r="BW395" s="932"/>
      <c r="BX395" s="932"/>
      <c r="BY395" s="932"/>
      <c r="BZ395" s="932"/>
      <c r="CA395" s="932"/>
      <c r="CB395" s="932"/>
      <c r="CC395" s="932"/>
      <c r="CD395" s="932"/>
      <c r="CE395" s="932"/>
      <c r="CF395" s="932"/>
      <c r="CG395" s="932"/>
      <c r="CH395" s="932"/>
      <c r="CI395" s="932"/>
      <c r="CJ395" s="932"/>
      <c r="CK395" s="932"/>
      <c r="CL395" s="932"/>
      <c r="CM395" s="932"/>
      <c r="CN395" s="932"/>
      <c r="CO395" s="932"/>
      <c r="CP395" s="932"/>
      <c r="CQ395" s="932"/>
      <c r="CR395" s="932"/>
      <c r="CS395" s="932"/>
      <c r="CT395" s="932"/>
      <c r="CU395" s="932"/>
      <c r="CV395" s="932"/>
      <c r="CW395" s="932"/>
      <c r="CX395" s="932"/>
      <c r="CY395" s="932"/>
      <c r="CZ395" s="932"/>
      <c r="DA395" s="932"/>
      <c r="DB395" s="932"/>
      <c r="DC395" s="932"/>
      <c r="DD395" s="932"/>
      <c r="DE395" s="932"/>
      <c r="DF395" s="932"/>
      <c r="DG395" s="932"/>
      <c r="DH395" s="932"/>
      <c r="DI395" s="932"/>
      <c r="DJ395" s="932"/>
      <c r="DK395" s="932"/>
      <c r="DL395" s="932"/>
      <c r="DM395" s="932"/>
      <c r="DN395" s="932"/>
      <c r="DO395" s="932"/>
      <c r="DP395" s="932"/>
      <c r="DQ395" s="932"/>
      <c r="DR395" s="932"/>
    </row>
    <row r="396" spans="18:122">
      <c r="R396" s="932"/>
      <c r="S396" s="932"/>
      <c r="T396" s="932"/>
      <c r="U396" s="932"/>
      <c r="V396" s="932"/>
      <c r="W396" s="932"/>
      <c r="X396" s="932"/>
      <c r="Y396" s="932"/>
      <c r="Z396" s="932"/>
      <c r="AA396" s="932"/>
      <c r="AB396" s="932"/>
      <c r="AC396" s="932"/>
      <c r="AD396" s="932"/>
      <c r="AE396" s="932"/>
      <c r="AF396" s="932"/>
      <c r="AG396" s="932"/>
      <c r="AH396" s="932"/>
      <c r="AI396" s="932"/>
      <c r="AJ396" s="932"/>
      <c r="AK396" s="932"/>
      <c r="AL396" s="932"/>
      <c r="AM396" s="932"/>
      <c r="AN396" s="932"/>
      <c r="AO396" s="932"/>
      <c r="AP396" s="932"/>
      <c r="AQ396" s="932"/>
      <c r="AR396" s="932"/>
      <c r="AS396" s="932"/>
      <c r="AT396" s="932"/>
      <c r="AU396" s="932"/>
      <c r="AV396" s="932"/>
      <c r="AW396" s="932"/>
      <c r="AX396" s="932"/>
      <c r="AY396" s="932"/>
      <c r="AZ396" s="932"/>
      <c r="BA396" s="932"/>
      <c r="BB396" s="932"/>
      <c r="BC396" s="932"/>
      <c r="BD396" s="932"/>
      <c r="BE396" s="932"/>
      <c r="BF396" s="932"/>
      <c r="BG396" s="932"/>
      <c r="BH396" s="932"/>
      <c r="BI396" s="932"/>
      <c r="BJ396" s="932"/>
      <c r="BK396" s="932"/>
      <c r="BL396" s="932"/>
      <c r="BM396" s="932"/>
      <c r="BN396" s="932"/>
      <c r="BO396" s="932"/>
      <c r="BP396" s="932"/>
      <c r="BQ396" s="932"/>
      <c r="BR396" s="932"/>
      <c r="BS396" s="932"/>
      <c r="BT396" s="932"/>
      <c r="BU396" s="932"/>
      <c r="BV396" s="932"/>
      <c r="BW396" s="932"/>
      <c r="BX396" s="932"/>
      <c r="BY396" s="932"/>
      <c r="BZ396" s="932"/>
      <c r="CA396" s="932"/>
      <c r="CB396" s="932"/>
      <c r="CC396" s="932"/>
      <c r="CD396" s="932"/>
      <c r="CE396" s="932"/>
      <c r="CF396" s="932"/>
      <c r="CG396" s="932"/>
      <c r="CH396" s="932"/>
      <c r="CI396" s="932"/>
      <c r="CJ396" s="932"/>
      <c r="CK396" s="932"/>
      <c r="CL396" s="932"/>
      <c r="CM396" s="932"/>
      <c r="CN396" s="932"/>
      <c r="CO396" s="932"/>
      <c r="CP396" s="932"/>
      <c r="CQ396" s="932"/>
      <c r="CR396" s="932"/>
      <c r="CS396" s="932"/>
      <c r="CT396" s="932"/>
      <c r="CU396" s="932"/>
      <c r="CV396" s="932"/>
      <c r="CW396" s="932"/>
      <c r="CX396" s="932"/>
      <c r="CY396" s="932"/>
      <c r="CZ396" s="932"/>
      <c r="DA396" s="932"/>
      <c r="DB396" s="932"/>
      <c r="DC396" s="932"/>
      <c r="DD396" s="932"/>
      <c r="DE396" s="932"/>
      <c r="DF396" s="932"/>
      <c r="DG396" s="932"/>
      <c r="DH396" s="932"/>
      <c r="DI396" s="932"/>
      <c r="DJ396" s="932"/>
      <c r="DK396" s="932"/>
      <c r="DL396" s="932"/>
      <c r="DM396" s="932"/>
      <c r="DN396" s="932"/>
      <c r="DO396" s="932"/>
      <c r="DP396" s="932"/>
      <c r="DQ396" s="932"/>
      <c r="DR396" s="932"/>
    </row>
    <row r="397" spans="18:122">
      <c r="R397" s="932"/>
      <c r="S397" s="932"/>
      <c r="T397" s="932"/>
      <c r="U397" s="932"/>
      <c r="V397" s="932"/>
      <c r="W397" s="932"/>
      <c r="X397" s="932"/>
      <c r="Y397" s="932"/>
      <c r="Z397" s="932"/>
      <c r="AA397" s="932"/>
      <c r="AB397" s="932"/>
      <c r="AC397" s="932"/>
      <c r="AD397" s="932"/>
      <c r="AE397" s="932"/>
      <c r="AF397" s="932"/>
      <c r="AG397" s="932"/>
      <c r="AH397" s="932"/>
      <c r="AI397" s="932"/>
      <c r="AJ397" s="932"/>
      <c r="AK397" s="932"/>
      <c r="AL397" s="932"/>
      <c r="AM397" s="932"/>
      <c r="AN397" s="932"/>
      <c r="AO397" s="932"/>
      <c r="AP397" s="932"/>
      <c r="AQ397" s="932"/>
      <c r="AR397" s="932"/>
      <c r="AS397" s="932"/>
      <c r="AT397" s="932"/>
      <c r="AU397" s="932"/>
      <c r="AV397" s="932"/>
      <c r="AW397" s="932"/>
      <c r="AX397" s="932"/>
      <c r="AY397" s="932"/>
      <c r="AZ397" s="932"/>
      <c r="BA397" s="932"/>
      <c r="BB397" s="932"/>
      <c r="BC397" s="932"/>
      <c r="BD397" s="932"/>
      <c r="BE397" s="932"/>
      <c r="BF397" s="932"/>
      <c r="BG397" s="932"/>
      <c r="BH397" s="932"/>
      <c r="BI397" s="932"/>
      <c r="BJ397" s="932"/>
      <c r="BK397" s="932"/>
      <c r="BL397" s="932"/>
      <c r="BM397" s="932"/>
      <c r="BN397" s="932"/>
      <c r="BO397" s="932"/>
      <c r="BP397" s="932"/>
      <c r="BQ397" s="932"/>
      <c r="BR397" s="932"/>
      <c r="BS397" s="932"/>
      <c r="BT397" s="932"/>
      <c r="BU397" s="932"/>
      <c r="BV397" s="932"/>
      <c r="BW397" s="932"/>
      <c r="BX397" s="932"/>
      <c r="BY397" s="932"/>
      <c r="BZ397" s="932"/>
      <c r="CA397" s="932"/>
      <c r="CB397" s="932"/>
      <c r="CC397" s="932"/>
      <c r="CD397" s="932"/>
      <c r="CE397" s="932"/>
      <c r="CF397" s="932"/>
      <c r="CG397" s="932"/>
      <c r="CH397" s="932"/>
      <c r="CI397" s="932"/>
      <c r="CJ397" s="932"/>
      <c r="CK397" s="932"/>
      <c r="CL397" s="932"/>
      <c r="CM397" s="932"/>
      <c r="CN397" s="932"/>
      <c r="CO397" s="932"/>
      <c r="CP397" s="932"/>
      <c r="CQ397" s="932"/>
      <c r="CR397" s="932"/>
      <c r="CS397" s="932"/>
      <c r="CT397" s="932"/>
      <c r="CU397" s="932"/>
      <c r="CV397" s="932"/>
      <c r="CW397" s="932"/>
      <c r="CX397" s="932"/>
      <c r="CY397" s="932"/>
      <c r="CZ397" s="932"/>
      <c r="DA397" s="932"/>
      <c r="DB397" s="932"/>
      <c r="DC397" s="932"/>
      <c r="DD397" s="932"/>
      <c r="DE397" s="932"/>
      <c r="DF397" s="932"/>
      <c r="DG397" s="932"/>
      <c r="DH397" s="932"/>
      <c r="DI397" s="932"/>
      <c r="DJ397" s="932"/>
      <c r="DK397" s="932"/>
      <c r="DL397" s="932"/>
      <c r="DM397" s="932"/>
      <c r="DN397" s="932"/>
      <c r="DO397" s="932"/>
      <c r="DP397" s="932"/>
      <c r="DQ397" s="932"/>
      <c r="DR397" s="932"/>
    </row>
    <row r="398" spans="18:122">
      <c r="R398" s="932"/>
      <c r="S398" s="932"/>
      <c r="T398" s="932"/>
      <c r="U398" s="932"/>
      <c r="V398" s="932"/>
      <c r="W398" s="932"/>
      <c r="X398" s="932"/>
      <c r="Y398" s="932"/>
      <c r="Z398" s="932"/>
      <c r="AA398" s="932"/>
      <c r="AB398" s="932"/>
      <c r="AC398" s="932"/>
      <c r="AD398" s="932"/>
      <c r="AE398" s="932"/>
      <c r="AF398" s="932"/>
      <c r="AG398" s="932"/>
      <c r="AH398" s="932"/>
      <c r="AI398" s="932"/>
      <c r="AJ398" s="932"/>
      <c r="AK398" s="932"/>
      <c r="AL398" s="932"/>
      <c r="AM398" s="932"/>
      <c r="AN398" s="932"/>
      <c r="AO398" s="932"/>
      <c r="AP398" s="932"/>
      <c r="AQ398" s="932"/>
      <c r="AR398" s="932"/>
      <c r="AS398" s="932"/>
      <c r="AT398" s="932"/>
      <c r="AU398" s="932"/>
      <c r="AV398" s="932"/>
      <c r="AW398" s="932"/>
      <c r="AX398" s="932"/>
      <c r="AY398" s="932"/>
      <c r="AZ398" s="932"/>
      <c r="BA398" s="932"/>
      <c r="BB398" s="932"/>
      <c r="BC398" s="932"/>
      <c r="BD398" s="932"/>
      <c r="BE398" s="932"/>
      <c r="BF398" s="932"/>
      <c r="BG398" s="932"/>
      <c r="BH398" s="932"/>
      <c r="BI398" s="932"/>
      <c r="BJ398" s="932"/>
      <c r="BK398" s="932"/>
      <c r="BL398" s="932"/>
      <c r="BM398" s="932"/>
      <c r="BN398" s="932"/>
      <c r="BO398" s="932"/>
      <c r="BP398" s="932"/>
      <c r="BQ398" s="932"/>
      <c r="BR398" s="932"/>
      <c r="BS398" s="932"/>
      <c r="BT398" s="932"/>
      <c r="BU398" s="932"/>
      <c r="BV398" s="932"/>
      <c r="BW398" s="932"/>
      <c r="BX398" s="932"/>
      <c r="BY398" s="932"/>
      <c r="BZ398" s="932"/>
      <c r="CA398" s="932"/>
      <c r="CB398" s="932"/>
      <c r="CC398" s="932"/>
      <c r="CD398" s="932"/>
      <c r="CE398" s="932"/>
      <c r="CF398" s="932"/>
      <c r="CG398" s="932"/>
      <c r="CH398" s="932"/>
      <c r="CI398" s="932"/>
      <c r="CJ398" s="932"/>
      <c r="CK398" s="932"/>
      <c r="CL398" s="932"/>
      <c r="CM398" s="932"/>
      <c r="CN398" s="932"/>
      <c r="CO398" s="932"/>
      <c r="CP398" s="932"/>
      <c r="CQ398" s="932"/>
      <c r="CR398" s="932"/>
      <c r="CS398" s="932"/>
      <c r="CT398" s="932"/>
      <c r="CU398" s="932"/>
      <c r="CV398" s="932"/>
      <c r="CW398" s="932"/>
      <c r="CX398" s="932"/>
      <c r="CY398" s="932"/>
      <c r="CZ398" s="932"/>
      <c r="DA398" s="932"/>
      <c r="DB398" s="932"/>
      <c r="DC398" s="932"/>
      <c r="DD398" s="932"/>
      <c r="DE398" s="932"/>
      <c r="DF398" s="932"/>
      <c r="DG398" s="932"/>
      <c r="DH398" s="932"/>
      <c r="DI398" s="932"/>
      <c r="DJ398" s="932"/>
      <c r="DK398" s="932"/>
      <c r="DL398" s="932"/>
      <c r="DM398" s="932"/>
      <c r="DN398" s="932"/>
      <c r="DO398" s="932"/>
      <c r="DP398" s="932"/>
      <c r="DQ398" s="932"/>
      <c r="DR398" s="932"/>
    </row>
    <row r="399" spans="18:122">
      <c r="R399" s="932"/>
      <c r="S399" s="932"/>
      <c r="T399" s="932"/>
      <c r="U399" s="932"/>
      <c r="V399" s="932"/>
      <c r="W399" s="932"/>
      <c r="X399" s="932"/>
      <c r="Y399" s="932"/>
      <c r="Z399" s="932"/>
      <c r="AA399" s="932"/>
      <c r="AB399" s="932"/>
      <c r="AC399" s="932"/>
      <c r="AD399" s="932"/>
      <c r="AE399" s="932"/>
      <c r="AF399" s="932"/>
      <c r="AG399" s="932"/>
      <c r="AH399" s="932"/>
      <c r="AI399" s="932"/>
      <c r="AJ399" s="932"/>
      <c r="AK399" s="932"/>
      <c r="AL399" s="932"/>
      <c r="AM399" s="932"/>
      <c r="AN399" s="932"/>
      <c r="AO399" s="932"/>
      <c r="AP399" s="932"/>
      <c r="AQ399" s="932"/>
      <c r="AR399" s="932"/>
      <c r="AS399" s="932"/>
      <c r="AT399" s="932"/>
      <c r="AU399" s="932"/>
      <c r="AV399" s="932"/>
      <c r="AW399" s="932"/>
      <c r="AX399" s="932"/>
      <c r="AY399" s="932"/>
      <c r="AZ399" s="932"/>
      <c r="BA399" s="932"/>
      <c r="BB399" s="932"/>
      <c r="BC399" s="932"/>
      <c r="BD399" s="932"/>
      <c r="BE399" s="932"/>
      <c r="BF399" s="932"/>
      <c r="BG399" s="932"/>
      <c r="BH399" s="932"/>
      <c r="BI399" s="932"/>
      <c r="BJ399" s="932"/>
      <c r="BK399" s="932"/>
      <c r="BL399" s="932"/>
      <c r="BM399" s="932"/>
      <c r="BN399" s="932"/>
      <c r="BO399" s="932"/>
      <c r="BP399" s="932"/>
      <c r="BQ399" s="932"/>
      <c r="BR399" s="932"/>
      <c r="BS399" s="932"/>
      <c r="BT399" s="932"/>
      <c r="BU399" s="932"/>
      <c r="BV399" s="932"/>
      <c r="BW399" s="932"/>
      <c r="BX399" s="932"/>
      <c r="BY399" s="932"/>
      <c r="BZ399" s="932"/>
      <c r="CA399" s="932"/>
      <c r="CB399" s="932"/>
      <c r="CC399" s="932"/>
      <c r="CD399" s="932"/>
      <c r="CE399" s="932"/>
      <c r="CF399" s="932"/>
      <c r="CG399" s="932"/>
      <c r="CH399" s="932"/>
      <c r="CI399" s="932"/>
      <c r="CJ399" s="932"/>
      <c r="CK399" s="932"/>
      <c r="CL399" s="932"/>
      <c r="CM399" s="932"/>
      <c r="CN399" s="932"/>
      <c r="CO399" s="932"/>
      <c r="CP399" s="932"/>
      <c r="CQ399" s="932"/>
      <c r="CR399" s="932"/>
      <c r="CS399" s="932"/>
      <c r="CT399" s="932"/>
      <c r="CU399" s="932"/>
      <c r="CV399" s="932"/>
      <c r="CW399" s="932"/>
      <c r="CX399" s="932"/>
      <c r="CY399" s="932"/>
      <c r="CZ399" s="932"/>
      <c r="DA399" s="932"/>
      <c r="DB399" s="932"/>
      <c r="DC399" s="932"/>
      <c r="DD399" s="932"/>
      <c r="DE399" s="932"/>
      <c r="DF399" s="932"/>
      <c r="DG399" s="932"/>
      <c r="DH399" s="932"/>
      <c r="DI399" s="932"/>
      <c r="DJ399" s="932"/>
      <c r="DK399" s="932"/>
      <c r="DL399" s="932"/>
      <c r="DM399" s="932"/>
      <c r="DN399" s="932"/>
      <c r="DO399" s="932"/>
      <c r="DP399" s="932"/>
      <c r="DQ399" s="932"/>
      <c r="DR399" s="932"/>
    </row>
    <row r="400" spans="18:122">
      <c r="R400" s="932"/>
      <c r="S400" s="932"/>
      <c r="T400" s="932"/>
      <c r="U400" s="932"/>
      <c r="V400" s="932"/>
      <c r="W400" s="932"/>
      <c r="X400" s="932"/>
      <c r="Y400" s="932"/>
      <c r="Z400" s="932"/>
      <c r="AA400" s="932"/>
      <c r="AB400" s="932"/>
      <c r="AC400" s="932"/>
      <c r="AD400" s="932"/>
      <c r="AE400" s="932"/>
      <c r="AF400" s="932"/>
      <c r="AG400" s="932"/>
      <c r="AH400" s="932"/>
      <c r="AI400" s="932"/>
      <c r="AJ400" s="932"/>
      <c r="AK400" s="932"/>
      <c r="AL400" s="932"/>
      <c r="AM400" s="932"/>
      <c r="AN400" s="932"/>
      <c r="AO400" s="932"/>
      <c r="AP400" s="932"/>
      <c r="AQ400" s="932"/>
      <c r="AR400" s="932"/>
      <c r="AS400" s="932"/>
      <c r="AT400" s="932"/>
      <c r="AU400" s="932"/>
      <c r="AV400" s="932"/>
      <c r="AW400" s="932"/>
      <c r="AX400" s="932"/>
      <c r="AY400" s="932"/>
      <c r="AZ400" s="932"/>
      <c r="BA400" s="932"/>
      <c r="BB400" s="932"/>
      <c r="BC400" s="932"/>
      <c r="BD400" s="932"/>
      <c r="BE400" s="932"/>
      <c r="BF400" s="932"/>
      <c r="BG400" s="932"/>
      <c r="BH400" s="932"/>
      <c r="BI400" s="932"/>
      <c r="BJ400" s="932"/>
      <c r="BK400" s="932"/>
      <c r="BL400" s="932"/>
      <c r="BM400" s="932"/>
      <c r="BN400" s="932"/>
      <c r="BO400" s="932"/>
      <c r="BP400" s="932"/>
      <c r="BQ400" s="932"/>
      <c r="BR400" s="932"/>
      <c r="BS400" s="932"/>
      <c r="BT400" s="932"/>
      <c r="BU400" s="932"/>
      <c r="BV400" s="932"/>
      <c r="BW400" s="932"/>
      <c r="BX400" s="932"/>
      <c r="BY400" s="932"/>
      <c r="BZ400" s="932"/>
      <c r="CA400" s="932"/>
      <c r="CB400" s="932"/>
      <c r="CC400" s="932"/>
      <c r="CD400" s="932"/>
      <c r="CE400" s="932"/>
      <c r="CF400" s="932"/>
      <c r="CG400" s="932"/>
      <c r="CH400" s="932"/>
      <c r="CI400" s="932"/>
      <c r="CJ400" s="932"/>
      <c r="CK400" s="932"/>
      <c r="CL400" s="932"/>
      <c r="CM400" s="932"/>
      <c r="CN400" s="932"/>
      <c r="CO400" s="932"/>
      <c r="CP400" s="932"/>
      <c r="CQ400" s="932"/>
      <c r="CR400" s="932"/>
      <c r="CS400" s="932"/>
      <c r="CT400" s="932"/>
      <c r="CU400" s="932"/>
      <c r="CV400" s="932"/>
      <c r="CW400" s="932"/>
      <c r="CX400" s="932"/>
      <c r="CY400" s="932"/>
      <c r="CZ400" s="932"/>
      <c r="DA400" s="932"/>
      <c r="DB400" s="932"/>
      <c r="DC400" s="932"/>
      <c r="DD400" s="932"/>
      <c r="DE400" s="932"/>
      <c r="DF400" s="932"/>
      <c r="DG400" s="932"/>
      <c r="DH400" s="932"/>
      <c r="DI400" s="932"/>
      <c r="DJ400" s="932"/>
      <c r="DK400" s="932"/>
      <c r="DL400" s="932"/>
      <c r="DM400" s="932"/>
      <c r="DN400" s="932"/>
      <c r="DO400" s="932"/>
      <c r="DP400" s="932"/>
      <c r="DQ400" s="932"/>
      <c r="DR400" s="932"/>
    </row>
    <row r="401" spans="18:122">
      <c r="R401" s="932"/>
      <c r="S401" s="932"/>
      <c r="T401" s="932"/>
      <c r="U401" s="932"/>
      <c r="V401" s="932"/>
      <c r="W401" s="932"/>
      <c r="X401" s="932"/>
      <c r="Y401" s="932"/>
      <c r="Z401" s="932"/>
      <c r="AA401" s="932"/>
      <c r="AB401" s="932"/>
      <c r="AC401" s="932"/>
      <c r="AD401" s="932"/>
      <c r="AE401" s="932"/>
      <c r="AF401" s="932"/>
      <c r="AG401" s="932"/>
      <c r="AH401" s="932"/>
      <c r="AI401" s="932"/>
      <c r="AJ401" s="932"/>
      <c r="AK401" s="932"/>
      <c r="AL401" s="932"/>
      <c r="AM401" s="932"/>
      <c r="AN401" s="932"/>
      <c r="AO401" s="932"/>
      <c r="AP401" s="932"/>
      <c r="AQ401" s="932"/>
      <c r="AR401" s="932"/>
      <c r="AS401" s="932"/>
      <c r="AT401" s="932"/>
      <c r="AU401" s="932"/>
      <c r="AV401" s="932"/>
      <c r="AW401" s="932"/>
      <c r="AX401" s="932"/>
      <c r="AY401" s="932"/>
      <c r="AZ401" s="932"/>
      <c r="BA401" s="932"/>
      <c r="BB401" s="932"/>
      <c r="BC401" s="932"/>
      <c r="BD401" s="932"/>
      <c r="BE401" s="932"/>
      <c r="BF401" s="932"/>
      <c r="BG401" s="932"/>
      <c r="BH401" s="932"/>
      <c r="BI401" s="932"/>
      <c r="BJ401" s="932"/>
      <c r="BK401" s="932"/>
      <c r="BL401" s="932"/>
      <c r="BM401" s="932"/>
      <c r="BN401" s="932"/>
      <c r="BO401" s="932"/>
      <c r="BP401" s="932"/>
      <c r="BQ401" s="932"/>
      <c r="BR401" s="932"/>
      <c r="BS401" s="932"/>
      <c r="BT401" s="932"/>
      <c r="BU401" s="932"/>
      <c r="BV401" s="932"/>
      <c r="BW401" s="932"/>
      <c r="BX401" s="932"/>
      <c r="BY401" s="932"/>
      <c r="BZ401" s="932"/>
      <c r="CA401" s="932"/>
      <c r="CB401" s="932"/>
      <c r="CC401" s="932"/>
      <c r="CD401" s="932"/>
      <c r="CE401" s="932"/>
      <c r="CF401" s="932"/>
      <c r="CG401" s="932"/>
      <c r="CH401" s="932"/>
      <c r="CI401" s="932"/>
      <c r="CJ401" s="932"/>
      <c r="CK401" s="932"/>
      <c r="CL401" s="932"/>
      <c r="CM401" s="932"/>
      <c r="CN401" s="932"/>
      <c r="CO401" s="932"/>
      <c r="CP401" s="932"/>
      <c r="CQ401" s="932"/>
      <c r="CR401" s="932"/>
      <c r="CS401" s="932"/>
      <c r="CT401" s="932"/>
      <c r="CU401" s="932"/>
      <c r="CV401" s="932"/>
      <c r="CW401" s="932"/>
      <c r="CX401" s="932"/>
      <c r="CY401" s="932"/>
      <c r="CZ401" s="932"/>
      <c r="DA401" s="932"/>
      <c r="DB401" s="932"/>
      <c r="DC401" s="932"/>
      <c r="DD401" s="932"/>
      <c r="DE401" s="932"/>
      <c r="DF401" s="932"/>
      <c r="DG401" s="932"/>
      <c r="DH401" s="932"/>
      <c r="DI401" s="932"/>
      <c r="DJ401" s="932"/>
      <c r="DK401" s="932"/>
      <c r="DL401" s="932"/>
      <c r="DM401" s="932"/>
      <c r="DN401" s="932"/>
      <c r="DO401" s="932"/>
      <c r="DP401" s="932"/>
      <c r="DQ401" s="932"/>
      <c r="DR401" s="932"/>
    </row>
    <row r="402" spans="18:122">
      <c r="R402" s="932"/>
      <c r="S402" s="932"/>
      <c r="T402" s="932"/>
      <c r="U402" s="932"/>
      <c r="V402" s="932"/>
      <c r="W402" s="932"/>
      <c r="X402" s="932"/>
      <c r="Y402" s="932"/>
      <c r="Z402" s="932"/>
      <c r="AA402" s="932"/>
      <c r="AB402" s="932"/>
      <c r="AC402" s="932"/>
      <c r="AD402" s="932"/>
      <c r="AE402" s="932"/>
      <c r="AF402" s="932"/>
      <c r="AG402" s="932"/>
      <c r="AH402" s="932"/>
      <c r="AI402" s="932"/>
      <c r="AJ402" s="932"/>
      <c r="AK402" s="932"/>
      <c r="AL402" s="932"/>
      <c r="AM402" s="932"/>
      <c r="AN402" s="932"/>
      <c r="AO402" s="932"/>
      <c r="AP402" s="932"/>
      <c r="AQ402" s="932"/>
      <c r="AR402" s="932"/>
      <c r="AS402" s="932"/>
      <c r="AT402" s="932"/>
      <c r="AU402" s="932"/>
      <c r="AV402" s="932"/>
      <c r="AW402" s="932"/>
      <c r="AX402" s="932"/>
      <c r="AY402" s="932"/>
      <c r="AZ402" s="932"/>
      <c r="BA402" s="932"/>
      <c r="BB402" s="932"/>
      <c r="BC402" s="932"/>
      <c r="BD402" s="932"/>
      <c r="BE402" s="932"/>
      <c r="BF402" s="932"/>
      <c r="BG402" s="932"/>
      <c r="BH402" s="932"/>
      <c r="BI402" s="932"/>
      <c r="BJ402" s="932"/>
      <c r="BK402" s="932"/>
      <c r="BL402" s="932"/>
      <c r="BM402" s="932"/>
      <c r="BN402" s="932"/>
      <c r="BO402" s="932"/>
      <c r="BP402" s="932"/>
      <c r="BQ402" s="932"/>
      <c r="BR402" s="932"/>
      <c r="BS402" s="932"/>
      <c r="BT402" s="932"/>
      <c r="BU402" s="932"/>
      <c r="BV402" s="932"/>
      <c r="BW402" s="932"/>
      <c r="BX402" s="932"/>
      <c r="BY402" s="932"/>
      <c r="BZ402" s="932"/>
      <c r="CA402" s="932"/>
      <c r="CB402" s="932"/>
      <c r="CC402" s="932"/>
      <c r="CD402" s="932"/>
      <c r="CE402" s="932"/>
      <c r="CF402" s="932"/>
      <c r="CG402" s="932"/>
      <c r="CH402" s="932"/>
      <c r="CI402" s="932"/>
      <c r="CJ402" s="932"/>
      <c r="CK402" s="932"/>
      <c r="CL402" s="932"/>
      <c r="CM402" s="932"/>
      <c r="CN402" s="932"/>
      <c r="CO402" s="932"/>
      <c r="CP402" s="932"/>
      <c r="CQ402" s="932"/>
      <c r="CR402" s="932"/>
      <c r="CS402" s="932"/>
      <c r="CT402" s="932"/>
      <c r="CU402" s="932"/>
      <c r="CV402" s="932"/>
      <c r="CW402" s="932"/>
      <c r="CX402" s="932"/>
      <c r="CY402" s="932"/>
      <c r="CZ402" s="932"/>
      <c r="DA402" s="932"/>
      <c r="DB402" s="932"/>
      <c r="DC402" s="932"/>
      <c r="DD402" s="932"/>
      <c r="DE402" s="932"/>
      <c r="DF402" s="932"/>
      <c r="DG402" s="932"/>
      <c r="DH402" s="932"/>
      <c r="DI402" s="932"/>
      <c r="DJ402" s="932"/>
      <c r="DK402" s="932"/>
      <c r="DL402" s="932"/>
      <c r="DM402" s="932"/>
      <c r="DN402" s="932"/>
      <c r="DO402" s="932"/>
      <c r="DP402" s="932"/>
      <c r="DQ402" s="932"/>
      <c r="DR402" s="932"/>
    </row>
    <row r="403" spans="18:122">
      <c r="R403" s="932"/>
      <c r="S403" s="932"/>
      <c r="T403" s="932"/>
      <c r="U403" s="932"/>
      <c r="V403" s="932"/>
      <c r="W403" s="932"/>
      <c r="X403" s="932"/>
      <c r="Y403" s="932"/>
      <c r="Z403" s="932"/>
      <c r="AA403" s="932"/>
      <c r="AB403" s="932"/>
      <c r="AC403" s="932"/>
      <c r="AD403" s="932"/>
      <c r="AE403" s="932"/>
      <c r="AF403" s="932"/>
      <c r="AG403" s="932"/>
      <c r="AH403" s="932"/>
      <c r="AI403" s="932"/>
      <c r="AJ403" s="932"/>
      <c r="AK403" s="932"/>
      <c r="AL403" s="932"/>
      <c r="AM403" s="932"/>
      <c r="AN403" s="932"/>
      <c r="AO403" s="932"/>
      <c r="AP403" s="932"/>
      <c r="AQ403" s="932"/>
      <c r="AR403" s="932"/>
      <c r="AS403" s="932"/>
      <c r="AT403" s="932"/>
      <c r="AU403" s="932"/>
      <c r="AV403" s="932"/>
      <c r="AW403" s="932"/>
      <c r="AX403" s="932"/>
      <c r="AY403" s="932"/>
      <c r="AZ403" s="932"/>
      <c r="BA403" s="932"/>
      <c r="BB403" s="932"/>
      <c r="BC403" s="932"/>
      <c r="BD403" s="932"/>
      <c r="BE403" s="932"/>
      <c r="BF403" s="932"/>
      <c r="BG403" s="932"/>
      <c r="BH403" s="932"/>
      <c r="BI403" s="932"/>
      <c r="BJ403" s="932"/>
      <c r="BK403" s="932"/>
      <c r="BL403" s="932"/>
      <c r="BM403" s="932"/>
      <c r="BN403" s="932"/>
      <c r="BO403" s="932"/>
      <c r="BP403" s="932"/>
      <c r="BQ403" s="932"/>
      <c r="BR403" s="932"/>
      <c r="BS403" s="932"/>
      <c r="BT403" s="932"/>
      <c r="BU403" s="932"/>
      <c r="BV403" s="932"/>
      <c r="BW403" s="932"/>
      <c r="BX403" s="932"/>
      <c r="BY403" s="932"/>
      <c r="BZ403" s="932"/>
      <c r="CA403" s="932"/>
      <c r="CB403" s="932"/>
      <c r="CC403" s="932"/>
      <c r="CD403" s="932"/>
      <c r="CE403" s="932"/>
      <c r="CF403" s="932"/>
      <c r="CG403" s="932"/>
      <c r="CH403" s="932"/>
      <c r="CI403" s="932"/>
      <c r="CJ403" s="932"/>
      <c r="CK403" s="932"/>
      <c r="CL403" s="932"/>
      <c r="CM403" s="932"/>
      <c r="CN403" s="932"/>
      <c r="CO403" s="932"/>
      <c r="CP403" s="932"/>
      <c r="CQ403" s="932"/>
      <c r="CR403" s="932"/>
      <c r="CS403" s="932"/>
      <c r="CT403" s="932"/>
      <c r="CU403" s="932"/>
      <c r="CV403" s="932"/>
      <c r="CW403" s="932"/>
      <c r="CX403" s="932"/>
      <c r="CY403" s="932"/>
      <c r="CZ403" s="932"/>
      <c r="DA403" s="932"/>
      <c r="DB403" s="932"/>
      <c r="DC403" s="932"/>
      <c r="DD403" s="932"/>
      <c r="DE403" s="932"/>
      <c r="DF403" s="932"/>
      <c r="DG403" s="932"/>
      <c r="DH403" s="932"/>
      <c r="DI403" s="932"/>
      <c r="DJ403" s="932"/>
      <c r="DK403" s="932"/>
      <c r="DL403" s="932"/>
      <c r="DM403" s="932"/>
      <c r="DN403" s="932"/>
      <c r="DO403" s="932"/>
      <c r="DP403" s="932"/>
      <c r="DQ403" s="932"/>
      <c r="DR403" s="932"/>
    </row>
    <row r="404" spans="18:122">
      <c r="R404" s="932"/>
      <c r="S404" s="932"/>
      <c r="T404" s="932"/>
      <c r="U404" s="932"/>
      <c r="V404" s="932"/>
      <c r="W404" s="932"/>
      <c r="X404" s="932"/>
      <c r="Y404" s="932"/>
      <c r="Z404" s="932"/>
      <c r="AA404" s="932"/>
      <c r="AB404" s="932"/>
      <c r="AC404" s="932"/>
      <c r="AD404" s="932"/>
      <c r="AE404" s="932"/>
      <c r="AF404" s="932"/>
      <c r="AG404" s="932"/>
      <c r="AH404" s="932"/>
      <c r="AI404" s="932"/>
      <c r="AJ404" s="932"/>
      <c r="AK404" s="932"/>
      <c r="AL404" s="932"/>
      <c r="AM404" s="932"/>
      <c r="AN404" s="932"/>
      <c r="AO404" s="932"/>
      <c r="AP404" s="932"/>
      <c r="AQ404" s="932"/>
      <c r="AR404" s="932"/>
      <c r="AS404" s="932"/>
      <c r="AT404" s="932"/>
      <c r="AU404" s="932"/>
      <c r="AV404" s="932"/>
      <c r="AW404" s="932"/>
      <c r="AX404" s="932"/>
      <c r="AY404" s="932"/>
      <c r="AZ404" s="932"/>
      <c r="BA404" s="932"/>
      <c r="BB404" s="932"/>
      <c r="BC404" s="932"/>
      <c r="BD404" s="932"/>
      <c r="BE404" s="932"/>
      <c r="BF404" s="932"/>
      <c r="BG404" s="932"/>
      <c r="BH404" s="932"/>
      <c r="BI404" s="932"/>
      <c r="BJ404" s="932"/>
      <c r="BK404" s="932"/>
      <c r="BL404" s="932"/>
      <c r="BM404" s="932"/>
      <c r="BN404" s="932"/>
      <c r="BO404" s="932"/>
      <c r="BP404" s="932"/>
      <c r="BQ404" s="932"/>
      <c r="BR404" s="932"/>
      <c r="BS404" s="932"/>
      <c r="BT404" s="932"/>
      <c r="BU404" s="932"/>
      <c r="BV404" s="932"/>
      <c r="BW404" s="932"/>
      <c r="BX404" s="932"/>
      <c r="BY404" s="932"/>
      <c r="BZ404" s="932"/>
      <c r="CA404" s="932"/>
      <c r="CB404" s="932"/>
      <c r="CC404" s="932"/>
      <c r="CD404" s="932"/>
      <c r="CE404" s="932"/>
      <c r="CF404" s="932"/>
      <c r="CG404" s="932"/>
      <c r="CH404" s="932"/>
      <c r="CI404" s="932"/>
      <c r="CJ404" s="932"/>
      <c r="CK404" s="932"/>
      <c r="CL404" s="932"/>
      <c r="CM404" s="932"/>
      <c r="CN404" s="932"/>
      <c r="CO404" s="932"/>
      <c r="CP404" s="932"/>
      <c r="CQ404" s="932"/>
      <c r="CR404" s="932"/>
      <c r="CS404" s="932"/>
      <c r="CT404" s="932"/>
      <c r="CU404" s="932"/>
      <c r="CV404" s="932"/>
      <c r="CW404" s="932"/>
      <c r="CX404" s="932"/>
      <c r="CY404" s="932"/>
      <c r="CZ404" s="932"/>
      <c r="DA404" s="932"/>
      <c r="DB404" s="932"/>
      <c r="DC404" s="932"/>
      <c r="DD404" s="932"/>
      <c r="DE404" s="932"/>
      <c r="DF404" s="932"/>
      <c r="DG404" s="932"/>
      <c r="DH404" s="932"/>
      <c r="DI404" s="932"/>
      <c r="DJ404" s="932"/>
      <c r="DK404" s="932"/>
      <c r="DL404" s="932"/>
      <c r="DM404" s="932"/>
      <c r="DN404" s="932"/>
      <c r="DO404" s="932"/>
      <c r="DP404" s="932"/>
      <c r="DQ404" s="932"/>
      <c r="DR404" s="932"/>
    </row>
    <row r="405" spans="18:122">
      <c r="R405" s="932"/>
      <c r="S405" s="932"/>
      <c r="T405" s="932"/>
      <c r="U405" s="932"/>
      <c r="V405" s="932"/>
      <c r="W405" s="932"/>
      <c r="X405" s="932"/>
      <c r="Y405" s="932"/>
      <c r="Z405" s="932"/>
      <c r="AA405" s="932"/>
      <c r="AB405" s="932"/>
      <c r="AC405" s="932"/>
      <c r="AD405" s="932"/>
      <c r="AE405" s="932"/>
      <c r="AF405" s="932"/>
      <c r="AG405" s="932"/>
      <c r="AH405" s="932"/>
      <c r="AI405" s="932"/>
      <c r="AJ405" s="932"/>
      <c r="AK405" s="932"/>
      <c r="AL405" s="932"/>
      <c r="AM405" s="932"/>
      <c r="AN405" s="932"/>
      <c r="AO405" s="932"/>
      <c r="AP405" s="932"/>
      <c r="AQ405" s="932"/>
      <c r="AR405" s="932"/>
      <c r="AS405" s="932"/>
      <c r="AT405" s="932"/>
      <c r="AU405" s="932"/>
      <c r="AV405" s="932"/>
      <c r="AW405" s="932"/>
      <c r="AX405" s="932"/>
      <c r="AY405" s="932"/>
      <c r="AZ405" s="932"/>
      <c r="BA405" s="932"/>
      <c r="BB405" s="932"/>
      <c r="BC405" s="932"/>
      <c r="BD405" s="932"/>
      <c r="BE405" s="932"/>
      <c r="BF405" s="932"/>
      <c r="BG405" s="932"/>
      <c r="BH405" s="932"/>
      <c r="BI405" s="932"/>
      <c r="BJ405" s="932"/>
      <c r="BK405" s="932"/>
      <c r="BL405" s="932"/>
      <c r="BM405" s="932"/>
      <c r="BN405" s="932"/>
      <c r="BO405" s="932"/>
      <c r="BP405" s="932"/>
      <c r="BQ405" s="932"/>
      <c r="BR405" s="932"/>
      <c r="BS405" s="932"/>
      <c r="BT405" s="932"/>
      <c r="BU405" s="932"/>
      <c r="BV405" s="932"/>
      <c r="BW405" s="932"/>
      <c r="BX405" s="932"/>
      <c r="BY405" s="932"/>
      <c r="BZ405" s="932"/>
      <c r="CA405" s="932"/>
      <c r="CB405" s="932"/>
      <c r="CC405" s="932"/>
      <c r="CD405" s="932"/>
      <c r="CE405" s="932"/>
      <c r="CF405" s="932"/>
      <c r="CG405" s="932"/>
      <c r="CH405" s="932"/>
      <c r="CI405" s="932"/>
      <c r="CJ405" s="932"/>
      <c r="CK405" s="932"/>
      <c r="CL405" s="932"/>
      <c r="CM405" s="932"/>
      <c r="CN405" s="932"/>
      <c r="CO405" s="932"/>
      <c r="CP405" s="932"/>
      <c r="CQ405" s="932"/>
      <c r="CR405" s="932"/>
      <c r="CS405" s="932"/>
      <c r="CT405" s="932"/>
      <c r="CU405" s="932"/>
      <c r="CV405" s="932"/>
      <c r="CW405" s="932"/>
      <c r="CX405" s="932"/>
      <c r="CY405" s="932"/>
      <c r="CZ405" s="932"/>
      <c r="DA405" s="932"/>
      <c r="DB405" s="932"/>
      <c r="DC405" s="932"/>
      <c r="DD405" s="932"/>
      <c r="DE405" s="932"/>
      <c r="DF405" s="932"/>
      <c r="DG405" s="932"/>
      <c r="DH405" s="932"/>
      <c r="DI405" s="932"/>
      <c r="DJ405" s="932"/>
      <c r="DK405" s="932"/>
      <c r="DL405" s="932"/>
      <c r="DM405" s="932"/>
      <c r="DN405" s="932"/>
      <c r="DO405" s="932"/>
      <c r="DP405" s="932"/>
      <c r="DQ405" s="932"/>
      <c r="DR405" s="932"/>
    </row>
    <row r="406" spans="18:122">
      <c r="R406" s="932"/>
      <c r="S406" s="932"/>
      <c r="T406" s="932"/>
      <c r="U406" s="932"/>
      <c r="V406" s="932"/>
      <c r="W406" s="932"/>
      <c r="X406" s="932"/>
      <c r="Y406" s="932"/>
      <c r="Z406" s="932"/>
      <c r="AA406" s="932"/>
      <c r="AB406" s="932"/>
      <c r="AC406" s="932"/>
      <c r="AD406" s="932"/>
      <c r="AE406" s="932"/>
      <c r="AF406" s="932"/>
      <c r="AG406" s="932"/>
      <c r="AH406" s="932"/>
      <c r="AI406" s="932"/>
      <c r="AJ406" s="932"/>
      <c r="AK406" s="932"/>
      <c r="AL406" s="932"/>
      <c r="AM406" s="932"/>
      <c r="AN406" s="932"/>
      <c r="AO406" s="932"/>
      <c r="AP406" s="932"/>
      <c r="AQ406" s="932"/>
      <c r="AR406" s="932"/>
      <c r="AS406" s="932"/>
      <c r="AT406" s="932"/>
      <c r="AU406" s="932"/>
      <c r="AV406" s="932"/>
      <c r="AW406" s="932"/>
      <c r="AX406" s="932"/>
      <c r="AY406" s="932"/>
      <c r="AZ406" s="932"/>
      <c r="BA406" s="932"/>
      <c r="BB406" s="932"/>
      <c r="BC406" s="932"/>
      <c r="BD406" s="932"/>
      <c r="BE406" s="932"/>
      <c r="BF406" s="932"/>
      <c r="BG406" s="932"/>
      <c r="BH406" s="932"/>
      <c r="BI406" s="932"/>
      <c r="BJ406" s="932"/>
      <c r="BK406" s="932"/>
      <c r="BL406" s="932"/>
      <c r="BM406" s="932"/>
      <c r="BN406" s="932"/>
      <c r="BO406" s="932"/>
      <c r="BP406" s="932"/>
      <c r="BQ406" s="932"/>
      <c r="BR406" s="932"/>
      <c r="BS406" s="932"/>
      <c r="BT406" s="932"/>
      <c r="BU406" s="932"/>
      <c r="BV406" s="932"/>
      <c r="BW406" s="932"/>
      <c r="BX406" s="932"/>
      <c r="BY406" s="932"/>
      <c r="BZ406" s="932"/>
      <c r="CA406" s="932"/>
      <c r="CB406" s="932"/>
      <c r="CC406" s="932"/>
      <c r="CD406" s="932"/>
      <c r="CE406" s="932"/>
      <c r="CF406" s="932"/>
      <c r="CG406" s="932"/>
      <c r="CH406" s="932"/>
      <c r="CI406" s="932"/>
      <c r="CJ406" s="932"/>
      <c r="CK406" s="932"/>
      <c r="CL406" s="932"/>
      <c r="CM406" s="932"/>
      <c r="CN406" s="932"/>
      <c r="CO406" s="932"/>
      <c r="CP406" s="932"/>
      <c r="CQ406" s="932"/>
      <c r="CR406" s="932"/>
      <c r="CS406" s="932"/>
      <c r="CT406" s="932"/>
      <c r="CU406" s="932"/>
      <c r="CV406" s="932"/>
      <c r="CW406" s="932"/>
      <c r="CX406" s="932"/>
      <c r="CY406" s="932"/>
      <c r="CZ406" s="932"/>
      <c r="DA406" s="932"/>
      <c r="DB406" s="932"/>
      <c r="DC406" s="932"/>
      <c r="DD406" s="932"/>
      <c r="DE406" s="932"/>
      <c r="DF406" s="932"/>
      <c r="DG406" s="932"/>
      <c r="DH406" s="932"/>
      <c r="DI406" s="932"/>
      <c r="DJ406" s="932"/>
      <c r="DK406" s="932"/>
      <c r="DL406" s="932"/>
      <c r="DM406" s="932"/>
      <c r="DN406" s="932"/>
      <c r="DO406" s="932"/>
      <c r="DP406" s="932"/>
      <c r="DQ406" s="932"/>
      <c r="DR406" s="932"/>
    </row>
    <row r="407" spans="18:122">
      <c r="R407" s="932"/>
      <c r="S407" s="932"/>
      <c r="T407" s="932"/>
      <c r="U407" s="932"/>
      <c r="V407" s="932"/>
      <c r="W407" s="932"/>
      <c r="X407" s="932"/>
      <c r="Y407" s="932"/>
      <c r="Z407" s="932"/>
      <c r="AA407" s="932"/>
      <c r="AB407" s="932"/>
      <c r="AC407" s="932"/>
      <c r="AD407" s="932"/>
      <c r="AE407" s="932"/>
      <c r="AF407" s="932"/>
      <c r="AG407" s="932"/>
      <c r="AH407" s="932"/>
      <c r="AI407" s="932"/>
      <c r="AJ407" s="932"/>
      <c r="AK407" s="932"/>
      <c r="AL407" s="932"/>
      <c r="AM407" s="932"/>
      <c r="AN407" s="932"/>
      <c r="AO407" s="932"/>
      <c r="AP407" s="932"/>
      <c r="AQ407" s="932"/>
      <c r="AR407" s="932"/>
      <c r="AS407" s="932"/>
      <c r="AT407" s="932"/>
      <c r="AU407" s="932"/>
      <c r="AV407" s="932"/>
      <c r="AW407" s="932"/>
      <c r="AX407" s="932"/>
      <c r="AY407" s="932"/>
      <c r="AZ407" s="932"/>
      <c r="BA407" s="932"/>
      <c r="BB407" s="932"/>
      <c r="BC407" s="932"/>
      <c r="BD407" s="932"/>
      <c r="BE407" s="932"/>
      <c r="BF407" s="932"/>
      <c r="BG407" s="932"/>
      <c r="BH407" s="932"/>
      <c r="BI407" s="932"/>
      <c r="BJ407" s="932"/>
      <c r="BK407" s="932"/>
      <c r="BL407" s="932"/>
      <c r="BM407" s="932"/>
      <c r="BN407" s="932"/>
      <c r="BO407" s="932"/>
      <c r="BP407" s="932"/>
      <c r="BQ407" s="932"/>
      <c r="BR407" s="932"/>
      <c r="BS407" s="932"/>
      <c r="BT407" s="932"/>
      <c r="BU407" s="932"/>
      <c r="BV407" s="932"/>
      <c r="BW407" s="932"/>
      <c r="BX407" s="932"/>
      <c r="BY407" s="932"/>
      <c r="BZ407" s="932"/>
      <c r="CA407" s="932"/>
      <c r="CB407" s="932"/>
      <c r="CC407" s="932"/>
      <c r="CD407" s="932"/>
      <c r="CE407" s="932"/>
      <c r="CF407" s="932"/>
      <c r="CG407" s="932"/>
      <c r="CH407" s="932"/>
      <c r="CI407" s="932"/>
      <c r="CJ407" s="932"/>
      <c r="CK407" s="932"/>
      <c r="CL407" s="932"/>
      <c r="CM407" s="932"/>
      <c r="CN407" s="932"/>
      <c r="CO407" s="932"/>
      <c r="CP407" s="932"/>
      <c r="CQ407" s="932"/>
      <c r="CR407" s="932"/>
      <c r="CS407" s="932"/>
      <c r="CT407" s="932"/>
      <c r="CU407" s="932"/>
      <c r="CV407" s="932"/>
      <c r="CW407" s="932"/>
      <c r="CX407" s="932"/>
      <c r="CY407" s="932"/>
      <c r="CZ407" s="932"/>
      <c r="DA407" s="932"/>
      <c r="DB407" s="932"/>
      <c r="DC407" s="932"/>
      <c r="DD407" s="932"/>
      <c r="DE407" s="932"/>
      <c r="DF407" s="932"/>
      <c r="DG407" s="932"/>
      <c r="DH407" s="932"/>
      <c r="DI407" s="932"/>
      <c r="DJ407" s="932"/>
      <c r="DK407" s="932"/>
      <c r="DL407" s="932"/>
      <c r="DM407" s="932"/>
      <c r="DN407" s="932"/>
      <c r="DO407" s="932"/>
      <c r="DP407" s="932"/>
      <c r="DQ407" s="932"/>
      <c r="DR407" s="932"/>
    </row>
    <row r="408" spans="18:122">
      <c r="R408" s="932"/>
      <c r="S408" s="932"/>
      <c r="T408" s="932"/>
      <c r="U408" s="932"/>
      <c r="V408" s="932"/>
      <c r="W408" s="932"/>
      <c r="X408" s="932"/>
      <c r="Y408" s="932"/>
      <c r="Z408" s="932"/>
      <c r="AA408" s="932"/>
      <c r="AB408" s="932"/>
      <c r="AC408" s="932"/>
      <c r="AD408" s="932"/>
      <c r="AE408" s="932"/>
      <c r="AF408" s="932"/>
      <c r="AG408" s="932"/>
      <c r="AH408" s="932"/>
      <c r="AI408" s="932"/>
      <c r="AJ408" s="932"/>
      <c r="AK408" s="932"/>
      <c r="AL408" s="932"/>
      <c r="AM408" s="932"/>
      <c r="AN408" s="932"/>
      <c r="AO408" s="932"/>
      <c r="AP408" s="932"/>
      <c r="AQ408" s="932"/>
      <c r="AR408" s="932"/>
      <c r="AS408" s="932"/>
      <c r="AT408" s="932"/>
      <c r="AU408" s="932"/>
      <c r="AV408" s="932"/>
      <c r="AW408" s="932"/>
      <c r="AX408" s="932"/>
      <c r="AY408" s="932"/>
      <c r="AZ408" s="932"/>
      <c r="BA408" s="932"/>
      <c r="BB408" s="932"/>
      <c r="BC408" s="932"/>
      <c r="BD408" s="932"/>
      <c r="BE408" s="932"/>
      <c r="BF408" s="932"/>
      <c r="BG408" s="932"/>
      <c r="BH408" s="932"/>
      <c r="BI408" s="932"/>
      <c r="BJ408" s="932"/>
      <c r="BK408" s="932"/>
      <c r="BL408" s="932"/>
      <c r="BM408" s="932"/>
      <c r="BN408" s="932"/>
      <c r="BO408" s="932"/>
      <c r="BP408" s="932"/>
      <c r="BQ408" s="932"/>
      <c r="BR408" s="932"/>
      <c r="BS408" s="932"/>
      <c r="BT408" s="932"/>
      <c r="BU408" s="932"/>
      <c r="BV408" s="932"/>
      <c r="BW408" s="932"/>
      <c r="BX408" s="932"/>
      <c r="BY408" s="932"/>
      <c r="BZ408" s="932"/>
      <c r="CA408" s="932"/>
      <c r="CB408" s="932"/>
      <c r="CC408" s="932"/>
      <c r="CD408" s="932"/>
      <c r="CE408" s="932"/>
      <c r="CF408" s="932"/>
      <c r="CG408" s="932"/>
      <c r="CH408" s="932"/>
      <c r="CI408" s="932"/>
      <c r="CJ408" s="932"/>
      <c r="CK408" s="932"/>
      <c r="CL408" s="932"/>
      <c r="CM408" s="932"/>
      <c r="CN408" s="932"/>
      <c r="CO408" s="932"/>
      <c r="CP408" s="932"/>
      <c r="CQ408" s="932"/>
      <c r="CR408" s="932"/>
      <c r="CS408" s="932"/>
      <c r="CT408" s="932"/>
      <c r="CU408" s="932"/>
      <c r="CV408" s="932"/>
      <c r="CW408" s="932"/>
      <c r="CX408" s="932"/>
      <c r="CY408" s="932"/>
      <c r="CZ408" s="932"/>
      <c r="DA408" s="932"/>
      <c r="DB408" s="932"/>
      <c r="DC408" s="932"/>
      <c r="DD408" s="932"/>
      <c r="DE408" s="932"/>
      <c r="DF408" s="932"/>
      <c r="DG408" s="932"/>
      <c r="DH408" s="932"/>
      <c r="DI408" s="932"/>
      <c r="DJ408" s="932"/>
      <c r="DK408" s="932"/>
      <c r="DL408" s="932"/>
      <c r="DM408" s="932"/>
      <c r="DN408" s="932"/>
      <c r="DO408" s="932"/>
      <c r="DP408" s="932"/>
      <c r="DQ408" s="932"/>
      <c r="DR408" s="932"/>
    </row>
    <row r="409" spans="18:122">
      <c r="R409" s="932"/>
      <c r="S409" s="932"/>
      <c r="T409" s="932"/>
      <c r="U409" s="932"/>
      <c r="V409" s="932"/>
      <c r="W409" s="932"/>
      <c r="X409" s="932"/>
      <c r="Y409" s="932"/>
      <c r="Z409" s="932"/>
      <c r="AA409" s="932"/>
      <c r="AB409" s="932"/>
      <c r="AC409" s="932"/>
      <c r="AD409" s="932"/>
      <c r="AE409" s="932"/>
      <c r="AF409" s="932"/>
      <c r="AG409" s="932"/>
      <c r="AH409" s="932"/>
      <c r="AI409" s="932"/>
      <c r="AJ409" s="932"/>
      <c r="AK409" s="932"/>
      <c r="AL409" s="932"/>
      <c r="AM409" s="932"/>
      <c r="AN409" s="932"/>
      <c r="AO409" s="932"/>
      <c r="AP409" s="932"/>
      <c r="AQ409" s="932"/>
      <c r="AR409" s="932"/>
      <c r="AS409" s="932"/>
      <c r="AT409" s="932"/>
      <c r="AU409" s="932"/>
      <c r="AV409" s="932"/>
      <c r="AW409" s="932"/>
      <c r="AX409" s="932"/>
      <c r="AY409" s="932"/>
      <c r="AZ409" s="932"/>
      <c r="BA409" s="932"/>
      <c r="BB409" s="932"/>
      <c r="BC409" s="932"/>
      <c r="BD409" s="932"/>
      <c r="BE409" s="932"/>
      <c r="BF409" s="932"/>
      <c r="BG409" s="932"/>
      <c r="BH409" s="932"/>
      <c r="BI409" s="932"/>
      <c r="BJ409" s="932"/>
      <c r="BK409" s="932"/>
      <c r="BL409" s="932"/>
      <c r="BM409" s="932"/>
      <c r="BN409" s="932"/>
      <c r="BO409" s="932"/>
      <c r="BP409" s="932"/>
      <c r="BQ409" s="932"/>
      <c r="BR409" s="932"/>
      <c r="BS409" s="932"/>
      <c r="BT409" s="932"/>
      <c r="BU409" s="932"/>
      <c r="BV409" s="932"/>
      <c r="BW409" s="932"/>
      <c r="BX409" s="932"/>
      <c r="BY409" s="932"/>
      <c r="BZ409" s="932"/>
      <c r="CA409" s="932"/>
      <c r="CB409" s="932"/>
      <c r="CC409" s="932"/>
      <c r="CD409" s="932"/>
      <c r="CE409" s="932"/>
      <c r="CF409" s="932"/>
      <c r="CG409" s="932"/>
      <c r="CH409" s="932"/>
      <c r="CI409" s="932"/>
      <c r="CJ409" s="932"/>
      <c r="CK409" s="932"/>
      <c r="CL409" s="932"/>
      <c r="CM409" s="932"/>
      <c r="CN409" s="932"/>
      <c r="CO409" s="932"/>
      <c r="CP409" s="932"/>
      <c r="CQ409" s="932"/>
      <c r="CR409" s="932"/>
      <c r="CS409" s="932"/>
      <c r="CT409" s="932"/>
      <c r="CU409" s="932"/>
      <c r="CV409" s="932"/>
      <c r="CW409" s="932"/>
      <c r="CX409" s="932"/>
      <c r="CY409" s="932"/>
      <c r="CZ409" s="932"/>
      <c r="DA409" s="932"/>
      <c r="DB409" s="932"/>
      <c r="DC409" s="932"/>
      <c r="DD409" s="932"/>
      <c r="DE409" s="932"/>
      <c r="DF409" s="932"/>
      <c r="DG409" s="932"/>
      <c r="DH409" s="932"/>
      <c r="DI409" s="932"/>
      <c r="DJ409" s="932"/>
      <c r="DK409" s="932"/>
      <c r="DL409" s="932"/>
      <c r="DM409" s="932"/>
      <c r="DN409" s="932"/>
      <c r="DO409" s="932"/>
      <c r="DP409" s="932"/>
      <c r="DQ409" s="932"/>
      <c r="DR409" s="932"/>
    </row>
    <row r="410" spans="18:122">
      <c r="R410" s="932"/>
      <c r="S410" s="932"/>
      <c r="T410" s="932"/>
      <c r="U410" s="932"/>
      <c r="V410" s="932"/>
      <c r="W410" s="932"/>
      <c r="X410" s="932"/>
      <c r="Y410" s="932"/>
      <c r="Z410" s="932"/>
      <c r="AA410" s="932"/>
      <c r="AB410" s="932"/>
      <c r="AC410" s="932"/>
      <c r="AD410" s="932"/>
      <c r="AE410" s="932"/>
      <c r="AF410" s="932"/>
      <c r="AG410" s="932"/>
      <c r="AH410" s="932"/>
      <c r="AI410" s="932"/>
      <c r="AJ410" s="932"/>
      <c r="AK410" s="932"/>
      <c r="AL410" s="932"/>
      <c r="AM410" s="932"/>
      <c r="AN410" s="932"/>
      <c r="AO410" s="932"/>
      <c r="AP410" s="932"/>
      <c r="AQ410" s="932"/>
      <c r="AR410" s="932"/>
      <c r="AS410" s="932"/>
      <c r="AT410" s="932"/>
      <c r="AU410" s="932"/>
      <c r="AV410" s="932"/>
      <c r="AW410" s="932"/>
      <c r="AX410" s="932"/>
      <c r="AY410" s="932"/>
      <c r="AZ410" s="932"/>
      <c r="BA410" s="932"/>
      <c r="BB410" s="932"/>
      <c r="BC410" s="932"/>
      <c r="BD410" s="932"/>
      <c r="BE410" s="932"/>
      <c r="BF410" s="932"/>
      <c r="BG410" s="932"/>
      <c r="BH410" s="932"/>
      <c r="BI410" s="932"/>
      <c r="BJ410" s="932"/>
      <c r="BK410" s="932"/>
      <c r="BL410" s="932"/>
      <c r="BM410" s="932"/>
      <c r="BN410" s="932"/>
      <c r="BO410" s="932"/>
      <c r="BP410" s="932"/>
      <c r="BQ410" s="932"/>
      <c r="BR410" s="932"/>
      <c r="BS410" s="932"/>
      <c r="BT410" s="932"/>
      <c r="BU410" s="932"/>
      <c r="BV410" s="932"/>
      <c r="BW410" s="932"/>
      <c r="BX410" s="932"/>
      <c r="BY410" s="932"/>
      <c r="BZ410" s="932"/>
      <c r="CA410" s="932"/>
      <c r="CB410" s="932"/>
      <c r="CC410" s="932"/>
      <c r="CD410" s="932"/>
      <c r="CE410" s="932"/>
      <c r="CF410" s="932"/>
      <c r="CG410" s="932"/>
      <c r="CH410" s="932"/>
      <c r="CI410" s="932"/>
      <c r="CJ410" s="932"/>
      <c r="CK410" s="932"/>
      <c r="CL410" s="932"/>
      <c r="CM410" s="932"/>
      <c r="CN410" s="932"/>
      <c r="CO410" s="932"/>
      <c r="CP410" s="932"/>
      <c r="CQ410" s="932"/>
      <c r="CR410" s="932"/>
      <c r="CS410" s="932"/>
      <c r="CT410" s="932"/>
      <c r="CU410" s="932"/>
      <c r="CV410" s="932"/>
      <c r="CW410" s="932"/>
      <c r="CX410" s="932"/>
      <c r="CY410" s="932"/>
      <c r="CZ410" s="932"/>
      <c r="DA410" s="932"/>
      <c r="DB410" s="932"/>
      <c r="DC410" s="932"/>
      <c r="DD410" s="932"/>
      <c r="DE410" s="932"/>
      <c r="DF410" s="932"/>
      <c r="DG410" s="932"/>
      <c r="DH410" s="932"/>
      <c r="DI410" s="932"/>
      <c r="DJ410" s="932"/>
      <c r="DK410" s="932"/>
      <c r="DL410" s="932"/>
      <c r="DM410" s="932"/>
      <c r="DN410" s="932"/>
      <c r="DO410" s="932"/>
      <c r="DP410" s="932"/>
      <c r="DQ410" s="932"/>
      <c r="DR410" s="932"/>
    </row>
    <row r="411" spans="18:122">
      <c r="R411" s="932"/>
      <c r="S411" s="932"/>
      <c r="T411" s="932"/>
      <c r="U411" s="932"/>
      <c r="V411" s="932"/>
      <c r="W411" s="932"/>
      <c r="X411" s="932"/>
      <c r="Y411" s="932"/>
      <c r="Z411" s="932"/>
      <c r="AA411" s="932"/>
      <c r="AB411" s="932"/>
      <c r="AC411" s="932"/>
      <c r="AD411" s="932"/>
      <c r="AE411" s="932"/>
      <c r="AF411" s="932"/>
      <c r="AG411" s="932"/>
      <c r="AH411" s="932"/>
      <c r="AI411" s="932"/>
      <c r="AJ411" s="932"/>
      <c r="AK411" s="932"/>
      <c r="AL411" s="932"/>
      <c r="AM411" s="932"/>
      <c r="AN411" s="932"/>
      <c r="AO411" s="932"/>
      <c r="AP411" s="932"/>
      <c r="AQ411" s="932"/>
      <c r="AR411" s="932"/>
      <c r="AS411" s="932"/>
      <c r="AT411" s="932"/>
      <c r="AU411" s="932"/>
      <c r="AV411" s="932"/>
      <c r="AW411" s="932"/>
      <c r="AX411" s="932"/>
      <c r="AY411" s="932"/>
      <c r="AZ411" s="932"/>
      <c r="BA411" s="932"/>
      <c r="BB411" s="932"/>
      <c r="BC411" s="932"/>
      <c r="BD411" s="932"/>
      <c r="BE411" s="932"/>
      <c r="BF411" s="932"/>
      <c r="BG411" s="932"/>
      <c r="BH411" s="932"/>
      <c r="BI411" s="932"/>
      <c r="BJ411" s="932"/>
      <c r="BK411" s="932"/>
      <c r="BL411" s="932"/>
      <c r="BM411" s="932"/>
      <c r="BN411" s="932"/>
      <c r="BO411" s="932"/>
      <c r="BP411" s="932"/>
      <c r="BQ411" s="932"/>
      <c r="BR411" s="932"/>
      <c r="BS411" s="932"/>
      <c r="BT411" s="932"/>
      <c r="BU411" s="932"/>
      <c r="BV411" s="932"/>
      <c r="BW411" s="932"/>
      <c r="BX411" s="932"/>
      <c r="BY411" s="932"/>
      <c r="BZ411" s="932"/>
      <c r="CA411" s="932"/>
      <c r="CB411" s="932"/>
      <c r="CC411" s="932"/>
      <c r="CD411" s="932"/>
      <c r="CE411" s="932"/>
      <c r="CF411" s="932"/>
      <c r="CG411" s="932"/>
      <c r="CH411" s="932"/>
      <c r="CI411" s="932"/>
      <c r="CJ411" s="932"/>
      <c r="CK411" s="932"/>
      <c r="CL411" s="932"/>
      <c r="CM411" s="932"/>
      <c r="CN411" s="932"/>
      <c r="CO411" s="932"/>
      <c r="CP411" s="932"/>
      <c r="CQ411" s="932"/>
      <c r="CR411" s="932"/>
      <c r="CS411" s="932"/>
      <c r="CT411" s="932"/>
      <c r="CU411" s="932"/>
      <c r="CV411" s="932"/>
      <c r="CW411" s="932"/>
      <c r="CX411" s="932"/>
      <c r="CY411" s="932"/>
      <c r="CZ411" s="932"/>
      <c r="DA411" s="932"/>
      <c r="DB411" s="932"/>
      <c r="DC411" s="932"/>
      <c r="DD411" s="932"/>
      <c r="DE411" s="932"/>
      <c r="DF411" s="932"/>
      <c r="DG411" s="932"/>
      <c r="DH411" s="932"/>
      <c r="DI411" s="932"/>
      <c r="DJ411" s="932"/>
      <c r="DK411" s="932"/>
      <c r="DL411" s="932"/>
      <c r="DM411" s="932"/>
      <c r="DN411" s="932"/>
      <c r="DO411" s="932"/>
      <c r="DP411" s="932"/>
      <c r="DQ411" s="932"/>
      <c r="DR411" s="932"/>
    </row>
    <row r="412" spans="18:122">
      <c r="R412" s="932"/>
      <c r="S412" s="932"/>
      <c r="T412" s="932"/>
      <c r="U412" s="932"/>
      <c r="V412" s="932"/>
      <c r="W412" s="932"/>
      <c r="X412" s="932"/>
      <c r="Y412" s="932"/>
      <c r="Z412" s="932"/>
      <c r="AA412" s="932"/>
      <c r="AB412" s="932"/>
      <c r="AC412" s="932"/>
      <c r="AD412" s="932"/>
      <c r="AE412" s="932"/>
      <c r="AF412" s="932"/>
      <c r="AG412" s="932"/>
      <c r="AH412" s="932"/>
      <c r="AI412" s="932"/>
      <c r="AJ412" s="932"/>
      <c r="AK412" s="932"/>
      <c r="AL412" s="932"/>
      <c r="AM412" s="932"/>
      <c r="AN412" s="932"/>
      <c r="AO412" s="932"/>
      <c r="AP412" s="932"/>
      <c r="AQ412" s="932"/>
      <c r="AR412" s="932"/>
      <c r="AS412" s="932"/>
      <c r="AT412" s="932"/>
      <c r="AU412" s="932"/>
      <c r="AV412" s="932"/>
      <c r="AW412" s="932"/>
      <c r="AX412" s="932"/>
      <c r="AY412" s="932"/>
      <c r="AZ412" s="932"/>
      <c r="BA412" s="932"/>
      <c r="BB412" s="932"/>
      <c r="BC412" s="932"/>
      <c r="BD412" s="932"/>
      <c r="BE412" s="932"/>
      <c r="BF412" s="932"/>
      <c r="BG412" s="932"/>
      <c r="BH412" s="932"/>
      <c r="BI412" s="932"/>
      <c r="BJ412" s="932"/>
      <c r="BK412" s="932"/>
      <c r="BL412" s="932"/>
      <c r="BM412" s="932"/>
      <c r="BN412" s="932"/>
      <c r="BO412" s="932"/>
      <c r="BP412" s="932"/>
      <c r="BQ412" s="932"/>
      <c r="BR412" s="932"/>
      <c r="BS412" s="932"/>
      <c r="BT412" s="932"/>
      <c r="BU412" s="932"/>
      <c r="BV412" s="932"/>
      <c r="BW412" s="932"/>
      <c r="BX412" s="932"/>
      <c r="BY412" s="932"/>
      <c r="BZ412" s="932"/>
      <c r="CA412" s="932"/>
      <c r="CB412" s="932"/>
      <c r="CC412" s="932"/>
      <c r="CD412" s="932"/>
      <c r="CE412" s="932"/>
      <c r="CF412" s="932"/>
      <c r="CG412" s="932"/>
      <c r="CH412" s="932"/>
      <c r="CI412" s="932"/>
      <c r="CJ412" s="932"/>
      <c r="CK412" s="932"/>
      <c r="CL412" s="932"/>
      <c r="CM412" s="932"/>
      <c r="CN412" s="932"/>
      <c r="CO412" s="932"/>
      <c r="CP412" s="932"/>
      <c r="CQ412" s="932"/>
      <c r="CR412" s="932"/>
      <c r="CS412" s="932"/>
      <c r="CT412" s="932"/>
      <c r="CU412" s="932"/>
      <c r="CV412" s="932"/>
      <c r="CW412" s="932"/>
      <c r="CX412" s="932"/>
      <c r="CY412" s="932"/>
      <c r="CZ412" s="932"/>
      <c r="DA412" s="932"/>
      <c r="DB412" s="932"/>
      <c r="DC412" s="932"/>
      <c r="DD412" s="932"/>
      <c r="DE412" s="932"/>
      <c r="DF412" s="932"/>
      <c r="DG412" s="932"/>
      <c r="DH412" s="932"/>
      <c r="DI412" s="932"/>
      <c r="DJ412" s="932"/>
      <c r="DK412" s="932"/>
      <c r="DL412" s="932"/>
      <c r="DM412" s="932"/>
      <c r="DN412" s="932"/>
      <c r="DO412" s="932"/>
      <c r="DP412" s="932"/>
      <c r="DQ412" s="932"/>
      <c r="DR412" s="932"/>
    </row>
    <row r="413" spans="18:122">
      <c r="R413" s="932"/>
      <c r="S413" s="932"/>
      <c r="T413" s="932"/>
      <c r="U413" s="932"/>
      <c r="V413" s="932"/>
      <c r="W413" s="932"/>
      <c r="X413" s="932"/>
      <c r="Y413" s="932"/>
      <c r="Z413" s="932"/>
      <c r="AA413" s="932"/>
      <c r="AB413" s="932"/>
      <c r="AC413" s="932"/>
      <c r="AD413" s="932"/>
      <c r="AE413" s="932"/>
      <c r="AF413" s="932"/>
      <c r="AG413" s="932"/>
      <c r="AH413" s="932"/>
      <c r="AI413" s="932"/>
      <c r="AJ413" s="932"/>
      <c r="AK413" s="932"/>
      <c r="AL413" s="932"/>
      <c r="AM413" s="932"/>
      <c r="AN413" s="932"/>
      <c r="AO413" s="932"/>
      <c r="AP413" s="932"/>
      <c r="AQ413" s="932"/>
      <c r="AR413" s="932"/>
      <c r="AS413" s="932"/>
      <c r="AT413" s="932"/>
      <c r="AU413" s="932"/>
      <c r="AV413" s="932"/>
      <c r="AW413" s="932"/>
      <c r="AX413" s="932"/>
      <c r="AY413" s="932"/>
      <c r="AZ413" s="932"/>
      <c r="BA413" s="932"/>
      <c r="BB413" s="932"/>
      <c r="BC413" s="932"/>
      <c r="BD413" s="932"/>
      <c r="BE413" s="932"/>
      <c r="BF413" s="932"/>
      <c r="BG413" s="932"/>
      <c r="BH413" s="932"/>
      <c r="BI413" s="932"/>
      <c r="BJ413" s="932"/>
      <c r="BK413" s="932"/>
      <c r="BL413" s="932"/>
      <c r="BM413" s="932"/>
      <c r="BN413" s="932"/>
      <c r="BO413" s="932"/>
      <c r="BP413" s="932"/>
      <c r="BQ413" s="932"/>
      <c r="BR413" s="932"/>
      <c r="BS413" s="932"/>
      <c r="BT413" s="932"/>
      <c r="BU413" s="932"/>
      <c r="BV413" s="932"/>
      <c r="BW413" s="932"/>
      <c r="BX413" s="932"/>
      <c r="BY413" s="932"/>
      <c r="BZ413" s="932"/>
      <c r="CA413" s="932"/>
      <c r="CB413" s="932"/>
      <c r="CC413" s="932"/>
      <c r="CD413" s="932"/>
      <c r="CE413" s="932"/>
      <c r="CF413" s="932"/>
      <c r="CG413" s="932"/>
      <c r="CH413" s="932"/>
      <c r="CI413" s="932"/>
      <c r="CJ413" s="932"/>
      <c r="CK413" s="932"/>
      <c r="CL413" s="932"/>
      <c r="CM413" s="932"/>
      <c r="CN413" s="932"/>
      <c r="CO413" s="932"/>
      <c r="CP413" s="932"/>
      <c r="CQ413" s="932"/>
      <c r="CR413" s="932"/>
      <c r="CS413" s="932"/>
      <c r="CT413" s="932"/>
      <c r="CU413" s="932"/>
      <c r="CV413" s="932"/>
      <c r="CW413" s="932"/>
      <c r="CX413" s="932"/>
      <c r="CY413" s="932"/>
      <c r="CZ413" s="932"/>
      <c r="DA413" s="932"/>
      <c r="DB413" s="932"/>
      <c r="DC413" s="932"/>
      <c r="DD413" s="932"/>
      <c r="DE413" s="932"/>
      <c r="DF413" s="932"/>
      <c r="DG413" s="932"/>
      <c r="DH413" s="932"/>
      <c r="DI413" s="932"/>
      <c r="DJ413" s="932"/>
      <c r="DK413" s="932"/>
      <c r="DL413" s="932"/>
      <c r="DM413" s="932"/>
      <c r="DN413" s="932"/>
      <c r="DO413" s="932"/>
      <c r="DP413" s="932"/>
      <c r="DQ413" s="932"/>
      <c r="DR413" s="932"/>
    </row>
    <row r="414" spans="18:122">
      <c r="R414" s="932"/>
      <c r="S414" s="932"/>
      <c r="T414" s="932"/>
      <c r="U414" s="932"/>
      <c r="V414" s="932"/>
      <c r="W414" s="932"/>
      <c r="X414" s="932"/>
      <c r="Y414" s="932"/>
      <c r="Z414" s="932"/>
      <c r="AA414" s="932"/>
      <c r="AB414" s="932"/>
      <c r="AC414" s="932"/>
      <c r="AD414" s="932"/>
      <c r="AE414" s="932"/>
      <c r="AF414" s="932"/>
      <c r="AG414" s="932"/>
      <c r="AH414" s="932"/>
      <c r="AI414" s="932"/>
      <c r="AJ414" s="932"/>
      <c r="AK414" s="932"/>
      <c r="AL414" s="932"/>
      <c r="AM414" s="932"/>
      <c r="AN414" s="932"/>
      <c r="AO414" s="932"/>
      <c r="AP414" s="932"/>
      <c r="AQ414" s="932"/>
      <c r="AR414" s="932"/>
      <c r="AS414" s="932"/>
      <c r="AT414" s="932"/>
      <c r="AU414" s="932"/>
      <c r="AV414" s="932"/>
      <c r="AW414" s="932"/>
      <c r="AX414" s="932"/>
      <c r="AY414" s="932"/>
      <c r="AZ414" s="932"/>
      <c r="BA414" s="932"/>
      <c r="BB414" s="932"/>
      <c r="BC414" s="932"/>
      <c r="BD414" s="932"/>
      <c r="BE414" s="932"/>
      <c r="BF414" s="932"/>
      <c r="BG414" s="932"/>
      <c r="BH414" s="932"/>
      <c r="BI414" s="932"/>
      <c r="BJ414" s="932"/>
      <c r="BK414" s="932"/>
      <c r="BL414" s="932"/>
      <c r="BM414" s="932"/>
      <c r="BN414" s="932"/>
      <c r="BO414" s="932"/>
      <c r="BP414" s="932"/>
      <c r="BQ414" s="932"/>
      <c r="BR414" s="932"/>
      <c r="BS414" s="932"/>
      <c r="BT414" s="932"/>
      <c r="BU414" s="932"/>
      <c r="BV414" s="932"/>
      <c r="BW414" s="932"/>
      <c r="BX414" s="932"/>
      <c r="BY414" s="932"/>
      <c r="BZ414" s="932"/>
      <c r="CA414" s="932"/>
      <c r="CB414" s="932"/>
      <c r="CC414" s="932"/>
      <c r="CD414" s="932"/>
      <c r="CE414" s="932"/>
      <c r="CF414" s="932"/>
      <c r="CG414" s="932"/>
      <c r="CH414" s="932"/>
      <c r="CI414" s="932"/>
      <c r="CJ414" s="932"/>
      <c r="CK414" s="932"/>
      <c r="CL414" s="932"/>
      <c r="CM414" s="932"/>
      <c r="CN414" s="932"/>
      <c r="CO414" s="932"/>
      <c r="CP414" s="932"/>
      <c r="CQ414" s="932"/>
      <c r="CR414" s="932"/>
      <c r="CS414" s="932"/>
      <c r="CT414" s="932"/>
      <c r="CU414" s="932"/>
      <c r="CV414" s="932"/>
      <c r="CW414" s="932"/>
      <c r="CX414" s="932"/>
      <c r="CY414" s="932"/>
      <c r="CZ414" s="932"/>
      <c r="DA414" s="932"/>
      <c r="DB414" s="932"/>
      <c r="DC414" s="932"/>
      <c r="DD414" s="932"/>
      <c r="DE414" s="932"/>
      <c r="DF414" s="932"/>
      <c r="DG414" s="932"/>
      <c r="DH414" s="932"/>
      <c r="DI414" s="932"/>
      <c r="DJ414" s="932"/>
      <c r="DK414" s="932"/>
      <c r="DL414" s="932"/>
      <c r="DM414" s="932"/>
      <c r="DN414" s="932"/>
      <c r="DO414" s="932"/>
      <c r="DP414" s="932"/>
      <c r="DQ414" s="932"/>
      <c r="DR414" s="932"/>
    </row>
    <row r="415" spans="18:122">
      <c r="R415" s="932"/>
      <c r="S415" s="932"/>
      <c r="T415" s="932"/>
      <c r="U415" s="932"/>
      <c r="V415" s="932"/>
      <c r="W415" s="932"/>
      <c r="X415" s="932"/>
      <c r="Y415" s="932"/>
      <c r="Z415" s="932"/>
      <c r="AA415" s="932"/>
      <c r="AB415" s="932"/>
      <c r="AC415" s="932"/>
      <c r="AD415" s="932"/>
      <c r="AE415" s="932"/>
      <c r="AF415" s="932"/>
      <c r="AG415" s="932"/>
      <c r="AH415" s="932"/>
      <c r="AI415" s="932"/>
      <c r="AJ415" s="932"/>
      <c r="AK415" s="932"/>
      <c r="AL415" s="932"/>
      <c r="AM415" s="932"/>
      <c r="AN415" s="932"/>
      <c r="AO415" s="932"/>
      <c r="AP415" s="932"/>
      <c r="AQ415" s="932"/>
      <c r="AR415" s="932"/>
      <c r="AS415" s="932"/>
      <c r="AT415" s="932"/>
      <c r="AU415" s="932"/>
      <c r="AV415" s="932"/>
      <c r="AW415" s="932"/>
      <c r="AX415" s="932"/>
      <c r="AY415" s="932"/>
      <c r="AZ415" s="932"/>
      <c r="BA415" s="932"/>
      <c r="BB415" s="932"/>
      <c r="BC415" s="932"/>
      <c r="BD415" s="932"/>
      <c r="BE415" s="932"/>
      <c r="BF415" s="932"/>
      <c r="BG415" s="932"/>
      <c r="BH415" s="932"/>
      <c r="BI415" s="932"/>
      <c r="BJ415" s="932"/>
      <c r="BK415" s="932"/>
      <c r="BL415" s="932"/>
      <c r="BM415" s="932"/>
      <c r="BN415" s="932"/>
      <c r="BO415" s="932"/>
      <c r="BP415" s="932"/>
      <c r="BQ415" s="932"/>
      <c r="BR415" s="932"/>
      <c r="BS415" s="932"/>
      <c r="BT415" s="932"/>
      <c r="BU415" s="932"/>
      <c r="BV415" s="932"/>
      <c r="BW415" s="932"/>
      <c r="BX415" s="932"/>
      <c r="BY415" s="932"/>
      <c r="BZ415" s="932"/>
      <c r="CA415" s="932"/>
      <c r="CB415" s="932"/>
      <c r="CC415" s="932"/>
      <c r="CD415" s="932"/>
      <c r="CE415" s="932"/>
      <c r="CF415" s="932"/>
      <c r="CG415" s="932"/>
      <c r="CH415" s="932"/>
      <c r="CI415" s="932"/>
      <c r="CJ415" s="932"/>
      <c r="CK415" s="932"/>
      <c r="CL415" s="932"/>
      <c r="CM415" s="932"/>
      <c r="CN415" s="932"/>
      <c r="CO415" s="932"/>
      <c r="CP415" s="932"/>
      <c r="CQ415" s="932"/>
      <c r="CR415" s="932"/>
      <c r="CS415" s="932"/>
      <c r="CT415" s="932"/>
      <c r="CU415" s="932"/>
      <c r="CV415" s="932"/>
      <c r="CW415" s="932"/>
      <c r="CX415" s="932"/>
      <c r="CY415" s="932"/>
      <c r="CZ415" s="932"/>
      <c r="DA415" s="932"/>
      <c r="DB415" s="932"/>
      <c r="DC415" s="932"/>
      <c r="DD415" s="932"/>
      <c r="DE415" s="932"/>
      <c r="DF415" s="932"/>
      <c r="DG415" s="932"/>
      <c r="DH415" s="932"/>
      <c r="DI415" s="932"/>
      <c r="DJ415" s="932"/>
      <c r="DK415" s="932"/>
      <c r="DL415" s="932"/>
      <c r="DM415" s="932"/>
      <c r="DN415" s="932"/>
      <c r="DO415" s="932"/>
      <c r="DP415" s="932"/>
      <c r="DQ415" s="932"/>
      <c r="DR415" s="932"/>
    </row>
    <row r="416" spans="18:122">
      <c r="R416" s="932"/>
      <c r="S416" s="932"/>
      <c r="T416" s="932"/>
      <c r="U416" s="932"/>
      <c r="V416" s="932"/>
      <c r="W416" s="932"/>
      <c r="X416" s="932"/>
      <c r="Y416" s="932"/>
      <c r="Z416" s="932"/>
      <c r="AA416" s="932"/>
      <c r="AB416" s="932"/>
      <c r="AC416" s="932"/>
      <c r="AD416" s="932"/>
      <c r="AE416" s="932"/>
      <c r="AF416" s="932"/>
      <c r="AG416" s="932"/>
      <c r="AH416" s="932"/>
      <c r="AI416" s="932"/>
      <c r="AJ416" s="932"/>
      <c r="AK416" s="932"/>
      <c r="AL416" s="932"/>
      <c r="AM416" s="932"/>
      <c r="AN416" s="932"/>
      <c r="AO416" s="932"/>
      <c r="AP416" s="932"/>
      <c r="AQ416" s="932"/>
      <c r="AR416" s="932"/>
      <c r="AS416" s="932"/>
      <c r="AT416" s="932"/>
      <c r="AU416" s="932"/>
      <c r="AV416" s="932"/>
      <c r="AW416" s="932"/>
      <c r="AX416" s="932"/>
      <c r="AY416" s="932"/>
      <c r="AZ416" s="932"/>
      <c r="BA416" s="932"/>
      <c r="BB416" s="932"/>
      <c r="BC416" s="932"/>
      <c r="BD416" s="932"/>
      <c r="BE416" s="932"/>
      <c r="BF416" s="932"/>
      <c r="BG416" s="932"/>
      <c r="BH416" s="932"/>
      <c r="BI416" s="932"/>
      <c r="BJ416" s="932"/>
      <c r="BK416" s="932"/>
      <c r="BL416" s="932"/>
      <c r="BM416" s="932"/>
      <c r="BN416" s="932"/>
      <c r="BO416" s="932"/>
      <c r="BP416" s="932"/>
      <c r="BQ416" s="932"/>
      <c r="BR416" s="932"/>
      <c r="BS416" s="932"/>
      <c r="BT416" s="932"/>
      <c r="BU416" s="932"/>
      <c r="BV416" s="932"/>
      <c r="BW416" s="932"/>
      <c r="BX416" s="932"/>
      <c r="BY416" s="932"/>
      <c r="BZ416" s="932"/>
      <c r="CA416" s="932"/>
      <c r="CB416" s="932"/>
      <c r="CC416" s="932"/>
      <c r="CD416" s="932"/>
      <c r="CE416" s="932"/>
      <c r="CF416" s="932"/>
      <c r="CG416" s="932"/>
      <c r="CH416" s="932"/>
      <c r="CI416" s="932"/>
      <c r="CJ416" s="932"/>
      <c r="CK416" s="932"/>
      <c r="CL416" s="932"/>
      <c r="CM416" s="932"/>
      <c r="CN416" s="932"/>
      <c r="CO416" s="932"/>
      <c r="CP416" s="932"/>
      <c r="CQ416" s="932"/>
      <c r="CR416" s="932"/>
      <c r="CS416" s="932"/>
      <c r="CT416" s="932"/>
      <c r="CU416" s="932"/>
      <c r="CV416" s="932"/>
      <c r="CW416" s="932"/>
      <c r="CX416" s="932"/>
      <c r="CY416" s="932"/>
      <c r="CZ416" s="932"/>
      <c r="DA416" s="932"/>
      <c r="DB416" s="932"/>
      <c r="DC416" s="932"/>
      <c r="DD416" s="932"/>
      <c r="DE416" s="932"/>
      <c r="DF416" s="932"/>
      <c r="DG416" s="932"/>
      <c r="DH416" s="932"/>
      <c r="DI416" s="932"/>
      <c r="DJ416" s="932"/>
      <c r="DK416" s="932"/>
      <c r="DL416" s="932"/>
      <c r="DM416" s="932"/>
      <c r="DN416" s="932"/>
      <c r="DO416" s="932"/>
      <c r="DP416" s="932"/>
      <c r="DQ416" s="932"/>
      <c r="DR416" s="932"/>
    </row>
    <row r="417" spans="18:122">
      <c r="R417" s="932"/>
      <c r="S417" s="932"/>
      <c r="T417" s="932"/>
      <c r="U417" s="932"/>
      <c r="V417" s="932"/>
      <c r="W417" s="932"/>
      <c r="X417" s="932"/>
      <c r="Y417" s="932"/>
      <c r="Z417" s="932"/>
      <c r="AA417" s="932"/>
      <c r="AB417" s="932"/>
      <c r="AC417" s="932"/>
      <c r="AD417" s="932"/>
      <c r="AE417" s="932"/>
      <c r="AF417" s="932"/>
      <c r="AG417" s="932"/>
      <c r="AH417" s="932"/>
      <c r="AI417" s="932"/>
      <c r="AJ417" s="932"/>
      <c r="AK417" s="932"/>
      <c r="AL417" s="932"/>
      <c r="AM417" s="932"/>
      <c r="AN417" s="932"/>
      <c r="AO417" s="932"/>
      <c r="AP417" s="932"/>
      <c r="AQ417" s="932"/>
      <c r="AR417" s="932"/>
      <c r="AS417" s="932"/>
      <c r="AT417" s="932"/>
      <c r="AU417" s="932"/>
      <c r="AV417" s="932"/>
      <c r="AW417" s="932"/>
      <c r="AX417" s="932"/>
      <c r="AY417" s="932"/>
      <c r="AZ417" s="932"/>
      <c r="BA417" s="932"/>
      <c r="BB417" s="932"/>
      <c r="BC417" s="932"/>
      <c r="BD417" s="932"/>
      <c r="BE417" s="932"/>
      <c r="BF417" s="932"/>
      <c r="BG417" s="932"/>
      <c r="BH417" s="932"/>
      <c r="BI417" s="932"/>
      <c r="BJ417" s="932"/>
      <c r="BK417" s="932"/>
      <c r="BL417" s="932"/>
      <c r="BM417" s="932"/>
      <c r="BN417" s="932"/>
      <c r="BO417" s="932"/>
      <c r="BP417" s="932"/>
      <c r="BQ417" s="932"/>
      <c r="BR417" s="932"/>
      <c r="BS417" s="932"/>
      <c r="BT417" s="932"/>
      <c r="BU417" s="932"/>
      <c r="BV417" s="932"/>
      <c r="BW417" s="932"/>
      <c r="BX417" s="932"/>
      <c r="BY417" s="932"/>
      <c r="BZ417" s="932"/>
      <c r="CA417" s="932"/>
      <c r="CB417" s="932"/>
      <c r="CC417" s="932"/>
      <c r="CD417" s="932"/>
      <c r="CE417" s="932"/>
      <c r="CF417" s="932"/>
      <c r="CG417" s="932"/>
      <c r="CH417" s="932"/>
      <c r="CI417" s="932"/>
      <c r="CJ417" s="932"/>
      <c r="CK417" s="932"/>
      <c r="CL417" s="932"/>
      <c r="CM417" s="932"/>
      <c r="CN417" s="932"/>
      <c r="CO417" s="932"/>
      <c r="CP417" s="932"/>
      <c r="CQ417" s="932"/>
      <c r="CR417" s="932"/>
      <c r="CS417" s="932"/>
      <c r="CT417" s="932"/>
      <c r="CU417" s="932"/>
      <c r="CV417" s="932"/>
      <c r="CW417" s="932"/>
      <c r="CX417" s="932"/>
      <c r="CY417" s="932"/>
      <c r="CZ417" s="932"/>
      <c r="DA417" s="932"/>
      <c r="DB417" s="932"/>
      <c r="DC417" s="932"/>
      <c r="DD417" s="932"/>
      <c r="DE417" s="932"/>
      <c r="DF417" s="932"/>
      <c r="DG417" s="932"/>
      <c r="DH417" s="932"/>
      <c r="DI417" s="932"/>
      <c r="DJ417" s="932"/>
      <c r="DK417" s="932"/>
      <c r="DL417" s="932"/>
      <c r="DM417" s="932"/>
      <c r="DN417" s="932"/>
      <c r="DO417" s="932"/>
      <c r="DP417" s="932"/>
      <c r="DQ417" s="932"/>
      <c r="DR417" s="932"/>
    </row>
    <row r="418" spans="18:122">
      <c r="R418" s="932"/>
      <c r="S418" s="932"/>
      <c r="T418" s="932"/>
      <c r="U418" s="932"/>
      <c r="V418" s="932"/>
      <c r="W418" s="932"/>
      <c r="X418" s="932"/>
      <c r="Y418" s="932"/>
      <c r="Z418" s="932"/>
      <c r="AA418" s="932"/>
      <c r="AB418" s="932"/>
      <c r="AC418" s="932"/>
      <c r="AD418" s="932"/>
      <c r="AE418" s="932"/>
      <c r="AF418" s="932"/>
      <c r="AG418" s="932"/>
      <c r="AH418" s="932"/>
      <c r="AI418" s="932"/>
      <c r="AJ418" s="932"/>
      <c r="AK418" s="932"/>
      <c r="AL418" s="932"/>
      <c r="AM418" s="932"/>
      <c r="AN418" s="932"/>
      <c r="AO418" s="932"/>
      <c r="AP418" s="932"/>
      <c r="AQ418" s="932"/>
      <c r="AR418" s="932"/>
      <c r="AS418" s="932"/>
      <c r="AT418" s="932"/>
      <c r="AU418" s="932"/>
      <c r="AV418" s="932"/>
      <c r="AW418" s="932"/>
      <c r="AX418" s="932"/>
      <c r="AY418" s="932"/>
      <c r="AZ418" s="932"/>
      <c r="BA418" s="932"/>
      <c r="BB418" s="932"/>
      <c r="BC418" s="932"/>
      <c r="BD418" s="932"/>
      <c r="BE418" s="932"/>
      <c r="BF418" s="932"/>
      <c r="BG418" s="932"/>
      <c r="BH418" s="932"/>
      <c r="BI418" s="932"/>
      <c r="BJ418" s="932"/>
      <c r="BK418" s="932"/>
      <c r="BL418" s="932"/>
      <c r="BM418" s="932"/>
      <c r="BN418" s="932"/>
      <c r="BO418" s="932"/>
      <c r="BP418" s="932"/>
      <c r="BQ418" s="932"/>
      <c r="BR418" s="932"/>
      <c r="BS418" s="932"/>
      <c r="BT418" s="932"/>
      <c r="BU418" s="932"/>
      <c r="BV418" s="932"/>
      <c r="BW418" s="932"/>
      <c r="BX418" s="932"/>
      <c r="BY418" s="932"/>
      <c r="BZ418" s="932"/>
      <c r="CA418" s="932"/>
      <c r="CB418" s="932"/>
      <c r="CC418" s="932"/>
      <c r="CD418" s="932"/>
      <c r="CE418" s="932"/>
      <c r="CF418" s="932"/>
      <c r="CG418" s="932"/>
      <c r="CH418" s="932"/>
      <c r="CI418" s="932"/>
      <c r="CJ418" s="932"/>
      <c r="CK418" s="932"/>
      <c r="CL418" s="932"/>
      <c r="CM418" s="932"/>
      <c r="CN418" s="932"/>
      <c r="CO418" s="932"/>
      <c r="CP418" s="932"/>
      <c r="CQ418" s="932"/>
      <c r="CR418" s="932"/>
      <c r="CS418" s="932"/>
      <c r="CT418" s="932"/>
      <c r="CU418" s="932"/>
      <c r="CV418" s="932"/>
      <c r="CW418" s="932"/>
      <c r="CX418" s="932"/>
      <c r="CY418" s="932"/>
      <c r="CZ418" s="932"/>
      <c r="DA418" s="932"/>
      <c r="DB418" s="932"/>
      <c r="DC418" s="932"/>
      <c r="DD418" s="932"/>
      <c r="DE418" s="932"/>
      <c r="DF418" s="932"/>
      <c r="DG418" s="932"/>
      <c r="DH418" s="932"/>
      <c r="DI418" s="932"/>
      <c r="DJ418" s="932"/>
      <c r="DK418" s="932"/>
      <c r="DL418" s="932"/>
      <c r="DM418" s="932"/>
      <c r="DN418" s="932"/>
      <c r="DO418" s="932"/>
      <c r="DP418" s="932"/>
      <c r="DQ418" s="932"/>
      <c r="DR418" s="932"/>
    </row>
    <row r="419" spans="18:122">
      <c r="R419" s="932"/>
      <c r="S419" s="932"/>
      <c r="T419" s="932"/>
      <c r="U419" s="932"/>
      <c r="V419" s="932"/>
      <c r="W419" s="932"/>
      <c r="X419" s="932"/>
      <c r="Y419" s="932"/>
      <c r="Z419" s="932"/>
      <c r="AA419" s="932"/>
      <c r="AB419" s="932"/>
      <c r="AC419" s="932"/>
      <c r="AD419" s="932"/>
      <c r="AE419" s="932"/>
      <c r="AF419" s="932"/>
      <c r="AG419" s="932"/>
      <c r="AH419" s="932"/>
      <c r="AI419" s="932"/>
      <c r="AJ419" s="932"/>
      <c r="AK419" s="932"/>
      <c r="AL419" s="932"/>
      <c r="AM419" s="932"/>
      <c r="AN419" s="932"/>
      <c r="AO419" s="932"/>
      <c r="AP419" s="932"/>
      <c r="AQ419" s="932"/>
      <c r="AR419" s="932"/>
      <c r="AS419" s="932"/>
      <c r="AT419" s="932"/>
      <c r="AU419" s="932"/>
      <c r="AV419" s="932"/>
      <c r="AW419" s="932"/>
      <c r="AX419" s="932"/>
      <c r="AY419" s="932"/>
      <c r="AZ419" s="932"/>
      <c r="BA419" s="932"/>
      <c r="BB419" s="932"/>
      <c r="BC419" s="932"/>
      <c r="BD419" s="932"/>
      <c r="BE419" s="932"/>
      <c r="BF419" s="932"/>
      <c r="BG419" s="932"/>
      <c r="BH419" s="932"/>
      <c r="BI419" s="932"/>
      <c r="BJ419" s="932"/>
      <c r="BK419" s="932"/>
      <c r="BL419" s="932"/>
      <c r="BM419" s="932"/>
      <c r="BN419" s="932"/>
      <c r="BO419" s="932"/>
      <c r="BP419" s="932"/>
      <c r="BQ419" s="932"/>
      <c r="BR419" s="932"/>
      <c r="BS419" s="932"/>
      <c r="BT419" s="932"/>
      <c r="BU419" s="932"/>
      <c r="BV419" s="932"/>
      <c r="BW419" s="932"/>
      <c r="BX419" s="932"/>
      <c r="BY419" s="932"/>
      <c r="BZ419" s="932"/>
      <c r="CA419" s="932"/>
      <c r="CB419" s="932"/>
      <c r="CC419" s="932"/>
      <c r="CD419" s="932"/>
      <c r="CE419" s="932"/>
      <c r="CF419" s="932"/>
      <c r="CG419" s="932"/>
      <c r="CH419" s="932"/>
      <c r="CI419" s="932"/>
      <c r="CJ419" s="932"/>
      <c r="CK419" s="932"/>
      <c r="CL419" s="932"/>
      <c r="CM419" s="932"/>
      <c r="CN419" s="932"/>
      <c r="CO419" s="932"/>
      <c r="CP419" s="932"/>
      <c r="CQ419" s="932"/>
      <c r="CR419" s="932"/>
      <c r="CS419" s="932"/>
      <c r="CT419" s="932"/>
      <c r="CU419" s="932"/>
      <c r="CV419" s="932"/>
      <c r="CW419" s="932"/>
      <c r="CX419" s="932"/>
      <c r="CY419" s="932"/>
      <c r="CZ419" s="932"/>
      <c r="DA419" s="932"/>
      <c r="DB419" s="932"/>
      <c r="DC419" s="932"/>
      <c r="DD419" s="932"/>
      <c r="DE419" s="932"/>
      <c r="DF419" s="932"/>
      <c r="DG419" s="932"/>
      <c r="DH419" s="932"/>
      <c r="DI419" s="932"/>
      <c r="DJ419" s="932"/>
      <c r="DK419" s="932"/>
      <c r="DL419" s="932"/>
      <c r="DM419" s="932"/>
      <c r="DN419" s="932"/>
      <c r="DO419" s="932"/>
      <c r="DP419" s="932"/>
      <c r="DQ419" s="932"/>
      <c r="DR419" s="932"/>
    </row>
    <row r="420" spans="18:122">
      <c r="R420" s="932"/>
      <c r="S420" s="932"/>
      <c r="T420" s="932"/>
      <c r="U420" s="932"/>
      <c r="V420" s="932"/>
      <c r="W420" s="932"/>
      <c r="X420" s="932"/>
      <c r="Y420" s="932"/>
      <c r="Z420" s="932"/>
      <c r="AA420" s="932"/>
      <c r="AB420" s="932"/>
      <c r="AC420" s="932"/>
      <c r="AD420" s="932"/>
      <c r="AE420" s="932"/>
      <c r="AF420" s="932"/>
      <c r="AG420" s="932"/>
      <c r="AH420" s="932"/>
      <c r="AI420" s="932"/>
      <c r="AJ420" s="932"/>
      <c r="AK420" s="932"/>
      <c r="AL420" s="932"/>
      <c r="AM420" s="932"/>
      <c r="AN420" s="932"/>
      <c r="AO420" s="932"/>
      <c r="AP420" s="932"/>
      <c r="AQ420" s="932"/>
      <c r="AR420" s="932"/>
      <c r="AS420" s="932"/>
      <c r="AT420" s="932"/>
      <c r="AU420" s="932"/>
      <c r="AV420" s="932"/>
      <c r="AW420" s="932"/>
      <c r="AX420" s="932"/>
      <c r="AY420" s="932"/>
      <c r="AZ420" s="932"/>
      <c r="BA420" s="932"/>
      <c r="BB420" s="932"/>
      <c r="BC420" s="932"/>
      <c r="BD420" s="932"/>
      <c r="BE420" s="932"/>
      <c r="BF420" s="932"/>
      <c r="BG420" s="932"/>
      <c r="BH420" s="932"/>
      <c r="BI420" s="932"/>
      <c r="BJ420" s="932"/>
      <c r="BK420" s="932"/>
      <c r="BL420" s="932"/>
      <c r="BM420" s="932"/>
      <c r="BN420" s="932"/>
      <c r="BO420" s="932"/>
      <c r="BP420" s="932"/>
      <c r="BQ420" s="932"/>
      <c r="BR420" s="932"/>
      <c r="BS420" s="932"/>
      <c r="BT420" s="932"/>
      <c r="BU420" s="932"/>
      <c r="BV420" s="932"/>
      <c r="BW420" s="932"/>
      <c r="BX420" s="932"/>
      <c r="BY420" s="932"/>
      <c r="BZ420" s="932"/>
      <c r="CA420" s="932"/>
      <c r="CB420" s="932"/>
      <c r="CC420" s="932"/>
      <c r="CD420" s="932"/>
      <c r="CE420" s="932"/>
      <c r="CF420" s="932"/>
      <c r="CG420" s="932"/>
      <c r="CH420" s="932"/>
      <c r="CI420" s="932"/>
      <c r="CJ420" s="932"/>
      <c r="CK420" s="932"/>
      <c r="CL420" s="932"/>
      <c r="CM420" s="932"/>
      <c r="CN420" s="932"/>
      <c r="CO420" s="932"/>
      <c r="CP420" s="932"/>
      <c r="CQ420" s="932"/>
      <c r="CR420" s="932"/>
      <c r="CS420" s="932"/>
      <c r="CT420" s="932"/>
      <c r="CU420" s="932"/>
      <c r="CV420" s="932"/>
      <c r="CW420" s="932"/>
      <c r="CX420" s="932"/>
      <c r="CY420" s="932"/>
      <c r="CZ420" s="932"/>
      <c r="DA420" s="932"/>
      <c r="DB420" s="932"/>
      <c r="DC420" s="932"/>
      <c r="DD420" s="932"/>
      <c r="DE420" s="932"/>
      <c r="DF420" s="932"/>
      <c r="DG420" s="932"/>
      <c r="DH420" s="932"/>
      <c r="DI420" s="932"/>
      <c r="DJ420" s="932"/>
      <c r="DK420" s="932"/>
      <c r="DL420" s="932"/>
      <c r="DM420" s="932"/>
      <c r="DN420" s="932"/>
      <c r="DO420" s="932"/>
      <c r="DP420" s="932"/>
      <c r="DQ420" s="932"/>
      <c r="DR420" s="932"/>
    </row>
    <row r="421" spans="18:122">
      <c r="R421" s="932"/>
      <c r="S421" s="932"/>
      <c r="T421" s="932"/>
      <c r="U421" s="932"/>
      <c r="V421" s="932"/>
      <c r="W421" s="932"/>
      <c r="X421" s="932"/>
      <c r="Y421" s="932"/>
      <c r="Z421" s="932"/>
      <c r="AA421" s="932"/>
      <c r="AB421" s="932"/>
      <c r="AC421" s="932"/>
      <c r="AD421" s="932"/>
      <c r="AE421" s="932"/>
      <c r="AF421" s="932"/>
      <c r="AG421" s="932"/>
      <c r="AH421" s="932"/>
      <c r="AI421" s="932"/>
      <c r="AJ421" s="932"/>
      <c r="AK421" s="932"/>
      <c r="AL421" s="932"/>
      <c r="AM421" s="932"/>
      <c r="AN421" s="932"/>
      <c r="AO421" s="932"/>
      <c r="AP421" s="932"/>
      <c r="AQ421" s="932"/>
      <c r="AR421" s="932"/>
      <c r="AS421" s="932"/>
      <c r="AT421" s="932"/>
      <c r="AU421" s="932"/>
      <c r="AV421" s="932"/>
      <c r="AW421" s="932"/>
      <c r="AX421" s="932"/>
      <c r="AY421" s="932"/>
      <c r="AZ421" s="932"/>
      <c r="BA421" s="932"/>
      <c r="BB421" s="932"/>
      <c r="BC421" s="932"/>
      <c r="BD421" s="932"/>
      <c r="BE421" s="932"/>
      <c r="BF421" s="932"/>
      <c r="BG421" s="932"/>
      <c r="BH421" s="932"/>
      <c r="BI421" s="932"/>
      <c r="BJ421" s="932"/>
      <c r="BK421" s="932"/>
      <c r="BL421" s="932"/>
      <c r="BM421" s="932"/>
      <c r="BN421" s="932"/>
      <c r="BO421" s="932"/>
      <c r="BP421" s="932"/>
      <c r="BQ421" s="932"/>
      <c r="BR421" s="932"/>
      <c r="BS421" s="932"/>
      <c r="BT421" s="932"/>
      <c r="BU421" s="932"/>
      <c r="BV421" s="932"/>
      <c r="BW421" s="932"/>
      <c r="BX421" s="932"/>
      <c r="BY421" s="932"/>
      <c r="BZ421" s="932"/>
      <c r="CA421" s="932"/>
      <c r="CB421" s="932"/>
      <c r="CC421" s="932"/>
      <c r="CD421" s="932"/>
      <c r="CE421" s="932"/>
      <c r="CF421" s="932"/>
      <c r="CG421" s="932"/>
      <c r="CH421" s="932"/>
      <c r="CI421" s="932"/>
      <c r="CJ421" s="932"/>
      <c r="CK421" s="932"/>
      <c r="CL421" s="932"/>
      <c r="CM421" s="932"/>
      <c r="CN421" s="932"/>
      <c r="CO421" s="932"/>
      <c r="CP421" s="932"/>
      <c r="CQ421" s="932"/>
      <c r="CR421" s="932"/>
      <c r="CS421" s="932"/>
      <c r="CT421" s="932"/>
      <c r="CU421" s="932"/>
      <c r="CV421" s="932"/>
      <c r="CW421" s="932"/>
      <c r="CX421" s="932"/>
      <c r="CY421" s="932"/>
      <c r="CZ421" s="932"/>
      <c r="DA421" s="932"/>
      <c r="DB421" s="932"/>
      <c r="DC421" s="932"/>
      <c r="DD421" s="932"/>
      <c r="DE421" s="932"/>
      <c r="DF421" s="932"/>
      <c r="DG421" s="932"/>
      <c r="DH421" s="932"/>
      <c r="DI421" s="932"/>
      <c r="DJ421" s="932"/>
      <c r="DK421" s="932"/>
      <c r="DL421" s="932"/>
      <c r="DM421" s="932"/>
      <c r="DN421" s="932"/>
      <c r="DO421" s="932"/>
      <c r="DP421" s="932"/>
      <c r="DQ421" s="932"/>
      <c r="DR421" s="932"/>
    </row>
    <row r="422" spans="18:122">
      <c r="R422" s="932"/>
      <c r="S422" s="932"/>
      <c r="T422" s="932"/>
      <c r="U422" s="932"/>
      <c r="V422" s="932"/>
      <c r="W422" s="932"/>
      <c r="X422" s="932"/>
      <c r="Y422" s="932"/>
      <c r="Z422" s="932"/>
      <c r="AA422" s="932"/>
      <c r="AB422" s="932"/>
      <c r="AC422" s="932"/>
      <c r="AD422" s="932"/>
      <c r="AE422" s="932"/>
      <c r="AF422" s="932"/>
      <c r="AG422" s="932"/>
      <c r="AH422" s="932"/>
      <c r="AI422" s="932"/>
      <c r="AJ422" s="932"/>
      <c r="AK422" s="932"/>
      <c r="AL422" s="932"/>
      <c r="AM422" s="932"/>
      <c r="AN422" s="932"/>
      <c r="AO422" s="932"/>
      <c r="AP422" s="932"/>
      <c r="AQ422" s="932"/>
      <c r="AR422" s="932"/>
      <c r="AS422" s="932"/>
      <c r="AT422" s="932"/>
      <c r="AU422" s="932"/>
      <c r="AV422" s="932"/>
      <c r="AW422" s="932"/>
      <c r="AX422" s="932"/>
      <c r="AY422" s="932"/>
      <c r="AZ422" s="932"/>
      <c r="BA422" s="932"/>
      <c r="BB422" s="932"/>
      <c r="BC422" s="932"/>
      <c r="BD422" s="932"/>
      <c r="BE422" s="932"/>
      <c r="BF422" s="932"/>
      <c r="BG422" s="932"/>
      <c r="BH422" s="932"/>
      <c r="BI422" s="932"/>
      <c r="BJ422" s="932"/>
      <c r="BK422" s="932"/>
      <c r="BL422" s="932"/>
      <c r="BM422" s="932"/>
      <c r="BN422" s="932"/>
      <c r="BO422" s="932"/>
      <c r="BP422" s="932"/>
      <c r="BQ422" s="932"/>
      <c r="BR422" s="932"/>
      <c r="BS422" s="932"/>
      <c r="BT422" s="932"/>
      <c r="BU422" s="932"/>
      <c r="BV422" s="932"/>
      <c r="BW422" s="932"/>
      <c r="BX422" s="932"/>
      <c r="BY422" s="932"/>
      <c r="BZ422" s="932"/>
      <c r="CA422" s="932"/>
      <c r="CB422" s="932"/>
      <c r="CC422" s="932"/>
      <c r="CD422" s="932"/>
      <c r="CE422" s="932"/>
      <c r="CF422" s="932"/>
      <c r="CG422" s="932"/>
      <c r="CH422" s="932"/>
      <c r="CI422" s="932"/>
      <c r="CJ422" s="932"/>
      <c r="CK422" s="932"/>
      <c r="CL422" s="932"/>
      <c r="CM422" s="932"/>
      <c r="CN422" s="932"/>
      <c r="CO422" s="932"/>
      <c r="CP422" s="932"/>
      <c r="CQ422" s="932"/>
      <c r="CR422" s="932"/>
      <c r="CS422" s="932"/>
      <c r="CT422" s="932"/>
      <c r="CU422" s="932"/>
      <c r="CV422" s="932"/>
      <c r="CW422" s="932"/>
      <c r="CX422" s="932"/>
      <c r="CY422" s="932"/>
      <c r="CZ422" s="932"/>
      <c r="DA422" s="932"/>
      <c r="DB422" s="932"/>
      <c r="DC422" s="932"/>
      <c r="DD422" s="932"/>
      <c r="DE422" s="932"/>
      <c r="DF422" s="932"/>
      <c r="DG422" s="932"/>
      <c r="DH422" s="932"/>
      <c r="DI422" s="932"/>
      <c r="DJ422" s="932"/>
      <c r="DK422" s="932"/>
      <c r="DL422" s="932"/>
      <c r="DM422" s="932"/>
      <c r="DN422" s="932"/>
      <c r="DO422" s="932"/>
      <c r="DP422" s="932"/>
      <c r="DQ422" s="932"/>
      <c r="DR422" s="932"/>
    </row>
    <row r="423" spans="18:122">
      <c r="R423" s="932"/>
      <c r="S423" s="932"/>
      <c r="T423" s="932"/>
      <c r="U423" s="932"/>
      <c r="V423" s="932"/>
      <c r="W423" s="932"/>
      <c r="X423" s="932"/>
      <c r="Y423" s="932"/>
      <c r="Z423" s="932"/>
      <c r="AA423" s="932"/>
      <c r="AB423" s="932"/>
      <c r="AC423" s="932"/>
      <c r="AD423" s="932"/>
      <c r="AE423" s="932"/>
      <c r="AF423" s="932"/>
      <c r="AG423" s="932"/>
      <c r="AH423" s="932"/>
      <c r="AI423" s="932"/>
      <c r="AJ423" s="932"/>
      <c r="AK423" s="932"/>
      <c r="AL423" s="932"/>
      <c r="AM423" s="932"/>
      <c r="AN423" s="932"/>
      <c r="AO423" s="932"/>
      <c r="AP423" s="932"/>
      <c r="AQ423" s="932"/>
      <c r="AR423" s="932"/>
      <c r="AS423" s="932"/>
      <c r="AT423" s="932"/>
      <c r="AU423" s="932"/>
      <c r="AV423" s="932"/>
      <c r="AW423" s="932"/>
      <c r="AX423" s="932"/>
      <c r="AY423" s="932"/>
      <c r="AZ423" s="932"/>
      <c r="BA423" s="932"/>
      <c r="BB423" s="932"/>
      <c r="BC423" s="932"/>
      <c r="BD423" s="932"/>
      <c r="BE423" s="932"/>
      <c r="BF423" s="932"/>
      <c r="BG423" s="932"/>
      <c r="BH423" s="932"/>
      <c r="BI423" s="932"/>
      <c r="BJ423" s="932"/>
      <c r="BK423" s="932"/>
      <c r="BL423" s="932"/>
      <c r="BM423" s="932"/>
      <c r="BN423" s="932"/>
      <c r="BO423" s="932"/>
      <c r="BP423" s="932"/>
      <c r="BQ423" s="932"/>
      <c r="BR423" s="932"/>
      <c r="BS423" s="932"/>
      <c r="BT423" s="932"/>
      <c r="BU423" s="932"/>
      <c r="BV423" s="932"/>
      <c r="BW423" s="932"/>
      <c r="BX423" s="932"/>
      <c r="BY423" s="932"/>
      <c r="BZ423" s="932"/>
      <c r="CA423" s="932"/>
      <c r="CB423" s="932"/>
      <c r="CC423" s="932"/>
      <c r="CD423" s="932"/>
      <c r="CE423" s="932"/>
      <c r="CF423" s="932"/>
      <c r="CG423" s="932"/>
      <c r="CH423" s="932"/>
      <c r="CI423" s="932"/>
      <c r="CJ423" s="932"/>
      <c r="CK423" s="932"/>
      <c r="CL423" s="932"/>
      <c r="CM423" s="932"/>
      <c r="CN423" s="932"/>
      <c r="CO423" s="932"/>
      <c r="CP423" s="932"/>
      <c r="CQ423" s="932"/>
      <c r="CR423" s="932"/>
      <c r="CS423" s="932"/>
      <c r="CT423" s="932"/>
      <c r="CU423" s="932"/>
      <c r="CV423" s="932"/>
      <c r="CW423" s="932"/>
      <c r="CX423" s="932"/>
      <c r="CY423" s="932"/>
      <c r="CZ423" s="932"/>
      <c r="DA423" s="932"/>
      <c r="DB423" s="932"/>
      <c r="DC423" s="932"/>
      <c r="DD423" s="932"/>
      <c r="DE423" s="932"/>
      <c r="DF423" s="932"/>
      <c r="DG423" s="932"/>
      <c r="DH423" s="932"/>
      <c r="DI423" s="932"/>
      <c r="DJ423" s="932"/>
      <c r="DK423" s="932"/>
      <c r="DL423" s="932"/>
      <c r="DM423" s="932"/>
      <c r="DN423" s="932"/>
      <c r="DO423" s="932"/>
      <c r="DP423" s="932"/>
      <c r="DQ423" s="932"/>
      <c r="DR423" s="932"/>
    </row>
    <row r="424" spans="18:122">
      <c r="R424" s="932"/>
      <c r="S424" s="932"/>
      <c r="T424" s="932"/>
      <c r="U424" s="932"/>
      <c r="V424" s="932"/>
      <c r="W424" s="932"/>
      <c r="X424" s="932"/>
      <c r="Y424" s="932"/>
      <c r="Z424" s="932"/>
      <c r="AA424" s="932"/>
      <c r="AB424" s="932"/>
      <c r="AC424" s="932"/>
      <c r="AD424" s="932"/>
      <c r="AE424" s="932"/>
      <c r="AF424" s="932"/>
      <c r="AG424" s="932"/>
      <c r="AH424" s="932"/>
      <c r="AI424" s="932"/>
      <c r="AJ424" s="932"/>
      <c r="AK424" s="932"/>
      <c r="AL424" s="932"/>
      <c r="AM424" s="932"/>
      <c r="AN424" s="932"/>
      <c r="AO424" s="932"/>
      <c r="AP424" s="932"/>
      <c r="AQ424" s="932"/>
      <c r="AR424" s="932"/>
      <c r="AS424" s="932"/>
      <c r="AT424" s="932"/>
      <c r="AU424" s="932"/>
      <c r="AV424" s="932"/>
      <c r="AW424" s="932"/>
      <c r="AX424" s="932"/>
      <c r="AY424" s="932"/>
      <c r="AZ424" s="932"/>
      <c r="BA424" s="932"/>
      <c r="BB424" s="932"/>
      <c r="BC424" s="932"/>
      <c r="BD424" s="932"/>
      <c r="BE424" s="932"/>
      <c r="BF424" s="932"/>
      <c r="BG424" s="932"/>
      <c r="BH424" s="932"/>
      <c r="BI424" s="932"/>
      <c r="BJ424" s="932"/>
      <c r="BK424" s="932"/>
      <c r="BL424" s="932"/>
      <c r="BM424" s="932"/>
      <c r="BN424" s="932"/>
      <c r="BO424" s="932"/>
      <c r="BP424" s="932"/>
      <c r="BQ424" s="932"/>
      <c r="BR424" s="932"/>
      <c r="BS424" s="932"/>
      <c r="BT424" s="932"/>
      <c r="BU424" s="932"/>
      <c r="BV424" s="932"/>
      <c r="BW424" s="932"/>
      <c r="BX424" s="932"/>
      <c r="BY424" s="932"/>
      <c r="BZ424" s="932"/>
      <c r="CA424" s="932"/>
      <c r="CB424" s="932"/>
      <c r="CC424" s="932"/>
      <c r="CD424" s="932"/>
      <c r="CE424" s="932"/>
      <c r="CF424" s="932"/>
      <c r="CG424" s="932"/>
      <c r="CH424" s="932"/>
      <c r="CI424" s="932"/>
      <c r="CJ424" s="932"/>
      <c r="CK424" s="932"/>
      <c r="CL424" s="932"/>
      <c r="CM424" s="932"/>
      <c r="CN424" s="932"/>
      <c r="CO424" s="932"/>
      <c r="CP424" s="932"/>
      <c r="CQ424" s="932"/>
      <c r="CR424" s="932"/>
      <c r="CS424" s="932"/>
      <c r="CT424" s="932"/>
      <c r="CU424" s="932"/>
      <c r="CV424" s="932"/>
      <c r="CW424" s="932"/>
      <c r="CX424" s="932"/>
      <c r="CY424" s="932"/>
      <c r="CZ424" s="932"/>
      <c r="DA424" s="932"/>
      <c r="DB424" s="932"/>
      <c r="DC424" s="932"/>
      <c r="DD424" s="932"/>
      <c r="DE424" s="932"/>
      <c r="DF424" s="932"/>
      <c r="DG424" s="932"/>
      <c r="DH424" s="932"/>
      <c r="DI424" s="932"/>
      <c r="DJ424" s="932"/>
      <c r="DK424" s="932"/>
      <c r="DL424" s="932"/>
      <c r="DM424" s="932"/>
      <c r="DN424" s="932"/>
      <c r="DO424" s="932"/>
      <c r="DP424" s="932"/>
      <c r="DQ424" s="932"/>
      <c r="DR424" s="932"/>
    </row>
    <row r="425" spans="18:122">
      <c r="R425" s="932"/>
      <c r="S425" s="932"/>
      <c r="T425" s="932"/>
      <c r="U425" s="932"/>
      <c r="V425" s="932"/>
      <c r="W425" s="932"/>
      <c r="X425" s="932"/>
      <c r="Y425" s="932"/>
      <c r="Z425" s="932"/>
      <c r="AA425" s="932"/>
      <c r="AB425" s="932"/>
      <c r="AC425" s="932"/>
      <c r="AD425" s="932"/>
      <c r="AE425" s="932"/>
      <c r="AF425" s="932"/>
      <c r="AG425" s="932"/>
      <c r="AH425" s="932"/>
      <c r="AI425" s="932"/>
      <c r="AJ425" s="932"/>
      <c r="AK425" s="932"/>
      <c r="AL425" s="932"/>
      <c r="AM425" s="932"/>
      <c r="AN425" s="932"/>
      <c r="AO425" s="932"/>
      <c r="AP425" s="932"/>
      <c r="AQ425" s="932"/>
      <c r="AR425" s="932"/>
      <c r="AS425" s="932"/>
      <c r="AT425" s="932"/>
      <c r="AU425" s="932"/>
      <c r="AV425" s="932"/>
      <c r="AW425" s="932"/>
      <c r="AX425" s="932"/>
      <c r="AY425" s="932"/>
      <c r="AZ425" s="932"/>
      <c r="BA425" s="932"/>
      <c r="BB425" s="932"/>
      <c r="BC425" s="932"/>
      <c r="BD425" s="932"/>
      <c r="BE425" s="932"/>
      <c r="BF425" s="932"/>
      <c r="BG425" s="932"/>
      <c r="BH425" s="932"/>
      <c r="BI425" s="932"/>
      <c r="BJ425" s="932"/>
      <c r="BK425" s="932"/>
      <c r="BL425" s="932"/>
      <c r="BM425" s="932"/>
      <c r="BN425" s="932"/>
      <c r="BO425" s="932"/>
      <c r="BP425" s="932"/>
      <c r="BQ425" s="932"/>
      <c r="BR425" s="932"/>
      <c r="BS425" s="932"/>
      <c r="BT425" s="932"/>
      <c r="BU425" s="932"/>
      <c r="BV425" s="932"/>
      <c r="BW425" s="932"/>
      <c r="BX425" s="932"/>
      <c r="BY425" s="932"/>
      <c r="BZ425" s="932"/>
      <c r="CA425" s="932"/>
      <c r="CB425" s="932"/>
      <c r="CC425" s="932"/>
      <c r="CD425" s="932"/>
      <c r="CE425" s="932"/>
      <c r="CF425" s="932"/>
      <c r="CG425" s="932"/>
      <c r="CH425" s="932"/>
      <c r="CI425" s="932"/>
      <c r="CJ425" s="932"/>
      <c r="CK425" s="932"/>
      <c r="CL425" s="932"/>
      <c r="CM425" s="932"/>
      <c r="CN425" s="932"/>
      <c r="CO425" s="932"/>
      <c r="CP425" s="932"/>
      <c r="CQ425" s="932"/>
      <c r="CR425" s="932"/>
      <c r="CS425" s="932"/>
      <c r="CT425" s="932"/>
      <c r="CU425" s="932"/>
      <c r="CV425" s="932"/>
      <c r="CW425" s="932"/>
      <c r="CX425" s="932"/>
      <c r="CY425" s="932"/>
      <c r="CZ425" s="932"/>
      <c r="DA425" s="932"/>
      <c r="DB425" s="932"/>
      <c r="DC425" s="932"/>
      <c r="DD425" s="932"/>
      <c r="DE425" s="932"/>
      <c r="DF425" s="932"/>
      <c r="DG425" s="932"/>
      <c r="DH425" s="932"/>
      <c r="DI425" s="932"/>
      <c r="DJ425" s="932"/>
      <c r="DK425" s="932"/>
      <c r="DL425" s="932"/>
      <c r="DM425" s="932"/>
      <c r="DN425" s="932"/>
      <c r="DO425" s="932"/>
      <c r="DP425" s="932"/>
      <c r="DQ425" s="932"/>
      <c r="DR425" s="932"/>
    </row>
    <row r="426" spans="18:122">
      <c r="R426" s="932"/>
      <c r="S426" s="932"/>
      <c r="T426" s="932"/>
      <c r="U426" s="932"/>
      <c r="V426" s="932"/>
      <c r="W426" s="932"/>
      <c r="X426" s="932"/>
      <c r="Y426" s="932"/>
      <c r="Z426" s="932"/>
      <c r="AA426" s="932"/>
      <c r="AB426" s="932"/>
      <c r="AC426" s="932"/>
      <c r="AD426" s="932"/>
      <c r="AE426" s="932"/>
      <c r="AF426" s="932"/>
      <c r="AG426" s="932"/>
      <c r="AH426" s="932"/>
      <c r="AI426" s="932"/>
      <c r="AJ426" s="932"/>
      <c r="AK426" s="932"/>
      <c r="AL426" s="932"/>
      <c r="AM426" s="932"/>
      <c r="AN426" s="932"/>
      <c r="AO426" s="932"/>
      <c r="AP426" s="932"/>
      <c r="AQ426" s="932"/>
      <c r="AR426" s="932"/>
      <c r="AS426" s="932"/>
      <c r="AT426" s="932"/>
      <c r="AU426" s="932"/>
      <c r="AV426" s="932"/>
      <c r="AW426" s="932"/>
      <c r="AX426" s="932"/>
      <c r="AY426" s="932"/>
      <c r="AZ426" s="932"/>
      <c r="BA426" s="932"/>
      <c r="BB426" s="932"/>
      <c r="BC426" s="932"/>
      <c r="BD426" s="932"/>
      <c r="BE426" s="932"/>
      <c r="BF426" s="932"/>
      <c r="BG426" s="932"/>
      <c r="BH426" s="932"/>
      <c r="BI426" s="932"/>
      <c r="BJ426" s="932"/>
      <c r="BK426" s="932"/>
      <c r="BL426" s="932"/>
      <c r="BM426" s="932"/>
      <c r="BN426" s="932"/>
      <c r="BO426" s="932"/>
      <c r="BP426" s="932"/>
      <c r="BQ426" s="932"/>
      <c r="BR426" s="932"/>
      <c r="BS426" s="932"/>
      <c r="BT426" s="932"/>
      <c r="BU426" s="932"/>
      <c r="BV426" s="932"/>
      <c r="BW426" s="932"/>
      <c r="BX426" s="932"/>
      <c r="BY426" s="932"/>
      <c r="BZ426" s="932"/>
      <c r="CA426" s="932"/>
      <c r="CB426" s="932"/>
      <c r="CC426" s="932"/>
      <c r="CD426" s="932"/>
      <c r="CE426" s="932"/>
      <c r="CF426" s="932"/>
      <c r="CG426" s="932"/>
      <c r="CH426" s="932"/>
      <c r="CI426" s="932"/>
      <c r="CJ426" s="932"/>
      <c r="CK426" s="932"/>
      <c r="CL426" s="932"/>
      <c r="CM426" s="932"/>
      <c r="CN426" s="932"/>
      <c r="CO426" s="932"/>
      <c r="CP426" s="932"/>
      <c r="CQ426" s="932"/>
      <c r="CR426" s="932"/>
      <c r="CS426" s="932"/>
      <c r="CT426" s="932"/>
      <c r="CU426" s="932"/>
      <c r="CV426" s="932"/>
      <c r="CW426" s="932"/>
      <c r="CX426" s="932"/>
      <c r="CY426" s="932"/>
      <c r="CZ426" s="932"/>
      <c r="DA426" s="932"/>
      <c r="DB426" s="932"/>
      <c r="DC426" s="932"/>
      <c r="DD426" s="932"/>
      <c r="DE426" s="932"/>
      <c r="DF426" s="932"/>
      <c r="DG426" s="932"/>
      <c r="DH426" s="932"/>
      <c r="DI426" s="932"/>
      <c r="DJ426" s="932"/>
      <c r="DK426" s="932"/>
      <c r="DL426" s="932"/>
      <c r="DM426" s="932"/>
      <c r="DN426" s="932"/>
      <c r="DO426" s="932"/>
      <c r="DP426" s="932"/>
      <c r="DQ426" s="932"/>
      <c r="DR426" s="932"/>
    </row>
    <row r="427" spans="18:122">
      <c r="R427" s="932"/>
      <c r="S427" s="932"/>
      <c r="T427" s="932"/>
      <c r="U427" s="932"/>
      <c r="V427" s="932"/>
      <c r="W427" s="932"/>
      <c r="X427" s="932"/>
      <c r="Y427" s="932"/>
      <c r="Z427" s="932"/>
      <c r="AA427" s="932"/>
      <c r="AB427" s="932"/>
      <c r="AC427" s="932"/>
      <c r="AD427" s="932"/>
      <c r="AE427" s="932"/>
      <c r="AF427" s="932"/>
      <c r="AG427" s="932"/>
      <c r="AH427" s="932"/>
      <c r="AI427" s="932"/>
      <c r="AJ427" s="932"/>
      <c r="AK427" s="932"/>
      <c r="AL427" s="932"/>
      <c r="AM427" s="932"/>
      <c r="AN427" s="932"/>
      <c r="AO427" s="932"/>
      <c r="AP427" s="932"/>
      <c r="AQ427" s="932"/>
      <c r="AR427" s="932"/>
      <c r="AS427" s="932"/>
      <c r="AT427" s="932"/>
      <c r="AU427" s="932"/>
      <c r="AV427" s="932"/>
      <c r="AW427" s="932"/>
      <c r="AX427" s="932"/>
      <c r="AY427" s="932"/>
      <c r="AZ427" s="932"/>
      <c r="BA427" s="932"/>
      <c r="BB427" s="932"/>
      <c r="BC427" s="932"/>
      <c r="BD427" s="932"/>
      <c r="BE427" s="932"/>
      <c r="BF427" s="932"/>
      <c r="BG427" s="932"/>
      <c r="BH427" s="932"/>
      <c r="BI427" s="932"/>
      <c r="BJ427" s="932"/>
      <c r="BK427" s="932"/>
      <c r="BL427" s="932"/>
      <c r="BM427" s="932"/>
      <c r="BN427" s="932"/>
      <c r="BO427" s="932"/>
      <c r="BP427" s="932"/>
      <c r="BQ427" s="932"/>
      <c r="BR427" s="932"/>
      <c r="BS427" s="932"/>
      <c r="BT427" s="932"/>
      <c r="BU427" s="932"/>
      <c r="BV427" s="932"/>
      <c r="BW427" s="932"/>
      <c r="BX427" s="932"/>
      <c r="BY427" s="932"/>
      <c r="BZ427" s="932"/>
      <c r="CA427" s="932"/>
      <c r="CB427" s="932"/>
      <c r="CC427" s="932"/>
      <c r="CD427" s="932"/>
      <c r="CE427" s="932"/>
      <c r="CF427" s="932"/>
      <c r="CG427" s="932"/>
      <c r="CH427" s="932"/>
      <c r="CI427" s="932"/>
      <c r="CJ427" s="932"/>
      <c r="CK427" s="932"/>
      <c r="CL427" s="932"/>
      <c r="CM427" s="932"/>
      <c r="CN427" s="932"/>
      <c r="CO427" s="932"/>
      <c r="CP427" s="932"/>
      <c r="CQ427" s="932"/>
      <c r="CR427" s="932"/>
      <c r="CS427" s="932"/>
      <c r="CT427" s="932"/>
      <c r="CU427" s="932"/>
      <c r="CV427" s="932"/>
      <c r="CW427" s="932"/>
      <c r="CX427" s="932"/>
      <c r="CY427" s="932"/>
      <c r="CZ427" s="932"/>
      <c r="DA427" s="932"/>
      <c r="DB427" s="932"/>
      <c r="DC427" s="932"/>
      <c r="DD427" s="932"/>
      <c r="DE427" s="932"/>
      <c r="DF427" s="932"/>
      <c r="DG427" s="932"/>
      <c r="DH427" s="932"/>
      <c r="DI427" s="932"/>
      <c r="DJ427" s="932"/>
      <c r="DK427" s="932"/>
      <c r="DL427" s="932"/>
      <c r="DM427" s="932"/>
      <c r="DN427" s="932"/>
      <c r="DO427" s="932"/>
      <c r="DP427" s="932"/>
      <c r="DQ427" s="932"/>
      <c r="DR427" s="932"/>
    </row>
    <row r="428" spans="18:122">
      <c r="R428" s="932"/>
      <c r="S428" s="932"/>
      <c r="T428" s="932"/>
      <c r="U428" s="932"/>
      <c r="V428" s="932"/>
      <c r="W428" s="932"/>
      <c r="X428" s="932"/>
      <c r="Y428" s="932"/>
      <c r="Z428" s="932"/>
      <c r="AA428" s="932"/>
      <c r="AB428" s="932"/>
      <c r="AC428" s="932"/>
      <c r="AD428" s="932"/>
      <c r="AE428" s="932"/>
      <c r="AF428" s="932"/>
      <c r="AG428" s="932"/>
      <c r="AH428" s="932"/>
      <c r="AI428" s="932"/>
      <c r="AJ428" s="932"/>
      <c r="AK428" s="932"/>
      <c r="AL428" s="932"/>
      <c r="AM428" s="932"/>
      <c r="AN428" s="932"/>
      <c r="AO428" s="932"/>
      <c r="AP428" s="932"/>
      <c r="AQ428" s="932"/>
      <c r="AR428" s="932"/>
      <c r="AS428" s="932"/>
      <c r="AT428" s="932"/>
      <c r="AU428" s="932"/>
      <c r="AV428" s="932"/>
      <c r="AW428" s="932"/>
      <c r="AX428" s="932"/>
      <c r="AY428" s="932"/>
      <c r="AZ428" s="932"/>
      <c r="BA428" s="932"/>
      <c r="BB428" s="932"/>
      <c r="BC428" s="932"/>
      <c r="BD428" s="932"/>
      <c r="BE428" s="932"/>
      <c r="BF428" s="932"/>
      <c r="BG428" s="932"/>
      <c r="BH428" s="932"/>
      <c r="BI428" s="932"/>
      <c r="BJ428" s="932"/>
      <c r="BK428" s="932"/>
      <c r="BL428" s="932"/>
      <c r="BM428" s="932"/>
      <c r="BN428" s="932"/>
      <c r="BO428" s="932"/>
      <c r="BP428" s="932"/>
      <c r="BQ428" s="932"/>
      <c r="BR428" s="932"/>
      <c r="BS428" s="932"/>
      <c r="BT428" s="932"/>
      <c r="BU428" s="932"/>
      <c r="BV428" s="932"/>
      <c r="BW428" s="932"/>
      <c r="BX428" s="932"/>
      <c r="BY428" s="932"/>
      <c r="BZ428" s="932"/>
      <c r="CA428" s="932"/>
      <c r="CB428" s="932"/>
      <c r="CC428" s="932"/>
      <c r="CD428" s="932"/>
      <c r="CE428" s="932"/>
      <c r="CF428" s="932"/>
      <c r="CG428" s="932"/>
      <c r="CH428" s="932"/>
      <c r="CI428" s="932"/>
      <c r="CJ428" s="932"/>
      <c r="CK428" s="932"/>
      <c r="CL428" s="932"/>
      <c r="CM428" s="932"/>
      <c r="CN428" s="932"/>
      <c r="CO428" s="932"/>
      <c r="CP428" s="932"/>
      <c r="CQ428" s="932"/>
      <c r="CR428" s="932"/>
      <c r="CS428" s="932"/>
      <c r="CT428" s="932"/>
      <c r="CU428" s="932"/>
      <c r="CV428" s="932"/>
      <c r="CW428" s="932"/>
      <c r="CX428" s="932"/>
      <c r="CY428" s="932"/>
      <c r="CZ428" s="932"/>
      <c r="DA428" s="932"/>
      <c r="DB428" s="932"/>
      <c r="DC428" s="932"/>
      <c r="DD428" s="932"/>
      <c r="DE428" s="932"/>
      <c r="DF428" s="932"/>
      <c r="DG428" s="932"/>
      <c r="DH428" s="932"/>
      <c r="DI428" s="932"/>
      <c r="DJ428" s="932"/>
      <c r="DK428" s="932"/>
      <c r="DL428" s="932"/>
      <c r="DM428" s="932"/>
      <c r="DN428" s="932"/>
      <c r="DO428" s="932"/>
      <c r="DP428" s="932"/>
      <c r="DQ428" s="932"/>
      <c r="DR428" s="932"/>
    </row>
    <row r="429" spans="18:122">
      <c r="R429" s="932"/>
      <c r="S429" s="932"/>
      <c r="T429" s="932"/>
      <c r="U429" s="932"/>
      <c r="V429" s="932"/>
      <c r="W429" s="932"/>
      <c r="X429" s="932"/>
      <c r="Y429" s="932"/>
      <c r="Z429" s="932"/>
      <c r="AA429" s="932"/>
      <c r="AB429" s="932"/>
      <c r="AC429" s="932"/>
      <c r="AD429" s="932"/>
      <c r="AE429" s="932"/>
      <c r="AF429" s="932"/>
      <c r="AG429" s="932"/>
      <c r="AH429" s="932"/>
      <c r="AI429" s="932"/>
      <c r="AJ429" s="932"/>
      <c r="AK429" s="932"/>
      <c r="AL429" s="932"/>
      <c r="AM429" s="932"/>
      <c r="AN429" s="932"/>
      <c r="AO429" s="932"/>
      <c r="AP429" s="932"/>
      <c r="AQ429" s="932"/>
      <c r="AR429" s="932"/>
      <c r="AS429" s="932"/>
      <c r="AT429" s="932"/>
      <c r="AU429" s="932"/>
      <c r="AV429" s="932"/>
      <c r="AW429" s="932"/>
      <c r="AX429" s="932"/>
      <c r="AY429" s="932"/>
      <c r="AZ429" s="932"/>
      <c r="BA429" s="932"/>
      <c r="BB429" s="932"/>
      <c r="BC429" s="932"/>
      <c r="BD429" s="932"/>
      <c r="BE429" s="932"/>
      <c r="BF429" s="932"/>
      <c r="BG429" s="932"/>
      <c r="BH429" s="932"/>
      <c r="BI429" s="932"/>
      <c r="BJ429" s="932"/>
      <c r="BK429" s="932"/>
      <c r="BL429" s="932"/>
      <c r="BM429" s="932"/>
      <c r="BN429" s="932"/>
      <c r="BO429" s="932"/>
      <c r="BP429" s="932"/>
      <c r="BQ429" s="932"/>
      <c r="BR429" s="932"/>
      <c r="BS429" s="932"/>
      <c r="BT429" s="932"/>
      <c r="BU429" s="932"/>
      <c r="BV429" s="932"/>
      <c r="BW429" s="932"/>
      <c r="BX429" s="932"/>
      <c r="BY429" s="932"/>
      <c r="BZ429" s="932"/>
      <c r="CA429" s="932"/>
      <c r="CB429" s="932"/>
      <c r="CC429" s="932"/>
      <c r="CD429" s="932"/>
      <c r="CE429" s="932"/>
      <c r="CF429" s="932"/>
      <c r="CG429" s="932"/>
      <c r="CH429" s="932"/>
      <c r="CI429" s="932"/>
      <c r="CJ429" s="932"/>
      <c r="CK429" s="932"/>
      <c r="CL429" s="932"/>
      <c r="CM429" s="932"/>
      <c r="CN429" s="932"/>
      <c r="CO429" s="932"/>
      <c r="CP429" s="932"/>
      <c r="CQ429" s="932"/>
      <c r="CR429" s="932"/>
      <c r="CS429" s="932"/>
      <c r="CT429" s="932"/>
      <c r="CU429" s="932"/>
      <c r="CV429" s="932"/>
      <c r="CW429" s="932"/>
      <c r="CX429" s="932"/>
      <c r="CY429" s="932"/>
      <c r="CZ429" s="932"/>
      <c r="DA429" s="932"/>
      <c r="DB429" s="932"/>
      <c r="DC429" s="932"/>
      <c r="DD429" s="932"/>
      <c r="DE429" s="932"/>
      <c r="DF429" s="932"/>
      <c r="DG429" s="932"/>
      <c r="DH429" s="932"/>
      <c r="DI429" s="932"/>
      <c r="DJ429" s="932"/>
      <c r="DK429" s="932"/>
      <c r="DL429" s="932"/>
      <c r="DM429" s="932"/>
      <c r="DN429" s="932"/>
      <c r="DO429" s="932"/>
      <c r="DP429" s="932"/>
      <c r="DQ429" s="932"/>
      <c r="DR429" s="932"/>
    </row>
    <row r="430" spans="18:122">
      <c r="R430" s="932"/>
      <c r="S430" s="932"/>
      <c r="T430" s="932"/>
      <c r="U430" s="932"/>
      <c r="V430" s="932"/>
      <c r="W430" s="932"/>
      <c r="X430" s="932"/>
      <c r="Y430" s="932"/>
      <c r="Z430" s="932"/>
      <c r="AA430" s="932"/>
      <c r="AB430" s="932"/>
      <c r="AC430" s="932"/>
      <c r="AD430" s="932"/>
      <c r="AE430" s="932"/>
      <c r="AF430" s="932"/>
      <c r="AG430" s="932"/>
      <c r="AH430" s="932"/>
      <c r="AI430" s="932"/>
      <c r="AJ430" s="932"/>
      <c r="AK430" s="932"/>
      <c r="AL430" s="932"/>
      <c r="AM430" s="932"/>
      <c r="AN430" s="932"/>
      <c r="AO430" s="932"/>
      <c r="AP430" s="932"/>
      <c r="AQ430" s="932"/>
      <c r="AR430" s="932"/>
      <c r="AS430" s="932"/>
      <c r="AT430" s="932"/>
      <c r="AU430" s="932"/>
      <c r="AV430" s="932"/>
      <c r="AW430" s="932"/>
      <c r="AX430" s="932"/>
      <c r="AY430" s="932"/>
      <c r="AZ430" s="932"/>
      <c r="BA430" s="932"/>
      <c r="BB430" s="932"/>
      <c r="BC430" s="932"/>
      <c r="BD430" s="932"/>
      <c r="BE430" s="932"/>
      <c r="BF430" s="932"/>
      <c r="BG430" s="932"/>
      <c r="BH430" s="932"/>
      <c r="BI430" s="932"/>
      <c r="BJ430" s="932"/>
      <c r="BK430" s="932"/>
      <c r="BL430" s="932"/>
      <c r="BM430" s="932"/>
      <c r="BN430" s="932"/>
      <c r="BO430" s="932"/>
      <c r="BP430" s="932"/>
      <c r="BQ430" s="932"/>
      <c r="BR430" s="932"/>
      <c r="BS430" s="932"/>
      <c r="BT430" s="932"/>
      <c r="BU430" s="932"/>
      <c r="BV430" s="932"/>
      <c r="BW430" s="932"/>
      <c r="BX430" s="932"/>
      <c r="BY430" s="932"/>
      <c r="BZ430" s="932"/>
      <c r="CA430" s="932"/>
      <c r="CB430" s="932"/>
      <c r="CC430" s="932"/>
      <c r="CD430" s="932"/>
      <c r="CE430" s="932"/>
      <c r="CF430" s="932"/>
      <c r="CG430" s="932"/>
      <c r="CH430" s="932"/>
      <c r="CI430" s="932"/>
      <c r="CJ430" s="932"/>
      <c r="CK430" s="932"/>
      <c r="CL430" s="932"/>
      <c r="CM430" s="932"/>
      <c r="CN430" s="932"/>
      <c r="CO430" s="932"/>
      <c r="CP430" s="932"/>
      <c r="CQ430" s="932"/>
      <c r="CR430" s="932"/>
      <c r="CS430" s="932"/>
      <c r="CT430" s="932"/>
      <c r="CU430" s="932"/>
      <c r="CV430" s="932"/>
      <c r="CW430" s="932"/>
      <c r="CX430" s="932"/>
      <c r="CY430" s="932"/>
      <c r="CZ430" s="932"/>
      <c r="DA430" s="932"/>
      <c r="DB430" s="932"/>
      <c r="DC430" s="932"/>
      <c r="DD430" s="932"/>
      <c r="DE430" s="932"/>
      <c r="DF430" s="932"/>
      <c r="DG430" s="932"/>
      <c r="DH430" s="932"/>
      <c r="DI430" s="932"/>
      <c r="DJ430" s="932"/>
      <c r="DK430" s="932"/>
      <c r="DL430" s="932"/>
      <c r="DM430" s="932"/>
      <c r="DN430" s="932"/>
      <c r="DO430" s="932"/>
      <c r="DP430" s="932"/>
      <c r="DQ430" s="932"/>
      <c r="DR430" s="932"/>
    </row>
    <row r="431" spans="18:122">
      <c r="R431" s="932"/>
      <c r="S431" s="932"/>
      <c r="T431" s="932"/>
      <c r="U431" s="932"/>
      <c r="V431" s="932"/>
      <c r="W431" s="932"/>
      <c r="X431" s="932"/>
      <c r="Y431" s="932"/>
      <c r="Z431" s="932"/>
      <c r="AA431" s="932"/>
      <c r="AB431" s="932"/>
      <c r="AC431" s="932"/>
      <c r="AD431" s="932"/>
      <c r="AE431" s="932"/>
      <c r="AF431" s="932"/>
      <c r="AG431" s="932"/>
      <c r="AH431" s="932"/>
      <c r="AI431" s="932"/>
      <c r="AJ431" s="932"/>
      <c r="AK431" s="932"/>
      <c r="AL431" s="932"/>
      <c r="AM431" s="932"/>
      <c r="AN431" s="932"/>
      <c r="AO431" s="932"/>
      <c r="AP431" s="932"/>
      <c r="AQ431" s="932"/>
      <c r="AR431" s="932"/>
      <c r="AS431" s="932"/>
      <c r="AT431" s="932"/>
      <c r="AU431" s="932"/>
      <c r="AV431" s="932"/>
      <c r="AW431" s="932"/>
      <c r="AX431" s="932"/>
      <c r="AY431" s="932"/>
      <c r="AZ431" s="932"/>
      <c r="BA431" s="932"/>
      <c r="BB431" s="932"/>
      <c r="BC431" s="932"/>
      <c r="BD431" s="932"/>
      <c r="BE431" s="932"/>
      <c r="BF431" s="932"/>
      <c r="BG431" s="932"/>
      <c r="BH431" s="932"/>
      <c r="BI431" s="932"/>
      <c r="BJ431" s="932"/>
      <c r="BK431" s="932"/>
      <c r="BL431" s="932"/>
      <c r="BM431" s="932"/>
      <c r="BN431" s="932"/>
      <c r="BO431" s="932"/>
      <c r="BP431" s="932"/>
      <c r="BQ431" s="932"/>
      <c r="BR431" s="932"/>
      <c r="BS431" s="932"/>
      <c r="BT431" s="932"/>
      <c r="BU431" s="932"/>
      <c r="BV431" s="932"/>
      <c r="BW431" s="932"/>
      <c r="BX431" s="932"/>
      <c r="BY431" s="932"/>
      <c r="BZ431" s="932"/>
      <c r="CA431" s="932"/>
      <c r="CB431" s="932"/>
      <c r="CC431" s="932"/>
      <c r="CD431" s="932"/>
      <c r="CE431" s="932"/>
      <c r="CF431" s="932"/>
      <c r="CG431" s="932"/>
      <c r="CH431" s="932"/>
      <c r="CI431" s="932"/>
      <c r="CJ431" s="932"/>
      <c r="CK431" s="932"/>
      <c r="CL431" s="932"/>
      <c r="CM431" s="932"/>
      <c r="CN431" s="932"/>
      <c r="CO431" s="932"/>
      <c r="CP431" s="932"/>
      <c r="CQ431" s="932"/>
      <c r="CR431" s="932"/>
      <c r="CS431" s="932"/>
      <c r="CT431" s="932"/>
      <c r="CU431" s="932"/>
      <c r="CV431" s="932"/>
      <c r="CW431" s="932"/>
      <c r="CX431" s="932"/>
      <c r="CY431" s="932"/>
      <c r="CZ431" s="932"/>
      <c r="DA431" s="932"/>
      <c r="DB431" s="932"/>
      <c r="DC431" s="932"/>
      <c r="DD431" s="932"/>
      <c r="DE431" s="932"/>
      <c r="DF431" s="932"/>
      <c r="DG431" s="932"/>
      <c r="DH431" s="932"/>
      <c r="DI431" s="932"/>
      <c r="DJ431" s="932"/>
      <c r="DK431" s="932"/>
      <c r="DL431" s="932"/>
      <c r="DM431" s="932"/>
      <c r="DN431" s="932"/>
      <c r="DO431" s="932"/>
      <c r="DP431" s="932"/>
      <c r="DQ431" s="932"/>
      <c r="DR431" s="932"/>
    </row>
    <row r="432" spans="18:122">
      <c r="R432" s="932"/>
      <c r="S432" s="932"/>
      <c r="T432" s="932"/>
      <c r="U432" s="932"/>
      <c r="V432" s="932"/>
      <c r="W432" s="932"/>
      <c r="X432" s="932"/>
      <c r="Y432" s="932"/>
      <c r="Z432" s="932"/>
      <c r="AA432" s="932"/>
      <c r="AB432" s="932"/>
      <c r="AC432" s="932"/>
      <c r="AD432" s="932"/>
      <c r="AE432" s="932"/>
      <c r="AF432" s="932"/>
      <c r="AG432" s="932"/>
      <c r="AH432" s="932"/>
      <c r="AI432" s="932"/>
      <c r="AJ432" s="932"/>
      <c r="AK432" s="932"/>
      <c r="AL432" s="932"/>
      <c r="AM432" s="932"/>
      <c r="AN432" s="932"/>
      <c r="AO432" s="932"/>
      <c r="AP432" s="932"/>
      <c r="AQ432" s="932"/>
      <c r="AR432" s="932"/>
      <c r="AS432" s="932"/>
      <c r="AT432" s="932"/>
      <c r="AU432" s="932"/>
      <c r="AV432" s="932"/>
      <c r="AW432" s="932"/>
      <c r="AX432" s="932"/>
      <c r="AY432" s="932"/>
      <c r="AZ432" s="932"/>
      <c r="BA432" s="932"/>
      <c r="BB432" s="932"/>
      <c r="BC432" s="932"/>
      <c r="BD432" s="932"/>
      <c r="BE432" s="932"/>
      <c r="BF432" s="932"/>
      <c r="BG432" s="932"/>
      <c r="BH432" s="932"/>
      <c r="BI432" s="932"/>
      <c r="BJ432" s="932"/>
      <c r="BK432" s="932"/>
      <c r="BL432" s="932"/>
      <c r="BM432" s="932"/>
      <c r="BN432" s="932"/>
      <c r="BO432" s="932"/>
      <c r="BP432" s="932"/>
      <c r="BQ432" s="932"/>
      <c r="BR432" s="932"/>
      <c r="BS432" s="932"/>
      <c r="BT432" s="932"/>
      <c r="BU432" s="932"/>
      <c r="BV432" s="932"/>
      <c r="BW432" s="932"/>
      <c r="BX432" s="932"/>
      <c r="BY432" s="932"/>
      <c r="BZ432" s="932"/>
      <c r="CA432" s="932"/>
      <c r="CB432" s="932"/>
      <c r="CC432" s="932"/>
      <c r="CD432" s="932"/>
      <c r="CE432" s="932"/>
      <c r="CF432" s="932"/>
      <c r="CG432" s="932"/>
      <c r="CH432" s="932"/>
      <c r="CI432" s="932"/>
      <c r="CJ432" s="932"/>
      <c r="CK432" s="932"/>
      <c r="CL432" s="932"/>
      <c r="CM432" s="932"/>
      <c r="CN432" s="932"/>
      <c r="CO432" s="932"/>
      <c r="CP432" s="932"/>
      <c r="CQ432" s="932"/>
      <c r="CR432" s="932"/>
      <c r="CS432" s="932"/>
      <c r="CT432" s="932"/>
      <c r="CU432" s="932"/>
      <c r="CV432" s="932"/>
      <c r="CW432" s="932"/>
      <c r="CX432" s="932"/>
      <c r="CY432" s="932"/>
      <c r="CZ432" s="932"/>
      <c r="DA432" s="932"/>
      <c r="DB432" s="932"/>
      <c r="DC432" s="932"/>
      <c r="DD432" s="932"/>
      <c r="DE432" s="932"/>
      <c r="DF432" s="932"/>
      <c r="DG432" s="932"/>
      <c r="DH432" s="932"/>
      <c r="DI432" s="932"/>
      <c r="DJ432" s="932"/>
      <c r="DK432" s="932"/>
      <c r="DL432" s="932"/>
      <c r="DM432" s="932"/>
      <c r="DN432" s="932"/>
      <c r="DO432" s="932"/>
      <c r="DP432" s="932"/>
      <c r="DQ432" s="932"/>
      <c r="DR432" s="932"/>
    </row>
    <row r="433" spans="18:122">
      <c r="R433" s="932"/>
      <c r="S433" s="932"/>
      <c r="T433" s="932"/>
      <c r="U433" s="932"/>
      <c r="V433" s="932"/>
      <c r="W433" s="932"/>
      <c r="X433" s="932"/>
      <c r="Y433" s="932"/>
      <c r="Z433" s="932"/>
      <c r="AA433" s="932"/>
      <c r="AB433" s="932"/>
      <c r="AC433" s="932"/>
      <c r="AD433" s="932"/>
      <c r="AE433" s="932"/>
      <c r="AF433" s="932"/>
      <c r="AG433" s="932"/>
      <c r="AH433" s="932"/>
      <c r="AI433" s="932"/>
      <c r="AJ433" s="932"/>
      <c r="AK433" s="932"/>
      <c r="AL433" s="932"/>
      <c r="AM433" s="932"/>
      <c r="AN433" s="932"/>
      <c r="AO433" s="932"/>
      <c r="AP433" s="932"/>
      <c r="AQ433" s="932"/>
      <c r="AR433" s="932"/>
      <c r="AS433" s="932"/>
      <c r="AT433" s="932"/>
      <c r="AU433" s="932"/>
      <c r="AV433" s="932"/>
      <c r="AW433" s="932"/>
      <c r="AX433" s="932"/>
      <c r="AY433" s="932"/>
      <c r="AZ433" s="932"/>
      <c r="BA433" s="932"/>
      <c r="BB433" s="932"/>
      <c r="BC433" s="932"/>
      <c r="BD433" s="932"/>
      <c r="BE433" s="932"/>
      <c r="BF433" s="932"/>
      <c r="BG433" s="932"/>
      <c r="BH433" s="932"/>
      <c r="BI433" s="932"/>
      <c r="BJ433" s="932"/>
      <c r="BK433" s="932"/>
      <c r="BL433" s="932"/>
      <c r="BM433" s="932"/>
      <c r="BN433" s="932"/>
      <c r="BO433" s="932"/>
      <c r="BP433" s="932"/>
      <c r="BQ433" s="932"/>
      <c r="BR433" s="932"/>
      <c r="BS433" s="932"/>
      <c r="BT433" s="932"/>
      <c r="BU433" s="932"/>
      <c r="BV433" s="932"/>
      <c r="BW433" s="932"/>
      <c r="BX433" s="932"/>
      <c r="BY433" s="932"/>
      <c r="BZ433" s="932"/>
      <c r="CA433" s="932"/>
      <c r="CB433" s="932"/>
      <c r="CC433" s="932"/>
      <c r="CD433" s="932"/>
      <c r="CE433" s="932"/>
      <c r="CF433" s="932"/>
      <c r="CG433" s="932"/>
      <c r="CH433" s="932"/>
      <c r="CI433" s="932"/>
      <c r="CJ433" s="932"/>
      <c r="CK433" s="932"/>
      <c r="CL433" s="932"/>
      <c r="CM433" s="932"/>
      <c r="CN433" s="932"/>
      <c r="CO433" s="932"/>
      <c r="CP433" s="932"/>
      <c r="CQ433" s="932"/>
      <c r="CR433" s="932"/>
      <c r="CS433" s="932"/>
      <c r="CT433" s="932"/>
      <c r="CU433" s="932"/>
      <c r="CV433" s="932"/>
      <c r="CW433" s="932"/>
      <c r="CX433" s="932"/>
      <c r="CY433" s="932"/>
      <c r="CZ433" s="932"/>
      <c r="DA433" s="932"/>
      <c r="DB433" s="932"/>
      <c r="DC433" s="932"/>
      <c r="DD433" s="932"/>
      <c r="DE433" s="932"/>
      <c r="DF433" s="932"/>
      <c r="DG433" s="932"/>
      <c r="DH433" s="932"/>
      <c r="DI433" s="932"/>
      <c r="DJ433" s="932"/>
      <c r="DK433" s="932"/>
      <c r="DL433" s="932"/>
      <c r="DM433" s="932"/>
      <c r="DN433" s="932"/>
      <c r="DO433" s="932"/>
      <c r="DP433" s="932"/>
      <c r="DQ433" s="932"/>
      <c r="DR433" s="932"/>
    </row>
    <row r="434" spans="18:122">
      <c r="R434" s="932"/>
      <c r="S434" s="932"/>
      <c r="T434" s="932"/>
      <c r="U434" s="932"/>
      <c r="V434" s="932"/>
      <c r="W434" s="932"/>
      <c r="X434" s="932"/>
      <c r="Y434" s="932"/>
      <c r="Z434" s="932"/>
      <c r="AA434" s="932"/>
      <c r="AB434" s="932"/>
      <c r="AC434" s="932"/>
      <c r="AD434" s="932"/>
      <c r="AE434" s="932"/>
      <c r="AF434" s="932"/>
      <c r="AG434" s="932"/>
      <c r="AH434" s="932"/>
      <c r="AI434" s="932"/>
      <c r="AJ434" s="932"/>
      <c r="AK434" s="932"/>
      <c r="AL434" s="932"/>
      <c r="AM434" s="932"/>
      <c r="AN434" s="932"/>
      <c r="AO434" s="932"/>
      <c r="AP434" s="932"/>
      <c r="AQ434" s="932"/>
      <c r="AR434" s="932"/>
      <c r="AS434" s="932"/>
      <c r="AT434" s="932"/>
      <c r="AU434" s="932"/>
      <c r="AV434" s="932"/>
      <c r="AW434" s="932"/>
      <c r="AX434" s="932"/>
      <c r="AY434" s="932"/>
      <c r="AZ434" s="932"/>
      <c r="BA434" s="932"/>
      <c r="BB434" s="932"/>
      <c r="BC434" s="932"/>
      <c r="BD434" s="932"/>
      <c r="BE434" s="932"/>
      <c r="BF434" s="932"/>
      <c r="BG434" s="932"/>
      <c r="BH434" s="932"/>
      <c r="BI434" s="932"/>
      <c r="BJ434" s="932"/>
      <c r="BK434" s="932"/>
      <c r="BL434" s="932"/>
      <c r="BM434" s="932"/>
      <c r="BN434" s="932"/>
      <c r="BO434" s="932"/>
      <c r="BP434" s="932"/>
      <c r="BQ434" s="932"/>
      <c r="BR434" s="932"/>
      <c r="BS434" s="932"/>
      <c r="BT434" s="932"/>
      <c r="BU434" s="932"/>
      <c r="BV434" s="932"/>
      <c r="BW434" s="932"/>
      <c r="BX434" s="932"/>
      <c r="BY434" s="932"/>
      <c r="BZ434" s="932"/>
      <c r="CA434" s="932"/>
      <c r="CB434" s="932"/>
      <c r="CC434" s="932"/>
      <c r="CD434" s="932"/>
      <c r="CE434" s="932"/>
      <c r="CF434" s="932"/>
      <c r="CG434" s="932"/>
      <c r="CH434" s="932"/>
      <c r="CI434" s="932"/>
      <c r="CJ434" s="932"/>
      <c r="CK434" s="932"/>
      <c r="CL434" s="932"/>
      <c r="CM434" s="932"/>
      <c r="CN434" s="932"/>
      <c r="CO434" s="932"/>
      <c r="CP434" s="932"/>
      <c r="CQ434" s="932"/>
      <c r="CR434" s="932"/>
      <c r="CS434" s="932"/>
      <c r="CT434" s="932"/>
      <c r="CU434" s="932"/>
      <c r="CV434" s="932"/>
      <c r="CW434" s="932"/>
      <c r="CX434" s="932"/>
      <c r="CY434" s="932"/>
      <c r="CZ434" s="932"/>
      <c r="DA434" s="932"/>
      <c r="DB434" s="932"/>
      <c r="DC434" s="932"/>
      <c r="DD434" s="932"/>
      <c r="DE434" s="932"/>
      <c r="DF434" s="932"/>
      <c r="DG434" s="932"/>
      <c r="DH434" s="932"/>
      <c r="DI434" s="932"/>
      <c r="DJ434" s="932"/>
      <c r="DK434" s="932"/>
      <c r="DL434" s="932"/>
      <c r="DM434" s="932"/>
      <c r="DN434" s="932"/>
      <c r="DO434" s="932"/>
      <c r="DP434" s="932"/>
      <c r="DQ434" s="932"/>
      <c r="DR434" s="932"/>
    </row>
    <row r="435" spans="18:122">
      <c r="R435" s="932"/>
      <c r="S435" s="932"/>
      <c r="T435" s="932"/>
      <c r="U435" s="932"/>
      <c r="V435" s="932"/>
      <c r="W435" s="932"/>
      <c r="X435" s="932"/>
      <c r="Y435" s="932"/>
      <c r="Z435" s="932"/>
      <c r="AA435" s="932"/>
      <c r="AB435" s="932"/>
      <c r="AC435" s="932"/>
      <c r="AD435" s="932"/>
      <c r="AE435" s="932"/>
      <c r="AF435" s="932"/>
      <c r="AG435" s="932"/>
      <c r="AH435" s="932"/>
      <c r="AI435" s="932"/>
      <c r="AJ435" s="932"/>
      <c r="AK435" s="932"/>
      <c r="AL435" s="932"/>
      <c r="AM435" s="932"/>
      <c r="AN435" s="932"/>
      <c r="AO435" s="932"/>
      <c r="AP435" s="932"/>
      <c r="AQ435" s="932"/>
      <c r="AR435" s="932"/>
      <c r="AS435" s="932"/>
      <c r="AT435" s="932"/>
      <c r="AU435" s="932"/>
      <c r="AV435" s="932"/>
      <c r="AW435" s="932"/>
      <c r="AX435" s="932"/>
      <c r="AY435" s="932"/>
      <c r="AZ435" s="932"/>
      <c r="BA435" s="932"/>
      <c r="BB435" s="932"/>
      <c r="BC435" s="932"/>
      <c r="BD435" s="932"/>
      <c r="BE435" s="932"/>
      <c r="BF435" s="932"/>
      <c r="BG435" s="932"/>
      <c r="BH435" s="932"/>
      <c r="BI435" s="932"/>
      <c r="BJ435" s="932"/>
      <c r="BK435" s="932"/>
      <c r="BL435" s="932"/>
      <c r="BM435" s="932"/>
      <c r="BN435" s="932"/>
      <c r="BO435" s="932"/>
      <c r="BP435" s="932"/>
      <c r="BQ435" s="932"/>
      <c r="BR435" s="932"/>
      <c r="BS435" s="932"/>
      <c r="BT435" s="932"/>
      <c r="BU435" s="932"/>
      <c r="BV435" s="932"/>
      <c r="BW435" s="932"/>
      <c r="BX435" s="932"/>
      <c r="BY435" s="932"/>
      <c r="BZ435" s="932"/>
      <c r="CA435" s="932"/>
      <c r="CB435" s="932"/>
      <c r="CC435" s="932"/>
      <c r="CD435" s="932"/>
      <c r="CE435" s="932"/>
      <c r="CF435" s="932"/>
      <c r="CG435" s="932"/>
      <c r="CH435" s="932"/>
      <c r="CI435" s="932"/>
      <c r="CJ435" s="932"/>
      <c r="CK435" s="932"/>
      <c r="CL435" s="932"/>
      <c r="CM435" s="932"/>
      <c r="CN435" s="932"/>
      <c r="CO435" s="932"/>
      <c r="CP435" s="932"/>
      <c r="CQ435" s="932"/>
      <c r="CR435" s="932"/>
      <c r="CS435" s="932"/>
      <c r="CT435" s="932"/>
      <c r="CU435" s="932"/>
      <c r="CV435" s="932"/>
      <c r="CW435" s="932"/>
      <c r="CX435" s="932"/>
      <c r="CY435" s="932"/>
      <c r="CZ435" s="932"/>
      <c r="DA435" s="932"/>
      <c r="DB435" s="932"/>
      <c r="DC435" s="932"/>
      <c r="DD435" s="932"/>
      <c r="DE435" s="932"/>
      <c r="DF435" s="932"/>
      <c r="DG435" s="932"/>
      <c r="DH435" s="932"/>
      <c r="DI435" s="932"/>
      <c r="DJ435" s="932"/>
      <c r="DK435" s="932"/>
      <c r="DL435" s="932"/>
      <c r="DM435" s="932"/>
      <c r="DN435" s="932"/>
      <c r="DO435" s="932"/>
      <c r="DP435" s="932"/>
      <c r="DQ435" s="932"/>
      <c r="DR435" s="932"/>
    </row>
    <row r="436" spans="18:122">
      <c r="R436" s="932"/>
      <c r="S436" s="932"/>
      <c r="T436" s="932"/>
      <c r="U436" s="932"/>
      <c r="V436" s="932"/>
      <c r="W436" s="932"/>
      <c r="X436" s="932"/>
      <c r="Y436" s="932"/>
      <c r="Z436" s="932"/>
      <c r="AA436" s="932"/>
      <c r="AB436" s="932"/>
      <c r="AC436" s="932"/>
      <c r="AD436" s="932"/>
      <c r="AE436" s="932"/>
      <c r="AF436" s="932"/>
      <c r="AG436" s="932"/>
      <c r="AH436" s="932"/>
      <c r="AI436" s="932"/>
      <c r="AJ436" s="932"/>
      <c r="AK436" s="932"/>
      <c r="AL436" s="932"/>
      <c r="AM436" s="932"/>
      <c r="AN436" s="932"/>
      <c r="AO436" s="932"/>
      <c r="AP436" s="932"/>
      <c r="AQ436" s="932"/>
      <c r="AR436" s="932"/>
      <c r="AS436" s="932"/>
      <c r="AT436" s="932"/>
      <c r="AU436" s="932"/>
      <c r="AV436" s="932"/>
      <c r="AW436" s="932"/>
      <c r="AX436" s="932"/>
      <c r="AY436" s="932"/>
      <c r="AZ436" s="932"/>
      <c r="BA436" s="932"/>
      <c r="BB436" s="932"/>
      <c r="BC436" s="932"/>
      <c r="BD436" s="932"/>
      <c r="BE436" s="932"/>
      <c r="BF436" s="932"/>
      <c r="BG436" s="932"/>
      <c r="BH436" s="932"/>
      <c r="BI436" s="932"/>
      <c r="BJ436" s="932"/>
      <c r="BK436" s="932"/>
      <c r="BL436" s="932"/>
      <c r="BM436" s="932"/>
      <c r="BN436" s="932"/>
      <c r="BO436" s="932"/>
      <c r="BP436" s="932"/>
      <c r="BQ436" s="932"/>
      <c r="BR436" s="932"/>
      <c r="BS436" s="932"/>
      <c r="BT436" s="932"/>
      <c r="BU436" s="932"/>
      <c r="BV436" s="932"/>
      <c r="BW436" s="932"/>
      <c r="BX436" s="932"/>
      <c r="BY436" s="932"/>
      <c r="BZ436" s="932"/>
      <c r="CA436" s="932"/>
      <c r="CB436" s="932"/>
      <c r="CC436" s="932"/>
      <c r="CD436" s="932"/>
      <c r="CE436" s="932"/>
      <c r="CF436" s="932"/>
      <c r="CG436" s="932"/>
      <c r="CH436" s="932"/>
      <c r="CI436" s="932"/>
      <c r="CJ436" s="932"/>
      <c r="CK436" s="932"/>
      <c r="CL436" s="932"/>
      <c r="CM436" s="932"/>
      <c r="CN436" s="932"/>
      <c r="CO436" s="932"/>
      <c r="CP436" s="932"/>
      <c r="CQ436" s="932"/>
      <c r="CR436" s="932"/>
      <c r="CS436" s="932"/>
      <c r="CT436" s="932"/>
      <c r="CU436" s="932"/>
      <c r="CV436" s="932"/>
      <c r="CW436" s="932"/>
      <c r="CX436" s="932"/>
      <c r="CY436" s="932"/>
      <c r="CZ436" s="932"/>
      <c r="DA436" s="932"/>
      <c r="DB436" s="932"/>
      <c r="DC436" s="932"/>
      <c r="DD436" s="932"/>
      <c r="DE436" s="932"/>
      <c r="DF436" s="932"/>
      <c r="DG436" s="932"/>
      <c r="DH436" s="932"/>
      <c r="DI436" s="932"/>
      <c r="DJ436" s="932"/>
      <c r="DK436" s="932"/>
      <c r="DL436" s="932"/>
      <c r="DM436" s="932"/>
      <c r="DN436" s="932"/>
      <c r="DO436" s="932"/>
      <c r="DP436" s="932"/>
      <c r="DQ436" s="932"/>
      <c r="DR436" s="932"/>
    </row>
    <row r="437" spans="18:122">
      <c r="R437" s="932"/>
      <c r="S437" s="932"/>
      <c r="T437" s="932"/>
      <c r="U437" s="932"/>
      <c r="V437" s="932"/>
      <c r="W437" s="932"/>
      <c r="X437" s="932"/>
      <c r="Y437" s="932"/>
      <c r="Z437" s="932"/>
      <c r="AA437" s="932"/>
      <c r="AB437" s="932"/>
      <c r="AC437" s="932"/>
      <c r="AD437" s="932"/>
      <c r="AE437" s="932"/>
      <c r="AF437" s="932"/>
      <c r="AG437" s="932"/>
      <c r="AH437" s="932"/>
      <c r="AI437" s="932"/>
      <c r="AJ437" s="932"/>
      <c r="AK437" s="932"/>
      <c r="AL437" s="932"/>
      <c r="AM437" s="932"/>
      <c r="AN437" s="932"/>
      <c r="AO437" s="932"/>
      <c r="AP437" s="932"/>
      <c r="AQ437" s="932"/>
      <c r="AR437" s="932"/>
      <c r="AS437" s="932"/>
      <c r="AT437" s="932"/>
      <c r="AU437" s="932"/>
      <c r="AV437" s="932"/>
      <c r="AW437" s="932"/>
      <c r="AX437" s="932"/>
      <c r="AY437" s="932"/>
      <c r="AZ437" s="932"/>
      <c r="BA437" s="932"/>
      <c r="BB437" s="932"/>
      <c r="BC437" s="932"/>
      <c r="BD437" s="932"/>
      <c r="BE437" s="932"/>
      <c r="BF437" s="932"/>
      <c r="BG437" s="932"/>
      <c r="BH437" s="932"/>
      <c r="BI437" s="932"/>
      <c r="BJ437" s="932"/>
      <c r="BK437" s="932"/>
      <c r="BL437" s="932"/>
      <c r="BM437" s="932"/>
      <c r="BN437" s="932"/>
      <c r="BO437" s="932"/>
      <c r="BP437" s="932"/>
      <c r="BQ437" s="932"/>
      <c r="BR437" s="932"/>
      <c r="BS437" s="932"/>
      <c r="BT437" s="932"/>
      <c r="BU437" s="932"/>
      <c r="BV437" s="932"/>
      <c r="BW437" s="932"/>
      <c r="BX437" s="932"/>
      <c r="BY437" s="932"/>
      <c r="BZ437" s="932"/>
      <c r="CA437" s="932"/>
      <c r="CB437" s="932"/>
      <c r="CC437" s="932"/>
      <c r="CD437" s="932"/>
      <c r="CE437" s="932"/>
      <c r="CF437" s="932"/>
      <c r="CG437" s="932"/>
      <c r="CH437" s="932"/>
      <c r="CI437" s="932"/>
      <c r="CJ437" s="932"/>
      <c r="CK437" s="932"/>
      <c r="CL437" s="932"/>
      <c r="CM437" s="932"/>
      <c r="CN437" s="932"/>
      <c r="CO437" s="932"/>
      <c r="CP437" s="932"/>
      <c r="CQ437" s="932"/>
      <c r="CR437" s="932"/>
      <c r="CS437" s="932"/>
      <c r="CT437" s="932"/>
      <c r="CU437" s="932"/>
      <c r="CV437" s="932"/>
      <c r="CW437" s="932"/>
      <c r="CX437" s="932"/>
      <c r="CY437" s="932"/>
      <c r="CZ437" s="932"/>
      <c r="DA437" s="932"/>
      <c r="DB437" s="932"/>
      <c r="DC437" s="932"/>
      <c r="DD437" s="932"/>
      <c r="DE437" s="932"/>
      <c r="DF437" s="932"/>
      <c r="DG437" s="932"/>
      <c r="DH437" s="932"/>
      <c r="DI437" s="932"/>
      <c r="DJ437" s="932"/>
      <c r="DK437" s="932"/>
      <c r="DL437" s="932"/>
      <c r="DM437" s="932"/>
      <c r="DN437" s="932"/>
      <c r="DO437" s="932"/>
      <c r="DP437" s="932"/>
      <c r="DQ437" s="932"/>
      <c r="DR437" s="932"/>
    </row>
    <row r="438" spans="18:122">
      <c r="R438" s="932"/>
      <c r="S438" s="932"/>
      <c r="T438" s="932"/>
      <c r="U438" s="932"/>
      <c r="V438" s="932"/>
      <c r="W438" s="932"/>
      <c r="X438" s="932"/>
      <c r="Y438" s="932"/>
      <c r="Z438" s="932"/>
      <c r="AA438" s="932"/>
      <c r="AB438" s="932"/>
      <c r="AC438" s="932"/>
      <c r="AD438" s="932"/>
      <c r="AE438" s="932"/>
      <c r="AF438" s="932"/>
      <c r="AG438" s="932"/>
      <c r="AH438" s="932"/>
      <c r="AI438" s="932"/>
      <c r="AJ438" s="932"/>
      <c r="AK438" s="932"/>
      <c r="AL438" s="932"/>
      <c r="AM438" s="932"/>
      <c r="AN438" s="932"/>
      <c r="AO438" s="932"/>
      <c r="AP438" s="932"/>
      <c r="AQ438" s="932"/>
      <c r="AR438" s="932"/>
      <c r="AS438" s="932"/>
      <c r="AT438" s="932"/>
      <c r="AU438" s="932"/>
      <c r="AV438" s="932"/>
      <c r="AW438" s="932"/>
      <c r="AX438" s="932"/>
      <c r="AY438" s="932"/>
      <c r="AZ438" s="932"/>
      <c r="BA438" s="932"/>
      <c r="BB438" s="932"/>
      <c r="BC438" s="932"/>
      <c r="BD438" s="932"/>
      <c r="BE438" s="932"/>
      <c r="BF438" s="932"/>
      <c r="BG438" s="932"/>
      <c r="BH438" s="932"/>
      <c r="BI438" s="932"/>
      <c r="BJ438" s="932"/>
      <c r="BK438" s="932"/>
      <c r="BL438" s="932"/>
      <c r="BM438" s="932"/>
      <c r="BN438" s="932"/>
      <c r="BO438" s="932"/>
      <c r="BP438" s="932"/>
      <c r="BQ438" s="932"/>
      <c r="BR438" s="932"/>
      <c r="BS438" s="932"/>
      <c r="BT438" s="932"/>
      <c r="BU438" s="932"/>
      <c r="BV438" s="932"/>
      <c r="BW438" s="932"/>
      <c r="BX438" s="932"/>
      <c r="BY438" s="932"/>
      <c r="BZ438" s="932"/>
      <c r="CA438" s="932"/>
      <c r="CB438" s="932"/>
      <c r="CC438" s="932"/>
      <c r="CD438" s="932"/>
      <c r="CE438" s="932"/>
      <c r="CF438" s="932"/>
      <c r="CG438" s="932"/>
      <c r="CH438" s="932"/>
      <c r="CI438" s="932"/>
      <c r="CJ438" s="932"/>
      <c r="CK438" s="932"/>
      <c r="CL438" s="932"/>
      <c r="CM438" s="932"/>
      <c r="CN438" s="932"/>
      <c r="CO438" s="932"/>
      <c r="CP438" s="932"/>
      <c r="CQ438" s="932"/>
      <c r="CR438" s="932"/>
      <c r="CS438" s="932"/>
      <c r="CT438" s="932"/>
      <c r="CU438" s="932"/>
      <c r="CV438" s="932"/>
      <c r="CW438" s="932"/>
      <c r="CX438" s="932"/>
      <c r="CY438" s="932"/>
      <c r="CZ438" s="932"/>
      <c r="DA438" s="932"/>
      <c r="DB438" s="932"/>
      <c r="DC438" s="932"/>
      <c r="DD438" s="932"/>
      <c r="DE438" s="932"/>
      <c r="DF438" s="932"/>
      <c r="DG438" s="932"/>
      <c r="DH438" s="932"/>
      <c r="DI438" s="932"/>
      <c r="DJ438" s="932"/>
      <c r="DK438" s="932"/>
      <c r="DL438" s="932"/>
      <c r="DM438" s="932"/>
      <c r="DN438" s="932"/>
      <c r="DO438" s="932"/>
      <c r="DP438" s="932"/>
      <c r="DQ438" s="932"/>
      <c r="DR438" s="932"/>
    </row>
    <row r="439" spans="18:122">
      <c r="R439" s="932"/>
      <c r="S439" s="932"/>
      <c r="T439" s="932"/>
      <c r="U439" s="932"/>
      <c r="V439" s="932"/>
      <c r="W439" s="932"/>
      <c r="X439" s="932"/>
      <c r="Y439" s="932"/>
      <c r="Z439" s="932"/>
      <c r="AA439" s="932"/>
      <c r="AB439" s="932"/>
      <c r="AC439" s="932"/>
      <c r="AD439" s="932"/>
      <c r="AE439" s="932"/>
      <c r="AF439" s="932"/>
      <c r="AG439" s="932"/>
      <c r="AH439" s="932"/>
      <c r="AI439" s="932"/>
      <c r="AJ439" s="932"/>
      <c r="AK439" s="932"/>
      <c r="AL439" s="932"/>
      <c r="AM439" s="932"/>
      <c r="AN439" s="932"/>
      <c r="AO439" s="932"/>
      <c r="AP439" s="932"/>
      <c r="AQ439" s="932"/>
      <c r="AR439" s="932"/>
      <c r="AS439" s="932"/>
      <c r="AT439" s="932"/>
      <c r="AU439" s="932"/>
      <c r="AV439" s="932"/>
      <c r="AW439" s="932"/>
      <c r="AX439" s="932"/>
      <c r="AY439" s="932"/>
      <c r="AZ439" s="932"/>
      <c r="BA439" s="932"/>
      <c r="BB439" s="932"/>
      <c r="BC439" s="932"/>
      <c r="BD439" s="932"/>
      <c r="BE439" s="932"/>
      <c r="BF439" s="932"/>
      <c r="BG439" s="932"/>
      <c r="BH439" s="932"/>
      <c r="BI439" s="932"/>
      <c r="BJ439" s="932"/>
      <c r="BK439" s="932"/>
      <c r="BL439" s="932"/>
      <c r="BM439" s="932"/>
      <c r="BN439" s="932"/>
      <c r="BO439" s="932"/>
      <c r="BP439" s="932"/>
      <c r="BQ439" s="932"/>
      <c r="BR439" s="932"/>
      <c r="BS439" s="932"/>
      <c r="BT439" s="932"/>
      <c r="BU439" s="932"/>
      <c r="BV439" s="932"/>
      <c r="BW439" s="932"/>
      <c r="BX439" s="932"/>
      <c r="BY439" s="932"/>
      <c r="BZ439" s="932"/>
      <c r="CA439" s="932"/>
      <c r="CB439" s="932"/>
      <c r="CC439" s="932"/>
      <c r="CD439" s="932"/>
      <c r="CE439" s="932"/>
      <c r="CF439" s="932"/>
      <c r="CG439" s="932"/>
      <c r="CH439" s="932"/>
      <c r="CI439" s="932"/>
      <c r="CJ439" s="932"/>
      <c r="CK439" s="932"/>
      <c r="CL439" s="932"/>
      <c r="CM439" s="932"/>
      <c r="CN439" s="932"/>
      <c r="CO439" s="932"/>
      <c r="CP439" s="932"/>
      <c r="CQ439" s="932"/>
      <c r="CR439" s="932"/>
      <c r="CS439" s="932"/>
      <c r="CT439" s="932"/>
      <c r="CU439" s="932"/>
      <c r="CV439" s="932"/>
      <c r="CW439" s="932"/>
      <c r="CX439" s="932"/>
      <c r="CY439" s="932"/>
      <c r="CZ439" s="932"/>
      <c r="DA439" s="932"/>
      <c r="DB439" s="932"/>
      <c r="DC439" s="932"/>
      <c r="DD439" s="932"/>
      <c r="DE439" s="932"/>
      <c r="DF439" s="932"/>
      <c r="DG439" s="932"/>
      <c r="DH439" s="932"/>
      <c r="DI439" s="932"/>
      <c r="DJ439" s="932"/>
      <c r="DK439" s="932"/>
      <c r="DL439" s="932"/>
      <c r="DM439" s="932"/>
      <c r="DN439" s="932"/>
      <c r="DO439" s="932"/>
      <c r="DP439" s="932"/>
      <c r="DQ439" s="932"/>
      <c r="DR439" s="932"/>
    </row>
    <row r="440" spans="18:122">
      <c r="R440" s="932"/>
      <c r="S440" s="932"/>
      <c r="T440" s="932"/>
      <c r="U440" s="932"/>
      <c r="V440" s="932"/>
      <c r="W440" s="932"/>
      <c r="X440" s="932"/>
      <c r="Y440" s="932"/>
      <c r="Z440" s="932"/>
      <c r="AA440" s="932"/>
      <c r="AB440" s="932"/>
      <c r="AC440" s="932"/>
      <c r="AD440" s="932"/>
      <c r="AE440" s="932"/>
      <c r="AF440" s="932"/>
      <c r="AG440" s="932"/>
      <c r="AH440" s="932"/>
      <c r="AI440" s="932"/>
      <c r="AJ440" s="932"/>
      <c r="AK440" s="932"/>
      <c r="AL440" s="932"/>
      <c r="AM440" s="932"/>
      <c r="AN440" s="932"/>
      <c r="AO440" s="932"/>
      <c r="AP440" s="932"/>
      <c r="AQ440" s="932"/>
      <c r="AR440" s="932"/>
      <c r="AS440" s="932"/>
      <c r="AT440" s="932"/>
      <c r="AU440" s="932"/>
      <c r="AV440" s="932"/>
      <c r="AW440" s="932"/>
      <c r="AX440" s="932"/>
      <c r="AY440" s="932"/>
      <c r="AZ440" s="932"/>
      <c r="BA440" s="932"/>
      <c r="BB440" s="932"/>
      <c r="BC440" s="932"/>
      <c r="BD440" s="932"/>
      <c r="BE440" s="932"/>
      <c r="BF440" s="932"/>
      <c r="BG440" s="932"/>
      <c r="BH440" s="932"/>
      <c r="BI440" s="932"/>
      <c r="BJ440" s="932"/>
      <c r="BK440" s="932"/>
      <c r="BL440" s="932"/>
      <c r="BM440" s="932"/>
      <c r="BN440" s="932"/>
      <c r="BO440" s="932"/>
      <c r="BP440" s="932"/>
      <c r="BQ440" s="932"/>
      <c r="BR440" s="932"/>
      <c r="BS440" s="932"/>
      <c r="BT440" s="932"/>
      <c r="BU440" s="932"/>
      <c r="BV440" s="932"/>
      <c r="BW440" s="932"/>
      <c r="BX440" s="932"/>
      <c r="BY440" s="932"/>
      <c r="BZ440" s="932"/>
      <c r="CA440" s="932"/>
      <c r="CB440" s="932"/>
      <c r="CC440" s="932"/>
      <c r="CD440" s="932"/>
      <c r="CE440" s="932"/>
      <c r="CF440" s="932"/>
      <c r="CG440" s="932"/>
      <c r="CH440" s="932"/>
      <c r="CI440" s="932"/>
      <c r="CJ440" s="932"/>
      <c r="CK440" s="932"/>
      <c r="CL440" s="932"/>
      <c r="CM440" s="932"/>
      <c r="CN440" s="932"/>
      <c r="CO440" s="932"/>
      <c r="CP440" s="932"/>
      <c r="CQ440" s="932"/>
      <c r="CR440" s="932"/>
      <c r="CS440" s="932"/>
      <c r="CT440" s="932"/>
      <c r="CU440" s="932"/>
      <c r="CV440" s="932"/>
      <c r="CW440" s="932"/>
      <c r="CX440" s="932"/>
      <c r="CY440" s="932"/>
      <c r="CZ440" s="932"/>
      <c r="DA440" s="932"/>
      <c r="DB440" s="932"/>
      <c r="DC440" s="932"/>
      <c r="DD440" s="932"/>
      <c r="DE440" s="932"/>
      <c r="DF440" s="932"/>
      <c r="DG440" s="932"/>
      <c r="DH440" s="932"/>
      <c r="DI440" s="932"/>
      <c r="DJ440" s="932"/>
      <c r="DK440" s="932"/>
      <c r="DL440" s="932"/>
      <c r="DM440" s="932"/>
      <c r="DN440" s="932"/>
      <c r="DO440" s="932"/>
      <c r="DP440" s="932"/>
      <c r="DQ440" s="932"/>
      <c r="DR440" s="932"/>
    </row>
    <row r="441" spans="18:122">
      <c r="R441" s="932"/>
      <c r="S441" s="932"/>
      <c r="T441" s="932"/>
      <c r="U441" s="932"/>
      <c r="V441" s="932"/>
      <c r="W441" s="932"/>
      <c r="X441" s="932"/>
      <c r="Y441" s="932"/>
      <c r="Z441" s="932"/>
      <c r="AA441" s="932"/>
      <c r="AB441" s="932"/>
      <c r="AC441" s="932"/>
      <c r="AD441" s="932"/>
      <c r="AE441" s="932"/>
      <c r="AF441" s="932"/>
      <c r="AG441" s="932"/>
      <c r="AH441" s="932"/>
      <c r="AI441" s="932"/>
      <c r="AJ441" s="932"/>
      <c r="AK441" s="932"/>
      <c r="AL441" s="932"/>
      <c r="AM441" s="932"/>
      <c r="AN441" s="932"/>
      <c r="AO441" s="932"/>
      <c r="AP441" s="932"/>
      <c r="AQ441" s="932"/>
      <c r="AR441" s="932"/>
      <c r="AS441" s="932"/>
      <c r="AT441" s="932"/>
      <c r="AU441" s="932"/>
      <c r="AV441" s="932"/>
      <c r="AW441" s="932"/>
      <c r="AX441" s="932"/>
      <c r="AY441" s="932"/>
      <c r="AZ441" s="932"/>
      <c r="BA441" s="932"/>
      <c r="BB441" s="932"/>
      <c r="BC441" s="932"/>
      <c r="BD441" s="932"/>
      <c r="BE441" s="932"/>
      <c r="BF441" s="932"/>
      <c r="BG441" s="932"/>
      <c r="BH441" s="932"/>
      <c r="BI441" s="932"/>
      <c r="BJ441" s="932"/>
      <c r="BK441" s="932"/>
      <c r="BL441" s="932"/>
      <c r="BM441" s="932"/>
      <c r="BN441" s="932"/>
      <c r="BO441" s="932"/>
      <c r="BP441" s="932"/>
      <c r="BQ441" s="932"/>
      <c r="BR441" s="932"/>
      <c r="BS441" s="932"/>
      <c r="BT441" s="932"/>
      <c r="BU441" s="932"/>
      <c r="BV441" s="932"/>
      <c r="BW441" s="932"/>
      <c r="BX441" s="932"/>
      <c r="BY441" s="932"/>
      <c r="BZ441" s="932"/>
      <c r="CA441" s="932"/>
      <c r="CB441" s="932"/>
      <c r="CC441" s="932"/>
      <c r="CD441" s="932"/>
      <c r="CE441" s="932"/>
      <c r="CF441" s="932"/>
      <c r="CG441" s="932"/>
      <c r="CH441" s="932"/>
      <c r="CI441" s="932"/>
      <c r="CJ441" s="932"/>
      <c r="CK441" s="932"/>
      <c r="CL441" s="932"/>
      <c r="CM441" s="932"/>
      <c r="CN441" s="932"/>
      <c r="CO441" s="932"/>
      <c r="CP441" s="932"/>
      <c r="CQ441" s="932"/>
      <c r="CR441" s="932"/>
      <c r="CS441" s="932"/>
      <c r="CT441" s="932"/>
      <c r="CU441" s="932"/>
      <c r="CV441" s="932"/>
      <c r="CW441" s="932"/>
      <c r="CX441" s="932"/>
      <c r="CY441" s="932"/>
      <c r="CZ441" s="932"/>
      <c r="DA441" s="932"/>
      <c r="DB441" s="932"/>
      <c r="DC441" s="932"/>
      <c r="DD441" s="932"/>
      <c r="DE441" s="932"/>
      <c r="DF441" s="932"/>
      <c r="DG441" s="932"/>
      <c r="DH441" s="932"/>
      <c r="DI441" s="932"/>
      <c r="DJ441" s="932"/>
      <c r="DK441" s="932"/>
      <c r="DL441" s="932"/>
      <c r="DM441" s="932"/>
      <c r="DN441" s="932"/>
      <c r="DO441" s="932"/>
      <c r="DP441" s="932"/>
      <c r="DQ441" s="932"/>
      <c r="DR441" s="932"/>
    </row>
    <row r="442" spans="18:122">
      <c r="R442" s="932"/>
      <c r="S442" s="932"/>
      <c r="T442" s="932"/>
      <c r="U442" s="932"/>
      <c r="V442" s="932"/>
      <c r="W442" s="932"/>
      <c r="X442" s="932"/>
      <c r="Y442" s="932"/>
      <c r="Z442" s="932"/>
      <c r="AA442" s="932"/>
      <c r="AB442" s="932"/>
      <c r="AC442" s="932"/>
      <c r="AD442" s="932"/>
      <c r="AE442" s="932"/>
      <c r="AF442" s="932"/>
      <c r="AG442" s="932"/>
      <c r="AH442" s="932"/>
      <c r="AI442" s="932"/>
      <c r="AJ442" s="932"/>
      <c r="AK442" s="932"/>
      <c r="AL442" s="932"/>
      <c r="AM442" s="932"/>
      <c r="AN442" s="932"/>
      <c r="AO442" s="932"/>
      <c r="AP442" s="932"/>
      <c r="AQ442" s="932"/>
      <c r="AR442" s="932"/>
      <c r="AS442" s="932"/>
      <c r="AT442" s="932"/>
      <c r="AU442" s="932"/>
      <c r="AV442" s="932"/>
      <c r="AW442" s="932"/>
      <c r="AX442" s="932"/>
      <c r="AY442" s="932"/>
      <c r="AZ442" s="932"/>
      <c r="BA442" s="932"/>
      <c r="BB442" s="932"/>
      <c r="BC442" s="932"/>
      <c r="BD442" s="932"/>
      <c r="BE442" s="932"/>
      <c r="BF442" s="932"/>
      <c r="BG442" s="932"/>
      <c r="BH442" s="932"/>
      <c r="BI442" s="932"/>
      <c r="BJ442" s="932"/>
      <c r="BK442" s="932"/>
      <c r="BL442" s="932"/>
      <c r="BM442" s="932"/>
      <c r="BN442" s="932"/>
      <c r="BO442" s="932"/>
      <c r="BP442" s="932"/>
      <c r="BQ442" s="932"/>
      <c r="BR442" s="932"/>
      <c r="BS442" s="932"/>
      <c r="BT442" s="932"/>
      <c r="BU442" s="932"/>
      <c r="BV442" s="932"/>
      <c r="BW442" s="932"/>
      <c r="BX442" s="932"/>
      <c r="BY442" s="932"/>
      <c r="BZ442" s="932"/>
      <c r="CA442" s="932"/>
      <c r="CB442" s="932"/>
      <c r="CC442" s="932"/>
      <c r="CD442" s="932"/>
      <c r="CE442" s="932"/>
      <c r="CF442" s="932"/>
      <c r="CG442" s="932"/>
      <c r="CH442" s="932"/>
      <c r="CI442" s="932"/>
      <c r="CJ442" s="932"/>
      <c r="CK442" s="932"/>
      <c r="CL442" s="932"/>
      <c r="CM442" s="932"/>
      <c r="CN442" s="932"/>
      <c r="CO442" s="932"/>
      <c r="CP442" s="932"/>
      <c r="CQ442" s="932"/>
      <c r="CR442" s="932"/>
      <c r="CS442" s="932"/>
      <c r="CT442" s="932"/>
      <c r="CU442" s="932"/>
      <c r="CV442" s="932"/>
      <c r="CW442" s="932"/>
      <c r="CX442" s="932"/>
      <c r="CY442" s="932"/>
      <c r="CZ442" s="932"/>
      <c r="DA442" s="932"/>
      <c r="DB442" s="932"/>
      <c r="DC442" s="932"/>
      <c r="DD442" s="932"/>
      <c r="DE442" s="932"/>
      <c r="DF442" s="932"/>
      <c r="DG442" s="932"/>
      <c r="DH442" s="932"/>
      <c r="DI442" s="932"/>
      <c r="DJ442" s="932"/>
      <c r="DK442" s="932"/>
      <c r="DL442" s="932"/>
      <c r="DM442" s="932"/>
      <c r="DN442" s="932"/>
      <c r="DO442" s="932"/>
      <c r="DP442" s="932"/>
      <c r="DQ442" s="932"/>
      <c r="DR442" s="932"/>
    </row>
    <row r="443" spans="18:122">
      <c r="R443" s="932"/>
      <c r="S443" s="932"/>
      <c r="T443" s="932"/>
      <c r="U443" s="932"/>
      <c r="V443" s="932"/>
      <c r="W443" s="932"/>
      <c r="X443" s="932"/>
      <c r="Y443" s="932"/>
      <c r="Z443" s="932"/>
      <c r="AA443" s="932"/>
      <c r="AB443" s="932"/>
      <c r="AC443" s="932"/>
      <c r="AD443" s="932"/>
      <c r="AE443" s="932"/>
      <c r="AF443" s="932"/>
      <c r="AG443" s="932"/>
      <c r="AH443" s="932"/>
      <c r="AI443" s="932"/>
      <c r="AJ443" s="932"/>
      <c r="AK443" s="932"/>
      <c r="AL443" s="932"/>
      <c r="AM443" s="932"/>
      <c r="AN443" s="932"/>
      <c r="AO443" s="932"/>
      <c r="AP443" s="932"/>
      <c r="AQ443" s="932"/>
      <c r="AR443" s="932"/>
      <c r="AS443" s="932"/>
      <c r="AT443" s="932"/>
      <c r="AU443" s="932"/>
      <c r="AV443" s="932"/>
      <c r="AW443" s="932"/>
      <c r="AX443" s="932"/>
      <c r="AY443" s="932"/>
      <c r="AZ443" s="932"/>
      <c r="BA443" s="932"/>
      <c r="BB443" s="932"/>
      <c r="BC443" s="932"/>
      <c r="BD443" s="932"/>
      <c r="BE443" s="932"/>
      <c r="BF443" s="932"/>
      <c r="BG443" s="932"/>
      <c r="BH443" s="932"/>
      <c r="BI443" s="932"/>
      <c r="BJ443" s="932"/>
      <c r="BK443" s="932"/>
      <c r="BL443" s="932"/>
      <c r="BM443" s="932"/>
      <c r="BN443" s="932"/>
      <c r="BO443" s="932"/>
      <c r="BP443" s="932"/>
      <c r="BQ443" s="932"/>
      <c r="BR443" s="932"/>
      <c r="BS443" s="932"/>
      <c r="BT443" s="932"/>
      <c r="BU443" s="932"/>
      <c r="BV443" s="932"/>
      <c r="BW443" s="932"/>
      <c r="BX443" s="932"/>
      <c r="BY443" s="932"/>
      <c r="BZ443" s="932"/>
      <c r="CA443" s="932"/>
      <c r="CB443" s="932"/>
      <c r="CC443" s="932"/>
      <c r="CD443" s="932"/>
      <c r="CE443" s="932"/>
      <c r="CF443" s="932"/>
      <c r="CG443" s="932"/>
      <c r="CH443" s="932"/>
      <c r="CI443" s="932"/>
      <c r="CJ443" s="932"/>
      <c r="CK443" s="932"/>
      <c r="CL443" s="932"/>
      <c r="CM443" s="932"/>
      <c r="CN443" s="932"/>
      <c r="CO443" s="932"/>
      <c r="CP443" s="932"/>
      <c r="CQ443" s="932"/>
      <c r="CR443" s="932"/>
      <c r="CS443" s="932"/>
      <c r="CT443" s="932"/>
      <c r="CU443" s="932"/>
      <c r="CV443" s="932"/>
      <c r="CW443" s="932"/>
      <c r="CX443" s="932"/>
      <c r="CY443" s="932"/>
      <c r="CZ443" s="932"/>
      <c r="DA443" s="932"/>
      <c r="DB443" s="932"/>
      <c r="DC443" s="932"/>
      <c r="DD443" s="932"/>
      <c r="DE443" s="932"/>
      <c r="DF443" s="932"/>
      <c r="DG443" s="932"/>
      <c r="DH443" s="932"/>
      <c r="DI443" s="932"/>
      <c r="DJ443" s="932"/>
      <c r="DK443" s="932"/>
      <c r="DL443" s="932"/>
      <c r="DM443" s="932"/>
      <c r="DN443" s="932"/>
      <c r="DO443" s="932"/>
      <c r="DP443" s="932"/>
      <c r="DQ443" s="932"/>
      <c r="DR443" s="932"/>
    </row>
    <row r="444" spans="18:122">
      <c r="R444" s="932"/>
      <c r="S444" s="932"/>
      <c r="T444" s="932"/>
      <c r="U444" s="932"/>
      <c r="V444" s="932"/>
      <c r="W444" s="932"/>
      <c r="X444" s="932"/>
      <c r="Y444" s="932"/>
      <c r="Z444" s="932"/>
      <c r="AA444" s="932"/>
      <c r="AB444" s="932"/>
      <c r="AC444" s="932"/>
      <c r="AD444" s="932"/>
      <c r="AE444" s="932"/>
      <c r="AF444" s="932"/>
      <c r="AG444" s="932"/>
      <c r="AH444" s="932"/>
      <c r="AI444" s="932"/>
      <c r="AJ444" s="932"/>
      <c r="AK444" s="932"/>
      <c r="AL444" s="932"/>
      <c r="AM444" s="932"/>
      <c r="AN444" s="932"/>
      <c r="AO444" s="932"/>
      <c r="AP444" s="932"/>
      <c r="AQ444" s="932"/>
      <c r="AR444" s="932"/>
      <c r="AS444" s="932"/>
      <c r="AT444" s="932"/>
      <c r="AU444" s="932"/>
      <c r="AV444" s="932"/>
      <c r="AW444" s="932"/>
      <c r="AX444" s="932"/>
      <c r="AY444" s="932"/>
      <c r="AZ444" s="932"/>
      <c r="BA444" s="932"/>
      <c r="BB444" s="932"/>
      <c r="BC444" s="932"/>
      <c r="BD444" s="932"/>
      <c r="BE444" s="932"/>
      <c r="BF444" s="932"/>
      <c r="BG444" s="932"/>
      <c r="BH444" s="932"/>
      <c r="BI444" s="932"/>
      <c r="BJ444" s="932"/>
      <c r="BK444" s="932"/>
      <c r="BL444" s="932"/>
      <c r="BM444" s="932"/>
      <c r="BN444" s="932"/>
      <c r="BO444" s="932"/>
      <c r="BP444" s="932"/>
      <c r="BQ444" s="932"/>
      <c r="BR444" s="932"/>
      <c r="BS444" s="932"/>
      <c r="BT444" s="932"/>
      <c r="BU444" s="932"/>
      <c r="BV444" s="932"/>
      <c r="BW444" s="932"/>
      <c r="BX444" s="932"/>
      <c r="BY444" s="932"/>
      <c r="BZ444" s="932"/>
      <c r="CA444" s="932"/>
      <c r="CB444" s="932"/>
      <c r="CC444" s="932"/>
      <c r="CD444" s="932"/>
      <c r="CE444" s="932"/>
      <c r="CF444" s="932"/>
      <c r="CG444" s="932"/>
      <c r="CH444" s="932"/>
      <c r="CI444" s="932"/>
      <c r="CJ444" s="932"/>
      <c r="CK444" s="932"/>
      <c r="CL444" s="932"/>
      <c r="CM444" s="932"/>
      <c r="CN444" s="932"/>
      <c r="CO444" s="932"/>
      <c r="CP444" s="932"/>
      <c r="CQ444" s="932"/>
      <c r="CR444" s="932"/>
      <c r="CS444" s="932"/>
      <c r="CT444" s="932"/>
      <c r="CU444" s="932"/>
      <c r="CV444" s="932"/>
      <c r="CW444" s="932"/>
      <c r="CX444" s="932"/>
      <c r="CY444" s="932"/>
      <c r="CZ444" s="932"/>
      <c r="DA444" s="932"/>
      <c r="DB444" s="932"/>
      <c r="DC444" s="932"/>
      <c r="DD444" s="932"/>
      <c r="DE444" s="932"/>
      <c r="DF444" s="932"/>
      <c r="DG444" s="932"/>
      <c r="DH444" s="932"/>
      <c r="DI444" s="932"/>
      <c r="DJ444" s="932"/>
      <c r="DK444" s="932"/>
      <c r="DL444" s="932"/>
      <c r="DM444" s="932"/>
      <c r="DN444" s="932"/>
      <c r="DO444" s="932"/>
      <c r="DP444" s="932"/>
      <c r="DQ444" s="932"/>
      <c r="DR444" s="932"/>
    </row>
    <row r="445" spans="18:122">
      <c r="R445" s="932"/>
      <c r="S445" s="932"/>
      <c r="T445" s="932"/>
      <c r="U445" s="932"/>
      <c r="V445" s="932"/>
      <c r="W445" s="932"/>
      <c r="X445" s="932"/>
      <c r="Y445" s="932"/>
      <c r="Z445" s="932"/>
      <c r="AA445" s="932"/>
      <c r="AB445" s="932"/>
      <c r="AC445" s="932"/>
      <c r="AD445" s="932"/>
      <c r="AE445" s="932"/>
      <c r="AF445" s="932"/>
      <c r="AG445" s="932"/>
      <c r="AH445" s="932"/>
      <c r="AI445" s="932"/>
      <c r="AJ445" s="932"/>
      <c r="AK445" s="932"/>
      <c r="AL445" s="932"/>
      <c r="AM445" s="932"/>
      <c r="AN445" s="932"/>
      <c r="AO445" s="932"/>
      <c r="AP445" s="932"/>
      <c r="AQ445" s="932"/>
      <c r="AR445" s="932"/>
      <c r="AS445" s="932"/>
      <c r="AT445" s="932"/>
      <c r="AU445" s="932"/>
      <c r="AV445" s="932"/>
      <c r="AW445" s="932"/>
      <c r="AX445" s="932"/>
      <c r="AY445" s="932"/>
      <c r="AZ445" s="932"/>
      <c r="BA445" s="932"/>
      <c r="BB445" s="932"/>
      <c r="BC445" s="932"/>
      <c r="BD445" s="932"/>
      <c r="BE445" s="932"/>
      <c r="BF445" s="932"/>
      <c r="BG445" s="932"/>
      <c r="BH445" s="932"/>
      <c r="BI445" s="932"/>
      <c r="BJ445" s="932"/>
      <c r="BK445" s="932"/>
      <c r="BL445" s="932"/>
      <c r="BM445" s="932"/>
      <c r="BN445" s="932"/>
      <c r="BO445" s="932"/>
      <c r="BP445" s="932"/>
      <c r="BQ445" s="932"/>
      <c r="BR445" s="932"/>
      <c r="BS445" s="932"/>
      <c r="BT445" s="932"/>
      <c r="BU445" s="932"/>
      <c r="BV445" s="932"/>
      <c r="BW445" s="932"/>
      <c r="BX445" s="932"/>
      <c r="BY445" s="932"/>
      <c r="BZ445" s="932"/>
      <c r="CA445" s="932"/>
      <c r="CB445" s="932"/>
      <c r="CC445" s="932"/>
      <c r="CD445" s="932"/>
      <c r="CE445" s="932"/>
      <c r="CF445" s="932"/>
      <c r="CG445" s="932"/>
      <c r="CH445" s="932"/>
      <c r="CI445" s="932"/>
      <c r="CJ445" s="932"/>
      <c r="CK445" s="932"/>
      <c r="CL445" s="932"/>
      <c r="CM445" s="932"/>
      <c r="CN445" s="932"/>
      <c r="CO445" s="932"/>
      <c r="CP445" s="932"/>
      <c r="CQ445" s="932"/>
      <c r="CR445" s="932"/>
      <c r="CS445" s="932"/>
      <c r="CT445" s="932"/>
      <c r="CU445" s="932"/>
      <c r="CV445" s="932"/>
      <c r="CW445" s="932"/>
      <c r="CX445" s="932"/>
      <c r="CY445" s="932"/>
      <c r="CZ445" s="932"/>
      <c r="DA445" s="932"/>
      <c r="DB445" s="932"/>
      <c r="DC445" s="932"/>
      <c r="DD445" s="932"/>
      <c r="DE445" s="932"/>
      <c r="DF445" s="932"/>
      <c r="DG445" s="932"/>
      <c r="DH445" s="932"/>
      <c r="DI445" s="932"/>
      <c r="DJ445" s="932"/>
      <c r="DK445" s="932"/>
      <c r="DL445" s="932"/>
      <c r="DM445" s="932"/>
      <c r="DN445" s="932"/>
      <c r="DO445" s="932"/>
      <c r="DP445" s="932"/>
      <c r="DQ445" s="932"/>
      <c r="DR445" s="932"/>
    </row>
    <row r="446" spans="18:122">
      <c r="R446" s="932"/>
      <c r="S446" s="932"/>
      <c r="T446" s="932"/>
      <c r="U446" s="932"/>
      <c r="V446" s="932"/>
      <c r="W446" s="932"/>
      <c r="X446" s="932"/>
      <c r="Y446" s="932"/>
      <c r="Z446" s="932"/>
      <c r="AA446" s="932"/>
      <c r="AB446" s="932"/>
      <c r="AC446" s="932"/>
      <c r="AD446" s="932"/>
      <c r="AE446" s="932"/>
      <c r="AF446" s="932"/>
      <c r="AG446" s="932"/>
      <c r="AH446" s="932"/>
      <c r="AI446" s="932"/>
      <c r="AJ446" s="932"/>
      <c r="AK446" s="932"/>
      <c r="AL446" s="932"/>
      <c r="AM446" s="932"/>
      <c r="AN446" s="932"/>
      <c r="AO446" s="932"/>
      <c r="AP446" s="932"/>
      <c r="AQ446" s="932"/>
      <c r="AR446" s="932"/>
      <c r="AS446" s="932"/>
      <c r="AT446" s="932"/>
      <c r="AU446" s="932"/>
      <c r="AV446" s="932"/>
      <c r="AW446" s="932"/>
      <c r="AX446" s="932"/>
      <c r="AY446" s="932"/>
      <c r="AZ446" s="932"/>
      <c r="BA446" s="932"/>
      <c r="BB446" s="932"/>
      <c r="BC446" s="932"/>
      <c r="BD446" s="932"/>
      <c r="BE446" s="932"/>
      <c r="BF446" s="932"/>
      <c r="BG446" s="932"/>
      <c r="BH446" s="932"/>
      <c r="BI446" s="932"/>
      <c r="BJ446" s="932"/>
      <c r="BK446" s="932"/>
      <c r="BL446" s="932"/>
      <c r="BM446" s="932"/>
      <c r="BN446" s="932"/>
      <c r="BO446" s="932"/>
      <c r="BP446" s="932"/>
      <c r="BQ446" s="932"/>
      <c r="BR446" s="932"/>
      <c r="BS446" s="932"/>
      <c r="BT446" s="932"/>
      <c r="BU446" s="932"/>
      <c r="BV446" s="932"/>
      <c r="BW446" s="932"/>
      <c r="BX446" s="932"/>
      <c r="BY446" s="932"/>
      <c r="BZ446" s="932"/>
      <c r="CA446" s="932"/>
      <c r="CB446" s="932"/>
      <c r="CC446" s="932"/>
      <c r="CD446" s="932"/>
      <c r="CE446" s="932"/>
      <c r="CF446" s="932"/>
      <c r="CG446" s="932"/>
      <c r="CH446" s="932"/>
      <c r="CI446" s="932"/>
      <c r="CJ446" s="932"/>
      <c r="CK446" s="932"/>
      <c r="CL446" s="932"/>
      <c r="CM446" s="932"/>
      <c r="CN446" s="932"/>
      <c r="CO446" s="932"/>
      <c r="CP446" s="932"/>
      <c r="CQ446" s="932"/>
      <c r="CR446" s="932"/>
      <c r="CS446" s="932"/>
      <c r="CT446" s="932"/>
      <c r="CU446" s="932"/>
      <c r="CV446" s="932"/>
      <c r="CW446" s="932"/>
      <c r="CX446" s="932"/>
      <c r="CY446" s="932"/>
      <c r="CZ446" s="932"/>
      <c r="DA446" s="932"/>
      <c r="DB446" s="932"/>
      <c r="DC446" s="932"/>
      <c r="DD446" s="932"/>
      <c r="DE446" s="932"/>
      <c r="DF446" s="932"/>
      <c r="DG446" s="932"/>
      <c r="DH446" s="932"/>
      <c r="DI446" s="932"/>
      <c r="DJ446" s="932"/>
      <c r="DK446" s="932"/>
      <c r="DL446" s="932"/>
      <c r="DM446" s="932"/>
      <c r="DN446" s="932"/>
      <c r="DO446" s="932"/>
      <c r="DP446" s="932"/>
      <c r="DQ446" s="932"/>
      <c r="DR446" s="932"/>
    </row>
    <row r="447" spans="18:122">
      <c r="R447" s="932"/>
      <c r="S447" s="932"/>
      <c r="T447" s="932"/>
      <c r="U447" s="932"/>
      <c r="V447" s="932"/>
      <c r="W447" s="932"/>
      <c r="X447" s="932"/>
      <c r="Y447" s="932"/>
      <c r="Z447" s="932"/>
      <c r="AA447" s="932"/>
      <c r="AB447" s="932"/>
      <c r="AC447" s="932"/>
      <c r="AD447" s="932"/>
      <c r="AE447" s="932"/>
      <c r="AF447" s="932"/>
      <c r="AG447" s="932"/>
      <c r="AH447" s="932"/>
      <c r="AI447" s="932"/>
      <c r="AJ447" s="932"/>
      <c r="AK447" s="932"/>
      <c r="AL447" s="932"/>
      <c r="AM447" s="932"/>
      <c r="AN447" s="932"/>
      <c r="AO447" s="932"/>
      <c r="AP447" s="932"/>
      <c r="AQ447" s="932"/>
      <c r="AR447" s="932"/>
      <c r="AS447" s="932"/>
      <c r="AT447" s="932"/>
      <c r="AU447" s="932"/>
      <c r="AV447" s="932"/>
      <c r="AW447" s="932"/>
      <c r="AX447" s="932"/>
      <c r="AY447" s="932"/>
      <c r="AZ447" s="932"/>
      <c r="BA447" s="932"/>
      <c r="BB447" s="932"/>
      <c r="BC447" s="932"/>
      <c r="BD447" s="932"/>
      <c r="BE447" s="932"/>
      <c r="BF447" s="932"/>
      <c r="BG447" s="932"/>
      <c r="BH447" s="932"/>
      <c r="BI447" s="932"/>
      <c r="BJ447" s="932"/>
      <c r="BK447" s="932"/>
      <c r="BL447" s="932"/>
      <c r="BM447" s="932"/>
      <c r="BN447" s="932"/>
      <c r="BO447" s="932"/>
      <c r="BP447" s="932"/>
      <c r="BQ447" s="932"/>
      <c r="BR447" s="932"/>
      <c r="BS447" s="932"/>
      <c r="BT447" s="932"/>
      <c r="BU447" s="932"/>
      <c r="BV447" s="932"/>
      <c r="BW447" s="932"/>
      <c r="BX447" s="932"/>
      <c r="BY447" s="932"/>
      <c r="BZ447" s="932"/>
      <c r="CA447" s="932"/>
      <c r="CB447" s="932"/>
      <c r="CC447" s="932"/>
      <c r="CD447" s="932"/>
      <c r="CE447" s="932"/>
      <c r="CF447" s="932"/>
      <c r="CG447" s="932"/>
      <c r="CH447" s="932"/>
      <c r="CI447" s="932"/>
      <c r="CJ447" s="932"/>
      <c r="CK447" s="932"/>
      <c r="CL447" s="932"/>
      <c r="CM447" s="932"/>
      <c r="CN447" s="932"/>
      <c r="CO447" s="932"/>
      <c r="CP447" s="932"/>
      <c r="CQ447" s="932"/>
      <c r="CR447" s="932"/>
      <c r="CS447" s="932"/>
      <c r="CT447" s="932"/>
      <c r="CU447" s="932"/>
      <c r="CV447" s="932"/>
      <c r="CW447" s="932"/>
      <c r="CX447" s="932"/>
      <c r="CY447" s="932"/>
      <c r="CZ447" s="932"/>
      <c r="DA447" s="932"/>
      <c r="DB447" s="932"/>
      <c r="DC447" s="932"/>
      <c r="DD447" s="932"/>
      <c r="DE447" s="932"/>
      <c r="DF447" s="932"/>
      <c r="DG447" s="932"/>
      <c r="DH447" s="932"/>
      <c r="DI447" s="932"/>
      <c r="DJ447" s="932"/>
      <c r="DK447" s="932"/>
      <c r="DL447" s="932"/>
      <c r="DM447" s="932"/>
      <c r="DN447" s="932"/>
      <c r="DO447" s="932"/>
      <c r="DP447" s="932"/>
      <c r="DQ447" s="932"/>
      <c r="DR447" s="932"/>
    </row>
    <row r="448" spans="18:122">
      <c r="R448" s="932"/>
      <c r="S448" s="932"/>
      <c r="T448" s="932"/>
      <c r="U448" s="932"/>
      <c r="V448" s="932"/>
      <c r="W448" s="932"/>
      <c r="X448" s="932"/>
      <c r="Y448" s="932"/>
      <c r="Z448" s="932"/>
      <c r="AA448" s="932"/>
      <c r="AB448" s="932"/>
      <c r="AC448" s="932"/>
      <c r="AD448" s="932"/>
      <c r="AE448" s="932"/>
      <c r="AF448" s="932"/>
      <c r="AG448" s="932"/>
      <c r="AH448" s="932"/>
      <c r="AI448" s="932"/>
      <c r="AJ448" s="932"/>
      <c r="AK448" s="932"/>
      <c r="AL448" s="932"/>
      <c r="AM448" s="932"/>
      <c r="AN448" s="932"/>
      <c r="AO448" s="932"/>
      <c r="AP448" s="932"/>
      <c r="AQ448" s="932"/>
      <c r="AR448" s="932"/>
      <c r="AS448" s="932"/>
      <c r="AT448" s="932"/>
      <c r="AU448" s="932"/>
      <c r="AV448" s="932"/>
      <c r="AW448" s="932"/>
      <c r="AX448" s="932"/>
      <c r="AY448" s="932"/>
      <c r="AZ448" s="932"/>
      <c r="BA448" s="932"/>
      <c r="BB448" s="932"/>
      <c r="BC448" s="932"/>
      <c r="BD448" s="932"/>
      <c r="BE448" s="932"/>
      <c r="BF448" s="932"/>
      <c r="BG448" s="932"/>
      <c r="BH448" s="932"/>
      <c r="BI448" s="932"/>
      <c r="BJ448" s="932"/>
      <c r="BK448" s="932"/>
      <c r="BL448" s="932"/>
      <c r="BM448" s="932"/>
      <c r="BN448" s="932"/>
      <c r="BO448" s="932"/>
      <c r="BP448" s="932"/>
      <c r="BQ448" s="932"/>
      <c r="BR448" s="932"/>
      <c r="BS448" s="932"/>
      <c r="BT448" s="932"/>
      <c r="BU448" s="932"/>
      <c r="BV448" s="932"/>
      <c r="BW448" s="932"/>
      <c r="BX448" s="932"/>
      <c r="BY448" s="932"/>
      <c r="BZ448" s="932"/>
      <c r="CA448" s="932"/>
      <c r="CB448" s="932"/>
      <c r="CC448" s="932"/>
      <c r="CD448" s="932"/>
      <c r="CE448" s="932"/>
      <c r="CF448" s="932"/>
      <c r="CG448" s="932"/>
      <c r="CH448" s="932"/>
      <c r="CI448" s="932"/>
      <c r="CJ448" s="932"/>
      <c r="CK448" s="932"/>
      <c r="CL448" s="932"/>
      <c r="CM448" s="932"/>
      <c r="CN448" s="932"/>
      <c r="CO448" s="932"/>
      <c r="CP448" s="932"/>
      <c r="CQ448" s="932"/>
      <c r="CR448" s="932"/>
      <c r="CS448" s="932"/>
      <c r="CT448" s="932"/>
      <c r="CU448" s="932"/>
      <c r="CV448" s="932"/>
      <c r="CW448" s="932"/>
      <c r="CX448" s="932"/>
      <c r="CY448" s="932"/>
      <c r="CZ448" s="932"/>
      <c r="DA448" s="932"/>
      <c r="DB448" s="932"/>
      <c r="DC448" s="932"/>
      <c r="DD448" s="932"/>
      <c r="DE448" s="932"/>
      <c r="DF448" s="932"/>
      <c r="DG448" s="932"/>
      <c r="DH448" s="932"/>
      <c r="DI448" s="932"/>
      <c r="DJ448" s="932"/>
      <c r="DK448" s="932"/>
      <c r="DL448" s="932"/>
      <c r="DM448" s="932"/>
      <c r="DN448" s="932"/>
      <c r="DO448" s="932"/>
      <c r="DP448" s="932"/>
      <c r="DQ448" s="932"/>
      <c r="DR448" s="932"/>
    </row>
    <row r="449" spans="18:122">
      <c r="R449" s="932"/>
      <c r="S449" s="932"/>
      <c r="T449" s="932"/>
      <c r="U449" s="932"/>
      <c r="V449" s="932"/>
      <c r="W449" s="932"/>
      <c r="X449" s="932"/>
      <c r="Y449" s="932"/>
      <c r="Z449" s="932"/>
      <c r="AA449" s="932"/>
      <c r="AB449" s="932"/>
      <c r="AC449" s="932"/>
      <c r="AD449" s="932"/>
      <c r="AE449" s="932"/>
      <c r="AF449" s="932"/>
      <c r="AG449" s="932"/>
      <c r="AH449" s="932"/>
      <c r="AI449" s="932"/>
      <c r="AJ449" s="932"/>
      <c r="AK449" s="932"/>
      <c r="AL449" s="932"/>
      <c r="AM449" s="932"/>
      <c r="AN449" s="932"/>
      <c r="AO449" s="932"/>
      <c r="AP449" s="932"/>
      <c r="AQ449" s="932"/>
      <c r="AR449" s="932"/>
      <c r="AS449" s="932"/>
      <c r="AT449" s="932"/>
      <c r="AU449" s="932"/>
      <c r="AV449" s="932"/>
      <c r="AW449" s="932"/>
      <c r="AX449" s="932"/>
      <c r="AY449" s="932"/>
      <c r="AZ449" s="932"/>
      <c r="BA449" s="932"/>
      <c r="BB449" s="932"/>
      <c r="BC449" s="932"/>
      <c r="BD449" s="932"/>
      <c r="BE449" s="932"/>
      <c r="BF449" s="932"/>
      <c r="BG449" s="932"/>
      <c r="BH449" s="932"/>
      <c r="BI449" s="932"/>
      <c r="BJ449" s="932"/>
      <c r="BK449" s="932"/>
      <c r="BL449" s="932"/>
      <c r="BM449" s="932"/>
      <c r="BN449" s="932"/>
      <c r="BO449" s="932"/>
      <c r="BP449" s="932"/>
      <c r="BQ449" s="932"/>
      <c r="BR449" s="932"/>
      <c r="BS449" s="932"/>
      <c r="BT449" s="932"/>
      <c r="BU449" s="932"/>
      <c r="BV449" s="932"/>
      <c r="BW449" s="932"/>
      <c r="BX449" s="932"/>
      <c r="BY449" s="932"/>
      <c r="BZ449" s="932"/>
      <c r="CA449" s="932"/>
      <c r="CB449" s="932"/>
      <c r="CC449" s="932"/>
      <c r="CD449" s="932"/>
      <c r="CE449" s="932"/>
      <c r="CF449" s="932"/>
      <c r="CG449" s="932"/>
      <c r="CH449" s="932"/>
      <c r="CI449" s="932"/>
      <c r="CJ449" s="932"/>
      <c r="CK449" s="932"/>
      <c r="CL449" s="932"/>
      <c r="CM449" s="932"/>
      <c r="CN449" s="932"/>
      <c r="CO449" s="932"/>
      <c r="CP449" s="932"/>
      <c r="CQ449" s="932"/>
      <c r="CR449" s="932"/>
      <c r="CS449" s="932"/>
      <c r="CT449" s="932"/>
      <c r="CU449" s="932"/>
      <c r="CV449" s="932"/>
      <c r="CW449" s="932"/>
      <c r="CX449" s="932"/>
      <c r="CY449" s="932"/>
      <c r="CZ449" s="932"/>
      <c r="DA449" s="932"/>
      <c r="DB449" s="932"/>
      <c r="DC449" s="932"/>
      <c r="DD449" s="932"/>
      <c r="DE449" s="932"/>
      <c r="DF449" s="932"/>
      <c r="DG449" s="932"/>
      <c r="DH449" s="932"/>
      <c r="DI449" s="932"/>
      <c r="DJ449" s="932"/>
      <c r="DK449" s="932"/>
      <c r="DL449" s="932"/>
      <c r="DM449" s="932"/>
      <c r="DN449" s="932"/>
      <c r="DO449" s="932"/>
      <c r="DP449" s="932"/>
      <c r="DQ449" s="932"/>
      <c r="DR449" s="932"/>
    </row>
    <row r="450" spans="18:122">
      <c r="R450" s="932"/>
      <c r="S450" s="932"/>
      <c r="T450" s="932"/>
      <c r="U450" s="932"/>
      <c r="V450" s="932"/>
      <c r="W450" s="932"/>
      <c r="X450" s="932"/>
      <c r="Y450" s="932"/>
      <c r="Z450" s="932"/>
      <c r="AA450" s="932"/>
      <c r="AB450" s="932"/>
      <c r="AC450" s="932"/>
      <c r="AD450" s="932"/>
      <c r="AE450" s="932"/>
      <c r="AF450" s="932"/>
      <c r="AG450" s="932"/>
      <c r="AH450" s="932"/>
      <c r="AI450" s="932"/>
      <c r="AJ450" s="932"/>
      <c r="AK450" s="932"/>
      <c r="AL450" s="932"/>
      <c r="AM450" s="932"/>
      <c r="AN450" s="932"/>
      <c r="AO450" s="932"/>
      <c r="AP450" s="932"/>
      <c r="AQ450" s="932"/>
      <c r="AR450" s="932"/>
      <c r="AS450" s="932"/>
      <c r="AT450" s="932"/>
      <c r="AU450" s="932"/>
      <c r="AV450" s="932"/>
      <c r="AW450" s="932"/>
      <c r="AX450" s="932"/>
      <c r="AY450" s="932"/>
      <c r="AZ450" s="932"/>
      <c r="BA450" s="932"/>
      <c r="BB450" s="932"/>
      <c r="BC450" s="932"/>
      <c r="BD450" s="932"/>
      <c r="BE450" s="932"/>
      <c r="BF450" s="932"/>
      <c r="BG450" s="932"/>
      <c r="BH450" s="932"/>
      <c r="BI450" s="932"/>
      <c r="BJ450" s="932"/>
      <c r="BK450" s="932"/>
      <c r="BL450" s="932"/>
      <c r="BM450" s="932"/>
      <c r="BN450" s="932"/>
      <c r="BO450" s="932"/>
      <c r="BP450" s="932"/>
      <c r="BQ450" s="932"/>
      <c r="BR450" s="932"/>
      <c r="BS450" s="932"/>
      <c r="BT450" s="932"/>
      <c r="BU450" s="932"/>
      <c r="BV450" s="932"/>
      <c r="BW450" s="932"/>
      <c r="BX450" s="932"/>
      <c r="BY450" s="932"/>
      <c r="BZ450" s="932"/>
      <c r="CA450" s="932"/>
      <c r="CB450" s="932"/>
      <c r="CC450" s="932"/>
      <c r="CD450" s="932"/>
      <c r="CE450" s="932"/>
      <c r="CF450" s="932"/>
      <c r="CG450" s="932"/>
      <c r="CH450" s="932"/>
      <c r="CI450" s="932"/>
      <c r="CJ450" s="932"/>
      <c r="CK450" s="932"/>
      <c r="CL450" s="932"/>
      <c r="CM450" s="932"/>
      <c r="CN450" s="932"/>
      <c r="CO450" s="932"/>
      <c r="CP450" s="932"/>
      <c r="CQ450" s="932"/>
      <c r="CR450" s="932"/>
      <c r="CS450" s="932"/>
      <c r="CT450" s="932"/>
      <c r="CU450" s="932"/>
      <c r="CV450" s="932"/>
      <c r="CW450" s="932"/>
      <c r="CX450" s="932"/>
      <c r="CY450" s="932"/>
      <c r="CZ450" s="932"/>
      <c r="DA450" s="932"/>
      <c r="DB450" s="932"/>
      <c r="DC450" s="932"/>
      <c r="DD450" s="932"/>
      <c r="DE450" s="932"/>
      <c r="DF450" s="932"/>
      <c r="DG450" s="932"/>
      <c r="DH450" s="932"/>
      <c r="DI450" s="932"/>
      <c r="DJ450" s="932"/>
      <c r="DK450" s="932"/>
      <c r="DL450" s="932"/>
      <c r="DM450" s="932"/>
      <c r="DN450" s="932"/>
      <c r="DO450" s="932"/>
      <c r="DP450" s="932"/>
      <c r="DQ450" s="932"/>
      <c r="DR450" s="932"/>
    </row>
    <row r="451" spans="18:122">
      <c r="R451" s="932"/>
      <c r="S451" s="932"/>
      <c r="T451" s="932"/>
      <c r="U451" s="932"/>
      <c r="V451" s="932"/>
      <c r="W451" s="932"/>
      <c r="X451" s="932"/>
      <c r="Y451" s="932"/>
      <c r="Z451" s="932"/>
      <c r="AA451" s="932"/>
      <c r="AB451" s="932"/>
      <c r="AC451" s="932"/>
      <c r="AD451" s="932"/>
      <c r="AE451" s="932"/>
      <c r="AF451" s="932"/>
      <c r="AG451" s="932"/>
      <c r="AH451" s="932"/>
      <c r="AI451" s="932"/>
      <c r="AJ451" s="932"/>
      <c r="AK451" s="932"/>
      <c r="AL451" s="932"/>
      <c r="AM451" s="932"/>
      <c r="AN451" s="932"/>
      <c r="AO451" s="932"/>
      <c r="AP451" s="932"/>
      <c r="AQ451" s="932"/>
      <c r="AR451" s="932"/>
      <c r="AS451" s="932"/>
      <c r="AT451" s="932"/>
      <c r="AU451" s="932"/>
      <c r="AV451" s="932"/>
      <c r="AW451" s="932"/>
      <c r="AX451" s="932"/>
      <c r="AY451" s="932"/>
      <c r="AZ451" s="932"/>
      <c r="BA451" s="932"/>
      <c r="BB451" s="932"/>
      <c r="BC451" s="932"/>
      <c r="BD451" s="932"/>
      <c r="BE451" s="932"/>
      <c r="BF451" s="932"/>
      <c r="BG451" s="932"/>
      <c r="BH451" s="932"/>
      <c r="BI451" s="932"/>
      <c r="BJ451" s="932"/>
      <c r="BK451" s="932"/>
      <c r="BL451" s="932"/>
      <c r="BM451" s="932"/>
      <c r="BN451" s="932"/>
      <c r="BO451" s="932"/>
      <c r="BP451" s="932"/>
      <c r="BQ451" s="932"/>
      <c r="BR451" s="932"/>
      <c r="BS451" s="932"/>
      <c r="BT451" s="932"/>
      <c r="BU451" s="932"/>
      <c r="BV451" s="932"/>
      <c r="BW451" s="932"/>
      <c r="BX451" s="932"/>
      <c r="BY451" s="932"/>
      <c r="BZ451" s="932"/>
      <c r="CA451" s="932"/>
      <c r="CB451" s="932"/>
      <c r="CC451" s="932"/>
      <c r="CD451" s="932"/>
      <c r="CE451" s="932"/>
      <c r="CF451" s="932"/>
      <c r="CG451" s="932"/>
      <c r="CH451" s="932"/>
      <c r="CI451" s="932"/>
      <c r="CJ451" s="932"/>
      <c r="CK451" s="932"/>
      <c r="CL451" s="932"/>
      <c r="CM451" s="932"/>
      <c r="CN451" s="932"/>
      <c r="CO451" s="932"/>
      <c r="CP451" s="932"/>
      <c r="CQ451" s="932"/>
      <c r="CR451" s="932"/>
      <c r="CS451" s="932"/>
      <c r="CT451" s="932"/>
      <c r="CU451" s="932"/>
      <c r="CV451" s="932"/>
      <c r="CW451" s="932"/>
      <c r="CX451" s="932"/>
      <c r="CY451" s="932"/>
      <c r="CZ451" s="932"/>
      <c r="DA451" s="932"/>
      <c r="DB451" s="932"/>
      <c r="DC451" s="932"/>
      <c r="DD451" s="932"/>
      <c r="DE451" s="932"/>
      <c r="DF451" s="932"/>
      <c r="DG451" s="932"/>
      <c r="DH451" s="932"/>
      <c r="DI451" s="932"/>
      <c r="DJ451" s="932"/>
      <c r="DK451" s="932"/>
      <c r="DL451" s="932"/>
      <c r="DM451" s="932"/>
      <c r="DN451" s="932"/>
      <c r="DO451" s="932"/>
      <c r="DP451" s="932"/>
      <c r="DQ451" s="932"/>
      <c r="DR451" s="932"/>
    </row>
    <row r="452" spans="18:122">
      <c r="R452" s="932"/>
      <c r="S452" s="932"/>
      <c r="T452" s="932"/>
      <c r="U452" s="932"/>
      <c r="V452" s="932"/>
      <c r="W452" s="932"/>
      <c r="X452" s="932"/>
      <c r="Y452" s="932"/>
      <c r="Z452" s="932"/>
      <c r="AA452" s="932"/>
      <c r="AB452" s="932"/>
      <c r="AC452" s="932"/>
      <c r="AD452" s="932"/>
      <c r="AE452" s="932"/>
      <c r="AF452" s="932"/>
      <c r="AG452" s="932"/>
      <c r="AH452" s="932"/>
      <c r="AI452" s="932"/>
      <c r="AJ452" s="932"/>
      <c r="AK452" s="932"/>
      <c r="AL452" s="932"/>
      <c r="AM452" s="932"/>
      <c r="AN452" s="932"/>
      <c r="AO452" s="932"/>
      <c r="AP452" s="932"/>
      <c r="AQ452" s="932"/>
      <c r="AR452" s="932"/>
      <c r="AS452" s="932"/>
      <c r="AT452" s="932"/>
      <c r="AU452" s="932"/>
      <c r="AV452" s="932"/>
      <c r="AW452" s="932"/>
      <c r="AX452" s="932"/>
      <c r="AY452" s="932"/>
      <c r="AZ452" s="932"/>
      <c r="BA452" s="932"/>
      <c r="BB452" s="932"/>
      <c r="BC452" s="932"/>
      <c r="BD452" s="932"/>
      <c r="BE452" s="932"/>
      <c r="BF452" s="932"/>
      <c r="BG452" s="932"/>
      <c r="BH452" s="932"/>
      <c r="BI452" s="932"/>
      <c r="BJ452" s="932"/>
      <c r="BK452" s="932"/>
      <c r="BL452" s="932"/>
      <c r="BM452" s="932"/>
      <c r="BN452" s="932"/>
      <c r="BO452" s="932"/>
      <c r="BP452" s="932"/>
      <c r="BQ452" s="932"/>
      <c r="BR452" s="932"/>
      <c r="BS452" s="932"/>
      <c r="BT452" s="932"/>
      <c r="BU452" s="932"/>
      <c r="BV452" s="932"/>
      <c r="BW452" s="932"/>
      <c r="BX452" s="932"/>
      <c r="BY452" s="932"/>
      <c r="BZ452" s="932"/>
      <c r="CA452" s="932"/>
      <c r="CB452" s="932"/>
      <c r="CC452" s="932"/>
      <c r="CD452" s="932"/>
      <c r="CE452" s="932"/>
      <c r="CF452" s="932"/>
      <c r="CG452" s="932"/>
      <c r="CH452" s="932"/>
      <c r="CI452" s="932"/>
      <c r="CJ452" s="932"/>
      <c r="CK452" s="932"/>
      <c r="CL452" s="932"/>
      <c r="CM452" s="932"/>
      <c r="CN452" s="932"/>
      <c r="CO452" s="932"/>
      <c r="CP452" s="932"/>
      <c r="CQ452" s="932"/>
      <c r="CR452" s="932"/>
      <c r="CS452" s="932"/>
      <c r="CT452" s="932"/>
      <c r="CU452" s="932"/>
      <c r="CV452" s="932"/>
      <c r="CW452" s="932"/>
      <c r="CX452" s="932"/>
      <c r="CY452" s="932"/>
      <c r="CZ452" s="932"/>
      <c r="DA452" s="932"/>
      <c r="DB452" s="932"/>
      <c r="DC452" s="932"/>
      <c r="DD452" s="932"/>
      <c r="DE452" s="932"/>
      <c r="DF452" s="932"/>
      <c r="DG452" s="932"/>
      <c r="DH452" s="932"/>
      <c r="DI452" s="932"/>
      <c r="DJ452" s="932"/>
      <c r="DK452" s="932"/>
      <c r="DL452" s="932"/>
      <c r="DM452" s="932"/>
      <c r="DN452" s="932"/>
      <c r="DO452" s="932"/>
      <c r="DP452" s="932"/>
      <c r="DQ452" s="932"/>
      <c r="DR452" s="932"/>
    </row>
    <row r="453" spans="18:122">
      <c r="R453" s="932"/>
      <c r="S453" s="932"/>
      <c r="T453" s="932"/>
      <c r="U453" s="932"/>
      <c r="V453" s="932"/>
      <c r="W453" s="932"/>
      <c r="X453" s="932"/>
      <c r="Y453" s="932"/>
      <c r="Z453" s="932"/>
      <c r="AA453" s="932"/>
      <c r="AB453" s="932"/>
      <c r="AC453" s="932"/>
      <c r="AD453" s="932"/>
      <c r="AE453" s="932"/>
      <c r="AF453" s="932"/>
      <c r="AG453" s="932"/>
      <c r="AH453" s="932"/>
      <c r="AI453" s="932"/>
      <c r="AJ453" s="932"/>
      <c r="AK453" s="932"/>
      <c r="AL453" s="932"/>
      <c r="AM453" s="932"/>
      <c r="AN453" s="932"/>
      <c r="AO453" s="932"/>
      <c r="AP453" s="932"/>
      <c r="AQ453" s="932"/>
      <c r="AR453" s="932"/>
      <c r="AS453" s="932"/>
      <c r="AT453" s="932"/>
      <c r="AU453" s="932"/>
      <c r="AV453" s="932"/>
      <c r="AW453" s="932"/>
      <c r="AX453" s="932"/>
      <c r="AY453" s="932"/>
      <c r="AZ453" s="932"/>
      <c r="BA453" s="932"/>
      <c r="BB453" s="932"/>
      <c r="BC453" s="932"/>
      <c r="BD453" s="932"/>
      <c r="BE453" s="932"/>
      <c r="BF453" s="932"/>
      <c r="BG453" s="932"/>
      <c r="BH453" s="932"/>
      <c r="BI453" s="932"/>
      <c r="BJ453" s="932"/>
      <c r="BK453" s="932"/>
      <c r="BL453" s="932"/>
      <c r="BM453" s="932"/>
      <c r="BN453" s="932"/>
      <c r="BO453" s="932"/>
      <c r="BP453" s="932"/>
      <c r="BQ453" s="932"/>
      <c r="BR453" s="932"/>
      <c r="BS453" s="932"/>
      <c r="BT453" s="932"/>
      <c r="BU453" s="932"/>
      <c r="BV453" s="932"/>
      <c r="BW453" s="932"/>
      <c r="BX453" s="932"/>
      <c r="BY453" s="932"/>
      <c r="BZ453" s="932"/>
      <c r="CA453" s="932"/>
      <c r="CB453" s="932"/>
      <c r="CC453" s="932"/>
      <c r="CD453" s="932"/>
      <c r="CE453" s="932"/>
      <c r="CF453" s="932"/>
      <c r="CG453" s="932"/>
      <c r="CH453" s="932"/>
      <c r="CI453" s="932"/>
      <c r="CJ453" s="932"/>
      <c r="CK453" s="932"/>
      <c r="CL453" s="932"/>
      <c r="CM453" s="932"/>
      <c r="CN453" s="932"/>
      <c r="CO453" s="932"/>
      <c r="CP453" s="932"/>
      <c r="CQ453" s="932"/>
      <c r="CR453" s="932"/>
      <c r="CS453" s="932"/>
      <c r="CT453" s="932"/>
      <c r="CU453" s="932"/>
      <c r="CV453" s="932"/>
      <c r="CW453" s="932"/>
      <c r="CX453" s="932"/>
      <c r="CY453" s="932"/>
      <c r="CZ453" s="932"/>
      <c r="DA453" s="932"/>
      <c r="DB453" s="932"/>
      <c r="DC453" s="932"/>
      <c r="DD453" s="932"/>
      <c r="DE453" s="932"/>
      <c r="DF453" s="932"/>
      <c r="DG453" s="932"/>
      <c r="DH453" s="932"/>
      <c r="DI453" s="932"/>
      <c r="DJ453" s="932"/>
      <c r="DK453" s="932"/>
      <c r="DL453" s="932"/>
      <c r="DM453" s="932"/>
      <c r="DN453" s="932"/>
      <c r="DO453" s="932"/>
      <c r="DP453" s="932"/>
      <c r="DQ453" s="932"/>
      <c r="DR453" s="932"/>
    </row>
    <row r="454" spans="18:122">
      <c r="R454" s="932"/>
      <c r="S454" s="932"/>
      <c r="T454" s="932"/>
      <c r="U454" s="932"/>
      <c r="V454" s="932"/>
      <c r="W454" s="932"/>
      <c r="X454" s="932"/>
      <c r="Y454" s="932"/>
      <c r="Z454" s="932"/>
      <c r="AA454" s="932"/>
      <c r="AB454" s="932"/>
      <c r="AC454" s="932"/>
      <c r="AD454" s="932"/>
      <c r="AE454" s="932"/>
      <c r="AF454" s="932"/>
      <c r="AG454" s="932"/>
      <c r="AH454" s="932"/>
      <c r="AI454" s="932"/>
      <c r="AJ454" s="932"/>
      <c r="AK454" s="932"/>
      <c r="AL454" s="932"/>
      <c r="AM454" s="932"/>
      <c r="AN454" s="932"/>
      <c r="AO454" s="932"/>
      <c r="AP454" s="932"/>
      <c r="AQ454" s="932"/>
      <c r="AR454" s="932"/>
      <c r="AS454" s="932"/>
      <c r="AT454" s="932"/>
      <c r="AU454" s="932"/>
      <c r="AV454" s="932"/>
      <c r="AW454" s="932"/>
      <c r="AX454" s="932"/>
      <c r="AY454" s="932"/>
      <c r="AZ454" s="932"/>
      <c r="BA454" s="932"/>
      <c r="BB454" s="932"/>
      <c r="BC454" s="932"/>
      <c r="BD454" s="932"/>
      <c r="BE454" s="932"/>
      <c r="BF454" s="932"/>
      <c r="BG454" s="932"/>
      <c r="BH454" s="932"/>
      <c r="BI454" s="932"/>
      <c r="BJ454" s="932"/>
      <c r="BK454" s="932"/>
      <c r="BL454" s="932"/>
      <c r="BM454" s="932"/>
      <c r="BN454" s="932"/>
      <c r="BO454" s="932"/>
      <c r="BP454" s="932"/>
      <c r="BQ454" s="932"/>
      <c r="BR454" s="932"/>
      <c r="BS454" s="932"/>
      <c r="BT454" s="932"/>
      <c r="BU454" s="932"/>
      <c r="BV454" s="932"/>
      <c r="BW454" s="932"/>
      <c r="BX454" s="932"/>
      <c r="BY454" s="932"/>
      <c r="BZ454" s="932"/>
      <c r="CA454" s="932"/>
      <c r="CB454" s="932"/>
      <c r="CC454" s="932"/>
      <c r="CD454" s="932"/>
      <c r="CE454" s="932"/>
      <c r="CF454" s="932"/>
      <c r="CG454" s="932"/>
      <c r="CH454" s="932"/>
      <c r="CI454" s="932"/>
      <c r="CJ454" s="932"/>
      <c r="CK454" s="932"/>
      <c r="CL454" s="932"/>
      <c r="CM454" s="932"/>
      <c r="CN454" s="932"/>
      <c r="CO454" s="932"/>
      <c r="CP454" s="932"/>
      <c r="CQ454" s="932"/>
      <c r="CR454" s="932"/>
      <c r="CS454" s="932"/>
      <c r="CT454" s="932"/>
      <c r="CU454" s="932"/>
      <c r="CV454" s="932"/>
      <c r="CW454" s="932"/>
      <c r="CX454" s="932"/>
      <c r="CY454" s="932"/>
      <c r="CZ454" s="932"/>
      <c r="DA454" s="932"/>
      <c r="DB454" s="932"/>
      <c r="DC454" s="932"/>
      <c r="DD454" s="932"/>
      <c r="DE454" s="932"/>
      <c r="DF454" s="932"/>
      <c r="DG454" s="932"/>
      <c r="DH454" s="932"/>
      <c r="DI454" s="932"/>
      <c r="DJ454" s="932"/>
      <c r="DK454" s="932"/>
      <c r="DL454" s="932"/>
      <c r="DM454" s="932"/>
      <c r="DN454" s="932"/>
      <c r="DO454" s="932"/>
      <c r="DP454" s="932"/>
      <c r="DQ454" s="932"/>
      <c r="DR454" s="932"/>
    </row>
    <row r="455" spans="18:122">
      <c r="R455" s="932"/>
      <c r="S455" s="932"/>
      <c r="T455" s="932"/>
      <c r="U455" s="932"/>
      <c r="V455" s="932"/>
      <c r="W455" s="932"/>
      <c r="X455" s="932"/>
      <c r="Y455" s="932"/>
      <c r="Z455" s="932"/>
      <c r="AA455" s="932"/>
      <c r="AB455" s="932"/>
      <c r="AC455" s="932"/>
      <c r="AD455" s="932"/>
      <c r="AE455" s="932"/>
      <c r="AF455" s="932"/>
      <c r="AG455" s="932"/>
      <c r="AH455" s="932"/>
      <c r="AI455" s="932"/>
      <c r="AJ455" s="932"/>
      <c r="AK455" s="932"/>
      <c r="AL455" s="932"/>
      <c r="AM455" s="932"/>
      <c r="AN455" s="932"/>
      <c r="AO455" s="932"/>
      <c r="AP455" s="932"/>
      <c r="AQ455" s="932"/>
      <c r="AR455" s="932"/>
      <c r="AS455" s="932"/>
      <c r="AT455" s="932"/>
      <c r="AU455" s="932"/>
      <c r="AV455" s="932"/>
      <c r="AW455" s="932"/>
      <c r="AX455" s="932"/>
      <c r="AY455" s="932"/>
      <c r="AZ455" s="932"/>
      <c r="BA455" s="932"/>
      <c r="BB455" s="932"/>
      <c r="BC455" s="932"/>
      <c r="BD455" s="932"/>
      <c r="BE455" s="932"/>
      <c r="BF455" s="932"/>
      <c r="BG455" s="932"/>
      <c r="BH455" s="932"/>
      <c r="BI455" s="932"/>
      <c r="BJ455" s="932"/>
      <c r="BK455" s="932"/>
      <c r="BL455" s="932"/>
      <c r="BM455" s="932"/>
      <c r="BN455" s="932"/>
      <c r="BO455" s="932"/>
      <c r="BP455" s="932"/>
      <c r="BQ455" s="932"/>
      <c r="BR455" s="932"/>
      <c r="BS455" s="932"/>
      <c r="BT455" s="932"/>
      <c r="BU455" s="932"/>
      <c r="BV455" s="932"/>
      <c r="BW455" s="932"/>
      <c r="BX455" s="932"/>
      <c r="BY455" s="932"/>
      <c r="BZ455" s="932"/>
      <c r="CA455" s="932"/>
      <c r="CB455" s="932"/>
      <c r="CC455" s="932"/>
      <c r="CD455" s="932"/>
      <c r="CE455" s="932"/>
      <c r="CF455" s="932"/>
      <c r="CG455" s="932"/>
      <c r="CH455" s="932"/>
      <c r="CI455" s="932"/>
      <c r="CJ455" s="932"/>
      <c r="CK455" s="932"/>
      <c r="CL455" s="932"/>
      <c r="CM455" s="932"/>
      <c r="CN455" s="932"/>
      <c r="CO455" s="932"/>
      <c r="CP455" s="932"/>
      <c r="CQ455" s="932"/>
      <c r="CR455" s="932"/>
      <c r="CS455" s="932"/>
      <c r="CT455" s="932"/>
      <c r="CU455" s="932"/>
      <c r="CV455" s="932"/>
      <c r="CW455" s="932"/>
      <c r="CX455" s="932"/>
      <c r="CY455" s="932"/>
      <c r="CZ455" s="932"/>
      <c r="DA455" s="932"/>
      <c r="DB455" s="932"/>
      <c r="DC455" s="932"/>
      <c r="DD455" s="932"/>
      <c r="DE455" s="932"/>
      <c r="DF455" s="932"/>
      <c r="DG455" s="932"/>
      <c r="DH455" s="932"/>
      <c r="DI455" s="932"/>
      <c r="DJ455" s="932"/>
      <c r="DK455" s="932"/>
      <c r="DL455" s="932"/>
      <c r="DM455" s="932"/>
      <c r="DN455" s="932"/>
      <c r="DO455" s="932"/>
      <c r="DP455" s="932"/>
      <c r="DQ455" s="932"/>
      <c r="DR455" s="932"/>
    </row>
    <row r="456" spans="18:122">
      <c r="R456" s="932"/>
      <c r="S456" s="932"/>
      <c r="T456" s="932"/>
      <c r="U456" s="932"/>
      <c r="V456" s="932"/>
      <c r="W456" s="932"/>
      <c r="X456" s="932"/>
      <c r="Y456" s="932"/>
      <c r="Z456" s="932"/>
      <c r="AA456" s="932"/>
      <c r="AB456" s="932"/>
      <c r="AC456" s="932"/>
      <c r="AD456" s="932"/>
      <c r="AE456" s="932"/>
      <c r="AF456" s="932"/>
      <c r="AG456" s="932"/>
      <c r="AH456" s="932"/>
      <c r="AI456" s="932"/>
      <c r="AJ456" s="932"/>
      <c r="AK456" s="932"/>
      <c r="AL456" s="932"/>
      <c r="AM456" s="932"/>
      <c r="AN456" s="932"/>
      <c r="AO456" s="932"/>
      <c r="AP456" s="932"/>
      <c r="AQ456" s="932"/>
      <c r="AR456" s="932"/>
      <c r="AS456" s="932"/>
      <c r="AT456" s="932"/>
      <c r="AU456" s="932"/>
      <c r="AV456" s="932"/>
      <c r="AW456" s="932"/>
      <c r="AX456" s="932"/>
      <c r="AY456" s="932"/>
      <c r="AZ456" s="932"/>
      <c r="BA456" s="932"/>
      <c r="BB456" s="932"/>
      <c r="BC456" s="932"/>
      <c r="BD456" s="932"/>
      <c r="BE456" s="932"/>
      <c r="BF456" s="932"/>
      <c r="BG456" s="932"/>
      <c r="BH456" s="932"/>
      <c r="BI456" s="932"/>
      <c r="BJ456" s="932"/>
      <c r="BK456" s="932"/>
      <c r="BL456" s="932"/>
      <c r="BM456" s="932"/>
      <c r="BN456" s="932"/>
      <c r="BO456" s="932"/>
      <c r="BP456" s="932"/>
      <c r="BQ456" s="932"/>
      <c r="BR456" s="932"/>
      <c r="BS456" s="932"/>
      <c r="BT456" s="932"/>
      <c r="BU456" s="932"/>
      <c r="BV456" s="932"/>
      <c r="BW456" s="932"/>
      <c r="BX456" s="932"/>
      <c r="BY456" s="932"/>
      <c r="BZ456" s="932"/>
      <c r="CA456" s="932"/>
      <c r="CB456" s="932"/>
      <c r="CC456" s="932"/>
      <c r="CD456" s="932"/>
      <c r="CE456" s="932"/>
      <c r="CF456" s="932"/>
      <c r="CG456" s="932"/>
      <c r="CH456" s="932"/>
      <c r="CI456" s="932"/>
      <c r="CJ456" s="932"/>
      <c r="CK456" s="932"/>
      <c r="CL456" s="932"/>
      <c r="CM456" s="932"/>
      <c r="CN456" s="932"/>
      <c r="CO456" s="932"/>
      <c r="CP456" s="932"/>
      <c r="CQ456" s="932"/>
      <c r="CR456" s="932"/>
      <c r="CS456" s="932"/>
      <c r="CT456" s="932"/>
      <c r="CU456" s="932"/>
      <c r="CV456" s="932"/>
      <c r="CW456" s="932"/>
      <c r="CX456" s="932"/>
      <c r="CY456" s="932"/>
      <c r="CZ456" s="932"/>
      <c r="DA456" s="932"/>
      <c r="DB456" s="932"/>
      <c r="DC456" s="932"/>
      <c r="DD456" s="932"/>
      <c r="DE456" s="932"/>
      <c r="DF456" s="932"/>
      <c r="DG456" s="932"/>
      <c r="DH456" s="932"/>
      <c r="DI456" s="932"/>
      <c r="DJ456" s="932"/>
      <c r="DK456" s="932"/>
      <c r="DL456" s="932"/>
      <c r="DM456" s="932"/>
      <c r="DN456" s="932"/>
      <c r="DO456" s="932"/>
      <c r="DP456" s="932"/>
      <c r="DQ456" s="932"/>
      <c r="DR456" s="932"/>
    </row>
    <row r="457" spans="18:122">
      <c r="R457" s="932"/>
      <c r="S457" s="932"/>
      <c r="T457" s="932"/>
      <c r="U457" s="932"/>
      <c r="V457" s="932"/>
      <c r="W457" s="932"/>
      <c r="X457" s="932"/>
      <c r="Y457" s="932"/>
      <c r="Z457" s="932"/>
      <c r="AA457" s="932"/>
      <c r="AB457" s="932"/>
      <c r="AC457" s="932"/>
      <c r="AD457" s="932"/>
      <c r="AE457" s="932"/>
      <c r="AF457" s="932"/>
      <c r="AG457" s="932"/>
      <c r="AH457" s="932"/>
      <c r="AI457" s="932"/>
      <c r="AJ457" s="932"/>
      <c r="AK457" s="932"/>
      <c r="AL457" s="932"/>
      <c r="AM457" s="932"/>
      <c r="AN457" s="932"/>
      <c r="AO457" s="932"/>
      <c r="AP457" s="932"/>
      <c r="AQ457" s="932"/>
      <c r="AR457" s="932"/>
      <c r="AS457" s="932"/>
      <c r="AT457" s="932"/>
      <c r="AU457" s="932"/>
      <c r="AV457" s="932"/>
      <c r="AW457" s="932"/>
      <c r="AX457" s="932"/>
      <c r="AY457" s="932"/>
      <c r="AZ457" s="932"/>
      <c r="BA457" s="932"/>
      <c r="BB457" s="932"/>
      <c r="BC457" s="932"/>
      <c r="BD457" s="932"/>
      <c r="BE457" s="932"/>
      <c r="BF457" s="932"/>
      <c r="BG457" s="932"/>
      <c r="BH457" s="932"/>
      <c r="BI457" s="932"/>
      <c r="BJ457" s="932"/>
      <c r="BK457" s="932"/>
      <c r="BL457" s="932"/>
      <c r="BM457" s="932"/>
      <c r="BN457" s="932"/>
      <c r="BO457" s="932"/>
      <c r="BP457" s="932"/>
      <c r="BQ457" s="932"/>
      <c r="BR457" s="932"/>
      <c r="BS457" s="932"/>
      <c r="BT457" s="932"/>
      <c r="BU457" s="932"/>
      <c r="BV457" s="932"/>
      <c r="BW457" s="932"/>
      <c r="BX457" s="932"/>
      <c r="BY457" s="932"/>
      <c r="BZ457" s="932"/>
      <c r="CA457" s="932"/>
      <c r="CB457" s="932"/>
      <c r="CC457" s="932"/>
      <c r="CD457" s="932"/>
      <c r="CE457" s="932"/>
      <c r="CF457" s="932"/>
      <c r="CG457" s="932"/>
      <c r="CH457" s="932"/>
      <c r="CI457" s="932"/>
      <c r="CJ457" s="932"/>
      <c r="CK457" s="932"/>
      <c r="CL457" s="932"/>
      <c r="CM457" s="932"/>
      <c r="CN457" s="932"/>
      <c r="CO457" s="932"/>
      <c r="CP457" s="932"/>
      <c r="CQ457" s="932"/>
      <c r="CR457" s="932"/>
      <c r="CS457" s="932"/>
      <c r="CT457" s="932"/>
      <c r="CU457" s="932"/>
      <c r="CV457" s="932"/>
      <c r="CW457" s="932"/>
      <c r="CX457" s="932"/>
      <c r="CY457" s="932"/>
      <c r="CZ457" s="932"/>
      <c r="DA457" s="932"/>
      <c r="DB457" s="932"/>
      <c r="DC457" s="932"/>
      <c r="DD457" s="932"/>
      <c r="DE457" s="932"/>
      <c r="DF457" s="932"/>
      <c r="DG457" s="932"/>
      <c r="DH457" s="932"/>
      <c r="DI457" s="932"/>
      <c r="DJ457" s="932"/>
      <c r="DK457" s="932"/>
      <c r="DL457" s="932"/>
      <c r="DM457" s="932"/>
      <c r="DN457" s="932"/>
      <c r="DO457" s="932"/>
      <c r="DP457" s="932"/>
      <c r="DQ457" s="932"/>
      <c r="DR457" s="932"/>
    </row>
    <row r="458" spans="18:122">
      <c r="R458" s="932"/>
      <c r="S458" s="932"/>
      <c r="T458" s="932"/>
      <c r="U458" s="932"/>
      <c r="V458" s="932"/>
      <c r="W458" s="932"/>
      <c r="X458" s="932"/>
      <c r="Y458" s="932"/>
      <c r="Z458" s="932"/>
      <c r="AA458" s="932"/>
      <c r="AB458" s="932"/>
      <c r="AC458" s="932"/>
      <c r="AD458" s="932"/>
      <c r="AE458" s="932"/>
      <c r="AF458" s="932"/>
      <c r="AG458" s="932"/>
      <c r="AH458" s="932"/>
      <c r="AI458" s="932"/>
      <c r="AJ458" s="932"/>
      <c r="AK458" s="932"/>
      <c r="AL458" s="932"/>
      <c r="AM458" s="932"/>
      <c r="AN458" s="932"/>
      <c r="AO458" s="932"/>
      <c r="AP458" s="932"/>
      <c r="AQ458" s="932"/>
      <c r="AR458" s="932"/>
      <c r="AS458" s="932"/>
      <c r="AT458" s="932"/>
      <c r="AU458" s="932"/>
      <c r="AV458" s="932"/>
      <c r="AW458" s="932"/>
      <c r="AX458" s="932"/>
      <c r="AY458" s="932"/>
      <c r="AZ458" s="932"/>
      <c r="BA458" s="932"/>
      <c r="BB458" s="932"/>
      <c r="BC458" s="932"/>
      <c r="BD458" s="932"/>
      <c r="BE458" s="932"/>
      <c r="BF458" s="932"/>
      <c r="BG458" s="932"/>
      <c r="BH458" s="932"/>
      <c r="BI458" s="932"/>
      <c r="BJ458" s="932"/>
      <c r="BK458" s="932"/>
      <c r="BL458" s="932"/>
      <c r="BM458" s="932"/>
      <c r="BN458" s="932"/>
      <c r="BO458" s="932"/>
      <c r="BP458" s="932"/>
      <c r="BQ458" s="932"/>
      <c r="BR458" s="932"/>
      <c r="BS458" s="932"/>
      <c r="BT458" s="932"/>
      <c r="BU458" s="932"/>
      <c r="BV458" s="932"/>
      <c r="BW458" s="932"/>
      <c r="BX458" s="932"/>
      <c r="BY458" s="932"/>
      <c r="BZ458" s="932"/>
      <c r="CA458" s="932"/>
      <c r="CB458" s="932"/>
      <c r="CC458" s="932"/>
      <c r="CD458" s="932"/>
      <c r="CE458" s="932"/>
      <c r="CF458" s="932"/>
      <c r="CG458" s="932"/>
      <c r="CH458" s="932"/>
      <c r="CI458" s="932"/>
      <c r="CJ458" s="932"/>
      <c r="CK458" s="932"/>
      <c r="CL458" s="932"/>
      <c r="CM458" s="932"/>
      <c r="CN458" s="932"/>
      <c r="CO458" s="932"/>
      <c r="CP458" s="932"/>
      <c r="CQ458" s="932"/>
      <c r="CR458" s="932"/>
      <c r="CS458" s="932"/>
      <c r="CT458" s="932"/>
      <c r="CU458" s="932"/>
      <c r="CV458" s="932"/>
      <c r="CW458" s="932"/>
      <c r="CX458" s="932"/>
      <c r="CY458" s="932"/>
      <c r="CZ458" s="932"/>
      <c r="DA458" s="932"/>
      <c r="DB458" s="932"/>
      <c r="DC458" s="932"/>
      <c r="DD458" s="932"/>
      <c r="DE458" s="932"/>
      <c r="DF458" s="932"/>
      <c r="DG458" s="932"/>
      <c r="DH458" s="932"/>
      <c r="DI458" s="932"/>
      <c r="DJ458" s="932"/>
      <c r="DK458" s="932"/>
      <c r="DL458" s="932"/>
      <c r="DM458" s="932"/>
      <c r="DN458" s="932"/>
      <c r="DO458" s="932"/>
      <c r="DP458" s="932"/>
      <c r="DQ458" s="932"/>
      <c r="DR458" s="932"/>
    </row>
    <row r="459" spans="18:122">
      <c r="R459" s="932"/>
      <c r="S459" s="932"/>
      <c r="T459" s="932"/>
      <c r="U459" s="932"/>
      <c r="V459" s="932"/>
      <c r="W459" s="932"/>
      <c r="X459" s="932"/>
      <c r="Y459" s="932"/>
      <c r="Z459" s="932"/>
      <c r="AA459" s="932"/>
      <c r="AB459" s="932"/>
      <c r="AC459" s="932"/>
      <c r="AD459" s="932"/>
      <c r="AE459" s="932"/>
      <c r="AF459" s="932"/>
      <c r="AG459" s="932"/>
      <c r="AH459" s="932"/>
      <c r="AI459" s="932"/>
      <c r="AJ459" s="932"/>
      <c r="AK459" s="932"/>
      <c r="AL459" s="932"/>
      <c r="AM459" s="932"/>
      <c r="AN459" s="932"/>
      <c r="AO459" s="932"/>
      <c r="AP459" s="932"/>
      <c r="AQ459" s="932"/>
      <c r="AR459" s="932"/>
      <c r="AS459" s="932"/>
      <c r="AT459" s="932"/>
      <c r="AU459" s="932"/>
      <c r="AV459" s="932"/>
      <c r="AW459" s="932"/>
      <c r="AX459" s="932"/>
      <c r="AY459" s="932"/>
      <c r="AZ459" s="932"/>
      <c r="BA459" s="932"/>
      <c r="BB459" s="932"/>
      <c r="BC459" s="932"/>
      <c r="BD459" s="932"/>
      <c r="BE459" s="932"/>
      <c r="BF459" s="932"/>
      <c r="BG459" s="932"/>
      <c r="BH459" s="932"/>
      <c r="BI459" s="932"/>
      <c r="BJ459" s="932"/>
      <c r="BK459" s="932"/>
      <c r="BL459" s="932"/>
      <c r="BM459" s="932"/>
      <c r="BN459" s="932"/>
      <c r="BO459" s="932"/>
      <c r="BP459" s="932"/>
      <c r="BQ459" s="932"/>
      <c r="BR459" s="932"/>
      <c r="BS459" s="932"/>
      <c r="BT459" s="932"/>
      <c r="BU459" s="932"/>
      <c r="BV459" s="932"/>
      <c r="BW459" s="932"/>
      <c r="BX459" s="932"/>
      <c r="BY459" s="932"/>
      <c r="BZ459" s="932"/>
      <c r="CA459" s="932"/>
      <c r="CB459" s="932"/>
      <c r="CC459" s="932"/>
      <c r="CD459" s="932"/>
      <c r="CE459" s="932"/>
      <c r="CF459" s="932"/>
      <c r="CG459" s="932"/>
      <c r="CH459" s="932"/>
      <c r="CI459" s="932"/>
      <c r="CJ459" s="932"/>
      <c r="CK459" s="932"/>
      <c r="CL459" s="932"/>
      <c r="CM459" s="932"/>
      <c r="CN459" s="932"/>
      <c r="CO459" s="932"/>
      <c r="CP459" s="932"/>
      <c r="CQ459" s="932"/>
      <c r="CR459" s="932"/>
      <c r="CS459" s="932"/>
      <c r="CT459" s="932"/>
      <c r="CU459" s="932"/>
      <c r="CV459" s="932"/>
      <c r="CW459" s="932"/>
      <c r="CX459" s="932"/>
      <c r="CY459" s="932"/>
      <c r="CZ459" s="932"/>
      <c r="DA459" s="932"/>
      <c r="DB459" s="932"/>
      <c r="DC459" s="932"/>
      <c r="DD459" s="932"/>
      <c r="DE459" s="932"/>
      <c r="DF459" s="932"/>
      <c r="DG459" s="932"/>
      <c r="DH459" s="932"/>
      <c r="DI459" s="932"/>
      <c r="DJ459" s="932"/>
      <c r="DK459" s="932"/>
      <c r="DL459" s="932"/>
      <c r="DM459" s="932"/>
      <c r="DN459" s="932"/>
      <c r="DO459" s="932"/>
      <c r="DP459" s="932"/>
      <c r="DQ459" s="932"/>
      <c r="DR459" s="932"/>
    </row>
    <row r="460" spans="18:122">
      <c r="R460" s="932"/>
      <c r="S460" s="932"/>
      <c r="T460" s="932"/>
      <c r="U460" s="932"/>
      <c r="V460" s="932"/>
      <c r="W460" s="932"/>
      <c r="X460" s="932"/>
      <c r="Y460" s="932"/>
      <c r="Z460" s="932"/>
      <c r="AA460" s="932"/>
      <c r="AB460" s="932"/>
      <c r="AC460" s="932"/>
      <c r="AD460" s="932"/>
      <c r="AE460" s="932"/>
      <c r="AF460" s="932"/>
      <c r="AG460" s="932"/>
      <c r="AH460" s="932"/>
      <c r="AI460" s="932"/>
      <c r="AJ460" s="932"/>
      <c r="AK460" s="932"/>
      <c r="AL460" s="932"/>
      <c r="AM460" s="932"/>
      <c r="AN460" s="932"/>
      <c r="AO460" s="932"/>
      <c r="AP460" s="932"/>
      <c r="AQ460" s="932"/>
      <c r="AR460" s="932"/>
      <c r="AS460" s="932"/>
      <c r="AT460" s="932"/>
      <c r="AU460" s="932"/>
      <c r="AV460" s="932"/>
      <c r="AW460" s="932"/>
      <c r="AX460" s="932"/>
      <c r="AY460" s="932"/>
      <c r="AZ460" s="932"/>
      <c r="BA460" s="932"/>
      <c r="BB460" s="932"/>
      <c r="BC460" s="932"/>
      <c r="BD460" s="932"/>
      <c r="BE460" s="932"/>
      <c r="BF460" s="932"/>
      <c r="BG460" s="932"/>
      <c r="BH460" s="932"/>
      <c r="BI460" s="932"/>
      <c r="BJ460" s="932"/>
      <c r="BK460" s="932"/>
      <c r="BL460" s="932"/>
      <c r="BM460" s="932"/>
      <c r="BN460" s="932"/>
      <c r="BO460" s="932"/>
      <c r="BP460" s="932"/>
      <c r="BQ460" s="932"/>
      <c r="BR460" s="932"/>
      <c r="BS460" s="932"/>
      <c r="BT460" s="932"/>
      <c r="BU460" s="932"/>
      <c r="BV460" s="932"/>
      <c r="BW460" s="932"/>
      <c r="BX460" s="932"/>
      <c r="BY460" s="932"/>
      <c r="BZ460" s="932"/>
      <c r="CA460" s="932"/>
      <c r="CB460" s="932"/>
      <c r="CC460" s="932"/>
      <c r="CD460" s="932"/>
      <c r="CE460" s="932"/>
      <c r="CF460" s="932"/>
      <c r="CG460" s="932"/>
      <c r="CH460" s="932"/>
      <c r="CI460" s="932"/>
      <c r="CJ460" s="932"/>
      <c r="CK460" s="932"/>
      <c r="CL460" s="932"/>
      <c r="CM460" s="932"/>
      <c r="CN460" s="932"/>
      <c r="CO460" s="932"/>
      <c r="CP460" s="932"/>
      <c r="CQ460" s="932"/>
      <c r="CR460" s="932"/>
      <c r="CS460" s="932"/>
      <c r="CT460" s="932"/>
      <c r="CU460" s="932"/>
      <c r="CV460" s="932"/>
      <c r="CW460" s="932"/>
      <c r="CX460" s="932"/>
      <c r="CY460" s="932"/>
      <c r="CZ460" s="932"/>
      <c r="DA460" s="932"/>
      <c r="DB460" s="932"/>
      <c r="DC460" s="932"/>
      <c r="DD460" s="932"/>
      <c r="DE460" s="932"/>
      <c r="DF460" s="932"/>
      <c r="DG460" s="932"/>
      <c r="DH460" s="932"/>
      <c r="DI460" s="932"/>
      <c r="DJ460" s="932"/>
      <c r="DK460" s="932"/>
      <c r="DL460" s="932"/>
      <c r="DM460" s="932"/>
      <c r="DN460" s="932"/>
      <c r="DO460" s="932"/>
      <c r="DP460" s="932"/>
      <c r="DQ460" s="932"/>
      <c r="DR460" s="932"/>
    </row>
    <row r="461" spans="18:122">
      <c r="R461" s="932"/>
      <c r="S461" s="932"/>
      <c r="T461" s="932"/>
      <c r="U461" s="932"/>
      <c r="V461" s="932"/>
      <c r="W461" s="932"/>
      <c r="X461" s="932"/>
      <c r="Y461" s="932"/>
      <c r="Z461" s="932"/>
      <c r="AA461" s="932"/>
      <c r="AB461" s="932"/>
      <c r="AC461" s="932"/>
      <c r="AD461" s="932"/>
      <c r="AE461" s="932"/>
      <c r="AF461" s="932"/>
      <c r="AG461" s="932"/>
      <c r="AH461" s="932"/>
      <c r="AI461" s="932"/>
      <c r="AJ461" s="932"/>
      <c r="AK461" s="932"/>
      <c r="AL461" s="932"/>
      <c r="AM461" s="932"/>
      <c r="AN461" s="932"/>
      <c r="AO461" s="932"/>
      <c r="AP461" s="932"/>
      <c r="AQ461" s="932"/>
      <c r="AR461" s="932"/>
      <c r="AS461" s="932"/>
      <c r="AT461" s="932"/>
      <c r="AU461" s="932"/>
      <c r="AV461" s="932"/>
      <c r="AW461" s="932"/>
      <c r="AX461" s="932"/>
      <c r="AY461" s="932"/>
      <c r="AZ461" s="932"/>
      <c r="BA461" s="932"/>
      <c r="BB461" s="932"/>
      <c r="BC461" s="932"/>
      <c r="BD461" s="932"/>
      <c r="BE461" s="932"/>
      <c r="BF461" s="932"/>
      <c r="BG461" s="932"/>
      <c r="BH461" s="932"/>
      <c r="BI461" s="932"/>
      <c r="BJ461" s="932"/>
      <c r="BK461" s="932"/>
      <c r="BL461" s="932"/>
      <c r="BM461" s="932"/>
      <c r="BN461" s="932"/>
      <c r="BO461" s="932"/>
      <c r="BP461" s="932"/>
      <c r="BQ461" s="932"/>
      <c r="BR461" s="932"/>
      <c r="BS461" s="932"/>
      <c r="BT461" s="932"/>
      <c r="BU461" s="932"/>
      <c r="BV461" s="932"/>
      <c r="BW461" s="932"/>
      <c r="BX461" s="932"/>
      <c r="BY461" s="932"/>
      <c r="BZ461" s="932"/>
      <c r="CA461" s="932"/>
      <c r="CB461" s="932"/>
      <c r="CC461" s="932"/>
      <c r="CD461" s="932"/>
      <c r="CE461" s="932"/>
      <c r="CF461" s="932"/>
      <c r="CG461" s="932"/>
      <c r="CH461" s="932"/>
      <c r="CI461" s="932"/>
      <c r="CJ461" s="932"/>
      <c r="CK461" s="932"/>
      <c r="CL461" s="932"/>
      <c r="CM461" s="932"/>
      <c r="CN461" s="932"/>
      <c r="CO461" s="932"/>
      <c r="CP461" s="932"/>
      <c r="CQ461" s="932"/>
      <c r="CR461" s="932"/>
      <c r="CS461" s="932"/>
      <c r="CT461" s="932"/>
      <c r="CU461" s="932"/>
      <c r="CV461" s="932"/>
      <c r="CW461" s="932"/>
      <c r="CX461" s="932"/>
      <c r="CY461" s="932"/>
      <c r="CZ461" s="932"/>
      <c r="DA461" s="932"/>
      <c r="DB461" s="932"/>
      <c r="DC461" s="932"/>
      <c r="DD461" s="932"/>
      <c r="DE461" s="932"/>
      <c r="DF461" s="932"/>
      <c r="DG461" s="932"/>
      <c r="DH461" s="932"/>
      <c r="DI461" s="932"/>
      <c r="DJ461" s="932"/>
      <c r="DK461" s="932"/>
      <c r="DL461" s="932"/>
      <c r="DM461" s="932"/>
      <c r="DN461" s="932"/>
      <c r="DO461" s="932"/>
      <c r="DP461" s="932"/>
      <c r="DQ461" s="932"/>
      <c r="DR461" s="932"/>
    </row>
    <row r="462" spans="18:122">
      <c r="R462" s="932"/>
      <c r="S462" s="932"/>
      <c r="T462" s="932"/>
      <c r="U462" s="932"/>
      <c r="V462" s="932"/>
      <c r="W462" s="932"/>
      <c r="X462" s="932"/>
      <c r="Y462" s="932"/>
      <c r="Z462" s="932"/>
      <c r="AA462" s="932"/>
      <c r="AB462" s="932"/>
      <c r="AC462" s="932"/>
      <c r="AD462" s="932"/>
      <c r="AE462" s="932"/>
      <c r="AF462" s="932"/>
      <c r="AG462" s="932"/>
      <c r="AH462" s="932"/>
      <c r="AI462" s="932"/>
      <c r="AJ462" s="932"/>
      <c r="AK462" s="932"/>
      <c r="AL462" s="932"/>
      <c r="AM462" s="932"/>
      <c r="AN462" s="932"/>
      <c r="AO462" s="932"/>
      <c r="AP462" s="932"/>
      <c r="AQ462" s="932"/>
      <c r="AR462" s="932"/>
      <c r="AS462" s="932"/>
      <c r="AT462" s="932"/>
      <c r="AU462" s="932"/>
      <c r="AV462" s="932"/>
      <c r="AW462" s="932"/>
      <c r="AX462" s="932"/>
      <c r="AY462" s="932"/>
      <c r="AZ462" s="932"/>
      <c r="BA462" s="932"/>
      <c r="BB462" s="932"/>
      <c r="BC462" s="932"/>
      <c r="BD462" s="932"/>
      <c r="BE462" s="932"/>
      <c r="BF462" s="932"/>
      <c r="BG462" s="932"/>
      <c r="BH462" s="932"/>
      <c r="BI462" s="932"/>
      <c r="BJ462" s="932"/>
      <c r="BK462" s="932"/>
      <c r="BL462" s="932"/>
      <c r="BM462" s="932"/>
      <c r="BN462" s="932"/>
      <c r="BO462" s="932"/>
      <c r="BP462" s="932"/>
      <c r="BQ462" s="932"/>
      <c r="BR462" s="932"/>
      <c r="BS462" s="932"/>
      <c r="BT462" s="932"/>
      <c r="BU462" s="932"/>
      <c r="BV462" s="932"/>
      <c r="BW462" s="932"/>
      <c r="BX462" s="932"/>
      <c r="BY462" s="932"/>
      <c r="BZ462" s="932"/>
      <c r="CA462" s="932"/>
      <c r="CB462" s="932"/>
      <c r="CC462" s="932"/>
      <c r="CD462" s="932"/>
      <c r="CE462" s="932"/>
      <c r="CF462" s="932"/>
      <c r="CG462" s="932"/>
      <c r="CH462" s="932"/>
      <c r="CI462" s="932"/>
      <c r="CJ462" s="932"/>
      <c r="CK462" s="932"/>
      <c r="CL462" s="932"/>
      <c r="CM462" s="932"/>
      <c r="CN462" s="932"/>
      <c r="CO462" s="932"/>
      <c r="CP462" s="932"/>
      <c r="CQ462" s="932"/>
      <c r="CR462" s="932"/>
      <c r="CS462" s="932"/>
      <c r="CT462" s="932"/>
      <c r="CU462" s="932"/>
      <c r="CV462" s="932"/>
      <c r="CW462" s="932"/>
      <c r="CX462" s="932"/>
      <c r="CY462" s="932"/>
      <c r="CZ462" s="932"/>
      <c r="DA462" s="932"/>
      <c r="DB462" s="932"/>
      <c r="DC462" s="932"/>
      <c r="DD462" s="932"/>
      <c r="DE462" s="932"/>
      <c r="DF462" s="932"/>
      <c r="DG462" s="932"/>
      <c r="DH462" s="932"/>
      <c r="DI462" s="932"/>
      <c r="DJ462" s="932"/>
      <c r="DK462" s="932"/>
      <c r="DL462" s="932"/>
      <c r="DM462" s="932"/>
      <c r="DN462" s="932"/>
      <c r="DO462" s="932"/>
      <c r="DP462" s="932"/>
      <c r="DQ462" s="932"/>
      <c r="DR462" s="932"/>
    </row>
    <row r="463" spans="18:122">
      <c r="R463" s="932"/>
      <c r="S463" s="932"/>
      <c r="T463" s="932"/>
      <c r="U463" s="932"/>
      <c r="V463" s="932"/>
      <c r="W463" s="932"/>
      <c r="X463" s="932"/>
      <c r="Y463" s="932"/>
      <c r="Z463" s="932"/>
      <c r="AA463" s="932"/>
      <c r="AB463" s="932"/>
      <c r="AC463" s="932"/>
      <c r="AD463" s="932"/>
      <c r="AE463" s="932"/>
      <c r="AF463" s="932"/>
      <c r="AG463" s="932"/>
      <c r="AH463" s="932"/>
      <c r="AI463" s="932"/>
      <c r="AJ463" s="932"/>
      <c r="AK463" s="932"/>
      <c r="AL463" s="932"/>
      <c r="AM463" s="932"/>
      <c r="AN463" s="932"/>
      <c r="AO463" s="932"/>
      <c r="AP463" s="932"/>
      <c r="AQ463" s="932"/>
      <c r="AR463" s="932"/>
      <c r="AS463" s="932"/>
      <c r="AT463" s="932"/>
      <c r="AU463" s="932"/>
      <c r="AV463" s="932"/>
      <c r="AW463" s="932"/>
      <c r="AX463" s="932"/>
      <c r="AY463" s="932"/>
      <c r="AZ463" s="932"/>
      <c r="BA463" s="932"/>
      <c r="BB463" s="932"/>
      <c r="BC463" s="932"/>
      <c r="BD463" s="932"/>
      <c r="BE463" s="932"/>
      <c r="BF463" s="932"/>
      <c r="BG463" s="932"/>
      <c r="BH463" s="932"/>
      <c r="BI463" s="932"/>
      <c r="BJ463" s="932"/>
      <c r="BK463" s="932"/>
      <c r="BL463" s="932"/>
      <c r="BM463" s="932"/>
      <c r="BN463" s="932"/>
      <c r="BO463" s="932"/>
      <c r="BP463" s="932"/>
      <c r="BQ463" s="932"/>
      <c r="BR463" s="932"/>
      <c r="BS463" s="932"/>
      <c r="BT463" s="932"/>
      <c r="BU463" s="932"/>
      <c r="BV463" s="932"/>
      <c r="BW463" s="932"/>
      <c r="BX463" s="932"/>
      <c r="BY463" s="932"/>
      <c r="BZ463" s="932"/>
      <c r="CA463" s="932"/>
      <c r="CB463" s="932"/>
      <c r="CC463" s="932"/>
      <c r="CD463" s="932"/>
      <c r="CE463" s="932"/>
      <c r="CF463" s="932"/>
      <c r="CG463" s="932"/>
      <c r="CH463" s="932"/>
      <c r="CI463" s="932"/>
      <c r="CJ463" s="932"/>
      <c r="CK463" s="932"/>
      <c r="CL463" s="932"/>
      <c r="CM463" s="932"/>
      <c r="CN463" s="932"/>
      <c r="CO463" s="932"/>
      <c r="CP463" s="932"/>
      <c r="CQ463" s="932"/>
      <c r="CR463" s="932"/>
      <c r="CS463" s="932"/>
      <c r="CT463" s="932"/>
      <c r="CU463" s="932"/>
      <c r="CV463" s="932"/>
      <c r="CW463" s="932"/>
      <c r="CX463" s="932"/>
      <c r="CY463" s="932"/>
      <c r="CZ463" s="932"/>
      <c r="DA463" s="932"/>
      <c r="DB463" s="932"/>
      <c r="DC463" s="932"/>
      <c r="DD463" s="932"/>
      <c r="DE463" s="932"/>
      <c r="DF463" s="932"/>
      <c r="DG463" s="932"/>
      <c r="DH463" s="932"/>
      <c r="DI463" s="932"/>
      <c r="DJ463" s="932"/>
      <c r="DK463" s="932"/>
      <c r="DL463" s="932"/>
      <c r="DM463" s="932"/>
      <c r="DN463" s="932"/>
      <c r="DO463" s="932"/>
      <c r="DP463" s="932"/>
      <c r="DQ463" s="932"/>
      <c r="DR463" s="932"/>
    </row>
    <row r="464" spans="18:122">
      <c r="R464" s="932"/>
      <c r="S464" s="932"/>
      <c r="T464" s="932"/>
      <c r="U464" s="932"/>
      <c r="V464" s="932"/>
      <c r="W464" s="932"/>
      <c r="X464" s="932"/>
      <c r="Y464" s="932"/>
      <c r="Z464" s="932"/>
      <c r="AA464" s="932"/>
      <c r="AB464" s="932"/>
      <c r="AC464" s="932"/>
      <c r="AD464" s="932"/>
      <c r="AE464" s="932"/>
      <c r="AF464" s="932"/>
      <c r="AG464" s="932"/>
      <c r="AH464" s="932"/>
      <c r="AI464" s="932"/>
      <c r="AJ464" s="932"/>
      <c r="AK464" s="932"/>
      <c r="AL464" s="932"/>
      <c r="AM464" s="932"/>
      <c r="AN464" s="932"/>
      <c r="AO464" s="932"/>
      <c r="AP464" s="932"/>
      <c r="AQ464" s="932"/>
      <c r="AR464" s="932"/>
      <c r="AS464" s="932"/>
      <c r="AT464" s="932"/>
      <c r="AU464" s="932"/>
      <c r="AV464" s="932"/>
      <c r="AW464" s="932"/>
      <c r="AX464" s="932"/>
      <c r="AY464" s="932"/>
      <c r="AZ464" s="932"/>
      <c r="BA464" s="932"/>
      <c r="BB464" s="932"/>
      <c r="BC464" s="932"/>
      <c r="BD464" s="932"/>
      <c r="BE464" s="932"/>
      <c r="BF464" s="932"/>
      <c r="BG464" s="932"/>
      <c r="BH464" s="932"/>
      <c r="BI464" s="932"/>
      <c r="BJ464" s="932"/>
      <c r="BK464" s="932"/>
      <c r="BL464" s="932"/>
      <c r="BM464" s="932"/>
      <c r="BN464" s="932"/>
      <c r="BO464" s="932"/>
      <c r="BP464" s="932"/>
      <c r="BQ464" s="932"/>
      <c r="BR464" s="932"/>
      <c r="BS464" s="932"/>
      <c r="BT464" s="932"/>
      <c r="BU464" s="932"/>
      <c r="BV464" s="932"/>
      <c r="BW464" s="932"/>
      <c r="BX464" s="932"/>
      <c r="BY464" s="932"/>
      <c r="BZ464" s="932"/>
      <c r="CA464" s="932"/>
      <c r="CB464" s="932"/>
      <c r="CC464" s="932"/>
      <c r="CD464" s="932"/>
      <c r="CE464" s="932"/>
      <c r="CF464" s="932"/>
      <c r="CG464" s="932"/>
      <c r="CH464" s="932"/>
      <c r="CI464" s="932"/>
      <c r="CJ464" s="932"/>
      <c r="CK464" s="932"/>
      <c r="CL464" s="932"/>
      <c r="CM464" s="932"/>
      <c r="CN464" s="932"/>
      <c r="CO464" s="932"/>
      <c r="CP464" s="932"/>
      <c r="CQ464" s="932"/>
      <c r="CR464" s="932"/>
      <c r="CS464" s="932"/>
      <c r="CT464" s="932"/>
      <c r="CU464" s="932"/>
      <c r="CV464" s="932"/>
      <c r="CW464" s="932"/>
      <c r="CX464" s="932"/>
      <c r="CY464" s="932"/>
      <c r="CZ464" s="932"/>
      <c r="DA464" s="932"/>
      <c r="DB464" s="932"/>
      <c r="DC464" s="932"/>
      <c r="DD464" s="932"/>
      <c r="DE464" s="932"/>
      <c r="DF464" s="932"/>
      <c r="DG464" s="932"/>
      <c r="DH464" s="932"/>
      <c r="DI464" s="932"/>
      <c r="DJ464" s="932"/>
      <c r="DK464" s="932"/>
      <c r="DL464" s="932"/>
      <c r="DM464" s="932"/>
      <c r="DN464" s="932"/>
      <c r="DO464" s="932"/>
      <c r="DP464" s="932"/>
      <c r="DQ464" s="932"/>
      <c r="DR464" s="932"/>
    </row>
    <row r="465" spans="18:122">
      <c r="R465" s="932"/>
      <c r="S465" s="932"/>
      <c r="T465" s="932"/>
      <c r="U465" s="932"/>
      <c r="V465" s="932"/>
      <c r="W465" s="932"/>
      <c r="X465" s="932"/>
      <c r="Y465" s="932"/>
      <c r="Z465" s="932"/>
      <c r="AA465" s="932"/>
      <c r="AB465" s="932"/>
      <c r="AC465" s="932"/>
      <c r="AD465" s="932"/>
      <c r="AE465" s="932"/>
      <c r="AF465" s="932"/>
      <c r="AG465" s="932"/>
      <c r="AH465" s="932"/>
      <c r="AI465" s="932"/>
      <c r="AJ465" s="932"/>
      <c r="AK465" s="932"/>
      <c r="AL465" s="932"/>
      <c r="AM465" s="932"/>
      <c r="AN465" s="932"/>
      <c r="AO465" s="932"/>
      <c r="AP465" s="932"/>
      <c r="AQ465" s="932"/>
      <c r="AR465" s="932"/>
      <c r="AS465" s="932"/>
      <c r="AT465" s="932"/>
      <c r="AU465" s="932"/>
      <c r="AV465" s="932"/>
      <c r="AW465" s="932"/>
      <c r="AX465" s="932"/>
      <c r="AY465" s="932"/>
      <c r="AZ465" s="932"/>
      <c r="BA465" s="932"/>
      <c r="BB465" s="932"/>
      <c r="BC465" s="932"/>
      <c r="BD465" s="932"/>
      <c r="BE465" s="932"/>
      <c r="BF465" s="932"/>
      <c r="BG465" s="932"/>
      <c r="BH465" s="932"/>
      <c r="BI465" s="932"/>
      <c r="BJ465" s="932"/>
      <c r="BK465" s="932"/>
      <c r="BL465" s="932"/>
      <c r="BM465" s="932"/>
      <c r="BN465" s="932"/>
      <c r="BO465" s="932"/>
      <c r="BP465" s="932"/>
      <c r="BQ465" s="932"/>
      <c r="BR465" s="932"/>
      <c r="BS465" s="932"/>
      <c r="BT465" s="932"/>
      <c r="BU465" s="932"/>
      <c r="BV465" s="932"/>
      <c r="BW465" s="932"/>
      <c r="BX465" s="932"/>
      <c r="BY465" s="932"/>
      <c r="BZ465" s="932"/>
      <c r="CA465" s="932"/>
      <c r="CB465" s="932"/>
      <c r="CC465" s="932"/>
      <c r="CD465" s="932"/>
      <c r="CE465" s="932"/>
      <c r="CF465" s="932"/>
      <c r="CG465" s="932"/>
      <c r="CH465" s="932"/>
      <c r="CI465" s="932"/>
      <c r="CJ465" s="932"/>
      <c r="CK465" s="932"/>
      <c r="CL465" s="932"/>
      <c r="CM465" s="932"/>
      <c r="CN465" s="932"/>
      <c r="CO465" s="932"/>
      <c r="CP465" s="932"/>
      <c r="CQ465" s="932"/>
      <c r="CR465" s="932"/>
      <c r="CS465" s="932"/>
      <c r="CT465" s="932"/>
      <c r="CU465" s="932"/>
      <c r="CV465" s="932"/>
      <c r="CW465" s="932"/>
      <c r="CX465" s="932"/>
      <c r="CY465" s="932"/>
      <c r="CZ465" s="932"/>
      <c r="DA465" s="932"/>
      <c r="DB465" s="932"/>
      <c r="DC465" s="932"/>
      <c r="DD465" s="932"/>
      <c r="DE465" s="932"/>
      <c r="DF465" s="932"/>
      <c r="DG465" s="932"/>
      <c r="DH465" s="932"/>
      <c r="DI465" s="932"/>
      <c r="DJ465" s="932"/>
      <c r="DK465" s="932"/>
      <c r="DL465" s="932"/>
      <c r="DM465" s="932"/>
      <c r="DN465" s="932"/>
      <c r="DO465" s="932"/>
      <c r="DP465" s="932"/>
      <c r="DQ465" s="932"/>
      <c r="DR465" s="932"/>
    </row>
    <row r="466" spans="18:122">
      <c r="R466" s="932"/>
      <c r="S466" s="932"/>
      <c r="T466" s="932"/>
      <c r="U466" s="932"/>
      <c r="V466" s="932"/>
      <c r="W466" s="932"/>
      <c r="X466" s="932"/>
      <c r="Y466" s="932"/>
      <c r="Z466" s="932"/>
      <c r="AA466" s="932"/>
      <c r="AB466" s="932"/>
      <c r="AC466" s="932"/>
      <c r="AD466" s="932"/>
      <c r="AE466" s="932"/>
      <c r="AF466" s="932"/>
      <c r="AG466" s="932"/>
      <c r="AH466" s="932"/>
      <c r="AI466" s="932"/>
      <c r="AJ466" s="932"/>
      <c r="AK466" s="932"/>
      <c r="AL466" s="932"/>
      <c r="AM466" s="932"/>
      <c r="AN466" s="932"/>
      <c r="AO466" s="932"/>
      <c r="AP466" s="932"/>
      <c r="AQ466" s="932"/>
      <c r="AR466" s="932"/>
      <c r="AS466" s="932"/>
      <c r="AT466" s="932"/>
      <c r="AU466" s="932"/>
      <c r="AV466" s="932"/>
      <c r="AW466" s="932"/>
      <c r="AX466" s="932"/>
      <c r="AY466" s="932"/>
      <c r="AZ466" s="932"/>
      <c r="BA466" s="932"/>
      <c r="BB466" s="932"/>
      <c r="BC466" s="932"/>
      <c r="BD466" s="932"/>
      <c r="BE466" s="932"/>
      <c r="BF466" s="932"/>
      <c r="BG466" s="932"/>
      <c r="BH466" s="932"/>
      <c r="BI466" s="932"/>
      <c r="BJ466" s="932"/>
      <c r="BK466" s="932"/>
      <c r="BL466" s="932"/>
      <c r="BM466" s="932"/>
      <c r="BN466" s="932"/>
      <c r="BO466" s="932"/>
      <c r="BP466" s="932"/>
      <c r="BQ466" s="932"/>
      <c r="BR466" s="932"/>
      <c r="BS466" s="932"/>
      <c r="BT466" s="932"/>
      <c r="BU466" s="932"/>
      <c r="BV466" s="932"/>
      <c r="BW466" s="932"/>
      <c r="BX466" s="932"/>
      <c r="BY466" s="932"/>
      <c r="BZ466" s="932"/>
      <c r="CA466" s="932"/>
      <c r="CB466" s="932"/>
      <c r="CC466" s="932"/>
      <c r="CD466" s="932"/>
      <c r="CE466" s="932"/>
      <c r="CF466" s="932"/>
      <c r="CG466" s="932"/>
      <c r="CH466" s="932"/>
      <c r="CI466" s="932"/>
      <c r="CJ466" s="932"/>
      <c r="CK466" s="932"/>
      <c r="CL466" s="932"/>
      <c r="CM466" s="932"/>
      <c r="CN466" s="932"/>
      <c r="CO466" s="932"/>
      <c r="CP466" s="932"/>
      <c r="CQ466" s="932"/>
      <c r="CR466" s="932"/>
      <c r="CS466" s="932"/>
      <c r="CT466" s="932"/>
      <c r="CU466" s="932"/>
      <c r="CV466" s="932"/>
      <c r="CW466" s="932"/>
      <c r="CX466" s="932"/>
      <c r="CY466" s="932"/>
      <c r="CZ466" s="932"/>
      <c r="DA466" s="932"/>
      <c r="DB466" s="932"/>
      <c r="DC466" s="932"/>
      <c r="DD466" s="932"/>
      <c r="DE466" s="932"/>
      <c r="DF466" s="932"/>
      <c r="DG466" s="932"/>
      <c r="DH466" s="932"/>
      <c r="DI466" s="932"/>
      <c r="DJ466" s="932"/>
      <c r="DK466" s="932"/>
      <c r="DL466" s="932"/>
      <c r="DM466" s="932"/>
      <c r="DN466" s="932"/>
      <c r="DO466" s="932"/>
      <c r="DP466" s="932"/>
      <c r="DQ466" s="932"/>
      <c r="DR466" s="932"/>
    </row>
    <row r="467" spans="18:122">
      <c r="R467" s="932"/>
      <c r="S467" s="932"/>
      <c r="T467" s="932"/>
      <c r="U467" s="932"/>
      <c r="V467" s="932"/>
      <c r="W467" s="932"/>
      <c r="X467" s="932"/>
      <c r="Y467" s="932"/>
      <c r="Z467" s="932"/>
      <c r="AA467" s="932"/>
      <c r="AB467" s="932"/>
      <c r="AC467" s="932"/>
      <c r="AD467" s="932"/>
      <c r="AE467" s="932"/>
      <c r="AF467" s="932"/>
      <c r="AG467" s="932"/>
      <c r="AH467" s="932"/>
      <c r="AI467" s="932"/>
      <c r="AJ467" s="932"/>
      <c r="AK467" s="932"/>
      <c r="AL467" s="932"/>
      <c r="AM467" s="932"/>
      <c r="AN467" s="932"/>
      <c r="AO467" s="932"/>
      <c r="AP467" s="932"/>
      <c r="AQ467" s="932"/>
      <c r="AR467" s="932"/>
      <c r="AS467" s="932"/>
      <c r="AT467" s="932"/>
      <c r="AU467" s="932"/>
      <c r="AV467" s="932"/>
      <c r="AW467" s="932"/>
      <c r="AX467" s="932"/>
      <c r="AY467" s="932"/>
      <c r="AZ467" s="932"/>
      <c r="BA467" s="932"/>
      <c r="BB467" s="932"/>
      <c r="BC467" s="932"/>
      <c r="BD467" s="932"/>
      <c r="BE467" s="932"/>
      <c r="BF467" s="932"/>
      <c r="BG467" s="932"/>
      <c r="BH467" s="932"/>
      <c r="BI467" s="932"/>
      <c r="BJ467" s="932"/>
      <c r="BK467" s="932"/>
      <c r="BL467" s="932"/>
      <c r="BM467" s="932"/>
      <c r="BN467" s="932"/>
      <c r="BO467" s="932"/>
      <c r="BP467" s="932"/>
      <c r="BQ467" s="932"/>
      <c r="BR467" s="932"/>
      <c r="BS467" s="932"/>
      <c r="BT467" s="932"/>
      <c r="BU467" s="932"/>
      <c r="BV467" s="932"/>
      <c r="BW467" s="932"/>
      <c r="BX467" s="932"/>
      <c r="BY467" s="932"/>
      <c r="BZ467" s="932"/>
      <c r="CA467" s="932"/>
      <c r="CB467" s="932"/>
      <c r="CC467" s="932"/>
      <c r="CD467" s="932"/>
      <c r="CE467" s="932"/>
      <c r="CF467" s="932"/>
      <c r="CG467" s="932"/>
      <c r="CH467" s="932"/>
      <c r="CI467" s="932"/>
      <c r="CJ467" s="932"/>
      <c r="CK467" s="932"/>
      <c r="CL467" s="932"/>
      <c r="CM467" s="932"/>
      <c r="CN467" s="932"/>
      <c r="CO467" s="932"/>
      <c r="CP467" s="932"/>
      <c r="CQ467" s="932"/>
      <c r="CR467" s="932"/>
      <c r="CS467" s="932"/>
      <c r="CT467" s="932"/>
      <c r="CU467" s="932"/>
      <c r="CV467" s="932"/>
      <c r="CW467" s="932"/>
      <c r="CX467" s="932"/>
      <c r="CY467" s="932"/>
      <c r="CZ467" s="932"/>
      <c r="DA467" s="932"/>
      <c r="DB467" s="932"/>
      <c r="DC467" s="932"/>
      <c r="DD467" s="932"/>
      <c r="DE467" s="932"/>
      <c r="DF467" s="932"/>
      <c r="DG467" s="932"/>
      <c r="DH467" s="932"/>
      <c r="DI467" s="932"/>
      <c r="DJ467" s="932"/>
      <c r="DK467" s="932"/>
      <c r="DL467" s="932"/>
      <c r="DM467" s="932"/>
      <c r="DN467" s="932"/>
      <c r="DO467" s="932"/>
      <c r="DP467" s="932"/>
      <c r="DQ467" s="932"/>
      <c r="DR467" s="932"/>
    </row>
    <row r="468" spans="18:122">
      <c r="R468" s="932"/>
      <c r="S468" s="932"/>
      <c r="T468" s="932"/>
      <c r="U468" s="932"/>
      <c r="V468" s="932"/>
      <c r="W468" s="932"/>
      <c r="X468" s="932"/>
      <c r="Y468" s="932"/>
      <c r="Z468" s="932"/>
      <c r="AA468" s="932"/>
      <c r="AB468" s="932"/>
      <c r="AC468" s="932"/>
      <c r="AD468" s="932"/>
      <c r="AE468" s="932"/>
      <c r="AF468" s="932"/>
      <c r="AG468" s="932"/>
      <c r="AH468" s="932"/>
      <c r="AI468" s="932"/>
      <c r="AJ468" s="932"/>
      <c r="AK468" s="932"/>
      <c r="AL468" s="932"/>
      <c r="AM468" s="932"/>
      <c r="AN468" s="932"/>
      <c r="AO468" s="932"/>
      <c r="AP468" s="932"/>
      <c r="AQ468" s="932"/>
      <c r="AR468" s="932"/>
      <c r="AS468" s="932"/>
      <c r="AT468" s="932"/>
      <c r="AU468" s="932"/>
      <c r="AV468" s="932"/>
      <c r="AW468" s="932"/>
      <c r="AX468" s="932"/>
      <c r="AY468" s="932"/>
      <c r="AZ468" s="932"/>
      <c r="BA468" s="932"/>
      <c r="BB468" s="932"/>
      <c r="BC468" s="932"/>
      <c r="BD468" s="932"/>
      <c r="BE468" s="932"/>
      <c r="BF468" s="932"/>
      <c r="BG468" s="932"/>
      <c r="BH468" s="932"/>
      <c r="BI468" s="932"/>
      <c r="BJ468" s="932"/>
      <c r="BK468" s="932"/>
      <c r="BL468" s="932"/>
      <c r="BM468" s="932"/>
      <c r="BN468" s="932"/>
      <c r="BO468" s="932"/>
      <c r="BP468" s="932"/>
      <c r="BQ468" s="932"/>
      <c r="BR468" s="932"/>
      <c r="BS468" s="932"/>
      <c r="BT468" s="932"/>
      <c r="BU468" s="932"/>
      <c r="BV468" s="932"/>
      <c r="BW468" s="932"/>
      <c r="BX468" s="932"/>
      <c r="BY468" s="932"/>
      <c r="BZ468" s="932"/>
      <c r="CA468" s="932"/>
      <c r="CB468" s="932"/>
      <c r="CC468" s="932"/>
      <c r="CD468" s="932"/>
      <c r="CE468" s="932"/>
      <c r="CF468" s="932"/>
      <c r="CG468" s="932"/>
      <c r="CH468" s="932"/>
      <c r="CI468" s="932"/>
      <c r="CJ468" s="932"/>
      <c r="CK468" s="932"/>
      <c r="CL468" s="932"/>
      <c r="CM468" s="932"/>
      <c r="CN468" s="932"/>
      <c r="CO468" s="932"/>
      <c r="CP468" s="932"/>
      <c r="CQ468" s="932"/>
      <c r="CR468" s="932"/>
      <c r="CS468" s="932"/>
      <c r="CT468" s="932"/>
      <c r="CU468" s="932"/>
      <c r="CV468" s="932"/>
      <c r="CW468" s="932"/>
      <c r="CX468" s="932"/>
      <c r="CY468" s="932"/>
      <c r="CZ468" s="932"/>
      <c r="DA468" s="932"/>
      <c r="DB468" s="932"/>
      <c r="DC468" s="932"/>
      <c r="DD468" s="932"/>
      <c r="DE468" s="932"/>
      <c r="DF468" s="932"/>
      <c r="DG468" s="932"/>
      <c r="DH468" s="932"/>
      <c r="DI468" s="932"/>
      <c r="DJ468" s="932"/>
      <c r="DK468" s="932"/>
      <c r="DL468" s="932"/>
      <c r="DM468" s="932"/>
      <c r="DN468" s="932"/>
      <c r="DO468" s="932"/>
      <c r="DP468" s="932"/>
      <c r="DQ468" s="932"/>
      <c r="DR468" s="932"/>
    </row>
    <row r="469" spans="18:122">
      <c r="R469" s="932"/>
      <c r="S469" s="932"/>
      <c r="T469" s="932"/>
      <c r="U469" s="932"/>
      <c r="V469" s="932"/>
      <c r="W469" s="932"/>
      <c r="X469" s="932"/>
      <c r="Y469" s="932"/>
      <c r="Z469" s="932"/>
      <c r="AA469" s="932"/>
      <c r="AB469" s="932"/>
      <c r="AC469" s="932"/>
      <c r="AD469" s="932"/>
      <c r="AE469" s="932"/>
      <c r="AF469" s="932"/>
      <c r="AG469" s="932"/>
      <c r="AH469" s="932"/>
      <c r="AI469" s="932"/>
      <c r="AJ469" s="932"/>
      <c r="AK469" s="932"/>
      <c r="AL469" s="932"/>
      <c r="AM469" s="932"/>
      <c r="AN469" s="932"/>
      <c r="AO469" s="932"/>
      <c r="AP469" s="932"/>
      <c r="AQ469" s="932"/>
      <c r="AR469" s="932"/>
      <c r="AS469" s="932"/>
      <c r="AT469" s="932"/>
      <c r="AU469" s="932"/>
      <c r="AV469" s="932"/>
      <c r="AW469" s="932"/>
      <c r="AX469" s="932"/>
      <c r="AY469" s="932"/>
      <c r="AZ469" s="932"/>
      <c r="BA469" s="932"/>
      <c r="BB469" s="932"/>
      <c r="BC469" s="932"/>
      <c r="BD469" s="932"/>
      <c r="BE469" s="932"/>
      <c r="BF469" s="932"/>
      <c r="BG469" s="932"/>
      <c r="BH469" s="932"/>
      <c r="BI469" s="932"/>
      <c r="BJ469" s="932"/>
      <c r="BK469" s="932"/>
      <c r="BL469" s="932"/>
      <c r="BM469" s="932"/>
      <c r="BN469" s="932"/>
      <c r="BO469" s="932"/>
      <c r="BP469" s="932"/>
      <c r="BQ469" s="932"/>
      <c r="BR469" s="932"/>
      <c r="BS469" s="932"/>
      <c r="BT469" s="932"/>
      <c r="BU469" s="932"/>
      <c r="BV469" s="932"/>
      <c r="BW469" s="932"/>
      <c r="BX469" s="932"/>
      <c r="BY469" s="932"/>
      <c r="BZ469" s="932"/>
      <c r="CA469" s="932"/>
      <c r="CB469" s="932"/>
      <c r="CC469" s="932"/>
      <c r="CD469" s="932"/>
      <c r="CE469" s="932"/>
      <c r="CF469" s="932"/>
      <c r="CG469" s="932"/>
      <c r="CH469" s="932"/>
      <c r="CI469" s="932"/>
      <c r="CJ469" s="932"/>
      <c r="CK469" s="932"/>
      <c r="CL469" s="932"/>
      <c r="CM469" s="932"/>
      <c r="CN469" s="932"/>
      <c r="CO469" s="932"/>
      <c r="CP469" s="932"/>
      <c r="CQ469" s="932"/>
      <c r="CR469" s="932"/>
      <c r="CS469" s="932"/>
      <c r="CT469" s="932"/>
      <c r="CU469" s="932"/>
      <c r="CV469" s="932"/>
      <c r="CW469" s="932"/>
      <c r="CX469" s="932"/>
      <c r="CY469" s="932"/>
      <c r="CZ469" s="932"/>
      <c r="DA469" s="932"/>
      <c r="DB469" s="932"/>
      <c r="DC469" s="932"/>
      <c r="DD469" s="932"/>
      <c r="DE469" s="932"/>
      <c r="DF469" s="932"/>
      <c r="DG469" s="932"/>
      <c r="DH469" s="932"/>
      <c r="DI469" s="932"/>
      <c r="DJ469" s="932"/>
      <c r="DK469" s="932"/>
      <c r="DL469" s="932"/>
      <c r="DM469" s="932"/>
      <c r="DN469" s="932"/>
      <c r="DO469" s="932"/>
      <c r="DP469" s="932"/>
      <c r="DQ469" s="932"/>
      <c r="DR469" s="932"/>
    </row>
    <row r="470" spans="18:122">
      <c r="R470" s="932"/>
      <c r="S470" s="932"/>
      <c r="T470" s="932"/>
      <c r="U470" s="932"/>
      <c r="V470" s="932"/>
      <c r="W470" s="932"/>
      <c r="X470" s="932"/>
      <c r="Y470" s="932"/>
      <c r="Z470" s="932"/>
      <c r="AA470" s="932"/>
      <c r="AB470" s="932"/>
      <c r="AC470" s="932"/>
      <c r="AD470" s="932"/>
      <c r="AE470" s="932"/>
      <c r="AF470" s="932"/>
      <c r="AG470" s="932"/>
      <c r="AH470" s="932"/>
      <c r="AI470" s="932"/>
      <c r="AJ470" s="932"/>
      <c r="AK470" s="932"/>
      <c r="AL470" s="932"/>
      <c r="AM470" s="932"/>
      <c r="AN470" s="932"/>
      <c r="AO470" s="932"/>
      <c r="AP470" s="932"/>
      <c r="AQ470" s="932"/>
      <c r="AR470" s="932"/>
      <c r="AS470" s="932"/>
      <c r="AT470" s="932"/>
      <c r="AU470" s="932"/>
      <c r="AV470" s="932"/>
      <c r="AW470" s="932"/>
      <c r="AX470" s="932"/>
      <c r="AY470" s="932"/>
      <c r="AZ470" s="932"/>
      <c r="BA470" s="932"/>
      <c r="BB470" s="932"/>
      <c r="BC470" s="932"/>
      <c r="BD470" s="932"/>
      <c r="BE470" s="932"/>
      <c r="BF470" s="932"/>
      <c r="BG470" s="932"/>
      <c r="BH470" s="932"/>
      <c r="BI470" s="932"/>
      <c r="BJ470" s="932"/>
      <c r="BK470" s="932"/>
      <c r="BL470" s="932"/>
      <c r="BM470" s="932"/>
      <c r="BN470" s="932"/>
      <c r="BO470" s="932"/>
      <c r="BP470" s="932"/>
      <c r="BQ470" s="932"/>
      <c r="BR470" s="932"/>
      <c r="BS470" s="932"/>
      <c r="BT470" s="932"/>
      <c r="BU470" s="932"/>
      <c r="BV470" s="932"/>
      <c r="BW470" s="932"/>
      <c r="BX470" s="932"/>
      <c r="BY470" s="932"/>
      <c r="BZ470" s="932"/>
      <c r="CA470" s="932"/>
      <c r="CB470" s="932"/>
      <c r="CC470" s="932"/>
      <c r="CD470" s="932"/>
      <c r="CE470" s="932"/>
      <c r="CF470" s="932"/>
      <c r="CG470" s="932"/>
      <c r="CH470" s="932"/>
      <c r="CI470" s="932"/>
      <c r="CJ470" s="932"/>
      <c r="CK470" s="932"/>
      <c r="CL470" s="932"/>
      <c r="CM470" s="932"/>
      <c r="CN470" s="932"/>
      <c r="CO470" s="932"/>
      <c r="CP470" s="932"/>
      <c r="CQ470" s="932"/>
      <c r="CR470" s="932"/>
      <c r="CS470" s="932"/>
      <c r="CT470" s="932"/>
      <c r="CU470" s="932"/>
      <c r="CV470" s="932"/>
      <c r="CW470" s="932"/>
      <c r="CX470" s="932"/>
      <c r="CY470" s="932"/>
      <c r="CZ470" s="932"/>
      <c r="DA470" s="932"/>
      <c r="DB470" s="932"/>
      <c r="DC470" s="932"/>
      <c r="DD470" s="932"/>
      <c r="DE470" s="932"/>
      <c r="DF470" s="932"/>
      <c r="DG470" s="932"/>
      <c r="DH470" s="932"/>
      <c r="DI470" s="932"/>
      <c r="DJ470" s="932"/>
      <c r="DK470" s="932"/>
      <c r="DL470" s="932"/>
      <c r="DM470" s="932"/>
      <c r="DN470" s="932"/>
      <c r="DO470" s="932"/>
      <c r="DP470" s="932"/>
      <c r="DQ470" s="932"/>
      <c r="DR470" s="932"/>
    </row>
    <row r="471" spans="18:122">
      <c r="R471" s="932"/>
      <c r="S471" s="932"/>
      <c r="T471" s="932"/>
      <c r="U471" s="932"/>
      <c r="V471" s="932"/>
      <c r="W471" s="932"/>
      <c r="X471" s="932"/>
      <c r="Y471" s="932"/>
      <c r="Z471" s="932"/>
      <c r="AA471" s="932"/>
      <c r="AB471" s="932"/>
      <c r="AC471" s="932"/>
      <c r="AD471" s="932"/>
      <c r="AE471" s="932"/>
      <c r="AF471" s="932"/>
      <c r="AG471" s="932"/>
      <c r="AH471" s="932"/>
      <c r="AI471" s="932"/>
      <c r="AJ471" s="932"/>
      <c r="AK471" s="932"/>
      <c r="AL471" s="932"/>
      <c r="AM471" s="932"/>
      <c r="AN471" s="932"/>
      <c r="AO471" s="932"/>
      <c r="AP471" s="932"/>
      <c r="AQ471" s="932"/>
      <c r="AR471" s="932"/>
      <c r="AS471" s="932"/>
      <c r="AT471" s="932"/>
      <c r="AU471" s="932"/>
      <c r="AV471" s="932"/>
      <c r="AW471" s="932"/>
      <c r="AX471" s="932"/>
      <c r="AY471" s="932"/>
      <c r="AZ471" s="932"/>
      <c r="BA471" s="932"/>
      <c r="BB471" s="932"/>
      <c r="BC471" s="932"/>
      <c r="BD471" s="932"/>
      <c r="BE471" s="932"/>
      <c r="BF471" s="932"/>
      <c r="BG471" s="932"/>
      <c r="BH471" s="932"/>
      <c r="BI471" s="932"/>
      <c r="BJ471" s="932"/>
      <c r="BK471" s="932"/>
      <c r="BL471" s="932"/>
      <c r="BM471" s="932"/>
      <c r="BN471" s="932"/>
      <c r="BO471" s="932"/>
      <c r="BP471" s="932"/>
      <c r="BQ471" s="932"/>
      <c r="BR471" s="932"/>
      <c r="BS471" s="932"/>
      <c r="BT471" s="932"/>
      <c r="BU471" s="932"/>
      <c r="BV471" s="932"/>
      <c r="BW471" s="932"/>
      <c r="BX471" s="932"/>
      <c r="BY471" s="932"/>
      <c r="BZ471" s="932"/>
      <c r="CA471" s="932"/>
      <c r="CB471" s="932"/>
      <c r="CC471" s="932"/>
      <c r="CD471" s="932"/>
      <c r="CE471" s="932"/>
      <c r="CF471" s="932"/>
      <c r="CG471" s="932"/>
      <c r="CH471" s="932"/>
      <c r="CI471" s="932"/>
      <c r="CJ471" s="932"/>
      <c r="CK471" s="932"/>
      <c r="CL471" s="932"/>
      <c r="CM471" s="932"/>
      <c r="CN471" s="932"/>
      <c r="CO471" s="932"/>
      <c r="CP471" s="932"/>
      <c r="CQ471" s="932"/>
      <c r="CR471" s="932"/>
      <c r="CS471" s="932"/>
      <c r="CT471" s="932"/>
      <c r="CU471" s="932"/>
      <c r="CV471" s="932"/>
      <c r="CW471" s="932"/>
      <c r="CX471" s="932"/>
      <c r="CY471" s="932"/>
      <c r="CZ471" s="932"/>
      <c r="DA471" s="932"/>
      <c r="DB471" s="932"/>
      <c r="DC471" s="932"/>
      <c r="DD471" s="932"/>
      <c r="DE471" s="932"/>
      <c r="DF471" s="932"/>
      <c r="DG471" s="932"/>
      <c r="DH471" s="932"/>
      <c r="DI471" s="932"/>
      <c r="DJ471" s="932"/>
      <c r="DK471" s="932"/>
      <c r="DL471" s="932"/>
      <c r="DM471" s="932"/>
      <c r="DN471" s="932"/>
      <c r="DO471" s="932"/>
      <c r="DP471" s="932"/>
      <c r="DQ471" s="932"/>
      <c r="DR471" s="932"/>
    </row>
    <row r="472" spans="18:122">
      <c r="R472" s="932"/>
      <c r="S472" s="932"/>
      <c r="T472" s="932"/>
      <c r="U472" s="932"/>
      <c r="V472" s="932"/>
      <c r="W472" s="932"/>
      <c r="X472" s="932"/>
      <c r="Y472" s="932"/>
      <c r="Z472" s="932"/>
      <c r="AA472" s="932"/>
      <c r="AB472" s="932"/>
      <c r="AC472" s="932"/>
      <c r="AD472" s="932"/>
      <c r="AE472" s="932"/>
      <c r="AF472" s="932"/>
      <c r="AG472" s="932"/>
      <c r="AH472" s="932"/>
      <c r="AI472" s="932"/>
      <c r="AJ472" s="932"/>
      <c r="AK472" s="932"/>
      <c r="AL472" s="932"/>
      <c r="AM472" s="932"/>
      <c r="AN472" s="932"/>
      <c r="AO472" s="932"/>
      <c r="AP472" s="932"/>
      <c r="AQ472" s="932"/>
      <c r="AR472" s="932"/>
      <c r="AS472" s="932"/>
      <c r="AT472" s="932"/>
      <c r="AU472" s="932"/>
      <c r="AV472" s="932"/>
      <c r="AW472" s="932"/>
      <c r="AX472" s="932"/>
      <c r="AY472" s="932"/>
      <c r="AZ472" s="932"/>
      <c r="BA472" s="932"/>
      <c r="BB472" s="932"/>
      <c r="BC472" s="932"/>
      <c r="BD472" s="932"/>
      <c r="BE472" s="932"/>
      <c r="BF472" s="932"/>
      <c r="BG472" s="932"/>
      <c r="BH472" s="932"/>
      <c r="BI472" s="932"/>
      <c r="BJ472" s="932"/>
      <c r="BK472" s="932"/>
      <c r="BL472" s="932"/>
      <c r="BM472" s="932"/>
      <c r="BN472" s="932"/>
      <c r="BO472" s="932"/>
      <c r="BP472" s="932"/>
      <c r="BQ472" s="932"/>
      <c r="BR472" s="932"/>
      <c r="BS472" s="932"/>
      <c r="BT472" s="932"/>
      <c r="BU472" s="932"/>
      <c r="BV472" s="932"/>
      <c r="BW472" s="932"/>
      <c r="BX472" s="932"/>
      <c r="BY472" s="932"/>
      <c r="BZ472" s="932"/>
      <c r="CA472" s="932"/>
      <c r="CB472" s="932"/>
      <c r="CC472" s="932"/>
      <c r="CD472" s="932"/>
      <c r="CE472" s="932"/>
      <c r="CF472" s="932"/>
      <c r="CG472" s="932"/>
      <c r="CH472" s="932"/>
      <c r="CI472" s="932"/>
      <c r="CJ472" s="932"/>
      <c r="CK472" s="932"/>
      <c r="CL472" s="932"/>
      <c r="CM472" s="932"/>
      <c r="CN472" s="932"/>
      <c r="CO472" s="932"/>
      <c r="CP472" s="932"/>
      <c r="CQ472" s="932"/>
      <c r="CR472" s="932"/>
      <c r="CS472" s="932"/>
      <c r="CT472" s="932"/>
      <c r="CU472" s="932"/>
      <c r="CV472" s="932"/>
      <c r="CW472" s="932"/>
      <c r="CX472" s="932"/>
      <c r="CY472" s="932"/>
      <c r="CZ472" s="932"/>
      <c r="DA472" s="932"/>
      <c r="DB472" s="932"/>
      <c r="DC472" s="932"/>
      <c r="DD472" s="932"/>
      <c r="DE472" s="932"/>
      <c r="DF472" s="932"/>
      <c r="DG472" s="932"/>
      <c r="DH472" s="932"/>
      <c r="DI472" s="932"/>
      <c r="DJ472" s="932"/>
      <c r="DK472" s="932"/>
      <c r="DL472" s="932"/>
      <c r="DM472" s="932"/>
      <c r="DN472" s="932"/>
      <c r="DO472" s="932"/>
      <c r="DP472" s="932"/>
      <c r="DQ472" s="932"/>
      <c r="DR472" s="932"/>
    </row>
    <row r="473" spans="18:122">
      <c r="R473" s="932"/>
      <c r="S473" s="932"/>
      <c r="T473" s="932"/>
      <c r="U473" s="932"/>
      <c r="V473" s="932"/>
      <c r="W473" s="932"/>
      <c r="X473" s="932"/>
      <c r="Y473" s="932"/>
      <c r="Z473" s="932"/>
      <c r="AA473" s="932"/>
      <c r="AB473" s="932"/>
      <c r="AC473" s="932"/>
      <c r="AD473" s="932"/>
      <c r="AE473" s="932"/>
      <c r="AF473" s="932"/>
      <c r="AG473" s="932"/>
      <c r="AH473" s="932"/>
      <c r="AI473" s="932"/>
      <c r="AJ473" s="932"/>
      <c r="AK473" s="932"/>
      <c r="AL473" s="932"/>
      <c r="AM473" s="932"/>
      <c r="AN473" s="932"/>
      <c r="AO473" s="932"/>
      <c r="AP473" s="932"/>
      <c r="AQ473" s="932"/>
      <c r="AR473" s="932"/>
      <c r="AS473" s="932"/>
      <c r="AT473" s="932"/>
      <c r="AU473" s="932"/>
      <c r="AV473" s="932"/>
      <c r="AW473" s="932"/>
      <c r="AX473" s="932"/>
      <c r="AY473" s="932"/>
      <c r="AZ473" s="932"/>
      <c r="BA473" s="932"/>
      <c r="BB473" s="932"/>
      <c r="BC473" s="932"/>
      <c r="BD473" s="932"/>
      <c r="BE473" s="932"/>
      <c r="BF473" s="932"/>
      <c r="BG473" s="932"/>
      <c r="BH473" s="932"/>
      <c r="BI473" s="932"/>
      <c r="BJ473" s="932"/>
      <c r="BK473" s="932"/>
      <c r="BL473" s="932"/>
      <c r="BM473" s="932"/>
      <c r="BN473" s="932"/>
      <c r="BO473" s="932"/>
      <c r="BP473" s="932"/>
      <c r="BQ473" s="932"/>
      <c r="BR473" s="932"/>
      <c r="BS473" s="932"/>
      <c r="BT473" s="932"/>
      <c r="BU473" s="932"/>
      <c r="BV473" s="932"/>
      <c r="BW473" s="932"/>
      <c r="BX473" s="932"/>
      <c r="BY473" s="932"/>
      <c r="BZ473" s="932"/>
      <c r="CA473" s="932"/>
      <c r="CB473" s="932"/>
      <c r="CC473" s="932"/>
      <c r="CD473" s="932"/>
      <c r="CE473" s="932"/>
      <c r="CF473" s="932"/>
      <c r="CG473" s="932"/>
      <c r="CH473" s="932"/>
      <c r="CI473" s="932"/>
      <c r="CJ473" s="932"/>
      <c r="CK473" s="932"/>
      <c r="CL473" s="932"/>
      <c r="CM473" s="932"/>
      <c r="CN473" s="932"/>
      <c r="CO473" s="932"/>
      <c r="CP473" s="932"/>
      <c r="CQ473" s="932"/>
      <c r="CR473" s="932"/>
      <c r="CS473" s="932"/>
      <c r="CT473" s="932"/>
      <c r="CU473" s="932"/>
      <c r="CV473" s="932"/>
      <c r="CW473" s="932"/>
      <c r="CX473" s="932"/>
      <c r="CY473" s="932"/>
      <c r="CZ473" s="932"/>
      <c r="DA473" s="932"/>
      <c r="DB473" s="932"/>
      <c r="DC473" s="932"/>
      <c r="DD473" s="932"/>
      <c r="DE473" s="932"/>
      <c r="DF473" s="932"/>
      <c r="DG473" s="932"/>
      <c r="DH473" s="932"/>
      <c r="DI473" s="932"/>
      <c r="DJ473" s="932"/>
      <c r="DK473" s="932"/>
      <c r="DL473" s="932"/>
      <c r="DM473" s="932"/>
      <c r="DN473" s="932"/>
      <c r="DO473" s="932"/>
      <c r="DP473" s="932"/>
      <c r="DQ473" s="932"/>
      <c r="DR473" s="932"/>
    </row>
    <row r="474" spans="18:122">
      <c r="R474" s="932"/>
      <c r="S474" s="932"/>
      <c r="T474" s="932"/>
      <c r="U474" s="932"/>
      <c r="V474" s="932"/>
      <c r="W474" s="932"/>
      <c r="X474" s="932"/>
      <c r="Y474" s="932"/>
      <c r="Z474" s="932"/>
      <c r="AA474" s="932"/>
      <c r="AB474" s="932"/>
      <c r="AC474" s="932"/>
      <c r="AD474" s="932"/>
      <c r="AE474" s="932"/>
      <c r="AF474" s="932"/>
      <c r="AG474" s="932"/>
      <c r="AH474" s="932"/>
      <c r="AI474" s="932"/>
      <c r="AJ474" s="932"/>
      <c r="AK474" s="932"/>
      <c r="AL474" s="932"/>
      <c r="AM474" s="932"/>
      <c r="AN474" s="932"/>
      <c r="AO474" s="932"/>
      <c r="AP474" s="932"/>
      <c r="AQ474" s="932"/>
      <c r="AR474" s="932"/>
      <c r="AS474" s="932"/>
      <c r="AT474" s="932"/>
      <c r="AU474" s="932"/>
      <c r="AV474" s="932"/>
      <c r="AW474" s="932"/>
      <c r="AX474" s="932"/>
      <c r="AY474" s="932"/>
      <c r="AZ474" s="932"/>
      <c r="BA474" s="932"/>
      <c r="BB474" s="932"/>
      <c r="BC474" s="932"/>
      <c r="BD474" s="932"/>
      <c r="BE474" s="932"/>
      <c r="BF474" s="932"/>
      <c r="BG474" s="932"/>
      <c r="BH474" s="932"/>
      <c r="BI474" s="932"/>
      <c r="BJ474" s="932"/>
      <c r="BK474" s="932"/>
      <c r="BL474" s="932"/>
      <c r="BM474" s="932"/>
      <c r="BN474" s="932"/>
      <c r="BO474" s="932"/>
      <c r="BP474" s="932"/>
      <c r="BQ474" s="932"/>
      <c r="BR474" s="932"/>
      <c r="BS474" s="932"/>
      <c r="BT474" s="932"/>
      <c r="BU474" s="932"/>
      <c r="BV474" s="932"/>
      <c r="BW474" s="932"/>
      <c r="BX474" s="932"/>
      <c r="BY474" s="932"/>
      <c r="BZ474" s="932"/>
      <c r="CA474" s="932"/>
      <c r="CB474" s="932"/>
      <c r="CC474" s="932"/>
      <c r="CD474" s="932"/>
      <c r="CE474" s="932"/>
      <c r="CF474" s="932"/>
      <c r="CG474" s="932"/>
      <c r="CH474" s="932"/>
      <c r="CI474" s="932"/>
      <c r="CJ474" s="932"/>
      <c r="CK474" s="932"/>
      <c r="CL474" s="932"/>
      <c r="CM474" s="932"/>
      <c r="CN474" s="932"/>
      <c r="CO474" s="932"/>
      <c r="CP474" s="932"/>
      <c r="CQ474" s="932"/>
      <c r="CR474" s="932"/>
      <c r="CS474" s="932"/>
      <c r="CT474" s="932"/>
      <c r="CU474" s="932"/>
      <c r="CV474" s="932"/>
      <c r="CW474" s="932"/>
      <c r="CX474" s="932"/>
      <c r="CY474" s="932"/>
      <c r="CZ474" s="932"/>
      <c r="DA474" s="932"/>
      <c r="DB474" s="932"/>
      <c r="DC474" s="932"/>
      <c r="DD474" s="932"/>
      <c r="DE474" s="932"/>
      <c r="DF474" s="932"/>
      <c r="DG474" s="932"/>
      <c r="DH474" s="932"/>
      <c r="DI474" s="932"/>
      <c r="DJ474" s="932"/>
      <c r="DK474" s="932"/>
      <c r="DL474" s="932"/>
      <c r="DM474" s="932"/>
      <c r="DN474" s="932"/>
      <c r="DO474" s="932"/>
      <c r="DP474" s="932"/>
      <c r="DQ474" s="932"/>
      <c r="DR474" s="932"/>
    </row>
    <row r="475" spans="18:122">
      <c r="R475" s="932"/>
      <c r="S475" s="932"/>
      <c r="T475" s="932"/>
      <c r="U475" s="932"/>
      <c r="V475" s="932"/>
      <c r="W475" s="932"/>
      <c r="X475" s="932"/>
      <c r="Y475" s="932"/>
      <c r="Z475" s="932"/>
      <c r="AA475" s="932"/>
      <c r="AB475" s="932"/>
      <c r="AC475" s="932"/>
      <c r="AD475" s="932"/>
      <c r="AE475" s="932"/>
      <c r="AF475" s="932"/>
      <c r="AG475" s="932"/>
      <c r="AH475" s="932"/>
      <c r="AI475" s="932"/>
      <c r="AJ475" s="932"/>
      <c r="AK475" s="932"/>
      <c r="AL475" s="932"/>
      <c r="AM475" s="932"/>
      <c r="AN475" s="932"/>
      <c r="AO475" s="932"/>
      <c r="AP475" s="932"/>
      <c r="AQ475" s="932"/>
      <c r="AR475" s="932"/>
      <c r="AS475" s="932"/>
      <c r="AT475" s="932"/>
      <c r="AU475" s="932"/>
      <c r="AV475" s="932"/>
      <c r="AW475" s="932"/>
      <c r="AX475" s="932"/>
      <c r="AY475" s="932"/>
      <c r="AZ475" s="932"/>
      <c r="BA475" s="932"/>
      <c r="BB475" s="932"/>
      <c r="BC475" s="932"/>
      <c r="BD475" s="932"/>
      <c r="BE475" s="932"/>
      <c r="BF475" s="932"/>
      <c r="BG475" s="932"/>
      <c r="BH475" s="932"/>
      <c r="BI475" s="932"/>
      <c r="BJ475" s="932"/>
      <c r="BK475" s="932"/>
      <c r="BL475" s="932"/>
      <c r="BM475" s="932"/>
      <c r="BN475" s="932"/>
      <c r="BO475" s="932"/>
      <c r="BP475" s="932"/>
      <c r="BQ475" s="932"/>
      <c r="BR475" s="932"/>
      <c r="BS475" s="932"/>
      <c r="BT475" s="932"/>
      <c r="BU475" s="932"/>
      <c r="BV475" s="932"/>
      <c r="BW475" s="932"/>
      <c r="BX475" s="932"/>
      <c r="BY475" s="932"/>
      <c r="BZ475" s="932"/>
      <c r="CA475" s="932"/>
      <c r="CB475" s="932"/>
      <c r="CC475" s="932"/>
      <c r="CD475" s="932"/>
      <c r="CE475" s="932"/>
      <c r="CF475" s="932"/>
      <c r="CG475" s="932"/>
      <c r="CH475" s="932"/>
      <c r="CI475" s="932"/>
      <c r="CJ475" s="932"/>
      <c r="CK475" s="932"/>
      <c r="CL475" s="932"/>
      <c r="CM475" s="932"/>
      <c r="CN475" s="932"/>
      <c r="CO475" s="932"/>
      <c r="CP475" s="932"/>
      <c r="CQ475" s="932"/>
      <c r="CR475" s="932"/>
      <c r="CS475" s="932"/>
      <c r="CT475" s="932"/>
      <c r="CU475" s="932"/>
      <c r="CV475" s="932"/>
      <c r="CW475" s="932"/>
      <c r="CX475" s="932"/>
      <c r="CY475" s="932"/>
      <c r="CZ475" s="932"/>
      <c r="DA475" s="932"/>
      <c r="DB475" s="932"/>
      <c r="DC475" s="932"/>
      <c r="DD475" s="932"/>
      <c r="DE475" s="932"/>
      <c r="DF475" s="932"/>
      <c r="DG475" s="932"/>
      <c r="DH475" s="932"/>
      <c r="DI475" s="932"/>
      <c r="DJ475" s="932"/>
      <c r="DK475" s="932"/>
      <c r="DL475" s="932"/>
      <c r="DM475" s="932"/>
      <c r="DN475" s="932"/>
      <c r="DO475" s="932"/>
      <c r="DP475" s="932"/>
      <c r="DQ475" s="932"/>
      <c r="DR475" s="932"/>
    </row>
    <row r="476" spans="18:122">
      <c r="R476" s="932"/>
      <c r="S476" s="932"/>
      <c r="T476" s="932"/>
      <c r="U476" s="932"/>
      <c r="V476" s="932"/>
      <c r="W476" s="932"/>
      <c r="X476" s="932"/>
      <c r="Y476" s="932"/>
      <c r="Z476" s="932"/>
      <c r="AA476" s="932"/>
      <c r="AB476" s="932"/>
      <c r="AC476" s="932"/>
      <c r="AD476" s="932"/>
      <c r="AE476" s="932"/>
      <c r="AF476" s="932"/>
      <c r="AG476" s="932"/>
      <c r="AH476" s="932"/>
      <c r="AI476" s="932"/>
      <c r="AJ476" s="932"/>
      <c r="AK476" s="932"/>
      <c r="AL476" s="932"/>
      <c r="AM476" s="932"/>
      <c r="AN476" s="932"/>
      <c r="AO476" s="932"/>
      <c r="AP476" s="932"/>
      <c r="AQ476" s="932"/>
      <c r="AR476" s="932"/>
      <c r="AS476" s="932"/>
      <c r="AT476" s="932"/>
      <c r="AU476" s="932"/>
      <c r="AV476" s="932"/>
      <c r="AW476" s="932"/>
      <c r="AX476" s="932"/>
      <c r="AY476" s="932"/>
      <c r="AZ476" s="932"/>
      <c r="BA476" s="932"/>
      <c r="BB476" s="932"/>
      <c r="BC476" s="932"/>
      <c r="BD476" s="932"/>
      <c r="BE476" s="932"/>
      <c r="BF476" s="932"/>
      <c r="BG476" s="932"/>
      <c r="BH476" s="932"/>
      <c r="BI476" s="932"/>
      <c r="BJ476" s="932"/>
      <c r="BK476" s="932"/>
      <c r="BL476" s="932"/>
      <c r="BM476" s="932"/>
      <c r="BN476" s="932"/>
      <c r="BO476" s="932"/>
      <c r="BP476" s="932"/>
      <c r="BQ476" s="932"/>
      <c r="BR476" s="932"/>
      <c r="BS476" s="932"/>
      <c r="BT476" s="932"/>
      <c r="BU476" s="932"/>
      <c r="BV476" s="932"/>
      <c r="BW476" s="932"/>
      <c r="BX476" s="932"/>
      <c r="BY476" s="932"/>
      <c r="BZ476" s="932"/>
      <c r="CA476" s="932"/>
      <c r="CB476" s="932"/>
      <c r="CC476" s="932"/>
      <c r="CD476" s="932"/>
      <c r="CE476" s="932"/>
      <c r="CF476" s="932"/>
      <c r="CG476" s="932"/>
      <c r="CH476" s="932"/>
      <c r="CI476" s="932"/>
      <c r="CJ476" s="932"/>
      <c r="CK476" s="932"/>
      <c r="CL476" s="932"/>
      <c r="CM476" s="932"/>
      <c r="CN476" s="932"/>
      <c r="CO476" s="932"/>
      <c r="CP476" s="932"/>
      <c r="CQ476" s="932"/>
      <c r="CR476" s="932"/>
      <c r="CS476" s="932"/>
      <c r="CT476" s="932"/>
      <c r="CU476" s="932"/>
      <c r="CV476" s="932"/>
      <c r="CW476" s="932"/>
      <c r="CX476" s="932"/>
      <c r="CY476" s="932"/>
      <c r="CZ476" s="932"/>
      <c r="DA476" s="932"/>
      <c r="DB476" s="932"/>
      <c r="DC476" s="932"/>
      <c r="DD476" s="932"/>
      <c r="DE476" s="932"/>
      <c r="DF476" s="932"/>
      <c r="DG476" s="932"/>
      <c r="DH476" s="932"/>
      <c r="DI476" s="932"/>
      <c r="DJ476" s="932"/>
      <c r="DK476" s="932"/>
      <c r="DL476" s="932"/>
      <c r="DM476" s="932"/>
      <c r="DN476" s="932"/>
      <c r="DO476" s="932"/>
      <c r="DP476" s="932"/>
      <c r="DQ476" s="932"/>
      <c r="DR476" s="932"/>
    </row>
    <row r="477" spans="18:122">
      <c r="R477" s="932"/>
      <c r="S477" s="932"/>
      <c r="T477" s="932"/>
      <c r="U477" s="932"/>
      <c r="V477" s="932"/>
      <c r="W477" s="932"/>
      <c r="X477" s="932"/>
      <c r="Y477" s="932"/>
      <c r="Z477" s="932"/>
      <c r="AA477" s="932"/>
      <c r="AB477" s="932"/>
      <c r="AC477" s="932"/>
      <c r="AD477" s="932"/>
      <c r="AE477" s="932"/>
      <c r="AF477" s="932"/>
      <c r="AG477" s="932"/>
      <c r="AH477" s="932"/>
      <c r="AI477" s="932"/>
      <c r="AJ477" s="932"/>
      <c r="AK477" s="932"/>
      <c r="AL477" s="932"/>
      <c r="AM477" s="932"/>
      <c r="AN477" s="932"/>
      <c r="AO477" s="932"/>
      <c r="AP477" s="932"/>
      <c r="AQ477" s="932"/>
      <c r="AR477" s="932"/>
      <c r="AS477" s="932"/>
      <c r="AT477" s="932"/>
      <c r="AU477" s="932"/>
      <c r="AV477" s="932"/>
      <c r="AW477" s="932"/>
      <c r="AX477" s="932"/>
      <c r="AY477" s="932"/>
      <c r="AZ477" s="932"/>
      <c r="BA477" s="932"/>
      <c r="BB477" s="932"/>
      <c r="BC477" s="932"/>
      <c r="BD477" s="932"/>
      <c r="BE477" s="932"/>
      <c r="BF477" s="932"/>
      <c r="BG477" s="932"/>
      <c r="BH477" s="932"/>
      <c r="BI477" s="932"/>
      <c r="BJ477" s="932"/>
      <c r="BK477" s="932"/>
      <c r="BL477" s="932"/>
      <c r="BM477" s="932"/>
      <c r="BN477" s="932"/>
      <c r="BO477" s="932"/>
      <c r="BP477" s="932"/>
      <c r="BQ477" s="932"/>
      <c r="BR477" s="932"/>
      <c r="BS477" s="932"/>
      <c r="BT477" s="932"/>
      <c r="BU477" s="932"/>
      <c r="BV477" s="932"/>
      <c r="BW477" s="932"/>
      <c r="BX477" s="932"/>
      <c r="BY477" s="932"/>
      <c r="BZ477" s="932"/>
      <c r="CA477" s="932"/>
      <c r="CB477" s="932"/>
      <c r="CC477" s="932"/>
      <c r="CD477" s="932"/>
      <c r="CE477" s="932"/>
      <c r="CF477" s="932"/>
      <c r="CG477" s="932"/>
      <c r="CH477" s="932"/>
      <c r="CI477" s="932"/>
      <c r="CJ477" s="932"/>
      <c r="CK477" s="932"/>
      <c r="CL477" s="932"/>
      <c r="CM477" s="932"/>
      <c r="CN477" s="932"/>
      <c r="CO477" s="932"/>
      <c r="CP477" s="932"/>
      <c r="CQ477" s="932"/>
      <c r="CR477" s="932"/>
      <c r="CS477" s="932"/>
      <c r="CT477" s="932"/>
      <c r="CU477" s="932"/>
      <c r="CV477" s="932"/>
      <c r="CW477" s="932"/>
      <c r="CX477" s="932"/>
      <c r="CY477" s="932"/>
      <c r="CZ477" s="932"/>
      <c r="DA477" s="932"/>
      <c r="DB477" s="932"/>
      <c r="DC477" s="932"/>
      <c r="DD477" s="932"/>
      <c r="DE477" s="932"/>
      <c r="DF477" s="932"/>
      <c r="DG477" s="932"/>
      <c r="DH477" s="932"/>
      <c r="DI477" s="932"/>
      <c r="DJ477" s="932"/>
      <c r="DK477" s="932"/>
      <c r="DL477" s="932"/>
      <c r="DM477" s="932"/>
      <c r="DN477" s="932"/>
      <c r="DO477" s="932"/>
      <c r="DP477" s="932"/>
      <c r="DQ477" s="932"/>
      <c r="DR477" s="932"/>
    </row>
    <row r="478" spans="18:122">
      <c r="R478" s="932"/>
      <c r="S478" s="932"/>
      <c r="T478" s="932"/>
      <c r="U478" s="932"/>
      <c r="V478" s="932"/>
      <c r="W478" s="932"/>
      <c r="X478" s="932"/>
      <c r="Y478" s="932"/>
      <c r="Z478" s="932"/>
      <c r="AA478" s="932"/>
      <c r="AB478" s="932"/>
      <c r="AC478" s="932"/>
      <c r="AD478" s="932"/>
      <c r="AE478" s="932"/>
      <c r="AF478" s="932"/>
      <c r="AG478" s="932"/>
      <c r="AH478" s="932"/>
      <c r="AI478" s="932"/>
      <c r="AJ478" s="932"/>
      <c r="AK478" s="932"/>
      <c r="AL478" s="932"/>
      <c r="AM478" s="932"/>
      <c r="AN478" s="932"/>
      <c r="AO478" s="932"/>
      <c r="AP478" s="932"/>
      <c r="AQ478" s="932"/>
      <c r="AR478" s="932"/>
      <c r="AS478" s="932"/>
      <c r="AT478" s="932"/>
      <c r="AU478" s="932"/>
      <c r="AV478" s="932"/>
      <c r="AW478" s="932"/>
      <c r="AX478" s="932"/>
      <c r="AY478" s="932"/>
      <c r="AZ478" s="932"/>
      <c r="BA478" s="932"/>
      <c r="BB478" s="932"/>
      <c r="BC478" s="932"/>
      <c r="BD478" s="932"/>
      <c r="BE478" s="932"/>
      <c r="BF478" s="932"/>
      <c r="BG478" s="932"/>
      <c r="BH478" s="932"/>
      <c r="BI478" s="932"/>
      <c r="BJ478" s="932"/>
      <c r="BK478" s="932"/>
      <c r="BL478" s="932"/>
      <c r="BM478" s="932"/>
      <c r="BN478" s="932"/>
      <c r="BO478" s="932"/>
      <c r="BP478" s="932"/>
      <c r="BQ478" s="932"/>
      <c r="BR478" s="932"/>
      <c r="BS478" s="932"/>
      <c r="BT478" s="932"/>
      <c r="BU478" s="932"/>
      <c r="BV478" s="932"/>
      <c r="BW478" s="932"/>
      <c r="BX478" s="932"/>
      <c r="BY478" s="932"/>
      <c r="BZ478" s="932"/>
      <c r="CA478" s="932"/>
      <c r="CB478" s="932"/>
      <c r="CC478" s="932"/>
      <c r="CD478" s="932"/>
      <c r="CE478" s="932"/>
      <c r="CF478" s="932"/>
      <c r="CG478" s="932"/>
      <c r="CH478" s="932"/>
      <c r="CI478" s="932"/>
      <c r="CJ478" s="932"/>
      <c r="CK478" s="932"/>
      <c r="CL478" s="932"/>
      <c r="CM478" s="932"/>
      <c r="CN478" s="932"/>
      <c r="CO478" s="932"/>
      <c r="CP478" s="932"/>
      <c r="CQ478" s="932"/>
      <c r="CR478" s="932"/>
      <c r="CS478" s="932"/>
      <c r="CT478" s="932"/>
      <c r="CU478" s="932"/>
      <c r="CV478" s="932"/>
      <c r="CW478" s="932"/>
      <c r="CX478" s="932"/>
      <c r="CY478" s="932"/>
      <c r="CZ478" s="932"/>
      <c r="DA478" s="932"/>
      <c r="DB478" s="932"/>
      <c r="DC478" s="932"/>
      <c r="DD478" s="932"/>
      <c r="DE478" s="932"/>
      <c r="DF478" s="932"/>
      <c r="DG478" s="932"/>
      <c r="DH478" s="932"/>
      <c r="DI478" s="932"/>
      <c r="DJ478" s="932"/>
      <c r="DK478" s="932"/>
      <c r="DL478" s="932"/>
      <c r="DM478" s="932"/>
      <c r="DN478" s="932"/>
      <c r="DO478" s="932"/>
      <c r="DP478" s="932"/>
      <c r="DQ478" s="932"/>
      <c r="DR478" s="932"/>
    </row>
    <row r="479" spans="18:122">
      <c r="R479" s="932"/>
      <c r="S479" s="932"/>
      <c r="T479" s="932"/>
      <c r="U479" s="932"/>
      <c r="V479" s="932"/>
      <c r="W479" s="932"/>
      <c r="X479" s="932"/>
      <c r="Y479" s="932"/>
      <c r="Z479" s="932"/>
      <c r="AA479" s="932"/>
      <c r="AB479" s="932"/>
      <c r="AC479" s="932"/>
      <c r="AD479" s="932"/>
      <c r="AE479" s="932"/>
      <c r="AF479" s="932"/>
      <c r="AG479" s="932"/>
      <c r="AH479" s="932"/>
      <c r="AI479" s="932"/>
      <c r="AJ479" s="932"/>
      <c r="AK479" s="932"/>
      <c r="AL479" s="932"/>
      <c r="AM479" s="932"/>
      <c r="AN479" s="932"/>
      <c r="AO479" s="932"/>
      <c r="AP479" s="932"/>
      <c r="AQ479" s="932"/>
      <c r="AR479" s="932"/>
      <c r="AS479" s="932"/>
      <c r="AT479" s="932"/>
      <c r="AU479" s="932"/>
      <c r="AV479" s="932"/>
      <c r="AW479" s="932"/>
      <c r="AX479" s="932"/>
      <c r="AY479" s="932"/>
      <c r="AZ479" s="932"/>
      <c r="BA479" s="932"/>
      <c r="BB479" s="932"/>
      <c r="BC479" s="932"/>
      <c r="BD479" s="932"/>
      <c r="BE479" s="932"/>
      <c r="BF479" s="932"/>
      <c r="BG479" s="932"/>
      <c r="BH479" s="932"/>
      <c r="BI479" s="932"/>
      <c r="BJ479" s="932"/>
      <c r="BK479" s="932"/>
      <c r="BL479" s="932"/>
      <c r="BM479" s="932"/>
      <c r="BN479" s="932"/>
      <c r="BO479" s="932"/>
      <c r="BP479" s="932"/>
      <c r="BQ479" s="932"/>
      <c r="BR479" s="932"/>
      <c r="BS479" s="932"/>
      <c r="BT479" s="932"/>
      <c r="BU479" s="932"/>
      <c r="BV479" s="932"/>
      <c r="BW479" s="932"/>
      <c r="BX479" s="932"/>
      <c r="BY479" s="932"/>
      <c r="BZ479" s="932"/>
      <c r="CA479" s="932"/>
      <c r="CB479" s="932"/>
      <c r="CC479" s="932"/>
      <c r="CD479" s="932"/>
      <c r="CE479" s="932"/>
      <c r="CF479" s="932"/>
      <c r="CG479" s="932"/>
      <c r="CH479" s="932"/>
      <c r="CI479" s="932"/>
      <c r="CJ479" s="932"/>
      <c r="CK479" s="932"/>
      <c r="CL479" s="932"/>
      <c r="CM479" s="932"/>
      <c r="CN479" s="932"/>
      <c r="CO479" s="932"/>
      <c r="CP479" s="932"/>
      <c r="CQ479" s="932"/>
      <c r="CR479" s="932"/>
      <c r="CS479" s="932"/>
      <c r="CT479" s="932"/>
      <c r="CU479" s="932"/>
      <c r="CV479" s="932"/>
      <c r="CW479" s="932"/>
      <c r="CX479" s="932"/>
      <c r="CY479" s="932"/>
      <c r="CZ479" s="932"/>
      <c r="DA479" s="932"/>
      <c r="DB479" s="932"/>
      <c r="DC479" s="932"/>
      <c r="DD479" s="932"/>
      <c r="DE479" s="932"/>
      <c r="DF479" s="932"/>
      <c r="DG479" s="932"/>
      <c r="DH479" s="932"/>
      <c r="DI479" s="932"/>
      <c r="DJ479" s="932"/>
      <c r="DK479" s="932"/>
      <c r="DL479" s="932"/>
      <c r="DM479" s="932"/>
      <c r="DN479" s="932"/>
      <c r="DO479" s="932"/>
      <c r="DP479" s="932"/>
      <c r="DQ479" s="932"/>
      <c r="DR479" s="932"/>
    </row>
    <row r="480" spans="18:122">
      <c r="R480" s="932"/>
      <c r="S480" s="932"/>
      <c r="T480" s="932"/>
      <c r="U480" s="932"/>
      <c r="V480" s="932"/>
      <c r="W480" s="932"/>
      <c r="X480" s="932"/>
      <c r="Y480" s="932"/>
      <c r="Z480" s="932"/>
      <c r="AA480" s="932"/>
      <c r="AB480" s="932"/>
      <c r="AC480" s="932"/>
      <c r="AD480" s="932"/>
      <c r="AE480" s="932"/>
      <c r="AF480" s="932"/>
      <c r="AG480" s="932"/>
      <c r="AH480" s="932"/>
      <c r="AI480" s="932"/>
      <c r="AJ480" s="932"/>
      <c r="AK480" s="932"/>
      <c r="AL480" s="932"/>
      <c r="AM480" s="932"/>
      <c r="AN480" s="932"/>
      <c r="AO480" s="932"/>
      <c r="AP480" s="932"/>
      <c r="AQ480" s="932"/>
      <c r="AR480" s="932"/>
      <c r="AS480" s="932"/>
      <c r="AT480" s="932"/>
      <c r="AU480" s="932"/>
      <c r="AV480" s="932"/>
      <c r="AW480" s="932"/>
      <c r="AX480" s="932"/>
      <c r="AY480" s="932"/>
      <c r="AZ480" s="932"/>
      <c r="BA480" s="932"/>
      <c r="BB480" s="932"/>
      <c r="BC480" s="932"/>
      <c r="BD480" s="932"/>
      <c r="BE480" s="932"/>
      <c r="BF480" s="932"/>
      <c r="BG480" s="932"/>
      <c r="BH480" s="932"/>
      <c r="BI480" s="932"/>
      <c r="BJ480" s="932"/>
      <c r="BK480" s="932"/>
      <c r="BL480" s="932"/>
      <c r="BM480" s="932"/>
      <c r="BN480" s="932"/>
      <c r="BO480" s="932"/>
      <c r="BP480" s="932"/>
      <c r="BQ480" s="932"/>
      <c r="BR480" s="932"/>
      <c r="BS480" s="932"/>
      <c r="BT480" s="932"/>
      <c r="BU480" s="932"/>
      <c r="BV480" s="932"/>
      <c r="BW480" s="932"/>
      <c r="BX480" s="932"/>
      <c r="BY480" s="932"/>
      <c r="BZ480" s="932"/>
      <c r="CA480" s="932"/>
      <c r="CB480" s="932"/>
      <c r="CC480" s="932"/>
      <c r="CD480" s="932"/>
      <c r="CE480" s="932"/>
      <c r="CF480" s="932"/>
      <c r="CG480" s="932"/>
      <c r="CH480" s="932"/>
      <c r="CI480" s="932"/>
      <c r="CJ480" s="932"/>
      <c r="CK480" s="932"/>
      <c r="CL480" s="932"/>
      <c r="CM480" s="932"/>
      <c r="CN480" s="932"/>
      <c r="CO480" s="932"/>
      <c r="CP480" s="932"/>
      <c r="CQ480" s="932"/>
      <c r="CR480" s="932"/>
      <c r="CS480" s="932"/>
      <c r="CT480" s="932"/>
      <c r="CU480" s="932"/>
      <c r="CV480" s="932"/>
      <c r="CW480" s="932"/>
      <c r="CX480" s="932"/>
      <c r="CY480" s="932"/>
      <c r="CZ480" s="932"/>
      <c r="DA480" s="932"/>
      <c r="DB480" s="932"/>
      <c r="DC480" s="932"/>
      <c r="DD480" s="932"/>
      <c r="DE480" s="932"/>
      <c r="DF480" s="932"/>
      <c r="DG480" s="932"/>
      <c r="DH480" s="932"/>
      <c r="DI480" s="932"/>
      <c r="DJ480" s="932"/>
      <c r="DK480" s="932"/>
      <c r="DL480" s="932"/>
      <c r="DM480" s="932"/>
      <c r="DN480" s="932"/>
      <c r="DO480" s="932"/>
      <c r="DP480" s="932"/>
      <c r="DQ480" s="932"/>
      <c r="DR480" s="932"/>
    </row>
    <row r="481" spans="18:122">
      <c r="R481" s="932"/>
      <c r="S481" s="932"/>
      <c r="T481" s="932"/>
      <c r="U481" s="932"/>
      <c r="V481" s="932"/>
      <c r="W481" s="932"/>
      <c r="X481" s="932"/>
      <c r="Y481" s="932"/>
      <c r="Z481" s="932"/>
      <c r="AA481" s="932"/>
      <c r="AB481" s="932"/>
      <c r="AC481" s="932"/>
      <c r="AD481" s="932"/>
      <c r="AE481" s="932"/>
      <c r="AF481" s="932"/>
      <c r="AG481" s="932"/>
      <c r="AH481" s="932"/>
      <c r="AI481" s="932"/>
      <c r="AJ481" s="932"/>
      <c r="AK481" s="932"/>
      <c r="AL481" s="932"/>
      <c r="AM481" s="932"/>
      <c r="AN481" s="932"/>
      <c r="AO481" s="932"/>
      <c r="AP481" s="932"/>
      <c r="AQ481" s="932"/>
      <c r="AR481" s="932"/>
      <c r="AS481" s="932"/>
      <c r="AT481" s="932"/>
      <c r="AU481" s="932"/>
      <c r="AV481" s="932"/>
      <c r="AW481" s="932"/>
      <c r="AX481" s="932"/>
      <c r="AY481" s="932"/>
      <c r="AZ481" s="932"/>
      <c r="BA481" s="932"/>
      <c r="BB481" s="932"/>
      <c r="BC481" s="932"/>
      <c r="BD481" s="932"/>
      <c r="BE481" s="932"/>
      <c r="BF481" s="932"/>
      <c r="BG481" s="932"/>
      <c r="BH481" s="932"/>
      <c r="BI481" s="932"/>
      <c r="BJ481" s="932"/>
      <c r="BK481" s="932"/>
      <c r="BL481" s="932"/>
      <c r="BM481" s="932"/>
      <c r="BN481" s="932"/>
      <c r="BO481" s="932"/>
      <c r="BP481" s="932"/>
      <c r="BQ481" s="932"/>
      <c r="BR481" s="932"/>
      <c r="BS481" s="932"/>
      <c r="BT481" s="932"/>
      <c r="BU481" s="932"/>
      <c r="BV481" s="932"/>
      <c r="BW481" s="932"/>
      <c r="BX481" s="932"/>
      <c r="BY481" s="932"/>
      <c r="BZ481" s="932"/>
      <c r="CA481" s="932"/>
      <c r="CB481" s="932"/>
      <c r="CC481" s="932"/>
      <c r="CD481" s="932"/>
      <c r="CE481" s="932"/>
      <c r="CF481" s="932"/>
      <c r="CG481" s="932"/>
      <c r="CH481" s="932"/>
      <c r="CI481" s="932"/>
      <c r="CJ481" s="932"/>
      <c r="CK481" s="932"/>
      <c r="CL481" s="932"/>
      <c r="CM481" s="932"/>
      <c r="CN481" s="932"/>
      <c r="CO481" s="932"/>
      <c r="CP481" s="932"/>
      <c r="CQ481" s="932"/>
      <c r="CR481" s="932"/>
      <c r="CS481" s="932"/>
      <c r="CT481" s="932"/>
      <c r="CU481" s="932"/>
      <c r="CV481" s="932"/>
      <c r="CW481" s="932"/>
      <c r="CX481" s="932"/>
      <c r="CY481" s="932"/>
      <c r="CZ481" s="932"/>
      <c r="DA481" s="932"/>
      <c r="DB481" s="932"/>
      <c r="DC481" s="932"/>
      <c r="DD481" s="932"/>
      <c r="DE481" s="932"/>
      <c r="DF481" s="932"/>
      <c r="DG481" s="932"/>
      <c r="DH481" s="932"/>
      <c r="DI481" s="932"/>
      <c r="DJ481" s="932"/>
      <c r="DK481" s="932"/>
      <c r="DL481" s="932"/>
      <c r="DM481" s="932"/>
      <c r="DN481" s="932"/>
      <c r="DO481" s="932"/>
      <c r="DP481" s="932"/>
      <c r="DQ481" s="932"/>
      <c r="DR481" s="932"/>
    </row>
    <row r="482" spans="18:122">
      <c r="R482" s="932"/>
      <c r="S482" s="932"/>
      <c r="T482" s="932"/>
      <c r="U482" s="932"/>
      <c r="V482" s="932"/>
      <c r="W482" s="932"/>
      <c r="X482" s="932"/>
      <c r="Y482" s="932"/>
      <c r="Z482" s="932"/>
      <c r="AA482" s="932"/>
      <c r="AB482" s="932"/>
      <c r="AC482" s="932"/>
      <c r="AD482" s="932"/>
      <c r="AE482" s="932"/>
      <c r="AF482" s="932"/>
      <c r="AG482" s="932"/>
      <c r="AH482" s="932"/>
      <c r="AI482" s="932"/>
      <c r="AJ482" s="932"/>
      <c r="AK482" s="932"/>
      <c r="AL482" s="932"/>
      <c r="AM482" s="932"/>
      <c r="AN482" s="932"/>
      <c r="AO482" s="932"/>
      <c r="AP482" s="932"/>
      <c r="AQ482" s="932"/>
      <c r="AR482" s="932"/>
      <c r="AS482" s="932"/>
      <c r="AT482" s="932"/>
      <c r="AU482" s="932"/>
      <c r="AV482" s="932"/>
      <c r="AW482" s="932"/>
      <c r="AX482" s="932"/>
      <c r="AY482" s="932"/>
      <c r="AZ482" s="932"/>
      <c r="BA482" s="932"/>
      <c r="BB482" s="932"/>
      <c r="BC482" s="932"/>
      <c r="BD482" s="932"/>
      <c r="BE482" s="932"/>
      <c r="BF482" s="932"/>
      <c r="BG482" s="932"/>
      <c r="BH482" s="932"/>
      <c r="BI482" s="932"/>
      <c r="BJ482" s="932"/>
      <c r="BK482" s="932"/>
      <c r="BL482" s="932"/>
      <c r="BM482" s="932"/>
      <c r="BN482" s="932"/>
      <c r="BO482" s="932"/>
      <c r="BP482" s="932"/>
      <c r="BQ482" s="932"/>
      <c r="BR482" s="932"/>
      <c r="BS482" s="932"/>
      <c r="BT482" s="932"/>
      <c r="BU482" s="932"/>
      <c r="BV482" s="932"/>
      <c r="BW482" s="932"/>
      <c r="BX482" s="932"/>
      <c r="BY482" s="932"/>
      <c r="BZ482" s="932"/>
      <c r="CA482" s="932"/>
      <c r="CB482" s="932"/>
      <c r="CC482" s="932"/>
      <c r="CD482" s="932"/>
      <c r="CE482" s="932"/>
      <c r="CF482" s="932"/>
      <c r="CG482" s="932"/>
      <c r="CH482" s="932"/>
      <c r="CI482" s="932"/>
      <c r="CJ482" s="932"/>
      <c r="CK482" s="932"/>
      <c r="CL482" s="932"/>
      <c r="CM482" s="932"/>
      <c r="CN482" s="932"/>
      <c r="CO482" s="932"/>
      <c r="CP482" s="932"/>
      <c r="CQ482" s="932"/>
      <c r="CR482" s="932"/>
      <c r="CS482" s="932"/>
      <c r="CT482" s="932"/>
      <c r="CU482" s="932"/>
      <c r="CV482" s="932"/>
      <c r="CW482" s="932"/>
      <c r="CX482" s="932"/>
      <c r="CY482" s="932"/>
      <c r="CZ482" s="932"/>
      <c r="DA482" s="932"/>
      <c r="DB482" s="932"/>
      <c r="DC482" s="932"/>
      <c r="DD482" s="932"/>
      <c r="DE482" s="932"/>
      <c r="DF482" s="932"/>
      <c r="DG482" s="932"/>
      <c r="DH482" s="932"/>
      <c r="DI482" s="932"/>
      <c r="DJ482" s="932"/>
      <c r="DK482" s="932"/>
      <c r="DL482" s="932"/>
      <c r="DM482" s="932"/>
      <c r="DN482" s="932"/>
      <c r="DO482" s="932"/>
      <c r="DP482" s="932"/>
      <c r="DQ482" s="932"/>
      <c r="DR482" s="932"/>
    </row>
    <row r="483" spans="18:122">
      <c r="R483" s="932"/>
      <c r="S483" s="932"/>
      <c r="T483" s="932"/>
      <c r="U483" s="932"/>
      <c r="V483" s="932"/>
      <c r="W483" s="932"/>
      <c r="X483" s="932"/>
      <c r="Y483" s="932"/>
      <c r="Z483" s="932"/>
      <c r="AA483" s="932"/>
      <c r="AB483" s="932"/>
      <c r="AC483" s="932"/>
      <c r="AD483" s="932"/>
      <c r="AE483" s="932"/>
      <c r="AF483" s="932"/>
      <c r="AG483" s="932"/>
      <c r="AH483" s="932"/>
      <c r="AI483" s="932"/>
      <c r="AJ483" s="932"/>
      <c r="AK483" s="932"/>
      <c r="AL483" s="932"/>
      <c r="AM483" s="932"/>
      <c r="AN483" s="932"/>
      <c r="AO483" s="932"/>
      <c r="AP483" s="932"/>
      <c r="AQ483" s="932"/>
      <c r="AR483" s="932"/>
      <c r="AS483" s="932"/>
      <c r="AT483" s="932"/>
      <c r="AU483" s="932"/>
      <c r="AV483" s="932"/>
      <c r="AW483" s="932"/>
      <c r="AX483" s="932"/>
      <c r="AY483" s="932"/>
      <c r="AZ483" s="932"/>
      <c r="BA483" s="932"/>
      <c r="BB483" s="932"/>
      <c r="BC483" s="932"/>
      <c r="BD483" s="932"/>
      <c r="BE483" s="932"/>
      <c r="BF483" s="932"/>
      <c r="BG483" s="932"/>
      <c r="BH483" s="932"/>
      <c r="BI483" s="932"/>
      <c r="BJ483" s="932"/>
      <c r="BK483" s="932"/>
      <c r="BL483" s="932"/>
      <c r="BM483" s="932"/>
      <c r="BN483" s="932"/>
      <c r="BO483" s="932"/>
      <c r="BP483" s="932"/>
      <c r="BQ483" s="932"/>
      <c r="BR483" s="932"/>
      <c r="BS483" s="932"/>
      <c r="BT483" s="932"/>
      <c r="BU483" s="932"/>
      <c r="BV483" s="932"/>
      <c r="BW483" s="932"/>
      <c r="BX483" s="932"/>
      <c r="BY483" s="932"/>
      <c r="BZ483" s="932"/>
      <c r="CA483" s="932"/>
      <c r="CB483" s="932"/>
      <c r="CC483" s="932"/>
      <c r="CD483" s="932"/>
      <c r="CE483" s="932"/>
      <c r="CF483" s="932"/>
      <c r="CG483" s="932"/>
      <c r="CH483" s="932"/>
      <c r="CI483" s="932"/>
      <c r="CJ483" s="932"/>
      <c r="CK483" s="932"/>
      <c r="CL483" s="932"/>
      <c r="CM483" s="932"/>
      <c r="CN483" s="932"/>
      <c r="CO483" s="932"/>
      <c r="CP483" s="932"/>
      <c r="CQ483" s="932"/>
      <c r="CR483" s="932"/>
      <c r="CS483" s="932"/>
      <c r="CT483" s="932"/>
      <c r="CU483" s="932"/>
      <c r="CV483" s="932"/>
      <c r="CW483" s="932"/>
      <c r="CX483" s="932"/>
      <c r="CY483" s="932"/>
      <c r="CZ483" s="932"/>
      <c r="DA483" s="932"/>
      <c r="DB483" s="932"/>
      <c r="DC483" s="932"/>
      <c r="DD483" s="932"/>
      <c r="DE483" s="932"/>
      <c r="DF483" s="932"/>
      <c r="DG483" s="932"/>
      <c r="DH483" s="932"/>
      <c r="DI483" s="932"/>
      <c r="DJ483" s="932"/>
      <c r="DK483" s="932"/>
      <c r="DL483" s="932"/>
      <c r="DM483" s="932"/>
      <c r="DN483" s="932"/>
      <c r="DO483" s="932"/>
      <c r="DP483" s="932"/>
      <c r="DQ483" s="932"/>
      <c r="DR483" s="932"/>
    </row>
    <row r="484" spans="18:122">
      <c r="R484" s="932"/>
      <c r="S484" s="932"/>
      <c r="T484" s="932"/>
      <c r="U484" s="932"/>
      <c r="V484" s="932"/>
      <c r="W484" s="932"/>
      <c r="X484" s="932"/>
      <c r="Y484" s="932"/>
      <c r="Z484" s="932"/>
      <c r="AA484" s="932"/>
      <c r="AB484" s="932"/>
      <c r="AC484" s="932"/>
      <c r="AD484" s="932"/>
      <c r="AE484" s="932"/>
      <c r="AF484" s="932"/>
      <c r="AG484" s="932"/>
      <c r="AH484" s="932"/>
      <c r="AI484" s="932"/>
      <c r="AJ484" s="932"/>
      <c r="AK484" s="932"/>
      <c r="AL484" s="932"/>
      <c r="AM484" s="932"/>
      <c r="AN484" s="932"/>
      <c r="AO484" s="932"/>
      <c r="AP484" s="932"/>
      <c r="AQ484" s="932"/>
      <c r="AR484" s="932"/>
      <c r="AS484" s="932"/>
      <c r="AT484" s="932"/>
      <c r="AU484" s="932"/>
      <c r="AV484" s="932"/>
      <c r="AW484" s="932"/>
      <c r="AX484" s="932"/>
      <c r="AY484" s="932"/>
      <c r="AZ484" s="932"/>
      <c r="BA484" s="932"/>
      <c r="BB484" s="932"/>
      <c r="BC484" s="932"/>
      <c r="BD484" s="932"/>
      <c r="BE484" s="932"/>
      <c r="BF484" s="932"/>
      <c r="BG484" s="932"/>
      <c r="BH484" s="932"/>
      <c r="BI484" s="932"/>
      <c r="BJ484" s="932"/>
      <c r="BK484" s="932"/>
      <c r="BL484" s="932"/>
      <c r="BM484" s="932"/>
      <c r="BN484" s="932"/>
      <c r="BO484" s="932"/>
      <c r="BP484" s="932"/>
      <c r="BQ484" s="932"/>
      <c r="BR484" s="932"/>
      <c r="BS484" s="932"/>
      <c r="BT484" s="932"/>
      <c r="BU484" s="932"/>
      <c r="BV484" s="932"/>
      <c r="BW484" s="932"/>
      <c r="BX484" s="932"/>
      <c r="BY484" s="932"/>
      <c r="BZ484" s="932"/>
      <c r="CA484" s="932"/>
      <c r="CB484" s="932"/>
      <c r="CC484" s="932"/>
      <c r="CD484" s="932"/>
      <c r="CE484" s="932"/>
      <c r="CF484" s="932"/>
      <c r="CG484" s="932"/>
      <c r="CH484" s="932"/>
      <c r="CI484" s="932"/>
      <c r="CJ484" s="932"/>
      <c r="CK484" s="932"/>
      <c r="CL484" s="932"/>
      <c r="CM484" s="932"/>
      <c r="CN484" s="932"/>
      <c r="CO484" s="932"/>
      <c r="CP484" s="932"/>
      <c r="CQ484" s="932"/>
      <c r="CR484" s="932"/>
      <c r="CS484" s="932"/>
      <c r="CT484" s="932"/>
      <c r="CU484" s="932"/>
      <c r="CV484" s="932"/>
      <c r="CW484" s="932"/>
      <c r="CX484" s="932"/>
      <c r="CY484" s="932"/>
      <c r="CZ484" s="932"/>
      <c r="DA484" s="932"/>
      <c r="DB484" s="932"/>
      <c r="DC484" s="932"/>
      <c r="DD484" s="932"/>
      <c r="DE484" s="932"/>
      <c r="DF484" s="932"/>
      <c r="DG484" s="932"/>
      <c r="DH484" s="932"/>
      <c r="DI484" s="932"/>
      <c r="DJ484" s="932"/>
      <c r="DK484" s="932"/>
      <c r="DL484" s="932"/>
      <c r="DM484" s="932"/>
      <c r="DN484" s="932"/>
      <c r="DO484" s="932"/>
      <c r="DP484" s="932"/>
      <c r="DQ484" s="932"/>
      <c r="DR484" s="932"/>
    </row>
    <row r="485" spans="18:122">
      <c r="R485" s="932"/>
      <c r="S485" s="932"/>
      <c r="T485" s="932"/>
      <c r="U485" s="932"/>
      <c r="V485" s="932"/>
      <c r="W485" s="932"/>
      <c r="X485" s="932"/>
      <c r="Y485" s="932"/>
      <c r="Z485" s="932"/>
      <c r="AA485" s="932"/>
      <c r="AB485" s="932"/>
      <c r="AC485" s="932"/>
      <c r="AD485" s="932"/>
      <c r="AE485" s="932"/>
      <c r="AF485" s="932"/>
      <c r="AG485" s="932"/>
      <c r="AH485" s="932"/>
      <c r="AI485" s="932"/>
      <c r="AJ485" s="932"/>
      <c r="AK485" s="932"/>
      <c r="AL485" s="932"/>
      <c r="AM485" s="932"/>
      <c r="AN485" s="932"/>
      <c r="AO485" s="932"/>
      <c r="AP485" s="932"/>
      <c r="AQ485" s="932"/>
      <c r="AR485" s="932"/>
      <c r="AS485" s="932"/>
      <c r="AT485" s="932"/>
      <c r="AU485" s="932"/>
      <c r="AV485" s="932"/>
      <c r="AW485" s="932"/>
      <c r="AX485" s="932"/>
      <c r="AY485" s="932"/>
      <c r="AZ485" s="932"/>
      <c r="BA485" s="932"/>
      <c r="BB485" s="932"/>
      <c r="BC485" s="932"/>
      <c r="BD485" s="932"/>
      <c r="BE485" s="932"/>
      <c r="BF485" s="932"/>
      <c r="BG485" s="932"/>
      <c r="BH485" s="932"/>
      <c r="BI485" s="932"/>
      <c r="BJ485" s="932"/>
      <c r="BK485" s="932"/>
      <c r="BL485" s="932"/>
      <c r="BM485" s="932"/>
      <c r="BN485" s="932"/>
      <c r="BO485" s="932"/>
      <c r="BP485" s="932"/>
      <c r="BQ485" s="932"/>
      <c r="BR485" s="932"/>
      <c r="BS485" s="932"/>
      <c r="BT485" s="932"/>
      <c r="BU485" s="932"/>
      <c r="BV485" s="932"/>
      <c r="BW485" s="932"/>
      <c r="BX485" s="932"/>
      <c r="BY485" s="932"/>
      <c r="BZ485" s="932"/>
      <c r="CA485" s="932"/>
      <c r="CB485" s="932"/>
      <c r="CC485" s="932"/>
      <c r="CD485" s="932"/>
      <c r="CE485" s="932"/>
      <c r="CF485" s="932"/>
      <c r="CG485" s="932"/>
      <c r="CH485" s="932"/>
      <c r="CI485" s="932"/>
      <c r="CJ485" s="932"/>
      <c r="CK485" s="932"/>
      <c r="CL485" s="932"/>
      <c r="CM485" s="932"/>
      <c r="CN485" s="932"/>
      <c r="CO485" s="932"/>
      <c r="CP485" s="932"/>
      <c r="CQ485" s="932"/>
      <c r="CR485" s="932"/>
      <c r="CS485" s="932"/>
      <c r="CT485" s="932"/>
      <c r="CU485" s="932"/>
      <c r="CV485" s="932"/>
      <c r="CW485" s="932"/>
      <c r="CX485" s="932"/>
      <c r="CY485" s="932"/>
      <c r="CZ485" s="932"/>
      <c r="DA485" s="932"/>
      <c r="DB485" s="932"/>
      <c r="DC485" s="932"/>
      <c r="DD485" s="932"/>
      <c r="DE485" s="932"/>
      <c r="DF485" s="932"/>
      <c r="DG485" s="932"/>
      <c r="DH485" s="932"/>
      <c r="DI485" s="932"/>
      <c r="DJ485" s="932"/>
      <c r="DK485" s="932"/>
      <c r="DL485" s="932"/>
      <c r="DM485" s="932"/>
      <c r="DN485" s="932"/>
      <c r="DO485" s="932"/>
      <c r="DP485" s="932"/>
      <c r="DQ485" s="932"/>
      <c r="DR485" s="932"/>
    </row>
    <row r="486" spans="18:122">
      <c r="R486" s="932"/>
      <c r="S486" s="932"/>
      <c r="T486" s="932"/>
      <c r="U486" s="932"/>
      <c r="V486" s="932"/>
      <c r="W486" s="932"/>
      <c r="X486" s="932"/>
      <c r="Y486" s="932"/>
      <c r="Z486" s="932"/>
      <c r="AA486" s="932"/>
      <c r="AB486" s="932"/>
      <c r="AC486" s="932"/>
      <c r="AD486" s="932"/>
      <c r="AE486" s="932"/>
      <c r="AF486" s="932"/>
      <c r="AG486" s="932"/>
      <c r="AH486" s="932"/>
      <c r="AI486" s="932"/>
      <c r="AJ486" s="932"/>
      <c r="AK486" s="932"/>
      <c r="AL486" s="932"/>
      <c r="AM486" s="932"/>
      <c r="AN486" s="932"/>
      <c r="AO486" s="932"/>
      <c r="AP486" s="932"/>
      <c r="AQ486" s="932"/>
      <c r="AR486" s="932"/>
      <c r="AS486" s="932"/>
      <c r="AT486" s="932"/>
      <c r="AU486" s="932"/>
      <c r="AV486" s="932"/>
      <c r="AW486" s="932"/>
      <c r="AX486" s="932"/>
      <c r="AY486" s="932"/>
      <c r="AZ486" s="932"/>
      <c r="BA486" s="932"/>
      <c r="BB486" s="932"/>
      <c r="BC486" s="932"/>
      <c r="BD486" s="932"/>
      <c r="BE486" s="932"/>
      <c r="BF486" s="932"/>
      <c r="BG486" s="932"/>
      <c r="BH486" s="932"/>
      <c r="BI486" s="932"/>
      <c r="BJ486" s="932"/>
      <c r="BK486" s="932"/>
      <c r="BL486" s="932"/>
      <c r="BM486" s="932"/>
      <c r="BN486" s="932"/>
      <c r="BO486" s="932"/>
      <c r="BP486" s="932"/>
      <c r="BQ486" s="932"/>
      <c r="BR486" s="932"/>
      <c r="BS486" s="932"/>
      <c r="BT486" s="932"/>
      <c r="BU486" s="932"/>
      <c r="BV486" s="932"/>
      <c r="BW486" s="932"/>
      <c r="BX486" s="932"/>
      <c r="BY486" s="932"/>
      <c r="BZ486" s="932"/>
      <c r="CA486" s="932"/>
      <c r="CB486" s="932"/>
      <c r="CC486" s="932"/>
      <c r="CD486" s="932"/>
      <c r="CE486" s="932"/>
      <c r="CF486" s="932"/>
      <c r="CG486" s="932"/>
      <c r="CH486" s="932"/>
      <c r="CI486" s="932"/>
      <c r="CJ486" s="932"/>
      <c r="CK486" s="932"/>
      <c r="CL486" s="932"/>
      <c r="CM486" s="932"/>
      <c r="CN486" s="932"/>
      <c r="CO486" s="932"/>
      <c r="CP486" s="932"/>
      <c r="CQ486" s="932"/>
      <c r="CR486" s="932"/>
      <c r="CS486" s="932"/>
      <c r="CT486" s="932"/>
      <c r="CU486" s="932"/>
      <c r="CV486" s="932"/>
      <c r="CW486" s="932"/>
      <c r="CX486" s="932"/>
      <c r="CY486" s="932"/>
      <c r="CZ486" s="932"/>
      <c r="DA486" s="932"/>
      <c r="DB486" s="932"/>
      <c r="DC486" s="932"/>
      <c r="DD486" s="932"/>
      <c r="DE486" s="932"/>
      <c r="DF486" s="932"/>
      <c r="DG486" s="932"/>
      <c r="DH486" s="932"/>
      <c r="DI486" s="932"/>
      <c r="DJ486" s="932"/>
      <c r="DK486" s="932"/>
      <c r="DL486" s="932"/>
      <c r="DM486" s="932"/>
      <c r="DN486" s="932"/>
      <c r="DO486" s="932"/>
      <c r="DP486" s="932"/>
      <c r="DQ486" s="932"/>
      <c r="DR486" s="932"/>
    </row>
    <row r="487" spans="18:122">
      <c r="R487" s="932"/>
      <c r="S487" s="932"/>
      <c r="T487" s="932"/>
      <c r="U487" s="932"/>
      <c r="V487" s="932"/>
      <c r="W487" s="932"/>
      <c r="X487" s="932"/>
      <c r="Y487" s="932"/>
      <c r="Z487" s="932"/>
      <c r="AA487" s="932"/>
      <c r="AB487" s="932"/>
      <c r="AC487" s="932"/>
      <c r="AD487" s="932"/>
      <c r="AE487" s="932"/>
      <c r="AF487" s="932"/>
      <c r="AG487" s="932"/>
      <c r="AH487" s="932"/>
      <c r="AI487" s="932"/>
      <c r="AJ487" s="932"/>
      <c r="AK487" s="932"/>
      <c r="AL487" s="932"/>
      <c r="AM487" s="932"/>
      <c r="AN487" s="932"/>
      <c r="AO487" s="932"/>
      <c r="AP487" s="932"/>
      <c r="AQ487" s="932"/>
      <c r="AR487" s="932"/>
      <c r="AS487" s="932"/>
      <c r="AT487" s="932"/>
      <c r="AU487" s="932"/>
      <c r="AV487" s="932"/>
      <c r="AW487" s="932"/>
      <c r="AX487" s="932"/>
      <c r="AY487" s="932"/>
      <c r="AZ487" s="932"/>
      <c r="BA487" s="932"/>
      <c r="BB487" s="932"/>
      <c r="BC487" s="932"/>
      <c r="BD487" s="932"/>
      <c r="BE487" s="932"/>
      <c r="BF487" s="932"/>
      <c r="BG487" s="932"/>
      <c r="BH487" s="932"/>
      <c r="BI487" s="932"/>
      <c r="BJ487" s="932"/>
      <c r="BK487" s="932"/>
      <c r="BL487" s="932"/>
      <c r="BM487" s="932"/>
      <c r="BN487" s="932"/>
      <c r="BO487" s="932"/>
      <c r="BP487" s="932"/>
      <c r="BQ487" s="932"/>
      <c r="BR487" s="932"/>
      <c r="BS487" s="932"/>
      <c r="BT487" s="932"/>
      <c r="BU487" s="932"/>
      <c r="BV487" s="932"/>
      <c r="BW487" s="932"/>
      <c r="BX487" s="932"/>
      <c r="BY487" s="932"/>
      <c r="BZ487" s="932"/>
      <c r="CA487" s="932"/>
      <c r="CB487" s="932"/>
      <c r="CC487" s="932"/>
      <c r="CD487" s="932"/>
      <c r="CE487" s="932"/>
      <c r="CF487" s="932"/>
      <c r="CG487" s="932"/>
      <c r="CH487" s="932"/>
      <c r="CI487" s="932"/>
      <c r="CJ487" s="932"/>
      <c r="CK487" s="932"/>
      <c r="CL487" s="932"/>
      <c r="CM487" s="932"/>
      <c r="CN487" s="932"/>
      <c r="CO487" s="932"/>
      <c r="CP487" s="932"/>
      <c r="CQ487" s="932"/>
      <c r="CR487" s="932"/>
      <c r="CS487" s="932"/>
      <c r="CT487" s="932"/>
      <c r="CU487" s="932"/>
      <c r="CV487" s="932"/>
      <c r="CW487" s="932"/>
      <c r="CX487" s="932"/>
      <c r="CY487" s="932"/>
      <c r="CZ487" s="932"/>
      <c r="DA487" s="932"/>
      <c r="DB487" s="932"/>
      <c r="DC487" s="932"/>
      <c r="DD487" s="932"/>
      <c r="DE487" s="932"/>
      <c r="DF487" s="932"/>
      <c r="DG487" s="932"/>
      <c r="DH487" s="932"/>
      <c r="DI487" s="932"/>
      <c r="DJ487" s="932"/>
      <c r="DK487" s="932"/>
      <c r="DL487" s="932"/>
      <c r="DM487" s="932"/>
      <c r="DN487" s="932"/>
      <c r="DO487" s="932"/>
      <c r="DP487" s="932"/>
      <c r="DQ487" s="932"/>
      <c r="DR487" s="932"/>
    </row>
    <row r="488" spans="18:122">
      <c r="R488" s="932"/>
      <c r="S488" s="932"/>
      <c r="T488" s="932"/>
      <c r="U488" s="932"/>
      <c r="V488" s="932"/>
      <c r="W488" s="932"/>
      <c r="X488" s="932"/>
      <c r="Y488" s="932"/>
      <c r="Z488" s="932"/>
      <c r="AA488" s="932"/>
      <c r="AB488" s="932"/>
      <c r="AC488" s="932"/>
      <c r="AD488" s="932"/>
      <c r="AE488" s="932"/>
      <c r="AF488" s="932"/>
      <c r="AG488" s="932"/>
      <c r="AH488" s="932"/>
      <c r="AI488" s="932"/>
      <c r="AJ488" s="932"/>
      <c r="AK488" s="932"/>
      <c r="AL488" s="932"/>
      <c r="AM488" s="932"/>
      <c r="AN488" s="932"/>
      <c r="AO488" s="932"/>
      <c r="AP488" s="932"/>
      <c r="AQ488" s="932"/>
      <c r="AR488" s="932"/>
      <c r="AS488" s="932"/>
      <c r="AT488" s="932"/>
      <c r="AU488" s="932"/>
      <c r="AV488" s="932"/>
      <c r="AW488" s="932"/>
      <c r="AX488" s="932"/>
      <c r="AY488" s="932"/>
      <c r="AZ488" s="932"/>
      <c r="BA488" s="932"/>
      <c r="BB488" s="932"/>
      <c r="BC488" s="932"/>
      <c r="BD488" s="932"/>
      <c r="BE488" s="932"/>
      <c r="BF488" s="932"/>
      <c r="BG488" s="932"/>
      <c r="BH488" s="932"/>
      <c r="BI488" s="932"/>
      <c r="BJ488" s="932"/>
      <c r="BK488" s="932"/>
      <c r="BL488" s="932"/>
      <c r="BM488" s="932"/>
      <c r="BN488" s="932"/>
      <c r="BO488" s="932"/>
      <c r="BP488" s="932"/>
      <c r="BQ488" s="932"/>
      <c r="BR488" s="932"/>
      <c r="BS488" s="932"/>
      <c r="BT488" s="932"/>
      <c r="BU488" s="932"/>
      <c r="BV488" s="932"/>
      <c r="BW488" s="932"/>
      <c r="BX488" s="932"/>
      <c r="BY488" s="932"/>
      <c r="BZ488" s="932"/>
      <c r="CA488" s="932"/>
      <c r="CB488" s="932"/>
      <c r="CC488" s="932"/>
      <c r="CD488" s="932"/>
      <c r="CE488" s="932"/>
      <c r="CF488" s="932"/>
      <c r="CG488" s="932"/>
      <c r="CH488" s="932"/>
      <c r="CI488" s="932"/>
      <c r="CJ488" s="932"/>
      <c r="CK488" s="932"/>
      <c r="CL488" s="932"/>
      <c r="CM488" s="932"/>
      <c r="CN488" s="932"/>
      <c r="CO488" s="932"/>
      <c r="CP488" s="932"/>
      <c r="CQ488" s="932"/>
      <c r="CR488" s="932"/>
      <c r="CS488" s="932"/>
      <c r="CT488" s="932"/>
      <c r="CU488" s="932"/>
      <c r="CV488" s="932"/>
      <c r="CW488" s="932"/>
      <c r="CX488" s="932"/>
      <c r="CY488" s="932"/>
      <c r="CZ488" s="932"/>
      <c r="DA488" s="932"/>
      <c r="DB488" s="932"/>
      <c r="DC488" s="932"/>
      <c r="DD488" s="932"/>
      <c r="DE488" s="932"/>
      <c r="DF488" s="932"/>
      <c r="DG488" s="932"/>
      <c r="DH488" s="932"/>
      <c r="DI488" s="932"/>
      <c r="DJ488" s="932"/>
      <c r="DK488" s="932"/>
      <c r="DL488" s="932"/>
      <c r="DM488" s="932"/>
      <c r="DN488" s="932"/>
      <c r="DO488" s="932"/>
      <c r="DP488" s="932"/>
      <c r="DQ488" s="932"/>
      <c r="DR488" s="932"/>
    </row>
    <row r="489" spans="18:122">
      <c r="R489" s="932"/>
      <c r="S489" s="932"/>
      <c r="T489" s="932"/>
      <c r="U489" s="932"/>
      <c r="V489" s="932"/>
      <c r="W489" s="932"/>
      <c r="X489" s="932"/>
      <c r="Y489" s="932"/>
      <c r="Z489" s="932"/>
      <c r="AA489" s="932"/>
      <c r="AB489" s="932"/>
      <c r="AC489" s="932"/>
      <c r="AD489" s="932"/>
      <c r="AE489" s="932"/>
      <c r="AF489" s="932"/>
      <c r="AG489" s="932"/>
      <c r="AH489" s="932"/>
      <c r="AI489" s="932"/>
      <c r="AJ489" s="932"/>
      <c r="AK489" s="932"/>
      <c r="AL489" s="932"/>
      <c r="AM489" s="932"/>
      <c r="AN489" s="932"/>
      <c r="AO489" s="932"/>
      <c r="AP489" s="932"/>
      <c r="AQ489" s="932"/>
      <c r="AR489" s="932"/>
      <c r="AS489" s="932"/>
      <c r="AT489" s="932"/>
      <c r="AU489" s="932"/>
      <c r="AV489" s="932"/>
      <c r="AW489" s="932"/>
      <c r="AX489" s="932"/>
      <c r="AY489" s="932"/>
      <c r="AZ489" s="932"/>
      <c r="BA489" s="932"/>
      <c r="BB489" s="932"/>
      <c r="BC489" s="932"/>
      <c r="BD489" s="932"/>
      <c r="BE489" s="932"/>
      <c r="BF489" s="932"/>
      <c r="BG489" s="932"/>
      <c r="BH489" s="932"/>
      <c r="BI489" s="932"/>
      <c r="BJ489" s="932"/>
      <c r="BK489" s="932"/>
      <c r="BL489" s="932"/>
      <c r="BM489" s="932"/>
      <c r="BN489" s="932"/>
      <c r="BO489" s="932"/>
      <c r="BP489" s="932"/>
      <c r="BQ489" s="932"/>
      <c r="BR489" s="932"/>
      <c r="BS489" s="932"/>
      <c r="BT489" s="932"/>
      <c r="BU489" s="932"/>
      <c r="BV489" s="932"/>
      <c r="BW489" s="932"/>
      <c r="BX489" s="932"/>
      <c r="BY489" s="932"/>
      <c r="BZ489" s="932"/>
      <c r="CA489" s="932"/>
      <c r="CB489" s="932"/>
      <c r="CC489" s="932"/>
      <c r="CD489" s="932"/>
      <c r="CE489" s="932"/>
      <c r="CF489" s="932"/>
      <c r="CG489" s="932"/>
      <c r="CH489" s="932"/>
      <c r="CI489" s="932"/>
      <c r="CJ489" s="932"/>
      <c r="CK489" s="932"/>
      <c r="CL489" s="932"/>
      <c r="CM489" s="932"/>
      <c r="CN489" s="932"/>
      <c r="CO489" s="932"/>
      <c r="CP489" s="932"/>
      <c r="CQ489" s="932"/>
      <c r="CR489" s="932"/>
      <c r="CS489" s="932"/>
      <c r="CT489" s="932"/>
      <c r="CU489" s="932"/>
      <c r="CV489" s="932"/>
      <c r="CW489" s="932"/>
      <c r="CX489" s="932"/>
      <c r="CY489" s="932"/>
      <c r="CZ489" s="932"/>
      <c r="DA489" s="932"/>
      <c r="DB489" s="932"/>
      <c r="DC489" s="932"/>
      <c r="DD489" s="932"/>
      <c r="DE489" s="932"/>
      <c r="DF489" s="932"/>
      <c r="DG489" s="932"/>
      <c r="DH489" s="932"/>
      <c r="DI489" s="932"/>
      <c r="DJ489" s="932"/>
      <c r="DK489" s="932"/>
      <c r="DL489" s="932"/>
      <c r="DM489" s="932"/>
      <c r="DN489" s="932"/>
      <c r="DO489" s="932"/>
      <c r="DP489" s="932"/>
      <c r="DQ489" s="932"/>
      <c r="DR489" s="932"/>
    </row>
    <row r="490" spans="18:122">
      <c r="R490" s="932"/>
      <c r="S490" s="932"/>
      <c r="T490" s="932"/>
      <c r="U490" s="932"/>
      <c r="V490" s="932"/>
      <c r="W490" s="932"/>
      <c r="X490" s="932"/>
      <c r="Y490" s="932"/>
      <c r="Z490" s="932"/>
      <c r="AA490" s="932"/>
      <c r="AB490" s="932"/>
      <c r="AC490" s="932"/>
      <c r="AD490" s="932"/>
      <c r="AE490" s="932"/>
      <c r="AF490" s="932"/>
      <c r="AG490" s="932"/>
      <c r="AH490" s="932"/>
      <c r="AI490" s="932"/>
      <c r="AJ490" s="932"/>
      <c r="AK490" s="932"/>
      <c r="AL490" s="932"/>
      <c r="AM490" s="932"/>
      <c r="AN490" s="932"/>
      <c r="AO490" s="932"/>
      <c r="AP490" s="932"/>
      <c r="AQ490" s="932"/>
      <c r="AR490" s="932"/>
      <c r="AS490" s="932"/>
      <c r="AT490" s="932"/>
      <c r="AU490" s="932"/>
      <c r="AV490" s="932"/>
      <c r="AW490" s="932"/>
      <c r="AX490" s="932"/>
      <c r="AY490" s="932"/>
      <c r="AZ490" s="932"/>
      <c r="BA490" s="932"/>
      <c r="BB490" s="932"/>
      <c r="BC490" s="932"/>
      <c r="BD490" s="932"/>
      <c r="BE490" s="932"/>
      <c r="BF490" s="932"/>
      <c r="BG490" s="932"/>
      <c r="BH490" s="932"/>
      <c r="BI490" s="932"/>
      <c r="BJ490" s="932"/>
      <c r="BK490" s="932"/>
      <c r="BL490" s="932"/>
      <c r="BM490" s="932"/>
      <c r="BN490" s="932"/>
      <c r="BO490" s="932"/>
      <c r="BP490" s="932"/>
      <c r="BQ490" s="932"/>
      <c r="BR490" s="932"/>
      <c r="BS490" s="932"/>
      <c r="BT490" s="932"/>
      <c r="BU490" s="932"/>
      <c r="BV490" s="932"/>
      <c r="BW490" s="932"/>
      <c r="BX490" s="932"/>
      <c r="BY490" s="932"/>
      <c r="BZ490" s="932"/>
      <c r="CA490" s="932"/>
      <c r="CB490" s="932"/>
      <c r="CC490" s="932"/>
      <c r="CD490" s="932"/>
      <c r="CE490" s="932"/>
      <c r="CF490" s="932"/>
      <c r="CG490" s="932"/>
      <c r="CH490" s="932"/>
      <c r="CI490" s="932"/>
      <c r="CJ490" s="932"/>
      <c r="CK490" s="932"/>
      <c r="CL490" s="932"/>
      <c r="CM490" s="932"/>
      <c r="CN490" s="932"/>
      <c r="CO490" s="932"/>
      <c r="CP490" s="932"/>
      <c r="CQ490" s="932"/>
      <c r="CR490" s="932"/>
      <c r="CS490" s="932"/>
      <c r="CT490" s="932"/>
      <c r="CU490" s="932"/>
      <c r="CV490" s="932"/>
      <c r="CW490" s="932"/>
      <c r="CX490" s="932"/>
      <c r="CY490" s="932"/>
      <c r="CZ490" s="932"/>
      <c r="DA490" s="932"/>
      <c r="DB490" s="932"/>
      <c r="DC490" s="932"/>
      <c r="DD490" s="932"/>
      <c r="DE490" s="932"/>
      <c r="DF490" s="932"/>
      <c r="DG490" s="932"/>
      <c r="DH490" s="932"/>
      <c r="DI490" s="932"/>
      <c r="DJ490" s="932"/>
      <c r="DK490" s="932"/>
      <c r="DL490" s="932"/>
      <c r="DM490" s="932"/>
      <c r="DN490" s="932"/>
      <c r="DO490" s="932"/>
      <c r="DP490" s="932"/>
      <c r="DQ490" s="932"/>
      <c r="DR490" s="932"/>
    </row>
    <row r="491" spans="18:122">
      <c r="R491" s="932"/>
      <c r="S491" s="932"/>
      <c r="T491" s="932"/>
      <c r="U491" s="932"/>
      <c r="V491" s="932"/>
      <c r="W491" s="932"/>
      <c r="X491" s="932"/>
      <c r="Y491" s="932"/>
      <c r="Z491" s="932"/>
      <c r="AA491" s="932"/>
      <c r="AB491" s="932"/>
      <c r="AC491" s="932"/>
      <c r="AD491" s="932"/>
      <c r="AE491" s="932"/>
      <c r="AF491" s="932"/>
      <c r="AG491" s="932"/>
      <c r="AH491" s="932"/>
      <c r="AI491" s="932"/>
      <c r="AJ491" s="932"/>
      <c r="AK491" s="932"/>
      <c r="AL491" s="932"/>
      <c r="AM491" s="932"/>
      <c r="AN491" s="932"/>
      <c r="AO491" s="932"/>
      <c r="AP491" s="932"/>
      <c r="AQ491" s="932"/>
      <c r="AR491" s="932"/>
      <c r="AS491" s="932"/>
      <c r="AT491" s="932"/>
      <c r="AU491" s="932"/>
      <c r="AV491" s="932"/>
      <c r="AW491" s="932"/>
      <c r="AX491" s="932"/>
      <c r="AY491" s="932"/>
      <c r="AZ491" s="932"/>
      <c r="BA491" s="932"/>
      <c r="BB491" s="932"/>
      <c r="BC491" s="932"/>
      <c r="BD491" s="932"/>
      <c r="BE491" s="932"/>
      <c r="BF491" s="932"/>
      <c r="BG491" s="932"/>
      <c r="BH491" s="932"/>
      <c r="BI491" s="932"/>
      <c r="BJ491" s="932"/>
      <c r="BK491" s="932"/>
      <c r="BL491" s="932"/>
      <c r="BM491" s="932"/>
      <c r="BN491" s="932"/>
      <c r="BO491" s="932"/>
      <c r="BP491" s="932"/>
      <c r="BQ491" s="932"/>
      <c r="BR491" s="932"/>
      <c r="BS491" s="932"/>
      <c r="BT491" s="932"/>
      <c r="BU491" s="932"/>
      <c r="BV491" s="932"/>
      <c r="BW491" s="932"/>
      <c r="BX491" s="932"/>
      <c r="BY491" s="932"/>
      <c r="BZ491" s="932"/>
      <c r="CA491" s="932"/>
      <c r="CB491" s="932"/>
      <c r="CC491" s="932"/>
      <c r="CD491" s="932"/>
      <c r="CE491" s="932"/>
      <c r="CF491" s="932"/>
      <c r="CG491" s="932"/>
      <c r="CH491" s="932"/>
      <c r="CI491" s="932"/>
      <c r="CJ491" s="932"/>
      <c r="CK491" s="932"/>
      <c r="CL491" s="932"/>
      <c r="CM491" s="932"/>
      <c r="CN491" s="932"/>
      <c r="CO491" s="932"/>
      <c r="CP491" s="932"/>
      <c r="CQ491" s="932"/>
      <c r="CR491" s="932"/>
      <c r="CS491" s="932"/>
      <c r="CT491" s="932"/>
      <c r="CU491" s="932"/>
      <c r="CV491" s="932"/>
      <c r="CW491" s="932"/>
      <c r="CX491" s="932"/>
      <c r="CY491" s="932"/>
      <c r="CZ491" s="932"/>
      <c r="DA491" s="932"/>
      <c r="DB491" s="932"/>
      <c r="DC491" s="932"/>
      <c r="DD491" s="932"/>
      <c r="DE491" s="932"/>
      <c r="DF491" s="932"/>
      <c r="DG491" s="932"/>
      <c r="DH491" s="932"/>
      <c r="DI491" s="932"/>
      <c r="DJ491" s="932"/>
      <c r="DK491" s="932"/>
      <c r="DL491" s="932"/>
      <c r="DM491" s="932"/>
      <c r="DN491" s="932"/>
      <c r="DO491" s="932"/>
      <c r="DP491" s="932"/>
      <c r="DQ491" s="932"/>
      <c r="DR491" s="932"/>
    </row>
    <row r="492" spans="18:122">
      <c r="R492" s="932"/>
      <c r="S492" s="932"/>
      <c r="T492" s="932"/>
      <c r="U492" s="932"/>
      <c r="V492" s="932"/>
      <c r="W492" s="932"/>
      <c r="X492" s="932"/>
      <c r="Y492" s="932"/>
      <c r="Z492" s="932"/>
      <c r="AA492" s="932"/>
      <c r="AB492" s="932"/>
      <c r="AC492" s="932"/>
      <c r="AD492" s="932"/>
      <c r="AE492" s="932"/>
      <c r="AF492" s="932"/>
      <c r="AG492" s="932"/>
      <c r="AH492" s="932"/>
      <c r="AI492" s="932"/>
      <c r="AJ492" s="932"/>
      <c r="AK492" s="932"/>
      <c r="AL492" s="932"/>
      <c r="AM492" s="932"/>
      <c r="AN492" s="932"/>
      <c r="AO492" s="932"/>
      <c r="AP492" s="932"/>
      <c r="AQ492" s="932"/>
      <c r="AR492" s="932"/>
      <c r="AS492" s="932"/>
      <c r="AT492" s="932"/>
      <c r="AU492" s="932"/>
      <c r="AV492" s="932"/>
      <c r="AW492" s="932"/>
      <c r="AX492" s="932"/>
      <c r="AY492" s="932"/>
      <c r="AZ492" s="932"/>
      <c r="BA492" s="932"/>
      <c r="BB492" s="932"/>
      <c r="BC492" s="932"/>
      <c r="BD492" s="932"/>
      <c r="BE492" s="932"/>
      <c r="BF492" s="932"/>
      <c r="BG492" s="932"/>
      <c r="BH492" s="932"/>
      <c r="BI492" s="932"/>
      <c r="BJ492" s="932"/>
      <c r="BK492" s="932"/>
      <c r="BL492" s="932"/>
      <c r="BM492" s="932"/>
      <c r="BN492" s="932"/>
      <c r="BO492" s="932"/>
      <c r="BP492" s="932"/>
      <c r="BQ492" s="932"/>
      <c r="BR492" s="932"/>
      <c r="BS492" s="932"/>
      <c r="BT492" s="932"/>
      <c r="BU492" s="932"/>
      <c r="BV492" s="932"/>
      <c r="BW492" s="932"/>
      <c r="BX492" s="932"/>
      <c r="BY492" s="932"/>
      <c r="BZ492" s="932"/>
      <c r="CA492" s="932"/>
      <c r="CB492" s="932"/>
      <c r="CC492" s="932"/>
      <c r="CD492" s="932"/>
      <c r="CE492" s="932"/>
      <c r="CF492" s="932"/>
      <c r="CG492" s="932"/>
      <c r="CH492" s="932"/>
      <c r="CI492" s="932"/>
      <c r="CJ492" s="932"/>
      <c r="CK492" s="932"/>
      <c r="CL492" s="932"/>
      <c r="CM492" s="932"/>
      <c r="CN492" s="932"/>
      <c r="CO492" s="932"/>
      <c r="CP492" s="932"/>
      <c r="CQ492" s="932"/>
      <c r="CR492" s="932"/>
      <c r="CS492" s="932"/>
      <c r="CT492" s="932"/>
      <c r="CU492" s="932"/>
      <c r="CV492" s="932"/>
      <c r="CW492" s="932"/>
      <c r="CX492" s="932"/>
      <c r="CY492" s="932"/>
      <c r="CZ492" s="932"/>
      <c r="DA492" s="932"/>
      <c r="DB492" s="932"/>
      <c r="DC492" s="932"/>
      <c r="DD492" s="932"/>
      <c r="DE492" s="932"/>
      <c r="DF492" s="932"/>
      <c r="DG492" s="932"/>
      <c r="DH492" s="932"/>
      <c r="DI492" s="932"/>
      <c r="DJ492" s="932"/>
      <c r="DK492" s="932"/>
      <c r="DL492" s="932"/>
      <c r="DM492" s="932"/>
      <c r="DN492" s="932"/>
      <c r="DO492" s="932"/>
      <c r="DP492" s="932"/>
      <c r="DQ492" s="932"/>
      <c r="DR492" s="932"/>
    </row>
    <row r="493" spans="18:122">
      <c r="R493" s="932"/>
      <c r="S493" s="932"/>
      <c r="T493" s="932"/>
      <c r="U493" s="932"/>
      <c r="V493" s="932"/>
      <c r="W493" s="932"/>
      <c r="X493" s="932"/>
      <c r="Y493" s="932"/>
      <c r="Z493" s="932"/>
      <c r="AA493" s="932"/>
      <c r="AB493" s="932"/>
      <c r="AC493" s="932"/>
      <c r="AD493" s="932"/>
      <c r="AE493" s="932"/>
      <c r="AF493" s="932"/>
      <c r="AG493" s="932"/>
      <c r="AH493" s="932"/>
      <c r="AI493" s="932"/>
      <c r="AJ493" s="932"/>
      <c r="AK493" s="932"/>
      <c r="AL493" s="932"/>
      <c r="AM493" s="932"/>
      <c r="AN493" s="932"/>
      <c r="AO493" s="932"/>
      <c r="AP493" s="932"/>
      <c r="AQ493" s="932"/>
      <c r="AR493" s="932"/>
      <c r="AS493" s="932"/>
      <c r="AT493" s="932"/>
      <c r="AU493" s="932"/>
      <c r="AV493" s="932"/>
      <c r="AW493" s="932"/>
      <c r="AX493" s="932"/>
      <c r="AY493" s="932"/>
      <c r="AZ493" s="932"/>
      <c r="BA493" s="932"/>
      <c r="BB493" s="932"/>
      <c r="BC493" s="932"/>
      <c r="BD493" s="932"/>
      <c r="BE493" s="932"/>
      <c r="BF493" s="932"/>
      <c r="BG493" s="932"/>
      <c r="BH493" s="932"/>
      <c r="BI493" s="932"/>
      <c r="BJ493" s="932"/>
      <c r="BK493" s="932"/>
      <c r="BL493" s="932"/>
      <c r="BM493" s="932"/>
      <c r="BN493" s="932"/>
      <c r="BO493" s="932"/>
      <c r="BP493" s="932"/>
      <c r="BQ493" s="932"/>
      <c r="BR493" s="932"/>
      <c r="BS493" s="932"/>
      <c r="BT493" s="932"/>
      <c r="BU493" s="932"/>
      <c r="BV493" s="932"/>
      <c r="BW493" s="932"/>
      <c r="BX493" s="932"/>
      <c r="BY493" s="932"/>
      <c r="BZ493" s="932"/>
      <c r="CA493" s="932"/>
      <c r="CB493" s="932"/>
      <c r="CC493" s="932"/>
      <c r="CD493" s="932"/>
      <c r="CE493" s="932"/>
      <c r="CF493" s="932"/>
      <c r="CG493" s="932"/>
      <c r="CH493" s="932"/>
      <c r="CI493" s="932"/>
      <c r="CJ493" s="932"/>
      <c r="CK493" s="932"/>
      <c r="CL493" s="932"/>
      <c r="CM493" s="932"/>
      <c r="CN493" s="932"/>
      <c r="CO493" s="932"/>
      <c r="CP493" s="932"/>
      <c r="CQ493" s="932"/>
      <c r="CR493" s="932"/>
      <c r="CS493" s="932"/>
      <c r="CT493" s="932"/>
      <c r="CU493" s="932"/>
      <c r="CV493" s="932"/>
      <c r="CW493" s="932"/>
      <c r="CX493" s="932"/>
      <c r="CY493" s="932"/>
      <c r="CZ493" s="932"/>
      <c r="DA493" s="932"/>
      <c r="DB493" s="932"/>
      <c r="DC493" s="932"/>
      <c r="DD493" s="932"/>
      <c r="DE493" s="932"/>
      <c r="DF493" s="932"/>
      <c r="DG493" s="932"/>
      <c r="DH493" s="932"/>
      <c r="DI493" s="932"/>
      <c r="DJ493" s="932"/>
      <c r="DK493" s="932"/>
      <c r="DL493" s="932"/>
      <c r="DM493" s="932"/>
      <c r="DN493" s="932"/>
      <c r="DO493" s="932"/>
      <c r="DP493" s="932"/>
      <c r="DQ493" s="932"/>
      <c r="DR493" s="932"/>
    </row>
    <row r="494" spans="18:122">
      <c r="R494" s="932"/>
      <c r="S494" s="932"/>
      <c r="T494" s="932"/>
      <c r="U494" s="932"/>
      <c r="V494" s="932"/>
      <c r="W494" s="932"/>
      <c r="X494" s="932"/>
      <c r="Y494" s="932"/>
      <c r="Z494" s="932"/>
      <c r="AA494" s="932"/>
      <c r="AB494" s="932"/>
      <c r="AC494" s="932"/>
      <c r="AD494" s="932"/>
      <c r="AE494" s="932"/>
      <c r="AF494" s="932"/>
      <c r="AG494" s="932"/>
      <c r="AH494" s="932"/>
      <c r="AI494" s="932"/>
      <c r="AJ494" s="932"/>
      <c r="AK494" s="932"/>
      <c r="AL494" s="932"/>
      <c r="AM494" s="932"/>
      <c r="AN494" s="932"/>
      <c r="AO494" s="932"/>
      <c r="AP494" s="932"/>
      <c r="AQ494" s="932"/>
      <c r="AR494" s="932"/>
      <c r="AS494" s="932"/>
      <c r="AT494" s="932"/>
      <c r="AU494" s="932"/>
      <c r="AV494" s="932"/>
      <c r="AW494" s="932"/>
      <c r="AX494" s="932"/>
      <c r="AY494" s="932"/>
      <c r="AZ494" s="932"/>
      <c r="BA494" s="932"/>
      <c r="BB494" s="932"/>
      <c r="BC494" s="932"/>
      <c r="BD494" s="932"/>
      <c r="BE494" s="932"/>
      <c r="BF494" s="932"/>
      <c r="BG494" s="932"/>
      <c r="BH494" s="932"/>
      <c r="BI494" s="932"/>
      <c r="BJ494" s="932"/>
      <c r="BK494" s="932"/>
      <c r="BL494" s="932"/>
      <c r="BM494" s="932"/>
      <c r="BN494" s="932"/>
      <c r="BO494" s="932"/>
      <c r="BP494" s="932"/>
      <c r="BQ494" s="932"/>
      <c r="BR494" s="932"/>
      <c r="BS494" s="932"/>
      <c r="BT494" s="932"/>
      <c r="BU494" s="932"/>
      <c r="BV494" s="932"/>
      <c r="BW494" s="932"/>
      <c r="BX494" s="932"/>
      <c r="BY494" s="932"/>
      <c r="BZ494" s="932"/>
      <c r="CA494" s="932"/>
      <c r="CB494" s="932"/>
      <c r="CC494" s="932"/>
      <c r="CD494" s="932"/>
      <c r="CE494" s="932"/>
      <c r="CF494" s="932"/>
      <c r="CG494" s="932"/>
      <c r="CH494" s="932"/>
      <c r="CI494" s="932"/>
      <c r="CJ494" s="932"/>
      <c r="CK494" s="932"/>
      <c r="CL494" s="932"/>
      <c r="CM494" s="932"/>
      <c r="CN494" s="932"/>
      <c r="CO494" s="932"/>
      <c r="CP494" s="932"/>
      <c r="CQ494" s="932"/>
      <c r="CR494" s="932"/>
      <c r="CS494" s="932"/>
      <c r="CT494" s="932"/>
      <c r="CU494" s="932"/>
      <c r="CV494" s="932"/>
      <c r="CW494" s="932"/>
      <c r="CX494" s="932"/>
      <c r="CY494" s="932"/>
      <c r="CZ494" s="932"/>
      <c r="DA494" s="932"/>
      <c r="DB494" s="932"/>
      <c r="DC494" s="932"/>
      <c r="DD494" s="932"/>
      <c r="DE494" s="932"/>
      <c r="DF494" s="932"/>
      <c r="DG494" s="932"/>
      <c r="DH494" s="932"/>
      <c r="DI494" s="932"/>
      <c r="DJ494" s="932"/>
      <c r="DK494" s="932"/>
      <c r="DL494" s="932"/>
      <c r="DM494" s="932"/>
      <c r="DN494" s="932"/>
      <c r="DO494" s="932"/>
      <c r="DP494" s="932"/>
      <c r="DQ494" s="932"/>
      <c r="DR494" s="932"/>
    </row>
    <row r="495" spans="18:122">
      <c r="R495" s="932"/>
      <c r="S495" s="932"/>
      <c r="T495" s="932"/>
      <c r="U495" s="932"/>
      <c r="V495" s="932"/>
      <c r="W495" s="932"/>
      <c r="X495" s="932"/>
      <c r="Y495" s="932"/>
      <c r="Z495" s="932"/>
      <c r="AA495" s="932"/>
      <c r="AB495" s="932"/>
      <c r="AC495" s="932"/>
      <c r="AD495" s="932"/>
      <c r="AE495" s="932"/>
      <c r="AF495" s="932"/>
      <c r="AG495" s="932"/>
      <c r="AH495" s="932"/>
      <c r="AI495" s="932"/>
      <c r="AJ495" s="932"/>
      <c r="AK495" s="932"/>
      <c r="AL495" s="932"/>
      <c r="AM495" s="932"/>
      <c r="AN495" s="932"/>
      <c r="AO495" s="932"/>
      <c r="AP495" s="932"/>
      <c r="AQ495" s="932"/>
      <c r="AR495" s="932"/>
      <c r="AS495" s="932"/>
      <c r="AT495" s="932"/>
      <c r="AU495" s="932"/>
      <c r="AV495" s="932"/>
      <c r="AW495" s="932"/>
      <c r="AX495" s="932"/>
      <c r="AY495" s="932"/>
      <c r="AZ495" s="932"/>
      <c r="BA495" s="932"/>
      <c r="BB495" s="932"/>
      <c r="BC495" s="932"/>
      <c r="BD495" s="932"/>
      <c r="BE495" s="932"/>
      <c r="BF495" s="932"/>
      <c r="BG495" s="932"/>
      <c r="BH495" s="932"/>
      <c r="BI495" s="932"/>
      <c r="BJ495" s="932"/>
      <c r="BK495" s="932"/>
      <c r="BL495" s="932"/>
      <c r="BM495" s="932"/>
      <c r="BN495" s="932"/>
      <c r="BO495" s="932"/>
      <c r="BP495" s="932"/>
      <c r="BQ495" s="932"/>
      <c r="BR495" s="932"/>
      <c r="BS495" s="932"/>
      <c r="BT495" s="932"/>
      <c r="BU495" s="932"/>
      <c r="BV495" s="932"/>
      <c r="BW495" s="932"/>
      <c r="BX495" s="932"/>
      <c r="BY495" s="932"/>
      <c r="BZ495" s="932"/>
      <c r="CA495" s="932"/>
      <c r="CB495" s="932"/>
      <c r="CC495" s="932"/>
      <c r="CD495" s="932"/>
      <c r="CE495" s="932"/>
      <c r="CF495" s="932"/>
      <c r="CG495" s="932"/>
      <c r="CH495" s="932"/>
      <c r="CI495" s="932"/>
      <c r="CJ495" s="932"/>
      <c r="CK495" s="932"/>
      <c r="CL495" s="932"/>
      <c r="CM495" s="932"/>
      <c r="CN495" s="932"/>
      <c r="CO495" s="932"/>
      <c r="CP495" s="932"/>
      <c r="CQ495" s="932"/>
      <c r="CR495" s="932"/>
      <c r="CS495" s="932"/>
      <c r="CT495" s="932"/>
      <c r="CU495" s="932"/>
      <c r="CV495" s="932"/>
      <c r="CW495" s="932"/>
      <c r="CX495" s="932"/>
      <c r="CY495" s="932"/>
      <c r="CZ495" s="932"/>
      <c r="DA495" s="932"/>
      <c r="DB495" s="932"/>
      <c r="DC495" s="932"/>
      <c r="DD495" s="932"/>
      <c r="DE495" s="932"/>
      <c r="DF495" s="932"/>
      <c r="DG495" s="932"/>
      <c r="DH495" s="932"/>
      <c r="DI495" s="932"/>
      <c r="DJ495" s="932"/>
      <c r="DK495" s="932"/>
      <c r="DL495" s="932"/>
      <c r="DM495" s="932"/>
      <c r="DN495" s="932"/>
      <c r="DO495" s="932"/>
      <c r="DP495" s="932"/>
      <c r="DQ495" s="932"/>
      <c r="DR495" s="932"/>
    </row>
    <row r="496" spans="18:122">
      <c r="R496" s="932"/>
      <c r="S496" s="932"/>
      <c r="T496" s="932"/>
      <c r="U496" s="932"/>
      <c r="V496" s="932"/>
      <c r="W496" s="932"/>
      <c r="X496" s="932"/>
      <c r="Y496" s="932"/>
      <c r="Z496" s="932"/>
      <c r="AA496" s="932"/>
      <c r="AB496" s="932"/>
      <c r="AC496" s="932"/>
      <c r="AD496" s="932"/>
      <c r="AE496" s="932"/>
      <c r="AF496" s="932"/>
      <c r="AG496" s="932"/>
      <c r="AH496" s="932"/>
      <c r="AI496" s="932"/>
      <c r="AJ496" s="932"/>
      <c r="AK496" s="932"/>
      <c r="AL496" s="932"/>
      <c r="AM496" s="932"/>
      <c r="AN496" s="932"/>
      <c r="AO496" s="932"/>
      <c r="AP496" s="932"/>
      <c r="AQ496" s="932"/>
      <c r="AR496" s="932"/>
      <c r="AS496" s="932"/>
      <c r="AT496" s="932"/>
      <c r="AU496" s="932"/>
      <c r="AV496" s="932"/>
      <c r="AW496" s="932"/>
      <c r="AX496" s="932"/>
      <c r="AY496" s="932"/>
      <c r="AZ496" s="932"/>
      <c r="BA496" s="932"/>
      <c r="BB496" s="932"/>
      <c r="BC496" s="932"/>
      <c r="BD496" s="932"/>
      <c r="BE496" s="932"/>
      <c r="BF496" s="932"/>
      <c r="BG496" s="932"/>
      <c r="BH496" s="932"/>
      <c r="BI496" s="932"/>
      <c r="BJ496" s="932"/>
      <c r="BK496" s="932"/>
      <c r="BL496" s="932"/>
      <c r="BM496" s="932"/>
      <c r="BN496" s="932"/>
      <c r="BO496" s="932"/>
      <c r="BP496" s="932"/>
      <c r="BQ496" s="932"/>
      <c r="BR496" s="932"/>
      <c r="BS496" s="932"/>
      <c r="BT496" s="932"/>
      <c r="BU496" s="932"/>
      <c r="BV496" s="932"/>
      <c r="BW496" s="932"/>
      <c r="BX496" s="932"/>
      <c r="BY496" s="932"/>
      <c r="BZ496" s="932"/>
      <c r="CA496" s="932"/>
      <c r="CB496" s="932"/>
      <c r="CC496" s="932"/>
      <c r="CD496" s="932"/>
      <c r="CE496" s="932"/>
      <c r="CF496" s="932"/>
      <c r="CG496" s="932"/>
      <c r="CH496" s="932"/>
      <c r="CI496" s="932"/>
      <c r="CJ496" s="932"/>
      <c r="CK496" s="932"/>
      <c r="CL496" s="932"/>
      <c r="CM496" s="932"/>
      <c r="CN496" s="932"/>
      <c r="CO496" s="932"/>
      <c r="CP496" s="932"/>
      <c r="CQ496" s="932"/>
      <c r="CR496" s="932"/>
      <c r="CS496" s="932"/>
      <c r="CT496" s="932"/>
      <c r="CU496" s="932"/>
      <c r="CV496" s="932"/>
      <c r="CW496" s="932"/>
      <c r="CX496" s="932"/>
      <c r="CY496" s="932"/>
      <c r="CZ496" s="932"/>
      <c r="DA496" s="932"/>
      <c r="DB496" s="932"/>
      <c r="DC496" s="932"/>
      <c r="DD496" s="932"/>
      <c r="DE496" s="932"/>
      <c r="DF496" s="932"/>
      <c r="DG496" s="932"/>
      <c r="DH496" s="932"/>
      <c r="DI496" s="932"/>
      <c r="DJ496" s="932"/>
      <c r="DK496" s="932"/>
      <c r="DL496" s="932"/>
      <c r="DM496" s="932"/>
      <c r="DN496" s="932"/>
      <c r="DO496" s="932"/>
      <c r="DP496" s="932"/>
      <c r="DQ496" s="932"/>
      <c r="DR496" s="932"/>
    </row>
    <row r="497" spans="18:122">
      <c r="R497" s="932"/>
      <c r="S497" s="932"/>
      <c r="T497" s="932"/>
      <c r="U497" s="932"/>
      <c r="V497" s="932"/>
      <c r="W497" s="932"/>
      <c r="X497" s="932"/>
      <c r="Y497" s="932"/>
      <c r="Z497" s="932"/>
      <c r="AA497" s="932"/>
      <c r="AB497" s="932"/>
      <c r="AC497" s="932"/>
      <c r="AD497" s="932"/>
      <c r="AE497" s="932"/>
      <c r="AF497" s="932"/>
      <c r="AG497" s="932"/>
      <c r="AH497" s="932"/>
      <c r="AI497" s="932"/>
      <c r="AJ497" s="932"/>
      <c r="AK497" s="932"/>
      <c r="AL497" s="932"/>
      <c r="AM497" s="932"/>
      <c r="AN497" s="932"/>
      <c r="AO497" s="932"/>
      <c r="AP497" s="932"/>
      <c r="AQ497" s="932"/>
      <c r="AR497" s="932"/>
      <c r="AS497" s="932"/>
      <c r="AT497" s="932"/>
      <c r="AU497" s="932"/>
      <c r="AV497" s="932"/>
      <c r="AW497" s="932"/>
      <c r="AX497" s="932"/>
      <c r="AY497" s="932"/>
      <c r="AZ497" s="932"/>
      <c r="BA497" s="932"/>
      <c r="BB497" s="932"/>
      <c r="BC497" s="932"/>
      <c r="BD497" s="932"/>
      <c r="BE497" s="932"/>
      <c r="BF497" s="932"/>
      <c r="BG497" s="932"/>
      <c r="BH497" s="932"/>
      <c r="BI497" s="932"/>
      <c r="BJ497" s="932"/>
      <c r="BK497" s="932"/>
      <c r="BL497" s="932"/>
      <c r="BM497" s="932"/>
      <c r="BN497" s="932"/>
      <c r="BO497" s="932"/>
      <c r="BP497" s="932"/>
      <c r="BQ497" s="932"/>
      <c r="BR497" s="932"/>
      <c r="BS497" s="932"/>
      <c r="BT497" s="932"/>
      <c r="BU497" s="932"/>
      <c r="BV497" s="932"/>
      <c r="BW497" s="932"/>
      <c r="BX497" s="932"/>
      <c r="BY497" s="932"/>
      <c r="BZ497" s="932"/>
      <c r="CA497" s="932"/>
      <c r="CB497" s="932"/>
      <c r="CC497" s="932"/>
      <c r="CD497" s="932"/>
      <c r="CE497" s="932"/>
      <c r="CF497" s="932"/>
      <c r="CG497" s="932"/>
      <c r="CH497" s="932"/>
      <c r="CI497" s="932"/>
      <c r="CJ497" s="932"/>
      <c r="CK497" s="932"/>
      <c r="CL497" s="932"/>
      <c r="CM497" s="932"/>
      <c r="CN497" s="932"/>
      <c r="CO497" s="932"/>
      <c r="CP497" s="932"/>
      <c r="CQ497" s="932"/>
      <c r="CR497" s="932"/>
      <c r="CS497" s="932"/>
      <c r="CT497" s="932"/>
      <c r="CU497" s="932"/>
      <c r="CV497" s="932"/>
      <c r="CW497" s="932"/>
      <c r="CX497" s="932"/>
      <c r="CY497" s="932"/>
      <c r="CZ497" s="932"/>
      <c r="DA497" s="932"/>
      <c r="DB497" s="932"/>
      <c r="DC497" s="932"/>
      <c r="DD497" s="932"/>
      <c r="DE497" s="932"/>
      <c r="DF497" s="932"/>
      <c r="DG497" s="932"/>
      <c r="DH497" s="932"/>
      <c r="DI497" s="932"/>
      <c r="DJ497" s="932"/>
      <c r="DK497" s="932"/>
      <c r="DL497" s="932"/>
      <c r="DM497" s="932"/>
      <c r="DN497" s="932"/>
      <c r="DO497" s="932"/>
      <c r="DP497" s="932"/>
      <c r="DQ497" s="932"/>
      <c r="DR497" s="932"/>
    </row>
    <row r="498" spans="18:122">
      <c r="R498" s="932"/>
      <c r="S498" s="932"/>
      <c r="T498" s="932"/>
      <c r="U498" s="932"/>
      <c r="V498" s="932"/>
      <c r="W498" s="932"/>
      <c r="X498" s="932"/>
      <c r="Y498" s="932"/>
      <c r="Z498" s="932"/>
      <c r="AA498" s="932"/>
      <c r="AB498" s="932"/>
      <c r="AC498" s="932"/>
      <c r="AD498" s="932"/>
      <c r="AE498" s="932"/>
      <c r="AF498" s="932"/>
      <c r="AG498" s="932"/>
      <c r="AH498" s="932"/>
      <c r="AI498" s="932"/>
      <c r="AJ498" s="932"/>
      <c r="AK498" s="932"/>
      <c r="AL498" s="932"/>
      <c r="AM498" s="932"/>
      <c r="AN498" s="932"/>
      <c r="AO498" s="932"/>
      <c r="AP498" s="932"/>
      <c r="AQ498" s="932"/>
      <c r="AR498" s="932"/>
      <c r="AS498" s="932"/>
      <c r="AT498" s="932"/>
      <c r="AU498" s="932"/>
      <c r="AV498" s="932"/>
      <c r="AW498" s="932"/>
      <c r="AX498" s="932"/>
      <c r="AY498" s="932"/>
      <c r="AZ498" s="932"/>
      <c r="BA498" s="932"/>
      <c r="BB498" s="932"/>
      <c r="BC498" s="932"/>
      <c r="BD498" s="932"/>
      <c r="BE498" s="932"/>
      <c r="BF498" s="932"/>
      <c r="BG498" s="932"/>
      <c r="BH498" s="932"/>
      <c r="BI498" s="932"/>
      <c r="BJ498" s="932"/>
      <c r="BK498" s="932"/>
      <c r="BL498" s="932"/>
      <c r="BM498" s="932"/>
      <c r="BN498" s="932"/>
      <c r="BO498" s="932"/>
      <c r="BP498" s="932"/>
      <c r="BQ498" s="932"/>
      <c r="BR498" s="932"/>
      <c r="BS498" s="932"/>
      <c r="BT498" s="932"/>
      <c r="BU498" s="932"/>
      <c r="BV498" s="932"/>
      <c r="BW498" s="932"/>
      <c r="BX498" s="932"/>
      <c r="BY498" s="932"/>
      <c r="BZ498" s="932"/>
      <c r="CA498" s="932"/>
      <c r="CB498" s="932"/>
      <c r="CC498" s="932"/>
      <c r="CD498" s="932"/>
      <c r="CE498" s="932"/>
      <c r="CF498" s="932"/>
      <c r="CG498" s="932"/>
      <c r="CH498" s="932"/>
      <c r="CI498" s="932"/>
      <c r="CJ498" s="932"/>
      <c r="CK498" s="932"/>
      <c r="CL498" s="932"/>
      <c r="CM498" s="932"/>
      <c r="CN498" s="932"/>
      <c r="CO498" s="932"/>
      <c r="CP498" s="932"/>
      <c r="CQ498" s="932"/>
      <c r="CR498" s="932"/>
      <c r="CS498" s="932"/>
      <c r="CT498" s="932"/>
      <c r="CU498" s="932"/>
      <c r="CV498" s="932"/>
      <c r="CW498" s="932"/>
      <c r="CX498" s="932"/>
      <c r="CY498" s="932"/>
      <c r="CZ498" s="932"/>
      <c r="DA498" s="932"/>
      <c r="DB498" s="932"/>
      <c r="DC498" s="932"/>
      <c r="DD498" s="932"/>
      <c r="DE498" s="932"/>
      <c r="DF498" s="932"/>
      <c r="DG498" s="932"/>
      <c r="DH498" s="932"/>
      <c r="DI498" s="932"/>
      <c r="DJ498" s="932"/>
      <c r="DK498" s="932"/>
      <c r="DL498" s="932"/>
      <c r="DM498" s="932"/>
      <c r="DN498" s="932"/>
      <c r="DO498" s="932"/>
      <c r="DP498" s="932"/>
      <c r="DQ498" s="932"/>
      <c r="DR498" s="932"/>
    </row>
    <row r="499" spans="18:122">
      <c r="R499" s="932"/>
      <c r="S499" s="932"/>
      <c r="T499" s="932"/>
      <c r="U499" s="932"/>
      <c r="V499" s="932"/>
      <c r="W499" s="932"/>
      <c r="X499" s="932"/>
      <c r="Y499" s="932"/>
      <c r="Z499" s="932"/>
      <c r="AA499" s="932"/>
      <c r="AB499" s="932"/>
      <c r="AC499" s="932"/>
      <c r="AD499" s="932"/>
      <c r="AE499" s="932"/>
      <c r="AF499" s="932"/>
      <c r="AG499" s="932"/>
      <c r="AH499" s="932"/>
      <c r="AI499" s="932"/>
      <c r="AJ499" s="932"/>
      <c r="AK499" s="932"/>
      <c r="AL499" s="932"/>
      <c r="AM499" s="932"/>
      <c r="AN499" s="932"/>
      <c r="AO499" s="932"/>
      <c r="AP499" s="932"/>
      <c r="AQ499" s="932"/>
      <c r="AR499" s="932"/>
      <c r="AS499" s="932"/>
      <c r="AT499" s="932"/>
      <c r="AU499" s="932"/>
      <c r="AV499" s="932"/>
      <c r="AW499" s="932"/>
      <c r="AX499" s="932"/>
      <c r="AY499" s="932"/>
      <c r="AZ499" s="932"/>
      <c r="BA499" s="932"/>
      <c r="BB499" s="932"/>
      <c r="BC499" s="932"/>
      <c r="BD499" s="932"/>
      <c r="BE499" s="932"/>
      <c r="BF499" s="932"/>
      <c r="BG499" s="932"/>
      <c r="BH499" s="932"/>
      <c r="BI499" s="932"/>
      <c r="BJ499" s="932"/>
      <c r="BK499" s="932"/>
      <c r="BL499" s="932"/>
      <c r="BM499" s="932"/>
      <c r="BN499" s="932"/>
      <c r="BO499" s="932"/>
      <c r="BP499" s="932"/>
      <c r="BQ499" s="932"/>
      <c r="BR499" s="932"/>
      <c r="BS499" s="932"/>
      <c r="BT499" s="932"/>
      <c r="BU499" s="932"/>
      <c r="BV499" s="932"/>
      <c r="BW499" s="932"/>
      <c r="BX499" s="932"/>
      <c r="BY499" s="932"/>
      <c r="BZ499" s="932"/>
      <c r="CA499" s="932"/>
      <c r="CB499" s="932"/>
      <c r="CC499" s="932"/>
      <c r="CD499" s="932"/>
      <c r="CE499" s="932"/>
      <c r="CF499" s="932"/>
      <c r="CG499" s="932"/>
      <c r="CH499" s="932"/>
      <c r="CI499" s="932"/>
      <c r="CJ499" s="932"/>
      <c r="CK499" s="932"/>
      <c r="CL499" s="932"/>
      <c r="CM499" s="932"/>
      <c r="CN499" s="932"/>
      <c r="CO499" s="932"/>
      <c r="CP499" s="932"/>
      <c r="CQ499" s="932"/>
      <c r="CR499" s="932"/>
      <c r="CS499" s="932"/>
      <c r="CT499" s="932"/>
      <c r="CU499" s="932"/>
      <c r="CV499" s="932"/>
      <c r="CW499" s="932"/>
      <c r="CX499" s="932"/>
      <c r="CY499" s="932"/>
      <c r="CZ499" s="932"/>
      <c r="DA499" s="932"/>
      <c r="DB499" s="932"/>
      <c r="DC499" s="932"/>
      <c r="DD499" s="932"/>
      <c r="DE499" s="932"/>
      <c r="DF499" s="932"/>
      <c r="DG499" s="932"/>
      <c r="DH499" s="932"/>
      <c r="DI499" s="932"/>
      <c r="DJ499" s="932"/>
      <c r="DK499" s="932"/>
      <c r="DL499" s="932"/>
      <c r="DM499" s="932"/>
      <c r="DN499" s="932"/>
      <c r="DO499" s="932"/>
      <c r="DP499" s="932"/>
      <c r="DQ499" s="932"/>
      <c r="DR499" s="932"/>
    </row>
    <row r="500" spans="18:122">
      <c r="R500" s="932"/>
      <c r="S500" s="932"/>
      <c r="T500" s="932"/>
      <c r="U500" s="932"/>
      <c r="V500" s="932"/>
      <c r="W500" s="932"/>
      <c r="X500" s="932"/>
      <c r="Y500" s="932"/>
      <c r="Z500" s="932"/>
      <c r="AA500" s="932"/>
      <c r="AB500" s="932"/>
      <c r="AC500" s="932"/>
      <c r="AD500" s="932"/>
      <c r="AE500" s="932"/>
      <c r="AF500" s="932"/>
      <c r="AG500" s="932"/>
      <c r="AH500" s="932"/>
      <c r="AI500" s="932"/>
      <c r="AJ500" s="932"/>
      <c r="AK500" s="932"/>
      <c r="AL500" s="932"/>
      <c r="AM500" s="932"/>
      <c r="AN500" s="932"/>
      <c r="AO500" s="932"/>
      <c r="AP500" s="932"/>
      <c r="AQ500" s="932"/>
      <c r="AR500" s="932"/>
      <c r="AS500" s="932"/>
      <c r="AT500" s="932"/>
      <c r="AU500" s="932"/>
      <c r="AV500" s="932"/>
      <c r="AW500" s="932"/>
      <c r="AX500" s="932"/>
      <c r="AY500" s="932"/>
      <c r="AZ500" s="932"/>
      <c r="BA500" s="932"/>
      <c r="BB500" s="932"/>
      <c r="BC500" s="932"/>
      <c r="BD500" s="932"/>
      <c r="BE500" s="932"/>
      <c r="BF500" s="932"/>
      <c r="BG500" s="932"/>
      <c r="BH500" s="932"/>
      <c r="BI500" s="932"/>
      <c r="BJ500" s="932"/>
      <c r="BK500" s="932"/>
      <c r="BL500" s="932"/>
      <c r="BM500" s="932"/>
      <c r="BN500" s="932"/>
      <c r="BO500" s="932"/>
      <c r="BP500" s="932"/>
      <c r="BQ500" s="932"/>
      <c r="BR500" s="932"/>
      <c r="BS500" s="932"/>
      <c r="BT500" s="932"/>
      <c r="BU500" s="932"/>
      <c r="BV500" s="932"/>
      <c r="BW500" s="932"/>
      <c r="BX500" s="932"/>
      <c r="BY500" s="932"/>
      <c r="BZ500" s="932"/>
      <c r="CA500" s="932"/>
      <c r="CB500" s="932"/>
      <c r="CC500" s="932"/>
      <c r="CD500" s="932"/>
      <c r="CE500" s="932"/>
      <c r="CF500" s="932"/>
      <c r="CG500" s="932"/>
      <c r="CH500" s="932"/>
      <c r="CI500" s="932"/>
      <c r="CJ500" s="932"/>
      <c r="CK500" s="932"/>
      <c r="CL500" s="932"/>
      <c r="CM500" s="932"/>
      <c r="CN500" s="932"/>
      <c r="CO500" s="932"/>
      <c r="CP500" s="932"/>
      <c r="CQ500" s="932"/>
      <c r="CR500" s="932"/>
      <c r="CS500" s="932"/>
      <c r="CT500" s="932"/>
      <c r="CU500" s="932"/>
      <c r="CV500" s="932"/>
      <c r="CW500" s="932"/>
      <c r="CX500" s="932"/>
      <c r="CY500" s="932"/>
      <c r="CZ500" s="932"/>
      <c r="DA500" s="932"/>
      <c r="DB500" s="932"/>
      <c r="DC500" s="932"/>
      <c r="DD500" s="932"/>
      <c r="DE500" s="932"/>
      <c r="DF500" s="932"/>
      <c r="DG500" s="932"/>
      <c r="DH500" s="932"/>
      <c r="DI500" s="932"/>
      <c r="DJ500" s="932"/>
      <c r="DK500" s="932"/>
      <c r="DL500" s="932"/>
      <c r="DM500" s="932"/>
      <c r="DN500" s="932"/>
      <c r="DO500" s="932"/>
      <c r="DP500" s="932"/>
      <c r="DQ500" s="932"/>
      <c r="DR500" s="932"/>
    </row>
    <row r="501" spans="18:122">
      <c r="R501" s="932"/>
      <c r="S501" s="932"/>
      <c r="T501" s="932"/>
      <c r="U501" s="932"/>
      <c r="V501" s="932"/>
      <c r="W501" s="932"/>
      <c r="X501" s="932"/>
      <c r="Y501" s="932"/>
      <c r="Z501" s="932"/>
      <c r="AA501" s="932"/>
      <c r="AB501" s="932"/>
      <c r="AC501" s="932"/>
      <c r="AD501" s="932"/>
      <c r="AE501" s="932"/>
      <c r="AF501" s="932"/>
      <c r="AG501" s="932"/>
      <c r="AH501" s="932"/>
      <c r="AI501" s="932"/>
      <c r="AJ501" s="932"/>
      <c r="AK501" s="932"/>
      <c r="AL501" s="932"/>
      <c r="AM501" s="932"/>
      <c r="AN501" s="932"/>
      <c r="AO501" s="932"/>
      <c r="AP501" s="932"/>
      <c r="AQ501" s="932"/>
      <c r="AR501" s="932"/>
      <c r="AS501" s="932"/>
      <c r="AT501" s="932"/>
      <c r="AU501" s="932"/>
      <c r="AV501" s="932"/>
      <c r="AW501" s="932"/>
      <c r="AX501" s="932"/>
      <c r="AY501" s="932"/>
      <c r="AZ501" s="932"/>
      <c r="BA501" s="932"/>
      <c r="BB501" s="932"/>
      <c r="BC501" s="932"/>
      <c r="BD501" s="932"/>
      <c r="BE501" s="932"/>
      <c r="BF501" s="932"/>
      <c r="BG501" s="932"/>
      <c r="BH501" s="932"/>
      <c r="BI501" s="932"/>
      <c r="BJ501" s="932"/>
      <c r="BK501" s="932"/>
      <c r="BL501" s="932"/>
      <c r="BM501" s="932"/>
      <c r="BN501" s="932"/>
      <c r="BO501" s="932"/>
      <c r="BP501" s="932"/>
      <c r="BQ501" s="932"/>
      <c r="BR501" s="932"/>
      <c r="BS501" s="932"/>
      <c r="BT501" s="932"/>
      <c r="BU501" s="932"/>
      <c r="BV501" s="932"/>
      <c r="BW501" s="932"/>
      <c r="BX501" s="932"/>
      <c r="BY501" s="932"/>
      <c r="BZ501" s="932"/>
      <c r="CA501" s="932"/>
      <c r="CB501" s="932"/>
      <c r="CC501" s="932"/>
      <c r="CD501" s="932"/>
      <c r="CE501" s="932"/>
      <c r="CF501" s="932"/>
      <c r="CG501" s="932"/>
      <c r="CH501" s="932"/>
      <c r="CI501" s="932"/>
      <c r="CJ501" s="932"/>
      <c r="CK501" s="932"/>
      <c r="CL501" s="932"/>
      <c r="CM501" s="932"/>
      <c r="CN501" s="932"/>
      <c r="CO501" s="932"/>
      <c r="CP501" s="932"/>
      <c r="CQ501" s="932"/>
      <c r="CR501" s="932"/>
      <c r="CS501" s="932"/>
      <c r="CT501" s="932"/>
      <c r="CU501" s="932"/>
      <c r="CV501" s="932"/>
      <c r="CW501" s="932"/>
      <c r="CX501" s="932"/>
      <c r="CY501" s="932"/>
      <c r="CZ501" s="932"/>
      <c r="DA501" s="932"/>
      <c r="DB501" s="932"/>
      <c r="DC501" s="932"/>
      <c r="DD501" s="932"/>
      <c r="DE501" s="932"/>
      <c r="DF501" s="932"/>
      <c r="DG501" s="932"/>
      <c r="DH501" s="932"/>
      <c r="DI501" s="932"/>
      <c r="DJ501" s="932"/>
      <c r="DK501" s="932"/>
      <c r="DL501" s="932"/>
      <c r="DM501" s="932"/>
      <c r="DN501" s="932"/>
      <c r="DO501" s="932"/>
      <c r="DP501" s="932"/>
      <c r="DQ501" s="932"/>
      <c r="DR501" s="932"/>
    </row>
  </sheetData>
  <sheetProtection algorithmName="SHA-512" hashValue="/dkpJ9Ec9Te//ZLk9ptUr0kIA7aS41hrKUoltCa0Kw7SJ9VUAOKQwyHmW44nDcsdEArvEG7I0s1g6osIAeaKfQ==" saltValue="7a6H09M/yJwBmNcrDA27Ig==" spinCount="100000" sheet="1" objects="1" scenarios="1"/>
  <phoneticPr fontId="118"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W3660"/>
  <sheetViews>
    <sheetView workbookViewId="0">
      <selection activeCell="A7" sqref="A7"/>
    </sheetView>
  </sheetViews>
  <sheetFormatPr defaultRowHeight="12.75"/>
  <cols>
    <col min="1" max="1" width="11.7109375" style="279" customWidth="1"/>
    <col min="2" max="2" width="8.7109375" style="279" customWidth="1"/>
    <col min="3" max="3" width="12.85546875" style="279" customWidth="1"/>
    <col min="4" max="4" width="8.7109375" style="28" hidden="1" customWidth="1"/>
    <col min="5" max="5" width="9.140625" style="128" customWidth="1"/>
    <col min="6" max="6" width="7.7109375" style="28" customWidth="1"/>
    <col min="7" max="7" width="8.42578125" style="28" customWidth="1"/>
    <col min="8" max="22" width="9.5703125" style="28" customWidth="1"/>
    <col min="23" max="23" width="8.28515625" style="28" customWidth="1"/>
    <col min="24" max="24" width="6.42578125" style="28" customWidth="1"/>
    <col min="25" max="25" width="13.42578125" style="28" hidden="1" customWidth="1"/>
    <col min="26" max="26" width="6.5703125" style="28" hidden="1" customWidth="1"/>
    <col min="27" max="28" width="5.28515625" style="28" hidden="1" customWidth="1"/>
    <col min="29" max="29" width="21" style="28" hidden="1" customWidth="1"/>
    <col min="30" max="30" width="4.42578125" style="28" hidden="1" customWidth="1"/>
    <col min="31" max="31" width="5.42578125" style="28" hidden="1" customWidth="1"/>
    <col min="32" max="33" width="7" style="28" hidden="1" customWidth="1"/>
    <col min="34" max="34" width="13.28515625" hidden="1" customWidth="1"/>
    <col min="35" max="35" width="12.28515625" style="6" hidden="1" customWidth="1"/>
    <col min="36" max="36" width="6.42578125" style="6" hidden="1" customWidth="1"/>
    <col min="37" max="38" width="10.140625" hidden="1" customWidth="1"/>
    <col min="39" max="39" width="4.42578125" hidden="1" customWidth="1"/>
    <col min="40" max="40" width="4.85546875" hidden="1" customWidth="1"/>
    <col min="41" max="41" width="11.140625" hidden="1" customWidth="1"/>
    <col min="42" max="47" width="6.42578125" hidden="1" customWidth="1"/>
    <col min="48" max="48" width="6.7109375" hidden="1" customWidth="1"/>
    <col min="49" max="49" width="5" hidden="1" customWidth="1"/>
    <col min="50" max="50" width="3.5703125" hidden="1" customWidth="1"/>
    <col min="51" max="51" width="5.5703125" hidden="1" customWidth="1"/>
    <col min="52" max="52" width="5" hidden="1" customWidth="1"/>
    <col min="53" max="54" width="5.28515625" hidden="1" customWidth="1"/>
    <col min="55" max="56" width="6.5703125" hidden="1" customWidth="1"/>
    <col min="57" max="57" width="7.5703125" hidden="1" customWidth="1"/>
    <col min="58" max="58" width="5.85546875" hidden="1" customWidth="1"/>
    <col min="59" max="59" width="5.7109375" hidden="1" customWidth="1"/>
    <col min="60" max="60" width="8" hidden="1" customWidth="1"/>
    <col min="61" max="61" width="9.28515625" hidden="1" customWidth="1"/>
    <col min="62" max="62" width="11.28515625" hidden="1" customWidth="1"/>
    <col min="63" max="63" width="11.42578125" hidden="1" customWidth="1"/>
    <col min="64" max="64" width="7.5703125" hidden="1" customWidth="1"/>
    <col min="65" max="66" width="8" hidden="1" customWidth="1"/>
    <col min="67" max="67" width="23.140625" hidden="1" customWidth="1"/>
    <col min="68" max="68" width="11.85546875" hidden="1" customWidth="1"/>
    <col min="69" max="70" width="7.5703125" hidden="1" customWidth="1"/>
    <col min="71" max="71" width="13.7109375" hidden="1" customWidth="1"/>
    <col min="72" max="75" width="4.5703125" hidden="1" customWidth="1"/>
    <col min="76" max="76" width="6.5703125" hidden="1" customWidth="1"/>
    <col min="77" max="78" width="4.5703125" hidden="1" customWidth="1"/>
    <col min="79" max="79" width="4.5703125" style="198" hidden="1" customWidth="1"/>
    <col min="80" max="86" width="4.5703125" style="95" hidden="1" customWidth="1"/>
    <col min="87" max="87" width="10.7109375" style="95" hidden="1" customWidth="1"/>
    <col min="88" max="88" width="7.28515625" style="95" customWidth="1"/>
    <col min="89" max="89" width="6.140625" style="95" customWidth="1"/>
    <col min="90" max="91" width="7.28515625" style="95" customWidth="1"/>
    <col min="92" max="92" width="6.7109375" style="95" customWidth="1"/>
    <col min="93" max="95" width="7.28515625" style="95" customWidth="1"/>
    <col min="96" max="96" width="6.5703125" style="95" customWidth="1"/>
    <col min="97" max="97" width="7.28515625" style="95" customWidth="1"/>
    <col min="98" max="98" width="6" style="95" customWidth="1"/>
    <col min="105" max="105" width="7.42578125" style="398" hidden="1" customWidth="1"/>
    <col min="106" max="106" width="10.42578125" style="410" hidden="1" customWidth="1"/>
    <col min="107" max="107" width="8.85546875" style="398" hidden="1" customWidth="1"/>
    <col min="108" max="108" width="6" style="398" hidden="1" customWidth="1"/>
    <col min="109" max="109" width="6.28515625" style="398" hidden="1" customWidth="1"/>
    <col min="110" max="111" width="7" style="398" hidden="1" customWidth="1"/>
    <col min="112" max="112" width="11.5703125" style="398" hidden="1" customWidth="1"/>
    <col min="113" max="113" width="7" style="398" hidden="1" customWidth="1"/>
    <col min="114" max="114" width="25.85546875" style="398" hidden="1" customWidth="1"/>
    <col min="115" max="115" width="12.28515625" style="398" hidden="1" customWidth="1"/>
    <col min="116" max="116" width="5.28515625" style="398" hidden="1" customWidth="1"/>
    <col min="117" max="117" width="14.28515625" style="398" hidden="1" customWidth="1"/>
    <col min="118" max="118" width="6.140625" style="398" hidden="1" customWidth="1"/>
    <col min="119" max="119" width="7.85546875" style="398" hidden="1" customWidth="1"/>
    <col min="120" max="120" width="6.140625" style="398" hidden="1" customWidth="1"/>
    <col min="121" max="121" width="19" style="398" hidden="1" customWidth="1"/>
    <col min="122" max="122" width="5" style="398" hidden="1" customWidth="1"/>
    <col min="123" max="123" width="6.5703125" style="398" hidden="1" customWidth="1"/>
    <col min="124" max="124" width="12.42578125" style="398" hidden="1" customWidth="1"/>
    <col min="125" max="125" width="6.42578125" style="398" hidden="1" customWidth="1"/>
    <col min="126" max="126" width="14.5703125" style="398" hidden="1" customWidth="1"/>
    <col min="127" max="127" width="6.5703125" style="398" hidden="1" customWidth="1"/>
    <col min="128" max="129" width="7" style="398" hidden="1" customWidth="1"/>
    <col min="130" max="130" width="17.85546875" style="398" hidden="1" customWidth="1"/>
    <col min="131" max="132" width="6.140625" style="398" hidden="1" customWidth="1"/>
    <col min="133" max="134" width="7" style="398" hidden="1" customWidth="1"/>
    <col min="135" max="136" width="10.5703125" style="414" hidden="1" customWidth="1"/>
    <col min="137" max="137" width="4.140625" style="414" hidden="1" customWidth="1"/>
    <col min="138" max="138" width="6.42578125" style="414" hidden="1" customWidth="1"/>
    <col min="139" max="139" width="7.7109375" style="414" hidden="1" customWidth="1"/>
    <col min="140" max="140" width="9.140625" style="414" hidden="1" customWidth="1"/>
    <col min="141" max="141" width="7" style="414" hidden="1" customWidth="1"/>
    <col min="142" max="142" width="6.7109375" style="414" hidden="1" customWidth="1"/>
    <col min="143" max="143" width="9" style="414" hidden="1" customWidth="1"/>
    <col min="144" max="144" width="5.28515625" style="414" hidden="1" customWidth="1"/>
    <col min="145" max="145" width="7.85546875" style="414" hidden="1" customWidth="1"/>
    <col min="146" max="146" width="6.42578125" style="414" hidden="1" customWidth="1"/>
    <col min="147" max="147" width="7.7109375" style="414" hidden="1" customWidth="1"/>
    <col min="148" max="148" width="9.140625" style="414" hidden="1" customWidth="1"/>
    <col min="149" max="149" width="6.140625" style="414" hidden="1" customWidth="1"/>
    <col min="150" max="150" width="6.7109375" style="414" hidden="1" customWidth="1"/>
    <col min="151" max="151" width="9" style="414" hidden="1" customWidth="1"/>
    <col min="152" max="152" width="5.28515625" style="414" hidden="1" customWidth="1"/>
    <col min="153" max="153" width="7.85546875" style="414" hidden="1" customWidth="1"/>
  </cols>
  <sheetData>
    <row r="1" spans="1:153" ht="15.75">
      <c r="A1" s="545" t="s">
        <v>333</v>
      </c>
      <c r="D1" s="1114"/>
      <c r="E1" s="1115" t="s">
        <v>165</v>
      </c>
      <c r="F1" s="1114" t="s">
        <v>1347</v>
      </c>
      <c r="G1" s="1114"/>
      <c r="H1" s="1116" t="s">
        <v>166</v>
      </c>
      <c r="I1" s="1117">
        <v>10001</v>
      </c>
      <c r="J1" s="1116" t="s">
        <v>167</v>
      </c>
      <c r="K1" s="1114" t="s">
        <v>1325</v>
      </c>
      <c r="L1" s="1116" t="s">
        <v>169</v>
      </c>
      <c r="M1" s="1114" t="s">
        <v>1354</v>
      </c>
      <c r="N1" s="1114"/>
      <c r="O1" s="1114"/>
      <c r="P1" s="1114"/>
      <c r="Q1" s="1116" t="s">
        <v>168</v>
      </c>
      <c r="R1" s="1118">
        <v>43803</v>
      </c>
      <c r="S1" s="1114"/>
      <c r="T1" s="1116"/>
      <c r="U1" s="1119"/>
      <c r="V1" s="1114" t="s">
        <v>861</v>
      </c>
      <c r="W1" s="1114">
        <v>4111</v>
      </c>
      <c r="X1" s="1114"/>
      <c r="Y1" s="1114"/>
      <c r="Z1" s="1114"/>
      <c r="AA1" s="1114"/>
      <c r="AB1" s="1114"/>
      <c r="AC1" s="1114"/>
      <c r="AD1" s="1114"/>
      <c r="AE1" s="1114"/>
      <c r="AF1" s="1114"/>
      <c r="AG1" s="1114"/>
      <c r="AH1" s="1120"/>
      <c r="AI1" s="843">
        <f ca="1">OFFSET($E$4,$A$3,29)</f>
        <v>0</v>
      </c>
      <c r="AJ1" s="498"/>
      <c r="AK1" s="499" t="s">
        <v>93</v>
      </c>
      <c r="AL1" s="499" t="s">
        <v>139</v>
      </c>
      <c r="AM1" s="499" t="s">
        <v>8</v>
      </c>
      <c r="AN1" s="499" t="s">
        <v>7</v>
      </c>
      <c r="AO1" s="500" t="s">
        <v>3</v>
      </c>
      <c r="AP1" s="501" t="s">
        <v>140</v>
      </c>
      <c r="AQ1" s="502" t="s">
        <v>141</v>
      </c>
      <c r="AR1" s="502" t="s">
        <v>142</v>
      </c>
      <c r="AS1" s="502" t="s">
        <v>143</v>
      </c>
      <c r="AT1" s="502" t="s">
        <v>144</v>
      </c>
      <c r="AU1" s="502" t="s">
        <v>145</v>
      </c>
      <c r="AV1" s="503" t="s">
        <v>49</v>
      </c>
      <c r="AW1" s="503" t="s">
        <v>50</v>
      </c>
      <c r="AX1" s="503" t="s">
        <v>47</v>
      </c>
      <c r="AY1" s="503" t="s">
        <v>48</v>
      </c>
      <c r="AZ1" s="503" t="s">
        <v>51</v>
      </c>
      <c r="BA1" s="504" t="s">
        <v>53</v>
      </c>
      <c r="BB1" s="504" t="s">
        <v>99</v>
      </c>
      <c r="BC1" s="504" t="s">
        <v>146</v>
      </c>
      <c r="BD1" s="504" t="s">
        <v>4</v>
      </c>
      <c r="BE1" s="499" t="s">
        <v>97</v>
      </c>
      <c r="BF1" s="499" t="s">
        <v>98</v>
      </c>
      <c r="BG1" s="499" t="s">
        <v>103</v>
      </c>
      <c r="BH1" s="505" t="s">
        <v>52</v>
      </c>
      <c r="BI1" s="506" t="s">
        <v>6</v>
      </c>
      <c r="BJ1" s="507" t="s">
        <v>478</v>
      </c>
      <c r="BK1" s="508" t="s">
        <v>479</v>
      </c>
      <c r="BL1" s="509" t="s">
        <v>47</v>
      </c>
      <c r="BM1" s="509" t="s">
        <v>48</v>
      </c>
      <c r="BN1" s="509" t="s">
        <v>137</v>
      </c>
      <c r="BO1" s="509" t="s">
        <v>50</v>
      </c>
      <c r="BP1" s="509" t="s">
        <v>51</v>
      </c>
      <c r="BQ1" s="509" t="s">
        <v>97</v>
      </c>
      <c r="BR1" s="509" t="s">
        <v>98</v>
      </c>
      <c r="BS1" s="510" t="s">
        <v>239</v>
      </c>
      <c r="BT1" s="277"/>
      <c r="BU1" s="277"/>
      <c r="BV1" s="277"/>
      <c r="BW1" s="277"/>
      <c r="BX1" s="277"/>
      <c r="BY1" s="277"/>
      <c r="BZ1" s="277"/>
      <c r="CA1" s="511"/>
      <c r="CB1" s="512"/>
      <c r="CC1" s="512"/>
      <c r="CD1" s="513"/>
      <c r="CE1" s="514"/>
      <c r="CF1" s="513"/>
      <c r="CG1" s="512"/>
      <c r="CH1" s="513"/>
      <c r="CI1" s="512"/>
      <c r="CJ1" s="512"/>
      <c r="CK1" s="512"/>
      <c r="CL1" s="189"/>
      <c r="CM1" s="190"/>
      <c r="CN1" s="191"/>
      <c r="CO1" s="189"/>
      <c r="CP1" s="190"/>
      <c r="CQ1" s="191"/>
      <c r="CR1" s="189"/>
      <c r="CS1" s="192"/>
      <c r="CT1" s="189"/>
      <c r="DB1" s="410" t="s">
        <v>165</v>
      </c>
      <c r="DC1" s="398" t="s">
        <v>1347</v>
      </c>
      <c r="DE1" s="411" t="s">
        <v>166</v>
      </c>
      <c r="DF1" s="400">
        <v>10001</v>
      </c>
      <c r="DG1" s="411" t="s">
        <v>167</v>
      </c>
      <c r="DH1" s="398" t="s">
        <v>1325</v>
      </c>
      <c r="DI1" s="411" t="s">
        <v>169</v>
      </c>
      <c r="DJ1" s="398" t="s">
        <v>1354</v>
      </c>
      <c r="DN1" s="411" t="s">
        <v>168</v>
      </c>
      <c r="DO1" s="412">
        <v>43803</v>
      </c>
      <c r="DQ1" s="411"/>
      <c r="DR1" s="413"/>
      <c r="DS1" s="398" t="s">
        <v>861</v>
      </c>
      <c r="DT1" s="398">
        <v>4111</v>
      </c>
      <c r="EE1" s="408"/>
      <c r="EF1" s="408"/>
      <c r="EG1" s="408"/>
      <c r="EH1" s="408"/>
      <c r="EI1" s="408"/>
      <c r="EJ1" s="408"/>
      <c r="EK1" s="408"/>
      <c r="EL1" s="408"/>
      <c r="EM1" s="408"/>
      <c r="EN1" s="408"/>
      <c r="EO1" s="408"/>
      <c r="EP1" s="408"/>
      <c r="EQ1" s="408"/>
      <c r="ER1" s="408"/>
      <c r="ES1" s="408"/>
      <c r="ET1" s="408"/>
      <c r="EU1" s="408"/>
      <c r="EV1" s="408"/>
      <c r="EW1" s="408"/>
    </row>
    <row r="2" spans="1:153" ht="15">
      <c r="A2" s="515" t="str">
        <f>"$E$5:$E$"&amp;$D$2+4</f>
        <v>$E$5:$E$4</v>
      </c>
      <c r="B2" s="516" t="s">
        <v>136</v>
      </c>
      <c r="C2" s="839">
        <f ca="1">OFFSET($E$4,$A$3,19)</f>
        <v>0</v>
      </c>
      <c r="D2" s="1121">
        <v>0</v>
      </c>
      <c r="E2" s="131" t="s">
        <v>147</v>
      </c>
      <c r="F2" s="132" t="s">
        <v>5</v>
      </c>
      <c r="G2" s="132" t="s">
        <v>354</v>
      </c>
      <c r="H2" s="132" t="s">
        <v>94</v>
      </c>
      <c r="I2" s="133"/>
      <c r="J2" s="134"/>
      <c r="K2" s="134" t="s">
        <v>123</v>
      </c>
      <c r="L2" s="134"/>
      <c r="M2" s="135"/>
      <c r="N2" s="134"/>
      <c r="O2" s="134"/>
      <c r="P2" s="134" t="s">
        <v>148</v>
      </c>
      <c r="Q2" s="134"/>
      <c r="R2" s="134"/>
      <c r="S2" s="136"/>
      <c r="T2" s="134" t="s">
        <v>240</v>
      </c>
      <c r="U2" s="134"/>
      <c r="V2" s="135"/>
      <c r="W2" s="137" t="s">
        <v>150</v>
      </c>
      <c r="X2" s="135"/>
      <c r="Y2" s="1122" t="s">
        <v>1204</v>
      </c>
      <c r="Z2" s="1123"/>
      <c r="AA2" s="1124"/>
      <c r="AB2" s="1125"/>
      <c r="AC2" s="1125" t="s">
        <v>152</v>
      </c>
      <c r="AD2" s="1125"/>
      <c r="AE2" s="1125"/>
      <c r="AF2" s="1125"/>
      <c r="AG2" s="1126"/>
      <c r="AH2" s="1126">
        <v>0</v>
      </c>
      <c r="AI2" s="373">
        <f ca="1">MATCH($AI$1,AH5:AH10000,0)</f>
        <v>6</v>
      </c>
      <c r="AJ2" s="373"/>
      <c r="AK2" s="517">
        <f ca="1">+AL5</f>
        <v>43838.18843923611</v>
      </c>
      <c r="AL2" s="518" t="str">
        <f>+F1</f>
        <v>Joseph Banda</v>
      </c>
      <c r="AM2" s="519">
        <f ca="1">+AM5</f>
        <v>0</v>
      </c>
      <c r="AN2" s="519">
        <f ca="1">+AN5</f>
        <v>0</v>
      </c>
      <c r="AO2" s="519" t="str">
        <f>+K1</f>
        <v>550-82-4561</v>
      </c>
      <c r="AP2" s="519">
        <f ca="1">+AO6</f>
        <v>0</v>
      </c>
      <c r="AQ2" s="519">
        <f t="shared" ref="AQ2:BD2" ca="1" si="0">+AP6</f>
        <v>0</v>
      </c>
      <c r="AR2" s="519">
        <f t="shared" ca="1" si="0"/>
        <v>0</v>
      </c>
      <c r="AS2" s="519">
        <f t="shared" ca="1" si="0"/>
        <v>0</v>
      </c>
      <c r="AT2" s="519">
        <f t="shared" ca="1" si="0"/>
        <v>0</v>
      </c>
      <c r="AU2" s="519">
        <f t="shared" ca="1" si="0"/>
        <v>0</v>
      </c>
      <c r="AV2" s="519">
        <f t="shared" ca="1" si="0"/>
        <v>0</v>
      </c>
      <c r="AW2" s="519">
        <f t="shared" ca="1" si="0"/>
        <v>0</v>
      </c>
      <c r="AX2" s="519">
        <f t="shared" ca="1" si="0"/>
        <v>0</v>
      </c>
      <c r="AY2" s="519">
        <f t="shared" ca="1" si="0"/>
        <v>0</v>
      </c>
      <c r="AZ2" s="519">
        <f t="shared" ca="1" si="0"/>
        <v>0</v>
      </c>
      <c r="BA2" s="519">
        <f t="shared" ca="1" si="0"/>
        <v>0</v>
      </c>
      <c r="BB2" s="519">
        <f t="shared" ca="1" si="0"/>
        <v>0</v>
      </c>
      <c r="BC2" s="519">
        <f t="shared" ca="1" si="0"/>
        <v>0</v>
      </c>
      <c r="BD2" s="519">
        <f t="shared" ca="1" si="0"/>
        <v>0</v>
      </c>
      <c r="BE2" s="519">
        <f ca="1">ROUND(BF6*PRRate!F6,2)</f>
        <v>0</v>
      </c>
      <c r="BF2" s="519">
        <f ca="1">ROUND(BG6*PRRate!G6,2)</f>
        <v>0</v>
      </c>
      <c r="BG2" s="519">
        <f ca="1">ROUND(BG6*PRRate!H6,2)</f>
        <v>0</v>
      </c>
      <c r="BH2" s="519">
        <f ca="1">+BD6</f>
        <v>0</v>
      </c>
      <c r="BI2" s="519" t="str">
        <f ca="1">+BE6</f>
        <v>V0</v>
      </c>
      <c r="BJ2" s="519">
        <f ca="1">+BF6</f>
        <v>0</v>
      </c>
      <c r="BK2" s="519">
        <f ca="1">+BG6</f>
        <v>0</v>
      </c>
      <c r="BL2" s="520" t="e">
        <f ca="1">+BH6</f>
        <v>#VALUE!</v>
      </c>
      <c r="BM2" s="520" t="e">
        <f t="shared" ref="BM2:BS2" ca="1" si="1">+BI6</f>
        <v>#VALUE!</v>
      </c>
      <c r="BN2" s="520" t="e">
        <f t="shared" ca="1" si="1"/>
        <v>#VALUE!</v>
      </c>
      <c r="BO2" s="520" t="e">
        <f t="shared" ca="1" si="1"/>
        <v>#VALUE!</v>
      </c>
      <c r="BP2" s="520" t="e">
        <f t="shared" ca="1" si="1"/>
        <v>#VALUE!</v>
      </c>
      <c r="BQ2" s="520" t="e">
        <f t="shared" ca="1" si="1"/>
        <v>#VALUE!</v>
      </c>
      <c r="BR2" s="520" t="e">
        <f t="shared" ca="1" si="1"/>
        <v>#VALUE!</v>
      </c>
      <c r="BS2" s="521" t="str">
        <f t="shared" ca="1" si="1"/>
        <v>V0</v>
      </c>
      <c r="BT2" s="522">
        <f ca="1">+BR6</f>
        <v>0</v>
      </c>
      <c r="BU2" s="522">
        <f t="shared" ref="BU2:CI2" ca="1" si="2">+BS6</f>
        <v>0</v>
      </c>
      <c r="BV2" s="522">
        <f t="shared" ca="1" si="2"/>
        <v>0</v>
      </c>
      <c r="BW2" s="522">
        <f t="shared" ca="1" si="2"/>
        <v>0</v>
      </c>
      <c r="BX2" s="522">
        <f t="shared" ca="1" si="2"/>
        <v>0</v>
      </c>
      <c r="BY2" s="522">
        <f t="shared" ca="1" si="2"/>
        <v>0</v>
      </c>
      <c r="BZ2" s="522">
        <f t="shared" ca="1" si="2"/>
        <v>0</v>
      </c>
      <c r="CA2" s="522">
        <f t="shared" ca="1" si="2"/>
        <v>0</v>
      </c>
      <c r="CB2" s="522">
        <f t="shared" ca="1" si="2"/>
        <v>0</v>
      </c>
      <c r="CC2" s="522">
        <f t="shared" ca="1" si="2"/>
        <v>0</v>
      </c>
      <c r="CD2" s="522">
        <f t="shared" ca="1" si="2"/>
        <v>0</v>
      </c>
      <c r="CE2" s="522">
        <f t="shared" ca="1" si="2"/>
        <v>0</v>
      </c>
      <c r="CF2" s="522">
        <f t="shared" ca="1" si="2"/>
        <v>0</v>
      </c>
      <c r="CG2" s="522">
        <f t="shared" ca="1" si="2"/>
        <v>0</v>
      </c>
      <c r="CH2" s="522">
        <f t="shared" ca="1" si="2"/>
        <v>0</v>
      </c>
      <c r="CI2" s="522">
        <f t="shared" ca="1" si="2"/>
        <v>0</v>
      </c>
      <c r="CJ2" s="523"/>
      <c r="CK2" s="523"/>
      <c r="CL2" s="193"/>
      <c r="CM2" s="193"/>
      <c r="CN2" s="193"/>
      <c r="CO2" s="193"/>
      <c r="CP2" s="193"/>
      <c r="CQ2" s="193"/>
      <c r="CR2" s="193"/>
      <c r="CS2" s="194"/>
      <c r="CT2" s="193"/>
      <c r="DA2" s="398">
        <v>0</v>
      </c>
      <c r="DB2" s="399" t="s">
        <v>147</v>
      </c>
      <c r="DC2" s="287" t="s">
        <v>5</v>
      </c>
      <c r="DD2" s="287" t="s">
        <v>354</v>
      </c>
      <c r="DE2" s="287" t="s">
        <v>94</v>
      </c>
      <c r="DF2" s="287"/>
      <c r="DG2" s="287"/>
      <c r="DH2" s="287" t="s">
        <v>123</v>
      </c>
      <c r="DI2" s="287"/>
      <c r="DJ2" s="287"/>
      <c r="DK2" s="287"/>
      <c r="DL2" s="287"/>
      <c r="DM2" s="287" t="s">
        <v>148</v>
      </c>
      <c r="DN2" s="287"/>
      <c r="DO2" s="287"/>
      <c r="DP2" s="287"/>
      <c r="DQ2" s="287" t="s">
        <v>240</v>
      </c>
      <c r="DR2" s="287"/>
      <c r="DS2" s="287"/>
      <c r="DT2" s="400" t="s">
        <v>150</v>
      </c>
      <c r="DU2" s="287"/>
      <c r="DV2" s="400" t="s">
        <v>1204</v>
      </c>
      <c r="DW2" s="287"/>
      <c r="DZ2" s="398" t="s">
        <v>152</v>
      </c>
      <c r="EE2" s="398">
        <v>0</v>
      </c>
      <c r="EF2" s="398" t="s">
        <v>4</v>
      </c>
      <c r="EG2" s="408"/>
      <c r="EH2" s="408"/>
      <c r="EI2" s="408"/>
      <c r="EJ2" s="408"/>
      <c r="EK2" s="408"/>
      <c r="EL2" s="408"/>
      <c r="EM2" s="408"/>
      <c r="EN2" s="408"/>
      <c r="EO2" s="408"/>
      <c r="EP2" s="408"/>
      <c r="EQ2" s="408"/>
      <c r="ER2" s="408"/>
      <c r="ES2" s="408"/>
      <c r="ET2" s="408"/>
      <c r="EU2" s="408"/>
      <c r="EV2" s="408"/>
      <c r="EW2" s="408"/>
    </row>
    <row r="3" spans="1:153" ht="13.5">
      <c r="A3" s="497">
        <v>1</v>
      </c>
      <c r="B3" s="516" t="s">
        <v>134</v>
      </c>
      <c r="C3" s="840">
        <f ca="1">OFFSET($E$4,$A$3,3)</f>
        <v>0</v>
      </c>
      <c r="D3" s="1127" t="s">
        <v>180</v>
      </c>
      <c r="E3" s="1128" t="s">
        <v>179</v>
      </c>
      <c r="F3" s="285"/>
      <c r="G3" s="285"/>
      <c r="H3" s="285" t="s">
        <v>153</v>
      </c>
      <c r="I3" s="285" t="s">
        <v>47</v>
      </c>
      <c r="J3" s="286" t="s">
        <v>48</v>
      </c>
      <c r="K3" s="287" t="s">
        <v>49</v>
      </c>
      <c r="L3" s="286" t="s">
        <v>50</v>
      </c>
      <c r="M3" s="288" t="s">
        <v>51</v>
      </c>
      <c r="N3" s="289" t="s">
        <v>242</v>
      </c>
      <c r="O3" s="290"/>
      <c r="P3" s="291" t="s">
        <v>243</v>
      </c>
      <c r="Q3" s="292"/>
      <c r="R3" s="285" t="s">
        <v>130</v>
      </c>
      <c r="S3" s="293" t="s">
        <v>211</v>
      </c>
      <c r="T3" s="292" t="s">
        <v>212</v>
      </c>
      <c r="U3" s="293" t="s">
        <v>213</v>
      </c>
      <c r="V3" s="292" t="s">
        <v>214</v>
      </c>
      <c r="W3" s="287" t="s">
        <v>153</v>
      </c>
      <c r="X3" s="294" t="s">
        <v>154</v>
      </c>
      <c r="Y3" s="295" t="s">
        <v>97</v>
      </c>
      <c r="Z3" s="294" t="s">
        <v>98</v>
      </c>
      <c r="AA3" s="296"/>
      <c r="AB3" s="297"/>
      <c r="AC3" s="297" t="s">
        <v>155</v>
      </c>
      <c r="AD3" s="297"/>
      <c r="AE3" s="297"/>
      <c r="AF3" s="297"/>
      <c r="AG3" s="298"/>
      <c r="AH3" s="298">
        <v>0</v>
      </c>
      <c r="AI3" s="373"/>
      <c r="AJ3" s="373"/>
      <c r="AK3" s="510"/>
      <c r="AL3" s="510"/>
      <c r="AM3" s="277"/>
      <c r="AN3" s="277"/>
      <c r="AO3" s="277"/>
      <c r="AP3" s="277"/>
      <c r="AQ3" s="277"/>
      <c r="AR3" s="277"/>
      <c r="AS3" s="277"/>
      <c r="AT3" s="277"/>
      <c r="AU3" s="277"/>
      <c r="AV3" s="277"/>
      <c r="AW3" s="277"/>
      <c r="AX3" s="277"/>
      <c r="AY3" s="277"/>
      <c r="AZ3" s="277"/>
      <c r="BA3" s="277"/>
      <c r="BB3" s="277"/>
      <c r="BC3" s="277"/>
      <c r="BD3" s="277"/>
      <c r="BE3" s="277"/>
      <c r="BF3" s="277"/>
      <c r="BG3" s="277"/>
      <c r="BH3" s="277"/>
      <c r="BI3" s="277"/>
      <c r="BJ3" s="277"/>
      <c r="BK3" s="277"/>
      <c r="BL3" s="277"/>
      <c r="BM3" s="524">
        <f ca="1">IF($A$3=1,0,OFFSET($E$4,$A$3-1,27))</f>
        <v>0</v>
      </c>
      <c r="BN3" s="524">
        <f ca="1">IF($A$3=1,0,OFFSET($E$4,$A$3-1,28))</f>
        <v>0</v>
      </c>
      <c r="BO3" s="278" t="s">
        <v>371</v>
      </c>
      <c r="BP3" s="510"/>
      <c r="BQ3" s="510"/>
      <c r="BR3" s="510"/>
      <c r="BS3" s="510"/>
      <c r="BT3" s="277"/>
      <c r="BU3" s="277"/>
      <c r="BV3" s="277"/>
      <c r="BW3" s="277"/>
      <c r="BX3" s="277"/>
      <c r="BY3" s="277"/>
      <c r="BZ3" s="277"/>
      <c r="CA3" s="525"/>
      <c r="CB3" s="526"/>
      <c r="CC3" s="526"/>
      <c r="CD3" s="526"/>
      <c r="CE3" s="526"/>
      <c r="CF3" s="526"/>
      <c r="CG3" s="526"/>
      <c r="CH3" s="526"/>
      <c r="CI3" s="526"/>
      <c r="CJ3" s="514"/>
      <c r="CK3" s="526"/>
      <c r="CL3" s="186"/>
      <c r="CM3" s="138"/>
      <c r="CN3" s="138"/>
      <c r="CO3" s="138"/>
      <c r="CP3" s="138"/>
      <c r="CQ3" s="138"/>
      <c r="CR3" s="138"/>
      <c r="CS3" s="138"/>
      <c r="CT3" s="138"/>
      <c r="DA3" s="398" t="s">
        <v>180</v>
      </c>
      <c r="DB3" s="399" t="s">
        <v>179</v>
      </c>
      <c r="DC3" s="287"/>
      <c r="DD3" s="287"/>
      <c r="DE3" s="287" t="s">
        <v>153</v>
      </c>
      <c r="DF3" s="287" t="s">
        <v>47</v>
      </c>
      <c r="DG3" s="287" t="s">
        <v>48</v>
      </c>
      <c r="DH3" s="287" t="s">
        <v>49</v>
      </c>
      <c r="DI3" s="287" t="s">
        <v>50</v>
      </c>
      <c r="DJ3" s="287" t="s">
        <v>51</v>
      </c>
      <c r="DK3" s="400" t="s">
        <v>242</v>
      </c>
      <c r="DL3" s="287"/>
      <c r="DM3" s="400" t="s">
        <v>243</v>
      </c>
      <c r="DN3" s="287"/>
      <c r="DO3" s="287" t="s">
        <v>130</v>
      </c>
      <c r="DP3" s="287" t="s">
        <v>211</v>
      </c>
      <c r="DQ3" s="287" t="s">
        <v>212</v>
      </c>
      <c r="DR3" s="287" t="s">
        <v>213</v>
      </c>
      <c r="DS3" s="287" t="s">
        <v>214</v>
      </c>
      <c r="DT3" s="287" t="s">
        <v>153</v>
      </c>
      <c r="DU3" s="287" t="s">
        <v>154</v>
      </c>
      <c r="DV3" s="287" t="s">
        <v>97</v>
      </c>
      <c r="DW3" s="287" t="s">
        <v>98</v>
      </c>
      <c r="DZ3" s="398" t="s">
        <v>155</v>
      </c>
      <c r="EE3" s="398">
        <v>0</v>
      </c>
      <c r="EF3" s="398" t="s">
        <v>1205</v>
      </c>
      <c r="EG3" s="408" t="s">
        <v>341</v>
      </c>
      <c r="EH3" s="398"/>
      <c r="EI3" s="398"/>
      <c r="EJ3" s="398"/>
      <c r="EK3" s="398" t="s">
        <v>483</v>
      </c>
      <c r="EL3" s="398"/>
      <c r="EM3" s="398"/>
      <c r="EN3" s="398"/>
      <c r="EO3" s="398"/>
      <c r="EP3" s="398"/>
      <c r="EQ3" s="398"/>
      <c r="ER3" s="398"/>
      <c r="ES3" s="398" t="s">
        <v>349</v>
      </c>
      <c r="ET3" s="398"/>
      <c r="EU3" s="398"/>
      <c r="EV3" s="398"/>
      <c r="EW3" s="398"/>
    </row>
    <row r="4" spans="1:153" s="129" customFormat="1">
      <c r="A4" s="279"/>
      <c r="B4" s="527" t="s">
        <v>241</v>
      </c>
      <c r="C4" s="841">
        <f ca="1">SUM(OFFSET($E$4,$A$3,9),OFFSET($E$4,$A$3,10),OFFSET($E$4,$A$3,11),OFFSET($E$4,$A$3,12),OFFSET($E$4,$A$3,13))</f>
        <v>0</v>
      </c>
      <c r="D4" s="1129" t="e">
        <v>#VALUE!</v>
      </c>
      <c r="E4" s="1130" t="s">
        <v>93</v>
      </c>
      <c r="F4" s="299" t="s">
        <v>8</v>
      </c>
      <c r="G4" s="299" t="s">
        <v>352</v>
      </c>
      <c r="H4" s="299" t="s">
        <v>134</v>
      </c>
      <c r="I4" s="299" t="s">
        <v>135</v>
      </c>
      <c r="J4" s="300" t="s">
        <v>135</v>
      </c>
      <c r="K4" s="301" t="s">
        <v>135</v>
      </c>
      <c r="L4" s="300" t="s">
        <v>135</v>
      </c>
      <c r="M4" s="302" t="s">
        <v>135</v>
      </c>
      <c r="N4" s="303" t="s">
        <v>49</v>
      </c>
      <c r="O4" s="304" t="s">
        <v>50</v>
      </c>
      <c r="P4" s="305" t="s">
        <v>47</v>
      </c>
      <c r="Q4" s="304" t="s">
        <v>48</v>
      </c>
      <c r="R4" s="305" t="s">
        <v>51</v>
      </c>
      <c r="S4" s="305" t="s">
        <v>53</v>
      </c>
      <c r="T4" s="304" t="s">
        <v>99</v>
      </c>
      <c r="U4" s="305" t="s">
        <v>1102</v>
      </c>
      <c r="V4" s="304" t="s">
        <v>4</v>
      </c>
      <c r="W4" s="301" t="s">
        <v>156</v>
      </c>
      <c r="X4" s="300" t="s">
        <v>157</v>
      </c>
      <c r="Y4" s="300" t="s">
        <v>135</v>
      </c>
      <c r="Z4" s="300" t="s">
        <v>135</v>
      </c>
      <c r="AA4" s="306" t="s">
        <v>141</v>
      </c>
      <c r="AB4" s="306" t="s">
        <v>142</v>
      </c>
      <c r="AC4" s="306" t="s">
        <v>143</v>
      </c>
      <c r="AD4" s="306" t="s">
        <v>158</v>
      </c>
      <c r="AE4" s="306" t="s">
        <v>145</v>
      </c>
      <c r="AF4" s="306" t="s">
        <v>159</v>
      </c>
      <c r="AG4" s="306" t="s">
        <v>160</v>
      </c>
      <c r="AH4" s="306" t="s">
        <v>353</v>
      </c>
      <c r="AI4" s="528"/>
      <c r="AJ4" s="528"/>
      <c r="AK4" s="529" t="s">
        <v>180</v>
      </c>
      <c r="AL4" s="529" t="s">
        <v>93</v>
      </c>
      <c r="AM4" s="529" t="s">
        <v>8</v>
      </c>
      <c r="AN4" s="529" t="s">
        <v>7</v>
      </c>
      <c r="AO4" s="529" t="s">
        <v>134</v>
      </c>
      <c r="AP4" s="529" t="s">
        <v>135</v>
      </c>
      <c r="AQ4" s="529" t="s">
        <v>135</v>
      </c>
      <c r="AR4" s="529" t="s">
        <v>135</v>
      </c>
      <c r="AS4" s="529" t="s">
        <v>135</v>
      </c>
      <c r="AT4" s="529" t="s">
        <v>135</v>
      </c>
      <c r="AU4" s="529" t="s">
        <v>49</v>
      </c>
      <c r="AV4" s="529" t="s">
        <v>50</v>
      </c>
      <c r="AW4" s="529" t="s">
        <v>47</v>
      </c>
      <c r="AX4" s="529" t="s">
        <v>48</v>
      </c>
      <c r="AY4" s="529" t="s">
        <v>51</v>
      </c>
      <c r="AZ4" s="529" t="s">
        <v>211</v>
      </c>
      <c r="BA4" s="529" t="s">
        <v>212</v>
      </c>
      <c r="BB4" s="529" t="s">
        <v>213</v>
      </c>
      <c r="BC4" s="529" t="s">
        <v>214</v>
      </c>
      <c r="BD4" s="529" t="s">
        <v>156</v>
      </c>
      <c r="BE4" s="529" t="s">
        <v>157</v>
      </c>
      <c r="BF4" s="529" t="s">
        <v>195</v>
      </c>
      <c r="BG4" s="529" t="s">
        <v>196</v>
      </c>
      <c r="BH4" s="529" t="s">
        <v>141</v>
      </c>
      <c r="BI4" s="529" t="s">
        <v>142</v>
      </c>
      <c r="BJ4" s="529" t="s">
        <v>143</v>
      </c>
      <c r="BK4" s="529" t="s">
        <v>158</v>
      </c>
      <c r="BL4" s="529" t="s">
        <v>145</v>
      </c>
      <c r="BM4" s="529" t="s">
        <v>159</v>
      </c>
      <c r="BN4" s="529" t="s">
        <v>160</v>
      </c>
      <c r="BO4" s="529" t="s">
        <v>239</v>
      </c>
      <c r="BP4" s="530" t="str">
        <f ca="1">RIGHT(BO5,1)</f>
        <v>0</v>
      </c>
      <c r="BQ4" s="531" t="str">
        <f ca="1">LEFT(BO5,1)</f>
        <v>0</v>
      </c>
      <c r="BR4" s="529"/>
      <c r="BS4" s="529"/>
      <c r="BT4" s="532"/>
      <c r="BU4" s="532"/>
      <c r="BV4" s="532"/>
      <c r="BW4" s="532"/>
      <c r="BX4" s="532"/>
      <c r="BY4" s="532"/>
      <c r="BZ4" s="532"/>
      <c r="CA4" s="533"/>
      <c r="CB4" s="533"/>
      <c r="CC4" s="533"/>
      <c r="CD4" s="533"/>
      <c r="CE4" s="533"/>
      <c r="CF4" s="533"/>
      <c r="CG4" s="533"/>
      <c r="CH4" s="533"/>
      <c r="CI4" s="533"/>
      <c r="CJ4" s="533"/>
      <c r="CK4" s="533"/>
      <c r="CL4" s="187"/>
      <c r="CM4" s="187"/>
      <c r="CN4" s="187"/>
      <c r="CO4" s="187"/>
      <c r="CP4" s="187"/>
      <c r="CQ4" s="187"/>
      <c r="CR4" s="187"/>
      <c r="CS4" s="187"/>
      <c r="CT4" s="187"/>
      <c r="DA4" s="401" t="e">
        <v>#VALUE!</v>
      </c>
      <c r="DB4" s="402" t="s">
        <v>93</v>
      </c>
      <c r="DC4" s="403" t="s">
        <v>8</v>
      </c>
      <c r="DD4" s="403" t="s">
        <v>352</v>
      </c>
      <c r="DE4" s="403" t="s">
        <v>134</v>
      </c>
      <c r="DF4" s="403" t="s">
        <v>135</v>
      </c>
      <c r="DG4" s="403" t="s">
        <v>135</v>
      </c>
      <c r="DH4" s="403" t="s">
        <v>135</v>
      </c>
      <c r="DI4" s="403" t="s">
        <v>135</v>
      </c>
      <c r="DJ4" s="403" t="s">
        <v>135</v>
      </c>
      <c r="DK4" s="403" t="s">
        <v>49</v>
      </c>
      <c r="DL4" s="403" t="s">
        <v>50</v>
      </c>
      <c r="DM4" s="403" t="s">
        <v>47</v>
      </c>
      <c r="DN4" s="403" t="s">
        <v>48</v>
      </c>
      <c r="DO4" s="403" t="s">
        <v>51</v>
      </c>
      <c r="DP4" s="403" t="s">
        <v>53</v>
      </c>
      <c r="DQ4" s="403" t="s">
        <v>99</v>
      </c>
      <c r="DR4" s="403" t="s">
        <v>1102</v>
      </c>
      <c r="DS4" s="403" t="s">
        <v>4</v>
      </c>
      <c r="DT4" s="403" t="s">
        <v>156</v>
      </c>
      <c r="DU4" s="403" t="s">
        <v>157</v>
      </c>
      <c r="DV4" s="403" t="s">
        <v>135</v>
      </c>
      <c r="DW4" s="403" t="s">
        <v>135</v>
      </c>
      <c r="DX4" s="401" t="s">
        <v>141</v>
      </c>
      <c r="DY4" s="401" t="s">
        <v>142</v>
      </c>
      <c r="DZ4" s="401" t="s">
        <v>143</v>
      </c>
      <c r="EA4" s="401" t="s">
        <v>158</v>
      </c>
      <c r="EB4" s="401" t="s">
        <v>145</v>
      </c>
      <c r="EC4" s="401" t="s">
        <v>159</v>
      </c>
      <c r="ED4" s="401" t="s">
        <v>160</v>
      </c>
      <c r="EE4" s="401" t="s">
        <v>353</v>
      </c>
      <c r="EF4" s="401" t="s">
        <v>480</v>
      </c>
      <c r="EG4" s="408" t="s">
        <v>1</v>
      </c>
      <c r="EH4" s="398" t="s">
        <v>348</v>
      </c>
      <c r="EI4" s="398" t="s">
        <v>467</v>
      </c>
      <c r="EJ4" s="398" t="s">
        <v>468</v>
      </c>
      <c r="EK4" s="398" t="s">
        <v>350</v>
      </c>
      <c r="EL4" s="398" t="s">
        <v>351</v>
      </c>
      <c r="EM4" s="398" t="s">
        <v>469</v>
      </c>
      <c r="EN4" s="398" t="s">
        <v>470</v>
      </c>
      <c r="EO4" s="398" t="s">
        <v>471</v>
      </c>
      <c r="EP4" s="398" t="s">
        <v>348</v>
      </c>
      <c r="EQ4" s="398" t="s">
        <v>467</v>
      </c>
      <c r="ER4" s="398" t="s">
        <v>468</v>
      </c>
      <c r="ES4" s="398" t="s">
        <v>350</v>
      </c>
      <c r="ET4" s="398" t="s">
        <v>351</v>
      </c>
      <c r="EU4" s="398" t="s">
        <v>469</v>
      </c>
      <c r="EV4" s="398" t="s">
        <v>470</v>
      </c>
      <c r="EW4" s="398" t="s">
        <v>471</v>
      </c>
    </row>
    <row r="5" spans="1:153" s="129" customFormat="1">
      <c r="A5" s="279"/>
      <c r="B5" s="527" t="s">
        <v>124</v>
      </c>
      <c r="C5" s="841">
        <f ca="1">SUM(OFFSET($E$4,$A$3,14),OFFSET($E$4,$A$3,15),OFFSET($E$4,$A$3,16),OFFSET($E$4,$A$3,17))</f>
        <v>0</v>
      </c>
      <c r="D5" s="1129"/>
      <c r="E5" s="1446"/>
      <c r="F5" s="1447"/>
      <c r="G5" s="1447"/>
      <c r="H5" s="1448"/>
      <c r="I5" s="1448"/>
      <c r="J5" s="1448"/>
      <c r="K5" s="1449"/>
      <c r="L5" s="1450"/>
      <c r="M5" s="1450"/>
      <c r="N5" s="1448"/>
      <c r="O5" s="1448"/>
      <c r="P5" s="1451"/>
      <c r="Q5" s="1448"/>
      <c r="R5" s="1448"/>
      <c r="S5" s="1448"/>
      <c r="T5" s="1448"/>
      <c r="U5" s="1448"/>
      <c r="V5" s="1448"/>
      <c r="W5" s="1448"/>
      <c r="X5" s="1448"/>
      <c r="Y5" s="1131"/>
      <c r="Z5" s="1131"/>
      <c r="AA5" s="306"/>
      <c r="AB5" s="306"/>
      <c r="AC5" s="306"/>
      <c r="AD5" s="306"/>
      <c r="AE5" s="306"/>
      <c r="AF5" s="306"/>
      <c r="AG5" s="306"/>
      <c r="AH5" s="306"/>
      <c r="AI5" s="528"/>
      <c r="AJ5" s="528"/>
      <c r="AK5" s="529" t="str">
        <f ca="1">IF(MONTH(AL5)&gt;=10,"4Q",IF(MONTH(AL5)&gt;=7,"3Q",IF(MONTH(AL5)&gt;=4,"2Q","1Q")))</f>
        <v>1Q</v>
      </c>
      <c r="AL5" s="534">
        <f ca="1">NOW()</f>
        <v>43838.18843923611</v>
      </c>
      <c r="AM5" s="372">
        <f t="shared" ref="AM5:BE5" ca="1" si="3">OFFSET($E$4,$A$3,AM7)</f>
        <v>0</v>
      </c>
      <c r="AN5" s="372">
        <f t="shared" ca="1" si="3"/>
        <v>0</v>
      </c>
      <c r="AO5" s="372">
        <f t="shared" ca="1" si="3"/>
        <v>0</v>
      </c>
      <c r="AP5" s="372">
        <f t="shared" ca="1" si="3"/>
        <v>0</v>
      </c>
      <c r="AQ5" s="372">
        <f t="shared" ca="1" si="3"/>
        <v>0</v>
      </c>
      <c r="AR5" s="372">
        <f t="shared" ca="1" si="3"/>
        <v>0</v>
      </c>
      <c r="AS5" s="372">
        <f t="shared" ca="1" si="3"/>
        <v>0</v>
      </c>
      <c r="AT5" s="372">
        <f t="shared" ca="1" si="3"/>
        <v>0</v>
      </c>
      <c r="AU5" s="372">
        <f t="shared" ca="1" si="3"/>
        <v>0</v>
      </c>
      <c r="AV5" s="372">
        <f t="shared" ca="1" si="3"/>
        <v>0</v>
      </c>
      <c r="AW5" s="372">
        <f t="shared" ca="1" si="3"/>
        <v>0</v>
      </c>
      <c r="AX5" s="372">
        <f t="shared" ca="1" si="3"/>
        <v>0</v>
      </c>
      <c r="AY5" s="372">
        <f t="shared" ca="1" si="3"/>
        <v>0</v>
      </c>
      <c r="AZ5" s="372">
        <f t="shared" ca="1" si="3"/>
        <v>0</v>
      </c>
      <c r="BA5" s="372">
        <f t="shared" ca="1" si="3"/>
        <v>0</v>
      </c>
      <c r="BB5" s="372">
        <f t="shared" ca="1" si="3"/>
        <v>0</v>
      </c>
      <c r="BC5" s="372">
        <f t="shared" ca="1" si="3"/>
        <v>0</v>
      </c>
      <c r="BD5" s="372">
        <f t="shared" ca="1" si="3"/>
        <v>0</v>
      </c>
      <c r="BE5" s="372">
        <f t="shared" ca="1" si="3"/>
        <v>0</v>
      </c>
      <c r="BF5" s="372">
        <f ca="1">OFFSET($E$4,$A$3,20)</f>
        <v>0</v>
      </c>
      <c r="BG5" s="372">
        <f ca="1">OFFSET($E$4,$A$3,21)</f>
        <v>0</v>
      </c>
      <c r="BH5" s="372">
        <f ca="1">OFFSET($E$4,$A$3,22)</f>
        <v>0</v>
      </c>
      <c r="BI5" s="372">
        <f ca="1">OFFSET($E$4,$A$3,23)</f>
        <v>0</v>
      </c>
      <c r="BJ5" s="372">
        <f ca="1">OFFSET($E$4,$A$3,24)</f>
        <v>0</v>
      </c>
      <c r="BK5" s="372">
        <f ca="1">OFFSET($E$4,$A$3,25)</f>
        <v>0</v>
      </c>
      <c r="BL5" s="372">
        <f ca="1">OFFSET($E$4,$A$3,26)</f>
        <v>0</v>
      </c>
      <c r="BM5" s="372">
        <f ca="1">OFFSET($E$4,$A$3,27)</f>
        <v>0</v>
      </c>
      <c r="BN5" s="372">
        <f ca="1">OFFSET($E$4,$A$3,28)</f>
        <v>0</v>
      </c>
      <c r="BO5" s="372">
        <f ca="1">OFFSET($E$4,$A$3,29)</f>
        <v>0</v>
      </c>
      <c r="BP5" s="529" t="str">
        <f ca="1">+BO5&amp;"V"</f>
        <v>0V</v>
      </c>
      <c r="BQ5" s="529"/>
      <c r="BR5" s="529"/>
      <c r="BS5" s="529"/>
      <c r="BT5" s="532"/>
      <c r="BU5" s="532"/>
      <c r="BV5" s="532"/>
      <c r="BW5" s="532"/>
      <c r="BX5" s="532"/>
      <c r="BY5" s="532"/>
      <c r="BZ5" s="532"/>
      <c r="CA5" s="535"/>
      <c r="CB5" s="533"/>
      <c r="CC5" s="533"/>
      <c r="CD5" s="533"/>
      <c r="CE5" s="533"/>
      <c r="CF5" s="533"/>
      <c r="CG5" s="533"/>
      <c r="CH5" s="533"/>
      <c r="CI5" s="533"/>
      <c r="CJ5" s="533"/>
      <c r="CK5" s="533"/>
      <c r="CL5" s="187"/>
      <c r="CM5" s="187"/>
      <c r="CN5" s="187"/>
      <c r="CO5" s="187"/>
      <c r="CP5" s="187"/>
      <c r="CQ5" s="187"/>
      <c r="CR5" s="187"/>
      <c r="CS5" s="187"/>
      <c r="CT5" s="187"/>
      <c r="DA5" s="401"/>
      <c r="DB5" s="404"/>
      <c r="DC5" s="401"/>
      <c r="DD5" s="401"/>
      <c r="DE5" s="401"/>
      <c r="DF5" s="401"/>
      <c r="DG5" s="401"/>
      <c r="DH5" s="405"/>
      <c r="DI5" s="401"/>
      <c r="DJ5" s="401"/>
      <c r="DK5" s="401"/>
      <c r="DL5" s="401"/>
      <c r="DM5" s="406"/>
      <c r="DN5" s="401"/>
      <c r="DO5" s="401"/>
      <c r="DP5" s="401"/>
      <c r="DQ5" s="401"/>
      <c r="DR5" s="401"/>
      <c r="DS5" s="401"/>
      <c r="DT5" s="401"/>
      <c r="DU5" s="401"/>
      <c r="DV5" s="401"/>
      <c r="DW5" s="401"/>
      <c r="DX5" s="401"/>
      <c r="DY5" s="401"/>
      <c r="DZ5" s="401"/>
      <c r="EA5" s="401"/>
      <c r="EB5" s="401"/>
      <c r="EC5" s="401"/>
      <c r="ED5" s="401"/>
      <c r="EE5" s="401"/>
      <c r="EF5" s="401"/>
      <c r="EG5" s="409"/>
      <c r="EH5" s="401"/>
      <c r="EI5" s="409"/>
      <c r="EJ5" s="401"/>
      <c r="EK5" s="409"/>
      <c r="EL5" s="401"/>
      <c r="EM5" s="409"/>
      <c r="EN5" s="401"/>
      <c r="EO5" s="409"/>
      <c r="EP5" s="401"/>
      <c r="EQ5" s="409"/>
      <c r="ER5" s="401"/>
      <c r="ES5" s="409"/>
      <c r="ET5" s="401"/>
      <c r="EU5" s="409"/>
      <c r="EV5" s="401"/>
      <c r="EW5" s="409"/>
    </row>
    <row r="6" spans="1:153">
      <c r="B6" s="516" t="s">
        <v>156</v>
      </c>
      <c r="C6" s="840">
        <f ca="1">OFFSET($E$4,$A$3,18)</f>
        <v>0</v>
      </c>
      <c r="D6" s="1132"/>
      <c r="E6" s="1133" t="s">
        <v>161</v>
      </c>
      <c r="F6" s="1134"/>
      <c r="G6" s="1134"/>
      <c r="H6" s="1135">
        <v>0</v>
      </c>
      <c r="I6" s="1135">
        <v>0</v>
      </c>
      <c r="J6" s="1135">
        <v>0</v>
      </c>
      <c r="K6" s="1135">
        <v>0</v>
      </c>
      <c r="L6" s="1135">
        <v>0</v>
      </c>
      <c r="M6" s="1135">
        <v>0</v>
      </c>
      <c r="N6" s="1135">
        <v>0</v>
      </c>
      <c r="O6" s="1135">
        <v>0</v>
      </c>
      <c r="P6" s="1135">
        <v>0</v>
      </c>
      <c r="Q6" s="1135">
        <v>0</v>
      </c>
      <c r="R6" s="1135">
        <v>0</v>
      </c>
      <c r="S6" s="1135">
        <v>0</v>
      </c>
      <c r="T6" s="1135">
        <v>0</v>
      </c>
      <c r="U6" s="1135">
        <v>0</v>
      </c>
      <c r="V6" s="1135">
        <v>0</v>
      </c>
      <c r="W6" s="1135">
        <v>0</v>
      </c>
      <c r="X6" s="1136"/>
      <c r="Y6" s="1135">
        <v>0</v>
      </c>
      <c r="Z6" s="1135">
        <v>0</v>
      </c>
      <c r="AA6" s="1135"/>
      <c r="AB6" s="1135"/>
      <c r="AC6" s="1135"/>
      <c r="AD6" s="1135"/>
      <c r="AE6" s="1135"/>
      <c r="AF6" s="1135"/>
      <c r="AG6" s="1135"/>
      <c r="AH6" s="1135"/>
      <c r="AI6" s="528"/>
      <c r="AJ6" s="373"/>
      <c r="AK6" s="536" t="str">
        <f ca="1">IF(MONTH(AL6)&gt;=10,"4Q",IF(MONTH(AL6)&gt;=7,"3Q",IF(MONTH(AL6)&gt;=4,"2Q","1Q")))</f>
        <v>1Q</v>
      </c>
      <c r="AL6" s="537">
        <f ca="1">+AL5</f>
        <v>43838.18843923611</v>
      </c>
      <c r="AM6" s="279">
        <f ca="1">+AM5</f>
        <v>0</v>
      </c>
      <c r="AN6" s="279">
        <f ca="1">+AN5</f>
        <v>0</v>
      </c>
      <c r="AO6" s="279">
        <f ca="1">-AO5</f>
        <v>0</v>
      </c>
      <c r="AP6" s="279">
        <f t="shared" ref="AP6:BD6" ca="1" si="4">-AP5</f>
        <v>0</v>
      </c>
      <c r="AQ6" s="279">
        <f t="shared" ca="1" si="4"/>
        <v>0</v>
      </c>
      <c r="AR6" s="279">
        <f t="shared" ca="1" si="4"/>
        <v>0</v>
      </c>
      <c r="AS6" s="279">
        <f t="shared" ca="1" si="4"/>
        <v>0</v>
      </c>
      <c r="AT6" s="279">
        <f t="shared" ca="1" si="4"/>
        <v>0</v>
      </c>
      <c r="AU6" s="279">
        <f t="shared" ca="1" si="4"/>
        <v>0</v>
      </c>
      <c r="AV6" s="279">
        <f t="shared" ca="1" si="4"/>
        <v>0</v>
      </c>
      <c r="AW6" s="279">
        <f t="shared" ca="1" si="4"/>
        <v>0</v>
      </c>
      <c r="AX6" s="279">
        <f t="shared" ca="1" si="4"/>
        <v>0</v>
      </c>
      <c r="AY6" s="279">
        <f t="shared" ca="1" si="4"/>
        <v>0</v>
      </c>
      <c r="AZ6" s="279">
        <f t="shared" ca="1" si="4"/>
        <v>0</v>
      </c>
      <c r="BA6" s="279">
        <f t="shared" ca="1" si="4"/>
        <v>0</v>
      </c>
      <c r="BB6" s="279">
        <f t="shared" ca="1" si="4"/>
        <v>0</v>
      </c>
      <c r="BC6" s="279">
        <f t="shared" ca="1" si="4"/>
        <v>0</v>
      </c>
      <c r="BD6" s="279">
        <f t="shared" ca="1" si="4"/>
        <v>0</v>
      </c>
      <c r="BE6" s="279" t="str">
        <f ca="1">"V"&amp;BE5</f>
        <v>V0</v>
      </c>
      <c r="BF6" s="279">
        <f ca="1">-BF5</f>
        <v>0</v>
      </c>
      <c r="BG6" s="279">
        <f ca="1">-BG5</f>
        <v>0</v>
      </c>
      <c r="BH6" s="538" t="e">
        <f ca="1">OFFSET($E$4,$D$2,BH7)-AP5</f>
        <v>#VALUE!</v>
      </c>
      <c r="BI6" s="538" t="e">
        <f t="shared" ref="BI6:BN6" ca="1" si="5">OFFSET($E$4,$D$2,BI7)-AQ5</f>
        <v>#VALUE!</v>
      </c>
      <c r="BJ6" s="538" t="e">
        <f t="shared" ca="1" si="5"/>
        <v>#VALUE!</v>
      </c>
      <c r="BK6" s="538" t="e">
        <f t="shared" ca="1" si="5"/>
        <v>#VALUE!</v>
      </c>
      <c r="BL6" s="538" t="e">
        <f t="shared" ca="1" si="5"/>
        <v>#VALUE!</v>
      </c>
      <c r="BM6" s="538" t="e">
        <f t="shared" ca="1" si="5"/>
        <v>#VALUE!</v>
      </c>
      <c r="BN6" s="538" t="e">
        <f t="shared" ca="1" si="5"/>
        <v>#VALUE!</v>
      </c>
      <c r="BO6" s="279" t="str">
        <f ca="1">"V"&amp;BO5</f>
        <v>V0</v>
      </c>
      <c r="BP6" s="372">
        <f ca="1">-OFFSET($EE$4,$A$3,BP7)</f>
        <v>0</v>
      </c>
      <c r="BQ6" s="372">
        <f t="shared" ref="BQ6:CG6" ca="1" si="6">-OFFSET($EE$4,$A$3,BQ7)</f>
        <v>0</v>
      </c>
      <c r="BR6" s="372">
        <f t="shared" ca="1" si="6"/>
        <v>0</v>
      </c>
      <c r="BS6" s="372">
        <f t="shared" ca="1" si="6"/>
        <v>0</v>
      </c>
      <c r="BT6" s="372">
        <f t="shared" ca="1" si="6"/>
        <v>0</v>
      </c>
      <c r="BU6" s="372">
        <f t="shared" ca="1" si="6"/>
        <v>0</v>
      </c>
      <c r="BV6" s="372">
        <f t="shared" ca="1" si="6"/>
        <v>0</v>
      </c>
      <c r="BW6" s="372">
        <f t="shared" ca="1" si="6"/>
        <v>0</v>
      </c>
      <c r="BX6" s="372">
        <f t="shared" ca="1" si="6"/>
        <v>0</v>
      </c>
      <c r="BY6" s="372">
        <f t="shared" ca="1" si="6"/>
        <v>0</v>
      </c>
      <c r="BZ6" s="372">
        <f t="shared" ca="1" si="6"/>
        <v>0</v>
      </c>
      <c r="CA6" s="372">
        <f t="shared" ca="1" si="6"/>
        <v>0</v>
      </c>
      <c r="CB6" s="372">
        <f t="shared" ca="1" si="6"/>
        <v>0</v>
      </c>
      <c r="CC6" s="372">
        <f t="shared" ca="1" si="6"/>
        <v>0</v>
      </c>
      <c r="CD6" s="372">
        <f t="shared" ca="1" si="6"/>
        <v>0</v>
      </c>
      <c r="CE6" s="372">
        <f t="shared" ca="1" si="6"/>
        <v>0</v>
      </c>
      <c r="CF6" s="372">
        <f t="shared" ca="1" si="6"/>
        <v>0</v>
      </c>
      <c r="CG6" s="372">
        <f t="shared" ca="1" si="6"/>
        <v>0</v>
      </c>
      <c r="CH6" s="539"/>
      <c r="CI6" s="539"/>
      <c r="CJ6" s="539"/>
      <c r="CK6" s="539"/>
      <c r="CL6" s="196"/>
      <c r="CM6" s="195"/>
      <c r="CN6" s="195"/>
      <c r="CO6" s="195"/>
      <c r="CP6" s="195"/>
      <c r="CQ6" s="195"/>
      <c r="CR6" s="195"/>
      <c r="CS6" s="195"/>
      <c r="CT6" s="195"/>
      <c r="DA6" s="401"/>
      <c r="DB6" s="404" t="s">
        <v>161</v>
      </c>
      <c r="DC6" s="401"/>
      <c r="DD6" s="401"/>
      <c r="DE6" s="405">
        <v>0</v>
      </c>
      <c r="DF6" s="405">
        <v>0</v>
      </c>
      <c r="DG6" s="405">
        <v>0</v>
      </c>
      <c r="DH6" s="405">
        <v>0</v>
      </c>
      <c r="DI6" s="405">
        <v>0</v>
      </c>
      <c r="DJ6" s="405">
        <v>0</v>
      </c>
      <c r="DK6" s="405">
        <v>0</v>
      </c>
      <c r="DL6" s="405">
        <v>0</v>
      </c>
      <c r="DM6" s="405">
        <v>0</v>
      </c>
      <c r="DN6" s="405">
        <v>0</v>
      </c>
      <c r="DO6" s="405">
        <v>0</v>
      </c>
      <c r="DP6" s="405">
        <v>0</v>
      </c>
      <c r="DQ6" s="405">
        <v>0</v>
      </c>
      <c r="DR6" s="405">
        <v>0</v>
      </c>
      <c r="DS6" s="405">
        <v>0</v>
      </c>
      <c r="DT6" s="405">
        <v>0</v>
      </c>
      <c r="DU6" s="405"/>
      <c r="DV6" s="405">
        <v>0</v>
      </c>
      <c r="DW6" s="405">
        <v>0</v>
      </c>
      <c r="DX6" s="405"/>
      <c r="DY6" s="405"/>
      <c r="DZ6" s="405"/>
      <c r="EA6" s="405"/>
      <c r="EB6" s="405"/>
      <c r="EC6" s="405"/>
      <c r="ED6" s="405"/>
      <c r="EE6" s="405"/>
      <c r="EF6" s="405"/>
      <c r="EG6" s="409"/>
      <c r="EH6" s="405">
        <v>0</v>
      </c>
      <c r="EI6" s="405">
        <v>0</v>
      </c>
      <c r="EJ6" s="405">
        <v>0</v>
      </c>
      <c r="EK6" s="405">
        <v>0</v>
      </c>
      <c r="EL6" s="405">
        <v>0</v>
      </c>
      <c r="EM6" s="405">
        <v>0</v>
      </c>
      <c r="EN6" s="405">
        <v>0</v>
      </c>
      <c r="EO6" s="405">
        <v>0</v>
      </c>
      <c r="EP6" s="405">
        <v>0</v>
      </c>
      <c r="EQ6" s="405">
        <v>0</v>
      </c>
      <c r="ER6" s="405">
        <v>0</v>
      </c>
      <c r="ES6" s="405">
        <v>0</v>
      </c>
      <c r="ET6" s="405">
        <v>0</v>
      </c>
      <c r="EU6" s="405">
        <v>0</v>
      </c>
      <c r="EV6" s="405">
        <v>0</v>
      </c>
      <c r="EW6" s="405">
        <v>0</v>
      </c>
    </row>
    <row r="7" spans="1:153" ht="15.75" customHeight="1">
      <c r="A7" s="497"/>
      <c r="B7" s="516" t="s">
        <v>355</v>
      </c>
      <c r="C7" s="842">
        <f ca="1">+Setup!AA33</f>
        <v>0</v>
      </c>
      <c r="D7" s="1132"/>
      <c r="E7" s="1137" t="s">
        <v>162</v>
      </c>
      <c r="F7" s="1137"/>
      <c r="G7" s="1137"/>
      <c r="H7" s="1138">
        <v>0</v>
      </c>
      <c r="I7" s="1138">
        <v>0</v>
      </c>
      <c r="J7" s="1138">
        <v>0</v>
      </c>
      <c r="K7" s="1138">
        <v>0</v>
      </c>
      <c r="L7" s="1138">
        <v>0</v>
      </c>
      <c r="M7" s="1138">
        <v>0</v>
      </c>
      <c r="N7" s="1138">
        <v>0</v>
      </c>
      <c r="O7" s="1138">
        <v>0</v>
      </c>
      <c r="P7" s="1138">
        <v>0</v>
      </c>
      <c r="Q7" s="1138">
        <v>0</v>
      </c>
      <c r="R7" s="1138">
        <v>0</v>
      </c>
      <c r="S7" s="1138">
        <v>0</v>
      </c>
      <c r="T7" s="1138">
        <v>0</v>
      </c>
      <c r="U7" s="1138">
        <v>0</v>
      </c>
      <c r="V7" s="1138">
        <v>0</v>
      </c>
      <c r="W7" s="1138">
        <v>0</v>
      </c>
      <c r="X7" s="1138"/>
      <c r="Y7" s="1138">
        <v>0</v>
      </c>
      <c r="Z7" s="1138">
        <v>0</v>
      </c>
      <c r="AA7" s="1138"/>
      <c r="AB7" s="1138"/>
      <c r="AC7" s="1138"/>
      <c r="AD7" s="1138"/>
      <c r="AE7" s="1138"/>
      <c r="AF7" s="1138"/>
      <c r="AG7" s="1138"/>
      <c r="AH7" s="1138"/>
      <c r="AI7" s="528"/>
      <c r="AJ7" s="373"/>
      <c r="AK7" s="277"/>
      <c r="AL7" s="277"/>
      <c r="AM7" s="510">
        <v>1</v>
      </c>
      <c r="AN7" s="510">
        <v>2</v>
      </c>
      <c r="AO7" s="510">
        <v>3</v>
      </c>
      <c r="AP7" s="510">
        <v>4</v>
      </c>
      <c r="AQ7" s="510">
        <v>5</v>
      </c>
      <c r="AR7" s="510">
        <v>6</v>
      </c>
      <c r="AS7" s="510">
        <v>7</v>
      </c>
      <c r="AT7" s="510">
        <v>8</v>
      </c>
      <c r="AU7" s="510">
        <v>9</v>
      </c>
      <c r="AV7" s="510">
        <v>10</v>
      </c>
      <c r="AW7" s="510">
        <v>11</v>
      </c>
      <c r="AX7" s="510">
        <v>12</v>
      </c>
      <c r="AY7" s="510">
        <v>13</v>
      </c>
      <c r="AZ7" s="510">
        <v>14</v>
      </c>
      <c r="BA7" s="510">
        <v>15</v>
      </c>
      <c r="BB7" s="510">
        <v>16</v>
      </c>
      <c r="BC7" s="510">
        <v>17</v>
      </c>
      <c r="BD7" s="510">
        <v>18</v>
      </c>
      <c r="BE7" s="510">
        <v>19</v>
      </c>
      <c r="BF7" s="510">
        <v>20</v>
      </c>
      <c r="BG7" s="510">
        <v>21</v>
      </c>
      <c r="BH7" s="510">
        <v>22</v>
      </c>
      <c r="BI7" s="510">
        <v>23</v>
      </c>
      <c r="BJ7" s="510">
        <v>24</v>
      </c>
      <c r="BK7" s="510">
        <v>25</v>
      </c>
      <c r="BL7" s="510">
        <v>26</v>
      </c>
      <c r="BM7" s="510">
        <v>27</v>
      </c>
      <c r="BN7" s="510">
        <v>28</v>
      </c>
      <c r="BO7" s="510">
        <v>29</v>
      </c>
      <c r="BP7" s="540">
        <v>1</v>
      </c>
      <c r="BQ7" s="540">
        <v>2</v>
      </c>
      <c r="BR7" s="540">
        <v>3</v>
      </c>
      <c r="BS7" s="540">
        <v>4</v>
      </c>
      <c r="BT7" s="540">
        <v>5</v>
      </c>
      <c r="BU7" s="540">
        <v>6</v>
      </c>
      <c r="BV7" s="540">
        <v>7</v>
      </c>
      <c r="BW7" s="540">
        <v>8</v>
      </c>
      <c r="BX7" s="540">
        <v>9</v>
      </c>
      <c r="BY7" s="540">
        <v>10</v>
      </c>
      <c r="BZ7" s="540">
        <v>11</v>
      </c>
      <c r="CA7" s="540">
        <v>12</v>
      </c>
      <c r="CB7" s="540">
        <v>13</v>
      </c>
      <c r="CC7" s="540">
        <v>14</v>
      </c>
      <c r="CD7" s="540">
        <v>15</v>
      </c>
      <c r="CE7" s="540">
        <v>16</v>
      </c>
      <c r="CF7" s="540">
        <v>17</v>
      </c>
      <c r="CG7" s="540">
        <v>18</v>
      </c>
      <c r="CH7" s="541"/>
      <c r="CI7" s="541"/>
      <c r="CJ7" s="541"/>
      <c r="CK7" s="541"/>
      <c r="CL7" s="188"/>
      <c r="CM7" s="188"/>
      <c r="CN7" s="188"/>
      <c r="CO7" s="188"/>
      <c r="CP7" s="188"/>
      <c r="CQ7" s="188"/>
      <c r="CR7" s="188"/>
      <c r="CS7" s="188"/>
      <c r="CT7" s="188"/>
      <c r="DA7" s="401"/>
      <c r="DB7" s="404" t="s">
        <v>162</v>
      </c>
      <c r="DC7" s="401"/>
      <c r="DD7" s="401"/>
      <c r="DE7" s="405">
        <v>0</v>
      </c>
      <c r="DF7" s="405">
        <v>0</v>
      </c>
      <c r="DG7" s="405">
        <v>0</v>
      </c>
      <c r="DH7" s="405">
        <v>0</v>
      </c>
      <c r="DI7" s="405">
        <v>0</v>
      </c>
      <c r="DJ7" s="405">
        <v>0</v>
      </c>
      <c r="DK7" s="405">
        <v>0</v>
      </c>
      <c r="DL7" s="405">
        <v>0</v>
      </c>
      <c r="DM7" s="405">
        <v>0</v>
      </c>
      <c r="DN7" s="405">
        <v>0</v>
      </c>
      <c r="DO7" s="405">
        <v>0</v>
      </c>
      <c r="DP7" s="405">
        <v>0</v>
      </c>
      <c r="DQ7" s="405">
        <v>0</v>
      </c>
      <c r="DR7" s="405">
        <v>0</v>
      </c>
      <c r="DS7" s="405">
        <v>0</v>
      </c>
      <c r="DT7" s="405">
        <v>0</v>
      </c>
      <c r="DU7" s="405"/>
      <c r="DV7" s="405">
        <v>0</v>
      </c>
      <c r="DW7" s="405">
        <v>0</v>
      </c>
      <c r="DX7" s="405"/>
      <c r="DY7" s="405"/>
      <c r="DZ7" s="405"/>
      <c r="EA7" s="405"/>
      <c r="EB7" s="405"/>
      <c r="EC7" s="405"/>
      <c r="ED7" s="405"/>
      <c r="EE7" s="405"/>
      <c r="EF7" s="405"/>
      <c r="EG7" s="409"/>
      <c r="EH7" s="405">
        <v>0</v>
      </c>
      <c r="EI7" s="405">
        <v>0</v>
      </c>
      <c r="EJ7" s="405">
        <v>0</v>
      </c>
      <c r="EK7" s="405">
        <v>0</v>
      </c>
      <c r="EL7" s="405">
        <v>0</v>
      </c>
      <c r="EM7" s="405">
        <v>0</v>
      </c>
      <c r="EN7" s="405">
        <v>0</v>
      </c>
      <c r="EO7" s="405">
        <v>0</v>
      </c>
      <c r="EP7" s="405">
        <v>0</v>
      </c>
      <c r="EQ7" s="405">
        <v>0</v>
      </c>
      <c r="ER7" s="405">
        <v>0</v>
      </c>
      <c r="ES7" s="405">
        <v>0</v>
      </c>
      <c r="ET7" s="405">
        <v>0</v>
      </c>
      <c r="EU7" s="405">
        <v>0</v>
      </c>
      <c r="EV7" s="405">
        <v>0</v>
      </c>
      <c r="EW7" s="405">
        <v>0</v>
      </c>
    </row>
    <row r="8" spans="1:153">
      <c r="A8" s="1031"/>
      <c r="B8" s="1030" t="s">
        <v>356</v>
      </c>
      <c r="C8" s="842">
        <f>-VLOOKUP(I1,MainDBase,13,FALSE)</f>
        <v>0</v>
      </c>
      <c r="D8" s="1132"/>
      <c r="E8" s="1134" t="s">
        <v>163</v>
      </c>
      <c r="F8" s="1134"/>
      <c r="G8" s="1134"/>
      <c r="H8" s="1135">
        <v>0</v>
      </c>
      <c r="I8" s="1135">
        <v>0</v>
      </c>
      <c r="J8" s="1135">
        <v>0</v>
      </c>
      <c r="K8" s="1135">
        <v>0</v>
      </c>
      <c r="L8" s="1135">
        <v>0</v>
      </c>
      <c r="M8" s="1135">
        <v>0</v>
      </c>
      <c r="N8" s="1135">
        <v>0</v>
      </c>
      <c r="O8" s="1135">
        <v>0</v>
      </c>
      <c r="P8" s="1135">
        <v>0</v>
      </c>
      <c r="Q8" s="1135">
        <v>0</v>
      </c>
      <c r="R8" s="1135">
        <v>0</v>
      </c>
      <c r="S8" s="1135">
        <v>0</v>
      </c>
      <c r="T8" s="1135">
        <v>0</v>
      </c>
      <c r="U8" s="1135">
        <v>0</v>
      </c>
      <c r="V8" s="1135">
        <v>0</v>
      </c>
      <c r="W8" s="1135">
        <v>0</v>
      </c>
      <c r="X8" s="1136"/>
      <c r="Y8" s="1135">
        <v>0</v>
      </c>
      <c r="Z8" s="1135">
        <v>0</v>
      </c>
      <c r="AA8" s="1135"/>
      <c r="AB8" s="1135"/>
      <c r="AC8" s="1135"/>
      <c r="AD8" s="1135"/>
      <c r="AE8" s="1135"/>
      <c r="AF8" s="1135"/>
      <c r="AG8" s="1135"/>
      <c r="AH8" s="1135"/>
      <c r="AI8" s="528"/>
      <c r="AJ8" s="373"/>
      <c r="AK8" s="277"/>
      <c r="AL8" s="277"/>
      <c r="AM8" s="277"/>
      <c r="AN8" s="277"/>
      <c r="AO8" s="277"/>
      <c r="AP8" s="277"/>
      <c r="AQ8" s="277"/>
      <c r="AR8" s="277"/>
      <c r="AS8" s="277"/>
      <c r="AT8" s="277"/>
      <c r="AU8" s="277"/>
      <c r="AV8" s="277"/>
      <c r="AW8" s="277"/>
      <c r="AX8" s="277"/>
      <c r="AY8" s="277"/>
      <c r="AZ8" s="277"/>
      <c r="BA8" s="277"/>
      <c r="BB8" s="277"/>
      <c r="BC8" s="277"/>
      <c r="BD8" s="277"/>
      <c r="BE8" s="277"/>
      <c r="BF8" s="277"/>
      <c r="BG8" s="277"/>
      <c r="BH8" s="277"/>
      <c r="BI8" s="277"/>
      <c r="BJ8" s="277"/>
      <c r="BK8" s="277"/>
      <c r="BL8" s="277"/>
      <c r="BM8" s="277"/>
      <c r="BN8" s="277"/>
      <c r="BO8" s="277"/>
      <c r="BP8" s="277"/>
      <c r="BQ8" s="277"/>
      <c r="BR8" s="277"/>
      <c r="BS8" s="277"/>
      <c r="BT8" s="277"/>
      <c r="BU8" s="277"/>
      <c r="BV8" s="277"/>
      <c r="BW8" s="277"/>
      <c r="BX8" s="277"/>
      <c r="BY8" s="277"/>
      <c r="BZ8" s="277"/>
      <c r="CA8" s="539"/>
      <c r="CB8" s="539"/>
      <c r="CC8" s="539"/>
      <c r="CD8" s="541"/>
      <c r="CE8" s="541"/>
      <c r="CF8" s="541"/>
      <c r="CG8" s="541"/>
      <c r="CH8" s="541"/>
      <c r="CI8" s="541"/>
      <c r="CJ8" s="541"/>
      <c r="CK8" s="541"/>
      <c r="CL8" s="188"/>
      <c r="CM8" s="188"/>
      <c r="CN8" s="188"/>
      <c r="CO8" s="188"/>
      <c r="CP8" s="188"/>
      <c r="CQ8" s="188"/>
      <c r="CR8" s="188"/>
      <c r="CS8" s="188"/>
      <c r="CT8" s="188"/>
      <c r="DA8" s="401"/>
      <c r="DB8" s="404" t="s">
        <v>163</v>
      </c>
      <c r="DC8" s="401"/>
      <c r="DD8" s="401"/>
      <c r="DE8" s="405">
        <v>0</v>
      </c>
      <c r="DF8" s="405">
        <v>0</v>
      </c>
      <c r="DG8" s="405">
        <v>0</v>
      </c>
      <c r="DH8" s="405">
        <v>0</v>
      </c>
      <c r="DI8" s="405">
        <v>0</v>
      </c>
      <c r="DJ8" s="405">
        <v>0</v>
      </c>
      <c r="DK8" s="405">
        <v>0</v>
      </c>
      <c r="DL8" s="405">
        <v>0</v>
      </c>
      <c r="DM8" s="405">
        <v>0</v>
      </c>
      <c r="DN8" s="405">
        <v>0</v>
      </c>
      <c r="DO8" s="405">
        <v>0</v>
      </c>
      <c r="DP8" s="405">
        <v>0</v>
      </c>
      <c r="DQ8" s="405">
        <v>0</v>
      </c>
      <c r="DR8" s="405">
        <v>0</v>
      </c>
      <c r="DS8" s="405">
        <v>0</v>
      </c>
      <c r="DT8" s="405">
        <v>0</v>
      </c>
      <c r="DU8" s="405"/>
      <c r="DV8" s="405">
        <v>0</v>
      </c>
      <c r="DW8" s="405">
        <v>0</v>
      </c>
      <c r="DX8" s="405"/>
      <c r="DY8" s="405"/>
      <c r="DZ8" s="405"/>
      <c r="EA8" s="405"/>
      <c r="EB8" s="405"/>
      <c r="EC8" s="405"/>
      <c r="ED8" s="405"/>
      <c r="EE8" s="405"/>
      <c r="EF8" s="405"/>
      <c r="EG8" s="409"/>
      <c r="EH8" s="405">
        <v>0</v>
      </c>
      <c r="EI8" s="405">
        <v>0</v>
      </c>
      <c r="EJ8" s="405">
        <v>0</v>
      </c>
      <c r="EK8" s="405">
        <v>0</v>
      </c>
      <c r="EL8" s="405">
        <v>0</v>
      </c>
      <c r="EM8" s="405">
        <v>0</v>
      </c>
      <c r="EN8" s="405">
        <v>0</v>
      </c>
      <c r="EO8" s="405">
        <v>0</v>
      </c>
      <c r="EP8" s="405">
        <v>0</v>
      </c>
      <c r="EQ8" s="405">
        <v>0</v>
      </c>
      <c r="ER8" s="405">
        <v>0</v>
      </c>
      <c r="ES8" s="405">
        <v>0</v>
      </c>
      <c r="ET8" s="405">
        <v>0</v>
      </c>
      <c r="EU8" s="405">
        <v>0</v>
      </c>
      <c r="EV8" s="405">
        <v>0</v>
      </c>
      <c r="EW8" s="405">
        <v>0</v>
      </c>
    </row>
    <row r="9" spans="1:153">
      <c r="A9" s="1031"/>
      <c r="B9" s="1030" t="s">
        <v>357</v>
      </c>
      <c r="C9" s="842">
        <f ca="1">+C8+C7</f>
        <v>0</v>
      </c>
      <c r="D9" s="1132"/>
      <c r="E9" s="1137" t="s">
        <v>164</v>
      </c>
      <c r="F9" s="1137"/>
      <c r="G9" s="1137"/>
      <c r="H9" s="1138">
        <v>0</v>
      </c>
      <c r="I9" s="1138">
        <v>0</v>
      </c>
      <c r="J9" s="1138">
        <v>0</v>
      </c>
      <c r="K9" s="1138">
        <v>0</v>
      </c>
      <c r="L9" s="1138">
        <v>0</v>
      </c>
      <c r="M9" s="1138">
        <v>0</v>
      </c>
      <c r="N9" s="1138">
        <v>0</v>
      </c>
      <c r="O9" s="1138">
        <v>0</v>
      </c>
      <c r="P9" s="1138">
        <v>0</v>
      </c>
      <c r="Q9" s="1138">
        <v>0</v>
      </c>
      <c r="R9" s="1138">
        <v>0</v>
      </c>
      <c r="S9" s="1138">
        <v>0</v>
      </c>
      <c r="T9" s="1138">
        <v>0</v>
      </c>
      <c r="U9" s="1138">
        <v>0</v>
      </c>
      <c r="V9" s="1138">
        <v>0</v>
      </c>
      <c r="W9" s="1138">
        <v>0</v>
      </c>
      <c r="X9" s="1138"/>
      <c r="Y9" s="1138">
        <v>0</v>
      </c>
      <c r="Z9" s="1138">
        <v>0</v>
      </c>
      <c r="AA9" s="1138"/>
      <c r="AB9" s="1138"/>
      <c r="AC9" s="1138"/>
      <c r="AD9" s="1138"/>
      <c r="AE9" s="1138"/>
      <c r="AF9" s="1138"/>
      <c r="AG9" s="1138"/>
      <c r="AH9" s="1138"/>
      <c r="AI9" s="528"/>
      <c r="AJ9" s="373"/>
      <c r="AK9" s="277"/>
      <c r="AL9" s="277"/>
      <c r="AM9" s="277"/>
      <c r="AN9" s="277"/>
      <c r="AO9" s="277"/>
      <c r="AP9" s="277"/>
      <c r="AQ9" s="277"/>
      <c r="AR9" s="277"/>
      <c r="AS9" s="277"/>
      <c r="AT9" s="277"/>
      <c r="AU9" s="277"/>
      <c r="AV9" s="277"/>
      <c r="AW9" s="277"/>
      <c r="AX9" s="277"/>
      <c r="AY9" s="277"/>
      <c r="AZ9" s="277"/>
      <c r="BA9" s="277"/>
      <c r="BB9" s="277"/>
      <c r="BC9" s="277"/>
      <c r="BD9" s="277"/>
      <c r="BE9" s="277"/>
      <c r="BF9" s="277"/>
      <c r="BG9" s="277"/>
      <c r="BH9" s="277"/>
      <c r="BI9" s="277"/>
      <c r="BJ9" s="277"/>
      <c r="BK9" s="277"/>
      <c r="BL9" s="277"/>
      <c r="BM9" s="277"/>
      <c r="BN9" s="277"/>
      <c r="BO9" s="277"/>
      <c r="BP9" s="277"/>
      <c r="BQ9" s="277"/>
      <c r="BR9" s="277"/>
      <c r="BS9" s="277"/>
      <c r="BT9" s="277"/>
      <c r="BU9" s="277"/>
      <c r="BV9" s="277"/>
      <c r="BW9" s="277"/>
      <c r="BX9" s="277"/>
      <c r="BY9" s="277"/>
      <c r="BZ9" s="277"/>
      <c r="CA9" s="539"/>
      <c r="CB9" s="539"/>
      <c r="CC9" s="539"/>
      <c r="CD9" s="541"/>
      <c r="CE9" s="541"/>
      <c r="CF9" s="541"/>
      <c r="CG9" s="541"/>
      <c r="CH9" s="541"/>
      <c r="CI9" s="541"/>
      <c r="CJ9" s="541"/>
      <c r="CK9" s="541"/>
      <c r="CL9" s="188"/>
      <c r="CM9" s="188"/>
      <c r="CN9" s="188"/>
      <c r="CO9" s="188"/>
      <c r="CP9" s="188"/>
      <c r="CQ9" s="188"/>
      <c r="CR9" s="188"/>
      <c r="CS9" s="188"/>
      <c r="CT9" s="188"/>
      <c r="DA9" s="401"/>
      <c r="DB9" s="404" t="s">
        <v>164</v>
      </c>
      <c r="DC9" s="401"/>
      <c r="DD9" s="401"/>
      <c r="DE9" s="405">
        <v>0</v>
      </c>
      <c r="DF9" s="405">
        <v>0</v>
      </c>
      <c r="DG9" s="405">
        <v>0</v>
      </c>
      <c r="DH9" s="405">
        <v>0</v>
      </c>
      <c r="DI9" s="405">
        <v>0</v>
      </c>
      <c r="DJ9" s="405">
        <v>0</v>
      </c>
      <c r="DK9" s="405">
        <v>0</v>
      </c>
      <c r="DL9" s="405">
        <v>0</v>
      </c>
      <c r="DM9" s="405">
        <v>0</v>
      </c>
      <c r="DN9" s="405">
        <v>0</v>
      </c>
      <c r="DO9" s="405">
        <v>0</v>
      </c>
      <c r="DP9" s="405">
        <v>0</v>
      </c>
      <c r="DQ9" s="405">
        <v>0</v>
      </c>
      <c r="DR9" s="405">
        <v>0</v>
      </c>
      <c r="DS9" s="405">
        <v>0</v>
      </c>
      <c r="DT9" s="405">
        <v>0</v>
      </c>
      <c r="DU9" s="405"/>
      <c r="DV9" s="405">
        <v>0</v>
      </c>
      <c r="DW9" s="405">
        <v>0</v>
      </c>
      <c r="DX9" s="405"/>
      <c r="DY9" s="405"/>
      <c r="DZ9" s="405"/>
      <c r="EA9" s="405"/>
      <c r="EB9" s="405"/>
      <c r="EC9" s="405"/>
      <c r="ED9" s="405"/>
      <c r="EE9" s="405"/>
      <c r="EF9" s="405"/>
      <c r="EG9" s="409"/>
      <c r="EH9" s="405">
        <v>0</v>
      </c>
      <c r="EI9" s="405">
        <v>0</v>
      </c>
      <c r="EJ9" s="405">
        <v>0</v>
      </c>
      <c r="EK9" s="405">
        <v>0</v>
      </c>
      <c r="EL9" s="405">
        <v>0</v>
      </c>
      <c r="EM9" s="405">
        <v>0</v>
      </c>
      <c r="EN9" s="405">
        <v>0</v>
      </c>
      <c r="EO9" s="405">
        <v>0</v>
      </c>
      <c r="EP9" s="405">
        <v>0</v>
      </c>
      <c r="EQ9" s="405">
        <v>0</v>
      </c>
      <c r="ER9" s="405">
        <v>0</v>
      </c>
      <c r="ES9" s="405">
        <v>0</v>
      </c>
      <c r="ET9" s="405">
        <v>0</v>
      </c>
      <c r="EU9" s="405">
        <v>0</v>
      </c>
      <c r="EV9" s="405">
        <v>0</v>
      </c>
      <c r="EW9" s="405">
        <v>0</v>
      </c>
    </row>
    <row r="10" spans="1:153">
      <c r="D10" s="1129"/>
      <c r="E10" s="1278" t="s">
        <v>0</v>
      </c>
      <c r="F10" s="1278" t="s">
        <v>244</v>
      </c>
      <c r="G10" s="1278" t="s">
        <v>244</v>
      </c>
      <c r="H10" s="1279">
        <v>0</v>
      </c>
      <c r="I10" s="1279">
        <v>0</v>
      </c>
      <c r="J10" s="1279">
        <v>0</v>
      </c>
      <c r="K10" s="1279">
        <v>0</v>
      </c>
      <c r="L10" s="1279">
        <v>0</v>
      </c>
      <c r="M10" s="1279">
        <v>0</v>
      </c>
      <c r="N10" s="1279">
        <v>0</v>
      </c>
      <c r="O10" s="1279">
        <v>0</v>
      </c>
      <c r="P10" s="1279">
        <v>0</v>
      </c>
      <c r="Q10" s="1279">
        <v>0</v>
      </c>
      <c r="R10" s="1279">
        <v>0</v>
      </c>
      <c r="S10" s="1279">
        <v>0</v>
      </c>
      <c r="T10" s="1279">
        <v>0</v>
      </c>
      <c r="U10" s="1279">
        <v>0</v>
      </c>
      <c r="V10" s="1279">
        <v>0</v>
      </c>
      <c r="W10" s="1279">
        <v>0</v>
      </c>
      <c r="X10" s="1279" t="s">
        <v>244</v>
      </c>
      <c r="Y10" s="1279">
        <v>0</v>
      </c>
      <c r="Z10" s="1279">
        <v>0</v>
      </c>
      <c r="AA10" s="1279">
        <v>0</v>
      </c>
      <c r="AB10" s="1279">
        <v>0</v>
      </c>
      <c r="AC10" s="1279">
        <v>0</v>
      </c>
      <c r="AD10" s="1279">
        <v>0</v>
      </c>
      <c r="AE10" s="1279">
        <v>0</v>
      </c>
      <c r="AF10" s="1279">
        <v>0</v>
      </c>
      <c r="AG10" s="1279">
        <v>0</v>
      </c>
      <c r="AH10" s="1280">
        <v>0</v>
      </c>
      <c r="AI10" s="528"/>
      <c r="AJ10" s="373"/>
      <c r="AK10" s="277"/>
      <c r="AL10" s="277"/>
      <c r="AM10" s="277"/>
      <c r="AN10" s="277"/>
      <c r="AO10" s="277"/>
      <c r="AP10" s="277"/>
      <c r="AQ10" s="277"/>
      <c r="AR10" s="277"/>
      <c r="AS10" s="277"/>
      <c r="AT10" s="277"/>
      <c r="AU10" s="277"/>
      <c r="AV10" s="277"/>
      <c r="AW10" s="277"/>
      <c r="AX10" s="277"/>
      <c r="AY10" s="277"/>
      <c r="AZ10" s="277"/>
      <c r="BA10" s="277"/>
      <c r="BB10" s="277"/>
      <c r="BC10" s="277"/>
      <c r="BD10" s="277"/>
      <c r="BE10" s="277"/>
      <c r="BF10" s="277"/>
      <c r="BG10" s="277"/>
      <c r="BH10" s="277"/>
      <c r="BI10" s="277"/>
      <c r="BJ10" s="277"/>
      <c r="BK10" s="277"/>
      <c r="BL10" s="277"/>
      <c r="BM10" s="542"/>
      <c r="BN10" s="542"/>
      <c r="BO10" s="277"/>
      <c r="BP10" s="277"/>
      <c r="BQ10" s="277"/>
      <c r="BR10" s="277"/>
      <c r="BS10" s="277"/>
      <c r="BT10" s="277"/>
      <c r="BU10" s="277"/>
      <c r="BV10" s="277"/>
      <c r="BW10" s="277"/>
      <c r="BX10" s="277"/>
      <c r="BY10" s="277"/>
      <c r="BZ10" s="277"/>
      <c r="CA10" s="539"/>
      <c r="CB10" s="539"/>
      <c r="CC10" s="539"/>
      <c r="CD10" s="541"/>
      <c r="CE10" s="541"/>
      <c r="CF10" s="541"/>
      <c r="CG10" s="541"/>
      <c r="CH10" s="541"/>
      <c r="CI10" s="541"/>
      <c r="CJ10" s="541"/>
      <c r="CK10" s="541"/>
      <c r="CL10" s="188"/>
      <c r="CM10" s="188"/>
      <c r="CN10" s="188"/>
      <c r="CO10" s="188"/>
      <c r="CP10" s="188"/>
      <c r="CQ10" s="188"/>
      <c r="CR10" s="188"/>
      <c r="CS10" s="188"/>
      <c r="CT10" s="188"/>
      <c r="DA10" s="401"/>
      <c r="DB10" s="404" t="s">
        <v>0</v>
      </c>
      <c r="DC10" s="401" t="s">
        <v>244</v>
      </c>
      <c r="DD10" s="401" t="s">
        <v>244</v>
      </c>
      <c r="DE10" s="407">
        <v>0</v>
      </c>
      <c r="DF10" s="407">
        <v>0</v>
      </c>
      <c r="DG10" s="407">
        <v>0</v>
      </c>
      <c r="DH10" s="407">
        <v>0</v>
      </c>
      <c r="DI10" s="407">
        <v>0</v>
      </c>
      <c r="DJ10" s="407">
        <v>0</v>
      </c>
      <c r="DK10" s="407">
        <v>0</v>
      </c>
      <c r="DL10" s="407">
        <v>0</v>
      </c>
      <c r="DM10" s="407">
        <v>0</v>
      </c>
      <c r="DN10" s="407">
        <v>0</v>
      </c>
      <c r="DO10" s="407">
        <v>0</v>
      </c>
      <c r="DP10" s="407">
        <v>0</v>
      </c>
      <c r="DQ10" s="407">
        <v>0</v>
      </c>
      <c r="DR10" s="407">
        <v>0</v>
      </c>
      <c r="DS10" s="407">
        <v>0</v>
      </c>
      <c r="DT10" s="407">
        <v>0</v>
      </c>
      <c r="DU10" s="407" t="s">
        <v>244</v>
      </c>
      <c r="DV10" s="407">
        <v>0</v>
      </c>
      <c r="DW10" s="407">
        <v>0</v>
      </c>
      <c r="DX10" s="407">
        <v>0</v>
      </c>
      <c r="DY10" s="407">
        <v>0</v>
      </c>
      <c r="DZ10" s="407">
        <v>0</v>
      </c>
      <c r="EA10" s="407">
        <v>0</v>
      </c>
      <c r="EB10" s="407">
        <v>0</v>
      </c>
      <c r="EC10" s="407">
        <v>0</v>
      </c>
      <c r="ED10" s="407">
        <v>0</v>
      </c>
      <c r="EE10" s="407">
        <v>0</v>
      </c>
      <c r="EF10" s="407">
        <v>0</v>
      </c>
      <c r="EG10" s="407"/>
      <c r="EH10" s="407">
        <v>0</v>
      </c>
      <c r="EI10" s="407">
        <v>0</v>
      </c>
      <c r="EJ10" s="407">
        <v>0</v>
      </c>
      <c r="EK10" s="407">
        <v>0</v>
      </c>
      <c r="EL10" s="407">
        <v>0</v>
      </c>
      <c r="EM10" s="407">
        <v>0</v>
      </c>
      <c r="EN10" s="407">
        <v>0</v>
      </c>
      <c r="EO10" s="407">
        <v>0</v>
      </c>
      <c r="EP10" s="407">
        <v>0</v>
      </c>
      <c r="EQ10" s="407">
        <v>0</v>
      </c>
      <c r="ER10" s="407">
        <v>0</v>
      </c>
      <c r="ES10" s="407">
        <v>0</v>
      </c>
      <c r="ET10" s="407">
        <v>0</v>
      </c>
      <c r="EU10" s="407">
        <v>0</v>
      </c>
      <c r="EV10" s="407">
        <v>0</v>
      </c>
      <c r="EW10" s="407">
        <v>0</v>
      </c>
    </row>
    <row r="11" spans="1:153">
      <c r="D11" s="401"/>
      <c r="E11" s="401"/>
      <c r="F11" s="401"/>
      <c r="G11" s="401"/>
      <c r="H11" s="407"/>
      <c r="I11" s="407"/>
      <c r="J11" s="407"/>
      <c r="K11" s="407"/>
      <c r="L11" s="407"/>
      <c r="M11" s="407"/>
      <c r="N11" s="407"/>
      <c r="O11" s="407"/>
      <c r="P11" s="407"/>
      <c r="Q11" s="407"/>
      <c r="R11" s="407"/>
      <c r="S11" s="407"/>
      <c r="T11" s="407"/>
      <c r="U11" s="407"/>
      <c r="V11" s="407"/>
      <c r="W11" s="407"/>
      <c r="X11" s="407"/>
      <c r="Y11" s="407"/>
      <c r="Z11" s="407"/>
      <c r="AA11" s="407"/>
      <c r="AB11" s="407"/>
      <c r="AC11" s="407"/>
      <c r="AD11" s="407"/>
      <c r="AE11" s="407"/>
      <c r="AF11" s="407"/>
      <c r="AG11" s="407"/>
      <c r="AH11" s="1327"/>
      <c r="AI11" s="528"/>
      <c r="AJ11" s="373"/>
      <c r="AK11" s="277"/>
      <c r="AL11" s="277"/>
      <c r="AM11" s="277"/>
      <c r="AN11" s="277"/>
      <c r="AO11" s="277"/>
      <c r="AP11" s="277"/>
      <c r="AQ11" s="277"/>
      <c r="AR11" s="277"/>
      <c r="AS11" s="277"/>
      <c r="AT11" s="277"/>
      <c r="AU11" s="277"/>
      <c r="AV11" s="277"/>
      <c r="AW11" s="277"/>
      <c r="AX11" s="277"/>
      <c r="AY11" s="277"/>
      <c r="AZ11" s="277"/>
      <c r="BA11" s="277"/>
      <c r="BB11" s="277"/>
      <c r="BC11" s="277"/>
      <c r="BD11" s="277"/>
      <c r="BE11" s="277"/>
      <c r="BF11" s="277"/>
      <c r="BG11" s="277"/>
      <c r="BH11" s="277"/>
      <c r="BI11" s="277"/>
      <c r="BJ11" s="277"/>
      <c r="BK11" s="277"/>
      <c r="BL11" s="277"/>
      <c r="BM11" s="277"/>
      <c r="BN11" s="277"/>
      <c r="BO11" s="277"/>
      <c r="BP11" s="277"/>
      <c r="BQ11" s="277"/>
      <c r="BR11" s="277"/>
      <c r="BS11" s="277"/>
      <c r="BT11" s="277"/>
      <c r="BU11" s="277"/>
      <c r="BV11" s="277"/>
      <c r="BW11" s="277"/>
      <c r="BX11" s="277"/>
      <c r="BY11" s="277"/>
      <c r="BZ11" s="277"/>
      <c r="CA11" s="539"/>
      <c r="CB11" s="539"/>
      <c r="CC11" s="539"/>
      <c r="CD11" s="543"/>
      <c r="CE11" s="543"/>
      <c r="CF11" s="543"/>
      <c r="CG11" s="543"/>
      <c r="CH11" s="543"/>
      <c r="CI11" s="543"/>
      <c r="CJ11" s="543"/>
      <c r="CK11" s="543"/>
      <c r="CL11" s="197"/>
      <c r="CM11" s="197"/>
      <c r="CN11" s="197"/>
      <c r="CO11" s="197"/>
      <c r="CP11" s="197"/>
      <c r="CQ11" s="197"/>
      <c r="CR11" s="197"/>
      <c r="CS11" s="197"/>
      <c r="CT11" s="197"/>
    </row>
    <row r="12" spans="1:153">
      <c r="D12" s="401"/>
      <c r="E12" s="401"/>
      <c r="F12" s="401"/>
      <c r="G12" s="401"/>
      <c r="H12" s="405"/>
      <c r="I12" s="405"/>
      <c r="J12" s="405"/>
      <c r="K12" s="405"/>
      <c r="L12" s="405"/>
      <c r="M12" s="405"/>
      <c r="N12" s="405"/>
      <c r="O12" s="405"/>
      <c r="P12" s="405"/>
      <c r="Q12" s="405"/>
      <c r="R12" s="405"/>
      <c r="S12" s="405"/>
      <c r="T12" s="405"/>
      <c r="U12" s="405"/>
      <c r="V12" s="405"/>
      <c r="W12" s="405"/>
      <c r="X12" s="405"/>
      <c r="Y12" s="405"/>
      <c r="Z12" s="405"/>
      <c r="AA12" s="405"/>
      <c r="AB12" s="405"/>
      <c r="AC12" s="405"/>
      <c r="AD12" s="405"/>
      <c r="AE12" s="405"/>
      <c r="AF12" s="405"/>
      <c r="AG12" s="405"/>
      <c r="AH12" s="405"/>
      <c r="AI12" s="528"/>
      <c r="AJ12" s="373"/>
      <c r="AK12" s="277"/>
      <c r="AL12" s="277"/>
      <c r="AM12" s="277"/>
      <c r="AN12" s="277"/>
      <c r="AO12" s="277"/>
      <c r="AP12" s="277"/>
      <c r="AQ12" s="277"/>
      <c r="AR12" s="277"/>
      <c r="AS12" s="277"/>
      <c r="AT12" s="277"/>
      <c r="AU12" s="277"/>
      <c r="AV12" s="277"/>
      <c r="AW12" s="277"/>
      <c r="AX12" s="277"/>
      <c r="AY12" s="277"/>
      <c r="AZ12" s="277"/>
      <c r="BA12" s="277"/>
      <c r="BB12" s="277"/>
      <c r="BC12" s="277"/>
      <c r="BD12" s="277"/>
      <c r="BE12" s="277"/>
      <c r="BF12" s="277"/>
      <c r="BG12" s="277"/>
      <c r="BH12" s="277"/>
      <c r="BI12" s="277"/>
      <c r="BJ12" s="277"/>
      <c r="BK12" s="277"/>
      <c r="BL12" s="277"/>
      <c r="BM12" s="277"/>
      <c r="BN12" s="277"/>
      <c r="BO12" s="277"/>
      <c r="BP12" s="277"/>
      <c r="BQ12" s="277"/>
      <c r="BR12" s="277"/>
      <c r="BS12" s="277"/>
      <c r="BT12" s="277"/>
      <c r="BU12" s="277"/>
      <c r="BV12" s="277"/>
      <c r="BW12" s="277"/>
      <c r="BX12" s="277"/>
      <c r="BY12" s="277"/>
      <c r="BZ12" s="277"/>
      <c r="CA12" s="544"/>
      <c r="CB12" s="506"/>
      <c r="CC12" s="506"/>
      <c r="CD12" s="506"/>
      <c r="CE12" s="506"/>
      <c r="CF12" s="506"/>
      <c r="CG12" s="506"/>
      <c r="CH12" s="506"/>
      <c r="CI12" s="506"/>
      <c r="CJ12" s="506"/>
      <c r="CK12" s="506"/>
    </row>
    <row r="13" spans="1:153">
      <c r="D13" s="401"/>
      <c r="E13" s="401"/>
      <c r="F13" s="401"/>
      <c r="G13" s="401"/>
      <c r="H13" s="405"/>
      <c r="I13" s="405"/>
      <c r="J13" s="405"/>
      <c r="K13" s="405"/>
      <c r="L13" s="405"/>
      <c r="M13" s="405"/>
      <c r="N13" s="405"/>
      <c r="O13" s="405"/>
      <c r="P13" s="405"/>
      <c r="Q13" s="405"/>
      <c r="R13" s="405"/>
      <c r="S13" s="405"/>
      <c r="T13" s="405"/>
      <c r="U13" s="405"/>
      <c r="V13" s="405"/>
      <c r="W13" s="405"/>
      <c r="X13" s="405"/>
      <c r="Y13" s="405"/>
      <c r="Z13" s="405"/>
      <c r="AA13" s="405"/>
      <c r="AB13" s="405"/>
      <c r="AC13" s="405"/>
      <c r="AD13" s="405"/>
      <c r="AE13" s="405"/>
      <c r="AF13" s="405"/>
      <c r="AG13" s="405"/>
      <c r="AH13" s="405"/>
      <c r="AI13" s="528"/>
      <c r="AJ13" s="373"/>
      <c r="AK13" s="277"/>
      <c r="AL13" s="277"/>
      <c r="AM13" s="277"/>
      <c r="AN13" s="277"/>
      <c r="AO13" s="277"/>
      <c r="AP13" s="277"/>
      <c r="AQ13" s="277"/>
      <c r="AR13" s="277"/>
      <c r="AS13" s="277"/>
      <c r="AT13" s="277"/>
      <c r="AU13" s="277"/>
      <c r="AV13" s="277"/>
      <c r="AW13" s="277"/>
      <c r="AX13" s="277"/>
      <c r="AY13" s="277"/>
      <c r="AZ13" s="277"/>
      <c r="BA13" s="277"/>
      <c r="BB13" s="277"/>
      <c r="BC13" s="277"/>
      <c r="BD13" s="277"/>
      <c r="BE13" s="277"/>
      <c r="BF13" s="277"/>
      <c r="BG13" s="277"/>
      <c r="BH13" s="277"/>
      <c r="BI13" s="277"/>
      <c r="BJ13" s="277"/>
      <c r="BK13" s="277"/>
      <c r="BL13" s="277"/>
      <c r="BM13" s="277"/>
      <c r="BN13" s="277"/>
      <c r="BO13" s="277"/>
      <c r="BP13" s="277"/>
      <c r="BQ13" s="277"/>
      <c r="BR13" s="277"/>
      <c r="BS13" s="277"/>
      <c r="BT13" s="277"/>
      <c r="BU13" s="277"/>
      <c r="BV13" s="277"/>
      <c r="BW13" s="277"/>
      <c r="BX13" s="277"/>
      <c r="BY13" s="277"/>
      <c r="BZ13" s="277"/>
      <c r="CA13" s="544"/>
      <c r="CB13" s="506"/>
      <c r="CC13" s="506"/>
      <c r="CD13" s="506"/>
      <c r="CE13" s="506"/>
      <c r="CF13" s="506"/>
      <c r="CG13" s="506"/>
      <c r="CH13" s="506"/>
      <c r="CI13" s="506"/>
      <c r="CJ13" s="506"/>
      <c r="CK13" s="506"/>
    </row>
    <row r="14" spans="1:153">
      <c r="D14" s="401"/>
      <c r="E14" s="401"/>
      <c r="F14" s="401"/>
      <c r="G14" s="401"/>
      <c r="H14" s="407"/>
      <c r="I14" s="407"/>
      <c r="J14" s="407"/>
      <c r="K14" s="407"/>
      <c r="L14" s="407"/>
      <c r="M14" s="407"/>
      <c r="N14" s="407"/>
      <c r="O14" s="407"/>
      <c r="P14" s="407"/>
      <c r="Q14" s="407"/>
      <c r="R14" s="407"/>
      <c r="S14" s="407"/>
      <c r="T14" s="407"/>
      <c r="U14" s="407"/>
      <c r="V14" s="407"/>
      <c r="W14" s="407"/>
      <c r="X14" s="407"/>
      <c r="Y14" s="407"/>
      <c r="Z14" s="407"/>
      <c r="AA14" s="407"/>
      <c r="AB14" s="407"/>
      <c r="AC14" s="407"/>
      <c r="AD14" s="407"/>
      <c r="AE14" s="407"/>
      <c r="AF14" s="407"/>
      <c r="AG14" s="407"/>
      <c r="AH14" s="1327"/>
      <c r="AI14" s="528"/>
      <c r="AJ14" s="373"/>
      <c r="AK14" s="277"/>
      <c r="AL14" s="277"/>
      <c r="AM14" s="277"/>
      <c r="AN14" s="277"/>
      <c r="AO14" s="277"/>
      <c r="AP14" s="277"/>
      <c r="AQ14" s="277"/>
      <c r="AR14" s="277"/>
      <c r="AS14" s="277"/>
      <c r="AT14" s="277"/>
      <c r="AU14" s="277"/>
      <c r="AV14" s="277"/>
      <c r="AW14" s="277"/>
      <c r="AX14" s="277"/>
      <c r="AY14" s="277"/>
      <c r="AZ14" s="277"/>
      <c r="BA14" s="277"/>
      <c r="BB14" s="277"/>
      <c r="BC14" s="277"/>
      <c r="BD14" s="277"/>
      <c r="BE14" s="277"/>
      <c r="BF14" s="277"/>
      <c r="BG14" s="277"/>
      <c r="BH14" s="277"/>
      <c r="BI14" s="277"/>
      <c r="BJ14" s="277"/>
      <c r="BK14" s="277"/>
      <c r="BL14" s="277"/>
      <c r="BM14" s="277"/>
      <c r="BN14" s="277"/>
      <c r="BO14" s="277"/>
      <c r="BP14" s="277"/>
      <c r="BQ14" s="277"/>
      <c r="BR14" s="277"/>
      <c r="BS14" s="277"/>
      <c r="BT14" s="277"/>
      <c r="BU14" s="277"/>
      <c r="BV14" s="277"/>
      <c r="BW14" s="277"/>
      <c r="BX14" s="277"/>
      <c r="BY14" s="277"/>
      <c r="BZ14" s="277"/>
      <c r="CA14" s="544"/>
      <c r="CB14" s="506"/>
      <c r="CC14" s="506"/>
      <c r="CD14" s="506"/>
      <c r="CE14" s="506"/>
      <c r="CF14" s="506"/>
      <c r="CG14" s="506"/>
      <c r="CH14" s="506"/>
      <c r="CI14" s="506"/>
      <c r="CJ14" s="506"/>
      <c r="CK14" s="506"/>
    </row>
    <row r="15" spans="1:153">
      <c r="D15" s="401"/>
      <c r="E15" s="401"/>
      <c r="F15" s="401"/>
      <c r="G15" s="401"/>
      <c r="H15" s="407"/>
      <c r="I15" s="407"/>
      <c r="J15" s="407"/>
      <c r="K15" s="407"/>
      <c r="L15" s="407"/>
      <c r="M15" s="407"/>
      <c r="N15" s="407"/>
      <c r="O15" s="407"/>
      <c r="P15" s="407"/>
      <c r="Q15" s="407"/>
      <c r="R15" s="407"/>
      <c r="S15" s="407"/>
      <c r="T15" s="407"/>
      <c r="U15" s="407"/>
      <c r="V15" s="407"/>
      <c r="W15" s="407"/>
      <c r="X15" s="407"/>
      <c r="Y15" s="407"/>
      <c r="Z15" s="407"/>
      <c r="AA15" s="407"/>
      <c r="AB15" s="407"/>
      <c r="AC15" s="407"/>
      <c r="AD15" s="407"/>
      <c r="AE15" s="407"/>
      <c r="AF15" s="407"/>
      <c r="AG15" s="407"/>
      <c r="AH15" s="1327"/>
      <c r="AI15" s="528"/>
      <c r="AJ15" s="373"/>
      <c r="AK15" s="277"/>
      <c r="AL15" s="277"/>
      <c r="AM15" s="277"/>
      <c r="AN15" s="277"/>
      <c r="AO15" s="277"/>
      <c r="AP15" s="277"/>
      <c r="AQ15" s="277"/>
      <c r="AR15" s="277"/>
      <c r="AS15" s="277"/>
      <c r="AT15" s="277"/>
      <c r="AU15" s="277"/>
      <c r="AV15" s="277"/>
      <c r="AW15" s="277"/>
      <c r="AX15" s="277"/>
      <c r="AY15" s="277"/>
      <c r="AZ15" s="277"/>
      <c r="BA15" s="277"/>
      <c r="BB15" s="277"/>
      <c r="BC15" s="277"/>
      <c r="BD15" s="277"/>
      <c r="BE15" s="277"/>
      <c r="BF15" s="277"/>
      <c r="BG15" s="277"/>
      <c r="BH15" s="277"/>
      <c r="BI15" s="277"/>
      <c r="BJ15" s="277"/>
      <c r="BK15" s="277"/>
      <c r="BL15" s="277"/>
      <c r="BM15" s="277"/>
      <c r="BN15" s="277"/>
      <c r="BO15" s="277"/>
      <c r="BP15" s="277"/>
      <c r="BQ15" s="277"/>
      <c r="BR15" s="277"/>
      <c r="BS15" s="277"/>
      <c r="BT15" s="277"/>
      <c r="BU15" s="277"/>
      <c r="BV15" s="277"/>
      <c r="BW15" s="277"/>
      <c r="BX15" s="277"/>
      <c r="BY15" s="277"/>
      <c r="BZ15" s="277"/>
      <c r="CA15" s="544"/>
      <c r="CB15" s="506"/>
      <c r="CC15" s="506"/>
      <c r="CD15" s="506"/>
      <c r="CE15" s="506"/>
      <c r="CF15" s="506"/>
      <c r="CG15" s="506"/>
      <c r="CH15" s="506"/>
      <c r="CI15" s="506"/>
      <c r="CJ15" s="506"/>
      <c r="CK15" s="506"/>
    </row>
    <row r="16" spans="1:153">
      <c r="D16" s="401"/>
      <c r="E16" s="404"/>
      <c r="F16" s="401"/>
      <c r="G16" s="401"/>
      <c r="H16" s="405"/>
      <c r="I16" s="405"/>
      <c r="J16" s="405"/>
      <c r="K16" s="405"/>
      <c r="L16" s="405"/>
      <c r="M16" s="405"/>
      <c r="N16" s="405"/>
      <c r="O16" s="405"/>
      <c r="P16" s="405"/>
      <c r="Q16" s="405"/>
      <c r="R16" s="405"/>
      <c r="S16" s="405"/>
      <c r="T16" s="405"/>
      <c r="U16" s="405"/>
      <c r="V16" s="405"/>
      <c r="W16" s="405"/>
      <c r="X16" s="405"/>
      <c r="Y16" s="405"/>
      <c r="Z16" s="405"/>
      <c r="AA16" s="405"/>
      <c r="AB16" s="405"/>
      <c r="AC16" s="405"/>
      <c r="AD16" s="405"/>
      <c r="AE16" s="405"/>
      <c r="AF16" s="405"/>
      <c r="AG16" s="405"/>
      <c r="AH16" s="405"/>
      <c r="AI16" s="528"/>
      <c r="AJ16" s="373"/>
      <c r="AK16" s="277"/>
      <c r="AL16" s="277"/>
      <c r="AM16" s="277"/>
      <c r="AN16" s="277"/>
      <c r="AO16" s="277"/>
      <c r="AP16" s="277"/>
      <c r="AQ16" s="277"/>
      <c r="AR16" s="277"/>
      <c r="AS16" s="277"/>
      <c r="AT16" s="277"/>
      <c r="AU16" s="277"/>
      <c r="AV16" s="277"/>
      <c r="AW16" s="277"/>
      <c r="AX16" s="277"/>
      <c r="AY16" s="277"/>
      <c r="AZ16" s="277"/>
      <c r="BA16" s="277"/>
      <c r="BB16" s="277"/>
      <c r="BC16" s="277"/>
      <c r="BD16" s="277"/>
      <c r="BE16" s="277"/>
      <c r="BF16" s="277"/>
      <c r="BG16" s="277"/>
      <c r="BH16" s="277"/>
      <c r="BI16" s="277"/>
      <c r="BJ16" s="277"/>
      <c r="BK16" s="277"/>
      <c r="BL16" s="277"/>
      <c r="BM16" s="277"/>
      <c r="BN16" s="277"/>
      <c r="BO16" s="277"/>
      <c r="BP16" s="277"/>
      <c r="BQ16" s="277"/>
      <c r="BR16" s="277"/>
      <c r="BS16" s="277"/>
      <c r="BT16" s="277"/>
      <c r="BU16" s="277"/>
      <c r="BV16" s="277"/>
      <c r="BW16" s="277"/>
      <c r="BX16" s="277"/>
      <c r="BY16" s="277"/>
      <c r="BZ16" s="277"/>
      <c r="CA16" s="544"/>
      <c r="CB16" s="506"/>
      <c r="CC16" s="506"/>
      <c r="CD16" s="506"/>
      <c r="CE16" s="506"/>
      <c r="CF16" s="506"/>
      <c r="CG16" s="506"/>
      <c r="CH16" s="506"/>
      <c r="CI16" s="506"/>
      <c r="CJ16" s="506"/>
      <c r="CK16" s="506"/>
    </row>
    <row r="17" spans="1:89">
      <c r="D17" s="401"/>
      <c r="E17" s="401"/>
      <c r="F17" s="401"/>
      <c r="G17" s="401"/>
      <c r="H17" s="405"/>
      <c r="I17" s="405"/>
      <c r="J17" s="405"/>
      <c r="K17" s="405"/>
      <c r="L17" s="405"/>
      <c r="M17" s="405"/>
      <c r="N17" s="405"/>
      <c r="O17" s="405"/>
      <c r="P17" s="405"/>
      <c r="Q17" s="405"/>
      <c r="R17" s="405"/>
      <c r="S17" s="405"/>
      <c r="T17" s="405"/>
      <c r="U17" s="405"/>
      <c r="V17" s="405"/>
      <c r="W17" s="405"/>
      <c r="X17" s="405"/>
      <c r="Y17" s="405"/>
      <c r="Z17" s="405"/>
      <c r="AA17" s="405"/>
      <c r="AB17" s="405"/>
      <c r="AC17" s="405"/>
      <c r="AD17" s="405"/>
      <c r="AE17" s="405"/>
      <c r="AF17" s="405"/>
      <c r="AG17" s="405"/>
      <c r="AH17" s="405"/>
      <c r="AI17" s="528"/>
      <c r="AJ17" s="373"/>
      <c r="AK17" s="277"/>
      <c r="AL17" s="277"/>
      <c r="AM17" s="277"/>
      <c r="AN17" s="277"/>
      <c r="AO17" s="277"/>
      <c r="AP17" s="277"/>
      <c r="AQ17" s="277"/>
      <c r="AR17" s="277"/>
      <c r="AS17" s="277"/>
      <c r="AT17" s="277"/>
      <c r="AU17" s="277"/>
      <c r="AV17" s="277"/>
      <c r="AW17" s="277"/>
      <c r="AX17" s="277"/>
      <c r="AY17" s="277"/>
      <c r="AZ17" s="277"/>
      <c r="BA17" s="277"/>
      <c r="BB17" s="277"/>
      <c r="BC17" s="277"/>
      <c r="BD17" s="277"/>
      <c r="BE17" s="277"/>
      <c r="BF17" s="277"/>
      <c r="BG17" s="277"/>
      <c r="BH17" s="277"/>
      <c r="BI17" s="277"/>
      <c r="BJ17" s="277"/>
      <c r="BK17" s="277"/>
      <c r="BL17" s="277"/>
      <c r="BM17" s="277"/>
      <c r="BN17" s="277"/>
      <c r="BO17" s="277"/>
      <c r="BP17" s="277"/>
      <c r="BQ17" s="277"/>
      <c r="BR17" s="277"/>
      <c r="BS17" s="277"/>
      <c r="BT17" s="277"/>
      <c r="BU17" s="277"/>
      <c r="BV17" s="277"/>
      <c r="BW17" s="277"/>
      <c r="BX17" s="277"/>
      <c r="BY17" s="277"/>
      <c r="BZ17" s="277"/>
      <c r="CA17" s="544"/>
      <c r="CB17" s="506"/>
      <c r="CC17" s="506"/>
      <c r="CD17" s="506"/>
      <c r="CE17" s="506"/>
      <c r="CF17" s="506"/>
      <c r="CG17" s="506"/>
      <c r="CH17" s="506"/>
      <c r="CI17" s="506"/>
      <c r="CJ17" s="506"/>
      <c r="CK17" s="506"/>
    </row>
    <row r="18" spans="1:89">
      <c r="D18" s="401"/>
      <c r="E18" s="401"/>
      <c r="F18" s="401"/>
      <c r="G18" s="401"/>
      <c r="H18" s="405"/>
      <c r="I18" s="405"/>
      <c r="J18" s="405"/>
      <c r="K18" s="405"/>
      <c r="L18" s="405"/>
      <c r="M18" s="405"/>
      <c r="N18" s="405"/>
      <c r="O18" s="405"/>
      <c r="P18" s="405"/>
      <c r="Q18" s="405"/>
      <c r="R18" s="405"/>
      <c r="S18" s="405"/>
      <c r="T18" s="405"/>
      <c r="U18" s="405"/>
      <c r="V18" s="405"/>
      <c r="W18" s="405"/>
      <c r="X18" s="405"/>
      <c r="Y18" s="405"/>
      <c r="Z18" s="405"/>
      <c r="AA18" s="405"/>
      <c r="AB18" s="405"/>
      <c r="AC18" s="405"/>
      <c r="AD18" s="405"/>
      <c r="AE18" s="405"/>
      <c r="AF18" s="405"/>
      <c r="AG18" s="405"/>
      <c r="AH18" s="405"/>
      <c r="AI18" s="528"/>
      <c r="AJ18" s="373"/>
      <c r="AK18" s="277"/>
      <c r="AL18" s="277"/>
      <c r="AM18" s="277"/>
      <c r="AN18" s="277"/>
      <c r="AO18" s="277"/>
      <c r="AP18" s="277"/>
      <c r="AQ18" s="277"/>
      <c r="AR18" s="277"/>
      <c r="AS18" s="277"/>
      <c r="AT18" s="277"/>
      <c r="AU18" s="277"/>
      <c r="AV18" s="277"/>
      <c r="AW18" s="277"/>
      <c r="AX18" s="277"/>
      <c r="AY18" s="277"/>
      <c r="AZ18" s="277"/>
      <c r="BA18" s="277"/>
      <c r="BB18" s="277"/>
      <c r="BC18" s="277"/>
      <c r="BD18" s="277"/>
      <c r="BE18" s="277"/>
      <c r="BF18" s="277"/>
      <c r="BG18" s="277"/>
      <c r="BH18" s="277"/>
      <c r="BI18" s="277"/>
      <c r="BJ18" s="277"/>
      <c r="BK18" s="277"/>
      <c r="BL18" s="277"/>
      <c r="BM18" s="277"/>
      <c r="BN18" s="277"/>
      <c r="BO18" s="277"/>
      <c r="BP18" s="277"/>
      <c r="BQ18" s="277"/>
      <c r="BR18" s="277"/>
      <c r="BS18" s="277"/>
      <c r="BT18" s="277"/>
      <c r="BU18" s="277"/>
      <c r="BV18" s="277"/>
      <c r="BW18" s="277"/>
      <c r="BX18" s="277"/>
      <c r="BY18" s="277"/>
      <c r="BZ18" s="277"/>
      <c r="CA18" s="544"/>
      <c r="CB18" s="506"/>
      <c r="CC18" s="506"/>
      <c r="CD18" s="506"/>
      <c r="CE18" s="506"/>
      <c r="CF18" s="506"/>
      <c r="CG18" s="506"/>
      <c r="CH18" s="506"/>
      <c r="CI18" s="506"/>
      <c r="CJ18" s="506"/>
      <c r="CK18" s="506"/>
    </row>
    <row r="19" spans="1:89">
      <c r="D19" s="401"/>
      <c r="E19" s="401"/>
      <c r="F19" s="401"/>
      <c r="G19" s="401"/>
      <c r="H19" s="405"/>
      <c r="I19" s="405"/>
      <c r="J19" s="405"/>
      <c r="K19" s="405"/>
      <c r="L19" s="405"/>
      <c r="M19" s="405"/>
      <c r="N19" s="405"/>
      <c r="O19" s="405"/>
      <c r="P19" s="405"/>
      <c r="Q19" s="405"/>
      <c r="R19" s="405"/>
      <c r="S19" s="405"/>
      <c r="T19" s="405"/>
      <c r="U19" s="405"/>
      <c r="V19" s="405"/>
      <c r="W19" s="405"/>
      <c r="X19" s="405"/>
      <c r="Y19" s="405"/>
      <c r="Z19" s="405"/>
      <c r="AA19" s="405"/>
      <c r="AB19" s="405"/>
      <c r="AC19" s="405"/>
      <c r="AD19" s="405"/>
      <c r="AE19" s="405"/>
      <c r="AF19" s="405"/>
      <c r="AG19" s="405"/>
      <c r="AH19" s="405"/>
      <c r="AI19" s="528"/>
      <c r="AJ19" s="373"/>
      <c r="AK19" s="277"/>
      <c r="AL19" s="277"/>
      <c r="AM19" s="277"/>
      <c r="AN19" s="277"/>
      <c r="AO19" s="277"/>
      <c r="AP19" s="277"/>
      <c r="AQ19" s="277"/>
      <c r="AR19" s="277"/>
      <c r="AS19" s="277"/>
      <c r="AT19" s="277"/>
      <c r="AU19" s="277"/>
      <c r="AV19" s="277"/>
      <c r="AW19" s="277"/>
      <c r="AX19" s="277"/>
      <c r="AY19" s="277"/>
      <c r="AZ19" s="277"/>
      <c r="BA19" s="277"/>
      <c r="BB19" s="277"/>
      <c r="BC19" s="277"/>
      <c r="BD19" s="277"/>
      <c r="BE19" s="277"/>
      <c r="BF19" s="277"/>
      <c r="BG19" s="277"/>
      <c r="BH19" s="277"/>
      <c r="BI19" s="277"/>
      <c r="BJ19" s="277"/>
      <c r="BK19" s="277"/>
      <c r="BL19" s="277"/>
      <c r="BM19" s="277"/>
      <c r="BN19" s="277"/>
      <c r="BO19" s="277"/>
      <c r="BP19" s="277"/>
      <c r="BQ19" s="277"/>
      <c r="BR19" s="277"/>
      <c r="BS19" s="277"/>
      <c r="BT19" s="277"/>
      <c r="BU19" s="277"/>
      <c r="BV19" s="277"/>
      <c r="BW19" s="277"/>
      <c r="BX19" s="277"/>
      <c r="BY19" s="277"/>
      <c r="BZ19" s="277"/>
      <c r="CA19" s="544"/>
      <c r="CB19" s="506"/>
      <c r="CC19" s="506"/>
      <c r="CD19" s="506"/>
      <c r="CE19" s="506"/>
      <c r="CF19" s="506"/>
      <c r="CG19" s="506"/>
      <c r="CH19" s="506"/>
      <c r="CI19" s="506"/>
      <c r="CJ19" s="506"/>
      <c r="CK19" s="506"/>
    </row>
    <row r="20" spans="1:89">
      <c r="D20" s="401"/>
      <c r="E20" s="401"/>
      <c r="F20" s="401"/>
      <c r="G20" s="401"/>
      <c r="H20" s="407"/>
      <c r="I20" s="407"/>
      <c r="J20" s="407"/>
      <c r="K20" s="407"/>
      <c r="L20" s="407"/>
      <c r="M20" s="407"/>
      <c r="N20" s="407"/>
      <c r="O20" s="407"/>
      <c r="P20" s="407"/>
      <c r="Q20" s="407"/>
      <c r="R20" s="407"/>
      <c r="S20" s="407"/>
      <c r="T20" s="407"/>
      <c r="U20" s="407"/>
      <c r="V20" s="407"/>
      <c r="W20" s="407"/>
      <c r="X20" s="407"/>
      <c r="Y20" s="407"/>
      <c r="Z20" s="407"/>
      <c r="AA20" s="407"/>
      <c r="AB20" s="407"/>
      <c r="AC20" s="407"/>
      <c r="AD20" s="407"/>
      <c r="AE20" s="407"/>
      <c r="AF20" s="407"/>
      <c r="AG20" s="407"/>
      <c r="AH20" s="1327"/>
      <c r="AI20" s="528"/>
      <c r="AJ20" s="373"/>
      <c r="AK20" s="277"/>
      <c r="AL20" s="277"/>
      <c r="AM20" s="277"/>
      <c r="AN20" s="277"/>
      <c r="AO20" s="277"/>
      <c r="AP20" s="277"/>
      <c r="AQ20" s="277"/>
      <c r="AR20" s="277"/>
      <c r="AS20" s="277"/>
      <c r="AT20" s="277"/>
      <c r="AU20" s="277"/>
      <c r="AV20" s="277"/>
      <c r="AW20" s="277"/>
      <c r="AX20" s="277"/>
      <c r="AY20" s="277"/>
      <c r="AZ20" s="277"/>
      <c r="BA20" s="277"/>
      <c r="BB20" s="277"/>
      <c r="BC20" s="277"/>
      <c r="BD20" s="277"/>
      <c r="BE20" s="277"/>
      <c r="BF20" s="277"/>
      <c r="BG20" s="277"/>
      <c r="BH20" s="277"/>
      <c r="BI20" s="277"/>
      <c r="BJ20" s="277"/>
      <c r="BK20" s="277"/>
      <c r="BL20" s="277"/>
      <c r="BM20" s="277"/>
      <c r="BN20" s="277"/>
      <c r="BO20" s="277"/>
      <c r="BP20" s="277"/>
      <c r="BQ20" s="277"/>
      <c r="BR20" s="277"/>
      <c r="BS20" s="277"/>
      <c r="BT20" s="277"/>
      <c r="BU20" s="277"/>
      <c r="BV20" s="277"/>
      <c r="BW20" s="277"/>
      <c r="BX20" s="277"/>
      <c r="BY20" s="277"/>
      <c r="BZ20" s="277"/>
      <c r="CA20" s="544"/>
      <c r="CB20" s="506"/>
      <c r="CC20" s="506"/>
      <c r="CD20" s="506"/>
      <c r="CE20" s="506"/>
      <c r="CF20" s="506"/>
      <c r="CG20" s="506"/>
      <c r="CH20" s="506"/>
      <c r="CI20" s="506"/>
      <c r="CJ20" s="506"/>
      <c r="CK20" s="506"/>
    </row>
    <row r="21" spans="1:89">
      <c r="D21" s="401"/>
      <c r="E21" s="402"/>
      <c r="F21" s="403"/>
      <c r="G21" s="403"/>
      <c r="H21" s="403"/>
      <c r="I21" s="403"/>
      <c r="J21" s="403"/>
      <c r="K21" s="403"/>
      <c r="L21" s="403"/>
      <c r="M21" s="403"/>
      <c r="N21" s="403"/>
      <c r="O21" s="403"/>
      <c r="P21" s="403"/>
      <c r="Q21" s="403"/>
      <c r="R21" s="403"/>
      <c r="S21" s="403"/>
      <c r="T21" s="403"/>
      <c r="U21" s="403"/>
      <c r="V21" s="403"/>
      <c r="W21" s="403"/>
      <c r="X21" s="403"/>
      <c r="Y21" s="403"/>
      <c r="Z21" s="403"/>
      <c r="AA21" s="401"/>
      <c r="AB21" s="401"/>
      <c r="AC21" s="401"/>
      <c r="AD21" s="401"/>
      <c r="AE21" s="401"/>
      <c r="AF21" s="401"/>
      <c r="AG21" s="401"/>
      <c r="AH21" s="401"/>
      <c r="AI21" s="528"/>
      <c r="AJ21" s="373"/>
      <c r="AK21" s="277"/>
      <c r="AL21" s="277"/>
      <c r="AM21" s="277"/>
      <c r="AN21" s="277"/>
      <c r="AO21" s="277"/>
      <c r="AP21" s="277"/>
      <c r="AQ21" s="277"/>
      <c r="AR21" s="277"/>
      <c r="AS21" s="277"/>
      <c r="AT21" s="277"/>
      <c r="AU21" s="277"/>
      <c r="AV21" s="277"/>
      <c r="AW21" s="277"/>
      <c r="AX21" s="277"/>
      <c r="AY21" s="277"/>
      <c r="AZ21" s="277"/>
      <c r="BA21" s="277"/>
      <c r="BB21" s="277"/>
      <c r="BC21" s="277"/>
      <c r="BD21" s="277"/>
      <c r="BE21" s="277"/>
      <c r="BF21" s="277"/>
      <c r="BG21" s="277"/>
      <c r="BH21" s="277"/>
      <c r="BI21" s="277"/>
      <c r="BJ21" s="277"/>
      <c r="BK21" s="277"/>
      <c r="BL21" s="277"/>
      <c r="BM21" s="277"/>
      <c r="BN21" s="277"/>
      <c r="BO21" s="277"/>
      <c r="BP21" s="277"/>
      <c r="BQ21" s="277"/>
      <c r="BR21" s="277"/>
      <c r="BS21" s="277"/>
      <c r="BT21" s="277"/>
      <c r="BU21" s="277"/>
      <c r="BV21" s="277"/>
      <c r="BW21" s="277"/>
      <c r="BX21" s="277"/>
      <c r="BY21" s="277"/>
      <c r="BZ21" s="277"/>
      <c r="CA21" s="544"/>
      <c r="CB21" s="506"/>
      <c r="CC21" s="506"/>
      <c r="CD21" s="506"/>
      <c r="CE21" s="506"/>
      <c r="CF21" s="506"/>
      <c r="CG21" s="506"/>
      <c r="CH21" s="506"/>
      <c r="CI21" s="506"/>
      <c r="CJ21" s="506"/>
      <c r="CK21" s="506"/>
    </row>
    <row r="22" spans="1:89" ht="13.5">
      <c r="A22" s="589" t="str">
        <f ca="1">RIGHT(Main!C20,42)</f>
        <v>www.ExcelPayroll.Org™ Copyright 2020</v>
      </c>
      <c r="D22" s="401"/>
      <c r="E22" s="402"/>
      <c r="F22" s="403"/>
      <c r="G22" s="403"/>
      <c r="H22" s="403"/>
      <c r="I22" s="403"/>
      <c r="J22" s="403"/>
      <c r="K22" s="403"/>
      <c r="L22" s="403"/>
      <c r="M22" s="403"/>
      <c r="N22" s="403"/>
      <c r="O22" s="403"/>
      <c r="P22" s="403"/>
      <c r="Q22" s="403"/>
      <c r="R22" s="403"/>
      <c r="S22" s="403"/>
      <c r="T22" s="403"/>
      <c r="U22" s="403"/>
      <c r="V22" s="403"/>
      <c r="W22" s="403"/>
      <c r="X22" s="403"/>
      <c r="Y22" s="403"/>
      <c r="Z22" s="403"/>
      <c r="AA22" s="401"/>
      <c r="AB22" s="401"/>
      <c r="AC22" s="401"/>
      <c r="AD22" s="401"/>
      <c r="AE22" s="401"/>
      <c r="AF22" s="401"/>
      <c r="AG22" s="401"/>
      <c r="AH22" s="401"/>
      <c r="AI22" s="528"/>
      <c r="AJ22" s="373"/>
      <c r="AK22" s="277"/>
      <c r="AL22" s="277"/>
      <c r="AM22" s="277"/>
      <c r="AN22" s="277"/>
      <c r="AO22" s="277"/>
      <c r="AP22" s="277"/>
      <c r="AQ22" s="277"/>
      <c r="AR22" s="277"/>
      <c r="AS22" s="277"/>
      <c r="AT22" s="277"/>
      <c r="AU22" s="277"/>
      <c r="AV22" s="277"/>
      <c r="AW22" s="277"/>
      <c r="AX22" s="277"/>
      <c r="AY22" s="277"/>
      <c r="AZ22" s="277"/>
      <c r="BA22" s="277"/>
      <c r="BB22" s="277"/>
      <c r="BC22" s="277"/>
      <c r="BD22" s="277"/>
      <c r="BE22" s="277"/>
      <c r="BF22" s="277"/>
      <c r="BG22" s="277"/>
      <c r="BH22" s="277"/>
      <c r="BI22" s="277"/>
      <c r="BJ22" s="277"/>
      <c r="BK22" s="277"/>
      <c r="BL22" s="277"/>
      <c r="BM22" s="277"/>
      <c r="BN22" s="277"/>
      <c r="BO22" s="277"/>
      <c r="BP22" s="277"/>
      <c r="BQ22" s="277"/>
      <c r="BR22" s="277"/>
      <c r="BS22" s="277"/>
      <c r="BT22" s="277"/>
      <c r="BU22" s="277"/>
      <c r="BV22" s="277"/>
      <c r="BW22" s="277"/>
      <c r="BX22" s="277"/>
      <c r="BY22" s="277"/>
      <c r="BZ22" s="277"/>
      <c r="CA22" s="544"/>
      <c r="CB22" s="506"/>
      <c r="CC22" s="506"/>
      <c r="CD22" s="506"/>
      <c r="CE22" s="506"/>
      <c r="CF22" s="506"/>
      <c r="CG22" s="506"/>
      <c r="CH22" s="506"/>
      <c r="CI22" s="506"/>
      <c r="CJ22" s="506"/>
      <c r="CK22" s="506"/>
    </row>
    <row r="23" spans="1:89">
      <c r="D23" s="401"/>
      <c r="E23" s="402"/>
      <c r="F23" s="403"/>
      <c r="G23" s="403"/>
      <c r="H23" s="403"/>
      <c r="I23" s="403"/>
      <c r="J23" s="403"/>
      <c r="K23" s="403"/>
      <c r="L23" s="403"/>
      <c r="M23" s="403"/>
      <c r="N23" s="403"/>
      <c r="O23" s="403"/>
      <c r="P23" s="403"/>
      <c r="Q23" s="403"/>
      <c r="R23" s="403"/>
      <c r="S23" s="403"/>
      <c r="T23" s="403"/>
      <c r="U23" s="403"/>
      <c r="V23" s="403"/>
      <c r="W23" s="403"/>
      <c r="X23" s="403"/>
      <c r="Y23" s="403"/>
      <c r="Z23" s="403"/>
      <c r="AA23" s="401"/>
      <c r="AB23" s="401"/>
      <c r="AC23" s="401"/>
      <c r="AD23" s="401"/>
      <c r="AE23" s="401"/>
      <c r="AF23" s="401"/>
      <c r="AG23" s="401"/>
      <c r="AH23" s="401"/>
      <c r="AI23" s="528"/>
      <c r="AJ23" s="373"/>
      <c r="AK23" s="277"/>
      <c r="AL23" s="277"/>
      <c r="AM23" s="277"/>
      <c r="AN23" s="277"/>
      <c r="AO23" s="277"/>
      <c r="AP23" s="277"/>
      <c r="AQ23" s="277"/>
      <c r="AR23" s="277"/>
      <c r="AS23" s="277"/>
      <c r="AT23" s="277"/>
      <c r="AU23" s="277"/>
      <c r="AV23" s="277"/>
      <c r="AW23" s="277"/>
      <c r="AX23" s="277"/>
      <c r="AY23" s="277"/>
      <c r="AZ23" s="277"/>
      <c r="BA23" s="277"/>
      <c r="BB23" s="277"/>
      <c r="BC23" s="277"/>
      <c r="BD23" s="277"/>
      <c r="BE23" s="277"/>
      <c r="BF23" s="277"/>
      <c r="BG23" s="277"/>
      <c r="BH23" s="277"/>
      <c r="BI23" s="277"/>
      <c r="BJ23" s="277"/>
      <c r="BK23" s="277"/>
      <c r="BL23" s="277"/>
      <c r="BM23" s="277"/>
      <c r="BN23" s="277"/>
      <c r="BO23" s="277"/>
      <c r="BP23" s="277"/>
      <c r="BQ23" s="277"/>
      <c r="BR23" s="277"/>
      <c r="BS23" s="277"/>
      <c r="BT23" s="277"/>
      <c r="BU23" s="277"/>
      <c r="BV23" s="277"/>
      <c r="BW23" s="277"/>
      <c r="BX23" s="277"/>
      <c r="BY23" s="277"/>
      <c r="BZ23" s="277"/>
      <c r="CA23" s="544"/>
      <c r="CB23" s="506"/>
      <c r="CC23" s="506"/>
      <c r="CD23" s="506"/>
      <c r="CE23" s="506"/>
      <c r="CF23" s="506"/>
      <c r="CG23" s="506"/>
      <c r="CH23" s="506"/>
      <c r="CI23" s="506"/>
      <c r="CJ23" s="506"/>
      <c r="CK23" s="506"/>
    </row>
    <row r="24" spans="1:89">
      <c r="D24" s="401"/>
      <c r="E24" s="402"/>
      <c r="F24" s="403"/>
      <c r="G24" s="403"/>
      <c r="H24" s="403"/>
      <c r="I24" s="403"/>
      <c r="J24" s="403"/>
      <c r="K24" s="403"/>
      <c r="L24" s="403"/>
      <c r="M24" s="403"/>
      <c r="N24" s="403"/>
      <c r="O24" s="403"/>
      <c r="P24" s="403"/>
      <c r="Q24" s="403"/>
      <c r="R24" s="403"/>
      <c r="S24" s="403"/>
      <c r="T24" s="403"/>
      <c r="U24" s="403"/>
      <c r="V24" s="403"/>
      <c r="W24" s="403"/>
      <c r="X24" s="403"/>
      <c r="Y24" s="403"/>
      <c r="Z24" s="403"/>
      <c r="AA24" s="401"/>
      <c r="AB24" s="401"/>
      <c r="AC24" s="401"/>
      <c r="AD24" s="401"/>
      <c r="AE24" s="401"/>
      <c r="AF24" s="401"/>
      <c r="AG24" s="401"/>
      <c r="AH24" s="401"/>
      <c r="AI24" s="528"/>
      <c r="AJ24" s="373"/>
      <c r="AK24" s="277"/>
      <c r="AL24" s="277"/>
      <c r="AM24" s="277"/>
      <c r="AN24" s="277"/>
      <c r="AO24" s="277"/>
      <c r="AP24" s="277"/>
      <c r="AQ24" s="277"/>
      <c r="AR24" s="277"/>
      <c r="AS24" s="277"/>
      <c r="AT24" s="277"/>
      <c r="AU24" s="277"/>
      <c r="AV24" s="277"/>
      <c r="AW24" s="277"/>
      <c r="AX24" s="277"/>
      <c r="AY24" s="277"/>
      <c r="AZ24" s="277"/>
      <c r="BA24" s="277"/>
      <c r="BB24" s="277"/>
      <c r="BC24" s="277"/>
      <c r="BD24" s="277"/>
      <c r="BE24" s="277"/>
      <c r="BF24" s="277"/>
      <c r="BG24" s="277"/>
      <c r="BH24" s="277"/>
      <c r="BI24" s="277"/>
      <c r="BJ24" s="277"/>
      <c r="BK24" s="277"/>
      <c r="BL24" s="277"/>
      <c r="BM24" s="277"/>
      <c r="BN24" s="277"/>
      <c r="BO24" s="277"/>
      <c r="BP24" s="277"/>
      <c r="BQ24" s="277"/>
      <c r="BR24" s="277"/>
      <c r="BS24" s="277"/>
      <c r="BT24" s="277"/>
      <c r="BU24" s="277"/>
      <c r="BV24" s="277"/>
      <c r="BW24" s="277"/>
      <c r="BX24" s="277"/>
      <c r="BY24" s="277"/>
      <c r="BZ24" s="277"/>
      <c r="CA24" s="544"/>
      <c r="CB24" s="506"/>
      <c r="CC24" s="506"/>
      <c r="CD24" s="506"/>
      <c r="CE24" s="506"/>
      <c r="CF24" s="506"/>
      <c r="CG24" s="506"/>
      <c r="CH24" s="506"/>
      <c r="CI24" s="506"/>
      <c r="CJ24" s="506"/>
      <c r="CK24" s="506"/>
    </row>
    <row r="25" spans="1:89">
      <c r="D25" s="401"/>
      <c r="E25" s="402"/>
      <c r="F25" s="403"/>
      <c r="G25" s="403"/>
      <c r="H25" s="403"/>
      <c r="I25" s="403"/>
      <c r="J25" s="403"/>
      <c r="K25" s="403"/>
      <c r="L25" s="403"/>
      <c r="M25" s="403"/>
      <c r="N25" s="403"/>
      <c r="O25" s="403"/>
      <c r="P25" s="403"/>
      <c r="Q25" s="403"/>
      <c r="R25" s="403"/>
      <c r="S25" s="403"/>
      <c r="T25" s="403"/>
      <c r="U25" s="403"/>
      <c r="V25" s="403"/>
      <c r="W25" s="403"/>
      <c r="X25" s="403"/>
      <c r="Y25" s="403"/>
      <c r="Z25" s="403"/>
      <c r="AA25" s="401"/>
      <c r="AB25" s="401"/>
      <c r="AC25" s="401"/>
      <c r="AD25" s="401"/>
      <c r="AE25" s="401"/>
      <c r="AF25" s="401"/>
      <c r="AG25" s="401"/>
      <c r="AH25" s="401"/>
      <c r="AI25" s="528"/>
      <c r="AJ25" s="373"/>
      <c r="AK25" s="277"/>
      <c r="AL25" s="277"/>
      <c r="AM25" s="277"/>
      <c r="AN25" s="277"/>
      <c r="AO25" s="277"/>
      <c r="AP25" s="277"/>
      <c r="AQ25" s="277"/>
      <c r="AR25" s="277"/>
      <c r="AS25" s="277"/>
      <c r="AT25" s="277"/>
      <c r="AU25" s="277"/>
      <c r="AV25" s="277"/>
      <c r="AW25" s="277"/>
      <c r="AX25" s="277"/>
      <c r="AY25" s="277"/>
      <c r="AZ25" s="277"/>
      <c r="BA25" s="277"/>
      <c r="BB25" s="277"/>
      <c r="BC25" s="277"/>
      <c r="BD25" s="277"/>
      <c r="BE25" s="277"/>
      <c r="BF25" s="277"/>
      <c r="BG25" s="277"/>
      <c r="BH25" s="277"/>
      <c r="BI25" s="277"/>
      <c r="BJ25" s="277"/>
      <c r="BK25" s="277"/>
      <c r="BL25" s="277"/>
      <c r="BM25" s="277"/>
      <c r="BN25" s="277"/>
      <c r="BO25" s="277"/>
      <c r="BP25" s="277"/>
      <c r="BQ25" s="277"/>
      <c r="BR25" s="277"/>
      <c r="BS25" s="277"/>
      <c r="BT25" s="277"/>
      <c r="BU25" s="277"/>
      <c r="BV25" s="277"/>
      <c r="BW25" s="277"/>
      <c r="BX25" s="277"/>
      <c r="BY25" s="277"/>
      <c r="BZ25" s="277"/>
      <c r="CA25" s="544"/>
      <c r="CB25" s="506"/>
      <c r="CC25" s="506"/>
      <c r="CD25" s="506"/>
      <c r="CE25" s="506"/>
      <c r="CF25" s="506"/>
      <c r="CG25" s="506"/>
      <c r="CH25" s="506"/>
      <c r="CI25" s="506"/>
      <c r="CJ25" s="506"/>
      <c r="CK25" s="506"/>
    </row>
    <row r="26" spans="1:89">
      <c r="D26" s="401"/>
      <c r="E26" s="404"/>
      <c r="F26" s="401"/>
      <c r="G26" s="401"/>
      <c r="H26" s="401"/>
      <c r="I26" s="401"/>
      <c r="J26" s="401"/>
      <c r="K26" s="405"/>
      <c r="L26" s="401"/>
      <c r="M26" s="401"/>
      <c r="N26" s="401"/>
      <c r="O26" s="401"/>
      <c r="P26" s="406"/>
      <c r="Q26" s="401"/>
      <c r="R26" s="401"/>
      <c r="S26" s="401"/>
      <c r="T26" s="401"/>
      <c r="U26" s="401"/>
      <c r="V26" s="401"/>
      <c r="W26" s="401"/>
      <c r="X26" s="401"/>
      <c r="Y26" s="401"/>
      <c r="Z26" s="401"/>
      <c r="AA26" s="401"/>
      <c r="AB26" s="401"/>
      <c r="AC26" s="401"/>
      <c r="AD26" s="401"/>
      <c r="AE26" s="401"/>
      <c r="AF26" s="401"/>
      <c r="AG26" s="401"/>
      <c r="AH26" s="401"/>
      <c r="AI26" s="528"/>
      <c r="AJ26" s="373"/>
      <c r="AK26" s="277"/>
      <c r="AL26" s="277"/>
      <c r="AM26" s="277"/>
      <c r="AN26" s="277"/>
      <c r="AO26" s="277"/>
      <c r="AP26" s="277"/>
      <c r="AQ26" s="277"/>
      <c r="AR26" s="277"/>
      <c r="AS26" s="277"/>
      <c r="AT26" s="277"/>
      <c r="AU26" s="277"/>
      <c r="AV26" s="277"/>
      <c r="AW26" s="277"/>
      <c r="AX26" s="277"/>
      <c r="AY26" s="277"/>
      <c r="AZ26" s="277"/>
      <c r="BA26" s="277"/>
      <c r="BB26" s="277"/>
      <c r="BC26" s="277"/>
      <c r="BD26" s="277"/>
      <c r="BE26" s="277"/>
      <c r="BF26" s="277"/>
      <c r="BG26" s="277"/>
      <c r="BH26" s="277"/>
      <c r="BI26" s="277"/>
      <c r="BJ26" s="277"/>
      <c r="BK26" s="277"/>
      <c r="BL26" s="277"/>
      <c r="BM26" s="277"/>
      <c r="BN26" s="277"/>
      <c r="BO26" s="277"/>
      <c r="BP26" s="277"/>
      <c r="BQ26" s="277"/>
      <c r="BR26" s="277"/>
      <c r="BS26" s="277"/>
      <c r="BT26" s="277"/>
      <c r="BU26" s="277"/>
      <c r="BV26" s="277"/>
      <c r="BW26" s="277"/>
      <c r="BX26" s="277"/>
      <c r="BY26" s="277"/>
      <c r="BZ26" s="277"/>
      <c r="CA26" s="544"/>
      <c r="CB26" s="506"/>
      <c r="CC26" s="506"/>
      <c r="CD26" s="506"/>
      <c r="CE26" s="506"/>
      <c r="CF26" s="506"/>
      <c r="CG26" s="506"/>
      <c r="CH26" s="506"/>
      <c r="CI26" s="506"/>
      <c r="CJ26" s="506"/>
      <c r="CK26" s="506"/>
    </row>
    <row r="27" spans="1:89">
      <c r="D27" s="401"/>
      <c r="E27" s="404"/>
      <c r="F27" s="401"/>
      <c r="G27" s="401"/>
      <c r="H27" s="405"/>
      <c r="I27" s="405"/>
      <c r="J27" s="405"/>
      <c r="K27" s="405"/>
      <c r="L27" s="405"/>
      <c r="M27" s="405"/>
      <c r="N27" s="405"/>
      <c r="O27" s="405"/>
      <c r="P27" s="405"/>
      <c r="Q27" s="405"/>
      <c r="R27" s="405"/>
      <c r="S27" s="405"/>
      <c r="T27" s="405"/>
      <c r="U27" s="405"/>
      <c r="V27" s="405"/>
      <c r="W27" s="405"/>
      <c r="X27" s="405"/>
      <c r="Y27" s="405"/>
      <c r="Z27" s="405"/>
      <c r="AA27" s="405"/>
      <c r="AB27" s="405"/>
      <c r="AC27" s="405"/>
      <c r="AD27" s="405"/>
      <c r="AE27" s="405"/>
      <c r="AF27" s="405"/>
      <c r="AG27" s="405"/>
      <c r="AH27" s="405"/>
      <c r="AI27" s="528"/>
      <c r="AJ27" s="373"/>
      <c r="AK27" s="277"/>
      <c r="AL27" s="277"/>
      <c r="AM27" s="277"/>
      <c r="AN27" s="277"/>
      <c r="AO27" s="277"/>
      <c r="AP27" s="277"/>
      <c r="AQ27" s="277"/>
      <c r="AR27" s="277"/>
      <c r="AS27" s="277"/>
      <c r="AT27" s="277"/>
      <c r="AU27" s="277"/>
      <c r="AV27" s="277"/>
      <c r="AW27" s="277"/>
      <c r="AX27" s="277"/>
      <c r="AY27" s="277"/>
      <c r="AZ27" s="277"/>
      <c r="BA27" s="277"/>
      <c r="BB27" s="277"/>
      <c r="BC27" s="277"/>
      <c r="BD27" s="277"/>
      <c r="BE27" s="277"/>
      <c r="BF27" s="277"/>
      <c r="BG27" s="277"/>
      <c r="BH27" s="277"/>
      <c r="BI27" s="277"/>
      <c r="BJ27" s="277"/>
      <c r="BK27" s="277"/>
      <c r="BL27" s="277"/>
      <c r="BM27" s="277"/>
      <c r="BN27" s="277"/>
      <c r="BO27" s="277"/>
      <c r="BP27" s="277"/>
      <c r="BQ27" s="277"/>
      <c r="BR27" s="277"/>
      <c r="BS27" s="277"/>
      <c r="BT27" s="277"/>
      <c r="BU27" s="277"/>
      <c r="BV27" s="277"/>
      <c r="BW27" s="277"/>
      <c r="BX27" s="277"/>
      <c r="BY27" s="277"/>
      <c r="BZ27" s="277"/>
      <c r="CA27" s="544"/>
      <c r="CB27" s="506"/>
      <c r="CC27" s="506"/>
      <c r="CD27" s="506"/>
      <c r="CE27" s="506"/>
      <c r="CF27" s="506"/>
      <c r="CG27" s="506"/>
      <c r="CH27" s="506"/>
      <c r="CI27" s="506"/>
      <c r="CJ27" s="506"/>
      <c r="CK27" s="506"/>
    </row>
    <row r="28" spans="1:89">
      <c r="D28" s="401"/>
      <c r="E28" s="401"/>
      <c r="F28" s="401"/>
      <c r="G28" s="401"/>
      <c r="H28" s="405"/>
      <c r="I28" s="405"/>
      <c r="J28" s="405"/>
      <c r="K28" s="405"/>
      <c r="L28" s="405"/>
      <c r="M28" s="405"/>
      <c r="N28" s="405"/>
      <c r="O28" s="405"/>
      <c r="P28" s="405"/>
      <c r="Q28" s="405"/>
      <c r="R28" s="405"/>
      <c r="S28" s="405"/>
      <c r="T28" s="405"/>
      <c r="U28" s="405"/>
      <c r="V28" s="405"/>
      <c r="W28" s="405"/>
      <c r="X28" s="405"/>
      <c r="Y28" s="405"/>
      <c r="Z28" s="405"/>
      <c r="AA28" s="405"/>
      <c r="AB28" s="405"/>
      <c r="AC28" s="405"/>
      <c r="AD28" s="405"/>
      <c r="AE28" s="405"/>
      <c r="AF28" s="405"/>
      <c r="AG28" s="405"/>
      <c r="AH28" s="405"/>
      <c r="AI28" s="528"/>
      <c r="AJ28" s="373"/>
      <c r="AK28" s="277"/>
      <c r="AL28" s="277"/>
      <c r="AM28" s="277"/>
      <c r="AN28" s="277"/>
      <c r="AO28" s="277"/>
      <c r="AP28" s="277"/>
      <c r="AQ28" s="277"/>
      <c r="AR28" s="277"/>
      <c r="AS28" s="277"/>
      <c r="AT28" s="277"/>
      <c r="AU28" s="277"/>
      <c r="AV28" s="277"/>
      <c r="AW28" s="277"/>
      <c r="AX28" s="277"/>
      <c r="AY28" s="277"/>
      <c r="AZ28" s="277"/>
      <c r="BA28" s="277"/>
      <c r="BB28" s="277"/>
      <c r="BC28" s="277"/>
      <c r="BD28" s="277"/>
      <c r="BE28" s="277"/>
      <c r="BF28" s="277"/>
      <c r="BG28" s="277"/>
      <c r="BH28" s="277"/>
      <c r="BI28" s="277"/>
      <c r="BJ28" s="277"/>
      <c r="BK28" s="277"/>
      <c r="BL28" s="277"/>
      <c r="BM28" s="277"/>
      <c r="BN28" s="277"/>
      <c r="BO28" s="277"/>
      <c r="BP28" s="277"/>
      <c r="BQ28" s="277"/>
      <c r="BR28" s="277"/>
      <c r="BS28" s="277"/>
      <c r="BT28" s="277"/>
      <c r="BU28" s="277"/>
      <c r="BV28" s="277"/>
      <c r="BW28" s="277"/>
      <c r="BX28" s="277"/>
      <c r="BY28" s="277"/>
      <c r="BZ28" s="277"/>
      <c r="CA28" s="544"/>
      <c r="CB28" s="506"/>
      <c r="CC28" s="506"/>
      <c r="CD28" s="506"/>
      <c r="CE28" s="506"/>
      <c r="CF28" s="506"/>
      <c r="CG28" s="506"/>
      <c r="CH28" s="506"/>
      <c r="CI28" s="506"/>
      <c r="CJ28" s="506"/>
      <c r="CK28" s="506"/>
    </row>
    <row r="29" spans="1:89">
      <c r="D29" s="95"/>
      <c r="E29" s="198"/>
      <c r="F29" s="95"/>
      <c r="G29" s="95"/>
      <c r="H29" s="95"/>
      <c r="I29" s="95"/>
      <c r="J29" s="95"/>
      <c r="K29" s="95"/>
      <c r="L29" s="95"/>
      <c r="M29" s="95"/>
      <c r="N29" s="95"/>
      <c r="O29" s="95"/>
      <c r="P29" s="95"/>
      <c r="Q29" s="95"/>
      <c r="R29" s="95"/>
      <c r="S29" s="95"/>
      <c r="T29" s="95"/>
      <c r="U29" s="95"/>
      <c r="V29" s="95"/>
      <c r="W29" s="95"/>
      <c r="X29" s="95"/>
      <c r="Y29" s="95"/>
      <c r="Z29" s="95"/>
      <c r="AA29" s="95"/>
      <c r="AB29" s="95"/>
      <c r="AC29" s="95"/>
      <c r="AD29" s="95"/>
      <c r="AE29" s="95"/>
      <c r="AF29" s="95"/>
      <c r="AG29" s="95"/>
      <c r="AH29" s="316"/>
      <c r="AI29" s="528"/>
      <c r="AJ29" s="373"/>
      <c r="AK29" s="277"/>
      <c r="AL29" s="277"/>
      <c r="AM29" s="277"/>
      <c r="AN29" s="277"/>
      <c r="AO29" s="277"/>
      <c r="AP29" s="277"/>
      <c r="AQ29" s="277"/>
      <c r="AR29" s="277"/>
      <c r="AS29" s="277"/>
      <c r="AT29" s="277"/>
      <c r="AU29" s="277"/>
      <c r="AV29" s="277"/>
      <c r="AW29" s="277"/>
      <c r="AX29" s="277"/>
      <c r="AY29" s="277"/>
      <c r="AZ29" s="277"/>
      <c r="BA29" s="277"/>
      <c r="BB29" s="277"/>
      <c r="BC29" s="277"/>
      <c r="BD29" s="277"/>
      <c r="BE29" s="277"/>
      <c r="BF29" s="277"/>
      <c r="BG29" s="277"/>
      <c r="BH29" s="277"/>
      <c r="BI29" s="277"/>
      <c r="BJ29" s="277"/>
      <c r="BK29" s="277"/>
      <c r="BL29" s="277"/>
      <c r="BM29" s="277"/>
      <c r="BN29" s="277"/>
      <c r="BO29" s="277"/>
      <c r="BP29" s="277"/>
      <c r="BQ29" s="277"/>
      <c r="BR29" s="277"/>
      <c r="BS29" s="277"/>
      <c r="BT29" s="277"/>
      <c r="BU29" s="277"/>
      <c r="BV29" s="277"/>
      <c r="BW29" s="277"/>
      <c r="BX29" s="277"/>
      <c r="BY29" s="277"/>
      <c r="BZ29" s="277"/>
      <c r="CA29" s="544"/>
      <c r="CB29" s="506"/>
      <c r="CC29" s="506"/>
      <c r="CD29" s="506"/>
      <c r="CE29" s="506"/>
      <c r="CF29" s="506"/>
      <c r="CG29" s="506"/>
      <c r="CH29" s="506"/>
      <c r="CI29" s="506"/>
      <c r="CJ29" s="506"/>
      <c r="CK29" s="506"/>
    </row>
    <row r="30" spans="1:89">
      <c r="D30" s="95"/>
      <c r="E30" s="198"/>
      <c r="F30" s="95"/>
      <c r="G30" s="95"/>
      <c r="H30" s="95"/>
      <c r="I30" s="95"/>
      <c r="J30" s="95"/>
      <c r="K30" s="95"/>
      <c r="L30" s="95"/>
      <c r="M30" s="95"/>
      <c r="N30" s="95"/>
      <c r="O30" s="95"/>
      <c r="P30" s="95"/>
      <c r="Q30" s="95"/>
      <c r="R30" s="95"/>
      <c r="S30" s="95"/>
      <c r="T30" s="95"/>
      <c r="U30" s="95"/>
      <c r="V30" s="95"/>
      <c r="W30" s="95"/>
      <c r="X30" s="95"/>
      <c r="Y30" s="95"/>
      <c r="Z30" s="95"/>
      <c r="AA30" s="95"/>
      <c r="AB30" s="95"/>
      <c r="AC30" s="95"/>
      <c r="AD30" s="95"/>
      <c r="AE30" s="95"/>
      <c r="AF30" s="95"/>
      <c r="AG30" s="95"/>
      <c r="AH30" s="316"/>
      <c r="AI30" s="528"/>
      <c r="AJ30" s="373"/>
      <c r="AK30" s="277"/>
      <c r="AL30" s="277"/>
      <c r="AM30" s="277"/>
      <c r="AN30" s="277"/>
      <c r="AO30" s="277"/>
      <c r="AP30" s="277"/>
      <c r="AQ30" s="277"/>
      <c r="AR30" s="277"/>
      <c r="AS30" s="277"/>
      <c r="AT30" s="277"/>
      <c r="AU30" s="277"/>
      <c r="AV30" s="277"/>
      <c r="AW30" s="277"/>
      <c r="AX30" s="277"/>
      <c r="AY30" s="277"/>
      <c r="AZ30" s="277"/>
      <c r="BA30" s="277"/>
      <c r="BB30" s="277"/>
      <c r="BC30" s="277"/>
      <c r="BD30" s="277"/>
      <c r="BE30" s="277"/>
      <c r="BF30" s="277"/>
      <c r="BG30" s="277"/>
      <c r="BH30" s="277"/>
      <c r="BI30" s="277"/>
      <c r="BJ30" s="277"/>
      <c r="BK30" s="277"/>
      <c r="BL30" s="277"/>
      <c r="BM30" s="277"/>
      <c r="BN30" s="277"/>
      <c r="BO30" s="277"/>
      <c r="BP30" s="277"/>
      <c r="BQ30" s="277"/>
      <c r="BR30" s="277"/>
      <c r="BS30" s="277"/>
      <c r="BT30" s="277"/>
      <c r="BU30" s="277"/>
      <c r="BV30" s="277"/>
      <c r="BW30" s="277"/>
      <c r="BX30" s="277"/>
      <c r="BY30" s="277"/>
      <c r="BZ30" s="277"/>
      <c r="CA30" s="544"/>
      <c r="CB30" s="506"/>
      <c r="CC30" s="506"/>
      <c r="CD30" s="506"/>
      <c r="CE30" s="506"/>
      <c r="CF30" s="506"/>
      <c r="CG30" s="506"/>
      <c r="CH30" s="506"/>
      <c r="CI30" s="506"/>
      <c r="CJ30" s="506"/>
      <c r="CK30" s="506"/>
    </row>
    <row r="31" spans="1:89">
      <c r="D31" s="95"/>
      <c r="E31" s="198"/>
      <c r="F31" s="95"/>
      <c r="G31" s="95"/>
      <c r="H31" s="95"/>
      <c r="I31" s="95"/>
      <c r="J31" s="95"/>
      <c r="K31" s="95"/>
      <c r="L31" s="95"/>
      <c r="M31" s="95"/>
      <c r="N31" s="95"/>
      <c r="O31" s="95"/>
      <c r="P31" s="95"/>
      <c r="Q31" s="95"/>
      <c r="R31" s="95"/>
      <c r="S31" s="95"/>
      <c r="T31" s="95"/>
      <c r="U31" s="95"/>
      <c r="V31" s="95"/>
      <c r="W31" s="95"/>
      <c r="X31" s="95"/>
      <c r="Y31" s="95"/>
      <c r="Z31" s="95"/>
      <c r="AA31" s="95"/>
      <c r="AB31" s="95"/>
      <c r="AC31" s="95"/>
      <c r="AD31" s="95"/>
      <c r="AE31" s="95"/>
      <c r="AF31" s="95"/>
      <c r="AG31" s="95"/>
      <c r="AH31" s="316"/>
      <c r="AI31" s="528"/>
      <c r="AJ31" s="373"/>
      <c r="AK31" s="277"/>
      <c r="AL31" s="277"/>
      <c r="AM31" s="277"/>
      <c r="AN31" s="277"/>
      <c r="AO31" s="277"/>
      <c r="AP31" s="277"/>
      <c r="AQ31" s="277"/>
      <c r="AR31" s="277"/>
      <c r="AS31" s="277"/>
      <c r="AT31" s="277"/>
      <c r="AU31" s="277"/>
      <c r="AV31" s="277"/>
      <c r="AW31" s="277"/>
      <c r="AX31" s="277"/>
      <c r="AY31" s="277"/>
      <c r="AZ31" s="277"/>
      <c r="BA31" s="277"/>
      <c r="BB31" s="277"/>
      <c r="BC31" s="277"/>
      <c r="BD31" s="277"/>
      <c r="BE31" s="277"/>
      <c r="BF31" s="277"/>
      <c r="BG31" s="277"/>
      <c r="BH31" s="277"/>
      <c r="BI31" s="277"/>
      <c r="BJ31" s="277"/>
      <c r="BK31" s="277"/>
      <c r="BL31" s="277"/>
      <c r="BM31" s="277"/>
      <c r="BN31" s="277"/>
      <c r="BO31" s="277"/>
      <c r="BP31" s="277"/>
      <c r="BQ31" s="277"/>
      <c r="BR31" s="277"/>
      <c r="BS31" s="277"/>
      <c r="BT31" s="277"/>
      <c r="BU31" s="277"/>
      <c r="BV31" s="277"/>
      <c r="BW31" s="277"/>
      <c r="BX31" s="277"/>
      <c r="BY31" s="277"/>
      <c r="BZ31" s="277"/>
      <c r="CA31" s="544"/>
      <c r="CB31" s="506"/>
      <c r="CC31" s="506"/>
      <c r="CD31" s="506"/>
      <c r="CE31" s="506"/>
      <c r="CF31" s="506"/>
      <c r="CG31" s="506"/>
      <c r="CH31" s="506"/>
      <c r="CI31" s="506"/>
      <c r="CJ31" s="506"/>
      <c r="CK31" s="506"/>
    </row>
    <row r="32" spans="1:89">
      <c r="D32" s="95"/>
      <c r="E32" s="198"/>
      <c r="F32" s="95"/>
      <c r="G32" s="95"/>
      <c r="H32" s="95"/>
      <c r="I32" s="95"/>
      <c r="J32" s="95"/>
      <c r="K32" s="95"/>
      <c r="L32" s="95"/>
      <c r="M32" s="95"/>
      <c r="N32" s="95"/>
      <c r="O32" s="95"/>
      <c r="P32" s="95"/>
      <c r="Q32" s="95"/>
      <c r="R32" s="95"/>
      <c r="S32" s="95"/>
      <c r="T32" s="95"/>
      <c r="U32" s="95"/>
      <c r="V32" s="95"/>
      <c r="W32" s="95"/>
      <c r="X32" s="95"/>
      <c r="Y32" s="95"/>
      <c r="Z32" s="95"/>
      <c r="AA32" s="95"/>
      <c r="AB32" s="95"/>
      <c r="AC32" s="95"/>
      <c r="AD32" s="95"/>
      <c r="AE32" s="95"/>
      <c r="AF32" s="95"/>
      <c r="AG32" s="95"/>
      <c r="AH32" s="316"/>
      <c r="AI32" s="528"/>
      <c r="AJ32" s="373"/>
      <c r="AK32" s="277"/>
      <c r="AL32" s="277"/>
      <c r="AM32" s="277"/>
      <c r="AN32" s="277"/>
      <c r="AO32" s="277"/>
      <c r="AP32" s="277"/>
      <c r="AQ32" s="277"/>
      <c r="AR32" s="277"/>
      <c r="AS32" s="277"/>
      <c r="AT32" s="277"/>
      <c r="AU32" s="277"/>
      <c r="AV32" s="277"/>
      <c r="AW32" s="277"/>
      <c r="AX32" s="277"/>
      <c r="AY32" s="277"/>
      <c r="AZ32" s="277"/>
      <c r="BA32" s="277"/>
      <c r="BB32" s="277"/>
      <c r="BC32" s="277"/>
      <c r="BD32" s="277"/>
      <c r="BE32" s="277"/>
      <c r="BF32" s="277"/>
      <c r="BG32" s="277"/>
      <c r="BH32" s="277"/>
      <c r="BI32" s="277"/>
      <c r="BJ32" s="277"/>
      <c r="BK32" s="277"/>
      <c r="BL32" s="277"/>
      <c r="BM32" s="277"/>
      <c r="BN32" s="277"/>
      <c r="BO32" s="277"/>
      <c r="BP32" s="277"/>
      <c r="BQ32" s="277"/>
      <c r="BR32" s="277"/>
      <c r="BS32" s="277"/>
      <c r="BT32" s="277"/>
      <c r="BU32" s="277"/>
      <c r="BV32" s="277"/>
      <c r="BW32" s="277"/>
      <c r="BX32" s="277"/>
      <c r="BY32" s="277"/>
      <c r="BZ32" s="277"/>
      <c r="CA32" s="544"/>
      <c r="CB32" s="506"/>
      <c r="CC32" s="506"/>
      <c r="CD32" s="506"/>
      <c r="CE32" s="506"/>
      <c r="CF32" s="506"/>
      <c r="CG32" s="506"/>
      <c r="CH32" s="506"/>
      <c r="CI32" s="506"/>
      <c r="CJ32" s="506"/>
      <c r="CK32" s="506"/>
    </row>
    <row r="33" spans="4:89">
      <c r="D33" s="95"/>
      <c r="E33" s="198"/>
      <c r="F33" s="95"/>
      <c r="G33" s="95"/>
      <c r="H33" s="95"/>
      <c r="I33" s="95"/>
      <c r="J33" s="95"/>
      <c r="K33" s="95"/>
      <c r="L33" s="95"/>
      <c r="M33" s="95"/>
      <c r="N33" s="95"/>
      <c r="O33" s="95"/>
      <c r="P33" s="95"/>
      <c r="Q33" s="95"/>
      <c r="R33" s="95"/>
      <c r="S33" s="95"/>
      <c r="T33" s="95"/>
      <c r="U33" s="95"/>
      <c r="V33" s="95"/>
      <c r="W33" s="95"/>
      <c r="X33" s="95"/>
      <c r="Y33" s="95"/>
      <c r="Z33" s="95"/>
      <c r="AA33" s="95"/>
      <c r="AB33" s="95"/>
      <c r="AC33" s="95"/>
      <c r="AD33" s="95"/>
      <c r="AE33" s="95"/>
      <c r="AF33" s="95"/>
      <c r="AG33" s="95"/>
      <c r="AH33" s="316"/>
      <c r="AI33" s="528"/>
      <c r="AJ33" s="373"/>
      <c r="AK33" s="277"/>
      <c r="AL33" s="277"/>
      <c r="AM33" s="277"/>
      <c r="AN33" s="277"/>
      <c r="AO33" s="277"/>
      <c r="AP33" s="277"/>
      <c r="AQ33" s="277"/>
      <c r="AR33" s="277"/>
      <c r="AS33" s="277"/>
      <c r="AT33" s="277"/>
      <c r="AU33" s="277"/>
      <c r="AV33" s="277"/>
      <c r="AW33" s="277"/>
      <c r="AX33" s="277"/>
      <c r="AY33" s="277"/>
      <c r="AZ33" s="277"/>
      <c r="BA33" s="277"/>
      <c r="BB33" s="277"/>
      <c r="BC33" s="277"/>
      <c r="BD33" s="277"/>
      <c r="BE33" s="277"/>
      <c r="BF33" s="277"/>
      <c r="BG33" s="277"/>
      <c r="BH33" s="277"/>
      <c r="BI33" s="277"/>
      <c r="BJ33" s="277"/>
      <c r="BK33" s="277"/>
      <c r="BL33" s="277"/>
      <c r="BM33" s="277"/>
      <c r="BN33" s="277"/>
      <c r="BO33" s="277"/>
      <c r="BP33" s="277"/>
      <c r="BQ33" s="277"/>
      <c r="BR33" s="277"/>
      <c r="BS33" s="277"/>
      <c r="BT33" s="277"/>
      <c r="BU33" s="277"/>
      <c r="BV33" s="277"/>
      <c r="BW33" s="277"/>
      <c r="BX33" s="277"/>
      <c r="BY33" s="277"/>
      <c r="BZ33" s="277"/>
      <c r="CA33" s="544"/>
      <c r="CB33" s="506"/>
      <c r="CC33" s="506"/>
      <c r="CD33" s="506"/>
      <c r="CE33" s="506"/>
      <c r="CF33" s="506"/>
      <c r="CG33" s="506"/>
      <c r="CH33" s="506"/>
      <c r="CI33" s="506"/>
      <c r="CJ33" s="506"/>
      <c r="CK33" s="506"/>
    </row>
    <row r="34" spans="4:89">
      <c r="D34" s="95"/>
      <c r="E34" s="198"/>
      <c r="F34" s="95"/>
      <c r="G34" s="95"/>
      <c r="H34" s="95"/>
      <c r="I34" s="95"/>
      <c r="J34" s="95"/>
      <c r="K34" s="95"/>
      <c r="L34" s="95"/>
      <c r="M34" s="95"/>
      <c r="N34" s="95"/>
      <c r="O34" s="95"/>
      <c r="P34" s="95"/>
      <c r="Q34" s="95"/>
      <c r="R34" s="95"/>
      <c r="S34" s="95"/>
      <c r="T34" s="95"/>
      <c r="U34" s="95"/>
      <c r="V34" s="95"/>
      <c r="W34" s="95"/>
      <c r="X34" s="95"/>
      <c r="Y34" s="95"/>
      <c r="Z34" s="95"/>
      <c r="AA34" s="95"/>
      <c r="AB34" s="95"/>
      <c r="AC34" s="95"/>
      <c r="AD34" s="95"/>
      <c r="AE34" s="95"/>
      <c r="AF34" s="95"/>
      <c r="AG34" s="95"/>
      <c r="AH34" s="316"/>
      <c r="AI34" s="528"/>
      <c r="AJ34" s="373"/>
      <c r="AK34" s="277"/>
      <c r="AL34" s="277"/>
      <c r="AM34" s="277"/>
      <c r="AN34" s="277"/>
      <c r="AO34" s="277"/>
      <c r="AP34" s="277"/>
      <c r="AQ34" s="277"/>
      <c r="AR34" s="277"/>
      <c r="AS34" s="277"/>
      <c r="AT34" s="277"/>
      <c r="AU34" s="277"/>
      <c r="AV34" s="277"/>
      <c r="AW34" s="277"/>
      <c r="AX34" s="277"/>
      <c r="AY34" s="277"/>
      <c r="AZ34" s="277"/>
      <c r="BA34" s="277"/>
      <c r="BB34" s="277"/>
      <c r="BC34" s="277"/>
      <c r="BD34" s="277"/>
      <c r="BE34" s="277"/>
      <c r="BF34" s="277"/>
      <c r="BG34" s="277"/>
      <c r="BH34" s="277"/>
      <c r="BI34" s="277"/>
      <c r="BJ34" s="277"/>
      <c r="BK34" s="277"/>
      <c r="BL34" s="277"/>
      <c r="BM34" s="277"/>
      <c r="BN34" s="277"/>
      <c r="BO34" s="277"/>
      <c r="BP34" s="277"/>
      <c r="BQ34" s="277"/>
      <c r="BR34" s="277"/>
      <c r="BS34" s="277"/>
      <c r="BT34" s="277"/>
      <c r="BU34" s="277"/>
      <c r="BV34" s="277"/>
      <c r="BW34" s="277"/>
      <c r="BX34" s="277"/>
      <c r="BY34" s="277"/>
      <c r="BZ34" s="277"/>
      <c r="CA34" s="544"/>
      <c r="CB34" s="506"/>
      <c r="CC34" s="506"/>
      <c r="CD34" s="506"/>
      <c r="CE34" s="506"/>
      <c r="CF34" s="506"/>
      <c r="CG34" s="506"/>
      <c r="CH34" s="506"/>
      <c r="CI34" s="506"/>
      <c r="CJ34" s="506"/>
      <c r="CK34" s="506"/>
    </row>
    <row r="35" spans="4:89">
      <c r="D35" s="95"/>
      <c r="E35" s="198"/>
      <c r="F35" s="95"/>
      <c r="G35" s="95"/>
      <c r="H35" s="95"/>
      <c r="I35" s="95"/>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316"/>
      <c r="AI35" s="528"/>
      <c r="AJ35" s="373"/>
      <c r="AK35" s="277"/>
      <c r="AL35" s="277"/>
      <c r="AM35" s="277"/>
      <c r="AN35" s="277"/>
      <c r="AO35" s="277"/>
      <c r="AP35" s="277"/>
      <c r="AQ35" s="277"/>
      <c r="AR35" s="277"/>
      <c r="AS35" s="277"/>
      <c r="AT35" s="277"/>
      <c r="AU35" s="277"/>
      <c r="AV35" s="277"/>
      <c r="AW35" s="277"/>
      <c r="AX35" s="277"/>
      <c r="AY35" s="277"/>
      <c r="AZ35" s="277"/>
      <c r="BA35" s="277"/>
      <c r="BB35" s="277"/>
      <c r="BC35" s="277"/>
      <c r="BD35" s="277"/>
      <c r="BE35" s="277"/>
      <c r="BF35" s="277"/>
      <c r="BG35" s="277"/>
      <c r="BH35" s="277"/>
      <c r="BI35" s="277"/>
      <c r="BJ35" s="277"/>
      <c r="BK35" s="277"/>
      <c r="BL35" s="277"/>
      <c r="BM35" s="277"/>
      <c r="BN35" s="277"/>
      <c r="BO35" s="277"/>
      <c r="BP35" s="277"/>
      <c r="BQ35" s="277"/>
      <c r="BR35" s="277"/>
      <c r="BS35" s="277"/>
      <c r="BT35" s="277"/>
      <c r="BU35" s="277"/>
      <c r="BV35" s="277"/>
      <c r="BW35" s="277"/>
      <c r="BX35" s="277"/>
      <c r="BY35" s="277"/>
      <c r="BZ35" s="277"/>
      <c r="CA35" s="544"/>
      <c r="CB35" s="506"/>
      <c r="CC35" s="506"/>
      <c r="CD35" s="506"/>
      <c r="CE35" s="506"/>
      <c r="CF35" s="506"/>
      <c r="CG35" s="506"/>
      <c r="CH35" s="506"/>
      <c r="CI35" s="506"/>
      <c r="CJ35" s="506"/>
      <c r="CK35" s="506"/>
    </row>
    <row r="36" spans="4:89">
      <c r="D36" s="95"/>
      <c r="E36" s="198"/>
      <c r="F36" s="95"/>
      <c r="G36" s="95"/>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316"/>
      <c r="AI36" s="528"/>
      <c r="AJ36" s="373"/>
      <c r="AK36" s="277"/>
      <c r="AL36" s="277"/>
      <c r="AM36" s="277"/>
      <c r="AN36" s="277"/>
      <c r="AO36" s="277"/>
      <c r="AP36" s="277"/>
      <c r="AQ36" s="277"/>
      <c r="AR36" s="277"/>
      <c r="AS36" s="277"/>
      <c r="AT36" s="277"/>
      <c r="AU36" s="277"/>
      <c r="AV36" s="277"/>
      <c r="AW36" s="277"/>
      <c r="AX36" s="277"/>
      <c r="AY36" s="277"/>
      <c r="AZ36" s="277"/>
      <c r="BA36" s="277"/>
      <c r="BB36" s="277"/>
      <c r="BC36" s="277"/>
      <c r="BD36" s="277"/>
      <c r="BE36" s="277"/>
      <c r="BF36" s="277"/>
      <c r="BG36" s="277"/>
      <c r="BH36" s="277"/>
      <c r="BI36" s="277"/>
      <c r="BJ36" s="277"/>
      <c r="BK36" s="277"/>
      <c r="BL36" s="277"/>
      <c r="BM36" s="277"/>
      <c r="BN36" s="277"/>
      <c r="BO36" s="277"/>
      <c r="BP36" s="277"/>
      <c r="BQ36" s="277"/>
      <c r="BR36" s="277"/>
      <c r="BS36" s="277"/>
      <c r="BT36" s="277"/>
      <c r="BU36" s="277"/>
      <c r="BV36" s="277"/>
      <c r="BW36" s="277"/>
      <c r="BX36" s="277"/>
      <c r="BY36" s="277"/>
      <c r="BZ36" s="277"/>
      <c r="CA36" s="544"/>
      <c r="CB36" s="506"/>
      <c r="CC36" s="506"/>
      <c r="CD36" s="506"/>
      <c r="CE36" s="506"/>
      <c r="CF36" s="506"/>
      <c r="CG36" s="506"/>
      <c r="CH36" s="506"/>
      <c r="CI36" s="506"/>
      <c r="CJ36" s="506"/>
      <c r="CK36" s="506"/>
    </row>
    <row r="37" spans="4:89">
      <c r="D37" s="95"/>
      <c r="E37" s="198"/>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316"/>
      <c r="AI37" s="528"/>
      <c r="AJ37" s="373"/>
      <c r="AK37" s="277"/>
      <c r="AL37" s="277"/>
      <c r="AM37" s="277"/>
      <c r="AN37" s="277"/>
      <c r="AO37" s="277"/>
      <c r="AP37" s="277"/>
      <c r="AQ37" s="277"/>
      <c r="AR37" s="277"/>
      <c r="AS37" s="277"/>
      <c r="AT37" s="277"/>
      <c r="AU37" s="277"/>
      <c r="AV37" s="277"/>
      <c r="AW37" s="277"/>
      <c r="AX37" s="277"/>
      <c r="AY37" s="277"/>
      <c r="AZ37" s="277"/>
      <c r="BA37" s="277"/>
      <c r="BB37" s="277"/>
      <c r="BC37" s="277"/>
      <c r="BD37" s="277"/>
      <c r="BE37" s="277"/>
      <c r="BF37" s="277"/>
      <c r="BG37" s="277"/>
      <c r="BH37" s="277"/>
      <c r="BI37" s="277"/>
      <c r="BJ37" s="277"/>
      <c r="BK37" s="277"/>
      <c r="BL37" s="277"/>
      <c r="BM37" s="277"/>
      <c r="BN37" s="277"/>
      <c r="BO37" s="277"/>
      <c r="BP37" s="277"/>
      <c r="BQ37" s="277"/>
      <c r="BR37" s="277"/>
      <c r="BS37" s="277"/>
      <c r="BT37" s="277"/>
      <c r="BU37" s="277"/>
      <c r="BV37" s="277"/>
      <c r="BW37" s="277"/>
      <c r="BX37" s="277"/>
      <c r="BY37" s="277"/>
      <c r="BZ37" s="277"/>
      <c r="CA37" s="544"/>
      <c r="CB37" s="506"/>
      <c r="CC37" s="506"/>
      <c r="CD37" s="506"/>
      <c r="CE37" s="506"/>
      <c r="CF37" s="506"/>
      <c r="CG37" s="506"/>
      <c r="CH37" s="506"/>
      <c r="CI37" s="506"/>
      <c r="CJ37" s="506"/>
      <c r="CK37" s="506"/>
    </row>
    <row r="38" spans="4:89">
      <c r="D38" s="95"/>
      <c r="E38" s="198"/>
      <c r="F38" s="95"/>
      <c r="G38" s="95"/>
      <c r="H38" s="95"/>
      <c r="I38" s="95"/>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316"/>
      <c r="AI38" s="528"/>
      <c r="AJ38" s="373"/>
      <c r="AK38" s="277"/>
      <c r="AL38" s="277"/>
      <c r="AM38" s="277"/>
      <c r="AN38" s="277"/>
      <c r="AO38" s="277"/>
      <c r="AP38" s="277"/>
      <c r="AQ38" s="277"/>
      <c r="AR38" s="277"/>
      <c r="AS38" s="277"/>
      <c r="AT38" s="277"/>
      <c r="AU38" s="277"/>
      <c r="AV38" s="277"/>
      <c r="AW38" s="277"/>
      <c r="AX38" s="277"/>
      <c r="AY38" s="277"/>
      <c r="AZ38" s="277"/>
      <c r="BA38" s="277"/>
      <c r="BB38" s="277"/>
      <c r="BC38" s="277"/>
      <c r="BD38" s="277"/>
      <c r="BE38" s="277"/>
      <c r="BF38" s="277"/>
      <c r="BG38" s="277"/>
      <c r="BH38" s="277"/>
      <c r="BI38" s="277"/>
      <c r="BJ38" s="277"/>
      <c r="BK38" s="277"/>
      <c r="BL38" s="277"/>
      <c r="BM38" s="277"/>
      <c r="BN38" s="277"/>
      <c r="BO38" s="277"/>
      <c r="BP38" s="277"/>
      <c r="BQ38" s="277"/>
      <c r="BR38" s="277"/>
      <c r="BS38" s="277"/>
      <c r="BT38" s="277"/>
      <c r="BU38" s="277"/>
      <c r="BV38" s="277"/>
      <c r="BW38" s="277"/>
      <c r="BX38" s="277"/>
      <c r="BY38" s="277"/>
      <c r="BZ38" s="277"/>
      <c r="CA38" s="544"/>
      <c r="CB38" s="506"/>
      <c r="CC38" s="506"/>
      <c r="CD38" s="506"/>
      <c r="CE38" s="506"/>
      <c r="CF38" s="506"/>
      <c r="CG38" s="506"/>
      <c r="CH38" s="506"/>
      <c r="CI38" s="506"/>
      <c r="CJ38" s="506"/>
      <c r="CK38" s="506"/>
    </row>
    <row r="39" spans="4:89">
      <c r="D39" s="95"/>
      <c r="E39" s="198"/>
      <c r="F39" s="95"/>
      <c r="G39" s="95"/>
      <c r="H39" s="95"/>
      <c r="I39" s="95"/>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316"/>
      <c r="AI39" s="528"/>
      <c r="AJ39" s="373"/>
      <c r="AK39" s="277"/>
      <c r="AL39" s="277"/>
      <c r="AM39" s="277"/>
      <c r="AN39" s="277"/>
      <c r="AO39" s="277"/>
      <c r="AP39" s="277"/>
      <c r="AQ39" s="277"/>
      <c r="AR39" s="277"/>
      <c r="AS39" s="277"/>
      <c r="AT39" s="277"/>
      <c r="AU39" s="277"/>
      <c r="AV39" s="277"/>
      <c r="AW39" s="277"/>
      <c r="AX39" s="277"/>
      <c r="AY39" s="277"/>
      <c r="AZ39" s="277"/>
      <c r="BA39" s="277"/>
      <c r="BB39" s="277"/>
      <c r="BC39" s="277"/>
      <c r="BD39" s="277"/>
      <c r="BE39" s="277"/>
      <c r="BF39" s="277"/>
      <c r="BG39" s="277"/>
      <c r="BH39" s="277"/>
      <c r="BI39" s="277"/>
      <c r="BJ39" s="277"/>
      <c r="BK39" s="277"/>
      <c r="BL39" s="277"/>
      <c r="BM39" s="277"/>
      <c r="BN39" s="277"/>
      <c r="BO39" s="277"/>
      <c r="BP39" s="277"/>
      <c r="BQ39" s="277"/>
      <c r="BR39" s="277"/>
      <c r="BS39" s="277"/>
      <c r="BT39" s="277"/>
      <c r="BU39" s="277"/>
      <c r="BV39" s="277"/>
      <c r="BW39" s="277"/>
      <c r="BX39" s="277"/>
      <c r="BY39" s="277"/>
      <c r="BZ39" s="277"/>
      <c r="CA39" s="544"/>
      <c r="CB39" s="506"/>
      <c r="CC39" s="506"/>
      <c r="CD39" s="506"/>
      <c r="CE39" s="506"/>
      <c r="CF39" s="506"/>
      <c r="CG39" s="506"/>
      <c r="CH39" s="506"/>
      <c r="CI39" s="506"/>
      <c r="CJ39" s="506"/>
      <c r="CK39" s="506"/>
    </row>
    <row r="40" spans="4:89">
      <c r="D40" s="95"/>
      <c r="E40" s="198"/>
      <c r="F40" s="95"/>
      <c r="G40" s="95"/>
      <c r="H40" s="95"/>
      <c r="I40" s="95"/>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316"/>
      <c r="AI40" s="528"/>
      <c r="AJ40" s="373"/>
      <c r="AK40" s="277"/>
      <c r="AL40" s="277"/>
      <c r="AM40" s="277"/>
      <c r="AN40" s="277"/>
      <c r="AO40" s="277"/>
      <c r="AP40" s="277"/>
      <c r="AQ40" s="277"/>
      <c r="AR40" s="277"/>
      <c r="AS40" s="277"/>
      <c r="AT40" s="277"/>
      <c r="AU40" s="277"/>
      <c r="AV40" s="277"/>
      <c r="AW40" s="277"/>
      <c r="AX40" s="277"/>
      <c r="AY40" s="277"/>
      <c r="AZ40" s="277"/>
      <c r="BA40" s="277"/>
      <c r="BB40" s="277"/>
      <c r="BC40" s="277"/>
      <c r="BD40" s="277"/>
      <c r="BE40" s="277"/>
      <c r="BF40" s="277"/>
      <c r="BG40" s="277"/>
      <c r="BH40" s="277"/>
      <c r="BI40" s="277"/>
      <c r="BJ40" s="277"/>
      <c r="BK40" s="277"/>
      <c r="BL40" s="277"/>
      <c r="BM40" s="277"/>
      <c r="BN40" s="277"/>
      <c r="BO40" s="277"/>
      <c r="BP40" s="277"/>
      <c r="BQ40" s="277"/>
      <c r="BR40" s="277"/>
      <c r="BS40" s="277"/>
      <c r="BT40" s="277"/>
      <c r="BU40" s="277"/>
      <c r="BV40" s="277"/>
      <c r="BW40" s="277"/>
      <c r="BX40" s="277"/>
      <c r="BY40" s="277"/>
      <c r="BZ40" s="277"/>
      <c r="CA40" s="544"/>
      <c r="CB40" s="506"/>
      <c r="CC40" s="506"/>
      <c r="CD40" s="506"/>
      <c r="CE40" s="506"/>
      <c r="CF40" s="506"/>
      <c r="CG40" s="506"/>
      <c r="CH40" s="506"/>
      <c r="CI40" s="506"/>
      <c r="CJ40" s="506"/>
      <c r="CK40" s="506"/>
    </row>
    <row r="41" spans="4:89">
      <c r="D41" s="95"/>
      <c r="E41" s="198"/>
      <c r="F41" s="95"/>
      <c r="G41" s="95"/>
      <c r="H41" s="95"/>
      <c r="I41" s="95"/>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316"/>
      <c r="AI41" s="528"/>
      <c r="AJ41" s="373"/>
      <c r="AK41" s="277"/>
      <c r="AL41" s="277"/>
      <c r="AM41" s="277"/>
      <c r="AN41" s="277"/>
      <c r="AO41" s="277"/>
      <c r="AP41" s="277"/>
      <c r="AQ41" s="277"/>
      <c r="AR41" s="277"/>
      <c r="AS41" s="277"/>
      <c r="AT41" s="277"/>
      <c r="AU41" s="277"/>
      <c r="AV41" s="277"/>
      <c r="AW41" s="277"/>
      <c r="AX41" s="277"/>
      <c r="AY41" s="277"/>
      <c r="AZ41" s="277"/>
      <c r="BA41" s="277"/>
      <c r="BB41" s="277"/>
      <c r="BC41" s="277"/>
      <c r="BD41" s="277"/>
      <c r="BE41" s="277"/>
      <c r="BF41" s="277"/>
      <c r="BG41" s="277"/>
      <c r="BH41" s="277"/>
      <c r="BI41" s="277"/>
      <c r="BJ41" s="277"/>
      <c r="BK41" s="277"/>
      <c r="BL41" s="277"/>
      <c r="BM41" s="277"/>
      <c r="BN41" s="277"/>
      <c r="BO41" s="277"/>
      <c r="BP41" s="277"/>
      <c r="BQ41" s="277"/>
      <c r="BR41" s="277"/>
      <c r="BS41" s="277"/>
      <c r="BT41" s="277"/>
      <c r="BU41" s="277"/>
      <c r="BV41" s="277"/>
      <c r="BW41" s="277"/>
      <c r="BX41" s="277"/>
      <c r="BY41" s="277"/>
      <c r="BZ41" s="277"/>
      <c r="CA41" s="544"/>
      <c r="CB41" s="506"/>
      <c r="CC41" s="506"/>
      <c r="CD41" s="506"/>
      <c r="CE41" s="506"/>
      <c r="CF41" s="506"/>
      <c r="CG41" s="506"/>
      <c r="CH41" s="506"/>
      <c r="CI41" s="506"/>
      <c r="CJ41" s="506"/>
      <c r="CK41" s="506"/>
    </row>
    <row r="42" spans="4:89">
      <c r="D42" s="95"/>
      <c r="E42" s="198"/>
      <c r="F42" s="95"/>
      <c r="G42" s="95"/>
      <c r="H42" s="95"/>
      <c r="I42" s="95"/>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316"/>
      <c r="AI42" s="528"/>
      <c r="AJ42" s="373"/>
      <c r="AK42" s="277"/>
      <c r="AL42" s="277"/>
      <c r="AM42" s="277"/>
      <c r="AN42" s="277"/>
      <c r="AO42" s="277"/>
      <c r="AP42" s="277"/>
      <c r="AQ42" s="277"/>
      <c r="AR42" s="277"/>
      <c r="AS42" s="277"/>
      <c r="AT42" s="277"/>
      <c r="AU42" s="277"/>
      <c r="AV42" s="277"/>
      <c r="AW42" s="277"/>
      <c r="AX42" s="277"/>
      <c r="AY42" s="277"/>
      <c r="AZ42" s="277"/>
      <c r="BA42" s="277"/>
      <c r="BB42" s="277"/>
      <c r="BC42" s="277"/>
      <c r="BD42" s="277"/>
      <c r="BE42" s="277"/>
      <c r="BF42" s="277"/>
      <c r="BG42" s="277"/>
      <c r="BH42" s="277"/>
      <c r="BI42" s="277"/>
      <c r="BJ42" s="277"/>
      <c r="BK42" s="277"/>
      <c r="BL42" s="277"/>
      <c r="BM42" s="277"/>
      <c r="BN42" s="277"/>
      <c r="BO42" s="277"/>
      <c r="BP42" s="277"/>
      <c r="BQ42" s="277"/>
      <c r="BR42" s="277"/>
      <c r="BS42" s="277"/>
      <c r="BT42" s="277"/>
      <c r="BU42" s="277"/>
      <c r="BV42" s="277"/>
      <c r="BW42" s="277"/>
      <c r="BX42" s="277"/>
      <c r="BY42" s="277"/>
      <c r="BZ42" s="277"/>
      <c r="CA42" s="544"/>
      <c r="CB42" s="506"/>
      <c r="CC42" s="506"/>
      <c r="CD42" s="506"/>
      <c r="CE42" s="506"/>
      <c r="CF42" s="506"/>
      <c r="CG42" s="506"/>
      <c r="CH42" s="506"/>
      <c r="CI42" s="506"/>
      <c r="CJ42" s="506"/>
      <c r="CK42" s="506"/>
    </row>
    <row r="43" spans="4:89">
      <c r="D43" s="95"/>
      <c r="E43" s="198"/>
      <c r="F43" s="95"/>
      <c r="G43" s="95"/>
      <c r="H43" s="95"/>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316"/>
      <c r="AI43" s="528"/>
      <c r="AJ43" s="373"/>
      <c r="AK43" s="277"/>
      <c r="AL43" s="277"/>
      <c r="AM43" s="277"/>
      <c r="AN43" s="277"/>
      <c r="AO43" s="277"/>
      <c r="AP43" s="277"/>
      <c r="AQ43" s="277"/>
      <c r="AR43" s="277"/>
      <c r="AS43" s="277"/>
      <c r="AT43" s="277"/>
      <c r="AU43" s="277"/>
      <c r="AV43" s="277"/>
      <c r="AW43" s="277"/>
      <c r="AX43" s="277"/>
      <c r="AY43" s="277"/>
      <c r="AZ43" s="277"/>
      <c r="BA43" s="277"/>
      <c r="BB43" s="277"/>
      <c r="BC43" s="277"/>
      <c r="BD43" s="277"/>
      <c r="BE43" s="277"/>
      <c r="BF43" s="277"/>
      <c r="BG43" s="277"/>
      <c r="BH43" s="277"/>
      <c r="BI43" s="277"/>
      <c r="BJ43" s="277"/>
      <c r="BK43" s="277"/>
      <c r="BL43" s="277"/>
      <c r="BM43" s="277"/>
      <c r="BN43" s="277"/>
      <c r="BO43" s="277"/>
      <c r="BP43" s="277"/>
      <c r="BQ43" s="277"/>
      <c r="BR43" s="277"/>
      <c r="BS43" s="277"/>
      <c r="BT43" s="277"/>
      <c r="BU43" s="277"/>
      <c r="BV43" s="277"/>
      <c r="BW43" s="277"/>
      <c r="BX43" s="277"/>
      <c r="BY43" s="277"/>
      <c r="BZ43" s="277"/>
      <c r="CA43" s="544"/>
      <c r="CB43" s="506"/>
      <c r="CC43" s="506"/>
      <c r="CD43" s="506"/>
      <c r="CE43" s="506"/>
      <c r="CF43" s="506"/>
      <c r="CG43" s="506"/>
      <c r="CH43" s="506"/>
      <c r="CI43" s="506"/>
      <c r="CJ43" s="506"/>
      <c r="CK43" s="506"/>
    </row>
    <row r="44" spans="4:89">
      <c r="D44" s="95"/>
      <c r="E44" s="198"/>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316"/>
      <c r="AI44" s="528"/>
      <c r="AJ44" s="373"/>
      <c r="AK44" s="277"/>
      <c r="AL44" s="277"/>
      <c r="AM44" s="277"/>
      <c r="AN44" s="277"/>
      <c r="AO44" s="277"/>
      <c r="AP44" s="277"/>
      <c r="AQ44" s="277"/>
      <c r="AR44" s="277"/>
      <c r="AS44" s="277"/>
      <c r="AT44" s="277"/>
      <c r="AU44" s="277"/>
      <c r="AV44" s="277"/>
      <c r="AW44" s="277"/>
      <c r="AX44" s="277"/>
      <c r="AY44" s="277"/>
      <c r="AZ44" s="277"/>
      <c r="BA44" s="277"/>
      <c r="BB44" s="277"/>
      <c r="BC44" s="277"/>
      <c r="BD44" s="277"/>
      <c r="BE44" s="277"/>
      <c r="BF44" s="277"/>
      <c r="BG44" s="277"/>
      <c r="BH44" s="277"/>
      <c r="BI44" s="277"/>
      <c r="BJ44" s="277"/>
      <c r="BK44" s="277"/>
      <c r="BL44" s="277"/>
      <c r="BM44" s="277"/>
      <c r="BN44" s="277"/>
      <c r="BO44" s="277"/>
      <c r="BP44" s="277"/>
      <c r="BQ44" s="277"/>
      <c r="BR44" s="277"/>
      <c r="BS44" s="277"/>
      <c r="BT44" s="277"/>
      <c r="BU44" s="277"/>
      <c r="BV44" s="277"/>
      <c r="BW44" s="277"/>
      <c r="BX44" s="277"/>
      <c r="BY44" s="277"/>
      <c r="BZ44" s="277"/>
      <c r="CA44" s="544"/>
      <c r="CB44" s="506"/>
      <c r="CC44" s="506"/>
      <c r="CD44" s="506"/>
      <c r="CE44" s="506"/>
      <c r="CF44" s="506"/>
      <c r="CG44" s="506"/>
      <c r="CH44" s="506"/>
      <c r="CI44" s="506"/>
      <c r="CJ44" s="506"/>
      <c r="CK44" s="506"/>
    </row>
    <row r="45" spans="4:89">
      <c r="D45" s="95"/>
      <c r="E45" s="198"/>
      <c r="F45" s="95"/>
      <c r="G45" s="95"/>
      <c r="H45" s="95"/>
      <c r="I45" s="95"/>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316"/>
      <c r="AI45" s="528"/>
      <c r="AJ45" s="373"/>
      <c r="AK45" s="277"/>
      <c r="AL45" s="277"/>
      <c r="AM45" s="277"/>
      <c r="AN45" s="277"/>
      <c r="AO45" s="277"/>
      <c r="AP45" s="277"/>
      <c r="AQ45" s="277"/>
      <c r="AR45" s="277"/>
      <c r="AS45" s="277"/>
      <c r="AT45" s="277"/>
      <c r="AU45" s="277"/>
      <c r="AV45" s="277"/>
      <c r="AW45" s="277"/>
      <c r="AX45" s="277"/>
      <c r="AY45" s="277"/>
      <c r="AZ45" s="277"/>
      <c r="BA45" s="277"/>
      <c r="BB45" s="277"/>
      <c r="BC45" s="277"/>
      <c r="BD45" s="277"/>
      <c r="BE45" s="277"/>
      <c r="BF45" s="277"/>
      <c r="BG45" s="277"/>
      <c r="BH45" s="277"/>
      <c r="BI45" s="277"/>
      <c r="BJ45" s="277"/>
      <c r="BK45" s="277"/>
      <c r="BL45" s="277"/>
      <c r="BM45" s="277"/>
      <c r="BN45" s="277"/>
      <c r="BO45" s="277"/>
      <c r="BP45" s="277"/>
      <c r="BQ45" s="277"/>
      <c r="BR45" s="277"/>
      <c r="BS45" s="277"/>
      <c r="BT45" s="277"/>
      <c r="BU45" s="277"/>
      <c r="BV45" s="277"/>
      <c r="BW45" s="277"/>
      <c r="BX45" s="277"/>
      <c r="BY45" s="277"/>
      <c r="BZ45" s="277"/>
      <c r="CA45" s="544"/>
      <c r="CB45" s="506"/>
      <c r="CC45" s="506"/>
      <c r="CD45" s="506"/>
      <c r="CE45" s="506"/>
      <c r="CF45" s="506"/>
      <c r="CG45" s="506"/>
      <c r="CH45" s="506"/>
      <c r="CI45" s="506"/>
      <c r="CJ45" s="506"/>
      <c r="CK45" s="506"/>
    </row>
    <row r="46" spans="4:89">
      <c r="D46" s="95"/>
      <c r="E46" s="198"/>
      <c r="F46" s="95"/>
      <c r="G46" s="95"/>
      <c r="H46" s="95"/>
      <c r="I46" s="95"/>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316"/>
      <c r="AI46" s="528"/>
      <c r="AJ46" s="373"/>
      <c r="AK46" s="277"/>
      <c r="AL46" s="277"/>
      <c r="AM46" s="277"/>
      <c r="AN46" s="277"/>
      <c r="AO46" s="277"/>
      <c r="AP46" s="277"/>
      <c r="AQ46" s="277"/>
      <c r="AR46" s="277"/>
      <c r="AS46" s="277"/>
      <c r="AT46" s="277"/>
      <c r="AU46" s="277"/>
      <c r="AV46" s="277"/>
      <c r="AW46" s="277"/>
      <c r="AX46" s="277"/>
      <c r="AY46" s="277"/>
      <c r="AZ46" s="277"/>
      <c r="BA46" s="277"/>
      <c r="BB46" s="277"/>
      <c r="BC46" s="277"/>
      <c r="BD46" s="277"/>
      <c r="BE46" s="277"/>
      <c r="BF46" s="277"/>
      <c r="BG46" s="277"/>
      <c r="BH46" s="277"/>
      <c r="BI46" s="277"/>
      <c r="BJ46" s="277"/>
      <c r="BK46" s="277"/>
      <c r="BL46" s="277"/>
      <c r="BM46" s="277"/>
      <c r="BN46" s="277"/>
      <c r="BO46" s="277"/>
      <c r="BP46" s="277"/>
      <c r="BQ46" s="277"/>
      <c r="BR46" s="277"/>
      <c r="BS46" s="277"/>
      <c r="BT46" s="277"/>
      <c r="BU46" s="277"/>
      <c r="BV46" s="277"/>
      <c r="BW46" s="277"/>
      <c r="BX46" s="277"/>
      <c r="BY46" s="277"/>
      <c r="BZ46" s="277"/>
      <c r="CA46" s="544"/>
      <c r="CB46" s="506"/>
      <c r="CC46" s="506"/>
      <c r="CD46" s="506"/>
      <c r="CE46" s="506"/>
      <c r="CF46" s="506"/>
      <c r="CG46" s="506"/>
      <c r="CH46" s="506"/>
      <c r="CI46" s="506"/>
      <c r="CJ46" s="506"/>
      <c r="CK46" s="506"/>
    </row>
    <row r="47" spans="4:89">
      <c r="D47" s="95"/>
      <c r="E47" s="198"/>
      <c r="F47" s="95"/>
      <c r="G47" s="95"/>
      <c r="H47" s="95"/>
      <c r="I47" s="95"/>
      <c r="J47" s="95"/>
      <c r="K47" s="95"/>
      <c r="L47" s="95"/>
      <c r="M47" s="95"/>
      <c r="N47" s="95"/>
      <c r="O47" s="95"/>
      <c r="P47" s="95"/>
      <c r="Q47" s="95"/>
      <c r="R47" s="95"/>
      <c r="S47" s="95"/>
      <c r="T47" s="95"/>
      <c r="U47" s="95"/>
      <c r="V47" s="95"/>
      <c r="W47" s="95"/>
      <c r="X47" s="95"/>
      <c r="Y47" s="95"/>
      <c r="Z47" s="95"/>
      <c r="AA47" s="95"/>
      <c r="AB47" s="95"/>
      <c r="AC47" s="95"/>
      <c r="AD47" s="95"/>
      <c r="AE47" s="95"/>
      <c r="AF47" s="95"/>
      <c r="AG47" s="95"/>
      <c r="AH47" s="316"/>
      <c r="AI47" s="528"/>
      <c r="AJ47" s="373"/>
      <c r="AK47" s="277"/>
      <c r="AL47" s="277"/>
      <c r="AM47" s="277"/>
      <c r="AN47" s="277"/>
      <c r="AO47" s="277"/>
      <c r="AP47" s="277"/>
      <c r="AQ47" s="277"/>
      <c r="AR47" s="277"/>
      <c r="AS47" s="277"/>
      <c r="AT47" s="277"/>
      <c r="AU47" s="277"/>
      <c r="AV47" s="277"/>
      <c r="AW47" s="277"/>
      <c r="AX47" s="277"/>
      <c r="AY47" s="277"/>
      <c r="AZ47" s="277"/>
      <c r="BA47" s="277"/>
      <c r="BB47" s="277"/>
      <c r="BC47" s="277"/>
      <c r="BD47" s="277"/>
      <c r="BE47" s="277"/>
      <c r="BF47" s="277"/>
      <c r="BG47" s="277"/>
      <c r="BH47" s="277"/>
      <c r="BI47" s="277"/>
      <c r="BJ47" s="277"/>
      <c r="BK47" s="277"/>
      <c r="BL47" s="277"/>
      <c r="BM47" s="277"/>
      <c r="BN47" s="277"/>
      <c r="BO47" s="277"/>
      <c r="BP47" s="277"/>
      <c r="BQ47" s="277"/>
      <c r="BR47" s="277"/>
      <c r="BS47" s="277"/>
      <c r="BT47" s="277"/>
      <c r="BU47" s="277"/>
      <c r="BV47" s="277"/>
      <c r="BW47" s="277"/>
      <c r="BX47" s="277"/>
      <c r="BY47" s="277"/>
      <c r="BZ47" s="277"/>
      <c r="CA47" s="544"/>
      <c r="CB47" s="506"/>
      <c r="CC47" s="506"/>
      <c r="CD47" s="506"/>
      <c r="CE47" s="506"/>
      <c r="CF47" s="506"/>
      <c r="CG47" s="506"/>
      <c r="CH47" s="506"/>
      <c r="CI47" s="506"/>
      <c r="CJ47" s="506"/>
      <c r="CK47" s="506"/>
    </row>
    <row r="48" spans="4:89">
      <c r="D48" s="95"/>
      <c r="E48" s="198"/>
      <c r="F48" s="95"/>
      <c r="G48" s="95"/>
      <c r="H48" s="95"/>
      <c r="I48" s="95"/>
      <c r="J48" s="95"/>
      <c r="K48" s="95"/>
      <c r="L48" s="95"/>
      <c r="M48" s="95"/>
      <c r="N48" s="95"/>
      <c r="O48" s="95"/>
      <c r="P48" s="95"/>
      <c r="Q48" s="95"/>
      <c r="R48" s="95"/>
      <c r="S48" s="95"/>
      <c r="T48" s="95"/>
      <c r="U48" s="95"/>
      <c r="V48" s="95"/>
      <c r="W48" s="95"/>
      <c r="X48" s="95"/>
      <c r="Y48" s="95"/>
      <c r="Z48" s="95"/>
      <c r="AA48" s="95"/>
      <c r="AB48" s="95"/>
      <c r="AC48" s="95"/>
      <c r="AD48" s="95"/>
      <c r="AE48" s="95"/>
      <c r="AF48" s="95"/>
      <c r="AG48" s="95"/>
      <c r="AH48" s="316"/>
      <c r="AI48" s="528"/>
      <c r="AJ48" s="373"/>
      <c r="AK48" s="277"/>
      <c r="AL48" s="277"/>
      <c r="AM48" s="277"/>
      <c r="AN48" s="277"/>
      <c r="AO48" s="277"/>
      <c r="AP48" s="277"/>
      <c r="AQ48" s="277"/>
      <c r="AR48" s="277"/>
      <c r="AS48" s="277"/>
      <c r="AT48" s="277"/>
      <c r="AU48" s="277"/>
      <c r="AV48" s="277"/>
      <c r="AW48" s="277"/>
      <c r="AX48" s="277"/>
      <c r="AY48" s="277"/>
      <c r="AZ48" s="277"/>
      <c r="BA48" s="277"/>
      <c r="BB48" s="277"/>
      <c r="BC48" s="277"/>
      <c r="BD48" s="277"/>
      <c r="BE48" s="277"/>
      <c r="BF48" s="277"/>
      <c r="BG48" s="277"/>
      <c r="BH48" s="277"/>
      <c r="BI48" s="277"/>
      <c r="BJ48" s="277"/>
      <c r="BK48" s="277"/>
      <c r="BL48" s="277"/>
      <c r="BM48" s="277"/>
      <c r="BN48" s="277"/>
      <c r="BO48" s="277"/>
      <c r="BP48" s="277"/>
      <c r="BQ48" s="277"/>
      <c r="BR48" s="277"/>
      <c r="BS48" s="277"/>
      <c r="BT48" s="277"/>
      <c r="BU48" s="277"/>
      <c r="BV48" s="277"/>
      <c r="BW48" s="277"/>
      <c r="BX48" s="277"/>
      <c r="BY48" s="277"/>
      <c r="BZ48" s="277"/>
      <c r="CA48" s="544"/>
      <c r="CB48" s="506"/>
      <c r="CC48" s="506"/>
      <c r="CD48" s="506"/>
      <c r="CE48" s="506"/>
      <c r="CF48" s="506"/>
      <c r="CG48" s="506"/>
      <c r="CH48" s="506"/>
      <c r="CI48" s="506"/>
      <c r="CJ48" s="506"/>
      <c r="CK48" s="506"/>
    </row>
    <row r="49" spans="4:89">
      <c r="D49" s="95"/>
      <c r="E49" s="198"/>
      <c r="F49" s="95"/>
      <c r="G49" s="95"/>
      <c r="H49" s="95"/>
      <c r="I49" s="95"/>
      <c r="J49" s="95"/>
      <c r="K49" s="95"/>
      <c r="L49" s="95"/>
      <c r="M49" s="95"/>
      <c r="N49" s="95"/>
      <c r="O49" s="95"/>
      <c r="P49" s="95"/>
      <c r="Q49" s="95"/>
      <c r="R49" s="95"/>
      <c r="S49" s="95"/>
      <c r="T49" s="95"/>
      <c r="U49" s="95"/>
      <c r="V49" s="95"/>
      <c r="W49" s="95"/>
      <c r="X49" s="95"/>
      <c r="Y49" s="95"/>
      <c r="Z49" s="95"/>
      <c r="AA49" s="95"/>
      <c r="AB49" s="95"/>
      <c r="AC49" s="95"/>
      <c r="AD49" s="95"/>
      <c r="AE49" s="95"/>
      <c r="AF49" s="95"/>
      <c r="AG49" s="95"/>
      <c r="AH49" s="316"/>
      <c r="AI49" s="528"/>
      <c r="AJ49" s="373"/>
      <c r="AK49" s="277"/>
      <c r="AL49" s="277"/>
      <c r="AM49" s="277"/>
      <c r="AN49" s="277"/>
      <c r="AO49" s="277"/>
      <c r="AP49" s="277"/>
      <c r="AQ49" s="277"/>
      <c r="AR49" s="277"/>
      <c r="AS49" s="277"/>
      <c r="AT49" s="277"/>
      <c r="AU49" s="277"/>
      <c r="AV49" s="277"/>
      <c r="AW49" s="277"/>
      <c r="AX49" s="277"/>
      <c r="AY49" s="277"/>
      <c r="AZ49" s="277"/>
      <c r="BA49" s="277"/>
      <c r="BB49" s="277"/>
      <c r="BC49" s="277"/>
      <c r="BD49" s="277"/>
      <c r="BE49" s="277"/>
      <c r="BF49" s="277"/>
      <c r="BG49" s="277"/>
      <c r="BH49" s="277"/>
      <c r="BI49" s="277"/>
      <c r="BJ49" s="277"/>
      <c r="BK49" s="277"/>
      <c r="BL49" s="277"/>
      <c r="BM49" s="277"/>
      <c r="BN49" s="277"/>
      <c r="BO49" s="277"/>
      <c r="BP49" s="277"/>
      <c r="BQ49" s="277"/>
      <c r="BR49" s="277"/>
      <c r="BS49" s="277"/>
      <c r="BT49" s="277"/>
      <c r="BU49" s="277"/>
      <c r="BV49" s="277"/>
      <c r="BW49" s="277"/>
      <c r="BX49" s="277"/>
      <c r="BY49" s="277"/>
      <c r="BZ49" s="277"/>
      <c r="CA49" s="544"/>
      <c r="CB49" s="506"/>
      <c r="CC49" s="506"/>
      <c r="CD49" s="506"/>
      <c r="CE49" s="506"/>
      <c r="CF49" s="506"/>
      <c r="CG49" s="506"/>
      <c r="CH49" s="506"/>
      <c r="CI49" s="506"/>
      <c r="CJ49" s="506"/>
      <c r="CK49" s="506"/>
    </row>
    <row r="50" spans="4:89">
      <c r="D50" s="95"/>
      <c r="E50" s="198"/>
      <c r="F50" s="95"/>
      <c r="G50" s="95"/>
      <c r="H50" s="95"/>
      <c r="I50" s="95"/>
      <c r="J50" s="95"/>
      <c r="K50" s="95"/>
      <c r="L50" s="95"/>
      <c r="M50" s="95"/>
      <c r="N50" s="95"/>
      <c r="O50" s="95"/>
      <c r="P50" s="95"/>
      <c r="Q50" s="95"/>
      <c r="R50" s="95"/>
      <c r="S50" s="95"/>
      <c r="T50" s="95"/>
      <c r="U50" s="95"/>
      <c r="V50" s="95"/>
      <c r="W50" s="95"/>
      <c r="X50" s="95"/>
      <c r="Y50" s="95"/>
      <c r="Z50" s="95"/>
      <c r="AA50" s="95"/>
      <c r="AB50" s="95"/>
      <c r="AC50" s="95"/>
      <c r="AD50" s="95"/>
      <c r="AE50" s="95"/>
      <c r="AF50" s="95"/>
      <c r="AG50" s="95"/>
      <c r="AH50" s="316"/>
      <c r="AI50" s="528"/>
      <c r="AJ50" s="373"/>
      <c r="AK50" s="277"/>
      <c r="AL50" s="277"/>
      <c r="AM50" s="277"/>
      <c r="AN50" s="277"/>
      <c r="AO50" s="277"/>
      <c r="AP50" s="277"/>
      <c r="AQ50" s="277"/>
      <c r="AR50" s="277"/>
      <c r="AS50" s="277"/>
      <c r="AT50" s="277"/>
      <c r="AU50" s="277"/>
      <c r="AV50" s="277"/>
      <c r="AW50" s="277"/>
      <c r="AX50" s="277"/>
      <c r="AY50" s="277"/>
      <c r="AZ50" s="277"/>
      <c r="BA50" s="277"/>
      <c r="BB50" s="277"/>
      <c r="BC50" s="277"/>
      <c r="BD50" s="277"/>
      <c r="BE50" s="277"/>
      <c r="BF50" s="277"/>
      <c r="BG50" s="277"/>
      <c r="BH50" s="277"/>
      <c r="BI50" s="277"/>
      <c r="BJ50" s="277"/>
      <c r="BK50" s="277"/>
      <c r="BL50" s="277"/>
      <c r="BM50" s="277"/>
      <c r="BN50" s="277"/>
      <c r="BO50" s="277"/>
      <c r="BP50" s="277"/>
      <c r="BQ50" s="277"/>
      <c r="BR50" s="277"/>
      <c r="BS50" s="277"/>
      <c r="BT50" s="277"/>
      <c r="BU50" s="277"/>
      <c r="BV50" s="277"/>
      <c r="BW50" s="277"/>
      <c r="BX50" s="277"/>
      <c r="BY50" s="277"/>
      <c r="BZ50" s="277"/>
      <c r="CA50" s="544"/>
      <c r="CB50" s="506"/>
      <c r="CC50" s="506"/>
      <c r="CD50" s="506"/>
      <c r="CE50" s="506"/>
      <c r="CF50" s="506"/>
      <c r="CG50" s="506"/>
      <c r="CH50" s="506"/>
      <c r="CI50" s="506"/>
      <c r="CJ50" s="506"/>
      <c r="CK50" s="506"/>
    </row>
    <row r="51" spans="4:89">
      <c r="D51" s="95"/>
      <c r="E51" s="198"/>
      <c r="F51" s="95"/>
      <c r="G51" s="95"/>
      <c r="H51" s="95"/>
      <c r="I51" s="95"/>
      <c r="J51" s="95"/>
      <c r="K51" s="95"/>
      <c r="L51" s="95"/>
      <c r="M51" s="95"/>
      <c r="N51" s="95"/>
      <c r="O51" s="95"/>
      <c r="P51" s="95"/>
      <c r="Q51" s="95"/>
      <c r="R51" s="95"/>
      <c r="S51" s="95"/>
      <c r="T51" s="95"/>
      <c r="U51" s="95"/>
      <c r="V51" s="95"/>
      <c r="W51" s="95"/>
      <c r="X51" s="95"/>
      <c r="Y51" s="95"/>
      <c r="Z51" s="95"/>
      <c r="AA51" s="95"/>
      <c r="AB51" s="95"/>
      <c r="AC51" s="95"/>
      <c r="AD51" s="95"/>
      <c r="AE51" s="95"/>
      <c r="AF51" s="95"/>
      <c r="AG51" s="95"/>
      <c r="AH51" s="316"/>
      <c r="AI51" s="528"/>
      <c r="AJ51" s="373"/>
      <c r="AK51" s="277"/>
      <c r="AL51" s="277"/>
      <c r="AM51" s="277"/>
      <c r="AN51" s="277"/>
      <c r="AO51" s="277"/>
      <c r="AP51" s="277"/>
      <c r="AQ51" s="277"/>
      <c r="AR51" s="277"/>
      <c r="AS51" s="277"/>
      <c r="AT51" s="277"/>
      <c r="AU51" s="277"/>
      <c r="AV51" s="277"/>
      <c r="AW51" s="277"/>
      <c r="AX51" s="277"/>
      <c r="AY51" s="277"/>
      <c r="AZ51" s="277"/>
      <c r="BA51" s="277"/>
      <c r="BB51" s="277"/>
      <c r="BC51" s="277"/>
      <c r="BD51" s="277"/>
      <c r="BE51" s="277"/>
      <c r="BF51" s="277"/>
      <c r="BG51" s="277"/>
      <c r="BH51" s="277"/>
      <c r="BI51" s="277"/>
      <c r="BJ51" s="277"/>
      <c r="BK51" s="277"/>
      <c r="BL51" s="277"/>
      <c r="BM51" s="277"/>
      <c r="BN51" s="277"/>
      <c r="BO51" s="277"/>
      <c r="BP51" s="277"/>
      <c r="BQ51" s="277"/>
      <c r="BR51" s="277"/>
      <c r="BS51" s="277"/>
      <c r="BT51" s="277"/>
      <c r="BU51" s="277"/>
      <c r="BV51" s="277"/>
      <c r="BW51" s="277"/>
      <c r="BX51" s="277"/>
      <c r="BY51" s="277"/>
      <c r="BZ51" s="277"/>
      <c r="CA51" s="544"/>
      <c r="CB51" s="506"/>
      <c r="CC51" s="506"/>
      <c r="CD51" s="506"/>
      <c r="CE51" s="506"/>
      <c r="CF51" s="506"/>
      <c r="CG51" s="506"/>
      <c r="CH51" s="506"/>
      <c r="CI51" s="506"/>
      <c r="CJ51" s="506"/>
      <c r="CK51" s="506"/>
    </row>
    <row r="52" spans="4:89">
      <c r="D52" s="95"/>
      <c r="E52" s="198"/>
      <c r="F52" s="95"/>
      <c r="G52" s="95"/>
      <c r="H52" s="95"/>
      <c r="I52" s="95"/>
      <c r="J52" s="95"/>
      <c r="K52" s="95"/>
      <c r="L52" s="95"/>
      <c r="M52" s="95"/>
      <c r="N52" s="95"/>
      <c r="O52" s="95"/>
      <c r="P52" s="95"/>
      <c r="Q52" s="95"/>
      <c r="R52" s="95"/>
      <c r="S52" s="95"/>
      <c r="T52" s="95"/>
      <c r="U52" s="95"/>
      <c r="V52" s="95"/>
      <c r="W52" s="95"/>
      <c r="X52" s="95"/>
      <c r="Y52" s="95"/>
      <c r="Z52" s="95"/>
      <c r="AA52" s="95"/>
      <c r="AB52" s="95"/>
      <c r="AC52" s="95"/>
      <c r="AD52" s="95"/>
      <c r="AE52" s="95"/>
      <c r="AF52" s="95"/>
      <c r="AG52" s="95"/>
      <c r="AH52" s="316"/>
      <c r="AI52" s="528"/>
      <c r="AJ52" s="373"/>
      <c r="AK52" s="277"/>
      <c r="AL52" s="277"/>
      <c r="AM52" s="277"/>
      <c r="AN52" s="277"/>
      <c r="AO52" s="277"/>
      <c r="AP52" s="277"/>
      <c r="AQ52" s="277"/>
      <c r="AR52" s="277"/>
      <c r="AS52" s="277"/>
      <c r="AT52" s="277"/>
      <c r="AU52" s="277"/>
      <c r="AV52" s="277"/>
      <c r="AW52" s="277"/>
      <c r="AX52" s="277"/>
      <c r="AY52" s="277"/>
      <c r="AZ52" s="277"/>
      <c r="BA52" s="277"/>
      <c r="BB52" s="277"/>
      <c r="BC52" s="277"/>
      <c r="BD52" s="277"/>
      <c r="BE52" s="277"/>
      <c r="BF52" s="277"/>
      <c r="BG52" s="277"/>
      <c r="BH52" s="277"/>
      <c r="BI52" s="277"/>
      <c r="BJ52" s="277"/>
      <c r="BK52" s="277"/>
      <c r="BL52" s="277"/>
      <c r="BM52" s="277"/>
      <c r="BN52" s="277"/>
      <c r="BO52" s="277"/>
      <c r="BP52" s="277"/>
      <c r="BQ52" s="277"/>
      <c r="BR52" s="277"/>
      <c r="BS52" s="277"/>
      <c r="BT52" s="277"/>
      <c r="BU52" s="277"/>
      <c r="BV52" s="277"/>
      <c r="BW52" s="277"/>
      <c r="BX52" s="277"/>
      <c r="BY52" s="277"/>
      <c r="BZ52" s="277"/>
      <c r="CA52" s="544"/>
      <c r="CB52" s="506"/>
      <c r="CC52" s="506"/>
      <c r="CD52" s="506"/>
      <c r="CE52" s="506"/>
      <c r="CF52" s="506"/>
      <c r="CG52" s="506"/>
      <c r="CH52" s="506"/>
      <c r="CI52" s="506"/>
      <c r="CJ52" s="506"/>
      <c r="CK52" s="506"/>
    </row>
    <row r="53" spans="4:89">
      <c r="D53" s="95"/>
      <c r="E53" s="198"/>
      <c r="F53" s="95"/>
      <c r="G53" s="95"/>
      <c r="H53" s="95"/>
      <c r="I53" s="95"/>
      <c r="J53" s="95"/>
      <c r="K53" s="95"/>
      <c r="L53" s="95"/>
      <c r="M53" s="95"/>
      <c r="N53" s="95"/>
      <c r="O53" s="95"/>
      <c r="P53" s="95"/>
      <c r="Q53" s="95"/>
      <c r="R53" s="95"/>
      <c r="S53" s="95"/>
      <c r="T53" s="95"/>
      <c r="U53" s="95"/>
      <c r="V53" s="95"/>
      <c r="W53" s="95"/>
      <c r="X53" s="95"/>
      <c r="Y53" s="95"/>
      <c r="Z53" s="95"/>
      <c r="AA53" s="95"/>
      <c r="AB53" s="95"/>
      <c r="AC53" s="95"/>
      <c r="AD53" s="95"/>
      <c r="AE53" s="95"/>
      <c r="AF53" s="95"/>
      <c r="AG53" s="95"/>
      <c r="AH53" s="316"/>
      <c r="AI53" s="528"/>
      <c r="AJ53" s="373"/>
      <c r="AK53" s="277"/>
      <c r="AL53" s="277"/>
      <c r="AM53" s="277"/>
      <c r="AN53" s="277"/>
      <c r="AO53" s="277"/>
      <c r="AP53" s="277"/>
      <c r="AQ53" s="277"/>
      <c r="AR53" s="277"/>
      <c r="AS53" s="277"/>
      <c r="AT53" s="277"/>
      <c r="AU53" s="277"/>
      <c r="AV53" s="277"/>
      <c r="AW53" s="277"/>
      <c r="AX53" s="277"/>
      <c r="AY53" s="277"/>
      <c r="AZ53" s="277"/>
      <c r="BA53" s="277"/>
      <c r="BB53" s="277"/>
      <c r="BC53" s="277"/>
      <c r="BD53" s="277"/>
      <c r="BE53" s="277"/>
      <c r="BF53" s="277"/>
      <c r="BG53" s="277"/>
      <c r="BH53" s="277"/>
      <c r="BI53" s="277"/>
      <c r="BJ53" s="277"/>
      <c r="BK53" s="277"/>
      <c r="BL53" s="277"/>
      <c r="BM53" s="277"/>
      <c r="BN53" s="277"/>
      <c r="BO53" s="277"/>
      <c r="BP53" s="277"/>
      <c r="BQ53" s="277"/>
      <c r="BR53" s="277"/>
      <c r="BS53" s="277"/>
      <c r="BT53" s="277"/>
      <c r="BU53" s="277"/>
      <c r="BV53" s="277"/>
      <c r="BW53" s="277"/>
      <c r="BX53" s="277"/>
      <c r="BY53" s="277"/>
      <c r="BZ53" s="277"/>
      <c r="CA53" s="544"/>
      <c r="CB53" s="506"/>
      <c r="CC53" s="506"/>
      <c r="CD53" s="506"/>
      <c r="CE53" s="506"/>
      <c r="CF53" s="506"/>
      <c r="CG53" s="506"/>
      <c r="CH53" s="506"/>
      <c r="CI53" s="506"/>
      <c r="CJ53" s="506"/>
      <c r="CK53" s="506"/>
    </row>
    <row r="54" spans="4:89">
      <c r="D54" s="95"/>
      <c r="E54" s="198"/>
      <c r="F54" s="95"/>
      <c r="G54" s="95"/>
      <c r="H54" s="95"/>
      <c r="I54" s="95"/>
      <c r="J54" s="95"/>
      <c r="K54" s="95"/>
      <c r="L54" s="95"/>
      <c r="M54" s="95"/>
      <c r="N54" s="95"/>
      <c r="O54" s="95"/>
      <c r="P54" s="95"/>
      <c r="Q54" s="95"/>
      <c r="R54" s="95"/>
      <c r="S54" s="95"/>
      <c r="T54" s="95"/>
      <c r="U54" s="95"/>
      <c r="V54" s="95"/>
      <c r="W54" s="95"/>
      <c r="X54" s="95"/>
      <c r="Y54" s="95"/>
      <c r="Z54" s="95"/>
      <c r="AA54" s="95"/>
      <c r="AB54" s="95"/>
      <c r="AC54" s="95"/>
      <c r="AD54" s="95"/>
      <c r="AE54" s="95"/>
      <c r="AF54" s="95"/>
      <c r="AG54" s="95"/>
      <c r="AH54" s="316"/>
      <c r="AI54" s="528"/>
      <c r="AJ54" s="373"/>
      <c r="AK54" s="277"/>
      <c r="AL54" s="277"/>
      <c r="AM54" s="277"/>
      <c r="AN54" s="277"/>
      <c r="AO54" s="277"/>
      <c r="AP54" s="277"/>
      <c r="AQ54" s="277"/>
      <c r="AR54" s="277"/>
      <c r="AS54" s="277"/>
      <c r="AT54" s="277"/>
      <c r="AU54" s="277"/>
      <c r="AV54" s="277"/>
      <c r="AW54" s="277"/>
      <c r="AX54" s="277"/>
      <c r="AY54" s="277"/>
      <c r="AZ54" s="277"/>
      <c r="BA54" s="277"/>
      <c r="BB54" s="277"/>
      <c r="BC54" s="277"/>
      <c r="BD54" s="277"/>
      <c r="BE54" s="277"/>
      <c r="BF54" s="277"/>
      <c r="BG54" s="277"/>
      <c r="BH54" s="277"/>
      <c r="BI54" s="277"/>
      <c r="BJ54" s="277"/>
      <c r="BK54" s="277"/>
      <c r="BL54" s="277"/>
      <c r="BM54" s="277"/>
      <c r="BN54" s="277"/>
      <c r="BO54" s="277"/>
      <c r="BP54" s="277"/>
      <c r="BQ54" s="277"/>
      <c r="BR54" s="277"/>
      <c r="BS54" s="277"/>
      <c r="BT54" s="277"/>
      <c r="BU54" s="277"/>
      <c r="BV54" s="277"/>
      <c r="BW54" s="277"/>
      <c r="BX54" s="277"/>
      <c r="BY54" s="277"/>
      <c r="BZ54" s="277"/>
      <c r="CA54" s="544"/>
      <c r="CB54" s="506"/>
      <c r="CC54" s="506"/>
      <c r="CD54" s="506"/>
      <c r="CE54" s="506"/>
      <c r="CF54" s="506"/>
      <c r="CG54" s="506"/>
      <c r="CH54" s="506"/>
      <c r="CI54" s="506"/>
      <c r="CJ54" s="506"/>
      <c r="CK54" s="506"/>
    </row>
    <row r="55" spans="4:89">
      <c r="D55" s="95"/>
      <c r="E55" s="198"/>
      <c r="F55" s="95"/>
      <c r="G55" s="95"/>
      <c r="H55" s="95"/>
      <c r="I55" s="95"/>
      <c r="J55" s="95"/>
      <c r="K55" s="95"/>
      <c r="L55" s="95"/>
      <c r="M55" s="95"/>
      <c r="N55" s="95"/>
      <c r="O55" s="95"/>
      <c r="P55" s="95"/>
      <c r="Q55" s="95"/>
      <c r="R55" s="95"/>
      <c r="S55" s="95"/>
      <c r="T55" s="95"/>
      <c r="U55" s="95"/>
      <c r="V55" s="95"/>
      <c r="W55" s="95"/>
      <c r="X55" s="95"/>
      <c r="Y55" s="95"/>
      <c r="Z55" s="95"/>
      <c r="AA55" s="95"/>
      <c r="AB55" s="95"/>
      <c r="AC55" s="95"/>
      <c r="AD55" s="95"/>
      <c r="AE55" s="95"/>
      <c r="AF55" s="95"/>
      <c r="AG55" s="95"/>
      <c r="AH55" s="316"/>
      <c r="AI55" s="528"/>
      <c r="AJ55" s="373"/>
      <c r="AK55" s="277"/>
      <c r="AL55" s="277"/>
      <c r="AM55" s="277"/>
      <c r="AN55" s="277"/>
      <c r="AO55" s="277"/>
      <c r="AP55" s="277"/>
      <c r="AQ55" s="277"/>
      <c r="AR55" s="277"/>
      <c r="AS55" s="277"/>
      <c r="AT55" s="277"/>
      <c r="AU55" s="277"/>
      <c r="AV55" s="277"/>
      <c r="AW55" s="277"/>
      <c r="AX55" s="277"/>
      <c r="AY55" s="277"/>
      <c r="AZ55" s="277"/>
      <c r="BA55" s="277"/>
      <c r="BB55" s="277"/>
      <c r="BC55" s="277"/>
      <c r="BD55" s="277"/>
      <c r="BE55" s="277"/>
      <c r="BF55" s="277"/>
      <c r="BG55" s="277"/>
      <c r="BH55" s="277"/>
      <c r="BI55" s="277"/>
      <c r="BJ55" s="277"/>
      <c r="BK55" s="277"/>
      <c r="BL55" s="277"/>
      <c r="BM55" s="277"/>
      <c r="BN55" s="277"/>
      <c r="BO55" s="277"/>
      <c r="BP55" s="277"/>
      <c r="BQ55" s="277"/>
      <c r="BR55" s="277"/>
      <c r="BS55" s="277"/>
      <c r="BT55" s="277"/>
      <c r="BU55" s="277"/>
      <c r="BV55" s="277"/>
      <c r="BW55" s="277"/>
      <c r="BX55" s="277"/>
      <c r="BY55" s="277"/>
      <c r="BZ55" s="277"/>
      <c r="CA55" s="544"/>
      <c r="CB55" s="506"/>
      <c r="CC55" s="506"/>
      <c r="CD55" s="506"/>
      <c r="CE55" s="506"/>
      <c r="CF55" s="506"/>
      <c r="CG55" s="506"/>
      <c r="CH55" s="506"/>
      <c r="CI55" s="506"/>
      <c r="CJ55" s="506"/>
      <c r="CK55" s="506"/>
    </row>
    <row r="56" spans="4:89">
      <c r="D56" s="95"/>
      <c r="E56" s="198"/>
      <c r="F56" s="95"/>
      <c r="G56" s="95"/>
      <c r="H56" s="95"/>
      <c r="I56" s="95"/>
      <c r="J56" s="95"/>
      <c r="K56" s="95"/>
      <c r="L56" s="95"/>
      <c r="M56" s="95"/>
      <c r="N56" s="95"/>
      <c r="O56" s="95"/>
      <c r="P56" s="95"/>
      <c r="Q56" s="95"/>
      <c r="R56" s="95"/>
      <c r="S56" s="95"/>
      <c r="T56" s="95"/>
      <c r="U56" s="95"/>
      <c r="V56" s="95"/>
      <c r="W56" s="95"/>
      <c r="X56" s="95"/>
      <c r="Y56" s="95"/>
      <c r="Z56" s="95"/>
      <c r="AA56" s="95"/>
      <c r="AB56" s="95"/>
      <c r="AC56" s="95"/>
      <c r="AD56" s="95"/>
      <c r="AE56" s="95"/>
      <c r="AF56" s="95"/>
      <c r="AG56" s="95"/>
      <c r="AH56" s="316"/>
      <c r="AI56" s="528"/>
      <c r="AJ56" s="373"/>
      <c r="AK56" s="277"/>
      <c r="AL56" s="277"/>
      <c r="AM56" s="277"/>
      <c r="AN56" s="277"/>
      <c r="AO56" s="277"/>
      <c r="AP56" s="277"/>
      <c r="AQ56" s="277"/>
      <c r="AR56" s="277"/>
      <c r="AS56" s="277"/>
      <c r="AT56" s="277"/>
      <c r="AU56" s="277"/>
      <c r="AV56" s="277"/>
      <c r="AW56" s="277"/>
      <c r="AX56" s="277"/>
      <c r="AY56" s="277"/>
      <c r="AZ56" s="277"/>
      <c r="BA56" s="277"/>
      <c r="BB56" s="277"/>
      <c r="BC56" s="277"/>
      <c r="BD56" s="277"/>
      <c r="BE56" s="277"/>
      <c r="BF56" s="277"/>
      <c r="BG56" s="277"/>
      <c r="BH56" s="277"/>
      <c r="BI56" s="277"/>
      <c r="BJ56" s="277"/>
      <c r="BK56" s="277"/>
      <c r="BL56" s="277"/>
      <c r="BM56" s="277"/>
      <c r="BN56" s="277"/>
      <c r="BO56" s="277"/>
      <c r="BP56" s="277"/>
      <c r="BQ56" s="277"/>
      <c r="BR56" s="277"/>
      <c r="BS56" s="277"/>
      <c r="BT56" s="277"/>
      <c r="BU56" s="277"/>
      <c r="BV56" s="277"/>
      <c r="BW56" s="277"/>
      <c r="BX56" s="277"/>
      <c r="BY56" s="277"/>
      <c r="BZ56" s="277"/>
      <c r="CA56" s="544"/>
      <c r="CB56" s="506"/>
      <c r="CC56" s="506"/>
      <c r="CD56" s="506"/>
      <c r="CE56" s="506"/>
      <c r="CF56" s="506"/>
      <c r="CG56" s="506"/>
      <c r="CH56" s="506"/>
      <c r="CI56" s="506"/>
      <c r="CJ56" s="506"/>
      <c r="CK56" s="506"/>
    </row>
    <row r="57" spans="4:89">
      <c r="D57" s="95"/>
      <c r="E57" s="198"/>
      <c r="F57" s="95"/>
      <c r="G57" s="95"/>
      <c r="H57" s="95"/>
      <c r="I57" s="95"/>
      <c r="J57" s="95"/>
      <c r="K57" s="95"/>
      <c r="L57" s="95"/>
      <c r="M57" s="95"/>
      <c r="N57" s="95"/>
      <c r="O57" s="95"/>
      <c r="P57" s="95"/>
      <c r="Q57" s="95"/>
      <c r="R57" s="95"/>
      <c r="S57" s="95"/>
      <c r="T57" s="95"/>
      <c r="U57" s="95"/>
      <c r="V57" s="95"/>
      <c r="W57" s="95"/>
      <c r="X57" s="95"/>
      <c r="Y57" s="95"/>
      <c r="Z57" s="95"/>
      <c r="AA57" s="95"/>
      <c r="AB57" s="95"/>
      <c r="AC57" s="95"/>
      <c r="AD57" s="95"/>
      <c r="AE57" s="95"/>
      <c r="AF57" s="95"/>
      <c r="AG57" s="95"/>
      <c r="AH57" s="316"/>
      <c r="AI57" s="528"/>
      <c r="AJ57" s="373"/>
      <c r="AK57" s="277"/>
      <c r="AL57" s="277"/>
      <c r="AM57" s="277"/>
      <c r="AN57" s="277"/>
      <c r="AO57" s="277"/>
      <c r="AP57" s="277"/>
      <c r="AQ57" s="277"/>
      <c r="AR57" s="277"/>
      <c r="AS57" s="277"/>
      <c r="AT57" s="277"/>
      <c r="AU57" s="277"/>
      <c r="AV57" s="277"/>
      <c r="AW57" s="277"/>
      <c r="AX57" s="277"/>
      <c r="AY57" s="277"/>
      <c r="AZ57" s="277"/>
      <c r="BA57" s="277"/>
      <c r="BB57" s="277"/>
      <c r="BC57" s="277"/>
      <c r="BD57" s="277"/>
      <c r="BE57" s="277"/>
      <c r="BF57" s="277"/>
      <c r="BG57" s="277"/>
      <c r="BH57" s="277"/>
      <c r="BI57" s="277"/>
      <c r="BJ57" s="277"/>
      <c r="BK57" s="277"/>
      <c r="BL57" s="277"/>
      <c r="BM57" s="277"/>
      <c r="BN57" s="277"/>
      <c r="BO57" s="277"/>
      <c r="BP57" s="277"/>
      <c r="BQ57" s="277"/>
      <c r="BR57" s="277"/>
      <c r="BS57" s="277"/>
      <c r="BT57" s="277"/>
      <c r="BU57" s="277"/>
      <c r="BV57" s="277"/>
      <c r="BW57" s="277"/>
      <c r="BX57" s="277"/>
      <c r="BY57" s="277"/>
      <c r="BZ57" s="277"/>
      <c r="CA57" s="544"/>
      <c r="CB57" s="506"/>
      <c r="CC57" s="506"/>
      <c r="CD57" s="506"/>
      <c r="CE57" s="506"/>
      <c r="CF57" s="506"/>
      <c r="CG57" s="506"/>
      <c r="CH57" s="506"/>
      <c r="CI57" s="506"/>
      <c r="CJ57" s="506"/>
      <c r="CK57" s="506"/>
    </row>
    <row r="58" spans="4:89">
      <c r="D58" s="95"/>
      <c r="E58" s="198"/>
      <c r="F58" s="95"/>
      <c r="G58" s="95"/>
      <c r="H58" s="95"/>
      <c r="I58" s="95"/>
      <c r="J58" s="95"/>
      <c r="K58" s="95"/>
      <c r="L58" s="95"/>
      <c r="M58" s="95"/>
      <c r="N58" s="95"/>
      <c r="O58" s="95"/>
      <c r="P58" s="95"/>
      <c r="Q58" s="95"/>
      <c r="R58" s="95"/>
      <c r="S58" s="95"/>
      <c r="T58" s="95"/>
      <c r="U58" s="95"/>
      <c r="V58" s="95"/>
      <c r="W58" s="95"/>
      <c r="X58" s="95"/>
      <c r="Y58" s="95"/>
      <c r="Z58" s="95"/>
      <c r="AA58" s="95"/>
      <c r="AB58" s="95"/>
      <c r="AC58" s="95"/>
      <c r="AD58" s="95"/>
      <c r="AE58" s="95"/>
      <c r="AF58" s="95"/>
      <c r="AG58" s="95"/>
      <c r="AH58" s="316"/>
      <c r="AI58" s="528"/>
      <c r="AJ58" s="373"/>
      <c r="AK58" s="277"/>
      <c r="AL58" s="277"/>
      <c r="AM58" s="277"/>
      <c r="AN58" s="277"/>
      <c r="AO58" s="277"/>
      <c r="AP58" s="277"/>
      <c r="AQ58" s="277"/>
      <c r="AR58" s="277"/>
      <c r="AS58" s="277"/>
      <c r="AT58" s="277"/>
      <c r="AU58" s="277"/>
      <c r="AV58" s="277"/>
      <c r="AW58" s="277"/>
      <c r="AX58" s="277"/>
      <c r="AY58" s="277"/>
      <c r="AZ58" s="277"/>
      <c r="BA58" s="277"/>
      <c r="BB58" s="277"/>
      <c r="BC58" s="277"/>
      <c r="BD58" s="277"/>
      <c r="BE58" s="277"/>
      <c r="BF58" s="277"/>
      <c r="BG58" s="277"/>
      <c r="BH58" s="277"/>
      <c r="BI58" s="277"/>
      <c r="BJ58" s="277"/>
      <c r="BK58" s="277"/>
      <c r="BL58" s="277"/>
      <c r="BM58" s="277"/>
      <c r="BN58" s="277"/>
      <c r="BO58" s="277"/>
      <c r="BP58" s="277"/>
      <c r="BQ58" s="277"/>
      <c r="BR58" s="277"/>
      <c r="BS58" s="277"/>
      <c r="BT58" s="277"/>
      <c r="BU58" s="277"/>
      <c r="BV58" s="277"/>
      <c r="BW58" s="277"/>
      <c r="BX58" s="277"/>
      <c r="BY58" s="277"/>
      <c r="BZ58" s="277"/>
      <c r="CA58" s="544"/>
      <c r="CB58" s="506"/>
      <c r="CC58" s="506"/>
      <c r="CD58" s="506"/>
      <c r="CE58" s="506"/>
      <c r="CF58" s="506"/>
      <c r="CG58" s="506"/>
      <c r="CH58" s="506"/>
      <c r="CI58" s="506"/>
      <c r="CJ58" s="506"/>
      <c r="CK58" s="506"/>
    </row>
    <row r="59" spans="4:89">
      <c r="D59" s="95"/>
      <c r="E59" s="198"/>
      <c r="F59" s="95"/>
      <c r="G59" s="95"/>
      <c r="H59" s="95"/>
      <c r="I59" s="95"/>
      <c r="J59" s="95"/>
      <c r="K59" s="95"/>
      <c r="L59" s="95"/>
      <c r="M59" s="95"/>
      <c r="N59" s="95"/>
      <c r="O59" s="95"/>
      <c r="P59" s="95"/>
      <c r="Q59" s="95"/>
      <c r="R59" s="95"/>
      <c r="S59" s="95"/>
      <c r="T59" s="95"/>
      <c r="U59" s="95"/>
      <c r="V59" s="95"/>
      <c r="W59" s="95"/>
      <c r="X59" s="95"/>
      <c r="Y59" s="95"/>
      <c r="Z59" s="95"/>
      <c r="AA59" s="95"/>
      <c r="AB59" s="95"/>
      <c r="AC59" s="95"/>
      <c r="AD59" s="95"/>
      <c r="AE59" s="95"/>
      <c r="AF59" s="95"/>
      <c r="AG59" s="95"/>
      <c r="AH59" s="316"/>
      <c r="AI59" s="528"/>
      <c r="AJ59" s="373"/>
      <c r="AK59" s="277"/>
      <c r="AL59" s="277"/>
      <c r="AM59" s="277"/>
      <c r="AN59" s="277"/>
      <c r="AO59" s="277"/>
      <c r="AP59" s="277"/>
      <c r="AQ59" s="277"/>
      <c r="AR59" s="277"/>
      <c r="AS59" s="277"/>
      <c r="AT59" s="277"/>
      <c r="AU59" s="277"/>
      <c r="AV59" s="277"/>
      <c r="AW59" s="277"/>
      <c r="AX59" s="277"/>
      <c r="AY59" s="277"/>
      <c r="AZ59" s="277"/>
      <c r="BA59" s="277"/>
      <c r="BB59" s="277"/>
      <c r="BC59" s="277"/>
      <c r="BD59" s="277"/>
      <c r="BE59" s="277"/>
      <c r="BF59" s="277"/>
      <c r="BG59" s="277"/>
      <c r="BH59" s="277"/>
      <c r="BI59" s="277"/>
      <c r="BJ59" s="277"/>
      <c r="BK59" s="277"/>
      <c r="BL59" s="277"/>
      <c r="BM59" s="277"/>
      <c r="BN59" s="277"/>
      <c r="BO59" s="277"/>
      <c r="BP59" s="277"/>
      <c r="BQ59" s="277"/>
      <c r="BR59" s="277"/>
      <c r="BS59" s="277"/>
      <c r="BT59" s="277"/>
      <c r="BU59" s="277"/>
      <c r="BV59" s="277"/>
      <c r="BW59" s="277"/>
      <c r="BX59" s="277"/>
      <c r="BY59" s="277"/>
      <c r="BZ59" s="277"/>
      <c r="CA59" s="544"/>
      <c r="CB59" s="506"/>
      <c r="CC59" s="506"/>
      <c r="CD59" s="506"/>
      <c r="CE59" s="506"/>
      <c r="CF59" s="506"/>
      <c r="CG59" s="506"/>
      <c r="CH59" s="506"/>
      <c r="CI59" s="506"/>
      <c r="CJ59" s="506"/>
      <c r="CK59" s="506"/>
    </row>
    <row r="60" spans="4:89">
      <c r="D60" s="95"/>
      <c r="E60" s="198"/>
      <c r="F60" s="95"/>
      <c r="G60" s="95"/>
      <c r="H60" s="95"/>
      <c r="I60" s="95"/>
      <c r="J60" s="95"/>
      <c r="K60" s="95"/>
      <c r="L60" s="95"/>
      <c r="M60" s="95"/>
      <c r="N60" s="95"/>
      <c r="O60" s="95"/>
      <c r="P60" s="95"/>
      <c r="Q60" s="95"/>
      <c r="R60" s="95"/>
      <c r="S60" s="95"/>
      <c r="T60" s="95"/>
      <c r="U60" s="95"/>
      <c r="V60" s="95"/>
      <c r="W60" s="95"/>
      <c r="X60" s="95"/>
      <c r="Y60" s="95"/>
      <c r="Z60" s="95"/>
      <c r="AA60" s="95"/>
      <c r="AB60" s="95"/>
      <c r="AC60" s="95"/>
      <c r="AD60" s="95"/>
      <c r="AE60" s="95"/>
      <c r="AF60" s="95"/>
      <c r="AG60" s="95"/>
      <c r="AH60" s="316"/>
      <c r="AI60" s="528"/>
      <c r="AJ60" s="373"/>
      <c r="AK60" s="277"/>
      <c r="AL60" s="277"/>
      <c r="AM60" s="277"/>
      <c r="AN60" s="277"/>
      <c r="AO60" s="277"/>
      <c r="AP60" s="277"/>
      <c r="AQ60" s="277"/>
      <c r="AR60" s="277"/>
      <c r="AS60" s="277"/>
      <c r="AT60" s="277"/>
      <c r="AU60" s="277"/>
      <c r="AV60" s="277"/>
      <c r="AW60" s="277"/>
      <c r="AX60" s="277"/>
      <c r="AY60" s="277"/>
      <c r="AZ60" s="277"/>
      <c r="BA60" s="277"/>
      <c r="BB60" s="277"/>
      <c r="BC60" s="277"/>
      <c r="BD60" s="277"/>
      <c r="BE60" s="277"/>
      <c r="BF60" s="277"/>
      <c r="BG60" s="277"/>
      <c r="BH60" s="277"/>
      <c r="BI60" s="277"/>
      <c r="BJ60" s="277"/>
      <c r="BK60" s="277"/>
      <c r="BL60" s="277"/>
      <c r="BM60" s="277"/>
      <c r="BN60" s="277"/>
      <c r="BO60" s="277"/>
      <c r="BP60" s="277"/>
      <c r="BQ60" s="277"/>
      <c r="BR60" s="277"/>
      <c r="BS60" s="277"/>
      <c r="BT60" s="277"/>
      <c r="BU60" s="277"/>
      <c r="BV60" s="277"/>
      <c r="BW60" s="277"/>
      <c r="BX60" s="277"/>
      <c r="BY60" s="277"/>
      <c r="BZ60" s="277"/>
      <c r="CA60" s="544"/>
      <c r="CB60" s="506"/>
      <c r="CC60" s="506"/>
      <c r="CD60" s="506"/>
      <c r="CE60" s="506"/>
      <c r="CF60" s="506"/>
      <c r="CG60" s="506"/>
      <c r="CH60" s="506"/>
      <c r="CI60" s="506"/>
      <c r="CJ60" s="506"/>
      <c r="CK60" s="506"/>
    </row>
    <row r="61" spans="4:89">
      <c r="D61" s="95"/>
      <c r="E61" s="198"/>
      <c r="F61" s="95"/>
      <c r="G61" s="95"/>
      <c r="H61" s="95"/>
      <c r="I61" s="95"/>
      <c r="J61" s="95"/>
      <c r="K61" s="95"/>
      <c r="L61" s="95"/>
      <c r="M61" s="95"/>
      <c r="N61" s="95"/>
      <c r="O61" s="95"/>
      <c r="P61" s="95"/>
      <c r="Q61" s="95"/>
      <c r="R61" s="95"/>
      <c r="S61" s="95"/>
      <c r="T61" s="95"/>
      <c r="U61" s="95"/>
      <c r="V61" s="95"/>
      <c r="W61" s="95"/>
      <c r="X61" s="95"/>
      <c r="Y61" s="95"/>
      <c r="Z61" s="95"/>
      <c r="AA61" s="95"/>
      <c r="AB61" s="95"/>
      <c r="AC61" s="95"/>
      <c r="AD61" s="95"/>
      <c r="AE61" s="95"/>
      <c r="AF61" s="95"/>
      <c r="AG61" s="95"/>
      <c r="AH61" s="316"/>
      <c r="AI61" s="528"/>
      <c r="AJ61" s="373"/>
      <c r="AK61" s="277"/>
      <c r="AL61" s="277"/>
      <c r="AM61" s="277"/>
      <c r="AN61" s="277"/>
      <c r="AO61" s="277"/>
      <c r="AP61" s="277"/>
      <c r="AQ61" s="277"/>
      <c r="AR61" s="277"/>
      <c r="AS61" s="277"/>
      <c r="AT61" s="277"/>
      <c r="AU61" s="277"/>
      <c r="AV61" s="277"/>
      <c r="AW61" s="277"/>
      <c r="AX61" s="277"/>
      <c r="AY61" s="277"/>
      <c r="AZ61" s="277"/>
      <c r="BA61" s="277"/>
      <c r="BB61" s="277"/>
      <c r="BC61" s="277"/>
      <c r="BD61" s="277"/>
      <c r="BE61" s="277"/>
      <c r="BF61" s="277"/>
      <c r="BG61" s="277"/>
      <c r="BH61" s="277"/>
      <c r="BI61" s="277"/>
      <c r="BJ61" s="277"/>
      <c r="BK61" s="277"/>
      <c r="BL61" s="277"/>
      <c r="BM61" s="277"/>
      <c r="BN61" s="277"/>
      <c r="BO61" s="277"/>
      <c r="BP61" s="277"/>
      <c r="BQ61" s="277"/>
      <c r="BR61" s="277"/>
      <c r="BS61" s="277"/>
      <c r="BT61" s="277"/>
      <c r="BU61" s="277"/>
      <c r="BV61" s="277"/>
      <c r="BW61" s="277"/>
      <c r="BX61" s="277"/>
      <c r="BY61" s="277"/>
      <c r="BZ61" s="277"/>
      <c r="CA61" s="544"/>
      <c r="CB61" s="506"/>
      <c r="CC61" s="506"/>
      <c r="CD61" s="506"/>
      <c r="CE61" s="506"/>
      <c r="CF61" s="506"/>
      <c r="CG61" s="506"/>
      <c r="CH61" s="506"/>
      <c r="CI61" s="506"/>
      <c r="CJ61" s="506"/>
      <c r="CK61" s="506"/>
    </row>
    <row r="62" spans="4:89">
      <c r="D62" s="95"/>
      <c r="E62" s="198"/>
      <c r="F62" s="95"/>
      <c r="G62" s="95"/>
      <c r="H62" s="95"/>
      <c r="I62" s="95"/>
      <c r="J62" s="95"/>
      <c r="K62" s="95"/>
      <c r="L62" s="95"/>
      <c r="M62" s="95"/>
      <c r="N62" s="95"/>
      <c r="O62" s="95"/>
      <c r="P62" s="95"/>
      <c r="Q62" s="95"/>
      <c r="R62" s="95"/>
      <c r="S62" s="95"/>
      <c r="T62" s="95"/>
      <c r="U62" s="95"/>
      <c r="V62" s="95"/>
      <c r="W62" s="95"/>
      <c r="X62" s="95"/>
      <c r="Y62" s="95"/>
      <c r="Z62" s="95"/>
      <c r="AA62" s="95"/>
      <c r="AB62" s="95"/>
      <c r="AC62" s="95"/>
      <c r="AD62" s="95"/>
      <c r="AE62" s="95"/>
      <c r="AF62" s="95"/>
      <c r="AG62" s="95"/>
      <c r="AH62" s="316"/>
      <c r="AI62" s="528"/>
      <c r="AJ62" s="373"/>
      <c r="AK62" s="277"/>
      <c r="AL62" s="277"/>
      <c r="AM62" s="277"/>
      <c r="AN62" s="277"/>
      <c r="AO62" s="277"/>
      <c r="AP62" s="277"/>
      <c r="AQ62" s="277"/>
      <c r="AR62" s="277"/>
      <c r="AS62" s="277"/>
      <c r="AT62" s="277"/>
      <c r="AU62" s="277"/>
      <c r="AV62" s="277"/>
      <c r="AW62" s="277"/>
      <c r="AX62" s="277"/>
      <c r="AY62" s="277"/>
      <c r="AZ62" s="277"/>
      <c r="BA62" s="277"/>
      <c r="BB62" s="277"/>
      <c r="BC62" s="277"/>
      <c r="BD62" s="277"/>
      <c r="BE62" s="277"/>
      <c r="BF62" s="277"/>
      <c r="BG62" s="277"/>
      <c r="BH62" s="277"/>
      <c r="BI62" s="277"/>
      <c r="BJ62" s="277"/>
      <c r="BK62" s="277"/>
      <c r="BL62" s="277"/>
      <c r="BM62" s="277"/>
      <c r="BN62" s="277"/>
      <c r="BO62" s="277"/>
      <c r="BP62" s="277"/>
      <c r="BQ62" s="277"/>
      <c r="BR62" s="277"/>
      <c r="BS62" s="277"/>
      <c r="BT62" s="277"/>
      <c r="BU62" s="277"/>
      <c r="BV62" s="277"/>
      <c r="BW62" s="277"/>
      <c r="BX62" s="277"/>
      <c r="BY62" s="277"/>
      <c r="BZ62" s="277"/>
      <c r="CA62" s="544"/>
      <c r="CB62" s="506"/>
      <c r="CC62" s="506"/>
      <c r="CD62" s="506"/>
      <c r="CE62" s="506"/>
      <c r="CF62" s="506"/>
      <c r="CG62" s="506"/>
      <c r="CH62" s="506"/>
      <c r="CI62" s="506"/>
      <c r="CJ62" s="506"/>
      <c r="CK62" s="506"/>
    </row>
    <row r="63" spans="4:89">
      <c r="D63" s="95"/>
      <c r="E63" s="198"/>
      <c r="F63" s="95"/>
      <c r="G63" s="95"/>
      <c r="H63" s="95"/>
      <c r="I63" s="95"/>
      <c r="J63" s="95"/>
      <c r="K63" s="95"/>
      <c r="L63" s="95"/>
      <c r="M63" s="95"/>
      <c r="N63" s="95"/>
      <c r="O63" s="95"/>
      <c r="P63" s="95"/>
      <c r="Q63" s="95"/>
      <c r="R63" s="95"/>
      <c r="S63" s="95"/>
      <c r="T63" s="95"/>
      <c r="U63" s="95"/>
      <c r="V63" s="95"/>
      <c r="W63" s="95"/>
      <c r="X63" s="95"/>
      <c r="Y63" s="95"/>
      <c r="Z63" s="95"/>
      <c r="AA63" s="95"/>
      <c r="AB63" s="95"/>
      <c r="AC63" s="95"/>
      <c r="AD63" s="95"/>
      <c r="AE63" s="95"/>
      <c r="AF63" s="95"/>
      <c r="AG63" s="95"/>
      <c r="AH63" s="316"/>
      <c r="AI63" s="528"/>
      <c r="AJ63" s="373"/>
      <c r="AK63" s="277"/>
      <c r="AL63" s="277"/>
      <c r="AM63" s="277"/>
      <c r="AN63" s="277"/>
      <c r="AO63" s="277"/>
      <c r="AP63" s="277"/>
      <c r="AQ63" s="277"/>
      <c r="AR63" s="277"/>
      <c r="AS63" s="277"/>
      <c r="AT63" s="277"/>
      <c r="AU63" s="277"/>
      <c r="AV63" s="277"/>
      <c r="AW63" s="277"/>
      <c r="AX63" s="277"/>
      <c r="AY63" s="277"/>
      <c r="AZ63" s="277"/>
      <c r="BA63" s="277"/>
      <c r="BB63" s="277"/>
      <c r="BC63" s="277"/>
      <c r="BD63" s="277"/>
      <c r="BE63" s="277"/>
      <c r="BF63" s="277"/>
      <c r="BG63" s="277"/>
      <c r="BH63" s="277"/>
      <c r="BI63" s="277"/>
      <c r="BJ63" s="277"/>
      <c r="BK63" s="277"/>
      <c r="BL63" s="277"/>
      <c r="BM63" s="277"/>
      <c r="BN63" s="277"/>
      <c r="BO63" s="277"/>
      <c r="BP63" s="277"/>
      <c r="BQ63" s="277"/>
      <c r="BR63" s="277"/>
      <c r="BS63" s="277"/>
      <c r="BT63" s="277"/>
      <c r="BU63" s="277"/>
      <c r="BV63" s="277"/>
      <c r="BW63" s="277"/>
      <c r="BX63" s="277"/>
      <c r="BY63" s="277"/>
      <c r="BZ63" s="277"/>
      <c r="CA63" s="544"/>
      <c r="CB63" s="506"/>
      <c r="CC63" s="506"/>
      <c r="CD63" s="506"/>
      <c r="CE63" s="506"/>
      <c r="CF63" s="506"/>
      <c r="CG63" s="506"/>
      <c r="CH63" s="506"/>
      <c r="CI63" s="506"/>
      <c r="CJ63" s="506"/>
      <c r="CK63" s="506"/>
    </row>
    <row r="64" spans="4:89">
      <c r="D64" s="95"/>
      <c r="E64" s="198"/>
      <c r="F64" s="95"/>
      <c r="G64" s="95"/>
      <c r="H64" s="95"/>
      <c r="I64" s="95"/>
      <c r="J64" s="95"/>
      <c r="K64" s="95"/>
      <c r="L64" s="95"/>
      <c r="M64" s="95"/>
      <c r="N64" s="95"/>
      <c r="O64" s="95"/>
      <c r="P64" s="95"/>
      <c r="Q64" s="95"/>
      <c r="R64" s="95"/>
      <c r="S64" s="95"/>
      <c r="T64" s="95"/>
      <c r="U64" s="95"/>
      <c r="V64" s="95"/>
      <c r="W64" s="95"/>
      <c r="X64" s="95"/>
      <c r="Y64" s="95"/>
      <c r="Z64" s="95"/>
      <c r="AA64" s="95"/>
      <c r="AB64" s="95"/>
      <c r="AC64" s="95"/>
      <c r="AD64" s="95"/>
      <c r="AE64" s="95"/>
      <c r="AF64" s="95"/>
      <c r="AG64" s="95"/>
      <c r="AH64" s="316"/>
      <c r="AI64" s="528"/>
      <c r="AJ64" s="373"/>
      <c r="AK64" s="277"/>
      <c r="AL64" s="277"/>
      <c r="AM64" s="277"/>
      <c r="AN64" s="277"/>
      <c r="AO64" s="277"/>
      <c r="AP64" s="277"/>
      <c r="AQ64" s="277"/>
      <c r="AR64" s="277"/>
      <c r="AS64" s="277"/>
      <c r="AT64" s="277"/>
      <c r="AU64" s="277"/>
      <c r="AV64" s="277"/>
      <c r="AW64" s="277"/>
      <c r="AX64" s="277"/>
      <c r="AY64" s="277"/>
      <c r="AZ64" s="277"/>
      <c r="BA64" s="277"/>
      <c r="BB64" s="277"/>
      <c r="BC64" s="277"/>
      <c r="BD64" s="277"/>
      <c r="BE64" s="277"/>
      <c r="BF64" s="277"/>
      <c r="BG64" s="277"/>
      <c r="BH64" s="277"/>
      <c r="BI64" s="277"/>
      <c r="BJ64" s="277"/>
      <c r="BK64" s="277"/>
      <c r="BL64" s="277"/>
      <c r="BM64" s="277"/>
      <c r="BN64" s="277"/>
      <c r="BO64" s="277"/>
      <c r="BP64" s="277"/>
      <c r="BQ64" s="277"/>
      <c r="BR64" s="277"/>
      <c r="BS64" s="277"/>
      <c r="BT64" s="277"/>
      <c r="BU64" s="277"/>
      <c r="BV64" s="277"/>
      <c r="BW64" s="277"/>
      <c r="BX64" s="277"/>
      <c r="BY64" s="277"/>
      <c r="BZ64" s="277"/>
      <c r="CA64" s="544"/>
      <c r="CB64" s="506"/>
      <c r="CC64" s="506"/>
      <c r="CD64" s="506"/>
      <c r="CE64" s="506"/>
      <c r="CF64" s="506"/>
      <c r="CG64" s="506"/>
      <c r="CH64" s="506"/>
      <c r="CI64" s="506"/>
      <c r="CJ64" s="506"/>
      <c r="CK64" s="506"/>
    </row>
    <row r="65" spans="4:89">
      <c r="D65" s="95"/>
      <c r="E65" s="198"/>
      <c r="F65" s="95"/>
      <c r="G65" s="95"/>
      <c r="H65" s="95"/>
      <c r="I65" s="95"/>
      <c r="J65" s="95"/>
      <c r="K65" s="95"/>
      <c r="L65" s="95"/>
      <c r="M65" s="95"/>
      <c r="N65" s="95"/>
      <c r="O65" s="95"/>
      <c r="P65" s="95"/>
      <c r="Q65" s="95"/>
      <c r="R65" s="95"/>
      <c r="S65" s="95"/>
      <c r="T65" s="95"/>
      <c r="U65" s="95"/>
      <c r="V65" s="95"/>
      <c r="W65" s="95"/>
      <c r="X65" s="95"/>
      <c r="Y65" s="95"/>
      <c r="Z65" s="95"/>
      <c r="AA65" s="95"/>
      <c r="AB65" s="95"/>
      <c r="AC65" s="95"/>
      <c r="AD65" s="95"/>
      <c r="AE65" s="95"/>
      <c r="AF65" s="95"/>
      <c r="AG65" s="95"/>
      <c r="AH65" s="316"/>
      <c r="AI65" s="528"/>
      <c r="AJ65" s="373"/>
      <c r="AK65" s="277"/>
      <c r="AL65" s="277"/>
      <c r="AM65" s="277"/>
      <c r="AN65" s="277"/>
      <c r="AO65" s="277"/>
      <c r="AP65" s="277"/>
      <c r="AQ65" s="277"/>
      <c r="AR65" s="277"/>
      <c r="AS65" s="277"/>
      <c r="AT65" s="277"/>
      <c r="AU65" s="277"/>
      <c r="AV65" s="277"/>
      <c r="AW65" s="277"/>
      <c r="AX65" s="277"/>
      <c r="AY65" s="277"/>
      <c r="AZ65" s="277"/>
      <c r="BA65" s="277"/>
      <c r="BB65" s="277"/>
      <c r="BC65" s="277"/>
      <c r="BD65" s="277"/>
      <c r="BE65" s="277"/>
      <c r="BF65" s="277"/>
      <c r="BG65" s="277"/>
      <c r="BH65" s="277"/>
      <c r="BI65" s="277"/>
      <c r="BJ65" s="277"/>
      <c r="BK65" s="277"/>
      <c r="BL65" s="277"/>
      <c r="BM65" s="277"/>
      <c r="BN65" s="277"/>
      <c r="BO65" s="277"/>
      <c r="BP65" s="277"/>
      <c r="BQ65" s="277"/>
      <c r="BR65" s="277"/>
      <c r="BS65" s="277"/>
      <c r="BT65" s="277"/>
      <c r="BU65" s="277"/>
      <c r="BV65" s="277"/>
      <c r="BW65" s="277"/>
      <c r="BX65" s="277"/>
      <c r="BY65" s="277"/>
      <c r="BZ65" s="277"/>
      <c r="CA65" s="544"/>
      <c r="CB65" s="506"/>
      <c r="CC65" s="506"/>
      <c r="CD65" s="506"/>
      <c r="CE65" s="506"/>
      <c r="CF65" s="506"/>
      <c r="CG65" s="506"/>
      <c r="CH65" s="506"/>
      <c r="CI65" s="506"/>
      <c r="CJ65" s="506"/>
      <c r="CK65" s="506"/>
    </row>
    <row r="66" spans="4:89">
      <c r="D66" s="95"/>
      <c r="E66" s="198"/>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316"/>
      <c r="AI66" s="528"/>
      <c r="AJ66" s="373"/>
      <c r="AK66" s="277"/>
      <c r="AL66" s="277"/>
      <c r="AM66" s="277"/>
      <c r="AN66" s="277"/>
      <c r="AO66" s="277"/>
      <c r="AP66" s="277"/>
      <c r="AQ66" s="277"/>
      <c r="AR66" s="277"/>
      <c r="AS66" s="277"/>
      <c r="AT66" s="277"/>
      <c r="AU66" s="277"/>
      <c r="AV66" s="277"/>
      <c r="AW66" s="277"/>
      <c r="AX66" s="277"/>
      <c r="AY66" s="277"/>
      <c r="AZ66" s="277"/>
      <c r="BA66" s="277"/>
      <c r="BB66" s="277"/>
      <c r="BC66" s="277"/>
      <c r="BD66" s="277"/>
      <c r="BE66" s="277"/>
      <c r="BF66" s="277"/>
      <c r="BG66" s="277"/>
      <c r="BH66" s="277"/>
      <c r="BI66" s="277"/>
      <c r="BJ66" s="277"/>
      <c r="BK66" s="277"/>
      <c r="BL66" s="277"/>
      <c r="BM66" s="277"/>
      <c r="BN66" s="277"/>
      <c r="BO66" s="277"/>
      <c r="BP66" s="277"/>
      <c r="BQ66" s="277"/>
      <c r="BR66" s="277"/>
      <c r="BS66" s="277"/>
      <c r="BT66" s="277"/>
      <c r="BU66" s="277"/>
      <c r="BV66" s="277"/>
      <c r="BW66" s="277"/>
      <c r="BX66" s="277"/>
      <c r="BY66" s="277"/>
      <c r="BZ66" s="277"/>
      <c r="CA66" s="544"/>
      <c r="CB66" s="506"/>
      <c r="CC66" s="506"/>
      <c r="CD66" s="506"/>
      <c r="CE66" s="506"/>
      <c r="CF66" s="506"/>
      <c r="CG66" s="506"/>
      <c r="CH66" s="506"/>
      <c r="CI66" s="506"/>
      <c r="CJ66" s="506"/>
      <c r="CK66" s="506"/>
    </row>
    <row r="67" spans="4:89">
      <c r="D67" s="95"/>
      <c r="E67" s="198"/>
      <c r="F67" s="95"/>
      <c r="G67" s="95"/>
      <c r="H67" s="95"/>
      <c r="I67" s="95"/>
      <c r="J67" s="95"/>
      <c r="K67" s="95"/>
      <c r="L67" s="95"/>
      <c r="M67" s="95"/>
      <c r="N67" s="95"/>
      <c r="O67" s="95"/>
      <c r="P67" s="95"/>
      <c r="Q67" s="95"/>
      <c r="R67" s="95"/>
      <c r="S67" s="95"/>
      <c r="T67" s="95"/>
      <c r="U67" s="95"/>
      <c r="V67" s="95"/>
      <c r="W67" s="95"/>
      <c r="X67" s="95"/>
      <c r="Y67" s="95"/>
      <c r="Z67" s="95"/>
      <c r="AA67" s="95"/>
      <c r="AB67" s="95"/>
      <c r="AC67" s="95"/>
      <c r="AD67" s="95"/>
      <c r="AE67" s="95"/>
      <c r="AF67" s="95"/>
      <c r="AG67" s="95"/>
      <c r="AH67" s="316"/>
      <c r="AI67" s="528"/>
      <c r="AJ67" s="373"/>
      <c r="AK67" s="277"/>
      <c r="AL67" s="277"/>
      <c r="AM67" s="277"/>
      <c r="AN67" s="277"/>
      <c r="AO67" s="277"/>
      <c r="AP67" s="277"/>
      <c r="AQ67" s="277"/>
      <c r="AR67" s="277"/>
      <c r="AS67" s="277"/>
      <c r="AT67" s="277"/>
      <c r="AU67" s="277"/>
      <c r="AV67" s="277"/>
      <c r="AW67" s="277"/>
      <c r="AX67" s="277"/>
      <c r="AY67" s="277"/>
      <c r="AZ67" s="277"/>
      <c r="BA67" s="277"/>
      <c r="BB67" s="277"/>
      <c r="BC67" s="277"/>
      <c r="BD67" s="277"/>
      <c r="BE67" s="277"/>
      <c r="BF67" s="277"/>
      <c r="BG67" s="277"/>
      <c r="BH67" s="277"/>
      <c r="BI67" s="277"/>
      <c r="BJ67" s="277"/>
      <c r="BK67" s="277"/>
      <c r="BL67" s="277"/>
      <c r="BM67" s="277"/>
      <c r="BN67" s="277"/>
      <c r="BO67" s="277"/>
      <c r="BP67" s="277"/>
      <c r="BQ67" s="277"/>
      <c r="BR67" s="277"/>
      <c r="BS67" s="277"/>
      <c r="BT67" s="277"/>
      <c r="BU67" s="277"/>
      <c r="BV67" s="277"/>
      <c r="BW67" s="277"/>
      <c r="BX67" s="277"/>
      <c r="BY67" s="277"/>
      <c r="BZ67" s="277"/>
      <c r="CA67" s="544"/>
      <c r="CB67" s="506"/>
      <c r="CC67" s="506"/>
      <c r="CD67" s="506"/>
      <c r="CE67" s="506"/>
      <c r="CF67" s="506"/>
      <c r="CG67" s="506"/>
      <c r="CH67" s="506"/>
      <c r="CI67" s="506"/>
      <c r="CJ67" s="506"/>
      <c r="CK67" s="506"/>
    </row>
    <row r="68" spans="4:89">
      <c r="D68" s="95"/>
      <c r="E68" s="198"/>
      <c r="F68" s="95"/>
      <c r="G68" s="95"/>
      <c r="H68" s="95"/>
      <c r="I68" s="95"/>
      <c r="J68" s="95"/>
      <c r="K68" s="95"/>
      <c r="L68" s="95"/>
      <c r="M68" s="95"/>
      <c r="N68" s="95"/>
      <c r="O68" s="95"/>
      <c r="P68" s="95"/>
      <c r="Q68" s="95"/>
      <c r="R68" s="95"/>
      <c r="S68" s="95"/>
      <c r="T68" s="95"/>
      <c r="U68" s="95"/>
      <c r="V68" s="95"/>
      <c r="W68" s="95"/>
      <c r="X68" s="95"/>
      <c r="Y68" s="95"/>
      <c r="Z68" s="95"/>
      <c r="AA68" s="95"/>
      <c r="AB68" s="95"/>
      <c r="AC68" s="95"/>
      <c r="AD68" s="95"/>
      <c r="AE68" s="95"/>
      <c r="AF68" s="95"/>
      <c r="AG68" s="95"/>
      <c r="AH68" s="316"/>
      <c r="AI68" s="528"/>
      <c r="AJ68" s="373"/>
      <c r="AK68" s="277"/>
      <c r="AL68" s="277"/>
      <c r="AM68" s="277"/>
      <c r="AN68" s="277"/>
      <c r="AO68" s="277"/>
      <c r="AP68" s="277"/>
      <c r="AQ68" s="277"/>
      <c r="AR68" s="277"/>
      <c r="AS68" s="277"/>
      <c r="AT68" s="277"/>
      <c r="AU68" s="277"/>
      <c r="AV68" s="277"/>
      <c r="AW68" s="277"/>
      <c r="AX68" s="277"/>
      <c r="AY68" s="277"/>
      <c r="AZ68" s="277"/>
      <c r="BA68" s="277"/>
      <c r="BB68" s="277"/>
      <c r="BC68" s="277"/>
      <c r="BD68" s="277"/>
      <c r="BE68" s="277"/>
      <c r="BF68" s="277"/>
      <c r="BG68" s="277"/>
      <c r="BH68" s="277"/>
      <c r="BI68" s="277"/>
      <c r="BJ68" s="277"/>
      <c r="BK68" s="277"/>
      <c r="BL68" s="277"/>
      <c r="BM68" s="277"/>
      <c r="BN68" s="277"/>
      <c r="BO68" s="277"/>
      <c r="BP68" s="277"/>
      <c r="BQ68" s="277"/>
      <c r="BR68" s="277"/>
      <c r="BS68" s="277"/>
      <c r="BT68" s="277"/>
      <c r="BU68" s="277"/>
      <c r="BV68" s="277"/>
      <c r="BW68" s="277"/>
      <c r="BX68" s="277"/>
      <c r="BY68" s="277"/>
      <c r="BZ68" s="277"/>
      <c r="CA68" s="544"/>
      <c r="CB68" s="506"/>
      <c r="CC68" s="506"/>
      <c r="CD68" s="506"/>
      <c r="CE68" s="506"/>
      <c r="CF68" s="506"/>
      <c r="CG68" s="506"/>
      <c r="CH68" s="506"/>
      <c r="CI68" s="506"/>
      <c r="CJ68" s="506"/>
      <c r="CK68" s="506"/>
    </row>
    <row r="69" spans="4:89">
      <c r="D69" s="95"/>
      <c r="E69" s="198"/>
      <c r="F69" s="95"/>
      <c r="G69" s="95"/>
      <c r="H69" s="95"/>
      <c r="I69" s="95"/>
      <c r="J69" s="95"/>
      <c r="K69" s="95"/>
      <c r="L69" s="95"/>
      <c r="M69" s="95"/>
      <c r="N69" s="95"/>
      <c r="O69" s="95"/>
      <c r="P69" s="95"/>
      <c r="Q69" s="95"/>
      <c r="R69" s="95"/>
      <c r="S69" s="95"/>
      <c r="T69" s="95"/>
      <c r="U69" s="95"/>
      <c r="V69" s="95"/>
      <c r="W69" s="95"/>
      <c r="X69" s="95"/>
      <c r="Y69" s="95"/>
      <c r="Z69" s="95"/>
      <c r="AA69" s="95"/>
      <c r="AB69" s="95"/>
      <c r="AC69" s="95"/>
      <c r="AD69" s="95"/>
      <c r="AE69" s="95"/>
      <c r="AF69" s="95"/>
      <c r="AG69" s="95"/>
      <c r="AH69" s="316"/>
      <c r="AI69" s="528"/>
      <c r="AJ69" s="373"/>
      <c r="AK69" s="277"/>
      <c r="AL69" s="277"/>
      <c r="AM69" s="277"/>
      <c r="AN69" s="277"/>
      <c r="AO69" s="277"/>
      <c r="AP69" s="277"/>
      <c r="AQ69" s="277"/>
      <c r="AR69" s="277"/>
      <c r="AS69" s="277"/>
      <c r="AT69" s="277"/>
      <c r="AU69" s="277"/>
      <c r="AV69" s="277"/>
      <c r="AW69" s="277"/>
      <c r="AX69" s="277"/>
      <c r="AY69" s="277"/>
      <c r="AZ69" s="277"/>
      <c r="BA69" s="277"/>
      <c r="BB69" s="277"/>
      <c r="BC69" s="277"/>
      <c r="BD69" s="277"/>
      <c r="BE69" s="277"/>
      <c r="BF69" s="277"/>
      <c r="BG69" s="277"/>
      <c r="BH69" s="277"/>
      <c r="BI69" s="277"/>
      <c r="BJ69" s="277"/>
      <c r="BK69" s="277"/>
      <c r="BL69" s="277"/>
      <c r="BM69" s="277"/>
      <c r="BN69" s="277"/>
      <c r="BO69" s="277"/>
      <c r="BP69" s="277"/>
      <c r="BQ69" s="277"/>
      <c r="BR69" s="277"/>
      <c r="BS69" s="277"/>
      <c r="BT69" s="277"/>
      <c r="BU69" s="277"/>
      <c r="BV69" s="277"/>
      <c r="BW69" s="277"/>
      <c r="BX69" s="277"/>
      <c r="BY69" s="277"/>
      <c r="BZ69" s="277"/>
      <c r="CA69" s="544"/>
      <c r="CB69" s="506"/>
      <c r="CC69" s="506"/>
      <c r="CD69" s="506"/>
      <c r="CE69" s="506"/>
      <c r="CF69" s="506"/>
      <c r="CG69" s="506"/>
      <c r="CH69" s="506"/>
      <c r="CI69" s="506"/>
      <c r="CJ69" s="506"/>
      <c r="CK69" s="506"/>
    </row>
    <row r="70" spans="4:89">
      <c r="D70" s="95"/>
      <c r="E70" s="198"/>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316"/>
      <c r="AI70" s="528"/>
      <c r="AJ70" s="373"/>
      <c r="AK70" s="277"/>
      <c r="AL70" s="277"/>
      <c r="AM70" s="277"/>
      <c r="AN70" s="277"/>
      <c r="AO70" s="277"/>
      <c r="AP70" s="277"/>
      <c r="AQ70" s="277"/>
      <c r="AR70" s="277"/>
      <c r="AS70" s="277"/>
      <c r="AT70" s="277"/>
      <c r="AU70" s="277"/>
      <c r="AV70" s="277"/>
      <c r="AW70" s="277"/>
      <c r="AX70" s="277"/>
      <c r="AY70" s="277"/>
      <c r="AZ70" s="277"/>
      <c r="BA70" s="277"/>
      <c r="BB70" s="277"/>
      <c r="BC70" s="277"/>
      <c r="BD70" s="277"/>
      <c r="BE70" s="277"/>
      <c r="BF70" s="277"/>
      <c r="BG70" s="277"/>
      <c r="BH70" s="277"/>
      <c r="BI70" s="277"/>
      <c r="BJ70" s="277"/>
      <c r="BK70" s="277"/>
      <c r="BL70" s="277"/>
      <c r="BM70" s="277"/>
      <c r="BN70" s="277"/>
      <c r="BO70" s="277"/>
      <c r="BP70" s="277"/>
      <c r="BQ70" s="277"/>
      <c r="BR70" s="277"/>
      <c r="BS70" s="277"/>
      <c r="BT70" s="277"/>
      <c r="BU70" s="277"/>
      <c r="BV70" s="277"/>
      <c r="BW70" s="277"/>
      <c r="BX70" s="277"/>
      <c r="BY70" s="277"/>
      <c r="BZ70" s="277"/>
      <c r="CA70" s="544"/>
      <c r="CB70" s="506"/>
      <c r="CC70" s="506"/>
      <c r="CD70" s="506"/>
      <c r="CE70" s="506"/>
      <c r="CF70" s="506"/>
      <c r="CG70" s="506"/>
      <c r="CH70" s="506"/>
      <c r="CI70" s="506"/>
      <c r="CJ70" s="506"/>
      <c r="CK70" s="506"/>
    </row>
    <row r="71" spans="4:89">
      <c r="D71" s="95"/>
      <c r="E71" s="198"/>
      <c r="F71" s="95"/>
      <c r="G71" s="95"/>
      <c r="H71" s="95"/>
      <c r="I71" s="95"/>
      <c r="J71" s="95"/>
      <c r="K71" s="95"/>
      <c r="L71" s="95"/>
      <c r="M71" s="95"/>
      <c r="N71" s="95"/>
      <c r="O71" s="95"/>
      <c r="P71" s="95"/>
      <c r="Q71" s="95"/>
      <c r="R71" s="95"/>
      <c r="S71" s="95"/>
      <c r="T71" s="95"/>
      <c r="U71" s="95"/>
      <c r="V71" s="95"/>
      <c r="W71" s="95"/>
      <c r="X71" s="95"/>
      <c r="Y71" s="95"/>
      <c r="Z71" s="95"/>
      <c r="AA71" s="95"/>
      <c r="AB71" s="95"/>
      <c r="AC71" s="95"/>
      <c r="AD71" s="95"/>
      <c r="AE71" s="95"/>
      <c r="AF71" s="95"/>
      <c r="AG71" s="95"/>
      <c r="AH71" s="316"/>
      <c r="AI71" s="528"/>
      <c r="AJ71" s="373"/>
      <c r="AK71" s="277"/>
      <c r="AL71" s="277"/>
      <c r="AM71" s="277"/>
      <c r="AN71" s="277"/>
      <c r="AO71" s="277"/>
      <c r="AP71" s="277"/>
      <c r="AQ71" s="277"/>
      <c r="AR71" s="277"/>
      <c r="AS71" s="277"/>
      <c r="AT71" s="277"/>
      <c r="AU71" s="277"/>
      <c r="AV71" s="277"/>
      <c r="AW71" s="277"/>
      <c r="AX71" s="277"/>
      <c r="AY71" s="277"/>
      <c r="AZ71" s="277"/>
      <c r="BA71" s="277"/>
      <c r="BB71" s="277"/>
      <c r="BC71" s="277"/>
      <c r="BD71" s="277"/>
      <c r="BE71" s="277"/>
      <c r="BF71" s="277"/>
      <c r="BG71" s="277"/>
      <c r="BH71" s="277"/>
      <c r="BI71" s="277"/>
      <c r="BJ71" s="277"/>
      <c r="BK71" s="277"/>
      <c r="BL71" s="277"/>
      <c r="BM71" s="277"/>
      <c r="BN71" s="277"/>
      <c r="BO71" s="277"/>
      <c r="BP71" s="277"/>
      <c r="BQ71" s="277"/>
      <c r="BR71" s="277"/>
      <c r="BS71" s="277"/>
      <c r="BT71" s="277"/>
      <c r="BU71" s="277"/>
      <c r="BV71" s="277"/>
      <c r="BW71" s="277"/>
      <c r="BX71" s="277"/>
      <c r="BY71" s="277"/>
      <c r="BZ71" s="277"/>
      <c r="CA71" s="544"/>
      <c r="CB71" s="506"/>
      <c r="CC71" s="506"/>
      <c r="CD71" s="506"/>
      <c r="CE71" s="506"/>
      <c r="CF71" s="506"/>
      <c r="CG71" s="506"/>
      <c r="CH71" s="506"/>
      <c r="CI71" s="506"/>
      <c r="CJ71" s="506"/>
      <c r="CK71" s="506"/>
    </row>
    <row r="72" spans="4:89">
      <c r="D72" s="95"/>
      <c r="E72" s="198"/>
      <c r="F72" s="95"/>
      <c r="G72" s="95"/>
      <c r="H72" s="95"/>
      <c r="I72" s="95"/>
      <c r="J72" s="95"/>
      <c r="K72" s="95"/>
      <c r="L72" s="95"/>
      <c r="M72" s="95"/>
      <c r="N72" s="95"/>
      <c r="O72" s="95"/>
      <c r="P72" s="95"/>
      <c r="Q72" s="95"/>
      <c r="R72" s="95"/>
      <c r="S72" s="95"/>
      <c r="T72" s="95"/>
      <c r="U72" s="95"/>
      <c r="V72" s="95"/>
      <c r="W72" s="95"/>
      <c r="X72" s="95"/>
      <c r="Y72" s="95"/>
      <c r="Z72" s="95"/>
      <c r="AA72" s="95"/>
      <c r="AB72" s="95"/>
      <c r="AC72" s="95"/>
      <c r="AD72" s="95"/>
      <c r="AE72" s="95"/>
      <c r="AF72" s="95"/>
      <c r="AG72" s="95"/>
      <c r="AH72" s="316"/>
      <c r="AI72" s="528"/>
      <c r="AJ72" s="373"/>
      <c r="AK72" s="277"/>
      <c r="AL72" s="277"/>
      <c r="AM72" s="277"/>
      <c r="AN72" s="277"/>
      <c r="AO72" s="277"/>
      <c r="AP72" s="277"/>
      <c r="AQ72" s="277"/>
      <c r="AR72" s="277"/>
      <c r="AS72" s="277"/>
      <c r="AT72" s="277"/>
      <c r="AU72" s="277"/>
      <c r="AV72" s="277"/>
      <c r="AW72" s="277"/>
      <c r="AX72" s="277"/>
      <c r="AY72" s="277"/>
      <c r="AZ72" s="277"/>
      <c r="BA72" s="277"/>
      <c r="BB72" s="277"/>
      <c r="BC72" s="277"/>
      <c r="BD72" s="277"/>
      <c r="BE72" s="277"/>
      <c r="BF72" s="277"/>
      <c r="BG72" s="277"/>
      <c r="BH72" s="277"/>
      <c r="BI72" s="277"/>
      <c r="BJ72" s="277"/>
      <c r="BK72" s="277"/>
      <c r="BL72" s="277"/>
      <c r="BM72" s="277"/>
      <c r="BN72" s="277"/>
      <c r="BO72" s="277"/>
      <c r="BP72" s="277"/>
      <c r="BQ72" s="277"/>
      <c r="BR72" s="277"/>
      <c r="BS72" s="277"/>
      <c r="BT72" s="277"/>
      <c r="BU72" s="277"/>
      <c r="BV72" s="277"/>
      <c r="BW72" s="277"/>
      <c r="BX72" s="277"/>
      <c r="BY72" s="277"/>
      <c r="BZ72" s="277"/>
      <c r="CA72" s="544"/>
      <c r="CB72" s="506"/>
      <c r="CC72" s="506"/>
      <c r="CD72" s="506"/>
      <c r="CE72" s="506"/>
      <c r="CF72" s="506"/>
      <c r="CG72" s="506"/>
      <c r="CH72" s="506"/>
      <c r="CI72" s="506"/>
      <c r="CJ72" s="506"/>
      <c r="CK72" s="506"/>
    </row>
    <row r="73" spans="4:89">
      <c r="D73" s="95"/>
      <c r="E73" s="198"/>
      <c r="F73" s="95"/>
      <c r="G73" s="95"/>
      <c r="H73" s="95"/>
      <c r="I73" s="95"/>
      <c r="J73" s="95"/>
      <c r="K73" s="95"/>
      <c r="L73" s="95"/>
      <c r="M73" s="95"/>
      <c r="N73" s="95"/>
      <c r="O73" s="95"/>
      <c r="P73" s="95"/>
      <c r="Q73" s="95"/>
      <c r="R73" s="95"/>
      <c r="S73" s="95"/>
      <c r="T73" s="95"/>
      <c r="U73" s="95"/>
      <c r="V73" s="95"/>
      <c r="W73" s="95"/>
      <c r="X73" s="95"/>
      <c r="Y73" s="95"/>
      <c r="Z73" s="95"/>
      <c r="AA73" s="95"/>
      <c r="AB73" s="95"/>
      <c r="AC73" s="95"/>
      <c r="AD73" s="95"/>
      <c r="AE73" s="95"/>
      <c r="AF73" s="95"/>
      <c r="AG73" s="95"/>
      <c r="AH73" s="316"/>
      <c r="AI73" s="528"/>
      <c r="AJ73" s="373"/>
      <c r="AK73" s="277"/>
      <c r="AL73" s="277"/>
      <c r="AM73" s="277"/>
      <c r="AN73" s="277"/>
      <c r="AO73" s="277"/>
      <c r="AP73" s="277"/>
      <c r="AQ73" s="277"/>
      <c r="AR73" s="277"/>
      <c r="AS73" s="277"/>
      <c r="AT73" s="277"/>
      <c r="AU73" s="277"/>
      <c r="AV73" s="277"/>
      <c r="AW73" s="277"/>
      <c r="AX73" s="277"/>
      <c r="AY73" s="277"/>
      <c r="AZ73" s="277"/>
      <c r="BA73" s="277"/>
      <c r="BB73" s="277"/>
      <c r="BC73" s="277"/>
      <c r="BD73" s="277"/>
      <c r="BE73" s="277"/>
      <c r="BF73" s="277"/>
      <c r="BG73" s="277"/>
      <c r="BH73" s="277"/>
      <c r="BI73" s="277"/>
      <c r="BJ73" s="277"/>
      <c r="BK73" s="277"/>
      <c r="BL73" s="277"/>
      <c r="BM73" s="277"/>
      <c r="BN73" s="277"/>
      <c r="BO73" s="277"/>
      <c r="BP73" s="277"/>
      <c r="BQ73" s="277"/>
      <c r="BR73" s="277"/>
      <c r="BS73" s="277"/>
      <c r="BT73" s="277"/>
      <c r="BU73" s="277"/>
      <c r="BV73" s="277"/>
      <c r="BW73" s="277"/>
      <c r="BX73" s="277"/>
      <c r="BY73" s="277"/>
      <c r="BZ73" s="277"/>
      <c r="CA73" s="544"/>
      <c r="CB73" s="506"/>
      <c r="CC73" s="506"/>
      <c r="CD73" s="506"/>
      <c r="CE73" s="506"/>
      <c r="CF73" s="506"/>
      <c r="CG73" s="506"/>
      <c r="CH73" s="506"/>
      <c r="CI73" s="506"/>
      <c r="CJ73" s="506"/>
      <c r="CK73" s="506"/>
    </row>
    <row r="74" spans="4:89">
      <c r="D74" s="95"/>
      <c r="E74" s="198"/>
      <c r="F74" s="95"/>
      <c r="G74" s="95"/>
      <c r="H74" s="95"/>
      <c r="I74" s="95"/>
      <c r="J74" s="95"/>
      <c r="K74" s="95"/>
      <c r="L74" s="95"/>
      <c r="M74" s="95"/>
      <c r="N74" s="95"/>
      <c r="O74" s="95"/>
      <c r="P74" s="95"/>
      <c r="Q74" s="95"/>
      <c r="R74" s="95"/>
      <c r="S74" s="95"/>
      <c r="T74" s="95"/>
      <c r="U74" s="95"/>
      <c r="V74" s="95"/>
      <c r="W74" s="95"/>
      <c r="X74" s="95"/>
      <c r="Y74" s="95"/>
      <c r="Z74" s="95"/>
      <c r="AA74" s="95"/>
      <c r="AB74" s="95"/>
      <c r="AC74" s="95"/>
      <c r="AD74" s="95"/>
      <c r="AE74" s="95"/>
      <c r="AF74" s="95"/>
      <c r="AG74" s="95"/>
      <c r="AH74" s="316"/>
      <c r="AI74" s="528"/>
      <c r="AJ74" s="373"/>
      <c r="AK74" s="277"/>
      <c r="AL74" s="277"/>
      <c r="AM74" s="277"/>
      <c r="AN74" s="277"/>
      <c r="AO74" s="277"/>
      <c r="AP74" s="277"/>
      <c r="AQ74" s="277"/>
      <c r="AR74" s="277"/>
      <c r="AS74" s="277"/>
      <c r="AT74" s="277"/>
      <c r="AU74" s="277"/>
      <c r="AV74" s="277"/>
      <c r="AW74" s="277"/>
      <c r="AX74" s="277"/>
      <c r="AY74" s="277"/>
      <c r="AZ74" s="277"/>
      <c r="BA74" s="277"/>
      <c r="BB74" s="277"/>
      <c r="BC74" s="277"/>
      <c r="BD74" s="277"/>
      <c r="BE74" s="277"/>
      <c r="BF74" s="277"/>
      <c r="BG74" s="277"/>
      <c r="BH74" s="277"/>
      <c r="BI74" s="277"/>
      <c r="BJ74" s="277"/>
      <c r="BK74" s="277"/>
      <c r="BL74" s="277"/>
      <c r="BM74" s="277"/>
      <c r="BN74" s="277"/>
      <c r="BO74" s="277"/>
      <c r="BP74" s="277"/>
      <c r="BQ74" s="277"/>
      <c r="BR74" s="277"/>
      <c r="BS74" s="277"/>
      <c r="BT74" s="277"/>
      <c r="BU74" s="277"/>
      <c r="BV74" s="277"/>
      <c r="BW74" s="277"/>
      <c r="BX74" s="277"/>
      <c r="BY74" s="277"/>
      <c r="BZ74" s="277"/>
      <c r="CA74" s="544"/>
      <c r="CB74" s="506"/>
      <c r="CC74" s="506"/>
      <c r="CD74" s="506"/>
      <c r="CE74" s="506"/>
      <c r="CF74" s="506"/>
      <c r="CG74" s="506"/>
      <c r="CH74" s="506"/>
      <c r="CI74" s="506"/>
      <c r="CJ74" s="506"/>
      <c r="CK74" s="506"/>
    </row>
    <row r="75" spans="4:89">
      <c r="D75" s="95"/>
      <c r="E75" s="198"/>
      <c r="F75" s="95"/>
      <c r="G75" s="95"/>
      <c r="H75" s="95"/>
      <c r="I75" s="95"/>
      <c r="J75" s="95"/>
      <c r="K75" s="95"/>
      <c r="L75" s="95"/>
      <c r="M75" s="95"/>
      <c r="N75" s="95"/>
      <c r="O75" s="95"/>
      <c r="P75" s="95"/>
      <c r="Q75" s="95"/>
      <c r="R75" s="95"/>
      <c r="S75" s="95"/>
      <c r="T75" s="95"/>
      <c r="U75" s="95"/>
      <c r="V75" s="95"/>
      <c r="W75" s="95"/>
      <c r="X75" s="95"/>
      <c r="Y75" s="95"/>
      <c r="Z75" s="95"/>
      <c r="AA75" s="95"/>
      <c r="AB75" s="95"/>
      <c r="AC75" s="95"/>
      <c r="AD75" s="95"/>
      <c r="AE75" s="95"/>
      <c r="AF75" s="95"/>
      <c r="AG75" s="95"/>
      <c r="AH75" s="316"/>
      <c r="AI75" s="528"/>
      <c r="AJ75" s="373"/>
      <c r="AK75" s="277"/>
      <c r="AL75" s="277"/>
      <c r="AM75" s="277"/>
      <c r="AN75" s="277"/>
      <c r="AO75" s="277"/>
      <c r="AP75" s="277"/>
      <c r="AQ75" s="277"/>
      <c r="AR75" s="277"/>
      <c r="AS75" s="277"/>
      <c r="AT75" s="277"/>
      <c r="AU75" s="277"/>
      <c r="AV75" s="277"/>
      <c r="AW75" s="277"/>
      <c r="AX75" s="277"/>
      <c r="AY75" s="277"/>
      <c r="AZ75" s="277"/>
      <c r="BA75" s="277"/>
      <c r="BB75" s="277"/>
      <c r="BC75" s="277"/>
      <c r="BD75" s="277"/>
      <c r="BE75" s="277"/>
      <c r="BF75" s="277"/>
      <c r="BG75" s="277"/>
      <c r="BH75" s="277"/>
      <c r="BI75" s="277"/>
      <c r="BJ75" s="277"/>
      <c r="BK75" s="277"/>
      <c r="BL75" s="277"/>
      <c r="BM75" s="277"/>
      <c r="BN75" s="277"/>
      <c r="BO75" s="277"/>
      <c r="BP75" s="277"/>
      <c r="BQ75" s="277"/>
      <c r="BR75" s="277"/>
      <c r="BS75" s="277"/>
      <c r="BT75" s="277"/>
      <c r="BU75" s="277"/>
      <c r="BV75" s="277"/>
      <c r="BW75" s="277"/>
      <c r="BX75" s="277"/>
      <c r="BY75" s="277"/>
      <c r="BZ75" s="277"/>
      <c r="CA75" s="544"/>
      <c r="CB75" s="506"/>
      <c r="CC75" s="506"/>
      <c r="CD75" s="506"/>
      <c r="CE75" s="506"/>
      <c r="CF75" s="506"/>
      <c r="CG75" s="506"/>
      <c r="CH75" s="506"/>
      <c r="CI75" s="506"/>
      <c r="CJ75" s="506"/>
      <c r="CK75" s="506"/>
    </row>
    <row r="76" spans="4:89">
      <c r="D76" s="95"/>
      <c r="E76" s="198"/>
      <c r="F76" s="95"/>
      <c r="G76" s="95"/>
      <c r="H76" s="95"/>
      <c r="I76" s="95"/>
      <c r="J76" s="95"/>
      <c r="K76" s="95"/>
      <c r="L76" s="95"/>
      <c r="M76" s="95"/>
      <c r="N76" s="95"/>
      <c r="O76" s="95"/>
      <c r="P76" s="95"/>
      <c r="Q76" s="95"/>
      <c r="R76" s="95"/>
      <c r="S76" s="95"/>
      <c r="T76" s="95"/>
      <c r="U76" s="95"/>
      <c r="V76" s="95"/>
      <c r="W76" s="95"/>
      <c r="X76" s="95"/>
      <c r="Y76" s="95"/>
      <c r="Z76" s="95"/>
      <c r="AA76" s="95"/>
      <c r="AB76" s="95"/>
      <c r="AC76" s="95"/>
      <c r="AD76" s="95"/>
      <c r="AE76" s="95"/>
      <c r="AF76" s="95"/>
      <c r="AG76" s="95"/>
      <c r="AH76" s="316"/>
      <c r="AI76" s="528"/>
      <c r="AJ76" s="373"/>
      <c r="AK76" s="277"/>
      <c r="AL76" s="277"/>
      <c r="AM76" s="277"/>
      <c r="AN76" s="277"/>
      <c r="AO76" s="277"/>
      <c r="AP76" s="277"/>
      <c r="AQ76" s="277"/>
      <c r="AR76" s="277"/>
      <c r="AS76" s="277"/>
      <c r="AT76" s="277"/>
      <c r="AU76" s="277"/>
      <c r="AV76" s="277"/>
      <c r="AW76" s="277"/>
      <c r="AX76" s="277"/>
      <c r="AY76" s="277"/>
      <c r="AZ76" s="277"/>
      <c r="BA76" s="277"/>
      <c r="BB76" s="277"/>
      <c r="BC76" s="277"/>
      <c r="BD76" s="277"/>
      <c r="BE76" s="277"/>
      <c r="BF76" s="277"/>
      <c r="BG76" s="277"/>
      <c r="BH76" s="277"/>
      <c r="BI76" s="277"/>
      <c r="BJ76" s="277"/>
      <c r="BK76" s="277"/>
      <c r="BL76" s="277"/>
      <c r="BM76" s="277"/>
      <c r="BN76" s="277"/>
      <c r="BO76" s="277"/>
      <c r="BP76" s="277"/>
      <c r="BQ76" s="277"/>
      <c r="BR76" s="277"/>
      <c r="BS76" s="277"/>
      <c r="BT76" s="277"/>
      <c r="BU76" s="277"/>
      <c r="BV76" s="277"/>
      <c r="BW76" s="277"/>
      <c r="BX76" s="277"/>
      <c r="BY76" s="277"/>
      <c r="BZ76" s="277"/>
      <c r="CA76" s="544"/>
      <c r="CB76" s="506"/>
      <c r="CC76" s="506"/>
      <c r="CD76" s="506"/>
      <c r="CE76" s="506"/>
      <c r="CF76" s="506"/>
      <c r="CG76" s="506"/>
      <c r="CH76" s="506"/>
      <c r="CI76" s="506"/>
      <c r="CJ76" s="506"/>
      <c r="CK76" s="506"/>
    </row>
    <row r="77" spans="4:89">
      <c r="D77" s="95"/>
      <c r="E77" s="198"/>
      <c r="F77" s="95"/>
      <c r="G77" s="95"/>
      <c r="H77" s="95"/>
      <c r="I77" s="95"/>
      <c r="J77" s="95"/>
      <c r="K77" s="95"/>
      <c r="L77" s="95"/>
      <c r="M77" s="95"/>
      <c r="N77" s="95"/>
      <c r="O77" s="95"/>
      <c r="P77" s="95"/>
      <c r="Q77" s="95"/>
      <c r="R77" s="95"/>
      <c r="S77" s="95"/>
      <c r="T77" s="95"/>
      <c r="U77" s="95"/>
      <c r="V77" s="95"/>
      <c r="W77" s="95"/>
      <c r="X77" s="95"/>
      <c r="Y77" s="95"/>
      <c r="Z77" s="95"/>
      <c r="AA77" s="95"/>
      <c r="AB77" s="95"/>
      <c r="AC77" s="95"/>
      <c r="AD77" s="95"/>
      <c r="AE77" s="95"/>
      <c r="AF77" s="95"/>
      <c r="AG77" s="95"/>
      <c r="AH77" s="316"/>
      <c r="AI77" s="528"/>
      <c r="AJ77" s="373"/>
      <c r="AK77" s="277"/>
      <c r="AL77" s="277"/>
      <c r="AM77" s="277"/>
      <c r="AN77" s="277"/>
      <c r="AO77" s="277"/>
      <c r="AP77" s="277"/>
      <c r="AQ77" s="277"/>
      <c r="AR77" s="277"/>
      <c r="AS77" s="277"/>
      <c r="AT77" s="277"/>
      <c r="AU77" s="277"/>
      <c r="AV77" s="277"/>
      <c r="AW77" s="277"/>
      <c r="AX77" s="277"/>
      <c r="AY77" s="277"/>
      <c r="AZ77" s="277"/>
      <c r="BA77" s="277"/>
      <c r="BB77" s="277"/>
      <c r="BC77" s="277"/>
      <c r="BD77" s="277"/>
      <c r="BE77" s="277"/>
      <c r="BF77" s="277"/>
      <c r="BG77" s="277"/>
      <c r="BH77" s="277"/>
      <c r="BI77" s="277"/>
      <c r="BJ77" s="277"/>
      <c r="BK77" s="277"/>
      <c r="BL77" s="277"/>
      <c r="BM77" s="277"/>
      <c r="BN77" s="277"/>
      <c r="BO77" s="277"/>
      <c r="BP77" s="277"/>
      <c r="BQ77" s="277"/>
      <c r="BR77" s="277"/>
      <c r="BS77" s="277"/>
      <c r="BT77" s="277"/>
      <c r="BU77" s="277"/>
      <c r="BV77" s="277"/>
      <c r="BW77" s="277"/>
      <c r="BX77" s="277"/>
      <c r="BY77" s="277"/>
      <c r="BZ77" s="277"/>
      <c r="CA77" s="544"/>
      <c r="CB77" s="506"/>
      <c r="CC77" s="506"/>
      <c r="CD77" s="506"/>
      <c r="CE77" s="506"/>
      <c r="CF77" s="506"/>
      <c r="CG77" s="506"/>
      <c r="CH77" s="506"/>
      <c r="CI77" s="506"/>
      <c r="CJ77" s="506"/>
      <c r="CK77" s="506"/>
    </row>
    <row r="78" spans="4:89">
      <c r="D78" s="95"/>
      <c r="E78" s="198"/>
      <c r="F78" s="95"/>
      <c r="G78" s="95"/>
      <c r="H78" s="95"/>
      <c r="I78" s="95"/>
      <c r="J78" s="95"/>
      <c r="K78" s="95"/>
      <c r="L78" s="95"/>
      <c r="M78" s="95"/>
      <c r="N78" s="95"/>
      <c r="O78" s="95"/>
      <c r="P78" s="95"/>
      <c r="Q78" s="95"/>
      <c r="R78" s="95"/>
      <c r="S78" s="95"/>
      <c r="T78" s="95"/>
      <c r="U78" s="95"/>
      <c r="V78" s="95"/>
      <c r="W78" s="95"/>
      <c r="X78" s="95"/>
      <c r="Y78" s="95"/>
      <c r="Z78" s="95"/>
      <c r="AA78" s="95"/>
      <c r="AB78" s="95"/>
      <c r="AC78" s="95"/>
      <c r="AD78" s="95"/>
      <c r="AE78" s="95"/>
      <c r="AF78" s="95"/>
      <c r="AG78" s="95"/>
      <c r="AH78" s="316"/>
      <c r="AI78" s="528"/>
      <c r="AJ78" s="373"/>
      <c r="AK78" s="277"/>
      <c r="AL78" s="277"/>
      <c r="AM78" s="277"/>
      <c r="AN78" s="277"/>
      <c r="AO78" s="277"/>
      <c r="AP78" s="277"/>
      <c r="AQ78" s="277"/>
      <c r="AR78" s="277"/>
      <c r="AS78" s="277"/>
      <c r="AT78" s="277"/>
      <c r="AU78" s="277"/>
      <c r="AV78" s="277"/>
      <c r="AW78" s="277"/>
      <c r="AX78" s="277"/>
      <c r="AY78" s="277"/>
      <c r="AZ78" s="277"/>
      <c r="BA78" s="277"/>
      <c r="BB78" s="277"/>
      <c r="BC78" s="277"/>
      <c r="BD78" s="277"/>
      <c r="BE78" s="277"/>
      <c r="BF78" s="277"/>
      <c r="BG78" s="277"/>
      <c r="BH78" s="277"/>
      <c r="BI78" s="277"/>
      <c r="BJ78" s="277"/>
      <c r="BK78" s="277"/>
      <c r="BL78" s="277"/>
      <c r="BM78" s="277"/>
      <c r="BN78" s="277"/>
      <c r="BO78" s="277"/>
      <c r="BP78" s="277"/>
      <c r="BQ78" s="277"/>
      <c r="BR78" s="277"/>
      <c r="BS78" s="277"/>
      <c r="BT78" s="277"/>
      <c r="BU78" s="277"/>
      <c r="BV78" s="277"/>
      <c r="BW78" s="277"/>
      <c r="BX78" s="277"/>
      <c r="BY78" s="277"/>
      <c r="BZ78" s="277"/>
      <c r="CA78" s="544"/>
      <c r="CB78" s="506"/>
      <c r="CC78" s="506"/>
      <c r="CD78" s="506"/>
      <c r="CE78" s="506"/>
      <c r="CF78" s="506"/>
      <c r="CG78" s="506"/>
      <c r="CH78" s="506"/>
      <c r="CI78" s="506"/>
      <c r="CJ78" s="506"/>
      <c r="CK78" s="506"/>
    </row>
    <row r="79" spans="4:89">
      <c r="D79" s="95"/>
      <c r="E79" s="198"/>
      <c r="F79" s="95"/>
      <c r="G79" s="95"/>
      <c r="H79" s="95"/>
      <c r="I79" s="95"/>
      <c r="J79" s="95"/>
      <c r="K79" s="95"/>
      <c r="L79" s="95"/>
      <c r="M79" s="95"/>
      <c r="N79" s="95"/>
      <c r="O79" s="95"/>
      <c r="P79" s="95"/>
      <c r="Q79" s="95"/>
      <c r="R79" s="95"/>
      <c r="S79" s="95"/>
      <c r="T79" s="95"/>
      <c r="U79" s="95"/>
      <c r="V79" s="95"/>
      <c r="W79" s="95"/>
      <c r="X79" s="95"/>
      <c r="Y79" s="95"/>
      <c r="Z79" s="95"/>
      <c r="AA79" s="95"/>
      <c r="AB79" s="95"/>
      <c r="AC79" s="95"/>
      <c r="AD79" s="95"/>
      <c r="AE79" s="95"/>
      <c r="AF79" s="95"/>
      <c r="AG79" s="95"/>
      <c r="AH79" s="316"/>
      <c r="AI79" s="528"/>
      <c r="AJ79" s="373"/>
      <c r="AK79" s="277"/>
      <c r="AL79" s="277"/>
      <c r="AM79" s="277"/>
      <c r="AN79" s="277"/>
      <c r="AO79" s="277"/>
      <c r="AP79" s="277"/>
      <c r="AQ79" s="277"/>
      <c r="AR79" s="277"/>
      <c r="AS79" s="277"/>
      <c r="AT79" s="277"/>
      <c r="AU79" s="277"/>
      <c r="AV79" s="277"/>
      <c r="AW79" s="277"/>
      <c r="AX79" s="277"/>
      <c r="AY79" s="277"/>
      <c r="AZ79" s="277"/>
      <c r="BA79" s="277"/>
      <c r="BB79" s="277"/>
      <c r="BC79" s="277"/>
      <c r="BD79" s="277"/>
      <c r="BE79" s="277"/>
      <c r="BF79" s="277"/>
      <c r="BG79" s="277"/>
      <c r="BH79" s="277"/>
      <c r="BI79" s="277"/>
      <c r="BJ79" s="277"/>
      <c r="BK79" s="277"/>
      <c r="BL79" s="277"/>
      <c r="BM79" s="277"/>
      <c r="BN79" s="277"/>
      <c r="BO79" s="277"/>
      <c r="BP79" s="277"/>
      <c r="BQ79" s="277"/>
      <c r="BR79" s="277"/>
      <c r="BS79" s="277"/>
      <c r="BT79" s="277"/>
      <c r="BU79" s="277"/>
      <c r="BV79" s="277"/>
      <c r="BW79" s="277"/>
      <c r="BX79" s="277"/>
      <c r="BY79" s="277"/>
      <c r="BZ79" s="277"/>
      <c r="CA79" s="544"/>
      <c r="CB79" s="506"/>
      <c r="CC79" s="506"/>
      <c r="CD79" s="506"/>
      <c r="CE79" s="506"/>
      <c r="CF79" s="506"/>
      <c r="CG79" s="506"/>
      <c r="CH79" s="506"/>
      <c r="CI79" s="506"/>
      <c r="CJ79" s="506"/>
      <c r="CK79" s="506"/>
    </row>
    <row r="80" spans="4:89">
      <c r="D80" s="95"/>
      <c r="E80" s="198"/>
      <c r="F80" s="95"/>
      <c r="G80" s="95"/>
      <c r="H80" s="95"/>
      <c r="I80" s="95"/>
      <c r="J80" s="95"/>
      <c r="K80" s="95"/>
      <c r="L80" s="95"/>
      <c r="M80" s="95"/>
      <c r="N80" s="95"/>
      <c r="O80" s="95"/>
      <c r="P80" s="95"/>
      <c r="Q80" s="95"/>
      <c r="R80" s="95"/>
      <c r="S80" s="95"/>
      <c r="T80" s="95"/>
      <c r="U80" s="95"/>
      <c r="V80" s="95"/>
      <c r="W80" s="95"/>
      <c r="X80" s="95"/>
      <c r="Y80" s="95"/>
      <c r="Z80" s="95"/>
      <c r="AA80" s="95"/>
      <c r="AB80" s="95"/>
      <c r="AC80" s="95"/>
      <c r="AD80" s="95"/>
      <c r="AE80" s="95"/>
      <c r="AF80" s="95"/>
      <c r="AG80" s="95"/>
      <c r="AH80" s="316"/>
      <c r="AI80" s="528"/>
      <c r="AJ80" s="373"/>
      <c r="AK80" s="277"/>
      <c r="AL80" s="277"/>
      <c r="AM80" s="277"/>
      <c r="AN80" s="277"/>
      <c r="AO80" s="277"/>
      <c r="AP80" s="277"/>
      <c r="AQ80" s="277"/>
      <c r="AR80" s="277"/>
      <c r="AS80" s="277"/>
      <c r="AT80" s="277"/>
      <c r="AU80" s="277"/>
      <c r="AV80" s="277"/>
      <c r="AW80" s="277"/>
      <c r="AX80" s="277"/>
      <c r="AY80" s="277"/>
      <c r="AZ80" s="277"/>
      <c r="BA80" s="277"/>
      <c r="BB80" s="277"/>
      <c r="BC80" s="277"/>
      <c r="BD80" s="277"/>
      <c r="BE80" s="277"/>
      <c r="BF80" s="277"/>
      <c r="BG80" s="277"/>
      <c r="BH80" s="277"/>
      <c r="BI80" s="277"/>
      <c r="BJ80" s="277"/>
      <c r="BK80" s="277"/>
      <c r="BL80" s="277"/>
      <c r="BM80" s="277"/>
      <c r="BN80" s="277"/>
      <c r="BO80" s="277"/>
      <c r="BP80" s="277"/>
      <c r="BQ80" s="277"/>
      <c r="BR80" s="277"/>
      <c r="BS80" s="277"/>
      <c r="BT80" s="277"/>
      <c r="BU80" s="277"/>
      <c r="BV80" s="277"/>
      <c r="BW80" s="277"/>
      <c r="BX80" s="277"/>
      <c r="BY80" s="277"/>
      <c r="BZ80" s="277"/>
      <c r="CA80" s="544"/>
      <c r="CB80" s="506"/>
      <c r="CC80" s="506"/>
      <c r="CD80" s="506"/>
      <c r="CE80" s="506"/>
      <c r="CF80" s="506"/>
      <c r="CG80" s="506"/>
      <c r="CH80" s="506"/>
      <c r="CI80" s="506"/>
      <c r="CJ80" s="506"/>
      <c r="CK80" s="506"/>
    </row>
    <row r="81" spans="4:89">
      <c r="D81" s="95"/>
      <c r="E81" s="198"/>
      <c r="F81" s="95"/>
      <c r="G81" s="95"/>
      <c r="H81" s="95"/>
      <c r="I81" s="95"/>
      <c r="J81" s="95"/>
      <c r="K81" s="95"/>
      <c r="L81" s="95"/>
      <c r="M81" s="95"/>
      <c r="N81" s="95"/>
      <c r="O81" s="95"/>
      <c r="P81" s="95"/>
      <c r="Q81" s="95"/>
      <c r="R81" s="95"/>
      <c r="S81" s="95"/>
      <c r="T81" s="95"/>
      <c r="U81" s="95"/>
      <c r="V81" s="95"/>
      <c r="W81" s="95"/>
      <c r="X81" s="95"/>
      <c r="Y81" s="95"/>
      <c r="Z81" s="95"/>
      <c r="AA81" s="95"/>
      <c r="AB81" s="95"/>
      <c r="AC81" s="95"/>
      <c r="AD81" s="95"/>
      <c r="AE81" s="95"/>
      <c r="AF81" s="95"/>
      <c r="AG81" s="95"/>
      <c r="AH81" s="316"/>
      <c r="AI81" s="528"/>
      <c r="AJ81" s="373"/>
      <c r="AK81" s="277"/>
      <c r="AL81" s="277"/>
      <c r="AM81" s="277"/>
      <c r="AN81" s="277"/>
      <c r="AO81" s="277"/>
      <c r="AP81" s="277"/>
      <c r="AQ81" s="277"/>
      <c r="AR81" s="277"/>
      <c r="AS81" s="277"/>
      <c r="AT81" s="277"/>
      <c r="AU81" s="277"/>
      <c r="AV81" s="277"/>
      <c r="AW81" s="277"/>
      <c r="AX81" s="277"/>
      <c r="AY81" s="277"/>
      <c r="AZ81" s="277"/>
      <c r="BA81" s="277"/>
      <c r="BB81" s="277"/>
      <c r="BC81" s="277"/>
      <c r="BD81" s="277"/>
      <c r="BE81" s="277"/>
      <c r="BF81" s="277"/>
      <c r="BG81" s="277"/>
      <c r="BH81" s="277"/>
      <c r="BI81" s="277"/>
      <c r="BJ81" s="277"/>
      <c r="BK81" s="277"/>
      <c r="BL81" s="277"/>
      <c r="BM81" s="277"/>
      <c r="BN81" s="277"/>
      <c r="BO81" s="277"/>
      <c r="BP81" s="277"/>
      <c r="BQ81" s="277"/>
      <c r="BR81" s="277"/>
      <c r="BS81" s="277"/>
      <c r="BT81" s="277"/>
      <c r="BU81" s="277"/>
      <c r="BV81" s="277"/>
      <c r="BW81" s="277"/>
      <c r="BX81" s="277"/>
      <c r="BY81" s="277"/>
      <c r="BZ81" s="277"/>
      <c r="CA81" s="544"/>
      <c r="CB81" s="506"/>
      <c r="CC81" s="506"/>
      <c r="CD81" s="506"/>
      <c r="CE81" s="506"/>
      <c r="CF81" s="506"/>
      <c r="CG81" s="506"/>
      <c r="CH81" s="506"/>
      <c r="CI81" s="506"/>
      <c r="CJ81" s="506"/>
      <c r="CK81" s="506"/>
    </row>
    <row r="82" spans="4:89">
      <c r="D82" s="95"/>
      <c r="E82" s="198"/>
      <c r="F82" s="95"/>
      <c r="G82" s="95"/>
      <c r="H82" s="95"/>
      <c r="I82" s="95"/>
      <c r="J82" s="95"/>
      <c r="K82" s="95"/>
      <c r="L82" s="95"/>
      <c r="M82" s="95"/>
      <c r="N82" s="95"/>
      <c r="O82" s="95"/>
      <c r="P82" s="95"/>
      <c r="Q82" s="95"/>
      <c r="R82" s="95"/>
      <c r="S82" s="95"/>
      <c r="T82" s="95"/>
      <c r="U82" s="95"/>
      <c r="V82" s="95"/>
      <c r="W82" s="95"/>
      <c r="X82" s="95"/>
      <c r="Y82" s="95"/>
      <c r="Z82" s="95"/>
      <c r="AA82" s="95"/>
      <c r="AB82" s="95"/>
      <c r="AC82" s="95"/>
      <c r="AD82" s="95"/>
      <c r="AE82" s="95"/>
      <c r="AF82" s="95"/>
      <c r="AG82" s="95"/>
      <c r="AH82" s="316"/>
      <c r="AI82" s="528"/>
      <c r="AJ82" s="373"/>
      <c r="AK82" s="277"/>
      <c r="AL82" s="277"/>
      <c r="AM82" s="277"/>
      <c r="AN82" s="277"/>
      <c r="AO82" s="277"/>
      <c r="AP82" s="277"/>
      <c r="AQ82" s="277"/>
      <c r="AR82" s="277"/>
      <c r="AS82" s="277"/>
      <c r="AT82" s="277"/>
      <c r="AU82" s="277"/>
      <c r="AV82" s="277"/>
      <c r="AW82" s="277"/>
      <c r="AX82" s="277"/>
      <c r="AY82" s="277"/>
      <c r="AZ82" s="277"/>
      <c r="BA82" s="277"/>
      <c r="BB82" s="277"/>
      <c r="BC82" s="277"/>
      <c r="BD82" s="277"/>
      <c r="BE82" s="277"/>
      <c r="BF82" s="277"/>
      <c r="BG82" s="277"/>
      <c r="BH82" s="277"/>
      <c r="BI82" s="277"/>
      <c r="BJ82" s="277"/>
      <c r="BK82" s="277"/>
      <c r="BL82" s="277"/>
      <c r="BM82" s="277"/>
      <c r="BN82" s="277"/>
      <c r="BO82" s="277"/>
      <c r="BP82" s="277"/>
      <c r="BQ82" s="277"/>
      <c r="BR82" s="277"/>
      <c r="BS82" s="277"/>
      <c r="BT82" s="277"/>
      <c r="BU82" s="277"/>
      <c r="BV82" s="277"/>
      <c r="BW82" s="277"/>
      <c r="BX82" s="277"/>
      <c r="BY82" s="277"/>
      <c r="BZ82" s="277"/>
      <c r="CA82" s="544"/>
      <c r="CB82" s="506"/>
      <c r="CC82" s="506"/>
      <c r="CD82" s="506"/>
      <c r="CE82" s="506"/>
      <c r="CF82" s="506"/>
      <c r="CG82" s="506"/>
      <c r="CH82" s="506"/>
      <c r="CI82" s="506"/>
      <c r="CJ82" s="506"/>
      <c r="CK82" s="506"/>
    </row>
    <row r="83" spans="4:89">
      <c r="D83" s="95"/>
      <c r="E83" s="198"/>
      <c r="F83" s="95"/>
      <c r="G83" s="95"/>
      <c r="H83" s="95"/>
      <c r="I83" s="95"/>
      <c r="J83" s="95"/>
      <c r="K83" s="95"/>
      <c r="L83" s="95"/>
      <c r="M83" s="95"/>
      <c r="N83" s="95"/>
      <c r="O83" s="95"/>
      <c r="P83" s="95"/>
      <c r="Q83" s="95"/>
      <c r="R83" s="95"/>
      <c r="S83" s="95"/>
      <c r="T83" s="95"/>
      <c r="U83" s="95"/>
      <c r="V83" s="95"/>
      <c r="W83" s="95"/>
      <c r="X83" s="95"/>
      <c r="Y83" s="95"/>
      <c r="Z83" s="95"/>
      <c r="AA83" s="95"/>
      <c r="AB83" s="95"/>
      <c r="AC83" s="95"/>
      <c r="AD83" s="95"/>
      <c r="AE83" s="95"/>
      <c r="AF83" s="95"/>
      <c r="AG83" s="95"/>
      <c r="AH83" s="316"/>
      <c r="AI83" s="528"/>
      <c r="AJ83" s="373"/>
      <c r="AK83" s="277"/>
      <c r="AL83" s="277"/>
      <c r="AM83" s="277"/>
      <c r="AN83" s="277"/>
      <c r="AO83" s="277"/>
      <c r="AP83" s="277"/>
      <c r="AQ83" s="277"/>
      <c r="AR83" s="277"/>
      <c r="AS83" s="277"/>
      <c r="AT83" s="277"/>
      <c r="AU83" s="277"/>
      <c r="AV83" s="277"/>
      <c r="AW83" s="277"/>
      <c r="AX83" s="277"/>
      <c r="AY83" s="277"/>
      <c r="AZ83" s="277"/>
      <c r="BA83" s="277"/>
      <c r="BB83" s="277"/>
      <c r="BC83" s="277"/>
      <c r="BD83" s="277"/>
      <c r="BE83" s="277"/>
      <c r="BF83" s="277"/>
      <c r="BG83" s="277"/>
      <c r="BH83" s="277"/>
      <c r="BI83" s="277"/>
      <c r="BJ83" s="277"/>
      <c r="BK83" s="277"/>
      <c r="BL83" s="277"/>
      <c r="BM83" s="277"/>
      <c r="BN83" s="277"/>
      <c r="BO83" s="277"/>
      <c r="BP83" s="277"/>
      <c r="BQ83" s="277"/>
      <c r="BR83" s="277"/>
      <c r="BS83" s="277"/>
      <c r="BT83" s="277"/>
      <c r="BU83" s="277"/>
      <c r="BV83" s="277"/>
      <c r="BW83" s="277"/>
      <c r="BX83" s="277"/>
      <c r="BY83" s="277"/>
      <c r="BZ83" s="277"/>
      <c r="CA83" s="544"/>
      <c r="CB83" s="506"/>
      <c r="CC83" s="506"/>
      <c r="CD83" s="506"/>
      <c r="CE83" s="506"/>
      <c r="CF83" s="506"/>
      <c r="CG83" s="506"/>
      <c r="CH83" s="506"/>
      <c r="CI83" s="506"/>
      <c r="CJ83" s="506"/>
      <c r="CK83" s="506"/>
    </row>
    <row r="84" spans="4:89">
      <c r="D84" s="95"/>
      <c r="E84" s="198"/>
      <c r="F84" s="95"/>
      <c r="G84" s="95"/>
      <c r="H84" s="95"/>
      <c r="I84" s="95"/>
      <c r="J84" s="95"/>
      <c r="K84" s="95"/>
      <c r="L84" s="95"/>
      <c r="M84" s="95"/>
      <c r="N84" s="95"/>
      <c r="O84" s="95"/>
      <c r="P84" s="95"/>
      <c r="Q84" s="95"/>
      <c r="R84" s="95"/>
      <c r="S84" s="95"/>
      <c r="T84" s="95"/>
      <c r="U84" s="95"/>
      <c r="V84" s="95"/>
      <c r="W84" s="95"/>
      <c r="X84" s="95"/>
      <c r="Y84" s="95"/>
      <c r="Z84" s="95"/>
      <c r="AA84" s="95"/>
      <c r="AB84" s="95"/>
      <c r="AC84" s="95"/>
      <c r="AD84" s="95"/>
      <c r="AE84" s="95"/>
      <c r="AF84" s="95"/>
      <c r="AG84" s="95"/>
      <c r="AH84" s="316"/>
      <c r="AI84" s="528"/>
      <c r="AJ84" s="373"/>
      <c r="AK84" s="277"/>
      <c r="AL84" s="277"/>
      <c r="AM84" s="277"/>
      <c r="AN84" s="277"/>
      <c r="AO84" s="277"/>
      <c r="AP84" s="277"/>
      <c r="AQ84" s="277"/>
      <c r="AR84" s="277"/>
      <c r="AS84" s="277"/>
      <c r="AT84" s="277"/>
      <c r="AU84" s="277"/>
      <c r="AV84" s="277"/>
      <c r="AW84" s="277"/>
      <c r="AX84" s="277"/>
      <c r="AY84" s="277"/>
      <c r="AZ84" s="277"/>
      <c r="BA84" s="277"/>
      <c r="BB84" s="277"/>
      <c r="BC84" s="277"/>
      <c r="BD84" s="277"/>
      <c r="BE84" s="277"/>
      <c r="BF84" s="277"/>
      <c r="BG84" s="277"/>
      <c r="BH84" s="277"/>
      <c r="BI84" s="277"/>
      <c r="BJ84" s="277"/>
      <c r="BK84" s="277"/>
      <c r="BL84" s="277"/>
      <c r="BM84" s="277"/>
      <c r="BN84" s="277"/>
      <c r="BO84" s="277"/>
      <c r="BP84" s="277"/>
      <c r="BQ84" s="277"/>
      <c r="BR84" s="277"/>
      <c r="BS84" s="277"/>
      <c r="BT84" s="277"/>
      <c r="BU84" s="277"/>
      <c r="BV84" s="277"/>
      <c r="BW84" s="277"/>
      <c r="BX84" s="277"/>
      <c r="BY84" s="277"/>
      <c r="BZ84" s="277"/>
      <c r="CA84" s="544"/>
      <c r="CB84" s="506"/>
      <c r="CC84" s="506"/>
      <c r="CD84" s="506"/>
      <c r="CE84" s="506"/>
      <c r="CF84" s="506"/>
      <c r="CG84" s="506"/>
      <c r="CH84" s="506"/>
      <c r="CI84" s="506"/>
      <c r="CJ84" s="506"/>
      <c r="CK84" s="506"/>
    </row>
    <row r="85" spans="4:89">
      <c r="D85" s="95"/>
      <c r="E85" s="198"/>
      <c r="F85" s="95"/>
      <c r="G85" s="95"/>
      <c r="H85" s="95"/>
      <c r="I85" s="95"/>
      <c r="J85" s="95"/>
      <c r="K85" s="95"/>
      <c r="L85" s="95"/>
      <c r="M85" s="95"/>
      <c r="N85" s="95"/>
      <c r="O85" s="95"/>
      <c r="P85" s="95"/>
      <c r="Q85" s="95"/>
      <c r="R85" s="95"/>
      <c r="S85" s="95"/>
      <c r="T85" s="95"/>
      <c r="U85" s="95"/>
      <c r="V85" s="95"/>
      <c r="W85" s="95"/>
      <c r="X85" s="95"/>
      <c r="Y85" s="95"/>
      <c r="Z85" s="95"/>
      <c r="AA85" s="95"/>
      <c r="AB85" s="95"/>
      <c r="AC85" s="95"/>
      <c r="AD85" s="95"/>
      <c r="AE85" s="95"/>
      <c r="AF85" s="95"/>
      <c r="AG85" s="95"/>
      <c r="AH85" s="316"/>
      <c r="AI85" s="528"/>
      <c r="AJ85" s="373"/>
      <c r="AK85" s="277"/>
      <c r="AL85" s="277"/>
      <c r="AM85" s="277"/>
      <c r="AN85" s="277"/>
      <c r="AO85" s="277"/>
      <c r="AP85" s="277"/>
      <c r="AQ85" s="277"/>
      <c r="AR85" s="277"/>
      <c r="AS85" s="277"/>
      <c r="AT85" s="277"/>
      <c r="AU85" s="277"/>
      <c r="AV85" s="277"/>
      <c r="AW85" s="277"/>
      <c r="AX85" s="277"/>
      <c r="AY85" s="277"/>
      <c r="AZ85" s="277"/>
      <c r="BA85" s="277"/>
      <c r="BB85" s="277"/>
      <c r="BC85" s="277"/>
      <c r="BD85" s="277"/>
      <c r="BE85" s="277"/>
      <c r="BF85" s="277"/>
      <c r="BG85" s="277"/>
      <c r="BH85" s="277"/>
      <c r="BI85" s="277"/>
      <c r="BJ85" s="277"/>
      <c r="BK85" s="277"/>
      <c r="BL85" s="277"/>
      <c r="BM85" s="277"/>
      <c r="BN85" s="277"/>
      <c r="BO85" s="277"/>
      <c r="BP85" s="277"/>
      <c r="BQ85" s="277"/>
      <c r="BR85" s="277"/>
      <c r="BS85" s="277"/>
      <c r="BT85" s="277"/>
      <c r="BU85" s="277"/>
      <c r="BV85" s="277"/>
      <c r="BW85" s="277"/>
      <c r="BX85" s="277"/>
      <c r="BY85" s="277"/>
      <c r="BZ85" s="277"/>
      <c r="CA85" s="544"/>
      <c r="CB85" s="506"/>
      <c r="CC85" s="506"/>
      <c r="CD85" s="506"/>
      <c r="CE85" s="506"/>
      <c r="CF85" s="506"/>
      <c r="CG85" s="506"/>
      <c r="CH85" s="506"/>
      <c r="CI85" s="506"/>
      <c r="CJ85" s="506"/>
      <c r="CK85" s="506"/>
    </row>
    <row r="86" spans="4:89">
      <c r="D86" s="95"/>
      <c r="E86" s="198"/>
      <c r="F86" s="95"/>
      <c r="G86" s="95"/>
      <c r="H86" s="95"/>
      <c r="I86" s="95"/>
      <c r="J86" s="95"/>
      <c r="K86" s="95"/>
      <c r="L86" s="95"/>
      <c r="M86" s="95"/>
      <c r="N86" s="95"/>
      <c r="O86" s="95"/>
      <c r="P86" s="95"/>
      <c r="Q86" s="95"/>
      <c r="R86" s="95"/>
      <c r="S86" s="95"/>
      <c r="T86" s="95"/>
      <c r="U86" s="95"/>
      <c r="V86" s="95"/>
      <c r="W86" s="95"/>
      <c r="X86" s="95"/>
      <c r="Y86" s="95"/>
      <c r="Z86" s="95"/>
      <c r="AA86" s="95"/>
      <c r="AB86" s="95"/>
      <c r="AC86" s="95"/>
      <c r="AD86" s="95"/>
      <c r="AE86" s="95"/>
      <c r="AF86" s="95"/>
      <c r="AG86" s="95"/>
      <c r="AH86" s="316"/>
      <c r="AI86" s="528"/>
      <c r="AJ86" s="373"/>
      <c r="AK86" s="277"/>
      <c r="AL86" s="277"/>
      <c r="AM86" s="277"/>
      <c r="AN86" s="277"/>
      <c r="AO86" s="277"/>
      <c r="AP86" s="277"/>
      <c r="AQ86" s="277"/>
      <c r="AR86" s="277"/>
      <c r="AS86" s="277"/>
      <c r="AT86" s="277"/>
      <c r="AU86" s="277"/>
      <c r="AV86" s="277"/>
      <c r="AW86" s="277"/>
      <c r="AX86" s="277"/>
      <c r="AY86" s="277"/>
      <c r="AZ86" s="277"/>
      <c r="BA86" s="277"/>
      <c r="BB86" s="277"/>
      <c r="BC86" s="277"/>
      <c r="BD86" s="277"/>
      <c r="BE86" s="277"/>
      <c r="BF86" s="277"/>
      <c r="BG86" s="277"/>
      <c r="BH86" s="277"/>
      <c r="BI86" s="277"/>
      <c r="BJ86" s="277"/>
      <c r="BK86" s="277"/>
      <c r="BL86" s="277"/>
      <c r="BM86" s="277"/>
      <c r="BN86" s="277"/>
      <c r="BO86" s="277"/>
      <c r="BP86" s="277"/>
      <c r="BQ86" s="277"/>
      <c r="BR86" s="277"/>
      <c r="BS86" s="277"/>
      <c r="BT86" s="277"/>
      <c r="BU86" s="277"/>
      <c r="BV86" s="277"/>
      <c r="BW86" s="277"/>
      <c r="BX86" s="277"/>
      <c r="BY86" s="277"/>
      <c r="BZ86" s="277"/>
      <c r="CA86" s="544"/>
      <c r="CB86" s="506"/>
      <c r="CC86" s="506"/>
      <c r="CD86" s="506"/>
      <c r="CE86" s="506"/>
      <c r="CF86" s="506"/>
      <c r="CG86" s="506"/>
      <c r="CH86" s="506"/>
      <c r="CI86" s="506"/>
      <c r="CJ86" s="506"/>
      <c r="CK86" s="506"/>
    </row>
    <row r="87" spans="4:89">
      <c r="D87" s="95"/>
      <c r="E87" s="198"/>
      <c r="F87" s="95"/>
      <c r="G87" s="95"/>
      <c r="H87" s="95"/>
      <c r="I87" s="95"/>
      <c r="J87" s="95"/>
      <c r="K87" s="95"/>
      <c r="L87" s="95"/>
      <c r="M87" s="95"/>
      <c r="N87" s="95"/>
      <c r="O87" s="95"/>
      <c r="P87" s="95"/>
      <c r="Q87" s="95"/>
      <c r="R87" s="95"/>
      <c r="S87" s="95"/>
      <c r="T87" s="95"/>
      <c r="U87" s="95"/>
      <c r="V87" s="95"/>
      <c r="W87" s="95"/>
      <c r="X87" s="95"/>
      <c r="Y87" s="95"/>
      <c r="Z87" s="95"/>
      <c r="AA87" s="95"/>
      <c r="AB87" s="95"/>
      <c r="AC87" s="95"/>
      <c r="AD87" s="95"/>
      <c r="AE87" s="95"/>
      <c r="AF87" s="95"/>
      <c r="AG87" s="95"/>
      <c r="AH87" s="316"/>
      <c r="AI87" s="528"/>
      <c r="AJ87" s="373"/>
      <c r="AK87" s="277"/>
      <c r="AL87" s="277"/>
      <c r="AM87" s="277"/>
      <c r="AN87" s="277"/>
      <c r="AO87" s="277"/>
      <c r="AP87" s="277"/>
      <c r="AQ87" s="277"/>
      <c r="AR87" s="277"/>
      <c r="AS87" s="277"/>
      <c r="AT87" s="277"/>
      <c r="AU87" s="277"/>
      <c r="AV87" s="277"/>
      <c r="AW87" s="277"/>
      <c r="AX87" s="277"/>
      <c r="AY87" s="277"/>
      <c r="AZ87" s="277"/>
      <c r="BA87" s="277"/>
      <c r="BB87" s="277"/>
      <c r="BC87" s="277"/>
      <c r="BD87" s="277"/>
      <c r="BE87" s="277"/>
      <c r="BF87" s="277"/>
      <c r="BG87" s="277"/>
      <c r="BH87" s="277"/>
      <c r="BI87" s="277"/>
      <c r="BJ87" s="277"/>
      <c r="BK87" s="277"/>
      <c r="BL87" s="277"/>
      <c r="BM87" s="277"/>
      <c r="BN87" s="277"/>
      <c r="BO87" s="277"/>
      <c r="BP87" s="277"/>
      <c r="BQ87" s="277"/>
      <c r="BR87" s="277"/>
      <c r="BS87" s="277"/>
      <c r="BT87" s="277"/>
      <c r="BU87" s="277"/>
      <c r="BV87" s="277"/>
      <c r="BW87" s="277"/>
      <c r="BX87" s="277"/>
      <c r="BY87" s="277"/>
      <c r="BZ87" s="277"/>
      <c r="CA87" s="544"/>
      <c r="CB87" s="506"/>
      <c r="CC87" s="506"/>
      <c r="CD87" s="506"/>
      <c r="CE87" s="506"/>
      <c r="CF87" s="506"/>
      <c r="CG87" s="506"/>
      <c r="CH87" s="506"/>
      <c r="CI87" s="506"/>
      <c r="CJ87" s="506"/>
      <c r="CK87" s="506"/>
    </row>
    <row r="88" spans="4:89">
      <c r="D88" s="95"/>
      <c r="E88" s="198"/>
      <c r="F88" s="95"/>
      <c r="G88" s="95"/>
      <c r="H88" s="95"/>
      <c r="I88" s="95"/>
      <c r="J88" s="95"/>
      <c r="K88" s="95"/>
      <c r="L88" s="95"/>
      <c r="M88" s="95"/>
      <c r="N88" s="95"/>
      <c r="O88" s="95"/>
      <c r="P88" s="95"/>
      <c r="Q88" s="95"/>
      <c r="R88" s="95"/>
      <c r="S88" s="95"/>
      <c r="T88" s="95"/>
      <c r="U88" s="95"/>
      <c r="V88" s="95"/>
      <c r="W88" s="95"/>
      <c r="X88" s="95"/>
      <c r="Y88" s="95"/>
      <c r="Z88" s="95"/>
      <c r="AA88" s="95"/>
      <c r="AB88" s="95"/>
      <c r="AC88" s="95"/>
      <c r="AD88" s="95"/>
      <c r="AE88" s="95"/>
      <c r="AF88" s="95"/>
      <c r="AG88" s="95"/>
      <c r="AH88" s="316"/>
      <c r="AI88" s="528"/>
      <c r="AJ88" s="373"/>
      <c r="AK88" s="277"/>
      <c r="AL88" s="277"/>
      <c r="AM88" s="277"/>
      <c r="AN88" s="277"/>
      <c r="AO88" s="277"/>
      <c r="AP88" s="277"/>
      <c r="AQ88" s="277"/>
      <c r="AR88" s="277"/>
      <c r="AS88" s="277"/>
      <c r="AT88" s="277"/>
      <c r="AU88" s="277"/>
      <c r="AV88" s="277"/>
      <c r="AW88" s="277"/>
      <c r="AX88" s="277"/>
      <c r="AY88" s="277"/>
      <c r="AZ88" s="277"/>
      <c r="BA88" s="277"/>
      <c r="BB88" s="277"/>
      <c r="BC88" s="277"/>
      <c r="BD88" s="277"/>
      <c r="BE88" s="277"/>
      <c r="BF88" s="277"/>
      <c r="BG88" s="277"/>
      <c r="BH88" s="277"/>
      <c r="BI88" s="277"/>
      <c r="BJ88" s="277"/>
      <c r="BK88" s="277"/>
      <c r="BL88" s="277"/>
      <c r="BM88" s="277"/>
      <c r="BN88" s="277"/>
      <c r="BO88" s="277"/>
      <c r="BP88" s="277"/>
      <c r="BQ88" s="277"/>
      <c r="BR88" s="277"/>
      <c r="BS88" s="277"/>
      <c r="BT88" s="277"/>
      <c r="BU88" s="277"/>
      <c r="BV88" s="277"/>
      <c r="BW88" s="277"/>
      <c r="BX88" s="277"/>
      <c r="BY88" s="277"/>
      <c r="BZ88" s="277"/>
      <c r="CA88" s="544"/>
      <c r="CB88" s="506"/>
      <c r="CC88" s="506"/>
      <c r="CD88" s="506"/>
      <c r="CE88" s="506"/>
      <c r="CF88" s="506"/>
      <c r="CG88" s="506"/>
      <c r="CH88" s="506"/>
      <c r="CI88" s="506"/>
      <c r="CJ88" s="506"/>
      <c r="CK88" s="506"/>
    </row>
    <row r="89" spans="4:89">
      <c r="D89" s="95"/>
      <c r="E89" s="198"/>
      <c r="F89" s="95"/>
      <c r="G89" s="95"/>
      <c r="H89" s="95"/>
      <c r="I89" s="95"/>
      <c r="J89" s="95"/>
      <c r="K89" s="95"/>
      <c r="L89" s="95"/>
      <c r="M89" s="95"/>
      <c r="N89" s="95"/>
      <c r="O89" s="95"/>
      <c r="P89" s="95"/>
      <c r="Q89" s="95"/>
      <c r="R89" s="95"/>
      <c r="S89" s="95"/>
      <c r="T89" s="95"/>
      <c r="U89" s="95"/>
      <c r="V89" s="95"/>
      <c r="W89" s="95"/>
      <c r="X89" s="95"/>
      <c r="Y89" s="95"/>
      <c r="Z89" s="95"/>
      <c r="AA89" s="95"/>
      <c r="AB89" s="95"/>
      <c r="AC89" s="95"/>
      <c r="AD89" s="95"/>
      <c r="AE89" s="95"/>
      <c r="AF89" s="95"/>
      <c r="AG89" s="95"/>
      <c r="AH89" s="316"/>
      <c r="AI89" s="528"/>
      <c r="AJ89" s="373"/>
      <c r="AK89" s="277"/>
      <c r="AL89" s="277"/>
      <c r="AM89" s="277"/>
      <c r="AN89" s="277"/>
      <c r="AO89" s="277"/>
      <c r="AP89" s="277"/>
      <c r="AQ89" s="277"/>
      <c r="AR89" s="277"/>
      <c r="AS89" s="277"/>
      <c r="AT89" s="277"/>
      <c r="AU89" s="277"/>
      <c r="AV89" s="277"/>
      <c r="AW89" s="277"/>
      <c r="AX89" s="277"/>
      <c r="AY89" s="277"/>
      <c r="AZ89" s="277"/>
      <c r="BA89" s="277"/>
      <c r="BB89" s="277"/>
      <c r="BC89" s="277"/>
      <c r="BD89" s="277"/>
      <c r="BE89" s="277"/>
      <c r="BF89" s="277"/>
      <c r="BG89" s="277"/>
      <c r="BH89" s="277"/>
      <c r="BI89" s="277"/>
      <c r="BJ89" s="277"/>
      <c r="BK89" s="277"/>
      <c r="BL89" s="277"/>
      <c r="BM89" s="277"/>
      <c r="BN89" s="277"/>
      <c r="BO89" s="277"/>
      <c r="BP89" s="277"/>
      <c r="BQ89" s="277"/>
      <c r="BR89" s="277"/>
      <c r="BS89" s="277"/>
      <c r="BT89" s="277"/>
      <c r="BU89" s="277"/>
      <c r="BV89" s="277"/>
      <c r="BW89" s="277"/>
      <c r="BX89" s="277"/>
      <c r="BY89" s="277"/>
      <c r="BZ89" s="277"/>
      <c r="CA89" s="544"/>
      <c r="CB89" s="506"/>
      <c r="CC89" s="506"/>
      <c r="CD89" s="506"/>
      <c r="CE89" s="506"/>
      <c r="CF89" s="506"/>
      <c r="CG89" s="506"/>
      <c r="CH89" s="506"/>
      <c r="CI89" s="506"/>
      <c r="CJ89" s="506"/>
      <c r="CK89" s="506"/>
    </row>
    <row r="90" spans="4:89">
      <c r="D90" s="95"/>
      <c r="E90" s="198"/>
      <c r="F90" s="95"/>
      <c r="G90" s="95"/>
      <c r="H90" s="95"/>
      <c r="I90" s="95"/>
      <c r="J90" s="95"/>
      <c r="K90" s="95"/>
      <c r="L90" s="95"/>
      <c r="M90" s="95"/>
      <c r="N90" s="95"/>
      <c r="O90" s="95"/>
      <c r="P90" s="95"/>
      <c r="Q90" s="95"/>
      <c r="R90" s="95"/>
      <c r="S90" s="95"/>
      <c r="T90" s="95"/>
      <c r="U90" s="95"/>
      <c r="V90" s="95"/>
      <c r="W90" s="95"/>
      <c r="X90" s="95"/>
      <c r="Y90" s="95"/>
      <c r="Z90" s="95"/>
      <c r="AA90" s="95"/>
      <c r="AB90" s="95"/>
      <c r="AC90" s="95"/>
      <c r="AD90" s="95"/>
      <c r="AE90" s="95"/>
      <c r="AF90" s="95"/>
      <c r="AG90" s="95"/>
      <c r="AH90" s="316"/>
      <c r="AI90" s="528"/>
      <c r="AJ90" s="373"/>
      <c r="AK90" s="277"/>
      <c r="AL90" s="277"/>
      <c r="AM90" s="277"/>
      <c r="AN90" s="277"/>
      <c r="AO90" s="277"/>
      <c r="AP90" s="277"/>
      <c r="AQ90" s="277"/>
      <c r="AR90" s="277"/>
      <c r="AS90" s="277"/>
      <c r="AT90" s="277"/>
      <c r="AU90" s="277"/>
      <c r="AV90" s="277"/>
      <c r="AW90" s="277"/>
      <c r="AX90" s="277"/>
      <c r="AY90" s="277"/>
      <c r="AZ90" s="277"/>
      <c r="BA90" s="277"/>
      <c r="BB90" s="277"/>
      <c r="BC90" s="277"/>
      <c r="BD90" s="277"/>
      <c r="BE90" s="277"/>
      <c r="BF90" s="277"/>
      <c r="BG90" s="277"/>
      <c r="BH90" s="277"/>
      <c r="BI90" s="277"/>
      <c r="BJ90" s="277"/>
      <c r="BK90" s="277"/>
      <c r="BL90" s="277"/>
      <c r="BM90" s="277"/>
      <c r="BN90" s="277"/>
      <c r="BO90" s="277"/>
      <c r="BP90" s="277"/>
      <c r="BQ90" s="277"/>
      <c r="BR90" s="277"/>
      <c r="BS90" s="277"/>
      <c r="BT90" s="277"/>
      <c r="BU90" s="277"/>
      <c r="BV90" s="277"/>
      <c r="BW90" s="277"/>
      <c r="BX90" s="277"/>
      <c r="BY90" s="277"/>
      <c r="BZ90" s="277"/>
      <c r="CA90" s="544"/>
      <c r="CB90" s="506"/>
      <c r="CC90" s="506"/>
      <c r="CD90" s="506"/>
      <c r="CE90" s="506"/>
      <c r="CF90" s="506"/>
      <c r="CG90" s="506"/>
      <c r="CH90" s="506"/>
      <c r="CI90" s="506"/>
      <c r="CJ90" s="506"/>
      <c r="CK90" s="506"/>
    </row>
    <row r="91" spans="4:89">
      <c r="D91" s="95"/>
      <c r="E91" s="198"/>
      <c r="F91" s="95"/>
      <c r="G91" s="95"/>
      <c r="H91" s="95"/>
      <c r="I91" s="95"/>
      <c r="J91" s="95"/>
      <c r="K91" s="95"/>
      <c r="L91" s="95"/>
      <c r="M91" s="95"/>
      <c r="N91" s="95"/>
      <c r="O91" s="95"/>
      <c r="P91" s="95"/>
      <c r="Q91" s="95"/>
      <c r="R91" s="95"/>
      <c r="S91" s="95"/>
      <c r="T91" s="95"/>
      <c r="U91" s="95"/>
      <c r="V91" s="95"/>
      <c r="W91" s="95"/>
      <c r="X91" s="95"/>
      <c r="Y91" s="95"/>
      <c r="Z91" s="95"/>
      <c r="AA91" s="95"/>
      <c r="AB91" s="95"/>
      <c r="AC91" s="95"/>
      <c r="AD91" s="95"/>
      <c r="AE91" s="95"/>
      <c r="AF91" s="95"/>
      <c r="AG91" s="95"/>
      <c r="AH91" s="316"/>
      <c r="AI91" s="528"/>
      <c r="AJ91" s="373"/>
      <c r="AK91" s="277"/>
      <c r="AL91" s="277"/>
      <c r="AM91" s="277"/>
      <c r="AN91" s="277"/>
      <c r="AO91" s="277"/>
      <c r="AP91" s="277"/>
      <c r="AQ91" s="277"/>
      <c r="AR91" s="277"/>
      <c r="AS91" s="277"/>
      <c r="AT91" s="277"/>
      <c r="AU91" s="277"/>
      <c r="AV91" s="277"/>
      <c r="AW91" s="277"/>
      <c r="AX91" s="277"/>
      <c r="AY91" s="277"/>
      <c r="AZ91" s="277"/>
      <c r="BA91" s="277"/>
      <c r="BB91" s="277"/>
      <c r="BC91" s="277"/>
      <c r="BD91" s="277"/>
      <c r="BE91" s="277"/>
      <c r="BF91" s="277"/>
      <c r="BG91" s="277"/>
      <c r="BH91" s="277"/>
      <c r="BI91" s="277"/>
      <c r="BJ91" s="277"/>
      <c r="BK91" s="277"/>
      <c r="BL91" s="277"/>
      <c r="BM91" s="277"/>
      <c r="BN91" s="277"/>
      <c r="BO91" s="277"/>
      <c r="BP91" s="277"/>
      <c r="BQ91" s="277"/>
      <c r="BR91" s="277"/>
      <c r="BS91" s="277"/>
      <c r="BT91" s="277"/>
      <c r="BU91" s="277"/>
      <c r="BV91" s="277"/>
      <c r="BW91" s="277"/>
      <c r="BX91" s="277"/>
      <c r="BY91" s="277"/>
      <c r="BZ91" s="277"/>
      <c r="CA91" s="544"/>
      <c r="CB91" s="506"/>
      <c r="CC91" s="506"/>
      <c r="CD91" s="506"/>
      <c r="CE91" s="506"/>
      <c r="CF91" s="506"/>
      <c r="CG91" s="506"/>
      <c r="CH91" s="506"/>
      <c r="CI91" s="506"/>
      <c r="CJ91" s="506"/>
      <c r="CK91" s="506"/>
    </row>
    <row r="92" spans="4:89">
      <c r="D92" s="95"/>
      <c r="E92" s="198"/>
      <c r="F92" s="95"/>
      <c r="G92" s="95"/>
      <c r="H92" s="95"/>
      <c r="I92" s="95"/>
      <c r="J92" s="95"/>
      <c r="K92" s="95"/>
      <c r="L92" s="95"/>
      <c r="M92" s="95"/>
      <c r="N92" s="95"/>
      <c r="O92" s="95"/>
      <c r="P92" s="95"/>
      <c r="Q92" s="95"/>
      <c r="R92" s="95"/>
      <c r="S92" s="95"/>
      <c r="T92" s="95"/>
      <c r="U92" s="95"/>
      <c r="V92" s="95"/>
      <c r="W92" s="95"/>
      <c r="X92" s="95"/>
      <c r="Y92" s="95"/>
      <c r="Z92" s="95"/>
      <c r="AA92" s="95"/>
      <c r="AB92" s="95"/>
      <c r="AC92" s="95"/>
      <c r="AD92" s="95"/>
      <c r="AE92" s="95"/>
      <c r="AF92" s="95"/>
      <c r="AG92" s="95"/>
      <c r="AH92" s="316"/>
      <c r="AI92" s="528"/>
      <c r="AJ92" s="373"/>
      <c r="AK92" s="277"/>
      <c r="AL92" s="277"/>
      <c r="AM92" s="277"/>
      <c r="AN92" s="277"/>
      <c r="AO92" s="277"/>
      <c r="AP92" s="277"/>
      <c r="AQ92" s="277"/>
      <c r="AR92" s="277"/>
      <c r="AS92" s="277"/>
      <c r="AT92" s="277"/>
      <c r="AU92" s="277"/>
      <c r="AV92" s="277"/>
      <c r="AW92" s="277"/>
      <c r="AX92" s="277"/>
      <c r="AY92" s="277"/>
      <c r="AZ92" s="277"/>
      <c r="BA92" s="277"/>
      <c r="BB92" s="277"/>
      <c r="BC92" s="277"/>
      <c r="BD92" s="277"/>
      <c r="BE92" s="277"/>
      <c r="BF92" s="277"/>
      <c r="BG92" s="277"/>
      <c r="BH92" s="277"/>
      <c r="BI92" s="277"/>
      <c r="BJ92" s="277"/>
      <c r="BK92" s="277"/>
      <c r="BL92" s="277"/>
      <c r="BM92" s="277"/>
      <c r="BN92" s="277"/>
      <c r="BO92" s="277"/>
      <c r="BP92" s="277"/>
      <c r="BQ92" s="277"/>
      <c r="BR92" s="277"/>
      <c r="BS92" s="277"/>
      <c r="BT92" s="277"/>
      <c r="BU92" s="277"/>
      <c r="BV92" s="277"/>
      <c r="BW92" s="277"/>
      <c r="BX92" s="277"/>
      <c r="BY92" s="277"/>
      <c r="BZ92" s="277"/>
      <c r="CA92" s="544"/>
      <c r="CB92" s="506"/>
      <c r="CC92" s="506"/>
      <c r="CD92" s="506"/>
      <c r="CE92" s="506"/>
      <c r="CF92" s="506"/>
      <c r="CG92" s="506"/>
      <c r="CH92" s="506"/>
      <c r="CI92" s="506"/>
      <c r="CJ92" s="506"/>
      <c r="CK92" s="506"/>
    </row>
    <row r="93" spans="4:89">
      <c r="D93" s="95"/>
      <c r="E93" s="198"/>
      <c r="F93" s="95"/>
      <c r="G93" s="95"/>
      <c r="H93" s="95"/>
      <c r="I93" s="95"/>
      <c r="J93" s="95"/>
      <c r="K93" s="95"/>
      <c r="L93" s="95"/>
      <c r="M93" s="95"/>
      <c r="N93" s="95"/>
      <c r="O93" s="95"/>
      <c r="P93" s="95"/>
      <c r="Q93" s="95"/>
      <c r="R93" s="95"/>
      <c r="S93" s="95"/>
      <c r="T93" s="95"/>
      <c r="U93" s="95"/>
      <c r="V93" s="95"/>
      <c r="W93" s="95"/>
      <c r="X93" s="95"/>
      <c r="Y93" s="95"/>
      <c r="Z93" s="95"/>
      <c r="AA93" s="95"/>
      <c r="AB93" s="95"/>
      <c r="AC93" s="95"/>
      <c r="AD93" s="95"/>
      <c r="AE93" s="95"/>
      <c r="AF93" s="95"/>
      <c r="AG93" s="95"/>
      <c r="AH93" s="316"/>
      <c r="AI93" s="528"/>
      <c r="AJ93" s="373"/>
      <c r="AK93" s="277"/>
      <c r="AL93" s="277"/>
      <c r="AM93" s="277"/>
      <c r="AN93" s="277"/>
      <c r="AO93" s="277"/>
      <c r="AP93" s="277"/>
      <c r="AQ93" s="277"/>
      <c r="AR93" s="277"/>
      <c r="AS93" s="277"/>
      <c r="AT93" s="277"/>
      <c r="AU93" s="277"/>
      <c r="AV93" s="277"/>
      <c r="AW93" s="277"/>
      <c r="AX93" s="277"/>
      <c r="AY93" s="277"/>
      <c r="AZ93" s="277"/>
      <c r="BA93" s="277"/>
      <c r="BB93" s="277"/>
      <c r="BC93" s="277"/>
      <c r="BD93" s="277"/>
      <c r="BE93" s="277"/>
      <c r="BF93" s="277"/>
      <c r="BG93" s="277"/>
      <c r="BH93" s="277"/>
      <c r="BI93" s="277"/>
      <c r="BJ93" s="277"/>
      <c r="BK93" s="277"/>
      <c r="BL93" s="277"/>
      <c r="BM93" s="277"/>
      <c r="BN93" s="277"/>
      <c r="BO93" s="277"/>
      <c r="BP93" s="277"/>
      <c r="BQ93" s="277"/>
      <c r="BR93" s="277"/>
      <c r="BS93" s="277"/>
      <c r="BT93" s="277"/>
      <c r="BU93" s="277"/>
      <c r="BV93" s="277"/>
      <c r="BW93" s="277"/>
      <c r="BX93" s="277"/>
      <c r="BY93" s="277"/>
      <c r="BZ93" s="277"/>
      <c r="CA93" s="544"/>
      <c r="CB93" s="506"/>
      <c r="CC93" s="506"/>
      <c r="CD93" s="506"/>
      <c r="CE93" s="506"/>
      <c r="CF93" s="506"/>
      <c r="CG93" s="506"/>
      <c r="CH93" s="506"/>
      <c r="CI93" s="506"/>
      <c r="CJ93" s="506"/>
      <c r="CK93" s="506"/>
    </row>
    <row r="94" spans="4:89">
      <c r="D94" s="95"/>
      <c r="E94" s="198"/>
      <c r="F94" s="95"/>
      <c r="G94" s="95"/>
      <c r="H94" s="95"/>
      <c r="I94" s="95"/>
      <c r="J94" s="95"/>
      <c r="K94" s="95"/>
      <c r="L94" s="95"/>
      <c r="M94" s="95"/>
      <c r="N94" s="95"/>
      <c r="O94" s="95"/>
      <c r="P94" s="95"/>
      <c r="Q94" s="95"/>
      <c r="R94" s="95"/>
      <c r="S94" s="95"/>
      <c r="T94" s="95"/>
      <c r="U94" s="95"/>
      <c r="V94" s="95"/>
      <c r="W94" s="95"/>
      <c r="X94" s="95"/>
      <c r="Y94" s="95"/>
      <c r="Z94" s="95"/>
      <c r="AA94" s="95"/>
      <c r="AB94" s="95"/>
      <c r="AC94" s="95"/>
      <c r="AD94" s="95"/>
      <c r="AE94" s="95"/>
      <c r="AF94" s="95"/>
      <c r="AG94" s="95"/>
      <c r="AH94" s="316"/>
      <c r="AI94" s="528"/>
      <c r="AJ94" s="373"/>
      <c r="AK94" s="277"/>
      <c r="AL94" s="277"/>
      <c r="AM94" s="277"/>
      <c r="AN94" s="277"/>
      <c r="AO94" s="277"/>
      <c r="AP94" s="277"/>
      <c r="AQ94" s="277"/>
      <c r="AR94" s="277"/>
      <c r="AS94" s="277"/>
      <c r="AT94" s="277"/>
      <c r="AU94" s="277"/>
      <c r="AV94" s="277"/>
      <c r="AW94" s="277"/>
      <c r="AX94" s="277"/>
      <c r="AY94" s="277"/>
      <c r="AZ94" s="277"/>
      <c r="BA94" s="277"/>
      <c r="BB94" s="277"/>
      <c r="BC94" s="277"/>
      <c r="BD94" s="277"/>
      <c r="BE94" s="277"/>
      <c r="BF94" s="277"/>
      <c r="BG94" s="277"/>
      <c r="BH94" s="277"/>
      <c r="BI94" s="277"/>
      <c r="BJ94" s="277"/>
      <c r="BK94" s="277"/>
      <c r="BL94" s="277"/>
      <c r="BM94" s="277"/>
      <c r="BN94" s="277"/>
      <c r="BO94" s="277"/>
      <c r="BP94" s="277"/>
      <c r="BQ94" s="277"/>
      <c r="BR94" s="277"/>
      <c r="BS94" s="277"/>
      <c r="BT94" s="277"/>
      <c r="BU94" s="277"/>
      <c r="BV94" s="277"/>
      <c r="BW94" s="277"/>
      <c r="BX94" s="277"/>
      <c r="BY94" s="277"/>
      <c r="BZ94" s="277"/>
      <c r="CA94" s="544"/>
      <c r="CB94" s="506"/>
      <c r="CC94" s="506"/>
      <c r="CD94" s="506"/>
      <c r="CE94" s="506"/>
      <c r="CF94" s="506"/>
      <c r="CG94" s="506"/>
      <c r="CH94" s="506"/>
      <c r="CI94" s="506"/>
      <c r="CJ94" s="506"/>
      <c r="CK94" s="506"/>
    </row>
    <row r="95" spans="4:89">
      <c r="D95" s="95"/>
      <c r="E95" s="198"/>
      <c r="F95" s="95"/>
      <c r="G95" s="95"/>
      <c r="H95" s="95"/>
      <c r="I95" s="95"/>
      <c r="J95" s="95"/>
      <c r="K95" s="95"/>
      <c r="L95" s="95"/>
      <c r="M95" s="95"/>
      <c r="N95" s="95"/>
      <c r="O95" s="95"/>
      <c r="P95" s="95"/>
      <c r="Q95" s="95"/>
      <c r="R95" s="95"/>
      <c r="S95" s="95"/>
      <c r="T95" s="95"/>
      <c r="U95" s="95"/>
      <c r="V95" s="95"/>
      <c r="W95" s="95"/>
      <c r="X95" s="95"/>
      <c r="Y95" s="95"/>
      <c r="Z95" s="95"/>
      <c r="AA95" s="95"/>
      <c r="AB95" s="95"/>
      <c r="AC95" s="95"/>
      <c r="AD95" s="95"/>
      <c r="AE95" s="95"/>
      <c r="AF95" s="95"/>
      <c r="AG95" s="95"/>
      <c r="AH95" s="316"/>
      <c r="AI95" s="528"/>
      <c r="AJ95" s="373"/>
      <c r="AK95" s="277"/>
      <c r="AL95" s="277"/>
      <c r="AM95" s="277"/>
      <c r="AN95" s="277"/>
      <c r="AO95" s="277"/>
      <c r="AP95" s="277"/>
      <c r="AQ95" s="277"/>
      <c r="AR95" s="277"/>
      <c r="AS95" s="277"/>
      <c r="AT95" s="277"/>
      <c r="AU95" s="277"/>
      <c r="AV95" s="277"/>
      <c r="AW95" s="277"/>
      <c r="AX95" s="277"/>
      <c r="AY95" s="277"/>
      <c r="AZ95" s="277"/>
      <c r="BA95" s="277"/>
      <c r="BB95" s="277"/>
      <c r="BC95" s="277"/>
      <c r="BD95" s="277"/>
      <c r="BE95" s="277"/>
      <c r="BF95" s="277"/>
      <c r="BG95" s="277"/>
      <c r="BH95" s="277"/>
      <c r="BI95" s="277"/>
      <c r="BJ95" s="277"/>
      <c r="BK95" s="277"/>
      <c r="BL95" s="277"/>
      <c r="BM95" s="277"/>
      <c r="BN95" s="277"/>
      <c r="BO95" s="277"/>
      <c r="BP95" s="277"/>
      <c r="BQ95" s="277"/>
      <c r="BR95" s="277"/>
      <c r="BS95" s="277"/>
      <c r="BT95" s="277"/>
      <c r="BU95" s="277"/>
      <c r="BV95" s="277"/>
      <c r="BW95" s="277"/>
      <c r="BX95" s="277"/>
      <c r="BY95" s="277"/>
      <c r="BZ95" s="277"/>
      <c r="CA95" s="544"/>
      <c r="CB95" s="506"/>
      <c r="CC95" s="506"/>
      <c r="CD95" s="506"/>
      <c r="CE95" s="506"/>
      <c r="CF95" s="506"/>
      <c r="CG95" s="506"/>
      <c r="CH95" s="506"/>
      <c r="CI95" s="506"/>
      <c r="CJ95" s="506"/>
      <c r="CK95" s="506"/>
    </row>
    <row r="96" spans="4:89">
      <c r="D96" s="95"/>
      <c r="E96" s="198"/>
      <c r="F96" s="95"/>
      <c r="G96" s="95"/>
      <c r="H96" s="95"/>
      <c r="I96" s="95"/>
      <c r="J96" s="95"/>
      <c r="K96" s="95"/>
      <c r="L96" s="95"/>
      <c r="M96" s="95"/>
      <c r="N96" s="95"/>
      <c r="O96" s="95"/>
      <c r="P96" s="95"/>
      <c r="Q96" s="95"/>
      <c r="R96" s="95"/>
      <c r="S96" s="95"/>
      <c r="T96" s="95"/>
      <c r="U96" s="95"/>
      <c r="V96" s="95"/>
      <c r="W96" s="95"/>
      <c r="X96" s="95"/>
      <c r="Y96" s="95"/>
      <c r="Z96" s="95"/>
      <c r="AA96" s="95"/>
      <c r="AB96" s="95"/>
      <c r="AC96" s="95"/>
      <c r="AD96" s="95"/>
      <c r="AE96" s="95"/>
      <c r="AF96" s="95"/>
      <c r="AG96" s="95"/>
      <c r="AH96" s="316"/>
      <c r="AI96" s="528"/>
      <c r="AJ96" s="373"/>
      <c r="AK96" s="277"/>
      <c r="AL96" s="277"/>
      <c r="AM96" s="277"/>
      <c r="AN96" s="277"/>
      <c r="AO96" s="277"/>
      <c r="AP96" s="277"/>
      <c r="AQ96" s="277"/>
      <c r="AR96" s="277"/>
      <c r="AS96" s="277"/>
      <c r="AT96" s="277"/>
      <c r="AU96" s="277"/>
      <c r="AV96" s="277"/>
      <c r="AW96" s="277"/>
      <c r="AX96" s="277"/>
      <c r="AY96" s="277"/>
      <c r="AZ96" s="277"/>
      <c r="BA96" s="277"/>
      <c r="BB96" s="277"/>
      <c r="BC96" s="277"/>
      <c r="BD96" s="277"/>
      <c r="BE96" s="277"/>
      <c r="BF96" s="277"/>
      <c r="BG96" s="277"/>
      <c r="BH96" s="277"/>
      <c r="BI96" s="277"/>
      <c r="BJ96" s="277"/>
      <c r="BK96" s="277"/>
      <c r="BL96" s="277"/>
      <c r="BM96" s="277"/>
      <c r="BN96" s="277"/>
      <c r="BO96" s="277"/>
      <c r="BP96" s="277"/>
      <c r="BQ96" s="277"/>
      <c r="BR96" s="277"/>
      <c r="BS96" s="277"/>
      <c r="BT96" s="277"/>
      <c r="BU96" s="277"/>
      <c r="BV96" s="277"/>
      <c r="BW96" s="277"/>
      <c r="BX96" s="277"/>
      <c r="BY96" s="277"/>
      <c r="BZ96" s="277"/>
      <c r="CA96" s="544"/>
      <c r="CB96" s="506"/>
      <c r="CC96" s="506"/>
      <c r="CD96" s="506"/>
      <c r="CE96" s="506"/>
      <c r="CF96" s="506"/>
      <c r="CG96" s="506"/>
      <c r="CH96" s="506"/>
      <c r="CI96" s="506"/>
      <c r="CJ96" s="506"/>
      <c r="CK96" s="506"/>
    </row>
    <row r="97" spans="4:89">
      <c r="D97" s="95"/>
      <c r="E97" s="198"/>
      <c r="F97" s="95"/>
      <c r="G97" s="95"/>
      <c r="H97" s="95"/>
      <c r="I97" s="95"/>
      <c r="J97" s="95"/>
      <c r="K97" s="95"/>
      <c r="L97" s="95"/>
      <c r="M97" s="95"/>
      <c r="N97" s="95"/>
      <c r="O97" s="95"/>
      <c r="P97" s="95"/>
      <c r="Q97" s="95"/>
      <c r="R97" s="95"/>
      <c r="S97" s="95"/>
      <c r="T97" s="95"/>
      <c r="U97" s="95"/>
      <c r="V97" s="95"/>
      <c r="W97" s="95"/>
      <c r="X97" s="95"/>
      <c r="Y97" s="95"/>
      <c r="Z97" s="95"/>
      <c r="AA97" s="95"/>
      <c r="AB97" s="95"/>
      <c r="AC97" s="95"/>
      <c r="AD97" s="95"/>
      <c r="AE97" s="95"/>
      <c r="AF97" s="95"/>
      <c r="AG97" s="95"/>
      <c r="AH97" s="316"/>
      <c r="AI97" s="528"/>
      <c r="AJ97" s="373"/>
      <c r="AK97" s="277"/>
      <c r="AL97" s="277"/>
      <c r="AM97" s="277"/>
      <c r="AN97" s="277"/>
      <c r="AO97" s="277"/>
      <c r="AP97" s="277"/>
      <c r="AQ97" s="277"/>
      <c r="AR97" s="277"/>
      <c r="AS97" s="277"/>
      <c r="AT97" s="277"/>
      <c r="AU97" s="277"/>
      <c r="AV97" s="277"/>
      <c r="AW97" s="277"/>
      <c r="AX97" s="277"/>
      <c r="AY97" s="277"/>
      <c r="AZ97" s="277"/>
      <c r="BA97" s="277"/>
      <c r="BB97" s="277"/>
      <c r="BC97" s="277"/>
      <c r="BD97" s="277"/>
      <c r="BE97" s="277"/>
      <c r="BF97" s="277"/>
      <c r="BG97" s="277"/>
      <c r="BH97" s="277"/>
      <c r="BI97" s="277"/>
      <c r="BJ97" s="277"/>
      <c r="BK97" s="277"/>
      <c r="BL97" s="277"/>
      <c r="BM97" s="277"/>
      <c r="BN97" s="277"/>
      <c r="BO97" s="277"/>
      <c r="BP97" s="277"/>
      <c r="BQ97" s="277"/>
      <c r="BR97" s="277"/>
      <c r="BS97" s="277"/>
      <c r="BT97" s="277"/>
      <c r="BU97" s="277"/>
      <c r="BV97" s="277"/>
      <c r="BW97" s="277"/>
      <c r="BX97" s="277"/>
      <c r="BY97" s="277"/>
      <c r="BZ97" s="277"/>
      <c r="CA97" s="544"/>
      <c r="CB97" s="506"/>
      <c r="CC97" s="506"/>
      <c r="CD97" s="506"/>
      <c r="CE97" s="506"/>
      <c r="CF97" s="506"/>
      <c r="CG97" s="506"/>
      <c r="CH97" s="506"/>
      <c r="CI97" s="506"/>
      <c r="CJ97" s="506"/>
      <c r="CK97" s="506"/>
    </row>
    <row r="98" spans="4:89">
      <c r="D98" s="95"/>
      <c r="E98" s="198"/>
      <c r="F98" s="95"/>
      <c r="G98" s="95"/>
      <c r="H98" s="95"/>
      <c r="I98" s="95"/>
      <c r="J98" s="95"/>
      <c r="K98" s="95"/>
      <c r="L98" s="95"/>
      <c r="M98" s="95"/>
      <c r="N98" s="95"/>
      <c r="O98" s="95"/>
      <c r="P98" s="95"/>
      <c r="Q98" s="95"/>
      <c r="R98" s="95"/>
      <c r="S98" s="95"/>
      <c r="T98" s="95"/>
      <c r="U98" s="95"/>
      <c r="V98" s="95"/>
      <c r="W98" s="95"/>
      <c r="X98" s="95"/>
      <c r="Y98" s="95"/>
      <c r="Z98" s="95"/>
      <c r="AA98" s="95"/>
      <c r="AB98" s="95"/>
      <c r="AC98" s="95"/>
      <c r="AD98" s="95"/>
      <c r="AE98" s="95"/>
      <c r="AF98" s="95"/>
      <c r="AG98" s="95"/>
      <c r="AH98" s="316"/>
      <c r="AI98" s="528"/>
      <c r="AJ98" s="373"/>
      <c r="AK98" s="277"/>
      <c r="AL98" s="277"/>
      <c r="AM98" s="277"/>
      <c r="AN98" s="277"/>
      <c r="AO98" s="277"/>
      <c r="AP98" s="277"/>
      <c r="AQ98" s="277"/>
      <c r="AR98" s="277"/>
      <c r="AS98" s="277"/>
      <c r="AT98" s="277"/>
      <c r="AU98" s="277"/>
      <c r="AV98" s="277"/>
      <c r="AW98" s="277"/>
      <c r="AX98" s="277"/>
      <c r="AY98" s="277"/>
      <c r="AZ98" s="277"/>
      <c r="BA98" s="277"/>
      <c r="BB98" s="277"/>
      <c r="BC98" s="277"/>
      <c r="BD98" s="277"/>
      <c r="BE98" s="277"/>
      <c r="BF98" s="277"/>
      <c r="BG98" s="277"/>
      <c r="BH98" s="277"/>
      <c r="BI98" s="277"/>
      <c r="BJ98" s="277"/>
      <c r="BK98" s="277"/>
      <c r="BL98" s="277"/>
      <c r="BM98" s="277"/>
      <c r="BN98" s="277"/>
      <c r="BO98" s="277"/>
      <c r="BP98" s="277"/>
      <c r="BQ98" s="277"/>
      <c r="BR98" s="277"/>
      <c r="BS98" s="277"/>
      <c r="BT98" s="277"/>
      <c r="BU98" s="277"/>
      <c r="BV98" s="277"/>
      <c r="BW98" s="277"/>
      <c r="BX98" s="277"/>
      <c r="BY98" s="277"/>
      <c r="BZ98" s="277"/>
      <c r="CA98" s="544"/>
      <c r="CB98" s="506"/>
      <c r="CC98" s="506"/>
      <c r="CD98" s="506"/>
      <c r="CE98" s="506"/>
      <c r="CF98" s="506"/>
      <c r="CG98" s="506"/>
      <c r="CH98" s="506"/>
      <c r="CI98" s="506"/>
      <c r="CJ98" s="506"/>
      <c r="CK98" s="506"/>
    </row>
    <row r="99" spans="4:89">
      <c r="D99" s="95"/>
      <c r="E99" s="198"/>
      <c r="F99" s="95"/>
      <c r="G99" s="95"/>
      <c r="H99" s="95"/>
      <c r="I99" s="95"/>
      <c r="J99" s="95"/>
      <c r="K99" s="95"/>
      <c r="L99" s="95"/>
      <c r="M99" s="95"/>
      <c r="N99" s="95"/>
      <c r="O99" s="95"/>
      <c r="P99" s="95"/>
      <c r="Q99" s="95"/>
      <c r="R99" s="95"/>
      <c r="S99" s="95"/>
      <c r="T99" s="95"/>
      <c r="U99" s="95"/>
      <c r="V99" s="95"/>
      <c r="W99" s="95"/>
      <c r="X99" s="95"/>
      <c r="Y99" s="95"/>
      <c r="Z99" s="95"/>
      <c r="AA99" s="95"/>
      <c r="AB99" s="95"/>
      <c r="AC99" s="95"/>
      <c r="AD99" s="95"/>
      <c r="AE99" s="95"/>
      <c r="AF99" s="95"/>
      <c r="AG99" s="95"/>
      <c r="AH99" s="316"/>
      <c r="AI99" s="528"/>
      <c r="AJ99" s="373"/>
      <c r="AK99" s="277"/>
      <c r="AL99" s="277"/>
      <c r="AM99" s="277"/>
      <c r="AN99" s="277"/>
      <c r="AO99" s="277"/>
      <c r="AP99" s="277"/>
      <c r="AQ99" s="277"/>
      <c r="AR99" s="277"/>
      <c r="AS99" s="277"/>
      <c r="AT99" s="277"/>
      <c r="AU99" s="277"/>
      <c r="AV99" s="277"/>
      <c r="AW99" s="277"/>
      <c r="AX99" s="277"/>
      <c r="AY99" s="277"/>
      <c r="AZ99" s="277"/>
      <c r="BA99" s="277"/>
      <c r="BB99" s="277"/>
      <c r="BC99" s="277"/>
      <c r="BD99" s="277"/>
      <c r="BE99" s="277"/>
      <c r="BF99" s="277"/>
      <c r="BG99" s="277"/>
      <c r="BH99" s="277"/>
      <c r="BI99" s="277"/>
      <c r="BJ99" s="277"/>
      <c r="BK99" s="277"/>
      <c r="BL99" s="277"/>
      <c r="BM99" s="277"/>
      <c r="BN99" s="277"/>
      <c r="BO99" s="277"/>
      <c r="BP99" s="277"/>
      <c r="BQ99" s="277"/>
      <c r="BR99" s="277"/>
      <c r="BS99" s="277"/>
      <c r="BT99" s="277"/>
      <c r="BU99" s="277"/>
      <c r="BV99" s="277"/>
      <c r="BW99" s="277"/>
      <c r="BX99" s="277"/>
      <c r="BY99" s="277"/>
      <c r="BZ99" s="277"/>
      <c r="CA99" s="544"/>
      <c r="CB99" s="506"/>
      <c r="CC99" s="506"/>
      <c r="CD99" s="506"/>
      <c r="CE99" s="506"/>
      <c r="CF99" s="506"/>
      <c r="CG99" s="506"/>
      <c r="CH99" s="506"/>
      <c r="CI99" s="506"/>
      <c r="CJ99" s="506"/>
      <c r="CK99" s="506"/>
    </row>
    <row r="100" spans="4:89">
      <c r="D100" s="95"/>
      <c r="E100" s="198"/>
      <c r="F100" s="95"/>
      <c r="G100" s="95"/>
      <c r="H100" s="95"/>
      <c r="I100" s="95"/>
      <c r="J100" s="95"/>
      <c r="K100" s="95"/>
      <c r="L100" s="95"/>
      <c r="M100" s="95"/>
      <c r="N100" s="95"/>
      <c r="O100" s="95"/>
      <c r="P100" s="95"/>
      <c r="Q100" s="95"/>
      <c r="R100" s="95"/>
      <c r="S100" s="95"/>
      <c r="T100" s="95"/>
      <c r="U100" s="95"/>
      <c r="V100" s="95"/>
      <c r="W100" s="95"/>
      <c r="X100" s="95"/>
      <c r="Y100" s="95"/>
      <c r="Z100" s="95"/>
      <c r="AA100" s="95"/>
      <c r="AB100" s="95"/>
      <c r="AC100" s="95"/>
      <c r="AD100" s="95"/>
      <c r="AE100" s="95"/>
      <c r="AF100" s="95"/>
      <c r="AG100" s="95"/>
      <c r="AH100" s="316"/>
      <c r="AI100" s="528"/>
      <c r="AJ100" s="373"/>
      <c r="AK100" s="277"/>
      <c r="AL100" s="277"/>
      <c r="AM100" s="277"/>
      <c r="AN100" s="277"/>
      <c r="AO100" s="277"/>
      <c r="AP100" s="277"/>
      <c r="AQ100" s="277"/>
      <c r="AR100" s="277"/>
      <c r="AS100" s="277"/>
      <c r="AT100" s="277"/>
      <c r="AU100" s="277"/>
      <c r="AV100" s="277"/>
      <c r="AW100" s="277"/>
      <c r="AX100" s="277"/>
      <c r="AY100" s="277"/>
      <c r="AZ100" s="277"/>
      <c r="BA100" s="277"/>
      <c r="BB100" s="277"/>
      <c r="BC100" s="277"/>
      <c r="BD100" s="277"/>
      <c r="BE100" s="277"/>
      <c r="BF100" s="277"/>
      <c r="BG100" s="277"/>
      <c r="BH100" s="277"/>
      <c r="BI100" s="277"/>
      <c r="BJ100" s="277"/>
      <c r="BK100" s="277"/>
      <c r="BL100" s="277"/>
      <c r="BM100" s="277"/>
      <c r="BN100" s="277"/>
      <c r="BO100" s="277"/>
      <c r="BP100" s="277"/>
      <c r="BQ100" s="277"/>
      <c r="BR100" s="277"/>
      <c r="BS100" s="277"/>
      <c r="BT100" s="277"/>
      <c r="BU100" s="277"/>
      <c r="BV100" s="277"/>
      <c r="BW100" s="277"/>
      <c r="BX100" s="277"/>
      <c r="BY100" s="277"/>
      <c r="BZ100" s="277"/>
      <c r="CA100" s="544"/>
      <c r="CB100" s="506"/>
      <c r="CC100" s="506"/>
      <c r="CD100" s="506"/>
      <c r="CE100" s="506"/>
      <c r="CF100" s="506"/>
      <c r="CG100" s="506"/>
      <c r="CH100" s="506"/>
      <c r="CI100" s="506"/>
      <c r="CJ100" s="506"/>
      <c r="CK100" s="506"/>
    </row>
    <row r="101" spans="4:89">
      <c r="D101" s="95"/>
      <c r="E101" s="198"/>
      <c r="F101" s="95"/>
      <c r="G101" s="95"/>
      <c r="H101" s="95"/>
      <c r="I101" s="95"/>
      <c r="J101" s="95"/>
      <c r="K101" s="95"/>
      <c r="L101" s="95"/>
      <c r="M101" s="95"/>
      <c r="N101" s="95"/>
      <c r="O101" s="95"/>
      <c r="P101" s="95"/>
      <c r="Q101" s="95"/>
      <c r="R101" s="95"/>
      <c r="S101" s="95"/>
      <c r="T101" s="95"/>
      <c r="U101" s="95"/>
      <c r="V101" s="95"/>
      <c r="W101" s="95"/>
      <c r="X101" s="95"/>
      <c r="Y101" s="95"/>
      <c r="Z101" s="95"/>
      <c r="AA101" s="95"/>
      <c r="AB101" s="95"/>
      <c r="AC101" s="95"/>
      <c r="AD101" s="95"/>
      <c r="AE101" s="95"/>
      <c r="AF101" s="95"/>
      <c r="AG101" s="95"/>
      <c r="AH101" s="316"/>
      <c r="AI101" s="147"/>
    </row>
    <row r="102" spans="4:89">
      <c r="D102" s="95"/>
      <c r="E102" s="198"/>
      <c r="F102" s="95"/>
      <c r="G102" s="95"/>
      <c r="H102" s="95"/>
      <c r="I102" s="95"/>
      <c r="J102" s="95"/>
      <c r="K102" s="95"/>
      <c r="L102" s="95"/>
      <c r="M102" s="95"/>
      <c r="N102" s="95"/>
      <c r="O102" s="95"/>
      <c r="P102" s="95"/>
      <c r="Q102" s="95"/>
      <c r="R102" s="95"/>
      <c r="S102" s="95"/>
      <c r="T102" s="95"/>
      <c r="U102" s="95"/>
      <c r="V102" s="95"/>
      <c r="W102" s="95"/>
      <c r="X102" s="95"/>
      <c r="Y102" s="95"/>
      <c r="Z102" s="95"/>
      <c r="AA102" s="95"/>
      <c r="AB102" s="95"/>
      <c r="AC102" s="95"/>
      <c r="AD102" s="95"/>
      <c r="AE102" s="95"/>
      <c r="AF102" s="95"/>
      <c r="AG102" s="95"/>
      <c r="AH102" s="316"/>
      <c r="AI102" s="147"/>
    </row>
    <row r="103" spans="4:89">
      <c r="D103" s="95"/>
      <c r="E103" s="198"/>
      <c r="F103" s="95"/>
      <c r="G103" s="95"/>
      <c r="H103" s="95"/>
      <c r="I103" s="95"/>
      <c r="J103" s="95"/>
      <c r="K103" s="95"/>
      <c r="L103" s="95"/>
      <c r="M103" s="95"/>
      <c r="N103" s="95"/>
      <c r="O103" s="95"/>
      <c r="P103" s="95"/>
      <c r="Q103" s="95"/>
      <c r="R103" s="95"/>
      <c r="S103" s="95"/>
      <c r="T103" s="95"/>
      <c r="U103" s="95"/>
      <c r="V103" s="95"/>
      <c r="W103" s="95"/>
      <c r="X103" s="95"/>
      <c r="Y103" s="95"/>
      <c r="Z103" s="95"/>
      <c r="AA103" s="95"/>
      <c r="AB103" s="95"/>
      <c r="AC103" s="95"/>
      <c r="AD103" s="95"/>
      <c r="AE103" s="95"/>
      <c r="AF103" s="95"/>
      <c r="AG103" s="95"/>
      <c r="AH103" s="316"/>
      <c r="AI103" s="147"/>
    </row>
    <row r="104" spans="4:89">
      <c r="D104" s="95"/>
      <c r="E104" s="198"/>
      <c r="F104" s="95"/>
      <c r="G104" s="95"/>
      <c r="H104" s="95"/>
      <c r="I104" s="95"/>
      <c r="J104" s="95"/>
      <c r="K104" s="95"/>
      <c r="L104" s="95"/>
      <c r="M104" s="95"/>
      <c r="N104" s="95"/>
      <c r="O104" s="95"/>
      <c r="P104" s="95"/>
      <c r="Q104" s="95"/>
      <c r="R104" s="95"/>
      <c r="S104" s="95"/>
      <c r="T104" s="95"/>
      <c r="U104" s="95"/>
      <c r="V104" s="95"/>
      <c r="W104" s="95"/>
      <c r="X104" s="95"/>
      <c r="Y104" s="95"/>
      <c r="Z104" s="95"/>
      <c r="AA104" s="95"/>
      <c r="AB104" s="95"/>
      <c r="AC104" s="95"/>
      <c r="AD104" s="95"/>
      <c r="AE104" s="95"/>
      <c r="AF104" s="95"/>
      <c r="AG104" s="95"/>
      <c r="AH104" s="316"/>
      <c r="AI104" s="147"/>
    </row>
    <row r="105" spans="4:89">
      <c r="D105" s="95"/>
      <c r="E105" s="198"/>
      <c r="F105" s="95"/>
      <c r="G105" s="95"/>
      <c r="H105" s="95"/>
      <c r="I105" s="95"/>
      <c r="J105" s="95"/>
      <c r="K105" s="95"/>
      <c r="L105" s="95"/>
      <c r="M105" s="95"/>
      <c r="N105" s="95"/>
      <c r="O105" s="95"/>
      <c r="P105" s="95"/>
      <c r="Q105" s="95"/>
      <c r="R105" s="95"/>
      <c r="S105" s="95"/>
      <c r="T105" s="95"/>
      <c r="U105" s="95"/>
      <c r="V105" s="95"/>
      <c r="W105" s="95"/>
      <c r="X105" s="95"/>
      <c r="Y105" s="95"/>
      <c r="Z105" s="95"/>
      <c r="AA105" s="95"/>
      <c r="AB105" s="95"/>
      <c r="AC105" s="95"/>
      <c r="AD105" s="95"/>
      <c r="AE105" s="95"/>
      <c r="AF105" s="95"/>
      <c r="AG105" s="95"/>
      <c r="AH105" s="316"/>
      <c r="AI105" s="147"/>
    </row>
    <row r="106" spans="4:89">
      <c r="D106" s="95"/>
      <c r="E106" s="198"/>
      <c r="F106" s="95"/>
      <c r="G106" s="95"/>
      <c r="H106" s="95"/>
      <c r="I106" s="95"/>
      <c r="J106" s="95"/>
      <c r="K106" s="95"/>
      <c r="L106" s="95"/>
      <c r="M106" s="95"/>
      <c r="N106" s="95"/>
      <c r="O106" s="95"/>
      <c r="P106" s="95"/>
      <c r="Q106" s="95"/>
      <c r="R106" s="95"/>
      <c r="S106" s="95"/>
      <c r="T106" s="95"/>
      <c r="U106" s="95"/>
      <c r="V106" s="95"/>
      <c r="W106" s="95"/>
      <c r="X106" s="95"/>
      <c r="Y106" s="95"/>
      <c r="Z106" s="95"/>
      <c r="AA106" s="95"/>
      <c r="AB106" s="95"/>
      <c r="AC106" s="95"/>
      <c r="AD106" s="95"/>
      <c r="AE106" s="95"/>
      <c r="AF106" s="95"/>
      <c r="AG106" s="95"/>
      <c r="AH106" s="316"/>
      <c r="AI106" s="147"/>
    </row>
    <row r="107" spans="4:89">
      <c r="D107" s="95"/>
      <c r="E107" s="198"/>
      <c r="F107" s="95"/>
      <c r="G107" s="95"/>
      <c r="H107" s="95"/>
      <c r="I107" s="95"/>
      <c r="J107" s="95"/>
      <c r="K107" s="95"/>
      <c r="L107" s="95"/>
      <c r="M107" s="95"/>
      <c r="N107" s="95"/>
      <c r="O107" s="95"/>
      <c r="P107" s="95"/>
      <c r="Q107" s="95"/>
      <c r="R107" s="95"/>
      <c r="S107" s="95"/>
      <c r="T107" s="95"/>
      <c r="U107" s="95"/>
      <c r="V107" s="95"/>
      <c r="W107" s="95"/>
      <c r="X107" s="95"/>
      <c r="Y107" s="95"/>
      <c r="Z107" s="95"/>
      <c r="AA107" s="95"/>
      <c r="AB107" s="95"/>
      <c r="AC107" s="95"/>
      <c r="AD107" s="95"/>
      <c r="AE107" s="95"/>
      <c r="AF107" s="95"/>
      <c r="AG107" s="95"/>
      <c r="AH107" s="316"/>
      <c r="AI107" s="147"/>
    </row>
    <row r="108" spans="4:89">
      <c r="D108" s="95"/>
      <c r="E108" s="198"/>
      <c r="F108" s="95"/>
      <c r="G108" s="95"/>
      <c r="H108" s="95"/>
      <c r="I108" s="95"/>
      <c r="J108" s="95"/>
      <c r="K108" s="95"/>
      <c r="L108" s="95"/>
      <c r="M108" s="95"/>
      <c r="N108" s="95"/>
      <c r="O108" s="95"/>
      <c r="P108" s="95"/>
      <c r="Q108" s="95"/>
      <c r="R108" s="95"/>
      <c r="S108" s="95"/>
      <c r="T108" s="95"/>
      <c r="U108" s="95"/>
      <c r="V108" s="95"/>
      <c r="W108" s="95"/>
      <c r="X108" s="95"/>
      <c r="Y108" s="95"/>
      <c r="Z108" s="95"/>
      <c r="AA108" s="95"/>
      <c r="AB108" s="95"/>
      <c r="AC108" s="95"/>
      <c r="AD108" s="95"/>
      <c r="AE108" s="95"/>
      <c r="AF108" s="95"/>
      <c r="AG108" s="95"/>
      <c r="AH108" s="316"/>
      <c r="AI108" s="147"/>
    </row>
    <row r="109" spans="4:89">
      <c r="D109" s="95"/>
      <c r="E109" s="198"/>
      <c r="F109" s="95"/>
      <c r="G109" s="95"/>
      <c r="H109" s="95"/>
      <c r="I109" s="95"/>
      <c r="J109" s="95"/>
      <c r="K109" s="95"/>
      <c r="L109" s="95"/>
      <c r="M109" s="95"/>
      <c r="N109" s="95"/>
      <c r="O109" s="95"/>
      <c r="P109" s="95"/>
      <c r="Q109" s="95"/>
      <c r="R109" s="95"/>
      <c r="S109" s="95"/>
      <c r="T109" s="95"/>
      <c r="U109" s="95"/>
      <c r="V109" s="95"/>
      <c r="W109" s="95"/>
      <c r="X109" s="95"/>
      <c r="Y109" s="95"/>
      <c r="Z109" s="95"/>
      <c r="AA109" s="95"/>
      <c r="AB109" s="95"/>
      <c r="AC109" s="95"/>
      <c r="AD109" s="95"/>
      <c r="AE109" s="95"/>
      <c r="AF109" s="95"/>
      <c r="AG109" s="95"/>
      <c r="AH109" s="316"/>
      <c r="AI109" s="147"/>
    </row>
    <row r="110" spans="4:89">
      <c r="D110" s="95"/>
      <c r="E110" s="198"/>
      <c r="F110" s="95"/>
      <c r="G110" s="95"/>
      <c r="H110" s="95"/>
      <c r="I110" s="95"/>
      <c r="J110" s="95"/>
      <c r="K110" s="95"/>
      <c r="L110" s="95"/>
      <c r="M110" s="95"/>
      <c r="N110" s="95"/>
      <c r="O110" s="95"/>
      <c r="P110" s="95"/>
      <c r="Q110" s="95"/>
      <c r="R110" s="95"/>
      <c r="S110" s="95"/>
      <c r="T110" s="95"/>
      <c r="U110" s="95"/>
      <c r="V110" s="95"/>
      <c r="W110" s="95"/>
      <c r="X110" s="95"/>
      <c r="Y110" s="95"/>
      <c r="Z110" s="95"/>
      <c r="AA110" s="95"/>
      <c r="AB110" s="95"/>
      <c r="AC110" s="95"/>
      <c r="AD110" s="95"/>
      <c r="AE110" s="95"/>
      <c r="AF110" s="95"/>
      <c r="AG110" s="95"/>
      <c r="AH110" s="316"/>
      <c r="AI110" s="147"/>
    </row>
    <row r="111" spans="4:89">
      <c r="D111" s="95"/>
      <c r="E111" s="198"/>
      <c r="F111" s="95"/>
      <c r="G111" s="95"/>
      <c r="H111" s="95"/>
      <c r="I111" s="95"/>
      <c r="J111" s="95"/>
      <c r="K111" s="95"/>
      <c r="L111" s="95"/>
      <c r="M111" s="95"/>
      <c r="N111" s="95"/>
      <c r="O111" s="95"/>
      <c r="P111" s="95"/>
      <c r="Q111" s="95"/>
      <c r="R111" s="95"/>
      <c r="S111" s="95"/>
      <c r="T111" s="95"/>
      <c r="U111" s="95"/>
      <c r="V111" s="95"/>
      <c r="W111" s="95"/>
      <c r="X111" s="95"/>
      <c r="Y111" s="95"/>
      <c r="Z111" s="95"/>
      <c r="AA111" s="95"/>
      <c r="AB111" s="95"/>
      <c r="AC111" s="95"/>
      <c r="AD111" s="95"/>
      <c r="AE111" s="95"/>
      <c r="AF111" s="95"/>
      <c r="AG111" s="95"/>
      <c r="AH111" s="316"/>
      <c r="AI111" s="147"/>
    </row>
    <row r="112" spans="4:89">
      <c r="D112" s="95"/>
      <c r="E112" s="198"/>
      <c r="F112" s="95"/>
      <c r="G112" s="95"/>
      <c r="H112" s="95"/>
      <c r="I112" s="95"/>
      <c r="J112" s="95"/>
      <c r="K112" s="95"/>
      <c r="L112" s="95"/>
      <c r="M112" s="95"/>
      <c r="N112" s="95"/>
      <c r="O112" s="95"/>
      <c r="P112" s="95"/>
      <c r="Q112" s="95"/>
      <c r="R112" s="95"/>
      <c r="S112" s="95"/>
      <c r="T112" s="95"/>
      <c r="U112" s="95"/>
      <c r="V112" s="95"/>
      <c r="W112" s="95"/>
      <c r="X112" s="95"/>
      <c r="Y112" s="95"/>
      <c r="Z112" s="95"/>
      <c r="AA112" s="95"/>
      <c r="AB112" s="95"/>
      <c r="AC112" s="95"/>
      <c r="AD112" s="95"/>
      <c r="AE112" s="95"/>
      <c r="AF112" s="95"/>
      <c r="AG112" s="95"/>
      <c r="AH112" s="316"/>
      <c r="AI112" s="147"/>
    </row>
    <row r="113" spans="4:35">
      <c r="D113" s="95"/>
      <c r="E113" s="198"/>
      <c r="F113" s="95"/>
      <c r="G113" s="95"/>
      <c r="H113" s="95"/>
      <c r="I113" s="95"/>
      <c r="J113" s="95"/>
      <c r="K113" s="95"/>
      <c r="L113" s="95"/>
      <c r="M113" s="95"/>
      <c r="N113" s="95"/>
      <c r="O113" s="95"/>
      <c r="P113" s="95"/>
      <c r="Q113" s="95"/>
      <c r="R113" s="95"/>
      <c r="S113" s="95"/>
      <c r="T113" s="95"/>
      <c r="U113" s="95"/>
      <c r="V113" s="95"/>
      <c r="W113" s="95"/>
      <c r="X113" s="95"/>
      <c r="Y113" s="95"/>
      <c r="Z113" s="95"/>
      <c r="AA113" s="95"/>
      <c r="AB113" s="95"/>
      <c r="AC113" s="95"/>
      <c r="AD113" s="95"/>
      <c r="AE113" s="95"/>
      <c r="AF113" s="95"/>
      <c r="AG113" s="95"/>
      <c r="AH113" s="316"/>
      <c r="AI113" s="147"/>
    </row>
    <row r="114" spans="4:35">
      <c r="D114" s="95"/>
      <c r="E114" s="198"/>
      <c r="F114" s="95"/>
      <c r="G114" s="95"/>
      <c r="H114" s="95"/>
      <c r="I114" s="95"/>
      <c r="J114" s="95"/>
      <c r="K114" s="95"/>
      <c r="L114" s="95"/>
      <c r="M114" s="95"/>
      <c r="N114" s="95"/>
      <c r="O114" s="95"/>
      <c r="P114" s="95"/>
      <c r="Q114" s="95"/>
      <c r="R114" s="95"/>
      <c r="S114" s="95"/>
      <c r="T114" s="95"/>
      <c r="U114" s="95"/>
      <c r="V114" s="95"/>
      <c r="W114" s="95"/>
      <c r="X114" s="95"/>
      <c r="Y114" s="95"/>
      <c r="Z114" s="95"/>
      <c r="AA114" s="95"/>
      <c r="AB114" s="95"/>
      <c r="AC114" s="95"/>
      <c r="AD114" s="95"/>
      <c r="AE114" s="95"/>
      <c r="AF114" s="95"/>
      <c r="AG114" s="95"/>
      <c r="AH114" s="316"/>
      <c r="AI114" s="147"/>
    </row>
    <row r="115" spans="4:35">
      <c r="D115" s="95"/>
      <c r="E115" s="198"/>
      <c r="F115" s="95"/>
      <c r="G115" s="95"/>
      <c r="H115" s="95"/>
      <c r="I115" s="95"/>
      <c r="J115" s="95"/>
      <c r="K115" s="95"/>
      <c r="L115" s="95"/>
      <c r="M115" s="95"/>
      <c r="N115" s="95"/>
      <c r="O115" s="95"/>
      <c r="P115" s="95"/>
      <c r="Q115" s="95"/>
      <c r="R115" s="95"/>
      <c r="S115" s="95"/>
      <c r="T115" s="95"/>
      <c r="U115" s="95"/>
      <c r="V115" s="95"/>
      <c r="W115" s="95"/>
      <c r="X115" s="95"/>
      <c r="Y115" s="95"/>
      <c r="Z115" s="95"/>
      <c r="AA115" s="95"/>
      <c r="AB115" s="95"/>
      <c r="AC115" s="95"/>
      <c r="AD115" s="95"/>
      <c r="AE115" s="95"/>
      <c r="AF115" s="95"/>
      <c r="AG115" s="95"/>
      <c r="AH115" s="316"/>
      <c r="AI115" s="147"/>
    </row>
    <row r="116" spans="4:35">
      <c r="D116" s="95"/>
      <c r="E116" s="198"/>
      <c r="F116" s="95"/>
      <c r="G116" s="95"/>
      <c r="H116" s="95"/>
      <c r="I116" s="95"/>
      <c r="J116" s="95"/>
      <c r="K116" s="95"/>
      <c r="L116" s="95"/>
      <c r="M116" s="95"/>
      <c r="N116" s="95"/>
      <c r="O116" s="95"/>
      <c r="P116" s="95"/>
      <c r="Q116" s="95"/>
      <c r="R116" s="95"/>
      <c r="S116" s="95"/>
      <c r="T116" s="95"/>
      <c r="U116" s="95"/>
      <c r="V116" s="95"/>
      <c r="W116" s="95"/>
      <c r="X116" s="95"/>
      <c r="Y116" s="95"/>
      <c r="Z116" s="95"/>
      <c r="AA116" s="95"/>
      <c r="AB116" s="95"/>
      <c r="AC116" s="95"/>
      <c r="AD116" s="95"/>
      <c r="AE116" s="95"/>
      <c r="AF116" s="95"/>
      <c r="AG116" s="95"/>
      <c r="AH116" s="316"/>
      <c r="AI116" s="147"/>
    </row>
    <row r="117" spans="4:35">
      <c r="D117" s="95"/>
      <c r="E117" s="198"/>
      <c r="F117" s="95"/>
      <c r="G117" s="95"/>
      <c r="H117" s="95"/>
      <c r="I117" s="95"/>
      <c r="J117" s="95"/>
      <c r="K117" s="95"/>
      <c r="L117" s="95"/>
      <c r="M117" s="95"/>
      <c r="N117" s="95"/>
      <c r="O117" s="95"/>
      <c r="P117" s="95"/>
      <c r="Q117" s="95"/>
      <c r="R117" s="95"/>
      <c r="S117" s="95"/>
      <c r="T117" s="95"/>
      <c r="U117" s="95"/>
      <c r="V117" s="95"/>
      <c r="W117" s="95"/>
      <c r="X117" s="95"/>
      <c r="Y117" s="95"/>
      <c r="Z117" s="95"/>
      <c r="AA117" s="95"/>
      <c r="AB117" s="95"/>
      <c r="AC117" s="95"/>
      <c r="AD117" s="95"/>
      <c r="AE117" s="95"/>
      <c r="AF117" s="95"/>
      <c r="AG117" s="95"/>
      <c r="AH117" s="316"/>
      <c r="AI117" s="147"/>
    </row>
    <row r="118" spans="4:35">
      <c r="D118" s="95"/>
      <c r="E118" s="198"/>
      <c r="F118" s="95"/>
      <c r="G118" s="95"/>
      <c r="H118" s="95"/>
      <c r="I118" s="95"/>
      <c r="J118" s="95"/>
      <c r="K118" s="95"/>
      <c r="L118" s="95"/>
      <c r="M118" s="95"/>
      <c r="N118" s="95"/>
      <c r="O118" s="95"/>
      <c r="P118" s="95"/>
      <c r="Q118" s="95"/>
      <c r="R118" s="95"/>
      <c r="S118" s="95"/>
      <c r="T118" s="95"/>
      <c r="U118" s="95"/>
      <c r="V118" s="95"/>
      <c r="W118" s="95"/>
      <c r="X118" s="95"/>
      <c r="Y118" s="95"/>
      <c r="Z118" s="95"/>
      <c r="AA118" s="95"/>
      <c r="AB118" s="95"/>
      <c r="AC118" s="95"/>
      <c r="AD118" s="95"/>
      <c r="AE118" s="95"/>
      <c r="AF118" s="95"/>
      <c r="AG118" s="95"/>
      <c r="AH118" s="316"/>
      <c r="AI118" s="147"/>
    </row>
    <row r="119" spans="4:35">
      <c r="D119" s="95"/>
      <c r="E119" s="198"/>
      <c r="F119" s="95"/>
      <c r="G119" s="95"/>
      <c r="H119" s="95"/>
      <c r="I119" s="95"/>
      <c r="J119" s="95"/>
      <c r="K119" s="95"/>
      <c r="L119" s="95"/>
      <c r="M119" s="95"/>
      <c r="N119" s="95"/>
      <c r="O119" s="95"/>
      <c r="P119" s="95"/>
      <c r="Q119" s="95"/>
      <c r="R119" s="95"/>
      <c r="S119" s="95"/>
      <c r="T119" s="95"/>
      <c r="U119" s="95"/>
      <c r="V119" s="95"/>
      <c r="W119" s="95"/>
      <c r="X119" s="95"/>
      <c r="Y119" s="95"/>
      <c r="Z119" s="95"/>
      <c r="AA119" s="95"/>
      <c r="AB119" s="95"/>
      <c r="AC119" s="95"/>
      <c r="AD119" s="95"/>
      <c r="AE119" s="95"/>
      <c r="AF119" s="95"/>
      <c r="AG119" s="95"/>
      <c r="AH119" s="316"/>
      <c r="AI119" s="147"/>
    </row>
    <row r="120" spans="4:35">
      <c r="D120" s="95"/>
      <c r="E120" s="198"/>
      <c r="F120" s="95"/>
      <c r="G120" s="95"/>
      <c r="H120" s="95"/>
      <c r="I120" s="95"/>
      <c r="J120" s="95"/>
      <c r="K120" s="95"/>
      <c r="L120" s="95"/>
      <c r="M120" s="95"/>
      <c r="N120" s="95"/>
      <c r="O120" s="95"/>
      <c r="P120" s="95"/>
      <c r="Q120" s="95"/>
      <c r="R120" s="95"/>
      <c r="S120" s="95"/>
      <c r="T120" s="95"/>
      <c r="U120" s="95"/>
      <c r="V120" s="95"/>
      <c r="W120" s="95"/>
      <c r="X120" s="95"/>
      <c r="Y120" s="95"/>
      <c r="Z120" s="95"/>
      <c r="AA120" s="95"/>
      <c r="AB120" s="95"/>
      <c r="AC120" s="95"/>
      <c r="AD120" s="95"/>
      <c r="AE120" s="95"/>
      <c r="AF120" s="95"/>
      <c r="AG120" s="95"/>
      <c r="AH120" s="316"/>
      <c r="AI120" s="147"/>
    </row>
    <row r="121" spans="4:35">
      <c r="D121" s="95"/>
      <c r="E121" s="198"/>
      <c r="F121" s="95"/>
      <c r="G121" s="95"/>
      <c r="H121" s="95"/>
      <c r="I121" s="95"/>
      <c r="J121" s="95"/>
      <c r="K121" s="95"/>
      <c r="L121" s="95"/>
      <c r="M121" s="95"/>
      <c r="N121" s="95"/>
      <c r="O121" s="95"/>
      <c r="P121" s="95"/>
      <c r="Q121" s="95"/>
      <c r="R121" s="95"/>
      <c r="S121" s="95"/>
      <c r="T121" s="95"/>
      <c r="U121" s="95"/>
      <c r="V121" s="95"/>
      <c r="W121" s="95"/>
      <c r="X121" s="95"/>
      <c r="Y121" s="95"/>
      <c r="Z121" s="95"/>
      <c r="AA121" s="95"/>
      <c r="AB121" s="95"/>
      <c r="AC121" s="95"/>
      <c r="AD121" s="95"/>
      <c r="AE121" s="95"/>
      <c r="AF121" s="95"/>
      <c r="AG121" s="95"/>
      <c r="AH121" s="316"/>
      <c r="AI121" s="147"/>
    </row>
    <row r="122" spans="4:35">
      <c r="D122" s="95"/>
      <c r="E122" s="198"/>
      <c r="F122" s="95"/>
      <c r="G122" s="95"/>
      <c r="H122" s="95"/>
      <c r="I122" s="95"/>
      <c r="J122" s="95"/>
      <c r="K122" s="95"/>
      <c r="L122" s="95"/>
      <c r="M122" s="95"/>
      <c r="N122" s="95"/>
      <c r="O122" s="95"/>
      <c r="P122" s="95"/>
      <c r="Q122" s="95"/>
      <c r="R122" s="95"/>
      <c r="S122" s="95"/>
      <c r="T122" s="95"/>
      <c r="U122" s="95"/>
      <c r="V122" s="95"/>
      <c r="W122" s="95"/>
      <c r="X122" s="95"/>
      <c r="Y122" s="95"/>
      <c r="Z122" s="95"/>
      <c r="AA122" s="95"/>
      <c r="AB122" s="95"/>
      <c r="AC122" s="95"/>
      <c r="AD122" s="95"/>
      <c r="AE122" s="95"/>
      <c r="AF122" s="95"/>
      <c r="AG122" s="95"/>
      <c r="AH122" s="316"/>
      <c r="AI122" s="147"/>
    </row>
    <row r="123" spans="4:35">
      <c r="D123" s="95"/>
      <c r="E123" s="198"/>
      <c r="F123" s="95"/>
      <c r="G123" s="95"/>
      <c r="H123" s="95"/>
      <c r="I123" s="95"/>
      <c r="J123" s="95"/>
      <c r="K123" s="95"/>
      <c r="L123" s="95"/>
      <c r="M123" s="95"/>
      <c r="N123" s="95"/>
      <c r="O123" s="95"/>
      <c r="P123" s="95"/>
      <c r="Q123" s="95"/>
      <c r="R123" s="95"/>
      <c r="S123" s="95"/>
      <c r="T123" s="95"/>
      <c r="U123" s="95"/>
      <c r="V123" s="95"/>
      <c r="W123" s="95"/>
      <c r="X123" s="95"/>
      <c r="Y123" s="95"/>
      <c r="Z123" s="95"/>
      <c r="AA123" s="95"/>
      <c r="AB123" s="95"/>
      <c r="AC123" s="95"/>
      <c r="AD123" s="95"/>
      <c r="AE123" s="95"/>
      <c r="AF123" s="95"/>
      <c r="AG123" s="95"/>
      <c r="AH123" s="316"/>
      <c r="AI123" s="147"/>
    </row>
    <row r="124" spans="4:35">
      <c r="D124" s="95"/>
      <c r="E124" s="198"/>
      <c r="F124" s="95"/>
      <c r="G124" s="95"/>
      <c r="H124" s="95"/>
      <c r="I124" s="95"/>
      <c r="J124" s="95"/>
      <c r="K124" s="95"/>
      <c r="L124" s="95"/>
      <c r="M124" s="95"/>
      <c r="N124" s="95"/>
      <c r="O124" s="95"/>
      <c r="P124" s="95"/>
      <c r="Q124" s="95"/>
      <c r="R124" s="95"/>
      <c r="S124" s="95"/>
      <c r="T124" s="95"/>
      <c r="U124" s="95"/>
      <c r="V124" s="95"/>
      <c r="W124" s="95"/>
      <c r="X124" s="95"/>
      <c r="Y124" s="95"/>
      <c r="Z124" s="95"/>
      <c r="AA124" s="95"/>
      <c r="AB124" s="95"/>
      <c r="AC124" s="95"/>
      <c r="AD124" s="95"/>
      <c r="AE124" s="95"/>
      <c r="AF124" s="95"/>
      <c r="AG124" s="95"/>
      <c r="AH124" s="316"/>
      <c r="AI124" s="147"/>
    </row>
    <row r="125" spans="4:35">
      <c r="D125" s="95"/>
      <c r="E125" s="198"/>
      <c r="F125" s="95"/>
      <c r="G125" s="95"/>
      <c r="H125" s="95"/>
      <c r="I125" s="95"/>
      <c r="J125" s="95"/>
      <c r="K125" s="95"/>
      <c r="L125" s="95"/>
      <c r="M125" s="95"/>
      <c r="N125" s="95"/>
      <c r="O125" s="95"/>
      <c r="P125" s="95"/>
      <c r="Q125" s="95"/>
      <c r="R125" s="95"/>
      <c r="S125" s="95"/>
      <c r="T125" s="95"/>
      <c r="U125" s="95"/>
      <c r="V125" s="95"/>
      <c r="W125" s="95"/>
      <c r="X125" s="95"/>
      <c r="Y125" s="95"/>
      <c r="Z125" s="95"/>
      <c r="AA125" s="95"/>
      <c r="AB125" s="95"/>
      <c r="AC125" s="95"/>
      <c r="AD125" s="95"/>
      <c r="AE125" s="95"/>
      <c r="AF125" s="95"/>
      <c r="AG125" s="95"/>
      <c r="AH125" s="316"/>
      <c r="AI125" s="147"/>
    </row>
    <row r="126" spans="4:35">
      <c r="D126" s="95"/>
      <c r="E126" s="198"/>
      <c r="F126" s="95"/>
      <c r="G126" s="95"/>
      <c r="H126" s="95"/>
      <c r="I126" s="95"/>
      <c r="J126" s="95"/>
      <c r="K126" s="95"/>
      <c r="L126" s="95"/>
      <c r="M126" s="95"/>
      <c r="N126" s="95"/>
      <c r="O126" s="95"/>
      <c r="P126" s="95"/>
      <c r="Q126" s="95"/>
      <c r="R126" s="95"/>
      <c r="S126" s="95"/>
      <c r="T126" s="95"/>
      <c r="U126" s="95"/>
      <c r="V126" s="95"/>
      <c r="W126" s="95"/>
      <c r="X126" s="95"/>
      <c r="Y126" s="95"/>
      <c r="Z126" s="95"/>
      <c r="AA126" s="95"/>
      <c r="AB126" s="95"/>
      <c r="AC126" s="95"/>
      <c r="AD126" s="95"/>
      <c r="AE126" s="95"/>
      <c r="AF126" s="95"/>
      <c r="AG126" s="95"/>
      <c r="AH126" s="316"/>
      <c r="AI126" s="147"/>
    </row>
    <row r="127" spans="4:35">
      <c r="D127" s="95"/>
      <c r="E127" s="198"/>
      <c r="F127" s="95"/>
      <c r="G127" s="95"/>
      <c r="H127" s="95"/>
      <c r="I127" s="95"/>
      <c r="J127" s="95"/>
      <c r="K127" s="95"/>
      <c r="L127" s="95"/>
      <c r="M127" s="95"/>
      <c r="N127" s="95"/>
      <c r="O127" s="95"/>
      <c r="P127" s="95"/>
      <c r="Q127" s="95"/>
      <c r="R127" s="95"/>
      <c r="S127" s="95"/>
      <c r="T127" s="95"/>
      <c r="U127" s="95"/>
      <c r="V127" s="95"/>
      <c r="W127" s="95"/>
      <c r="X127" s="95"/>
      <c r="Y127" s="95"/>
      <c r="Z127" s="95"/>
      <c r="AA127" s="95"/>
      <c r="AB127" s="95"/>
      <c r="AC127" s="95"/>
      <c r="AD127" s="95"/>
      <c r="AE127" s="95"/>
      <c r="AF127" s="95"/>
      <c r="AG127" s="95"/>
      <c r="AH127" s="316"/>
      <c r="AI127" s="147"/>
    </row>
    <row r="128" spans="4:35">
      <c r="D128" s="95"/>
      <c r="E128" s="198"/>
      <c r="F128" s="95"/>
      <c r="G128" s="95"/>
      <c r="H128" s="95"/>
      <c r="I128" s="95"/>
      <c r="J128" s="95"/>
      <c r="K128" s="95"/>
      <c r="L128" s="95"/>
      <c r="M128" s="95"/>
      <c r="N128" s="95"/>
      <c r="O128" s="95"/>
      <c r="P128" s="95"/>
      <c r="Q128" s="95"/>
      <c r="R128" s="95"/>
      <c r="S128" s="95"/>
      <c r="T128" s="95"/>
      <c r="U128" s="95"/>
      <c r="V128" s="95"/>
      <c r="W128" s="95"/>
      <c r="X128" s="95"/>
      <c r="Y128" s="95"/>
      <c r="Z128" s="95"/>
      <c r="AA128" s="95"/>
      <c r="AB128" s="95"/>
      <c r="AC128" s="95"/>
      <c r="AD128" s="95"/>
      <c r="AE128" s="95"/>
      <c r="AF128" s="95"/>
      <c r="AG128" s="95"/>
      <c r="AH128" s="316"/>
      <c r="AI128" s="147"/>
    </row>
    <row r="129" spans="4:35">
      <c r="D129" s="95"/>
      <c r="E129" s="198"/>
      <c r="F129" s="95"/>
      <c r="G129" s="95"/>
      <c r="H129" s="95"/>
      <c r="I129" s="95"/>
      <c r="J129" s="95"/>
      <c r="K129" s="95"/>
      <c r="L129" s="95"/>
      <c r="M129" s="95"/>
      <c r="N129" s="95"/>
      <c r="O129" s="95"/>
      <c r="P129" s="95"/>
      <c r="Q129" s="95"/>
      <c r="R129" s="95"/>
      <c r="S129" s="95"/>
      <c r="T129" s="95"/>
      <c r="U129" s="95"/>
      <c r="V129" s="95"/>
      <c r="W129" s="95"/>
      <c r="X129" s="95"/>
      <c r="Y129" s="95"/>
      <c r="Z129" s="95"/>
      <c r="AA129" s="95"/>
      <c r="AB129" s="95"/>
      <c r="AC129" s="95"/>
      <c r="AD129" s="95"/>
      <c r="AE129" s="95"/>
      <c r="AF129" s="95"/>
      <c r="AG129" s="95"/>
      <c r="AH129" s="316"/>
      <c r="AI129" s="147"/>
    </row>
    <row r="130" spans="4:35">
      <c r="D130" s="95"/>
      <c r="E130" s="198"/>
      <c r="F130" s="95"/>
      <c r="G130" s="95"/>
      <c r="H130" s="95"/>
      <c r="I130" s="95"/>
      <c r="J130" s="95"/>
      <c r="K130" s="95"/>
      <c r="L130" s="95"/>
      <c r="M130" s="95"/>
      <c r="N130" s="95"/>
      <c r="O130" s="95"/>
      <c r="P130" s="95"/>
      <c r="Q130" s="95"/>
      <c r="R130" s="95"/>
      <c r="S130" s="95"/>
      <c r="T130" s="95"/>
      <c r="U130" s="95"/>
      <c r="V130" s="95"/>
      <c r="W130" s="95"/>
      <c r="X130" s="95"/>
      <c r="Y130" s="95"/>
      <c r="Z130" s="95"/>
      <c r="AA130" s="95"/>
      <c r="AB130" s="95"/>
      <c r="AC130" s="95"/>
      <c r="AD130" s="95"/>
      <c r="AE130" s="95"/>
      <c r="AF130" s="95"/>
      <c r="AG130" s="95"/>
      <c r="AH130" s="316"/>
      <c r="AI130" s="147"/>
    </row>
    <row r="131" spans="4:35">
      <c r="D131" s="95"/>
      <c r="E131" s="198"/>
      <c r="F131" s="95"/>
      <c r="G131" s="95"/>
      <c r="H131" s="95"/>
      <c r="I131" s="95"/>
      <c r="J131" s="95"/>
      <c r="K131" s="95"/>
      <c r="L131" s="95"/>
      <c r="M131" s="95"/>
      <c r="N131" s="95"/>
      <c r="O131" s="95"/>
      <c r="P131" s="95"/>
      <c r="Q131" s="95"/>
      <c r="R131" s="95"/>
      <c r="S131" s="95"/>
      <c r="T131" s="95"/>
      <c r="U131" s="95"/>
      <c r="V131" s="95"/>
      <c r="W131" s="95"/>
      <c r="X131" s="95"/>
      <c r="Y131" s="95"/>
      <c r="Z131" s="95"/>
      <c r="AA131" s="95"/>
      <c r="AB131" s="95"/>
      <c r="AC131" s="95"/>
      <c r="AD131" s="95"/>
      <c r="AE131" s="95"/>
      <c r="AF131" s="95"/>
      <c r="AG131" s="95"/>
      <c r="AH131" s="316"/>
      <c r="AI131" s="147"/>
    </row>
    <row r="132" spans="4:35">
      <c r="D132" s="95"/>
      <c r="E132" s="198"/>
      <c r="F132" s="95"/>
      <c r="G132" s="95"/>
      <c r="H132" s="95"/>
      <c r="I132" s="95"/>
      <c r="J132" s="95"/>
      <c r="K132" s="95"/>
      <c r="L132" s="95"/>
      <c r="M132" s="95"/>
      <c r="N132" s="95"/>
      <c r="O132" s="95"/>
      <c r="P132" s="95"/>
      <c r="Q132" s="95"/>
      <c r="R132" s="95"/>
      <c r="S132" s="95"/>
      <c r="T132" s="95"/>
      <c r="U132" s="95"/>
      <c r="V132" s="95"/>
      <c r="W132" s="95"/>
      <c r="X132" s="95"/>
      <c r="Y132" s="95"/>
      <c r="Z132" s="95"/>
      <c r="AA132" s="95"/>
      <c r="AB132" s="95"/>
      <c r="AC132" s="95"/>
      <c r="AD132" s="95"/>
      <c r="AE132" s="95"/>
      <c r="AF132" s="95"/>
      <c r="AG132" s="95"/>
      <c r="AH132" s="316"/>
      <c r="AI132" s="147"/>
    </row>
    <row r="133" spans="4:35">
      <c r="D133" s="95"/>
      <c r="E133" s="198"/>
      <c r="F133" s="95"/>
      <c r="G133" s="95"/>
      <c r="H133" s="95"/>
      <c r="I133" s="95"/>
      <c r="J133" s="95"/>
      <c r="K133" s="95"/>
      <c r="L133" s="95"/>
      <c r="M133" s="95"/>
      <c r="N133" s="95"/>
      <c r="O133" s="95"/>
      <c r="P133" s="95"/>
      <c r="Q133" s="95"/>
      <c r="R133" s="95"/>
      <c r="S133" s="95"/>
      <c r="T133" s="95"/>
      <c r="U133" s="95"/>
      <c r="V133" s="95"/>
      <c r="W133" s="95"/>
      <c r="X133" s="95"/>
      <c r="Y133" s="95"/>
      <c r="Z133" s="95"/>
      <c r="AA133" s="95"/>
      <c r="AB133" s="95"/>
      <c r="AC133" s="95"/>
      <c r="AD133" s="95"/>
      <c r="AE133" s="95"/>
      <c r="AF133" s="95"/>
      <c r="AG133" s="95"/>
      <c r="AH133" s="316"/>
      <c r="AI133" s="147"/>
    </row>
    <row r="134" spans="4:35">
      <c r="D134" s="95"/>
      <c r="E134" s="198"/>
      <c r="F134" s="95"/>
      <c r="G134" s="95"/>
      <c r="H134" s="95"/>
      <c r="I134" s="95"/>
      <c r="J134" s="95"/>
      <c r="K134" s="95"/>
      <c r="L134" s="95"/>
      <c r="M134" s="95"/>
      <c r="N134" s="95"/>
      <c r="O134" s="95"/>
      <c r="P134" s="95"/>
      <c r="Q134" s="95"/>
      <c r="R134" s="95"/>
      <c r="S134" s="95"/>
      <c r="T134" s="95"/>
      <c r="U134" s="95"/>
      <c r="V134" s="95"/>
      <c r="W134" s="95"/>
      <c r="X134" s="95"/>
      <c r="Y134" s="95"/>
      <c r="Z134" s="95"/>
      <c r="AA134" s="95"/>
      <c r="AB134" s="95"/>
      <c r="AC134" s="95"/>
      <c r="AD134" s="95"/>
      <c r="AE134" s="95"/>
      <c r="AF134" s="95"/>
      <c r="AG134" s="95"/>
      <c r="AH134" s="316"/>
      <c r="AI134" s="147"/>
    </row>
    <row r="135" spans="4:35">
      <c r="D135" s="95"/>
      <c r="E135" s="198"/>
      <c r="F135" s="95"/>
      <c r="G135" s="95"/>
      <c r="H135" s="95"/>
      <c r="I135" s="95"/>
      <c r="J135" s="95"/>
      <c r="K135" s="95"/>
      <c r="L135" s="95"/>
      <c r="M135" s="95"/>
      <c r="N135" s="95"/>
      <c r="O135" s="95"/>
      <c r="P135" s="95"/>
      <c r="Q135" s="95"/>
      <c r="R135" s="95"/>
      <c r="S135" s="95"/>
      <c r="T135" s="95"/>
      <c r="U135" s="95"/>
      <c r="V135" s="95"/>
      <c r="W135" s="95"/>
      <c r="X135" s="95"/>
      <c r="Y135" s="95"/>
      <c r="Z135" s="95"/>
      <c r="AA135" s="95"/>
      <c r="AB135" s="95"/>
      <c r="AC135" s="95"/>
      <c r="AD135" s="95"/>
      <c r="AE135" s="95"/>
      <c r="AF135" s="95"/>
      <c r="AG135" s="95"/>
      <c r="AH135" s="316"/>
      <c r="AI135" s="147"/>
    </row>
    <row r="136" spans="4:35">
      <c r="D136" s="95"/>
      <c r="E136" s="198"/>
      <c r="F136" s="95"/>
      <c r="G136" s="95"/>
      <c r="H136" s="95"/>
      <c r="I136" s="95"/>
      <c r="J136" s="95"/>
      <c r="K136" s="95"/>
      <c r="L136" s="95"/>
      <c r="M136" s="95"/>
      <c r="N136" s="95"/>
      <c r="O136" s="95"/>
      <c r="P136" s="95"/>
      <c r="Q136" s="95"/>
      <c r="R136" s="95"/>
      <c r="S136" s="95"/>
      <c r="T136" s="95"/>
      <c r="U136" s="95"/>
      <c r="V136" s="95"/>
      <c r="W136" s="95"/>
      <c r="X136" s="95"/>
      <c r="Y136" s="95"/>
      <c r="Z136" s="95"/>
      <c r="AA136" s="95"/>
      <c r="AB136" s="95"/>
      <c r="AC136" s="95"/>
      <c r="AD136" s="95"/>
      <c r="AE136" s="95"/>
      <c r="AF136" s="95"/>
      <c r="AG136" s="95"/>
      <c r="AH136" s="316"/>
      <c r="AI136" s="147"/>
    </row>
    <row r="137" spans="4:35">
      <c r="D137" s="95"/>
      <c r="E137" s="198"/>
      <c r="F137" s="95"/>
      <c r="G137" s="95"/>
      <c r="H137" s="95"/>
      <c r="I137" s="95"/>
      <c r="J137" s="95"/>
      <c r="K137" s="95"/>
      <c r="L137" s="95"/>
      <c r="M137" s="95"/>
      <c r="N137" s="95"/>
      <c r="O137" s="95"/>
      <c r="P137" s="95"/>
      <c r="Q137" s="95"/>
      <c r="R137" s="95"/>
      <c r="S137" s="95"/>
      <c r="T137" s="95"/>
      <c r="U137" s="95"/>
      <c r="V137" s="95"/>
      <c r="W137" s="95"/>
      <c r="X137" s="95"/>
      <c r="Y137" s="95"/>
      <c r="Z137" s="95"/>
      <c r="AA137" s="95"/>
      <c r="AB137" s="95"/>
      <c r="AC137" s="95"/>
      <c r="AD137" s="95"/>
      <c r="AE137" s="95"/>
      <c r="AF137" s="95"/>
      <c r="AG137" s="95"/>
      <c r="AH137" s="316"/>
      <c r="AI137" s="147"/>
    </row>
    <row r="138" spans="4:35">
      <c r="D138" s="95"/>
      <c r="E138" s="198"/>
      <c r="F138" s="95"/>
      <c r="G138" s="95"/>
      <c r="H138" s="95"/>
      <c r="I138" s="95"/>
      <c r="J138" s="95"/>
      <c r="K138" s="95"/>
      <c r="L138" s="95"/>
      <c r="M138" s="95"/>
      <c r="N138" s="95"/>
      <c r="O138" s="95"/>
      <c r="P138" s="95"/>
      <c r="Q138" s="95"/>
      <c r="R138" s="95"/>
      <c r="S138" s="95"/>
      <c r="T138" s="95"/>
      <c r="U138" s="95"/>
      <c r="V138" s="95"/>
      <c r="W138" s="95"/>
      <c r="X138" s="95"/>
      <c r="Y138" s="95"/>
      <c r="Z138" s="95"/>
      <c r="AA138" s="95"/>
      <c r="AB138" s="95"/>
      <c r="AC138" s="95"/>
      <c r="AD138" s="95"/>
      <c r="AE138" s="95"/>
      <c r="AF138" s="95"/>
      <c r="AG138" s="95"/>
      <c r="AH138" s="316"/>
      <c r="AI138" s="147"/>
    </row>
    <row r="139" spans="4:35">
      <c r="D139" s="95"/>
      <c r="E139" s="198"/>
      <c r="F139" s="95"/>
      <c r="G139" s="95"/>
      <c r="H139" s="95"/>
      <c r="I139" s="95"/>
      <c r="J139" s="95"/>
      <c r="K139" s="95"/>
      <c r="L139" s="95"/>
      <c r="M139" s="95"/>
      <c r="N139" s="95"/>
      <c r="O139" s="95"/>
      <c r="P139" s="95"/>
      <c r="Q139" s="95"/>
      <c r="R139" s="95"/>
      <c r="S139" s="95"/>
      <c r="T139" s="95"/>
      <c r="U139" s="95"/>
      <c r="V139" s="95"/>
      <c r="W139" s="95"/>
      <c r="X139" s="95"/>
      <c r="Y139" s="95"/>
      <c r="Z139" s="95"/>
      <c r="AA139" s="95"/>
      <c r="AB139" s="95"/>
      <c r="AC139" s="95"/>
      <c r="AD139" s="95"/>
      <c r="AE139" s="95"/>
      <c r="AF139" s="95"/>
      <c r="AG139" s="95"/>
      <c r="AH139" s="316"/>
      <c r="AI139" s="147"/>
    </row>
    <row r="140" spans="4:35">
      <c r="D140" s="95"/>
      <c r="E140" s="198"/>
      <c r="F140" s="95"/>
      <c r="G140" s="95"/>
      <c r="H140" s="95"/>
      <c r="I140" s="95"/>
      <c r="J140" s="95"/>
      <c r="K140" s="95"/>
      <c r="L140" s="95"/>
      <c r="M140" s="95"/>
      <c r="N140" s="95"/>
      <c r="O140" s="95"/>
      <c r="P140" s="95"/>
      <c r="Q140" s="95"/>
      <c r="R140" s="95"/>
      <c r="S140" s="95"/>
      <c r="T140" s="95"/>
      <c r="U140" s="95"/>
      <c r="V140" s="95"/>
      <c r="W140" s="95"/>
      <c r="X140" s="95"/>
      <c r="Y140" s="95"/>
      <c r="Z140" s="95"/>
      <c r="AA140" s="95"/>
      <c r="AB140" s="95"/>
      <c r="AC140" s="95"/>
      <c r="AD140" s="95"/>
      <c r="AE140" s="95"/>
      <c r="AF140" s="95"/>
      <c r="AG140" s="95"/>
      <c r="AH140" s="316"/>
      <c r="AI140" s="147"/>
    </row>
    <row r="141" spans="4:35">
      <c r="D141" s="95"/>
      <c r="E141" s="198"/>
      <c r="F141" s="95"/>
      <c r="G141" s="95"/>
      <c r="H141" s="95"/>
      <c r="I141" s="95"/>
      <c r="J141" s="95"/>
      <c r="K141" s="95"/>
      <c r="L141" s="95"/>
      <c r="M141" s="95"/>
      <c r="N141" s="95"/>
      <c r="O141" s="95"/>
      <c r="P141" s="95"/>
      <c r="Q141" s="95"/>
      <c r="R141" s="95"/>
      <c r="S141" s="95"/>
      <c r="T141" s="95"/>
      <c r="U141" s="95"/>
      <c r="V141" s="95"/>
      <c r="W141" s="95"/>
      <c r="X141" s="95"/>
      <c r="Y141" s="95"/>
      <c r="Z141" s="95"/>
      <c r="AA141" s="95"/>
      <c r="AB141" s="95"/>
      <c r="AC141" s="95"/>
      <c r="AD141" s="95"/>
      <c r="AE141" s="95"/>
      <c r="AF141" s="95"/>
      <c r="AG141" s="95"/>
      <c r="AH141" s="316"/>
      <c r="AI141" s="147"/>
    </row>
    <row r="142" spans="4:35">
      <c r="D142" s="95"/>
      <c r="E142" s="198"/>
      <c r="F142" s="95"/>
      <c r="G142" s="95"/>
      <c r="H142" s="95"/>
      <c r="I142" s="95"/>
      <c r="J142" s="95"/>
      <c r="K142" s="95"/>
      <c r="L142" s="95"/>
      <c r="M142" s="95"/>
      <c r="N142" s="95"/>
      <c r="O142" s="95"/>
      <c r="P142" s="95"/>
      <c r="Q142" s="95"/>
      <c r="R142" s="95"/>
      <c r="S142" s="95"/>
      <c r="T142" s="95"/>
      <c r="U142" s="95"/>
      <c r="V142" s="95"/>
      <c r="W142" s="95"/>
      <c r="X142" s="95"/>
      <c r="Y142" s="95"/>
      <c r="Z142" s="95"/>
      <c r="AA142" s="95"/>
      <c r="AB142" s="95"/>
      <c r="AC142" s="95"/>
      <c r="AD142" s="95"/>
      <c r="AE142" s="95"/>
      <c r="AF142" s="95"/>
      <c r="AG142" s="95"/>
      <c r="AH142" s="316"/>
      <c r="AI142" s="147"/>
    </row>
    <row r="143" spans="4:35">
      <c r="D143" s="95"/>
      <c r="E143" s="198"/>
      <c r="F143" s="95"/>
      <c r="G143" s="95"/>
      <c r="H143" s="95"/>
      <c r="I143" s="95"/>
      <c r="J143" s="95"/>
      <c r="K143" s="95"/>
      <c r="L143" s="95"/>
      <c r="M143" s="95"/>
      <c r="N143" s="95"/>
      <c r="O143" s="95"/>
      <c r="P143" s="95"/>
      <c r="Q143" s="95"/>
      <c r="R143" s="95"/>
      <c r="S143" s="95"/>
      <c r="T143" s="95"/>
      <c r="U143" s="95"/>
      <c r="V143" s="95"/>
      <c r="W143" s="95"/>
      <c r="X143" s="95"/>
      <c r="Y143" s="95"/>
      <c r="Z143" s="95"/>
      <c r="AA143" s="95"/>
      <c r="AB143" s="95"/>
      <c r="AC143" s="95"/>
      <c r="AD143" s="95"/>
      <c r="AE143" s="95"/>
      <c r="AF143" s="95"/>
      <c r="AG143" s="95"/>
      <c r="AH143" s="316"/>
      <c r="AI143" s="147"/>
    </row>
    <row r="144" spans="4:35">
      <c r="D144" s="95"/>
      <c r="E144" s="198"/>
      <c r="F144" s="95"/>
      <c r="G144" s="95"/>
      <c r="H144" s="95"/>
      <c r="I144" s="95"/>
      <c r="J144" s="95"/>
      <c r="K144" s="95"/>
      <c r="L144" s="95"/>
      <c r="M144" s="95"/>
      <c r="N144" s="95"/>
      <c r="O144" s="95"/>
      <c r="P144" s="95"/>
      <c r="Q144" s="95"/>
      <c r="R144" s="95"/>
      <c r="S144" s="95"/>
      <c r="T144" s="95"/>
      <c r="U144" s="95"/>
      <c r="V144" s="95"/>
      <c r="W144" s="95"/>
      <c r="X144" s="95"/>
      <c r="Y144" s="95"/>
      <c r="Z144" s="95"/>
      <c r="AA144" s="95"/>
      <c r="AB144" s="95"/>
      <c r="AC144" s="95"/>
      <c r="AD144" s="95"/>
      <c r="AE144" s="95"/>
      <c r="AF144" s="95"/>
      <c r="AG144" s="95"/>
      <c r="AH144" s="316"/>
      <c r="AI144" s="147"/>
    </row>
    <row r="145" spans="4:35">
      <c r="D145" s="95"/>
      <c r="E145" s="198"/>
      <c r="F145" s="95"/>
      <c r="G145" s="95"/>
      <c r="H145" s="95"/>
      <c r="I145" s="95"/>
      <c r="J145" s="95"/>
      <c r="K145" s="95"/>
      <c r="L145" s="95"/>
      <c r="M145" s="95"/>
      <c r="N145" s="95"/>
      <c r="O145" s="95"/>
      <c r="P145" s="95"/>
      <c r="Q145" s="95"/>
      <c r="R145" s="95"/>
      <c r="S145" s="95"/>
      <c r="T145" s="95"/>
      <c r="U145" s="95"/>
      <c r="V145" s="95"/>
      <c r="W145" s="95"/>
      <c r="X145" s="95"/>
      <c r="Y145" s="95"/>
      <c r="Z145" s="95"/>
      <c r="AA145" s="95"/>
      <c r="AB145" s="95"/>
      <c r="AC145" s="95"/>
      <c r="AD145" s="95"/>
      <c r="AE145" s="95"/>
      <c r="AF145" s="95"/>
      <c r="AG145" s="95"/>
      <c r="AH145" s="316"/>
      <c r="AI145" s="147"/>
    </row>
    <row r="146" spans="4:35">
      <c r="D146" s="95"/>
      <c r="E146" s="198"/>
      <c r="F146" s="95"/>
      <c r="G146" s="95"/>
      <c r="H146" s="95"/>
      <c r="I146" s="95"/>
      <c r="J146" s="95"/>
      <c r="K146" s="95"/>
      <c r="L146" s="95"/>
      <c r="M146" s="95"/>
      <c r="N146" s="95"/>
      <c r="O146" s="95"/>
      <c r="P146" s="95"/>
      <c r="Q146" s="95"/>
      <c r="R146" s="95"/>
      <c r="S146" s="95"/>
      <c r="T146" s="95"/>
      <c r="U146" s="95"/>
      <c r="V146" s="95"/>
      <c r="W146" s="95"/>
      <c r="X146" s="95"/>
      <c r="Y146" s="95"/>
      <c r="Z146" s="95"/>
      <c r="AA146" s="95"/>
      <c r="AB146" s="95"/>
      <c r="AC146" s="95"/>
      <c r="AD146" s="95"/>
      <c r="AE146" s="95"/>
      <c r="AF146" s="95"/>
      <c r="AG146" s="95"/>
      <c r="AH146" s="316"/>
      <c r="AI146" s="147"/>
    </row>
    <row r="147" spans="4:35">
      <c r="D147" s="95"/>
      <c r="E147" s="198"/>
      <c r="F147" s="95"/>
      <c r="G147" s="95"/>
      <c r="H147" s="95"/>
      <c r="I147" s="95"/>
      <c r="J147" s="95"/>
      <c r="K147" s="95"/>
      <c r="L147" s="95"/>
      <c r="M147" s="95"/>
      <c r="N147" s="95"/>
      <c r="O147" s="95"/>
      <c r="P147" s="95"/>
      <c r="Q147" s="95"/>
      <c r="R147" s="95"/>
      <c r="S147" s="95"/>
      <c r="T147" s="95"/>
      <c r="U147" s="95"/>
      <c r="V147" s="95"/>
      <c r="W147" s="95"/>
      <c r="X147" s="95"/>
      <c r="Y147" s="95"/>
      <c r="Z147" s="95"/>
      <c r="AA147" s="95"/>
      <c r="AB147" s="95"/>
      <c r="AC147" s="95"/>
      <c r="AD147" s="95"/>
      <c r="AE147" s="95"/>
      <c r="AF147" s="95"/>
      <c r="AG147" s="95"/>
      <c r="AH147" s="316"/>
      <c r="AI147" s="147"/>
    </row>
    <row r="148" spans="4:35">
      <c r="D148" s="95"/>
      <c r="E148" s="198"/>
      <c r="F148" s="95"/>
      <c r="G148" s="95"/>
      <c r="H148" s="95"/>
      <c r="I148" s="95"/>
      <c r="J148" s="95"/>
      <c r="K148" s="95"/>
      <c r="L148" s="95"/>
      <c r="M148" s="95"/>
      <c r="N148" s="95"/>
      <c r="O148" s="95"/>
      <c r="P148" s="95"/>
      <c r="Q148" s="95"/>
      <c r="R148" s="95"/>
      <c r="S148" s="95"/>
      <c r="T148" s="95"/>
      <c r="U148" s="95"/>
      <c r="V148" s="95"/>
      <c r="W148" s="95"/>
      <c r="X148" s="95"/>
      <c r="Y148" s="95"/>
      <c r="Z148" s="95"/>
      <c r="AA148" s="95"/>
      <c r="AB148" s="95"/>
      <c r="AC148" s="95"/>
      <c r="AD148" s="95"/>
      <c r="AE148" s="95"/>
      <c r="AF148" s="95"/>
      <c r="AG148" s="95"/>
      <c r="AH148" s="316"/>
      <c r="AI148" s="147"/>
    </row>
    <row r="149" spans="4:35">
      <c r="D149" s="95"/>
      <c r="E149" s="198"/>
      <c r="F149" s="95"/>
      <c r="G149" s="95"/>
      <c r="H149" s="95"/>
      <c r="I149" s="95"/>
      <c r="J149" s="95"/>
      <c r="K149" s="95"/>
      <c r="L149" s="95"/>
      <c r="M149" s="95"/>
      <c r="N149" s="95"/>
      <c r="O149" s="95"/>
      <c r="P149" s="95"/>
      <c r="Q149" s="95"/>
      <c r="R149" s="95"/>
      <c r="S149" s="95"/>
      <c r="T149" s="95"/>
      <c r="U149" s="95"/>
      <c r="V149" s="95"/>
      <c r="W149" s="95"/>
      <c r="X149" s="95"/>
      <c r="Y149" s="95"/>
      <c r="Z149" s="95"/>
      <c r="AA149" s="95"/>
      <c r="AB149" s="95"/>
      <c r="AC149" s="95"/>
      <c r="AD149" s="95"/>
      <c r="AE149" s="95"/>
      <c r="AF149" s="95"/>
      <c r="AG149" s="95"/>
      <c r="AH149" s="316"/>
      <c r="AI149" s="147"/>
    </row>
    <row r="150" spans="4:35">
      <c r="D150" s="95"/>
      <c r="E150" s="198"/>
      <c r="F150" s="95"/>
      <c r="G150" s="95"/>
      <c r="H150" s="95"/>
      <c r="I150" s="95"/>
      <c r="J150" s="95"/>
      <c r="K150" s="95"/>
      <c r="L150" s="95"/>
      <c r="M150" s="95"/>
      <c r="N150" s="95"/>
      <c r="O150" s="95"/>
      <c r="P150" s="95"/>
      <c r="Q150" s="95"/>
      <c r="R150" s="95"/>
      <c r="S150" s="95"/>
      <c r="T150" s="95"/>
      <c r="U150" s="95"/>
      <c r="V150" s="95"/>
      <c r="W150" s="95"/>
      <c r="X150" s="95"/>
      <c r="Y150" s="95"/>
      <c r="Z150" s="95"/>
      <c r="AA150" s="95"/>
      <c r="AB150" s="95"/>
      <c r="AC150" s="95"/>
      <c r="AD150" s="95"/>
      <c r="AE150" s="95"/>
      <c r="AF150" s="95"/>
      <c r="AG150" s="95"/>
      <c r="AH150" s="316"/>
      <c r="AI150" s="147"/>
    </row>
    <row r="151" spans="4:35">
      <c r="D151" s="95"/>
      <c r="E151" s="198"/>
      <c r="F151" s="95"/>
      <c r="G151" s="95"/>
      <c r="H151" s="95"/>
      <c r="I151" s="95"/>
      <c r="J151" s="95"/>
      <c r="K151" s="95"/>
      <c r="L151" s="95"/>
      <c r="M151" s="95"/>
      <c r="N151" s="95"/>
      <c r="O151" s="95"/>
      <c r="P151" s="95"/>
      <c r="Q151" s="95"/>
      <c r="R151" s="95"/>
      <c r="S151" s="95"/>
      <c r="T151" s="95"/>
      <c r="U151" s="95"/>
      <c r="V151" s="95"/>
      <c r="W151" s="95"/>
      <c r="X151" s="95"/>
      <c r="Y151" s="95"/>
      <c r="Z151" s="95"/>
      <c r="AA151" s="95"/>
      <c r="AB151" s="95"/>
      <c r="AC151" s="95"/>
      <c r="AD151" s="95"/>
      <c r="AE151" s="95"/>
      <c r="AF151" s="95"/>
      <c r="AG151" s="95"/>
      <c r="AH151" s="316"/>
      <c r="AI151" s="147"/>
    </row>
    <row r="152" spans="4:35">
      <c r="D152" s="95"/>
      <c r="E152" s="198"/>
      <c r="F152" s="95"/>
      <c r="G152" s="95"/>
      <c r="H152" s="95"/>
      <c r="I152" s="95"/>
      <c r="J152" s="95"/>
      <c r="K152" s="95"/>
      <c r="L152" s="95"/>
      <c r="M152" s="95"/>
      <c r="N152" s="95"/>
      <c r="O152" s="95"/>
      <c r="P152" s="95"/>
      <c r="Q152" s="95"/>
      <c r="R152" s="95"/>
      <c r="S152" s="95"/>
      <c r="T152" s="95"/>
      <c r="U152" s="95"/>
      <c r="V152" s="95"/>
      <c r="W152" s="95"/>
      <c r="X152" s="95"/>
      <c r="Y152" s="95"/>
      <c r="Z152" s="95"/>
      <c r="AA152" s="95"/>
      <c r="AB152" s="95"/>
      <c r="AC152" s="95"/>
      <c r="AD152" s="95"/>
      <c r="AE152" s="95"/>
      <c r="AF152" s="95"/>
      <c r="AG152" s="95"/>
      <c r="AH152" s="316"/>
      <c r="AI152" s="147"/>
    </row>
    <row r="153" spans="4:35">
      <c r="D153" s="95"/>
      <c r="E153" s="198"/>
      <c r="F153" s="95"/>
      <c r="G153" s="95"/>
      <c r="H153" s="95"/>
      <c r="I153" s="95"/>
      <c r="J153" s="95"/>
      <c r="K153" s="95"/>
      <c r="L153" s="95"/>
      <c r="M153" s="95"/>
      <c r="N153" s="95"/>
      <c r="O153" s="95"/>
      <c r="P153" s="95"/>
      <c r="Q153" s="95"/>
      <c r="R153" s="95"/>
      <c r="S153" s="95"/>
      <c r="T153" s="95"/>
      <c r="U153" s="95"/>
      <c r="V153" s="95"/>
      <c r="W153" s="95"/>
      <c r="X153" s="95"/>
      <c r="Y153" s="95"/>
      <c r="Z153" s="95"/>
      <c r="AA153" s="95"/>
      <c r="AB153" s="95"/>
      <c r="AC153" s="95"/>
      <c r="AD153" s="95"/>
      <c r="AE153" s="95"/>
      <c r="AF153" s="95"/>
      <c r="AG153" s="95"/>
      <c r="AH153" s="316"/>
      <c r="AI153" s="147"/>
    </row>
    <row r="154" spans="4:35">
      <c r="D154" s="95"/>
      <c r="E154" s="198"/>
      <c r="F154" s="95"/>
      <c r="G154" s="95"/>
      <c r="H154" s="95"/>
      <c r="I154" s="95"/>
      <c r="J154" s="95"/>
      <c r="K154" s="95"/>
      <c r="L154" s="95"/>
      <c r="M154" s="95"/>
      <c r="N154" s="95"/>
      <c r="O154" s="95"/>
      <c r="P154" s="95"/>
      <c r="Q154" s="95"/>
      <c r="R154" s="95"/>
      <c r="S154" s="95"/>
      <c r="T154" s="95"/>
      <c r="U154" s="95"/>
      <c r="V154" s="95"/>
      <c r="W154" s="95"/>
      <c r="X154" s="95"/>
      <c r="Y154" s="95"/>
      <c r="Z154" s="95"/>
      <c r="AA154" s="95"/>
      <c r="AB154" s="95"/>
      <c r="AC154" s="95"/>
      <c r="AD154" s="95"/>
      <c r="AE154" s="95"/>
      <c r="AF154" s="95"/>
      <c r="AG154" s="95"/>
      <c r="AH154" s="316"/>
      <c r="AI154" s="147"/>
    </row>
    <row r="155" spans="4:35">
      <c r="D155" s="95"/>
      <c r="E155" s="198"/>
      <c r="F155" s="95"/>
      <c r="G155" s="95"/>
      <c r="H155" s="95"/>
      <c r="I155" s="95"/>
      <c r="J155" s="95"/>
      <c r="K155" s="95"/>
      <c r="L155" s="95"/>
      <c r="M155" s="95"/>
      <c r="N155" s="95"/>
      <c r="O155" s="95"/>
      <c r="P155" s="95"/>
      <c r="Q155" s="95"/>
      <c r="R155" s="95"/>
      <c r="S155" s="95"/>
      <c r="T155" s="95"/>
      <c r="U155" s="95"/>
      <c r="V155" s="95"/>
      <c r="W155" s="95"/>
      <c r="X155" s="95"/>
      <c r="Y155" s="95"/>
      <c r="Z155" s="95"/>
      <c r="AA155" s="95"/>
      <c r="AB155" s="95"/>
      <c r="AC155" s="95"/>
      <c r="AD155" s="95"/>
      <c r="AE155" s="95"/>
      <c r="AF155" s="95"/>
      <c r="AG155" s="95"/>
      <c r="AH155" s="316"/>
      <c r="AI155" s="147"/>
    </row>
    <row r="156" spans="4:35">
      <c r="D156" s="95"/>
      <c r="E156" s="198"/>
      <c r="F156" s="95"/>
      <c r="G156" s="95"/>
      <c r="H156" s="95"/>
      <c r="I156" s="95"/>
      <c r="J156" s="95"/>
      <c r="K156" s="95"/>
      <c r="L156" s="95"/>
      <c r="M156" s="95"/>
      <c r="N156" s="95"/>
      <c r="O156" s="95"/>
      <c r="P156" s="95"/>
      <c r="Q156" s="95"/>
      <c r="R156" s="95"/>
      <c r="S156" s="95"/>
      <c r="T156" s="95"/>
      <c r="U156" s="95"/>
      <c r="V156" s="95"/>
      <c r="W156" s="95"/>
      <c r="X156" s="95"/>
      <c r="Y156" s="95"/>
      <c r="Z156" s="95"/>
      <c r="AA156" s="95"/>
      <c r="AB156" s="95"/>
      <c r="AC156" s="95"/>
      <c r="AD156" s="95"/>
      <c r="AE156" s="95"/>
      <c r="AF156" s="95"/>
      <c r="AG156" s="95"/>
      <c r="AH156" s="316"/>
      <c r="AI156" s="147"/>
    </row>
    <row r="157" spans="4:35">
      <c r="D157" s="95"/>
      <c r="E157" s="198"/>
      <c r="F157" s="95"/>
      <c r="G157" s="95"/>
      <c r="H157" s="95"/>
      <c r="I157" s="95"/>
      <c r="J157" s="95"/>
      <c r="K157" s="95"/>
      <c r="L157" s="95"/>
      <c r="M157" s="95"/>
      <c r="N157" s="95"/>
      <c r="O157" s="95"/>
      <c r="P157" s="95"/>
      <c r="Q157" s="95"/>
      <c r="R157" s="95"/>
      <c r="S157" s="95"/>
      <c r="T157" s="95"/>
      <c r="U157" s="95"/>
      <c r="V157" s="95"/>
      <c r="W157" s="95"/>
      <c r="X157" s="95"/>
      <c r="Y157" s="95"/>
      <c r="Z157" s="95"/>
      <c r="AA157" s="95"/>
      <c r="AB157" s="95"/>
      <c r="AC157" s="95"/>
      <c r="AD157" s="95"/>
      <c r="AE157" s="95"/>
      <c r="AF157" s="95"/>
      <c r="AG157" s="95"/>
      <c r="AH157" s="316"/>
      <c r="AI157" s="147"/>
    </row>
    <row r="158" spans="4:35">
      <c r="D158" s="95"/>
      <c r="E158" s="198"/>
      <c r="F158" s="95"/>
      <c r="G158" s="95"/>
      <c r="H158" s="95"/>
      <c r="I158" s="95"/>
      <c r="J158" s="95"/>
      <c r="K158" s="95"/>
      <c r="L158" s="95"/>
      <c r="M158" s="95"/>
      <c r="N158" s="95"/>
      <c r="O158" s="95"/>
      <c r="P158" s="95"/>
      <c r="Q158" s="95"/>
      <c r="R158" s="95"/>
      <c r="S158" s="95"/>
      <c r="T158" s="95"/>
      <c r="U158" s="95"/>
      <c r="V158" s="95"/>
      <c r="W158" s="95"/>
      <c r="X158" s="95"/>
      <c r="Y158" s="95"/>
      <c r="Z158" s="95"/>
      <c r="AA158" s="95"/>
      <c r="AB158" s="95"/>
      <c r="AC158" s="95"/>
      <c r="AD158" s="95"/>
      <c r="AE158" s="95"/>
      <c r="AF158" s="95"/>
      <c r="AG158" s="95"/>
      <c r="AH158" s="316"/>
      <c r="AI158" s="147"/>
    </row>
    <row r="159" spans="4:35">
      <c r="D159" s="95"/>
      <c r="E159" s="198"/>
      <c r="F159" s="95"/>
      <c r="G159" s="95"/>
      <c r="H159" s="95"/>
      <c r="I159" s="95"/>
      <c r="J159" s="95"/>
      <c r="K159" s="95"/>
      <c r="L159" s="95"/>
      <c r="M159" s="95"/>
      <c r="N159" s="95"/>
      <c r="O159" s="95"/>
      <c r="P159" s="95"/>
      <c r="Q159" s="95"/>
      <c r="R159" s="95"/>
      <c r="S159" s="95"/>
      <c r="T159" s="95"/>
      <c r="U159" s="95"/>
      <c r="V159" s="95"/>
      <c r="W159" s="95"/>
      <c r="X159" s="95"/>
      <c r="Y159" s="95"/>
      <c r="Z159" s="95"/>
      <c r="AA159" s="95"/>
      <c r="AB159" s="95"/>
      <c r="AC159" s="95"/>
      <c r="AD159" s="95"/>
      <c r="AE159" s="95"/>
      <c r="AF159" s="95"/>
      <c r="AG159" s="95"/>
      <c r="AH159" s="316"/>
      <c r="AI159" s="147"/>
    </row>
    <row r="160" spans="4:35">
      <c r="D160" s="95"/>
      <c r="E160" s="198"/>
      <c r="F160" s="95"/>
      <c r="G160" s="95"/>
      <c r="H160" s="95"/>
      <c r="I160" s="95"/>
      <c r="J160" s="95"/>
      <c r="K160" s="95"/>
      <c r="L160" s="95"/>
      <c r="M160" s="95"/>
      <c r="N160" s="95"/>
      <c r="O160" s="95"/>
      <c r="P160" s="95"/>
      <c r="Q160" s="95"/>
      <c r="R160" s="95"/>
      <c r="S160" s="95"/>
      <c r="T160" s="95"/>
      <c r="U160" s="95"/>
      <c r="V160" s="95"/>
      <c r="W160" s="95"/>
      <c r="X160" s="95"/>
      <c r="Y160" s="95"/>
      <c r="Z160" s="95"/>
      <c r="AA160" s="95"/>
      <c r="AB160" s="95"/>
      <c r="AC160" s="95"/>
      <c r="AD160" s="95"/>
      <c r="AE160" s="95"/>
      <c r="AF160" s="95"/>
      <c r="AG160" s="95"/>
      <c r="AH160" s="316"/>
      <c r="AI160" s="147"/>
    </row>
    <row r="161" spans="4:35">
      <c r="D161" s="95"/>
      <c r="E161" s="198"/>
      <c r="F161" s="95"/>
      <c r="G161" s="95"/>
      <c r="H161" s="95"/>
      <c r="I161" s="95"/>
      <c r="J161" s="95"/>
      <c r="K161" s="95"/>
      <c r="L161" s="95"/>
      <c r="M161" s="95"/>
      <c r="N161" s="95"/>
      <c r="O161" s="95"/>
      <c r="P161" s="95"/>
      <c r="Q161" s="95"/>
      <c r="R161" s="95"/>
      <c r="S161" s="95"/>
      <c r="T161" s="95"/>
      <c r="U161" s="95"/>
      <c r="V161" s="95"/>
      <c r="W161" s="95"/>
      <c r="X161" s="95"/>
      <c r="Y161" s="95"/>
      <c r="Z161" s="95"/>
      <c r="AA161" s="95"/>
      <c r="AB161" s="95"/>
      <c r="AC161" s="95"/>
      <c r="AD161" s="95"/>
      <c r="AE161" s="95"/>
      <c r="AF161" s="95"/>
      <c r="AG161" s="95"/>
      <c r="AH161" s="316"/>
      <c r="AI161" s="147"/>
    </row>
    <row r="162" spans="4:35">
      <c r="D162" s="95"/>
      <c r="E162" s="198"/>
      <c r="F162" s="95"/>
      <c r="G162" s="95"/>
      <c r="H162" s="95"/>
      <c r="I162" s="95"/>
      <c r="J162" s="95"/>
      <c r="K162" s="95"/>
      <c r="L162" s="95"/>
      <c r="M162" s="95"/>
      <c r="N162" s="95"/>
      <c r="O162" s="95"/>
      <c r="P162" s="95"/>
      <c r="Q162" s="95"/>
      <c r="R162" s="95"/>
      <c r="S162" s="95"/>
      <c r="T162" s="95"/>
      <c r="U162" s="95"/>
      <c r="V162" s="95"/>
      <c r="W162" s="95"/>
      <c r="X162" s="95"/>
      <c r="Y162" s="95"/>
      <c r="Z162" s="95"/>
      <c r="AA162" s="95"/>
      <c r="AB162" s="95"/>
      <c r="AC162" s="95"/>
      <c r="AD162" s="95"/>
      <c r="AE162" s="95"/>
      <c r="AF162" s="95"/>
      <c r="AG162" s="95"/>
      <c r="AH162" s="316"/>
      <c r="AI162" s="147"/>
    </row>
    <row r="163" spans="4:35">
      <c r="D163" s="95"/>
      <c r="E163" s="198"/>
      <c r="F163" s="95"/>
      <c r="G163" s="95"/>
      <c r="H163" s="95"/>
      <c r="I163" s="95"/>
      <c r="J163" s="95"/>
      <c r="K163" s="95"/>
      <c r="L163" s="95"/>
      <c r="M163" s="95"/>
      <c r="N163" s="95"/>
      <c r="O163" s="95"/>
      <c r="P163" s="95"/>
      <c r="Q163" s="95"/>
      <c r="R163" s="95"/>
      <c r="S163" s="95"/>
      <c r="T163" s="95"/>
      <c r="U163" s="95"/>
      <c r="V163" s="95"/>
      <c r="W163" s="95"/>
      <c r="X163" s="95"/>
      <c r="Y163" s="95"/>
      <c r="Z163" s="95"/>
      <c r="AA163" s="95"/>
      <c r="AB163" s="95"/>
      <c r="AC163" s="95"/>
      <c r="AD163" s="95"/>
      <c r="AE163" s="95"/>
      <c r="AF163" s="95"/>
      <c r="AG163" s="95"/>
      <c r="AH163" s="316"/>
      <c r="AI163" s="147"/>
    </row>
    <row r="164" spans="4:35">
      <c r="D164" s="95"/>
      <c r="E164" s="198"/>
      <c r="F164" s="95"/>
      <c r="G164" s="95"/>
      <c r="H164" s="95"/>
      <c r="I164" s="95"/>
      <c r="J164" s="95"/>
      <c r="K164" s="95"/>
      <c r="L164" s="95"/>
      <c r="M164" s="95"/>
      <c r="N164" s="95"/>
      <c r="O164" s="95"/>
      <c r="P164" s="95"/>
      <c r="Q164" s="95"/>
      <c r="R164" s="95"/>
      <c r="S164" s="95"/>
      <c r="T164" s="95"/>
      <c r="U164" s="95"/>
      <c r="V164" s="95"/>
      <c r="W164" s="95"/>
      <c r="X164" s="95"/>
      <c r="Y164" s="95"/>
      <c r="Z164" s="95"/>
      <c r="AA164" s="95"/>
      <c r="AB164" s="95"/>
      <c r="AC164" s="95"/>
      <c r="AD164" s="95"/>
      <c r="AE164" s="95"/>
      <c r="AF164" s="95"/>
      <c r="AG164" s="95"/>
      <c r="AH164" s="316"/>
      <c r="AI164" s="147"/>
    </row>
    <row r="165" spans="4:35">
      <c r="D165" s="95"/>
      <c r="E165" s="198"/>
      <c r="F165" s="95"/>
      <c r="G165" s="95"/>
      <c r="H165" s="95"/>
      <c r="I165" s="95"/>
      <c r="J165" s="95"/>
      <c r="K165" s="95"/>
      <c r="L165" s="95"/>
      <c r="M165" s="95"/>
      <c r="N165" s="95"/>
      <c r="O165" s="95"/>
      <c r="P165" s="95"/>
      <c r="Q165" s="95"/>
      <c r="R165" s="95"/>
      <c r="S165" s="95"/>
      <c r="T165" s="95"/>
      <c r="U165" s="95"/>
      <c r="V165" s="95"/>
      <c r="W165" s="95"/>
      <c r="X165" s="95"/>
      <c r="Y165" s="95"/>
      <c r="Z165" s="95"/>
      <c r="AA165" s="95"/>
      <c r="AB165" s="95"/>
      <c r="AC165" s="95"/>
      <c r="AD165" s="95"/>
      <c r="AE165" s="95"/>
      <c r="AF165" s="95"/>
      <c r="AG165" s="95"/>
      <c r="AH165" s="316"/>
      <c r="AI165" s="147"/>
    </row>
    <row r="166" spans="4:35">
      <c r="D166" s="95"/>
      <c r="E166" s="198"/>
      <c r="F166" s="95"/>
      <c r="G166" s="95"/>
      <c r="H166" s="95"/>
      <c r="I166" s="95"/>
      <c r="J166" s="95"/>
      <c r="K166" s="95"/>
      <c r="L166" s="95"/>
      <c r="M166" s="95"/>
      <c r="N166" s="95"/>
      <c r="O166" s="95"/>
      <c r="P166" s="95"/>
      <c r="Q166" s="95"/>
      <c r="R166" s="95"/>
      <c r="S166" s="95"/>
      <c r="T166" s="95"/>
      <c r="U166" s="95"/>
      <c r="V166" s="95"/>
      <c r="W166" s="95"/>
      <c r="X166" s="95"/>
      <c r="Y166" s="95"/>
      <c r="Z166" s="95"/>
      <c r="AA166" s="95"/>
      <c r="AB166" s="95"/>
      <c r="AC166" s="95"/>
      <c r="AD166" s="95"/>
      <c r="AE166" s="95"/>
      <c r="AF166" s="95"/>
      <c r="AG166" s="95"/>
      <c r="AH166" s="316"/>
      <c r="AI166" s="147"/>
    </row>
    <row r="167" spans="4:35">
      <c r="D167" s="95"/>
      <c r="E167" s="198"/>
      <c r="F167" s="95"/>
      <c r="G167" s="95"/>
      <c r="H167" s="95"/>
      <c r="I167" s="95"/>
      <c r="J167" s="95"/>
      <c r="K167" s="95"/>
      <c r="L167" s="95"/>
      <c r="M167" s="95"/>
      <c r="N167" s="95"/>
      <c r="O167" s="95"/>
      <c r="P167" s="95"/>
      <c r="Q167" s="95"/>
      <c r="R167" s="95"/>
      <c r="S167" s="95"/>
      <c r="T167" s="95"/>
      <c r="U167" s="95"/>
      <c r="V167" s="95"/>
      <c r="W167" s="95"/>
      <c r="X167" s="95"/>
      <c r="Y167" s="95"/>
      <c r="Z167" s="95"/>
      <c r="AA167" s="95"/>
      <c r="AB167" s="95"/>
      <c r="AC167" s="95"/>
      <c r="AD167" s="95"/>
      <c r="AE167" s="95"/>
      <c r="AF167" s="95"/>
      <c r="AG167" s="95"/>
      <c r="AH167" s="316"/>
      <c r="AI167" s="147"/>
    </row>
    <row r="168" spans="4:35">
      <c r="D168" s="95"/>
      <c r="E168" s="198"/>
      <c r="F168" s="95"/>
      <c r="G168" s="95"/>
      <c r="H168" s="95"/>
      <c r="I168" s="95"/>
      <c r="J168" s="95"/>
      <c r="K168" s="95"/>
      <c r="L168" s="95"/>
      <c r="M168" s="95"/>
      <c r="N168" s="95"/>
      <c r="O168" s="95"/>
      <c r="P168" s="95"/>
      <c r="Q168" s="95"/>
      <c r="R168" s="95"/>
      <c r="S168" s="95"/>
      <c r="T168" s="95"/>
      <c r="U168" s="95"/>
      <c r="V168" s="95"/>
      <c r="W168" s="95"/>
      <c r="X168" s="95"/>
      <c r="Y168" s="95"/>
      <c r="Z168" s="95"/>
      <c r="AA168" s="95"/>
      <c r="AB168" s="95"/>
      <c r="AC168" s="95"/>
      <c r="AD168" s="95"/>
      <c r="AE168" s="95"/>
      <c r="AF168" s="95"/>
      <c r="AG168" s="95"/>
      <c r="AH168" s="316"/>
      <c r="AI168" s="147"/>
    </row>
    <row r="169" spans="4:35">
      <c r="D169" s="95"/>
      <c r="E169" s="198"/>
      <c r="F169" s="95"/>
      <c r="G169" s="95"/>
      <c r="H169" s="95"/>
      <c r="I169" s="95"/>
      <c r="J169" s="95"/>
      <c r="K169" s="95"/>
      <c r="L169" s="95"/>
      <c r="M169" s="95"/>
      <c r="N169" s="95"/>
      <c r="O169" s="95"/>
      <c r="P169" s="95"/>
      <c r="Q169" s="95"/>
      <c r="R169" s="95"/>
      <c r="S169" s="95"/>
      <c r="T169" s="95"/>
      <c r="U169" s="95"/>
      <c r="V169" s="95"/>
      <c r="W169" s="95"/>
      <c r="X169" s="95"/>
      <c r="Y169" s="95"/>
      <c r="Z169" s="95"/>
      <c r="AA169" s="95"/>
      <c r="AB169" s="95"/>
      <c r="AC169" s="95"/>
      <c r="AD169" s="95"/>
      <c r="AE169" s="95"/>
      <c r="AF169" s="95"/>
      <c r="AG169" s="95"/>
      <c r="AH169" s="316"/>
      <c r="AI169" s="147"/>
    </row>
    <row r="170" spans="4:35">
      <c r="D170" s="95"/>
      <c r="E170" s="198"/>
      <c r="F170" s="95"/>
      <c r="G170" s="95"/>
      <c r="H170" s="95"/>
      <c r="I170" s="95"/>
      <c r="J170" s="95"/>
      <c r="K170" s="95"/>
      <c r="L170" s="95"/>
      <c r="M170" s="95"/>
      <c r="N170" s="95"/>
      <c r="O170" s="95"/>
      <c r="P170" s="95"/>
      <c r="Q170" s="95"/>
      <c r="R170" s="95"/>
      <c r="S170" s="95"/>
      <c r="T170" s="95"/>
      <c r="U170" s="95"/>
      <c r="V170" s="95"/>
      <c r="W170" s="95"/>
      <c r="X170" s="95"/>
      <c r="Y170" s="95"/>
      <c r="Z170" s="95"/>
      <c r="AA170" s="95"/>
      <c r="AB170" s="95"/>
      <c r="AC170" s="95"/>
      <c r="AD170" s="95"/>
      <c r="AE170" s="95"/>
      <c r="AF170" s="95"/>
      <c r="AG170" s="95"/>
      <c r="AH170" s="316"/>
      <c r="AI170" s="147"/>
    </row>
    <row r="171" spans="4:35">
      <c r="D171" s="95"/>
      <c r="E171" s="198"/>
      <c r="F171" s="95"/>
      <c r="G171" s="95"/>
      <c r="H171" s="95"/>
      <c r="I171" s="95"/>
      <c r="J171" s="95"/>
      <c r="K171" s="95"/>
      <c r="L171" s="95"/>
      <c r="M171" s="95"/>
      <c r="N171" s="95"/>
      <c r="O171" s="95"/>
      <c r="P171" s="95"/>
      <c r="Q171" s="95"/>
      <c r="R171" s="95"/>
      <c r="S171" s="95"/>
      <c r="T171" s="95"/>
      <c r="U171" s="95"/>
      <c r="V171" s="95"/>
      <c r="W171" s="95"/>
      <c r="X171" s="95"/>
      <c r="Y171" s="95"/>
      <c r="Z171" s="95"/>
      <c r="AA171" s="95"/>
      <c r="AB171" s="95"/>
      <c r="AC171" s="95"/>
      <c r="AD171" s="95"/>
      <c r="AE171" s="95"/>
      <c r="AF171" s="95"/>
      <c r="AG171" s="95"/>
      <c r="AH171" s="316"/>
      <c r="AI171" s="147"/>
    </row>
    <row r="172" spans="4:35">
      <c r="D172" s="95"/>
      <c r="E172" s="198"/>
      <c r="F172" s="95"/>
      <c r="G172" s="95"/>
      <c r="H172" s="95"/>
      <c r="I172" s="95"/>
      <c r="J172" s="95"/>
      <c r="K172" s="95"/>
      <c r="L172" s="95"/>
      <c r="M172" s="95"/>
      <c r="N172" s="95"/>
      <c r="O172" s="95"/>
      <c r="P172" s="95"/>
      <c r="Q172" s="95"/>
      <c r="R172" s="95"/>
      <c r="S172" s="95"/>
      <c r="T172" s="95"/>
      <c r="U172" s="95"/>
      <c r="V172" s="95"/>
      <c r="W172" s="95"/>
      <c r="X172" s="95"/>
      <c r="Y172" s="95"/>
      <c r="Z172" s="95"/>
      <c r="AA172" s="95"/>
      <c r="AB172" s="95"/>
      <c r="AC172" s="95"/>
      <c r="AD172" s="95"/>
      <c r="AE172" s="95"/>
      <c r="AF172" s="95"/>
      <c r="AG172" s="95"/>
      <c r="AH172" s="316"/>
      <c r="AI172" s="147"/>
    </row>
    <row r="173" spans="4:35">
      <c r="D173" s="95"/>
      <c r="E173" s="198"/>
      <c r="F173" s="95"/>
      <c r="G173" s="95"/>
      <c r="H173" s="95"/>
      <c r="I173" s="95"/>
      <c r="J173" s="95"/>
      <c r="K173" s="95"/>
      <c r="L173" s="95"/>
      <c r="M173" s="95"/>
      <c r="N173" s="95"/>
      <c r="O173" s="95"/>
      <c r="P173" s="95"/>
      <c r="Q173" s="95"/>
      <c r="R173" s="95"/>
      <c r="S173" s="95"/>
      <c r="T173" s="95"/>
      <c r="U173" s="95"/>
      <c r="V173" s="95"/>
      <c r="W173" s="95"/>
      <c r="X173" s="95"/>
      <c r="Y173" s="95"/>
      <c r="Z173" s="95"/>
      <c r="AA173" s="95"/>
      <c r="AB173" s="95"/>
      <c r="AC173" s="95"/>
      <c r="AD173" s="95"/>
      <c r="AE173" s="95"/>
      <c r="AF173" s="95"/>
      <c r="AG173" s="95"/>
      <c r="AH173" s="316"/>
      <c r="AI173" s="147"/>
    </row>
    <row r="174" spans="4:35">
      <c r="D174" s="95"/>
      <c r="E174" s="198"/>
      <c r="F174" s="95"/>
      <c r="G174" s="95"/>
      <c r="H174" s="95"/>
      <c r="I174" s="95"/>
      <c r="J174" s="95"/>
      <c r="K174" s="95"/>
      <c r="L174" s="95"/>
      <c r="M174" s="95"/>
      <c r="N174" s="95"/>
      <c r="O174" s="95"/>
      <c r="P174" s="95"/>
      <c r="Q174" s="95"/>
      <c r="R174" s="95"/>
      <c r="S174" s="95"/>
      <c r="T174" s="95"/>
      <c r="U174" s="95"/>
      <c r="V174" s="95"/>
      <c r="W174" s="95"/>
      <c r="X174" s="95"/>
      <c r="Y174" s="95"/>
      <c r="Z174" s="95"/>
      <c r="AA174" s="95"/>
      <c r="AB174" s="95"/>
      <c r="AC174" s="95"/>
      <c r="AD174" s="95"/>
      <c r="AE174" s="95"/>
      <c r="AF174" s="95"/>
      <c r="AG174" s="95"/>
      <c r="AH174" s="316"/>
      <c r="AI174" s="147"/>
    </row>
    <row r="175" spans="4:35">
      <c r="D175" s="95"/>
      <c r="E175" s="198"/>
      <c r="F175" s="95"/>
      <c r="G175" s="95"/>
      <c r="H175" s="95"/>
      <c r="I175" s="95"/>
      <c r="J175" s="95"/>
      <c r="K175" s="95"/>
      <c r="L175" s="95"/>
      <c r="M175" s="95"/>
      <c r="N175" s="95"/>
      <c r="O175" s="95"/>
      <c r="P175" s="95"/>
      <c r="Q175" s="95"/>
      <c r="R175" s="95"/>
      <c r="S175" s="95"/>
      <c r="T175" s="95"/>
      <c r="U175" s="95"/>
      <c r="V175" s="95"/>
      <c r="W175" s="95"/>
      <c r="X175" s="95"/>
      <c r="Y175" s="95"/>
      <c r="Z175" s="95"/>
      <c r="AA175" s="95"/>
      <c r="AB175" s="95"/>
      <c r="AC175" s="95"/>
      <c r="AD175" s="95"/>
      <c r="AE175" s="95"/>
      <c r="AF175" s="95"/>
      <c r="AG175" s="95"/>
      <c r="AH175" s="316"/>
      <c r="AI175" s="147"/>
    </row>
    <row r="176" spans="4:35">
      <c r="D176" s="95"/>
      <c r="E176" s="198"/>
      <c r="F176" s="95"/>
      <c r="G176" s="95"/>
      <c r="H176" s="95"/>
      <c r="I176" s="95"/>
      <c r="J176" s="95"/>
      <c r="K176" s="95"/>
      <c r="L176" s="95"/>
      <c r="M176" s="95"/>
      <c r="N176" s="95"/>
      <c r="O176" s="95"/>
      <c r="P176" s="95"/>
      <c r="Q176" s="95"/>
      <c r="R176" s="95"/>
      <c r="S176" s="95"/>
      <c r="T176" s="95"/>
      <c r="U176" s="95"/>
      <c r="V176" s="95"/>
      <c r="W176" s="95"/>
      <c r="X176" s="95"/>
      <c r="Y176" s="95"/>
      <c r="Z176" s="95"/>
      <c r="AA176" s="95"/>
      <c r="AB176" s="95"/>
      <c r="AC176" s="95"/>
      <c r="AD176" s="95"/>
      <c r="AE176" s="95"/>
      <c r="AF176" s="95"/>
      <c r="AG176" s="95"/>
      <c r="AH176" s="316"/>
      <c r="AI176" s="147"/>
    </row>
    <row r="177" spans="4:35">
      <c r="D177" s="95"/>
      <c r="E177" s="198"/>
      <c r="F177" s="95"/>
      <c r="G177" s="95"/>
      <c r="H177" s="95"/>
      <c r="I177" s="95"/>
      <c r="J177" s="95"/>
      <c r="K177" s="95"/>
      <c r="L177" s="95"/>
      <c r="M177" s="95"/>
      <c r="N177" s="95"/>
      <c r="O177" s="95"/>
      <c r="P177" s="95"/>
      <c r="Q177" s="95"/>
      <c r="R177" s="95"/>
      <c r="S177" s="95"/>
      <c r="T177" s="95"/>
      <c r="U177" s="95"/>
      <c r="V177" s="95"/>
      <c r="W177" s="95"/>
      <c r="X177" s="95"/>
      <c r="Y177" s="95"/>
      <c r="Z177" s="95"/>
      <c r="AA177" s="95"/>
      <c r="AB177" s="95"/>
      <c r="AC177" s="95"/>
      <c r="AD177" s="95"/>
      <c r="AE177" s="95"/>
      <c r="AF177" s="95"/>
      <c r="AG177" s="95"/>
      <c r="AH177" s="316"/>
      <c r="AI177" s="147"/>
    </row>
    <row r="178" spans="4:35">
      <c r="D178" s="95"/>
      <c r="E178" s="198"/>
      <c r="F178" s="95"/>
      <c r="G178" s="95"/>
      <c r="H178" s="95"/>
      <c r="I178" s="95"/>
      <c r="J178" s="95"/>
      <c r="K178" s="95"/>
      <c r="L178" s="95"/>
      <c r="M178" s="95"/>
      <c r="N178" s="95"/>
      <c r="O178" s="95"/>
      <c r="P178" s="95"/>
      <c r="Q178" s="95"/>
      <c r="R178" s="95"/>
      <c r="S178" s="95"/>
      <c r="T178" s="95"/>
      <c r="U178" s="95"/>
      <c r="V178" s="95"/>
      <c r="W178" s="95"/>
      <c r="X178" s="95"/>
      <c r="Y178" s="95"/>
      <c r="Z178" s="95"/>
      <c r="AA178" s="95"/>
      <c r="AB178" s="95"/>
      <c r="AC178" s="95"/>
      <c r="AD178" s="95"/>
      <c r="AE178" s="95"/>
      <c r="AF178" s="95"/>
      <c r="AG178" s="95"/>
      <c r="AH178" s="316"/>
      <c r="AI178" s="147"/>
    </row>
    <row r="179" spans="4:35">
      <c r="D179" s="95"/>
      <c r="E179" s="198"/>
      <c r="F179" s="95"/>
      <c r="G179" s="95"/>
      <c r="H179" s="95"/>
      <c r="I179" s="95"/>
      <c r="J179" s="95"/>
      <c r="K179" s="95"/>
      <c r="L179" s="95"/>
      <c r="M179" s="95"/>
      <c r="N179" s="95"/>
      <c r="O179" s="95"/>
      <c r="P179" s="95"/>
      <c r="Q179" s="95"/>
      <c r="R179" s="95"/>
      <c r="S179" s="95"/>
      <c r="T179" s="95"/>
      <c r="U179" s="95"/>
      <c r="V179" s="95"/>
      <c r="W179" s="95"/>
      <c r="X179" s="95"/>
      <c r="Y179" s="95"/>
      <c r="Z179" s="95"/>
      <c r="AA179" s="95"/>
      <c r="AB179" s="95"/>
      <c r="AC179" s="95"/>
      <c r="AD179" s="95"/>
      <c r="AE179" s="95"/>
      <c r="AF179" s="95"/>
      <c r="AG179" s="95"/>
      <c r="AH179" s="316"/>
      <c r="AI179" s="147"/>
    </row>
    <row r="180" spans="4:35">
      <c r="D180" s="95"/>
      <c r="E180" s="198"/>
      <c r="F180" s="95"/>
      <c r="G180" s="95"/>
      <c r="H180" s="95"/>
      <c r="I180" s="95"/>
      <c r="J180" s="95"/>
      <c r="K180" s="95"/>
      <c r="L180" s="95"/>
      <c r="M180" s="95"/>
      <c r="N180" s="95"/>
      <c r="O180" s="95"/>
      <c r="P180" s="95"/>
      <c r="Q180" s="95"/>
      <c r="R180" s="95"/>
      <c r="S180" s="95"/>
      <c r="T180" s="95"/>
      <c r="U180" s="95"/>
      <c r="V180" s="95"/>
      <c r="W180" s="95"/>
      <c r="X180" s="95"/>
      <c r="Y180" s="95"/>
      <c r="Z180" s="95"/>
      <c r="AA180" s="95"/>
      <c r="AB180" s="95"/>
      <c r="AC180" s="95"/>
      <c r="AD180" s="95"/>
      <c r="AE180" s="95"/>
      <c r="AF180" s="95"/>
      <c r="AG180" s="95"/>
      <c r="AH180" s="316"/>
      <c r="AI180" s="147"/>
    </row>
    <row r="181" spans="4:35">
      <c r="D181" s="95"/>
      <c r="E181" s="198"/>
      <c r="F181" s="95"/>
      <c r="G181" s="95"/>
      <c r="H181" s="95"/>
      <c r="I181" s="95"/>
      <c r="J181" s="95"/>
      <c r="K181" s="95"/>
      <c r="L181" s="95"/>
      <c r="M181" s="95"/>
      <c r="N181" s="95"/>
      <c r="O181" s="95"/>
      <c r="P181" s="95"/>
      <c r="Q181" s="95"/>
      <c r="R181" s="95"/>
      <c r="S181" s="95"/>
      <c r="T181" s="95"/>
      <c r="U181" s="95"/>
      <c r="V181" s="95"/>
      <c r="W181" s="95"/>
      <c r="X181" s="95"/>
      <c r="Y181" s="95"/>
      <c r="Z181" s="95"/>
      <c r="AA181" s="95"/>
      <c r="AB181" s="95"/>
      <c r="AC181" s="95"/>
      <c r="AD181" s="95"/>
      <c r="AE181" s="95"/>
      <c r="AF181" s="95"/>
      <c r="AG181" s="95"/>
      <c r="AH181" s="316"/>
      <c r="AI181" s="147"/>
    </row>
    <row r="182" spans="4:35">
      <c r="D182" s="95"/>
      <c r="E182" s="198"/>
      <c r="F182" s="95"/>
      <c r="G182" s="95"/>
      <c r="H182" s="95"/>
      <c r="I182" s="95"/>
      <c r="J182" s="95"/>
      <c r="K182" s="95"/>
      <c r="L182" s="95"/>
      <c r="M182" s="95"/>
      <c r="N182" s="95"/>
      <c r="O182" s="95"/>
      <c r="P182" s="95"/>
      <c r="Q182" s="95"/>
      <c r="R182" s="95"/>
      <c r="S182" s="95"/>
      <c r="T182" s="95"/>
      <c r="U182" s="95"/>
      <c r="V182" s="95"/>
      <c r="W182" s="95"/>
      <c r="X182" s="95"/>
      <c r="Y182" s="95"/>
      <c r="Z182" s="95"/>
      <c r="AA182" s="95"/>
      <c r="AB182" s="95"/>
      <c r="AC182" s="95"/>
      <c r="AD182" s="95"/>
      <c r="AE182" s="95"/>
      <c r="AF182" s="95"/>
      <c r="AG182" s="95"/>
      <c r="AH182" s="316"/>
      <c r="AI182" s="147"/>
    </row>
    <row r="183" spans="4:35">
      <c r="D183" s="95"/>
      <c r="E183" s="198"/>
      <c r="F183" s="95"/>
      <c r="G183" s="95"/>
      <c r="H183" s="95"/>
      <c r="I183" s="95"/>
      <c r="J183" s="95"/>
      <c r="K183" s="95"/>
      <c r="L183" s="95"/>
      <c r="M183" s="95"/>
      <c r="N183" s="95"/>
      <c r="O183" s="95"/>
      <c r="P183" s="95"/>
      <c r="Q183" s="95"/>
      <c r="R183" s="95"/>
      <c r="S183" s="95"/>
      <c r="T183" s="95"/>
      <c r="U183" s="95"/>
      <c r="V183" s="95"/>
      <c r="W183" s="95"/>
      <c r="X183" s="95"/>
      <c r="Y183" s="95"/>
      <c r="Z183" s="95"/>
      <c r="AA183" s="95"/>
      <c r="AB183" s="95"/>
      <c r="AC183" s="95"/>
      <c r="AD183" s="95"/>
      <c r="AE183" s="95"/>
      <c r="AF183" s="95"/>
      <c r="AG183" s="95"/>
      <c r="AH183" s="316"/>
      <c r="AI183" s="147"/>
    </row>
    <row r="184" spans="4:35">
      <c r="D184" s="95"/>
      <c r="E184" s="198"/>
      <c r="F184" s="95"/>
      <c r="G184" s="95"/>
      <c r="H184" s="95"/>
      <c r="I184" s="95"/>
      <c r="J184" s="95"/>
      <c r="K184" s="95"/>
      <c r="L184" s="95"/>
      <c r="M184" s="95"/>
      <c r="N184" s="95"/>
      <c r="O184" s="95"/>
      <c r="P184" s="95"/>
      <c r="Q184" s="95"/>
      <c r="R184" s="95"/>
      <c r="S184" s="95"/>
      <c r="T184" s="95"/>
      <c r="U184" s="95"/>
      <c r="V184" s="95"/>
      <c r="W184" s="95"/>
      <c r="X184" s="95"/>
      <c r="Y184" s="95"/>
      <c r="Z184" s="95"/>
      <c r="AA184" s="95"/>
      <c r="AB184" s="95"/>
      <c r="AC184" s="95"/>
      <c r="AD184" s="95"/>
      <c r="AE184" s="95"/>
      <c r="AF184" s="95"/>
      <c r="AG184" s="95"/>
      <c r="AH184" s="316"/>
      <c r="AI184" s="147"/>
    </row>
    <row r="185" spans="4:35">
      <c r="D185" s="95"/>
      <c r="E185" s="198"/>
      <c r="F185" s="95"/>
      <c r="G185" s="95"/>
      <c r="H185" s="95"/>
      <c r="I185" s="95"/>
      <c r="J185" s="95"/>
      <c r="K185" s="95"/>
      <c r="L185" s="95"/>
      <c r="M185" s="95"/>
      <c r="N185" s="95"/>
      <c r="O185" s="95"/>
      <c r="P185" s="95"/>
      <c r="Q185" s="95"/>
      <c r="R185" s="95"/>
      <c r="S185" s="95"/>
      <c r="T185" s="95"/>
      <c r="U185" s="95"/>
      <c r="V185" s="95"/>
      <c r="W185" s="95"/>
      <c r="X185" s="95"/>
      <c r="Y185" s="95"/>
      <c r="Z185" s="95"/>
      <c r="AA185" s="95"/>
      <c r="AB185" s="95"/>
      <c r="AC185" s="95"/>
      <c r="AD185" s="95"/>
      <c r="AE185" s="95"/>
      <c r="AF185" s="95"/>
      <c r="AG185" s="95"/>
      <c r="AH185" s="316"/>
      <c r="AI185" s="147"/>
    </row>
    <row r="186" spans="4:35">
      <c r="D186" s="95"/>
      <c r="E186" s="198"/>
      <c r="F186" s="95"/>
      <c r="G186" s="95"/>
      <c r="H186" s="95"/>
      <c r="I186" s="95"/>
      <c r="J186" s="95"/>
      <c r="K186" s="95"/>
      <c r="L186" s="95"/>
      <c r="M186" s="95"/>
      <c r="N186" s="95"/>
      <c r="O186" s="95"/>
      <c r="P186" s="95"/>
      <c r="Q186" s="95"/>
      <c r="R186" s="95"/>
      <c r="S186" s="95"/>
      <c r="T186" s="95"/>
      <c r="U186" s="95"/>
      <c r="V186" s="95"/>
      <c r="W186" s="95"/>
      <c r="X186" s="95"/>
      <c r="Y186" s="95"/>
      <c r="Z186" s="95"/>
      <c r="AA186" s="95"/>
      <c r="AB186" s="95"/>
      <c r="AC186" s="95"/>
      <c r="AD186" s="95"/>
      <c r="AE186" s="95"/>
      <c r="AF186" s="95"/>
      <c r="AG186" s="95"/>
      <c r="AH186" s="316"/>
      <c r="AI186" s="147"/>
    </row>
    <row r="187" spans="4:35">
      <c r="D187" s="95"/>
      <c r="E187" s="198"/>
      <c r="F187" s="95"/>
      <c r="G187" s="95"/>
      <c r="H187" s="95"/>
      <c r="I187" s="95"/>
      <c r="J187" s="95"/>
      <c r="K187" s="95"/>
      <c r="L187" s="95"/>
      <c r="M187" s="95"/>
      <c r="N187" s="95"/>
      <c r="O187" s="95"/>
      <c r="P187" s="95"/>
      <c r="Q187" s="95"/>
      <c r="R187" s="95"/>
      <c r="S187" s="95"/>
      <c r="T187" s="95"/>
      <c r="U187" s="95"/>
      <c r="V187" s="95"/>
      <c r="W187" s="95"/>
      <c r="X187" s="95"/>
      <c r="Y187" s="95"/>
      <c r="Z187" s="95"/>
      <c r="AA187" s="95"/>
      <c r="AB187" s="95"/>
      <c r="AC187" s="95"/>
      <c r="AD187" s="95"/>
      <c r="AE187" s="95"/>
      <c r="AF187" s="95"/>
      <c r="AG187" s="95"/>
      <c r="AH187" s="316"/>
      <c r="AI187" s="147"/>
    </row>
    <row r="188" spans="4:35">
      <c r="D188" s="95"/>
      <c r="E188" s="198"/>
      <c r="F188" s="95"/>
      <c r="G188" s="95"/>
      <c r="H188" s="95"/>
      <c r="I188" s="95"/>
      <c r="J188" s="95"/>
      <c r="K188" s="95"/>
      <c r="L188" s="95"/>
      <c r="M188" s="95"/>
      <c r="N188" s="95"/>
      <c r="O188" s="95"/>
      <c r="P188" s="95"/>
      <c r="Q188" s="95"/>
      <c r="R188" s="95"/>
      <c r="S188" s="95"/>
      <c r="T188" s="95"/>
      <c r="U188" s="95"/>
      <c r="V188" s="95"/>
      <c r="W188" s="95"/>
      <c r="X188" s="95"/>
      <c r="Y188" s="95"/>
      <c r="Z188" s="95"/>
      <c r="AA188" s="95"/>
      <c r="AB188" s="95"/>
      <c r="AC188" s="95"/>
      <c r="AD188" s="95"/>
      <c r="AE188" s="95"/>
      <c r="AF188" s="95"/>
      <c r="AG188" s="95"/>
      <c r="AH188" s="316"/>
      <c r="AI188" s="147"/>
    </row>
    <row r="189" spans="4:35">
      <c r="D189" s="95"/>
      <c r="E189" s="198"/>
      <c r="F189" s="95"/>
      <c r="G189" s="95"/>
      <c r="H189" s="95"/>
      <c r="I189" s="95"/>
      <c r="J189" s="95"/>
      <c r="K189" s="95"/>
      <c r="L189" s="95"/>
      <c r="M189" s="95"/>
      <c r="N189" s="95"/>
      <c r="O189" s="95"/>
      <c r="P189" s="95"/>
      <c r="Q189" s="95"/>
      <c r="R189" s="95"/>
      <c r="S189" s="95"/>
      <c r="T189" s="95"/>
      <c r="U189" s="95"/>
      <c r="V189" s="95"/>
      <c r="W189" s="95"/>
      <c r="X189" s="95"/>
      <c r="Y189" s="95"/>
      <c r="Z189" s="95"/>
      <c r="AA189" s="95"/>
      <c r="AB189" s="95"/>
      <c r="AC189" s="95"/>
      <c r="AD189" s="95"/>
      <c r="AE189" s="95"/>
      <c r="AF189" s="95"/>
      <c r="AG189" s="95"/>
      <c r="AH189" s="316"/>
      <c r="AI189" s="147"/>
    </row>
    <row r="190" spans="4:35">
      <c r="D190" s="95"/>
      <c r="E190" s="198"/>
      <c r="F190" s="95"/>
      <c r="G190" s="95"/>
      <c r="H190" s="95"/>
      <c r="I190" s="95"/>
      <c r="J190" s="95"/>
      <c r="K190" s="95"/>
      <c r="L190" s="95"/>
      <c r="M190" s="95"/>
      <c r="N190" s="95"/>
      <c r="O190" s="95"/>
      <c r="P190" s="95"/>
      <c r="Q190" s="95"/>
      <c r="R190" s="95"/>
      <c r="S190" s="95"/>
      <c r="T190" s="95"/>
      <c r="U190" s="95"/>
      <c r="V190" s="95"/>
      <c r="W190" s="95"/>
      <c r="X190" s="95"/>
      <c r="Y190" s="95"/>
      <c r="Z190" s="95"/>
      <c r="AA190" s="95"/>
      <c r="AB190" s="95"/>
      <c r="AC190" s="95"/>
      <c r="AD190" s="95"/>
      <c r="AE190" s="95"/>
      <c r="AF190" s="95"/>
      <c r="AG190" s="95"/>
      <c r="AH190" s="316"/>
      <c r="AI190" s="147"/>
    </row>
    <row r="191" spans="4:35">
      <c r="D191" s="95"/>
      <c r="E191" s="198"/>
      <c r="F191" s="95"/>
      <c r="G191" s="95"/>
      <c r="H191" s="95"/>
      <c r="I191" s="95"/>
      <c r="J191" s="95"/>
      <c r="K191" s="95"/>
      <c r="L191" s="95"/>
      <c r="M191" s="95"/>
      <c r="N191" s="95"/>
      <c r="O191" s="95"/>
      <c r="P191" s="95"/>
      <c r="Q191" s="95"/>
      <c r="R191" s="95"/>
      <c r="S191" s="95"/>
      <c r="T191" s="95"/>
      <c r="U191" s="95"/>
      <c r="V191" s="95"/>
      <c r="W191" s="95"/>
      <c r="X191" s="95"/>
      <c r="Y191" s="95"/>
      <c r="Z191" s="95"/>
      <c r="AA191" s="95"/>
      <c r="AB191" s="95"/>
      <c r="AC191" s="95"/>
      <c r="AD191" s="95"/>
      <c r="AE191" s="95"/>
      <c r="AF191" s="95"/>
      <c r="AG191" s="95"/>
      <c r="AH191" s="316"/>
      <c r="AI191" s="147"/>
    </row>
    <row r="192" spans="4:35">
      <c r="D192" s="95"/>
      <c r="E192" s="198"/>
      <c r="F192" s="95"/>
      <c r="G192" s="95"/>
      <c r="H192" s="95"/>
      <c r="I192" s="95"/>
      <c r="J192" s="95"/>
      <c r="K192" s="95"/>
      <c r="L192" s="95"/>
      <c r="M192" s="95"/>
      <c r="N192" s="95"/>
      <c r="O192" s="95"/>
      <c r="P192" s="95"/>
      <c r="Q192" s="95"/>
      <c r="R192" s="95"/>
      <c r="S192" s="95"/>
      <c r="T192" s="95"/>
      <c r="U192" s="95"/>
      <c r="V192" s="95"/>
      <c r="W192" s="95"/>
      <c r="X192" s="95"/>
      <c r="Y192" s="95"/>
      <c r="Z192" s="95"/>
      <c r="AA192" s="95"/>
      <c r="AB192" s="95"/>
      <c r="AC192" s="95"/>
      <c r="AD192" s="95"/>
      <c r="AE192" s="95"/>
      <c r="AF192" s="95"/>
      <c r="AG192" s="95"/>
      <c r="AH192" s="316"/>
      <c r="AI192" s="147"/>
    </row>
    <row r="193" spans="4:35">
      <c r="D193" s="95"/>
      <c r="E193" s="198"/>
      <c r="F193" s="95"/>
      <c r="G193" s="95"/>
      <c r="H193" s="95"/>
      <c r="I193" s="95"/>
      <c r="J193" s="95"/>
      <c r="K193" s="95"/>
      <c r="L193" s="95"/>
      <c r="M193" s="95"/>
      <c r="N193" s="95"/>
      <c r="O193" s="95"/>
      <c r="P193" s="95"/>
      <c r="Q193" s="95"/>
      <c r="R193" s="95"/>
      <c r="S193" s="95"/>
      <c r="T193" s="95"/>
      <c r="U193" s="95"/>
      <c r="V193" s="95"/>
      <c r="W193" s="95"/>
      <c r="X193" s="95"/>
      <c r="Y193" s="95"/>
      <c r="Z193" s="95"/>
      <c r="AA193" s="95"/>
      <c r="AB193" s="95"/>
      <c r="AC193" s="95"/>
      <c r="AD193" s="95"/>
      <c r="AE193" s="95"/>
      <c r="AF193" s="95"/>
      <c r="AG193" s="95"/>
      <c r="AH193" s="316"/>
      <c r="AI193" s="147"/>
    </row>
    <row r="194" spans="4:35">
      <c r="D194" s="95"/>
      <c r="E194" s="198"/>
      <c r="F194" s="95"/>
      <c r="G194" s="95"/>
      <c r="H194" s="95"/>
      <c r="I194" s="95"/>
      <c r="J194" s="95"/>
      <c r="K194" s="95"/>
      <c r="L194" s="95"/>
      <c r="M194" s="95"/>
      <c r="N194" s="95"/>
      <c r="O194" s="95"/>
      <c r="P194" s="95"/>
      <c r="Q194" s="95"/>
      <c r="R194" s="95"/>
      <c r="S194" s="95"/>
      <c r="T194" s="95"/>
      <c r="U194" s="95"/>
      <c r="V194" s="95"/>
      <c r="W194" s="95"/>
      <c r="X194" s="95"/>
      <c r="Y194" s="95"/>
      <c r="Z194" s="95"/>
      <c r="AA194" s="95"/>
      <c r="AB194" s="95"/>
      <c r="AC194" s="95"/>
      <c r="AD194" s="95"/>
      <c r="AE194" s="95"/>
      <c r="AF194" s="95"/>
      <c r="AG194" s="95"/>
      <c r="AH194" s="316"/>
      <c r="AI194" s="147"/>
    </row>
    <row r="195" spans="4:35">
      <c r="D195" s="95"/>
      <c r="E195" s="198"/>
      <c r="F195" s="95"/>
      <c r="G195" s="95"/>
      <c r="H195" s="95"/>
      <c r="I195" s="95"/>
      <c r="J195" s="95"/>
      <c r="K195" s="95"/>
      <c r="L195" s="95"/>
      <c r="M195" s="95"/>
      <c r="N195" s="95"/>
      <c r="O195" s="95"/>
      <c r="P195" s="95"/>
      <c r="Q195" s="95"/>
      <c r="R195" s="95"/>
      <c r="S195" s="95"/>
      <c r="T195" s="95"/>
      <c r="U195" s="95"/>
      <c r="V195" s="95"/>
      <c r="W195" s="95"/>
      <c r="X195" s="95"/>
      <c r="Y195" s="95"/>
      <c r="Z195" s="95"/>
      <c r="AA195" s="95"/>
      <c r="AB195" s="95"/>
      <c r="AC195" s="95"/>
      <c r="AD195" s="95"/>
      <c r="AE195" s="95"/>
      <c r="AF195" s="95"/>
      <c r="AG195" s="95"/>
      <c r="AH195" s="316"/>
      <c r="AI195" s="147"/>
    </row>
    <row r="196" spans="4:35">
      <c r="D196" s="95"/>
      <c r="E196" s="198"/>
      <c r="F196" s="95"/>
      <c r="G196" s="95"/>
      <c r="H196" s="95"/>
      <c r="I196" s="95"/>
      <c r="J196" s="95"/>
      <c r="K196" s="95"/>
      <c r="L196" s="95"/>
      <c r="M196" s="95"/>
      <c r="N196" s="95"/>
      <c r="O196" s="95"/>
      <c r="P196" s="95"/>
      <c r="Q196" s="95"/>
      <c r="R196" s="95"/>
      <c r="S196" s="95"/>
      <c r="T196" s="95"/>
      <c r="U196" s="95"/>
      <c r="V196" s="95"/>
      <c r="W196" s="95"/>
      <c r="X196" s="95"/>
      <c r="Y196" s="95"/>
      <c r="Z196" s="95"/>
      <c r="AA196" s="95"/>
      <c r="AB196" s="95"/>
      <c r="AC196" s="95"/>
      <c r="AD196" s="95"/>
      <c r="AE196" s="95"/>
      <c r="AF196" s="95"/>
      <c r="AG196" s="95"/>
      <c r="AH196" s="316"/>
      <c r="AI196" s="147"/>
    </row>
    <row r="197" spans="4:35">
      <c r="D197" s="95"/>
      <c r="E197" s="198"/>
      <c r="F197" s="95"/>
      <c r="G197" s="95"/>
      <c r="H197" s="95"/>
      <c r="I197" s="95"/>
      <c r="J197" s="95"/>
      <c r="K197" s="95"/>
      <c r="L197" s="95"/>
      <c r="M197" s="95"/>
      <c r="N197" s="95"/>
      <c r="O197" s="95"/>
      <c r="P197" s="95"/>
      <c r="Q197" s="95"/>
      <c r="R197" s="95"/>
      <c r="S197" s="95"/>
      <c r="T197" s="95"/>
      <c r="U197" s="95"/>
      <c r="V197" s="95"/>
      <c r="W197" s="95"/>
      <c r="X197" s="95"/>
      <c r="Y197" s="95"/>
      <c r="Z197" s="95"/>
      <c r="AA197" s="95"/>
      <c r="AB197" s="95"/>
      <c r="AC197" s="95"/>
      <c r="AD197" s="95"/>
      <c r="AE197" s="95"/>
      <c r="AF197" s="95"/>
      <c r="AG197" s="95"/>
      <c r="AH197" s="316"/>
      <c r="AI197" s="147"/>
    </row>
    <row r="198" spans="4:35">
      <c r="D198" s="95"/>
      <c r="E198" s="198"/>
      <c r="F198" s="95"/>
      <c r="G198" s="95"/>
      <c r="H198" s="95"/>
      <c r="I198" s="95"/>
      <c r="J198" s="95"/>
      <c r="K198" s="95"/>
      <c r="L198" s="95"/>
      <c r="M198" s="95"/>
      <c r="N198" s="95"/>
      <c r="O198" s="95"/>
      <c r="P198" s="95"/>
      <c r="Q198" s="95"/>
      <c r="R198" s="95"/>
      <c r="S198" s="95"/>
      <c r="T198" s="95"/>
      <c r="U198" s="95"/>
      <c r="V198" s="95"/>
      <c r="W198" s="95"/>
      <c r="X198" s="95"/>
      <c r="Y198" s="95"/>
      <c r="Z198" s="95"/>
      <c r="AA198" s="95"/>
      <c r="AB198" s="95"/>
      <c r="AC198" s="95"/>
      <c r="AD198" s="95"/>
      <c r="AE198" s="95"/>
      <c r="AF198" s="95"/>
      <c r="AG198" s="95"/>
      <c r="AH198" s="316"/>
      <c r="AI198" s="147"/>
    </row>
    <row r="199" spans="4:35">
      <c r="D199" s="95"/>
      <c r="E199" s="198"/>
      <c r="F199" s="95"/>
      <c r="G199" s="95"/>
      <c r="H199" s="95"/>
      <c r="I199" s="95"/>
      <c r="J199" s="95"/>
      <c r="K199" s="95"/>
      <c r="L199" s="95"/>
      <c r="M199" s="95"/>
      <c r="N199" s="95"/>
      <c r="O199" s="95"/>
      <c r="P199" s="95"/>
      <c r="Q199" s="95"/>
      <c r="R199" s="95"/>
      <c r="S199" s="95"/>
      <c r="T199" s="95"/>
      <c r="U199" s="95"/>
      <c r="V199" s="95"/>
      <c r="W199" s="95"/>
      <c r="X199" s="95"/>
      <c r="Y199" s="95"/>
      <c r="Z199" s="95"/>
      <c r="AA199" s="95"/>
      <c r="AB199" s="95"/>
      <c r="AC199" s="95"/>
      <c r="AD199" s="95"/>
      <c r="AE199" s="95"/>
      <c r="AF199" s="95"/>
      <c r="AG199" s="95"/>
      <c r="AH199" s="316"/>
      <c r="AI199" s="147"/>
    </row>
    <row r="200" spans="4:35">
      <c r="D200" s="95"/>
      <c r="E200" s="198"/>
      <c r="F200" s="95"/>
      <c r="G200" s="95"/>
      <c r="H200" s="95"/>
      <c r="I200" s="95"/>
      <c r="J200" s="95"/>
      <c r="K200" s="95"/>
      <c r="L200" s="95"/>
      <c r="M200" s="95"/>
      <c r="N200" s="95"/>
      <c r="O200" s="95"/>
      <c r="P200" s="95"/>
      <c r="Q200" s="95"/>
      <c r="R200" s="95"/>
      <c r="S200" s="95"/>
      <c r="T200" s="95"/>
      <c r="U200" s="95"/>
      <c r="V200" s="95"/>
      <c r="W200" s="95"/>
      <c r="X200" s="95"/>
      <c r="Y200" s="95"/>
      <c r="Z200" s="95"/>
      <c r="AA200" s="95"/>
      <c r="AB200" s="95"/>
      <c r="AC200" s="95"/>
      <c r="AD200" s="95"/>
      <c r="AE200" s="95"/>
      <c r="AF200" s="95"/>
      <c r="AG200" s="95"/>
      <c r="AH200" s="316"/>
      <c r="AI200" s="147"/>
    </row>
    <row r="201" spans="4:35">
      <c r="D201" s="95"/>
      <c r="E201" s="198"/>
      <c r="F201" s="95"/>
      <c r="G201" s="95"/>
      <c r="H201" s="95"/>
      <c r="I201" s="95"/>
      <c r="J201" s="95"/>
      <c r="K201" s="95"/>
      <c r="L201" s="95"/>
      <c r="M201" s="95"/>
      <c r="N201" s="95"/>
      <c r="O201" s="95"/>
      <c r="P201" s="95"/>
      <c r="Q201" s="95"/>
      <c r="R201" s="95"/>
      <c r="S201" s="95"/>
      <c r="T201" s="95"/>
      <c r="U201" s="95"/>
      <c r="V201" s="95"/>
      <c r="W201" s="95"/>
      <c r="X201" s="95"/>
      <c r="Y201" s="95"/>
      <c r="Z201" s="95"/>
      <c r="AA201" s="95"/>
      <c r="AB201" s="95"/>
      <c r="AC201" s="95"/>
      <c r="AD201" s="95"/>
      <c r="AE201" s="95"/>
      <c r="AF201" s="95"/>
      <c r="AG201" s="95"/>
      <c r="AH201" s="316"/>
      <c r="AI201" s="147"/>
    </row>
    <row r="202" spans="4:35">
      <c r="D202" s="95"/>
      <c r="E202" s="198"/>
      <c r="F202" s="95"/>
      <c r="G202" s="95"/>
      <c r="H202" s="95"/>
      <c r="I202" s="95"/>
      <c r="J202" s="95"/>
      <c r="K202" s="95"/>
      <c r="L202" s="95"/>
      <c r="M202" s="95"/>
      <c r="N202" s="95"/>
      <c r="O202" s="95"/>
      <c r="P202" s="95"/>
      <c r="Q202" s="95"/>
      <c r="R202" s="95"/>
      <c r="S202" s="95"/>
      <c r="T202" s="95"/>
      <c r="U202" s="95"/>
      <c r="V202" s="95"/>
      <c r="W202" s="95"/>
      <c r="X202" s="95"/>
      <c r="Y202" s="95"/>
      <c r="Z202" s="95"/>
      <c r="AA202" s="95"/>
      <c r="AB202" s="95"/>
      <c r="AC202" s="95"/>
      <c r="AD202" s="95"/>
      <c r="AE202" s="95"/>
      <c r="AF202" s="95"/>
      <c r="AG202" s="95"/>
      <c r="AH202" s="316"/>
      <c r="AI202" s="147"/>
    </row>
    <row r="203" spans="4:35">
      <c r="D203" s="95"/>
      <c r="E203" s="198"/>
      <c r="F203" s="95"/>
      <c r="G203" s="95"/>
      <c r="H203" s="95"/>
      <c r="I203" s="95"/>
      <c r="J203" s="95"/>
      <c r="K203" s="95"/>
      <c r="L203" s="95"/>
      <c r="M203" s="95"/>
      <c r="N203" s="95"/>
      <c r="O203" s="95"/>
      <c r="P203" s="95"/>
      <c r="Q203" s="95"/>
      <c r="R203" s="95"/>
      <c r="S203" s="95"/>
      <c r="T203" s="95"/>
      <c r="U203" s="95"/>
      <c r="V203" s="95"/>
      <c r="W203" s="95"/>
      <c r="X203" s="95"/>
      <c r="Y203" s="95"/>
      <c r="Z203" s="95"/>
      <c r="AA203" s="95"/>
      <c r="AB203" s="95"/>
      <c r="AC203" s="95"/>
      <c r="AD203" s="95"/>
      <c r="AE203" s="95"/>
      <c r="AF203" s="95"/>
      <c r="AG203" s="95"/>
      <c r="AH203" s="316"/>
      <c r="AI203" s="147"/>
    </row>
    <row r="204" spans="4:35">
      <c r="D204" s="95"/>
      <c r="E204" s="198"/>
      <c r="F204" s="95"/>
      <c r="G204" s="95"/>
      <c r="H204" s="95"/>
      <c r="I204" s="95"/>
      <c r="J204" s="95"/>
      <c r="K204" s="95"/>
      <c r="L204" s="95"/>
      <c r="M204" s="95"/>
      <c r="N204" s="95"/>
      <c r="O204" s="95"/>
      <c r="P204" s="95"/>
      <c r="Q204" s="95"/>
      <c r="R204" s="95"/>
      <c r="S204" s="95"/>
      <c r="T204" s="95"/>
      <c r="U204" s="95"/>
      <c r="V204" s="95"/>
      <c r="W204" s="95"/>
      <c r="X204" s="95"/>
      <c r="Y204" s="95"/>
      <c r="Z204" s="95"/>
      <c r="AA204" s="95"/>
      <c r="AB204" s="95"/>
      <c r="AC204" s="95"/>
      <c r="AD204" s="95"/>
      <c r="AE204" s="95"/>
      <c r="AF204" s="95"/>
      <c r="AG204" s="95"/>
      <c r="AH204" s="316"/>
      <c r="AI204" s="147"/>
    </row>
    <row r="205" spans="4:35">
      <c r="D205" s="95"/>
      <c r="E205" s="198"/>
      <c r="F205" s="95"/>
      <c r="G205" s="95"/>
      <c r="H205" s="95"/>
      <c r="I205" s="95"/>
      <c r="J205" s="95"/>
      <c r="K205" s="95"/>
      <c r="L205" s="95"/>
      <c r="M205" s="95"/>
      <c r="N205" s="95"/>
      <c r="O205" s="95"/>
      <c r="P205" s="95"/>
      <c r="Q205" s="95"/>
      <c r="R205" s="95"/>
      <c r="S205" s="95"/>
      <c r="T205" s="95"/>
      <c r="U205" s="95"/>
      <c r="V205" s="95"/>
      <c r="W205" s="95"/>
      <c r="X205" s="95"/>
      <c r="Y205" s="95"/>
      <c r="Z205" s="95"/>
      <c r="AA205" s="95"/>
      <c r="AB205" s="95"/>
      <c r="AC205" s="95"/>
      <c r="AD205" s="95"/>
      <c r="AE205" s="95"/>
      <c r="AF205" s="95"/>
      <c r="AG205" s="95"/>
      <c r="AH205" s="316"/>
      <c r="AI205" s="147"/>
    </row>
    <row r="206" spans="4:35">
      <c r="D206" s="95"/>
      <c r="E206" s="198"/>
      <c r="F206" s="95"/>
      <c r="G206" s="95"/>
      <c r="H206" s="95"/>
      <c r="I206" s="95"/>
      <c r="J206" s="95"/>
      <c r="K206" s="95"/>
      <c r="L206" s="95"/>
      <c r="M206" s="95"/>
      <c r="N206" s="95"/>
      <c r="O206" s="95"/>
      <c r="P206" s="95"/>
      <c r="Q206" s="95"/>
      <c r="R206" s="95"/>
      <c r="S206" s="95"/>
      <c r="T206" s="95"/>
      <c r="U206" s="95"/>
      <c r="V206" s="95"/>
      <c r="W206" s="95"/>
      <c r="X206" s="95"/>
      <c r="Y206" s="95"/>
      <c r="Z206" s="95"/>
      <c r="AA206" s="95"/>
      <c r="AB206" s="95"/>
      <c r="AC206" s="95"/>
      <c r="AD206" s="95"/>
      <c r="AE206" s="95"/>
      <c r="AF206" s="95"/>
      <c r="AG206" s="95"/>
      <c r="AH206" s="316"/>
      <c r="AI206" s="147"/>
    </row>
    <row r="207" spans="4:35">
      <c r="D207" s="95"/>
      <c r="E207" s="198"/>
      <c r="F207" s="95"/>
      <c r="G207" s="95"/>
      <c r="H207" s="95"/>
      <c r="I207" s="95"/>
      <c r="J207" s="95"/>
      <c r="K207" s="95"/>
      <c r="L207" s="95"/>
      <c r="M207" s="95"/>
      <c r="N207" s="95"/>
      <c r="O207" s="95"/>
      <c r="P207" s="95"/>
      <c r="Q207" s="95"/>
      <c r="R207" s="95"/>
      <c r="S207" s="95"/>
      <c r="T207" s="95"/>
      <c r="U207" s="95"/>
      <c r="V207" s="95"/>
      <c r="W207" s="95"/>
      <c r="X207" s="95"/>
      <c r="Y207" s="95"/>
      <c r="Z207" s="95"/>
      <c r="AA207" s="95"/>
      <c r="AB207" s="95"/>
      <c r="AC207" s="95"/>
      <c r="AD207" s="95"/>
      <c r="AE207" s="95"/>
      <c r="AF207" s="95"/>
      <c r="AG207" s="95"/>
      <c r="AH207" s="316"/>
      <c r="AI207" s="147"/>
    </row>
    <row r="208" spans="4:35">
      <c r="D208" s="95"/>
      <c r="E208" s="198"/>
      <c r="F208" s="95"/>
      <c r="G208" s="95"/>
      <c r="H208" s="95"/>
      <c r="I208" s="95"/>
      <c r="J208" s="95"/>
      <c r="K208" s="95"/>
      <c r="L208" s="95"/>
      <c r="M208" s="95"/>
      <c r="N208" s="95"/>
      <c r="O208" s="95"/>
      <c r="P208" s="95"/>
      <c r="Q208" s="95"/>
      <c r="R208" s="95"/>
      <c r="S208" s="95"/>
      <c r="T208" s="95"/>
      <c r="U208" s="95"/>
      <c r="V208" s="95"/>
      <c r="W208" s="95"/>
      <c r="X208" s="95"/>
      <c r="Y208" s="95"/>
      <c r="Z208" s="95"/>
      <c r="AA208" s="95"/>
      <c r="AB208" s="95"/>
      <c r="AC208" s="95"/>
      <c r="AD208" s="95"/>
      <c r="AE208" s="95"/>
      <c r="AF208" s="95"/>
      <c r="AG208" s="95"/>
      <c r="AH208" s="316"/>
      <c r="AI208" s="147"/>
    </row>
    <row r="209" spans="4:35">
      <c r="D209" s="95"/>
      <c r="E209" s="198"/>
      <c r="F209" s="95"/>
      <c r="G209" s="95"/>
      <c r="H209" s="95"/>
      <c r="I209" s="95"/>
      <c r="J209" s="95"/>
      <c r="K209" s="95"/>
      <c r="L209" s="95"/>
      <c r="M209" s="95"/>
      <c r="N209" s="95"/>
      <c r="O209" s="95"/>
      <c r="P209" s="95"/>
      <c r="Q209" s="95"/>
      <c r="R209" s="95"/>
      <c r="S209" s="95"/>
      <c r="T209" s="95"/>
      <c r="U209" s="95"/>
      <c r="V209" s="95"/>
      <c r="W209" s="95"/>
      <c r="X209" s="95"/>
      <c r="Y209" s="95"/>
      <c r="Z209" s="95"/>
      <c r="AA209" s="95"/>
      <c r="AB209" s="95"/>
      <c r="AC209" s="95"/>
      <c r="AD209" s="95"/>
      <c r="AE209" s="95"/>
      <c r="AF209" s="95"/>
      <c r="AG209" s="95"/>
      <c r="AH209" s="316"/>
      <c r="AI209" s="147"/>
    </row>
    <row r="210" spans="4:35">
      <c r="D210" s="95"/>
      <c r="E210" s="198"/>
      <c r="F210" s="95"/>
      <c r="G210" s="95"/>
      <c r="H210" s="95"/>
      <c r="I210" s="95"/>
      <c r="J210" s="95"/>
      <c r="K210" s="95"/>
      <c r="L210" s="95"/>
      <c r="M210" s="95"/>
      <c r="N210" s="95"/>
      <c r="O210" s="95"/>
      <c r="P210" s="95"/>
      <c r="Q210" s="95"/>
      <c r="R210" s="95"/>
      <c r="S210" s="95"/>
      <c r="T210" s="95"/>
      <c r="U210" s="95"/>
      <c r="V210" s="95"/>
      <c r="W210" s="95"/>
      <c r="X210" s="95"/>
      <c r="Y210" s="95"/>
      <c r="Z210" s="95"/>
      <c r="AA210" s="95"/>
      <c r="AB210" s="95"/>
      <c r="AC210" s="95"/>
      <c r="AD210" s="95"/>
      <c r="AE210" s="95"/>
      <c r="AF210" s="95"/>
      <c r="AG210" s="95"/>
      <c r="AH210" s="316"/>
      <c r="AI210" s="147"/>
    </row>
    <row r="211" spans="4:35">
      <c r="D211" s="95"/>
      <c r="E211" s="198"/>
      <c r="F211" s="95"/>
      <c r="G211" s="95"/>
      <c r="H211" s="95"/>
      <c r="I211" s="95"/>
      <c r="J211" s="95"/>
      <c r="K211" s="95"/>
      <c r="L211" s="95"/>
      <c r="M211" s="95"/>
      <c r="N211" s="95"/>
      <c r="O211" s="95"/>
      <c r="P211" s="95"/>
      <c r="Q211" s="95"/>
      <c r="R211" s="95"/>
      <c r="S211" s="95"/>
      <c r="T211" s="95"/>
      <c r="U211" s="95"/>
      <c r="V211" s="95"/>
      <c r="W211" s="95"/>
      <c r="X211" s="95"/>
      <c r="Y211" s="95"/>
      <c r="Z211" s="95"/>
      <c r="AA211" s="95"/>
      <c r="AB211" s="95"/>
      <c r="AC211" s="95"/>
      <c r="AD211" s="95"/>
      <c r="AE211" s="95"/>
      <c r="AF211" s="95"/>
      <c r="AG211" s="95"/>
      <c r="AH211" s="316"/>
      <c r="AI211" s="147"/>
    </row>
    <row r="212" spans="4:35">
      <c r="D212" s="95"/>
      <c r="E212" s="198"/>
      <c r="F212" s="95"/>
      <c r="G212" s="95"/>
      <c r="H212" s="95"/>
      <c r="I212" s="95"/>
      <c r="J212" s="95"/>
      <c r="K212" s="95"/>
      <c r="L212" s="95"/>
      <c r="M212" s="95"/>
      <c r="N212" s="95"/>
      <c r="O212" s="95"/>
      <c r="P212" s="95"/>
      <c r="Q212" s="95"/>
      <c r="R212" s="95"/>
      <c r="S212" s="95"/>
      <c r="T212" s="95"/>
      <c r="U212" s="95"/>
      <c r="V212" s="95"/>
      <c r="W212" s="95"/>
      <c r="X212" s="95"/>
      <c r="Y212" s="95"/>
      <c r="Z212" s="95"/>
      <c r="AA212" s="95"/>
      <c r="AB212" s="95"/>
      <c r="AC212" s="95"/>
      <c r="AD212" s="95"/>
      <c r="AE212" s="95"/>
      <c r="AF212" s="95"/>
      <c r="AG212" s="95"/>
      <c r="AH212" s="316"/>
      <c r="AI212" s="147"/>
    </row>
    <row r="213" spans="4:35">
      <c r="D213" s="95"/>
      <c r="E213" s="198"/>
      <c r="F213" s="95"/>
      <c r="G213" s="95"/>
      <c r="H213" s="95"/>
      <c r="I213" s="95"/>
      <c r="J213" s="95"/>
      <c r="K213" s="95"/>
      <c r="L213" s="95"/>
      <c r="M213" s="95"/>
      <c r="N213" s="95"/>
      <c r="O213" s="95"/>
      <c r="P213" s="95"/>
      <c r="Q213" s="95"/>
      <c r="R213" s="95"/>
      <c r="S213" s="95"/>
      <c r="T213" s="95"/>
      <c r="U213" s="95"/>
      <c r="V213" s="95"/>
      <c r="W213" s="95"/>
      <c r="X213" s="95"/>
      <c r="Y213" s="95"/>
      <c r="Z213" s="95"/>
      <c r="AA213" s="95"/>
      <c r="AB213" s="95"/>
      <c r="AC213" s="95"/>
      <c r="AD213" s="95"/>
      <c r="AE213" s="95"/>
      <c r="AF213" s="95"/>
      <c r="AG213" s="95"/>
      <c r="AH213" s="316"/>
      <c r="AI213" s="147"/>
    </row>
    <row r="214" spans="4:35">
      <c r="D214" s="95"/>
      <c r="E214" s="198"/>
      <c r="F214" s="95"/>
      <c r="G214" s="95"/>
      <c r="H214" s="95"/>
      <c r="I214" s="95"/>
      <c r="J214" s="95"/>
      <c r="K214" s="95"/>
      <c r="L214" s="95"/>
      <c r="M214" s="95"/>
      <c r="N214" s="95"/>
      <c r="O214" s="95"/>
      <c r="P214" s="95"/>
      <c r="Q214" s="95"/>
      <c r="R214" s="95"/>
      <c r="S214" s="95"/>
      <c r="T214" s="95"/>
      <c r="U214" s="95"/>
      <c r="V214" s="95"/>
      <c r="W214" s="95"/>
      <c r="X214" s="95"/>
      <c r="Y214" s="95"/>
      <c r="Z214" s="95"/>
      <c r="AA214" s="95"/>
      <c r="AB214" s="95"/>
      <c r="AC214" s="95"/>
      <c r="AD214" s="95"/>
      <c r="AE214" s="95"/>
      <c r="AF214" s="95"/>
      <c r="AG214" s="95"/>
      <c r="AH214" s="316"/>
      <c r="AI214" s="147"/>
    </row>
    <row r="215" spans="4:35">
      <c r="D215" s="95"/>
      <c r="E215" s="198"/>
      <c r="F215" s="95"/>
      <c r="G215" s="95"/>
      <c r="H215" s="95"/>
      <c r="I215" s="95"/>
      <c r="J215" s="95"/>
      <c r="K215" s="95"/>
      <c r="L215" s="95"/>
      <c r="M215" s="95"/>
      <c r="N215" s="95"/>
      <c r="O215" s="95"/>
      <c r="P215" s="95"/>
      <c r="Q215" s="95"/>
      <c r="R215" s="95"/>
      <c r="S215" s="95"/>
      <c r="T215" s="95"/>
      <c r="U215" s="95"/>
      <c r="V215" s="95"/>
      <c r="W215" s="95"/>
      <c r="X215" s="95"/>
      <c r="Y215" s="95"/>
      <c r="Z215" s="95"/>
      <c r="AA215" s="95"/>
      <c r="AB215" s="95"/>
      <c r="AC215" s="95"/>
      <c r="AD215" s="95"/>
      <c r="AE215" s="95"/>
      <c r="AF215" s="95"/>
      <c r="AG215" s="95"/>
      <c r="AH215" s="316"/>
      <c r="AI215" s="147"/>
    </row>
    <row r="216" spans="4:35">
      <c r="D216" s="95"/>
      <c r="E216" s="198"/>
      <c r="F216" s="95"/>
      <c r="G216" s="95"/>
      <c r="H216" s="95"/>
      <c r="I216" s="95"/>
      <c r="J216" s="95"/>
      <c r="K216" s="95"/>
      <c r="L216" s="95"/>
      <c r="M216" s="95"/>
      <c r="N216" s="95"/>
      <c r="O216" s="95"/>
      <c r="P216" s="95"/>
      <c r="Q216" s="95"/>
      <c r="R216" s="95"/>
      <c r="S216" s="95"/>
      <c r="T216" s="95"/>
      <c r="U216" s="95"/>
      <c r="V216" s="95"/>
      <c r="W216" s="95"/>
      <c r="X216" s="95"/>
      <c r="Y216" s="95"/>
      <c r="Z216" s="95"/>
      <c r="AA216" s="95"/>
      <c r="AB216" s="95"/>
      <c r="AC216" s="95"/>
      <c r="AD216" s="95"/>
      <c r="AE216" s="95"/>
      <c r="AF216" s="95"/>
      <c r="AG216" s="95"/>
      <c r="AH216" s="316"/>
      <c r="AI216" s="147"/>
    </row>
    <row r="217" spans="4:35">
      <c r="D217" s="95"/>
      <c r="E217" s="198"/>
      <c r="F217" s="95"/>
      <c r="G217" s="95"/>
      <c r="H217" s="95"/>
      <c r="I217" s="95"/>
      <c r="J217" s="95"/>
      <c r="K217" s="95"/>
      <c r="L217" s="95"/>
      <c r="M217" s="95"/>
      <c r="N217" s="95"/>
      <c r="O217" s="95"/>
      <c r="P217" s="95"/>
      <c r="Q217" s="95"/>
      <c r="R217" s="95"/>
      <c r="S217" s="95"/>
      <c r="T217" s="95"/>
      <c r="U217" s="95"/>
      <c r="V217" s="95"/>
      <c r="W217" s="95"/>
      <c r="X217" s="95"/>
      <c r="Y217" s="95"/>
      <c r="Z217" s="95"/>
      <c r="AA217" s="95"/>
      <c r="AB217" s="95"/>
      <c r="AC217" s="95"/>
      <c r="AD217" s="95"/>
      <c r="AE217" s="95"/>
      <c r="AF217" s="95"/>
      <c r="AG217" s="95"/>
      <c r="AH217" s="316"/>
      <c r="AI217" s="147"/>
    </row>
    <row r="218" spans="4:35">
      <c r="D218" s="95"/>
      <c r="E218" s="198"/>
      <c r="F218" s="95"/>
      <c r="G218" s="95"/>
      <c r="H218" s="95"/>
      <c r="I218" s="95"/>
      <c r="J218" s="95"/>
      <c r="K218" s="95"/>
      <c r="L218" s="95"/>
      <c r="M218" s="95"/>
      <c r="N218" s="95"/>
      <c r="O218" s="95"/>
      <c r="P218" s="95"/>
      <c r="Q218" s="95"/>
      <c r="R218" s="95"/>
      <c r="S218" s="95"/>
      <c r="T218" s="95"/>
      <c r="U218" s="95"/>
      <c r="V218" s="95"/>
      <c r="W218" s="95"/>
      <c r="X218" s="95"/>
      <c r="Y218" s="95"/>
      <c r="Z218" s="95"/>
      <c r="AA218" s="95"/>
      <c r="AB218" s="95"/>
      <c r="AC218" s="95"/>
      <c r="AD218" s="95"/>
      <c r="AE218" s="95"/>
      <c r="AF218" s="95"/>
      <c r="AG218" s="95"/>
      <c r="AH218" s="316"/>
      <c r="AI218" s="147"/>
    </row>
    <row r="219" spans="4:35">
      <c r="D219" s="95"/>
      <c r="E219" s="198"/>
      <c r="F219" s="95"/>
      <c r="G219" s="95"/>
      <c r="H219" s="95"/>
      <c r="I219" s="95"/>
      <c r="J219" s="95"/>
      <c r="K219" s="95"/>
      <c r="L219" s="95"/>
      <c r="M219" s="95"/>
      <c r="N219" s="95"/>
      <c r="O219" s="95"/>
      <c r="P219" s="95"/>
      <c r="Q219" s="95"/>
      <c r="R219" s="95"/>
      <c r="S219" s="95"/>
      <c r="T219" s="95"/>
      <c r="U219" s="95"/>
      <c r="V219" s="95"/>
      <c r="W219" s="95"/>
      <c r="X219" s="95"/>
      <c r="Y219" s="95"/>
      <c r="Z219" s="95"/>
      <c r="AA219" s="95"/>
      <c r="AB219" s="95"/>
      <c r="AC219" s="95"/>
      <c r="AD219" s="95"/>
      <c r="AE219" s="95"/>
      <c r="AF219" s="95"/>
      <c r="AG219" s="95"/>
      <c r="AH219" s="316"/>
      <c r="AI219" s="147"/>
    </row>
    <row r="220" spans="4:35">
      <c r="D220" s="95"/>
      <c r="E220" s="198"/>
      <c r="F220" s="95"/>
      <c r="G220" s="95"/>
      <c r="H220" s="95"/>
      <c r="I220" s="95"/>
      <c r="J220" s="95"/>
      <c r="K220" s="95"/>
      <c r="L220" s="95"/>
      <c r="M220" s="95"/>
      <c r="N220" s="95"/>
      <c r="O220" s="95"/>
      <c r="P220" s="95"/>
      <c r="Q220" s="95"/>
      <c r="R220" s="95"/>
      <c r="S220" s="95"/>
      <c r="T220" s="95"/>
      <c r="U220" s="95"/>
      <c r="V220" s="95"/>
      <c r="W220" s="95"/>
      <c r="X220" s="95"/>
      <c r="Y220" s="95"/>
      <c r="Z220" s="95"/>
      <c r="AA220" s="95"/>
      <c r="AB220" s="95"/>
      <c r="AC220" s="95"/>
      <c r="AD220" s="95"/>
      <c r="AE220" s="95"/>
      <c r="AF220" s="95"/>
      <c r="AG220" s="95"/>
      <c r="AH220" s="316"/>
      <c r="AI220" s="147"/>
    </row>
    <row r="221" spans="4:35">
      <c r="D221" s="95"/>
      <c r="E221" s="198"/>
      <c r="F221" s="95"/>
      <c r="G221" s="95"/>
      <c r="H221" s="95"/>
      <c r="I221" s="95"/>
      <c r="J221" s="95"/>
      <c r="K221" s="95"/>
      <c r="L221" s="95"/>
      <c r="M221" s="95"/>
      <c r="N221" s="95"/>
      <c r="O221" s="95"/>
      <c r="P221" s="95"/>
      <c r="Q221" s="95"/>
      <c r="R221" s="95"/>
      <c r="S221" s="95"/>
      <c r="T221" s="95"/>
      <c r="U221" s="95"/>
      <c r="V221" s="95"/>
      <c r="W221" s="95"/>
      <c r="X221" s="95"/>
      <c r="Y221" s="95"/>
      <c r="Z221" s="95"/>
      <c r="AA221" s="95"/>
      <c r="AB221" s="95"/>
      <c r="AC221" s="95"/>
      <c r="AD221" s="95"/>
      <c r="AE221" s="95"/>
      <c r="AF221" s="95"/>
      <c r="AG221" s="95"/>
      <c r="AH221" s="316"/>
      <c r="AI221" s="147"/>
    </row>
    <row r="222" spans="4:35">
      <c r="D222" s="95"/>
      <c r="E222" s="198"/>
      <c r="F222" s="95"/>
      <c r="G222" s="95"/>
      <c r="H222" s="95"/>
      <c r="I222" s="95"/>
      <c r="J222" s="95"/>
      <c r="K222" s="95"/>
      <c r="L222" s="95"/>
      <c r="M222" s="95"/>
      <c r="N222" s="95"/>
      <c r="O222" s="95"/>
      <c r="P222" s="95"/>
      <c r="Q222" s="95"/>
      <c r="R222" s="95"/>
      <c r="S222" s="95"/>
      <c r="T222" s="95"/>
      <c r="U222" s="95"/>
      <c r="V222" s="95"/>
      <c r="W222" s="95"/>
      <c r="X222" s="95"/>
      <c r="Y222" s="95"/>
      <c r="Z222" s="95"/>
      <c r="AA222" s="95"/>
      <c r="AB222" s="95"/>
      <c r="AC222" s="95"/>
      <c r="AD222" s="95"/>
      <c r="AE222" s="95"/>
      <c r="AF222" s="95"/>
      <c r="AG222" s="95"/>
      <c r="AH222" s="316"/>
      <c r="AI222" s="147"/>
    </row>
    <row r="223" spans="4:35">
      <c r="D223" s="95"/>
      <c r="E223" s="198"/>
      <c r="F223" s="95"/>
      <c r="G223" s="95"/>
      <c r="H223" s="95"/>
      <c r="I223" s="95"/>
      <c r="J223" s="95"/>
      <c r="K223" s="95"/>
      <c r="L223" s="95"/>
      <c r="M223" s="95"/>
      <c r="N223" s="95"/>
      <c r="O223" s="95"/>
      <c r="P223" s="95"/>
      <c r="Q223" s="95"/>
      <c r="R223" s="95"/>
      <c r="S223" s="95"/>
      <c r="T223" s="95"/>
      <c r="U223" s="95"/>
      <c r="V223" s="95"/>
      <c r="W223" s="95"/>
      <c r="X223" s="95"/>
      <c r="Y223" s="95"/>
      <c r="Z223" s="95"/>
      <c r="AA223" s="95"/>
      <c r="AB223" s="95"/>
      <c r="AC223" s="95"/>
      <c r="AD223" s="95"/>
      <c r="AE223" s="95"/>
      <c r="AF223" s="95"/>
      <c r="AG223" s="95"/>
      <c r="AH223" s="316"/>
      <c r="AI223" s="147"/>
    </row>
    <row r="224" spans="4:35">
      <c r="D224" s="95"/>
      <c r="E224" s="198"/>
      <c r="F224" s="95"/>
      <c r="G224" s="95"/>
      <c r="H224" s="95"/>
      <c r="I224" s="95"/>
      <c r="J224" s="95"/>
      <c r="K224" s="95"/>
      <c r="L224" s="95"/>
      <c r="M224" s="95"/>
      <c r="N224" s="95"/>
      <c r="O224" s="95"/>
      <c r="P224" s="95"/>
      <c r="Q224" s="95"/>
      <c r="R224" s="95"/>
      <c r="S224" s="95"/>
      <c r="T224" s="95"/>
      <c r="U224" s="95"/>
      <c r="V224" s="95"/>
      <c r="W224" s="95"/>
      <c r="X224" s="95"/>
      <c r="Y224" s="95"/>
      <c r="Z224" s="95"/>
      <c r="AA224" s="95"/>
      <c r="AB224" s="95"/>
      <c r="AC224" s="95"/>
      <c r="AD224" s="95"/>
      <c r="AE224" s="95"/>
      <c r="AF224" s="95"/>
      <c r="AG224" s="95"/>
      <c r="AH224" s="316"/>
      <c r="AI224" s="147"/>
    </row>
    <row r="225" spans="4:35">
      <c r="D225" s="95"/>
      <c r="E225" s="198"/>
      <c r="F225" s="95"/>
      <c r="G225" s="95"/>
      <c r="H225" s="95"/>
      <c r="I225" s="95"/>
      <c r="J225" s="95"/>
      <c r="K225" s="95"/>
      <c r="L225" s="95"/>
      <c r="M225" s="95"/>
      <c r="N225" s="95"/>
      <c r="O225" s="95"/>
      <c r="P225" s="95"/>
      <c r="Q225" s="95"/>
      <c r="R225" s="95"/>
      <c r="S225" s="95"/>
      <c r="T225" s="95"/>
      <c r="U225" s="95"/>
      <c r="V225" s="95"/>
      <c r="W225" s="95"/>
      <c r="X225" s="95"/>
      <c r="Y225" s="95"/>
      <c r="Z225" s="95"/>
      <c r="AA225" s="95"/>
      <c r="AB225" s="95"/>
      <c r="AC225" s="95"/>
      <c r="AD225" s="95"/>
      <c r="AE225" s="95"/>
      <c r="AF225" s="95"/>
      <c r="AG225" s="95"/>
      <c r="AH225" s="316"/>
      <c r="AI225" s="147"/>
    </row>
    <row r="226" spans="4:35">
      <c r="D226" s="95"/>
      <c r="E226" s="198"/>
      <c r="F226" s="95"/>
      <c r="G226" s="95"/>
      <c r="H226" s="95"/>
      <c r="I226" s="95"/>
      <c r="J226" s="95"/>
      <c r="K226" s="95"/>
      <c r="L226" s="95"/>
      <c r="M226" s="95"/>
      <c r="N226" s="95"/>
      <c r="O226" s="95"/>
      <c r="P226" s="95"/>
      <c r="Q226" s="95"/>
      <c r="R226" s="95"/>
      <c r="S226" s="95"/>
      <c r="T226" s="95"/>
      <c r="U226" s="95"/>
      <c r="V226" s="95"/>
      <c r="W226" s="95"/>
      <c r="X226" s="95"/>
      <c r="Y226" s="95"/>
      <c r="Z226" s="95"/>
      <c r="AA226" s="95"/>
      <c r="AB226" s="95"/>
      <c r="AC226" s="95"/>
      <c r="AD226" s="95"/>
      <c r="AE226" s="95"/>
      <c r="AF226" s="95"/>
      <c r="AG226" s="95"/>
      <c r="AH226" s="316"/>
      <c r="AI226" s="147"/>
    </row>
    <row r="227" spans="4:35">
      <c r="D227" s="95"/>
      <c r="E227" s="198"/>
      <c r="F227" s="95"/>
      <c r="G227" s="95"/>
      <c r="H227" s="95"/>
      <c r="I227" s="95"/>
      <c r="J227" s="95"/>
      <c r="K227" s="95"/>
      <c r="L227" s="95"/>
      <c r="M227" s="95"/>
      <c r="N227" s="95"/>
      <c r="O227" s="95"/>
      <c r="P227" s="95"/>
      <c r="Q227" s="95"/>
      <c r="R227" s="95"/>
      <c r="S227" s="95"/>
      <c r="T227" s="95"/>
      <c r="U227" s="95"/>
      <c r="V227" s="95"/>
      <c r="W227" s="95"/>
      <c r="X227" s="95"/>
      <c r="Y227" s="95"/>
      <c r="Z227" s="95"/>
      <c r="AA227" s="95"/>
      <c r="AB227" s="95"/>
      <c r="AC227" s="95"/>
      <c r="AD227" s="95"/>
      <c r="AE227" s="95"/>
      <c r="AF227" s="95"/>
      <c r="AG227" s="95"/>
      <c r="AH227" s="316"/>
      <c r="AI227" s="147"/>
    </row>
    <row r="228" spans="4:35">
      <c r="D228" s="95"/>
      <c r="E228" s="198"/>
      <c r="F228" s="95"/>
      <c r="G228" s="95"/>
      <c r="H228" s="95"/>
      <c r="I228" s="95"/>
      <c r="J228" s="95"/>
      <c r="K228" s="95"/>
      <c r="L228" s="95"/>
      <c r="M228" s="95"/>
      <c r="N228" s="95"/>
      <c r="O228" s="95"/>
      <c r="P228" s="95"/>
      <c r="Q228" s="95"/>
      <c r="R228" s="95"/>
      <c r="S228" s="95"/>
      <c r="T228" s="95"/>
      <c r="U228" s="95"/>
      <c r="V228" s="95"/>
      <c r="W228" s="95"/>
      <c r="X228" s="95"/>
      <c r="Y228" s="95"/>
      <c r="Z228" s="95"/>
      <c r="AA228" s="95"/>
      <c r="AB228" s="95"/>
      <c r="AC228" s="95"/>
      <c r="AD228" s="95"/>
      <c r="AE228" s="95"/>
      <c r="AF228" s="95"/>
      <c r="AG228" s="95"/>
      <c r="AH228" s="316"/>
      <c r="AI228" s="147"/>
    </row>
    <row r="229" spans="4:35">
      <c r="D229" s="95"/>
      <c r="E229" s="198"/>
      <c r="F229" s="95"/>
      <c r="G229" s="95"/>
      <c r="H229" s="95"/>
      <c r="I229" s="95"/>
      <c r="J229" s="95"/>
      <c r="K229" s="95"/>
      <c r="L229" s="95"/>
      <c r="M229" s="95"/>
      <c r="N229" s="95"/>
      <c r="O229" s="95"/>
      <c r="P229" s="95"/>
      <c r="Q229" s="95"/>
      <c r="R229" s="95"/>
      <c r="S229" s="95"/>
      <c r="T229" s="95"/>
      <c r="U229" s="95"/>
      <c r="V229" s="95"/>
      <c r="W229" s="95"/>
      <c r="X229" s="95"/>
      <c r="Y229" s="95"/>
      <c r="Z229" s="95"/>
      <c r="AA229" s="95"/>
      <c r="AB229" s="95"/>
      <c r="AC229" s="95"/>
      <c r="AD229" s="95"/>
      <c r="AE229" s="95"/>
      <c r="AF229" s="95"/>
      <c r="AG229" s="95"/>
      <c r="AH229" s="316"/>
      <c r="AI229" s="147"/>
    </row>
    <row r="230" spans="4:35">
      <c r="D230" s="95"/>
      <c r="E230" s="198"/>
      <c r="F230" s="95"/>
      <c r="G230" s="95"/>
      <c r="H230" s="95"/>
      <c r="I230" s="95"/>
      <c r="J230" s="95"/>
      <c r="K230" s="95"/>
      <c r="L230" s="95"/>
      <c r="M230" s="95"/>
      <c r="N230" s="95"/>
      <c r="O230" s="95"/>
      <c r="P230" s="95"/>
      <c r="Q230" s="95"/>
      <c r="R230" s="95"/>
      <c r="S230" s="95"/>
      <c r="T230" s="95"/>
      <c r="U230" s="95"/>
      <c r="V230" s="95"/>
      <c r="W230" s="95"/>
      <c r="X230" s="95"/>
      <c r="Y230" s="95"/>
      <c r="Z230" s="95"/>
      <c r="AA230" s="95"/>
      <c r="AB230" s="95"/>
      <c r="AC230" s="95"/>
      <c r="AD230" s="95"/>
      <c r="AE230" s="95"/>
      <c r="AF230" s="95"/>
      <c r="AG230" s="95"/>
      <c r="AH230" s="316"/>
      <c r="AI230" s="147"/>
    </row>
    <row r="231" spans="4:35">
      <c r="D231" s="95"/>
      <c r="E231" s="198"/>
      <c r="F231" s="95"/>
      <c r="G231" s="95"/>
      <c r="H231" s="95"/>
      <c r="I231" s="95"/>
      <c r="J231" s="95"/>
      <c r="K231" s="95"/>
      <c r="L231" s="95"/>
      <c r="M231" s="95"/>
      <c r="N231" s="95"/>
      <c r="O231" s="95"/>
      <c r="P231" s="95"/>
      <c r="Q231" s="95"/>
      <c r="R231" s="95"/>
      <c r="S231" s="95"/>
      <c r="T231" s="95"/>
      <c r="U231" s="95"/>
      <c r="V231" s="95"/>
      <c r="W231" s="95"/>
      <c r="X231" s="95"/>
      <c r="Y231" s="95"/>
      <c r="Z231" s="95"/>
      <c r="AA231" s="95"/>
      <c r="AB231" s="95"/>
      <c r="AC231" s="95"/>
      <c r="AD231" s="95"/>
      <c r="AE231" s="95"/>
      <c r="AF231" s="95"/>
      <c r="AG231" s="95"/>
      <c r="AH231" s="316"/>
      <c r="AI231" s="147"/>
    </row>
    <row r="232" spans="4:35">
      <c r="D232" s="95"/>
      <c r="E232" s="198"/>
      <c r="F232" s="95"/>
      <c r="G232" s="95"/>
      <c r="H232" s="95"/>
      <c r="I232" s="95"/>
      <c r="J232" s="95"/>
      <c r="K232" s="95"/>
      <c r="L232" s="95"/>
      <c r="M232" s="95"/>
      <c r="N232" s="95"/>
      <c r="O232" s="95"/>
      <c r="P232" s="95"/>
      <c r="Q232" s="95"/>
      <c r="R232" s="95"/>
      <c r="S232" s="95"/>
      <c r="T232" s="95"/>
      <c r="U232" s="95"/>
      <c r="V232" s="95"/>
      <c r="W232" s="95"/>
      <c r="X232" s="95"/>
      <c r="Y232" s="95"/>
      <c r="Z232" s="95"/>
      <c r="AA232" s="95"/>
      <c r="AB232" s="95"/>
      <c r="AC232" s="95"/>
      <c r="AD232" s="95"/>
      <c r="AE232" s="95"/>
      <c r="AF232" s="95"/>
      <c r="AG232" s="95"/>
      <c r="AH232" s="316"/>
      <c r="AI232" s="147"/>
    </row>
    <row r="233" spans="4:35">
      <c r="D233" s="95"/>
      <c r="E233" s="198"/>
      <c r="F233" s="95"/>
      <c r="G233" s="95"/>
      <c r="H233" s="95"/>
      <c r="I233" s="95"/>
      <c r="J233" s="95"/>
      <c r="K233" s="95"/>
      <c r="L233" s="95"/>
      <c r="M233" s="95"/>
      <c r="N233" s="95"/>
      <c r="O233" s="95"/>
      <c r="P233" s="95"/>
      <c r="Q233" s="95"/>
      <c r="R233" s="95"/>
      <c r="S233" s="95"/>
      <c r="T233" s="95"/>
      <c r="U233" s="95"/>
      <c r="V233" s="95"/>
      <c r="W233" s="95"/>
      <c r="X233" s="95"/>
      <c r="Y233" s="95"/>
      <c r="Z233" s="95"/>
      <c r="AA233" s="95"/>
      <c r="AB233" s="95"/>
      <c r="AC233" s="95"/>
      <c r="AD233" s="95"/>
      <c r="AE233" s="95"/>
      <c r="AF233" s="95"/>
      <c r="AG233" s="95"/>
      <c r="AH233" s="316"/>
      <c r="AI233" s="147"/>
    </row>
    <row r="234" spans="4:35">
      <c r="D234" s="95"/>
      <c r="E234" s="198"/>
      <c r="F234" s="95"/>
      <c r="G234" s="95"/>
      <c r="H234" s="95"/>
      <c r="I234" s="95"/>
      <c r="J234" s="95"/>
      <c r="K234" s="95"/>
      <c r="L234" s="95"/>
      <c r="M234" s="95"/>
      <c r="N234" s="95"/>
      <c r="O234" s="95"/>
      <c r="P234" s="95"/>
      <c r="Q234" s="95"/>
      <c r="R234" s="95"/>
      <c r="S234" s="95"/>
      <c r="T234" s="95"/>
      <c r="U234" s="95"/>
      <c r="V234" s="95"/>
      <c r="W234" s="95"/>
      <c r="X234" s="95"/>
      <c r="Y234" s="95"/>
      <c r="Z234" s="95"/>
      <c r="AA234" s="95"/>
      <c r="AB234" s="95"/>
      <c r="AC234" s="95"/>
      <c r="AD234" s="95"/>
      <c r="AE234" s="95"/>
      <c r="AF234" s="95"/>
      <c r="AG234" s="95"/>
      <c r="AH234" s="316"/>
      <c r="AI234" s="147"/>
    </row>
    <row r="235" spans="4:35">
      <c r="D235" s="95"/>
      <c r="E235" s="198"/>
      <c r="F235" s="95"/>
      <c r="G235" s="95"/>
      <c r="H235" s="95"/>
      <c r="I235" s="95"/>
      <c r="J235" s="95"/>
      <c r="K235" s="95"/>
      <c r="L235" s="95"/>
      <c r="M235" s="95"/>
      <c r="N235" s="95"/>
      <c r="O235" s="95"/>
      <c r="P235" s="95"/>
      <c r="Q235" s="95"/>
      <c r="R235" s="95"/>
      <c r="S235" s="95"/>
      <c r="T235" s="95"/>
      <c r="U235" s="95"/>
      <c r="V235" s="95"/>
      <c r="W235" s="95"/>
      <c r="X235" s="95"/>
      <c r="Y235" s="95"/>
      <c r="Z235" s="95"/>
      <c r="AA235" s="95"/>
      <c r="AB235" s="95"/>
      <c r="AC235" s="95"/>
      <c r="AD235" s="95"/>
      <c r="AE235" s="95"/>
      <c r="AF235" s="95"/>
      <c r="AG235" s="95"/>
      <c r="AH235" s="316"/>
      <c r="AI235" s="147"/>
    </row>
    <row r="236" spans="4:35">
      <c r="D236" s="95"/>
      <c r="E236" s="198"/>
      <c r="F236" s="95"/>
      <c r="G236" s="95"/>
      <c r="H236" s="95"/>
      <c r="I236" s="95"/>
      <c r="J236" s="95"/>
      <c r="K236" s="95"/>
      <c r="L236" s="95"/>
      <c r="M236" s="95"/>
      <c r="N236" s="95"/>
      <c r="O236" s="95"/>
      <c r="P236" s="95"/>
      <c r="Q236" s="95"/>
      <c r="R236" s="95"/>
      <c r="S236" s="95"/>
      <c r="T236" s="95"/>
      <c r="U236" s="95"/>
      <c r="V236" s="95"/>
      <c r="W236" s="95"/>
      <c r="X236" s="95"/>
      <c r="Y236" s="95"/>
      <c r="Z236" s="95"/>
      <c r="AA236" s="95"/>
      <c r="AB236" s="95"/>
      <c r="AC236" s="95"/>
      <c r="AD236" s="95"/>
      <c r="AE236" s="95"/>
      <c r="AF236" s="95"/>
      <c r="AG236" s="95"/>
      <c r="AH236" s="316"/>
      <c r="AI236" s="147"/>
    </row>
    <row r="237" spans="4:35">
      <c r="D237" s="95"/>
      <c r="E237" s="198"/>
      <c r="F237" s="95"/>
      <c r="G237" s="95"/>
      <c r="H237" s="95"/>
      <c r="I237" s="95"/>
      <c r="J237" s="95"/>
      <c r="K237" s="95"/>
      <c r="L237" s="95"/>
      <c r="M237" s="95"/>
      <c r="N237" s="95"/>
      <c r="O237" s="95"/>
      <c r="P237" s="95"/>
      <c r="Q237" s="95"/>
      <c r="R237" s="95"/>
      <c r="S237" s="95"/>
      <c r="T237" s="95"/>
      <c r="U237" s="95"/>
      <c r="V237" s="95"/>
      <c r="W237" s="95"/>
      <c r="X237" s="95"/>
      <c r="Y237" s="95"/>
      <c r="Z237" s="95"/>
      <c r="AA237" s="95"/>
      <c r="AB237" s="95"/>
      <c r="AC237" s="95"/>
      <c r="AD237" s="95"/>
      <c r="AE237" s="95"/>
      <c r="AF237" s="95"/>
      <c r="AG237" s="95"/>
      <c r="AH237" s="316"/>
      <c r="AI237" s="147"/>
    </row>
    <row r="238" spans="4:35">
      <c r="D238" s="95"/>
      <c r="E238" s="198"/>
      <c r="F238" s="95"/>
      <c r="G238" s="95"/>
      <c r="H238" s="95"/>
      <c r="I238" s="95"/>
      <c r="J238" s="95"/>
      <c r="K238" s="95"/>
      <c r="L238" s="95"/>
      <c r="M238" s="95"/>
      <c r="N238" s="95"/>
      <c r="O238" s="95"/>
      <c r="P238" s="95"/>
      <c r="Q238" s="95"/>
      <c r="R238" s="95"/>
      <c r="S238" s="95"/>
      <c r="T238" s="95"/>
      <c r="U238" s="95"/>
      <c r="V238" s="95"/>
      <c r="W238" s="95"/>
      <c r="X238" s="95"/>
      <c r="Y238" s="95"/>
      <c r="Z238" s="95"/>
      <c r="AA238" s="95"/>
      <c r="AB238" s="95"/>
      <c r="AC238" s="95"/>
      <c r="AD238" s="95"/>
      <c r="AE238" s="95"/>
      <c r="AF238" s="95"/>
      <c r="AG238" s="95"/>
      <c r="AH238" s="316"/>
      <c r="AI238" s="147"/>
    </row>
    <row r="239" spans="4:35">
      <c r="D239" s="95"/>
      <c r="E239" s="198"/>
      <c r="F239" s="95"/>
      <c r="G239" s="95"/>
      <c r="H239" s="95"/>
      <c r="I239" s="95"/>
      <c r="J239" s="95"/>
      <c r="K239" s="95"/>
      <c r="L239" s="95"/>
      <c r="M239" s="95"/>
      <c r="N239" s="95"/>
      <c r="O239" s="95"/>
      <c r="P239" s="95"/>
      <c r="Q239" s="95"/>
      <c r="R239" s="95"/>
      <c r="S239" s="95"/>
      <c r="T239" s="95"/>
      <c r="U239" s="95"/>
      <c r="V239" s="95"/>
      <c r="W239" s="95"/>
      <c r="X239" s="95"/>
      <c r="Y239" s="95"/>
      <c r="Z239" s="95"/>
      <c r="AA239" s="95"/>
      <c r="AB239" s="95"/>
      <c r="AC239" s="95"/>
      <c r="AD239" s="95"/>
      <c r="AE239" s="95"/>
      <c r="AF239" s="95"/>
      <c r="AG239" s="95"/>
      <c r="AH239" s="316"/>
      <c r="AI239" s="147"/>
    </row>
    <row r="240" spans="4:35">
      <c r="D240" s="95"/>
      <c r="E240" s="198"/>
      <c r="F240" s="95"/>
      <c r="G240" s="95"/>
      <c r="H240" s="95"/>
      <c r="I240" s="95"/>
      <c r="J240" s="95"/>
      <c r="K240" s="95"/>
      <c r="L240" s="95"/>
      <c r="M240" s="95"/>
      <c r="N240" s="95"/>
      <c r="O240" s="95"/>
      <c r="P240" s="95"/>
      <c r="Q240" s="95"/>
      <c r="R240" s="95"/>
      <c r="S240" s="95"/>
      <c r="T240" s="95"/>
      <c r="U240" s="95"/>
      <c r="V240" s="95"/>
      <c r="W240" s="95"/>
      <c r="X240" s="95"/>
      <c r="Y240" s="95"/>
      <c r="Z240" s="95"/>
      <c r="AA240" s="95"/>
      <c r="AB240" s="95"/>
      <c r="AC240" s="95"/>
      <c r="AD240" s="95"/>
      <c r="AE240" s="95"/>
      <c r="AF240" s="95"/>
      <c r="AG240" s="95"/>
      <c r="AH240" s="316"/>
      <c r="AI240" s="147"/>
    </row>
    <row r="241" spans="4:35">
      <c r="D241" s="95"/>
      <c r="E241" s="198"/>
      <c r="F241" s="95"/>
      <c r="G241" s="95"/>
      <c r="H241" s="95"/>
      <c r="I241" s="95"/>
      <c r="J241" s="95"/>
      <c r="K241" s="95"/>
      <c r="L241" s="95"/>
      <c r="M241" s="95"/>
      <c r="N241" s="95"/>
      <c r="O241" s="95"/>
      <c r="P241" s="95"/>
      <c r="Q241" s="95"/>
      <c r="R241" s="95"/>
      <c r="S241" s="95"/>
      <c r="T241" s="95"/>
      <c r="U241" s="95"/>
      <c r="V241" s="95"/>
      <c r="W241" s="95"/>
      <c r="X241" s="95"/>
      <c r="Y241" s="95"/>
      <c r="Z241" s="95"/>
      <c r="AA241" s="95"/>
      <c r="AB241" s="95"/>
      <c r="AC241" s="95"/>
      <c r="AD241" s="95"/>
      <c r="AE241" s="95"/>
      <c r="AF241" s="95"/>
      <c r="AG241" s="95"/>
      <c r="AH241" s="316"/>
      <c r="AI241" s="147"/>
    </row>
    <row r="242" spans="4:35">
      <c r="D242" s="95"/>
      <c r="E242" s="198"/>
      <c r="F242" s="95"/>
      <c r="G242" s="95"/>
      <c r="H242" s="95"/>
      <c r="I242" s="95"/>
      <c r="J242" s="95"/>
      <c r="K242" s="95"/>
      <c r="L242" s="95"/>
      <c r="M242" s="95"/>
      <c r="N242" s="95"/>
      <c r="O242" s="95"/>
      <c r="P242" s="95"/>
      <c r="Q242" s="95"/>
      <c r="R242" s="95"/>
      <c r="S242" s="95"/>
      <c r="T242" s="95"/>
      <c r="U242" s="95"/>
      <c r="V242" s="95"/>
      <c r="W242" s="95"/>
      <c r="X242" s="95"/>
      <c r="Y242" s="95"/>
      <c r="Z242" s="95"/>
      <c r="AA242" s="95"/>
      <c r="AB242" s="95"/>
      <c r="AC242" s="95"/>
      <c r="AD242" s="95"/>
      <c r="AE242" s="95"/>
      <c r="AF242" s="95"/>
      <c r="AG242" s="95"/>
      <c r="AH242" s="316"/>
      <c r="AI242" s="147"/>
    </row>
    <row r="243" spans="4:35">
      <c r="D243" s="95"/>
      <c r="E243" s="198"/>
      <c r="F243" s="95"/>
      <c r="G243" s="95"/>
      <c r="H243" s="95"/>
      <c r="I243" s="95"/>
      <c r="J243" s="95"/>
      <c r="K243" s="95"/>
      <c r="L243" s="95"/>
      <c r="M243" s="95"/>
      <c r="N243" s="95"/>
      <c r="O243" s="95"/>
      <c r="P243" s="95"/>
      <c r="Q243" s="95"/>
      <c r="R243" s="95"/>
      <c r="S243" s="95"/>
      <c r="T243" s="95"/>
      <c r="U243" s="95"/>
      <c r="V243" s="95"/>
      <c r="W243" s="95"/>
      <c r="X243" s="95"/>
      <c r="Y243" s="95"/>
      <c r="Z243" s="95"/>
      <c r="AA243" s="95"/>
      <c r="AB243" s="95"/>
      <c r="AC243" s="95"/>
      <c r="AD243" s="95"/>
      <c r="AE243" s="95"/>
      <c r="AF243" s="95"/>
      <c r="AG243" s="95"/>
      <c r="AH243" s="316"/>
      <c r="AI243" s="147"/>
    </row>
    <row r="244" spans="4:35">
      <c r="D244" s="95"/>
      <c r="E244" s="198"/>
      <c r="F244" s="95"/>
      <c r="G244" s="95"/>
      <c r="H244" s="95"/>
      <c r="I244" s="95"/>
      <c r="J244" s="95"/>
      <c r="K244" s="95"/>
      <c r="L244" s="95"/>
      <c r="M244" s="95"/>
      <c r="N244" s="95"/>
      <c r="O244" s="95"/>
      <c r="P244" s="95"/>
      <c r="Q244" s="95"/>
      <c r="R244" s="95"/>
      <c r="S244" s="95"/>
      <c r="T244" s="95"/>
      <c r="U244" s="95"/>
      <c r="V244" s="95"/>
      <c r="W244" s="95"/>
      <c r="X244" s="95"/>
      <c r="Y244" s="95"/>
      <c r="Z244" s="95"/>
      <c r="AA244" s="95"/>
      <c r="AB244" s="95"/>
      <c r="AC244" s="95"/>
      <c r="AD244" s="95"/>
      <c r="AE244" s="95"/>
      <c r="AF244" s="95"/>
      <c r="AG244" s="95"/>
      <c r="AH244" s="316"/>
      <c r="AI244" s="147"/>
    </row>
    <row r="245" spans="4:35">
      <c r="D245" s="95"/>
      <c r="E245" s="198"/>
      <c r="F245" s="95"/>
      <c r="G245" s="95"/>
      <c r="H245" s="95"/>
      <c r="I245" s="95"/>
      <c r="J245" s="95"/>
      <c r="K245" s="95"/>
      <c r="L245" s="95"/>
      <c r="M245" s="95"/>
      <c r="N245" s="95"/>
      <c r="O245" s="95"/>
      <c r="P245" s="95"/>
      <c r="Q245" s="95"/>
      <c r="R245" s="95"/>
      <c r="S245" s="95"/>
      <c r="T245" s="95"/>
      <c r="U245" s="95"/>
      <c r="V245" s="95"/>
      <c r="W245" s="95"/>
      <c r="X245" s="95"/>
      <c r="Y245" s="95"/>
      <c r="Z245" s="95"/>
      <c r="AA245" s="95"/>
      <c r="AB245" s="95"/>
      <c r="AC245" s="95"/>
      <c r="AD245" s="95"/>
      <c r="AE245" s="95"/>
      <c r="AF245" s="95"/>
      <c r="AG245" s="95"/>
      <c r="AH245" s="316"/>
      <c r="AI245" s="147"/>
    </row>
    <row r="246" spans="4:35">
      <c r="D246" s="95"/>
      <c r="E246" s="198"/>
      <c r="F246" s="95"/>
      <c r="G246" s="95"/>
      <c r="H246" s="95"/>
      <c r="I246" s="95"/>
      <c r="J246" s="95"/>
      <c r="K246" s="95"/>
      <c r="L246" s="95"/>
      <c r="M246" s="95"/>
      <c r="N246" s="95"/>
      <c r="O246" s="95"/>
      <c r="P246" s="95"/>
      <c r="Q246" s="95"/>
      <c r="R246" s="95"/>
      <c r="S246" s="95"/>
      <c r="T246" s="95"/>
      <c r="U246" s="95"/>
      <c r="V246" s="95"/>
      <c r="W246" s="95"/>
      <c r="X246" s="95"/>
      <c r="Y246" s="95"/>
      <c r="Z246" s="95"/>
      <c r="AA246" s="95"/>
      <c r="AB246" s="95"/>
      <c r="AC246" s="95"/>
      <c r="AD246" s="95"/>
      <c r="AE246" s="95"/>
      <c r="AF246" s="95"/>
      <c r="AG246" s="95"/>
      <c r="AH246" s="316"/>
      <c r="AI246" s="147"/>
    </row>
    <row r="247" spans="4:35">
      <c r="D247" s="95"/>
      <c r="E247" s="198"/>
      <c r="F247" s="95"/>
      <c r="G247" s="95"/>
      <c r="H247" s="95"/>
      <c r="I247" s="95"/>
      <c r="J247" s="95"/>
      <c r="K247" s="95"/>
      <c r="L247" s="95"/>
      <c r="M247" s="95"/>
      <c r="N247" s="95"/>
      <c r="O247" s="95"/>
      <c r="P247" s="95"/>
      <c r="Q247" s="95"/>
      <c r="R247" s="95"/>
      <c r="S247" s="95"/>
      <c r="T247" s="95"/>
      <c r="U247" s="95"/>
      <c r="V247" s="95"/>
      <c r="W247" s="95"/>
      <c r="X247" s="95"/>
      <c r="Y247" s="95"/>
      <c r="Z247" s="95"/>
      <c r="AA247" s="95"/>
      <c r="AB247" s="95"/>
      <c r="AC247" s="95"/>
      <c r="AD247" s="95"/>
      <c r="AE247" s="95"/>
      <c r="AF247" s="95"/>
      <c r="AG247" s="95"/>
      <c r="AH247" s="316"/>
      <c r="AI247" s="147"/>
    </row>
    <row r="248" spans="4:35">
      <c r="D248" s="95"/>
      <c r="E248" s="198"/>
      <c r="F248" s="95"/>
      <c r="G248" s="95"/>
      <c r="H248" s="95"/>
      <c r="I248" s="95"/>
      <c r="J248" s="95"/>
      <c r="K248" s="95"/>
      <c r="L248" s="95"/>
      <c r="M248" s="95"/>
      <c r="N248" s="95"/>
      <c r="O248" s="95"/>
      <c r="P248" s="95"/>
      <c r="Q248" s="95"/>
      <c r="R248" s="95"/>
      <c r="S248" s="95"/>
      <c r="T248" s="95"/>
      <c r="U248" s="95"/>
      <c r="V248" s="95"/>
      <c r="W248" s="95"/>
      <c r="X248" s="95"/>
      <c r="Y248" s="95"/>
      <c r="Z248" s="95"/>
      <c r="AA248" s="95"/>
      <c r="AB248" s="95"/>
      <c r="AC248" s="95"/>
      <c r="AD248" s="95"/>
      <c r="AE248" s="95"/>
      <c r="AF248" s="95"/>
      <c r="AG248" s="95"/>
      <c r="AH248" s="316"/>
      <c r="AI248" s="147"/>
    </row>
    <row r="249" spans="4:35">
      <c r="D249" s="95"/>
      <c r="E249" s="198"/>
      <c r="F249" s="95"/>
      <c r="G249" s="95"/>
      <c r="H249" s="95"/>
      <c r="I249" s="95"/>
      <c r="J249" s="95"/>
      <c r="K249" s="95"/>
      <c r="L249" s="95"/>
      <c r="M249" s="95"/>
      <c r="N249" s="95"/>
      <c r="O249" s="95"/>
      <c r="P249" s="95"/>
      <c r="Q249" s="95"/>
      <c r="R249" s="95"/>
      <c r="S249" s="95"/>
      <c r="T249" s="95"/>
      <c r="U249" s="95"/>
      <c r="V249" s="95"/>
      <c r="W249" s="95"/>
      <c r="X249" s="95"/>
      <c r="Y249" s="95"/>
      <c r="Z249" s="95"/>
      <c r="AA249" s="95"/>
      <c r="AB249" s="95"/>
      <c r="AC249" s="95"/>
      <c r="AD249" s="95"/>
      <c r="AE249" s="95"/>
      <c r="AF249" s="95"/>
      <c r="AG249" s="95"/>
      <c r="AH249" s="316"/>
      <c r="AI249" s="147"/>
    </row>
    <row r="250" spans="4:35">
      <c r="D250" s="95"/>
      <c r="E250" s="198"/>
      <c r="F250" s="95"/>
      <c r="G250" s="95"/>
      <c r="H250" s="95"/>
      <c r="I250" s="95"/>
      <c r="J250" s="95"/>
      <c r="K250" s="95"/>
      <c r="L250" s="95"/>
      <c r="M250" s="95"/>
      <c r="N250" s="95"/>
      <c r="O250" s="95"/>
      <c r="P250" s="95"/>
      <c r="Q250" s="95"/>
      <c r="R250" s="95"/>
      <c r="S250" s="95"/>
      <c r="T250" s="95"/>
      <c r="U250" s="95"/>
      <c r="V250" s="95"/>
      <c r="W250" s="95"/>
      <c r="X250" s="95"/>
      <c r="Y250" s="95"/>
      <c r="Z250" s="95"/>
      <c r="AA250" s="95"/>
      <c r="AB250" s="95"/>
      <c r="AC250" s="95"/>
      <c r="AD250" s="95"/>
      <c r="AE250" s="95"/>
      <c r="AF250" s="95"/>
      <c r="AG250" s="95"/>
      <c r="AH250" s="316"/>
      <c r="AI250" s="147"/>
    </row>
    <row r="251" spans="4:35">
      <c r="D251" s="95"/>
      <c r="E251" s="198"/>
      <c r="F251" s="95"/>
      <c r="G251" s="95"/>
      <c r="H251" s="95"/>
      <c r="I251" s="95"/>
      <c r="J251" s="95"/>
      <c r="K251" s="95"/>
      <c r="L251" s="95"/>
      <c r="M251" s="95"/>
      <c r="N251" s="95"/>
      <c r="O251" s="95"/>
      <c r="P251" s="95"/>
      <c r="Q251" s="95"/>
      <c r="R251" s="95"/>
      <c r="S251" s="95"/>
      <c r="T251" s="95"/>
      <c r="U251" s="95"/>
      <c r="V251" s="95"/>
      <c r="W251" s="95"/>
      <c r="X251" s="95"/>
      <c r="Y251" s="95"/>
      <c r="Z251" s="95"/>
      <c r="AA251" s="95"/>
      <c r="AB251" s="95"/>
      <c r="AC251" s="95"/>
      <c r="AD251" s="95"/>
      <c r="AE251" s="95"/>
      <c r="AF251" s="95"/>
      <c r="AG251" s="95"/>
      <c r="AH251" s="316"/>
      <c r="AI251" s="147"/>
    </row>
    <row r="252" spans="4:35">
      <c r="D252" s="95"/>
      <c r="E252" s="198"/>
      <c r="F252" s="95"/>
      <c r="G252" s="95"/>
      <c r="H252" s="95"/>
      <c r="I252" s="95"/>
      <c r="J252" s="95"/>
      <c r="K252" s="95"/>
      <c r="L252" s="95"/>
      <c r="M252" s="95"/>
      <c r="N252" s="95"/>
      <c r="O252" s="95"/>
      <c r="P252" s="95"/>
      <c r="Q252" s="95"/>
      <c r="R252" s="95"/>
      <c r="S252" s="95"/>
      <c r="T252" s="95"/>
      <c r="U252" s="95"/>
      <c r="V252" s="95"/>
      <c r="W252" s="95"/>
      <c r="X252" s="95"/>
      <c r="Y252" s="95"/>
      <c r="Z252" s="95"/>
      <c r="AA252" s="95"/>
      <c r="AB252" s="95"/>
      <c r="AC252" s="95"/>
      <c r="AD252" s="95"/>
      <c r="AE252" s="95"/>
      <c r="AF252" s="95"/>
      <c r="AG252" s="95"/>
      <c r="AH252" s="316"/>
      <c r="AI252" s="147"/>
    </row>
    <row r="253" spans="4:35">
      <c r="D253" s="95"/>
      <c r="E253" s="198"/>
      <c r="F253" s="95"/>
      <c r="G253" s="95"/>
      <c r="H253" s="95"/>
      <c r="I253" s="95"/>
      <c r="J253" s="95"/>
      <c r="K253" s="95"/>
      <c r="L253" s="95"/>
      <c r="M253" s="95"/>
      <c r="N253" s="95"/>
      <c r="O253" s="95"/>
      <c r="P253" s="95"/>
      <c r="Q253" s="95"/>
      <c r="R253" s="95"/>
      <c r="S253" s="95"/>
      <c r="T253" s="95"/>
      <c r="U253" s="95"/>
      <c r="V253" s="95"/>
      <c r="W253" s="95"/>
      <c r="X253" s="95"/>
      <c r="Y253" s="95"/>
      <c r="Z253" s="95"/>
      <c r="AA253" s="95"/>
      <c r="AB253" s="95"/>
      <c r="AC253" s="95"/>
      <c r="AD253" s="95"/>
      <c r="AE253" s="95"/>
      <c r="AF253" s="95"/>
      <c r="AG253" s="95"/>
      <c r="AH253" s="316"/>
      <c r="AI253" s="147"/>
    </row>
    <row r="254" spans="4:35">
      <c r="D254" s="95"/>
      <c r="E254" s="198"/>
      <c r="F254" s="95"/>
      <c r="G254" s="95"/>
      <c r="H254" s="95"/>
      <c r="I254" s="95"/>
      <c r="J254" s="95"/>
      <c r="K254" s="95"/>
      <c r="L254" s="95"/>
      <c r="M254" s="95"/>
      <c r="N254" s="95"/>
      <c r="O254" s="95"/>
      <c r="P254" s="95"/>
      <c r="Q254" s="95"/>
      <c r="R254" s="95"/>
      <c r="S254" s="95"/>
      <c r="T254" s="95"/>
      <c r="U254" s="95"/>
      <c r="V254" s="95"/>
      <c r="W254" s="95"/>
      <c r="X254" s="95"/>
      <c r="Y254" s="95"/>
      <c r="Z254" s="95"/>
      <c r="AA254" s="95"/>
      <c r="AB254" s="95"/>
      <c r="AC254" s="95"/>
      <c r="AD254" s="95"/>
      <c r="AE254" s="95"/>
      <c r="AF254" s="95"/>
      <c r="AG254" s="95"/>
      <c r="AH254" s="316"/>
      <c r="AI254" s="147"/>
    </row>
    <row r="255" spans="4:35">
      <c r="D255" s="95"/>
      <c r="E255" s="198"/>
      <c r="F255" s="95"/>
      <c r="G255" s="95"/>
      <c r="H255" s="95"/>
      <c r="I255" s="95"/>
      <c r="J255" s="95"/>
      <c r="K255" s="95"/>
      <c r="L255" s="95"/>
      <c r="M255" s="95"/>
      <c r="N255" s="95"/>
      <c r="O255" s="95"/>
      <c r="P255" s="95"/>
      <c r="Q255" s="95"/>
      <c r="R255" s="95"/>
      <c r="S255" s="95"/>
      <c r="T255" s="95"/>
      <c r="U255" s="95"/>
      <c r="V255" s="95"/>
      <c r="W255" s="95"/>
      <c r="X255" s="95"/>
      <c r="Y255" s="95"/>
      <c r="Z255" s="95"/>
      <c r="AA255" s="95"/>
      <c r="AB255" s="95"/>
      <c r="AC255" s="95"/>
      <c r="AD255" s="95"/>
      <c r="AE255" s="95"/>
      <c r="AF255" s="95"/>
      <c r="AG255" s="95"/>
      <c r="AH255" s="316"/>
      <c r="AI255" s="147"/>
    </row>
    <row r="256" spans="4:35">
      <c r="D256" s="95"/>
      <c r="E256" s="198"/>
      <c r="F256" s="95"/>
      <c r="G256" s="95"/>
      <c r="H256" s="95"/>
      <c r="I256" s="95"/>
      <c r="J256" s="95"/>
      <c r="K256" s="95"/>
      <c r="L256" s="95"/>
      <c r="M256" s="95"/>
      <c r="N256" s="95"/>
      <c r="O256" s="95"/>
      <c r="P256" s="95"/>
      <c r="Q256" s="95"/>
      <c r="R256" s="95"/>
      <c r="S256" s="95"/>
      <c r="T256" s="95"/>
      <c r="U256" s="95"/>
      <c r="V256" s="95"/>
      <c r="W256" s="95"/>
      <c r="X256" s="95"/>
      <c r="Y256" s="95"/>
      <c r="Z256" s="95"/>
      <c r="AA256" s="95"/>
      <c r="AB256" s="95"/>
      <c r="AC256" s="95"/>
      <c r="AD256" s="95"/>
      <c r="AE256" s="95"/>
      <c r="AF256" s="95"/>
      <c r="AG256" s="95"/>
      <c r="AH256" s="316"/>
      <c r="AI256" s="147"/>
    </row>
    <row r="257" spans="4:35">
      <c r="D257" s="95"/>
      <c r="E257" s="198"/>
      <c r="F257" s="95"/>
      <c r="G257" s="95"/>
      <c r="H257" s="95"/>
      <c r="I257" s="95"/>
      <c r="J257" s="95"/>
      <c r="K257" s="95"/>
      <c r="L257" s="95"/>
      <c r="M257" s="95"/>
      <c r="N257" s="95"/>
      <c r="O257" s="95"/>
      <c r="P257" s="95"/>
      <c r="Q257" s="95"/>
      <c r="R257" s="95"/>
      <c r="S257" s="95"/>
      <c r="T257" s="95"/>
      <c r="U257" s="95"/>
      <c r="V257" s="95"/>
      <c r="W257" s="95"/>
      <c r="X257" s="95"/>
      <c r="Y257" s="95"/>
      <c r="Z257" s="95"/>
      <c r="AA257" s="95"/>
      <c r="AB257" s="95"/>
      <c r="AC257" s="95"/>
      <c r="AD257" s="95"/>
      <c r="AE257" s="95"/>
      <c r="AF257" s="95"/>
      <c r="AG257" s="95"/>
      <c r="AH257" s="316"/>
      <c r="AI257" s="147"/>
    </row>
    <row r="258" spans="4:35">
      <c r="D258" s="95"/>
      <c r="E258" s="198"/>
      <c r="F258" s="95"/>
      <c r="G258" s="95"/>
      <c r="H258" s="95"/>
      <c r="I258" s="95"/>
      <c r="J258" s="95"/>
      <c r="K258" s="95"/>
      <c r="L258" s="95"/>
      <c r="M258" s="95"/>
      <c r="N258" s="95"/>
      <c r="O258" s="95"/>
      <c r="P258" s="95"/>
      <c r="Q258" s="95"/>
      <c r="R258" s="95"/>
      <c r="S258" s="95"/>
      <c r="T258" s="95"/>
      <c r="U258" s="95"/>
      <c r="V258" s="95"/>
      <c r="W258" s="95"/>
      <c r="X258" s="95"/>
      <c r="Y258" s="95"/>
      <c r="Z258" s="95"/>
      <c r="AA258" s="95"/>
      <c r="AB258" s="95"/>
      <c r="AC258" s="95"/>
      <c r="AD258" s="95"/>
      <c r="AE258" s="95"/>
      <c r="AF258" s="95"/>
      <c r="AG258" s="95"/>
      <c r="AH258" s="316"/>
      <c r="AI258" s="147"/>
    </row>
    <row r="259" spans="4:35">
      <c r="D259" s="95"/>
      <c r="E259" s="198"/>
      <c r="F259" s="95"/>
      <c r="G259" s="95"/>
      <c r="H259" s="95"/>
      <c r="I259" s="95"/>
      <c r="J259" s="95"/>
      <c r="K259" s="95"/>
      <c r="L259" s="95"/>
      <c r="M259" s="95"/>
      <c r="N259" s="95"/>
      <c r="O259" s="95"/>
      <c r="P259" s="95"/>
      <c r="Q259" s="95"/>
      <c r="R259" s="95"/>
      <c r="S259" s="95"/>
      <c r="T259" s="95"/>
      <c r="U259" s="95"/>
      <c r="V259" s="95"/>
      <c r="W259" s="95"/>
      <c r="X259" s="95"/>
      <c r="Y259" s="95"/>
      <c r="Z259" s="95"/>
      <c r="AA259" s="95"/>
      <c r="AB259" s="95"/>
      <c r="AC259" s="95"/>
      <c r="AD259" s="95"/>
      <c r="AE259" s="95"/>
      <c r="AF259" s="95"/>
      <c r="AG259" s="95"/>
      <c r="AH259" s="316"/>
      <c r="AI259" s="147"/>
    </row>
    <row r="260" spans="4:35">
      <c r="D260" s="95"/>
      <c r="E260" s="198"/>
      <c r="F260" s="95"/>
      <c r="G260" s="95"/>
      <c r="H260" s="95"/>
      <c r="I260" s="95"/>
      <c r="J260" s="95"/>
      <c r="K260" s="95"/>
      <c r="L260" s="95"/>
      <c r="M260" s="95"/>
      <c r="N260" s="95"/>
      <c r="O260" s="95"/>
      <c r="P260" s="95"/>
      <c r="Q260" s="95"/>
      <c r="R260" s="95"/>
      <c r="S260" s="95"/>
      <c r="T260" s="95"/>
      <c r="U260" s="95"/>
      <c r="V260" s="95"/>
      <c r="W260" s="95"/>
      <c r="X260" s="95"/>
      <c r="Y260" s="95"/>
      <c r="Z260" s="95"/>
      <c r="AA260" s="95"/>
      <c r="AB260" s="95"/>
      <c r="AC260" s="95"/>
      <c r="AD260" s="95"/>
      <c r="AE260" s="95"/>
      <c r="AF260" s="95"/>
      <c r="AG260" s="95"/>
      <c r="AH260" s="316"/>
      <c r="AI260" s="147"/>
    </row>
    <row r="261" spans="4:35">
      <c r="D261" s="95"/>
      <c r="E261" s="198"/>
      <c r="F261" s="95"/>
      <c r="G261" s="95"/>
      <c r="H261" s="95"/>
      <c r="I261" s="95"/>
      <c r="J261" s="95"/>
      <c r="K261" s="95"/>
      <c r="L261" s="95"/>
      <c r="M261" s="95"/>
      <c r="N261" s="95"/>
      <c r="O261" s="95"/>
      <c r="P261" s="95"/>
      <c r="Q261" s="95"/>
      <c r="R261" s="95"/>
      <c r="S261" s="95"/>
      <c r="T261" s="95"/>
      <c r="U261" s="95"/>
      <c r="V261" s="95"/>
      <c r="W261" s="95"/>
      <c r="X261" s="95"/>
      <c r="Y261" s="95"/>
      <c r="Z261" s="95"/>
      <c r="AA261" s="95"/>
      <c r="AB261" s="95"/>
      <c r="AC261" s="95"/>
      <c r="AD261" s="95"/>
      <c r="AE261" s="95"/>
      <c r="AF261" s="95"/>
      <c r="AG261" s="95"/>
      <c r="AH261" s="316"/>
      <c r="AI261" s="147"/>
    </row>
    <row r="262" spans="4:35">
      <c r="D262" s="95"/>
      <c r="E262" s="198"/>
      <c r="F262" s="95"/>
      <c r="G262" s="95"/>
      <c r="H262" s="95"/>
      <c r="I262" s="95"/>
      <c r="J262" s="95"/>
      <c r="K262" s="95"/>
      <c r="L262" s="95"/>
      <c r="M262" s="95"/>
      <c r="N262" s="95"/>
      <c r="O262" s="95"/>
      <c r="P262" s="95"/>
      <c r="Q262" s="95"/>
      <c r="R262" s="95"/>
      <c r="S262" s="95"/>
      <c r="T262" s="95"/>
      <c r="U262" s="95"/>
      <c r="V262" s="95"/>
      <c r="W262" s="95"/>
      <c r="X262" s="95"/>
      <c r="Y262" s="95"/>
      <c r="Z262" s="95"/>
      <c r="AA262" s="95"/>
      <c r="AB262" s="95"/>
      <c r="AC262" s="95"/>
      <c r="AD262" s="95"/>
      <c r="AE262" s="95"/>
      <c r="AF262" s="95"/>
      <c r="AG262" s="95"/>
      <c r="AH262" s="316"/>
      <c r="AI262" s="147"/>
    </row>
    <row r="263" spans="4:35">
      <c r="D263" s="95"/>
      <c r="E263" s="198"/>
      <c r="F263" s="95"/>
      <c r="G263" s="95"/>
      <c r="H263" s="95"/>
      <c r="I263" s="95"/>
      <c r="J263" s="95"/>
      <c r="K263" s="95"/>
      <c r="L263" s="95"/>
      <c r="M263" s="95"/>
      <c r="N263" s="95"/>
      <c r="O263" s="95"/>
      <c r="P263" s="95"/>
      <c r="Q263" s="95"/>
      <c r="R263" s="95"/>
      <c r="S263" s="95"/>
      <c r="T263" s="95"/>
      <c r="U263" s="95"/>
      <c r="V263" s="95"/>
      <c r="W263" s="95"/>
      <c r="X263" s="95"/>
      <c r="Y263" s="95"/>
      <c r="Z263" s="95"/>
      <c r="AA263" s="95"/>
      <c r="AB263" s="95"/>
      <c r="AC263" s="95"/>
      <c r="AD263" s="95"/>
      <c r="AE263" s="95"/>
      <c r="AF263" s="95"/>
      <c r="AG263" s="95"/>
      <c r="AH263" s="316"/>
      <c r="AI263" s="147"/>
    </row>
    <row r="264" spans="4:35">
      <c r="D264" s="95"/>
      <c r="E264" s="198"/>
      <c r="F264" s="95"/>
      <c r="G264" s="95"/>
      <c r="H264" s="95"/>
      <c r="I264" s="95"/>
      <c r="J264" s="95"/>
      <c r="K264" s="95"/>
      <c r="L264" s="95"/>
      <c r="M264" s="95"/>
      <c r="N264" s="95"/>
      <c r="O264" s="95"/>
      <c r="P264" s="95"/>
      <c r="Q264" s="95"/>
      <c r="R264" s="95"/>
      <c r="S264" s="95"/>
      <c r="T264" s="95"/>
      <c r="U264" s="95"/>
      <c r="V264" s="95"/>
      <c r="W264" s="95"/>
      <c r="X264" s="95"/>
      <c r="Y264" s="95"/>
      <c r="Z264" s="95"/>
      <c r="AA264" s="95"/>
      <c r="AB264" s="95"/>
      <c r="AC264" s="95"/>
      <c r="AD264" s="95"/>
      <c r="AE264" s="95"/>
      <c r="AF264" s="95"/>
      <c r="AG264" s="95"/>
      <c r="AH264" s="316"/>
      <c r="AI264" s="147"/>
    </row>
    <row r="265" spans="4:35">
      <c r="D265" s="95"/>
      <c r="E265" s="198"/>
      <c r="F265" s="95"/>
      <c r="G265" s="95"/>
      <c r="H265" s="95"/>
      <c r="I265" s="95"/>
      <c r="J265" s="95"/>
      <c r="K265" s="95"/>
      <c r="L265" s="95"/>
      <c r="M265" s="95"/>
      <c r="N265" s="95"/>
      <c r="O265" s="95"/>
      <c r="P265" s="95"/>
      <c r="Q265" s="95"/>
      <c r="R265" s="95"/>
      <c r="S265" s="95"/>
      <c r="T265" s="95"/>
      <c r="U265" s="95"/>
      <c r="V265" s="95"/>
      <c r="W265" s="95"/>
      <c r="X265" s="95"/>
      <c r="Y265" s="95"/>
      <c r="Z265" s="95"/>
      <c r="AA265" s="95"/>
      <c r="AB265" s="95"/>
      <c r="AC265" s="95"/>
      <c r="AD265" s="95"/>
      <c r="AE265" s="95"/>
      <c r="AF265" s="95"/>
      <c r="AG265" s="95"/>
      <c r="AH265" s="316"/>
      <c r="AI265" s="147"/>
    </row>
    <row r="266" spans="4:35">
      <c r="D266" s="95"/>
      <c r="E266" s="198"/>
      <c r="F266" s="95"/>
      <c r="G266" s="95"/>
      <c r="H266" s="95"/>
      <c r="I266" s="95"/>
      <c r="J266" s="95"/>
      <c r="K266" s="95"/>
      <c r="L266" s="95"/>
      <c r="M266" s="95"/>
      <c r="N266" s="95"/>
      <c r="O266" s="95"/>
      <c r="P266" s="95"/>
      <c r="Q266" s="95"/>
      <c r="R266" s="95"/>
      <c r="S266" s="95"/>
      <c r="T266" s="95"/>
      <c r="U266" s="95"/>
      <c r="V266" s="95"/>
      <c r="W266" s="95"/>
      <c r="X266" s="95"/>
      <c r="Y266" s="95"/>
      <c r="Z266" s="95"/>
      <c r="AA266" s="95"/>
      <c r="AB266" s="95"/>
      <c r="AC266" s="95"/>
      <c r="AD266" s="95"/>
      <c r="AE266" s="95"/>
      <c r="AF266" s="95"/>
      <c r="AG266" s="95"/>
      <c r="AH266" s="316"/>
      <c r="AI266" s="147"/>
    </row>
    <row r="267" spans="4:35">
      <c r="D267" s="95"/>
      <c r="E267" s="198"/>
      <c r="F267" s="95"/>
      <c r="G267" s="95"/>
      <c r="H267" s="95"/>
      <c r="I267" s="95"/>
      <c r="J267" s="95"/>
      <c r="K267" s="95"/>
      <c r="L267" s="95"/>
      <c r="M267" s="95"/>
      <c r="N267" s="95"/>
      <c r="O267" s="95"/>
      <c r="P267" s="95"/>
      <c r="Q267" s="95"/>
      <c r="R267" s="95"/>
      <c r="S267" s="95"/>
      <c r="T267" s="95"/>
      <c r="U267" s="95"/>
      <c r="V267" s="95"/>
      <c r="W267" s="95"/>
      <c r="X267" s="95"/>
      <c r="Y267" s="95"/>
      <c r="Z267" s="95"/>
      <c r="AA267" s="95"/>
      <c r="AB267" s="95"/>
      <c r="AC267" s="95"/>
      <c r="AD267" s="95"/>
      <c r="AE267" s="95"/>
      <c r="AF267" s="95"/>
      <c r="AG267" s="95"/>
      <c r="AH267" s="316"/>
      <c r="AI267" s="147"/>
    </row>
    <row r="268" spans="4:35">
      <c r="D268" s="95"/>
      <c r="E268" s="198"/>
      <c r="F268" s="95"/>
      <c r="G268" s="95"/>
      <c r="H268" s="95"/>
      <c r="I268" s="95"/>
      <c r="J268" s="95"/>
      <c r="K268" s="95"/>
      <c r="L268" s="95"/>
      <c r="M268" s="95"/>
      <c r="N268" s="95"/>
      <c r="O268" s="95"/>
      <c r="P268" s="95"/>
      <c r="Q268" s="95"/>
      <c r="R268" s="95"/>
      <c r="S268" s="95"/>
      <c r="T268" s="95"/>
      <c r="U268" s="95"/>
      <c r="V268" s="95"/>
      <c r="W268" s="95"/>
      <c r="X268" s="95"/>
      <c r="Y268" s="95"/>
      <c r="Z268" s="95"/>
      <c r="AA268" s="95"/>
      <c r="AB268" s="95"/>
      <c r="AC268" s="95"/>
      <c r="AD268" s="95"/>
      <c r="AE268" s="95"/>
      <c r="AF268" s="95"/>
      <c r="AG268" s="95"/>
      <c r="AH268" s="316"/>
      <c r="AI268" s="147"/>
    </row>
    <row r="269" spans="4:35">
      <c r="D269" s="95"/>
      <c r="E269" s="198"/>
      <c r="F269" s="95"/>
      <c r="G269" s="95"/>
      <c r="H269" s="95"/>
      <c r="I269" s="95"/>
      <c r="J269" s="95"/>
      <c r="K269" s="95"/>
      <c r="L269" s="95"/>
      <c r="M269" s="95"/>
      <c r="N269" s="95"/>
      <c r="O269" s="95"/>
      <c r="P269" s="95"/>
      <c r="Q269" s="95"/>
      <c r="R269" s="95"/>
      <c r="S269" s="95"/>
      <c r="T269" s="95"/>
      <c r="U269" s="95"/>
      <c r="V269" s="95"/>
      <c r="W269" s="95"/>
      <c r="X269" s="95"/>
      <c r="Y269" s="95"/>
      <c r="Z269" s="95"/>
      <c r="AA269" s="95"/>
      <c r="AB269" s="95"/>
      <c r="AC269" s="95"/>
      <c r="AD269" s="95"/>
      <c r="AE269" s="95"/>
      <c r="AF269" s="95"/>
      <c r="AG269" s="95"/>
      <c r="AH269" s="316"/>
      <c r="AI269" s="147"/>
    </row>
    <row r="270" spans="4:35">
      <c r="D270" s="95"/>
      <c r="E270" s="198"/>
      <c r="F270" s="95"/>
      <c r="G270" s="95"/>
      <c r="H270" s="95"/>
      <c r="I270" s="95"/>
      <c r="J270" s="95"/>
      <c r="K270" s="95"/>
      <c r="L270" s="95"/>
      <c r="M270" s="95"/>
      <c r="N270" s="95"/>
      <c r="O270" s="95"/>
      <c r="P270" s="95"/>
      <c r="Q270" s="95"/>
      <c r="R270" s="95"/>
      <c r="S270" s="95"/>
      <c r="T270" s="95"/>
      <c r="U270" s="95"/>
      <c r="V270" s="95"/>
      <c r="W270" s="95"/>
      <c r="X270" s="95"/>
      <c r="Y270" s="95"/>
      <c r="Z270" s="95"/>
      <c r="AA270" s="95"/>
      <c r="AB270" s="95"/>
      <c r="AC270" s="95"/>
      <c r="AD270" s="95"/>
      <c r="AE270" s="95"/>
      <c r="AF270" s="95"/>
      <c r="AG270" s="95"/>
      <c r="AH270" s="316"/>
      <c r="AI270" s="147"/>
    </row>
    <row r="271" spans="4:35">
      <c r="D271" s="95"/>
      <c r="E271" s="198"/>
      <c r="F271" s="95"/>
      <c r="G271" s="95"/>
      <c r="H271" s="95"/>
      <c r="I271" s="95"/>
      <c r="J271" s="95"/>
      <c r="K271" s="95"/>
      <c r="L271" s="95"/>
      <c r="M271" s="95"/>
      <c r="N271" s="95"/>
      <c r="O271" s="95"/>
      <c r="P271" s="95"/>
      <c r="Q271" s="95"/>
      <c r="R271" s="95"/>
      <c r="S271" s="95"/>
      <c r="T271" s="95"/>
      <c r="U271" s="95"/>
      <c r="V271" s="95"/>
      <c r="W271" s="95"/>
      <c r="X271" s="95"/>
      <c r="Y271" s="95"/>
      <c r="Z271" s="95"/>
      <c r="AA271" s="95"/>
      <c r="AB271" s="95"/>
      <c r="AC271" s="95"/>
      <c r="AD271" s="95"/>
      <c r="AE271" s="95"/>
      <c r="AF271" s="95"/>
      <c r="AG271" s="95"/>
      <c r="AH271" s="316"/>
      <c r="AI271" s="147"/>
    </row>
    <row r="272" spans="4:35">
      <c r="D272" s="95"/>
      <c r="E272" s="198"/>
      <c r="F272" s="95"/>
      <c r="G272" s="95"/>
      <c r="H272" s="95"/>
      <c r="I272" s="95"/>
      <c r="J272" s="95"/>
      <c r="K272" s="95"/>
      <c r="L272" s="95"/>
      <c r="M272" s="95"/>
      <c r="N272" s="95"/>
      <c r="O272" s="95"/>
      <c r="P272" s="95"/>
      <c r="Q272" s="95"/>
      <c r="R272" s="95"/>
      <c r="S272" s="95"/>
      <c r="T272" s="95"/>
      <c r="U272" s="95"/>
      <c r="V272" s="95"/>
      <c r="W272" s="95"/>
      <c r="X272" s="95"/>
      <c r="Y272" s="95"/>
      <c r="Z272" s="95"/>
      <c r="AA272" s="95"/>
      <c r="AB272" s="95"/>
      <c r="AC272" s="95"/>
      <c r="AD272" s="95"/>
      <c r="AE272" s="95"/>
      <c r="AF272" s="95"/>
      <c r="AG272" s="95"/>
      <c r="AH272" s="316"/>
      <c r="AI272" s="147"/>
    </row>
    <row r="273" spans="4:35">
      <c r="D273" s="95"/>
      <c r="E273" s="198"/>
      <c r="F273" s="95"/>
      <c r="G273" s="95"/>
      <c r="H273" s="95"/>
      <c r="I273" s="95"/>
      <c r="J273" s="95"/>
      <c r="K273" s="95"/>
      <c r="L273" s="95"/>
      <c r="M273" s="95"/>
      <c r="N273" s="95"/>
      <c r="O273" s="95"/>
      <c r="P273" s="95"/>
      <c r="Q273" s="95"/>
      <c r="R273" s="95"/>
      <c r="S273" s="95"/>
      <c r="T273" s="95"/>
      <c r="U273" s="95"/>
      <c r="V273" s="95"/>
      <c r="W273" s="95"/>
      <c r="X273" s="95"/>
      <c r="Y273" s="95"/>
      <c r="Z273" s="95"/>
      <c r="AA273" s="95"/>
      <c r="AB273" s="95"/>
      <c r="AC273" s="95"/>
      <c r="AD273" s="95"/>
      <c r="AE273" s="95"/>
      <c r="AF273" s="95"/>
      <c r="AG273" s="95"/>
      <c r="AH273" s="316"/>
      <c r="AI273" s="147"/>
    </row>
    <row r="274" spans="4:35">
      <c r="D274" s="95"/>
      <c r="E274" s="198"/>
      <c r="F274" s="95"/>
      <c r="G274" s="95"/>
      <c r="H274" s="95"/>
      <c r="I274" s="95"/>
      <c r="J274" s="95"/>
      <c r="K274" s="95"/>
      <c r="L274" s="95"/>
      <c r="M274" s="95"/>
      <c r="N274" s="95"/>
      <c r="O274" s="95"/>
      <c r="P274" s="95"/>
      <c r="Q274" s="95"/>
      <c r="R274" s="95"/>
      <c r="S274" s="95"/>
      <c r="T274" s="95"/>
      <c r="U274" s="95"/>
      <c r="V274" s="95"/>
      <c r="W274" s="95"/>
      <c r="X274" s="95"/>
      <c r="Y274" s="95"/>
      <c r="Z274" s="95"/>
      <c r="AA274" s="95"/>
      <c r="AB274" s="95"/>
      <c r="AC274" s="95"/>
      <c r="AD274" s="95"/>
      <c r="AE274" s="95"/>
      <c r="AF274" s="95"/>
      <c r="AG274" s="95"/>
      <c r="AH274" s="316"/>
      <c r="AI274" s="147"/>
    </row>
    <row r="275" spans="4:35">
      <c r="D275" s="95"/>
      <c r="E275" s="198"/>
      <c r="F275" s="95"/>
      <c r="G275" s="95"/>
      <c r="H275" s="95"/>
      <c r="I275" s="95"/>
      <c r="J275" s="95"/>
      <c r="K275" s="95"/>
      <c r="L275" s="95"/>
      <c r="M275" s="95"/>
      <c r="N275" s="95"/>
      <c r="O275" s="95"/>
      <c r="P275" s="95"/>
      <c r="Q275" s="95"/>
      <c r="R275" s="95"/>
      <c r="S275" s="95"/>
      <c r="T275" s="95"/>
      <c r="U275" s="95"/>
      <c r="V275" s="95"/>
      <c r="W275" s="95"/>
      <c r="X275" s="95"/>
      <c r="Y275" s="95"/>
      <c r="Z275" s="95"/>
      <c r="AA275" s="95"/>
      <c r="AB275" s="95"/>
      <c r="AC275" s="95"/>
      <c r="AD275" s="95"/>
      <c r="AE275" s="95"/>
      <c r="AF275" s="95"/>
      <c r="AG275" s="95"/>
      <c r="AH275" s="316"/>
      <c r="AI275" s="147"/>
    </row>
    <row r="276" spans="4:35">
      <c r="D276" s="95"/>
      <c r="E276" s="198"/>
      <c r="F276" s="95"/>
      <c r="G276" s="95"/>
      <c r="H276" s="95"/>
      <c r="I276" s="95"/>
      <c r="J276" s="95"/>
      <c r="K276" s="95"/>
      <c r="L276" s="95"/>
      <c r="M276" s="95"/>
      <c r="N276" s="95"/>
      <c r="O276" s="95"/>
      <c r="P276" s="95"/>
      <c r="Q276" s="95"/>
      <c r="R276" s="95"/>
      <c r="S276" s="95"/>
      <c r="T276" s="95"/>
      <c r="U276" s="95"/>
      <c r="V276" s="95"/>
      <c r="W276" s="95"/>
      <c r="X276" s="95"/>
      <c r="Y276" s="95"/>
      <c r="Z276" s="95"/>
      <c r="AA276" s="95"/>
      <c r="AB276" s="95"/>
      <c r="AC276" s="95"/>
      <c r="AD276" s="95"/>
      <c r="AE276" s="95"/>
      <c r="AF276" s="95"/>
      <c r="AG276" s="95"/>
      <c r="AH276" s="316"/>
      <c r="AI276" s="147"/>
    </row>
    <row r="277" spans="4:35">
      <c r="D277" s="95"/>
      <c r="E277" s="198"/>
      <c r="F277" s="95"/>
      <c r="G277" s="95"/>
      <c r="H277" s="95"/>
      <c r="I277" s="95"/>
      <c r="J277" s="95"/>
      <c r="K277" s="95"/>
      <c r="L277" s="95"/>
      <c r="M277" s="95"/>
      <c r="N277" s="95"/>
      <c r="O277" s="95"/>
      <c r="P277" s="95"/>
      <c r="Q277" s="95"/>
      <c r="R277" s="95"/>
      <c r="S277" s="95"/>
      <c r="T277" s="95"/>
      <c r="U277" s="95"/>
      <c r="V277" s="95"/>
      <c r="W277" s="95"/>
      <c r="X277" s="95"/>
      <c r="Y277" s="95"/>
      <c r="Z277" s="95"/>
      <c r="AA277" s="95"/>
      <c r="AB277" s="95"/>
      <c r="AC277" s="95"/>
      <c r="AD277" s="95"/>
      <c r="AE277" s="95"/>
      <c r="AF277" s="95"/>
      <c r="AG277" s="95"/>
      <c r="AH277" s="316"/>
      <c r="AI277" s="147"/>
    </row>
    <row r="278" spans="4:35">
      <c r="D278" s="95"/>
      <c r="E278" s="198"/>
      <c r="F278" s="95"/>
      <c r="G278" s="95"/>
      <c r="H278" s="95"/>
      <c r="I278" s="95"/>
      <c r="J278" s="95"/>
      <c r="K278" s="95"/>
      <c r="L278" s="95"/>
      <c r="M278" s="95"/>
      <c r="N278" s="95"/>
      <c r="O278" s="95"/>
      <c r="P278" s="95"/>
      <c r="Q278" s="95"/>
      <c r="R278" s="95"/>
      <c r="S278" s="95"/>
      <c r="T278" s="95"/>
      <c r="U278" s="95"/>
      <c r="V278" s="95"/>
      <c r="W278" s="95"/>
      <c r="X278" s="95"/>
      <c r="Y278" s="95"/>
      <c r="Z278" s="95"/>
      <c r="AA278" s="95"/>
      <c r="AB278" s="95"/>
      <c r="AC278" s="95"/>
      <c r="AD278" s="95"/>
      <c r="AE278" s="95"/>
      <c r="AF278" s="95"/>
      <c r="AG278" s="95"/>
      <c r="AH278" s="316"/>
      <c r="AI278" s="147"/>
    </row>
    <row r="279" spans="4:35">
      <c r="D279" s="95"/>
      <c r="E279" s="198"/>
      <c r="F279" s="95"/>
      <c r="G279" s="95"/>
      <c r="H279" s="95"/>
      <c r="I279" s="95"/>
      <c r="J279" s="95"/>
      <c r="K279" s="95"/>
      <c r="L279" s="95"/>
      <c r="M279" s="95"/>
      <c r="N279" s="95"/>
      <c r="O279" s="95"/>
      <c r="P279" s="95"/>
      <c r="Q279" s="95"/>
      <c r="R279" s="95"/>
      <c r="S279" s="95"/>
      <c r="T279" s="95"/>
      <c r="U279" s="95"/>
      <c r="V279" s="95"/>
      <c r="W279" s="95"/>
      <c r="X279" s="95"/>
      <c r="Y279" s="95"/>
      <c r="Z279" s="95"/>
      <c r="AA279" s="95"/>
      <c r="AB279" s="95"/>
      <c r="AC279" s="95"/>
      <c r="AD279" s="95"/>
      <c r="AE279" s="95"/>
      <c r="AF279" s="95"/>
      <c r="AG279" s="95"/>
      <c r="AH279" s="316"/>
      <c r="AI279" s="147"/>
    </row>
    <row r="280" spans="4:35">
      <c r="D280" s="95"/>
      <c r="E280" s="198"/>
      <c r="F280" s="95"/>
      <c r="G280" s="95"/>
      <c r="H280" s="95"/>
      <c r="I280" s="95"/>
      <c r="J280" s="95"/>
      <c r="K280" s="95"/>
      <c r="L280" s="95"/>
      <c r="M280" s="95"/>
      <c r="N280" s="95"/>
      <c r="O280" s="95"/>
      <c r="P280" s="95"/>
      <c r="Q280" s="95"/>
      <c r="R280" s="95"/>
      <c r="S280" s="95"/>
      <c r="T280" s="95"/>
      <c r="U280" s="95"/>
      <c r="V280" s="95"/>
      <c r="W280" s="95"/>
      <c r="X280" s="95"/>
      <c r="Y280" s="95"/>
      <c r="Z280" s="95"/>
      <c r="AA280" s="95"/>
      <c r="AB280" s="95"/>
      <c r="AC280" s="95"/>
      <c r="AD280" s="95"/>
      <c r="AE280" s="95"/>
      <c r="AF280" s="95"/>
      <c r="AG280" s="95"/>
      <c r="AH280" s="316"/>
      <c r="AI280" s="147"/>
    </row>
    <row r="281" spans="4:35">
      <c r="D281" s="95"/>
      <c r="E281" s="198"/>
      <c r="F281" s="95"/>
      <c r="G281" s="95"/>
      <c r="H281" s="95"/>
      <c r="I281" s="95"/>
      <c r="J281" s="95"/>
      <c r="K281" s="95"/>
      <c r="L281" s="95"/>
      <c r="M281" s="95"/>
      <c r="N281" s="95"/>
      <c r="O281" s="95"/>
      <c r="P281" s="95"/>
      <c r="Q281" s="95"/>
      <c r="R281" s="95"/>
      <c r="S281" s="95"/>
      <c r="T281" s="95"/>
      <c r="U281" s="95"/>
      <c r="V281" s="95"/>
      <c r="W281" s="95"/>
      <c r="X281" s="95"/>
      <c r="Y281" s="95"/>
      <c r="Z281" s="95"/>
      <c r="AA281" s="95"/>
      <c r="AB281" s="95"/>
      <c r="AC281" s="95"/>
      <c r="AD281" s="95"/>
      <c r="AE281" s="95"/>
      <c r="AF281" s="95"/>
      <c r="AG281" s="95"/>
      <c r="AH281" s="316"/>
      <c r="AI281" s="147"/>
    </row>
    <row r="282" spans="4:35">
      <c r="D282" s="95"/>
      <c r="E282" s="198"/>
      <c r="F282" s="95"/>
      <c r="G282" s="95"/>
      <c r="H282" s="95"/>
      <c r="I282" s="95"/>
      <c r="J282" s="95"/>
      <c r="K282" s="95"/>
      <c r="L282" s="95"/>
      <c r="M282" s="95"/>
      <c r="N282" s="95"/>
      <c r="O282" s="95"/>
      <c r="P282" s="95"/>
      <c r="Q282" s="95"/>
      <c r="R282" s="95"/>
      <c r="S282" s="95"/>
      <c r="T282" s="95"/>
      <c r="U282" s="95"/>
      <c r="V282" s="95"/>
      <c r="W282" s="95"/>
      <c r="X282" s="95"/>
      <c r="Y282" s="95"/>
      <c r="Z282" s="95"/>
      <c r="AA282" s="95"/>
      <c r="AB282" s="95"/>
      <c r="AC282" s="95"/>
      <c r="AD282" s="95"/>
      <c r="AE282" s="95"/>
      <c r="AF282" s="95"/>
      <c r="AG282" s="95"/>
      <c r="AH282" s="316"/>
      <c r="AI282" s="147"/>
    </row>
    <row r="283" spans="4:35">
      <c r="D283" s="95"/>
      <c r="E283" s="198"/>
      <c r="F283" s="95"/>
      <c r="G283" s="95"/>
      <c r="H283" s="95"/>
      <c r="I283" s="95"/>
      <c r="J283" s="95"/>
      <c r="K283" s="95"/>
      <c r="L283" s="95"/>
      <c r="M283" s="95"/>
      <c r="N283" s="95"/>
      <c r="O283" s="95"/>
      <c r="P283" s="95"/>
      <c r="Q283" s="95"/>
      <c r="R283" s="95"/>
      <c r="S283" s="95"/>
      <c r="T283" s="95"/>
      <c r="U283" s="95"/>
      <c r="V283" s="95"/>
      <c r="W283" s="95"/>
      <c r="X283" s="95"/>
      <c r="Y283" s="95"/>
      <c r="Z283" s="95"/>
      <c r="AA283" s="95"/>
      <c r="AB283" s="95"/>
      <c r="AC283" s="95"/>
      <c r="AD283" s="95"/>
      <c r="AE283" s="95"/>
      <c r="AF283" s="95"/>
      <c r="AG283" s="95"/>
      <c r="AH283" s="316"/>
      <c r="AI283" s="147"/>
    </row>
    <row r="284" spans="4:35">
      <c r="D284" s="95"/>
      <c r="E284" s="198"/>
      <c r="F284" s="95"/>
      <c r="G284" s="95"/>
      <c r="H284" s="95"/>
      <c r="I284" s="95"/>
      <c r="J284" s="95"/>
      <c r="K284" s="95"/>
      <c r="L284" s="95"/>
      <c r="M284" s="95"/>
      <c r="N284" s="95"/>
      <c r="O284" s="95"/>
      <c r="P284" s="95"/>
      <c r="Q284" s="95"/>
      <c r="R284" s="95"/>
      <c r="S284" s="95"/>
      <c r="T284" s="95"/>
      <c r="U284" s="95"/>
      <c r="V284" s="95"/>
      <c r="W284" s="95"/>
      <c r="X284" s="95"/>
      <c r="Y284" s="95"/>
      <c r="Z284" s="95"/>
      <c r="AA284" s="95"/>
      <c r="AB284" s="95"/>
      <c r="AC284" s="95"/>
      <c r="AD284" s="95"/>
      <c r="AE284" s="95"/>
      <c r="AF284" s="95"/>
      <c r="AG284" s="95"/>
      <c r="AH284" s="316"/>
      <c r="AI284" s="147"/>
    </row>
    <row r="285" spans="4:35">
      <c r="D285" s="95"/>
      <c r="E285" s="198"/>
      <c r="F285" s="95"/>
      <c r="G285" s="95"/>
      <c r="H285" s="95"/>
      <c r="I285" s="95"/>
      <c r="J285" s="95"/>
      <c r="K285" s="95"/>
      <c r="L285" s="95"/>
      <c r="M285" s="95"/>
      <c r="N285" s="95"/>
      <c r="O285" s="95"/>
      <c r="P285" s="95"/>
      <c r="Q285" s="95"/>
      <c r="R285" s="95"/>
      <c r="S285" s="95"/>
      <c r="T285" s="95"/>
      <c r="U285" s="95"/>
      <c r="V285" s="95"/>
      <c r="W285" s="95"/>
      <c r="X285" s="95"/>
      <c r="Y285" s="95"/>
      <c r="Z285" s="95"/>
      <c r="AA285" s="95"/>
      <c r="AB285" s="95"/>
      <c r="AC285" s="95"/>
      <c r="AD285" s="95"/>
      <c r="AE285" s="95"/>
      <c r="AF285" s="95"/>
      <c r="AG285" s="95"/>
      <c r="AH285" s="316"/>
      <c r="AI285" s="147"/>
    </row>
    <row r="286" spans="4:35">
      <c r="D286" s="95"/>
      <c r="E286" s="198"/>
      <c r="F286" s="95"/>
      <c r="G286" s="95"/>
      <c r="H286" s="95"/>
      <c r="I286" s="95"/>
      <c r="J286" s="95"/>
      <c r="K286" s="95"/>
      <c r="L286" s="95"/>
      <c r="M286" s="95"/>
      <c r="N286" s="95"/>
      <c r="O286" s="95"/>
      <c r="P286" s="95"/>
      <c r="Q286" s="95"/>
      <c r="R286" s="95"/>
      <c r="S286" s="95"/>
      <c r="T286" s="95"/>
      <c r="U286" s="95"/>
      <c r="V286" s="95"/>
      <c r="W286" s="95"/>
      <c r="X286" s="95"/>
      <c r="Y286" s="95"/>
      <c r="Z286" s="95"/>
      <c r="AA286" s="95"/>
      <c r="AB286" s="95"/>
      <c r="AC286" s="95"/>
      <c r="AD286" s="95"/>
      <c r="AE286" s="95"/>
      <c r="AF286" s="95"/>
      <c r="AG286" s="95"/>
      <c r="AH286" s="316"/>
      <c r="AI286" s="147"/>
    </row>
    <row r="287" spans="4:35">
      <c r="D287" s="95"/>
      <c r="E287" s="198"/>
      <c r="F287" s="95"/>
      <c r="G287" s="95"/>
      <c r="H287" s="95"/>
      <c r="I287" s="95"/>
      <c r="J287" s="95"/>
      <c r="K287" s="95"/>
      <c r="L287" s="95"/>
      <c r="M287" s="95"/>
      <c r="N287" s="95"/>
      <c r="O287" s="95"/>
      <c r="P287" s="95"/>
      <c r="Q287" s="95"/>
      <c r="R287" s="95"/>
      <c r="S287" s="95"/>
      <c r="T287" s="95"/>
      <c r="U287" s="95"/>
      <c r="V287" s="95"/>
      <c r="W287" s="95"/>
      <c r="X287" s="95"/>
      <c r="Y287" s="95"/>
      <c r="Z287" s="95"/>
      <c r="AA287" s="95"/>
      <c r="AB287" s="95"/>
      <c r="AC287" s="95"/>
      <c r="AD287" s="95"/>
      <c r="AE287" s="95"/>
      <c r="AF287" s="95"/>
      <c r="AG287" s="95"/>
      <c r="AH287" s="316"/>
      <c r="AI287" s="147"/>
    </row>
    <row r="288" spans="4:35">
      <c r="D288" s="95"/>
      <c r="E288" s="198"/>
      <c r="F288" s="95"/>
      <c r="G288" s="95"/>
      <c r="H288" s="95"/>
      <c r="I288" s="95"/>
      <c r="J288" s="95"/>
      <c r="K288" s="95"/>
      <c r="L288" s="95"/>
      <c r="M288" s="95"/>
      <c r="N288" s="95"/>
      <c r="O288" s="95"/>
      <c r="P288" s="95"/>
      <c r="Q288" s="95"/>
      <c r="R288" s="95"/>
      <c r="S288" s="95"/>
      <c r="T288" s="95"/>
      <c r="U288" s="95"/>
      <c r="V288" s="95"/>
      <c r="W288" s="95"/>
      <c r="X288" s="95"/>
      <c r="Y288" s="95"/>
      <c r="Z288" s="95"/>
      <c r="AA288" s="95"/>
      <c r="AB288" s="95"/>
      <c r="AC288" s="95"/>
      <c r="AD288" s="95"/>
      <c r="AE288" s="95"/>
      <c r="AF288" s="95"/>
      <c r="AG288" s="95"/>
      <c r="AH288" s="316"/>
      <c r="AI288" s="147"/>
    </row>
    <row r="289" spans="4:35">
      <c r="D289" s="95"/>
      <c r="E289" s="198"/>
      <c r="F289" s="95"/>
      <c r="G289" s="95"/>
      <c r="H289" s="95"/>
      <c r="I289" s="95"/>
      <c r="J289" s="95"/>
      <c r="K289" s="95"/>
      <c r="L289" s="95"/>
      <c r="M289" s="95"/>
      <c r="N289" s="95"/>
      <c r="O289" s="95"/>
      <c r="P289" s="95"/>
      <c r="Q289" s="95"/>
      <c r="R289" s="95"/>
      <c r="S289" s="95"/>
      <c r="T289" s="95"/>
      <c r="U289" s="95"/>
      <c r="V289" s="95"/>
      <c r="W289" s="95"/>
      <c r="X289" s="95"/>
      <c r="Y289" s="95"/>
      <c r="Z289" s="95"/>
      <c r="AA289" s="95"/>
      <c r="AB289" s="95"/>
      <c r="AC289" s="95"/>
      <c r="AD289" s="95"/>
      <c r="AE289" s="95"/>
      <c r="AF289" s="95"/>
      <c r="AG289" s="95"/>
      <c r="AH289" s="316"/>
      <c r="AI289" s="147"/>
    </row>
    <row r="290" spans="4:35">
      <c r="D290" s="95"/>
      <c r="E290" s="198"/>
      <c r="F290" s="95"/>
      <c r="G290" s="95"/>
      <c r="H290" s="95"/>
      <c r="I290" s="95"/>
      <c r="J290" s="95"/>
      <c r="K290" s="95"/>
      <c r="L290" s="95"/>
      <c r="M290" s="95"/>
      <c r="N290" s="95"/>
      <c r="O290" s="95"/>
      <c r="P290" s="95"/>
      <c r="Q290" s="95"/>
      <c r="R290" s="95"/>
      <c r="S290" s="95"/>
      <c r="T290" s="95"/>
      <c r="U290" s="95"/>
      <c r="V290" s="95"/>
      <c r="W290" s="95"/>
      <c r="X290" s="95"/>
      <c r="Y290" s="95"/>
      <c r="Z290" s="95"/>
      <c r="AA290" s="95"/>
      <c r="AB290" s="95"/>
      <c r="AC290" s="95"/>
      <c r="AD290" s="95"/>
      <c r="AE290" s="95"/>
      <c r="AF290" s="95"/>
      <c r="AG290" s="95"/>
      <c r="AH290" s="316"/>
      <c r="AI290" s="147"/>
    </row>
    <row r="291" spans="4:35">
      <c r="D291" s="95"/>
      <c r="E291" s="198"/>
      <c r="F291" s="95"/>
      <c r="G291" s="95"/>
      <c r="H291" s="95"/>
      <c r="I291" s="95"/>
      <c r="J291" s="95"/>
      <c r="K291" s="95"/>
      <c r="L291" s="95"/>
      <c r="M291" s="95"/>
      <c r="N291" s="95"/>
      <c r="O291" s="95"/>
      <c r="P291" s="95"/>
      <c r="Q291" s="95"/>
      <c r="R291" s="95"/>
      <c r="S291" s="95"/>
      <c r="T291" s="95"/>
      <c r="U291" s="95"/>
      <c r="V291" s="95"/>
      <c r="W291" s="95"/>
      <c r="X291" s="95"/>
      <c r="Y291" s="95"/>
      <c r="Z291" s="95"/>
      <c r="AA291" s="95"/>
      <c r="AB291" s="95"/>
      <c r="AC291" s="95"/>
      <c r="AD291" s="95"/>
      <c r="AE291" s="95"/>
      <c r="AF291" s="95"/>
      <c r="AG291" s="95"/>
      <c r="AH291" s="316"/>
      <c r="AI291" s="147"/>
    </row>
    <row r="292" spans="4:35">
      <c r="D292" s="95"/>
      <c r="E292" s="198"/>
      <c r="F292" s="95"/>
      <c r="G292" s="95"/>
      <c r="H292" s="95"/>
      <c r="I292" s="95"/>
      <c r="J292" s="95"/>
      <c r="K292" s="95"/>
      <c r="L292" s="95"/>
      <c r="M292" s="95"/>
      <c r="N292" s="95"/>
      <c r="O292" s="95"/>
      <c r="P292" s="95"/>
      <c r="Q292" s="95"/>
      <c r="R292" s="95"/>
      <c r="S292" s="95"/>
      <c r="T292" s="95"/>
      <c r="U292" s="95"/>
      <c r="V292" s="95"/>
      <c r="W292" s="95"/>
      <c r="X292" s="95"/>
      <c r="Y292" s="95"/>
      <c r="Z292" s="95"/>
      <c r="AA292" s="95"/>
      <c r="AB292" s="95"/>
      <c r="AC292" s="95"/>
      <c r="AD292" s="95"/>
      <c r="AE292" s="95"/>
      <c r="AF292" s="95"/>
      <c r="AG292" s="95"/>
      <c r="AH292" s="316"/>
      <c r="AI292" s="147"/>
    </row>
    <row r="293" spans="4:35">
      <c r="D293" s="95"/>
      <c r="E293" s="198"/>
      <c r="F293" s="95"/>
      <c r="G293" s="95"/>
      <c r="H293" s="95"/>
      <c r="I293" s="95"/>
      <c r="J293" s="95"/>
      <c r="K293" s="95"/>
      <c r="L293" s="95"/>
      <c r="M293" s="95"/>
      <c r="N293" s="95"/>
      <c r="O293" s="95"/>
      <c r="P293" s="95"/>
      <c r="Q293" s="95"/>
      <c r="R293" s="95"/>
      <c r="S293" s="95"/>
      <c r="T293" s="95"/>
      <c r="U293" s="95"/>
      <c r="V293" s="95"/>
      <c r="W293" s="95"/>
      <c r="X293" s="95"/>
      <c r="Y293" s="95"/>
      <c r="Z293" s="95"/>
      <c r="AA293" s="95"/>
      <c r="AB293" s="95"/>
      <c r="AC293" s="95"/>
      <c r="AD293" s="95"/>
      <c r="AE293" s="95"/>
      <c r="AF293" s="95"/>
      <c r="AG293" s="95"/>
      <c r="AH293" s="316"/>
      <c r="AI293" s="147"/>
    </row>
    <row r="294" spans="4:35">
      <c r="D294" s="95"/>
      <c r="E294" s="198"/>
      <c r="F294" s="95"/>
      <c r="G294" s="95"/>
      <c r="H294" s="95"/>
      <c r="I294" s="95"/>
      <c r="J294" s="95"/>
      <c r="K294" s="95"/>
      <c r="L294" s="95"/>
      <c r="M294" s="95"/>
      <c r="N294" s="95"/>
      <c r="O294" s="95"/>
      <c r="P294" s="95"/>
      <c r="Q294" s="95"/>
      <c r="R294" s="95"/>
      <c r="S294" s="95"/>
      <c r="T294" s="95"/>
      <c r="U294" s="95"/>
      <c r="V294" s="95"/>
      <c r="W294" s="95"/>
      <c r="X294" s="95"/>
      <c r="Y294" s="95"/>
      <c r="Z294" s="95"/>
      <c r="AA294" s="95"/>
      <c r="AB294" s="95"/>
      <c r="AC294" s="95"/>
      <c r="AD294" s="95"/>
      <c r="AE294" s="95"/>
      <c r="AF294" s="95"/>
      <c r="AG294" s="95"/>
      <c r="AH294" s="316"/>
      <c r="AI294" s="147"/>
    </row>
    <row r="295" spans="4:35">
      <c r="D295" s="95"/>
      <c r="E295" s="198"/>
      <c r="F295" s="95"/>
      <c r="G295" s="95"/>
      <c r="H295" s="95"/>
      <c r="I295" s="95"/>
      <c r="J295" s="95"/>
      <c r="K295" s="95"/>
      <c r="L295" s="95"/>
      <c r="M295" s="95"/>
      <c r="N295" s="95"/>
      <c r="O295" s="95"/>
      <c r="P295" s="95"/>
      <c r="Q295" s="95"/>
      <c r="R295" s="95"/>
      <c r="S295" s="95"/>
      <c r="T295" s="95"/>
      <c r="U295" s="95"/>
      <c r="V295" s="95"/>
      <c r="W295" s="95"/>
      <c r="X295" s="95"/>
      <c r="Y295" s="95"/>
      <c r="Z295" s="95"/>
      <c r="AA295" s="95"/>
      <c r="AB295" s="95"/>
      <c r="AC295" s="95"/>
      <c r="AD295" s="95"/>
      <c r="AE295" s="95"/>
      <c r="AF295" s="95"/>
      <c r="AG295" s="95"/>
      <c r="AH295" s="316"/>
      <c r="AI295" s="147"/>
    </row>
    <row r="296" spans="4:35">
      <c r="D296" s="95"/>
      <c r="E296" s="198"/>
      <c r="F296" s="95"/>
      <c r="G296" s="95"/>
      <c r="H296" s="95"/>
      <c r="I296" s="95"/>
      <c r="J296" s="95"/>
      <c r="K296" s="95"/>
      <c r="L296" s="95"/>
      <c r="M296" s="95"/>
      <c r="N296" s="95"/>
      <c r="O296" s="95"/>
      <c r="P296" s="95"/>
      <c r="Q296" s="95"/>
      <c r="R296" s="95"/>
      <c r="S296" s="95"/>
      <c r="T296" s="95"/>
      <c r="U296" s="95"/>
      <c r="V296" s="95"/>
      <c r="W296" s="95"/>
      <c r="X296" s="95"/>
      <c r="Y296" s="95"/>
      <c r="Z296" s="95"/>
      <c r="AA296" s="95"/>
      <c r="AB296" s="95"/>
      <c r="AC296" s="95"/>
      <c r="AD296" s="95"/>
      <c r="AE296" s="95"/>
      <c r="AF296" s="95"/>
      <c r="AG296" s="95"/>
      <c r="AH296" s="316"/>
      <c r="AI296" s="147"/>
    </row>
    <row r="297" spans="4:35">
      <c r="D297" s="95"/>
      <c r="E297" s="198"/>
      <c r="F297" s="95"/>
      <c r="G297" s="95"/>
      <c r="H297" s="95"/>
      <c r="I297" s="95"/>
      <c r="J297" s="95"/>
      <c r="K297" s="95"/>
      <c r="L297" s="95"/>
      <c r="M297" s="95"/>
      <c r="N297" s="95"/>
      <c r="O297" s="95"/>
      <c r="P297" s="95"/>
      <c r="Q297" s="95"/>
      <c r="R297" s="95"/>
      <c r="S297" s="95"/>
      <c r="T297" s="95"/>
      <c r="U297" s="95"/>
      <c r="V297" s="95"/>
      <c r="W297" s="95"/>
      <c r="X297" s="95"/>
      <c r="Y297" s="95"/>
      <c r="Z297" s="95"/>
      <c r="AA297" s="95"/>
      <c r="AB297" s="95"/>
      <c r="AC297" s="95"/>
      <c r="AD297" s="95"/>
      <c r="AE297" s="95"/>
      <c r="AF297" s="95"/>
      <c r="AG297" s="95"/>
      <c r="AH297" s="316"/>
      <c r="AI297" s="147"/>
    </row>
    <row r="298" spans="4:35">
      <c r="D298" s="95"/>
      <c r="E298" s="198"/>
      <c r="F298" s="95"/>
      <c r="G298" s="95"/>
      <c r="H298" s="95"/>
      <c r="I298" s="95"/>
      <c r="J298" s="95"/>
      <c r="K298" s="95"/>
      <c r="L298" s="95"/>
      <c r="M298" s="95"/>
      <c r="N298" s="95"/>
      <c r="O298" s="95"/>
      <c r="P298" s="95"/>
      <c r="Q298" s="95"/>
      <c r="R298" s="95"/>
      <c r="S298" s="95"/>
      <c r="T298" s="95"/>
      <c r="U298" s="95"/>
      <c r="V298" s="95"/>
      <c r="W298" s="95"/>
      <c r="X298" s="95"/>
      <c r="Y298" s="95"/>
      <c r="Z298" s="95"/>
      <c r="AA298" s="95"/>
      <c r="AB298" s="95"/>
      <c r="AC298" s="95"/>
      <c r="AD298" s="95"/>
      <c r="AE298" s="95"/>
      <c r="AF298" s="95"/>
      <c r="AG298" s="95"/>
      <c r="AH298" s="316"/>
      <c r="AI298" s="147"/>
    </row>
    <row r="299" spans="4:35">
      <c r="D299" s="95"/>
      <c r="E299" s="198"/>
      <c r="F299" s="95"/>
      <c r="G299" s="95"/>
      <c r="H299" s="95"/>
      <c r="I299" s="95"/>
      <c r="J299" s="95"/>
      <c r="K299" s="95"/>
      <c r="L299" s="95"/>
      <c r="M299" s="95"/>
      <c r="N299" s="95"/>
      <c r="O299" s="95"/>
      <c r="P299" s="95"/>
      <c r="Q299" s="95"/>
      <c r="R299" s="95"/>
      <c r="S299" s="95"/>
      <c r="T299" s="95"/>
      <c r="U299" s="95"/>
      <c r="V299" s="95"/>
      <c r="W299" s="95"/>
      <c r="X299" s="95"/>
      <c r="Y299" s="95"/>
      <c r="Z299" s="95"/>
      <c r="AA299" s="95"/>
      <c r="AB299" s="95"/>
      <c r="AC299" s="95"/>
      <c r="AD299" s="95"/>
      <c r="AE299" s="95"/>
      <c r="AF299" s="95"/>
      <c r="AG299" s="95"/>
      <c r="AH299" s="316"/>
      <c r="AI299" s="147"/>
    </row>
    <row r="300" spans="4:35">
      <c r="D300" s="95"/>
      <c r="E300" s="198"/>
      <c r="F300" s="95"/>
      <c r="G300" s="95"/>
      <c r="H300" s="95"/>
      <c r="I300" s="95"/>
      <c r="J300" s="95"/>
      <c r="K300" s="95"/>
      <c r="L300" s="95"/>
      <c r="M300" s="95"/>
      <c r="N300" s="95"/>
      <c r="O300" s="95"/>
      <c r="P300" s="95"/>
      <c r="Q300" s="95"/>
      <c r="R300" s="95"/>
      <c r="S300" s="95"/>
      <c r="T300" s="95"/>
      <c r="U300" s="95"/>
      <c r="V300" s="95"/>
      <c r="W300" s="95"/>
      <c r="X300" s="95"/>
      <c r="Y300" s="95"/>
      <c r="Z300" s="95"/>
      <c r="AA300" s="95"/>
      <c r="AB300" s="95"/>
      <c r="AC300" s="95"/>
      <c r="AD300" s="95"/>
      <c r="AE300" s="95"/>
      <c r="AF300" s="95"/>
      <c r="AG300" s="95"/>
      <c r="AH300" s="316"/>
      <c r="AI300" s="147"/>
    </row>
    <row r="301" spans="4:35">
      <c r="D301" s="95"/>
      <c r="E301" s="198"/>
      <c r="F301" s="95"/>
      <c r="G301" s="95"/>
      <c r="H301" s="95"/>
      <c r="I301" s="95"/>
      <c r="J301" s="95"/>
      <c r="K301" s="95"/>
      <c r="L301" s="95"/>
      <c r="M301" s="95"/>
      <c r="N301" s="95"/>
      <c r="O301" s="95"/>
      <c r="P301" s="95"/>
      <c r="Q301" s="95"/>
      <c r="R301" s="95"/>
      <c r="S301" s="95"/>
      <c r="T301" s="95"/>
      <c r="U301" s="95"/>
      <c r="V301" s="95"/>
      <c r="W301" s="95"/>
      <c r="X301" s="95"/>
      <c r="Y301" s="95"/>
      <c r="Z301" s="95"/>
      <c r="AA301" s="95"/>
      <c r="AB301" s="95"/>
      <c r="AC301" s="95"/>
      <c r="AD301" s="95"/>
      <c r="AE301" s="95"/>
      <c r="AF301" s="95"/>
      <c r="AG301" s="95"/>
      <c r="AH301" s="316"/>
      <c r="AI301" s="147"/>
    </row>
    <row r="302" spans="4:35">
      <c r="D302" s="95"/>
      <c r="E302" s="198"/>
      <c r="F302" s="95"/>
      <c r="G302" s="95"/>
      <c r="H302" s="95"/>
      <c r="I302" s="95"/>
      <c r="J302" s="95"/>
      <c r="K302" s="95"/>
      <c r="L302" s="95"/>
      <c r="M302" s="95"/>
      <c r="N302" s="95"/>
      <c r="O302" s="95"/>
      <c r="P302" s="95"/>
      <c r="Q302" s="95"/>
      <c r="R302" s="95"/>
      <c r="S302" s="95"/>
      <c r="T302" s="95"/>
      <c r="U302" s="95"/>
      <c r="V302" s="95"/>
      <c r="W302" s="95"/>
      <c r="X302" s="95"/>
      <c r="Y302" s="95"/>
      <c r="Z302" s="95"/>
      <c r="AA302" s="95"/>
      <c r="AB302" s="95"/>
      <c r="AC302" s="95"/>
      <c r="AD302" s="95"/>
      <c r="AE302" s="95"/>
      <c r="AF302" s="95"/>
      <c r="AG302" s="95"/>
      <c r="AH302" s="316"/>
      <c r="AI302" s="147"/>
    </row>
    <row r="303" spans="4:35">
      <c r="D303" s="95"/>
      <c r="E303" s="198"/>
      <c r="F303" s="95"/>
      <c r="G303" s="95"/>
      <c r="H303" s="95"/>
      <c r="I303" s="95"/>
      <c r="J303" s="95"/>
      <c r="K303" s="95"/>
      <c r="L303" s="95"/>
      <c r="M303" s="95"/>
      <c r="N303" s="95"/>
      <c r="O303" s="95"/>
      <c r="P303" s="95"/>
      <c r="Q303" s="95"/>
      <c r="R303" s="95"/>
      <c r="S303" s="95"/>
      <c r="T303" s="95"/>
      <c r="U303" s="95"/>
      <c r="V303" s="95"/>
      <c r="W303" s="95"/>
      <c r="X303" s="95"/>
      <c r="Y303" s="95"/>
      <c r="Z303" s="95"/>
      <c r="AA303" s="95"/>
      <c r="AB303" s="95"/>
      <c r="AC303" s="95"/>
      <c r="AD303" s="95"/>
      <c r="AE303" s="95"/>
      <c r="AF303" s="95"/>
      <c r="AG303" s="95"/>
      <c r="AH303" s="316"/>
      <c r="AI303" s="147"/>
    </row>
    <row r="304" spans="4:35">
      <c r="D304" s="95"/>
      <c r="E304" s="198"/>
      <c r="F304" s="95"/>
      <c r="G304" s="95"/>
      <c r="H304" s="95"/>
      <c r="I304" s="95"/>
      <c r="J304" s="95"/>
      <c r="K304" s="95"/>
      <c r="L304" s="95"/>
      <c r="M304" s="95"/>
      <c r="N304" s="95"/>
      <c r="O304" s="95"/>
      <c r="P304" s="95"/>
      <c r="Q304" s="95"/>
      <c r="R304" s="95"/>
      <c r="S304" s="95"/>
      <c r="T304" s="95"/>
      <c r="U304" s="95"/>
      <c r="V304" s="95"/>
      <c r="W304" s="95"/>
      <c r="X304" s="95"/>
      <c r="Y304" s="95"/>
      <c r="Z304" s="95"/>
      <c r="AA304" s="95"/>
      <c r="AB304" s="95"/>
      <c r="AC304" s="95"/>
      <c r="AD304" s="95"/>
      <c r="AE304" s="95"/>
      <c r="AF304" s="95"/>
      <c r="AG304" s="95"/>
      <c r="AH304" s="316"/>
      <c r="AI304" s="147"/>
    </row>
    <row r="305" spans="4:35">
      <c r="D305" s="95"/>
      <c r="E305" s="198"/>
      <c r="F305" s="95"/>
      <c r="G305" s="95"/>
      <c r="H305" s="95"/>
      <c r="I305" s="95"/>
      <c r="J305" s="95"/>
      <c r="K305" s="95"/>
      <c r="L305" s="95"/>
      <c r="M305" s="95"/>
      <c r="N305" s="95"/>
      <c r="O305" s="95"/>
      <c r="P305" s="95"/>
      <c r="Q305" s="95"/>
      <c r="R305" s="95"/>
      <c r="S305" s="95"/>
      <c r="T305" s="95"/>
      <c r="U305" s="95"/>
      <c r="V305" s="95"/>
      <c r="W305" s="95"/>
      <c r="X305" s="95"/>
      <c r="Y305" s="95"/>
      <c r="Z305" s="95"/>
      <c r="AA305" s="95"/>
      <c r="AB305" s="95"/>
      <c r="AC305" s="95"/>
      <c r="AD305" s="95"/>
      <c r="AE305" s="95"/>
      <c r="AF305" s="95"/>
      <c r="AG305" s="95"/>
      <c r="AH305" s="316"/>
      <c r="AI305" s="147"/>
    </row>
    <row r="306" spans="4:35">
      <c r="D306" s="95"/>
      <c r="E306" s="198"/>
      <c r="F306" s="95"/>
      <c r="G306" s="95"/>
      <c r="H306" s="95"/>
      <c r="I306" s="95"/>
      <c r="J306" s="95"/>
      <c r="K306" s="95"/>
      <c r="L306" s="95"/>
      <c r="M306" s="95"/>
      <c r="N306" s="95"/>
      <c r="O306" s="95"/>
      <c r="P306" s="95"/>
      <c r="Q306" s="95"/>
      <c r="R306" s="95"/>
      <c r="S306" s="95"/>
      <c r="T306" s="95"/>
      <c r="U306" s="95"/>
      <c r="V306" s="95"/>
      <c r="W306" s="95"/>
      <c r="X306" s="95"/>
      <c r="Y306" s="95"/>
      <c r="Z306" s="95"/>
      <c r="AA306" s="95"/>
      <c r="AB306" s="95"/>
      <c r="AC306" s="95"/>
      <c r="AD306" s="95"/>
      <c r="AE306" s="95"/>
      <c r="AF306" s="95"/>
      <c r="AG306" s="95"/>
      <c r="AH306" s="316"/>
      <c r="AI306" s="147"/>
    </row>
    <row r="307" spans="4:35">
      <c r="D307" s="95"/>
      <c r="E307" s="198"/>
      <c r="F307" s="95"/>
      <c r="G307" s="95"/>
      <c r="H307" s="95"/>
      <c r="I307" s="95"/>
      <c r="J307" s="95"/>
      <c r="K307" s="95"/>
      <c r="L307" s="95"/>
      <c r="M307" s="95"/>
      <c r="N307" s="95"/>
      <c r="O307" s="95"/>
      <c r="P307" s="95"/>
      <c r="Q307" s="95"/>
      <c r="R307" s="95"/>
      <c r="S307" s="95"/>
      <c r="T307" s="95"/>
      <c r="U307" s="95"/>
      <c r="V307" s="95"/>
      <c r="W307" s="95"/>
      <c r="X307" s="95"/>
      <c r="Y307" s="95"/>
      <c r="Z307" s="95"/>
      <c r="AA307" s="95"/>
      <c r="AB307" s="95"/>
      <c r="AC307" s="95"/>
      <c r="AD307" s="95"/>
      <c r="AE307" s="95"/>
      <c r="AF307" s="95"/>
      <c r="AG307" s="95"/>
      <c r="AH307" s="316"/>
      <c r="AI307" s="147"/>
    </row>
    <row r="308" spans="4:35">
      <c r="D308" s="95"/>
      <c r="E308" s="198"/>
      <c r="F308" s="95"/>
      <c r="G308" s="95"/>
      <c r="H308" s="95"/>
      <c r="I308" s="95"/>
      <c r="J308" s="95"/>
      <c r="K308" s="95"/>
      <c r="L308" s="95"/>
      <c r="M308" s="95"/>
      <c r="N308" s="95"/>
      <c r="O308" s="95"/>
      <c r="P308" s="95"/>
      <c r="Q308" s="95"/>
      <c r="R308" s="95"/>
      <c r="S308" s="95"/>
      <c r="T308" s="95"/>
      <c r="U308" s="95"/>
      <c r="V308" s="95"/>
      <c r="W308" s="95"/>
      <c r="X308" s="95"/>
      <c r="Y308" s="95"/>
      <c r="Z308" s="95"/>
      <c r="AA308" s="95"/>
      <c r="AB308" s="95"/>
      <c r="AC308" s="95"/>
      <c r="AD308" s="95"/>
      <c r="AE308" s="95"/>
      <c r="AF308" s="95"/>
      <c r="AG308" s="95"/>
      <c r="AH308" s="316"/>
      <c r="AI308" s="147"/>
    </row>
    <row r="309" spans="4:35">
      <c r="D309" s="95"/>
      <c r="E309" s="198"/>
      <c r="F309" s="95"/>
      <c r="G309" s="95"/>
      <c r="H309" s="95"/>
      <c r="I309" s="95"/>
      <c r="J309" s="95"/>
      <c r="K309" s="95"/>
      <c r="L309" s="95"/>
      <c r="M309" s="95"/>
      <c r="N309" s="95"/>
      <c r="O309" s="95"/>
      <c r="P309" s="95"/>
      <c r="Q309" s="95"/>
      <c r="R309" s="95"/>
      <c r="S309" s="95"/>
      <c r="T309" s="95"/>
      <c r="U309" s="95"/>
      <c r="V309" s="95"/>
      <c r="W309" s="95"/>
      <c r="X309" s="95"/>
      <c r="Y309" s="95"/>
      <c r="Z309" s="95"/>
      <c r="AA309" s="95"/>
      <c r="AB309" s="95"/>
      <c r="AC309" s="95"/>
      <c r="AD309" s="95"/>
      <c r="AE309" s="95"/>
      <c r="AF309" s="95"/>
      <c r="AG309" s="95"/>
      <c r="AH309" s="316"/>
      <c r="AI309" s="147"/>
    </row>
    <row r="310" spans="4:35">
      <c r="D310" s="95"/>
      <c r="E310" s="198"/>
      <c r="F310" s="95"/>
      <c r="G310" s="95"/>
      <c r="H310" s="95"/>
      <c r="I310" s="95"/>
      <c r="J310" s="95"/>
      <c r="K310" s="95"/>
      <c r="L310" s="95"/>
      <c r="M310" s="95"/>
      <c r="N310" s="95"/>
      <c r="O310" s="95"/>
      <c r="P310" s="95"/>
      <c r="Q310" s="95"/>
      <c r="R310" s="95"/>
      <c r="S310" s="95"/>
      <c r="T310" s="95"/>
      <c r="U310" s="95"/>
      <c r="V310" s="95"/>
      <c r="W310" s="95"/>
      <c r="X310" s="95"/>
      <c r="Y310" s="95"/>
      <c r="Z310" s="95"/>
      <c r="AA310" s="95"/>
      <c r="AB310" s="95"/>
      <c r="AC310" s="95"/>
      <c r="AD310" s="95"/>
      <c r="AE310" s="95"/>
      <c r="AF310" s="95"/>
      <c r="AG310" s="95"/>
      <c r="AH310" s="316"/>
      <c r="AI310" s="147"/>
    </row>
    <row r="311" spans="4:35">
      <c r="D311" s="95"/>
      <c r="E311" s="198"/>
      <c r="F311" s="95"/>
      <c r="G311" s="95"/>
      <c r="H311" s="95"/>
      <c r="I311" s="95"/>
      <c r="J311" s="95"/>
      <c r="K311" s="95"/>
      <c r="L311" s="95"/>
      <c r="M311" s="95"/>
      <c r="N311" s="95"/>
      <c r="O311" s="95"/>
      <c r="P311" s="95"/>
      <c r="Q311" s="95"/>
      <c r="R311" s="95"/>
      <c r="S311" s="95"/>
      <c r="T311" s="95"/>
      <c r="U311" s="95"/>
      <c r="V311" s="95"/>
      <c r="W311" s="95"/>
      <c r="X311" s="95"/>
      <c r="Y311" s="95"/>
      <c r="Z311" s="95"/>
      <c r="AA311" s="95"/>
      <c r="AB311" s="95"/>
      <c r="AC311" s="95"/>
      <c r="AD311" s="95"/>
      <c r="AE311" s="95"/>
      <c r="AF311" s="95"/>
      <c r="AG311" s="95"/>
      <c r="AH311" s="316"/>
      <c r="AI311" s="147"/>
    </row>
    <row r="312" spans="4:35">
      <c r="D312" s="95"/>
      <c r="E312" s="198"/>
      <c r="F312" s="95"/>
      <c r="G312" s="95"/>
      <c r="H312" s="95"/>
      <c r="I312" s="95"/>
      <c r="J312" s="95"/>
      <c r="K312" s="95"/>
      <c r="L312" s="95"/>
      <c r="M312" s="95"/>
      <c r="N312" s="95"/>
      <c r="O312" s="95"/>
      <c r="P312" s="95"/>
      <c r="Q312" s="95"/>
      <c r="R312" s="95"/>
      <c r="S312" s="95"/>
      <c r="T312" s="95"/>
      <c r="U312" s="95"/>
      <c r="V312" s="95"/>
      <c r="W312" s="95"/>
      <c r="X312" s="95"/>
      <c r="Y312" s="95"/>
      <c r="Z312" s="95"/>
      <c r="AA312" s="95"/>
      <c r="AB312" s="95"/>
      <c r="AC312" s="95"/>
      <c r="AD312" s="95"/>
      <c r="AE312" s="95"/>
      <c r="AF312" s="95"/>
      <c r="AG312" s="95"/>
      <c r="AH312" s="316"/>
      <c r="AI312" s="147"/>
    </row>
    <row r="313" spans="4:35">
      <c r="D313" s="95"/>
      <c r="E313" s="198"/>
      <c r="F313" s="95"/>
      <c r="G313" s="95"/>
      <c r="H313" s="95"/>
      <c r="I313" s="95"/>
      <c r="J313" s="95"/>
      <c r="K313" s="95"/>
      <c r="L313" s="95"/>
      <c r="M313" s="95"/>
      <c r="N313" s="95"/>
      <c r="O313" s="95"/>
      <c r="P313" s="95"/>
      <c r="Q313" s="95"/>
      <c r="R313" s="95"/>
      <c r="S313" s="95"/>
      <c r="T313" s="95"/>
      <c r="U313" s="95"/>
      <c r="V313" s="95"/>
      <c r="W313" s="95"/>
      <c r="X313" s="95"/>
      <c r="Y313" s="95"/>
      <c r="Z313" s="95"/>
      <c r="AA313" s="95"/>
      <c r="AB313" s="95"/>
      <c r="AC313" s="95"/>
      <c r="AD313" s="95"/>
      <c r="AE313" s="95"/>
      <c r="AF313" s="95"/>
      <c r="AG313" s="95"/>
      <c r="AH313" s="316"/>
      <c r="AI313" s="147"/>
    </row>
    <row r="314" spans="4:35">
      <c r="D314" s="95"/>
      <c r="E314" s="198"/>
      <c r="F314" s="95"/>
      <c r="G314" s="95"/>
      <c r="H314" s="95"/>
      <c r="I314" s="95"/>
      <c r="J314" s="95"/>
      <c r="K314" s="95"/>
      <c r="L314" s="95"/>
      <c r="M314" s="95"/>
      <c r="N314" s="95"/>
      <c r="O314" s="95"/>
      <c r="P314" s="95"/>
      <c r="Q314" s="95"/>
      <c r="R314" s="95"/>
      <c r="S314" s="95"/>
      <c r="T314" s="95"/>
      <c r="U314" s="95"/>
      <c r="V314" s="95"/>
      <c r="W314" s="95"/>
      <c r="X314" s="95"/>
      <c r="Y314" s="95"/>
      <c r="Z314" s="95"/>
      <c r="AA314" s="95"/>
      <c r="AB314" s="95"/>
      <c r="AC314" s="95"/>
      <c r="AD314" s="95"/>
      <c r="AE314" s="95"/>
      <c r="AF314" s="95"/>
      <c r="AG314" s="95"/>
      <c r="AH314" s="316"/>
      <c r="AI314" s="147"/>
    </row>
    <row r="315" spans="4:35">
      <c r="D315" s="95"/>
      <c r="E315" s="198"/>
      <c r="F315" s="95"/>
      <c r="G315" s="95"/>
      <c r="H315" s="95"/>
      <c r="I315" s="95"/>
      <c r="J315" s="95"/>
      <c r="K315" s="95"/>
      <c r="L315" s="95"/>
      <c r="M315" s="95"/>
      <c r="N315" s="95"/>
      <c r="O315" s="95"/>
      <c r="P315" s="95"/>
      <c r="Q315" s="95"/>
      <c r="R315" s="95"/>
      <c r="S315" s="95"/>
      <c r="T315" s="95"/>
      <c r="U315" s="95"/>
      <c r="V315" s="95"/>
      <c r="W315" s="95"/>
      <c r="X315" s="95"/>
      <c r="Y315" s="95"/>
      <c r="Z315" s="95"/>
      <c r="AA315" s="95"/>
      <c r="AB315" s="95"/>
      <c r="AC315" s="95"/>
      <c r="AD315" s="95"/>
      <c r="AE315" s="95"/>
      <c r="AF315" s="95"/>
      <c r="AG315" s="95"/>
      <c r="AH315" s="316"/>
      <c r="AI315" s="147"/>
    </row>
    <row r="316" spans="4:35">
      <c r="D316" s="95"/>
      <c r="E316" s="198"/>
      <c r="F316" s="95"/>
      <c r="G316" s="95"/>
      <c r="H316" s="95"/>
      <c r="I316" s="95"/>
      <c r="J316" s="95"/>
      <c r="K316" s="95"/>
      <c r="L316" s="95"/>
      <c r="M316" s="95"/>
      <c r="N316" s="95"/>
      <c r="O316" s="95"/>
      <c r="P316" s="95"/>
      <c r="Q316" s="95"/>
      <c r="R316" s="95"/>
      <c r="S316" s="95"/>
      <c r="T316" s="95"/>
      <c r="U316" s="95"/>
      <c r="V316" s="95"/>
      <c r="W316" s="95"/>
      <c r="X316" s="95"/>
      <c r="Y316" s="95"/>
      <c r="Z316" s="95"/>
      <c r="AA316" s="95"/>
      <c r="AB316" s="95"/>
      <c r="AC316" s="95"/>
      <c r="AD316" s="95"/>
      <c r="AE316" s="95"/>
      <c r="AF316" s="95"/>
      <c r="AG316" s="95"/>
      <c r="AH316" s="316"/>
      <c r="AI316" s="147"/>
    </row>
    <row r="317" spans="4:35">
      <c r="D317" s="95"/>
      <c r="E317" s="198"/>
      <c r="F317" s="95"/>
      <c r="G317" s="95"/>
      <c r="H317" s="95"/>
      <c r="I317" s="95"/>
      <c r="J317" s="95"/>
      <c r="K317" s="95"/>
      <c r="L317" s="95"/>
      <c r="M317" s="95"/>
      <c r="N317" s="95"/>
      <c r="O317" s="95"/>
      <c r="P317" s="95"/>
      <c r="Q317" s="95"/>
      <c r="R317" s="95"/>
      <c r="S317" s="95"/>
      <c r="T317" s="95"/>
      <c r="U317" s="95"/>
      <c r="V317" s="95"/>
      <c r="W317" s="95"/>
      <c r="X317" s="95"/>
      <c r="Y317" s="95"/>
      <c r="Z317" s="95"/>
      <c r="AA317" s="95"/>
      <c r="AB317" s="95"/>
      <c r="AC317" s="95"/>
      <c r="AD317" s="95"/>
      <c r="AE317" s="95"/>
      <c r="AF317" s="95"/>
      <c r="AG317" s="95"/>
      <c r="AH317" s="316"/>
      <c r="AI317" s="147"/>
    </row>
    <row r="318" spans="4:35">
      <c r="D318" s="95"/>
      <c r="E318" s="198"/>
      <c r="F318" s="95"/>
      <c r="G318" s="95"/>
      <c r="H318" s="95"/>
      <c r="I318" s="95"/>
      <c r="J318" s="95"/>
      <c r="K318" s="95"/>
      <c r="L318" s="95"/>
      <c r="M318" s="95"/>
      <c r="N318" s="95"/>
      <c r="O318" s="95"/>
      <c r="P318" s="95"/>
      <c r="Q318" s="95"/>
      <c r="R318" s="95"/>
      <c r="S318" s="95"/>
      <c r="T318" s="95"/>
      <c r="U318" s="95"/>
      <c r="V318" s="95"/>
      <c r="W318" s="95"/>
      <c r="X318" s="95"/>
      <c r="Y318" s="95"/>
      <c r="Z318" s="95"/>
      <c r="AA318" s="95"/>
      <c r="AB318" s="95"/>
      <c r="AC318" s="95"/>
      <c r="AD318" s="95"/>
      <c r="AE318" s="95"/>
      <c r="AF318" s="95"/>
      <c r="AG318" s="95"/>
      <c r="AH318" s="316"/>
      <c r="AI318" s="147"/>
    </row>
    <row r="319" spans="4:35">
      <c r="D319" s="95"/>
      <c r="E319" s="198"/>
      <c r="F319" s="95"/>
      <c r="G319" s="95"/>
      <c r="H319" s="95"/>
      <c r="I319" s="95"/>
      <c r="J319" s="95"/>
      <c r="K319" s="95"/>
      <c r="L319" s="95"/>
      <c r="M319" s="95"/>
      <c r="N319" s="95"/>
      <c r="O319" s="95"/>
      <c r="P319" s="95"/>
      <c r="Q319" s="95"/>
      <c r="R319" s="95"/>
      <c r="S319" s="95"/>
      <c r="T319" s="95"/>
      <c r="U319" s="95"/>
      <c r="V319" s="95"/>
      <c r="W319" s="95"/>
      <c r="X319" s="95"/>
      <c r="Y319" s="95"/>
      <c r="Z319" s="95"/>
      <c r="AA319" s="95"/>
      <c r="AB319" s="95"/>
      <c r="AC319" s="95"/>
      <c r="AD319" s="95"/>
      <c r="AE319" s="95"/>
      <c r="AF319" s="95"/>
      <c r="AG319" s="95"/>
      <c r="AH319" s="316"/>
      <c r="AI319" s="147"/>
    </row>
    <row r="320" spans="4:35">
      <c r="D320" s="95"/>
      <c r="E320" s="198"/>
      <c r="F320" s="95"/>
      <c r="G320" s="95"/>
      <c r="H320" s="95"/>
      <c r="I320" s="95"/>
      <c r="J320" s="95"/>
      <c r="K320" s="95"/>
      <c r="L320" s="95"/>
      <c r="M320" s="95"/>
      <c r="N320" s="95"/>
      <c r="O320" s="95"/>
      <c r="P320" s="95"/>
      <c r="Q320" s="95"/>
      <c r="R320" s="95"/>
      <c r="S320" s="95"/>
      <c r="T320" s="95"/>
      <c r="U320" s="95"/>
      <c r="V320" s="95"/>
      <c r="W320" s="95"/>
      <c r="X320" s="95"/>
      <c r="Y320" s="95"/>
      <c r="Z320" s="95"/>
      <c r="AA320" s="95"/>
      <c r="AB320" s="95"/>
      <c r="AC320" s="95"/>
      <c r="AD320" s="95"/>
      <c r="AE320" s="95"/>
      <c r="AF320" s="95"/>
      <c r="AG320" s="95"/>
      <c r="AH320" s="316"/>
      <c r="AI320" s="147"/>
    </row>
    <row r="321" spans="4:35">
      <c r="D321" s="95"/>
      <c r="E321" s="198"/>
      <c r="F321" s="95"/>
      <c r="G321" s="95"/>
      <c r="H321" s="95"/>
      <c r="I321" s="95"/>
      <c r="J321" s="95"/>
      <c r="K321" s="95"/>
      <c r="L321" s="95"/>
      <c r="M321" s="95"/>
      <c r="N321" s="95"/>
      <c r="O321" s="95"/>
      <c r="P321" s="95"/>
      <c r="Q321" s="95"/>
      <c r="R321" s="95"/>
      <c r="S321" s="95"/>
      <c r="T321" s="95"/>
      <c r="U321" s="95"/>
      <c r="V321" s="95"/>
      <c r="W321" s="95"/>
      <c r="X321" s="95"/>
      <c r="Y321" s="95"/>
      <c r="Z321" s="95"/>
      <c r="AA321" s="95"/>
      <c r="AB321" s="95"/>
      <c r="AC321" s="95"/>
      <c r="AD321" s="95"/>
      <c r="AE321" s="95"/>
      <c r="AF321" s="95"/>
      <c r="AG321" s="95"/>
      <c r="AH321" s="316"/>
      <c r="AI321" s="147"/>
    </row>
    <row r="322" spans="4:35">
      <c r="D322" s="95"/>
      <c r="E322" s="198"/>
      <c r="F322" s="95"/>
      <c r="G322" s="95"/>
      <c r="H322" s="95"/>
      <c r="I322" s="95"/>
      <c r="J322" s="95"/>
      <c r="K322" s="95"/>
      <c r="L322" s="95"/>
      <c r="M322" s="95"/>
      <c r="N322" s="95"/>
      <c r="O322" s="95"/>
      <c r="P322" s="95"/>
      <c r="Q322" s="95"/>
      <c r="R322" s="95"/>
      <c r="S322" s="95"/>
      <c r="T322" s="95"/>
      <c r="U322" s="95"/>
      <c r="V322" s="95"/>
      <c r="W322" s="95"/>
      <c r="X322" s="95"/>
      <c r="Y322" s="95"/>
      <c r="Z322" s="95"/>
      <c r="AA322" s="95"/>
      <c r="AB322" s="95"/>
      <c r="AC322" s="95"/>
      <c r="AD322" s="95"/>
      <c r="AE322" s="95"/>
      <c r="AF322" s="95"/>
      <c r="AG322" s="95"/>
      <c r="AH322" s="316"/>
      <c r="AI322" s="147"/>
    </row>
    <row r="323" spans="4:35">
      <c r="D323" s="95"/>
      <c r="E323" s="198"/>
      <c r="F323" s="95"/>
      <c r="G323" s="95"/>
      <c r="H323" s="95"/>
      <c r="I323" s="95"/>
      <c r="J323" s="95"/>
      <c r="K323" s="95"/>
      <c r="L323" s="95"/>
      <c r="M323" s="95"/>
      <c r="N323" s="95"/>
      <c r="O323" s="95"/>
      <c r="P323" s="95"/>
      <c r="Q323" s="95"/>
      <c r="R323" s="95"/>
      <c r="S323" s="95"/>
      <c r="T323" s="95"/>
      <c r="U323" s="95"/>
      <c r="V323" s="95"/>
      <c r="W323" s="95"/>
      <c r="X323" s="95"/>
      <c r="Y323" s="95"/>
      <c r="Z323" s="95"/>
      <c r="AA323" s="95"/>
      <c r="AB323" s="95"/>
      <c r="AC323" s="95"/>
      <c r="AD323" s="95"/>
      <c r="AE323" s="95"/>
      <c r="AF323" s="95"/>
      <c r="AG323" s="95"/>
      <c r="AH323" s="316"/>
      <c r="AI323" s="147"/>
    </row>
    <row r="324" spans="4:35">
      <c r="D324" s="95"/>
      <c r="E324" s="198"/>
      <c r="F324" s="95"/>
      <c r="G324" s="95"/>
      <c r="H324" s="95"/>
      <c r="I324" s="95"/>
      <c r="J324" s="95"/>
      <c r="K324" s="95"/>
      <c r="L324" s="95"/>
      <c r="M324" s="95"/>
      <c r="N324" s="95"/>
      <c r="O324" s="95"/>
      <c r="P324" s="95"/>
      <c r="Q324" s="95"/>
      <c r="R324" s="95"/>
      <c r="S324" s="95"/>
      <c r="T324" s="95"/>
      <c r="U324" s="95"/>
      <c r="V324" s="95"/>
      <c r="W324" s="95"/>
      <c r="X324" s="95"/>
      <c r="Y324" s="95"/>
      <c r="Z324" s="95"/>
      <c r="AA324" s="95"/>
      <c r="AB324" s="95"/>
      <c r="AC324" s="95"/>
      <c r="AD324" s="95"/>
      <c r="AE324" s="95"/>
      <c r="AF324" s="95"/>
      <c r="AG324" s="95"/>
      <c r="AH324" s="316"/>
      <c r="AI324" s="147"/>
    </row>
    <row r="325" spans="4:35">
      <c r="D325" s="95"/>
      <c r="E325" s="198"/>
      <c r="F325" s="95"/>
      <c r="G325" s="95"/>
      <c r="H325" s="95"/>
      <c r="I325" s="95"/>
      <c r="J325" s="95"/>
      <c r="K325" s="95"/>
      <c r="L325" s="95"/>
      <c r="M325" s="95"/>
      <c r="N325" s="95"/>
      <c r="O325" s="95"/>
      <c r="P325" s="95"/>
      <c r="Q325" s="95"/>
      <c r="R325" s="95"/>
      <c r="S325" s="95"/>
      <c r="T325" s="95"/>
      <c r="U325" s="95"/>
      <c r="V325" s="95"/>
      <c r="W325" s="95"/>
      <c r="X325" s="95"/>
      <c r="Y325" s="95"/>
      <c r="Z325" s="95"/>
      <c r="AA325" s="95"/>
      <c r="AB325" s="95"/>
      <c r="AC325" s="95"/>
      <c r="AD325" s="95"/>
      <c r="AE325" s="95"/>
      <c r="AF325" s="95"/>
      <c r="AG325" s="95"/>
      <c r="AH325" s="316"/>
      <c r="AI325" s="147"/>
    </row>
    <row r="326" spans="4:35">
      <c r="D326" s="95"/>
      <c r="E326" s="198"/>
      <c r="F326" s="95"/>
      <c r="G326" s="95"/>
      <c r="H326" s="95"/>
      <c r="I326" s="95"/>
      <c r="J326" s="95"/>
      <c r="K326" s="95"/>
      <c r="L326" s="95"/>
      <c r="M326" s="95"/>
      <c r="N326" s="95"/>
      <c r="O326" s="95"/>
      <c r="P326" s="95"/>
      <c r="Q326" s="95"/>
      <c r="R326" s="95"/>
      <c r="S326" s="95"/>
      <c r="T326" s="95"/>
      <c r="U326" s="95"/>
      <c r="V326" s="95"/>
      <c r="W326" s="95"/>
      <c r="X326" s="95"/>
      <c r="Y326" s="95"/>
      <c r="Z326" s="95"/>
      <c r="AA326" s="95"/>
      <c r="AB326" s="95"/>
      <c r="AC326" s="95"/>
      <c r="AD326" s="95"/>
      <c r="AE326" s="95"/>
      <c r="AF326" s="95"/>
      <c r="AG326" s="95"/>
      <c r="AH326" s="316"/>
      <c r="AI326" s="147"/>
    </row>
    <row r="327" spans="4:35">
      <c r="D327" s="95"/>
      <c r="E327" s="198"/>
      <c r="F327" s="95"/>
      <c r="G327" s="95"/>
      <c r="H327" s="95"/>
      <c r="I327" s="95"/>
      <c r="J327" s="95"/>
      <c r="K327" s="95"/>
      <c r="L327" s="95"/>
      <c r="M327" s="95"/>
      <c r="N327" s="95"/>
      <c r="O327" s="95"/>
      <c r="P327" s="95"/>
      <c r="Q327" s="95"/>
      <c r="R327" s="95"/>
      <c r="S327" s="95"/>
      <c r="T327" s="95"/>
      <c r="U327" s="95"/>
      <c r="V327" s="95"/>
      <c r="W327" s="95"/>
      <c r="X327" s="95"/>
      <c r="Y327" s="95"/>
      <c r="Z327" s="95"/>
      <c r="AA327" s="95"/>
      <c r="AB327" s="95"/>
      <c r="AC327" s="95"/>
      <c r="AD327" s="95"/>
      <c r="AE327" s="95"/>
      <c r="AF327" s="95"/>
      <c r="AG327" s="95"/>
      <c r="AH327" s="316"/>
      <c r="AI327" s="147"/>
    </row>
    <row r="328" spans="4:35">
      <c r="D328" s="95"/>
      <c r="E328" s="198"/>
      <c r="F328" s="95"/>
      <c r="G328" s="95"/>
      <c r="H328" s="95"/>
      <c r="I328" s="95"/>
      <c r="J328" s="95"/>
      <c r="K328" s="95"/>
      <c r="L328" s="95"/>
      <c r="M328" s="95"/>
      <c r="N328" s="95"/>
      <c r="O328" s="95"/>
      <c r="P328" s="95"/>
      <c r="Q328" s="95"/>
      <c r="R328" s="95"/>
      <c r="S328" s="95"/>
      <c r="T328" s="95"/>
      <c r="U328" s="95"/>
      <c r="V328" s="95"/>
      <c r="W328" s="95"/>
      <c r="X328" s="95"/>
      <c r="Y328" s="95"/>
      <c r="Z328" s="95"/>
      <c r="AA328" s="95"/>
      <c r="AB328" s="95"/>
      <c r="AC328" s="95"/>
      <c r="AD328" s="95"/>
      <c r="AE328" s="95"/>
      <c r="AF328" s="95"/>
      <c r="AG328" s="95"/>
      <c r="AH328" s="316"/>
      <c r="AI328" s="147"/>
    </row>
    <row r="329" spans="4:35">
      <c r="D329" s="95"/>
      <c r="E329" s="198"/>
      <c r="F329" s="95"/>
      <c r="G329" s="95"/>
      <c r="H329" s="95"/>
      <c r="I329" s="95"/>
      <c r="J329" s="95"/>
      <c r="K329" s="95"/>
      <c r="L329" s="95"/>
      <c r="M329" s="95"/>
      <c r="N329" s="95"/>
      <c r="O329" s="95"/>
      <c r="P329" s="95"/>
      <c r="Q329" s="95"/>
      <c r="R329" s="95"/>
      <c r="S329" s="95"/>
      <c r="T329" s="95"/>
      <c r="U329" s="95"/>
      <c r="V329" s="95"/>
      <c r="W329" s="95"/>
      <c r="X329" s="95"/>
      <c r="Y329" s="95"/>
      <c r="Z329" s="95"/>
      <c r="AA329" s="95"/>
      <c r="AB329" s="95"/>
      <c r="AC329" s="95"/>
      <c r="AD329" s="95"/>
      <c r="AE329" s="95"/>
      <c r="AF329" s="95"/>
      <c r="AG329" s="95"/>
      <c r="AH329" s="316"/>
      <c r="AI329" s="147"/>
    </row>
    <row r="330" spans="4:35">
      <c r="D330" s="95"/>
      <c r="E330" s="198"/>
      <c r="F330" s="95"/>
      <c r="G330" s="95"/>
      <c r="H330" s="95"/>
      <c r="I330" s="95"/>
      <c r="J330" s="95"/>
      <c r="K330" s="95"/>
      <c r="L330" s="95"/>
      <c r="M330" s="95"/>
      <c r="N330" s="95"/>
      <c r="O330" s="95"/>
      <c r="P330" s="95"/>
      <c r="Q330" s="95"/>
      <c r="R330" s="95"/>
      <c r="S330" s="95"/>
      <c r="T330" s="95"/>
      <c r="U330" s="95"/>
      <c r="V330" s="95"/>
      <c r="W330" s="95"/>
      <c r="X330" s="95"/>
      <c r="Y330" s="95"/>
      <c r="Z330" s="95"/>
      <c r="AA330" s="95"/>
      <c r="AB330" s="95"/>
      <c r="AC330" s="95"/>
      <c r="AD330" s="95"/>
      <c r="AE330" s="95"/>
      <c r="AF330" s="95"/>
      <c r="AG330" s="95"/>
      <c r="AH330" s="316"/>
      <c r="AI330" s="147"/>
    </row>
    <row r="331" spans="4:35">
      <c r="D331" s="95"/>
      <c r="E331" s="198"/>
      <c r="F331" s="95"/>
      <c r="G331" s="95"/>
      <c r="H331" s="95"/>
      <c r="I331" s="95"/>
      <c r="J331" s="95"/>
      <c r="K331" s="95"/>
      <c r="L331" s="95"/>
      <c r="M331" s="95"/>
      <c r="N331" s="95"/>
      <c r="O331" s="95"/>
      <c r="P331" s="95"/>
      <c r="Q331" s="95"/>
      <c r="R331" s="95"/>
      <c r="S331" s="95"/>
      <c r="T331" s="95"/>
      <c r="U331" s="95"/>
      <c r="V331" s="95"/>
      <c r="W331" s="95"/>
      <c r="X331" s="95"/>
      <c r="Y331" s="95"/>
      <c r="Z331" s="95"/>
      <c r="AA331" s="95"/>
      <c r="AB331" s="95"/>
      <c r="AC331" s="95"/>
      <c r="AD331" s="95"/>
      <c r="AE331" s="95"/>
      <c r="AF331" s="95"/>
      <c r="AG331" s="95"/>
      <c r="AH331" s="316"/>
      <c r="AI331" s="147"/>
    </row>
    <row r="332" spans="4:35">
      <c r="D332" s="95"/>
      <c r="E332" s="198"/>
      <c r="F332" s="95"/>
      <c r="G332" s="95"/>
      <c r="H332" s="95"/>
      <c r="I332" s="95"/>
      <c r="J332" s="95"/>
      <c r="K332" s="95"/>
      <c r="L332" s="95"/>
      <c r="M332" s="95"/>
      <c r="N332" s="95"/>
      <c r="O332" s="95"/>
      <c r="P332" s="95"/>
      <c r="Q332" s="95"/>
      <c r="R332" s="95"/>
      <c r="S332" s="95"/>
      <c r="T332" s="95"/>
      <c r="U332" s="95"/>
      <c r="V332" s="95"/>
      <c r="W332" s="95"/>
      <c r="X332" s="95"/>
      <c r="Y332" s="95"/>
      <c r="Z332" s="95"/>
      <c r="AA332" s="95"/>
      <c r="AB332" s="95"/>
      <c r="AC332" s="95"/>
      <c r="AD332" s="95"/>
      <c r="AE332" s="95"/>
      <c r="AF332" s="95"/>
      <c r="AG332" s="95"/>
      <c r="AH332" s="316"/>
      <c r="AI332" s="147"/>
    </row>
    <row r="333" spans="4:35">
      <c r="D333" s="95"/>
      <c r="E333" s="198"/>
      <c r="F333" s="95"/>
      <c r="G333" s="95"/>
      <c r="H333" s="95"/>
      <c r="I333" s="95"/>
      <c r="J333" s="95"/>
      <c r="K333" s="95"/>
      <c r="L333" s="95"/>
      <c r="M333" s="95"/>
      <c r="N333" s="95"/>
      <c r="O333" s="95"/>
      <c r="P333" s="95"/>
      <c r="Q333" s="95"/>
      <c r="R333" s="95"/>
      <c r="S333" s="95"/>
      <c r="T333" s="95"/>
      <c r="U333" s="95"/>
      <c r="V333" s="95"/>
      <c r="W333" s="95"/>
      <c r="X333" s="95"/>
      <c r="Y333" s="95"/>
      <c r="Z333" s="95"/>
      <c r="AA333" s="95"/>
      <c r="AB333" s="95"/>
      <c r="AC333" s="95"/>
      <c r="AD333" s="95"/>
      <c r="AE333" s="95"/>
      <c r="AF333" s="95"/>
      <c r="AG333" s="95"/>
      <c r="AH333" s="316"/>
      <c r="AI333" s="147"/>
    </row>
    <row r="334" spans="4:35">
      <c r="D334" s="95"/>
      <c r="E334" s="198"/>
      <c r="F334" s="95"/>
      <c r="G334" s="95"/>
      <c r="H334" s="95"/>
      <c r="I334" s="95"/>
      <c r="J334" s="95"/>
      <c r="K334" s="95"/>
      <c r="L334" s="95"/>
      <c r="M334" s="95"/>
      <c r="N334" s="95"/>
      <c r="O334" s="95"/>
      <c r="P334" s="95"/>
      <c r="Q334" s="95"/>
      <c r="R334" s="95"/>
      <c r="S334" s="95"/>
      <c r="T334" s="95"/>
      <c r="U334" s="95"/>
      <c r="V334" s="95"/>
      <c r="W334" s="95"/>
      <c r="X334" s="95"/>
      <c r="Y334" s="95"/>
      <c r="Z334" s="95"/>
      <c r="AA334" s="95"/>
      <c r="AB334" s="95"/>
      <c r="AC334" s="95"/>
      <c r="AD334" s="95"/>
      <c r="AE334" s="95"/>
      <c r="AF334" s="95"/>
      <c r="AG334" s="95"/>
      <c r="AH334" s="316"/>
      <c r="AI334" s="147"/>
    </row>
    <row r="335" spans="4:35">
      <c r="D335" s="95"/>
      <c r="E335" s="198"/>
      <c r="F335" s="95"/>
      <c r="G335" s="95"/>
      <c r="H335" s="95"/>
      <c r="I335" s="95"/>
      <c r="J335" s="95"/>
      <c r="K335" s="95"/>
      <c r="L335" s="95"/>
      <c r="M335" s="95"/>
      <c r="N335" s="95"/>
      <c r="O335" s="95"/>
      <c r="P335" s="95"/>
      <c r="Q335" s="95"/>
      <c r="R335" s="95"/>
      <c r="S335" s="95"/>
      <c r="T335" s="95"/>
      <c r="U335" s="95"/>
      <c r="V335" s="95"/>
      <c r="W335" s="95"/>
      <c r="X335" s="95"/>
      <c r="Y335" s="95"/>
      <c r="Z335" s="95"/>
      <c r="AA335" s="95"/>
      <c r="AB335" s="95"/>
      <c r="AC335" s="95"/>
      <c r="AD335" s="95"/>
      <c r="AE335" s="95"/>
      <c r="AF335" s="95"/>
      <c r="AG335" s="95"/>
      <c r="AH335" s="316"/>
      <c r="AI335" s="147"/>
    </row>
    <row r="336" spans="4:35">
      <c r="D336" s="95"/>
      <c r="E336" s="198"/>
      <c r="F336" s="95"/>
      <c r="G336" s="95"/>
      <c r="H336" s="95"/>
      <c r="I336" s="95"/>
      <c r="J336" s="95"/>
      <c r="K336" s="95"/>
      <c r="L336" s="95"/>
      <c r="M336" s="95"/>
      <c r="N336" s="95"/>
      <c r="O336" s="95"/>
      <c r="P336" s="95"/>
      <c r="Q336" s="95"/>
      <c r="R336" s="95"/>
      <c r="S336" s="95"/>
      <c r="T336" s="95"/>
      <c r="U336" s="95"/>
      <c r="V336" s="95"/>
      <c r="W336" s="95"/>
      <c r="X336" s="95"/>
      <c r="Y336" s="95"/>
      <c r="Z336" s="95"/>
      <c r="AA336" s="95"/>
      <c r="AB336" s="95"/>
      <c r="AC336" s="95"/>
      <c r="AD336" s="95"/>
      <c r="AE336" s="95"/>
      <c r="AF336" s="95"/>
      <c r="AG336" s="95"/>
      <c r="AH336" s="316"/>
      <c r="AI336" s="147"/>
    </row>
    <row r="337" spans="4:35">
      <c r="D337" s="95"/>
      <c r="E337" s="198"/>
      <c r="F337" s="95"/>
      <c r="G337" s="95"/>
      <c r="H337" s="95"/>
      <c r="I337" s="95"/>
      <c r="J337" s="95"/>
      <c r="K337" s="95"/>
      <c r="L337" s="95"/>
      <c r="M337" s="95"/>
      <c r="N337" s="95"/>
      <c r="O337" s="95"/>
      <c r="P337" s="95"/>
      <c r="Q337" s="95"/>
      <c r="R337" s="95"/>
      <c r="S337" s="95"/>
      <c r="T337" s="95"/>
      <c r="U337" s="95"/>
      <c r="V337" s="95"/>
      <c r="W337" s="95"/>
      <c r="X337" s="95"/>
      <c r="Y337" s="95"/>
      <c r="Z337" s="95"/>
      <c r="AA337" s="95"/>
      <c r="AB337" s="95"/>
      <c r="AC337" s="95"/>
      <c r="AD337" s="95"/>
      <c r="AE337" s="95"/>
      <c r="AF337" s="95"/>
      <c r="AG337" s="95"/>
      <c r="AH337" s="316"/>
      <c r="AI337" s="147"/>
    </row>
    <row r="338" spans="4:35">
      <c r="D338" s="95"/>
      <c r="E338" s="198"/>
      <c r="F338" s="95"/>
      <c r="G338" s="95"/>
      <c r="H338" s="95"/>
      <c r="I338" s="95"/>
      <c r="J338" s="95"/>
      <c r="K338" s="95"/>
      <c r="L338" s="95"/>
      <c r="M338" s="95"/>
      <c r="N338" s="95"/>
      <c r="O338" s="95"/>
      <c r="P338" s="95"/>
      <c r="Q338" s="95"/>
      <c r="R338" s="95"/>
      <c r="S338" s="95"/>
      <c r="T338" s="95"/>
      <c r="U338" s="95"/>
      <c r="V338" s="95"/>
      <c r="W338" s="95"/>
      <c r="X338" s="95"/>
      <c r="Y338" s="95"/>
      <c r="Z338" s="95"/>
      <c r="AA338" s="95"/>
      <c r="AB338" s="95"/>
      <c r="AC338" s="95"/>
      <c r="AD338" s="95"/>
      <c r="AE338" s="95"/>
      <c r="AF338" s="95"/>
      <c r="AG338" s="95"/>
      <c r="AH338" s="316"/>
      <c r="AI338" s="147"/>
    </row>
    <row r="339" spans="4:35">
      <c r="D339" s="95"/>
      <c r="E339" s="198"/>
      <c r="F339" s="95"/>
      <c r="G339" s="95"/>
      <c r="H339" s="95"/>
      <c r="I339" s="95"/>
      <c r="J339" s="95"/>
      <c r="K339" s="95"/>
      <c r="L339" s="95"/>
      <c r="M339" s="95"/>
      <c r="N339" s="95"/>
      <c r="O339" s="95"/>
      <c r="P339" s="95"/>
      <c r="Q339" s="95"/>
      <c r="R339" s="95"/>
      <c r="S339" s="95"/>
      <c r="T339" s="95"/>
      <c r="U339" s="95"/>
      <c r="V339" s="95"/>
      <c r="W339" s="95"/>
      <c r="X339" s="95"/>
      <c r="Y339" s="95"/>
      <c r="Z339" s="95"/>
      <c r="AA339" s="95"/>
      <c r="AB339" s="95"/>
      <c r="AC339" s="95"/>
      <c r="AD339" s="95"/>
      <c r="AE339" s="95"/>
      <c r="AF339" s="95"/>
      <c r="AG339" s="95"/>
      <c r="AH339" s="316"/>
      <c r="AI339" s="147"/>
    </row>
    <row r="340" spans="4:35">
      <c r="D340" s="95"/>
      <c r="E340" s="198"/>
      <c r="F340" s="95"/>
      <c r="G340" s="95"/>
      <c r="H340" s="95"/>
      <c r="I340" s="95"/>
      <c r="J340" s="95"/>
      <c r="K340" s="95"/>
      <c r="L340" s="95"/>
      <c r="M340" s="95"/>
      <c r="N340" s="95"/>
      <c r="O340" s="95"/>
      <c r="P340" s="95"/>
      <c r="Q340" s="95"/>
      <c r="R340" s="95"/>
      <c r="S340" s="95"/>
      <c r="T340" s="95"/>
      <c r="U340" s="95"/>
      <c r="V340" s="95"/>
      <c r="W340" s="95"/>
      <c r="X340" s="95"/>
      <c r="Y340" s="95"/>
      <c r="Z340" s="95"/>
      <c r="AA340" s="95"/>
      <c r="AB340" s="95"/>
      <c r="AC340" s="95"/>
      <c r="AD340" s="95"/>
      <c r="AE340" s="95"/>
      <c r="AF340" s="95"/>
      <c r="AG340" s="95"/>
      <c r="AH340" s="316"/>
      <c r="AI340" s="147"/>
    </row>
    <row r="341" spans="4:35">
      <c r="D341" s="95"/>
      <c r="E341" s="198"/>
      <c r="F341" s="95"/>
      <c r="G341" s="95"/>
      <c r="H341" s="95"/>
      <c r="I341" s="95"/>
      <c r="J341" s="95"/>
      <c r="K341" s="95"/>
      <c r="L341" s="95"/>
      <c r="M341" s="95"/>
      <c r="N341" s="95"/>
      <c r="O341" s="95"/>
      <c r="P341" s="95"/>
      <c r="Q341" s="95"/>
      <c r="R341" s="95"/>
      <c r="S341" s="95"/>
      <c r="T341" s="95"/>
      <c r="U341" s="95"/>
      <c r="V341" s="95"/>
      <c r="W341" s="95"/>
      <c r="X341" s="95"/>
      <c r="Y341" s="95"/>
      <c r="Z341" s="95"/>
      <c r="AA341" s="95"/>
      <c r="AB341" s="95"/>
      <c r="AC341" s="95"/>
      <c r="AD341" s="95"/>
      <c r="AE341" s="95"/>
      <c r="AF341" s="95"/>
      <c r="AG341" s="95"/>
      <c r="AH341" s="316"/>
      <c r="AI341" s="147"/>
    </row>
    <row r="342" spans="4:35">
      <c r="D342" s="95"/>
      <c r="E342" s="198"/>
      <c r="F342" s="95"/>
      <c r="G342" s="95"/>
      <c r="H342" s="95"/>
      <c r="I342" s="95"/>
      <c r="J342" s="95"/>
      <c r="K342" s="95"/>
      <c r="L342" s="95"/>
      <c r="M342" s="95"/>
      <c r="N342" s="95"/>
      <c r="O342" s="95"/>
      <c r="P342" s="95"/>
      <c r="Q342" s="95"/>
      <c r="R342" s="95"/>
      <c r="S342" s="95"/>
      <c r="T342" s="95"/>
      <c r="U342" s="95"/>
      <c r="V342" s="95"/>
      <c r="W342" s="95"/>
      <c r="X342" s="95"/>
      <c r="Y342" s="95"/>
      <c r="Z342" s="95"/>
      <c r="AA342" s="95"/>
      <c r="AB342" s="95"/>
      <c r="AC342" s="95"/>
      <c r="AD342" s="95"/>
      <c r="AE342" s="95"/>
      <c r="AF342" s="95"/>
      <c r="AG342" s="95"/>
      <c r="AH342" s="316"/>
      <c r="AI342" s="147"/>
    </row>
    <row r="343" spans="4:35">
      <c r="D343" s="95"/>
      <c r="E343" s="198"/>
      <c r="F343" s="95"/>
      <c r="G343" s="95"/>
      <c r="H343" s="95"/>
      <c r="I343" s="95"/>
      <c r="J343" s="95"/>
      <c r="K343" s="95"/>
      <c r="L343" s="95"/>
      <c r="M343" s="95"/>
      <c r="N343" s="95"/>
      <c r="O343" s="95"/>
      <c r="P343" s="95"/>
      <c r="Q343" s="95"/>
      <c r="R343" s="95"/>
      <c r="S343" s="95"/>
      <c r="T343" s="95"/>
      <c r="U343" s="95"/>
      <c r="V343" s="95"/>
      <c r="W343" s="95"/>
      <c r="X343" s="95"/>
      <c r="Y343" s="95"/>
      <c r="Z343" s="95"/>
      <c r="AA343" s="95"/>
      <c r="AB343" s="95"/>
      <c r="AC343" s="95"/>
      <c r="AD343" s="95"/>
      <c r="AE343" s="95"/>
      <c r="AF343" s="95"/>
      <c r="AG343" s="95"/>
      <c r="AH343" s="316"/>
      <c r="AI343" s="147"/>
    </row>
    <row r="344" spans="4:35">
      <c r="D344" s="95"/>
      <c r="E344" s="198"/>
      <c r="F344" s="95"/>
      <c r="G344" s="95"/>
      <c r="H344" s="95"/>
      <c r="I344" s="95"/>
      <c r="J344" s="95"/>
      <c r="K344" s="95"/>
      <c r="L344" s="95"/>
      <c r="M344" s="95"/>
      <c r="N344" s="95"/>
      <c r="O344" s="95"/>
      <c r="P344" s="95"/>
      <c r="Q344" s="95"/>
      <c r="R344" s="95"/>
      <c r="S344" s="95"/>
      <c r="T344" s="95"/>
      <c r="U344" s="95"/>
      <c r="V344" s="95"/>
      <c r="W344" s="95"/>
      <c r="X344" s="95"/>
      <c r="Y344" s="95"/>
      <c r="Z344" s="95"/>
      <c r="AA344" s="95"/>
      <c r="AB344" s="95"/>
      <c r="AC344" s="95"/>
      <c r="AD344" s="95"/>
      <c r="AE344" s="95"/>
      <c r="AF344" s="95"/>
      <c r="AG344" s="95"/>
      <c r="AH344" s="316"/>
      <c r="AI344" s="147"/>
    </row>
    <row r="345" spans="4:35">
      <c r="D345" s="95"/>
      <c r="E345" s="198"/>
      <c r="F345" s="95"/>
      <c r="G345" s="95"/>
      <c r="H345" s="95"/>
      <c r="I345" s="95"/>
      <c r="J345" s="95"/>
      <c r="K345" s="95"/>
      <c r="L345" s="95"/>
      <c r="M345" s="95"/>
      <c r="N345" s="95"/>
      <c r="O345" s="95"/>
      <c r="P345" s="95"/>
      <c r="Q345" s="95"/>
      <c r="R345" s="95"/>
      <c r="S345" s="95"/>
      <c r="T345" s="95"/>
      <c r="U345" s="95"/>
      <c r="V345" s="95"/>
      <c r="W345" s="95"/>
      <c r="X345" s="95"/>
      <c r="Y345" s="95"/>
      <c r="Z345" s="95"/>
      <c r="AA345" s="95"/>
      <c r="AB345" s="95"/>
      <c r="AC345" s="95"/>
      <c r="AD345" s="95"/>
      <c r="AE345" s="95"/>
      <c r="AF345" s="95"/>
      <c r="AG345" s="95"/>
      <c r="AH345" s="316"/>
      <c r="AI345" s="147"/>
    </row>
    <row r="346" spans="4:35">
      <c r="D346" s="95"/>
      <c r="E346" s="198"/>
      <c r="F346" s="95"/>
      <c r="G346" s="95"/>
      <c r="H346" s="95"/>
      <c r="I346" s="95"/>
      <c r="J346" s="95"/>
      <c r="K346" s="95"/>
      <c r="L346" s="95"/>
      <c r="M346" s="95"/>
      <c r="N346" s="95"/>
      <c r="O346" s="95"/>
      <c r="P346" s="95"/>
      <c r="Q346" s="95"/>
      <c r="R346" s="95"/>
      <c r="S346" s="95"/>
      <c r="T346" s="95"/>
      <c r="U346" s="95"/>
      <c r="V346" s="95"/>
      <c r="W346" s="95"/>
      <c r="X346" s="95"/>
      <c r="Y346" s="95"/>
      <c r="Z346" s="95"/>
      <c r="AA346" s="95"/>
      <c r="AB346" s="95"/>
      <c r="AC346" s="95"/>
      <c r="AD346" s="95"/>
      <c r="AE346" s="95"/>
      <c r="AF346" s="95"/>
      <c r="AG346" s="95"/>
      <c r="AH346" s="316"/>
      <c r="AI346" s="147"/>
    </row>
    <row r="347" spans="4:35">
      <c r="D347" s="95"/>
      <c r="E347" s="198"/>
      <c r="F347" s="95"/>
      <c r="G347" s="95"/>
      <c r="H347" s="95"/>
      <c r="I347" s="95"/>
      <c r="J347" s="95"/>
      <c r="K347" s="95"/>
      <c r="L347" s="95"/>
      <c r="M347" s="95"/>
      <c r="N347" s="95"/>
      <c r="O347" s="95"/>
      <c r="P347" s="95"/>
      <c r="Q347" s="95"/>
      <c r="R347" s="95"/>
      <c r="S347" s="95"/>
      <c r="T347" s="95"/>
      <c r="U347" s="95"/>
      <c r="V347" s="95"/>
      <c r="W347" s="95"/>
      <c r="X347" s="95"/>
      <c r="Y347" s="95"/>
      <c r="Z347" s="95"/>
      <c r="AA347" s="95"/>
      <c r="AB347" s="95"/>
      <c r="AC347" s="95"/>
      <c r="AD347" s="95"/>
      <c r="AE347" s="95"/>
      <c r="AF347" s="95"/>
      <c r="AG347" s="95"/>
      <c r="AH347" s="316"/>
      <c r="AI347" s="147"/>
    </row>
    <row r="348" spans="4:35">
      <c r="D348" s="95"/>
      <c r="E348" s="198"/>
      <c r="F348" s="95"/>
      <c r="G348" s="95"/>
      <c r="H348" s="95"/>
      <c r="I348" s="95"/>
      <c r="J348" s="95"/>
      <c r="K348" s="95"/>
      <c r="L348" s="95"/>
      <c r="M348" s="95"/>
      <c r="N348" s="95"/>
      <c r="O348" s="95"/>
      <c r="P348" s="95"/>
      <c r="Q348" s="95"/>
      <c r="R348" s="95"/>
      <c r="S348" s="95"/>
      <c r="T348" s="95"/>
      <c r="U348" s="95"/>
      <c r="V348" s="95"/>
      <c r="W348" s="95"/>
      <c r="X348" s="95"/>
      <c r="Y348" s="95"/>
      <c r="Z348" s="95"/>
      <c r="AA348" s="95"/>
      <c r="AB348" s="95"/>
      <c r="AC348" s="95"/>
      <c r="AD348" s="95"/>
      <c r="AE348" s="95"/>
      <c r="AF348" s="95"/>
      <c r="AG348" s="95"/>
      <c r="AH348" s="316"/>
      <c r="AI348" s="147"/>
    </row>
    <row r="349" spans="4:35">
      <c r="D349" s="95"/>
      <c r="E349" s="198"/>
      <c r="F349" s="95"/>
      <c r="G349" s="95"/>
      <c r="H349" s="95"/>
      <c r="I349" s="95"/>
      <c r="J349" s="95"/>
      <c r="K349" s="95"/>
      <c r="L349" s="95"/>
      <c r="M349" s="95"/>
      <c r="N349" s="95"/>
      <c r="O349" s="95"/>
      <c r="P349" s="95"/>
      <c r="Q349" s="95"/>
      <c r="R349" s="95"/>
      <c r="S349" s="95"/>
      <c r="T349" s="95"/>
      <c r="U349" s="95"/>
      <c r="V349" s="95"/>
      <c r="W349" s="95"/>
      <c r="X349" s="95"/>
      <c r="Y349" s="95"/>
      <c r="Z349" s="95"/>
      <c r="AA349" s="95"/>
      <c r="AB349" s="95"/>
      <c r="AC349" s="95"/>
      <c r="AD349" s="95"/>
      <c r="AE349" s="95"/>
      <c r="AF349" s="95"/>
      <c r="AG349" s="95"/>
      <c r="AH349" s="316"/>
      <c r="AI349" s="147"/>
    </row>
    <row r="350" spans="4:35">
      <c r="D350" s="95"/>
      <c r="E350" s="198"/>
      <c r="F350" s="95"/>
      <c r="G350" s="95"/>
      <c r="H350" s="95"/>
      <c r="I350" s="95"/>
      <c r="J350" s="95"/>
      <c r="K350" s="95"/>
      <c r="L350" s="95"/>
      <c r="M350" s="95"/>
      <c r="N350" s="95"/>
      <c r="O350" s="95"/>
      <c r="P350" s="95"/>
      <c r="Q350" s="95"/>
      <c r="R350" s="95"/>
      <c r="S350" s="95"/>
      <c r="T350" s="95"/>
      <c r="U350" s="95"/>
      <c r="V350" s="95"/>
      <c r="W350" s="95"/>
      <c r="X350" s="95"/>
      <c r="Y350" s="95"/>
      <c r="Z350" s="95"/>
      <c r="AA350" s="95"/>
      <c r="AB350" s="95"/>
      <c r="AC350" s="95"/>
      <c r="AD350" s="95"/>
      <c r="AE350" s="95"/>
      <c r="AF350" s="95"/>
      <c r="AG350" s="95"/>
      <c r="AH350" s="316"/>
      <c r="AI350" s="147"/>
    </row>
    <row r="351" spans="4:35">
      <c r="D351" s="95"/>
      <c r="E351" s="198"/>
      <c r="F351" s="95"/>
      <c r="G351" s="95"/>
      <c r="H351" s="95"/>
      <c r="I351" s="95"/>
      <c r="J351" s="95"/>
      <c r="K351" s="95"/>
      <c r="L351" s="95"/>
      <c r="M351" s="95"/>
      <c r="N351" s="95"/>
      <c r="O351" s="95"/>
      <c r="P351" s="95"/>
      <c r="Q351" s="95"/>
      <c r="R351" s="95"/>
      <c r="S351" s="95"/>
      <c r="T351" s="95"/>
      <c r="U351" s="95"/>
      <c r="V351" s="95"/>
      <c r="W351" s="95"/>
      <c r="X351" s="95"/>
      <c r="Y351" s="95"/>
      <c r="Z351" s="95"/>
      <c r="AA351" s="95"/>
      <c r="AB351" s="95"/>
      <c r="AC351" s="95"/>
      <c r="AD351" s="95"/>
      <c r="AE351" s="95"/>
      <c r="AF351" s="95"/>
      <c r="AG351" s="95"/>
      <c r="AH351" s="316"/>
      <c r="AI351" s="147"/>
    </row>
    <row r="352" spans="4:35">
      <c r="D352" s="95"/>
      <c r="E352" s="198"/>
      <c r="F352" s="95"/>
      <c r="G352" s="95"/>
      <c r="H352" s="95"/>
      <c r="I352" s="95"/>
      <c r="J352" s="95"/>
      <c r="K352" s="95"/>
      <c r="L352" s="95"/>
      <c r="M352" s="95"/>
      <c r="N352" s="95"/>
      <c r="O352" s="95"/>
      <c r="P352" s="95"/>
      <c r="Q352" s="95"/>
      <c r="R352" s="95"/>
      <c r="S352" s="95"/>
      <c r="T352" s="95"/>
      <c r="U352" s="95"/>
      <c r="V352" s="95"/>
      <c r="W352" s="95"/>
      <c r="X352" s="95"/>
      <c r="Y352" s="95"/>
      <c r="Z352" s="95"/>
      <c r="AA352" s="95"/>
      <c r="AB352" s="95"/>
      <c r="AC352" s="95"/>
      <c r="AD352" s="95"/>
      <c r="AE352" s="95"/>
      <c r="AF352" s="95"/>
      <c r="AG352" s="95"/>
      <c r="AH352" s="316"/>
      <c r="AI352" s="147"/>
    </row>
    <row r="353" spans="4:35">
      <c r="D353" s="95"/>
      <c r="E353" s="198"/>
      <c r="F353" s="95"/>
      <c r="G353" s="95"/>
      <c r="H353" s="95"/>
      <c r="I353" s="95"/>
      <c r="J353" s="95"/>
      <c r="K353" s="95"/>
      <c r="L353" s="95"/>
      <c r="M353" s="95"/>
      <c r="N353" s="95"/>
      <c r="O353" s="95"/>
      <c r="P353" s="95"/>
      <c r="Q353" s="95"/>
      <c r="R353" s="95"/>
      <c r="S353" s="95"/>
      <c r="T353" s="95"/>
      <c r="U353" s="95"/>
      <c r="V353" s="95"/>
      <c r="W353" s="95"/>
      <c r="X353" s="95"/>
      <c r="Y353" s="95"/>
      <c r="Z353" s="95"/>
      <c r="AA353" s="95"/>
      <c r="AB353" s="95"/>
      <c r="AC353" s="95"/>
      <c r="AD353" s="95"/>
      <c r="AE353" s="95"/>
      <c r="AF353" s="95"/>
      <c r="AG353" s="95"/>
      <c r="AH353" s="316"/>
      <c r="AI353" s="147"/>
    </row>
    <row r="354" spans="4:35">
      <c r="D354" s="95"/>
      <c r="E354" s="198"/>
      <c r="F354" s="95"/>
      <c r="G354" s="95"/>
      <c r="H354" s="95"/>
      <c r="I354" s="95"/>
      <c r="J354" s="95"/>
      <c r="K354" s="95"/>
      <c r="L354" s="95"/>
      <c r="M354" s="95"/>
      <c r="N354" s="95"/>
      <c r="O354" s="95"/>
      <c r="P354" s="95"/>
      <c r="Q354" s="95"/>
      <c r="R354" s="95"/>
      <c r="S354" s="95"/>
      <c r="T354" s="95"/>
      <c r="U354" s="95"/>
      <c r="V354" s="95"/>
      <c r="W354" s="95"/>
      <c r="X354" s="95"/>
      <c r="Y354" s="95"/>
      <c r="Z354" s="95"/>
      <c r="AA354" s="95"/>
      <c r="AB354" s="95"/>
      <c r="AC354" s="95"/>
      <c r="AD354" s="95"/>
      <c r="AE354" s="95"/>
      <c r="AF354" s="95"/>
      <c r="AG354" s="95"/>
      <c r="AH354" s="316"/>
      <c r="AI354" s="147"/>
    </row>
    <row r="355" spans="4:35">
      <c r="D355" s="95"/>
      <c r="E355" s="198"/>
      <c r="F355" s="95"/>
      <c r="G355" s="95"/>
      <c r="H355" s="95"/>
      <c r="I355" s="95"/>
      <c r="J355" s="95"/>
      <c r="K355" s="95"/>
      <c r="L355" s="95"/>
      <c r="M355" s="95"/>
      <c r="N355" s="95"/>
      <c r="O355" s="95"/>
      <c r="P355" s="95"/>
      <c r="Q355" s="95"/>
      <c r="R355" s="95"/>
      <c r="S355" s="95"/>
      <c r="T355" s="95"/>
      <c r="U355" s="95"/>
      <c r="V355" s="95"/>
      <c r="W355" s="95"/>
      <c r="X355" s="95"/>
      <c r="Y355" s="95"/>
      <c r="Z355" s="95"/>
      <c r="AA355" s="95"/>
      <c r="AB355" s="95"/>
      <c r="AC355" s="95"/>
      <c r="AD355" s="95"/>
      <c r="AE355" s="95"/>
      <c r="AF355" s="95"/>
      <c r="AG355" s="95"/>
      <c r="AH355" s="316"/>
      <c r="AI355" s="147"/>
    </row>
    <row r="356" spans="4:35">
      <c r="D356" s="95"/>
      <c r="E356" s="198"/>
      <c r="F356" s="95"/>
      <c r="G356" s="95"/>
      <c r="H356" s="95"/>
      <c r="I356" s="95"/>
      <c r="J356" s="95"/>
      <c r="K356" s="95"/>
      <c r="L356" s="95"/>
      <c r="M356" s="95"/>
      <c r="N356" s="95"/>
      <c r="O356" s="95"/>
      <c r="P356" s="95"/>
      <c r="Q356" s="95"/>
      <c r="R356" s="95"/>
      <c r="S356" s="95"/>
      <c r="T356" s="95"/>
      <c r="U356" s="95"/>
      <c r="V356" s="95"/>
      <c r="W356" s="95"/>
      <c r="X356" s="95"/>
      <c r="Y356" s="95"/>
      <c r="Z356" s="95"/>
      <c r="AA356" s="95"/>
      <c r="AB356" s="95"/>
      <c r="AC356" s="95"/>
      <c r="AD356" s="95"/>
      <c r="AE356" s="95"/>
      <c r="AF356" s="95"/>
      <c r="AG356" s="95"/>
      <c r="AH356" s="316"/>
      <c r="AI356" s="147"/>
    </row>
    <row r="357" spans="4:35">
      <c r="D357" s="95"/>
      <c r="E357" s="198"/>
      <c r="F357" s="95"/>
      <c r="G357" s="95"/>
      <c r="H357" s="95"/>
      <c r="I357" s="95"/>
      <c r="J357" s="95"/>
      <c r="K357" s="95"/>
      <c r="L357" s="95"/>
      <c r="M357" s="95"/>
      <c r="N357" s="95"/>
      <c r="O357" s="95"/>
      <c r="P357" s="95"/>
      <c r="Q357" s="95"/>
      <c r="R357" s="95"/>
      <c r="S357" s="95"/>
      <c r="T357" s="95"/>
      <c r="U357" s="95"/>
      <c r="V357" s="95"/>
      <c r="W357" s="95"/>
      <c r="X357" s="95"/>
      <c r="Y357" s="95"/>
      <c r="Z357" s="95"/>
      <c r="AA357" s="95"/>
      <c r="AB357" s="95"/>
      <c r="AC357" s="95"/>
      <c r="AD357" s="95"/>
      <c r="AE357" s="95"/>
      <c r="AF357" s="95"/>
      <c r="AG357" s="95"/>
      <c r="AH357" s="316"/>
      <c r="AI357" s="147"/>
    </row>
    <row r="358" spans="4:35">
      <c r="D358" s="95"/>
      <c r="E358" s="198"/>
      <c r="F358" s="95"/>
      <c r="G358" s="95"/>
      <c r="H358" s="95"/>
      <c r="I358" s="95"/>
      <c r="J358" s="95"/>
      <c r="K358" s="95"/>
      <c r="L358" s="95"/>
      <c r="M358" s="95"/>
      <c r="N358" s="95"/>
      <c r="O358" s="95"/>
      <c r="P358" s="95"/>
      <c r="Q358" s="95"/>
      <c r="R358" s="95"/>
      <c r="S358" s="95"/>
      <c r="T358" s="95"/>
      <c r="U358" s="95"/>
      <c r="V358" s="95"/>
      <c r="W358" s="95"/>
      <c r="X358" s="95"/>
      <c r="Y358" s="95"/>
      <c r="Z358" s="95"/>
      <c r="AA358" s="95"/>
      <c r="AB358" s="95"/>
      <c r="AC358" s="95"/>
      <c r="AD358" s="95"/>
      <c r="AE358" s="95"/>
      <c r="AF358" s="95"/>
      <c r="AG358" s="95"/>
      <c r="AH358" s="316"/>
      <c r="AI358" s="147"/>
    </row>
    <row r="359" spans="4:35">
      <c r="D359" s="95"/>
      <c r="E359" s="198"/>
      <c r="F359" s="95"/>
      <c r="G359" s="95"/>
      <c r="H359" s="95"/>
      <c r="I359" s="95"/>
      <c r="J359" s="95"/>
      <c r="K359" s="95"/>
      <c r="L359" s="95"/>
      <c r="M359" s="95"/>
      <c r="N359" s="95"/>
      <c r="O359" s="95"/>
      <c r="P359" s="95"/>
      <c r="Q359" s="95"/>
      <c r="R359" s="95"/>
      <c r="S359" s="95"/>
      <c r="T359" s="95"/>
      <c r="U359" s="95"/>
      <c r="V359" s="95"/>
      <c r="W359" s="95"/>
      <c r="X359" s="95"/>
      <c r="Y359" s="95"/>
      <c r="Z359" s="95"/>
      <c r="AA359" s="95"/>
      <c r="AB359" s="95"/>
      <c r="AC359" s="95"/>
      <c r="AD359" s="95"/>
      <c r="AE359" s="95"/>
      <c r="AF359" s="95"/>
      <c r="AG359" s="95"/>
      <c r="AH359" s="316"/>
      <c r="AI359" s="147"/>
    </row>
    <row r="360" spans="4:35">
      <c r="D360" s="95"/>
      <c r="E360" s="198"/>
      <c r="F360" s="95"/>
      <c r="G360" s="95"/>
      <c r="H360" s="95"/>
      <c r="I360" s="95"/>
      <c r="J360" s="95"/>
      <c r="K360" s="95"/>
      <c r="L360" s="95"/>
      <c r="M360" s="95"/>
      <c r="N360" s="95"/>
      <c r="O360" s="95"/>
      <c r="P360" s="95"/>
      <c r="Q360" s="95"/>
      <c r="R360" s="95"/>
      <c r="S360" s="95"/>
      <c r="T360" s="95"/>
      <c r="U360" s="95"/>
      <c r="V360" s="95"/>
      <c r="W360" s="95"/>
      <c r="X360" s="95"/>
      <c r="Y360" s="95"/>
      <c r="Z360" s="95"/>
      <c r="AA360" s="95"/>
      <c r="AB360" s="95"/>
      <c r="AC360" s="95"/>
      <c r="AD360" s="95"/>
      <c r="AE360" s="95"/>
      <c r="AF360" s="95"/>
      <c r="AG360" s="95"/>
      <c r="AH360" s="316"/>
      <c r="AI360" s="147"/>
    </row>
    <row r="361" spans="4:35">
      <c r="D361" s="95"/>
      <c r="E361" s="198"/>
      <c r="F361" s="95"/>
      <c r="G361" s="95"/>
      <c r="H361" s="95"/>
      <c r="I361" s="95"/>
      <c r="J361" s="95"/>
      <c r="K361" s="95"/>
      <c r="L361" s="95"/>
      <c r="M361" s="95"/>
      <c r="N361" s="95"/>
      <c r="O361" s="95"/>
      <c r="P361" s="95"/>
      <c r="Q361" s="95"/>
      <c r="R361" s="95"/>
      <c r="S361" s="95"/>
      <c r="T361" s="95"/>
      <c r="U361" s="95"/>
      <c r="V361" s="95"/>
      <c r="W361" s="95"/>
      <c r="X361" s="95"/>
      <c r="Y361" s="95"/>
      <c r="Z361" s="95"/>
      <c r="AA361" s="95"/>
      <c r="AB361" s="95"/>
      <c r="AC361" s="95"/>
      <c r="AD361" s="95"/>
      <c r="AE361" s="95"/>
      <c r="AF361" s="95"/>
      <c r="AG361" s="95"/>
      <c r="AH361" s="316"/>
      <c r="AI361" s="147"/>
    </row>
    <row r="362" spans="4:35">
      <c r="D362" s="95"/>
      <c r="E362" s="198"/>
      <c r="F362" s="95"/>
      <c r="G362" s="95"/>
      <c r="H362" s="95"/>
      <c r="I362" s="95"/>
      <c r="J362" s="95"/>
      <c r="K362" s="95"/>
      <c r="L362" s="95"/>
      <c r="M362" s="95"/>
      <c r="N362" s="95"/>
      <c r="O362" s="95"/>
      <c r="P362" s="95"/>
      <c r="Q362" s="95"/>
      <c r="R362" s="95"/>
      <c r="S362" s="95"/>
      <c r="T362" s="95"/>
      <c r="U362" s="95"/>
      <c r="V362" s="95"/>
      <c r="W362" s="95"/>
      <c r="X362" s="95"/>
      <c r="Y362" s="95"/>
      <c r="Z362" s="95"/>
      <c r="AA362" s="95"/>
      <c r="AB362" s="95"/>
      <c r="AC362" s="95"/>
      <c r="AD362" s="95"/>
      <c r="AE362" s="95"/>
      <c r="AF362" s="95"/>
      <c r="AG362" s="95"/>
      <c r="AH362" s="316"/>
      <c r="AI362" s="147"/>
    </row>
    <row r="363" spans="4:35">
      <c r="D363" s="95"/>
      <c r="E363" s="198"/>
      <c r="F363" s="95"/>
      <c r="G363" s="95"/>
      <c r="H363" s="95"/>
      <c r="I363" s="95"/>
      <c r="J363" s="95"/>
      <c r="K363" s="95"/>
      <c r="L363" s="95"/>
      <c r="M363" s="95"/>
      <c r="N363" s="95"/>
      <c r="O363" s="95"/>
      <c r="P363" s="95"/>
      <c r="Q363" s="95"/>
      <c r="R363" s="95"/>
      <c r="S363" s="95"/>
      <c r="T363" s="95"/>
      <c r="U363" s="95"/>
      <c r="V363" s="95"/>
      <c r="W363" s="95"/>
      <c r="X363" s="95"/>
      <c r="Y363" s="95"/>
      <c r="Z363" s="95"/>
      <c r="AA363" s="95"/>
      <c r="AB363" s="95"/>
      <c r="AC363" s="95"/>
      <c r="AD363" s="95"/>
      <c r="AE363" s="95"/>
      <c r="AF363" s="95"/>
      <c r="AG363" s="95"/>
      <c r="AH363" s="316"/>
      <c r="AI363" s="147"/>
    </row>
    <row r="364" spans="4:35">
      <c r="D364" s="95"/>
      <c r="E364" s="198"/>
      <c r="F364" s="95"/>
      <c r="G364" s="95"/>
      <c r="H364" s="95"/>
      <c r="I364" s="95"/>
      <c r="J364" s="95"/>
      <c r="K364" s="95"/>
      <c r="L364" s="95"/>
      <c r="M364" s="95"/>
      <c r="N364" s="95"/>
      <c r="O364" s="95"/>
      <c r="P364" s="95"/>
      <c r="Q364" s="95"/>
      <c r="R364" s="95"/>
      <c r="S364" s="95"/>
      <c r="T364" s="95"/>
      <c r="U364" s="95"/>
      <c r="V364" s="95"/>
      <c r="W364" s="95"/>
      <c r="X364" s="95"/>
      <c r="Y364" s="95"/>
      <c r="Z364" s="95"/>
      <c r="AA364" s="95"/>
      <c r="AB364" s="95"/>
      <c r="AC364" s="95"/>
      <c r="AD364" s="95"/>
      <c r="AE364" s="95"/>
      <c r="AF364" s="95"/>
      <c r="AG364" s="95"/>
      <c r="AH364" s="316"/>
      <c r="AI364" s="147"/>
    </row>
    <row r="365" spans="4:35">
      <c r="D365" s="95"/>
      <c r="E365" s="198"/>
      <c r="F365" s="95"/>
      <c r="G365" s="95"/>
      <c r="H365" s="95"/>
      <c r="I365" s="95"/>
      <c r="J365" s="95"/>
      <c r="K365" s="95"/>
      <c r="L365" s="95"/>
      <c r="M365" s="95"/>
      <c r="N365" s="95"/>
      <c r="O365" s="95"/>
      <c r="P365" s="95"/>
      <c r="Q365" s="95"/>
      <c r="R365" s="95"/>
      <c r="S365" s="95"/>
      <c r="T365" s="95"/>
      <c r="U365" s="95"/>
      <c r="V365" s="95"/>
      <c r="W365" s="95"/>
      <c r="X365" s="95"/>
      <c r="Y365" s="95"/>
      <c r="Z365" s="95"/>
      <c r="AA365" s="95"/>
      <c r="AB365" s="95"/>
      <c r="AC365" s="95"/>
      <c r="AD365" s="95"/>
      <c r="AE365" s="95"/>
      <c r="AF365" s="95"/>
      <c r="AG365" s="95"/>
      <c r="AH365" s="316"/>
      <c r="AI365" s="147"/>
    </row>
    <row r="366" spans="4:35">
      <c r="D366" s="95"/>
      <c r="E366" s="198"/>
      <c r="F366" s="95"/>
      <c r="G366" s="95"/>
      <c r="H366" s="95"/>
      <c r="I366" s="95"/>
      <c r="J366" s="95"/>
      <c r="K366" s="95"/>
      <c r="L366" s="95"/>
      <c r="M366" s="95"/>
      <c r="N366" s="95"/>
      <c r="O366" s="95"/>
      <c r="P366" s="95"/>
      <c r="Q366" s="95"/>
      <c r="R366" s="95"/>
      <c r="S366" s="95"/>
      <c r="T366" s="95"/>
      <c r="U366" s="95"/>
      <c r="V366" s="95"/>
      <c r="W366" s="95"/>
      <c r="X366" s="95"/>
      <c r="Y366" s="95"/>
      <c r="Z366" s="95"/>
      <c r="AA366" s="95"/>
      <c r="AB366" s="95"/>
      <c r="AC366" s="95"/>
      <c r="AD366" s="95"/>
      <c r="AE366" s="95"/>
      <c r="AF366" s="95"/>
      <c r="AG366" s="95"/>
      <c r="AH366" s="316"/>
      <c r="AI366" s="147"/>
    </row>
    <row r="367" spans="4:35">
      <c r="D367" s="95"/>
      <c r="E367" s="198"/>
      <c r="F367" s="95"/>
      <c r="G367" s="95"/>
      <c r="H367" s="95"/>
      <c r="I367" s="95"/>
      <c r="J367" s="95"/>
      <c r="K367" s="95"/>
      <c r="L367" s="95"/>
      <c r="M367" s="95"/>
      <c r="N367" s="95"/>
      <c r="O367" s="95"/>
      <c r="P367" s="95"/>
      <c r="Q367" s="95"/>
      <c r="R367" s="95"/>
      <c r="S367" s="95"/>
      <c r="T367" s="95"/>
      <c r="U367" s="95"/>
      <c r="V367" s="95"/>
      <c r="W367" s="95"/>
      <c r="X367" s="95"/>
      <c r="Y367" s="95"/>
      <c r="Z367" s="95"/>
      <c r="AA367" s="95"/>
      <c r="AB367" s="95"/>
      <c r="AC367" s="95"/>
      <c r="AD367" s="95"/>
      <c r="AE367" s="95"/>
      <c r="AF367" s="95"/>
      <c r="AG367" s="95"/>
      <c r="AH367" s="316"/>
      <c r="AI367" s="147"/>
    </row>
    <row r="368" spans="4:35">
      <c r="D368" s="95"/>
      <c r="E368" s="198"/>
      <c r="F368" s="95"/>
      <c r="G368" s="95"/>
      <c r="H368" s="95"/>
      <c r="I368" s="95"/>
      <c r="J368" s="95"/>
      <c r="K368" s="95"/>
      <c r="L368" s="95"/>
      <c r="M368" s="95"/>
      <c r="N368" s="95"/>
      <c r="O368" s="95"/>
      <c r="P368" s="95"/>
      <c r="Q368" s="95"/>
      <c r="R368" s="95"/>
      <c r="S368" s="95"/>
      <c r="T368" s="95"/>
      <c r="U368" s="95"/>
      <c r="V368" s="95"/>
      <c r="W368" s="95"/>
      <c r="X368" s="95"/>
      <c r="Y368" s="95"/>
      <c r="Z368" s="95"/>
      <c r="AA368" s="95"/>
      <c r="AB368" s="95"/>
      <c r="AC368" s="95"/>
      <c r="AD368" s="95"/>
      <c r="AE368" s="95"/>
      <c r="AF368" s="95"/>
      <c r="AG368" s="95"/>
      <c r="AH368" s="316"/>
      <c r="AI368" s="147"/>
    </row>
    <row r="369" spans="4:35">
      <c r="D369" s="95"/>
      <c r="E369" s="198"/>
      <c r="F369" s="95"/>
      <c r="G369" s="95"/>
      <c r="H369" s="95"/>
      <c r="I369" s="95"/>
      <c r="J369" s="95"/>
      <c r="K369" s="95"/>
      <c r="L369" s="95"/>
      <c r="M369" s="95"/>
      <c r="N369" s="95"/>
      <c r="O369" s="95"/>
      <c r="P369" s="95"/>
      <c r="Q369" s="95"/>
      <c r="R369" s="95"/>
      <c r="S369" s="95"/>
      <c r="T369" s="95"/>
      <c r="U369" s="95"/>
      <c r="V369" s="95"/>
      <c r="W369" s="95"/>
      <c r="X369" s="95"/>
      <c r="Y369" s="95"/>
      <c r="Z369" s="95"/>
      <c r="AA369" s="95"/>
      <c r="AB369" s="95"/>
      <c r="AC369" s="95"/>
      <c r="AD369" s="95"/>
      <c r="AE369" s="95"/>
      <c r="AF369" s="95"/>
      <c r="AG369" s="95"/>
      <c r="AH369" s="316"/>
      <c r="AI369" s="147"/>
    </row>
    <row r="370" spans="4:35">
      <c r="D370" s="95"/>
      <c r="E370" s="198"/>
      <c r="F370" s="95"/>
      <c r="G370" s="95"/>
      <c r="H370" s="95"/>
      <c r="I370" s="95"/>
      <c r="J370" s="95"/>
      <c r="K370" s="95"/>
      <c r="L370" s="95"/>
      <c r="M370" s="95"/>
      <c r="N370" s="95"/>
      <c r="O370" s="95"/>
      <c r="P370" s="95"/>
      <c r="Q370" s="95"/>
      <c r="R370" s="95"/>
      <c r="S370" s="95"/>
      <c r="T370" s="95"/>
      <c r="U370" s="95"/>
      <c r="V370" s="95"/>
      <c r="W370" s="95"/>
      <c r="X370" s="95"/>
      <c r="Y370" s="95"/>
      <c r="Z370" s="95"/>
      <c r="AA370" s="95"/>
      <c r="AB370" s="95"/>
      <c r="AC370" s="95"/>
      <c r="AD370" s="95"/>
      <c r="AE370" s="95"/>
      <c r="AF370" s="95"/>
      <c r="AG370" s="95"/>
      <c r="AH370" s="316"/>
      <c r="AI370" s="147"/>
    </row>
    <row r="371" spans="4:35">
      <c r="D371" s="95"/>
      <c r="E371" s="198"/>
      <c r="F371" s="95"/>
      <c r="G371" s="95"/>
      <c r="H371" s="95"/>
      <c r="I371" s="95"/>
      <c r="J371" s="95"/>
      <c r="K371" s="95"/>
      <c r="L371" s="95"/>
      <c r="M371" s="95"/>
      <c r="N371" s="95"/>
      <c r="O371" s="95"/>
      <c r="P371" s="95"/>
      <c r="Q371" s="95"/>
      <c r="R371" s="95"/>
      <c r="S371" s="95"/>
      <c r="T371" s="95"/>
      <c r="U371" s="95"/>
      <c r="V371" s="95"/>
      <c r="W371" s="95"/>
      <c r="X371" s="95"/>
      <c r="Y371" s="95"/>
      <c r="Z371" s="95"/>
      <c r="AA371" s="95"/>
      <c r="AB371" s="95"/>
      <c r="AC371" s="95"/>
      <c r="AD371" s="95"/>
      <c r="AE371" s="95"/>
      <c r="AF371" s="95"/>
      <c r="AG371" s="95"/>
      <c r="AH371" s="316"/>
      <c r="AI371" s="147"/>
    </row>
    <row r="372" spans="4:35">
      <c r="D372" s="95"/>
      <c r="E372" s="198"/>
      <c r="F372" s="95"/>
      <c r="G372" s="95"/>
      <c r="H372" s="95"/>
      <c r="I372" s="95"/>
      <c r="J372" s="95"/>
      <c r="K372" s="95"/>
      <c r="L372" s="95"/>
      <c r="M372" s="95"/>
      <c r="N372" s="95"/>
      <c r="O372" s="95"/>
      <c r="P372" s="95"/>
      <c r="Q372" s="95"/>
      <c r="R372" s="95"/>
      <c r="S372" s="95"/>
      <c r="T372" s="95"/>
      <c r="U372" s="95"/>
      <c r="V372" s="95"/>
      <c r="W372" s="95"/>
      <c r="X372" s="95"/>
      <c r="Y372" s="95"/>
      <c r="Z372" s="95"/>
      <c r="AA372" s="95"/>
      <c r="AB372" s="95"/>
      <c r="AC372" s="95"/>
      <c r="AD372" s="95"/>
      <c r="AE372" s="95"/>
      <c r="AF372" s="95"/>
      <c r="AG372" s="95"/>
      <c r="AH372" s="316"/>
      <c r="AI372" s="147"/>
    </row>
    <row r="373" spans="4:35">
      <c r="D373" s="95"/>
      <c r="E373" s="198"/>
      <c r="F373" s="95"/>
      <c r="G373" s="95"/>
      <c r="H373" s="95"/>
      <c r="I373" s="95"/>
      <c r="J373" s="95"/>
      <c r="K373" s="95"/>
      <c r="L373" s="95"/>
      <c r="M373" s="95"/>
      <c r="N373" s="95"/>
      <c r="O373" s="95"/>
      <c r="P373" s="95"/>
      <c r="Q373" s="95"/>
      <c r="R373" s="95"/>
      <c r="S373" s="95"/>
      <c r="T373" s="95"/>
      <c r="U373" s="95"/>
      <c r="V373" s="95"/>
      <c r="W373" s="95"/>
      <c r="X373" s="95"/>
      <c r="Y373" s="95"/>
      <c r="Z373" s="95"/>
      <c r="AA373" s="95"/>
      <c r="AB373" s="95"/>
      <c r="AC373" s="95"/>
      <c r="AD373" s="95"/>
      <c r="AE373" s="95"/>
      <c r="AF373" s="95"/>
      <c r="AG373" s="95"/>
      <c r="AH373" s="316"/>
      <c r="AI373" s="147"/>
    </row>
    <row r="374" spans="4:35">
      <c r="D374" s="95"/>
      <c r="E374" s="198"/>
      <c r="F374" s="95"/>
      <c r="G374" s="95"/>
      <c r="H374" s="95"/>
      <c r="I374" s="95"/>
      <c r="J374" s="95"/>
      <c r="K374" s="95"/>
      <c r="L374" s="95"/>
      <c r="M374" s="95"/>
      <c r="N374" s="95"/>
      <c r="O374" s="95"/>
      <c r="P374" s="95"/>
      <c r="Q374" s="95"/>
      <c r="R374" s="95"/>
      <c r="S374" s="95"/>
      <c r="T374" s="95"/>
      <c r="U374" s="95"/>
      <c r="V374" s="95"/>
      <c r="W374" s="95"/>
      <c r="X374" s="95"/>
      <c r="Y374" s="95"/>
      <c r="Z374" s="95"/>
      <c r="AA374" s="95"/>
      <c r="AB374" s="95"/>
      <c r="AC374" s="95"/>
      <c r="AD374" s="95"/>
      <c r="AE374" s="95"/>
      <c r="AF374" s="95"/>
      <c r="AG374" s="95"/>
      <c r="AH374" s="316"/>
      <c r="AI374" s="147"/>
    </row>
    <row r="375" spans="4:35">
      <c r="D375" s="95"/>
      <c r="E375" s="198"/>
      <c r="F375" s="95"/>
      <c r="G375" s="95"/>
      <c r="H375" s="95"/>
      <c r="I375" s="95"/>
      <c r="J375" s="95"/>
      <c r="K375" s="95"/>
      <c r="L375" s="95"/>
      <c r="M375" s="95"/>
      <c r="N375" s="95"/>
      <c r="O375" s="95"/>
      <c r="P375" s="95"/>
      <c r="Q375" s="95"/>
      <c r="R375" s="95"/>
      <c r="S375" s="95"/>
      <c r="T375" s="95"/>
      <c r="U375" s="95"/>
      <c r="V375" s="95"/>
      <c r="W375" s="95"/>
      <c r="X375" s="95"/>
      <c r="Y375" s="95"/>
      <c r="Z375" s="95"/>
      <c r="AA375" s="95"/>
      <c r="AB375" s="95"/>
      <c r="AC375" s="95"/>
      <c r="AD375" s="95"/>
      <c r="AE375" s="95"/>
      <c r="AF375" s="95"/>
      <c r="AG375" s="95"/>
      <c r="AH375" s="316"/>
      <c r="AI375" s="147"/>
    </row>
    <row r="376" spans="4:35">
      <c r="D376" s="95"/>
      <c r="E376" s="198"/>
      <c r="F376" s="95"/>
      <c r="G376" s="95"/>
      <c r="H376" s="95"/>
      <c r="I376" s="95"/>
      <c r="J376" s="95"/>
      <c r="K376" s="95"/>
      <c r="L376" s="95"/>
      <c r="M376" s="95"/>
      <c r="N376" s="95"/>
      <c r="O376" s="95"/>
      <c r="P376" s="95"/>
      <c r="Q376" s="95"/>
      <c r="R376" s="95"/>
      <c r="S376" s="95"/>
      <c r="T376" s="95"/>
      <c r="U376" s="95"/>
      <c r="V376" s="95"/>
      <c r="W376" s="95"/>
      <c r="X376" s="95"/>
      <c r="Y376" s="95"/>
      <c r="Z376" s="95"/>
      <c r="AA376" s="95"/>
      <c r="AB376" s="95"/>
      <c r="AC376" s="95"/>
      <c r="AD376" s="95"/>
      <c r="AE376" s="95"/>
      <c r="AF376" s="95"/>
      <c r="AG376" s="95"/>
      <c r="AH376" s="316"/>
      <c r="AI376" s="147"/>
    </row>
    <row r="377" spans="4:35">
      <c r="D377" s="95"/>
      <c r="E377" s="198"/>
      <c r="F377" s="95"/>
      <c r="G377" s="95"/>
      <c r="H377" s="95"/>
      <c r="I377" s="95"/>
      <c r="J377" s="95"/>
      <c r="K377" s="95"/>
      <c r="L377" s="95"/>
      <c r="M377" s="95"/>
      <c r="N377" s="95"/>
      <c r="O377" s="95"/>
      <c r="P377" s="95"/>
      <c r="Q377" s="95"/>
      <c r="R377" s="95"/>
      <c r="S377" s="95"/>
      <c r="T377" s="95"/>
      <c r="U377" s="95"/>
      <c r="V377" s="95"/>
      <c r="W377" s="95"/>
      <c r="X377" s="95"/>
      <c r="Y377" s="95"/>
      <c r="Z377" s="95"/>
      <c r="AA377" s="95"/>
      <c r="AB377" s="95"/>
      <c r="AC377" s="95"/>
      <c r="AD377" s="95"/>
      <c r="AE377" s="95"/>
      <c r="AF377" s="95"/>
      <c r="AG377" s="95"/>
      <c r="AH377" s="316"/>
      <c r="AI377" s="147"/>
    </row>
    <row r="378" spans="4:35">
      <c r="D378" s="95"/>
      <c r="E378" s="198"/>
      <c r="F378" s="95"/>
      <c r="G378" s="95"/>
      <c r="H378" s="95"/>
      <c r="I378" s="95"/>
      <c r="J378" s="95"/>
      <c r="K378" s="95"/>
      <c r="L378" s="95"/>
      <c r="M378" s="95"/>
      <c r="N378" s="95"/>
      <c r="O378" s="95"/>
      <c r="P378" s="95"/>
      <c r="Q378" s="95"/>
      <c r="R378" s="95"/>
      <c r="S378" s="95"/>
      <c r="T378" s="95"/>
      <c r="U378" s="95"/>
      <c r="V378" s="95"/>
      <c r="W378" s="95"/>
      <c r="X378" s="95"/>
      <c r="Y378" s="95"/>
      <c r="Z378" s="95"/>
      <c r="AA378" s="95"/>
      <c r="AB378" s="95"/>
      <c r="AC378" s="95"/>
      <c r="AD378" s="95"/>
      <c r="AE378" s="95"/>
      <c r="AF378" s="95"/>
      <c r="AG378" s="95"/>
      <c r="AH378" s="316"/>
      <c r="AI378" s="147"/>
    </row>
    <row r="379" spans="4:35">
      <c r="D379" s="95"/>
      <c r="E379" s="198"/>
      <c r="F379" s="95"/>
      <c r="G379" s="95"/>
      <c r="H379" s="95"/>
      <c r="I379" s="95"/>
      <c r="J379" s="95"/>
      <c r="K379" s="95"/>
      <c r="L379" s="95"/>
      <c r="M379" s="95"/>
      <c r="N379" s="95"/>
      <c r="O379" s="95"/>
      <c r="P379" s="95"/>
      <c r="Q379" s="95"/>
      <c r="R379" s="95"/>
      <c r="S379" s="95"/>
      <c r="T379" s="95"/>
      <c r="U379" s="95"/>
      <c r="V379" s="95"/>
      <c r="W379" s="95"/>
      <c r="X379" s="95"/>
      <c r="Y379" s="95"/>
      <c r="Z379" s="95"/>
      <c r="AA379" s="95"/>
      <c r="AB379" s="95"/>
      <c r="AC379" s="95"/>
      <c r="AD379" s="95"/>
      <c r="AE379" s="95"/>
      <c r="AF379" s="95"/>
      <c r="AG379" s="95"/>
      <c r="AH379" s="316"/>
      <c r="AI379" s="147"/>
    </row>
    <row r="380" spans="4:35">
      <c r="D380" s="95"/>
      <c r="E380" s="198"/>
      <c r="F380" s="95"/>
      <c r="G380" s="95"/>
      <c r="H380" s="95"/>
      <c r="I380" s="95"/>
      <c r="J380" s="95"/>
      <c r="K380" s="95"/>
      <c r="L380" s="95"/>
      <c r="M380" s="95"/>
      <c r="N380" s="95"/>
      <c r="O380" s="95"/>
      <c r="P380" s="95"/>
      <c r="Q380" s="95"/>
      <c r="R380" s="95"/>
      <c r="S380" s="95"/>
      <c r="T380" s="95"/>
      <c r="U380" s="95"/>
      <c r="V380" s="95"/>
      <c r="W380" s="95"/>
      <c r="X380" s="95"/>
      <c r="Y380" s="95"/>
      <c r="Z380" s="95"/>
      <c r="AA380" s="95"/>
      <c r="AB380" s="95"/>
      <c r="AC380" s="95"/>
      <c r="AD380" s="95"/>
      <c r="AE380" s="95"/>
      <c r="AF380" s="95"/>
      <c r="AG380" s="95"/>
      <c r="AH380" s="316"/>
      <c r="AI380" s="147"/>
    </row>
    <row r="381" spans="4:35">
      <c r="D381" s="95"/>
      <c r="E381" s="198"/>
      <c r="F381" s="95"/>
      <c r="G381" s="95"/>
      <c r="H381" s="95"/>
      <c r="I381" s="95"/>
      <c r="J381" s="95"/>
      <c r="K381" s="95"/>
      <c r="L381" s="95"/>
      <c r="M381" s="95"/>
      <c r="N381" s="95"/>
      <c r="O381" s="95"/>
      <c r="P381" s="95"/>
      <c r="Q381" s="95"/>
      <c r="R381" s="95"/>
      <c r="S381" s="95"/>
      <c r="T381" s="95"/>
      <c r="U381" s="95"/>
      <c r="V381" s="95"/>
      <c r="W381" s="95"/>
      <c r="X381" s="95"/>
      <c r="Y381" s="95"/>
      <c r="Z381" s="95"/>
      <c r="AA381" s="95"/>
      <c r="AB381" s="95"/>
      <c r="AC381" s="95"/>
      <c r="AD381" s="95"/>
      <c r="AE381" s="95"/>
      <c r="AF381" s="95"/>
      <c r="AG381" s="95"/>
      <c r="AH381" s="316"/>
      <c r="AI381" s="147"/>
    </row>
    <row r="382" spans="4:35">
      <c r="D382" s="95"/>
      <c r="E382" s="198"/>
      <c r="F382" s="95"/>
      <c r="G382" s="95"/>
      <c r="H382" s="95"/>
      <c r="I382" s="95"/>
      <c r="J382" s="95"/>
      <c r="K382" s="95"/>
      <c r="L382" s="95"/>
      <c r="M382" s="95"/>
      <c r="N382" s="95"/>
      <c r="O382" s="95"/>
      <c r="P382" s="95"/>
      <c r="Q382" s="95"/>
      <c r="R382" s="95"/>
      <c r="S382" s="95"/>
      <c r="T382" s="95"/>
      <c r="U382" s="95"/>
      <c r="V382" s="95"/>
      <c r="W382" s="95"/>
      <c r="X382" s="95"/>
      <c r="Y382" s="95"/>
      <c r="Z382" s="95"/>
      <c r="AA382" s="95"/>
      <c r="AB382" s="95"/>
      <c r="AC382" s="95"/>
      <c r="AD382" s="95"/>
      <c r="AE382" s="95"/>
      <c r="AF382" s="95"/>
      <c r="AG382" s="95"/>
      <c r="AH382" s="316"/>
      <c r="AI382" s="147"/>
    </row>
    <row r="383" spans="4:35">
      <c r="D383" s="95"/>
      <c r="E383" s="198"/>
      <c r="F383" s="95"/>
      <c r="G383" s="95"/>
      <c r="H383" s="95"/>
      <c r="I383" s="95"/>
      <c r="J383" s="95"/>
      <c r="K383" s="95"/>
      <c r="L383" s="95"/>
      <c r="M383" s="95"/>
      <c r="N383" s="95"/>
      <c r="O383" s="95"/>
      <c r="P383" s="95"/>
      <c r="Q383" s="95"/>
      <c r="R383" s="95"/>
      <c r="S383" s="95"/>
      <c r="T383" s="95"/>
      <c r="U383" s="95"/>
      <c r="V383" s="95"/>
      <c r="W383" s="95"/>
      <c r="X383" s="95"/>
      <c r="Y383" s="95"/>
      <c r="Z383" s="95"/>
      <c r="AA383" s="95"/>
      <c r="AB383" s="95"/>
      <c r="AC383" s="95"/>
      <c r="AD383" s="95"/>
      <c r="AE383" s="95"/>
      <c r="AF383" s="95"/>
      <c r="AG383" s="95"/>
      <c r="AH383" s="316"/>
      <c r="AI383" s="147"/>
    </row>
    <row r="384" spans="4:35">
      <c r="D384" s="95"/>
      <c r="E384" s="198"/>
      <c r="F384" s="95"/>
      <c r="G384" s="95"/>
      <c r="H384" s="95"/>
      <c r="I384" s="95"/>
      <c r="J384" s="95"/>
      <c r="K384" s="95"/>
      <c r="L384" s="95"/>
      <c r="M384" s="95"/>
      <c r="N384" s="95"/>
      <c r="O384" s="95"/>
      <c r="P384" s="95"/>
      <c r="Q384" s="95"/>
      <c r="R384" s="95"/>
      <c r="S384" s="95"/>
      <c r="T384" s="95"/>
      <c r="U384" s="95"/>
      <c r="V384" s="95"/>
      <c r="W384" s="95"/>
      <c r="X384" s="95"/>
      <c r="Y384" s="95"/>
      <c r="Z384" s="95"/>
      <c r="AA384" s="95"/>
      <c r="AB384" s="95"/>
      <c r="AC384" s="95"/>
      <c r="AD384" s="95"/>
      <c r="AE384" s="95"/>
      <c r="AF384" s="95"/>
      <c r="AG384" s="95"/>
      <c r="AH384" s="316"/>
      <c r="AI384" s="147"/>
    </row>
    <row r="385" spans="4:35">
      <c r="D385" s="95"/>
      <c r="E385" s="198"/>
      <c r="F385" s="95"/>
      <c r="G385" s="95"/>
      <c r="H385" s="95"/>
      <c r="I385" s="95"/>
      <c r="J385" s="95"/>
      <c r="K385" s="95"/>
      <c r="L385" s="95"/>
      <c r="M385" s="95"/>
      <c r="N385" s="95"/>
      <c r="O385" s="95"/>
      <c r="P385" s="95"/>
      <c r="Q385" s="95"/>
      <c r="R385" s="95"/>
      <c r="S385" s="95"/>
      <c r="T385" s="95"/>
      <c r="U385" s="95"/>
      <c r="V385" s="95"/>
      <c r="W385" s="95"/>
      <c r="X385" s="95"/>
      <c r="Y385" s="95"/>
      <c r="Z385" s="95"/>
      <c r="AA385" s="95"/>
      <c r="AB385" s="95"/>
      <c r="AC385" s="95"/>
      <c r="AD385" s="95"/>
      <c r="AE385" s="95"/>
      <c r="AF385" s="95"/>
      <c r="AG385" s="95"/>
      <c r="AH385" s="316"/>
      <c r="AI385" s="147"/>
    </row>
    <row r="386" spans="4:35">
      <c r="D386" s="95"/>
      <c r="E386" s="198"/>
      <c r="F386" s="95"/>
      <c r="G386" s="95"/>
      <c r="H386" s="95"/>
      <c r="I386" s="95"/>
      <c r="J386" s="95"/>
      <c r="K386" s="95"/>
      <c r="L386" s="95"/>
      <c r="M386" s="95"/>
      <c r="N386" s="95"/>
      <c r="O386" s="95"/>
      <c r="P386" s="95"/>
      <c r="Q386" s="95"/>
      <c r="R386" s="95"/>
      <c r="S386" s="95"/>
      <c r="T386" s="95"/>
      <c r="U386" s="95"/>
      <c r="V386" s="95"/>
      <c r="W386" s="95"/>
      <c r="X386" s="95"/>
      <c r="Y386" s="95"/>
      <c r="Z386" s="95"/>
      <c r="AA386" s="95"/>
      <c r="AB386" s="95"/>
      <c r="AC386" s="95"/>
      <c r="AD386" s="95"/>
      <c r="AE386" s="95"/>
      <c r="AF386" s="95"/>
      <c r="AG386" s="95"/>
      <c r="AH386" s="316"/>
      <c r="AI386" s="147"/>
    </row>
    <row r="387" spans="4:35">
      <c r="D387" s="95"/>
      <c r="E387" s="198"/>
      <c r="F387" s="95"/>
      <c r="G387" s="95"/>
      <c r="H387" s="95"/>
      <c r="I387" s="95"/>
      <c r="J387" s="95"/>
      <c r="K387" s="95"/>
      <c r="L387" s="95"/>
      <c r="M387" s="95"/>
      <c r="N387" s="95"/>
      <c r="O387" s="95"/>
      <c r="P387" s="95"/>
      <c r="Q387" s="95"/>
      <c r="R387" s="95"/>
      <c r="S387" s="95"/>
      <c r="T387" s="95"/>
      <c r="U387" s="95"/>
      <c r="V387" s="95"/>
      <c r="W387" s="95"/>
      <c r="X387" s="95"/>
      <c r="Y387" s="95"/>
      <c r="Z387" s="95"/>
      <c r="AA387" s="95"/>
      <c r="AB387" s="95"/>
      <c r="AC387" s="95"/>
      <c r="AD387" s="95"/>
      <c r="AE387" s="95"/>
      <c r="AF387" s="95"/>
      <c r="AG387" s="95"/>
      <c r="AH387" s="316"/>
      <c r="AI387" s="147"/>
    </row>
    <row r="388" spans="4:35">
      <c r="D388" s="95"/>
      <c r="E388" s="198"/>
      <c r="F388" s="95"/>
      <c r="G388" s="95"/>
      <c r="H388" s="95"/>
      <c r="I388" s="95"/>
      <c r="J388" s="95"/>
      <c r="K388" s="95"/>
      <c r="L388" s="95"/>
      <c r="M388" s="95"/>
      <c r="N388" s="95"/>
      <c r="O388" s="95"/>
      <c r="P388" s="95"/>
      <c r="Q388" s="95"/>
      <c r="R388" s="95"/>
      <c r="S388" s="95"/>
      <c r="T388" s="95"/>
      <c r="U388" s="95"/>
      <c r="V388" s="95"/>
      <c r="W388" s="95"/>
      <c r="X388" s="95"/>
      <c r="Y388" s="95"/>
      <c r="Z388" s="95"/>
      <c r="AA388" s="95"/>
      <c r="AB388" s="95"/>
      <c r="AC388" s="95"/>
      <c r="AD388" s="95"/>
      <c r="AE388" s="95"/>
      <c r="AF388" s="95"/>
      <c r="AG388" s="95"/>
      <c r="AH388" s="316"/>
      <c r="AI388" s="147"/>
    </row>
    <row r="389" spans="4:35">
      <c r="D389" s="95"/>
      <c r="E389" s="198"/>
      <c r="F389" s="95"/>
      <c r="G389" s="95"/>
      <c r="H389" s="95"/>
      <c r="I389" s="95"/>
      <c r="J389" s="95"/>
      <c r="K389" s="95"/>
      <c r="L389" s="95"/>
      <c r="M389" s="95"/>
      <c r="N389" s="95"/>
      <c r="O389" s="95"/>
      <c r="P389" s="95"/>
      <c r="Q389" s="95"/>
      <c r="R389" s="95"/>
      <c r="S389" s="95"/>
      <c r="T389" s="95"/>
      <c r="U389" s="95"/>
      <c r="V389" s="95"/>
      <c r="W389" s="95"/>
      <c r="X389" s="95"/>
      <c r="Y389" s="95"/>
      <c r="Z389" s="95"/>
      <c r="AA389" s="95"/>
      <c r="AB389" s="95"/>
      <c r="AC389" s="95"/>
      <c r="AD389" s="95"/>
      <c r="AE389" s="95"/>
      <c r="AF389" s="95"/>
      <c r="AG389" s="95"/>
      <c r="AH389" s="316"/>
      <c r="AI389" s="147"/>
    </row>
    <row r="390" spans="4:35">
      <c r="D390" s="95"/>
      <c r="E390" s="198"/>
      <c r="F390" s="95"/>
      <c r="G390" s="95"/>
      <c r="H390" s="95"/>
      <c r="I390" s="95"/>
      <c r="J390" s="95"/>
      <c r="K390" s="95"/>
      <c r="L390" s="95"/>
      <c r="M390" s="95"/>
      <c r="N390" s="95"/>
      <c r="O390" s="95"/>
      <c r="P390" s="95"/>
      <c r="Q390" s="95"/>
      <c r="R390" s="95"/>
      <c r="S390" s="95"/>
      <c r="T390" s="95"/>
      <c r="U390" s="95"/>
      <c r="V390" s="95"/>
      <c r="W390" s="95"/>
      <c r="X390" s="95"/>
      <c r="Y390" s="95"/>
      <c r="Z390" s="95"/>
      <c r="AA390" s="95"/>
      <c r="AB390" s="95"/>
      <c r="AC390" s="95"/>
      <c r="AD390" s="95"/>
      <c r="AE390" s="95"/>
      <c r="AF390" s="95"/>
      <c r="AG390" s="95"/>
      <c r="AH390" s="316"/>
      <c r="AI390" s="147"/>
    </row>
    <row r="391" spans="4:35">
      <c r="D391" s="95"/>
      <c r="E391" s="198"/>
      <c r="F391" s="95"/>
      <c r="G391" s="95"/>
      <c r="H391" s="95"/>
      <c r="I391" s="95"/>
      <c r="J391" s="95"/>
      <c r="K391" s="95"/>
      <c r="L391" s="95"/>
      <c r="M391" s="95"/>
      <c r="N391" s="95"/>
      <c r="O391" s="95"/>
      <c r="P391" s="95"/>
      <c r="Q391" s="95"/>
      <c r="R391" s="95"/>
      <c r="S391" s="95"/>
      <c r="T391" s="95"/>
      <c r="U391" s="95"/>
      <c r="V391" s="95"/>
      <c r="W391" s="95"/>
      <c r="X391" s="95"/>
      <c r="Y391" s="95"/>
      <c r="Z391" s="95"/>
      <c r="AA391" s="95"/>
      <c r="AB391" s="95"/>
      <c r="AC391" s="95"/>
      <c r="AD391" s="95"/>
      <c r="AE391" s="95"/>
      <c r="AF391" s="95"/>
      <c r="AG391" s="95"/>
      <c r="AH391" s="316"/>
      <c r="AI391" s="147"/>
    </row>
    <row r="392" spans="4:35">
      <c r="D392" s="95"/>
      <c r="E392" s="198"/>
      <c r="F392" s="95"/>
      <c r="G392" s="95"/>
      <c r="H392" s="95"/>
      <c r="I392" s="95"/>
      <c r="J392" s="95"/>
      <c r="K392" s="95"/>
      <c r="L392" s="95"/>
      <c r="M392" s="95"/>
      <c r="N392" s="95"/>
      <c r="O392" s="95"/>
      <c r="P392" s="95"/>
      <c r="Q392" s="95"/>
      <c r="R392" s="95"/>
      <c r="S392" s="95"/>
      <c r="T392" s="95"/>
      <c r="U392" s="95"/>
      <c r="V392" s="95"/>
      <c r="W392" s="95"/>
      <c r="X392" s="95"/>
      <c r="Y392" s="95"/>
      <c r="Z392" s="95"/>
      <c r="AA392" s="95"/>
      <c r="AB392" s="95"/>
      <c r="AC392" s="95"/>
      <c r="AD392" s="95"/>
      <c r="AE392" s="95"/>
      <c r="AF392" s="95"/>
      <c r="AG392" s="95"/>
      <c r="AH392" s="316"/>
      <c r="AI392" s="147"/>
    </row>
    <row r="393" spans="4:35">
      <c r="D393" s="95"/>
      <c r="E393" s="198"/>
      <c r="F393" s="95"/>
      <c r="G393" s="95"/>
      <c r="H393" s="95"/>
      <c r="I393" s="95"/>
      <c r="J393" s="95"/>
      <c r="K393" s="95"/>
      <c r="L393" s="95"/>
      <c r="M393" s="95"/>
      <c r="N393" s="95"/>
      <c r="O393" s="95"/>
      <c r="P393" s="95"/>
      <c r="Q393" s="95"/>
      <c r="R393" s="95"/>
      <c r="S393" s="95"/>
      <c r="T393" s="95"/>
      <c r="U393" s="95"/>
      <c r="V393" s="95"/>
      <c r="W393" s="95"/>
      <c r="X393" s="95"/>
      <c r="Y393" s="95"/>
      <c r="Z393" s="95"/>
      <c r="AA393" s="95"/>
      <c r="AB393" s="95"/>
      <c r="AC393" s="95"/>
      <c r="AD393" s="95"/>
      <c r="AE393" s="95"/>
      <c r="AF393" s="95"/>
      <c r="AG393" s="95"/>
      <c r="AH393" s="316"/>
      <c r="AI393" s="147"/>
    </row>
    <row r="394" spans="4:35">
      <c r="D394" s="95"/>
      <c r="E394" s="198"/>
      <c r="F394" s="95"/>
      <c r="G394" s="95"/>
      <c r="H394" s="95"/>
      <c r="I394" s="95"/>
      <c r="J394" s="95"/>
      <c r="K394" s="95"/>
      <c r="L394" s="95"/>
      <c r="M394" s="95"/>
      <c r="N394" s="95"/>
      <c r="O394" s="95"/>
      <c r="P394" s="95"/>
      <c r="Q394" s="95"/>
      <c r="R394" s="95"/>
      <c r="S394" s="95"/>
      <c r="T394" s="95"/>
      <c r="U394" s="95"/>
      <c r="V394" s="95"/>
      <c r="W394" s="95"/>
      <c r="X394" s="95"/>
      <c r="Y394" s="95"/>
      <c r="Z394" s="95"/>
      <c r="AA394" s="95"/>
      <c r="AB394" s="95"/>
      <c r="AC394" s="95"/>
      <c r="AD394" s="95"/>
      <c r="AE394" s="95"/>
      <c r="AF394" s="95"/>
      <c r="AG394" s="95"/>
      <c r="AH394" s="316"/>
      <c r="AI394" s="147"/>
    </row>
    <row r="395" spans="4:35">
      <c r="D395" s="95"/>
      <c r="E395" s="198"/>
      <c r="F395" s="95"/>
      <c r="G395" s="95"/>
      <c r="H395" s="95"/>
      <c r="I395" s="95"/>
      <c r="J395" s="95"/>
      <c r="K395" s="95"/>
      <c r="L395" s="95"/>
      <c r="M395" s="95"/>
      <c r="N395" s="95"/>
      <c r="O395" s="95"/>
      <c r="P395" s="95"/>
      <c r="Q395" s="95"/>
      <c r="R395" s="95"/>
      <c r="S395" s="95"/>
      <c r="T395" s="95"/>
      <c r="U395" s="95"/>
      <c r="V395" s="95"/>
      <c r="W395" s="95"/>
      <c r="X395" s="95"/>
      <c r="Y395" s="95"/>
      <c r="Z395" s="95"/>
      <c r="AA395" s="95"/>
      <c r="AB395" s="95"/>
      <c r="AC395" s="95"/>
      <c r="AD395" s="95"/>
      <c r="AE395" s="95"/>
      <c r="AF395" s="95"/>
      <c r="AG395" s="95"/>
      <c r="AH395" s="316"/>
      <c r="AI395" s="147"/>
    </row>
    <row r="396" spans="4:35">
      <c r="D396" s="95"/>
      <c r="E396" s="198"/>
      <c r="F396" s="95"/>
      <c r="G396" s="95"/>
      <c r="H396" s="95"/>
      <c r="I396" s="95"/>
      <c r="J396" s="95"/>
      <c r="K396" s="95"/>
      <c r="L396" s="95"/>
      <c r="M396" s="95"/>
      <c r="N396" s="95"/>
      <c r="O396" s="95"/>
      <c r="P396" s="95"/>
      <c r="Q396" s="95"/>
      <c r="R396" s="95"/>
      <c r="S396" s="95"/>
      <c r="T396" s="95"/>
      <c r="U396" s="95"/>
      <c r="V396" s="95"/>
      <c r="W396" s="95"/>
      <c r="X396" s="95"/>
      <c r="Y396" s="95"/>
      <c r="Z396" s="95"/>
      <c r="AA396" s="95"/>
      <c r="AB396" s="95"/>
      <c r="AC396" s="95"/>
      <c r="AD396" s="95"/>
      <c r="AE396" s="95"/>
      <c r="AF396" s="95"/>
      <c r="AG396" s="95"/>
      <c r="AH396" s="316"/>
      <c r="AI396" s="147"/>
    </row>
    <row r="397" spans="4:35">
      <c r="D397" s="95"/>
      <c r="E397" s="198"/>
      <c r="F397" s="95"/>
      <c r="G397" s="95"/>
      <c r="H397" s="95"/>
      <c r="I397" s="95"/>
      <c r="J397" s="95"/>
      <c r="K397" s="95"/>
      <c r="L397" s="95"/>
      <c r="M397" s="95"/>
      <c r="N397" s="95"/>
      <c r="O397" s="95"/>
      <c r="P397" s="95"/>
      <c r="Q397" s="95"/>
      <c r="R397" s="95"/>
      <c r="S397" s="95"/>
      <c r="T397" s="95"/>
      <c r="U397" s="95"/>
      <c r="V397" s="95"/>
      <c r="W397" s="95"/>
      <c r="X397" s="95"/>
      <c r="Y397" s="95"/>
      <c r="Z397" s="95"/>
      <c r="AA397" s="95"/>
      <c r="AB397" s="95"/>
      <c r="AC397" s="95"/>
      <c r="AD397" s="95"/>
      <c r="AE397" s="95"/>
      <c r="AF397" s="95"/>
      <c r="AG397" s="95"/>
      <c r="AH397" s="316"/>
      <c r="AI397" s="147"/>
    </row>
    <row r="398" spans="4:35">
      <c r="D398" s="95"/>
      <c r="E398" s="198"/>
      <c r="F398" s="95"/>
      <c r="G398" s="95"/>
      <c r="H398" s="95"/>
      <c r="I398" s="95"/>
      <c r="J398" s="95"/>
      <c r="K398" s="95"/>
      <c r="L398" s="95"/>
      <c r="M398" s="95"/>
      <c r="N398" s="95"/>
      <c r="O398" s="95"/>
      <c r="P398" s="95"/>
      <c r="Q398" s="95"/>
      <c r="R398" s="95"/>
      <c r="S398" s="95"/>
      <c r="T398" s="95"/>
      <c r="U398" s="95"/>
      <c r="V398" s="95"/>
      <c r="W398" s="95"/>
      <c r="X398" s="95"/>
      <c r="Y398" s="95"/>
      <c r="Z398" s="95"/>
      <c r="AA398" s="95"/>
      <c r="AB398" s="95"/>
      <c r="AC398" s="95"/>
      <c r="AD398" s="95"/>
      <c r="AE398" s="95"/>
      <c r="AF398" s="95"/>
      <c r="AG398" s="95"/>
      <c r="AH398" s="316"/>
      <c r="AI398" s="147"/>
    </row>
    <row r="399" spans="4:35">
      <c r="D399" s="95"/>
      <c r="E399" s="198"/>
      <c r="F399" s="95"/>
      <c r="G399" s="95"/>
      <c r="H399" s="95"/>
      <c r="I399" s="95"/>
      <c r="J399" s="95"/>
      <c r="K399" s="95"/>
      <c r="L399" s="95"/>
      <c r="M399" s="95"/>
      <c r="N399" s="95"/>
      <c r="O399" s="95"/>
      <c r="P399" s="95"/>
      <c r="Q399" s="95"/>
      <c r="R399" s="95"/>
      <c r="S399" s="95"/>
      <c r="T399" s="95"/>
      <c r="U399" s="95"/>
      <c r="V399" s="95"/>
      <c r="W399" s="95"/>
      <c r="X399" s="95"/>
      <c r="Y399" s="95"/>
      <c r="Z399" s="95"/>
      <c r="AA399" s="95"/>
      <c r="AB399" s="95"/>
      <c r="AC399" s="95"/>
      <c r="AD399" s="95"/>
      <c r="AE399" s="95"/>
      <c r="AF399" s="95"/>
      <c r="AG399" s="95"/>
      <c r="AH399" s="316"/>
      <c r="AI399" s="147"/>
    </row>
    <row r="400" spans="4:35">
      <c r="D400" s="95"/>
      <c r="E400" s="198"/>
      <c r="F400" s="95"/>
      <c r="G400" s="95"/>
      <c r="H400" s="95"/>
      <c r="I400" s="95"/>
      <c r="J400" s="95"/>
      <c r="K400" s="95"/>
      <c r="L400" s="95"/>
      <c r="M400" s="95"/>
      <c r="N400" s="95"/>
      <c r="O400" s="95"/>
      <c r="P400" s="95"/>
      <c r="Q400" s="95"/>
      <c r="R400" s="95"/>
      <c r="S400" s="95"/>
      <c r="T400" s="95"/>
      <c r="U400" s="95"/>
      <c r="V400" s="95"/>
      <c r="W400" s="95"/>
      <c r="X400" s="95"/>
      <c r="Y400" s="95"/>
      <c r="Z400" s="95"/>
      <c r="AA400" s="95"/>
      <c r="AB400" s="95"/>
      <c r="AC400" s="95"/>
      <c r="AD400" s="95"/>
      <c r="AE400" s="95"/>
      <c r="AF400" s="95"/>
      <c r="AG400" s="95"/>
      <c r="AH400" s="316"/>
      <c r="AI400" s="147"/>
    </row>
    <row r="401" spans="4:35">
      <c r="D401" s="95"/>
      <c r="E401" s="198"/>
      <c r="F401" s="95"/>
      <c r="G401" s="95"/>
      <c r="H401" s="95"/>
      <c r="I401" s="95"/>
      <c r="J401" s="95"/>
      <c r="K401" s="95"/>
      <c r="L401" s="95"/>
      <c r="M401" s="95"/>
      <c r="N401" s="95"/>
      <c r="O401" s="95"/>
      <c r="P401" s="95"/>
      <c r="Q401" s="95"/>
      <c r="R401" s="95"/>
      <c r="S401" s="95"/>
      <c r="T401" s="95"/>
      <c r="U401" s="95"/>
      <c r="V401" s="95"/>
      <c r="W401" s="95"/>
      <c r="X401" s="95"/>
      <c r="Y401" s="95"/>
      <c r="Z401" s="95"/>
      <c r="AA401" s="95"/>
      <c r="AB401" s="95"/>
      <c r="AC401" s="95"/>
      <c r="AD401" s="95"/>
      <c r="AE401" s="95"/>
      <c r="AF401" s="95"/>
      <c r="AG401" s="95"/>
      <c r="AH401" s="316"/>
      <c r="AI401" s="147"/>
    </row>
    <row r="402" spans="4:35">
      <c r="D402" s="95"/>
      <c r="E402" s="198"/>
      <c r="F402" s="95"/>
      <c r="G402" s="95"/>
      <c r="H402" s="95"/>
      <c r="I402" s="95"/>
      <c r="J402" s="95"/>
      <c r="K402" s="95"/>
      <c r="L402" s="95"/>
      <c r="M402" s="95"/>
      <c r="N402" s="95"/>
      <c r="O402" s="95"/>
      <c r="P402" s="95"/>
      <c r="Q402" s="95"/>
      <c r="R402" s="95"/>
      <c r="S402" s="95"/>
      <c r="T402" s="95"/>
      <c r="U402" s="95"/>
      <c r="V402" s="95"/>
      <c r="W402" s="95"/>
      <c r="X402" s="95"/>
      <c r="Y402" s="95"/>
      <c r="Z402" s="95"/>
      <c r="AA402" s="95"/>
      <c r="AB402" s="95"/>
      <c r="AC402" s="95"/>
      <c r="AD402" s="95"/>
      <c r="AE402" s="95"/>
      <c r="AF402" s="95"/>
      <c r="AG402" s="95"/>
      <c r="AH402" s="316"/>
      <c r="AI402" s="147"/>
    </row>
    <row r="403" spans="4:35">
      <c r="D403" s="95"/>
      <c r="E403" s="198"/>
      <c r="F403" s="95"/>
      <c r="G403" s="95"/>
      <c r="H403" s="95"/>
      <c r="I403" s="95"/>
      <c r="J403" s="95"/>
      <c r="K403" s="95"/>
      <c r="L403" s="95"/>
      <c r="M403" s="95"/>
      <c r="N403" s="95"/>
      <c r="O403" s="95"/>
      <c r="P403" s="95"/>
      <c r="Q403" s="95"/>
      <c r="R403" s="95"/>
      <c r="S403" s="95"/>
      <c r="T403" s="95"/>
      <c r="U403" s="95"/>
      <c r="V403" s="95"/>
      <c r="W403" s="95"/>
      <c r="X403" s="95"/>
      <c r="Y403" s="95"/>
      <c r="Z403" s="95"/>
      <c r="AA403" s="95"/>
      <c r="AB403" s="95"/>
      <c r="AC403" s="95"/>
      <c r="AD403" s="95"/>
      <c r="AE403" s="95"/>
      <c r="AF403" s="95"/>
      <c r="AG403" s="95"/>
      <c r="AH403" s="316"/>
      <c r="AI403" s="147"/>
    </row>
    <row r="404" spans="4:35">
      <c r="D404" s="95"/>
      <c r="E404" s="198"/>
      <c r="F404" s="95"/>
      <c r="G404" s="95"/>
      <c r="H404" s="95"/>
      <c r="I404" s="95"/>
      <c r="J404" s="95"/>
      <c r="K404" s="95"/>
      <c r="L404" s="95"/>
      <c r="M404" s="95"/>
      <c r="N404" s="95"/>
      <c r="O404" s="95"/>
      <c r="P404" s="95"/>
      <c r="Q404" s="95"/>
      <c r="R404" s="95"/>
      <c r="S404" s="95"/>
      <c r="T404" s="95"/>
      <c r="U404" s="95"/>
      <c r="V404" s="95"/>
      <c r="W404" s="95"/>
      <c r="X404" s="95"/>
      <c r="Y404" s="95"/>
      <c r="Z404" s="95"/>
      <c r="AA404" s="95"/>
      <c r="AB404" s="95"/>
      <c r="AC404" s="95"/>
      <c r="AD404" s="95"/>
      <c r="AE404" s="95"/>
      <c r="AF404" s="95"/>
      <c r="AG404" s="95"/>
      <c r="AH404" s="316"/>
      <c r="AI404" s="147"/>
    </row>
    <row r="405" spans="4:35">
      <c r="D405" s="95"/>
      <c r="E405" s="198"/>
      <c r="F405" s="95"/>
      <c r="G405" s="95"/>
      <c r="H405" s="95"/>
      <c r="I405" s="95"/>
      <c r="J405" s="95"/>
      <c r="K405" s="95"/>
      <c r="L405" s="95"/>
      <c r="M405" s="95"/>
      <c r="N405" s="95"/>
      <c r="O405" s="95"/>
      <c r="P405" s="95"/>
      <c r="Q405" s="95"/>
      <c r="R405" s="95"/>
      <c r="S405" s="95"/>
      <c r="T405" s="95"/>
      <c r="U405" s="95"/>
      <c r="V405" s="95"/>
      <c r="W405" s="95"/>
      <c r="X405" s="95"/>
      <c r="Y405" s="95"/>
      <c r="Z405" s="95"/>
      <c r="AA405" s="95"/>
      <c r="AB405" s="95"/>
      <c r="AC405" s="95"/>
      <c r="AD405" s="95"/>
      <c r="AE405" s="95"/>
      <c r="AF405" s="95"/>
      <c r="AG405" s="95"/>
      <c r="AH405" s="316"/>
      <c r="AI405" s="147"/>
    </row>
    <row r="406" spans="4:35">
      <c r="D406" s="95"/>
      <c r="E406" s="198"/>
      <c r="F406" s="95"/>
      <c r="G406" s="95"/>
      <c r="H406" s="95"/>
      <c r="I406" s="95"/>
      <c r="J406" s="95"/>
      <c r="K406" s="95"/>
      <c r="L406" s="95"/>
      <c r="M406" s="95"/>
      <c r="N406" s="95"/>
      <c r="O406" s="95"/>
      <c r="P406" s="95"/>
      <c r="Q406" s="95"/>
      <c r="R406" s="95"/>
      <c r="S406" s="95"/>
      <c r="T406" s="95"/>
      <c r="U406" s="95"/>
      <c r="V406" s="95"/>
      <c r="W406" s="95"/>
      <c r="X406" s="95"/>
      <c r="Y406" s="95"/>
      <c r="Z406" s="95"/>
      <c r="AA406" s="95"/>
      <c r="AB406" s="95"/>
      <c r="AC406" s="95"/>
      <c r="AD406" s="95"/>
      <c r="AE406" s="95"/>
      <c r="AF406" s="95"/>
      <c r="AG406" s="95"/>
      <c r="AH406" s="316"/>
      <c r="AI406" s="147"/>
    </row>
    <row r="407" spans="4:35">
      <c r="D407" s="95"/>
      <c r="E407" s="198"/>
      <c r="F407" s="95"/>
      <c r="G407" s="95"/>
      <c r="H407" s="95"/>
      <c r="I407" s="95"/>
      <c r="J407" s="95"/>
      <c r="K407" s="95"/>
      <c r="L407" s="95"/>
      <c r="M407" s="95"/>
      <c r="N407" s="95"/>
      <c r="O407" s="95"/>
      <c r="P407" s="95"/>
      <c r="Q407" s="95"/>
      <c r="R407" s="95"/>
      <c r="S407" s="95"/>
      <c r="T407" s="95"/>
      <c r="U407" s="95"/>
      <c r="V407" s="95"/>
      <c r="W407" s="95"/>
      <c r="X407" s="95"/>
      <c r="Y407" s="95"/>
      <c r="Z407" s="95"/>
      <c r="AA407" s="95"/>
      <c r="AB407" s="95"/>
      <c r="AC407" s="95"/>
      <c r="AD407" s="95"/>
      <c r="AE407" s="95"/>
      <c r="AF407" s="95"/>
      <c r="AG407" s="95"/>
      <c r="AH407" s="316"/>
      <c r="AI407" s="147"/>
    </row>
    <row r="408" spans="4:35">
      <c r="D408" s="95"/>
      <c r="E408" s="198"/>
      <c r="F408" s="95"/>
      <c r="G408" s="95"/>
      <c r="H408" s="95"/>
      <c r="I408" s="95"/>
      <c r="J408" s="95"/>
      <c r="K408" s="95"/>
      <c r="L408" s="95"/>
      <c r="M408" s="95"/>
      <c r="N408" s="95"/>
      <c r="O408" s="95"/>
      <c r="P408" s="95"/>
      <c r="Q408" s="95"/>
      <c r="R408" s="95"/>
      <c r="S408" s="95"/>
      <c r="T408" s="95"/>
      <c r="U408" s="95"/>
      <c r="V408" s="95"/>
      <c r="W408" s="95"/>
      <c r="X408" s="95"/>
      <c r="Y408" s="95"/>
      <c r="Z408" s="95"/>
      <c r="AA408" s="95"/>
      <c r="AB408" s="95"/>
      <c r="AC408" s="95"/>
      <c r="AD408" s="95"/>
      <c r="AE408" s="95"/>
      <c r="AF408" s="95"/>
      <c r="AG408" s="95"/>
      <c r="AH408" s="316"/>
      <c r="AI408" s="147"/>
    </row>
    <row r="409" spans="4:35">
      <c r="D409" s="95"/>
      <c r="E409" s="198"/>
      <c r="F409" s="95"/>
      <c r="G409" s="95"/>
      <c r="H409" s="95"/>
      <c r="I409" s="95"/>
      <c r="J409" s="95"/>
      <c r="K409" s="95"/>
      <c r="L409" s="95"/>
      <c r="M409" s="95"/>
      <c r="N409" s="95"/>
      <c r="O409" s="95"/>
      <c r="P409" s="95"/>
      <c r="Q409" s="95"/>
      <c r="R409" s="95"/>
      <c r="S409" s="95"/>
      <c r="T409" s="95"/>
      <c r="U409" s="95"/>
      <c r="V409" s="95"/>
      <c r="W409" s="95"/>
      <c r="X409" s="95"/>
      <c r="Y409" s="95"/>
      <c r="Z409" s="95"/>
      <c r="AA409" s="95"/>
      <c r="AB409" s="95"/>
      <c r="AC409" s="95"/>
      <c r="AD409" s="95"/>
      <c r="AE409" s="95"/>
      <c r="AF409" s="95"/>
      <c r="AG409" s="95"/>
      <c r="AH409" s="316"/>
      <c r="AI409" s="147"/>
    </row>
    <row r="410" spans="4:35">
      <c r="D410" s="95"/>
      <c r="E410" s="198"/>
      <c r="F410" s="95"/>
      <c r="G410" s="95"/>
      <c r="H410" s="95"/>
      <c r="I410" s="95"/>
      <c r="J410" s="95"/>
      <c r="K410" s="95"/>
      <c r="L410" s="95"/>
      <c r="M410" s="95"/>
      <c r="N410" s="95"/>
      <c r="O410" s="95"/>
      <c r="P410" s="95"/>
      <c r="Q410" s="95"/>
      <c r="R410" s="95"/>
      <c r="S410" s="95"/>
      <c r="T410" s="95"/>
      <c r="U410" s="95"/>
      <c r="V410" s="95"/>
      <c r="W410" s="95"/>
      <c r="X410" s="95"/>
      <c r="Y410" s="95"/>
      <c r="Z410" s="95"/>
      <c r="AA410" s="95"/>
      <c r="AB410" s="95"/>
      <c r="AC410" s="95"/>
      <c r="AD410" s="95"/>
      <c r="AE410" s="95"/>
      <c r="AF410" s="95"/>
      <c r="AG410" s="95"/>
      <c r="AH410" s="316"/>
      <c r="AI410" s="147"/>
    </row>
    <row r="411" spans="4:35">
      <c r="D411" s="95"/>
      <c r="E411" s="198"/>
      <c r="F411" s="95"/>
      <c r="G411" s="95"/>
      <c r="H411" s="95"/>
      <c r="I411" s="95"/>
      <c r="J411" s="95"/>
      <c r="K411" s="95"/>
      <c r="L411" s="95"/>
      <c r="M411" s="95"/>
      <c r="N411" s="95"/>
      <c r="O411" s="95"/>
      <c r="P411" s="95"/>
      <c r="Q411" s="95"/>
      <c r="R411" s="95"/>
      <c r="S411" s="95"/>
      <c r="T411" s="95"/>
      <c r="U411" s="95"/>
      <c r="V411" s="95"/>
      <c r="W411" s="95"/>
      <c r="X411" s="95"/>
      <c r="Y411" s="95"/>
      <c r="Z411" s="95"/>
      <c r="AA411" s="95"/>
      <c r="AB411" s="95"/>
      <c r="AC411" s="95"/>
      <c r="AD411" s="95"/>
      <c r="AE411" s="95"/>
      <c r="AF411" s="95"/>
      <c r="AG411" s="95"/>
      <c r="AH411" s="316"/>
      <c r="AI411" s="147"/>
    </row>
    <row r="412" spans="4:35">
      <c r="D412" s="95"/>
      <c r="E412" s="198"/>
      <c r="F412" s="95"/>
      <c r="G412" s="95"/>
      <c r="H412" s="95"/>
      <c r="I412" s="95"/>
      <c r="J412" s="95"/>
      <c r="K412" s="95"/>
      <c r="L412" s="95"/>
      <c r="M412" s="95"/>
      <c r="N412" s="95"/>
      <c r="O412" s="95"/>
      <c r="P412" s="95"/>
      <c r="Q412" s="95"/>
      <c r="R412" s="95"/>
      <c r="S412" s="95"/>
      <c r="T412" s="95"/>
      <c r="U412" s="95"/>
      <c r="V412" s="95"/>
      <c r="W412" s="95"/>
      <c r="X412" s="95"/>
      <c r="Y412" s="95"/>
      <c r="Z412" s="95"/>
      <c r="AA412" s="95"/>
      <c r="AB412" s="95"/>
      <c r="AC412" s="95"/>
      <c r="AD412" s="95"/>
      <c r="AE412" s="95"/>
      <c r="AF412" s="95"/>
      <c r="AG412" s="95"/>
      <c r="AH412" s="316"/>
      <c r="AI412" s="147"/>
    </row>
    <row r="413" spans="4:35">
      <c r="D413" s="95"/>
      <c r="E413" s="198"/>
      <c r="F413" s="95"/>
      <c r="G413" s="95"/>
      <c r="H413" s="95"/>
      <c r="I413" s="95"/>
      <c r="J413" s="95"/>
      <c r="K413" s="95"/>
      <c r="L413" s="95"/>
      <c r="M413" s="95"/>
      <c r="N413" s="95"/>
      <c r="O413" s="95"/>
      <c r="P413" s="95"/>
      <c r="Q413" s="95"/>
      <c r="R413" s="95"/>
      <c r="S413" s="95"/>
      <c r="T413" s="95"/>
      <c r="U413" s="95"/>
      <c r="V413" s="95"/>
      <c r="W413" s="95"/>
      <c r="X413" s="95"/>
      <c r="Y413" s="95"/>
      <c r="Z413" s="95"/>
      <c r="AA413" s="95"/>
      <c r="AB413" s="95"/>
      <c r="AC413" s="95"/>
      <c r="AD413" s="95"/>
      <c r="AE413" s="95"/>
      <c r="AF413" s="95"/>
      <c r="AG413" s="95"/>
      <c r="AH413" s="316"/>
      <c r="AI413" s="147"/>
    </row>
    <row r="414" spans="4:35">
      <c r="D414" s="95"/>
      <c r="E414" s="198"/>
      <c r="F414" s="95"/>
      <c r="G414" s="95"/>
      <c r="H414" s="95"/>
      <c r="I414" s="95"/>
      <c r="J414" s="95"/>
      <c r="K414" s="95"/>
      <c r="L414" s="95"/>
      <c r="M414" s="95"/>
      <c r="N414" s="95"/>
      <c r="O414" s="95"/>
      <c r="P414" s="95"/>
      <c r="Q414" s="95"/>
      <c r="R414" s="95"/>
      <c r="S414" s="95"/>
      <c r="T414" s="95"/>
      <c r="U414" s="95"/>
      <c r="V414" s="95"/>
      <c r="W414" s="95"/>
      <c r="X414" s="95"/>
      <c r="Y414" s="95"/>
      <c r="Z414" s="95"/>
      <c r="AA414" s="95"/>
      <c r="AB414" s="95"/>
      <c r="AC414" s="95"/>
      <c r="AD414" s="95"/>
      <c r="AE414" s="95"/>
      <c r="AF414" s="95"/>
      <c r="AG414" s="95"/>
      <c r="AH414" s="316"/>
      <c r="AI414" s="147"/>
    </row>
    <row r="415" spans="4:35">
      <c r="D415" s="95"/>
      <c r="E415" s="198"/>
      <c r="F415" s="95"/>
      <c r="G415" s="95"/>
      <c r="H415" s="95"/>
      <c r="I415" s="95"/>
      <c r="J415" s="95"/>
      <c r="K415" s="95"/>
      <c r="L415" s="95"/>
      <c r="M415" s="95"/>
      <c r="N415" s="95"/>
      <c r="O415" s="95"/>
      <c r="P415" s="95"/>
      <c r="Q415" s="95"/>
      <c r="R415" s="95"/>
      <c r="S415" s="95"/>
      <c r="T415" s="95"/>
      <c r="U415" s="95"/>
      <c r="V415" s="95"/>
      <c r="W415" s="95"/>
      <c r="X415" s="95"/>
      <c r="Y415" s="95"/>
      <c r="Z415" s="95"/>
      <c r="AA415" s="95"/>
      <c r="AB415" s="95"/>
      <c r="AC415" s="95"/>
      <c r="AD415" s="95"/>
      <c r="AE415" s="95"/>
      <c r="AF415" s="95"/>
      <c r="AG415" s="95"/>
      <c r="AH415" s="316"/>
      <c r="AI415" s="147"/>
    </row>
    <row r="416" spans="4:35">
      <c r="D416" s="95"/>
      <c r="E416" s="198"/>
      <c r="F416" s="95"/>
      <c r="G416" s="95"/>
      <c r="H416" s="95"/>
      <c r="I416" s="95"/>
      <c r="J416" s="95"/>
      <c r="K416" s="95"/>
      <c r="L416" s="95"/>
      <c r="M416" s="95"/>
      <c r="N416" s="95"/>
      <c r="O416" s="95"/>
      <c r="P416" s="95"/>
      <c r="Q416" s="95"/>
      <c r="R416" s="95"/>
      <c r="S416" s="95"/>
      <c r="T416" s="95"/>
      <c r="U416" s="95"/>
      <c r="V416" s="95"/>
      <c r="W416" s="95"/>
      <c r="X416" s="95"/>
      <c r="Y416" s="95"/>
      <c r="Z416" s="95"/>
      <c r="AA416" s="95"/>
      <c r="AB416" s="95"/>
      <c r="AC416" s="95"/>
      <c r="AD416" s="95"/>
      <c r="AE416" s="95"/>
      <c r="AF416" s="95"/>
      <c r="AG416" s="95"/>
      <c r="AH416" s="316"/>
      <c r="AI416" s="147"/>
    </row>
    <row r="417" spans="4:35">
      <c r="D417" s="95"/>
      <c r="E417" s="198"/>
      <c r="F417" s="95"/>
      <c r="G417" s="95"/>
      <c r="H417" s="95"/>
      <c r="I417" s="95"/>
      <c r="J417" s="95"/>
      <c r="K417" s="95"/>
      <c r="L417" s="95"/>
      <c r="M417" s="95"/>
      <c r="N417" s="95"/>
      <c r="O417" s="95"/>
      <c r="P417" s="95"/>
      <c r="Q417" s="95"/>
      <c r="R417" s="95"/>
      <c r="S417" s="95"/>
      <c r="T417" s="95"/>
      <c r="U417" s="95"/>
      <c r="V417" s="95"/>
      <c r="W417" s="95"/>
      <c r="X417" s="95"/>
      <c r="Y417" s="95"/>
      <c r="Z417" s="95"/>
      <c r="AA417" s="95"/>
      <c r="AB417" s="95"/>
      <c r="AC417" s="95"/>
      <c r="AD417" s="95"/>
      <c r="AE417" s="95"/>
      <c r="AF417" s="95"/>
      <c r="AG417" s="95"/>
      <c r="AH417" s="316"/>
      <c r="AI417" s="147"/>
    </row>
    <row r="418" spans="4:35">
      <c r="D418" s="95"/>
      <c r="E418" s="198"/>
      <c r="F418" s="95"/>
      <c r="G418" s="95"/>
      <c r="H418" s="95"/>
      <c r="I418" s="95"/>
      <c r="J418" s="95"/>
      <c r="K418" s="95"/>
      <c r="L418" s="95"/>
      <c r="M418" s="95"/>
      <c r="N418" s="95"/>
      <c r="O418" s="95"/>
      <c r="P418" s="95"/>
      <c r="Q418" s="95"/>
      <c r="R418" s="95"/>
      <c r="S418" s="95"/>
      <c r="T418" s="95"/>
      <c r="U418" s="95"/>
      <c r="V418" s="95"/>
      <c r="W418" s="95"/>
      <c r="X418" s="95"/>
      <c r="Y418" s="95"/>
      <c r="Z418" s="95"/>
      <c r="AA418" s="95"/>
      <c r="AB418" s="95"/>
      <c r="AC418" s="95"/>
      <c r="AD418" s="95"/>
      <c r="AE418" s="95"/>
      <c r="AF418" s="95"/>
      <c r="AG418" s="95"/>
      <c r="AH418" s="316"/>
      <c r="AI418" s="147"/>
    </row>
    <row r="419" spans="4:35">
      <c r="D419" s="95"/>
      <c r="E419" s="198"/>
      <c r="F419" s="95"/>
      <c r="G419" s="95"/>
      <c r="H419" s="95"/>
      <c r="I419" s="95"/>
      <c r="J419" s="95"/>
      <c r="K419" s="95"/>
      <c r="L419" s="95"/>
      <c r="M419" s="95"/>
      <c r="N419" s="95"/>
      <c r="O419" s="95"/>
      <c r="P419" s="95"/>
      <c r="Q419" s="95"/>
      <c r="R419" s="95"/>
      <c r="S419" s="95"/>
      <c r="T419" s="95"/>
      <c r="U419" s="95"/>
      <c r="V419" s="95"/>
      <c r="W419" s="95"/>
      <c r="X419" s="95"/>
      <c r="Y419" s="95"/>
      <c r="Z419" s="95"/>
      <c r="AA419" s="95"/>
      <c r="AB419" s="95"/>
      <c r="AC419" s="95"/>
      <c r="AD419" s="95"/>
      <c r="AE419" s="95"/>
      <c r="AF419" s="95"/>
      <c r="AG419" s="95"/>
      <c r="AH419" s="316"/>
      <c r="AI419" s="147"/>
    </row>
    <row r="420" spans="4:35">
      <c r="D420" s="95"/>
      <c r="E420" s="198"/>
      <c r="F420" s="95"/>
      <c r="G420" s="95"/>
      <c r="H420" s="95"/>
      <c r="I420" s="95"/>
      <c r="J420" s="95"/>
      <c r="K420" s="95"/>
      <c r="L420" s="95"/>
      <c r="M420" s="95"/>
      <c r="N420" s="95"/>
      <c r="O420" s="95"/>
      <c r="P420" s="95"/>
      <c r="Q420" s="95"/>
      <c r="R420" s="95"/>
      <c r="S420" s="95"/>
      <c r="T420" s="95"/>
      <c r="U420" s="95"/>
      <c r="V420" s="95"/>
      <c r="W420" s="95"/>
      <c r="X420" s="95"/>
      <c r="Y420" s="95"/>
      <c r="Z420" s="95"/>
      <c r="AA420" s="95"/>
      <c r="AB420" s="95"/>
      <c r="AC420" s="95"/>
      <c r="AD420" s="95"/>
      <c r="AE420" s="95"/>
      <c r="AF420" s="95"/>
      <c r="AG420" s="95"/>
      <c r="AH420" s="316"/>
      <c r="AI420" s="147"/>
    </row>
    <row r="421" spans="4:35">
      <c r="D421" s="95"/>
      <c r="E421" s="198"/>
      <c r="F421" s="95"/>
      <c r="G421" s="95"/>
      <c r="H421" s="95"/>
      <c r="I421" s="95"/>
      <c r="J421" s="95"/>
      <c r="K421" s="95"/>
      <c r="L421" s="95"/>
      <c r="M421" s="95"/>
      <c r="N421" s="95"/>
      <c r="O421" s="95"/>
      <c r="P421" s="95"/>
      <c r="Q421" s="95"/>
      <c r="R421" s="95"/>
      <c r="S421" s="95"/>
      <c r="T421" s="95"/>
      <c r="U421" s="95"/>
      <c r="V421" s="95"/>
      <c r="W421" s="95"/>
      <c r="X421" s="95"/>
      <c r="Y421" s="95"/>
      <c r="Z421" s="95"/>
      <c r="AA421" s="95"/>
      <c r="AB421" s="95"/>
      <c r="AC421" s="95"/>
      <c r="AD421" s="95"/>
      <c r="AE421" s="95"/>
      <c r="AF421" s="95"/>
      <c r="AG421" s="95"/>
      <c r="AH421" s="316"/>
      <c r="AI421" s="147"/>
    </row>
    <row r="422" spans="4:35">
      <c r="D422" s="95"/>
      <c r="E422" s="198"/>
      <c r="F422" s="95"/>
      <c r="G422" s="95"/>
      <c r="H422" s="95"/>
      <c r="I422" s="95"/>
      <c r="J422" s="95"/>
      <c r="K422" s="95"/>
      <c r="L422" s="95"/>
      <c r="M422" s="95"/>
      <c r="N422" s="95"/>
      <c r="O422" s="95"/>
      <c r="P422" s="95"/>
      <c r="Q422" s="95"/>
      <c r="R422" s="95"/>
      <c r="S422" s="95"/>
      <c r="T422" s="95"/>
      <c r="U422" s="95"/>
      <c r="V422" s="95"/>
      <c r="W422" s="95"/>
      <c r="X422" s="95"/>
      <c r="Y422" s="95"/>
      <c r="Z422" s="95"/>
      <c r="AA422" s="95"/>
      <c r="AB422" s="95"/>
      <c r="AC422" s="95"/>
      <c r="AD422" s="95"/>
      <c r="AE422" s="95"/>
      <c r="AF422" s="95"/>
      <c r="AG422" s="95"/>
      <c r="AH422" s="316"/>
      <c r="AI422" s="147"/>
    </row>
    <row r="423" spans="4:35">
      <c r="D423" s="95"/>
      <c r="E423" s="198"/>
      <c r="F423" s="95"/>
      <c r="G423" s="95"/>
      <c r="H423" s="95"/>
      <c r="I423" s="95"/>
      <c r="J423" s="95"/>
      <c r="K423" s="95"/>
      <c r="L423" s="95"/>
      <c r="M423" s="95"/>
      <c r="N423" s="95"/>
      <c r="O423" s="95"/>
      <c r="P423" s="95"/>
      <c r="Q423" s="95"/>
      <c r="R423" s="95"/>
      <c r="S423" s="95"/>
      <c r="T423" s="95"/>
      <c r="U423" s="95"/>
      <c r="V423" s="95"/>
      <c r="W423" s="95"/>
      <c r="X423" s="95"/>
      <c r="Y423" s="95"/>
      <c r="Z423" s="95"/>
      <c r="AA423" s="95"/>
      <c r="AB423" s="95"/>
      <c r="AC423" s="95"/>
      <c r="AD423" s="95"/>
      <c r="AE423" s="95"/>
      <c r="AF423" s="95"/>
      <c r="AG423" s="95"/>
      <c r="AH423" s="316"/>
      <c r="AI423" s="147"/>
    </row>
    <row r="424" spans="4:35">
      <c r="D424" s="95"/>
      <c r="E424" s="198"/>
      <c r="F424" s="95"/>
      <c r="G424" s="95"/>
      <c r="H424" s="95"/>
      <c r="I424" s="95"/>
      <c r="J424" s="95"/>
      <c r="K424" s="95"/>
      <c r="L424" s="95"/>
      <c r="M424" s="95"/>
      <c r="N424" s="95"/>
      <c r="O424" s="95"/>
      <c r="P424" s="95"/>
      <c r="Q424" s="95"/>
      <c r="R424" s="95"/>
      <c r="S424" s="95"/>
      <c r="T424" s="95"/>
      <c r="U424" s="95"/>
      <c r="V424" s="95"/>
      <c r="W424" s="95"/>
      <c r="X424" s="95"/>
      <c r="Y424" s="95"/>
      <c r="Z424" s="95"/>
      <c r="AA424" s="95"/>
      <c r="AB424" s="95"/>
      <c r="AC424" s="95"/>
      <c r="AD424" s="95"/>
      <c r="AE424" s="95"/>
      <c r="AF424" s="95"/>
      <c r="AG424" s="95"/>
      <c r="AH424" s="316"/>
      <c r="AI424" s="147"/>
    </row>
    <row r="425" spans="4:35">
      <c r="D425" s="95"/>
      <c r="E425" s="198"/>
      <c r="F425" s="95"/>
      <c r="G425" s="95"/>
      <c r="H425" s="95"/>
      <c r="I425" s="95"/>
      <c r="J425" s="95"/>
      <c r="K425" s="95"/>
      <c r="L425" s="95"/>
      <c r="M425" s="95"/>
      <c r="N425" s="95"/>
      <c r="O425" s="95"/>
      <c r="P425" s="95"/>
      <c r="Q425" s="95"/>
      <c r="R425" s="95"/>
      <c r="S425" s="95"/>
      <c r="T425" s="95"/>
      <c r="U425" s="95"/>
      <c r="V425" s="95"/>
      <c r="W425" s="95"/>
      <c r="X425" s="95"/>
      <c r="Y425" s="95"/>
      <c r="Z425" s="95"/>
      <c r="AA425" s="95"/>
      <c r="AB425" s="95"/>
      <c r="AC425" s="95"/>
      <c r="AD425" s="95"/>
      <c r="AE425" s="95"/>
      <c r="AF425" s="95"/>
      <c r="AG425" s="95"/>
      <c r="AH425" s="316"/>
      <c r="AI425" s="147"/>
    </row>
    <row r="426" spans="4:35">
      <c r="D426" s="95"/>
      <c r="E426" s="198"/>
      <c r="F426" s="95"/>
      <c r="G426" s="95"/>
      <c r="H426" s="95"/>
      <c r="I426" s="95"/>
      <c r="J426" s="95"/>
      <c r="K426" s="95"/>
      <c r="L426" s="95"/>
      <c r="M426" s="95"/>
      <c r="N426" s="95"/>
      <c r="O426" s="95"/>
      <c r="P426" s="95"/>
      <c r="Q426" s="95"/>
      <c r="R426" s="95"/>
      <c r="S426" s="95"/>
      <c r="T426" s="95"/>
      <c r="U426" s="95"/>
      <c r="V426" s="95"/>
      <c r="W426" s="95"/>
      <c r="X426" s="95"/>
      <c r="Y426" s="95"/>
      <c r="Z426" s="95"/>
      <c r="AA426" s="95"/>
      <c r="AB426" s="95"/>
      <c r="AC426" s="95"/>
      <c r="AD426" s="95"/>
      <c r="AE426" s="95"/>
      <c r="AF426" s="95"/>
      <c r="AG426" s="95"/>
      <c r="AH426" s="316"/>
      <c r="AI426" s="147"/>
    </row>
    <row r="427" spans="4:35">
      <c r="D427" s="95"/>
      <c r="E427" s="198"/>
      <c r="F427" s="95"/>
      <c r="G427" s="95"/>
      <c r="H427" s="95"/>
      <c r="I427" s="95"/>
      <c r="J427" s="95"/>
      <c r="K427" s="95"/>
      <c r="L427" s="95"/>
      <c r="M427" s="95"/>
      <c r="N427" s="95"/>
      <c r="O427" s="95"/>
      <c r="P427" s="95"/>
      <c r="Q427" s="95"/>
      <c r="R427" s="95"/>
      <c r="S427" s="95"/>
      <c r="T427" s="95"/>
      <c r="U427" s="95"/>
      <c r="V427" s="95"/>
      <c r="W427" s="95"/>
      <c r="X427" s="95"/>
      <c r="Y427" s="95"/>
      <c r="Z427" s="95"/>
      <c r="AA427" s="95"/>
      <c r="AB427" s="95"/>
      <c r="AC427" s="95"/>
      <c r="AD427" s="95"/>
      <c r="AE427" s="95"/>
      <c r="AF427" s="95"/>
      <c r="AG427" s="95"/>
      <c r="AH427" s="316"/>
      <c r="AI427" s="147"/>
    </row>
    <row r="428" spans="4:35">
      <c r="D428" s="95"/>
      <c r="E428" s="198"/>
      <c r="F428" s="95"/>
      <c r="G428" s="95"/>
      <c r="H428" s="95"/>
      <c r="I428" s="95"/>
      <c r="J428" s="95"/>
      <c r="K428" s="95"/>
      <c r="L428" s="95"/>
      <c r="M428" s="95"/>
      <c r="N428" s="95"/>
      <c r="O428" s="95"/>
      <c r="P428" s="95"/>
      <c r="Q428" s="95"/>
      <c r="R428" s="95"/>
      <c r="S428" s="95"/>
      <c r="T428" s="95"/>
      <c r="U428" s="95"/>
      <c r="V428" s="95"/>
      <c r="W428" s="95"/>
      <c r="X428" s="95"/>
      <c r="Y428" s="95"/>
      <c r="Z428" s="95"/>
      <c r="AA428" s="95"/>
      <c r="AB428" s="95"/>
      <c r="AC428" s="95"/>
      <c r="AD428" s="95"/>
      <c r="AE428" s="95"/>
      <c r="AF428" s="95"/>
      <c r="AG428" s="95"/>
      <c r="AH428" s="316"/>
      <c r="AI428" s="147"/>
    </row>
    <row r="429" spans="4:35">
      <c r="D429" s="95"/>
      <c r="E429" s="198"/>
      <c r="F429" s="95"/>
      <c r="G429" s="95"/>
      <c r="H429" s="95"/>
      <c r="I429" s="95"/>
      <c r="J429" s="95"/>
      <c r="K429" s="95"/>
      <c r="L429" s="95"/>
      <c r="M429" s="95"/>
      <c r="N429" s="95"/>
      <c r="O429" s="95"/>
      <c r="P429" s="95"/>
      <c r="Q429" s="95"/>
      <c r="R429" s="95"/>
      <c r="S429" s="95"/>
      <c r="T429" s="95"/>
      <c r="U429" s="95"/>
      <c r="V429" s="95"/>
      <c r="W429" s="95"/>
      <c r="X429" s="95"/>
      <c r="Y429" s="95"/>
      <c r="Z429" s="95"/>
      <c r="AA429" s="95"/>
      <c r="AB429" s="95"/>
      <c r="AC429" s="95"/>
      <c r="AD429" s="95"/>
      <c r="AE429" s="95"/>
      <c r="AF429" s="95"/>
      <c r="AG429" s="95"/>
      <c r="AH429" s="316"/>
      <c r="AI429" s="147"/>
    </row>
    <row r="430" spans="4:35">
      <c r="D430" s="95"/>
      <c r="E430" s="198"/>
      <c r="F430" s="95"/>
      <c r="G430" s="95"/>
      <c r="H430" s="95"/>
      <c r="I430" s="95"/>
      <c r="J430" s="95"/>
      <c r="K430" s="95"/>
      <c r="L430" s="95"/>
      <c r="M430" s="95"/>
      <c r="N430" s="95"/>
      <c r="O430" s="95"/>
      <c r="P430" s="95"/>
      <c r="Q430" s="95"/>
      <c r="R430" s="95"/>
      <c r="S430" s="95"/>
      <c r="T430" s="95"/>
      <c r="U430" s="95"/>
      <c r="V430" s="95"/>
      <c r="W430" s="95"/>
      <c r="X430" s="95"/>
      <c r="Y430" s="95"/>
      <c r="Z430" s="95"/>
      <c r="AA430" s="95"/>
      <c r="AB430" s="95"/>
      <c r="AC430" s="95"/>
      <c r="AD430" s="95"/>
      <c r="AE430" s="95"/>
      <c r="AF430" s="95"/>
      <c r="AG430" s="95"/>
      <c r="AH430" s="316"/>
      <c r="AI430" s="147"/>
    </row>
    <row r="431" spans="4:35">
      <c r="D431" s="95"/>
      <c r="E431" s="198"/>
      <c r="F431" s="95"/>
      <c r="G431" s="95"/>
      <c r="H431" s="95"/>
      <c r="I431" s="95"/>
      <c r="J431" s="95"/>
      <c r="K431" s="95"/>
      <c r="L431" s="95"/>
      <c r="M431" s="95"/>
      <c r="N431" s="95"/>
      <c r="O431" s="95"/>
      <c r="P431" s="95"/>
      <c r="Q431" s="95"/>
      <c r="R431" s="95"/>
      <c r="S431" s="95"/>
      <c r="T431" s="95"/>
      <c r="U431" s="95"/>
      <c r="V431" s="95"/>
      <c r="W431" s="95"/>
      <c r="X431" s="95"/>
      <c r="Y431" s="95"/>
      <c r="Z431" s="95"/>
      <c r="AA431" s="95"/>
      <c r="AB431" s="95"/>
      <c r="AC431" s="95"/>
      <c r="AD431" s="95"/>
      <c r="AE431" s="95"/>
      <c r="AF431" s="95"/>
      <c r="AG431" s="95"/>
      <c r="AH431" s="316"/>
      <c r="AI431" s="147"/>
    </row>
    <row r="432" spans="4:35">
      <c r="D432" s="95"/>
      <c r="E432" s="198"/>
      <c r="F432" s="95"/>
      <c r="G432" s="95"/>
      <c r="H432" s="95"/>
      <c r="I432" s="95"/>
      <c r="J432" s="95"/>
      <c r="K432" s="95"/>
      <c r="L432" s="95"/>
      <c r="M432" s="95"/>
      <c r="N432" s="95"/>
      <c r="O432" s="95"/>
      <c r="P432" s="95"/>
      <c r="Q432" s="95"/>
      <c r="R432" s="95"/>
      <c r="S432" s="95"/>
      <c r="T432" s="95"/>
      <c r="U432" s="95"/>
      <c r="V432" s="95"/>
      <c r="W432" s="95"/>
      <c r="X432" s="95"/>
      <c r="Y432" s="95"/>
      <c r="Z432" s="95"/>
      <c r="AA432" s="95"/>
      <c r="AB432" s="95"/>
      <c r="AC432" s="95"/>
      <c r="AD432" s="95"/>
      <c r="AE432" s="95"/>
      <c r="AF432" s="95"/>
      <c r="AG432" s="95"/>
      <c r="AH432" s="316"/>
      <c r="AI432" s="147"/>
    </row>
    <row r="433" spans="4:35">
      <c r="D433" s="95"/>
      <c r="E433" s="198"/>
      <c r="F433" s="95"/>
      <c r="G433" s="95"/>
      <c r="H433" s="95"/>
      <c r="I433" s="95"/>
      <c r="J433" s="95"/>
      <c r="K433" s="95"/>
      <c r="L433" s="95"/>
      <c r="M433" s="95"/>
      <c r="N433" s="95"/>
      <c r="O433" s="95"/>
      <c r="P433" s="95"/>
      <c r="Q433" s="95"/>
      <c r="R433" s="95"/>
      <c r="S433" s="95"/>
      <c r="T433" s="95"/>
      <c r="U433" s="95"/>
      <c r="V433" s="95"/>
      <c r="W433" s="95"/>
      <c r="X433" s="95"/>
      <c r="Y433" s="95"/>
      <c r="Z433" s="95"/>
      <c r="AA433" s="95"/>
      <c r="AB433" s="95"/>
      <c r="AC433" s="95"/>
      <c r="AD433" s="95"/>
      <c r="AE433" s="95"/>
      <c r="AF433" s="95"/>
      <c r="AG433" s="95"/>
      <c r="AH433" s="316"/>
      <c r="AI433" s="147"/>
    </row>
    <row r="434" spans="4:35">
      <c r="D434" s="95"/>
      <c r="E434" s="198"/>
      <c r="F434" s="95"/>
      <c r="G434" s="95"/>
      <c r="H434" s="95"/>
      <c r="I434" s="95"/>
      <c r="J434" s="95"/>
      <c r="K434" s="95"/>
      <c r="L434" s="95"/>
      <c r="M434" s="95"/>
      <c r="N434" s="95"/>
      <c r="O434" s="95"/>
      <c r="P434" s="95"/>
      <c r="Q434" s="95"/>
      <c r="R434" s="95"/>
      <c r="S434" s="95"/>
      <c r="T434" s="95"/>
      <c r="U434" s="95"/>
      <c r="V434" s="95"/>
      <c r="W434" s="95"/>
      <c r="X434" s="95"/>
      <c r="Y434" s="95"/>
      <c r="Z434" s="95"/>
      <c r="AA434" s="95"/>
      <c r="AB434" s="95"/>
      <c r="AC434" s="95"/>
      <c r="AD434" s="95"/>
      <c r="AE434" s="95"/>
      <c r="AF434" s="95"/>
      <c r="AG434" s="95"/>
      <c r="AH434" s="316"/>
      <c r="AI434" s="147"/>
    </row>
    <row r="435" spans="4:35">
      <c r="D435" s="95"/>
      <c r="E435" s="198"/>
      <c r="F435" s="95"/>
      <c r="G435" s="95"/>
      <c r="H435" s="95"/>
      <c r="I435" s="95"/>
      <c r="J435" s="95"/>
      <c r="K435" s="95"/>
      <c r="L435" s="95"/>
      <c r="M435" s="95"/>
      <c r="N435" s="95"/>
      <c r="O435" s="95"/>
      <c r="P435" s="95"/>
      <c r="Q435" s="95"/>
      <c r="R435" s="95"/>
      <c r="S435" s="95"/>
      <c r="T435" s="95"/>
      <c r="U435" s="95"/>
      <c r="V435" s="95"/>
      <c r="W435" s="95"/>
      <c r="X435" s="95"/>
      <c r="Y435" s="95"/>
      <c r="Z435" s="95"/>
      <c r="AA435" s="95"/>
      <c r="AB435" s="95"/>
      <c r="AC435" s="95"/>
      <c r="AD435" s="95"/>
      <c r="AE435" s="95"/>
      <c r="AF435" s="95"/>
      <c r="AG435" s="95"/>
      <c r="AH435" s="316"/>
      <c r="AI435" s="147"/>
    </row>
    <row r="436" spans="4:35">
      <c r="D436" s="95"/>
      <c r="E436" s="198"/>
      <c r="F436" s="95"/>
      <c r="G436" s="95"/>
      <c r="H436" s="95"/>
      <c r="I436" s="95"/>
      <c r="J436" s="95"/>
      <c r="K436" s="95"/>
      <c r="L436" s="95"/>
      <c r="M436" s="95"/>
      <c r="N436" s="95"/>
      <c r="O436" s="95"/>
      <c r="P436" s="95"/>
      <c r="Q436" s="95"/>
      <c r="R436" s="95"/>
      <c r="S436" s="95"/>
      <c r="T436" s="95"/>
      <c r="U436" s="95"/>
      <c r="V436" s="95"/>
      <c r="W436" s="95"/>
      <c r="X436" s="95"/>
      <c r="Y436" s="95"/>
      <c r="Z436" s="95"/>
      <c r="AA436" s="95"/>
      <c r="AB436" s="95"/>
      <c r="AC436" s="95"/>
      <c r="AD436" s="95"/>
      <c r="AE436" s="95"/>
      <c r="AF436" s="95"/>
      <c r="AG436" s="95"/>
      <c r="AH436" s="316"/>
      <c r="AI436" s="147"/>
    </row>
    <row r="437" spans="4:35">
      <c r="D437" s="95"/>
      <c r="E437" s="198"/>
      <c r="F437" s="95"/>
      <c r="G437" s="95"/>
      <c r="H437" s="95"/>
      <c r="I437" s="95"/>
      <c r="J437" s="95"/>
      <c r="K437" s="95"/>
      <c r="L437" s="95"/>
      <c r="M437" s="95"/>
      <c r="N437" s="95"/>
      <c r="O437" s="95"/>
      <c r="P437" s="95"/>
      <c r="Q437" s="95"/>
      <c r="R437" s="95"/>
      <c r="S437" s="95"/>
      <c r="T437" s="95"/>
      <c r="U437" s="95"/>
      <c r="V437" s="95"/>
      <c r="W437" s="95"/>
      <c r="X437" s="95"/>
      <c r="Y437" s="95"/>
      <c r="Z437" s="95"/>
      <c r="AA437" s="95"/>
      <c r="AB437" s="95"/>
      <c r="AC437" s="95"/>
      <c r="AD437" s="95"/>
      <c r="AE437" s="95"/>
      <c r="AF437" s="95"/>
      <c r="AG437" s="95"/>
      <c r="AH437" s="316"/>
      <c r="AI437" s="147"/>
    </row>
    <row r="438" spans="4:35">
      <c r="D438" s="95"/>
      <c r="E438" s="198"/>
      <c r="F438" s="95"/>
      <c r="G438" s="95"/>
      <c r="H438" s="95"/>
      <c r="I438" s="95"/>
      <c r="J438" s="95"/>
      <c r="K438" s="95"/>
      <c r="L438" s="95"/>
      <c r="M438" s="95"/>
      <c r="N438" s="95"/>
      <c r="O438" s="95"/>
      <c r="P438" s="95"/>
      <c r="Q438" s="95"/>
      <c r="R438" s="95"/>
      <c r="S438" s="95"/>
      <c r="T438" s="95"/>
      <c r="U438" s="95"/>
      <c r="V438" s="95"/>
      <c r="W438" s="95"/>
      <c r="X438" s="95"/>
      <c r="Y438" s="95"/>
      <c r="Z438" s="95"/>
      <c r="AA438" s="95"/>
      <c r="AB438" s="95"/>
      <c r="AC438" s="95"/>
      <c r="AD438" s="95"/>
      <c r="AE438" s="95"/>
      <c r="AF438" s="95"/>
      <c r="AG438" s="95"/>
      <c r="AH438" s="316"/>
      <c r="AI438" s="147"/>
    </row>
    <row r="439" spans="4:35">
      <c r="D439" s="95"/>
      <c r="E439" s="198"/>
      <c r="F439" s="95"/>
      <c r="G439" s="95"/>
      <c r="H439" s="95"/>
      <c r="I439" s="95"/>
      <c r="J439" s="95"/>
      <c r="K439" s="95"/>
      <c r="L439" s="95"/>
      <c r="M439" s="95"/>
      <c r="N439" s="95"/>
      <c r="O439" s="95"/>
      <c r="P439" s="95"/>
      <c r="Q439" s="95"/>
      <c r="R439" s="95"/>
      <c r="S439" s="95"/>
      <c r="T439" s="95"/>
      <c r="U439" s="95"/>
      <c r="V439" s="95"/>
      <c r="W439" s="95"/>
      <c r="X439" s="95"/>
      <c r="Y439" s="95"/>
      <c r="Z439" s="95"/>
      <c r="AA439" s="95"/>
      <c r="AB439" s="95"/>
      <c r="AC439" s="95"/>
      <c r="AD439" s="95"/>
      <c r="AE439" s="95"/>
      <c r="AF439" s="95"/>
      <c r="AG439" s="95"/>
      <c r="AH439" s="316"/>
      <c r="AI439" s="147"/>
    </row>
    <row r="440" spans="4:35">
      <c r="D440" s="95"/>
      <c r="E440" s="198"/>
      <c r="F440" s="95"/>
      <c r="G440" s="95"/>
      <c r="H440" s="95"/>
      <c r="I440" s="95"/>
      <c r="J440" s="95"/>
      <c r="K440" s="95"/>
      <c r="L440" s="95"/>
      <c r="M440" s="95"/>
      <c r="N440" s="95"/>
      <c r="O440" s="95"/>
      <c r="P440" s="95"/>
      <c r="Q440" s="95"/>
      <c r="R440" s="95"/>
      <c r="S440" s="95"/>
      <c r="T440" s="95"/>
      <c r="U440" s="95"/>
      <c r="V440" s="95"/>
      <c r="W440" s="95"/>
      <c r="X440" s="95"/>
      <c r="Y440" s="95"/>
      <c r="Z440" s="95"/>
      <c r="AA440" s="95"/>
      <c r="AB440" s="95"/>
      <c r="AC440" s="95"/>
      <c r="AD440" s="95"/>
      <c r="AE440" s="95"/>
      <c r="AF440" s="95"/>
      <c r="AG440" s="95"/>
      <c r="AH440" s="316"/>
      <c r="AI440" s="147"/>
    </row>
    <row r="441" spans="4:35">
      <c r="D441" s="95"/>
      <c r="E441" s="198"/>
      <c r="F441" s="95"/>
      <c r="G441" s="95"/>
      <c r="H441" s="95"/>
      <c r="I441" s="95"/>
      <c r="J441" s="95"/>
      <c r="K441" s="95"/>
      <c r="L441" s="95"/>
      <c r="M441" s="95"/>
      <c r="N441" s="95"/>
      <c r="O441" s="95"/>
      <c r="P441" s="95"/>
      <c r="Q441" s="95"/>
      <c r="R441" s="95"/>
      <c r="S441" s="95"/>
      <c r="T441" s="95"/>
      <c r="U441" s="95"/>
      <c r="V441" s="95"/>
      <c r="W441" s="95"/>
      <c r="X441" s="95"/>
      <c r="Y441" s="95"/>
      <c r="Z441" s="95"/>
      <c r="AA441" s="95"/>
      <c r="AB441" s="95"/>
      <c r="AC441" s="95"/>
      <c r="AD441" s="95"/>
      <c r="AE441" s="95"/>
      <c r="AF441" s="95"/>
      <c r="AG441" s="95"/>
      <c r="AH441" s="316"/>
      <c r="AI441" s="147"/>
    </row>
    <row r="442" spans="4:35">
      <c r="D442" s="95"/>
      <c r="E442" s="198"/>
      <c r="F442" s="95"/>
      <c r="G442" s="95"/>
      <c r="H442" s="95"/>
      <c r="I442" s="95"/>
      <c r="J442" s="95"/>
      <c r="K442" s="95"/>
      <c r="L442" s="95"/>
      <c r="M442" s="95"/>
      <c r="N442" s="95"/>
      <c r="O442" s="95"/>
      <c r="P442" s="95"/>
      <c r="Q442" s="95"/>
      <c r="R442" s="95"/>
      <c r="S442" s="95"/>
      <c r="T442" s="95"/>
      <c r="U442" s="95"/>
      <c r="V442" s="95"/>
      <c r="W442" s="95"/>
      <c r="X442" s="95"/>
      <c r="Y442" s="95"/>
      <c r="Z442" s="95"/>
      <c r="AA442" s="95"/>
      <c r="AB442" s="95"/>
      <c r="AC442" s="95"/>
      <c r="AD442" s="95"/>
      <c r="AE442" s="95"/>
      <c r="AF442" s="95"/>
      <c r="AG442" s="95"/>
      <c r="AH442" s="316"/>
      <c r="AI442" s="147"/>
    </row>
    <row r="443" spans="4:35">
      <c r="D443" s="95"/>
      <c r="E443" s="198"/>
      <c r="F443" s="95"/>
      <c r="G443" s="95"/>
      <c r="H443" s="95"/>
      <c r="I443" s="95"/>
      <c r="J443" s="95"/>
      <c r="K443" s="95"/>
      <c r="L443" s="95"/>
      <c r="M443" s="95"/>
      <c r="N443" s="95"/>
      <c r="O443" s="95"/>
      <c r="P443" s="95"/>
      <c r="Q443" s="95"/>
      <c r="R443" s="95"/>
      <c r="S443" s="95"/>
      <c r="T443" s="95"/>
      <c r="U443" s="95"/>
      <c r="V443" s="95"/>
      <c r="W443" s="95"/>
      <c r="X443" s="95"/>
      <c r="Y443" s="95"/>
      <c r="Z443" s="95"/>
      <c r="AA443" s="95"/>
      <c r="AB443" s="95"/>
      <c r="AC443" s="95"/>
      <c r="AD443" s="95"/>
      <c r="AE443" s="95"/>
      <c r="AF443" s="95"/>
      <c r="AG443" s="95"/>
      <c r="AH443" s="316"/>
      <c r="AI443" s="147"/>
    </row>
    <row r="444" spans="4:35">
      <c r="D444" s="95"/>
      <c r="E444" s="198"/>
      <c r="F444" s="95"/>
      <c r="G444" s="95"/>
      <c r="H444" s="95"/>
      <c r="I444" s="95"/>
      <c r="J444" s="95"/>
      <c r="K444" s="95"/>
      <c r="L444" s="95"/>
      <c r="M444" s="95"/>
      <c r="N444" s="95"/>
      <c r="O444" s="95"/>
      <c r="P444" s="95"/>
      <c r="Q444" s="95"/>
      <c r="R444" s="95"/>
      <c r="S444" s="95"/>
      <c r="T444" s="95"/>
      <c r="U444" s="95"/>
      <c r="V444" s="95"/>
      <c r="W444" s="95"/>
      <c r="X444" s="95"/>
      <c r="Y444" s="95"/>
      <c r="Z444" s="95"/>
      <c r="AA444" s="95"/>
      <c r="AB444" s="95"/>
      <c r="AC444" s="95"/>
      <c r="AD444" s="95"/>
      <c r="AE444" s="95"/>
      <c r="AF444" s="95"/>
      <c r="AG444" s="95"/>
      <c r="AH444" s="316"/>
      <c r="AI444" s="147"/>
    </row>
    <row r="445" spans="4:35">
      <c r="D445" s="95"/>
      <c r="E445" s="198"/>
      <c r="F445" s="95"/>
      <c r="G445" s="95"/>
      <c r="H445" s="95"/>
      <c r="I445" s="95"/>
      <c r="J445" s="95"/>
      <c r="K445" s="95"/>
      <c r="L445" s="95"/>
      <c r="M445" s="95"/>
      <c r="N445" s="95"/>
      <c r="O445" s="95"/>
      <c r="P445" s="95"/>
      <c r="Q445" s="95"/>
      <c r="R445" s="95"/>
      <c r="S445" s="95"/>
      <c r="T445" s="95"/>
      <c r="U445" s="95"/>
      <c r="V445" s="95"/>
      <c r="W445" s="95"/>
      <c r="X445" s="95"/>
      <c r="Y445" s="95"/>
      <c r="Z445" s="95"/>
      <c r="AA445" s="95"/>
      <c r="AB445" s="95"/>
      <c r="AC445" s="95"/>
      <c r="AD445" s="95"/>
      <c r="AE445" s="95"/>
      <c r="AF445" s="95"/>
      <c r="AG445" s="95"/>
      <c r="AH445" s="316"/>
      <c r="AI445" s="147"/>
    </row>
    <row r="446" spans="4:35">
      <c r="D446" s="95"/>
      <c r="E446" s="198"/>
      <c r="F446" s="95"/>
      <c r="G446" s="95"/>
      <c r="H446" s="95"/>
      <c r="I446" s="95"/>
      <c r="J446" s="95"/>
      <c r="K446" s="95"/>
      <c r="L446" s="95"/>
      <c r="M446" s="95"/>
      <c r="N446" s="95"/>
      <c r="O446" s="95"/>
      <c r="P446" s="95"/>
      <c r="Q446" s="95"/>
      <c r="R446" s="95"/>
      <c r="S446" s="95"/>
      <c r="T446" s="95"/>
      <c r="U446" s="95"/>
      <c r="V446" s="95"/>
      <c r="W446" s="95"/>
      <c r="X446" s="95"/>
      <c r="Y446" s="95"/>
      <c r="Z446" s="95"/>
      <c r="AA446" s="95"/>
      <c r="AB446" s="95"/>
      <c r="AC446" s="95"/>
      <c r="AD446" s="95"/>
      <c r="AE446" s="95"/>
      <c r="AF446" s="95"/>
      <c r="AG446" s="95"/>
      <c r="AH446" s="316"/>
      <c r="AI446" s="147"/>
    </row>
    <row r="447" spans="4:35">
      <c r="D447" s="95"/>
      <c r="E447" s="198"/>
      <c r="F447" s="95"/>
      <c r="G447" s="95"/>
      <c r="H447" s="95"/>
      <c r="I447" s="95"/>
      <c r="J447" s="95"/>
      <c r="K447" s="95"/>
      <c r="L447" s="95"/>
      <c r="M447" s="95"/>
      <c r="N447" s="95"/>
      <c r="O447" s="95"/>
      <c r="P447" s="95"/>
      <c r="Q447" s="95"/>
      <c r="R447" s="95"/>
      <c r="S447" s="95"/>
      <c r="T447" s="95"/>
      <c r="U447" s="95"/>
      <c r="V447" s="95"/>
      <c r="W447" s="95"/>
      <c r="X447" s="95"/>
      <c r="Y447" s="95"/>
      <c r="Z447" s="95"/>
      <c r="AA447" s="95"/>
      <c r="AB447" s="95"/>
      <c r="AC447" s="95"/>
      <c r="AD447" s="95"/>
      <c r="AE447" s="95"/>
      <c r="AF447" s="95"/>
      <c r="AG447" s="95"/>
      <c r="AH447" s="316"/>
      <c r="AI447" s="147"/>
    </row>
    <row r="448" spans="4:35">
      <c r="D448" s="95"/>
      <c r="E448" s="198"/>
      <c r="F448" s="95"/>
      <c r="G448" s="95"/>
      <c r="H448" s="95"/>
      <c r="I448" s="95"/>
      <c r="J448" s="95"/>
      <c r="K448" s="95"/>
      <c r="L448" s="95"/>
      <c r="M448" s="95"/>
      <c r="N448" s="95"/>
      <c r="O448" s="95"/>
      <c r="P448" s="95"/>
      <c r="Q448" s="95"/>
      <c r="R448" s="95"/>
      <c r="S448" s="95"/>
      <c r="T448" s="95"/>
      <c r="U448" s="95"/>
      <c r="V448" s="95"/>
      <c r="W448" s="95"/>
      <c r="X448" s="95"/>
      <c r="Y448" s="95"/>
      <c r="Z448" s="95"/>
      <c r="AA448" s="95"/>
      <c r="AB448" s="95"/>
      <c r="AC448" s="95"/>
      <c r="AD448" s="95"/>
      <c r="AE448" s="95"/>
      <c r="AF448" s="95"/>
      <c r="AG448" s="95"/>
      <c r="AH448" s="316"/>
      <c r="AI448" s="147"/>
    </row>
    <row r="449" spans="4:35">
      <c r="D449" s="95"/>
      <c r="E449" s="198"/>
      <c r="F449" s="95"/>
      <c r="G449" s="95"/>
      <c r="H449" s="95"/>
      <c r="I449" s="95"/>
      <c r="J449" s="95"/>
      <c r="K449" s="95"/>
      <c r="L449" s="95"/>
      <c r="M449" s="95"/>
      <c r="N449" s="95"/>
      <c r="O449" s="95"/>
      <c r="P449" s="95"/>
      <c r="Q449" s="95"/>
      <c r="R449" s="95"/>
      <c r="S449" s="95"/>
      <c r="T449" s="95"/>
      <c r="U449" s="95"/>
      <c r="V449" s="95"/>
      <c r="W449" s="95"/>
      <c r="X449" s="95"/>
      <c r="Y449" s="95"/>
      <c r="Z449" s="95"/>
      <c r="AA449" s="95"/>
      <c r="AB449" s="95"/>
      <c r="AC449" s="95"/>
      <c r="AD449" s="95"/>
      <c r="AE449" s="95"/>
      <c r="AF449" s="95"/>
      <c r="AG449" s="95"/>
      <c r="AH449" s="316"/>
      <c r="AI449" s="147"/>
    </row>
    <row r="450" spans="4:35">
      <c r="D450" s="95"/>
      <c r="E450" s="198"/>
      <c r="F450" s="95"/>
      <c r="G450" s="95"/>
      <c r="H450" s="95"/>
      <c r="I450" s="95"/>
      <c r="J450" s="95"/>
      <c r="K450" s="95"/>
      <c r="L450" s="95"/>
      <c r="M450" s="95"/>
      <c r="N450" s="95"/>
      <c r="O450" s="95"/>
      <c r="P450" s="95"/>
      <c r="Q450" s="95"/>
      <c r="R450" s="95"/>
      <c r="S450" s="95"/>
      <c r="T450" s="95"/>
      <c r="U450" s="95"/>
      <c r="V450" s="95"/>
      <c r="W450" s="95"/>
      <c r="X450" s="95"/>
      <c r="Y450" s="95"/>
      <c r="Z450" s="95"/>
      <c r="AA450" s="95"/>
      <c r="AB450" s="95"/>
      <c r="AC450" s="95"/>
      <c r="AD450" s="95"/>
      <c r="AE450" s="95"/>
      <c r="AF450" s="95"/>
      <c r="AG450" s="95"/>
      <c r="AH450" s="316"/>
      <c r="AI450" s="147"/>
    </row>
    <row r="451" spans="4:35">
      <c r="D451" s="95"/>
      <c r="E451" s="198"/>
      <c r="F451" s="95"/>
      <c r="G451" s="95"/>
      <c r="H451" s="95"/>
      <c r="I451" s="95"/>
      <c r="J451" s="95"/>
      <c r="K451" s="95"/>
      <c r="L451" s="95"/>
      <c r="M451" s="95"/>
      <c r="N451" s="95"/>
      <c r="O451" s="95"/>
      <c r="P451" s="95"/>
      <c r="Q451" s="95"/>
      <c r="R451" s="95"/>
      <c r="S451" s="95"/>
      <c r="T451" s="95"/>
      <c r="U451" s="95"/>
      <c r="V451" s="95"/>
      <c r="W451" s="95"/>
      <c r="X451" s="95"/>
      <c r="Y451" s="95"/>
      <c r="Z451" s="95"/>
      <c r="AA451" s="95"/>
      <c r="AB451" s="95"/>
      <c r="AC451" s="95"/>
      <c r="AD451" s="95"/>
      <c r="AE451" s="95"/>
      <c r="AF451" s="95"/>
      <c r="AG451" s="95"/>
      <c r="AH451" s="316"/>
      <c r="AI451" s="147"/>
    </row>
    <row r="452" spans="4:35">
      <c r="D452" s="95"/>
      <c r="E452" s="198"/>
      <c r="F452" s="95"/>
      <c r="G452" s="95"/>
      <c r="H452" s="95"/>
      <c r="I452" s="95"/>
      <c r="J452" s="95"/>
      <c r="K452" s="95"/>
      <c r="L452" s="95"/>
      <c r="M452" s="95"/>
      <c r="N452" s="95"/>
      <c r="O452" s="95"/>
      <c r="P452" s="95"/>
      <c r="Q452" s="95"/>
      <c r="R452" s="95"/>
      <c r="S452" s="95"/>
      <c r="T452" s="95"/>
      <c r="U452" s="95"/>
      <c r="V452" s="95"/>
      <c r="W452" s="95"/>
      <c r="X452" s="95"/>
      <c r="Y452" s="95"/>
      <c r="Z452" s="95"/>
      <c r="AA452" s="95"/>
      <c r="AB452" s="95"/>
      <c r="AC452" s="95"/>
      <c r="AD452" s="95"/>
      <c r="AE452" s="95"/>
      <c r="AF452" s="95"/>
      <c r="AG452" s="95"/>
      <c r="AH452" s="316"/>
      <c r="AI452" s="147"/>
    </row>
    <row r="453" spans="4:35">
      <c r="D453" s="95"/>
      <c r="E453" s="198"/>
      <c r="F453" s="95"/>
      <c r="G453" s="95"/>
      <c r="H453" s="95"/>
      <c r="I453" s="95"/>
      <c r="J453" s="95"/>
      <c r="K453" s="95"/>
      <c r="L453" s="95"/>
      <c r="M453" s="95"/>
      <c r="N453" s="95"/>
      <c r="O453" s="95"/>
      <c r="P453" s="95"/>
      <c r="Q453" s="95"/>
      <c r="R453" s="95"/>
      <c r="S453" s="95"/>
      <c r="T453" s="95"/>
      <c r="U453" s="95"/>
      <c r="V453" s="95"/>
      <c r="W453" s="95"/>
      <c r="X453" s="95"/>
      <c r="Y453" s="95"/>
      <c r="Z453" s="95"/>
      <c r="AA453" s="95"/>
      <c r="AB453" s="95"/>
      <c r="AC453" s="95"/>
      <c r="AD453" s="95"/>
      <c r="AE453" s="95"/>
      <c r="AF453" s="95"/>
      <c r="AG453" s="95"/>
      <c r="AH453" s="316"/>
      <c r="AI453" s="147"/>
    </row>
    <row r="454" spans="4:35">
      <c r="D454" s="95"/>
      <c r="E454" s="198"/>
      <c r="F454" s="95"/>
      <c r="G454" s="95"/>
      <c r="H454" s="95"/>
      <c r="I454" s="95"/>
      <c r="J454" s="95"/>
      <c r="K454" s="95"/>
      <c r="L454" s="95"/>
      <c r="M454" s="95"/>
      <c r="N454" s="95"/>
      <c r="O454" s="95"/>
      <c r="P454" s="95"/>
      <c r="Q454" s="95"/>
      <c r="R454" s="95"/>
      <c r="S454" s="95"/>
      <c r="T454" s="95"/>
      <c r="U454" s="95"/>
      <c r="V454" s="95"/>
      <c r="W454" s="95"/>
      <c r="X454" s="95"/>
      <c r="Y454" s="95"/>
      <c r="Z454" s="95"/>
      <c r="AA454" s="95"/>
      <c r="AB454" s="95"/>
      <c r="AC454" s="95"/>
      <c r="AD454" s="95"/>
      <c r="AE454" s="95"/>
      <c r="AF454" s="95"/>
      <c r="AG454" s="95"/>
      <c r="AH454" s="316"/>
      <c r="AI454" s="147"/>
    </row>
    <row r="455" spans="4:35">
      <c r="D455" s="95"/>
      <c r="E455" s="198"/>
      <c r="F455" s="95"/>
      <c r="G455" s="95"/>
      <c r="H455" s="95"/>
      <c r="I455" s="95"/>
      <c r="J455" s="95"/>
      <c r="K455" s="95"/>
      <c r="L455" s="95"/>
      <c r="M455" s="95"/>
      <c r="N455" s="95"/>
      <c r="O455" s="95"/>
      <c r="P455" s="95"/>
      <c r="Q455" s="95"/>
      <c r="R455" s="95"/>
      <c r="S455" s="95"/>
      <c r="T455" s="95"/>
      <c r="U455" s="95"/>
      <c r="V455" s="95"/>
      <c r="W455" s="95"/>
      <c r="X455" s="95"/>
      <c r="Y455" s="95"/>
      <c r="Z455" s="95"/>
      <c r="AA455" s="95"/>
      <c r="AB455" s="95"/>
      <c r="AC455" s="95"/>
      <c r="AD455" s="95"/>
      <c r="AE455" s="95"/>
      <c r="AF455" s="95"/>
      <c r="AG455" s="95"/>
      <c r="AH455" s="316"/>
      <c r="AI455" s="147"/>
    </row>
    <row r="456" spans="4:35">
      <c r="D456" s="95"/>
      <c r="E456" s="198"/>
      <c r="F456" s="95"/>
      <c r="G456" s="95"/>
      <c r="H456" s="95"/>
      <c r="I456" s="95"/>
      <c r="J456" s="95"/>
      <c r="K456" s="95"/>
      <c r="L456" s="95"/>
      <c r="M456" s="95"/>
      <c r="N456" s="95"/>
      <c r="O456" s="95"/>
      <c r="P456" s="95"/>
      <c r="Q456" s="95"/>
      <c r="R456" s="95"/>
      <c r="S456" s="95"/>
      <c r="T456" s="95"/>
      <c r="U456" s="95"/>
      <c r="V456" s="95"/>
      <c r="W456" s="95"/>
      <c r="X456" s="95"/>
      <c r="Y456" s="95"/>
      <c r="Z456" s="95"/>
      <c r="AA456" s="95"/>
      <c r="AB456" s="95"/>
      <c r="AC456" s="95"/>
      <c r="AD456" s="95"/>
      <c r="AE456" s="95"/>
      <c r="AF456" s="95"/>
      <c r="AG456" s="95"/>
      <c r="AH456" s="316"/>
      <c r="AI456" s="147"/>
    </row>
    <row r="457" spans="4:35">
      <c r="D457" s="95"/>
      <c r="E457" s="198"/>
      <c r="F457" s="95"/>
      <c r="G457" s="95"/>
      <c r="H457" s="95"/>
      <c r="I457" s="95"/>
      <c r="J457" s="95"/>
      <c r="K457" s="95"/>
      <c r="L457" s="95"/>
      <c r="M457" s="95"/>
      <c r="N457" s="95"/>
      <c r="O457" s="95"/>
      <c r="P457" s="95"/>
      <c r="Q457" s="95"/>
      <c r="R457" s="95"/>
      <c r="S457" s="95"/>
      <c r="T457" s="95"/>
      <c r="U457" s="95"/>
      <c r="V457" s="95"/>
      <c r="W457" s="95"/>
      <c r="X457" s="95"/>
      <c r="Y457" s="95"/>
      <c r="Z457" s="95"/>
      <c r="AA457" s="95"/>
      <c r="AB457" s="95"/>
      <c r="AC457" s="95"/>
      <c r="AD457" s="95"/>
      <c r="AE457" s="95"/>
      <c r="AF457" s="95"/>
      <c r="AG457" s="95"/>
      <c r="AH457" s="316"/>
      <c r="AI457" s="147"/>
    </row>
    <row r="458" spans="4:35">
      <c r="D458" s="95"/>
      <c r="E458" s="198"/>
      <c r="F458" s="95"/>
      <c r="G458" s="95"/>
      <c r="H458" s="95"/>
      <c r="I458" s="95"/>
      <c r="J458" s="95"/>
      <c r="K458" s="95"/>
      <c r="L458" s="95"/>
      <c r="M458" s="95"/>
      <c r="N458" s="95"/>
      <c r="O458" s="95"/>
      <c r="P458" s="95"/>
      <c r="Q458" s="95"/>
      <c r="R458" s="95"/>
      <c r="S458" s="95"/>
      <c r="T458" s="95"/>
      <c r="U458" s="95"/>
      <c r="V458" s="95"/>
      <c r="W458" s="95"/>
      <c r="X458" s="95"/>
      <c r="Y458" s="95"/>
      <c r="Z458" s="95"/>
      <c r="AA458" s="95"/>
      <c r="AB458" s="95"/>
      <c r="AC458" s="95"/>
      <c r="AD458" s="95"/>
      <c r="AE458" s="95"/>
      <c r="AF458" s="95"/>
      <c r="AG458" s="95"/>
      <c r="AH458" s="316"/>
      <c r="AI458" s="147"/>
    </row>
    <row r="459" spans="4:35">
      <c r="D459" s="95"/>
      <c r="E459" s="198"/>
      <c r="F459" s="95"/>
      <c r="G459" s="95"/>
      <c r="H459" s="95"/>
      <c r="I459" s="95"/>
      <c r="J459" s="95"/>
      <c r="K459" s="95"/>
      <c r="L459" s="95"/>
      <c r="M459" s="95"/>
      <c r="N459" s="95"/>
      <c r="O459" s="95"/>
      <c r="P459" s="95"/>
      <c r="Q459" s="95"/>
      <c r="R459" s="95"/>
      <c r="S459" s="95"/>
      <c r="T459" s="95"/>
      <c r="U459" s="95"/>
      <c r="V459" s="95"/>
      <c r="W459" s="95"/>
      <c r="X459" s="95"/>
      <c r="Y459" s="95"/>
      <c r="Z459" s="95"/>
      <c r="AA459" s="95"/>
      <c r="AB459" s="95"/>
      <c r="AC459" s="95"/>
      <c r="AD459" s="95"/>
      <c r="AE459" s="95"/>
      <c r="AF459" s="95"/>
      <c r="AG459" s="95"/>
      <c r="AH459" s="316"/>
      <c r="AI459" s="147"/>
    </row>
    <row r="460" spans="4:35">
      <c r="D460" s="95"/>
      <c r="E460" s="198"/>
      <c r="F460" s="95"/>
      <c r="G460" s="95"/>
      <c r="H460" s="95"/>
      <c r="I460" s="95"/>
      <c r="J460" s="95"/>
      <c r="K460" s="95"/>
      <c r="L460" s="95"/>
      <c r="M460" s="95"/>
      <c r="N460" s="95"/>
      <c r="O460" s="95"/>
      <c r="P460" s="95"/>
      <c r="Q460" s="95"/>
      <c r="R460" s="95"/>
      <c r="S460" s="95"/>
      <c r="T460" s="95"/>
      <c r="U460" s="95"/>
      <c r="V460" s="95"/>
      <c r="W460" s="95"/>
      <c r="X460" s="95"/>
      <c r="Y460" s="95"/>
      <c r="Z460" s="95"/>
      <c r="AA460" s="95"/>
      <c r="AB460" s="95"/>
      <c r="AC460" s="95"/>
      <c r="AD460" s="95"/>
      <c r="AE460" s="95"/>
      <c r="AF460" s="95"/>
      <c r="AG460" s="95"/>
      <c r="AH460" s="316"/>
      <c r="AI460" s="147"/>
    </row>
    <row r="461" spans="4:35">
      <c r="D461" s="95"/>
      <c r="E461" s="198"/>
      <c r="F461" s="95"/>
      <c r="G461" s="95"/>
      <c r="H461" s="95"/>
      <c r="I461" s="95"/>
      <c r="J461" s="95"/>
      <c r="K461" s="95"/>
      <c r="L461" s="95"/>
      <c r="M461" s="95"/>
      <c r="N461" s="95"/>
      <c r="O461" s="95"/>
      <c r="P461" s="95"/>
      <c r="Q461" s="95"/>
      <c r="R461" s="95"/>
      <c r="S461" s="95"/>
      <c r="T461" s="95"/>
      <c r="U461" s="95"/>
      <c r="V461" s="95"/>
      <c r="W461" s="95"/>
      <c r="X461" s="95"/>
      <c r="Y461" s="95"/>
      <c r="Z461" s="95"/>
      <c r="AA461" s="95"/>
      <c r="AB461" s="95"/>
      <c r="AC461" s="95"/>
      <c r="AD461" s="95"/>
      <c r="AE461" s="95"/>
      <c r="AF461" s="95"/>
      <c r="AG461" s="95"/>
      <c r="AH461" s="316"/>
      <c r="AI461" s="147"/>
    </row>
    <row r="462" spans="4:35">
      <c r="D462" s="95"/>
      <c r="E462" s="198"/>
      <c r="F462" s="95"/>
      <c r="G462" s="95"/>
      <c r="H462" s="95"/>
      <c r="I462" s="95"/>
      <c r="J462" s="95"/>
      <c r="K462" s="95"/>
      <c r="L462" s="95"/>
      <c r="M462" s="95"/>
      <c r="N462" s="95"/>
      <c r="O462" s="95"/>
      <c r="P462" s="95"/>
      <c r="Q462" s="95"/>
      <c r="R462" s="95"/>
      <c r="S462" s="95"/>
      <c r="T462" s="95"/>
      <c r="U462" s="95"/>
      <c r="V462" s="95"/>
      <c r="W462" s="95"/>
      <c r="X462" s="95"/>
      <c r="Y462" s="95"/>
      <c r="Z462" s="95"/>
      <c r="AA462" s="95"/>
      <c r="AB462" s="95"/>
      <c r="AC462" s="95"/>
      <c r="AD462" s="95"/>
      <c r="AE462" s="95"/>
      <c r="AF462" s="95"/>
      <c r="AG462" s="95"/>
      <c r="AH462" s="316"/>
      <c r="AI462" s="147"/>
    </row>
    <row r="463" spans="4:35">
      <c r="D463" s="95"/>
      <c r="E463" s="198"/>
      <c r="F463" s="95"/>
      <c r="G463" s="95"/>
      <c r="H463" s="95"/>
      <c r="I463" s="95"/>
      <c r="J463" s="95"/>
      <c r="K463" s="95"/>
      <c r="L463" s="95"/>
      <c r="M463" s="95"/>
      <c r="N463" s="95"/>
      <c r="O463" s="95"/>
      <c r="P463" s="95"/>
      <c r="Q463" s="95"/>
      <c r="R463" s="95"/>
      <c r="S463" s="95"/>
      <c r="T463" s="95"/>
      <c r="U463" s="95"/>
      <c r="V463" s="95"/>
      <c r="W463" s="95"/>
      <c r="X463" s="95"/>
      <c r="Y463" s="95"/>
      <c r="Z463" s="95"/>
      <c r="AA463" s="95"/>
      <c r="AB463" s="95"/>
      <c r="AC463" s="95"/>
      <c r="AD463" s="95"/>
      <c r="AE463" s="95"/>
      <c r="AF463" s="95"/>
      <c r="AG463" s="95"/>
      <c r="AH463" s="316"/>
      <c r="AI463" s="147"/>
    </row>
    <row r="464" spans="4:35">
      <c r="D464" s="95"/>
      <c r="E464" s="198"/>
      <c r="F464" s="95"/>
      <c r="G464" s="95"/>
      <c r="H464" s="95"/>
      <c r="I464" s="95"/>
      <c r="J464" s="95"/>
      <c r="K464" s="95"/>
      <c r="L464" s="95"/>
      <c r="M464" s="95"/>
      <c r="N464" s="95"/>
      <c r="O464" s="95"/>
      <c r="P464" s="95"/>
      <c r="Q464" s="95"/>
      <c r="R464" s="95"/>
      <c r="S464" s="95"/>
      <c r="T464" s="95"/>
      <c r="U464" s="95"/>
      <c r="V464" s="95"/>
      <c r="W464" s="95"/>
      <c r="X464" s="95"/>
      <c r="Y464" s="95"/>
      <c r="Z464" s="95"/>
      <c r="AA464" s="95"/>
      <c r="AB464" s="95"/>
      <c r="AC464" s="95"/>
      <c r="AD464" s="95"/>
      <c r="AE464" s="95"/>
      <c r="AF464" s="95"/>
      <c r="AG464" s="95"/>
      <c r="AH464" s="316"/>
      <c r="AI464" s="147"/>
    </row>
    <row r="465" spans="4:35">
      <c r="D465" s="95"/>
      <c r="E465" s="198"/>
      <c r="F465" s="95"/>
      <c r="G465" s="95"/>
      <c r="H465" s="95"/>
      <c r="I465" s="95"/>
      <c r="J465" s="95"/>
      <c r="K465" s="95"/>
      <c r="L465" s="95"/>
      <c r="M465" s="95"/>
      <c r="N465" s="95"/>
      <c r="O465" s="95"/>
      <c r="P465" s="95"/>
      <c r="Q465" s="95"/>
      <c r="R465" s="95"/>
      <c r="S465" s="95"/>
      <c r="T465" s="95"/>
      <c r="U465" s="95"/>
      <c r="V465" s="95"/>
      <c r="W465" s="95"/>
      <c r="X465" s="95"/>
      <c r="Y465" s="95"/>
      <c r="Z465" s="95"/>
      <c r="AA465" s="95"/>
      <c r="AB465" s="95"/>
      <c r="AC465" s="95"/>
      <c r="AD465" s="95"/>
      <c r="AE465" s="95"/>
      <c r="AF465" s="95"/>
      <c r="AG465" s="95"/>
      <c r="AH465" s="316"/>
      <c r="AI465" s="147"/>
    </row>
    <row r="466" spans="4:35">
      <c r="D466" s="95"/>
      <c r="E466" s="198"/>
      <c r="F466" s="95"/>
      <c r="G466" s="95"/>
      <c r="H466" s="95"/>
      <c r="I466" s="95"/>
      <c r="J466" s="95"/>
      <c r="K466" s="95"/>
      <c r="L466" s="95"/>
      <c r="M466" s="95"/>
      <c r="N466" s="95"/>
      <c r="O466" s="95"/>
      <c r="P466" s="95"/>
      <c r="Q466" s="95"/>
      <c r="R466" s="95"/>
      <c r="S466" s="95"/>
      <c r="T466" s="95"/>
      <c r="U466" s="95"/>
      <c r="V466" s="95"/>
      <c r="W466" s="95"/>
      <c r="X466" s="95"/>
      <c r="Y466" s="95"/>
      <c r="Z466" s="95"/>
      <c r="AA466" s="95"/>
      <c r="AB466" s="95"/>
      <c r="AC466" s="95"/>
      <c r="AD466" s="95"/>
      <c r="AE466" s="95"/>
      <c r="AF466" s="95"/>
      <c r="AG466" s="95"/>
      <c r="AH466" s="316"/>
      <c r="AI466" s="147"/>
    </row>
    <row r="467" spans="4:35">
      <c r="D467" s="95"/>
      <c r="E467" s="198"/>
      <c r="F467" s="95"/>
      <c r="G467" s="95"/>
      <c r="H467" s="95"/>
      <c r="I467" s="95"/>
      <c r="J467" s="95"/>
      <c r="K467" s="95"/>
      <c r="L467" s="95"/>
      <c r="M467" s="95"/>
      <c r="N467" s="95"/>
      <c r="O467" s="95"/>
      <c r="P467" s="95"/>
      <c r="Q467" s="95"/>
      <c r="R467" s="95"/>
      <c r="S467" s="95"/>
      <c r="T467" s="95"/>
      <c r="U467" s="95"/>
      <c r="V467" s="95"/>
      <c r="W467" s="95"/>
      <c r="X467" s="95"/>
      <c r="Y467" s="95"/>
      <c r="Z467" s="95"/>
      <c r="AA467" s="95"/>
      <c r="AB467" s="95"/>
      <c r="AC467" s="95"/>
      <c r="AD467" s="95"/>
      <c r="AE467" s="95"/>
      <c r="AF467" s="95"/>
      <c r="AG467" s="95"/>
      <c r="AH467" s="316"/>
      <c r="AI467" s="147"/>
    </row>
    <row r="468" spans="4:35">
      <c r="D468" s="95"/>
      <c r="E468" s="198"/>
      <c r="F468" s="95"/>
      <c r="G468" s="95"/>
      <c r="H468" s="95"/>
      <c r="I468" s="95"/>
      <c r="J468" s="95"/>
      <c r="K468" s="95"/>
      <c r="L468" s="95"/>
      <c r="M468" s="95"/>
      <c r="N468" s="95"/>
      <c r="O468" s="95"/>
      <c r="P468" s="95"/>
      <c r="Q468" s="95"/>
      <c r="R468" s="95"/>
      <c r="S468" s="95"/>
      <c r="T468" s="95"/>
      <c r="U468" s="95"/>
      <c r="V468" s="95"/>
      <c r="W468" s="95"/>
      <c r="X468" s="95"/>
      <c r="Y468" s="95"/>
      <c r="Z468" s="95"/>
      <c r="AA468" s="95"/>
      <c r="AB468" s="95"/>
      <c r="AC468" s="95"/>
      <c r="AD468" s="95"/>
      <c r="AE468" s="95"/>
      <c r="AF468" s="95"/>
      <c r="AG468" s="95"/>
      <c r="AH468" s="316"/>
      <c r="AI468" s="147"/>
    </row>
    <row r="469" spans="4:35">
      <c r="D469" s="95"/>
      <c r="E469" s="198"/>
      <c r="F469" s="95"/>
      <c r="G469" s="95"/>
      <c r="H469" s="95"/>
      <c r="I469" s="95"/>
      <c r="J469" s="95"/>
      <c r="K469" s="95"/>
      <c r="L469" s="95"/>
      <c r="M469" s="95"/>
      <c r="N469" s="95"/>
      <c r="O469" s="95"/>
      <c r="P469" s="95"/>
      <c r="Q469" s="95"/>
      <c r="R469" s="95"/>
      <c r="S469" s="95"/>
      <c r="T469" s="95"/>
      <c r="U469" s="95"/>
      <c r="V469" s="95"/>
      <c r="W469" s="95"/>
      <c r="X469" s="95"/>
      <c r="Y469" s="95"/>
      <c r="Z469" s="95"/>
      <c r="AA469" s="95"/>
      <c r="AB469" s="95"/>
      <c r="AC469" s="95"/>
      <c r="AD469" s="95"/>
      <c r="AE469" s="95"/>
      <c r="AF469" s="95"/>
      <c r="AG469" s="95"/>
      <c r="AH469" s="316"/>
      <c r="AI469" s="147"/>
    </row>
    <row r="470" spans="4:35">
      <c r="D470" s="95"/>
      <c r="E470" s="198"/>
      <c r="F470" s="95"/>
      <c r="G470" s="95"/>
      <c r="H470" s="95"/>
      <c r="I470" s="95"/>
      <c r="J470" s="95"/>
      <c r="K470" s="95"/>
      <c r="L470" s="95"/>
      <c r="M470" s="95"/>
      <c r="N470" s="95"/>
      <c r="O470" s="95"/>
      <c r="P470" s="95"/>
      <c r="Q470" s="95"/>
      <c r="R470" s="95"/>
      <c r="S470" s="95"/>
      <c r="T470" s="95"/>
      <c r="U470" s="95"/>
      <c r="V470" s="95"/>
      <c r="W470" s="95"/>
      <c r="X470" s="95"/>
      <c r="Y470" s="95"/>
      <c r="Z470" s="95"/>
      <c r="AA470" s="95"/>
      <c r="AB470" s="95"/>
      <c r="AC470" s="95"/>
      <c r="AD470" s="95"/>
      <c r="AE470" s="95"/>
      <c r="AF470" s="95"/>
      <c r="AG470" s="95"/>
      <c r="AH470" s="316"/>
      <c r="AI470" s="147"/>
    </row>
    <row r="471" spans="4:35">
      <c r="D471" s="95"/>
      <c r="E471" s="198"/>
      <c r="F471" s="95"/>
      <c r="G471" s="95"/>
      <c r="H471" s="95"/>
      <c r="I471" s="95"/>
      <c r="J471" s="95"/>
      <c r="K471" s="95"/>
      <c r="L471" s="95"/>
      <c r="M471" s="95"/>
      <c r="N471" s="95"/>
      <c r="O471" s="95"/>
      <c r="P471" s="95"/>
      <c r="Q471" s="95"/>
      <c r="R471" s="95"/>
      <c r="S471" s="95"/>
      <c r="T471" s="95"/>
      <c r="U471" s="95"/>
      <c r="V471" s="95"/>
      <c r="W471" s="95"/>
      <c r="X471" s="95"/>
      <c r="Y471" s="95"/>
      <c r="Z471" s="95"/>
      <c r="AA471" s="95"/>
      <c r="AB471" s="95"/>
      <c r="AC471" s="95"/>
      <c r="AD471" s="95"/>
      <c r="AE471" s="95"/>
      <c r="AF471" s="95"/>
      <c r="AG471" s="95"/>
      <c r="AH471" s="316"/>
      <c r="AI471" s="147"/>
    </row>
    <row r="472" spans="4:35">
      <c r="D472" s="95"/>
      <c r="E472" s="198"/>
      <c r="F472" s="95"/>
      <c r="G472" s="95"/>
      <c r="H472" s="95"/>
      <c r="I472" s="95"/>
      <c r="J472" s="95"/>
      <c r="K472" s="95"/>
      <c r="L472" s="95"/>
      <c r="M472" s="95"/>
      <c r="N472" s="95"/>
      <c r="O472" s="95"/>
      <c r="P472" s="95"/>
      <c r="Q472" s="95"/>
      <c r="R472" s="95"/>
      <c r="S472" s="95"/>
      <c r="T472" s="95"/>
      <c r="U472" s="95"/>
      <c r="V472" s="95"/>
      <c r="W472" s="95"/>
      <c r="X472" s="95"/>
      <c r="Y472" s="95"/>
      <c r="Z472" s="95"/>
      <c r="AA472" s="95"/>
      <c r="AB472" s="95"/>
      <c r="AC472" s="95"/>
      <c r="AD472" s="95"/>
      <c r="AE472" s="95"/>
      <c r="AF472" s="95"/>
      <c r="AG472" s="95"/>
      <c r="AH472" s="316"/>
      <c r="AI472" s="147"/>
    </row>
    <row r="473" spans="4:35">
      <c r="D473" s="95"/>
      <c r="E473" s="198"/>
      <c r="F473" s="95"/>
      <c r="G473" s="95"/>
      <c r="H473" s="95"/>
      <c r="I473" s="95"/>
      <c r="J473" s="95"/>
      <c r="K473" s="95"/>
      <c r="L473" s="95"/>
      <c r="M473" s="95"/>
      <c r="N473" s="95"/>
      <c r="O473" s="95"/>
      <c r="P473" s="95"/>
      <c r="Q473" s="95"/>
      <c r="R473" s="95"/>
      <c r="S473" s="95"/>
      <c r="T473" s="95"/>
      <c r="U473" s="95"/>
      <c r="V473" s="95"/>
      <c r="W473" s="95"/>
      <c r="X473" s="95"/>
      <c r="Y473" s="95"/>
      <c r="Z473" s="95"/>
      <c r="AA473" s="95"/>
      <c r="AB473" s="95"/>
      <c r="AC473" s="95"/>
      <c r="AD473" s="95"/>
      <c r="AE473" s="95"/>
      <c r="AF473" s="95"/>
      <c r="AG473" s="95"/>
      <c r="AH473" s="316"/>
      <c r="AI473" s="147"/>
    </row>
    <row r="474" spans="4:35">
      <c r="D474" s="95"/>
      <c r="E474" s="198"/>
      <c r="F474" s="95"/>
      <c r="G474" s="95"/>
      <c r="H474" s="95"/>
      <c r="I474" s="95"/>
      <c r="J474" s="95"/>
      <c r="K474" s="95"/>
      <c r="L474" s="95"/>
      <c r="M474" s="95"/>
      <c r="N474" s="95"/>
      <c r="O474" s="95"/>
      <c r="P474" s="95"/>
      <c r="Q474" s="95"/>
      <c r="R474" s="95"/>
      <c r="S474" s="95"/>
      <c r="T474" s="95"/>
      <c r="U474" s="95"/>
      <c r="V474" s="95"/>
      <c r="W474" s="95"/>
      <c r="X474" s="95"/>
      <c r="Y474" s="95"/>
      <c r="Z474" s="95"/>
      <c r="AA474" s="95"/>
      <c r="AB474" s="95"/>
      <c r="AC474" s="95"/>
      <c r="AD474" s="95"/>
      <c r="AE474" s="95"/>
      <c r="AF474" s="95"/>
      <c r="AG474" s="95"/>
      <c r="AH474" s="316"/>
      <c r="AI474" s="147"/>
    </row>
    <row r="475" spans="4:35">
      <c r="D475" s="95"/>
      <c r="E475" s="198"/>
      <c r="F475" s="95"/>
      <c r="G475" s="95"/>
      <c r="H475" s="95"/>
      <c r="I475" s="95"/>
      <c r="J475" s="95"/>
      <c r="K475" s="95"/>
      <c r="L475" s="95"/>
      <c r="M475" s="95"/>
      <c r="N475" s="95"/>
      <c r="O475" s="95"/>
      <c r="P475" s="95"/>
      <c r="Q475" s="95"/>
      <c r="R475" s="95"/>
      <c r="S475" s="95"/>
      <c r="T475" s="95"/>
      <c r="U475" s="95"/>
      <c r="V475" s="95"/>
      <c r="W475" s="95"/>
      <c r="X475" s="95"/>
      <c r="Y475" s="95"/>
      <c r="Z475" s="95"/>
      <c r="AA475" s="95"/>
      <c r="AB475" s="95"/>
      <c r="AC475" s="95"/>
      <c r="AD475" s="95"/>
      <c r="AE475" s="95"/>
      <c r="AF475" s="95"/>
      <c r="AG475" s="95"/>
      <c r="AH475" s="316"/>
      <c r="AI475" s="147"/>
    </row>
    <row r="476" spans="4:35">
      <c r="D476" s="95"/>
      <c r="E476" s="198"/>
      <c r="F476" s="95"/>
      <c r="G476" s="95"/>
      <c r="H476" s="95"/>
      <c r="I476" s="95"/>
      <c r="J476" s="95"/>
      <c r="K476" s="95"/>
      <c r="L476" s="95"/>
      <c r="M476" s="95"/>
      <c r="N476" s="95"/>
      <c r="O476" s="95"/>
      <c r="P476" s="95"/>
      <c r="Q476" s="95"/>
      <c r="R476" s="95"/>
      <c r="S476" s="95"/>
      <c r="T476" s="95"/>
      <c r="U476" s="95"/>
      <c r="V476" s="95"/>
      <c r="W476" s="95"/>
      <c r="X476" s="95"/>
      <c r="Y476" s="95"/>
      <c r="Z476" s="95"/>
      <c r="AA476" s="95"/>
      <c r="AB476" s="95"/>
      <c r="AC476" s="95"/>
      <c r="AD476" s="95"/>
      <c r="AE476" s="95"/>
      <c r="AF476" s="95"/>
      <c r="AG476" s="95"/>
      <c r="AH476" s="316"/>
      <c r="AI476" s="147"/>
    </row>
    <row r="477" spans="4:35">
      <c r="D477" s="95"/>
      <c r="E477" s="198"/>
      <c r="F477" s="95"/>
      <c r="G477" s="95"/>
      <c r="H477" s="95"/>
      <c r="I477" s="95"/>
      <c r="J477" s="95"/>
      <c r="K477" s="95"/>
      <c r="L477" s="95"/>
      <c r="M477" s="95"/>
      <c r="N477" s="95"/>
      <c r="O477" s="95"/>
      <c r="P477" s="95"/>
      <c r="Q477" s="95"/>
      <c r="R477" s="95"/>
      <c r="S477" s="95"/>
      <c r="T477" s="95"/>
      <c r="U477" s="95"/>
      <c r="V477" s="95"/>
      <c r="W477" s="95"/>
      <c r="X477" s="95"/>
      <c r="Y477" s="95"/>
      <c r="Z477" s="95"/>
      <c r="AA477" s="95"/>
      <c r="AB477" s="95"/>
      <c r="AC477" s="95"/>
      <c r="AD477" s="95"/>
      <c r="AE477" s="95"/>
      <c r="AF477" s="95"/>
      <c r="AG477" s="95"/>
      <c r="AH477" s="316"/>
      <c r="AI477" s="147"/>
    </row>
    <row r="478" spans="4:35">
      <c r="D478" s="95"/>
      <c r="E478" s="198"/>
      <c r="F478" s="95"/>
      <c r="G478" s="95"/>
      <c r="H478" s="95"/>
      <c r="I478" s="95"/>
      <c r="J478" s="95"/>
      <c r="K478" s="95"/>
      <c r="L478" s="95"/>
      <c r="M478" s="95"/>
      <c r="N478" s="95"/>
      <c r="O478" s="95"/>
      <c r="P478" s="95"/>
      <c r="Q478" s="95"/>
      <c r="R478" s="95"/>
      <c r="S478" s="95"/>
      <c r="T478" s="95"/>
      <c r="U478" s="95"/>
      <c r="V478" s="95"/>
      <c r="W478" s="95"/>
      <c r="X478" s="95"/>
      <c r="Y478" s="95"/>
      <c r="Z478" s="95"/>
      <c r="AA478" s="95"/>
      <c r="AB478" s="95"/>
      <c r="AC478" s="95"/>
      <c r="AD478" s="95"/>
      <c r="AE478" s="95"/>
      <c r="AF478" s="95"/>
      <c r="AG478" s="95"/>
      <c r="AH478" s="316"/>
      <c r="AI478" s="147"/>
    </row>
    <row r="479" spans="4:35">
      <c r="D479" s="95"/>
      <c r="E479" s="198"/>
      <c r="F479" s="95"/>
      <c r="G479" s="95"/>
      <c r="H479" s="95"/>
      <c r="I479" s="95"/>
      <c r="J479" s="95"/>
      <c r="K479" s="95"/>
      <c r="L479" s="95"/>
      <c r="M479" s="95"/>
      <c r="N479" s="95"/>
      <c r="O479" s="95"/>
      <c r="P479" s="95"/>
      <c r="Q479" s="95"/>
      <c r="R479" s="95"/>
      <c r="S479" s="95"/>
      <c r="T479" s="95"/>
      <c r="U479" s="95"/>
      <c r="V479" s="95"/>
      <c r="W479" s="95"/>
      <c r="X479" s="95"/>
      <c r="Y479" s="95"/>
      <c r="Z479" s="95"/>
      <c r="AA479" s="95"/>
      <c r="AB479" s="95"/>
      <c r="AC479" s="95"/>
      <c r="AD479" s="95"/>
      <c r="AE479" s="95"/>
      <c r="AF479" s="95"/>
      <c r="AG479" s="95"/>
      <c r="AH479" s="316"/>
      <c r="AI479" s="147"/>
    </row>
    <row r="480" spans="4:35">
      <c r="D480" s="95"/>
      <c r="E480" s="198"/>
      <c r="F480" s="95"/>
      <c r="G480" s="95"/>
      <c r="H480" s="95"/>
      <c r="I480" s="95"/>
      <c r="J480" s="95"/>
      <c r="K480" s="95"/>
      <c r="L480" s="95"/>
      <c r="M480" s="95"/>
      <c r="N480" s="95"/>
      <c r="O480" s="95"/>
      <c r="P480" s="95"/>
      <c r="Q480" s="95"/>
      <c r="R480" s="95"/>
      <c r="S480" s="95"/>
      <c r="T480" s="95"/>
      <c r="U480" s="95"/>
      <c r="V480" s="95"/>
      <c r="W480" s="95"/>
      <c r="X480" s="95"/>
      <c r="Y480" s="95"/>
      <c r="Z480" s="95"/>
      <c r="AA480" s="95"/>
      <c r="AB480" s="95"/>
      <c r="AC480" s="95"/>
      <c r="AD480" s="95"/>
      <c r="AE480" s="95"/>
      <c r="AF480" s="95"/>
      <c r="AG480" s="95"/>
      <c r="AH480" s="316"/>
      <c r="AI480" s="147"/>
    </row>
    <row r="481" spans="4:35">
      <c r="D481" s="95"/>
      <c r="E481" s="198"/>
      <c r="F481" s="95"/>
      <c r="G481" s="95"/>
      <c r="H481" s="95"/>
      <c r="I481" s="95"/>
      <c r="J481" s="95"/>
      <c r="K481" s="95"/>
      <c r="L481" s="95"/>
      <c r="M481" s="95"/>
      <c r="N481" s="95"/>
      <c r="O481" s="95"/>
      <c r="P481" s="95"/>
      <c r="Q481" s="95"/>
      <c r="R481" s="95"/>
      <c r="S481" s="95"/>
      <c r="T481" s="95"/>
      <c r="U481" s="95"/>
      <c r="V481" s="95"/>
      <c r="W481" s="95"/>
      <c r="X481" s="95"/>
      <c r="Y481" s="95"/>
      <c r="Z481" s="95"/>
      <c r="AA481" s="95"/>
      <c r="AB481" s="95"/>
      <c r="AC481" s="95"/>
      <c r="AD481" s="95"/>
      <c r="AE481" s="95"/>
      <c r="AF481" s="95"/>
      <c r="AG481" s="95"/>
      <c r="AH481" s="316"/>
      <c r="AI481" s="147"/>
    </row>
    <row r="482" spans="4:35">
      <c r="D482" s="95"/>
      <c r="E482" s="198"/>
      <c r="F482" s="95"/>
      <c r="G482" s="95"/>
      <c r="H482" s="95"/>
      <c r="I482" s="95"/>
      <c r="J482" s="95"/>
      <c r="K482" s="95"/>
      <c r="L482" s="95"/>
      <c r="M482" s="95"/>
      <c r="N482" s="95"/>
      <c r="O482" s="95"/>
      <c r="P482" s="95"/>
      <c r="Q482" s="95"/>
      <c r="R482" s="95"/>
      <c r="S482" s="95"/>
      <c r="T482" s="95"/>
      <c r="U482" s="95"/>
      <c r="V482" s="95"/>
      <c r="W482" s="95"/>
      <c r="X482" s="95"/>
      <c r="Y482" s="95"/>
      <c r="Z482" s="95"/>
      <c r="AA482" s="95"/>
      <c r="AB482" s="95"/>
      <c r="AC482" s="95"/>
      <c r="AD482" s="95"/>
      <c r="AE482" s="95"/>
      <c r="AF482" s="95"/>
      <c r="AG482" s="95"/>
      <c r="AH482" s="316"/>
      <c r="AI482" s="147"/>
    </row>
    <row r="483" spans="4:35">
      <c r="D483" s="95"/>
      <c r="E483" s="198"/>
      <c r="F483" s="95"/>
      <c r="G483" s="95"/>
      <c r="H483" s="95"/>
      <c r="I483" s="95"/>
      <c r="J483" s="95"/>
      <c r="K483" s="95"/>
      <c r="L483" s="95"/>
      <c r="M483" s="95"/>
      <c r="N483" s="95"/>
      <c r="O483" s="95"/>
      <c r="P483" s="95"/>
      <c r="Q483" s="95"/>
      <c r="R483" s="95"/>
      <c r="S483" s="95"/>
      <c r="T483" s="95"/>
      <c r="U483" s="95"/>
      <c r="V483" s="95"/>
      <c r="W483" s="95"/>
      <c r="X483" s="95"/>
      <c r="Y483" s="95"/>
      <c r="Z483" s="95"/>
      <c r="AA483" s="95"/>
      <c r="AB483" s="95"/>
      <c r="AC483" s="95"/>
      <c r="AD483" s="95"/>
      <c r="AE483" s="95"/>
      <c r="AF483" s="95"/>
      <c r="AG483" s="95"/>
      <c r="AH483" s="316"/>
      <c r="AI483" s="147"/>
    </row>
    <row r="484" spans="4:35">
      <c r="D484" s="95"/>
      <c r="E484" s="198"/>
      <c r="F484" s="95"/>
      <c r="G484" s="95"/>
      <c r="H484" s="95"/>
      <c r="I484" s="95"/>
      <c r="J484" s="95"/>
      <c r="K484" s="95"/>
      <c r="L484" s="95"/>
      <c r="M484" s="95"/>
      <c r="N484" s="95"/>
      <c r="O484" s="95"/>
      <c r="P484" s="95"/>
      <c r="Q484" s="95"/>
      <c r="R484" s="95"/>
      <c r="S484" s="95"/>
      <c r="T484" s="95"/>
      <c r="U484" s="95"/>
      <c r="V484" s="95"/>
      <c r="W484" s="95"/>
      <c r="X484" s="95"/>
      <c r="Y484" s="95"/>
      <c r="Z484" s="95"/>
      <c r="AA484" s="95"/>
      <c r="AB484" s="95"/>
      <c r="AC484" s="95"/>
      <c r="AD484" s="95"/>
      <c r="AE484" s="95"/>
      <c r="AF484" s="95"/>
      <c r="AG484" s="95"/>
      <c r="AH484" s="316"/>
      <c r="AI484" s="147"/>
    </row>
    <row r="485" spans="4:35">
      <c r="D485" s="95"/>
      <c r="E485" s="198"/>
      <c r="F485" s="95"/>
      <c r="G485" s="95"/>
      <c r="H485" s="95"/>
      <c r="I485" s="95"/>
      <c r="J485" s="95"/>
      <c r="K485" s="95"/>
      <c r="L485" s="95"/>
      <c r="M485" s="95"/>
      <c r="N485" s="95"/>
      <c r="O485" s="95"/>
      <c r="P485" s="95"/>
      <c r="Q485" s="95"/>
      <c r="R485" s="95"/>
      <c r="S485" s="95"/>
      <c r="T485" s="95"/>
      <c r="U485" s="95"/>
      <c r="V485" s="95"/>
      <c r="W485" s="95"/>
      <c r="X485" s="95"/>
      <c r="Y485" s="95"/>
      <c r="Z485" s="95"/>
      <c r="AA485" s="95"/>
      <c r="AB485" s="95"/>
      <c r="AC485" s="95"/>
      <c r="AD485" s="95"/>
      <c r="AE485" s="95"/>
      <c r="AF485" s="95"/>
      <c r="AG485" s="95"/>
      <c r="AH485" s="316"/>
      <c r="AI485" s="147"/>
    </row>
    <row r="486" spans="4:35">
      <c r="D486" s="95"/>
      <c r="E486" s="198"/>
      <c r="F486" s="95"/>
      <c r="G486" s="95"/>
      <c r="H486" s="95"/>
      <c r="I486" s="95"/>
      <c r="J486" s="95"/>
      <c r="K486" s="95"/>
      <c r="L486" s="95"/>
      <c r="M486" s="95"/>
      <c r="N486" s="95"/>
      <c r="O486" s="95"/>
      <c r="P486" s="95"/>
      <c r="Q486" s="95"/>
      <c r="R486" s="95"/>
      <c r="S486" s="95"/>
      <c r="T486" s="95"/>
      <c r="U486" s="95"/>
      <c r="V486" s="95"/>
      <c r="W486" s="95"/>
      <c r="X486" s="95"/>
      <c r="Y486" s="95"/>
      <c r="Z486" s="95"/>
      <c r="AA486" s="95"/>
      <c r="AB486" s="95"/>
      <c r="AC486" s="95"/>
      <c r="AD486" s="95"/>
      <c r="AE486" s="95"/>
      <c r="AF486" s="95"/>
      <c r="AG486" s="95"/>
      <c r="AH486" s="316"/>
      <c r="AI486" s="147"/>
    </row>
    <row r="487" spans="4:35">
      <c r="D487" s="95"/>
      <c r="E487" s="198"/>
      <c r="F487" s="95"/>
      <c r="G487" s="95"/>
      <c r="H487" s="95"/>
      <c r="I487" s="95"/>
      <c r="J487" s="95"/>
      <c r="K487" s="95"/>
      <c r="L487" s="95"/>
      <c r="M487" s="95"/>
      <c r="N487" s="95"/>
      <c r="O487" s="95"/>
      <c r="P487" s="95"/>
      <c r="Q487" s="95"/>
      <c r="R487" s="95"/>
      <c r="S487" s="95"/>
      <c r="T487" s="95"/>
      <c r="U487" s="95"/>
      <c r="V487" s="95"/>
      <c r="W487" s="95"/>
      <c r="X487" s="95"/>
      <c r="Y487" s="95"/>
      <c r="Z487" s="95"/>
      <c r="AA487" s="95"/>
      <c r="AB487" s="95"/>
      <c r="AC487" s="95"/>
      <c r="AD487" s="95"/>
      <c r="AE487" s="95"/>
      <c r="AF487" s="95"/>
      <c r="AG487" s="95"/>
      <c r="AH487" s="316"/>
      <c r="AI487" s="147"/>
    </row>
    <row r="488" spans="4:35">
      <c r="D488" s="95"/>
      <c r="E488" s="198"/>
      <c r="F488" s="95"/>
      <c r="G488" s="95"/>
      <c r="H488" s="95"/>
      <c r="I488" s="95"/>
      <c r="J488" s="95"/>
      <c r="K488" s="95"/>
      <c r="L488" s="95"/>
      <c r="M488" s="95"/>
      <c r="N488" s="95"/>
      <c r="O488" s="95"/>
      <c r="P488" s="95"/>
      <c r="Q488" s="95"/>
      <c r="R488" s="95"/>
      <c r="S488" s="95"/>
      <c r="T488" s="95"/>
      <c r="U488" s="95"/>
      <c r="V488" s="95"/>
      <c r="W488" s="95"/>
      <c r="X488" s="95"/>
      <c r="Y488" s="95"/>
      <c r="Z488" s="95"/>
      <c r="AA488" s="95"/>
      <c r="AB488" s="95"/>
      <c r="AC488" s="95"/>
      <c r="AD488" s="95"/>
      <c r="AE488" s="95"/>
      <c r="AF488" s="95"/>
      <c r="AG488" s="95"/>
      <c r="AH488" s="316"/>
      <c r="AI488" s="147"/>
    </row>
    <row r="489" spans="4:35">
      <c r="D489" s="95"/>
      <c r="E489" s="198"/>
      <c r="F489" s="95"/>
      <c r="G489" s="95"/>
      <c r="H489" s="95"/>
      <c r="I489" s="95"/>
      <c r="J489" s="95"/>
      <c r="K489" s="95"/>
      <c r="L489" s="95"/>
      <c r="M489" s="95"/>
      <c r="N489" s="95"/>
      <c r="O489" s="95"/>
      <c r="P489" s="95"/>
      <c r="Q489" s="95"/>
      <c r="R489" s="95"/>
      <c r="S489" s="95"/>
      <c r="T489" s="95"/>
      <c r="U489" s="95"/>
      <c r="V489" s="95"/>
      <c r="W489" s="95"/>
      <c r="X489" s="95"/>
      <c r="Y489" s="95"/>
      <c r="Z489" s="95"/>
      <c r="AA489" s="95"/>
      <c r="AB489" s="95"/>
      <c r="AC489" s="95"/>
      <c r="AD489" s="95"/>
      <c r="AE489" s="95"/>
      <c r="AF489" s="95"/>
      <c r="AG489" s="95"/>
      <c r="AH489" s="316"/>
      <c r="AI489" s="147"/>
    </row>
    <row r="490" spans="4:35">
      <c r="D490" s="95"/>
      <c r="E490" s="198"/>
      <c r="F490" s="95"/>
      <c r="G490" s="95"/>
      <c r="H490" s="95"/>
      <c r="I490" s="95"/>
      <c r="J490" s="95"/>
      <c r="K490" s="95"/>
      <c r="L490" s="95"/>
      <c r="M490" s="95"/>
      <c r="N490" s="95"/>
      <c r="O490" s="95"/>
      <c r="P490" s="95"/>
      <c r="Q490" s="95"/>
      <c r="R490" s="95"/>
      <c r="S490" s="95"/>
      <c r="T490" s="95"/>
      <c r="U490" s="95"/>
      <c r="V490" s="95"/>
      <c r="W490" s="95"/>
      <c r="X490" s="95"/>
      <c r="Y490" s="95"/>
      <c r="Z490" s="95"/>
      <c r="AA490" s="95"/>
      <c r="AB490" s="95"/>
      <c r="AC490" s="95"/>
      <c r="AD490" s="95"/>
      <c r="AE490" s="95"/>
      <c r="AF490" s="95"/>
      <c r="AG490" s="95"/>
      <c r="AH490" s="316"/>
      <c r="AI490" s="147"/>
    </row>
    <row r="491" spans="4:35">
      <c r="D491" s="95"/>
      <c r="E491" s="198"/>
      <c r="F491" s="95"/>
      <c r="G491" s="95"/>
      <c r="H491" s="95"/>
      <c r="I491" s="95"/>
      <c r="J491" s="95"/>
      <c r="K491" s="95"/>
      <c r="L491" s="95"/>
      <c r="M491" s="95"/>
      <c r="N491" s="95"/>
      <c r="O491" s="95"/>
      <c r="P491" s="95"/>
      <c r="Q491" s="95"/>
      <c r="R491" s="95"/>
      <c r="S491" s="95"/>
      <c r="T491" s="95"/>
      <c r="U491" s="95"/>
      <c r="V491" s="95"/>
      <c r="W491" s="95"/>
      <c r="X491" s="95"/>
      <c r="Y491" s="95"/>
      <c r="Z491" s="95"/>
      <c r="AA491" s="95"/>
      <c r="AB491" s="95"/>
      <c r="AC491" s="95"/>
      <c r="AD491" s="95"/>
      <c r="AE491" s="95"/>
      <c r="AF491" s="95"/>
      <c r="AG491" s="95"/>
      <c r="AH491" s="316"/>
      <c r="AI491" s="147"/>
    </row>
    <row r="492" spans="4:35">
      <c r="D492" s="95"/>
      <c r="E492" s="198"/>
      <c r="F492" s="95"/>
      <c r="G492" s="95"/>
      <c r="H492" s="95"/>
      <c r="I492" s="95"/>
      <c r="J492" s="95"/>
      <c r="K492" s="95"/>
      <c r="L492" s="95"/>
      <c r="M492" s="95"/>
      <c r="N492" s="95"/>
      <c r="O492" s="95"/>
      <c r="P492" s="95"/>
      <c r="Q492" s="95"/>
      <c r="R492" s="95"/>
      <c r="S492" s="95"/>
      <c r="T492" s="95"/>
      <c r="U492" s="95"/>
      <c r="V492" s="95"/>
      <c r="W492" s="95"/>
      <c r="X492" s="95"/>
      <c r="Y492" s="95"/>
      <c r="Z492" s="95"/>
      <c r="AA492" s="95"/>
      <c r="AB492" s="95"/>
      <c r="AC492" s="95"/>
      <c r="AD492" s="95"/>
      <c r="AE492" s="95"/>
      <c r="AF492" s="95"/>
      <c r="AG492" s="95"/>
      <c r="AH492" s="316"/>
      <c r="AI492" s="147"/>
    </row>
    <row r="493" spans="4:35">
      <c r="D493" s="95"/>
      <c r="E493" s="198"/>
      <c r="F493" s="95"/>
      <c r="G493" s="95"/>
      <c r="H493" s="95"/>
      <c r="I493" s="95"/>
      <c r="J493" s="95"/>
      <c r="K493" s="95"/>
      <c r="L493" s="95"/>
      <c r="M493" s="95"/>
      <c r="N493" s="95"/>
      <c r="O493" s="95"/>
      <c r="P493" s="95"/>
      <c r="Q493" s="95"/>
      <c r="R493" s="95"/>
      <c r="S493" s="95"/>
      <c r="T493" s="95"/>
      <c r="U493" s="95"/>
      <c r="V493" s="95"/>
      <c r="W493" s="95"/>
      <c r="X493" s="95"/>
      <c r="Y493" s="95"/>
      <c r="Z493" s="95"/>
      <c r="AA493" s="95"/>
      <c r="AB493" s="95"/>
      <c r="AC493" s="95"/>
      <c r="AD493" s="95"/>
      <c r="AE493" s="95"/>
      <c r="AF493" s="95"/>
      <c r="AG493" s="95"/>
      <c r="AH493" s="316"/>
      <c r="AI493" s="147"/>
    </row>
    <row r="494" spans="4:35">
      <c r="D494" s="95"/>
      <c r="E494" s="198"/>
      <c r="F494" s="95"/>
      <c r="G494" s="95"/>
      <c r="H494" s="95"/>
      <c r="I494" s="95"/>
      <c r="J494" s="95"/>
      <c r="K494" s="95"/>
      <c r="L494" s="95"/>
      <c r="M494" s="95"/>
      <c r="N494" s="95"/>
      <c r="O494" s="95"/>
      <c r="P494" s="95"/>
      <c r="Q494" s="95"/>
      <c r="R494" s="95"/>
      <c r="S494" s="95"/>
      <c r="T494" s="95"/>
      <c r="U494" s="95"/>
      <c r="V494" s="95"/>
      <c r="W494" s="95"/>
      <c r="X494" s="95"/>
      <c r="Y494" s="95"/>
      <c r="Z494" s="95"/>
      <c r="AA494" s="95"/>
      <c r="AB494" s="95"/>
      <c r="AC494" s="95"/>
      <c r="AD494" s="95"/>
      <c r="AE494" s="95"/>
      <c r="AF494" s="95"/>
      <c r="AG494" s="95"/>
      <c r="AH494" s="316"/>
      <c r="AI494" s="147"/>
    </row>
    <row r="495" spans="4:35">
      <c r="D495" s="95"/>
      <c r="E495" s="198"/>
      <c r="F495" s="95"/>
      <c r="G495" s="95"/>
      <c r="H495" s="95"/>
      <c r="I495" s="95"/>
      <c r="J495" s="95"/>
      <c r="K495" s="95"/>
      <c r="L495" s="95"/>
      <c r="M495" s="95"/>
      <c r="N495" s="95"/>
      <c r="O495" s="95"/>
      <c r="P495" s="95"/>
      <c r="Q495" s="95"/>
      <c r="R495" s="95"/>
      <c r="S495" s="95"/>
      <c r="T495" s="95"/>
      <c r="U495" s="95"/>
      <c r="V495" s="95"/>
      <c r="W495" s="95"/>
      <c r="X495" s="95"/>
      <c r="Y495" s="95"/>
      <c r="Z495" s="95"/>
      <c r="AA495" s="95"/>
      <c r="AB495" s="95"/>
      <c r="AC495" s="95"/>
      <c r="AD495" s="95"/>
      <c r="AE495" s="95"/>
      <c r="AF495" s="95"/>
      <c r="AG495" s="95"/>
      <c r="AH495" s="316"/>
      <c r="AI495" s="147"/>
    </row>
    <row r="496" spans="4:35">
      <c r="D496" s="95"/>
      <c r="E496" s="198"/>
      <c r="F496" s="95"/>
      <c r="G496" s="95"/>
      <c r="H496" s="95"/>
      <c r="I496" s="95"/>
      <c r="J496" s="95"/>
      <c r="K496" s="95"/>
      <c r="L496" s="95"/>
      <c r="M496" s="95"/>
      <c r="N496" s="95"/>
      <c r="O496" s="95"/>
      <c r="P496" s="95"/>
      <c r="Q496" s="95"/>
      <c r="R496" s="95"/>
      <c r="S496" s="95"/>
      <c r="T496" s="95"/>
      <c r="U496" s="95"/>
      <c r="V496" s="95"/>
      <c r="W496" s="95"/>
      <c r="X496" s="95"/>
      <c r="Y496" s="95"/>
      <c r="Z496" s="95"/>
      <c r="AA496" s="95"/>
      <c r="AB496" s="95"/>
      <c r="AC496" s="95"/>
      <c r="AD496" s="95"/>
      <c r="AE496" s="95"/>
      <c r="AF496" s="95"/>
      <c r="AG496" s="95"/>
      <c r="AH496" s="316"/>
      <c r="AI496" s="147"/>
    </row>
    <row r="497" spans="4:35">
      <c r="D497" s="95"/>
      <c r="E497" s="198"/>
      <c r="F497" s="95"/>
      <c r="G497" s="95"/>
      <c r="H497" s="95"/>
      <c r="I497" s="95"/>
      <c r="J497" s="95"/>
      <c r="K497" s="95"/>
      <c r="L497" s="95"/>
      <c r="M497" s="95"/>
      <c r="N497" s="95"/>
      <c r="O497" s="95"/>
      <c r="P497" s="95"/>
      <c r="Q497" s="95"/>
      <c r="R497" s="95"/>
      <c r="S497" s="95"/>
      <c r="T497" s="95"/>
      <c r="U497" s="95"/>
      <c r="V497" s="95"/>
      <c r="W497" s="95"/>
      <c r="X497" s="95"/>
      <c r="Y497" s="95"/>
      <c r="Z497" s="95"/>
      <c r="AA497" s="95"/>
      <c r="AB497" s="95"/>
      <c r="AC497" s="95"/>
      <c r="AD497" s="95"/>
      <c r="AE497" s="95"/>
      <c r="AF497" s="95"/>
      <c r="AG497" s="95"/>
      <c r="AH497" s="316"/>
      <c r="AI497" s="147"/>
    </row>
    <row r="498" spans="4:35">
      <c r="D498" s="95"/>
      <c r="E498" s="198"/>
      <c r="F498" s="95"/>
      <c r="G498" s="95"/>
      <c r="H498" s="95"/>
      <c r="I498" s="95"/>
      <c r="J498" s="95"/>
      <c r="K498" s="95"/>
      <c r="L498" s="95"/>
      <c r="M498" s="95"/>
      <c r="N498" s="95"/>
      <c r="O498" s="95"/>
      <c r="P498" s="95"/>
      <c r="Q498" s="95"/>
      <c r="R498" s="95"/>
      <c r="S498" s="95"/>
      <c r="T498" s="95"/>
      <c r="U498" s="95"/>
      <c r="V498" s="95"/>
      <c r="W498" s="95"/>
      <c r="X498" s="95"/>
      <c r="Y498" s="95"/>
      <c r="Z498" s="95"/>
      <c r="AA498" s="95"/>
      <c r="AB498" s="95"/>
      <c r="AC498" s="95"/>
      <c r="AD498" s="95"/>
      <c r="AE498" s="95"/>
      <c r="AF498" s="95"/>
      <c r="AG498" s="95"/>
      <c r="AH498" s="316"/>
      <c r="AI498" s="147"/>
    </row>
    <row r="499" spans="4:35">
      <c r="D499" s="95"/>
      <c r="E499" s="198"/>
      <c r="F499" s="95"/>
      <c r="G499" s="95"/>
      <c r="H499" s="95"/>
      <c r="I499" s="95"/>
      <c r="J499" s="95"/>
      <c r="K499" s="95"/>
      <c r="L499" s="95"/>
      <c r="M499" s="95"/>
      <c r="N499" s="95"/>
      <c r="O499" s="95"/>
      <c r="P499" s="95"/>
      <c r="Q499" s="95"/>
      <c r="R499" s="95"/>
      <c r="S499" s="95"/>
      <c r="T499" s="95"/>
      <c r="U499" s="95"/>
      <c r="V499" s="95"/>
      <c r="W499" s="95"/>
      <c r="X499" s="95"/>
      <c r="Y499" s="95"/>
      <c r="Z499" s="95"/>
      <c r="AA499" s="95"/>
      <c r="AB499" s="95"/>
      <c r="AC499" s="95"/>
      <c r="AD499" s="95"/>
      <c r="AE499" s="95"/>
      <c r="AF499" s="95"/>
      <c r="AG499" s="95"/>
      <c r="AH499" s="316"/>
      <c r="AI499" s="147"/>
    </row>
    <row r="500" spans="4:35">
      <c r="D500" s="95"/>
      <c r="E500" s="198"/>
      <c r="F500" s="95"/>
      <c r="G500" s="95"/>
      <c r="H500" s="95"/>
      <c r="I500" s="95"/>
      <c r="J500" s="95"/>
      <c r="K500" s="95"/>
      <c r="L500" s="95"/>
      <c r="M500" s="95"/>
      <c r="N500" s="95"/>
      <c r="O500" s="95"/>
      <c r="P500" s="95"/>
      <c r="Q500" s="95"/>
      <c r="R500" s="95"/>
      <c r="S500" s="95"/>
      <c r="T500" s="95"/>
      <c r="U500" s="95"/>
      <c r="V500" s="95"/>
      <c r="W500" s="95"/>
      <c r="X500" s="95"/>
      <c r="Y500" s="95"/>
      <c r="Z500" s="95"/>
      <c r="AA500" s="95"/>
      <c r="AB500" s="95"/>
      <c r="AC500" s="95"/>
      <c r="AD500" s="95"/>
      <c r="AE500" s="95"/>
      <c r="AF500" s="95"/>
      <c r="AG500" s="95"/>
      <c r="AH500" s="316"/>
      <c r="AI500" s="147"/>
    </row>
    <row r="501" spans="4:35">
      <c r="D501" s="95"/>
      <c r="E501" s="198"/>
      <c r="F501" s="95"/>
      <c r="G501" s="95"/>
      <c r="H501" s="95"/>
      <c r="I501" s="95"/>
      <c r="J501" s="95"/>
      <c r="K501" s="95"/>
      <c r="L501" s="95"/>
      <c r="M501" s="95"/>
      <c r="N501" s="95"/>
      <c r="O501" s="95"/>
      <c r="P501" s="95"/>
      <c r="Q501" s="95"/>
      <c r="R501" s="95"/>
      <c r="S501" s="95"/>
      <c r="T501" s="95"/>
      <c r="U501" s="95"/>
      <c r="V501" s="95"/>
      <c r="W501" s="95"/>
      <c r="X501" s="95"/>
      <c r="Y501" s="95"/>
      <c r="Z501" s="95"/>
      <c r="AA501" s="95"/>
      <c r="AB501" s="95"/>
      <c r="AC501" s="95"/>
      <c r="AD501" s="95"/>
      <c r="AE501" s="95"/>
      <c r="AF501" s="95"/>
      <c r="AG501" s="95"/>
      <c r="AH501" s="316"/>
      <c r="AI501" s="147"/>
    </row>
    <row r="502" spans="4:35">
      <c r="D502" s="95"/>
      <c r="E502" s="198"/>
      <c r="F502" s="95"/>
      <c r="G502" s="95"/>
      <c r="H502" s="95"/>
      <c r="I502" s="95"/>
      <c r="J502" s="95"/>
      <c r="K502" s="95"/>
      <c r="L502" s="95"/>
      <c r="M502" s="95"/>
      <c r="N502" s="95"/>
      <c r="O502" s="95"/>
      <c r="P502" s="95"/>
      <c r="Q502" s="95"/>
      <c r="R502" s="95"/>
      <c r="S502" s="95"/>
      <c r="T502" s="95"/>
      <c r="U502" s="95"/>
      <c r="V502" s="95"/>
      <c r="W502" s="95"/>
      <c r="X502" s="95"/>
      <c r="Y502" s="95"/>
      <c r="Z502" s="95"/>
      <c r="AA502" s="95"/>
      <c r="AB502" s="95"/>
      <c r="AC502" s="95"/>
      <c r="AD502" s="95"/>
      <c r="AE502" s="95"/>
      <c r="AF502" s="95"/>
      <c r="AG502" s="95"/>
      <c r="AH502" s="316"/>
      <c r="AI502" s="147"/>
    </row>
    <row r="503" spans="4:35">
      <c r="D503" s="95"/>
      <c r="E503" s="198"/>
      <c r="F503" s="95"/>
      <c r="G503" s="95"/>
      <c r="H503" s="95"/>
      <c r="I503" s="95"/>
      <c r="J503" s="95"/>
      <c r="K503" s="95"/>
      <c r="L503" s="95"/>
      <c r="M503" s="95"/>
      <c r="N503" s="95"/>
      <c r="O503" s="95"/>
      <c r="P503" s="95"/>
      <c r="Q503" s="95"/>
      <c r="R503" s="95"/>
      <c r="S503" s="95"/>
      <c r="T503" s="95"/>
      <c r="U503" s="95"/>
      <c r="V503" s="95"/>
      <c r="W503" s="95"/>
      <c r="X503" s="95"/>
      <c r="Y503" s="95"/>
      <c r="Z503" s="95"/>
      <c r="AA503" s="95"/>
      <c r="AB503" s="95"/>
      <c r="AC503" s="95"/>
      <c r="AD503" s="95"/>
      <c r="AE503" s="95"/>
      <c r="AF503" s="95"/>
      <c r="AG503" s="95"/>
      <c r="AH503" s="316"/>
      <c r="AI503" s="147"/>
    </row>
    <row r="504" spans="4:35">
      <c r="D504" s="95"/>
      <c r="E504" s="198"/>
      <c r="F504" s="95"/>
      <c r="G504" s="95"/>
      <c r="H504" s="95"/>
      <c r="I504" s="95"/>
      <c r="J504" s="95"/>
      <c r="K504" s="95"/>
      <c r="L504" s="95"/>
      <c r="M504" s="95"/>
      <c r="N504" s="95"/>
      <c r="O504" s="95"/>
      <c r="P504" s="95"/>
      <c r="Q504" s="95"/>
      <c r="R504" s="95"/>
      <c r="S504" s="95"/>
      <c r="T504" s="95"/>
      <c r="U504" s="95"/>
      <c r="V504" s="95"/>
      <c r="W504" s="95"/>
      <c r="X504" s="95"/>
      <c r="Y504" s="95"/>
      <c r="Z504" s="95"/>
      <c r="AA504" s="95"/>
      <c r="AB504" s="95"/>
      <c r="AC504" s="95"/>
      <c r="AD504" s="95"/>
      <c r="AE504" s="95"/>
      <c r="AF504" s="95"/>
      <c r="AG504" s="95"/>
      <c r="AH504" s="316"/>
      <c r="AI504" s="147"/>
    </row>
    <row r="505" spans="4:35">
      <c r="D505" s="95"/>
      <c r="E505" s="198"/>
      <c r="F505" s="95"/>
      <c r="G505" s="95"/>
      <c r="H505" s="95"/>
      <c r="I505" s="95"/>
      <c r="J505" s="95"/>
      <c r="K505" s="95"/>
      <c r="L505" s="95"/>
      <c r="M505" s="95"/>
      <c r="N505" s="95"/>
      <c r="O505" s="95"/>
      <c r="P505" s="95"/>
      <c r="Q505" s="95"/>
      <c r="R505" s="95"/>
      <c r="S505" s="95"/>
      <c r="T505" s="95"/>
      <c r="U505" s="95"/>
      <c r="V505" s="95"/>
      <c r="W505" s="95"/>
      <c r="X505" s="95"/>
      <c r="Y505" s="95"/>
      <c r="Z505" s="95"/>
      <c r="AA505" s="95"/>
      <c r="AB505" s="95"/>
      <c r="AC505" s="95"/>
      <c r="AD505" s="95"/>
      <c r="AE505" s="95"/>
      <c r="AF505" s="95"/>
      <c r="AG505" s="95"/>
      <c r="AH505" s="316"/>
      <c r="AI505" s="147"/>
    </row>
    <row r="506" spans="4:35">
      <c r="D506" s="95"/>
      <c r="E506" s="198"/>
      <c r="F506" s="95"/>
      <c r="G506" s="95"/>
      <c r="H506" s="95"/>
      <c r="I506" s="95"/>
      <c r="J506" s="95"/>
      <c r="K506" s="95"/>
      <c r="L506" s="95"/>
      <c r="M506" s="95"/>
      <c r="N506" s="95"/>
      <c r="O506" s="95"/>
      <c r="P506" s="95"/>
      <c r="Q506" s="95"/>
      <c r="R506" s="95"/>
      <c r="S506" s="95"/>
      <c r="T506" s="95"/>
      <c r="U506" s="95"/>
      <c r="V506" s="95"/>
      <c r="W506" s="95"/>
      <c r="X506" s="95"/>
      <c r="Y506" s="95"/>
      <c r="Z506" s="95"/>
      <c r="AA506" s="95"/>
      <c r="AB506" s="95"/>
      <c r="AC506" s="95"/>
      <c r="AD506" s="95"/>
      <c r="AE506" s="95"/>
      <c r="AF506" s="95"/>
      <c r="AG506" s="95"/>
      <c r="AH506" s="316"/>
      <c r="AI506" s="147"/>
    </row>
    <row r="507" spans="4:35">
      <c r="D507" s="95"/>
      <c r="E507" s="198"/>
      <c r="F507" s="95"/>
      <c r="G507" s="95"/>
      <c r="H507" s="95"/>
      <c r="I507" s="95"/>
      <c r="J507" s="95"/>
      <c r="K507" s="95"/>
      <c r="L507" s="95"/>
      <c r="M507" s="95"/>
      <c r="N507" s="95"/>
      <c r="O507" s="95"/>
      <c r="P507" s="95"/>
      <c r="Q507" s="95"/>
      <c r="R507" s="95"/>
      <c r="S507" s="95"/>
      <c r="T507" s="95"/>
      <c r="U507" s="95"/>
      <c r="V507" s="95"/>
      <c r="W507" s="95"/>
      <c r="X507" s="95"/>
      <c r="Y507" s="95"/>
      <c r="Z507" s="95"/>
      <c r="AA507" s="95"/>
      <c r="AB507" s="95"/>
      <c r="AC507" s="95"/>
      <c r="AD507" s="95"/>
      <c r="AE507" s="95"/>
      <c r="AF507" s="95"/>
      <c r="AG507" s="95"/>
      <c r="AH507" s="316"/>
      <c r="AI507" s="147"/>
    </row>
    <row r="508" spans="4:35">
      <c r="D508" s="95"/>
      <c r="E508" s="198"/>
      <c r="F508" s="95"/>
      <c r="G508" s="95"/>
      <c r="H508" s="95"/>
      <c r="I508" s="95"/>
      <c r="J508" s="95"/>
      <c r="K508" s="95"/>
      <c r="L508" s="95"/>
      <c r="M508" s="95"/>
      <c r="N508" s="95"/>
      <c r="O508" s="95"/>
      <c r="P508" s="95"/>
      <c r="Q508" s="95"/>
      <c r="R508" s="95"/>
      <c r="S508" s="95"/>
      <c r="T508" s="95"/>
      <c r="U508" s="95"/>
      <c r="V508" s="95"/>
      <c r="W508" s="95"/>
      <c r="X508" s="95"/>
      <c r="Y508" s="95"/>
      <c r="Z508" s="95"/>
      <c r="AA508" s="95"/>
      <c r="AB508" s="95"/>
      <c r="AC508" s="95"/>
      <c r="AD508" s="95"/>
      <c r="AE508" s="95"/>
      <c r="AF508" s="95"/>
      <c r="AG508" s="95"/>
      <c r="AH508" s="316"/>
      <c r="AI508" s="147"/>
    </row>
    <row r="509" spans="4:35">
      <c r="D509" s="95"/>
      <c r="E509" s="198"/>
      <c r="F509" s="95"/>
      <c r="G509" s="95"/>
      <c r="H509" s="95"/>
      <c r="I509" s="95"/>
      <c r="J509" s="95"/>
      <c r="K509" s="95"/>
      <c r="L509" s="95"/>
      <c r="M509" s="95"/>
      <c r="N509" s="95"/>
      <c r="O509" s="95"/>
      <c r="P509" s="95"/>
      <c r="Q509" s="95"/>
      <c r="R509" s="95"/>
      <c r="S509" s="95"/>
      <c r="T509" s="95"/>
      <c r="U509" s="95"/>
      <c r="V509" s="95"/>
      <c r="W509" s="95"/>
      <c r="X509" s="95"/>
      <c r="Y509" s="95"/>
      <c r="Z509" s="95"/>
      <c r="AA509" s="95"/>
      <c r="AB509" s="95"/>
      <c r="AC509" s="95"/>
      <c r="AD509" s="95"/>
      <c r="AE509" s="95"/>
      <c r="AF509" s="95"/>
      <c r="AG509" s="95"/>
      <c r="AH509" s="316"/>
      <c r="AI509" s="147"/>
    </row>
    <row r="510" spans="4:35">
      <c r="D510" s="95"/>
      <c r="E510" s="198"/>
      <c r="F510" s="95"/>
      <c r="G510" s="95"/>
      <c r="H510" s="95"/>
      <c r="I510" s="95"/>
      <c r="J510" s="95"/>
      <c r="K510" s="95"/>
      <c r="L510" s="95"/>
      <c r="M510" s="95"/>
      <c r="N510" s="95"/>
      <c r="O510" s="95"/>
      <c r="P510" s="95"/>
      <c r="Q510" s="95"/>
      <c r="R510" s="95"/>
      <c r="S510" s="95"/>
      <c r="T510" s="95"/>
      <c r="U510" s="95"/>
      <c r="V510" s="95"/>
      <c r="W510" s="95"/>
      <c r="X510" s="95"/>
      <c r="Y510" s="95"/>
      <c r="Z510" s="95"/>
      <c r="AA510" s="95"/>
      <c r="AB510" s="95"/>
      <c r="AC510" s="95"/>
      <c r="AD510" s="95"/>
      <c r="AE510" s="95"/>
      <c r="AF510" s="95"/>
      <c r="AG510" s="95"/>
      <c r="AH510" s="316"/>
      <c r="AI510" s="147"/>
    </row>
    <row r="511" spans="4:35">
      <c r="D511" s="95"/>
      <c r="E511" s="198"/>
      <c r="F511" s="95"/>
      <c r="G511" s="95"/>
      <c r="H511" s="95"/>
      <c r="I511" s="95"/>
      <c r="J511" s="95"/>
      <c r="K511" s="95"/>
      <c r="L511" s="95"/>
      <c r="M511" s="95"/>
      <c r="N511" s="95"/>
      <c r="O511" s="95"/>
      <c r="P511" s="95"/>
      <c r="Q511" s="95"/>
      <c r="R511" s="95"/>
      <c r="S511" s="95"/>
      <c r="T511" s="95"/>
      <c r="U511" s="95"/>
      <c r="V511" s="95"/>
      <c r="W511" s="95"/>
      <c r="X511" s="95"/>
      <c r="Y511" s="95"/>
      <c r="Z511" s="95"/>
      <c r="AA511" s="95"/>
      <c r="AB511" s="95"/>
      <c r="AC511" s="95"/>
      <c r="AD511" s="95"/>
      <c r="AE511" s="95"/>
      <c r="AF511" s="95"/>
      <c r="AG511" s="95"/>
      <c r="AH511" s="316"/>
      <c r="AI511" s="147"/>
    </row>
    <row r="512" spans="4:35">
      <c r="D512" s="95"/>
      <c r="E512" s="198"/>
      <c r="F512" s="95"/>
      <c r="G512" s="95"/>
      <c r="H512" s="95"/>
      <c r="I512" s="95"/>
      <c r="J512" s="95"/>
      <c r="K512" s="95"/>
      <c r="L512" s="95"/>
      <c r="M512" s="95"/>
      <c r="N512" s="95"/>
      <c r="O512" s="95"/>
      <c r="P512" s="95"/>
      <c r="Q512" s="95"/>
      <c r="R512" s="95"/>
      <c r="S512" s="95"/>
      <c r="T512" s="95"/>
      <c r="U512" s="95"/>
      <c r="V512" s="95"/>
      <c r="W512" s="95"/>
      <c r="X512" s="95"/>
      <c r="Y512" s="95"/>
      <c r="Z512" s="95"/>
      <c r="AA512" s="95"/>
      <c r="AB512" s="95"/>
      <c r="AC512" s="95"/>
      <c r="AD512" s="95"/>
      <c r="AE512" s="95"/>
      <c r="AF512" s="95"/>
      <c r="AG512" s="95"/>
      <c r="AH512" s="316"/>
      <c r="AI512" s="147"/>
    </row>
    <row r="513" spans="4:35">
      <c r="D513" s="95"/>
      <c r="E513" s="198"/>
      <c r="F513" s="95"/>
      <c r="G513" s="95"/>
      <c r="H513" s="95"/>
      <c r="I513" s="95"/>
      <c r="J513" s="95"/>
      <c r="K513" s="95"/>
      <c r="L513" s="95"/>
      <c r="M513" s="95"/>
      <c r="N513" s="95"/>
      <c r="O513" s="95"/>
      <c r="P513" s="95"/>
      <c r="Q513" s="95"/>
      <c r="R513" s="95"/>
      <c r="S513" s="95"/>
      <c r="T513" s="95"/>
      <c r="U513" s="95"/>
      <c r="V513" s="95"/>
      <c r="W513" s="95"/>
      <c r="X513" s="95"/>
      <c r="Y513" s="95"/>
      <c r="Z513" s="95"/>
      <c r="AA513" s="95"/>
      <c r="AB513" s="95"/>
      <c r="AC513" s="95"/>
      <c r="AD513" s="95"/>
      <c r="AE513" s="95"/>
      <c r="AF513" s="95"/>
      <c r="AG513" s="95"/>
      <c r="AH513" s="316"/>
      <c r="AI513" s="147"/>
    </row>
    <row r="514" spans="4:35">
      <c r="D514" s="95"/>
      <c r="E514" s="198"/>
      <c r="F514" s="95"/>
      <c r="G514" s="95"/>
      <c r="H514" s="95"/>
      <c r="I514" s="95"/>
      <c r="J514" s="95"/>
      <c r="K514" s="95"/>
      <c r="L514" s="95"/>
      <c r="M514" s="95"/>
      <c r="N514" s="95"/>
      <c r="O514" s="95"/>
      <c r="P514" s="95"/>
      <c r="Q514" s="95"/>
      <c r="R514" s="95"/>
      <c r="S514" s="95"/>
      <c r="T514" s="95"/>
      <c r="U514" s="95"/>
      <c r="V514" s="95"/>
      <c r="W514" s="95"/>
      <c r="X514" s="95"/>
      <c r="Y514" s="95"/>
      <c r="Z514" s="95"/>
      <c r="AA514" s="95"/>
      <c r="AB514" s="95"/>
      <c r="AC514" s="95"/>
      <c r="AD514" s="95"/>
      <c r="AE514" s="95"/>
      <c r="AF514" s="95"/>
      <c r="AG514" s="95"/>
      <c r="AH514" s="316"/>
      <c r="AI514" s="147"/>
    </row>
    <row r="515" spans="4:35">
      <c r="D515" s="95"/>
      <c r="E515" s="198"/>
      <c r="F515" s="95"/>
      <c r="G515" s="95"/>
      <c r="H515" s="95"/>
      <c r="I515" s="95"/>
      <c r="J515" s="95"/>
      <c r="K515" s="95"/>
      <c r="L515" s="95"/>
      <c r="M515" s="95"/>
      <c r="N515" s="95"/>
      <c r="O515" s="95"/>
      <c r="P515" s="95"/>
      <c r="Q515" s="95"/>
      <c r="R515" s="95"/>
      <c r="S515" s="95"/>
      <c r="T515" s="95"/>
      <c r="U515" s="95"/>
      <c r="V515" s="95"/>
      <c r="W515" s="95"/>
      <c r="X515" s="95"/>
      <c r="Y515" s="95"/>
      <c r="Z515" s="95"/>
      <c r="AA515" s="95"/>
      <c r="AB515" s="95"/>
      <c r="AC515" s="95"/>
      <c r="AD515" s="95"/>
      <c r="AE515" s="95"/>
      <c r="AF515" s="95"/>
      <c r="AG515" s="95"/>
      <c r="AH515" s="316"/>
      <c r="AI515" s="147"/>
    </row>
    <row r="516" spans="4:35">
      <c r="D516" s="95"/>
      <c r="E516" s="198"/>
      <c r="F516" s="95"/>
      <c r="G516" s="95"/>
      <c r="H516" s="95"/>
      <c r="I516" s="95"/>
      <c r="J516" s="95"/>
      <c r="K516" s="95"/>
      <c r="L516" s="95"/>
      <c r="M516" s="95"/>
      <c r="N516" s="95"/>
      <c r="O516" s="95"/>
      <c r="P516" s="95"/>
      <c r="Q516" s="95"/>
      <c r="R516" s="95"/>
      <c r="S516" s="95"/>
      <c r="T516" s="95"/>
      <c r="U516" s="95"/>
      <c r="V516" s="95"/>
      <c r="W516" s="95"/>
      <c r="X516" s="95"/>
      <c r="Y516" s="95"/>
      <c r="Z516" s="95"/>
      <c r="AA516" s="95"/>
      <c r="AB516" s="95"/>
      <c r="AC516" s="95"/>
      <c r="AD516" s="95"/>
      <c r="AE516" s="95"/>
      <c r="AF516" s="95"/>
      <c r="AG516" s="95"/>
      <c r="AH516" s="316"/>
      <c r="AI516" s="147"/>
    </row>
    <row r="517" spans="4:35">
      <c r="D517" s="95"/>
      <c r="E517" s="198"/>
      <c r="F517" s="95"/>
      <c r="G517" s="95"/>
      <c r="H517" s="95"/>
      <c r="I517" s="95"/>
      <c r="J517" s="95"/>
      <c r="K517" s="95"/>
      <c r="L517" s="95"/>
      <c r="M517" s="95"/>
      <c r="N517" s="95"/>
      <c r="O517" s="95"/>
      <c r="P517" s="95"/>
      <c r="Q517" s="95"/>
      <c r="R517" s="95"/>
      <c r="S517" s="95"/>
      <c r="T517" s="95"/>
      <c r="U517" s="95"/>
      <c r="V517" s="95"/>
      <c r="W517" s="95"/>
      <c r="X517" s="95"/>
      <c r="Y517" s="95"/>
      <c r="Z517" s="95"/>
      <c r="AA517" s="95"/>
      <c r="AB517" s="95"/>
      <c r="AC517" s="95"/>
      <c r="AD517" s="95"/>
      <c r="AE517" s="95"/>
      <c r="AF517" s="95"/>
      <c r="AG517" s="95"/>
      <c r="AH517" s="316"/>
      <c r="AI517" s="147"/>
    </row>
    <row r="518" spans="4:35">
      <c r="D518" s="95"/>
      <c r="E518" s="198"/>
      <c r="F518" s="95"/>
      <c r="G518" s="95"/>
      <c r="H518" s="95"/>
      <c r="I518" s="95"/>
      <c r="J518" s="95"/>
      <c r="K518" s="95"/>
      <c r="L518" s="95"/>
      <c r="M518" s="95"/>
      <c r="N518" s="95"/>
      <c r="O518" s="95"/>
      <c r="P518" s="95"/>
      <c r="Q518" s="95"/>
      <c r="R518" s="95"/>
      <c r="S518" s="95"/>
      <c r="T518" s="95"/>
      <c r="U518" s="95"/>
      <c r="V518" s="95"/>
      <c r="W518" s="95"/>
      <c r="X518" s="95"/>
      <c r="Y518" s="95"/>
      <c r="Z518" s="95"/>
      <c r="AA518" s="95"/>
      <c r="AB518" s="95"/>
      <c r="AC518" s="95"/>
      <c r="AD518" s="95"/>
      <c r="AE518" s="95"/>
      <c r="AF518" s="95"/>
      <c r="AG518" s="95"/>
      <c r="AH518" s="316"/>
      <c r="AI518" s="147"/>
    </row>
    <row r="519" spans="4:35">
      <c r="D519" s="95"/>
      <c r="E519" s="198"/>
      <c r="F519" s="95"/>
      <c r="G519" s="95"/>
      <c r="H519" s="95"/>
      <c r="I519" s="95"/>
      <c r="J519" s="95"/>
      <c r="K519" s="95"/>
      <c r="L519" s="95"/>
      <c r="M519" s="95"/>
      <c r="N519" s="95"/>
      <c r="O519" s="95"/>
      <c r="P519" s="95"/>
      <c r="Q519" s="95"/>
      <c r="R519" s="95"/>
      <c r="S519" s="95"/>
      <c r="T519" s="95"/>
      <c r="U519" s="95"/>
      <c r="V519" s="95"/>
      <c r="W519" s="95"/>
      <c r="X519" s="95"/>
      <c r="Y519" s="95"/>
      <c r="Z519" s="95"/>
      <c r="AA519" s="95"/>
      <c r="AB519" s="95"/>
      <c r="AC519" s="95"/>
      <c r="AD519" s="95"/>
      <c r="AE519" s="95"/>
      <c r="AF519" s="95"/>
      <c r="AG519" s="95"/>
      <c r="AH519" s="316"/>
      <c r="AI519" s="147"/>
    </row>
    <row r="520" spans="4:35">
      <c r="D520" s="95"/>
      <c r="E520" s="198"/>
      <c r="F520" s="95"/>
      <c r="G520" s="95"/>
      <c r="H520" s="95"/>
      <c r="I520" s="95"/>
      <c r="J520" s="95"/>
      <c r="K520" s="95"/>
      <c r="L520" s="95"/>
      <c r="M520" s="95"/>
      <c r="N520" s="95"/>
      <c r="O520" s="95"/>
      <c r="P520" s="95"/>
      <c r="Q520" s="95"/>
      <c r="R520" s="95"/>
      <c r="S520" s="95"/>
      <c r="T520" s="95"/>
      <c r="U520" s="95"/>
      <c r="V520" s="95"/>
      <c r="W520" s="95"/>
      <c r="X520" s="95"/>
      <c r="Y520" s="95"/>
      <c r="Z520" s="95"/>
      <c r="AA520" s="95"/>
      <c r="AB520" s="95"/>
      <c r="AC520" s="95"/>
      <c r="AD520" s="95"/>
      <c r="AE520" s="95"/>
      <c r="AF520" s="95"/>
      <c r="AG520" s="95"/>
      <c r="AH520" s="316"/>
      <c r="AI520" s="147"/>
    </row>
    <row r="521" spans="4:35">
      <c r="D521" s="95"/>
      <c r="E521" s="198"/>
      <c r="F521" s="95"/>
      <c r="G521" s="95"/>
      <c r="H521" s="95"/>
      <c r="I521" s="95"/>
      <c r="J521" s="95"/>
      <c r="K521" s="95"/>
      <c r="L521" s="95"/>
      <c r="M521" s="95"/>
      <c r="N521" s="95"/>
      <c r="O521" s="95"/>
      <c r="P521" s="95"/>
      <c r="Q521" s="95"/>
      <c r="R521" s="95"/>
      <c r="S521" s="95"/>
      <c r="T521" s="95"/>
      <c r="U521" s="95"/>
      <c r="V521" s="95"/>
      <c r="W521" s="95"/>
      <c r="X521" s="95"/>
      <c r="Y521" s="95"/>
      <c r="Z521" s="95"/>
      <c r="AA521" s="95"/>
      <c r="AB521" s="95"/>
      <c r="AC521" s="95"/>
      <c r="AD521" s="95"/>
      <c r="AE521" s="95"/>
      <c r="AF521" s="95"/>
      <c r="AG521" s="95"/>
      <c r="AH521" s="316"/>
      <c r="AI521" s="147"/>
    </row>
    <row r="522" spans="4:35">
      <c r="D522" s="95"/>
      <c r="E522" s="198"/>
      <c r="F522" s="95"/>
      <c r="G522" s="95"/>
      <c r="H522" s="95"/>
      <c r="I522" s="95"/>
      <c r="J522" s="95"/>
      <c r="K522" s="95"/>
      <c r="L522" s="95"/>
      <c r="M522" s="95"/>
      <c r="N522" s="95"/>
      <c r="O522" s="95"/>
      <c r="P522" s="95"/>
      <c r="Q522" s="95"/>
      <c r="R522" s="95"/>
      <c r="S522" s="95"/>
      <c r="T522" s="95"/>
      <c r="U522" s="95"/>
      <c r="V522" s="95"/>
      <c r="W522" s="95"/>
      <c r="X522" s="95"/>
      <c r="Y522" s="95"/>
      <c r="Z522" s="95"/>
      <c r="AA522" s="95"/>
      <c r="AB522" s="95"/>
      <c r="AC522" s="95"/>
      <c r="AD522" s="95"/>
      <c r="AE522" s="95"/>
      <c r="AF522" s="95"/>
      <c r="AG522" s="95"/>
      <c r="AH522" s="316"/>
      <c r="AI522" s="147"/>
    </row>
    <row r="523" spans="4:35">
      <c r="D523" s="95"/>
      <c r="E523" s="198"/>
      <c r="F523" s="95"/>
      <c r="G523" s="95"/>
      <c r="H523" s="95"/>
      <c r="I523" s="95"/>
      <c r="J523" s="95"/>
      <c r="K523" s="95"/>
      <c r="L523" s="95"/>
      <c r="M523" s="95"/>
      <c r="N523" s="95"/>
      <c r="O523" s="95"/>
      <c r="P523" s="95"/>
      <c r="Q523" s="95"/>
      <c r="R523" s="95"/>
      <c r="S523" s="95"/>
      <c r="T523" s="95"/>
      <c r="U523" s="95"/>
      <c r="V523" s="95"/>
      <c r="W523" s="95"/>
      <c r="X523" s="95"/>
      <c r="Y523" s="95"/>
      <c r="Z523" s="95"/>
      <c r="AA523" s="95"/>
      <c r="AB523" s="95"/>
      <c r="AC523" s="95"/>
      <c r="AD523" s="95"/>
      <c r="AE523" s="95"/>
      <c r="AF523" s="95"/>
      <c r="AG523" s="95"/>
      <c r="AH523" s="316"/>
      <c r="AI523" s="147"/>
    </row>
    <row r="524" spans="4:35">
      <c r="D524" s="95"/>
      <c r="E524" s="198"/>
      <c r="F524" s="95"/>
      <c r="G524" s="95"/>
      <c r="H524" s="95"/>
      <c r="I524" s="95"/>
      <c r="J524" s="95"/>
      <c r="K524" s="95"/>
      <c r="L524" s="95"/>
      <c r="M524" s="95"/>
      <c r="N524" s="95"/>
      <c r="O524" s="95"/>
      <c r="P524" s="95"/>
      <c r="Q524" s="95"/>
      <c r="R524" s="95"/>
      <c r="S524" s="95"/>
      <c r="T524" s="95"/>
      <c r="U524" s="95"/>
      <c r="V524" s="95"/>
      <c r="W524" s="95"/>
      <c r="X524" s="95"/>
      <c r="Y524" s="95"/>
      <c r="Z524" s="95"/>
      <c r="AA524" s="95"/>
      <c r="AB524" s="95"/>
      <c r="AC524" s="95"/>
      <c r="AD524" s="95"/>
      <c r="AE524" s="95"/>
      <c r="AF524" s="95"/>
      <c r="AG524" s="95"/>
      <c r="AH524" s="316"/>
      <c r="AI524" s="147"/>
    </row>
    <row r="525" spans="4:35">
      <c r="D525" s="95"/>
      <c r="E525" s="198"/>
      <c r="F525" s="95"/>
      <c r="G525" s="95"/>
      <c r="H525" s="95"/>
      <c r="I525" s="95"/>
      <c r="J525" s="95"/>
      <c r="K525" s="95"/>
      <c r="L525" s="95"/>
      <c r="M525" s="95"/>
      <c r="N525" s="95"/>
      <c r="O525" s="95"/>
      <c r="P525" s="95"/>
      <c r="Q525" s="95"/>
      <c r="R525" s="95"/>
      <c r="S525" s="95"/>
      <c r="T525" s="95"/>
      <c r="U525" s="95"/>
      <c r="V525" s="95"/>
      <c r="W525" s="95"/>
      <c r="X525" s="95"/>
      <c r="Y525" s="95"/>
      <c r="Z525" s="95"/>
      <c r="AA525" s="95"/>
      <c r="AB525" s="95"/>
      <c r="AC525" s="95"/>
      <c r="AD525" s="95"/>
      <c r="AE525" s="95"/>
      <c r="AF525" s="95"/>
      <c r="AG525" s="95"/>
      <c r="AH525" s="316"/>
      <c r="AI525" s="147"/>
    </row>
    <row r="526" spans="4:35">
      <c r="D526" s="95"/>
      <c r="E526" s="198"/>
      <c r="F526" s="95"/>
      <c r="G526" s="95"/>
      <c r="H526" s="95"/>
      <c r="I526" s="95"/>
      <c r="J526" s="95"/>
      <c r="K526" s="95"/>
      <c r="L526" s="95"/>
      <c r="M526" s="95"/>
      <c r="N526" s="95"/>
      <c r="O526" s="95"/>
      <c r="P526" s="95"/>
      <c r="Q526" s="95"/>
      <c r="R526" s="95"/>
      <c r="S526" s="95"/>
      <c r="T526" s="95"/>
      <c r="U526" s="95"/>
      <c r="V526" s="95"/>
      <c r="W526" s="95"/>
      <c r="X526" s="95"/>
      <c r="Y526" s="95"/>
      <c r="Z526" s="95"/>
      <c r="AA526" s="95"/>
      <c r="AB526" s="95"/>
      <c r="AC526" s="95"/>
      <c r="AD526" s="95"/>
      <c r="AE526" s="95"/>
      <c r="AF526" s="95"/>
      <c r="AG526" s="95"/>
      <c r="AH526" s="316"/>
      <c r="AI526" s="147"/>
    </row>
    <row r="527" spans="4:35">
      <c r="D527" s="95"/>
      <c r="E527" s="198"/>
      <c r="F527" s="95"/>
      <c r="G527" s="95"/>
      <c r="H527" s="95"/>
      <c r="I527" s="95"/>
      <c r="J527" s="95"/>
      <c r="K527" s="95"/>
      <c r="L527" s="95"/>
      <c r="M527" s="95"/>
      <c r="N527" s="95"/>
      <c r="O527" s="95"/>
      <c r="P527" s="95"/>
      <c r="Q527" s="95"/>
      <c r="R527" s="95"/>
      <c r="S527" s="95"/>
      <c r="T527" s="95"/>
      <c r="U527" s="95"/>
      <c r="V527" s="95"/>
      <c r="W527" s="95"/>
      <c r="X527" s="95"/>
      <c r="Y527" s="95"/>
      <c r="Z527" s="95"/>
      <c r="AA527" s="95"/>
      <c r="AB527" s="95"/>
      <c r="AC527" s="95"/>
      <c r="AD527" s="95"/>
      <c r="AE527" s="95"/>
      <c r="AF527" s="95"/>
      <c r="AG527" s="95"/>
      <c r="AH527" s="316"/>
      <c r="AI527" s="147"/>
    </row>
    <row r="528" spans="4:35">
      <c r="D528" s="95"/>
      <c r="E528" s="198"/>
      <c r="F528" s="95"/>
      <c r="G528" s="95"/>
      <c r="H528" s="95"/>
      <c r="I528" s="95"/>
      <c r="J528" s="95"/>
      <c r="K528" s="95"/>
      <c r="L528" s="95"/>
      <c r="M528" s="95"/>
      <c r="N528" s="95"/>
      <c r="O528" s="95"/>
      <c r="P528" s="95"/>
      <c r="Q528" s="95"/>
      <c r="R528" s="95"/>
      <c r="S528" s="95"/>
      <c r="T528" s="95"/>
      <c r="U528" s="95"/>
      <c r="V528" s="95"/>
      <c r="W528" s="95"/>
      <c r="X528" s="95"/>
      <c r="Y528" s="95"/>
      <c r="Z528" s="95"/>
      <c r="AA528" s="95"/>
      <c r="AB528" s="95"/>
      <c r="AC528" s="95"/>
      <c r="AD528" s="95"/>
      <c r="AE528" s="95"/>
      <c r="AF528" s="95"/>
      <c r="AG528" s="95"/>
      <c r="AH528" s="316"/>
      <c r="AI528" s="147"/>
    </row>
    <row r="529" spans="4:35">
      <c r="D529" s="95"/>
      <c r="E529" s="198"/>
      <c r="F529" s="95"/>
      <c r="G529" s="95"/>
      <c r="H529" s="95"/>
      <c r="I529" s="95"/>
      <c r="J529" s="95"/>
      <c r="K529" s="95"/>
      <c r="L529" s="95"/>
      <c r="M529" s="95"/>
      <c r="N529" s="95"/>
      <c r="O529" s="95"/>
      <c r="P529" s="95"/>
      <c r="Q529" s="95"/>
      <c r="R529" s="95"/>
      <c r="S529" s="95"/>
      <c r="T529" s="95"/>
      <c r="U529" s="95"/>
      <c r="V529" s="95"/>
      <c r="W529" s="95"/>
      <c r="X529" s="95"/>
      <c r="Y529" s="95"/>
      <c r="Z529" s="95"/>
      <c r="AA529" s="95"/>
      <c r="AB529" s="95"/>
      <c r="AC529" s="95"/>
      <c r="AD529" s="95"/>
      <c r="AE529" s="95"/>
      <c r="AF529" s="95"/>
      <c r="AG529" s="95"/>
      <c r="AH529" s="316"/>
      <c r="AI529" s="147"/>
    </row>
    <row r="530" spans="4:35">
      <c r="D530" s="95"/>
      <c r="E530" s="198"/>
      <c r="F530" s="95"/>
      <c r="G530" s="95"/>
      <c r="H530" s="95"/>
      <c r="I530" s="95"/>
      <c r="J530" s="95"/>
      <c r="K530" s="95"/>
      <c r="L530" s="95"/>
      <c r="M530" s="95"/>
      <c r="N530" s="95"/>
      <c r="O530" s="95"/>
      <c r="P530" s="95"/>
      <c r="Q530" s="95"/>
      <c r="R530" s="95"/>
      <c r="S530" s="95"/>
      <c r="T530" s="95"/>
      <c r="U530" s="95"/>
      <c r="V530" s="95"/>
      <c r="W530" s="95"/>
      <c r="X530" s="95"/>
      <c r="Y530" s="95"/>
      <c r="Z530" s="95"/>
      <c r="AA530" s="95"/>
      <c r="AB530" s="95"/>
      <c r="AC530" s="95"/>
      <c r="AD530" s="95"/>
      <c r="AE530" s="95"/>
      <c r="AF530" s="95"/>
      <c r="AG530" s="95"/>
      <c r="AH530" s="316"/>
      <c r="AI530" s="147"/>
    </row>
    <row r="531" spans="4:35">
      <c r="D531" s="95"/>
      <c r="E531" s="198"/>
      <c r="F531" s="95"/>
      <c r="G531" s="95"/>
      <c r="H531" s="95"/>
      <c r="I531" s="95"/>
      <c r="J531" s="95"/>
      <c r="K531" s="95"/>
      <c r="L531" s="95"/>
      <c r="M531" s="95"/>
      <c r="N531" s="95"/>
      <c r="O531" s="95"/>
      <c r="P531" s="95"/>
      <c r="Q531" s="95"/>
      <c r="R531" s="95"/>
      <c r="S531" s="95"/>
      <c r="T531" s="95"/>
      <c r="U531" s="95"/>
      <c r="V531" s="95"/>
      <c r="W531" s="95"/>
      <c r="X531" s="95"/>
      <c r="Y531" s="95"/>
      <c r="Z531" s="95"/>
      <c r="AA531" s="95"/>
      <c r="AB531" s="95"/>
      <c r="AC531" s="95"/>
      <c r="AD531" s="95"/>
      <c r="AE531" s="95"/>
      <c r="AF531" s="95"/>
      <c r="AG531" s="95"/>
      <c r="AH531" s="316"/>
      <c r="AI531" s="147"/>
    </row>
    <row r="532" spans="4:35">
      <c r="D532" s="95"/>
      <c r="E532" s="198"/>
      <c r="F532" s="95"/>
      <c r="G532" s="95"/>
      <c r="H532" s="95"/>
      <c r="I532" s="95"/>
      <c r="J532" s="95"/>
      <c r="K532" s="95"/>
      <c r="L532" s="95"/>
      <c r="M532" s="95"/>
      <c r="N532" s="95"/>
      <c r="O532" s="95"/>
      <c r="P532" s="95"/>
      <c r="Q532" s="95"/>
      <c r="R532" s="95"/>
      <c r="S532" s="95"/>
      <c r="T532" s="95"/>
      <c r="U532" s="95"/>
      <c r="V532" s="95"/>
      <c r="W532" s="95"/>
      <c r="X532" s="95"/>
      <c r="Y532" s="95"/>
      <c r="Z532" s="95"/>
      <c r="AA532" s="95"/>
      <c r="AB532" s="95"/>
      <c r="AC532" s="95"/>
      <c r="AD532" s="95"/>
      <c r="AE532" s="95"/>
      <c r="AF532" s="95"/>
      <c r="AG532" s="95"/>
      <c r="AH532" s="316"/>
      <c r="AI532" s="147"/>
    </row>
    <row r="533" spans="4:35">
      <c r="D533" s="95"/>
      <c r="E533" s="198"/>
      <c r="F533" s="95"/>
      <c r="G533" s="95"/>
      <c r="H533" s="95"/>
      <c r="I533" s="95"/>
      <c r="J533" s="95"/>
      <c r="K533" s="95"/>
      <c r="L533" s="95"/>
      <c r="M533" s="95"/>
      <c r="N533" s="95"/>
      <c r="O533" s="95"/>
      <c r="P533" s="95"/>
      <c r="Q533" s="95"/>
      <c r="R533" s="95"/>
      <c r="S533" s="95"/>
      <c r="T533" s="95"/>
      <c r="U533" s="95"/>
      <c r="V533" s="95"/>
      <c r="W533" s="95"/>
      <c r="X533" s="95"/>
      <c r="Y533" s="95"/>
      <c r="Z533" s="95"/>
      <c r="AA533" s="95"/>
      <c r="AB533" s="95"/>
      <c r="AC533" s="95"/>
      <c r="AD533" s="95"/>
      <c r="AE533" s="95"/>
      <c r="AF533" s="95"/>
      <c r="AG533" s="95"/>
      <c r="AH533" s="316"/>
      <c r="AI533" s="147"/>
    </row>
    <row r="534" spans="4:35">
      <c r="D534" s="95"/>
      <c r="E534" s="198"/>
      <c r="F534" s="95"/>
      <c r="G534" s="95"/>
      <c r="H534" s="95"/>
      <c r="I534" s="95"/>
      <c r="J534" s="95"/>
      <c r="K534" s="95"/>
      <c r="L534" s="95"/>
      <c r="M534" s="95"/>
      <c r="N534" s="95"/>
      <c r="O534" s="95"/>
      <c r="P534" s="95"/>
      <c r="Q534" s="95"/>
      <c r="R534" s="95"/>
      <c r="S534" s="95"/>
      <c r="T534" s="95"/>
      <c r="U534" s="95"/>
      <c r="V534" s="95"/>
      <c r="W534" s="95"/>
      <c r="X534" s="95"/>
      <c r="Y534" s="95"/>
      <c r="Z534" s="95"/>
      <c r="AA534" s="95"/>
      <c r="AB534" s="95"/>
      <c r="AC534" s="95"/>
      <c r="AD534" s="95"/>
      <c r="AE534" s="95"/>
      <c r="AF534" s="95"/>
      <c r="AG534" s="95"/>
      <c r="AH534" s="316"/>
      <c r="AI534" s="147"/>
    </row>
    <row r="535" spans="4:35">
      <c r="D535" s="95"/>
      <c r="E535" s="198"/>
      <c r="F535" s="95"/>
      <c r="G535" s="95"/>
      <c r="H535" s="95"/>
      <c r="I535" s="95"/>
      <c r="J535" s="95"/>
      <c r="K535" s="95"/>
      <c r="L535" s="95"/>
      <c r="M535" s="95"/>
      <c r="N535" s="95"/>
      <c r="O535" s="95"/>
      <c r="P535" s="95"/>
      <c r="Q535" s="95"/>
      <c r="R535" s="95"/>
      <c r="S535" s="95"/>
      <c r="T535" s="95"/>
      <c r="U535" s="95"/>
      <c r="V535" s="95"/>
      <c r="W535" s="95"/>
      <c r="X535" s="95"/>
      <c r="Y535" s="95"/>
      <c r="Z535" s="95"/>
      <c r="AA535" s="95"/>
      <c r="AB535" s="95"/>
      <c r="AC535" s="95"/>
      <c r="AD535" s="95"/>
      <c r="AE535" s="95"/>
      <c r="AF535" s="95"/>
      <c r="AG535" s="95"/>
      <c r="AH535" s="316"/>
      <c r="AI535" s="147"/>
    </row>
    <row r="536" spans="4:35">
      <c r="D536" s="95"/>
      <c r="E536" s="198"/>
      <c r="F536" s="95"/>
      <c r="G536" s="95"/>
      <c r="H536" s="95"/>
      <c r="I536" s="95"/>
      <c r="J536" s="95"/>
      <c r="K536" s="95"/>
      <c r="L536" s="95"/>
      <c r="M536" s="95"/>
      <c r="N536" s="95"/>
      <c r="O536" s="95"/>
      <c r="P536" s="95"/>
      <c r="Q536" s="95"/>
      <c r="R536" s="95"/>
      <c r="S536" s="95"/>
      <c r="T536" s="95"/>
      <c r="U536" s="95"/>
      <c r="V536" s="95"/>
      <c r="W536" s="95"/>
      <c r="X536" s="95"/>
      <c r="Y536" s="95"/>
      <c r="Z536" s="95"/>
      <c r="AA536" s="95"/>
      <c r="AB536" s="95"/>
      <c r="AC536" s="95"/>
      <c r="AD536" s="95"/>
      <c r="AE536" s="95"/>
      <c r="AF536" s="95"/>
      <c r="AG536" s="95"/>
      <c r="AH536" s="316"/>
      <c r="AI536" s="147"/>
    </row>
    <row r="537" spans="4:35">
      <c r="D537" s="95"/>
      <c r="E537" s="198"/>
      <c r="F537" s="95"/>
      <c r="G537" s="95"/>
      <c r="H537" s="95"/>
      <c r="I537" s="95"/>
      <c r="J537" s="95"/>
      <c r="K537" s="95"/>
      <c r="L537" s="95"/>
      <c r="M537" s="95"/>
      <c r="N537" s="95"/>
      <c r="O537" s="95"/>
      <c r="P537" s="95"/>
      <c r="Q537" s="95"/>
      <c r="R537" s="95"/>
      <c r="S537" s="95"/>
      <c r="T537" s="95"/>
      <c r="U537" s="95"/>
      <c r="V537" s="95"/>
      <c r="W537" s="95"/>
      <c r="X537" s="95"/>
      <c r="Y537" s="95"/>
      <c r="Z537" s="95"/>
      <c r="AA537" s="95"/>
      <c r="AB537" s="95"/>
      <c r="AC537" s="95"/>
      <c r="AD537" s="95"/>
      <c r="AE537" s="95"/>
      <c r="AF537" s="95"/>
      <c r="AG537" s="95"/>
      <c r="AH537" s="316"/>
      <c r="AI537" s="147"/>
    </row>
    <row r="538" spans="4:35">
      <c r="D538" s="95"/>
      <c r="E538" s="198"/>
      <c r="F538" s="95"/>
      <c r="G538" s="95"/>
      <c r="H538" s="95"/>
      <c r="I538" s="95"/>
      <c r="J538" s="95"/>
      <c r="K538" s="95"/>
      <c r="L538" s="95"/>
      <c r="M538" s="95"/>
      <c r="N538" s="95"/>
      <c r="O538" s="95"/>
      <c r="P538" s="95"/>
      <c r="Q538" s="95"/>
      <c r="R538" s="95"/>
      <c r="S538" s="95"/>
      <c r="T538" s="95"/>
      <c r="U538" s="95"/>
      <c r="V538" s="95"/>
      <c r="W538" s="95"/>
      <c r="X538" s="95"/>
      <c r="Y538" s="95"/>
      <c r="Z538" s="95"/>
      <c r="AA538" s="95"/>
      <c r="AB538" s="95"/>
      <c r="AC538" s="95"/>
      <c r="AD538" s="95"/>
      <c r="AE538" s="95"/>
      <c r="AF538" s="95"/>
      <c r="AG538" s="95"/>
      <c r="AH538" s="316"/>
      <c r="AI538" s="147"/>
    </row>
    <row r="539" spans="4:35">
      <c r="D539" s="95"/>
      <c r="E539" s="198"/>
      <c r="F539" s="95"/>
      <c r="G539" s="95"/>
      <c r="H539" s="95"/>
      <c r="I539" s="95"/>
      <c r="J539" s="95"/>
      <c r="K539" s="95"/>
      <c r="L539" s="95"/>
      <c r="M539" s="95"/>
      <c r="N539" s="95"/>
      <c r="O539" s="95"/>
      <c r="P539" s="95"/>
      <c r="Q539" s="95"/>
      <c r="R539" s="95"/>
      <c r="S539" s="95"/>
      <c r="T539" s="95"/>
      <c r="U539" s="95"/>
      <c r="V539" s="95"/>
      <c r="W539" s="95"/>
      <c r="X539" s="95"/>
      <c r="Y539" s="95"/>
      <c r="Z539" s="95"/>
      <c r="AA539" s="95"/>
      <c r="AB539" s="95"/>
      <c r="AC539" s="95"/>
      <c r="AD539" s="95"/>
      <c r="AE539" s="95"/>
      <c r="AF539" s="95"/>
      <c r="AG539" s="95"/>
      <c r="AH539" s="316"/>
      <c r="AI539" s="147"/>
    </row>
    <row r="540" spans="4:35">
      <c r="D540" s="95"/>
      <c r="E540" s="198"/>
      <c r="F540" s="95"/>
      <c r="G540" s="95"/>
      <c r="H540" s="95"/>
      <c r="I540" s="95"/>
      <c r="J540" s="95"/>
      <c r="K540" s="95"/>
      <c r="L540" s="95"/>
      <c r="M540" s="95"/>
      <c r="N540" s="95"/>
      <c r="O540" s="95"/>
      <c r="P540" s="95"/>
      <c r="Q540" s="95"/>
      <c r="R540" s="95"/>
      <c r="S540" s="95"/>
      <c r="T540" s="95"/>
      <c r="U540" s="95"/>
      <c r="V540" s="95"/>
      <c r="W540" s="95"/>
      <c r="X540" s="95"/>
      <c r="Y540" s="95"/>
      <c r="Z540" s="95"/>
      <c r="AA540" s="95"/>
      <c r="AB540" s="95"/>
      <c r="AC540" s="95"/>
      <c r="AD540" s="95"/>
      <c r="AE540" s="95"/>
      <c r="AF540" s="95"/>
      <c r="AG540" s="95"/>
      <c r="AH540" s="316"/>
      <c r="AI540" s="147"/>
    </row>
    <row r="541" spans="4:35">
      <c r="D541" s="95"/>
      <c r="E541" s="198"/>
      <c r="F541" s="95"/>
      <c r="G541" s="95"/>
      <c r="H541" s="95"/>
      <c r="I541" s="95"/>
      <c r="J541" s="95"/>
      <c r="K541" s="95"/>
      <c r="L541" s="95"/>
      <c r="M541" s="95"/>
      <c r="N541" s="95"/>
      <c r="O541" s="95"/>
      <c r="P541" s="95"/>
      <c r="Q541" s="95"/>
      <c r="R541" s="95"/>
      <c r="S541" s="95"/>
      <c r="T541" s="95"/>
      <c r="U541" s="95"/>
      <c r="V541" s="95"/>
      <c r="W541" s="95"/>
      <c r="X541" s="95"/>
      <c r="Y541" s="95"/>
      <c r="Z541" s="95"/>
      <c r="AA541" s="95"/>
      <c r="AB541" s="95"/>
      <c r="AC541" s="95"/>
      <c r="AD541" s="95"/>
      <c r="AE541" s="95"/>
      <c r="AF541" s="95"/>
      <c r="AG541" s="95"/>
      <c r="AH541" s="316"/>
      <c r="AI541" s="147"/>
    </row>
    <row r="542" spans="4:35">
      <c r="D542" s="95"/>
      <c r="E542" s="198"/>
      <c r="F542" s="95"/>
      <c r="G542" s="95"/>
      <c r="H542" s="95"/>
      <c r="I542" s="95"/>
      <c r="J542" s="95"/>
      <c r="K542" s="95"/>
      <c r="L542" s="95"/>
      <c r="M542" s="95"/>
      <c r="N542" s="95"/>
      <c r="O542" s="95"/>
      <c r="P542" s="95"/>
      <c r="Q542" s="95"/>
      <c r="R542" s="95"/>
      <c r="S542" s="95"/>
      <c r="T542" s="95"/>
      <c r="U542" s="95"/>
      <c r="V542" s="95"/>
      <c r="W542" s="95"/>
      <c r="X542" s="95"/>
      <c r="Y542" s="95"/>
      <c r="Z542" s="95"/>
      <c r="AA542" s="95"/>
      <c r="AB542" s="95"/>
      <c r="AC542" s="95"/>
      <c r="AD542" s="95"/>
      <c r="AE542" s="95"/>
      <c r="AF542" s="95"/>
      <c r="AG542" s="95"/>
      <c r="AH542" s="316"/>
      <c r="AI542" s="147"/>
    </row>
    <row r="543" spans="4:35">
      <c r="D543" s="95"/>
      <c r="E543" s="198"/>
      <c r="F543" s="95"/>
      <c r="G543" s="95"/>
      <c r="H543" s="95"/>
      <c r="I543" s="95"/>
      <c r="J543" s="95"/>
      <c r="K543" s="95"/>
      <c r="L543" s="95"/>
      <c r="M543" s="95"/>
      <c r="N543" s="95"/>
      <c r="O543" s="95"/>
      <c r="P543" s="95"/>
      <c r="Q543" s="95"/>
      <c r="R543" s="95"/>
      <c r="S543" s="95"/>
      <c r="T543" s="95"/>
      <c r="U543" s="95"/>
      <c r="V543" s="95"/>
      <c r="W543" s="95"/>
      <c r="X543" s="95"/>
      <c r="Y543" s="95"/>
      <c r="Z543" s="95"/>
      <c r="AA543" s="95"/>
      <c r="AB543" s="95"/>
      <c r="AC543" s="95"/>
      <c r="AD543" s="95"/>
      <c r="AE543" s="95"/>
      <c r="AF543" s="95"/>
      <c r="AG543" s="95"/>
      <c r="AH543" s="316"/>
      <c r="AI543" s="147"/>
    </row>
    <row r="544" spans="4:35">
      <c r="D544" s="95"/>
      <c r="E544" s="198"/>
      <c r="F544" s="95"/>
      <c r="G544" s="95"/>
      <c r="H544" s="95"/>
      <c r="I544" s="95"/>
      <c r="J544" s="95"/>
      <c r="K544" s="95"/>
      <c r="L544" s="95"/>
      <c r="M544" s="95"/>
      <c r="N544" s="95"/>
      <c r="O544" s="95"/>
      <c r="P544" s="95"/>
      <c r="Q544" s="95"/>
      <c r="R544" s="95"/>
      <c r="S544" s="95"/>
      <c r="T544" s="95"/>
      <c r="U544" s="95"/>
      <c r="V544" s="95"/>
      <c r="W544" s="95"/>
      <c r="X544" s="95"/>
      <c r="Y544" s="95"/>
      <c r="Z544" s="95"/>
      <c r="AA544" s="95"/>
      <c r="AB544" s="95"/>
      <c r="AC544" s="95"/>
      <c r="AD544" s="95"/>
      <c r="AE544" s="95"/>
      <c r="AF544" s="95"/>
      <c r="AG544" s="95"/>
      <c r="AH544" s="316"/>
      <c r="AI544" s="147"/>
    </row>
    <row r="545" spans="4:35">
      <c r="D545" s="95"/>
      <c r="E545" s="198"/>
      <c r="F545" s="95"/>
      <c r="G545" s="95"/>
      <c r="H545" s="95"/>
      <c r="I545" s="95"/>
      <c r="J545" s="95"/>
      <c r="K545" s="95"/>
      <c r="L545" s="95"/>
      <c r="M545" s="95"/>
      <c r="N545" s="95"/>
      <c r="O545" s="95"/>
      <c r="P545" s="95"/>
      <c r="Q545" s="95"/>
      <c r="R545" s="95"/>
      <c r="S545" s="95"/>
      <c r="T545" s="95"/>
      <c r="U545" s="95"/>
      <c r="V545" s="95"/>
      <c r="W545" s="95"/>
      <c r="X545" s="95"/>
      <c r="Y545" s="95"/>
      <c r="Z545" s="95"/>
      <c r="AA545" s="95"/>
      <c r="AB545" s="95"/>
      <c r="AC545" s="95"/>
      <c r="AD545" s="95"/>
      <c r="AE545" s="95"/>
      <c r="AF545" s="95"/>
      <c r="AG545" s="95"/>
      <c r="AH545" s="316"/>
      <c r="AI545" s="147"/>
    </row>
    <row r="546" spans="4:35">
      <c r="D546" s="95"/>
      <c r="E546" s="198"/>
      <c r="F546" s="95"/>
      <c r="G546" s="95"/>
      <c r="H546" s="95"/>
      <c r="I546" s="95"/>
      <c r="J546" s="95"/>
      <c r="K546" s="95"/>
      <c r="L546" s="95"/>
      <c r="M546" s="95"/>
      <c r="N546" s="95"/>
      <c r="O546" s="95"/>
      <c r="P546" s="95"/>
      <c r="Q546" s="95"/>
      <c r="R546" s="95"/>
      <c r="S546" s="95"/>
      <c r="T546" s="95"/>
      <c r="U546" s="95"/>
      <c r="V546" s="95"/>
      <c r="W546" s="95"/>
      <c r="X546" s="95"/>
      <c r="Y546" s="95"/>
      <c r="Z546" s="95"/>
      <c r="AA546" s="95"/>
      <c r="AB546" s="95"/>
      <c r="AC546" s="95"/>
      <c r="AD546" s="95"/>
      <c r="AE546" s="95"/>
      <c r="AF546" s="95"/>
      <c r="AG546" s="95"/>
      <c r="AH546" s="316"/>
      <c r="AI546" s="147"/>
    </row>
    <row r="547" spans="4:35">
      <c r="D547" s="95"/>
      <c r="E547" s="198"/>
      <c r="F547" s="95"/>
      <c r="G547" s="95"/>
      <c r="H547" s="95"/>
      <c r="I547" s="95"/>
      <c r="J547" s="95"/>
      <c r="K547" s="95"/>
      <c r="L547" s="95"/>
      <c r="M547" s="95"/>
      <c r="N547" s="95"/>
      <c r="O547" s="95"/>
      <c r="P547" s="95"/>
      <c r="Q547" s="95"/>
      <c r="R547" s="95"/>
      <c r="S547" s="95"/>
      <c r="T547" s="95"/>
      <c r="U547" s="95"/>
      <c r="V547" s="95"/>
      <c r="W547" s="95"/>
      <c r="X547" s="95"/>
      <c r="Y547" s="95"/>
      <c r="Z547" s="95"/>
      <c r="AA547" s="95"/>
      <c r="AB547" s="95"/>
      <c r="AC547" s="95"/>
      <c r="AD547" s="95"/>
      <c r="AE547" s="95"/>
      <c r="AF547" s="95"/>
      <c r="AG547" s="95"/>
      <c r="AH547" s="316"/>
      <c r="AI547" s="147"/>
    </row>
    <row r="548" spans="4:35">
      <c r="D548" s="95"/>
      <c r="E548" s="198"/>
      <c r="F548" s="95"/>
      <c r="G548" s="95"/>
      <c r="H548" s="95"/>
      <c r="I548" s="95"/>
      <c r="J548" s="95"/>
      <c r="K548" s="95"/>
      <c r="L548" s="95"/>
      <c r="M548" s="95"/>
      <c r="N548" s="95"/>
      <c r="O548" s="95"/>
      <c r="P548" s="95"/>
      <c r="Q548" s="95"/>
      <c r="R548" s="95"/>
      <c r="S548" s="95"/>
      <c r="T548" s="95"/>
      <c r="U548" s="95"/>
      <c r="V548" s="95"/>
      <c r="W548" s="95"/>
      <c r="X548" s="95"/>
      <c r="Y548" s="95"/>
      <c r="Z548" s="95"/>
      <c r="AA548" s="95"/>
      <c r="AB548" s="95"/>
      <c r="AC548" s="95"/>
      <c r="AD548" s="95"/>
      <c r="AE548" s="95"/>
      <c r="AF548" s="95"/>
      <c r="AG548" s="95"/>
      <c r="AH548" s="316"/>
      <c r="AI548" s="147"/>
    </row>
    <row r="549" spans="4:35">
      <c r="D549" s="95"/>
      <c r="E549" s="198"/>
      <c r="F549" s="95"/>
      <c r="G549" s="95"/>
      <c r="H549" s="95"/>
      <c r="I549" s="95"/>
      <c r="J549" s="95"/>
      <c r="K549" s="95"/>
      <c r="L549" s="95"/>
      <c r="M549" s="95"/>
      <c r="N549" s="95"/>
      <c r="O549" s="95"/>
      <c r="P549" s="95"/>
      <c r="Q549" s="95"/>
      <c r="R549" s="95"/>
      <c r="S549" s="95"/>
      <c r="T549" s="95"/>
      <c r="U549" s="95"/>
      <c r="V549" s="95"/>
      <c r="W549" s="95"/>
      <c r="X549" s="95"/>
      <c r="Y549" s="95"/>
      <c r="Z549" s="95"/>
      <c r="AA549" s="95"/>
      <c r="AB549" s="95"/>
      <c r="AC549" s="95"/>
      <c r="AD549" s="95"/>
      <c r="AE549" s="95"/>
      <c r="AF549" s="95"/>
      <c r="AG549" s="95"/>
      <c r="AH549" s="316"/>
      <c r="AI549" s="147"/>
    </row>
    <row r="550" spans="4:35">
      <c r="D550" s="95"/>
      <c r="E550" s="198"/>
      <c r="F550" s="95"/>
      <c r="G550" s="95"/>
      <c r="H550" s="95"/>
      <c r="I550" s="95"/>
      <c r="J550" s="95"/>
      <c r="K550" s="95"/>
      <c r="L550" s="95"/>
      <c r="M550" s="95"/>
      <c r="N550" s="95"/>
      <c r="O550" s="95"/>
      <c r="P550" s="95"/>
      <c r="Q550" s="95"/>
      <c r="R550" s="95"/>
      <c r="S550" s="95"/>
      <c r="T550" s="95"/>
      <c r="U550" s="95"/>
      <c r="V550" s="95"/>
      <c r="W550" s="95"/>
      <c r="X550" s="95"/>
      <c r="Y550" s="95"/>
      <c r="Z550" s="95"/>
      <c r="AA550" s="95"/>
      <c r="AB550" s="95"/>
      <c r="AC550" s="95"/>
      <c r="AD550" s="95"/>
      <c r="AE550" s="95"/>
      <c r="AF550" s="95"/>
      <c r="AG550" s="95"/>
      <c r="AH550" s="316"/>
      <c r="AI550" s="147"/>
    </row>
    <row r="551" spans="4:35">
      <c r="D551" s="95"/>
      <c r="E551" s="198"/>
      <c r="F551" s="95"/>
      <c r="G551" s="95"/>
      <c r="H551" s="95"/>
      <c r="I551" s="95"/>
      <c r="J551" s="95"/>
      <c r="K551" s="95"/>
      <c r="L551" s="95"/>
      <c r="M551" s="95"/>
      <c r="N551" s="95"/>
      <c r="O551" s="95"/>
      <c r="P551" s="95"/>
      <c r="Q551" s="95"/>
      <c r="R551" s="95"/>
      <c r="S551" s="95"/>
      <c r="T551" s="95"/>
      <c r="U551" s="95"/>
      <c r="V551" s="95"/>
      <c r="W551" s="95"/>
      <c r="X551" s="95"/>
      <c r="Y551" s="95"/>
      <c r="Z551" s="95"/>
      <c r="AA551" s="95"/>
      <c r="AB551" s="95"/>
      <c r="AC551" s="95"/>
      <c r="AD551" s="95"/>
      <c r="AE551" s="95"/>
      <c r="AF551" s="95"/>
      <c r="AG551" s="95"/>
      <c r="AH551" s="316"/>
      <c r="AI551" s="147"/>
    </row>
    <row r="552" spans="4:35">
      <c r="D552" s="95"/>
      <c r="E552" s="198"/>
      <c r="F552" s="95"/>
      <c r="G552" s="95"/>
      <c r="H552" s="95"/>
      <c r="I552" s="95"/>
      <c r="J552" s="95"/>
      <c r="K552" s="95"/>
      <c r="L552" s="95"/>
      <c r="M552" s="95"/>
      <c r="N552" s="95"/>
      <c r="O552" s="95"/>
      <c r="P552" s="95"/>
      <c r="Q552" s="95"/>
      <c r="R552" s="95"/>
      <c r="S552" s="95"/>
      <c r="T552" s="95"/>
      <c r="U552" s="95"/>
      <c r="V552" s="95"/>
      <c r="W552" s="95"/>
      <c r="X552" s="95"/>
      <c r="Y552" s="95"/>
      <c r="Z552" s="95"/>
      <c r="AA552" s="95"/>
      <c r="AB552" s="95"/>
      <c r="AC552" s="95"/>
      <c r="AD552" s="95"/>
      <c r="AE552" s="95"/>
      <c r="AF552" s="95"/>
      <c r="AG552" s="95"/>
      <c r="AH552" s="316"/>
      <c r="AI552" s="147"/>
    </row>
    <row r="553" spans="4:35">
      <c r="D553" s="95"/>
      <c r="E553" s="198"/>
      <c r="F553" s="95"/>
      <c r="G553" s="95"/>
      <c r="H553" s="95"/>
      <c r="I553" s="95"/>
      <c r="J553" s="95"/>
      <c r="K553" s="95"/>
      <c r="L553" s="95"/>
      <c r="M553" s="95"/>
      <c r="N553" s="95"/>
      <c r="O553" s="95"/>
      <c r="P553" s="95"/>
      <c r="Q553" s="95"/>
      <c r="R553" s="95"/>
      <c r="S553" s="95"/>
      <c r="T553" s="95"/>
      <c r="U553" s="95"/>
      <c r="V553" s="95"/>
      <c r="W553" s="95"/>
      <c r="X553" s="95"/>
      <c r="Y553" s="95"/>
      <c r="Z553" s="95"/>
      <c r="AA553" s="95"/>
      <c r="AB553" s="95"/>
      <c r="AC553" s="95"/>
      <c r="AD553" s="95"/>
      <c r="AE553" s="95"/>
      <c r="AF553" s="95"/>
      <c r="AG553" s="95"/>
      <c r="AH553" s="316"/>
      <c r="AI553" s="147"/>
    </row>
    <row r="554" spans="4:35">
      <c r="D554" s="95"/>
      <c r="E554" s="198"/>
      <c r="F554" s="95"/>
      <c r="G554" s="95"/>
      <c r="H554" s="95"/>
      <c r="I554" s="95"/>
      <c r="J554" s="95"/>
      <c r="K554" s="95"/>
      <c r="L554" s="95"/>
      <c r="M554" s="95"/>
      <c r="N554" s="95"/>
      <c r="O554" s="95"/>
      <c r="P554" s="95"/>
      <c r="Q554" s="95"/>
      <c r="R554" s="95"/>
      <c r="S554" s="95"/>
      <c r="T554" s="95"/>
      <c r="U554" s="95"/>
      <c r="V554" s="95"/>
      <c r="W554" s="95"/>
      <c r="X554" s="95"/>
      <c r="Y554" s="95"/>
      <c r="Z554" s="95"/>
      <c r="AA554" s="95"/>
      <c r="AB554" s="95"/>
      <c r="AC554" s="95"/>
      <c r="AD554" s="95"/>
      <c r="AE554" s="95"/>
      <c r="AF554" s="95"/>
      <c r="AG554" s="95"/>
      <c r="AH554" s="316"/>
      <c r="AI554" s="147"/>
    </row>
    <row r="555" spans="4:35">
      <c r="D555" s="95"/>
      <c r="E555" s="198"/>
      <c r="F555" s="95"/>
      <c r="G555" s="95"/>
      <c r="H555" s="95"/>
      <c r="I555" s="95"/>
      <c r="J555" s="95"/>
      <c r="K555" s="95"/>
      <c r="L555" s="95"/>
      <c r="M555" s="95"/>
      <c r="N555" s="95"/>
      <c r="O555" s="95"/>
      <c r="P555" s="95"/>
      <c r="Q555" s="95"/>
      <c r="R555" s="95"/>
      <c r="S555" s="95"/>
      <c r="T555" s="95"/>
      <c r="U555" s="95"/>
      <c r="V555" s="95"/>
      <c r="W555" s="95"/>
      <c r="X555" s="95"/>
      <c r="Y555" s="95"/>
      <c r="Z555" s="95"/>
      <c r="AA555" s="95"/>
      <c r="AB555" s="95"/>
      <c r="AC555" s="95"/>
      <c r="AD555" s="95"/>
      <c r="AE555" s="95"/>
      <c r="AF555" s="95"/>
      <c r="AG555" s="95"/>
      <c r="AH555" s="316"/>
      <c r="AI555" s="147"/>
    </row>
    <row r="556" spans="4:35">
      <c r="D556" s="95"/>
      <c r="E556" s="198"/>
      <c r="F556" s="95"/>
      <c r="G556" s="95"/>
      <c r="H556" s="95"/>
      <c r="I556" s="95"/>
      <c r="J556" s="95"/>
      <c r="K556" s="95"/>
      <c r="L556" s="95"/>
      <c r="M556" s="95"/>
      <c r="N556" s="95"/>
      <c r="O556" s="95"/>
      <c r="P556" s="95"/>
      <c r="Q556" s="95"/>
      <c r="R556" s="95"/>
      <c r="S556" s="95"/>
      <c r="T556" s="95"/>
      <c r="U556" s="95"/>
      <c r="V556" s="95"/>
      <c r="W556" s="95"/>
      <c r="X556" s="95"/>
      <c r="Y556" s="95"/>
      <c r="Z556" s="95"/>
      <c r="AA556" s="95"/>
      <c r="AB556" s="95"/>
      <c r="AC556" s="95"/>
      <c r="AD556" s="95"/>
      <c r="AE556" s="95"/>
      <c r="AF556" s="95"/>
      <c r="AG556" s="95"/>
      <c r="AH556" s="316"/>
      <c r="AI556" s="147"/>
    </row>
    <row r="557" spans="4:35">
      <c r="D557" s="95"/>
      <c r="E557" s="198"/>
      <c r="F557" s="95"/>
      <c r="G557" s="95"/>
      <c r="H557" s="95"/>
      <c r="I557" s="95"/>
      <c r="J557" s="95"/>
      <c r="K557" s="95"/>
      <c r="L557" s="95"/>
      <c r="M557" s="95"/>
      <c r="N557" s="95"/>
      <c r="O557" s="95"/>
      <c r="P557" s="95"/>
      <c r="Q557" s="95"/>
      <c r="R557" s="95"/>
      <c r="S557" s="95"/>
      <c r="T557" s="95"/>
      <c r="U557" s="95"/>
      <c r="V557" s="95"/>
      <c r="W557" s="95"/>
      <c r="X557" s="95"/>
      <c r="Y557" s="95"/>
      <c r="Z557" s="95"/>
      <c r="AA557" s="95"/>
      <c r="AB557" s="95"/>
      <c r="AC557" s="95"/>
      <c r="AD557" s="95"/>
      <c r="AE557" s="95"/>
      <c r="AF557" s="95"/>
      <c r="AG557" s="95"/>
      <c r="AH557" s="316"/>
      <c r="AI557" s="147"/>
    </row>
    <row r="558" spans="4:35">
      <c r="D558" s="95"/>
      <c r="E558" s="198"/>
      <c r="F558" s="95"/>
      <c r="G558" s="95"/>
      <c r="H558" s="95"/>
      <c r="I558" s="95"/>
      <c r="J558" s="95"/>
      <c r="K558" s="95"/>
      <c r="L558" s="95"/>
      <c r="M558" s="95"/>
      <c r="N558" s="95"/>
      <c r="O558" s="95"/>
      <c r="P558" s="95"/>
      <c r="Q558" s="95"/>
      <c r="R558" s="95"/>
      <c r="S558" s="95"/>
      <c r="T558" s="95"/>
      <c r="U558" s="95"/>
      <c r="V558" s="95"/>
      <c r="W558" s="95"/>
      <c r="X558" s="95"/>
      <c r="Y558" s="95"/>
      <c r="Z558" s="95"/>
      <c r="AA558" s="95"/>
      <c r="AB558" s="95"/>
      <c r="AC558" s="95"/>
      <c r="AD558" s="95"/>
      <c r="AE558" s="95"/>
      <c r="AF558" s="95"/>
      <c r="AG558" s="95"/>
      <c r="AH558" s="316"/>
      <c r="AI558" s="147"/>
    </row>
    <row r="559" spans="4:35">
      <c r="D559" s="95"/>
      <c r="E559" s="198"/>
      <c r="F559" s="95"/>
      <c r="G559" s="95"/>
      <c r="H559" s="95"/>
      <c r="I559" s="95"/>
      <c r="J559" s="95"/>
      <c r="K559" s="95"/>
      <c r="L559" s="95"/>
      <c r="M559" s="95"/>
      <c r="N559" s="95"/>
      <c r="O559" s="95"/>
      <c r="P559" s="95"/>
      <c r="Q559" s="95"/>
      <c r="R559" s="95"/>
      <c r="S559" s="95"/>
      <c r="T559" s="95"/>
      <c r="U559" s="95"/>
      <c r="V559" s="95"/>
      <c r="W559" s="95"/>
      <c r="X559" s="95"/>
      <c r="Y559" s="95"/>
      <c r="Z559" s="95"/>
      <c r="AA559" s="95"/>
      <c r="AB559" s="95"/>
      <c r="AC559" s="95"/>
      <c r="AD559" s="95"/>
      <c r="AE559" s="95"/>
      <c r="AF559" s="95"/>
      <c r="AG559" s="95"/>
      <c r="AH559" s="316"/>
      <c r="AI559" s="147"/>
    </row>
    <row r="560" spans="4:35">
      <c r="D560" s="95"/>
      <c r="E560" s="198"/>
      <c r="F560" s="95"/>
      <c r="G560" s="95"/>
      <c r="H560" s="95"/>
      <c r="I560" s="95"/>
      <c r="J560" s="95"/>
      <c r="K560" s="95"/>
      <c r="L560" s="95"/>
      <c r="M560" s="95"/>
      <c r="N560" s="95"/>
      <c r="O560" s="95"/>
      <c r="P560" s="95"/>
      <c r="Q560" s="95"/>
      <c r="R560" s="95"/>
      <c r="S560" s="95"/>
      <c r="T560" s="95"/>
      <c r="U560" s="95"/>
      <c r="V560" s="95"/>
      <c r="W560" s="95"/>
      <c r="X560" s="95"/>
      <c r="Y560" s="95"/>
      <c r="Z560" s="95"/>
      <c r="AA560" s="95"/>
      <c r="AB560" s="95"/>
      <c r="AC560" s="95"/>
      <c r="AD560" s="95"/>
      <c r="AE560" s="95"/>
      <c r="AF560" s="95"/>
      <c r="AG560" s="95"/>
      <c r="AH560" s="316"/>
      <c r="AI560" s="147"/>
    </row>
    <row r="561" spans="4:35">
      <c r="D561" s="95"/>
      <c r="E561" s="198"/>
      <c r="F561" s="95"/>
      <c r="G561" s="95"/>
      <c r="H561" s="95"/>
      <c r="I561" s="95"/>
      <c r="J561" s="95"/>
      <c r="K561" s="95"/>
      <c r="L561" s="95"/>
      <c r="M561" s="95"/>
      <c r="N561" s="95"/>
      <c r="O561" s="95"/>
      <c r="P561" s="95"/>
      <c r="Q561" s="95"/>
      <c r="R561" s="95"/>
      <c r="S561" s="95"/>
      <c r="T561" s="95"/>
      <c r="U561" s="95"/>
      <c r="V561" s="95"/>
      <c r="W561" s="95"/>
      <c r="X561" s="95"/>
      <c r="Y561" s="95"/>
      <c r="Z561" s="95"/>
      <c r="AA561" s="95"/>
      <c r="AB561" s="95"/>
      <c r="AC561" s="95"/>
      <c r="AD561" s="95"/>
      <c r="AE561" s="95"/>
      <c r="AF561" s="95"/>
      <c r="AG561" s="95"/>
      <c r="AH561" s="316"/>
      <c r="AI561" s="147"/>
    </row>
    <row r="562" spans="4:35">
      <c r="D562" s="95"/>
      <c r="E562" s="198"/>
      <c r="F562" s="95"/>
      <c r="G562" s="95"/>
      <c r="H562" s="95"/>
      <c r="I562" s="95"/>
      <c r="J562" s="95"/>
      <c r="K562" s="95"/>
      <c r="L562" s="95"/>
      <c r="M562" s="95"/>
      <c r="N562" s="95"/>
      <c r="O562" s="95"/>
      <c r="P562" s="95"/>
      <c r="Q562" s="95"/>
      <c r="R562" s="95"/>
      <c r="S562" s="95"/>
      <c r="T562" s="95"/>
      <c r="U562" s="95"/>
      <c r="V562" s="95"/>
      <c r="W562" s="95"/>
      <c r="X562" s="95"/>
      <c r="Y562" s="95"/>
      <c r="Z562" s="95"/>
      <c r="AA562" s="95"/>
      <c r="AB562" s="95"/>
      <c r="AC562" s="95"/>
      <c r="AD562" s="95"/>
      <c r="AE562" s="95"/>
      <c r="AF562" s="95"/>
      <c r="AG562" s="95"/>
      <c r="AH562" s="316"/>
      <c r="AI562" s="147"/>
    </row>
    <row r="563" spans="4:35">
      <c r="D563" s="95"/>
      <c r="E563" s="198"/>
      <c r="F563" s="95"/>
      <c r="G563" s="95"/>
      <c r="H563" s="95"/>
      <c r="I563" s="95"/>
      <c r="J563" s="95"/>
      <c r="K563" s="95"/>
      <c r="L563" s="95"/>
      <c r="M563" s="95"/>
      <c r="N563" s="95"/>
      <c r="O563" s="95"/>
      <c r="P563" s="95"/>
      <c r="Q563" s="95"/>
      <c r="R563" s="95"/>
      <c r="S563" s="95"/>
      <c r="T563" s="95"/>
      <c r="U563" s="95"/>
      <c r="V563" s="95"/>
      <c r="W563" s="95"/>
      <c r="X563" s="95"/>
      <c r="Y563" s="95"/>
      <c r="Z563" s="95"/>
      <c r="AA563" s="95"/>
      <c r="AB563" s="95"/>
      <c r="AC563" s="95"/>
      <c r="AD563" s="95"/>
      <c r="AE563" s="95"/>
      <c r="AF563" s="95"/>
      <c r="AG563" s="95"/>
      <c r="AH563" s="316"/>
      <c r="AI563" s="147"/>
    </row>
    <row r="564" spans="4:35">
      <c r="D564" s="95"/>
      <c r="E564" s="198"/>
      <c r="F564" s="95"/>
      <c r="G564" s="95"/>
      <c r="H564" s="95"/>
      <c r="I564" s="95"/>
      <c r="J564" s="95"/>
      <c r="K564" s="95"/>
      <c r="L564" s="95"/>
      <c r="M564" s="95"/>
      <c r="N564" s="95"/>
      <c r="O564" s="95"/>
      <c r="P564" s="95"/>
      <c r="Q564" s="95"/>
      <c r="R564" s="95"/>
      <c r="S564" s="95"/>
      <c r="T564" s="95"/>
      <c r="U564" s="95"/>
      <c r="V564" s="95"/>
      <c r="W564" s="95"/>
      <c r="X564" s="95"/>
      <c r="Y564" s="95"/>
      <c r="Z564" s="95"/>
      <c r="AA564" s="95"/>
      <c r="AB564" s="95"/>
      <c r="AC564" s="95"/>
      <c r="AD564" s="95"/>
      <c r="AE564" s="95"/>
      <c r="AF564" s="95"/>
      <c r="AG564" s="95"/>
      <c r="AH564" s="316"/>
      <c r="AI564" s="147"/>
    </row>
    <row r="565" spans="4:35">
      <c r="D565" s="95"/>
      <c r="E565" s="198"/>
      <c r="F565" s="95"/>
      <c r="G565" s="95"/>
      <c r="H565" s="95"/>
      <c r="I565" s="95"/>
      <c r="J565" s="95"/>
      <c r="K565" s="95"/>
      <c r="L565" s="95"/>
      <c r="M565" s="95"/>
      <c r="N565" s="95"/>
      <c r="O565" s="95"/>
      <c r="P565" s="95"/>
      <c r="Q565" s="95"/>
      <c r="R565" s="95"/>
      <c r="S565" s="95"/>
      <c r="T565" s="95"/>
      <c r="U565" s="95"/>
      <c r="V565" s="95"/>
      <c r="W565" s="95"/>
      <c r="X565" s="95"/>
      <c r="Y565" s="95"/>
      <c r="Z565" s="95"/>
      <c r="AA565" s="95"/>
      <c r="AB565" s="95"/>
      <c r="AC565" s="95"/>
      <c r="AD565" s="95"/>
      <c r="AE565" s="95"/>
      <c r="AF565" s="95"/>
      <c r="AG565" s="95"/>
      <c r="AH565" s="316"/>
      <c r="AI565" s="147"/>
    </row>
    <row r="566" spans="4:35">
      <c r="D566" s="95"/>
      <c r="E566" s="198"/>
      <c r="F566" s="95"/>
      <c r="G566" s="95"/>
      <c r="H566" s="95"/>
      <c r="I566" s="95"/>
      <c r="J566" s="95"/>
      <c r="K566" s="95"/>
      <c r="L566" s="95"/>
      <c r="M566" s="95"/>
      <c r="N566" s="95"/>
      <c r="O566" s="95"/>
      <c r="P566" s="95"/>
      <c r="Q566" s="95"/>
      <c r="R566" s="95"/>
      <c r="S566" s="95"/>
      <c r="T566" s="95"/>
      <c r="U566" s="95"/>
      <c r="V566" s="95"/>
      <c r="W566" s="95"/>
      <c r="X566" s="95"/>
      <c r="Y566" s="95"/>
      <c r="Z566" s="95"/>
      <c r="AA566" s="95"/>
      <c r="AB566" s="95"/>
      <c r="AC566" s="95"/>
      <c r="AD566" s="95"/>
      <c r="AE566" s="95"/>
      <c r="AF566" s="95"/>
      <c r="AG566" s="95"/>
      <c r="AH566" s="316"/>
      <c r="AI566" s="147"/>
    </row>
    <row r="567" spans="4:35">
      <c r="D567" s="95"/>
      <c r="E567" s="198"/>
      <c r="F567" s="95"/>
      <c r="G567" s="95"/>
      <c r="H567" s="95"/>
      <c r="I567" s="95"/>
      <c r="J567" s="95"/>
      <c r="K567" s="95"/>
      <c r="L567" s="95"/>
      <c r="M567" s="95"/>
      <c r="N567" s="95"/>
      <c r="O567" s="95"/>
      <c r="P567" s="95"/>
      <c r="Q567" s="95"/>
      <c r="R567" s="95"/>
      <c r="S567" s="95"/>
      <c r="T567" s="95"/>
      <c r="U567" s="95"/>
      <c r="V567" s="95"/>
      <c r="W567" s="95"/>
      <c r="X567" s="95"/>
      <c r="Y567" s="95"/>
      <c r="Z567" s="95"/>
      <c r="AA567" s="95"/>
      <c r="AB567" s="95"/>
      <c r="AC567" s="95"/>
      <c r="AD567" s="95"/>
      <c r="AE567" s="95"/>
      <c r="AF567" s="95"/>
      <c r="AG567" s="95"/>
      <c r="AH567" s="316"/>
      <c r="AI567" s="147"/>
    </row>
    <row r="568" spans="4:35">
      <c r="D568" s="95"/>
      <c r="E568" s="198"/>
      <c r="F568" s="95"/>
      <c r="G568" s="95"/>
      <c r="H568" s="95"/>
      <c r="I568" s="95"/>
      <c r="J568" s="95"/>
      <c r="K568" s="95"/>
      <c r="L568" s="95"/>
      <c r="M568" s="95"/>
      <c r="N568" s="95"/>
      <c r="O568" s="95"/>
      <c r="P568" s="95"/>
      <c r="Q568" s="95"/>
      <c r="R568" s="95"/>
      <c r="S568" s="95"/>
      <c r="T568" s="95"/>
      <c r="U568" s="95"/>
      <c r="V568" s="95"/>
      <c r="W568" s="95"/>
      <c r="X568" s="95"/>
      <c r="Y568" s="95"/>
      <c r="Z568" s="95"/>
      <c r="AA568" s="95"/>
      <c r="AB568" s="95"/>
      <c r="AC568" s="95"/>
      <c r="AD568" s="95"/>
      <c r="AE568" s="95"/>
      <c r="AF568" s="95"/>
      <c r="AG568" s="95"/>
      <c r="AH568" s="316"/>
      <c r="AI568" s="147"/>
    </row>
    <row r="569" spans="4:35">
      <c r="D569" s="95"/>
      <c r="E569" s="198"/>
      <c r="F569" s="95"/>
      <c r="G569" s="95"/>
      <c r="H569" s="95"/>
      <c r="I569" s="95"/>
      <c r="J569" s="95"/>
      <c r="K569" s="95"/>
      <c r="L569" s="95"/>
      <c r="M569" s="95"/>
      <c r="N569" s="95"/>
      <c r="O569" s="95"/>
      <c r="P569" s="95"/>
      <c r="Q569" s="95"/>
      <c r="R569" s="95"/>
      <c r="S569" s="95"/>
      <c r="T569" s="95"/>
      <c r="U569" s="95"/>
      <c r="V569" s="95"/>
      <c r="W569" s="95"/>
      <c r="X569" s="95"/>
      <c r="Y569" s="95"/>
      <c r="Z569" s="95"/>
      <c r="AA569" s="95"/>
      <c r="AB569" s="95"/>
      <c r="AC569" s="95"/>
      <c r="AD569" s="95"/>
      <c r="AE569" s="95"/>
      <c r="AF569" s="95"/>
      <c r="AG569" s="95"/>
      <c r="AH569" s="316"/>
      <c r="AI569" s="147"/>
    </row>
    <row r="570" spans="4:35">
      <c r="D570" s="95"/>
      <c r="E570" s="198"/>
      <c r="F570" s="95"/>
      <c r="G570" s="95"/>
      <c r="H570" s="95"/>
      <c r="I570" s="95"/>
      <c r="J570" s="95"/>
      <c r="K570" s="95"/>
      <c r="L570" s="95"/>
      <c r="M570" s="95"/>
      <c r="N570" s="95"/>
      <c r="O570" s="95"/>
      <c r="P570" s="95"/>
      <c r="Q570" s="95"/>
      <c r="R570" s="95"/>
      <c r="S570" s="95"/>
      <c r="T570" s="95"/>
      <c r="U570" s="95"/>
      <c r="V570" s="95"/>
      <c r="W570" s="95"/>
      <c r="X570" s="95"/>
      <c r="Y570" s="95"/>
      <c r="Z570" s="95"/>
      <c r="AA570" s="95"/>
      <c r="AB570" s="95"/>
      <c r="AC570" s="95"/>
      <c r="AD570" s="95"/>
      <c r="AE570" s="95"/>
      <c r="AF570" s="95"/>
      <c r="AG570" s="95"/>
      <c r="AH570" s="316"/>
      <c r="AI570" s="147"/>
    </row>
    <row r="571" spans="4:35">
      <c r="D571" s="95"/>
      <c r="E571" s="198"/>
      <c r="F571" s="95"/>
      <c r="G571" s="95"/>
      <c r="H571" s="95"/>
      <c r="I571" s="95"/>
      <c r="J571" s="95"/>
      <c r="K571" s="95"/>
      <c r="L571" s="95"/>
      <c r="M571" s="95"/>
      <c r="N571" s="95"/>
      <c r="O571" s="95"/>
      <c r="P571" s="95"/>
      <c r="Q571" s="95"/>
      <c r="R571" s="95"/>
      <c r="S571" s="95"/>
      <c r="T571" s="95"/>
      <c r="U571" s="95"/>
      <c r="V571" s="95"/>
      <c r="W571" s="95"/>
      <c r="X571" s="95"/>
      <c r="Y571" s="95"/>
      <c r="Z571" s="95"/>
      <c r="AA571" s="95"/>
      <c r="AB571" s="95"/>
      <c r="AC571" s="95"/>
      <c r="AD571" s="95"/>
      <c r="AE571" s="95"/>
      <c r="AF571" s="95"/>
      <c r="AG571" s="95"/>
      <c r="AH571" s="316"/>
      <c r="AI571" s="147"/>
    </row>
    <row r="572" spans="4:35">
      <c r="D572" s="95"/>
      <c r="E572" s="198"/>
      <c r="F572" s="95"/>
      <c r="G572" s="95"/>
      <c r="H572" s="95"/>
      <c r="I572" s="95"/>
      <c r="J572" s="95"/>
      <c r="K572" s="95"/>
      <c r="L572" s="95"/>
      <c r="M572" s="95"/>
      <c r="N572" s="95"/>
      <c r="O572" s="95"/>
      <c r="P572" s="95"/>
      <c r="Q572" s="95"/>
      <c r="R572" s="95"/>
      <c r="S572" s="95"/>
      <c r="T572" s="95"/>
      <c r="U572" s="95"/>
      <c r="V572" s="95"/>
      <c r="W572" s="95"/>
      <c r="X572" s="95"/>
      <c r="Y572" s="95"/>
      <c r="Z572" s="95"/>
      <c r="AA572" s="95"/>
      <c r="AB572" s="95"/>
      <c r="AC572" s="95"/>
      <c r="AD572" s="95"/>
      <c r="AE572" s="95"/>
      <c r="AF572" s="95"/>
      <c r="AG572" s="95"/>
      <c r="AH572" s="316"/>
      <c r="AI572" s="147"/>
    </row>
    <row r="573" spans="4:35">
      <c r="D573" s="95"/>
      <c r="E573" s="198"/>
      <c r="F573" s="95"/>
      <c r="G573" s="95"/>
      <c r="H573" s="95"/>
      <c r="I573" s="95"/>
      <c r="J573" s="95"/>
      <c r="K573" s="95"/>
      <c r="L573" s="95"/>
      <c r="M573" s="95"/>
      <c r="N573" s="95"/>
      <c r="O573" s="95"/>
      <c r="P573" s="95"/>
      <c r="Q573" s="95"/>
      <c r="R573" s="95"/>
      <c r="S573" s="95"/>
      <c r="T573" s="95"/>
      <c r="U573" s="95"/>
      <c r="V573" s="95"/>
      <c r="W573" s="95"/>
      <c r="X573" s="95"/>
      <c r="Y573" s="95"/>
      <c r="Z573" s="95"/>
      <c r="AA573" s="95"/>
      <c r="AB573" s="95"/>
      <c r="AC573" s="95"/>
      <c r="AD573" s="95"/>
      <c r="AE573" s="95"/>
      <c r="AF573" s="95"/>
      <c r="AG573" s="95"/>
      <c r="AH573" s="316"/>
      <c r="AI573" s="147"/>
    </row>
    <row r="574" spans="4:35">
      <c r="D574" s="95"/>
      <c r="E574" s="198"/>
      <c r="F574" s="95"/>
      <c r="G574" s="95"/>
      <c r="H574" s="95"/>
      <c r="I574" s="95"/>
      <c r="J574" s="95"/>
      <c r="K574" s="95"/>
      <c r="L574" s="95"/>
      <c r="M574" s="95"/>
      <c r="N574" s="95"/>
      <c r="O574" s="95"/>
      <c r="P574" s="95"/>
      <c r="Q574" s="95"/>
      <c r="R574" s="95"/>
      <c r="S574" s="95"/>
      <c r="T574" s="95"/>
      <c r="U574" s="95"/>
      <c r="V574" s="95"/>
      <c r="W574" s="95"/>
      <c r="X574" s="95"/>
      <c r="Y574" s="95"/>
      <c r="Z574" s="95"/>
      <c r="AA574" s="95"/>
      <c r="AB574" s="95"/>
      <c r="AC574" s="95"/>
      <c r="AD574" s="95"/>
      <c r="AE574" s="95"/>
      <c r="AF574" s="95"/>
      <c r="AG574" s="95"/>
      <c r="AH574" s="316"/>
      <c r="AI574" s="147"/>
    </row>
    <row r="575" spans="4:35">
      <c r="D575" s="95"/>
      <c r="E575" s="198"/>
      <c r="F575" s="95"/>
      <c r="G575" s="95"/>
      <c r="H575" s="95"/>
      <c r="I575" s="95"/>
      <c r="J575" s="95"/>
      <c r="K575" s="95"/>
      <c r="L575" s="95"/>
      <c r="M575" s="95"/>
      <c r="N575" s="95"/>
      <c r="O575" s="95"/>
      <c r="P575" s="95"/>
      <c r="Q575" s="95"/>
      <c r="R575" s="95"/>
      <c r="S575" s="95"/>
      <c r="T575" s="95"/>
      <c r="U575" s="95"/>
      <c r="V575" s="95"/>
      <c r="W575" s="95"/>
      <c r="X575" s="95"/>
      <c r="Y575" s="95"/>
      <c r="Z575" s="95"/>
      <c r="AA575" s="95"/>
      <c r="AB575" s="95"/>
      <c r="AC575" s="95"/>
      <c r="AD575" s="95"/>
      <c r="AE575" s="95"/>
      <c r="AF575" s="95"/>
      <c r="AG575" s="95"/>
      <c r="AH575" s="316"/>
      <c r="AI575" s="147"/>
    </row>
    <row r="576" spans="4:35">
      <c r="D576" s="95"/>
      <c r="E576" s="198"/>
      <c r="F576" s="95"/>
      <c r="G576" s="95"/>
      <c r="H576" s="95"/>
      <c r="I576" s="95"/>
      <c r="J576" s="95"/>
      <c r="K576" s="95"/>
      <c r="L576" s="95"/>
      <c r="M576" s="95"/>
      <c r="N576" s="95"/>
      <c r="O576" s="95"/>
      <c r="P576" s="95"/>
      <c r="Q576" s="95"/>
      <c r="R576" s="95"/>
      <c r="S576" s="95"/>
      <c r="T576" s="95"/>
      <c r="U576" s="95"/>
      <c r="V576" s="95"/>
      <c r="W576" s="95"/>
      <c r="X576" s="95"/>
      <c r="Y576" s="95"/>
      <c r="Z576" s="95"/>
      <c r="AA576" s="95"/>
      <c r="AB576" s="95"/>
      <c r="AC576" s="95"/>
      <c r="AD576" s="95"/>
      <c r="AE576" s="95"/>
      <c r="AF576" s="95"/>
      <c r="AG576" s="95"/>
      <c r="AH576" s="316"/>
      <c r="AI576" s="147"/>
    </row>
    <row r="577" spans="4:35">
      <c r="D577" s="95"/>
      <c r="E577" s="198"/>
      <c r="F577" s="95"/>
      <c r="G577" s="95"/>
      <c r="H577" s="95"/>
      <c r="I577" s="95"/>
      <c r="J577" s="95"/>
      <c r="K577" s="95"/>
      <c r="L577" s="95"/>
      <c r="M577" s="95"/>
      <c r="N577" s="95"/>
      <c r="O577" s="95"/>
      <c r="P577" s="95"/>
      <c r="Q577" s="95"/>
      <c r="R577" s="95"/>
      <c r="S577" s="95"/>
      <c r="T577" s="95"/>
      <c r="U577" s="95"/>
      <c r="V577" s="95"/>
      <c r="W577" s="95"/>
      <c r="X577" s="95"/>
      <c r="Y577" s="95"/>
      <c r="Z577" s="95"/>
      <c r="AA577" s="95"/>
      <c r="AB577" s="95"/>
      <c r="AC577" s="95"/>
      <c r="AD577" s="95"/>
      <c r="AE577" s="95"/>
      <c r="AF577" s="95"/>
      <c r="AG577" s="95"/>
      <c r="AH577" s="316"/>
      <c r="AI577" s="147"/>
    </row>
    <row r="578" spans="4:35">
      <c r="D578" s="95"/>
      <c r="E578" s="198"/>
      <c r="F578" s="95"/>
      <c r="G578" s="95"/>
      <c r="H578" s="95"/>
      <c r="I578" s="95"/>
      <c r="J578" s="95"/>
      <c r="K578" s="95"/>
      <c r="L578" s="95"/>
      <c r="M578" s="95"/>
      <c r="N578" s="95"/>
      <c r="O578" s="95"/>
      <c r="P578" s="95"/>
      <c r="Q578" s="95"/>
      <c r="R578" s="95"/>
      <c r="S578" s="95"/>
      <c r="T578" s="95"/>
      <c r="U578" s="95"/>
      <c r="V578" s="95"/>
      <c r="W578" s="95"/>
      <c r="X578" s="95"/>
      <c r="Y578" s="95"/>
      <c r="Z578" s="95"/>
      <c r="AA578" s="95"/>
      <c r="AB578" s="95"/>
      <c r="AC578" s="95"/>
      <c r="AD578" s="95"/>
      <c r="AE578" s="95"/>
      <c r="AF578" s="95"/>
      <c r="AG578" s="95"/>
      <c r="AH578" s="316"/>
      <c r="AI578" s="147"/>
    </row>
    <row r="579" spans="4:35">
      <c r="D579" s="95"/>
      <c r="E579" s="198"/>
      <c r="F579" s="95"/>
      <c r="G579" s="95"/>
      <c r="H579" s="95"/>
      <c r="I579" s="95"/>
      <c r="J579" s="95"/>
      <c r="K579" s="95"/>
      <c r="L579" s="95"/>
      <c r="M579" s="95"/>
      <c r="N579" s="95"/>
      <c r="O579" s="95"/>
      <c r="P579" s="95"/>
      <c r="Q579" s="95"/>
      <c r="R579" s="95"/>
      <c r="S579" s="95"/>
      <c r="T579" s="95"/>
      <c r="U579" s="95"/>
      <c r="V579" s="95"/>
      <c r="W579" s="95"/>
      <c r="X579" s="95"/>
      <c r="Y579" s="95"/>
      <c r="Z579" s="95"/>
      <c r="AA579" s="95"/>
      <c r="AB579" s="95"/>
      <c r="AC579" s="95"/>
      <c r="AD579" s="95"/>
      <c r="AE579" s="95"/>
      <c r="AF579" s="95"/>
      <c r="AG579" s="95"/>
      <c r="AH579" s="316"/>
      <c r="AI579" s="147"/>
    </row>
    <row r="580" spans="4:35">
      <c r="D580" s="95"/>
      <c r="E580" s="198"/>
      <c r="F580" s="95"/>
      <c r="G580" s="95"/>
      <c r="H580" s="95"/>
      <c r="I580" s="95"/>
      <c r="J580" s="95"/>
      <c r="K580" s="95"/>
      <c r="L580" s="95"/>
      <c r="M580" s="95"/>
      <c r="N580" s="95"/>
      <c r="O580" s="95"/>
      <c r="P580" s="95"/>
      <c r="Q580" s="95"/>
      <c r="R580" s="95"/>
      <c r="S580" s="95"/>
      <c r="T580" s="95"/>
      <c r="U580" s="95"/>
      <c r="V580" s="95"/>
      <c r="W580" s="95"/>
      <c r="X580" s="95"/>
      <c r="Y580" s="95"/>
      <c r="Z580" s="95"/>
      <c r="AA580" s="95"/>
      <c r="AB580" s="95"/>
      <c r="AC580" s="95"/>
      <c r="AD580" s="95"/>
      <c r="AE580" s="95"/>
      <c r="AF580" s="95"/>
      <c r="AG580" s="95"/>
      <c r="AH580" s="316"/>
      <c r="AI580" s="147"/>
    </row>
    <row r="581" spans="4:35">
      <c r="D581" s="95"/>
      <c r="E581" s="198"/>
      <c r="F581" s="95"/>
      <c r="G581" s="95"/>
      <c r="H581" s="95"/>
      <c r="I581" s="95"/>
      <c r="J581" s="95"/>
      <c r="K581" s="95"/>
      <c r="L581" s="95"/>
      <c r="M581" s="95"/>
      <c r="N581" s="95"/>
      <c r="O581" s="95"/>
      <c r="P581" s="95"/>
      <c r="Q581" s="95"/>
      <c r="R581" s="95"/>
      <c r="S581" s="95"/>
      <c r="T581" s="95"/>
      <c r="U581" s="95"/>
      <c r="V581" s="95"/>
      <c r="W581" s="95"/>
      <c r="X581" s="95"/>
      <c r="Y581" s="95"/>
      <c r="Z581" s="95"/>
      <c r="AA581" s="95"/>
      <c r="AB581" s="95"/>
      <c r="AC581" s="95"/>
      <c r="AD581" s="95"/>
      <c r="AE581" s="95"/>
      <c r="AF581" s="95"/>
      <c r="AG581" s="95"/>
      <c r="AH581" s="316"/>
      <c r="AI581" s="147"/>
    </row>
    <row r="582" spans="4:35">
      <c r="D582" s="95"/>
      <c r="E582" s="198"/>
      <c r="F582" s="95"/>
      <c r="G582" s="95"/>
      <c r="H582" s="95"/>
      <c r="I582" s="95"/>
      <c r="J582" s="95"/>
      <c r="K582" s="95"/>
      <c r="L582" s="95"/>
      <c r="M582" s="95"/>
      <c r="N582" s="95"/>
      <c r="O582" s="95"/>
      <c r="P582" s="95"/>
      <c r="Q582" s="95"/>
      <c r="R582" s="95"/>
      <c r="S582" s="95"/>
      <c r="T582" s="95"/>
      <c r="U582" s="95"/>
      <c r="V582" s="95"/>
      <c r="W582" s="95"/>
      <c r="X582" s="95"/>
      <c r="Y582" s="95"/>
      <c r="Z582" s="95"/>
      <c r="AA582" s="95"/>
      <c r="AB582" s="95"/>
      <c r="AC582" s="95"/>
      <c r="AD582" s="95"/>
      <c r="AE582" s="95"/>
      <c r="AF582" s="95"/>
      <c r="AG582" s="95"/>
      <c r="AH582" s="316"/>
      <c r="AI582" s="147"/>
    </row>
    <row r="583" spans="4:35">
      <c r="D583" s="95"/>
      <c r="E583" s="198"/>
      <c r="F583" s="95"/>
      <c r="G583" s="95"/>
      <c r="H583" s="95"/>
      <c r="I583" s="95"/>
      <c r="J583" s="95"/>
      <c r="K583" s="95"/>
      <c r="L583" s="95"/>
      <c r="M583" s="95"/>
      <c r="N583" s="95"/>
      <c r="O583" s="95"/>
      <c r="P583" s="95"/>
      <c r="Q583" s="95"/>
      <c r="R583" s="95"/>
      <c r="S583" s="95"/>
      <c r="T583" s="95"/>
      <c r="U583" s="95"/>
      <c r="V583" s="95"/>
      <c r="W583" s="95"/>
      <c r="X583" s="95"/>
      <c r="Y583" s="95"/>
      <c r="Z583" s="95"/>
      <c r="AA583" s="95"/>
      <c r="AB583" s="95"/>
      <c r="AC583" s="95"/>
      <c r="AD583" s="95"/>
      <c r="AE583" s="95"/>
      <c r="AF583" s="95"/>
      <c r="AG583" s="95"/>
      <c r="AH583" s="316"/>
      <c r="AI583" s="147"/>
    </row>
    <row r="584" spans="4:35">
      <c r="D584" s="95"/>
      <c r="E584" s="198"/>
      <c r="F584" s="95"/>
      <c r="G584" s="95"/>
      <c r="H584" s="95"/>
      <c r="I584" s="95"/>
      <c r="J584" s="95"/>
      <c r="K584" s="95"/>
      <c r="L584" s="95"/>
      <c r="M584" s="95"/>
      <c r="N584" s="95"/>
      <c r="O584" s="95"/>
      <c r="P584" s="95"/>
      <c r="Q584" s="95"/>
      <c r="R584" s="95"/>
      <c r="S584" s="95"/>
      <c r="T584" s="95"/>
      <c r="U584" s="95"/>
      <c r="V584" s="95"/>
      <c r="W584" s="95"/>
      <c r="X584" s="95"/>
      <c r="Y584" s="95"/>
      <c r="Z584" s="95"/>
      <c r="AA584" s="95"/>
      <c r="AB584" s="95"/>
      <c r="AC584" s="95"/>
      <c r="AD584" s="95"/>
      <c r="AE584" s="95"/>
      <c r="AF584" s="95"/>
      <c r="AG584" s="95"/>
      <c r="AH584" s="316"/>
      <c r="AI584" s="147"/>
    </row>
    <row r="585" spans="4:35">
      <c r="D585" s="95"/>
      <c r="E585" s="198"/>
      <c r="F585" s="95"/>
      <c r="G585" s="95"/>
      <c r="H585" s="95"/>
      <c r="I585" s="95"/>
      <c r="J585" s="95"/>
      <c r="K585" s="95"/>
      <c r="L585" s="95"/>
      <c r="M585" s="95"/>
      <c r="N585" s="95"/>
      <c r="O585" s="95"/>
      <c r="P585" s="95"/>
      <c r="Q585" s="95"/>
      <c r="R585" s="95"/>
      <c r="S585" s="95"/>
      <c r="T585" s="95"/>
      <c r="U585" s="95"/>
      <c r="V585" s="95"/>
      <c r="W585" s="95"/>
      <c r="X585" s="95"/>
      <c r="Y585" s="95"/>
      <c r="Z585" s="95"/>
      <c r="AA585" s="95"/>
      <c r="AB585" s="95"/>
      <c r="AC585" s="95"/>
      <c r="AD585" s="95"/>
      <c r="AE585" s="95"/>
      <c r="AF585" s="95"/>
      <c r="AG585" s="95"/>
      <c r="AH585" s="316"/>
      <c r="AI585" s="147"/>
    </row>
    <row r="586" spans="4:35">
      <c r="D586" s="95"/>
      <c r="E586" s="198"/>
      <c r="F586" s="95"/>
      <c r="G586" s="95"/>
      <c r="H586" s="95"/>
      <c r="I586" s="95"/>
      <c r="J586" s="95"/>
      <c r="K586" s="95"/>
      <c r="L586" s="95"/>
      <c r="M586" s="95"/>
      <c r="N586" s="95"/>
      <c r="O586" s="95"/>
      <c r="P586" s="95"/>
      <c r="Q586" s="95"/>
      <c r="R586" s="95"/>
      <c r="S586" s="95"/>
      <c r="T586" s="95"/>
      <c r="U586" s="95"/>
      <c r="V586" s="95"/>
      <c r="W586" s="95"/>
      <c r="X586" s="95"/>
      <c r="Y586" s="95"/>
      <c r="Z586" s="95"/>
      <c r="AA586" s="95"/>
      <c r="AB586" s="95"/>
      <c r="AC586" s="95"/>
      <c r="AD586" s="95"/>
      <c r="AE586" s="95"/>
      <c r="AF586" s="95"/>
      <c r="AG586" s="95"/>
      <c r="AH586" s="316"/>
      <c r="AI586" s="147"/>
    </row>
    <row r="587" spans="4:35">
      <c r="D587" s="95"/>
      <c r="E587" s="198"/>
      <c r="F587" s="95"/>
      <c r="G587" s="95"/>
      <c r="H587" s="95"/>
      <c r="I587" s="95"/>
      <c r="J587" s="95"/>
      <c r="K587" s="95"/>
      <c r="L587" s="95"/>
      <c r="M587" s="95"/>
      <c r="N587" s="95"/>
      <c r="O587" s="95"/>
      <c r="P587" s="95"/>
      <c r="Q587" s="95"/>
      <c r="R587" s="95"/>
      <c r="S587" s="95"/>
      <c r="T587" s="95"/>
      <c r="U587" s="95"/>
      <c r="V587" s="95"/>
      <c r="W587" s="95"/>
      <c r="X587" s="95"/>
      <c r="Y587" s="95"/>
      <c r="Z587" s="95"/>
      <c r="AA587" s="95"/>
      <c r="AB587" s="95"/>
      <c r="AC587" s="95"/>
      <c r="AD587" s="95"/>
      <c r="AE587" s="95"/>
      <c r="AF587" s="95"/>
      <c r="AG587" s="95"/>
      <c r="AH587" s="316"/>
      <c r="AI587" s="147"/>
    </row>
    <row r="588" spans="4:35">
      <c r="D588" s="95"/>
      <c r="E588" s="198"/>
      <c r="F588" s="95"/>
      <c r="G588" s="95"/>
      <c r="H588" s="95"/>
      <c r="I588" s="95"/>
      <c r="J588" s="95"/>
      <c r="K588" s="95"/>
      <c r="L588" s="95"/>
      <c r="M588" s="95"/>
      <c r="N588" s="95"/>
      <c r="O588" s="95"/>
      <c r="P588" s="95"/>
      <c r="Q588" s="95"/>
      <c r="R588" s="95"/>
      <c r="S588" s="95"/>
      <c r="T588" s="95"/>
      <c r="U588" s="95"/>
      <c r="V588" s="95"/>
      <c r="W588" s="95"/>
      <c r="X588" s="95"/>
      <c r="Y588" s="95"/>
      <c r="Z588" s="95"/>
      <c r="AA588" s="95"/>
      <c r="AB588" s="95"/>
      <c r="AC588" s="95"/>
      <c r="AD588" s="95"/>
      <c r="AE588" s="95"/>
      <c r="AF588" s="95"/>
      <c r="AG588" s="95"/>
      <c r="AH588" s="316"/>
      <c r="AI588" s="147"/>
    </row>
    <row r="589" spans="4:35">
      <c r="D589" s="95"/>
      <c r="E589" s="198"/>
      <c r="F589" s="95"/>
      <c r="G589" s="95"/>
      <c r="H589" s="95"/>
      <c r="I589" s="95"/>
      <c r="J589" s="95"/>
      <c r="K589" s="95"/>
      <c r="L589" s="95"/>
      <c r="M589" s="95"/>
      <c r="N589" s="95"/>
      <c r="O589" s="95"/>
      <c r="P589" s="95"/>
      <c r="Q589" s="95"/>
      <c r="R589" s="95"/>
      <c r="S589" s="95"/>
      <c r="T589" s="95"/>
      <c r="U589" s="95"/>
      <c r="V589" s="95"/>
      <c r="W589" s="95"/>
      <c r="X589" s="95"/>
      <c r="Y589" s="95"/>
      <c r="Z589" s="95"/>
      <c r="AA589" s="95"/>
      <c r="AB589" s="95"/>
      <c r="AC589" s="95"/>
      <c r="AD589" s="95"/>
      <c r="AE589" s="95"/>
      <c r="AF589" s="95"/>
      <c r="AG589" s="95"/>
      <c r="AH589" s="316"/>
      <c r="AI589" s="147"/>
    </row>
    <row r="590" spans="4:35">
      <c r="D590" s="95"/>
      <c r="E590" s="198"/>
      <c r="F590" s="95"/>
      <c r="G590" s="95"/>
      <c r="H590" s="95"/>
      <c r="I590" s="95"/>
      <c r="J590" s="95"/>
      <c r="K590" s="95"/>
      <c r="L590" s="95"/>
      <c r="M590" s="95"/>
      <c r="N590" s="95"/>
      <c r="O590" s="95"/>
      <c r="P590" s="95"/>
      <c r="Q590" s="95"/>
      <c r="R590" s="95"/>
      <c r="S590" s="95"/>
      <c r="T590" s="95"/>
      <c r="U590" s="95"/>
      <c r="V590" s="95"/>
      <c r="W590" s="95"/>
      <c r="X590" s="95"/>
      <c r="Y590" s="95"/>
      <c r="Z590" s="95"/>
      <c r="AA590" s="95"/>
      <c r="AB590" s="95"/>
      <c r="AC590" s="95"/>
      <c r="AD590" s="95"/>
      <c r="AE590" s="95"/>
      <c r="AF590" s="95"/>
      <c r="AG590" s="95"/>
      <c r="AH590" s="316"/>
      <c r="AI590" s="147"/>
    </row>
    <row r="591" spans="4:35">
      <c r="D591" s="95"/>
      <c r="E591" s="198"/>
      <c r="F591" s="95"/>
      <c r="G591" s="95"/>
      <c r="H591" s="95"/>
      <c r="I591" s="95"/>
      <c r="J591" s="95"/>
      <c r="K591" s="95"/>
      <c r="L591" s="95"/>
      <c r="M591" s="95"/>
      <c r="N591" s="95"/>
      <c r="O591" s="95"/>
      <c r="P591" s="95"/>
      <c r="Q591" s="95"/>
      <c r="R591" s="95"/>
      <c r="S591" s="95"/>
      <c r="T591" s="95"/>
      <c r="U591" s="95"/>
      <c r="V591" s="95"/>
      <c r="W591" s="95"/>
      <c r="X591" s="95"/>
      <c r="Y591" s="95"/>
      <c r="Z591" s="95"/>
      <c r="AA591" s="95"/>
      <c r="AB591" s="95"/>
      <c r="AC591" s="95"/>
      <c r="AD591" s="95"/>
      <c r="AE591" s="95"/>
      <c r="AF591" s="95"/>
      <c r="AG591" s="95"/>
      <c r="AH591" s="316"/>
      <c r="AI591" s="147"/>
    </row>
    <row r="592" spans="4:35">
      <c r="D592" s="95"/>
      <c r="E592" s="198"/>
      <c r="F592" s="95"/>
      <c r="G592" s="95"/>
      <c r="H592" s="95"/>
      <c r="I592" s="95"/>
      <c r="J592" s="95"/>
      <c r="K592" s="95"/>
      <c r="L592" s="95"/>
      <c r="M592" s="95"/>
      <c r="N592" s="95"/>
      <c r="O592" s="95"/>
      <c r="P592" s="95"/>
      <c r="Q592" s="95"/>
      <c r="R592" s="95"/>
      <c r="S592" s="95"/>
      <c r="T592" s="95"/>
      <c r="U592" s="95"/>
      <c r="V592" s="95"/>
      <c r="W592" s="95"/>
      <c r="X592" s="95"/>
      <c r="Y592" s="95"/>
      <c r="Z592" s="95"/>
      <c r="AA592" s="95"/>
      <c r="AB592" s="95"/>
      <c r="AC592" s="95"/>
      <c r="AD592" s="95"/>
      <c r="AE592" s="95"/>
      <c r="AF592" s="95"/>
      <c r="AG592" s="95"/>
      <c r="AH592" s="316"/>
      <c r="AI592" s="147"/>
    </row>
    <row r="593" spans="4:35">
      <c r="D593" s="95"/>
      <c r="E593" s="198"/>
      <c r="F593" s="95"/>
      <c r="G593" s="95"/>
      <c r="H593" s="95"/>
      <c r="I593" s="95"/>
      <c r="J593" s="95"/>
      <c r="K593" s="95"/>
      <c r="L593" s="95"/>
      <c r="M593" s="95"/>
      <c r="N593" s="95"/>
      <c r="O593" s="95"/>
      <c r="P593" s="95"/>
      <c r="Q593" s="95"/>
      <c r="R593" s="95"/>
      <c r="S593" s="95"/>
      <c r="T593" s="95"/>
      <c r="U593" s="95"/>
      <c r="V593" s="95"/>
      <c r="W593" s="95"/>
      <c r="X593" s="95"/>
      <c r="Y593" s="95"/>
      <c r="Z593" s="95"/>
      <c r="AA593" s="95"/>
      <c r="AB593" s="95"/>
      <c r="AC593" s="95"/>
      <c r="AD593" s="95"/>
      <c r="AE593" s="95"/>
      <c r="AF593" s="95"/>
      <c r="AG593" s="95"/>
      <c r="AH593" s="316"/>
      <c r="AI593" s="147"/>
    </row>
    <row r="594" spans="4:35">
      <c r="D594" s="95"/>
      <c r="E594" s="198"/>
      <c r="F594" s="95"/>
      <c r="G594" s="95"/>
      <c r="H594" s="95"/>
      <c r="I594" s="95"/>
      <c r="J594" s="95"/>
      <c r="K594" s="95"/>
      <c r="L594" s="95"/>
      <c r="M594" s="95"/>
      <c r="N594" s="95"/>
      <c r="O594" s="95"/>
      <c r="P594" s="95"/>
      <c r="Q594" s="95"/>
      <c r="R594" s="95"/>
      <c r="S594" s="95"/>
      <c r="T594" s="95"/>
      <c r="U594" s="95"/>
      <c r="V594" s="95"/>
      <c r="W594" s="95"/>
      <c r="X594" s="95"/>
      <c r="Y594" s="95"/>
      <c r="Z594" s="95"/>
      <c r="AA594" s="95"/>
      <c r="AB594" s="95"/>
      <c r="AC594" s="95"/>
      <c r="AD594" s="95"/>
      <c r="AE594" s="95"/>
      <c r="AF594" s="95"/>
      <c r="AG594" s="95"/>
      <c r="AH594" s="316"/>
      <c r="AI594" s="147"/>
    </row>
    <row r="595" spans="4:35">
      <c r="D595" s="95"/>
      <c r="E595" s="198"/>
      <c r="F595" s="95"/>
      <c r="G595" s="95"/>
      <c r="H595" s="95"/>
      <c r="I595" s="95"/>
      <c r="J595" s="95"/>
      <c r="K595" s="95"/>
      <c r="L595" s="95"/>
      <c r="M595" s="95"/>
      <c r="N595" s="95"/>
      <c r="O595" s="95"/>
      <c r="P595" s="95"/>
      <c r="Q595" s="95"/>
      <c r="R595" s="95"/>
      <c r="S595" s="95"/>
      <c r="T595" s="95"/>
      <c r="U595" s="95"/>
      <c r="V595" s="95"/>
      <c r="W595" s="95"/>
      <c r="X595" s="95"/>
      <c r="Y595" s="95"/>
      <c r="Z595" s="95"/>
      <c r="AA595" s="95"/>
      <c r="AB595" s="95"/>
      <c r="AC595" s="95"/>
      <c r="AD595" s="95"/>
      <c r="AE595" s="95"/>
      <c r="AF595" s="95"/>
      <c r="AG595" s="95"/>
      <c r="AH595" s="316"/>
      <c r="AI595" s="147"/>
    </row>
    <row r="596" spans="4:35">
      <c r="D596" s="95"/>
      <c r="E596" s="198"/>
      <c r="F596" s="95"/>
      <c r="G596" s="95"/>
      <c r="H596" s="95"/>
      <c r="I596" s="95"/>
      <c r="J596" s="95"/>
      <c r="K596" s="95"/>
      <c r="L596" s="95"/>
      <c r="M596" s="95"/>
      <c r="N596" s="95"/>
      <c r="O596" s="95"/>
      <c r="P596" s="95"/>
      <c r="Q596" s="95"/>
      <c r="R596" s="95"/>
      <c r="S596" s="95"/>
      <c r="T596" s="95"/>
      <c r="U596" s="95"/>
      <c r="V596" s="95"/>
      <c r="W596" s="95"/>
      <c r="X596" s="95"/>
      <c r="Y596" s="95"/>
      <c r="Z596" s="95"/>
      <c r="AA596" s="95"/>
      <c r="AB596" s="95"/>
      <c r="AC596" s="95"/>
      <c r="AD596" s="95"/>
      <c r="AE596" s="95"/>
      <c r="AF596" s="95"/>
      <c r="AG596" s="95"/>
      <c r="AH596" s="316"/>
      <c r="AI596" s="147"/>
    </row>
    <row r="597" spans="4:35">
      <c r="D597" s="95"/>
      <c r="E597" s="198"/>
      <c r="F597" s="95"/>
      <c r="G597" s="95"/>
      <c r="H597" s="95"/>
      <c r="I597" s="95"/>
      <c r="J597" s="95"/>
      <c r="K597" s="95"/>
      <c r="L597" s="95"/>
      <c r="M597" s="95"/>
      <c r="N597" s="95"/>
      <c r="O597" s="95"/>
      <c r="P597" s="95"/>
      <c r="Q597" s="95"/>
      <c r="R597" s="95"/>
      <c r="S597" s="95"/>
      <c r="T597" s="95"/>
      <c r="U597" s="95"/>
      <c r="V597" s="95"/>
      <c r="W597" s="95"/>
      <c r="X597" s="95"/>
      <c r="Y597" s="95"/>
      <c r="Z597" s="95"/>
      <c r="AA597" s="95"/>
      <c r="AB597" s="95"/>
      <c r="AC597" s="95"/>
      <c r="AD597" s="95"/>
      <c r="AE597" s="95"/>
      <c r="AF597" s="95"/>
      <c r="AG597" s="95"/>
      <c r="AH597" s="316"/>
      <c r="AI597" s="147"/>
    </row>
    <row r="598" spans="4:35">
      <c r="D598" s="95"/>
      <c r="E598" s="198"/>
      <c r="F598" s="95"/>
      <c r="G598" s="95"/>
      <c r="H598" s="95"/>
      <c r="I598" s="95"/>
      <c r="J598" s="95"/>
      <c r="K598" s="95"/>
      <c r="L598" s="95"/>
      <c r="M598" s="95"/>
      <c r="N598" s="95"/>
      <c r="O598" s="95"/>
      <c r="P598" s="95"/>
      <c r="Q598" s="95"/>
      <c r="R598" s="95"/>
      <c r="S598" s="95"/>
      <c r="T598" s="95"/>
      <c r="U598" s="95"/>
      <c r="V598" s="95"/>
      <c r="W598" s="95"/>
      <c r="X598" s="95"/>
      <c r="Y598" s="95"/>
      <c r="Z598" s="95"/>
      <c r="AA598" s="95"/>
      <c r="AB598" s="95"/>
      <c r="AC598" s="95"/>
      <c r="AD598" s="95"/>
      <c r="AE598" s="95"/>
      <c r="AF598" s="95"/>
      <c r="AG598" s="95"/>
      <c r="AH598" s="316"/>
      <c r="AI598" s="147"/>
    </row>
    <row r="599" spans="4:35">
      <c r="D599" s="95"/>
      <c r="E599" s="198"/>
      <c r="F599" s="95"/>
      <c r="G599" s="95"/>
      <c r="H599" s="95"/>
      <c r="I599" s="95"/>
      <c r="J599" s="95"/>
      <c r="K599" s="95"/>
      <c r="L599" s="95"/>
      <c r="M599" s="95"/>
      <c r="N599" s="95"/>
      <c r="O599" s="95"/>
      <c r="P599" s="95"/>
      <c r="Q599" s="95"/>
      <c r="R599" s="95"/>
      <c r="S599" s="95"/>
      <c r="T599" s="95"/>
      <c r="U599" s="95"/>
      <c r="V599" s="95"/>
      <c r="W599" s="95"/>
      <c r="X599" s="95"/>
      <c r="Y599" s="95"/>
      <c r="Z599" s="95"/>
      <c r="AA599" s="95"/>
      <c r="AB599" s="95"/>
      <c r="AC599" s="95"/>
      <c r="AD599" s="95"/>
      <c r="AE599" s="95"/>
      <c r="AF599" s="95"/>
      <c r="AG599" s="95"/>
      <c r="AH599" s="316"/>
      <c r="AI599" s="147"/>
    </row>
    <row r="600" spans="4:35">
      <c r="D600" s="95"/>
      <c r="E600" s="198"/>
      <c r="F600" s="95"/>
      <c r="G600" s="95"/>
      <c r="H600" s="95"/>
      <c r="I600" s="95"/>
      <c r="J600" s="95"/>
      <c r="K600" s="95"/>
      <c r="L600" s="95"/>
      <c r="M600" s="95"/>
      <c r="N600" s="95"/>
      <c r="O600" s="95"/>
      <c r="P600" s="95"/>
      <c r="Q600" s="95"/>
      <c r="R600" s="95"/>
      <c r="S600" s="95"/>
      <c r="T600" s="95"/>
      <c r="U600" s="95"/>
      <c r="V600" s="95"/>
      <c r="W600" s="95"/>
      <c r="X600" s="95"/>
      <c r="Y600" s="95"/>
      <c r="Z600" s="95"/>
      <c r="AA600" s="95"/>
      <c r="AB600" s="95"/>
      <c r="AC600" s="95"/>
      <c r="AD600" s="95"/>
      <c r="AE600" s="95"/>
      <c r="AF600" s="95"/>
      <c r="AG600" s="95"/>
      <c r="AH600" s="316"/>
      <c r="AI600" s="147"/>
    </row>
    <row r="601" spans="4:35">
      <c r="D601" s="95"/>
      <c r="E601" s="198"/>
      <c r="F601" s="95"/>
      <c r="G601" s="95"/>
      <c r="H601" s="95"/>
      <c r="I601" s="95"/>
      <c r="J601" s="95"/>
      <c r="K601" s="95"/>
      <c r="L601" s="95"/>
      <c r="M601" s="95"/>
      <c r="N601" s="95"/>
      <c r="O601" s="95"/>
      <c r="P601" s="95"/>
      <c r="Q601" s="95"/>
      <c r="R601" s="95"/>
      <c r="S601" s="95"/>
      <c r="T601" s="95"/>
      <c r="U601" s="95"/>
      <c r="V601" s="95"/>
      <c r="W601" s="95"/>
      <c r="X601" s="95"/>
      <c r="Y601" s="95"/>
      <c r="Z601" s="95"/>
      <c r="AA601" s="95"/>
      <c r="AB601" s="95"/>
      <c r="AC601" s="95"/>
      <c r="AD601" s="95"/>
      <c r="AE601" s="95"/>
      <c r="AF601" s="95"/>
      <c r="AG601" s="95"/>
      <c r="AH601" s="316"/>
      <c r="AI601" s="147"/>
    </row>
    <row r="602" spans="4:35">
      <c r="D602" s="95"/>
      <c r="E602" s="198"/>
      <c r="F602" s="95"/>
      <c r="G602" s="95"/>
      <c r="H602" s="95"/>
      <c r="I602" s="95"/>
      <c r="J602" s="95"/>
      <c r="K602" s="95"/>
      <c r="L602" s="95"/>
      <c r="M602" s="95"/>
      <c r="N602" s="95"/>
      <c r="O602" s="95"/>
      <c r="P602" s="95"/>
      <c r="Q602" s="95"/>
      <c r="R602" s="95"/>
      <c r="S602" s="95"/>
      <c r="T602" s="95"/>
      <c r="U602" s="95"/>
      <c r="V602" s="95"/>
      <c r="W602" s="95"/>
      <c r="X602" s="95"/>
      <c r="Y602" s="95"/>
      <c r="Z602" s="95"/>
      <c r="AA602" s="95"/>
      <c r="AB602" s="95"/>
      <c r="AC602" s="95"/>
      <c r="AD602" s="95"/>
      <c r="AE602" s="95"/>
      <c r="AF602" s="95"/>
      <c r="AG602" s="95"/>
      <c r="AH602" s="316"/>
      <c r="AI602" s="147"/>
    </row>
    <row r="603" spans="4:35">
      <c r="D603" s="95"/>
      <c r="E603" s="198"/>
      <c r="F603" s="95"/>
      <c r="G603" s="95"/>
      <c r="H603" s="95"/>
      <c r="I603" s="95"/>
      <c r="J603" s="95"/>
      <c r="K603" s="95"/>
      <c r="L603" s="95"/>
      <c r="M603" s="95"/>
      <c r="N603" s="95"/>
      <c r="O603" s="95"/>
      <c r="P603" s="95"/>
      <c r="Q603" s="95"/>
      <c r="R603" s="95"/>
      <c r="S603" s="95"/>
      <c r="T603" s="95"/>
      <c r="U603" s="95"/>
      <c r="V603" s="95"/>
      <c r="W603" s="95"/>
      <c r="X603" s="95"/>
      <c r="Y603" s="95"/>
      <c r="Z603" s="95"/>
      <c r="AA603" s="95"/>
      <c r="AB603" s="95"/>
      <c r="AC603" s="95"/>
      <c r="AD603" s="95"/>
      <c r="AE603" s="95"/>
      <c r="AF603" s="95"/>
      <c r="AG603" s="95"/>
      <c r="AH603" s="316"/>
      <c r="AI603" s="147"/>
    </row>
    <row r="604" spans="4:35">
      <c r="D604" s="95"/>
      <c r="E604" s="198"/>
      <c r="F604" s="95"/>
      <c r="G604" s="95"/>
      <c r="H604" s="95"/>
      <c r="I604" s="95"/>
      <c r="J604" s="95"/>
      <c r="K604" s="95"/>
      <c r="L604" s="95"/>
      <c r="M604" s="95"/>
      <c r="N604" s="95"/>
      <c r="O604" s="95"/>
      <c r="P604" s="95"/>
      <c r="Q604" s="95"/>
      <c r="R604" s="95"/>
      <c r="S604" s="95"/>
      <c r="T604" s="95"/>
      <c r="U604" s="95"/>
      <c r="V604" s="95"/>
      <c r="W604" s="95"/>
      <c r="X604" s="95"/>
      <c r="Y604" s="95"/>
      <c r="Z604" s="95"/>
      <c r="AA604" s="95"/>
      <c r="AB604" s="95"/>
      <c r="AC604" s="95"/>
      <c r="AD604" s="95"/>
      <c r="AE604" s="95"/>
      <c r="AF604" s="95"/>
      <c r="AG604" s="95"/>
      <c r="AH604" s="316"/>
      <c r="AI604" s="147"/>
    </row>
    <row r="605" spans="4:35">
      <c r="D605" s="95"/>
      <c r="E605" s="198"/>
      <c r="F605" s="95"/>
      <c r="G605" s="95"/>
      <c r="H605" s="95"/>
      <c r="I605" s="95"/>
      <c r="J605" s="95"/>
      <c r="K605" s="95"/>
      <c r="L605" s="95"/>
      <c r="M605" s="95"/>
      <c r="N605" s="95"/>
      <c r="O605" s="95"/>
      <c r="P605" s="95"/>
      <c r="Q605" s="95"/>
      <c r="R605" s="95"/>
      <c r="S605" s="95"/>
      <c r="T605" s="95"/>
      <c r="U605" s="95"/>
      <c r="V605" s="95"/>
      <c r="W605" s="95"/>
      <c r="X605" s="95"/>
      <c r="Y605" s="95"/>
      <c r="Z605" s="95"/>
      <c r="AA605" s="95"/>
      <c r="AB605" s="95"/>
      <c r="AC605" s="95"/>
      <c r="AD605" s="95"/>
      <c r="AE605" s="95"/>
      <c r="AF605" s="95"/>
      <c r="AG605" s="95"/>
      <c r="AH605" s="316"/>
      <c r="AI605" s="147"/>
    </row>
    <row r="606" spans="4:35">
      <c r="D606" s="95"/>
      <c r="E606" s="198"/>
      <c r="F606" s="95"/>
      <c r="G606" s="95"/>
      <c r="H606" s="95"/>
      <c r="I606" s="95"/>
      <c r="J606" s="95"/>
      <c r="K606" s="95"/>
      <c r="L606" s="95"/>
      <c r="M606" s="95"/>
      <c r="N606" s="95"/>
      <c r="O606" s="95"/>
      <c r="P606" s="95"/>
      <c r="Q606" s="95"/>
      <c r="R606" s="95"/>
      <c r="S606" s="95"/>
      <c r="T606" s="95"/>
      <c r="U606" s="95"/>
      <c r="V606" s="95"/>
      <c r="W606" s="95"/>
      <c r="X606" s="95"/>
      <c r="Y606" s="95"/>
      <c r="Z606" s="95"/>
      <c r="AA606" s="95"/>
      <c r="AB606" s="95"/>
      <c r="AC606" s="95"/>
      <c r="AD606" s="95"/>
      <c r="AE606" s="95"/>
      <c r="AF606" s="95"/>
      <c r="AG606" s="95"/>
      <c r="AH606" s="316"/>
      <c r="AI606" s="147"/>
    </row>
    <row r="607" spans="4:35">
      <c r="D607" s="95"/>
      <c r="E607" s="198"/>
      <c r="F607" s="95"/>
      <c r="G607" s="95"/>
      <c r="H607" s="95"/>
      <c r="I607" s="95"/>
      <c r="J607" s="95"/>
      <c r="K607" s="95"/>
      <c r="L607" s="95"/>
      <c r="M607" s="95"/>
      <c r="N607" s="95"/>
      <c r="O607" s="95"/>
      <c r="P607" s="95"/>
      <c r="Q607" s="95"/>
      <c r="R607" s="95"/>
      <c r="S607" s="95"/>
      <c r="T607" s="95"/>
      <c r="U607" s="95"/>
      <c r="V607" s="95"/>
      <c r="W607" s="95"/>
      <c r="X607" s="95"/>
      <c r="Y607" s="95"/>
      <c r="Z607" s="95"/>
      <c r="AA607" s="95"/>
      <c r="AB607" s="95"/>
      <c r="AC607" s="95"/>
      <c r="AD607" s="95"/>
      <c r="AE607" s="95"/>
      <c r="AF607" s="95"/>
      <c r="AG607" s="95"/>
      <c r="AH607" s="316"/>
      <c r="AI607" s="147"/>
    </row>
    <row r="608" spans="4:35">
      <c r="D608" s="95"/>
      <c r="E608" s="198"/>
      <c r="F608" s="95"/>
      <c r="G608" s="95"/>
      <c r="H608" s="95"/>
      <c r="I608" s="95"/>
      <c r="J608" s="95"/>
      <c r="K608" s="95"/>
      <c r="L608" s="95"/>
      <c r="M608" s="95"/>
      <c r="N608" s="95"/>
      <c r="O608" s="95"/>
      <c r="P608" s="95"/>
      <c r="Q608" s="95"/>
      <c r="R608" s="95"/>
      <c r="S608" s="95"/>
      <c r="T608" s="95"/>
      <c r="U608" s="95"/>
      <c r="V608" s="95"/>
      <c r="W608" s="95"/>
      <c r="X608" s="95"/>
      <c r="Y608" s="95"/>
      <c r="Z608" s="95"/>
      <c r="AA608" s="95"/>
      <c r="AB608" s="95"/>
      <c r="AC608" s="95"/>
      <c r="AD608" s="95"/>
      <c r="AE608" s="95"/>
      <c r="AF608" s="95"/>
      <c r="AG608" s="95"/>
      <c r="AH608" s="316"/>
      <c r="AI608" s="147"/>
    </row>
    <row r="609" spans="4:35">
      <c r="D609" s="95"/>
      <c r="E609" s="198"/>
      <c r="F609" s="95"/>
      <c r="G609" s="95"/>
      <c r="H609" s="95"/>
      <c r="I609" s="95"/>
      <c r="J609" s="95"/>
      <c r="K609" s="95"/>
      <c r="L609" s="95"/>
      <c r="M609" s="95"/>
      <c r="N609" s="95"/>
      <c r="O609" s="95"/>
      <c r="P609" s="95"/>
      <c r="Q609" s="95"/>
      <c r="R609" s="95"/>
      <c r="S609" s="95"/>
      <c r="T609" s="95"/>
      <c r="U609" s="95"/>
      <c r="V609" s="95"/>
      <c r="W609" s="95"/>
      <c r="X609" s="95"/>
      <c r="Y609" s="95"/>
      <c r="Z609" s="95"/>
      <c r="AA609" s="95"/>
      <c r="AB609" s="95"/>
      <c r="AC609" s="95"/>
      <c r="AD609" s="95"/>
      <c r="AE609" s="95"/>
      <c r="AF609" s="95"/>
      <c r="AG609" s="95"/>
      <c r="AH609" s="316"/>
      <c r="AI609" s="147"/>
    </row>
    <row r="610" spans="4:35">
      <c r="D610" s="95"/>
      <c r="E610" s="198"/>
      <c r="F610" s="95"/>
      <c r="G610" s="95"/>
      <c r="H610" s="95"/>
      <c r="I610" s="95"/>
      <c r="J610" s="95"/>
      <c r="K610" s="95"/>
      <c r="L610" s="95"/>
      <c r="M610" s="95"/>
      <c r="N610" s="95"/>
      <c r="O610" s="95"/>
      <c r="P610" s="95"/>
      <c r="Q610" s="95"/>
      <c r="R610" s="95"/>
      <c r="S610" s="95"/>
      <c r="T610" s="95"/>
      <c r="U610" s="95"/>
      <c r="V610" s="95"/>
      <c r="W610" s="95"/>
      <c r="X610" s="95"/>
      <c r="Y610" s="95"/>
      <c r="Z610" s="95"/>
      <c r="AA610" s="95"/>
      <c r="AB610" s="95"/>
      <c r="AC610" s="95"/>
      <c r="AD610" s="95"/>
      <c r="AE610" s="95"/>
      <c r="AF610" s="95"/>
      <c r="AG610" s="95"/>
      <c r="AH610" s="316"/>
      <c r="AI610" s="147"/>
    </row>
    <row r="611" spans="4:35">
      <c r="D611" s="95"/>
      <c r="E611" s="198"/>
      <c r="F611" s="95"/>
      <c r="G611" s="95"/>
      <c r="H611" s="95"/>
      <c r="I611" s="95"/>
      <c r="J611" s="95"/>
      <c r="K611" s="95"/>
      <c r="L611" s="95"/>
      <c r="M611" s="95"/>
      <c r="N611" s="95"/>
      <c r="O611" s="95"/>
      <c r="P611" s="95"/>
      <c r="Q611" s="95"/>
      <c r="R611" s="95"/>
      <c r="S611" s="95"/>
      <c r="T611" s="95"/>
      <c r="U611" s="95"/>
      <c r="V611" s="95"/>
      <c r="W611" s="95"/>
      <c r="X611" s="95"/>
      <c r="Y611" s="95"/>
      <c r="Z611" s="95"/>
      <c r="AA611" s="95"/>
      <c r="AB611" s="95"/>
      <c r="AC611" s="95"/>
      <c r="AD611" s="95"/>
      <c r="AE611" s="95"/>
      <c r="AF611" s="95"/>
      <c r="AG611" s="95"/>
      <c r="AH611" s="316"/>
      <c r="AI611" s="147"/>
    </row>
    <row r="612" spans="4:35">
      <c r="D612" s="95"/>
      <c r="E612" s="198"/>
      <c r="F612" s="95"/>
      <c r="G612" s="95"/>
      <c r="H612" s="95"/>
      <c r="I612" s="95"/>
      <c r="J612" s="95"/>
      <c r="K612" s="95"/>
      <c r="L612" s="95"/>
      <c r="M612" s="95"/>
      <c r="N612" s="95"/>
      <c r="O612" s="95"/>
      <c r="P612" s="95"/>
      <c r="Q612" s="95"/>
      <c r="R612" s="95"/>
      <c r="S612" s="95"/>
      <c r="T612" s="95"/>
      <c r="U612" s="95"/>
      <c r="V612" s="95"/>
      <c r="W612" s="95"/>
      <c r="X612" s="95"/>
      <c r="Y612" s="95"/>
      <c r="Z612" s="95"/>
      <c r="AA612" s="95"/>
      <c r="AB612" s="95"/>
      <c r="AC612" s="95"/>
      <c r="AD612" s="95"/>
      <c r="AE612" s="95"/>
      <c r="AF612" s="95"/>
      <c r="AG612" s="95"/>
      <c r="AH612" s="316"/>
      <c r="AI612" s="147"/>
    </row>
    <row r="613" spans="4:35">
      <c r="D613" s="95"/>
      <c r="E613" s="198"/>
      <c r="F613" s="95"/>
      <c r="G613" s="95"/>
      <c r="H613" s="95"/>
      <c r="I613" s="95"/>
      <c r="J613" s="95"/>
      <c r="K613" s="95"/>
      <c r="L613" s="95"/>
      <c r="M613" s="95"/>
      <c r="N613" s="95"/>
      <c r="O613" s="95"/>
      <c r="P613" s="95"/>
      <c r="Q613" s="95"/>
      <c r="R613" s="95"/>
      <c r="S613" s="95"/>
      <c r="T613" s="95"/>
      <c r="U613" s="95"/>
      <c r="V613" s="95"/>
      <c r="W613" s="95"/>
      <c r="X613" s="95"/>
      <c r="Y613" s="95"/>
      <c r="Z613" s="95"/>
      <c r="AA613" s="95"/>
      <c r="AB613" s="95"/>
      <c r="AC613" s="95"/>
      <c r="AD613" s="95"/>
      <c r="AE613" s="95"/>
      <c r="AF613" s="95"/>
      <c r="AG613" s="95"/>
      <c r="AH613" s="316"/>
      <c r="AI613" s="147"/>
    </row>
    <row r="614" spans="4:35">
      <c r="D614" s="95"/>
      <c r="E614" s="198"/>
      <c r="F614" s="95"/>
      <c r="G614" s="95"/>
      <c r="H614" s="95"/>
      <c r="I614" s="95"/>
      <c r="J614" s="95"/>
      <c r="K614" s="95"/>
      <c r="L614" s="95"/>
      <c r="M614" s="95"/>
      <c r="N614" s="95"/>
      <c r="O614" s="95"/>
      <c r="P614" s="95"/>
      <c r="Q614" s="95"/>
      <c r="R614" s="95"/>
      <c r="S614" s="95"/>
      <c r="T614" s="95"/>
      <c r="U614" s="95"/>
      <c r="V614" s="95"/>
      <c r="W614" s="95"/>
      <c r="X614" s="95"/>
      <c r="Y614" s="95"/>
      <c r="Z614" s="95"/>
      <c r="AA614" s="95"/>
      <c r="AB614" s="95"/>
      <c r="AC614" s="95"/>
      <c r="AD614" s="95"/>
      <c r="AE614" s="95"/>
      <c r="AF614" s="95"/>
      <c r="AG614" s="95"/>
      <c r="AH614" s="316"/>
      <c r="AI614" s="147"/>
    </row>
    <row r="615" spans="4:35">
      <c r="D615" s="95"/>
      <c r="E615" s="198"/>
      <c r="F615" s="95"/>
      <c r="G615" s="95"/>
      <c r="H615" s="95"/>
      <c r="I615" s="95"/>
      <c r="J615" s="95"/>
      <c r="K615" s="95"/>
      <c r="L615" s="95"/>
      <c r="M615" s="95"/>
      <c r="N615" s="95"/>
      <c r="O615" s="95"/>
      <c r="P615" s="95"/>
      <c r="Q615" s="95"/>
      <c r="R615" s="95"/>
      <c r="S615" s="95"/>
      <c r="T615" s="95"/>
      <c r="U615" s="95"/>
      <c r="V615" s="95"/>
      <c r="W615" s="95"/>
      <c r="X615" s="95"/>
      <c r="Y615" s="95"/>
      <c r="Z615" s="95"/>
      <c r="AA615" s="95"/>
      <c r="AB615" s="95"/>
      <c r="AC615" s="95"/>
      <c r="AD615" s="95"/>
      <c r="AE615" s="95"/>
      <c r="AF615" s="95"/>
      <c r="AG615" s="95"/>
      <c r="AH615" s="316"/>
      <c r="AI615" s="147"/>
    </row>
    <row r="616" spans="4:35">
      <c r="D616" s="95"/>
      <c r="E616" s="198"/>
      <c r="F616" s="95"/>
      <c r="G616" s="95"/>
      <c r="H616" s="95"/>
      <c r="I616" s="95"/>
      <c r="J616" s="95"/>
      <c r="K616" s="95"/>
      <c r="L616" s="95"/>
      <c r="M616" s="95"/>
      <c r="N616" s="95"/>
      <c r="O616" s="95"/>
      <c r="P616" s="95"/>
      <c r="Q616" s="95"/>
      <c r="R616" s="95"/>
      <c r="S616" s="95"/>
      <c r="T616" s="95"/>
      <c r="U616" s="95"/>
      <c r="V616" s="95"/>
      <c r="W616" s="95"/>
      <c r="X616" s="95"/>
      <c r="Y616" s="95"/>
      <c r="Z616" s="95"/>
      <c r="AA616" s="95"/>
      <c r="AB616" s="95"/>
      <c r="AC616" s="95"/>
      <c r="AD616" s="95"/>
      <c r="AE616" s="95"/>
      <c r="AF616" s="95"/>
      <c r="AG616" s="95"/>
      <c r="AH616" s="316"/>
      <c r="AI616" s="147"/>
    </row>
    <row r="617" spans="4:35">
      <c r="D617" s="95"/>
      <c r="E617" s="198"/>
      <c r="F617" s="95"/>
      <c r="G617" s="95"/>
      <c r="H617" s="95"/>
      <c r="I617" s="95"/>
      <c r="J617" s="95"/>
      <c r="K617" s="95"/>
      <c r="L617" s="95"/>
      <c r="M617" s="95"/>
      <c r="N617" s="95"/>
      <c r="O617" s="95"/>
      <c r="P617" s="95"/>
      <c r="Q617" s="95"/>
      <c r="R617" s="95"/>
      <c r="S617" s="95"/>
      <c r="T617" s="95"/>
      <c r="U617" s="95"/>
      <c r="V617" s="95"/>
      <c r="W617" s="95"/>
      <c r="X617" s="95"/>
      <c r="Y617" s="95"/>
      <c r="Z617" s="95"/>
      <c r="AA617" s="95"/>
      <c r="AB617" s="95"/>
      <c r="AC617" s="95"/>
      <c r="AD617" s="95"/>
      <c r="AE617" s="95"/>
      <c r="AF617" s="95"/>
      <c r="AG617" s="95"/>
      <c r="AH617" s="316"/>
      <c r="AI617" s="147"/>
    </row>
    <row r="618" spans="4:35">
      <c r="D618" s="95"/>
      <c r="E618" s="198"/>
      <c r="F618" s="95"/>
      <c r="G618" s="95"/>
      <c r="H618" s="95"/>
      <c r="I618" s="95"/>
      <c r="J618" s="95"/>
      <c r="K618" s="95"/>
      <c r="L618" s="95"/>
      <c r="M618" s="95"/>
      <c r="N618" s="95"/>
      <c r="O618" s="95"/>
      <c r="P618" s="95"/>
      <c r="Q618" s="95"/>
      <c r="R618" s="95"/>
      <c r="S618" s="95"/>
      <c r="T618" s="95"/>
      <c r="U618" s="95"/>
      <c r="V618" s="95"/>
      <c r="W618" s="95"/>
      <c r="X618" s="95"/>
      <c r="Y618" s="95"/>
      <c r="Z618" s="95"/>
      <c r="AA618" s="95"/>
      <c r="AB618" s="95"/>
      <c r="AC618" s="95"/>
      <c r="AD618" s="95"/>
      <c r="AE618" s="95"/>
      <c r="AF618" s="95"/>
      <c r="AG618" s="95"/>
      <c r="AH618" s="316"/>
      <c r="AI618" s="147"/>
    </row>
    <row r="619" spans="4:35">
      <c r="D619" s="95"/>
      <c r="E619" s="198"/>
      <c r="F619" s="95"/>
      <c r="G619" s="95"/>
      <c r="H619" s="95"/>
      <c r="I619" s="95"/>
      <c r="J619" s="95"/>
      <c r="K619" s="95"/>
      <c r="L619" s="95"/>
      <c r="M619" s="95"/>
      <c r="N619" s="95"/>
      <c r="O619" s="95"/>
      <c r="P619" s="95"/>
      <c r="Q619" s="95"/>
      <c r="R619" s="95"/>
      <c r="S619" s="95"/>
      <c r="T619" s="95"/>
      <c r="U619" s="95"/>
      <c r="V619" s="95"/>
      <c r="W619" s="95"/>
      <c r="X619" s="95"/>
      <c r="Y619" s="95"/>
      <c r="Z619" s="95"/>
      <c r="AA619" s="95"/>
      <c r="AB619" s="95"/>
      <c r="AC619" s="95"/>
      <c r="AD619" s="95"/>
      <c r="AE619" s="95"/>
      <c r="AF619" s="95"/>
      <c r="AG619" s="95"/>
      <c r="AH619" s="316"/>
      <c r="AI619" s="147"/>
    </row>
    <row r="620" spans="4:35">
      <c r="D620" s="95"/>
      <c r="E620" s="198"/>
      <c r="F620" s="95"/>
      <c r="G620" s="95"/>
      <c r="H620" s="95"/>
      <c r="I620" s="95"/>
      <c r="J620" s="95"/>
      <c r="K620" s="95"/>
      <c r="L620" s="95"/>
      <c r="M620" s="95"/>
      <c r="N620" s="95"/>
      <c r="O620" s="95"/>
      <c r="P620" s="95"/>
      <c r="Q620" s="95"/>
      <c r="R620" s="95"/>
      <c r="S620" s="95"/>
      <c r="T620" s="95"/>
      <c r="U620" s="95"/>
      <c r="V620" s="95"/>
      <c r="W620" s="95"/>
      <c r="X620" s="95"/>
      <c r="Y620" s="95"/>
      <c r="Z620" s="95"/>
      <c r="AA620" s="95"/>
      <c r="AB620" s="95"/>
      <c r="AC620" s="95"/>
      <c r="AD620" s="95"/>
      <c r="AE620" s="95"/>
      <c r="AF620" s="95"/>
      <c r="AG620" s="95"/>
      <c r="AH620" s="316"/>
      <c r="AI620" s="147"/>
    </row>
    <row r="621" spans="4:35">
      <c r="D621" s="95"/>
      <c r="E621" s="198"/>
      <c r="F621" s="95"/>
      <c r="G621" s="95"/>
      <c r="H621" s="95"/>
      <c r="I621" s="95"/>
      <c r="J621" s="95"/>
      <c r="K621" s="95"/>
      <c r="L621" s="95"/>
      <c r="M621" s="95"/>
      <c r="N621" s="95"/>
      <c r="O621" s="95"/>
      <c r="P621" s="95"/>
      <c r="Q621" s="95"/>
      <c r="R621" s="95"/>
      <c r="S621" s="95"/>
      <c r="T621" s="95"/>
      <c r="U621" s="95"/>
      <c r="V621" s="95"/>
      <c r="W621" s="95"/>
      <c r="X621" s="95"/>
      <c r="Y621" s="95"/>
      <c r="Z621" s="95"/>
      <c r="AA621" s="95"/>
      <c r="AB621" s="95"/>
      <c r="AC621" s="95"/>
      <c r="AD621" s="95"/>
      <c r="AE621" s="95"/>
      <c r="AF621" s="95"/>
      <c r="AG621" s="95"/>
      <c r="AH621" s="316"/>
      <c r="AI621" s="147"/>
    </row>
    <row r="622" spans="4:35">
      <c r="D622" s="95"/>
      <c r="E622" s="198"/>
      <c r="F622" s="95"/>
      <c r="G622" s="95"/>
      <c r="H622" s="95"/>
      <c r="I622" s="95"/>
      <c r="J622" s="95"/>
      <c r="K622" s="95"/>
      <c r="L622" s="95"/>
      <c r="M622" s="95"/>
      <c r="N622" s="95"/>
      <c r="O622" s="95"/>
      <c r="P622" s="95"/>
      <c r="Q622" s="95"/>
      <c r="R622" s="95"/>
      <c r="S622" s="95"/>
      <c r="T622" s="95"/>
      <c r="U622" s="95"/>
      <c r="V622" s="95"/>
      <c r="W622" s="95"/>
      <c r="X622" s="95"/>
      <c r="Y622" s="95"/>
      <c r="Z622" s="95"/>
      <c r="AA622" s="95"/>
      <c r="AB622" s="95"/>
      <c r="AC622" s="95"/>
      <c r="AD622" s="95"/>
      <c r="AE622" s="95"/>
      <c r="AF622" s="95"/>
      <c r="AG622" s="95"/>
      <c r="AH622" s="316"/>
      <c r="AI622" s="147"/>
    </row>
    <row r="623" spans="4:35">
      <c r="D623" s="95"/>
      <c r="E623" s="198"/>
      <c r="F623" s="95"/>
      <c r="G623" s="95"/>
      <c r="H623" s="95"/>
      <c r="I623" s="95"/>
      <c r="J623" s="95"/>
      <c r="K623" s="95"/>
      <c r="L623" s="95"/>
      <c r="M623" s="95"/>
      <c r="N623" s="95"/>
      <c r="O623" s="95"/>
      <c r="P623" s="95"/>
      <c r="Q623" s="95"/>
      <c r="R623" s="95"/>
      <c r="S623" s="95"/>
      <c r="T623" s="95"/>
      <c r="U623" s="95"/>
      <c r="V623" s="95"/>
      <c r="W623" s="95"/>
      <c r="X623" s="95"/>
      <c r="Y623" s="95"/>
      <c r="Z623" s="95"/>
      <c r="AA623" s="95"/>
      <c r="AB623" s="95"/>
      <c r="AC623" s="95"/>
      <c r="AD623" s="95"/>
      <c r="AE623" s="95"/>
      <c r="AF623" s="95"/>
      <c r="AG623" s="95"/>
      <c r="AH623" s="316"/>
      <c r="AI623" s="147"/>
    </row>
    <row r="624" spans="4:35">
      <c r="D624" s="95"/>
      <c r="E624" s="198"/>
      <c r="F624" s="95"/>
      <c r="G624" s="95"/>
      <c r="H624" s="95"/>
      <c r="I624" s="95"/>
      <c r="J624" s="95"/>
      <c r="K624" s="95"/>
      <c r="L624" s="95"/>
      <c r="M624" s="95"/>
      <c r="N624" s="95"/>
      <c r="O624" s="95"/>
      <c r="P624" s="95"/>
      <c r="Q624" s="95"/>
      <c r="R624" s="95"/>
      <c r="S624" s="95"/>
      <c r="T624" s="95"/>
      <c r="U624" s="95"/>
      <c r="V624" s="95"/>
      <c r="W624" s="95"/>
      <c r="X624" s="95"/>
      <c r="Y624" s="95"/>
      <c r="Z624" s="95"/>
      <c r="AA624" s="95"/>
      <c r="AB624" s="95"/>
      <c r="AC624" s="95"/>
      <c r="AD624" s="95"/>
      <c r="AE624" s="95"/>
      <c r="AF624" s="95"/>
      <c r="AG624" s="95"/>
      <c r="AH624" s="316"/>
      <c r="AI624" s="147"/>
    </row>
    <row r="625" spans="4:35">
      <c r="D625" s="95"/>
      <c r="E625" s="198"/>
      <c r="F625" s="95"/>
      <c r="G625" s="95"/>
      <c r="H625" s="95"/>
      <c r="I625" s="95"/>
      <c r="J625" s="95"/>
      <c r="K625" s="95"/>
      <c r="L625" s="95"/>
      <c r="M625" s="95"/>
      <c r="N625" s="95"/>
      <c r="O625" s="95"/>
      <c r="P625" s="95"/>
      <c r="Q625" s="95"/>
      <c r="R625" s="95"/>
      <c r="S625" s="95"/>
      <c r="T625" s="95"/>
      <c r="U625" s="95"/>
      <c r="V625" s="95"/>
      <c r="W625" s="95"/>
      <c r="X625" s="95"/>
      <c r="Y625" s="95"/>
      <c r="Z625" s="95"/>
      <c r="AA625" s="95"/>
      <c r="AB625" s="95"/>
      <c r="AC625" s="95"/>
      <c r="AD625" s="95"/>
      <c r="AE625" s="95"/>
      <c r="AF625" s="95"/>
      <c r="AG625" s="95"/>
      <c r="AH625" s="316"/>
      <c r="AI625" s="147"/>
    </row>
    <row r="626" spans="4:35">
      <c r="D626" s="95"/>
      <c r="E626" s="198"/>
      <c r="F626" s="95"/>
      <c r="G626" s="95"/>
      <c r="H626" s="95"/>
      <c r="I626" s="95"/>
      <c r="J626" s="95"/>
      <c r="K626" s="95"/>
      <c r="L626" s="95"/>
      <c r="M626" s="95"/>
      <c r="N626" s="95"/>
      <c r="O626" s="95"/>
      <c r="P626" s="95"/>
      <c r="Q626" s="95"/>
      <c r="R626" s="95"/>
      <c r="S626" s="95"/>
      <c r="T626" s="95"/>
      <c r="U626" s="95"/>
      <c r="V626" s="95"/>
      <c r="W626" s="95"/>
      <c r="X626" s="95"/>
      <c r="Y626" s="95"/>
      <c r="Z626" s="95"/>
      <c r="AA626" s="95"/>
      <c r="AB626" s="95"/>
      <c r="AC626" s="95"/>
      <c r="AD626" s="95"/>
      <c r="AE626" s="95"/>
      <c r="AF626" s="95"/>
      <c r="AG626" s="95"/>
      <c r="AH626" s="316"/>
      <c r="AI626" s="147"/>
    </row>
    <row r="627" spans="4:35">
      <c r="D627" s="95"/>
      <c r="E627" s="198"/>
      <c r="F627" s="95"/>
      <c r="G627" s="95"/>
      <c r="H627" s="95"/>
      <c r="I627" s="95"/>
      <c r="J627" s="95"/>
      <c r="K627" s="95"/>
      <c r="L627" s="95"/>
      <c r="M627" s="95"/>
      <c r="N627" s="95"/>
      <c r="O627" s="95"/>
      <c r="P627" s="95"/>
      <c r="Q627" s="95"/>
      <c r="R627" s="95"/>
      <c r="S627" s="95"/>
      <c r="T627" s="95"/>
      <c r="U627" s="95"/>
      <c r="V627" s="95"/>
      <c r="W627" s="95"/>
      <c r="X627" s="95"/>
      <c r="Y627" s="95"/>
      <c r="Z627" s="95"/>
      <c r="AA627" s="95"/>
      <c r="AB627" s="95"/>
      <c r="AC627" s="95"/>
      <c r="AD627" s="95"/>
      <c r="AE627" s="95"/>
      <c r="AF627" s="95"/>
      <c r="AG627" s="95"/>
      <c r="AH627" s="316"/>
      <c r="AI627" s="147"/>
    </row>
    <row r="628" spans="4:35">
      <c r="D628" s="95"/>
      <c r="E628" s="198"/>
      <c r="F628" s="95"/>
      <c r="G628" s="95"/>
      <c r="H628" s="95"/>
      <c r="I628" s="95"/>
      <c r="J628" s="95"/>
      <c r="K628" s="95"/>
      <c r="L628" s="95"/>
      <c r="M628" s="95"/>
      <c r="N628" s="95"/>
      <c r="O628" s="95"/>
      <c r="P628" s="95"/>
      <c r="Q628" s="95"/>
      <c r="R628" s="95"/>
      <c r="S628" s="95"/>
      <c r="T628" s="95"/>
      <c r="U628" s="95"/>
      <c r="V628" s="95"/>
      <c r="W628" s="95"/>
      <c r="X628" s="95"/>
      <c r="Y628" s="95"/>
      <c r="Z628" s="95"/>
      <c r="AA628" s="95"/>
      <c r="AB628" s="95"/>
      <c r="AC628" s="95"/>
      <c r="AD628" s="95"/>
      <c r="AE628" s="95"/>
      <c r="AF628" s="95"/>
      <c r="AG628" s="95"/>
      <c r="AH628" s="316"/>
      <c r="AI628" s="147"/>
    </row>
    <row r="629" spans="4:35">
      <c r="D629" s="95"/>
      <c r="E629" s="198"/>
      <c r="F629" s="95"/>
      <c r="G629" s="95"/>
      <c r="H629" s="95"/>
      <c r="I629" s="95"/>
      <c r="J629" s="95"/>
      <c r="K629" s="95"/>
      <c r="L629" s="95"/>
      <c r="M629" s="95"/>
      <c r="N629" s="95"/>
      <c r="O629" s="95"/>
      <c r="P629" s="95"/>
      <c r="Q629" s="95"/>
      <c r="R629" s="95"/>
      <c r="S629" s="95"/>
      <c r="T629" s="95"/>
      <c r="U629" s="95"/>
      <c r="V629" s="95"/>
      <c r="W629" s="95"/>
      <c r="X629" s="95"/>
      <c r="Y629" s="95"/>
      <c r="Z629" s="95"/>
      <c r="AA629" s="95"/>
      <c r="AB629" s="95"/>
      <c r="AC629" s="95"/>
      <c r="AD629" s="95"/>
      <c r="AE629" s="95"/>
      <c r="AF629" s="95"/>
      <c r="AG629" s="95"/>
      <c r="AH629" s="316"/>
      <c r="AI629" s="147"/>
    </row>
    <row r="630" spans="4:35">
      <c r="D630" s="95"/>
      <c r="E630" s="198"/>
      <c r="F630" s="95"/>
      <c r="G630" s="95"/>
      <c r="H630" s="95"/>
      <c r="I630" s="95"/>
      <c r="J630" s="95"/>
      <c r="K630" s="95"/>
      <c r="L630" s="95"/>
      <c r="M630" s="95"/>
      <c r="N630" s="95"/>
      <c r="O630" s="95"/>
      <c r="P630" s="95"/>
      <c r="Q630" s="95"/>
      <c r="R630" s="95"/>
      <c r="S630" s="95"/>
      <c r="T630" s="95"/>
      <c r="U630" s="95"/>
      <c r="V630" s="95"/>
      <c r="W630" s="95"/>
      <c r="X630" s="95"/>
      <c r="Y630" s="95"/>
      <c r="Z630" s="95"/>
      <c r="AA630" s="95"/>
      <c r="AB630" s="95"/>
      <c r="AC630" s="95"/>
      <c r="AD630" s="95"/>
      <c r="AE630" s="95"/>
      <c r="AF630" s="95"/>
      <c r="AG630" s="95"/>
      <c r="AH630" s="316"/>
      <c r="AI630" s="147"/>
    </row>
    <row r="631" spans="4:35">
      <c r="D631" s="95"/>
      <c r="E631" s="198"/>
      <c r="F631" s="95"/>
      <c r="G631" s="95"/>
      <c r="H631" s="95"/>
      <c r="I631" s="95"/>
      <c r="J631" s="95"/>
      <c r="K631" s="95"/>
      <c r="L631" s="95"/>
      <c r="M631" s="95"/>
      <c r="N631" s="95"/>
      <c r="O631" s="95"/>
      <c r="P631" s="95"/>
      <c r="Q631" s="95"/>
      <c r="R631" s="95"/>
      <c r="S631" s="95"/>
      <c r="T631" s="95"/>
      <c r="U631" s="95"/>
      <c r="V631" s="95"/>
      <c r="W631" s="95"/>
      <c r="X631" s="95"/>
      <c r="Y631" s="95"/>
      <c r="Z631" s="95"/>
      <c r="AA631" s="95"/>
      <c r="AB631" s="95"/>
      <c r="AC631" s="95"/>
      <c r="AD631" s="95"/>
      <c r="AE631" s="95"/>
      <c r="AF631" s="95"/>
      <c r="AG631" s="95"/>
      <c r="AH631" s="316"/>
      <c r="AI631" s="147"/>
    </row>
    <row r="632" spans="4:35">
      <c r="D632" s="95"/>
      <c r="E632" s="198"/>
      <c r="F632" s="95"/>
      <c r="G632" s="95"/>
      <c r="H632" s="95"/>
      <c r="I632" s="95"/>
      <c r="J632" s="95"/>
      <c r="K632" s="95"/>
      <c r="L632" s="95"/>
      <c r="M632" s="95"/>
      <c r="N632" s="95"/>
      <c r="O632" s="95"/>
      <c r="P632" s="95"/>
      <c r="Q632" s="95"/>
      <c r="R632" s="95"/>
      <c r="S632" s="95"/>
      <c r="T632" s="95"/>
      <c r="U632" s="95"/>
      <c r="V632" s="95"/>
      <c r="W632" s="95"/>
      <c r="X632" s="95"/>
      <c r="Y632" s="95"/>
      <c r="Z632" s="95"/>
      <c r="AA632" s="95"/>
      <c r="AB632" s="95"/>
      <c r="AC632" s="95"/>
      <c r="AD632" s="95"/>
      <c r="AE632" s="95"/>
      <c r="AF632" s="95"/>
      <c r="AG632" s="95"/>
      <c r="AH632" s="316"/>
      <c r="AI632" s="147"/>
    </row>
    <row r="633" spans="4:35">
      <c r="D633" s="95"/>
      <c r="E633" s="198"/>
      <c r="F633" s="95"/>
      <c r="G633" s="95"/>
      <c r="H633" s="95"/>
      <c r="I633" s="95"/>
      <c r="J633" s="95"/>
      <c r="K633" s="95"/>
      <c r="L633" s="95"/>
      <c r="M633" s="95"/>
      <c r="N633" s="95"/>
      <c r="O633" s="95"/>
      <c r="P633" s="95"/>
      <c r="Q633" s="95"/>
      <c r="R633" s="95"/>
      <c r="S633" s="95"/>
      <c r="T633" s="95"/>
      <c r="U633" s="95"/>
      <c r="V633" s="95"/>
      <c r="W633" s="95"/>
      <c r="X633" s="95"/>
      <c r="Y633" s="95"/>
      <c r="Z633" s="95"/>
      <c r="AA633" s="95"/>
      <c r="AB633" s="95"/>
      <c r="AC633" s="95"/>
      <c r="AD633" s="95"/>
      <c r="AE633" s="95"/>
      <c r="AF633" s="95"/>
      <c r="AG633" s="95"/>
      <c r="AH633" s="316"/>
      <c r="AI633" s="147"/>
    </row>
    <row r="634" spans="4:35">
      <c r="D634" s="95"/>
      <c r="E634" s="198"/>
      <c r="F634" s="95"/>
      <c r="G634" s="95"/>
      <c r="H634" s="95"/>
      <c r="I634" s="95"/>
      <c r="J634" s="95"/>
      <c r="K634" s="95"/>
      <c r="L634" s="95"/>
      <c r="M634" s="95"/>
      <c r="N634" s="95"/>
      <c r="O634" s="95"/>
      <c r="P634" s="95"/>
      <c r="Q634" s="95"/>
      <c r="R634" s="95"/>
      <c r="S634" s="95"/>
      <c r="T634" s="95"/>
      <c r="U634" s="95"/>
      <c r="V634" s="95"/>
      <c r="W634" s="95"/>
      <c r="X634" s="95"/>
      <c r="Y634" s="95"/>
      <c r="Z634" s="95"/>
      <c r="AA634" s="95"/>
      <c r="AB634" s="95"/>
      <c r="AC634" s="95"/>
      <c r="AD634" s="95"/>
      <c r="AE634" s="95"/>
      <c r="AF634" s="95"/>
      <c r="AG634" s="95"/>
      <c r="AH634" s="316"/>
      <c r="AI634" s="147"/>
    </row>
    <row r="635" spans="4:35">
      <c r="D635" s="95"/>
      <c r="E635" s="198"/>
      <c r="F635" s="95"/>
      <c r="G635" s="95"/>
      <c r="H635" s="95"/>
      <c r="I635" s="95"/>
      <c r="J635" s="95"/>
      <c r="K635" s="95"/>
      <c r="L635" s="95"/>
      <c r="M635" s="95"/>
      <c r="N635" s="95"/>
      <c r="O635" s="95"/>
      <c r="P635" s="95"/>
      <c r="Q635" s="95"/>
      <c r="R635" s="95"/>
      <c r="S635" s="95"/>
      <c r="T635" s="95"/>
      <c r="U635" s="95"/>
      <c r="V635" s="95"/>
      <c r="W635" s="95"/>
      <c r="X635" s="95"/>
      <c r="Y635" s="95"/>
      <c r="Z635" s="95"/>
      <c r="AA635" s="95"/>
      <c r="AB635" s="95"/>
      <c r="AC635" s="95"/>
      <c r="AD635" s="95"/>
      <c r="AE635" s="95"/>
      <c r="AF635" s="95"/>
      <c r="AG635" s="95"/>
      <c r="AH635" s="316"/>
      <c r="AI635" s="147"/>
    </row>
    <row r="636" spans="4:35">
      <c r="D636" s="95"/>
      <c r="E636" s="198"/>
      <c r="F636" s="95"/>
      <c r="G636" s="95"/>
      <c r="H636" s="95"/>
      <c r="I636" s="95"/>
      <c r="J636" s="95"/>
      <c r="K636" s="95"/>
      <c r="L636" s="95"/>
      <c r="M636" s="95"/>
      <c r="N636" s="95"/>
      <c r="O636" s="95"/>
      <c r="P636" s="95"/>
      <c r="Q636" s="95"/>
      <c r="R636" s="95"/>
      <c r="S636" s="95"/>
      <c r="T636" s="95"/>
      <c r="U636" s="95"/>
      <c r="V636" s="95"/>
      <c r="W636" s="95"/>
      <c r="X636" s="95"/>
      <c r="Y636" s="95"/>
      <c r="Z636" s="95"/>
      <c r="AA636" s="95"/>
      <c r="AB636" s="95"/>
      <c r="AC636" s="95"/>
      <c r="AD636" s="95"/>
      <c r="AE636" s="95"/>
      <c r="AF636" s="95"/>
      <c r="AG636" s="95"/>
      <c r="AH636" s="316"/>
      <c r="AI636" s="147"/>
    </row>
    <row r="637" spans="4:35">
      <c r="D637" s="95"/>
      <c r="E637" s="198"/>
      <c r="F637" s="95"/>
      <c r="G637" s="95"/>
      <c r="H637" s="95"/>
      <c r="I637" s="95"/>
      <c r="J637" s="95"/>
      <c r="K637" s="95"/>
      <c r="L637" s="95"/>
      <c r="M637" s="95"/>
      <c r="N637" s="95"/>
      <c r="O637" s="95"/>
      <c r="P637" s="95"/>
      <c r="Q637" s="95"/>
      <c r="R637" s="95"/>
      <c r="S637" s="95"/>
      <c r="T637" s="95"/>
      <c r="U637" s="95"/>
      <c r="V637" s="95"/>
      <c r="W637" s="95"/>
      <c r="X637" s="95"/>
      <c r="Y637" s="95"/>
      <c r="Z637" s="95"/>
      <c r="AA637" s="95"/>
      <c r="AB637" s="95"/>
      <c r="AC637" s="95"/>
      <c r="AD637" s="95"/>
      <c r="AE637" s="95"/>
      <c r="AF637" s="95"/>
      <c r="AG637" s="95"/>
      <c r="AH637" s="316"/>
      <c r="AI637" s="147"/>
    </row>
    <row r="638" spans="4:35">
      <c r="D638" s="95"/>
      <c r="E638" s="198"/>
      <c r="F638" s="95"/>
      <c r="G638" s="95"/>
      <c r="H638" s="95"/>
      <c r="I638" s="95"/>
      <c r="J638" s="95"/>
      <c r="K638" s="95"/>
      <c r="L638" s="95"/>
      <c r="M638" s="95"/>
      <c r="N638" s="95"/>
      <c r="O638" s="95"/>
      <c r="P638" s="95"/>
      <c r="Q638" s="95"/>
      <c r="R638" s="95"/>
      <c r="S638" s="95"/>
      <c r="T638" s="95"/>
      <c r="U638" s="95"/>
      <c r="V638" s="95"/>
      <c r="W638" s="95"/>
      <c r="X638" s="95"/>
      <c r="Y638" s="95"/>
      <c r="Z638" s="95"/>
      <c r="AA638" s="95"/>
      <c r="AB638" s="95"/>
      <c r="AC638" s="95"/>
      <c r="AD638" s="95"/>
      <c r="AE638" s="95"/>
      <c r="AF638" s="95"/>
      <c r="AG638" s="95"/>
      <c r="AH638" s="316"/>
      <c r="AI638" s="147"/>
    </row>
    <row r="639" spans="4:35">
      <c r="D639" s="95"/>
      <c r="E639" s="198"/>
      <c r="F639" s="95"/>
      <c r="G639" s="95"/>
      <c r="H639" s="95"/>
      <c r="I639" s="95"/>
      <c r="J639" s="95"/>
      <c r="K639" s="95"/>
      <c r="L639" s="95"/>
      <c r="M639" s="95"/>
      <c r="N639" s="95"/>
      <c r="O639" s="95"/>
      <c r="P639" s="95"/>
      <c r="Q639" s="95"/>
      <c r="R639" s="95"/>
      <c r="S639" s="95"/>
      <c r="T639" s="95"/>
      <c r="U639" s="95"/>
      <c r="V639" s="95"/>
      <c r="W639" s="95"/>
      <c r="X639" s="95"/>
      <c r="Y639" s="95"/>
      <c r="Z639" s="95"/>
      <c r="AA639" s="95"/>
      <c r="AB639" s="95"/>
      <c r="AC639" s="95"/>
      <c r="AD639" s="95"/>
      <c r="AE639" s="95"/>
      <c r="AF639" s="95"/>
      <c r="AG639" s="95"/>
      <c r="AH639" s="316"/>
      <c r="AI639" s="147"/>
    </row>
    <row r="640" spans="4:35">
      <c r="D640" s="95"/>
      <c r="E640" s="198"/>
      <c r="F640" s="95"/>
      <c r="G640" s="95"/>
      <c r="H640" s="95"/>
      <c r="I640" s="95"/>
      <c r="J640" s="95"/>
      <c r="K640" s="95"/>
      <c r="L640" s="95"/>
      <c r="M640" s="95"/>
      <c r="N640" s="95"/>
      <c r="O640" s="95"/>
      <c r="P640" s="95"/>
      <c r="Q640" s="95"/>
      <c r="R640" s="95"/>
      <c r="S640" s="95"/>
      <c r="T640" s="95"/>
      <c r="U640" s="95"/>
      <c r="V640" s="95"/>
      <c r="W640" s="95"/>
      <c r="X640" s="95"/>
      <c r="Y640" s="95"/>
      <c r="Z640" s="95"/>
      <c r="AA640" s="95"/>
      <c r="AB640" s="95"/>
      <c r="AC640" s="95"/>
      <c r="AD640" s="95"/>
      <c r="AE640" s="95"/>
      <c r="AF640" s="95"/>
      <c r="AG640" s="95"/>
      <c r="AH640" s="316"/>
      <c r="AI640" s="147"/>
    </row>
    <row r="641" spans="4:35">
      <c r="D641" s="95"/>
      <c r="E641" s="198"/>
      <c r="F641" s="95"/>
      <c r="G641" s="95"/>
      <c r="H641" s="95"/>
      <c r="I641" s="95"/>
      <c r="J641" s="95"/>
      <c r="K641" s="95"/>
      <c r="L641" s="95"/>
      <c r="M641" s="95"/>
      <c r="N641" s="95"/>
      <c r="O641" s="95"/>
      <c r="P641" s="95"/>
      <c r="Q641" s="95"/>
      <c r="R641" s="95"/>
      <c r="S641" s="95"/>
      <c r="T641" s="95"/>
      <c r="U641" s="95"/>
      <c r="V641" s="95"/>
      <c r="W641" s="95"/>
      <c r="X641" s="95"/>
      <c r="Y641" s="95"/>
      <c r="Z641" s="95"/>
      <c r="AA641" s="95"/>
      <c r="AB641" s="95"/>
      <c r="AC641" s="95"/>
      <c r="AD641" s="95"/>
      <c r="AE641" s="95"/>
      <c r="AF641" s="95"/>
      <c r="AG641" s="95"/>
      <c r="AH641" s="316"/>
      <c r="AI641" s="147"/>
    </row>
    <row r="642" spans="4:35">
      <c r="D642" s="95"/>
      <c r="E642" s="198"/>
      <c r="F642" s="95"/>
      <c r="G642" s="95"/>
      <c r="H642" s="95"/>
      <c r="I642" s="95"/>
      <c r="J642" s="95"/>
      <c r="K642" s="95"/>
      <c r="L642" s="95"/>
      <c r="M642" s="95"/>
      <c r="N642" s="95"/>
      <c r="O642" s="95"/>
      <c r="P642" s="95"/>
      <c r="Q642" s="95"/>
      <c r="R642" s="95"/>
      <c r="S642" s="95"/>
      <c r="T642" s="95"/>
      <c r="U642" s="95"/>
      <c r="V642" s="95"/>
      <c r="W642" s="95"/>
      <c r="X642" s="95"/>
      <c r="Y642" s="95"/>
      <c r="Z642" s="95"/>
      <c r="AA642" s="95"/>
      <c r="AB642" s="95"/>
      <c r="AC642" s="95"/>
      <c r="AD642" s="95"/>
      <c r="AE642" s="95"/>
      <c r="AF642" s="95"/>
      <c r="AG642" s="95"/>
      <c r="AH642" s="316"/>
      <c r="AI642" s="147"/>
    </row>
    <row r="643" spans="4:35">
      <c r="D643" s="95"/>
      <c r="E643" s="198"/>
      <c r="F643" s="95"/>
      <c r="G643" s="95"/>
      <c r="H643" s="95"/>
      <c r="I643" s="95"/>
      <c r="J643" s="95"/>
      <c r="K643" s="95"/>
      <c r="L643" s="95"/>
      <c r="M643" s="95"/>
      <c r="N643" s="95"/>
      <c r="O643" s="95"/>
      <c r="P643" s="95"/>
      <c r="Q643" s="95"/>
      <c r="R643" s="95"/>
      <c r="S643" s="95"/>
      <c r="T643" s="95"/>
      <c r="U643" s="95"/>
      <c r="V643" s="95"/>
      <c r="W643" s="95"/>
      <c r="X643" s="95"/>
      <c r="Y643" s="95"/>
      <c r="Z643" s="95"/>
      <c r="AA643" s="95"/>
      <c r="AB643" s="95"/>
      <c r="AC643" s="95"/>
      <c r="AD643" s="95"/>
      <c r="AE643" s="95"/>
      <c r="AF643" s="95"/>
      <c r="AG643" s="95"/>
      <c r="AH643" s="316"/>
      <c r="AI643" s="147"/>
    </row>
    <row r="644" spans="4:35">
      <c r="D644" s="95"/>
      <c r="E644" s="198"/>
      <c r="F644" s="95"/>
      <c r="G644" s="95"/>
      <c r="H644" s="95"/>
      <c r="I644" s="95"/>
      <c r="J644" s="95"/>
      <c r="K644" s="95"/>
      <c r="L644" s="95"/>
      <c r="M644" s="95"/>
      <c r="N644" s="95"/>
      <c r="O644" s="95"/>
      <c r="P644" s="95"/>
      <c r="Q644" s="95"/>
      <c r="R644" s="95"/>
      <c r="S644" s="95"/>
      <c r="T644" s="95"/>
      <c r="U644" s="95"/>
      <c r="V644" s="95"/>
      <c r="W644" s="95"/>
      <c r="X644" s="95"/>
      <c r="Y644" s="95"/>
      <c r="Z644" s="95"/>
      <c r="AA644" s="95"/>
      <c r="AB644" s="95"/>
      <c r="AC644" s="95"/>
      <c r="AD644" s="95"/>
      <c r="AE644" s="95"/>
      <c r="AF644" s="95"/>
      <c r="AG644" s="95"/>
      <c r="AH644" s="316"/>
      <c r="AI644" s="147"/>
    </row>
    <row r="645" spans="4:35">
      <c r="D645" s="95"/>
      <c r="E645" s="198"/>
      <c r="F645" s="95"/>
      <c r="G645" s="95"/>
      <c r="H645" s="95"/>
      <c r="I645" s="95"/>
      <c r="J645" s="95"/>
      <c r="K645" s="95"/>
      <c r="L645" s="95"/>
      <c r="M645" s="95"/>
      <c r="N645" s="95"/>
      <c r="O645" s="95"/>
      <c r="P645" s="95"/>
      <c r="Q645" s="95"/>
      <c r="R645" s="95"/>
      <c r="S645" s="95"/>
      <c r="T645" s="95"/>
      <c r="U645" s="95"/>
      <c r="V645" s="95"/>
      <c r="W645" s="95"/>
      <c r="X645" s="95"/>
      <c r="Y645" s="95"/>
      <c r="Z645" s="95"/>
      <c r="AA645" s="95"/>
      <c r="AB645" s="95"/>
      <c r="AC645" s="95"/>
      <c r="AD645" s="95"/>
      <c r="AE645" s="95"/>
      <c r="AF645" s="95"/>
      <c r="AG645" s="95"/>
      <c r="AH645" s="316"/>
      <c r="AI645" s="147"/>
    </row>
    <row r="646" spans="4:35">
      <c r="D646" s="95"/>
      <c r="E646" s="198"/>
      <c r="F646" s="95"/>
      <c r="G646" s="95"/>
      <c r="H646" s="95"/>
      <c r="I646" s="95"/>
      <c r="J646" s="95"/>
      <c r="K646" s="95"/>
      <c r="L646" s="95"/>
      <c r="M646" s="95"/>
      <c r="N646" s="95"/>
      <c r="O646" s="95"/>
      <c r="P646" s="95"/>
      <c r="Q646" s="95"/>
      <c r="R646" s="95"/>
      <c r="S646" s="95"/>
      <c r="T646" s="95"/>
      <c r="U646" s="95"/>
      <c r="V646" s="95"/>
      <c r="W646" s="95"/>
      <c r="X646" s="95"/>
      <c r="Y646" s="95"/>
      <c r="Z646" s="95"/>
      <c r="AA646" s="95"/>
      <c r="AB646" s="95"/>
      <c r="AC646" s="95"/>
      <c r="AD646" s="95"/>
      <c r="AE646" s="95"/>
      <c r="AF646" s="95"/>
      <c r="AG646" s="95"/>
      <c r="AH646" s="316"/>
      <c r="AI646" s="147"/>
    </row>
    <row r="647" spans="4:35">
      <c r="D647" s="95"/>
      <c r="E647" s="198"/>
      <c r="F647" s="95"/>
      <c r="G647" s="95"/>
      <c r="H647" s="95"/>
      <c r="I647" s="95"/>
      <c r="J647" s="95"/>
      <c r="K647" s="95"/>
      <c r="L647" s="95"/>
      <c r="M647" s="95"/>
      <c r="N647" s="95"/>
      <c r="O647" s="95"/>
      <c r="P647" s="95"/>
      <c r="Q647" s="95"/>
      <c r="R647" s="95"/>
      <c r="S647" s="95"/>
      <c r="T647" s="95"/>
      <c r="U647" s="95"/>
      <c r="V647" s="95"/>
      <c r="W647" s="95"/>
      <c r="X647" s="95"/>
      <c r="Y647" s="95"/>
      <c r="Z647" s="95"/>
      <c r="AA647" s="95"/>
      <c r="AB647" s="95"/>
      <c r="AC647" s="95"/>
      <c r="AD647" s="95"/>
      <c r="AE647" s="95"/>
      <c r="AF647" s="95"/>
      <c r="AG647" s="95"/>
      <c r="AH647" s="316"/>
      <c r="AI647" s="147"/>
    </row>
    <row r="648" spans="4:35">
      <c r="D648" s="95"/>
      <c r="E648" s="198"/>
      <c r="F648" s="95"/>
      <c r="G648" s="95"/>
      <c r="H648" s="95"/>
      <c r="I648" s="95"/>
      <c r="J648" s="95"/>
      <c r="K648" s="95"/>
      <c r="L648" s="95"/>
      <c r="M648" s="95"/>
      <c r="N648" s="95"/>
      <c r="O648" s="95"/>
      <c r="P648" s="95"/>
      <c r="Q648" s="95"/>
      <c r="R648" s="95"/>
      <c r="S648" s="95"/>
      <c r="T648" s="95"/>
      <c r="U648" s="95"/>
      <c r="V648" s="95"/>
      <c r="W648" s="95"/>
      <c r="X648" s="95"/>
      <c r="Y648" s="95"/>
      <c r="Z648" s="95"/>
      <c r="AA648" s="95"/>
      <c r="AB648" s="95"/>
      <c r="AC648" s="95"/>
      <c r="AD648" s="95"/>
      <c r="AE648" s="95"/>
      <c r="AF648" s="95"/>
      <c r="AG648" s="95"/>
      <c r="AH648" s="316"/>
      <c r="AI648" s="147"/>
    </row>
    <row r="649" spans="4:35">
      <c r="D649" s="95"/>
      <c r="E649" s="198"/>
      <c r="F649" s="95"/>
      <c r="G649" s="95"/>
      <c r="H649" s="95"/>
      <c r="I649" s="95"/>
      <c r="J649" s="95"/>
      <c r="K649" s="95"/>
      <c r="L649" s="95"/>
      <c r="M649" s="95"/>
      <c r="N649" s="95"/>
      <c r="O649" s="95"/>
      <c r="P649" s="95"/>
      <c r="Q649" s="95"/>
      <c r="R649" s="95"/>
      <c r="S649" s="95"/>
      <c r="T649" s="95"/>
      <c r="U649" s="95"/>
      <c r="V649" s="95"/>
      <c r="W649" s="95"/>
      <c r="X649" s="95"/>
      <c r="Y649" s="95"/>
      <c r="Z649" s="95"/>
      <c r="AA649" s="95"/>
      <c r="AB649" s="95"/>
      <c r="AC649" s="95"/>
      <c r="AD649" s="95"/>
      <c r="AE649" s="95"/>
      <c r="AF649" s="95"/>
      <c r="AG649" s="95"/>
      <c r="AH649" s="316"/>
      <c r="AI649" s="147"/>
    </row>
    <row r="650" spans="4:35">
      <c r="D650" s="95"/>
      <c r="E650" s="198"/>
      <c r="F650" s="95"/>
      <c r="G650" s="95"/>
      <c r="H650" s="95"/>
      <c r="I650" s="95"/>
      <c r="J650" s="95"/>
      <c r="K650" s="95"/>
      <c r="L650" s="95"/>
      <c r="M650" s="95"/>
      <c r="N650" s="95"/>
      <c r="O650" s="95"/>
      <c r="P650" s="95"/>
      <c r="Q650" s="95"/>
      <c r="R650" s="95"/>
      <c r="S650" s="95"/>
      <c r="T650" s="95"/>
      <c r="U650" s="95"/>
      <c r="V650" s="95"/>
      <c r="W650" s="95"/>
      <c r="X650" s="95"/>
      <c r="Y650" s="95"/>
      <c r="Z650" s="95"/>
      <c r="AA650" s="95"/>
      <c r="AB650" s="95"/>
      <c r="AC650" s="95"/>
      <c r="AD650" s="95"/>
      <c r="AE650" s="95"/>
      <c r="AF650" s="95"/>
      <c r="AG650" s="95"/>
      <c r="AH650" s="316"/>
      <c r="AI650" s="147"/>
    </row>
    <row r="651" spans="4:35">
      <c r="D651" s="95"/>
      <c r="E651" s="198"/>
      <c r="F651" s="95"/>
      <c r="G651" s="95"/>
      <c r="H651" s="95"/>
      <c r="I651" s="95"/>
      <c r="J651" s="95"/>
      <c r="K651" s="95"/>
      <c r="L651" s="95"/>
      <c r="M651" s="95"/>
      <c r="N651" s="95"/>
      <c r="O651" s="95"/>
      <c r="P651" s="95"/>
      <c r="Q651" s="95"/>
      <c r="R651" s="95"/>
      <c r="S651" s="95"/>
      <c r="T651" s="95"/>
      <c r="U651" s="95"/>
      <c r="V651" s="95"/>
      <c r="W651" s="95"/>
      <c r="X651" s="95"/>
      <c r="Y651" s="95"/>
      <c r="Z651" s="95"/>
      <c r="AA651" s="95"/>
      <c r="AB651" s="95"/>
      <c r="AC651" s="95"/>
      <c r="AD651" s="95"/>
      <c r="AE651" s="95"/>
      <c r="AF651" s="95"/>
      <c r="AG651" s="95"/>
      <c r="AH651" s="316"/>
      <c r="AI651" s="147"/>
    </row>
    <row r="652" spans="4:35">
      <c r="D652" s="95"/>
      <c r="E652" s="198"/>
      <c r="F652" s="95"/>
      <c r="G652" s="95"/>
      <c r="H652" s="95"/>
      <c r="I652" s="95"/>
      <c r="J652" s="95"/>
      <c r="K652" s="95"/>
      <c r="L652" s="95"/>
      <c r="M652" s="95"/>
      <c r="N652" s="95"/>
      <c r="O652" s="95"/>
      <c r="P652" s="95"/>
      <c r="Q652" s="95"/>
      <c r="R652" s="95"/>
      <c r="S652" s="95"/>
      <c r="T652" s="95"/>
      <c r="U652" s="95"/>
      <c r="V652" s="95"/>
      <c r="W652" s="95"/>
      <c r="X652" s="95"/>
      <c r="Y652" s="95"/>
      <c r="Z652" s="95"/>
      <c r="AA652" s="95"/>
      <c r="AB652" s="95"/>
      <c r="AC652" s="95"/>
      <c r="AD652" s="95"/>
      <c r="AE652" s="95"/>
      <c r="AF652" s="95"/>
      <c r="AG652" s="95"/>
      <c r="AH652" s="316"/>
      <c r="AI652" s="147"/>
    </row>
    <row r="653" spans="4:35">
      <c r="D653" s="95"/>
      <c r="E653" s="198"/>
      <c r="F653" s="95"/>
      <c r="G653" s="95"/>
      <c r="H653" s="95"/>
      <c r="I653" s="95"/>
      <c r="J653" s="95"/>
      <c r="K653" s="95"/>
      <c r="L653" s="95"/>
      <c r="M653" s="95"/>
      <c r="N653" s="95"/>
      <c r="O653" s="95"/>
      <c r="P653" s="95"/>
      <c r="Q653" s="95"/>
      <c r="R653" s="95"/>
      <c r="S653" s="95"/>
      <c r="T653" s="95"/>
      <c r="U653" s="95"/>
      <c r="V653" s="95"/>
      <c r="W653" s="95"/>
      <c r="X653" s="95"/>
      <c r="Y653" s="95"/>
      <c r="Z653" s="95"/>
      <c r="AA653" s="95"/>
      <c r="AB653" s="95"/>
      <c r="AC653" s="95"/>
      <c r="AD653" s="95"/>
      <c r="AE653" s="95"/>
      <c r="AF653" s="95"/>
      <c r="AG653" s="95"/>
      <c r="AH653" s="316"/>
      <c r="AI653" s="147"/>
    </row>
    <row r="654" spans="4:35">
      <c r="D654" s="95"/>
      <c r="E654" s="198"/>
      <c r="F654" s="95"/>
      <c r="G654" s="95"/>
      <c r="H654" s="95"/>
      <c r="I654" s="95"/>
      <c r="J654" s="95"/>
      <c r="K654" s="95"/>
      <c r="L654" s="95"/>
      <c r="M654" s="95"/>
      <c r="N654" s="95"/>
      <c r="O654" s="95"/>
      <c r="P654" s="95"/>
      <c r="Q654" s="95"/>
      <c r="R654" s="95"/>
      <c r="S654" s="95"/>
      <c r="T654" s="95"/>
      <c r="U654" s="95"/>
      <c r="V654" s="95"/>
      <c r="W654" s="95"/>
      <c r="X654" s="95"/>
      <c r="Y654" s="95"/>
      <c r="Z654" s="95"/>
      <c r="AA654" s="95"/>
      <c r="AB654" s="95"/>
      <c r="AC654" s="95"/>
      <c r="AD654" s="95"/>
      <c r="AE654" s="95"/>
      <c r="AF654" s="95"/>
      <c r="AG654" s="95"/>
      <c r="AH654" s="316"/>
      <c r="AI654" s="147"/>
    </row>
    <row r="655" spans="4:35">
      <c r="D655" s="95"/>
      <c r="E655" s="198"/>
      <c r="F655" s="95"/>
      <c r="G655" s="95"/>
      <c r="H655" s="95"/>
      <c r="I655" s="95"/>
      <c r="J655" s="95"/>
      <c r="K655" s="95"/>
      <c r="L655" s="95"/>
      <c r="M655" s="95"/>
      <c r="N655" s="95"/>
      <c r="O655" s="95"/>
      <c r="P655" s="95"/>
      <c r="Q655" s="95"/>
      <c r="R655" s="95"/>
      <c r="S655" s="95"/>
      <c r="T655" s="95"/>
      <c r="U655" s="95"/>
      <c r="V655" s="95"/>
      <c r="W655" s="95"/>
      <c r="X655" s="95"/>
      <c r="Y655" s="95"/>
      <c r="Z655" s="95"/>
      <c r="AA655" s="95"/>
      <c r="AB655" s="95"/>
      <c r="AC655" s="95"/>
      <c r="AD655" s="95"/>
      <c r="AE655" s="95"/>
      <c r="AF655" s="95"/>
      <c r="AG655" s="95"/>
      <c r="AH655" s="316"/>
      <c r="AI655" s="147"/>
    </row>
    <row r="656" spans="4:35">
      <c r="D656" s="95"/>
      <c r="E656" s="198"/>
      <c r="F656" s="95"/>
      <c r="G656" s="95"/>
      <c r="H656" s="95"/>
      <c r="I656" s="95"/>
      <c r="J656" s="95"/>
      <c r="K656" s="95"/>
      <c r="L656" s="95"/>
      <c r="M656" s="95"/>
      <c r="N656" s="95"/>
      <c r="O656" s="95"/>
      <c r="P656" s="95"/>
      <c r="Q656" s="95"/>
      <c r="R656" s="95"/>
      <c r="S656" s="95"/>
      <c r="T656" s="95"/>
      <c r="U656" s="95"/>
      <c r="V656" s="95"/>
      <c r="W656" s="95"/>
      <c r="X656" s="95"/>
      <c r="Y656" s="95"/>
      <c r="Z656" s="95"/>
      <c r="AA656" s="95"/>
      <c r="AB656" s="95"/>
      <c r="AC656" s="95"/>
      <c r="AD656" s="95"/>
      <c r="AE656" s="95"/>
      <c r="AF656" s="95"/>
      <c r="AG656" s="95"/>
      <c r="AH656" s="316"/>
      <c r="AI656" s="147"/>
    </row>
    <row r="657" spans="4:35">
      <c r="D657" s="95"/>
      <c r="E657" s="198"/>
      <c r="F657" s="95"/>
      <c r="G657" s="95"/>
      <c r="H657" s="95"/>
      <c r="I657" s="95"/>
      <c r="J657" s="95"/>
      <c r="K657" s="95"/>
      <c r="L657" s="95"/>
      <c r="M657" s="95"/>
      <c r="N657" s="95"/>
      <c r="O657" s="95"/>
      <c r="P657" s="95"/>
      <c r="Q657" s="95"/>
      <c r="R657" s="95"/>
      <c r="S657" s="95"/>
      <c r="T657" s="95"/>
      <c r="U657" s="95"/>
      <c r="V657" s="95"/>
      <c r="W657" s="95"/>
      <c r="X657" s="95"/>
      <c r="Y657" s="95"/>
      <c r="Z657" s="95"/>
      <c r="AA657" s="95"/>
      <c r="AB657" s="95"/>
      <c r="AC657" s="95"/>
      <c r="AD657" s="95"/>
      <c r="AE657" s="95"/>
      <c r="AF657" s="95"/>
      <c r="AG657" s="95"/>
      <c r="AH657" s="316"/>
      <c r="AI657" s="147"/>
    </row>
    <row r="658" spans="4:35">
      <c r="D658" s="95"/>
      <c r="E658" s="198"/>
      <c r="F658" s="95"/>
      <c r="G658" s="95"/>
      <c r="H658" s="95"/>
      <c r="I658" s="95"/>
      <c r="J658" s="95"/>
      <c r="K658" s="95"/>
      <c r="L658" s="95"/>
      <c r="M658" s="95"/>
      <c r="N658" s="95"/>
      <c r="O658" s="95"/>
      <c r="P658" s="95"/>
      <c r="Q658" s="95"/>
      <c r="R658" s="95"/>
      <c r="S658" s="95"/>
      <c r="T658" s="95"/>
      <c r="U658" s="95"/>
      <c r="V658" s="95"/>
      <c r="W658" s="95"/>
      <c r="X658" s="95"/>
      <c r="Y658" s="95"/>
      <c r="Z658" s="95"/>
      <c r="AA658" s="95"/>
      <c r="AB658" s="95"/>
      <c r="AC658" s="95"/>
      <c r="AD658" s="95"/>
      <c r="AE658" s="95"/>
      <c r="AF658" s="95"/>
      <c r="AG658" s="95"/>
      <c r="AH658" s="316"/>
      <c r="AI658" s="147"/>
    </row>
    <row r="659" spans="4:35">
      <c r="D659" s="95"/>
      <c r="E659" s="198"/>
      <c r="F659" s="95"/>
      <c r="G659" s="95"/>
      <c r="H659" s="95"/>
      <c r="I659" s="95"/>
      <c r="J659" s="95"/>
      <c r="K659" s="95"/>
      <c r="L659" s="95"/>
      <c r="M659" s="95"/>
      <c r="N659" s="95"/>
      <c r="O659" s="95"/>
      <c r="P659" s="95"/>
      <c r="Q659" s="95"/>
      <c r="R659" s="95"/>
      <c r="S659" s="95"/>
      <c r="T659" s="95"/>
      <c r="U659" s="95"/>
      <c r="V659" s="95"/>
      <c r="W659" s="95"/>
      <c r="X659" s="95"/>
      <c r="Y659" s="95"/>
      <c r="Z659" s="95"/>
      <c r="AA659" s="95"/>
      <c r="AB659" s="95"/>
      <c r="AC659" s="95"/>
      <c r="AD659" s="95"/>
      <c r="AE659" s="95"/>
      <c r="AF659" s="95"/>
      <c r="AG659" s="95"/>
      <c r="AH659" s="316"/>
      <c r="AI659" s="147"/>
    </row>
    <row r="660" spans="4:35">
      <c r="D660" s="95"/>
      <c r="E660" s="198"/>
      <c r="F660" s="95"/>
      <c r="G660" s="95"/>
      <c r="H660" s="95"/>
      <c r="I660" s="95"/>
      <c r="J660" s="95"/>
      <c r="K660" s="95"/>
      <c r="L660" s="95"/>
      <c r="M660" s="95"/>
      <c r="N660" s="95"/>
      <c r="O660" s="95"/>
      <c r="P660" s="95"/>
      <c r="Q660" s="95"/>
      <c r="R660" s="95"/>
      <c r="S660" s="95"/>
      <c r="T660" s="95"/>
      <c r="U660" s="95"/>
      <c r="V660" s="95"/>
      <c r="W660" s="95"/>
      <c r="X660" s="95"/>
      <c r="Y660" s="95"/>
      <c r="Z660" s="95"/>
      <c r="AA660" s="95"/>
      <c r="AB660" s="95"/>
      <c r="AC660" s="95"/>
      <c r="AD660" s="95"/>
      <c r="AE660" s="95"/>
      <c r="AF660" s="95"/>
      <c r="AG660" s="95"/>
      <c r="AH660" s="316"/>
      <c r="AI660" s="147"/>
    </row>
    <row r="661" spans="4:35">
      <c r="D661" s="95"/>
      <c r="E661" s="198"/>
      <c r="F661" s="95"/>
      <c r="G661" s="95"/>
      <c r="H661" s="95"/>
      <c r="I661" s="95"/>
      <c r="J661" s="95"/>
      <c r="K661" s="95"/>
      <c r="L661" s="95"/>
      <c r="M661" s="95"/>
      <c r="N661" s="95"/>
      <c r="O661" s="95"/>
      <c r="P661" s="95"/>
      <c r="Q661" s="95"/>
      <c r="R661" s="95"/>
      <c r="S661" s="95"/>
      <c r="T661" s="95"/>
      <c r="U661" s="95"/>
      <c r="V661" s="95"/>
      <c r="W661" s="95"/>
      <c r="X661" s="95"/>
      <c r="Y661" s="95"/>
      <c r="Z661" s="95"/>
      <c r="AA661" s="95"/>
      <c r="AB661" s="95"/>
      <c r="AC661" s="95"/>
      <c r="AD661" s="95"/>
      <c r="AE661" s="95"/>
      <c r="AF661" s="95"/>
      <c r="AG661" s="95"/>
      <c r="AH661" s="316"/>
      <c r="AI661" s="147"/>
    </row>
    <row r="662" spans="4:35">
      <c r="D662" s="95"/>
      <c r="E662" s="198"/>
      <c r="F662" s="95"/>
      <c r="G662" s="95"/>
      <c r="H662" s="95"/>
      <c r="I662" s="95"/>
      <c r="J662" s="95"/>
      <c r="K662" s="95"/>
      <c r="L662" s="95"/>
      <c r="M662" s="95"/>
      <c r="N662" s="95"/>
      <c r="O662" s="95"/>
      <c r="P662" s="95"/>
      <c r="Q662" s="95"/>
      <c r="R662" s="95"/>
      <c r="S662" s="95"/>
      <c r="T662" s="95"/>
      <c r="U662" s="95"/>
      <c r="V662" s="95"/>
      <c r="W662" s="95"/>
      <c r="X662" s="95"/>
      <c r="Y662" s="95"/>
      <c r="Z662" s="95"/>
      <c r="AA662" s="95"/>
      <c r="AB662" s="95"/>
      <c r="AC662" s="95"/>
      <c r="AD662" s="95"/>
      <c r="AE662" s="95"/>
      <c r="AF662" s="95"/>
      <c r="AG662" s="95"/>
      <c r="AH662" s="316"/>
      <c r="AI662" s="147"/>
    </row>
    <row r="663" spans="4:35">
      <c r="D663" s="95"/>
      <c r="E663" s="198"/>
      <c r="F663" s="95"/>
      <c r="G663" s="95"/>
      <c r="H663" s="95"/>
      <c r="I663" s="95"/>
      <c r="J663" s="95"/>
      <c r="K663" s="95"/>
      <c r="L663" s="95"/>
      <c r="M663" s="95"/>
      <c r="N663" s="95"/>
      <c r="O663" s="95"/>
      <c r="P663" s="95"/>
      <c r="Q663" s="95"/>
      <c r="R663" s="95"/>
      <c r="S663" s="95"/>
      <c r="T663" s="95"/>
      <c r="U663" s="95"/>
      <c r="V663" s="95"/>
      <c r="W663" s="95"/>
      <c r="X663" s="95"/>
      <c r="Y663" s="95"/>
      <c r="Z663" s="95"/>
      <c r="AA663" s="95"/>
      <c r="AB663" s="95"/>
      <c r="AC663" s="95"/>
      <c r="AD663" s="95"/>
      <c r="AE663" s="95"/>
      <c r="AF663" s="95"/>
      <c r="AG663" s="95"/>
      <c r="AH663" s="316"/>
      <c r="AI663" s="147"/>
    </row>
    <row r="664" spans="4:35">
      <c r="D664" s="95"/>
      <c r="E664" s="198"/>
      <c r="F664" s="95"/>
      <c r="G664" s="95"/>
      <c r="H664" s="95"/>
      <c r="I664" s="95"/>
      <c r="J664" s="95"/>
      <c r="K664" s="95"/>
      <c r="L664" s="95"/>
      <c r="M664" s="95"/>
      <c r="N664" s="95"/>
      <c r="O664" s="95"/>
      <c r="P664" s="95"/>
      <c r="Q664" s="95"/>
      <c r="R664" s="95"/>
      <c r="S664" s="95"/>
      <c r="T664" s="95"/>
      <c r="U664" s="95"/>
      <c r="V664" s="95"/>
      <c r="W664" s="95"/>
      <c r="X664" s="95"/>
      <c r="Y664" s="95"/>
      <c r="Z664" s="95"/>
      <c r="AA664" s="95"/>
      <c r="AB664" s="95"/>
      <c r="AC664" s="95"/>
      <c r="AD664" s="95"/>
      <c r="AE664" s="95"/>
      <c r="AF664" s="95"/>
      <c r="AG664" s="95"/>
      <c r="AH664" s="316"/>
      <c r="AI664" s="147"/>
    </row>
    <row r="665" spans="4:35">
      <c r="D665" s="95"/>
      <c r="E665" s="198"/>
      <c r="F665" s="95"/>
      <c r="G665" s="95"/>
      <c r="H665" s="95"/>
      <c r="I665" s="95"/>
      <c r="J665" s="95"/>
      <c r="K665" s="95"/>
      <c r="L665" s="95"/>
      <c r="M665" s="95"/>
      <c r="N665" s="95"/>
      <c r="O665" s="95"/>
      <c r="P665" s="95"/>
      <c r="Q665" s="95"/>
      <c r="R665" s="95"/>
      <c r="S665" s="95"/>
      <c r="T665" s="95"/>
      <c r="U665" s="95"/>
      <c r="V665" s="95"/>
      <c r="W665" s="95"/>
      <c r="X665" s="95"/>
      <c r="Y665" s="95"/>
      <c r="Z665" s="95"/>
      <c r="AA665" s="95"/>
      <c r="AB665" s="95"/>
      <c r="AC665" s="95"/>
      <c r="AD665" s="95"/>
      <c r="AE665" s="95"/>
      <c r="AF665" s="95"/>
      <c r="AG665" s="95"/>
      <c r="AH665" s="316"/>
      <c r="AI665" s="147"/>
    </row>
    <row r="666" spans="4:35">
      <c r="D666" s="95"/>
      <c r="E666" s="198"/>
      <c r="F666" s="95"/>
      <c r="G666" s="95"/>
      <c r="H666" s="95"/>
      <c r="I666" s="95"/>
      <c r="J666" s="95"/>
      <c r="K666" s="95"/>
      <c r="L666" s="95"/>
      <c r="M666" s="95"/>
      <c r="N666" s="95"/>
      <c r="O666" s="95"/>
      <c r="P666" s="95"/>
      <c r="Q666" s="95"/>
      <c r="R666" s="95"/>
      <c r="S666" s="95"/>
      <c r="T666" s="95"/>
      <c r="U666" s="95"/>
      <c r="V666" s="95"/>
      <c r="W666" s="95"/>
      <c r="X666" s="95"/>
      <c r="Y666" s="95"/>
      <c r="Z666" s="95"/>
      <c r="AA666" s="95"/>
      <c r="AB666" s="95"/>
      <c r="AC666" s="95"/>
      <c r="AD666" s="95"/>
      <c r="AE666" s="95"/>
      <c r="AF666" s="95"/>
      <c r="AG666" s="95"/>
      <c r="AH666" s="316"/>
      <c r="AI666" s="147"/>
    </row>
    <row r="667" spans="4:35">
      <c r="D667" s="95"/>
      <c r="E667" s="198"/>
      <c r="F667" s="95"/>
      <c r="G667" s="95"/>
      <c r="H667" s="95"/>
      <c r="I667" s="95"/>
      <c r="J667" s="95"/>
      <c r="K667" s="95"/>
      <c r="L667" s="95"/>
      <c r="M667" s="95"/>
      <c r="N667" s="95"/>
      <c r="O667" s="95"/>
      <c r="P667" s="95"/>
      <c r="Q667" s="95"/>
      <c r="R667" s="95"/>
      <c r="S667" s="95"/>
      <c r="T667" s="95"/>
      <c r="U667" s="95"/>
      <c r="V667" s="95"/>
      <c r="W667" s="95"/>
      <c r="X667" s="95"/>
      <c r="Y667" s="95"/>
      <c r="Z667" s="95"/>
      <c r="AA667" s="95"/>
      <c r="AB667" s="95"/>
      <c r="AC667" s="95"/>
      <c r="AD667" s="95"/>
      <c r="AE667" s="95"/>
      <c r="AF667" s="95"/>
      <c r="AG667" s="95"/>
      <c r="AH667" s="316"/>
      <c r="AI667" s="147"/>
    </row>
    <row r="668" spans="4:35">
      <c r="D668" s="95"/>
      <c r="E668" s="198"/>
      <c r="F668" s="95"/>
      <c r="G668" s="95"/>
      <c r="H668" s="95"/>
      <c r="I668" s="95"/>
      <c r="J668" s="95"/>
      <c r="K668" s="95"/>
      <c r="L668" s="95"/>
      <c r="M668" s="95"/>
      <c r="N668" s="95"/>
      <c r="O668" s="95"/>
      <c r="P668" s="95"/>
      <c r="Q668" s="95"/>
      <c r="R668" s="95"/>
      <c r="S668" s="95"/>
      <c r="T668" s="95"/>
      <c r="U668" s="95"/>
      <c r="V668" s="95"/>
      <c r="W668" s="95"/>
      <c r="X668" s="95"/>
      <c r="Y668" s="95"/>
      <c r="Z668" s="95"/>
      <c r="AA668" s="95"/>
      <c r="AB668" s="95"/>
      <c r="AC668" s="95"/>
      <c r="AD668" s="95"/>
      <c r="AE668" s="95"/>
      <c r="AF668" s="95"/>
      <c r="AG668" s="95"/>
      <c r="AH668" s="316"/>
      <c r="AI668" s="147"/>
    </row>
    <row r="669" spans="4:35">
      <c r="D669" s="95"/>
      <c r="E669" s="198"/>
      <c r="F669" s="95"/>
      <c r="G669" s="95"/>
      <c r="H669" s="95"/>
      <c r="I669" s="95"/>
      <c r="J669" s="95"/>
      <c r="K669" s="95"/>
      <c r="L669" s="95"/>
      <c r="M669" s="95"/>
      <c r="N669" s="95"/>
      <c r="O669" s="95"/>
      <c r="P669" s="95"/>
      <c r="Q669" s="95"/>
      <c r="R669" s="95"/>
      <c r="S669" s="95"/>
      <c r="T669" s="95"/>
      <c r="U669" s="95"/>
      <c r="V669" s="95"/>
      <c r="W669" s="95"/>
      <c r="X669" s="95"/>
      <c r="Y669" s="95"/>
      <c r="Z669" s="95"/>
      <c r="AA669" s="95"/>
      <c r="AB669" s="95"/>
      <c r="AC669" s="95"/>
      <c r="AD669" s="95"/>
      <c r="AE669" s="95"/>
      <c r="AF669" s="95"/>
      <c r="AG669" s="95"/>
      <c r="AH669" s="316"/>
      <c r="AI669" s="147"/>
    </row>
    <row r="670" spans="4:35">
      <c r="D670" s="95"/>
      <c r="E670" s="198"/>
      <c r="F670" s="95"/>
      <c r="G670" s="95"/>
      <c r="H670" s="95"/>
      <c r="I670" s="95"/>
      <c r="J670" s="95"/>
      <c r="K670" s="95"/>
      <c r="L670" s="95"/>
      <c r="M670" s="95"/>
      <c r="N670" s="95"/>
      <c r="O670" s="95"/>
      <c r="P670" s="95"/>
      <c r="Q670" s="95"/>
      <c r="R670" s="95"/>
      <c r="S670" s="95"/>
      <c r="T670" s="95"/>
      <c r="U670" s="95"/>
      <c r="V670" s="95"/>
      <c r="W670" s="95"/>
      <c r="X670" s="95"/>
      <c r="Y670" s="95"/>
      <c r="Z670" s="95"/>
      <c r="AA670" s="95"/>
      <c r="AB670" s="95"/>
      <c r="AC670" s="95"/>
      <c r="AD670" s="95"/>
      <c r="AE670" s="95"/>
      <c r="AF670" s="95"/>
      <c r="AG670" s="95"/>
      <c r="AH670" s="316"/>
      <c r="AI670" s="147"/>
    </row>
    <row r="671" spans="4:35">
      <c r="D671" s="95"/>
      <c r="E671" s="198"/>
      <c r="F671" s="95"/>
      <c r="G671" s="95"/>
      <c r="H671" s="95"/>
      <c r="I671" s="95"/>
      <c r="J671" s="95"/>
      <c r="K671" s="95"/>
      <c r="L671" s="95"/>
      <c r="M671" s="95"/>
      <c r="N671" s="95"/>
      <c r="O671" s="95"/>
      <c r="P671" s="95"/>
      <c r="Q671" s="95"/>
      <c r="R671" s="95"/>
      <c r="S671" s="95"/>
      <c r="T671" s="95"/>
      <c r="U671" s="95"/>
      <c r="V671" s="95"/>
      <c r="W671" s="95"/>
      <c r="X671" s="95"/>
      <c r="Y671" s="95"/>
      <c r="Z671" s="95"/>
      <c r="AA671" s="95"/>
      <c r="AB671" s="95"/>
      <c r="AC671" s="95"/>
      <c r="AD671" s="95"/>
      <c r="AE671" s="95"/>
      <c r="AF671" s="95"/>
      <c r="AG671" s="95"/>
      <c r="AH671" s="316"/>
      <c r="AI671" s="147"/>
    </row>
    <row r="672" spans="4:35">
      <c r="D672" s="95"/>
      <c r="E672" s="198"/>
      <c r="F672" s="95"/>
      <c r="G672" s="95"/>
      <c r="H672" s="95"/>
      <c r="I672" s="95"/>
      <c r="J672" s="95"/>
      <c r="K672" s="95"/>
      <c r="L672" s="95"/>
      <c r="M672" s="95"/>
      <c r="N672" s="95"/>
      <c r="O672" s="95"/>
      <c r="P672" s="95"/>
      <c r="Q672" s="95"/>
      <c r="R672" s="95"/>
      <c r="S672" s="95"/>
      <c r="T672" s="95"/>
      <c r="U672" s="95"/>
      <c r="V672" s="95"/>
      <c r="W672" s="95"/>
      <c r="X672" s="95"/>
      <c r="Y672" s="95"/>
      <c r="Z672" s="95"/>
      <c r="AA672" s="95"/>
      <c r="AB672" s="95"/>
      <c r="AC672" s="95"/>
      <c r="AD672" s="95"/>
      <c r="AE672" s="95"/>
      <c r="AF672" s="95"/>
      <c r="AG672" s="95"/>
      <c r="AH672" s="316"/>
      <c r="AI672" s="147"/>
    </row>
    <row r="673" spans="4:35">
      <c r="D673" s="95"/>
      <c r="E673" s="198"/>
      <c r="F673" s="95"/>
      <c r="G673" s="95"/>
      <c r="H673" s="95"/>
      <c r="I673" s="95"/>
      <c r="J673" s="95"/>
      <c r="K673" s="95"/>
      <c r="L673" s="95"/>
      <c r="M673" s="95"/>
      <c r="N673" s="95"/>
      <c r="O673" s="95"/>
      <c r="P673" s="95"/>
      <c r="Q673" s="95"/>
      <c r="R673" s="95"/>
      <c r="S673" s="95"/>
      <c r="T673" s="95"/>
      <c r="U673" s="95"/>
      <c r="V673" s="95"/>
      <c r="W673" s="95"/>
      <c r="X673" s="95"/>
      <c r="Y673" s="95"/>
      <c r="Z673" s="95"/>
      <c r="AA673" s="95"/>
      <c r="AB673" s="95"/>
      <c r="AC673" s="95"/>
      <c r="AD673" s="95"/>
      <c r="AE673" s="95"/>
      <c r="AF673" s="95"/>
      <c r="AG673" s="95"/>
      <c r="AH673" s="316"/>
      <c r="AI673" s="147"/>
    </row>
    <row r="674" spans="4:35">
      <c r="D674" s="95"/>
      <c r="E674" s="198"/>
      <c r="F674" s="95"/>
      <c r="G674" s="95"/>
      <c r="H674" s="95"/>
      <c r="I674" s="95"/>
      <c r="J674" s="95"/>
      <c r="K674" s="95"/>
      <c r="L674" s="95"/>
      <c r="M674" s="95"/>
      <c r="N674" s="95"/>
      <c r="O674" s="95"/>
      <c r="P674" s="95"/>
      <c r="Q674" s="95"/>
      <c r="R674" s="95"/>
      <c r="S674" s="95"/>
      <c r="T674" s="95"/>
      <c r="U674" s="95"/>
      <c r="V674" s="95"/>
      <c r="W674" s="95"/>
      <c r="X674" s="95"/>
      <c r="Y674" s="95"/>
      <c r="Z674" s="95"/>
      <c r="AA674" s="95"/>
      <c r="AB674" s="95"/>
      <c r="AC674" s="95"/>
      <c r="AD674" s="95"/>
      <c r="AE674" s="95"/>
      <c r="AF674" s="95"/>
      <c r="AG674" s="95"/>
      <c r="AH674" s="316"/>
      <c r="AI674" s="147"/>
    </row>
    <row r="675" spans="4:35">
      <c r="D675" s="95"/>
      <c r="E675" s="198"/>
      <c r="F675" s="95"/>
      <c r="G675" s="95"/>
      <c r="H675" s="95"/>
      <c r="I675" s="95"/>
      <c r="J675" s="95"/>
      <c r="K675" s="95"/>
      <c r="L675" s="95"/>
      <c r="M675" s="95"/>
      <c r="N675" s="95"/>
      <c r="O675" s="95"/>
      <c r="P675" s="95"/>
      <c r="Q675" s="95"/>
      <c r="R675" s="95"/>
      <c r="S675" s="95"/>
      <c r="T675" s="95"/>
      <c r="U675" s="95"/>
      <c r="V675" s="95"/>
      <c r="W675" s="95"/>
      <c r="X675" s="95"/>
      <c r="Y675" s="95"/>
      <c r="Z675" s="95"/>
      <c r="AA675" s="95"/>
      <c r="AB675" s="95"/>
      <c r="AC675" s="95"/>
      <c r="AD675" s="95"/>
      <c r="AE675" s="95"/>
      <c r="AF675" s="95"/>
      <c r="AG675" s="95"/>
      <c r="AH675" s="316"/>
      <c r="AI675" s="147"/>
    </row>
    <row r="676" spans="4:35">
      <c r="D676" s="95"/>
      <c r="E676" s="198"/>
      <c r="F676" s="95"/>
      <c r="G676" s="95"/>
      <c r="H676" s="95"/>
      <c r="I676" s="95"/>
      <c r="J676" s="95"/>
      <c r="K676" s="95"/>
      <c r="L676" s="95"/>
      <c r="M676" s="95"/>
      <c r="N676" s="95"/>
      <c r="O676" s="95"/>
      <c r="P676" s="95"/>
      <c r="Q676" s="95"/>
      <c r="R676" s="95"/>
      <c r="S676" s="95"/>
      <c r="T676" s="95"/>
      <c r="U676" s="95"/>
      <c r="V676" s="95"/>
      <c r="W676" s="95"/>
      <c r="X676" s="95"/>
      <c r="Y676" s="95"/>
      <c r="Z676" s="95"/>
      <c r="AA676" s="95"/>
      <c r="AB676" s="95"/>
      <c r="AC676" s="95"/>
      <c r="AD676" s="95"/>
      <c r="AE676" s="95"/>
      <c r="AF676" s="95"/>
      <c r="AG676" s="95"/>
      <c r="AH676" s="316"/>
      <c r="AI676" s="147"/>
    </row>
    <row r="677" spans="4:35">
      <c r="D677" s="95"/>
      <c r="E677" s="198"/>
      <c r="F677" s="95"/>
      <c r="G677" s="95"/>
      <c r="H677" s="95"/>
      <c r="I677" s="95"/>
      <c r="J677" s="95"/>
      <c r="K677" s="95"/>
      <c r="L677" s="95"/>
      <c r="M677" s="95"/>
      <c r="N677" s="95"/>
      <c r="O677" s="95"/>
      <c r="P677" s="95"/>
      <c r="Q677" s="95"/>
      <c r="R677" s="95"/>
      <c r="S677" s="95"/>
      <c r="T677" s="95"/>
      <c r="U677" s="95"/>
      <c r="V677" s="95"/>
      <c r="W677" s="95"/>
      <c r="X677" s="95"/>
      <c r="Y677" s="95"/>
      <c r="Z677" s="95"/>
      <c r="AA677" s="95"/>
      <c r="AB677" s="95"/>
      <c r="AC677" s="95"/>
      <c r="AD677" s="95"/>
      <c r="AE677" s="95"/>
      <c r="AF677" s="95"/>
      <c r="AG677" s="95"/>
      <c r="AH677" s="316"/>
      <c r="AI677" s="147"/>
    </row>
    <row r="678" spans="4:35">
      <c r="D678" s="95"/>
      <c r="E678" s="198"/>
      <c r="F678" s="95"/>
      <c r="G678" s="95"/>
      <c r="H678" s="95"/>
      <c r="I678" s="95"/>
      <c r="J678" s="95"/>
      <c r="K678" s="95"/>
      <c r="L678" s="95"/>
      <c r="M678" s="95"/>
      <c r="N678" s="95"/>
      <c r="O678" s="95"/>
      <c r="P678" s="95"/>
      <c r="Q678" s="95"/>
      <c r="R678" s="95"/>
      <c r="S678" s="95"/>
      <c r="T678" s="95"/>
      <c r="U678" s="95"/>
      <c r="V678" s="95"/>
      <c r="W678" s="95"/>
      <c r="X678" s="95"/>
      <c r="Y678" s="95"/>
      <c r="Z678" s="95"/>
      <c r="AA678" s="95"/>
      <c r="AB678" s="95"/>
      <c r="AC678" s="95"/>
      <c r="AD678" s="95"/>
      <c r="AE678" s="95"/>
      <c r="AF678" s="95"/>
      <c r="AG678" s="95"/>
      <c r="AH678" s="316"/>
      <c r="AI678" s="147"/>
    </row>
    <row r="679" spans="4:35">
      <c r="D679" s="95"/>
      <c r="E679" s="198"/>
      <c r="F679" s="95"/>
      <c r="G679" s="95"/>
      <c r="H679" s="95"/>
      <c r="I679" s="95"/>
      <c r="J679" s="95"/>
      <c r="K679" s="95"/>
      <c r="L679" s="95"/>
      <c r="M679" s="95"/>
      <c r="N679" s="95"/>
      <c r="O679" s="95"/>
      <c r="P679" s="95"/>
      <c r="Q679" s="95"/>
      <c r="R679" s="95"/>
      <c r="S679" s="95"/>
      <c r="T679" s="95"/>
      <c r="U679" s="95"/>
      <c r="V679" s="95"/>
      <c r="W679" s="95"/>
      <c r="X679" s="95"/>
      <c r="Y679" s="95"/>
      <c r="Z679" s="95"/>
      <c r="AA679" s="95"/>
      <c r="AB679" s="95"/>
      <c r="AC679" s="95"/>
      <c r="AD679" s="95"/>
      <c r="AE679" s="95"/>
      <c r="AF679" s="95"/>
      <c r="AG679" s="95"/>
      <c r="AH679" s="316"/>
      <c r="AI679" s="147"/>
    </row>
    <row r="680" spans="4:35">
      <c r="D680" s="95"/>
      <c r="E680" s="198"/>
      <c r="F680" s="95"/>
      <c r="G680" s="95"/>
      <c r="H680" s="95"/>
      <c r="I680" s="95"/>
      <c r="J680" s="95"/>
      <c r="K680" s="95"/>
      <c r="L680" s="95"/>
      <c r="M680" s="95"/>
      <c r="N680" s="95"/>
      <c r="O680" s="95"/>
      <c r="P680" s="95"/>
      <c r="Q680" s="95"/>
      <c r="R680" s="95"/>
      <c r="S680" s="95"/>
      <c r="T680" s="95"/>
      <c r="U680" s="95"/>
      <c r="V680" s="95"/>
      <c r="W680" s="95"/>
      <c r="X680" s="95"/>
      <c r="Y680" s="95"/>
      <c r="Z680" s="95"/>
      <c r="AA680" s="95"/>
      <c r="AB680" s="95"/>
      <c r="AC680" s="95"/>
      <c r="AD680" s="95"/>
      <c r="AE680" s="95"/>
      <c r="AF680" s="95"/>
      <c r="AG680" s="95"/>
      <c r="AH680" s="316"/>
      <c r="AI680" s="147"/>
    </row>
    <row r="681" spans="4:35">
      <c r="D681" s="95"/>
      <c r="E681" s="198"/>
      <c r="F681" s="95"/>
      <c r="G681" s="95"/>
      <c r="H681" s="95"/>
      <c r="I681" s="95"/>
      <c r="J681" s="95"/>
      <c r="K681" s="95"/>
      <c r="L681" s="95"/>
      <c r="M681" s="95"/>
      <c r="N681" s="95"/>
      <c r="O681" s="95"/>
      <c r="P681" s="95"/>
      <c r="Q681" s="95"/>
      <c r="R681" s="95"/>
      <c r="S681" s="95"/>
      <c r="T681" s="95"/>
      <c r="U681" s="95"/>
      <c r="V681" s="95"/>
      <c r="W681" s="95"/>
      <c r="X681" s="95"/>
      <c r="Y681" s="95"/>
      <c r="Z681" s="95"/>
      <c r="AA681" s="95"/>
      <c r="AB681" s="95"/>
      <c r="AC681" s="95"/>
      <c r="AD681" s="95"/>
      <c r="AE681" s="95"/>
      <c r="AF681" s="95"/>
      <c r="AG681" s="95"/>
      <c r="AH681" s="316"/>
      <c r="AI681" s="147"/>
    </row>
    <row r="682" spans="4:35">
      <c r="D682" s="95"/>
      <c r="E682" s="198"/>
      <c r="F682" s="95"/>
      <c r="G682" s="95"/>
      <c r="H682" s="95"/>
      <c r="I682" s="95"/>
      <c r="J682" s="95"/>
      <c r="K682" s="95"/>
      <c r="L682" s="95"/>
      <c r="M682" s="95"/>
      <c r="N682" s="95"/>
      <c r="O682" s="95"/>
      <c r="P682" s="95"/>
      <c r="Q682" s="95"/>
      <c r="R682" s="95"/>
      <c r="S682" s="95"/>
      <c r="T682" s="95"/>
      <c r="U682" s="95"/>
      <c r="V682" s="95"/>
      <c r="W682" s="95"/>
      <c r="X682" s="95"/>
      <c r="Y682" s="95"/>
      <c r="Z682" s="95"/>
      <c r="AA682" s="95"/>
      <c r="AB682" s="95"/>
      <c r="AC682" s="95"/>
      <c r="AD682" s="95"/>
      <c r="AE682" s="95"/>
      <c r="AF682" s="95"/>
      <c r="AG682" s="95"/>
      <c r="AH682" s="316"/>
      <c r="AI682" s="147"/>
    </row>
    <row r="683" spans="4:35">
      <c r="D683" s="95"/>
      <c r="E683" s="198"/>
      <c r="F683" s="95"/>
      <c r="G683" s="95"/>
      <c r="H683" s="95"/>
      <c r="I683" s="95"/>
      <c r="J683" s="95"/>
      <c r="K683" s="95"/>
      <c r="L683" s="95"/>
      <c r="M683" s="95"/>
      <c r="N683" s="95"/>
      <c r="O683" s="95"/>
      <c r="P683" s="95"/>
      <c r="Q683" s="95"/>
      <c r="R683" s="95"/>
      <c r="S683" s="95"/>
      <c r="T683" s="95"/>
      <c r="U683" s="95"/>
      <c r="V683" s="95"/>
      <c r="W683" s="95"/>
      <c r="X683" s="95"/>
      <c r="Y683" s="95"/>
      <c r="Z683" s="95"/>
      <c r="AA683" s="95"/>
      <c r="AB683" s="95"/>
      <c r="AC683" s="95"/>
      <c r="AD683" s="95"/>
      <c r="AE683" s="95"/>
      <c r="AF683" s="95"/>
      <c r="AG683" s="95"/>
      <c r="AH683" s="316"/>
      <c r="AI683" s="147"/>
    </row>
    <row r="684" spans="4:35">
      <c r="D684" s="95"/>
      <c r="E684" s="198"/>
      <c r="F684" s="95"/>
      <c r="G684" s="95"/>
      <c r="H684" s="95"/>
      <c r="I684" s="95"/>
      <c r="J684" s="95"/>
      <c r="K684" s="95"/>
      <c r="L684" s="95"/>
      <c r="M684" s="95"/>
      <c r="N684" s="95"/>
      <c r="O684" s="95"/>
      <c r="P684" s="95"/>
      <c r="Q684" s="95"/>
      <c r="R684" s="95"/>
      <c r="S684" s="95"/>
      <c r="T684" s="95"/>
      <c r="U684" s="95"/>
      <c r="V684" s="95"/>
      <c r="W684" s="95"/>
      <c r="X684" s="95"/>
      <c r="Y684" s="95"/>
      <c r="Z684" s="95"/>
      <c r="AA684" s="95"/>
      <c r="AB684" s="95"/>
      <c r="AC684" s="95"/>
      <c r="AD684" s="95"/>
      <c r="AE684" s="95"/>
      <c r="AF684" s="95"/>
      <c r="AG684" s="95"/>
      <c r="AH684" s="316"/>
      <c r="AI684" s="147"/>
    </row>
    <row r="685" spans="4:35">
      <c r="D685" s="95"/>
      <c r="E685" s="198"/>
      <c r="F685" s="95"/>
      <c r="G685" s="95"/>
      <c r="H685" s="95"/>
      <c r="I685" s="95"/>
      <c r="J685" s="95"/>
      <c r="K685" s="95"/>
      <c r="L685" s="95"/>
      <c r="M685" s="95"/>
      <c r="N685" s="95"/>
      <c r="O685" s="95"/>
      <c r="P685" s="95"/>
      <c r="Q685" s="95"/>
      <c r="R685" s="95"/>
      <c r="S685" s="95"/>
      <c r="T685" s="95"/>
      <c r="U685" s="95"/>
      <c r="V685" s="95"/>
      <c r="W685" s="95"/>
      <c r="X685" s="95"/>
      <c r="Y685" s="95"/>
      <c r="Z685" s="95"/>
      <c r="AA685" s="95"/>
      <c r="AB685" s="95"/>
      <c r="AC685" s="95"/>
      <c r="AD685" s="95"/>
      <c r="AE685" s="95"/>
      <c r="AF685" s="95"/>
      <c r="AG685" s="95"/>
      <c r="AH685" s="316"/>
      <c r="AI685" s="147"/>
    </row>
    <row r="686" spans="4:35">
      <c r="D686" s="95"/>
      <c r="E686" s="198"/>
      <c r="F686" s="95"/>
      <c r="G686" s="95"/>
      <c r="H686" s="95"/>
      <c r="I686" s="95"/>
      <c r="J686" s="95"/>
      <c r="K686" s="95"/>
      <c r="L686" s="95"/>
      <c r="M686" s="95"/>
      <c r="N686" s="95"/>
      <c r="O686" s="95"/>
      <c r="P686" s="95"/>
      <c r="Q686" s="95"/>
      <c r="R686" s="95"/>
      <c r="S686" s="95"/>
      <c r="T686" s="95"/>
      <c r="U686" s="95"/>
      <c r="V686" s="95"/>
      <c r="W686" s="95"/>
      <c r="X686" s="95"/>
      <c r="Y686" s="95"/>
      <c r="Z686" s="95"/>
      <c r="AA686" s="95"/>
      <c r="AB686" s="95"/>
      <c r="AC686" s="95"/>
      <c r="AD686" s="95"/>
      <c r="AE686" s="95"/>
      <c r="AF686" s="95"/>
      <c r="AG686" s="95"/>
      <c r="AH686" s="316"/>
      <c r="AI686" s="147"/>
    </row>
    <row r="687" spans="4:35">
      <c r="D687" s="95"/>
      <c r="E687" s="198"/>
      <c r="F687" s="95"/>
      <c r="G687" s="95"/>
      <c r="H687" s="95"/>
      <c r="I687" s="95"/>
      <c r="J687" s="95"/>
      <c r="K687" s="95"/>
      <c r="L687" s="95"/>
      <c r="M687" s="95"/>
      <c r="N687" s="95"/>
      <c r="O687" s="95"/>
      <c r="P687" s="95"/>
      <c r="Q687" s="95"/>
      <c r="R687" s="95"/>
      <c r="S687" s="95"/>
      <c r="T687" s="95"/>
      <c r="U687" s="95"/>
      <c r="V687" s="95"/>
      <c r="W687" s="95"/>
      <c r="X687" s="95"/>
      <c r="Y687" s="95"/>
      <c r="Z687" s="95"/>
      <c r="AA687" s="95"/>
      <c r="AB687" s="95"/>
      <c r="AC687" s="95"/>
      <c r="AD687" s="95"/>
      <c r="AE687" s="95"/>
      <c r="AF687" s="95"/>
      <c r="AG687" s="95"/>
      <c r="AH687" s="316"/>
      <c r="AI687" s="147"/>
    </row>
    <row r="688" spans="4:35">
      <c r="D688" s="95"/>
      <c r="E688" s="198"/>
      <c r="F688" s="95"/>
      <c r="G688" s="95"/>
      <c r="H688" s="95"/>
      <c r="I688" s="95"/>
      <c r="J688" s="95"/>
      <c r="K688" s="95"/>
      <c r="L688" s="95"/>
      <c r="M688" s="95"/>
      <c r="N688" s="95"/>
      <c r="O688" s="95"/>
      <c r="P688" s="95"/>
      <c r="Q688" s="95"/>
      <c r="R688" s="95"/>
      <c r="S688" s="95"/>
      <c r="T688" s="95"/>
      <c r="U688" s="95"/>
      <c r="V688" s="95"/>
      <c r="W688" s="95"/>
      <c r="X688" s="95"/>
      <c r="Y688" s="95"/>
      <c r="Z688" s="95"/>
      <c r="AA688" s="95"/>
      <c r="AB688" s="95"/>
      <c r="AC688" s="95"/>
      <c r="AD688" s="95"/>
      <c r="AE688" s="95"/>
      <c r="AF688" s="95"/>
      <c r="AG688" s="95"/>
      <c r="AH688" s="316"/>
      <c r="AI688" s="147"/>
    </row>
    <row r="689" spans="4:35">
      <c r="D689" s="95"/>
      <c r="E689" s="198"/>
      <c r="F689" s="95"/>
      <c r="G689" s="95"/>
      <c r="H689" s="95"/>
      <c r="I689" s="95"/>
      <c r="J689" s="95"/>
      <c r="K689" s="95"/>
      <c r="L689" s="95"/>
      <c r="M689" s="95"/>
      <c r="N689" s="95"/>
      <c r="O689" s="95"/>
      <c r="P689" s="95"/>
      <c r="Q689" s="95"/>
      <c r="R689" s="95"/>
      <c r="S689" s="95"/>
      <c r="T689" s="95"/>
      <c r="U689" s="95"/>
      <c r="V689" s="95"/>
      <c r="W689" s="95"/>
      <c r="X689" s="95"/>
      <c r="Y689" s="95"/>
      <c r="Z689" s="95"/>
      <c r="AA689" s="95"/>
      <c r="AB689" s="95"/>
      <c r="AC689" s="95"/>
      <c r="AD689" s="95"/>
      <c r="AE689" s="95"/>
      <c r="AF689" s="95"/>
      <c r="AG689" s="95"/>
      <c r="AH689" s="316"/>
      <c r="AI689" s="147"/>
    </row>
    <row r="690" spans="4:35">
      <c r="D690" s="95"/>
      <c r="E690" s="198"/>
      <c r="F690" s="95"/>
      <c r="G690" s="95"/>
      <c r="H690" s="95"/>
      <c r="I690" s="95"/>
      <c r="J690" s="95"/>
      <c r="K690" s="95"/>
      <c r="L690" s="95"/>
      <c r="M690" s="95"/>
      <c r="N690" s="95"/>
      <c r="O690" s="95"/>
      <c r="P690" s="95"/>
      <c r="Q690" s="95"/>
      <c r="R690" s="95"/>
      <c r="S690" s="95"/>
      <c r="T690" s="95"/>
      <c r="U690" s="95"/>
      <c r="V690" s="95"/>
      <c r="W690" s="95"/>
      <c r="X690" s="95"/>
      <c r="Y690" s="95"/>
      <c r="Z690" s="95"/>
      <c r="AA690" s="95"/>
      <c r="AB690" s="95"/>
      <c r="AC690" s="95"/>
      <c r="AD690" s="95"/>
      <c r="AE690" s="95"/>
      <c r="AF690" s="95"/>
      <c r="AG690" s="95"/>
      <c r="AH690" s="316"/>
      <c r="AI690" s="147"/>
    </row>
    <row r="691" spans="4:35">
      <c r="D691" s="95"/>
      <c r="E691" s="198"/>
      <c r="F691" s="95"/>
      <c r="G691" s="95"/>
      <c r="H691" s="95"/>
      <c r="I691" s="95"/>
      <c r="J691" s="95"/>
      <c r="K691" s="95"/>
      <c r="L691" s="95"/>
      <c r="M691" s="95"/>
      <c r="N691" s="95"/>
      <c r="O691" s="95"/>
      <c r="P691" s="95"/>
      <c r="Q691" s="95"/>
      <c r="R691" s="95"/>
      <c r="S691" s="95"/>
      <c r="T691" s="95"/>
      <c r="U691" s="95"/>
      <c r="V691" s="95"/>
      <c r="W691" s="95"/>
      <c r="X691" s="95"/>
      <c r="Y691" s="95"/>
      <c r="Z691" s="95"/>
      <c r="AA691" s="95"/>
      <c r="AB691" s="95"/>
      <c r="AC691" s="95"/>
      <c r="AD691" s="95"/>
      <c r="AE691" s="95"/>
      <c r="AF691" s="95"/>
      <c r="AG691" s="95"/>
      <c r="AH691" s="316"/>
      <c r="AI691" s="147"/>
    </row>
    <row r="692" spans="4:35">
      <c r="D692" s="95"/>
      <c r="E692" s="198"/>
      <c r="F692" s="95"/>
      <c r="G692" s="95"/>
      <c r="H692" s="95"/>
      <c r="I692" s="95"/>
      <c r="J692" s="95"/>
      <c r="K692" s="95"/>
      <c r="L692" s="95"/>
      <c r="M692" s="95"/>
      <c r="N692" s="95"/>
      <c r="O692" s="95"/>
      <c r="P692" s="95"/>
      <c r="Q692" s="95"/>
      <c r="R692" s="95"/>
      <c r="S692" s="95"/>
      <c r="T692" s="95"/>
      <c r="U692" s="95"/>
      <c r="V692" s="95"/>
      <c r="W692" s="95"/>
      <c r="X692" s="95"/>
      <c r="Y692" s="95"/>
      <c r="Z692" s="95"/>
      <c r="AA692" s="95"/>
      <c r="AB692" s="95"/>
      <c r="AC692" s="95"/>
      <c r="AD692" s="95"/>
      <c r="AE692" s="95"/>
      <c r="AF692" s="95"/>
      <c r="AG692" s="95"/>
      <c r="AH692" s="316"/>
      <c r="AI692" s="147"/>
    </row>
    <row r="693" spans="4:35">
      <c r="D693" s="95"/>
      <c r="E693" s="198"/>
      <c r="F693" s="95"/>
      <c r="G693" s="95"/>
      <c r="H693" s="95"/>
      <c r="I693" s="95"/>
      <c r="J693" s="95"/>
      <c r="K693" s="95"/>
      <c r="L693" s="95"/>
      <c r="M693" s="95"/>
      <c r="N693" s="95"/>
      <c r="O693" s="95"/>
      <c r="P693" s="95"/>
      <c r="Q693" s="95"/>
      <c r="R693" s="95"/>
      <c r="S693" s="95"/>
      <c r="T693" s="95"/>
      <c r="U693" s="95"/>
      <c r="V693" s="95"/>
      <c r="W693" s="95"/>
      <c r="X693" s="95"/>
      <c r="Y693" s="95"/>
      <c r="Z693" s="95"/>
      <c r="AA693" s="95"/>
      <c r="AB693" s="95"/>
      <c r="AC693" s="95"/>
      <c r="AD693" s="95"/>
      <c r="AE693" s="95"/>
      <c r="AF693" s="95"/>
      <c r="AG693" s="95"/>
      <c r="AH693" s="316"/>
      <c r="AI693" s="147"/>
    </row>
    <row r="694" spans="4:35">
      <c r="D694" s="95"/>
      <c r="E694" s="198"/>
      <c r="F694" s="95"/>
      <c r="G694" s="95"/>
      <c r="H694" s="95"/>
      <c r="I694" s="95"/>
      <c r="J694" s="95"/>
      <c r="K694" s="95"/>
      <c r="L694" s="95"/>
      <c r="M694" s="95"/>
      <c r="N694" s="95"/>
      <c r="O694" s="95"/>
      <c r="P694" s="95"/>
      <c r="Q694" s="95"/>
      <c r="R694" s="95"/>
      <c r="S694" s="95"/>
      <c r="T694" s="95"/>
      <c r="U694" s="95"/>
      <c r="V694" s="95"/>
      <c r="W694" s="95"/>
      <c r="X694" s="95"/>
      <c r="Y694" s="95"/>
      <c r="Z694" s="95"/>
      <c r="AA694" s="95"/>
      <c r="AB694" s="95"/>
      <c r="AC694" s="95"/>
      <c r="AD694" s="95"/>
      <c r="AE694" s="95"/>
      <c r="AF694" s="95"/>
      <c r="AG694" s="95"/>
      <c r="AH694" s="316"/>
      <c r="AI694" s="147"/>
    </row>
    <row r="695" spans="4:35">
      <c r="D695" s="95"/>
      <c r="E695" s="198"/>
      <c r="F695" s="95"/>
      <c r="G695" s="95"/>
      <c r="H695" s="95"/>
      <c r="I695" s="95"/>
      <c r="J695" s="95"/>
      <c r="K695" s="95"/>
      <c r="L695" s="95"/>
      <c r="M695" s="95"/>
      <c r="N695" s="95"/>
      <c r="O695" s="95"/>
      <c r="P695" s="95"/>
      <c r="Q695" s="95"/>
      <c r="R695" s="95"/>
      <c r="S695" s="95"/>
      <c r="T695" s="95"/>
      <c r="U695" s="95"/>
      <c r="V695" s="95"/>
      <c r="W695" s="95"/>
      <c r="X695" s="95"/>
      <c r="Y695" s="95"/>
      <c r="Z695" s="95"/>
      <c r="AA695" s="95"/>
      <c r="AB695" s="95"/>
      <c r="AC695" s="95"/>
      <c r="AD695" s="95"/>
      <c r="AE695" s="95"/>
      <c r="AF695" s="95"/>
      <c r="AG695" s="95"/>
      <c r="AH695" s="316"/>
      <c r="AI695" s="147"/>
    </row>
    <row r="696" spans="4:35">
      <c r="D696" s="95"/>
      <c r="E696" s="198"/>
      <c r="F696" s="95"/>
      <c r="G696" s="95"/>
      <c r="H696" s="95"/>
      <c r="I696" s="95"/>
      <c r="J696" s="95"/>
      <c r="K696" s="95"/>
      <c r="L696" s="95"/>
      <c r="M696" s="95"/>
      <c r="N696" s="95"/>
      <c r="O696" s="95"/>
      <c r="P696" s="95"/>
      <c r="Q696" s="95"/>
      <c r="R696" s="95"/>
      <c r="S696" s="95"/>
      <c r="T696" s="95"/>
      <c r="U696" s="95"/>
      <c r="V696" s="95"/>
      <c r="W696" s="95"/>
      <c r="X696" s="95"/>
      <c r="Y696" s="95"/>
      <c r="Z696" s="95"/>
      <c r="AA696" s="95"/>
      <c r="AB696" s="95"/>
      <c r="AC696" s="95"/>
      <c r="AD696" s="95"/>
      <c r="AE696" s="95"/>
      <c r="AF696" s="95"/>
      <c r="AG696" s="95"/>
      <c r="AH696" s="316"/>
      <c r="AI696" s="147"/>
    </row>
    <row r="697" spans="4:35">
      <c r="D697" s="95"/>
      <c r="E697" s="198"/>
      <c r="F697" s="95"/>
      <c r="G697" s="95"/>
      <c r="H697" s="95"/>
      <c r="I697" s="95"/>
      <c r="J697" s="95"/>
      <c r="K697" s="95"/>
      <c r="L697" s="95"/>
      <c r="M697" s="95"/>
      <c r="N697" s="95"/>
      <c r="O697" s="95"/>
      <c r="P697" s="95"/>
      <c r="Q697" s="95"/>
      <c r="R697" s="95"/>
      <c r="S697" s="95"/>
      <c r="T697" s="95"/>
      <c r="U697" s="95"/>
      <c r="V697" s="95"/>
      <c r="W697" s="95"/>
      <c r="X697" s="95"/>
      <c r="Y697" s="95"/>
      <c r="Z697" s="95"/>
      <c r="AA697" s="95"/>
      <c r="AB697" s="95"/>
      <c r="AC697" s="95"/>
      <c r="AD697" s="95"/>
      <c r="AE697" s="95"/>
      <c r="AF697" s="95"/>
      <c r="AG697" s="95"/>
      <c r="AH697" s="316"/>
      <c r="AI697" s="147"/>
    </row>
    <row r="698" spans="4:35">
      <c r="D698" s="95"/>
      <c r="E698" s="198"/>
      <c r="F698" s="95"/>
      <c r="G698" s="95"/>
      <c r="H698" s="95"/>
      <c r="I698" s="95"/>
      <c r="J698" s="95"/>
      <c r="K698" s="95"/>
      <c r="L698" s="95"/>
      <c r="M698" s="95"/>
      <c r="N698" s="95"/>
      <c r="O698" s="95"/>
      <c r="P698" s="95"/>
      <c r="Q698" s="95"/>
      <c r="R698" s="95"/>
      <c r="S698" s="95"/>
      <c r="T698" s="95"/>
      <c r="U698" s="95"/>
      <c r="V698" s="95"/>
      <c r="W698" s="95"/>
      <c r="X698" s="95"/>
      <c r="Y698" s="95"/>
      <c r="Z698" s="95"/>
      <c r="AA698" s="95"/>
      <c r="AB698" s="95"/>
      <c r="AC698" s="95"/>
      <c r="AD698" s="95"/>
      <c r="AE698" s="95"/>
      <c r="AF698" s="95"/>
      <c r="AG698" s="95"/>
      <c r="AH698" s="316"/>
      <c r="AI698" s="147"/>
    </row>
    <row r="699" spans="4:35">
      <c r="D699" s="95"/>
      <c r="E699" s="198"/>
      <c r="F699" s="95"/>
      <c r="G699" s="95"/>
      <c r="H699" s="95"/>
      <c r="I699" s="95"/>
      <c r="J699" s="95"/>
      <c r="K699" s="95"/>
      <c r="L699" s="95"/>
      <c r="M699" s="95"/>
      <c r="N699" s="95"/>
      <c r="O699" s="95"/>
      <c r="P699" s="95"/>
      <c r="Q699" s="95"/>
      <c r="R699" s="95"/>
      <c r="S699" s="95"/>
      <c r="T699" s="95"/>
      <c r="U699" s="95"/>
      <c r="V699" s="95"/>
      <c r="W699" s="95"/>
      <c r="X699" s="95"/>
      <c r="Y699" s="95"/>
      <c r="Z699" s="95"/>
      <c r="AA699" s="95"/>
      <c r="AB699" s="95"/>
      <c r="AC699" s="95"/>
      <c r="AD699" s="95"/>
      <c r="AE699" s="95"/>
      <c r="AF699" s="95"/>
      <c r="AG699" s="95"/>
      <c r="AH699" s="316"/>
      <c r="AI699" s="147"/>
    </row>
    <row r="700" spans="4:35">
      <c r="D700" s="95"/>
      <c r="E700" s="198"/>
      <c r="F700" s="95"/>
      <c r="G700" s="95"/>
      <c r="H700" s="95"/>
      <c r="I700" s="95"/>
      <c r="J700" s="95"/>
      <c r="K700" s="95"/>
      <c r="L700" s="95"/>
      <c r="M700" s="95"/>
      <c r="N700" s="95"/>
      <c r="O700" s="95"/>
      <c r="P700" s="95"/>
      <c r="Q700" s="95"/>
      <c r="R700" s="95"/>
      <c r="S700" s="95"/>
      <c r="T700" s="95"/>
      <c r="U700" s="95"/>
      <c r="V700" s="95"/>
      <c r="W700" s="95"/>
      <c r="X700" s="95"/>
      <c r="Y700" s="95"/>
      <c r="Z700" s="95"/>
      <c r="AA700" s="95"/>
      <c r="AB700" s="95"/>
      <c r="AC700" s="95"/>
      <c r="AD700" s="95"/>
      <c r="AE700" s="95"/>
      <c r="AF700" s="95"/>
      <c r="AG700" s="95"/>
      <c r="AH700" s="316"/>
      <c r="AI700" s="147"/>
    </row>
    <row r="701" spans="4:35">
      <c r="D701" s="95"/>
      <c r="E701" s="198"/>
      <c r="F701" s="95"/>
      <c r="G701" s="95"/>
      <c r="H701" s="95"/>
      <c r="I701" s="95"/>
      <c r="J701" s="95"/>
      <c r="K701" s="95"/>
      <c r="L701" s="95"/>
      <c r="M701" s="95"/>
      <c r="N701" s="95"/>
      <c r="O701" s="95"/>
      <c r="P701" s="95"/>
      <c r="Q701" s="95"/>
      <c r="R701" s="95"/>
      <c r="S701" s="95"/>
      <c r="T701" s="95"/>
      <c r="U701" s="95"/>
      <c r="V701" s="95"/>
      <c r="W701" s="95"/>
      <c r="X701" s="95"/>
      <c r="Y701" s="95"/>
      <c r="Z701" s="95"/>
      <c r="AA701" s="95"/>
      <c r="AB701" s="95"/>
      <c r="AC701" s="95"/>
      <c r="AD701" s="95"/>
      <c r="AE701" s="95"/>
      <c r="AF701" s="95"/>
      <c r="AG701" s="95"/>
      <c r="AH701" s="316"/>
      <c r="AI701" s="147"/>
    </row>
    <row r="702" spans="4:35">
      <c r="D702" s="95"/>
      <c r="E702" s="198"/>
      <c r="F702" s="95"/>
      <c r="G702" s="95"/>
      <c r="H702" s="95"/>
      <c r="I702" s="95"/>
      <c r="J702" s="95"/>
      <c r="K702" s="95"/>
      <c r="L702" s="95"/>
      <c r="M702" s="95"/>
      <c r="N702" s="95"/>
      <c r="O702" s="95"/>
      <c r="P702" s="95"/>
      <c r="Q702" s="95"/>
      <c r="R702" s="95"/>
      <c r="S702" s="95"/>
      <c r="T702" s="95"/>
      <c r="U702" s="95"/>
      <c r="V702" s="95"/>
      <c r="W702" s="95"/>
      <c r="X702" s="95"/>
      <c r="Y702" s="95"/>
      <c r="Z702" s="95"/>
      <c r="AA702" s="95"/>
      <c r="AB702" s="95"/>
      <c r="AC702" s="95"/>
      <c r="AD702" s="95"/>
      <c r="AE702" s="95"/>
      <c r="AF702" s="95"/>
      <c r="AG702" s="95"/>
      <c r="AH702" s="316"/>
      <c r="AI702" s="147"/>
    </row>
    <row r="703" spans="4:35">
      <c r="D703" s="95"/>
      <c r="E703" s="198"/>
      <c r="F703" s="95"/>
      <c r="G703" s="95"/>
      <c r="H703" s="95"/>
      <c r="I703" s="95"/>
      <c r="J703" s="95"/>
      <c r="K703" s="95"/>
      <c r="L703" s="95"/>
      <c r="M703" s="95"/>
      <c r="N703" s="95"/>
      <c r="O703" s="95"/>
      <c r="P703" s="95"/>
      <c r="Q703" s="95"/>
      <c r="R703" s="95"/>
      <c r="S703" s="95"/>
      <c r="T703" s="95"/>
      <c r="U703" s="95"/>
      <c r="V703" s="95"/>
      <c r="W703" s="95"/>
      <c r="X703" s="95"/>
      <c r="Y703" s="95"/>
      <c r="Z703" s="95"/>
      <c r="AA703" s="95"/>
      <c r="AB703" s="95"/>
      <c r="AC703" s="95"/>
      <c r="AD703" s="95"/>
      <c r="AE703" s="95"/>
      <c r="AF703" s="95"/>
      <c r="AG703" s="95"/>
      <c r="AH703" s="316"/>
      <c r="AI703" s="147"/>
    </row>
    <row r="704" spans="4:35">
      <c r="D704" s="95"/>
      <c r="E704" s="198"/>
      <c r="F704" s="95"/>
      <c r="G704" s="95"/>
      <c r="H704" s="95"/>
      <c r="I704" s="95"/>
      <c r="J704" s="95"/>
      <c r="K704" s="95"/>
      <c r="L704" s="95"/>
      <c r="M704" s="95"/>
      <c r="N704" s="95"/>
      <c r="O704" s="95"/>
      <c r="P704" s="95"/>
      <c r="Q704" s="95"/>
      <c r="R704" s="95"/>
      <c r="S704" s="95"/>
      <c r="T704" s="95"/>
      <c r="U704" s="95"/>
      <c r="V704" s="95"/>
      <c r="W704" s="95"/>
      <c r="X704" s="95"/>
      <c r="Y704" s="95"/>
      <c r="Z704" s="95"/>
      <c r="AA704" s="95"/>
      <c r="AB704" s="95"/>
      <c r="AC704" s="95"/>
      <c r="AD704" s="95"/>
      <c r="AE704" s="95"/>
      <c r="AF704" s="95"/>
      <c r="AG704" s="95"/>
      <c r="AH704" s="316"/>
      <c r="AI704" s="147"/>
    </row>
    <row r="705" spans="4:35">
      <c r="D705" s="95"/>
      <c r="E705" s="198"/>
      <c r="F705" s="95"/>
      <c r="G705" s="95"/>
      <c r="H705" s="95"/>
      <c r="I705" s="95"/>
      <c r="J705" s="95"/>
      <c r="K705" s="95"/>
      <c r="L705" s="95"/>
      <c r="M705" s="95"/>
      <c r="N705" s="95"/>
      <c r="O705" s="95"/>
      <c r="P705" s="95"/>
      <c r="Q705" s="95"/>
      <c r="R705" s="95"/>
      <c r="S705" s="95"/>
      <c r="T705" s="95"/>
      <c r="U705" s="95"/>
      <c r="V705" s="95"/>
      <c r="W705" s="95"/>
      <c r="X705" s="95"/>
      <c r="Y705" s="95"/>
      <c r="Z705" s="95"/>
      <c r="AA705" s="95"/>
      <c r="AB705" s="95"/>
      <c r="AC705" s="95"/>
      <c r="AD705" s="95"/>
      <c r="AE705" s="95"/>
      <c r="AF705" s="95"/>
      <c r="AG705" s="95"/>
      <c r="AH705" s="316"/>
      <c r="AI705" s="147"/>
    </row>
    <row r="706" spans="4:35">
      <c r="D706" s="95"/>
      <c r="E706" s="198"/>
      <c r="F706" s="95"/>
      <c r="G706" s="95"/>
      <c r="H706" s="95"/>
      <c r="I706" s="95"/>
      <c r="J706" s="95"/>
      <c r="K706" s="95"/>
      <c r="L706" s="95"/>
      <c r="M706" s="95"/>
      <c r="N706" s="95"/>
      <c r="O706" s="95"/>
      <c r="P706" s="95"/>
      <c r="Q706" s="95"/>
      <c r="R706" s="95"/>
      <c r="S706" s="95"/>
      <c r="T706" s="95"/>
      <c r="U706" s="95"/>
      <c r="V706" s="95"/>
      <c r="W706" s="95"/>
      <c r="X706" s="95"/>
      <c r="Y706" s="95"/>
      <c r="Z706" s="95"/>
      <c r="AA706" s="95"/>
      <c r="AB706" s="95"/>
      <c r="AC706" s="95"/>
      <c r="AD706" s="95"/>
      <c r="AE706" s="95"/>
      <c r="AF706" s="95"/>
      <c r="AG706" s="95"/>
      <c r="AH706" s="316"/>
      <c r="AI706" s="147"/>
    </row>
    <row r="707" spans="4:35">
      <c r="D707" s="95"/>
      <c r="E707" s="198"/>
      <c r="F707" s="95"/>
      <c r="G707" s="95"/>
      <c r="H707" s="95"/>
      <c r="I707" s="95"/>
      <c r="J707" s="95"/>
      <c r="K707" s="95"/>
      <c r="L707" s="95"/>
      <c r="M707" s="95"/>
      <c r="N707" s="95"/>
      <c r="O707" s="95"/>
      <c r="P707" s="95"/>
      <c r="Q707" s="95"/>
      <c r="R707" s="95"/>
      <c r="S707" s="95"/>
      <c r="T707" s="95"/>
      <c r="U707" s="95"/>
      <c r="V707" s="95"/>
      <c r="W707" s="95"/>
      <c r="X707" s="95"/>
      <c r="Y707" s="95"/>
      <c r="Z707" s="95"/>
      <c r="AA707" s="95"/>
      <c r="AB707" s="95"/>
      <c r="AC707" s="95"/>
      <c r="AD707" s="95"/>
      <c r="AE707" s="95"/>
      <c r="AF707" s="95"/>
      <c r="AG707" s="95"/>
      <c r="AH707" s="316"/>
      <c r="AI707" s="147"/>
    </row>
    <row r="708" spans="4:35">
      <c r="D708" s="95"/>
      <c r="E708" s="198"/>
      <c r="F708" s="95"/>
      <c r="G708" s="95"/>
      <c r="H708" s="95"/>
      <c r="I708" s="95"/>
      <c r="J708" s="95"/>
      <c r="K708" s="95"/>
      <c r="L708" s="95"/>
      <c r="M708" s="95"/>
      <c r="N708" s="95"/>
      <c r="O708" s="95"/>
      <c r="P708" s="95"/>
      <c r="Q708" s="95"/>
      <c r="R708" s="95"/>
      <c r="S708" s="95"/>
      <c r="T708" s="95"/>
      <c r="U708" s="95"/>
      <c r="V708" s="95"/>
      <c r="W708" s="95"/>
      <c r="X708" s="95"/>
      <c r="Y708" s="95"/>
      <c r="Z708" s="95"/>
      <c r="AA708" s="95"/>
      <c r="AB708" s="95"/>
      <c r="AC708" s="95"/>
      <c r="AD708" s="95"/>
      <c r="AE708" s="95"/>
      <c r="AF708" s="95"/>
      <c r="AG708" s="95"/>
      <c r="AH708" s="316"/>
      <c r="AI708" s="147"/>
    </row>
    <row r="709" spans="4:35">
      <c r="D709" s="95"/>
      <c r="E709" s="198"/>
      <c r="F709" s="95"/>
      <c r="G709" s="95"/>
      <c r="H709" s="95"/>
      <c r="I709" s="95"/>
      <c r="J709" s="95"/>
      <c r="K709" s="95"/>
      <c r="L709" s="95"/>
      <c r="M709" s="95"/>
      <c r="N709" s="95"/>
      <c r="O709" s="95"/>
      <c r="P709" s="95"/>
      <c r="Q709" s="95"/>
      <c r="R709" s="95"/>
      <c r="S709" s="95"/>
      <c r="T709" s="95"/>
      <c r="U709" s="95"/>
      <c r="V709" s="95"/>
      <c r="W709" s="95"/>
      <c r="X709" s="95"/>
      <c r="Y709" s="95"/>
      <c r="Z709" s="95"/>
      <c r="AA709" s="95"/>
      <c r="AB709" s="95"/>
      <c r="AC709" s="95"/>
      <c r="AD709" s="95"/>
      <c r="AE709" s="95"/>
      <c r="AF709" s="95"/>
      <c r="AG709" s="95"/>
      <c r="AH709" s="316"/>
      <c r="AI709" s="147"/>
    </row>
    <row r="710" spans="4:35">
      <c r="D710" s="95"/>
      <c r="E710" s="198"/>
      <c r="F710" s="95"/>
      <c r="G710" s="95"/>
      <c r="H710" s="95"/>
      <c r="I710" s="95"/>
      <c r="J710" s="95"/>
      <c r="K710" s="95"/>
      <c r="L710" s="95"/>
      <c r="M710" s="95"/>
      <c r="N710" s="95"/>
      <c r="O710" s="95"/>
      <c r="P710" s="95"/>
      <c r="Q710" s="95"/>
      <c r="R710" s="95"/>
      <c r="S710" s="95"/>
      <c r="T710" s="95"/>
      <c r="U710" s="95"/>
      <c r="V710" s="95"/>
      <c r="W710" s="95"/>
      <c r="X710" s="95"/>
      <c r="Y710" s="95"/>
      <c r="Z710" s="95"/>
      <c r="AA710" s="95"/>
      <c r="AB710" s="95"/>
      <c r="AC710" s="95"/>
      <c r="AD710" s="95"/>
      <c r="AE710" s="95"/>
      <c r="AF710" s="95"/>
      <c r="AG710" s="95"/>
      <c r="AH710" s="316"/>
      <c r="AI710" s="147"/>
    </row>
    <row r="711" spans="4:35">
      <c r="D711" s="95"/>
      <c r="E711" s="198"/>
      <c r="F711" s="95"/>
      <c r="G711" s="95"/>
      <c r="H711" s="95"/>
      <c r="I711" s="95"/>
      <c r="J711" s="95"/>
      <c r="K711" s="95"/>
      <c r="L711" s="95"/>
      <c r="M711" s="95"/>
      <c r="N711" s="95"/>
      <c r="O711" s="95"/>
      <c r="P711" s="95"/>
      <c r="Q711" s="95"/>
      <c r="R711" s="95"/>
      <c r="S711" s="95"/>
      <c r="T711" s="95"/>
      <c r="U711" s="95"/>
      <c r="V711" s="95"/>
      <c r="W711" s="95"/>
      <c r="X711" s="95"/>
      <c r="Y711" s="95"/>
      <c r="Z711" s="95"/>
      <c r="AA711" s="95"/>
      <c r="AB711" s="95"/>
      <c r="AC711" s="95"/>
      <c r="AD711" s="95"/>
      <c r="AE711" s="95"/>
      <c r="AF711" s="95"/>
      <c r="AG711" s="95"/>
      <c r="AH711" s="316"/>
      <c r="AI711" s="147"/>
    </row>
    <row r="712" spans="4:35">
      <c r="D712" s="95"/>
      <c r="E712" s="198"/>
      <c r="F712" s="95"/>
      <c r="G712" s="95"/>
      <c r="H712" s="95"/>
      <c r="I712" s="95"/>
      <c r="J712" s="95"/>
      <c r="K712" s="95"/>
      <c r="L712" s="95"/>
      <c r="M712" s="95"/>
      <c r="N712" s="95"/>
      <c r="O712" s="95"/>
      <c r="P712" s="95"/>
      <c r="Q712" s="95"/>
      <c r="R712" s="95"/>
      <c r="S712" s="95"/>
      <c r="T712" s="95"/>
      <c r="U712" s="95"/>
      <c r="V712" s="95"/>
      <c r="W712" s="95"/>
      <c r="X712" s="95"/>
      <c r="Y712" s="95"/>
      <c r="Z712" s="95"/>
      <c r="AA712" s="95"/>
      <c r="AB712" s="95"/>
      <c r="AC712" s="95"/>
      <c r="AD712" s="95"/>
      <c r="AE712" s="95"/>
      <c r="AF712" s="95"/>
      <c r="AG712" s="95"/>
      <c r="AH712" s="316"/>
      <c r="AI712" s="147"/>
    </row>
    <row r="713" spans="4:35">
      <c r="D713" s="95"/>
      <c r="E713" s="198"/>
      <c r="F713" s="95"/>
      <c r="G713" s="95"/>
      <c r="H713" s="95"/>
      <c r="I713" s="95"/>
      <c r="J713" s="95"/>
      <c r="K713" s="95"/>
      <c r="L713" s="95"/>
      <c r="M713" s="95"/>
      <c r="N713" s="95"/>
      <c r="O713" s="95"/>
      <c r="P713" s="95"/>
      <c r="Q713" s="95"/>
      <c r="R713" s="95"/>
      <c r="S713" s="95"/>
      <c r="T713" s="95"/>
      <c r="U713" s="95"/>
      <c r="V713" s="95"/>
      <c r="W713" s="95"/>
      <c r="X713" s="95"/>
      <c r="Y713" s="95"/>
      <c r="Z713" s="95"/>
      <c r="AA713" s="95"/>
      <c r="AB713" s="95"/>
      <c r="AC713" s="95"/>
      <c r="AD713" s="95"/>
      <c r="AE713" s="95"/>
      <c r="AF713" s="95"/>
      <c r="AG713" s="95"/>
      <c r="AH713" s="316"/>
      <c r="AI713" s="147"/>
    </row>
    <row r="714" spans="4:35">
      <c r="D714" s="95"/>
      <c r="E714" s="198"/>
      <c r="F714" s="95"/>
      <c r="G714" s="95"/>
      <c r="H714" s="95"/>
      <c r="I714" s="95"/>
      <c r="J714" s="95"/>
      <c r="K714" s="95"/>
      <c r="L714" s="95"/>
      <c r="M714" s="95"/>
      <c r="N714" s="95"/>
      <c r="O714" s="95"/>
      <c r="P714" s="95"/>
      <c r="Q714" s="95"/>
      <c r="R714" s="95"/>
      <c r="S714" s="95"/>
      <c r="T714" s="95"/>
      <c r="U714" s="95"/>
      <c r="V714" s="95"/>
      <c r="W714" s="95"/>
      <c r="X714" s="95"/>
      <c r="Y714" s="95"/>
      <c r="Z714" s="95"/>
      <c r="AA714" s="95"/>
      <c r="AB714" s="95"/>
      <c r="AC714" s="95"/>
      <c r="AD714" s="95"/>
      <c r="AE714" s="95"/>
      <c r="AF714" s="95"/>
      <c r="AG714" s="95"/>
      <c r="AH714" s="316"/>
      <c r="AI714" s="147"/>
    </row>
    <row r="715" spans="4:35">
      <c r="D715" s="95"/>
      <c r="E715" s="198"/>
      <c r="F715" s="95"/>
      <c r="G715" s="95"/>
      <c r="H715" s="95"/>
      <c r="I715" s="95"/>
      <c r="J715" s="95"/>
      <c r="K715" s="95"/>
      <c r="L715" s="95"/>
      <c r="M715" s="95"/>
      <c r="N715" s="95"/>
      <c r="O715" s="95"/>
      <c r="P715" s="95"/>
      <c r="Q715" s="95"/>
      <c r="R715" s="95"/>
      <c r="S715" s="95"/>
      <c r="T715" s="95"/>
      <c r="U715" s="95"/>
      <c r="V715" s="95"/>
      <c r="W715" s="95"/>
      <c r="X715" s="95"/>
      <c r="Y715" s="95"/>
      <c r="Z715" s="95"/>
      <c r="AA715" s="95"/>
      <c r="AB715" s="95"/>
      <c r="AC715" s="95"/>
      <c r="AD715" s="95"/>
      <c r="AE715" s="95"/>
      <c r="AF715" s="95"/>
      <c r="AG715" s="95"/>
      <c r="AH715" s="316"/>
      <c r="AI715" s="147"/>
    </row>
    <row r="716" spans="4:35">
      <c r="D716" s="95"/>
      <c r="E716" s="198"/>
      <c r="F716" s="95"/>
      <c r="G716" s="95"/>
      <c r="H716" s="95"/>
      <c r="I716" s="95"/>
      <c r="J716" s="95"/>
      <c r="K716" s="95"/>
      <c r="L716" s="95"/>
      <c r="M716" s="95"/>
      <c r="N716" s="95"/>
      <c r="O716" s="95"/>
      <c r="P716" s="95"/>
      <c r="Q716" s="95"/>
      <c r="R716" s="95"/>
      <c r="S716" s="95"/>
      <c r="T716" s="95"/>
      <c r="U716" s="95"/>
      <c r="V716" s="95"/>
      <c r="W716" s="95"/>
      <c r="X716" s="95"/>
      <c r="Y716" s="95"/>
      <c r="Z716" s="95"/>
      <c r="AA716" s="95"/>
      <c r="AB716" s="95"/>
      <c r="AC716" s="95"/>
      <c r="AD716" s="95"/>
      <c r="AE716" s="95"/>
      <c r="AF716" s="95"/>
      <c r="AG716" s="95"/>
      <c r="AH716" s="316"/>
      <c r="AI716" s="147"/>
    </row>
    <row r="717" spans="4:35">
      <c r="D717" s="95"/>
      <c r="E717" s="198"/>
      <c r="F717" s="95"/>
      <c r="G717" s="95"/>
      <c r="H717" s="95"/>
      <c r="I717" s="95"/>
      <c r="J717" s="95"/>
      <c r="K717" s="95"/>
      <c r="L717" s="95"/>
      <c r="M717" s="95"/>
      <c r="N717" s="95"/>
      <c r="O717" s="95"/>
      <c r="P717" s="95"/>
      <c r="Q717" s="95"/>
      <c r="R717" s="95"/>
      <c r="S717" s="95"/>
      <c r="T717" s="95"/>
      <c r="U717" s="95"/>
      <c r="V717" s="95"/>
      <c r="W717" s="95"/>
      <c r="X717" s="95"/>
      <c r="Y717" s="95"/>
      <c r="Z717" s="95"/>
      <c r="AA717" s="95"/>
      <c r="AB717" s="95"/>
      <c r="AC717" s="95"/>
      <c r="AD717" s="95"/>
      <c r="AE717" s="95"/>
      <c r="AF717" s="95"/>
      <c r="AG717" s="95"/>
      <c r="AH717" s="316"/>
      <c r="AI717" s="147"/>
    </row>
    <row r="718" spans="4:35">
      <c r="D718" s="95"/>
      <c r="E718" s="198"/>
      <c r="F718" s="95"/>
      <c r="G718" s="95"/>
      <c r="H718" s="95"/>
      <c r="I718" s="95"/>
      <c r="J718" s="95"/>
      <c r="K718" s="95"/>
      <c r="L718" s="95"/>
      <c r="M718" s="95"/>
      <c r="N718" s="95"/>
      <c r="O718" s="95"/>
      <c r="P718" s="95"/>
      <c r="Q718" s="95"/>
      <c r="R718" s="95"/>
      <c r="S718" s="95"/>
      <c r="T718" s="95"/>
      <c r="U718" s="95"/>
      <c r="V718" s="95"/>
      <c r="W718" s="95"/>
      <c r="X718" s="95"/>
      <c r="Y718" s="95"/>
      <c r="Z718" s="95"/>
      <c r="AA718" s="95"/>
      <c r="AB718" s="95"/>
      <c r="AC718" s="95"/>
      <c r="AD718" s="95"/>
      <c r="AE718" s="95"/>
      <c r="AF718" s="95"/>
      <c r="AG718" s="95"/>
      <c r="AH718" s="316"/>
      <c r="AI718" s="147"/>
    </row>
    <row r="719" spans="4:35">
      <c r="D719" s="95"/>
      <c r="E719" s="198"/>
      <c r="F719" s="95"/>
      <c r="G719" s="95"/>
      <c r="H719" s="95"/>
      <c r="I719" s="95"/>
      <c r="J719" s="95"/>
      <c r="K719" s="95"/>
      <c r="L719" s="95"/>
      <c r="M719" s="95"/>
      <c r="N719" s="95"/>
      <c r="O719" s="95"/>
      <c r="P719" s="95"/>
      <c r="Q719" s="95"/>
      <c r="R719" s="95"/>
      <c r="S719" s="95"/>
      <c r="T719" s="95"/>
      <c r="U719" s="95"/>
      <c r="V719" s="95"/>
      <c r="W719" s="95"/>
      <c r="X719" s="95"/>
      <c r="Y719" s="95"/>
      <c r="Z719" s="95"/>
      <c r="AA719" s="95"/>
      <c r="AB719" s="95"/>
      <c r="AC719" s="95"/>
      <c r="AD719" s="95"/>
      <c r="AE719" s="95"/>
      <c r="AF719" s="95"/>
      <c r="AG719" s="95"/>
      <c r="AH719" s="316"/>
      <c r="AI719" s="147"/>
    </row>
    <row r="720" spans="4:35">
      <c r="D720" s="95"/>
      <c r="E720" s="198"/>
      <c r="F720" s="95"/>
      <c r="G720" s="95"/>
      <c r="H720" s="95"/>
      <c r="I720" s="95"/>
      <c r="J720" s="95"/>
      <c r="K720" s="95"/>
      <c r="L720" s="95"/>
      <c r="M720" s="95"/>
      <c r="N720" s="95"/>
      <c r="O720" s="95"/>
      <c r="P720" s="95"/>
      <c r="Q720" s="95"/>
      <c r="R720" s="95"/>
      <c r="S720" s="95"/>
      <c r="T720" s="95"/>
      <c r="U720" s="95"/>
      <c r="V720" s="95"/>
      <c r="W720" s="95"/>
      <c r="X720" s="95"/>
      <c r="Y720" s="95"/>
      <c r="Z720" s="95"/>
      <c r="AA720" s="95"/>
      <c r="AB720" s="95"/>
      <c r="AC720" s="95"/>
      <c r="AD720" s="95"/>
      <c r="AE720" s="95"/>
      <c r="AF720" s="95"/>
      <c r="AG720" s="95"/>
      <c r="AH720" s="316"/>
      <c r="AI720" s="147"/>
    </row>
    <row r="721" spans="4:35">
      <c r="D721" s="95"/>
      <c r="E721" s="198"/>
      <c r="F721" s="95"/>
      <c r="G721" s="95"/>
      <c r="H721" s="95"/>
      <c r="I721" s="95"/>
      <c r="J721" s="95"/>
      <c r="K721" s="95"/>
      <c r="L721" s="95"/>
      <c r="M721" s="95"/>
      <c r="N721" s="95"/>
      <c r="O721" s="95"/>
      <c r="P721" s="95"/>
      <c r="Q721" s="95"/>
      <c r="R721" s="95"/>
      <c r="S721" s="95"/>
      <c r="T721" s="95"/>
      <c r="U721" s="95"/>
      <c r="V721" s="95"/>
      <c r="W721" s="95"/>
      <c r="X721" s="95"/>
      <c r="Y721" s="95"/>
      <c r="Z721" s="95"/>
      <c r="AA721" s="95"/>
      <c r="AB721" s="95"/>
      <c r="AC721" s="95"/>
      <c r="AD721" s="95"/>
      <c r="AE721" s="95"/>
      <c r="AF721" s="95"/>
      <c r="AG721" s="95"/>
      <c r="AH721" s="316"/>
      <c r="AI721" s="147"/>
    </row>
    <row r="722" spans="4:35">
      <c r="D722" s="95"/>
      <c r="E722" s="198"/>
      <c r="F722" s="95"/>
      <c r="G722" s="95"/>
      <c r="H722" s="95"/>
      <c r="I722" s="95"/>
      <c r="J722" s="95"/>
      <c r="K722" s="95"/>
      <c r="L722" s="95"/>
      <c r="M722" s="95"/>
      <c r="N722" s="95"/>
      <c r="O722" s="95"/>
      <c r="P722" s="95"/>
      <c r="Q722" s="95"/>
      <c r="R722" s="95"/>
      <c r="S722" s="95"/>
      <c r="T722" s="95"/>
      <c r="U722" s="95"/>
      <c r="V722" s="95"/>
      <c r="W722" s="95"/>
      <c r="X722" s="95"/>
      <c r="Y722" s="95"/>
      <c r="Z722" s="95"/>
      <c r="AA722" s="95"/>
      <c r="AB722" s="95"/>
      <c r="AC722" s="95"/>
      <c r="AD722" s="95"/>
      <c r="AE722" s="95"/>
      <c r="AF722" s="95"/>
      <c r="AG722" s="95"/>
      <c r="AH722" s="316"/>
      <c r="AI722" s="147"/>
    </row>
    <row r="723" spans="4:35">
      <c r="D723" s="95"/>
      <c r="E723" s="198"/>
      <c r="F723" s="95"/>
      <c r="G723" s="95"/>
      <c r="H723" s="95"/>
      <c r="I723" s="95"/>
      <c r="J723" s="95"/>
      <c r="K723" s="95"/>
      <c r="L723" s="95"/>
      <c r="M723" s="95"/>
      <c r="N723" s="95"/>
      <c r="O723" s="95"/>
      <c r="P723" s="95"/>
      <c r="Q723" s="95"/>
      <c r="R723" s="95"/>
      <c r="S723" s="95"/>
      <c r="T723" s="95"/>
      <c r="U723" s="95"/>
      <c r="V723" s="95"/>
      <c r="W723" s="95"/>
      <c r="X723" s="95"/>
      <c r="Y723" s="95"/>
      <c r="Z723" s="95"/>
      <c r="AA723" s="95"/>
      <c r="AB723" s="95"/>
      <c r="AC723" s="95"/>
      <c r="AD723" s="95"/>
      <c r="AE723" s="95"/>
      <c r="AF723" s="95"/>
      <c r="AG723" s="95"/>
      <c r="AH723" s="316"/>
      <c r="AI723" s="147"/>
    </row>
    <row r="724" spans="4:35">
      <c r="D724" s="95"/>
      <c r="E724" s="198"/>
      <c r="F724" s="95"/>
      <c r="G724" s="95"/>
      <c r="H724" s="95"/>
      <c r="I724" s="95"/>
      <c r="J724" s="95"/>
      <c r="K724" s="95"/>
      <c r="L724" s="95"/>
      <c r="M724" s="95"/>
      <c r="N724" s="95"/>
      <c r="O724" s="95"/>
      <c r="P724" s="95"/>
      <c r="Q724" s="95"/>
      <c r="R724" s="95"/>
      <c r="S724" s="95"/>
      <c r="T724" s="95"/>
      <c r="U724" s="95"/>
      <c r="V724" s="95"/>
      <c r="W724" s="95"/>
      <c r="X724" s="95"/>
      <c r="Y724" s="95"/>
      <c r="Z724" s="95"/>
      <c r="AA724" s="95"/>
      <c r="AB724" s="95"/>
      <c r="AC724" s="95"/>
      <c r="AD724" s="95"/>
      <c r="AE724" s="95"/>
      <c r="AF724" s="95"/>
      <c r="AG724" s="95"/>
      <c r="AH724" s="316"/>
      <c r="AI724" s="147"/>
    </row>
    <row r="725" spans="4:35">
      <c r="D725" s="95"/>
      <c r="E725" s="198"/>
      <c r="F725" s="95"/>
      <c r="G725" s="95"/>
      <c r="H725" s="95"/>
      <c r="I725" s="95"/>
      <c r="J725" s="95"/>
      <c r="K725" s="95"/>
      <c r="L725" s="95"/>
      <c r="M725" s="95"/>
      <c r="N725" s="95"/>
      <c r="O725" s="95"/>
      <c r="P725" s="95"/>
      <c r="Q725" s="95"/>
      <c r="R725" s="95"/>
      <c r="S725" s="95"/>
      <c r="T725" s="95"/>
      <c r="U725" s="95"/>
      <c r="V725" s="95"/>
      <c r="W725" s="95"/>
      <c r="X725" s="95"/>
      <c r="Y725" s="95"/>
      <c r="Z725" s="95"/>
      <c r="AA725" s="95"/>
      <c r="AB725" s="95"/>
      <c r="AC725" s="95"/>
      <c r="AD725" s="95"/>
      <c r="AE725" s="95"/>
      <c r="AF725" s="95"/>
      <c r="AG725" s="95"/>
      <c r="AH725" s="316"/>
      <c r="AI725" s="147"/>
    </row>
    <row r="726" spans="4:35">
      <c r="D726" s="95"/>
      <c r="E726" s="198"/>
      <c r="F726" s="95"/>
      <c r="G726" s="95"/>
      <c r="H726" s="95"/>
      <c r="I726" s="95"/>
      <c r="J726" s="95"/>
      <c r="K726" s="95"/>
      <c r="L726" s="95"/>
      <c r="M726" s="95"/>
      <c r="N726" s="95"/>
      <c r="O726" s="95"/>
      <c r="P726" s="95"/>
      <c r="Q726" s="95"/>
      <c r="R726" s="95"/>
      <c r="S726" s="95"/>
      <c r="T726" s="95"/>
      <c r="U726" s="95"/>
      <c r="V726" s="95"/>
      <c r="W726" s="95"/>
      <c r="X726" s="95"/>
      <c r="Y726" s="95"/>
      <c r="Z726" s="95"/>
      <c r="AA726" s="95"/>
      <c r="AB726" s="95"/>
      <c r="AC726" s="95"/>
      <c r="AD726" s="95"/>
      <c r="AE726" s="95"/>
      <c r="AF726" s="95"/>
      <c r="AG726" s="95"/>
      <c r="AH726" s="316"/>
      <c r="AI726" s="147"/>
    </row>
    <row r="727" spans="4:35">
      <c r="D727" s="95"/>
      <c r="E727" s="198"/>
      <c r="F727" s="95"/>
      <c r="G727" s="95"/>
      <c r="H727" s="95"/>
      <c r="I727" s="95"/>
      <c r="J727" s="95"/>
      <c r="K727" s="95"/>
      <c r="L727" s="95"/>
      <c r="M727" s="95"/>
      <c r="N727" s="95"/>
      <c r="O727" s="95"/>
      <c r="P727" s="95"/>
      <c r="Q727" s="95"/>
      <c r="R727" s="95"/>
      <c r="S727" s="95"/>
      <c r="T727" s="95"/>
      <c r="U727" s="95"/>
      <c r="V727" s="95"/>
      <c r="W727" s="95"/>
      <c r="X727" s="95"/>
      <c r="Y727" s="95"/>
      <c r="Z727" s="95"/>
      <c r="AA727" s="95"/>
      <c r="AB727" s="95"/>
      <c r="AC727" s="95"/>
      <c r="AD727" s="95"/>
      <c r="AE727" s="95"/>
      <c r="AF727" s="95"/>
      <c r="AG727" s="95"/>
      <c r="AH727" s="316"/>
      <c r="AI727" s="147"/>
    </row>
    <row r="728" spans="4:35">
      <c r="D728" s="95"/>
      <c r="E728" s="198"/>
      <c r="F728" s="95"/>
      <c r="G728" s="95"/>
      <c r="H728" s="95"/>
      <c r="I728" s="95"/>
      <c r="J728" s="95"/>
      <c r="K728" s="95"/>
      <c r="L728" s="95"/>
      <c r="M728" s="95"/>
      <c r="N728" s="95"/>
      <c r="O728" s="95"/>
      <c r="P728" s="95"/>
      <c r="Q728" s="95"/>
      <c r="R728" s="95"/>
      <c r="S728" s="95"/>
      <c r="T728" s="95"/>
      <c r="U728" s="95"/>
      <c r="V728" s="95"/>
      <c r="W728" s="95"/>
      <c r="X728" s="95"/>
      <c r="Y728" s="95"/>
      <c r="Z728" s="95"/>
      <c r="AA728" s="95"/>
      <c r="AB728" s="95"/>
      <c r="AC728" s="95"/>
      <c r="AD728" s="95"/>
      <c r="AE728" s="95"/>
      <c r="AF728" s="95"/>
      <c r="AG728" s="95"/>
      <c r="AH728" s="316"/>
      <c r="AI728" s="147"/>
    </row>
    <row r="729" spans="4:35">
      <c r="D729" s="95"/>
      <c r="E729" s="198"/>
      <c r="F729" s="95"/>
      <c r="G729" s="95"/>
      <c r="H729" s="95"/>
      <c r="I729" s="95"/>
      <c r="J729" s="95"/>
      <c r="K729" s="95"/>
      <c r="L729" s="95"/>
      <c r="M729" s="95"/>
      <c r="N729" s="95"/>
      <c r="O729" s="95"/>
      <c r="P729" s="95"/>
      <c r="Q729" s="95"/>
      <c r="R729" s="95"/>
      <c r="S729" s="95"/>
      <c r="T729" s="95"/>
      <c r="U729" s="95"/>
      <c r="V729" s="95"/>
      <c r="W729" s="95"/>
      <c r="X729" s="95"/>
      <c r="Y729" s="95"/>
      <c r="Z729" s="95"/>
      <c r="AA729" s="95"/>
      <c r="AB729" s="95"/>
      <c r="AC729" s="95"/>
      <c r="AD729" s="95"/>
      <c r="AE729" s="95"/>
      <c r="AF729" s="95"/>
      <c r="AG729" s="95"/>
      <c r="AH729" s="316"/>
      <c r="AI729" s="147"/>
    </row>
    <row r="730" spans="4:35">
      <c r="D730" s="95"/>
      <c r="E730" s="198"/>
      <c r="F730" s="95"/>
      <c r="G730" s="95"/>
      <c r="H730" s="95"/>
      <c r="I730" s="95"/>
      <c r="J730" s="95"/>
      <c r="K730" s="95"/>
      <c r="L730" s="95"/>
      <c r="M730" s="95"/>
      <c r="N730" s="95"/>
      <c r="O730" s="95"/>
      <c r="P730" s="95"/>
      <c r="Q730" s="95"/>
      <c r="R730" s="95"/>
      <c r="S730" s="95"/>
      <c r="T730" s="95"/>
      <c r="U730" s="95"/>
      <c r="V730" s="95"/>
      <c r="W730" s="95"/>
      <c r="X730" s="95"/>
      <c r="Y730" s="95"/>
      <c r="Z730" s="95"/>
      <c r="AA730" s="95"/>
      <c r="AB730" s="95"/>
      <c r="AC730" s="95"/>
      <c r="AD730" s="95"/>
      <c r="AE730" s="95"/>
      <c r="AF730" s="95"/>
      <c r="AG730" s="95"/>
      <c r="AH730" s="316"/>
      <c r="AI730" s="147"/>
    </row>
    <row r="731" spans="4:35">
      <c r="D731" s="95"/>
      <c r="E731" s="198"/>
      <c r="F731" s="95"/>
      <c r="G731" s="95"/>
      <c r="H731" s="95"/>
      <c r="I731" s="95"/>
      <c r="J731" s="95"/>
      <c r="K731" s="95"/>
      <c r="L731" s="95"/>
      <c r="M731" s="95"/>
      <c r="N731" s="95"/>
      <c r="O731" s="95"/>
      <c r="P731" s="95"/>
      <c r="Q731" s="95"/>
      <c r="R731" s="95"/>
      <c r="S731" s="95"/>
      <c r="T731" s="95"/>
      <c r="U731" s="95"/>
      <c r="V731" s="95"/>
      <c r="W731" s="95"/>
      <c r="X731" s="95"/>
      <c r="Y731" s="95"/>
      <c r="Z731" s="95"/>
      <c r="AA731" s="95"/>
      <c r="AB731" s="95"/>
      <c r="AC731" s="95"/>
      <c r="AD731" s="95"/>
      <c r="AE731" s="95"/>
      <c r="AF731" s="95"/>
      <c r="AG731" s="95"/>
      <c r="AH731" s="316"/>
      <c r="AI731" s="147"/>
    </row>
    <row r="732" spans="4:35">
      <c r="D732" s="95"/>
      <c r="E732" s="198"/>
      <c r="F732" s="95"/>
      <c r="G732" s="95"/>
      <c r="H732" s="95"/>
      <c r="I732" s="95"/>
      <c r="J732" s="95"/>
      <c r="K732" s="95"/>
      <c r="L732" s="95"/>
      <c r="M732" s="95"/>
      <c r="N732" s="95"/>
      <c r="O732" s="95"/>
      <c r="P732" s="95"/>
      <c r="Q732" s="95"/>
      <c r="R732" s="95"/>
      <c r="S732" s="95"/>
      <c r="T732" s="95"/>
      <c r="U732" s="95"/>
      <c r="V732" s="95"/>
      <c r="W732" s="95"/>
      <c r="X732" s="95"/>
      <c r="Y732" s="95"/>
      <c r="Z732" s="95"/>
      <c r="AA732" s="95"/>
      <c r="AB732" s="95"/>
      <c r="AC732" s="95"/>
      <c r="AD732" s="95"/>
      <c r="AE732" s="95"/>
      <c r="AF732" s="95"/>
      <c r="AG732" s="95"/>
      <c r="AH732" s="316"/>
      <c r="AI732" s="147"/>
    </row>
    <row r="733" spans="4:35">
      <c r="D733" s="95"/>
      <c r="E733" s="198"/>
      <c r="F733" s="95"/>
      <c r="G733" s="95"/>
      <c r="H733" s="95"/>
      <c r="I733" s="95"/>
      <c r="J733" s="95"/>
      <c r="K733" s="95"/>
      <c r="L733" s="95"/>
      <c r="M733" s="95"/>
      <c r="N733" s="95"/>
      <c r="O733" s="95"/>
      <c r="P733" s="95"/>
      <c r="Q733" s="95"/>
      <c r="R733" s="95"/>
      <c r="S733" s="95"/>
      <c r="T733" s="95"/>
      <c r="U733" s="95"/>
      <c r="V733" s="95"/>
      <c r="W733" s="95"/>
      <c r="X733" s="95"/>
      <c r="Y733" s="95"/>
      <c r="Z733" s="95"/>
      <c r="AA733" s="95"/>
      <c r="AB733" s="95"/>
      <c r="AC733" s="95"/>
      <c r="AD733" s="95"/>
      <c r="AE733" s="95"/>
      <c r="AF733" s="95"/>
      <c r="AG733" s="95"/>
      <c r="AH733" s="316"/>
      <c r="AI733" s="147"/>
    </row>
    <row r="734" spans="4:35">
      <c r="D734" s="95"/>
      <c r="E734" s="198"/>
      <c r="F734" s="95"/>
      <c r="G734" s="95"/>
      <c r="H734" s="95"/>
      <c r="I734" s="95"/>
      <c r="J734" s="95"/>
      <c r="K734" s="95"/>
      <c r="L734" s="95"/>
      <c r="M734" s="95"/>
      <c r="N734" s="95"/>
      <c r="O734" s="95"/>
      <c r="P734" s="95"/>
      <c r="Q734" s="95"/>
      <c r="R734" s="95"/>
      <c r="S734" s="95"/>
      <c r="T734" s="95"/>
      <c r="U734" s="95"/>
      <c r="V734" s="95"/>
      <c r="W734" s="95"/>
      <c r="X734" s="95"/>
      <c r="Y734" s="95"/>
      <c r="Z734" s="95"/>
      <c r="AA734" s="95"/>
      <c r="AB734" s="95"/>
      <c r="AC734" s="95"/>
      <c r="AD734" s="95"/>
      <c r="AE734" s="95"/>
      <c r="AF734" s="95"/>
      <c r="AG734" s="95"/>
      <c r="AH734" s="316"/>
      <c r="AI734" s="147"/>
    </row>
    <row r="735" spans="4:35">
      <c r="D735" s="95"/>
      <c r="E735" s="198"/>
      <c r="F735" s="95"/>
      <c r="G735" s="95"/>
      <c r="H735" s="95"/>
      <c r="I735" s="95"/>
      <c r="J735" s="95"/>
      <c r="K735" s="95"/>
      <c r="L735" s="95"/>
      <c r="M735" s="95"/>
      <c r="N735" s="95"/>
      <c r="O735" s="95"/>
      <c r="P735" s="95"/>
      <c r="Q735" s="95"/>
      <c r="R735" s="95"/>
      <c r="S735" s="95"/>
      <c r="T735" s="95"/>
      <c r="U735" s="95"/>
      <c r="V735" s="95"/>
      <c r="W735" s="95"/>
      <c r="X735" s="95"/>
      <c r="Y735" s="95"/>
      <c r="Z735" s="95"/>
      <c r="AA735" s="95"/>
      <c r="AB735" s="95"/>
      <c r="AC735" s="95"/>
      <c r="AD735" s="95"/>
      <c r="AE735" s="95"/>
      <c r="AF735" s="95"/>
      <c r="AG735" s="95"/>
      <c r="AH735" s="316"/>
      <c r="AI735" s="147"/>
    </row>
    <row r="736" spans="4:35">
      <c r="D736" s="95"/>
      <c r="E736" s="198"/>
      <c r="F736" s="95"/>
      <c r="G736" s="95"/>
      <c r="H736" s="95"/>
      <c r="I736" s="95"/>
      <c r="J736" s="95"/>
      <c r="K736" s="95"/>
      <c r="L736" s="95"/>
      <c r="M736" s="95"/>
      <c r="N736" s="95"/>
      <c r="O736" s="95"/>
      <c r="P736" s="95"/>
      <c r="Q736" s="95"/>
      <c r="R736" s="95"/>
      <c r="S736" s="95"/>
      <c r="T736" s="95"/>
      <c r="U736" s="95"/>
      <c r="V736" s="95"/>
      <c r="W736" s="95"/>
      <c r="X736" s="95"/>
      <c r="Y736" s="95"/>
      <c r="Z736" s="95"/>
      <c r="AA736" s="95"/>
      <c r="AB736" s="95"/>
      <c r="AC736" s="95"/>
      <c r="AD736" s="95"/>
      <c r="AE736" s="95"/>
      <c r="AF736" s="95"/>
      <c r="AG736" s="95"/>
      <c r="AH736" s="316"/>
      <c r="AI736" s="147"/>
    </row>
    <row r="737" spans="4:35">
      <c r="D737" s="95"/>
      <c r="E737" s="198"/>
      <c r="F737" s="95"/>
      <c r="G737" s="95"/>
      <c r="H737" s="95"/>
      <c r="I737" s="95"/>
      <c r="J737" s="95"/>
      <c r="K737" s="95"/>
      <c r="L737" s="95"/>
      <c r="M737" s="95"/>
      <c r="N737" s="95"/>
      <c r="O737" s="95"/>
      <c r="P737" s="95"/>
      <c r="Q737" s="95"/>
      <c r="R737" s="95"/>
      <c r="S737" s="95"/>
      <c r="T737" s="95"/>
      <c r="U737" s="95"/>
      <c r="V737" s="95"/>
      <c r="W737" s="95"/>
      <c r="X737" s="95"/>
      <c r="Y737" s="95"/>
      <c r="Z737" s="95"/>
      <c r="AA737" s="95"/>
      <c r="AB737" s="95"/>
      <c r="AC737" s="95"/>
      <c r="AD737" s="95"/>
      <c r="AE737" s="95"/>
      <c r="AF737" s="95"/>
      <c r="AG737" s="95"/>
      <c r="AH737" s="316"/>
      <c r="AI737" s="147"/>
    </row>
    <row r="738" spans="4:35">
      <c r="D738" s="95"/>
      <c r="E738" s="198"/>
      <c r="F738" s="95"/>
      <c r="G738" s="95"/>
      <c r="H738" s="95"/>
      <c r="I738" s="95"/>
      <c r="J738" s="95"/>
      <c r="K738" s="95"/>
      <c r="L738" s="95"/>
      <c r="M738" s="95"/>
      <c r="N738" s="95"/>
      <c r="O738" s="95"/>
      <c r="P738" s="95"/>
      <c r="Q738" s="95"/>
      <c r="R738" s="95"/>
      <c r="S738" s="95"/>
      <c r="T738" s="95"/>
      <c r="U738" s="95"/>
      <c r="V738" s="95"/>
      <c r="W738" s="95"/>
      <c r="X738" s="95"/>
      <c r="Y738" s="95"/>
      <c r="Z738" s="95"/>
      <c r="AA738" s="95"/>
      <c r="AB738" s="95"/>
      <c r="AC738" s="95"/>
      <c r="AD738" s="95"/>
      <c r="AE738" s="95"/>
      <c r="AF738" s="95"/>
      <c r="AG738" s="95"/>
      <c r="AH738" s="316"/>
      <c r="AI738" s="147"/>
    </row>
    <row r="739" spans="4:35">
      <c r="D739" s="95"/>
      <c r="E739" s="198"/>
      <c r="F739" s="95"/>
      <c r="G739" s="95"/>
      <c r="H739" s="95"/>
      <c r="I739" s="95"/>
      <c r="J739" s="95"/>
      <c r="K739" s="95"/>
      <c r="L739" s="95"/>
      <c r="M739" s="95"/>
      <c r="N739" s="95"/>
      <c r="O739" s="95"/>
      <c r="P739" s="95"/>
      <c r="Q739" s="95"/>
      <c r="R739" s="95"/>
      <c r="S739" s="95"/>
      <c r="T739" s="95"/>
      <c r="U739" s="95"/>
      <c r="V739" s="95"/>
      <c r="W739" s="95"/>
      <c r="X739" s="95"/>
      <c r="Y739" s="95"/>
      <c r="Z739" s="95"/>
      <c r="AA739" s="95"/>
      <c r="AB739" s="95"/>
      <c r="AC739" s="95"/>
      <c r="AD739" s="95"/>
      <c r="AE739" s="95"/>
      <c r="AF739" s="95"/>
      <c r="AG739" s="95"/>
      <c r="AH739" s="316"/>
      <c r="AI739" s="147"/>
    </row>
    <row r="740" spans="4:35">
      <c r="D740" s="95"/>
      <c r="E740" s="198"/>
      <c r="F740" s="95"/>
      <c r="G740" s="95"/>
      <c r="H740" s="95"/>
      <c r="I740" s="95"/>
      <c r="J740" s="95"/>
      <c r="K740" s="95"/>
      <c r="L740" s="95"/>
      <c r="M740" s="95"/>
      <c r="N740" s="95"/>
      <c r="O740" s="95"/>
      <c r="P740" s="95"/>
      <c r="Q740" s="95"/>
      <c r="R740" s="95"/>
      <c r="S740" s="95"/>
      <c r="T740" s="95"/>
      <c r="U740" s="95"/>
      <c r="V740" s="95"/>
      <c r="W740" s="95"/>
      <c r="X740" s="95"/>
      <c r="Y740" s="95"/>
      <c r="Z740" s="95"/>
      <c r="AA740" s="95"/>
      <c r="AB740" s="95"/>
      <c r="AC740" s="95"/>
      <c r="AD740" s="95"/>
      <c r="AE740" s="95"/>
      <c r="AF740" s="95"/>
      <c r="AG740" s="95"/>
      <c r="AH740" s="316"/>
      <c r="AI740" s="147"/>
    </row>
    <row r="741" spans="4:35">
      <c r="D741" s="95"/>
      <c r="E741" s="198"/>
      <c r="F741" s="95"/>
      <c r="G741" s="95"/>
      <c r="H741" s="95"/>
      <c r="I741" s="95"/>
      <c r="J741" s="95"/>
      <c r="K741" s="95"/>
      <c r="L741" s="95"/>
      <c r="M741" s="95"/>
      <c r="N741" s="95"/>
      <c r="O741" s="95"/>
      <c r="P741" s="95"/>
      <c r="Q741" s="95"/>
      <c r="R741" s="95"/>
      <c r="S741" s="95"/>
      <c r="T741" s="95"/>
      <c r="U741" s="95"/>
      <c r="V741" s="95"/>
      <c r="W741" s="95"/>
      <c r="X741" s="95"/>
      <c r="Y741" s="95"/>
      <c r="Z741" s="95"/>
      <c r="AA741" s="95"/>
      <c r="AB741" s="95"/>
      <c r="AC741" s="95"/>
      <c r="AD741" s="95"/>
      <c r="AE741" s="95"/>
      <c r="AF741" s="95"/>
      <c r="AG741" s="95"/>
      <c r="AH741" s="316"/>
      <c r="AI741" s="147"/>
    </row>
    <row r="742" spans="4:35">
      <c r="D742" s="95"/>
      <c r="E742" s="198"/>
      <c r="F742" s="95"/>
      <c r="G742" s="95"/>
      <c r="H742" s="95"/>
      <c r="I742" s="95"/>
      <c r="J742" s="95"/>
      <c r="K742" s="95"/>
      <c r="L742" s="95"/>
      <c r="M742" s="95"/>
      <c r="N742" s="95"/>
      <c r="O742" s="95"/>
      <c r="P742" s="95"/>
      <c r="Q742" s="95"/>
      <c r="R742" s="95"/>
      <c r="S742" s="95"/>
      <c r="T742" s="95"/>
      <c r="U742" s="95"/>
      <c r="V742" s="95"/>
      <c r="W742" s="95"/>
      <c r="X742" s="95"/>
      <c r="Y742" s="95"/>
      <c r="Z742" s="95"/>
      <c r="AA742" s="95"/>
      <c r="AB742" s="95"/>
      <c r="AC742" s="95"/>
      <c r="AD742" s="95"/>
      <c r="AE742" s="95"/>
      <c r="AF742" s="95"/>
      <c r="AG742" s="95"/>
      <c r="AH742" s="316"/>
      <c r="AI742" s="147"/>
    </row>
    <row r="743" spans="4:35">
      <c r="D743" s="95"/>
      <c r="E743" s="198"/>
      <c r="F743" s="95"/>
      <c r="G743" s="95"/>
      <c r="H743" s="95"/>
      <c r="I743" s="95"/>
      <c r="J743" s="95"/>
      <c r="K743" s="95"/>
      <c r="L743" s="95"/>
      <c r="M743" s="95"/>
      <c r="N743" s="95"/>
      <c r="O743" s="95"/>
      <c r="P743" s="95"/>
      <c r="Q743" s="95"/>
      <c r="R743" s="95"/>
      <c r="S743" s="95"/>
      <c r="T743" s="95"/>
      <c r="U743" s="95"/>
      <c r="V743" s="95"/>
      <c r="W743" s="95"/>
      <c r="X743" s="95"/>
      <c r="Y743" s="95"/>
      <c r="Z743" s="95"/>
      <c r="AA743" s="95"/>
      <c r="AB743" s="95"/>
      <c r="AC743" s="95"/>
      <c r="AD743" s="95"/>
      <c r="AE743" s="95"/>
      <c r="AF743" s="95"/>
      <c r="AG743" s="95"/>
      <c r="AH743" s="316"/>
      <c r="AI743" s="147"/>
    </row>
    <row r="744" spans="4:35">
      <c r="D744" s="95"/>
      <c r="E744" s="198"/>
      <c r="F744" s="95"/>
      <c r="G744" s="95"/>
      <c r="H744" s="95"/>
      <c r="I744" s="95"/>
      <c r="J744" s="95"/>
      <c r="K744" s="95"/>
      <c r="L744" s="95"/>
      <c r="M744" s="95"/>
      <c r="N744" s="95"/>
      <c r="O744" s="95"/>
      <c r="P744" s="95"/>
      <c r="Q744" s="95"/>
      <c r="R744" s="95"/>
      <c r="S744" s="95"/>
      <c r="T744" s="95"/>
      <c r="U744" s="95"/>
      <c r="V744" s="95"/>
      <c r="W744" s="95"/>
      <c r="X744" s="95"/>
      <c r="Y744" s="95"/>
      <c r="Z744" s="95"/>
      <c r="AA744" s="95"/>
      <c r="AB744" s="95"/>
      <c r="AC744" s="95"/>
      <c r="AD744" s="95"/>
      <c r="AE744" s="95"/>
      <c r="AF744" s="95"/>
      <c r="AG744" s="95"/>
      <c r="AH744" s="316"/>
      <c r="AI744" s="147"/>
    </row>
    <row r="745" spans="4:35">
      <c r="D745" s="95"/>
      <c r="E745" s="198"/>
      <c r="F745" s="95"/>
      <c r="G745" s="95"/>
      <c r="H745" s="95"/>
      <c r="I745" s="95"/>
      <c r="J745" s="95"/>
      <c r="K745" s="95"/>
      <c r="L745" s="95"/>
      <c r="M745" s="95"/>
      <c r="N745" s="95"/>
      <c r="O745" s="95"/>
      <c r="P745" s="95"/>
      <c r="Q745" s="95"/>
      <c r="R745" s="95"/>
      <c r="S745" s="95"/>
      <c r="T745" s="95"/>
      <c r="U745" s="95"/>
      <c r="V745" s="95"/>
      <c r="W745" s="95"/>
      <c r="X745" s="95"/>
      <c r="Y745" s="95"/>
      <c r="Z745" s="95"/>
      <c r="AA745" s="95"/>
      <c r="AB745" s="95"/>
      <c r="AC745" s="95"/>
      <c r="AD745" s="95"/>
      <c r="AE745" s="95"/>
      <c r="AF745" s="95"/>
      <c r="AG745" s="95"/>
      <c r="AH745" s="316"/>
      <c r="AI745" s="147"/>
    </row>
    <row r="746" spans="4:35">
      <c r="D746" s="95"/>
      <c r="E746" s="198"/>
      <c r="F746" s="95"/>
      <c r="G746" s="95"/>
      <c r="H746" s="95"/>
      <c r="I746" s="95"/>
      <c r="J746" s="95"/>
      <c r="K746" s="95"/>
      <c r="L746" s="95"/>
      <c r="M746" s="95"/>
      <c r="N746" s="95"/>
      <c r="O746" s="95"/>
      <c r="P746" s="95"/>
      <c r="Q746" s="95"/>
      <c r="R746" s="95"/>
      <c r="S746" s="95"/>
      <c r="T746" s="95"/>
      <c r="U746" s="95"/>
      <c r="V746" s="95"/>
      <c r="W746" s="95"/>
      <c r="X746" s="95"/>
      <c r="Y746" s="95"/>
      <c r="Z746" s="95"/>
      <c r="AA746" s="95"/>
      <c r="AB746" s="95"/>
      <c r="AC746" s="95"/>
      <c r="AD746" s="95"/>
      <c r="AE746" s="95"/>
      <c r="AF746" s="95"/>
      <c r="AG746" s="95"/>
      <c r="AH746" s="316"/>
      <c r="AI746" s="147"/>
    </row>
    <row r="747" spans="4:35">
      <c r="D747" s="95"/>
      <c r="E747" s="198"/>
      <c r="F747" s="95"/>
      <c r="G747" s="95"/>
      <c r="H747" s="95"/>
      <c r="I747" s="95"/>
      <c r="J747" s="95"/>
      <c r="K747" s="95"/>
      <c r="L747" s="95"/>
      <c r="M747" s="95"/>
      <c r="N747" s="95"/>
      <c r="O747" s="95"/>
      <c r="P747" s="95"/>
      <c r="Q747" s="95"/>
      <c r="R747" s="95"/>
      <c r="S747" s="95"/>
      <c r="T747" s="95"/>
      <c r="U747" s="95"/>
      <c r="V747" s="95"/>
      <c r="W747" s="95"/>
      <c r="X747" s="95"/>
      <c r="Y747" s="95"/>
      <c r="Z747" s="95"/>
      <c r="AA747" s="95"/>
      <c r="AB747" s="95"/>
      <c r="AC747" s="95"/>
      <c r="AD747" s="95"/>
      <c r="AE747" s="95"/>
      <c r="AF747" s="95"/>
      <c r="AG747" s="95"/>
      <c r="AH747" s="316"/>
      <c r="AI747" s="147"/>
    </row>
    <row r="748" spans="4:35">
      <c r="D748" s="95"/>
      <c r="E748" s="198"/>
      <c r="F748" s="95"/>
      <c r="G748" s="95"/>
      <c r="H748" s="95"/>
      <c r="I748" s="95"/>
      <c r="J748" s="95"/>
      <c r="K748" s="95"/>
      <c r="L748" s="95"/>
      <c r="M748" s="95"/>
      <c r="N748" s="95"/>
      <c r="O748" s="95"/>
      <c r="P748" s="95"/>
      <c r="Q748" s="95"/>
      <c r="R748" s="95"/>
      <c r="S748" s="95"/>
      <c r="T748" s="95"/>
      <c r="U748" s="95"/>
      <c r="V748" s="95"/>
      <c r="W748" s="95"/>
      <c r="X748" s="95"/>
      <c r="Y748" s="95"/>
      <c r="Z748" s="95"/>
      <c r="AA748" s="95"/>
      <c r="AB748" s="95"/>
      <c r="AC748" s="95"/>
      <c r="AD748" s="95"/>
      <c r="AE748" s="95"/>
      <c r="AF748" s="95"/>
      <c r="AG748" s="95"/>
      <c r="AH748" s="316"/>
      <c r="AI748" s="147"/>
    </row>
    <row r="749" spans="4:35">
      <c r="D749" s="95"/>
      <c r="E749" s="198"/>
      <c r="F749" s="95"/>
      <c r="G749" s="95"/>
      <c r="H749" s="95"/>
      <c r="I749" s="95"/>
      <c r="J749" s="95"/>
      <c r="K749" s="95"/>
      <c r="L749" s="95"/>
      <c r="M749" s="95"/>
      <c r="N749" s="95"/>
      <c r="O749" s="95"/>
      <c r="P749" s="95"/>
      <c r="Q749" s="95"/>
      <c r="R749" s="95"/>
      <c r="S749" s="95"/>
      <c r="T749" s="95"/>
      <c r="U749" s="95"/>
      <c r="V749" s="95"/>
      <c r="W749" s="95"/>
      <c r="X749" s="95"/>
      <c r="Y749" s="95"/>
      <c r="Z749" s="95"/>
      <c r="AA749" s="95"/>
      <c r="AB749" s="95"/>
      <c r="AC749" s="95"/>
      <c r="AD749" s="95"/>
      <c r="AE749" s="95"/>
      <c r="AF749" s="95"/>
      <c r="AG749" s="95"/>
      <c r="AH749" s="316"/>
      <c r="AI749" s="147"/>
    </row>
    <row r="750" spans="4:35">
      <c r="D750" s="95"/>
      <c r="E750" s="198"/>
      <c r="F750" s="95"/>
      <c r="G750" s="95"/>
      <c r="H750" s="95"/>
      <c r="I750" s="95"/>
      <c r="J750" s="95"/>
      <c r="K750" s="95"/>
      <c r="L750" s="95"/>
      <c r="M750" s="95"/>
      <c r="N750" s="95"/>
      <c r="O750" s="95"/>
      <c r="P750" s="95"/>
      <c r="Q750" s="95"/>
      <c r="R750" s="95"/>
      <c r="S750" s="95"/>
      <c r="T750" s="95"/>
      <c r="U750" s="95"/>
      <c r="V750" s="95"/>
      <c r="W750" s="95"/>
      <c r="X750" s="95"/>
      <c r="Y750" s="95"/>
      <c r="Z750" s="95"/>
      <c r="AA750" s="95"/>
      <c r="AB750" s="95"/>
      <c r="AC750" s="95"/>
      <c r="AD750" s="95"/>
      <c r="AE750" s="95"/>
      <c r="AF750" s="95"/>
      <c r="AG750" s="95"/>
      <c r="AH750" s="316"/>
      <c r="AI750" s="147"/>
    </row>
    <row r="751" spans="4:35">
      <c r="D751" s="95"/>
      <c r="E751" s="198"/>
      <c r="F751" s="95"/>
      <c r="G751" s="95"/>
      <c r="H751" s="95"/>
      <c r="I751" s="95"/>
      <c r="J751" s="95"/>
      <c r="K751" s="95"/>
      <c r="L751" s="95"/>
      <c r="M751" s="95"/>
      <c r="N751" s="95"/>
      <c r="O751" s="95"/>
      <c r="P751" s="95"/>
      <c r="Q751" s="95"/>
      <c r="R751" s="95"/>
      <c r="S751" s="95"/>
      <c r="T751" s="95"/>
      <c r="U751" s="95"/>
      <c r="V751" s="95"/>
      <c r="W751" s="95"/>
      <c r="X751" s="95"/>
      <c r="Y751" s="95"/>
      <c r="Z751" s="95"/>
      <c r="AA751" s="95"/>
      <c r="AB751" s="95"/>
      <c r="AC751" s="95"/>
      <c r="AD751" s="95"/>
      <c r="AE751" s="95"/>
      <c r="AF751" s="95"/>
      <c r="AG751" s="95"/>
      <c r="AH751" s="316"/>
      <c r="AI751" s="147"/>
    </row>
    <row r="752" spans="4:35">
      <c r="D752" s="95"/>
      <c r="E752" s="198"/>
      <c r="F752" s="95"/>
      <c r="G752" s="95"/>
      <c r="H752" s="95"/>
      <c r="I752" s="95"/>
      <c r="J752" s="95"/>
      <c r="K752" s="95"/>
      <c r="L752" s="95"/>
      <c r="M752" s="95"/>
      <c r="N752" s="95"/>
      <c r="O752" s="95"/>
      <c r="P752" s="95"/>
      <c r="Q752" s="95"/>
      <c r="R752" s="95"/>
      <c r="S752" s="95"/>
      <c r="T752" s="95"/>
      <c r="U752" s="95"/>
      <c r="V752" s="95"/>
      <c r="W752" s="95"/>
      <c r="X752" s="95"/>
      <c r="Y752" s="95"/>
      <c r="Z752" s="95"/>
      <c r="AA752" s="95"/>
      <c r="AB752" s="95"/>
      <c r="AC752" s="95"/>
      <c r="AD752" s="95"/>
      <c r="AE752" s="95"/>
      <c r="AF752" s="95"/>
      <c r="AG752" s="95"/>
      <c r="AH752" s="316"/>
      <c r="AI752" s="147"/>
    </row>
    <row r="753" spans="4:35">
      <c r="D753" s="95"/>
      <c r="E753" s="198"/>
      <c r="F753" s="95"/>
      <c r="G753" s="95"/>
      <c r="H753" s="95"/>
      <c r="I753" s="95"/>
      <c r="J753" s="95"/>
      <c r="K753" s="95"/>
      <c r="L753" s="95"/>
      <c r="M753" s="95"/>
      <c r="N753" s="95"/>
      <c r="O753" s="95"/>
      <c r="P753" s="95"/>
      <c r="Q753" s="95"/>
      <c r="R753" s="95"/>
      <c r="S753" s="95"/>
      <c r="T753" s="95"/>
      <c r="U753" s="95"/>
      <c r="V753" s="95"/>
      <c r="W753" s="95"/>
      <c r="X753" s="95"/>
      <c r="Y753" s="95"/>
      <c r="Z753" s="95"/>
      <c r="AA753" s="95"/>
      <c r="AB753" s="95"/>
      <c r="AC753" s="95"/>
      <c r="AD753" s="95"/>
      <c r="AE753" s="95"/>
      <c r="AF753" s="95"/>
      <c r="AG753" s="95"/>
      <c r="AH753" s="316"/>
      <c r="AI753" s="147"/>
    </row>
    <row r="754" spans="4:35">
      <c r="D754" s="95"/>
      <c r="E754" s="198"/>
      <c r="F754" s="95"/>
      <c r="G754" s="95"/>
      <c r="H754" s="95"/>
      <c r="I754" s="95"/>
      <c r="J754" s="95"/>
      <c r="K754" s="95"/>
      <c r="L754" s="95"/>
      <c r="M754" s="95"/>
      <c r="N754" s="95"/>
      <c r="O754" s="95"/>
      <c r="P754" s="95"/>
      <c r="Q754" s="95"/>
      <c r="R754" s="95"/>
      <c r="S754" s="95"/>
      <c r="T754" s="95"/>
      <c r="U754" s="95"/>
      <c r="V754" s="95"/>
      <c r="W754" s="95"/>
      <c r="X754" s="95"/>
      <c r="Y754" s="95"/>
      <c r="Z754" s="95"/>
      <c r="AA754" s="95"/>
      <c r="AB754" s="95"/>
      <c r="AC754" s="95"/>
      <c r="AD754" s="95"/>
      <c r="AE754" s="95"/>
      <c r="AF754" s="95"/>
      <c r="AG754" s="95"/>
      <c r="AH754" s="316"/>
      <c r="AI754" s="147"/>
    </row>
    <row r="755" spans="4:35">
      <c r="D755" s="95"/>
      <c r="E755" s="198"/>
      <c r="F755" s="95"/>
      <c r="G755" s="95"/>
      <c r="H755" s="95"/>
      <c r="I755" s="95"/>
      <c r="J755" s="95"/>
      <c r="K755" s="95"/>
      <c r="L755" s="95"/>
      <c r="M755" s="95"/>
      <c r="N755" s="95"/>
      <c r="O755" s="95"/>
      <c r="P755" s="95"/>
      <c r="Q755" s="95"/>
      <c r="R755" s="95"/>
      <c r="S755" s="95"/>
      <c r="T755" s="95"/>
      <c r="U755" s="95"/>
      <c r="V755" s="95"/>
      <c r="W755" s="95"/>
      <c r="X755" s="95"/>
      <c r="Y755" s="95"/>
      <c r="Z755" s="95"/>
      <c r="AA755" s="95"/>
      <c r="AB755" s="95"/>
      <c r="AC755" s="95"/>
      <c r="AD755" s="95"/>
      <c r="AE755" s="95"/>
      <c r="AF755" s="95"/>
      <c r="AG755" s="95"/>
      <c r="AH755" s="316"/>
      <c r="AI755" s="147"/>
    </row>
    <row r="756" spans="4:35">
      <c r="D756" s="95"/>
      <c r="E756" s="198"/>
      <c r="F756" s="95"/>
      <c r="G756" s="95"/>
      <c r="H756" s="95"/>
      <c r="I756" s="95"/>
      <c r="J756" s="95"/>
      <c r="K756" s="95"/>
      <c r="L756" s="95"/>
      <c r="M756" s="95"/>
      <c r="N756" s="95"/>
      <c r="O756" s="95"/>
      <c r="P756" s="95"/>
      <c r="Q756" s="95"/>
      <c r="R756" s="95"/>
      <c r="S756" s="95"/>
      <c r="T756" s="95"/>
      <c r="U756" s="95"/>
      <c r="V756" s="95"/>
      <c r="W756" s="95"/>
      <c r="X756" s="95"/>
      <c r="Y756" s="95"/>
      <c r="Z756" s="95"/>
      <c r="AA756" s="95"/>
      <c r="AB756" s="95"/>
      <c r="AC756" s="95"/>
      <c r="AD756" s="95"/>
      <c r="AE756" s="95"/>
      <c r="AF756" s="95"/>
      <c r="AG756" s="95"/>
      <c r="AH756" s="316"/>
      <c r="AI756" s="147"/>
    </row>
    <row r="757" spans="4:35">
      <c r="D757" s="95"/>
      <c r="E757" s="198"/>
      <c r="F757" s="95"/>
      <c r="G757" s="95"/>
      <c r="H757" s="95"/>
      <c r="I757" s="95"/>
      <c r="J757" s="95"/>
      <c r="K757" s="95"/>
      <c r="L757" s="95"/>
      <c r="M757" s="95"/>
      <c r="N757" s="95"/>
      <c r="O757" s="95"/>
      <c r="P757" s="95"/>
      <c r="Q757" s="95"/>
      <c r="R757" s="95"/>
      <c r="S757" s="95"/>
      <c r="T757" s="95"/>
      <c r="U757" s="95"/>
      <c r="V757" s="95"/>
      <c r="W757" s="95"/>
      <c r="X757" s="95"/>
      <c r="Y757" s="95"/>
      <c r="Z757" s="95"/>
      <c r="AA757" s="95"/>
      <c r="AB757" s="95"/>
      <c r="AC757" s="95"/>
      <c r="AD757" s="95"/>
      <c r="AE757" s="95"/>
      <c r="AF757" s="95"/>
      <c r="AG757" s="95"/>
      <c r="AH757" s="316"/>
      <c r="AI757" s="147"/>
    </row>
    <row r="758" spans="4:35">
      <c r="D758" s="95"/>
      <c r="E758" s="198"/>
      <c r="F758" s="95"/>
      <c r="G758" s="95"/>
      <c r="H758" s="95"/>
      <c r="I758" s="95"/>
      <c r="J758" s="95"/>
      <c r="K758" s="95"/>
      <c r="L758" s="95"/>
      <c r="M758" s="95"/>
      <c r="N758" s="95"/>
      <c r="O758" s="95"/>
      <c r="P758" s="95"/>
      <c r="Q758" s="95"/>
      <c r="R758" s="95"/>
      <c r="S758" s="95"/>
      <c r="T758" s="95"/>
      <c r="U758" s="95"/>
      <c r="V758" s="95"/>
      <c r="W758" s="95"/>
      <c r="X758" s="95"/>
      <c r="Y758" s="95"/>
      <c r="Z758" s="95"/>
      <c r="AA758" s="95"/>
      <c r="AB758" s="95"/>
      <c r="AC758" s="95"/>
      <c r="AD758" s="95"/>
      <c r="AE758" s="95"/>
      <c r="AF758" s="95"/>
      <c r="AG758" s="95"/>
      <c r="AH758" s="316"/>
      <c r="AI758" s="147"/>
    </row>
    <row r="759" spans="4:35">
      <c r="D759" s="95"/>
      <c r="E759" s="198"/>
      <c r="F759" s="95"/>
      <c r="G759" s="95"/>
      <c r="H759" s="95"/>
      <c r="I759" s="95"/>
      <c r="J759" s="95"/>
      <c r="K759" s="95"/>
      <c r="L759" s="95"/>
      <c r="M759" s="95"/>
      <c r="N759" s="95"/>
      <c r="O759" s="95"/>
      <c r="P759" s="95"/>
      <c r="Q759" s="95"/>
      <c r="R759" s="95"/>
      <c r="S759" s="95"/>
      <c r="T759" s="95"/>
      <c r="U759" s="95"/>
      <c r="V759" s="95"/>
      <c r="W759" s="95"/>
      <c r="X759" s="95"/>
      <c r="Y759" s="95"/>
      <c r="Z759" s="95"/>
      <c r="AA759" s="95"/>
      <c r="AB759" s="95"/>
      <c r="AC759" s="95"/>
      <c r="AD759" s="95"/>
      <c r="AE759" s="95"/>
      <c r="AF759" s="95"/>
      <c r="AG759" s="95"/>
      <c r="AH759" s="316"/>
      <c r="AI759" s="147"/>
    </row>
    <row r="760" spans="4:35">
      <c r="D760" s="95"/>
      <c r="E760" s="198"/>
      <c r="F760" s="95"/>
      <c r="G760" s="95"/>
      <c r="H760" s="95"/>
      <c r="I760" s="95"/>
      <c r="J760" s="95"/>
      <c r="K760" s="95"/>
      <c r="L760" s="95"/>
      <c r="M760" s="95"/>
      <c r="N760" s="95"/>
      <c r="O760" s="95"/>
      <c r="P760" s="95"/>
      <c r="Q760" s="95"/>
      <c r="R760" s="95"/>
      <c r="S760" s="95"/>
      <c r="T760" s="95"/>
      <c r="U760" s="95"/>
      <c r="V760" s="95"/>
      <c r="W760" s="95"/>
      <c r="X760" s="95"/>
      <c r="Y760" s="95"/>
      <c r="Z760" s="95"/>
      <c r="AA760" s="95"/>
      <c r="AB760" s="95"/>
      <c r="AC760" s="95"/>
      <c r="AD760" s="95"/>
      <c r="AE760" s="95"/>
      <c r="AF760" s="95"/>
      <c r="AG760" s="95"/>
      <c r="AH760" s="316"/>
      <c r="AI760" s="147"/>
    </row>
    <row r="761" spans="4:35">
      <c r="D761" s="95"/>
      <c r="E761" s="198"/>
      <c r="F761" s="95"/>
      <c r="G761" s="95"/>
      <c r="H761" s="95"/>
      <c r="I761" s="95"/>
      <c r="J761" s="95"/>
      <c r="K761" s="95"/>
      <c r="L761" s="95"/>
      <c r="M761" s="95"/>
      <c r="N761" s="95"/>
      <c r="O761" s="95"/>
      <c r="P761" s="95"/>
      <c r="Q761" s="95"/>
      <c r="R761" s="95"/>
      <c r="S761" s="95"/>
      <c r="T761" s="95"/>
      <c r="U761" s="95"/>
      <c r="V761" s="95"/>
      <c r="W761" s="95"/>
      <c r="X761" s="95"/>
      <c r="Y761" s="95"/>
      <c r="Z761" s="95"/>
      <c r="AA761" s="95"/>
      <c r="AB761" s="95"/>
      <c r="AC761" s="95"/>
      <c r="AD761" s="95"/>
      <c r="AE761" s="95"/>
      <c r="AF761" s="95"/>
      <c r="AG761" s="95"/>
      <c r="AH761" s="316"/>
      <c r="AI761" s="147"/>
    </row>
    <row r="762" spans="4:35">
      <c r="D762" s="95"/>
      <c r="E762" s="198"/>
      <c r="F762" s="95"/>
      <c r="G762" s="95"/>
      <c r="H762" s="95"/>
      <c r="I762" s="95"/>
      <c r="J762" s="95"/>
      <c r="K762" s="95"/>
      <c r="L762" s="95"/>
      <c r="M762" s="95"/>
      <c r="N762" s="95"/>
      <c r="O762" s="95"/>
      <c r="P762" s="95"/>
      <c r="Q762" s="95"/>
      <c r="R762" s="95"/>
      <c r="S762" s="95"/>
      <c r="T762" s="95"/>
      <c r="U762" s="95"/>
      <c r="V762" s="95"/>
      <c r="W762" s="95"/>
      <c r="X762" s="95"/>
      <c r="Y762" s="95"/>
      <c r="Z762" s="95"/>
      <c r="AA762" s="95"/>
      <c r="AB762" s="95"/>
      <c r="AC762" s="95"/>
      <c r="AD762" s="95"/>
      <c r="AE762" s="95"/>
      <c r="AF762" s="95"/>
      <c r="AG762" s="95"/>
      <c r="AH762" s="316"/>
      <c r="AI762" s="147"/>
    </row>
    <row r="763" spans="4:35">
      <c r="D763" s="95"/>
      <c r="E763" s="198"/>
      <c r="F763" s="95"/>
      <c r="G763" s="95"/>
      <c r="H763" s="95"/>
      <c r="I763" s="95"/>
      <c r="J763" s="95"/>
      <c r="K763" s="95"/>
      <c r="L763" s="95"/>
      <c r="M763" s="95"/>
      <c r="N763" s="95"/>
      <c r="O763" s="95"/>
      <c r="P763" s="95"/>
      <c r="Q763" s="95"/>
      <c r="R763" s="95"/>
      <c r="S763" s="95"/>
      <c r="T763" s="95"/>
      <c r="U763" s="95"/>
      <c r="V763" s="95"/>
      <c r="W763" s="95"/>
      <c r="X763" s="95"/>
      <c r="Y763" s="95"/>
      <c r="Z763" s="95"/>
      <c r="AA763" s="95"/>
      <c r="AB763" s="95"/>
      <c r="AC763" s="95"/>
      <c r="AD763" s="95"/>
      <c r="AE763" s="95"/>
      <c r="AF763" s="95"/>
      <c r="AG763" s="95"/>
      <c r="AH763" s="316"/>
      <c r="AI763" s="147"/>
    </row>
    <row r="764" spans="4:35">
      <c r="D764" s="95"/>
      <c r="E764" s="198"/>
      <c r="F764" s="95"/>
      <c r="G764" s="95"/>
      <c r="H764" s="95"/>
      <c r="I764" s="95"/>
      <c r="J764" s="95"/>
      <c r="K764" s="95"/>
      <c r="L764" s="95"/>
      <c r="M764" s="95"/>
      <c r="N764" s="95"/>
      <c r="O764" s="95"/>
      <c r="P764" s="95"/>
      <c r="Q764" s="95"/>
      <c r="R764" s="95"/>
      <c r="S764" s="95"/>
      <c r="T764" s="95"/>
      <c r="U764" s="95"/>
      <c r="V764" s="95"/>
      <c r="W764" s="95"/>
      <c r="X764" s="95"/>
      <c r="Y764" s="95"/>
      <c r="Z764" s="95"/>
      <c r="AA764" s="95"/>
      <c r="AB764" s="95"/>
      <c r="AC764" s="95"/>
      <c r="AD764" s="95"/>
      <c r="AE764" s="95"/>
      <c r="AF764" s="95"/>
      <c r="AG764" s="95"/>
      <c r="AH764" s="316"/>
      <c r="AI764" s="147"/>
    </row>
    <row r="765" spans="4:35">
      <c r="D765" s="95"/>
      <c r="E765" s="198"/>
      <c r="F765" s="95"/>
      <c r="G765" s="95"/>
      <c r="H765" s="95"/>
      <c r="I765" s="95"/>
      <c r="J765" s="95"/>
      <c r="K765" s="95"/>
      <c r="L765" s="95"/>
      <c r="M765" s="95"/>
      <c r="N765" s="95"/>
      <c r="O765" s="95"/>
      <c r="P765" s="95"/>
      <c r="Q765" s="95"/>
      <c r="R765" s="95"/>
      <c r="S765" s="95"/>
      <c r="T765" s="95"/>
      <c r="U765" s="95"/>
      <c r="V765" s="95"/>
      <c r="W765" s="95"/>
      <c r="X765" s="95"/>
      <c r="Y765" s="95"/>
      <c r="Z765" s="95"/>
      <c r="AA765" s="95"/>
      <c r="AB765" s="95"/>
      <c r="AC765" s="95"/>
      <c r="AD765" s="95"/>
      <c r="AE765" s="95"/>
      <c r="AF765" s="95"/>
      <c r="AG765" s="95"/>
      <c r="AH765" s="316"/>
      <c r="AI765" s="147"/>
    </row>
    <row r="766" spans="4:35">
      <c r="D766" s="95"/>
      <c r="E766" s="198"/>
      <c r="F766" s="95"/>
      <c r="G766" s="95"/>
      <c r="H766" s="95"/>
      <c r="I766" s="95"/>
      <c r="J766" s="95"/>
      <c r="K766" s="95"/>
      <c r="L766" s="95"/>
      <c r="M766" s="95"/>
      <c r="N766" s="95"/>
      <c r="O766" s="95"/>
      <c r="P766" s="95"/>
      <c r="Q766" s="95"/>
      <c r="R766" s="95"/>
      <c r="S766" s="95"/>
      <c r="T766" s="95"/>
      <c r="U766" s="95"/>
      <c r="V766" s="95"/>
      <c r="W766" s="95"/>
      <c r="X766" s="95"/>
      <c r="Y766" s="95"/>
      <c r="Z766" s="95"/>
      <c r="AA766" s="95"/>
      <c r="AB766" s="95"/>
      <c r="AC766" s="95"/>
      <c r="AD766" s="95"/>
      <c r="AE766" s="95"/>
      <c r="AF766" s="95"/>
      <c r="AG766" s="95"/>
      <c r="AH766" s="316"/>
      <c r="AI766" s="147"/>
    </row>
    <row r="767" spans="4:35">
      <c r="D767" s="95"/>
      <c r="E767" s="198"/>
      <c r="F767" s="95"/>
      <c r="G767" s="95"/>
      <c r="H767" s="95"/>
      <c r="I767" s="95"/>
      <c r="J767" s="95"/>
      <c r="K767" s="95"/>
      <c r="L767" s="95"/>
      <c r="M767" s="95"/>
      <c r="N767" s="95"/>
      <c r="O767" s="95"/>
      <c r="P767" s="95"/>
      <c r="Q767" s="95"/>
      <c r="R767" s="95"/>
      <c r="S767" s="95"/>
      <c r="T767" s="95"/>
      <c r="U767" s="95"/>
      <c r="V767" s="95"/>
      <c r="W767" s="95"/>
      <c r="X767" s="95"/>
      <c r="Y767" s="95"/>
      <c r="Z767" s="95"/>
      <c r="AA767" s="95"/>
      <c r="AB767" s="95"/>
      <c r="AC767" s="95"/>
      <c r="AD767" s="95"/>
      <c r="AE767" s="95"/>
      <c r="AF767" s="95"/>
      <c r="AG767" s="95"/>
      <c r="AH767" s="316"/>
      <c r="AI767" s="147"/>
    </row>
    <row r="768" spans="4:35">
      <c r="D768" s="95"/>
      <c r="E768" s="198"/>
      <c r="F768" s="95"/>
      <c r="G768" s="95"/>
      <c r="H768" s="95"/>
      <c r="I768" s="95"/>
      <c r="J768" s="95"/>
      <c r="K768" s="95"/>
      <c r="L768" s="95"/>
      <c r="M768" s="95"/>
      <c r="N768" s="95"/>
      <c r="O768" s="95"/>
      <c r="P768" s="95"/>
      <c r="Q768" s="95"/>
      <c r="R768" s="95"/>
      <c r="S768" s="95"/>
      <c r="T768" s="95"/>
      <c r="U768" s="95"/>
      <c r="V768" s="95"/>
      <c r="W768" s="95"/>
      <c r="X768" s="95"/>
      <c r="Y768" s="95"/>
      <c r="Z768" s="95"/>
      <c r="AA768" s="95"/>
      <c r="AB768" s="95"/>
      <c r="AC768" s="95"/>
      <c r="AD768" s="95"/>
      <c r="AE768" s="95"/>
      <c r="AF768" s="95"/>
      <c r="AG768" s="95"/>
      <c r="AH768" s="316"/>
      <c r="AI768" s="147"/>
    </row>
    <row r="769" spans="4:35">
      <c r="D769" s="95"/>
      <c r="E769" s="198"/>
      <c r="F769" s="95"/>
      <c r="G769" s="95"/>
      <c r="H769" s="95"/>
      <c r="I769" s="95"/>
      <c r="J769" s="95"/>
      <c r="K769" s="95"/>
      <c r="L769" s="95"/>
      <c r="M769" s="95"/>
      <c r="N769" s="95"/>
      <c r="O769" s="95"/>
      <c r="P769" s="95"/>
      <c r="Q769" s="95"/>
      <c r="R769" s="95"/>
      <c r="S769" s="95"/>
      <c r="T769" s="95"/>
      <c r="U769" s="95"/>
      <c r="V769" s="95"/>
      <c r="W769" s="95"/>
      <c r="X769" s="95"/>
      <c r="Y769" s="95"/>
      <c r="Z769" s="95"/>
      <c r="AA769" s="95"/>
      <c r="AB769" s="95"/>
      <c r="AC769" s="95"/>
      <c r="AD769" s="95"/>
      <c r="AE769" s="95"/>
      <c r="AF769" s="95"/>
      <c r="AG769" s="95"/>
      <c r="AH769" s="316"/>
      <c r="AI769" s="147"/>
    </row>
    <row r="770" spans="4:35">
      <c r="D770" s="95"/>
      <c r="E770" s="198"/>
      <c r="F770" s="95"/>
      <c r="G770" s="95"/>
      <c r="H770" s="95"/>
      <c r="I770" s="95"/>
      <c r="J770" s="95"/>
      <c r="K770" s="95"/>
      <c r="L770" s="95"/>
      <c r="M770" s="95"/>
      <c r="N770" s="95"/>
      <c r="O770" s="95"/>
      <c r="P770" s="95"/>
      <c r="Q770" s="95"/>
      <c r="R770" s="95"/>
      <c r="S770" s="95"/>
      <c r="T770" s="95"/>
      <c r="U770" s="95"/>
      <c r="V770" s="95"/>
      <c r="W770" s="95"/>
      <c r="X770" s="95"/>
      <c r="Y770" s="95"/>
      <c r="Z770" s="95"/>
      <c r="AA770" s="95"/>
      <c r="AB770" s="95"/>
      <c r="AC770" s="95"/>
      <c r="AD770" s="95"/>
      <c r="AE770" s="95"/>
      <c r="AF770" s="95"/>
      <c r="AG770" s="95"/>
      <c r="AH770" s="316"/>
      <c r="AI770" s="147"/>
    </row>
    <row r="771" spans="4:35">
      <c r="D771" s="95"/>
      <c r="E771" s="198"/>
      <c r="F771" s="95"/>
      <c r="G771" s="95"/>
      <c r="H771" s="95"/>
      <c r="I771" s="95"/>
      <c r="J771" s="95"/>
      <c r="K771" s="95"/>
      <c r="L771" s="95"/>
      <c r="M771" s="95"/>
      <c r="N771" s="95"/>
      <c r="O771" s="95"/>
      <c r="P771" s="95"/>
      <c r="Q771" s="95"/>
      <c r="R771" s="95"/>
      <c r="S771" s="95"/>
      <c r="T771" s="95"/>
      <c r="U771" s="95"/>
      <c r="V771" s="95"/>
      <c r="W771" s="95"/>
      <c r="X771" s="95"/>
      <c r="Y771" s="95"/>
      <c r="Z771" s="95"/>
      <c r="AA771" s="95"/>
      <c r="AB771" s="95"/>
      <c r="AC771" s="95"/>
      <c r="AD771" s="95"/>
      <c r="AE771" s="95"/>
      <c r="AF771" s="95"/>
      <c r="AG771" s="95"/>
      <c r="AH771" s="316"/>
      <c r="AI771" s="147"/>
    </row>
    <row r="772" spans="4:35">
      <c r="D772" s="95"/>
      <c r="E772" s="198"/>
      <c r="F772" s="95"/>
      <c r="G772" s="95"/>
      <c r="H772" s="95"/>
      <c r="I772" s="95"/>
      <c r="J772" s="95"/>
      <c r="K772" s="95"/>
      <c r="L772" s="95"/>
      <c r="M772" s="95"/>
      <c r="N772" s="95"/>
      <c r="O772" s="95"/>
      <c r="P772" s="95"/>
      <c r="Q772" s="95"/>
      <c r="R772" s="95"/>
      <c r="S772" s="95"/>
      <c r="T772" s="95"/>
      <c r="U772" s="95"/>
      <c r="V772" s="95"/>
      <c r="W772" s="95"/>
      <c r="X772" s="95"/>
      <c r="Y772" s="95"/>
      <c r="Z772" s="95"/>
      <c r="AA772" s="95"/>
      <c r="AB772" s="95"/>
      <c r="AC772" s="95"/>
      <c r="AD772" s="95"/>
      <c r="AE772" s="95"/>
      <c r="AF772" s="95"/>
      <c r="AG772" s="95"/>
      <c r="AH772" s="316"/>
      <c r="AI772" s="147"/>
    </row>
    <row r="773" spans="4:35">
      <c r="D773" s="95"/>
      <c r="E773" s="198"/>
      <c r="F773" s="95"/>
      <c r="G773" s="95"/>
      <c r="H773" s="95"/>
      <c r="I773" s="95"/>
      <c r="J773" s="95"/>
      <c r="K773" s="95"/>
      <c r="L773" s="95"/>
      <c r="M773" s="95"/>
      <c r="N773" s="95"/>
      <c r="O773" s="95"/>
      <c r="P773" s="95"/>
      <c r="Q773" s="95"/>
      <c r="R773" s="95"/>
      <c r="S773" s="95"/>
      <c r="T773" s="95"/>
      <c r="U773" s="95"/>
      <c r="V773" s="95"/>
      <c r="W773" s="95"/>
      <c r="X773" s="95"/>
      <c r="Y773" s="95"/>
      <c r="Z773" s="95"/>
      <c r="AA773" s="95"/>
      <c r="AB773" s="95"/>
      <c r="AC773" s="95"/>
      <c r="AD773" s="95"/>
      <c r="AE773" s="95"/>
      <c r="AF773" s="95"/>
      <c r="AG773" s="95"/>
      <c r="AH773" s="316"/>
      <c r="AI773" s="147"/>
    </row>
    <row r="774" spans="4:35">
      <c r="D774" s="95"/>
      <c r="E774" s="198"/>
      <c r="F774" s="95"/>
      <c r="G774" s="95"/>
      <c r="H774" s="95"/>
      <c r="I774" s="95"/>
      <c r="J774" s="95"/>
      <c r="K774" s="95"/>
      <c r="L774" s="95"/>
      <c r="M774" s="95"/>
      <c r="N774" s="95"/>
      <c r="O774" s="95"/>
      <c r="P774" s="95"/>
      <c r="Q774" s="95"/>
      <c r="R774" s="95"/>
      <c r="S774" s="95"/>
      <c r="T774" s="95"/>
      <c r="U774" s="95"/>
      <c r="V774" s="95"/>
      <c r="W774" s="95"/>
      <c r="X774" s="95"/>
      <c r="Y774" s="95"/>
      <c r="Z774" s="95"/>
      <c r="AA774" s="95"/>
      <c r="AB774" s="95"/>
      <c r="AC774" s="95"/>
      <c r="AD774" s="95"/>
      <c r="AE774" s="95"/>
      <c r="AF774" s="95"/>
      <c r="AG774" s="95"/>
      <c r="AH774" s="316"/>
      <c r="AI774" s="147"/>
    </row>
    <row r="775" spans="4:35">
      <c r="D775" s="95"/>
      <c r="E775" s="198"/>
      <c r="F775" s="95"/>
      <c r="G775" s="95"/>
      <c r="H775" s="95"/>
      <c r="I775" s="95"/>
      <c r="J775" s="95"/>
      <c r="K775" s="95"/>
      <c r="L775" s="95"/>
      <c r="M775" s="95"/>
      <c r="N775" s="95"/>
      <c r="O775" s="95"/>
      <c r="P775" s="95"/>
      <c r="Q775" s="95"/>
      <c r="R775" s="95"/>
      <c r="S775" s="95"/>
      <c r="T775" s="95"/>
      <c r="U775" s="95"/>
      <c r="V775" s="95"/>
      <c r="W775" s="95"/>
      <c r="X775" s="95"/>
      <c r="Y775" s="95"/>
      <c r="Z775" s="95"/>
      <c r="AA775" s="95"/>
      <c r="AB775" s="95"/>
      <c r="AC775" s="95"/>
      <c r="AD775" s="95"/>
      <c r="AE775" s="95"/>
      <c r="AF775" s="95"/>
      <c r="AG775" s="95"/>
      <c r="AH775" s="316"/>
      <c r="AI775" s="147"/>
    </row>
    <row r="776" spans="4:35">
      <c r="D776" s="95"/>
      <c r="E776" s="198"/>
      <c r="F776" s="95"/>
      <c r="G776" s="95"/>
      <c r="H776" s="95"/>
      <c r="I776" s="95"/>
      <c r="J776" s="95"/>
      <c r="K776" s="95"/>
      <c r="L776" s="95"/>
      <c r="M776" s="95"/>
      <c r="N776" s="95"/>
      <c r="O776" s="95"/>
      <c r="P776" s="95"/>
      <c r="Q776" s="95"/>
      <c r="R776" s="95"/>
      <c r="S776" s="95"/>
      <c r="T776" s="95"/>
      <c r="U776" s="95"/>
      <c r="V776" s="95"/>
      <c r="W776" s="95"/>
      <c r="X776" s="95"/>
      <c r="Y776" s="95"/>
      <c r="Z776" s="95"/>
      <c r="AA776" s="95"/>
      <c r="AB776" s="95"/>
      <c r="AC776" s="95"/>
      <c r="AD776" s="95"/>
      <c r="AE776" s="95"/>
      <c r="AF776" s="95"/>
      <c r="AG776" s="95"/>
      <c r="AH776" s="316"/>
      <c r="AI776" s="147"/>
    </row>
    <row r="777" spans="4:35">
      <c r="D777" s="95"/>
      <c r="E777" s="198"/>
      <c r="F777" s="95"/>
      <c r="G777" s="95"/>
      <c r="H777" s="95"/>
      <c r="I777" s="95"/>
      <c r="J777" s="95"/>
      <c r="K777" s="95"/>
      <c r="L777" s="95"/>
      <c r="M777" s="95"/>
      <c r="N777" s="95"/>
      <c r="O777" s="95"/>
      <c r="P777" s="95"/>
      <c r="Q777" s="95"/>
      <c r="R777" s="95"/>
      <c r="S777" s="95"/>
      <c r="T777" s="95"/>
      <c r="U777" s="95"/>
      <c r="V777" s="95"/>
      <c r="W777" s="95"/>
      <c r="X777" s="95"/>
      <c r="Y777" s="95"/>
      <c r="Z777" s="95"/>
      <c r="AA777" s="95"/>
      <c r="AB777" s="95"/>
      <c r="AC777" s="95"/>
      <c r="AD777" s="95"/>
      <c r="AE777" s="95"/>
      <c r="AF777" s="95"/>
      <c r="AG777" s="95"/>
      <c r="AH777" s="316"/>
      <c r="AI777" s="147"/>
    </row>
    <row r="778" spans="4:35">
      <c r="D778" s="95"/>
      <c r="E778" s="198"/>
      <c r="F778" s="95"/>
      <c r="G778" s="95"/>
      <c r="H778" s="95"/>
      <c r="I778" s="95"/>
      <c r="J778" s="95"/>
      <c r="K778" s="95"/>
      <c r="L778" s="95"/>
      <c r="M778" s="95"/>
      <c r="N778" s="95"/>
      <c r="O778" s="95"/>
      <c r="P778" s="95"/>
      <c r="Q778" s="95"/>
      <c r="R778" s="95"/>
      <c r="S778" s="95"/>
      <c r="T778" s="95"/>
      <c r="U778" s="95"/>
      <c r="V778" s="95"/>
      <c r="W778" s="95"/>
      <c r="X778" s="95"/>
      <c r="Y778" s="95"/>
      <c r="Z778" s="95"/>
      <c r="AA778" s="95"/>
      <c r="AB778" s="95"/>
      <c r="AC778" s="95"/>
      <c r="AD778" s="95"/>
      <c r="AE778" s="95"/>
      <c r="AF778" s="95"/>
      <c r="AG778" s="95"/>
      <c r="AH778" s="316"/>
      <c r="AI778" s="147"/>
    </row>
    <row r="779" spans="4:35">
      <c r="D779" s="95"/>
      <c r="E779" s="198"/>
      <c r="F779" s="95"/>
      <c r="G779" s="95"/>
      <c r="H779" s="95"/>
      <c r="I779" s="95"/>
      <c r="J779" s="95"/>
      <c r="K779" s="95"/>
      <c r="L779" s="95"/>
      <c r="M779" s="95"/>
      <c r="N779" s="95"/>
      <c r="O779" s="95"/>
      <c r="P779" s="95"/>
      <c r="Q779" s="95"/>
      <c r="R779" s="95"/>
      <c r="S779" s="95"/>
      <c r="T779" s="95"/>
      <c r="U779" s="95"/>
      <c r="V779" s="95"/>
      <c r="W779" s="95"/>
      <c r="X779" s="95"/>
      <c r="Y779" s="95"/>
      <c r="Z779" s="95"/>
      <c r="AA779" s="95"/>
      <c r="AB779" s="95"/>
      <c r="AC779" s="95"/>
      <c r="AD779" s="95"/>
      <c r="AE779" s="95"/>
      <c r="AF779" s="95"/>
      <c r="AG779" s="95"/>
      <c r="AH779" s="316"/>
      <c r="AI779" s="147"/>
    </row>
    <row r="780" spans="4:35">
      <c r="D780" s="95"/>
      <c r="E780" s="198"/>
      <c r="F780" s="95"/>
      <c r="G780" s="95"/>
      <c r="H780" s="95"/>
      <c r="I780" s="95"/>
      <c r="J780" s="95"/>
      <c r="K780" s="95"/>
      <c r="L780" s="95"/>
      <c r="M780" s="95"/>
      <c r="N780" s="95"/>
      <c r="O780" s="95"/>
      <c r="P780" s="95"/>
      <c r="Q780" s="95"/>
      <c r="R780" s="95"/>
      <c r="S780" s="95"/>
      <c r="T780" s="95"/>
      <c r="U780" s="95"/>
      <c r="V780" s="95"/>
      <c r="W780" s="95"/>
      <c r="X780" s="95"/>
      <c r="Y780" s="95"/>
      <c r="Z780" s="95"/>
      <c r="AA780" s="95"/>
      <c r="AB780" s="95"/>
      <c r="AC780" s="95"/>
      <c r="AD780" s="95"/>
      <c r="AE780" s="95"/>
      <c r="AF780" s="95"/>
      <c r="AG780" s="95"/>
      <c r="AH780" s="316"/>
      <c r="AI780" s="147"/>
    </row>
    <row r="781" spans="4:35">
      <c r="D781" s="95"/>
      <c r="E781" s="198"/>
      <c r="F781" s="95"/>
      <c r="G781" s="95"/>
      <c r="H781" s="95"/>
      <c r="I781" s="95"/>
      <c r="J781" s="95"/>
      <c r="K781" s="95"/>
      <c r="L781" s="95"/>
      <c r="M781" s="95"/>
      <c r="N781" s="95"/>
      <c r="O781" s="95"/>
      <c r="P781" s="95"/>
      <c r="Q781" s="95"/>
      <c r="R781" s="95"/>
      <c r="S781" s="95"/>
      <c r="T781" s="95"/>
      <c r="U781" s="95"/>
      <c r="V781" s="95"/>
      <c r="W781" s="95"/>
      <c r="X781" s="95"/>
      <c r="Y781" s="95"/>
      <c r="Z781" s="95"/>
      <c r="AA781" s="95"/>
      <c r="AB781" s="95"/>
      <c r="AC781" s="95"/>
      <c r="AD781" s="95"/>
      <c r="AE781" s="95"/>
      <c r="AF781" s="95"/>
      <c r="AG781" s="95"/>
      <c r="AH781" s="316"/>
      <c r="AI781" s="147"/>
    </row>
    <row r="782" spans="4:35">
      <c r="D782" s="95"/>
      <c r="E782" s="198"/>
      <c r="F782" s="95"/>
      <c r="G782" s="95"/>
      <c r="H782" s="95"/>
      <c r="I782" s="95"/>
      <c r="J782" s="95"/>
      <c r="K782" s="95"/>
      <c r="L782" s="95"/>
      <c r="M782" s="95"/>
      <c r="N782" s="95"/>
      <c r="O782" s="95"/>
      <c r="P782" s="95"/>
      <c r="Q782" s="95"/>
      <c r="R782" s="95"/>
      <c r="S782" s="95"/>
      <c r="T782" s="95"/>
      <c r="U782" s="95"/>
      <c r="V782" s="95"/>
      <c r="W782" s="95"/>
      <c r="X782" s="95"/>
      <c r="Y782" s="95"/>
      <c r="Z782" s="95"/>
      <c r="AA782" s="95"/>
      <c r="AB782" s="95"/>
      <c r="AC782" s="95"/>
      <c r="AD782" s="95"/>
      <c r="AE782" s="95"/>
      <c r="AF782" s="95"/>
      <c r="AG782" s="95"/>
      <c r="AH782" s="316"/>
      <c r="AI782" s="147"/>
    </row>
    <row r="783" spans="4:35">
      <c r="D783" s="95"/>
      <c r="E783" s="198"/>
      <c r="F783" s="95"/>
      <c r="G783" s="95"/>
      <c r="H783" s="95"/>
      <c r="I783" s="95"/>
      <c r="J783" s="95"/>
      <c r="K783" s="95"/>
      <c r="L783" s="95"/>
      <c r="M783" s="95"/>
      <c r="N783" s="95"/>
      <c r="O783" s="95"/>
      <c r="P783" s="95"/>
      <c r="Q783" s="95"/>
      <c r="R783" s="95"/>
      <c r="S783" s="95"/>
      <c r="T783" s="95"/>
      <c r="U783" s="95"/>
      <c r="V783" s="95"/>
      <c r="W783" s="95"/>
      <c r="X783" s="95"/>
      <c r="Y783" s="95"/>
      <c r="Z783" s="95"/>
      <c r="AA783" s="95"/>
      <c r="AB783" s="95"/>
      <c r="AC783" s="95"/>
      <c r="AD783" s="95"/>
      <c r="AE783" s="95"/>
      <c r="AF783" s="95"/>
      <c r="AG783" s="95"/>
      <c r="AH783" s="316"/>
      <c r="AI783" s="147"/>
    </row>
    <row r="784" spans="4:35">
      <c r="D784" s="95"/>
      <c r="E784" s="198"/>
      <c r="F784" s="95"/>
      <c r="G784" s="95"/>
      <c r="H784" s="95"/>
      <c r="I784" s="95"/>
      <c r="J784" s="95"/>
      <c r="K784" s="95"/>
      <c r="L784" s="95"/>
      <c r="M784" s="95"/>
      <c r="N784" s="95"/>
      <c r="O784" s="95"/>
      <c r="P784" s="95"/>
      <c r="Q784" s="95"/>
      <c r="R784" s="95"/>
      <c r="S784" s="95"/>
      <c r="T784" s="95"/>
      <c r="U784" s="95"/>
      <c r="V784" s="95"/>
      <c r="W784" s="95"/>
      <c r="X784" s="95"/>
      <c r="Y784" s="95"/>
      <c r="Z784" s="95"/>
      <c r="AA784" s="95"/>
      <c r="AB784" s="95"/>
      <c r="AC784" s="95"/>
      <c r="AD784" s="95"/>
      <c r="AE784" s="95"/>
      <c r="AF784" s="95"/>
      <c r="AG784" s="95"/>
      <c r="AH784" s="316"/>
      <c r="AI784" s="147"/>
    </row>
    <row r="785" spans="4:35">
      <c r="D785" s="95"/>
      <c r="E785" s="198"/>
      <c r="F785" s="95"/>
      <c r="G785" s="95"/>
      <c r="H785" s="95"/>
      <c r="I785" s="95"/>
      <c r="J785" s="95"/>
      <c r="K785" s="95"/>
      <c r="L785" s="95"/>
      <c r="M785" s="95"/>
      <c r="N785" s="95"/>
      <c r="O785" s="95"/>
      <c r="P785" s="95"/>
      <c r="Q785" s="95"/>
      <c r="R785" s="95"/>
      <c r="S785" s="95"/>
      <c r="T785" s="95"/>
      <c r="U785" s="95"/>
      <c r="V785" s="95"/>
      <c r="W785" s="95"/>
      <c r="X785" s="95"/>
      <c r="Y785" s="95"/>
      <c r="Z785" s="95"/>
      <c r="AA785" s="95"/>
      <c r="AB785" s="95"/>
      <c r="AC785" s="95"/>
      <c r="AD785" s="95"/>
      <c r="AE785" s="95"/>
      <c r="AF785" s="95"/>
      <c r="AG785" s="95"/>
      <c r="AH785" s="316"/>
      <c r="AI785" s="147"/>
    </row>
    <row r="786" spans="4:35">
      <c r="D786" s="95"/>
      <c r="E786" s="198"/>
      <c r="F786" s="95"/>
      <c r="G786" s="95"/>
      <c r="H786" s="95"/>
      <c r="I786" s="95"/>
      <c r="J786" s="95"/>
      <c r="K786" s="95"/>
      <c r="L786" s="95"/>
      <c r="M786" s="95"/>
      <c r="N786" s="95"/>
      <c r="O786" s="95"/>
      <c r="P786" s="95"/>
      <c r="Q786" s="95"/>
      <c r="R786" s="95"/>
      <c r="S786" s="95"/>
      <c r="T786" s="95"/>
      <c r="U786" s="95"/>
      <c r="V786" s="95"/>
      <c r="W786" s="95"/>
      <c r="X786" s="95"/>
      <c r="Y786" s="95"/>
      <c r="Z786" s="95"/>
      <c r="AA786" s="95"/>
      <c r="AB786" s="95"/>
      <c r="AC786" s="95"/>
      <c r="AD786" s="95"/>
      <c r="AE786" s="95"/>
      <c r="AF786" s="95"/>
      <c r="AG786" s="95"/>
      <c r="AH786" s="316"/>
      <c r="AI786" s="147"/>
    </row>
    <row r="787" spans="4:35">
      <c r="D787" s="95"/>
      <c r="E787" s="198"/>
      <c r="F787" s="95"/>
      <c r="G787" s="95"/>
      <c r="H787" s="95"/>
      <c r="I787" s="95"/>
      <c r="J787" s="95"/>
      <c r="K787" s="95"/>
      <c r="L787" s="95"/>
      <c r="M787" s="95"/>
      <c r="N787" s="95"/>
      <c r="O787" s="95"/>
      <c r="P787" s="95"/>
      <c r="Q787" s="95"/>
      <c r="R787" s="95"/>
      <c r="S787" s="95"/>
      <c r="T787" s="95"/>
      <c r="U787" s="95"/>
      <c r="V787" s="95"/>
      <c r="W787" s="95"/>
      <c r="X787" s="95"/>
      <c r="Y787" s="95"/>
      <c r="Z787" s="95"/>
      <c r="AA787" s="95"/>
      <c r="AB787" s="95"/>
      <c r="AC787" s="95"/>
      <c r="AD787" s="95"/>
      <c r="AE787" s="95"/>
      <c r="AF787" s="95"/>
      <c r="AG787" s="95"/>
      <c r="AH787" s="316"/>
      <c r="AI787" s="147"/>
    </row>
    <row r="788" spans="4:35">
      <c r="D788" s="95"/>
      <c r="E788" s="198"/>
      <c r="F788" s="95"/>
      <c r="G788" s="95"/>
      <c r="H788" s="95"/>
      <c r="I788" s="95"/>
      <c r="J788" s="95"/>
      <c r="K788" s="95"/>
      <c r="L788" s="95"/>
      <c r="M788" s="95"/>
      <c r="N788" s="95"/>
      <c r="O788" s="95"/>
      <c r="P788" s="95"/>
      <c r="Q788" s="95"/>
      <c r="R788" s="95"/>
      <c r="S788" s="95"/>
      <c r="T788" s="95"/>
      <c r="U788" s="95"/>
      <c r="V788" s="95"/>
      <c r="W788" s="95"/>
      <c r="X788" s="95"/>
      <c r="Y788" s="95"/>
      <c r="Z788" s="95"/>
      <c r="AA788" s="95"/>
      <c r="AB788" s="95"/>
      <c r="AC788" s="95"/>
      <c r="AD788" s="95"/>
      <c r="AE788" s="95"/>
      <c r="AF788" s="95"/>
      <c r="AG788" s="95"/>
      <c r="AH788" s="316"/>
      <c r="AI788" s="147"/>
    </row>
    <row r="789" spans="4:35">
      <c r="D789" s="95"/>
      <c r="E789" s="198"/>
      <c r="F789" s="95"/>
      <c r="G789" s="95"/>
      <c r="H789" s="95"/>
      <c r="I789" s="95"/>
      <c r="J789" s="95"/>
      <c r="K789" s="95"/>
      <c r="L789" s="95"/>
      <c r="M789" s="95"/>
      <c r="N789" s="95"/>
      <c r="O789" s="95"/>
      <c r="P789" s="95"/>
      <c r="Q789" s="95"/>
      <c r="R789" s="95"/>
      <c r="S789" s="95"/>
      <c r="T789" s="95"/>
      <c r="U789" s="95"/>
      <c r="V789" s="95"/>
      <c r="W789" s="95"/>
      <c r="X789" s="95"/>
      <c r="Y789" s="95"/>
      <c r="Z789" s="95"/>
      <c r="AA789" s="95"/>
      <c r="AB789" s="95"/>
      <c r="AC789" s="95"/>
      <c r="AD789" s="95"/>
      <c r="AE789" s="95"/>
      <c r="AF789" s="95"/>
      <c r="AG789" s="95"/>
      <c r="AH789" s="316"/>
      <c r="AI789" s="147"/>
    </row>
    <row r="790" spans="4:35">
      <c r="D790" s="95"/>
      <c r="E790" s="198"/>
      <c r="F790" s="95"/>
      <c r="G790" s="95"/>
      <c r="H790" s="95"/>
      <c r="I790" s="95"/>
      <c r="J790" s="95"/>
      <c r="K790" s="95"/>
      <c r="L790" s="95"/>
      <c r="M790" s="95"/>
      <c r="N790" s="95"/>
      <c r="O790" s="95"/>
      <c r="P790" s="95"/>
      <c r="Q790" s="95"/>
      <c r="R790" s="95"/>
      <c r="S790" s="95"/>
      <c r="T790" s="95"/>
      <c r="U790" s="95"/>
      <c r="V790" s="95"/>
      <c r="W790" s="95"/>
      <c r="X790" s="95"/>
      <c r="Y790" s="95"/>
      <c r="Z790" s="95"/>
      <c r="AA790" s="95"/>
      <c r="AB790" s="95"/>
      <c r="AC790" s="95"/>
      <c r="AD790" s="95"/>
      <c r="AE790" s="95"/>
      <c r="AF790" s="95"/>
      <c r="AG790" s="95"/>
      <c r="AH790" s="316"/>
      <c r="AI790" s="147"/>
    </row>
    <row r="791" spans="4:35">
      <c r="D791" s="95"/>
      <c r="E791" s="198"/>
      <c r="F791" s="95"/>
      <c r="G791" s="95"/>
      <c r="H791" s="95"/>
      <c r="I791" s="95"/>
      <c r="J791" s="95"/>
      <c r="K791" s="95"/>
      <c r="L791" s="95"/>
      <c r="M791" s="95"/>
      <c r="N791" s="95"/>
      <c r="O791" s="95"/>
      <c r="P791" s="95"/>
      <c r="Q791" s="95"/>
      <c r="R791" s="95"/>
      <c r="S791" s="95"/>
      <c r="T791" s="95"/>
      <c r="U791" s="95"/>
      <c r="V791" s="95"/>
      <c r="W791" s="95"/>
      <c r="X791" s="95"/>
      <c r="Y791" s="95"/>
      <c r="Z791" s="95"/>
      <c r="AA791" s="95"/>
      <c r="AB791" s="95"/>
      <c r="AC791" s="95"/>
      <c r="AD791" s="95"/>
      <c r="AE791" s="95"/>
      <c r="AF791" s="95"/>
      <c r="AG791" s="95"/>
      <c r="AH791" s="316"/>
      <c r="AI791" s="147"/>
    </row>
    <row r="792" spans="4:35">
      <c r="D792" s="95"/>
      <c r="E792" s="198"/>
      <c r="F792" s="95"/>
      <c r="G792" s="95"/>
      <c r="H792" s="95"/>
      <c r="I792" s="95"/>
      <c r="J792" s="95"/>
      <c r="K792" s="95"/>
      <c r="L792" s="95"/>
      <c r="M792" s="95"/>
      <c r="N792" s="95"/>
      <c r="O792" s="95"/>
      <c r="P792" s="95"/>
      <c r="Q792" s="95"/>
      <c r="R792" s="95"/>
      <c r="S792" s="95"/>
      <c r="T792" s="95"/>
      <c r="U792" s="95"/>
      <c r="V792" s="95"/>
      <c r="W792" s="95"/>
      <c r="X792" s="95"/>
      <c r="Y792" s="95"/>
      <c r="Z792" s="95"/>
      <c r="AA792" s="95"/>
      <c r="AB792" s="95"/>
      <c r="AC792" s="95"/>
      <c r="AD792" s="95"/>
      <c r="AE792" s="95"/>
      <c r="AF792" s="95"/>
      <c r="AG792" s="95"/>
      <c r="AH792" s="316"/>
      <c r="AI792" s="147"/>
    </row>
    <row r="793" spans="4:35">
      <c r="D793" s="95"/>
      <c r="E793" s="198"/>
      <c r="F793" s="95"/>
      <c r="G793" s="95"/>
      <c r="H793" s="95"/>
      <c r="I793" s="95"/>
      <c r="J793" s="95"/>
      <c r="K793" s="95"/>
      <c r="L793" s="95"/>
      <c r="M793" s="95"/>
      <c r="N793" s="95"/>
      <c r="O793" s="95"/>
      <c r="P793" s="95"/>
      <c r="Q793" s="95"/>
      <c r="R793" s="95"/>
      <c r="S793" s="95"/>
      <c r="T793" s="95"/>
      <c r="U793" s="95"/>
      <c r="V793" s="95"/>
      <c r="W793" s="95"/>
      <c r="X793" s="95"/>
      <c r="Y793" s="95"/>
      <c r="Z793" s="95"/>
      <c r="AA793" s="95"/>
      <c r="AB793" s="95"/>
      <c r="AC793" s="95"/>
      <c r="AD793" s="95"/>
      <c r="AE793" s="95"/>
      <c r="AF793" s="95"/>
      <c r="AG793" s="95"/>
      <c r="AH793" s="316"/>
      <c r="AI793" s="147"/>
    </row>
    <row r="794" spans="4:35">
      <c r="D794" s="95"/>
      <c r="E794" s="198"/>
      <c r="F794" s="95"/>
      <c r="G794" s="95"/>
      <c r="H794" s="95"/>
      <c r="I794" s="95"/>
      <c r="J794" s="95"/>
      <c r="K794" s="95"/>
      <c r="L794" s="95"/>
      <c r="M794" s="95"/>
      <c r="N794" s="95"/>
      <c r="O794" s="95"/>
      <c r="P794" s="95"/>
      <c r="Q794" s="95"/>
      <c r="R794" s="95"/>
      <c r="S794" s="95"/>
      <c r="T794" s="95"/>
      <c r="U794" s="95"/>
      <c r="V794" s="95"/>
      <c r="W794" s="95"/>
      <c r="X794" s="95"/>
      <c r="Y794" s="95"/>
      <c r="Z794" s="95"/>
      <c r="AA794" s="95"/>
      <c r="AB794" s="95"/>
      <c r="AC794" s="95"/>
      <c r="AD794" s="95"/>
      <c r="AE794" s="95"/>
      <c r="AF794" s="95"/>
      <c r="AG794" s="95"/>
      <c r="AH794" s="316"/>
      <c r="AI794" s="147"/>
    </row>
    <row r="795" spans="4:35">
      <c r="D795" s="95"/>
      <c r="E795" s="198"/>
      <c r="F795" s="95"/>
      <c r="G795" s="95"/>
      <c r="H795" s="95"/>
      <c r="I795" s="95"/>
      <c r="J795" s="95"/>
      <c r="K795" s="95"/>
      <c r="L795" s="95"/>
      <c r="M795" s="95"/>
      <c r="N795" s="95"/>
      <c r="O795" s="95"/>
      <c r="P795" s="95"/>
      <c r="Q795" s="95"/>
      <c r="R795" s="95"/>
      <c r="S795" s="95"/>
      <c r="T795" s="95"/>
      <c r="U795" s="95"/>
      <c r="V795" s="95"/>
      <c r="W795" s="95"/>
      <c r="X795" s="95"/>
      <c r="Y795" s="95"/>
      <c r="Z795" s="95"/>
      <c r="AA795" s="95"/>
      <c r="AB795" s="95"/>
      <c r="AC795" s="95"/>
      <c r="AD795" s="95"/>
      <c r="AE795" s="95"/>
      <c r="AF795" s="95"/>
      <c r="AG795" s="95"/>
      <c r="AH795" s="316"/>
      <c r="AI795" s="147"/>
    </row>
    <row r="796" spans="4:35">
      <c r="D796" s="95"/>
      <c r="E796" s="198"/>
      <c r="F796" s="95"/>
      <c r="G796" s="95"/>
      <c r="H796" s="95"/>
      <c r="I796" s="95"/>
      <c r="J796" s="95"/>
      <c r="K796" s="95"/>
      <c r="L796" s="95"/>
      <c r="M796" s="95"/>
      <c r="N796" s="95"/>
      <c r="O796" s="95"/>
      <c r="P796" s="95"/>
      <c r="Q796" s="95"/>
      <c r="R796" s="95"/>
      <c r="S796" s="95"/>
      <c r="T796" s="95"/>
      <c r="U796" s="95"/>
      <c r="V796" s="95"/>
      <c r="W796" s="95"/>
      <c r="X796" s="95"/>
      <c r="Y796" s="95"/>
      <c r="Z796" s="95"/>
      <c r="AA796" s="95"/>
      <c r="AB796" s="95"/>
      <c r="AC796" s="95"/>
      <c r="AD796" s="95"/>
      <c r="AE796" s="95"/>
      <c r="AF796" s="95"/>
      <c r="AG796" s="95"/>
      <c r="AH796" s="316"/>
      <c r="AI796" s="147"/>
    </row>
    <row r="797" spans="4:35">
      <c r="D797" s="95"/>
      <c r="E797" s="198"/>
      <c r="F797" s="95"/>
      <c r="G797" s="95"/>
      <c r="H797" s="95"/>
      <c r="I797" s="95"/>
      <c r="J797" s="95"/>
      <c r="K797" s="95"/>
      <c r="L797" s="95"/>
      <c r="M797" s="95"/>
      <c r="N797" s="95"/>
      <c r="O797" s="95"/>
      <c r="P797" s="95"/>
      <c r="Q797" s="95"/>
      <c r="R797" s="95"/>
      <c r="S797" s="95"/>
      <c r="T797" s="95"/>
      <c r="U797" s="95"/>
      <c r="V797" s="95"/>
      <c r="W797" s="95"/>
      <c r="X797" s="95"/>
      <c r="Y797" s="95"/>
      <c r="Z797" s="95"/>
      <c r="AA797" s="95"/>
      <c r="AB797" s="95"/>
      <c r="AC797" s="95"/>
      <c r="AD797" s="95"/>
      <c r="AE797" s="95"/>
      <c r="AF797" s="95"/>
      <c r="AG797" s="95"/>
      <c r="AH797" s="316"/>
      <c r="AI797" s="147"/>
    </row>
    <row r="798" spans="4:35">
      <c r="D798" s="95"/>
      <c r="E798" s="198"/>
      <c r="F798" s="95"/>
      <c r="G798" s="95"/>
      <c r="H798" s="95"/>
      <c r="I798" s="95"/>
      <c r="J798" s="95"/>
      <c r="K798" s="95"/>
      <c r="L798" s="95"/>
      <c r="M798" s="95"/>
      <c r="N798" s="95"/>
      <c r="O798" s="95"/>
      <c r="P798" s="95"/>
      <c r="Q798" s="95"/>
      <c r="R798" s="95"/>
      <c r="S798" s="95"/>
      <c r="T798" s="95"/>
      <c r="U798" s="95"/>
      <c r="V798" s="95"/>
      <c r="W798" s="95"/>
      <c r="X798" s="95"/>
      <c r="Y798" s="95"/>
      <c r="Z798" s="95"/>
      <c r="AA798" s="95"/>
      <c r="AB798" s="95"/>
      <c r="AC798" s="95"/>
      <c r="AD798" s="95"/>
      <c r="AE798" s="95"/>
      <c r="AF798" s="95"/>
      <c r="AG798" s="95"/>
      <c r="AH798" s="316"/>
      <c r="AI798" s="147"/>
    </row>
    <row r="799" spans="4:35">
      <c r="D799" s="95"/>
      <c r="E799" s="198"/>
      <c r="F799" s="95"/>
      <c r="G799" s="95"/>
      <c r="H799" s="95"/>
      <c r="I799" s="95"/>
      <c r="J799" s="95"/>
      <c r="K799" s="95"/>
      <c r="L799" s="95"/>
      <c r="M799" s="95"/>
      <c r="N799" s="95"/>
      <c r="O799" s="95"/>
      <c r="P799" s="95"/>
      <c r="Q799" s="95"/>
      <c r="R799" s="95"/>
      <c r="S799" s="95"/>
      <c r="T799" s="95"/>
      <c r="U799" s="95"/>
      <c r="V799" s="95"/>
      <c r="W799" s="95"/>
      <c r="X799" s="95"/>
      <c r="Y799" s="95"/>
      <c r="Z799" s="95"/>
      <c r="AA799" s="95"/>
      <c r="AB799" s="95"/>
      <c r="AC799" s="95"/>
      <c r="AD799" s="95"/>
      <c r="AE799" s="95"/>
      <c r="AF799" s="95"/>
      <c r="AG799" s="95"/>
      <c r="AH799" s="316"/>
      <c r="AI799" s="147"/>
    </row>
    <row r="800" spans="4:35">
      <c r="D800" s="95"/>
      <c r="E800" s="198"/>
      <c r="F800" s="95"/>
      <c r="G800" s="95"/>
      <c r="H800" s="95"/>
      <c r="I800" s="95"/>
      <c r="J800" s="95"/>
      <c r="K800" s="95"/>
      <c r="L800" s="95"/>
      <c r="M800" s="95"/>
      <c r="N800" s="95"/>
      <c r="O800" s="95"/>
      <c r="P800" s="95"/>
      <c r="Q800" s="95"/>
      <c r="R800" s="95"/>
      <c r="S800" s="95"/>
      <c r="T800" s="95"/>
      <c r="U800" s="95"/>
      <c r="V800" s="95"/>
      <c r="W800" s="95"/>
      <c r="X800" s="95"/>
      <c r="Y800" s="95"/>
      <c r="Z800" s="95"/>
      <c r="AA800" s="95"/>
      <c r="AB800" s="95"/>
      <c r="AC800" s="95"/>
      <c r="AD800" s="95"/>
      <c r="AE800" s="95"/>
      <c r="AF800" s="95"/>
      <c r="AG800" s="95"/>
      <c r="AH800" s="316"/>
      <c r="AI800" s="147"/>
    </row>
    <row r="801" spans="4:35">
      <c r="D801" s="95"/>
      <c r="E801" s="198"/>
      <c r="F801" s="95"/>
      <c r="G801" s="95"/>
      <c r="H801" s="95"/>
      <c r="I801" s="95"/>
      <c r="J801" s="95"/>
      <c r="K801" s="95"/>
      <c r="L801" s="95"/>
      <c r="M801" s="95"/>
      <c r="N801" s="95"/>
      <c r="O801" s="95"/>
      <c r="P801" s="95"/>
      <c r="Q801" s="95"/>
      <c r="R801" s="95"/>
      <c r="S801" s="95"/>
      <c r="T801" s="95"/>
      <c r="U801" s="95"/>
      <c r="V801" s="95"/>
      <c r="W801" s="95"/>
      <c r="X801" s="95"/>
      <c r="Y801" s="95"/>
      <c r="Z801" s="95"/>
      <c r="AA801" s="95"/>
      <c r="AB801" s="95"/>
      <c r="AC801" s="95"/>
      <c r="AD801" s="95"/>
      <c r="AE801" s="95"/>
      <c r="AF801" s="95"/>
      <c r="AG801" s="95"/>
      <c r="AH801" s="316"/>
      <c r="AI801" s="147"/>
    </row>
    <row r="802" spans="4:35">
      <c r="D802" s="95"/>
      <c r="E802" s="198"/>
      <c r="F802" s="95"/>
      <c r="G802" s="95"/>
      <c r="H802" s="95"/>
      <c r="I802" s="95"/>
      <c r="J802" s="95"/>
      <c r="K802" s="95"/>
      <c r="L802" s="95"/>
      <c r="M802" s="95"/>
      <c r="N802" s="95"/>
      <c r="O802" s="95"/>
      <c r="P802" s="95"/>
      <c r="Q802" s="95"/>
      <c r="R802" s="95"/>
      <c r="S802" s="95"/>
      <c r="T802" s="95"/>
      <c r="U802" s="95"/>
      <c r="V802" s="95"/>
      <c r="W802" s="95"/>
      <c r="X802" s="95"/>
      <c r="Y802" s="95"/>
      <c r="Z802" s="95"/>
      <c r="AA802" s="95"/>
      <c r="AB802" s="95"/>
      <c r="AC802" s="95"/>
      <c r="AD802" s="95"/>
      <c r="AE802" s="95"/>
      <c r="AF802" s="95"/>
      <c r="AG802" s="95"/>
      <c r="AH802" s="316"/>
      <c r="AI802" s="147"/>
    </row>
    <row r="803" spans="4:35">
      <c r="D803" s="95"/>
      <c r="E803" s="198"/>
      <c r="F803" s="95"/>
      <c r="G803" s="95"/>
      <c r="H803" s="95"/>
      <c r="I803" s="95"/>
      <c r="J803" s="95"/>
      <c r="K803" s="95"/>
      <c r="L803" s="95"/>
      <c r="M803" s="95"/>
      <c r="N803" s="95"/>
      <c r="O803" s="95"/>
      <c r="P803" s="95"/>
      <c r="Q803" s="95"/>
      <c r="R803" s="95"/>
      <c r="S803" s="95"/>
      <c r="T803" s="95"/>
      <c r="U803" s="95"/>
      <c r="V803" s="95"/>
      <c r="W803" s="95"/>
      <c r="X803" s="95"/>
      <c r="Y803" s="95"/>
      <c r="Z803" s="95"/>
      <c r="AA803" s="95"/>
      <c r="AB803" s="95"/>
      <c r="AC803" s="95"/>
      <c r="AD803" s="95"/>
      <c r="AE803" s="95"/>
      <c r="AF803" s="95"/>
      <c r="AG803" s="95"/>
      <c r="AH803" s="316"/>
      <c r="AI803" s="147"/>
    </row>
    <row r="804" spans="4:35">
      <c r="D804" s="95"/>
      <c r="E804" s="198"/>
      <c r="F804" s="95"/>
      <c r="G804" s="95"/>
      <c r="H804" s="95"/>
      <c r="I804" s="95"/>
      <c r="J804" s="95"/>
      <c r="K804" s="95"/>
      <c r="L804" s="95"/>
      <c r="M804" s="95"/>
      <c r="N804" s="95"/>
      <c r="O804" s="95"/>
      <c r="P804" s="95"/>
      <c r="Q804" s="95"/>
      <c r="R804" s="95"/>
      <c r="S804" s="95"/>
      <c r="T804" s="95"/>
      <c r="U804" s="95"/>
      <c r="V804" s="95"/>
      <c r="W804" s="95"/>
      <c r="X804" s="95"/>
      <c r="Y804" s="95"/>
      <c r="Z804" s="95"/>
      <c r="AA804" s="95"/>
      <c r="AB804" s="95"/>
      <c r="AC804" s="95"/>
      <c r="AD804" s="95"/>
      <c r="AE804" s="95"/>
      <c r="AF804" s="95"/>
      <c r="AG804" s="95"/>
      <c r="AH804" s="316"/>
      <c r="AI804" s="147"/>
    </row>
    <row r="805" spans="4:35">
      <c r="D805" s="95"/>
      <c r="E805" s="198"/>
      <c r="F805" s="95"/>
      <c r="G805" s="95"/>
      <c r="H805" s="95"/>
      <c r="I805" s="95"/>
      <c r="J805" s="95"/>
      <c r="K805" s="95"/>
      <c r="L805" s="95"/>
      <c r="M805" s="95"/>
      <c r="N805" s="95"/>
      <c r="O805" s="95"/>
      <c r="P805" s="95"/>
      <c r="Q805" s="95"/>
      <c r="R805" s="95"/>
      <c r="S805" s="95"/>
      <c r="T805" s="95"/>
      <c r="U805" s="95"/>
      <c r="V805" s="95"/>
      <c r="W805" s="95"/>
      <c r="X805" s="95"/>
      <c r="Y805" s="95"/>
      <c r="Z805" s="95"/>
      <c r="AA805" s="95"/>
      <c r="AB805" s="95"/>
      <c r="AC805" s="95"/>
      <c r="AD805" s="95"/>
      <c r="AE805" s="95"/>
      <c r="AF805" s="95"/>
      <c r="AG805" s="95"/>
      <c r="AH805" s="316"/>
      <c r="AI805" s="147"/>
    </row>
    <row r="806" spans="4:35">
      <c r="D806" s="95"/>
      <c r="E806" s="198"/>
      <c r="F806" s="95"/>
      <c r="G806" s="95"/>
      <c r="H806" s="95"/>
      <c r="I806" s="95"/>
      <c r="J806" s="95"/>
      <c r="K806" s="95"/>
      <c r="L806" s="95"/>
      <c r="M806" s="95"/>
      <c r="N806" s="95"/>
      <c r="O806" s="95"/>
      <c r="P806" s="95"/>
      <c r="Q806" s="95"/>
      <c r="R806" s="95"/>
      <c r="S806" s="95"/>
      <c r="T806" s="95"/>
      <c r="U806" s="95"/>
      <c r="V806" s="95"/>
      <c r="W806" s="95"/>
      <c r="X806" s="95"/>
      <c r="Y806" s="95"/>
      <c r="Z806" s="95"/>
      <c r="AA806" s="95"/>
      <c r="AB806" s="95"/>
      <c r="AC806" s="95"/>
      <c r="AD806" s="95"/>
      <c r="AE806" s="95"/>
      <c r="AF806" s="95"/>
      <c r="AG806" s="95"/>
      <c r="AH806" s="316"/>
      <c r="AI806" s="147"/>
    </row>
    <row r="807" spans="4:35">
      <c r="D807" s="95"/>
      <c r="E807" s="198"/>
      <c r="F807" s="95"/>
      <c r="G807" s="95"/>
      <c r="H807" s="95"/>
      <c r="I807" s="95"/>
      <c r="J807" s="95"/>
      <c r="K807" s="95"/>
      <c r="L807" s="95"/>
      <c r="M807" s="95"/>
      <c r="N807" s="95"/>
      <c r="O807" s="95"/>
      <c r="P807" s="95"/>
      <c r="Q807" s="95"/>
      <c r="R807" s="95"/>
      <c r="S807" s="95"/>
      <c r="T807" s="95"/>
      <c r="U807" s="95"/>
      <c r="V807" s="95"/>
      <c r="W807" s="95"/>
      <c r="X807" s="95"/>
      <c r="Y807" s="95"/>
      <c r="Z807" s="95"/>
      <c r="AA807" s="95"/>
      <c r="AB807" s="95"/>
      <c r="AC807" s="95"/>
      <c r="AD807" s="95"/>
      <c r="AE807" s="95"/>
      <c r="AF807" s="95"/>
      <c r="AG807" s="95"/>
      <c r="AH807" s="316"/>
      <c r="AI807" s="147"/>
    </row>
    <row r="808" spans="4:35">
      <c r="D808" s="95"/>
      <c r="E808" s="198"/>
      <c r="F808" s="95"/>
      <c r="G808" s="95"/>
      <c r="H808" s="95"/>
      <c r="I808" s="95"/>
      <c r="J808" s="95"/>
      <c r="K808" s="95"/>
      <c r="L808" s="95"/>
      <c r="M808" s="95"/>
      <c r="N808" s="95"/>
      <c r="O808" s="95"/>
      <c r="P808" s="95"/>
      <c r="Q808" s="95"/>
      <c r="R808" s="95"/>
      <c r="S808" s="95"/>
      <c r="T808" s="95"/>
      <c r="U808" s="95"/>
      <c r="V808" s="95"/>
      <c r="W808" s="95"/>
      <c r="X808" s="95"/>
      <c r="Y808" s="95"/>
      <c r="Z808" s="95"/>
      <c r="AA808" s="95"/>
      <c r="AB808" s="95"/>
      <c r="AC808" s="95"/>
      <c r="AD808" s="95"/>
      <c r="AE808" s="95"/>
      <c r="AF808" s="95"/>
      <c r="AG808" s="95"/>
      <c r="AH808" s="316"/>
      <c r="AI808" s="147"/>
    </row>
    <row r="809" spans="4:35">
      <c r="D809" s="95"/>
      <c r="E809" s="198"/>
      <c r="F809" s="95"/>
      <c r="G809" s="95"/>
      <c r="H809" s="95"/>
      <c r="I809" s="95"/>
      <c r="J809" s="95"/>
      <c r="K809" s="95"/>
      <c r="L809" s="95"/>
      <c r="M809" s="95"/>
      <c r="N809" s="95"/>
      <c r="O809" s="95"/>
      <c r="P809" s="95"/>
      <c r="Q809" s="95"/>
      <c r="R809" s="95"/>
      <c r="S809" s="95"/>
      <c r="T809" s="95"/>
      <c r="U809" s="95"/>
      <c r="V809" s="95"/>
      <c r="W809" s="95"/>
      <c r="X809" s="95"/>
      <c r="Y809" s="95"/>
      <c r="Z809" s="95"/>
      <c r="AA809" s="95"/>
      <c r="AB809" s="95"/>
      <c r="AC809" s="95"/>
      <c r="AD809" s="95"/>
      <c r="AE809" s="95"/>
      <c r="AF809" s="95"/>
      <c r="AG809" s="95"/>
      <c r="AH809" s="316"/>
      <c r="AI809" s="147"/>
    </row>
    <row r="810" spans="4:35">
      <c r="D810" s="95"/>
      <c r="E810" s="198"/>
      <c r="F810" s="95"/>
      <c r="G810" s="95"/>
      <c r="H810" s="95"/>
      <c r="I810" s="95"/>
      <c r="J810" s="95"/>
      <c r="K810" s="95"/>
      <c r="L810" s="95"/>
      <c r="M810" s="95"/>
      <c r="N810" s="95"/>
      <c r="O810" s="95"/>
      <c r="P810" s="95"/>
      <c r="Q810" s="95"/>
      <c r="R810" s="95"/>
      <c r="S810" s="95"/>
      <c r="T810" s="95"/>
      <c r="U810" s="95"/>
      <c r="V810" s="95"/>
      <c r="W810" s="95"/>
      <c r="X810" s="95"/>
      <c r="Y810" s="95"/>
      <c r="Z810" s="95"/>
      <c r="AA810" s="95"/>
      <c r="AB810" s="95"/>
      <c r="AC810" s="95"/>
      <c r="AD810" s="95"/>
      <c r="AE810" s="95"/>
      <c r="AF810" s="95"/>
      <c r="AG810" s="95"/>
      <c r="AH810" s="316"/>
      <c r="AI810" s="147"/>
    </row>
    <row r="811" spans="4:35">
      <c r="D811" s="95"/>
      <c r="E811" s="198"/>
      <c r="F811" s="95"/>
      <c r="G811" s="95"/>
      <c r="H811" s="95"/>
      <c r="I811" s="95"/>
      <c r="J811" s="95"/>
      <c r="K811" s="95"/>
      <c r="L811" s="95"/>
      <c r="M811" s="95"/>
      <c r="N811" s="95"/>
      <c r="O811" s="95"/>
      <c r="P811" s="95"/>
      <c r="Q811" s="95"/>
      <c r="R811" s="95"/>
      <c r="S811" s="95"/>
      <c r="T811" s="95"/>
      <c r="U811" s="95"/>
      <c r="V811" s="95"/>
      <c r="W811" s="95"/>
      <c r="X811" s="95"/>
      <c r="Y811" s="95"/>
      <c r="Z811" s="95"/>
      <c r="AA811" s="95"/>
      <c r="AB811" s="95"/>
      <c r="AC811" s="95"/>
      <c r="AD811" s="95"/>
      <c r="AE811" s="95"/>
      <c r="AF811" s="95"/>
      <c r="AG811" s="95"/>
      <c r="AH811" s="316"/>
      <c r="AI811" s="147"/>
    </row>
    <row r="812" spans="4:35">
      <c r="D812" s="95"/>
      <c r="E812" s="198"/>
      <c r="F812" s="95"/>
      <c r="G812" s="95"/>
      <c r="H812" s="95"/>
      <c r="I812" s="95"/>
      <c r="J812" s="95"/>
      <c r="K812" s="95"/>
      <c r="L812" s="95"/>
      <c r="M812" s="95"/>
      <c r="N812" s="95"/>
      <c r="O812" s="95"/>
      <c r="P812" s="95"/>
      <c r="Q812" s="95"/>
      <c r="R812" s="95"/>
      <c r="S812" s="95"/>
      <c r="T812" s="95"/>
      <c r="U812" s="95"/>
      <c r="V812" s="95"/>
      <c r="W812" s="95"/>
      <c r="X812" s="95"/>
      <c r="Y812" s="95"/>
      <c r="Z812" s="95"/>
      <c r="AA812" s="95"/>
      <c r="AB812" s="95"/>
      <c r="AC812" s="95"/>
      <c r="AD812" s="95"/>
      <c r="AE812" s="95"/>
      <c r="AF812" s="95"/>
      <c r="AG812" s="95"/>
      <c r="AH812" s="316"/>
      <c r="AI812" s="147"/>
    </row>
    <row r="813" spans="4:35">
      <c r="D813" s="95"/>
      <c r="E813" s="198"/>
      <c r="F813" s="95"/>
      <c r="G813" s="95"/>
      <c r="H813" s="95"/>
      <c r="I813" s="95"/>
      <c r="J813" s="95"/>
      <c r="K813" s="95"/>
      <c r="L813" s="95"/>
      <c r="M813" s="95"/>
      <c r="N813" s="95"/>
      <c r="O813" s="95"/>
      <c r="P813" s="95"/>
      <c r="Q813" s="95"/>
      <c r="R813" s="95"/>
      <c r="S813" s="95"/>
      <c r="T813" s="95"/>
      <c r="U813" s="95"/>
      <c r="V813" s="95"/>
      <c r="W813" s="95"/>
      <c r="X813" s="95"/>
      <c r="Y813" s="95"/>
      <c r="Z813" s="95"/>
      <c r="AA813" s="95"/>
      <c r="AB813" s="95"/>
      <c r="AC813" s="95"/>
      <c r="AD813" s="95"/>
      <c r="AE813" s="95"/>
      <c r="AF813" s="95"/>
      <c r="AG813" s="95"/>
      <c r="AH813" s="316"/>
      <c r="AI813" s="147"/>
    </row>
    <row r="814" spans="4:35">
      <c r="D814" s="95"/>
      <c r="E814" s="198"/>
      <c r="F814" s="95"/>
      <c r="G814" s="95"/>
      <c r="H814" s="95"/>
      <c r="I814" s="95"/>
      <c r="J814" s="95"/>
      <c r="K814" s="95"/>
      <c r="L814" s="95"/>
      <c r="M814" s="95"/>
      <c r="N814" s="95"/>
      <c r="O814" s="95"/>
      <c r="P814" s="95"/>
      <c r="Q814" s="95"/>
      <c r="R814" s="95"/>
      <c r="S814" s="95"/>
      <c r="T814" s="95"/>
      <c r="U814" s="95"/>
      <c r="V814" s="95"/>
      <c r="W814" s="95"/>
      <c r="X814" s="95"/>
      <c r="Y814" s="95"/>
      <c r="Z814" s="95"/>
      <c r="AA814" s="95"/>
      <c r="AB814" s="95"/>
      <c r="AC814" s="95"/>
      <c r="AD814" s="95"/>
      <c r="AE814" s="95"/>
      <c r="AF814" s="95"/>
      <c r="AG814" s="95"/>
      <c r="AH814" s="316"/>
      <c r="AI814" s="147"/>
    </row>
    <row r="815" spans="4:35">
      <c r="D815" s="95"/>
      <c r="E815" s="198"/>
      <c r="F815" s="95"/>
      <c r="G815" s="95"/>
      <c r="H815" s="95"/>
      <c r="I815" s="95"/>
      <c r="J815" s="95"/>
      <c r="K815" s="95"/>
      <c r="L815" s="95"/>
      <c r="M815" s="95"/>
      <c r="N815" s="95"/>
      <c r="O815" s="95"/>
      <c r="P815" s="95"/>
      <c r="Q815" s="95"/>
      <c r="R815" s="95"/>
      <c r="S815" s="95"/>
      <c r="T815" s="95"/>
      <c r="U815" s="95"/>
      <c r="V815" s="95"/>
      <c r="W815" s="95"/>
      <c r="X815" s="95"/>
      <c r="Y815" s="95"/>
      <c r="Z815" s="95"/>
      <c r="AA815" s="95"/>
      <c r="AB815" s="95"/>
      <c r="AC815" s="95"/>
      <c r="AD815" s="95"/>
      <c r="AE815" s="95"/>
      <c r="AF815" s="95"/>
      <c r="AG815" s="95"/>
      <c r="AH815" s="316"/>
      <c r="AI815" s="147"/>
    </row>
    <row r="816" spans="4:35">
      <c r="D816" s="95"/>
      <c r="E816" s="198"/>
      <c r="F816" s="95"/>
      <c r="G816" s="95"/>
      <c r="H816" s="95"/>
      <c r="I816" s="95"/>
      <c r="J816" s="95"/>
      <c r="K816" s="95"/>
      <c r="L816" s="95"/>
      <c r="M816" s="95"/>
      <c r="N816" s="95"/>
      <c r="O816" s="95"/>
      <c r="P816" s="95"/>
      <c r="Q816" s="95"/>
      <c r="R816" s="95"/>
      <c r="S816" s="95"/>
      <c r="T816" s="95"/>
      <c r="U816" s="95"/>
      <c r="V816" s="95"/>
      <c r="W816" s="95"/>
      <c r="X816" s="95"/>
      <c r="Y816" s="95"/>
      <c r="Z816" s="95"/>
      <c r="AA816" s="95"/>
      <c r="AB816" s="95"/>
      <c r="AC816" s="95"/>
      <c r="AD816" s="95"/>
      <c r="AE816" s="95"/>
      <c r="AF816" s="95"/>
      <c r="AG816" s="95"/>
      <c r="AH816" s="316"/>
      <c r="AI816" s="147"/>
    </row>
    <row r="817" spans="4:35">
      <c r="D817" s="95"/>
      <c r="E817" s="198"/>
      <c r="F817" s="95"/>
      <c r="G817" s="95"/>
      <c r="H817" s="95"/>
      <c r="I817" s="95"/>
      <c r="J817" s="95"/>
      <c r="K817" s="95"/>
      <c r="L817" s="95"/>
      <c r="M817" s="95"/>
      <c r="N817" s="95"/>
      <c r="O817" s="95"/>
      <c r="P817" s="95"/>
      <c r="Q817" s="95"/>
      <c r="R817" s="95"/>
      <c r="S817" s="95"/>
      <c r="T817" s="95"/>
      <c r="U817" s="95"/>
      <c r="V817" s="95"/>
      <c r="W817" s="95"/>
      <c r="X817" s="95"/>
      <c r="Y817" s="95"/>
      <c r="Z817" s="95"/>
      <c r="AA817" s="95"/>
      <c r="AB817" s="95"/>
      <c r="AC817" s="95"/>
      <c r="AD817" s="95"/>
      <c r="AE817" s="95"/>
      <c r="AF817" s="95"/>
      <c r="AG817" s="95"/>
      <c r="AH817" s="316"/>
      <c r="AI817" s="147"/>
    </row>
    <row r="818" spans="4:35">
      <c r="D818" s="95"/>
      <c r="E818" s="198"/>
      <c r="F818" s="95"/>
      <c r="G818" s="95"/>
      <c r="H818" s="95"/>
      <c r="I818" s="95"/>
      <c r="J818" s="95"/>
      <c r="K818" s="95"/>
      <c r="L818" s="95"/>
      <c r="M818" s="95"/>
      <c r="N818" s="95"/>
      <c r="O818" s="95"/>
      <c r="P818" s="95"/>
      <c r="Q818" s="95"/>
      <c r="R818" s="95"/>
      <c r="S818" s="95"/>
      <c r="T818" s="95"/>
      <c r="U818" s="95"/>
      <c r="V818" s="95"/>
      <c r="W818" s="95"/>
      <c r="X818" s="95"/>
      <c r="Y818" s="95"/>
      <c r="Z818" s="95"/>
      <c r="AA818" s="95"/>
      <c r="AB818" s="95"/>
      <c r="AC818" s="95"/>
      <c r="AD818" s="95"/>
      <c r="AE818" s="95"/>
      <c r="AF818" s="95"/>
      <c r="AG818" s="95"/>
      <c r="AH818" s="316"/>
      <c r="AI818" s="147"/>
    </row>
    <row r="819" spans="4:35">
      <c r="D819" s="95"/>
      <c r="E819" s="198"/>
      <c r="F819" s="95"/>
      <c r="G819" s="95"/>
      <c r="H819" s="95"/>
      <c r="I819" s="95"/>
      <c r="J819" s="95"/>
      <c r="K819" s="95"/>
      <c r="L819" s="95"/>
      <c r="M819" s="95"/>
      <c r="N819" s="95"/>
      <c r="O819" s="95"/>
      <c r="P819" s="95"/>
      <c r="Q819" s="95"/>
      <c r="R819" s="95"/>
      <c r="S819" s="95"/>
      <c r="T819" s="95"/>
      <c r="U819" s="95"/>
      <c r="V819" s="95"/>
      <c r="W819" s="95"/>
      <c r="X819" s="95"/>
      <c r="Y819" s="95"/>
      <c r="Z819" s="95"/>
      <c r="AA819" s="95"/>
      <c r="AB819" s="95"/>
      <c r="AC819" s="95"/>
      <c r="AD819" s="95"/>
      <c r="AE819" s="95"/>
      <c r="AF819" s="95"/>
      <c r="AG819" s="95"/>
      <c r="AH819" s="316"/>
      <c r="AI819" s="147"/>
    </row>
    <row r="820" spans="4:35">
      <c r="D820" s="95"/>
      <c r="E820" s="198"/>
      <c r="F820" s="95"/>
      <c r="G820" s="95"/>
      <c r="H820" s="95"/>
      <c r="I820" s="95"/>
      <c r="J820" s="95"/>
      <c r="K820" s="95"/>
      <c r="L820" s="95"/>
      <c r="M820" s="95"/>
      <c r="N820" s="95"/>
      <c r="O820" s="95"/>
      <c r="P820" s="95"/>
      <c r="Q820" s="95"/>
      <c r="R820" s="95"/>
      <c r="S820" s="95"/>
      <c r="T820" s="95"/>
      <c r="U820" s="95"/>
      <c r="V820" s="95"/>
      <c r="W820" s="95"/>
      <c r="X820" s="95"/>
      <c r="Y820" s="95"/>
      <c r="Z820" s="95"/>
      <c r="AA820" s="95"/>
      <c r="AB820" s="95"/>
      <c r="AC820" s="95"/>
      <c r="AD820" s="95"/>
      <c r="AE820" s="95"/>
      <c r="AF820" s="95"/>
      <c r="AG820" s="95"/>
      <c r="AH820" s="316"/>
      <c r="AI820" s="147"/>
    </row>
    <row r="821" spans="4:35">
      <c r="D821" s="95"/>
      <c r="E821" s="198"/>
      <c r="F821" s="95"/>
      <c r="G821" s="95"/>
      <c r="H821" s="95"/>
      <c r="I821" s="95"/>
      <c r="J821" s="95"/>
      <c r="K821" s="95"/>
      <c r="L821" s="95"/>
      <c r="M821" s="95"/>
      <c r="N821" s="95"/>
      <c r="O821" s="95"/>
      <c r="P821" s="95"/>
      <c r="Q821" s="95"/>
      <c r="R821" s="95"/>
      <c r="S821" s="95"/>
      <c r="T821" s="95"/>
      <c r="U821" s="95"/>
      <c r="V821" s="95"/>
      <c r="W821" s="95"/>
      <c r="X821" s="95"/>
      <c r="Y821" s="95"/>
      <c r="Z821" s="95"/>
      <c r="AA821" s="95"/>
      <c r="AB821" s="95"/>
      <c r="AC821" s="95"/>
      <c r="AD821" s="95"/>
      <c r="AE821" s="95"/>
      <c r="AF821" s="95"/>
      <c r="AG821" s="95"/>
      <c r="AH821" s="316"/>
      <c r="AI821" s="147"/>
    </row>
    <row r="822" spans="4:35">
      <c r="D822" s="95"/>
      <c r="E822" s="198"/>
      <c r="F822" s="95"/>
      <c r="G822" s="95"/>
      <c r="H822" s="95"/>
      <c r="I822" s="95"/>
      <c r="J822" s="95"/>
      <c r="K822" s="95"/>
      <c r="L822" s="95"/>
      <c r="M822" s="95"/>
      <c r="N822" s="95"/>
      <c r="O822" s="95"/>
      <c r="P822" s="95"/>
      <c r="Q822" s="95"/>
      <c r="R822" s="95"/>
      <c r="S822" s="95"/>
      <c r="T822" s="95"/>
      <c r="U822" s="95"/>
      <c r="V822" s="95"/>
      <c r="W822" s="95"/>
      <c r="X822" s="95"/>
      <c r="Y822" s="95"/>
      <c r="Z822" s="95"/>
      <c r="AA822" s="95"/>
      <c r="AB822" s="95"/>
      <c r="AC822" s="95"/>
      <c r="AD822" s="95"/>
      <c r="AE822" s="95"/>
      <c r="AF822" s="95"/>
      <c r="AG822" s="95"/>
      <c r="AH822" s="316"/>
      <c r="AI822" s="147"/>
    </row>
    <row r="823" spans="4:35">
      <c r="D823" s="95"/>
      <c r="E823" s="198"/>
      <c r="F823" s="95"/>
      <c r="G823" s="95"/>
      <c r="H823" s="95"/>
      <c r="I823" s="95"/>
      <c r="J823" s="95"/>
      <c r="K823" s="95"/>
      <c r="L823" s="95"/>
      <c r="M823" s="95"/>
      <c r="N823" s="95"/>
      <c r="O823" s="95"/>
      <c r="P823" s="95"/>
      <c r="Q823" s="95"/>
      <c r="R823" s="95"/>
      <c r="S823" s="95"/>
      <c r="T823" s="95"/>
      <c r="U823" s="95"/>
      <c r="V823" s="95"/>
      <c r="W823" s="95"/>
      <c r="X823" s="95"/>
      <c r="Y823" s="95"/>
      <c r="Z823" s="95"/>
      <c r="AA823" s="95"/>
      <c r="AB823" s="95"/>
      <c r="AC823" s="95"/>
      <c r="AD823" s="95"/>
      <c r="AE823" s="95"/>
      <c r="AF823" s="95"/>
      <c r="AG823" s="95"/>
      <c r="AH823" s="316"/>
      <c r="AI823" s="147"/>
    </row>
    <row r="824" spans="4:35">
      <c r="D824" s="95"/>
      <c r="E824" s="198"/>
      <c r="F824" s="95"/>
      <c r="G824" s="95"/>
      <c r="H824" s="95"/>
      <c r="I824" s="95"/>
      <c r="J824" s="95"/>
      <c r="K824" s="95"/>
      <c r="L824" s="95"/>
      <c r="M824" s="95"/>
      <c r="N824" s="95"/>
      <c r="O824" s="95"/>
      <c r="P824" s="95"/>
      <c r="Q824" s="95"/>
      <c r="R824" s="95"/>
      <c r="S824" s="95"/>
      <c r="T824" s="95"/>
      <c r="U824" s="95"/>
      <c r="V824" s="95"/>
      <c r="W824" s="95"/>
      <c r="X824" s="95"/>
      <c r="Y824" s="95"/>
      <c r="Z824" s="95"/>
      <c r="AA824" s="95"/>
      <c r="AB824" s="95"/>
      <c r="AC824" s="95"/>
      <c r="AD824" s="95"/>
      <c r="AE824" s="95"/>
      <c r="AF824" s="95"/>
      <c r="AG824" s="95"/>
      <c r="AH824" s="316"/>
      <c r="AI824" s="147"/>
    </row>
    <row r="825" spans="4:35">
      <c r="D825" s="95"/>
      <c r="E825" s="198"/>
      <c r="F825" s="95"/>
      <c r="G825" s="95"/>
      <c r="H825" s="95"/>
      <c r="I825" s="95"/>
      <c r="J825" s="95"/>
      <c r="K825" s="95"/>
      <c r="L825" s="95"/>
      <c r="M825" s="95"/>
      <c r="N825" s="95"/>
      <c r="O825" s="95"/>
      <c r="P825" s="95"/>
      <c r="Q825" s="95"/>
      <c r="R825" s="95"/>
      <c r="S825" s="95"/>
      <c r="T825" s="95"/>
      <c r="U825" s="95"/>
      <c r="V825" s="95"/>
      <c r="W825" s="95"/>
      <c r="X825" s="95"/>
      <c r="Y825" s="95"/>
      <c r="Z825" s="95"/>
      <c r="AA825" s="95"/>
      <c r="AB825" s="95"/>
      <c r="AC825" s="95"/>
      <c r="AD825" s="95"/>
      <c r="AE825" s="95"/>
      <c r="AF825" s="95"/>
      <c r="AG825" s="95"/>
      <c r="AH825" s="316"/>
      <c r="AI825" s="147"/>
    </row>
    <row r="826" spans="4:35">
      <c r="D826" s="95"/>
      <c r="E826" s="198"/>
      <c r="F826" s="95"/>
      <c r="G826" s="95"/>
      <c r="H826" s="95"/>
      <c r="I826" s="95"/>
      <c r="J826" s="95"/>
      <c r="K826" s="95"/>
      <c r="L826" s="95"/>
      <c r="M826" s="95"/>
      <c r="N826" s="95"/>
      <c r="O826" s="95"/>
      <c r="P826" s="95"/>
      <c r="Q826" s="95"/>
      <c r="R826" s="95"/>
      <c r="S826" s="95"/>
      <c r="T826" s="95"/>
      <c r="U826" s="95"/>
      <c r="V826" s="95"/>
      <c r="W826" s="95"/>
      <c r="X826" s="95"/>
      <c r="Y826" s="95"/>
      <c r="Z826" s="95"/>
      <c r="AA826" s="95"/>
      <c r="AB826" s="95"/>
      <c r="AC826" s="95"/>
      <c r="AD826" s="95"/>
      <c r="AE826" s="95"/>
      <c r="AF826" s="95"/>
      <c r="AG826" s="95"/>
      <c r="AH826" s="316"/>
      <c r="AI826" s="147"/>
    </row>
    <row r="827" spans="4:35">
      <c r="D827" s="95"/>
      <c r="E827" s="198"/>
      <c r="F827" s="95"/>
      <c r="G827" s="95"/>
      <c r="H827" s="95"/>
      <c r="I827" s="95"/>
      <c r="J827" s="95"/>
      <c r="K827" s="95"/>
      <c r="L827" s="95"/>
      <c r="M827" s="95"/>
      <c r="N827" s="95"/>
      <c r="O827" s="95"/>
      <c r="P827" s="95"/>
      <c r="Q827" s="95"/>
      <c r="R827" s="95"/>
      <c r="S827" s="95"/>
      <c r="T827" s="95"/>
      <c r="U827" s="95"/>
      <c r="V827" s="95"/>
      <c r="W827" s="95"/>
      <c r="X827" s="95"/>
      <c r="Y827" s="95"/>
      <c r="Z827" s="95"/>
      <c r="AA827" s="95"/>
      <c r="AB827" s="95"/>
      <c r="AC827" s="95"/>
      <c r="AD827" s="95"/>
      <c r="AE827" s="95"/>
      <c r="AF827" s="95"/>
      <c r="AG827" s="95"/>
      <c r="AH827" s="316"/>
      <c r="AI827" s="147"/>
    </row>
    <row r="828" spans="4:35">
      <c r="D828" s="95"/>
      <c r="E828" s="198"/>
      <c r="F828" s="95"/>
      <c r="G828" s="95"/>
      <c r="H828" s="95"/>
      <c r="I828" s="95"/>
      <c r="J828" s="95"/>
      <c r="K828" s="95"/>
      <c r="L828" s="95"/>
      <c r="M828" s="95"/>
      <c r="N828" s="95"/>
      <c r="O828" s="95"/>
      <c r="P828" s="95"/>
      <c r="Q828" s="95"/>
      <c r="R828" s="95"/>
      <c r="S828" s="95"/>
      <c r="T828" s="95"/>
      <c r="U828" s="95"/>
      <c r="V828" s="95"/>
      <c r="W828" s="95"/>
      <c r="X828" s="95"/>
      <c r="Y828" s="95"/>
      <c r="Z828" s="95"/>
      <c r="AA828" s="95"/>
      <c r="AB828" s="95"/>
      <c r="AC828" s="95"/>
      <c r="AD828" s="95"/>
      <c r="AE828" s="95"/>
      <c r="AF828" s="95"/>
      <c r="AG828" s="95"/>
      <c r="AH828" s="316"/>
      <c r="AI828" s="147"/>
    </row>
    <row r="829" spans="4:35">
      <c r="D829" s="95"/>
      <c r="E829" s="198"/>
      <c r="F829" s="95"/>
      <c r="G829" s="95"/>
      <c r="H829" s="95"/>
      <c r="I829" s="95"/>
      <c r="J829" s="95"/>
      <c r="K829" s="95"/>
      <c r="L829" s="95"/>
      <c r="M829" s="95"/>
      <c r="N829" s="95"/>
      <c r="O829" s="95"/>
      <c r="P829" s="95"/>
      <c r="Q829" s="95"/>
      <c r="R829" s="95"/>
      <c r="S829" s="95"/>
      <c r="T829" s="95"/>
      <c r="U829" s="95"/>
      <c r="V829" s="95"/>
      <c r="W829" s="95"/>
      <c r="X829" s="95"/>
      <c r="Y829" s="95"/>
      <c r="Z829" s="95"/>
      <c r="AA829" s="95"/>
      <c r="AB829" s="95"/>
      <c r="AC829" s="95"/>
      <c r="AD829" s="95"/>
      <c r="AE829" s="95"/>
      <c r="AF829" s="95"/>
      <c r="AG829" s="95"/>
      <c r="AH829" s="316"/>
      <c r="AI829" s="147"/>
    </row>
    <row r="830" spans="4:35">
      <c r="D830" s="95"/>
      <c r="E830" s="198"/>
      <c r="F830" s="95"/>
      <c r="G830" s="95"/>
      <c r="H830" s="95"/>
      <c r="I830" s="95"/>
      <c r="J830" s="95"/>
      <c r="K830" s="95"/>
      <c r="L830" s="95"/>
      <c r="M830" s="95"/>
      <c r="N830" s="95"/>
      <c r="O830" s="95"/>
      <c r="P830" s="95"/>
      <c r="Q830" s="95"/>
      <c r="R830" s="95"/>
      <c r="S830" s="95"/>
      <c r="T830" s="95"/>
      <c r="U830" s="95"/>
      <c r="V830" s="95"/>
      <c r="W830" s="95"/>
      <c r="X830" s="95"/>
      <c r="Y830" s="95"/>
      <c r="Z830" s="95"/>
      <c r="AA830" s="95"/>
      <c r="AB830" s="95"/>
      <c r="AC830" s="95"/>
      <c r="AD830" s="95"/>
      <c r="AE830" s="95"/>
      <c r="AF830" s="95"/>
      <c r="AG830" s="95"/>
      <c r="AH830" s="316"/>
      <c r="AI830" s="147"/>
    </row>
    <row r="831" spans="4:35">
      <c r="D831" s="95"/>
      <c r="E831" s="198"/>
      <c r="F831" s="95"/>
      <c r="G831" s="95"/>
      <c r="H831" s="95"/>
      <c r="I831" s="95"/>
      <c r="J831" s="95"/>
      <c r="K831" s="95"/>
      <c r="L831" s="95"/>
      <c r="M831" s="95"/>
      <c r="N831" s="95"/>
      <c r="O831" s="95"/>
      <c r="P831" s="95"/>
      <c r="Q831" s="95"/>
      <c r="R831" s="95"/>
      <c r="S831" s="95"/>
      <c r="T831" s="95"/>
      <c r="U831" s="95"/>
      <c r="V831" s="95"/>
      <c r="W831" s="95"/>
      <c r="X831" s="95"/>
      <c r="Y831" s="95"/>
      <c r="Z831" s="95"/>
      <c r="AA831" s="95"/>
      <c r="AB831" s="95"/>
      <c r="AC831" s="95"/>
      <c r="AD831" s="95"/>
      <c r="AE831" s="95"/>
      <c r="AF831" s="95"/>
      <c r="AG831" s="95"/>
      <c r="AH831" s="316"/>
      <c r="AI831" s="147"/>
    </row>
    <row r="832" spans="4:35">
      <c r="D832" s="95"/>
      <c r="E832" s="198"/>
      <c r="F832" s="95"/>
      <c r="G832" s="95"/>
      <c r="H832" s="95"/>
      <c r="I832" s="95"/>
      <c r="J832" s="95"/>
      <c r="K832" s="95"/>
      <c r="L832" s="95"/>
      <c r="M832" s="95"/>
      <c r="N832" s="95"/>
      <c r="O832" s="95"/>
      <c r="P832" s="95"/>
      <c r="Q832" s="95"/>
      <c r="R832" s="95"/>
      <c r="S832" s="95"/>
      <c r="T832" s="95"/>
      <c r="U832" s="95"/>
      <c r="V832" s="95"/>
      <c r="W832" s="95"/>
      <c r="X832" s="95"/>
      <c r="Y832" s="95"/>
      <c r="Z832" s="95"/>
      <c r="AA832" s="95"/>
      <c r="AB832" s="95"/>
      <c r="AC832" s="95"/>
      <c r="AD832" s="95"/>
      <c r="AE832" s="95"/>
      <c r="AF832" s="95"/>
      <c r="AG832" s="95"/>
      <c r="AH832" s="316"/>
      <c r="AI832" s="147"/>
    </row>
    <row r="833" spans="4:35">
      <c r="D833" s="95"/>
      <c r="E833" s="198"/>
      <c r="F833" s="95"/>
      <c r="G833" s="95"/>
      <c r="H833" s="95"/>
      <c r="I833" s="95"/>
      <c r="J833" s="95"/>
      <c r="K833" s="95"/>
      <c r="L833" s="95"/>
      <c r="M833" s="95"/>
      <c r="N833" s="95"/>
      <c r="O833" s="95"/>
      <c r="P833" s="95"/>
      <c r="Q833" s="95"/>
      <c r="R833" s="95"/>
      <c r="S833" s="95"/>
      <c r="T833" s="95"/>
      <c r="U833" s="95"/>
      <c r="V833" s="95"/>
      <c r="W833" s="95"/>
      <c r="X833" s="95"/>
      <c r="Y833" s="95"/>
      <c r="Z833" s="95"/>
      <c r="AA833" s="95"/>
      <c r="AB833" s="95"/>
      <c r="AC833" s="95"/>
      <c r="AD833" s="95"/>
      <c r="AE833" s="95"/>
      <c r="AF833" s="95"/>
      <c r="AG833" s="95"/>
      <c r="AH833" s="316"/>
      <c r="AI833" s="147"/>
    </row>
    <row r="834" spans="4:35">
      <c r="D834" s="95"/>
      <c r="E834" s="198"/>
      <c r="F834" s="95"/>
      <c r="G834" s="95"/>
      <c r="H834" s="95"/>
      <c r="I834" s="95"/>
      <c r="J834" s="95"/>
      <c r="K834" s="95"/>
      <c r="L834" s="95"/>
      <c r="M834" s="95"/>
      <c r="N834" s="95"/>
      <c r="O834" s="95"/>
      <c r="P834" s="95"/>
      <c r="Q834" s="95"/>
      <c r="R834" s="95"/>
      <c r="S834" s="95"/>
      <c r="T834" s="95"/>
      <c r="U834" s="95"/>
      <c r="V834" s="95"/>
      <c r="W834" s="95"/>
      <c r="X834" s="95"/>
      <c r="Y834" s="95"/>
      <c r="Z834" s="95"/>
      <c r="AA834" s="95"/>
      <c r="AB834" s="95"/>
      <c r="AC834" s="95"/>
      <c r="AD834" s="95"/>
      <c r="AE834" s="95"/>
      <c r="AF834" s="95"/>
      <c r="AG834" s="95"/>
      <c r="AH834" s="316"/>
      <c r="AI834" s="147"/>
    </row>
    <row r="835" spans="4:35">
      <c r="D835" s="95"/>
      <c r="E835" s="198"/>
      <c r="F835" s="95"/>
      <c r="G835" s="95"/>
      <c r="H835" s="95"/>
      <c r="I835" s="95"/>
      <c r="J835" s="95"/>
      <c r="K835" s="95"/>
      <c r="L835" s="95"/>
      <c r="M835" s="95"/>
      <c r="N835" s="95"/>
      <c r="O835" s="95"/>
      <c r="P835" s="95"/>
      <c r="Q835" s="95"/>
      <c r="R835" s="95"/>
      <c r="S835" s="95"/>
      <c r="T835" s="95"/>
      <c r="U835" s="95"/>
      <c r="V835" s="95"/>
      <c r="W835" s="95"/>
      <c r="X835" s="95"/>
      <c r="Y835" s="95"/>
      <c r="Z835" s="95"/>
      <c r="AA835" s="95"/>
      <c r="AB835" s="95"/>
      <c r="AC835" s="95"/>
      <c r="AD835" s="95"/>
      <c r="AE835" s="95"/>
      <c r="AF835" s="95"/>
      <c r="AG835" s="95"/>
      <c r="AH835" s="316"/>
      <c r="AI835" s="147"/>
    </row>
    <row r="836" spans="4:35">
      <c r="D836" s="95"/>
      <c r="E836" s="198"/>
      <c r="F836" s="95"/>
      <c r="G836" s="95"/>
      <c r="H836" s="95"/>
      <c r="I836" s="95"/>
      <c r="J836" s="95"/>
      <c r="K836" s="95"/>
      <c r="L836" s="95"/>
      <c r="M836" s="95"/>
      <c r="N836" s="95"/>
      <c r="O836" s="95"/>
      <c r="P836" s="95"/>
      <c r="Q836" s="95"/>
      <c r="R836" s="95"/>
      <c r="S836" s="95"/>
      <c r="T836" s="95"/>
      <c r="U836" s="95"/>
      <c r="V836" s="95"/>
      <c r="W836" s="95"/>
      <c r="X836" s="95"/>
      <c r="Y836" s="95"/>
      <c r="Z836" s="95"/>
      <c r="AA836" s="95"/>
      <c r="AB836" s="95"/>
      <c r="AC836" s="95"/>
      <c r="AD836" s="95"/>
      <c r="AE836" s="95"/>
      <c r="AF836" s="95"/>
      <c r="AG836" s="95"/>
      <c r="AH836" s="316"/>
      <c r="AI836" s="147"/>
    </row>
    <row r="837" spans="4:35">
      <c r="D837" s="95"/>
      <c r="E837" s="198"/>
      <c r="F837" s="95"/>
      <c r="G837" s="95"/>
      <c r="H837" s="95"/>
      <c r="I837" s="95"/>
      <c r="J837" s="95"/>
      <c r="K837" s="95"/>
      <c r="L837" s="95"/>
      <c r="M837" s="95"/>
      <c r="N837" s="95"/>
      <c r="O837" s="95"/>
      <c r="P837" s="95"/>
      <c r="Q837" s="95"/>
      <c r="R837" s="95"/>
      <c r="S837" s="95"/>
      <c r="T837" s="95"/>
      <c r="U837" s="95"/>
      <c r="V837" s="95"/>
      <c r="W837" s="95"/>
      <c r="X837" s="95"/>
      <c r="Y837" s="95"/>
      <c r="Z837" s="95"/>
      <c r="AA837" s="95"/>
      <c r="AB837" s="95"/>
      <c r="AC837" s="95"/>
      <c r="AD837" s="95"/>
      <c r="AE837" s="95"/>
      <c r="AF837" s="95"/>
      <c r="AG837" s="95"/>
      <c r="AH837" s="316"/>
      <c r="AI837" s="147"/>
    </row>
    <row r="838" spans="4:35">
      <c r="D838" s="95"/>
      <c r="E838" s="198"/>
      <c r="F838" s="95"/>
      <c r="G838" s="95"/>
      <c r="H838" s="95"/>
      <c r="I838" s="95"/>
      <c r="J838" s="95"/>
      <c r="K838" s="95"/>
      <c r="L838" s="95"/>
      <c r="M838" s="95"/>
      <c r="N838" s="95"/>
      <c r="O838" s="95"/>
      <c r="P838" s="95"/>
      <c r="Q838" s="95"/>
      <c r="R838" s="95"/>
      <c r="S838" s="95"/>
      <c r="T838" s="95"/>
      <c r="U838" s="95"/>
      <c r="V838" s="95"/>
      <c r="W838" s="95"/>
      <c r="X838" s="95"/>
      <c r="Y838" s="95"/>
      <c r="Z838" s="95"/>
      <c r="AA838" s="95"/>
      <c r="AB838" s="95"/>
      <c r="AC838" s="95"/>
      <c r="AD838" s="95"/>
      <c r="AE838" s="95"/>
      <c r="AF838" s="95"/>
      <c r="AG838" s="95"/>
      <c r="AH838" s="316"/>
      <c r="AI838" s="147"/>
    </row>
    <row r="839" spans="4:35">
      <c r="D839" s="95"/>
      <c r="E839" s="198"/>
      <c r="F839" s="95"/>
      <c r="G839" s="95"/>
      <c r="H839" s="95"/>
      <c r="I839" s="95"/>
      <c r="J839" s="95"/>
      <c r="K839" s="95"/>
      <c r="L839" s="95"/>
      <c r="M839" s="95"/>
      <c r="N839" s="95"/>
      <c r="O839" s="95"/>
      <c r="P839" s="95"/>
      <c r="Q839" s="95"/>
      <c r="R839" s="95"/>
      <c r="S839" s="95"/>
      <c r="T839" s="95"/>
      <c r="U839" s="95"/>
      <c r="V839" s="95"/>
      <c r="W839" s="95"/>
      <c r="X839" s="95"/>
      <c r="Y839" s="95"/>
      <c r="Z839" s="95"/>
      <c r="AA839" s="95"/>
      <c r="AB839" s="95"/>
      <c r="AC839" s="95"/>
      <c r="AD839" s="95"/>
      <c r="AE839" s="95"/>
      <c r="AF839" s="95"/>
      <c r="AG839" s="95"/>
      <c r="AH839" s="316"/>
      <c r="AI839" s="147"/>
    </row>
    <row r="840" spans="4:35">
      <c r="D840" s="95"/>
      <c r="E840" s="198"/>
      <c r="F840" s="95"/>
      <c r="G840" s="95"/>
      <c r="H840" s="95"/>
      <c r="I840" s="95"/>
      <c r="J840" s="95"/>
      <c r="K840" s="95"/>
      <c r="L840" s="95"/>
      <c r="M840" s="95"/>
      <c r="N840" s="95"/>
      <c r="O840" s="95"/>
      <c r="P840" s="95"/>
      <c r="Q840" s="95"/>
      <c r="R840" s="95"/>
      <c r="S840" s="95"/>
      <c r="T840" s="95"/>
      <c r="U840" s="95"/>
      <c r="V840" s="95"/>
      <c r="W840" s="95"/>
      <c r="X840" s="95"/>
      <c r="Y840" s="95"/>
      <c r="Z840" s="95"/>
      <c r="AA840" s="95"/>
      <c r="AB840" s="95"/>
      <c r="AC840" s="95"/>
      <c r="AD840" s="95"/>
      <c r="AE840" s="95"/>
      <c r="AF840" s="95"/>
      <c r="AG840" s="95"/>
      <c r="AH840" s="316"/>
      <c r="AI840" s="147"/>
    </row>
    <row r="841" spans="4:35">
      <c r="D841" s="95"/>
      <c r="E841" s="198"/>
      <c r="F841" s="95"/>
      <c r="G841" s="95"/>
      <c r="H841" s="95"/>
      <c r="I841" s="95"/>
      <c r="J841" s="95"/>
      <c r="K841" s="95"/>
      <c r="L841" s="95"/>
      <c r="M841" s="95"/>
      <c r="N841" s="95"/>
      <c r="O841" s="95"/>
      <c r="P841" s="95"/>
      <c r="Q841" s="95"/>
      <c r="R841" s="95"/>
      <c r="S841" s="95"/>
      <c r="T841" s="95"/>
      <c r="U841" s="95"/>
      <c r="V841" s="95"/>
      <c r="W841" s="95"/>
      <c r="X841" s="95"/>
      <c r="Y841" s="95"/>
      <c r="Z841" s="95"/>
      <c r="AA841" s="95"/>
      <c r="AB841" s="95"/>
      <c r="AC841" s="95"/>
      <c r="AD841" s="95"/>
      <c r="AE841" s="95"/>
      <c r="AF841" s="95"/>
      <c r="AG841" s="95"/>
      <c r="AH841" s="316"/>
      <c r="AI841" s="147"/>
    </row>
    <row r="842" spans="4:35">
      <c r="D842" s="95"/>
      <c r="E842" s="198"/>
      <c r="F842" s="95"/>
      <c r="G842" s="95"/>
      <c r="H842" s="95"/>
      <c r="I842" s="95"/>
      <c r="J842" s="95"/>
      <c r="K842" s="95"/>
      <c r="L842" s="95"/>
      <c r="M842" s="95"/>
      <c r="N842" s="95"/>
      <c r="O842" s="95"/>
      <c r="P842" s="95"/>
      <c r="Q842" s="95"/>
      <c r="R842" s="95"/>
      <c r="S842" s="95"/>
      <c r="T842" s="95"/>
      <c r="U842" s="95"/>
      <c r="V842" s="95"/>
      <c r="W842" s="95"/>
      <c r="X842" s="95"/>
      <c r="Y842" s="95"/>
      <c r="Z842" s="95"/>
      <c r="AA842" s="95"/>
      <c r="AB842" s="95"/>
      <c r="AC842" s="95"/>
      <c r="AD842" s="95"/>
      <c r="AE842" s="95"/>
      <c r="AF842" s="95"/>
      <c r="AG842" s="95"/>
      <c r="AH842" s="316"/>
      <c r="AI842" s="147"/>
    </row>
    <row r="843" spans="4:35">
      <c r="D843" s="95"/>
      <c r="E843" s="198"/>
      <c r="F843" s="95"/>
      <c r="G843" s="95"/>
      <c r="H843" s="95"/>
      <c r="I843" s="95"/>
      <c r="J843" s="95"/>
      <c r="K843" s="95"/>
      <c r="L843" s="95"/>
      <c r="M843" s="95"/>
      <c r="N843" s="95"/>
      <c r="O843" s="95"/>
      <c r="P843" s="95"/>
      <c r="Q843" s="95"/>
      <c r="R843" s="95"/>
      <c r="S843" s="95"/>
      <c r="T843" s="95"/>
      <c r="U843" s="95"/>
      <c r="V843" s="95"/>
      <c r="W843" s="95"/>
      <c r="X843" s="95"/>
      <c r="Y843" s="95"/>
      <c r="Z843" s="95"/>
      <c r="AA843" s="95"/>
      <c r="AB843" s="95"/>
      <c r="AC843" s="95"/>
      <c r="AD843" s="95"/>
      <c r="AE843" s="95"/>
      <c r="AF843" s="95"/>
      <c r="AG843" s="95"/>
      <c r="AH843" s="316"/>
      <c r="AI843" s="147"/>
    </row>
    <row r="844" spans="4:35">
      <c r="D844" s="95"/>
      <c r="E844" s="198"/>
      <c r="F844" s="95"/>
      <c r="G844" s="95"/>
      <c r="H844" s="95"/>
      <c r="I844" s="95"/>
      <c r="J844" s="95"/>
      <c r="K844" s="95"/>
      <c r="L844" s="95"/>
      <c r="M844" s="95"/>
      <c r="N844" s="95"/>
      <c r="O844" s="95"/>
      <c r="P844" s="95"/>
      <c r="Q844" s="95"/>
      <c r="R844" s="95"/>
      <c r="S844" s="95"/>
      <c r="T844" s="95"/>
      <c r="U844" s="95"/>
      <c r="V844" s="95"/>
      <c r="W844" s="95"/>
      <c r="X844" s="95"/>
      <c r="Y844" s="95"/>
      <c r="Z844" s="95"/>
      <c r="AA844" s="95"/>
      <c r="AB844" s="95"/>
      <c r="AC844" s="95"/>
      <c r="AD844" s="95"/>
      <c r="AE844" s="95"/>
      <c r="AF844" s="95"/>
      <c r="AG844" s="95"/>
      <c r="AH844" s="316"/>
      <c r="AI844" s="147"/>
    </row>
    <row r="845" spans="4:35">
      <c r="D845" s="95"/>
      <c r="E845" s="198"/>
      <c r="F845" s="95"/>
      <c r="G845" s="95"/>
      <c r="H845" s="95"/>
      <c r="I845" s="95"/>
      <c r="J845" s="95"/>
      <c r="K845" s="95"/>
      <c r="L845" s="95"/>
      <c r="M845" s="95"/>
      <c r="N845" s="95"/>
      <c r="O845" s="95"/>
      <c r="P845" s="95"/>
      <c r="Q845" s="95"/>
      <c r="R845" s="95"/>
      <c r="S845" s="95"/>
      <c r="T845" s="95"/>
      <c r="U845" s="95"/>
      <c r="V845" s="95"/>
      <c r="W845" s="95"/>
      <c r="X845" s="95"/>
      <c r="Y845" s="95"/>
      <c r="Z845" s="95"/>
      <c r="AA845" s="95"/>
      <c r="AB845" s="95"/>
      <c r="AC845" s="95"/>
      <c r="AD845" s="95"/>
      <c r="AE845" s="95"/>
      <c r="AF845" s="95"/>
      <c r="AG845" s="95"/>
      <c r="AH845" s="316"/>
      <c r="AI845" s="147"/>
    </row>
    <row r="846" spans="4:35">
      <c r="D846" s="95"/>
      <c r="E846" s="198"/>
      <c r="F846" s="95"/>
      <c r="G846" s="95"/>
      <c r="H846" s="95"/>
      <c r="I846" s="95"/>
      <c r="J846" s="95"/>
      <c r="K846" s="95"/>
      <c r="L846" s="95"/>
      <c r="M846" s="95"/>
      <c r="N846" s="95"/>
      <c r="O846" s="95"/>
      <c r="P846" s="95"/>
      <c r="Q846" s="95"/>
      <c r="R846" s="95"/>
      <c r="S846" s="95"/>
      <c r="T846" s="95"/>
      <c r="U846" s="95"/>
      <c r="V846" s="95"/>
      <c r="W846" s="95"/>
      <c r="X846" s="95"/>
      <c r="Y846" s="95"/>
      <c r="Z846" s="95"/>
      <c r="AA846" s="95"/>
      <c r="AB846" s="95"/>
      <c r="AC846" s="95"/>
      <c r="AD846" s="95"/>
      <c r="AE846" s="95"/>
      <c r="AF846" s="95"/>
      <c r="AG846" s="95"/>
      <c r="AH846" s="316"/>
      <c r="AI846" s="147"/>
    </row>
    <row r="847" spans="4:35">
      <c r="D847" s="95"/>
      <c r="E847" s="198"/>
      <c r="F847" s="95"/>
      <c r="G847" s="95"/>
      <c r="H847" s="95"/>
      <c r="I847" s="95"/>
      <c r="J847" s="95"/>
      <c r="K847" s="95"/>
      <c r="L847" s="95"/>
      <c r="M847" s="95"/>
      <c r="N847" s="95"/>
      <c r="O847" s="95"/>
      <c r="P847" s="95"/>
      <c r="Q847" s="95"/>
      <c r="R847" s="95"/>
      <c r="S847" s="95"/>
      <c r="T847" s="95"/>
      <c r="U847" s="95"/>
      <c r="V847" s="95"/>
      <c r="W847" s="95"/>
      <c r="X847" s="95"/>
      <c r="Y847" s="95"/>
      <c r="Z847" s="95"/>
      <c r="AA847" s="95"/>
      <c r="AB847" s="95"/>
      <c r="AC847" s="95"/>
      <c r="AD847" s="95"/>
      <c r="AE847" s="95"/>
      <c r="AF847" s="95"/>
      <c r="AG847" s="95"/>
      <c r="AH847" s="316"/>
      <c r="AI847" s="147"/>
    </row>
    <row r="848" spans="4:35">
      <c r="D848" s="95"/>
      <c r="E848" s="198"/>
      <c r="F848" s="95"/>
      <c r="G848" s="95"/>
      <c r="H848" s="95"/>
      <c r="I848" s="95"/>
      <c r="J848" s="95"/>
      <c r="K848" s="95"/>
      <c r="L848" s="95"/>
      <c r="M848" s="95"/>
      <c r="N848" s="95"/>
      <c r="O848" s="95"/>
      <c r="P848" s="95"/>
      <c r="Q848" s="95"/>
      <c r="R848" s="95"/>
      <c r="S848" s="95"/>
      <c r="T848" s="95"/>
      <c r="U848" s="95"/>
      <c r="V848" s="95"/>
      <c r="W848" s="95"/>
      <c r="X848" s="95"/>
      <c r="Y848" s="95"/>
      <c r="Z848" s="95"/>
      <c r="AA848" s="95"/>
      <c r="AB848" s="95"/>
      <c r="AC848" s="95"/>
      <c r="AD848" s="95"/>
      <c r="AE848" s="95"/>
      <c r="AF848" s="95"/>
      <c r="AG848" s="95"/>
      <c r="AH848" s="316"/>
      <c r="AI848" s="147"/>
    </row>
    <row r="849" spans="4:35">
      <c r="D849" s="95"/>
      <c r="E849" s="198"/>
      <c r="F849" s="95"/>
      <c r="G849" s="95"/>
      <c r="H849" s="95"/>
      <c r="I849" s="95"/>
      <c r="J849" s="95"/>
      <c r="K849" s="95"/>
      <c r="L849" s="95"/>
      <c r="M849" s="95"/>
      <c r="N849" s="95"/>
      <c r="O849" s="95"/>
      <c r="P849" s="95"/>
      <c r="Q849" s="95"/>
      <c r="R849" s="95"/>
      <c r="S849" s="95"/>
      <c r="T849" s="95"/>
      <c r="U849" s="95"/>
      <c r="V849" s="95"/>
      <c r="W849" s="95"/>
      <c r="X849" s="95"/>
      <c r="Y849" s="95"/>
      <c r="Z849" s="95"/>
      <c r="AA849" s="95"/>
      <c r="AB849" s="95"/>
      <c r="AC849" s="95"/>
      <c r="AD849" s="95"/>
      <c r="AE849" s="95"/>
      <c r="AF849" s="95"/>
      <c r="AG849" s="95"/>
      <c r="AH849" s="316"/>
      <c r="AI849" s="147"/>
    </row>
    <row r="850" spans="4:35">
      <c r="D850" s="95"/>
      <c r="E850" s="198"/>
      <c r="F850" s="95"/>
      <c r="G850" s="95"/>
      <c r="H850" s="95"/>
      <c r="I850" s="95"/>
      <c r="J850" s="95"/>
      <c r="K850" s="95"/>
      <c r="L850" s="95"/>
      <c r="M850" s="95"/>
      <c r="N850" s="95"/>
      <c r="O850" s="95"/>
      <c r="P850" s="95"/>
      <c r="Q850" s="95"/>
      <c r="R850" s="95"/>
      <c r="S850" s="95"/>
      <c r="T850" s="95"/>
      <c r="U850" s="95"/>
      <c r="V850" s="95"/>
      <c r="W850" s="95"/>
      <c r="X850" s="95"/>
      <c r="Y850" s="95"/>
      <c r="Z850" s="95"/>
      <c r="AA850" s="95"/>
      <c r="AB850" s="95"/>
      <c r="AC850" s="95"/>
      <c r="AD850" s="95"/>
      <c r="AE850" s="95"/>
      <c r="AF850" s="95"/>
      <c r="AG850" s="95"/>
      <c r="AH850" s="316"/>
      <c r="AI850" s="147"/>
    </row>
    <row r="851" spans="4:35">
      <c r="D851" s="95"/>
      <c r="E851" s="198"/>
      <c r="F851" s="95"/>
      <c r="G851" s="95"/>
      <c r="H851" s="95"/>
      <c r="I851" s="95"/>
      <c r="J851" s="95"/>
      <c r="K851" s="95"/>
      <c r="L851" s="95"/>
      <c r="M851" s="95"/>
      <c r="N851" s="95"/>
      <c r="O851" s="95"/>
      <c r="P851" s="95"/>
      <c r="Q851" s="95"/>
      <c r="R851" s="95"/>
      <c r="S851" s="95"/>
      <c r="T851" s="95"/>
      <c r="U851" s="95"/>
      <c r="V851" s="95"/>
      <c r="W851" s="95"/>
      <c r="X851" s="95"/>
      <c r="Y851" s="95"/>
      <c r="Z851" s="95"/>
      <c r="AA851" s="95"/>
      <c r="AB851" s="95"/>
      <c r="AC851" s="95"/>
      <c r="AD851" s="95"/>
      <c r="AE851" s="95"/>
      <c r="AF851" s="95"/>
      <c r="AG851" s="95"/>
      <c r="AH851" s="316"/>
      <c r="AI851" s="147"/>
    </row>
    <row r="852" spans="4:35">
      <c r="D852" s="95"/>
      <c r="E852" s="198"/>
      <c r="F852" s="95"/>
      <c r="G852" s="95"/>
      <c r="H852" s="95"/>
      <c r="I852" s="95"/>
      <c r="J852" s="95"/>
      <c r="K852" s="95"/>
      <c r="L852" s="95"/>
      <c r="M852" s="95"/>
      <c r="N852" s="95"/>
      <c r="O852" s="95"/>
      <c r="P852" s="95"/>
      <c r="Q852" s="95"/>
      <c r="R852" s="95"/>
      <c r="S852" s="95"/>
      <c r="T852" s="95"/>
      <c r="U852" s="95"/>
      <c r="V852" s="95"/>
      <c r="W852" s="95"/>
      <c r="X852" s="95"/>
      <c r="Y852" s="95"/>
      <c r="Z852" s="95"/>
      <c r="AA852" s="95"/>
      <c r="AB852" s="95"/>
      <c r="AC852" s="95"/>
      <c r="AD852" s="95"/>
      <c r="AE852" s="95"/>
      <c r="AF852" s="95"/>
      <c r="AG852" s="95"/>
      <c r="AH852" s="316"/>
      <c r="AI852" s="147"/>
    </row>
    <row r="853" spans="4:35">
      <c r="D853" s="95"/>
      <c r="E853" s="198"/>
      <c r="F853" s="95"/>
      <c r="G853" s="95"/>
      <c r="H853" s="95"/>
      <c r="I853" s="95"/>
      <c r="J853" s="95"/>
      <c r="K853" s="95"/>
      <c r="L853" s="95"/>
      <c r="M853" s="95"/>
      <c r="N853" s="95"/>
      <c r="O853" s="95"/>
      <c r="P853" s="95"/>
      <c r="Q853" s="95"/>
      <c r="R853" s="95"/>
      <c r="S853" s="95"/>
      <c r="T853" s="95"/>
      <c r="U853" s="95"/>
      <c r="V853" s="95"/>
      <c r="W853" s="95"/>
      <c r="X853" s="95"/>
      <c r="Y853" s="95"/>
      <c r="Z853" s="95"/>
      <c r="AA853" s="95"/>
      <c r="AB853" s="95"/>
      <c r="AC853" s="95"/>
      <c r="AD853" s="95"/>
      <c r="AE853" s="95"/>
      <c r="AF853" s="95"/>
      <c r="AG853" s="95"/>
      <c r="AH853" s="316"/>
      <c r="AI853" s="147"/>
    </row>
    <row r="854" spans="4:35">
      <c r="D854" s="95"/>
      <c r="E854" s="198"/>
      <c r="F854" s="95"/>
      <c r="G854" s="95"/>
      <c r="H854" s="95"/>
      <c r="I854" s="95"/>
      <c r="J854" s="95"/>
      <c r="K854" s="95"/>
      <c r="L854" s="95"/>
      <c r="M854" s="95"/>
      <c r="N854" s="95"/>
      <c r="O854" s="95"/>
      <c r="P854" s="95"/>
      <c r="Q854" s="95"/>
      <c r="R854" s="95"/>
      <c r="S854" s="95"/>
      <c r="T854" s="95"/>
      <c r="U854" s="95"/>
      <c r="V854" s="95"/>
      <c r="W854" s="95"/>
      <c r="X854" s="95"/>
      <c r="Y854" s="95"/>
      <c r="Z854" s="95"/>
      <c r="AA854" s="95"/>
      <c r="AB854" s="95"/>
      <c r="AC854" s="95"/>
      <c r="AD854" s="95"/>
      <c r="AE854" s="95"/>
      <c r="AF854" s="95"/>
      <c r="AG854" s="95"/>
      <c r="AH854" s="316"/>
      <c r="AI854" s="147"/>
    </row>
    <row r="855" spans="4:35">
      <c r="D855" s="95"/>
      <c r="E855" s="198"/>
      <c r="F855" s="95"/>
      <c r="G855" s="95"/>
      <c r="H855" s="95"/>
      <c r="I855" s="95"/>
      <c r="J855" s="95"/>
      <c r="K855" s="95"/>
      <c r="L855" s="95"/>
      <c r="M855" s="95"/>
      <c r="N855" s="95"/>
      <c r="O855" s="95"/>
      <c r="P855" s="95"/>
      <c r="Q855" s="95"/>
      <c r="R855" s="95"/>
      <c r="S855" s="95"/>
      <c r="T855" s="95"/>
      <c r="U855" s="95"/>
      <c r="V855" s="95"/>
      <c r="W855" s="95"/>
      <c r="X855" s="95"/>
      <c r="Y855" s="95"/>
      <c r="Z855" s="95"/>
      <c r="AA855" s="95"/>
      <c r="AB855" s="95"/>
      <c r="AC855" s="95"/>
      <c r="AD855" s="95"/>
      <c r="AE855" s="95"/>
      <c r="AF855" s="95"/>
      <c r="AG855" s="95"/>
      <c r="AH855" s="316"/>
      <c r="AI855" s="147"/>
    </row>
    <row r="856" spans="4:35">
      <c r="D856" s="95"/>
      <c r="E856" s="198"/>
      <c r="F856" s="95"/>
      <c r="G856" s="95"/>
      <c r="H856" s="95"/>
      <c r="I856" s="95"/>
      <c r="J856" s="95"/>
      <c r="K856" s="95"/>
      <c r="L856" s="95"/>
      <c r="M856" s="95"/>
      <c r="N856" s="95"/>
      <c r="O856" s="95"/>
      <c r="P856" s="95"/>
      <c r="Q856" s="95"/>
      <c r="R856" s="95"/>
      <c r="S856" s="95"/>
      <c r="T856" s="95"/>
      <c r="U856" s="95"/>
      <c r="V856" s="95"/>
      <c r="W856" s="95"/>
      <c r="X856" s="95"/>
      <c r="Y856" s="95"/>
      <c r="Z856" s="95"/>
      <c r="AA856" s="95"/>
      <c r="AB856" s="95"/>
      <c r="AC856" s="95"/>
      <c r="AD856" s="95"/>
      <c r="AE856" s="95"/>
      <c r="AF856" s="95"/>
      <c r="AG856" s="95"/>
      <c r="AH856" s="316"/>
      <c r="AI856" s="147"/>
    </row>
    <row r="857" spans="4:35">
      <c r="D857" s="95"/>
      <c r="E857" s="198"/>
      <c r="F857" s="95"/>
      <c r="G857" s="95"/>
      <c r="H857" s="95"/>
      <c r="I857" s="95"/>
      <c r="J857" s="95"/>
      <c r="K857" s="95"/>
      <c r="L857" s="95"/>
      <c r="M857" s="95"/>
      <c r="N857" s="95"/>
      <c r="O857" s="95"/>
      <c r="P857" s="95"/>
      <c r="Q857" s="95"/>
      <c r="R857" s="95"/>
      <c r="S857" s="95"/>
      <c r="T857" s="95"/>
      <c r="U857" s="95"/>
      <c r="V857" s="95"/>
      <c r="W857" s="95"/>
      <c r="X857" s="95"/>
      <c r="Y857" s="95"/>
      <c r="Z857" s="95"/>
      <c r="AA857" s="95"/>
      <c r="AB857" s="95"/>
      <c r="AC857" s="95"/>
      <c r="AD857" s="95"/>
      <c r="AE857" s="95"/>
      <c r="AF857" s="95"/>
      <c r="AG857" s="95"/>
      <c r="AH857" s="316"/>
      <c r="AI857" s="147"/>
    </row>
    <row r="858" spans="4:35">
      <c r="D858" s="95"/>
      <c r="E858" s="198"/>
      <c r="F858" s="95"/>
      <c r="G858" s="95"/>
      <c r="H858" s="95"/>
      <c r="I858" s="95"/>
      <c r="J858" s="95"/>
      <c r="K858" s="95"/>
      <c r="L858" s="95"/>
      <c r="M858" s="95"/>
      <c r="N858" s="95"/>
      <c r="O858" s="95"/>
      <c r="P858" s="95"/>
      <c r="Q858" s="95"/>
      <c r="R858" s="95"/>
      <c r="S858" s="95"/>
      <c r="T858" s="95"/>
      <c r="U858" s="95"/>
      <c r="V858" s="95"/>
      <c r="W858" s="95"/>
      <c r="X858" s="95"/>
      <c r="Y858" s="95"/>
      <c r="Z858" s="95"/>
      <c r="AA858" s="95"/>
      <c r="AB858" s="95"/>
      <c r="AC858" s="95"/>
      <c r="AD858" s="95"/>
      <c r="AE858" s="95"/>
      <c r="AF858" s="95"/>
      <c r="AG858" s="95"/>
      <c r="AH858" s="316"/>
      <c r="AI858" s="147"/>
    </row>
    <row r="859" spans="4:35">
      <c r="D859" s="95"/>
      <c r="E859" s="198"/>
      <c r="F859" s="95"/>
      <c r="G859" s="95"/>
      <c r="H859" s="95"/>
      <c r="I859" s="95"/>
      <c r="J859" s="95"/>
      <c r="K859" s="95"/>
      <c r="L859" s="95"/>
      <c r="M859" s="95"/>
      <c r="N859" s="95"/>
      <c r="O859" s="95"/>
      <c r="P859" s="95"/>
      <c r="Q859" s="95"/>
      <c r="R859" s="95"/>
      <c r="S859" s="95"/>
      <c r="T859" s="95"/>
      <c r="U859" s="95"/>
      <c r="V859" s="95"/>
      <c r="W859" s="95"/>
      <c r="X859" s="95"/>
      <c r="Y859" s="95"/>
      <c r="Z859" s="95"/>
      <c r="AA859" s="95"/>
      <c r="AB859" s="95"/>
      <c r="AC859" s="95"/>
      <c r="AD859" s="95"/>
      <c r="AE859" s="95"/>
      <c r="AF859" s="95"/>
      <c r="AG859" s="95"/>
      <c r="AH859" s="316"/>
      <c r="AI859" s="147"/>
    </row>
    <row r="860" spans="4:35">
      <c r="D860" s="95"/>
      <c r="E860" s="198"/>
      <c r="F860" s="95"/>
      <c r="G860" s="95"/>
      <c r="H860" s="95"/>
      <c r="I860" s="95"/>
      <c r="J860" s="95"/>
      <c r="K860" s="95"/>
      <c r="L860" s="95"/>
      <c r="M860" s="95"/>
      <c r="N860" s="95"/>
      <c r="O860" s="95"/>
      <c r="P860" s="95"/>
      <c r="Q860" s="95"/>
      <c r="R860" s="95"/>
      <c r="S860" s="95"/>
      <c r="T860" s="95"/>
      <c r="U860" s="95"/>
      <c r="V860" s="95"/>
      <c r="W860" s="95"/>
      <c r="X860" s="95"/>
      <c r="Y860" s="95"/>
      <c r="Z860" s="95"/>
      <c r="AA860" s="95"/>
      <c r="AB860" s="95"/>
      <c r="AC860" s="95"/>
      <c r="AD860" s="95"/>
      <c r="AE860" s="95"/>
      <c r="AF860" s="95"/>
      <c r="AG860" s="95"/>
      <c r="AH860" s="316"/>
      <c r="AI860" s="147"/>
    </row>
    <row r="861" spans="4:35">
      <c r="D861" s="95"/>
      <c r="E861" s="198"/>
      <c r="F861" s="95"/>
      <c r="G861" s="95"/>
      <c r="H861" s="95"/>
      <c r="I861" s="95"/>
      <c r="J861" s="95"/>
      <c r="K861" s="95"/>
      <c r="L861" s="95"/>
      <c r="M861" s="95"/>
      <c r="N861" s="95"/>
      <c r="O861" s="95"/>
      <c r="P861" s="95"/>
      <c r="Q861" s="95"/>
      <c r="R861" s="95"/>
      <c r="S861" s="95"/>
      <c r="T861" s="95"/>
      <c r="U861" s="95"/>
      <c r="V861" s="95"/>
      <c r="W861" s="95"/>
      <c r="X861" s="95"/>
      <c r="Y861" s="95"/>
      <c r="Z861" s="95"/>
      <c r="AA861" s="95"/>
      <c r="AB861" s="95"/>
      <c r="AC861" s="95"/>
      <c r="AD861" s="95"/>
      <c r="AE861" s="95"/>
      <c r="AF861" s="95"/>
      <c r="AG861" s="95"/>
      <c r="AH861" s="316"/>
      <c r="AI861" s="147"/>
    </row>
    <row r="862" spans="4:35">
      <c r="D862" s="95"/>
      <c r="E862" s="198"/>
      <c r="F862" s="95"/>
      <c r="G862" s="95"/>
      <c r="H862" s="95"/>
      <c r="I862" s="95"/>
      <c r="J862" s="95"/>
      <c r="K862" s="95"/>
      <c r="L862" s="95"/>
      <c r="M862" s="95"/>
      <c r="N862" s="95"/>
      <c r="O862" s="95"/>
      <c r="P862" s="95"/>
      <c r="Q862" s="95"/>
      <c r="R862" s="95"/>
      <c r="S862" s="95"/>
      <c r="T862" s="95"/>
      <c r="U862" s="95"/>
      <c r="V862" s="95"/>
      <c r="W862" s="95"/>
      <c r="X862" s="95"/>
      <c r="Y862" s="95"/>
      <c r="Z862" s="95"/>
      <c r="AA862" s="95"/>
      <c r="AB862" s="95"/>
      <c r="AC862" s="95"/>
      <c r="AD862" s="95"/>
      <c r="AE862" s="95"/>
      <c r="AF862" s="95"/>
      <c r="AG862" s="95"/>
      <c r="AH862" s="316"/>
      <c r="AI862" s="147"/>
    </row>
    <row r="863" spans="4:35">
      <c r="D863" s="95"/>
      <c r="E863" s="198"/>
      <c r="F863" s="95"/>
      <c r="G863" s="95"/>
      <c r="H863" s="95"/>
      <c r="I863" s="95"/>
      <c r="J863" s="95"/>
      <c r="K863" s="95"/>
      <c r="L863" s="95"/>
      <c r="M863" s="95"/>
      <c r="N863" s="95"/>
      <c r="O863" s="95"/>
      <c r="P863" s="95"/>
      <c r="Q863" s="95"/>
      <c r="R863" s="95"/>
      <c r="S863" s="95"/>
      <c r="T863" s="95"/>
      <c r="U863" s="95"/>
      <c r="V863" s="95"/>
      <c r="W863" s="95"/>
      <c r="X863" s="95"/>
      <c r="Y863" s="95"/>
      <c r="Z863" s="95"/>
      <c r="AA863" s="95"/>
      <c r="AB863" s="95"/>
      <c r="AC863" s="95"/>
      <c r="AD863" s="95"/>
      <c r="AE863" s="95"/>
      <c r="AF863" s="95"/>
      <c r="AG863" s="95"/>
      <c r="AH863" s="316"/>
      <c r="AI863" s="147"/>
    </row>
    <row r="864" spans="4:35">
      <c r="D864" s="95"/>
      <c r="E864" s="198"/>
      <c r="F864" s="95"/>
      <c r="G864" s="95"/>
      <c r="H864" s="95"/>
      <c r="I864" s="95"/>
      <c r="J864" s="95"/>
      <c r="K864" s="95"/>
      <c r="L864" s="95"/>
      <c r="M864" s="95"/>
      <c r="N864" s="95"/>
      <c r="O864" s="95"/>
      <c r="P864" s="95"/>
      <c r="Q864" s="95"/>
      <c r="R864" s="95"/>
      <c r="S864" s="95"/>
      <c r="T864" s="95"/>
      <c r="U864" s="95"/>
      <c r="V864" s="95"/>
      <c r="W864" s="95"/>
      <c r="X864" s="95"/>
      <c r="Y864" s="95"/>
      <c r="Z864" s="95"/>
      <c r="AA864" s="95"/>
      <c r="AB864" s="95"/>
      <c r="AC864" s="95"/>
      <c r="AD864" s="95"/>
      <c r="AE864" s="95"/>
      <c r="AF864" s="95"/>
      <c r="AG864" s="95"/>
      <c r="AH864" s="316"/>
      <c r="AI864" s="147"/>
    </row>
    <row r="865" spans="4:35">
      <c r="D865" s="95"/>
      <c r="E865" s="198"/>
      <c r="F865" s="95"/>
      <c r="G865" s="95"/>
      <c r="H865" s="95"/>
      <c r="I865" s="95"/>
      <c r="J865" s="95"/>
      <c r="K865" s="95"/>
      <c r="L865" s="95"/>
      <c r="M865" s="95"/>
      <c r="N865" s="95"/>
      <c r="O865" s="95"/>
      <c r="P865" s="95"/>
      <c r="Q865" s="95"/>
      <c r="R865" s="95"/>
      <c r="S865" s="95"/>
      <c r="T865" s="95"/>
      <c r="U865" s="95"/>
      <c r="V865" s="95"/>
      <c r="W865" s="95"/>
      <c r="X865" s="95"/>
      <c r="Y865" s="95"/>
      <c r="Z865" s="95"/>
      <c r="AA865" s="95"/>
      <c r="AB865" s="95"/>
      <c r="AC865" s="95"/>
      <c r="AD865" s="95"/>
      <c r="AE865" s="95"/>
      <c r="AF865" s="95"/>
      <c r="AG865" s="95"/>
      <c r="AH865" s="316"/>
      <c r="AI865" s="147"/>
    </row>
    <row r="866" spans="4:35">
      <c r="D866" s="95"/>
      <c r="E866" s="198"/>
      <c r="F866" s="95"/>
      <c r="G866" s="95"/>
      <c r="H866" s="95"/>
      <c r="I866" s="95"/>
      <c r="J866" s="95"/>
      <c r="K866" s="95"/>
      <c r="L866" s="95"/>
      <c r="M866" s="95"/>
      <c r="N866" s="95"/>
      <c r="O866" s="95"/>
      <c r="P866" s="95"/>
      <c r="Q866" s="95"/>
      <c r="R866" s="95"/>
      <c r="S866" s="95"/>
      <c r="T866" s="95"/>
      <c r="U866" s="95"/>
      <c r="V866" s="95"/>
      <c r="W866" s="95"/>
      <c r="X866" s="95"/>
      <c r="Y866" s="95"/>
      <c r="Z866" s="95"/>
      <c r="AA866" s="95"/>
      <c r="AB866" s="95"/>
      <c r="AC866" s="95"/>
      <c r="AD866" s="95"/>
      <c r="AE866" s="95"/>
      <c r="AF866" s="95"/>
      <c r="AG866" s="95"/>
      <c r="AH866" s="316"/>
      <c r="AI866" s="147"/>
    </row>
    <row r="867" spans="4:35">
      <c r="D867" s="95"/>
      <c r="E867" s="198"/>
      <c r="F867" s="95"/>
      <c r="G867" s="95"/>
      <c r="H867" s="95"/>
      <c r="I867" s="95"/>
      <c r="J867" s="95"/>
      <c r="K867" s="95"/>
      <c r="L867" s="95"/>
      <c r="M867" s="95"/>
      <c r="N867" s="95"/>
      <c r="O867" s="95"/>
      <c r="P867" s="95"/>
      <c r="Q867" s="95"/>
      <c r="R867" s="95"/>
      <c r="S867" s="95"/>
      <c r="T867" s="95"/>
      <c r="U867" s="95"/>
      <c r="V867" s="95"/>
      <c r="W867" s="95"/>
      <c r="X867" s="95"/>
      <c r="Y867" s="95"/>
      <c r="Z867" s="95"/>
      <c r="AA867" s="95"/>
      <c r="AB867" s="95"/>
      <c r="AC867" s="95"/>
      <c r="AD867" s="95"/>
      <c r="AE867" s="95"/>
      <c r="AF867" s="95"/>
      <c r="AG867" s="95"/>
      <c r="AH867" s="316"/>
      <c r="AI867" s="147"/>
    </row>
    <row r="868" spans="4:35">
      <c r="D868" s="95"/>
      <c r="E868" s="198"/>
      <c r="F868" s="95"/>
      <c r="G868" s="95"/>
      <c r="H868" s="95"/>
      <c r="I868" s="95"/>
      <c r="J868" s="95"/>
      <c r="K868" s="95"/>
      <c r="L868" s="95"/>
      <c r="M868" s="95"/>
      <c r="N868" s="95"/>
      <c r="O868" s="95"/>
      <c r="P868" s="95"/>
      <c r="Q868" s="95"/>
      <c r="R868" s="95"/>
      <c r="S868" s="95"/>
      <c r="T868" s="95"/>
      <c r="U868" s="95"/>
      <c r="V868" s="95"/>
      <c r="W868" s="95"/>
      <c r="X868" s="95"/>
      <c r="Y868" s="95"/>
      <c r="Z868" s="95"/>
      <c r="AA868" s="95"/>
      <c r="AB868" s="95"/>
      <c r="AC868" s="95"/>
      <c r="AD868" s="95"/>
      <c r="AE868" s="95"/>
      <c r="AF868" s="95"/>
      <c r="AG868" s="95"/>
      <c r="AH868" s="316"/>
      <c r="AI868" s="147"/>
    </row>
    <row r="869" spans="4:35">
      <c r="D869" s="95"/>
      <c r="E869" s="198"/>
      <c r="F869" s="95"/>
      <c r="G869" s="95"/>
      <c r="H869" s="95"/>
      <c r="I869" s="95"/>
      <c r="J869" s="95"/>
      <c r="K869" s="95"/>
      <c r="L869" s="95"/>
      <c r="M869" s="95"/>
      <c r="N869" s="95"/>
      <c r="O869" s="95"/>
      <c r="P869" s="95"/>
      <c r="Q869" s="95"/>
      <c r="R869" s="95"/>
      <c r="S869" s="95"/>
      <c r="T869" s="95"/>
      <c r="U869" s="95"/>
      <c r="V869" s="95"/>
      <c r="W869" s="95"/>
      <c r="X869" s="95"/>
      <c r="Y869" s="95"/>
      <c r="Z869" s="95"/>
      <c r="AA869" s="95"/>
      <c r="AB869" s="95"/>
      <c r="AC869" s="95"/>
      <c r="AD869" s="95"/>
      <c r="AE869" s="95"/>
      <c r="AF869" s="95"/>
      <c r="AG869" s="95"/>
      <c r="AH869" s="316"/>
      <c r="AI869" s="147"/>
    </row>
    <row r="870" spans="4:35">
      <c r="D870" s="95"/>
      <c r="E870" s="198"/>
      <c r="F870" s="95"/>
      <c r="G870" s="95"/>
      <c r="H870" s="95"/>
      <c r="I870" s="95"/>
      <c r="J870" s="95"/>
      <c r="K870" s="95"/>
      <c r="L870" s="95"/>
      <c r="M870" s="95"/>
      <c r="N870" s="95"/>
      <c r="O870" s="95"/>
      <c r="P870" s="95"/>
      <c r="Q870" s="95"/>
      <c r="R870" s="95"/>
      <c r="S870" s="95"/>
      <c r="T870" s="95"/>
      <c r="U870" s="95"/>
      <c r="V870" s="95"/>
      <c r="W870" s="95"/>
      <c r="X870" s="95"/>
      <c r="Y870" s="95"/>
      <c r="Z870" s="95"/>
      <c r="AA870" s="95"/>
      <c r="AB870" s="95"/>
      <c r="AC870" s="95"/>
      <c r="AD870" s="95"/>
      <c r="AE870" s="95"/>
      <c r="AF870" s="95"/>
      <c r="AG870" s="95"/>
      <c r="AH870" s="316"/>
      <c r="AI870" s="147"/>
    </row>
    <row r="871" spans="4:35">
      <c r="D871" s="95"/>
      <c r="E871" s="198"/>
      <c r="F871" s="95"/>
      <c r="G871" s="95"/>
      <c r="H871" s="95"/>
      <c r="I871" s="95"/>
      <c r="J871" s="95"/>
      <c r="K871" s="95"/>
      <c r="L871" s="95"/>
      <c r="M871" s="95"/>
      <c r="N871" s="95"/>
      <c r="O871" s="95"/>
      <c r="P871" s="95"/>
      <c r="Q871" s="95"/>
      <c r="R871" s="95"/>
      <c r="S871" s="95"/>
      <c r="T871" s="95"/>
      <c r="U871" s="95"/>
      <c r="V871" s="95"/>
      <c r="W871" s="95"/>
      <c r="X871" s="95"/>
      <c r="Y871" s="95"/>
      <c r="Z871" s="95"/>
      <c r="AA871" s="95"/>
      <c r="AB871" s="95"/>
      <c r="AC871" s="95"/>
      <c r="AD871" s="95"/>
      <c r="AE871" s="95"/>
      <c r="AF871" s="95"/>
      <c r="AG871" s="95"/>
      <c r="AH871" s="316"/>
      <c r="AI871" s="147"/>
    </row>
    <row r="872" spans="4:35">
      <c r="D872" s="95"/>
      <c r="E872" s="198"/>
      <c r="F872" s="95"/>
      <c r="G872" s="95"/>
      <c r="H872" s="95"/>
      <c r="I872" s="95"/>
      <c r="J872" s="95"/>
      <c r="K872" s="95"/>
      <c r="L872" s="95"/>
      <c r="M872" s="95"/>
      <c r="N872" s="95"/>
      <c r="O872" s="95"/>
      <c r="P872" s="95"/>
      <c r="Q872" s="95"/>
      <c r="R872" s="95"/>
      <c r="S872" s="95"/>
      <c r="T872" s="95"/>
      <c r="U872" s="95"/>
      <c r="V872" s="95"/>
      <c r="W872" s="95"/>
      <c r="X872" s="95"/>
      <c r="Y872" s="95"/>
      <c r="Z872" s="95"/>
      <c r="AA872" s="95"/>
      <c r="AB872" s="95"/>
      <c r="AC872" s="95"/>
      <c r="AD872" s="95"/>
      <c r="AE872" s="95"/>
      <c r="AF872" s="95"/>
      <c r="AG872" s="95"/>
      <c r="AH872" s="316"/>
      <c r="AI872" s="147"/>
    </row>
    <row r="873" spans="4:35">
      <c r="D873" s="95"/>
      <c r="E873" s="198"/>
      <c r="F873" s="95"/>
      <c r="G873" s="95"/>
      <c r="H873" s="95"/>
      <c r="I873" s="95"/>
      <c r="J873" s="95"/>
      <c r="K873" s="95"/>
      <c r="L873" s="95"/>
      <c r="M873" s="95"/>
      <c r="N873" s="95"/>
      <c r="O873" s="95"/>
      <c r="P873" s="95"/>
      <c r="Q873" s="95"/>
      <c r="R873" s="95"/>
      <c r="S873" s="95"/>
      <c r="T873" s="95"/>
      <c r="U873" s="95"/>
      <c r="V873" s="95"/>
      <c r="W873" s="95"/>
      <c r="X873" s="95"/>
      <c r="Y873" s="95"/>
      <c r="Z873" s="95"/>
      <c r="AA873" s="95"/>
      <c r="AB873" s="95"/>
      <c r="AC873" s="95"/>
      <c r="AD873" s="95"/>
      <c r="AE873" s="95"/>
      <c r="AF873" s="95"/>
      <c r="AG873" s="95"/>
      <c r="AH873" s="316"/>
      <c r="AI873" s="147"/>
    </row>
    <row r="874" spans="4:35">
      <c r="D874" s="95"/>
      <c r="E874" s="198"/>
      <c r="F874" s="95"/>
      <c r="G874" s="95"/>
      <c r="H874" s="95"/>
      <c r="I874" s="95"/>
      <c r="J874" s="95"/>
      <c r="K874" s="95"/>
      <c r="L874" s="95"/>
      <c r="M874" s="95"/>
      <c r="N874" s="95"/>
      <c r="O874" s="95"/>
      <c r="P874" s="95"/>
      <c r="Q874" s="95"/>
      <c r="R874" s="95"/>
      <c r="S874" s="95"/>
      <c r="T874" s="95"/>
      <c r="U874" s="95"/>
      <c r="V874" s="95"/>
      <c r="W874" s="95"/>
      <c r="X874" s="95"/>
      <c r="Y874" s="95"/>
      <c r="Z874" s="95"/>
      <c r="AA874" s="95"/>
      <c r="AB874" s="95"/>
      <c r="AC874" s="95"/>
      <c r="AD874" s="95"/>
      <c r="AE874" s="95"/>
      <c r="AF874" s="95"/>
      <c r="AG874" s="95"/>
      <c r="AH874" s="316"/>
      <c r="AI874" s="147"/>
    </row>
    <row r="875" spans="4:35">
      <c r="D875" s="95"/>
      <c r="E875" s="198"/>
      <c r="F875" s="95"/>
      <c r="G875" s="95"/>
      <c r="H875" s="95"/>
      <c r="I875" s="95"/>
      <c r="J875" s="95"/>
      <c r="K875" s="95"/>
      <c r="L875" s="95"/>
      <c r="M875" s="95"/>
      <c r="N875" s="95"/>
      <c r="O875" s="95"/>
      <c r="P875" s="95"/>
      <c r="Q875" s="95"/>
      <c r="R875" s="95"/>
      <c r="S875" s="95"/>
      <c r="T875" s="95"/>
      <c r="U875" s="95"/>
      <c r="V875" s="95"/>
      <c r="W875" s="95"/>
      <c r="X875" s="95"/>
      <c r="Y875" s="95"/>
      <c r="Z875" s="95"/>
      <c r="AA875" s="95"/>
      <c r="AB875" s="95"/>
      <c r="AC875" s="95"/>
      <c r="AD875" s="95"/>
      <c r="AE875" s="95"/>
      <c r="AF875" s="95"/>
      <c r="AG875" s="95"/>
      <c r="AH875" s="316"/>
      <c r="AI875" s="147"/>
    </row>
    <row r="876" spans="4:35">
      <c r="D876" s="95"/>
      <c r="E876" s="198"/>
      <c r="F876" s="95"/>
      <c r="G876" s="95"/>
      <c r="H876" s="95"/>
      <c r="I876" s="95"/>
      <c r="J876" s="95"/>
      <c r="K876" s="95"/>
      <c r="L876" s="95"/>
      <c r="M876" s="95"/>
      <c r="N876" s="95"/>
      <c r="O876" s="95"/>
      <c r="P876" s="95"/>
      <c r="Q876" s="95"/>
      <c r="R876" s="95"/>
      <c r="S876" s="95"/>
      <c r="T876" s="95"/>
      <c r="U876" s="95"/>
      <c r="V876" s="95"/>
      <c r="W876" s="95"/>
      <c r="X876" s="95"/>
      <c r="Y876" s="95"/>
      <c r="Z876" s="95"/>
      <c r="AA876" s="95"/>
      <c r="AB876" s="95"/>
      <c r="AC876" s="95"/>
      <c r="AD876" s="95"/>
      <c r="AE876" s="95"/>
      <c r="AF876" s="95"/>
      <c r="AG876" s="95"/>
      <c r="AH876" s="316"/>
      <c r="AI876" s="147"/>
    </row>
    <row r="877" spans="4:35">
      <c r="D877" s="95"/>
      <c r="E877" s="198"/>
      <c r="F877" s="95"/>
      <c r="G877" s="95"/>
      <c r="H877" s="95"/>
      <c r="I877" s="95"/>
      <c r="J877" s="95"/>
      <c r="K877" s="95"/>
      <c r="L877" s="95"/>
      <c r="M877" s="95"/>
      <c r="N877" s="95"/>
      <c r="O877" s="95"/>
      <c r="P877" s="95"/>
      <c r="Q877" s="95"/>
      <c r="R877" s="95"/>
      <c r="S877" s="95"/>
      <c r="T877" s="95"/>
      <c r="U877" s="95"/>
      <c r="V877" s="95"/>
      <c r="W877" s="95"/>
      <c r="X877" s="95"/>
      <c r="Y877" s="95"/>
      <c r="Z877" s="95"/>
      <c r="AA877" s="95"/>
      <c r="AB877" s="95"/>
      <c r="AC877" s="95"/>
      <c r="AD877" s="95"/>
      <c r="AE877" s="95"/>
      <c r="AF877" s="95"/>
      <c r="AG877" s="95"/>
      <c r="AH877" s="316"/>
      <c r="AI877" s="147"/>
    </row>
    <row r="878" spans="4:35">
      <c r="D878" s="95"/>
      <c r="E878" s="198"/>
      <c r="F878" s="95"/>
      <c r="G878" s="95"/>
      <c r="H878" s="95"/>
      <c r="I878" s="95"/>
      <c r="J878" s="95"/>
      <c r="K878" s="95"/>
      <c r="L878" s="95"/>
      <c r="M878" s="95"/>
      <c r="N878" s="95"/>
      <c r="O878" s="95"/>
      <c r="P878" s="95"/>
      <c r="Q878" s="95"/>
      <c r="R878" s="95"/>
      <c r="S878" s="95"/>
      <c r="T878" s="95"/>
      <c r="U878" s="95"/>
      <c r="V878" s="95"/>
      <c r="W878" s="95"/>
      <c r="X878" s="95"/>
      <c r="Y878" s="95"/>
      <c r="Z878" s="95"/>
      <c r="AA878" s="95"/>
      <c r="AB878" s="95"/>
      <c r="AC878" s="95"/>
      <c r="AD878" s="95"/>
      <c r="AE878" s="95"/>
      <c r="AF878" s="95"/>
      <c r="AG878" s="95"/>
      <c r="AH878" s="316"/>
      <c r="AI878" s="147"/>
    </row>
    <row r="879" spans="4:35">
      <c r="D879" s="95"/>
      <c r="E879" s="198"/>
      <c r="F879" s="95"/>
      <c r="G879" s="95"/>
      <c r="H879" s="95"/>
      <c r="I879" s="95"/>
      <c r="J879" s="95"/>
      <c r="K879" s="95"/>
      <c r="L879" s="95"/>
      <c r="M879" s="95"/>
      <c r="N879" s="95"/>
      <c r="O879" s="95"/>
      <c r="P879" s="95"/>
      <c r="Q879" s="95"/>
      <c r="R879" s="95"/>
      <c r="S879" s="95"/>
      <c r="T879" s="95"/>
      <c r="U879" s="95"/>
      <c r="V879" s="95"/>
      <c r="W879" s="95"/>
      <c r="X879" s="95"/>
      <c r="Y879" s="95"/>
      <c r="Z879" s="95"/>
      <c r="AA879" s="95"/>
      <c r="AB879" s="95"/>
      <c r="AC879" s="95"/>
      <c r="AD879" s="95"/>
      <c r="AE879" s="95"/>
      <c r="AF879" s="95"/>
      <c r="AG879" s="95"/>
      <c r="AH879" s="316"/>
      <c r="AI879" s="147"/>
    </row>
    <row r="880" spans="4:35">
      <c r="D880" s="95"/>
      <c r="E880" s="198"/>
      <c r="F880" s="95"/>
      <c r="G880" s="95"/>
      <c r="H880" s="95"/>
      <c r="I880" s="95"/>
      <c r="J880" s="95"/>
      <c r="K880" s="95"/>
      <c r="L880" s="95"/>
      <c r="M880" s="95"/>
      <c r="N880" s="95"/>
      <c r="O880" s="95"/>
      <c r="P880" s="95"/>
      <c r="Q880" s="95"/>
      <c r="R880" s="95"/>
      <c r="S880" s="95"/>
      <c r="T880" s="95"/>
      <c r="U880" s="95"/>
      <c r="V880" s="95"/>
      <c r="W880" s="95"/>
      <c r="X880" s="95"/>
      <c r="Y880" s="95"/>
      <c r="Z880" s="95"/>
      <c r="AA880" s="95"/>
      <c r="AB880" s="95"/>
      <c r="AC880" s="95"/>
      <c r="AD880" s="95"/>
      <c r="AE880" s="95"/>
      <c r="AF880" s="95"/>
      <c r="AG880" s="95"/>
      <c r="AH880" s="316"/>
      <c r="AI880" s="147"/>
    </row>
    <row r="881" spans="4:35">
      <c r="D881" s="95"/>
      <c r="E881" s="198"/>
      <c r="F881" s="95"/>
      <c r="G881" s="95"/>
      <c r="H881" s="95"/>
      <c r="I881" s="95"/>
      <c r="J881" s="95"/>
      <c r="K881" s="95"/>
      <c r="L881" s="95"/>
      <c r="M881" s="95"/>
      <c r="N881" s="95"/>
      <c r="O881" s="95"/>
      <c r="P881" s="95"/>
      <c r="Q881" s="95"/>
      <c r="R881" s="95"/>
      <c r="S881" s="95"/>
      <c r="T881" s="95"/>
      <c r="U881" s="95"/>
      <c r="V881" s="95"/>
      <c r="W881" s="95"/>
      <c r="X881" s="95"/>
      <c r="Y881" s="95"/>
      <c r="Z881" s="95"/>
      <c r="AA881" s="95"/>
      <c r="AB881" s="95"/>
      <c r="AC881" s="95"/>
      <c r="AD881" s="95"/>
      <c r="AE881" s="95"/>
      <c r="AF881" s="95"/>
      <c r="AG881" s="95"/>
      <c r="AH881" s="316"/>
      <c r="AI881" s="147"/>
    </row>
    <row r="882" spans="4:35">
      <c r="D882" s="95"/>
      <c r="E882" s="198"/>
      <c r="F882" s="95"/>
      <c r="G882" s="95"/>
      <c r="H882" s="95"/>
      <c r="I882" s="95"/>
      <c r="J882" s="95"/>
      <c r="K882" s="95"/>
      <c r="L882" s="95"/>
      <c r="M882" s="95"/>
      <c r="N882" s="95"/>
      <c r="O882" s="95"/>
      <c r="P882" s="95"/>
      <c r="Q882" s="95"/>
      <c r="R882" s="95"/>
      <c r="S882" s="95"/>
      <c r="T882" s="95"/>
      <c r="U882" s="95"/>
      <c r="V882" s="95"/>
      <c r="W882" s="95"/>
      <c r="X882" s="95"/>
      <c r="Y882" s="95"/>
      <c r="Z882" s="95"/>
      <c r="AA882" s="95"/>
      <c r="AB882" s="95"/>
      <c r="AC882" s="95"/>
      <c r="AD882" s="95"/>
      <c r="AE882" s="95"/>
      <c r="AF882" s="95"/>
      <c r="AG882" s="95"/>
      <c r="AH882" s="316"/>
      <c r="AI882" s="147"/>
    </row>
    <row r="883" spans="4:35">
      <c r="D883" s="95"/>
      <c r="E883" s="198"/>
      <c r="F883" s="95"/>
      <c r="G883" s="95"/>
      <c r="H883" s="95"/>
      <c r="I883" s="95"/>
      <c r="J883" s="95"/>
      <c r="K883" s="95"/>
      <c r="L883" s="95"/>
      <c r="M883" s="95"/>
      <c r="N883" s="95"/>
      <c r="O883" s="95"/>
      <c r="P883" s="95"/>
      <c r="Q883" s="95"/>
      <c r="R883" s="95"/>
      <c r="S883" s="95"/>
      <c r="T883" s="95"/>
      <c r="U883" s="95"/>
      <c r="V883" s="95"/>
      <c r="W883" s="95"/>
      <c r="X883" s="95"/>
      <c r="Y883" s="95"/>
      <c r="Z883" s="95"/>
      <c r="AA883" s="95"/>
      <c r="AB883" s="95"/>
      <c r="AC883" s="95"/>
      <c r="AD883" s="95"/>
      <c r="AE883" s="95"/>
      <c r="AF883" s="95"/>
      <c r="AG883" s="95"/>
      <c r="AH883" s="316"/>
      <c r="AI883" s="147"/>
    </row>
    <row r="884" spans="4:35">
      <c r="D884" s="95"/>
      <c r="E884" s="198"/>
      <c r="F884" s="95"/>
      <c r="G884" s="95"/>
      <c r="H884" s="95"/>
      <c r="I884" s="95"/>
      <c r="J884" s="95"/>
      <c r="K884" s="95"/>
      <c r="L884" s="95"/>
      <c r="M884" s="95"/>
      <c r="N884" s="95"/>
      <c r="O884" s="95"/>
      <c r="P884" s="95"/>
      <c r="Q884" s="95"/>
      <c r="R884" s="95"/>
      <c r="S884" s="95"/>
      <c r="T884" s="95"/>
      <c r="U884" s="95"/>
      <c r="V884" s="95"/>
      <c r="W884" s="95"/>
      <c r="X884" s="95"/>
      <c r="Y884" s="95"/>
      <c r="Z884" s="95"/>
      <c r="AA884" s="95"/>
      <c r="AB884" s="95"/>
      <c r="AC884" s="95"/>
      <c r="AD884" s="95"/>
      <c r="AE884" s="95"/>
      <c r="AF884" s="95"/>
      <c r="AG884" s="95"/>
      <c r="AH884" s="316"/>
      <c r="AI884" s="147"/>
    </row>
    <row r="885" spans="4:35">
      <c r="D885" s="95"/>
      <c r="E885" s="198"/>
      <c r="F885" s="95"/>
      <c r="G885" s="95"/>
      <c r="H885" s="95"/>
      <c r="I885" s="95"/>
      <c r="J885" s="95"/>
      <c r="K885" s="95"/>
      <c r="L885" s="95"/>
      <c r="M885" s="95"/>
      <c r="N885" s="95"/>
      <c r="O885" s="95"/>
      <c r="P885" s="95"/>
      <c r="Q885" s="95"/>
      <c r="R885" s="95"/>
      <c r="S885" s="95"/>
      <c r="T885" s="95"/>
      <c r="U885" s="95"/>
      <c r="V885" s="95"/>
      <c r="W885" s="95"/>
      <c r="X885" s="95"/>
      <c r="Y885" s="95"/>
      <c r="Z885" s="95"/>
      <c r="AA885" s="95"/>
      <c r="AB885" s="95"/>
      <c r="AC885" s="95"/>
      <c r="AD885" s="95"/>
      <c r="AE885" s="95"/>
      <c r="AF885" s="95"/>
      <c r="AG885" s="95"/>
      <c r="AH885" s="316"/>
      <c r="AI885" s="147"/>
    </row>
    <row r="886" spans="4:35">
      <c r="D886" s="95"/>
      <c r="E886" s="198"/>
      <c r="F886" s="95"/>
      <c r="G886" s="95"/>
      <c r="H886" s="95"/>
      <c r="I886" s="95"/>
      <c r="J886" s="95"/>
      <c r="K886" s="95"/>
      <c r="L886" s="95"/>
      <c r="M886" s="95"/>
      <c r="N886" s="95"/>
      <c r="O886" s="95"/>
      <c r="P886" s="95"/>
      <c r="Q886" s="95"/>
      <c r="R886" s="95"/>
      <c r="S886" s="95"/>
      <c r="T886" s="95"/>
      <c r="U886" s="95"/>
      <c r="V886" s="95"/>
      <c r="W886" s="95"/>
      <c r="X886" s="95"/>
      <c r="Y886" s="95"/>
      <c r="Z886" s="95"/>
      <c r="AA886" s="95"/>
      <c r="AB886" s="95"/>
      <c r="AC886" s="95"/>
      <c r="AD886" s="95"/>
      <c r="AE886" s="95"/>
      <c r="AF886" s="95"/>
      <c r="AG886" s="95"/>
      <c r="AH886" s="316"/>
      <c r="AI886" s="147"/>
    </row>
    <row r="887" spans="4:35">
      <c r="D887" s="95"/>
      <c r="E887" s="198"/>
      <c r="F887" s="95"/>
      <c r="G887" s="95"/>
      <c r="H887" s="95"/>
      <c r="I887" s="95"/>
      <c r="J887" s="95"/>
      <c r="K887" s="95"/>
      <c r="L887" s="95"/>
      <c r="M887" s="95"/>
      <c r="N887" s="95"/>
      <c r="O887" s="95"/>
      <c r="P887" s="95"/>
      <c r="Q887" s="95"/>
      <c r="R887" s="95"/>
      <c r="S887" s="95"/>
      <c r="T887" s="95"/>
      <c r="U887" s="95"/>
      <c r="V887" s="95"/>
      <c r="W887" s="95"/>
      <c r="X887" s="95"/>
      <c r="Y887" s="95"/>
      <c r="Z887" s="95"/>
      <c r="AA887" s="95"/>
      <c r="AB887" s="95"/>
      <c r="AC887" s="95"/>
      <c r="AD887" s="95"/>
      <c r="AE887" s="95"/>
      <c r="AF887" s="95"/>
      <c r="AG887" s="95"/>
      <c r="AH887" s="316"/>
      <c r="AI887" s="147"/>
    </row>
    <row r="888" spans="4:35">
      <c r="D888" s="95"/>
      <c r="E888" s="198"/>
      <c r="F888" s="95"/>
      <c r="G888" s="95"/>
      <c r="H888" s="95"/>
      <c r="I888" s="95"/>
      <c r="J888" s="95"/>
      <c r="K888" s="95"/>
      <c r="L888" s="95"/>
      <c r="M888" s="95"/>
      <c r="N888" s="95"/>
      <c r="O888" s="95"/>
      <c r="P888" s="95"/>
      <c r="Q888" s="95"/>
      <c r="R888" s="95"/>
      <c r="S888" s="95"/>
      <c r="T888" s="95"/>
      <c r="U888" s="95"/>
      <c r="V888" s="95"/>
      <c r="W888" s="95"/>
      <c r="X888" s="95"/>
      <c r="Y888" s="95"/>
      <c r="Z888" s="95"/>
      <c r="AA888" s="95"/>
      <c r="AB888" s="95"/>
      <c r="AC888" s="95"/>
      <c r="AD888" s="95"/>
      <c r="AE888" s="95"/>
      <c r="AF888" s="95"/>
      <c r="AG888" s="95"/>
      <c r="AH888" s="316"/>
      <c r="AI888" s="147"/>
    </row>
    <row r="889" spans="4:35">
      <c r="D889" s="95"/>
      <c r="E889" s="198"/>
      <c r="F889" s="95"/>
      <c r="G889" s="95"/>
      <c r="H889" s="95"/>
      <c r="I889" s="95"/>
      <c r="J889" s="95"/>
      <c r="K889" s="95"/>
      <c r="L889" s="95"/>
      <c r="M889" s="95"/>
      <c r="N889" s="95"/>
      <c r="O889" s="95"/>
      <c r="P889" s="95"/>
      <c r="Q889" s="95"/>
      <c r="R889" s="95"/>
      <c r="S889" s="95"/>
      <c r="T889" s="95"/>
      <c r="U889" s="95"/>
      <c r="V889" s="95"/>
      <c r="W889" s="95"/>
      <c r="X889" s="95"/>
      <c r="Y889" s="95"/>
      <c r="Z889" s="95"/>
      <c r="AA889" s="95"/>
      <c r="AB889" s="95"/>
      <c r="AC889" s="95"/>
      <c r="AD889" s="95"/>
      <c r="AE889" s="95"/>
      <c r="AF889" s="95"/>
      <c r="AG889" s="95"/>
      <c r="AH889" s="316"/>
      <c r="AI889" s="147"/>
    </row>
    <row r="890" spans="4:35">
      <c r="D890" s="95"/>
      <c r="E890" s="198"/>
      <c r="F890" s="95"/>
      <c r="G890" s="95"/>
      <c r="H890" s="95"/>
      <c r="I890" s="95"/>
      <c r="J890" s="95"/>
      <c r="K890" s="95"/>
      <c r="L890" s="95"/>
      <c r="M890" s="95"/>
      <c r="N890" s="95"/>
      <c r="O890" s="95"/>
      <c r="P890" s="95"/>
      <c r="Q890" s="95"/>
      <c r="R890" s="95"/>
      <c r="S890" s="95"/>
      <c r="T890" s="95"/>
      <c r="U890" s="95"/>
      <c r="V890" s="95"/>
      <c r="W890" s="95"/>
      <c r="X890" s="95"/>
      <c r="Y890" s="95"/>
      <c r="Z890" s="95"/>
      <c r="AA890" s="95"/>
      <c r="AB890" s="95"/>
      <c r="AC890" s="95"/>
      <c r="AD890" s="95"/>
      <c r="AE890" s="95"/>
      <c r="AF890" s="95"/>
      <c r="AG890" s="95"/>
      <c r="AH890" s="316"/>
      <c r="AI890" s="147"/>
    </row>
    <row r="891" spans="4:35">
      <c r="D891" s="95"/>
      <c r="E891" s="198"/>
      <c r="F891" s="95"/>
      <c r="G891" s="95"/>
      <c r="H891" s="95"/>
      <c r="I891" s="95"/>
      <c r="J891" s="95"/>
      <c r="K891" s="95"/>
      <c r="L891" s="95"/>
      <c r="M891" s="95"/>
      <c r="N891" s="95"/>
      <c r="O891" s="95"/>
      <c r="P891" s="95"/>
      <c r="Q891" s="95"/>
      <c r="R891" s="95"/>
      <c r="S891" s="95"/>
      <c r="T891" s="95"/>
      <c r="U891" s="95"/>
      <c r="V891" s="95"/>
      <c r="W891" s="95"/>
      <c r="X891" s="95"/>
      <c r="Y891" s="95"/>
      <c r="Z891" s="95"/>
      <c r="AA891" s="95"/>
      <c r="AB891" s="95"/>
      <c r="AC891" s="95"/>
      <c r="AD891" s="95"/>
      <c r="AE891" s="95"/>
      <c r="AF891" s="95"/>
      <c r="AG891" s="95"/>
      <c r="AH891" s="316"/>
      <c r="AI891" s="147"/>
    </row>
    <row r="892" spans="4:35">
      <c r="D892" s="95"/>
      <c r="E892" s="198"/>
      <c r="F892" s="95"/>
      <c r="G892" s="95"/>
      <c r="H892" s="95"/>
      <c r="I892" s="95"/>
      <c r="J892" s="95"/>
      <c r="K892" s="95"/>
      <c r="L892" s="95"/>
      <c r="M892" s="95"/>
      <c r="N892" s="95"/>
      <c r="O892" s="95"/>
      <c r="P892" s="95"/>
      <c r="Q892" s="95"/>
      <c r="R892" s="95"/>
      <c r="S892" s="95"/>
      <c r="T892" s="95"/>
      <c r="U892" s="95"/>
      <c r="V892" s="95"/>
      <c r="W892" s="95"/>
      <c r="X892" s="95"/>
      <c r="Y892" s="95"/>
      <c r="Z892" s="95"/>
      <c r="AA892" s="95"/>
      <c r="AB892" s="95"/>
      <c r="AC892" s="95"/>
      <c r="AD892" s="95"/>
      <c r="AE892" s="95"/>
      <c r="AF892" s="95"/>
      <c r="AG892" s="95"/>
      <c r="AH892" s="316"/>
      <c r="AI892" s="147"/>
    </row>
    <row r="893" spans="4:35">
      <c r="D893" s="95"/>
      <c r="E893" s="198"/>
      <c r="F893" s="95"/>
      <c r="G893" s="95"/>
      <c r="H893" s="95"/>
      <c r="I893" s="95"/>
      <c r="J893" s="95"/>
      <c r="K893" s="95"/>
      <c r="L893" s="95"/>
      <c r="M893" s="95"/>
      <c r="N893" s="95"/>
      <c r="O893" s="95"/>
      <c r="P893" s="95"/>
      <c r="Q893" s="95"/>
      <c r="R893" s="95"/>
      <c r="S893" s="95"/>
      <c r="T893" s="95"/>
      <c r="U893" s="95"/>
      <c r="V893" s="95"/>
      <c r="W893" s="95"/>
      <c r="X893" s="95"/>
      <c r="Y893" s="95"/>
      <c r="Z893" s="95"/>
      <c r="AA893" s="95"/>
      <c r="AB893" s="95"/>
      <c r="AC893" s="95"/>
      <c r="AD893" s="95"/>
      <c r="AE893" s="95"/>
      <c r="AF893" s="95"/>
      <c r="AG893" s="95"/>
      <c r="AH893" s="316"/>
      <c r="AI893" s="147"/>
    </row>
    <row r="894" spans="4:35">
      <c r="D894" s="95"/>
      <c r="E894" s="198"/>
      <c r="F894" s="95"/>
      <c r="G894" s="95"/>
      <c r="H894" s="95"/>
      <c r="I894" s="95"/>
      <c r="J894" s="95"/>
      <c r="K894" s="95"/>
      <c r="L894" s="95"/>
      <c r="M894" s="95"/>
      <c r="N894" s="95"/>
      <c r="O894" s="95"/>
      <c r="P894" s="95"/>
      <c r="Q894" s="95"/>
      <c r="R894" s="95"/>
      <c r="S894" s="95"/>
      <c r="T894" s="95"/>
      <c r="U894" s="95"/>
      <c r="V894" s="95"/>
      <c r="W894" s="95"/>
      <c r="X894" s="95"/>
      <c r="Y894" s="95"/>
      <c r="Z894" s="95"/>
      <c r="AA894" s="95"/>
      <c r="AB894" s="95"/>
      <c r="AC894" s="95"/>
      <c r="AD894" s="95"/>
      <c r="AE894" s="95"/>
      <c r="AF894" s="95"/>
      <c r="AG894" s="95"/>
      <c r="AH894" s="316"/>
      <c r="AI894" s="147"/>
    </row>
    <row r="895" spans="4:35">
      <c r="D895" s="95"/>
      <c r="E895" s="198"/>
      <c r="F895" s="95"/>
      <c r="G895" s="95"/>
      <c r="H895" s="95"/>
      <c r="I895" s="95"/>
      <c r="J895" s="95"/>
      <c r="K895" s="95"/>
      <c r="L895" s="95"/>
      <c r="M895" s="95"/>
      <c r="N895" s="95"/>
      <c r="O895" s="95"/>
      <c r="P895" s="95"/>
      <c r="Q895" s="95"/>
      <c r="R895" s="95"/>
      <c r="S895" s="95"/>
      <c r="T895" s="95"/>
      <c r="U895" s="95"/>
      <c r="V895" s="95"/>
      <c r="W895" s="95"/>
      <c r="X895" s="95"/>
      <c r="Y895" s="95"/>
      <c r="Z895" s="95"/>
      <c r="AA895" s="95"/>
      <c r="AB895" s="95"/>
      <c r="AC895" s="95"/>
      <c r="AD895" s="95"/>
      <c r="AE895" s="95"/>
      <c r="AF895" s="95"/>
      <c r="AG895" s="95"/>
      <c r="AH895" s="316"/>
      <c r="AI895" s="147"/>
    </row>
    <row r="896" spans="4:35">
      <c r="D896" s="95"/>
      <c r="E896" s="198"/>
      <c r="F896" s="95"/>
      <c r="G896" s="95"/>
      <c r="H896" s="95"/>
      <c r="I896" s="95"/>
      <c r="J896" s="95"/>
      <c r="K896" s="95"/>
      <c r="L896" s="95"/>
      <c r="M896" s="95"/>
      <c r="N896" s="95"/>
      <c r="O896" s="95"/>
      <c r="P896" s="95"/>
      <c r="Q896" s="95"/>
      <c r="R896" s="95"/>
      <c r="S896" s="95"/>
      <c r="T896" s="95"/>
      <c r="U896" s="95"/>
      <c r="V896" s="95"/>
      <c r="W896" s="95"/>
      <c r="X896" s="95"/>
      <c r="Y896" s="95"/>
      <c r="Z896" s="95"/>
      <c r="AA896" s="95"/>
      <c r="AB896" s="95"/>
      <c r="AC896" s="95"/>
      <c r="AD896" s="95"/>
      <c r="AE896" s="95"/>
      <c r="AF896" s="95"/>
      <c r="AG896" s="95"/>
      <c r="AH896" s="316"/>
      <c r="AI896" s="147"/>
    </row>
    <row r="897" spans="4:35">
      <c r="D897" s="95"/>
      <c r="E897" s="198"/>
      <c r="F897" s="95"/>
      <c r="G897" s="95"/>
      <c r="H897" s="95"/>
      <c r="I897" s="95"/>
      <c r="J897" s="95"/>
      <c r="K897" s="95"/>
      <c r="L897" s="95"/>
      <c r="M897" s="95"/>
      <c r="N897" s="95"/>
      <c r="O897" s="95"/>
      <c r="P897" s="95"/>
      <c r="Q897" s="95"/>
      <c r="R897" s="95"/>
      <c r="S897" s="95"/>
      <c r="T897" s="95"/>
      <c r="U897" s="95"/>
      <c r="V897" s="95"/>
      <c r="W897" s="95"/>
      <c r="X897" s="95"/>
      <c r="Y897" s="95"/>
      <c r="Z897" s="95"/>
      <c r="AA897" s="95"/>
      <c r="AB897" s="95"/>
      <c r="AC897" s="95"/>
      <c r="AD897" s="95"/>
      <c r="AE897" s="95"/>
      <c r="AF897" s="95"/>
      <c r="AG897" s="95"/>
      <c r="AH897" s="316"/>
      <c r="AI897" s="147"/>
    </row>
    <row r="898" spans="4:35">
      <c r="D898" s="95"/>
      <c r="E898" s="198"/>
      <c r="F898" s="95"/>
      <c r="G898" s="95"/>
      <c r="H898" s="95"/>
      <c r="I898" s="95"/>
      <c r="J898" s="95"/>
      <c r="K898" s="95"/>
      <c r="L898" s="95"/>
      <c r="M898" s="95"/>
      <c r="N898" s="95"/>
      <c r="O898" s="95"/>
      <c r="P898" s="95"/>
      <c r="Q898" s="95"/>
      <c r="R898" s="95"/>
      <c r="S898" s="95"/>
      <c r="T898" s="95"/>
      <c r="U898" s="95"/>
      <c r="V898" s="95"/>
      <c r="W898" s="95"/>
      <c r="X898" s="95"/>
      <c r="Y898" s="95"/>
      <c r="Z898" s="95"/>
      <c r="AA898" s="95"/>
      <c r="AB898" s="95"/>
      <c r="AC898" s="95"/>
      <c r="AD898" s="95"/>
      <c r="AE898" s="95"/>
      <c r="AF898" s="95"/>
      <c r="AG898" s="95"/>
      <c r="AH898" s="316"/>
      <c r="AI898" s="147"/>
    </row>
    <row r="899" spans="4:35">
      <c r="D899" s="95"/>
      <c r="E899" s="198"/>
      <c r="F899" s="95"/>
      <c r="G899" s="95"/>
      <c r="H899" s="95"/>
      <c r="I899" s="95"/>
      <c r="J899" s="95"/>
      <c r="K899" s="95"/>
      <c r="L899" s="95"/>
      <c r="M899" s="95"/>
      <c r="N899" s="95"/>
      <c r="O899" s="95"/>
      <c r="P899" s="95"/>
      <c r="Q899" s="95"/>
      <c r="R899" s="95"/>
      <c r="S899" s="95"/>
      <c r="T899" s="95"/>
      <c r="U899" s="95"/>
      <c r="V899" s="95"/>
      <c r="W899" s="95"/>
      <c r="X899" s="95"/>
      <c r="Y899" s="95"/>
      <c r="Z899" s="95"/>
      <c r="AA899" s="95"/>
      <c r="AB899" s="95"/>
      <c r="AC899" s="95"/>
      <c r="AD899" s="95"/>
      <c r="AE899" s="95"/>
      <c r="AF899" s="95"/>
      <c r="AG899" s="95"/>
      <c r="AH899" s="316"/>
      <c r="AI899" s="147"/>
    </row>
    <row r="900" spans="4:35">
      <c r="D900" s="95"/>
      <c r="E900" s="198"/>
      <c r="F900" s="95"/>
      <c r="G900" s="95"/>
      <c r="H900" s="95"/>
      <c r="I900" s="95"/>
      <c r="J900" s="95"/>
      <c r="K900" s="95"/>
      <c r="L900" s="95"/>
      <c r="M900" s="95"/>
      <c r="N900" s="95"/>
      <c r="O900" s="95"/>
      <c r="P900" s="95"/>
      <c r="Q900" s="95"/>
      <c r="R900" s="95"/>
      <c r="S900" s="95"/>
      <c r="T900" s="95"/>
      <c r="U900" s="95"/>
      <c r="V900" s="95"/>
      <c r="W900" s="95"/>
      <c r="X900" s="95"/>
      <c r="Y900" s="95"/>
      <c r="Z900" s="95"/>
      <c r="AA900" s="95"/>
      <c r="AB900" s="95"/>
      <c r="AC900" s="95"/>
      <c r="AD900" s="95"/>
      <c r="AE900" s="95"/>
      <c r="AF900" s="95"/>
      <c r="AG900" s="95"/>
      <c r="AH900" s="316"/>
      <c r="AI900" s="147"/>
    </row>
    <row r="901" spans="4:35">
      <c r="D901" s="95"/>
      <c r="E901" s="198"/>
      <c r="F901" s="95"/>
      <c r="G901" s="95"/>
      <c r="H901" s="95"/>
      <c r="I901" s="95"/>
      <c r="J901" s="95"/>
      <c r="K901" s="95"/>
      <c r="L901" s="95"/>
      <c r="M901" s="95"/>
      <c r="N901" s="95"/>
      <c r="O901" s="95"/>
      <c r="P901" s="95"/>
      <c r="Q901" s="95"/>
      <c r="R901" s="95"/>
      <c r="S901" s="95"/>
      <c r="T901" s="95"/>
      <c r="U901" s="95"/>
      <c r="V901" s="95"/>
      <c r="W901" s="95"/>
      <c r="X901" s="95"/>
      <c r="Y901" s="95"/>
      <c r="Z901" s="95"/>
      <c r="AA901" s="95"/>
      <c r="AB901" s="95"/>
      <c r="AC901" s="95"/>
      <c r="AD901" s="95"/>
      <c r="AE901" s="95"/>
      <c r="AF901" s="95"/>
      <c r="AG901" s="95"/>
      <c r="AH901" s="316"/>
      <c r="AI901" s="147"/>
    </row>
    <row r="902" spans="4:35">
      <c r="D902" s="95"/>
      <c r="E902" s="198"/>
      <c r="F902" s="95"/>
      <c r="G902" s="95"/>
      <c r="H902" s="95"/>
      <c r="I902" s="95"/>
      <c r="J902" s="95"/>
      <c r="K902" s="95"/>
      <c r="L902" s="95"/>
      <c r="M902" s="95"/>
      <c r="N902" s="95"/>
      <c r="O902" s="95"/>
      <c r="P902" s="95"/>
      <c r="Q902" s="95"/>
      <c r="R902" s="95"/>
      <c r="S902" s="95"/>
      <c r="T902" s="95"/>
      <c r="U902" s="95"/>
      <c r="V902" s="95"/>
      <c r="W902" s="95"/>
      <c r="X902" s="95"/>
      <c r="Y902" s="95"/>
      <c r="Z902" s="95"/>
      <c r="AA902" s="95"/>
      <c r="AB902" s="95"/>
      <c r="AC902" s="95"/>
      <c r="AD902" s="95"/>
      <c r="AE902" s="95"/>
      <c r="AF902" s="95"/>
      <c r="AG902" s="95"/>
      <c r="AH902" s="316"/>
      <c r="AI902" s="147"/>
    </row>
    <row r="903" spans="4:35">
      <c r="D903" s="95"/>
      <c r="E903" s="198"/>
      <c r="F903" s="95"/>
      <c r="G903" s="95"/>
      <c r="H903" s="95"/>
      <c r="I903" s="95"/>
      <c r="J903" s="95"/>
      <c r="K903" s="95"/>
      <c r="L903" s="95"/>
      <c r="M903" s="95"/>
      <c r="N903" s="95"/>
      <c r="O903" s="95"/>
      <c r="P903" s="95"/>
      <c r="Q903" s="95"/>
      <c r="R903" s="95"/>
      <c r="S903" s="95"/>
      <c r="T903" s="95"/>
      <c r="U903" s="95"/>
      <c r="V903" s="95"/>
      <c r="W903" s="95"/>
      <c r="X903" s="95"/>
      <c r="Y903" s="95"/>
      <c r="Z903" s="95"/>
      <c r="AA903" s="95"/>
      <c r="AB903" s="95"/>
      <c r="AC903" s="95"/>
      <c r="AD903" s="95"/>
      <c r="AE903" s="95"/>
      <c r="AF903" s="95"/>
      <c r="AG903" s="95"/>
      <c r="AH903" s="316"/>
      <c r="AI903" s="147"/>
    </row>
    <row r="904" spans="4:35">
      <c r="D904" s="95"/>
      <c r="E904" s="198"/>
      <c r="F904" s="95"/>
      <c r="G904" s="95"/>
      <c r="H904" s="95"/>
      <c r="I904" s="95"/>
      <c r="J904" s="95"/>
      <c r="K904" s="95"/>
      <c r="L904" s="95"/>
      <c r="M904" s="95"/>
      <c r="N904" s="95"/>
      <c r="O904" s="95"/>
      <c r="P904" s="95"/>
      <c r="Q904" s="95"/>
      <c r="R904" s="95"/>
      <c r="S904" s="95"/>
      <c r="T904" s="95"/>
      <c r="U904" s="95"/>
      <c r="V904" s="95"/>
      <c r="W904" s="95"/>
      <c r="X904" s="95"/>
      <c r="Y904" s="95"/>
      <c r="Z904" s="95"/>
      <c r="AA904" s="95"/>
      <c r="AB904" s="95"/>
      <c r="AC904" s="95"/>
      <c r="AD904" s="95"/>
      <c r="AE904" s="95"/>
      <c r="AF904" s="95"/>
      <c r="AG904" s="95"/>
      <c r="AH904" s="316"/>
      <c r="AI904" s="147"/>
    </row>
    <row r="905" spans="4:35">
      <c r="D905" s="95"/>
      <c r="E905" s="198"/>
      <c r="F905" s="95"/>
      <c r="G905" s="95"/>
      <c r="H905" s="95"/>
      <c r="I905" s="95"/>
      <c r="J905" s="95"/>
      <c r="K905" s="95"/>
      <c r="L905" s="95"/>
      <c r="M905" s="95"/>
      <c r="N905" s="95"/>
      <c r="O905" s="95"/>
      <c r="P905" s="95"/>
      <c r="Q905" s="95"/>
      <c r="R905" s="95"/>
      <c r="S905" s="95"/>
      <c r="T905" s="95"/>
      <c r="U905" s="95"/>
      <c r="V905" s="95"/>
      <c r="W905" s="95"/>
      <c r="X905" s="95"/>
      <c r="Y905" s="95"/>
      <c r="Z905" s="95"/>
      <c r="AA905" s="95"/>
      <c r="AB905" s="95"/>
      <c r="AC905" s="95"/>
      <c r="AD905" s="95"/>
      <c r="AE905" s="95"/>
      <c r="AF905" s="95"/>
      <c r="AG905" s="95"/>
      <c r="AH905" s="316"/>
      <c r="AI905" s="147"/>
    </row>
    <row r="906" spans="4:35">
      <c r="D906" s="95"/>
      <c r="E906" s="198"/>
      <c r="F906" s="95"/>
      <c r="G906" s="95"/>
      <c r="H906" s="95"/>
      <c r="I906" s="95"/>
      <c r="J906" s="95"/>
      <c r="K906" s="95"/>
      <c r="L906" s="95"/>
      <c r="M906" s="95"/>
      <c r="N906" s="95"/>
      <c r="O906" s="95"/>
      <c r="P906" s="95"/>
      <c r="Q906" s="95"/>
      <c r="R906" s="95"/>
      <c r="S906" s="95"/>
      <c r="T906" s="95"/>
      <c r="U906" s="95"/>
      <c r="V906" s="95"/>
      <c r="W906" s="95"/>
      <c r="X906" s="95"/>
      <c r="Y906" s="95"/>
      <c r="Z906" s="95"/>
      <c r="AA906" s="95"/>
      <c r="AB906" s="95"/>
      <c r="AC906" s="95"/>
      <c r="AD906" s="95"/>
      <c r="AE906" s="95"/>
      <c r="AF906" s="95"/>
      <c r="AG906" s="95"/>
      <c r="AH906" s="316"/>
      <c r="AI906" s="147"/>
    </row>
    <row r="907" spans="4:35">
      <c r="D907" s="95"/>
      <c r="E907" s="198"/>
      <c r="F907" s="95"/>
      <c r="G907" s="95"/>
      <c r="H907" s="95"/>
      <c r="I907" s="95"/>
      <c r="J907" s="95"/>
      <c r="K907" s="95"/>
      <c r="L907" s="95"/>
      <c r="M907" s="95"/>
      <c r="N907" s="95"/>
      <c r="O907" s="95"/>
      <c r="P907" s="95"/>
      <c r="Q907" s="95"/>
      <c r="R907" s="95"/>
      <c r="S907" s="95"/>
      <c r="T907" s="95"/>
      <c r="U907" s="95"/>
      <c r="V907" s="95"/>
      <c r="W907" s="95"/>
      <c r="X907" s="95"/>
      <c r="Y907" s="95"/>
      <c r="Z907" s="95"/>
      <c r="AA907" s="95"/>
      <c r="AB907" s="95"/>
      <c r="AC907" s="95"/>
      <c r="AD907" s="95"/>
      <c r="AE907" s="95"/>
      <c r="AF907" s="95"/>
      <c r="AG907" s="95"/>
      <c r="AH907" s="316"/>
      <c r="AI907" s="147"/>
    </row>
    <row r="908" spans="4:35">
      <c r="D908" s="95"/>
      <c r="E908" s="198"/>
      <c r="F908" s="95"/>
      <c r="G908" s="95"/>
      <c r="H908" s="95"/>
      <c r="I908" s="95"/>
      <c r="J908" s="95"/>
      <c r="K908" s="95"/>
      <c r="L908" s="95"/>
      <c r="M908" s="95"/>
      <c r="N908" s="95"/>
      <c r="O908" s="95"/>
      <c r="P908" s="95"/>
      <c r="Q908" s="95"/>
      <c r="R908" s="95"/>
      <c r="S908" s="95"/>
      <c r="T908" s="95"/>
      <c r="U908" s="95"/>
      <c r="V908" s="95"/>
      <c r="W908" s="95"/>
      <c r="X908" s="95"/>
      <c r="Y908" s="95"/>
      <c r="Z908" s="95"/>
      <c r="AA908" s="95"/>
      <c r="AB908" s="95"/>
      <c r="AC908" s="95"/>
      <c r="AD908" s="95"/>
      <c r="AE908" s="95"/>
      <c r="AF908" s="95"/>
      <c r="AG908" s="95"/>
      <c r="AH908" s="316"/>
      <c r="AI908" s="147"/>
    </row>
    <row r="909" spans="4:35">
      <c r="D909" s="95"/>
      <c r="E909" s="198"/>
      <c r="F909" s="95"/>
      <c r="G909" s="95"/>
      <c r="H909" s="95"/>
      <c r="I909" s="95"/>
      <c r="J909" s="95"/>
      <c r="K909" s="95"/>
      <c r="L909" s="95"/>
      <c r="M909" s="95"/>
      <c r="N909" s="95"/>
      <c r="O909" s="95"/>
      <c r="P909" s="95"/>
      <c r="Q909" s="95"/>
      <c r="R909" s="95"/>
      <c r="S909" s="95"/>
      <c r="T909" s="95"/>
      <c r="U909" s="95"/>
      <c r="V909" s="95"/>
      <c r="W909" s="95"/>
      <c r="X909" s="95"/>
      <c r="Y909" s="95"/>
      <c r="Z909" s="95"/>
      <c r="AA909" s="95"/>
      <c r="AB909" s="95"/>
      <c r="AC909" s="95"/>
      <c r="AD909" s="95"/>
      <c r="AE909" s="95"/>
      <c r="AF909" s="95"/>
      <c r="AG909" s="95"/>
      <c r="AH909" s="316"/>
      <c r="AI909" s="147"/>
    </row>
    <row r="910" spans="4:35">
      <c r="D910" s="95"/>
      <c r="E910" s="198"/>
      <c r="F910" s="95"/>
      <c r="G910" s="95"/>
      <c r="H910" s="95"/>
      <c r="I910" s="95"/>
      <c r="J910" s="95"/>
      <c r="K910" s="95"/>
      <c r="L910" s="95"/>
      <c r="M910" s="95"/>
      <c r="N910" s="95"/>
      <c r="O910" s="95"/>
      <c r="P910" s="95"/>
      <c r="Q910" s="95"/>
      <c r="R910" s="95"/>
      <c r="S910" s="95"/>
      <c r="T910" s="95"/>
      <c r="U910" s="95"/>
      <c r="V910" s="95"/>
      <c r="W910" s="95"/>
      <c r="X910" s="95"/>
      <c r="Y910" s="95"/>
      <c r="Z910" s="95"/>
      <c r="AA910" s="95"/>
      <c r="AB910" s="95"/>
      <c r="AC910" s="95"/>
      <c r="AD910" s="95"/>
      <c r="AE910" s="95"/>
      <c r="AF910" s="95"/>
      <c r="AG910" s="95"/>
      <c r="AH910" s="316"/>
      <c r="AI910" s="147"/>
    </row>
    <row r="911" spans="4:35">
      <c r="D911" s="95"/>
      <c r="E911" s="198"/>
      <c r="F911" s="95"/>
      <c r="G911" s="95"/>
      <c r="H911" s="95"/>
      <c r="I911" s="95"/>
      <c r="J911" s="95"/>
      <c r="K911" s="95"/>
      <c r="L911" s="95"/>
      <c r="M911" s="95"/>
      <c r="N911" s="95"/>
      <c r="O911" s="95"/>
      <c r="P911" s="95"/>
      <c r="Q911" s="95"/>
      <c r="R911" s="95"/>
      <c r="S911" s="95"/>
      <c r="T911" s="95"/>
      <c r="U911" s="95"/>
      <c r="V911" s="95"/>
      <c r="W911" s="95"/>
      <c r="X911" s="95"/>
      <c r="Y911" s="95"/>
      <c r="Z911" s="95"/>
      <c r="AA911" s="95"/>
      <c r="AB911" s="95"/>
      <c r="AC911" s="95"/>
      <c r="AD911" s="95"/>
      <c r="AE911" s="95"/>
      <c r="AF911" s="95"/>
      <c r="AG911" s="95"/>
      <c r="AH911" s="316"/>
      <c r="AI911" s="147"/>
    </row>
    <row r="912" spans="4:35">
      <c r="D912" s="95"/>
      <c r="E912" s="198"/>
      <c r="F912" s="95"/>
      <c r="G912" s="95"/>
      <c r="H912" s="95"/>
      <c r="I912" s="95"/>
      <c r="J912" s="95"/>
      <c r="K912" s="95"/>
      <c r="L912" s="95"/>
      <c r="M912" s="95"/>
      <c r="N912" s="95"/>
      <c r="O912" s="95"/>
      <c r="P912" s="95"/>
      <c r="Q912" s="95"/>
      <c r="R912" s="95"/>
      <c r="S912" s="95"/>
      <c r="T912" s="95"/>
      <c r="U912" s="95"/>
      <c r="V912" s="95"/>
      <c r="W912" s="95"/>
      <c r="X912" s="95"/>
      <c r="Y912" s="95"/>
      <c r="Z912" s="95"/>
      <c r="AA912" s="95"/>
      <c r="AB912" s="95"/>
      <c r="AC912" s="95"/>
      <c r="AD912" s="95"/>
      <c r="AE912" s="95"/>
      <c r="AF912" s="95"/>
      <c r="AG912" s="95"/>
      <c r="AH912" s="316"/>
      <c r="AI912" s="147"/>
    </row>
    <row r="913" spans="4:35">
      <c r="D913" s="95"/>
      <c r="E913" s="198"/>
      <c r="F913" s="95"/>
      <c r="G913" s="95"/>
      <c r="H913" s="95"/>
      <c r="I913" s="95"/>
      <c r="J913" s="95"/>
      <c r="K913" s="95"/>
      <c r="L913" s="95"/>
      <c r="M913" s="95"/>
      <c r="N913" s="95"/>
      <c r="O913" s="95"/>
      <c r="P913" s="95"/>
      <c r="Q913" s="95"/>
      <c r="R913" s="95"/>
      <c r="S913" s="95"/>
      <c r="T913" s="95"/>
      <c r="U913" s="95"/>
      <c r="V913" s="95"/>
      <c r="W913" s="95"/>
      <c r="X913" s="95"/>
      <c r="Y913" s="95"/>
      <c r="Z913" s="95"/>
      <c r="AA913" s="95"/>
      <c r="AB913" s="95"/>
      <c r="AC913" s="95"/>
      <c r="AD913" s="95"/>
      <c r="AE913" s="95"/>
      <c r="AF913" s="95"/>
      <c r="AG913" s="95"/>
      <c r="AH913" s="316"/>
      <c r="AI913" s="147"/>
    </row>
    <row r="914" spans="4:35">
      <c r="D914" s="95"/>
      <c r="E914" s="198"/>
      <c r="F914" s="95"/>
      <c r="G914" s="95"/>
      <c r="H914" s="95"/>
      <c r="I914" s="95"/>
      <c r="J914" s="95"/>
      <c r="K914" s="95"/>
      <c r="L914" s="95"/>
      <c r="M914" s="95"/>
      <c r="N914" s="95"/>
      <c r="O914" s="95"/>
      <c r="P914" s="95"/>
      <c r="Q914" s="95"/>
      <c r="R914" s="95"/>
      <c r="S914" s="95"/>
      <c r="T914" s="95"/>
      <c r="U914" s="95"/>
      <c r="V914" s="95"/>
      <c r="W914" s="95"/>
      <c r="X914" s="95"/>
      <c r="Y914" s="95"/>
      <c r="Z914" s="95"/>
      <c r="AA914" s="95"/>
      <c r="AB914" s="95"/>
      <c r="AC914" s="95"/>
      <c r="AD914" s="95"/>
      <c r="AE914" s="95"/>
      <c r="AF914" s="95"/>
      <c r="AG914" s="95"/>
      <c r="AH914" s="316"/>
      <c r="AI914" s="147"/>
    </row>
    <row r="915" spans="4:35">
      <c r="D915" s="95"/>
      <c r="E915" s="198"/>
      <c r="F915" s="95"/>
      <c r="G915" s="95"/>
      <c r="H915" s="95"/>
      <c r="I915" s="95"/>
      <c r="J915" s="95"/>
      <c r="K915" s="95"/>
      <c r="L915" s="95"/>
      <c r="M915" s="95"/>
      <c r="N915" s="95"/>
      <c r="O915" s="95"/>
      <c r="P915" s="95"/>
      <c r="Q915" s="95"/>
      <c r="R915" s="95"/>
      <c r="S915" s="95"/>
      <c r="T915" s="95"/>
      <c r="U915" s="95"/>
      <c r="V915" s="95"/>
      <c r="W915" s="95"/>
      <c r="X915" s="95"/>
      <c r="Y915" s="95"/>
      <c r="Z915" s="95"/>
      <c r="AA915" s="95"/>
      <c r="AB915" s="95"/>
      <c r="AC915" s="95"/>
      <c r="AD915" s="95"/>
      <c r="AE915" s="95"/>
      <c r="AF915" s="95"/>
      <c r="AG915" s="95"/>
      <c r="AH915" s="316"/>
      <c r="AI915" s="147"/>
    </row>
    <row r="916" spans="4:35">
      <c r="D916" s="95"/>
      <c r="E916" s="198"/>
      <c r="F916" s="95"/>
      <c r="G916" s="95"/>
      <c r="H916" s="95"/>
      <c r="I916" s="95"/>
      <c r="J916" s="95"/>
      <c r="K916" s="95"/>
      <c r="L916" s="95"/>
      <c r="M916" s="95"/>
      <c r="N916" s="95"/>
      <c r="O916" s="95"/>
      <c r="P916" s="95"/>
      <c r="Q916" s="95"/>
      <c r="R916" s="95"/>
      <c r="S916" s="95"/>
      <c r="T916" s="95"/>
      <c r="U916" s="95"/>
      <c r="V916" s="95"/>
      <c r="W916" s="95"/>
      <c r="X916" s="95"/>
      <c r="Y916" s="95"/>
      <c r="Z916" s="95"/>
      <c r="AA916" s="95"/>
      <c r="AB916" s="95"/>
      <c r="AC916" s="95"/>
      <c r="AD916" s="95"/>
      <c r="AE916" s="95"/>
      <c r="AF916" s="95"/>
      <c r="AG916" s="95"/>
      <c r="AH916" s="316"/>
      <c r="AI916" s="147"/>
    </row>
    <row r="917" spans="4:35">
      <c r="D917" s="95"/>
      <c r="E917" s="198"/>
      <c r="F917" s="95"/>
      <c r="G917" s="95"/>
      <c r="H917" s="95"/>
      <c r="I917" s="95"/>
      <c r="J917" s="95"/>
      <c r="K917" s="95"/>
      <c r="L917" s="95"/>
      <c r="M917" s="95"/>
      <c r="N917" s="95"/>
      <c r="O917" s="95"/>
      <c r="P917" s="95"/>
      <c r="Q917" s="95"/>
      <c r="R917" s="95"/>
      <c r="S917" s="95"/>
      <c r="T917" s="95"/>
      <c r="U917" s="95"/>
      <c r="V917" s="95"/>
      <c r="W917" s="95"/>
      <c r="X917" s="95"/>
      <c r="Y917" s="95"/>
      <c r="Z917" s="95"/>
      <c r="AA917" s="95"/>
      <c r="AB917" s="95"/>
      <c r="AC917" s="95"/>
      <c r="AD917" s="95"/>
      <c r="AE917" s="95"/>
      <c r="AF917" s="95"/>
      <c r="AG917" s="95"/>
      <c r="AH917" s="316"/>
      <c r="AI917" s="147"/>
    </row>
    <row r="918" spans="4:35">
      <c r="D918" s="95"/>
      <c r="E918" s="198"/>
      <c r="F918" s="95"/>
      <c r="G918" s="95"/>
      <c r="H918" s="95"/>
      <c r="I918" s="95"/>
      <c r="J918" s="95"/>
      <c r="K918" s="95"/>
      <c r="L918" s="95"/>
      <c r="M918" s="95"/>
      <c r="N918" s="95"/>
      <c r="O918" s="95"/>
      <c r="P918" s="95"/>
      <c r="Q918" s="95"/>
      <c r="R918" s="95"/>
      <c r="S918" s="95"/>
      <c r="T918" s="95"/>
      <c r="U918" s="95"/>
      <c r="V918" s="95"/>
      <c r="W918" s="95"/>
      <c r="X918" s="95"/>
      <c r="Y918" s="95"/>
      <c r="Z918" s="95"/>
      <c r="AA918" s="95"/>
      <c r="AB918" s="95"/>
      <c r="AC918" s="95"/>
      <c r="AD918" s="95"/>
      <c r="AE918" s="95"/>
      <c r="AF918" s="95"/>
      <c r="AG918" s="95"/>
      <c r="AH918" s="316"/>
      <c r="AI918" s="147"/>
    </row>
    <row r="919" spans="4:35">
      <c r="D919" s="95"/>
      <c r="E919" s="198"/>
      <c r="F919" s="95"/>
      <c r="G919" s="95"/>
      <c r="H919" s="95"/>
      <c r="I919" s="95"/>
      <c r="J919" s="95"/>
      <c r="K919" s="95"/>
      <c r="L919" s="95"/>
      <c r="M919" s="95"/>
      <c r="N919" s="95"/>
      <c r="O919" s="95"/>
      <c r="P919" s="95"/>
      <c r="Q919" s="95"/>
      <c r="R919" s="95"/>
      <c r="S919" s="95"/>
      <c r="T919" s="95"/>
      <c r="U919" s="95"/>
      <c r="V919" s="95"/>
      <c r="W919" s="95"/>
      <c r="X919" s="95"/>
      <c r="Y919" s="95"/>
      <c r="Z919" s="95"/>
      <c r="AA919" s="95"/>
      <c r="AB919" s="95"/>
      <c r="AC919" s="95"/>
      <c r="AD919" s="95"/>
      <c r="AE919" s="95"/>
      <c r="AF919" s="95"/>
      <c r="AG919" s="95"/>
      <c r="AH919" s="316"/>
      <c r="AI919" s="147"/>
    </row>
    <row r="920" spans="4:35">
      <c r="D920" s="95"/>
      <c r="E920" s="198"/>
      <c r="F920" s="95"/>
      <c r="G920" s="95"/>
      <c r="H920" s="95"/>
      <c r="I920" s="95"/>
      <c r="J920" s="95"/>
      <c r="K920" s="95"/>
      <c r="L920" s="95"/>
      <c r="M920" s="95"/>
      <c r="N920" s="95"/>
      <c r="O920" s="95"/>
      <c r="P920" s="95"/>
      <c r="Q920" s="95"/>
      <c r="R920" s="95"/>
      <c r="S920" s="95"/>
      <c r="T920" s="95"/>
      <c r="U920" s="95"/>
      <c r="V920" s="95"/>
      <c r="W920" s="95"/>
      <c r="X920" s="95"/>
      <c r="Y920" s="95"/>
      <c r="Z920" s="95"/>
      <c r="AA920" s="95"/>
      <c r="AB920" s="95"/>
      <c r="AC920" s="95"/>
      <c r="AD920" s="95"/>
      <c r="AE920" s="95"/>
      <c r="AF920" s="95"/>
      <c r="AG920" s="95"/>
      <c r="AH920" s="316"/>
      <c r="AI920" s="147"/>
    </row>
    <row r="921" spans="4:35">
      <c r="D921" s="95"/>
      <c r="E921" s="198"/>
      <c r="F921" s="95"/>
      <c r="G921" s="95"/>
      <c r="H921" s="95"/>
      <c r="I921" s="95"/>
      <c r="J921" s="95"/>
      <c r="K921" s="95"/>
      <c r="L921" s="95"/>
      <c r="M921" s="95"/>
      <c r="N921" s="95"/>
      <c r="O921" s="95"/>
      <c r="P921" s="95"/>
      <c r="Q921" s="95"/>
      <c r="R921" s="95"/>
      <c r="S921" s="95"/>
      <c r="T921" s="95"/>
      <c r="U921" s="95"/>
      <c r="V921" s="95"/>
      <c r="W921" s="95"/>
      <c r="X921" s="95"/>
      <c r="Y921" s="95"/>
      <c r="Z921" s="95"/>
      <c r="AA921" s="95"/>
      <c r="AB921" s="95"/>
      <c r="AC921" s="95"/>
      <c r="AD921" s="95"/>
      <c r="AE921" s="95"/>
      <c r="AF921" s="95"/>
      <c r="AG921" s="95"/>
      <c r="AH921" s="316"/>
      <c r="AI921" s="147"/>
    </row>
    <row r="922" spans="4:35">
      <c r="D922" s="95"/>
      <c r="E922" s="198"/>
      <c r="F922" s="95"/>
      <c r="G922" s="95"/>
      <c r="H922" s="95"/>
      <c r="I922" s="95"/>
      <c r="J922" s="95"/>
      <c r="K922" s="95"/>
      <c r="L922" s="95"/>
      <c r="M922" s="95"/>
      <c r="N922" s="95"/>
      <c r="O922" s="95"/>
      <c r="P922" s="95"/>
      <c r="Q922" s="95"/>
      <c r="R922" s="95"/>
      <c r="S922" s="95"/>
      <c r="T922" s="95"/>
      <c r="U922" s="95"/>
      <c r="V922" s="95"/>
      <c r="W922" s="95"/>
      <c r="X922" s="95"/>
      <c r="Y922" s="95"/>
      <c r="Z922" s="95"/>
      <c r="AA922" s="95"/>
      <c r="AB922" s="95"/>
      <c r="AC922" s="95"/>
      <c r="AD922" s="95"/>
      <c r="AE922" s="95"/>
      <c r="AF922" s="95"/>
      <c r="AG922" s="95"/>
      <c r="AH922" s="316"/>
      <c r="AI922" s="147"/>
    </row>
    <row r="923" spans="4:35">
      <c r="D923" s="95"/>
      <c r="E923" s="198"/>
      <c r="F923" s="95"/>
      <c r="G923" s="95"/>
      <c r="H923" s="95"/>
      <c r="I923" s="95"/>
      <c r="J923" s="95"/>
      <c r="K923" s="95"/>
      <c r="L923" s="95"/>
      <c r="M923" s="95"/>
      <c r="N923" s="95"/>
      <c r="O923" s="95"/>
      <c r="P923" s="95"/>
      <c r="Q923" s="95"/>
      <c r="R923" s="95"/>
      <c r="S923" s="95"/>
      <c r="T923" s="95"/>
      <c r="U923" s="95"/>
      <c r="V923" s="95"/>
      <c r="W923" s="95"/>
      <c r="X923" s="95"/>
      <c r="Y923" s="95"/>
      <c r="Z923" s="95"/>
      <c r="AA923" s="95"/>
      <c r="AB923" s="95"/>
      <c r="AC923" s="95"/>
      <c r="AD923" s="95"/>
      <c r="AE923" s="95"/>
      <c r="AF923" s="95"/>
      <c r="AG923" s="95"/>
      <c r="AH923" s="316"/>
      <c r="AI923" s="147"/>
    </row>
    <row r="924" spans="4:35">
      <c r="D924" s="95"/>
      <c r="E924" s="198"/>
      <c r="F924" s="95"/>
      <c r="G924" s="95"/>
      <c r="H924" s="95"/>
      <c r="I924" s="95"/>
      <c r="J924" s="95"/>
      <c r="K924" s="95"/>
      <c r="L924" s="95"/>
      <c r="M924" s="95"/>
      <c r="N924" s="95"/>
      <c r="O924" s="95"/>
      <c r="P924" s="95"/>
      <c r="Q924" s="95"/>
      <c r="R924" s="95"/>
      <c r="S924" s="95"/>
      <c r="T924" s="95"/>
      <c r="U924" s="95"/>
      <c r="V924" s="95"/>
      <c r="W924" s="95"/>
      <c r="X924" s="95"/>
      <c r="Y924" s="95"/>
      <c r="Z924" s="95"/>
      <c r="AA924" s="95"/>
      <c r="AB924" s="95"/>
      <c r="AC924" s="95"/>
      <c r="AD924" s="95"/>
      <c r="AE924" s="95"/>
      <c r="AF924" s="95"/>
      <c r="AG924" s="95"/>
      <c r="AH924" s="316"/>
      <c r="AI924" s="147"/>
    </row>
    <row r="925" spans="4:35">
      <c r="D925" s="95"/>
      <c r="E925" s="198"/>
      <c r="F925" s="95"/>
      <c r="G925" s="95"/>
      <c r="H925" s="95"/>
      <c r="I925" s="95"/>
      <c r="J925" s="95"/>
      <c r="K925" s="95"/>
      <c r="L925" s="95"/>
      <c r="M925" s="95"/>
      <c r="N925" s="95"/>
      <c r="O925" s="95"/>
      <c r="P925" s="95"/>
      <c r="Q925" s="95"/>
      <c r="R925" s="95"/>
      <c r="S925" s="95"/>
      <c r="T925" s="95"/>
      <c r="U925" s="95"/>
      <c r="V925" s="95"/>
      <c r="W925" s="95"/>
      <c r="X925" s="95"/>
      <c r="Y925" s="95"/>
      <c r="Z925" s="95"/>
      <c r="AA925" s="95"/>
      <c r="AB925" s="95"/>
      <c r="AC925" s="95"/>
      <c r="AD925" s="95"/>
      <c r="AE925" s="95"/>
      <c r="AF925" s="95"/>
      <c r="AG925" s="95"/>
      <c r="AH925" s="316"/>
      <c r="AI925" s="147"/>
    </row>
    <row r="926" spans="4:35">
      <c r="D926" s="95"/>
      <c r="E926" s="198"/>
      <c r="F926" s="95"/>
      <c r="G926" s="95"/>
      <c r="H926" s="95"/>
      <c r="I926" s="95"/>
      <c r="J926" s="95"/>
      <c r="K926" s="95"/>
      <c r="L926" s="95"/>
      <c r="M926" s="95"/>
      <c r="N926" s="95"/>
      <c r="O926" s="95"/>
      <c r="P926" s="95"/>
      <c r="Q926" s="95"/>
      <c r="R926" s="95"/>
      <c r="S926" s="95"/>
      <c r="T926" s="95"/>
      <c r="U926" s="95"/>
      <c r="V926" s="95"/>
      <c r="W926" s="95"/>
      <c r="X926" s="95"/>
      <c r="Y926" s="95"/>
      <c r="Z926" s="95"/>
      <c r="AA926" s="95"/>
      <c r="AB926" s="95"/>
      <c r="AC926" s="95"/>
      <c r="AD926" s="95"/>
      <c r="AE926" s="95"/>
      <c r="AF926" s="95"/>
      <c r="AG926" s="95"/>
      <c r="AH926" s="316"/>
      <c r="AI926" s="147"/>
    </row>
    <row r="927" spans="4:35">
      <c r="D927" s="95"/>
      <c r="E927" s="198"/>
      <c r="F927" s="95"/>
      <c r="G927" s="95"/>
      <c r="H927" s="95"/>
      <c r="I927" s="95"/>
      <c r="J927" s="95"/>
      <c r="K927" s="95"/>
      <c r="L927" s="95"/>
      <c r="M927" s="95"/>
      <c r="N927" s="95"/>
      <c r="O927" s="95"/>
      <c r="P927" s="95"/>
      <c r="Q927" s="95"/>
      <c r="R927" s="95"/>
      <c r="S927" s="95"/>
      <c r="T927" s="95"/>
      <c r="U927" s="95"/>
      <c r="V927" s="95"/>
      <c r="W927" s="95"/>
      <c r="X927" s="95"/>
      <c r="Y927" s="95"/>
      <c r="Z927" s="95"/>
      <c r="AA927" s="95"/>
      <c r="AB927" s="95"/>
      <c r="AC927" s="95"/>
      <c r="AD927" s="95"/>
      <c r="AE927" s="95"/>
      <c r="AF927" s="95"/>
      <c r="AG927" s="95"/>
      <c r="AH927" s="316"/>
      <c r="AI927" s="147"/>
    </row>
    <row r="928" spans="4:35">
      <c r="D928" s="95"/>
      <c r="E928" s="198"/>
      <c r="F928" s="95"/>
      <c r="G928" s="95"/>
      <c r="H928" s="95"/>
      <c r="I928" s="95"/>
      <c r="J928" s="95"/>
      <c r="K928" s="95"/>
      <c r="L928" s="95"/>
      <c r="M928" s="95"/>
      <c r="N928" s="95"/>
      <c r="O928" s="95"/>
      <c r="P928" s="95"/>
      <c r="Q928" s="95"/>
      <c r="R928" s="95"/>
      <c r="S928" s="95"/>
      <c r="T928" s="95"/>
      <c r="U928" s="95"/>
      <c r="V928" s="95"/>
      <c r="W928" s="95"/>
      <c r="X928" s="95"/>
      <c r="Y928" s="95"/>
      <c r="Z928" s="95"/>
      <c r="AA928" s="95"/>
      <c r="AB928" s="95"/>
      <c r="AC928" s="95"/>
      <c r="AD928" s="95"/>
      <c r="AE928" s="95"/>
      <c r="AF928" s="95"/>
      <c r="AG928" s="95"/>
      <c r="AH928" s="316"/>
      <c r="AI928" s="147"/>
    </row>
    <row r="929" spans="4:35">
      <c r="D929" s="95"/>
      <c r="E929" s="198"/>
      <c r="F929" s="95"/>
      <c r="G929" s="95"/>
      <c r="H929" s="95"/>
      <c r="I929" s="95"/>
      <c r="J929" s="95"/>
      <c r="K929" s="95"/>
      <c r="L929" s="95"/>
      <c r="M929" s="95"/>
      <c r="N929" s="95"/>
      <c r="O929" s="95"/>
      <c r="P929" s="95"/>
      <c r="Q929" s="95"/>
      <c r="R929" s="95"/>
      <c r="S929" s="95"/>
      <c r="T929" s="95"/>
      <c r="U929" s="95"/>
      <c r="V929" s="95"/>
      <c r="W929" s="95"/>
      <c r="X929" s="95"/>
      <c r="Y929" s="95"/>
      <c r="Z929" s="95"/>
      <c r="AA929" s="95"/>
      <c r="AB929" s="95"/>
      <c r="AC929" s="95"/>
      <c r="AD929" s="95"/>
      <c r="AE929" s="95"/>
      <c r="AF929" s="95"/>
      <c r="AG929" s="95"/>
      <c r="AH929" s="316"/>
      <c r="AI929" s="147"/>
    </row>
    <row r="930" spans="4:35">
      <c r="D930" s="95"/>
      <c r="E930" s="198"/>
      <c r="F930" s="95"/>
      <c r="G930" s="95"/>
      <c r="H930" s="95"/>
      <c r="I930" s="95"/>
      <c r="J930" s="95"/>
      <c r="K930" s="95"/>
      <c r="L930" s="95"/>
      <c r="M930" s="95"/>
      <c r="N930" s="95"/>
      <c r="O930" s="95"/>
      <c r="P930" s="95"/>
      <c r="Q930" s="95"/>
      <c r="R930" s="95"/>
      <c r="S930" s="95"/>
      <c r="T930" s="95"/>
      <c r="U930" s="95"/>
      <c r="V930" s="95"/>
      <c r="W930" s="95"/>
      <c r="X930" s="95"/>
      <c r="Y930" s="95"/>
      <c r="Z930" s="95"/>
      <c r="AA930" s="95"/>
      <c r="AB930" s="95"/>
      <c r="AC930" s="95"/>
      <c r="AD930" s="95"/>
      <c r="AE930" s="95"/>
      <c r="AF930" s="95"/>
      <c r="AG930" s="95"/>
      <c r="AH930" s="316"/>
      <c r="AI930" s="147"/>
    </row>
    <row r="931" spans="4:35">
      <c r="D931" s="95"/>
      <c r="E931" s="198"/>
      <c r="F931" s="95"/>
      <c r="G931" s="95"/>
      <c r="H931" s="95"/>
      <c r="I931" s="95"/>
      <c r="J931" s="95"/>
      <c r="K931" s="95"/>
      <c r="L931" s="95"/>
      <c r="M931" s="95"/>
      <c r="N931" s="95"/>
      <c r="O931" s="95"/>
      <c r="P931" s="95"/>
      <c r="Q931" s="95"/>
      <c r="R931" s="95"/>
      <c r="S931" s="95"/>
      <c r="T931" s="95"/>
      <c r="U931" s="95"/>
      <c r="V931" s="95"/>
      <c r="W931" s="95"/>
      <c r="X931" s="95"/>
      <c r="Y931" s="95"/>
      <c r="Z931" s="95"/>
      <c r="AA931" s="95"/>
      <c r="AB931" s="95"/>
      <c r="AC931" s="95"/>
      <c r="AD931" s="95"/>
      <c r="AE931" s="95"/>
      <c r="AF931" s="95"/>
      <c r="AG931" s="95"/>
      <c r="AH931" s="316"/>
      <c r="AI931" s="147"/>
    </row>
    <row r="932" spans="4:35">
      <c r="D932" s="95"/>
      <c r="E932" s="198"/>
      <c r="F932" s="95"/>
      <c r="G932" s="95"/>
      <c r="H932" s="95"/>
      <c r="I932" s="95"/>
      <c r="J932" s="95"/>
      <c r="K932" s="95"/>
      <c r="L932" s="95"/>
      <c r="M932" s="95"/>
      <c r="N932" s="95"/>
      <c r="O932" s="95"/>
      <c r="P932" s="95"/>
      <c r="Q932" s="95"/>
      <c r="R932" s="95"/>
      <c r="S932" s="95"/>
      <c r="T932" s="95"/>
      <c r="U932" s="95"/>
      <c r="V932" s="95"/>
      <c r="W932" s="95"/>
      <c r="X932" s="95"/>
      <c r="Y932" s="95"/>
      <c r="Z932" s="95"/>
      <c r="AA932" s="95"/>
      <c r="AB932" s="95"/>
      <c r="AC932" s="95"/>
      <c r="AD932" s="95"/>
      <c r="AE932" s="95"/>
      <c r="AF932" s="95"/>
      <c r="AG932" s="95"/>
      <c r="AH932" s="316"/>
      <c r="AI932" s="147"/>
    </row>
    <row r="933" spans="4:35">
      <c r="D933" s="95"/>
      <c r="E933" s="198"/>
      <c r="F933" s="95"/>
      <c r="G933" s="95"/>
      <c r="H933" s="95"/>
      <c r="I933" s="95"/>
      <c r="J933" s="95"/>
      <c r="K933" s="95"/>
      <c r="L933" s="95"/>
      <c r="M933" s="95"/>
      <c r="N933" s="95"/>
      <c r="O933" s="95"/>
      <c r="P933" s="95"/>
      <c r="Q933" s="95"/>
      <c r="R933" s="95"/>
      <c r="S933" s="95"/>
      <c r="T933" s="95"/>
      <c r="U933" s="95"/>
      <c r="V933" s="95"/>
      <c r="W933" s="95"/>
      <c r="X933" s="95"/>
      <c r="Y933" s="95"/>
      <c r="Z933" s="95"/>
      <c r="AA933" s="95"/>
      <c r="AB933" s="95"/>
      <c r="AC933" s="95"/>
      <c r="AD933" s="95"/>
      <c r="AE933" s="95"/>
      <c r="AF933" s="95"/>
      <c r="AG933" s="95"/>
      <c r="AH933" s="316"/>
      <c r="AI933" s="147"/>
    </row>
    <row r="934" spans="4:35">
      <c r="D934" s="95"/>
      <c r="E934" s="198"/>
      <c r="F934" s="95"/>
      <c r="G934" s="95"/>
      <c r="H934" s="95"/>
      <c r="I934" s="95"/>
      <c r="J934" s="95"/>
      <c r="K934" s="95"/>
      <c r="L934" s="95"/>
      <c r="M934" s="95"/>
      <c r="N934" s="95"/>
      <c r="O934" s="95"/>
      <c r="P934" s="95"/>
      <c r="Q934" s="95"/>
      <c r="R934" s="95"/>
      <c r="S934" s="95"/>
      <c r="T934" s="95"/>
      <c r="U934" s="95"/>
      <c r="V934" s="95"/>
      <c r="W934" s="95"/>
      <c r="X934" s="95"/>
      <c r="Y934" s="95"/>
      <c r="Z934" s="95"/>
      <c r="AA934" s="95"/>
      <c r="AB934" s="95"/>
      <c r="AC934" s="95"/>
      <c r="AD934" s="95"/>
      <c r="AE934" s="95"/>
      <c r="AF934" s="95"/>
      <c r="AG934" s="95"/>
      <c r="AH934" s="316"/>
      <c r="AI934" s="147"/>
    </row>
    <row r="935" spans="4:35">
      <c r="D935" s="95"/>
      <c r="E935" s="198"/>
      <c r="F935" s="95"/>
      <c r="G935" s="95"/>
      <c r="H935" s="95"/>
      <c r="I935" s="95"/>
      <c r="J935" s="95"/>
      <c r="K935" s="95"/>
      <c r="L935" s="95"/>
      <c r="M935" s="95"/>
      <c r="N935" s="95"/>
      <c r="O935" s="95"/>
      <c r="P935" s="95"/>
      <c r="Q935" s="95"/>
      <c r="R935" s="95"/>
      <c r="S935" s="95"/>
      <c r="T935" s="95"/>
      <c r="U935" s="95"/>
      <c r="V935" s="95"/>
      <c r="W935" s="95"/>
      <c r="X935" s="95"/>
      <c r="Y935" s="95"/>
      <c r="Z935" s="95"/>
      <c r="AA935" s="95"/>
      <c r="AB935" s="95"/>
      <c r="AC935" s="95"/>
      <c r="AD935" s="95"/>
      <c r="AE935" s="95"/>
      <c r="AF935" s="95"/>
      <c r="AG935" s="95"/>
      <c r="AH935" s="316"/>
      <c r="AI935" s="147"/>
    </row>
    <row r="936" spans="4:35">
      <c r="D936" s="95"/>
      <c r="E936" s="198"/>
      <c r="F936" s="95"/>
      <c r="G936" s="95"/>
      <c r="H936" s="95"/>
      <c r="I936" s="95"/>
      <c r="J936" s="95"/>
      <c r="K936" s="95"/>
      <c r="L936" s="95"/>
      <c r="M936" s="95"/>
      <c r="N936" s="95"/>
      <c r="O936" s="95"/>
      <c r="P936" s="95"/>
      <c r="Q936" s="95"/>
      <c r="R936" s="95"/>
      <c r="S936" s="95"/>
      <c r="T936" s="95"/>
      <c r="U936" s="95"/>
      <c r="V936" s="95"/>
      <c r="W936" s="95"/>
      <c r="X936" s="95"/>
      <c r="Y936" s="95"/>
      <c r="Z936" s="95"/>
      <c r="AA936" s="95"/>
      <c r="AB936" s="95"/>
      <c r="AC936" s="95"/>
      <c r="AD936" s="95"/>
      <c r="AE936" s="95"/>
      <c r="AF936" s="95"/>
      <c r="AG936" s="95"/>
      <c r="AH936" s="316"/>
      <c r="AI936" s="147"/>
    </row>
    <row r="937" spans="4:35">
      <c r="D937" s="95"/>
      <c r="E937" s="198"/>
      <c r="F937" s="95"/>
      <c r="G937" s="95"/>
      <c r="H937" s="95"/>
      <c r="I937" s="95"/>
      <c r="J937" s="95"/>
      <c r="K937" s="95"/>
      <c r="L937" s="95"/>
      <c r="M937" s="95"/>
      <c r="N937" s="95"/>
      <c r="O937" s="95"/>
      <c r="P937" s="95"/>
      <c r="Q937" s="95"/>
      <c r="R937" s="95"/>
      <c r="S937" s="95"/>
      <c r="T937" s="95"/>
      <c r="U937" s="95"/>
      <c r="V937" s="95"/>
      <c r="W937" s="95"/>
      <c r="X937" s="95"/>
      <c r="Y937" s="95"/>
      <c r="Z937" s="95"/>
      <c r="AA937" s="95"/>
      <c r="AB937" s="95"/>
      <c r="AC937" s="95"/>
      <c r="AD937" s="95"/>
      <c r="AE937" s="95"/>
      <c r="AF937" s="95"/>
      <c r="AG937" s="95"/>
      <c r="AH937" s="316"/>
      <c r="AI937" s="147"/>
    </row>
    <row r="938" spans="4:35">
      <c r="D938" s="95"/>
      <c r="E938" s="198"/>
      <c r="F938" s="95"/>
      <c r="G938" s="95"/>
      <c r="H938" s="95"/>
      <c r="I938" s="95"/>
      <c r="J938" s="95"/>
      <c r="K938" s="95"/>
      <c r="L938" s="95"/>
      <c r="M938" s="95"/>
      <c r="N938" s="95"/>
      <c r="O938" s="95"/>
      <c r="P938" s="95"/>
      <c r="Q938" s="95"/>
      <c r="R938" s="95"/>
      <c r="S938" s="95"/>
      <c r="T938" s="95"/>
      <c r="U938" s="95"/>
      <c r="V938" s="95"/>
      <c r="W938" s="95"/>
      <c r="X938" s="95"/>
      <c r="Y938" s="95"/>
      <c r="Z938" s="95"/>
      <c r="AA938" s="95"/>
      <c r="AB938" s="95"/>
      <c r="AC938" s="95"/>
      <c r="AD938" s="95"/>
      <c r="AE938" s="95"/>
      <c r="AF938" s="95"/>
      <c r="AG938" s="95"/>
      <c r="AH938" s="316"/>
      <c r="AI938" s="147"/>
    </row>
    <row r="939" spans="4:35">
      <c r="D939" s="95"/>
      <c r="E939" s="198"/>
      <c r="F939" s="95"/>
      <c r="G939" s="95"/>
      <c r="H939" s="95"/>
      <c r="I939" s="95"/>
      <c r="J939" s="95"/>
      <c r="K939" s="95"/>
      <c r="L939" s="95"/>
      <c r="M939" s="95"/>
      <c r="N939" s="95"/>
      <c r="O939" s="95"/>
      <c r="P939" s="95"/>
      <c r="Q939" s="95"/>
      <c r="R939" s="95"/>
      <c r="S939" s="95"/>
      <c r="T939" s="95"/>
      <c r="U939" s="95"/>
      <c r="V939" s="95"/>
      <c r="W939" s="95"/>
      <c r="X939" s="95"/>
      <c r="Y939" s="95"/>
      <c r="Z939" s="95"/>
      <c r="AA939" s="95"/>
      <c r="AB939" s="95"/>
      <c r="AC939" s="95"/>
      <c r="AD939" s="95"/>
      <c r="AE939" s="95"/>
      <c r="AF939" s="95"/>
      <c r="AG939" s="95"/>
      <c r="AH939" s="316"/>
      <c r="AI939" s="147"/>
    </row>
    <row r="940" spans="4:35">
      <c r="D940" s="95"/>
      <c r="E940" s="198"/>
      <c r="F940" s="95"/>
      <c r="G940" s="95"/>
      <c r="H940" s="95"/>
      <c r="I940" s="95"/>
      <c r="J940" s="95"/>
      <c r="K940" s="95"/>
      <c r="L940" s="95"/>
      <c r="M940" s="95"/>
      <c r="N940" s="95"/>
      <c r="O940" s="95"/>
      <c r="P940" s="95"/>
      <c r="Q940" s="95"/>
      <c r="R940" s="95"/>
      <c r="S940" s="95"/>
      <c r="T940" s="95"/>
      <c r="U940" s="95"/>
      <c r="V940" s="95"/>
      <c r="W940" s="95"/>
      <c r="X940" s="95"/>
      <c r="Y940" s="95"/>
      <c r="Z940" s="95"/>
      <c r="AA940" s="95"/>
      <c r="AB940" s="95"/>
      <c r="AC940" s="95"/>
      <c r="AD940" s="95"/>
      <c r="AE940" s="95"/>
      <c r="AF940" s="95"/>
      <c r="AG940" s="95"/>
      <c r="AH940" s="316"/>
      <c r="AI940" s="147"/>
    </row>
    <row r="941" spans="4:35">
      <c r="D941" s="95"/>
      <c r="E941" s="198"/>
      <c r="F941" s="95"/>
      <c r="G941" s="95"/>
      <c r="H941" s="95"/>
      <c r="I941" s="95"/>
      <c r="J941" s="95"/>
      <c r="K941" s="95"/>
      <c r="L941" s="95"/>
      <c r="M941" s="95"/>
      <c r="N941" s="95"/>
      <c r="O941" s="95"/>
      <c r="P941" s="95"/>
      <c r="Q941" s="95"/>
      <c r="R941" s="95"/>
      <c r="S941" s="95"/>
      <c r="T941" s="95"/>
      <c r="U941" s="95"/>
      <c r="V941" s="95"/>
      <c r="W941" s="95"/>
      <c r="X941" s="95"/>
      <c r="Y941" s="95"/>
      <c r="Z941" s="95"/>
      <c r="AA941" s="95"/>
      <c r="AB941" s="95"/>
      <c r="AC941" s="95"/>
      <c r="AD941" s="95"/>
      <c r="AE941" s="95"/>
      <c r="AF941" s="95"/>
      <c r="AG941" s="95"/>
      <c r="AH941" s="316"/>
      <c r="AI941" s="147"/>
    </row>
    <row r="942" spans="4:35">
      <c r="D942" s="95"/>
      <c r="E942" s="198"/>
      <c r="F942" s="95"/>
      <c r="G942" s="95"/>
      <c r="H942" s="95"/>
      <c r="I942" s="95"/>
      <c r="J942" s="95"/>
      <c r="K942" s="95"/>
      <c r="L942" s="95"/>
      <c r="M942" s="95"/>
      <c r="N942" s="95"/>
      <c r="O942" s="95"/>
      <c r="P942" s="95"/>
      <c r="Q942" s="95"/>
      <c r="R942" s="95"/>
      <c r="S942" s="95"/>
      <c r="T942" s="95"/>
      <c r="U942" s="95"/>
      <c r="V942" s="95"/>
      <c r="W942" s="95"/>
      <c r="X942" s="95"/>
      <c r="Y942" s="95"/>
      <c r="Z942" s="95"/>
      <c r="AA942" s="95"/>
      <c r="AB942" s="95"/>
      <c r="AC942" s="95"/>
      <c r="AD942" s="95"/>
      <c r="AE942" s="95"/>
      <c r="AF942" s="95"/>
      <c r="AG942" s="95"/>
      <c r="AH942" s="316"/>
      <c r="AI942" s="147"/>
    </row>
    <row r="943" spans="4:35">
      <c r="D943" s="95"/>
      <c r="E943" s="198"/>
      <c r="F943" s="95"/>
      <c r="G943" s="95"/>
      <c r="H943" s="95"/>
      <c r="I943" s="95"/>
      <c r="J943" s="95"/>
      <c r="K943" s="95"/>
      <c r="L943" s="95"/>
      <c r="M943" s="95"/>
      <c r="N943" s="95"/>
      <c r="O943" s="95"/>
      <c r="P943" s="95"/>
      <c r="Q943" s="95"/>
      <c r="R943" s="95"/>
      <c r="S943" s="95"/>
      <c r="T943" s="95"/>
      <c r="U943" s="95"/>
      <c r="V943" s="95"/>
      <c r="W943" s="95"/>
      <c r="X943" s="95"/>
      <c r="Y943" s="95"/>
      <c r="Z943" s="95"/>
      <c r="AA943" s="95"/>
      <c r="AB943" s="95"/>
      <c r="AC943" s="95"/>
      <c r="AD943" s="95"/>
      <c r="AE943" s="95"/>
      <c r="AF943" s="95"/>
      <c r="AG943" s="95"/>
      <c r="AH943" s="316"/>
      <c r="AI943" s="147"/>
    </row>
    <row r="944" spans="4:35">
      <c r="D944" s="95"/>
      <c r="E944" s="198"/>
      <c r="F944" s="95"/>
      <c r="G944" s="95"/>
      <c r="H944" s="95"/>
      <c r="I944" s="95"/>
      <c r="J944" s="95"/>
      <c r="K944" s="95"/>
      <c r="L944" s="95"/>
      <c r="M944" s="95"/>
      <c r="N944" s="95"/>
      <c r="O944" s="95"/>
      <c r="P944" s="95"/>
      <c r="Q944" s="95"/>
      <c r="R944" s="95"/>
      <c r="S944" s="95"/>
      <c r="T944" s="95"/>
      <c r="U944" s="95"/>
      <c r="V944" s="95"/>
      <c r="W944" s="95"/>
      <c r="X944" s="95"/>
      <c r="Y944" s="95"/>
      <c r="Z944" s="95"/>
      <c r="AA944" s="95"/>
      <c r="AB944" s="95"/>
      <c r="AC944" s="95"/>
      <c r="AD944" s="95"/>
      <c r="AE944" s="95"/>
      <c r="AF944" s="95"/>
      <c r="AG944" s="95"/>
      <c r="AH944" s="316"/>
      <c r="AI944" s="147"/>
    </row>
    <row r="945" spans="4:35">
      <c r="D945" s="95"/>
      <c r="E945" s="198"/>
      <c r="F945" s="95"/>
      <c r="G945" s="95"/>
      <c r="H945" s="95"/>
      <c r="I945" s="95"/>
      <c r="J945" s="95"/>
      <c r="K945" s="95"/>
      <c r="L945" s="95"/>
      <c r="M945" s="95"/>
      <c r="N945" s="95"/>
      <c r="O945" s="95"/>
      <c r="P945" s="95"/>
      <c r="Q945" s="95"/>
      <c r="R945" s="95"/>
      <c r="S945" s="95"/>
      <c r="T945" s="95"/>
      <c r="U945" s="95"/>
      <c r="V945" s="95"/>
      <c r="W945" s="95"/>
      <c r="X945" s="95"/>
      <c r="Y945" s="95"/>
      <c r="Z945" s="95"/>
      <c r="AA945" s="95"/>
      <c r="AB945" s="95"/>
      <c r="AC945" s="95"/>
      <c r="AD945" s="95"/>
      <c r="AE945" s="95"/>
      <c r="AF945" s="95"/>
      <c r="AG945" s="95"/>
      <c r="AH945" s="316"/>
      <c r="AI945" s="147"/>
    </row>
    <row r="946" spans="4:35">
      <c r="D946" s="95"/>
      <c r="E946" s="198"/>
      <c r="F946" s="95"/>
      <c r="G946" s="95"/>
      <c r="H946" s="95"/>
      <c r="I946" s="95"/>
      <c r="J946" s="95"/>
      <c r="K946" s="95"/>
      <c r="L946" s="95"/>
      <c r="M946" s="95"/>
      <c r="N946" s="95"/>
      <c r="O946" s="95"/>
      <c r="P946" s="95"/>
      <c r="Q946" s="95"/>
      <c r="R946" s="95"/>
      <c r="S946" s="95"/>
      <c r="T946" s="95"/>
      <c r="U946" s="95"/>
      <c r="V946" s="95"/>
      <c r="W946" s="95"/>
      <c r="X946" s="95"/>
      <c r="Y946" s="95"/>
      <c r="Z946" s="95"/>
      <c r="AA946" s="95"/>
      <c r="AB946" s="95"/>
      <c r="AC946" s="95"/>
      <c r="AD946" s="95"/>
      <c r="AE946" s="95"/>
      <c r="AF946" s="95"/>
      <c r="AG946" s="95"/>
      <c r="AH946" s="316"/>
      <c r="AI946" s="147"/>
    </row>
    <row r="947" spans="4:35">
      <c r="D947" s="95"/>
      <c r="E947" s="198"/>
      <c r="F947" s="95"/>
      <c r="G947" s="95"/>
      <c r="H947" s="95"/>
      <c r="I947" s="95"/>
      <c r="J947" s="95"/>
      <c r="K947" s="95"/>
      <c r="L947" s="95"/>
      <c r="M947" s="95"/>
      <c r="N947" s="95"/>
      <c r="O947" s="95"/>
      <c r="P947" s="95"/>
      <c r="Q947" s="95"/>
      <c r="R947" s="95"/>
      <c r="S947" s="95"/>
      <c r="T947" s="95"/>
      <c r="U947" s="95"/>
      <c r="V947" s="95"/>
      <c r="W947" s="95"/>
      <c r="X947" s="95"/>
      <c r="Y947" s="95"/>
      <c r="Z947" s="95"/>
      <c r="AA947" s="95"/>
      <c r="AB947" s="95"/>
      <c r="AC947" s="95"/>
      <c r="AD947" s="95"/>
      <c r="AE947" s="95"/>
      <c r="AF947" s="95"/>
      <c r="AG947" s="95"/>
      <c r="AH947" s="316"/>
      <c r="AI947" s="147"/>
    </row>
    <row r="948" spans="4:35">
      <c r="D948" s="95"/>
      <c r="E948" s="198"/>
      <c r="F948" s="95"/>
      <c r="G948" s="95"/>
      <c r="H948" s="95"/>
      <c r="I948" s="95"/>
      <c r="J948" s="95"/>
      <c r="K948" s="95"/>
      <c r="L948" s="95"/>
      <c r="M948" s="95"/>
      <c r="N948" s="95"/>
      <c r="O948" s="95"/>
      <c r="P948" s="95"/>
      <c r="Q948" s="95"/>
      <c r="R948" s="95"/>
      <c r="S948" s="95"/>
      <c r="T948" s="95"/>
      <c r="U948" s="95"/>
      <c r="V948" s="95"/>
      <c r="W948" s="95"/>
      <c r="X948" s="95"/>
      <c r="Y948" s="95"/>
      <c r="Z948" s="95"/>
      <c r="AA948" s="95"/>
      <c r="AB948" s="95"/>
      <c r="AC948" s="95"/>
      <c r="AD948" s="95"/>
      <c r="AE948" s="95"/>
      <c r="AF948" s="95"/>
      <c r="AG948" s="95"/>
      <c r="AH948" s="316"/>
      <c r="AI948" s="147"/>
    </row>
    <row r="949" spans="4:35">
      <c r="D949" s="95"/>
      <c r="E949" s="198"/>
      <c r="F949" s="95"/>
      <c r="G949" s="95"/>
      <c r="H949" s="95"/>
      <c r="I949" s="95"/>
      <c r="J949" s="95"/>
      <c r="K949" s="95"/>
      <c r="L949" s="95"/>
      <c r="M949" s="95"/>
      <c r="N949" s="95"/>
      <c r="O949" s="95"/>
      <c r="P949" s="95"/>
      <c r="Q949" s="95"/>
      <c r="R949" s="95"/>
      <c r="S949" s="95"/>
      <c r="T949" s="95"/>
      <c r="U949" s="95"/>
      <c r="V949" s="95"/>
      <c r="W949" s="95"/>
      <c r="X949" s="95"/>
      <c r="Y949" s="95"/>
      <c r="Z949" s="95"/>
      <c r="AA949" s="95"/>
      <c r="AB949" s="95"/>
      <c r="AC949" s="95"/>
      <c r="AD949" s="95"/>
      <c r="AE949" s="95"/>
      <c r="AF949" s="95"/>
      <c r="AG949" s="95"/>
      <c r="AH949" s="316"/>
      <c r="AI949" s="147"/>
    </row>
    <row r="950" spans="4:35">
      <c r="D950" s="95"/>
      <c r="E950" s="198"/>
      <c r="F950" s="95"/>
      <c r="G950" s="95"/>
      <c r="H950" s="95"/>
      <c r="I950" s="95"/>
      <c r="J950" s="95"/>
      <c r="K950" s="95"/>
      <c r="L950" s="95"/>
      <c r="M950" s="95"/>
      <c r="N950" s="95"/>
      <c r="O950" s="95"/>
      <c r="P950" s="95"/>
      <c r="Q950" s="95"/>
      <c r="R950" s="95"/>
      <c r="S950" s="95"/>
      <c r="T950" s="95"/>
      <c r="U950" s="95"/>
      <c r="V950" s="95"/>
      <c r="W950" s="95"/>
      <c r="X950" s="95"/>
      <c r="Y950" s="95"/>
      <c r="Z950" s="95"/>
      <c r="AA950" s="95"/>
      <c r="AB950" s="95"/>
      <c r="AC950" s="95"/>
      <c r="AD950" s="95"/>
      <c r="AE950" s="95"/>
      <c r="AF950" s="95"/>
      <c r="AG950" s="95"/>
      <c r="AH950" s="316"/>
      <c r="AI950" s="147"/>
    </row>
    <row r="951" spans="4:35">
      <c r="D951" s="95"/>
      <c r="E951" s="198"/>
      <c r="F951" s="95"/>
      <c r="G951" s="95"/>
      <c r="H951" s="95"/>
      <c r="I951" s="95"/>
      <c r="J951" s="95"/>
      <c r="K951" s="95"/>
      <c r="L951" s="95"/>
      <c r="M951" s="95"/>
      <c r="N951" s="95"/>
      <c r="O951" s="95"/>
      <c r="P951" s="95"/>
      <c r="Q951" s="95"/>
      <c r="R951" s="95"/>
      <c r="S951" s="95"/>
      <c r="T951" s="95"/>
      <c r="U951" s="95"/>
      <c r="V951" s="95"/>
      <c r="W951" s="95"/>
      <c r="X951" s="95"/>
      <c r="Y951" s="95"/>
      <c r="Z951" s="95"/>
      <c r="AA951" s="95"/>
      <c r="AB951" s="95"/>
      <c r="AC951" s="95"/>
      <c r="AD951" s="95"/>
      <c r="AE951" s="95"/>
      <c r="AF951" s="95"/>
      <c r="AG951" s="95"/>
      <c r="AH951" s="316"/>
      <c r="AI951" s="147"/>
    </row>
    <row r="952" spans="4:35">
      <c r="D952" s="95"/>
      <c r="E952" s="198"/>
      <c r="F952" s="95"/>
      <c r="G952" s="95"/>
      <c r="H952" s="95"/>
      <c r="I952" s="95"/>
      <c r="J952" s="95"/>
      <c r="K952" s="95"/>
      <c r="L952" s="95"/>
      <c r="M952" s="95"/>
      <c r="N952" s="95"/>
      <c r="O952" s="95"/>
      <c r="P952" s="95"/>
      <c r="Q952" s="95"/>
      <c r="R952" s="95"/>
      <c r="S952" s="95"/>
      <c r="T952" s="95"/>
      <c r="U952" s="95"/>
      <c r="V952" s="95"/>
      <c r="W952" s="95"/>
      <c r="X952" s="95"/>
      <c r="Y952" s="95"/>
      <c r="Z952" s="95"/>
      <c r="AA952" s="95"/>
      <c r="AB952" s="95"/>
      <c r="AC952" s="95"/>
      <c r="AD952" s="95"/>
      <c r="AE952" s="95"/>
      <c r="AF952" s="95"/>
      <c r="AG952" s="95"/>
      <c r="AH952" s="316"/>
      <c r="AI952" s="147"/>
    </row>
    <row r="953" spans="4:35">
      <c r="D953" s="95"/>
      <c r="E953" s="198"/>
      <c r="F953" s="95"/>
      <c r="G953" s="95"/>
      <c r="H953" s="95"/>
      <c r="I953" s="95"/>
      <c r="J953" s="95"/>
      <c r="K953" s="95"/>
      <c r="L953" s="95"/>
      <c r="M953" s="95"/>
      <c r="N953" s="95"/>
      <c r="O953" s="95"/>
      <c r="P953" s="95"/>
      <c r="Q953" s="95"/>
      <c r="R953" s="95"/>
      <c r="S953" s="95"/>
      <c r="T953" s="95"/>
      <c r="U953" s="95"/>
      <c r="V953" s="95"/>
      <c r="W953" s="95"/>
      <c r="X953" s="95"/>
      <c r="Y953" s="95"/>
      <c r="Z953" s="95"/>
      <c r="AA953" s="95"/>
      <c r="AB953" s="95"/>
      <c r="AC953" s="95"/>
      <c r="AD953" s="95"/>
      <c r="AE953" s="95"/>
      <c r="AF953" s="95"/>
      <c r="AG953" s="95"/>
      <c r="AH953" s="316"/>
      <c r="AI953" s="147"/>
    </row>
    <row r="954" spans="4:35">
      <c r="D954" s="95"/>
      <c r="E954" s="198"/>
      <c r="F954" s="95"/>
      <c r="G954" s="95"/>
      <c r="H954" s="95"/>
      <c r="I954" s="95"/>
      <c r="J954" s="95"/>
      <c r="K954" s="95"/>
      <c r="L954" s="95"/>
      <c r="M954" s="95"/>
      <c r="N954" s="95"/>
      <c r="O954" s="95"/>
      <c r="P954" s="95"/>
      <c r="Q954" s="95"/>
      <c r="R954" s="95"/>
      <c r="S954" s="95"/>
      <c r="T954" s="95"/>
      <c r="U954" s="95"/>
      <c r="V954" s="95"/>
      <c r="W954" s="95"/>
      <c r="X954" s="95"/>
      <c r="Y954" s="95"/>
      <c r="Z954" s="95"/>
      <c r="AA954" s="95"/>
      <c r="AB954" s="95"/>
      <c r="AC954" s="95"/>
      <c r="AD954" s="95"/>
      <c r="AE954" s="95"/>
      <c r="AF954" s="95"/>
      <c r="AG954" s="95"/>
      <c r="AH954" s="316"/>
      <c r="AI954" s="147"/>
    </row>
    <row r="955" spans="4:35">
      <c r="D955" s="95"/>
      <c r="E955" s="198"/>
      <c r="F955" s="95"/>
      <c r="G955" s="95"/>
      <c r="H955" s="95"/>
      <c r="I955" s="95"/>
      <c r="J955" s="95"/>
      <c r="K955" s="95"/>
      <c r="L955" s="95"/>
      <c r="M955" s="95"/>
      <c r="N955" s="95"/>
      <c r="O955" s="95"/>
      <c r="P955" s="95"/>
      <c r="Q955" s="95"/>
      <c r="R955" s="95"/>
      <c r="S955" s="95"/>
      <c r="T955" s="95"/>
      <c r="U955" s="95"/>
      <c r="V955" s="95"/>
      <c r="W955" s="95"/>
      <c r="X955" s="95"/>
      <c r="Y955" s="95"/>
      <c r="Z955" s="95"/>
      <c r="AA955" s="95"/>
      <c r="AB955" s="95"/>
      <c r="AC955" s="95"/>
      <c r="AD955" s="95"/>
      <c r="AE955" s="95"/>
      <c r="AF955" s="95"/>
      <c r="AG955" s="95"/>
      <c r="AH955" s="316"/>
      <c r="AI955" s="147"/>
    </row>
    <row r="956" spans="4:35">
      <c r="D956" s="95"/>
      <c r="E956" s="198"/>
      <c r="F956" s="95"/>
      <c r="G956" s="95"/>
      <c r="H956" s="95"/>
      <c r="I956" s="95"/>
      <c r="J956" s="95"/>
      <c r="K956" s="95"/>
      <c r="L956" s="95"/>
      <c r="M956" s="95"/>
      <c r="N956" s="95"/>
      <c r="O956" s="95"/>
      <c r="P956" s="95"/>
      <c r="Q956" s="95"/>
      <c r="R956" s="95"/>
      <c r="S956" s="95"/>
      <c r="T956" s="95"/>
      <c r="U956" s="95"/>
      <c r="V956" s="95"/>
      <c r="W956" s="95"/>
      <c r="X956" s="95"/>
      <c r="Y956" s="95"/>
      <c r="Z956" s="95"/>
      <c r="AA956" s="95"/>
      <c r="AB956" s="95"/>
      <c r="AC956" s="95"/>
      <c r="AD956" s="95"/>
      <c r="AE956" s="95"/>
      <c r="AF956" s="95"/>
      <c r="AG956" s="95"/>
      <c r="AH956" s="316"/>
      <c r="AI956" s="147"/>
    </row>
    <row r="957" spans="4:35">
      <c r="D957" s="95"/>
      <c r="E957" s="198"/>
      <c r="F957" s="95"/>
      <c r="G957" s="95"/>
      <c r="H957" s="95"/>
      <c r="I957" s="95"/>
      <c r="J957" s="95"/>
      <c r="K957" s="95"/>
      <c r="L957" s="95"/>
      <c r="M957" s="95"/>
      <c r="N957" s="95"/>
      <c r="O957" s="95"/>
      <c r="P957" s="95"/>
      <c r="Q957" s="95"/>
      <c r="R957" s="95"/>
      <c r="S957" s="95"/>
      <c r="T957" s="95"/>
      <c r="U957" s="95"/>
      <c r="V957" s="95"/>
      <c r="W957" s="95"/>
      <c r="X957" s="95"/>
      <c r="Y957" s="95"/>
      <c r="Z957" s="95"/>
      <c r="AA957" s="95"/>
      <c r="AB957" s="95"/>
      <c r="AC957" s="95"/>
      <c r="AD957" s="95"/>
      <c r="AE957" s="95"/>
      <c r="AF957" s="95"/>
      <c r="AG957" s="95"/>
      <c r="AH957" s="316"/>
      <c r="AI957" s="147"/>
    </row>
    <row r="958" spans="4:35">
      <c r="D958" s="95"/>
      <c r="E958" s="198"/>
      <c r="F958" s="95"/>
      <c r="G958" s="95"/>
      <c r="H958" s="95"/>
      <c r="I958" s="95"/>
      <c r="J958" s="95"/>
      <c r="K958" s="95"/>
      <c r="L958" s="95"/>
      <c r="M958" s="95"/>
      <c r="N958" s="95"/>
      <c r="O958" s="95"/>
      <c r="P958" s="95"/>
      <c r="Q958" s="95"/>
      <c r="R958" s="95"/>
      <c r="S958" s="95"/>
      <c r="T958" s="95"/>
      <c r="U958" s="95"/>
      <c r="V958" s="95"/>
      <c r="W958" s="95"/>
      <c r="X958" s="95"/>
      <c r="Y958" s="95"/>
      <c r="Z958" s="95"/>
      <c r="AA958" s="95"/>
      <c r="AB958" s="95"/>
      <c r="AC958" s="95"/>
      <c r="AD958" s="95"/>
      <c r="AE958" s="95"/>
      <c r="AF958" s="95"/>
      <c r="AG958" s="95"/>
      <c r="AH958" s="316"/>
      <c r="AI958" s="147"/>
    </row>
    <row r="959" spans="4:35">
      <c r="D959" s="95"/>
      <c r="E959" s="198"/>
      <c r="F959" s="95"/>
      <c r="G959" s="95"/>
      <c r="H959" s="95"/>
      <c r="I959" s="95"/>
      <c r="J959" s="95"/>
      <c r="K959" s="95"/>
      <c r="L959" s="95"/>
      <c r="M959" s="95"/>
      <c r="N959" s="95"/>
      <c r="O959" s="95"/>
      <c r="P959" s="95"/>
      <c r="Q959" s="95"/>
      <c r="R959" s="95"/>
      <c r="S959" s="95"/>
      <c r="T959" s="95"/>
      <c r="U959" s="95"/>
      <c r="V959" s="95"/>
      <c r="W959" s="95"/>
      <c r="X959" s="95"/>
      <c r="Y959" s="95"/>
      <c r="Z959" s="95"/>
      <c r="AA959" s="95"/>
      <c r="AB959" s="95"/>
      <c r="AC959" s="95"/>
      <c r="AD959" s="95"/>
      <c r="AE959" s="95"/>
      <c r="AF959" s="95"/>
      <c r="AG959" s="95"/>
      <c r="AH959" s="316"/>
      <c r="AI959" s="147"/>
    </row>
    <row r="960" spans="4:35">
      <c r="D960" s="95"/>
      <c r="E960" s="198"/>
      <c r="F960" s="95"/>
      <c r="G960" s="95"/>
      <c r="H960" s="95"/>
      <c r="I960" s="95"/>
      <c r="J960" s="95"/>
      <c r="K960" s="95"/>
      <c r="L960" s="95"/>
      <c r="M960" s="95"/>
      <c r="N960" s="95"/>
      <c r="O960" s="95"/>
      <c r="P960" s="95"/>
      <c r="Q960" s="95"/>
      <c r="R960" s="95"/>
      <c r="S960" s="95"/>
      <c r="T960" s="95"/>
      <c r="U960" s="95"/>
      <c r="V960" s="95"/>
      <c r="W960" s="95"/>
      <c r="X960" s="95"/>
      <c r="Y960" s="95"/>
      <c r="Z960" s="95"/>
      <c r="AA960" s="95"/>
      <c r="AB960" s="95"/>
      <c r="AC960" s="95"/>
      <c r="AD960" s="95"/>
      <c r="AE960" s="95"/>
      <c r="AF960" s="95"/>
      <c r="AG960" s="95"/>
      <c r="AH960" s="316"/>
      <c r="AI960" s="147"/>
    </row>
    <row r="961" spans="4:35">
      <c r="D961" s="95"/>
      <c r="E961" s="198"/>
      <c r="F961" s="95"/>
      <c r="G961" s="95"/>
      <c r="H961" s="95"/>
      <c r="I961" s="95"/>
      <c r="J961" s="95"/>
      <c r="K961" s="95"/>
      <c r="L961" s="95"/>
      <c r="M961" s="95"/>
      <c r="N961" s="95"/>
      <c r="O961" s="95"/>
      <c r="P961" s="95"/>
      <c r="Q961" s="95"/>
      <c r="R961" s="95"/>
      <c r="S961" s="95"/>
      <c r="T961" s="95"/>
      <c r="U961" s="95"/>
      <c r="V961" s="95"/>
      <c r="W961" s="95"/>
      <c r="X961" s="95"/>
      <c r="Y961" s="95"/>
      <c r="Z961" s="95"/>
      <c r="AA961" s="95"/>
      <c r="AB961" s="95"/>
      <c r="AC961" s="95"/>
      <c r="AD961" s="95"/>
      <c r="AE961" s="95"/>
      <c r="AF961" s="95"/>
      <c r="AG961" s="95"/>
      <c r="AH961" s="316"/>
      <c r="AI961" s="147"/>
    </row>
    <row r="962" spans="4:35">
      <c r="D962" s="95"/>
      <c r="E962" s="198"/>
      <c r="F962" s="95"/>
      <c r="G962" s="95"/>
      <c r="H962" s="95"/>
      <c r="I962" s="95"/>
      <c r="J962" s="95"/>
      <c r="K962" s="95"/>
      <c r="L962" s="95"/>
      <c r="M962" s="95"/>
      <c r="N962" s="95"/>
      <c r="O962" s="95"/>
      <c r="P962" s="95"/>
      <c r="Q962" s="95"/>
      <c r="R962" s="95"/>
      <c r="S962" s="95"/>
      <c r="T962" s="95"/>
      <c r="U962" s="95"/>
      <c r="V962" s="95"/>
      <c r="W962" s="95"/>
      <c r="X962" s="95"/>
      <c r="Y962" s="95"/>
      <c r="Z962" s="95"/>
      <c r="AA962" s="95"/>
      <c r="AB962" s="95"/>
      <c r="AC962" s="95"/>
      <c r="AD962" s="95"/>
      <c r="AE962" s="95"/>
      <c r="AF962" s="95"/>
      <c r="AG962" s="95"/>
      <c r="AH962" s="316"/>
      <c r="AI962" s="147"/>
    </row>
    <row r="963" spans="4:35">
      <c r="D963" s="95"/>
      <c r="E963" s="198"/>
      <c r="F963" s="95"/>
      <c r="G963" s="95"/>
      <c r="H963" s="95"/>
      <c r="I963" s="95"/>
      <c r="J963" s="95"/>
      <c r="K963" s="95"/>
      <c r="L963" s="95"/>
      <c r="M963" s="95"/>
      <c r="N963" s="95"/>
      <c r="O963" s="95"/>
      <c r="P963" s="95"/>
      <c r="Q963" s="95"/>
      <c r="R963" s="95"/>
      <c r="S963" s="95"/>
      <c r="T963" s="95"/>
      <c r="U963" s="95"/>
      <c r="V963" s="95"/>
      <c r="W963" s="95"/>
      <c r="X963" s="95"/>
      <c r="Y963" s="95"/>
      <c r="Z963" s="95"/>
      <c r="AA963" s="95"/>
      <c r="AB963" s="95"/>
      <c r="AC963" s="95"/>
      <c r="AD963" s="95"/>
      <c r="AE963" s="95"/>
      <c r="AF963" s="95"/>
      <c r="AG963" s="95"/>
      <c r="AH963" s="316"/>
      <c r="AI963" s="147"/>
    </row>
    <row r="964" spans="4:35">
      <c r="D964" s="95"/>
      <c r="E964" s="198"/>
      <c r="F964" s="95"/>
      <c r="G964" s="95"/>
      <c r="H964" s="95"/>
      <c r="I964" s="95"/>
      <c r="J964" s="95"/>
      <c r="K964" s="95"/>
      <c r="L964" s="95"/>
      <c r="M964" s="95"/>
      <c r="N964" s="95"/>
      <c r="O964" s="95"/>
      <c r="P964" s="95"/>
      <c r="Q964" s="95"/>
      <c r="R964" s="95"/>
      <c r="S964" s="95"/>
      <c r="T964" s="95"/>
      <c r="U964" s="95"/>
      <c r="V964" s="95"/>
      <c r="W964" s="95"/>
      <c r="X964" s="95"/>
      <c r="Y964" s="95"/>
      <c r="Z964" s="95"/>
      <c r="AA964" s="95"/>
      <c r="AB964" s="95"/>
      <c r="AC964" s="95"/>
      <c r="AD964" s="95"/>
      <c r="AE964" s="95"/>
      <c r="AF964" s="95"/>
      <c r="AG964" s="95"/>
      <c r="AH964" s="316"/>
      <c r="AI964" s="147"/>
    </row>
    <row r="965" spans="4:35">
      <c r="D965" s="95"/>
      <c r="E965" s="198"/>
      <c r="F965" s="95"/>
      <c r="G965" s="95"/>
      <c r="H965" s="95"/>
      <c r="I965" s="95"/>
      <c r="J965" s="95"/>
      <c r="K965" s="95"/>
      <c r="L965" s="95"/>
      <c r="M965" s="95"/>
      <c r="N965" s="95"/>
      <c r="O965" s="95"/>
      <c r="P965" s="95"/>
      <c r="Q965" s="95"/>
      <c r="R965" s="95"/>
      <c r="S965" s="95"/>
      <c r="T965" s="95"/>
      <c r="U965" s="95"/>
      <c r="V965" s="95"/>
      <c r="W965" s="95"/>
      <c r="X965" s="95"/>
      <c r="Y965" s="95"/>
      <c r="Z965" s="95"/>
      <c r="AA965" s="95"/>
      <c r="AB965" s="95"/>
      <c r="AC965" s="95"/>
      <c r="AD965" s="95"/>
      <c r="AE965" s="95"/>
      <c r="AF965" s="95"/>
      <c r="AG965" s="95"/>
      <c r="AH965" s="316"/>
      <c r="AI965" s="147"/>
    </row>
    <row r="966" spans="4:35">
      <c r="D966" s="95"/>
      <c r="E966" s="198"/>
      <c r="F966" s="95"/>
      <c r="G966" s="95"/>
      <c r="H966" s="95"/>
      <c r="I966" s="95"/>
      <c r="J966" s="95"/>
      <c r="K966" s="95"/>
      <c r="L966" s="95"/>
      <c r="M966" s="95"/>
      <c r="N966" s="95"/>
      <c r="O966" s="95"/>
      <c r="P966" s="95"/>
      <c r="Q966" s="95"/>
      <c r="R966" s="95"/>
      <c r="S966" s="95"/>
      <c r="T966" s="95"/>
      <c r="U966" s="95"/>
      <c r="V966" s="95"/>
      <c r="W966" s="95"/>
      <c r="X966" s="95"/>
      <c r="Y966" s="95"/>
      <c r="Z966" s="95"/>
      <c r="AA966" s="95"/>
      <c r="AB966" s="95"/>
      <c r="AC966" s="95"/>
      <c r="AD966" s="95"/>
      <c r="AE966" s="95"/>
      <c r="AF966" s="95"/>
      <c r="AG966" s="95"/>
      <c r="AH966" s="316"/>
      <c r="AI966" s="147"/>
    </row>
    <row r="967" spans="4:35">
      <c r="D967" s="95"/>
      <c r="E967" s="198"/>
      <c r="F967" s="95"/>
      <c r="G967" s="95"/>
      <c r="H967" s="95"/>
      <c r="I967" s="95"/>
      <c r="J967" s="95"/>
      <c r="K967" s="95"/>
      <c r="L967" s="95"/>
      <c r="M967" s="95"/>
      <c r="N967" s="95"/>
      <c r="O967" s="95"/>
      <c r="P967" s="95"/>
      <c r="Q967" s="95"/>
      <c r="R967" s="95"/>
      <c r="S967" s="95"/>
      <c r="T967" s="95"/>
      <c r="U967" s="95"/>
      <c r="V967" s="95"/>
      <c r="W967" s="95"/>
      <c r="X967" s="95"/>
      <c r="Y967" s="95"/>
      <c r="Z967" s="95"/>
      <c r="AA967" s="95"/>
      <c r="AB967" s="95"/>
      <c r="AC967" s="95"/>
      <c r="AD967" s="95"/>
      <c r="AE967" s="95"/>
      <c r="AF967" s="95"/>
      <c r="AG967" s="95"/>
      <c r="AH967" s="316"/>
      <c r="AI967" s="147"/>
    </row>
    <row r="968" spans="4:35">
      <c r="D968" s="95"/>
      <c r="E968" s="198"/>
      <c r="F968" s="95"/>
      <c r="G968" s="95"/>
      <c r="H968" s="95"/>
      <c r="I968" s="95"/>
      <c r="J968" s="95"/>
      <c r="K968" s="95"/>
      <c r="L968" s="95"/>
      <c r="M968" s="95"/>
      <c r="N968" s="95"/>
      <c r="O968" s="95"/>
      <c r="P968" s="95"/>
      <c r="Q968" s="95"/>
      <c r="R968" s="95"/>
      <c r="S968" s="95"/>
      <c r="T968" s="95"/>
      <c r="U968" s="95"/>
      <c r="V968" s="95"/>
      <c r="W968" s="95"/>
      <c r="X968" s="95"/>
      <c r="Y968" s="95"/>
      <c r="Z968" s="95"/>
      <c r="AA968" s="95"/>
      <c r="AB968" s="95"/>
      <c r="AC968" s="95"/>
      <c r="AD968" s="95"/>
      <c r="AE968" s="95"/>
      <c r="AF968" s="95"/>
      <c r="AG968" s="95"/>
      <c r="AH968" s="316"/>
      <c r="AI968" s="147"/>
    </row>
    <row r="969" spans="4:35">
      <c r="D969" s="95"/>
      <c r="E969" s="198"/>
      <c r="F969" s="95"/>
      <c r="G969" s="95"/>
      <c r="H969" s="95"/>
      <c r="I969" s="95"/>
      <c r="J969" s="95"/>
      <c r="K969" s="95"/>
      <c r="L969" s="95"/>
      <c r="M969" s="95"/>
      <c r="N969" s="95"/>
      <c r="O969" s="95"/>
      <c r="P969" s="95"/>
      <c r="Q969" s="95"/>
      <c r="R969" s="95"/>
      <c r="S969" s="95"/>
      <c r="T969" s="95"/>
      <c r="U969" s="95"/>
      <c r="V969" s="95"/>
      <c r="W969" s="95"/>
      <c r="X969" s="95"/>
      <c r="Y969" s="95"/>
      <c r="Z969" s="95"/>
      <c r="AA969" s="95"/>
      <c r="AB969" s="95"/>
      <c r="AC969" s="95"/>
      <c r="AD969" s="95"/>
      <c r="AE969" s="95"/>
      <c r="AF969" s="95"/>
      <c r="AG969" s="95"/>
      <c r="AH969" s="316"/>
      <c r="AI969" s="147"/>
    </row>
    <row r="970" spans="4:35">
      <c r="D970" s="95"/>
      <c r="E970" s="198"/>
      <c r="F970" s="95"/>
      <c r="G970" s="95"/>
      <c r="H970" s="95"/>
      <c r="I970" s="95"/>
      <c r="J970" s="95"/>
      <c r="K970" s="95"/>
      <c r="L970" s="95"/>
      <c r="M970" s="95"/>
      <c r="N970" s="95"/>
      <c r="O970" s="95"/>
      <c r="P970" s="95"/>
      <c r="Q970" s="95"/>
      <c r="R970" s="95"/>
      <c r="S970" s="95"/>
      <c r="T970" s="95"/>
      <c r="U970" s="95"/>
      <c r="V970" s="95"/>
      <c r="W970" s="95"/>
      <c r="X970" s="95"/>
      <c r="Y970" s="95"/>
      <c r="Z970" s="95"/>
      <c r="AA970" s="95"/>
      <c r="AB970" s="95"/>
      <c r="AC970" s="95"/>
      <c r="AD970" s="95"/>
      <c r="AE970" s="95"/>
      <c r="AF970" s="95"/>
      <c r="AG970" s="95"/>
      <c r="AH970" s="316"/>
      <c r="AI970" s="147"/>
    </row>
    <row r="971" spans="4:35">
      <c r="D971" s="95"/>
      <c r="E971" s="198"/>
      <c r="F971" s="95"/>
      <c r="G971" s="95"/>
      <c r="H971" s="95"/>
      <c r="I971" s="95"/>
      <c r="J971" s="95"/>
      <c r="K971" s="95"/>
      <c r="L971" s="95"/>
      <c r="M971" s="95"/>
      <c r="N971" s="95"/>
      <c r="O971" s="95"/>
      <c r="P971" s="95"/>
      <c r="Q971" s="95"/>
      <c r="R971" s="95"/>
      <c r="S971" s="95"/>
      <c r="T971" s="95"/>
      <c r="U971" s="95"/>
      <c r="V971" s="95"/>
      <c r="W971" s="95"/>
      <c r="X971" s="95"/>
      <c r="Y971" s="95"/>
      <c r="Z971" s="95"/>
      <c r="AA971" s="95"/>
      <c r="AB971" s="95"/>
      <c r="AC971" s="95"/>
      <c r="AD971" s="95"/>
      <c r="AE971" s="95"/>
      <c r="AF971" s="95"/>
      <c r="AG971" s="95"/>
      <c r="AH971" s="316"/>
      <c r="AI971" s="147"/>
    </row>
    <row r="972" spans="4:35">
      <c r="D972" s="95"/>
      <c r="E972" s="198"/>
      <c r="F972" s="95"/>
      <c r="G972" s="95"/>
      <c r="H972" s="95"/>
      <c r="I972" s="95"/>
      <c r="J972" s="95"/>
      <c r="K972" s="95"/>
      <c r="L972" s="95"/>
      <c r="M972" s="95"/>
      <c r="N972" s="95"/>
      <c r="O972" s="95"/>
      <c r="P972" s="95"/>
      <c r="Q972" s="95"/>
      <c r="R972" s="95"/>
      <c r="S972" s="95"/>
      <c r="T972" s="95"/>
      <c r="U972" s="95"/>
      <c r="V972" s="95"/>
      <c r="W972" s="95"/>
      <c r="X972" s="95"/>
      <c r="Y972" s="95"/>
      <c r="Z972" s="95"/>
      <c r="AA972" s="95"/>
      <c r="AB972" s="95"/>
      <c r="AC972" s="95"/>
      <c r="AD972" s="95"/>
      <c r="AE972" s="95"/>
      <c r="AF972" s="95"/>
      <c r="AG972" s="95"/>
      <c r="AH972" s="316"/>
      <c r="AI972" s="147"/>
    </row>
    <row r="973" spans="4:35">
      <c r="D973" s="95"/>
      <c r="E973" s="198"/>
      <c r="F973" s="95"/>
      <c r="G973" s="95"/>
      <c r="H973" s="95"/>
      <c r="I973" s="95"/>
      <c r="J973" s="95"/>
      <c r="K973" s="95"/>
      <c r="L973" s="95"/>
      <c r="M973" s="95"/>
      <c r="N973" s="95"/>
      <c r="O973" s="95"/>
      <c r="P973" s="95"/>
      <c r="Q973" s="95"/>
      <c r="R973" s="95"/>
      <c r="S973" s="95"/>
      <c r="T973" s="95"/>
      <c r="U973" s="95"/>
      <c r="V973" s="95"/>
      <c r="W973" s="95"/>
      <c r="X973" s="95"/>
      <c r="Y973" s="95"/>
      <c r="Z973" s="95"/>
      <c r="AA973" s="95"/>
      <c r="AB973" s="95"/>
      <c r="AC973" s="95"/>
      <c r="AD973" s="95"/>
      <c r="AE973" s="95"/>
      <c r="AF973" s="95"/>
      <c r="AG973" s="95"/>
      <c r="AH973" s="316"/>
      <c r="AI973" s="147"/>
    </row>
    <row r="974" spans="4:35">
      <c r="D974" s="95"/>
      <c r="E974" s="198"/>
      <c r="F974" s="95"/>
      <c r="G974" s="95"/>
      <c r="H974" s="95"/>
      <c r="I974" s="95"/>
      <c r="J974" s="95"/>
      <c r="K974" s="95"/>
      <c r="L974" s="95"/>
      <c r="M974" s="95"/>
      <c r="N974" s="95"/>
      <c r="O974" s="95"/>
      <c r="P974" s="95"/>
      <c r="Q974" s="95"/>
      <c r="R974" s="95"/>
      <c r="S974" s="95"/>
      <c r="T974" s="95"/>
      <c r="U974" s="95"/>
      <c r="V974" s="95"/>
      <c r="W974" s="95"/>
      <c r="X974" s="95"/>
      <c r="Y974" s="95"/>
      <c r="Z974" s="95"/>
      <c r="AA974" s="95"/>
      <c r="AB974" s="95"/>
      <c r="AC974" s="95"/>
      <c r="AD974" s="95"/>
      <c r="AE974" s="95"/>
      <c r="AF974" s="95"/>
      <c r="AG974" s="95"/>
      <c r="AH974" s="316"/>
      <c r="AI974" s="147"/>
    </row>
    <row r="975" spans="4:35">
      <c r="D975" s="95"/>
      <c r="E975" s="198"/>
      <c r="F975" s="95"/>
      <c r="G975" s="95"/>
      <c r="H975" s="95"/>
      <c r="I975" s="95"/>
      <c r="J975" s="95"/>
      <c r="K975" s="95"/>
      <c r="L975" s="95"/>
      <c r="M975" s="95"/>
      <c r="N975" s="95"/>
      <c r="O975" s="95"/>
      <c r="P975" s="95"/>
      <c r="Q975" s="95"/>
      <c r="R975" s="95"/>
      <c r="S975" s="95"/>
      <c r="T975" s="95"/>
      <c r="U975" s="95"/>
      <c r="V975" s="95"/>
      <c r="W975" s="95"/>
      <c r="X975" s="95"/>
      <c r="Y975" s="95"/>
      <c r="Z975" s="95"/>
      <c r="AA975" s="95"/>
      <c r="AB975" s="95"/>
      <c r="AC975" s="95"/>
      <c r="AD975" s="95"/>
      <c r="AE975" s="95"/>
      <c r="AF975" s="95"/>
      <c r="AG975" s="95"/>
      <c r="AH975" s="316"/>
      <c r="AI975" s="147"/>
    </row>
    <row r="976" spans="4:35">
      <c r="D976" s="95"/>
      <c r="E976" s="198"/>
      <c r="F976" s="95"/>
      <c r="G976" s="95"/>
      <c r="H976" s="95"/>
      <c r="I976" s="95"/>
      <c r="J976" s="95"/>
      <c r="K976" s="95"/>
      <c r="L976" s="95"/>
      <c r="M976" s="95"/>
      <c r="N976" s="95"/>
      <c r="O976" s="95"/>
      <c r="P976" s="95"/>
      <c r="Q976" s="95"/>
      <c r="R976" s="95"/>
      <c r="S976" s="95"/>
      <c r="T976" s="95"/>
      <c r="U976" s="95"/>
      <c r="V976" s="95"/>
      <c r="W976" s="95"/>
      <c r="X976" s="95"/>
      <c r="Y976" s="95"/>
      <c r="Z976" s="95"/>
      <c r="AA976" s="95"/>
      <c r="AB976" s="95"/>
      <c r="AC976" s="95"/>
      <c r="AD976" s="95"/>
      <c r="AE976" s="95"/>
      <c r="AF976" s="95"/>
      <c r="AG976" s="95"/>
      <c r="AH976" s="316"/>
      <c r="AI976" s="147"/>
    </row>
    <row r="977" spans="4:35">
      <c r="D977" s="95"/>
      <c r="E977" s="198"/>
      <c r="F977" s="95"/>
      <c r="G977" s="95"/>
      <c r="H977" s="95"/>
      <c r="I977" s="95"/>
      <c r="J977" s="95"/>
      <c r="K977" s="95"/>
      <c r="L977" s="95"/>
      <c r="M977" s="95"/>
      <c r="N977" s="95"/>
      <c r="O977" s="95"/>
      <c r="P977" s="95"/>
      <c r="Q977" s="95"/>
      <c r="R977" s="95"/>
      <c r="S977" s="95"/>
      <c r="T977" s="95"/>
      <c r="U977" s="95"/>
      <c r="V977" s="95"/>
      <c r="W977" s="95"/>
      <c r="X977" s="95"/>
      <c r="Y977" s="95"/>
      <c r="Z977" s="95"/>
      <c r="AA977" s="95"/>
      <c r="AB977" s="95"/>
      <c r="AC977" s="95"/>
      <c r="AD977" s="95"/>
      <c r="AE977" s="95"/>
      <c r="AF977" s="95"/>
      <c r="AG977" s="95"/>
      <c r="AH977" s="316"/>
      <c r="AI977" s="147"/>
    </row>
    <row r="978" spans="4:35">
      <c r="D978" s="95"/>
      <c r="E978" s="198"/>
      <c r="F978" s="95"/>
      <c r="G978" s="95"/>
      <c r="H978" s="95"/>
      <c r="I978" s="95"/>
      <c r="J978" s="95"/>
      <c r="K978" s="95"/>
      <c r="L978" s="95"/>
      <c r="M978" s="95"/>
      <c r="N978" s="95"/>
      <c r="O978" s="95"/>
      <c r="P978" s="95"/>
      <c r="Q978" s="95"/>
      <c r="R978" s="95"/>
      <c r="S978" s="95"/>
      <c r="T978" s="95"/>
      <c r="U978" s="95"/>
      <c r="V978" s="95"/>
      <c r="W978" s="95"/>
      <c r="X978" s="95"/>
      <c r="Y978" s="95"/>
      <c r="Z978" s="95"/>
      <c r="AA978" s="95"/>
      <c r="AB978" s="95"/>
      <c r="AC978" s="95"/>
      <c r="AD978" s="95"/>
      <c r="AE978" s="95"/>
      <c r="AF978" s="95"/>
      <c r="AG978" s="95"/>
      <c r="AH978" s="316"/>
      <c r="AI978" s="147"/>
    </row>
    <row r="979" spans="4:35">
      <c r="D979" s="95"/>
      <c r="E979" s="198"/>
      <c r="F979" s="95"/>
      <c r="G979" s="95"/>
      <c r="H979" s="95"/>
      <c r="I979" s="95"/>
      <c r="J979" s="95"/>
      <c r="K979" s="95"/>
      <c r="L979" s="95"/>
      <c r="M979" s="95"/>
      <c r="N979" s="95"/>
      <c r="O979" s="95"/>
      <c r="P979" s="95"/>
      <c r="Q979" s="95"/>
      <c r="R979" s="95"/>
      <c r="S979" s="95"/>
      <c r="T979" s="95"/>
      <c r="U979" s="95"/>
      <c r="V979" s="95"/>
      <c r="W979" s="95"/>
      <c r="X979" s="95"/>
      <c r="Y979" s="95"/>
      <c r="Z979" s="95"/>
      <c r="AA979" s="95"/>
      <c r="AB979" s="95"/>
      <c r="AC979" s="95"/>
      <c r="AD979" s="95"/>
      <c r="AE979" s="95"/>
      <c r="AF979" s="95"/>
      <c r="AG979" s="95"/>
      <c r="AH979" s="316"/>
      <c r="AI979" s="147"/>
    </row>
    <row r="980" spans="4:35">
      <c r="D980" s="95"/>
      <c r="E980" s="198"/>
      <c r="F980" s="95"/>
      <c r="G980" s="95"/>
      <c r="H980" s="95"/>
      <c r="I980" s="95"/>
      <c r="J980" s="95"/>
      <c r="K980" s="95"/>
      <c r="L980" s="95"/>
      <c r="M980" s="95"/>
      <c r="N980" s="95"/>
      <c r="O980" s="95"/>
      <c r="P980" s="95"/>
      <c r="Q980" s="95"/>
      <c r="R980" s="95"/>
      <c r="S980" s="95"/>
      <c r="T980" s="95"/>
      <c r="U980" s="95"/>
      <c r="V980" s="95"/>
      <c r="W980" s="95"/>
      <c r="X980" s="95"/>
      <c r="Y980" s="95"/>
      <c r="Z980" s="95"/>
      <c r="AA980" s="95"/>
      <c r="AB980" s="95"/>
      <c r="AC980" s="95"/>
      <c r="AD980" s="95"/>
      <c r="AE980" s="95"/>
      <c r="AF980" s="95"/>
      <c r="AG980" s="95"/>
      <c r="AH980" s="316"/>
      <c r="AI980" s="147"/>
    </row>
    <row r="981" spans="4:35">
      <c r="D981" s="95"/>
      <c r="E981" s="198"/>
      <c r="F981" s="95"/>
      <c r="G981" s="95"/>
      <c r="H981" s="95"/>
      <c r="I981" s="95"/>
      <c r="J981" s="95"/>
      <c r="K981" s="95"/>
      <c r="L981" s="95"/>
      <c r="M981" s="95"/>
      <c r="N981" s="95"/>
      <c r="O981" s="95"/>
      <c r="P981" s="95"/>
      <c r="Q981" s="95"/>
      <c r="R981" s="95"/>
      <c r="S981" s="95"/>
      <c r="T981" s="95"/>
      <c r="U981" s="95"/>
      <c r="V981" s="95"/>
      <c r="W981" s="95"/>
      <c r="X981" s="95"/>
      <c r="Y981" s="95"/>
      <c r="Z981" s="95"/>
      <c r="AA981" s="95"/>
      <c r="AB981" s="95"/>
      <c r="AC981" s="95"/>
      <c r="AD981" s="95"/>
      <c r="AE981" s="95"/>
      <c r="AF981" s="95"/>
      <c r="AG981" s="95"/>
      <c r="AH981" s="316"/>
      <c r="AI981" s="147"/>
    </row>
    <row r="982" spans="4:35">
      <c r="D982" s="95"/>
      <c r="E982" s="198"/>
      <c r="F982" s="95"/>
      <c r="G982" s="95"/>
      <c r="H982" s="95"/>
      <c r="I982" s="95"/>
      <c r="J982" s="95"/>
      <c r="K982" s="95"/>
      <c r="L982" s="95"/>
      <c r="M982" s="95"/>
      <c r="N982" s="95"/>
      <c r="O982" s="95"/>
      <c r="P982" s="95"/>
      <c r="Q982" s="95"/>
      <c r="R982" s="95"/>
      <c r="S982" s="95"/>
      <c r="T982" s="95"/>
      <c r="U982" s="95"/>
      <c r="V982" s="95"/>
      <c r="W982" s="95"/>
      <c r="X982" s="95"/>
      <c r="Y982" s="95"/>
      <c r="Z982" s="95"/>
      <c r="AA982" s="95"/>
      <c r="AB982" s="95"/>
      <c r="AC982" s="95"/>
      <c r="AD982" s="95"/>
      <c r="AE982" s="95"/>
      <c r="AF982" s="95"/>
      <c r="AG982" s="95"/>
      <c r="AH982" s="316"/>
      <c r="AI982" s="147"/>
    </row>
    <row r="983" spans="4:35">
      <c r="D983" s="95"/>
      <c r="E983" s="198"/>
      <c r="F983" s="95"/>
      <c r="G983" s="95"/>
      <c r="H983" s="95"/>
      <c r="I983" s="95"/>
      <c r="J983" s="95"/>
      <c r="K983" s="95"/>
      <c r="L983" s="95"/>
      <c r="M983" s="95"/>
      <c r="N983" s="95"/>
      <c r="O983" s="95"/>
      <c r="P983" s="95"/>
      <c r="Q983" s="95"/>
      <c r="R983" s="95"/>
      <c r="S983" s="95"/>
      <c r="T983" s="95"/>
      <c r="U983" s="95"/>
      <c r="V983" s="95"/>
      <c r="W983" s="95"/>
      <c r="X983" s="95"/>
      <c r="Y983" s="95"/>
      <c r="Z983" s="95"/>
      <c r="AA983" s="95"/>
      <c r="AB983" s="95"/>
      <c r="AC983" s="95"/>
      <c r="AD983" s="95"/>
      <c r="AE983" s="95"/>
      <c r="AF983" s="95"/>
      <c r="AG983" s="95"/>
      <c r="AH983" s="316"/>
      <c r="AI983" s="147"/>
    </row>
    <row r="984" spans="4:35">
      <c r="D984" s="95"/>
      <c r="E984" s="198"/>
      <c r="F984" s="95"/>
      <c r="G984" s="95"/>
      <c r="H984" s="95"/>
      <c r="I984" s="95"/>
      <c r="J984" s="95"/>
      <c r="K984" s="95"/>
      <c r="L984" s="95"/>
      <c r="M984" s="95"/>
      <c r="N984" s="95"/>
      <c r="O984" s="95"/>
      <c r="P984" s="95"/>
      <c r="Q984" s="95"/>
      <c r="R984" s="95"/>
      <c r="S984" s="95"/>
      <c r="T984" s="95"/>
      <c r="U984" s="95"/>
      <c r="V984" s="95"/>
      <c r="W984" s="95"/>
      <c r="X984" s="95"/>
      <c r="Y984" s="95"/>
      <c r="Z984" s="95"/>
      <c r="AA984" s="95"/>
      <c r="AB984" s="95"/>
      <c r="AC984" s="95"/>
      <c r="AD984" s="95"/>
      <c r="AE984" s="95"/>
      <c r="AF984" s="95"/>
      <c r="AG984" s="95"/>
      <c r="AH984" s="316"/>
      <c r="AI984" s="147"/>
    </row>
    <row r="985" spans="4:35">
      <c r="D985" s="95"/>
      <c r="E985" s="198"/>
      <c r="F985" s="95"/>
      <c r="G985" s="95"/>
      <c r="H985" s="95"/>
      <c r="I985" s="95"/>
      <c r="J985" s="95"/>
      <c r="K985" s="95"/>
      <c r="L985" s="95"/>
      <c r="M985" s="95"/>
      <c r="N985" s="95"/>
      <c r="O985" s="95"/>
      <c r="P985" s="95"/>
      <c r="Q985" s="95"/>
      <c r="R985" s="95"/>
      <c r="S985" s="95"/>
      <c r="T985" s="95"/>
      <c r="U985" s="95"/>
      <c r="V985" s="95"/>
      <c r="W985" s="95"/>
      <c r="X985" s="95"/>
      <c r="Y985" s="95"/>
      <c r="Z985" s="95"/>
      <c r="AA985" s="95"/>
      <c r="AB985" s="95"/>
      <c r="AC985" s="95"/>
      <c r="AD985" s="95"/>
      <c r="AE985" s="95"/>
      <c r="AF985" s="95"/>
      <c r="AG985" s="95"/>
      <c r="AH985" s="316"/>
      <c r="AI985" s="147"/>
    </row>
    <row r="986" spans="4:35">
      <c r="D986" s="95"/>
      <c r="E986" s="198"/>
      <c r="F986" s="95"/>
      <c r="G986" s="95"/>
      <c r="H986" s="95"/>
      <c r="I986" s="95"/>
      <c r="J986" s="95"/>
      <c r="K986" s="95"/>
      <c r="L986" s="95"/>
      <c r="M986" s="95"/>
      <c r="N986" s="95"/>
      <c r="O986" s="95"/>
      <c r="P986" s="95"/>
      <c r="Q986" s="95"/>
      <c r="R986" s="95"/>
      <c r="S986" s="95"/>
      <c r="T986" s="95"/>
      <c r="U986" s="95"/>
      <c r="V986" s="95"/>
      <c r="W986" s="95"/>
      <c r="X986" s="95"/>
      <c r="Y986" s="95"/>
      <c r="Z986" s="95"/>
      <c r="AA986" s="95"/>
      <c r="AB986" s="95"/>
      <c r="AC986" s="95"/>
      <c r="AD986" s="95"/>
      <c r="AE986" s="95"/>
      <c r="AF986" s="95"/>
      <c r="AG986" s="95"/>
      <c r="AH986" s="316"/>
      <c r="AI986" s="147"/>
    </row>
    <row r="987" spans="4:35">
      <c r="D987" s="95"/>
      <c r="E987" s="198"/>
      <c r="F987" s="95"/>
      <c r="G987" s="95"/>
      <c r="H987" s="95"/>
      <c r="I987" s="95"/>
      <c r="J987" s="95"/>
      <c r="K987" s="95"/>
      <c r="L987" s="95"/>
      <c r="M987" s="95"/>
      <c r="N987" s="95"/>
      <c r="O987" s="95"/>
      <c r="P987" s="95"/>
      <c r="Q987" s="95"/>
      <c r="R987" s="95"/>
      <c r="S987" s="95"/>
      <c r="T987" s="95"/>
      <c r="U987" s="95"/>
      <c r="V987" s="95"/>
      <c r="W987" s="95"/>
      <c r="X987" s="95"/>
      <c r="Y987" s="95"/>
      <c r="Z987" s="95"/>
      <c r="AA987" s="95"/>
      <c r="AB987" s="95"/>
      <c r="AC987" s="95"/>
      <c r="AD987" s="95"/>
      <c r="AE987" s="95"/>
      <c r="AF987" s="95"/>
      <c r="AG987" s="95"/>
      <c r="AH987" s="316"/>
      <c r="AI987" s="147"/>
    </row>
    <row r="988" spans="4:35">
      <c r="D988" s="95"/>
      <c r="E988" s="198"/>
      <c r="F988" s="95"/>
      <c r="G988" s="95"/>
      <c r="H988" s="95"/>
      <c r="I988" s="95"/>
      <c r="J988" s="95"/>
      <c r="K988" s="95"/>
      <c r="L988" s="95"/>
      <c r="M988" s="95"/>
      <c r="N988" s="95"/>
      <c r="O988" s="95"/>
      <c r="P988" s="95"/>
      <c r="Q988" s="95"/>
      <c r="R988" s="95"/>
      <c r="S988" s="95"/>
      <c r="T988" s="95"/>
      <c r="U988" s="95"/>
      <c r="V988" s="95"/>
      <c r="W988" s="95"/>
      <c r="X988" s="95"/>
      <c r="Y988" s="95"/>
      <c r="Z988" s="95"/>
      <c r="AA988" s="95"/>
      <c r="AB988" s="95"/>
      <c r="AC988" s="95"/>
      <c r="AD988" s="95"/>
      <c r="AE988" s="95"/>
      <c r="AF988" s="95"/>
      <c r="AG988" s="95"/>
      <c r="AH988" s="316"/>
      <c r="AI988" s="147"/>
    </row>
    <row r="989" spans="4:35">
      <c r="D989" s="95"/>
      <c r="E989" s="198"/>
      <c r="F989" s="95"/>
      <c r="G989" s="95"/>
      <c r="H989" s="95"/>
      <c r="I989" s="95"/>
      <c r="J989" s="95"/>
      <c r="K989" s="95"/>
      <c r="L989" s="95"/>
      <c r="M989" s="95"/>
      <c r="N989" s="95"/>
      <c r="O989" s="95"/>
      <c r="P989" s="95"/>
      <c r="Q989" s="95"/>
      <c r="R989" s="95"/>
      <c r="S989" s="95"/>
      <c r="T989" s="95"/>
      <c r="U989" s="95"/>
      <c r="V989" s="95"/>
      <c r="W989" s="95"/>
      <c r="X989" s="95"/>
      <c r="Y989" s="95"/>
      <c r="Z989" s="95"/>
      <c r="AA989" s="95"/>
      <c r="AB989" s="95"/>
      <c r="AC989" s="95"/>
      <c r="AD989" s="95"/>
      <c r="AE989" s="95"/>
      <c r="AF989" s="95"/>
      <c r="AG989" s="95"/>
      <c r="AH989" s="316"/>
      <c r="AI989" s="147"/>
    </row>
    <row r="990" spans="4:35">
      <c r="D990" s="95"/>
      <c r="E990" s="198"/>
      <c r="F990" s="95"/>
      <c r="G990" s="95"/>
      <c r="H990" s="95"/>
      <c r="I990" s="95"/>
      <c r="J990" s="95"/>
      <c r="K990" s="95"/>
      <c r="L990" s="95"/>
      <c r="M990" s="95"/>
      <c r="N990" s="95"/>
      <c r="O990" s="95"/>
      <c r="P990" s="95"/>
      <c r="Q990" s="95"/>
      <c r="R990" s="95"/>
      <c r="S990" s="95"/>
      <c r="T990" s="95"/>
      <c r="U990" s="95"/>
      <c r="V990" s="95"/>
      <c r="W990" s="95"/>
      <c r="X990" s="95"/>
      <c r="Y990" s="95"/>
      <c r="Z990" s="95"/>
      <c r="AA990" s="95"/>
      <c r="AB990" s="95"/>
      <c r="AC990" s="95"/>
      <c r="AD990" s="95"/>
      <c r="AE990" s="95"/>
      <c r="AF990" s="95"/>
      <c r="AG990" s="95"/>
      <c r="AH990" s="316"/>
      <c r="AI990" s="147"/>
    </row>
    <row r="991" spans="4:35">
      <c r="D991" s="95"/>
      <c r="E991" s="198"/>
      <c r="F991" s="95"/>
      <c r="G991" s="95"/>
      <c r="H991" s="95"/>
      <c r="I991" s="95"/>
      <c r="J991" s="95"/>
      <c r="K991" s="95"/>
      <c r="L991" s="95"/>
      <c r="M991" s="95"/>
      <c r="N991" s="95"/>
      <c r="O991" s="95"/>
      <c r="P991" s="95"/>
      <c r="Q991" s="95"/>
      <c r="R991" s="95"/>
      <c r="S991" s="95"/>
      <c r="T991" s="95"/>
      <c r="U991" s="95"/>
      <c r="V991" s="95"/>
      <c r="W991" s="95"/>
      <c r="X991" s="95"/>
      <c r="Y991" s="95"/>
      <c r="Z991" s="95"/>
      <c r="AA991" s="95"/>
      <c r="AB991" s="95"/>
      <c r="AC991" s="95"/>
      <c r="AD991" s="95"/>
      <c r="AE991" s="95"/>
      <c r="AF991" s="95"/>
      <c r="AG991" s="95"/>
      <c r="AH991" s="316"/>
      <c r="AI991" s="147"/>
    </row>
    <row r="992" spans="4:35">
      <c r="D992" s="95"/>
      <c r="E992" s="198"/>
      <c r="F992" s="95"/>
      <c r="G992" s="95"/>
      <c r="H992" s="95"/>
      <c r="I992" s="95"/>
      <c r="J992" s="95"/>
      <c r="K992" s="95"/>
      <c r="L992" s="95"/>
      <c r="M992" s="95"/>
      <c r="N992" s="95"/>
      <c r="O992" s="95"/>
      <c r="P992" s="95"/>
      <c r="Q992" s="95"/>
      <c r="R992" s="95"/>
      <c r="S992" s="95"/>
      <c r="T992" s="95"/>
      <c r="U992" s="95"/>
      <c r="V992" s="95"/>
      <c r="W992" s="95"/>
      <c r="X992" s="95"/>
      <c r="Y992" s="95"/>
      <c r="Z992" s="95"/>
      <c r="AA992" s="95"/>
      <c r="AB992" s="95"/>
      <c r="AC992" s="95"/>
      <c r="AD992" s="95"/>
      <c r="AE992" s="95"/>
      <c r="AF992" s="95"/>
      <c r="AG992" s="95"/>
      <c r="AH992" s="316"/>
      <c r="AI992" s="147"/>
    </row>
    <row r="993" spans="4:35">
      <c r="D993" s="95"/>
      <c r="E993" s="198"/>
      <c r="F993" s="95"/>
      <c r="G993" s="95"/>
      <c r="H993" s="95"/>
      <c r="I993" s="95"/>
      <c r="J993" s="95"/>
      <c r="K993" s="95"/>
      <c r="L993" s="95"/>
      <c r="M993" s="95"/>
      <c r="N993" s="95"/>
      <c r="O993" s="95"/>
      <c r="P993" s="95"/>
      <c r="Q993" s="95"/>
      <c r="R993" s="95"/>
      <c r="S993" s="95"/>
      <c r="T993" s="95"/>
      <c r="U993" s="95"/>
      <c r="V993" s="95"/>
      <c r="W993" s="95"/>
      <c r="X993" s="95"/>
      <c r="Y993" s="95"/>
      <c r="Z993" s="95"/>
      <c r="AA993" s="95"/>
      <c r="AB993" s="95"/>
      <c r="AC993" s="95"/>
      <c r="AD993" s="95"/>
      <c r="AE993" s="95"/>
      <c r="AF993" s="95"/>
      <c r="AG993" s="95"/>
      <c r="AH993" s="316"/>
      <c r="AI993" s="147"/>
    </row>
    <row r="994" spans="4:35">
      <c r="D994" s="95"/>
      <c r="E994" s="198"/>
      <c r="F994" s="95"/>
      <c r="G994" s="95"/>
      <c r="H994" s="95"/>
      <c r="I994" s="95"/>
      <c r="J994" s="95"/>
      <c r="K994" s="95"/>
      <c r="L994" s="95"/>
      <c r="M994" s="95"/>
      <c r="N994" s="95"/>
      <c r="O994" s="95"/>
      <c r="P994" s="95"/>
      <c r="Q994" s="95"/>
      <c r="R994" s="95"/>
      <c r="S994" s="95"/>
      <c r="T994" s="95"/>
      <c r="U994" s="95"/>
      <c r="V994" s="95"/>
      <c r="W994" s="95"/>
      <c r="X994" s="95"/>
      <c r="Y994" s="95"/>
      <c r="Z994" s="95"/>
      <c r="AA994" s="95"/>
      <c r="AB994" s="95"/>
      <c r="AC994" s="95"/>
      <c r="AD994" s="95"/>
      <c r="AE994" s="95"/>
      <c r="AF994" s="95"/>
      <c r="AG994" s="95"/>
      <c r="AH994" s="316"/>
      <c r="AI994" s="147"/>
    </row>
    <row r="995" spans="4:35">
      <c r="D995" s="95"/>
      <c r="E995" s="198"/>
      <c r="F995" s="95"/>
      <c r="G995" s="95"/>
      <c r="H995" s="95"/>
      <c r="I995" s="95"/>
      <c r="J995" s="95"/>
      <c r="K995" s="95"/>
      <c r="L995" s="95"/>
      <c r="M995" s="95"/>
      <c r="N995" s="95"/>
      <c r="O995" s="95"/>
      <c r="P995" s="95"/>
      <c r="Q995" s="95"/>
      <c r="R995" s="95"/>
      <c r="S995" s="95"/>
      <c r="T995" s="95"/>
      <c r="U995" s="95"/>
      <c r="V995" s="95"/>
      <c r="W995" s="95"/>
      <c r="X995" s="95"/>
      <c r="Y995" s="95"/>
      <c r="Z995" s="95"/>
      <c r="AA995" s="95"/>
      <c r="AB995" s="95"/>
      <c r="AC995" s="95"/>
      <c r="AD995" s="95"/>
      <c r="AE995" s="95"/>
      <c r="AF995" s="95"/>
      <c r="AG995" s="95"/>
      <c r="AH995" s="316"/>
      <c r="AI995" s="147"/>
    </row>
    <row r="996" spans="4:35">
      <c r="D996" s="95"/>
      <c r="E996" s="198"/>
      <c r="F996" s="95"/>
      <c r="G996" s="95"/>
      <c r="H996" s="95"/>
      <c r="I996" s="95"/>
      <c r="J996" s="95"/>
      <c r="K996" s="95"/>
      <c r="L996" s="95"/>
      <c r="M996" s="95"/>
      <c r="N996" s="95"/>
      <c r="O996" s="95"/>
      <c r="P996" s="95"/>
      <c r="Q996" s="95"/>
      <c r="R996" s="95"/>
      <c r="S996" s="95"/>
      <c r="T996" s="95"/>
      <c r="U996" s="95"/>
      <c r="V996" s="95"/>
      <c r="W996" s="95"/>
      <c r="X996" s="95"/>
      <c r="Y996" s="95"/>
      <c r="Z996" s="95"/>
      <c r="AA996" s="95"/>
      <c r="AB996" s="95"/>
      <c r="AC996" s="95"/>
      <c r="AD996" s="95"/>
      <c r="AE996" s="95"/>
      <c r="AF996" s="95"/>
      <c r="AG996" s="95"/>
      <c r="AH996" s="316"/>
      <c r="AI996" s="147"/>
    </row>
    <row r="997" spans="4:35">
      <c r="D997" s="95"/>
      <c r="E997" s="198"/>
      <c r="F997" s="95"/>
      <c r="G997" s="95"/>
      <c r="H997" s="95"/>
      <c r="I997" s="95"/>
      <c r="J997" s="95"/>
      <c r="K997" s="95"/>
      <c r="L997" s="95"/>
      <c r="M997" s="95"/>
      <c r="N997" s="95"/>
      <c r="O997" s="95"/>
      <c r="P997" s="95"/>
      <c r="Q997" s="95"/>
      <c r="R997" s="95"/>
      <c r="S997" s="95"/>
      <c r="T997" s="95"/>
      <c r="U997" s="95"/>
      <c r="V997" s="95"/>
      <c r="W997" s="95"/>
      <c r="X997" s="95"/>
      <c r="Y997" s="95"/>
      <c r="Z997" s="95"/>
      <c r="AA997" s="95"/>
      <c r="AB997" s="95"/>
      <c r="AC997" s="95"/>
      <c r="AD997" s="95"/>
      <c r="AE997" s="95"/>
      <c r="AF997" s="95"/>
      <c r="AG997" s="95"/>
      <c r="AH997" s="316"/>
      <c r="AI997" s="147"/>
    </row>
    <row r="998" spans="4:35">
      <c r="D998" s="95"/>
      <c r="E998" s="198"/>
      <c r="F998" s="95"/>
      <c r="G998" s="95"/>
      <c r="H998" s="95"/>
      <c r="I998" s="95"/>
      <c r="J998" s="95"/>
      <c r="K998" s="95"/>
      <c r="L998" s="95"/>
      <c r="M998" s="95"/>
      <c r="N998" s="95"/>
      <c r="O998" s="95"/>
      <c r="P998" s="95"/>
      <c r="Q998" s="95"/>
      <c r="R998" s="95"/>
      <c r="S998" s="95"/>
      <c r="T998" s="95"/>
      <c r="U998" s="95"/>
      <c r="V998" s="95"/>
      <c r="W998" s="95"/>
      <c r="X998" s="95"/>
      <c r="Y998" s="95"/>
      <c r="Z998" s="95"/>
      <c r="AA998" s="95"/>
      <c r="AB998" s="95"/>
      <c r="AC998" s="95"/>
      <c r="AD998" s="95"/>
      <c r="AE998" s="95"/>
      <c r="AF998" s="95"/>
      <c r="AG998" s="95"/>
      <c r="AH998" s="316"/>
      <c r="AI998" s="147"/>
    </row>
    <row r="999" spans="4:35">
      <c r="D999" s="95"/>
      <c r="E999" s="198"/>
      <c r="F999" s="95"/>
      <c r="G999" s="95"/>
      <c r="H999" s="95"/>
      <c r="I999" s="95"/>
      <c r="J999" s="95"/>
      <c r="K999" s="95"/>
      <c r="L999" s="95"/>
      <c r="M999" s="95"/>
      <c r="N999" s="95"/>
      <c r="O999" s="95"/>
      <c r="P999" s="95"/>
      <c r="Q999" s="95"/>
      <c r="R999" s="95"/>
      <c r="S999" s="95"/>
      <c r="T999" s="95"/>
      <c r="U999" s="95"/>
      <c r="V999" s="95"/>
      <c r="W999" s="95"/>
      <c r="X999" s="95"/>
      <c r="Y999" s="95"/>
      <c r="Z999" s="95"/>
      <c r="AA999" s="95"/>
      <c r="AB999" s="95"/>
      <c r="AC999" s="95"/>
      <c r="AD999" s="95"/>
      <c r="AE999" s="95"/>
      <c r="AF999" s="95"/>
      <c r="AG999" s="95"/>
      <c r="AH999" s="316"/>
      <c r="AI999" s="147"/>
    </row>
    <row r="1000" spans="4:35">
      <c r="D1000" s="95"/>
      <c r="E1000" s="198"/>
      <c r="F1000" s="95"/>
      <c r="G1000" s="95"/>
      <c r="H1000" s="95"/>
      <c r="I1000" s="95"/>
      <c r="J1000" s="95"/>
      <c r="K1000" s="95"/>
      <c r="L1000" s="95"/>
      <c r="M1000" s="95"/>
      <c r="N1000" s="95"/>
      <c r="O1000" s="95"/>
      <c r="P1000" s="95"/>
      <c r="Q1000" s="95"/>
      <c r="R1000" s="95"/>
      <c r="S1000" s="95"/>
      <c r="T1000" s="95"/>
      <c r="U1000" s="95"/>
      <c r="V1000" s="95"/>
      <c r="W1000" s="95"/>
      <c r="X1000" s="95"/>
      <c r="Y1000" s="95"/>
      <c r="Z1000" s="95"/>
      <c r="AA1000" s="95"/>
      <c r="AB1000" s="95"/>
      <c r="AC1000" s="95"/>
      <c r="AD1000" s="95"/>
      <c r="AE1000" s="95"/>
      <c r="AF1000" s="95"/>
      <c r="AG1000" s="95"/>
      <c r="AH1000" s="316"/>
      <c r="AI1000" s="147"/>
    </row>
    <row r="1001" spans="4:35">
      <c r="D1001" s="95"/>
      <c r="E1001" s="198"/>
      <c r="F1001" s="95"/>
      <c r="G1001" s="95"/>
      <c r="H1001" s="95"/>
      <c r="I1001" s="95"/>
      <c r="J1001" s="95"/>
      <c r="K1001" s="95"/>
      <c r="L1001" s="95"/>
      <c r="M1001" s="95"/>
      <c r="N1001" s="95"/>
      <c r="O1001" s="95"/>
      <c r="P1001" s="95"/>
      <c r="Q1001" s="95"/>
      <c r="R1001" s="95"/>
      <c r="S1001" s="95"/>
      <c r="T1001" s="95"/>
      <c r="U1001" s="95"/>
      <c r="V1001" s="95"/>
      <c r="W1001" s="95"/>
      <c r="X1001" s="95"/>
      <c r="Y1001" s="95"/>
      <c r="Z1001" s="95"/>
      <c r="AA1001" s="95"/>
      <c r="AB1001" s="95"/>
      <c r="AC1001" s="95"/>
      <c r="AD1001" s="95"/>
      <c r="AE1001" s="95"/>
      <c r="AF1001" s="95"/>
      <c r="AG1001" s="95"/>
      <c r="AH1001" s="316"/>
      <c r="AI1001" s="147"/>
    </row>
    <row r="1002" spans="4:35">
      <c r="D1002" s="95"/>
      <c r="E1002" s="198"/>
      <c r="F1002" s="95"/>
      <c r="G1002" s="95"/>
      <c r="H1002" s="95"/>
      <c r="I1002" s="95"/>
      <c r="J1002" s="95"/>
      <c r="K1002" s="95"/>
      <c r="L1002" s="95"/>
      <c r="M1002" s="95"/>
      <c r="N1002" s="95"/>
      <c r="O1002" s="95"/>
      <c r="P1002" s="95"/>
      <c r="Q1002" s="95"/>
      <c r="R1002" s="95"/>
      <c r="S1002" s="95"/>
      <c r="T1002" s="95"/>
      <c r="U1002" s="95"/>
      <c r="V1002" s="95"/>
      <c r="W1002" s="95"/>
      <c r="X1002" s="95"/>
      <c r="Y1002" s="95"/>
      <c r="Z1002" s="95"/>
      <c r="AA1002" s="95"/>
      <c r="AB1002" s="95"/>
      <c r="AC1002" s="95"/>
      <c r="AD1002" s="95"/>
      <c r="AE1002" s="95"/>
      <c r="AF1002" s="95"/>
      <c r="AG1002" s="95"/>
      <c r="AH1002" s="316"/>
      <c r="AI1002" s="147"/>
    </row>
    <row r="1003" spans="4:35">
      <c r="D1003" s="95"/>
      <c r="E1003" s="198"/>
      <c r="F1003" s="95"/>
      <c r="G1003" s="95"/>
      <c r="H1003" s="95"/>
      <c r="I1003" s="95"/>
      <c r="J1003" s="95"/>
      <c r="K1003" s="95"/>
      <c r="L1003" s="95"/>
      <c r="M1003" s="95"/>
      <c r="N1003" s="95"/>
      <c r="O1003" s="95"/>
      <c r="P1003" s="95"/>
      <c r="Q1003" s="95"/>
      <c r="R1003" s="95"/>
      <c r="S1003" s="95"/>
      <c r="T1003" s="95"/>
      <c r="U1003" s="95"/>
      <c r="V1003" s="95"/>
      <c r="W1003" s="95"/>
      <c r="X1003" s="95"/>
      <c r="Y1003" s="95"/>
      <c r="Z1003" s="95"/>
      <c r="AA1003" s="95"/>
      <c r="AB1003" s="95"/>
      <c r="AC1003" s="95"/>
      <c r="AD1003" s="95"/>
      <c r="AE1003" s="95"/>
      <c r="AF1003" s="95"/>
      <c r="AG1003" s="95"/>
      <c r="AH1003" s="316"/>
      <c r="AI1003" s="147"/>
    </row>
    <row r="1004" spans="4:35">
      <c r="D1004" s="95"/>
      <c r="E1004" s="198"/>
      <c r="F1004" s="95"/>
      <c r="G1004" s="95"/>
      <c r="H1004" s="95"/>
      <c r="I1004" s="95"/>
      <c r="J1004" s="95"/>
      <c r="K1004" s="95"/>
      <c r="L1004" s="95"/>
      <c r="M1004" s="95"/>
      <c r="N1004" s="95"/>
      <c r="O1004" s="95"/>
      <c r="P1004" s="95"/>
      <c r="Q1004" s="95"/>
      <c r="R1004" s="95"/>
      <c r="S1004" s="95"/>
      <c r="T1004" s="95"/>
      <c r="U1004" s="95"/>
      <c r="V1004" s="95"/>
      <c r="W1004" s="95"/>
      <c r="X1004" s="95"/>
      <c r="Y1004" s="95"/>
      <c r="Z1004" s="95"/>
      <c r="AA1004" s="95"/>
      <c r="AB1004" s="95"/>
      <c r="AC1004" s="95"/>
      <c r="AD1004" s="95"/>
      <c r="AE1004" s="95"/>
      <c r="AF1004" s="95"/>
      <c r="AG1004" s="95"/>
      <c r="AH1004" s="316"/>
      <c r="AI1004" s="147"/>
    </row>
    <row r="1005" spans="4:35">
      <c r="D1005" s="95"/>
      <c r="E1005" s="198"/>
      <c r="F1005" s="95"/>
      <c r="G1005" s="95"/>
      <c r="H1005" s="95"/>
      <c r="I1005" s="95"/>
      <c r="J1005" s="95"/>
      <c r="K1005" s="95"/>
      <c r="L1005" s="95"/>
      <c r="M1005" s="95"/>
      <c r="N1005" s="95"/>
      <c r="O1005" s="95"/>
      <c r="P1005" s="95"/>
      <c r="Q1005" s="95"/>
      <c r="R1005" s="95"/>
      <c r="S1005" s="95"/>
      <c r="T1005" s="95"/>
      <c r="U1005" s="95"/>
      <c r="V1005" s="95"/>
      <c r="W1005" s="95"/>
      <c r="X1005" s="95"/>
      <c r="Y1005" s="95"/>
      <c r="Z1005" s="95"/>
      <c r="AA1005" s="95"/>
      <c r="AB1005" s="95"/>
      <c r="AC1005" s="95"/>
      <c r="AD1005" s="95"/>
      <c r="AE1005" s="95"/>
      <c r="AF1005" s="95"/>
      <c r="AG1005" s="95"/>
      <c r="AH1005" s="316"/>
      <c r="AI1005" s="147"/>
    </row>
    <row r="1006" spans="4:35">
      <c r="D1006" s="95"/>
      <c r="E1006" s="198"/>
      <c r="F1006" s="95"/>
      <c r="G1006" s="95"/>
      <c r="H1006" s="95"/>
      <c r="I1006" s="95"/>
      <c r="J1006" s="95"/>
      <c r="K1006" s="95"/>
      <c r="L1006" s="95"/>
      <c r="M1006" s="95"/>
      <c r="N1006" s="95"/>
      <c r="O1006" s="95"/>
      <c r="P1006" s="95"/>
      <c r="Q1006" s="95"/>
      <c r="R1006" s="95"/>
      <c r="S1006" s="95"/>
      <c r="T1006" s="95"/>
      <c r="U1006" s="95"/>
      <c r="V1006" s="95"/>
      <c r="W1006" s="95"/>
      <c r="X1006" s="95"/>
      <c r="Y1006" s="95"/>
      <c r="Z1006" s="95"/>
      <c r="AA1006" s="95"/>
      <c r="AB1006" s="95"/>
      <c r="AC1006" s="95"/>
      <c r="AD1006" s="95"/>
      <c r="AE1006" s="95"/>
      <c r="AF1006" s="95"/>
      <c r="AG1006" s="95"/>
      <c r="AH1006" s="316"/>
      <c r="AI1006" s="147"/>
    </row>
    <row r="1007" spans="4:35">
      <c r="D1007" s="95"/>
      <c r="E1007" s="198"/>
      <c r="F1007" s="95"/>
      <c r="G1007" s="95"/>
      <c r="H1007" s="95"/>
      <c r="I1007" s="95"/>
      <c r="J1007" s="95"/>
      <c r="K1007" s="95"/>
      <c r="L1007" s="95"/>
      <c r="M1007" s="95"/>
      <c r="N1007" s="95"/>
      <c r="O1007" s="95"/>
      <c r="P1007" s="95"/>
      <c r="Q1007" s="95"/>
      <c r="R1007" s="95"/>
      <c r="S1007" s="95"/>
      <c r="T1007" s="95"/>
      <c r="U1007" s="95"/>
      <c r="V1007" s="95"/>
      <c r="W1007" s="95"/>
      <c r="X1007" s="95"/>
      <c r="Y1007" s="95"/>
      <c r="Z1007" s="95"/>
      <c r="AA1007" s="95"/>
      <c r="AB1007" s="95"/>
      <c r="AC1007" s="95"/>
      <c r="AD1007" s="95"/>
      <c r="AE1007" s="95"/>
      <c r="AF1007" s="95"/>
      <c r="AG1007" s="95"/>
      <c r="AH1007" s="316"/>
      <c r="AI1007" s="147"/>
    </row>
    <row r="1008" spans="4:35">
      <c r="D1008" s="95"/>
      <c r="E1008" s="198"/>
      <c r="F1008" s="95"/>
      <c r="G1008" s="95"/>
      <c r="H1008" s="95"/>
      <c r="I1008" s="95"/>
      <c r="J1008" s="95"/>
      <c r="K1008" s="95"/>
      <c r="L1008" s="95"/>
      <c r="M1008" s="95"/>
      <c r="N1008" s="95"/>
      <c r="O1008" s="95"/>
      <c r="P1008" s="95"/>
      <c r="Q1008" s="95"/>
      <c r="R1008" s="95"/>
      <c r="S1008" s="95"/>
      <c r="T1008" s="95"/>
      <c r="U1008" s="95"/>
      <c r="V1008" s="95"/>
      <c r="W1008" s="95"/>
      <c r="X1008" s="95"/>
      <c r="Y1008" s="95"/>
      <c r="Z1008" s="95"/>
      <c r="AA1008" s="95"/>
      <c r="AB1008" s="95"/>
      <c r="AC1008" s="95"/>
      <c r="AD1008" s="95"/>
      <c r="AE1008" s="95"/>
      <c r="AF1008" s="95"/>
      <c r="AG1008" s="95"/>
      <c r="AH1008" s="316"/>
      <c r="AI1008" s="147"/>
    </row>
    <row r="1009" spans="4:35">
      <c r="D1009" s="95"/>
      <c r="E1009" s="198"/>
      <c r="F1009" s="95"/>
      <c r="G1009" s="95"/>
      <c r="H1009" s="95"/>
      <c r="I1009" s="95"/>
      <c r="J1009" s="95"/>
      <c r="K1009" s="95"/>
      <c r="L1009" s="95"/>
      <c r="M1009" s="95"/>
      <c r="N1009" s="95"/>
      <c r="O1009" s="95"/>
      <c r="P1009" s="95"/>
      <c r="Q1009" s="95"/>
      <c r="R1009" s="95"/>
      <c r="S1009" s="95"/>
      <c r="T1009" s="95"/>
      <c r="U1009" s="95"/>
      <c r="V1009" s="95"/>
      <c r="W1009" s="95"/>
      <c r="X1009" s="95"/>
      <c r="Y1009" s="95"/>
      <c r="Z1009" s="95"/>
      <c r="AA1009" s="95"/>
      <c r="AB1009" s="95"/>
      <c r="AC1009" s="95"/>
      <c r="AD1009" s="95"/>
      <c r="AE1009" s="95"/>
      <c r="AF1009" s="95"/>
      <c r="AG1009" s="95"/>
      <c r="AH1009" s="316"/>
      <c r="AI1009" s="147"/>
    </row>
    <row r="1010" spans="4:35">
      <c r="D1010" s="95"/>
      <c r="E1010" s="198"/>
      <c r="F1010" s="95"/>
      <c r="G1010" s="95"/>
      <c r="H1010" s="95"/>
      <c r="I1010" s="95"/>
      <c r="J1010" s="95"/>
      <c r="K1010" s="95"/>
      <c r="L1010" s="95"/>
      <c r="M1010" s="95"/>
      <c r="N1010" s="95"/>
      <c r="O1010" s="95"/>
      <c r="P1010" s="95"/>
      <c r="Q1010" s="95"/>
      <c r="R1010" s="95"/>
      <c r="S1010" s="95"/>
      <c r="T1010" s="95"/>
      <c r="U1010" s="95"/>
      <c r="V1010" s="95"/>
      <c r="W1010" s="95"/>
      <c r="X1010" s="95"/>
      <c r="Y1010" s="95"/>
      <c r="Z1010" s="95"/>
      <c r="AA1010" s="95"/>
      <c r="AB1010" s="95"/>
      <c r="AC1010" s="95"/>
      <c r="AD1010" s="95"/>
      <c r="AE1010" s="95"/>
      <c r="AF1010" s="95"/>
      <c r="AG1010" s="95"/>
      <c r="AH1010" s="316"/>
      <c r="AI1010" s="147"/>
    </row>
    <row r="1011" spans="4:35">
      <c r="D1011" s="95"/>
      <c r="E1011" s="198"/>
      <c r="F1011" s="95"/>
      <c r="G1011" s="95"/>
      <c r="H1011" s="95"/>
      <c r="I1011" s="95"/>
      <c r="J1011" s="95"/>
      <c r="K1011" s="95"/>
      <c r="L1011" s="95"/>
      <c r="M1011" s="95"/>
      <c r="N1011" s="95"/>
      <c r="O1011" s="95"/>
      <c r="P1011" s="95"/>
      <c r="Q1011" s="95"/>
      <c r="R1011" s="95"/>
      <c r="S1011" s="95"/>
      <c r="T1011" s="95"/>
      <c r="U1011" s="95"/>
      <c r="V1011" s="95"/>
      <c r="W1011" s="95"/>
      <c r="X1011" s="95"/>
      <c r="Y1011" s="95"/>
      <c r="Z1011" s="95"/>
      <c r="AA1011" s="95"/>
      <c r="AB1011" s="95"/>
      <c r="AC1011" s="95"/>
      <c r="AD1011" s="95"/>
      <c r="AE1011" s="95"/>
      <c r="AF1011" s="95"/>
      <c r="AG1011" s="95"/>
      <c r="AH1011" s="316"/>
      <c r="AI1011" s="147"/>
    </row>
    <row r="1012" spans="4:35">
      <c r="D1012" s="95"/>
      <c r="E1012" s="198"/>
      <c r="F1012" s="95"/>
      <c r="G1012" s="95"/>
      <c r="H1012" s="95"/>
      <c r="I1012" s="95"/>
      <c r="J1012" s="95"/>
      <c r="K1012" s="95"/>
      <c r="L1012" s="95"/>
      <c r="M1012" s="95"/>
      <c r="N1012" s="95"/>
      <c r="O1012" s="95"/>
      <c r="P1012" s="95"/>
      <c r="Q1012" s="95"/>
      <c r="R1012" s="95"/>
      <c r="S1012" s="95"/>
      <c r="T1012" s="95"/>
      <c r="U1012" s="95"/>
      <c r="V1012" s="95"/>
      <c r="W1012" s="95"/>
      <c r="X1012" s="95"/>
      <c r="Y1012" s="95"/>
      <c r="Z1012" s="95"/>
      <c r="AA1012" s="95"/>
      <c r="AB1012" s="95"/>
      <c r="AC1012" s="95"/>
      <c r="AD1012" s="95"/>
      <c r="AE1012" s="95"/>
      <c r="AF1012" s="95"/>
      <c r="AG1012" s="95"/>
      <c r="AH1012" s="316"/>
      <c r="AI1012" s="147"/>
    </row>
    <row r="1013" spans="4:35">
      <c r="D1013" s="95"/>
      <c r="E1013" s="198"/>
      <c r="F1013" s="95"/>
      <c r="G1013" s="95"/>
      <c r="H1013" s="95"/>
      <c r="I1013" s="95"/>
      <c r="J1013" s="95"/>
      <c r="K1013" s="95"/>
      <c r="L1013" s="95"/>
      <c r="M1013" s="95"/>
      <c r="N1013" s="95"/>
      <c r="O1013" s="95"/>
      <c r="P1013" s="95"/>
      <c r="Q1013" s="95"/>
      <c r="R1013" s="95"/>
      <c r="S1013" s="95"/>
      <c r="T1013" s="95"/>
      <c r="U1013" s="95"/>
      <c r="V1013" s="95"/>
      <c r="W1013" s="95"/>
      <c r="X1013" s="95"/>
      <c r="Y1013" s="95"/>
      <c r="Z1013" s="95"/>
      <c r="AA1013" s="95"/>
      <c r="AB1013" s="95"/>
      <c r="AC1013" s="95"/>
      <c r="AD1013" s="95"/>
      <c r="AE1013" s="95"/>
      <c r="AF1013" s="95"/>
      <c r="AG1013" s="95"/>
      <c r="AH1013" s="316"/>
      <c r="AI1013" s="147"/>
    </row>
    <row r="1014" spans="4:35">
      <c r="D1014" s="95"/>
      <c r="E1014" s="198"/>
      <c r="F1014" s="95"/>
      <c r="G1014" s="95"/>
      <c r="H1014" s="95"/>
      <c r="I1014" s="95"/>
      <c r="J1014" s="95"/>
      <c r="K1014" s="95"/>
      <c r="L1014" s="95"/>
      <c r="M1014" s="95"/>
      <c r="N1014" s="95"/>
      <c r="O1014" s="95"/>
      <c r="P1014" s="95"/>
      <c r="Q1014" s="95"/>
      <c r="R1014" s="95"/>
      <c r="S1014" s="95"/>
      <c r="T1014" s="95"/>
      <c r="U1014" s="95"/>
      <c r="V1014" s="95"/>
      <c r="W1014" s="95"/>
      <c r="X1014" s="95"/>
      <c r="Y1014" s="95"/>
      <c r="Z1014" s="95"/>
      <c r="AA1014" s="95"/>
      <c r="AB1014" s="95"/>
      <c r="AC1014" s="95"/>
      <c r="AD1014" s="95"/>
      <c r="AE1014" s="95"/>
      <c r="AF1014" s="95"/>
      <c r="AG1014" s="95"/>
      <c r="AH1014" s="316"/>
      <c r="AI1014" s="147"/>
    </row>
    <row r="1015" spans="4:35">
      <c r="D1015" s="95"/>
      <c r="E1015" s="198"/>
      <c r="F1015" s="95"/>
      <c r="G1015" s="95"/>
      <c r="H1015" s="95"/>
      <c r="I1015" s="95"/>
      <c r="J1015" s="95"/>
      <c r="K1015" s="95"/>
      <c r="L1015" s="95"/>
      <c r="M1015" s="95"/>
      <c r="N1015" s="95"/>
      <c r="O1015" s="95"/>
      <c r="P1015" s="95"/>
      <c r="Q1015" s="95"/>
      <c r="R1015" s="95"/>
      <c r="S1015" s="95"/>
      <c r="T1015" s="95"/>
      <c r="U1015" s="95"/>
      <c r="V1015" s="95"/>
      <c r="W1015" s="95"/>
      <c r="X1015" s="95"/>
      <c r="Y1015" s="95"/>
      <c r="Z1015" s="95"/>
      <c r="AA1015" s="95"/>
      <c r="AB1015" s="95"/>
      <c r="AC1015" s="95"/>
      <c r="AD1015" s="95"/>
      <c r="AE1015" s="95"/>
      <c r="AF1015" s="95"/>
      <c r="AG1015" s="95"/>
      <c r="AH1015" s="316"/>
      <c r="AI1015" s="147"/>
    </row>
    <row r="1016" spans="4:35">
      <c r="D1016" s="95"/>
      <c r="E1016" s="198"/>
      <c r="F1016" s="95"/>
      <c r="G1016" s="95"/>
      <c r="H1016" s="95"/>
      <c r="I1016" s="95"/>
      <c r="J1016" s="95"/>
      <c r="K1016" s="95"/>
      <c r="L1016" s="95"/>
      <c r="M1016" s="95"/>
      <c r="N1016" s="95"/>
      <c r="O1016" s="95"/>
      <c r="P1016" s="95"/>
      <c r="Q1016" s="95"/>
      <c r="R1016" s="95"/>
      <c r="S1016" s="95"/>
      <c r="T1016" s="95"/>
      <c r="U1016" s="95"/>
      <c r="V1016" s="95"/>
      <c r="W1016" s="95"/>
      <c r="X1016" s="95"/>
      <c r="Y1016" s="95"/>
      <c r="Z1016" s="95"/>
      <c r="AA1016" s="95"/>
      <c r="AB1016" s="95"/>
      <c r="AC1016" s="95"/>
      <c r="AD1016" s="95"/>
      <c r="AE1016" s="95"/>
      <c r="AF1016" s="95"/>
      <c r="AG1016" s="95"/>
      <c r="AH1016" s="316"/>
      <c r="AI1016" s="147"/>
    </row>
    <row r="1017" spans="4:35">
      <c r="D1017" s="95"/>
      <c r="E1017" s="198"/>
      <c r="F1017" s="95"/>
      <c r="G1017" s="95"/>
      <c r="H1017" s="95"/>
      <c r="I1017" s="95"/>
      <c r="J1017" s="95"/>
      <c r="K1017" s="95"/>
      <c r="L1017" s="95"/>
      <c r="M1017" s="95"/>
      <c r="N1017" s="95"/>
      <c r="O1017" s="95"/>
      <c r="P1017" s="95"/>
      <c r="Q1017" s="95"/>
      <c r="R1017" s="95"/>
      <c r="S1017" s="95"/>
      <c r="T1017" s="95"/>
      <c r="U1017" s="95"/>
      <c r="V1017" s="95"/>
      <c r="W1017" s="95"/>
      <c r="X1017" s="95"/>
      <c r="Y1017" s="95"/>
      <c r="Z1017" s="95"/>
      <c r="AA1017" s="95"/>
      <c r="AB1017" s="95"/>
      <c r="AC1017" s="95"/>
      <c r="AD1017" s="95"/>
      <c r="AE1017" s="95"/>
      <c r="AF1017" s="95"/>
      <c r="AG1017" s="95"/>
      <c r="AH1017" s="316"/>
      <c r="AI1017" s="147"/>
    </row>
    <row r="1018" spans="4:35">
      <c r="D1018" s="95"/>
      <c r="E1018" s="198"/>
      <c r="F1018" s="95"/>
      <c r="G1018" s="95"/>
      <c r="H1018" s="95"/>
      <c r="I1018" s="95"/>
      <c r="J1018" s="95"/>
      <c r="K1018" s="95"/>
      <c r="L1018" s="95"/>
      <c r="M1018" s="95"/>
      <c r="N1018" s="95"/>
      <c r="O1018" s="95"/>
      <c r="P1018" s="95"/>
      <c r="Q1018" s="95"/>
      <c r="R1018" s="95"/>
      <c r="S1018" s="95"/>
      <c r="T1018" s="95"/>
      <c r="U1018" s="95"/>
      <c r="V1018" s="95"/>
      <c r="W1018" s="95"/>
      <c r="X1018" s="95"/>
      <c r="Y1018" s="95"/>
      <c r="Z1018" s="95"/>
      <c r="AA1018" s="95"/>
      <c r="AB1018" s="95"/>
      <c r="AC1018" s="95"/>
      <c r="AD1018" s="95"/>
      <c r="AE1018" s="95"/>
      <c r="AF1018" s="95"/>
      <c r="AG1018" s="95"/>
      <c r="AH1018" s="316"/>
      <c r="AI1018" s="147"/>
    </row>
    <row r="1019" spans="4:35">
      <c r="D1019" s="95"/>
      <c r="E1019" s="198"/>
      <c r="F1019" s="95"/>
      <c r="G1019" s="95"/>
      <c r="H1019" s="95"/>
      <c r="I1019" s="95"/>
      <c r="J1019" s="95"/>
      <c r="K1019" s="95"/>
      <c r="L1019" s="95"/>
      <c r="M1019" s="95"/>
      <c r="N1019" s="95"/>
      <c r="O1019" s="95"/>
      <c r="P1019" s="95"/>
      <c r="Q1019" s="95"/>
      <c r="R1019" s="95"/>
      <c r="S1019" s="95"/>
      <c r="T1019" s="95"/>
      <c r="U1019" s="95"/>
      <c r="V1019" s="95"/>
      <c r="W1019" s="95"/>
      <c r="X1019" s="95"/>
      <c r="Y1019" s="95"/>
      <c r="Z1019" s="95"/>
      <c r="AA1019" s="95"/>
      <c r="AB1019" s="95"/>
      <c r="AC1019" s="95"/>
      <c r="AD1019" s="95"/>
      <c r="AE1019" s="95"/>
      <c r="AF1019" s="95"/>
      <c r="AG1019" s="95"/>
      <c r="AH1019" s="316"/>
      <c r="AI1019" s="147"/>
    </row>
    <row r="1020" spans="4:35">
      <c r="D1020" s="95"/>
      <c r="E1020" s="198"/>
      <c r="F1020" s="95"/>
      <c r="G1020" s="95"/>
      <c r="H1020" s="95"/>
      <c r="I1020" s="95"/>
      <c r="J1020" s="95"/>
      <c r="K1020" s="95"/>
      <c r="L1020" s="95"/>
      <c r="M1020" s="95"/>
      <c r="N1020" s="95"/>
      <c r="O1020" s="95"/>
      <c r="P1020" s="95"/>
      <c r="Q1020" s="95"/>
      <c r="R1020" s="95"/>
      <c r="S1020" s="95"/>
      <c r="T1020" s="95"/>
      <c r="U1020" s="95"/>
      <c r="V1020" s="95"/>
      <c r="W1020" s="95"/>
      <c r="X1020" s="95"/>
      <c r="Y1020" s="95"/>
      <c r="Z1020" s="95"/>
      <c r="AA1020" s="95"/>
      <c r="AB1020" s="95"/>
      <c r="AC1020" s="95"/>
      <c r="AD1020" s="95"/>
      <c r="AE1020" s="95"/>
      <c r="AF1020" s="95"/>
      <c r="AG1020" s="95"/>
      <c r="AH1020" s="316"/>
      <c r="AI1020" s="147"/>
    </row>
    <row r="1021" spans="4:35">
      <c r="D1021" s="95"/>
      <c r="E1021" s="198"/>
      <c r="F1021" s="95"/>
      <c r="G1021" s="95"/>
      <c r="H1021" s="95"/>
      <c r="I1021" s="95"/>
      <c r="J1021" s="95"/>
      <c r="K1021" s="95"/>
      <c r="L1021" s="95"/>
      <c r="M1021" s="95"/>
      <c r="N1021" s="95"/>
      <c r="O1021" s="95"/>
      <c r="P1021" s="95"/>
      <c r="Q1021" s="95"/>
      <c r="R1021" s="95"/>
      <c r="S1021" s="95"/>
      <c r="T1021" s="95"/>
      <c r="U1021" s="95"/>
      <c r="V1021" s="95"/>
      <c r="W1021" s="95"/>
      <c r="X1021" s="95"/>
      <c r="Y1021" s="95"/>
      <c r="Z1021" s="95"/>
      <c r="AA1021" s="95"/>
      <c r="AB1021" s="95"/>
      <c r="AC1021" s="95"/>
      <c r="AD1021" s="95"/>
      <c r="AE1021" s="95"/>
      <c r="AF1021" s="95"/>
      <c r="AG1021" s="95"/>
      <c r="AH1021" s="316"/>
      <c r="AI1021" s="147"/>
    </row>
    <row r="1022" spans="4:35">
      <c r="D1022" s="95"/>
      <c r="E1022" s="198"/>
      <c r="F1022" s="95"/>
      <c r="G1022" s="95"/>
      <c r="H1022" s="95"/>
      <c r="I1022" s="95"/>
      <c r="J1022" s="95"/>
      <c r="K1022" s="95"/>
      <c r="L1022" s="95"/>
      <c r="M1022" s="95"/>
      <c r="N1022" s="95"/>
      <c r="O1022" s="95"/>
      <c r="P1022" s="95"/>
      <c r="Q1022" s="95"/>
      <c r="R1022" s="95"/>
      <c r="S1022" s="95"/>
      <c r="T1022" s="95"/>
      <c r="U1022" s="95"/>
      <c r="V1022" s="95"/>
      <c r="W1022" s="95"/>
      <c r="X1022" s="95"/>
      <c r="Y1022" s="95"/>
      <c r="Z1022" s="95"/>
      <c r="AA1022" s="95"/>
      <c r="AB1022" s="95"/>
      <c r="AC1022" s="95"/>
      <c r="AD1022" s="95"/>
      <c r="AE1022" s="95"/>
      <c r="AF1022" s="95"/>
      <c r="AG1022" s="95"/>
      <c r="AH1022" s="316"/>
      <c r="AI1022" s="147"/>
    </row>
    <row r="1023" spans="4:35">
      <c r="D1023" s="95"/>
      <c r="E1023" s="198"/>
      <c r="F1023" s="95"/>
      <c r="G1023" s="95"/>
      <c r="H1023" s="95"/>
      <c r="I1023" s="95"/>
      <c r="J1023" s="95"/>
      <c r="K1023" s="95"/>
      <c r="L1023" s="95"/>
      <c r="M1023" s="95"/>
      <c r="N1023" s="95"/>
      <c r="O1023" s="95"/>
      <c r="P1023" s="95"/>
      <c r="Q1023" s="95"/>
      <c r="R1023" s="95"/>
      <c r="S1023" s="95"/>
      <c r="T1023" s="95"/>
      <c r="U1023" s="95"/>
      <c r="V1023" s="95"/>
      <c r="W1023" s="95"/>
      <c r="X1023" s="95"/>
      <c r="Y1023" s="95"/>
      <c r="Z1023" s="95"/>
      <c r="AA1023" s="95"/>
      <c r="AB1023" s="95"/>
      <c r="AC1023" s="95"/>
      <c r="AD1023" s="95"/>
      <c r="AE1023" s="95"/>
      <c r="AF1023" s="95"/>
      <c r="AG1023" s="95"/>
      <c r="AH1023" s="316"/>
      <c r="AI1023" s="147"/>
    </row>
    <row r="1024" spans="4:35">
      <c r="D1024" s="95"/>
      <c r="E1024" s="198"/>
      <c r="F1024" s="95"/>
      <c r="G1024" s="95"/>
      <c r="H1024" s="95"/>
      <c r="I1024" s="95"/>
      <c r="J1024" s="95"/>
      <c r="K1024" s="95"/>
      <c r="L1024" s="95"/>
      <c r="M1024" s="95"/>
      <c r="N1024" s="95"/>
      <c r="O1024" s="95"/>
      <c r="P1024" s="95"/>
      <c r="Q1024" s="95"/>
      <c r="R1024" s="95"/>
      <c r="S1024" s="95"/>
      <c r="T1024" s="95"/>
      <c r="U1024" s="95"/>
      <c r="V1024" s="95"/>
      <c r="W1024" s="95"/>
      <c r="X1024" s="95"/>
      <c r="Y1024" s="95"/>
      <c r="Z1024" s="95"/>
      <c r="AA1024" s="95"/>
      <c r="AB1024" s="95"/>
      <c r="AC1024" s="95"/>
      <c r="AD1024" s="95"/>
      <c r="AE1024" s="95"/>
      <c r="AF1024" s="95"/>
      <c r="AG1024" s="95"/>
      <c r="AH1024" s="316"/>
      <c r="AI1024" s="147"/>
    </row>
    <row r="1025" spans="4:35">
      <c r="D1025" s="95"/>
      <c r="E1025" s="198"/>
      <c r="F1025" s="95"/>
      <c r="G1025" s="95"/>
      <c r="H1025" s="95"/>
      <c r="I1025" s="95"/>
      <c r="J1025" s="95"/>
      <c r="K1025" s="95"/>
      <c r="L1025" s="95"/>
      <c r="M1025" s="95"/>
      <c r="N1025" s="95"/>
      <c r="O1025" s="95"/>
      <c r="P1025" s="95"/>
      <c r="Q1025" s="95"/>
      <c r="R1025" s="95"/>
      <c r="S1025" s="95"/>
      <c r="T1025" s="95"/>
      <c r="U1025" s="95"/>
      <c r="V1025" s="95"/>
      <c r="W1025" s="95"/>
      <c r="X1025" s="95"/>
      <c r="Y1025" s="95"/>
      <c r="Z1025" s="95"/>
      <c r="AA1025" s="95"/>
      <c r="AB1025" s="95"/>
      <c r="AC1025" s="95"/>
      <c r="AD1025" s="95"/>
      <c r="AE1025" s="95"/>
      <c r="AF1025" s="95"/>
      <c r="AG1025" s="95"/>
      <c r="AH1025" s="316"/>
      <c r="AI1025" s="147"/>
    </row>
    <row r="1026" spans="4:35">
      <c r="D1026" s="95"/>
      <c r="E1026" s="198"/>
      <c r="F1026" s="95"/>
      <c r="G1026" s="95"/>
      <c r="H1026" s="95"/>
      <c r="I1026" s="95"/>
      <c r="J1026" s="95"/>
      <c r="K1026" s="95"/>
      <c r="L1026" s="95"/>
      <c r="M1026" s="95"/>
      <c r="N1026" s="95"/>
      <c r="O1026" s="95"/>
      <c r="P1026" s="95"/>
      <c r="Q1026" s="95"/>
      <c r="R1026" s="95"/>
      <c r="S1026" s="95"/>
      <c r="T1026" s="95"/>
      <c r="U1026" s="95"/>
      <c r="V1026" s="95"/>
      <c r="W1026" s="95"/>
      <c r="X1026" s="95"/>
      <c r="Y1026" s="95"/>
      <c r="Z1026" s="95"/>
      <c r="AA1026" s="95"/>
      <c r="AB1026" s="95"/>
      <c r="AC1026" s="95"/>
      <c r="AD1026" s="95"/>
      <c r="AE1026" s="95"/>
      <c r="AF1026" s="95"/>
      <c r="AG1026" s="95"/>
      <c r="AH1026" s="316"/>
      <c r="AI1026" s="147"/>
    </row>
    <row r="1027" spans="4:35">
      <c r="D1027" s="95"/>
      <c r="E1027" s="198"/>
      <c r="F1027" s="95"/>
      <c r="G1027" s="95"/>
      <c r="H1027" s="95"/>
      <c r="I1027" s="95"/>
      <c r="J1027" s="95"/>
      <c r="K1027" s="95"/>
      <c r="L1027" s="95"/>
      <c r="M1027" s="95"/>
      <c r="N1027" s="95"/>
      <c r="O1027" s="95"/>
      <c r="P1027" s="95"/>
      <c r="Q1027" s="95"/>
      <c r="R1027" s="95"/>
      <c r="S1027" s="95"/>
      <c r="T1027" s="95"/>
      <c r="U1027" s="95"/>
      <c r="V1027" s="95"/>
      <c r="W1027" s="95"/>
      <c r="X1027" s="95"/>
      <c r="Y1027" s="95"/>
      <c r="Z1027" s="95"/>
      <c r="AA1027" s="95"/>
      <c r="AB1027" s="95"/>
      <c r="AC1027" s="95"/>
      <c r="AD1027" s="95"/>
      <c r="AE1027" s="95"/>
      <c r="AF1027" s="95"/>
      <c r="AG1027" s="95"/>
      <c r="AH1027" s="316"/>
      <c r="AI1027" s="147"/>
    </row>
    <row r="1028" spans="4:35">
      <c r="D1028" s="95"/>
      <c r="E1028" s="198"/>
      <c r="F1028" s="95"/>
      <c r="G1028" s="95"/>
      <c r="H1028" s="95"/>
      <c r="I1028" s="95"/>
      <c r="J1028" s="95"/>
      <c r="K1028" s="95"/>
      <c r="L1028" s="95"/>
      <c r="M1028" s="95"/>
      <c r="N1028" s="95"/>
      <c r="O1028" s="95"/>
      <c r="P1028" s="95"/>
      <c r="Q1028" s="95"/>
      <c r="R1028" s="95"/>
      <c r="S1028" s="95"/>
      <c r="T1028" s="95"/>
      <c r="U1028" s="95"/>
      <c r="V1028" s="95"/>
      <c r="W1028" s="95"/>
      <c r="X1028" s="95"/>
      <c r="Y1028" s="95"/>
      <c r="Z1028" s="95"/>
      <c r="AA1028" s="95"/>
      <c r="AB1028" s="95"/>
      <c r="AC1028" s="95"/>
      <c r="AD1028" s="95"/>
      <c r="AE1028" s="95"/>
      <c r="AF1028" s="95"/>
      <c r="AG1028" s="95"/>
      <c r="AH1028" s="316"/>
      <c r="AI1028" s="147"/>
    </row>
    <row r="1029" spans="4:35">
      <c r="D1029" s="95"/>
      <c r="E1029" s="198"/>
      <c r="F1029" s="95"/>
      <c r="G1029" s="95"/>
      <c r="H1029" s="95"/>
      <c r="I1029" s="95"/>
      <c r="J1029" s="95"/>
      <c r="K1029" s="95"/>
      <c r="L1029" s="95"/>
      <c r="M1029" s="95"/>
      <c r="N1029" s="95"/>
      <c r="O1029" s="95"/>
      <c r="P1029" s="95"/>
      <c r="Q1029" s="95"/>
      <c r="R1029" s="95"/>
      <c r="S1029" s="95"/>
      <c r="T1029" s="95"/>
      <c r="U1029" s="95"/>
      <c r="V1029" s="95"/>
      <c r="W1029" s="95"/>
      <c r="X1029" s="95"/>
      <c r="Y1029" s="95"/>
      <c r="Z1029" s="95"/>
      <c r="AA1029" s="95"/>
      <c r="AB1029" s="95"/>
      <c r="AC1029" s="95"/>
      <c r="AD1029" s="95"/>
      <c r="AE1029" s="95"/>
      <c r="AF1029" s="95"/>
      <c r="AG1029" s="95"/>
      <c r="AH1029" s="316"/>
      <c r="AI1029" s="147"/>
    </row>
    <row r="1030" spans="4:35">
      <c r="D1030" s="95"/>
      <c r="E1030" s="198"/>
      <c r="F1030" s="95"/>
      <c r="G1030" s="95"/>
      <c r="H1030" s="95"/>
      <c r="I1030" s="95"/>
      <c r="J1030" s="95"/>
      <c r="K1030" s="95"/>
      <c r="L1030" s="95"/>
      <c r="M1030" s="95"/>
      <c r="N1030" s="95"/>
      <c r="O1030" s="95"/>
      <c r="P1030" s="95"/>
      <c r="Q1030" s="95"/>
      <c r="R1030" s="95"/>
      <c r="S1030" s="95"/>
      <c r="T1030" s="95"/>
      <c r="U1030" s="95"/>
      <c r="V1030" s="95"/>
      <c r="W1030" s="95"/>
      <c r="X1030" s="95"/>
      <c r="Y1030" s="95"/>
      <c r="Z1030" s="95"/>
      <c r="AA1030" s="95"/>
      <c r="AB1030" s="95"/>
      <c r="AC1030" s="95"/>
      <c r="AD1030" s="95"/>
      <c r="AE1030" s="95"/>
      <c r="AF1030" s="95"/>
      <c r="AG1030" s="95"/>
      <c r="AH1030" s="316"/>
      <c r="AI1030" s="147"/>
    </row>
    <row r="1031" spans="4:35">
      <c r="D1031" s="95"/>
      <c r="E1031" s="198"/>
      <c r="F1031" s="95"/>
      <c r="G1031" s="95"/>
      <c r="H1031" s="95"/>
      <c r="I1031" s="95"/>
      <c r="J1031" s="95"/>
      <c r="K1031" s="95"/>
      <c r="L1031" s="95"/>
      <c r="M1031" s="95"/>
      <c r="N1031" s="95"/>
      <c r="O1031" s="95"/>
      <c r="P1031" s="95"/>
      <c r="Q1031" s="95"/>
      <c r="R1031" s="95"/>
      <c r="S1031" s="95"/>
      <c r="T1031" s="95"/>
      <c r="U1031" s="95"/>
      <c r="V1031" s="95"/>
      <c r="W1031" s="95"/>
      <c r="X1031" s="95"/>
      <c r="Y1031" s="95"/>
      <c r="Z1031" s="95"/>
      <c r="AA1031" s="95"/>
      <c r="AB1031" s="95"/>
      <c r="AC1031" s="95"/>
      <c r="AD1031" s="95"/>
      <c r="AE1031" s="95"/>
      <c r="AF1031" s="95"/>
      <c r="AG1031" s="95"/>
      <c r="AH1031" s="316"/>
      <c r="AI1031" s="147"/>
    </row>
    <row r="1032" spans="4:35">
      <c r="D1032" s="95"/>
      <c r="E1032" s="198"/>
      <c r="F1032" s="95"/>
      <c r="G1032" s="95"/>
      <c r="H1032" s="95"/>
      <c r="I1032" s="95"/>
      <c r="J1032" s="95"/>
      <c r="K1032" s="95"/>
      <c r="L1032" s="95"/>
      <c r="M1032" s="95"/>
      <c r="N1032" s="95"/>
      <c r="O1032" s="95"/>
      <c r="P1032" s="95"/>
      <c r="Q1032" s="95"/>
      <c r="R1032" s="95"/>
      <c r="S1032" s="95"/>
      <c r="T1032" s="95"/>
      <c r="U1032" s="95"/>
      <c r="V1032" s="95"/>
      <c r="W1032" s="95"/>
      <c r="X1032" s="95"/>
      <c r="Y1032" s="95"/>
      <c r="Z1032" s="95"/>
      <c r="AA1032" s="95"/>
      <c r="AB1032" s="95"/>
      <c r="AC1032" s="95"/>
      <c r="AD1032" s="95"/>
      <c r="AE1032" s="95"/>
      <c r="AF1032" s="95"/>
      <c r="AG1032" s="95"/>
      <c r="AH1032" s="316"/>
      <c r="AI1032" s="147"/>
    </row>
    <row r="1033" spans="4:35">
      <c r="D1033" s="95"/>
      <c r="E1033" s="198"/>
      <c r="F1033" s="95"/>
      <c r="G1033" s="95"/>
      <c r="H1033" s="95"/>
      <c r="I1033" s="95"/>
      <c r="J1033" s="95"/>
      <c r="K1033" s="95"/>
      <c r="L1033" s="95"/>
      <c r="M1033" s="95"/>
      <c r="N1033" s="95"/>
      <c r="O1033" s="95"/>
      <c r="P1033" s="95"/>
      <c r="Q1033" s="95"/>
      <c r="R1033" s="95"/>
      <c r="S1033" s="95"/>
      <c r="T1033" s="95"/>
      <c r="U1033" s="95"/>
      <c r="V1033" s="95"/>
      <c r="W1033" s="95"/>
      <c r="X1033" s="95"/>
      <c r="Y1033" s="95"/>
      <c r="Z1033" s="95"/>
      <c r="AA1033" s="95"/>
      <c r="AB1033" s="95"/>
      <c r="AC1033" s="95"/>
      <c r="AD1033" s="95"/>
      <c r="AE1033" s="95"/>
      <c r="AF1033" s="95"/>
      <c r="AG1033" s="95"/>
      <c r="AH1033" s="316"/>
      <c r="AI1033" s="147"/>
    </row>
    <row r="1034" spans="4:35">
      <c r="D1034" s="95"/>
      <c r="E1034" s="198"/>
      <c r="F1034" s="95"/>
      <c r="G1034" s="95"/>
      <c r="H1034" s="95"/>
      <c r="I1034" s="95"/>
      <c r="J1034" s="95"/>
      <c r="K1034" s="95"/>
      <c r="L1034" s="95"/>
      <c r="M1034" s="95"/>
      <c r="N1034" s="95"/>
      <c r="O1034" s="95"/>
      <c r="P1034" s="95"/>
      <c r="Q1034" s="95"/>
      <c r="R1034" s="95"/>
      <c r="S1034" s="95"/>
      <c r="T1034" s="95"/>
      <c r="U1034" s="95"/>
      <c r="V1034" s="95"/>
      <c r="W1034" s="95"/>
      <c r="X1034" s="95"/>
      <c r="Y1034" s="95"/>
      <c r="Z1034" s="95"/>
      <c r="AA1034" s="95"/>
      <c r="AB1034" s="95"/>
      <c r="AC1034" s="95"/>
      <c r="AD1034" s="95"/>
      <c r="AE1034" s="95"/>
      <c r="AF1034" s="95"/>
      <c r="AG1034" s="95"/>
      <c r="AH1034" s="316"/>
      <c r="AI1034" s="147"/>
    </row>
    <row r="1035" spans="4:35">
      <c r="D1035" s="95"/>
      <c r="E1035" s="198"/>
      <c r="F1035" s="95"/>
      <c r="G1035" s="95"/>
      <c r="H1035" s="95"/>
      <c r="I1035" s="95"/>
      <c r="J1035" s="95"/>
      <c r="K1035" s="95"/>
      <c r="L1035" s="95"/>
      <c r="M1035" s="95"/>
      <c r="N1035" s="95"/>
      <c r="O1035" s="95"/>
      <c r="P1035" s="95"/>
      <c r="Q1035" s="95"/>
      <c r="R1035" s="95"/>
      <c r="S1035" s="95"/>
      <c r="T1035" s="95"/>
      <c r="U1035" s="95"/>
      <c r="V1035" s="95"/>
      <c r="W1035" s="95"/>
      <c r="X1035" s="95"/>
      <c r="Y1035" s="95"/>
      <c r="Z1035" s="95"/>
      <c r="AA1035" s="95"/>
      <c r="AB1035" s="95"/>
      <c r="AC1035" s="95"/>
      <c r="AD1035" s="95"/>
      <c r="AE1035" s="95"/>
      <c r="AF1035" s="95"/>
      <c r="AG1035" s="95"/>
      <c r="AH1035" s="316"/>
      <c r="AI1035" s="147"/>
    </row>
    <row r="1036" spans="4:35">
      <c r="D1036" s="95"/>
      <c r="E1036" s="198"/>
      <c r="F1036" s="95"/>
      <c r="G1036" s="95"/>
      <c r="H1036" s="95"/>
      <c r="I1036" s="95"/>
      <c r="J1036" s="95"/>
      <c r="K1036" s="95"/>
      <c r="L1036" s="95"/>
      <c r="M1036" s="95"/>
      <c r="N1036" s="95"/>
      <c r="O1036" s="95"/>
      <c r="P1036" s="95"/>
      <c r="Q1036" s="95"/>
      <c r="R1036" s="95"/>
      <c r="S1036" s="95"/>
      <c r="T1036" s="95"/>
      <c r="U1036" s="95"/>
      <c r="V1036" s="95"/>
      <c r="W1036" s="95"/>
      <c r="X1036" s="95"/>
      <c r="Y1036" s="95"/>
      <c r="Z1036" s="95"/>
      <c r="AA1036" s="95"/>
      <c r="AB1036" s="95"/>
      <c r="AC1036" s="95"/>
      <c r="AD1036" s="95"/>
      <c r="AE1036" s="95"/>
      <c r="AF1036" s="95"/>
      <c r="AG1036" s="95"/>
      <c r="AH1036" s="316"/>
      <c r="AI1036" s="147"/>
    </row>
    <row r="1037" spans="4:35">
      <c r="D1037" s="95"/>
      <c r="E1037" s="198"/>
      <c r="F1037" s="95"/>
      <c r="G1037" s="95"/>
      <c r="H1037" s="95"/>
      <c r="I1037" s="95"/>
      <c r="J1037" s="95"/>
      <c r="K1037" s="95"/>
      <c r="L1037" s="95"/>
      <c r="M1037" s="95"/>
      <c r="N1037" s="95"/>
      <c r="O1037" s="95"/>
      <c r="P1037" s="95"/>
      <c r="Q1037" s="95"/>
      <c r="R1037" s="95"/>
      <c r="S1037" s="95"/>
      <c r="T1037" s="95"/>
      <c r="U1037" s="95"/>
      <c r="V1037" s="95"/>
      <c r="W1037" s="95"/>
      <c r="X1037" s="95"/>
      <c r="Y1037" s="95"/>
      <c r="Z1037" s="95"/>
      <c r="AA1037" s="95"/>
      <c r="AB1037" s="95"/>
      <c r="AC1037" s="95"/>
      <c r="AD1037" s="95"/>
      <c r="AE1037" s="95"/>
      <c r="AF1037" s="95"/>
      <c r="AG1037" s="95"/>
      <c r="AH1037" s="316"/>
      <c r="AI1037" s="147"/>
    </row>
    <row r="1038" spans="4:35">
      <c r="D1038" s="95"/>
      <c r="E1038" s="198"/>
      <c r="F1038" s="95"/>
      <c r="G1038" s="95"/>
      <c r="H1038" s="95"/>
      <c r="I1038" s="95"/>
      <c r="J1038" s="95"/>
      <c r="K1038" s="95"/>
      <c r="L1038" s="95"/>
      <c r="M1038" s="95"/>
      <c r="N1038" s="95"/>
      <c r="O1038" s="95"/>
      <c r="P1038" s="95"/>
      <c r="Q1038" s="95"/>
      <c r="R1038" s="95"/>
      <c r="S1038" s="95"/>
      <c r="T1038" s="95"/>
      <c r="U1038" s="95"/>
      <c r="V1038" s="95"/>
      <c r="W1038" s="95"/>
      <c r="X1038" s="95"/>
      <c r="Y1038" s="95"/>
      <c r="Z1038" s="95"/>
      <c r="AA1038" s="95"/>
      <c r="AB1038" s="95"/>
      <c r="AC1038" s="95"/>
      <c r="AD1038" s="95"/>
      <c r="AE1038" s="95"/>
      <c r="AF1038" s="95"/>
      <c r="AG1038" s="95"/>
      <c r="AH1038" s="316"/>
      <c r="AI1038" s="147"/>
    </row>
    <row r="1039" spans="4:35">
      <c r="D1039" s="95"/>
      <c r="E1039" s="198"/>
      <c r="F1039" s="95"/>
      <c r="G1039" s="95"/>
      <c r="H1039" s="95"/>
      <c r="I1039" s="95"/>
      <c r="J1039" s="95"/>
      <c r="K1039" s="95"/>
      <c r="L1039" s="95"/>
      <c r="M1039" s="95"/>
      <c r="N1039" s="95"/>
      <c r="O1039" s="95"/>
      <c r="P1039" s="95"/>
      <c r="Q1039" s="95"/>
      <c r="R1039" s="95"/>
      <c r="S1039" s="95"/>
      <c r="T1039" s="95"/>
      <c r="U1039" s="95"/>
      <c r="V1039" s="95"/>
      <c r="W1039" s="95"/>
      <c r="X1039" s="95"/>
      <c r="Y1039" s="95"/>
      <c r="Z1039" s="95"/>
      <c r="AA1039" s="95"/>
      <c r="AB1039" s="95"/>
      <c r="AC1039" s="95"/>
      <c r="AD1039" s="95"/>
      <c r="AE1039" s="95"/>
      <c r="AF1039" s="95"/>
      <c r="AG1039" s="95"/>
      <c r="AH1039" s="316"/>
      <c r="AI1039" s="147"/>
    </row>
    <row r="1040" spans="4:35">
      <c r="D1040" s="95"/>
      <c r="E1040" s="198"/>
      <c r="F1040" s="95"/>
      <c r="G1040" s="95"/>
      <c r="H1040" s="95"/>
      <c r="I1040" s="95"/>
      <c r="J1040" s="95"/>
      <c r="K1040" s="95"/>
      <c r="L1040" s="95"/>
      <c r="M1040" s="95"/>
      <c r="N1040" s="95"/>
      <c r="O1040" s="95"/>
      <c r="P1040" s="95"/>
      <c r="Q1040" s="95"/>
      <c r="R1040" s="95"/>
      <c r="S1040" s="95"/>
      <c r="T1040" s="95"/>
      <c r="U1040" s="95"/>
      <c r="V1040" s="95"/>
      <c r="W1040" s="95"/>
      <c r="X1040" s="95"/>
      <c r="Y1040" s="95"/>
      <c r="Z1040" s="95"/>
      <c r="AA1040" s="95"/>
      <c r="AB1040" s="95"/>
      <c r="AC1040" s="95"/>
      <c r="AD1040" s="95"/>
      <c r="AE1040" s="95"/>
      <c r="AF1040" s="95"/>
      <c r="AG1040" s="95"/>
      <c r="AH1040" s="316"/>
      <c r="AI1040" s="147"/>
    </row>
    <row r="1041" spans="4:35">
      <c r="D1041" s="95"/>
      <c r="E1041" s="198"/>
      <c r="F1041" s="95"/>
      <c r="G1041" s="95"/>
      <c r="H1041" s="95"/>
      <c r="I1041" s="95"/>
      <c r="J1041" s="95"/>
      <c r="K1041" s="95"/>
      <c r="L1041" s="95"/>
      <c r="M1041" s="95"/>
      <c r="N1041" s="95"/>
      <c r="O1041" s="95"/>
      <c r="P1041" s="95"/>
      <c r="Q1041" s="95"/>
      <c r="R1041" s="95"/>
      <c r="S1041" s="95"/>
      <c r="T1041" s="95"/>
      <c r="U1041" s="95"/>
      <c r="V1041" s="95"/>
      <c r="W1041" s="95"/>
      <c r="X1041" s="95"/>
      <c r="Y1041" s="95"/>
      <c r="Z1041" s="95"/>
      <c r="AA1041" s="95"/>
      <c r="AB1041" s="95"/>
      <c r="AC1041" s="95"/>
      <c r="AD1041" s="95"/>
      <c r="AE1041" s="95"/>
      <c r="AF1041" s="95"/>
      <c r="AG1041" s="95"/>
      <c r="AH1041" s="316"/>
      <c r="AI1041" s="147"/>
    </row>
    <row r="1042" spans="4:35">
      <c r="D1042" s="95"/>
      <c r="E1042" s="198"/>
      <c r="F1042" s="95"/>
      <c r="G1042" s="95"/>
      <c r="H1042" s="95"/>
      <c r="I1042" s="95"/>
      <c r="J1042" s="95"/>
      <c r="K1042" s="95"/>
      <c r="L1042" s="95"/>
      <c r="M1042" s="95"/>
      <c r="N1042" s="95"/>
      <c r="O1042" s="95"/>
      <c r="P1042" s="95"/>
      <c r="Q1042" s="95"/>
      <c r="R1042" s="95"/>
      <c r="S1042" s="95"/>
      <c r="T1042" s="95"/>
      <c r="U1042" s="95"/>
      <c r="V1042" s="95"/>
      <c r="W1042" s="95"/>
      <c r="X1042" s="95"/>
      <c r="Y1042" s="95"/>
      <c r="Z1042" s="95"/>
      <c r="AA1042" s="95"/>
      <c r="AB1042" s="95"/>
      <c r="AC1042" s="95"/>
      <c r="AD1042" s="95"/>
      <c r="AE1042" s="95"/>
      <c r="AF1042" s="95"/>
      <c r="AG1042" s="95"/>
      <c r="AH1042" s="316"/>
      <c r="AI1042" s="147"/>
    </row>
    <row r="1043" spans="4:35">
      <c r="D1043" s="95"/>
      <c r="E1043" s="198"/>
      <c r="F1043" s="95"/>
      <c r="G1043" s="95"/>
      <c r="H1043" s="95"/>
      <c r="I1043" s="95"/>
      <c r="J1043" s="95"/>
      <c r="K1043" s="95"/>
      <c r="L1043" s="95"/>
      <c r="M1043" s="95"/>
      <c r="N1043" s="95"/>
      <c r="O1043" s="95"/>
      <c r="P1043" s="95"/>
      <c r="Q1043" s="95"/>
      <c r="R1043" s="95"/>
      <c r="S1043" s="95"/>
      <c r="T1043" s="95"/>
      <c r="U1043" s="95"/>
      <c r="V1043" s="95"/>
      <c r="W1043" s="95"/>
      <c r="X1043" s="95"/>
      <c r="Y1043" s="95"/>
      <c r="Z1043" s="95"/>
      <c r="AA1043" s="95"/>
      <c r="AB1043" s="95"/>
      <c r="AC1043" s="95"/>
      <c r="AD1043" s="95"/>
      <c r="AE1043" s="95"/>
      <c r="AF1043" s="95"/>
      <c r="AG1043" s="95"/>
      <c r="AH1043" s="316"/>
      <c r="AI1043" s="147"/>
    </row>
    <row r="1044" spans="4:35">
      <c r="D1044" s="95"/>
      <c r="E1044" s="198"/>
      <c r="F1044" s="95"/>
      <c r="G1044" s="95"/>
      <c r="H1044" s="95"/>
      <c r="I1044" s="95"/>
      <c r="J1044" s="95"/>
      <c r="K1044" s="95"/>
      <c r="L1044" s="95"/>
      <c r="M1044" s="95"/>
      <c r="N1044" s="95"/>
      <c r="O1044" s="95"/>
      <c r="P1044" s="95"/>
      <c r="Q1044" s="95"/>
      <c r="R1044" s="95"/>
      <c r="S1044" s="95"/>
      <c r="T1044" s="95"/>
      <c r="U1044" s="95"/>
      <c r="V1044" s="95"/>
      <c r="W1044" s="95"/>
      <c r="X1044" s="95"/>
      <c r="Y1044" s="95"/>
      <c r="Z1044" s="95"/>
      <c r="AA1044" s="95"/>
      <c r="AB1044" s="95"/>
      <c r="AC1044" s="95"/>
      <c r="AD1044" s="95"/>
      <c r="AE1044" s="95"/>
      <c r="AF1044" s="95"/>
      <c r="AG1044" s="95"/>
      <c r="AH1044" s="316"/>
      <c r="AI1044" s="147"/>
    </row>
    <row r="1045" spans="4:35">
      <c r="D1045" s="95"/>
      <c r="E1045" s="198"/>
      <c r="F1045" s="95"/>
      <c r="G1045" s="95"/>
      <c r="H1045" s="95"/>
      <c r="I1045" s="95"/>
      <c r="J1045" s="95"/>
      <c r="K1045" s="95"/>
      <c r="L1045" s="95"/>
      <c r="M1045" s="95"/>
      <c r="N1045" s="95"/>
      <c r="O1045" s="95"/>
      <c r="P1045" s="95"/>
      <c r="Q1045" s="95"/>
      <c r="R1045" s="95"/>
      <c r="S1045" s="95"/>
      <c r="T1045" s="95"/>
      <c r="U1045" s="95"/>
      <c r="V1045" s="95"/>
      <c r="W1045" s="95"/>
      <c r="X1045" s="95"/>
      <c r="Y1045" s="95"/>
      <c r="Z1045" s="95"/>
      <c r="AA1045" s="95"/>
      <c r="AB1045" s="95"/>
      <c r="AC1045" s="95"/>
      <c r="AD1045" s="95"/>
      <c r="AE1045" s="95"/>
      <c r="AF1045" s="95"/>
      <c r="AG1045" s="95"/>
      <c r="AH1045" s="316"/>
      <c r="AI1045" s="147"/>
    </row>
    <row r="1046" spans="4:35">
      <c r="D1046" s="95"/>
      <c r="E1046" s="198"/>
      <c r="F1046" s="95"/>
      <c r="G1046" s="95"/>
      <c r="H1046" s="95"/>
      <c r="I1046" s="95"/>
      <c r="J1046" s="95"/>
      <c r="K1046" s="95"/>
      <c r="L1046" s="95"/>
      <c r="M1046" s="95"/>
      <c r="N1046" s="95"/>
      <c r="O1046" s="95"/>
      <c r="P1046" s="95"/>
      <c r="Q1046" s="95"/>
      <c r="R1046" s="95"/>
      <c r="S1046" s="95"/>
      <c r="T1046" s="95"/>
      <c r="U1046" s="95"/>
      <c r="V1046" s="95"/>
      <c r="W1046" s="95"/>
      <c r="X1046" s="95"/>
      <c r="Y1046" s="95"/>
      <c r="Z1046" s="95"/>
      <c r="AA1046" s="95"/>
      <c r="AB1046" s="95"/>
      <c r="AC1046" s="95"/>
      <c r="AD1046" s="95"/>
      <c r="AE1046" s="95"/>
      <c r="AF1046" s="95"/>
      <c r="AG1046" s="95"/>
      <c r="AH1046" s="316"/>
      <c r="AI1046" s="147"/>
    </row>
    <row r="1047" spans="4:35">
      <c r="D1047" s="95"/>
      <c r="E1047" s="198"/>
      <c r="F1047" s="95"/>
      <c r="G1047" s="95"/>
      <c r="H1047" s="95"/>
      <c r="I1047" s="95"/>
      <c r="J1047" s="95"/>
      <c r="K1047" s="95"/>
      <c r="L1047" s="95"/>
      <c r="M1047" s="95"/>
      <c r="N1047" s="95"/>
      <c r="O1047" s="95"/>
      <c r="P1047" s="95"/>
      <c r="Q1047" s="95"/>
      <c r="R1047" s="95"/>
      <c r="S1047" s="95"/>
      <c r="T1047" s="95"/>
      <c r="U1047" s="95"/>
      <c r="V1047" s="95"/>
      <c r="W1047" s="95"/>
      <c r="X1047" s="95"/>
      <c r="Y1047" s="95"/>
      <c r="Z1047" s="95"/>
      <c r="AA1047" s="95"/>
      <c r="AB1047" s="95"/>
      <c r="AC1047" s="95"/>
      <c r="AD1047" s="95"/>
      <c r="AE1047" s="95"/>
      <c r="AF1047" s="95"/>
      <c r="AG1047" s="95"/>
      <c r="AH1047" s="316"/>
      <c r="AI1047" s="147"/>
    </row>
    <row r="1048" spans="4:35">
      <c r="D1048" s="95"/>
      <c r="E1048" s="198"/>
      <c r="F1048" s="95"/>
      <c r="G1048" s="95"/>
      <c r="H1048" s="95"/>
      <c r="I1048" s="95"/>
      <c r="J1048" s="95"/>
      <c r="K1048" s="95"/>
      <c r="L1048" s="95"/>
      <c r="M1048" s="95"/>
      <c r="N1048" s="95"/>
      <c r="O1048" s="95"/>
      <c r="P1048" s="95"/>
      <c r="Q1048" s="95"/>
      <c r="R1048" s="95"/>
      <c r="S1048" s="95"/>
      <c r="T1048" s="95"/>
      <c r="U1048" s="95"/>
      <c r="V1048" s="95"/>
      <c r="W1048" s="95"/>
      <c r="X1048" s="95"/>
      <c r="Y1048" s="95"/>
      <c r="Z1048" s="95"/>
      <c r="AA1048" s="95"/>
      <c r="AB1048" s="95"/>
      <c r="AC1048" s="95"/>
      <c r="AD1048" s="95"/>
      <c r="AE1048" s="95"/>
      <c r="AF1048" s="95"/>
      <c r="AG1048" s="95"/>
      <c r="AH1048" s="316"/>
      <c r="AI1048" s="147"/>
    </row>
    <row r="1049" spans="4:35">
      <c r="D1049" s="95"/>
      <c r="E1049" s="198"/>
      <c r="F1049" s="95"/>
      <c r="G1049" s="95"/>
      <c r="H1049" s="95"/>
      <c r="I1049" s="95"/>
      <c r="J1049" s="95"/>
      <c r="K1049" s="95"/>
      <c r="L1049" s="95"/>
      <c r="M1049" s="95"/>
      <c r="N1049" s="95"/>
      <c r="O1049" s="95"/>
      <c r="P1049" s="95"/>
      <c r="Q1049" s="95"/>
      <c r="R1049" s="95"/>
      <c r="S1049" s="95"/>
      <c r="T1049" s="95"/>
      <c r="U1049" s="95"/>
      <c r="V1049" s="95"/>
      <c r="W1049" s="95"/>
      <c r="X1049" s="95"/>
      <c r="Y1049" s="95"/>
      <c r="Z1049" s="95"/>
      <c r="AA1049" s="95"/>
      <c r="AB1049" s="95"/>
      <c r="AC1049" s="95"/>
      <c r="AD1049" s="95"/>
      <c r="AE1049" s="95"/>
      <c r="AF1049" s="95"/>
      <c r="AG1049" s="95"/>
      <c r="AH1049" s="316"/>
      <c r="AI1049" s="147"/>
    </row>
    <row r="1050" spans="4:35">
      <c r="D1050" s="95"/>
      <c r="E1050" s="198"/>
      <c r="F1050" s="95"/>
      <c r="G1050" s="95"/>
      <c r="H1050" s="95"/>
      <c r="I1050" s="95"/>
      <c r="J1050" s="95"/>
      <c r="K1050" s="95"/>
      <c r="L1050" s="95"/>
      <c r="M1050" s="95"/>
      <c r="N1050" s="95"/>
      <c r="O1050" s="95"/>
      <c r="P1050" s="95"/>
      <c r="Q1050" s="95"/>
      <c r="R1050" s="95"/>
      <c r="S1050" s="95"/>
      <c r="T1050" s="95"/>
      <c r="U1050" s="95"/>
      <c r="V1050" s="95"/>
      <c r="W1050" s="95"/>
      <c r="X1050" s="95"/>
      <c r="Y1050" s="95"/>
      <c r="Z1050" s="95"/>
      <c r="AA1050" s="95"/>
      <c r="AB1050" s="95"/>
      <c r="AC1050" s="95"/>
      <c r="AD1050" s="95"/>
      <c r="AE1050" s="95"/>
      <c r="AF1050" s="95"/>
      <c r="AG1050" s="95"/>
      <c r="AH1050" s="316"/>
      <c r="AI1050" s="147"/>
    </row>
    <row r="1051" spans="4:35">
      <c r="D1051" s="95"/>
      <c r="E1051" s="198"/>
      <c r="F1051" s="95"/>
      <c r="G1051" s="95"/>
      <c r="H1051" s="95"/>
      <c r="I1051" s="95"/>
      <c r="J1051" s="95"/>
      <c r="K1051" s="95"/>
      <c r="L1051" s="95"/>
      <c r="M1051" s="95"/>
      <c r="N1051" s="95"/>
      <c r="O1051" s="95"/>
      <c r="P1051" s="95"/>
      <c r="Q1051" s="95"/>
      <c r="R1051" s="95"/>
      <c r="S1051" s="95"/>
      <c r="T1051" s="95"/>
      <c r="U1051" s="95"/>
      <c r="V1051" s="95"/>
      <c r="W1051" s="95"/>
      <c r="X1051" s="95"/>
      <c r="Y1051" s="95"/>
      <c r="Z1051" s="95"/>
      <c r="AA1051" s="95"/>
      <c r="AB1051" s="95"/>
      <c r="AC1051" s="95"/>
      <c r="AD1051" s="95"/>
      <c r="AE1051" s="95"/>
      <c r="AF1051" s="95"/>
      <c r="AG1051" s="95"/>
      <c r="AH1051" s="316"/>
      <c r="AI1051" s="147"/>
    </row>
    <row r="1052" spans="4:35">
      <c r="D1052" s="95"/>
      <c r="E1052" s="198"/>
      <c r="F1052" s="95"/>
      <c r="G1052" s="95"/>
      <c r="H1052" s="95"/>
      <c r="I1052" s="95"/>
      <c r="J1052" s="95"/>
      <c r="K1052" s="95"/>
      <c r="L1052" s="95"/>
      <c r="M1052" s="95"/>
      <c r="N1052" s="95"/>
      <c r="O1052" s="95"/>
      <c r="P1052" s="95"/>
      <c r="Q1052" s="95"/>
      <c r="R1052" s="95"/>
      <c r="S1052" s="95"/>
      <c r="T1052" s="95"/>
      <c r="U1052" s="95"/>
      <c r="V1052" s="95"/>
      <c r="W1052" s="95"/>
      <c r="X1052" s="95"/>
      <c r="Y1052" s="95"/>
      <c r="Z1052" s="95"/>
      <c r="AA1052" s="95"/>
      <c r="AB1052" s="95"/>
      <c r="AC1052" s="95"/>
      <c r="AD1052" s="95"/>
      <c r="AE1052" s="95"/>
      <c r="AF1052" s="95"/>
      <c r="AG1052" s="95"/>
      <c r="AH1052" s="316"/>
      <c r="AI1052" s="147"/>
    </row>
    <row r="1053" spans="4:35">
      <c r="D1053" s="95"/>
      <c r="E1053" s="198"/>
      <c r="F1053" s="95"/>
      <c r="G1053" s="95"/>
      <c r="H1053" s="95"/>
      <c r="I1053" s="95"/>
      <c r="J1053" s="95"/>
      <c r="K1053" s="95"/>
      <c r="L1053" s="95"/>
      <c r="M1053" s="95"/>
      <c r="N1053" s="95"/>
      <c r="O1053" s="95"/>
      <c r="P1053" s="95"/>
      <c r="Q1053" s="95"/>
      <c r="R1053" s="95"/>
      <c r="S1053" s="95"/>
      <c r="T1053" s="95"/>
      <c r="U1053" s="95"/>
      <c r="V1053" s="95"/>
      <c r="W1053" s="95"/>
      <c r="X1053" s="95"/>
      <c r="Y1053" s="95"/>
      <c r="Z1053" s="95"/>
      <c r="AA1053" s="95"/>
      <c r="AB1053" s="95"/>
      <c r="AC1053" s="95"/>
      <c r="AD1053" s="95"/>
      <c r="AE1053" s="95"/>
      <c r="AF1053" s="95"/>
      <c r="AG1053" s="95"/>
      <c r="AH1053" s="316"/>
      <c r="AI1053" s="147"/>
    </row>
    <row r="1054" spans="4:35">
      <c r="D1054" s="95"/>
      <c r="E1054" s="198"/>
      <c r="F1054" s="95"/>
      <c r="G1054" s="95"/>
      <c r="H1054" s="95"/>
      <c r="I1054" s="95"/>
      <c r="J1054" s="95"/>
      <c r="K1054" s="95"/>
      <c r="L1054" s="95"/>
      <c r="M1054" s="95"/>
      <c r="N1054" s="95"/>
      <c r="O1054" s="95"/>
      <c r="P1054" s="95"/>
      <c r="Q1054" s="95"/>
      <c r="R1054" s="95"/>
      <c r="S1054" s="95"/>
      <c r="T1054" s="95"/>
      <c r="U1054" s="95"/>
      <c r="V1054" s="95"/>
      <c r="W1054" s="95"/>
      <c r="X1054" s="95"/>
      <c r="Y1054" s="95"/>
      <c r="Z1054" s="95"/>
      <c r="AA1054" s="95"/>
      <c r="AB1054" s="95"/>
      <c r="AC1054" s="95"/>
      <c r="AD1054" s="95"/>
      <c r="AE1054" s="95"/>
      <c r="AF1054" s="95"/>
      <c r="AG1054" s="95"/>
      <c r="AH1054" s="316"/>
      <c r="AI1054" s="147"/>
    </row>
    <row r="1055" spans="4:35">
      <c r="D1055" s="95"/>
      <c r="E1055" s="198"/>
      <c r="F1055" s="95"/>
      <c r="G1055" s="95"/>
      <c r="H1055" s="95"/>
      <c r="I1055" s="95"/>
      <c r="J1055" s="95"/>
      <c r="K1055" s="95"/>
      <c r="L1055" s="95"/>
      <c r="M1055" s="95"/>
      <c r="N1055" s="95"/>
      <c r="O1055" s="95"/>
      <c r="P1055" s="95"/>
      <c r="Q1055" s="95"/>
      <c r="R1055" s="95"/>
      <c r="S1055" s="95"/>
      <c r="T1055" s="95"/>
      <c r="U1055" s="95"/>
      <c r="V1055" s="95"/>
      <c r="W1055" s="95"/>
      <c r="X1055" s="95"/>
      <c r="Y1055" s="95"/>
      <c r="Z1055" s="95"/>
      <c r="AA1055" s="95"/>
      <c r="AB1055" s="95"/>
      <c r="AC1055" s="95"/>
      <c r="AD1055" s="95"/>
      <c r="AE1055" s="95"/>
      <c r="AF1055" s="95"/>
      <c r="AG1055" s="95"/>
      <c r="AH1055" s="316"/>
      <c r="AI1055" s="147"/>
    </row>
    <row r="1056" spans="4:35">
      <c r="D1056" s="95"/>
      <c r="E1056" s="198"/>
      <c r="F1056" s="95"/>
      <c r="G1056" s="95"/>
      <c r="H1056" s="95"/>
      <c r="I1056" s="95"/>
      <c r="J1056" s="95"/>
      <c r="K1056" s="95"/>
      <c r="L1056" s="95"/>
      <c r="M1056" s="95"/>
      <c r="N1056" s="95"/>
      <c r="O1056" s="95"/>
      <c r="P1056" s="95"/>
      <c r="Q1056" s="95"/>
      <c r="R1056" s="95"/>
      <c r="S1056" s="95"/>
      <c r="T1056" s="95"/>
      <c r="U1056" s="95"/>
      <c r="V1056" s="95"/>
      <c r="W1056" s="95"/>
      <c r="X1056" s="95"/>
      <c r="Y1056" s="95"/>
      <c r="Z1056" s="95"/>
      <c r="AA1056" s="95"/>
      <c r="AB1056" s="95"/>
      <c r="AC1056" s="95"/>
      <c r="AD1056" s="95"/>
      <c r="AE1056" s="95"/>
      <c r="AF1056" s="95"/>
      <c r="AG1056" s="95"/>
      <c r="AH1056" s="316"/>
      <c r="AI1056" s="147"/>
    </row>
    <row r="1057" spans="4:35">
      <c r="D1057" s="95"/>
      <c r="E1057" s="198"/>
      <c r="F1057" s="95"/>
      <c r="G1057" s="95"/>
      <c r="H1057" s="95"/>
      <c r="I1057" s="95"/>
      <c r="J1057" s="95"/>
      <c r="K1057" s="95"/>
      <c r="L1057" s="95"/>
      <c r="M1057" s="95"/>
      <c r="N1057" s="95"/>
      <c r="O1057" s="95"/>
      <c r="P1057" s="95"/>
      <c r="Q1057" s="95"/>
      <c r="R1057" s="95"/>
      <c r="S1057" s="95"/>
      <c r="T1057" s="95"/>
      <c r="U1057" s="95"/>
      <c r="V1057" s="95"/>
      <c r="W1057" s="95"/>
      <c r="X1057" s="95"/>
      <c r="Y1057" s="95"/>
      <c r="Z1057" s="95"/>
      <c r="AA1057" s="95"/>
      <c r="AB1057" s="95"/>
      <c r="AC1057" s="95"/>
      <c r="AD1057" s="95"/>
      <c r="AE1057" s="95"/>
      <c r="AF1057" s="95"/>
      <c r="AG1057" s="95"/>
      <c r="AH1057" s="316"/>
      <c r="AI1057" s="147"/>
    </row>
    <row r="1058" spans="4:35">
      <c r="D1058" s="95"/>
      <c r="E1058" s="198"/>
      <c r="F1058" s="95"/>
      <c r="G1058" s="95"/>
      <c r="H1058" s="95"/>
      <c r="I1058" s="95"/>
      <c r="J1058" s="95"/>
      <c r="K1058" s="95"/>
      <c r="L1058" s="95"/>
      <c r="M1058" s="95"/>
      <c r="N1058" s="95"/>
      <c r="O1058" s="95"/>
      <c r="P1058" s="95"/>
      <c r="Q1058" s="95"/>
      <c r="R1058" s="95"/>
      <c r="S1058" s="95"/>
      <c r="T1058" s="95"/>
      <c r="U1058" s="95"/>
      <c r="V1058" s="95"/>
      <c r="W1058" s="95"/>
      <c r="X1058" s="95"/>
      <c r="Y1058" s="95"/>
      <c r="Z1058" s="95"/>
      <c r="AA1058" s="95"/>
      <c r="AB1058" s="95"/>
      <c r="AC1058" s="95"/>
      <c r="AD1058" s="95"/>
      <c r="AE1058" s="95"/>
      <c r="AF1058" s="95"/>
      <c r="AG1058" s="95"/>
      <c r="AH1058" s="316"/>
      <c r="AI1058" s="147"/>
    </row>
    <row r="1059" spans="4:35">
      <c r="D1059" s="95"/>
      <c r="E1059" s="198"/>
      <c r="F1059" s="95"/>
      <c r="G1059" s="95"/>
      <c r="H1059" s="95"/>
      <c r="I1059" s="95"/>
      <c r="J1059" s="95"/>
      <c r="K1059" s="95"/>
      <c r="L1059" s="95"/>
      <c r="M1059" s="95"/>
      <c r="N1059" s="95"/>
      <c r="O1059" s="95"/>
      <c r="P1059" s="95"/>
      <c r="Q1059" s="95"/>
      <c r="R1059" s="95"/>
      <c r="S1059" s="95"/>
      <c r="T1059" s="95"/>
      <c r="U1059" s="95"/>
      <c r="V1059" s="95"/>
      <c r="W1059" s="95"/>
      <c r="X1059" s="95"/>
      <c r="Y1059" s="95"/>
      <c r="Z1059" s="95"/>
      <c r="AA1059" s="95"/>
      <c r="AB1059" s="95"/>
      <c r="AC1059" s="95"/>
      <c r="AD1059" s="95"/>
      <c r="AE1059" s="95"/>
      <c r="AF1059" s="95"/>
      <c r="AG1059" s="95"/>
      <c r="AH1059" s="316"/>
      <c r="AI1059" s="147"/>
    </row>
    <row r="1060" spans="4:35">
      <c r="D1060" s="95"/>
      <c r="E1060" s="198"/>
      <c r="F1060" s="95"/>
      <c r="G1060" s="95"/>
      <c r="H1060" s="95"/>
      <c r="I1060" s="95"/>
      <c r="J1060" s="95"/>
      <c r="K1060" s="95"/>
      <c r="L1060" s="95"/>
      <c r="M1060" s="95"/>
      <c r="N1060" s="95"/>
      <c r="O1060" s="95"/>
      <c r="P1060" s="95"/>
      <c r="Q1060" s="95"/>
      <c r="R1060" s="95"/>
      <c r="S1060" s="95"/>
      <c r="T1060" s="95"/>
      <c r="U1060" s="95"/>
      <c r="V1060" s="95"/>
      <c r="W1060" s="95"/>
      <c r="X1060" s="95"/>
      <c r="Y1060" s="95"/>
      <c r="Z1060" s="95"/>
      <c r="AA1060" s="95"/>
      <c r="AB1060" s="95"/>
      <c r="AC1060" s="95"/>
      <c r="AD1060" s="95"/>
      <c r="AE1060" s="95"/>
      <c r="AF1060" s="95"/>
      <c r="AG1060" s="95"/>
      <c r="AH1060" s="316"/>
      <c r="AI1060" s="147"/>
    </row>
    <row r="1061" spans="4:35">
      <c r="D1061" s="95"/>
      <c r="E1061" s="198"/>
      <c r="F1061" s="95"/>
      <c r="G1061" s="95"/>
      <c r="H1061" s="95"/>
      <c r="I1061" s="95"/>
      <c r="J1061" s="95"/>
      <c r="K1061" s="95"/>
      <c r="L1061" s="95"/>
      <c r="M1061" s="95"/>
      <c r="N1061" s="95"/>
      <c r="O1061" s="95"/>
      <c r="P1061" s="95"/>
      <c r="Q1061" s="95"/>
      <c r="R1061" s="95"/>
      <c r="S1061" s="95"/>
      <c r="T1061" s="95"/>
      <c r="U1061" s="95"/>
      <c r="V1061" s="95"/>
      <c r="W1061" s="95"/>
      <c r="X1061" s="95"/>
      <c r="Y1061" s="95"/>
      <c r="Z1061" s="95"/>
      <c r="AA1061" s="95"/>
      <c r="AB1061" s="95"/>
      <c r="AC1061" s="95"/>
      <c r="AD1061" s="95"/>
      <c r="AE1061" s="95"/>
      <c r="AF1061" s="95"/>
      <c r="AG1061" s="95"/>
      <c r="AH1061" s="316"/>
      <c r="AI1061" s="147"/>
    </row>
    <row r="1062" spans="4:35">
      <c r="D1062" s="95"/>
      <c r="E1062" s="198"/>
      <c r="F1062" s="95"/>
      <c r="G1062" s="95"/>
      <c r="H1062" s="95"/>
      <c r="I1062" s="95"/>
      <c r="J1062" s="95"/>
      <c r="K1062" s="95"/>
      <c r="L1062" s="95"/>
      <c r="M1062" s="95"/>
      <c r="N1062" s="95"/>
      <c r="O1062" s="95"/>
      <c r="P1062" s="95"/>
      <c r="Q1062" s="95"/>
      <c r="R1062" s="95"/>
      <c r="S1062" s="95"/>
      <c r="T1062" s="95"/>
      <c r="U1062" s="95"/>
      <c r="V1062" s="95"/>
      <c r="W1062" s="95"/>
      <c r="X1062" s="95"/>
      <c r="Y1062" s="95"/>
      <c r="Z1062" s="95"/>
      <c r="AA1062" s="95"/>
      <c r="AB1062" s="95"/>
      <c r="AC1062" s="95"/>
      <c r="AD1062" s="95"/>
      <c r="AE1062" s="95"/>
      <c r="AF1062" s="95"/>
      <c r="AG1062" s="95"/>
      <c r="AH1062" s="316"/>
      <c r="AI1062" s="147"/>
    </row>
    <row r="1063" spans="4:35">
      <c r="D1063" s="95"/>
      <c r="E1063" s="198"/>
      <c r="F1063" s="95"/>
      <c r="G1063" s="95"/>
      <c r="H1063" s="95"/>
      <c r="I1063" s="95"/>
      <c r="J1063" s="95"/>
      <c r="K1063" s="95"/>
      <c r="L1063" s="95"/>
      <c r="M1063" s="95"/>
      <c r="N1063" s="95"/>
      <c r="O1063" s="95"/>
      <c r="P1063" s="95"/>
      <c r="Q1063" s="95"/>
      <c r="R1063" s="95"/>
      <c r="S1063" s="95"/>
      <c r="T1063" s="95"/>
      <c r="U1063" s="95"/>
      <c r="V1063" s="95"/>
      <c r="W1063" s="95"/>
      <c r="X1063" s="95"/>
      <c r="Y1063" s="95"/>
      <c r="Z1063" s="95"/>
      <c r="AA1063" s="95"/>
      <c r="AB1063" s="95"/>
      <c r="AC1063" s="95"/>
      <c r="AD1063" s="95"/>
      <c r="AE1063" s="95"/>
      <c r="AF1063" s="95"/>
      <c r="AG1063" s="95"/>
      <c r="AH1063" s="316"/>
      <c r="AI1063" s="147"/>
    </row>
    <row r="1064" spans="4:35">
      <c r="D1064" s="95"/>
      <c r="E1064" s="198"/>
      <c r="F1064" s="95"/>
      <c r="G1064" s="95"/>
      <c r="H1064" s="95"/>
      <c r="I1064" s="95"/>
      <c r="J1064" s="95"/>
      <c r="K1064" s="95"/>
      <c r="L1064" s="95"/>
      <c r="M1064" s="95"/>
      <c r="N1064" s="95"/>
      <c r="O1064" s="95"/>
      <c r="P1064" s="95"/>
      <c r="Q1064" s="95"/>
      <c r="R1064" s="95"/>
      <c r="S1064" s="95"/>
      <c r="T1064" s="95"/>
      <c r="U1064" s="95"/>
      <c r="V1064" s="95"/>
      <c r="W1064" s="95"/>
      <c r="X1064" s="95"/>
      <c r="Y1064" s="95"/>
      <c r="Z1064" s="95"/>
      <c r="AA1064" s="95"/>
      <c r="AB1064" s="95"/>
      <c r="AC1064" s="95"/>
      <c r="AD1064" s="95"/>
      <c r="AE1064" s="95"/>
      <c r="AF1064" s="95"/>
      <c r="AG1064" s="95"/>
      <c r="AH1064" s="316"/>
      <c r="AI1064" s="147"/>
    </row>
    <row r="1065" spans="4:35">
      <c r="D1065" s="95"/>
      <c r="E1065" s="198"/>
      <c r="F1065" s="95"/>
      <c r="G1065" s="95"/>
      <c r="H1065" s="95"/>
      <c r="I1065" s="95"/>
      <c r="J1065" s="95"/>
      <c r="K1065" s="95"/>
      <c r="L1065" s="95"/>
      <c r="M1065" s="95"/>
      <c r="N1065" s="95"/>
      <c r="O1065" s="95"/>
      <c r="P1065" s="95"/>
      <c r="Q1065" s="95"/>
      <c r="R1065" s="95"/>
      <c r="S1065" s="95"/>
      <c r="T1065" s="95"/>
      <c r="U1065" s="95"/>
      <c r="V1065" s="95"/>
      <c r="W1065" s="95"/>
      <c r="X1065" s="95"/>
      <c r="Y1065" s="95"/>
      <c r="Z1065" s="95"/>
      <c r="AA1065" s="95"/>
      <c r="AB1065" s="95"/>
      <c r="AC1065" s="95"/>
      <c r="AD1065" s="95"/>
      <c r="AE1065" s="95"/>
      <c r="AF1065" s="95"/>
      <c r="AG1065" s="95"/>
      <c r="AH1065" s="316"/>
      <c r="AI1065" s="147"/>
    </row>
    <row r="1066" spans="4:35">
      <c r="D1066" s="95"/>
      <c r="E1066" s="198"/>
      <c r="F1066" s="95"/>
      <c r="G1066" s="95"/>
      <c r="H1066" s="95"/>
      <c r="I1066" s="95"/>
      <c r="J1066" s="95"/>
      <c r="K1066" s="95"/>
      <c r="L1066" s="95"/>
      <c r="M1066" s="95"/>
      <c r="N1066" s="95"/>
      <c r="O1066" s="95"/>
      <c r="P1066" s="95"/>
      <c r="Q1066" s="95"/>
      <c r="R1066" s="95"/>
      <c r="S1066" s="95"/>
      <c r="T1066" s="95"/>
      <c r="U1066" s="95"/>
      <c r="V1066" s="95"/>
      <c r="W1066" s="95"/>
      <c r="X1066" s="95"/>
      <c r="Y1066" s="95"/>
      <c r="Z1066" s="95"/>
      <c r="AA1066" s="95"/>
      <c r="AB1066" s="95"/>
      <c r="AC1066" s="95"/>
      <c r="AD1066" s="95"/>
      <c r="AE1066" s="95"/>
      <c r="AF1066" s="95"/>
      <c r="AG1066" s="95"/>
      <c r="AH1066" s="316"/>
      <c r="AI1066" s="147"/>
    </row>
    <row r="1067" spans="4:35">
      <c r="D1067" s="95"/>
      <c r="E1067" s="198"/>
      <c r="F1067" s="95"/>
      <c r="G1067" s="95"/>
      <c r="H1067" s="95"/>
      <c r="I1067" s="95"/>
      <c r="J1067" s="95"/>
      <c r="K1067" s="95"/>
      <c r="L1067" s="95"/>
      <c r="M1067" s="95"/>
      <c r="N1067" s="95"/>
      <c r="O1067" s="95"/>
      <c r="P1067" s="95"/>
      <c r="Q1067" s="95"/>
      <c r="R1067" s="95"/>
      <c r="S1067" s="95"/>
      <c r="T1067" s="95"/>
      <c r="U1067" s="95"/>
      <c r="V1067" s="95"/>
      <c r="W1067" s="95"/>
      <c r="X1067" s="95"/>
      <c r="Y1067" s="95"/>
      <c r="Z1067" s="95"/>
      <c r="AA1067" s="95"/>
      <c r="AB1067" s="95"/>
      <c r="AC1067" s="95"/>
      <c r="AD1067" s="95"/>
      <c r="AE1067" s="95"/>
      <c r="AF1067" s="95"/>
      <c r="AG1067" s="95"/>
      <c r="AH1067" s="316"/>
      <c r="AI1067" s="147"/>
    </row>
    <row r="1068" spans="4:35">
      <c r="D1068" s="95"/>
      <c r="E1068" s="198"/>
      <c r="F1068" s="95"/>
      <c r="G1068" s="95"/>
      <c r="H1068" s="95"/>
      <c r="I1068" s="95"/>
      <c r="J1068" s="95"/>
      <c r="K1068" s="95"/>
      <c r="L1068" s="95"/>
      <c r="M1068" s="95"/>
      <c r="N1068" s="95"/>
      <c r="O1068" s="95"/>
      <c r="P1068" s="95"/>
      <c r="Q1068" s="95"/>
      <c r="R1068" s="95"/>
      <c r="S1068" s="95"/>
      <c r="T1068" s="95"/>
      <c r="U1068" s="95"/>
      <c r="V1068" s="95"/>
      <c r="W1068" s="95"/>
      <c r="X1068" s="95"/>
      <c r="Y1068" s="95"/>
      <c r="Z1068" s="95"/>
      <c r="AA1068" s="95"/>
      <c r="AB1068" s="95"/>
      <c r="AC1068" s="95"/>
      <c r="AD1068" s="95"/>
      <c r="AE1068" s="95"/>
      <c r="AF1068" s="95"/>
      <c r="AG1068" s="95"/>
      <c r="AH1068" s="316"/>
      <c r="AI1068" s="147"/>
    </row>
    <row r="1069" spans="4:35">
      <c r="D1069" s="95"/>
      <c r="E1069" s="198"/>
      <c r="F1069" s="95"/>
      <c r="G1069" s="95"/>
      <c r="H1069" s="95"/>
      <c r="I1069" s="95"/>
      <c r="J1069" s="95"/>
      <c r="K1069" s="95"/>
      <c r="L1069" s="95"/>
      <c r="M1069" s="95"/>
      <c r="N1069" s="95"/>
      <c r="O1069" s="95"/>
      <c r="P1069" s="95"/>
      <c r="Q1069" s="95"/>
      <c r="R1069" s="95"/>
      <c r="S1069" s="95"/>
      <c r="T1069" s="95"/>
      <c r="U1069" s="95"/>
      <c r="V1069" s="95"/>
      <c r="W1069" s="95"/>
      <c r="X1069" s="95"/>
      <c r="Y1069" s="95"/>
      <c r="Z1069" s="95"/>
      <c r="AA1069" s="95"/>
      <c r="AB1069" s="95"/>
      <c r="AC1069" s="95"/>
      <c r="AD1069" s="95"/>
      <c r="AE1069" s="95"/>
      <c r="AF1069" s="95"/>
      <c r="AG1069" s="95"/>
      <c r="AH1069" s="316"/>
      <c r="AI1069" s="147"/>
    </row>
    <row r="1070" spans="4:35">
      <c r="D1070" s="95"/>
      <c r="E1070" s="198"/>
      <c r="F1070" s="95"/>
      <c r="G1070" s="95"/>
      <c r="H1070" s="95"/>
      <c r="I1070" s="95"/>
      <c r="J1070" s="95"/>
      <c r="K1070" s="95"/>
      <c r="L1070" s="95"/>
      <c r="M1070" s="95"/>
      <c r="N1070" s="95"/>
      <c r="O1070" s="95"/>
      <c r="P1070" s="95"/>
      <c r="Q1070" s="95"/>
      <c r="R1070" s="95"/>
      <c r="S1070" s="95"/>
      <c r="T1070" s="95"/>
      <c r="U1070" s="95"/>
      <c r="V1070" s="95"/>
      <c r="W1070" s="95"/>
      <c r="X1070" s="95"/>
      <c r="Y1070" s="95"/>
      <c r="Z1070" s="95"/>
      <c r="AA1070" s="95"/>
      <c r="AB1070" s="95"/>
      <c r="AC1070" s="95"/>
      <c r="AD1070" s="95"/>
      <c r="AE1070" s="95"/>
      <c r="AF1070" s="95"/>
      <c r="AG1070" s="95"/>
      <c r="AH1070" s="316"/>
      <c r="AI1070" s="147"/>
    </row>
    <row r="1071" spans="4:35">
      <c r="D1071" s="95"/>
      <c r="E1071" s="198"/>
      <c r="F1071" s="95"/>
      <c r="G1071" s="95"/>
      <c r="H1071" s="95"/>
      <c r="I1071" s="95"/>
      <c r="J1071" s="95"/>
      <c r="K1071" s="95"/>
      <c r="L1071" s="95"/>
      <c r="M1071" s="95"/>
      <c r="N1071" s="95"/>
      <c r="O1071" s="95"/>
      <c r="P1071" s="95"/>
      <c r="Q1071" s="95"/>
      <c r="R1071" s="95"/>
      <c r="S1071" s="95"/>
      <c r="T1071" s="95"/>
      <c r="U1071" s="95"/>
      <c r="V1071" s="95"/>
      <c r="W1071" s="95"/>
      <c r="X1071" s="95"/>
      <c r="Y1071" s="95"/>
      <c r="Z1071" s="95"/>
      <c r="AA1071" s="95"/>
      <c r="AB1071" s="95"/>
      <c r="AC1071" s="95"/>
      <c r="AD1071" s="95"/>
      <c r="AE1071" s="95"/>
      <c r="AF1071" s="95"/>
      <c r="AG1071" s="95"/>
      <c r="AH1071" s="316"/>
      <c r="AI1071" s="147"/>
    </row>
    <row r="1072" spans="4:35">
      <c r="D1072" s="95"/>
      <c r="E1072" s="198"/>
      <c r="F1072" s="95"/>
      <c r="G1072" s="95"/>
      <c r="H1072" s="95"/>
      <c r="I1072" s="95"/>
      <c r="J1072" s="95"/>
      <c r="K1072" s="95"/>
      <c r="L1072" s="95"/>
      <c r="M1072" s="95"/>
      <c r="N1072" s="95"/>
      <c r="O1072" s="95"/>
      <c r="P1072" s="95"/>
      <c r="Q1072" s="95"/>
      <c r="R1072" s="95"/>
      <c r="S1072" s="95"/>
      <c r="T1072" s="95"/>
      <c r="U1072" s="95"/>
      <c r="V1072" s="95"/>
      <c r="W1072" s="95"/>
      <c r="X1072" s="95"/>
      <c r="Y1072" s="95"/>
      <c r="Z1072" s="95"/>
      <c r="AA1072" s="95"/>
      <c r="AB1072" s="95"/>
      <c r="AC1072" s="95"/>
      <c r="AD1072" s="95"/>
      <c r="AE1072" s="95"/>
      <c r="AF1072" s="95"/>
      <c r="AG1072" s="95"/>
      <c r="AH1072" s="316"/>
      <c r="AI1072" s="147"/>
    </row>
    <row r="1073" spans="4:35">
      <c r="D1073" s="95"/>
      <c r="E1073" s="198"/>
      <c r="F1073" s="95"/>
      <c r="G1073" s="95"/>
      <c r="H1073" s="95"/>
      <c r="I1073" s="95"/>
      <c r="J1073" s="95"/>
      <c r="K1073" s="95"/>
      <c r="L1073" s="95"/>
      <c r="M1073" s="95"/>
      <c r="N1073" s="95"/>
      <c r="O1073" s="95"/>
      <c r="P1073" s="95"/>
      <c r="Q1073" s="95"/>
      <c r="R1073" s="95"/>
      <c r="S1073" s="95"/>
      <c r="T1073" s="95"/>
      <c r="U1073" s="95"/>
      <c r="V1073" s="95"/>
      <c r="W1073" s="95"/>
      <c r="X1073" s="95"/>
      <c r="Y1073" s="95"/>
      <c r="Z1073" s="95"/>
      <c r="AA1073" s="95"/>
      <c r="AB1073" s="95"/>
      <c r="AC1073" s="95"/>
      <c r="AD1073" s="95"/>
      <c r="AE1073" s="95"/>
      <c r="AF1073" s="95"/>
      <c r="AG1073" s="95"/>
      <c r="AH1073" s="316"/>
      <c r="AI1073" s="147"/>
    </row>
    <row r="1074" spans="4:35">
      <c r="D1074" s="95"/>
      <c r="E1074" s="198"/>
      <c r="F1074" s="95"/>
      <c r="G1074" s="95"/>
      <c r="H1074" s="95"/>
      <c r="I1074" s="95"/>
      <c r="J1074" s="95"/>
      <c r="K1074" s="95"/>
      <c r="L1074" s="95"/>
      <c r="M1074" s="95"/>
      <c r="N1074" s="95"/>
      <c r="O1074" s="95"/>
      <c r="P1074" s="95"/>
      <c r="Q1074" s="95"/>
      <c r="R1074" s="95"/>
      <c r="S1074" s="95"/>
      <c r="T1074" s="95"/>
      <c r="U1074" s="95"/>
      <c r="V1074" s="95"/>
      <c r="W1074" s="95"/>
      <c r="X1074" s="95"/>
      <c r="Y1074" s="95"/>
      <c r="Z1074" s="95"/>
      <c r="AA1074" s="95"/>
      <c r="AB1074" s="95"/>
      <c r="AC1074" s="95"/>
      <c r="AD1074" s="95"/>
      <c r="AE1074" s="95"/>
      <c r="AF1074" s="95"/>
      <c r="AG1074" s="95"/>
      <c r="AH1074" s="316"/>
      <c r="AI1074" s="147"/>
    </row>
    <row r="1075" spans="4:35">
      <c r="D1075" s="95"/>
      <c r="E1075" s="198"/>
      <c r="F1075" s="95"/>
      <c r="G1075" s="95"/>
      <c r="H1075" s="95"/>
      <c r="I1075" s="95"/>
      <c r="J1075" s="95"/>
      <c r="K1075" s="95"/>
      <c r="L1075" s="95"/>
      <c r="M1075" s="95"/>
      <c r="N1075" s="95"/>
      <c r="O1075" s="95"/>
      <c r="P1075" s="95"/>
      <c r="Q1075" s="95"/>
      <c r="R1075" s="95"/>
      <c r="S1075" s="95"/>
      <c r="T1075" s="95"/>
      <c r="U1075" s="95"/>
      <c r="V1075" s="95"/>
      <c r="W1075" s="95"/>
      <c r="X1075" s="95"/>
      <c r="Y1075" s="95"/>
      <c r="Z1075" s="95"/>
      <c r="AA1075" s="95"/>
      <c r="AB1075" s="95"/>
      <c r="AC1075" s="95"/>
      <c r="AD1075" s="95"/>
      <c r="AE1075" s="95"/>
      <c r="AF1075" s="95"/>
      <c r="AG1075" s="95"/>
      <c r="AH1075" s="316"/>
      <c r="AI1075" s="147"/>
    </row>
    <row r="1076" spans="4:35">
      <c r="D1076" s="95"/>
      <c r="E1076" s="198"/>
      <c r="F1076" s="95"/>
      <c r="G1076" s="95"/>
      <c r="H1076" s="95"/>
      <c r="I1076" s="95"/>
      <c r="J1076" s="95"/>
      <c r="K1076" s="95"/>
      <c r="L1076" s="95"/>
      <c r="M1076" s="95"/>
      <c r="N1076" s="95"/>
      <c r="O1076" s="95"/>
      <c r="P1076" s="95"/>
      <c r="Q1076" s="95"/>
      <c r="R1076" s="95"/>
      <c r="S1076" s="95"/>
      <c r="T1076" s="95"/>
      <c r="U1076" s="95"/>
      <c r="V1076" s="95"/>
      <c r="W1076" s="95"/>
      <c r="X1076" s="95"/>
      <c r="Y1076" s="95"/>
      <c r="Z1076" s="95"/>
      <c r="AA1076" s="95"/>
      <c r="AB1076" s="95"/>
      <c r="AC1076" s="95"/>
      <c r="AD1076" s="95"/>
      <c r="AE1076" s="95"/>
      <c r="AF1076" s="95"/>
      <c r="AG1076" s="95"/>
      <c r="AH1076" s="316"/>
      <c r="AI1076" s="147"/>
    </row>
    <row r="1077" spans="4:35">
      <c r="D1077" s="95"/>
      <c r="E1077" s="198"/>
      <c r="F1077" s="95"/>
      <c r="G1077" s="95"/>
      <c r="H1077" s="95"/>
      <c r="I1077" s="95"/>
      <c r="J1077" s="95"/>
      <c r="K1077" s="95"/>
      <c r="L1077" s="95"/>
      <c r="M1077" s="95"/>
      <c r="N1077" s="95"/>
      <c r="O1077" s="95"/>
      <c r="P1077" s="95"/>
      <c r="Q1077" s="95"/>
      <c r="R1077" s="95"/>
      <c r="S1077" s="95"/>
      <c r="T1077" s="95"/>
      <c r="U1077" s="95"/>
      <c r="V1077" s="95"/>
      <c r="W1077" s="95"/>
      <c r="X1077" s="95"/>
      <c r="Y1077" s="95"/>
      <c r="Z1077" s="95"/>
      <c r="AA1077" s="95"/>
      <c r="AB1077" s="95"/>
      <c r="AC1077" s="95"/>
      <c r="AD1077" s="95"/>
      <c r="AE1077" s="95"/>
      <c r="AF1077" s="95"/>
      <c r="AG1077" s="95"/>
      <c r="AH1077" s="316"/>
      <c r="AI1077" s="147"/>
    </row>
    <row r="1078" spans="4:35">
      <c r="D1078" s="95"/>
      <c r="E1078" s="198"/>
      <c r="F1078" s="95"/>
      <c r="G1078" s="95"/>
      <c r="H1078" s="95"/>
      <c r="I1078" s="95"/>
      <c r="J1078" s="95"/>
      <c r="K1078" s="95"/>
      <c r="L1078" s="95"/>
      <c r="M1078" s="95"/>
      <c r="N1078" s="95"/>
      <c r="O1078" s="95"/>
      <c r="P1078" s="95"/>
      <c r="Q1078" s="95"/>
      <c r="R1078" s="95"/>
      <c r="S1078" s="95"/>
      <c r="T1078" s="95"/>
      <c r="U1078" s="95"/>
      <c r="V1078" s="95"/>
      <c r="W1078" s="95"/>
      <c r="X1078" s="95"/>
      <c r="Y1078" s="95"/>
      <c r="Z1078" s="95"/>
      <c r="AA1078" s="95"/>
      <c r="AB1078" s="95"/>
      <c r="AC1078" s="95"/>
      <c r="AD1078" s="95"/>
      <c r="AE1078" s="95"/>
      <c r="AF1078" s="95"/>
      <c r="AG1078" s="95"/>
      <c r="AH1078" s="316"/>
      <c r="AI1078" s="147"/>
    </row>
    <row r="1079" spans="4:35">
      <c r="D1079" s="95"/>
      <c r="E1079" s="198"/>
      <c r="F1079" s="95"/>
      <c r="G1079" s="95"/>
      <c r="H1079" s="95"/>
      <c r="I1079" s="95"/>
      <c r="J1079" s="95"/>
      <c r="K1079" s="95"/>
      <c r="L1079" s="95"/>
      <c r="M1079" s="95"/>
      <c r="N1079" s="95"/>
      <c r="O1079" s="95"/>
      <c r="P1079" s="95"/>
      <c r="Q1079" s="95"/>
      <c r="R1079" s="95"/>
      <c r="S1079" s="95"/>
      <c r="T1079" s="95"/>
      <c r="U1079" s="95"/>
      <c r="V1079" s="95"/>
      <c r="W1079" s="95"/>
      <c r="X1079" s="95"/>
      <c r="Y1079" s="95"/>
      <c r="Z1079" s="95"/>
      <c r="AA1079" s="95"/>
      <c r="AB1079" s="95"/>
      <c r="AC1079" s="95"/>
      <c r="AD1079" s="95"/>
      <c r="AE1079" s="95"/>
      <c r="AF1079" s="95"/>
      <c r="AG1079" s="95"/>
      <c r="AH1079" s="316"/>
      <c r="AI1079" s="147"/>
    </row>
    <row r="1080" spans="4:35">
      <c r="D1080" s="95"/>
      <c r="E1080" s="198"/>
      <c r="F1080" s="95"/>
      <c r="G1080" s="95"/>
      <c r="H1080" s="95"/>
      <c r="I1080" s="95"/>
      <c r="J1080" s="95"/>
      <c r="K1080" s="95"/>
      <c r="L1080" s="95"/>
      <c r="M1080" s="95"/>
      <c r="N1080" s="95"/>
      <c r="O1080" s="95"/>
      <c r="P1080" s="95"/>
      <c r="Q1080" s="95"/>
      <c r="R1080" s="95"/>
      <c r="S1080" s="95"/>
      <c r="T1080" s="95"/>
      <c r="U1080" s="95"/>
      <c r="V1080" s="95"/>
      <c r="W1080" s="95"/>
      <c r="X1080" s="95"/>
      <c r="Y1080" s="95"/>
      <c r="Z1080" s="95"/>
      <c r="AA1080" s="95"/>
      <c r="AB1080" s="95"/>
      <c r="AC1080" s="95"/>
      <c r="AD1080" s="95"/>
      <c r="AE1080" s="95"/>
      <c r="AF1080" s="95"/>
      <c r="AG1080" s="95"/>
      <c r="AH1080" s="316"/>
      <c r="AI1080" s="147"/>
    </row>
    <row r="1081" spans="4:35">
      <c r="D1081" s="95"/>
      <c r="E1081" s="198"/>
      <c r="F1081" s="95"/>
      <c r="G1081" s="95"/>
      <c r="H1081" s="95"/>
      <c r="I1081" s="95"/>
      <c r="J1081" s="95"/>
      <c r="K1081" s="95"/>
      <c r="L1081" s="95"/>
      <c r="M1081" s="95"/>
      <c r="N1081" s="95"/>
      <c r="O1081" s="95"/>
      <c r="P1081" s="95"/>
      <c r="Q1081" s="95"/>
      <c r="R1081" s="95"/>
      <c r="S1081" s="95"/>
      <c r="T1081" s="95"/>
      <c r="U1081" s="95"/>
      <c r="V1081" s="95"/>
      <c r="W1081" s="95"/>
      <c r="X1081" s="95"/>
      <c r="Y1081" s="95"/>
      <c r="Z1081" s="95"/>
      <c r="AA1081" s="95"/>
      <c r="AB1081" s="95"/>
      <c r="AC1081" s="95"/>
      <c r="AD1081" s="95"/>
      <c r="AE1081" s="95"/>
      <c r="AF1081" s="95"/>
      <c r="AG1081" s="95"/>
      <c r="AH1081" s="316"/>
    </row>
    <row r="1082" spans="4:35">
      <c r="D1082" s="95"/>
      <c r="E1082" s="198"/>
      <c r="F1082" s="95"/>
      <c r="G1082" s="95"/>
      <c r="H1082" s="95"/>
      <c r="I1082" s="95"/>
      <c r="J1082" s="95"/>
      <c r="K1082" s="95"/>
      <c r="L1082" s="95"/>
      <c r="M1082" s="95"/>
      <c r="N1082" s="95"/>
      <c r="O1082" s="95"/>
      <c r="P1082" s="95"/>
      <c r="Q1082" s="95"/>
      <c r="R1082" s="95"/>
      <c r="S1082" s="95"/>
      <c r="T1082" s="95"/>
      <c r="U1082" s="95"/>
      <c r="V1082" s="95"/>
      <c r="W1082" s="95"/>
      <c r="X1082" s="95"/>
      <c r="Y1082" s="95"/>
      <c r="Z1082" s="95"/>
      <c r="AA1082" s="95"/>
      <c r="AB1082" s="95"/>
      <c r="AC1082" s="95"/>
      <c r="AD1082" s="95"/>
      <c r="AE1082" s="95"/>
      <c r="AF1082" s="95"/>
      <c r="AG1082" s="95"/>
      <c r="AH1082" s="316"/>
    </row>
    <row r="1083" spans="4:35">
      <c r="D1083" s="95"/>
      <c r="E1083" s="198"/>
      <c r="F1083" s="95"/>
      <c r="G1083" s="95"/>
      <c r="H1083" s="95"/>
      <c r="I1083" s="95"/>
      <c r="J1083" s="95"/>
      <c r="K1083" s="95"/>
      <c r="L1083" s="95"/>
      <c r="M1083" s="95"/>
      <c r="N1083" s="95"/>
      <c r="O1083" s="95"/>
      <c r="P1083" s="95"/>
      <c r="Q1083" s="95"/>
      <c r="R1083" s="95"/>
      <c r="S1083" s="95"/>
      <c r="T1083" s="95"/>
      <c r="U1083" s="95"/>
      <c r="V1083" s="95"/>
      <c r="W1083" s="95"/>
      <c r="X1083" s="95"/>
      <c r="Y1083" s="95"/>
      <c r="Z1083" s="95"/>
      <c r="AA1083" s="95"/>
      <c r="AB1083" s="95"/>
      <c r="AC1083" s="95"/>
      <c r="AD1083" s="95"/>
      <c r="AE1083" s="95"/>
      <c r="AF1083" s="95"/>
      <c r="AG1083" s="95"/>
      <c r="AH1083" s="316"/>
    </row>
    <row r="1084" spans="4:35">
      <c r="D1084" s="95"/>
      <c r="E1084" s="198"/>
      <c r="F1084" s="95"/>
      <c r="G1084" s="95"/>
      <c r="H1084" s="95"/>
      <c r="I1084" s="95"/>
      <c r="J1084" s="95"/>
      <c r="K1084" s="95"/>
      <c r="L1084" s="95"/>
      <c r="M1084" s="95"/>
      <c r="N1084" s="95"/>
      <c r="O1084" s="95"/>
      <c r="P1084" s="95"/>
      <c r="Q1084" s="95"/>
      <c r="R1084" s="95"/>
      <c r="S1084" s="95"/>
      <c r="T1084" s="95"/>
      <c r="U1084" s="95"/>
      <c r="V1084" s="95"/>
      <c r="W1084" s="95"/>
      <c r="X1084" s="95"/>
      <c r="Y1084" s="95"/>
      <c r="Z1084" s="95"/>
      <c r="AA1084" s="95"/>
      <c r="AB1084" s="95"/>
      <c r="AC1084" s="95"/>
      <c r="AD1084" s="95"/>
      <c r="AE1084" s="95"/>
      <c r="AF1084" s="95"/>
      <c r="AG1084" s="95"/>
      <c r="AH1084" s="316"/>
    </row>
    <row r="1085" spans="4:35">
      <c r="D1085" s="95"/>
      <c r="E1085" s="198"/>
      <c r="F1085" s="95"/>
      <c r="G1085" s="95"/>
      <c r="H1085" s="95"/>
      <c r="I1085" s="95"/>
      <c r="J1085" s="95"/>
      <c r="K1085" s="95"/>
      <c r="L1085" s="95"/>
      <c r="M1085" s="95"/>
      <c r="N1085" s="95"/>
      <c r="O1085" s="95"/>
      <c r="P1085" s="95"/>
      <c r="Q1085" s="95"/>
      <c r="R1085" s="95"/>
      <c r="S1085" s="95"/>
      <c r="T1085" s="95"/>
      <c r="U1085" s="95"/>
      <c r="V1085" s="95"/>
      <c r="W1085" s="95"/>
      <c r="X1085" s="95"/>
      <c r="Y1085" s="95"/>
      <c r="Z1085" s="95"/>
      <c r="AA1085" s="95"/>
      <c r="AB1085" s="95"/>
      <c r="AC1085" s="95"/>
      <c r="AD1085" s="95"/>
      <c r="AE1085" s="95"/>
      <c r="AF1085" s="95"/>
      <c r="AG1085" s="95"/>
      <c r="AH1085" s="316"/>
    </row>
    <row r="1086" spans="4:35">
      <c r="D1086" s="95"/>
      <c r="E1086" s="198"/>
      <c r="F1086" s="95"/>
      <c r="G1086" s="95"/>
      <c r="H1086" s="95"/>
      <c r="I1086" s="95"/>
      <c r="J1086" s="95"/>
      <c r="K1086" s="95"/>
      <c r="L1086" s="95"/>
      <c r="M1086" s="95"/>
      <c r="N1086" s="95"/>
      <c r="O1086" s="95"/>
      <c r="P1086" s="95"/>
      <c r="Q1086" s="95"/>
      <c r="R1086" s="95"/>
      <c r="S1086" s="95"/>
      <c r="T1086" s="95"/>
      <c r="U1086" s="95"/>
      <c r="V1086" s="95"/>
      <c r="W1086" s="95"/>
      <c r="X1086" s="95"/>
      <c r="Y1086" s="95"/>
      <c r="Z1086" s="95"/>
      <c r="AA1086" s="95"/>
      <c r="AB1086" s="95"/>
      <c r="AC1086" s="95"/>
      <c r="AD1086" s="95"/>
      <c r="AE1086" s="95"/>
      <c r="AF1086" s="95"/>
      <c r="AG1086" s="95"/>
      <c r="AH1086" s="316"/>
    </row>
    <row r="1087" spans="4:35">
      <c r="D1087" s="95"/>
      <c r="E1087" s="198"/>
      <c r="F1087" s="95"/>
      <c r="G1087" s="95"/>
      <c r="H1087" s="95"/>
      <c r="I1087" s="95"/>
      <c r="J1087" s="95"/>
      <c r="K1087" s="95"/>
      <c r="L1087" s="95"/>
      <c r="M1087" s="95"/>
      <c r="N1087" s="95"/>
      <c r="O1087" s="95"/>
      <c r="P1087" s="95"/>
      <c r="Q1087" s="95"/>
      <c r="R1087" s="95"/>
      <c r="S1087" s="95"/>
      <c r="T1087" s="95"/>
      <c r="U1087" s="95"/>
      <c r="V1087" s="95"/>
      <c r="W1087" s="95"/>
      <c r="X1087" s="95"/>
      <c r="Y1087" s="95"/>
      <c r="Z1087" s="95"/>
      <c r="AA1087" s="95"/>
      <c r="AB1087" s="95"/>
      <c r="AC1087" s="95"/>
      <c r="AD1087" s="95"/>
      <c r="AE1087" s="95"/>
      <c r="AF1087" s="95"/>
      <c r="AG1087" s="95"/>
      <c r="AH1087" s="316"/>
    </row>
    <row r="1088" spans="4:35">
      <c r="D1088" s="95"/>
      <c r="E1088" s="198"/>
      <c r="F1088" s="95"/>
      <c r="G1088" s="95"/>
      <c r="H1088" s="95"/>
      <c r="I1088" s="95"/>
      <c r="J1088" s="95"/>
      <c r="K1088" s="95"/>
      <c r="L1088" s="95"/>
      <c r="M1088" s="95"/>
      <c r="N1088" s="95"/>
      <c r="O1088" s="95"/>
      <c r="P1088" s="95"/>
      <c r="Q1088" s="95"/>
      <c r="R1088" s="95"/>
      <c r="S1088" s="95"/>
      <c r="T1088" s="95"/>
      <c r="U1088" s="95"/>
      <c r="V1088" s="95"/>
      <c r="W1088" s="95"/>
      <c r="X1088" s="95"/>
      <c r="Y1088" s="95"/>
      <c r="Z1088" s="95"/>
      <c r="AA1088" s="95"/>
      <c r="AB1088" s="95"/>
      <c r="AC1088" s="95"/>
      <c r="AD1088" s="95"/>
      <c r="AE1088" s="95"/>
      <c r="AF1088" s="95"/>
      <c r="AG1088" s="95"/>
      <c r="AH1088" s="316"/>
    </row>
    <row r="1089" spans="4:34">
      <c r="D1089" s="95"/>
      <c r="E1089" s="198"/>
      <c r="F1089" s="95"/>
      <c r="G1089" s="95"/>
      <c r="H1089" s="95"/>
      <c r="I1089" s="95"/>
      <c r="J1089" s="95"/>
      <c r="K1089" s="95"/>
      <c r="L1089" s="95"/>
      <c r="M1089" s="95"/>
      <c r="N1089" s="95"/>
      <c r="O1089" s="95"/>
      <c r="P1089" s="95"/>
      <c r="Q1089" s="95"/>
      <c r="R1089" s="95"/>
      <c r="S1089" s="95"/>
      <c r="T1089" s="95"/>
      <c r="U1089" s="95"/>
      <c r="V1089" s="95"/>
      <c r="W1089" s="95"/>
      <c r="X1089" s="95"/>
      <c r="Y1089" s="95"/>
      <c r="Z1089" s="95"/>
      <c r="AA1089" s="95"/>
      <c r="AB1089" s="95"/>
      <c r="AC1089" s="95"/>
      <c r="AD1089" s="95"/>
      <c r="AE1089" s="95"/>
      <c r="AF1089" s="95"/>
      <c r="AG1089" s="95"/>
      <c r="AH1089" s="316"/>
    </row>
    <row r="1090" spans="4:34">
      <c r="D1090" s="95"/>
      <c r="E1090" s="198"/>
      <c r="F1090" s="95"/>
      <c r="G1090" s="95"/>
      <c r="H1090" s="95"/>
      <c r="I1090" s="95"/>
      <c r="J1090" s="95"/>
      <c r="K1090" s="95"/>
      <c r="L1090" s="95"/>
      <c r="M1090" s="95"/>
      <c r="N1090" s="95"/>
      <c r="O1090" s="95"/>
      <c r="P1090" s="95"/>
      <c r="Q1090" s="95"/>
      <c r="R1090" s="95"/>
      <c r="S1090" s="95"/>
      <c r="T1090" s="95"/>
      <c r="U1090" s="95"/>
      <c r="V1090" s="95"/>
      <c r="W1090" s="95"/>
      <c r="X1090" s="95"/>
      <c r="Y1090" s="95"/>
      <c r="Z1090" s="95"/>
      <c r="AA1090" s="95"/>
      <c r="AB1090" s="95"/>
      <c r="AC1090" s="95"/>
      <c r="AD1090" s="95"/>
      <c r="AE1090" s="95"/>
      <c r="AF1090" s="95"/>
      <c r="AG1090" s="95"/>
      <c r="AH1090" s="316"/>
    </row>
    <row r="1091" spans="4:34">
      <c r="D1091" s="95"/>
      <c r="E1091" s="198"/>
      <c r="F1091" s="95"/>
      <c r="G1091" s="95"/>
      <c r="H1091" s="95"/>
      <c r="I1091" s="95"/>
      <c r="J1091" s="95"/>
      <c r="K1091" s="95"/>
      <c r="L1091" s="95"/>
      <c r="M1091" s="95"/>
      <c r="N1091" s="95"/>
      <c r="O1091" s="95"/>
      <c r="P1091" s="95"/>
      <c r="Q1091" s="95"/>
      <c r="R1091" s="95"/>
      <c r="S1091" s="95"/>
      <c r="T1091" s="95"/>
      <c r="U1091" s="95"/>
      <c r="V1091" s="95"/>
      <c r="W1091" s="95"/>
      <c r="X1091" s="95"/>
      <c r="Y1091" s="95"/>
      <c r="Z1091" s="95"/>
      <c r="AA1091" s="95"/>
      <c r="AB1091" s="95"/>
      <c r="AC1091" s="95"/>
      <c r="AD1091" s="95"/>
      <c r="AE1091" s="95"/>
      <c r="AF1091" s="95"/>
      <c r="AG1091" s="95"/>
      <c r="AH1091" s="316"/>
    </row>
    <row r="1092" spans="4:34">
      <c r="D1092" s="95"/>
      <c r="E1092" s="198"/>
      <c r="F1092" s="95"/>
      <c r="G1092" s="95"/>
      <c r="H1092" s="95"/>
      <c r="I1092" s="95"/>
      <c r="J1092" s="95"/>
      <c r="K1092" s="95"/>
      <c r="L1092" s="95"/>
      <c r="M1092" s="95"/>
      <c r="N1092" s="95"/>
      <c r="O1092" s="95"/>
      <c r="P1092" s="95"/>
      <c r="Q1092" s="95"/>
      <c r="R1092" s="95"/>
      <c r="S1092" s="95"/>
      <c r="T1092" s="95"/>
      <c r="U1092" s="95"/>
      <c r="V1092" s="95"/>
      <c r="W1092" s="95"/>
      <c r="X1092" s="95"/>
      <c r="Y1092" s="95"/>
      <c r="Z1092" s="95"/>
      <c r="AA1092" s="95"/>
      <c r="AB1092" s="95"/>
      <c r="AC1092" s="95"/>
      <c r="AD1092" s="95"/>
      <c r="AE1092" s="95"/>
      <c r="AF1092" s="95"/>
      <c r="AG1092" s="95"/>
      <c r="AH1092" s="316"/>
    </row>
    <row r="1093" spans="4:34">
      <c r="D1093" s="95"/>
      <c r="E1093" s="198"/>
      <c r="F1093" s="95"/>
      <c r="G1093" s="95"/>
      <c r="H1093" s="95"/>
      <c r="I1093" s="95"/>
      <c r="J1093" s="95"/>
      <c r="K1093" s="95"/>
      <c r="L1093" s="95"/>
      <c r="M1093" s="95"/>
      <c r="N1093" s="95"/>
      <c r="O1093" s="95"/>
      <c r="P1093" s="95"/>
      <c r="Q1093" s="95"/>
      <c r="R1093" s="95"/>
      <c r="S1093" s="95"/>
      <c r="T1093" s="95"/>
      <c r="U1093" s="95"/>
      <c r="V1093" s="95"/>
      <c r="W1093" s="95"/>
      <c r="X1093" s="95"/>
      <c r="Y1093" s="95"/>
      <c r="Z1093" s="95"/>
      <c r="AA1093" s="95"/>
      <c r="AB1093" s="95"/>
      <c r="AC1093" s="95"/>
      <c r="AD1093" s="95"/>
      <c r="AE1093" s="95"/>
      <c r="AF1093" s="95"/>
      <c r="AG1093" s="95"/>
      <c r="AH1093" s="316"/>
    </row>
    <row r="1094" spans="4:34">
      <c r="D1094" s="95"/>
      <c r="E1094" s="198"/>
      <c r="F1094" s="95"/>
      <c r="G1094" s="95"/>
      <c r="H1094" s="95"/>
      <c r="I1094" s="95"/>
      <c r="J1094" s="95"/>
      <c r="K1094" s="95"/>
      <c r="L1094" s="95"/>
      <c r="M1094" s="95"/>
      <c r="N1094" s="95"/>
      <c r="O1094" s="95"/>
      <c r="P1094" s="95"/>
      <c r="Q1094" s="95"/>
      <c r="R1094" s="95"/>
      <c r="S1094" s="95"/>
      <c r="T1094" s="95"/>
      <c r="U1094" s="95"/>
      <c r="V1094" s="95"/>
      <c r="W1094" s="95"/>
      <c r="X1094" s="95"/>
      <c r="Y1094" s="95"/>
      <c r="Z1094" s="95"/>
      <c r="AA1094" s="95"/>
      <c r="AB1094" s="95"/>
      <c r="AC1094" s="95"/>
      <c r="AD1094" s="95"/>
      <c r="AE1094" s="95"/>
      <c r="AF1094" s="95"/>
      <c r="AG1094" s="95"/>
      <c r="AH1094" s="316"/>
    </row>
    <row r="1095" spans="4:34">
      <c r="D1095" s="95"/>
      <c r="E1095" s="198"/>
      <c r="F1095" s="95"/>
      <c r="G1095" s="95"/>
      <c r="H1095" s="95"/>
      <c r="I1095" s="95"/>
      <c r="J1095" s="95"/>
      <c r="K1095" s="95"/>
      <c r="L1095" s="95"/>
      <c r="M1095" s="95"/>
      <c r="N1095" s="95"/>
      <c r="O1095" s="95"/>
      <c r="P1095" s="95"/>
      <c r="Q1095" s="95"/>
      <c r="R1095" s="95"/>
      <c r="S1095" s="95"/>
      <c r="T1095" s="95"/>
      <c r="U1095" s="95"/>
      <c r="V1095" s="95"/>
      <c r="W1095" s="95"/>
      <c r="X1095" s="95"/>
      <c r="Y1095" s="95"/>
      <c r="Z1095" s="95"/>
      <c r="AA1095" s="95"/>
      <c r="AB1095" s="95"/>
      <c r="AC1095" s="95"/>
      <c r="AD1095" s="95"/>
      <c r="AE1095" s="95"/>
      <c r="AF1095" s="95"/>
      <c r="AG1095" s="95"/>
      <c r="AH1095" s="316"/>
    </row>
    <row r="1096" spans="4:34">
      <c r="D1096" s="95"/>
      <c r="E1096" s="198"/>
      <c r="F1096" s="95"/>
      <c r="G1096" s="95"/>
      <c r="H1096" s="95"/>
      <c r="I1096" s="95"/>
      <c r="J1096" s="95"/>
      <c r="K1096" s="95"/>
      <c r="L1096" s="95"/>
      <c r="M1096" s="95"/>
      <c r="N1096" s="95"/>
      <c r="O1096" s="95"/>
      <c r="P1096" s="95"/>
      <c r="Q1096" s="95"/>
      <c r="R1096" s="95"/>
      <c r="S1096" s="95"/>
      <c r="T1096" s="95"/>
      <c r="U1096" s="95"/>
      <c r="V1096" s="95"/>
      <c r="W1096" s="95"/>
      <c r="X1096" s="95"/>
      <c r="Y1096" s="95"/>
      <c r="Z1096" s="95"/>
      <c r="AA1096" s="95"/>
      <c r="AB1096" s="95"/>
      <c r="AC1096" s="95"/>
      <c r="AD1096" s="95"/>
      <c r="AE1096" s="95"/>
      <c r="AF1096" s="95"/>
      <c r="AG1096" s="95"/>
      <c r="AH1096" s="316"/>
    </row>
    <row r="1097" spans="4:34">
      <c r="D1097" s="95"/>
      <c r="E1097" s="198"/>
      <c r="F1097" s="95"/>
      <c r="G1097" s="95"/>
      <c r="H1097" s="95"/>
      <c r="I1097" s="95"/>
      <c r="J1097" s="95"/>
      <c r="K1097" s="95"/>
      <c r="L1097" s="95"/>
      <c r="M1097" s="95"/>
      <c r="N1097" s="95"/>
      <c r="O1097" s="95"/>
      <c r="P1097" s="95"/>
      <c r="Q1097" s="95"/>
      <c r="R1097" s="95"/>
      <c r="S1097" s="95"/>
      <c r="T1097" s="95"/>
      <c r="U1097" s="95"/>
      <c r="V1097" s="95"/>
      <c r="W1097" s="95"/>
      <c r="X1097" s="95"/>
      <c r="Y1097" s="95"/>
      <c r="Z1097" s="95"/>
      <c r="AA1097" s="95"/>
      <c r="AB1097" s="95"/>
      <c r="AC1097" s="95"/>
      <c r="AD1097" s="95"/>
      <c r="AE1097" s="95"/>
      <c r="AF1097" s="95"/>
      <c r="AG1097" s="95"/>
      <c r="AH1097" s="316"/>
    </row>
    <row r="1098" spans="4:34">
      <c r="D1098" s="95"/>
      <c r="E1098" s="198"/>
      <c r="F1098" s="95"/>
      <c r="G1098" s="95"/>
      <c r="H1098" s="95"/>
      <c r="I1098" s="95"/>
      <c r="J1098" s="95"/>
      <c r="K1098" s="95"/>
      <c r="L1098" s="95"/>
      <c r="M1098" s="95"/>
      <c r="N1098" s="95"/>
      <c r="O1098" s="95"/>
      <c r="P1098" s="95"/>
      <c r="Q1098" s="95"/>
      <c r="R1098" s="95"/>
      <c r="S1098" s="95"/>
      <c r="T1098" s="95"/>
      <c r="U1098" s="95"/>
      <c r="V1098" s="95"/>
      <c r="W1098" s="95"/>
      <c r="X1098" s="95"/>
      <c r="Y1098" s="95"/>
      <c r="Z1098" s="95"/>
      <c r="AA1098" s="95"/>
      <c r="AB1098" s="95"/>
      <c r="AC1098" s="95"/>
      <c r="AD1098" s="95"/>
      <c r="AE1098" s="95"/>
      <c r="AF1098" s="95"/>
      <c r="AG1098" s="95"/>
      <c r="AH1098" s="316"/>
    </row>
    <row r="1099" spans="4:34">
      <c r="D1099" s="95"/>
      <c r="E1099" s="198"/>
      <c r="F1099" s="95"/>
      <c r="G1099" s="95"/>
      <c r="H1099" s="95"/>
      <c r="I1099" s="95"/>
      <c r="J1099" s="95"/>
      <c r="K1099" s="95"/>
      <c r="L1099" s="95"/>
      <c r="M1099" s="95"/>
      <c r="N1099" s="95"/>
      <c r="O1099" s="95"/>
      <c r="P1099" s="95"/>
      <c r="Q1099" s="95"/>
      <c r="R1099" s="95"/>
      <c r="S1099" s="95"/>
      <c r="T1099" s="95"/>
      <c r="U1099" s="95"/>
      <c r="V1099" s="95"/>
      <c r="W1099" s="95"/>
      <c r="X1099" s="95"/>
      <c r="Y1099" s="95"/>
      <c r="Z1099" s="95"/>
      <c r="AA1099" s="95"/>
      <c r="AB1099" s="95"/>
      <c r="AC1099" s="95"/>
      <c r="AD1099" s="95"/>
      <c r="AE1099" s="95"/>
      <c r="AF1099" s="95"/>
      <c r="AG1099" s="95"/>
      <c r="AH1099" s="316"/>
    </row>
    <row r="1100" spans="4:34">
      <c r="D1100" s="95"/>
      <c r="E1100" s="198"/>
      <c r="F1100" s="95"/>
      <c r="G1100" s="95"/>
      <c r="H1100" s="95"/>
      <c r="I1100" s="95"/>
      <c r="J1100" s="95"/>
      <c r="K1100" s="95"/>
      <c r="L1100" s="95"/>
      <c r="M1100" s="95"/>
      <c r="N1100" s="95"/>
      <c r="O1100" s="95"/>
      <c r="P1100" s="95"/>
      <c r="Q1100" s="95"/>
      <c r="R1100" s="95"/>
      <c r="S1100" s="95"/>
      <c r="T1100" s="95"/>
      <c r="U1100" s="95"/>
      <c r="V1100" s="95"/>
      <c r="W1100" s="95"/>
      <c r="X1100" s="95"/>
      <c r="Y1100" s="95"/>
      <c r="Z1100" s="95"/>
      <c r="AA1100" s="95"/>
      <c r="AB1100" s="95"/>
      <c r="AC1100" s="95"/>
      <c r="AD1100" s="95"/>
      <c r="AE1100" s="95"/>
      <c r="AF1100" s="95"/>
      <c r="AG1100" s="95"/>
      <c r="AH1100" s="316"/>
    </row>
    <row r="1101" spans="4:34">
      <c r="D1101" s="95"/>
      <c r="E1101" s="198"/>
      <c r="F1101" s="95"/>
      <c r="G1101" s="95"/>
      <c r="H1101" s="95"/>
      <c r="I1101" s="95"/>
      <c r="J1101" s="95"/>
      <c r="K1101" s="95"/>
      <c r="L1101" s="95"/>
      <c r="M1101" s="95"/>
      <c r="N1101" s="95"/>
      <c r="O1101" s="95"/>
      <c r="P1101" s="95"/>
      <c r="Q1101" s="95"/>
      <c r="R1101" s="95"/>
      <c r="S1101" s="95"/>
      <c r="T1101" s="95"/>
      <c r="U1101" s="95"/>
      <c r="V1101" s="95"/>
      <c r="W1101" s="95"/>
      <c r="X1101" s="95"/>
      <c r="Y1101" s="95"/>
      <c r="Z1101" s="95"/>
      <c r="AA1101" s="95"/>
      <c r="AB1101" s="95"/>
      <c r="AC1101" s="95"/>
      <c r="AD1101" s="95"/>
      <c r="AE1101" s="95"/>
      <c r="AF1101" s="95"/>
      <c r="AG1101" s="95"/>
      <c r="AH1101" s="316"/>
    </row>
    <row r="1102" spans="4:34">
      <c r="D1102" s="95"/>
      <c r="E1102" s="198"/>
      <c r="F1102" s="95"/>
      <c r="G1102" s="95"/>
      <c r="H1102" s="95"/>
      <c r="I1102" s="95"/>
      <c r="J1102" s="95"/>
      <c r="K1102" s="95"/>
      <c r="L1102" s="95"/>
      <c r="M1102" s="95"/>
      <c r="N1102" s="95"/>
      <c r="O1102" s="95"/>
      <c r="P1102" s="95"/>
      <c r="Q1102" s="95"/>
      <c r="R1102" s="95"/>
      <c r="S1102" s="95"/>
      <c r="T1102" s="95"/>
      <c r="U1102" s="95"/>
      <c r="V1102" s="95"/>
      <c r="W1102" s="95"/>
      <c r="X1102" s="95"/>
      <c r="Y1102" s="95"/>
      <c r="Z1102" s="95"/>
      <c r="AA1102" s="95"/>
      <c r="AB1102" s="95"/>
      <c r="AC1102" s="95"/>
      <c r="AD1102" s="95"/>
      <c r="AE1102" s="95"/>
      <c r="AF1102" s="95"/>
      <c r="AG1102" s="95"/>
      <c r="AH1102" s="316"/>
    </row>
    <row r="1103" spans="4:34">
      <c r="D1103" s="95"/>
      <c r="E1103" s="198"/>
      <c r="F1103" s="95"/>
      <c r="G1103" s="95"/>
      <c r="H1103" s="95"/>
      <c r="I1103" s="95"/>
      <c r="J1103" s="95"/>
      <c r="K1103" s="95"/>
      <c r="L1103" s="95"/>
      <c r="M1103" s="95"/>
      <c r="N1103" s="95"/>
      <c r="O1103" s="95"/>
      <c r="P1103" s="95"/>
      <c r="Q1103" s="95"/>
      <c r="R1103" s="95"/>
      <c r="S1103" s="95"/>
      <c r="T1103" s="95"/>
      <c r="U1103" s="95"/>
      <c r="V1103" s="95"/>
      <c r="W1103" s="95"/>
      <c r="X1103" s="95"/>
      <c r="Y1103" s="95"/>
      <c r="Z1103" s="95"/>
      <c r="AA1103" s="95"/>
      <c r="AB1103" s="95"/>
      <c r="AC1103" s="95"/>
      <c r="AD1103" s="95"/>
      <c r="AE1103" s="95"/>
      <c r="AF1103" s="95"/>
      <c r="AG1103" s="95"/>
      <c r="AH1103" s="316"/>
    </row>
    <row r="1104" spans="4:34">
      <c r="D1104" s="95"/>
      <c r="E1104" s="198"/>
      <c r="F1104" s="95"/>
      <c r="G1104" s="95"/>
      <c r="H1104" s="95"/>
      <c r="I1104" s="95"/>
      <c r="J1104" s="95"/>
      <c r="K1104" s="95"/>
      <c r="L1104" s="95"/>
      <c r="M1104" s="95"/>
      <c r="N1104" s="95"/>
      <c r="O1104" s="95"/>
      <c r="P1104" s="95"/>
      <c r="Q1104" s="95"/>
      <c r="R1104" s="95"/>
      <c r="S1104" s="95"/>
      <c r="T1104" s="95"/>
      <c r="U1104" s="95"/>
      <c r="V1104" s="95"/>
      <c r="W1104" s="95"/>
      <c r="X1104" s="95"/>
      <c r="Y1104" s="95"/>
      <c r="Z1104" s="95"/>
      <c r="AA1104" s="95"/>
      <c r="AB1104" s="95"/>
      <c r="AC1104" s="95"/>
      <c r="AD1104" s="95"/>
      <c r="AE1104" s="95"/>
      <c r="AF1104" s="95"/>
      <c r="AG1104" s="95"/>
      <c r="AH1104" s="316"/>
    </row>
    <row r="1105" spans="4:34">
      <c r="D1105" s="95"/>
      <c r="E1105" s="198"/>
      <c r="F1105" s="95"/>
      <c r="G1105" s="95"/>
      <c r="H1105" s="95"/>
      <c r="I1105" s="95"/>
      <c r="J1105" s="95"/>
      <c r="K1105" s="95"/>
      <c r="L1105" s="95"/>
      <c r="M1105" s="95"/>
      <c r="N1105" s="95"/>
      <c r="O1105" s="95"/>
      <c r="P1105" s="95"/>
      <c r="Q1105" s="95"/>
      <c r="R1105" s="95"/>
      <c r="S1105" s="95"/>
      <c r="T1105" s="95"/>
      <c r="U1105" s="95"/>
      <c r="V1105" s="95"/>
      <c r="W1105" s="95"/>
      <c r="X1105" s="95"/>
      <c r="Y1105" s="95"/>
      <c r="Z1105" s="95"/>
      <c r="AA1105" s="95"/>
      <c r="AB1105" s="95"/>
      <c r="AC1105" s="95"/>
      <c r="AD1105" s="95"/>
      <c r="AE1105" s="95"/>
      <c r="AF1105" s="95"/>
      <c r="AG1105" s="95"/>
      <c r="AH1105" s="316"/>
    </row>
    <row r="1106" spans="4:34">
      <c r="D1106" s="95"/>
      <c r="E1106" s="198"/>
      <c r="F1106" s="95"/>
      <c r="G1106" s="95"/>
      <c r="H1106" s="95"/>
      <c r="I1106" s="95"/>
      <c r="J1106" s="95"/>
      <c r="K1106" s="95"/>
      <c r="L1106" s="95"/>
      <c r="M1106" s="95"/>
      <c r="N1106" s="95"/>
      <c r="O1106" s="95"/>
      <c r="P1106" s="95"/>
      <c r="Q1106" s="95"/>
      <c r="R1106" s="95"/>
      <c r="S1106" s="95"/>
      <c r="T1106" s="95"/>
      <c r="U1106" s="95"/>
      <c r="V1106" s="95"/>
      <c r="W1106" s="95"/>
      <c r="X1106" s="95"/>
      <c r="Y1106" s="95"/>
      <c r="Z1106" s="95"/>
      <c r="AA1106" s="95"/>
      <c r="AB1106" s="95"/>
      <c r="AC1106" s="95"/>
      <c r="AD1106" s="95"/>
      <c r="AE1106" s="95"/>
      <c r="AF1106" s="95"/>
      <c r="AG1106" s="95"/>
      <c r="AH1106" s="316"/>
    </row>
    <row r="1107" spans="4:34">
      <c r="D1107" s="95"/>
      <c r="E1107" s="198"/>
      <c r="F1107" s="95"/>
      <c r="G1107" s="95"/>
      <c r="H1107" s="95"/>
      <c r="I1107" s="95"/>
      <c r="J1107" s="95"/>
      <c r="K1107" s="95"/>
      <c r="L1107" s="95"/>
      <c r="M1107" s="95"/>
      <c r="N1107" s="95"/>
      <c r="O1107" s="95"/>
      <c r="P1107" s="95"/>
      <c r="Q1107" s="95"/>
      <c r="R1107" s="95"/>
      <c r="S1107" s="95"/>
      <c r="T1107" s="95"/>
      <c r="U1107" s="95"/>
      <c r="V1107" s="95"/>
      <c r="W1107" s="95"/>
      <c r="X1107" s="95"/>
      <c r="Y1107" s="95"/>
      <c r="Z1107" s="95"/>
      <c r="AA1107" s="95"/>
      <c r="AB1107" s="95"/>
      <c r="AC1107" s="95"/>
      <c r="AD1107" s="95"/>
      <c r="AE1107" s="95"/>
      <c r="AF1107" s="95"/>
      <c r="AG1107" s="95"/>
      <c r="AH1107" s="316"/>
    </row>
    <row r="1108" spans="4:34">
      <c r="D1108" s="95"/>
      <c r="E1108" s="198"/>
      <c r="F1108" s="95"/>
      <c r="G1108" s="95"/>
      <c r="H1108" s="95"/>
      <c r="I1108" s="95"/>
      <c r="J1108" s="95"/>
      <c r="K1108" s="95"/>
      <c r="L1108" s="95"/>
      <c r="M1108" s="95"/>
      <c r="N1108" s="95"/>
      <c r="O1108" s="95"/>
      <c r="P1108" s="95"/>
      <c r="Q1108" s="95"/>
      <c r="R1108" s="95"/>
      <c r="S1108" s="95"/>
      <c r="T1108" s="95"/>
      <c r="U1108" s="95"/>
      <c r="V1108" s="95"/>
      <c r="W1108" s="95"/>
      <c r="X1108" s="95"/>
      <c r="Y1108" s="95"/>
      <c r="Z1108" s="95"/>
      <c r="AA1108" s="95"/>
      <c r="AB1108" s="95"/>
      <c r="AC1108" s="95"/>
      <c r="AD1108" s="95"/>
      <c r="AE1108" s="95"/>
      <c r="AF1108" s="95"/>
      <c r="AG1108" s="95"/>
      <c r="AH1108" s="316"/>
    </row>
    <row r="1109" spans="4:34">
      <c r="D1109" s="95"/>
      <c r="E1109" s="198"/>
      <c r="F1109" s="95"/>
      <c r="G1109" s="95"/>
      <c r="H1109" s="95"/>
      <c r="I1109" s="95"/>
      <c r="J1109" s="95"/>
      <c r="K1109" s="95"/>
      <c r="L1109" s="95"/>
      <c r="M1109" s="95"/>
      <c r="N1109" s="95"/>
      <c r="O1109" s="95"/>
      <c r="P1109" s="95"/>
      <c r="Q1109" s="95"/>
      <c r="R1109" s="95"/>
      <c r="S1109" s="95"/>
      <c r="T1109" s="95"/>
      <c r="U1109" s="95"/>
      <c r="V1109" s="95"/>
      <c r="W1109" s="95"/>
      <c r="X1109" s="95"/>
      <c r="Y1109" s="95"/>
      <c r="Z1109" s="95"/>
      <c r="AA1109" s="95"/>
      <c r="AB1109" s="95"/>
      <c r="AC1109" s="95"/>
      <c r="AD1109" s="95"/>
      <c r="AE1109" s="95"/>
      <c r="AF1109" s="95"/>
      <c r="AG1109" s="95"/>
      <c r="AH1109" s="316"/>
    </row>
    <row r="1110" spans="4:34">
      <c r="D1110" s="95"/>
      <c r="E1110" s="198"/>
      <c r="F1110" s="95"/>
      <c r="G1110" s="95"/>
      <c r="H1110" s="95"/>
      <c r="I1110" s="95"/>
      <c r="J1110" s="95"/>
      <c r="K1110" s="95"/>
      <c r="L1110" s="95"/>
      <c r="M1110" s="95"/>
      <c r="N1110" s="95"/>
      <c r="O1110" s="95"/>
      <c r="P1110" s="95"/>
      <c r="Q1110" s="95"/>
      <c r="R1110" s="95"/>
      <c r="S1110" s="95"/>
      <c r="T1110" s="95"/>
      <c r="U1110" s="95"/>
      <c r="V1110" s="95"/>
      <c r="W1110" s="95"/>
      <c r="X1110" s="95"/>
      <c r="Y1110" s="95"/>
      <c r="Z1110" s="95"/>
      <c r="AA1110" s="95"/>
      <c r="AB1110" s="95"/>
      <c r="AC1110" s="95"/>
      <c r="AD1110" s="95"/>
      <c r="AE1110" s="95"/>
      <c r="AF1110" s="95"/>
      <c r="AG1110" s="95"/>
      <c r="AH1110" s="316"/>
    </row>
    <row r="1111" spans="4:34">
      <c r="D1111" s="95"/>
      <c r="E1111" s="198"/>
      <c r="F1111" s="95"/>
      <c r="G1111" s="95"/>
      <c r="H1111" s="95"/>
      <c r="I1111" s="95"/>
      <c r="J1111" s="95"/>
      <c r="K1111" s="95"/>
      <c r="L1111" s="95"/>
      <c r="M1111" s="95"/>
      <c r="N1111" s="95"/>
      <c r="O1111" s="95"/>
      <c r="P1111" s="95"/>
      <c r="Q1111" s="95"/>
      <c r="R1111" s="95"/>
      <c r="S1111" s="95"/>
      <c r="T1111" s="95"/>
      <c r="U1111" s="95"/>
      <c r="V1111" s="95"/>
      <c r="W1111" s="95"/>
      <c r="X1111" s="95"/>
      <c r="Y1111" s="95"/>
      <c r="Z1111" s="95"/>
      <c r="AA1111" s="95"/>
      <c r="AB1111" s="95"/>
      <c r="AC1111" s="95"/>
      <c r="AD1111" s="95"/>
      <c r="AE1111" s="95"/>
      <c r="AF1111" s="95"/>
      <c r="AG1111" s="95"/>
      <c r="AH1111" s="316"/>
    </row>
    <row r="1112" spans="4:34">
      <c r="D1112" s="95"/>
      <c r="E1112" s="198"/>
      <c r="F1112" s="95"/>
      <c r="G1112" s="95"/>
      <c r="H1112" s="95"/>
      <c r="I1112" s="95"/>
      <c r="J1112" s="95"/>
      <c r="K1112" s="95"/>
      <c r="L1112" s="95"/>
      <c r="M1112" s="95"/>
      <c r="N1112" s="95"/>
      <c r="O1112" s="95"/>
      <c r="P1112" s="95"/>
      <c r="Q1112" s="95"/>
      <c r="R1112" s="95"/>
      <c r="S1112" s="95"/>
      <c r="T1112" s="95"/>
      <c r="U1112" s="95"/>
      <c r="V1112" s="95"/>
      <c r="W1112" s="95"/>
      <c r="X1112" s="95"/>
      <c r="Y1112" s="95"/>
      <c r="Z1112" s="95"/>
      <c r="AA1112" s="95"/>
      <c r="AB1112" s="95"/>
      <c r="AC1112" s="95"/>
      <c r="AD1112" s="95"/>
      <c r="AE1112" s="95"/>
      <c r="AF1112" s="95"/>
      <c r="AG1112" s="95"/>
      <c r="AH1112" s="316"/>
    </row>
    <row r="1113" spans="4:34">
      <c r="D1113" s="95"/>
      <c r="E1113" s="198"/>
      <c r="F1113" s="95"/>
      <c r="G1113" s="95"/>
      <c r="H1113" s="95"/>
      <c r="I1113" s="95"/>
      <c r="J1113" s="95"/>
      <c r="K1113" s="95"/>
      <c r="L1113" s="95"/>
      <c r="M1113" s="95"/>
      <c r="N1113" s="95"/>
      <c r="O1113" s="95"/>
      <c r="P1113" s="95"/>
      <c r="Q1113" s="95"/>
      <c r="R1113" s="95"/>
      <c r="S1113" s="95"/>
      <c r="T1113" s="95"/>
      <c r="U1113" s="95"/>
      <c r="V1113" s="95"/>
      <c r="W1113" s="95"/>
      <c r="X1113" s="95"/>
      <c r="Y1113" s="95"/>
      <c r="Z1113" s="95"/>
      <c r="AA1113" s="95"/>
      <c r="AB1113" s="95"/>
      <c r="AC1113" s="95"/>
      <c r="AD1113" s="95"/>
      <c r="AE1113" s="95"/>
      <c r="AF1113" s="95"/>
      <c r="AG1113" s="95"/>
      <c r="AH1113" s="316"/>
    </row>
    <row r="1114" spans="4:34">
      <c r="D1114" s="95"/>
      <c r="E1114" s="198"/>
      <c r="F1114" s="95"/>
      <c r="G1114" s="95"/>
      <c r="H1114" s="95"/>
      <c r="I1114" s="95"/>
      <c r="J1114" s="95"/>
      <c r="K1114" s="95"/>
      <c r="L1114" s="95"/>
      <c r="M1114" s="95"/>
      <c r="N1114" s="95"/>
      <c r="O1114" s="95"/>
      <c r="P1114" s="95"/>
      <c r="Q1114" s="95"/>
      <c r="R1114" s="95"/>
      <c r="S1114" s="95"/>
      <c r="T1114" s="95"/>
      <c r="U1114" s="95"/>
      <c r="V1114" s="95"/>
      <c r="W1114" s="95"/>
      <c r="X1114" s="95"/>
      <c r="Y1114" s="95"/>
      <c r="Z1114" s="95"/>
      <c r="AA1114" s="95"/>
      <c r="AB1114" s="95"/>
      <c r="AC1114" s="95"/>
      <c r="AD1114" s="95"/>
      <c r="AE1114" s="95"/>
      <c r="AF1114" s="95"/>
      <c r="AG1114" s="95"/>
      <c r="AH1114" s="316"/>
    </row>
    <row r="1115" spans="4:34">
      <c r="D1115" s="95"/>
      <c r="E1115" s="198"/>
      <c r="F1115" s="95"/>
      <c r="G1115" s="95"/>
      <c r="H1115" s="95"/>
      <c r="I1115" s="95"/>
      <c r="J1115" s="95"/>
      <c r="K1115" s="95"/>
      <c r="L1115" s="95"/>
      <c r="M1115" s="95"/>
      <c r="N1115" s="95"/>
      <c r="O1115" s="95"/>
      <c r="P1115" s="95"/>
      <c r="Q1115" s="95"/>
      <c r="R1115" s="95"/>
      <c r="S1115" s="95"/>
      <c r="T1115" s="95"/>
      <c r="U1115" s="95"/>
      <c r="V1115" s="95"/>
      <c r="W1115" s="95"/>
      <c r="X1115" s="95"/>
      <c r="Y1115" s="95"/>
      <c r="Z1115" s="95"/>
      <c r="AA1115" s="95"/>
      <c r="AB1115" s="95"/>
      <c r="AC1115" s="95"/>
      <c r="AD1115" s="95"/>
      <c r="AE1115" s="95"/>
      <c r="AF1115" s="95"/>
      <c r="AG1115" s="95"/>
      <c r="AH1115" s="316"/>
    </row>
    <row r="1116" spans="4:34">
      <c r="D1116" s="95"/>
      <c r="E1116" s="198"/>
      <c r="F1116" s="95"/>
      <c r="G1116" s="95"/>
      <c r="H1116" s="95"/>
      <c r="I1116" s="95"/>
      <c r="J1116" s="95"/>
      <c r="K1116" s="95"/>
      <c r="L1116" s="95"/>
      <c r="M1116" s="95"/>
      <c r="N1116" s="95"/>
      <c r="O1116" s="95"/>
      <c r="P1116" s="95"/>
      <c r="Q1116" s="95"/>
      <c r="R1116" s="95"/>
      <c r="S1116" s="95"/>
      <c r="T1116" s="95"/>
      <c r="U1116" s="95"/>
      <c r="V1116" s="95"/>
      <c r="W1116" s="95"/>
      <c r="X1116" s="95"/>
      <c r="Y1116" s="95"/>
      <c r="Z1116" s="95"/>
      <c r="AA1116" s="95"/>
      <c r="AB1116" s="95"/>
      <c r="AC1116" s="95"/>
      <c r="AD1116" s="95"/>
      <c r="AE1116" s="95"/>
      <c r="AF1116" s="95"/>
      <c r="AG1116" s="95"/>
      <c r="AH1116" s="316"/>
    </row>
    <row r="1117" spans="4:34">
      <c r="D1117" s="95"/>
      <c r="E1117" s="198"/>
      <c r="F1117" s="95"/>
      <c r="G1117" s="95"/>
      <c r="H1117" s="95"/>
      <c r="I1117" s="95"/>
      <c r="J1117" s="95"/>
      <c r="K1117" s="95"/>
      <c r="L1117" s="95"/>
      <c r="M1117" s="95"/>
      <c r="N1117" s="95"/>
      <c r="O1117" s="95"/>
      <c r="P1117" s="95"/>
      <c r="Q1117" s="95"/>
      <c r="R1117" s="95"/>
      <c r="S1117" s="95"/>
      <c r="T1117" s="95"/>
      <c r="U1117" s="95"/>
      <c r="V1117" s="95"/>
      <c r="W1117" s="95"/>
      <c r="X1117" s="95"/>
      <c r="Y1117" s="95"/>
      <c r="Z1117" s="95"/>
      <c r="AA1117" s="95"/>
      <c r="AB1117" s="95"/>
      <c r="AC1117" s="95"/>
      <c r="AD1117" s="95"/>
      <c r="AE1117" s="95"/>
      <c r="AF1117" s="95"/>
      <c r="AG1117" s="95"/>
      <c r="AH1117" s="316"/>
    </row>
    <row r="1118" spans="4:34">
      <c r="D1118" s="95"/>
      <c r="E1118" s="198"/>
      <c r="F1118" s="95"/>
      <c r="G1118" s="95"/>
      <c r="H1118" s="95"/>
      <c r="I1118" s="95"/>
      <c r="J1118" s="95"/>
      <c r="K1118" s="95"/>
      <c r="L1118" s="95"/>
      <c r="M1118" s="95"/>
      <c r="N1118" s="95"/>
      <c r="O1118" s="95"/>
      <c r="P1118" s="95"/>
      <c r="Q1118" s="95"/>
      <c r="R1118" s="95"/>
      <c r="S1118" s="95"/>
      <c r="T1118" s="95"/>
      <c r="U1118" s="95"/>
      <c r="V1118" s="95"/>
      <c r="W1118" s="95"/>
      <c r="X1118" s="95"/>
      <c r="Y1118" s="95"/>
      <c r="Z1118" s="95"/>
      <c r="AA1118" s="95"/>
      <c r="AB1118" s="95"/>
      <c r="AC1118" s="95"/>
      <c r="AD1118" s="95"/>
      <c r="AE1118" s="95"/>
      <c r="AF1118" s="95"/>
      <c r="AG1118" s="95"/>
      <c r="AH1118" s="316"/>
    </row>
    <row r="1119" spans="4:34">
      <c r="D1119" s="95"/>
      <c r="E1119" s="198"/>
      <c r="F1119" s="95"/>
      <c r="G1119" s="95"/>
      <c r="H1119" s="95"/>
      <c r="I1119" s="95"/>
      <c r="J1119" s="95"/>
      <c r="K1119" s="95"/>
      <c r="L1119" s="95"/>
      <c r="M1119" s="95"/>
      <c r="N1119" s="95"/>
      <c r="O1119" s="95"/>
      <c r="P1119" s="95"/>
      <c r="Q1119" s="95"/>
      <c r="R1119" s="95"/>
      <c r="S1119" s="95"/>
      <c r="T1119" s="95"/>
      <c r="U1119" s="95"/>
      <c r="V1119" s="95"/>
      <c r="W1119" s="95"/>
      <c r="X1119" s="95"/>
      <c r="Y1119" s="95"/>
      <c r="Z1119" s="95"/>
      <c r="AA1119" s="95"/>
      <c r="AB1119" s="95"/>
      <c r="AC1119" s="95"/>
      <c r="AD1119" s="95"/>
      <c r="AE1119" s="95"/>
      <c r="AF1119" s="95"/>
      <c r="AG1119" s="95"/>
      <c r="AH1119" s="316"/>
    </row>
    <row r="1120" spans="4:34">
      <c r="D1120" s="95"/>
      <c r="E1120" s="198"/>
      <c r="F1120" s="95"/>
      <c r="G1120" s="95"/>
      <c r="H1120" s="95"/>
      <c r="I1120" s="95"/>
      <c r="J1120" s="95"/>
      <c r="K1120" s="95"/>
      <c r="L1120" s="95"/>
      <c r="M1120" s="95"/>
      <c r="N1120" s="95"/>
      <c r="O1120" s="95"/>
      <c r="P1120" s="95"/>
      <c r="Q1120" s="95"/>
      <c r="R1120" s="95"/>
      <c r="S1120" s="95"/>
      <c r="T1120" s="95"/>
      <c r="U1120" s="95"/>
      <c r="V1120" s="95"/>
      <c r="W1120" s="95"/>
      <c r="X1120" s="95"/>
      <c r="Y1120" s="95"/>
      <c r="Z1120" s="95"/>
      <c r="AA1120" s="95"/>
      <c r="AB1120" s="95"/>
      <c r="AC1120" s="95"/>
      <c r="AD1120" s="95"/>
      <c r="AE1120" s="95"/>
      <c r="AF1120" s="95"/>
      <c r="AG1120" s="95"/>
      <c r="AH1120" s="316"/>
    </row>
    <row r="1121" spans="4:34">
      <c r="D1121" s="95"/>
      <c r="E1121" s="198"/>
      <c r="F1121" s="95"/>
      <c r="G1121" s="95"/>
      <c r="H1121" s="95"/>
      <c r="I1121" s="95"/>
      <c r="J1121" s="95"/>
      <c r="K1121" s="95"/>
      <c r="L1121" s="95"/>
      <c r="M1121" s="95"/>
      <c r="N1121" s="95"/>
      <c r="O1121" s="95"/>
      <c r="P1121" s="95"/>
      <c r="Q1121" s="95"/>
      <c r="R1121" s="95"/>
      <c r="S1121" s="95"/>
      <c r="T1121" s="95"/>
      <c r="U1121" s="95"/>
      <c r="V1121" s="95"/>
      <c r="W1121" s="95"/>
      <c r="X1121" s="95"/>
      <c r="Y1121" s="95"/>
      <c r="Z1121" s="95"/>
      <c r="AA1121" s="95"/>
      <c r="AB1121" s="95"/>
      <c r="AC1121" s="95"/>
      <c r="AD1121" s="95"/>
      <c r="AE1121" s="95"/>
      <c r="AF1121" s="95"/>
      <c r="AG1121" s="95"/>
      <c r="AH1121" s="316"/>
    </row>
    <row r="1122" spans="4:34">
      <c r="D1122" s="95"/>
      <c r="E1122" s="198"/>
      <c r="F1122" s="95"/>
      <c r="G1122" s="95"/>
      <c r="H1122" s="95"/>
      <c r="I1122" s="95"/>
      <c r="J1122" s="95"/>
      <c r="K1122" s="95"/>
      <c r="L1122" s="95"/>
      <c r="M1122" s="95"/>
      <c r="N1122" s="95"/>
      <c r="O1122" s="95"/>
      <c r="P1122" s="95"/>
      <c r="Q1122" s="95"/>
      <c r="R1122" s="95"/>
      <c r="S1122" s="95"/>
      <c r="T1122" s="95"/>
      <c r="U1122" s="95"/>
      <c r="V1122" s="95"/>
      <c r="W1122" s="95"/>
      <c r="X1122" s="95"/>
      <c r="Y1122" s="95"/>
      <c r="Z1122" s="95"/>
      <c r="AA1122" s="95"/>
      <c r="AB1122" s="95"/>
      <c r="AC1122" s="95"/>
      <c r="AD1122" s="95"/>
      <c r="AE1122" s="95"/>
      <c r="AF1122" s="95"/>
      <c r="AG1122" s="95"/>
      <c r="AH1122" s="316"/>
    </row>
    <row r="1123" spans="4:34">
      <c r="D1123" s="95"/>
      <c r="E1123" s="198"/>
      <c r="F1123" s="95"/>
      <c r="G1123" s="95"/>
      <c r="H1123" s="95"/>
      <c r="I1123" s="95"/>
      <c r="J1123" s="95"/>
      <c r="K1123" s="95"/>
      <c r="L1123" s="95"/>
      <c r="M1123" s="95"/>
      <c r="N1123" s="95"/>
      <c r="O1123" s="95"/>
      <c r="P1123" s="95"/>
      <c r="Q1123" s="95"/>
      <c r="R1123" s="95"/>
      <c r="S1123" s="95"/>
      <c r="T1123" s="95"/>
      <c r="U1123" s="95"/>
      <c r="V1123" s="95"/>
      <c r="W1123" s="95"/>
      <c r="X1123" s="95"/>
      <c r="Y1123" s="95"/>
      <c r="Z1123" s="95"/>
      <c r="AA1123" s="95"/>
      <c r="AB1123" s="95"/>
      <c r="AC1123" s="95"/>
      <c r="AD1123" s="95"/>
      <c r="AE1123" s="95"/>
      <c r="AF1123" s="95"/>
      <c r="AG1123" s="95"/>
      <c r="AH1123" s="316"/>
    </row>
    <row r="1124" spans="4:34">
      <c r="D1124" s="95"/>
      <c r="E1124" s="198"/>
      <c r="F1124" s="95"/>
      <c r="G1124" s="95"/>
      <c r="H1124" s="95"/>
      <c r="I1124" s="95"/>
      <c r="J1124" s="95"/>
      <c r="K1124" s="95"/>
      <c r="L1124" s="95"/>
      <c r="M1124" s="95"/>
      <c r="N1124" s="95"/>
      <c r="O1124" s="95"/>
      <c r="P1124" s="95"/>
      <c r="Q1124" s="95"/>
      <c r="R1124" s="95"/>
      <c r="S1124" s="95"/>
      <c r="T1124" s="95"/>
      <c r="U1124" s="95"/>
      <c r="V1124" s="95"/>
      <c r="W1124" s="95"/>
      <c r="X1124" s="95"/>
      <c r="Y1124" s="95"/>
      <c r="Z1124" s="95"/>
      <c r="AA1124" s="95"/>
      <c r="AB1124" s="95"/>
      <c r="AC1124" s="95"/>
      <c r="AD1124" s="95"/>
      <c r="AE1124" s="95"/>
      <c r="AF1124" s="95"/>
      <c r="AG1124" s="95"/>
      <c r="AH1124" s="316"/>
    </row>
    <row r="1125" spans="4:34">
      <c r="D1125" s="95"/>
      <c r="E1125" s="198"/>
      <c r="F1125" s="95"/>
      <c r="G1125" s="95"/>
      <c r="H1125" s="95"/>
      <c r="I1125" s="95"/>
      <c r="J1125" s="95"/>
      <c r="K1125" s="95"/>
      <c r="L1125" s="95"/>
      <c r="M1125" s="95"/>
      <c r="N1125" s="95"/>
      <c r="O1125" s="95"/>
      <c r="P1125" s="95"/>
      <c r="Q1125" s="95"/>
      <c r="R1125" s="95"/>
      <c r="S1125" s="95"/>
      <c r="T1125" s="95"/>
      <c r="U1125" s="95"/>
      <c r="V1125" s="95"/>
      <c r="W1125" s="95"/>
      <c r="X1125" s="95"/>
      <c r="Y1125" s="95"/>
      <c r="Z1125" s="95"/>
      <c r="AA1125" s="95"/>
      <c r="AB1125" s="95"/>
      <c r="AC1125" s="95"/>
      <c r="AD1125" s="95"/>
      <c r="AE1125" s="95"/>
      <c r="AF1125" s="95"/>
      <c r="AG1125" s="95"/>
      <c r="AH1125" s="316"/>
    </row>
    <row r="1126" spans="4:34">
      <c r="D1126" s="95"/>
      <c r="E1126" s="198"/>
      <c r="F1126" s="95"/>
      <c r="G1126" s="95"/>
      <c r="H1126" s="95"/>
      <c r="I1126" s="95"/>
      <c r="J1126" s="95"/>
      <c r="K1126" s="95"/>
      <c r="L1126" s="95"/>
      <c r="M1126" s="95"/>
      <c r="N1126" s="95"/>
      <c r="O1126" s="95"/>
      <c r="P1126" s="95"/>
      <c r="Q1126" s="95"/>
      <c r="R1126" s="95"/>
      <c r="S1126" s="95"/>
      <c r="T1126" s="95"/>
      <c r="U1126" s="95"/>
      <c r="V1126" s="95"/>
      <c r="W1126" s="95"/>
      <c r="X1126" s="95"/>
      <c r="Y1126" s="95"/>
      <c r="Z1126" s="95"/>
      <c r="AA1126" s="95"/>
      <c r="AB1126" s="95"/>
      <c r="AC1126" s="95"/>
      <c r="AD1126" s="95"/>
      <c r="AE1126" s="95"/>
      <c r="AF1126" s="95"/>
      <c r="AG1126" s="95"/>
      <c r="AH1126" s="316"/>
    </row>
    <row r="1127" spans="4:34">
      <c r="D1127" s="95"/>
      <c r="E1127" s="198"/>
      <c r="F1127" s="95"/>
      <c r="G1127" s="95"/>
      <c r="H1127" s="95"/>
      <c r="I1127" s="95"/>
      <c r="J1127" s="95"/>
      <c r="K1127" s="95"/>
      <c r="L1127" s="95"/>
      <c r="M1127" s="95"/>
      <c r="N1127" s="95"/>
      <c r="O1127" s="95"/>
      <c r="P1127" s="95"/>
      <c r="Q1127" s="95"/>
      <c r="R1127" s="95"/>
      <c r="S1127" s="95"/>
      <c r="T1127" s="95"/>
      <c r="U1127" s="95"/>
      <c r="V1127" s="95"/>
      <c r="W1127" s="95"/>
      <c r="X1127" s="95"/>
      <c r="Y1127" s="95"/>
      <c r="Z1127" s="95"/>
      <c r="AA1127" s="95"/>
      <c r="AB1127" s="95"/>
      <c r="AC1127" s="95"/>
      <c r="AD1127" s="95"/>
      <c r="AE1127" s="95"/>
      <c r="AF1127" s="95"/>
      <c r="AG1127" s="95"/>
      <c r="AH1127" s="316"/>
    </row>
    <row r="1128" spans="4:34">
      <c r="D1128" s="95"/>
      <c r="E1128" s="198"/>
      <c r="F1128" s="95"/>
      <c r="G1128" s="95"/>
      <c r="H1128" s="95"/>
      <c r="I1128" s="95"/>
      <c r="J1128" s="95"/>
      <c r="K1128" s="95"/>
      <c r="L1128" s="95"/>
      <c r="M1128" s="95"/>
      <c r="N1128" s="95"/>
      <c r="O1128" s="95"/>
      <c r="P1128" s="95"/>
      <c r="Q1128" s="95"/>
      <c r="R1128" s="95"/>
      <c r="S1128" s="95"/>
      <c r="T1128" s="95"/>
      <c r="U1128" s="95"/>
      <c r="V1128" s="95"/>
      <c r="W1128" s="95"/>
      <c r="X1128" s="95"/>
      <c r="Y1128" s="95"/>
      <c r="Z1128" s="95"/>
      <c r="AA1128" s="95"/>
      <c r="AB1128" s="95"/>
      <c r="AC1128" s="95"/>
      <c r="AD1128" s="95"/>
      <c r="AE1128" s="95"/>
      <c r="AF1128" s="95"/>
      <c r="AG1128" s="95"/>
      <c r="AH1128" s="316"/>
    </row>
    <row r="1129" spans="4:34">
      <c r="D1129" s="95"/>
      <c r="E1129" s="198"/>
      <c r="F1129" s="95"/>
      <c r="G1129" s="95"/>
      <c r="H1129" s="95"/>
      <c r="I1129" s="95"/>
      <c r="J1129" s="95"/>
      <c r="K1129" s="95"/>
      <c r="L1129" s="95"/>
      <c r="M1129" s="95"/>
      <c r="N1129" s="95"/>
      <c r="O1129" s="95"/>
      <c r="P1129" s="95"/>
      <c r="Q1129" s="95"/>
      <c r="R1129" s="95"/>
      <c r="S1129" s="95"/>
      <c r="T1129" s="95"/>
      <c r="U1129" s="95"/>
      <c r="V1129" s="95"/>
      <c r="W1129" s="95"/>
      <c r="X1129" s="95"/>
      <c r="Y1129" s="95"/>
      <c r="Z1129" s="95"/>
      <c r="AA1129" s="95"/>
      <c r="AB1129" s="95"/>
      <c r="AC1129" s="95"/>
      <c r="AD1129" s="95"/>
      <c r="AE1129" s="95"/>
      <c r="AF1129" s="95"/>
      <c r="AG1129" s="95"/>
      <c r="AH1129" s="316"/>
    </row>
    <row r="1130" spans="4:34">
      <c r="D1130" s="95"/>
      <c r="E1130" s="198"/>
      <c r="F1130" s="95"/>
      <c r="G1130" s="95"/>
      <c r="H1130" s="95"/>
      <c r="I1130" s="95"/>
      <c r="J1130" s="95"/>
      <c r="K1130" s="95"/>
      <c r="L1130" s="95"/>
      <c r="M1130" s="95"/>
      <c r="N1130" s="95"/>
      <c r="O1130" s="95"/>
      <c r="P1130" s="95"/>
      <c r="Q1130" s="95"/>
      <c r="R1130" s="95"/>
      <c r="S1130" s="95"/>
      <c r="T1130" s="95"/>
      <c r="U1130" s="95"/>
      <c r="V1130" s="95"/>
      <c r="W1130" s="95"/>
      <c r="X1130" s="95"/>
      <c r="Y1130" s="95"/>
      <c r="Z1130" s="95"/>
      <c r="AA1130" s="95"/>
      <c r="AB1130" s="95"/>
      <c r="AC1130" s="95"/>
      <c r="AD1130" s="95"/>
      <c r="AE1130" s="95"/>
      <c r="AF1130" s="95"/>
      <c r="AG1130" s="95"/>
      <c r="AH1130" s="316"/>
    </row>
    <row r="1131" spans="4:34">
      <c r="D1131" s="95"/>
      <c r="E1131" s="198"/>
      <c r="F1131" s="95"/>
      <c r="G1131" s="95"/>
      <c r="H1131" s="95"/>
      <c r="I1131" s="95"/>
      <c r="J1131" s="95"/>
      <c r="K1131" s="95"/>
      <c r="L1131" s="95"/>
      <c r="M1131" s="95"/>
      <c r="N1131" s="95"/>
      <c r="O1131" s="95"/>
      <c r="P1131" s="95"/>
      <c r="Q1131" s="95"/>
      <c r="R1131" s="95"/>
      <c r="S1131" s="95"/>
      <c r="T1131" s="95"/>
      <c r="U1131" s="95"/>
      <c r="V1131" s="95"/>
      <c r="W1131" s="95"/>
      <c r="X1131" s="95"/>
      <c r="Y1131" s="95"/>
      <c r="Z1131" s="95"/>
      <c r="AA1131" s="95"/>
      <c r="AB1131" s="95"/>
      <c r="AC1131" s="95"/>
      <c r="AD1131" s="95"/>
      <c r="AE1131" s="95"/>
      <c r="AF1131" s="95"/>
      <c r="AG1131" s="95"/>
      <c r="AH1131" s="316"/>
    </row>
    <row r="1132" spans="4:34">
      <c r="D1132" s="95"/>
      <c r="E1132" s="198"/>
      <c r="F1132" s="95"/>
      <c r="G1132" s="95"/>
      <c r="H1132" s="95"/>
      <c r="I1132" s="95"/>
      <c r="J1132" s="95"/>
      <c r="K1132" s="95"/>
      <c r="L1132" s="95"/>
      <c r="M1132" s="95"/>
      <c r="N1132" s="95"/>
      <c r="O1132" s="95"/>
      <c r="P1132" s="95"/>
      <c r="Q1132" s="95"/>
      <c r="R1132" s="95"/>
      <c r="S1132" s="95"/>
      <c r="T1132" s="95"/>
      <c r="U1132" s="95"/>
      <c r="V1132" s="95"/>
      <c r="W1132" s="95"/>
      <c r="X1132" s="95"/>
      <c r="Y1132" s="95"/>
      <c r="Z1132" s="95"/>
      <c r="AA1132" s="95"/>
      <c r="AB1132" s="95"/>
      <c r="AC1132" s="95"/>
      <c r="AD1132" s="95"/>
      <c r="AE1132" s="95"/>
      <c r="AF1132" s="95"/>
      <c r="AG1132" s="95"/>
      <c r="AH1132" s="316"/>
    </row>
    <row r="1133" spans="4:34">
      <c r="D1133" s="95"/>
      <c r="E1133" s="198"/>
      <c r="F1133" s="95"/>
      <c r="G1133" s="95"/>
      <c r="H1133" s="95"/>
      <c r="I1133" s="95"/>
      <c r="J1133" s="95"/>
      <c r="K1133" s="95"/>
      <c r="L1133" s="95"/>
      <c r="M1133" s="95"/>
      <c r="N1133" s="95"/>
      <c r="O1133" s="95"/>
      <c r="P1133" s="95"/>
      <c r="Q1133" s="95"/>
      <c r="R1133" s="95"/>
      <c r="S1133" s="95"/>
      <c r="T1133" s="95"/>
      <c r="U1133" s="95"/>
      <c r="V1133" s="95"/>
      <c r="W1133" s="95"/>
      <c r="X1133" s="95"/>
      <c r="Y1133" s="95"/>
      <c r="Z1133" s="95"/>
      <c r="AA1133" s="95"/>
      <c r="AB1133" s="95"/>
      <c r="AC1133" s="95"/>
      <c r="AD1133" s="95"/>
      <c r="AE1133" s="95"/>
      <c r="AF1133" s="95"/>
      <c r="AG1133" s="95"/>
      <c r="AH1133" s="316"/>
    </row>
    <row r="1134" spans="4:34">
      <c r="D1134" s="95"/>
      <c r="E1134" s="198"/>
      <c r="F1134" s="95"/>
      <c r="G1134" s="95"/>
      <c r="H1134" s="95"/>
      <c r="I1134" s="95"/>
      <c r="J1134" s="95"/>
      <c r="K1134" s="95"/>
      <c r="L1134" s="95"/>
      <c r="M1134" s="95"/>
      <c r="N1134" s="95"/>
      <c r="O1134" s="95"/>
      <c r="P1134" s="95"/>
      <c r="Q1134" s="95"/>
      <c r="R1134" s="95"/>
      <c r="S1134" s="95"/>
      <c r="T1134" s="95"/>
      <c r="U1134" s="95"/>
      <c r="V1134" s="95"/>
      <c r="W1134" s="95"/>
      <c r="X1134" s="95"/>
      <c r="Y1134" s="95"/>
      <c r="Z1134" s="95"/>
      <c r="AA1134" s="95"/>
      <c r="AB1134" s="95"/>
      <c r="AC1134" s="95"/>
      <c r="AD1134" s="95"/>
      <c r="AE1134" s="95"/>
      <c r="AF1134" s="95"/>
      <c r="AG1134" s="95"/>
      <c r="AH1134" s="316"/>
    </row>
    <row r="1135" spans="4:34">
      <c r="D1135" s="95"/>
      <c r="E1135" s="198"/>
      <c r="F1135" s="95"/>
      <c r="G1135" s="95"/>
      <c r="H1135" s="95"/>
      <c r="I1135" s="95"/>
      <c r="J1135" s="95"/>
      <c r="K1135" s="95"/>
      <c r="L1135" s="95"/>
      <c r="M1135" s="95"/>
      <c r="N1135" s="95"/>
      <c r="O1135" s="95"/>
      <c r="P1135" s="95"/>
      <c r="Q1135" s="95"/>
      <c r="R1135" s="95"/>
      <c r="S1135" s="95"/>
      <c r="T1135" s="95"/>
      <c r="U1135" s="95"/>
      <c r="V1135" s="95"/>
      <c r="W1135" s="95"/>
      <c r="X1135" s="95"/>
      <c r="Y1135" s="95"/>
      <c r="Z1135" s="95"/>
      <c r="AA1135" s="95"/>
      <c r="AB1135" s="95"/>
      <c r="AC1135" s="95"/>
      <c r="AD1135" s="95"/>
      <c r="AE1135" s="95"/>
      <c r="AF1135" s="95"/>
      <c r="AG1135" s="95"/>
      <c r="AH1135" s="316"/>
    </row>
    <row r="1136" spans="4:34">
      <c r="D1136" s="95"/>
      <c r="E1136" s="198"/>
      <c r="F1136" s="95"/>
      <c r="G1136" s="95"/>
      <c r="H1136" s="95"/>
      <c r="I1136" s="95"/>
      <c r="J1136" s="95"/>
      <c r="K1136" s="95"/>
      <c r="L1136" s="95"/>
      <c r="M1136" s="95"/>
      <c r="N1136" s="95"/>
      <c r="O1136" s="95"/>
      <c r="P1136" s="95"/>
      <c r="Q1136" s="95"/>
      <c r="R1136" s="95"/>
      <c r="S1136" s="95"/>
      <c r="T1136" s="95"/>
      <c r="U1136" s="95"/>
      <c r="V1136" s="95"/>
      <c r="W1136" s="95"/>
      <c r="X1136" s="95"/>
      <c r="Y1136" s="95"/>
      <c r="Z1136" s="95"/>
      <c r="AA1136" s="95"/>
      <c r="AB1136" s="95"/>
      <c r="AC1136" s="95"/>
      <c r="AD1136" s="95"/>
      <c r="AE1136" s="95"/>
      <c r="AF1136" s="95"/>
      <c r="AG1136" s="95"/>
      <c r="AH1136" s="316"/>
    </row>
    <row r="1137" spans="4:34">
      <c r="D1137" s="95"/>
      <c r="E1137" s="198"/>
      <c r="F1137" s="95"/>
      <c r="G1137" s="95"/>
      <c r="H1137" s="95"/>
      <c r="I1137" s="95"/>
      <c r="J1137" s="95"/>
      <c r="K1137" s="95"/>
      <c r="L1137" s="95"/>
      <c r="M1137" s="95"/>
      <c r="N1137" s="95"/>
      <c r="O1137" s="95"/>
      <c r="P1137" s="95"/>
      <c r="Q1137" s="95"/>
      <c r="R1137" s="95"/>
      <c r="S1137" s="95"/>
      <c r="T1137" s="95"/>
      <c r="U1137" s="95"/>
      <c r="V1137" s="95"/>
      <c r="W1137" s="95"/>
      <c r="X1137" s="95"/>
      <c r="Y1137" s="95"/>
      <c r="Z1137" s="95"/>
      <c r="AA1137" s="95"/>
      <c r="AB1137" s="95"/>
      <c r="AC1137" s="95"/>
      <c r="AD1137" s="95"/>
      <c r="AE1137" s="95"/>
      <c r="AF1137" s="95"/>
      <c r="AG1137" s="95"/>
      <c r="AH1137" s="316"/>
    </row>
    <row r="1138" spans="4:34">
      <c r="D1138" s="95"/>
      <c r="E1138" s="198"/>
      <c r="F1138" s="95"/>
      <c r="G1138" s="95"/>
      <c r="H1138" s="95"/>
      <c r="I1138" s="95"/>
      <c r="J1138" s="95"/>
      <c r="K1138" s="95"/>
      <c r="L1138" s="95"/>
      <c r="M1138" s="95"/>
      <c r="N1138" s="95"/>
      <c r="O1138" s="95"/>
      <c r="P1138" s="95"/>
      <c r="Q1138" s="95"/>
      <c r="R1138" s="95"/>
      <c r="S1138" s="95"/>
      <c r="T1138" s="95"/>
      <c r="U1138" s="95"/>
      <c r="V1138" s="95"/>
      <c r="W1138" s="95"/>
      <c r="X1138" s="95"/>
      <c r="Y1138" s="95"/>
      <c r="Z1138" s="95"/>
      <c r="AA1138" s="95"/>
      <c r="AB1138" s="95"/>
      <c r="AC1138" s="95"/>
      <c r="AD1138" s="95"/>
      <c r="AE1138" s="95"/>
      <c r="AF1138" s="95"/>
      <c r="AG1138" s="95"/>
      <c r="AH1138" s="316"/>
    </row>
    <row r="1139" spans="4:34">
      <c r="D1139" s="95"/>
      <c r="E1139" s="198"/>
      <c r="F1139" s="95"/>
      <c r="G1139" s="95"/>
      <c r="H1139" s="95"/>
      <c r="I1139" s="95"/>
      <c r="J1139" s="95"/>
      <c r="K1139" s="95"/>
      <c r="L1139" s="95"/>
      <c r="M1139" s="95"/>
      <c r="N1139" s="95"/>
      <c r="O1139" s="95"/>
      <c r="P1139" s="95"/>
      <c r="Q1139" s="95"/>
      <c r="R1139" s="95"/>
      <c r="S1139" s="95"/>
      <c r="T1139" s="95"/>
      <c r="U1139" s="95"/>
      <c r="V1139" s="95"/>
      <c r="W1139" s="95"/>
      <c r="X1139" s="95"/>
      <c r="Y1139" s="95"/>
      <c r="Z1139" s="95"/>
      <c r="AA1139" s="95"/>
      <c r="AB1139" s="95"/>
      <c r="AC1139" s="95"/>
      <c r="AD1139" s="95"/>
      <c r="AE1139" s="95"/>
      <c r="AF1139" s="95"/>
      <c r="AG1139" s="95"/>
      <c r="AH1139" s="316"/>
    </row>
    <row r="1140" spans="4:34">
      <c r="D1140" s="95"/>
      <c r="E1140" s="198"/>
      <c r="F1140" s="95"/>
      <c r="G1140" s="95"/>
      <c r="H1140" s="95"/>
      <c r="I1140" s="95"/>
      <c r="J1140" s="95"/>
      <c r="K1140" s="95"/>
      <c r="L1140" s="95"/>
      <c r="M1140" s="95"/>
      <c r="N1140" s="95"/>
      <c r="O1140" s="95"/>
      <c r="P1140" s="95"/>
      <c r="Q1140" s="95"/>
      <c r="R1140" s="95"/>
      <c r="S1140" s="95"/>
      <c r="T1140" s="95"/>
      <c r="U1140" s="95"/>
      <c r="V1140" s="95"/>
      <c r="W1140" s="95"/>
      <c r="X1140" s="95"/>
      <c r="Y1140" s="95"/>
      <c r="Z1140" s="95"/>
      <c r="AA1140" s="95"/>
      <c r="AB1140" s="95"/>
      <c r="AC1140" s="95"/>
      <c r="AD1140" s="95"/>
      <c r="AE1140" s="95"/>
      <c r="AF1140" s="95"/>
      <c r="AG1140" s="95"/>
      <c r="AH1140" s="316"/>
    </row>
    <row r="1141" spans="4:34">
      <c r="D1141" s="95"/>
      <c r="E1141" s="198"/>
      <c r="F1141" s="95"/>
      <c r="G1141" s="95"/>
      <c r="H1141" s="95"/>
      <c r="I1141" s="95"/>
      <c r="J1141" s="95"/>
      <c r="K1141" s="95"/>
      <c r="L1141" s="95"/>
      <c r="M1141" s="95"/>
      <c r="N1141" s="95"/>
      <c r="O1141" s="95"/>
      <c r="P1141" s="95"/>
      <c r="Q1141" s="95"/>
      <c r="R1141" s="95"/>
      <c r="S1141" s="95"/>
      <c r="T1141" s="95"/>
      <c r="U1141" s="95"/>
      <c r="V1141" s="95"/>
      <c r="W1141" s="95"/>
      <c r="X1141" s="95"/>
      <c r="Y1141" s="95"/>
      <c r="Z1141" s="95"/>
      <c r="AA1141" s="95"/>
      <c r="AB1141" s="95"/>
      <c r="AC1141" s="95"/>
      <c r="AD1141" s="95"/>
      <c r="AE1141" s="95"/>
      <c r="AF1141" s="95"/>
      <c r="AG1141" s="95"/>
      <c r="AH1141" s="316"/>
    </row>
    <row r="1142" spans="4:34">
      <c r="D1142" s="95"/>
      <c r="E1142" s="198"/>
      <c r="F1142" s="95"/>
      <c r="G1142" s="95"/>
      <c r="H1142" s="95"/>
      <c r="I1142" s="95"/>
      <c r="J1142" s="95"/>
      <c r="K1142" s="95"/>
      <c r="L1142" s="95"/>
      <c r="M1142" s="95"/>
      <c r="N1142" s="95"/>
      <c r="O1142" s="95"/>
      <c r="P1142" s="95"/>
      <c r="Q1142" s="95"/>
      <c r="R1142" s="95"/>
      <c r="S1142" s="95"/>
      <c r="T1142" s="95"/>
      <c r="U1142" s="95"/>
      <c r="V1142" s="95"/>
      <c r="W1142" s="95"/>
      <c r="X1142" s="95"/>
      <c r="Y1142" s="95"/>
      <c r="Z1142" s="95"/>
      <c r="AA1142" s="95"/>
      <c r="AB1142" s="95"/>
      <c r="AC1142" s="95"/>
      <c r="AD1142" s="95"/>
      <c r="AE1142" s="95"/>
      <c r="AF1142" s="95"/>
      <c r="AG1142" s="95"/>
      <c r="AH1142" s="316"/>
    </row>
    <row r="1143" spans="4:34">
      <c r="D1143" s="95"/>
      <c r="E1143" s="198"/>
      <c r="F1143" s="95"/>
      <c r="G1143" s="95"/>
      <c r="H1143" s="95"/>
      <c r="I1143" s="95"/>
      <c r="J1143" s="95"/>
      <c r="K1143" s="95"/>
      <c r="L1143" s="95"/>
      <c r="M1143" s="95"/>
      <c r="N1143" s="95"/>
      <c r="O1143" s="95"/>
      <c r="P1143" s="95"/>
      <c r="Q1143" s="95"/>
      <c r="R1143" s="95"/>
      <c r="S1143" s="95"/>
      <c r="T1143" s="95"/>
      <c r="U1143" s="95"/>
      <c r="V1143" s="95"/>
      <c r="W1143" s="95"/>
      <c r="X1143" s="95"/>
      <c r="Y1143" s="95"/>
      <c r="Z1143" s="95"/>
      <c r="AA1143" s="95"/>
      <c r="AB1143" s="95"/>
      <c r="AC1143" s="95"/>
      <c r="AD1143" s="95"/>
      <c r="AE1143" s="95"/>
      <c r="AF1143" s="95"/>
      <c r="AG1143" s="95"/>
      <c r="AH1143" s="316"/>
    </row>
    <row r="1144" spans="4:34">
      <c r="D1144" s="95"/>
      <c r="E1144" s="198"/>
      <c r="F1144" s="95"/>
      <c r="G1144" s="95"/>
      <c r="H1144" s="95"/>
      <c r="I1144" s="95"/>
      <c r="J1144" s="95"/>
      <c r="K1144" s="95"/>
      <c r="L1144" s="95"/>
      <c r="M1144" s="95"/>
      <c r="N1144" s="95"/>
      <c r="O1144" s="95"/>
      <c r="P1144" s="95"/>
      <c r="Q1144" s="95"/>
      <c r="R1144" s="95"/>
      <c r="S1144" s="95"/>
      <c r="T1144" s="95"/>
      <c r="U1144" s="95"/>
      <c r="V1144" s="95"/>
      <c r="W1144" s="95"/>
      <c r="X1144" s="95"/>
      <c r="Y1144" s="95"/>
      <c r="Z1144" s="95"/>
      <c r="AA1144" s="95"/>
      <c r="AB1144" s="95"/>
      <c r="AC1144" s="95"/>
      <c r="AD1144" s="95"/>
      <c r="AE1144" s="95"/>
      <c r="AF1144" s="95"/>
      <c r="AG1144" s="95"/>
      <c r="AH1144" s="316"/>
    </row>
    <row r="1145" spans="4:34">
      <c r="D1145" s="95"/>
      <c r="E1145" s="198"/>
      <c r="F1145" s="95"/>
      <c r="G1145" s="95"/>
      <c r="H1145" s="95"/>
      <c r="I1145" s="95"/>
      <c r="J1145" s="95"/>
      <c r="K1145" s="95"/>
      <c r="L1145" s="95"/>
      <c r="M1145" s="95"/>
      <c r="N1145" s="95"/>
      <c r="O1145" s="95"/>
      <c r="P1145" s="95"/>
      <c r="Q1145" s="95"/>
      <c r="R1145" s="95"/>
      <c r="S1145" s="95"/>
      <c r="T1145" s="95"/>
      <c r="U1145" s="95"/>
      <c r="V1145" s="95"/>
      <c r="W1145" s="95"/>
      <c r="X1145" s="95"/>
      <c r="Y1145" s="95"/>
      <c r="Z1145" s="95"/>
      <c r="AA1145" s="95"/>
      <c r="AB1145" s="95"/>
      <c r="AC1145" s="95"/>
      <c r="AD1145" s="95"/>
      <c r="AE1145" s="95"/>
      <c r="AF1145" s="95"/>
      <c r="AG1145" s="95"/>
      <c r="AH1145" s="316"/>
    </row>
    <row r="1146" spans="4:34">
      <c r="D1146" s="95"/>
      <c r="E1146" s="198"/>
      <c r="F1146" s="95"/>
      <c r="G1146" s="95"/>
      <c r="H1146" s="95"/>
      <c r="I1146" s="95"/>
      <c r="J1146" s="95"/>
      <c r="K1146" s="95"/>
      <c r="L1146" s="95"/>
      <c r="M1146" s="95"/>
      <c r="N1146" s="95"/>
      <c r="O1146" s="95"/>
      <c r="P1146" s="95"/>
      <c r="Q1146" s="95"/>
      <c r="R1146" s="95"/>
      <c r="S1146" s="95"/>
      <c r="T1146" s="95"/>
      <c r="U1146" s="95"/>
      <c r="V1146" s="95"/>
      <c r="W1146" s="95"/>
      <c r="X1146" s="95"/>
      <c r="Y1146" s="95"/>
      <c r="Z1146" s="95"/>
      <c r="AA1146" s="95"/>
      <c r="AB1146" s="95"/>
      <c r="AC1146" s="95"/>
      <c r="AD1146" s="95"/>
      <c r="AE1146" s="95"/>
      <c r="AF1146" s="95"/>
      <c r="AG1146" s="95"/>
      <c r="AH1146" s="316"/>
    </row>
    <row r="1147" spans="4:34">
      <c r="D1147" s="95"/>
      <c r="E1147" s="198"/>
      <c r="F1147" s="95"/>
      <c r="G1147" s="95"/>
      <c r="H1147" s="95"/>
      <c r="I1147" s="95"/>
      <c r="J1147" s="95"/>
      <c r="K1147" s="95"/>
      <c r="L1147" s="95"/>
      <c r="M1147" s="95"/>
      <c r="N1147" s="95"/>
      <c r="O1147" s="95"/>
      <c r="P1147" s="95"/>
      <c r="Q1147" s="95"/>
      <c r="R1147" s="95"/>
      <c r="S1147" s="95"/>
      <c r="T1147" s="95"/>
      <c r="U1147" s="95"/>
      <c r="V1147" s="95"/>
      <c r="W1147" s="95"/>
      <c r="X1147" s="95"/>
      <c r="Y1147" s="95"/>
      <c r="Z1147" s="95"/>
      <c r="AA1147" s="95"/>
      <c r="AB1147" s="95"/>
      <c r="AC1147" s="95"/>
      <c r="AD1147" s="95"/>
      <c r="AE1147" s="95"/>
      <c r="AF1147" s="95"/>
      <c r="AG1147" s="95"/>
      <c r="AH1147" s="316"/>
    </row>
    <row r="1148" spans="4:34">
      <c r="D1148" s="95"/>
      <c r="E1148" s="198"/>
      <c r="F1148" s="95"/>
      <c r="G1148" s="95"/>
      <c r="H1148" s="95"/>
      <c r="I1148" s="95"/>
      <c r="J1148" s="95"/>
      <c r="K1148" s="95"/>
      <c r="L1148" s="95"/>
      <c r="M1148" s="95"/>
      <c r="N1148" s="95"/>
      <c r="O1148" s="95"/>
      <c r="P1148" s="95"/>
      <c r="Q1148" s="95"/>
      <c r="R1148" s="95"/>
      <c r="S1148" s="95"/>
      <c r="T1148" s="95"/>
      <c r="U1148" s="95"/>
      <c r="V1148" s="95"/>
      <c r="W1148" s="95"/>
      <c r="X1148" s="95"/>
      <c r="Y1148" s="95"/>
      <c r="Z1148" s="95"/>
      <c r="AA1148" s="95"/>
      <c r="AB1148" s="95"/>
      <c r="AC1148" s="95"/>
      <c r="AD1148" s="95"/>
      <c r="AE1148" s="95"/>
      <c r="AF1148" s="95"/>
      <c r="AG1148" s="95"/>
      <c r="AH1148" s="316"/>
    </row>
    <row r="1149" spans="4:34">
      <c r="D1149" s="95"/>
      <c r="E1149" s="198"/>
      <c r="F1149" s="95"/>
      <c r="G1149" s="95"/>
      <c r="H1149" s="95"/>
      <c r="I1149" s="95"/>
      <c r="J1149" s="95"/>
      <c r="K1149" s="95"/>
      <c r="L1149" s="95"/>
      <c r="M1149" s="95"/>
      <c r="N1149" s="95"/>
      <c r="O1149" s="95"/>
      <c r="P1149" s="95"/>
      <c r="Q1149" s="95"/>
      <c r="R1149" s="95"/>
      <c r="S1149" s="95"/>
      <c r="T1149" s="95"/>
      <c r="U1149" s="95"/>
      <c r="V1149" s="95"/>
      <c r="W1149" s="95"/>
      <c r="X1149" s="95"/>
      <c r="Y1149" s="95"/>
      <c r="Z1149" s="95"/>
      <c r="AA1149" s="95"/>
      <c r="AB1149" s="95"/>
      <c r="AC1149" s="95"/>
      <c r="AD1149" s="95"/>
      <c r="AE1149" s="95"/>
      <c r="AF1149" s="95"/>
      <c r="AG1149" s="95"/>
      <c r="AH1149" s="316"/>
    </row>
    <row r="1150" spans="4:34">
      <c r="D1150" s="95"/>
      <c r="E1150" s="198"/>
      <c r="F1150" s="95"/>
      <c r="G1150" s="95"/>
      <c r="H1150" s="95"/>
      <c r="I1150" s="95"/>
      <c r="J1150" s="95"/>
      <c r="K1150" s="95"/>
      <c r="L1150" s="95"/>
      <c r="M1150" s="95"/>
      <c r="N1150" s="95"/>
      <c r="O1150" s="95"/>
      <c r="P1150" s="95"/>
      <c r="Q1150" s="95"/>
      <c r="R1150" s="95"/>
      <c r="S1150" s="95"/>
      <c r="T1150" s="95"/>
      <c r="U1150" s="95"/>
      <c r="V1150" s="95"/>
      <c r="W1150" s="95"/>
      <c r="X1150" s="95"/>
      <c r="Y1150" s="95"/>
      <c r="Z1150" s="95"/>
      <c r="AA1150" s="95"/>
      <c r="AB1150" s="95"/>
      <c r="AC1150" s="95"/>
      <c r="AD1150" s="95"/>
      <c r="AE1150" s="95"/>
      <c r="AF1150" s="95"/>
      <c r="AG1150" s="95"/>
      <c r="AH1150" s="316"/>
    </row>
    <row r="1151" spans="4:34">
      <c r="D1151" s="95"/>
      <c r="E1151" s="198"/>
      <c r="F1151" s="95"/>
      <c r="G1151" s="95"/>
      <c r="H1151" s="95"/>
      <c r="I1151" s="95"/>
      <c r="J1151" s="95"/>
      <c r="K1151" s="95"/>
      <c r="L1151" s="95"/>
      <c r="M1151" s="95"/>
      <c r="N1151" s="95"/>
      <c r="O1151" s="95"/>
      <c r="P1151" s="95"/>
      <c r="Q1151" s="95"/>
      <c r="R1151" s="95"/>
      <c r="S1151" s="95"/>
      <c r="T1151" s="95"/>
      <c r="U1151" s="95"/>
      <c r="V1151" s="95"/>
      <c r="W1151" s="95"/>
      <c r="X1151" s="95"/>
      <c r="Y1151" s="95"/>
      <c r="Z1151" s="95"/>
      <c r="AA1151" s="95"/>
      <c r="AB1151" s="95"/>
      <c r="AC1151" s="95"/>
      <c r="AD1151" s="95"/>
      <c r="AE1151" s="95"/>
      <c r="AF1151" s="95"/>
      <c r="AG1151" s="95"/>
      <c r="AH1151" s="316"/>
    </row>
    <row r="1152" spans="4:34">
      <c r="D1152" s="95"/>
      <c r="E1152" s="198"/>
      <c r="F1152" s="95"/>
      <c r="G1152" s="95"/>
      <c r="H1152" s="95"/>
      <c r="I1152" s="95"/>
      <c r="J1152" s="95"/>
      <c r="K1152" s="95"/>
      <c r="L1152" s="95"/>
      <c r="M1152" s="95"/>
      <c r="N1152" s="95"/>
      <c r="O1152" s="95"/>
      <c r="P1152" s="95"/>
      <c r="Q1152" s="95"/>
      <c r="R1152" s="95"/>
      <c r="S1152" s="95"/>
      <c r="T1152" s="95"/>
      <c r="U1152" s="95"/>
      <c r="V1152" s="95"/>
      <c r="W1152" s="95"/>
      <c r="X1152" s="95"/>
      <c r="Y1152" s="95"/>
      <c r="Z1152" s="95"/>
      <c r="AA1152" s="95"/>
      <c r="AB1152" s="95"/>
      <c r="AC1152" s="95"/>
      <c r="AD1152" s="95"/>
      <c r="AE1152" s="95"/>
      <c r="AF1152" s="95"/>
      <c r="AG1152" s="95"/>
      <c r="AH1152" s="316"/>
    </row>
    <row r="1153" spans="4:34">
      <c r="D1153" s="95"/>
      <c r="E1153" s="198"/>
      <c r="F1153" s="95"/>
      <c r="G1153" s="95"/>
      <c r="H1153" s="95"/>
      <c r="I1153" s="95"/>
      <c r="J1153" s="95"/>
      <c r="K1153" s="95"/>
      <c r="L1153" s="95"/>
      <c r="M1153" s="95"/>
      <c r="N1153" s="95"/>
      <c r="O1153" s="95"/>
      <c r="P1153" s="95"/>
      <c r="Q1153" s="95"/>
      <c r="R1153" s="95"/>
      <c r="S1153" s="95"/>
      <c r="T1153" s="95"/>
      <c r="U1153" s="95"/>
      <c r="V1153" s="95"/>
      <c r="W1153" s="95"/>
      <c r="X1153" s="95"/>
      <c r="Y1153" s="95"/>
      <c r="Z1153" s="95"/>
      <c r="AA1153" s="95"/>
      <c r="AB1153" s="95"/>
      <c r="AC1153" s="95"/>
      <c r="AD1153" s="95"/>
      <c r="AE1153" s="95"/>
      <c r="AF1153" s="95"/>
      <c r="AG1153" s="95"/>
      <c r="AH1153" s="316"/>
    </row>
    <row r="1154" spans="4:34">
      <c r="D1154" s="95"/>
      <c r="E1154" s="198"/>
      <c r="F1154" s="95"/>
      <c r="G1154" s="95"/>
      <c r="H1154" s="95"/>
      <c r="I1154" s="95"/>
      <c r="J1154" s="95"/>
      <c r="K1154" s="95"/>
      <c r="L1154" s="95"/>
      <c r="M1154" s="95"/>
      <c r="N1154" s="95"/>
      <c r="O1154" s="95"/>
      <c r="P1154" s="95"/>
      <c r="Q1154" s="95"/>
      <c r="R1154" s="95"/>
      <c r="S1154" s="95"/>
      <c r="T1154" s="95"/>
      <c r="U1154" s="95"/>
      <c r="V1154" s="95"/>
      <c r="W1154" s="95"/>
      <c r="X1154" s="95"/>
      <c r="Y1154" s="95"/>
      <c r="Z1154" s="95"/>
      <c r="AA1154" s="95"/>
      <c r="AB1154" s="95"/>
      <c r="AC1154" s="95"/>
      <c r="AD1154" s="95"/>
      <c r="AE1154" s="95"/>
      <c r="AF1154" s="95"/>
      <c r="AG1154" s="95"/>
      <c r="AH1154" s="316"/>
    </row>
    <row r="1155" spans="4:34">
      <c r="D1155" s="95"/>
      <c r="E1155" s="198"/>
      <c r="F1155" s="95"/>
      <c r="G1155" s="95"/>
      <c r="H1155" s="95"/>
      <c r="I1155" s="95"/>
      <c r="J1155" s="95"/>
      <c r="K1155" s="95"/>
      <c r="L1155" s="95"/>
      <c r="M1155" s="95"/>
      <c r="N1155" s="95"/>
      <c r="O1155" s="95"/>
      <c r="P1155" s="95"/>
      <c r="Q1155" s="95"/>
      <c r="R1155" s="95"/>
      <c r="S1155" s="95"/>
      <c r="T1155" s="95"/>
      <c r="U1155" s="95"/>
      <c r="V1155" s="95"/>
      <c r="W1155" s="95"/>
      <c r="X1155" s="95"/>
      <c r="Y1155" s="95"/>
      <c r="Z1155" s="95"/>
      <c r="AA1155" s="95"/>
      <c r="AB1155" s="95"/>
      <c r="AC1155" s="95"/>
      <c r="AD1155" s="95"/>
      <c r="AE1155" s="95"/>
      <c r="AF1155" s="95"/>
      <c r="AG1155" s="95"/>
      <c r="AH1155" s="316"/>
    </row>
    <row r="1156" spans="4:34">
      <c r="D1156" s="95"/>
      <c r="E1156" s="198"/>
      <c r="F1156" s="95"/>
      <c r="G1156" s="95"/>
      <c r="H1156" s="95"/>
      <c r="I1156" s="95"/>
      <c r="J1156" s="95"/>
      <c r="K1156" s="95"/>
      <c r="L1156" s="95"/>
      <c r="M1156" s="95"/>
      <c r="N1156" s="95"/>
      <c r="O1156" s="95"/>
      <c r="P1156" s="95"/>
      <c r="Q1156" s="95"/>
      <c r="R1156" s="95"/>
      <c r="S1156" s="95"/>
      <c r="T1156" s="95"/>
      <c r="U1156" s="95"/>
      <c r="V1156" s="95"/>
      <c r="W1156" s="95"/>
      <c r="X1156" s="95"/>
      <c r="Y1156" s="95"/>
      <c r="Z1156" s="95"/>
      <c r="AA1156" s="95"/>
      <c r="AB1156" s="95"/>
      <c r="AC1156" s="95"/>
      <c r="AD1156" s="95"/>
      <c r="AE1156" s="95"/>
      <c r="AF1156" s="95"/>
      <c r="AG1156" s="95"/>
      <c r="AH1156" s="316"/>
    </row>
    <row r="1157" spans="4:34">
      <c r="D1157" s="95"/>
      <c r="E1157" s="198"/>
      <c r="F1157" s="95"/>
      <c r="G1157" s="95"/>
      <c r="H1157" s="95"/>
      <c r="I1157" s="95"/>
      <c r="J1157" s="95"/>
      <c r="K1157" s="95"/>
      <c r="L1157" s="95"/>
      <c r="M1157" s="95"/>
      <c r="N1157" s="95"/>
      <c r="O1157" s="95"/>
      <c r="P1157" s="95"/>
      <c r="Q1157" s="95"/>
      <c r="R1157" s="95"/>
      <c r="S1157" s="95"/>
      <c r="T1157" s="95"/>
      <c r="U1157" s="95"/>
      <c r="V1157" s="95"/>
      <c r="W1157" s="95"/>
      <c r="X1157" s="95"/>
      <c r="Y1157" s="95"/>
      <c r="Z1157" s="95"/>
      <c r="AA1157" s="95"/>
      <c r="AB1157" s="95"/>
      <c r="AC1157" s="95"/>
      <c r="AD1157" s="95"/>
      <c r="AE1157" s="95"/>
      <c r="AF1157" s="95"/>
      <c r="AG1157" s="95"/>
      <c r="AH1157" s="316"/>
    </row>
    <row r="1158" spans="4:34">
      <c r="D1158" s="95"/>
      <c r="E1158" s="198"/>
      <c r="F1158" s="95"/>
      <c r="G1158" s="95"/>
      <c r="H1158" s="95"/>
      <c r="I1158" s="95"/>
      <c r="J1158" s="95"/>
      <c r="K1158" s="95"/>
      <c r="L1158" s="95"/>
      <c r="M1158" s="95"/>
      <c r="N1158" s="95"/>
      <c r="O1158" s="95"/>
      <c r="P1158" s="95"/>
      <c r="Q1158" s="95"/>
      <c r="R1158" s="95"/>
      <c r="S1158" s="95"/>
      <c r="T1158" s="95"/>
      <c r="U1158" s="95"/>
      <c r="V1158" s="95"/>
      <c r="W1158" s="95"/>
      <c r="X1158" s="95"/>
      <c r="Y1158" s="95"/>
      <c r="Z1158" s="95"/>
      <c r="AA1158" s="95"/>
      <c r="AB1158" s="95"/>
      <c r="AC1158" s="95"/>
      <c r="AD1158" s="95"/>
      <c r="AE1158" s="95"/>
      <c r="AF1158" s="95"/>
      <c r="AG1158" s="95"/>
      <c r="AH1158" s="316"/>
    </row>
    <row r="1159" spans="4:34">
      <c r="D1159" s="95"/>
      <c r="E1159" s="198"/>
      <c r="F1159" s="95"/>
      <c r="G1159" s="95"/>
      <c r="H1159" s="95"/>
      <c r="I1159" s="95"/>
      <c r="J1159" s="95"/>
      <c r="K1159" s="95"/>
      <c r="L1159" s="95"/>
      <c r="M1159" s="95"/>
      <c r="N1159" s="95"/>
      <c r="O1159" s="95"/>
      <c r="P1159" s="95"/>
      <c r="Q1159" s="95"/>
      <c r="R1159" s="95"/>
      <c r="S1159" s="95"/>
      <c r="T1159" s="95"/>
      <c r="U1159" s="95"/>
      <c r="V1159" s="95"/>
      <c r="W1159" s="95"/>
      <c r="X1159" s="95"/>
      <c r="Y1159" s="95"/>
      <c r="Z1159" s="95"/>
      <c r="AA1159" s="95"/>
      <c r="AB1159" s="95"/>
      <c r="AC1159" s="95"/>
      <c r="AD1159" s="95"/>
      <c r="AE1159" s="95"/>
      <c r="AF1159" s="95"/>
      <c r="AG1159" s="95"/>
      <c r="AH1159" s="316"/>
    </row>
    <row r="1160" spans="4:34">
      <c r="D1160" s="95"/>
      <c r="E1160" s="198"/>
      <c r="F1160" s="95"/>
      <c r="G1160" s="95"/>
      <c r="H1160" s="95"/>
      <c r="I1160" s="95"/>
      <c r="J1160" s="95"/>
      <c r="K1160" s="95"/>
      <c r="L1160" s="95"/>
      <c r="M1160" s="95"/>
      <c r="N1160" s="95"/>
      <c r="O1160" s="95"/>
      <c r="P1160" s="95"/>
      <c r="Q1160" s="95"/>
      <c r="R1160" s="95"/>
      <c r="S1160" s="95"/>
      <c r="T1160" s="95"/>
      <c r="U1160" s="95"/>
      <c r="V1160" s="95"/>
      <c r="W1160" s="95"/>
      <c r="X1160" s="95"/>
      <c r="Y1160" s="95"/>
      <c r="Z1160" s="95"/>
      <c r="AA1160" s="95"/>
      <c r="AB1160" s="95"/>
      <c r="AC1160" s="95"/>
      <c r="AD1160" s="95"/>
      <c r="AE1160" s="95"/>
      <c r="AF1160" s="95"/>
      <c r="AG1160" s="95"/>
      <c r="AH1160" s="316"/>
    </row>
    <row r="1161" spans="4:34">
      <c r="D1161" s="95"/>
      <c r="E1161" s="198"/>
      <c r="F1161" s="95"/>
      <c r="G1161" s="95"/>
      <c r="H1161" s="95"/>
      <c r="I1161" s="95"/>
      <c r="J1161" s="95"/>
      <c r="K1161" s="95"/>
      <c r="L1161" s="95"/>
      <c r="M1161" s="95"/>
      <c r="N1161" s="95"/>
      <c r="O1161" s="95"/>
      <c r="P1161" s="95"/>
      <c r="Q1161" s="95"/>
      <c r="R1161" s="95"/>
      <c r="S1161" s="95"/>
      <c r="T1161" s="95"/>
      <c r="U1161" s="95"/>
      <c r="V1161" s="95"/>
      <c r="W1161" s="95"/>
      <c r="X1161" s="95"/>
      <c r="Y1161" s="95"/>
      <c r="Z1161" s="95"/>
      <c r="AA1161" s="95"/>
      <c r="AB1161" s="95"/>
      <c r="AC1161" s="95"/>
      <c r="AD1161" s="95"/>
      <c r="AE1161" s="95"/>
      <c r="AF1161" s="95"/>
      <c r="AG1161" s="95"/>
      <c r="AH1161" s="316"/>
    </row>
    <row r="1162" spans="4:34">
      <c r="D1162" s="95"/>
      <c r="E1162" s="198"/>
      <c r="F1162" s="95"/>
      <c r="G1162" s="95"/>
      <c r="H1162" s="95"/>
      <c r="I1162" s="95"/>
      <c r="J1162" s="95"/>
      <c r="K1162" s="95"/>
      <c r="L1162" s="95"/>
      <c r="M1162" s="95"/>
      <c r="N1162" s="95"/>
      <c r="O1162" s="95"/>
      <c r="P1162" s="95"/>
      <c r="Q1162" s="95"/>
      <c r="R1162" s="95"/>
      <c r="S1162" s="95"/>
      <c r="T1162" s="95"/>
      <c r="U1162" s="95"/>
      <c r="V1162" s="95"/>
      <c r="W1162" s="95"/>
      <c r="X1162" s="95"/>
      <c r="Y1162" s="95"/>
      <c r="Z1162" s="95"/>
      <c r="AA1162" s="95"/>
      <c r="AB1162" s="95"/>
      <c r="AC1162" s="95"/>
      <c r="AD1162" s="95"/>
      <c r="AE1162" s="95"/>
      <c r="AF1162" s="95"/>
      <c r="AG1162" s="95"/>
      <c r="AH1162" s="316"/>
    </row>
    <row r="1163" spans="4:34">
      <c r="D1163" s="95"/>
      <c r="E1163" s="198"/>
      <c r="F1163" s="95"/>
      <c r="G1163" s="95"/>
      <c r="H1163" s="95"/>
      <c r="I1163" s="95"/>
      <c r="J1163" s="95"/>
      <c r="K1163" s="95"/>
      <c r="L1163" s="95"/>
      <c r="M1163" s="95"/>
      <c r="N1163" s="95"/>
      <c r="O1163" s="95"/>
      <c r="P1163" s="95"/>
      <c r="Q1163" s="95"/>
      <c r="R1163" s="95"/>
      <c r="S1163" s="95"/>
      <c r="T1163" s="95"/>
      <c r="U1163" s="95"/>
      <c r="V1163" s="95"/>
      <c r="W1163" s="95"/>
      <c r="X1163" s="95"/>
      <c r="Y1163" s="95"/>
      <c r="Z1163" s="95"/>
      <c r="AA1163" s="95"/>
      <c r="AB1163" s="95"/>
      <c r="AC1163" s="95"/>
      <c r="AD1163" s="95"/>
      <c r="AE1163" s="95"/>
      <c r="AF1163" s="95"/>
      <c r="AG1163" s="95"/>
      <c r="AH1163" s="316"/>
    </row>
    <row r="1164" spans="4:34">
      <c r="D1164" s="95"/>
      <c r="E1164" s="198"/>
      <c r="F1164" s="95"/>
      <c r="G1164" s="95"/>
      <c r="H1164" s="95"/>
      <c r="I1164" s="95"/>
      <c r="J1164" s="95"/>
      <c r="K1164" s="95"/>
      <c r="L1164" s="95"/>
      <c r="M1164" s="95"/>
      <c r="N1164" s="95"/>
      <c r="O1164" s="95"/>
      <c r="P1164" s="95"/>
      <c r="Q1164" s="95"/>
      <c r="R1164" s="95"/>
      <c r="S1164" s="95"/>
      <c r="T1164" s="95"/>
      <c r="U1164" s="95"/>
      <c r="V1164" s="95"/>
      <c r="W1164" s="95"/>
      <c r="X1164" s="95"/>
      <c r="Y1164" s="95"/>
      <c r="Z1164" s="95"/>
      <c r="AA1164" s="95"/>
      <c r="AB1164" s="95"/>
      <c r="AC1164" s="95"/>
      <c r="AD1164" s="95"/>
      <c r="AE1164" s="95"/>
      <c r="AF1164" s="95"/>
      <c r="AG1164" s="95"/>
      <c r="AH1164" s="316"/>
    </row>
    <row r="1165" spans="4:34">
      <c r="D1165" s="95"/>
      <c r="E1165" s="198"/>
      <c r="F1165" s="95"/>
      <c r="G1165" s="95"/>
      <c r="H1165" s="95"/>
      <c r="I1165" s="95"/>
      <c r="J1165" s="95"/>
      <c r="K1165" s="95"/>
      <c r="L1165" s="95"/>
      <c r="M1165" s="95"/>
      <c r="N1165" s="95"/>
      <c r="O1165" s="95"/>
      <c r="P1165" s="95"/>
      <c r="Q1165" s="95"/>
      <c r="R1165" s="95"/>
      <c r="S1165" s="95"/>
      <c r="T1165" s="95"/>
      <c r="U1165" s="95"/>
      <c r="V1165" s="95"/>
      <c r="W1165" s="95"/>
      <c r="X1165" s="95"/>
      <c r="Y1165" s="95"/>
      <c r="Z1165" s="95"/>
      <c r="AA1165" s="95"/>
      <c r="AB1165" s="95"/>
      <c r="AC1165" s="95"/>
      <c r="AD1165" s="95"/>
      <c r="AE1165" s="95"/>
      <c r="AF1165" s="95"/>
      <c r="AG1165" s="95"/>
      <c r="AH1165" s="316"/>
    </row>
    <row r="1166" spans="4:34">
      <c r="D1166" s="95"/>
      <c r="E1166" s="198"/>
      <c r="F1166" s="95"/>
      <c r="G1166" s="95"/>
      <c r="H1166" s="95"/>
      <c r="I1166" s="95"/>
      <c r="J1166" s="95"/>
      <c r="K1166" s="95"/>
      <c r="L1166" s="95"/>
      <c r="M1166" s="95"/>
      <c r="N1166" s="95"/>
      <c r="O1166" s="95"/>
      <c r="P1166" s="95"/>
      <c r="Q1166" s="95"/>
      <c r="R1166" s="95"/>
      <c r="S1166" s="95"/>
      <c r="T1166" s="95"/>
      <c r="U1166" s="95"/>
      <c r="V1166" s="95"/>
      <c r="W1166" s="95"/>
      <c r="X1166" s="95"/>
      <c r="Y1166" s="95"/>
      <c r="Z1166" s="95"/>
      <c r="AA1166" s="95"/>
      <c r="AB1166" s="95"/>
      <c r="AC1166" s="95"/>
      <c r="AD1166" s="95"/>
      <c r="AE1166" s="95"/>
      <c r="AF1166" s="95"/>
      <c r="AG1166" s="95"/>
      <c r="AH1166" s="316"/>
    </row>
    <row r="1167" spans="4:34">
      <c r="D1167" s="95"/>
      <c r="E1167" s="198"/>
      <c r="F1167" s="95"/>
      <c r="G1167" s="95"/>
      <c r="H1167" s="95"/>
      <c r="I1167" s="95"/>
      <c r="J1167" s="95"/>
      <c r="K1167" s="95"/>
      <c r="L1167" s="95"/>
      <c r="M1167" s="95"/>
      <c r="N1167" s="95"/>
      <c r="O1167" s="95"/>
      <c r="P1167" s="95"/>
      <c r="Q1167" s="95"/>
      <c r="R1167" s="95"/>
      <c r="S1167" s="95"/>
      <c r="T1167" s="95"/>
      <c r="U1167" s="95"/>
      <c r="V1167" s="95"/>
      <c r="W1167" s="95"/>
      <c r="X1167" s="95"/>
      <c r="Y1167" s="95"/>
      <c r="Z1167" s="95"/>
      <c r="AA1167" s="95"/>
      <c r="AB1167" s="95"/>
      <c r="AC1167" s="95"/>
      <c r="AD1167" s="95"/>
      <c r="AE1167" s="95"/>
      <c r="AF1167" s="95"/>
      <c r="AG1167" s="95"/>
      <c r="AH1167" s="316"/>
    </row>
    <row r="1168" spans="4:34">
      <c r="D1168" s="95"/>
      <c r="E1168" s="198"/>
      <c r="F1168" s="95"/>
      <c r="G1168" s="95"/>
      <c r="H1168" s="95"/>
      <c r="I1168" s="95"/>
      <c r="J1168" s="95"/>
      <c r="K1168" s="95"/>
      <c r="L1168" s="95"/>
      <c r="M1168" s="95"/>
      <c r="N1168" s="95"/>
      <c r="O1168" s="95"/>
      <c r="P1168" s="95"/>
      <c r="Q1168" s="95"/>
      <c r="R1168" s="95"/>
      <c r="S1168" s="95"/>
      <c r="T1168" s="95"/>
      <c r="U1168" s="95"/>
      <c r="V1168" s="95"/>
      <c r="W1168" s="95"/>
      <c r="X1168" s="95"/>
      <c r="Y1168" s="95"/>
      <c r="Z1168" s="95"/>
      <c r="AA1168" s="95"/>
      <c r="AB1168" s="95"/>
      <c r="AC1168" s="95"/>
      <c r="AD1168" s="95"/>
      <c r="AE1168" s="95"/>
      <c r="AF1168" s="95"/>
      <c r="AG1168" s="95"/>
      <c r="AH1168" s="316"/>
    </row>
    <row r="1169" spans="4:34">
      <c r="D1169" s="95"/>
      <c r="E1169" s="198"/>
      <c r="F1169" s="95"/>
      <c r="G1169" s="95"/>
      <c r="H1169" s="95"/>
      <c r="I1169" s="95"/>
      <c r="J1169" s="95"/>
      <c r="K1169" s="95"/>
      <c r="L1169" s="95"/>
      <c r="M1169" s="95"/>
      <c r="N1169" s="95"/>
      <c r="O1169" s="95"/>
      <c r="P1169" s="95"/>
      <c r="Q1169" s="95"/>
      <c r="R1169" s="95"/>
      <c r="S1169" s="95"/>
      <c r="T1169" s="95"/>
      <c r="U1169" s="95"/>
      <c r="V1169" s="95"/>
      <c r="W1169" s="95"/>
      <c r="X1169" s="95"/>
      <c r="Y1169" s="95"/>
      <c r="Z1169" s="95"/>
      <c r="AA1169" s="95"/>
      <c r="AB1169" s="95"/>
      <c r="AC1169" s="95"/>
      <c r="AD1169" s="95"/>
      <c r="AE1169" s="95"/>
      <c r="AF1169" s="95"/>
      <c r="AG1169" s="95"/>
      <c r="AH1169" s="316"/>
    </row>
    <row r="1170" spans="4:34">
      <c r="D1170" s="95"/>
      <c r="E1170" s="198"/>
      <c r="F1170" s="95"/>
      <c r="G1170" s="95"/>
      <c r="H1170" s="95"/>
      <c r="I1170" s="95"/>
      <c r="J1170" s="95"/>
      <c r="K1170" s="95"/>
      <c r="L1170" s="95"/>
      <c r="M1170" s="95"/>
      <c r="N1170" s="95"/>
      <c r="O1170" s="95"/>
      <c r="P1170" s="95"/>
      <c r="Q1170" s="95"/>
      <c r="R1170" s="95"/>
      <c r="S1170" s="95"/>
      <c r="T1170" s="95"/>
      <c r="U1170" s="95"/>
      <c r="V1170" s="95"/>
      <c r="W1170" s="95"/>
      <c r="X1170" s="95"/>
      <c r="Y1170" s="95"/>
      <c r="Z1170" s="95"/>
      <c r="AA1170" s="95"/>
      <c r="AB1170" s="95"/>
      <c r="AC1170" s="95"/>
      <c r="AD1170" s="95"/>
      <c r="AE1170" s="95"/>
      <c r="AF1170" s="95"/>
      <c r="AG1170" s="95"/>
      <c r="AH1170" s="316"/>
    </row>
    <row r="1171" spans="4:34">
      <c r="D1171" s="95"/>
      <c r="E1171" s="198"/>
      <c r="F1171" s="95"/>
      <c r="G1171" s="95"/>
      <c r="H1171" s="95"/>
      <c r="I1171" s="95"/>
      <c r="J1171" s="95"/>
      <c r="K1171" s="95"/>
      <c r="L1171" s="95"/>
      <c r="M1171" s="95"/>
      <c r="N1171" s="95"/>
      <c r="O1171" s="95"/>
      <c r="P1171" s="95"/>
      <c r="Q1171" s="95"/>
      <c r="R1171" s="95"/>
      <c r="S1171" s="95"/>
      <c r="T1171" s="95"/>
      <c r="U1171" s="95"/>
      <c r="V1171" s="95"/>
      <c r="W1171" s="95"/>
      <c r="X1171" s="95"/>
      <c r="Y1171" s="95"/>
      <c r="Z1171" s="95"/>
      <c r="AA1171" s="95"/>
      <c r="AB1171" s="95"/>
      <c r="AC1171" s="95"/>
      <c r="AD1171" s="95"/>
      <c r="AE1171" s="95"/>
      <c r="AF1171" s="95"/>
      <c r="AG1171" s="95"/>
      <c r="AH1171" s="316"/>
    </row>
    <row r="1172" spans="4:34">
      <c r="D1172" s="95"/>
      <c r="E1172" s="198"/>
      <c r="F1172" s="95"/>
      <c r="G1172" s="95"/>
      <c r="H1172" s="95"/>
      <c r="I1172" s="95"/>
      <c r="J1172" s="95"/>
      <c r="K1172" s="95"/>
      <c r="L1172" s="95"/>
      <c r="M1172" s="95"/>
      <c r="N1172" s="95"/>
      <c r="O1172" s="95"/>
      <c r="P1172" s="95"/>
      <c r="Q1172" s="95"/>
      <c r="R1172" s="95"/>
      <c r="S1172" s="95"/>
      <c r="T1172" s="95"/>
      <c r="U1172" s="95"/>
      <c r="V1172" s="95"/>
      <c r="W1172" s="95"/>
      <c r="X1172" s="95"/>
      <c r="Y1172" s="95"/>
      <c r="Z1172" s="95"/>
      <c r="AA1172" s="95"/>
      <c r="AB1172" s="95"/>
      <c r="AC1172" s="95"/>
      <c r="AD1172" s="95"/>
      <c r="AE1172" s="95"/>
      <c r="AF1172" s="95"/>
      <c r="AG1172" s="95"/>
      <c r="AH1172" s="316"/>
    </row>
    <row r="1173" spans="4:34">
      <c r="D1173" s="95"/>
      <c r="E1173" s="198"/>
      <c r="F1173" s="95"/>
      <c r="G1173" s="95"/>
      <c r="H1173" s="95"/>
      <c r="I1173" s="95"/>
      <c r="J1173" s="95"/>
      <c r="K1173" s="95"/>
      <c r="L1173" s="95"/>
      <c r="M1173" s="95"/>
      <c r="N1173" s="95"/>
      <c r="O1173" s="95"/>
      <c r="P1173" s="95"/>
      <c r="Q1173" s="95"/>
      <c r="R1173" s="95"/>
      <c r="S1173" s="95"/>
      <c r="T1173" s="95"/>
      <c r="U1173" s="95"/>
      <c r="V1173" s="95"/>
      <c r="W1173" s="95"/>
      <c r="X1173" s="95"/>
      <c r="Y1173" s="95"/>
      <c r="Z1173" s="95"/>
      <c r="AA1173" s="95"/>
      <c r="AB1173" s="95"/>
      <c r="AC1173" s="95"/>
      <c r="AD1173" s="95"/>
      <c r="AE1173" s="95"/>
      <c r="AF1173" s="95"/>
      <c r="AG1173" s="95"/>
      <c r="AH1173" s="316"/>
    </row>
    <row r="1174" spans="4:34">
      <c r="D1174" s="95"/>
      <c r="E1174" s="198"/>
      <c r="F1174" s="95"/>
      <c r="G1174" s="95"/>
      <c r="H1174" s="95"/>
      <c r="I1174" s="95"/>
      <c r="J1174" s="95"/>
      <c r="K1174" s="95"/>
      <c r="L1174" s="95"/>
      <c r="M1174" s="95"/>
      <c r="N1174" s="95"/>
      <c r="O1174" s="95"/>
      <c r="P1174" s="95"/>
      <c r="Q1174" s="95"/>
      <c r="R1174" s="95"/>
      <c r="S1174" s="95"/>
      <c r="T1174" s="95"/>
      <c r="U1174" s="95"/>
      <c r="V1174" s="95"/>
      <c r="W1174" s="95"/>
      <c r="X1174" s="95"/>
      <c r="Y1174" s="95"/>
      <c r="Z1174" s="95"/>
      <c r="AA1174" s="95"/>
      <c r="AB1174" s="95"/>
      <c r="AC1174" s="95"/>
      <c r="AD1174" s="95"/>
      <c r="AE1174" s="95"/>
      <c r="AF1174" s="95"/>
      <c r="AG1174" s="95"/>
      <c r="AH1174" s="316"/>
    </row>
    <row r="1175" spans="4:34">
      <c r="D1175" s="95"/>
      <c r="E1175" s="198"/>
      <c r="F1175" s="95"/>
      <c r="G1175" s="95"/>
      <c r="H1175" s="95"/>
      <c r="I1175" s="95"/>
      <c r="J1175" s="95"/>
      <c r="K1175" s="95"/>
      <c r="L1175" s="95"/>
      <c r="M1175" s="95"/>
      <c r="N1175" s="95"/>
      <c r="O1175" s="95"/>
      <c r="P1175" s="95"/>
      <c r="Q1175" s="95"/>
      <c r="R1175" s="95"/>
      <c r="S1175" s="95"/>
      <c r="T1175" s="95"/>
      <c r="U1175" s="95"/>
      <c r="V1175" s="95"/>
      <c r="W1175" s="95"/>
      <c r="X1175" s="95"/>
      <c r="Y1175" s="95"/>
      <c r="Z1175" s="95"/>
      <c r="AA1175" s="95"/>
      <c r="AB1175" s="95"/>
      <c r="AC1175" s="95"/>
      <c r="AD1175" s="95"/>
      <c r="AE1175" s="95"/>
      <c r="AF1175" s="95"/>
      <c r="AG1175" s="95"/>
      <c r="AH1175" s="316"/>
    </row>
    <row r="1176" spans="4:34">
      <c r="D1176" s="95"/>
      <c r="E1176" s="198"/>
      <c r="F1176" s="95"/>
      <c r="G1176" s="95"/>
      <c r="H1176" s="95"/>
      <c r="I1176" s="95"/>
      <c r="J1176" s="95"/>
      <c r="K1176" s="95"/>
      <c r="L1176" s="95"/>
      <c r="M1176" s="95"/>
      <c r="N1176" s="95"/>
      <c r="O1176" s="95"/>
      <c r="P1176" s="95"/>
      <c r="Q1176" s="95"/>
      <c r="R1176" s="95"/>
      <c r="S1176" s="95"/>
      <c r="T1176" s="95"/>
      <c r="U1176" s="95"/>
      <c r="V1176" s="95"/>
      <c r="W1176" s="95"/>
      <c r="X1176" s="95"/>
      <c r="Y1176" s="95"/>
      <c r="Z1176" s="95"/>
      <c r="AA1176" s="95"/>
      <c r="AB1176" s="95"/>
      <c r="AC1176" s="95"/>
      <c r="AD1176" s="95"/>
      <c r="AE1176" s="95"/>
      <c r="AF1176" s="95"/>
      <c r="AG1176" s="95"/>
      <c r="AH1176" s="316"/>
    </row>
    <row r="1177" spans="4:34">
      <c r="D1177" s="95"/>
      <c r="E1177" s="198"/>
      <c r="F1177" s="95"/>
      <c r="G1177" s="95"/>
      <c r="H1177" s="95"/>
      <c r="I1177" s="95"/>
      <c r="J1177" s="95"/>
      <c r="K1177" s="95"/>
      <c r="L1177" s="95"/>
      <c r="M1177" s="95"/>
      <c r="N1177" s="95"/>
      <c r="O1177" s="95"/>
      <c r="P1177" s="95"/>
      <c r="Q1177" s="95"/>
      <c r="R1177" s="95"/>
      <c r="S1177" s="95"/>
      <c r="T1177" s="95"/>
      <c r="U1177" s="95"/>
      <c r="V1177" s="95"/>
      <c r="W1177" s="95"/>
      <c r="X1177" s="95"/>
      <c r="Y1177" s="95"/>
      <c r="Z1177" s="95"/>
      <c r="AA1177" s="95"/>
      <c r="AB1177" s="95"/>
      <c r="AC1177" s="95"/>
      <c r="AD1177" s="95"/>
      <c r="AE1177" s="95"/>
      <c r="AF1177" s="95"/>
      <c r="AG1177" s="95"/>
      <c r="AH1177" s="316"/>
    </row>
    <row r="1178" spans="4:34">
      <c r="D1178" s="95"/>
      <c r="E1178" s="198"/>
      <c r="F1178" s="95"/>
      <c r="G1178" s="95"/>
      <c r="H1178" s="95"/>
      <c r="I1178" s="95"/>
      <c r="J1178" s="95"/>
      <c r="K1178" s="95"/>
      <c r="L1178" s="95"/>
      <c r="M1178" s="95"/>
      <c r="N1178" s="95"/>
      <c r="O1178" s="95"/>
      <c r="P1178" s="95"/>
      <c r="Q1178" s="95"/>
      <c r="R1178" s="95"/>
      <c r="S1178" s="95"/>
      <c r="T1178" s="95"/>
      <c r="U1178" s="95"/>
      <c r="V1178" s="95"/>
      <c r="W1178" s="95"/>
      <c r="X1178" s="95"/>
      <c r="Y1178" s="95"/>
      <c r="Z1178" s="95"/>
      <c r="AA1178" s="95"/>
      <c r="AB1178" s="95"/>
      <c r="AC1178" s="95"/>
      <c r="AD1178" s="95"/>
      <c r="AE1178" s="95"/>
      <c r="AF1178" s="95"/>
      <c r="AG1178" s="95"/>
      <c r="AH1178" s="316"/>
    </row>
    <row r="1179" spans="4:34">
      <c r="D1179" s="95"/>
      <c r="E1179" s="198"/>
      <c r="F1179" s="95"/>
      <c r="G1179" s="95"/>
      <c r="H1179" s="95"/>
      <c r="I1179" s="95"/>
      <c r="J1179" s="95"/>
      <c r="K1179" s="95"/>
      <c r="L1179" s="95"/>
      <c r="M1179" s="95"/>
      <c r="N1179" s="95"/>
      <c r="O1179" s="95"/>
      <c r="P1179" s="95"/>
      <c r="Q1179" s="95"/>
      <c r="R1179" s="95"/>
      <c r="S1179" s="95"/>
      <c r="T1179" s="95"/>
      <c r="U1179" s="95"/>
      <c r="V1179" s="95"/>
      <c r="W1179" s="95"/>
      <c r="X1179" s="95"/>
      <c r="Y1179" s="95"/>
      <c r="Z1179" s="95"/>
      <c r="AA1179" s="95"/>
      <c r="AB1179" s="95"/>
      <c r="AC1179" s="95"/>
      <c r="AD1179" s="95"/>
      <c r="AE1179" s="95"/>
      <c r="AF1179" s="95"/>
      <c r="AG1179" s="95"/>
      <c r="AH1179" s="316"/>
    </row>
    <row r="1180" spans="4:34">
      <c r="D1180" s="95"/>
      <c r="E1180" s="198"/>
      <c r="F1180" s="95"/>
      <c r="G1180" s="95"/>
      <c r="H1180" s="95"/>
      <c r="I1180" s="95"/>
      <c r="J1180" s="95"/>
      <c r="K1180" s="95"/>
      <c r="L1180" s="95"/>
      <c r="M1180" s="95"/>
      <c r="N1180" s="95"/>
      <c r="O1180" s="95"/>
      <c r="P1180" s="95"/>
      <c r="Q1180" s="95"/>
      <c r="R1180" s="95"/>
      <c r="S1180" s="95"/>
      <c r="T1180" s="95"/>
      <c r="U1180" s="95"/>
      <c r="V1180" s="95"/>
      <c r="W1180" s="95"/>
      <c r="X1180" s="95"/>
      <c r="Y1180" s="95"/>
      <c r="Z1180" s="95"/>
      <c r="AA1180" s="95"/>
      <c r="AB1180" s="95"/>
      <c r="AC1180" s="95"/>
      <c r="AD1180" s="95"/>
      <c r="AE1180" s="95"/>
      <c r="AF1180" s="95"/>
      <c r="AG1180" s="95"/>
      <c r="AH1180" s="316"/>
    </row>
    <row r="1181" spans="4:34">
      <c r="D1181" s="95"/>
      <c r="E1181" s="198"/>
      <c r="F1181" s="95"/>
      <c r="G1181" s="95"/>
      <c r="H1181" s="95"/>
      <c r="I1181" s="95"/>
      <c r="J1181" s="95"/>
      <c r="K1181" s="95"/>
      <c r="L1181" s="95"/>
      <c r="M1181" s="95"/>
      <c r="N1181" s="95"/>
      <c r="O1181" s="95"/>
      <c r="P1181" s="95"/>
      <c r="Q1181" s="95"/>
      <c r="R1181" s="95"/>
      <c r="S1181" s="95"/>
      <c r="T1181" s="95"/>
      <c r="U1181" s="95"/>
      <c r="V1181" s="95"/>
      <c r="W1181" s="95"/>
      <c r="X1181" s="95"/>
      <c r="Y1181" s="95"/>
      <c r="Z1181" s="95"/>
      <c r="AA1181" s="95"/>
      <c r="AB1181" s="95"/>
      <c r="AC1181" s="95"/>
      <c r="AD1181" s="95"/>
      <c r="AE1181" s="95"/>
      <c r="AF1181" s="95"/>
      <c r="AG1181" s="95"/>
      <c r="AH1181" s="316"/>
    </row>
    <row r="1182" spans="4:34">
      <c r="D1182" s="95"/>
      <c r="E1182" s="198"/>
      <c r="F1182" s="95"/>
      <c r="G1182" s="95"/>
      <c r="H1182" s="95"/>
      <c r="I1182" s="95"/>
      <c r="J1182" s="95"/>
      <c r="K1182" s="95"/>
      <c r="L1182" s="95"/>
      <c r="M1182" s="95"/>
      <c r="N1182" s="95"/>
      <c r="O1182" s="95"/>
      <c r="P1182" s="95"/>
      <c r="Q1182" s="95"/>
      <c r="R1182" s="95"/>
      <c r="S1182" s="95"/>
      <c r="T1182" s="95"/>
      <c r="U1182" s="95"/>
      <c r="V1182" s="95"/>
      <c r="W1182" s="95"/>
      <c r="X1182" s="95"/>
      <c r="Y1182" s="95"/>
      <c r="Z1182" s="95"/>
      <c r="AA1182" s="95"/>
      <c r="AB1182" s="95"/>
      <c r="AC1182" s="95"/>
      <c r="AD1182" s="95"/>
      <c r="AE1182" s="95"/>
      <c r="AF1182" s="95"/>
      <c r="AG1182" s="95"/>
      <c r="AH1182" s="316"/>
    </row>
    <row r="1183" spans="4:34">
      <c r="D1183" s="95"/>
      <c r="E1183" s="198"/>
      <c r="F1183" s="95"/>
      <c r="G1183" s="95"/>
      <c r="H1183" s="95"/>
      <c r="I1183" s="95"/>
      <c r="J1183" s="95"/>
      <c r="K1183" s="95"/>
      <c r="L1183" s="95"/>
      <c r="M1183" s="95"/>
      <c r="N1183" s="95"/>
      <c r="O1183" s="95"/>
      <c r="P1183" s="95"/>
      <c r="Q1183" s="95"/>
      <c r="R1183" s="95"/>
      <c r="S1183" s="95"/>
      <c r="T1183" s="95"/>
      <c r="U1183" s="95"/>
      <c r="V1183" s="95"/>
      <c r="W1183" s="95"/>
      <c r="X1183" s="95"/>
      <c r="Y1183" s="95"/>
      <c r="Z1183" s="95"/>
      <c r="AA1183" s="95"/>
      <c r="AB1183" s="95"/>
      <c r="AC1183" s="95"/>
      <c r="AD1183" s="95"/>
      <c r="AE1183" s="95"/>
      <c r="AF1183" s="95"/>
      <c r="AG1183" s="95"/>
      <c r="AH1183" s="316"/>
    </row>
    <row r="1184" spans="4:34">
      <c r="D1184" s="95"/>
      <c r="E1184" s="198"/>
      <c r="F1184" s="95"/>
      <c r="G1184" s="95"/>
      <c r="H1184" s="95"/>
      <c r="I1184" s="95"/>
      <c r="J1184" s="95"/>
      <c r="K1184" s="95"/>
      <c r="L1184" s="95"/>
      <c r="M1184" s="95"/>
      <c r="N1184" s="95"/>
      <c r="O1184" s="95"/>
      <c r="P1184" s="95"/>
      <c r="Q1184" s="95"/>
      <c r="R1184" s="95"/>
      <c r="S1184" s="95"/>
      <c r="T1184" s="95"/>
      <c r="U1184" s="95"/>
      <c r="V1184" s="95"/>
      <c r="W1184" s="95"/>
      <c r="X1184" s="95"/>
      <c r="Y1184" s="95"/>
      <c r="Z1184" s="95"/>
      <c r="AA1184" s="95"/>
      <c r="AB1184" s="95"/>
      <c r="AC1184" s="95"/>
      <c r="AD1184" s="95"/>
      <c r="AE1184" s="95"/>
      <c r="AF1184" s="95"/>
      <c r="AG1184" s="95"/>
      <c r="AH1184" s="316"/>
    </row>
    <row r="1185" spans="4:34">
      <c r="D1185" s="95"/>
      <c r="E1185" s="198"/>
      <c r="F1185" s="95"/>
      <c r="G1185" s="95"/>
      <c r="H1185" s="95"/>
      <c r="I1185" s="95"/>
      <c r="J1185" s="95"/>
      <c r="K1185" s="95"/>
      <c r="L1185" s="95"/>
      <c r="M1185" s="95"/>
      <c r="N1185" s="95"/>
      <c r="O1185" s="95"/>
      <c r="P1185" s="95"/>
      <c r="Q1185" s="95"/>
      <c r="R1185" s="95"/>
      <c r="S1185" s="95"/>
      <c r="T1185" s="95"/>
      <c r="U1185" s="95"/>
      <c r="V1185" s="95"/>
      <c r="W1185" s="95"/>
      <c r="X1185" s="95"/>
      <c r="Y1185" s="95"/>
      <c r="Z1185" s="95"/>
      <c r="AA1185" s="95"/>
      <c r="AB1185" s="95"/>
      <c r="AC1185" s="95"/>
      <c r="AD1185" s="95"/>
      <c r="AE1185" s="95"/>
      <c r="AF1185" s="95"/>
      <c r="AG1185" s="95"/>
      <c r="AH1185" s="316"/>
    </row>
    <row r="1186" spans="4:34">
      <c r="D1186" s="95"/>
      <c r="E1186" s="198"/>
      <c r="F1186" s="95"/>
      <c r="G1186" s="95"/>
      <c r="H1186" s="95"/>
      <c r="I1186" s="95"/>
      <c r="J1186" s="95"/>
      <c r="K1186" s="95"/>
      <c r="L1186" s="95"/>
      <c r="M1186" s="95"/>
      <c r="N1186" s="95"/>
      <c r="O1186" s="95"/>
      <c r="P1186" s="95"/>
      <c r="Q1186" s="95"/>
      <c r="R1186" s="95"/>
      <c r="S1186" s="95"/>
      <c r="T1186" s="95"/>
      <c r="U1186" s="95"/>
      <c r="V1186" s="95"/>
      <c r="W1186" s="95"/>
      <c r="X1186" s="95"/>
      <c r="Y1186" s="95"/>
      <c r="Z1186" s="95"/>
      <c r="AA1186" s="95"/>
      <c r="AB1186" s="95"/>
      <c r="AC1186" s="95"/>
      <c r="AD1186" s="95"/>
      <c r="AE1186" s="95"/>
      <c r="AF1186" s="95"/>
      <c r="AG1186" s="95"/>
      <c r="AH1186" s="316"/>
    </row>
    <row r="1187" spans="4:34">
      <c r="D1187" s="95"/>
      <c r="E1187" s="198"/>
      <c r="F1187" s="95"/>
      <c r="G1187" s="95"/>
      <c r="H1187" s="95"/>
      <c r="I1187" s="95"/>
      <c r="J1187" s="95"/>
      <c r="K1187" s="95"/>
      <c r="L1187" s="95"/>
      <c r="M1187" s="95"/>
      <c r="N1187" s="95"/>
      <c r="O1187" s="95"/>
      <c r="P1187" s="95"/>
      <c r="Q1187" s="95"/>
      <c r="R1187" s="95"/>
      <c r="S1187" s="95"/>
      <c r="T1187" s="95"/>
      <c r="U1187" s="95"/>
      <c r="V1187" s="95"/>
      <c r="W1187" s="95"/>
      <c r="X1187" s="95"/>
      <c r="Y1187" s="95"/>
      <c r="Z1187" s="95"/>
      <c r="AA1187" s="95"/>
      <c r="AB1187" s="95"/>
      <c r="AC1187" s="95"/>
      <c r="AD1187" s="95"/>
      <c r="AE1187" s="95"/>
      <c r="AF1187" s="95"/>
      <c r="AG1187" s="95"/>
      <c r="AH1187" s="316"/>
    </row>
    <row r="1188" spans="4:34">
      <c r="D1188" s="95"/>
      <c r="E1188" s="198"/>
      <c r="F1188" s="95"/>
      <c r="G1188" s="95"/>
      <c r="H1188" s="95"/>
      <c r="I1188" s="95"/>
      <c r="J1188" s="95"/>
      <c r="K1188" s="95"/>
      <c r="L1188" s="95"/>
      <c r="M1188" s="95"/>
      <c r="N1188" s="95"/>
      <c r="O1188" s="95"/>
      <c r="P1188" s="95"/>
      <c r="Q1188" s="95"/>
      <c r="R1188" s="95"/>
      <c r="S1188" s="95"/>
      <c r="T1188" s="95"/>
      <c r="U1188" s="95"/>
      <c r="V1188" s="95"/>
      <c r="W1188" s="95"/>
      <c r="X1188" s="95"/>
      <c r="Y1188" s="95"/>
      <c r="Z1188" s="95"/>
      <c r="AA1188" s="95"/>
      <c r="AB1188" s="95"/>
      <c r="AC1188" s="95"/>
      <c r="AD1188" s="95"/>
      <c r="AE1188" s="95"/>
      <c r="AF1188" s="95"/>
      <c r="AG1188" s="95"/>
      <c r="AH1188" s="316"/>
    </row>
    <row r="1189" spans="4:34">
      <c r="D1189" s="95"/>
      <c r="E1189" s="198"/>
      <c r="F1189" s="95"/>
      <c r="G1189" s="95"/>
      <c r="H1189" s="95"/>
      <c r="I1189" s="95"/>
      <c r="J1189" s="95"/>
      <c r="K1189" s="95"/>
      <c r="L1189" s="95"/>
      <c r="M1189" s="95"/>
      <c r="N1189" s="95"/>
      <c r="O1189" s="95"/>
      <c r="P1189" s="95"/>
      <c r="Q1189" s="95"/>
      <c r="R1189" s="95"/>
      <c r="S1189" s="95"/>
      <c r="T1189" s="95"/>
      <c r="U1189" s="95"/>
      <c r="V1189" s="95"/>
      <c r="W1189" s="95"/>
      <c r="X1189" s="95"/>
      <c r="Y1189" s="95"/>
      <c r="Z1189" s="95"/>
      <c r="AA1189" s="95"/>
      <c r="AB1189" s="95"/>
      <c r="AC1189" s="95"/>
      <c r="AD1189" s="95"/>
      <c r="AE1189" s="95"/>
      <c r="AF1189" s="95"/>
      <c r="AG1189" s="95"/>
      <c r="AH1189" s="316"/>
    </row>
    <row r="1190" spans="4:34">
      <c r="D1190" s="95"/>
      <c r="E1190" s="198"/>
      <c r="F1190" s="95"/>
      <c r="G1190" s="95"/>
      <c r="H1190" s="95"/>
      <c r="I1190" s="95"/>
      <c r="J1190" s="95"/>
      <c r="K1190" s="95"/>
      <c r="L1190" s="95"/>
      <c r="M1190" s="95"/>
      <c r="N1190" s="95"/>
      <c r="O1190" s="95"/>
      <c r="P1190" s="95"/>
      <c r="Q1190" s="95"/>
      <c r="R1190" s="95"/>
      <c r="S1190" s="95"/>
      <c r="T1190" s="95"/>
      <c r="U1190" s="95"/>
      <c r="V1190" s="95"/>
      <c r="W1190" s="95"/>
      <c r="X1190" s="95"/>
      <c r="Y1190" s="95"/>
      <c r="Z1190" s="95"/>
      <c r="AA1190" s="95"/>
      <c r="AB1190" s="95"/>
      <c r="AC1190" s="95"/>
      <c r="AD1190" s="95"/>
      <c r="AE1190" s="95"/>
      <c r="AF1190" s="95"/>
      <c r="AG1190" s="95"/>
      <c r="AH1190" s="316"/>
    </row>
    <row r="1191" spans="4:34">
      <c r="D1191" s="95"/>
      <c r="E1191" s="198"/>
      <c r="F1191" s="95"/>
      <c r="G1191" s="95"/>
      <c r="H1191" s="95"/>
      <c r="I1191" s="95"/>
      <c r="J1191" s="95"/>
      <c r="K1191" s="95"/>
      <c r="L1191" s="95"/>
      <c r="M1191" s="95"/>
      <c r="N1191" s="95"/>
      <c r="O1191" s="95"/>
      <c r="P1191" s="95"/>
      <c r="Q1191" s="95"/>
      <c r="R1191" s="95"/>
      <c r="S1191" s="95"/>
      <c r="T1191" s="95"/>
      <c r="U1191" s="95"/>
      <c r="V1191" s="95"/>
      <c r="W1191" s="95"/>
      <c r="X1191" s="95"/>
      <c r="Y1191" s="95"/>
      <c r="Z1191" s="95"/>
      <c r="AA1191" s="95"/>
      <c r="AB1191" s="95"/>
      <c r="AC1191" s="95"/>
      <c r="AD1191" s="95"/>
      <c r="AE1191" s="95"/>
      <c r="AF1191" s="95"/>
      <c r="AG1191" s="95"/>
      <c r="AH1191" s="316"/>
    </row>
    <row r="1192" spans="4:34">
      <c r="D1192" s="95"/>
      <c r="E1192" s="198"/>
      <c r="F1192" s="95"/>
      <c r="G1192" s="95"/>
      <c r="H1192" s="95"/>
      <c r="I1192" s="95"/>
      <c r="J1192" s="95"/>
      <c r="K1192" s="95"/>
      <c r="L1192" s="95"/>
      <c r="M1192" s="95"/>
      <c r="N1192" s="95"/>
      <c r="O1192" s="95"/>
      <c r="P1192" s="95"/>
      <c r="Q1192" s="95"/>
      <c r="R1192" s="95"/>
      <c r="S1192" s="95"/>
      <c r="T1192" s="95"/>
      <c r="U1192" s="95"/>
      <c r="V1192" s="95"/>
      <c r="W1192" s="95"/>
      <c r="X1192" s="95"/>
      <c r="Y1192" s="95"/>
      <c r="Z1192" s="95"/>
      <c r="AA1192" s="95"/>
      <c r="AB1192" s="95"/>
      <c r="AC1192" s="95"/>
      <c r="AD1192" s="95"/>
      <c r="AE1192" s="95"/>
      <c r="AF1192" s="95"/>
      <c r="AG1192" s="95"/>
      <c r="AH1192" s="316"/>
    </row>
    <row r="1193" spans="4:34">
      <c r="D1193" s="95"/>
      <c r="E1193" s="198"/>
      <c r="F1193" s="95"/>
      <c r="G1193" s="95"/>
      <c r="H1193" s="95"/>
      <c r="I1193" s="95"/>
      <c r="J1193" s="95"/>
      <c r="K1193" s="95"/>
      <c r="L1193" s="95"/>
      <c r="M1193" s="95"/>
      <c r="N1193" s="95"/>
      <c r="O1193" s="95"/>
      <c r="P1193" s="95"/>
      <c r="Q1193" s="95"/>
      <c r="R1193" s="95"/>
      <c r="S1193" s="95"/>
      <c r="T1193" s="95"/>
      <c r="U1193" s="95"/>
      <c r="V1193" s="95"/>
      <c r="W1193" s="95"/>
      <c r="X1193" s="95"/>
      <c r="Y1193" s="95"/>
      <c r="Z1193" s="95"/>
      <c r="AA1193" s="95"/>
      <c r="AB1193" s="95"/>
      <c r="AC1193" s="95"/>
      <c r="AD1193" s="95"/>
      <c r="AE1193" s="95"/>
      <c r="AF1193" s="95"/>
      <c r="AG1193" s="95"/>
      <c r="AH1193" s="316"/>
    </row>
    <row r="1194" spans="4:34">
      <c r="D1194" s="95"/>
      <c r="E1194" s="198"/>
      <c r="F1194" s="95"/>
      <c r="G1194" s="95"/>
      <c r="H1194" s="95"/>
      <c r="I1194" s="95"/>
      <c r="J1194" s="95"/>
      <c r="K1194" s="95"/>
      <c r="L1194" s="95"/>
      <c r="M1194" s="95"/>
      <c r="N1194" s="95"/>
      <c r="O1194" s="95"/>
      <c r="P1194" s="95"/>
      <c r="Q1194" s="95"/>
      <c r="R1194" s="95"/>
      <c r="S1194" s="95"/>
      <c r="T1194" s="95"/>
      <c r="U1194" s="95"/>
      <c r="V1194" s="95"/>
      <c r="W1194" s="95"/>
      <c r="X1194" s="95"/>
      <c r="Y1194" s="95"/>
      <c r="Z1194" s="95"/>
      <c r="AA1194" s="95"/>
      <c r="AB1194" s="95"/>
      <c r="AC1194" s="95"/>
      <c r="AD1194" s="95"/>
      <c r="AE1194" s="95"/>
      <c r="AF1194" s="95"/>
      <c r="AG1194" s="95"/>
      <c r="AH1194" s="316"/>
    </row>
    <row r="1195" spans="4:34">
      <c r="D1195" s="95"/>
      <c r="E1195" s="198"/>
      <c r="F1195" s="95"/>
      <c r="G1195" s="95"/>
      <c r="H1195" s="95"/>
      <c r="I1195" s="95"/>
      <c r="J1195" s="95"/>
      <c r="K1195" s="95"/>
      <c r="L1195" s="95"/>
      <c r="M1195" s="95"/>
      <c r="N1195" s="95"/>
      <c r="O1195" s="95"/>
      <c r="P1195" s="95"/>
      <c r="Q1195" s="95"/>
      <c r="R1195" s="95"/>
      <c r="S1195" s="95"/>
      <c r="T1195" s="95"/>
      <c r="U1195" s="95"/>
      <c r="V1195" s="95"/>
      <c r="W1195" s="95"/>
      <c r="X1195" s="95"/>
      <c r="Y1195" s="95"/>
      <c r="Z1195" s="95"/>
      <c r="AA1195" s="95"/>
      <c r="AB1195" s="95"/>
      <c r="AC1195" s="95"/>
      <c r="AD1195" s="95"/>
      <c r="AE1195" s="95"/>
      <c r="AF1195" s="95"/>
      <c r="AG1195" s="95"/>
      <c r="AH1195" s="316"/>
    </row>
    <row r="1196" spans="4:34">
      <c r="D1196" s="95"/>
      <c r="E1196" s="198"/>
      <c r="F1196" s="95"/>
      <c r="G1196" s="95"/>
      <c r="H1196" s="95"/>
      <c r="I1196" s="95"/>
      <c r="J1196" s="95"/>
      <c r="K1196" s="95"/>
      <c r="L1196" s="95"/>
      <c r="M1196" s="95"/>
      <c r="N1196" s="95"/>
      <c r="O1196" s="95"/>
      <c r="P1196" s="95"/>
      <c r="Q1196" s="95"/>
      <c r="R1196" s="95"/>
      <c r="S1196" s="95"/>
      <c r="T1196" s="95"/>
      <c r="U1196" s="95"/>
      <c r="V1196" s="95"/>
      <c r="W1196" s="95"/>
      <c r="X1196" s="95"/>
      <c r="Y1196" s="95"/>
      <c r="Z1196" s="95"/>
      <c r="AA1196" s="95"/>
      <c r="AB1196" s="95"/>
      <c r="AC1196" s="95"/>
      <c r="AD1196" s="95"/>
      <c r="AE1196" s="95"/>
      <c r="AF1196" s="95"/>
      <c r="AG1196" s="95"/>
      <c r="AH1196" s="316"/>
    </row>
    <row r="1197" spans="4:34">
      <c r="D1197" s="95"/>
      <c r="E1197" s="198"/>
      <c r="F1197" s="95"/>
      <c r="G1197" s="95"/>
      <c r="H1197" s="95"/>
      <c r="I1197" s="95"/>
      <c r="J1197" s="95"/>
      <c r="K1197" s="95"/>
      <c r="L1197" s="95"/>
      <c r="M1197" s="95"/>
      <c r="N1197" s="95"/>
      <c r="O1197" s="95"/>
      <c r="P1197" s="95"/>
      <c r="Q1197" s="95"/>
      <c r="R1197" s="95"/>
      <c r="S1197" s="95"/>
      <c r="T1197" s="95"/>
      <c r="U1197" s="95"/>
      <c r="V1197" s="95"/>
      <c r="W1197" s="95"/>
      <c r="X1197" s="95"/>
      <c r="Y1197" s="95"/>
      <c r="Z1197" s="95"/>
      <c r="AA1197" s="95"/>
      <c r="AB1197" s="95"/>
      <c r="AC1197" s="95"/>
      <c r="AD1197" s="95"/>
      <c r="AE1197" s="95"/>
      <c r="AF1197" s="95"/>
      <c r="AG1197" s="95"/>
      <c r="AH1197" s="316"/>
    </row>
    <row r="1198" spans="4:34">
      <c r="D1198" s="95"/>
      <c r="E1198" s="198"/>
      <c r="F1198" s="95"/>
      <c r="G1198" s="95"/>
      <c r="H1198" s="95"/>
      <c r="I1198" s="95"/>
      <c r="J1198" s="95"/>
      <c r="K1198" s="95"/>
      <c r="L1198" s="95"/>
      <c r="M1198" s="95"/>
      <c r="N1198" s="95"/>
      <c r="O1198" s="95"/>
      <c r="P1198" s="95"/>
      <c r="Q1198" s="95"/>
      <c r="R1198" s="95"/>
      <c r="S1198" s="95"/>
      <c r="T1198" s="95"/>
      <c r="U1198" s="95"/>
      <c r="V1198" s="95"/>
      <c r="W1198" s="95"/>
      <c r="X1198" s="95"/>
      <c r="Y1198" s="95"/>
      <c r="Z1198" s="95"/>
      <c r="AA1198" s="95"/>
      <c r="AB1198" s="95"/>
      <c r="AC1198" s="95"/>
      <c r="AD1198" s="95"/>
      <c r="AE1198" s="95"/>
      <c r="AF1198" s="95"/>
      <c r="AG1198" s="95"/>
      <c r="AH1198" s="316"/>
    </row>
    <row r="1199" spans="4:34">
      <c r="D1199" s="95"/>
      <c r="E1199" s="198"/>
      <c r="F1199" s="95"/>
      <c r="G1199" s="95"/>
      <c r="H1199" s="95"/>
      <c r="I1199" s="95"/>
      <c r="J1199" s="95"/>
      <c r="K1199" s="95"/>
      <c r="L1199" s="95"/>
      <c r="M1199" s="95"/>
      <c r="N1199" s="95"/>
      <c r="O1199" s="95"/>
      <c r="P1199" s="95"/>
      <c r="Q1199" s="95"/>
      <c r="R1199" s="95"/>
      <c r="S1199" s="95"/>
      <c r="T1199" s="95"/>
      <c r="U1199" s="95"/>
      <c r="V1199" s="95"/>
      <c r="W1199" s="95"/>
      <c r="X1199" s="95"/>
      <c r="Y1199" s="95"/>
      <c r="Z1199" s="95"/>
      <c r="AA1199" s="95"/>
      <c r="AB1199" s="95"/>
      <c r="AC1199" s="95"/>
      <c r="AD1199" s="95"/>
      <c r="AE1199" s="95"/>
      <c r="AF1199" s="95"/>
      <c r="AG1199" s="95"/>
      <c r="AH1199" s="316"/>
    </row>
    <row r="1200" spans="4:34">
      <c r="D1200" s="95"/>
      <c r="E1200" s="198"/>
      <c r="F1200" s="95"/>
      <c r="G1200" s="95"/>
      <c r="H1200" s="95"/>
      <c r="I1200" s="95"/>
      <c r="J1200" s="95"/>
      <c r="K1200" s="95"/>
      <c r="L1200" s="95"/>
      <c r="M1200" s="95"/>
      <c r="N1200" s="95"/>
      <c r="O1200" s="95"/>
      <c r="P1200" s="95"/>
      <c r="Q1200" s="95"/>
      <c r="R1200" s="95"/>
      <c r="S1200" s="95"/>
      <c r="T1200" s="95"/>
      <c r="U1200" s="95"/>
      <c r="V1200" s="95"/>
      <c r="W1200" s="95"/>
      <c r="X1200" s="95"/>
      <c r="Y1200" s="95"/>
      <c r="Z1200" s="95"/>
      <c r="AA1200" s="95"/>
      <c r="AB1200" s="95"/>
      <c r="AC1200" s="95"/>
      <c r="AD1200" s="95"/>
      <c r="AE1200" s="95"/>
      <c r="AF1200" s="95"/>
      <c r="AG1200" s="95"/>
      <c r="AH1200" s="316"/>
    </row>
    <row r="1201" spans="4:34">
      <c r="D1201" s="95"/>
      <c r="E1201" s="198"/>
      <c r="F1201" s="95"/>
      <c r="G1201" s="95"/>
      <c r="H1201" s="95"/>
      <c r="I1201" s="95"/>
      <c r="J1201" s="95"/>
      <c r="K1201" s="95"/>
      <c r="L1201" s="95"/>
      <c r="M1201" s="95"/>
      <c r="N1201" s="95"/>
      <c r="O1201" s="95"/>
      <c r="P1201" s="95"/>
      <c r="Q1201" s="95"/>
      <c r="R1201" s="95"/>
      <c r="S1201" s="95"/>
      <c r="T1201" s="95"/>
      <c r="U1201" s="95"/>
      <c r="V1201" s="95"/>
      <c r="W1201" s="95"/>
      <c r="X1201" s="95"/>
      <c r="Y1201" s="95"/>
      <c r="Z1201" s="95"/>
      <c r="AA1201" s="95"/>
      <c r="AB1201" s="95"/>
      <c r="AC1201" s="95"/>
      <c r="AD1201" s="95"/>
      <c r="AE1201" s="95"/>
      <c r="AF1201" s="95"/>
      <c r="AG1201" s="95"/>
      <c r="AH1201" s="316"/>
    </row>
    <row r="1202" spans="4:34">
      <c r="D1202" s="95"/>
      <c r="E1202" s="198"/>
      <c r="F1202" s="95"/>
      <c r="G1202" s="95"/>
      <c r="H1202" s="95"/>
      <c r="I1202" s="95"/>
      <c r="J1202" s="95"/>
      <c r="K1202" s="95"/>
      <c r="L1202" s="95"/>
      <c r="M1202" s="95"/>
      <c r="N1202" s="95"/>
      <c r="O1202" s="95"/>
      <c r="P1202" s="95"/>
      <c r="Q1202" s="95"/>
      <c r="R1202" s="95"/>
      <c r="S1202" s="95"/>
      <c r="T1202" s="95"/>
      <c r="U1202" s="95"/>
      <c r="V1202" s="95"/>
      <c r="W1202" s="95"/>
      <c r="X1202" s="95"/>
      <c r="Y1202" s="95"/>
      <c r="Z1202" s="95"/>
      <c r="AA1202" s="95"/>
      <c r="AB1202" s="95"/>
      <c r="AC1202" s="95"/>
      <c r="AD1202" s="95"/>
      <c r="AE1202" s="95"/>
      <c r="AF1202" s="95"/>
      <c r="AG1202" s="95"/>
      <c r="AH1202" s="316"/>
    </row>
    <row r="1203" spans="4:34">
      <c r="D1203" s="95"/>
      <c r="E1203" s="198"/>
      <c r="F1203" s="95"/>
      <c r="G1203" s="95"/>
      <c r="H1203" s="95"/>
      <c r="I1203" s="95"/>
      <c r="J1203" s="95"/>
      <c r="K1203" s="95"/>
      <c r="L1203" s="95"/>
      <c r="M1203" s="95"/>
      <c r="N1203" s="95"/>
      <c r="O1203" s="95"/>
      <c r="P1203" s="95"/>
      <c r="Q1203" s="95"/>
      <c r="R1203" s="95"/>
      <c r="S1203" s="95"/>
      <c r="T1203" s="95"/>
      <c r="U1203" s="95"/>
      <c r="V1203" s="95"/>
      <c r="W1203" s="95"/>
      <c r="X1203" s="95"/>
      <c r="Y1203" s="95"/>
      <c r="Z1203" s="95"/>
      <c r="AA1203" s="95"/>
      <c r="AB1203" s="95"/>
      <c r="AC1203" s="95"/>
      <c r="AD1203" s="95"/>
      <c r="AE1203" s="95"/>
      <c r="AF1203" s="95"/>
      <c r="AG1203" s="95"/>
      <c r="AH1203" s="316"/>
    </row>
    <row r="1204" spans="4:34">
      <c r="D1204" s="95"/>
      <c r="E1204" s="198"/>
      <c r="F1204" s="95"/>
      <c r="G1204" s="95"/>
      <c r="H1204" s="95"/>
      <c r="I1204" s="95"/>
      <c r="J1204" s="95"/>
      <c r="K1204" s="95"/>
      <c r="L1204" s="95"/>
      <c r="M1204" s="95"/>
      <c r="N1204" s="95"/>
      <c r="O1204" s="95"/>
      <c r="P1204" s="95"/>
      <c r="Q1204" s="95"/>
      <c r="R1204" s="95"/>
      <c r="S1204" s="95"/>
      <c r="T1204" s="95"/>
      <c r="U1204" s="95"/>
      <c r="V1204" s="95"/>
      <c r="W1204" s="95"/>
      <c r="X1204" s="95"/>
      <c r="Y1204" s="95"/>
      <c r="Z1204" s="95"/>
      <c r="AA1204" s="95"/>
      <c r="AB1204" s="95"/>
      <c r="AC1204" s="95"/>
      <c r="AD1204" s="95"/>
      <c r="AE1204" s="95"/>
      <c r="AF1204" s="95"/>
      <c r="AG1204" s="95"/>
      <c r="AH1204" s="316"/>
    </row>
    <row r="1205" spans="4:34">
      <c r="D1205" s="95"/>
      <c r="E1205" s="198"/>
      <c r="F1205" s="95"/>
      <c r="G1205" s="95"/>
      <c r="H1205" s="95"/>
      <c r="I1205" s="95"/>
      <c r="J1205" s="95"/>
      <c r="K1205" s="95"/>
      <c r="L1205" s="95"/>
      <c r="M1205" s="95"/>
      <c r="N1205" s="95"/>
      <c r="O1205" s="95"/>
      <c r="P1205" s="95"/>
      <c r="Q1205" s="95"/>
      <c r="R1205" s="95"/>
      <c r="S1205" s="95"/>
      <c r="T1205" s="95"/>
      <c r="U1205" s="95"/>
      <c r="V1205" s="95"/>
      <c r="W1205" s="95"/>
      <c r="X1205" s="95"/>
      <c r="Y1205" s="95"/>
      <c r="Z1205" s="95"/>
      <c r="AA1205" s="95"/>
      <c r="AB1205" s="95"/>
      <c r="AC1205" s="95"/>
      <c r="AD1205" s="95"/>
      <c r="AE1205" s="95"/>
      <c r="AF1205" s="95"/>
      <c r="AG1205" s="95"/>
      <c r="AH1205" s="316"/>
    </row>
    <row r="1206" spans="4:34">
      <c r="D1206" s="95"/>
      <c r="E1206" s="198"/>
      <c r="F1206" s="95"/>
      <c r="G1206" s="95"/>
      <c r="H1206" s="95"/>
      <c r="I1206" s="95"/>
      <c r="J1206" s="95"/>
      <c r="K1206" s="95"/>
      <c r="L1206" s="95"/>
      <c r="M1206" s="95"/>
      <c r="N1206" s="95"/>
      <c r="O1206" s="95"/>
      <c r="P1206" s="95"/>
      <c r="Q1206" s="95"/>
      <c r="R1206" s="95"/>
      <c r="S1206" s="95"/>
      <c r="T1206" s="95"/>
      <c r="U1206" s="95"/>
      <c r="V1206" s="95"/>
      <c r="W1206" s="95"/>
      <c r="X1206" s="95"/>
      <c r="Y1206" s="95"/>
      <c r="Z1206" s="95"/>
      <c r="AA1206" s="95"/>
      <c r="AB1206" s="95"/>
      <c r="AC1206" s="95"/>
      <c r="AD1206" s="95"/>
      <c r="AE1206" s="95"/>
      <c r="AF1206" s="95"/>
      <c r="AG1206" s="95"/>
      <c r="AH1206" s="316"/>
    </row>
    <row r="1207" spans="4:34">
      <c r="D1207" s="95"/>
      <c r="E1207" s="198"/>
      <c r="F1207" s="95"/>
      <c r="G1207" s="95"/>
      <c r="H1207" s="95"/>
      <c r="I1207" s="95"/>
      <c r="J1207" s="95"/>
      <c r="K1207" s="95"/>
      <c r="L1207" s="95"/>
      <c r="M1207" s="95"/>
      <c r="N1207" s="95"/>
      <c r="O1207" s="95"/>
      <c r="P1207" s="95"/>
      <c r="Q1207" s="95"/>
      <c r="R1207" s="95"/>
      <c r="S1207" s="95"/>
      <c r="T1207" s="95"/>
      <c r="U1207" s="95"/>
      <c r="V1207" s="95"/>
      <c r="W1207" s="95"/>
      <c r="X1207" s="95"/>
      <c r="Y1207" s="95"/>
      <c r="Z1207" s="95"/>
      <c r="AA1207" s="95"/>
      <c r="AB1207" s="95"/>
      <c r="AC1207" s="95"/>
      <c r="AD1207" s="95"/>
      <c r="AE1207" s="95"/>
      <c r="AF1207" s="95"/>
      <c r="AG1207" s="95"/>
      <c r="AH1207" s="316"/>
    </row>
    <row r="1208" spans="4:34">
      <c r="D1208" s="95"/>
      <c r="E1208" s="198"/>
      <c r="F1208" s="95"/>
      <c r="G1208" s="95"/>
      <c r="H1208" s="95"/>
      <c r="I1208" s="95"/>
      <c r="J1208" s="95"/>
      <c r="K1208" s="95"/>
      <c r="L1208" s="95"/>
      <c r="M1208" s="95"/>
      <c r="N1208" s="95"/>
      <c r="O1208" s="95"/>
      <c r="P1208" s="95"/>
      <c r="Q1208" s="95"/>
      <c r="R1208" s="95"/>
      <c r="S1208" s="95"/>
      <c r="T1208" s="95"/>
      <c r="U1208" s="95"/>
      <c r="V1208" s="95"/>
      <c r="W1208" s="95"/>
      <c r="X1208" s="95"/>
      <c r="Y1208" s="95"/>
      <c r="Z1208" s="95"/>
      <c r="AA1208" s="95"/>
      <c r="AB1208" s="95"/>
      <c r="AC1208" s="95"/>
      <c r="AD1208" s="95"/>
      <c r="AE1208" s="95"/>
      <c r="AF1208" s="95"/>
      <c r="AG1208" s="95"/>
      <c r="AH1208" s="316"/>
    </row>
    <row r="1209" spans="4:34">
      <c r="D1209" s="95"/>
      <c r="E1209" s="198"/>
      <c r="F1209" s="95"/>
      <c r="G1209" s="95"/>
      <c r="H1209" s="95"/>
      <c r="I1209" s="95"/>
      <c r="J1209" s="95"/>
      <c r="K1209" s="95"/>
      <c r="L1209" s="95"/>
      <c r="M1209" s="95"/>
      <c r="N1209" s="95"/>
      <c r="O1209" s="95"/>
      <c r="P1209" s="95"/>
      <c r="Q1209" s="95"/>
      <c r="R1209" s="95"/>
      <c r="S1209" s="95"/>
      <c r="T1209" s="95"/>
      <c r="U1209" s="95"/>
      <c r="V1209" s="95"/>
      <c r="W1209" s="95"/>
      <c r="X1209" s="95"/>
      <c r="Y1209" s="95"/>
      <c r="Z1209" s="95"/>
      <c r="AA1209" s="95"/>
      <c r="AB1209" s="95"/>
      <c r="AC1209" s="95"/>
      <c r="AD1209" s="95"/>
      <c r="AE1209" s="95"/>
      <c r="AF1209" s="95"/>
      <c r="AG1209" s="95"/>
      <c r="AH1209" s="316"/>
    </row>
    <row r="1210" spans="4:34">
      <c r="D1210" s="95"/>
      <c r="E1210" s="198"/>
      <c r="F1210" s="95"/>
      <c r="G1210" s="95"/>
      <c r="H1210" s="95"/>
      <c r="I1210" s="95"/>
      <c r="J1210" s="95"/>
      <c r="K1210" s="95"/>
      <c r="L1210" s="95"/>
      <c r="M1210" s="95"/>
      <c r="N1210" s="95"/>
      <c r="O1210" s="95"/>
      <c r="P1210" s="95"/>
      <c r="Q1210" s="95"/>
      <c r="R1210" s="95"/>
      <c r="S1210" s="95"/>
      <c r="T1210" s="95"/>
      <c r="U1210" s="95"/>
      <c r="V1210" s="95"/>
      <c r="W1210" s="95"/>
      <c r="X1210" s="95"/>
      <c r="Y1210" s="95"/>
      <c r="Z1210" s="95"/>
      <c r="AA1210" s="95"/>
      <c r="AB1210" s="95"/>
      <c r="AC1210" s="95"/>
      <c r="AD1210" s="95"/>
      <c r="AE1210" s="95"/>
      <c r="AF1210" s="95"/>
      <c r="AG1210" s="95"/>
      <c r="AH1210" s="316"/>
    </row>
    <row r="1211" spans="4:34">
      <c r="D1211" s="95"/>
      <c r="E1211" s="198"/>
      <c r="F1211" s="95"/>
      <c r="G1211" s="95"/>
      <c r="H1211" s="95"/>
      <c r="I1211" s="95"/>
      <c r="J1211" s="95"/>
      <c r="K1211" s="95"/>
      <c r="L1211" s="95"/>
      <c r="M1211" s="95"/>
      <c r="N1211" s="95"/>
      <c r="O1211" s="95"/>
      <c r="P1211" s="95"/>
      <c r="Q1211" s="95"/>
      <c r="R1211" s="95"/>
      <c r="S1211" s="95"/>
      <c r="T1211" s="95"/>
      <c r="U1211" s="95"/>
      <c r="V1211" s="95"/>
      <c r="W1211" s="95"/>
      <c r="X1211" s="95"/>
      <c r="Y1211" s="95"/>
      <c r="Z1211" s="95"/>
      <c r="AA1211" s="95"/>
      <c r="AB1211" s="95"/>
      <c r="AC1211" s="95"/>
      <c r="AD1211" s="95"/>
      <c r="AE1211" s="95"/>
      <c r="AF1211" s="95"/>
      <c r="AG1211" s="95"/>
      <c r="AH1211" s="316"/>
    </row>
    <row r="1212" spans="4:34">
      <c r="D1212" s="95"/>
      <c r="E1212" s="198"/>
      <c r="F1212" s="95"/>
      <c r="G1212" s="95"/>
      <c r="H1212" s="95"/>
      <c r="I1212" s="95"/>
      <c r="J1212" s="95"/>
      <c r="K1212" s="95"/>
      <c r="L1212" s="95"/>
      <c r="M1212" s="95"/>
      <c r="N1212" s="95"/>
      <c r="O1212" s="95"/>
      <c r="P1212" s="95"/>
      <c r="Q1212" s="95"/>
      <c r="R1212" s="95"/>
      <c r="S1212" s="95"/>
      <c r="T1212" s="95"/>
      <c r="U1212" s="95"/>
      <c r="V1212" s="95"/>
      <c r="W1212" s="95"/>
      <c r="X1212" s="95"/>
      <c r="Y1212" s="95"/>
      <c r="Z1212" s="95"/>
      <c r="AA1212" s="95"/>
      <c r="AB1212" s="95"/>
      <c r="AC1212" s="95"/>
      <c r="AD1212" s="95"/>
      <c r="AE1212" s="95"/>
      <c r="AF1212" s="95"/>
      <c r="AG1212" s="95"/>
      <c r="AH1212" s="316"/>
    </row>
    <row r="1213" spans="4:34">
      <c r="D1213" s="95"/>
      <c r="E1213" s="198"/>
      <c r="F1213" s="95"/>
      <c r="G1213" s="95"/>
      <c r="H1213" s="95"/>
      <c r="I1213" s="95"/>
      <c r="J1213" s="95"/>
      <c r="K1213" s="95"/>
      <c r="L1213" s="95"/>
      <c r="M1213" s="95"/>
      <c r="N1213" s="95"/>
      <c r="O1213" s="95"/>
      <c r="P1213" s="95"/>
      <c r="Q1213" s="95"/>
      <c r="R1213" s="95"/>
      <c r="S1213" s="95"/>
      <c r="T1213" s="95"/>
      <c r="U1213" s="95"/>
      <c r="V1213" s="95"/>
      <c r="W1213" s="95"/>
      <c r="X1213" s="95"/>
      <c r="Y1213" s="95"/>
      <c r="Z1213" s="95"/>
      <c r="AA1213" s="95"/>
      <c r="AB1213" s="95"/>
      <c r="AC1213" s="95"/>
      <c r="AD1213" s="95"/>
      <c r="AE1213" s="95"/>
      <c r="AF1213" s="95"/>
      <c r="AG1213" s="95"/>
      <c r="AH1213" s="316"/>
    </row>
    <row r="1214" spans="4:34">
      <c r="D1214" s="95"/>
      <c r="E1214" s="198"/>
      <c r="F1214" s="95"/>
      <c r="G1214" s="95"/>
      <c r="H1214" s="95"/>
      <c r="I1214" s="95"/>
      <c r="J1214" s="95"/>
      <c r="K1214" s="95"/>
      <c r="L1214" s="95"/>
      <c r="M1214" s="95"/>
      <c r="N1214" s="95"/>
      <c r="O1214" s="95"/>
      <c r="P1214" s="95"/>
      <c r="Q1214" s="95"/>
      <c r="R1214" s="95"/>
      <c r="S1214" s="95"/>
      <c r="T1214" s="95"/>
      <c r="U1214" s="95"/>
      <c r="V1214" s="95"/>
      <c r="W1214" s="95"/>
      <c r="X1214" s="95"/>
      <c r="Y1214" s="95"/>
      <c r="Z1214" s="95"/>
      <c r="AA1214" s="95"/>
      <c r="AB1214" s="95"/>
      <c r="AC1214" s="95"/>
      <c r="AD1214" s="95"/>
      <c r="AE1214" s="95"/>
      <c r="AF1214" s="95"/>
      <c r="AG1214" s="95"/>
      <c r="AH1214" s="316"/>
    </row>
    <row r="1215" spans="4:34">
      <c r="D1215" s="95"/>
      <c r="E1215" s="198"/>
      <c r="F1215" s="95"/>
      <c r="G1215" s="95"/>
      <c r="H1215" s="95"/>
      <c r="I1215" s="95"/>
      <c r="J1215" s="95"/>
      <c r="K1215" s="95"/>
      <c r="L1215" s="95"/>
      <c r="M1215" s="95"/>
      <c r="N1215" s="95"/>
      <c r="O1215" s="95"/>
      <c r="P1215" s="95"/>
      <c r="Q1215" s="95"/>
      <c r="R1215" s="95"/>
      <c r="S1215" s="95"/>
      <c r="T1215" s="95"/>
      <c r="U1215" s="95"/>
      <c r="V1215" s="95"/>
      <c r="W1215" s="95"/>
      <c r="X1215" s="95"/>
      <c r="Y1215" s="95"/>
      <c r="Z1215" s="95"/>
      <c r="AA1215" s="95"/>
      <c r="AB1215" s="95"/>
      <c r="AC1215" s="95"/>
      <c r="AD1215" s="95"/>
      <c r="AE1215" s="95"/>
      <c r="AF1215" s="95"/>
      <c r="AG1215" s="95"/>
      <c r="AH1215" s="316"/>
    </row>
    <row r="1216" spans="4:34">
      <c r="D1216" s="95"/>
      <c r="E1216" s="198"/>
      <c r="F1216" s="95"/>
      <c r="G1216" s="95"/>
      <c r="H1216" s="95"/>
      <c r="I1216" s="95"/>
      <c r="J1216" s="95"/>
      <c r="K1216" s="95"/>
      <c r="L1216" s="95"/>
      <c r="M1216" s="95"/>
      <c r="N1216" s="95"/>
      <c r="O1216" s="95"/>
      <c r="P1216" s="95"/>
      <c r="Q1216" s="95"/>
      <c r="R1216" s="95"/>
      <c r="S1216" s="95"/>
      <c r="T1216" s="95"/>
      <c r="U1216" s="95"/>
      <c r="V1216" s="95"/>
      <c r="W1216" s="95"/>
      <c r="X1216" s="95"/>
      <c r="Y1216" s="95"/>
      <c r="Z1216" s="95"/>
      <c r="AA1216" s="95"/>
      <c r="AB1216" s="95"/>
      <c r="AC1216" s="95"/>
      <c r="AD1216" s="95"/>
      <c r="AE1216" s="95"/>
      <c r="AF1216" s="95"/>
      <c r="AG1216" s="95"/>
      <c r="AH1216" s="316"/>
    </row>
    <row r="1217" spans="4:34">
      <c r="D1217" s="95"/>
      <c r="E1217" s="198"/>
      <c r="F1217" s="95"/>
      <c r="G1217" s="95"/>
      <c r="H1217" s="95"/>
      <c r="I1217" s="95"/>
      <c r="J1217" s="95"/>
      <c r="K1217" s="95"/>
      <c r="L1217" s="95"/>
      <c r="M1217" s="95"/>
      <c r="N1217" s="95"/>
      <c r="O1217" s="95"/>
      <c r="P1217" s="95"/>
      <c r="Q1217" s="95"/>
      <c r="R1217" s="95"/>
      <c r="S1217" s="95"/>
      <c r="T1217" s="95"/>
      <c r="U1217" s="95"/>
      <c r="V1217" s="95"/>
      <c r="W1217" s="95"/>
      <c r="X1217" s="95"/>
      <c r="Y1217" s="95"/>
      <c r="Z1217" s="95"/>
      <c r="AA1217" s="95"/>
      <c r="AB1217" s="95"/>
      <c r="AC1217" s="95"/>
      <c r="AD1217" s="95"/>
      <c r="AE1217" s="95"/>
      <c r="AF1217" s="95"/>
      <c r="AG1217" s="95"/>
      <c r="AH1217" s="316"/>
    </row>
    <row r="1218" spans="4:34">
      <c r="D1218" s="95"/>
      <c r="E1218" s="198"/>
      <c r="F1218" s="95"/>
      <c r="G1218" s="95"/>
      <c r="H1218" s="95"/>
      <c r="I1218" s="95"/>
      <c r="J1218" s="95"/>
      <c r="K1218" s="95"/>
      <c r="L1218" s="95"/>
      <c r="M1218" s="95"/>
      <c r="N1218" s="95"/>
      <c r="O1218" s="95"/>
      <c r="P1218" s="95"/>
      <c r="Q1218" s="95"/>
      <c r="R1218" s="95"/>
      <c r="S1218" s="95"/>
      <c r="T1218" s="95"/>
      <c r="U1218" s="95"/>
      <c r="V1218" s="95"/>
      <c r="W1218" s="95"/>
      <c r="X1218" s="95"/>
      <c r="Y1218" s="95"/>
      <c r="Z1218" s="95"/>
      <c r="AA1218" s="95"/>
      <c r="AB1218" s="95"/>
      <c r="AC1218" s="95"/>
      <c r="AD1218" s="95"/>
      <c r="AE1218" s="95"/>
      <c r="AF1218" s="95"/>
      <c r="AG1218" s="95"/>
      <c r="AH1218" s="316"/>
    </row>
    <row r="1219" spans="4:34">
      <c r="D1219" s="95"/>
      <c r="E1219" s="198"/>
      <c r="F1219" s="95"/>
      <c r="G1219" s="95"/>
      <c r="H1219" s="95"/>
      <c r="I1219" s="95"/>
      <c r="J1219" s="95"/>
      <c r="K1219" s="95"/>
      <c r="L1219" s="95"/>
      <c r="M1219" s="95"/>
      <c r="N1219" s="95"/>
      <c r="O1219" s="95"/>
      <c r="P1219" s="95"/>
      <c r="Q1219" s="95"/>
      <c r="R1219" s="95"/>
      <c r="S1219" s="95"/>
      <c r="T1219" s="95"/>
      <c r="U1219" s="95"/>
      <c r="V1219" s="95"/>
      <c r="W1219" s="95"/>
      <c r="X1219" s="95"/>
      <c r="Y1219" s="95"/>
      <c r="Z1219" s="95"/>
      <c r="AA1219" s="95"/>
      <c r="AB1219" s="95"/>
      <c r="AC1219" s="95"/>
      <c r="AD1219" s="95"/>
      <c r="AE1219" s="95"/>
      <c r="AF1219" s="95"/>
      <c r="AG1219" s="95"/>
      <c r="AH1219" s="316"/>
    </row>
    <row r="1220" spans="4:34">
      <c r="D1220" s="95"/>
      <c r="E1220" s="198"/>
      <c r="F1220" s="95"/>
      <c r="G1220" s="95"/>
      <c r="H1220" s="95"/>
      <c r="I1220" s="95"/>
      <c r="J1220" s="95"/>
      <c r="K1220" s="95"/>
      <c r="L1220" s="95"/>
      <c r="M1220" s="95"/>
      <c r="N1220" s="95"/>
      <c r="O1220" s="95"/>
      <c r="P1220" s="95"/>
      <c r="Q1220" s="95"/>
      <c r="R1220" s="95"/>
      <c r="S1220" s="95"/>
      <c r="T1220" s="95"/>
      <c r="U1220" s="95"/>
      <c r="V1220" s="95"/>
      <c r="W1220" s="95"/>
      <c r="X1220" s="95"/>
      <c r="Y1220" s="95"/>
      <c r="Z1220" s="95"/>
      <c r="AA1220" s="95"/>
      <c r="AB1220" s="95"/>
      <c r="AC1220" s="95"/>
      <c r="AD1220" s="95"/>
      <c r="AE1220" s="95"/>
      <c r="AF1220" s="95"/>
      <c r="AG1220" s="95"/>
      <c r="AH1220" s="316"/>
    </row>
    <row r="1221" spans="4:34">
      <c r="D1221" s="95"/>
      <c r="E1221" s="198"/>
      <c r="F1221" s="95"/>
      <c r="G1221" s="95"/>
      <c r="H1221" s="95"/>
      <c r="I1221" s="95"/>
      <c r="J1221" s="95"/>
      <c r="K1221" s="95"/>
      <c r="L1221" s="95"/>
      <c r="M1221" s="95"/>
      <c r="N1221" s="95"/>
      <c r="O1221" s="95"/>
      <c r="P1221" s="95"/>
      <c r="Q1221" s="95"/>
      <c r="R1221" s="95"/>
      <c r="S1221" s="95"/>
      <c r="T1221" s="95"/>
      <c r="U1221" s="95"/>
      <c r="V1221" s="95"/>
      <c r="W1221" s="95"/>
      <c r="X1221" s="95"/>
      <c r="Y1221" s="95"/>
      <c r="Z1221" s="95"/>
      <c r="AA1221" s="95"/>
      <c r="AB1221" s="95"/>
      <c r="AC1221" s="95"/>
      <c r="AD1221" s="95"/>
      <c r="AE1221" s="95"/>
      <c r="AF1221" s="95"/>
      <c r="AG1221" s="95"/>
      <c r="AH1221" s="316"/>
    </row>
    <row r="1222" spans="4:34">
      <c r="D1222" s="95"/>
      <c r="E1222" s="198"/>
      <c r="F1222" s="95"/>
      <c r="G1222" s="95"/>
      <c r="H1222" s="95"/>
      <c r="I1222" s="95"/>
      <c r="J1222" s="95"/>
      <c r="K1222" s="95"/>
      <c r="L1222" s="95"/>
      <c r="M1222" s="95"/>
      <c r="N1222" s="95"/>
      <c r="O1222" s="95"/>
      <c r="P1222" s="95"/>
      <c r="Q1222" s="95"/>
      <c r="R1222" s="95"/>
      <c r="S1222" s="95"/>
      <c r="T1222" s="95"/>
      <c r="U1222" s="95"/>
      <c r="V1222" s="95"/>
      <c r="W1222" s="95"/>
      <c r="X1222" s="95"/>
      <c r="Y1222" s="95"/>
      <c r="Z1222" s="95"/>
      <c r="AA1222" s="95"/>
      <c r="AB1222" s="95"/>
      <c r="AC1222" s="95"/>
      <c r="AD1222" s="95"/>
      <c r="AE1222" s="95"/>
      <c r="AF1222" s="95"/>
      <c r="AG1222" s="95"/>
      <c r="AH1222" s="316"/>
    </row>
    <row r="1223" spans="4:34">
      <c r="D1223" s="95"/>
      <c r="E1223" s="198"/>
      <c r="F1223" s="95"/>
      <c r="G1223" s="95"/>
      <c r="H1223" s="95"/>
      <c r="I1223" s="95"/>
      <c r="J1223" s="95"/>
      <c r="K1223" s="95"/>
      <c r="L1223" s="95"/>
      <c r="M1223" s="95"/>
      <c r="N1223" s="95"/>
      <c r="O1223" s="95"/>
      <c r="P1223" s="95"/>
      <c r="Q1223" s="95"/>
      <c r="R1223" s="95"/>
      <c r="S1223" s="95"/>
      <c r="T1223" s="95"/>
      <c r="U1223" s="95"/>
      <c r="V1223" s="95"/>
      <c r="W1223" s="95"/>
      <c r="X1223" s="95"/>
      <c r="Y1223" s="95"/>
      <c r="Z1223" s="95"/>
      <c r="AA1223" s="95"/>
      <c r="AB1223" s="95"/>
      <c r="AC1223" s="95"/>
      <c r="AD1223" s="95"/>
      <c r="AE1223" s="95"/>
      <c r="AF1223" s="95"/>
      <c r="AG1223" s="95"/>
      <c r="AH1223" s="316"/>
    </row>
    <row r="1224" spans="4:34">
      <c r="D1224" s="95"/>
      <c r="E1224" s="198"/>
      <c r="F1224" s="95"/>
      <c r="G1224" s="95"/>
      <c r="H1224" s="95"/>
      <c r="I1224" s="95"/>
      <c r="J1224" s="95"/>
      <c r="K1224" s="95"/>
      <c r="L1224" s="95"/>
      <c r="M1224" s="95"/>
      <c r="N1224" s="95"/>
      <c r="O1224" s="95"/>
      <c r="P1224" s="95"/>
      <c r="Q1224" s="95"/>
      <c r="R1224" s="95"/>
      <c r="S1224" s="95"/>
      <c r="T1224" s="95"/>
      <c r="U1224" s="95"/>
      <c r="V1224" s="95"/>
      <c r="W1224" s="95"/>
      <c r="X1224" s="95"/>
      <c r="Y1224" s="95"/>
      <c r="Z1224" s="95"/>
      <c r="AA1224" s="95"/>
      <c r="AB1224" s="95"/>
      <c r="AC1224" s="95"/>
      <c r="AD1224" s="95"/>
      <c r="AE1224" s="95"/>
      <c r="AF1224" s="95"/>
      <c r="AG1224" s="95"/>
      <c r="AH1224" s="316"/>
    </row>
    <row r="1225" spans="4:34">
      <c r="D1225" s="95"/>
      <c r="E1225" s="198"/>
      <c r="F1225" s="95"/>
      <c r="G1225" s="95"/>
      <c r="H1225" s="95"/>
      <c r="I1225" s="95"/>
      <c r="J1225" s="95"/>
      <c r="K1225" s="95"/>
      <c r="L1225" s="95"/>
      <c r="M1225" s="95"/>
      <c r="N1225" s="95"/>
      <c r="O1225" s="95"/>
      <c r="P1225" s="95"/>
      <c r="Q1225" s="95"/>
      <c r="R1225" s="95"/>
      <c r="S1225" s="95"/>
      <c r="T1225" s="95"/>
      <c r="U1225" s="95"/>
      <c r="V1225" s="95"/>
      <c r="W1225" s="95"/>
      <c r="X1225" s="95"/>
      <c r="Y1225" s="95"/>
      <c r="Z1225" s="95"/>
      <c r="AA1225" s="95"/>
      <c r="AB1225" s="95"/>
      <c r="AC1225" s="95"/>
      <c r="AD1225" s="95"/>
      <c r="AE1225" s="95"/>
      <c r="AF1225" s="95"/>
      <c r="AG1225" s="95"/>
      <c r="AH1225" s="316"/>
    </row>
    <row r="1226" spans="4:34">
      <c r="D1226" s="95"/>
      <c r="E1226" s="198"/>
      <c r="F1226" s="95"/>
      <c r="G1226" s="95"/>
      <c r="H1226" s="95"/>
      <c r="I1226" s="95"/>
      <c r="J1226" s="95"/>
      <c r="K1226" s="95"/>
      <c r="L1226" s="95"/>
      <c r="M1226" s="95"/>
      <c r="N1226" s="95"/>
      <c r="O1226" s="95"/>
      <c r="P1226" s="95"/>
      <c r="Q1226" s="95"/>
      <c r="R1226" s="95"/>
      <c r="S1226" s="95"/>
      <c r="T1226" s="95"/>
      <c r="U1226" s="95"/>
      <c r="V1226" s="95"/>
      <c r="W1226" s="95"/>
      <c r="X1226" s="95"/>
      <c r="Y1226" s="95"/>
      <c r="Z1226" s="95"/>
      <c r="AA1226" s="95"/>
      <c r="AB1226" s="95"/>
      <c r="AC1226" s="95"/>
      <c r="AD1226" s="95"/>
      <c r="AE1226" s="95"/>
      <c r="AF1226" s="95"/>
      <c r="AG1226" s="95"/>
      <c r="AH1226" s="316"/>
    </row>
    <row r="1227" spans="4:34">
      <c r="D1227" s="95"/>
      <c r="E1227" s="198"/>
      <c r="F1227" s="95"/>
      <c r="G1227" s="95"/>
      <c r="H1227" s="95"/>
      <c r="I1227" s="95"/>
      <c r="J1227" s="95"/>
      <c r="K1227" s="95"/>
      <c r="L1227" s="95"/>
      <c r="M1227" s="95"/>
      <c r="N1227" s="95"/>
      <c r="O1227" s="95"/>
      <c r="P1227" s="95"/>
      <c r="Q1227" s="95"/>
      <c r="R1227" s="95"/>
      <c r="S1227" s="95"/>
      <c r="T1227" s="95"/>
      <c r="U1227" s="95"/>
      <c r="V1227" s="95"/>
      <c r="W1227" s="95"/>
      <c r="X1227" s="95"/>
      <c r="Y1227" s="95"/>
      <c r="Z1227" s="95"/>
      <c r="AA1227" s="95"/>
      <c r="AB1227" s="95"/>
      <c r="AC1227" s="95"/>
      <c r="AD1227" s="95"/>
      <c r="AE1227" s="95"/>
      <c r="AF1227" s="95"/>
      <c r="AG1227" s="95"/>
      <c r="AH1227" s="316"/>
    </row>
    <row r="1228" spans="4:34">
      <c r="D1228" s="95"/>
      <c r="E1228" s="198"/>
      <c r="F1228" s="95"/>
      <c r="G1228" s="95"/>
      <c r="H1228" s="95"/>
      <c r="I1228" s="95"/>
      <c r="J1228" s="95"/>
      <c r="K1228" s="95"/>
      <c r="L1228" s="95"/>
      <c r="M1228" s="95"/>
      <c r="N1228" s="95"/>
      <c r="O1228" s="95"/>
      <c r="P1228" s="95"/>
      <c r="Q1228" s="95"/>
      <c r="R1228" s="95"/>
      <c r="S1228" s="95"/>
      <c r="T1228" s="95"/>
      <c r="U1228" s="95"/>
      <c r="V1228" s="95"/>
      <c r="W1228" s="95"/>
      <c r="X1228" s="95"/>
      <c r="Y1228" s="95"/>
      <c r="Z1228" s="95"/>
      <c r="AA1228" s="95"/>
      <c r="AB1228" s="95"/>
      <c r="AC1228" s="95"/>
      <c r="AD1228" s="95"/>
      <c r="AE1228" s="95"/>
      <c r="AF1228" s="95"/>
      <c r="AG1228" s="95"/>
      <c r="AH1228" s="316"/>
    </row>
    <row r="1229" spans="4:34">
      <c r="D1229" s="95"/>
      <c r="E1229" s="198"/>
      <c r="F1229" s="95"/>
      <c r="G1229" s="95"/>
      <c r="H1229" s="95"/>
      <c r="I1229" s="95"/>
      <c r="J1229" s="95"/>
      <c r="K1229" s="95"/>
      <c r="L1229" s="95"/>
      <c r="M1229" s="95"/>
      <c r="N1229" s="95"/>
      <c r="O1229" s="95"/>
      <c r="P1229" s="95"/>
      <c r="Q1229" s="95"/>
      <c r="R1229" s="95"/>
      <c r="S1229" s="95"/>
      <c r="T1229" s="95"/>
      <c r="U1229" s="95"/>
      <c r="V1229" s="95"/>
      <c r="W1229" s="95"/>
      <c r="X1229" s="95"/>
      <c r="Y1229" s="95"/>
      <c r="Z1229" s="95"/>
      <c r="AA1229" s="95"/>
      <c r="AB1229" s="95"/>
      <c r="AC1229" s="95"/>
      <c r="AD1229" s="95"/>
      <c r="AE1229" s="95"/>
      <c r="AF1229" s="95"/>
      <c r="AG1229" s="95"/>
      <c r="AH1229" s="316"/>
    </row>
    <row r="1230" spans="4:34">
      <c r="D1230" s="95"/>
      <c r="E1230" s="198"/>
      <c r="F1230" s="95"/>
      <c r="G1230" s="95"/>
      <c r="H1230" s="95"/>
      <c r="I1230" s="95"/>
      <c r="J1230" s="95"/>
      <c r="K1230" s="95"/>
      <c r="L1230" s="95"/>
      <c r="M1230" s="95"/>
      <c r="N1230" s="95"/>
      <c r="O1230" s="95"/>
      <c r="P1230" s="95"/>
      <c r="Q1230" s="95"/>
      <c r="R1230" s="95"/>
      <c r="S1230" s="95"/>
      <c r="T1230" s="95"/>
      <c r="U1230" s="95"/>
      <c r="V1230" s="95"/>
      <c r="W1230" s="95"/>
      <c r="X1230" s="95"/>
      <c r="Y1230" s="95"/>
      <c r="Z1230" s="95"/>
      <c r="AA1230" s="95"/>
      <c r="AB1230" s="95"/>
      <c r="AC1230" s="95"/>
      <c r="AD1230" s="95"/>
      <c r="AE1230" s="95"/>
      <c r="AF1230" s="95"/>
      <c r="AG1230" s="95"/>
      <c r="AH1230" s="316"/>
    </row>
    <row r="1231" spans="4:34">
      <c r="D1231" s="95"/>
      <c r="E1231" s="198"/>
      <c r="F1231" s="95"/>
      <c r="G1231" s="95"/>
      <c r="H1231" s="95"/>
      <c r="I1231" s="95"/>
      <c r="J1231" s="95"/>
      <c r="K1231" s="95"/>
      <c r="L1231" s="95"/>
      <c r="M1231" s="95"/>
      <c r="N1231" s="95"/>
      <c r="O1231" s="95"/>
      <c r="P1231" s="95"/>
      <c r="Q1231" s="95"/>
      <c r="R1231" s="95"/>
      <c r="S1231" s="95"/>
      <c r="T1231" s="95"/>
      <c r="U1231" s="95"/>
      <c r="V1231" s="95"/>
      <c r="W1231" s="95"/>
      <c r="X1231" s="95"/>
      <c r="Y1231" s="95"/>
      <c r="Z1231" s="95"/>
      <c r="AA1231" s="95"/>
      <c r="AB1231" s="95"/>
      <c r="AC1231" s="95"/>
      <c r="AD1231" s="95"/>
      <c r="AE1231" s="95"/>
      <c r="AF1231" s="95"/>
      <c r="AG1231" s="95"/>
      <c r="AH1231" s="316"/>
    </row>
    <row r="1232" spans="4:34">
      <c r="D1232" s="95"/>
      <c r="E1232" s="198"/>
      <c r="F1232" s="95"/>
      <c r="G1232" s="95"/>
      <c r="H1232" s="95"/>
      <c r="I1232" s="95"/>
      <c r="J1232" s="95"/>
      <c r="K1232" s="95"/>
      <c r="L1232" s="95"/>
      <c r="M1232" s="95"/>
      <c r="N1232" s="95"/>
      <c r="O1232" s="95"/>
      <c r="P1232" s="95"/>
      <c r="Q1232" s="95"/>
      <c r="R1232" s="95"/>
      <c r="S1232" s="95"/>
      <c r="T1232" s="95"/>
      <c r="U1232" s="95"/>
      <c r="V1232" s="95"/>
      <c r="W1232" s="95"/>
      <c r="X1232" s="95"/>
      <c r="Y1232" s="95"/>
      <c r="Z1232" s="95"/>
      <c r="AA1232" s="95"/>
      <c r="AB1232" s="95"/>
      <c r="AC1232" s="95"/>
      <c r="AD1232" s="95"/>
      <c r="AE1232" s="95"/>
      <c r="AF1232" s="95"/>
      <c r="AG1232" s="95"/>
      <c r="AH1232" s="316"/>
    </row>
    <row r="1233" spans="4:34">
      <c r="D1233" s="95"/>
      <c r="E1233" s="198"/>
      <c r="F1233" s="95"/>
      <c r="G1233" s="95"/>
      <c r="H1233" s="95"/>
      <c r="I1233" s="95"/>
      <c r="J1233" s="95"/>
      <c r="K1233" s="95"/>
      <c r="L1233" s="95"/>
      <c r="M1233" s="95"/>
      <c r="N1233" s="95"/>
      <c r="O1233" s="95"/>
      <c r="P1233" s="95"/>
      <c r="Q1233" s="95"/>
      <c r="R1233" s="95"/>
      <c r="S1233" s="95"/>
      <c r="T1233" s="95"/>
      <c r="U1233" s="95"/>
      <c r="V1233" s="95"/>
      <c r="W1233" s="95"/>
      <c r="X1233" s="95"/>
      <c r="Y1233" s="95"/>
      <c r="Z1233" s="95"/>
      <c r="AA1233" s="95"/>
      <c r="AB1233" s="95"/>
      <c r="AC1233" s="95"/>
      <c r="AD1233" s="95"/>
      <c r="AE1233" s="95"/>
      <c r="AF1233" s="95"/>
      <c r="AG1233" s="95"/>
      <c r="AH1233" s="316"/>
    </row>
    <row r="1234" spans="4:34">
      <c r="D1234" s="95"/>
      <c r="E1234" s="198"/>
      <c r="F1234" s="95"/>
      <c r="G1234" s="95"/>
      <c r="H1234" s="95"/>
      <c r="I1234" s="95"/>
      <c r="J1234" s="95"/>
      <c r="K1234" s="95"/>
      <c r="L1234" s="95"/>
      <c r="M1234" s="95"/>
      <c r="N1234" s="95"/>
      <c r="O1234" s="95"/>
      <c r="P1234" s="95"/>
      <c r="Q1234" s="95"/>
      <c r="R1234" s="95"/>
      <c r="S1234" s="95"/>
      <c r="T1234" s="95"/>
      <c r="U1234" s="95"/>
      <c r="V1234" s="95"/>
      <c r="W1234" s="95"/>
      <c r="X1234" s="95"/>
      <c r="Y1234" s="95"/>
      <c r="Z1234" s="95"/>
      <c r="AA1234" s="95"/>
      <c r="AB1234" s="95"/>
      <c r="AC1234" s="95"/>
      <c r="AD1234" s="95"/>
      <c r="AE1234" s="95"/>
      <c r="AF1234" s="95"/>
      <c r="AG1234" s="95"/>
      <c r="AH1234" s="316"/>
    </row>
    <row r="1235" spans="4:34">
      <c r="D1235" s="95"/>
      <c r="E1235" s="198"/>
      <c r="F1235" s="95"/>
      <c r="G1235" s="95"/>
      <c r="H1235" s="95"/>
      <c r="I1235" s="95"/>
      <c r="J1235" s="95"/>
      <c r="K1235" s="95"/>
      <c r="L1235" s="95"/>
      <c r="M1235" s="95"/>
      <c r="N1235" s="95"/>
      <c r="O1235" s="95"/>
      <c r="P1235" s="95"/>
      <c r="Q1235" s="95"/>
      <c r="R1235" s="95"/>
      <c r="S1235" s="95"/>
      <c r="T1235" s="95"/>
      <c r="U1235" s="95"/>
      <c r="V1235" s="95"/>
      <c r="W1235" s="95"/>
      <c r="X1235" s="95"/>
      <c r="Y1235" s="95"/>
      <c r="Z1235" s="95"/>
      <c r="AA1235" s="95"/>
      <c r="AB1235" s="95"/>
      <c r="AC1235" s="95"/>
      <c r="AD1235" s="95"/>
      <c r="AE1235" s="95"/>
      <c r="AF1235" s="95"/>
      <c r="AG1235" s="95"/>
      <c r="AH1235" s="316"/>
    </row>
    <row r="1236" spans="4:34">
      <c r="D1236" s="95"/>
      <c r="E1236" s="198"/>
      <c r="F1236" s="95"/>
      <c r="G1236" s="95"/>
      <c r="H1236" s="95"/>
      <c r="I1236" s="95"/>
      <c r="J1236" s="95"/>
      <c r="K1236" s="95"/>
      <c r="L1236" s="95"/>
      <c r="M1236" s="95"/>
      <c r="N1236" s="95"/>
      <c r="O1236" s="95"/>
      <c r="P1236" s="95"/>
      <c r="Q1236" s="95"/>
      <c r="R1236" s="95"/>
      <c r="S1236" s="95"/>
      <c r="T1236" s="95"/>
      <c r="U1236" s="95"/>
      <c r="V1236" s="95"/>
      <c r="W1236" s="95"/>
      <c r="X1236" s="95"/>
      <c r="Y1236" s="95"/>
      <c r="Z1236" s="95"/>
      <c r="AA1236" s="95"/>
      <c r="AB1236" s="95"/>
      <c r="AC1236" s="95"/>
      <c r="AD1236" s="95"/>
      <c r="AE1236" s="95"/>
      <c r="AF1236" s="95"/>
      <c r="AG1236" s="95"/>
      <c r="AH1236" s="316"/>
    </row>
    <row r="1237" spans="4:34">
      <c r="D1237" s="95"/>
      <c r="E1237" s="198"/>
      <c r="F1237" s="95"/>
      <c r="G1237" s="95"/>
      <c r="H1237" s="95"/>
      <c r="I1237" s="95"/>
      <c r="J1237" s="95"/>
      <c r="K1237" s="95"/>
      <c r="L1237" s="95"/>
      <c r="M1237" s="95"/>
      <c r="N1237" s="95"/>
      <c r="O1237" s="95"/>
      <c r="P1237" s="95"/>
      <c r="Q1237" s="95"/>
      <c r="R1237" s="95"/>
      <c r="S1237" s="95"/>
      <c r="T1237" s="95"/>
      <c r="U1237" s="95"/>
      <c r="V1237" s="95"/>
      <c r="W1237" s="95"/>
      <c r="X1237" s="95"/>
      <c r="Y1237" s="95"/>
      <c r="Z1237" s="95"/>
      <c r="AA1237" s="95"/>
      <c r="AB1237" s="95"/>
      <c r="AC1237" s="95"/>
      <c r="AD1237" s="95"/>
      <c r="AE1237" s="95"/>
      <c r="AF1237" s="95"/>
      <c r="AG1237" s="95"/>
      <c r="AH1237" s="316"/>
    </row>
    <row r="1238" spans="4:34">
      <c r="D1238" s="95"/>
      <c r="E1238" s="198"/>
      <c r="F1238" s="95"/>
      <c r="G1238" s="95"/>
      <c r="H1238" s="95"/>
      <c r="I1238" s="95"/>
      <c r="J1238" s="95"/>
      <c r="K1238" s="95"/>
      <c r="L1238" s="95"/>
      <c r="M1238" s="95"/>
      <c r="N1238" s="95"/>
      <c r="O1238" s="95"/>
      <c r="P1238" s="95"/>
      <c r="Q1238" s="95"/>
      <c r="R1238" s="95"/>
      <c r="S1238" s="95"/>
      <c r="T1238" s="95"/>
      <c r="U1238" s="95"/>
      <c r="V1238" s="95"/>
      <c r="W1238" s="95"/>
      <c r="X1238" s="95"/>
      <c r="Y1238" s="95"/>
      <c r="Z1238" s="95"/>
      <c r="AA1238" s="95"/>
      <c r="AB1238" s="95"/>
      <c r="AC1238" s="95"/>
      <c r="AD1238" s="95"/>
      <c r="AE1238" s="95"/>
      <c r="AF1238" s="95"/>
      <c r="AG1238" s="95"/>
      <c r="AH1238" s="316"/>
    </row>
    <row r="1239" spans="4:34">
      <c r="D1239" s="95"/>
      <c r="E1239" s="198"/>
      <c r="F1239" s="95"/>
      <c r="G1239" s="95"/>
      <c r="H1239" s="95"/>
      <c r="I1239" s="95"/>
      <c r="J1239" s="95"/>
      <c r="K1239" s="95"/>
      <c r="L1239" s="95"/>
      <c r="M1239" s="95"/>
      <c r="N1239" s="95"/>
      <c r="O1239" s="95"/>
      <c r="P1239" s="95"/>
      <c r="Q1239" s="95"/>
      <c r="R1239" s="95"/>
      <c r="S1239" s="95"/>
      <c r="T1239" s="95"/>
      <c r="U1239" s="95"/>
      <c r="V1239" s="95"/>
      <c r="W1239" s="95"/>
      <c r="X1239" s="95"/>
      <c r="Y1239" s="95"/>
      <c r="Z1239" s="95"/>
      <c r="AA1239" s="95"/>
      <c r="AB1239" s="95"/>
      <c r="AC1239" s="95"/>
      <c r="AD1239" s="95"/>
      <c r="AE1239" s="95"/>
      <c r="AF1239" s="95"/>
      <c r="AG1239" s="95"/>
      <c r="AH1239" s="316"/>
    </row>
    <row r="1240" spans="4:34">
      <c r="D1240" s="95"/>
      <c r="E1240" s="198"/>
      <c r="F1240" s="95"/>
      <c r="G1240" s="95"/>
      <c r="H1240" s="95"/>
      <c r="I1240" s="95"/>
      <c r="J1240" s="95"/>
      <c r="K1240" s="95"/>
      <c r="L1240" s="95"/>
      <c r="M1240" s="95"/>
      <c r="N1240" s="95"/>
      <c r="O1240" s="95"/>
      <c r="P1240" s="95"/>
      <c r="Q1240" s="95"/>
      <c r="R1240" s="95"/>
      <c r="S1240" s="95"/>
      <c r="T1240" s="95"/>
      <c r="U1240" s="95"/>
      <c r="V1240" s="95"/>
      <c r="W1240" s="95"/>
      <c r="X1240" s="95"/>
      <c r="Y1240" s="95"/>
      <c r="Z1240" s="95"/>
      <c r="AA1240" s="95"/>
      <c r="AB1240" s="95"/>
      <c r="AC1240" s="95"/>
      <c r="AD1240" s="95"/>
      <c r="AE1240" s="95"/>
      <c r="AF1240" s="95"/>
      <c r="AG1240" s="95"/>
      <c r="AH1240" s="316"/>
    </row>
    <row r="1241" spans="4:34">
      <c r="D1241" s="95"/>
      <c r="E1241" s="198"/>
      <c r="F1241" s="95"/>
      <c r="G1241" s="95"/>
      <c r="H1241" s="95"/>
      <c r="I1241" s="95"/>
      <c r="J1241" s="95"/>
      <c r="K1241" s="95"/>
      <c r="L1241" s="95"/>
      <c r="M1241" s="95"/>
      <c r="N1241" s="95"/>
      <c r="O1241" s="95"/>
      <c r="P1241" s="95"/>
      <c r="Q1241" s="95"/>
      <c r="R1241" s="95"/>
      <c r="S1241" s="95"/>
      <c r="T1241" s="95"/>
      <c r="U1241" s="95"/>
      <c r="V1241" s="95"/>
      <c r="W1241" s="95"/>
      <c r="X1241" s="95"/>
      <c r="Y1241" s="95"/>
      <c r="Z1241" s="95"/>
      <c r="AA1241" s="95"/>
      <c r="AB1241" s="95"/>
      <c r="AC1241" s="95"/>
      <c r="AD1241" s="95"/>
      <c r="AE1241" s="95"/>
      <c r="AF1241" s="95"/>
      <c r="AG1241" s="95"/>
      <c r="AH1241" s="316"/>
    </row>
    <row r="1242" spans="4:34">
      <c r="D1242" s="95"/>
      <c r="E1242" s="198"/>
      <c r="F1242" s="95"/>
      <c r="G1242" s="95"/>
      <c r="H1242" s="95"/>
      <c r="I1242" s="95"/>
      <c r="J1242" s="95"/>
      <c r="K1242" s="95"/>
      <c r="L1242" s="95"/>
      <c r="M1242" s="95"/>
      <c r="N1242" s="95"/>
      <c r="O1242" s="95"/>
      <c r="P1242" s="95"/>
      <c r="Q1242" s="95"/>
      <c r="R1242" s="95"/>
      <c r="S1242" s="95"/>
      <c r="T1242" s="95"/>
      <c r="U1242" s="95"/>
      <c r="V1242" s="95"/>
      <c r="W1242" s="95"/>
      <c r="X1242" s="95"/>
      <c r="Y1242" s="95"/>
      <c r="Z1242" s="95"/>
      <c r="AA1242" s="95"/>
      <c r="AB1242" s="95"/>
      <c r="AC1242" s="95"/>
      <c r="AD1242" s="95"/>
      <c r="AE1242" s="95"/>
      <c r="AF1242" s="95"/>
      <c r="AG1242" s="95"/>
      <c r="AH1242" s="316"/>
    </row>
    <row r="1243" spans="4:34">
      <c r="D1243" s="95"/>
      <c r="E1243" s="198"/>
      <c r="F1243" s="95"/>
      <c r="G1243" s="95"/>
      <c r="H1243" s="95"/>
      <c r="I1243" s="95"/>
      <c r="J1243" s="95"/>
      <c r="K1243" s="95"/>
      <c r="L1243" s="95"/>
      <c r="M1243" s="95"/>
      <c r="N1243" s="95"/>
      <c r="O1243" s="95"/>
      <c r="P1243" s="95"/>
      <c r="Q1243" s="95"/>
      <c r="R1243" s="95"/>
      <c r="S1243" s="95"/>
      <c r="T1243" s="95"/>
      <c r="U1243" s="95"/>
      <c r="V1243" s="95"/>
      <c r="W1243" s="95"/>
      <c r="X1243" s="95"/>
      <c r="Y1243" s="95"/>
      <c r="Z1243" s="95"/>
      <c r="AA1243" s="95"/>
      <c r="AB1243" s="95"/>
      <c r="AC1243" s="95"/>
      <c r="AD1243" s="95"/>
      <c r="AE1243" s="95"/>
      <c r="AF1243" s="95"/>
      <c r="AG1243" s="95"/>
      <c r="AH1243" s="316"/>
    </row>
    <row r="1244" spans="4:34">
      <c r="D1244" s="95"/>
      <c r="E1244" s="198"/>
      <c r="F1244" s="95"/>
      <c r="G1244" s="95"/>
      <c r="H1244" s="95"/>
      <c r="I1244" s="95"/>
      <c r="J1244" s="95"/>
      <c r="K1244" s="95"/>
      <c r="L1244" s="95"/>
      <c r="M1244" s="95"/>
      <c r="N1244" s="95"/>
      <c r="O1244" s="95"/>
      <c r="P1244" s="95"/>
      <c r="Q1244" s="95"/>
      <c r="R1244" s="95"/>
      <c r="S1244" s="95"/>
      <c r="T1244" s="95"/>
      <c r="U1244" s="95"/>
      <c r="V1244" s="95"/>
      <c r="W1244" s="95"/>
      <c r="X1244" s="95"/>
      <c r="Y1244" s="95"/>
      <c r="Z1244" s="95"/>
      <c r="AA1244" s="95"/>
      <c r="AB1244" s="95"/>
      <c r="AC1244" s="95"/>
      <c r="AD1244" s="95"/>
      <c r="AE1244" s="95"/>
      <c r="AF1244" s="95"/>
      <c r="AG1244" s="95"/>
      <c r="AH1244" s="316"/>
    </row>
    <row r="1245" spans="4:34">
      <c r="D1245" s="95"/>
      <c r="E1245" s="198"/>
      <c r="F1245" s="95"/>
      <c r="G1245" s="95"/>
      <c r="H1245" s="95"/>
      <c r="I1245" s="95"/>
      <c r="J1245" s="95"/>
      <c r="K1245" s="95"/>
      <c r="L1245" s="95"/>
      <c r="M1245" s="95"/>
      <c r="N1245" s="95"/>
      <c r="O1245" s="95"/>
      <c r="P1245" s="95"/>
      <c r="Q1245" s="95"/>
      <c r="R1245" s="95"/>
      <c r="S1245" s="95"/>
      <c r="T1245" s="95"/>
      <c r="U1245" s="95"/>
      <c r="V1245" s="95"/>
      <c r="W1245" s="95"/>
      <c r="X1245" s="95"/>
      <c r="Y1245" s="95"/>
      <c r="Z1245" s="95"/>
      <c r="AA1245" s="95"/>
      <c r="AB1245" s="95"/>
      <c r="AC1245" s="95"/>
      <c r="AD1245" s="95"/>
      <c r="AE1245" s="95"/>
      <c r="AF1245" s="95"/>
      <c r="AG1245" s="95"/>
      <c r="AH1245" s="316"/>
    </row>
    <row r="1246" spans="4:34">
      <c r="D1246" s="95"/>
      <c r="E1246" s="198"/>
      <c r="F1246" s="95"/>
      <c r="G1246" s="95"/>
      <c r="H1246" s="95"/>
      <c r="I1246" s="95"/>
      <c r="J1246" s="95"/>
      <c r="K1246" s="95"/>
      <c r="L1246" s="95"/>
      <c r="M1246" s="95"/>
      <c r="N1246" s="95"/>
      <c r="O1246" s="95"/>
      <c r="P1246" s="95"/>
      <c r="Q1246" s="95"/>
      <c r="R1246" s="95"/>
      <c r="S1246" s="95"/>
      <c r="T1246" s="95"/>
      <c r="U1246" s="95"/>
      <c r="V1246" s="95"/>
      <c r="W1246" s="95"/>
      <c r="X1246" s="95"/>
      <c r="Y1246" s="95"/>
      <c r="Z1246" s="95"/>
      <c r="AA1246" s="95"/>
      <c r="AB1246" s="95"/>
      <c r="AC1246" s="95"/>
      <c r="AD1246" s="95"/>
      <c r="AE1246" s="95"/>
      <c r="AF1246" s="95"/>
      <c r="AG1246" s="95"/>
      <c r="AH1246" s="316"/>
    </row>
    <row r="1247" spans="4:34">
      <c r="D1247" s="95"/>
      <c r="E1247" s="198"/>
      <c r="F1247" s="95"/>
      <c r="G1247" s="95"/>
      <c r="H1247" s="95"/>
      <c r="I1247" s="95"/>
      <c r="J1247" s="95"/>
      <c r="K1247" s="95"/>
      <c r="L1247" s="95"/>
      <c r="M1247" s="95"/>
      <c r="N1247" s="95"/>
      <c r="O1247" s="95"/>
      <c r="P1247" s="95"/>
      <c r="Q1247" s="95"/>
      <c r="R1247" s="95"/>
      <c r="S1247" s="95"/>
      <c r="T1247" s="95"/>
      <c r="U1247" s="95"/>
      <c r="V1247" s="95"/>
      <c r="W1247" s="95"/>
      <c r="X1247" s="95"/>
      <c r="Y1247" s="95"/>
      <c r="Z1247" s="95"/>
      <c r="AA1247" s="95"/>
      <c r="AB1247" s="95"/>
      <c r="AC1247" s="95"/>
      <c r="AD1247" s="95"/>
      <c r="AE1247" s="95"/>
      <c r="AF1247" s="95"/>
      <c r="AG1247" s="95"/>
      <c r="AH1247" s="316"/>
    </row>
    <row r="1248" spans="4:34">
      <c r="D1248" s="95"/>
      <c r="E1248" s="198"/>
      <c r="F1248" s="95"/>
      <c r="G1248" s="95"/>
      <c r="H1248" s="95"/>
      <c r="I1248" s="95"/>
      <c r="J1248" s="95"/>
      <c r="K1248" s="95"/>
      <c r="L1248" s="95"/>
      <c r="M1248" s="95"/>
      <c r="N1248" s="95"/>
      <c r="O1248" s="95"/>
      <c r="P1248" s="95"/>
      <c r="Q1248" s="95"/>
      <c r="R1248" s="95"/>
      <c r="S1248" s="95"/>
      <c r="T1248" s="95"/>
      <c r="U1248" s="95"/>
      <c r="V1248" s="95"/>
      <c r="W1248" s="95"/>
      <c r="X1248" s="95"/>
      <c r="Y1248" s="95"/>
      <c r="Z1248" s="95"/>
      <c r="AA1248" s="95"/>
      <c r="AB1248" s="95"/>
      <c r="AC1248" s="95"/>
      <c r="AD1248" s="95"/>
      <c r="AE1248" s="95"/>
      <c r="AF1248" s="95"/>
      <c r="AG1248" s="95"/>
      <c r="AH1248" s="316"/>
    </row>
    <row r="1249" spans="4:34">
      <c r="D1249" s="95"/>
      <c r="E1249" s="198"/>
      <c r="F1249" s="95"/>
      <c r="G1249" s="95"/>
      <c r="H1249" s="95"/>
      <c r="I1249" s="95"/>
      <c r="J1249" s="95"/>
      <c r="K1249" s="95"/>
      <c r="L1249" s="95"/>
      <c r="M1249" s="95"/>
      <c r="N1249" s="95"/>
      <c r="O1249" s="95"/>
      <c r="P1249" s="95"/>
      <c r="Q1249" s="95"/>
      <c r="R1249" s="95"/>
      <c r="S1249" s="95"/>
      <c r="T1249" s="95"/>
      <c r="U1249" s="95"/>
      <c r="V1249" s="95"/>
      <c r="W1249" s="95"/>
      <c r="X1249" s="95"/>
      <c r="Y1249" s="95"/>
      <c r="Z1249" s="95"/>
      <c r="AA1249" s="95"/>
      <c r="AB1249" s="95"/>
      <c r="AC1249" s="95"/>
      <c r="AD1249" s="95"/>
      <c r="AE1249" s="95"/>
      <c r="AF1249" s="95"/>
      <c r="AG1249" s="95"/>
      <c r="AH1249" s="316"/>
    </row>
    <row r="1250" spans="4:34">
      <c r="D1250" s="95"/>
      <c r="E1250" s="198"/>
      <c r="F1250" s="95"/>
      <c r="G1250" s="95"/>
      <c r="H1250" s="95"/>
      <c r="I1250" s="95"/>
      <c r="J1250" s="95"/>
      <c r="K1250" s="95"/>
      <c r="L1250" s="95"/>
      <c r="M1250" s="95"/>
      <c r="N1250" s="95"/>
      <c r="O1250" s="95"/>
      <c r="P1250" s="95"/>
      <c r="Q1250" s="95"/>
      <c r="R1250" s="95"/>
      <c r="S1250" s="95"/>
      <c r="T1250" s="95"/>
      <c r="U1250" s="95"/>
      <c r="V1250" s="95"/>
      <c r="W1250" s="95"/>
      <c r="X1250" s="95"/>
      <c r="Y1250" s="95"/>
      <c r="Z1250" s="95"/>
      <c r="AA1250" s="95"/>
      <c r="AB1250" s="95"/>
      <c r="AC1250" s="95"/>
      <c r="AD1250" s="95"/>
      <c r="AE1250" s="95"/>
      <c r="AF1250" s="95"/>
      <c r="AG1250" s="95"/>
      <c r="AH1250" s="316"/>
    </row>
    <row r="1251" spans="4:34">
      <c r="D1251" s="95"/>
      <c r="E1251" s="198"/>
      <c r="F1251" s="95"/>
      <c r="G1251" s="95"/>
      <c r="H1251" s="95"/>
      <c r="I1251" s="95"/>
      <c r="J1251" s="95"/>
      <c r="K1251" s="95"/>
      <c r="L1251" s="95"/>
      <c r="M1251" s="95"/>
      <c r="N1251" s="95"/>
      <c r="O1251" s="95"/>
      <c r="P1251" s="95"/>
      <c r="Q1251" s="95"/>
      <c r="R1251" s="95"/>
      <c r="S1251" s="95"/>
      <c r="T1251" s="95"/>
      <c r="U1251" s="95"/>
      <c r="V1251" s="95"/>
      <c r="W1251" s="95"/>
      <c r="X1251" s="95"/>
      <c r="Y1251" s="95"/>
      <c r="Z1251" s="95"/>
      <c r="AA1251" s="95"/>
      <c r="AB1251" s="95"/>
      <c r="AC1251" s="95"/>
      <c r="AD1251" s="95"/>
      <c r="AE1251" s="95"/>
      <c r="AF1251" s="95"/>
      <c r="AG1251" s="95"/>
      <c r="AH1251" s="316"/>
    </row>
    <row r="1252" spans="4:34">
      <c r="D1252" s="95"/>
      <c r="E1252" s="198"/>
      <c r="F1252" s="95"/>
      <c r="G1252" s="95"/>
      <c r="H1252" s="95"/>
      <c r="I1252" s="95"/>
      <c r="J1252" s="95"/>
      <c r="K1252" s="95"/>
      <c r="L1252" s="95"/>
      <c r="M1252" s="95"/>
      <c r="N1252" s="95"/>
      <c r="O1252" s="95"/>
      <c r="P1252" s="95"/>
      <c r="Q1252" s="95"/>
      <c r="R1252" s="95"/>
      <c r="S1252" s="95"/>
      <c r="T1252" s="95"/>
      <c r="U1252" s="95"/>
      <c r="V1252" s="95"/>
      <c r="W1252" s="95"/>
      <c r="X1252" s="95"/>
      <c r="Y1252" s="95"/>
      <c r="Z1252" s="95"/>
      <c r="AA1252" s="95"/>
      <c r="AB1252" s="95"/>
      <c r="AC1252" s="95"/>
      <c r="AD1252" s="95"/>
      <c r="AE1252" s="95"/>
      <c r="AF1252" s="95"/>
      <c r="AG1252" s="95"/>
      <c r="AH1252" s="316"/>
    </row>
    <row r="1253" spans="4:34">
      <c r="D1253" s="95"/>
      <c r="E1253" s="198"/>
      <c r="F1253" s="95"/>
      <c r="G1253" s="95"/>
      <c r="H1253" s="95"/>
      <c r="I1253" s="95"/>
      <c r="J1253" s="95"/>
      <c r="K1253" s="95"/>
      <c r="L1253" s="95"/>
      <c r="M1253" s="95"/>
      <c r="N1253" s="95"/>
      <c r="O1253" s="95"/>
      <c r="P1253" s="95"/>
      <c r="Q1253" s="95"/>
      <c r="R1253" s="95"/>
      <c r="S1253" s="95"/>
      <c r="T1253" s="95"/>
      <c r="U1253" s="95"/>
      <c r="V1253" s="95"/>
      <c r="W1253" s="95"/>
      <c r="X1253" s="95"/>
      <c r="Y1253" s="95"/>
      <c r="Z1253" s="95"/>
      <c r="AA1253" s="95"/>
      <c r="AB1253" s="95"/>
      <c r="AC1253" s="95"/>
      <c r="AD1253" s="95"/>
      <c r="AE1253" s="95"/>
      <c r="AF1253" s="95"/>
      <c r="AG1253" s="95"/>
      <c r="AH1253" s="316"/>
    </row>
    <row r="1254" spans="4:34">
      <c r="D1254" s="95"/>
      <c r="E1254" s="198"/>
      <c r="F1254" s="95"/>
      <c r="G1254" s="95"/>
      <c r="H1254" s="95"/>
      <c r="I1254" s="95"/>
      <c r="J1254" s="95"/>
      <c r="K1254" s="95"/>
      <c r="L1254" s="95"/>
      <c r="M1254" s="95"/>
      <c r="N1254" s="95"/>
      <c r="O1254" s="95"/>
      <c r="P1254" s="95"/>
      <c r="Q1254" s="95"/>
      <c r="R1254" s="95"/>
      <c r="S1254" s="95"/>
      <c r="T1254" s="95"/>
      <c r="U1254" s="95"/>
      <c r="V1254" s="95"/>
      <c r="W1254" s="95"/>
      <c r="X1254" s="95"/>
      <c r="Y1254" s="95"/>
      <c r="Z1254" s="95"/>
      <c r="AA1254" s="95"/>
      <c r="AB1254" s="95"/>
      <c r="AC1254" s="95"/>
      <c r="AD1254" s="95"/>
      <c r="AE1254" s="95"/>
      <c r="AF1254" s="95"/>
      <c r="AG1254" s="95"/>
      <c r="AH1254" s="316"/>
    </row>
    <row r="1255" spans="4:34">
      <c r="D1255" s="95"/>
      <c r="E1255" s="198"/>
      <c r="F1255" s="95"/>
      <c r="G1255" s="95"/>
      <c r="H1255" s="95"/>
      <c r="I1255" s="95"/>
      <c r="J1255" s="95"/>
      <c r="K1255" s="95"/>
      <c r="L1255" s="95"/>
      <c r="M1255" s="95"/>
      <c r="N1255" s="95"/>
      <c r="O1255" s="95"/>
      <c r="P1255" s="95"/>
      <c r="Q1255" s="95"/>
      <c r="R1255" s="95"/>
      <c r="S1255" s="95"/>
      <c r="T1255" s="95"/>
      <c r="U1255" s="95"/>
      <c r="V1255" s="95"/>
      <c r="W1255" s="95"/>
      <c r="X1255" s="95"/>
      <c r="Y1255" s="95"/>
      <c r="Z1255" s="95"/>
      <c r="AA1255" s="95"/>
      <c r="AB1255" s="95"/>
      <c r="AC1255" s="95"/>
      <c r="AD1255" s="95"/>
      <c r="AE1255" s="95"/>
      <c r="AF1255" s="95"/>
      <c r="AG1255" s="95"/>
      <c r="AH1255" s="316"/>
    </row>
    <row r="1256" spans="4:34">
      <c r="D1256" s="95"/>
      <c r="E1256" s="198"/>
      <c r="F1256" s="95"/>
      <c r="G1256" s="95"/>
      <c r="H1256" s="95"/>
      <c r="I1256" s="95"/>
      <c r="J1256" s="95"/>
      <c r="K1256" s="95"/>
      <c r="L1256" s="95"/>
      <c r="M1256" s="95"/>
      <c r="N1256" s="95"/>
      <c r="O1256" s="95"/>
      <c r="P1256" s="95"/>
      <c r="Q1256" s="95"/>
      <c r="R1256" s="95"/>
      <c r="S1256" s="95"/>
      <c r="T1256" s="95"/>
      <c r="U1256" s="95"/>
      <c r="V1256" s="95"/>
      <c r="W1256" s="95"/>
      <c r="X1256" s="95"/>
      <c r="Y1256" s="95"/>
      <c r="Z1256" s="95"/>
      <c r="AA1256" s="95"/>
      <c r="AB1256" s="95"/>
      <c r="AC1256" s="95"/>
      <c r="AD1256" s="95"/>
      <c r="AE1256" s="95"/>
      <c r="AF1256" s="95"/>
      <c r="AG1256" s="95"/>
      <c r="AH1256" s="316"/>
    </row>
    <row r="1257" spans="4:34">
      <c r="D1257" s="95"/>
      <c r="E1257" s="198"/>
      <c r="F1257" s="95"/>
      <c r="G1257" s="95"/>
      <c r="H1257" s="95"/>
      <c r="I1257" s="95"/>
      <c r="J1257" s="95"/>
      <c r="K1257" s="95"/>
      <c r="L1257" s="95"/>
      <c r="M1257" s="95"/>
      <c r="N1257" s="95"/>
      <c r="O1257" s="95"/>
      <c r="P1257" s="95"/>
      <c r="Q1257" s="95"/>
      <c r="R1257" s="95"/>
      <c r="S1257" s="95"/>
      <c r="T1257" s="95"/>
      <c r="U1257" s="95"/>
      <c r="V1257" s="95"/>
      <c r="W1257" s="95"/>
      <c r="X1257" s="95"/>
      <c r="Y1257" s="95"/>
      <c r="Z1257" s="95"/>
      <c r="AA1257" s="95"/>
      <c r="AB1257" s="95"/>
      <c r="AC1257" s="95"/>
      <c r="AD1257" s="95"/>
      <c r="AE1257" s="95"/>
      <c r="AF1257" s="95"/>
      <c r="AG1257" s="95"/>
      <c r="AH1257" s="316"/>
    </row>
    <row r="1258" spans="4:34">
      <c r="D1258" s="95"/>
      <c r="E1258" s="198"/>
      <c r="F1258" s="95"/>
      <c r="G1258" s="95"/>
      <c r="H1258" s="95"/>
      <c r="I1258" s="95"/>
      <c r="J1258" s="95"/>
      <c r="K1258" s="95"/>
      <c r="L1258" s="95"/>
      <c r="M1258" s="95"/>
      <c r="N1258" s="95"/>
      <c r="O1258" s="95"/>
      <c r="P1258" s="95"/>
      <c r="Q1258" s="95"/>
      <c r="R1258" s="95"/>
      <c r="S1258" s="95"/>
      <c r="T1258" s="95"/>
      <c r="U1258" s="95"/>
      <c r="V1258" s="95"/>
      <c r="W1258" s="95"/>
      <c r="X1258" s="95"/>
      <c r="Y1258" s="95"/>
      <c r="Z1258" s="95"/>
      <c r="AA1258" s="95"/>
      <c r="AB1258" s="95"/>
      <c r="AC1258" s="95"/>
      <c r="AD1258" s="95"/>
      <c r="AE1258" s="95"/>
      <c r="AF1258" s="95"/>
      <c r="AG1258" s="95"/>
      <c r="AH1258" s="316"/>
    </row>
    <row r="1259" spans="4:34">
      <c r="D1259" s="95"/>
      <c r="E1259" s="198"/>
      <c r="F1259" s="95"/>
      <c r="G1259" s="95"/>
      <c r="H1259" s="95"/>
      <c r="I1259" s="95"/>
      <c r="J1259" s="95"/>
      <c r="K1259" s="95"/>
      <c r="L1259" s="95"/>
      <c r="M1259" s="95"/>
      <c r="N1259" s="95"/>
      <c r="O1259" s="95"/>
      <c r="P1259" s="95"/>
      <c r="Q1259" s="95"/>
      <c r="R1259" s="95"/>
      <c r="S1259" s="95"/>
      <c r="T1259" s="95"/>
      <c r="U1259" s="95"/>
      <c r="V1259" s="95"/>
      <c r="W1259" s="95"/>
      <c r="X1259" s="95"/>
      <c r="Y1259" s="95"/>
      <c r="Z1259" s="95"/>
      <c r="AA1259" s="95"/>
      <c r="AB1259" s="95"/>
      <c r="AC1259" s="95"/>
      <c r="AD1259" s="95"/>
      <c r="AE1259" s="95"/>
      <c r="AF1259" s="95"/>
      <c r="AG1259" s="95"/>
      <c r="AH1259" s="316"/>
    </row>
    <row r="1260" spans="4:34">
      <c r="D1260" s="95"/>
      <c r="E1260" s="198"/>
      <c r="F1260" s="95"/>
      <c r="G1260" s="95"/>
      <c r="H1260" s="95"/>
      <c r="I1260" s="95"/>
      <c r="J1260" s="95"/>
      <c r="K1260" s="95"/>
      <c r="L1260" s="95"/>
      <c r="M1260" s="95"/>
      <c r="N1260" s="95"/>
      <c r="O1260" s="95"/>
      <c r="P1260" s="95"/>
      <c r="Q1260" s="95"/>
      <c r="R1260" s="95"/>
      <c r="S1260" s="95"/>
      <c r="T1260" s="95"/>
      <c r="U1260" s="95"/>
      <c r="V1260" s="95"/>
      <c r="W1260" s="95"/>
      <c r="X1260" s="95"/>
      <c r="Y1260" s="95"/>
      <c r="Z1260" s="95"/>
      <c r="AA1260" s="95"/>
      <c r="AB1260" s="95"/>
      <c r="AC1260" s="95"/>
      <c r="AD1260" s="95"/>
      <c r="AE1260" s="95"/>
      <c r="AF1260" s="95"/>
      <c r="AG1260" s="95"/>
      <c r="AH1260" s="316"/>
    </row>
    <row r="1261" spans="4:34">
      <c r="D1261" s="95"/>
      <c r="E1261" s="198"/>
      <c r="F1261" s="95"/>
      <c r="G1261" s="95"/>
      <c r="H1261" s="95"/>
      <c r="I1261" s="95"/>
      <c r="J1261" s="95"/>
      <c r="K1261" s="95"/>
      <c r="L1261" s="95"/>
      <c r="M1261" s="95"/>
      <c r="N1261" s="95"/>
      <c r="O1261" s="95"/>
      <c r="P1261" s="95"/>
      <c r="Q1261" s="95"/>
      <c r="R1261" s="95"/>
      <c r="S1261" s="95"/>
      <c r="T1261" s="95"/>
      <c r="U1261" s="95"/>
      <c r="V1261" s="95"/>
      <c r="W1261" s="95"/>
      <c r="X1261" s="95"/>
      <c r="Y1261" s="95"/>
      <c r="Z1261" s="95"/>
      <c r="AA1261" s="95"/>
      <c r="AB1261" s="95"/>
      <c r="AC1261" s="95"/>
      <c r="AD1261" s="95"/>
      <c r="AE1261" s="95"/>
      <c r="AF1261" s="95"/>
      <c r="AG1261" s="95"/>
      <c r="AH1261" s="316"/>
    </row>
    <row r="1262" spans="4:34">
      <c r="D1262" s="95"/>
      <c r="E1262" s="198"/>
      <c r="F1262" s="95"/>
      <c r="G1262" s="95"/>
      <c r="H1262" s="95"/>
      <c r="I1262" s="95"/>
      <c r="J1262" s="95"/>
      <c r="K1262" s="95"/>
      <c r="L1262" s="95"/>
      <c r="M1262" s="95"/>
      <c r="N1262" s="95"/>
      <c r="O1262" s="95"/>
      <c r="P1262" s="95"/>
      <c r="Q1262" s="95"/>
      <c r="R1262" s="95"/>
      <c r="S1262" s="95"/>
      <c r="T1262" s="95"/>
      <c r="U1262" s="95"/>
      <c r="V1262" s="95"/>
      <c r="W1262" s="95"/>
      <c r="X1262" s="95"/>
      <c r="Y1262" s="95"/>
      <c r="Z1262" s="95"/>
      <c r="AA1262" s="95"/>
      <c r="AB1262" s="95"/>
      <c r="AC1262" s="95"/>
      <c r="AD1262" s="95"/>
      <c r="AE1262" s="95"/>
      <c r="AF1262" s="95"/>
      <c r="AG1262" s="95"/>
      <c r="AH1262" s="316"/>
    </row>
    <row r="1263" spans="4:34">
      <c r="D1263" s="95"/>
      <c r="E1263" s="198"/>
      <c r="F1263" s="95"/>
      <c r="G1263" s="95"/>
      <c r="H1263" s="95"/>
      <c r="I1263" s="95"/>
      <c r="J1263" s="95"/>
      <c r="K1263" s="95"/>
      <c r="L1263" s="95"/>
      <c r="M1263" s="95"/>
      <c r="N1263" s="95"/>
      <c r="O1263" s="95"/>
      <c r="P1263" s="95"/>
      <c r="Q1263" s="95"/>
      <c r="R1263" s="95"/>
      <c r="S1263" s="95"/>
      <c r="T1263" s="95"/>
      <c r="U1263" s="95"/>
      <c r="V1263" s="95"/>
      <c r="W1263" s="95"/>
      <c r="X1263" s="95"/>
      <c r="Y1263" s="95"/>
      <c r="Z1263" s="95"/>
      <c r="AA1263" s="95"/>
      <c r="AB1263" s="95"/>
      <c r="AC1263" s="95"/>
      <c r="AD1263" s="95"/>
      <c r="AE1263" s="95"/>
      <c r="AF1263" s="95"/>
      <c r="AG1263" s="95"/>
      <c r="AH1263" s="316"/>
    </row>
    <row r="1264" spans="4:34">
      <c r="D1264" s="95"/>
      <c r="E1264" s="198"/>
      <c r="F1264" s="95"/>
      <c r="G1264" s="95"/>
      <c r="H1264" s="95"/>
      <c r="I1264" s="95"/>
      <c r="J1264" s="95"/>
      <c r="K1264" s="95"/>
      <c r="L1264" s="95"/>
      <c r="M1264" s="95"/>
      <c r="N1264" s="95"/>
      <c r="O1264" s="95"/>
      <c r="P1264" s="95"/>
      <c r="Q1264" s="95"/>
      <c r="R1264" s="95"/>
      <c r="S1264" s="95"/>
      <c r="T1264" s="95"/>
      <c r="U1264" s="95"/>
      <c r="V1264" s="95"/>
      <c r="W1264" s="95"/>
      <c r="X1264" s="95"/>
      <c r="Y1264" s="95"/>
      <c r="Z1264" s="95"/>
      <c r="AA1264" s="95"/>
      <c r="AB1264" s="95"/>
      <c r="AC1264" s="95"/>
      <c r="AD1264" s="95"/>
      <c r="AE1264" s="95"/>
      <c r="AF1264" s="95"/>
      <c r="AG1264" s="95"/>
      <c r="AH1264" s="316"/>
    </row>
    <row r="1265" spans="4:34">
      <c r="D1265" s="95"/>
      <c r="E1265" s="198"/>
      <c r="F1265" s="95"/>
      <c r="G1265" s="95"/>
      <c r="H1265" s="95"/>
      <c r="I1265" s="95"/>
      <c r="J1265" s="95"/>
      <c r="K1265" s="95"/>
      <c r="L1265" s="95"/>
      <c r="M1265" s="95"/>
      <c r="N1265" s="95"/>
      <c r="O1265" s="95"/>
      <c r="P1265" s="95"/>
      <c r="Q1265" s="95"/>
      <c r="R1265" s="95"/>
      <c r="S1265" s="95"/>
      <c r="T1265" s="95"/>
      <c r="U1265" s="95"/>
      <c r="V1265" s="95"/>
      <c r="W1265" s="95"/>
      <c r="X1265" s="95"/>
      <c r="Y1265" s="95"/>
      <c r="Z1265" s="95"/>
      <c r="AA1265" s="95"/>
      <c r="AB1265" s="95"/>
      <c r="AC1265" s="95"/>
      <c r="AD1265" s="95"/>
      <c r="AE1265" s="95"/>
      <c r="AF1265" s="95"/>
      <c r="AG1265" s="95"/>
      <c r="AH1265" s="316"/>
    </row>
    <row r="1266" spans="4:34">
      <c r="D1266" s="95"/>
      <c r="E1266" s="198"/>
      <c r="F1266" s="95"/>
      <c r="G1266" s="95"/>
      <c r="H1266" s="95"/>
      <c r="I1266" s="95"/>
      <c r="J1266" s="95"/>
      <c r="K1266" s="95"/>
      <c r="L1266" s="95"/>
      <c r="M1266" s="95"/>
      <c r="N1266" s="95"/>
      <c r="O1266" s="95"/>
      <c r="P1266" s="95"/>
      <c r="Q1266" s="95"/>
      <c r="R1266" s="95"/>
      <c r="S1266" s="95"/>
      <c r="T1266" s="95"/>
      <c r="U1266" s="95"/>
      <c r="V1266" s="95"/>
      <c r="W1266" s="95"/>
      <c r="X1266" s="95"/>
      <c r="Y1266" s="95"/>
      <c r="Z1266" s="95"/>
      <c r="AA1266" s="95"/>
      <c r="AB1266" s="95"/>
      <c r="AC1266" s="95"/>
      <c r="AD1266" s="95"/>
      <c r="AE1266" s="95"/>
      <c r="AF1266" s="95"/>
      <c r="AG1266" s="95"/>
      <c r="AH1266" s="316"/>
    </row>
    <row r="1267" spans="4:34">
      <c r="D1267" s="95"/>
      <c r="E1267" s="198"/>
      <c r="F1267" s="95"/>
      <c r="G1267" s="95"/>
      <c r="H1267" s="95"/>
      <c r="I1267" s="95"/>
      <c r="J1267" s="95"/>
      <c r="K1267" s="95"/>
      <c r="L1267" s="95"/>
      <c r="M1267" s="95"/>
      <c r="N1267" s="95"/>
      <c r="O1267" s="95"/>
      <c r="P1267" s="95"/>
      <c r="Q1267" s="95"/>
      <c r="R1267" s="95"/>
      <c r="S1267" s="95"/>
      <c r="T1267" s="95"/>
      <c r="U1267" s="95"/>
      <c r="V1267" s="95"/>
      <c r="W1267" s="95"/>
      <c r="X1267" s="95"/>
      <c r="Y1267" s="95"/>
      <c r="Z1267" s="95"/>
      <c r="AA1267" s="95"/>
      <c r="AB1267" s="95"/>
      <c r="AC1267" s="95"/>
      <c r="AD1267" s="95"/>
      <c r="AE1267" s="95"/>
      <c r="AF1267" s="95"/>
      <c r="AG1267" s="95"/>
      <c r="AH1267" s="316"/>
    </row>
    <row r="1268" spans="4:34">
      <c r="D1268" s="95"/>
      <c r="E1268" s="198"/>
      <c r="F1268" s="95"/>
      <c r="G1268" s="95"/>
      <c r="H1268" s="95"/>
      <c r="I1268" s="95"/>
      <c r="J1268" s="95"/>
      <c r="K1268" s="95"/>
      <c r="L1268" s="95"/>
      <c r="M1268" s="95"/>
      <c r="N1268" s="95"/>
      <c r="O1268" s="95"/>
      <c r="P1268" s="95"/>
      <c r="Q1268" s="95"/>
      <c r="R1268" s="95"/>
      <c r="S1268" s="95"/>
      <c r="T1268" s="95"/>
      <c r="U1268" s="95"/>
      <c r="V1268" s="95"/>
      <c r="W1268" s="95"/>
      <c r="X1268" s="95"/>
      <c r="Y1268" s="95"/>
      <c r="Z1268" s="95"/>
      <c r="AA1268" s="95"/>
      <c r="AB1268" s="95"/>
      <c r="AC1268" s="95"/>
      <c r="AD1268" s="95"/>
      <c r="AE1268" s="95"/>
      <c r="AF1268" s="95"/>
      <c r="AG1268" s="95"/>
      <c r="AH1268" s="316"/>
    </row>
    <row r="1269" spans="4:34">
      <c r="D1269" s="95"/>
      <c r="E1269" s="198"/>
      <c r="F1269" s="95"/>
      <c r="G1269" s="95"/>
      <c r="H1269" s="95"/>
      <c r="I1269" s="95"/>
      <c r="J1269" s="95"/>
      <c r="K1269" s="95"/>
      <c r="L1269" s="95"/>
      <c r="M1269" s="95"/>
      <c r="N1269" s="95"/>
      <c r="O1269" s="95"/>
      <c r="P1269" s="95"/>
      <c r="Q1269" s="95"/>
      <c r="R1269" s="95"/>
      <c r="S1269" s="95"/>
      <c r="T1269" s="95"/>
      <c r="U1269" s="95"/>
      <c r="V1269" s="95"/>
      <c r="W1269" s="95"/>
      <c r="X1269" s="95"/>
      <c r="Y1269" s="95"/>
      <c r="Z1269" s="95"/>
      <c r="AA1269" s="95"/>
      <c r="AB1269" s="95"/>
      <c r="AC1269" s="95"/>
      <c r="AD1269" s="95"/>
      <c r="AE1269" s="95"/>
      <c r="AF1269" s="95"/>
      <c r="AG1269" s="95"/>
      <c r="AH1269" s="316"/>
    </row>
    <row r="1270" spans="4:34">
      <c r="D1270" s="95"/>
      <c r="E1270" s="198"/>
      <c r="F1270" s="95"/>
      <c r="G1270" s="95"/>
      <c r="H1270" s="95"/>
      <c r="I1270" s="95"/>
      <c r="J1270" s="95"/>
      <c r="K1270" s="95"/>
      <c r="L1270" s="95"/>
      <c r="M1270" s="95"/>
      <c r="N1270" s="95"/>
      <c r="O1270" s="95"/>
      <c r="P1270" s="95"/>
      <c r="Q1270" s="95"/>
      <c r="R1270" s="95"/>
      <c r="S1270" s="95"/>
      <c r="T1270" s="95"/>
      <c r="U1270" s="95"/>
      <c r="V1270" s="95"/>
      <c r="W1270" s="95"/>
      <c r="X1270" s="95"/>
      <c r="Y1270" s="95"/>
      <c r="Z1270" s="95"/>
      <c r="AA1270" s="95"/>
      <c r="AB1270" s="95"/>
      <c r="AC1270" s="95"/>
      <c r="AD1270" s="95"/>
      <c r="AE1270" s="95"/>
      <c r="AF1270" s="95"/>
      <c r="AG1270" s="95"/>
      <c r="AH1270" s="316"/>
    </row>
    <row r="1271" spans="4:34">
      <c r="D1271" s="95"/>
      <c r="E1271" s="198"/>
      <c r="F1271" s="95"/>
      <c r="G1271" s="95"/>
      <c r="H1271" s="95"/>
      <c r="I1271" s="95"/>
      <c r="J1271" s="95"/>
      <c r="K1271" s="95"/>
      <c r="L1271" s="95"/>
      <c r="M1271" s="95"/>
      <c r="N1271" s="95"/>
      <c r="O1271" s="95"/>
      <c r="P1271" s="95"/>
      <c r="Q1271" s="95"/>
      <c r="R1271" s="95"/>
      <c r="S1271" s="95"/>
      <c r="T1271" s="95"/>
      <c r="U1271" s="95"/>
      <c r="V1271" s="95"/>
      <c r="W1271" s="95"/>
      <c r="X1271" s="95"/>
      <c r="Y1271" s="95"/>
      <c r="Z1271" s="95"/>
      <c r="AA1271" s="95"/>
      <c r="AB1271" s="95"/>
      <c r="AC1271" s="95"/>
      <c r="AD1271" s="95"/>
      <c r="AE1271" s="95"/>
      <c r="AF1271" s="95"/>
      <c r="AG1271" s="95"/>
      <c r="AH1271" s="316"/>
    </row>
    <row r="1272" spans="4:34">
      <c r="D1272" s="95"/>
      <c r="E1272" s="198"/>
      <c r="F1272" s="95"/>
      <c r="G1272" s="95"/>
      <c r="H1272" s="95"/>
      <c r="I1272" s="95"/>
      <c r="J1272" s="95"/>
      <c r="K1272" s="95"/>
      <c r="L1272" s="95"/>
      <c r="M1272" s="95"/>
      <c r="N1272" s="95"/>
      <c r="O1272" s="95"/>
      <c r="P1272" s="95"/>
      <c r="Q1272" s="95"/>
      <c r="R1272" s="95"/>
      <c r="S1272" s="95"/>
      <c r="T1272" s="95"/>
      <c r="U1272" s="95"/>
      <c r="V1272" s="95"/>
      <c r="W1272" s="95"/>
      <c r="X1272" s="95"/>
      <c r="Y1272" s="95"/>
      <c r="Z1272" s="95"/>
      <c r="AA1272" s="95"/>
      <c r="AB1272" s="95"/>
      <c r="AC1272" s="95"/>
      <c r="AD1272" s="95"/>
      <c r="AE1272" s="95"/>
      <c r="AF1272" s="95"/>
      <c r="AG1272" s="95"/>
      <c r="AH1272" s="316"/>
    </row>
    <row r="1273" spans="4:34">
      <c r="D1273" s="95"/>
      <c r="E1273" s="198"/>
      <c r="F1273" s="95"/>
      <c r="G1273" s="95"/>
      <c r="H1273" s="95"/>
      <c r="I1273" s="95"/>
      <c r="J1273" s="95"/>
      <c r="K1273" s="95"/>
      <c r="L1273" s="95"/>
      <c r="M1273" s="95"/>
      <c r="N1273" s="95"/>
      <c r="O1273" s="95"/>
      <c r="P1273" s="95"/>
      <c r="Q1273" s="95"/>
      <c r="R1273" s="95"/>
      <c r="S1273" s="95"/>
      <c r="T1273" s="95"/>
      <c r="U1273" s="95"/>
      <c r="V1273" s="95"/>
      <c r="W1273" s="95"/>
      <c r="X1273" s="95"/>
      <c r="Y1273" s="95"/>
      <c r="Z1273" s="95"/>
      <c r="AA1273" s="95"/>
      <c r="AB1273" s="95"/>
      <c r="AC1273" s="95"/>
      <c r="AD1273" s="95"/>
      <c r="AE1273" s="95"/>
      <c r="AF1273" s="95"/>
      <c r="AG1273" s="95"/>
      <c r="AH1273" s="316"/>
    </row>
    <row r="1274" spans="4:34">
      <c r="D1274" s="95"/>
      <c r="E1274" s="198"/>
      <c r="F1274" s="95"/>
      <c r="G1274" s="95"/>
      <c r="H1274" s="95"/>
      <c r="I1274" s="95"/>
      <c r="J1274" s="95"/>
      <c r="K1274" s="95"/>
      <c r="L1274" s="95"/>
      <c r="M1274" s="95"/>
      <c r="N1274" s="95"/>
      <c r="O1274" s="95"/>
      <c r="P1274" s="95"/>
      <c r="Q1274" s="95"/>
      <c r="R1274" s="95"/>
      <c r="S1274" s="95"/>
      <c r="T1274" s="95"/>
      <c r="U1274" s="95"/>
      <c r="V1274" s="95"/>
      <c r="W1274" s="95"/>
      <c r="X1274" s="95"/>
      <c r="Y1274" s="95"/>
      <c r="Z1274" s="95"/>
      <c r="AA1274" s="95"/>
      <c r="AB1274" s="95"/>
      <c r="AC1274" s="95"/>
      <c r="AD1274" s="95"/>
      <c r="AE1274" s="95"/>
      <c r="AF1274" s="95"/>
      <c r="AG1274" s="95"/>
      <c r="AH1274" s="316"/>
    </row>
    <row r="1275" spans="4:34">
      <c r="D1275" s="95"/>
      <c r="E1275" s="198"/>
      <c r="F1275" s="95"/>
      <c r="G1275" s="95"/>
      <c r="H1275" s="95"/>
      <c r="I1275" s="95"/>
      <c r="J1275" s="95"/>
      <c r="K1275" s="95"/>
      <c r="L1275" s="95"/>
      <c r="M1275" s="95"/>
      <c r="N1275" s="95"/>
      <c r="O1275" s="95"/>
      <c r="P1275" s="95"/>
      <c r="Q1275" s="95"/>
      <c r="R1275" s="95"/>
      <c r="S1275" s="95"/>
      <c r="T1275" s="95"/>
      <c r="U1275" s="95"/>
      <c r="V1275" s="95"/>
      <c r="W1275" s="95"/>
      <c r="X1275" s="95"/>
      <c r="Y1275" s="95"/>
      <c r="Z1275" s="95"/>
      <c r="AA1275" s="95"/>
      <c r="AB1275" s="95"/>
      <c r="AC1275" s="95"/>
      <c r="AD1275" s="95"/>
      <c r="AE1275" s="95"/>
      <c r="AF1275" s="95"/>
      <c r="AG1275" s="95"/>
      <c r="AH1275" s="316"/>
    </row>
    <row r="1276" spans="4:34">
      <c r="D1276" s="95"/>
      <c r="E1276" s="198"/>
      <c r="F1276" s="95"/>
      <c r="G1276" s="95"/>
      <c r="H1276" s="95"/>
      <c r="I1276" s="95"/>
      <c r="J1276" s="95"/>
      <c r="K1276" s="95"/>
      <c r="L1276" s="95"/>
      <c r="M1276" s="95"/>
      <c r="N1276" s="95"/>
      <c r="O1276" s="95"/>
      <c r="P1276" s="95"/>
      <c r="Q1276" s="95"/>
      <c r="R1276" s="95"/>
      <c r="S1276" s="95"/>
      <c r="T1276" s="95"/>
      <c r="U1276" s="95"/>
      <c r="V1276" s="95"/>
      <c r="W1276" s="95"/>
      <c r="X1276" s="95"/>
      <c r="Y1276" s="95"/>
      <c r="Z1276" s="95"/>
      <c r="AA1276" s="95"/>
      <c r="AB1276" s="95"/>
      <c r="AC1276" s="95"/>
      <c r="AD1276" s="95"/>
      <c r="AE1276" s="95"/>
      <c r="AF1276" s="95"/>
      <c r="AG1276" s="95"/>
      <c r="AH1276" s="316"/>
    </row>
    <row r="1277" spans="4:34">
      <c r="D1277" s="95"/>
      <c r="E1277" s="198"/>
      <c r="F1277" s="95"/>
      <c r="G1277" s="95"/>
      <c r="H1277" s="95"/>
      <c r="I1277" s="95"/>
      <c r="J1277" s="95"/>
      <c r="K1277" s="95"/>
      <c r="L1277" s="95"/>
      <c r="M1277" s="95"/>
      <c r="N1277" s="95"/>
      <c r="O1277" s="95"/>
      <c r="P1277" s="95"/>
      <c r="Q1277" s="95"/>
      <c r="R1277" s="95"/>
      <c r="S1277" s="95"/>
      <c r="T1277" s="95"/>
      <c r="U1277" s="95"/>
      <c r="V1277" s="95"/>
      <c r="W1277" s="95"/>
      <c r="X1277" s="95"/>
      <c r="Y1277" s="95"/>
      <c r="Z1277" s="95"/>
      <c r="AA1277" s="95"/>
      <c r="AB1277" s="95"/>
      <c r="AC1277" s="95"/>
      <c r="AD1277" s="95"/>
      <c r="AE1277" s="95"/>
      <c r="AF1277" s="95"/>
      <c r="AG1277" s="95"/>
      <c r="AH1277" s="316"/>
    </row>
    <row r="1278" spans="4:34">
      <c r="D1278" s="95"/>
      <c r="E1278" s="198"/>
      <c r="F1278" s="95"/>
      <c r="G1278" s="95"/>
      <c r="H1278" s="95"/>
      <c r="I1278" s="95"/>
      <c r="J1278" s="95"/>
      <c r="K1278" s="95"/>
      <c r="L1278" s="95"/>
      <c r="M1278" s="95"/>
      <c r="N1278" s="95"/>
      <c r="O1278" s="95"/>
      <c r="P1278" s="95"/>
      <c r="Q1278" s="95"/>
      <c r="R1278" s="95"/>
      <c r="S1278" s="95"/>
      <c r="T1278" s="95"/>
      <c r="U1278" s="95"/>
      <c r="V1278" s="95"/>
      <c r="W1278" s="95"/>
      <c r="X1278" s="95"/>
      <c r="Y1278" s="95"/>
      <c r="Z1278" s="95"/>
      <c r="AA1278" s="95"/>
      <c r="AB1278" s="95"/>
      <c r="AC1278" s="95"/>
      <c r="AD1278" s="95"/>
      <c r="AE1278" s="95"/>
      <c r="AF1278" s="95"/>
      <c r="AG1278" s="95"/>
      <c r="AH1278" s="316"/>
    </row>
    <row r="1279" spans="4:34">
      <c r="D1279" s="95"/>
      <c r="E1279" s="198"/>
      <c r="F1279" s="95"/>
      <c r="G1279" s="95"/>
      <c r="H1279" s="95"/>
      <c r="I1279" s="95"/>
      <c r="J1279" s="95"/>
      <c r="K1279" s="95"/>
      <c r="L1279" s="95"/>
      <c r="M1279" s="95"/>
      <c r="N1279" s="95"/>
      <c r="O1279" s="95"/>
      <c r="P1279" s="95"/>
      <c r="Q1279" s="95"/>
      <c r="R1279" s="95"/>
      <c r="S1279" s="95"/>
      <c r="T1279" s="95"/>
      <c r="U1279" s="95"/>
      <c r="V1279" s="95"/>
      <c r="W1279" s="95"/>
      <c r="X1279" s="95"/>
      <c r="Y1279" s="95"/>
      <c r="Z1279" s="95"/>
      <c r="AA1279" s="95"/>
      <c r="AB1279" s="95"/>
      <c r="AC1279" s="95"/>
      <c r="AD1279" s="95"/>
      <c r="AE1279" s="95"/>
      <c r="AF1279" s="95"/>
      <c r="AG1279" s="95"/>
      <c r="AH1279" s="316"/>
    </row>
    <row r="1280" spans="4:34">
      <c r="D1280" s="95"/>
      <c r="E1280" s="198"/>
      <c r="F1280" s="95"/>
      <c r="G1280" s="95"/>
      <c r="H1280" s="95"/>
      <c r="I1280" s="95"/>
      <c r="J1280" s="95"/>
      <c r="K1280" s="95"/>
      <c r="L1280" s="95"/>
      <c r="M1280" s="95"/>
      <c r="N1280" s="95"/>
      <c r="O1280" s="95"/>
      <c r="P1280" s="95"/>
      <c r="Q1280" s="95"/>
      <c r="R1280" s="95"/>
      <c r="S1280" s="95"/>
      <c r="T1280" s="95"/>
      <c r="U1280" s="95"/>
      <c r="V1280" s="95"/>
      <c r="W1280" s="95"/>
      <c r="X1280" s="95"/>
      <c r="Y1280" s="95"/>
      <c r="Z1280" s="95"/>
      <c r="AA1280" s="95"/>
      <c r="AB1280" s="95"/>
      <c r="AC1280" s="95"/>
      <c r="AD1280" s="95"/>
      <c r="AE1280" s="95"/>
      <c r="AF1280" s="95"/>
      <c r="AG1280" s="95"/>
      <c r="AH1280" s="316"/>
    </row>
    <row r="1281" spans="4:34">
      <c r="D1281" s="95"/>
      <c r="E1281" s="198"/>
      <c r="F1281" s="95"/>
      <c r="G1281" s="95"/>
      <c r="H1281" s="95"/>
      <c r="I1281" s="95"/>
      <c r="J1281" s="95"/>
      <c r="K1281" s="95"/>
      <c r="L1281" s="95"/>
      <c r="M1281" s="95"/>
      <c r="N1281" s="95"/>
      <c r="O1281" s="95"/>
      <c r="P1281" s="95"/>
      <c r="Q1281" s="95"/>
      <c r="R1281" s="95"/>
      <c r="S1281" s="95"/>
      <c r="T1281" s="95"/>
      <c r="U1281" s="95"/>
      <c r="V1281" s="95"/>
      <c r="W1281" s="95"/>
      <c r="X1281" s="95"/>
      <c r="Y1281" s="95"/>
      <c r="Z1281" s="95"/>
      <c r="AA1281" s="95"/>
      <c r="AB1281" s="95"/>
      <c r="AC1281" s="95"/>
      <c r="AD1281" s="95"/>
      <c r="AE1281" s="95"/>
      <c r="AF1281" s="95"/>
      <c r="AG1281" s="95"/>
      <c r="AH1281" s="316"/>
    </row>
    <row r="1282" spans="4:34">
      <c r="D1282" s="95"/>
      <c r="E1282" s="198"/>
      <c r="F1282" s="95"/>
      <c r="G1282" s="95"/>
      <c r="H1282" s="95"/>
      <c r="I1282" s="95"/>
      <c r="J1282" s="95"/>
      <c r="K1282" s="95"/>
      <c r="L1282" s="95"/>
      <c r="M1282" s="95"/>
      <c r="N1282" s="95"/>
      <c r="O1282" s="95"/>
      <c r="P1282" s="95"/>
      <c r="Q1282" s="95"/>
      <c r="R1282" s="95"/>
      <c r="S1282" s="95"/>
      <c r="T1282" s="95"/>
      <c r="U1282" s="95"/>
      <c r="V1282" s="95"/>
      <c r="W1282" s="95"/>
      <c r="X1282" s="95"/>
      <c r="Y1282" s="95"/>
      <c r="Z1282" s="95"/>
      <c r="AA1282" s="95"/>
      <c r="AB1282" s="95"/>
      <c r="AC1282" s="95"/>
      <c r="AD1282" s="95"/>
      <c r="AE1282" s="95"/>
      <c r="AF1282" s="95"/>
      <c r="AG1282" s="95"/>
      <c r="AH1282" s="316"/>
    </row>
    <row r="1283" spans="4:34">
      <c r="D1283" s="95"/>
      <c r="E1283" s="198"/>
      <c r="F1283" s="95"/>
      <c r="G1283" s="95"/>
      <c r="H1283" s="95"/>
      <c r="I1283" s="95"/>
      <c r="J1283" s="95"/>
      <c r="K1283" s="95"/>
      <c r="L1283" s="95"/>
      <c r="M1283" s="95"/>
      <c r="N1283" s="95"/>
      <c r="O1283" s="95"/>
      <c r="P1283" s="95"/>
      <c r="Q1283" s="95"/>
      <c r="R1283" s="95"/>
      <c r="S1283" s="95"/>
      <c r="T1283" s="95"/>
      <c r="U1283" s="95"/>
      <c r="V1283" s="95"/>
      <c r="W1283" s="95"/>
      <c r="X1283" s="95"/>
      <c r="Y1283" s="95"/>
      <c r="Z1283" s="95"/>
      <c r="AA1283" s="95"/>
      <c r="AB1283" s="95"/>
      <c r="AC1283" s="95"/>
      <c r="AD1283" s="95"/>
      <c r="AE1283" s="95"/>
      <c r="AF1283" s="95"/>
      <c r="AG1283" s="95"/>
      <c r="AH1283" s="316"/>
    </row>
    <row r="1284" spans="4:34">
      <c r="D1284" s="95"/>
      <c r="E1284" s="198"/>
      <c r="F1284" s="95"/>
      <c r="G1284" s="95"/>
      <c r="H1284" s="95"/>
      <c r="I1284" s="95"/>
      <c r="J1284" s="95"/>
      <c r="K1284" s="95"/>
      <c r="L1284" s="95"/>
      <c r="M1284" s="95"/>
      <c r="N1284" s="95"/>
      <c r="O1284" s="95"/>
      <c r="P1284" s="95"/>
      <c r="Q1284" s="95"/>
      <c r="R1284" s="95"/>
      <c r="S1284" s="95"/>
      <c r="T1284" s="95"/>
      <c r="U1284" s="95"/>
      <c r="V1284" s="95"/>
      <c r="W1284" s="95"/>
      <c r="X1284" s="95"/>
      <c r="Y1284" s="95"/>
      <c r="Z1284" s="95"/>
      <c r="AA1284" s="95"/>
      <c r="AB1284" s="95"/>
      <c r="AC1284" s="95"/>
      <c r="AD1284" s="95"/>
      <c r="AE1284" s="95"/>
      <c r="AF1284" s="95"/>
      <c r="AG1284" s="95"/>
      <c r="AH1284" s="316"/>
    </row>
    <row r="1285" spans="4:34">
      <c r="D1285" s="95"/>
      <c r="E1285" s="198"/>
      <c r="F1285" s="95"/>
      <c r="G1285" s="95"/>
      <c r="H1285" s="95"/>
      <c r="I1285" s="95"/>
      <c r="J1285" s="95"/>
      <c r="K1285" s="95"/>
      <c r="L1285" s="95"/>
      <c r="M1285" s="95"/>
      <c r="N1285" s="95"/>
      <c r="O1285" s="95"/>
      <c r="P1285" s="95"/>
      <c r="Q1285" s="95"/>
      <c r="R1285" s="95"/>
      <c r="S1285" s="95"/>
      <c r="T1285" s="95"/>
      <c r="U1285" s="95"/>
      <c r="V1285" s="95"/>
      <c r="W1285" s="95"/>
      <c r="X1285" s="95"/>
      <c r="Y1285" s="95"/>
      <c r="Z1285" s="95"/>
      <c r="AA1285" s="95"/>
      <c r="AB1285" s="95"/>
      <c r="AC1285" s="95"/>
      <c r="AD1285" s="95"/>
      <c r="AE1285" s="95"/>
      <c r="AF1285" s="95"/>
      <c r="AG1285" s="95"/>
      <c r="AH1285" s="316"/>
    </row>
    <row r="1286" spans="4:34">
      <c r="D1286" s="95"/>
      <c r="E1286" s="198"/>
      <c r="F1286" s="95"/>
      <c r="G1286" s="95"/>
      <c r="H1286" s="95"/>
      <c r="I1286" s="95"/>
      <c r="J1286" s="95"/>
      <c r="K1286" s="95"/>
      <c r="L1286" s="95"/>
      <c r="M1286" s="95"/>
      <c r="N1286" s="95"/>
      <c r="O1286" s="95"/>
      <c r="P1286" s="95"/>
      <c r="Q1286" s="95"/>
      <c r="R1286" s="95"/>
      <c r="S1286" s="95"/>
      <c r="T1286" s="95"/>
      <c r="U1286" s="95"/>
      <c r="V1286" s="95"/>
      <c r="W1286" s="95"/>
      <c r="X1286" s="95"/>
      <c r="Y1286" s="95"/>
      <c r="Z1286" s="95"/>
      <c r="AA1286" s="95"/>
      <c r="AB1286" s="95"/>
      <c r="AC1286" s="95"/>
      <c r="AD1286" s="95"/>
      <c r="AE1286" s="95"/>
      <c r="AF1286" s="95"/>
      <c r="AG1286" s="95"/>
      <c r="AH1286" s="316"/>
    </row>
    <row r="1287" spans="4:34">
      <c r="D1287" s="95"/>
      <c r="E1287" s="198"/>
      <c r="F1287" s="95"/>
      <c r="G1287" s="95"/>
      <c r="H1287" s="95"/>
      <c r="I1287" s="95"/>
      <c r="J1287" s="95"/>
      <c r="K1287" s="95"/>
      <c r="L1287" s="95"/>
      <c r="M1287" s="95"/>
      <c r="N1287" s="95"/>
      <c r="O1287" s="95"/>
      <c r="P1287" s="95"/>
      <c r="Q1287" s="95"/>
      <c r="R1287" s="95"/>
      <c r="S1287" s="95"/>
      <c r="T1287" s="95"/>
      <c r="U1287" s="95"/>
      <c r="V1287" s="95"/>
      <c r="W1287" s="95"/>
      <c r="X1287" s="95"/>
      <c r="Y1287" s="95"/>
      <c r="Z1287" s="95"/>
      <c r="AA1287" s="95"/>
      <c r="AB1287" s="95"/>
      <c r="AC1287" s="95"/>
      <c r="AD1287" s="95"/>
      <c r="AE1287" s="95"/>
      <c r="AF1287" s="95"/>
      <c r="AG1287" s="95"/>
      <c r="AH1287" s="316"/>
    </row>
    <row r="1288" spans="4:34">
      <c r="D1288" s="95"/>
      <c r="E1288" s="198"/>
      <c r="F1288" s="95"/>
      <c r="G1288" s="95"/>
      <c r="H1288" s="95"/>
      <c r="I1288" s="95"/>
      <c r="J1288" s="95"/>
      <c r="K1288" s="95"/>
      <c r="L1288" s="95"/>
      <c r="M1288" s="95"/>
      <c r="N1288" s="95"/>
      <c r="O1288" s="95"/>
      <c r="P1288" s="95"/>
      <c r="Q1288" s="95"/>
      <c r="R1288" s="95"/>
      <c r="S1288" s="95"/>
      <c r="T1288" s="95"/>
      <c r="U1288" s="95"/>
      <c r="V1288" s="95"/>
      <c r="W1288" s="95"/>
      <c r="X1288" s="95"/>
      <c r="Y1288" s="95"/>
      <c r="Z1288" s="95"/>
      <c r="AA1288" s="95"/>
      <c r="AB1288" s="95"/>
      <c r="AC1288" s="95"/>
      <c r="AD1288" s="95"/>
      <c r="AE1288" s="95"/>
      <c r="AF1288" s="95"/>
      <c r="AG1288" s="95"/>
      <c r="AH1288" s="316"/>
    </row>
    <row r="1289" spans="4:34">
      <c r="D1289" s="95"/>
      <c r="E1289" s="198"/>
      <c r="F1289" s="95"/>
      <c r="G1289" s="95"/>
      <c r="H1289" s="95"/>
      <c r="I1289" s="95"/>
      <c r="J1289" s="95"/>
      <c r="K1289" s="95"/>
      <c r="L1289" s="95"/>
      <c r="M1289" s="95"/>
      <c r="N1289" s="95"/>
      <c r="O1289" s="95"/>
      <c r="P1289" s="95"/>
      <c r="Q1289" s="95"/>
      <c r="R1289" s="95"/>
      <c r="S1289" s="95"/>
      <c r="T1289" s="95"/>
      <c r="U1289" s="95"/>
      <c r="V1289" s="95"/>
      <c r="W1289" s="95"/>
      <c r="X1289" s="95"/>
      <c r="Y1289" s="95"/>
      <c r="Z1289" s="95"/>
      <c r="AA1289" s="95"/>
      <c r="AB1289" s="95"/>
      <c r="AC1289" s="95"/>
      <c r="AD1289" s="95"/>
      <c r="AE1289" s="95"/>
      <c r="AF1289" s="95"/>
      <c r="AG1289" s="95"/>
      <c r="AH1289" s="316"/>
    </row>
    <row r="1290" spans="4:34">
      <c r="D1290" s="95"/>
      <c r="E1290" s="198"/>
      <c r="F1290" s="95"/>
      <c r="G1290" s="95"/>
      <c r="H1290" s="95"/>
      <c r="I1290" s="95"/>
      <c r="J1290" s="95"/>
      <c r="K1290" s="95"/>
      <c r="L1290" s="95"/>
      <c r="M1290" s="95"/>
      <c r="N1290" s="95"/>
      <c r="O1290" s="95"/>
      <c r="P1290" s="95"/>
      <c r="Q1290" s="95"/>
      <c r="R1290" s="95"/>
      <c r="S1290" s="95"/>
      <c r="T1290" s="95"/>
      <c r="U1290" s="95"/>
      <c r="V1290" s="95"/>
      <c r="W1290" s="95"/>
      <c r="X1290" s="95"/>
      <c r="Y1290" s="95"/>
      <c r="Z1290" s="95"/>
      <c r="AA1290" s="95"/>
      <c r="AB1290" s="95"/>
      <c r="AC1290" s="95"/>
      <c r="AD1290" s="95"/>
      <c r="AE1290" s="95"/>
      <c r="AF1290" s="95"/>
      <c r="AG1290" s="95"/>
      <c r="AH1290" s="316"/>
    </row>
    <row r="1291" spans="4:34">
      <c r="D1291" s="95"/>
      <c r="E1291" s="198"/>
      <c r="F1291" s="95"/>
      <c r="G1291" s="95"/>
      <c r="H1291" s="95"/>
      <c r="I1291" s="95"/>
      <c r="J1291" s="95"/>
      <c r="K1291" s="95"/>
      <c r="L1291" s="95"/>
      <c r="M1291" s="95"/>
      <c r="N1291" s="95"/>
      <c r="O1291" s="95"/>
      <c r="P1291" s="95"/>
      <c r="Q1291" s="95"/>
      <c r="R1291" s="95"/>
      <c r="S1291" s="95"/>
      <c r="T1291" s="95"/>
      <c r="U1291" s="95"/>
      <c r="V1291" s="95"/>
      <c r="W1291" s="95"/>
      <c r="X1291" s="95"/>
      <c r="Y1291" s="95"/>
      <c r="Z1291" s="95"/>
      <c r="AA1291" s="95"/>
      <c r="AB1291" s="95"/>
      <c r="AC1291" s="95"/>
      <c r="AD1291" s="95"/>
      <c r="AE1291" s="95"/>
      <c r="AF1291" s="95"/>
      <c r="AG1291" s="95"/>
      <c r="AH1291" s="316"/>
    </row>
    <row r="1292" spans="4:34">
      <c r="D1292" s="95"/>
      <c r="E1292" s="198"/>
      <c r="F1292" s="95"/>
      <c r="G1292" s="95"/>
      <c r="H1292" s="95"/>
      <c r="I1292" s="95"/>
      <c r="J1292" s="95"/>
      <c r="K1292" s="95"/>
      <c r="L1292" s="95"/>
      <c r="M1292" s="95"/>
      <c r="N1292" s="95"/>
      <c r="O1292" s="95"/>
      <c r="P1292" s="95"/>
      <c r="Q1292" s="95"/>
      <c r="R1292" s="95"/>
      <c r="S1292" s="95"/>
      <c r="T1292" s="95"/>
      <c r="U1292" s="95"/>
      <c r="V1292" s="95"/>
      <c r="W1292" s="95"/>
      <c r="X1292" s="95"/>
      <c r="Y1292" s="95"/>
      <c r="Z1292" s="95"/>
      <c r="AA1292" s="95"/>
      <c r="AB1292" s="95"/>
      <c r="AC1292" s="95"/>
      <c r="AD1292" s="95"/>
      <c r="AE1292" s="95"/>
      <c r="AF1292" s="95"/>
      <c r="AG1292" s="95"/>
      <c r="AH1292" s="316"/>
    </row>
    <row r="1293" spans="4:34">
      <c r="D1293" s="95"/>
      <c r="E1293" s="198"/>
      <c r="F1293" s="95"/>
      <c r="G1293" s="95"/>
      <c r="H1293" s="95"/>
      <c r="I1293" s="95"/>
      <c r="J1293" s="95"/>
      <c r="K1293" s="95"/>
      <c r="L1293" s="95"/>
      <c r="M1293" s="95"/>
      <c r="N1293" s="95"/>
      <c r="O1293" s="95"/>
      <c r="P1293" s="95"/>
      <c r="Q1293" s="95"/>
      <c r="R1293" s="95"/>
      <c r="S1293" s="95"/>
      <c r="T1293" s="95"/>
      <c r="U1293" s="95"/>
      <c r="V1293" s="95"/>
      <c r="W1293" s="95"/>
      <c r="X1293" s="95"/>
      <c r="Y1293" s="95"/>
      <c r="Z1293" s="95"/>
      <c r="AA1293" s="95"/>
      <c r="AB1293" s="95"/>
      <c r="AC1293" s="95"/>
      <c r="AD1293" s="95"/>
      <c r="AE1293" s="95"/>
      <c r="AF1293" s="95"/>
      <c r="AG1293" s="95"/>
      <c r="AH1293" s="316"/>
    </row>
    <row r="1294" spans="4:34">
      <c r="D1294" s="95"/>
      <c r="E1294" s="198"/>
      <c r="F1294" s="95"/>
      <c r="G1294" s="95"/>
      <c r="H1294" s="95"/>
      <c r="I1294" s="95"/>
      <c r="J1294" s="95"/>
      <c r="K1294" s="95"/>
      <c r="L1294" s="95"/>
      <c r="M1294" s="95"/>
      <c r="N1294" s="95"/>
      <c r="O1294" s="95"/>
      <c r="P1294" s="95"/>
      <c r="Q1294" s="95"/>
      <c r="R1294" s="95"/>
      <c r="S1294" s="95"/>
      <c r="T1294" s="95"/>
      <c r="U1294" s="95"/>
      <c r="V1294" s="95"/>
      <c r="W1294" s="95"/>
      <c r="X1294" s="95"/>
      <c r="Y1294" s="95"/>
      <c r="Z1294" s="95"/>
      <c r="AA1294" s="95"/>
      <c r="AB1294" s="95"/>
      <c r="AC1294" s="95"/>
      <c r="AD1294" s="95"/>
      <c r="AE1294" s="95"/>
      <c r="AF1294" s="95"/>
      <c r="AG1294" s="95"/>
      <c r="AH1294" s="316"/>
    </row>
    <row r="1295" spans="4:34">
      <c r="D1295" s="95"/>
      <c r="E1295" s="198"/>
      <c r="F1295" s="95"/>
      <c r="G1295" s="95"/>
      <c r="H1295" s="95"/>
      <c r="I1295" s="95"/>
      <c r="J1295" s="95"/>
      <c r="K1295" s="95"/>
      <c r="L1295" s="95"/>
      <c r="M1295" s="95"/>
      <c r="N1295" s="95"/>
      <c r="O1295" s="95"/>
      <c r="P1295" s="95"/>
      <c r="Q1295" s="95"/>
      <c r="R1295" s="95"/>
      <c r="S1295" s="95"/>
      <c r="T1295" s="95"/>
      <c r="U1295" s="95"/>
      <c r="V1295" s="95"/>
      <c r="W1295" s="95"/>
      <c r="X1295" s="95"/>
      <c r="Y1295" s="95"/>
      <c r="Z1295" s="95"/>
      <c r="AA1295" s="95"/>
      <c r="AB1295" s="95"/>
      <c r="AC1295" s="95"/>
      <c r="AD1295" s="95"/>
      <c r="AE1295" s="95"/>
      <c r="AF1295" s="95"/>
      <c r="AG1295" s="95"/>
      <c r="AH1295" s="316"/>
    </row>
    <row r="1296" spans="4:34">
      <c r="D1296" s="95"/>
      <c r="E1296" s="198"/>
      <c r="F1296" s="95"/>
      <c r="G1296" s="95"/>
      <c r="H1296" s="95"/>
      <c r="I1296" s="95"/>
      <c r="J1296" s="95"/>
      <c r="K1296" s="95"/>
      <c r="L1296" s="95"/>
      <c r="M1296" s="95"/>
      <c r="N1296" s="95"/>
      <c r="O1296" s="95"/>
      <c r="P1296" s="95"/>
      <c r="Q1296" s="95"/>
      <c r="R1296" s="95"/>
      <c r="S1296" s="95"/>
      <c r="T1296" s="95"/>
      <c r="U1296" s="95"/>
      <c r="V1296" s="95"/>
      <c r="W1296" s="95"/>
      <c r="X1296" s="95"/>
      <c r="Y1296" s="95"/>
      <c r="Z1296" s="95"/>
      <c r="AA1296" s="95"/>
      <c r="AB1296" s="95"/>
      <c r="AC1296" s="95"/>
      <c r="AD1296" s="95"/>
      <c r="AE1296" s="95"/>
      <c r="AF1296" s="95"/>
      <c r="AG1296" s="95"/>
      <c r="AH1296" s="316"/>
    </row>
    <row r="1297" spans="4:34">
      <c r="D1297" s="95"/>
      <c r="E1297" s="198"/>
      <c r="F1297" s="95"/>
      <c r="G1297" s="95"/>
      <c r="H1297" s="95"/>
      <c r="I1297" s="95"/>
      <c r="J1297" s="95"/>
      <c r="K1297" s="95"/>
      <c r="L1297" s="95"/>
      <c r="M1297" s="95"/>
      <c r="N1297" s="95"/>
      <c r="O1297" s="95"/>
      <c r="P1297" s="95"/>
      <c r="Q1297" s="95"/>
      <c r="R1297" s="95"/>
      <c r="S1297" s="95"/>
      <c r="T1297" s="95"/>
      <c r="U1297" s="95"/>
      <c r="V1297" s="95"/>
      <c r="W1297" s="95"/>
      <c r="X1297" s="95"/>
      <c r="Y1297" s="95"/>
      <c r="Z1297" s="95"/>
      <c r="AA1297" s="95"/>
      <c r="AB1297" s="95"/>
      <c r="AC1297" s="95"/>
      <c r="AD1297" s="95"/>
      <c r="AE1297" s="95"/>
      <c r="AF1297" s="95"/>
      <c r="AG1297" s="95"/>
      <c r="AH1297" s="316"/>
    </row>
    <row r="1298" spans="4:34">
      <c r="D1298" s="95"/>
      <c r="E1298" s="198"/>
      <c r="F1298" s="95"/>
      <c r="G1298" s="95"/>
      <c r="H1298" s="95"/>
      <c r="I1298" s="95"/>
      <c r="J1298" s="95"/>
      <c r="K1298" s="95"/>
      <c r="L1298" s="95"/>
      <c r="M1298" s="95"/>
      <c r="N1298" s="95"/>
      <c r="O1298" s="95"/>
      <c r="P1298" s="95"/>
      <c r="Q1298" s="95"/>
      <c r="R1298" s="95"/>
      <c r="S1298" s="95"/>
      <c r="T1298" s="95"/>
      <c r="U1298" s="95"/>
      <c r="V1298" s="95"/>
      <c r="W1298" s="95"/>
      <c r="X1298" s="95"/>
      <c r="Y1298" s="95"/>
      <c r="Z1298" s="95"/>
      <c r="AA1298" s="95"/>
      <c r="AB1298" s="95"/>
      <c r="AC1298" s="95"/>
      <c r="AD1298" s="95"/>
      <c r="AE1298" s="95"/>
      <c r="AF1298" s="95"/>
      <c r="AG1298" s="95"/>
      <c r="AH1298" s="316"/>
    </row>
    <row r="1299" spans="4:34">
      <c r="D1299" s="95"/>
      <c r="E1299" s="198"/>
      <c r="F1299" s="95"/>
      <c r="G1299" s="95"/>
      <c r="H1299" s="95"/>
      <c r="I1299" s="95"/>
      <c r="J1299" s="95"/>
      <c r="K1299" s="95"/>
      <c r="L1299" s="95"/>
      <c r="M1299" s="95"/>
      <c r="N1299" s="95"/>
      <c r="O1299" s="95"/>
      <c r="P1299" s="95"/>
      <c r="Q1299" s="95"/>
      <c r="R1299" s="95"/>
      <c r="S1299" s="95"/>
      <c r="T1299" s="95"/>
      <c r="U1299" s="95"/>
      <c r="V1299" s="95"/>
      <c r="W1299" s="95"/>
      <c r="X1299" s="95"/>
      <c r="Y1299" s="95"/>
      <c r="Z1299" s="95"/>
      <c r="AA1299" s="95"/>
      <c r="AB1299" s="95"/>
      <c r="AC1299" s="95"/>
      <c r="AD1299" s="95"/>
      <c r="AE1299" s="95"/>
      <c r="AF1299" s="95"/>
      <c r="AG1299" s="95"/>
      <c r="AH1299" s="316"/>
    </row>
    <row r="1300" spans="4:34">
      <c r="D1300" s="95"/>
      <c r="E1300" s="198"/>
      <c r="F1300" s="95"/>
      <c r="G1300" s="95"/>
      <c r="H1300" s="95"/>
      <c r="I1300" s="95"/>
      <c r="J1300" s="95"/>
      <c r="K1300" s="95"/>
      <c r="L1300" s="95"/>
      <c r="M1300" s="95"/>
      <c r="N1300" s="95"/>
      <c r="O1300" s="95"/>
      <c r="P1300" s="95"/>
      <c r="Q1300" s="95"/>
      <c r="R1300" s="95"/>
      <c r="S1300" s="95"/>
      <c r="T1300" s="95"/>
      <c r="U1300" s="95"/>
      <c r="V1300" s="95"/>
      <c r="W1300" s="95"/>
      <c r="X1300" s="95"/>
      <c r="Y1300" s="95"/>
      <c r="Z1300" s="95"/>
      <c r="AA1300" s="95"/>
      <c r="AB1300" s="95"/>
      <c r="AC1300" s="95"/>
      <c r="AD1300" s="95"/>
      <c r="AE1300" s="95"/>
      <c r="AF1300" s="95"/>
      <c r="AG1300" s="95"/>
      <c r="AH1300" s="316"/>
    </row>
    <row r="1301" spans="4:34">
      <c r="D1301" s="95"/>
      <c r="E1301" s="198"/>
      <c r="F1301" s="95"/>
      <c r="G1301" s="95"/>
      <c r="H1301" s="95"/>
      <c r="I1301" s="95"/>
      <c r="J1301" s="95"/>
      <c r="K1301" s="95"/>
      <c r="L1301" s="95"/>
      <c r="M1301" s="95"/>
      <c r="N1301" s="95"/>
      <c r="O1301" s="95"/>
      <c r="P1301" s="95"/>
      <c r="Q1301" s="95"/>
      <c r="R1301" s="95"/>
      <c r="S1301" s="95"/>
      <c r="T1301" s="95"/>
      <c r="U1301" s="95"/>
      <c r="V1301" s="95"/>
      <c r="W1301" s="95"/>
      <c r="X1301" s="95"/>
      <c r="Y1301" s="95"/>
      <c r="Z1301" s="95"/>
      <c r="AA1301" s="95"/>
      <c r="AB1301" s="95"/>
      <c r="AC1301" s="95"/>
      <c r="AD1301" s="95"/>
      <c r="AE1301" s="95"/>
      <c r="AF1301" s="95"/>
      <c r="AG1301" s="95"/>
      <c r="AH1301" s="316"/>
    </row>
    <row r="1302" spans="4:34">
      <c r="D1302" s="95"/>
      <c r="E1302" s="198"/>
      <c r="F1302" s="95"/>
      <c r="G1302" s="95"/>
      <c r="H1302" s="95"/>
      <c r="I1302" s="95"/>
      <c r="J1302" s="95"/>
      <c r="K1302" s="95"/>
      <c r="L1302" s="95"/>
      <c r="M1302" s="95"/>
      <c r="N1302" s="95"/>
      <c r="O1302" s="95"/>
      <c r="P1302" s="95"/>
      <c r="Q1302" s="95"/>
      <c r="R1302" s="95"/>
      <c r="S1302" s="95"/>
      <c r="T1302" s="95"/>
      <c r="U1302" s="95"/>
      <c r="V1302" s="95"/>
      <c r="W1302" s="95"/>
      <c r="X1302" s="95"/>
      <c r="Y1302" s="95"/>
      <c r="Z1302" s="95"/>
      <c r="AA1302" s="95"/>
      <c r="AB1302" s="95"/>
      <c r="AC1302" s="95"/>
      <c r="AD1302" s="95"/>
      <c r="AE1302" s="95"/>
      <c r="AF1302" s="95"/>
      <c r="AG1302" s="95"/>
      <c r="AH1302" s="316"/>
    </row>
    <row r="1303" spans="4:34">
      <c r="D1303" s="95"/>
      <c r="E1303" s="198"/>
      <c r="F1303" s="95"/>
      <c r="G1303" s="95"/>
      <c r="H1303" s="95"/>
      <c r="I1303" s="95"/>
      <c r="J1303" s="95"/>
      <c r="K1303" s="95"/>
      <c r="L1303" s="95"/>
      <c r="M1303" s="95"/>
      <c r="N1303" s="95"/>
      <c r="O1303" s="95"/>
      <c r="P1303" s="95"/>
      <c r="Q1303" s="95"/>
      <c r="R1303" s="95"/>
      <c r="S1303" s="95"/>
      <c r="T1303" s="95"/>
      <c r="U1303" s="95"/>
      <c r="V1303" s="95"/>
      <c r="W1303" s="95"/>
      <c r="X1303" s="95"/>
      <c r="Y1303" s="95"/>
      <c r="Z1303" s="95"/>
      <c r="AA1303" s="95"/>
      <c r="AB1303" s="95"/>
      <c r="AC1303" s="95"/>
      <c r="AD1303" s="95"/>
      <c r="AE1303" s="95"/>
      <c r="AF1303" s="95"/>
      <c r="AG1303" s="95"/>
      <c r="AH1303" s="316"/>
    </row>
    <row r="1304" spans="4:34">
      <c r="D1304" s="95"/>
      <c r="E1304" s="198"/>
      <c r="F1304" s="95"/>
      <c r="G1304" s="95"/>
      <c r="H1304" s="95"/>
      <c r="I1304" s="95"/>
      <c r="J1304" s="95"/>
      <c r="K1304" s="95"/>
      <c r="L1304" s="95"/>
      <c r="M1304" s="95"/>
      <c r="N1304" s="95"/>
      <c r="O1304" s="95"/>
      <c r="P1304" s="95"/>
      <c r="Q1304" s="95"/>
      <c r="R1304" s="95"/>
      <c r="S1304" s="95"/>
      <c r="T1304" s="95"/>
      <c r="U1304" s="95"/>
      <c r="V1304" s="95"/>
      <c r="W1304" s="95"/>
      <c r="X1304" s="95"/>
      <c r="Y1304" s="95"/>
      <c r="Z1304" s="95"/>
      <c r="AA1304" s="95"/>
      <c r="AB1304" s="95"/>
      <c r="AC1304" s="95"/>
      <c r="AD1304" s="95"/>
      <c r="AE1304" s="95"/>
      <c r="AF1304" s="95"/>
      <c r="AG1304" s="95"/>
      <c r="AH1304" s="316"/>
    </row>
    <row r="1305" spans="4:34">
      <c r="D1305" s="95"/>
      <c r="E1305" s="198"/>
      <c r="F1305" s="95"/>
      <c r="G1305" s="95"/>
      <c r="H1305" s="95"/>
      <c r="I1305" s="95"/>
      <c r="J1305" s="95"/>
      <c r="K1305" s="95"/>
      <c r="L1305" s="95"/>
      <c r="M1305" s="95"/>
      <c r="N1305" s="95"/>
      <c r="O1305" s="95"/>
      <c r="P1305" s="95"/>
      <c r="Q1305" s="95"/>
      <c r="R1305" s="95"/>
      <c r="S1305" s="95"/>
      <c r="T1305" s="95"/>
      <c r="U1305" s="95"/>
      <c r="V1305" s="95"/>
      <c r="W1305" s="95"/>
      <c r="X1305" s="95"/>
      <c r="Y1305" s="95"/>
      <c r="Z1305" s="95"/>
      <c r="AA1305" s="95"/>
      <c r="AB1305" s="95"/>
      <c r="AC1305" s="95"/>
      <c r="AD1305" s="95"/>
      <c r="AE1305" s="95"/>
      <c r="AF1305" s="95"/>
      <c r="AG1305" s="95"/>
      <c r="AH1305" s="316"/>
    </row>
    <row r="1306" spans="4:34">
      <c r="D1306" s="95"/>
      <c r="E1306" s="198"/>
      <c r="F1306" s="95"/>
      <c r="G1306" s="95"/>
      <c r="H1306" s="95"/>
      <c r="I1306" s="95"/>
      <c r="J1306" s="95"/>
      <c r="K1306" s="95"/>
      <c r="L1306" s="95"/>
      <c r="M1306" s="95"/>
      <c r="N1306" s="95"/>
      <c r="O1306" s="95"/>
      <c r="P1306" s="95"/>
      <c r="Q1306" s="95"/>
      <c r="R1306" s="95"/>
      <c r="S1306" s="95"/>
      <c r="T1306" s="95"/>
      <c r="U1306" s="95"/>
      <c r="V1306" s="95"/>
      <c r="W1306" s="95"/>
      <c r="X1306" s="95"/>
      <c r="Y1306" s="95"/>
      <c r="Z1306" s="95"/>
      <c r="AA1306" s="95"/>
      <c r="AB1306" s="95"/>
      <c r="AC1306" s="95"/>
      <c r="AD1306" s="95"/>
      <c r="AE1306" s="95"/>
      <c r="AF1306" s="95"/>
      <c r="AG1306" s="95"/>
      <c r="AH1306" s="316"/>
    </row>
    <row r="1307" spans="4:34">
      <c r="D1307" s="95"/>
      <c r="E1307" s="198"/>
      <c r="F1307" s="95"/>
      <c r="G1307" s="95"/>
      <c r="H1307" s="95"/>
      <c r="I1307" s="95"/>
      <c r="J1307" s="95"/>
      <c r="K1307" s="95"/>
      <c r="L1307" s="95"/>
      <c r="M1307" s="95"/>
      <c r="N1307" s="95"/>
      <c r="O1307" s="95"/>
      <c r="P1307" s="95"/>
      <c r="Q1307" s="95"/>
      <c r="R1307" s="95"/>
      <c r="S1307" s="95"/>
      <c r="T1307" s="95"/>
      <c r="U1307" s="95"/>
      <c r="V1307" s="95"/>
      <c r="W1307" s="95"/>
      <c r="X1307" s="95"/>
      <c r="Y1307" s="95"/>
      <c r="Z1307" s="95"/>
      <c r="AA1307" s="95"/>
      <c r="AB1307" s="95"/>
      <c r="AC1307" s="95"/>
      <c r="AD1307" s="95"/>
      <c r="AE1307" s="95"/>
      <c r="AF1307" s="95"/>
      <c r="AG1307" s="95"/>
      <c r="AH1307" s="316"/>
    </row>
    <row r="1308" spans="4:34">
      <c r="D1308" s="95"/>
      <c r="E1308" s="198"/>
      <c r="F1308" s="95"/>
      <c r="G1308" s="95"/>
      <c r="H1308" s="95"/>
      <c r="I1308" s="95"/>
      <c r="J1308" s="95"/>
      <c r="K1308" s="95"/>
      <c r="L1308" s="95"/>
      <c r="M1308" s="95"/>
      <c r="N1308" s="95"/>
      <c r="O1308" s="95"/>
      <c r="P1308" s="95"/>
      <c r="Q1308" s="95"/>
      <c r="R1308" s="95"/>
      <c r="S1308" s="95"/>
      <c r="T1308" s="95"/>
      <c r="U1308" s="95"/>
      <c r="V1308" s="95"/>
      <c r="W1308" s="95"/>
      <c r="X1308" s="95"/>
      <c r="Y1308" s="95"/>
      <c r="Z1308" s="95"/>
      <c r="AA1308" s="95"/>
      <c r="AB1308" s="95"/>
      <c r="AC1308" s="95"/>
      <c r="AD1308" s="95"/>
      <c r="AE1308" s="95"/>
      <c r="AF1308" s="95"/>
      <c r="AG1308" s="95"/>
      <c r="AH1308" s="316"/>
    </row>
    <row r="1309" spans="4:34">
      <c r="D1309" s="95"/>
      <c r="E1309" s="198"/>
      <c r="F1309" s="95"/>
      <c r="G1309" s="95"/>
      <c r="H1309" s="95"/>
      <c r="I1309" s="95"/>
      <c r="J1309" s="95"/>
      <c r="K1309" s="95"/>
      <c r="L1309" s="95"/>
      <c r="M1309" s="95"/>
      <c r="N1309" s="95"/>
      <c r="O1309" s="95"/>
      <c r="P1309" s="95"/>
      <c r="Q1309" s="95"/>
      <c r="R1309" s="95"/>
      <c r="S1309" s="95"/>
      <c r="T1309" s="95"/>
      <c r="U1309" s="95"/>
      <c r="V1309" s="95"/>
      <c r="W1309" s="95"/>
      <c r="X1309" s="95"/>
      <c r="Y1309" s="95"/>
      <c r="Z1309" s="95"/>
      <c r="AA1309" s="95"/>
      <c r="AB1309" s="95"/>
      <c r="AC1309" s="95"/>
      <c r="AD1309" s="95"/>
      <c r="AE1309" s="95"/>
      <c r="AF1309" s="95"/>
      <c r="AG1309" s="95"/>
      <c r="AH1309" s="316"/>
    </row>
    <row r="1310" spans="4:34">
      <c r="D1310" s="95"/>
      <c r="E1310" s="198"/>
      <c r="F1310" s="95"/>
      <c r="G1310" s="95"/>
      <c r="H1310" s="95"/>
      <c r="I1310" s="95"/>
      <c r="J1310" s="95"/>
      <c r="K1310" s="95"/>
      <c r="L1310" s="95"/>
      <c r="M1310" s="95"/>
      <c r="N1310" s="95"/>
      <c r="O1310" s="95"/>
      <c r="P1310" s="95"/>
      <c r="Q1310" s="95"/>
      <c r="R1310" s="95"/>
      <c r="S1310" s="95"/>
      <c r="T1310" s="95"/>
      <c r="U1310" s="95"/>
      <c r="V1310" s="95"/>
      <c r="W1310" s="95"/>
      <c r="X1310" s="95"/>
      <c r="Y1310" s="95"/>
      <c r="Z1310" s="95"/>
      <c r="AA1310" s="95"/>
      <c r="AB1310" s="95"/>
      <c r="AC1310" s="95"/>
      <c r="AD1310" s="95"/>
      <c r="AE1310" s="95"/>
      <c r="AF1310" s="95"/>
      <c r="AG1310" s="95"/>
      <c r="AH1310" s="316"/>
    </row>
    <row r="1311" spans="4:34">
      <c r="D1311" s="95"/>
      <c r="E1311" s="198"/>
      <c r="F1311" s="95"/>
      <c r="G1311" s="95"/>
      <c r="H1311" s="95"/>
      <c r="I1311" s="95"/>
      <c r="J1311" s="95"/>
      <c r="K1311" s="95"/>
      <c r="L1311" s="95"/>
      <c r="M1311" s="95"/>
      <c r="N1311" s="95"/>
      <c r="O1311" s="95"/>
      <c r="P1311" s="95"/>
      <c r="Q1311" s="95"/>
      <c r="R1311" s="95"/>
      <c r="S1311" s="95"/>
      <c r="T1311" s="95"/>
      <c r="U1311" s="95"/>
      <c r="V1311" s="95"/>
      <c r="W1311" s="95"/>
      <c r="X1311" s="95"/>
      <c r="Y1311" s="95"/>
      <c r="Z1311" s="95"/>
      <c r="AA1311" s="95"/>
      <c r="AB1311" s="95"/>
      <c r="AC1311" s="95"/>
      <c r="AD1311" s="95"/>
      <c r="AE1311" s="95"/>
      <c r="AF1311" s="95"/>
      <c r="AG1311" s="95"/>
      <c r="AH1311" s="316"/>
    </row>
    <row r="1312" spans="4:34">
      <c r="D1312" s="95"/>
      <c r="E1312" s="198"/>
      <c r="F1312" s="95"/>
      <c r="G1312" s="95"/>
      <c r="H1312" s="95"/>
      <c r="I1312" s="95"/>
      <c r="J1312" s="95"/>
      <c r="K1312" s="95"/>
      <c r="L1312" s="95"/>
      <c r="M1312" s="95"/>
      <c r="N1312" s="95"/>
      <c r="O1312" s="95"/>
      <c r="P1312" s="95"/>
      <c r="Q1312" s="95"/>
      <c r="R1312" s="95"/>
      <c r="S1312" s="95"/>
      <c r="T1312" s="95"/>
      <c r="U1312" s="95"/>
      <c r="V1312" s="95"/>
      <c r="W1312" s="95"/>
      <c r="X1312" s="95"/>
      <c r="Y1312" s="95"/>
      <c r="Z1312" s="95"/>
      <c r="AA1312" s="95"/>
      <c r="AB1312" s="95"/>
      <c r="AC1312" s="95"/>
      <c r="AD1312" s="95"/>
      <c r="AE1312" s="95"/>
      <c r="AF1312" s="95"/>
      <c r="AG1312" s="95"/>
      <c r="AH1312" s="316"/>
    </row>
    <row r="1313" spans="4:34">
      <c r="D1313" s="95"/>
      <c r="E1313" s="198"/>
      <c r="F1313" s="95"/>
      <c r="G1313" s="95"/>
      <c r="H1313" s="95"/>
      <c r="I1313" s="95"/>
      <c r="J1313" s="95"/>
      <c r="K1313" s="95"/>
      <c r="L1313" s="95"/>
      <c r="M1313" s="95"/>
      <c r="N1313" s="95"/>
      <c r="O1313" s="95"/>
      <c r="P1313" s="95"/>
      <c r="Q1313" s="95"/>
      <c r="R1313" s="95"/>
      <c r="S1313" s="95"/>
      <c r="T1313" s="95"/>
      <c r="U1313" s="95"/>
      <c r="V1313" s="95"/>
      <c r="W1313" s="95"/>
      <c r="X1313" s="95"/>
      <c r="Y1313" s="95"/>
      <c r="Z1313" s="95"/>
      <c r="AA1313" s="95"/>
      <c r="AB1313" s="95"/>
      <c r="AC1313" s="95"/>
      <c r="AD1313" s="95"/>
      <c r="AE1313" s="95"/>
      <c r="AF1313" s="95"/>
      <c r="AG1313" s="95"/>
      <c r="AH1313" s="316"/>
    </row>
    <row r="1314" spans="4:34">
      <c r="D1314" s="95"/>
      <c r="E1314" s="198"/>
      <c r="F1314" s="95"/>
      <c r="G1314" s="95"/>
      <c r="H1314" s="95"/>
      <c r="I1314" s="95"/>
      <c r="J1314" s="95"/>
      <c r="K1314" s="95"/>
      <c r="L1314" s="95"/>
      <c r="M1314" s="95"/>
      <c r="N1314" s="95"/>
      <c r="O1314" s="95"/>
      <c r="P1314" s="95"/>
      <c r="Q1314" s="95"/>
      <c r="R1314" s="95"/>
      <c r="S1314" s="95"/>
      <c r="T1314" s="95"/>
      <c r="U1314" s="95"/>
      <c r="V1314" s="95"/>
      <c r="W1314" s="95"/>
      <c r="X1314" s="95"/>
      <c r="Y1314" s="95"/>
      <c r="Z1314" s="95"/>
      <c r="AA1314" s="95"/>
      <c r="AB1314" s="95"/>
      <c r="AC1314" s="95"/>
      <c r="AD1314" s="95"/>
      <c r="AE1314" s="95"/>
      <c r="AF1314" s="95"/>
      <c r="AG1314" s="95"/>
      <c r="AH1314" s="316"/>
    </row>
    <row r="1315" spans="4:34">
      <c r="D1315" s="95"/>
      <c r="E1315" s="198"/>
      <c r="F1315" s="95"/>
      <c r="G1315" s="95"/>
      <c r="H1315" s="95"/>
      <c r="I1315" s="95"/>
      <c r="J1315" s="95"/>
      <c r="K1315" s="95"/>
      <c r="L1315" s="95"/>
      <c r="M1315" s="95"/>
      <c r="N1315" s="95"/>
      <c r="O1315" s="95"/>
      <c r="P1315" s="95"/>
      <c r="Q1315" s="95"/>
      <c r="R1315" s="95"/>
      <c r="S1315" s="95"/>
      <c r="T1315" s="95"/>
      <c r="U1315" s="95"/>
      <c r="V1315" s="95"/>
      <c r="W1315" s="95"/>
      <c r="X1315" s="95"/>
      <c r="Y1315" s="95"/>
      <c r="Z1315" s="95"/>
      <c r="AA1315" s="95"/>
      <c r="AB1315" s="95"/>
      <c r="AC1315" s="95"/>
      <c r="AD1315" s="95"/>
      <c r="AE1315" s="95"/>
      <c r="AF1315" s="95"/>
      <c r="AG1315" s="95"/>
      <c r="AH1315" s="316"/>
    </row>
    <row r="1316" spans="4:34">
      <c r="D1316" s="95"/>
      <c r="E1316" s="198"/>
      <c r="F1316" s="95"/>
      <c r="G1316" s="95"/>
      <c r="H1316" s="95"/>
      <c r="I1316" s="95"/>
      <c r="J1316" s="95"/>
      <c r="K1316" s="95"/>
      <c r="L1316" s="95"/>
      <c r="M1316" s="95"/>
      <c r="N1316" s="95"/>
      <c r="O1316" s="95"/>
      <c r="P1316" s="95"/>
      <c r="Q1316" s="95"/>
      <c r="R1316" s="95"/>
      <c r="S1316" s="95"/>
      <c r="T1316" s="95"/>
      <c r="U1316" s="95"/>
      <c r="V1316" s="95"/>
      <c r="W1316" s="95"/>
      <c r="X1316" s="95"/>
      <c r="Y1316" s="95"/>
      <c r="Z1316" s="95"/>
      <c r="AA1316" s="95"/>
      <c r="AB1316" s="95"/>
      <c r="AC1316" s="95"/>
      <c r="AD1316" s="95"/>
      <c r="AE1316" s="95"/>
      <c r="AF1316" s="95"/>
      <c r="AG1316" s="95"/>
      <c r="AH1316" s="316"/>
    </row>
    <row r="1317" spans="4:34">
      <c r="D1317" s="95"/>
      <c r="E1317" s="198"/>
      <c r="F1317" s="95"/>
      <c r="G1317" s="95"/>
      <c r="H1317" s="95"/>
      <c r="I1317" s="95"/>
      <c r="J1317" s="95"/>
      <c r="K1317" s="95"/>
      <c r="L1317" s="95"/>
      <c r="M1317" s="95"/>
      <c r="N1317" s="95"/>
      <c r="O1317" s="95"/>
      <c r="P1317" s="95"/>
      <c r="Q1317" s="95"/>
      <c r="R1317" s="95"/>
      <c r="S1317" s="95"/>
      <c r="T1317" s="95"/>
      <c r="U1317" s="95"/>
      <c r="V1317" s="95"/>
      <c r="W1317" s="95"/>
      <c r="X1317" s="95"/>
      <c r="Y1317" s="95"/>
      <c r="Z1317" s="95"/>
      <c r="AA1317" s="95"/>
      <c r="AB1317" s="95"/>
      <c r="AC1317" s="95"/>
      <c r="AD1317" s="95"/>
      <c r="AE1317" s="95"/>
      <c r="AF1317" s="95"/>
      <c r="AG1317" s="95"/>
      <c r="AH1317" s="316"/>
    </row>
    <row r="1318" spans="4:34">
      <c r="D1318" s="95"/>
      <c r="E1318" s="198"/>
      <c r="F1318" s="95"/>
      <c r="G1318" s="95"/>
      <c r="H1318" s="95"/>
      <c r="I1318" s="95"/>
      <c r="J1318" s="95"/>
      <c r="K1318" s="95"/>
      <c r="L1318" s="95"/>
      <c r="M1318" s="95"/>
      <c r="N1318" s="95"/>
      <c r="O1318" s="95"/>
      <c r="P1318" s="95"/>
      <c r="Q1318" s="95"/>
      <c r="R1318" s="95"/>
      <c r="S1318" s="95"/>
      <c r="T1318" s="95"/>
      <c r="U1318" s="95"/>
      <c r="V1318" s="95"/>
      <c r="W1318" s="95"/>
      <c r="X1318" s="95"/>
      <c r="Y1318" s="95"/>
      <c r="Z1318" s="95"/>
      <c r="AA1318" s="95"/>
      <c r="AB1318" s="95"/>
      <c r="AC1318" s="95"/>
      <c r="AD1318" s="95"/>
      <c r="AE1318" s="95"/>
      <c r="AF1318" s="95"/>
      <c r="AG1318" s="95"/>
      <c r="AH1318" s="316"/>
    </row>
    <row r="1319" spans="4:34">
      <c r="D1319" s="95"/>
      <c r="E1319" s="198"/>
      <c r="F1319" s="95"/>
      <c r="G1319" s="95"/>
      <c r="H1319" s="95"/>
      <c r="I1319" s="95"/>
      <c r="J1319" s="95"/>
      <c r="K1319" s="95"/>
      <c r="L1319" s="95"/>
      <c r="M1319" s="95"/>
      <c r="N1319" s="95"/>
      <c r="O1319" s="95"/>
      <c r="P1319" s="95"/>
      <c r="Q1319" s="95"/>
      <c r="R1319" s="95"/>
      <c r="S1319" s="95"/>
      <c r="T1319" s="95"/>
      <c r="U1319" s="95"/>
      <c r="V1319" s="95"/>
      <c r="W1319" s="95"/>
      <c r="X1319" s="95"/>
      <c r="Y1319" s="95"/>
      <c r="Z1319" s="95"/>
      <c r="AA1319" s="95"/>
      <c r="AB1319" s="95"/>
      <c r="AC1319" s="95"/>
      <c r="AD1319" s="95"/>
      <c r="AE1319" s="95"/>
      <c r="AF1319" s="95"/>
      <c r="AG1319" s="95"/>
      <c r="AH1319" s="316"/>
    </row>
    <row r="1320" spans="4:34">
      <c r="D1320" s="95"/>
      <c r="E1320" s="198"/>
      <c r="F1320" s="95"/>
      <c r="G1320" s="95"/>
      <c r="H1320" s="95"/>
      <c r="I1320" s="95"/>
      <c r="J1320" s="95"/>
      <c r="K1320" s="95"/>
      <c r="L1320" s="95"/>
      <c r="M1320" s="95"/>
      <c r="N1320" s="95"/>
      <c r="O1320" s="95"/>
      <c r="P1320" s="95"/>
      <c r="Q1320" s="95"/>
      <c r="R1320" s="95"/>
      <c r="S1320" s="95"/>
      <c r="T1320" s="95"/>
      <c r="U1320" s="95"/>
      <c r="V1320" s="95"/>
      <c r="W1320" s="95"/>
      <c r="X1320" s="95"/>
      <c r="Y1320" s="95"/>
      <c r="Z1320" s="95"/>
      <c r="AA1320" s="95"/>
      <c r="AB1320" s="95"/>
      <c r="AC1320" s="95"/>
      <c r="AD1320" s="95"/>
      <c r="AE1320" s="95"/>
      <c r="AF1320" s="95"/>
      <c r="AG1320" s="95"/>
      <c r="AH1320" s="316"/>
    </row>
    <row r="1321" spans="4:34">
      <c r="D1321" s="95"/>
      <c r="E1321" s="198"/>
      <c r="F1321" s="95"/>
      <c r="G1321" s="95"/>
      <c r="H1321" s="95"/>
      <c r="I1321" s="95"/>
      <c r="J1321" s="95"/>
      <c r="K1321" s="95"/>
      <c r="L1321" s="95"/>
      <c r="M1321" s="95"/>
      <c r="N1321" s="95"/>
      <c r="O1321" s="95"/>
      <c r="P1321" s="95"/>
      <c r="Q1321" s="95"/>
      <c r="R1321" s="95"/>
      <c r="S1321" s="95"/>
      <c r="T1321" s="95"/>
      <c r="U1321" s="95"/>
      <c r="V1321" s="95"/>
      <c r="W1321" s="95"/>
      <c r="X1321" s="95"/>
      <c r="Y1321" s="95"/>
      <c r="Z1321" s="95"/>
      <c r="AA1321" s="95"/>
      <c r="AB1321" s="95"/>
      <c r="AC1321" s="95"/>
      <c r="AD1321" s="95"/>
      <c r="AE1321" s="95"/>
      <c r="AF1321" s="95"/>
      <c r="AG1321" s="95"/>
      <c r="AH1321" s="316"/>
    </row>
    <row r="1322" spans="4:34">
      <c r="D1322" s="95"/>
      <c r="E1322" s="198"/>
      <c r="F1322" s="95"/>
      <c r="G1322" s="95"/>
      <c r="H1322" s="95"/>
      <c r="I1322" s="95"/>
      <c r="J1322" s="95"/>
      <c r="K1322" s="95"/>
      <c r="L1322" s="95"/>
      <c r="M1322" s="95"/>
      <c r="N1322" s="95"/>
      <c r="O1322" s="95"/>
      <c r="P1322" s="95"/>
      <c r="Q1322" s="95"/>
      <c r="R1322" s="95"/>
      <c r="S1322" s="95"/>
      <c r="T1322" s="95"/>
      <c r="U1322" s="95"/>
      <c r="V1322" s="95"/>
      <c r="W1322" s="95"/>
      <c r="X1322" s="95"/>
      <c r="Y1322" s="95"/>
      <c r="Z1322" s="95"/>
      <c r="AA1322" s="95"/>
      <c r="AB1322" s="95"/>
      <c r="AC1322" s="95"/>
      <c r="AD1322" s="95"/>
      <c r="AE1322" s="95"/>
      <c r="AF1322" s="95"/>
      <c r="AG1322" s="95"/>
      <c r="AH1322" s="316"/>
    </row>
    <row r="1323" spans="4:34">
      <c r="D1323" s="95"/>
      <c r="E1323" s="198"/>
      <c r="F1323" s="95"/>
      <c r="G1323" s="95"/>
      <c r="H1323" s="95"/>
      <c r="I1323" s="95"/>
      <c r="J1323" s="95"/>
      <c r="K1323" s="95"/>
      <c r="L1323" s="95"/>
      <c r="M1323" s="95"/>
      <c r="N1323" s="95"/>
      <c r="O1323" s="95"/>
      <c r="P1323" s="95"/>
      <c r="Q1323" s="95"/>
      <c r="R1323" s="95"/>
      <c r="S1323" s="95"/>
      <c r="T1323" s="95"/>
      <c r="U1323" s="95"/>
      <c r="V1323" s="95"/>
      <c r="W1323" s="95"/>
      <c r="X1323" s="95"/>
      <c r="Y1323" s="95"/>
      <c r="Z1323" s="95"/>
      <c r="AA1323" s="95"/>
      <c r="AB1323" s="95"/>
      <c r="AC1323" s="95"/>
      <c r="AD1323" s="95"/>
      <c r="AE1323" s="95"/>
      <c r="AF1323" s="95"/>
      <c r="AG1323" s="95"/>
      <c r="AH1323" s="316"/>
    </row>
    <row r="1324" spans="4:34">
      <c r="D1324" s="95"/>
      <c r="E1324" s="198"/>
      <c r="F1324" s="95"/>
      <c r="G1324" s="95"/>
      <c r="H1324" s="95"/>
      <c r="I1324" s="95"/>
      <c r="J1324" s="95"/>
      <c r="K1324" s="95"/>
      <c r="L1324" s="95"/>
      <c r="M1324" s="95"/>
      <c r="N1324" s="95"/>
      <c r="O1324" s="95"/>
      <c r="P1324" s="95"/>
      <c r="Q1324" s="95"/>
      <c r="R1324" s="95"/>
      <c r="S1324" s="95"/>
      <c r="T1324" s="95"/>
      <c r="U1324" s="95"/>
      <c r="V1324" s="95"/>
      <c r="W1324" s="95"/>
      <c r="X1324" s="95"/>
      <c r="Y1324" s="95"/>
      <c r="Z1324" s="95"/>
      <c r="AA1324" s="95"/>
      <c r="AB1324" s="95"/>
      <c r="AC1324" s="95"/>
      <c r="AD1324" s="95"/>
      <c r="AE1324" s="95"/>
      <c r="AF1324" s="95"/>
      <c r="AG1324" s="95"/>
      <c r="AH1324" s="316"/>
    </row>
    <row r="1325" spans="4:34">
      <c r="D1325" s="95"/>
      <c r="E1325" s="198"/>
      <c r="F1325" s="95"/>
      <c r="G1325" s="95"/>
      <c r="H1325" s="95"/>
      <c r="I1325" s="95"/>
      <c r="J1325" s="95"/>
      <c r="K1325" s="95"/>
      <c r="L1325" s="95"/>
      <c r="M1325" s="95"/>
      <c r="N1325" s="95"/>
      <c r="O1325" s="95"/>
      <c r="P1325" s="95"/>
      <c r="Q1325" s="95"/>
      <c r="R1325" s="95"/>
      <c r="S1325" s="95"/>
      <c r="T1325" s="95"/>
      <c r="U1325" s="95"/>
      <c r="V1325" s="95"/>
      <c r="W1325" s="95"/>
      <c r="X1325" s="95"/>
      <c r="Y1325" s="95"/>
      <c r="Z1325" s="95"/>
      <c r="AA1325" s="95"/>
      <c r="AB1325" s="95"/>
      <c r="AC1325" s="95"/>
      <c r="AD1325" s="95"/>
      <c r="AE1325" s="95"/>
      <c r="AF1325" s="95"/>
      <c r="AG1325" s="95"/>
      <c r="AH1325" s="316"/>
    </row>
    <row r="1326" spans="4:34">
      <c r="D1326" s="95"/>
      <c r="E1326" s="198"/>
      <c r="F1326" s="95"/>
      <c r="G1326" s="95"/>
      <c r="H1326" s="95"/>
      <c r="I1326" s="95"/>
      <c r="J1326" s="95"/>
      <c r="K1326" s="95"/>
      <c r="L1326" s="95"/>
      <c r="M1326" s="95"/>
      <c r="N1326" s="95"/>
      <c r="O1326" s="95"/>
      <c r="P1326" s="95"/>
      <c r="Q1326" s="95"/>
      <c r="R1326" s="95"/>
      <c r="S1326" s="95"/>
      <c r="T1326" s="95"/>
      <c r="U1326" s="95"/>
      <c r="V1326" s="95"/>
      <c r="W1326" s="95"/>
      <c r="X1326" s="95"/>
      <c r="Y1326" s="95"/>
      <c r="Z1326" s="95"/>
      <c r="AA1326" s="95"/>
      <c r="AB1326" s="95"/>
      <c r="AC1326" s="95"/>
      <c r="AD1326" s="95"/>
      <c r="AE1326" s="95"/>
      <c r="AF1326" s="95"/>
      <c r="AG1326" s="95"/>
      <c r="AH1326" s="316"/>
    </row>
    <row r="1327" spans="4:34">
      <c r="D1327" s="95"/>
      <c r="E1327" s="198"/>
      <c r="F1327" s="95"/>
      <c r="G1327" s="95"/>
      <c r="H1327" s="95"/>
      <c r="I1327" s="95"/>
      <c r="J1327" s="95"/>
      <c r="K1327" s="95"/>
      <c r="L1327" s="95"/>
      <c r="M1327" s="95"/>
      <c r="N1327" s="95"/>
      <c r="O1327" s="95"/>
      <c r="P1327" s="95"/>
      <c r="Q1327" s="95"/>
      <c r="R1327" s="95"/>
      <c r="S1327" s="95"/>
      <c r="T1327" s="95"/>
      <c r="U1327" s="95"/>
      <c r="V1327" s="95"/>
      <c r="W1327" s="95"/>
      <c r="X1327" s="95"/>
      <c r="Y1327" s="95"/>
      <c r="Z1327" s="95"/>
      <c r="AA1327" s="95"/>
      <c r="AB1327" s="95"/>
      <c r="AC1327" s="95"/>
      <c r="AD1327" s="95"/>
      <c r="AE1327" s="95"/>
      <c r="AF1327" s="95"/>
      <c r="AG1327" s="95"/>
      <c r="AH1327" s="316"/>
    </row>
    <row r="1328" spans="4:34">
      <c r="D1328" s="95"/>
      <c r="E1328" s="198"/>
      <c r="F1328" s="95"/>
      <c r="G1328" s="95"/>
      <c r="H1328" s="95"/>
      <c r="I1328" s="95"/>
      <c r="J1328" s="95"/>
      <c r="K1328" s="95"/>
      <c r="L1328" s="95"/>
      <c r="M1328" s="95"/>
      <c r="N1328" s="95"/>
      <c r="O1328" s="95"/>
      <c r="P1328" s="95"/>
      <c r="Q1328" s="95"/>
      <c r="R1328" s="95"/>
      <c r="S1328" s="95"/>
      <c r="T1328" s="95"/>
      <c r="U1328" s="95"/>
      <c r="V1328" s="95"/>
      <c r="W1328" s="95"/>
      <c r="X1328" s="95"/>
      <c r="Y1328" s="95"/>
      <c r="Z1328" s="95"/>
      <c r="AA1328" s="95"/>
      <c r="AB1328" s="95"/>
      <c r="AC1328" s="95"/>
      <c r="AD1328" s="95"/>
      <c r="AE1328" s="95"/>
      <c r="AF1328" s="95"/>
      <c r="AG1328" s="95"/>
      <c r="AH1328" s="316"/>
    </row>
    <row r="1329" spans="4:34">
      <c r="D1329" s="95"/>
      <c r="E1329" s="198"/>
      <c r="F1329" s="95"/>
      <c r="G1329" s="95"/>
      <c r="H1329" s="95"/>
      <c r="I1329" s="95"/>
      <c r="J1329" s="95"/>
      <c r="K1329" s="95"/>
      <c r="L1329" s="95"/>
      <c r="M1329" s="95"/>
      <c r="N1329" s="95"/>
      <c r="O1329" s="95"/>
      <c r="P1329" s="95"/>
      <c r="Q1329" s="95"/>
      <c r="R1329" s="95"/>
      <c r="S1329" s="95"/>
      <c r="T1329" s="95"/>
      <c r="U1329" s="95"/>
      <c r="V1329" s="95"/>
      <c r="W1329" s="95"/>
      <c r="X1329" s="95"/>
      <c r="Y1329" s="95"/>
      <c r="Z1329" s="95"/>
      <c r="AA1329" s="95"/>
      <c r="AB1329" s="95"/>
      <c r="AC1329" s="95"/>
      <c r="AD1329" s="95"/>
      <c r="AE1329" s="95"/>
      <c r="AF1329" s="95"/>
      <c r="AG1329" s="95"/>
      <c r="AH1329" s="316"/>
    </row>
    <row r="1330" spans="4:34">
      <c r="D1330" s="95"/>
      <c r="E1330" s="198"/>
      <c r="F1330" s="95"/>
      <c r="G1330" s="95"/>
      <c r="H1330" s="95"/>
      <c r="I1330" s="95"/>
      <c r="J1330" s="95"/>
      <c r="K1330" s="95"/>
      <c r="L1330" s="95"/>
      <c r="M1330" s="95"/>
      <c r="N1330" s="95"/>
      <c r="O1330" s="95"/>
      <c r="P1330" s="95"/>
      <c r="Q1330" s="95"/>
      <c r="R1330" s="95"/>
      <c r="S1330" s="95"/>
      <c r="T1330" s="95"/>
      <c r="U1330" s="95"/>
      <c r="V1330" s="95"/>
      <c r="W1330" s="95"/>
      <c r="X1330" s="95"/>
      <c r="Y1330" s="95"/>
      <c r="Z1330" s="95"/>
      <c r="AA1330" s="95"/>
      <c r="AB1330" s="95"/>
      <c r="AC1330" s="95"/>
      <c r="AD1330" s="95"/>
      <c r="AE1330" s="95"/>
      <c r="AF1330" s="95"/>
      <c r="AG1330" s="95"/>
      <c r="AH1330" s="316"/>
    </row>
    <row r="1331" spans="4:34">
      <c r="D1331" s="95"/>
      <c r="E1331" s="198"/>
      <c r="F1331" s="95"/>
      <c r="G1331" s="95"/>
      <c r="H1331" s="95"/>
      <c r="I1331" s="95"/>
      <c r="J1331" s="95"/>
      <c r="K1331" s="95"/>
      <c r="L1331" s="95"/>
      <c r="M1331" s="95"/>
      <c r="N1331" s="95"/>
      <c r="O1331" s="95"/>
      <c r="P1331" s="95"/>
      <c r="Q1331" s="95"/>
      <c r="R1331" s="95"/>
      <c r="S1331" s="95"/>
      <c r="T1331" s="95"/>
      <c r="U1331" s="95"/>
      <c r="V1331" s="95"/>
      <c r="W1331" s="95"/>
      <c r="X1331" s="95"/>
      <c r="Y1331" s="95"/>
      <c r="Z1331" s="95"/>
      <c r="AA1331" s="95"/>
      <c r="AB1331" s="95"/>
      <c r="AC1331" s="95"/>
      <c r="AD1331" s="95"/>
      <c r="AE1331" s="95"/>
      <c r="AF1331" s="95"/>
      <c r="AG1331" s="95"/>
      <c r="AH1331" s="316"/>
    </row>
    <row r="1332" spans="4:34">
      <c r="D1332" s="95"/>
      <c r="E1332" s="198"/>
      <c r="F1332" s="95"/>
      <c r="G1332" s="95"/>
      <c r="H1332" s="95"/>
      <c r="I1332" s="95"/>
      <c r="J1332" s="95"/>
      <c r="K1332" s="95"/>
      <c r="L1332" s="95"/>
      <c r="M1332" s="95"/>
      <c r="N1332" s="95"/>
      <c r="O1332" s="95"/>
      <c r="P1332" s="95"/>
      <c r="Q1332" s="95"/>
      <c r="R1332" s="95"/>
      <c r="S1332" s="95"/>
      <c r="T1332" s="95"/>
      <c r="U1332" s="95"/>
      <c r="V1332" s="95"/>
      <c r="W1332" s="95"/>
      <c r="X1332" s="95"/>
      <c r="Y1332" s="95"/>
      <c r="Z1332" s="95"/>
      <c r="AA1332" s="95"/>
      <c r="AB1332" s="95"/>
      <c r="AC1332" s="95"/>
      <c r="AD1332" s="95"/>
      <c r="AE1332" s="95"/>
      <c r="AF1332" s="95"/>
      <c r="AG1332" s="95"/>
      <c r="AH1332" s="316"/>
    </row>
    <row r="1333" spans="4:34">
      <c r="D1333" s="95"/>
      <c r="E1333" s="198"/>
      <c r="F1333" s="95"/>
      <c r="G1333" s="95"/>
      <c r="H1333" s="95"/>
      <c r="I1333" s="95"/>
      <c r="J1333" s="95"/>
      <c r="K1333" s="95"/>
      <c r="L1333" s="95"/>
      <c r="M1333" s="95"/>
      <c r="N1333" s="95"/>
      <c r="O1333" s="95"/>
      <c r="P1333" s="95"/>
      <c r="Q1333" s="95"/>
      <c r="R1333" s="95"/>
      <c r="S1333" s="95"/>
      <c r="T1333" s="95"/>
      <c r="U1333" s="95"/>
      <c r="V1333" s="95"/>
      <c r="W1333" s="95"/>
      <c r="X1333" s="95"/>
      <c r="Y1333" s="95"/>
      <c r="Z1333" s="95"/>
      <c r="AA1333" s="95"/>
      <c r="AB1333" s="95"/>
      <c r="AC1333" s="95"/>
      <c r="AD1333" s="95"/>
      <c r="AE1333" s="95"/>
      <c r="AF1333" s="95"/>
      <c r="AG1333" s="95"/>
      <c r="AH1333" s="316"/>
    </row>
    <row r="1334" spans="4:34">
      <c r="D1334" s="95"/>
      <c r="E1334" s="198"/>
      <c r="F1334" s="95"/>
      <c r="G1334" s="95"/>
      <c r="H1334" s="95"/>
      <c r="I1334" s="95"/>
      <c r="J1334" s="95"/>
      <c r="K1334" s="95"/>
      <c r="L1334" s="95"/>
      <c r="M1334" s="95"/>
      <c r="N1334" s="95"/>
      <c r="O1334" s="95"/>
      <c r="P1334" s="95"/>
      <c r="Q1334" s="95"/>
      <c r="R1334" s="95"/>
      <c r="S1334" s="95"/>
      <c r="T1334" s="95"/>
      <c r="U1334" s="95"/>
      <c r="V1334" s="95"/>
      <c r="W1334" s="95"/>
      <c r="X1334" s="95"/>
      <c r="Y1334" s="95"/>
      <c r="Z1334" s="95"/>
      <c r="AA1334" s="95"/>
      <c r="AB1334" s="95"/>
      <c r="AC1334" s="95"/>
      <c r="AD1334" s="95"/>
      <c r="AE1334" s="95"/>
      <c r="AF1334" s="95"/>
      <c r="AG1334" s="95"/>
      <c r="AH1334" s="316"/>
    </row>
    <row r="1335" spans="4:34">
      <c r="D1335" s="95"/>
      <c r="E1335" s="198"/>
      <c r="F1335" s="95"/>
      <c r="G1335" s="95"/>
      <c r="H1335" s="95"/>
      <c r="I1335" s="95"/>
      <c r="J1335" s="95"/>
      <c r="K1335" s="95"/>
      <c r="L1335" s="95"/>
      <c r="M1335" s="95"/>
      <c r="N1335" s="95"/>
      <c r="O1335" s="95"/>
      <c r="P1335" s="95"/>
      <c r="Q1335" s="95"/>
      <c r="R1335" s="95"/>
      <c r="S1335" s="95"/>
      <c r="T1335" s="95"/>
      <c r="U1335" s="95"/>
      <c r="V1335" s="95"/>
      <c r="W1335" s="95"/>
      <c r="X1335" s="95"/>
      <c r="Y1335" s="95"/>
      <c r="Z1335" s="95"/>
      <c r="AA1335" s="95"/>
      <c r="AB1335" s="95"/>
      <c r="AC1335" s="95"/>
      <c r="AD1335" s="95"/>
      <c r="AE1335" s="95"/>
      <c r="AF1335" s="95"/>
      <c r="AG1335" s="95"/>
      <c r="AH1335" s="316"/>
    </row>
    <row r="1336" spans="4:34">
      <c r="D1336" s="95"/>
      <c r="E1336" s="198"/>
      <c r="F1336" s="95"/>
      <c r="G1336" s="95"/>
      <c r="H1336" s="95"/>
      <c r="I1336" s="95"/>
      <c r="J1336" s="95"/>
      <c r="K1336" s="95"/>
      <c r="L1336" s="95"/>
      <c r="M1336" s="95"/>
      <c r="N1336" s="95"/>
      <c r="O1336" s="95"/>
      <c r="P1336" s="95"/>
      <c r="Q1336" s="95"/>
      <c r="R1336" s="95"/>
      <c r="S1336" s="95"/>
      <c r="T1336" s="95"/>
      <c r="U1336" s="95"/>
      <c r="V1336" s="95"/>
      <c r="W1336" s="95"/>
      <c r="X1336" s="95"/>
      <c r="Y1336" s="95"/>
      <c r="Z1336" s="95"/>
      <c r="AA1336" s="95"/>
      <c r="AB1336" s="95"/>
      <c r="AC1336" s="95"/>
      <c r="AD1336" s="95"/>
      <c r="AE1336" s="95"/>
      <c r="AF1336" s="95"/>
      <c r="AG1336" s="95"/>
      <c r="AH1336" s="316"/>
    </row>
    <row r="1337" spans="4:34">
      <c r="D1337" s="95"/>
      <c r="E1337" s="198"/>
      <c r="F1337" s="95"/>
      <c r="G1337" s="95"/>
      <c r="H1337" s="95"/>
      <c r="I1337" s="95"/>
      <c r="J1337" s="95"/>
      <c r="K1337" s="95"/>
      <c r="L1337" s="95"/>
      <c r="M1337" s="95"/>
      <c r="N1337" s="95"/>
      <c r="O1337" s="95"/>
      <c r="P1337" s="95"/>
      <c r="Q1337" s="95"/>
      <c r="R1337" s="95"/>
      <c r="S1337" s="95"/>
      <c r="T1337" s="95"/>
      <c r="U1337" s="95"/>
      <c r="V1337" s="95"/>
      <c r="W1337" s="95"/>
      <c r="X1337" s="95"/>
      <c r="Y1337" s="95"/>
      <c r="Z1337" s="95"/>
      <c r="AA1337" s="95"/>
      <c r="AB1337" s="95"/>
      <c r="AC1337" s="95"/>
      <c r="AD1337" s="95"/>
      <c r="AE1337" s="95"/>
      <c r="AF1337" s="95"/>
      <c r="AG1337" s="95"/>
      <c r="AH1337" s="316"/>
    </row>
    <row r="1338" spans="4:34">
      <c r="D1338" s="95"/>
      <c r="E1338" s="198"/>
      <c r="F1338" s="95"/>
      <c r="G1338" s="95"/>
      <c r="H1338" s="95"/>
      <c r="I1338" s="95"/>
      <c r="J1338" s="95"/>
      <c r="K1338" s="95"/>
      <c r="L1338" s="95"/>
      <c r="M1338" s="95"/>
      <c r="N1338" s="95"/>
      <c r="O1338" s="95"/>
      <c r="P1338" s="95"/>
      <c r="Q1338" s="95"/>
      <c r="R1338" s="95"/>
      <c r="S1338" s="95"/>
      <c r="T1338" s="95"/>
      <c r="U1338" s="95"/>
      <c r="V1338" s="95"/>
      <c r="W1338" s="95"/>
      <c r="X1338" s="95"/>
      <c r="Y1338" s="95"/>
      <c r="Z1338" s="95"/>
      <c r="AA1338" s="95"/>
      <c r="AB1338" s="95"/>
      <c r="AC1338" s="95"/>
      <c r="AD1338" s="95"/>
      <c r="AE1338" s="95"/>
      <c r="AF1338" s="95"/>
      <c r="AG1338" s="95"/>
      <c r="AH1338" s="316"/>
    </row>
    <row r="1339" spans="4:34">
      <c r="D1339" s="95"/>
      <c r="E1339" s="198"/>
      <c r="F1339" s="95"/>
      <c r="G1339" s="95"/>
      <c r="H1339" s="95"/>
      <c r="I1339" s="95"/>
      <c r="J1339" s="95"/>
      <c r="K1339" s="95"/>
      <c r="L1339" s="95"/>
      <c r="M1339" s="95"/>
      <c r="N1339" s="95"/>
      <c r="O1339" s="95"/>
      <c r="P1339" s="95"/>
      <c r="Q1339" s="95"/>
      <c r="R1339" s="95"/>
      <c r="S1339" s="95"/>
      <c r="T1339" s="95"/>
      <c r="U1339" s="95"/>
      <c r="V1339" s="95"/>
      <c r="W1339" s="95"/>
      <c r="X1339" s="95"/>
      <c r="Y1339" s="95"/>
      <c r="Z1339" s="95"/>
      <c r="AA1339" s="95"/>
      <c r="AB1339" s="95"/>
      <c r="AC1339" s="95"/>
      <c r="AD1339" s="95"/>
      <c r="AE1339" s="95"/>
      <c r="AF1339" s="95"/>
      <c r="AG1339" s="95"/>
      <c r="AH1339" s="316"/>
    </row>
    <row r="1340" spans="4:34">
      <c r="D1340" s="95"/>
      <c r="E1340" s="198"/>
      <c r="F1340" s="95"/>
      <c r="G1340" s="95"/>
      <c r="H1340" s="95"/>
      <c r="I1340" s="95"/>
      <c r="J1340" s="95"/>
      <c r="K1340" s="95"/>
      <c r="L1340" s="95"/>
      <c r="M1340" s="95"/>
      <c r="N1340" s="95"/>
      <c r="O1340" s="95"/>
      <c r="P1340" s="95"/>
      <c r="Q1340" s="95"/>
      <c r="R1340" s="95"/>
      <c r="S1340" s="95"/>
      <c r="T1340" s="95"/>
      <c r="U1340" s="95"/>
      <c r="V1340" s="95"/>
      <c r="W1340" s="95"/>
      <c r="X1340" s="95"/>
      <c r="Y1340" s="95"/>
      <c r="Z1340" s="95"/>
      <c r="AA1340" s="95"/>
      <c r="AB1340" s="95"/>
      <c r="AC1340" s="95"/>
      <c r="AD1340" s="95"/>
      <c r="AE1340" s="95"/>
      <c r="AF1340" s="95"/>
      <c r="AG1340" s="95"/>
      <c r="AH1340" s="316"/>
    </row>
    <row r="1341" spans="4:34">
      <c r="D1341" s="95"/>
      <c r="E1341" s="198"/>
      <c r="F1341" s="95"/>
      <c r="G1341" s="95"/>
      <c r="H1341" s="95"/>
      <c r="I1341" s="95"/>
      <c r="J1341" s="95"/>
      <c r="K1341" s="95"/>
      <c r="L1341" s="95"/>
      <c r="M1341" s="95"/>
      <c r="N1341" s="95"/>
      <c r="O1341" s="95"/>
      <c r="P1341" s="95"/>
      <c r="Q1341" s="95"/>
      <c r="R1341" s="95"/>
      <c r="S1341" s="95"/>
      <c r="T1341" s="95"/>
      <c r="U1341" s="95"/>
      <c r="V1341" s="95"/>
      <c r="W1341" s="95"/>
      <c r="X1341" s="95"/>
      <c r="Y1341" s="95"/>
      <c r="Z1341" s="95"/>
      <c r="AA1341" s="95"/>
      <c r="AB1341" s="95"/>
      <c r="AC1341" s="95"/>
      <c r="AD1341" s="95"/>
      <c r="AE1341" s="95"/>
      <c r="AF1341" s="95"/>
      <c r="AG1341" s="95"/>
      <c r="AH1341" s="316"/>
    </row>
    <row r="1342" spans="4:34">
      <c r="D1342" s="95"/>
      <c r="E1342" s="198"/>
      <c r="F1342" s="95"/>
      <c r="G1342" s="95"/>
      <c r="H1342" s="95"/>
      <c r="I1342" s="95"/>
      <c r="J1342" s="95"/>
      <c r="K1342" s="95"/>
      <c r="L1342" s="95"/>
      <c r="M1342" s="95"/>
      <c r="N1342" s="95"/>
      <c r="O1342" s="95"/>
      <c r="P1342" s="95"/>
      <c r="Q1342" s="95"/>
      <c r="R1342" s="95"/>
      <c r="S1342" s="95"/>
      <c r="T1342" s="95"/>
      <c r="U1342" s="95"/>
      <c r="V1342" s="95"/>
      <c r="W1342" s="95"/>
      <c r="X1342" s="95"/>
      <c r="Y1342" s="95"/>
      <c r="Z1342" s="95"/>
      <c r="AA1342" s="95"/>
      <c r="AB1342" s="95"/>
      <c r="AC1342" s="95"/>
      <c r="AD1342" s="95"/>
      <c r="AE1342" s="95"/>
      <c r="AF1342" s="95"/>
      <c r="AG1342" s="95"/>
      <c r="AH1342" s="316"/>
    </row>
    <row r="1343" spans="4:34">
      <c r="D1343" s="95"/>
      <c r="E1343" s="198"/>
      <c r="F1343" s="95"/>
      <c r="G1343" s="95"/>
      <c r="H1343" s="95"/>
      <c r="I1343" s="95"/>
      <c r="J1343" s="95"/>
      <c r="K1343" s="95"/>
      <c r="L1343" s="95"/>
      <c r="M1343" s="95"/>
      <c r="N1343" s="95"/>
      <c r="O1343" s="95"/>
      <c r="P1343" s="95"/>
      <c r="Q1343" s="95"/>
      <c r="R1343" s="95"/>
      <c r="S1343" s="95"/>
      <c r="T1343" s="95"/>
      <c r="U1343" s="95"/>
      <c r="V1343" s="95"/>
      <c r="W1343" s="95"/>
      <c r="X1343" s="95"/>
      <c r="Y1343" s="95"/>
      <c r="Z1343" s="95"/>
      <c r="AA1343" s="95"/>
      <c r="AB1343" s="95"/>
      <c r="AC1343" s="95"/>
      <c r="AD1343" s="95"/>
      <c r="AE1343" s="95"/>
      <c r="AF1343" s="95"/>
      <c r="AG1343" s="95"/>
      <c r="AH1343" s="316"/>
    </row>
    <row r="1344" spans="4:34">
      <c r="D1344" s="95"/>
      <c r="E1344" s="198"/>
      <c r="F1344" s="95"/>
      <c r="G1344" s="95"/>
      <c r="H1344" s="95"/>
      <c r="I1344" s="95"/>
      <c r="J1344" s="95"/>
      <c r="K1344" s="95"/>
      <c r="L1344" s="95"/>
      <c r="M1344" s="95"/>
      <c r="N1344" s="95"/>
      <c r="O1344" s="95"/>
      <c r="P1344" s="95"/>
      <c r="Q1344" s="95"/>
      <c r="R1344" s="95"/>
      <c r="S1344" s="95"/>
      <c r="T1344" s="95"/>
      <c r="U1344" s="95"/>
      <c r="V1344" s="95"/>
      <c r="W1344" s="95"/>
      <c r="X1344" s="95"/>
      <c r="Y1344" s="95"/>
      <c r="Z1344" s="95"/>
      <c r="AA1344" s="95"/>
      <c r="AB1344" s="95"/>
      <c r="AC1344" s="95"/>
      <c r="AD1344" s="95"/>
      <c r="AE1344" s="95"/>
      <c r="AF1344" s="95"/>
      <c r="AG1344" s="95"/>
      <c r="AH1344" s="316"/>
    </row>
    <row r="1345" spans="4:34">
      <c r="D1345" s="95"/>
      <c r="E1345" s="198"/>
      <c r="F1345" s="95"/>
      <c r="G1345" s="95"/>
      <c r="H1345" s="95"/>
      <c r="I1345" s="95"/>
      <c r="J1345" s="95"/>
      <c r="K1345" s="95"/>
      <c r="L1345" s="95"/>
      <c r="M1345" s="95"/>
      <c r="N1345" s="95"/>
      <c r="O1345" s="95"/>
      <c r="P1345" s="95"/>
      <c r="Q1345" s="95"/>
      <c r="R1345" s="95"/>
      <c r="S1345" s="95"/>
      <c r="T1345" s="95"/>
      <c r="U1345" s="95"/>
      <c r="V1345" s="95"/>
      <c r="W1345" s="95"/>
      <c r="X1345" s="95"/>
      <c r="Y1345" s="95"/>
      <c r="Z1345" s="95"/>
      <c r="AA1345" s="95"/>
      <c r="AB1345" s="95"/>
      <c r="AC1345" s="95"/>
      <c r="AD1345" s="95"/>
      <c r="AE1345" s="95"/>
      <c r="AF1345" s="95"/>
      <c r="AG1345" s="95"/>
      <c r="AH1345" s="316"/>
    </row>
    <row r="1346" spans="4:34">
      <c r="D1346" s="95"/>
      <c r="E1346" s="198"/>
      <c r="F1346" s="95"/>
      <c r="G1346" s="95"/>
      <c r="H1346" s="95"/>
      <c r="I1346" s="95"/>
      <c r="J1346" s="95"/>
      <c r="K1346" s="95"/>
      <c r="L1346" s="95"/>
      <c r="M1346" s="95"/>
      <c r="N1346" s="95"/>
      <c r="O1346" s="95"/>
      <c r="P1346" s="95"/>
      <c r="Q1346" s="95"/>
      <c r="R1346" s="95"/>
      <c r="S1346" s="95"/>
      <c r="T1346" s="95"/>
      <c r="U1346" s="95"/>
      <c r="V1346" s="95"/>
      <c r="W1346" s="95"/>
      <c r="X1346" s="95"/>
      <c r="Y1346" s="95"/>
      <c r="Z1346" s="95"/>
      <c r="AA1346" s="95"/>
      <c r="AB1346" s="95"/>
      <c r="AC1346" s="95"/>
      <c r="AD1346" s="95"/>
      <c r="AE1346" s="95"/>
      <c r="AF1346" s="95"/>
      <c r="AG1346" s="95"/>
      <c r="AH1346" s="316"/>
    </row>
    <row r="1347" spans="4:34">
      <c r="D1347" s="95"/>
      <c r="E1347" s="198"/>
      <c r="F1347" s="95"/>
      <c r="G1347" s="95"/>
      <c r="H1347" s="95"/>
      <c r="I1347" s="95"/>
      <c r="J1347" s="95"/>
      <c r="K1347" s="95"/>
      <c r="L1347" s="95"/>
      <c r="M1347" s="95"/>
      <c r="N1347" s="95"/>
      <c r="O1347" s="95"/>
      <c r="P1347" s="95"/>
      <c r="Q1347" s="95"/>
      <c r="R1347" s="95"/>
      <c r="S1347" s="95"/>
      <c r="T1347" s="95"/>
      <c r="U1347" s="95"/>
      <c r="V1347" s="95"/>
      <c r="W1347" s="95"/>
      <c r="X1347" s="95"/>
      <c r="Y1347" s="95"/>
      <c r="Z1347" s="95"/>
      <c r="AA1347" s="95"/>
      <c r="AB1347" s="95"/>
      <c r="AC1347" s="95"/>
      <c r="AD1347" s="95"/>
      <c r="AE1347" s="95"/>
      <c r="AF1347" s="95"/>
      <c r="AG1347" s="95"/>
      <c r="AH1347" s="316"/>
    </row>
    <row r="1348" spans="4:34">
      <c r="D1348" s="95"/>
      <c r="E1348" s="198"/>
      <c r="F1348" s="95"/>
      <c r="G1348" s="95"/>
      <c r="H1348" s="95"/>
      <c r="I1348" s="95"/>
      <c r="J1348" s="95"/>
      <c r="K1348" s="95"/>
      <c r="L1348" s="95"/>
      <c r="M1348" s="95"/>
      <c r="N1348" s="95"/>
      <c r="O1348" s="95"/>
      <c r="P1348" s="95"/>
      <c r="Q1348" s="95"/>
      <c r="R1348" s="95"/>
      <c r="S1348" s="95"/>
      <c r="T1348" s="95"/>
      <c r="U1348" s="95"/>
      <c r="V1348" s="95"/>
      <c r="W1348" s="95"/>
      <c r="X1348" s="95"/>
      <c r="Y1348" s="95"/>
      <c r="Z1348" s="95"/>
      <c r="AA1348" s="95"/>
      <c r="AB1348" s="95"/>
      <c r="AC1348" s="95"/>
      <c r="AD1348" s="95"/>
      <c r="AE1348" s="95"/>
      <c r="AF1348" s="95"/>
      <c r="AG1348" s="95"/>
      <c r="AH1348" s="316"/>
    </row>
    <row r="1349" spans="4:34">
      <c r="D1349" s="95"/>
      <c r="E1349" s="198"/>
      <c r="F1349" s="95"/>
      <c r="G1349" s="95"/>
      <c r="H1349" s="95"/>
      <c r="I1349" s="95"/>
      <c r="J1349" s="95"/>
      <c r="K1349" s="95"/>
      <c r="L1349" s="95"/>
      <c r="M1349" s="95"/>
      <c r="N1349" s="95"/>
      <c r="O1349" s="95"/>
      <c r="P1349" s="95"/>
      <c r="Q1349" s="95"/>
      <c r="R1349" s="95"/>
      <c r="S1349" s="95"/>
      <c r="T1349" s="95"/>
      <c r="U1349" s="95"/>
      <c r="V1349" s="95"/>
      <c r="W1349" s="95"/>
      <c r="X1349" s="95"/>
      <c r="Y1349" s="95"/>
      <c r="Z1349" s="95"/>
      <c r="AA1349" s="95"/>
      <c r="AB1349" s="95"/>
      <c r="AC1349" s="95"/>
      <c r="AD1349" s="95"/>
      <c r="AE1349" s="95"/>
      <c r="AF1349" s="95"/>
      <c r="AG1349" s="95"/>
      <c r="AH1349" s="316"/>
    </row>
    <row r="1350" spans="4:34">
      <c r="D1350" s="95"/>
      <c r="E1350" s="198"/>
      <c r="F1350" s="95"/>
      <c r="G1350" s="95"/>
      <c r="H1350" s="95"/>
      <c r="I1350" s="95"/>
      <c r="J1350" s="95"/>
      <c r="K1350" s="95"/>
      <c r="L1350" s="95"/>
      <c r="M1350" s="95"/>
      <c r="N1350" s="95"/>
      <c r="O1350" s="95"/>
      <c r="P1350" s="95"/>
      <c r="Q1350" s="95"/>
      <c r="R1350" s="95"/>
      <c r="S1350" s="95"/>
      <c r="T1350" s="95"/>
      <c r="U1350" s="95"/>
      <c r="V1350" s="95"/>
      <c r="W1350" s="95"/>
      <c r="X1350" s="95"/>
      <c r="Y1350" s="95"/>
      <c r="Z1350" s="95"/>
      <c r="AA1350" s="95"/>
      <c r="AB1350" s="95"/>
      <c r="AC1350" s="95"/>
      <c r="AD1350" s="95"/>
      <c r="AE1350" s="95"/>
      <c r="AF1350" s="95"/>
      <c r="AG1350" s="95"/>
      <c r="AH1350" s="316"/>
    </row>
    <row r="1351" spans="4:34">
      <c r="D1351" s="95"/>
      <c r="E1351" s="198"/>
      <c r="F1351" s="95"/>
      <c r="G1351" s="95"/>
      <c r="H1351" s="95"/>
      <c r="I1351" s="95"/>
      <c r="J1351" s="95"/>
      <c r="K1351" s="95"/>
      <c r="L1351" s="95"/>
      <c r="M1351" s="95"/>
      <c r="N1351" s="95"/>
      <c r="O1351" s="95"/>
      <c r="P1351" s="95"/>
      <c r="Q1351" s="95"/>
      <c r="R1351" s="95"/>
      <c r="S1351" s="95"/>
      <c r="T1351" s="95"/>
      <c r="U1351" s="95"/>
      <c r="V1351" s="95"/>
      <c r="W1351" s="95"/>
      <c r="X1351" s="95"/>
      <c r="Y1351" s="95"/>
      <c r="Z1351" s="95"/>
      <c r="AA1351" s="95"/>
      <c r="AB1351" s="95"/>
      <c r="AC1351" s="95"/>
      <c r="AD1351" s="95"/>
      <c r="AE1351" s="95"/>
      <c r="AF1351" s="95"/>
      <c r="AG1351" s="95"/>
      <c r="AH1351" s="316"/>
    </row>
    <row r="1352" spans="4:34">
      <c r="D1352" s="95"/>
      <c r="E1352" s="198"/>
      <c r="F1352" s="95"/>
      <c r="G1352" s="95"/>
      <c r="H1352" s="95"/>
      <c r="I1352" s="95"/>
      <c r="J1352" s="95"/>
      <c r="K1352" s="95"/>
      <c r="L1352" s="95"/>
      <c r="M1352" s="95"/>
      <c r="N1352" s="95"/>
      <c r="O1352" s="95"/>
      <c r="P1352" s="95"/>
      <c r="Q1352" s="95"/>
      <c r="R1352" s="95"/>
      <c r="S1352" s="95"/>
      <c r="T1352" s="95"/>
      <c r="U1352" s="95"/>
      <c r="V1352" s="95"/>
      <c r="W1352" s="95"/>
      <c r="X1352" s="95"/>
      <c r="Y1352" s="95"/>
      <c r="Z1352" s="95"/>
      <c r="AA1352" s="95"/>
      <c r="AB1352" s="95"/>
      <c r="AC1352" s="95"/>
      <c r="AD1352" s="95"/>
      <c r="AE1352" s="95"/>
      <c r="AF1352" s="95"/>
      <c r="AG1352" s="95"/>
      <c r="AH1352" s="316"/>
    </row>
    <row r="1353" spans="4:34">
      <c r="D1353" s="95"/>
      <c r="E1353" s="198"/>
      <c r="F1353" s="95"/>
      <c r="G1353" s="95"/>
      <c r="H1353" s="95"/>
      <c r="I1353" s="95"/>
      <c r="J1353" s="95"/>
      <c r="K1353" s="95"/>
      <c r="L1353" s="95"/>
      <c r="M1353" s="95"/>
      <c r="N1353" s="95"/>
      <c r="O1353" s="95"/>
      <c r="P1353" s="95"/>
      <c r="Q1353" s="95"/>
      <c r="R1353" s="95"/>
      <c r="S1353" s="95"/>
      <c r="T1353" s="95"/>
      <c r="U1353" s="95"/>
      <c r="V1353" s="95"/>
      <c r="W1353" s="95"/>
      <c r="X1353" s="95"/>
      <c r="Y1353" s="95"/>
      <c r="Z1353" s="95"/>
      <c r="AA1353" s="95"/>
      <c r="AB1353" s="95"/>
      <c r="AC1353" s="95"/>
      <c r="AD1353" s="95"/>
      <c r="AE1353" s="95"/>
      <c r="AF1353" s="95"/>
      <c r="AG1353" s="95"/>
      <c r="AH1353" s="316"/>
    </row>
    <row r="1354" spans="4:34">
      <c r="D1354" s="95"/>
      <c r="E1354" s="198"/>
      <c r="F1354" s="95"/>
      <c r="G1354" s="95"/>
      <c r="H1354" s="95"/>
      <c r="I1354" s="95"/>
      <c r="J1354" s="95"/>
      <c r="K1354" s="95"/>
      <c r="L1354" s="95"/>
      <c r="M1354" s="95"/>
      <c r="N1354" s="95"/>
      <c r="O1354" s="95"/>
      <c r="P1354" s="95"/>
      <c r="Q1354" s="95"/>
      <c r="R1354" s="95"/>
      <c r="S1354" s="95"/>
      <c r="T1354" s="95"/>
      <c r="U1354" s="95"/>
      <c r="V1354" s="95"/>
      <c r="W1354" s="95"/>
      <c r="X1354" s="95"/>
      <c r="Y1354" s="95"/>
      <c r="Z1354" s="95"/>
      <c r="AA1354" s="95"/>
      <c r="AB1354" s="95"/>
      <c r="AC1354" s="95"/>
      <c r="AD1354" s="95"/>
      <c r="AE1354" s="95"/>
      <c r="AF1354" s="95"/>
      <c r="AG1354" s="95"/>
      <c r="AH1354" s="316"/>
    </row>
    <row r="1355" spans="4:34">
      <c r="D1355" s="95"/>
      <c r="E1355" s="198"/>
      <c r="F1355" s="95"/>
      <c r="G1355" s="95"/>
      <c r="H1355" s="95"/>
      <c r="I1355" s="95"/>
      <c r="J1355" s="95"/>
      <c r="K1355" s="95"/>
      <c r="L1355" s="95"/>
      <c r="M1355" s="95"/>
      <c r="N1355" s="95"/>
      <c r="O1355" s="95"/>
      <c r="P1355" s="95"/>
      <c r="Q1355" s="95"/>
      <c r="R1355" s="95"/>
      <c r="S1355" s="95"/>
      <c r="T1355" s="95"/>
      <c r="U1355" s="95"/>
      <c r="V1355" s="95"/>
      <c r="W1355" s="95"/>
      <c r="X1355" s="95"/>
      <c r="Y1355" s="95"/>
      <c r="Z1355" s="95"/>
      <c r="AA1355" s="95"/>
      <c r="AB1355" s="95"/>
      <c r="AC1355" s="95"/>
      <c r="AD1355" s="95"/>
      <c r="AE1355" s="95"/>
      <c r="AF1355" s="95"/>
      <c r="AG1355" s="95"/>
      <c r="AH1355" s="316"/>
    </row>
    <row r="1356" spans="4:34">
      <c r="D1356" s="95"/>
      <c r="E1356" s="198"/>
      <c r="F1356" s="95"/>
      <c r="G1356" s="95"/>
      <c r="H1356" s="95"/>
      <c r="I1356" s="95"/>
      <c r="J1356" s="95"/>
      <c r="K1356" s="95"/>
      <c r="L1356" s="95"/>
      <c r="M1356" s="95"/>
      <c r="N1356" s="95"/>
      <c r="O1356" s="95"/>
      <c r="P1356" s="95"/>
      <c r="Q1356" s="95"/>
      <c r="R1356" s="95"/>
      <c r="S1356" s="95"/>
      <c r="T1356" s="95"/>
      <c r="U1356" s="95"/>
      <c r="V1356" s="95"/>
      <c r="W1356" s="95"/>
      <c r="X1356" s="95"/>
      <c r="Y1356" s="95"/>
      <c r="Z1356" s="95"/>
      <c r="AA1356" s="95"/>
      <c r="AB1356" s="95"/>
      <c r="AC1356" s="95"/>
      <c r="AD1356" s="95"/>
      <c r="AE1356" s="95"/>
      <c r="AF1356" s="95"/>
      <c r="AG1356" s="95"/>
      <c r="AH1356" s="316"/>
    </row>
    <row r="1357" spans="4:34">
      <c r="D1357" s="95"/>
      <c r="E1357" s="198"/>
      <c r="F1357" s="95"/>
      <c r="G1357" s="95"/>
      <c r="H1357" s="95"/>
      <c r="I1357" s="95"/>
      <c r="J1357" s="95"/>
      <c r="K1357" s="95"/>
      <c r="L1357" s="95"/>
      <c r="M1357" s="95"/>
      <c r="N1357" s="95"/>
      <c r="O1357" s="95"/>
      <c r="P1357" s="95"/>
      <c r="Q1357" s="95"/>
      <c r="R1357" s="95"/>
      <c r="S1357" s="95"/>
      <c r="T1357" s="95"/>
      <c r="U1357" s="95"/>
      <c r="V1357" s="95"/>
      <c r="W1357" s="95"/>
      <c r="X1357" s="95"/>
      <c r="Y1357" s="95"/>
      <c r="Z1357" s="95"/>
      <c r="AA1357" s="95"/>
      <c r="AB1357" s="95"/>
      <c r="AC1357" s="95"/>
      <c r="AD1357" s="95"/>
      <c r="AE1357" s="95"/>
      <c r="AF1357" s="95"/>
      <c r="AG1357" s="95"/>
      <c r="AH1357" s="316"/>
    </row>
    <row r="1358" spans="4:34">
      <c r="D1358" s="95"/>
      <c r="E1358" s="198"/>
      <c r="F1358" s="95"/>
      <c r="G1358" s="95"/>
      <c r="H1358" s="95"/>
      <c r="I1358" s="95"/>
      <c r="J1358" s="95"/>
      <c r="K1358" s="95"/>
      <c r="L1358" s="95"/>
      <c r="M1358" s="95"/>
      <c r="N1358" s="95"/>
      <c r="O1358" s="95"/>
      <c r="P1358" s="95"/>
      <c r="Q1358" s="95"/>
      <c r="R1358" s="95"/>
      <c r="S1358" s="95"/>
      <c r="T1358" s="95"/>
      <c r="U1358" s="95"/>
      <c r="V1358" s="95"/>
      <c r="W1358" s="95"/>
      <c r="X1358" s="95"/>
      <c r="Y1358" s="95"/>
      <c r="Z1358" s="95"/>
      <c r="AA1358" s="95"/>
      <c r="AB1358" s="95"/>
      <c r="AC1358" s="95"/>
      <c r="AD1358" s="95"/>
      <c r="AE1358" s="95"/>
      <c r="AF1358" s="95"/>
      <c r="AG1358" s="95"/>
      <c r="AH1358" s="316"/>
    </row>
    <row r="1359" spans="4:34">
      <c r="D1359" s="95"/>
      <c r="E1359" s="198"/>
      <c r="F1359" s="95"/>
      <c r="G1359" s="95"/>
      <c r="H1359" s="95"/>
      <c r="I1359" s="95"/>
      <c r="J1359" s="95"/>
      <c r="K1359" s="95"/>
      <c r="L1359" s="95"/>
      <c r="M1359" s="95"/>
      <c r="N1359" s="95"/>
      <c r="O1359" s="95"/>
      <c r="P1359" s="95"/>
      <c r="Q1359" s="95"/>
      <c r="R1359" s="95"/>
      <c r="S1359" s="95"/>
      <c r="T1359" s="95"/>
      <c r="U1359" s="95"/>
      <c r="V1359" s="95"/>
      <c r="W1359" s="95"/>
      <c r="X1359" s="95"/>
      <c r="Y1359" s="95"/>
      <c r="Z1359" s="95"/>
      <c r="AA1359" s="95"/>
      <c r="AB1359" s="95"/>
      <c r="AC1359" s="95"/>
      <c r="AD1359" s="95"/>
      <c r="AE1359" s="95"/>
      <c r="AF1359" s="95"/>
      <c r="AG1359" s="95"/>
      <c r="AH1359" s="316"/>
    </row>
    <row r="1360" spans="4:34">
      <c r="D1360" s="95"/>
      <c r="E1360" s="198"/>
      <c r="F1360" s="95"/>
      <c r="G1360" s="95"/>
      <c r="H1360" s="95"/>
      <c r="I1360" s="95"/>
      <c r="J1360" s="95"/>
      <c r="K1360" s="95"/>
      <c r="L1360" s="95"/>
      <c r="M1360" s="95"/>
      <c r="N1360" s="95"/>
      <c r="O1360" s="95"/>
      <c r="P1360" s="95"/>
      <c r="Q1360" s="95"/>
      <c r="R1360" s="95"/>
      <c r="S1360" s="95"/>
      <c r="T1360" s="95"/>
      <c r="U1360" s="95"/>
      <c r="V1360" s="95"/>
      <c r="W1360" s="95"/>
      <c r="X1360" s="95"/>
      <c r="Y1360" s="95"/>
      <c r="Z1360" s="95"/>
      <c r="AA1360" s="95"/>
      <c r="AB1360" s="95"/>
      <c r="AC1360" s="95"/>
      <c r="AD1360" s="95"/>
      <c r="AE1360" s="95"/>
      <c r="AF1360" s="95"/>
      <c r="AG1360" s="95"/>
      <c r="AH1360" s="316"/>
    </row>
    <row r="1361" spans="4:34">
      <c r="D1361" s="95"/>
      <c r="E1361" s="198"/>
      <c r="F1361" s="95"/>
      <c r="G1361" s="95"/>
      <c r="H1361" s="95"/>
      <c r="I1361" s="95"/>
      <c r="J1361" s="95"/>
      <c r="K1361" s="95"/>
      <c r="L1361" s="95"/>
      <c r="M1361" s="95"/>
      <c r="N1361" s="95"/>
      <c r="O1361" s="95"/>
      <c r="P1361" s="95"/>
      <c r="Q1361" s="95"/>
      <c r="R1361" s="95"/>
      <c r="S1361" s="95"/>
      <c r="T1361" s="95"/>
      <c r="U1361" s="95"/>
      <c r="V1361" s="95"/>
      <c r="W1361" s="95"/>
      <c r="X1361" s="95"/>
      <c r="Y1361" s="95"/>
      <c r="Z1361" s="95"/>
      <c r="AA1361" s="95"/>
      <c r="AB1361" s="95"/>
      <c r="AC1361" s="95"/>
      <c r="AD1361" s="95"/>
      <c r="AE1361" s="95"/>
      <c r="AF1361" s="95"/>
      <c r="AG1361" s="95"/>
      <c r="AH1361" s="316"/>
    </row>
    <row r="1362" spans="4:34">
      <c r="D1362" s="95"/>
      <c r="E1362" s="198"/>
      <c r="F1362" s="95"/>
      <c r="G1362" s="95"/>
      <c r="H1362" s="95"/>
      <c r="I1362" s="95"/>
      <c r="J1362" s="95"/>
      <c r="K1362" s="95"/>
      <c r="L1362" s="95"/>
      <c r="M1362" s="95"/>
      <c r="N1362" s="95"/>
      <c r="O1362" s="95"/>
      <c r="P1362" s="95"/>
      <c r="Q1362" s="95"/>
      <c r="R1362" s="95"/>
      <c r="S1362" s="95"/>
      <c r="T1362" s="95"/>
      <c r="U1362" s="95"/>
      <c r="V1362" s="95"/>
      <c r="W1362" s="95"/>
      <c r="X1362" s="95"/>
      <c r="Y1362" s="95"/>
      <c r="Z1362" s="95"/>
      <c r="AA1362" s="95"/>
      <c r="AB1362" s="95"/>
      <c r="AC1362" s="95"/>
      <c r="AD1362" s="95"/>
      <c r="AE1362" s="95"/>
      <c r="AF1362" s="95"/>
      <c r="AG1362" s="95"/>
      <c r="AH1362" s="316"/>
    </row>
    <row r="1363" spans="4:34">
      <c r="D1363" s="95"/>
      <c r="E1363" s="198"/>
      <c r="F1363" s="95"/>
      <c r="G1363" s="95"/>
      <c r="H1363" s="95"/>
      <c r="I1363" s="95"/>
      <c r="J1363" s="95"/>
      <c r="K1363" s="95"/>
      <c r="L1363" s="95"/>
      <c r="M1363" s="95"/>
      <c r="N1363" s="95"/>
      <c r="O1363" s="95"/>
      <c r="P1363" s="95"/>
      <c r="Q1363" s="95"/>
      <c r="R1363" s="95"/>
      <c r="S1363" s="95"/>
      <c r="T1363" s="95"/>
      <c r="U1363" s="95"/>
      <c r="V1363" s="95"/>
      <c r="W1363" s="95"/>
      <c r="X1363" s="95"/>
      <c r="Y1363" s="95"/>
      <c r="Z1363" s="95"/>
      <c r="AA1363" s="95"/>
      <c r="AB1363" s="95"/>
      <c r="AC1363" s="95"/>
      <c r="AD1363" s="95"/>
      <c r="AE1363" s="95"/>
      <c r="AF1363" s="95"/>
      <c r="AG1363" s="95"/>
      <c r="AH1363" s="316"/>
    </row>
    <row r="1364" spans="4:34">
      <c r="D1364" s="95"/>
      <c r="E1364" s="198"/>
      <c r="F1364" s="95"/>
      <c r="G1364" s="95"/>
      <c r="H1364" s="95"/>
      <c r="I1364" s="95"/>
      <c r="J1364" s="95"/>
      <c r="K1364" s="95"/>
      <c r="L1364" s="95"/>
      <c r="M1364" s="95"/>
      <c r="N1364" s="95"/>
      <c r="O1364" s="95"/>
      <c r="P1364" s="95"/>
      <c r="Q1364" s="95"/>
      <c r="R1364" s="95"/>
      <c r="S1364" s="95"/>
      <c r="T1364" s="95"/>
      <c r="U1364" s="95"/>
      <c r="V1364" s="95"/>
      <c r="W1364" s="95"/>
      <c r="X1364" s="95"/>
      <c r="Y1364" s="95"/>
      <c r="Z1364" s="95"/>
      <c r="AA1364" s="95"/>
      <c r="AB1364" s="95"/>
      <c r="AC1364" s="95"/>
      <c r="AD1364" s="95"/>
      <c r="AE1364" s="95"/>
      <c r="AF1364" s="95"/>
      <c r="AG1364" s="95"/>
      <c r="AH1364" s="316"/>
    </row>
    <row r="1365" spans="4:34">
      <c r="D1365" s="95"/>
      <c r="E1365" s="198"/>
      <c r="F1365" s="95"/>
      <c r="G1365" s="95"/>
      <c r="H1365" s="95"/>
      <c r="I1365" s="95"/>
      <c r="J1365" s="95"/>
      <c r="K1365" s="95"/>
      <c r="L1365" s="95"/>
      <c r="M1365" s="95"/>
      <c r="N1365" s="95"/>
      <c r="O1365" s="95"/>
      <c r="P1365" s="95"/>
      <c r="Q1365" s="95"/>
      <c r="R1365" s="95"/>
      <c r="S1365" s="95"/>
      <c r="T1365" s="95"/>
      <c r="U1365" s="95"/>
      <c r="V1365" s="95"/>
      <c r="W1365" s="95"/>
      <c r="X1365" s="95"/>
      <c r="Y1365" s="95"/>
      <c r="Z1365" s="95"/>
      <c r="AA1365" s="95"/>
      <c r="AB1365" s="95"/>
      <c r="AC1365" s="95"/>
      <c r="AD1365" s="95"/>
      <c r="AE1365" s="95"/>
      <c r="AF1365" s="95"/>
      <c r="AG1365" s="95"/>
      <c r="AH1365" s="316"/>
    </row>
    <row r="1366" spans="4:34">
      <c r="D1366" s="95"/>
      <c r="E1366" s="198"/>
      <c r="F1366" s="95"/>
      <c r="G1366" s="95"/>
      <c r="H1366" s="95"/>
      <c r="I1366" s="95"/>
      <c r="J1366" s="95"/>
      <c r="K1366" s="95"/>
      <c r="L1366" s="95"/>
      <c r="M1366" s="95"/>
      <c r="N1366" s="95"/>
      <c r="O1366" s="95"/>
      <c r="P1366" s="95"/>
      <c r="Q1366" s="95"/>
      <c r="R1366" s="95"/>
      <c r="S1366" s="95"/>
      <c r="T1366" s="95"/>
      <c r="U1366" s="95"/>
      <c r="V1366" s="95"/>
      <c r="W1366" s="95"/>
      <c r="X1366" s="95"/>
      <c r="Y1366" s="95"/>
      <c r="Z1366" s="95"/>
      <c r="AA1366" s="95"/>
      <c r="AB1366" s="95"/>
      <c r="AC1366" s="95"/>
      <c r="AD1366" s="95"/>
      <c r="AE1366" s="95"/>
      <c r="AF1366" s="95"/>
      <c r="AG1366" s="95"/>
      <c r="AH1366" s="316"/>
    </row>
    <row r="1367" spans="4:34">
      <c r="D1367" s="95"/>
      <c r="E1367" s="198"/>
      <c r="F1367" s="95"/>
      <c r="G1367" s="95"/>
      <c r="H1367" s="95"/>
      <c r="I1367" s="95"/>
      <c r="J1367" s="95"/>
      <c r="K1367" s="95"/>
      <c r="L1367" s="95"/>
      <c r="M1367" s="95"/>
      <c r="N1367" s="95"/>
      <c r="O1367" s="95"/>
      <c r="P1367" s="95"/>
      <c r="Q1367" s="95"/>
      <c r="R1367" s="95"/>
      <c r="S1367" s="95"/>
      <c r="T1367" s="95"/>
      <c r="U1367" s="95"/>
      <c r="V1367" s="95"/>
      <c r="W1367" s="95"/>
      <c r="X1367" s="95"/>
      <c r="Y1367" s="95"/>
      <c r="Z1367" s="95"/>
      <c r="AA1367" s="95"/>
      <c r="AB1367" s="95"/>
      <c r="AC1367" s="95"/>
      <c r="AD1367" s="95"/>
      <c r="AE1367" s="95"/>
      <c r="AF1367" s="95"/>
      <c r="AG1367" s="95"/>
      <c r="AH1367" s="316"/>
    </row>
    <row r="1368" spans="4:34">
      <c r="D1368" s="95"/>
      <c r="E1368" s="198"/>
      <c r="F1368" s="95"/>
      <c r="G1368" s="95"/>
      <c r="H1368" s="95"/>
      <c r="I1368" s="95"/>
      <c r="J1368" s="95"/>
      <c r="K1368" s="95"/>
      <c r="L1368" s="95"/>
      <c r="M1368" s="95"/>
      <c r="N1368" s="95"/>
      <c r="O1368" s="95"/>
      <c r="P1368" s="95"/>
      <c r="Q1368" s="95"/>
      <c r="R1368" s="95"/>
      <c r="S1368" s="95"/>
      <c r="T1368" s="95"/>
      <c r="U1368" s="95"/>
      <c r="V1368" s="95"/>
      <c r="W1368" s="95"/>
      <c r="X1368" s="95"/>
      <c r="Y1368" s="95"/>
      <c r="Z1368" s="95"/>
      <c r="AA1368" s="95"/>
      <c r="AB1368" s="95"/>
      <c r="AC1368" s="95"/>
      <c r="AD1368" s="95"/>
      <c r="AE1368" s="95"/>
      <c r="AF1368" s="95"/>
      <c r="AG1368" s="95"/>
      <c r="AH1368" s="316"/>
    </row>
    <row r="1369" spans="4:34">
      <c r="D1369" s="95"/>
      <c r="E1369" s="198"/>
      <c r="F1369" s="95"/>
      <c r="G1369" s="95"/>
      <c r="H1369" s="95"/>
      <c r="I1369" s="95"/>
      <c r="J1369" s="95"/>
      <c r="K1369" s="95"/>
      <c r="L1369" s="95"/>
      <c r="M1369" s="95"/>
      <c r="N1369" s="95"/>
      <c r="O1369" s="95"/>
      <c r="P1369" s="95"/>
      <c r="Q1369" s="95"/>
      <c r="R1369" s="95"/>
      <c r="S1369" s="95"/>
      <c r="T1369" s="95"/>
      <c r="U1369" s="95"/>
      <c r="V1369" s="95"/>
      <c r="W1369" s="95"/>
      <c r="X1369" s="95"/>
      <c r="Y1369" s="95"/>
      <c r="Z1369" s="95"/>
      <c r="AA1369" s="95"/>
      <c r="AB1369" s="95"/>
      <c r="AC1369" s="95"/>
      <c r="AD1369" s="95"/>
      <c r="AE1369" s="95"/>
      <c r="AF1369" s="95"/>
      <c r="AG1369" s="95"/>
      <c r="AH1369" s="316"/>
    </row>
    <row r="1370" spans="4:34">
      <c r="D1370" s="95"/>
      <c r="E1370" s="198"/>
      <c r="F1370" s="95"/>
      <c r="G1370" s="95"/>
      <c r="H1370" s="95"/>
      <c r="I1370" s="95"/>
      <c r="J1370" s="95"/>
      <c r="K1370" s="95"/>
      <c r="L1370" s="95"/>
      <c r="M1370" s="95"/>
      <c r="N1370" s="95"/>
      <c r="O1370" s="95"/>
      <c r="P1370" s="95"/>
      <c r="Q1370" s="95"/>
      <c r="R1370" s="95"/>
      <c r="S1370" s="95"/>
      <c r="T1370" s="95"/>
      <c r="U1370" s="95"/>
      <c r="V1370" s="95"/>
      <c r="W1370" s="95"/>
      <c r="X1370" s="95"/>
      <c r="Y1370" s="95"/>
      <c r="Z1370" s="95"/>
      <c r="AA1370" s="95"/>
      <c r="AB1370" s="95"/>
      <c r="AC1370" s="95"/>
      <c r="AD1370" s="95"/>
      <c r="AE1370" s="95"/>
      <c r="AF1370" s="95"/>
      <c r="AG1370" s="95"/>
      <c r="AH1370" s="316"/>
    </row>
    <row r="1371" spans="4:34">
      <c r="D1371" s="95"/>
      <c r="E1371" s="198"/>
      <c r="F1371" s="95"/>
      <c r="G1371" s="95"/>
      <c r="H1371" s="95"/>
      <c r="I1371" s="95"/>
      <c r="J1371" s="95"/>
      <c r="K1371" s="95"/>
      <c r="L1371" s="95"/>
      <c r="M1371" s="95"/>
      <c r="N1371" s="95"/>
      <c r="O1371" s="95"/>
      <c r="P1371" s="95"/>
      <c r="Q1371" s="95"/>
      <c r="R1371" s="95"/>
      <c r="S1371" s="95"/>
      <c r="T1371" s="95"/>
      <c r="U1371" s="95"/>
      <c r="V1371" s="95"/>
      <c r="W1371" s="95"/>
      <c r="X1371" s="95"/>
      <c r="Y1371" s="95"/>
      <c r="Z1371" s="95"/>
      <c r="AA1371" s="95"/>
      <c r="AB1371" s="95"/>
      <c r="AC1371" s="95"/>
      <c r="AD1371" s="95"/>
      <c r="AE1371" s="95"/>
      <c r="AF1371" s="95"/>
      <c r="AG1371" s="95"/>
      <c r="AH1371" s="316"/>
    </row>
    <row r="1372" spans="4:34">
      <c r="D1372" s="95"/>
      <c r="E1372" s="198"/>
      <c r="F1372" s="95"/>
      <c r="G1372" s="95"/>
      <c r="H1372" s="95"/>
      <c r="I1372" s="95"/>
      <c r="J1372" s="95"/>
      <c r="K1372" s="95"/>
      <c r="L1372" s="95"/>
      <c r="M1372" s="95"/>
      <c r="N1372" s="95"/>
      <c r="O1372" s="95"/>
      <c r="P1372" s="95"/>
      <c r="Q1372" s="95"/>
      <c r="R1372" s="95"/>
      <c r="S1372" s="95"/>
      <c r="T1372" s="95"/>
      <c r="U1372" s="95"/>
      <c r="V1372" s="95"/>
      <c r="W1372" s="95"/>
      <c r="X1372" s="95"/>
      <c r="Y1372" s="95"/>
      <c r="Z1372" s="95"/>
      <c r="AA1372" s="95"/>
      <c r="AB1372" s="95"/>
      <c r="AC1372" s="95"/>
      <c r="AD1372" s="95"/>
      <c r="AE1372" s="95"/>
      <c r="AF1372" s="95"/>
      <c r="AG1372" s="95"/>
      <c r="AH1372" s="316"/>
    </row>
    <row r="1373" spans="4:34">
      <c r="D1373" s="95"/>
      <c r="E1373" s="198"/>
      <c r="F1373" s="95"/>
      <c r="G1373" s="95"/>
      <c r="H1373" s="95"/>
      <c r="I1373" s="95"/>
      <c r="J1373" s="95"/>
      <c r="K1373" s="95"/>
      <c r="L1373" s="95"/>
      <c r="M1373" s="95"/>
      <c r="N1373" s="95"/>
      <c r="O1373" s="95"/>
      <c r="P1373" s="95"/>
      <c r="Q1373" s="95"/>
      <c r="R1373" s="95"/>
      <c r="S1373" s="95"/>
      <c r="T1373" s="95"/>
      <c r="U1373" s="95"/>
      <c r="V1373" s="95"/>
      <c r="W1373" s="95"/>
      <c r="X1373" s="95"/>
      <c r="Y1373" s="95"/>
      <c r="Z1373" s="95"/>
      <c r="AA1373" s="95"/>
      <c r="AB1373" s="95"/>
      <c r="AC1373" s="95"/>
      <c r="AD1373" s="95"/>
      <c r="AE1373" s="95"/>
      <c r="AF1373" s="95"/>
      <c r="AG1373" s="95"/>
      <c r="AH1373" s="316"/>
    </row>
    <row r="1374" spans="4:34">
      <c r="D1374" s="95"/>
      <c r="E1374" s="198"/>
      <c r="F1374" s="95"/>
      <c r="G1374" s="95"/>
      <c r="H1374" s="95"/>
      <c r="I1374" s="95"/>
      <c r="J1374" s="95"/>
      <c r="K1374" s="95"/>
      <c r="L1374" s="95"/>
      <c r="M1374" s="95"/>
      <c r="N1374" s="95"/>
      <c r="O1374" s="95"/>
      <c r="P1374" s="95"/>
      <c r="Q1374" s="95"/>
      <c r="R1374" s="95"/>
      <c r="S1374" s="95"/>
      <c r="T1374" s="95"/>
      <c r="U1374" s="95"/>
      <c r="V1374" s="95"/>
      <c r="W1374" s="95"/>
      <c r="X1374" s="95"/>
      <c r="Y1374" s="95"/>
      <c r="Z1374" s="95"/>
      <c r="AA1374" s="95"/>
      <c r="AB1374" s="95"/>
      <c r="AC1374" s="95"/>
      <c r="AD1374" s="95"/>
      <c r="AE1374" s="95"/>
      <c r="AF1374" s="95"/>
      <c r="AG1374" s="95"/>
      <c r="AH1374" s="316"/>
    </row>
    <row r="1375" spans="4:34">
      <c r="D1375" s="95"/>
      <c r="E1375" s="198"/>
      <c r="F1375" s="95"/>
      <c r="G1375" s="95"/>
      <c r="H1375" s="95"/>
      <c r="I1375" s="95"/>
      <c r="J1375" s="95"/>
      <c r="K1375" s="95"/>
      <c r="L1375" s="95"/>
      <c r="M1375" s="95"/>
      <c r="N1375" s="95"/>
      <c r="O1375" s="95"/>
      <c r="P1375" s="95"/>
      <c r="Q1375" s="95"/>
      <c r="R1375" s="95"/>
      <c r="S1375" s="95"/>
      <c r="T1375" s="95"/>
      <c r="U1375" s="95"/>
      <c r="V1375" s="95"/>
      <c r="W1375" s="95"/>
      <c r="X1375" s="95"/>
      <c r="Y1375" s="95"/>
      <c r="Z1375" s="95"/>
      <c r="AA1375" s="95"/>
      <c r="AB1375" s="95"/>
      <c r="AC1375" s="95"/>
      <c r="AD1375" s="95"/>
      <c r="AE1375" s="95"/>
      <c r="AF1375" s="95"/>
      <c r="AG1375" s="95"/>
      <c r="AH1375" s="316"/>
    </row>
    <row r="1376" spans="4:34">
      <c r="D1376" s="95"/>
      <c r="E1376" s="198"/>
      <c r="F1376" s="95"/>
      <c r="G1376" s="95"/>
      <c r="H1376" s="95"/>
      <c r="I1376" s="95"/>
      <c r="J1376" s="95"/>
      <c r="K1376" s="95"/>
      <c r="L1376" s="95"/>
      <c r="M1376" s="95"/>
      <c r="N1376" s="95"/>
      <c r="O1376" s="95"/>
      <c r="P1376" s="95"/>
      <c r="Q1376" s="95"/>
      <c r="R1376" s="95"/>
      <c r="S1376" s="95"/>
      <c r="T1376" s="95"/>
      <c r="U1376" s="95"/>
      <c r="V1376" s="95"/>
      <c r="W1376" s="95"/>
      <c r="X1376" s="95"/>
      <c r="Y1376" s="95"/>
      <c r="Z1376" s="95"/>
      <c r="AA1376" s="95"/>
      <c r="AB1376" s="95"/>
      <c r="AC1376" s="95"/>
      <c r="AD1376" s="95"/>
      <c r="AE1376" s="95"/>
      <c r="AF1376" s="95"/>
      <c r="AG1376" s="95"/>
      <c r="AH1376" s="316"/>
    </row>
    <row r="1377" spans="4:34">
      <c r="D1377" s="95"/>
      <c r="E1377" s="198"/>
      <c r="F1377" s="95"/>
      <c r="G1377" s="95"/>
      <c r="H1377" s="95"/>
      <c r="I1377" s="95"/>
      <c r="J1377" s="95"/>
      <c r="K1377" s="95"/>
      <c r="L1377" s="95"/>
      <c r="M1377" s="95"/>
      <c r="N1377" s="95"/>
      <c r="O1377" s="95"/>
      <c r="P1377" s="95"/>
      <c r="Q1377" s="95"/>
      <c r="R1377" s="95"/>
      <c r="S1377" s="95"/>
      <c r="T1377" s="95"/>
      <c r="U1377" s="95"/>
      <c r="V1377" s="95"/>
      <c r="W1377" s="95"/>
      <c r="X1377" s="95"/>
      <c r="Y1377" s="95"/>
      <c r="Z1377" s="95"/>
      <c r="AA1377" s="95"/>
      <c r="AB1377" s="95"/>
      <c r="AC1377" s="95"/>
      <c r="AD1377" s="95"/>
      <c r="AE1377" s="95"/>
      <c r="AF1377" s="95"/>
      <c r="AG1377" s="95"/>
      <c r="AH1377" s="316"/>
    </row>
    <row r="1378" spans="4:34">
      <c r="D1378" s="95"/>
      <c r="E1378" s="198"/>
      <c r="F1378" s="95"/>
      <c r="G1378" s="95"/>
      <c r="H1378" s="95"/>
      <c r="I1378" s="95"/>
      <c r="J1378" s="95"/>
      <c r="K1378" s="95"/>
      <c r="L1378" s="95"/>
      <c r="M1378" s="95"/>
      <c r="N1378" s="95"/>
      <c r="O1378" s="95"/>
      <c r="P1378" s="95"/>
      <c r="Q1378" s="95"/>
      <c r="R1378" s="95"/>
      <c r="S1378" s="95"/>
      <c r="T1378" s="95"/>
      <c r="U1378" s="95"/>
      <c r="V1378" s="95"/>
      <c r="W1378" s="95"/>
      <c r="X1378" s="95"/>
      <c r="Y1378" s="95"/>
      <c r="Z1378" s="95"/>
      <c r="AA1378" s="95"/>
      <c r="AB1378" s="95"/>
      <c r="AC1378" s="95"/>
      <c r="AD1378" s="95"/>
      <c r="AE1378" s="95"/>
      <c r="AF1378" s="95"/>
      <c r="AG1378" s="95"/>
      <c r="AH1378" s="316"/>
    </row>
    <row r="1379" spans="4:34">
      <c r="D1379" s="95"/>
      <c r="E1379" s="198"/>
      <c r="F1379" s="95"/>
      <c r="G1379" s="95"/>
      <c r="H1379" s="95"/>
      <c r="I1379" s="95"/>
      <c r="J1379" s="95"/>
      <c r="K1379" s="95"/>
      <c r="L1379" s="95"/>
      <c r="M1379" s="95"/>
      <c r="N1379" s="95"/>
      <c r="O1379" s="95"/>
      <c r="P1379" s="95"/>
      <c r="Q1379" s="95"/>
      <c r="R1379" s="95"/>
      <c r="S1379" s="95"/>
      <c r="T1379" s="95"/>
      <c r="U1379" s="95"/>
      <c r="V1379" s="95"/>
      <c r="W1379" s="95"/>
      <c r="X1379" s="95"/>
      <c r="Y1379" s="95"/>
      <c r="Z1379" s="95"/>
      <c r="AA1379" s="95"/>
      <c r="AB1379" s="95"/>
      <c r="AC1379" s="95"/>
      <c r="AD1379" s="95"/>
      <c r="AE1379" s="95"/>
      <c r="AF1379" s="95"/>
      <c r="AG1379" s="95"/>
      <c r="AH1379" s="316"/>
    </row>
    <row r="1380" spans="4:34">
      <c r="D1380" s="95"/>
      <c r="E1380" s="198"/>
      <c r="F1380" s="95"/>
      <c r="G1380" s="95"/>
      <c r="H1380" s="95"/>
      <c r="I1380" s="95"/>
      <c r="J1380" s="95"/>
      <c r="K1380" s="95"/>
      <c r="L1380" s="95"/>
      <c r="M1380" s="95"/>
      <c r="N1380" s="95"/>
      <c r="O1380" s="95"/>
      <c r="P1380" s="95"/>
      <c r="Q1380" s="95"/>
      <c r="R1380" s="95"/>
      <c r="S1380" s="95"/>
      <c r="T1380" s="95"/>
      <c r="U1380" s="95"/>
      <c r="V1380" s="95"/>
      <c r="W1380" s="95"/>
      <c r="X1380" s="95"/>
      <c r="Y1380" s="95"/>
      <c r="Z1380" s="95"/>
      <c r="AA1380" s="95"/>
      <c r="AB1380" s="95"/>
      <c r="AC1380" s="95"/>
      <c r="AD1380" s="95"/>
      <c r="AE1380" s="95"/>
      <c r="AF1380" s="95"/>
      <c r="AG1380" s="95"/>
      <c r="AH1380" s="316"/>
    </row>
    <row r="1381" spans="4:34">
      <c r="D1381" s="95"/>
      <c r="E1381" s="198"/>
      <c r="F1381" s="95"/>
      <c r="G1381" s="95"/>
      <c r="H1381" s="95"/>
      <c r="I1381" s="95"/>
      <c r="J1381" s="95"/>
      <c r="K1381" s="95"/>
      <c r="L1381" s="95"/>
      <c r="M1381" s="95"/>
      <c r="N1381" s="95"/>
      <c r="O1381" s="95"/>
      <c r="P1381" s="95"/>
      <c r="Q1381" s="95"/>
      <c r="R1381" s="95"/>
      <c r="S1381" s="95"/>
      <c r="T1381" s="95"/>
      <c r="U1381" s="95"/>
      <c r="V1381" s="95"/>
      <c r="W1381" s="95"/>
      <c r="X1381" s="95"/>
      <c r="Y1381" s="95"/>
      <c r="Z1381" s="95"/>
      <c r="AA1381" s="95"/>
      <c r="AB1381" s="95"/>
      <c r="AC1381" s="95"/>
      <c r="AD1381" s="95"/>
      <c r="AE1381" s="95"/>
      <c r="AF1381" s="95"/>
      <c r="AG1381" s="95"/>
      <c r="AH1381" s="316"/>
    </row>
    <row r="1382" spans="4:34">
      <c r="D1382" s="95"/>
      <c r="E1382" s="198"/>
      <c r="F1382" s="95"/>
      <c r="G1382" s="95"/>
      <c r="H1382" s="95"/>
      <c r="I1382" s="95"/>
      <c r="J1382" s="95"/>
      <c r="K1382" s="95"/>
      <c r="L1382" s="95"/>
      <c r="M1382" s="95"/>
      <c r="N1382" s="95"/>
      <c r="O1382" s="95"/>
      <c r="P1382" s="95"/>
      <c r="Q1382" s="95"/>
      <c r="R1382" s="95"/>
      <c r="S1382" s="95"/>
      <c r="T1382" s="95"/>
      <c r="U1382" s="95"/>
      <c r="V1382" s="95"/>
      <c r="W1382" s="95"/>
      <c r="X1382" s="95"/>
      <c r="Y1382" s="95"/>
      <c r="Z1382" s="95"/>
      <c r="AA1382" s="95"/>
      <c r="AB1382" s="95"/>
      <c r="AC1382" s="95"/>
      <c r="AD1382" s="95"/>
      <c r="AE1382" s="95"/>
      <c r="AF1382" s="95"/>
      <c r="AG1382" s="95"/>
      <c r="AH1382" s="316"/>
    </row>
    <row r="1383" spans="4:34">
      <c r="D1383" s="95"/>
      <c r="E1383" s="198"/>
      <c r="F1383" s="95"/>
      <c r="G1383" s="95"/>
      <c r="H1383" s="95"/>
      <c r="I1383" s="95"/>
      <c r="J1383" s="95"/>
      <c r="K1383" s="95"/>
      <c r="L1383" s="95"/>
      <c r="M1383" s="95"/>
      <c r="N1383" s="95"/>
      <c r="O1383" s="95"/>
      <c r="P1383" s="95"/>
      <c r="Q1383" s="95"/>
      <c r="R1383" s="95"/>
      <c r="S1383" s="95"/>
      <c r="T1383" s="95"/>
      <c r="U1383" s="95"/>
      <c r="V1383" s="95"/>
      <c r="W1383" s="95"/>
      <c r="X1383" s="95"/>
      <c r="Y1383" s="95"/>
      <c r="Z1383" s="95"/>
      <c r="AA1383" s="95"/>
      <c r="AB1383" s="95"/>
      <c r="AC1383" s="95"/>
      <c r="AD1383" s="95"/>
      <c r="AE1383" s="95"/>
      <c r="AF1383" s="95"/>
      <c r="AG1383" s="95"/>
      <c r="AH1383" s="316"/>
    </row>
    <row r="1384" spans="4:34">
      <c r="D1384" s="95"/>
      <c r="E1384" s="198"/>
      <c r="F1384" s="95"/>
      <c r="G1384" s="95"/>
      <c r="H1384" s="95"/>
      <c r="I1384" s="95"/>
      <c r="J1384" s="95"/>
      <c r="K1384" s="95"/>
      <c r="L1384" s="95"/>
      <c r="M1384" s="95"/>
      <c r="N1384" s="95"/>
      <c r="O1384" s="95"/>
      <c r="P1384" s="95"/>
      <c r="Q1384" s="95"/>
      <c r="R1384" s="95"/>
      <c r="S1384" s="95"/>
      <c r="T1384" s="95"/>
      <c r="U1384" s="95"/>
      <c r="V1384" s="95"/>
      <c r="W1384" s="95"/>
      <c r="X1384" s="95"/>
      <c r="Y1384" s="95"/>
      <c r="Z1384" s="95"/>
      <c r="AA1384" s="95"/>
      <c r="AB1384" s="95"/>
      <c r="AC1384" s="95"/>
      <c r="AD1384" s="95"/>
      <c r="AE1384" s="95"/>
      <c r="AF1384" s="95"/>
      <c r="AG1384" s="95"/>
      <c r="AH1384" s="316"/>
    </row>
    <row r="1385" spans="4:34">
      <c r="D1385" s="95"/>
      <c r="E1385" s="198"/>
      <c r="F1385" s="95"/>
      <c r="G1385" s="95"/>
      <c r="H1385" s="95"/>
      <c r="I1385" s="95"/>
      <c r="J1385" s="95"/>
      <c r="K1385" s="95"/>
      <c r="L1385" s="95"/>
      <c r="M1385" s="95"/>
      <c r="N1385" s="95"/>
      <c r="O1385" s="95"/>
      <c r="P1385" s="95"/>
      <c r="Q1385" s="95"/>
      <c r="R1385" s="95"/>
      <c r="S1385" s="95"/>
      <c r="T1385" s="95"/>
      <c r="U1385" s="95"/>
      <c r="V1385" s="95"/>
      <c r="W1385" s="95"/>
      <c r="X1385" s="95"/>
      <c r="Y1385" s="95"/>
      <c r="Z1385" s="95"/>
      <c r="AA1385" s="95"/>
      <c r="AB1385" s="95"/>
      <c r="AC1385" s="95"/>
      <c r="AD1385" s="95"/>
      <c r="AE1385" s="95"/>
      <c r="AF1385" s="95"/>
      <c r="AG1385" s="95"/>
      <c r="AH1385" s="316"/>
    </row>
    <row r="1386" spans="4:34">
      <c r="D1386" s="95"/>
      <c r="E1386" s="198"/>
      <c r="F1386" s="95"/>
      <c r="G1386" s="95"/>
      <c r="H1386" s="95"/>
      <c r="I1386" s="95"/>
      <c r="J1386" s="95"/>
      <c r="K1386" s="95"/>
      <c r="L1386" s="95"/>
      <c r="M1386" s="95"/>
      <c r="N1386" s="95"/>
      <c r="O1386" s="95"/>
      <c r="P1386" s="95"/>
      <c r="Q1386" s="95"/>
      <c r="R1386" s="95"/>
      <c r="S1386" s="95"/>
      <c r="T1386" s="95"/>
      <c r="U1386" s="95"/>
      <c r="V1386" s="95"/>
      <c r="W1386" s="95"/>
      <c r="X1386" s="95"/>
      <c r="Y1386" s="95"/>
      <c r="Z1386" s="95"/>
      <c r="AA1386" s="95"/>
      <c r="AB1386" s="95"/>
      <c r="AC1386" s="95"/>
      <c r="AD1386" s="95"/>
      <c r="AE1386" s="95"/>
      <c r="AF1386" s="95"/>
      <c r="AG1386" s="95"/>
      <c r="AH1386" s="316"/>
    </row>
    <row r="1387" spans="4:34">
      <c r="D1387" s="95"/>
      <c r="E1387" s="198"/>
      <c r="F1387" s="95"/>
      <c r="G1387" s="95"/>
      <c r="H1387" s="95"/>
      <c r="I1387" s="95"/>
      <c r="J1387" s="95"/>
      <c r="K1387" s="95"/>
      <c r="L1387" s="95"/>
      <c r="M1387" s="95"/>
      <c r="N1387" s="95"/>
      <c r="O1387" s="95"/>
      <c r="P1387" s="95"/>
      <c r="Q1387" s="95"/>
      <c r="R1387" s="95"/>
      <c r="S1387" s="95"/>
      <c r="T1387" s="95"/>
      <c r="U1387" s="95"/>
      <c r="V1387" s="95"/>
      <c r="W1387" s="95"/>
      <c r="X1387" s="95"/>
      <c r="Y1387" s="95"/>
      <c r="Z1387" s="95"/>
      <c r="AA1387" s="95"/>
      <c r="AB1387" s="95"/>
      <c r="AC1387" s="95"/>
      <c r="AD1387" s="95"/>
      <c r="AE1387" s="95"/>
      <c r="AF1387" s="95"/>
      <c r="AG1387" s="95"/>
      <c r="AH1387" s="316"/>
    </row>
    <row r="1388" spans="4:34">
      <c r="D1388" s="95"/>
      <c r="E1388" s="198"/>
      <c r="F1388" s="95"/>
      <c r="G1388" s="95"/>
      <c r="H1388" s="95"/>
      <c r="I1388" s="95"/>
      <c r="J1388" s="95"/>
      <c r="K1388" s="95"/>
      <c r="L1388" s="95"/>
      <c r="M1388" s="95"/>
      <c r="N1388" s="95"/>
      <c r="O1388" s="95"/>
      <c r="P1388" s="95"/>
      <c r="Q1388" s="95"/>
      <c r="R1388" s="95"/>
      <c r="S1388" s="95"/>
      <c r="T1388" s="95"/>
      <c r="U1388" s="95"/>
      <c r="V1388" s="95"/>
      <c r="W1388" s="95"/>
      <c r="X1388" s="95"/>
      <c r="Y1388" s="95"/>
      <c r="Z1388" s="95"/>
      <c r="AA1388" s="95"/>
      <c r="AB1388" s="95"/>
      <c r="AC1388" s="95"/>
      <c r="AD1388" s="95"/>
      <c r="AE1388" s="95"/>
      <c r="AF1388" s="95"/>
      <c r="AG1388" s="95"/>
      <c r="AH1388" s="316"/>
    </row>
    <row r="1389" spans="4:34">
      <c r="D1389" s="95"/>
      <c r="E1389" s="198"/>
      <c r="F1389" s="95"/>
      <c r="G1389" s="95"/>
      <c r="H1389" s="95"/>
      <c r="I1389" s="95"/>
      <c r="J1389" s="95"/>
      <c r="K1389" s="95"/>
      <c r="L1389" s="95"/>
      <c r="M1389" s="95"/>
      <c r="N1389" s="95"/>
      <c r="O1389" s="95"/>
      <c r="P1389" s="95"/>
      <c r="Q1389" s="95"/>
      <c r="R1389" s="95"/>
      <c r="S1389" s="95"/>
      <c r="T1389" s="95"/>
      <c r="U1389" s="95"/>
      <c r="V1389" s="95"/>
      <c r="W1389" s="95"/>
      <c r="X1389" s="95"/>
      <c r="Y1389" s="95"/>
      <c r="Z1389" s="95"/>
      <c r="AA1389" s="95"/>
      <c r="AB1389" s="95"/>
      <c r="AC1389" s="95"/>
      <c r="AD1389" s="95"/>
      <c r="AE1389" s="95"/>
      <c r="AF1389" s="95"/>
      <c r="AG1389" s="95"/>
      <c r="AH1389" s="316"/>
    </row>
    <row r="1390" spans="4:34">
      <c r="D1390" s="95"/>
      <c r="E1390" s="198"/>
      <c r="F1390" s="95"/>
      <c r="G1390" s="95"/>
      <c r="H1390" s="95"/>
      <c r="I1390" s="95"/>
      <c r="J1390" s="95"/>
      <c r="K1390" s="95"/>
      <c r="L1390" s="95"/>
      <c r="M1390" s="95"/>
      <c r="N1390" s="95"/>
      <c r="O1390" s="95"/>
      <c r="P1390" s="95"/>
      <c r="Q1390" s="95"/>
      <c r="R1390" s="95"/>
      <c r="S1390" s="95"/>
      <c r="T1390" s="95"/>
      <c r="U1390" s="95"/>
      <c r="V1390" s="95"/>
      <c r="W1390" s="95"/>
      <c r="X1390" s="95"/>
      <c r="Y1390" s="95"/>
      <c r="Z1390" s="95"/>
      <c r="AA1390" s="95"/>
      <c r="AB1390" s="95"/>
      <c r="AC1390" s="95"/>
      <c r="AD1390" s="95"/>
      <c r="AE1390" s="95"/>
      <c r="AF1390" s="95"/>
      <c r="AG1390" s="95"/>
      <c r="AH1390" s="316"/>
    </row>
    <row r="1391" spans="4:34">
      <c r="D1391" s="95"/>
      <c r="E1391" s="198"/>
      <c r="F1391" s="95"/>
      <c r="G1391" s="95"/>
      <c r="H1391" s="95"/>
      <c r="I1391" s="95"/>
      <c r="J1391" s="95"/>
      <c r="K1391" s="95"/>
      <c r="L1391" s="95"/>
      <c r="M1391" s="95"/>
      <c r="N1391" s="95"/>
      <c r="O1391" s="95"/>
      <c r="P1391" s="95"/>
      <c r="Q1391" s="95"/>
      <c r="R1391" s="95"/>
      <c r="S1391" s="95"/>
      <c r="T1391" s="95"/>
      <c r="U1391" s="95"/>
      <c r="V1391" s="95"/>
      <c r="W1391" s="95"/>
      <c r="X1391" s="95"/>
      <c r="Y1391" s="95"/>
      <c r="Z1391" s="95"/>
      <c r="AA1391" s="95"/>
      <c r="AB1391" s="95"/>
      <c r="AC1391" s="95"/>
      <c r="AD1391" s="95"/>
      <c r="AE1391" s="95"/>
      <c r="AF1391" s="95"/>
      <c r="AG1391" s="95"/>
      <c r="AH1391" s="316"/>
    </row>
    <row r="1392" spans="4:34">
      <c r="D1392" s="95"/>
      <c r="E1392" s="198"/>
      <c r="F1392" s="95"/>
      <c r="G1392" s="95"/>
      <c r="H1392" s="95"/>
      <c r="I1392" s="95"/>
      <c r="J1392" s="95"/>
      <c r="K1392" s="95"/>
      <c r="L1392" s="95"/>
      <c r="M1392" s="95"/>
      <c r="N1392" s="95"/>
      <c r="O1392" s="95"/>
      <c r="P1392" s="95"/>
      <c r="Q1392" s="95"/>
      <c r="R1392" s="95"/>
      <c r="S1392" s="95"/>
      <c r="T1392" s="95"/>
      <c r="U1392" s="95"/>
      <c r="V1392" s="95"/>
      <c r="W1392" s="95"/>
      <c r="X1392" s="95"/>
      <c r="Y1392" s="95"/>
      <c r="Z1392" s="95"/>
      <c r="AA1392" s="95"/>
      <c r="AB1392" s="95"/>
      <c r="AC1392" s="95"/>
      <c r="AD1392" s="95"/>
      <c r="AE1392" s="95"/>
      <c r="AF1392" s="95"/>
      <c r="AG1392" s="95"/>
      <c r="AH1392" s="316"/>
    </row>
    <row r="1393" spans="4:34">
      <c r="D1393" s="95"/>
      <c r="E1393" s="198"/>
      <c r="F1393" s="95"/>
      <c r="G1393" s="95"/>
      <c r="H1393" s="95"/>
      <c r="I1393" s="95"/>
      <c r="J1393" s="95"/>
      <c r="K1393" s="95"/>
      <c r="L1393" s="95"/>
      <c r="M1393" s="95"/>
      <c r="N1393" s="95"/>
      <c r="O1393" s="95"/>
      <c r="P1393" s="95"/>
      <c r="Q1393" s="95"/>
      <c r="R1393" s="95"/>
      <c r="S1393" s="95"/>
      <c r="T1393" s="95"/>
      <c r="U1393" s="95"/>
      <c r="V1393" s="95"/>
      <c r="W1393" s="95"/>
      <c r="X1393" s="95"/>
      <c r="Y1393" s="95"/>
      <c r="Z1393" s="95"/>
      <c r="AA1393" s="95"/>
      <c r="AB1393" s="95"/>
      <c r="AC1393" s="95"/>
      <c r="AD1393" s="95"/>
      <c r="AE1393" s="95"/>
      <c r="AF1393" s="95"/>
      <c r="AG1393" s="95"/>
      <c r="AH1393" s="316"/>
    </row>
    <row r="1394" spans="4:34">
      <c r="D1394" s="95"/>
      <c r="E1394" s="198"/>
      <c r="F1394" s="95"/>
      <c r="G1394" s="95"/>
      <c r="H1394" s="95"/>
      <c r="I1394" s="95"/>
      <c r="J1394" s="95"/>
      <c r="K1394" s="95"/>
      <c r="L1394" s="95"/>
      <c r="M1394" s="95"/>
      <c r="N1394" s="95"/>
      <c r="O1394" s="95"/>
      <c r="P1394" s="95"/>
      <c r="Q1394" s="95"/>
      <c r="R1394" s="95"/>
      <c r="S1394" s="95"/>
      <c r="T1394" s="95"/>
      <c r="U1394" s="95"/>
      <c r="V1394" s="95"/>
      <c r="W1394" s="95"/>
      <c r="X1394" s="95"/>
      <c r="Y1394" s="95"/>
      <c r="Z1394" s="95"/>
      <c r="AA1394" s="95"/>
      <c r="AB1394" s="95"/>
      <c r="AC1394" s="95"/>
      <c r="AD1394" s="95"/>
      <c r="AE1394" s="95"/>
      <c r="AF1394" s="95"/>
      <c r="AG1394" s="95"/>
      <c r="AH1394" s="316"/>
    </row>
    <row r="1395" spans="4:34">
      <c r="D1395" s="95"/>
      <c r="E1395" s="198"/>
      <c r="F1395" s="95"/>
      <c r="G1395" s="95"/>
      <c r="H1395" s="95"/>
      <c r="I1395" s="95"/>
      <c r="J1395" s="95"/>
      <c r="K1395" s="95"/>
      <c r="L1395" s="95"/>
      <c r="M1395" s="95"/>
      <c r="N1395" s="95"/>
      <c r="O1395" s="95"/>
      <c r="P1395" s="95"/>
      <c r="Q1395" s="95"/>
      <c r="R1395" s="95"/>
      <c r="S1395" s="95"/>
      <c r="T1395" s="95"/>
      <c r="U1395" s="95"/>
      <c r="V1395" s="95"/>
      <c r="W1395" s="95"/>
      <c r="X1395" s="95"/>
      <c r="Y1395" s="95"/>
      <c r="Z1395" s="95"/>
      <c r="AA1395" s="95"/>
      <c r="AB1395" s="95"/>
      <c r="AC1395" s="95"/>
      <c r="AD1395" s="95"/>
      <c r="AE1395" s="95"/>
      <c r="AF1395" s="95"/>
      <c r="AG1395" s="95"/>
      <c r="AH1395" s="316"/>
    </row>
    <row r="1396" spans="4:34">
      <c r="D1396" s="95"/>
      <c r="E1396" s="198"/>
      <c r="F1396" s="95"/>
      <c r="G1396" s="95"/>
      <c r="H1396" s="95"/>
      <c r="I1396" s="95"/>
      <c r="J1396" s="95"/>
      <c r="K1396" s="95"/>
      <c r="L1396" s="95"/>
      <c r="M1396" s="95"/>
      <c r="N1396" s="95"/>
      <c r="O1396" s="95"/>
      <c r="P1396" s="95"/>
      <c r="Q1396" s="95"/>
      <c r="R1396" s="95"/>
      <c r="S1396" s="95"/>
      <c r="T1396" s="95"/>
      <c r="U1396" s="95"/>
      <c r="V1396" s="95"/>
      <c r="W1396" s="95"/>
      <c r="X1396" s="95"/>
      <c r="Y1396" s="95"/>
      <c r="Z1396" s="95"/>
      <c r="AA1396" s="95"/>
      <c r="AB1396" s="95"/>
      <c r="AC1396" s="95"/>
      <c r="AD1396" s="95"/>
      <c r="AE1396" s="95"/>
      <c r="AF1396" s="95"/>
      <c r="AG1396" s="95"/>
      <c r="AH1396" s="316"/>
    </row>
    <row r="1397" spans="4:34">
      <c r="D1397" s="95"/>
      <c r="E1397" s="198"/>
      <c r="F1397" s="95"/>
      <c r="G1397" s="95"/>
      <c r="H1397" s="95"/>
      <c r="I1397" s="95"/>
      <c r="J1397" s="95"/>
      <c r="K1397" s="95"/>
      <c r="L1397" s="95"/>
      <c r="M1397" s="95"/>
      <c r="N1397" s="95"/>
      <c r="O1397" s="95"/>
      <c r="P1397" s="95"/>
      <c r="Q1397" s="95"/>
      <c r="R1397" s="95"/>
      <c r="S1397" s="95"/>
      <c r="T1397" s="95"/>
      <c r="U1397" s="95"/>
      <c r="V1397" s="95"/>
      <c r="W1397" s="95"/>
      <c r="X1397" s="95"/>
      <c r="Y1397" s="95"/>
      <c r="Z1397" s="95"/>
      <c r="AA1397" s="95"/>
      <c r="AB1397" s="95"/>
      <c r="AC1397" s="95"/>
      <c r="AD1397" s="95"/>
      <c r="AE1397" s="95"/>
      <c r="AF1397" s="95"/>
      <c r="AG1397" s="95"/>
      <c r="AH1397" s="316"/>
    </row>
    <row r="1398" spans="4:34">
      <c r="D1398" s="95"/>
      <c r="E1398" s="198"/>
      <c r="F1398" s="95"/>
      <c r="G1398" s="95"/>
      <c r="H1398" s="95"/>
      <c r="I1398" s="95"/>
      <c r="J1398" s="95"/>
      <c r="K1398" s="95"/>
      <c r="L1398" s="95"/>
      <c r="M1398" s="95"/>
      <c r="N1398" s="95"/>
      <c r="O1398" s="95"/>
      <c r="P1398" s="95"/>
      <c r="Q1398" s="95"/>
      <c r="R1398" s="95"/>
      <c r="S1398" s="95"/>
      <c r="T1398" s="95"/>
      <c r="U1398" s="95"/>
      <c r="V1398" s="95"/>
      <c r="W1398" s="95"/>
      <c r="X1398" s="95"/>
      <c r="Y1398" s="95"/>
      <c r="Z1398" s="95"/>
      <c r="AA1398" s="95"/>
      <c r="AB1398" s="95"/>
      <c r="AC1398" s="95"/>
      <c r="AD1398" s="95"/>
      <c r="AE1398" s="95"/>
      <c r="AF1398" s="95"/>
      <c r="AG1398" s="95"/>
      <c r="AH1398" s="316"/>
    </row>
    <row r="1399" spans="4:34">
      <c r="D1399" s="95"/>
      <c r="E1399" s="198"/>
      <c r="F1399" s="95"/>
      <c r="G1399" s="95"/>
      <c r="H1399" s="95"/>
      <c r="I1399" s="95"/>
      <c r="J1399" s="95"/>
      <c r="K1399" s="95"/>
      <c r="L1399" s="95"/>
      <c r="M1399" s="95"/>
      <c r="N1399" s="95"/>
      <c r="O1399" s="95"/>
      <c r="P1399" s="95"/>
      <c r="Q1399" s="95"/>
      <c r="R1399" s="95"/>
      <c r="S1399" s="95"/>
      <c r="T1399" s="95"/>
      <c r="U1399" s="95"/>
      <c r="V1399" s="95"/>
      <c r="W1399" s="95"/>
      <c r="X1399" s="95"/>
      <c r="Y1399" s="95"/>
      <c r="Z1399" s="95"/>
      <c r="AA1399" s="95"/>
      <c r="AB1399" s="95"/>
      <c r="AC1399" s="95"/>
      <c r="AD1399" s="95"/>
      <c r="AE1399" s="95"/>
      <c r="AF1399" s="95"/>
      <c r="AG1399" s="95"/>
      <c r="AH1399" s="316"/>
    </row>
    <row r="1400" spans="4:34">
      <c r="D1400" s="95"/>
      <c r="E1400" s="198"/>
      <c r="F1400" s="95"/>
      <c r="G1400" s="95"/>
      <c r="H1400" s="95"/>
      <c r="I1400" s="95"/>
      <c r="J1400" s="95"/>
      <c r="K1400" s="95"/>
      <c r="L1400" s="95"/>
      <c r="M1400" s="95"/>
      <c r="N1400" s="95"/>
      <c r="O1400" s="95"/>
      <c r="P1400" s="95"/>
      <c r="Q1400" s="95"/>
      <c r="R1400" s="95"/>
      <c r="S1400" s="95"/>
      <c r="T1400" s="95"/>
      <c r="U1400" s="95"/>
      <c r="V1400" s="95"/>
      <c r="W1400" s="95"/>
      <c r="X1400" s="95"/>
      <c r="Y1400" s="95"/>
      <c r="Z1400" s="95"/>
      <c r="AA1400" s="95"/>
      <c r="AB1400" s="95"/>
      <c r="AC1400" s="95"/>
      <c r="AD1400" s="95"/>
      <c r="AE1400" s="95"/>
      <c r="AF1400" s="95"/>
      <c r="AG1400" s="95"/>
      <c r="AH1400" s="316"/>
    </row>
    <row r="1401" spans="4:34">
      <c r="D1401" s="95"/>
      <c r="E1401" s="198"/>
      <c r="F1401" s="95"/>
      <c r="G1401" s="95"/>
      <c r="H1401" s="95"/>
      <c r="I1401" s="95"/>
      <c r="J1401" s="95"/>
      <c r="K1401" s="95"/>
      <c r="L1401" s="95"/>
      <c r="M1401" s="95"/>
      <c r="N1401" s="95"/>
      <c r="O1401" s="95"/>
      <c r="P1401" s="95"/>
      <c r="Q1401" s="95"/>
      <c r="R1401" s="95"/>
      <c r="S1401" s="95"/>
      <c r="T1401" s="95"/>
      <c r="U1401" s="95"/>
      <c r="V1401" s="95"/>
      <c r="W1401" s="95"/>
      <c r="X1401" s="95"/>
      <c r="Y1401" s="95"/>
      <c r="Z1401" s="95"/>
      <c r="AA1401" s="95"/>
      <c r="AB1401" s="95"/>
      <c r="AC1401" s="95"/>
      <c r="AD1401" s="95"/>
      <c r="AE1401" s="95"/>
      <c r="AF1401" s="95"/>
      <c r="AG1401" s="95"/>
      <c r="AH1401" s="316"/>
    </row>
    <row r="1402" spans="4:34">
      <c r="D1402" s="95"/>
      <c r="E1402" s="198"/>
      <c r="F1402" s="95"/>
      <c r="G1402" s="95"/>
      <c r="H1402" s="95"/>
      <c r="I1402" s="95"/>
      <c r="J1402" s="95"/>
      <c r="K1402" s="95"/>
      <c r="L1402" s="95"/>
      <c r="M1402" s="95"/>
      <c r="N1402" s="95"/>
      <c r="O1402" s="95"/>
      <c r="P1402" s="95"/>
      <c r="Q1402" s="95"/>
      <c r="R1402" s="95"/>
      <c r="S1402" s="95"/>
      <c r="T1402" s="95"/>
      <c r="U1402" s="95"/>
      <c r="V1402" s="95"/>
      <c r="W1402" s="95"/>
      <c r="X1402" s="95"/>
      <c r="Y1402" s="95"/>
      <c r="Z1402" s="95"/>
      <c r="AA1402" s="95"/>
      <c r="AB1402" s="95"/>
      <c r="AC1402" s="95"/>
      <c r="AD1402" s="95"/>
      <c r="AE1402" s="95"/>
      <c r="AF1402" s="95"/>
      <c r="AG1402" s="95"/>
      <c r="AH1402" s="316"/>
    </row>
    <row r="1403" spans="4:34">
      <c r="D1403" s="95"/>
      <c r="E1403" s="198"/>
      <c r="F1403" s="95"/>
      <c r="G1403" s="95"/>
      <c r="H1403" s="95"/>
      <c r="I1403" s="95"/>
      <c r="J1403" s="95"/>
      <c r="K1403" s="95"/>
      <c r="L1403" s="95"/>
      <c r="M1403" s="95"/>
      <c r="N1403" s="95"/>
      <c r="O1403" s="95"/>
      <c r="P1403" s="95"/>
      <c r="Q1403" s="95"/>
      <c r="R1403" s="95"/>
      <c r="S1403" s="95"/>
      <c r="T1403" s="95"/>
      <c r="U1403" s="95"/>
      <c r="V1403" s="95"/>
      <c r="W1403" s="95"/>
      <c r="X1403" s="95"/>
      <c r="Y1403" s="95"/>
      <c r="Z1403" s="95"/>
      <c r="AA1403" s="95"/>
      <c r="AB1403" s="95"/>
      <c r="AC1403" s="95"/>
      <c r="AD1403" s="95"/>
      <c r="AE1403" s="95"/>
      <c r="AF1403" s="95"/>
      <c r="AG1403" s="95"/>
      <c r="AH1403" s="316"/>
    </row>
    <row r="1404" spans="4:34">
      <c r="D1404" s="95"/>
      <c r="E1404" s="198"/>
      <c r="F1404" s="95"/>
      <c r="G1404" s="95"/>
      <c r="H1404" s="95"/>
      <c r="I1404" s="95"/>
      <c r="J1404" s="95"/>
      <c r="K1404" s="95"/>
      <c r="L1404" s="95"/>
      <c r="M1404" s="95"/>
      <c r="N1404" s="95"/>
      <c r="O1404" s="95"/>
      <c r="P1404" s="95"/>
      <c r="Q1404" s="95"/>
      <c r="R1404" s="95"/>
      <c r="S1404" s="95"/>
      <c r="T1404" s="95"/>
      <c r="U1404" s="95"/>
      <c r="V1404" s="95"/>
      <c r="W1404" s="95"/>
      <c r="X1404" s="95"/>
      <c r="Y1404" s="95"/>
      <c r="Z1404" s="95"/>
      <c r="AA1404" s="95"/>
      <c r="AB1404" s="95"/>
      <c r="AC1404" s="95"/>
      <c r="AD1404" s="95"/>
      <c r="AE1404" s="95"/>
      <c r="AF1404" s="95"/>
      <c r="AG1404" s="95"/>
      <c r="AH1404" s="316"/>
    </row>
    <row r="1405" spans="4:34">
      <c r="D1405" s="95"/>
      <c r="E1405" s="198"/>
      <c r="F1405" s="95"/>
      <c r="G1405" s="95"/>
      <c r="H1405" s="95"/>
      <c r="I1405" s="95"/>
      <c r="J1405" s="95"/>
      <c r="K1405" s="95"/>
      <c r="L1405" s="95"/>
      <c r="M1405" s="95"/>
      <c r="N1405" s="95"/>
      <c r="O1405" s="95"/>
      <c r="P1405" s="95"/>
      <c r="Q1405" s="95"/>
      <c r="R1405" s="95"/>
      <c r="S1405" s="95"/>
      <c r="T1405" s="95"/>
      <c r="U1405" s="95"/>
      <c r="V1405" s="95"/>
      <c r="W1405" s="95"/>
      <c r="X1405" s="95"/>
      <c r="Y1405" s="95"/>
      <c r="Z1405" s="95"/>
      <c r="AA1405" s="95"/>
      <c r="AB1405" s="95"/>
      <c r="AC1405" s="95"/>
      <c r="AD1405" s="95"/>
      <c r="AE1405" s="95"/>
      <c r="AF1405" s="95"/>
      <c r="AG1405" s="95"/>
      <c r="AH1405" s="316"/>
    </row>
    <row r="1406" spans="4:34">
      <c r="D1406" s="95"/>
      <c r="E1406" s="198"/>
      <c r="F1406" s="95"/>
      <c r="G1406" s="95"/>
      <c r="H1406" s="95"/>
      <c r="I1406" s="95"/>
      <c r="J1406" s="95"/>
      <c r="K1406" s="95"/>
      <c r="L1406" s="95"/>
      <c r="M1406" s="95"/>
      <c r="N1406" s="95"/>
      <c r="O1406" s="95"/>
      <c r="P1406" s="95"/>
      <c r="Q1406" s="95"/>
      <c r="R1406" s="95"/>
      <c r="S1406" s="95"/>
      <c r="T1406" s="95"/>
      <c r="U1406" s="95"/>
      <c r="V1406" s="95"/>
      <c r="W1406" s="95"/>
      <c r="X1406" s="95"/>
      <c r="Y1406" s="95"/>
      <c r="Z1406" s="95"/>
      <c r="AA1406" s="95"/>
      <c r="AB1406" s="95"/>
      <c r="AC1406" s="95"/>
      <c r="AD1406" s="95"/>
      <c r="AE1406" s="95"/>
      <c r="AF1406" s="95"/>
      <c r="AG1406" s="95"/>
      <c r="AH1406" s="316"/>
    </row>
    <row r="1407" spans="4:34">
      <c r="D1407" s="95"/>
      <c r="E1407" s="198"/>
      <c r="F1407" s="95"/>
      <c r="G1407" s="95"/>
      <c r="H1407" s="95"/>
      <c r="I1407" s="95"/>
      <c r="J1407" s="95"/>
      <c r="K1407" s="95"/>
      <c r="L1407" s="95"/>
      <c r="M1407" s="95"/>
      <c r="N1407" s="95"/>
      <c r="O1407" s="95"/>
      <c r="P1407" s="95"/>
      <c r="Q1407" s="95"/>
      <c r="R1407" s="95"/>
      <c r="S1407" s="95"/>
      <c r="T1407" s="95"/>
      <c r="U1407" s="95"/>
      <c r="V1407" s="95"/>
      <c r="W1407" s="95"/>
      <c r="X1407" s="95"/>
      <c r="Y1407" s="95"/>
      <c r="Z1407" s="95"/>
      <c r="AA1407" s="95"/>
      <c r="AB1407" s="95"/>
      <c r="AC1407" s="95"/>
      <c r="AD1407" s="95"/>
      <c r="AE1407" s="95"/>
      <c r="AF1407" s="95"/>
      <c r="AG1407" s="95"/>
      <c r="AH1407" s="316"/>
    </row>
    <row r="1408" spans="4:34">
      <c r="D1408" s="95"/>
      <c r="E1408" s="198"/>
      <c r="F1408" s="95"/>
      <c r="G1408" s="95"/>
      <c r="H1408" s="95"/>
      <c r="I1408" s="95"/>
      <c r="J1408" s="95"/>
      <c r="K1408" s="95"/>
      <c r="L1408" s="95"/>
      <c r="M1408" s="95"/>
      <c r="N1408" s="95"/>
      <c r="O1408" s="95"/>
      <c r="P1408" s="95"/>
      <c r="Q1408" s="95"/>
      <c r="R1408" s="95"/>
      <c r="S1408" s="95"/>
      <c r="T1408" s="95"/>
      <c r="U1408" s="95"/>
      <c r="V1408" s="95"/>
      <c r="W1408" s="95"/>
      <c r="X1408" s="95"/>
      <c r="Y1408" s="95"/>
      <c r="Z1408" s="95"/>
      <c r="AA1408" s="95"/>
      <c r="AB1408" s="95"/>
      <c r="AC1408" s="95"/>
      <c r="AD1408" s="95"/>
      <c r="AE1408" s="95"/>
      <c r="AF1408" s="95"/>
      <c r="AG1408" s="95"/>
      <c r="AH1408" s="316"/>
    </row>
    <row r="1409" spans="4:34">
      <c r="D1409" s="95"/>
      <c r="E1409" s="198"/>
      <c r="F1409" s="95"/>
      <c r="G1409" s="95"/>
      <c r="H1409" s="95"/>
      <c r="I1409" s="95"/>
      <c r="J1409" s="95"/>
      <c r="K1409" s="95"/>
      <c r="L1409" s="95"/>
      <c r="M1409" s="95"/>
      <c r="N1409" s="95"/>
      <c r="O1409" s="95"/>
      <c r="P1409" s="95"/>
      <c r="Q1409" s="95"/>
      <c r="R1409" s="95"/>
      <c r="S1409" s="95"/>
      <c r="T1409" s="95"/>
      <c r="U1409" s="95"/>
      <c r="V1409" s="95"/>
      <c r="W1409" s="95"/>
      <c r="X1409" s="95"/>
      <c r="Y1409" s="95"/>
      <c r="Z1409" s="95"/>
      <c r="AA1409" s="95"/>
      <c r="AB1409" s="95"/>
      <c r="AC1409" s="95"/>
      <c r="AD1409" s="95"/>
      <c r="AE1409" s="95"/>
      <c r="AF1409" s="95"/>
      <c r="AG1409" s="95"/>
      <c r="AH1409" s="316"/>
    </row>
    <row r="1410" spans="4:34">
      <c r="D1410" s="95"/>
      <c r="E1410" s="198"/>
      <c r="F1410" s="95"/>
      <c r="G1410" s="95"/>
      <c r="H1410" s="95"/>
      <c r="I1410" s="95"/>
      <c r="J1410" s="95"/>
      <c r="K1410" s="95"/>
      <c r="L1410" s="95"/>
      <c r="M1410" s="95"/>
      <c r="N1410" s="95"/>
      <c r="O1410" s="95"/>
      <c r="P1410" s="95"/>
      <c r="Q1410" s="95"/>
      <c r="R1410" s="95"/>
      <c r="S1410" s="95"/>
      <c r="T1410" s="95"/>
      <c r="U1410" s="95"/>
      <c r="V1410" s="95"/>
      <c r="W1410" s="95"/>
      <c r="X1410" s="95"/>
      <c r="Y1410" s="95"/>
      <c r="Z1410" s="95"/>
      <c r="AA1410" s="95"/>
      <c r="AB1410" s="95"/>
      <c r="AC1410" s="95"/>
      <c r="AD1410" s="95"/>
      <c r="AE1410" s="95"/>
      <c r="AF1410" s="95"/>
      <c r="AG1410" s="95"/>
      <c r="AH1410" s="316"/>
    </row>
    <row r="1411" spans="4:34">
      <c r="D1411" s="95"/>
      <c r="E1411" s="198"/>
      <c r="F1411" s="95"/>
      <c r="G1411" s="95"/>
      <c r="H1411" s="95"/>
      <c r="I1411" s="95"/>
      <c r="J1411" s="95"/>
      <c r="K1411" s="95"/>
      <c r="L1411" s="95"/>
      <c r="M1411" s="95"/>
      <c r="N1411" s="95"/>
      <c r="O1411" s="95"/>
      <c r="P1411" s="95"/>
      <c r="Q1411" s="95"/>
      <c r="R1411" s="95"/>
      <c r="S1411" s="95"/>
      <c r="T1411" s="95"/>
      <c r="U1411" s="95"/>
      <c r="V1411" s="95"/>
      <c r="W1411" s="95"/>
      <c r="X1411" s="95"/>
      <c r="Y1411" s="95"/>
      <c r="Z1411" s="95"/>
      <c r="AA1411" s="95"/>
      <c r="AB1411" s="95"/>
      <c r="AC1411" s="95"/>
      <c r="AD1411" s="95"/>
      <c r="AE1411" s="95"/>
      <c r="AF1411" s="95"/>
      <c r="AG1411" s="95"/>
      <c r="AH1411" s="316"/>
    </row>
    <row r="1412" spans="4:34">
      <c r="D1412" s="95"/>
      <c r="E1412" s="198"/>
      <c r="F1412" s="95"/>
      <c r="G1412" s="95"/>
      <c r="H1412" s="95"/>
      <c r="I1412" s="95"/>
      <c r="J1412" s="95"/>
      <c r="K1412" s="95"/>
      <c r="L1412" s="95"/>
      <c r="M1412" s="95"/>
      <c r="N1412" s="95"/>
      <c r="O1412" s="95"/>
      <c r="P1412" s="95"/>
      <c r="Q1412" s="95"/>
      <c r="R1412" s="95"/>
      <c r="S1412" s="95"/>
      <c r="T1412" s="95"/>
      <c r="U1412" s="95"/>
      <c r="V1412" s="95"/>
      <c r="W1412" s="95"/>
      <c r="X1412" s="95"/>
      <c r="Y1412" s="95"/>
      <c r="Z1412" s="95"/>
      <c r="AA1412" s="95"/>
      <c r="AB1412" s="95"/>
      <c r="AC1412" s="95"/>
      <c r="AD1412" s="95"/>
      <c r="AE1412" s="95"/>
      <c r="AF1412" s="95"/>
      <c r="AG1412" s="95"/>
      <c r="AH1412" s="316"/>
    </row>
    <row r="1413" spans="4:34">
      <c r="D1413" s="95"/>
      <c r="E1413" s="198"/>
      <c r="F1413" s="95"/>
      <c r="G1413" s="95"/>
      <c r="H1413" s="95"/>
      <c r="I1413" s="95"/>
      <c r="J1413" s="95"/>
      <c r="K1413" s="95"/>
      <c r="L1413" s="95"/>
      <c r="M1413" s="95"/>
      <c r="N1413" s="95"/>
      <c r="O1413" s="95"/>
      <c r="P1413" s="95"/>
      <c r="Q1413" s="95"/>
      <c r="R1413" s="95"/>
      <c r="S1413" s="95"/>
      <c r="T1413" s="95"/>
      <c r="U1413" s="95"/>
      <c r="V1413" s="95"/>
      <c r="W1413" s="95"/>
      <c r="X1413" s="95"/>
      <c r="Y1413" s="95"/>
      <c r="Z1413" s="95"/>
      <c r="AA1413" s="95"/>
      <c r="AB1413" s="95"/>
      <c r="AC1413" s="95"/>
      <c r="AD1413" s="95"/>
      <c r="AE1413" s="95"/>
      <c r="AF1413" s="95"/>
      <c r="AG1413" s="95"/>
      <c r="AH1413" s="316"/>
    </row>
    <row r="1414" spans="4:34">
      <c r="D1414" s="95"/>
      <c r="E1414" s="198"/>
      <c r="F1414" s="95"/>
      <c r="G1414" s="95"/>
      <c r="H1414" s="95"/>
      <c r="I1414" s="95"/>
      <c r="J1414" s="95"/>
      <c r="K1414" s="95"/>
      <c r="L1414" s="95"/>
      <c r="M1414" s="95"/>
      <c r="N1414" s="95"/>
      <c r="O1414" s="95"/>
      <c r="P1414" s="95"/>
      <c r="Q1414" s="95"/>
      <c r="R1414" s="95"/>
      <c r="S1414" s="95"/>
      <c r="T1414" s="95"/>
      <c r="U1414" s="95"/>
      <c r="V1414" s="95"/>
      <c r="W1414" s="95"/>
      <c r="X1414" s="95"/>
      <c r="Y1414" s="95"/>
      <c r="Z1414" s="95"/>
      <c r="AA1414" s="95"/>
      <c r="AB1414" s="95"/>
      <c r="AC1414" s="95"/>
      <c r="AD1414" s="95"/>
      <c r="AE1414" s="95"/>
      <c r="AF1414" s="95"/>
      <c r="AG1414" s="95"/>
      <c r="AH1414" s="316"/>
    </row>
    <row r="1415" spans="4:34">
      <c r="D1415" s="95"/>
      <c r="E1415" s="198"/>
      <c r="F1415" s="95"/>
      <c r="G1415" s="95"/>
      <c r="H1415" s="95"/>
      <c r="I1415" s="95"/>
      <c r="J1415" s="95"/>
      <c r="K1415" s="95"/>
      <c r="L1415" s="95"/>
      <c r="M1415" s="95"/>
      <c r="N1415" s="95"/>
      <c r="O1415" s="95"/>
      <c r="P1415" s="95"/>
      <c r="Q1415" s="95"/>
      <c r="R1415" s="95"/>
      <c r="S1415" s="95"/>
      <c r="T1415" s="95"/>
      <c r="U1415" s="95"/>
      <c r="V1415" s="95"/>
      <c r="W1415" s="95"/>
      <c r="X1415" s="95"/>
      <c r="Y1415" s="95"/>
      <c r="Z1415" s="95"/>
      <c r="AA1415" s="95"/>
      <c r="AB1415" s="95"/>
      <c r="AC1415" s="95"/>
      <c r="AD1415" s="95"/>
      <c r="AE1415" s="95"/>
      <c r="AF1415" s="95"/>
      <c r="AG1415" s="95"/>
      <c r="AH1415" s="316"/>
    </row>
    <row r="1416" spans="4:34">
      <c r="D1416" s="95"/>
      <c r="E1416" s="198"/>
      <c r="F1416" s="95"/>
      <c r="G1416" s="95"/>
      <c r="H1416" s="95"/>
      <c r="I1416" s="95"/>
      <c r="J1416" s="95"/>
      <c r="K1416" s="95"/>
      <c r="L1416" s="95"/>
      <c r="M1416" s="95"/>
      <c r="N1416" s="95"/>
      <c r="O1416" s="95"/>
      <c r="P1416" s="95"/>
      <c r="Q1416" s="95"/>
      <c r="R1416" s="95"/>
      <c r="S1416" s="95"/>
      <c r="T1416" s="95"/>
      <c r="U1416" s="95"/>
      <c r="V1416" s="95"/>
      <c r="W1416" s="95"/>
      <c r="X1416" s="95"/>
      <c r="Y1416" s="95"/>
      <c r="Z1416" s="95"/>
      <c r="AA1416" s="95"/>
      <c r="AB1416" s="95"/>
      <c r="AC1416" s="95"/>
      <c r="AD1416" s="95"/>
      <c r="AE1416" s="95"/>
      <c r="AF1416" s="95"/>
      <c r="AG1416" s="95"/>
      <c r="AH1416" s="316"/>
    </row>
    <row r="1417" spans="4:34">
      <c r="D1417" s="95"/>
      <c r="E1417" s="198"/>
      <c r="F1417" s="95"/>
      <c r="G1417" s="95"/>
      <c r="H1417" s="95"/>
      <c r="I1417" s="95"/>
      <c r="J1417" s="95"/>
      <c r="K1417" s="95"/>
      <c r="L1417" s="95"/>
      <c r="M1417" s="95"/>
      <c r="N1417" s="95"/>
      <c r="O1417" s="95"/>
      <c r="P1417" s="95"/>
      <c r="Q1417" s="95"/>
      <c r="R1417" s="95"/>
      <c r="S1417" s="95"/>
      <c r="T1417" s="95"/>
      <c r="U1417" s="95"/>
      <c r="V1417" s="95"/>
      <c r="W1417" s="95"/>
      <c r="X1417" s="95"/>
      <c r="Y1417" s="95"/>
      <c r="Z1417" s="95"/>
      <c r="AA1417" s="95"/>
      <c r="AB1417" s="95"/>
      <c r="AC1417" s="95"/>
      <c r="AD1417" s="95"/>
      <c r="AE1417" s="95"/>
      <c r="AF1417" s="95"/>
      <c r="AG1417" s="95"/>
      <c r="AH1417" s="316"/>
    </row>
    <row r="1418" spans="4:34">
      <c r="D1418" s="95"/>
      <c r="E1418" s="198"/>
      <c r="F1418" s="95"/>
      <c r="G1418" s="95"/>
      <c r="H1418" s="95"/>
      <c r="I1418" s="95"/>
      <c r="J1418" s="95"/>
      <c r="K1418" s="95"/>
      <c r="L1418" s="95"/>
      <c r="M1418" s="95"/>
      <c r="N1418" s="95"/>
      <c r="O1418" s="95"/>
      <c r="P1418" s="95"/>
      <c r="Q1418" s="95"/>
      <c r="R1418" s="95"/>
      <c r="S1418" s="95"/>
      <c r="T1418" s="95"/>
      <c r="U1418" s="95"/>
      <c r="V1418" s="95"/>
      <c r="W1418" s="95"/>
      <c r="X1418" s="95"/>
      <c r="Y1418" s="95"/>
      <c r="Z1418" s="95"/>
      <c r="AA1418" s="95"/>
      <c r="AB1418" s="95"/>
      <c r="AC1418" s="95"/>
      <c r="AD1418" s="95"/>
      <c r="AE1418" s="95"/>
      <c r="AF1418" s="95"/>
      <c r="AG1418" s="95"/>
      <c r="AH1418" s="316"/>
    </row>
    <row r="1419" spans="4:34">
      <c r="D1419" s="95"/>
      <c r="E1419" s="198"/>
      <c r="F1419" s="95"/>
      <c r="G1419" s="95"/>
      <c r="H1419" s="95"/>
      <c r="I1419" s="95"/>
      <c r="J1419" s="95"/>
      <c r="K1419" s="95"/>
      <c r="L1419" s="95"/>
      <c r="M1419" s="95"/>
      <c r="N1419" s="95"/>
      <c r="O1419" s="95"/>
      <c r="P1419" s="95"/>
      <c r="Q1419" s="95"/>
      <c r="R1419" s="95"/>
      <c r="S1419" s="95"/>
      <c r="T1419" s="95"/>
      <c r="U1419" s="95"/>
      <c r="V1419" s="95"/>
      <c r="W1419" s="95"/>
      <c r="X1419" s="95"/>
      <c r="Y1419" s="95"/>
      <c r="Z1419" s="95"/>
      <c r="AA1419" s="95"/>
      <c r="AB1419" s="95"/>
      <c r="AC1419" s="95"/>
      <c r="AD1419" s="95"/>
      <c r="AE1419" s="95"/>
      <c r="AF1419" s="95"/>
      <c r="AG1419" s="95"/>
      <c r="AH1419" s="316"/>
    </row>
    <row r="1420" spans="4:34">
      <c r="D1420" s="95"/>
      <c r="E1420" s="198"/>
      <c r="F1420" s="95"/>
      <c r="G1420" s="95"/>
      <c r="H1420" s="95"/>
      <c r="I1420" s="95"/>
      <c r="J1420" s="95"/>
      <c r="K1420" s="95"/>
      <c r="L1420" s="95"/>
      <c r="M1420" s="95"/>
      <c r="N1420" s="95"/>
      <c r="O1420" s="95"/>
      <c r="P1420" s="95"/>
      <c r="Q1420" s="95"/>
      <c r="R1420" s="95"/>
      <c r="S1420" s="95"/>
      <c r="T1420" s="95"/>
      <c r="U1420" s="95"/>
      <c r="V1420" s="95"/>
      <c r="W1420" s="95"/>
      <c r="X1420" s="95"/>
      <c r="Y1420" s="95"/>
      <c r="Z1420" s="95"/>
      <c r="AA1420" s="95"/>
      <c r="AB1420" s="95"/>
      <c r="AC1420" s="95"/>
      <c r="AD1420" s="95"/>
      <c r="AE1420" s="95"/>
      <c r="AF1420" s="95"/>
      <c r="AG1420" s="95"/>
      <c r="AH1420" s="316"/>
    </row>
    <row r="1421" spans="4:34">
      <c r="D1421" s="95"/>
      <c r="E1421" s="198"/>
      <c r="F1421" s="95"/>
      <c r="G1421" s="95"/>
      <c r="H1421" s="95"/>
      <c r="I1421" s="95"/>
      <c r="J1421" s="95"/>
      <c r="K1421" s="95"/>
      <c r="L1421" s="95"/>
      <c r="M1421" s="95"/>
      <c r="N1421" s="95"/>
      <c r="O1421" s="95"/>
      <c r="P1421" s="95"/>
      <c r="Q1421" s="95"/>
      <c r="R1421" s="95"/>
      <c r="S1421" s="95"/>
      <c r="T1421" s="95"/>
      <c r="U1421" s="95"/>
      <c r="V1421" s="95"/>
      <c r="W1421" s="95"/>
      <c r="X1421" s="95"/>
      <c r="Y1421" s="95"/>
      <c r="Z1421" s="95"/>
      <c r="AA1421" s="95"/>
      <c r="AB1421" s="95"/>
      <c r="AC1421" s="95"/>
      <c r="AD1421" s="95"/>
      <c r="AE1421" s="95"/>
      <c r="AF1421" s="95"/>
      <c r="AG1421" s="95"/>
      <c r="AH1421" s="316"/>
    </row>
    <row r="1422" spans="4:34">
      <c r="D1422" s="95"/>
      <c r="E1422" s="198"/>
      <c r="F1422" s="95"/>
      <c r="G1422" s="95"/>
      <c r="H1422" s="95"/>
      <c r="I1422" s="95"/>
      <c r="J1422" s="95"/>
      <c r="K1422" s="95"/>
      <c r="L1422" s="95"/>
      <c r="M1422" s="95"/>
      <c r="N1422" s="95"/>
      <c r="O1422" s="95"/>
      <c r="P1422" s="95"/>
      <c r="Q1422" s="95"/>
      <c r="R1422" s="95"/>
      <c r="S1422" s="95"/>
      <c r="T1422" s="95"/>
      <c r="U1422" s="95"/>
      <c r="V1422" s="95"/>
      <c r="W1422" s="95"/>
      <c r="X1422" s="95"/>
      <c r="Y1422" s="95"/>
      <c r="Z1422" s="95"/>
      <c r="AA1422" s="95"/>
      <c r="AB1422" s="95"/>
      <c r="AC1422" s="95"/>
      <c r="AD1422" s="95"/>
      <c r="AE1422" s="95"/>
      <c r="AF1422" s="95"/>
      <c r="AG1422" s="95"/>
      <c r="AH1422" s="316"/>
    </row>
    <row r="1423" spans="4:34">
      <c r="D1423" s="95"/>
      <c r="E1423" s="198"/>
      <c r="F1423" s="95"/>
      <c r="G1423" s="95"/>
      <c r="H1423" s="95"/>
      <c r="I1423" s="95"/>
      <c r="J1423" s="95"/>
      <c r="K1423" s="95"/>
      <c r="L1423" s="95"/>
      <c r="M1423" s="95"/>
      <c r="N1423" s="95"/>
      <c r="O1423" s="95"/>
      <c r="P1423" s="95"/>
      <c r="Q1423" s="95"/>
      <c r="R1423" s="95"/>
      <c r="S1423" s="95"/>
      <c r="T1423" s="95"/>
      <c r="U1423" s="95"/>
      <c r="V1423" s="95"/>
      <c r="W1423" s="95"/>
      <c r="X1423" s="95"/>
      <c r="Y1423" s="95"/>
      <c r="Z1423" s="95"/>
      <c r="AA1423" s="95"/>
      <c r="AB1423" s="95"/>
      <c r="AC1423" s="95"/>
      <c r="AD1423" s="95"/>
      <c r="AE1423" s="95"/>
      <c r="AF1423" s="95"/>
      <c r="AG1423" s="95"/>
      <c r="AH1423" s="316"/>
    </row>
    <row r="1424" spans="4:34">
      <c r="D1424" s="95"/>
      <c r="E1424" s="198"/>
      <c r="F1424" s="95"/>
      <c r="G1424" s="95"/>
      <c r="H1424" s="95"/>
      <c r="I1424" s="95"/>
      <c r="J1424" s="95"/>
      <c r="K1424" s="95"/>
      <c r="L1424" s="95"/>
      <c r="M1424" s="95"/>
      <c r="N1424" s="95"/>
      <c r="O1424" s="95"/>
      <c r="P1424" s="95"/>
      <c r="Q1424" s="95"/>
      <c r="R1424" s="95"/>
      <c r="S1424" s="95"/>
      <c r="T1424" s="95"/>
      <c r="U1424" s="95"/>
      <c r="V1424" s="95"/>
      <c r="W1424" s="95"/>
      <c r="X1424" s="95"/>
      <c r="Y1424" s="95"/>
      <c r="Z1424" s="95"/>
      <c r="AA1424" s="95"/>
      <c r="AB1424" s="95"/>
      <c r="AC1424" s="95"/>
      <c r="AD1424" s="95"/>
      <c r="AE1424" s="95"/>
      <c r="AF1424" s="95"/>
      <c r="AG1424" s="95"/>
      <c r="AH1424" s="316"/>
    </row>
    <row r="1425" spans="4:34">
      <c r="D1425" s="95"/>
      <c r="E1425" s="198"/>
      <c r="F1425" s="95"/>
      <c r="G1425" s="95"/>
      <c r="H1425" s="95"/>
      <c r="I1425" s="95"/>
      <c r="J1425" s="95"/>
      <c r="K1425" s="95"/>
      <c r="L1425" s="95"/>
      <c r="M1425" s="95"/>
      <c r="N1425" s="95"/>
      <c r="O1425" s="95"/>
      <c r="P1425" s="95"/>
      <c r="Q1425" s="95"/>
      <c r="R1425" s="95"/>
      <c r="S1425" s="95"/>
      <c r="T1425" s="95"/>
      <c r="U1425" s="95"/>
      <c r="V1425" s="95"/>
      <c r="W1425" s="95"/>
      <c r="X1425" s="95"/>
      <c r="Y1425" s="95"/>
      <c r="Z1425" s="95"/>
      <c r="AA1425" s="95"/>
      <c r="AB1425" s="95"/>
      <c r="AC1425" s="95"/>
      <c r="AD1425" s="95"/>
      <c r="AE1425" s="95"/>
      <c r="AF1425" s="95"/>
      <c r="AG1425" s="95"/>
      <c r="AH1425" s="316"/>
    </row>
    <row r="1426" spans="4:34">
      <c r="D1426" s="95"/>
      <c r="E1426" s="198"/>
      <c r="F1426" s="95"/>
      <c r="G1426" s="95"/>
      <c r="H1426" s="95"/>
      <c r="I1426" s="95"/>
      <c r="J1426" s="95"/>
      <c r="K1426" s="95"/>
      <c r="L1426" s="95"/>
      <c r="M1426" s="95"/>
      <c r="N1426" s="95"/>
      <c r="O1426" s="95"/>
      <c r="P1426" s="95"/>
      <c r="Q1426" s="95"/>
      <c r="R1426" s="95"/>
      <c r="S1426" s="95"/>
      <c r="T1426" s="95"/>
      <c r="U1426" s="95"/>
      <c r="V1426" s="95"/>
      <c r="W1426" s="95"/>
      <c r="X1426" s="95"/>
      <c r="Y1426" s="95"/>
      <c r="Z1426" s="95"/>
      <c r="AA1426" s="95"/>
      <c r="AB1426" s="95"/>
      <c r="AC1426" s="95"/>
      <c r="AD1426" s="95"/>
      <c r="AE1426" s="95"/>
      <c r="AF1426" s="95"/>
      <c r="AG1426" s="95"/>
      <c r="AH1426" s="316"/>
    </row>
    <row r="1427" spans="4:34">
      <c r="D1427" s="95"/>
      <c r="E1427" s="198"/>
      <c r="F1427" s="95"/>
      <c r="G1427" s="95"/>
      <c r="H1427" s="95"/>
      <c r="I1427" s="95"/>
      <c r="J1427" s="95"/>
      <c r="K1427" s="95"/>
      <c r="L1427" s="95"/>
      <c r="M1427" s="95"/>
      <c r="N1427" s="95"/>
      <c r="O1427" s="95"/>
      <c r="P1427" s="95"/>
      <c r="Q1427" s="95"/>
      <c r="R1427" s="95"/>
      <c r="S1427" s="95"/>
      <c r="T1427" s="95"/>
      <c r="U1427" s="95"/>
      <c r="V1427" s="95"/>
      <c r="W1427" s="95"/>
      <c r="X1427" s="95"/>
      <c r="Y1427" s="95"/>
      <c r="Z1427" s="95"/>
      <c r="AA1427" s="95"/>
      <c r="AB1427" s="95"/>
      <c r="AC1427" s="95"/>
      <c r="AD1427" s="95"/>
      <c r="AE1427" s="95"/>
      <c r="AF1427" s="95"/>
      <c r="AG1427" s="95"/>
      <c r="AH1427" s="316"/>
    </row>
    <row r="1428" spans="4:34">
      <c r="D1428" s="95"/>
      <c r="E1428" s="198"/>
      <c r="F1428" s="95"/>
      <c r="G1428" s="95"/>
      <c r="H1428" s="95"/>
      <c r="I1428" s="95"/>
      <c r="J1428" s="95"/>
      <c r="K1428" s="95"/>
      <c r="L1428" s="95"/>
      <c r="M1428" s="95"/>
      <c r="N1428" s="95"/>
      <c r="O1428" s="95"/>
      <c r="P1428" s="95"/>
      <c r="Q1428" s="95"/>
      <c r="R1428" s="95"/>
      <c r="S1428" s="95"/>
      <c r="T1428" s="95"/>
      <c r="U1428" s="95"/>
      <c r="V1428" s="95"/>
      <c r="W1428" s="95"/>
      <c r="X1428" s="95"/>
      <c r="Y1428" s="95"/>
      <c r="Z1428" s="95"/>
      <c r="AA1428" s="95"/>
      <c r="AB1428" s="95"/>
      <c r="AC1428" s="95"/>
      <c r="AD1428" s="95"/>
      <c r="AE1428" s="95"/>
      <c r="AF1428" s="95"/>
      <c r="AG1428" s="95"/>
      <c r="AH1428" s="316"/>
    </row>
    <row r="1429" spans="4:34">
      <c r="D1429" s="95"/>
      <c r="E1429" s="198"/>
      <c r="F1429" s="95"/>
      <c r="G1429" s="95"/>
      <c r="H1429" s="95"/>
      <c r="I1429" s="95"/>
      <c r="J1429" s="95"/>
      <c r="K1429" s="95"/>
      <c r="L1429" s="95"/>
      <c r="M1429" s="95"/>
      <c r="N1429" s="95"/>
      <c r="O1429" s="95"/>
      <c r="P1429" s="95"/>
      <c r="Q1429" s="95"/>
      <c r="R1429" s="95"/>
      <c r="S1429" s="95"/>
      <c r="T1429" s="95"/>
      <c r="U1429" s="95"/>
      <c r="V1429" s="95"/>
      <c r="W1429" s="95"/>
      <c r="X1429" s="95"/>
      <c r="Y1429" s="95"/>
      <c r="Z1429" s="95"/>
      <c r="AA1429" s="95"/>
      <c r="AB1429" s="95"/>
      <c r="AC1429" s="95"/>
      <c r="AD1429" s="95"/>
      <c r="AE1429" s="95"/>
      <c r="AF1429" s="95"/>
      <c r="AG1429" s="95"/>
      <c r="AH1429" s="316"/>
    </row>
    <row r="1430" spans="4:34">
      <c r="D1430" s="95"/>
      <c r="E1430" s="198"/>
      <c r="F1430" s="95"/>
      <c r="G1430" s="95"/>
      <c r="H1430" s="95"/>
      <c r="I1430" s="95"/>
      <c r="J1430" s="95"/>
      <c r="K1430" s="95"/>
      <c r="L1430" s="95"/>
      <c r="M1430" s="95"/>
      <c r="N1430" s="95"/>
      <c r="O1430" s="95"/>
      <c r="P1430" s="95"/>
      <c r="Q1430" s="95"/>
      <c r="R1430" s="95"/>
      <c r="S1430" s="95"/>
      <c r="T1430" s="95"/>
      <c r="U1430" s="95"/>
      <c r="V1430" s="95"/>
      <c r="W1430" s="95"/>
      <c r="X1430" s="95"/>
      <c r="Y1430" s="95"/>
      <c r="Z1430" s="95"/>
      <c r="AA1430" s="95"/>
      <c r="AB1430" s="95"/>
      <c r="AC1430" s="95"/>
      <c r="AD1430" s="95"/>
      <c r="AE1430" s="95"/>
      <c r="AF1430" s="95"/>
      <c r="AG1430" s="95"/>
      <c r="AH1430" s="316"/>
    </row>
    <row r="1431" spans="4:34">
      <c r="D1431" s="95"/>
      <c r="E1431" s="198"/>
      <c r="F1431" s="95"/>
      <c r="G1431" s="95"/>
      <c r="H1431" s="95"/>
      <c r="I1431" s="95"/>
      <c r="J1431" s="95"/>
      <c r="K1431" s="95"/>
      <c r="L1431" s="95"/>
      <c r="M1431" s="95"/>
      <c r="N1431" s="95"/>
      <c r="O1431" s="95"/>
      <c r="P1431" s="95"/>
      <c r="Q1431" s="95"/>
      <c r="R1431" s="95"/>
      <c r="S1431" s="95"/>
      <c r="T1431" s="95"/>
      <c r="U1431" s="95"/>
      <c r="V1431" s="95"/>
      <c r="W1431" s="95"/>
      <c r="X1431" s="95"/>
      <c r="Y1431" s="95"/>
      <c r="Z1431" s="95"/>
      <c r="AA1431" s="95"/>
      <c r="AB1431" s="95"/>
      <c r="AC1431" s="95"/>
      <c r="AD1431" s="95"/>
      <c r="AE1431" s="95"/>
      <c r="AF1431" s="95"/>
      <c r="AG1431" s="95"/>
      <c r="AH1431" s="316"/>
    </row>
    <row r="1432" spans="4:34">
      <c r="D1432" s="95"/>
      <c r="E1432" s="198"/>
      <c r="F1432" s="95"/>
      <c r="G1432" s="95"/>
      <c r="H1432" s="95"/>
      <c r="I1432" s="95"/>
      <c r="J1432" s="95"/>
      <c r="K1432" s="95"/>
      <c r="L1432" s="95"/>
      <c r="M1432" s="95"/>
      <c r="N1432" s="95"/>
      <c r="O1432" s="95"/>
      <c r="P1432" s="95"/>
      <c r="Q1432" s="95"/>
      <c r="R1432" s="95"/>
      <c r="S1432" s="95"/>
      <c r="T1432" s="95"/>
      <c r="U1432" s="95"/>
      <c r="V1432" s="95"/>
      <c r="W1432" s="95"/>
      <c r="X1432" s="95"/>
      <c r="Y1432" s="95"/>
      <c r="Z1432" s="95"/>
      <c r="AA1432" s="95"/>
      <c r="AB1432" s="95"/>
      <c r="AC1432" s="95"/>
      <c r="AD1432" s="95"/>
      <c r="AE1432" s="95"/>
      <c r="AF1432" s="95"/>
      <c r="AG1432" s="95"/>
      <c r="AH1432" s="316"/>
    </row>
    <row r="1433" spans="4:34">
      <c r="D1433" s="95"/>
      <c r="E1433" s="198"/>
      <c r="F1433" s="95"/>
      <c r="G1433" s="95"/>
      <c r="H1433" s="95"/>
      <c r="I1433" s="95"/>
      <c r="J1433" s="95"/>
      <c r="K1433" s="95"/>
      <c r="L1433" s="95"/>
      <c r="M1433" s="95"/>
      <c r="N1433" s="95"/>
      <c r="O1433" s="95"/>
      <c r="P1433" s="95"/>
      <c r="Q1433" s="95"/>
      <c r="R1433" s="95"/>
      <c r="S1433" s="95"/>
      <c r="T1433" s="95"/>
      <c r="U1433" s="95"/>
      <c r="V1433" s="95"/>
      <c r="W1433" s="95"/>
      <c r="X1433" s="95"/>
      <c r="Y1433" s="95"/>
      <c r="Z1433" s="95"/>
      <c r="AA1433" s="95"/>
      <c r="AB1433" s="95"/>
      <c r="AC1433" s="95"/>
      <c r="AD1433" s="95"/>
      <c r="AE1433" s="95"/>
      <c r="AF1433" s="95"/>
      <c r="AG1433" s="95"/>
      <c r="AH1433" s="316"/>
    </row>
    <row r="1434" spans="4:34">
      <c r="D1434" s="95"/>
      <c r="E1434" s="198"/>
      <c r="F1434" s="95"/>
      <c r="G1434" s="95"/>
      <c r="H1434" s="95"/>
      <c r="I1434" s="95"/>
      <c r="J1434" s="95"/>
      <c r="K1434" s="95"/>
      <c r="L1434" s="95"/>
      <c r="M1434" s="95"/>
      <c r="N1434" s="95"/>
      <c r="O1434" s="95"/>
      <c r="P1434" s="95"/>
      <c r="Q1434" s="95"/>
      <c r="R1434" s="95"/>
      <c r="S1434" s="95"/>
      <c r="T1434" s="95"/>
      <c r="U1434" s="95"/>
      <c r="V1434" s="95"/>
      <c r="W1434" s="95"/>
      <c r="X1434" s="95"/>
      <c r="Y1434" s="95"/>
      <c r="Z1434" s="95"/>
      <c r="AA1434" s="95"/>
      <c r="AB1434" s="95"/>
      <c r="AC1434" s="95"/>
      <c r="AD1434" s="95"/>
      <c r="AE1434" s="95"/>
      <c r="AF1434" s="95"/>
      <c r="AG1434" s="95"/>
      <c r="AH1434" s="316"/>
    </row>
    <row r="1435" spans="4:34">
      <c r="D1435" s="95"/>
      <c r="E1435" s="198"/>
      <c r="F1435" s="95"/>
      <c r="G1435" s="95"/>
      <c r="H1435" s="95"/>
      <c r="I1435" s="95"/>
      <c r="J1435" s="95"/>
      <c r="K1435" s="95"/>
      <c r="L1435" s="95"/>
      <c r="M1435" s="95"/>
      <c r="N1435" s="95"/>
      <c r="O1435" s="95"/>
      <c r="P1435" s="95"/>
      <c r="Q1435" s="95"/>
      <c r="R1435" s="95"/>
      <c r="S1435" s="95"/>
      <c r="T1435" s="95"/>
      <c r="U1435" s="95"/>
      <c r="V1435" s="95"/>
      <c r="W1435" s="95"/>
      <c r="X1435" s="95"/>
      <c r="Y1435" s="95"/>
      <c r="Z1435" s="95"/>
      <c r="AA1435" s="95"/>
      <c r="AB1435" s="95"/>
      <c r="AC1435" s="95"/>
      <c r="AD1435" s="95"/>
      <c r="AE1435" s="95"/>
      <c r="AF1435" s="95"/>
      <c r="AG1435" s="95"/>
      <c r="AH1435" s="316"/>
    </row>
    <row r="1436" spans="4:34">
      <c r="D1436" s="95"/>
      <c r="E1436" s="198"/>
      <c r="F1436" s="95"/>
      <c r="G1436" s="95"/>
      <c r="H1436" s="95"/>
      <c r="I1436" s="95"/>
      <c r="J1436" s="95"/>
      <c r="K1436" s="95"/>
      <c r="L1436" s="95"/>
      <c r="M1436" s="95"/>
      <c r="N1436" s="95"/>
      <c r="O1436" s="95"/>
      <c r="P1436" s="95"/>
      <c r="Q1436" s="95"/>
      <c r="R1436" s="95"/>
      <c r="S1436" s="95"/>
      <c r="T1436" s="95"/>
      <c r="U1436" s="95"/>
      <c r="V1436" s="95"/>
      <c r="W1436" s="95"/>
      <c r="X1436" s="95"/>
      <c r="Y1436" s="95"/>
      <c r="Z1436" s="95"/>
      <c r="AA1436" s="95"/>
      <c r="AB1436" s="95"/>
      <c r="AC1436" s="95"/>
      <c r="AD1436" s="95"/>
      <c r="AE1436" s="95"/>
      <c r="AF1436" s="95"/>
      <c r="AG1436" s="95"/>
      <c r="AH1436" s="316"/>
    </row>
    <row r="1437" spans="4:34">
      <c r="D1437" s="95"/>
      <c r="E1437" s="198"/>
      <c r="F1437" s="95"/>
      <c r="G1437" s="95"/>
      <c r="H1437" s="95"/>
      <c r="I1437" s="95"/>
      <c r="J1437" s="95"/>
      <c r="K1437" s="95"/>
      <c r="L1437" s="95"/>
      <c r="M1437" s="95"/>
      <c r="N1437" s="95"/>
      <c r="O1437" s="95"/>
      <c r="P1437" s="95"/>
      <c r="Q1437" s="95"/>
      <c r="R1437" s="95"/>
      <c r="S1437" s="95"/>
      <c r="T1437" s="95"/>
      <c r="U1437" s="95"/>
      <c r="V1437" s="95"/>
      <c r="W1437" s="95"/>
      <c r="X1437" s="95"/>
      <c r="Y1437" s="95"/>
      <c r="Z1437" s="95"/>
      <c r="AA1437" s="95"/>
      <c r="AB1437" s="95"/>
      <c r="AC1437" s="95"/>
      <c r="AD1437" s="95"/>
      <c r="AE1437" s="95"/>
      <c r="AF1437" s="95"/>
      <c r="AG1437" s="95"/>
      <c r="AH1437" s="316"/>
    </row>
    <row r="1438" spans="4:34">
      <c r="D1438" s="95"/>
      <c r="E1438" s="198"/>
      <c r="F1438" s="95"/>
      <c r="G1438" s="95"/>
      <c r="H1438" s="95"/>
      <c r="I1438" s="95"/>
      <c r="J1438" s="95"/>
      <c r="K1438" s="95"/>
      <c r="L1438" s="95"/>
      <c r="M1438" s="95"/>
      <c r="N1438" s="95"/>
      <c r="O1438" s="95"/>
      <c r="P1438" s="95"/>
      <c r="Q1438" s="95"/>
      <c r="R1438" s="95"/>
      <c r="S1438" s="95"/>
      <c r="T1438" s="95"/>
      <c r="U1438" s="95"/>
      <c r="V1438" s="95"/>
      <c r="W1438" s="95"/>
      <c r="X1438" s="95"/>
      <c r="Y1438" s="95"/>
      <c r="Z1438" s="95"/>
      <c r="AA1438" s="95"/>
      <c r="AB1438" s="95"/>
      <c r="AC1438" s="95"/>
      <c r="AD1438" s="95"/>
      <c r="AE1438" s="95"/>
      <c r="AF1438" s="95"/>
      <c r="AG1438" s="95"/>
      <c r="AH1438" s="316"/>
    </row>
    <row r="1439" spans="4:34">
      <c r="D1439" s="95"/>
      <c r="E1439" s="198"/>
      <c r="F1439" s="95"/>
      <c r="G1439" s="95"/>
      <c r="H1439" s="95"/>
      <c r="I1439" s="95"/>
      <c r="J1439" s="95"/>
      <c r="K1439" s="95"/>
      <c r="L1439" s="95"/>
      <c r="M1439" s="95"/>
      <c r="N1439" s="95"/>
      <c r="O1439" s="95"/>
      <c r="P1439" s="95"/>
      <c r="Q1439" s="95"/>
      <c r="R1439" s="95"/>
      <c r="S1439" s="95"/>
      <c r="T1439" s="95"/>
      <c r="U1439" s="95"/>
      <c r="V1439" s="95"/>
      <c r="W1439" s="95"/>
      <c r="X1439" s="95"/>
      <c r="Y1439" s="95"/>
      <c r="Z1439" s="95"/>
      <c r="AA1439" s="95"/>
      <c r="AB1439" s="95"/>
      <c r="AC1439" s="95"/>
      <c r="AD1439" s="95"/>
      <c r="AE1439" s="95"/>
      <c r="AF1439" s="95"/>
      <c r="AG1439" s="95"/>
      <c r="AH1439" s="316"/>
    </row>
    <row r="1440" spans="4:34">
      <c r="D1440" s="95"/>
      <c r="E1440" s="198"/>
      <c r="F1440" s="95"/>
      <c r="G1440" s="95"/>
      <c r="H1440" s="95"/>
      <c r="I1440" s="95"/>
      <c r="J1440" s="95"/>
      <c r="K1440" s="95"/>
      <c r="L1440" s="95"/>
      <c r="M1440" s="95"/>
      <c r="N1440" s="95"/>
      <c r="O1440" s="95"/>
      <c r="P1440" s="95"/>
      <c r="Q1440" s="95"/>
      <c r="R1440" s="95"/>
      <c r="S1440" s="95"/>
      <c r="T1440" s="95"/>
      <c r="U1440" s="95"/>
      <c r="V1440" s="95"/>
      <c r="W1440" s="95"/>
      <c r="X1440" s="95"/>
      <c r="Y1440" s="95"/>
      <c r="Z1440" s="95"/>
      <c r="AA1440" s="95"/>
      <c r="AB1440" s="95"/>
      <c r="AC1440" s="95"/>
      <c r="AD1440" s="95"/>
      <c r="AE1440" s="95"/>
      <c r="AF1440" s="95"/>
      <c r="AG1440" s="95"/>
      <c r="AH1440" s="316"/>
    </row>
    <row r="1441" spans="4:34">
      <c r="D1441" s="95"/>
      <c r="E1441" s="198"/>
      <c r="F1441" s="95"/>
      <c r="G1441" s="95"/>
      <c r="H1441" s="95"/>
      <c r="I1441" s="95"/>
      <c r="J1441" s="95"/>
      <c r="K1441" s="95"/>
      <c r="L1441" s="95"/>
      <c r="M1441" s="95"/>
      <c r="N1441" s="95"/>
      <c r="O1441" s="95"/>
      <c r="P1441" s="95"/>
      <c r="Q1441" s="95"/>
      <c r="R1441" s="95"/>
      <c r="S1441" s="95"/>
      <c r="T1441" s="95"/>
      <c r="U1441" s="95"/>
      <c r="V1441" s="95"/>
      <c r="W1441" s="95"/>
      <c r="X1441" s="95"/>
      <c r="Y1441" s="95"/>
      <c r="Z1441" s="95"/>
      <c r="AA1441" s="95"/>
      <c r="AB1441" s="95"/>
      <c r="AC1441" s="95"/>
      <c r="AD1441" s="95"/>
      <c r="AE1441" s="95"/>
      <c r="AF1441" s="95"/>
      <c r="AG1441" s="95"/>
      <c r="AH1441" s="316"/>
    </row>
    <row r="1442" spans="4:34">
      <c r="D1442" s="95"/>
      <c r="E1442" s="198"/>
      <c r="F1442" s="95"/>
      <c r="G1442" s="95"/>
      <c r="H1442" s="95"/>
      <c r="I1442" s="95"/>
      <c r="J1442" s="95"/>
      <c r="K1442" s="95"/>
      <c r="L1442" s="95"/>
      <c r="M1442" s="95"/>
      <c r="N1442" s="95"/>
      <c r="O1442" s="95"/>
      <c r="P1442" s="95"/>
      <c r="Q1442" s="95"/>
      <c r="R1442" s="95"/>
      <c r="S1442" s="95"/>
      <c r="T1442" s="95"/>
      <c r="U1442" s="95"/>
      <c r="V1442" s="95"/>
      <c r="W1442" s="95"/>
      <c r="X1442" s="95"/>
      <c r="Y1442" s="95"/>
      <c r="Z1442" s="95"/>
      <c r="AA1442" s="95"/>
      <c r="AB1442" s="95"/>
      <c r="AC1442" s="95"/>
      <c r="AD1442" s="95"/>
      <c r="AE1442" s="95"/>
      <c r="AF1442" s="95"/>
      <c r="AG1442" s="95"/>
      <c r="AH1442" s="316"/>
    </row>
    <row r="1443" spans="4:34">
      <c r="D1443" s="95"/>
      <c r="E1443" s="198"/>
      <c r="F1443" s="95"/>
      <c r="G1443" s="95"/>
      <c r="H1443" s="95"/>
      <c r="I1443" s="95"/>
      <c r="J1443" s="95"/>
      <c r="K1443" s="95"/>
      <c r="L1443" s="95"/>
      <c r="M1443" s="95"/>
      <c r="N1443" s="95"/>
      <c r="O1443" s="95"/>
      <c r="P1443" s="95"/>
      <c r="Q1443" s="95"/>
      <c r="R1443" s="95"/>
      <c r="S1443" s="95"/>
      <c r="T1443" s="95"/>
      <c r="U1443" s="95"/>
      <c r="V1443" s="95"/>
      <c r="W1443" s="95"/>
      <c r="X1443" s="95"/>
      <c r="Y1443" s="95"/>
      <c r="Z1443" s="95"/>
      <c r="AA1443" s="95"/>
      <c r="AB1443" s="95"/>
      <c r="AC1443" s="95"/>
      <c r="AD1443" s="95"/>
      <c r="AE1443" s="95"/>
      <c r="AF1443" s="95"/>
      <c r="AG1443" s="95"/>
      <c r="AH1443" s="316"/>
    </row>
    <row r="1444" spans="4:34">
      <c r="D1444" s="95"/>
      <c r="E1444" s="198"/>
      <c r="F1444" s="95"/>
      <c r="G1444" s="95"/>
      <c r="H1444" s="95"/>
      <c r="I1444" s="95"/>
      <c r="J1444" s="95"/>
      <c r="K1444" s="95"/>
      <c r="L1444" s="95"/>
      <c r="M1444" s="95"/>
      <c r="N1444" s="95"/>
      <c r="O1444" s="95"/>
      <c r="P1444" s="95"/>
      <c r="Q1444" s="95"/>
      <c r="R1444" s="95"/>
      <c r="S1444" s="95"/>
      <c r="T1444" s="95"/>
      <c r="U1444" s="95"/>
      <c r="V1444" s="95"/>
      <c r="W1444" s="95"/>
      <c r="X1444" s="95"/>
      <c r="Y1444" s="95"/>
      <c r="Z1444" s="95"/>
      <c r="AA1444" s="95"/>
      <c r="AB1444" s="95"/>
      <c r="AC1444" s="95"/>
      <c r="AD1444" s="95"/>
      <c r="AE1444" s="95"/>
      <c r="AF1444" s="95"/>
      <c r="AG1444" s="95"/>
      <c r="AH1444" s="316"/>
    </row>
    <row r="1445" spans="4:34">
      <c r="D1445" s="95"/>
      <c r="E1445" s="198"/>
      <c r="F1445" s="95"/>
      <c r="G1445" s="95"/>
      <c r="H1445" s="95"/>
      <c r="I1445" s="95"/>
      <c r="J1445" s="95"/>
      <c r="K1445" s="95"/>
      <c r="L1445" s="95"/>
      <c r="M1445" s="95"/>
      <c r="N1445" s="95"/>
      <c r="O1445" s="95"/>
      <c r="P1445" s="95"/>
      <c r="Q1445" s="95"/>
      <c r="R1445" s="95"/>
      <c r="S1445" s="95"/>
      <c r="T1445" s="95"/>
      <c r="U1445" s="95"/>
      <c r="V1445" s="95"/>
      <c r="W1445" s="95"/>
      <c r="X1445" s="95"/>
      <c r="Y1445" s="95"/>
      <c r="Z1445" s="95"/>
      <c r="AA1445" s="95"/>
      <c r="AB1445" s="95"/>
      <c r="AC1445" s="95"/>
      <c r="AD1445" s="95"/>
      <c r="AE1445" s="95"/>
      <c r="AF1445" s="95"/>
      <c r="AG1445" s="95"/>
      <c r="AH1445" s="316"/>
    </row>
    <row r="1446" spans="4:34">
      <c r="D1446" s="95"/>
      <c r="E1446" s="198"/>
      <c r="F1446" s="95"/>
      <c r="G1446" s="95"/>
      <c r="H1446" s="95"/>
      <c r="I1446" s="95"/>
      <c r="J1446" s="95"/>
      <c r="K1446" s="95"/>
      <c r="L1446" s="95"/>
      <c r="M1446" s="95"/>
      <c r="N1446" s="95"/>
      <c r="O1446" s="95"/>
      <c r="P1446" s="95"/>
      <c r="Q1446" s="95"/>
      <c r="R1446" s="95"/>
      <c r="S1446" s="95"/>
      <c r="T1446" s="95"/>
      <c r="U1446" s="95"/>
      <c r="V1446" s="95"/>
      <c r="W1446" s="95"/>
      <c r="X1446" s="95"/>
      <c r="Y1446" s="95"/>
      <c r="Z1446" s="95"/>
      <c r="AA1446" s="95"/>
      <c r="AB1446" s="95"/>
      <c r="AC1446" s="95"/>
      <c r="AD1446" s="95"/>
      <c r="AE1446" s="95"/>
      <c r="AF1446" s="95"/>
      <c r="AG1446" s="95"/>
      <c r="AH1446" s="316"/>
    </row>
    <row r="1447" spans="4:34">
      <c r="D1447" s="95"/>
      <c r="E1447" s="198"/>
      <c r="F1447" s="95"/>
      <c r="G1447" s="95"/>
      <c r="H1447" s="95"/>
      <c r="I1447" s="95"/>
      <c r="J1447" s="95"/>
      <c r="K1447" s="95"/>
      <c r="L1447" s="95"/>
      <c r="M1447" s="95"/>
      <c r="N1447" s="95"/>
      <c r="O1447" s="95"/>
      <c r="P1447" s="95"/>
      <c r="Q1447" s="95"/>
      <c r="R1447" s="95"/>
      <c r="S1447" s="95"/>
      <c r="T1447" s="95"/>
      <c r="U1447" s="95"/>
      <c r="V1447" s="95"/>
      <c r="W1447" s="95"/>
      <c r="X1447" s="95"/>
      <c r="Y1447" s="95"/>
      <c r="Z1447" s="95"/>
      <c r="AA1447" s="95"/>
      <c r="AB1447" s="95"/>
      <c r="AC1447" s="95"/>
      <c r="AD1447" s="95"/>
      <c r="AE1447" s="95"/>
      <c r="AF1447" s="95"/>
      <c r="AG1447" s="95"/>
      <c r="AH1447" s="316"/>
    </row>
    <row r="1448" spans="4:34">
      <c r="D1448" s="95"/>
      <c r="E1448" s="198"/>
      <c r="F1448" s="95"/>
      <c r="G1448" s="95"/>
      <c r="H1448" s="95"/>
      <c r="I1448" s="95"/>
      <c r="J1448" s="95"/>
      <c r="K1448" s="95"/>
      <c r="L1448" s="95"/>
      <c r="M1448" s="95"/>
      <c r="N1448" s="95"/>
      <c r="O1448" s="95"/>
      <c r="P1448" s="95"/>
      <c r="Q1448" s="95"/>
      <c r="R1448" s="95"/>
      <c r="S1448" s="95"/>
      <c r="T1448" s="95"/>
      <c r="U1448" s="95"/>
      <c r="V1448" s="95"/>
      <c r="W1448" s="95"/>
      <c r="X1448" s="95"/>
      <c r="Y1448" s="95"/>
      <c r="Z1448" s="95"/>
      <c r="AA1448" s="95"/>
      <c r="AB1448" s="95"/>
      <c r="AC1448" s="95"/>
      <c r="AD1448" s="95"/>
      <c r="AE1448" s="95"/>
      <c r="AF1448" s="95"/>
      <c r="AG1448" s="95"/>
      <c r="AH1448" s="316"/>
    </row>
    <row r="1449" spans="4:34">
      <c r="D1449" s="95"/>
      <c r="E1449" s="198"/>
      <c r="F1449" s="95"/>
      <c r="G1449" s="95"/>
      <c r="H1449" s="95"/>
      <c r="I1449" s="95"/>
      <c r="J1449" s="95"/>
      <c r="K1449" s="95"/>
      <c r="L1449" s="95"/>
      <c r="M1449" s="95"/>
      <c r="N1449" s="95"/>
      <c r="O1449" s="95"/>
      <c r="P1449" s="95"/>
      <c r="Q1449" s="95"/>
      <c r="R1449" s="95"/>
      <c r="S1449" s="95"/>
      <c r="T1449" s="95"/>
      <c r="U1449" s="95"/>
      <c r="V1449" s="95"/>
      <c r="W1449" s="95"/>
      <c r="X1449" s="95"/>
      <c r="Y1449" s="95"/>
      <c r="Z1449" s="95"/>
      <c r="AA1449" s="95"/>
      <c r="AB1449" s="95"/>
      <c r="AC1449" s="95"/>
      <c r="AD1449" s="95"/>
      <c r="AE1449" s="95"/>
      <c r="AF1449" s="95"/>
      <c r="AG1449" s="95"/>
      <c r="AH1449" s="316"/>
    </row>
    <row r="1450" spans="4:34">
      <c r="D1450" s="95"/>
      <c r="E1450" s="198"/>
      <c r="F1450" s="95"/>
      <c r="G1450" s="95"/>
      <c r="H1450" s="95"/>
      <c r="I1450" s="95"/>
      <c r="J1450" s="95"/>
      <c r="K1450" s="95"/>
      <c r="L1450" s="95"/>
      <c r="M1450" s="95"/>
      <c r="N1450" s="95"/>
      <c r="O1450" s="95"/>
      <c r="P1450" s="95"/>
      <c r="Q1450" s="95"/>
      <c r="R1450" s="95"/>
      <c r="S1450" s="95"/>
      <c r="T1450" s="95"/>
      <c r="U1450" s="95"/>
      <c r="V1450" s="95"/>
      <c r="W1450" s="95"/>
      <c r="X1450" s="95"/>
      <c r="Y1450" s="95"/>
      <c r="Z1450" s="95"/>
      <c r="AA1450" s="95"/>
      <c r="AB1450" s="95"/>
      <c r="AC1450" s="95"/>
      <c r="AD1450" s="95"/>
      <c r="AE1450" s="95"/>
      <c r="AF1450" s="95"/>
      <c r="AG1450" s="95"/>
      <c r="AH1450" s="316"/>
    </row>
    <row r="1451" spans="4:34">
      <c r="D1451" s="95"/>
      <c r="E1451" s="198"/>
      <c r="F1451" s="95"/>
      <c r="G1451" s="95"/>
      <c r="H1451" s="95"/>
      <c r="I1451" s="95"/>
      <c r="J1451" s="95"/>
      <c r="K1451" s="95"/>
      <c r="L1451" s="95"/>
      <c r="M1451" s="95"/>
      <c r="N1451" s="95"/>
      <c r="O1451" s="95"/>
      <c r="P1451" s="95"/>
      <c r="Q1451" s="95"/>
      <c r="R1451" s="95"/>
      <c r="S1451" s="95"/>
      <c r="T1451" s="95"/>
      <c r="U1451" s="95"/>
      <c r="V1451" s="95"/>
      <c r="W1451" s="95"/>
      <c r="X1451" s="95"/>
      <c r="Y1451" s="95"/>
      <c r="Z1451" s="95"/>
      <c r="AA1451" s="95"/>
      <c r="AB1451" s="95"/>
      <c r="AC1451" s="95"/>
      <c r="AD1451" s="95"/>
      <c r="AE1451" s="95"/>
      <c r="AF1451" s="95"/>
      <c r="AG1451" s="95"/>
      <c r="AH1451" s="316"/>
    </row>
    <row r="1452" spans="4:34">
      <c r="D1452" s="95"/>
      <c r="E1452" s="198"/>
      <c r="F1452" s="95"/>
      <c r="G1452" s="95"/>
      <c r="H1452" s="95"/>
      <c r="I1452" s="95"/>
      <c r="J1452" s="95"/>
      <c r="K1452" s="95"/>
      <c r="L1452" s="95"/>
      <c r="M1452" s="95"/>
      <c r="N1452" s="95"/>
      <c r="O1452" s="95"/>
      <c r="P1452" s="95"/>
      <c r="Q1452" s="95"/>
      <c r="R1452" s="95"/>
      <c r="S1452" s="95"/>
      <c r="T1452" s="95"/>
      <c r="U1452" s="95"/>
      <c r="V1452" s="95"/>
      <c r="W1452" s="95"/>
      <c r="X1452" s="95"/>
      <c r="Y1452" s="95"/>
      <c r="Z1452" s="95"/>
      <c r="AA1452" s="95"/>
      <c r="AB1452" s="95"/>
      <c r="AC1452" s="95"/>
      <c r="AD1452" s="95"/>
      <c r="AE1452" s="95"/>
      <c r="AF1452" s="95"/>
      <c r="AG1452" s="95"/>
      <c r="AH1452" s="316"/>
    </row>
    <row r="1453" spans="4:34">
      <c r="D1453" s="95"/>
      <c r="E1453" s="198"/>
      <c r="F1453" s="95"/>
      <c r="G1453" s="95"/>
      <c r="H1453" s="95"/>
      <c r="I1453" s="95"/>
      <c r="J1453" s="95"/>
      <c r="K1453" s="95"/>
      <c r="L1453" s="95"/>
      <c r="M1453" s="95"/>
      <c r="N1453" s="95"/>
      <c r="O1453" s="95"/>
      <c r="P1453" s="95"/>
      <c r="Q1453" s="95"/>
      <c r="R1453" s="95"/>
      <c r="S1453" s="95"/>
      <c r="T1453" s="95"/>
      <c r="U1453" s="95"/>
      <c r="V1453" s="95"/>
      <c r="W1453" s="95"/>
      <c r="X1453" s="95"/>
      <c r="Y1453" s="95"/>
      <c r="Z1453" s="95"/>
      <c r="AA1453" s="95"/>
      <c r="AB1453" s="95"/>
      <c r="AC1453" s="95"/>
      <c r="AD1453" s="95"/>
      <c r="AE1453" s="95"/>
      <c r="AF1453" s="95"/>
      <c r="AG1453" s="95"/>
      <c r="AH1453" s="316"/>
    </row>
    <row r="1454" spans="4:34">
      <c r="D1454" s="95"/>
      <c r="E1454" s="198"/>
      <c r="F1454" s="95"/>
      <c r="G1454" s="95"/>
      <c r="H1454" s="95"/>
      <c r="I1454" s="95"/>
      <c r="J1454" s="95"/>
      <c r="K1454" s="95"/>
      <c r="L1454" s="95"/>
      <c r="M1454" s="95"/>
      <c r="N1454" s="95"/>
      <c r="O1454" s="95"/>
      <c r="P1454" s="95"/>
      <c r="Q1454" s="95"/>
      <c r="R1454" s="95"/>
      <c r="S1454" s="95"/>
      <c r="T1454" s="95"/>
      <c r="U1454" s="95"/>
      <c r="V1454" s="95"/>
      <c r="W1454" s="95"/>
      <c r="X1454" s="95"/>
      <c r="Y1454" s="95"/>
      <c r="Z1454" s="95"/>
      <c r="AA1454" s="95"/>
      <c r="AB1454" s="95"/>
      <c r="AC1454" s="95"/>
      <c r="AD1454" s="95"/>
      <c r="AE1454" s="95"/>
      <c r="AF1454" s="95"/>
      <c r="AG1454" s="95"/>
      <c r="AH1454" s="316"/>
    </row>
    <row r="1455" spans="4:34">
      <c r="D1455" s="95"/>
      <c r="E1455" s="198"/>
      <c r="F1455" s="95"/>
      <c r="G1455" s="95"/>
      <c r="H1455" s="95"/>
      <c r="I1455" s="95"/>
      <c r="J1455" s="95"/>
      <c r="K1455" s="95"/>
      <c r="L1455" s="95"/>
      <c r="M1455" s="95"/>
      <c r="N1455" s="95"/>
      <c r="O1455" s="95"/>
      <c r="P1455" s="95"/>
      <c r="Q1455" s="95"/>
      <c r="R1455" s="95"/>
      <c r="S1455" s="95"/>
      <c r="T1455" s="95"/>
      <c r="U1455" s="95"/>
      <c r="V1455" s="95"/>
      <c r="W1455" s="95"/>
      <c r="X1455" s="95"/>
      <c r="Y1455" s="95"/>
      <c r="Z1455" s="95"/>
      <c r="AA1455" s="95"/>
      <c r="AB1455" s="95"/>
      <c r="AC1455" s="95"/>
      <c r="AD1455" s="95"/>
      <c r="AE1455" s="95"/>
      <c r="AF1455" s="95"/>
      <c r="AG1455" s="95"/>
      <c r="AH1455" s="316"/>
    </row>
    <row r="1456" spans="4:34">
      <c r="D1456" s="95"/>
      <c r="E1456" s="198"/>
      <c r="F1456" s="95"/>
      <c r="G1456" s="95"/>
      <c r="H1456" s="95"/>
      <c r="I1456" s="95"/>
      <c r="J1456" s="95"/>
      <c r="K1456" s="95"/>
      <c r="L1456" s="95"/>
      <c r="M1456" s="95"/>
      <c r="N1456" s="95"/>
      <c r="O1456" s="95"/>
      <c r="P1456" s="95"/>
      <c r="Q1456" s="95"/>
      <c r="R1456" s="95"/>
      <c r="S1456" s="95"/>
      <c r="T1456" s="95"/>
      <c r="U1456" s="95"/>
      <c r="V1456" s="95"/>
      <c r="W1456" s="95"/>
      <c r="X1456" s="95"/>
      <c r="Y1456" s="95"/>
      <c r="Z1456" s="95"/>
      <c r="AA1456" s="95"/>
      <c r="AB1456" s="95"/>
      <c r="AC1456" s="95"/>
      <c r="AD1456" s="95"/>
      <c r="AE1456" s="95"/>
      <c r="AF1456" s="95"/>
      <c r="AG1456" s="95"/>
      <c r="AH1456" s="316"/>
    </row>
    <row r="1457" spans="4:34">
      <c r="D1457" s="95"/>
      <c r="E1457" s="198"/>
      <c r="F1457" s="95"/>
      <c r="G1457" s="95"/>
      <c r="H1457" s="95"/>
      <c r="I1457" s="95"/>
      <c r="J1457" s="95"/>
      <c r="K1457" s="95"/>
      <c r="L1457" s="95"/>
      <c r="M1457" s="95"/>
      <c r="N1457" s="95"/>
      <c r="O1457" s="95"/>
      <c r="P1457" s="95"/>
      <c r="Q1457" s="95"/>
      <c r="R1457" s="95"/>
      <c r="S1457" s="95"/>
      <c r="T1457" s="95"/>
      <c r="U1457" s="95"/>
      <c r="V1457" s="95"/>
      <c r="W1457" s="95"/>
      <c r="X1457" s="95"/>
      <c r="Y1457" s="95"/>
      <c r="Z1457" s="95"/>
      <c r="AA1457" s="95"/>
      <c r="AB1457" s="95"/>
      <c r="AC1457" s="95"/>
      <c r="AD1457" s="95"/>
      <c r="AE1457" s="95"/>
      <c r="AF1457" s="95"/>
      <c r="AG1457" s="95"/>
      <c r="AH1457" s="316"/>
    </row>
    <row r="1458" spans="4:34">
      <c r="D1458" s="95"/>
      <c r="E1458" s="198"/>
      <c r="F1458" s="95"/>
      <c r="G1458" s="95"/>
      <c r="H1458" s="95"/>
      <c r="I1458" s="95"/>
      <c r="J1458" s="95"/>
      <c r="K1458" s="95"/>
      <c r="L1458" s="95"/>
      <c r="M1458" s="95"/>
      <c r="N1458" s="95"/>
      <c r="O1458" s="95"/>
      <c r="P1458" s="95"/>
      <c r="Q1458" s="95"/>
      <c r="R1458" s="95"/>
      <c r="S1458" s="95"/>
      <c r="T1458" s="95"/>
      <c r="U1458" s="95"/>
      <c r="V1458" s="95"/>
      <c r="W1458" s="95"/>
      <c r="X1458" s="95"/>
      <c r="Y1458" s="95"/>
      <c r="Z1458" s="95"/>
      <c r="AA1458" s="95"/>
      <c r="AB1458" s="95"/>
      <c r="AC1458" s="95"/>
      <c r="AD1458" s="95"/>
      <c r="AE1458" s="95"/>
      <c r="AF1458" s="95"/>
      <c r="AG1458" s="95"/>
      <c r="AH1458" s="316"/>
    </row>
    <row r="1459" spans="4:34">
      <c r="D1459" s="95"/>
      <c r="E1459" s="198"/>
      <c r="F1459" s="95"/>
      <c r="G1459" s="95"/>
      <c r="H1459" s="95"/>
      <c r="I1459" s="95"/>
      <c r="J1459" s="95"/>
      <c r="K1459" s="95"/>
      <c r="L1459" s="95"/>
      <c r="M1459" s="95"/>
      <c r="N1459" s="95"/>
      <c r="O1459" s="95"/>
      <c r="P1459" s="95"/>
      <c r="Q1459" s="95"/>
      <c r="R1459" s="95"/>
      <c r="S1459" s="95"/>
      <c r="T1459" s="95"/>
      <c r="U1459" s="95"/>
      <c r="V1459" s="95"/>
      <c r="W1459" s="95"/>
      <c r="X1459" s="95"/>
      <c r="Y1459" s="95"/>
      <c r="Z1459" s="95"/>
      <c r="AA1459" s="95"/>
      <c r="AB1459" s="95"/>
      <c r="AC1459" s="95"/>
      <c r="AD1459" s="95"/>
      <c r="AE1459" s="95"/>
      <c r="AF1459" s="95"/>
      <c r="AG1459" s="95"/>
      <c r="AH1459" s="316"/>
    </row>
    <row r="1460" spans="4:34">
      <c r="D1460" s="95"/>
      <c r="E1460" s="198"/>
      <c r="F1460" s="95"/>
      <c r="G1460" s="95"/>
      <c r="H1460" s="95"/>
      <c r="I1460" s="95"/>
      <c r="J1460" s="95"/>
      <c r="K1460" s="95"/>
      <c r="L1460" s="95"/>
      <c r="M1460" s="95"/>
      <c r="N1460" s="95"/>
      <c r="O1460" s="95"/>
      <c r="P1460" s="95"/>
      <c r="Q1460" s="95"/>
      <c r="R1460" s="95"/>
      <c r="S1460" s="95"/>
      <c r="T1460" s="95"/>
      <c r="U1460" s="95"/>
      <c r="V1460" s="95"/>
      <c r="W1460" s="95"/>
      <c r="X1460" s="95"/>
      <c r="Y1460" s="95"/>
      <c r="Z1460" s="95"/>
      <c r="AA1460" s="95"/>
      <c r="AB1460" s="95"/>
      <c r="AC1460" s="95"/>
      <c r="AD1460" s="95"/>
      <c r="AE1460" s="95"/>
      <c r="AF1460" s="95"/>
      <c r="AG1460" s="95"/>
      <c r="AH1460" s="316"/>
    </row>
    <row r="1461" spans="4:34">
      <c r="D1461" s="95"/>
      <c r="E1461" s="198"/>
      <c r="F1461" s="95"/>
      <c r="G1461" s="95"/>
      <c r="H1461" s="95"/>
      <c r="I1461" s="95"/>
      <c r="J1461" s="95"/>
      <c r="K1461" s="95"/>
      <c r="L1461" s="95"/>
      <c r="M1461" s="95"/>
      <c r="N1461" s="95"/>
      <c r="O1461" s="95"/>
      <c r="P1461" s="95"/>
      <c r="Q1461" s="95"/>
      <c r="R1461" s="95"/>
      <c r="S1461" s="95"/>
      <c r="T1461" s="95"/>
      <c r="U1461" s="95"/>
      <c r="V1461" s="95"/>
      <c r="W1461" s="95"/>
      <c r="X1461" s="95"/>
      <c r="Y1461" s="95"/>
      <c r="Z1461" s="95"/>
      <c r="AA1461" s="95"/>
      <c r="AB1461" s="95"/>
      <c r="AC1461" s="95"/>
      <c r="AD1461" s="95"/>
      <c r="AE1461" s="95"/>
      <c r="AF1461" s="95"/>
      <c r="AG1461" s="95"/>
      <c r="AH1461" s="316"/>
    </row>
    <row r="1462" spans="4:34">
      <c r="D1462" s="95"/>
      <c r="E1462" s="198"/>
      <c r="F1462" s="95"/>
      <c r="G1462" s="95"/>
      <c r="H1462" s="95"/>
      <c r="I1462" s="95"/>
      <c r="J1462" s="95"/>
      <c r="K1462" s="95"/>
      <c r="L1462" s="95"/>
      <c r="M1462" s="95"/>
      <c r="N1462" s="95"/>
      <c r="O1462" s="95"/>
      <c r="P1462" s="95"/>
      <c r="Q1462" s="95"/>
      <c r="R1462" s="95"/>
      <c r="S1462" s="95"/>
      <c r="T1462" s="95"/>
      <c r="U1462" s="95"/>
      <c r="V1462" s="95"/>
      <c r="W1462" s="95"/>
      <c r="X1462" s="95"/>
      <c r="Y1462" s="95"/>
      <c r="Z1462" s="95"/>
      <c r="AA1462" s="95"/>
      <c r="AB1462" s="95"/>
      <c r="AC1462" s="95"/>
      <c r="AD1462" s="95"/>
      <c r="AE1462" s="95"/>
      <c r="AF1462" s="95"/>
      <c r="AG1462" s="95"/>
      <c r="AH1462" s="316"/>
    </row>
    <row r="1463" spans="4:34">
      <c r="D1463" s="95"/>
      <c r="E1463" s="198"/>
      <c r="F1463" s="95"/>
      <c r="G1463" s="95"/>
      <c r="H1463" s="95"/>
      <c r="I1463" s="95"/>
      <c r="J1463" s="95"/>
      <c r="K1463" s="95"/>
      <c r="L1463" s="95"/>
      <c r="M1463" s="95"/>
      <c r="N1463" s="95"/>
      <c r="O1463" s="95"/>
      <c r="P1463" s="95"/>
      <c r="Q1463" s="95"/>
      <c r="R1463" s="95"/>
      <c r="S1463" s="95"/>
      <c r="T1463" s="95"/>
      <c r="U1463" s="95"/>
      <c r="V1463" s="95"/>
      <c r="W1463" s="95"/>
      <c r="X1463" s="95"/>
      <c r="Y1463" s="95"/>
      <c r="Z1463" s="95"/>
      <c r="AA1463" s="95"/>
      <c r="AB1463" s="95"/>
      <c r="AC1463" s="95"/>
      <c r="AD1463" s="95"/>
      <c r="AE1463" s="95"/>
      <c r="AF1463" s="95"/>
      <c r="AG1463" s="95"/>
      <c r="AH1463" s="316"/>
    </row>
    <row r="1464" spans="4:34">
      <c r="D1464" s="95"/>
      <c r="E1464" s="198"/>
      <c r="F1464" s="95"/>
      <c r="G1464" s="95"/>
      <c r="H1464" s="95"/>
      <c r="I1464" s="95"/>
      <c r="J1464" s="95"/>
      <c r="K1464" s="95"/>
      <c r="L1464" s="95"/>
      <c r="M1464" s="95"/>
      <c r="N1464" s="95"/>
      <c r="O1464" s="95"/>
      <c r="P1464" s="95"/>
      <c r="Q1464" s="95"/>
      <c r="R1464" s="95"/>
      <c r="S1464" s="95"/>
      <c r="T1464" s="95"/>
      <c r="U1464" s="95"/>
      <c r="V1464" s="95"/>
      <c r="W1464" s="95"/>
      <c r="X1464" s="95"/>
      <c r="Y1464" s="95"/>
      <c r="Z1464" s="95"/>
      <c r="AA1464" s="95"/>
      <c r="AB1464" s="95"/>
      <c r="AC1464" s="95"/>
      <c r="AD1464" s="95"/>
      <c r="AE1464" s="95"/>
      <c r="AF1464" s="95"/>
      <c r="AG1464" s="95"/>
      <c r="AH1464" s="316"/>
    </row>
    <row r="1465" spans="4:34">
      <c r="D1465" s="95"/>
      <c r="E1465" s="198"/>
      <c r="F1465" s="95"/>
      <c r="G1465" s="95"/>
      <c r="H1465" s="95"/>
      <c r="I1465" s="95"/>
      <c r="J1465" s="95"/>
      <c r="K1465" s="95"/>
      <c r="L1465" s="95"/>
      <c r="M1465" s="95"/>
      <c r="N1465" s="95"/>
      <c r="O1465" s="95"/>
      <c r="P1465" s="95"/>
      <c r="Q1465" s="95"/>
      <c r="R1465" s="95"/>
      <c r="S1465" s="95"/>
      <c r="T1465" s="95"/>
      <c r="U1465" s="95"/>
      <c r="V1465" s="95"/>
      <c r="W1465" s="95"/>
      <c r="X1465" s="95"/>
      <c r="Y1465" s="95"/>
      <c r="Z1465" s="95"/>
      <c r="AA1465" s="95"/>
      <c r="AB1465" s="95"/>
      <c r="AC1465" s="95"/>
      <c r="AD1465" s="95"/>
      <c r="AE1465" s="95"/>
      <c r="AF1465" s="95"/>
      <c r="AG1465" s="95"/>
      <c r="AH1465" s="316"/>
    </row>
    <row r="1466" spans="4:34">
      <c r="D1466" s="95"/>
      <c r="E1466" s="198"/>
      <c r="F1466" s="95"/>
      <c r="G1466" s="95"/>
      <c r="H1466" s="95"/>
      <c r="I1466" s="95"/>
      <c r="J1466" s="95"/>
      <c r="K1466" s="95"/>
      <c r="L1466" s="95"/>
      <c r="M1466" s="95"/>
      <c r="N1466" s="95"/>
      <c r="O1466" s="95"/>
      <c r="P1466" s="95"/>
      <c r="Q1466" s="95"/>
      <c r="R1466" s="95"/>
      <c r="S1466" s="95"/>
      <c r="T1466" s="95"/>
      <c r="U1466" s="95"/>
      <c r="V1466" s="95"/>
      <c r="W1466" s="95"/>
      <c r="X1466" s="95"/>
      <c r="Y1466" s="95"/>
      <c r="Z1466" s="95"/>
      <c r="AA1466" s="95"/>
      <c r="AB1466" s="95"/>
      <c r="AC1466" s="95"/>
      <c r="AD1466" s="95"/>
      <c r="AE1466" s="95"/>
      <c r="AF1466" s="95"/>
      <c r="AG1466" s="95"/>
      <c r="AH1466" s="316"/>
    </row>
    <row r="1467" spans="4:34">
      <c r="D1467" s="95"/>
      <c r="E1467" s="198"/>
      <c r="F1467" s="95"/>
      <c r="G1467" s="95"/>
      <c r="H1467" s="95"/>
      <c r="I1467" s="95"/>
      <c r="J1467" s="95"/>
      <c r="K1467" s="95"/>
      <c r="L1467" s="95"/>
      <c r="M1467" s="95"/>
      <c r="N1467" s="95"/>
      <c r="O1467" s="95"/>
      <c r="P1467" s="95"/>
      <c r="Q1467" s="95"/>
      <c r="R1467" s="95"/>
      <c r="S1467" s="95"/>
      <c r="T1467" s="95"/>
      <c r="U1467" s="95"/>
      <c r="V1467" s="95"/>
      <c r="W1467" s="95"/>
      <c r="X1467" s="95"/>
      <c r="Y1467" s="95"/>
      <c r="Z1467" s="95"/>
      <c r="AA1467" s="95"/>
      <c r="AB1467" s="95"/>
      <c r="AC1467" s="95"/>
      <c r="AD1467" s="95"/>
      <c r="AE1467" s="95"/>
      <c r="AF1467" s="95"/>
      <c r="AG1467" s="95"/>
      <c r="AH1467" s="316"/>
    </row>
    <row r="1468" spans="4:34">
      <c r="D1468" s="95"/>
      <c r="E1468" s="198"/>
      <c r="F1468" s="95"/>
      <c r="G1468" s="95"/>
      <c r="H1468" s="95"/>
      <c r="I1468" s="95"/>
      <c r="J1468" s="95"/>
      <c r="K1468" s="95"/>
      <c r="L1468" s="95"/>
      <c r="M1468" s="95"/>
      <c r="N1468" s="95"/>
      <c r="O1468" s="95"/>
      <c r="P1468" s="95"/>
      <c r="Q1468" s="95"/>
      <c r="R1468" s="95"/>
      <c r="S1468" s="95"/>
      <c r="T1468" s="95"/>
      <c r="U1468" s="95"/>
      <c r="V1468" s="95"/>
      <c r="W1468" s="95"/>
      <c r="X1468" s="95"/>
      <c r="Y1468" s="95"/>
      <c r="Z1468" s="95"/>
      <c r="AA1468" s="95"/>
      <c r="AB1468" s="95"/>
      <c r="AC1468" s="95"/>
      <c r="AD1468" s="95"/>
      <c r="AE1468" s="95"/>
      <c r="AF1468" s="95"/>
      <c r="AG1468" s="95"/>
      <c r="AH1468" s="316"/>
    </row>
    <row r="1469" spans="4:34">
      <c r="D1469" s="95"/>
      <c r="E1469" s="198"/>
      <c r="F1469" s="95"/>
      <c r="G1469" s="95"/>
      <c r="H1469" s="95"/>
      <c r="I1469" s="95"/>
      <c r="J1469" s="95"/>
      <c r="K1469" s="95"/>
      <c r="L1469" s="95"/>
      <c r="M1469" s="95"/>
      <c r="N1469" s="95"/>
      <c r="O1469" s="95"/>
      <c r="P1469" s="95"/>
      <c r="Q1469" s="95"/>
      <c r="R1469" s="95"/>
      <c r="S1469" s="95"/>
      <c r="T1469" s="95"/>
      <c r="U1469" s="95"/>
      <c r="V1469" s="95"/>
      <c r="W1469" s="95"/>
      <c r="X1469" s="95"/>
      <c r="Y1469" s="95"/>
      <c r="Z1469" s="95"/>
      <c r="AA1469" s="95"/>
      <c r="AB1469" s="95"/>
      <c r="AC1469" s="95"/>
      <c r="AD1469" s="95"/>
      <c r="AE1469" s="95"/>
      <c r="AF1469" s="95"/>
      <c r="AG1469" s="95"/>
      <c r="AH1469" s="316"/>
    </row>
    <row r="1470" spans="4:34">
      <c r="D1470" s="95"/>
      <c r="E1470" s="198"/>
      <c r="F1470" s="95"/>
      <c r="G1470" s="95"/>
      <c r="H1470" s="95"/>
      <c r="I1470" s="95"/>
      <c r="J1470" s="95"/>
      <c r="K1470" s="95"/>
      <c r="L1470" s="95"/>
      <c r="M1470" s="95"/>
      <c r="N1470" s="95"/>
      <c r="O1470" s="95"/>
      <c r="P1470" s="95"/>
      <c r="Q1470" s="95"/>
      <c r="R1470" s="95"/>
      <c r="S1470" s="95"/>
      <c r="T1470" s="95"/>
      <c r="U1470" s="95"/>
      <c r="V1470" s="95"/>
      <c r="W1470" s="95"/>
      <c r="X1470" s="95"/>
      <c r="Y1470" s="95"/>
      <c r="Z1470" s="95"/>
      <c r="AA1470" s="95"/>
      <c r="AB1470" s="95"/>
      <c r="AC1470" s="95"/>
      <c r="AD1470" s="95"/>
      <c r="AE1470" s="95"/>
      <c r="AF1470" s="95"/>
      <c r="AG1470" s="95"/>
      <c r="AH1470" s="316"/>
    </row>
    <row r="1471" spans="4:34">
      <c r="D1471" s="95"/>
      <c r="E1471" s="198"/>
      <c r="F1471" s="95"/>
      <c r="G1471" s="95"/>
      <c r="H1471" s="95"/>
      <c r="I1471" s="95"/>
      <c r="J1471" s="95"/>
      <c r="K1471" s="95"/>
      <c r="L1471" s="95"/>
      <c r="M1471" s="95"/>
      <c r="N1471" s="95"/>
      <c r="O1471" s="95"/>
      <c r="P1471" s="95"/>
      <c r="Q1471" s="95"/>
      <c r="R1471" s="95"/>
      <c r="S1471" s="95"/>
      <c r="T1471" s="95"/>
      <c r="U1471" s="95"/>
      <c r="V1471" s="95"/>
      <c r="W1471" s="95"/>
      <c r="X1471" s="95"/>
      <c r="Y1471" s="95"/>
      <c r="Z1471" s="95"/>
      <c r="AA1471" s="95"/>
      <c r="AB1471" s="95"/>
      <c r="AC1471" s="95"/>
      <c r="AD1471" s="95"/>
      <c r="AE1471" s="95"/>
      <c r="AF1471" s="95"/>
      <c r="AG1471" s="95"/>
      <c r="AH1471" s="316"/>
    </row>
    <row r="1472" spans="4:34">
      <c r="D1472" s="95"/>
      <c r="E1472" s="198"/>
      <c r="F1472" s="95"/>
      <c r="G1472" s="95"/>
      <c r="H1472" s="95"/>
      <c r="I1472" s="95"/>
      <c r="J1472" s="95"/>
      <c r="K1472" s="95"/>
      <c r="L1472" s="95"/>
      <c r="M1472" s="95"/>
      <c r="N1472" s="95"/>
      <c r="O1472" s="95"/>
      <c r="P1472" s="95"/>
      <c r="Q1472" s="95"/>
      <c r="R1472" s="95"/>
      <c r="S1472" s="95"/>
      <c r="T1472" s="95"/>
      <c r="U1472" s="95"/>
      <c r="V1472" s="95"/>
      <c r="W1472" s="95"/>
      <c r="X1472" s="95"/>
      <c r="Y1472" s="95"/>
      <c r="Z1472" s="95"/>
      <c r="AA1472" s="95"/>
      <c r="AB1472" s="95"/>
      <c r="AC1472" s="95"/>
      <c r="AD1472" s="95"/>
      <c r="AE1472" s="95"/>
      <c r="AF1472" s="95"/>
      <c r="AG1472" s="95"/>
      <c r="AH1472" s="316"/>
    </row>
    <row r="1473" spans="4:34">
      <c r="D1473" s="95"/>
      <c r="E1473" s="198"/>
      <c r="F1473" s="95"/>
      <c r="G1473" s="95"/>
      <c r="H1473" s="95"/>
      <c r="I1473" s="95"/>
      <c r="J1473" s="95"/>
      <c r="K1473" s="95"/>
      <c r="L1473" s="95"/>
      <c r="M1473" s="95"/>
      <c r="N1473" s="95"/>
      <c r="O1473" s="95"/>
      <c r="P1473" s="95"/>
      <c r="Q1473" s="95"/>
      <c r="R1473" s="95"/>
      <c r="S1473" s="95"/>
      <c r="T1473" s="95"/>
      <c r="U1473" s="95"/>
      <c r="V1473" s="95"/>
      <c r="W1473" s="95"/>
      <c r="X1473" s="95"/>
      <c r="Y1473" s="95"/>
      <c r="Z1473" s="95"/>
      <c r="AA1473" s="95"/>
      <c r="AB1473" s="95"/>
      <c r="AC1473" s="95"/>
      <c r="AD1473" s="95"/>
      <c r="AE1473" s="95"/>
      <c r="AF1473" s="95"/>
      <c r="AG1473" s="95"/>
      <c r="AH1473" s="316"/>
    </row>
    <row r="1474" spans="4:34">
      <c r="D1474" s="95"/>
      <c r="E1474" s="198"/>
      <c r="F1474" s="95"/>
      <c r="G1474" s="95"/>
      <c r="H1474" s="95"/>
      <c r="I1474" s="95"/>
      <c r="J1474" s="95"/>
      <c r="K1474" s="95"/>
      <c r="L1474" s="95"/>
      <c r="M1474" s="95"/>
      <c r="N1474" s="95"/>
      <c r="O1474" s="95"/>
      <c r="P1474" s="95"/>
      <c r="Q1474" s="95"/>
      <c r="R1474" s="95"/>
      <c r="S1474" s="95"/>
      <c r="T1474" s="95"/>
      <c r="U1474" s="95"/>
      <c r="V1474" s="95"/>
      <c r="W1474" s="95"/>
      <c r="X1474" s="95"/>
      <c r="Y1474" s="95"/>
      <c r="Z1474" s="95"/>
      <c r="AA1474" s="95"/>
      <c r="AB1474" s="95"/>
      <c r="AC1474" s="95"/>
      <c r="AD1474" s="95"/>
      <c r="AE1474" s="95"/>
      <c r="AF1474" s="95"/>
      <c r="AG1474" s="95"/>
      <c r="AH1474" s="316"/>
    </row>
    <row r="1475" spans="4:34">
      <c r="D1475" s="95"/>
      <c r="E1475" s="198"/>
      <c r="F1475" s="95"/>
      <c r="G1475" s="95"/>
      <c r="H1475" s="95"/>
      <c r="I1475" s="95"/>
      <c r="J1475" s="95"/>
      <c r="K1475" s="95"/>
      <c r="L1475" s="95"/>
      <c r="M1475" s="95"/>
      <c r="N1475" s="95"/>
      <c r="O1475" s="95"/>
      <c r="P1475" s="95"/>
      <c r="Q1475" s="95"/>
      <c r="R1475" s="95"/>
      <c r="S1475" s="95"/>
      <c r="T1475" s="95"/>
      <c r="U1475" s="95"/>
      <c r="V1475" s="95"/>
      <c r="W1475" s="95"/>
      <c r="X1475" s="95"/>
      <c r="Y1475" s="95"/>
      <c r="Z1475" s="95"/>
      <c r="AA1475" s="95"/>
      <c r="AB1475" s="95"/>
      <c r="AC1475" s="95"/>
      <c r="AD1475" s="95"/>
      <c r="AE1475" s="95"/>
      <c r="AF1475" s="95"/>
      <c r="AG1475" s="95"/>
      <c r="AH1475" s="316"/>
    </row>
    <row r="1476" spans="4:34">
      <c r="D1476" s="95"/>
      <c r="E1476" s="198"/>
      <c r="F1476" s="95"/>
      <c r="G1476" s="95"/>
      <c r="H1476" s="95"/>
      <c r="I1476" s="95"/>
      <c r="J1476" s="95"/>
      <c r="K1476" s="95"/>
      <c r="L1476" s="95"/>
      <c r="M1476" s="95"/>
      <c r="N1476" s="95"/>
      <c r="O1476" s="95"/>
      <c r="P1476" s="95"/>
      <c r="Q1476" s="95"/>
      <c r="R1476" s="95"/>
      <c r="S1476" s="95"/>
      <c r="T1476" s="95"/>
      <c r="U1476" s="95"/>
      <c r="V1476" s="95"/>
      <c r="W1476" s="95"/>
      <c r="X1476" s="95"/>
      <c r="Y1476" s="95"/>
      <c r="Z1476" s="95"/>
      <c r="AA1476" s="95"/>
      <c r="AB1476" s="95"/>
      <c r="AC1476" s="95"/>
      <c r="AD1476" s="95"/>
      <c r="AE1476" s="95"/>
      <c r="AF1476" s="95"/>
      <c r="AG1476" s="95"/>
      <c r="AH1476" s="316"/>
    </row>
    <row r="1477" spans="4:34">
      <c r="D1477" s="95"/>
      <c r="E1477" s="198"/>
      <c r="F1477" s="95"/>
      <c r="G1477" s="95"/>
      <c r="H1477" s="95"/>
      <c r="I1477" s="95"/>
      <c r="J1477" s="95"/>
      <c r="K1477" s="95"/>
      <c r="L1477" s="95"/>
      <c r="M1477" s="95"/>
      <c r="N1477" s="95"/>
      <c r="O1477" s="95"/>
      <c r="P1477" s="95"/>
      <c r="Q1477" s="95"/>
      <c r="R1477" s="95"/>
      <c r="S1477" s="95"/>
      <c r="T1477" s="95"/>
      <c r="U1477" s="95"/>
      <c r="V1477" s="95"/>
      <c r="W1477" s="95"/>
      <c r="X1477" s="95"/>
      <c r="Y1477" s="95"/>
      <c r="Z1477" s="95"/>
      <c r="AA1477" s="95"/>
      <c r="AB1477" s="95"/>
      <c r="AC1477" s="95"/>
      <c r="AD1477" s="95"/>
      <c r="AE1477" s="95"/>
      <c r="AF1477" s="95"/>
      <c r="AG1477" s="95"/>
      <c r="AH1477" s="316"/>
    </row>
    <row r="1478" spans="4:34">
      <c r="D1478" s="95"/>
      <c r="E1478" s="198"/>
      <c r="F1478" s="95"/>
      <c r="G1478" s="95"/>
      <c r="H1478" s="95"/>
      <c r="I1478" s="95"/>
      <c r="J1478" s="95"/>
      <c r="K1478" s="95"/>
      <c r="L1478" s="95"/>
      <c r="M1478" s="95"/>
      <c r="N1478" s="95"/>
      <c r="O1478" s="95"/>
      <c r="P1478" s="95"/>
      <c r="Q1478" s="95"/>
      <c r="R1478" s="95"/>
      <c r="S1478" s="95"/>
      <c r="T1478" s="95"/>
      <c r="U1478" s="95"/>
      <c r="V1478" s="95"/>
      <c r="W1478" s="95"/>
      <c r="X1478" s="95"/>
      <c r="Y1478" s="95"/>
      <c r="Z1478" s="95"/>
      <c r="AA1478" s="95"/>
      <c r="AB1478" s="95"/>
      <c r="AC1478" s="95"/>
      <c r="AD1478" s="95"/>
      <c r="AE1478" s="95"/>
      <c r="AF1478" s="95"/>
      <c r="AG1478" s="95"/>
      <c r="AH1478" s="316"/>
    </row>
    <row r="1479" spans="4:34">
      <c r="D1479" s="95"/>
      <c r="E1479" s="198"/>
      <c r="F1479" s="95"/>
      <c r="G1479" s="95"/>
      <c r="H1479" s="95"/>
      <c r="I1479" s="95"/>
      <c r="J1479" s="95"/>
      <c r="K1479" s="95"/>
      <c r="L1479" s="95"/>
      <c r="M1479" s="95"/>
      <c r="N1479" s="95"/>
      <c r="O1479" s="95"/>
      <c r="P1479" s="95"/>
      <c r="Q1479" s="95"/>
      <c r="R1479" s="95"/>
      <c r="S1479" s="95"/>
      <c r="T1479" s="95"/>
      <c r="U1479" s="95"/>
      <c r="V1479" s="95"/>
      <c r="W1479" s="95"/>
      <c r="X1479" s="95"/>
      <c r="Y1479" s="95"/>
      <c r="Z1479" s="95"/>
      <c r="AA1479" s="95"/>
      <c r="AB1479" s="95"/>
      <c r="AC1479" s="95"/>
      <c r="AD1479" s="95"/>
      <c r="AE1479" s="95"/>
      <c r="AF1479" s="95"/>
      <c r="AG1479" s="95"/>
      <c r="AH1479" s="316"/>
    </row>
    <row r="1480" spans="4:34">
      <c r="D1480" s="95"/>
      <c r="E1480" s="198"/>
      <c r="F1480" s="95"/>
      <c r="G1480" s="95"/>
      <c r="H1480" s="95"/>
      <c r="I1480" s="95"/>
      <c r="J1480" s="95"/>
      <c r="K1480" s="95"/>
      <c r="L1480" s="95"/>
      <c r="M1480" s="95"/>
      <c r="N1480" s="95"/>
      <c r="O1480" s="95"/>
      <c r="P1480" s="95"/>
      <c r="Q1480" s="95"/>
      <c r="R1480" s="95"/>
      <c r="S1480" s="95"/>
      <c r="T1480" s="95"/>
      <c r="U1480" s="95"/>
      <c r="V1480" s="95"/>
      <c r="W1480" s="95"/>
      <c r="X1480" s="95"/>
      <c r="Y1480" s="95"/>
      <c r="Z1480" s="95"/>
      <c r="AA1480" s="95"/>
      <c r="AB1480" s="95"/>
      <c r="AC1480" s="95"/>
      <c r="AD1480" s="95"/>
      <c r="AE1480" s="95"/>
      <c r="AF1480" s="95"/>
      <c r="AG1480" s="95"/>
      <c r="AH1480" s="316"/>
    </row>
    <row r="1481" spans="4:34">
      <c r="D1481" s="95"/>
      <c r="E1481" s="198"/>
      <c r="F1481" s="95"/>
      <c r="G1481" s="95"/>
      <c r="H1481" s="95"/>
      <c r="I1481" s="95"/>
      <c r="J1481" s="95"/>
      <c r="K1481" s="95"/>
      <c r="L1481" s="95"/>
      <c r="M1481" s="95"/>
      <c r="N1481" s="95"/>
      <c r="O1481" s="95"/>
      <c r="P1481" s="95"/>
      <c r="Q1481" s="95"/>
      <c r="R1481" s="95"/>
      <c r="S1481" s="95"/>
      <c r="T1481" s="95"/>
      <c r="U1481" s="95"/>
      <c r="V1481" s="95"/>
      <c r="W1481" s="95"/>
      <c r="X1481" s="95"/>
      <c r="Y1481" s="95"/>
      <c r="Z1481" s="95"/>
      <c r="AA1481" s="95"/>
      <c r="AB1481" s="95"/>
      <c r="AC1481" s="95"/>
      <c r="AD1481" s="95"/>
      <c r="AE1481" s="95"/>
      <c r="AF1481" s="95"/>
      <c r="AG1481" s="95"/>
      <c r="AH1481" s="316"/>
    </row>
    <row r="1482" spans="4:34">
      <c r="D1482" s="95"/>
      <c r="E1482" s="198"/>
      <c r="F1482" s="95"/>
      <c r="G1482" s="95"/>
      <c r="H1482" s="95"/>
      <c r="I1482" s="95"/>
      <c r="J1482" s="95"/>
      <c r="K1482" s="95"/>
      <c r="L1482" s="95"/>
      <c r="M1482" s="95"/>
      <c r="N1482" s="95"/>
      <c r="O1482" s="95"/>
      <c r="P1482" s="95"/>
      <c r="Q1482" s="95"/>
      <c r="R1482" s="95"/>
      <c r="S1482" s="95"/>
      <c r="T1482" s="95"/>
      <c r="U1482" s="95"/>
      <c r="V1482" s="95"/>
      <c r="W1482" s="95"/>
      <c r="X1482" s="95"/>
      <c r="Y1482" s="95"/>
      <c r="Z1482" s="95"/>
      <c r="AA1482" s="95"/>
      <c r="AB1482" s="95"/>
      <c r="AC1482" s="95"/>
      <c r="AD1482" s="95"/>
      <c r="AE1482" s="95"/>
      <c r="AF1482" s="95"/>
      <c r="AG1482" s="95"/>
      <c r="AH1482" s="316"/>
    </row>
    <row r="1483" spans="4:34">
      <c r="D1483" s="95"/>
      <c r="E1483" s="198"/>
      <c r="F1483" s="95"/>
      <c r="G1483" s="95"/>
      <c r="H1483" s="95"/>
      <c r="I1483" s="95"/>
      <c r="J1483" s="95"/>
      <c r="K1483" s="95"/>
      <c r="L1483" s="95"/>
      <c r="M1483" s="95"/>
      <c r="N1483" s="95"/>
      <c r="O1483" s="95"/>
      <c r="P1483" s="95"/>
      <c r="Q1483" s="95"/>
      <c r="R1483" s="95"/>
      <c r="S1483" s="95"/>
      <c r="T1483" s="95"/>
      <c r="U1483" s="95"/>
      <c r="V1483" s="95"/>
      <c r="W1483" s="95"/>
      <c r="X1483" s="95"/>
      <c r="Y1483" s="95"/>
      <c r="Z1483" s="95"/>
      <c r="AA1483" s="95"/>
      <c r="AB1483" s="95"/>
      <c r="AC1483" s="95"/>
      <c r="AD1483" s="95"/>
      <c r="AE1483" s="95"/>
      <c r="AF1483" s="95"/>
      <c r="AG1483" s="95"/>
      <c r="AH1483" s="316"/>
    </row>
    <row r="1484" spans="4:34">
      <c r="D1484" s="95"/>
      <c r="E1484" s="198"/>
      <c r="F1484" s="95"/>
      <c r="G1484" s="95"/>
      <c r="H1484" s="95"/>
      <c r="I1484" s="95"/>
      <c r="J1484" s="95"/>
      <c r="K1484" s="95"/>
      <c r="L1484" s="95"/>
      <c r="M1484" s="95"/>
      <c r="N1484" s="95"/>
      <c r="O1484" s="95"/>
      <c r="P1484" s="95"/>
      <c r="Q1484" s="95"/>
      <c r="R1484" s="95"/>
      <c r="S1484" s="95"/>
      <c r="T1484" s="95"/>
      <c r="U1484" s="95"/>
      <c r="V1484" s="95"/>
      <c r="W1484" s="95"/>
      <c r="X1484" s="95"/>
      <c r="Y1484" s="95"/>
      <c r="Z1484" s="95"/>
      <c r="AA1484" s="95"/>
      <c r="AB1484" s="95"/>
      <c r="AC1484" s="95"/>
      <c r="AD1484" s="95"/>
      <c r="AE1484" s="95"/>
      <c r="AF1484" s="95"/>
      <c r="AG1484" s="95"/>
      <c r="AH1484" s="316"/>
    </row>
    <row r="1485" spans="4:34">
      <c r="D1485" s="95"/>
      <c r="E1485" s="198"/>
      <c r="F1485" s="95"/>
      <c r="G1485" s="95"/>
      <c r="H1485" s="95"/>
      <c r="I1485" s="95"/>
      <c r="J1485" s="95"/>
      <c r="K1485" s="95"/>
      <c r="L1485" s="95"/>
      <c r="M1485" s="95"/>
      <c r="N1485" s="95"/>
      <c r="O1485" s="95"/>
      <c r="P1485" s="95"/>
      <c r="Q1485" s="95"/>
      <c r="R1485" s="95"/>
      <c r="S1485" s="95"/>
      <c r="T1485" s="95"/>
      <c r="U1485" s="95"/>
      <c r="V1485" s="95"/>
      <c r="W1485" s="95"/>
      <c r="X1485" s="95"/>
      <c r="Y1485" s="95"/>
      <c r="Z1485" s="95"/>
      <c r="AA1485" s="95"/>
      <c r="AB1485" s="95"/>
      <c r="AC1485" s="95"/>
      <c r="AD1485" s="95"/>
      <c r="AE1485" s="95"/>
      <c r="AF1485" s="95"/>
      <c r="AG1485" s="95"/>
      <c r="AH1485" s="316"/>
    </row>
    <row r="1486" spans="4:34">
      <c r="D1486" s="95"/>
      <c r="E1486" s="198"/>
      <c r="F1486" s="95"/>
      <c r="G1486" s="95"/>
      <c r="H1486" s="95"/>
      <c r="I1486" s="95"/>
      <c r="J1486" s="95"/>
      <c r="K1486" s="95"/>
      <c r="L1486" s="95"/>
      <c r="M1486" s="95"/>
      <c r="N1486" s="95"/>
      <c r="O1486" s="95"/>
      <c r="P1486" s="95"/>
      <c r="Q1486" s="95"/>
      <c r="R1486" s="95"/>
      <c r="S1486" s="95"/>
      <c r="T1486" s="95"/>
      <c r="U1486" s="95"/>
      <c r="V1486" s="95"/>
      <c r="W1486" s="95"/>
      <c r="X1486" s="95"/>
      <c r="Y1486" s="95"/>
      <c r="Z1486" s="95"/>
      <c r="AA1486" s="95"/>
      <c r="AB1486" s="95"/>
      <c r="AC1486" s="95"/>
      <c r="AD1486" s="95"/>
      <c r="AE1486" s="95"/>
      <c r="AF1486" s="95"/>
      <c r="AG1486" s="95"/>
      <c r="AH1486" s="316"/>
    </row>
    <row r="1487" spans="4:34">
      <c r="D1487" s="95"/>
      <c r="E1487" s="198"/>
      <c r="F1487" s="95"/>
      <c r="G1487" s="95"/>
      <c r="H1487" s="95"/>
      <c r="I1487" s="95"/>
      <c r="J1487" s="95"/>
      <c r="K1487" s="95"/>
      <c r="L1487" s="95"/>
      <c r="M1487" s="95"/>
      <c r="N1487" s="95"/>
      <c r="O1487" s="95"/>
      <c r="P1487" s="95"/>
      <c r="Q1487" s="95"/>
      <c r="R1487" s="95"/>
      <c r="S1487" s="95"/>
      <c r="T1487" s="95"/>
      <c r="U1487" s="95"/>
      <c r="V1487" s="95"/>
      <c r="W1487" s="95"/>
      <c r="X1487" s="95"/>
      <c r="Y1487" s="95"/>
      <c r="Z1487" s="95"/>
      <c r="AA1487" s="95"/>
      <c r="AB1487" s="95"/>
      <c r="AC1487" s="95"/>
      <c r="AD1487" s="95"/>
      <c r="AE1487" s="95"/>
      <c r="AF1487" s="95"/>
      <c r="AG1487" s="95"/>
      <c r="AH1487" s="316"/>
    </row>
    <row r="1488" spans="4:34">
      <c r="D1488" s="95"/>
      <c r="E1488" s="198"/>
      <c r="F1488" s="95"/>
      <c r="G1488" s="95"/>
      <c r="H1488" s="95"/>
      <c r="I1488" s="95"/>
      <c r="J1488" s="95"/>
      <c r="K1488" s="95"/>
      <c r="L1488" s="95"/>
      <c r="M1488" s="95"/>
      <c r="N1488" s="95"/>
      <c r="O1488" s="95"/>
      <c r="P1488" s="95"/>
      <c r="Q1488" s="95"/>
      <c r="R1488" s="95"/>
      <c r="S1488" s="95"/>
      <c r="T1488" s="95"/>
      <c r="U1488" s="95"/>
      <c r="V1488" s="95"/>
      <c r="W1488" s="95"/>
      <c r="X1488" s="95"/>
      <c r="Y1488" s="95"/>
      <c r="Z1488" s="95"/>
      <c r="AA1488" s="95"/>
      <c r="AB1488" s="95"/>
      <c r="AC1488" s="95"/>
      <c r="AD1488" s="95"/>
      <c r="AE1488" s="95"/>
      <c r="AF1488" s="95"/>
      <c r="AG1488" s="95"/>
      <c r="AH1488" s="316"/>
    </row>
    <row r="1489" spans="4:34">
      <c r="D1489" s="95"/>
      <c r="E1489" s="198"/>
      <c r="F1489" s="95"/>
      <c r="G1489" s="95"/>
      <c r="H1489" s="95"/>
      <c r="I1489" s="95"/>
      <c r="J1489" s="95"/>
      <c r="K1489" s="95"/>
      <c r="L1489" s="95"/>
      <c r="M1489" s="95"/>
      <c r="N1489" s="95"/>
      <c r="O1489" s="95"/>
      <c r="P1489" s="95"/>
      <c r="Q1489" s="95"/>
      <c r="R1489" s="95"/>
      <c r="S1489" s="95"/>
      <c r="T1489" s="95"/>
      <c r="U1489" s="95"/>
      <c r="V1489" s="95"/>
      <c r="W1489" s="95"/>
      <c r="X1489" s="95"/>
      <c r="Y1489" s="95"/>
      <c r="Z1489" s="95"/>
      <c r="AA1489" s="95"/>
      <c r="AB1489" s="95"/>
      <c r="AC1489" s="95"/>
      <c r="AD1489" s="95"/>
      <c r="AE1489" s="95"/>
      <c r="AF1489" s="95"/>
      <c r="AG1489" s="95"/>
      <c r="AH1489" s="316"/>
    </row>
    <row r="1490" spans="4:34">
      <c r="D1490" s="95"/>
      <c r="E1490" s="198"/>
      <c r="F1490" s="95"/>
      <c r="G1490" s="95"/>
      <c r="H1490" s="95"/>
      <c r="I1490" s="95"/>
      <c r="J1490" s="95"/>
      <c r="K1490" s="95"/>
      <c r="L1490" s="95"/>
      <c r="M1490" s="95"/>
      <c r="N1490" s="95"/>
      <c r="O1490" s="95"/>
      <c r="P1490" s="95"/>
      <c r="Q1490" s="95"/>
      <c r="R1490" s="95"/>
      <c r="S1490" s="95"/>
      <c r="T1490" s="95"/>
      <c r="U1490" s="95"/>
      <c r="V1490" s="95"/>
      <c r="W1490" s="95"/>
      <c r="X1490" s="95"/>
      <c r="Y1490" s="95"/>
      <c r="Z1490" s="95"/>
      <c r="AA1490" s="95"/>
      <c r="AB1490" s="95"/>
      <c r="AC1490" s="95"/>
      <c r="AD1490" s="95"/>
      <c r="AE1490" s="95"/>
      <c r="AF1490" s="95"/>
      <c r="AG1490" s="95"/>
      <c r="AH1490" s="316"/>
    </row>
    <row r="1491" spans="4:34">
      <c r="D1491" s="95"/>
      <c r="E1491" s="198"/>
      <c r="F1491" s="95"/>
      <c r="G1491" s="95"/>
      <c r="H1491" s="95"/>
      <c r="I1491" s="95"/>
      <c r="J1491" s="95"/>
      <c r="K1491" s="95"/>
      <c r="L1491" s="95"/>
      <c r="M1491" s="95"/>
      <c r="N1491" s="95"/>
      <c r="O1491" s="95"/>
      <c r="P1491" s="95"/>
      <c r="Q1491" s="95"/>
      <c r="R1491" s="95"/>
      <c r="S1491" s="95"/>
      <c r="T1491" s="95"/>
      <c r="U1491" s="95"/>
      <c r="V1491" s="95"/>
      <c r="W1491" s="95"/>
      <c r="X1491" s="95"/>
      <c r="Y1491" s="95"/>
      <c r="Z1491" s="95"/>
      <c r="AA1491" s="95"/>
      <c r="AB1491" s="95"/>
      <c r="AC1491" s="95"/>
      <c r="AD1491" s="95"/>
      <c r="AE1491" s="95"/>
      <c r="AF1491" s="95"/>
      <c r="AG1491" s="95"/>
      <c r="AH1491" s="316"/>
    </row>
    <row r="1492" spans="4:34">
      <c r="D1492" s="95"/>
      <c r="E1492" s="198"/>
      <c r="F1492" s="95"/>
      <c r="G1492" s="95"/>
      <c r="H1492" s="95"/>
      <c r="I1492" s="95"/>
      <c r="J1492" s="95"/>
      <c r="K1492" s="95"/>
      <c r="L1492" s="95"/>
      <c r="M1492" s="95"/>
      <c r="N1492" s="95"/>
      <c r="O1492" s="95"/>
      <c r="P1492" s="95"/>
      <c r="Q1492" s="95"/>
      <c r="R1492" s="95"/>
      <c r="S1492" s="95"/>
      <c r="T1492" s="95"/>
      <c r="U1492" s="95"/>
      <c r="V1492" s="95"/>
      <c r="W1492" s="95"/>
      <c r="X1492" s="95"/>
      <c r="Y1492" s="95"/>
      <c r="Z1492" s="95"/>
      <c r="AA1492" s="95"/>
      <c r="AB1492" s="95"/>
      <c r="AC1492" s="95"/>
      <c r="AD1492" s="95"/>
      <c r="AE1492" s="95"/>
      <c r="AF1492" s="95"/>
      <c r="AG1492" s="95"/>
      <c r="AH1492" s="316"/>
    </row>
    <row r="1493" spans="4:34">
      <c r="D1493" s="95"/>
      <c r="E1493" s="198"/>
      <c r="F1493" s="95"/>
      <c r="G1493" s="95"/>
      <c r="H1493" s="95"/>
      <c r="I1493" s="95"/>
      <c r="J1493" s="95"/>
      <c r="K1493" s="95"/>
      <c r="L1493" s="95"/>
      <c r="M1493" s="95"/>
      <c r="N1493" s="95"/>
      <c r="O1493" s="95"/>
      <c r="P1493" s="95"/>
      <c r="Q1493" s="95"/>
      <c r="R1493" s="95"/>
      <c r="S1493" s="95"/>
      <c r="T1493" s="95"/>
      <c r="U1493" s="95"/>
      <c r="V1493" s="95"/>
      <c r="W1493" s="95"/>
      <c r="X1493" s="95"/>
      <c r="Y1493" s="95"/>
      <c r="Z1493" s="95"/>
      <c r="AA1493" s="95"/>
      <c r="AB1493" s="95"/>
      <c r="AC1493" s="95"/>
      <c r="AD1493" s="95"/>
      <c r="AE1493" s="95"/>
      <c r="AF1493" s="95"/>
      <c r="AG1493" s="95"/>
      <c r="AH1493" s="316"/>
    </row>
    <row r="1494" spans="4:34">
      <c r="D1494" s="95"/>
      <c r="E1494" s="198"/>
      <c r="F1494" s="95"/>
      <c r="G1494" s="95"/>
      <c r="H1494" s="95"/>
      <c r="I1494" s="95"/>
      <c r="J1494" s="95"/>
      <c r="K1494" s="95"/>
      <c r="L1494" s="95"/>
      <c r="M1494" s="95"/>
      <c r="N1494" s="95"/>
      <c r="O1494" s="95"/>
      <c r="P1494" s="95"/>
      <c r="Q1494" s="95"/>
      <c r="R1494" s="95"/>
      <c r="S1494" s="95"/>
      <c r="T1494" s="95"/>
      <c r="U1494" s="95"/>
      <c r="V1494" s="95"/>
      <c r="W1494" s="95"/>
      <c r="X1494" s="95"/>
      <c r="Y1494" s="95"/>
      <c r="Z1494" s="95"/>
      <c r="AA1494" s="95"/>
      <c r="AB1494" s="95"/>
      <c r="AC1494" s="95"/>
      <c r="AD1494" s="95"/>
      <c r="AE1494" s="95"/>
      <c r="AF1494" s="95"/>
      <c r="AG1494" s="95"/>
      <c r="AH1494" s="316"/>
    </row>
    <row r="1495" spans="4:34">
      <c r="D1495" s="95"/>
      <c r="E1495" s="198"/>
      <c r="F1495" s="95"/>
      <c r="G1495" s="95"/>
      <c r="H1495" s="95"/>
      <c r="I1495" s="95"/>
      <c r="J1495" s="95"/>
      <c r="K1495" s="95"/>
      <c r="L1495" s="95"/>
      <c r="M1495" s="95"/>
      <c r="N1495" s="95"/>
      <c r="O1495" s="95"/>
      <c r="P1495" s="95"/>
      <c r="Q1495" s="95"/>
      <c r="R1495" s="95"/>
      <c r="S1495" s="95"/>
      <c r="T1495" s="95"/>
      <c r="U1495" s="95"/>
      <c r="V1495" s="95"/>
      <c r="W1495" s="95"/>
      <c r="X1495" s="95"/>
      <c r="Y1495" s="95"/>
      <c r="Z1495" s="95"/>
      <c r="AA1495" s="95"/>
      <c r="AB1495" s="95"/>
      <c r="AC1495" s="95"/>
      <c r="AD1495" s="95"/>
      <c r="AE1495" s="95"/>
      <c r="AF1495" s="95"/>
      <c r="AG1495" s="95"/>
      <c r="AH1495" s="316"/>
    </row>
    <row r="1496" spans="4:34">
      <c r="D1496" s="95"/>
      <c r="E1496" s="198"/>
      <c r="F1496" s="95"/>
      <c r="G1496" s="95"/>
      <c r="H1496" s="95"/>
      <c r="I1496" s="95"/>
      <c r="J1496" s="95"/>
      <c r="K1496" s="95"/>
      <c r="L1496" s="95"/>
      <c r="M1496" s="95"/>
      <c r="N1496" s="95"/>
      <c r="O1496" s="95"/>
      <c r="P1496" s="95"/>
      <c r="Q1496" s="95"/>
      <c r="R1496" s="95"/>
      <c r="S1496" s="95"/>
      <c r="T1496" s="95"/>
      <c r="U1496" s="95"/>
      <c r="V1496" s="95"/>
      <c r="W1496" s="95"/>
      <c r="X1496" s="95"/>
      <c r="Y1496" s="95"/>
      <c r="Z1496" s="95"/>
      <c r="AA1496" s="95"/>
      <c r="AB1496" s="95"/>
      <c r="AC1496" s="95"/>
      <c r="AD1496" s="95"/>
      <c r="AE1496" s="95"/>
      <c r="AF1496" s="95"/>
      <c r="AG1496" s="95"/>
      <c r="AH1496" s="316"/>
    </row>
    <row r="1497" spans="4:34">
      <c r="D1497" s="95"/>
      <c r="E1497" s="198"/>
      <c r="F1497" s="95"/>
      <c r="G1497" s="95"/>
      <c r="H1497" s="95"/>
      <c r="I1497" s="95"/>
      <c r="J1497" s="95"/>
      <c r="K1497" s="95"/>
      <c r="L1497" s="95"/>
      <c r="M1497" s="95"/>
      <c r="N1497" s="95"/>
      <c r="O1497" s="95"/>
      <c r="P1497" s="95"/>
      <c r="Q1497" s="95"/>
      <c r="R1497" s="95"/>
      <c r="S1497" s="95"/>
      <c r="T1497" s="95"/>
      <c r="U1497" s="95"/>
      <c r="V1497" s="95"/>
      <c r="W1497" s="95"/>
      <c r="X1497" s="95"/>
      <c r="Y1497" s="95"/>
      <c r="Z1497" s="95"/>
      <c r="AA1497" s="95"/>
      <c r="AB1497" s="95"/>
      <c r="AC1497" s="95"/>
      <c r="AD1497" s="95"/>
      <c r="AE1497" s="95"/>
      <c r="AF1497" s="95"/>
      <c r="AG1497" s="95"/>
      <c r="AH1497" s="316"/>
    </row>
    <row r="1498" spans="4:34">
      <c r="D1498" s="95"/>
      <c r="E1498" s="198"/>
      <c r="F1498" s="95"/>
      <c r="G1498" s="95"/>
      <c r="H1498" s="95"/>
      <c r="I1498" s="95"/>
      <c r="J1498" s="95"/>
      <c r="K1498" s="95"/>
      <c r="L1498" s="95"/>
      <c r="M1498" s="95"/>
      <c r="N1498" s="95"/>
      <c r="O1498" s="95"/>
      <c r="P1498" s="95"/>
      <c r="Q1498" s="95"/>
      <c r="R1498" s="95"/>
      <c r="S1498" s="95"/>
      <c r="T1498" s="95"/>
      <c r="U1498" s="95"/>
      <c r="V1498" s="95"/>
      <c r="W1498" s="95"/>
      <c r="X1498" s="95"/>
      <c r="Y1498" s="95"/>
      <c r="Z1498" s="95"/>
      <c r="AA1498" s="95"/>
      <c r="AB1498" s="95"/>
      <c r="AC1498" s="95"/>
      <c r="AD1498" s="95"/>
      <c r="AE1498" s="95"/>
      <c r="AF1498" s="95"/>
      <c r="AG1498" s="95"/>
      <c r="AH1498" s="316"/>
    </row>
    <row r="1499" spans="4:34">
      <c r="D1499" s="95"/>
      <c r="E1499" s="198"/>
      <c r="F1499" s="95"/>
      <c r="G1499" s="95"/>
      <c r="H1499" s="95"/>
      <c r="I1499" s="95"/>
      <c r="J1499" s="95"/>
      <c r="K1499" s="95"/>
      <c r="L1499" s="95"/>
      <c r="M1499" s="95"/>
      <c r="N1499" s="95"/>
      <c r="O1499" s="95"/>
      <c r="P1499" s="95"/>
      <c r="Q1499" s="95"/>
      <c r="R1499" s="95"/>
      <c r="S1499" s="95"/>
      <c r="T1499" s="95"/>
      <c r="U1499" s="95"/>
      <c r="V1499" s="95"/>
      <c r="W1499" s="95"/>
      <c r="X1499" s="95"/>
      <c r="Y1499" s="95"/>
      <c r="Z1499" s="95"/>
      <c r="AA1499" s="95"/>
      <c r="AB1499" s="95"/>
      <c r="AC1499" s="95"/>
      <c r="AD1499" s="95"/>
      <c r="AE1499" s="95"/>
      <c r="AF1499" s="95"/>
      <c r="AG1499" s="95"/>
      <c r="AH1499" s="316"/>
    </row>
    <row r="1500" spans="4:34">
      <c r="D1500" s="95"/>
      <c r="E1500" s="198"/>
      <c r="F1500" s="95"/>
      <c r="G1500" s="95"/>
      <c r="H1500" s="95"/>
      <c r="I1500" s="95"/>
      <c r="J1500" s="95"/>
      <c r="K1500" s="95"/>
      <c r="L1500" s="95"/>
      <c r="M1500" s="95"/>
      <c r="N1500" s="95"/>
      <c r="O1500" s="95"/>
      <c r="P1500" s="95"/>
      <c r="Q1500" s="95"/>
      <c r="R1500" s="95"/>
      <c r="S1500" s="95"/>
      <c r="T1500" s="95"/>
      <c r="U1500" s="95"/>
      <c r="V1500" s="95"/>
      <c r="W1500" s="95"/>
      <c r="X1500" s="95"/>
      <c r="Y1500" s="95"/>
      <c r="Z1500" s="95"/>
      <c r="AA1500" s="95"/>
      <c r="AB1500" s="95"/>
      <c r="AC1500" s="95"/>
      <c r="AD1500" s="95"/>
      <c r="AE1500" s="95"/>
      <c r="AF1500" s="95"/>
      <c r="AG1500" s="95"/>
      <c r="AH1500" s="316"/>
    </row>
    <row r="1501" spans="4:34">
      <c r="D1501" s="95"/>
      <c r="E1501" s="198"/>
      <c r="F1501" s="95"/>
      <c r="G1501" s="95"/>
      <c r="H1501" s="95"/>
      <c r="I1501" s="95"/>
      <c r="J1501" s="95"/>
      <c r="K1501" s="95"/>
      <c r="L1501" s="95"/>
      <c r="M1501" s="95"/>
      <c r="N1501" s="95"/>
      <c r="O1501" s="95"/>
      <c r="P1501" s="95"/>
      <c r="Q1501" s="95"/>
      <c r="R1501" s="95"/>
      <c r="S1501" s="95"/>
      <c r="T1501" s="95"/>
      <c r="U1501" s="95"/>
      <c r="V1501" s="95"/>
      <c r="W1501" s="95"/>
      <c r="X1501" s="95"/>
      <c r="Y1501" s="95"/>
      <c r="Z1501" s="95"/>
      <c r="AA1501" s="95"/>
      <c r="AB1501" s="95"/>
      <c r="AC1501" s="95"/>
      <c r="AD1501" s="95"/>
      <c r="AE1501" s="95"/>
      <c r="AF1501" s="95"/>
      <c r="AG1501" s="95"/>
      <c r="AH1501" s="316"/>
    </row>
    <row r="1502" spans="4:34">
      <c r="D1502" s="95"/>
      <c r="E1502" s="198"/>
      <c r="F1502" s="95"/>
      <c r="G1502" s="95"/>
      <c r="H1502" s="95"/>
      <c r="I1502" s="95"/>
      <c r="J1502" s="95"/>
      <c r="K1502" s="95"/>
      <c r="L1502" s="95"/>
      <c r="M1502" s="95"/>
      <c r="N1502" s="95"/>
      <c r="O1502" s="95"/>
      <c r="P1502" s="95"/>
      <c r="Q1502" s="95"/>
      <c r="R1502" s="95"/>
      <c r="S1502" s="95"/>
      <c r="T1502" s="95"/>
      <c r="U1502" s="95"/>
      <c r="V1502" s="95"/>
      <c r="W1502" s="95"/>
      <c r="X1502" s="95"/>
      <c r="Y1502" s="95"/>
      <c r="Z1502" s="95"/>
      <c r="AA1502" s="95"/>
      <c r="AB1502" s="95"/>
      <c r="AC1502" s="95"/>
      <c r="AD1502" s="95"/>
      <c r="AE1502" s="95"/>
      <c r="AF1502" s="95"/>
      <c r="AG1502" s="95"/>
      <c r="AH1502" s="316"/>
    </row>
    <row r="1503" spans="4:34">
      <c r="D1503" s="95"/>
      <c r="E1503" s="198"/>
      <c r="F1503" s="95"/>
      <c r="G1503" s="95"/>
      <c r="H1503" s="95"/>
      <c r="I1503" s="95"/>
      <c r="J1503" s="95"/>
      <c r="K1503" s="95"/>
      <c r="L1503" s="95"/>
      <c r="M1503" s="95"/>
      <c r="N1503" s="95"/>
      <c r="O1503" s="95"/>
      <c r="P1503" s="95"/>
      <c r="Q1503" s="95"/>
      <c r="R1503" s="95"/>
      <c r="S1503" s="95"/>
      <c r="T1503" s="95"/>
      <c r="U1503" s="95"/>
      <c r="V1503" s="95"/>
      <c r="W1503" s="95"/>
      <c r="X1503" s="95"/>
      <c r="Y1503" s="95"/>
      <c r="Z1503" s="95"/>
      <c r="AA1503" s="95"/>
      <c r="AB1503" s="95"/>
      <c r="AC1503" s="95"/>
      <c r="AD1503" s="95"/>
      <c r="AE1503" s="95"/>
      <c r="AF1503" s="95"/>
      <c r="AG1503" s="95"/>
      <c r="AH1503" s="316"/>
    </row>
    <row r="1504" spans="4:34">
      <c r="D1504" s="95"/>
      <c r="E1504" s="198"/>
      <c r="F1504" s="95"/>
      <c r="G1504" s="95"/>
      <c r="H1504" s="95"/>
      <c r="I1504" s="95"/>
      <c r="J1504" s="95"/>
      <c r="K1504" s="95"/>
      <c r="L1504" s="95"/>
      <c r="M1504" s="95"/>
      <c r="N1504" s="95"/>
      <c r="O1504" s="95"/>
      <c r="P1504" s="95"/>
      <c r="Q1504" s="95"/>
      <c r="R1504" s="95"/>
      <c r="S1504" s="95"/>
      <c r="T1504" s="95"/>
      <c r="U1504" s="95"/>
      <c r="V1504" s="95"/>
      <c r="W1504" s="95"/>
      <c r="X1504" s="95"/>
      <c r="Y1504" s="95"/>
      <c r="Z1504" s="95"/>
      <c r="AA1504" s="95"/>
      <c r="AB1504" s="95"/>
      <c r="AC1504" s="95"/>
      <c r="AD1504" s="95"/>
      <c r="AE1504" s="95"/>
      <c r="AF1504" s="95"/>
      <c r="AG1504" s="95"/>
      <c r="AH1504" s="316"/>
    </row>
    <row r="1505" spans="4:34">
      <c r="D1505" s="95"/>
      <c r="E1505" s="198"/>
      <c r="F1505" s="95"/>
      <c r="G1505" s="95"/>
      <c r="H1505" s="95"/>
      <c r="I1505" s="95"/>
      <c r="J1505" s="95"/>
      <c r="K1505" s="95"/>
      <c r="L1505" s="95"/>
      <c r="M1505" s="95"/>
      <c r="N1505" s="95"/>
      <c r="O1505" s="95"/>
      <c r="P1505" s="95"/>
      <c r="Q1505" s="95"/>
      <c r="R1505" s="95"/>
      <c r="S1505" s="95"/>
      <c r="T1505" s="95"/>
      <c r="U1505" s="95"/>
      <c r="V1505" s="95"/>
      <c r="W1505" s="95"/>
      <c r="X1505" s="95"/>
      <c r="Y1505" s="95"/>
      <c r="Z1505" s="95"/>
      <c r="AA1505" s="95"/>
      <c r="AB1505" s="95"/>
      <c r="AC1505" s="95"/>
      <c r="AD1505" s="95"/>
      <c r="AE1505" s="95"/>
      <c r="AF1505" s="95"/>
      <c r="AG1505" s="95"/>
      <c r="AH1505" s="316"/>
    </row>
    <row r="1506" spans="4:34">
      <c r="D1506" s="95"/>
      <c r="E1506" s="198"/>
      <c r="F1506" s="95"/>
      <c r="G1506" s="95"/>
      <c r="H1506" s="95"/>
      <c r="I1506" s="95"/>
      <c r="J1506" s="95"/>
      <c r="K1506" s="95"/>
      <c r="L1506" s="95"/>
      <c r="M1506" s="95"/>
      <c r="N1506" s="95"/>
      <c r="O1506" s="95"/>
      <c r="P1506" s="95"/>
      <c r="Q1506" s="95"/>
      <c r="R1506" s="95"/>
      <c r="S1506" s="95"/>
      <c r="T1506" s="95"/>
      <c r="U1506" s="95"/>
      <c r="V1506" s="95"/>
      <c r="W1506" s="95"/>
      <c r="X1506" s="95"/>
      <c r="Y1506" s="95"/>
      <c r="Z1506" s="95"/>
      <c r="AA1506" s="95"/>
      <c r="AB1506" s="95"/>
      <c r="AC1506" s="95"/>
      <c r="AD1506" s="95"/>
      <c r="AE1506" s="95"/>
      <c r="AF1506" s="95"/>
      <c r="AG1506" s="95"/>
      <c r="AH1506" s="316"/>
    </row>
    <row r="1507" spans="4:34">
      <c r="D1507" s="95"/>
      <c r="E1507" s="198"/>
      <c r="F1507" s="95"/>
      <c r="G1507" s="95"/>
      <c r="H1507" s="95"/>
      <c r="I1507" s="95"/>
      <c r="J1507" s="95"/>
      <c r="K1507" s="95"/>
      <c r="L1507" s="95"/>
      <c r="M1507" s="95"/>
      <c r="N1507" s="95"/>
      <c r="O1507" s="95"/>
      <c r="P1507" s="95"/>
      <c r="Q1507" s="95"/>
      <c r="R1507" s="95"/>
      <c r="S1507" s="95"/>
      <c r="T1507" s="95"/>
      <c r="U1507" s="95"/>
      <c r="V1507" s="95"/>
      <c r="W1507" s="95"/>
      <c r="X1507" s="95"/>
      <c r="Y1507" s="95"/>
      <c r="Z1507" s="95"/>
      <c r="AA1507" s="95"/>
      <c r="AB1507" s="95"/>
      <c r="AC1507" s="95"/>
      <c r="AD1507" s="95"/>
      <c r="AE1507" s="95"/>
      <c r="AF1507" s="95"/>
      <c r="AG1507" s="95"/>
      <c r="AH1507" s="316"/>
    </row>
    <row r="1508" spans="4:34">
      <c r="D1508" s="95"/>
      <c r="E1508" s="198"/>
      <c r="F1508" s="95"/>
      <c r="G1508" s="95"/>
      <c r="H1508" s="95"/>
      <c r="I1508" s="95"/>
      <c r="J1508" s="95"/>
      <c r="K1508" s="95"/>
      <c r="L1508" s="95"/>
      <c r="M1508" s="95"/>
      <c r="N1508" s="95"/>
      <c r="O1508" s="95"/>
      <c r="P1508" s="95"/>
      <c r="Q1508" s="95"/>
      <c r="R1508" s="95"/>
      <c r="S1508" s="95"/>
      <c r="T1508" s="95"/>
      <c r="U1508" s="95"/>
      <c r="V1508" s="95"/>
      <c r="W1508" s="95"/>
      <c r="X1508" s="95"/>
      <c r="Y1508" s="95"/>
      <c r="Z1508" s="95"/>
      <c r="AA1508" s="95"/>
      <c r="AB1508" s="95"/>
      <c r="AC1508" s="95"/>
      <c r="AD1508" s="95"/>
      <c r="AE1508" s="95"/>
      <c r="AF1508" s="95"/>
      <c r="AG1508" s="95"/>
      <c r="AH1508" s="316"/>
    </row>
    <row r="1509" spans="4:34">
      <c r="D1509" s="95"/>
      <c r="E1509" s="198"/>
      <c r="F1509" s="95"/>
      <c r="G1509" s="95"/>
      <c r="H1509" s="95"/>
      <c r="I1509" s="95"/>
      <c r="J1509" s="95"/>
      <c r="K1509" s="95"/>
      <c r="L1509" s="95"/>
      <c r="M1509" s="95"/>
      <c r="N1509" s="95"/>
      <c r="O1509" s="95"/>
      <c r="P1509" s="95"/>
      <c r="Q1509" s="95"/>
      <c r="R1509" s="95"/>
      <c r="S1509" s="95"/>
      <c r="T1509" s="95"/>
      <c r="U1509" s="95"/>
      <c r="V1509" s="95"/>
      <c r="W1509" s="95"/>
      <c r="X1509" s="95"/>
      <c r="Y1509" s="95"/>
      <c r="Z1509" s="95"/>
      <c r="AA1509" s="95"/>
      <c r="AB1509" s="95"/>
      <c r="AC1509" s="95"/>
      <c r="AD1509" s="95"/>
      <c r="AE1509" s="95"/>
      <c r="AF1509" s="95"/>
      <c r="AG1509" s="95"/>
      <c r="AH1509" s="316"/>
    </row>
    <row r="1510" spans="4:34">
      <c r="D1510" s="95"/>
      <c r="E1510" s="198"/>
      <c r="F1510" s="95"/>
      <c r="G1510" s="95"/>
      <c r="H1510" s="95"/>
      <c r="I1510" s="95"/>
      <c r="J1510" s="95"/>
      <c r="K1510" s="95"/>
      <c r="L1510" s="95"/>
      <c r="M1510" s="95"/>
      <c r="N1510" s="95"/>
      <c r="O1510" s="95"/>
      <c r="P1510" s="95"/>
      <c r="Q1510" s="95"/>
      <c r="R1510" s="95"/>
      <c r="S1510" s="95"/>
      <c r="T1510" s="95"/>
      <c r="U1510" s="95"/>
      <c r="V1510" s="95"/>
      <c r="W1510" s="95"/>
      <c r="X1510" s="95"/>
      <c r="Y1510" s="95"/>
      <c r="Z1510" s="95"/>
      <c r="AA1510" s="95"/>
      <c r="AB1510" s="95"/>
      <c r="AC1510" s="95"/>
      <c r="AD1510" s="95"/>
      <c r="AE1510" s="95"/>
      <c r="AF1510" s="95"/>
      <c r="AG1510" s="95"/>
      <c r="AH1510" s="316"/>
    </row>
    <row r="1511" spans="4:34">
      <c r="D1511" s="95"/>
      <c r="E1511" s="198"/>
      <c r="F1511" s="95"/>
      <c r="G1511" s="95"/>
      <c r="H1511" s="95"/>
      <c r="I1511" s="95"/>
      <c r="J1511" s="95"/>
      <c r="K1511" s="95"/>
      <c r="L1511" s="95"/>
      <c r="M1511" s="95"/>
      <c r="N1511" s="95"/>
      <c r="O1511" s="95"/>
      <c r="P1511" s="95"/>
      <c r="Q1511" s="95"/>
      <c r="R1511" s="95"/>
      <c r="S1511" s="95"/>
      <c r="T1511" s="95"/>
      <c r="U1511" s="95"/>
      <c r="V1511" s="95"/>
      <c r="W1511" s="95"/>
      <c r="X1511" s="95"/>
      <c r="Y1511" s="95"/>
      <c r="Z1511" s="95"/>
      <c r="AA1511" s="95"/>
      <c r="AB1511" s="95"/>
      <c r="AC1511" s="95"/>
      <c r="AD1511" s="95"/>
      <c r="AE1511" s="95"/>
      <c r="AF1511" s="95"/>
      <c r="AG1511" s="95"/>
      <c r="AH1511" s="316"/>
    </row>
    <row r="1512" spans="4:34">
      <c r="D1512" s="95"/>
      <c r="E1512" s="198"/>
      <c r="F1512" s="95"/>
      <c r="G1512" s="95"/>
      <c r="H1512" s="95"/>
      <c r="I1512" s="95"/>
      <c r="J1512" s="95"/>
      <c r="K1512" s="95"/>
      <c r="L1512" s="95"/>
      <c r="M1512" s="95"/>
      <c r="N1512" s="95"/>
      <c r="O1512" s="95"/>
      <c r="P1512" s="95"/>
      <c r="Q1512" s="95"/>
      <c r="R1512" s="95"/>
      <c r="S1512" s="95"/>
      <c r="T1512" s="95"/>
      <c r="U1512" s="95"/>
      <c r="V1512" s="95"/>
      <c r="W1512" s="95"/>
      <c r="X1512" s="95"/>
      <c r="Y1512" s="95"/>
      <c r="Z1512" s="95"/>
      <c r="AA1512" s="95"/>
      <c r="AB1512" s="95"/>
      <c r="AC1512" s="95"/>
      <c r="AD1512" s="95"/>
      <c r="AE1512" s="95"/>
      <c r="AF1512" s="95"/>
      <c r="AG1512" s="95"/>
      <c r="AH1512" s="316"/>
    </row>
    <row r="1513" spans="4:34">
      <c r="D1513" s="95"/>
      <c r="E1513" s="198"/>
      <c r="F1513" s="95"/>
      <c r="G1513" s="95"/>
      <c r="H1513" s="95"/>
      <c r="I1513" s="95"/>
      <c r="J1513" s="95"/>
      <c r="K1513" s="95"/>
      <c r="L1513" s="95"/>
      <c r="M1513" s="95"/>
      <c r="N1513" s="95"/>
      <c r="O1513" s="95"/>
      <c r="P1513" s="95"/>
      <c r="Q1513" s="95"/>
      <c r="R1513" s="95"/>
      <c r="S1513" s="95"/>
      <c r="T1513" s="95"/>
      <c r="U1513" s="95"/>
      <c r="V1513" s="95"/>
      <c r="W1513" s="95"/>
      <c r="X1513" s="95"/>
      <c r="Y1513" s="95"/>
      <c r="Z1513" s="95"/>
      <c r="AA1513" s="95"/>
      <c r="AB1513" s="95"/>
      <c r="AC1513" s="95"/>
      <c r="AD1513" s="95"/>
      <c r="AE1513" s="95"/>
      <c r="AF1513" s="95"/>
      <c r="AG1513" s="95"/>
      <c r="AH1513" s="316"/>
    </row>
    <row r="1514" spans="4:34">
      <c r="D1514" s="95"/>
      <c r="E1514" s="198"/>
      <c r="F1514" s="95"/>
      <c r="G1514" s="95"/>
      <c r="H1514" s="95"/>
      <c r="I1514" s="95"/>
      <c r="J1514" s="95"/>
      <c r="K1514" s="95"/>
      <c r="L1514" s="95"/>
      <c r="M1514" s="95"/>
      <c r="N1514" s="95"/>
      <c r="O1514" s="95"/>
      <c r="P1514" s="95"/>
      <c r="Q1514" s="95"/>
      <c r="R1514" s="95"/>
      <c r="S1514" s="95"/>
      <c r="T1514" s="95"/>
      <c r="U1514" s="95"/>
      <c r="V1514" s="95"/>
      <c r="W1514" s="95"/>
      <c r="X1514" s="95"/>
      <c r="Y1514" s="95"/>
      <c r="Z1514" s="95"/>
      <c r="AA1514" s="95"/>
      <c r="AB1514" s="95"/>
      <c r="AC1514" s="95"/>
      <c r="AD1514" s="95"/>
      <c r="AE1514" s="95"/>
      <c r="AF1514" s="95"/>
      <c r="AG1514" s="95"/>
      <c r="AH1514" s="316"/>
    </row>
    <row r="1515" spans="4:34">
      <c r="D1515" s="95"/>
      <c r="E1515" s="198"/>
      <c r="F1515" s="95"/>
      <c r="G1515" s="95"/>
      <c r="H1515" s="95"/>
      <c r="I1515" s="95"/>
      <c r="J1515" s="95"/>
      <c r="K1515" s="95"/>
      <c r="L1515" s="95"/>
      <c r="M1515" s="95"/>
      <c r="N1515" s="95"/>
      <c r="O1515" s="95"/>
      <c r="P1515" s="95"/>
      <c r="Q1515" s="95"/>
      <c r="R1515" s="95"/>
      <c r="S1515" s="95"/>
      <c r="T1515" s="95"/>
      <c r="U1515" s="95"/>
      <c r="V1515" s="95"/>
      <c r="W1515" s="95"/>
      <c r="X1515" s="95"/>
      <c r="Y1515" s="95"/>
      <c r="Z1515" s="95"/>
      <c r="AA1515" s="95"/>
      <c r="AB1515" s="95"/>
      <c r="AC1515" s="95"/>
      <c r="AD1515" s="95"/>
      <c r="AE1515" s="95"/>
      <c r="AF1515" s="95"/>
      <c r="AG1515" s="95"/>
      <c r="AH1515" s="316"/>
    </row>
    <row r="1516" spans="4:34">
      <c r="D1516" s="95"/>
      <c r="E1516" s="198"/>
      <c r="F1516" s="95"/>
      <c r="G1516" s="95"/>
      <c r="H1516" s="95"/>
      <c r="I1516" s="95"/>
      <c r="J1516" s="95"/>
      <c r="K1516" s="95"/>
      <c r="L1516" s="95"/>
      <c r="M1516" s="95"/>
      <c r="N1516" s="95"/>
      <c r="O1516" s="95"/>
      <c r="P1516" s="95"/>
      <c r="Q1516" s="95"/>
      <c r="R1516" s="95"/>
      <c r="S1516" s="95"/>
      <c r="T1516" s="95"/>
      <c r="U1516" s="95"/>
      <c r="V1516" s="95"/>
      <c r="W1516" s="95"/>
      <c r="X1516" s="95"/>
      <c r="Y1516" s="95"/>
      <c r="Z1516" s="95"/>
      <c r="AA1516" s="95"/>
      <c r="AB1516" s="95"/>
      <c r="AC1516" s="95"/>
      <c r="AD1516" s="95"/>
      <c r="AE1516" s="95"/>
      <c r="AF1516" s="95"/>
      <c r="AG1516" s="95"/>
      <c r="AH1516" s="316"/>
    </row>
    <row r="1517" spans="4:34">
      <c r="D1517" s="95"/>
      <c r="E1517" s="198"/>
      <c r="F1517" s="95"/>
      <c r="G1517" s="95"/>
      <c r="H1517" s="95"/>
      <c r="I1517" s="95"/>
      <c r="J1517" s="95"/>
      <c r="K1517" s="95"/>
      <c r="L1517" s="95"/>
      <c r="M1517" s="95"/>
      <c r="N1517" s="95"/>
      <c r="O1517" s="95"/>
      <c r="P1517" s="95"/>
      <c r="Q1517" s="95"/>
      <c r="R1517" s="95"/>
      <c r="S1517" s="95"/>
      <c r="T1517" s="95"/>
      <c r="U1517" s="95"/>
      <c r="V1517" s="95"/>
      <c r="W1517" s="95"/>
      <c r="X1517" s="95"/>
      <c r="Y1517" s="95"/>
      <c r="Z1517" s="95"/>
      <c r="AA1517" s="95"/>
      <c r="AB1517" s="95"/>
      <c r="AC1517" s="95"/>
      <c r="AD1517" s="95"/>
      <c r="AE1517" s="95"/>
      <c r="AF1517" s="95"/>
      <c r="AG1517" s="95"/>
      <c r="AH1517" s="316"/>
    </row>
    <row r="1518" spans="4:34">
      <c r="D1518" s="95"/>
      <c r="E1518" s="198"/>
      <c r="F1518" s="95"/>
      <c r="G1518" s="95"/>
      <c r="H1518" s="95"/>
      <c r="I1518" s="95"/>
      <c r="J1518" s="95"/>
      <c r="K1518" s="95"/>
      <c r="L1518" s="95"/>
      <c r="M1518" s="95"/>
      <c r="N1518" s="95"/>
      <c r="O1518" s="95"/>
      <c r="P1518" s="95"/>
      <c r="Q1518" s="95"/>
      <c r="R1518" s="95"/>
      <c r="S1518" s="95"/>
      <c r="T1518" s="95"/>
      <c r="U1518" s="95"/>
      <c r="V1518" s="95"/>
      <c r="W1518" s="95"/>
      <c r="X1518" s="95"/>
      <c r="Y1518" s="95"/>
      <c r="Z1518" s="95"/>
      <c r="AA1518" s="95"/>
      <c r="AB1518" s="95"/>
      <c r="AC1518" s="95"/>
      <c r="AD1518" s="95"/>
      <c r="AE1518" s="95"/>
      <c r="AF1518" s="95"/>
      <c r="AG1518" s="95"/>
      <c r="AH1518" s="316"/>
    </row>
    <row r="1519" spans="4:34">
      <c r="D1519" s="95"/>
      <c r="E1519" s="198"/>
      <c r="F1519" s="95"/>
      <c r="G1519" s="95"/>
      <c r="H1519" s="95"/>
      <c r="I1519" s="95"/>
      <c r="J1519" s="95"/>
      <c r="K1519" s="95"/>
      <c r="L1519" s="95"/>
      <c r="M1519" s="95"/>
      <c r="N1519" s="95"/>
      <c r="O1519" s="95"/>
      <c r="P1519" s="95"/>
      <c r="Q1519" s="95"/>
      <c r="R1519" s="95"/>
      <c r="S1519" s="95"/>
      <c r="T1519" s="95"/>
      <c r="U1519" s="95"/>
      <c r="V1519" s="95"/>
      <c r="W1519" s="95"/>
      <c r="X1519" s="95"/>
      <c r="Y1519" s="95"/>
      <c r="Z1519" s="95"/>
      <c r="AA1519" s="95"/>
      <c r="AB1519" s="95"/>
      <c r="AC1519" s="95"/>
      <c r="AD1519" s="95"/>
      <c r="AE1519" s="95"/>
      <c r="AF1519" s="95"/>
      <c r="AG1519" s="95"/>
      <c r="AH1519" s="316"/>
    </row>
    <row r="1520" spans="4:34">
      <c r="D1520" s="95"/>
      <c r="E1520" s="198"/>
      <c r="F1520" s="95"/>
      <c r="G1520" s="95"/>
      <c r="H1520" s="95"/>
      <c r="I1520" s="95"/>
      <c r="J1520" s="95"/>
      <c r="K1520" s="95"/>
      <c r="L1520" s="95"/>
      <c r="M1520" s="95"/>
      <c r="N1520" s="95"/>
      <c r="O1520" s="95"/>
      <c r="P1520" s="95"/>
      <c r="Q1520" s="95"/>
      <c r="R1520" s="95"/>
      <c r="S1520" s="95"/>
      <c r="T1520" s="95"/>
      <c r="U1520" s="95"/>
      <c r="V1520" s="95"/>
      <c r="W1520" s="95"/>
      <c r="X1520" s="95"/>
      <c r="Y1520" s="95"/>
      <c r="Z1520" s="95"/>
      <c r="AA1520" s="95"/>
      <c r="AB1520" s="95"/>
      <c r="AC1520" s="95"/>
      <c r="AD1520" s="95"/>
      <c r="AE1520" s="95"/>
      <c r="AF1520" s="95"/>
      <c r="AG1520" s="95"/>
      <c r="AH1520" s="316"/>
    </row>
    <row r="1521" spans="4:34">
      <c r="D1521" s="95"/>
      <c r="E1521" s="198"/>
      <c r="F1521" s="95"/>
      <c r="G1521" s="95"/>
      <c r="H1521" s="95"/>
      <c r="I1521" s="95"/>
      <c r="J1521" s="95"/>
      <c r="K1521" s="95"/>
      <c r="L1521" s="95"/>
      <c r="M1521" s="95"/>
      <c r="N1521" s="95"/>
      <c r="O1521" s="95"/>
      <c r="P1521" s="95"/>
      <c r="Q1521" s="95"/>
      <c r="R1521" s="95"/>
      <c r="S1521" s="95"/>
      <c r="T1521" s="95"/>
      <c r="U1521" s="95"/>
      <c r="V1521" s="95"/>
      <c r="W1521" s="95"/>
      <c r="X1521" s="95"/>
      <c r="Y1521" s="95"/>
      <c r="Z1521" s="95"/>
      <c r="AA1521" s="95"/>
      <c r="AB1521" s="95"/>
      <c r="AC1521" s="95"/>
      <c r="AD1521" s="95"/>
      <c r="AE1521" s="95"/>
      <c r="AF1521" s="95"/>
      <c r="AG1521" s="95"/>
      <c r="AH1521" s="316"/>
    </row>
    <row r="1522" spans="4:34">
      <c r="D1522" s="95"/>
      <c r="E1522" s="198"/>
      <c r="F1522" s="95"/>
      <c r="G1522" s="95"/>
      <c r="H1522" s="95"/>
      <c r="I1522" s="95"/>
      <c r="J1522" s="95"/>
      <c r="K1522" s="95"/>
      <c r="L1522" s="95"/>
      <c r="M1522" s="95"/>
      <c r="N1522" s="95"/>
      <c r="O1522" s="95"/>
      <c r="P1522" s="95"/>
      <c r="Q1522" s="95"/>
      <c r="R1522" s="95"/>
      <c r="S1522" s="95"/>
      <c r="T1522" s="95"/>
      <c r="U1522" s="95"/>
      <c r="V1522" s="95"/>
      <c r="W1522" s="95"/>
      <c r="X1522" s="95"/>
      <c r="Y1522" s="95"/>
      <c r="Z1522" s="95"/>
      <c r="AA1522" s="95"/>
      <c r="AB1522" s="95"/>
      <c r="AC1522" s="95"/>
      <c r="AD1522" s="95"/>
      <c r="AE1522" s="95"/>
      <c r="AF1522" s="95"/>
      <c r="AG1522" s="95"/>
      <c r="AH1522" s="316"/>
    </row>
    <row r="1523" spans="4:34">
      <c r="D1523" s="95"/>
      <c r="E1523" s="198"/>
      <c r="F1523" s="95"/>
      <c r="G1523" s="95"/>
      <c r="H1523" s="95"/>
      <c r="I1523" s="95"/>
      <c r="J1523" s="95"/>
      <c r="K1523" s="95"/>
      <c r="L1523" s="95"/>
      <c r="M1523" s="95"/>
      <c r="N1523" s="95"/>
      <c r="O1523" s="95"/>
      <c r="P1523" s="95"/>
      <c r="Q1523" s="95"/>
      <c r="R1523" s="95"/>
      <c r="S1523" s="95"/>
      <c r="T1523" s="95"/>
      <c r="U1523" s="95"/>
      <c r="V1523" s="95"/>
      <c r="W1523" s="95"/>
      <c r="X1523" s="95"/>
      <c r="Y1523" s="95"/>
      <c r="Z1523" s="95"/>
      <c r="AA1523" s="95"/>
      <c r="AB1523" s="95"/>
      <c r="AC1523" s="95"/>
      <c r="AD1523" s="95"/>
      <c r="AE1523" s="95"/>
      <c r="AF1523" s="95"/>
      <c r="AG1523" s="95"/>
      <c r="AH1523" s="316"/>
    </row>
    <row r="1524" spans="4:34">
      <c r="D1524" s="95"/>
      <c r="E1524" s="198"/>
      <c r="F1524" s="95"/>
      <c r="G1524" s="95"/>
      <c r="H1524" s="95"/>
      <c r="I1524" s="95"/>
      <c r="J1524" s="95"/>
      <c r="K1524" s="95"/>
      <c r="L1524" s="95"/>
      <c r="M1524" s="95"/>
      <c r="N1524" s="95"/>
      <c r="O1524" s="95"/>
      <c r="P1524" s="95"/>
      <c r="Q1524" s="95"/>
      <c r="R1524" s="95"/>
      <c r="S1524" s="95"/>
      <c r="T1524" s="95"/>
      <c r="U1524" s="95"/>
      <c r="V1524" s="95"/>
      <c r="W1524" s="95"/>
      <c r="X1524" s="95"/>
      <c r="Y1524" s="95"/>
      <c r="Z1524" s="95"/>
      <c r="AA1524" s="95"/>
      <c r="AB1524" s="95"/>
      <c r="AC1524" s="95"/>
      <c r="AD1524" s="95"/>
      <c r="AE1524" s="95"/>
      <c r="AF1524" s="95"/>
      <c r="AG1524" s="95"/>
      <c r="AH1524" s="316"/>
    </row>
    <row r="1525" spans="4:34">
      <c r="D1525" s="95"/>
      <c r="E1525" s="198"/>
      <c r="F1525" s="95"/>
      <c r="G1525" s="95"/>
      <c r="H1525" s="95"/>
      <c r="I1525" s="95"/>
      <c r="J1525" s="95"/>
      <c r="K1525" s="95"/>
      <c r="L1525" s="95"/>
      <c r="M1525" s="95"/>
      <c r="N1525" s="95"/>
      <c r="O1525" s="95"/>
      <c r="P1525" s="95"/>
      <c r="Q1525" s="95"/>
      <c r="R1525" s="95"/>
      <c r="S1525" s="95"/>
      <c r="T1525" s="95"/>
      <c r="U1525" s="95"/>
      <c r="V1525" s="95"/>
      <c r="W1525" s="95"/>
      <c r="X1525" s="95"/>
      <c r="Y1525" s="95"/>
      <c r="Z1525" s="95"/>
      <c r="AA1525" s="95"/>
      <c r="AB1525" s="95"/>
      <c r="AC1525" s="95"/>
      <c r="AD1525" s="95"/>
      <c r="AE1525" s="95"/>
      <c r="AF1525" s="95"/>
      <c r="AG1525" s="95"/>
      <c r="AH1525" s="316"/>
    </row>
    <row r="1526" spans="4:34">
      <c r="D1526" s="95"/>
      <c r="E1526" s="198"/>
      <c r="F1526" s="95"/>
      <c r="G1526" s="95"/>
      <c r="H1526" s="95"/>
      <c r="I1526" s="95"/>
      <c r="J1526" s="95"/>
      <c r="K1526" s="95"/>
      <c r="L1526" s="95"/>
      <c r="M1526" s="95"/>
      <c r="N1526" s="95"/>
      <c r="O1526" s="95"/>
      <c r="P1526" s="95"/>
      <c r="Q1526" s="95"/>
      <c r="R1526" s="95"/>
      <c r="S1526" s="95"/>
      <c r="T1526" s="95"/>
      <c r="U1526" s="95"/>
      <c r="V1526" s="95"/>
      <c r="W1526" s="95"/>
      <c r="X1526" s="95"/>
      <c r="Y1526" s="95"/>
      <c r="Z1526" s="95"/>
      <c r="AA1526" s="95"/>
      <c r="AB1526" s="95"/>
      <c r="AC1526" s="95"/>
      <c r="AD1526" s="95"/>
      <c r="AE1526" s="95"/>
      <c r="AF1526" s="95"/>
      <c r="AG1526" s="95"/>
      <c r="AH1526" s="316"/>
    </row>
    <row r="1527" spans="4:34">
      <c r="D1527" s="95"/>
      <c r="E1527" s="198"/>
      <c r="F1527" s="95"/>
      <c r="G1527" s="95"/>
      <c r="H1527" s="95"/>
      <c r="I1527" s="95"/>
      <c r="J1527" s="95"/>
      <c r="K1527" s="95"/>
      <c r="L1527" s="95"/>
      <c r="M1527" s="95"/>
      <c r="N1527" s="95"/>
      <c r="O1527" s="95"/>
      <c r="P1527" s="95"/>
      <c r="Q1527" s="95"/>
      <c r="R1527" s="95"/>
      <c r="S1527" s="95"/>
      <c r="T1527" s="95"/>
      <c r="U1527" s="95"/>
      <c r="V1527" s="95"/>
      <c r="W1527" s="95"/>
      <c r="X1527" s="95"/>
      <c r="Y1527" s="95"/>
      <c r="Z1527" s="95"/>
      <c r="AA1527" s="95"/>
      <c r="AB1527" s="95"/>
      <c r="AC1527" s="95"/>
      <c r="AD1527" s="95"/>
      <c r="AE1527" s="95"/>
      <c r="AF1527" s="95"/>
      <c r="AG1527" s="95"/>
      <c r="AH1527" s="316"/>
    </row>
    <row r="1528" spans="4:34">
      <c r="D1528" s="95"/>
      <c r="E1528" s="198"/>
      <c r="F1528" s="95"/>
      <c r="G1528" s="95"/>
      <c r="H1528" s="95"/>
      <c r="I1528" s="95"/>
      <c r="J1528" s="95"/>
      <c r="K1528" s="95"/>
      <c r="L1528" s="95"/>
      <c r="M1528" s="95"/>
      <c r="N1528" s="95"/>
      <c r="O1528" s="95"/>
      <c r="P1528" s="95"/>
      <c r="Q1528" s="95"/>
      <c r="R1528" s="95"/>
      <c r="S1528" s="95"/>
      <c r="T1528" s="95"/>
      <c r="U1528" s="95"/>
      <c r="V1528" s="95"/>
      <c r="W1528" s="95"/>
      <c r="X1528" s="95"/>
      <c r="Y1528" s="95"/>
      <c r="Z1528" s="95"/>
      <c r="AA1528" s="95"/>
      <c r="AB1528" s="95"/>
      <c r="AC1528" s="95"/>
      <c r="AD1528" s="95"/>
      <c r="AE1528" s="95"/>
      <c r="AF1528" s="95"/>
      <c r="AG1528" s="95"/>
      <c r="AH1528" s="316"/>
    </row>
    <row r="1529" spans="4:34">
      <c r="D1529" s="95"/>
      <c r="E1529" s="198"/>
      <c r="F1529" s="95"/>
      <c r="G1529" s="95"/>
      <c r="H1529" s="95"/>
      <c r="I1529" s="95"/>
      <c r="J1529" s="95"/>
      <c r="K1529" s="95"/>
      <c r="L1529" s="95"/>
      <c r="M1529" s="95"/>
      <c r="N1529" s="95"/>
      <c r="O1529" s="95"/>
      <c r="P1529" s="95"/>
      <c r="Q1529" s="95"/>
      <c r="R1529" s="95"/>
      <c r="S1529" s="95"/>
      <c r="T1529" s="95"/>
      <c r="U1529" s="95"/>
      <c r="V1529" s="95"/>
      <c r="W1529" s="95"/>
      <c r="X1529" s="95"/>
      <c r="Y1529" s="95"/>
      <c r="Z1529" s="95"/>
      <c r="AA1529" s="95"/>
      <c r="AB1529" s="95"/>
      <c r="AC1529" s="95"/>
      <c r="AD1529" s="95"/>
      <c r="AE1529" s="95"/>
      <c r="AF1529" s="95"/>
      <c r="AG1529" s="95"/>
      <c r="AH1529" s="316"/>
    </row>
    <row r="1530" spans="4:34">
      <c r="D1530" s="95"/>
      <c r="E1530" s="198"/>
      <c r="F1530" s="95"/>
      <c r="G1530" s="95"/>
      <c r="H1530" s="95"/>
      <c r="I1530" s="95"/>
      <c r="J1530" s="95"/>
      <c r="K1530" s="95"/>
      <c r="L1530" s="95"/>
      <c r="M1530" s="95"/>
      <c r="N1530" s="95"/>
      <c r="O1530" s="95"/>
      <c r="P1530" s="95"/>
      <c r="Q1530" s="95"/>
      <c r="R1530" s="95"/>
      <c r="S1530" s="95"/>
      <c r="T1530" s="95"/>
      <c r="U1530" s="95"/>
      <c r="V1530" s="95"/>
      <c r="W1530" s="95"/>
      <c r="X1530" s="95"/>
      <c r="Y1530" s="95"/>
      <c r="Z1530" s="95"/>
      <c r="AA1530" s="95"/>
      <c r="AB1530" s="95"/>
      <c r="AC1530" s="95"/>
      <c r="AD1530" s="95"/>
      <c r="AE1530" s="95"/>
      <c r="AF1530" s="95"/>
      <c r="AG1530" s="95"/>
      <c r="AH1530" s="316"/>
    </row>
    <row r="1531" spans="4:34">
      <c r="D1531" s="95"/>
      <c r="E1531" s="198"/>
      <c r="F1531" s="95"/>
      <c r="G1531" s="95"/>
      <c r="H1531" s="95"/>
      <c r="I1531" s="95"/>
      <c r="J1531" s="95"/>
      <c r="K1531" s="95"/>
      <c r="L1531" s="95"/>
      <c r="M1531" s="95"/>
      <c r="N1531" s="95"/>
      <c r="O1531" s="95"/>
      <c r="P1531" s="95"/>
      <c r="Q1531" s="95"/>
      <c r="R1531" s="95"/>
      <c r="S1531" s="95"/>
      <c r="T1531" s="95"/>
      <c r="U1531" s="95"/>
      <c r="V1531" s="95"/>
      <c r="W1531" s="95"/>
      <c r="X1531" s="95"/>
      <c r="Y1531" s="95"/>
      <c r="Z1531" s="95"/>
      <c r="AA1531" s="95"/>
      <c r="AB1531" s="95"/>
      <c r="AC1531" s="95"/>
      <c r="AD1531" s="95"/>
      <c r="AE1531" s="95"/>
      <c r="AF1531" s="95"/>
      <c r="AG1531" s="95"/>
      <c r="AH1531" s="316"/>
    </row>
    <row r="1532" spans="4:34">
      <c r="D1532" s="95"/>
      <c r="E1532" s="198"/>
      <c r="F1532" s="95"/>
      <c r="G1532" s="95"/>
      <c r="H1532" s="95"/>
      <c r="I1532" s="95"/>
      <c r="J1532" s="95"/>
      <c r="K1532" s="95"/>
      <c r="L1532" s="95"/>
      <c r="M1532" s="95"/>
      <c r="N1532" s="95"/>
      <c r="O1532" s="95"/>
      <c r="P1532" s="95"/>
      <c r="Q1532" s="95"/>
      <c r="R1532" s="95"/>
      <c r="S1532" s="95"/>
      <c r="T1532" s="95"/>
      <c r="U1532" s="95"/>
      <c r="V1532" s="95"/>
      <c r="W1532" s="95"/>
      <c r="X1532" s="95"/>
      <c r="Y1532" s="95"/>
      <c r="Z1532" s="95"/>
      <c r="AA1532" s="95"/>
      <c r="AB1532" s="95"/>
      <c r="AC1532" s="95"/>
      <c r="AD1532" s="95"/>
      <c r="AE1532" s="95"/>
      <c r="AF1532" s="95"/>
      <c r="AG1532" s="95"/>
      <c r="AH1532" s="316"/>
    </row>
    <row r="1533" spans="4:34">
      <c r="D1533" s="95"/>
      <c r="E1533" s="198"/>
      <c r="F1533" s="95"/>
      <c r="G1533" s="95"/>
      <c r="H1533" s="95"/>
      <c r="I1533" s="95"/>
      <c r="J1533" s="95"/>
      <c r="K1533" s="95"/>
      <c r="L1533" s="95"/>
      <c r="M1533" s="95"/>
      <c r="N1533" s="95"/>
      <c r="O1533" s="95"/>
      <c r="P1533" s="95"/>
      <c r="Q1533" s="95"/>
      <c r="R1533" s="95"/>
      <c r="S1533" s="95"/>
      <c r="T1533" s="95"/>
      <c r="U1533" s="95"/>
      <c r="V1533" s="95"/>
      <c r="W1533" s="95"/>
      <c r="X1533" s="95"/>
      <c r="Y1533" s="95"/>
      <c r="Z1533" s="95"/>
      <c r="AA1533" s="95"/>
      <c r="AB1533" s="95"/>
      <c r="AC1533" s="95"/>
      <c r="AD1533" s="95"/>
      <c r="AE1533" s="95"/>
      <c r="AF1533" s="95"/>
      <c r="AG1533" s="95"/>
      <c r="AH1533" s="316"/>
    </row>
    <row r="1534" spans="4:34">
      <c r="D1534" s="95"/>
      <c r="E1534" s="198"/>
      <c r="F1534" s="95"/>
      <c r="G1534" s="95"/>
      <c r="H1534" s="95"/>
      <c r="I1534" s="95"/>
      <c r="J1534" s="95"/>
      <c r="K1534" s="95"/>
      <c r="L1534" s="95"/>
      <c r="M1534" s="95"/>
      <c r="N1534" s="95"/>
      <c r="O1534" s="95"/>
      <c r="P1534" s="95"/>
      <c r="Q1534" s="95"/>
      <c r="R1534" s="95"/>
      <c r="S1534" s="95"/>
      <c r="T1534" s="95"/>
      <c r="U1534" s="95"/>
      <c r="V1534" s="95"/>
      <c r="W1534" s="95"/>
      <c r="X1534" s="95"/>
      <c r="Y1534" s="95"/>
      <c r="Z1534" s="95"/>
      <c r="AA1534" s="95"/>
      <c r="AB1534" s="95"/>
      <c r="AC1534" s="95"/>
      <c r="AD1534" s="95"/>
      <c r="AE1534" s="95"/>
      <c r="AF1534" s="95"/>
      <c r="AG1534" s="95"/>
      <c r="AH1534" s="316"/>
    </row>
    <row r="1535" spans="4:34">
      <c r="D1535" s="95"/>
      <c r="E1535" s="198"/>
      <c r="F1535" s="95"/>
      <c r="G1535" s="95"/>
      <c r="H1535" s="95"/>
      <c r="I1535" s="95"/>
      <c r="J1535" s="95"/>
      <c r="K1535" s="95"/>
      <c r="L1535" s="95"/>
      <c r="M1535" s="95"/>
      <c r="N1535" s="95"/>
      <c r="O1535" s="95"/>
      <c r="P1535" s="95"/>
      <c r="Q1535" s="95"/>
      <c r="R1535" s="95"/>
      <c r="S1535" s="95"/>
      <c r="T1535" s="95"/>
      <c r="U1535" s="95"/>
      <c r="V1535" s="95"/>
      <c r="W1535" s="95"/>
      <c r="X1535" s="95"/>
      <c r="Y1535" s="95"/>
      <c r="Z1535" s="95"/>
      <c r="AA1535" s="95"/>
      <c r="AB1535" s="95"/>
      <c r="AC1535" s="95"/>
      <c r="AD1535" s="95"/>
      <c r="AE1535" s="95"/>
      <c r="AF1535" s="95"/>
      <c r="AG1535" s="95"/>
      <c r="AH1535" s="316"/>
    </row>
    <row r="1536" spans="4:34">
      <c r="D1536" s="95"/>
      <c r="E1536" s="198"/>
      <c r="F1536" s="95"/>
      <c r="G1536" s="95"/>
      <c r="H1536" s="95"/>
      <c r="I1536" s="95"/>
      <c r="J1536" s="95"/>
      <c r="K1536" s="95"/>
      <c r="L1536" s="95"/>
      <c r="M1536" s="95"/>
      <c r="N1536" s="95"/>
      <c r="O1536" s="95"/>
      <c r="P1536" s="95"/>
      <c r="Q1536" s="95"/>
      <c r="R1536" s="95"/>
      <c r="S1536" s="95"/>
      <c r="T1536" s="95"/>
      <c r="U1536" s="95"/>
      <c r="V1536" s="95"/>
      <c r="W1536" s="95"/>
      <c r="X1536" s="95"/>
      <c r="Y1536" s="95"/>
      <c r="Z1536" s="95"/>
      <c r="AA1536" s="95"/>
      <c r="AB1536" s="95"/>
      <c r="AC1536" s="95"/>
      <c r="AD1536" s="95"/>
      <c r="AE1536" s="95"/>
      <c r="AF1536" s="95"/>
      <c r="AG1536" s="95"/>
      <c r="AH1536" s="316"/>
    </row>
    <row r="1537" spans="4:34">
      <c r="D1537" s="95"/>
      <c r="E1537" s="198"/>
      <c r="F1537" s="95"/>
      <c r="G1537" s="95"/>
      <c r="H1537" s="95"/>
      <c r="I1537" s="95"/>
      <c r="J1537" s="95"/>
      <c r="K1537" s="95"/>
      <c r="L1537" s="95"/>
      <c r="M1537" s="95"/>
      <c r="N1537" s="95"/>
      <c r="O1537" s="95"/>
      <c r="P1537" s="95"/>
      <c r="Q1537" s="95"/>
      <c r="R1537" s="95"/>
      <c r="S1537" s="95"/>
      <c r="T1537" s="95"/>
      <c r="U1537" s="95"/>
      <c r="V1537" s="95"/>
      <c r="W1537" s="95"/>
      <c r="X1537" s="95"/>
      <c r="Y1537" s="95"/>
      <c r="Z1537" s="95"/>
      <c r="AA1537" s="95"/>
      <c r="AB1537" s="95"/>
      <c r="AC1537" s="95"/>
      <c r="AD1537" s="95"/>
      <c r="AE1537" s="95"/>
      <c r="AF1537" s="95"/>
      <c r="AG1537" s="95"/>
      <c r="AH1537" s="316"/>
    </row>
    <row r="1538" spans="4:34">
      <c r="D1538" s="95"/>
      <c r="E1538" s="198"/>
      <c r="F1538" s="95"/>
      <c r="G1538" s="95"/>
      <c r="H1538" s="95"/>
      <c r="I1538" s="95"/>
      <c r="J1538" s="95"/>
      <c r="K1538" s="95"/>
      <c r="L1538" s="95"/>
      <c r="M1538" s="95"/>
      <c r="N1538" s="95"/>
      <c r="O1538" s="95"/>
      <c r="P1538" s="95"/>
      <c r="Q1538" s="95"/>
      <c r="R1538" s="95"/>
      <c r="S1538" s="95"/>
      <c r="T1538" s="95"/>
      <c r="U1538" s="95"/>
      <c r="V1538" s="95"/>
      <c r="W1538" s="95"/>
      <c r="X1538" s="95"/>
      <c r="Y1538" s="95"/>
      <c r="Z1538" s="95"/>
      <c r="AA1538" s="95"/>
      <c r="AB1538" s="95"/>
      <c r="AC1538" s="95"/>
      <c r="AD1538" s="95"/>
      <c r="AE1538" s="95"/>
      <c r="AF1538" s="95"/>
      <c r="AG1538" s="95"/>
      <c r="AH1538" s="316"/>
    </row>
    <row r="1539" spans="4:34">
      <c r="D1539" s="95"/>
      <c r="E1539" s="198"/>
      <c r="F1539" s="95"/>
      <c r="G1539" s="95"/>
      <c r="H1539" s="95"/>
      <c r="I1539" s="95"/>
      <c r="J1539" s="95"/>
      <c r="K1539" s="95"/>
      <c r="L1539" s="95"/>
      <c r="M1539" s="95"/>
      <c r="N1539" s="95"/>
      <c r="O1539" s="95"/>
      <c r="P1539" s="95"/>
      <c r="Q1539" s="95"/>
      <c r="R1539" s="95"/>
      <c r="S1539" s="95"/>
      <c r="T1539" s="95"/>
      <c r="U1539" s="95"/>
      <c r="V1539" s="95"/>
      <c r="W1539" s="95"/>
      <c r="X1539" s="95"/>
      <c r="Y1539" s="95"/>
      <c r="Z1539" s="95"/>
      <c r="AA1539" s="95"/>
      <c r="AB1539" s="95"/>
      <c r="AC1539" s="95"/>
      <c r="AD1539" s="95"/>
      <c r="AE1539" s="95"/>
      <c r="AF1539" s="95"/>
      <c r="AG1539" s="95"/>
      <c r="AH1539" s="316"/>
    </row>
    <row r="1540" spans="4:34">
      <c r="D1540" s="95"/>
      <c r="E1540" s="198"/>
      <c r="F1540" s="95"/>
      <c r="G1540" s="95"/>
      <c r="H1540" s="95"/>
      <c r="I1540" s="95"/>
      <c r="J1540" s="95"/>
      <c r="K1540" s="95"/>
      <c r="L1540" s="95"/>
      <c r="M1540" s="95"/>
      <c r="N1540" s="95"/>
      <c r="O1540" s="95"/>
      <c r="P1540" s="95"/>
      <c r="Q1540" s="95"/>
      <c r="R1540" s="95"/>
      <c r="S1540" s="95"/>
      <c r="T1540" s="95"/>
      <c r="U1540" s="95"/>
      <c r="V1540" s="95"/>
      <c r="W1540" s="95"/>
      <c r="X1540" s="95"/>
      <c r="Y1540" s="95"/>
      <c r="Z1540" s="95"/>
      <c r="AA1540" s="95"/>
      <c r="AB1540" s="95"/>
      <c r="AC1540" s="95"/>
      <c r="AD1540" s="95"/>
      <c r="AE1540" s="95"/>
      <c r="AF1540" s="95"/>
      <c r="AG1540" s="95"/>
      <c r="AH1540" s="316"/>
    </row>
    <row r="1541" spans="4:34">
      <c r="D1541" s="95"/>
      <c r="E1541" s="198"/>
      <c r="F1541" s="95"/>
      <c r="G1541" s="95"/>
      <c r="H1541" s="95"/>
      <c r="I1541" s="95"/>
      <c r="J1541" s="95"/>
      <c r="K1541" s="95"/>
      <c r="L1541" s="95"/>
      <c r="M1541" s="95"/>
      <c r="N1541" s="95"/>
      <c r="O1541" s="95"/>
      <c r="P1541" s="95"/>
      <c r="Q1541" s="95"/>
      <c r="R1541" s="95"/>
      <c r="S1541" s="95"/>
      <c r="T1541" s="95"/>
      <c r="U1541" s="95"/>
      <c r="V1541" s="95"/>
      <c r="W1541" s="95"/>
      <c r="X1541" s="95"/>
      <c r="Y1541" s="95"/>
      <c r="Z1541" s="95"/>
      <c r="AA1541" s="95"/>
      <c r="AB1541" s="95"/>
      <c r="AC1541" s="95"/>
      <c r="AD1541" s="95"/>
      <c r="AE1541" s="95"/>
      <c r="AF1541" s="95"/>
      <c r="AG1541" s="95"/>
      <c r="AH1541" s="316"/>
    </row>
    <row r="1542" spans="4:34">
      <c r="D1542" s="95"/>
      <c r="E1542" s="198"/>
      <c r="F1542" s="95"/>
      <c r="G1542" s="95"/>
      <c r="H1542" s="95"/>
      <c r="I1542" s="95"/>
      <c r="J1542" s="95"/>
      <c r="K1542" s="95"/>
      <c r="L1542" s="95"/>
      <c r="M1542" s="95"/>
      <c r="N1542" s="95"/>
      <c r="O1542" s="95"/>
      <c r="P1542" s="95"/>
      <c r="Q1542" s="95"/>
      <c r="R1542" s="95"/>
      <c r="S1542" s="95"/>
      <c r="T1542" s="95"/>
      <c r="U1542" s="95"/>
      <c r="V1542" s="95"/>
      <c r="W1542" s="95"/>
      <c r="X1542" s="95"/>
      <c r="Y1542" s="95"/>
      <c r="Z1542" s="95"/>
      <c r="AA1542" s="95"/>
      <c r="AB1542" s="95"/>
      <c r="AC1542" s="95"/>
      <c r="AD1542" s="95"/>
      <c r="AE1542" s="95"/>
      <c r="AF1542" s="95"/>
      <c r="AG1542" s="95"/>
      <c r="AH1542" s="316"/>
    </row>
    <row r="1543" spans="4:34">
      <c r="D1543" s="95"/>
      <c r="E1543" s="198"/>
      <c r="F1543" s="95"/>
      <c r="G1543" s="95"/>
      <c r="H1543" s="95"/>
      <c r="I1543" s="95"/>
      <c r="J1543" s="95"/>
      <c r="K1543" s="95"/>
      <c r="L1543" s="95"/>
      <c r="M1543" s="95"/>
      <c r="N1543" s="95"/>
      <c r="O1543" s="95"/>
      <c r="P1543" s="95"/>
      <c r="Q1543" s="95"/>
      <c r="R1543" s="95"/>
      <c r="S1543" s="95"/>
      <c r="T1543" s="95"/>
      <c r="U1543" s="95"/>
      <c r="V1543" s="95"/>
      <c r="W1543" s="95"/>
      <c r="X1543" s="95"/>
      <c r="Y1543" s="95"/>
      <c r="Z1543" s="95"/>
      <c r="AA1543" s="95"/>
      <c r="AB1543" s="95"/>
      <c r="AC1543" s="95"/>
      <c r="AD1543" s="95"/>
      <c r="AE1543" s="95"/>
      <c r="AF1543" s="95"/>
      <c r="AG1543" s="95"/>
      <c r="AH1543" s="316"/>
    </row>
    <row r="1544" spans="4:34">
      <c r="D1544" s="95"/>
      <c r="E1544" s="198"/>
      <c r="F1544" s="95"/>
      <c r="G1544" s="95"/>
      <c r="H1544" s="95"/>
      <c r="I1544" s="95"/>
      <c r="J1544" s="95"/>
      <c r="K1544" s="95"/>
      <c r="L1544" s="95"/>
      <c r="M1544" s="95"/>
      <c r="N1544" s="95"/>
      <c r="O1544" s="95"/>
      <c r="P1544" s="95"/>
      <c r="Q1544" s="95"/>
      <c r="R1544" s="95"/>
      <c r="S1544" s="95"/>
      <c r="T1544" s="95"/>
      <c r="U1544" s="95"/>
      <c r="V1544" s="95"/>
      <c r="W1544" s="95"/>
      <c r="X1544" s="95"/>
      <c r="Y1544" s="95"/>
      <c r="Z1544" s="95"/>
      <c r="AA1544" s="95"/>
      <c r="AB1544" s="95"/>
      <c r="AC1544" s="95"/>
      <c r="AD1544" s="95"/>
      <c r="AE1544" s="95"/>
      <c r="AF1544" s="95"/>
      <c r="AG1544" s="95"/>
      <c r="AH1544" s="316"/>
    </row>
    <row r="1545" spans="4:34">
      <c r="D1545" s="95"/>
      <c r="E1545" s="198"/>
      <c r="F1545" s="95"/>
      <c r="G1545" s="95"/>
      <c r="H1545" s="95"/>
      <c r="I1545" s="95"/>
      <c r="J1545" s="95"/>
      <c r="K1545" s="95"/>
      <c r="L1545" s="95"/>
      <c r="M1545" s="95"/>
      <c r="N1545" s="95"/>
      <c r="O1545" s="95"/>
      <c r="P1545" s="95"/>
      <c r="Q1545" s="95"/>
      <c r="R1545" s="95"/>
      <c r="S1545" s="95"/>
      <c r="T1545" s="95"/>
      <c r="U1545" s="95"/>
      <c r="V1545" s="95"/>
      <c r="W1545" s="95"/>
      <c r="X1545" s="95"/>
      <c r="Y1545" s="95"/>
      <c r="Z1545" s="95"/>
      <c r="AA1545" s="95"/>
      <c r="AB1545" s="95"/>
      <c r="AC1545" s="95"/>
      <c r="AD1545" s="95"/>
      <c r="AE1545" s="95"/>
      <c r="AF1545" s="95"/>
      <c r="AG1545" s="95"/>
      <c r="AH1545" s="316"/>
    </row>
    <row r="1546" spans="4:34">
      <c r="D1546" s="95"/>
      <c r="E1546" s="198"/>
      <c r="F1546" s="95"/>
      <c r="G1546" s="95"/>
      <c r="H1546" s="95"/>
      <c r="I1546" s="95"/>
      <c r="J1546" s="95"/>
      <c r="K1546" s="95"/>
      <c r="L1546" s="95"/>
      <c r="M1546" s="95"/>
      <c r="N1546" s="95"/>
      <c r="O1546" s="95"/>
      <c r="P1546" s="95"/>
      <c r="Q1546" s="95"/>
      <c r="R1546" s="95"/>
      <c r="S1546" s="95"/>
      <c r="T1546" s="95"/>
      <c r="U1546" s="95"/>
      <c r="V1546" s="95"/>
      <c r="W1546" s="95"/>
      <c r="X1546" s="95"/>
      <c r="Y1546" s="95"/>
      <c r="Z1546" s="95"/>
      <c r="AA1546" s="95"/>
      <c r="AB1546" s="95"/>
      <c r="AC1546" s="95"/>
      <c r="AD1546" s="95"/>
      <c r="AE1546" s="95"/>
      <c r="AF1546" s="95"/>
      <c r="AG1546" s="95"/>
      <c r="AH1546" s="316"/>
    </row>
    <row r="1547" spans="4:34">
      <c r="D1547" s="95"/>
      <c r="E1547" s="198"/>
      <c r="F1547" s="95"/>
      <c r="G1547" s="95"/>
      <c r="H1547" s="95"/>
      <c r="I1547" s="95"/>
      <c r="J1547" s="95"/>
      <c r="K1547" s="95"/>
      <c r="L1547" s="95"/>
      <c r="M1547" s="95"/>
      <c r="N1547" s="95"/>
      <c r="O1547" s="95"/>
      <c r="P1547" s="95"/>
      <c r="Q1547" s="95"/>
      <c r="R1547" s="95"/>
      <c r="S1547" s="95"/>
      <c r="T1547" s="95"/>
      <c r="U1547" s="95"/>
      <c r="V1547" s="95"/>
      <c r="W1547" s="95"/>
      <c r="X1547" s="95"/>
      <c r="Y1547" s="95"/>
      <c r="Z1547" s="95"/>
      <c r="AA1547" s="95"/>
      <c r="AB1547" s="95"/>
      <c r="AC1547" s="95"/>
      <c r="AD1547" s="95"/>
      <c r="AE1547" s="95"/>
      <c r="AF1547" s="95"/>
      <c r="AG1547" s="95"/>
      <c r="AH1547" s="316"/>
    </row>
    <row r="1548" spans="4:34">
      <c r="D1548" s="95"/>
      <c r="E1548" s="198"/>
      <c r="F1548" s="95"/>
      <c r="G1548" s="95"/>
      <c r="H1548" s="95"/>
      <c r="I1548" s="95"/>
      <c r="J1548" s="95"/>
      <c r="K1548" s="95"/>
      <c r="L1548" s="95"/>
      <c r="M1548" s="95"/>
      <c r="N1548" s="95"/>
      <c r="O1548" s="95"/>
      <c r="P1548" s="95"/>
      <c r="Q1548" s="95"/>
      <c r="R1548" s="95"/>
      <c r="S1548" s="95"/>
      <c r="T1548" s="95"/>
      <c r="U1548" s="95"/>
      <c r="V1548" s="95"/>
      <c r="W1548" s="95"/>
      <c r="X1548" s="95"/>
      <c r="Y1548" s="95"/>
      <c r="Z1548" s="95"/>
      <c r="AA1548" s="95"/>
      <c r="AB1548" s="95"/>
      <c r="AC1548" s="95"/>
      <c r="AD1548" s="95"/>
      <c r="AE1548" s="95"/>
      <c r="AF1548" s="95"/>
      <c r="AG1548" s="95"/>
      <c r="AH1548" s="316"/>
    </row>
    <row r="1549" spans="4:34">
      <c r="D1549" s="95"/>
      <c r="E1549" s="198"/>
      <c r="F1549" s="95"/>
      <c r="G1549" s="95"/>
      <c r="H1549" s="95"/>
      <c r="I1549" s="95"/>
      <c r="J1549" s="95"/>
      <c r="K1549" s="95"/>
      <c r="L1549" s="95"/>
      <c r="M1549" s="95"/>
      <c r="N1549" s="95"/>
      <c r="O1549" s="95"/>
      <c r="P1549" s="95"/>
      <c r="Q1549" s="95"/>
      <c r="R1549" s="95"/>
      <c r="S1549" s="95"/>
      <c r="T1549" s="95"/>
      <c r="U1549" s="95"/>
      <c r="V1549" s="95"/>
      <c r="W1549" s="95"/>
      <c r="X1549" s="95"/>
      <c r="Y1549" s="95"/>
      <c r="Z1549" s="95"/>
      <c r="AA1549" s="95"/>
      <c r="AB1549" s="95"/>
      <c r="AC1549" s="95"/>
      <c r="AD1549" s="95"/>
      <c r="AE1549" s="95"/>
      <c r="AF1549" s="95"/>
      <c r="AG1549" s="95"/>
      <c r="AH1549" s="316"/>
    </row>
    <row r="1550" spans="4:34">
      <c r="D1550" s="95"/>
      <c r="E1550" s="198"/>
      <c r="F1550" s="95"/>
      <c r="G1550" s="95"/>
      <c r="H1550" s="95"/>
      <c r="I1550" s="95"/>
      <c r="J1550" s="95"/>
      <c r="K1550" s="95"/>
      <c r="L1550" s="95"/>
      <c r="M1550" s="95"/>
      <c r="N1550" s="95"/>
      <c r="O1550" s="95"/>
      <c r="P1550" s="95"/>
      <c r="Q1550" s="95"/>
      <c r="R1550" s="95"/>
      <c r="S1550" s="95"/>
      <c r="T1550" s="95"/>
      <c r="U1550" s="95"/>
      <c r="V1550" s="95"/>
      <c r="W1550" s="95"/>
      <c r="X1550" s="95"/>
      <c r="Y1550" s="95"/>
      <c r="Z1550" s="95"/>
      <c r="AA1550" s="95"/>
      <c r="AB1550" s="95"/>
      <c r="AC1550" s="95"/>
      <c r="AD1550" s="95"/>
      <c r="AE1550" s="95"/>
      <c r="AF1550" s="95"/>
      <c r="AG1550" s="95"/>
      <c r="AH1550" s="316"/>
    </row>
    <row r="1551" spans="4:34">
      <c r="D1551" s="95"/>
      <c r="E1551" s="198"/>
      <c r="F1551" s="95"/>
      <c r="G1551" s="95"/>
      <c r="H1551" s="95"/>
      <c r="I1551" s="95"/>
      <c r="J1551" s="95"/>
      <c r="K1551" s="95"/>
      <c r="L1551" s="95"/>
      <c r="M1551" s="95"/>
      <c r="N1551" s="95"/>
      <c r="O1551" s="95"/>
      <c r="P1551" s="95"/>
      <c r="Q1551" s="95"/>
      <c r="R1551" s="95"/>
      <c r="S1551" s="95"/>
      <c r="T1551" s="95"/>
      <c r="U1551" s="95"/>
      <c r="V1551" s="95"/>
      <c r="W1551" s="95"/>
      <c r="X1551" s="95"/>
      <c r="Y1551" s="95"/>
      <c r="Z1551" s="95"/>
      <c r="AA1551" s="95"/>
      <c r="AB1551" s="95"/>
      <c r="AC1551" s="95"/>
      <c r="AD1551" s="95"/>
      <c r="AE1551" s="95"/>
      <c r="AF1551" s="95"/>
      <c r="AG1551" s="95"/>
      <c r="AH1551" s="316"/>
    </row>
    <row r="1552" spans="4:34">
      <c r="D1552" s="95"/>
      <c r="E1552" s="198"/>
      <c r="F1552" s="95"/>
      <c r="G1552" s="95"/>
      <c r="H1552" s="95"/>
      <c r="I1552" s="95"/>
      <c r="J1552" s="95"/>
      <c r="K1552" s="95"/>
      <c r="L1552" s="95"/>
      <c r="M1552" s="95"/>
      <c r="N1552" s="95"/>
      <c r="O1552" s="95"/>
      <c r="P1552" s="95"/>
      <c r="Q1552" s="95"/>
      <c r="R1552" s="95"/>
      <c r="S1552" s="95"/>
      <c r="T1552" s="95"/>
      <c r="U1552" s="95"/>
      <c r="V1552" s="95"/>
      <c r="W1552" s="95"/>
      <c r="X1552" s="95"/>
      <c r="Y1552" s="95"/>
      <c r="Z1552" s="95"/>
      <c r="AA1552" s="95"/>
      <c r="AB1552" s="95"/>
      <c r="AC1552" s="95"/>
      <c r="AD1552" s="95"/>
      <c r="AE1552" s="95"/>
      <c r="AF1552" s="95"/>
      <c r="AG1552" s="95"/>
      <c r="AH1552" s="316"/>
    </row>
    <row r="1553" spans="4:34">
      <c r="D1553" s="95"/>
      <c r="E1553" s="198"/>
      <c r="F1553" s="95"/>
      <c r="G1553" s="95"/>
      <c r="H1553" s="95"/>
      <c r="I1553" s="95"/>
      <c r="J1553" s="95"/>
      <c r="K1553" s="95"/>
      <c r="L1553" s="95"/>
      <c r="M1553" s="95"/>
      <c r="N1553" s="95"/>
      <c r="O1553" s="95"/>
      <c r="P1553" s="95"/>
      <c r="Q1553" s="95"/>
      <c r="R1553" s="95"/>
      <c r="S1553" s="95"/>
      <c r="T1553" s="95"/>
      <c r="U1553" s="95"/>
      <c r="V1553" s="95"/>
      <c r="W1553" s="95"/>
      <c r="X1553" s="95"/>
      <c r="Y1553" s="95"/>
      <c r="Z1553" s="95"/>
      <c r="AA1553" s="95"/>
      <c r="AB1553" s="95"/>
      <c r="AC1553" s="95"/>
      <c r="AD1553" s="95"/>
      <c r="AE1553" s="95"/>
      <c r="AF1553" s="95"/>
      <c r="AG1553" s="95"/>
      <c r="AH1553" s="316"/>
    </row>
    <row r="1554" spans="4:34">
      <c r="D1554" s="95"/>
      <c r="E1554" s="198"/>
      <c r="F1554" s="95"/>
      <c r="G1554" s="95"/>
      <c r="H1554" s="95"/>
      <c r="I1554" s="95"/>
      <c r="J1554" s="95"/>
      <c r="K1554" s="95"/>
      <c r="L1554" s="95"/>
      <c r="M1554" s="95"/>
      <c r="N1554" s="95"/>
      <c r="O1554" s="95"/>
      <c r="P1554" s="95"/>
      <c r="Q1554" s="95"/>
      <c r="R1554" s="95"/>
      <c r="S1554" s="95"/>
      <c r="T1554" s="95"/>
      <c r="U1554" s="95"/>
      <c r="V1554" s="95"/>
      <c r="W1554" s="95"/>
      <c r="X1554" s="95"/>
      <c r="Y1554" s="95"/>
      <c r="Z1554" s="95"/>
      <c r="AA1554" s="95"/>
      <c r="AB1554" s="95"/>
      <c r="AC1554" s="95"/>
      <c r="AD1554" s="95"/>
      <c r="AE1554" s="95"/>
      <c r="AF1554" s="95"/>
      <c r="AG1554" s="95"/>
      <c r="AH1554" s="316"/>
    </row>
    <row r="1555" spans="4:34">
      <c r="D1555" s="95"/>
      <c r="E1555" s="198"/>
      <c r="F1555" s="95"/>
      <c r="G1555" s="95"/>
      <c r="H1555" s="95"/>
      <c r="I1555" s="95"/>
      <c r="J1555" s="95"/>
      <c r="K1555" s="95"/>
      <c r="L1555" s="95"/>
      <c r="M1555" s="95"/>
      <c r="N1555" s="95"/>
      <c r="O1555" s="95"/>
      <c r="P1555" s="95"/>
      <c r="Q1555" s="95"/>
      <c r="R1555" s="95"/>
      <c r="S1555" s="95"/>
      <c r="T1555" s="95"/>
      <c r="U1555" s="95"/>
      <c r="V1555" s="95"/>
      <c r="W1555" s="95"/>
      <c r="X1555" s="95"/>
      <c r="Y1555" s="95"/>
      <c r="Z1555" s="95"/>
      <c r="AA1555" s="95"/>
      <c r="AB1555" s="95"/>
      <c r="AC1555" s="95"/>
      <c r="AD1555" s="95"/>
      <c r="AE1555" s="95"/>
      <c r="AF1555" s="95"/>
      <c r="AG1555" s="95"/>
      <c r="AH1555" s="316"/>
    </row>
    <row r="1556" spans="4:34">
      <c r="D1556" s="95"/>
      <c r="E1556" s="198"/>
      <c r="F1556" s="95"/>
      <c r="G1556" s="95"/>
      <c r="H1556" s="95"/>
      <c r="I1556" s="95"/>
      <c r="J1556" s="95"/>
      <c r="K1556" s="95"/>
      <c r="L1556" s="95"/>
      <c r="M1556" s="95"/>
      <c r="N1556" s="95"/>
      <c r="O1556" s="95"/>
      <c r="P1556" s="95"/>
      <c r="Q1556" s="95"/>
      <c r="R1556" s="95"/>
      <c r="S1556" s="95"/>
      <c r="T1556" s="95"/>
      <c r="U1556" s="95"/>
      <c r="V1556" s="95"/>
      <c r="W1556" s="95"/>
      <c r="X1556" s="95"/>
      <c r="Y1556" s="95"/>
      <c r="Z1556" s="95"/>
      <c r="AA1556" s="95"/>
      <c r="AB1556" s="95"/>
      <c r="AC1556" s="95"/>
      <c r="AD1556" s="95"/>
      <c r="AE1556" s="95"/>
      <c r="AF1556" s="95"/>
      <c r="AG1556" s="95"/>
      <c r="AH1556" s="316"/>
    </row>
    <row r="1557" spans="4:34">
      <c r="D1557" s="95"/>
      <c r="E1557" s="198"/>
      <c r="F1557" s="95"/>
      <c r="G1557" s="95"/>
      <c r="H1557" s="95"/>
      <c r="I1557" s="95"/>
      <c r="J1557" s="95"/>
      <c r="K1557" s="95"/>
      <c r="L1557" s="95"/>
      <c r="M1557" s="95"/>
      <c r="N1557" s="95"/>
      <c r="O1557" s="95"/>
      <c r="P1557" s="95"/>
      <c r="Q1557" s="95"/>
      <c r="R1557" s="95"/>
      <c r="S1557" s="95"/>
      <c r="T1557" s="95"/>
      <c r="U1557" s="95"/>
      <c r="V1557" s="95"/>
      <c r="W1557" s="95"/>
      <c r="X1557" s="95"/>
      <c r="Y1557" s="95"/>
      <c r="Z1557" s="95"/>
      <c r="AA1557" s="95"/>
      <c r="AB1557" s="95"/>
      <c r="AC1557" s="95"/>
      <c r="AD1557" s="95"/>
      <c r="AE1557" s="95"/>
      <c r="AF1557" s="95"/>
      <c r="AG1557" s="95"/>
      <c r="AH1557" s="316"/>
    </row>
    <row r="1558" spans="4:34">
      <c r="D1558" s="95"/>
      <c r="E1558" s="198"/>
      <c r="F1558" s="95"/>
      <c r="G1558" s="95"/>
      <c r="H1558" s="95"/>
      <c r="I1558" s="95"/>
      <c r="J1558" s="95"/>
      <c r="K1558" s="95"/>
      <c r="L1558" s="95"/>
      <c r="M1558" s="95"/>
      <c r="N1558" s="95"/>
      <c r="O1558" s="95"/>
      <c r="P1558" s="95"/>
      <c r="Q1558" s="95"/>
      <c r="R1558" s="95"/>
      <c r="S1558" s="95"/>
      <c r="T1558" s="95"/>
      <c r="U1558" s="95"/>
      <c r="V1558" s="95"/>
      <c r="W1558" s="95"/>
      <c r="X1558" s="95"/>
      <c r="Y1558" s="95"/>
      <c r="Z1558" s="95"/>
      <c r="AA1558" s="95"/>
      <c r="AB1558" s="95"/>
      <c r="AC1558" s="95"/>
      <c r="AD1558" s="95"/>
      <c r="AE1558" s="95"/>
      <c r="AF1558" s="95"/>
      <c r="AG1558" s="95"/>
      <c r="AH1558" s="316"/>
    </row>
    <row r="1559" spans="4:34">
      <c r="D1559" s="95"/>
      <c r="E1559" s="198"/>
      <c r="F1559" s="95"/>
      <c r="G1559" s="95"/>
      <c r="H1559" s="95"/>
      <c r="I1559" s="95"/>
      <c r="J1559" s="95"/>
      <c r="K1559" s="95"/>
      <c r="L1559" s="95"/>
      <c r="M1559" s="95"/>
      <c r="N1559" s="95"/>
      <c r="O1559" s="95"/>
      <c r="P1559" s="95"/>
      <c r="Q1559" s="95"/>
      <c r="R1559" s="95"/>
      <c r="S1559" s="95"/>
      <c r="T1559" s="95"/>
      <c r="U1559" s="95"/>
      <c r="V1559" s="95"/>
      <c r="W1559" s="95"/>
      <c r="X1559" s="95"/>
      <c r="Y1559" s="95"/>
      <c r="Z1559" s="95"/>
      <c r="AA1559" s="95"/>
      <c r="AB1559" s="95"/>
      <c r="AC1559" s="95"/>
      <c r="AD1559" s="95"/>
      <c r="AE1559" s="95"/>
      <c r="AF1559" s="95"/>
      <c r="AG1559" s="95"/>
      <c r="AH1559" s="316"/>
    </row>
    <row r="1560" spans="4:34">
      <c r="D1560" s="95"/>
      <c r="E1560" s="198"/>
      <c r="F1560" s="95"/>
      <c r="G1560" s="95"/>
      <c r="H1560" s="95"/>
      <c r="I1560" s="95"/>
      <c r="J1560" s="95"/>
      <c r="K1560" s="95"/>
      <c r="L1560" s="95"/>
      <c r="M1560" s="95"/>
      <c r="N1560" s="95"/>
      <c r="O1560" s="95"/>
      <c r="P1560" s="95"/>
      <c r="Q1560" s="95"/>
      <c r="R1560" s="95"/>
      <c r="S1560" s="95"/>
      <c r="T1560" s="95"/>
      <c r="U1560" s="95"/>
      <c r="V1560" s="95"/>
      <c r="W1560" s="95"/>
      <c r="X1560" s="95"/>
      <c r="Y1560" s="95"/>
      <c r="Z1560" s="95"/>
      <c r="AA1560" s="95"/>
      <c r="AB1560" s="95"/>
      <c r="AC1560" s="95"/>
      <c r="AD1560" s="95"/>
      <c r="AE1560" s="95"/>
      <c r="AF1560" s="95"/>
      <c r="AG1560" s="95"/>
      <c r="AH1560" s="316"/>
    </row>
    <row r="1561" spans="4:34">
      <c r="D1561" s="95"/>
      <c r="E1561" s="198"/>
      <c r="F1561" s="95"/>
      <c r="G1561" s="95"/>
      <c r="H1561" s="95"/>
      <c r="I1561" s="95"/>
      <c r="J1561" s="95"/>
      <c r="K1561" s="95"/>
      <c r="L1561" s="95"/>
      <c r="M1561" s="95"/>
      <c r="N1561" s="95"/>
      <c r="O1561" s="95"/>
      <c r="P1561" s="95"/>
      <c r="Q1561" s="95"/>
      <c r="R1561" s="95"/>
      <c r="S1561" s="95"/>
      <c r="T1561" s="95"/>
      <c r="U1561" s="95"/>
      <c r="V1561" s="95"/>
      <c r="W1561" s="95"/>
      <c r="X1561" s="95"/>
      <c r="Y1561" s="95"/>
      <c r="Z1561" s="95"/>
      <c r="AA1561" s="95"/>
      <c r="AB1561" s="95"/>
      <c r="AC1561" s="95"/>
      <c r="AD1561" s="95"/>
      <c r="AE1561" s="95"/>
      <c r="AF1561" s="95"/>
      <c r="AG1561" s="95"/>
      <c r="AH1561" s="316"/>
    </row>
    <row r="1562" spans="4:34">
      <c r="D1562" s="95"/>
      <c r="E1562" s="198"/>
      <c r="F1562" s="95"/>
      <c r="G1562" s="95"/>
      <c r="H1562" s="95"/>
      <c r="I1562" s="95"/>
      <c r="J1562" s="95"/>
      <c r="K1562" s="95"/>
      <c r="L1562" s="95"/>
      <c r="M1562" s="95"/>
      <c r="N1562" s="95"/>
      <c r="O1562" s="95"/>
      <c r="P1562" s="95"/>
      <c r="Q1562" s="95"/>
      <c r="R1562" s="95"/>
      <c r="S1562" s="95"/>
      <c r="T1562" s="95"/>
      <c r="U1562" s="95"/>
      <c r="V1562" s="95"/>
      <c r="W1562" s="95"/>
      <c r="X1562" s="95"/>
      <c r="Y1562" s="95"/>
      <c r="Z1562" s="95"/>
      <c r="AA1562" s="95"/>
      <c r="AB1562" s="95"/>
      <c r="AC1562" s="95"/>
      <c r="AD1562" s="95"/>
      <c r="AE1562" s="95"/>
      <c r="AF1562" s="95"/>
      <c r="AG1562" s="95"/>
      <c r="AH1562" s="316"/>
    </row>
    <row r="1563" spans="4:34">
      <c r="D1563" s="95"/>
      <c r="E1563" s="198"/>
      <c r="F1563" s="95"/>
      <c r="G1563" s="95"/>
      <c r="H1563" s="95"/>
      <c r="I1563" s="95"/>
      <c r="J1563" s="95"/>
      <c r="K1563" s="95"/>
      <c r="L1563" s="95"/>
      <c r="M1563" s="95"/>
      <c r="N1563" s="95"/>
      <c r="O1563" s="95"/>
      <c r="P1563" s="95"/>
      <c r="Q1563" s="95"/>
      <c r="R1563" s="95"/>
      <c r="S1563" s="95"/>
      <c r="T1563" s="95"/>
      <c r="U1563" s="95"/>
      <c r="V1563" s="95"/>
      <c r="W1563" s="95"/>
      <c r="X1563" s="95"/>
      <c r="Y1563" s="95"/>
      <c r="Z1563" s="95"/>
      <c r="AA1563" s="95"/>
      <c r="AB1563" s="95"/>
      <c r="AC1563" s="95"/>
      <c r="AD1563" s="95"/>
      <c r="AE1563" s="95"/>
      <c r="AF1563" s="95"/>
      <c r="AG1563" s="95"/>
      <c r="AH1563" s="316"/>
    </row>
    <row r="1564" spans="4:34">
      <c r="D1564" s="95"/>
      <c r="E1564" s="198"/>
      <c r="F1564" s="95"/>
      <c r="G1564" s="95"/>
      <c r="H1564" s="95"/>
      <c r="I1564" s="95"/>
      <c r="J1564" s="95"/>
      <c r="K1564" s="95"/>
      <c r="L1564" s="95"/>
      <c r="M1564" s="95"/>
      <c r="N1564" s="95"/>
      <c r="O1564" s="95"/>
      <c r="P1564" s="95"/>
      <c r="Q1564" s="95"/>
      <c r="R1564" s="95"/>
      <c r="S1564" s="95"/>
      <c r="T1564" s="95"/>
      <c r="U1564" s="95"/>
      <c r="V1564" s="95"/>
      <c r="W1564" s="95"/>
      <c r="X1564" s="95"/>
      <c r="Y1564" s="95"/>
      <c r="Z1564" s="95"/>
      <c r="AA1564" s="95"/>
      <c r="AB1564" s="95"/>
      <c r="AC1564" s="95"/>
      <c r="AD1564" s="95"/>
      <c r="AE1564" s="95"/>
      <c r="AF1564" s="95"/>
      <c r="AG1564" s="95"/>
      <c r="AH1564" s="316"/>
    </row>
    <row r="1565" spans="4:34">
      <c r="D1565" s="95"/>
      <c r="E1565" s="198"/>
      <c r="F1565" s="95"/>
      <c r="G1565" s="95"/>
      <c r="H1565" s="95"/>
      <c r="I1565" s="95"/>
      <c r="J1565" s="95"/>
      <c r="K1565" s="95"/>
      <c r="L1565" s="95"/>
      <c r="M1565" s="95"/>
      <c r="N1565" s="95"/>
      <c r="O1565" s="95"/>
      <c r="P1565" s="95"/>
      <c r="Q1565" s="95"/>
      <c r="R1565" s="95"/>
      <c r="S1565" s="95"/>
      <c r="T1565" s="95"/>
      <c r="U1565" s="95"/>
      <c r="V1565" s="95"/>
      <c r="W1565" s="95"/>
      <c r="X1565" s="95"/>
      <c r="Y1565" s="95"/>
      <c r="Z1565" s="95"/>
      <c r="AA1565" s="95"/>
      <c r="AB1565" s="95"/>
      <c r="AC1565" s="95"/>
      <c r="AD1565" s="95"/>
      <c r="AE1565" s="95"/>
      <c r="AF1565" s="95"/>
      <c r="AG1565" s="95"/>
      <c r="AH1565" s="316"/>
    </row>
    <row r="1566" spans="4:34">
      <c r="D1566" s="95"/>
      <c r="E1566" s="198"/>
      <c r="F1566" s="95"/>
      <c r="G1566" s="95"/>
      <c r="H1566" s="95"/>
      <c r="I1566" s="95"/>
      <c r="J1566" s="95"/>
      <c r="K1566" s="95"/>
      <c r="L1566" s="95"/>
      <c r="M1566" s="95"/>
      <c r="N1566" s="95"/>
      <c r="O1566" s="95"/>
      <c r="P1566" s="95"/>
      <c r="Q1566" s="95"/>
      <c r="R1566" s="95"/>
      <c r="S1566" s="95"/>
      <c r="T1566" s="95"/>
      <c r="U1566" s="95"/>
      <c r="V1566" s="95"/>
      <c r="W1566" s="95"/>
      <c r="X1566" s="95"/>
      <c r="Y1566" s="95"/>
      <c r="Z1566" s="95"/>
      <c r="AA1566" s="95"/>
      <c r="AB1566" s="95"/>
      <c r="AC1566" s="95"/>
      <c r="AD1566" s="95"/>
      <c r="AE1566" s="95"/>
      <c r="AF1566" s="95"/>
      <c r="AG1566" s="95"/>
      <c r="AH1566" s="316"/>
    </row>
    <row r="1567" spans="4:34">
      <c r="D1567" s="95"/>
      <c r="E1567" s="198"/>
      <c r="F1567" s="95"/>
      <c r="G1567" s="95"/>
      <c r="H1567" s="95"/>
      <c r="I1567" s="95"/>
      <c r="J1567" s="95"/>
      <c r="K1567" s="95"/>
      <c r="L1567" s="95"/>
      <c r="M1567" s="95"/>
      <c r="N1567" s="95"/>
      <c r="O1567" s="95"/>
      <c r="P1567" s="95"/>
      <c r="Q1567" s="95"/>
      <c r="R1567" s="95"/>
      <c r="S1567" s="95"/>
      <c r="T1567" s="95"/>
      <c r="U1567" s="95"/>
      <c r="V1567" s="95"/>
      <c r="W1567" s="95"/>
      <c r="X1567" s="95"/>
      <c r="Y1567" s="95"/>
      <c r="Z1567" s="95"/>
      <c r="AA1567" s="95"/>
      <c r="AB1567" s="95"/>
      <c r="AC1567" s="95"/>
      <c r="AD1567" s="95"/>
      <c r="AE1567" s="95"/>
      <c r="AF1567" s="95"/>
      <c r="AG1567" s="95"/>
      <c r="AH1567" s="316"/>
    </row>
    <row r="1568" spans="4:34">
      <c r="D1568" s="95"/>
      <c r="E1568" s="198"/>
      <c r="F1568" s="95"/>
      <c r="G1568" s="95"/>
      <c r="H1568" s="95"/>
      <c r="I1568" s="95"/>
      <c r="J1568" s="95"/>
      <c r="K1568" s="95"/>
      <c r="L1568" s="95"/>
      <c r="M1568" s="95"/>
      <c r="N1568" s="95"/>
      <c r="O1568" s="95"/>
      <c r="P1568" s="95"/>
      <c r="Q1568" s="95"/>
      <c r="R1568" s="95"/>
      <c r="S1568" s="95"/>
      <c r="T1568" s="95"/>
      <c r="U1568" s="95"/>
      <c r="V1568" s="95"/>
      <c r="W1568" s="95"/>
      <c r="X1568" s="95"/>
      <c r="Y1568" s="95"/>
      <c r="Z1568" s="95"/>
      <c r="AA1568" s="95"/>
      <c r="AB1568" s="95"/>
      <c r="AC1568" s="95"/>
      <c r="AD1568" s="95"/>
      <c r="AE1568" s="95"/>
      <c r="AF1568" s="95"/>
      <c r="AG1568" s="95"/>
      <c r="AH1568" s="316"/>
    </row>
    <row r="1569" spans="4:34">
      <c r="D1569" s="95"/>
      <c r="E1569" s="198"/>
      <c r="F1569" s="95"/>
      <c r="G1569" s="95"/>
      <c r="H1569" s="95"/>
      <c r="I1569" s="95"/>
      <c r="J1569" s="95"/>
      <c r="K1569" s="95"/>
      <c r="L1569" s="95"/>
      <c r="M1569" s="95"/>
      <c r="N1569" s="95"/>
      <c r="O1569" s="95"/>
      <c r="P1569" s="95"/>
      <c r="Q1569" s="95"/>
      <c r="R1569" s="95"/>
      <c r="S1569" s="95"/>
      <c r="T1569" s="95"/>
      <c r="U1569" s="95"/>
      <c r="V1569" s="95"/>
      <c r="W1569" s="95"/>
      <c r="X1569" s="95"/>
      <c r="Y1569" s="95"/>
      <c r="Z1569" s="95"/>
      <c r="AA1569" s="95"/>
      <c r="AB1569" s="95"/>
      <c r="AC1569" s="95"/>
      <c r="AD1569" s="95"/>
      <c r="AE1569" s="95"/>
      <c r="AF1569" s="95"/>
      <c r="AG1569" s="95"/>
      <c r="AH1569" s="316"/>
    </row>
    <row r="1570" spans="4:34">
      <c r="D1570" s="95"/>
      <c r="E1570" s="198"/>
      <c r="F1570" s="95"/>
      <c r="G1570" s="95"/>
      <c r="H1570" s="95"/>
      <c r="I1570" s="95"/>
      <c r="J1570" s="95"/>
      <c r="K1570" s="95"/>
      <c r="L1570" s="95"/>
      <c r="M1570" s="95"/>
      <c r="N1570" s="95"/>
      <c r="O1570" s="95"/>
      <c r="P1570" s="95"/>
      <c r="Q1570" s="95"/>
      <c r="R1570" s="95"/>
      <c r="S1570" s="95"/>
      <c r="T1570" s="95"/>
      <c r="U1570" s="95"/>
      <c r="V1570" s="95"/>
      <c r="W1570" s="95"/>
      <c r="X1570" s="95"/>
      <c r="Y1570" s="95"/>
      <c r="Z1570" s="95"/>
      <c r="AA1570" s="95"/>
      <c r="AB1570" s="95"/>
      <c r="AC1570" s="95"/>
      <c r="AD1570" s="95"/>
      <c r="AE1570" s="95"/>
      <c r="AF1570" s="95"/>
      <c r="AG1570" s="95"/>
      <c r="AH1570" s="316"/>
    </row>
    <row r="1571" spans="4:34">
      <c r="D1571" s="95"/>
      <c r="E1571" s="198"/>
      <c r="F1571" s="95"/>
      <c r="G1571" s="95"/>
      <c r="H1571" s="95"/>
      <c r="I1571" s="95"/>
      <c r="J1571" s="95"/>
      <c r="K1571" s="95"/>
      <c r="L1571" s="95"/>
      <c r="M1571" s="95"/>
      <c r="N1571" s="95"/>
      <c r="O1571" s="95"/>
      <c r="P1571" s="95"/>
      <c r="Q1571" s="95"/>
      <c r="R1571" s="95"/>
      <c r="S1571" s="95"/>
      <c r="T1571" s="95"/>
      <c r="U1571" s="95"/>
      <c r="V1571" s="95"/>
      <c r="W1571" s="95"/>
      <c r="X1571" s="95"/>
      <c r="Y1571" s="95"/>
      <c r="Z1571" s="95"/>
      <c r="AA1571" s="95"/>
      <c r="AB1571" s="95"/>
      <c r="AC1571" s="95"/>
      <c r="AD1571" s="95"/>
      <c r="AE1571" s="95"/>
      <c r="AF1571" s="95"/>
      <c r="AG1571" s="95"/>
      <c r="AH1571" s="316"/>
    </row>
    <row r="1572" spans="4:34">
      <c r="D1572" s="95"/>
      <c r="E1572" s="198"/>
      <c r="F1572" s="95"/>
      <c r="G1572" s="95"/>
      <c r="H1572" s="95"/>
      <c r="I1572" s="95"/>
      <c r="J1572" s="95"/>
      <c r="K1572" s="95"/>
      <c r="L1572" s="95"/>
      <c r="M1572" s="95"/>
      <c r="N1572" s="95"/>
      <c r="O1572" s="95"/>
      <c r="P1572" s="95"/>
      <c r="Q1572" s="95"/>
      <c r="R1572" s="95"/>
      <c r="S1572" s="95"/>
      <c r="T1572" s="95"/>
      <c r="U1572" s="95"/>
      <c r="V1572" s="95"/>
      <c r="W1572" s="95"/>
      <c r="X1572" s="95"/>
      <c r="Y1572" s="95"/>
      <c r="Z1572" s="95"/>
      <c r="AA1572" s="95"/>
      <c r="AB1572" s="95"/>
      <c r="AC1572" s="95"/>
      <c r="AD1572" s="95"/>
      <c r="AE1572" s="95"/>
      <c r="AF1572" s="95"/>
      <c r="AG1572" s="95"/>
      <c r="AH1572" s="316"/>
    </row>
    <row r="1573" spans="4:34">
      <c r="D1573" s="95"/>
      <c r="E1573" s="198"/>
      <c r="F1573" s="95"/>
      <c r="G1573" s="95"/>
      <c r="H1573" s="95"/>
      <c r="I1573" s="95"/>
      <c r="J1573" s="95"/>
      <c r="K1573" s="95"/>
      <c r="L1573" s="95"/>
      <c r="M1573" s="95"/>
      <c r="N1573" s="95"/>
      <c r="O1573" s="95"/>
      <c r="P1573" s="95"/>
      <c r="Q1573" s="95"/>
      <c r="R1573" s="95"/>
      <c r="S1573" s="95"/>
      <c r="T1573" s="95"/>
      <c r="U1573" s="95"/>
      <c r="V1573" s="95"/>
      <c r="W1573" s="95"/>
      <c r="X1573" s="95"/>
      <c r="Y1573" s="95"/>
      <c r="Z1573" s="95"/>
      <c r="AA1573" s="95"/>
      <c r="AB1573" s="95"/>
      <c r="AC1573" s="95"/>
      <c r="AD1573" s="95"/>
      <c r="AE1573" s="95"/>
      <c r="AF1573" s="95"/>
      <c r="AG1573" s="95"/>
      <c r="AH1573" s="316"/>
    </row>
    <row r="1574" spans="4:34">
      <c r="D1574" s="95"/>
      <c r="E1574" s="198"/>
      <c r="F1574" s="95"/>
      <c r="G1574" s="95"/>
      <c r="H1574" s="95"/>
      <c r="I1574" s="95"/>
      <c r="J1574" s="95"/>
      <c r="K1574" s="95"/>
      <c r="L1574" s="95"/>
      <c r="M1574" s="95"/>
      <c r="N1574" s="95"/>
      <c r="O1574" s="95"/>
      <c r="P1574" s="95"/>
      <c r="Q1574" s="95"/>
      <c r="R1574" s="95"/>
      <c r="S1574" s="95"/>
      <c r="T1574" s="95"/>
      <c r="U1574" s="95"/>
      <c r="V1574" s="95"/>
      <c r="W1574" s="95"/>
      <c r="X1574" s="95"/>
      <c r="Y1574" s="95"/>
      <c r="Z1574" s="95"/>
      <c r="AA1574" s="95"/>
      <c r="AB1574" s="95"/>
      <c r="AC1574" s="95"/>
      <c r="AD1574" s="95"/>
      <c r="AE1574" s="95"/>
      <c r="AF1574" s="95"/>
      <c r="AG1574" s="95"/>
      <c r="AH1574" s="316"/>
    </row>
    <row r="1575" spans="4:34">
      <c r="D1575" s="95"/>
      <c r="E1575" s="198"/>
      <c r="F1575" s="95"/>
      <c r="G1575" s="95"/>
      <c r="H1575" s="95"/>
      <c r="I1575" s="95"/>
      <c r="J1575" s="95"/>
      <c r="K1575" s="95"/>
      <c r="L1575" s="95"/>
      <c r="M1575" s="95"/>
      <c r="N1575" s="95"/>
      <c r="O1575" s="95"/>
      <c r="P1575" s="95"/>
      <c r="Q1575" s="95"/>
      <c r="R1575" s="95"/>
      <c r="S1575" s="95"/>
      <c r="T1575" s="95"/>
      <c r="U1575" s="95"/>
      <c r="V1575" s="95"/>
      <c r="W1575" s="95"/>
      <c r="X1575" s="95"/>
      <c r="Y1575" s="95"/>
      <c r="Z1575" s="95"/>
      <c r="AA1575" s="95"/>
      <c r="AB1575" s="95"/>
      <c r="AC1575" s="95"/>
      <c r="AD1575" s="95"/>
      <c r="AE1575" s="95"/>
      <c r="AF1575" s="95"/>
      <c r="AG1575" s="95"/>
      <c r="AH1575" s="316"/>
    </row>
    <row r="1576" spans="4:34">
      <c r="D1576" s="95"/>
      <c r="E1576" s="198"/>
      <c r="F1576" s="95"/>
      <c r="G1576" s="95"/>
      <c r="H1576" s="95"/>
      <c r="I1576" s="95"/>
      <c r="J1576" s="95"/>
      <c r="K1576" s="95"/>
      <c r="L1576" s="95"/>
      <c r="M1576" s="95"/>
      <c r="N1576" s="95"/>
      <c r="O1576" s="95"/>
      <c r="P1576" s="95"/>
      <c r="Q1576" s="95"/>
      <c r="R1576" s="95"/>
      <c r="S1576" s="95"/>
      <c r="T1576" s="95"/>
      <c r="U1576" s="95"/>
      <c r="V1576" s="95"/>
      <c r="W1576" s="95"/>
      <c r="X1576" s="95"/>
      <c r="Y1576" s="95"/>
      <c r="Z1576" s="95"/>
      <c r="AA1576" s="95"/>
      <c r="AB1576" s="95"/>
      <c r="AC1576" s="95"/>
      <c r="AD1576" s="95"/>
      <c r="AE1576" s="95"/>
      <c r="AF1576" s="95"/>
      <c r="AG1576" s="95"/>
      <c r="AH1576" s="316"/>
    </row>
    <row r="1577" spans="4:34">
      <c r="D1577" s="95"/>
      <c r="E1577" s="198"/>
      <c r="F1577" s="95"/>
      <c r="G1577" s="95"/>
      <c r="H1577" s="95"/>
      <c r="I1577" s="95"/>
      <c r="J1577" s="95"/>
      <c r="K1577" s="95"/>
      <c r="L1577" s="95"/>
      <c r="M1577" s="95"/>
      <c r="N1577" s="95"/>
      <c r="O1577" s="95"/>
      <c r="P1577" s="95"/>
      <c r="Q1577" s="95"/>
      <c r="R1577" s="95"/>
      <c r="S1577" s="95"/>
      <c r="T1577" s="95"/>
      <c r="U1577" s="95"/>
      <c r="V1577" s="95"/>
      <c r="W1577" s="95"/>
      <c r="X1577" s="95"/>
      <c r="Y1577" s="95"/>
      <c r="Z1577" s="95"/>
      <c r="AA1577" s="95"/>
      <c r="AB1577" s="95"/>
      <c r="AC1577" s="95"/>
      <c r="AD1577" s="95"/>
      <c r="AE1577" s="95"/>
      <c r="AF1577" s="95"/>
      <c r="AG1577" s="95"/>
      <c r="AH1577" s="316"/>
    </row>
    <row r="1578" spans="4:34">
      <c r="D1578" s="95"/>
      <c r="E1578" s="198"/>
      <c r="F1578" s="95"/>
      <c r="G1578" s="95"/>
      <c r="H1578" s="95"/>
      <c r="I1578" s="95"/>
      <c r="J1578" s="95"/>
      <c r="K1578" s="95"/>
      <c r="L1578" s="95"/>
      <c r="M1578" s="95"/>
      <c r="N1578" s="95"/>
      <c r="O1578" s="95"/>
      <c r="P1578" s="95"/>
      <c r="Q1578" s="95"/>
      <c r="R1578" s="95"/>
      <c r="S1578" s="95"/>
      <c r="T1578" s="95"/>
      <c r="U1578" s="95"/>
      <c r="V1578" s="95"/>
      <c r="W1578" s="95"/>
      <c r="X1578" s="95"/>
      <c r="Y1578" s="95"/>
      <c r="Z1578" s="95"/>
      <c r="AA1578" s="95"/>
      <c r="AB1578" s="95"/>
      <c r="AC1578" s="95"/>
      <c r="AD1578" s="95"/>
      <c r="AE1578" s="95"/>
      <c r="AF1578" s="95"/>
      <c r="AG1578" s="95"/>
      <c r="AH1578" s="316"/>
    </row>
    <row r="1579" spans="4:34">
      <c r="D1579" s="95"/>
      <c r="E1579" s="198"/>
      <c r="F1579" s="95"/>
      <c r="G1579" s="95"/>
      <c r="H1579" s="95"/>
      <c r="I1579" s="95"/>
      <c r="J1579" s="95"/>
      <c r="K1579" s="95"/>
      <c r="L1579" s="95"/>
      <c r="M1579" s="95"/>
      <c r="N1579" s="95"/>
      <c r="O1579" s="95"/>
      <c r="P1579" s="95"/>
      <c r="Q1579" s="95"/>
      <c r="R1579" s="95"/>
      <c r="S1579" s="95"/>
      <c r="T1579" s="95"/>
      <c r="U1579" s="95"/>
      <c r="V1579" s="95"/>
      <c r="W1579" s="95"/>
      <c r="X1579" s="95"/>
      <c r="Y1579" s="95"/>
      <c r="Z1579" s="95"/>
      <c r="AA1579" s="95"/>
      <c r="AB1579" s="95"/>
      <c r="AC1579" s="95"/>
      <c r="AD1579" s="95"/>
      <c r="AE1579" s="95"/>
      <c r="AF1579" s="95"/>
      <c r="AG1579" s="95"/>
      <c r="AH1579" s="316"/>
    </row>
    <row r="1580" spans="4:34">
      <c r="D1580" s="95"/>
      <c r="E1580" s="198"/>
      <c r="F1580" s="95"/>
      <c r="G1580" s="95"/>
      <c r="H1580" s="95"/>
      <c r="I1580" s="95"/>
      <c r="J1580" s="95"/>
      <c r="K1580" s="95"/>
      <c r="L1580" s="95"/>
      <c r="M1580" s="95"/>
      <c r="N1580" s="95"/>
      <c r="O1580" s="95"/>
      <c r="P1580" s="95"/>
      <c r="Q1580" s="95"/>
      <c r="R1580" s="95"/>
      <c r="S1580" s="95"/>
      <c r="T1580" s="95"/>
      <c r="U1580" s="95"/>
      <c r="V1580" s="95"/>
      <c r="W1580" s="95"/>
      <c r="X1580" s="95"/>
      <c r="Y1580" s="95"/>
      <c r="Z1580" s="95"/>
      <c r="AA1580" s="95"/>
      <c r="AB1580" s="95"/>
      <c r="AC1580" s="95"/>
      <c r="AD1580" s="95"/>
      <c r="AE1580" s="95"/>
      <c r="AF1580" s="95"/>
      <c r="AG1580" s="95"/>
      <c r="AH1580" s="316"/>
    </row>
    <row r="1581" spans="4:34">
      <c r="D1581" s="95"/>
      <c r="E1581" s="198"/>
      <c r="F1581" s="95"/>
      <c r="G1581" s="95"/>
      <c r="H1581" s="95"/>
      <c r="I1581" s="95"/>
      <c r="J1581" s="95"/>
      <c r="K1581" s="95"/>
      <c r="L1581" s="95"/>
      <c r="M1581" s="95"/>
      <c r="N1581" s="95"/>
      <c r="O1581" s="95"/>
      <c r="P1581" s="95"/>
      <c r="Q1581" s="95"/>
      <c r="R1581" s="95"/>
      <c r="S1581" s="95"/>
      <c r="T1581" s="95"/>
      <c r="U1581" s="95"/>
      <c r="V1581" s="95"/>
      <c r="W1581" s="95"/>
      <c r="X1581" s="95"/>
      <c r="Y1581" s="95"/>
      <c r="Z1581" s="95"/>
      <c r="AA1581" s="95"/>
      <c r="AB1581" s="95"/>
      <c r="AC1581" s="95"/>
      <c r="AD1581" s="95"/>
      <c r="AE1581" s="95"/>
      <c r="AF1581" s="95"/>
      <c r="AG1581" s="95"/>
      <c r="AH1581" s="316"/>
    </row>
    <row r="1582" spans="4:34">
      <c r="D1582" s="95"/>
      <c r="E1582" s="198"/>
      <c r="F1582" s="95"/>
      <c r="G1582" s="95"/>
      <c r="H1582" s="95"/>
      <c r="I1582" s="95"/>
      <c r="J1582" s="95"/>
      <c r="K1582" s="95"/>
      <c r="L1582" s="95"/>
      <c r="M1582" s="95"/>
      <c r="N1582" s="95"/>
      <c r="O1582" s="95"/>
      <c r="P1582" s="95"/>
      <c r="Q1582" s="95"/>
      <c r="R1582" s="95"/>
      <c r="S1582" s="95"/>
      <c r="T1582" s="95"/>
      <c r="U1582" s="95"/>
      <c r="V1582" s="95"/>
      <c r="W1582" s="95"/>
      <c r="X1582" s="95"/>
      <c r="Y1582" s="95"/>
      <c r="Z1582" s="95"/>
      <c r="AA1582" s="95"/>
      <c r="AB1582" s="95"/>
      <c r="AC1582" s="95"/>
      <c r="AD1582" s="95"/>
      <c r="AE1582" s="95"/>
      <c r="AF1582" s="95"/>
      <c r="AG1582" s="95"/>
      <c r="AH1582" s="316"/>
    </row>
    <row r="1583" spans="4:34">
      <c r="D1583" s="95"/>
      <c r="E1583" s="198"/>
      <c r="F1583" s="95"/>
      <c r="G1583" s="95"/>
      <c r="H1583" s="95"/>
      <c r="I1583" s="95"/>
      <c r="J1583" s="95"/>
      <c r="K1583" s="95"/>
      <c r="L1583" s="95"/>
      <c r="M1583" s="95"/>
      <c r="N1583" s="95"/>
      <c r="O1583" s="95"/>
      <c r="P1583" s="95"/>
      <c r="Q1583" s="95"/>
      <c r="R1583" s="95"/>
      <c r="S1583" s="95"/>
      <c r="T1583" s="95"/>
      <c r="U1583" s="95"/>
      <c r="V1583" s="95"/>
      <c r="W1583" s="95"/>
      <c r="X1583" s="95"/>
      <c r="Y1583" s="95"/>
      <c r="Z1583" s="95"/>
      <c r="AA1583" s="95"/>
      <c r="AB1583" s="95"/>
      <c r="AC1583" s="95"/>
      <c r="AD1583" s="95"/>
      <c r="AE1583" s="95"/>
      <c r="AF1583" s="95"/>
      <c r="AG1583" s="95"/>
      <c r="AH1583" s="316"/>
    </row>
    <row r="1584" spans="4:34">
      <c r="D1584" s="95"/>
      <c r="E1584" s="198"/>
      <c r="F1584" s="95"/>
      <c r="G1584" s="95"/>
      <c r="H1584" s="95"/>
      <c r="I1584" s="95"/>
      <c r="J1584" s="95"/>
      <c r="K1584" s="95"/>
      <c r="L1584" s="95"/>
      <c r="M1584" s="95"/>
      <c r="N1584" s="95"/>
      <c r="O1584" s="95"/>
      <c r="P1584" s="95"/>
      <c r="Q1584" s="95"/>
      <c r="R1584" s="95"/>
      <c r="S1584" s="95"/>
      <c r="T1584" s="95"/>
      <c r="U1584" s="95"/>
      <c r="V1584" s="95"/>
      <c r="W1584" s="95"/>
      <c r="X1584" s="95"/>
      <c r="Y1584" s="95"/>
      <c r="Z1584" s="95"/>
      <c r="AA1584" s="95"/>
      <c r="AB1584" s="95"/>
      <c r="AC1584" s="95"/>
      <c r="AD1584" s="95"/>
      <c r="AE1584" s="95"/>
      <c r="AF1584" s="95"/>
      <c r="AG1584" s="95"/>
      <c r="AH1584" s="316"/>
    </row>
    <row r="1585" spans="4:34">
      <c r="D1585" s="95"/>
      <c r="E1585" s="198"/>
      <c r="F1585" s="95"/>
      <c r="G1585" s="95"/>
      <c r="H1585" s="95"/>
      <c r="I1585" s="95"/>
      <c r="J1585" s="95"/>
      <c r="K1585" s="95"/>
      <c r="L1585" s="95"/>
      <c r="M1585" s="95"/>
      <c r="N1585" s="95"/>
      <c r="O1585" s="95"/>
      <c r="P1585" s="95"/>
      <c r="Q1585" s="95"/>
      <c r="R1585" s="95"/>
      <c r="S1585" s="95"/>
      <c r="T1585" s="95"/>
      <c r="U1585" s="95"/>
      <c r="V1585" s="95"/>
      <c r="W1585" s="95"/>
      <c r="X1585" s="95"/>
      <c r="Y1585" s="95"/>
      <c r="Z1585" s="95"/>
      <c r="AA1585" s="95"/>
      <c r="AB1585" s="95"/>
      <c r="AC1585" s="95"/>
      <c r="AD1585" s="95"/>
      <c r="AE1585" s="95"/>
      <c r="AF1585" s="95"/>
      <c r="AG1585" s="95"/>
      <c r="AH1585" s="316"/>
    </row>
    <row r="1586" spans="4:34">
      <c r="D1586" s="95"/>
      <c r="E1586" s="198"/>
      <c r="F1586" s="95"/>
      <c r="G1586" s="95"/>
      <c r="H1586" s="95"/>
      <c r="I1586" s="95"/>
      <c r="J1586" s="95"/>
      <c r="K1586" s="95"/>
      <c r="L1586" s="95"/>
      <c r="M1586" s="95"/>
      <c r="N1586" s="95"/>
      <c r="O1586" s="95"/>
      <c r="P1586" s="95"/>
      <c r="Q1586" s="95"/>
      <c r="R1586" s="95"/>
      <c r="S1586" s="95"/>
      <c r="T1586" s="95"/>
      <c r="U1586" s="95"/>
      <c r="V1586" s="95"/>
      <c r="W1586" s="95"/>
      <c r="X1586" s="95"/>
      <c r="Y1586" s="95"/>
      <c r="Z1586" s="95"/>
      <c r="AA1586" s="95"/>
      <c r="AB1586" s="95"/>
      <c r="AC1586" s="95"/>
      <c r="AD1586" s="95"/>
      <c r="AE1586" s="95"/>
      <c r="AF1586" s="95"/>
      <c r="AG1586" s="95"/>
      <c r="AH1586" s="316"/>
    </row>
    <row r="1587" spans="4:34">
      <c r="D1587" s="95"/>
      <c r="E1587" s="198"/>
      <c r="F1587" s="95"/>
      <c r="G1587" s="95"/>
      <c r="H1587" s="95"/>
      <c r="I1587" s="95"/>
      <c r="J1587" s="95"/>
      <c r="K1587" s="95"/>
      <c r="L1587" s="95"/>
      <c r="M1587" s="95"/>
      <c r="N1587" s="95"/>
      <c r="O1587" s="95"/>
      <c r="P1587" s="95"/>
      <c r="Q1587" s="95"/>
      <c r="R1587" s="95"/>
      <c r="S1587" s="95"/>
      <c r="T1587" s="95"/>
      <c r="U1587" s="95"/>
      <c r="V1587" s="95"/>
      <c r="W1587" s="95"/>
      <c r="X1587" s="95"/>
      <c r="Y1587" s="95"/>
      <c r="Z1587" s="95"/>
      <c r="AA1587" s="95"/>
      <c r="AB1587" s="95"/>
      <c r="AC1587" s="95"/>
      <c r="AD1587" s="95"/>
      <c r="AE1587" s="95"/>
      <c r="AF1587" s="95"/>
      <c r="AG1587" s="95"/>
      <c r="AH1587" s="316"/>
    </row>
    <row r="1588" spans="4:34">
      <c r="D1588" s="95"/>
      <c r="E1588" s="198"/>
      <c r="F1588" s="95"/>
      <c r="G1588" s="95"/>
      <c r="H1588" s="95"/>
      <c r="I1588" s="95"/>
      <c r="J1588" s="95"/>
      <c r="K1588" s="95"/>
      <c r="L1588" s="95"/>
      <c r="M1588" s="95"/>
      <c r="N1588" s="95"/>
      <c r="O1588" s="95"/>
      <c r="P1588" s="95"/>
      <c r="Q1588" s="95"/>
      <c r="R1588" s="95"/>
      <c r="S1588" s="95"/>
      <c r="T1588" s="95"/>
      <c r="U1588" s="95"/>
      <c r="V1588" s="95"/>
      <c r="W1588" s="95"/>
      <c r="X1588" s="95"/>
      <c r="Y1588" s="95"/>
      <c r="Z1588" s="95"/>
      <c r="AA1588" s="95"/>
      <c r="AB1588" s="95"/>
      <c r="AC1588" s="95"/>
      <c r="AD1588" s="95"/>
      <c r="AE1588" s="95"/>
      <c r="AF1588" s="95"/>
      <c r="AG1588" s="95"/>
      <c r="AH1588" s="316"/>
    </row>
    <row r="1589" spans="4:34">
      <c r="D1589" s="95"/>
      <c r="E1589" s="198"/>
      <c r="F1589" s="95"/>
      <c r="G1589" s="95"/>
      <c r="H1589" s="95"/>
      <c r="I1589" s="95"/>
      <c r="J1589" s="95"/>
      <c r="K1589" s="95"/>
      <c r="L1589" s="95"/>
      <c r="M1589" s="95"/>
      <c r="N1589" s="95"/>
      <c r="O1589" s="95"/>
      <c r="P1589" s="95"/>
      <c r="Q1589" s="95"/>
      <c r="R1589" s="95"/>
      <c r="S1589" s="95"/>
      <c r="T1589" s="95"/>
      <c r="U1589" s="95"/>
      <c r="V1589" s="95"/>
      <c r="W1589" s="95"/>
      <c r="X1589" s="95"/>
      <c r="Y1589" s="95"/>
      <c r="Z1589" s="95"/>
      <c r="AA1589" s="95"/>
      <c r="AB1589" s="95"/>
      <c r="AC1589" s="95"/>
      <c r="AD1589" s="95"/>
      <c r="AE1589" s="95"/>
      <c r="AF1589" s="95"/>
      <c r="AG1589" s="95"/>
      <c r="AH1589" s="316"/>
    </row>
    <row r="1590" spans="4:34">
      <c r="D1590" s="95"/>
      <c r="E1590" s="198"/>
      <c r="F1590" s="95"/>
      <c r="G1590" s="95"/>
      <c r="H1590" s="95"/>
      <c r="I1590" s="95"/>
      <c r="J1590" s="95"/>
      <c r="K1590" s="95"/>
      <c r="L1590" s="95"/>
      <c r="M1590" s="95"/>
      <c r="N1590" s="95"/>
      <c r="O1590" s="95"/>
      <c r="P1590" s="95"/>
      <c r="Q1590" s="95"/>
      <c r="R1590" s="95"/>
      <c r="S1590" s="95"/>
      <c r="T1590" s="95"/>
      <c r="U1590" s="95"/>
      <c r="V1590" s="95"/>
      <c r="W1590" s="95"/>
      <c r="X1590" s="95"/>
      <c r="Y1590" s="95"/>
      <c r="Z1590" s="95"/>
      <c r="AA1590" s="95"/>
      <c r="AB1590" s="95"/>
      <c r="AC1590" s="95"/>
      <c r="AD1590" s="95"/>
      <c r="AE1590" s="95"/>
      <c r="AF1590" s="95"/>
      <c r="AG1590" s="95"/>
      <c r="AH1590" s="316"/>
    </row>
    <row r="1591" spans="4:34">
      <c r="D1591" s="95"/>
      <c r="E1591" s="198"/>
      <c r="F1591" s="95"/>
      <c r="G1591" s="95"/>
      <c r="H1591" s="95"/>
      <c r="I1591" s="95"/>
      <c r="J1591" s="95"/>
      <c r="K1591" s="95"/>
      <c r="L1591" s="95"/>
      <c r="M1591" s="95"/>
      <c r="N1591" s="95"/>
      <c r="O1591" s="95"/>
      <c r="P1591" s="95"/>
      <c r="Q1591" s="95"/>
      <c r="R1591" s="95"/>
      <c r="S1591" s="95"/>
      <c r="T1591" s="95"/>
      <c r="U1591" s="95"/>
      <c r="V1591" s="95"/>
      <c r="W1591" s="95"/>
      <c r="X1591" s="95"/>
      <c r="Y1591" s="95"/>
      <c r="Z1591" s="95"/>
      <c r="AA1591" s="95"/>
      <c r="AB1591" s="95"/>
      <c r="AC1591" s="95"/>
      <c r="AD1591" s="95"/>
      <c r="AE1591" s="95"/>
      <c r="AF1591" s="95"/>
      <c r="AG1591" s="95"/>
      <c r="AH1591" s="316"/>
    </row>
    <row r="1592" spans="4:34">
      <c r="D1592" s="95"/>
      <c r="E1592" s="198"/>
      <c r="F1592" s="95"/>
      <c r="G1592" s="95"/>
      <c r="H1592" s="95"/>
      <c r="I1592" s="95"/>
      <c r="J1592" s="95"/>
      <c r="K1592" s="95"/>
      <c r="L1592" s="95"/>
      <c r="M1592" s="95"/>
      <c r="N1592" s="95"/>
      <c r="O1592" s="95"/>
      <c r="P1592" s="95"/>
      <c r="Q1592" s="95"/>
      <c r="R1592" s="95"/>
      <c r="S1592" s="95"/>
      <c r="T1592" s="95"/>
      <c r="U1592" s="95"/>
      <c r="V1592" s="95"/>
      <c r="W1592" s="95"/>
      <c r="X1592" s="95"/>
      <c r="Y1592" s="95"/>
      <c r="Z1592" s="95"/>
      <c r="AA1592" s="95"/>
      <c r="AB1592" s="95"/>
      <c r="AC1592" s="95"/>
      <c r="AD1592" s="95"/>
      <c r="AE1592" s="95"/>
      <c r="AF1592" s="95"/>
      <c r="AG1592" s="95"/>
      <c r="AH1592" s="316"/>
    </row>
    <row r="1593" spans="4:34">
      <c r="D1593" s="95"/>
      <c r="E1593" s="198"/>
      <c r="F1593" s="95"/>
      <c r="G1593" s="95"/>
      <c r="H1593" s="95"/>
      <c r="I1593" s="95"/>
      <c r="J1593" s="95"/>
      <c r="K1593" s="95"/>
      <c r="L1593" s="95"/>
      <c r="M1593" s="95"/>
      <c r="N1593" s="95"/>
      <c r="O1593" s="95"/>
      <c r="P1593" s="95"/>
      <c r="Q1593" s="95"/>
      <c r="R1593" s="95"/>
      <c r="S1593" s="95"/>
      <c r="T1593" s="95"/>
      <c r="U1593" s="95"/>
      <c r="V1593" s="95"/>
      <c r="W1593" s="95"/>
      <c r="X1593" s="95"/>
      <c r="Y1593" s="95"/>
      <c r="Z1593" s="95"/>
      <c r="AA1593" s="95"/>
      <c r="AB1593" s="95"/>
      <c r="AC1593" s="95"/>
      <c r="AD1593" s="95"/>
      <c r="AE1593" s="95"/>
      <c r="AF1593" s="95"/>
      <c r="AG1593" s="95"/>
      <c r="AH1593" s="316"/>
    </row>
    <row r="1594" spans="4:34">
      <c r="D1594" s="95"/>
      <c r="E1594" s="198"/>
      <c r="F1594" s="95"/>
      <c r="G1594" s="95"/>
      <c r="H1594" s="95"/>
      <c r="I1594" s="95"/>
      <c r="J1594" s="95"/>
      <c r="K1594" s="95"/>
      <c r="L1594" s="95"/>
      <c r="M1594" s="95"/>
      <c r="N1594" s="95"/>
      <c r="O1594" s="95"/>
      <c r="P1594" s="95"/>
      <c r="Q1594" s="95"/>
      <c r="R1594" s="95"/>
      <c r="S1594" s="95"/>
      <c r="T1594" s="95"/>
      <c r="U1594" s="95"/>
      <c r="V1594" s="95"/>
      <c r="W1594" s="95"/>
      <c r="X1594" s="95"/>
      <c r="Y1594" s="95"/>
      <c r="Z1594" s="95"/>
      <c r="AA1594" s="95"/>
      <c r="AB1594" s="95"/>
      <c r="AC1594" s="95"/>
      <c r="AD1594" s="95"/>
      <c r="AE1594" s="95"/>
      <c r="AF1594" s="95"/>
      <c r="AG1594" s="95"/>
      <c r="AH1594" s="316"/>
    </row>
    <row r="1595" spans="4:34">
      <c r="D1595" s="95"/>
      <c r="E1595" s="198"/>
      <c r="F1595" s="95"/>
      <c r="G1595" s="95"/>
      <c r="H1595" s="95"/>
      <c r="I1595" s="95"/>
      <c r="J1595" s="95"/>
      <c r="K1595" s="95"/>
      <c r="L1595" s="95"/>
      <c r="M1595" s="95"/>
      <c r="N1595" s="95"/>
      <c r="O1595" s="95"/>
      <c r="P1595" s="95"/>
      <c r="Q1595" s="95"/>
      <c r="R1595" s="95"/>
      <c r="S1595" s="95"/>
      <c r="T1595" s="95"/>
      <c r="U1595" s="95"/>
      <c r="V1595" s="95"/>
      <c r="W1595" s="95"/>
      <c r="X1595" s="95"/>
      <c r="Y1595" s="95"/>
      <c r="Z1595" s="95"/>
      <c r="AA1595" s="95"/>
      <c r="AB1595" s="95"/>
      <c r="AC1595" s="95"/>
      <c r="AD1595" s="95"/>
      <c r="AE1595" s="95"/>
      <c r="AF1595" s="95"/>
      <c r="AG1595" s="95"/>
      <c r="AH1595" s="316"/>
    </row>
    <row r="1596" spans="4:34">
      <c r="D1596" s="95"/>
      <c r="E1596" s="198"/>
      <c r="F1596" s="95"/>
      <c r="G1596" s="95"/>
      <c r="H1596" s="95"/>
      <c r="I1596" s="95"/>
      <c r="J1596" s="95"/>
      <c r="K1596" s="95"/>
      <c r="L1596" s="95"/>
      <c r="M1596" s="95"/>
      <c r="N1596" s="95"/>
      <c r="O1596" s="95"/>
      <c r="P1596" s="95"/>
      <c r="Q1596" s="95"/>
      <c r="R1596" s="95"/>
      <c r="S1596" s="95"/>
      <c r="T1596" s="95"/>
      <c r="U1596" s="95"/>
      <c r="V1596" s="95"/>
      <c r="W1596" s="95"/>
      <c r="X1596" s="95"/>
      <c r="Y1596" s="95"/>
      <c r="Z1596" s="95"/>
      <c r="AA1596" s="95"/>
      <c r="AB1596" s="95"/>
      <c r="AC1596" s="95"/>
      <c r="AD1596" s="95"/>
      <c r="AE1596" s="95"/>
      <c r="AF1596" s="95"/>
      <c r="AG1596" s="95"/>
      <c r="AH1596" s="316"/>
    </row>
    <row r="1597" spans="4:34">
      <c r="D1597" s="95"/>
      <c r="E1597" s="198"/>
      <c r="F1597" s="95"/>
      <c r="G1597" s="95"/>
      <c r="H1597" s="95"/>
      <c r="I1597" s="95"/>
      <c r="J1597" s="95"/>
      <c r="K1597" s="95"/>
      <c r="L1597" s="95"/>
      <c r="M1597" s="95"/>
      <c r="N1597" s="95"/>
      <c r="O1597" s="95"/>
      <c r="P1597" s="95"/>
      <c r="Q1597" s="95"/>
      <c r="R1597" s="95"/>
      <c r="S1597" s="95"/>
      <c r="T1597" s="95"/>
      <c r="U1597" s="95"/>
      <c r="V1597" s="95"/>
      <c r="W1597" s="95"/>
      <c r="X1597" s="95"/>
      <c r="Y1597" s="95"/>
      <c r="Z1597" s="95"/>
      <c r="AA1597" s="95"/>
      <c r="AB1597" s="95"/>
      <c r="AC1597" s="95"/>
      <c r="AD1597" s="95"/>
      <c r="AE1597" s="95"/>
      <c r="AF1597" s="95"/>
      <c r="AG1597" s="95"/>
      <c r="AH1597" s="316"/>
    </row>
    <row r="1598" spans="4:34">
      <c r="D1598" s="95"/>
      <c r="E1598" s="198"/>
      <c r="F1598" s="95"/>
      <c r="G1598" s="95"/>
      <c r="H1598" s="95"/>
      <c r="I1598" s="95"/>
      <c r="J1598" s="95"/>
      <c r="K1598" s="95"/>
      <c r="L1598" s="95"/>
      <c r="M1598" s="95"/>
      <c r="N1598" s="95"/>
      <c r="O1598" s="95"/>
      <c r="P1598" s="95"/>
      <c r="Q1598" s="95"/>
      <c r="R1598" s="95"/>
      <c r="S1598" s="95"/>
      <c r="T1598" s="95"/>
      <c r="U1598" s="95"/>
      <c r="V1598" s="95"/>
      <c r="W1598" s="95"/>
      <c r="X1598" s="95"/>
      <c r="Y1598" s="95"/>
      <c r="Z1598" s="95"/>
      <c r="AA1598" s="95"/>
      <c r="AB1598" s="95"/>
      <c r="AC1598" s="95"/>
      <c r="AD1598" s="95"/>
      <c r="AE1598" s="95"/>
      <c r="AF1598" s="95"/>
      <c r="AG1598" s="95"/>
      <c r="AH1598" s="316"/>
    </row>
    <row r="1599" spans="4:34">
      <c r="D1599" s="95"/>
      <c r="E1599" s="198"/>
      <c r="F1599" s="95"/>
      <c r="G1599" s="95"/>
      <c r="H1599" s="95"/>
      <c r="I1599" s="95"/>
      <c r="J1599" s="95"/>
      <c r="K1599" s="95"/>
      <c r="L1599" s="95"/>
      <c r="M1599" s="95"/>
      <c r="N1599" s="95"/>
      <c r="O1599" s="95"/>
      <c r="P1599" s="95"/>
      <c r="Q1599" s="95"/>
      <c r="R1599" s="95"/>
      <c r="S1599" s="95"/>
      <c r="T1599" s="95"/>
      <c r="U1599" s="95"/>
      <c r="V1599" s="95"/>
      <c r="W1599" s="95"/>
      <c r="X1599" s="95"/>
      <c r="Y1599" s="95"/>
      <c r="Z1599" s="95"/>
      <c r="AA1599" s="95"/>
      <c r="AB1599" s="95"/>
      <c r="AC1599" s="95"/>
      <c r="AD1599" s="95"/>
      <c r="AE1599" s="95"/>
      <c r="AF1599" s="95"/>
      <c r="AG1599" s="95"/>
      <c r="AH1599" s="316"/>
    </row>
    <row r="1600" spans="4:34">
      <c r="D1600" s="95"/>
      <c r="E1600" s="198"/>
      <c r="F1600" s="95"/>
      <c r="G1600" s="95"/>
      <c r="H1600" s="95"/>
      <c r="I1600" s="95"/>
      <c r="J1600" s="95"/>
      <c r="K1600" s="95"/>
      <c r="L1600" s="95"/>
      <c r="M1600" s="95"/>
      <c r="N1600" s="95"/>
      <c r="O1600" s="95"/>
      <c r="P1600" s="95"/>
      <c r="Q1600" s="95"/>
      <c r="R1600" s="95"/>
      <c r="S1600" s="95"/>
      <c r="T1600" s="95"/>
      <c r="U1600" s="95"/>
      <c r="V1600" s="95"/>
      <c r="W1600" s="95"/>
      <c r="X1600" s="95"/>
      <c r="Y1600" s="95"/>
      <c r="Z1600" s="95"/>
      <c r="AA1600" s="95"/>
      <c r="AB1600" s="95"/>
      <c r="AC1600" s="95"/>
      <c r="AD1600" s="95"/>
      <c r="AE1600" s="95"/>
      <c r="AF1600" s="95"/>
      <c r="AG1600" s="95"/>
      <c r="AH1600" s="316"/>
    </row>
    <row r="1601" spans="4:34">
      <c r="D1601" s="95"/>
      <c r="E1601" s="198"/>
      <c r="F1601" s="95"/>
      <c r="G1601" s="95"/>
      <c r="H1601" s="95"/>
      <c r="I1601" s="95"/>
      <c r="J1601" s="95"/>
      <c r="K1601" s="95"/>
      <c r="L1601" s="95"/>
      <c r="M1601" s="95"/>
      <c r="N1601" s="95"/>
      <c r="O1601" s="95"/>
      <c r="P1601" s="95"/>
      <c r="Q1601" s="95"/>
      <c r="R1601" s="95"/>
      <c r="S1601" s="95"/>
      <c r="T1601" s="95"/>
      <c r="U1601" s="95"/>
      <c r="V1601" s="95"/>
      <c r="W1601" s="95"/>
      <c r="X1601" s="95"/>
      <c r="Y1601" s="95"/>
      <c r="Z1601" s="95"/>
      <c r="AA1601" s="95"/>
      <c r="AB1601" s="95"/>
      <c r="AC1601" s="95"/>
      <c r="AD1601" s="95"/>
      <c r="AE1601" s="95"/>
      <c r="AF1601" s="95"/>
      <c r="AG1601" s="95"/>
      <c r="AH1601" s="316"/>
    </row>
    <row r="1602" spans="4:34">
      <c r="D1602" s="95"/>
      <c r="E1602" s="198"/>
      <c r="F1602" s="95"/>
      <c r="G1602" s="95"/>
      <c r="H1602" s="95"/>
      <c r="I1602" s="95"/>
      <c r="J1602" s="95"/>
      <c r="K1602" s="95"/>
      <c r="L1602" s="95"/>
      <c r="M1602" s="95"/>
      <c r="N1602" s="95"/>
      <c r="O1602" s="95"/>
      <c r="P1602" s="95"/>
      <c r="Q1602" s="95"/>
      <c r="R1602" s="95"/>
      <c r="S1602" s="95"/>
      <c r="T1602" s="95"/>
      <c r="U1602" s="95"/>
      <c r="V1602" s="95"/>
      <c r="W1602" s="95"/>
      <c r="X1602" s="95"/>
      <c r="Y1602" s="95"/>
      <c r="Z1602" s="95"/>
      <c r="AA1602" s="95"/>
      <c r="AB1602" s="95"/>
      <c r="AC1602" s="95"/>
      <c r="AD1602" s="95"/>
      <c r="AE1602" s="95"/>
      <c r="AF1602" s="95"/>
      <c r="AG1602" s="95"/>
      <c r="AH1602" s="316"/>
    </row>
    <row r="1603" spans="4:34">
      <c r="D1603" s="95"/>
      <c r="E1603" s="198"/>
      <c r="F1603" s="95"/>
      <c r="G1603" s="95"/>
      <c r="H1603" s="95"/>
      <c r="I1603" s="95"/>
      <c r="J1603" s="95"/>
      <c r="K1603" s="95"/>
      <c r="L1603" s="95"/>
      <c r="M1603" s="95"/>
      <c r="N1603" s="95"/>
      <c r="O1603" s="95"/>
      <c r="P1603" s="95"/>
      <c r="Q1603" s="95"/>
      <c r="R1603" s="95"/>
      <c r="S1603" s="95"/>
      <c r="T1603" s="95"/>
      <c r="U1603" s="95"/>
      <c r="V1603" s="95"/>
      <c r="W1603" s="95"/>
      <c r="X1603" s="95"/>
      <c r="Y1603" s="95"/>
      <c r="Z1603" s="95"/>
      <c r="AA1603" s="95"/>
      <c r="AB1603" s="95"/>
      <c r="AC1603" s="95"/>
      <c r="AD1603" s="95"/>
      <c r="AE1603" s="95"/>
      <c r="AF1603" s="95"/>
      <c r="AG1603" s="95"/>
      <c r="AH1603" s="316"/>
    </row>
    <row r="1604" spans="4:34">
      <c r="D1604" s="95"/>
      <c r="E1604" s="198"/>
      <c r="F1604" s="95"/>
      <c r="G1604" s="95"/>
      <c r="H1604" s="95"/>
      <c r="I1604" s="95"/>
      <c r="J1604" s="95"/>
      <c r="K1604" s="95"/>
      <c r="L1604" s="95"/>
      <c r="M1604" s="95"/>
      <c r="N1604" s="95"/>
      <c r="O1604" s="95"/>
      <c r="P1604" s="95"/>
      <c r="Q1604" s="95"/>
      <c r="R1604" s="95"/>
      <c r="S1604" s="95"/>
      <c r="T1604" s="95"/>
      <c r="U1604" s="95"/>
      <c r="V1604" s="95"/>
      <c r="W1604" s="95"/>
      <c r="X1604" s="95"/>
      <c r="Y1604" s="95"/>
      <c r="Z1604" s="95"/>
      <c r="AA1604" s="95"/>
      <c r="AB1604" s="95"/>
      <c r="AC1604" s="95"/>
      <c r="AD1604" s="95"/>
      <c r="AE1604" s="95"/>
      <c r="AF1604" s="95"/>
      <c r="AG1604" s="95"/>
      <c r="AH1604" s="316"/>
    </row>
    <row r="1605" spans="4:34">
      <c r="D1605" s="95"/>
      <c r="E1605" s="198"/>
      <c r="F1605" s="95"/>
      <c r="G1605" s="95"/>
      <c r="H1605" s="95"/>
      <c r="I1605" s="95"/>
      <c r="J1605" s="95"/>
      <c r="K1605" s="95"/>
      <c r="L1605" s="95"/>
      <c r="M1605" s="95"/>
      <c r="N1605" s="95"/>
      <c r="O1605" s="95"/>
      <c r="P1605" s="95"/>
      <c r="Q1605" s="95"/>
      <c r="R1605" s="95"/>
      <c r="S1605" s="95"/>
      <c r="T1605" s="95"/>
      <c r="U1605" s="95"/>
      <c r="V1605" s="95"/>
      <c r="W1605" s="95"/>
      <c r="X1605" s="95"/>
      <c r="Y1605" s="95"/>
      <c r="Z1605" s="95"/>
      <c r="AA1605" s="95"/>
      <c r="AB1605" s="95"/>
      <c r="AC1605" s="95"/>
      <c r="AD1605" s="95"/>
      <c r="AE1605" s="95"/>
      <c r="AF1605" s="95"/>
      <c r="AG1605" s="95"/>
      <c r="AH1605" s="316"/>
    </row>
    <row r="1606" spans="4:34">
      <c r="D1606" s="95"/>
      <c r="E1606" s="198"/>
      <c r="F1606" s="95"/>
      <c r="G1606" s="95"/>
      <c r="H1606" s="95"/>
      <c r="I1606" s="95"/>
      <c r="J1606" s="95"/>
      <c r="K1606" s="95"/>
      <c r="L1606" s="95"/>
      <c r="M1606" s="95"/>
      <c r="N1606" s="95"/>
      <c r="O1606" s="95"/>
      <c r="P1606" s="95"/>
      <c r="Q1606" s="95"/>
      <c r="R1606" s="95"/>
      <c r="S1606" s="95"/>
      <c r="T1606" s="95"/>
      <c r="U1606" s="95"/>
      <c r="V1606" s="95"/>
      <c r="W1606" s="95"/>
      <c r="X1606" s="95"/>
      <c r="Y1606" s="95"/>
      <c r="Z1606" s="95"/>
      <c r="AA1606" s="95"/>
      <c r="AB1606" s="95"/>
      <c r="AC1606" s="95"/>
      <c r="AD1606" s="95"/>
      <c r="AE1606" s="95"/>
      <c r="AF1606" s="95"/>
      <c r="AG1606" s="95"/>
      <c r="AH1606" s="316"/>
    </row>
    <row r="1607" spans="4:34">
      <c r="D1607" s="95"/>
      <c r="E1607" s="198"/>
      <c r="F1607" s="95"/>
      <c r="G1607" s="95"/>
      <c r="H1607" s="95"/>
      <c r="I1607" s="95"/>
      <c r="J1607" s="95"/>
      <c r="K1607" s="95"/>
      <c r="L1607" s="95"/>
      <c r="M1607" s="95"/>
      <c r="N1607" s="95"/>
      <c r="O1607" s="95"/>
      <c r="P1607" s="95"/>
      <c r="Q1607" s="95"/>
      <c r="R1607" s="95"/>
      <c r="S1607" s="95"/>
      <c r="T1607" s="95"/>
      <c r="U1607" s="95"/>
      <c r="V1607" s="95"/>
      <c r="W1607" s="95"/>
      <c r="X1607" s="95"/>
      <c r="Y1607" s="95"/>
      <c r="Z1607" s="95"/>
      <c r="AA1607" s="95"/>
      <c r="AB1607" s="95"/>
      <c r="AC1607" s="95"/>
      <c r="AD1607" s="95"/>
      <c r="AE1607" s="95"/>
      <c r="AF1607" s="95"/>
      <c r="AG1607" s="95"/>
      <c r="AH1607" s="316"/>
    </row>
    <row r="1608" spans="4:34">
      <c r="D1608" s="95"/>
      <c r="E1608" s="198"/>
      <c r="F1608" s="95"/>
      <c r="G1608" s="95"/>
      <c r="H1608" s="95"/>
      <c r="I1608" s="95"/>
      <c r="J1608" s="95"/>
      <c r="K1608" s="95"/>
      <c r="L1608" s="95"/>
      <c r="M1608" s="95"/>
      <c r="N1608" s="95"/>
      <c r="O1608" s="95"/>
      <c r="P1608" s="95"/>
      <c r="Q1608" s="95"/>
      <c r="R1608" s="95"/>
      <c r="S1608" s="95"/>
      <c r="T1608" s="95"/>
      <c r="U1608" s="95"/>
      <c r="V1608" s="95"/>
      <c r="W1608" s="95"/>
      <c r="X1608" s="95"/>
      <c r="Y1608" s="95"/>
      <c r="Z1608" s="95"/>
      <c r="AA1608" s="95"/>
      <c r="AB1608" s="95"/>
      <c r="AC1608" s="95"/>
      <c r="AD1608" s="95"/>
      <c r="AE1608" s="95"/>
      <c r="AF1608" s="95"/>
      <c r="AG1608" s="95"/>
      <c r="AH1608" s="316"/>
    </row>
    <row r="1609" spans="4:34">
      <c r="D1609" s="95"/>
      <c r="E1609" s="198"/>
      <c r="F1609" s="95"/>
      <c r="G1609" s="95"/>
      <c r="H1609" s="95"/>
      <c r="I1609" s="95"/>
      <c r="J1609" s="95"/>
      <c r="K1609" s="95"/>
      <c r="L1609" s="95"/>
      <c r="M1609" s="95"/>
      <c r="N1609" s="95"/>
      <c r="O1609" s="95"/>
      <c r="P1609" s="95"/>
      <c r="Q1609" s="95"/>
      <c r="R1609" s="95"/>
      <c r="S1609" s="95"/>
      <c r="T1609" s="95"/>
      <c r="U1609" s="95"/>
      <c r="V1609" s="95"/>
      <c r="W1609" s="95"/>
      <c r="X1609" s="95"/>
      <c r="Y1609" s="95"/>
      <c r="Z1609" s="95"/>
      <c r="AA1609" s="95"/>
      <c r="AB1609" s="95"/>
      <c r="AC1609" s="95"/>
      <c r="AD1609" s="95"/>
      <c r="AE1609" s="95"/>
      <c r="AF1609" s="95"/>
      <c r="AG1609" s="95"/>
      <c r="AH1609" s="316"/>
    </row>
    <row r="1610" spans="4:34">
      <c r="D1610" s="95"/>
      <c r="E1610" s="198"/>
      <c r="F1610" s="95"/>
      <c r="G1610" s="95"/>
      <c r="H1610" s="95"/>
      <c r="I1610" s="95"/>
      <c r="J1610" s="95"/>
      <c r="K1610" s="95"/>
      <c r="L1610" s="95"/>
      <c r="M1610" s="95"/>
      <c r="N1610" s="95"/>
      <c r="O1610" s="95"/>
      <c r="P1610" s="95"/>
      <c r="Q1610" s="95"/>
      <c r="R1610" s="95"/>
      <c r="S1610" s="95"/>
      <c r="T1610" s="95"/>
      <c r="U1610" s="95"/>
      <c r="V1610" s="95"/>
      <c r="W1610" s="95"/>
      <c r="X1610" s="95"/>
      <c r="Y1610" s="95"/>
      <c r="Z1610" s="95"/>
      <c r="AA1610" s="95"/>
      <c r="AB1610" s="95"/>
      <c r="AC1610" s="95"/>
      <c r="AD1610" s="95"/>
      <c r="AE1610" s="95"/>
      <c r="AF1610" s="95"/>
      <c r="AG1610" s="95"/>
      <c r="AH1610" s="316"/>
    </row>
    <row r="1611" spans="4:34">
      <c r="D1611" s="95"/>
      <c r="E1611" s="198"/>
      <c r="F1611" s="95"/>
      <c r="G1611" s="95"/>
      <c r="H1611" s="95"/>
      <c r="I1611" s="95"/>
      <c r="J1611" s="95"/>
      <c r="K1611" s="95"/>
      <c r="L1611" s="95"/>
      <c r="M1611" s="95"/>
      <c r="N1611" s="95"/>
      <c r="O1611" s="95"/>
      <c r="P1611" s="95"/>
      <c r="Q1611" s="95"/>
      <c r="R1611" s="95"/>
      <c r="S1611" s="95"/>
      <c r="T1611" s="95"/>
      <c r="U1611" s="95"/>
      <c r="V1611" s="95"/>
      <c r="W1611" s="95"/>
      <c r="X1611" s="95"/>
      <c r="Y1611" s="95"/>
      <c r="Z1611" s="95"/>
      <c r="AA1611" s="95"/>
      <c r="AB1611" s="95"/>
      <c r="AC1611" s="95"/>
      <c r="AD1611" s="95"/>
      <c r="AE1611" s="95"/>
      <c r="AF1611" s="95"/>
      <c r="AG1611" s="95"/>
      <c r="AH1611" s="316"/>
    </row>
    <row r="1612" spans="4:34">
      <c r="D1612" s="95"/>
      <c r="E1612" s="198"/>
      <c r="F1612" s="95"/>
      <c r="G1612" s="95"/>
      <c r="H1612" s="95"/>
      <c r="I1612" s="95"/>
      <c r="J1612" s="95"/>
      <c r="K1612" s="95"/>
      <c r="L1612" s="95"/>
      <c r="M1612" s="95"/>
      <c r="N1612" s="95"/>
      <c r="O1612" s="95"/>
      <c r="P1612" s="95"/>
      <c r="Q1612" s="95"/>
      <c r="R1612" s="95"/>
      <c r="S1612" s="95"/>
      <c r="T1612" s="95"/>
      <c r="U1612" s="95"/>
      <c r="V1612" s="95"/>
      <c r="W1612" s="95"/>
      <c r="X1612" s="95"/>
      <c r="Y1612" s="95"/>
      <c r="Z1612" s="95"/>
      <c r="AA1612" s="95"/>
      <c r="AB1612" s="95"/>
      <c r="AC1612" s="95"/>
      <c r="AD1612" s="95"/>
      <c r="AE1612" s="95"/>
      <c r="AF1612" s="95"/>
      <c r="AG1612" s="95"/>
      <c r="AH1612" s="316"/>
    </row>
    <row r="1613" spans="4:34">
      <c r="D1613" s="95"/>
      <c r="E1613" s="198"/>
      <c r="F1613" s="95"/>
      <c r="G1613" s="95"/>
      <c r="H1613" s="95"/>
      <c r="I1613" s="95"/>
      <c r="J1613" s="95"/>
      <c r="K1613" s="95"/>
      <c r="L1613" s="95"/>
      <c r="M1613" s="95"/>
      <c r="N1613" s="95"/>
      <c r="O1613" s="95"/>
      <c r="P1613" s="95"/>
      <c r="Q1613" s="95"/>
      <c r="R1613" s="95"/>
      <c r="S1613" s="95"/>
      <c r="T1613" s="95"/>
      <c r="U1613" s="95"/>
      <c r="V1613" s="95"/>
      <c r="W1613" s="95"/>
      <c r="X1613" s="95"/>
      <c r="Y1613" s="95"/>
      <c r="Z1613" s="95"/>
      <c r="AA1613" s="95"/>
      <c r="AB1613" s="95"/>
      <c r="AC1613" s="95"/>
      <c r="AD1613" s="95"/>
      <c r="AE1613" s="95"/>
      <c r="AF1613" s="95"/>
      <c r="AG1613" s="95"/>
      <c r="AH1613" s="316"/>
    </row>
    <row r="1614" spans="4:34">
      <c r="D1614" s="95"/>
      <c r="E1614" s="198"/>
      <c r="F1614" s="95"/>
      <c r="G1614" s="95"/>
      <c r="H1614" s="95"/>
      <c r="I1614" s="95"/>
      <c r="J1614" s="95"/>
      <c r="K1614" s="95"/>
      <c r="L1614" s="95"/>
      <c r="M1614" s="95"/>
      <c r="N1614" s="95"/>
      <c r="O1614" s="95"/>
      <c r="P1614" s="95"/>
      <c r="Q1614" s="95"/>
      <c r="R1614" s="95"/>
      <c r="S1614" s="95"/>
      <c r="T1614" s="95"/>
      <c r="U1614" s="95"/>
      <c r="V1614" s="95"/>
      <c r="W1614" s="95"/>
      <c r="X1614" s="95"/>
      <c r="Y1614" s="95"/>
      <c r="Z1614" s="95"/>
      <c r="AA1614" s="95"/>
      <c r="AB1614" s="95"/>
      <c r="AC1614" s="95"/>
      <c r="AD1614" s="95"/>
      <c r="AE1614" s="95"/>
      <c r="AF1614" s="95"/>
      <c r="AG1614" s="95"/>
      <c r="AH1614" s="316"/>
    </row>
    <row r="1615" spans="4:34">
      <c r="D1615" s="95"/>
      <c r="E1615" s="198"/>
      <c r="F1615" s="95"/>
      <c r="G1615" s="95"/>
      <c r="H1615" s="95"/>
      <c r="I1615" s="95"/>
      <c r="J1615" s="95"/>
      <c r="K1615" s="95"/>
      <c r="L1615" s="95"/>
      <c r="M1615" s="95"/>
      <c r="N1615" s="95"/>
      <c r="O1615" s="95"/>
      <c r="P1615" s="95"/>
      <c r="Q1615" s="95"/>
      <c r="R1615" s="95"/>
      <c r="S1615" s="95"/>
      <c r="T1615" s="95"/>
      <c r="U1615" s="95"/>
      <c r="V1615" s="95"/>
      <c r="W1615" s="95"/>
      <c r="X1615" s="95"/>
      <c r="Y1615" s="95"/>
      <c r="Z1615" s="95"/>
      <c r="AA1615" s="95"/>
      <c r="AB1615" s="95"/>
      <c r="AC1615" s="95"/>
      <c r="AD1615" s="95"/>
      <c r="AE1615" s="95"/>
      <c r="AF1615" s="95"/>
      <c r="AG1615" s="95"/>
      <c r="AH1615" s="316"/>
    </row>
    <row r="1616" spans="4:34">
      <c r="D1616" s="95"/>
      <c r="E1616" s="198"/>
      <c r="F1616" s="95"/>
      <c r="G1616" s="95"/>
      <c r="H1616" s="95"/>
      <c r="I1616" s="95"/>
      <c r="J1616" s="95"/>
      <c r="K1616" s="95"/>
      <c r="L1616" s="95"/>
      <c r="M1616" s="95"/>
      <c r="N1616" s="95"/>
      <c r="O1616" s="95"/>
      <c r="P1616" s="95"/>
      <c r="Q1616" s="95"/>
      <c r="R1616" s="95"/>
      <c r="S1616" s="95"/>
      <c r="T1616" s="95"/>
      <c r="U1616" s="95"/>
      <c r="V1616" s="95"/>
      <c r="W1616" s="95"/>
      <c r="X1616" s="95"/>
      <c r="Y1616" s="95"/>
      <c r="Z1616" s="95"/>
      <c r="AA1616" s="95"/>
      <c r="AB1616" s="95"/>
      <c r="AC1616" s="95"/>
      <c r="AD1616" s="95"/>
      <c r="AE1616" s="95"/>
      <c r="AF1616" s="95"/>
      <c r="AG1616" s="95"/>
      <c r="AH1616" s="316"/>
    </row>
    <row r="1617" spans="4:34">
      <c r="D1617" s="95"/>
      <c r="E1617" s="198"/>
      <c r="F1617" s="95"/>
      <c r="G1617" s="95"/>
      <c r="H1617" s="95"/>
      <c r="I1617" s="95"/>
      <c r="J1617" s="95"/>
      <c r="K1617" s="95"/>
      <c r="L1617" s="95"/>
      <c r="M1617" s="95"/>
      <c r="N1617" s="95"/>
      <c r="O1617" s="95"/>
      <c r="P1617" s="95"/>
      <c r="Q1617" s="95"/>
      <c r="R1617" s="95"/>
      <c r="S1617" s="95"/>
      <c r="T1617" s="95"/>
      <c r="U1617" s="95"/>
      <c r="V1617" s="95"/>
      <c r="W1617" s="95"/>
      <c r="X1617" s="95"/>
      <c r="Y1617" s="95"/>
      <c r="Z1617" s="95"/>
      <c r="AA1617" s="95"/>
      <c r="AB1617" s="95"/>
      <c r="AC1617" s="95"/>
      <c r="AD1617" s="95"/>
      <c r="AE1617" s="95"/>
      <c r="AF1617" s="95"/>
      <c r="AG1617" s="95"/>
      <c r="AH1617" s="316"/>
    </row>
    <row r="1618" spans="4:34">
      <c r="D1618" s="95"/>
      <c r="E1618" s="198"/>
      <c r="F1618" s="95"/>
      <c r="G1618" s="95"/>
      <c r="H1618" s="95"/>
      <c r="I1618" s="95"/>
      <c r="J1618" s="95"/>
      <c r="K1618" s="95"/>
      <c r="L1618" s="95"/>
      <c r="M1618" s="95"/>
      <c r="N1618" s="95"/>
      <c r="O1618" s="95"/>
      <c r="P1618" s="95"/>
      <c r="Q1618" s="95"/>
      <c r="R1618" s="95"/>
      <c r="S1618" s="95"/>
      <c r="T1618" s="95"/>
      <c r="U1618" s="95"/>
      <c r="V1618" s="95"/>
      <c r="W1618" s="95"/>
      <c r="X1618" s="95"/>
      <c r="Y1618" s="95"/>
      <c r="Z1618" s="95"/>
      <c r="AA1618" s="95"/>
      <c r="AB1618" s="95"/>
      <c r="AC1618" s="95"/>
      <c r="AD1618" s="95"/>
      <c r="AE1618" s="95"/>
      <c r="AF1618" s="95"/>
      <c r="AG1618" s="95"/>
      <c r="AH1618" s="316"/>
    </row>
    <row r="1619" spans="4:34">
      <c r="D1619" s="95"/>
      <c r="E1619" s="198"/>
      <c r="F1619" s="95"/>
      <c r="G1619" s="95"/>
      <c r="H1619" s="95"/>
      <c r="I1619" s="95"/>
      <c r="J1619" s="95"/>
      <c r="K1619" s="95"/>
      <c r="L1619" s="95"/>
      <c r="M1619" s="95"/>
      <c r="N1619" s="95"/>
      <c r="O1619" s="95"/>
      <c r="P1619" s="95"/>
      <c r="Q1619" s="95"/>
      <c r="R1619" s="95"/>
      <c r="S1619" s="95"/>
      <c r="T1619" s="95"/>
      <c r="U1619" s="95"/>
      <c r="V1619" s="95"/>
      <c r="W1619" s="95"/>
      <c r="X1619" s="95"/>
      <c r="Y1619" s="95"/>
      <c r="Z1619" s="95"/>
      <c r="AA1619" s="95"/>
      <c r="AB1619" s="95"/>
      <c r="AC1619" s="95"/>
      <c r="AD1619" s="95"/>
      <c r="AE1619" s="95"/>
      <c r="AF1619" s="95"/>
      <c r="AG1619" s="95"/>
      <c r="AH1619" s="316"/>
    </row>
    <row r="1620" spans="4:34">
      <c r="D1620" s="95"/>
      <c r="E1620" s="198"/>
      <c r="F1620" s="95"/>
      <c r="G1620" s="95"/>
      <c r="H1620" s="95"/>
      <c r="I1620" s="95"/>
      <c r="J1620" s="95"/>
      <c r="K1620" s="95"/>
      <c r="L1620" s="95"/>
      <c r="M1620" s="95"/>
      <c r="N1620" s="95"/>
      <c r="O1620" s="95"/>
      <c r="P1620" s="95"/>
      <c r="Q1620" s="95"/>
      <c r="R1620" s="95"/>
      <c r="S1620" s="95"/>
      <c r="T1620" s="95"/>
      <c r="U1620" s="95"/>
      <c r="V1620" s="95"/>
      <c r="W1620" s="95"/>
      <c r="X1620" s="95"/>
      <c r="Y1620" s="95"/>
      <c r="Z1620" s="95"/>
      <c r="AA1620" s="95"/>
      <c r="AB1620" s="95"/>
      <c r="AC1620" s="95"/>
      <c r="AD1620" s="95"/>
      <c r="AE1620" s="95"/>
      <c r="AF1620" s="95"/>
      <c r="AG1620" s="95"/>
      <c r="AH1620" s="316"/>
    </row>
    <row r="1621" spans="4:34">
      <c r="D1621" s="95"/>
      <c r="E1621" s="198"/>
      <c r="F1621" s="95"/>
      <c r="G1621" s="95"/>
      <c r="H1621" s="95"/>
      <c r="I1621" s="95"/>
      <c r="J1621" s="95"/>
      <c r="K1621" s="95"/>
      <c r="L1621" s="95"/>
      <c r="M1621" s="95"/>
      <c r="N1621" s="95"/>
      <c r="O1621" s="95"/>
      <c r="P1621" s="95"/>
      <c r="Q1621" s="95"/>
      <c r="R1621" s="95"/>
      <c r="S1621" s="95"/>
      <c r="T1621" s="95"/>
      <c r="U1621" s="95"/>
      <c r="V1621" s="95"/>
      <c r="W1621" s="95"/>
      <c r="X1621" s="95"/>
      <c r="Y1621" s="95"/>
      <c r="Z1621" s="95"/>
      <c r="AA1621" s="95"/>
      <c r="AB1621" s="95"/>
      <c r="AC1621" s="95"/>
      <c r="AD1621" s="95"/>
      <c r="AE1621" s="95"/>
      <c r="AF1621" s="95"/>
      <c r="AG1621" s="95"/>
      <c r="AH1621" s="316"/>
    </row>
    <row r="1622" spans="4:34">
      <c r="D1622" s="95"/>
      <c r="E1622" s="198"/>
      <c r="F1622" s="95"/>
      <c r="G1622" s="95"/>
      <c r="H1622" s="95"/>
      <c r="I1622" s="95"/>
      <c r="J1622" s="95"/>
      <c r="K1622" s="95"/>
      <c r="L1622" s="95"/>
      <c r="M1622" s="95"/>
      <c r="N1622" s="95"/>
      <c r="O1622" s="95"/>
      <c r="P1622" s="95"/>
      <c r="Q1622" s="95"/>
      <c r="R1622" s="95"/>
      <c r="S1622" s="95"/>
      <c r="T1622" s="95"/>
      <c r="U1622" s="95"/>
      <c r="V1622" s="95"/>
      <c r="W1622" s="95"/>
      <c r="X1622" s="95"/>
      <c r="Y1622" s="95"/>
      <c r="Z1622" s="95"/>
      <c r="AA1622" s="95"/>
      <c r="AB1622" s="95"/>
      <c r="AC1622" s="95"/>
      <c r="AD1622" s="95"/>
      <c r="AE1622" s="95"/>
      <c r="AF1622" s="95"/>
      <c r="AG1622" s="95"/>
      <c r="AH1622" s="316"/>
    </row>
    <row r="1623" spans="4:34">
      <c r="D1623" s="95"/>
      <c r="E1623" s="198"/>
      <c r="F1623" s="95"/>
      <c r="G1623" s="95"/>
      <c r="H1623" s="95"/>
      <c r="I1623" s="95"/>
      <c r="J1623" s="95"/>
      <c r="K1623" s="95"/>
      <c r="L1623" s="95"/>
      <c r="M1623" s="95"/>
      <c r="N1623" s="95"/>
      <c r="O1623" s="95"/>
      <c r="P1623" s="95"/>
      <c r="Q1623" s="95"/>
      <c r="R1623" s="95"/>
      <c r="S1623" s="95"/>
      <c r="T1623" s="95"/>
      <c r="U1623" s="95"/>
      <c r="V1623" s="95"/>
      <c r="W1623" s="95"/>
      <c r="X1623" s="95"/>
      <c r="Y1623" s="95"/>
      <c r="Z1623" s="95"/>
      <c r="AA1623" s="95"/>
      <c r="AB1623" s="95"/>
      <c r="AC1623" s="95"/>
      <c r="AD1623" s="95"/>
      <c r="AE1623" s="95"/>
      <c r="AF1623" s="95"/>
      <c r="AG1623" s="95"/>
      <c r="AH1623" s="316"/>
    </row>
    <row r="1624" spans="4:34">
      <c r="D1624" s="95"/>
      <c r="E1624" s="198"/>
      <c r="F1624" s="95"/>
      <c r="G1624" s="95"/>
      <c r="H1624" s="95"/>
      <c r="I1624" s="95"/>
      <c r="J1624" s="95"/>
      <c r="K1624" s="95"/>
      <c r="L1624" s="95"/>
      <c r="M1624" s="95"/>
      <c r="N1624" s="95"/>
      <c r="O1624" s="95"/>
      <c r="P1624" s="95"/>
      <c r="Q1624" s="95"/>
      <c r="R1624" s="95"/>
      <c r="S1624" s="95"/>
      <c r="T1624" s="95"/>
      <c r="U1624" s="95"/>
      <c r="V1624" s="95"/>
      <c r="W1624" s="95"/>
      <c r="X1624" s="95"/>
      <c r="Y1624" s="95"/>
      <c r="Z1624" s="95"/>
      <c r="AA1624" s="95"/>
      <c r="AB1624" s="95"/>
      <c r="AC1624" s="95"/>
      <c r="AD1624" s="95"/>
      <c r="AE1624" s="95"/>
      <c r="AF1624" s="95"/>
      <c r="AG1624" s="95"/>
      <c r="AH1624" s="316"/>
    </row>
    <row r="1625" spans="4:34">
      <c r="D1625" s="95"/>
      <c r="E1625" s="198"/>
      <c r="F1625" s="95"/>
      <c r="G1625" s="95"/>
      <c r="H1625" s="95"/>
      <c r="I1625" s="95"/>
      <c r="J1625" s="95"/>
      <c r="K1625" s="95"/>
      <c r="L1625" s="95"/>
      <c r="M1625" s="95"/>
      <c r="N1625" s="95"/>
      <c r="O1625" s="95"/>
      <c r="P1625" s="95"/>
      <c r="Q1625" s="95"/>
      <c r="R1625" s="95"/>
      <c r="S1625" s="95"/>
      <c r="T1625" s="95"/>
      <c r="U1625" s="95"/>
      <c r="V1625" s="95"/>
      <c r="W1625" s="95"/>
      <c r="X1625" s="95"/>
      <c r="Y1625" s="95"/>
      <c r="Z1625" s="95"/>
      <c r="AA1625" s="95"/>
      <c r="AB1625" s="95"/>
      <c r="AC1625" s="95"/>
      <c r="AD1625" s="95"/>
      <c r="AE1625" s="95"/>
      <c r="AF1625" s="95"/>
      <c r="AG1625" s="95"/>
      <c r="AH1625" s="316"/>
    </row>
    <row r="1626" spans="4:34">
      <c r="D1626" s="95"/>
      <c r="E1626" s="198"/>
      <c r="F1626" s="95"/>
      <c r="G1626" s="95"/>
      <c r="H1626" s="95"/>
      <c r="I1626" s="95"/>
      <c r="J1626" s="95"/>
      <c r="K1626" s="95"/>
      <c r="L1626" s="95"/>
      <c r="M1626" s="95"/>
      <c r="N1626" s="95"/>
      <c r="O1626" s="95"/>
      <c r="P1626" s="95"/>
      <c r="Q1626" s="95"/>
      <c r="R1626" s="95"/>
      <c r="S1626" s="95"/>
      <c r="T1626" s="95"/>
      <c r="U1626" s="95"/>
      <c r="V1626" s="95"/>
      <c r="W1626" s="95"/>
      <c r="X1626" s="95"/>
      <c r="Y1626" s="95"/>
      <c r="Z1626" s="95"/>
      <c r="AA1626" s="95"/>
      <c r="AB1626" s="95"/>
      <c r="AC1626" s="95"/>
      <c r="AD1626" s="95"/>
      <c r="AE1626" s="95"/>
      <c r="AF1626" s="95"/>
      <c r="AG1626" s="95"/>
      <c r="AH1626" s="316"/>
    </row>
    <row r="1627" spans="4:34">
      <c r="D1627" s="95"/>
      <c r="E1627" s="198"/>
      <c r="F1627" s="95"/>
      <c r="G1627" s="95"/>
      <c r="H1627" s="95"/>
      <c r="I1627" s="95"/>
      <c r="J1627" s="95"/>
      <c r="K1627" s="95"/>
      <c r="L1627" s="95"/>
      <c r="M1627" s="95"/>
      <c r="N1627" s="95"/>
      <c r="O1627" s="95"/>
      <c r="P1627" s="95"/>
      <c r="Q1627" s="95"/>
      <c r="R1627" s="95"/>
      <c r="S1627" s="95"/>
      <c r="T1627" s="95"/>
      <c r="U1627" s="95"/>
      <c r="V1627" s="95"/>
      <c r="W1627" s="95"/>
      <c r="X1627" s="95"/>
      <c r="Y1627" s="95"/>
      <c r="Z1627" s="95"/>
      <c r="AA1627" s="95"/>
      <c r="AB1627" s="95"/>
      <c r="AC1627" s="95"/>
      <c r="AD1627" s="95"/>
      <c r="AE1627" s="95"/>
      <c r="AF1627" s="95"/>
      <c r="AG1627" s="95"/>
      <c r="AH1627" s="316"/>
    </row>
    <row r="1628" spans="4:34">
      <c r="D1628" s="95"/>
      <c r="E1628" s="198"/>
      <c r="F1628" s="95"/>
      <c r="G1628" s="95"/>
      <c r="H1628" s="95"/>
      <c r="I1628" s="95"/>
      <c r="J1628" s="95"/>
      <c r="K1628" s="95"/>
      <c r="L1628" s="95"/>
      <c r="M1628" s="95"/>
      <c r="N1628" s="95"/>
      <c r="O1628" s="95"/>
      <c r="P1628" s="95"/>
      <c r="Q1628" s="95"/>
      <c r="R1628" s="95"/>
      <c r="S1628" s="95"/>
      <c r="T1628" s="95"/>
      <c r="U1628" s="95"/>
      <c r="V1628" s="95"/>
      <c r="W1628" s="95"/>
      <c r="X1628" s="95"/>
      <c r="Y1628" s="95"/>
      <c r="Z1628" s="95"/>
      <c r="AA1628" s="95"/>
      <c r="AB1628" s="95"/>
      <c r="AC1628" s="95"/>
      <c r="AD1628" s="95"/>
      <c r="AE1628" s="95"/>
      <c r="AF1628" s="95"/>
      <c r="AG1628" s="95"/>
      <c r="AH1628" s="316"/>
    </row>
    <row r="1629" spans="4:34">
      <c r="D1629" s="95"/>
      <c r="E1629" s="198"/>
      <c r="F1629" s="95"/>
      <c r="G1629" s="95"/>
      <c r="H1629" s="95"/>
      <c r="I1629" s="95"/>
      <c r="J1629" s="95"/>
      <c r="K1629" s="95"/>
      <c r="L1629" s="95"/>
      <c r="M1629" s="95"/>
      <c r="N1629" s="95"/>
      <c r="O1629" s="95"/>
      <c r="P1629" s="95"/>
      <c r="Q1629" s="95"/>
      <c r="R1629" s="95"/>
      <c r="S1629" s="95"/>
      <c r="T1629" s="95"/>
      <c r="U1629" s="95"/>
      <c r="V1629" s="95"/>
      <c r="W1629" s="95"/>
      <c r="X1629" s="95"/>
      <c r="Y1629" s="95"/>
      <c r="Z1629" s="95"/>
      <c r="AA1629" s="95"/>
      <c r="AB1629" s="95"/>
      <c r="AC1629" s="95"/>
      <c r="AD1629" s="95"/>
      <c r="AE1629" s="95"/>
      <c r="AF1629" s="95"/>
      <c r="AG1629" s="95"/>
      <c r="AH1629" s="316"/>
    </row>
    <row r="1630" spans="4:34">
      <c r="D1630" s="95"/>
      <c r="E1630" s="198"/>
      <c r="F1630" s="95"/>
      <c r="G1630" s="95"/>
      <c r="H1630" s="95"/>
      <c r="I1630" s="95"/>
      <c r="J1630" s="95"/>
      <c r="K1630" s="95"/>
      <c r="L1630" s="95"/>
      <c r="M1630" s="95"/>
      <c r="N1630" s="95"/>
      <c r="O1630" s="95"/>
      <c r="P1630" s="95"/>
      <c r="Q1630" s="95"/>
      <c r="R1630" s="95"/>
      <c r="S1630" s="95"/>
      <c r="T1630" s="95"/>
      <c r="U1630" s="95"/>
      <c r="V1630" s="95"/>
      <c r="W1630" s="95"/>
      <c r="X1630" s="95"/>
      <c r="Y1630" s="95"/>
      <c r="Z1630" s="95"/>
      <c r="AA1630" s="95"/>
      <c r="AB1630" s="95"/>
      <c r="AC1630" s="95"/>
      <c r="AD1630" s="95"/>
      <c r="AE1630" s="95"/>
      <c r="AF1630" s="95"/>
      <c r="AG1630" s="95"/>
      <c r="AH1630" s="316"/>
    </row>
    <row r="1631" spans="4:34">
      <c r="D1631" s="95"/>
      <c r="E1631" s="198"/>
      <c r="F1631" s="95"/>
      <c r="G1631" s="95"/>
      <c r="H1631" s="95"/>
      <c r="I1631" s="95"/>
      <c r="J1631" s="95"/>
      <c r="K1631" s="95"/>
      <c r="L1631" s="95"/>
      <c r="M1631" s="95"/>
      <c r="N1631" s="95"/>
      <c r="O1631" s="95"/>
      <c r="P1631" s="95"/>
      <c r="Q1631" s="95"/>
      <c r="R1631" s="95"/>
      <c r="S1631" s="95"/>
      <c r="T1631" s="95"/>
      <c r="U1631" s="95"/>
      <c r="V1631" s="95"/>
      <c r="W1631" s="95"/>
      <c r="X1631" s="95"/>
      <c r="Y1631" s="95"/>
      <c r="Z1631" s="95"/>
      <c r="AA1631" s="95"/>
      <c r="AB1631" s="95"/>
      <c r="AC1631" s="95"/>
      <c r="AD1631" s="95"/>
      <c r="AE1631" s="95"/>
      <c r="AF1631" s="95"/>
      <c r="AG1631" s="95"/>
      <c r="AH1631" s="316"/>
    </row>
    <row r="1632" spans="4:34">
      <c r="D1632" s="95"/>
      <c r="E1632" s="198"/>
      <c r="F1632" s="95"/>
      <c r="G1632" s="95"/>
      <c r="H1632" s="95"/>
      <c r="I1632" s="95"/>
      <c r="J1632" s="95"/>
      <c r="K1632" s="95"/>
      <c r="L1632" s="95"/>
      <c r="M1632" s="95"/>
      <c r="N1632" s="95"/>
      <c r="O1632" s="95"/>
      <c r="P1632" s="95"/>
      <c r="Q1632" s="95"/>
      <c r="R1632" s="95"/>
      <c r="S1632" s="95"/>
      <c r="T1632" s="95"/>
      <c r="U1632" s="95"/>
      <c r="V1632" s="95"/>
      <c r="W1632" s="95"/>
      <c r="X1632" s="95"/>
      <c r="Y1632" s="95"/>
      <c r="Z1632" s="95"/>
      <c r="AA1632" s="95"/>
      <c r="AB1632" s="95"/>
      <c r="AC1632" s="95"/>
      <c r="AD1632" s="95"/>
      <c r="AE1632" s="95"/>
      <c r="AF1632" s="95"/>
      <c r="AG1632" s="95"/>
      <c r="AH1632" s="316"/>
    </row>
    <row r="1633" spans="4:34">
      <c r="D1633" s="95"/>
      <c r="E1633" s="198"/>
      <c r="F1633" s="95"/>
      <c r="G1633" s="95"/>
      <c r="H1633" s="95"/>
      <c r="I1633" s="95"/>
      <c r="J1633" s="95"/>
      <c r="K1633" s="95"/>
      <c r="L1633" s="95"/>
      <c r="M1633" s="95"/>
      <c r="N1633" s="95"/>
      <c r="O1633" s="95"/>
      <c r="P1633" s="95"/>
      <c r="Q1633" s="95"/>
      <c r="R1633" s="95"/>
      <c r="S1633" s="95"/>
      <c r="T1633" s="95"/>
      <c r="U1633" s="95"/>
      <c r="V1633" s="95"/>
      <c r="W1633" s="95"/>
      <c r="X1633" s="95"/>
      <c r="Y1633" s="95"/>
      <c r="Z1633" s="95"/>
      <c r="AA1633" s="95"/>
      <c r="AB1633" s="95"/>
      <c r="AC1633" s="95"/>
      <c r="AD1633" s="95"/>
      <c r="AE1633" s="95"/>
      <c r="AF1633" s="95"/>
      <c r="AG1633" s="95"/>
      <c r="AH1633" s="316"/>
    </row>
    <row r="1634" spans="4:34">
      <c r="D1634" s="95"/>
      <c r="E1634" s="198"/>
      <c r="F1634" s="95"/>
      <c r="G1634" s="95"/>
      <c r="H1634" s="95"/>
      <c r="I1634" s="95"/>
      <c r="J1634" s="95"/>
      <c r="K1634" s="95"/>
      <c r="L1634" s="95"/>
      <c r="M1634" s="95"/>
      <c r="N1634" s="95"/>
      <c r="O1634" s="95"/>
      <c r="P1634" s="95"/>
      <c r="Q1634" s="95"/>
      <c r="R1634" s="95"/>
      <c r="S1634" s="95"/>
      <c r="T1634" s="95"/>
      <c r="U1634" s="95"/>
      <c r="V1634" s="95"/>
      <c r="W1634" s="95"/>
      <c r="X1634" s="95"/>
      <c r="Y1634" s="95"/>
      <c r="Z1634" s="95"/>
      <c r="AA1634" s="95"/>
      <c r="AB1634" s="95"/>
      <c r="AC1634" s="95"/>
      <c r="AD1634" s="95"/>
      <c r="AE1634" s="95"/>
      <c r="AF1634" s="95"/>
      <c r="AG1634" s="95"/>
      <c r="AH1634" s="316"/>
    </row>
    <row r="1635" spans="4:34">
      <c r="D1635" s="95"/>
      <c r="E1635" s="198"/>
      <c r="F1635" s="95"/>
      <c r="G1635" s="95"/>
      <c r="H1635" s="95"/>
      <c r="I1635" s="95"/>
      <c r="J1635" s="95"/>
      <c r="K1635" s="95"/>
      <c r="L1635" s="95"/>
      <c r="M1635" s="95"/>
      <c r="N1635" s="95"/>
      <c r="O1635" s="95"/>
      <c r="P1635" s="95"/>
      <c r="Q1635" s="95"/>
      <c r="R1635" s="95"/>
      <c r="S1635" s="95"/>
      <c r="T1635" s="95"/>
      <c r="U1635" s="95"/>
      <c r="V1635" s="95"/>
      <c r="W1635" s="95"/>
      <c r="X1635" s="95"/>
      <c r="Y1635" s="95"/>
      <c r="Z1635" s="95"/>
      <c r="AA1635" s="95"/>
      <c r="AB1635" s="95"/>
      <c r="AC1635" s="95"/>
      <c r="AD1635" s="95"/>
      <c r="AE1635" s="95"/>
      <c r="AF1635" s="95"/>
      <c r="AG1635" s="95"/>
      <c r="AH1635" s="316"/>
    </row>
    <row r="1636" spans="4:34">
      <c r="D1636" s="95"/>
      <c r="E1636" s="198"/>
      <c r="F1636" s="95"/>
      <c r="G1636" s="95"/>
      <c r="H1636" s="95"/>
      <c r="I1636" s="95"/>
      <c r="J1636" s="95"/>
      <c r="K1636" s="95"/>
      <c r="L1636" s="95"/>
      <c r="M1636" s="95"/>
      <c r="N1636" s="95"/>
      <c r="O1636" s="95"/>
      <c r="P1636" s="95"/>
      <c r="Q1636" s="95"/>
      <c r="R1636" s="95"/>
      <c r="S1636" s="95"/>
      <c r="T1636" s="95"/>
      <c r="U1636" s="95"/>
      <c r="V1636" s="95"/>
      <c r="W1636" s="95"/>
      <c r="X1636" s="95"/>
      <c r="Y1636" s="95"/>
      <c r="Z1636" s="95"/>
      <c r="AA1636" s="95"/>
      <c r="AB1636" s="95"/>
      <c r="AC1636" s="95"/>
      <c r="AD1636" s="95"/>
      <c r="AE1636" s="95"/>
      <c r="AF1636" s="95"/>
      <c r="AG1636" s="95"/>
      <c r="AH1636" s="316"/>
    </row>
    <row r="1637" spans="4:34">
      <c r="D1637" s="95"/>
      <c r="E1637" s="198"/>
      <c r="F1637" s="95"/>
      <c r="G1637" s="95"/>
      <c r="H1637" s="95"/>
      <c r="I1637" s="95"/>
      <c r="J1637" s="95"/>
      <c r="K1637" s="95"/>
      <c r="L1637" s="95"/>
      <c r="M1637" s="95"/>
      <c r="N1637" s="95"/>
      <c r="O1637" s="95"/>
      <c r="P1637" s="95"/>
      <c r="Q1637" s="95"/>
      <c r="R1637" s="95"/>
      <c r="S1637" s="95"/>
      <c r="T1637" s="95"/>
      <c r="U1637" s="95"/>
      <c r="V1637" s="95"/>
      <c r="W1637" s="95"/>
      <c r="X1637" s="95"/>
      <c r="Y1637" s="95"/>
      <c r="Z1637" s="95"/>
      <c r="AA1637" s="95"/>
      <c r="AB1637" s="95"/>
      <c r="AC1637" s="95"/>
      <c r="AD1637" s="95"/>
      <c r="AE1637" s="95"/>
      <c r="AF1637" s="95"/>
      <c r="AG1637" s="95"/>
      <c r="AH1637" s="316"/>
    </row>
    <row r="1638" spans="4:34">
      <c r="D1638" s="95"/>
      <c r="E1638" s="198"/>
      <c r="F1638" s="95"/>
      <c r="G1638" s="95"/>
      <c r="H1638" s="95"/>
      <c r="I1638" s="95"/>
      <c r="J1638" s="95"/>
      <c r="K1638" s="95"/>
      <c r="L1638" s="95"/>
      <c r="M1638" s="95"/>
      <c r="N1638" s="95"/>
      <c r="O1638" s="95"/>
      <c r="P1638" s="95"/>
      <c r="Q1638" s="95"/>
      <c r="R1638" s="95"/>
      <c r="S1638" s="95"/>
      <c r="T1638" s="95"/>
      <c r="U1638" s="95"/>
      <c r="V1638" s="95"/>
      <c r="W1638" s="95"/>
      <c r="X1638" s="95"/>
      <c r="Y1638" s="95"/>
      <c r="Z1638" s="95"/>
      <c r="AA1638" s="95"/>
      <c r="AB1638" s="95"/>
      <c r="AC1638" s="95"/>
      <c r="AD1638" s="95"/>
      <c r="AE1638" s="95"/>
      <c r="AF1638" s="95"/>
      <c r="AG1638" s="95"/>
      <c r="AH1638" s="316"/>
    </row>
    <row r="1639" spans="4:34">
      <c r="D1639" s="95"/>
      <c r="E1639" s="198"/>
      <c r="F1639" s="95"/>
      <c r="G1639" s="95"/>
      <c r="H1639" s="95"/>
      <c r="I1639" s="95"/>
      <c r="J1639" s="95"/>
      <c r="K1639" s="95"/>
      <c r="L1639" s="95"/>
      <c r="M1639" s="95"/>
      <c r="N1639" s="95"/>
      <c r="O1639" s="95"/>
      <c r="P1639" s="95"/>
      <c r="Q1639" s="95"/>
      <c r="R1639" s="95"/>
      <c r="S1639" s="95"/>
      <c r="T1639" s="95"/>
      <c r="U1639" s="95"/>
      <c r="V1639" s="95"/>
      <c r="W1639" s="95"/>
      <c r="X1639" s="95"/>
      <c r="Y1639" s="95"/>
      <c r="Z1639" s="95"/>
      <c r="AA1639" s="95"/>
      <c r="AB1639" s="95"/>
      <c r="AC1639" s="95"/>
      <c r="AD1639" s="95"/>
      <c r="AE1639" s="95"/>
      <c r="AF1639" s="95"/>
      <c r="AG1639" s="95"/>
      <c r="AH1639" s="316"/>
    </row>
    <row r="1640" spans="4:34">
      <c r="D1640" s="95"/>
      <c r="E1640" s="198"/>
      <c r="F1640" s="95"/>
      <c r="G1640" s="95"/>
      <c r="H1640" s="95"/>
      <c r="I1640" s="95"/>
      <c r="J1640" s="95"/>
      <c r="K1640" s="95"/>
      <c r="L1640" s="95"/>
      <c r="M1640" s="95"/>
      <c r="N1640" s="95"/>
      <c r="O1640" s="95"/>
      <c r="P1640" s="95"/>
      <c r="Q1640" s="95"/>
      <c r="R1640" s="95"/>
      <c r="S1640" s="95"/>
      <c r="T1640" s="95"/>
      <c r="U1640" s="95"/>
      <c r="V1640" s="95"/>
      <c r="W1640" s="95"/>
      <c r="X1640" s="95"/>
      <c r="Y1640" s="95"/>
      <c r="Z1640" s="95"/>
      <c r="AA1640" s="95"/>
      <c r="AB1640" s="95"/>
      <c r="AC1640" s="95"/>
      <c r="AD1640" s="95"/>
      <c r="AE1640" s="95"/>
      <c r="AF1640" s="95"/>
      <c r="AG1640" s="95"/>
      <c r="AH1640" s="316"/>
    </row>
    <row r="1641" spans="4:34">
      <c r="D1641" s="95"/>
      <c r="E1641" s="198"/>
      <c r="F1641" s="95"/>
      <c r="G1641" s="95"/>
      <c r="H1641" s="95"/>
      <c r="I1641" s="95"/>
      <c r="J1641" s="95"/>
      <c r="K1641" s="95"/>
      <c r="L1641" s="95"/>
      <c r="M1641" s="95"/>
      <c r="N1641" s="95"/>
      <c r="O1641" s="95"/>
      <c r="P1641" s="95"/>
      <c r="Q1641" s="95"/>
      <c r="R1641" s="95"/>
      <c r="S1641" s="95"/>
      <c r="T1641" s="95"/>
      <c r="U1641" s="95"/>
      <c r="V1641" s="95"/>
      <c r="W1641" s="95"/>
      <c r="X1641" s="95"/>
      <c r="Y1641" s="95"/>
      <c r="Z1641" s="95"/>
      <c r="AA1641" s="95"/>
      <c r="AB1641" s="95"/>
      <c r="AC1641" s="95"/>
      <c r="AD1641" s="95"/>
      <c r="AE1641" s="95"/>
      <c r="AF1641" s="95"/>
      <c r="AG1641" s="95"/>
      <c r="AH1641" s="316"/>
    </row>
    <row r="1642" spans="4:34">
      <c r="D1642" s="95"/>
      <c r="E1642" s="198"/>
      <c r="F1642" s="95"/>
      <c r="G1642" s="95"/>
      <c r="H1642" s="95"/>
      <c r="I1642" s="95"/>
      <c r="J1642" s="95"/>
      <c r="K1642" s="95"/>
      <c r="L1642" s="95"/>
      <c r="M1642" s="95"/>
      <c r="N1642" s="95"/>
      <c r="O1642" s="95"/>
      <c r="P1642" s="95"/>
      <c r="Q1642" s="95"/>
      <c r="R1642" s="95"/>
      <c r="S1642" s="95"/>
      <c r="T1642" s="95"/>
      <c r="U1642" s="95"/>
      <c r="V1642" s="95"/>
      <c r="W1642" s="95"/>
      <c r="X1642" s="95"/>
      <c r="Y1642" s="95"/>
      <c r="Z1642" s="95"/>
      <c r="AA1642" s="95"/>
      <c r="AB1642" s="95"/>
      <c r="AC1642" s="95"/>
      <c r="AD1642" s="95"/>
      <c r="AE1642" s="95"/>
      <c r="AF1642" s="95"/>
      <c r="AG1642" s="95"/>
      <c r="AH1642" s="316"/>
    </row>
    <row r="1643" spans="4:34">
      <c r="D1643" s="95"/>
      <c r="E1643" s="198"/>
      <c r="F1643" s="95"/>
      <c r="G1643" s="95"/>
      <c r="H1643" s="95"/>
      <c r="I1643" s="95"/>
      <c r="J1643" s="95"/>
      <c r="K1643" s="95"/>
      <c r="L1643" s="95"/>
      <c r="M1643" s="95"/>
      <c r="N1643" s="95"/>
      <c r="O1643" s="95"/>
      <c r="P1643" s="95"/>
      <c r="Q1643" s="95"/>
      <c r="R1643" s="95"/>
      <c r="S1643" s="95"/>
      <c r="T1643" s="95"/>
      <c r="U1643" s="95"/>
      <c r="V1643" s="95"/>
      <c r="W1643" s="95"/>
      <c r="X1643" s="95"/>
      <c r="Y1643" s="95"/>
      <c r="Z1643" s="95"/>
      <c r="AA1643" s="95"/>
      <c r="AB1643" s="95"/>
      <c r="AC1643" s="95"/>
      <c r="AD1643" s="95"/>
      <c r="AE1643" s="95"/>
      <c r="AF1643" s="95"/>
      <c r="AG1643" s="95"/>
      <c r="AH1643" s="316"/>
    </row>
    <row r="1644" spans="4:34">
      <c r="D1644" s="95"/>
      <c r="E1644" s="198"/>
      <c r="F1644" s="95"/>
      <c r="G1644" s="95"/>
      <c r="H1644" s="95"/>
      <c r="I1644" s="95"/>
      <c r="J1644" s="95"/>
      <c r="K1644" s="95"/>
      <c r="L1644" s="95"/>
      <c r="M1644" s="95"/>
      <c r="N1644" s="95"/>
      <c r="O1644" s="95"/>
      <c r="P1644" s="95"/>
      <c r="Q1644" s="95"/>
      <c r="R1644" s="95"/>
      <c r="S1644" s="95"/>
      <c r="T1644" s="95"/>
      <c r="U1644" s="95"/>
      <c r="V1644" s="95"/>
      <c r="W1644" s="95"/>
      <c r="X1644" s="95"/>
      <c r="Y1644" s="95"/>
      <c r="Z1644" s="95"/>
      <c r="AA1644" s="95"/>
      <c r="AB1644" s="95"/>
      <c r="AC1644" s="95"/>
      <c r="AD1644" s="95"/>
      <c r="AE1644" s="95"/>
      <c r="AF1644" s="95"/>
      <c r="AG1644" s="95"/>
      <c r="AH1644" s="316"/>
    </row>
    <row r="1645" spans="4:34">
      <c r="D1645" s="95"/>
      <c r="E1645" s="198"/>
      <c r="F1645" s="95"/>
      <c r="G1645" s="95"/>
      <c r="H1645" s="95"/>
      <c r="I1645" s="95"/>
      <c r="J1645" s="95"/>
      <c r="K1645" s="95"/>
      <c r="L1645" s="95"/>
      <c r="M1645" s="95"/>
      <c r="N1645" s="95"/>
      <c r="O1645" s="95"/>
      <c r="P1645" s="95"/>
      <c r="Q1645" s="95"/>
      <c r="R1645" s="95"/>
      <c r="S1645" s="95"/>
      <c r="T1645" s="95"/>
      <c r="U1645" s="95"/>
      <c r="V1645" s="95"/>
      <c r="W1645" s="95"/>
      <c r="X1645" s="95"/>
      <c r="Y1645" s="95"/>
      <c r="Z1645" s="95"/>
      <c r="AA1645" s="95"/>
      <c r="AB1645" s="95"/>
      <c r="AC1645" s="95"/>
      <c r="AD1645" s="95"/>
      <c r="AE1645" s="95"/>
      <c r="AF1645" s="95"/>
      <c r="AG1645" s="95"/>
      <c r="AH1645" s="316"/>
    </row>
    <row r="1646" spans="4:34">
      <c r="D1646" s="95"/>
      <c r="E1646" s="198"/>
      <c r="F1646" s="95"/>
      <c r="G1646" s="95"/>
      <c r="H1646" s="95"/>
      <c r="I1646" s="95"/>
      <c r="J1646" s="95"/>
      <c r="K1646" s="95"/>
      <c r="L1646" s="95"/>
      <c r="M1646" s="95"/>
      <c r="N1646" s="95"/>
      <c r="O1646" s="95"/>
      <c r="P1646" s="95"/>
      <c r="Q1646" s="95"/>
      <c r="R1646" s="95"/>
      <c r="S1646" s="95"/>
      <c r="T1646" s="95"/>
      <c r="U1646" s="95"/>
      <c r="V1646" s="95"/>
      <c r="W1646" s="95"/>
      <c r="X1646" s="95"/>
      <c r="Y1646" s="95"/>
      <c r="Z1646" s="95"/>
      <c r="AA1646" s="95"/>
      <c r="AB1646" s="95"/>
      <c r="AC1646" s="95"/>
      <c r="AD1646" s="95"/>
      <c r="AE1646" s="95"/>
      <c r="AF1646" s="95"/>
      <c r="AG1646" s="95"/>
      <c r="AH1646" s="316"/>
    </row>
    <row r="1647" spans="4:34">
      <c r="D1647" s="95"/>
      <c r="E1647" s="198"/>
      <c r="F1647" s="95"/>
      <c r="G1647" s="95"/>
      <c r="H1647" s="95"/>
      <c r="I1647" s="95"/>
      <c r="J1647" s="95"/>
      <c r="K1647" s="95"/>
      <c r="L1647" s="95"/>
      <c r="M1647" s="95"/>
      <c r="N1647" s="95"/>
      <c r="O1647" s="95"/>
      <c r="P1647" s="95"/>
      <c r="Q1647" s="95"/>
      <c r="R1647" s="95"/>
      <c r="S1647" s="95"/>
      <c r="T1647" s="95"/>
      <c r="U1647" s="95"/>
      <c r="V1647" s="95"/>
      <c r="W1647" s="95"/>
      <c r="X1647" s="95"/>
      <c r="Y1647" s="95"/>
      <c r="Z1647" s="95"/>
      <c r="AA1647" s="95"/>
      <c r="AB1647" s="95"/>
      <c r="AC1647" s="95"/>
      <c r="AD1647" s="95"/>
      <c r="AE1647" s="95"/>
      <c r="AF1647" s="95"/>
      <c r="AG1647" s="95"/>
      <c r="AH1647" s="316"/>
    </row>
    <row r="1648" spans="4:34">
      <c r="D1648" s="95"/>
      <c r="E1648" s="198"/>
      <c r="F1648" s="95"/>
      <c r="G1648" s="95"/>
      <c r="H1648" s="95"/>
      <c r="I1648" s="95"/>
      <c r="J1648" s="95"/>
      <c r="K1648" s="95"/>
      <c r="L1648" s="95"/>
      <c r="M1648" s="95"/>
      <c r="N1648" s="95"/>
      <c r="O1648" s="95"/>
      <c r="P1648" s="95"/>
      <c r="Q1648" s="95"/>
      <c r="R1648" s="95"/>
      <c r="S1648" s="95"/>
      <c r="T1648" s="95"/>
      <c r="U1648" s="95"/>
      <c r="V1648" s="95"/>
      <c r="W1648" s="95"/>
      <c r="X1648" s="95"/>
      <c r="Y1648" s="95"/>
      <c r="Z1648" s="95"/>
      <c r="AA1648" s="95"/>
      <c r="AB1648" s="95"/>
      <c r="AC1648" s="95"/>
      <c r="AD1648" s="95"/>
      <c r="AE1648" s="95"/>
      <c r="AF1648" s="95"/>
      <c r="AG1648" s="95"/>
      <c r="AH1648" s="316"/>
    </row>
    <row r="1649" spans="4:34">
      <c r="D1649" s="95"/>
      <c r="E1649" s="198"/>
      <c r="F1649" s="95"/>
      <c r="G1649" s="95"/>
      <c r="H1649" s="95"/>
      <c r="I1649" s="95"/>
      <c r="J1649" s="95"/>
      <c r="K1649" s="95"/>
      <c r="L1649" s="95"/>
      <c r="M1649" s="95"/>
      <c r="N1649" s="95"/>
      <c r="O1649" s="95"/>
      <c r="P1649" s="95"/>
      <c r="Q1649" s="95"/>
      <c r="R1649" s="95"/>
      <c r="S1649" s="95"/>
      <c r="T1649" s="95"/>
      <c r="U1649" s="95"/>
      <c r="V1649" s="95"/>
      <c r="W1649" s="95"/>
      <c r="X1649" s="95"/>
      <c r="Y1649" s="95"/>
      <c r="Z1649" s="95"/>
      <c r="AA1649" s="95"/>
      <c r="AB1649" s="95"/>
      <c r="AC1649" s="95"/>
      <c r="AD1649" s="95"/>
      <c r="AE1649" s="95"/>
      <c r="AF1649" s="95"/>
      <c r="AG1649" s="95"/>
      <c r="AH1649" s="316"/>
    </row>
    <row r="1650" spans="4:34">
      <c r="D1650" s="95"/>
      <c r="E1650" s="198"/>
      <c r="F1650" s="95"/>
      <c r="G1650" s="95"/>
      <c r="H1650" s="95"/>
      <c r="I1650" s="95"/>
      <c r="J1650" s="95"/>
      <c r="K1650" s="95"/>
      <c r="L1650" s="95"/>
      <c r="M1650" s="95"/>
      <c r="N1650" s="95"/>
      <c r="O1650" s="95"/>
      <c r="P1650" s="95"/>
      <c r="Q1650" s="95"/>
      <c r="R1650" s="95"/>
      <c r="S1650" s="95"/>
      <c r="T1650" s="95"/>
      <c r="U1650" s="95"/>
      <c r="V1650" s="95"/>
      <c r="W1650" s="95"/>
      <c r="X1650" s="95"/>
      <c r="Y1650" s="95"/>
      <c r="Z1650" s="95"/>
      <c r="AA1650" s="95"/>
      <c r="AB1650" s="95"/>
      <c r="AC1650" s="95"/>
      <c r="AD1650" s="95"/>
      <c r="AE1650" s="95"/>
      <c r="AF1650" s="95"/>
      <c r="AG1650" s="95"/>
      <c r="AH1650" s="316"/>
    </row>
    <row r="1651" spans="4:34">
      <c r="D1651" s="95"/>
      <c r="E1651" s="198"/>
      <c r="F1651" s="95"/>
      <c r="G1651" s="95"/>
      <c r="H1651" s="95"/>
      <c r="I1651" s="95"/>
      <c r="J1651" s="95"/>
      <c r="K1651" s="95"/>
      <c r="L1651" s="95"/>
      <c r="M1651" s="95"/>
      <c r="N1651" s="95"/>
      <c r="O1651" s="95"/>
      <c r="P1651" s="95"/>
      <c r="Q1651" s="95"/>
      <c r="R1651" s="95"/>
      <c r="S1651" s="95"/>
      <c r="T1651" s="95"/>
      <c r="U1651" s="95"/>
      <c r="V1651" s="95"/>
      <c r="W1651" s="95"/>
      <c r="X1651" s="95"/>
      <c r="Y1651" s="95"/>
      <c r="Z1651" s="95"/>
      <c r="AA1651" s="95"/>
      <c r="AB1651" s="95"/>
      <c r="AC1651" s="95"/>
      <c r="AD1651" s="95"/>
      <c r="AE1651" s="95"/>
      <c r="AF1651" s="95"/>
      <c r="AG1651" s="95"/>
      <c r="AH1651" s="316"/>
    </row>
    <row r="1652" spans="4:34">
      <c r="D1652" s="95"/>
      <c r="E1652" s="198"/>
      <c r="F1652" s="95"/>
      <c r="G1652" s="95"/>
      <c r="H1652" s="95"/>
      <c r="I1652" s="95"/>
      <c r="J1652" s="95"/>
      <c r="K1652" s="95"/>
      <c r="L1652" s="95"/>
      <c r="M1652" s="95"/>
      <c r="N1652" s="95"/>
      <c r="O1652" s="95"/>
      <c r="P1652" s="95"/>
      <c r="Q1652" s="95"/>
      <c r="R1652" s="95"/>
      <c r="S1652" s="95"/>
      <c r="T1652" s="95"/>
      <c r="U1652" s="95"/>
      <c r="V1652" s="95"/>
      <c r="W1652" s="95"/>
      <c r="X1652" s="95"/>
      <c r="Y1652" s="95"/>
      <c r="Z1652" s="95"/>
      <c r="AA1652" s="95"/>
      <c r="AB1652" s="95"/>
      <c r="AC1652" s="95"/>
      <c r="AD1652" s="95"/>
      <c r="AE1652" s="95"/>
      <c r="AF1652" s="95"/>
      <c r="AG1652" s="95"/>
      <c r="AH1652" s="316"/>
    </row>
    <row r="1653" spans="4:34">
      <c r="D1653" s="95"/>
      <c r="E1653" s="198"/>
      <c r="F1653" s="95"/>
      <c r="G1653" s="95"/>
      <c r="H1653" s="95"/>
      <c r="I1653" s="95"/>
      <c r="J1653" s="95"/>
      <c r="K1653" s="95"/>
      <c r="L1653" s="95"/>
      <c r="M1653" s="95"/>
      <c r="N1653" s="95"/>
      <c r="O1653" s="95"/>
      <c r="P1653" s="95"/>
      <c r="Q1653" s="95"/>
      <c r="R1653" s="95"/>
      <c r="S1653" s="95"/>
      <c r="T1653" s="95"/>
      <c r="U1653" s="95"/>
      <c r="V1653" s="95"/>
      <c r="W1653" s="95"/>
      <c r="X1653" s="95"/>
      <c r="Y1653" s="95"/>
      <c r="Z1653" s="95"/>
      <c r="AA1653" s="95"/>
      <c r="AB1653" s="95"/>
      <c r="AC1653" s="95"/>
      <c r="AD1653" s="95"/>
      <c r="AE1653" s="95"/>
      <c r="AF1653" s="95"/>
      <c r="AG1653" s="95"/>
      <c r="AH1653" s="316"/>
    </row>
    <row r="1654" spans="4:34">
      <c r="D1654" s="95"/>
      <c r="E1654" s="198"/>
      <c r="F1654" s="95"/>
      <c r="G1654" s="95"/>
      <c r="H1654" s="95"/>
      <c r="I1654" s="95"/>
      <c r="J1654" s="95"/>
      <c r="K1654" s="95"/>
      <c r="L1654" s="95"/>
      <c r="M1654" s="95"/>
      <c r="N1654" s="95"/>
      <c r="O1654" s="95"/>
      <c r="P1654" s="95"/>
      <c r="Q1654" s="95"/>
      <c r="R1654" s="95"/>
      <c r="S1654" s="95"/>
      <c r="T1654" s="95"/>
      <c r="U1654" s="95"/>
      <c r="V1654" s="95"/>
      <c r="W1654" s="95"/>
      <c r="X1654" s="95"/>
      <c r="Y1654" s="95"/>
      <c r="Z1654" s="95"/>
      <c r="AA1654" s="95"/>
      <c r="AB1654" s="95"/>
      <c r="AC1654" s="95"/>
      <c r="AD1654" s="95"/>
      <c r="AE1654" s="95"/>
      <c r="AF1654" s="95"/>
      <c r="AG1654" s="95"/>
      <c r="AH1654" s="316"/>
    </row>
    <row r="1655" spans="4:34">
      <c r="D1655" s="95"/>
      <c r="E1655" s="198"/>
      <c r="F1655" s="95"/>
      <c r="G1655" s="95"/>
      <c r="H1655" s="95"/>
      <c r="I1655" s="95"/>
      <c r="J1655" s="95"/>
      <c r="K1655" s="95"/>
      <c r="L1655" s="95"/>
      <c r="M1655" s="95"/>
      <c r="N1655" s="95"/>
      <c r="O1655" s="95"/>
      <c r="P1655" s="95"/>
      <c r="Q1655" s="95"/>
      <c r="R1655" s="95"/>
      <c r="S1655" s="95"/>
      <c r="T1655" s="95"/>
      <c r="U1655" s="95"/>
      <c r="V1655" s="95"/>
      <c r="W1655" s="95"/>
      <c r="X1655" s="95"/>
      <c r="Y1655" s="95"/>
      <c r="Z1655" s="95"/>
      <c r="AA1655" s="95"/>
      <c r="AB1655" s="95"/>
      <c r="AC1655" s="95"/>
      <c r="AD1655" s="95"/>
      <c r="AE1655" s="95"/>
      <c r="AF1655" s="95"/>
      <c r="AG1655" s="95"/>
      <c r="AH1655" s="316"/>
    </row>
    <row r="1656" spans="4:34">
      <c r="D1656" s="95"/>
      <c r="E1656" s="198"/>
      <c r="F1656" s="95"/>
      <c r="G1656" s="95"/>
      <c r="H1656" s="95"/>
      <c r="I1656" s="95"/>
      <c r="J1656" s="95"/>
      <c r="K1656" s="95"/>
      <c r="L1656" s="95"/>
      <c r="M1656" s="95"/>
      <c r="N1656" s="95"/>
      <c r="O1656" s="95"/>
      <c r="P1656" s="95"/>
      <c r="Q1656" s="95"/>
      <c r="R1656" s="95"/>
      <c r="S1656" s="95"/>
      <c r="T1656" s="95"/>
      <c r="U1656" s="95"/>
      <c r="V1656" s="95"/>
      <c r="W1656" s="95"/>
      <c r="X1656" s="95"/>
      <c r="Y1656" s="95"/>
      <c r="Z1656" s="95"/>
      <c r="AA1656" s="95"/>
      <c r="AB1656" s="95"/>
      <c r="AC1656" s="95"/>
      <c r="AD1656" s="95"/>
      <c r="AE1656" s="95"/>
      <c r="AF1656" s="95"/>
      <c r="AG1656" s="95"/>
      <c r="AH1656" s="316"/>
    </row>
    <row r="1657" spans="4:34">
      <c r="D1657" s="95"/>
      <c r="E1657" s="198"/>
      <c r="F1657" s="95"/>
      <c r="G1657" s="95"/>
      <c r="H1657" s="95"/>
      <c r="I1657" s="95"/>
      <c r="J1657" s="95"/>
      <c r="K1657" s="95"/>
      <c r="L1657" s="95"/>
      <c r="M1657" s="95"/>
      <c r="N1657" s="95"/>
      <c r="O1657" s="95"/>
      <c r="P1657" s="95"/>
      <c r="Q1657" s="95"/>
      <c r="R1657" s="95"/>
      <c r="S1657" s="95"/>
      <c r="T1657" s="95"/>
      <c r="U1657" s="95"/>
      <c r="V1657" s="95"/>
      <c r="W1657" s="95"/>
      <c r="X1657" s="95"/>
      <c r="Y1657" s="95"/>
      <c r="Z1657" s="95"/>
      <c r="AA1657" s="95"/>
      <c r="AB1657" s="95"/>
      <c r="AC1657" s="95"/>
      <c r="AD1657" s="95"/>
      <c r="AE1657" s="95"/>
      <c r="AF1657" s="95"/>
      <c r="AG1657" s="95"/>
      <c r="AH1657" s="316"/>
    </row>
    <row r="1658" spans="4:34">
      <c r="D1658" s="95"/>
      <c r="E1658" s="198"/>
      <c r="F1658" s="95"/>
      <c r="G1658" s="95"/>
      <c r="H1658" s="95"/>
      <c r="I1658" s="95"/>
      <c r="J1658" s="95"/>
      <c r="K1658" s="95"/>
      <c r="L1658" s="95"/>
      <c r="M1658" s="95"/>
      <c r="N1658" s="95"/>
      <c r="O1658" s="95"/>
      <c r="P1658" s="95"/>
      <c r="Q1658" s="95"/>
      <c r="R1658" s="95"/>
      <c r="S1658" s="95"/>
      <c r="T1658" s="95"/>
      <c r="U1658" s="95"/>
      <c r="V1658" s="95"/>
      <c r="W1658" s="95"/>
      <c r="X1658" s="95"/>
      <c r="Y1658" s="95"/>
      <c r="Z1658" s="95"/>
      <c r="AA1658" s="95"/>
      <c r="AB1658" s="95"/>
      <c r="AC1658" s="95"/>
      <c r="AD1658" s="95"/>
      <c r="AE1658" s="95"/>
      <c r="AF1658" s="95"/>
      <c r="AG1658" s="95"/>
      <c r="AH1658" s="316"/>
    </row>
    <row r="1659" spans="4:34">
      <c r="D1659" s="95"/>
      <c r="E1659" s="198"/>
      <c r="F1659" s="95"/>
      <c r="G1659" s="95"/>
      <c r="H1659" s="95"/>
      <c r="I1659" s="95"/>
      <c r="J1659" s="95"/>
      <c r="K1659" s="95"/>
      <c r="L1659" s="95"/>
      <c r="M1659" s="95"/>
      <c r="N1659" s="95"/>
      <c r="O1659" s="95"/>
      <c r="P1659" s="95"/>
      <c r="Q1659" s="95"/>
      <c r="R1659" s="95"/>
      <c r="S1659" s="95"/>
      <c r="T1659" s="95"/>
      <c r="U1659" s="95"/>
      <c r="V1659" s="95"/>
      <c r="W1659" s="95"/>
      <c r="X1659" s="95"/>
      <c r="Y1659" s="95"/>
      <c r="Z1659" s="95"/>
      <c r="AA1659" s="95"/>
      <c r="AB1659" s="95"/>
      <c r="AC1659" s="95"/>
      <c r="AD1659" s="95"/>
      <c r="AE1659" s="95"/>
      <c r="AF1659" s="95"/>
      <c r="AG1659" s="95"/>
      <c r="AH1659" s="316"/>
    </row>
    <row r="1660" spans="4:34">
      <c r="D1660" s="95"/>
      <c r="E1660" s="198"/>
      <c r="F1660" s="95"/>
      <c r="G1660" s="95"/>
      <c r="H1660" s="95"/>
      <c r="I1660" s="95"/>
      <c r="J1660" s="95"/>
      <c r="K1660" s="95"/>
      <c r="L1660" s="95"/>
      <c r="M1660" s="95"/>
      <c r="N1660" s="95"/>
      <c r="O1660" s="95"/>
      <c r="P1660" s="95"/>
      <c r="Q1660" s="95"/>
      <c r="R1660" s="95"/>
      <c r="S1660" s="95"/>
      <c r="T1660" s="95"/>
      <c r="U1660" s="95"/>
      <c r="V1660" s="95"/>
      <c r="W1660" s="95"/>
      <c r="X1660" s="95"/>
      <c r="Y1660" s="95"/>
      <c r="Z1660" s="95"/>
      <c r="AA1660" s="95"/>
      <c r="AB1660" s="95"/>
      <c r="AC1660" s="95"/>
      <c r="AD1660" s="95"/>
      <c r="AE1660" s="95"/>
      <c r="AF1660" s="95"/>
      <c r="AG1660" s="95"/>
      <c r="AH1660" s="316"/>
    </row>
    <row r="1661" spans="4:34">
      <c r="D1661" s="95"/>
      <c r="E1661" s="198"/>
      <c r="F1661" s="95"/>
      <c r="G1661" s="95"/>
      <c r="H1661" s="95"/>
      <c r="I1661" s="95"/>
      <c r="J1661" s="95"/>
      <c r="K1661" s="95"/>
      <c r="L1661" s="95"/>
      <c r="M1661" s="95"/>
      <c r="N1661" s="95"/>
      <c r="O1661" s="95"/>
      <c r="P1661" s="95"/>
      <c r="Q1661" s="95"/>
      <c r="R1661" s="95"/>
      <c r="S1661" s="95"/>
      <c r="T1661" s="95"/>
      <c r="U1661" s="95"/>
      <c r="V1661" s="95"/>
      <c r="W1661" s="95"/>
      <c r="X1661" s="95"/>
      <c r="Y1661" s="95"/>
      <c r="Z1661" s="95"/>
      <c r="AA1661" s="95"/>
      <c r="AB1661" s="95"/>
      <c r="AC1661" s="95"/>
      <c r="AD1661" s="95"/>
      <c r="AE1661" s="95"/>
      <c r="AF1661" s="95"/>
      <c r="AG1661" s="95"/>
      <c r="AH1661" s="316"/>
    </row>
    <row r="1662" spans="4:34">
      <c r="D1662" s="95"/>
      <c r="E1662" s="198"/>
      <c r="F1662" s="95"/>
      <c r="G1662" s="95"/>
      <c r="H1662" s="95"/>
      <c r="I1662" s="95"/>
      <c r="J1662" s="95"/>
      <c r="K1662" s="95"/>
      <c r="L1662" s="95"/>
      <c r="M1662" s="95"/>
      <c r="N1662" s="95"/>
      <c r="O1662" s="95"/>
      <c r="P1662" s="95"/>
      <c r="Q1662" s="95"/>
      <c r="R1662" s="95"/>
      <c r="S1662" s="95"/>
      <c r="T1662" s="95"/>
      <c r="U1662" s="95"/>
      <c r="V1662" s="95"/>
      <c r="W1662" s="95"/>
      <c r="X1662" s="95"/>
      <c r="Y1662" s="95"/>
      <c r="Z1662" s="95"/>
      <c r="AA1662" s="95"/>
      <c r="AB1662" s="95"/>
      <c r="AC1662" s="95"/>
      <c r="AD1662" s="95"/>
      <c r="AE1662" s="95"/>
      <c r="AF1662" s="95"/>
      <c r="AG1662" s="95"/>
      <c r="AH1662" s="316"/>
    </row>
    <row r="1663" spans="4:34">
      <c r="D1663" s="95"/>
      <c r="E1663" s="198"/>
      <c r="F1663" s="95"/>
      <c r="G1663" s="95"/>
      <c r="H1663" s="95"/>
      <c r="I1663" s="95"/>
      <c r="J1663" s="95"/>
      <c r="K1663" s="95"/>
      <c r="L1663" s="95"/>
      <c r="M1663" s="95"/>
      <c r="N1663" s="95"/>
      <c r="O1663" s="95"/>
      <c r="P1663" s="95"/>
      <c r="Q1663" s="95"/>
      <c r="R1663" s="95"/>
      <c r="S1663" s="95"/>
      <c r="T1663" s="95"/>
      <c r="U1663" s="95"/>
      <c r="V1663" s="95"/>
      <c r="W1663" s="95"/>
      <c r="X1663" s="95"/>
      <c r="Y1663" s="95"/>
      <c r="Z1663" s="95"/>
      <c r="AA1663" s="95"/>
      <c r="AB1663" s="95"/>
      <c r="AC1663" s="95"/>
      <c r="AD1663" s="95"/>
      <c r="AE1663" s="95"/>
      <c r="AF1663" s="95"/>
      <c r="AG1663" s="95"/>
      <c r="AH1663" s="316"/>
    </row>
    <row r="1664" spans="4:34">
      <c r="D1664" s="95"/>
      <c r="E1664" s="198"/>
      <c r="F1664" s="95"/>
      <c r="G1664" s="95"/>
      <c r="H1664" s="95"/>
      <c r="I1664" s="95"/>
      <c r="J1664" s="95"/>
      <c r="K1664" s="95"/>
      <c r="L1664" s="95"/>
      <c r="M1664" s="95"/>
      <c r="N1664" s="95"/>
      <c r="O1664" s="95"/>
      <c r="P1664" s="95"/>
      <c r="Q1664" s="95"/>
      <c r="R1664" s="95"/>
      <c r="S1664" s="95"/>
      <c r="T1664" s="95"/>
      <c r="U1664" s="95"/>
      <c r="V1664" s="95"/>
      <c r="W1664" s="95"/>
      <c r="X1664" s="95"/>
      <c r="Y1664" s="95"/>
      <c r="Z1664" s="95"/>
      <c r="AA1664" s="95"/>
      <c r="AB1664" s="95"/>
      <c r="AC1664" s="95"/>
      <c r="AD1664" s="95"/>
      <c r="AE1664" s="95"/>
      <c r="AF1664" s="95"/>
      <c r="AG1664" s="95"/>
      <c r="AH1664" s="316"/>
    </row>
    <row r="1665" spans="4:34">
      <c r="D1665" s="95"/>
      <c r="E1665" s="198"/>
      <c r="F1665" s="95"/>
      <c r="G1665" s="95"/>
      <c r="H1665" s="95"/>
      <c r="I1665" s="95"/>
      <c r="J1665" s="95"/>
      <c r="K1665" s="95"/>
      <c r="L1665" s="95"/>
      <c r="M1665" s="95"/>
      <c r="N1665" s="95"/>
      <c r="O1665" s="95"/>
      <c r="P1665" s="95"/>
      <c r="Q1665" s="95"/>
      <c r="R1665" s="95"/>
      <c r="S1665" s="95"/>
      <c r="T1665" s="95"/>
      <c r="U1665" s="95"/>
      <c r="V1665" s="95"/>
      <c r="W1665" s="95"/>
      <c r="X1665" s="95"/>
      <c r="Y1665" s="95"/>
      <c r="Z1665" s="95"/>
      <c r="AA1665" s="95"/>
      <c r="AB1665" s="95"/>
      <c r="AC1665" s="95"/>
      <c r="AD1665" s="95"/>
      <c r="AE1665" s="95"/>
      <c r="AF1665" s="95"/>
      <c r="AG1665" s="95"/>
      <c r="AH1665" s="316"/>
    </row>
    <row r="1666" spans="4:34">
      <c r="D1666" s="95"/>
      <c r="E1666" s="198"/>
      <c r="F1666" s="95"/>
      <c r="G1666" s="95"/>
      <c r="H1666" s="95"/>
      <c r="I1666" s="95"/>
      <c r="J1666" s="95"/>
      <c r="K1666" s="95"/>
      <c r="L1666" s="95"/>
      <c r="M1666" s="95"/>
      <c r="N1666" s="95"/>
      <c r="O1666" s="95"/>
      <c r="P1666" s="95"/>
      <c r="Q1666" s="95"/>
      <c r="R1666" s="95"/>
      <c r="S1666" s="95"/>
      <c r="T1666" s="95"/>
      <c r="U1666" s="95"/>
      <c r="V1666" s="95"/>
      <c r="W1666" s="95"/>
      <c r="X1666" s="95"/>
      <c r="Y1666" s="95"/>
      <c r="Z1666" s="95"/>
      <c r="AA1666" s="95"/>
      <c r="AB1666" s="95"/>
      <c r="AC1666" s="95"/>
      <c r="AD1666" s="95"/>
      <c r="AE1666" s="95"/>
      <c r="AF1666" s="95"/>
      <c r="AG1666" s="95"/>
      <c r="AH1666" s="316"/>
    </row>
    <row r="1667" spans="4:34">
      <c r="D1667" s="95"/>
      <c r="E1667" s="198"/>
      <c r="F1667" s="95"/>
      <c r="G1667" s="95"/>
      <c r="H1667" s="95"/>
      <c r="I1667" s="95"/>
      <c r="J1667" s="95"/>
      <c r="K1667" s="95"/>
      <c r="L1667" s="95"/>
      <c r="M1667" s="95"/>
      <c r="N1667" s="95"/>
      <c r="O1667" s="95"/>
      <c r="P1667" s="95"/>
      <c r="Q1667" s="95"/>
      <c r="R1667" s="95"/>
      <c r="S1667" s="95"/>
      <c r="T1667" s="95"/>
      <c r="U1667" s="95"/>
      <c r="V1667" s="95"/>
      <c r="W1667" s="95"/>
      <c r="X1667" s="95"/>
      <c r="Y1667" s="95"/>
      <c r="Z1667" s="95"/>
      <c r="AA1667" s="95"/>
      <c r="AB1667" s="95"/>
      <c r="AC1667" s="95"/>
      <c r="AD1667" s="95"/>
      <c r="AE1667" s="95"/>
      <c r="AF1667" s="95"/>
      <c r="AG1667" s="95"/>
      <c r="AH1667" s="316"/>
    </row>
    <row r="1668" spans="4:34">
      <c r="D1668" s="95"/>
      <c r="E1668" s="198"/>
      <c r="F1668" s="95"/>
      <c r="G1668" s="95"/>
      <c r="H1668" s="95"/>
      <c r="I1668" s="95"/>
      <c r="J1668" s="95"/>
      <c r="K1668" s="95"/>
      <c r="L1668" s="95"/>
      <c r="M1668" s="95"/>
      <c r="N1668" s="95"/>
      <c r="O1668" s="95"/>
      <c r="P1668" s="95"/>
      <c r="Q1668" s="95"/>
      <c r="R1668" s="95"/>
      <c r="S1668" s="95"/>
      <c r="T1668" s="95"/>
      <c r="U1668" s="95"/>
      <c r="V1668" s="95"/>
      <c r="W1668" s="95"/>
      <c r="X1668" s="95"/>
      <c r="Y1668" s="95"/>
      <c r="Z1668" s="95"/>
      <c r="AA1668" s="95"/>
      <c r="AB1668" s="95"/>
      <c r="AC1668" s="95"/>
      <c r="AD1668" s="95"/>
      <c r="AE1668" s="95"/>
      <c r="AF1668" s="95"/>
      <c r="AG1668" s="95"/>
      <c r="AH1668" s="316"/>
    </row>
    <row r="1669" spans="4:34">
      <c r="D1669" s="95"/>
      <c r="E1669" s="198"/>
      <c r="F1669" s="95"/>
      <c r="G1669" s="95"/>
      <c r="H1669" s="95"/>
      <c r="I1669" s="95"/>
      <c r="J1669" s="95"/>
      <c r="K1669" s="95"/>
      <c r="L1669" s="95"/>
      <c r="M1669" s="95"/>
      <c r="N1669" s="95"/>
      <c r="O1669" s="95"/>
      <c r="P1669" s="95"/>
      <c r="Q1669" s="95"/>
      <c r="R1669" s="95"/>
      <c r="S1669" s="95"/>
      <c r="T1669" s="95"/>
      <c r="U1669" s="95"/>
      <c r="V1669" s="95"/>
      <c r="W1669" s="95"/>
      <c r="X1669" s="95"/>
      <c r="Y1669" s="95"/>
      <c r="Z1669" s="95"/>
      <c r="AA1669" s="95"/>
      <c r="AB1669" s="95"/>
      <c r="AC1669" s="95"/>
      <c r="AD1669" s="95"/>
      <c r="AE1669" s="95"/>
      <c r="AF1669" s="95"/>
      <c r="AG1669" s="95"/>
      <c r="AH1669" s="316"/>
    </row>
    <row r="1670" spans="4:34">
      <c r="D1670" s="95"/>
      <c r="E1670" s="198"/>
      <c r="F1670" s="95"/>
      <c r="G1670" s="95"/>
      <c r="H1670" s="95"/>
      <c r="I1670" s="95"/>
      <c r="J1670" s="95"/>
      <c r="K1670" s="95"/>
      <c r="L1670" s="95"/>
      <c r="M1670" s="95"/>
      <c r="N1670" s="95"/>
      <c r="O1670" s="95"/>
      <c r="P1670" s="95"/>
      <c r="Q1670" s="95"/>
      <c r="R1670" s="95"/>
      <c r="S1670" s="95"/>
      <c r="T1670" s="95"/>
      <c r="U1670" s="95"/>
      <c r="V1670" s="95"/>
      <c r="W1670" s="95"/>
      <c r="X1670" s="95"/>
      <c r="Y1670" s="95"/>
      <c r="Z1670" s="95"/>
      <c r="AA1670" s="95"/>
      <c r="AB1670" s="95"/>
      <c r="AC1670" s="95"/>
      <c r="AD1670" s="95"/>
      <c r="AE1670" s="95"/>
      <c r="AF1670" s="95"/>
      <c r="AG1670" s="95"/>
      <c r="AH1670" s="316"/>
    </row>
    <row r="1671" spans="4:34">
      <c r="D1671" s="95"/>
      <c r="E1671" s="198"/>
      <c r="F1671" s="95"/>
      <c r="G1671" s="95"/>
      <c r="H1671" s="95"/>
      <c r="I1671" s="95"/>
      <c r="J1671" s="95"/>
      <c r="K1671" s="95"/>
      <c r="L1671" s="95"/>
      <c r="M1671" s="95"/>
      <c r="N1671" s="95"/>
      <c r="O1671" s="95"/>
      <c r="P1671" s="95"/>
      <c r="Q1671" s="95"/>
      <c r="R1671" s="95"/>
      <c r="S1671" s="95"/>
      <c r="T1671" s="95"/>
      <c r="U1671" s="95"/>
      <c r="V1671" s="95"/>
      <c r="W1671" s="95"/>
      <c r="X1671" s="95"/>
      <c r="Y1671" s="95"/>
      <c r="Z1671" s="95"/>
      <c r="AA1671" s="95"/>
      <c r="AB1671" s="95"/>
      <c r="AC1671" s="95"/>
      <c r="AD1671" s="95"/>
      <c r="AE1671" s="95"/>
      <c r="AF1671" s="95"/>
      <c r="AG1671" s="95"/>
      <c r="AH1671" s="316"/>
    </row>
    <row r="1672" spans="4:34">
      <c r="D1672" s="95"/>
      <c r="E1672" s="198"/>
      <c r="F1672" s="95"/>
      <c r="G1672" s="95"/>
      <c r="H1672" s="95"/>
      <c r="I1672" s="95"/>
      <c r="J1672" s="95"/>
      <c r="K1672" s="95"/>
      <c r="L1672" s="95"/>
      <c r="M1672" s="95"/>
      <c r="N1672" s="95"/>
      <c r="O1672" s="95"/>
      <c r="P1672" s="95"/>
      <c r="Q1672" s="95"/>
      <c r="R1672" s="95"/>
      <c r="S1672" s="95"/>
      <c r="T1672" s="95"/>
      <c r="U1672" s="95"/>
      <c r="V1672" s="95"/>
      <c r="W1672" s="95"/>
      <c r="X1672" s="95"/>
      <c r="Y1672" s="95"/>
      <c r="Z1672" s="95"/>
      <c r="AA1672" s="95"/>
      <c r="AB1672" s="95"/>
      <c r="AC1672" s="95"/>
      <c r="AD1672" s="95"/>
      <c r="AE1672" s="95"/>
      <c r="AF1672" s="95"/>
      <c r="AG1672" s="95"/>
      <c r="AH1672" s="316"/>
    </row>
    <row r="1673" spans="4:34">
      <c r="D1673" s="95"/>
      <c r="E1673" s="198"/>
      <c r="F1673" s="95"/>
      <c r="G1673" s="95"/>
      <c r="H1673" s="95"/>
      <c r="I1673" s="95"/>
      <c r="J1673" s="95"/>
      <c r="K1673" s="95"/>
      <c r="L1673" s="95"/>
      <c r="M1673" s="95"/>
      <c r="N1673" s="95"/>
      <c r="O1673" s="95"/>
      <c r="P1673" s="95"/>
      <c r="Q1673" s="95"/>
      <c r="R1673" s="95"/>
      <c r="S1673" s="95"/>
      <c r="T1673" s="95"/>
      <c r="U1673" s="95"/>
      <c r="V1673" s="95"/>
      <c r="W1673" s="95"/>
      <c r="X1673" s="95"/>
      <c r="Y1673" s="95"/>
      <c r="Z1673" s="95"/>
      <c r="AA1673" s="95"/>
      <c r="AB1673" s="95"/>
      <c r="AC1673" s="95"/>
      <c r="AD1673" s="95"/>
      <c r="AE1673" s="95"/>
      <c r="AF1673" s="95"/>
      <c r="AG1673" s="95"/>
      <c r="AH1673" s="316"/>
    </row>
    <row r="1674" spans="4:34">
      <c r="D1674" s="95"/>
      <c r="E1674" s="198"/>
      <c r="F1674" s="95"/>
      <c r="G1674" s="95"/>
      <c r="H1674" s="95"/>
      <c r="I1674" s="95"/>
      <c r="J1674" s="95"/>
      <c r="K1674" s="95"/>
      <c r="L1674" s="95"/>
      <c r="M1674" s="95"/>
      <c r="N1674" s="95"/>
      <c r="O1674" s="95"/>
      <c r="P1674" s="95"/>
      <c r="Q1674" s="95"/>
      <c r="R1674" s="95"/>
      <c r="S1674" s="95"/>
      <c r="T1674" s="95"/>
      <c r="U1674" s="95"/>
      <c r="V1674" s="95"/>
      <c r="W1674" s="95"/>
      <c r="X1674" s="95"/>
      <c r="Y1674" s="95"/>
      <c r="Z1674" s="95"/>
      <c r="AA1674" s="95"/>
      <c r="AB1674" s="95"/>
      <c r="AC1674" s="95"/>
      <c r="AD1674" s="95"/>
      <c r="AE1674" s="95"/>
      <c r="AF1674" s="95"/>
      <c r="AG1674" s="95"/>
      <c r="AH1674" s="316"/>
    </row>
    <row r="1675" spans="4:34">
      <c r="D1675" s="95"/>
      <c r="E1675" s="198"/>
      <c r="F1675" s="95"/>
      <c r="G1675" s="95"/>
      <c r="H1675" s="95"/>
      <c r="I1675" s="95"/>
      <c r="J1675" s="95"/>
      <c r="K1675" s="95"/>
      <c r="L1675" s="95"/>
      <c r="M1675" s="95"/>
      <c r="N1675" s="95"/>
      <c r="O1675" s="95"/>
      <c r="P1675" s="95"/>
      <c r="Q1675" s="95"/>
      <c r="R1675" s="95"/>
      <c r="S1675" s="95"/>
      <c r="T1675" s="95"/>
      <c r="U1675" s="95"/>
      <c r="V1675" s="95"/>
      <c r="W1675" s="95"/>
      <c r="X1675" s="95"/>
      <c r="Y1675" s="95"/>
      <c r="Z1675" s="95"/>
      <c r="AA1675" s="95"/>
      <c r="AB1675" s="95"/>
      <c r="AC1675" s="95"/>
      <c r="AD1675" s="95"/>
      <c r="AE1675" s="95"/>
      <c r="AF1675" s="95"/>
      <c r="AG1675" s="95"/>
      <c r="AH1675" s="316"/>
    </row>
    <row r="1676" spans="4:34">
      <c r="D1676" s="95"/>
      <c r="E1676" s="198"/>
      <c r="F1676" s="95"/>
      <c r="G1676" s="95"/>
      <c r="H1676" s="95"/>
      <c r="I1676" s="95"/>
      <c r="J1676" s="95"/>
      <c r="K1676" s="95"/>
      <c r="L1676" s="95"/>
      <c r="M1676" s="95"/>
      <c r="N1676" s="95"/>
      <c r="O1676" s="95"/>
      <c r="P1676" s="95"/>
      <c r="Q1676" s="95"/>
      <c r="R1676" s="95"/>
      <c r="S1676" s="95"/>
      <c r="T1676" s="95"/>
      <c r="U1676" s="95"/>
      <c r="V1676" s="95"/>
      <c r="W1676" s="95"/>
      <c r="X1676" s="95"/>
      <c r="Y1676" s="95"/>
      <c r="Z1676" s="95"/>
      <c r="AA1676" s="95"/>
      <c r="AB1676" s="95"/>
      <c r="AC1676" s="95"/>
      <c r="AD1676" s="95"/>
      <c r="AE1676" s="95"/>
      <c r="AF1676" s="95"/>
      <c r="AG1676" s="95"/>
      <c r="AH1676" s="316"/>
    </row>
    <row r="1677" spans="4:34">
      <c r="D1677" s="95"/>
      <c r="E1677" s="198"/>
      <c r="F1677" s="95"/>
      <c r="G1677" s="95"/>
      <c r="H1677" s="95"/>
      <c r="I1677" s="95"/>
      <c r="J1677" s="95"/>
      <c r="K1677" s="95"/>
      <c r="L1677" s="95"/>
      <c r="M1677" s="95"/>
      <c r="N1677" s="95"/>
      <c r="O1677" s="95"/>
      <c r="P1677" s="95"/>
      <c r="Q1677" s="95"/>
      <c r="R1677" s="95"/>
      <c r="S1677" s="95"/>
      <c r="T1677" s="95"/>
      <c r="U1677" s="95"/>
      <c r="V1677" s="95"/>
      <c r="W1677" s="95"/>
      <c r="X1677" s="95"/>
      <c r="Y1677" s="95"/>
      <c r="Z1677" s="95"/>
      <c r="AA1677" s="95"/>
      <c r="AB1677" s="95"/>
      <c r="AC1677" s="95"/>
      <c r="AD1677" s="95"/>
      <c r="AE1677" s="95"/>
      <c r="AF1677" s="95"/>
      <c r="AG1677" s="95"/>
      <c r="AH1677" s="316"/>
    </row>
    <row r="1678" spans="4:34">
      <c r="D1678" s="95"/>
      <c r="E1678" s="198"/>
      <c r="F1678" s="95"/>
      <c r="G1678" s="95"/>
      <c r="H1678" s="95"/>
      <c r="I1678" s="95"/>
      <c r="J1678" s="95"/>
      <c r="K1678" s="95"/>
      <c r="L1678" s="95"/>
      <c r="M1678" s="95"/>
      <c r="N1678" s="95"/>
      <c r="O1678" s="95"/>
      <c r="P1678" s="95"/>
      <c r="Q1678" s="95"/>
      <c r="R1678" s="95"/>
      <c r="S1678" s="95"/>
      <c r="T1678" s="95"/>
      <c r="U1678" s="95"/>
      <c r="V1678" s="95"/>
      <c r="W1678" s="95"/>
      <c r="X1678" s="95"/>
      <c r="Y1678" s="95"/>
      <c r="Z1678" s="95"/>
      <c r="AA1678" s="95"/>
      <c r="AB1678" s="95"/>
      <c r="AC1678" s="95"/>
      <c r="AD1678" s="95"/>
      <c r="AE1678" s="95"/>
      <c r="AF1678" s="95"/>
      <c r="AG1678" s="95"/>
      <c r="AH1678" s="316"/>
    </row>
    <row r="1679" spans="4:34">
      <c r="D1679" s="95"/>
      <c r="E1679" s="198"/>
      <c r="F1679" s="95"/>
      <c r="G1679" s="95"/>
      <c r="H1679" s="95"/>
      <c r="I1679" s="95"/>
      <c r="J1679" s="95"/>
      <c r="K1679" s="95"/>
      <c r="L1679" s="95"/>
      <c r="M1679" s="95"/>
      <c r="N1679" s="95"/>
      <c r="O1679" s="95"/>
      <c r="P1679" s="95"/>
      <c r="Q1679" s="95"/>
      <c r="R1679" s="95"/>
      <c r="S1679" s="95"/>
      <c r="T1679" s="95"/>
      <c r="U1679" s="95"/>
      <c r="V1679" s="95"/>
      <c r="W1679" s="95"/>
      <c r="X1679" s="95"/>
      <c r="Y1679" s="95"/>
      <c r="Z1679" s="95"/>
      <c r="AA1679" s="95"/>
      <c r="AB1679" s="95"/>
      <c r="AC1679" s="95"/>
      <c r="AD1679" s="95"/>
      <c r="AE1679" s="95"/>
      <c r="AF1679" s="95"/>
      <c r="AG1679" s="95"/>
      <c r="AH1679" s="316"/>
    </row>
    <row r="1680" spans="4:34">
      <c r="D1680" s="95"/>
      <c r="E1680" s="198"/>
      <c r="F1680" s="95"/>
      <c r="G1680" s="95"/>
      <c r="H1680" s="95"/>
      <c r="I1680" s="95"/>
      <c r="J1680" s="95"/>
      <c r="K1680" s="95"/>
      <c r="L1680" s="95"/>
      <c r="M1680" s="95"/>
      <c r="N1680" s="95"/>
      <c r="O1680" s="95"/>
      <c r="P1680" s="95"/>
      <c r="Q1680" s="95"/>
      <c r="R1680" s="95"/>
      <c r="S1680" s="95"/>
      <c r="T1680" s="95"/>
      <c r="U1680" s="95"/>
      <c r="V1680" s="95"/>
      <c r="W1680" s="95"/>
      <c r="X1680" s="95"/>
      <c r="Y1680" s="95"/>
      <c r="Z1680" s="95"/>
      <c r="AA1680" s="95"/>
      <c r="AB1680" s="95"/>
      <c r="AC1680" s="95"/>
      <c r="AD1680" s="95"/>
      <c r="AE1680" s="95"/>
      <c r="AF1680" s="95"/>
      <c r="AG1680" s="95"/>
      <c r="AH1680" s="316"/>
    </row>
    <row r="1681" spans="4:34">
      <c r="D1681" s="95"/>
      <c r="E1681" s="198"/>
      <c r="F1681" s="95"/>
      <c r="G1681" s="95"/>
      <c r="H1681" s="95"/>
      <c r="I1681" s="95"/>
      <c r="J1681" s="95"/>
      <c r="K1681" s="95"/>
      <c r="L1681" s="95"/>
      <c r="M1681" s="95"/>
      <c r="N1681" s="95"/>
      <c r="O1681" s="95"/>
      <c r="P1681" s="95"/>
      <c r="Q1681" s="95"/>
      <c r="R1681" s="95"/>
      <c r="S1681" s="95"/>
      <c r="T1681" s="95"/>
      <c r="U1681" s="95"/>
      <c r="V1681" s="95"/>
      <c r="W1681" s="95"/>
      <c r="X1681" s="95"/>
      <c r="Y1681" s="95"/>
      <c r="Z1681" s="95"/>
      <c r="AA1681" s="95"/>
      <c r="AB1681" s="95"/>
      <c r="AC1681" s="95"/>
      <c r="AD1681" s="95"/>
      <c r="AE1681" s="95"/>
      <c r="AF1681" s="95"/>
      <c r="AG1681" s="95"/>
      <c r="AH1681" s="316"/>
    </row>
    <row r="1682" spans="4:34">
      <c r="D1682" s="95"/>
      <c r="E1682" s="198"/>
      <c r="F1682" s="95"/>
      <c r="G1682" s="95"/>
      <c r="H1682" s="95"/>
      <c r="I1682" s="95"/>
      <c r="J1682" s="95"/>
      <c r="K1682" s="95"/>
      <c r="L1682" s="95"/>
      <c r="M1682" s="95"/>
      <c r="N1682" s="95"/>
      <c r="O1682" s="95"/>
      <c r="P1682" s="95"/>
      <c r="Q1682" s="95"/>
      <c r="R1682" s="95"/>
      <c r="S1682" s="95"/>
      <c r="T1682" s="95"/>
      <c r="U1682" s="95"/>
      <c r="V1682" s="95"/>
      <c r="W1682" s="95"/>
      <c r="X1682" s="95"/>
      <c r="Y1682" s="95"/>
      <c r="Z1682" s="95"/>
      <c r="AA1682" s="95"/>
      <c r="AB1682" s="95"/>
      <c r="AC1682" s="95"/>
      <c r="AD1682" s="95"/>
      <c r="AE1682" s="95"/>
      <c r="AF1682" s="95"/>
      <c r="AG1682" s="95"/>
      <c r="AH1682" s="316"/>
    </row>
    <row r="1683" spans="4:34">
      <c r="D1683" s="95"/>
      <c r="E1683" s="198"/>
      <c r="F1683" s="95"/>
      <c r="G1683" s="95"/>
      <c r="H1683" s="95"/>
      <c r="I1683" s="95"/>
      <c r="J1683" s="95"/>
      <c r="K1683" s="95"/>
      <c r="L1683" s="95"/>
      <c r="M1683" s="95"/>
      <c r="N1683" s="95"/>
      <c r="O1683" s="95"/>
      <c r="P1683" s="95"/>
      <c r="Q1683" s="95"/>
      <c r="R1683" s="95"/>
      <c r="S1683" s="95"/>
      <c r="T1683" s="95"/>
      <c r="U1683" s="95"/>
      <c r="V1683" s="95"/>
      <c r="W1683" s="95"/>
      <c r="X1683" s="95"/>
      <c r="Y1683" s="95"/>
      <c r="Z1683" s="95"/>
      <c r="AA1683" s="95"/>
      <c r="AB1683" s="95"/>
      <c r="AC1683" s="95"/>
      <c r="AD1683" s="95"/>
      <c r="AE1683" s="95"/>
      <c r="AF1683" s="95"/>
      <c r="AG1683" s="95"/>
      <c r="AH1683" s="316"/>
    </row>
    <row r="1684" spans="4:34">
      <c r="D1684" s="95"/>
      <c r="E1684" s="198"/>
      <c r="F1684" s="95"/>
      <c r="G1684" s="95"/>
      <c r="H1684" s="95"/>
      <c r="I1684" s="95"/>
      <c r="J1684" s="95"/>
      <c r="K1684" s="95"/>
      <c r="L1684" s="95"/>
      <c r="M1684" s="95"/>
      <c r="N1684" s="95"/>
      <c r="O1684" s="95"/>
      <c r="P1684" s="95"/>
      <c r="Q1684" s="95"/>
      <c r="R1684" s="95"/>
      <c r="S1684" s="95"/>
      <c r="T1684" s="95"/>
      <c r="U1684" s="95"/>
      <c r="V1684" s="95"/>
      <c r="W1684" s="95"/>
      <c r="X1684" s="95"/>
      <c r="Y1684" s="95"/>
      <c r="Z1684" s="95"/>
      <c r="AA1684" s="95"/>
      <c r="AB1684" s="95"/>
      <c r="AC1684" s="95"/>
      <c r="AD1684" s="95"/>
      <c r="AE1684" s="95"/>
      <c r="AF1684" s="95"/>
      <c r="AG1684" s="95"/>
      <c r="AH1684" s="316"/>
    </row>
    <row r="1685" spans="4:34">
      <c r="D1685" s="95"/>
      <c r="E1685" s="198"/>
      <c r="F1685" s="95"/>
      <c r="G1685" s="95"/>
      <c r="H1685" s="95"/>
      <c r="I1685" s="95"/>
      <c r="J1685" s="95"/>
      <c r="K1685" s="95"/>
      <c r="L1685" s="95"/>
      <c r="M1685" s="95"/>
      <c r="N1685" s="95"/>
      <c r="O1685" s="95"/>
      <c r="P1685" s="95"/>
      <c r="Q1685" s="95"/>
      <c r="R1685" s="95"/>
      <c r="S1685" s="95"/>
      <c r="T1685" s="95"/>
      <c r="U1685" s="95"/>
      <c r="V1685" s="95"/>
      <c r="W1685" s="95"/>
      <c r="X1685" s="95"/>
      <c r="Y1685" s="95"/>
      <c r="Z1685" s="95"/>
      <c r="AA1685" s="95"/>
      <c r="AB1685" s="95"/>
      <c r="AC1685" s="95"/>
      <c r="AD1685" s="95"/>
      <c r="AE1685" s="95"/>
      <c r="AF1685" s="95"/>
      <c r="AG1685" s="95"/>
      <c r="AH1685" s="316"/>
    </row>
    <row r="1686" spans="4:34">
      <c r="D1686" s="95"/>
      <c r="E1686" s="198"/>
      <c r="F1686" s="95"/>
      <c r="G1686" s="95"/>
      <c r="H1686" s="95"/>
      <c r="I1686" s="95"/>
      <c r="J1686" s="95"/>
      <c r="K1686" s="95"/>
      <c r="L1686" s="95"/>
      <c r="M1686" s="95"/>
      <c r="N1686" s="95"/>
      <c r="O1686" s="95"/>
      <c r="P1686" s="95"/>
      <c r="Q1686" s="95"/>
      <c r="R1686" s="95"/>
      <c r="S1686" s="95"/>
      <c r="T1686" s="95"/>
      <c r="U1686" s="95"/>
      <c r="V1686" s="95"/>
      <c r="W1686" s="95"/>
      <c r="X1686" s="95"/>
      <c r="Y1686" s="95"/>
      <c r="Z1686" s="95"/>
      <c r="AA1686" s="95"/>
      <c r="AB1686" s="95"/>
      <c r="AC1686" s="95"/>
      <c r="AD1686" s="95"/>
      <c r="AE1686" s="95"/>
      <c r="AF1686" s="95"/>
      <c r="AG1686" s="95"/>
      <c r="AH1686" s="316"/>
    </row>
    <row r="1687" spans="4:34">
      <c r="D1687" s="95"/>
      <c r="E1687" s="198"/>
      <c r="F1687" s="95"/>
      <c r="G1687" s="95"/>
      <c r="H1687" s="95"/>
      <c r="I1687" s="95"/>
      <c r="J1687" s="95"/>
      <c r="K1687" s="95"/>
      <c r="L1687" s="95"/>
      <c r="M1687" s="95"/>
      <c r="N1687" s="95"/>
      <c r="O1687" s="95"/>
      <c r="P1687" s="95"/>
      <c r="Q1687" s="95"/>
      <c r="R1687" s="95"/>
      <c r="S1687" s="95"/>
      <c r="T1687" s="95"/>
      <c r="U1687" s="95"/>
      <c r="V1687" s="95"/>
      <c r="W1687" s="95"/>
      <c r="X1687" s="95"/>
      <c r="Y1687" s="95"/>
      <c r="Z1687" s="95"/>
      <c r="AA1687" s="95"/>
      <c r="AB1687" s="95"/>
      <c r="AC1687" s="95"/>
      <c r="AD1687" s="95"/>
      <c r="AE1687" s="95"/>
      <c r="AF1687" s="95"/>
      <c r="AG1687" s="95"/>
      <c r="AH1687" s="316"/>
    </row>
    <row r="1688" spans="4:34">
      <c r="D1688" s="95"/>
      <c r="E1688" s="198"/>
      <c r="F1688" s="95"/>
      <c r="G1688" s="95"/>
      <c r="H1688" s="95"/>
      <c r="I1688" s="95"/>
      <c r="J1688" s="95"/>
      <c r="K1688" s="95"/>
      <c r="L1688" s="95"/>
      <c r="M1688" s="95"/>
      <c r="N1688" s="95"/>
      <c r="O1688" s="95"/>
      <c r="P1688" s="95"/>
      <c r="Q1688" s="95"/>
      <c r="R1688" s="95"/>
      <c r="S1688" s="95"/>
      <c r="T1688" s="95"/>
      <c r="U1688" s="95"/>
      <c r="V1688" s="95"/>
      <c r="W1688" s="95"/>
      <c r="X1688" s="95"/>
      <c r="Y1688" s="95"/>
      <c r="Z1688" s="95"/>
      <c r="AA1688" s="95"/>
      <c r="AB1688" s="95"/>
      <c r="AC1688" s="95"/>
      <c r="AD1688" s="95"/>
      <c r="AE1688" s="95"/>
      <c r="AF1688" s="95"/>
      <c r="AG1688" s="95"/>
      <c r="AH1688" s="316"/>
    </row>
    <row r="1689" spans="4:34">
      <c r="D1689" s="95"/>
      <c r="E1689" s="198"/>
      <c r="F1689" s="95"/>
      <c r="G1689" s="95"/>
      <c r="H1689" s="95"/>
      <c r="I1689" s="95"/>
      <c r="J1689" s="95"/>
      <c r="K1689" s="95"/>
      <c r="L1689" s="95"/>
      <c r="M1689" s="95"/>
      <c r="N1689" s="95"/>
      <c r="O1689" s="95"/>
      <c r="P1689" s="95"/>
      <c r="Q1689" s="95"/>
      <c r="R1689" s="95"/>
      <c r="S1689" s="95"/>
      <c r="T1689" s="95"/>
      <c r="U1689" s="95"/>
      <c r="V1689" s="95"/>
      <c r="W1689" s="95"/>
      <c r="X1689" s="95"/>
      <c r="Y1689" s="95"/>
      <c r="Z1689" s="95"/>
      <c r="AA1689" s="95"/>
      <c r="AB1689" s="95"/>
      <c r="AC1689" s="95"/>
      <c r="AD1689" s="95"/>
      <c r="AE1689" s="95"/>
      <c r="AF1689" s="95"/>
      <c r="AG1689" s="95"/>
      <c r="AH1689" s="316"/>
    </row>
    <row r="1690" spans="4:34">
      <c r="D1690" s="95"/>
      <c r="E1690" s="198"/>
      <c r="F1690" s="95"/>
      <c r="G1690" s="95"/>
      <c r="H1690" s="95"/>
      <c r="I1690" s="95"/>
      <c r="J1690" s="95"/>
      <c r="K1690" s="95"/>
      <c r="L1690" s="95"/>
      <c r="M1690" s="95"/>
      <c r="N1690" s="95"/>
      <c r="O1690" s="95"/>
      <c r="P1690" s="95"/>
      <c r="Q1690" s="95"/>
      <c r="R1690" s="95"/>
      <c r="S1690" s="95"/>
      <c r="T1690" s="95"/>
      <c r="U1690" s="95"/>
      <c r="V1690" s="95"/>
      <c r="W1690" s="95"/>
      <c r="X1690" s="95"/>
      <c r="Y1690" s="95"/>
      <c r="Z1690" s="95"/>
      <c r="AA1690" s="95"/>
      <c r="AB1690" s="95"/>
      <c r="AC1690" s="95"/>
      <c r="AD1690" s="95"/>
      <c r="AE1690" s="95"/>
      <c r="AF1690" s="95"/>
      <c r="AG1690" s="95"/>
      <c r="AH1690" s="316"/>
    </row>
    <row r="1691" spans="4:34">
      <c r="D1691" s="95"/>
      <c r="E1691" s="198"/>
      <c r="F1691" s="95"/>
      <c r="G1691" s="95"/>
      <c r="H1691" s="95"/>
      <c r="I1691" s="95"/>
      <c r="J1691" s="95"/>
      <c r="K1691" s="95"/>
      <c r="L1691" s="95"/>
      <c r="M1691" s="95"/>
      <c r="N1691" s="95"/>
      <c r="O1691" s="95"/>
      <c r="P1691" s="95"/>
      <c r="Q1691" s="95"/>
      <c r="R1691" s="95"/>
      <c r="S1691" s="95"/>
      <c r="T1691" s="95"/>
      <c r="U1691" s="95"/>
      <c r="V1691" s="95"/>
      <c r="W1691" s="95"/>
      <c r="X1691" s="95"/>
      <c r="Y1691" s="95"/>
      <c r="Z1691" s="95"/>
      <c r="AA1691" s="95"/>
      <c r="AB1691" s="95"/>
      <c r="AC1691" s="95"/>
      <c r="AD1691" s="95"/>
      <c r="AE1691" s="95"/>
      <c r="AF1691" s="95"/>
      <c r="AG1691" s="95"/>
      <c r="AH1691" s="316"/>
    </row>
    <row r="1692" spans="4:34">
      <c r="D1692" s="95"/>
      <c r="E1692" s="198"/>
      <c r="F1692" s="95"/>
      <c r="G1692" s="95"/>
      <c r="H1692" s="95"/>
      <c r="I1692" s="95"/>
      <c r="J1692" s="95"/>
      <c r="K1692" s="95"/>
      <c r="L1692" s="95"/>
      <c r="M1692" s="95"/>
      <c r="N1692" s="95"/>
      <c r="O1692" s="95"/>
      <c r="P1692" s="95"/>
      <c r="Q1692" s="95"/>
      <c r="R1692" s="95"/>
      <c r="S1692" s="95"/>
      <c r="T1692" s="95"/>
      <c r="U1692" s="95"/>
      <c r="V1692" s="95"/>
      <c r="W1692" s="95"/>
      <c r="X1692" s="95"/>
      <c r="Y1692" s="95"/>
      <c r="Z1692" s="95"/>
      <c r="AA1692" s="95"/>
      <c r="AB1692" s="95"/>
      <c r="AC1692" s="95"/>
      <c r="AD1692" s="95"/>
      <c r="AE1692" s="95"/>
      <c r="AF1692" s="95"/>
      <c r="AG1692" s="95"/>
      <c r="AH1692" s="316"/>
    </row>
    <row r="1693" spans="4:34">
      <c r="D1693" s="95"/>
      <c r="E1693" s="198"/>
      <c r="F1693" s="95"/>
      <c r="G1693" s="95"/>
      <c r="H1693" s="95"/>
      <c r="I1693" s="95"/>
      <c r="J1693" s="95"/>
      <c r="K1693" s="95"/>
      <c r="L1693" s="95"/>
      <c r="M1693" s="95"/>
      <c r="N1693" s="95"/>
      <c r="O1693" s="95"/>
      <c r="P1693" s="95"/>
      <c r="Q1693" s="95"/>
      <c r="R1693" s="95"/>
      <c r="S1693" s="95"/>
      <c r="T1693" s="95"/>
      <c r="U1693" s="95"/>
      <c r="V1693" s="95"/>
      <c r="W1693" s="95"/>
      <c r="X1693" s="95"/>
      <c r="Y1693" s="95"/>
      <c r="Z1693" s="95"/>
      <c r="AA1693" s="95"/>
      <c r="AB1693" s="95"/>
      <c r="AC1693" s="95"/>
      <c r="AD1693" s="95"/>
      <c r="AE1693" s="95"/>
      <c r="AF1693" s="95"/>
      <c r="AG1693" s="95"/>
      <c r="AH1693" s="316"/>
    </row>
    <row r="1694" spans="4:34">
      <c r="D1694" s="95"/>
      <c r="E1694" s="198"/>
      <c r="F1694" s="95"/>
      <c r="G1694" s="95"/>
      <c r="H1694" s="95"/>
      <c r="I1694" s="95"/>
      <c r="J1694" s="95"/>
      <c r="K1694" s="95"/>
      <c r="L1694" s="95"/>
      <c r="M1694" s="95"/>
      <c r="N1694" s="95"/>
      <c r="O1694" s="95"/>
      <c r="P1694" s="95"/>
      <c r="Q1694" s="95"/>
      <c r="R1694" s="95"/>
      <c r="S1694" s="95"/>
      <c r="T1694" s="95"/>
      <c r="U1694" s="95"/>
      <c r="V1694" s="95"/>
      <c r="W1694" s="95"/>
      <c r="X1694" s="95"/>
      <c r="Y1694" s="95"/>
      <c r="Z1694" s="95"/>
      <c r="AA1694" s="95"/>
      <c r="AB1694" s="95"/>
      <c r="AC1694" s="95"/>
      <c r="AD1694" s="95"/>
      <c r="AE1694" s="95"/>
      <c r="AF1694" s="95"/>
      <c r="AG1694" s="95"/>
      <c r="AH1694" s="316"/>
    </row>
    <row r="1695" spans="4:34">
      <c r="D1695" s="95"/>
      <c r="E1695" s="198"/>
      <c r="F1695" s="95"/>
      <c r="G1695" s="95"/>
      <c r="H1695" s="95"/>
      <c r="I1695" s="95"/>
      <c r="J1695" s="95"/>
      <c r="K1695" s="95"/>
      <c r="L1695" s="95"/>
      <c r="M1695" s="95"/>
      <c r="N1695" s="95"/>
      <c r="O1695" s="95"/>
      <c r="P1695" s="95"/>
      <c r="Q1695" s="95"/>
      <c r="R1695" s="95"/>
      <c r="S1695" s="95"/>
      <c r="T1695" s="95"/>
      <c r="U1695" s="95"/>
      <c r="V1695" s="95"/>
      <c r="W1695" s="95"/>
      <c r="X1695" s="95"/>
      <c r="Y1695" s="95"/>
      <c r="Z1695" s="95"/>
      <c r="AA1695" s="95"/>
      <c r="AB1695" s="95"/>
      <c r="AC1695" s="95"/>
      <c r="AD1695" s="95"/>
      <c r="AE1695" s="95"/>
      <c r="AF1695" s="95"/>
      <c r="AG1695" s="95"/>
      <c r="AH1695" s="316"/>
    </row>
    <row r="1696" spans="4:34">
      <c r="D1696" s="95"/>
      <c r="E1696" s="198"/>
      <c r="F1696" s="95"/>
      <c r="G1696" s="95"/>
      <c r="H1696" s="95"/>
      <c r="I1696" s="95"/>
      <c r="J1696" s="95"/>
      <c r="K1696" s="95"/>
      <c r="L1696" s="95"/>
      <c r="M1696" s="95"/>
      <c r="N1696" s="95"/>
      <c r="O1696" s="95"/>
      <c r="P1696" s="95"/>
      <c r="Q1696" s="95"/>
      <c r="R1696" s="95"/>
      <c r="S1696" s="95"/>
      <c r="T1696" s="95"/>
      <c r="U1696" s="95"/>
      <c r="V1696" s="95"/>
      <c r="W1696" s="95"/>
      <c r="X1696" s="95"/>
      <c r="Y1696" s="95"/>
      <c r="Z1696" s="95"/>
      <c r="AA1696" s="95"/>
      <c r="AB1696" s="95"/>
      <c r="AC1696" s="95"/>
      <c r="AD1696" s="95"/>
      <c r="AE1696" s="95"/>
      <c r="AF1696" s="95"/>
      <c r="AG1696" s="95"/>
      <c r="AH1696" s="316"/>
    </row>
    <row r="1697" spans="4:34">
      <c r="D1697" s="95"/>
      <c r="E1697" s="198"/>
      <c r="F1697" s="95"/>
      <c r="G1697" s="95"/>
      <c r="H1697" s="95"/>
      <c r="I1697" s="95"/>
      <c r="J1697" s="95"/>
      <c r="K1697" s="95"/>
      <c r="L1697" s="95"/>
      <c r="M1697" s="95"/>
      <c r="N1697" s="95"/>
      <c r="O1697" s="95"/>
      <c r="P1697" s="95"/>
      <c r="Q1697" s="95"/>
      <c r="R1697" s="95"/>
      <c r="S1697" s="95"/>
      <c r="T1697" s="95"/>
      <c r="U1697" s="95"/>
      <c r="V1697" s="95"/>
      <c r="W1697" s="95"/>
      <c r="X1697" s="95"/>
      <c r="Y1697" s="95"/>
      <c r="Z1697" s="95"/>
      <c r="AA1697" s="95"/>
      <c r="AB1697" s="95"/>
      <c r="AC1697" s="95"/>
      <c r="AD1697" s="95"/>
      <c r="AE1697" s="95"/>
      <c r="AF1697" s="95"/>
      <c r="AG1697" s="95"/>
      <c r="AH1697" s="316"/>
    </row>
    <row r="1698" spans="4:34">
      <c r="D1698" s="95"/>
      <c r="E1698" s="198"/>
      <c r="F1698" s="95"/>
      <c r="G1698" s="95"/>
      <c r="H1698" s="95"/>
      <c r="I1698" s="95"/>
      <c r="J1698" s="95"/>
      <c r="K1698" s="95"/>
      <c r="L1698" s="95"/>
      <c r="M1698" s="95"/>
      <c r="N1698" s="95"/>
      <c r="O1698" s="95"/>
      <c r="P1698" s="95"/>
      <c r="Q1698" s="95"/>
      <c r="R1698" s="95"/>
      <c r="S1698" s="95"/>
      <c r="T1698" s="95"/>
      <c r="U1698" s="95"/>
      <c r="V1698" s="95"/>
      <c r="W1698" s="95"/>
      <c r="X1698" s="95"/>
      <c r="Y1698" s="95"/>
      <c r="Z1698" s="95"/>
      <c r="AA1698" s="95"/>
      <c r="AB1698" s="95"/>
      <c r="AC1698" s="95"/>
      <c r="AD1698" s="95"/>
      <c r="AE1698" s="95"/>
      <c r="AF1698" s="95"/>
      <c r="AG1698" s="95"/>
      <c r="AH1698" s="316"/>
    </row>
    <row r="1699" spans="4:34">
      <c r="D1699" s="95"/>
      <c r="E1699" s="198"/>
      <c r="F1699" s="95"/>
      <c r="G1699" s="95"/>
      <c r="H1699" s="95"/>
      <c r="I1699" s="95"/>
      <c r="J1699" s="95"/>
      <c r="K1699" s="95"/>
      <c r="L1699" s="95"/>
      <c r="M1699" s="95"/>
      <c r="N1699" s="95"/>
      <c r="O1699" s="95"/>
      <c r="P1699" s="95"/>
      <c r="Q1699" s="95"/>
      <c r="R1699" s="95"/>
      <c r="S1699" s="95"/>
      <c r="T1699" s="95"/>
      <c r="U1699" s="95"/>
      <c r="V1699" s="95"/>
      <c r="W1699" s="95"/>
      <c r="X1699" s="95"/>
      <c r="Y1699" s="95"/>
      <c r="Z1699" s="95"/>
      <c r="AA1699" s="95"/>
      <c r="AB1699" s="95"/>
      <c r="AC1699" s="95"/>
      <c r="AD1699" s="95"/>
      <c r="AE1699" s="95"/>
      <c r="AF1699" s="95"/>
      <c r="AG1699" s="95"/>
      <c r="AH1699" s="316"/>
    </row>
    <row r="1700" spans="4:34">
      <c r="D1700" s="95"/>
      <c r="E1700" s="198"/>
      <c r="F1700" s="95"/>
      <c r="G1700" s="95"/>
      <c r="H1700" s="95"/>
      <c r="I1700" s="95"/>
      <c r="J1700" s="95"/>
      <c r="K1700" s="95"/>
      <c r="L1700" s="95"/>
      <c r="M1700" s="95"/>
      <c r="N1700" s="95"/>
      <c r="O1700" s="95"/>
      <c r="P1700" s="95"/>
      <c r="Q1700" s="95"/>
      <c r="R1700" s="95"/>
      <c r="S1700" s="95"/>
      <c r="T1700" s="95"/>
      <c r="U1700" s="95"/>
      <c r="V1700" s="95"/>
      <c r="W1700" s="95"/>
      <c r="X1700" s="95"/>
      <c r="Y1700" s="95"/>
      <c r="Z1700" s="95"/>
      <c r="AA1700" s="95"/>
      <c r="AB1700" s="95"/>
      <c r="AC1700" s="95"/>
      <c r="AD1700" s="95"/>
      <c r="AE1700" s="95"/>
      <c r="AF1700" s="95"/>
      <c r="AG1700" s="95"/>
      <c r="AH1700" s="316"/>
    </row>
    <row r="1701" spans="4:34">
      <c r="D1701" s="95"/>
      <c r="E1701" s="198"/>
      <c r="F1701" s="95"/>
      <c r="G1701" s="95"/>
      <c r="H1701" s="95"/>
      <c r="I1701" s="95"/>
      <c r="J1701" s="95"/>
      <c r="K1701" s="95"/>
      <c r="L1701" s="95"/>
      <c r="M1701" s="95"/>
      <c r="N1701" s="95"/>
      <c r="O1701" s="95"/>
      <c r="P1701" s="95"/>
      <c r="Q1701" s="95"/>
      <c r="R1701" s="95"/>
      <c r="S1701" s="95"/>
      <c r="T1701" s="95"/>
      <c r="U1701" s="95"/>
      <c r="V1701" s="95"/>
      <c r="W1701" s="95"/>
      <c r="X1701" s="95"/>
      <c r="Y1701" s="95"/>
      <c r="Z1701" s="95"/>
      <c r="AA1701" s="95"/>
      <c r="AB1701" s="95"/>
      <c r="AC1701" s="95"/>
      <c r="AD1701" s="95"/>
      <c r="AE1701" s="95"/>
      <c r="AF1701" s="95"/>
      <c r="AG1701" s="95"/>
      <c r="AH1701" s="316"/>
    </row>
    <row r="1702" spans="4:34">
      <c r="D1702" s="95"/>
      <c r="E1702" s="198"/>
      <c r="F1702" s="95"/>
      <c r="G1702" s="95"/>
      <c r="H1702" s="95"/>
      <c r="I1702" s="95"/>
      <c r="J1702" s="95"/>
      <c r="K1702" s="95"/>
      <c r="L1702" s="95"/>
      <c r="M1702" s="95"/>
      <c r="N1702" s="95"/>
      <c r="O1702" s="95"/>
      <c r="P1702" s="95"/>
      <c r="Q1702" s="95"/>
      <c r="R1702" s="95"/>
      <c r="S1702" s="95"/>
      <c r="T1702" s="95"/>
      <c r="U1702" s="95"/>
      <c r="V1702" s="95"/>
      <c r="W1702" s="95"/>
      <c r="X1702" s="95"/>
      <c r="Y1702" s="95"/>
      <c r="Z1702" s="95"/>
      <c r="AA1702" s="95"/>
      <c r="AB1702" s="95"/>
      <c r="AC1702" s="95"/>
      <c r="AD1702" s="95"/>
      <c r="AE1702" s="95"/>
      <c r="AF1702" s="95"/>
      <c r="AG1702" s="95"/>
      <c r="AH1702" s="316"/>
    </row>
    <row r="1703" spans="4:34">
      <c r="D1703" s="95"/>
      <c r="E1703" s="198"/>
      <c r="F1703" s="95"/>
      <c r="G1703" s="95"/>
      <c r="H1703" s="95"/>
      <c r="I1703" s="95"/>
      <c r="J1703" s="95"/>
      <c r="K1703" s="95"/>
      <c r="L1703" s="95"/>
      <c r="M1703" s="95"/>
      <c r="N1703" s="95"/>
      <c r="O1703" s="95"/>
      <c r="P1703" s="95"/>
      <c r="Q1703" s="95"/>
      <c r="R1703" s="95"/>
      <c r="S1703" s="95"/>
      <c r="T1703" s="95"/>
      <c r="U1703" s="95"/>
      <c r="V1703" s="95"/>
      <c r="W1703" s="95"/>
      <c r="X1703" s="95"/>
      <c r="Y1703" s="95"/>
      <c r="Z1703" s="95"/>
      <c r="AA1703" s="95"/>
      <c r="AB1703" s="95"/>
      <c r="AC1703" s="95"/>
      <c r="AD1703" s="95"/>
      <c r="AE1703" s="95"/>
      <c r="AF1703" s="95"/>
      <c r="AG1703" s="95"/>
      <c r="AH1703" s="316"/>
    </row>
    <row r="1704" spans="4:34">
      <c r="D1704" s="95"/>
      <c r="E1704" s="198"/>
      <c r="F1704" s="95"/>
      <c r="G1704" s="95"/>
      <c r="H1704" s="95"/>
      <c r="I1704" s="95"/>
      <c r="J1704" s="95"/>
      <c r="K1704" s="95"/>
      <c r="L1704" s="95"/>
      <c r="M1704" s="95"/>
      <c r="N1704" s="95"/>
      <c r="O1704" s="95"/>
      <c r="P1704" s="95"/>
      <c r="Q1704" s="95"/>
      <c r="R1704" s="95"/>
      <c r="S1704" s="95"/>
      <c r="T1704" s="95"/>
      <c r="U1704" s="95"/>
      <c r="V1704" s="95"/>
      <c r="W1704" s="95"/>
      <c r="X1704" s="95"/>
      <c r="Y1704" s="95"/>
      <c r="Z1704" s="95"/>
      <c r="AA1704" s="95"/>
      <c r="AB1704" s="95"/>
      <c r="AC1704" s="95"/>
      <c r="AD1704" s="95"/>
      <c r="AE1704" s="95"/>
      <c r="AF1704" s="95"/>
      <c r="AG1704" s="95"/>
      <c r="AH1704" s="316"/>
    </row>
    <row r="1705" spans="4:34">
      <c r="D1705" s="95"/>
      <c r="E1705" s="198"/>
      <c r="F1705" s="95"/>
      <c r="G1705" s="95"/>
      <c r="H1705" s="95"/>
      <c r="I1705" s="95"/>
      <c r="J1705" s="95"/>
      <c r="K1705" s="95"/>
      <c r="L1705" s="95"/>
      <c r="M1705" s="95"/>
      <c r="N1705" s="95"/>
      <c r="O1705" s="95"/>
      <c r="P1705" s="95"/>
      <c r="Q1705" s="95"/>
      <c r="R1705" s="95"/>
      <c r="S1705" s="95"/>
      <c r="T1705" s="95"/>
      <c r="U1705" s="95"/>
      <c r="V1705" s="95"/>
      <c r="W1705" s="95"/>
      <c r="X1705" s="95"/>
      <c r="Y1705" s="95"/>
      <c r="Z1705" s="95"/>
      <c r="AA1705" s="95"/>
      <c r="AB1705" s="95"/>
      <c r="AC1705" s="95"/>
      <c r="AD1705" s="95"/>
      <c r="AE1705" s="95"/>
      <c r="AF1705" s="95"/>
      <c r="AG1705" s="95"/>
      <c r="AH1705" s="316"/>
    </row>
    <row r="1706" spans="4:34">
      <c r="D1706" s="95"/>
      <c r="E1706" s="198"/>
      <c r="F1706" s="95"/>
      <c r="G1706" s="95"/>
      <c r="H1706" s="95"/>
      <c r="I1706" s="95"/>
      <c r="J1706" s="95"/>
      <c r="K1706" s="95"/>
      <c r="L1706" s="95"/>
      <c r="M1706" s="95"/>
      <c r="N1706" s="95"/>
      <c r="O1706" s="95"/>
      <c r="P1706" s="95"/>
      <c r="Q1706" s="95"/>
      <c r="R1706" s="95"/>
      <c r="S1706" s="95"/>
      <c r="T1706" s="95"/>
      <c r="U1706" s="95"/>
      <c r="V1706" s="95"/>
      <c r="W1706" s="95"/>
      <c r="X1706" s="95"/>
      <c r="Y1706" s="95"/>
      <c r="Z1706" s="95"/>
      <c r="AA1706" s="95"/>
      <c r="AB1706" s="95"/>
      <c r="AC1706" s="95"/>
      <c r="AD1706" s="95"/>
      <c r="AE1706" s="95"/>
      <c r="AF1706" s="95"/>
      <c r="AG1706" s="95"/>
      <c r="AH1706" s="316"/>
    </row>
    <row r="1707" spans="4:34">
      <c r="D1707" s="95"/>
      <c r="E1707" s="198"/>
      <c r="F1707" s="95"/>
      <c r="G1707" s="95"/>
      <c r="H1707" s="95"/>
      <c r="I1707" s="95"/>
      <c r="J1707" s="95"/>
      <c r="K1707" s="95"/>
      <c r="L1707" s="95"/>
      <c r="M1707" s="95"/>
      <c r="N1707" s="95"/>
      <c r="O1707" s="95"/>
      <c r="P1707" s="95"/>
      <c r="Q1707" s="95"/>
      <c r="R1707" s="95"/>
      <c r="S1707" s="95"/>
      <c r="T1707" s="95"/>
      <c r="U1707" s="95"/>
      <c r="V1707" s="95"/>
      <c r="W1707" s="95"/>
      <c r="X1707" s="95"/>
      <c r="Y1707" s="95"/>
      <c r="Z1707" s="95"/>
      <c r="AA1707" s="95"/>
      <c r="AB1707" s="95"/>
      <c r="AC1707" s="95"/>
      <c r="AD1707" s="95"/>
      <c r="AE1707" s="95"/>
      <c r="AF1707" s="95"/>
      <c r="AG1707" s="95"/>
      <c r="AH1707" s="316"/>
    </row>
    <row r="1708" spans="4:34">
      <c r="D1708" s="95"/>
      <c r="E1708" s="198"/>
      <c r="F1708" s="95"/>
      <c r="G1708" s="95"/>
      <c r="H1708" s="95"/>
      <c r="I1708" s="95"/>
      <c r="J1708" s="95"/>
      <c r="K1708" s="95"/>
      <c r="L1708" s="95"/>
      <c r="M1708" s="95"/>
      <c r="N1708" s="95"/>
      <c r="O1708" s="95"/>
      <c r="P1708" s="95"/>
      <c r="Q1708" s="95"/>
      <c r="R1708" s="95"/>
      <c r="S1708" s="95"/>
      <c r="T1708" s="95"/>
      <c r="U1708" s="95"/>
      <c r="V1708" s="95"/>
      <c r="W1708" s="95"/>
      <c r="X1708" s="95"/>
      <c r="Y1708" s="95"/>
      <c r="Z1708" s="95"/>
      <c r="AA1708" s="95"/>
      <c r="AB1708" s="95"/>
      <c r="AC1708" s="95"/>
      <c r="AD1708" s="95"/>
      <c r="AE1708" s="95"/>
      <c r="AF1708" s="95"/>
      <c r="AG1708" s="95"/>
      <c r="AH1708" s="316"/>
    </row>
    <row r="1709" spans="4:34">
      <c r="D1709" s="95"/>
      <c r="E1709" s="198"/>
      <c r="F1709" s="95"/>
      <c r="G1709" s="95"/>
      <c r="H1709" s="95"/>
      <c r="I1709" s="95"/>
      <c r="J1709" s="95"/>
      <c r="K1709" s="95"/>
      <c r="L1709" s="95"/>
      <c r="M1709" s="95"/>
      <c r="N1709" s="95"/>
      <c r="O1709" s="95"/>
      <c r="P1709" s="95"/>
      <c r="Q1709" s="95"/>
      <c r="R1709" s="95"/>
      <c r="S1709" s="95"/>
      <c r="T1709" s="95"/>
      <c r="U1709" s="95"/>
      <c r="V1709" s="95"/>
      <c r="W1709" s="95"/>
      <c r="X1709" s="95"/>
      <c r="Y1709" s="95"/>
      <c r="Z1709" s="95"/>
      <c r="AA1709" s="95"/>
      <c r="AB1709" s="95"/>
      <c r="AC1709" s="95"/>
      <c r="AD1709" s="95"/>
      <c r="AE1709" s="95"/>
      <c r="AF1709" s="95"/>
      <c r="AG1709" s="95"/>
      <c r="AH1709" s="316"/>
    </row>
    <row r="1710" spans="4:34">
      <c r="D1710" s="95"/>
      <c r="E1710" s="198"/>
      <c r="F1710" s="95"/>
      <c r="G1710" s="95"/>
      <c r="H1710" s="95"/>
      <c r="I1710" s="95"/>
      <c r="J1710" s="95"/>
      <c r="K1710" s="95"/>
      <c r="L1710" s="95"/>
      <c r="M1710" s="95"/>
      <c r="N1710" s="95"/>
      <c r="O1710" s="95"/>
      <c r="P1710" s="95"/>
      <c r="Q1710" s="95"/>
      <c r="R1710" s="95"/>
      <c r="S1710" s="95"/>
      <c r="T1710" s="95"/>
      <c r="U1710" s="95"/>
      <c r="V1710" s="95"/>
      <c r="W1710" s="95"/>
      <c r="X1710" s="95"/>
      <c r="Y1710" s="95"/>
      <c r="Z1710" s="95"/>
      <c r="AA1710" s="95"/>
      <c r="AB1710" s="95"/>
      <c r="AC1710" s="95"/>
      <c r="AD1710" s="95"/>
      <c r="AE1710" s="95"/>
      <c r="AF1710" s="95"/>
      <c r="AG1710" s="95"/>
      <c r="AH1710" s="316"/>
    </row>
    <row r="1711" spans="4:34">
      <c r="D1711" s="95"/>
      <c r="E1711" s="198"/>
      <c r="F1711" s="95"/>
      <c r="G1711" s="95"/>
      <c r="H1711" s="95"/>
      <c r="I1711" s="95"/>
      <c r="J1711" s="95"/>
      <c r="K1711" s="95"/>
      <c r="L1711" s="95"/>
      <c r="M1711" s="95"/>
      <c r="N1711" s="95"/>
      <c r="O1711" s="95"/>
      <c r="P1711" s="95"/>
      <c r="Q1711" s="95"/>
      <c r="R1711" s="95"/>
      <c r="S1711" s="95"/>
      <c r="T1711" s="95"/>
      <c r="U1711" s="95"/>
      <c r="V1711" s="95"/>
      <c r="W1711" s="95"/>
      <c r="X1711" s="95"/>
      <c r="Y1711" s="95"/>
      <c r="Z1711" s="95"/>
      <c r="AA1711" s="95"/>
      <c r="AB1711" s="95"/>
      <c r="AC1711" s="95"/>
      <c r="AD1711" s="95"/>
      <c r="AE1711" s="95"/>
      <c r="AF1711" s="95"/>
      <c r="AG1711" s="95"/>
      <c r="AH1711" s="316"/>
    </row>
    <row r="1712" spans="4:34">
      <c r="D1712" s="95"/>
      <c r="E1712" s="198"/>
      <c r="F1712" s="95"/>
      <c r="G1712" s="95"/>
      <c r="H1712" s="95"/>
      <c r="I1712" s="95"/>
      <c r="J1712" s="95"/>
      <c r="K1712" s="95"/>
      <c r="L1712" s="95"/>
      <c r="M1712" s="95"/>
      <c r="N1712" s="95"/>
      <c r="O1712" s="95"/>
      <c r="P1712" s="95"/>
      <c r="Q1712" s="95"/>
      <c r="R1712" s="95"/>
      <c r="S1712" s="95"/>
      <c r="T1712" s="95"/>
      <c r="U1712" s="95"/>
      <c r="V1712" s="95"/>
      <c r="W1712" s="95"/>
      <c r="X1712" s="95"/>
      <c r="Y1712" s="95"/>
      <c r="Z1712" s="95"/>
      <c r="AA1712" s="95"/>
      <c r="AB1712" s="95"/>
      <c r="AC1712" s="95"/>
      <c r="AD1712" s="95"/>
      <c r="AE1712" s="95"/>
      <c r="AF1712" s="95"/>
      <c r="AG1712" s="95"/>
      <c r="AH1712" s="316"/>
    </row>
    <row r="1713" spans="4:34">
      <c r="D1713" s="95"/>
      <c r="E1713" s="198"/>
      <c r="F1713" s="95"/>
      <c r="G1713" s="95"/>
      <c r="H1713" s="95"/>
      <c r="I1713" s="95"/>
      <c r="J1713" s="95"/>
      <c r="K1713" s="95"/>
      <c r="L1713" s="95"/>
      <c r="M1713" s="95"/>
      <c r="N1713" s="95"/>
      <c r="O1713" s="95"/>
      <c r="P1713" s="95"/>
      <c r="Q1713" s="95"/>
      <c r="R1713" s="95"/>
      <c r="S1713" s="95"/>
      <c r="T1713" s="95"/>
      <c r="U1713" s="95"/>
      <c r="V1713" s="95"/>
      <c r="W1713" s="95"/>
      <c r="X1713" s="95"/>
      <c r="Y1713" s="95"/>
      <c r="Z1713" s="95"/>
      <c r="AA1713" s="95"/>
      <c r="AB1713" s="95"/>
      <c r="AC1713" s="95"/>
      <c r="AD1713" s="95"/>
      <c r="AE1713" s="95"/>
      <c r="AF1713" s="95"/>
      <c r="AG1713" s="95"/>
      <c r="AH1713" s="316"/>
    </row>
    <row r="1714" spans="4:34">
      <c r="D1714" s="95"/>
      <c r="E1714" s="198"/>
      <c r="F1714" s="95"/>
      <c r="G1714" s="95"/>
      <c r="H1714" s="95"/>
      <c r="I1714" s="95"/>
      <c r="J1714" s="95"/>
      <c r="K1714" s="95"/>
      <c r="L1714" s="95"/>
      <c r="M1714" s="95"/>
      <c r="N1714" s="95"/>
      <c r="O1714" s="95"/>
      <c r="P1714" s="95"/>
      <c r="Q1714" s="95"/>
      <c r="R1714" s="95"/>
      <c r="S1714" s="95"/>
      <c r="T1714" s="95"/>
      <c r="U1714" s="95"/>
      <c r="V1714" s="95"/>
      <c r="W1714" s="95"/>
      <c r="X1714" s="95"/>
      <c r="Y1714" s="95"/>
      <c r="Z1714" s="95"/>
      <c r="AA1714" s="95"/>
      <c r="AB1714" s="95"/>
      <c r="AC1714" s="95"/>
      <c r="AD1714" s="95"/>
      <c r="AE1714" s="95"/>
      <c r="AF1714" s="95"/>
      <c r="AG1714" s="95"/>
      <c r="AH1714" s="316"/>
    </row>
    <row r="1715" spans="4:34">
      <c r="D1715" s="95"/>
      <c r="E1715" s="198"/>
      <c r="F1715" s="95"/>
      <c r="G1715" s="95"/>
      <c r="H1715" s="95"/>
      <c r="I1715" s="95"/>
      <c r="J1715" s="95"/>
      <c r="K1715" s="95"/>
      <c r="L1715" s="95"/>
      <c r="M1715" s="95"/>
      <c r="N1715" s="95"/>
      <c r="O1715" s="95"/>
      <c r="P1715" s="95"/>
      <c r="Q1715" s="95"/>
      <c r="R1715" s="95"/>
      <c r="S1715" s="95"/>
      <c r="T1715" s="95"/>
      <c r="U1715" s="95"/>
      <c r="V1715" s="95"/>
      <c r="W1715" s="95"/>
      <c r="X1715" s="95"/>
      <c r="Y1715" s="95"/>
      <c r="Z1715" s="95"/>
      <c r="AA1715" s="95"/>
      <c r="AB1715" s="95"/>
      <c r="AC1715" s="95"/>
      <c r="AD1715" s="95"/>
      <c r="AE1715" s="95"/>
      <c r="AF1715" s="95"/>
      <c r="AG1715" s="95"/>
      <c r="AH1715" s="316"/>
    </row>
    <row r="1716" spans="4:34">
      <c r="D1716" s="95"/>
      <c r="E1716" s="198"/>
      <c r="F1716" s="95"/>
      <c r="G1716" s="95"/>
      <c r="H1716" s="95"/>
      <c r="I1716" s="95"/>
      <c r="J1716" s="95"/>
      <c r="K1716" s="95"/>
      <c r="L1716" s="95"/>
      <c r="M1716" s="95"/>
      <c r="N1716" s="95"/>
      <c r="O1716" s="95"/>
      <c r="P1716" s="95"/>
      <c r="Q1716" s="95"/>
      <c r="R1716" s="95"/>
      <c r="S1716" s="95"/>
      <c r="T1716" s="95"/>
      <c r="U1716" s="95"/>
      <c r="V1716" s="95"/>
      <c r="W1716" s="95"/>
      <c r="X1716" s="95"/>
      <c r="Y1716" s="95"/>
      <c r="Z1716" s="95"/>
      <c r="AA1716" s="95"/>
      <c r="AB1716" s="95"/>
      <c r="AC1716" s="95"/>
      <c r="AD1716" s="95"/>
      <c r="AE1716" s="95"/>
      <c r="AF1716" s="95"/>
      <c r="AG1716" s="95"/>
      <c r="AH1716" s="316"/>
    </row>
    <row r="1717" spans="4:34">
      <c r="D1717" s="95"/>
      <c r="E1717" s="198"/>
      <c r="F1717" s="95"/>
      <c r="G1717" s="95"/>
      <c r="H1717" s="95"/>
      <c r="I1717" s="95"/>
      <c r="J1717" s="95"/>
      <c r="K1717" s="95"/>
      <c r="L1717" s="95"/>
      <c r="M1717" s="95"/>
      <c r="N1717" s="95"/>
      <c r="O1717" s="95"/>
      <c r="P1717" s="95"/>
      <c r="Q1717" s="95"/>
      <c r="R1717" s="95"/>
      <c r="S1717" s="95"/>
      <c r="T1717" s="95"/>
      <c r="U1717" s="95"/>
      <c r="V1717" s="95"/>
      <c r="W1717" s="95"/>
      <c r="X1717" s="95"/>
      <c r="Y1717" s="95"/>
      <c r="Z1717" s="95"/>
      <c r="AA1717" s="95"/>
      <c r="AB1717" s="95"/>
      <c r="AC1717" s="95"/>
      <c r="AD1717" s="95"/>
      <c r="AE1717" s="95"/>
      <c r="AF1717" s="95"/>
      <c r="AG1717" s="95"/>
      <c r="AH1717" s="316"/>
    </row>
    <row r="1718" spans="4:34">
      <c r="D1718" s="95"/>
      <c r="E1718" s="198"/>
      <c r="F1718" s="95"/>
      <c r="G1718" s="95"/>
      <c r="H1718" s="95"/>
      <c r="I1718" s="95"/>
      <c r="J1718" s="95"/>
      <c r="K1718" s="95"/>
      <c r="L1718" s="95"/>
      <c r="M1718" s="95"/>
      <c r="N1718" s="95"/>
      <c r="O1718" s="95"/>
      <c r="P1718" s="95"/>
      <c r="Q1718" s="95"/>
      <c r="R1718" s="95"/>
      <c r="S1718" s="95"/>
      <c r="T1718" s="95"/>
      <c r="U1718" s="95"/>
      <c r="V1718" s="95"/>
      <c r="W1718" s="95"/>
      <c r="X1718" s="95"/>
      <c r="Y1718" s="95"/>
      <c r="Z1718" s="95"/>
      <c r="AA1718" s="95"/>
      <c r="AB1718" s="95"/>
      <c r="AC1718" s="95"/>
      <c r="AD1718" s="95"/>
      <c r="AE1718" s="95"/>
      <c r="AF1718" s="95"/>
      <c r="AG1718" s="95"/>
      <c r="AH1718" s="316"/>
    </row>
    <row r="1719" spans="4:34">
      <c r="D1719" s="95"/>
      <c r="E1719" s="198"/>
      <c r="F1719" s="95"/>
      <c r="G1719" s="95"/>
      <c r="H1719" s="95"/>
      <c r="I1719" s="95"/>
      <c r="J1719" s="95"/>
      <c r="K1719" s="95"/>
      <c r="L1719" s="95"/>
      <c r="M1719" s="95"/>
      <c r="N1719" s="95"/>
      <c r="O1719" s="95"/>
      <c r="P1719" s="95"/>
      <c r="Q1719" s="95"/>
      <c r="R1719" s="95"/>
      <c r="S1719" s="95"/>
      <c r="T1719" s="95"/>
      <c r="U1719" s="95"/>
      <c r="V1719" s="95"/>
      <c r="W1719" s="95"/>
      <c r="X1719" s="95"/>
      <c r="Y1719" s="95"/>
      <c r="Z1719" s="95"/>
      <c r="AA1719" s="95"/>
      <c r="AB1719" s="95"/>
      <c r="AC1719" s="95"/>
      <c r="AD1719" s="95"/>
      <c r="AE1719" s="95"/>
      <c r="AF1719" s="95"/>
      <c r="AG1719" s="95"/>
      <c r="AH1719" s="316"/>
    </row>
    <row r="1720" spans="4:34">
      <c r="D1720" s="95"/>
      <c r="E1720" s="198"/>
      <c r="F1720" s="95"/>
      <c r="G1720" s="95"/>
      <c r="H1720" s="95"/>
      <c r="I1720" s="95"/>
      <c r="J1720" s="95"/>
      <c r="K1720" s="95"/>
      <c r="L1720" s="95"/>
      <c r="M1720" s="95"/>
      <c r="N1720" s="95"/>
      <c r="O1720" s="95"/>
      <c r="P1720" s="95"/>
      <c r="Q1720" s="95"/>
      <c r="R1720" s="95"/>
      <c r="S1720" s="95"/>
      <c r="T1720" s="95"/>
      <c r="U1720" s="95"/>
      <c r="V1720" s="95"/>
      <c r="W1720" s="95"/>
      <c r="X1720" s="95"/>
      <c r="Y1720" s="95"/>
      <c r="Z1720" s="95"/>
      <c r="AA1720" s="95"/>
      <c r="AB1720" s="95"/>
      <c r="AC1720" s="95"/>
      <c r="AD1720" s="95"/>
      <c r="AE1720" s="95"/>
      <c r="AF1720" s="95"/>
      <c r="AG1720" s="95"/>
      <c r="AH1720" s="316"/>
    </row>
    <row r="1721" spans="4:34">
      <c r="D1721" s="95"/>
      <c r="E1721" s="198"/>
      <c r="F1721" s="95"/>
      <c r="G1721" s="95"/>
      <c r="H1721" s="95"/>
      <c r="I1721" s="95"/>
      <c r="J1721" s="95"/>
      <c r="K1721" s="95"/>
      <c r="L1721" s="95"/>
      <c r="M1721" s="95"/>
      <c r="N1721" s="95"/>
      <c r="O1721" s="95"/>
      <c r="P1721" s="95"/>
      <c r="Q1721" s="95"/>
      <c r="R1721" s="95"/>
      <c r="S1721" s="95"/>
      <c r="T1721" s="95"/>
      <c r="U1721" s="95"/>
      <c r="V1721" s="95"/>
      <c r="W1721" s="95"/>
      <c r="X1721" s="95"/>
      <c r="Y1721" s="95"/>
      <c r="Z1721" s="95"/>
      <c r="AA1721" s="95"/>
      <c r="AB1721" s="95"/>
      <c r="AC1721" s="95"/>
      <c r="AD1721" s="95"/>
      <c r="AE1721" s="95"/>
      <c r="AF1721" s="95"/>
      <c r="AG1721" s="95"/>
      <c r="AH1721" s="316"/>
    </row>
    <row r="1722" spans="4:34">
      <c r="D1722" s="95"/>
      <c r="E1722" s="198"/>
      <c r="F1722" s="95"/>
      <c r="G1722" s="95"/>
      <c r="H1722" s="95"/>
      <c r="I1722" s="95"/>
      <c r="J1722" s="95"/>
      <c r="K1722" s="95"/>
      <c r="L1722" s="95"/>
      <c r="M1722" s="95"/>
      <c r="N1722" s="95"/>
      <c r="O1722" s="95"/>
      <c r="P1722" s="95"/>
      <c r="Q1722" s="95"/>
      <c r="R1722" s="95"/>
      <c r="S1722" s="95"/>
      <c r="T1722" s="95"/>
      <c r="U1722" s="95"/>
      <c r="V1722" s="95"/>
      <c r="W1722" s="95"/>
      <c r="X1722" s="95"/>
      <c r="Y1722" s="95"/>
      <c r="Z1722" s="95"/>
      <c r="AA1722" s="95"/>
      <c r="AB1722" s="95"/>
      <c r="AC1722" s="95"/>
      <c r="AD1722" s="95"/>
      <c r="AE1722" s="95"/>
      <c r="AF1722" s="95"/>
      <c r="AG1722" s="95"/>
      <c r="AH1722" s="316"/>
    </row>
    <row r="1723" spans="4:34">
      <c r="D1723" s="95"/>
      <c r="E1723" s="198"/>
      <c r="F1723" s="95"/>
      <c r="G1723" s="95"/>
      <c r="H1723" s="95"/>
      <c r="I1723" s="95"/>
      <c r="J1723" s="95"/>
      <c r="K1723" s="95"/>
      <c r="L1723" s="95"/>
      <c r="M1723" s="95"/>
      <c r="N1723" s="95"/>
      <c r="O1723" s="95"/>
      <c r="P1723" s="95"/>
      <c r="Q1723" s="95"/>
      <c r="R1723" s="95"/>
      <c r="S1723" s="95"/>
      <c r="T1723" s="95"/>
      <c r="U1723" s="95"/>
      <c r="V1723" s="95"/>
      <c r="W1723" s="95"/>
      <c r="X1723" s="95"/>
      <c r="Y1723" s="95"/>
      <c r="Z1723" s="95"/>
      <c r="AA1723" s="95"/>
      <c r="AB1723" s="95"/>
      <c r="AC1723" s="95"/>
      <c r="AD1723" s="95"/>
      <c r="AE1723" s="95"/>
      <c r="AF1723" s="95"/>
      <c r="AG1723" s="95"/>
      <c r="AH1723" s="316"/>
    </row>
    <row r="1724" spans="4:34">
      <c r="D1724" s="95"/>
      <c r="E1724" s="198"/>
      <c r="F1724" s="95"/>
      <c r="G1724" s="95"/>
      <c r="H1724" s="95"/>
      <c r="I1724" s="95"/>
      <c r="J1724" s="95"/>
      <c r="K1724" s="95"/>
      <c r="L1724" s="95"/>
      <c r="M1724" s="95"/>
      <c r="N1724" s="95"/>
      <c r="O1724" s="95"/>
      <c r="P1724" s="95"/>
      <c r="Q1724" s="95"/>
      <c r="R1724" s="95"/>
      <c r="S1724" s="95"/>
      <c r="T1724" s="95"/>
      <c r="U1724" s="95"/>
      <c r="V1724" s="95"/>
      <c r="W1724" s="95"/>
      <c r="X1724" s="95"/>
      <c r="Y1724" s="95"/>
      <c r="Z1724" s="95"/>
      <c r="AA1724" s="95"/>
      <c r="AB1724" s="95"/>
      <c r="AC1724" s="95"/>
      <c r="AD1724" s="95"/>
      <c r="AE1724" s="95"/>
      <c r="AF1724" s="95"/>
      <c r="AG1724" s="95"/>
      <c r="AH1724" s="316"/>
    </row>
    <row r="1725" spans="4:34">
      <c r="D1725" s="95"/>
      <c r="E1725" s="198"/>
      <c r="F1725" s="95"/>
      <c r="G1725" s="95"/>
      <c r="H1725" s="95"/>
      <c r="I1725" s="95"/>
      <c r="J1725" s="95"/>
      <c r="K1725" s="95"/>
      <c r="L1725" s="95"/>
      <c r="M1725" s="95"/>
      <c r="N1725" s="95"/>
      <c r="O1725" s="95"/>
      <c r="P1725" s="95"/>
      <c r="Q1725" s="95"/>
      <c r="R1725" s="95"/>
      <c r="S1725" s="95"/>
      <c r="T1725" s="95"/>
      <c r="U1725" s="95"/>
      <c r="V1725" s="95"/>
      <c r="W1725" s="95"/>
      <c r="X1725" s="95"/>
      <c r="Y1725" s="95"/>
      <c r="Z1725" s="95"/>
      <c r="AA1725" s="95"/>
      <c r="AB1725" s="95"/>
      <c r="AC1725" s="95"/>
      <c r="AD1725" s="95"/>
      <c r="AE1725" s="95"/>
      <c r="AF1725" s="95"/>
      <c r="AG1725" s="95"/>
      <c r="AH1725" s="316"/>
    </row>
    <row r="1726" spans="4:34">
      <c r="D1726" s="95"/>
      <c r="E1726" s="198"/>
      <c r="F1726" s="95"/>
      <c r="G1726" s="95"/>
      <c r="H1726" s="95"/>
      <c r="I1726" s="95"/>
      <c r="J1726" s="95"/>
      <c r="K1726" s="95"/>
      <c r="L1726" s="95"/>
      <c r="M1726" s="95"/>
      <c r="N1726" s="95"/>
      <c r="O1726" s="95"/>
      <c r="P1726" s="95"/>
      <c r="Q1726" s="95"/>
      <c r="R1726" s="95"/>
      <c r="S1726" s="95"/>
      <c r="T1726" s="95"/>
      <c r="U1726" s="95"/>
      <c r="V1726" s="95"/>
      <c r="W1726" s="95"/>
      <c r="X1726" s="95"/>
      <c r="Y1726" s="95"/>
      <c r="Z1726" s="95"/>
      <c r="AA1726" s="95"/>
      <c r="AB1726" s="95"/>
      <c r="AC1726" s="95"/>
      <c r="AD1726" s="95"/>
      <c r="AE1726" s="95"/>
      <c r="AF1726" s="95"/>
      <c r="AG1726" s="95"/>
      <c r="AH1726" s="316"/>
    </row>
    <row r="1727" spans="4:34">
      <c r="D1727" s="95"/>
      <c r="E1727" s="198"/>
      <c r="F1727" s="95"/>
      <c r="G1727" s="95"/>
      <c r="H1727" s="95"/>
      <c r="I1727" s="95"/>
      <c r="J1727" s="95"/>
      <c r="K1727" s="95"/>
      <c r="L1727" s="95"/>
      <c r="M1727" s="95"/>
      <c r="N1727" s="95"/>
      <c r="O1727" s="95"/>
      <c r="P1727" s="95"/>
      <c r="Q1727" s="95"/>
      <c r="R1727" s="95"/>
      <c r="S1727" s="95"/>
      <c r="T1727" s="95"/>
      <c r="U1727" s="95"/>
      <c r="V1727" s="95"/>
      <c r="W1727" s="95"/>
      <c r="X1727" s="95"/>
      <c r="Y1727" s="95"/>
      <c r="Z1727" s="95"/>
      <c r="AA1727" s="95"/>
      <c r="AB1727" s="95"/>
      <c r="AC1727" s="95"/>
      <c r="AD1727" s="95"/>
      <c r="AE1727" s="95"/>
      <c r="AF1727" s="95"/>
      <c r="AG1727" s="95"/>
      <c r="AH1727" s="316"/>
    </row>
    <row r="1728" spans="4:34">
      <c r="D1728" s="95"/>
      <c r="E1728" s="198"/>
      <c r="F1728" s="95"/>
      <c r="G1728" s="95"/>
      <c r="H1728" s="95"/>
      <c r="I1728" s="95"/>
      <c r="J1728" s="95"/>
      <c r="K1728" s="95"/>
      <c r="L1728" s="95"/>
      <c r="M1728" s="95"/>
      <c r="N1728" s="95"/>
      <c r="O1728" s="95"/>
      <c r="P1728" s="95"/>
      <c r="Q1728" s="95"/>
      <c r="R1728" s="95"/>
      <c r="S1728" s="95"/>
      <c r="T1728" s="95"/>
      <c r="U1728" s="95"/>
      <c r="V1728" s="95"/>
      <c r="W1728" s="95"/>
      <c r="X1728" s="95"/>
      <c r="Y1728" s="95"/>
      <c r="Z1728" s="95"/>
      <c r="AA1728" s="95"/>
      <c r="AB1728" s="95"/>
      <c r="AC1728" s="95"/>
      <c r="AD1728" s="95"/>
      <c r="AE1728" s="95"/>
      <c r="AF1728" s="95"/>
      <c r="AG1728" s="95"/>
      <c r="AH1728" s="316"/>
    </row>
    <row r="1729" spans="4:34">
      <c r="D1729" s="95"/>
      <c r="E1729" s="198"/>
      <c r="F1729" s="95"/>
      <c r="G1729" s="95"/>
      <c r="H1729" s="95"/>
      <c r="I1729" s="95"/>
      <c r="J1729" s="95"/>
      <c r="K1729" s="95"/>
      <c r="L1729" s="95"/>
      <c r="M1729" s="95"/>
      <c r="N1729" s="95"/>
      <c r="O1729" s="95"/>
      <c r="P1729" s="95"/>
      <c r="Q1729" s="95"/>
      <c r="R1729" s="95"/>
      <c r="S1729" s="95"/>
      <c r="T1729" s="95"/>
      <c r="U1729" s="95"/>
      <c r="V1729" s="95"/>
      <c r="W1729" s="95"/>
      <c r="X1729" s="95"/>
      <c r="Y1729" s="95"/>
      <c r="Z1729" s="95"/>
      <c r="AA1729" s="95"/>
      <c r="AB1729" s="95"/>
      <c r="AC1729" s="95"/>
      <c r="AD1729" s="95"/>
      <c r="AE1729" s="95"/>
      <c r="AF1729" s="95"/>
      <c r="AG1729" s="95"/>
      <c r="AH1729" s="316"/>
    </row>
    <row r="1730" spans="4:34">
      <c r="D1730" s="95"/>
      <c r="E1730" s="198"/>
      <c r="F1730" s="95"/>
      <c r="G1730" s="95"/>
      <c r="H1730" s="95"/>
      <c r="I1730" s="95"/>
      <c r="J1730" s="95"/>
      <c r="K1730" s="95"/>
      <c r="L1730" s="95"/>
      <c r="M1730" s="95"/>
      <c r="N1730" s="95"/>
      <c r="O1730" s="95"/>
      <c r="P1730" s="95"/>
      <c r="Q1730" s="95"/>
      <c r="R1730" s="95"/>
      <c r="S1730" s="95"/>
      <c r="T1730" s="95"/>
      <c r="U1730" s="95"/>
      <c r="V1730" s="95"/>
      <c r="W1730" s="95"/>
      <c r="X1730" s="95"/>
      <c r="Y1730" s="95"/>
      <c r="Z1730" s="95"/>
      <c r="AA1730" s="95"/>
      <c r="AB1730" s="95"/>
      <c r="AC1730" s="95"/>
      <c r="AD1730" s="95"/>
      <c r="AE1730" s="95"/>
      <c r="AF1730" s="95"/>
      <c r="AG1730" s="95"/>
      <c r="AH1730" s="316"/>
    </row>
    <row r="1731" spans="4:34">
      <c r="D1731" s="95"/>
      <c r="E1731" s="198"/>
      <c r="F1731" s="95"/>
      <c r="G1731" s="95"/>
      <c r="H1731" s="95"/>
      <c r="I1731" s="95"/>
      <c r="J1731" s="95"/>
      <c r="K1731" s="95"/>
      <c r="L1731" s="95"/>
      <c r="M1731" s="95"/>
      <c r="N1731" s="95"/>
      <c r="O1731" s="95"/>
      <c r="P1731" s="95"/>
      <c r="Q1731" s="95"/>
      <c r="R1731" s="95"/>
      <c r="S1731" s="95"/>
      <c r="T1731" s="95"/>
      <c r="U1731" s="95"/>
      <c r="V1731" s="95"/>
      <c r="W1731" s="95"/>
      <c r="X1731" s="95"/>
      <c r="Y1731" s="95"/>
      <c r="Z1731" s="95"/>
      <c r="AA1731" s="95"/>
      <c r="AB1731" s="95"/>
      <c r="AC1731" s="95"/>
      <c r="AD1731" s="95"/>
      <c r="AE1731" s="95"/>
      <c r="AF1731" s="95"/>
      <c r="AG1731" s="95"/>
      <c r="AH1731" s="316"/>
    </row>
    <row r="1732" spans="4:34">
      <c r="D1732" s="95"/>
      <c r="E1732" s="198"/>
      <c r="F1732" s="95"/>
      <c r="G1732" s="95"/>
      <c r="H1732" s="95"/>
      <c r="I1732" s="95"/>
      <c r="J1732" s="95"/>
      <c r="K1732" s="95"/>
      <c r="L1732" s="95"/>
      <c r="M1732" s="95"/>
      <c r="N1732" s="95"/>
      <c r="O1732" s="95"/>
      <c r="P1732" s="95"/>
      <c r="Q1732" s="95"/>
      <c r="R1732" s="95"/>
      <c r="S1732" s="95"/>
      <c r="T1732" s="95"/>
      <c r="U1732" s="95"/>
      <c r="V1732" s="95"/>
      <c r="W1732" s="95"/>
      <c r="X1732" s="95"/>
      <c r="Y1732" s="95"/>
      <c r="Z1732" s="95"/>
      <c r="AA1732" s="95"/>
      <c r="AB1732" s="95"/>
      <c r="AC1732" s="95"/>
      <c r="AD1732" s="95"/>
      <c r="AE1732" s="95"/>
      <c r="AF1732" s="95"/>
      <c r="AG1732" s="95"/>
      <c r="AH1732" s="316"/>
    </row>
    <row r="1733" spans="4:34">
      <c r="D1733" s="95"/>
      <c r="E1733" s="198"/>
      <c r="F1733" s="95"/>
      <c r="G1733" s="95"/>
      <c r="H1733" s="95"/>
      <c r="I1733" s="95"/>
      <c r="J1733" s="95"/>
      <c r="K1733" s="95"/>
      <c r="L1733" s="95"/>
      <c r="M1733" s="95"/>
      <c r="N1733" s="95"/>
      <c r="O1733" s="95"/>
      <c r="P1733" s="95"/>
      <c r="Q1733" s="95"/>
      <c r="R1733" s="95"/>
      <c r="S1733" s="95"/>
      <c r="T1733" s="95"/>
      <c r="U1733" s="95"/>
      <c r="V1733" s="95"/>
      <c r="W1733" s="95"/>
      <c r="X1733" s="95"/>
      <c r="Y1733" s="95"/>
      <c r="Z1733" s="95"/>
      <c r="AA1733" s="95"/>
      <c r="AB1733" s="95"/>
      <c r="AC1733" s="95"/>
      <c r="AD1733" s="95"/>
      <c r="AE1733" s="95"/>
      <c r="AF1733" s="95"/>
      <c r="AG1733" s="95"/>
      <c r="AH1733" s="316"/>
    </row>
    <row r="1734" spans="4:34">
      <c r="D1734" s="95"/>
      <c r="E1734" s="198"/>
      <c r="F1734" s="95"/>
      <c r="G1734" s="95"/>
      <c r="H1734" s="95"/>
      <c r="I1734" s="95"/>
      <c r="J1734" s="95"/>
      <c r="K1734" s="95"/>
      <c r="L1734" s="95"/>
      <c r="M1734" s="95"/>
      <c r="N1734" s="95"/>
      <c r="O1734" s="95"/>
      <c r="P1734" s="95"/>
      <c r="Q1734" s="95"/>
      <c r="R1734" s="95"/>
      <c r="S1734" s="95"/>
      <c r="T1734" s="95"/>
      <c r="U1734" s="95"/>
      <c r="V1734" s="95"/>
      <c r="W1734" s="95"/>
      <c r="X1734" s="95"/>
      <c r="Y1734" s="95"/>
      <c r="Z1734" s="95"/>
      <c r="AA1734" s="95"/>
      <c r="AB1734" s="95"/>
      <c r="AC1734" s="95"/>
      <c r="AD1734" s="95"/>
      <c r="AE1734" s="95"/>
      <c r="AF1734" s="95"/>
      <c r="AG1734" s="95"/>
      <c r="AH1734" s="316"/>
    </row>
    <row r="1735" spans="4:34">
      <c r="D1735" s="95"/>
      <c r="E1735" s="198"/>
      <c r="F1735" s="95"/>
      <c r="G1735" s="95"/>
      <c r="H1735" s="95"/>
      <c r="I1735" s="95"/>
      <c r="J1735" s="95"/>
      <c r="K1735" s="95"/>
      <c r="L1735" s="95"/>
      <c r="M1735" s="95"/>
      <c r="N1735" s="95"/>
      <c r="O1735" s="95"/>
      <c r="P1735" s="95"/>
      <c r="Q1735" s="95"/>
      <c r="R1735" s="95"/>
      <c r="S1735" s="95"/>
      <c r="T1735" s="95"/>
      <c r="U1735" s="95"/>
      <c r="V1735" s="95"/>
      <c r="W1735" s="95"/>
      <c r="X1735" s="95"/>
      <c r="Y1735" s="95"/>
      <c r="Z1735" s="95"/>
      <c r="AA1735" s="95"/>
      <c r="AB1735" s="95"/>
      <c r="AC1735" s="95"/>
      <c r="AD1735" s="95"/>
      <c r="AE1735" s="95"/>
      <c r="AF1735" s="95"/>
      <c r="AG1735" s="95"/>
      <c r="AH1735" s="316"/>
    </row>
    <row r="1736" spans="4:34">
      <c r="D1736" s="95"/>
      <c r="E1736" s="198"/>
      <c r="F1736" s="95"/>
      <c r="G1736" s="95"/>
      <c r="H1736" s="95"/>
      <c r="I1736" s="95"/>
      <c r="J1736" s="95"/>
      <c r="K1736" s="95"/>
      <c r="L1736" s="95"/>
      <c r="M1736" s="95"/>
      <c r="N1736" s="95"/>
      <c r="O1736" s="95"/>
      <c r="P1736" s="95"/>
      <c r="Q1736" s="95"/>
      <c r="R1736" s="95"/>
      <c r="S1736" s="95"/>
      <c r="T1736" s="95"/>
      <c r="U1736" s="95"/>
      <c r="V1736" s="95"/>
      <c r="W1736" s="95"/>
      <c r="X1736" s="95"/>
      <c r="Y1736" s="95"/>
      <c r="Z1736" s="95"/>
      <c r="AA1736" s="95"/>
      <c r="AB1736" s="95"/>
      <c r="AC1736" s="95"/>
      <c r="AD1736" s="95"/>
      <c r="AE1736" s="95"/>
      <c r="AF1736" s="95"/>
      <c r="AG1736" s="95"/>
      <c r="AH1736" s="316"/>
    </row>
    <row r="1737" spans="4:34">
      <c r="D1737" s="95"/>
      <c r="E1737" s="198"/>
      <c r="F1737" s="95"/>
      <c r="G1737" s="95"/>
      <c r="H1737" s="95"/>
      <c r="I1737" s="95"/>
      <c r="J1737" s="95"/>
      <c r="K1737" s="95"/>
      <c r="L1737" s="95"/>
      <c r="M1737" s="95"/>
      <c r="N1737" s="95"/>
      <c r="O1737" s="95"/>
      <c r="P1737" s="95"/>
      <c r="Q1737" s="95"/>
      <c r="R1737" s="95"/>
      <c r="S1737" s="95"/>
      <c r="T1737" s="95"/>
      <c r="U1737" s="95"/>
      <c r="V1737" s="95"/>
      <c r="W1737" s="95"/>
      <c r="X1737" s="95"/>
      <c r="Y1737" s="95"/>
      <c r="Z1737" s="95"/>
      <c r="AA1737" s="95"/>
      <c r="AB1737" s="95"/>
      <c r="AC1737" s="95"/>
      <c r="AD1737" s="95"/>
      <c r="AE1737" s="95"/>
      <c r="AF1737" s="95"/>
      <c r="AG1737" s="95"/>
      <c r="AH1737" s="316"/>
    </row>
    <row r="1738" spans="4:34">
      <c r="D1738" s="95"/>
      <c r="E1738" s="198"/>
      <c r="F1738" s="95"/>
      <c r="G1738" s="95"/>
      <c r="H1738" s="95"/>
      <c r="I1738" s="95"/>
      <c r="J1738" s="95"/>
      <c r="K1738" s="95"/>
      <c r="L1738" s="95"/>
      <c r="M1738" s="95"/>
      <c r="N1738" s="95"/>
      <c r="O1738" s="95"/>
      <c r="P1738" s="95"/>
      <c r="Q1738" s="95"/>
      <c r="R1738" s="95"/>
      <c r="S1738" s="95"/>
      <c r="T1738" s="95"/>
      <c r="U1738" s="95"/>
      <c r="V1738" s="95"/>
      <c r="W1738" s="95"/>
      <c r="X1738" s="95"/>
      <c r="Y1738" s="95"/>
      <c r="Z1738" s="95"/>
      <c r="AA1738" s="95"/>
      <c r="AB1738" s="95"/>
      <c r="AC1738" s="95"/>
      <c r="AD1738" s="95"/>
      <c r="AE1738" s="95"/>
      <c r="AF1738" s="95"/>
      <c r="AG1738" s="95"/>
      <c r="AH1738" s="316"/>
    </row>
    <row r="1739" spans="4:34">
      <c r="D1739" s="95"/>
      <c r="E1739" s="198"/>
      <c r="F1739" s="95"/>
      <c r="G1739" s="95"/>
      <c r="H1739" s="95"/>
      <c r="I1739" s="95"/>
      <c r="J1739" s="95"/>
      <c r="K1739" s="95"/>
      <c r="L1739" s="95"/>
      <c r="M1739" s="95"/>
      <c r="N1739" s="95"/>
      <c r="O1739" s="95"/>
      <c r="P1739" s="95"/>
      <c r="Q1739" s="95"/>
      <c r="R1739" s="95"/>
      <c r="S1739" s="95"/>
      <c r="T1739" s="95"/>
      <c r="U1739" s="95"/>
      <c r="V1739" s="95"/>
      <c r="W1739" s="95"/>
      <c r="X1739" s="95"/>
      <c r="Y1739" s="95"/>
      <c r="Z1739" s="95"/>
      <c r="AA1739" s="95"/>
      <c r="AB1739" s="95"/>
      <c r="AC1739" s="95"/>
      <c r="AD1739" s="95"/>
      <c r="AE1739" s="95"/>
      <c r="AF1739" s="95"/>
      <c r="AG1739" s="95"/>
      <c r="AH1739" s="316"/>
    </row>
    <row r="1740" spans="4:34">
      <c r="D1740" s="95"/>
      <c r="E1740" s="198"/>
      <c r="F1740" s="95"/>
      <c r="G1740" s="95"/>
      <c r="H1740" s="95"/>
      <c r="I1740" s="95"/>
      <c r="J1740" s="95"/>
      <c r="K1740" s="95"/>
      <c r="L1740" s="95"/>
      <c r="M1740" s="95"/>
      <c r="N1740" s="95"/>
      <c r="O1740" s="95"/>
      <c r="P1740" s="95"/>
      <c r="Q1740" s="95"/>
      <c r="R1740" s="95"/>
      <c r="S1740" s="95"/>
      <c r="T1740" s="95"/>
      <c r="U1740" s="95"/>
      <c r="V1740" s="95"/>
      <c r="W1740" s="95"/>
      <c r="X1740" s="95"/>
      <c r="Y1740" s="95"/>
      <c r="Z1740" s="95"/>
      <c r="AA1740" s="95"/>
      <c r="AB1740" s="95"/>
      <c r="AC1740" s="95"/>
      <c r="AD1740" s="95"/>
      <c r="AE1740" s="95"/>
      <c r="AF1740" s="95"/>
      <c r="AG1740" s="95"/>
      <c r="AH1740" s="316"/>
    </row>
    <row r="1741" spans="4:34">
      <c r="D1741" s="95"/>
      <c r="E1741" s="198"/>
      <c r="F1741" s="95"/>
      <c r="G1741" s="95"/>
      <c r="H1741" s="95"/>
      <c r="I1741" s="95"/>
      <c r="J1741" s="95"/>
      <c r="K1741" s="95"/>
      <c r="L1741" s="95"/>
      <c r="M1741" s="95"/>
      <c r="N1741" s="95"/>
      <c r="O1741" s="95"/>
      <c r="P1741" s="95"/>
      <c r="Q1741" s="95"/>
      <c r="R1741" s="95"/>
      <c r="S1741" s="95"/>
      <c r="T1741" s="95"/>
      <c r="U1741" s="95"/>
      <c r="V1741" s="95"/>
      <c r="W1741" s="95"/>
      <c r="X1741" s="95"/>
      <c r="Y1741" s="95"/>
      <c r="Z1741" s="95"/>
      <c r="AA1741" s="95"/>
      <c r="AB1741" s="95"/>
      <c r="AC1741" s="95"/>
      <c r="AD1741" s="95"/>
      <c r="AE1741" s="95"/>
      <c r="AF1741" s="95"/>
      <c r="AG1741" s="95"/>
      <c r="AH1741" s="316"/>
    </row>
    <row r="1742" spans="4:34">
      <c r="D1742" s="95"/>
      <c r="E1742" s="198"/>
      <c r="F1742" s="95"/>
      <c r="G1742" s="95"/>
      <c r="H1742" s="95"/>
      <c r="I1742" s="95"/>
      <c r="J1742" s="95"/>
      <c r="K1742" s="95"/>
      <c r="L1742" s="95"/>
      <c r="M1742" s="95"/>
      <c r="N1742" s="95"/>
      <c r="O1742" s="95"/>
      <c r="P1742" s="95"/>
      <c r="Q1742" s="95"/>
      <c r="R1742" s="95"/>
      <c r="S1742" s="95"/>
      <c r="T1742" s="95"/>
      <c r="U1742" s="95"/>
      <c r="V1742" s="95"/>
      <c r="W1742" s="95"/>
      <c r="X1742" s="95"/>
      <c r="Y1742" s="95"/>
      <c r="Z1742" s="95"/>
      <c r="AA1742" s="95"/>
      <c r="AB1742" s="95"/>
      <c r="AC1742" s="95"/>
      <c r="AD1742" s="95"/>
      <c r="AE1742" s="95"/>
      <c r="AF1742" s="95"/>
      <c r="AG1742" s="95"/>
      <c r="AH1742" s="316"/>
    </row>
    <row r="1743" spans="4:34">
      <c r="D1743" s="95"/>
      <c r="E1743" s="198"/>
      <c r="F1743" s="95"/>
      <c r="G1743" s="95"/>
      <c r="H1743" s="95"/>
      <c r="I1743" s="95"/>
      <c r="J1743" s="95"/>
      <c r="K1743" s="95"/>
      <c r="L1743" s="95"/>
      <c r="M1743" s="95"/>
      <c r="N1743" s="95"/>
      <c r="O1743" s="95"/>
      <c r="P1743" s="95"/>
      <c r="Q1743" s="95"/>
      <c r="R1743" s="95"/>
      <c r="S1743" s="95"/>
      <c r="T1743" s="95"/>
      <c r="U1743" s="95"/>
      <c r="V1743" s="95"/>
      <c r="W1743" s="95"/>
      <c r="X1743" s="95"/>
      <c r="Y1743" s="95"/>
      <c r="Z1743" s="95"/>
      <c r="AA1743" s="95"/>
      <c r="AB1743" s="95"/>
      <c r="AC1743" s="95"/>
      <c r="AD1743" s="95"/>
      <c r="AE1743" s="95"/>
      <c r="AF1743" s="95"/>
      <c r="AG1743" s="95"/>
      <c r="AH1743" s="316"/>
    </row>
    <row r="1744" spans="4:34">
      <c r="D1744" s="95"/>
      <c r="E1744" s="198"/>
      <c r="F1744" s="95"/>
      <c r="G1744" s="95"/>
      <c r="H1744" s="95"/>
      <c r="I1744" s="95"/>
      <c r="J1744" s="95"/>
      <c r="K1744" s="95"/>
      <c r="L1744" s="95"/>
      <c r="M1744" s="95"/>
      <c r="N1744" s="95"/>
      <c r="O1744" s="95"/>
      <c r="P1744" s="95"/>
      <c r="Q1744" s="95"/>
      <c r="R1744" s="95"/>
      <c r="S1744" s="95"/>
      <c r="T1744" s="95"/>
      <c r="U1744" s="95"/>
      <c r="V1744" s="95"/>
      <c r="W1744" s="95"/>
      <c r="X1744" s="95"/>
      <c r="Y1744" s="95"/>
      <c r="Z1744" s="95"/>
      <c r="AA1744" s="95"/>
      <c r="AB1744" s="95"/>
      <c r="AC1744" s="95"/>
      <c r="AD1744" s="95"/>
      <c r="AE1744" s="95"/>
      <c r="AF1744" s="95"/>
      <c r="AG1744" s="95"/>
      <c r="AH1744" s="316"/>
    </row>
    <row r="1745" spans="4:34">
      <c r="D1745" s="95"/>
      <c r="E1745" s="198"/>
      <c r="F1745" s="95"/>
      <c r="G1745" s="95"/>
      <c r="H1745" s="95"/>
      <c r="I1745" s="95"/>
      <c r="J1745" s="95"/>
      <c r="K1745" s="95"/>
      <c r="L1745" s="95"/>
      <c r="M1745" s="95"/>
      <c r="N1745" s="95"/>
      <c r="O1745" s="95"/>
      <c r="P1745" s="95"/>
      <c r="Q1745" s="95"/>
      <c r="R1745" s="95"/>
      <c r="S1745" s="95"/>
      <c r="T1745" s="95"/>
      <c r="U1745" s="95"/>
      <c r="V1745" s="95"/>
      <c r="W1745" s="95"/>
      <c r="X1745" s="95"/>
      <c r="Y1745" s="95"/>
      <c r="Z1745" s="95"/>
      <c r="AA1745" s="95"/>
      <c r="AB1745" s="95"/>
      <c r="AC1745" s="95"/>
      <c r="AD1745" s="95"/>
      <c r="AE1745" s="95"/>
      <c r="AF1745" s="95"/>
      <c r="AG1745" s="95"/>
      <c r="AH1745" s="316"/>
    </row>
    <row r="1746" spans="4:34">
      <c r="D1746" s="95"/>
      <c r="E1746" s="198"/>
      <c r="F1746" s="95"/>
      <c r="G1746" s="95"/>
      <c r="H1746" s="95"/>
      <c r="I1746" s="95"/>
      <c r="J1746" s="95"/>
      <c r="K1746" s="95"/>
      <c r="L1746" s="95"/>
      <c r="M1746" s="95"/>
      <c r="N1746" s="95"/>
      <c r="O1746" s="95"/>
      <c r="P1746" s="95"/>
      <c r="Q1746" s="95"/>
      <c r="R1746" s="95"/>
      <c r="S1746" s="95"/>
      <c r="T1746" s="95"/>
      <c r="U1746" s="95"/>
      <c r="V1746" s="95"/>
      <c r="W1746" s="95"/>
      <c r="X1746" s="95"/>
      <c r="Y1746" s="95"/>
      <c r="Z1746" s="95"/>
      <c r="AA1746" s="95"/>
      <c r="AB1746" s="95"/>
      <c r="AC1746" s="95"/>
      <c r="AD1746" s="95"/>
      <c r="AE1746" s="95"/>
      <c r="AF1746" s="95"/>
      <c r="AG1746" s="95"/>
      <c r="AH1746" s="316"/>
    </row>
    <row r="1747" spans="4:34">
      <c r="D1747" s="95"/>
      <c r="E1747" s="198"/>
      <c r="F1747" s="95"/>
      <c r="G1747" s="95"/>
      <c r="H1747" s="95"/>
      <c r="I1747" s="95"/>
      <c r="J1747" s="95"/>
      <c r="K1747" s="95"/>
      <c r="L1747" s="95"/>
      <c r="M1747" s="95"/>
      <c r="N1747" s="95"/>
      <c r="O1747" s="95"/>
      <c r="P1747" s="95"/>
      <c r="Q1747" s="95"/>
      <c r="R1747" s="95"/>
      <c r="S1747" s="95"/>
      <c r="T1747" s="95"/>
      <c r="U1747" s="95"/>
      <c r="V1747" s="95"/>
      <c r="W1747" s="95"/>
      <c r="X1747" s="95"/>
      <c r="Y1747" s="95"/>
      <c r="Z1747" s="95"/>
      <c r="AA1747" s="95"/>
      <c r="AB1747" s="95"/>
      <c r="AC1747" s="95"/>
      <c r="AD1747" s="95"/>
      <c r="AE1747" s="95"/>
      <c r="AF1747" s="95"/>
      <c r="AG1747" s="95"/>
      <c r="AH1747" s="316"/>
    </row>
    <row r="1748" spans="4:34">
      <c r="D1748" s="95"/>
      <c r="E1748" s="198"/>
      <c r="F1748" s="95"/>
      <c r="G1748" s="95"/>
      <c r="H1748" s="95"/>
      <c r="I1748" s="95"/>
      <c r="J1748" s="95"/>
      <c r="K1748" s="95"/>
      <c r="L1748" s="95"/>
      <c r="M1748" s="95"/>
      <c r="N1748" s="95"/>
      <c r="O1748" s="95"/>
      <c r="P1748" s="95"/>
      <c r="Q1748" s="95"/>
      <c r="R1748" s="95"/>
      <c r="S1748" s="95"/>
      <c r="T1748" s="95"/>
      <c r="U1748" s="95"/>
      <c r="V1748" s="95"/>
      <c r="W1748" s="95"/>
      <c r="X1748" s="95"/>
      <c r="Y1748" s="95"/>
      <c r="Z1748" s="95"/>
      <c r="AA1748" s="95"/>
      <c r="AB1748" s="95"/>
      <c r="AC1748" s="95"/>
      <c r="AD1748" s="95"/>
      <c r="AE1748" s="95"/>
      <c r="AF1748" s="95"/>
      <c r="AG1748" s="95"/>
      <c r="AH1748" s="316"/>
    </row>
    <row r="1749" spans="4:34">
      <c r="D1749" s="95"/>
      <c r="E1749" s="198"/>
      <c r="F1749" s="95"/>
      <c r="G1749" s="95"/>
      <c r="H1749" s="95"/>
      <c r="I1749" s="95"/>
      <c r="J1749" s="95"/>
      <c r="K1749" s="95"/>
      <c r="L1749" s="95"/>
      <c r="M1749" s="95"/>
      <c r="N1749" s="95"/>
      <c r="O1749" s="95"/>
      <c r="P1749" s="95"/>
      <c r="Q1749" s="95"/>
      <c r="R1749" s="95"/>
      <c r="S1749" s="95"/>
      <c r="T1749" s="95"/>
      <c r="U1749" s="95"/>
      <c r="V1749" s="95"/>
      <c r="W1749" s="95"/>
      <c r="X1749" s="95"/>
      <c r="Y1749" s="95"/>
      <c r="Z1749" s="95"/>
      <c r="AA1749" s="95"/>
      <c r="AB1749" s="95"/>
      <c r="AC1749" s="95"/>
      <c r="AD1749" s="95"/>
      <c r="AE1749" s="95"/>
      <c r="AF1749" s="95"/>
      <c r="AG1749" s="95"/>
      <c r="AH1749" s="316"/>
    </row>
    <row r="1750" spans="4:34">
      <c r="D1750" s="95"/>
      <c r="E1750" s="198"/>
      <c r="F1750" s="95"/>
      <c r="G1750" s="95"/>
      <c r="H1750" s="95"/>
      <c r="I1750" s="95"/>
      <c r="J1750" s="95"/>
      <c r="K1750" s="95"/>
      <c r="L1750" s="95"/>
      <c r="M1750" s="95"/>
      <c r="N1750" s="95"/>
      <c r="O1750" s="95"/>
      <c r="P1750" s="95"/>
      <c r="Q1750" s="95"/>
      <c r="R1750" s="95"/>
      <c r="S1750" s="95"/>
      <c r="T1750" s="95"/>
      <c r="U1750" s="95"/>
      <c r="V1750" s="95"/>
      <c r="W1750" s="95"/>
      <c r="X1750" s="95"/>
      <c r="Y1750" s="95"/>
      <c r="Z1750" s="95"/>
      <c r="AA1750" s="95"/>
      <c r="AB1750" s="95"/>
      <c r="AC1750" s="95"/>
      <c r="AD1750" s="95"/>
      <c r="AE1750" s="95"/>
      <c r="AF1750" s="95"/>
      <c r="AG1750" s="95"/>
      <c r="AH1750" s="316"/>
    </row>
    <row r="1751" spans="4:34">
      <c r="D1751" s="95"/>
      <c r="E1751" s="198"/>
      <c r="F1751" s="95"/>
      <c r="G1751" s="95"/>
      <c r="H1751" s="95"/>
      <c r="I1751" s="95"/>
      <c r="J1751" s="95"/>
      <c r="K1751" s="95"/>
      <c r="L1751" s="95"/>
      <c r="M1751" s="95"/>
      <c r="N1751" s="95"/>
      <c r="O1751" s="95"/>
      <c r="P1751" s="95"/>
      <c r="Q1751" s="95"/>
      <c r="R1751" s="95"/>
      <c r="S1751" s="95"/>
      <c r="T1751" s="95"/>
      <c r="U1751" s="95"/>
      <c r="V1751" s="95"/>
      <c r="W1751" s="95"/>
      <c r="X1751" s="95"/>
      <c r="Y1751" s="95"/>
      <c r="Z1751" s="95"/>
      <c r="AA1751" s="95"/>
      <c r="AB1751" s="95"/>
      <c r="AC1751" s="95"/>
      <c r="AD1751" s="95"/>
      <c r="AE1751" s="95"/>
      <c r="AF1751" s="95"/>
      <c r="AG1751" s="95"/>
      <c r="AH1751" s="316"/>
    </row>
    <row r="1752" spans="4:34">
      <c r="D1752" s="95"/>
      <c r="E1752" s="198"/>
      <c r="F1752" s="95"/>
      <c r="G1752" s="95"/>
      <c r="H1752" s="95"/>
      <c r="I1752" s="95"/>
      <c r="J1752" s="95"/>
      <c r="K1752" s="95"/>
      <c r="L1752" s="95"/>
      <c r="M1752" s="95"/>
      <c r="N1752" s="95"/>
      <c r="O1752" s="95"/>
      <c r="P1752" s="95"/>
      <c r="Q1752" s="95"/>
      <c r="R1752" s="95"/>
      <c r="S1752" s="95"/>
      <c r="T1752" s="95"/>
      <c r="U1752" s="95"/>
      <c r="V1752" s="95"/>
      <c r="W1752" s="95"/>
      <c r="X1752" s="95"/>
      <c r="Y1752" s="95"/>
      <c r="Z1752" s="95"/>
      <c r="AA1752" s="95"/>
      <c r="AB1752" s="95"/>
      <c r="AC1752" s="95"/>
      <c r="AD1752" s="95"/>
      <c r="AE1752" s="95"/>
      <c r="AF1752" s="95"/>
      <c r="AG1752" s="95"/>
      <c r="AH1752" s="316"/>
    </row>
    <row r="1753" spans="4:34">
      <c r="D1753" s="95"/>
      <c r="E1753" s="198"/>
      <c r="F1753" s="95"/>
      <c r="G1753" s="95"/>
      <c r="H1753" s="95"/>
      <c r="I1753" s="95"/>
      <c r="J1753" s="95"/>
      <c r="K1753" s="95"/>
      <c r="L1753" s="95"/>
      <c r="M1753" s="95"/>
      <c r="N1753" s="95"/>
      <c r="O1753" s="95"/>
      <c r="P1753" s="95"/>
      <c r="Q1753" s="95"/>
      <c r="R1753" s="95"/>
      <c r="S1753" s="95"/>
      <c r="T1753" s="95"/>
      <c r="U1753" s="95"/>
      <c r="V1753" s="95"/>
      <c r="W1753" s="95"/>
      <c r="X1753" s="95"/>
      <c r="Y1753" s="95"/>
      <c r="Z1753" s="95"/>
      <c r="AA1753" s="95"/>
      <c r="AB1753" s="95"/>
      <c r="AC1753" s="95"/>
      <c r="AD1753" s="95"/>
      <c r="AE1753" s="95"/>
      <c r="AF1753" s="95"/>
      <c r="AG1753" s="95"/>
      <c r="AH1753" s="316"/>
    </row>
    <row r="1754" spans="4:34">
      <c r="D1754" s="95"/>
      <c r="E1754" s="198"/>
      <c r="F1754" s="95"/>
      <c r="G1754" s="95"/>
      <c r="H1754" s="95"/>
      <c r="I1754" s="95"/>
      <c r="J1754" s="95"/>
      <c r="K1754" s="95"/>
      <c r="L1754" s="95"/>
      <c r="M1754" s="95"/>
      <c r="N1754" s="95"/>
      <c r="O1754" s="95"/>
      <c r="P1754" s="95"/>
      <c r="Q1754" s="95"/>
      <c r="R1754" s="95"/>
      <c r="S1754" s="95"/>
      <c r="T1754" s="95"/>
      <c r="U1754" s="95"/>
      <c r="V1754" s="95"/>
      <c r="W1754" s="95"/>
      <c r="X1754" s="95"/>
      <c r="Y1754" s="95"/>
      <c r="Z1754" s="95"/>
      <c r="AA1754" s="95"/>
      <c r="AB1754" s="95"/>
      <c r="AC1754" s="95"/>
      <c r="AD1754" s="95"/>
      <c r="AE1754" s="95"/>
      <c r="AF1754" s="95"/>
      <c r="AG1754" s="95"/>
      <c r="AH1754" s="316"/>
    </row>
    <row r="1755" spans="4:34">
      <c r="D1755" s="95"/>
      <c r="E1755" s="198"/>
      <c r="F1755" s="95"/>
      <c r="G1755" s="95"/>
      <c r="H1755" s="95"/>
      <c r="I1755" s="95"/>
      <c r="J1755" s="95"/>
      <c r="K1755" s="95"/>
      <c r="L1755" s="95"/>
      <c r="M1755" s="95"/>
      <c r="N1755" s="95"/>
      <c r="O1755" s="95"/>
      <c r="P1755" s="95"/>
      <c r="Q1755" s="95"/>
      <c r="R1755" s="95"/>
      <c r="S1755" s="95"/>
      <c r="T1755" s="95"/>
      <c r="U1755" s="95"/>
      <c r="V1755" s="95"/>
      <c r="W1755" s="95"/>
      <c r="X1755" s="95"/>
      <c r="Y1755" s="95"/>
      <c r="Z1755" s="95"/>
      <c r="AA1755" s="95"/>
      <c r="AB1755" s="95"/>
      <c r="AC1755" s="95"/>
      <c r="AD1755" s="95"/>
      <c r="AE1755" s="95"/>
      <c r="AF1755" s="95"/>
      <c r="AG1755" s="95"/>
      <c r="AH1755" s="316"/>
    </row>
    <row r="1756" spans="4:34">
      <c r="D1756" s="95"/>
      <c r="E1756" s="198"/>
      <c r="F1756" s="95"/>
      <c r="G1756" s="95"/>
      <c r="H1756" s="95"/>
      <c r="I1756" s="95"/>
      <c r="J1756" s="95"/>
      <c r="K1756" s="95"/>
      <c r="L1756" s="95"/>
      <c r="M1756" s="95"/>
      <c r="N1756" s="95"/>
      <c r="O1756" s="95"/>
      <c r="P1756" s="95"/>
      <c r="Q1756" s="95"/>
      <c r="R1756" s="95"/>
      <c r="S1756" s="95"/>
      <c r="T1756" s="95"/>
      <c r="U1756" s="95"/>
      <c r="V1756" s="95"/>
      <c r="W1756" s="95"/>
      <c r="X1756" s="95"/>
      <c r="Y1756" s="95"/>
      <c r="Z1756" s="95"/>
      <c r="AA1756" s="95"/>
      <c r="AB1756" s="95"/>
      <c r="AC1756" s="95"/>
      <c r="AD1756" s="95"/>
      <c r="AE1756" s="95"/>
      <c r="AF1756" s="95"/>
      <c r="AG1756" s="95"/>
      <c r="AH1756" s="316"/>
    </row>
    <row r="1757" spans="4:34">
      <c r="D1757" s="95"/>
      <c r="E1757" s="198"/>
      <c r="F1757" s="95"/>
      <c r="G1757" s="95"/>
      <c r="H1757" s="95"/>
      <c r="I1757" s="95"/>
      <c r="J1757" s="95"/>
      <c r="K1757" s="95"/>
      <c r="L1757" s="95"/>
      <c r="M1757" s="95"/>
      <c r="N1757" s="95"/>
      <c r="O1757" s="95"/>
      <c r="P1757" s="95"/>
      <c r="Q1757" s="95"/>
      <c r="R1757" s="95"/>
      <c r="S1757" s="95"/>
      <c r="T1757" s="95"/>
      <c r="U1757" s="95"/>
      <c r="V1757" s="95"/>
      <c r="W1757" s="95"/>
      <c r="X1757" s="95"/>
      <c r="Y1757" s="95"/>
      <c r="Z1757" s="95"/>
      <c r="AA1757" s="95"/>
      <c r="AB1757" s="95"/>
      <c r="AC1757" s="95"/>
      <c r="AD1757" s="95"/>
      <c r="AE1757" s="95"/>
      <c r="AF1757" s="95"/>
      <c r="AG1757" s="95"/>
      <c r="AH1757" s="316"/>
    </row>
    <row r="1758" spans="4:34">
      <c r="D1758" s="95"/>
      <c r="E1758" s="198"/>
      <c r="F1758" s="95"/>
      <c r="G1758" s="95"/>
      <c r="H1758" s="95"/>
      <c r="I1758" s="95"/>
      <c r="J1758" s="95"/>
      <c r="K1758" s="95"/>
      <c r="L1758" s="95"/>
      <c r="M1758" s="95"/>
      <c r="N1758" s="95"/>
      <c r="O1758" s="95"/>
      <c r="P1758" s="95"/>
      <c r="Q1758" s="95"/>
      <c r="R1758" s="95"/>
      <c r="S1758" s="95"/>
      <c r="T1758" s="95"/>
      <c r="U1758" s="95"/>
      <c r="V1758" s="95"/>
      <c r="W1758" s="95"/>
      <c r="X1758" s="95"/>
      <c r="Y1758" s="95"/>
      <c r="Z1758" s="95"/>
      <c r="AA1758" s="95"/>
      <c r="AB1758" s="95"/>
      <c r="AC1758" s="95"/>
      <c r="AD1758" s="95"/>
      <c r="AE1758" s="95"/>
      <c r="AF1758" s="95"/>
      <c r="AG1758" s="95"/>
      <c r="AH1758" s="316"/>
    </row>
    <row r="1759" spans="4:34">
      <c r="D1759" s="95"/>
      <c r="E1759" s="198"/>
      <c r="F1759" s="95"/>
      <c r="G1759" s="95"/>
      <c r="H1759" s="95"/>
      <c r="I1759" s="95"/>
      <c r="J1759" s="95"/>
      <c r="K1759" s="95"/>
      <c r="L1759" s="95"/>
      <c r="M1759" s="95"/>
      <c r="N1759" s="95"/>
      <c r="O1759" s="95"/>
      <c r="P1759" s="95"/>
      <c r="Q1759" s="95"/>
      <c r="R1759" s="95"/>
      <c r="S1759" s="95"/>
      <c r="T1759" s="95"/>
      <c r="U1759" s="95"/>
      <c r="V1759" s="95"/>
      <c r="W1759" s="95"/>
      <c r="X1759" s="95"/>
      <c r="Y1759" s="95"/>
      <c r="Z1759" s="95"/>
      <c r="AA1759" s="95"/>
      <c r="AB1759" s="95"/>
      <c r="AC1759" s="95"/>
      <c r="AD1759" s="95"/>
      <c r="AE1759" s="95"/>
      <c r="AF1759" s="95"/>
      <c r="AG1759" s="95"/>
      <c r="AH1759" s="316"/>
    </row>
    <row r="1760" spans="4:34">
      <c r="D1760" s="95"/>
      <c r="E1760" s="198"/>
      <c r="F1760" s="95"/>
      <c r="G1760" s="95"/>
      <c r="H1760" s="95"/>
      <c r="I1760" s="95"/>
      <c r="J1760" s="95"/>
      <c r="K1760" s="95"/>
      <c r="L1760" s="95"/>
      <c r="M1760" s="95"/>
      <c r="N1760" s="95"/>
      <c r="O1760" s="95"/>
      <c r="P1760" s="95"/>
      <c r="Q1760" s="95"/>
      <c r="R1760" s="95"/>
      <c r="S1760" s="95"/>
      <c r="T1760" s="95"/>
      <c r="U1760" s="95"/>
      <c r="V1760" s="95"/>
      <c r="W1760" s="95"/>
      <c r="X1760" s="95"/>
      <c r="Y1760" s="95"/>
      <c r="Z1760" s="95"/>
      <c r="AA1760" s="95"/>
      <c r="AB1760" s="95"/>
      <c r="AC1760" s="95"/>
      <c r="AD1760" s="95"/>
      <c r="AE1760" s="95"/>
      <c r="AF1760" s="95"/>
      <c r="AG1760" s="95"/>
      <c r="AH1760" s="316"/>
    </row>
    <row r="1761" spans="4:34">
      <c r="D1761" s="95"/>
      <c r="E1761" s="198"/>
      <c r="F1761" s="95"/>
      <c r="G1761" s="95"/>
      <c r="H1761" s="95"/>
      <c r="I1761" s="95"/>
      <c r="J1761" s="95"/>
      <c r="K1761" s="95"/>
      <c r="L1761" s="95"/>
      <c r="M1761" s="95"/>
      <c r="N1761" s="95"/>
      <c r="O1761" s="95"/>
      <c r="P1761" s="95"/>
      <c r="Q1761" s="95"/>
      <c r="R1761" s="95"/>
      <c r="S1761" s="95"/>
      <c r="T1761" s="95"/>
      <c r="U1761" s="95"/>
      <c r="V1761" s="95"/>
      <c r="W1761" s="95"/>
      <c r="X1761" s="95"/>
      <c r="Y1761" s="95"/>
      <c r="Z1761" s="95"/>
      <c r="AA1761" s="95"/>
      <c r="AB1761" s="95"/>
      <c r="AC1761" s="95"/>
      <c r="AD1761" s="95"/>
      <c r="AE1761" s="95"/>
      <c r="AF1761" s="95"/>
      <c r="AG1761" s="95"/>
      <c r="AH1761" s="316"/>
    </row>
    <row r="1762" spans="4:34">
      <c r="D1762" s="95"/>
      <c r="E1762" s="198"/>
      <c r="F1762" s="95"/>
      <c r="G1762" s="95"/>
      <c r="H1762" s="95"/>
      <c r="I1762" s="95"/>
      <c r="J1762" s="95"/>
      <c r="K1762" s="95"/>
      <c r="L1762" s="95"/>
      <c r="M1762" s="95"/>
      <c r="N1762" s="95"/>
      <c r="O1762" s="95"/>
      <c r="P1762" s="95"/>
      <c r="Q1762" s="95"/>
      <c r="R1762" s="95"/>
      <c r="S1762" s="95"/>
      <c r="T1762" s="95"/>
      <c r="U1762" s="95"/>
      <c r="V1762" s="95"/>
      <c r="W1762" s="95"/>
      <c r="X1762" s="95"/>
      <c r="Y1762" s="95"/>
      <c r="Z1762" s="95"/>
      <c r="AA1762" s="95"/>
      <c r="AB1762" s="95"/>
      <c r="AC1762" s="95"/>
      <c r="AD1762" s="95"/>
      <c r="AE1762" s="95"/>
      <c r="AF1762" s="95"/>
      <c r="AG1762" s="95"/>
      <c r="AH1762" s="316"/>
    </row>
    <row r="1763" spans="4:34">
      <c r="D1763" s="95"/>
      <c r="E1763" s="198"/>
      <c r="F1763" s="95"/>
      <c r="G1763" s="95"/>
      <c r="H1763" s="95"/>
      <c r="I1763" s="95"/>
      <c r="J1763" s="95"/>
      <c r="K1763" s="95"/>
      <c r="L1763" s="95"/>
      <c r="M1763" s="95"/>
      <c r="N1763" s="95"/>
      <c r="O1763" s="95"/>
      <c r="P1763" s="95"/>
      <c r="Q1763" s="95"/>
      <c r="R1763" s="95"/>
      <c r="S1763" s="95"/>
      <c r="T1763" s="95"/>
      <c r="U1763" s="95"/>
      <c r="V1763" s="95"/>
      <c r="W1763" s="95"/>
      <c r="X1763" s="95"/>
      <c r="Y1763" s="95"/>
      <c r="Z1763" s="95"/>
      <c r="AA1763" s="95"/>
      <c r="AB1763" s="95"/>
      <c r="AC1763" s="95"/>
      <c r="AD1763" s="95"/>
      <c r="AE1763" s="95"/>
      <c r="AF1763" s="95"/>
      <c r="AG1763" s="95"/>
      <c r="AH1763" s="316"/>
    </row>
    <row r="1764" spans="4:34">
      <c r="D1764" s="95"/>
      <c r="E1764" s="198"/>
      <c r="F1764" s="95"/>
      <c r="G1764" s="95"/>
      <c r="H1764" s="95"/>
      <c r="I1764" s="95"/>
      <c r="J1764" s="95"/>
      <c r="K1764" s="95"/>
      <c r="L1764" s="95"/>
      <c r="M1764" s="95"/>
      <c r="N1764" s="95"/>
      <c r="O1764" s="95"/>
      <c r="P1764" s="95"/>
      <c r="Q1764" s="95"/>
      <c r="R1764" s="95"/>
      <c r="S1764" s="95"/>
      <c r="T1764" s="95"/>
      <c r="U1764" s="95"/>
      <c r="V1764" s="95"/>
      <c r="W1764" s="95"/>
      <c r="X1764" s="95"/>
      <c r="Y1764" s="95"/>
      <c r="Z1764" s="95"/>
      <c r="AA1764" s="95"/>
      <c r="AB1764" s="95"/>
      <c r="AC1764" s="95"/>
      <c r="AD1764" s="95"/>
      <c r="AE1764" s="95"/>
      <c r="AF1764" s="95"/>
      <c r="AG1764" s="95"/>
      <c r="AH1764" s="316"/>
    </row>
    <row r="1765" spans="4:34">
      <c r="D1765" s="95"/>
      <c r="E1765" s="198"/>
      <c r="F1765" s="95"/>
      <c r="G1765" s="95"/>
      <c r="H1765" s="95"/>
      <c r="I1765" s="95"/>
      <c r="J1765" s="95"/>
      <c r="K1765" s="95"/>
      <c r="L1765" s="95"/>
      <c r="M1765" s="95"/>
      <c r="N1765" s="95"/>
      <c r="O1765" s="95"/>
      <c r="P1765" s="95"/>
      <c r="Q1765" s="95"/>
      <c r="R1765" s="95"/>
      <c r="S1765" s="95"/>
      <c r="T1765" s="95"/>
      <c r="U1765" s="95"/>
      <c r="V1765" s="95"/>
      <c r="W1765" s="95"/>
      <c r="X1765" s="95"/>
      <c r="Y1765" s="95"/>
      <c r="Z1765" s="95"/>
      <c r="AA1765" s="95"/>
      <c r="AB1765" s="95"/>
      <c r="AC1765" s="95"/>
      <c r="AD1765" s="95"/>
      <c r="AE1765" s="95"/>
      <c r="AF1765" s="95"/>
      <c r="AG1765" s="95"/>
      <c r="AH1765" s="316"/>
    </row>
    <row r="1766" spans="4:34">
      <c r="D1766" s="95"/>
      <c r="E1766" s="198"/>
      <c r="F1766" s="95"/>
      <c r="G1766" s="95"/>
      <c r="H1766" s="95"/>
      <c r="I1766" s="95"/>
      <c r="J1766" s="95"/>
      <c r="K1766" s="95"/>
      <c r="L1766" s="95"/>
      <c r="M1766" s="95"/>
      <c r="N1766" s="95"/>
      <c r="O1766" s="95"/>
      <c r="P1766" s="95"/>
      <c r="Q1766" s="95"/>
      <c r="R1766" s="95"/>
      <c r="S1766" s="95"/>
      <c r="T1766" s="95"/>
      <c r="U1766" s="95"/>
      <c r="V1766" s="95"/>
      <c r="W1766" s="95"/>
      <c r="X1766" s="95"/>
      <c r="Y1766" s="95"/>
      <c r="Z1766" s="95"/>
      <c r="AA1766" s="95"/>
      <c r="AB1766" s="95"/>
      <c r="AC1766" s="95"/>
      <c r="AD1766" s="95"/>
      <c r="AE1766" s="95"/>
      <c r="AF1766" s="95"/>
      <c r="AG1766" s="95"/>
      <c r="AH1766" s="316"/>
    </row>
    <row r="1767" spans="4:34">
      <c r="D1767" s="95"/>
      <c r="E1767" s="198"/>
      <c r="F1767" s="95"/>
      <c r="G1767" s="95"/>
      <c r="H1767" s="95"/>
      <c r="I1767" s="95"/>
      <c r="J1767" s="95"/>
      <c r="K1767" s="95"/>
      <c r="L1767" s="95"/>
      <c r="M1767" s="95"/>
      <c r="N1767" s="95"/>
      <c r="O1767" s="95"/>
      <c r="P1767" s="95"/>
      <c r="Q1767" s="95"/>
      <c r="R1767" s="95"/>
      <c r="S1767" s="95"/>
      <c r="T1767" s="95"/>
      <c r="U1767" s="95"/>
      <c r="V1767" s="95"/>
      <c r="W1767" s="95"/>
      <c r="X1767" s="95"/>
      <c r="Y1767" s="95"/>
      <c r="Z1767" s="95"/>
      <c r="AA1767" s="95"/>
      <c r="AB1767" s="95"/>
      <c r="AC1767" s="95"/>
      <c r="AD1767" s="95"/>
      <c r="AE1767" s="95"/>
      <c r="AF1767" s="95"/>
      <c r="AG1767" s="95"/>
      <c r="AH1767" s="316"/>
    </row>
    <row r="1768" spans="4:34">
      <c r="D1768" s="95"/>
      <c r="E1768" s="198"/>
      <c r="F1768" s="95"/>
      <c r="G1768" s="95"/>
      <c r="H1768" s="95"/>
      <c r="I1768" s="95"/>
      <c r="J1768" s="95"/>
      <c r="K1768" s="95"/>
      <c r="L1768" s="95"/>
      <c r="M1768" s="95"/>
      <c r="N1768" s="95"/>
      <c r="O1768" s="95"/>
      <c r="P1768" s="95"/>
      <c r="Q1768" s="95"/>
      <c r="R1768" s="95"/>
      <c r="S1768" s="95"/>
      <c r="T1768" s="95"/>
      <c r="U1768" s="95"/>
      <c r="V1768" s="95"/>
      <c r="W1768" s="95"/>
      <c r="X1768" s="95"/>
      <c r="Y1768" s="95"/>
      <c r="Z1768" s="95"/>
      <c r="AA1768" s="95"/>
      <c r="AB1768" s="95"/>
      <c r="AC1768" s="95"/>
      <c r="AD1768" s="95"/>
      <c r="AE1768" s="95"/>
      <c r="AF1768" s="95"/>
      <c r="AG1768" s="95"/>
      <c r="AH1768" s="316"/>
    </row>
    <row r="1769" spans="4:34">
      <c r="D1769" s="95"/>
      <c r="E1769" s="198"/>
      <c r="F1769" s="95"/>
      <c r="G1769" s="95"/>
      <c r="H1769" s="95"/>
      <c r="I1769" s="95"/>
      <c r="J1769" s="95"/>
      <c r="K1769" s="95"/>
      <c r="L1769" s="95"/>
      <c r="M1769" s="95"/>
      <c r="N1769" s="95"/>
      <c r="O1769" s="95"/>
      <c r="P1769" s="95"/>
      <c r="Q1769" s="95"/>
      <c r="R1769" s="95"/>
      <c r="S1769" s="95"/>
      <c r="T1769" s="95"/>
      <c r="U1769" s="95"/>
      <c r="V1769" s="95"/>
      <c r="W1769" s="95"/>
      <c r="X1769" s="95"/>
      <c r="Y1769" s="95"/>
      <c r="Z1769" s="95"/>
      <c r="AA1769" s="95"/>
      <c r="AB1769" s="95"/>
      <c r="AC1769" s="95"/>
      <c r="AD1769" s="95"/>
      <c r="AE1769" s="95"/>
      <c r="AF1769" s="95"/>
      <c r="AG1769" s="95"/>
      <c r="AH1769" s="316"/>
    </row>
    <row r="1770" spans="4:34">
      <c r="D1770" s="95"/>
      <c r="E1770" s="198"/>
      <c r="F1770" s="95"/>
      <c r="G1770" s="95"/>
      <c r="H1770" s="95"/>
      <c r="I1770" s="95"/>
      <c r="J1770" s="95"/>
      <c r="K1770" s="95"/>
      <c r="L1770" s="95"/>
      <c r="M1770" s="95"/>
      <c r="N1770" s="95"/>
      <c r="O1770" s="95"/>
      <c r="P1770" s="95"/>
      <c r="Q1770" s="95"/>
      <c r="R1770" s="95"/>
      <c r="S1770" s="95"/>
      <c r="T1770" s="95"/>
      <c r="U1770" s="95"/>
      <c r="V1770" s="95"/>
      <c r="W1770" s="95"/>
      <c r="X1770" s="95"/>
      <c r="Y1770" s="95"/>
      <c r="Z1770" s="95"/>
      <c r="AA1770" s="95"/>
      <c r="AB1770" s="95"/>
      <c r="AC1770" s="95"/>
      <c r="AD1770" s="95"/>
      <c r="AE1770" s="95"/>
      <c r="AF1770" s="95"/>
      <c r="AG1770" s="95"/>
      <c r="AH1770" s="316"/>
    </row>
    <row r="1771" spans="4:34">
      <c r="D1771" s="95"/>
      <c r="E1771" s="198"/>
      <c r="F1771" s="95"/>
      <c r="G1771" s="95"/>
      <c r="H1771" s="95"/>
      <c r="I1771" s="95"/>
      <c r="J1771" s="95"/>
      <c r="K1771" s="95"/>
      <c r="L1771" s="95"/>
      <c r="M1771" s="95"/>
      <c r="N1771" s="95"/>
      <c r="O1771" s="95"/>
      <c r="P1771" s="95"/>
      <c r="Q1771" s="95"/>
      <c r="R1771" s="95"/>
      <c r="S1771" s="95"/>
      <c r="T1771" s="95"/>
      <c r="U1771" s="95"/>
      <c r="V1771" s="95"/>
      <c r="W1771" s="95"/>
      <c r="X1771" s="95"/>
      <c r="Y1771" s="95"/>
      <c r="Z1771" s="95"/>
      <c r="AA1771" s="95"/>
      <c r="AB1771" s="95"/>
      <c r="AC1771" s="95"/>
      <c r="AD1771" s="95"/>
      <c r="AE1771" s="95"/>
      <c r="AF1771" s="95"/>
      <c r="AG1771" s="95"/>
      <c r="AH1771" s="316"/>
    </row>
    <row r="1772" spans="4:34">
      <c r="D1772" s="95"/>
      <c r="E1772" s="198"/>
      <c r="F1772" s="95"/>
      <c r="G1772" s="95"/>
      <c r="H1772" s="95"/>
      <c r="I1772" s="95"/>
      <c r="J1772" s="95"/>
      <c r="K1772" s="95"/>
      <c r="L1772" s="95"/>
      <c r="M1772" s="95"/>
      <c r="N1772" s="95"/>
      <c r="O1772" s="95"/>
      <c r="P1772" s="95"/>
      <c r="Q1772" s="95"/>
      <c r="R1772" s="95"/>
      <c r="S1772" s="95"/>
      <c r="T1772" s="95"/>
      <c r="U1772" s="95"/>
      <c r="V1772" s="95"/>
      <c r="W1772" s="95"/>
      <c r="X1772" s="95"/>
      <c r="Y1772" s="95"/>
      <c r="Z1772" s="95"/>
      <c r="AA1772" s="95"/>
      <c r="AB1772" s="95"/>
      <c r="AC1772" s="95"/>
      <c r="AD1772" s="95"/>
      <c r="AE1772" s="95"/>
      <c r="AF1772" s="95"/>
      <c r="AG1772" s="95"/>
      <c r="AH1772" s="316"/>
    </row>
    <row r="1773" spans="4:34">
      <c r="D1773" s="95"/>
      <c r="E1773" s="198"/>
      <c r="F1773" s="95"/>
      <c r="G1773" s="95"/>
      <c r="H1773" s="95"/>
      <c r="I1773" s="95"/>
      <c r="J1773" s="95"/>
      <c r="K1773" s="95"/>
      <c r="L1773" s="95"/>
      <c r="M1773" s="95"/>
      <c r="N1773" s="95"/>
      <c r="O1773" s="95"/>
      <c r="P1773" s="95"/>
      <c r="Q1773" s="95"/>
      <c r="R1773" s="95"/>
      <c r="S1773" s="95"/>
      <c r="T1773" s="95"/>
      <c r="U1773" s="95"/>
      <c r="V1773" s="95"/>
      <c r="W1773" s="95"/>
      <c r="X1773" s="95"/>
      <c r="Y1773" s="95"/>
      <c r="Z1773" s="95"/>
      <c r="AA1773" s="95"/>
      <c r="AB1773" s="95"/>
      <c r="AC1773" s="95"/>
      <c r="AD1773" s="95"/>
      <c r="AE1773" s="95"/>
      <c r="AF1773" s="95"/>
      <c r="AG1773" s="95"/>
      <c r="AH1773" s="316"/>
    </row>
    <row r="1774" spans="4:34">
      <c r="D1774" s="95"/>
      <c r="E1774" s="198"/>
      <c r="F1774" s="95"/>
      <c r="G1774" s="95"/>
      <c r="H1774" s="95"/>
      <c r="I1774" s="95"/>
      <c r="J1774" s="95"/>
      <c r="K1774" s="95"/>
      <c r="L1774" s="95"/>
      <c r="M1774" s="95"/>
      <c r="N1774" s="95"/>
      <c r="O1774" s="95"/>
      <c r="P1774" s="95"/>
      <c r="Q1774" s="95"/>
      <c r="R1774" s="95"/>
      <c r="S1774" s="95"/>
      <c r="T1774" s="95"/>
      <c r="U1774" s="95"/>
      <c r="V1774" s="95"/>
      <c r="W1774" s="95"/>
      <c r="X1774" s="95"/>
      <c r="Y1774" s="95"/>
      <c r="Z1774" s="95"/>
      <c r="AA1774" s="95"/>
      <c r="AB1774" s="95"/>
      <c r="AC1774" s="95"/>
      <c r="AD1774" s="95"/>
      <c r="AE1774" s="95"/>
      <c r="AF1774" s="95"/>
      <c r="AG1774" s="95"/>
      <c r="AH1774" s="316"/>
    </row>
    <row r="1775" spans="4:34">
      <c r="D1775" s="95"/>
      <c r="E1775" s="198"/>
      <c r="F1775" s="95"/>
      <c r="G1775" s="95"/>
      <c r="H1775" s="95"/>
      <c r="I1775" s="95"/>
      <c r="J1775" s="95"/>
      <c r="K1775" s="95"/>
      <c r="L1775" s="95"/>
      <c r="M1775" s="95"/>
      <c r="N1775" s="95"/>
      <c r="O1775" s="95"/>
      <c r="P1775" s="95"/>
      <c r="Q1775" s="95"/>
      <c r="R1775" s="95"/>
      <c r="S1775" s="95"/>
      <c r="T1775" s="95"/>
      <c r="U1775" s="95"/>
      <c r="V1775" s="95"/>
      <c r="W1775" s="95"/>
      <c r="X1775" s="95"/>
      <c r="Y1775" s="95"/>
      <c r="Z1775" s="95"/>
      <c r="AA1775" s="95"/>
      <c r="AB1775" s="95"/>
      <c r="AC1775" s="95"/>
      <c r="AD1775" s="95"/>
      <c r="AE1775" s="95"/>
      <c r="AF1775" s="95"/>
      <c r="AG1775" s="95"/>
      <c r="AH1775" s="316"/>
    </row>
    <row r="1776" spans="4:34">
      <c r="D1776" s="95"/>
      <c r="E1776" s="198"/>
      <c r="F1776" s="95"/>
      <c r="G1776" s="95"/>
      <c r="H1776" s="95"/>
      <c r="I1776" s="95"/>
      <c r="J1776" s="95"/>
      <c r="K1776" s="95"/>
      <c r="L1776" s="95"/>
      <c r="M1776" s="95"/>
      <c r="N1776" s="95"/>
      <c r="O1776" s="95"/>
      <c r="P1776" s="95"/>
      <c r="Q1776" s="95"/>
      <c r="R1776" s="95"/>
      <c r="S1776" s="95"/>
      <c r="T1776" s="95"/>
      <c r="U1776" s="95"/>
      <c r="V1776" s="95"/>
      <c r="W1776" s="95"/>
      <c r="X1776" s="95"/>
      <c r="Y1776" s="95"/>
      <c r="Z1776" s="95"/>
      <c r="AA1776" s="95"/>
      <c r="AB1776" s="95"/>
      <c r="AC1776" s="95"/>
      <c r="AD1776" s="95"/>
      <c r="AE1776" s="95"/>
      <c r="AF1776" s="95"/>
      <c r="AG1776" s="95"/>
      <c r="AH1776" s="316"/>
    </row>
    <row r="1777" spans="4:34">
      <c r="D1777" s="95"/>
      <c r="E1777" s="198"/>
      <c r="F1777" s="95"/>
      <c r="G1777" s="95"/>
      <c r="H1777" s="95"/>
      <c r="I1777" s="95"/>
      <c r="J1777" s="95"/>
      <c r="K1777" s="95"/>
      <c r="L1777" s="95"/>
      <c r="M1777" s="95"/>
      <c r="N1777" s="95"/>
      <c r="O1777" s="95"/>
      <c r="P1777" s="95"/>
      <c r="Q1777" s="95"/>
      <c r="R1777" s="95"/>
      <c r="S1777" s="95"/>
      <c r="T1777" s="95"/>
      <c r="U1777" s="95"/>
      <c r="V1777" s="95"/>
      <c r="W1777" s="95"/>
      <c r="X1777" s="95"/>
      <c r="Y1777" s="95"/>
      <c r="Z1777" s="95"/>
      <c r="AA1777" s="95"/>
      <c r="AB1777" s="95"/>
      <c r="AC1777" s="95"/>
      <c r="AD1777" s="95"/>
      <c r="AE1777" s="95"/>
      <c r="AF1777" s="95"/>
      <c r="AG1777" s="95"/>
      <c r="AH1777" s="316"/>
    </row>
    <row r="1778" spans="4:34">
      <c r="D1778" s="95"/>
      <c r="E1778" s="198"/>
      <c r="F1778" s="95"/>
      <c r="G1778" s="95"/>
      <c r="H1778" s="95"/>
      <c r="I1778" s="95"/>
      <c r="J1778" s="95"/>
      <c r="K1778" s="95"/>
      <c r="L1778" s="95"/>
      <c r="M1778" s="95"/>
      <c r="N1778" s="95"/>
      <c r="O1778" s="95"/>
      <c r="P1778" s="95"/>
      <c r="Q1778" s="95"/>
      <c r="R1778" s="95"/>
      <c r="S1778" s="95"/>
      <c r="T1778" s="95"/>
      <c r="U1778" s="95"/>
      <c r="V1778" s="95"/>
      <c r="W1778" s="95"/>
      <c r="X1778" s="95"/>
      <c r="Y1778" s="95"/>
      <c r="Z1778" s="95"/>
      <c r="AA1778" s="95"/>
      <c r="AB1778" s="95"/>
      <c r="AC1778" s="95"/>
      <c r="AD1778" s="95"/>
      <c r="AE1778" s="95"/>
      <c r="AF1778" s="95"/>
      <c r="AG1778" s="95"/>
      <c r="AH1778" s="316"/>
    </row>
    <row r="1779" spans="4:34">
      <c r="D1779" s="95"/>
      <c r="E1779" s="198"/>
      <c r="F1779" s="95"/>
      <c r="G1779" s="95"/>
      <c r="H1779" s="95"/>
      <c r="I1779" s="95"/>
      <c r="J1779" s="95"/>
      <c r="K1779" s="95"/>
      <c r="L1779" s="95"/>
      <c r="M1779" s="95"/>
      <c r="N1779" s="95"/>
      <c r="O1779" s="95"/>
      <c r="P1779" s="95"/>
      <c r="Q1779" s="95"/>
      <c r="R1779" s="95"/>
      <c r="S1779" s="95"/>
      <c r="T1779" s="95"/>
      <c r="U1779" s="95"/>
      <c r="V1779" s="95"/>
      <c r="W1779" s="95"/>
      <c r="X1779" s="95"/>
      <c r="Y1779" s="95"/>
      <c r="Z1779" s="95"/>
      <c r="AA1779" s="95"/>
      <c r="AB1779" s="95"/>
      <c r="AC1779" s="95"/>
      <c r="AD1779" s="95"/>
      <c r="AE1779" s="95"/>
      <c r="AF1779" s="95"/>
      <c r="AG1779" s="95"/>
      <c r="AH1779" s="316"/>
    </row>
    <row r="1780" spans="4:34">
      <c r="D1780" s="95"/>
      <c r="E1780" s="198"/>
      <c r="F1780" s="95"/>
      <c r="G1780" s="95"/>
      <c r="H1780" s="95"/>
      <c r="I1780" s="95"/>
      <c r="J1780" s="95"/>
      <c r="K1780" s="95"/>
      <c r="L1780" s="95"/>
      <c r="M1780" s="95"/>
      <c r="N1780" s="95"/>
      <c r="O1780" s="95"/>
      <c r="P1780" s="95"/>
      <c r="Q1780" s="95"/>
      <c r="R1780" s="95"/>
      <c r="S1780" s="95"/>
      <c r="T1780" s="95"/>
      <c r="U1780" s="95"/>
      <c r="V1780" s="95"/>
      <c r="W1780" s="95"/>
      <c r="X1780" s="95"/>
      <c r="Y1780" s="95"/>
      <c r="Z1780" s="95"/>
      <c r="AA1780" s="95"/>
      <c r="AB1780" s="95"/>
      <c r="AC1780" s="95"/>
      <c r="AD1780" s="95"/>
      <c r="AE1780" s="95"/>
      <c r="AF1780" s="95"/>
      <c r="AG1780" s="95"/>
      <c r="AH1780" s="316"/>
    </row>
    <row r="1781" spans="4:34">
      <c r="D1781" s="95"/>
      <c r="E1781" s="198"/>
      <c r="F1781" s="95"/>
      <c r="G1781" s="95"/>
      <c r="H1781" s="95"/>
      <c r="I1781" s="95"/>
      <c r="J1781" s="95"/>
      <c r="K1781" s="95"/>
      <c r="L1781" s="95"/>
      <c r="M1781" s="95"/>
      <c r="N1781" s="95"/>
      <c r="O1781" s="95"/>
      <c r="P1781" s="95"/>
      <c r="Q1781" s="95"/>
      <c r="R1781" s="95"/>
      <c r="S1781" s="95"/>
      <c r="T1781" s="95"/>
      <c r="U1781" s="95"/>
      <c r="V1781" s="95"/>
      <c r="W1781" s="95"/>
      <c r="X1781" s="95"/>
      <c r="Y1781" s="95"/>
      <c r="Z1781" s="95"/>
      <c r="AA1781" s="95"/>
      <c r="AB1781" s="95"/>
      <c r="AC1781" s="95"/>
      <c r="AD1781" s="95"/>
      <c r="AE1781" s="95"/>
      <c r="AF1781" s="95"/>
      <c r="AG1781" s="95"/>
      <c r="AH1781" s="316"/>
    </row>
    <row r="1782" spans="4:34">
      <c r="D1782" s="95"/>
      <c r="E1782" s="198"/>
      <c r="F1782" s="95"/>
      <c r="G1782" s="95"/>
      <c r="H1782" s="95"/>
      <c r="I1782" s="95"/>
      <c r="J1782" s="95"/>
      <c r="K1782" s="95"/>
      <c r="L1782" s="95"/>
      <c r="M1782" s="95"/>
      <c r="N1782" s="95"/>
      <c r="O1782" s="95"/>
      <c r="P1782" s="95"/>
      <c r="Q1782" s="95"/>
      <c r="R1782" s="95"/>
      <c r="S1782" s="95"/>
      <c r="T1782" s="95"/>
      <c r="U1782" s="95"/>
      <c r="V1782" s="95"/>
      <c r="W1782" s="95"/>
      <c r="X1782" s="95"/>
      <c r="Y1782" s="95"/>
      <c r="Z1782" s="95"/>
      <c r="AA1782" s="95"/>
      <c r="AB1782" s="95"/>
      <c r="AC1782" s="95"/>
      <c r="AD1782" s="95"/>
      <c r="AE1782" s="95"/>
      <c r="AF1782" s="95"/>
      <c r="AG1782" s="95"/>
      <c r="AH1782" s="316"/>
    </row>
    <row r="1783" spans="4:34">
      <c r="D1783" s="95"/>
      <c r="E1783" s="198"/>
      <c r="F1783" s="95"/>
      <c r="G1783" s="95"/>
      <c r="H1783" s="95"/>
      <c r="I1783" s="95"/>
      <c r="J1783" s="95"/>
      <c r="K1783" s="95"/>
      <c r="L1783" s="95"/>
      <c r="M1783" s="95"/>
      <c r="N1783" s="95"/>
      <c r="O1783" s="95"/>
      <c r="P1783" s="95"/>
      <c r="Q1783" s="95"/>
      <c r="R1783" s="95"/>
      <c r="S1783" s="95"/>
      <c r="T1783" s="95"/>
      <c r="U1783" s="95"/>
      <c r="V1783" s="95"/>
      <c r="W1783" s="95"/>
      <c r="X1783" s="95"/>
      <c r="Y1783" s="95"/>
      <c r="Z1783" s="95"/>
      <c r="AA1783" s="95"/>
      <c r="AB1783" s="95"/>
      <c r="AC1783" s="95"/>
      <c r="AD1783" s="95"/>
      <c r="AE1783" s="95"/>
      <c r="AF1783" s="95"/>
      <c r="AG1783" s="95"/>
      <c r="AH1783" s="316"/>
    </row>
    <row r="1784" spans="4:34">
      <c r="D1784" s="95"/>
      <c r="E1784" s="198"/>
      <c r="F1784" s="95"/>
      <c r="G1784" s="95"/>
      <c r="H1784" s="95"/>
      <c r="I1784" s="95"/>
      <c r="J1784" s="95"/>
      <c r="K1784" s="95"/>
      <c r="L1784" s="95"/>
      <c r="M1784" s="95"/>
      <c r="N1784" s="95"/>
      <c r="O1784" s="95"/>
      <c r="P1784" s="95"/>
      <c r="Q1784" s="95"/>
      <c r="R1784" s="95"/>
      <c r="S1784" s="95"/>
      <c r="T1784" s="95"/>
      <c r="U1784" s="95"/>
      <c r="V1784" s="95"/>
      <c r="W1784" s="95"/>
      <c r="X1784" s="95"/>
      <c r="Y1784" s="95"/>
      <c r="Z1784" s="95"/>
      <c r="AA1784" s="95"/>
      <c r="AB1784" s="95"/>
      <c r="AC1784" s="95"/>
      <c r="AD1784" s="95"/>
      <c r="AE1784" s="95"/>
      <c r="AF1784" s="95"/>
      <c r="AG1784" s="95"/>
      <c r="AH1784" s="316"/>
    </row>
    <row r="1785" spans="4:34">
      <c r="D1785" s="95"/>
      <c r="E1785" s="198"/>
      <c r="F1785" s="95"/>
      <c r="G1785" s="95"/>
      <c r="H1785" s="95"/>
      <c r="I1785" s="95"/>
      <c r="J1785" s="95"/>
      <c r="K1785" s="95"/>
      <c r="L1785" s="95"/>
      <c r="M1785" s="95"/>
      <c r="N1785" s="95"/>
      <c r="O1785" s="95"/>
      <c r="P1785" s="95"/>
      <c r="Q1785" s="95"/>
      <c r="R1785" s="95"/>
      <c r="S1785" s="95"/>
      <c r="T1785" s="95"/>
      <c r="U1785" s="95"/>
      <c r="V1785" s="95"/>
      <c r="W1785" s="95"/>
      <c r="X1785" s="95"/>
      <c r="Y1785" s="95"/>
      <c r="Z1785" s="95"/>
      <c r="AA1785" s="95"/>
      <c r="AB1785" s="95"/>
      <c r="AC1785" s="95"/>
      <c r="AD1785" s="95"/>
      <c r="AE1785" s="95"/>
      <c r="AF1785" s="95"/>
      <c r="AG1785" s="95"/>
      <c r="AH1785" s="316"/>
    </row>
    <row r="1786" spans="4:34">
      <c r="D1786" s="95"/>
      <c r="E1786" s="198"/>
      <c r="F1786" s="95"/>
      <c r="G1786" s="95"/>
      <c r="H1786" s="95"/>
      <c r="I1786" s="95"/>
      <c r="J1786" s="95"/>
      <c r="K1786" s="95"/>
      <c r="L1786" s="95"/>
      <c r="M1786" s="95"/>
      <c r="N1786" s="95"/>
      <c r="O1786" s="95"/>
      <c r="P1786" s="95"/>
      <c r="Q1786" s="95"/>
      <c r="R1786" s="95"/>
      <c r="S1786" s="95"/>
      <c r="T1786" s="95"/>
      <c r="U1786" s="95"/>
      <c r="V1786" s="95"/>
      <c r="W1786" s="95"/>
      <c r="X1786" s="95"/>
      <c r="Y1786" s="95"/>
      <c r="Z1786" s="95"/>
      <c r="AA1786" s="95"/>
      <c r="AB1786" s="95"/>
      <c r="AC1786" s="95"/>
      <c r="AD1786" s="95"/>
      <c r="AE1786" s="95"/>
      <c r="AF1786" s="95"/>
      <c r="AG1786" s="95"/>
      <c r="AH1786" s="316"/>
    </row>
    <row r="1787" spans="4:34">
      <c r="D1787" s="95"/>
      <c r="E1787" s="198"/>
      <c r="F1787" s="95"/>
      <c r="G1787" s="95"/>
      <c r="H1787" s="95"/>
      <c r="I1787" s="95"/>
      <c r="J1787" s="95"/>
      <c r="K1787" s="95"/>
      <c r="L1787" s="95"/>
      <c r="M1787" s="95"/>
      <c r="N1787" s="95"/>
      <c r="O1787" s="95"/>
      <c r="P1787" s="95"/>
      <c r="Q1787" s="95"/>
      <c r="R1787" s="95"/>
      <c r="S1787" s="95"/>
      <c r="T1787" s="95"/>
      <c r="U1787" s="95"/>
      <c r="V1787" s="95"/>
      <c r="W1787" s="95"/>
      <c r="X1787" s="95"/>
      <c r="Y1787" s="95"/>
      <c r="Z1787" s="95"/>
      <c r="AA1787" s="95"/>
      <c r="AB1787" s="95"/>
      <c r="AC1787" s="95"/>
      <c r="AD1787" s="95"/>
      <c r="AE1787" s="95"/>
      <c r="AF1787" s="95"/>
      <c r="AG1787" s="95"/>
      <c r="AH1787" s="316"/>
    </row>
    <row r="1788" spans="4:34">
      <c r="D1788" s="95"/>
      <c r="E1788" s="198"/>
      <c r="F1788" s="95"/>
      <c r="G1788" s="95"/>
      <c r="H1788" s="95"/>
      <c r="I1788" s="95"/>
      <c r="J1788" s="95"/>
      <c r="K1788" s="95"/>
      <c r="L1788" s="95"/>
      <c r="M1788" s="95"/>
      <c r="N1788" s="95"/>
      <c r="O1788" s="95"/>
      <c r="P1788" s="95"/>
      <c r="Q1788" s="95"/>
      <c r="R1788" s="95"/>
      <c r="S1788" s="95"/>
      <c r="T1788" s="95"/>
      <c r="U1788" s="95"/>
      <c r="V1788" s="95"/>
      <c r="W1788" s="95"/>
      <c r="X1788" s="95"/>
      <c r="Y1788" s="95"/>
      <c r="Z1788" s="95"/>
      <c r="AA1788" s="95"/>
      <c r="AB1788" s="95"/>
      <c r="AC1788" s="95"/>
      <c r="AD1788" s="95"/>
      <c r="AE1788" s="95"/>
      <c r="AF1788" s="95"/>
      <c r="AG1788" s="95"/>
      <c r="AH1788" s="316"/>
    </row>
    <row r="1789" spans="4:34">
      <c r="D1789" s="95"/>
      <c r="E1789" s="198"/>
      <c r="F1789" s="95"/>
      <c r="G1789" s="95"/>
      <c r="H1789" s="95"/>
      <c r="I1789" s="95"/>
      <c r="J1789" s="95"/>
      <c r="K1789" s="95"/>
      <c r="L1789" s="95"/>
      <c r="M1789" s="95"/>
      <c r="N1789" s="95"/>
      <c r="O1789" s="95"/>
      <c r="P1789" s="95"/>
      <c r="Q1789" s="95"/>
      <c r="R1789" s="95"/>
      <c r="S1789" s="95"/>
      <c r="T1789" s="95"/>
      <c r="U1789" s="95"/>
      <c r="V1789" s="95"/>
      <c r="W1789" s="95"/>
      <c r="X1789" s="95"/>
      <c r="Y1789" s="95"/>
      <c r="Z1789" s="95"/>
      <c r="AA1789" s="95"/>
      <c r="AB1789" s="95"/>
      <c r="AC1789" s="95"/>
      <c r="AD1789" s="95"/>
      <c r="AE1789" s="95"/>
      <c r="AF1789" s="95"/>
      <c r="AG1789" s="95"/>
      <c r="AH1789" s="316"/>
    </row>
    <row r="1790" spans="4:34">
      <c r="D1790" s="95"/>
      <c r="E1790" s="198"/>
      <c r="F1790" s="95"/>
      <c r="G1790" s="95"/>
      <c r="H1790" s="95"/>
      <c r="I1790" s="95"/>
      <c r="J1790" s="95"/>
      <c r="K1790" s="95"/>
      <c r="L1790" s="95"/>
      <c r="M1790" s="95"/>
      <c r="N1790" s="95"/>
      <c r="O1790" s="95"/>
      <c r="P1790" s="95"/>
      <c r="Q1790" s="95"/>
      <c r="R1790" s="95"/>
      <c r="S1790" s="95"/>
      <c r="T1790" s="95"/>
      <c r="U1790" s="95"/>
      <c r="V1790" s="95"/>
      <c r="W1790" s="95"/>
      <c r="X1790" s="95"/>
      <c r="Y1790" s="95"/>
      <c r="Z1790" s="95"/>
      <c r="AA1790" s="95"/>
      <c r="AB1790" s="95"/>
      <c r="AC1790" s="95"/>
      <c r="AD1790" s="95"/>
      <c r="AE1790" s="95"/>
      <c r="AF1790" s="95"/>
      <c r="AG1790" s="95"/>
      <c r="AH1790" s="316"/>
    </row>
    <row r="1791" spans="4:34">
      <c r="D1791" s="95"/>
      <c r="E1791" s="198"/>
      <c r="F1791" s="95"/>
      <c r="G1791" s="95"/>
      <c r="H1791" s="95"/>
      <c r="I1791" s="95"/>
      <c r="J1791" s="95"/>
      <c r="K1791" s="95"/>
      <c r="L1791" s="95"/>
      <c r="M1791" s="95"/>
      <c r="N1791" s="95"/>
      <c r="O1791" s="95"/>
      <c r="P1791" s="95"/>
      <c r="Q1791" s="95"/>
      <c r="R1791" s="95"/>
      <c r="S1791" s="95"/>
      <c r="T1791" s="95"/>
      <c r="U1791" s="95"/>
      <c r="V1791" s="95"/>
      <c r="W1791" s="95"/>
      <c r="X1791" s="95"/>
      <c r="Y1791" s="95"/>
      <c r="Z1791" s="95"/>
      <c r="AA1791" s="95"/>
      <c r="AB1791" s="95"/>
      <c r="AC1791" s="95"/>
      <c r="AD1791" s="95"/>
      <c r="AE1791" s="95"/>
      <c r="AF1791" s="95"/>
      <c r="AG1791" s="95"/>
      <c r="AH1791" s="316"/>
    </row>
    <row r="1792" spans="4:34">
      <c r="D1792" s="95"/>
      <c r="E1792" s="198"/>
      <c r="F1792" s="95"/>
      <c r="G1792" s="95"/>
      <c r="H1792" s="95"/>
      <c r="I1792" s="95"/>
      <c r="J1792" s="95"/>
      <c r="K1792" s="95"/>
      <c r="L1792" s="95"/>
      <c r="M1792" s="95"/>
      <c r="N1792" s="95"/>
      <c r="O1792" s="95"/>
      <c r="P1792" s="95"/>
      <c r="Q1792" s="95"/>
      <c r="R1792" s="95"/>
      <c r="S1792" s="95"/>
      <c r="T1792" s="95"/>
      <c r="U1792" s="95"/>
      <c r="V1792" s="95"/>
      <c r="W1792" s="95"/>
      <c r="X1792" s="95"/>
      <c r="Y1792" s="95"/>
      <c r="Z1792" s="95"/>
      <c r="AA1792" s="95"/>
      <c r="AB1792" s="95"/>
      <c r="AC1792" s="95"/>
      <c r="AD1792" s="95"/>
      <c r="AE1792" s="95"/>
      <c r="AF1792" s="95"/>
      <c r="AG1792" s="95"/>
      <c r="AH1792" s="316"/>
    </row>
    <row r="1793" spans="4:34">
      <c r="D1793" s="95"/>
      <c r="E1793" s="198"/>
      <c r="F1793" s="95"/>
      <c r="G1793" s="95"/>
      <c r="H1793" s="95"/>
      <c r="I1793" s="95"/>
      <c r="J1793" s="95"/>
      <c r="K1793" s="95"/>
      <c r="L1793" s="95"/>
      <c r="M1793" s="95"/>
      <c r="N1793" s="95"/>
      <c r="O1793" s="95"/>
      <c r="P1793" s="95"/>
      <c r="Q1793" s="95"/>
      <c r="R1793" s="95"/>
      <c r="S1793" s="95"/>
      <c r="T1793" s="95"/>
      <c r="U1793" s="95"/>
      <c r="V1793" s="95"/>
      <c r="W1793" s="95"/>
      <c r="X1793" s="95"/>
      <c r="Y1793" s="95"/>
      <c r="Z1793" s="95"/>
      <c r="AA1793" s="95"/>
      <c r="AB1793" s="95"/>
      <c r="AC1793" s="95"/>
      <c r="AD1793" s="95"/>
      <c r="AE1793" s="95"/>
      <c r="AF1793" s="95"/>
      <c r="AG1793" s="95"/>
      <c r="AH1793" s="316"/>
    </row>
    <row r="1794" spans="4:34">
      <c r="D1794" s="95"/>
      <c r="E1794" s="198"/>
      <c r="F1794" s="95"/>
      <c r="G1794" s="95"/>
      <c r="H1794" s="95"/>
      <c r="I1794" s="95"/>
      <c r="J1794" s="95"/>
      <c r="K1794" s="95"/>
      <c r="L1794" s="95"/>
      <c r="M1794" s="95"/>
      <c r="N1794" s="95"/>
      <c r="O1794" s="95"/>
      <c r="P1794" s="95"/>
      <c r="Q1794" s="95"/>
      <c r="R1794" s="95"/>
      <c r="S1794" s="95"/>
      <c r="T1794" s="95"/>
      <c r="U1794" s="95"/>
      <c r="V1794" s="95"/>
      <c r="W1794" s="95"/>
      <c r="X1794" s="95"/>
      <c r="Y1794" s="95"/>
      <c r="Z1794" s="95"/>
      <c r="AA1794" s="95"/>
      <c r="AB1794" s="95"/>
      <c r="AC1794" s="95"/>
      <c r="AD1794" s="95"/>
      <c r="AE1794" s="95"/>
      <c r="AF1794" s="95"/>
      <c r="AG1794" s="95"/>
      <c r="AH1794" s="316"/>
    </row>
    <row r="1795" spans="4:34">
      <c r="D1795" s="95"/>
      <c r="E1795" s="198"/>
      <c r="F1795" s="95"/>
      <c r="G1795" s="95"/>
      <c r="H1795" s="95"/>
      <c r="I1795" s="95"/>
      <c r="J1795" s="95"/>
      <c r="K1795" s="95"/>
      <c r="L1795" s="95"/>
      <c r="M1795" s="95"/>
      <c r="N1795" s="95"/>
      <c r="O1795" s="95"/>
      <c r="P1795" s="95"/>
      <c r="Q1795" s="95"/>
      <c r="R1795" s="95"/>
      <c r="S1795" s="95"/>
      <c r="T1795" s="95"/>
      <c r="U1795" s="95"/>
      <c r="V1795" s="95"/>
      <c r="W1795" s="95"/>
      <c r="X1795" s="95"/>
      <c r="Y1795" s="95"/>
      <c r="Z1795" s="95"/>
      <c r="AA1795" s="95"/>
      <c r="AB1795" s="95"/>
      <c r="AC1795" s="95"/>
      <c r="AD1795" s="95"/>
      <c r="AE1795" s="95"/>
      <c r="AF1795" s="95"/>
      <c r="AG1795" s="95"/>
      <c r="AH1795" s="316"/>
    </row>
    <row r="1796" spans="4:34">
      <c r="D1796" s="95"/>
      <c r="E1796" s="198"/>
      <c r="F1796" s="95"/>
      <c r="G1796" s="95"/>
      <c r="H1796" s="95"/>
      <c r="I1796" s="95"/>
      <c r="J1796" s="95"/>
      <c r="K1796" s="95"/>
      <c r="L1796" s="95"/>
      <c r="M1796" s="95"/>
      <c r="N1796" s="95"/>
      <c r="O1796" s="95"/>
      <c r="P1796" s="95"/>
      <c r="Q1796" s="95"/>
      <c r="R1796" s="95"/>
      <c r="S1796" s="95"/>
      <c r="T1796" s="95"/>
      <c r="U1796" s="95"/>
      <c r="V1796" s="95"/>
      <c r="W1796" s="95"/>
      <c r="X1796" s="95"/>
      <c r="Y1796" s="95"/>
      <c r="Z1796" s="95"/>
      <c r="AA1796" s="95"/>
      <c r="AB1796" s="95"/>
      <c r="AC1796" s="95"/>
      <c r="AD1796" s="95"/>
      <c r="AE1796" s="95"/>
      <c r="AF1796" s="95"/>
      <c r="AG1796" s="95"/>
      <c r="AH1796" s="316"/>
    </row>
    <row r="1797" spans="4:34">
      <c r="D1797" s="95"/>
      <c r="E1797" s="198"/>
      <c r="F1797" s="95"/>
      <c r="G1797" s="95"/>
      <c r="H1797" s="95"/>
      <c r="I1797" s="95"/>
      <c r="J1797" s="95"/>
      <c r="K1797" s="95"/>
      <c r="L1797" s="95"/>
      <c r="M1797" s="95"/>
      <c r="N1797" s="95"/>
      <c r="O1797" s="95"/>
      <c r="P1797" s="95"/>
      <c r="Q1797" s="95"/>
      <c r="R1797" s="95"/>
      <c r="S1797" s="95"/>
      <c r="T1797" s="95"/>
      <c r="U1797" s="95"/>
      <c r="V1797" s="95"/>
      <c r="W1797" s="95"/>
      <c r="X1797" s="95"/>
      <c r="Y1797" s="95"/>
      <c r="Z1797" s="95"/>
      <c r="AA1797" s="95"/>
      <c r="AB1797" s="95"/>
      <c r="AC1797" s="95"/>
      <c r="AD1797" s="95"/>
      <c r="AE1797" s="95"/>
      <c r="AF1797" s="95"/>
      <c r="AG1797" s="95"/>
      <c r="AH1797" s="316"/>
    </row>
    <row r="1798" spans="4:34">
      <c r="D1798" s="95"/>
      <c r="E1798" s="198"/>
      <c r="F1798" s="95"/>
      <c r="G1798" s="95"/>
      <c r="H1798" s="95"/>
      <c r="I1798" s="95"/>
      <c r="J1798" s="95"/>
      <c r="K1798" s="95"/>
      <c r="L1798" s="95"/>
      <c r="M1798" s="95"/>
      <c r="N1798" s="95"/>
      <c r="O1798" s="95"/>
      <c r="P1798" s="95"/>
      <c r="Q1798" s="95"/>
      <c r="R1798" s="95"/>
      <c r="S1798" s="95"/>
      <c r="T1798" s="95"/>
      <c r="U1798" s="95"/>
      <c r="V1798" s="95"/>
      <c r="W1798" s="95"/>
      <c r="X1798" s="95"/>
      <c r="Y1798" s="95"/>
      <c r="Z1798" s="95"/>
      <c r="AA1798" s="95"/>
      <c r="AB1798" s="95"/>
      <c r="AC1798" s="95"/>
      <c r="AD1798" s="95"/>
      <c r="AE1798" s="95"/>
      <c r="AF1798" s="95"/>
      <c r="AG1798" s="95"/>
      <c r="AH1798" s="316"/>
    </row>
    <row r="1799" spans="4:34">
      <c r="D1799" s="95"/>
      <c r="E1799" s="198"/>
      <c r="F1799" s="95"/>
      <c r="G1799" s="95"/>
      <c r="H1799" s="95"/>
      <c r="I1799" s="95"/>
      <c r="J1799" s="95"/>
      <c r="K1799" s="95"/>
      <c r="L1799" s="95"/>
      <c r="M1799" s="95"/>
      <c r="N1799" s="95"/>
      <c r="O1799" s="95"/>
      <c r="P1799" s="95"/>
      <c r="Q1799" s="95"/>
      <c r="R1799" s="95"/>
      <c r="S1799" s="95"/>
      <c r="T1799" s="95"/>
      <c r="U1799" s="95"/>
      <c r="V1799" s="95"/>
      <c r="W1799" s="95"/>
      <c r="X1799" s="95"/>
      <c r="Y1799" s="95"/>
      <c r="Z1799" s="95"/>
      <c r="AA1799" s="95"/>
      <c r="AB1799" s="95"/>
      <c r="AC1799" s="95"/>
      <c r="AD1799" s="95"/>
      <c r="AE1799" s="95"/>
      <c r="AF1799" s="95"/>
      <c r="AG1799" s="95"/>
      <c r="AH1799" s="316"/>
    </row>
    <row r="1800" spans="4:34">
      <c r="D1800" s="95"/>
      <c r="E1800" s="198"/>
      <c r="F1800" s="95"/>
      <c r="G1800" s="95"/>
      <c r="H1800" s="95"/>
      <c r="I1800" s="95"/>
      <c r="J1800" s="95"/>
      <c r="K1800" s="95"/>
      <c r="L1800" s="95"/>
      <c r="M1800" s="95"/>
      <c r="N1800" s="95"/>
      <c r="O1800" s="95"/>
      <c r="P1800" s="95"/>
      <c r="Q1800" s="95"/>
      <c r="R1800" s="95"/>
      <c r="S1800" s="95"/>
      <c r="T1800" s="95"/>
      <c r="U1800" s="95"/>
      <c r="V1800" s="95"/>
      <c r="W1800" s="95"/>
      <c r="X1800" s="95"/>
      <c r="Y1800" s="95"/>
      <c r="Z1800" s="95"/>
      <c r="AA1800" s="95"/>
      <c r="AB1800" s="95"/>
      <c r="AC1800" s="95"/>
      <c r="AD1800" s="95"/>
      <c r="AE1800" s="95"/>
      <c r="AF1800" s="95"/>
      <c r="AG1800" s="95"/>
      <c r="AH1800" s="316"/>
    </row>
    <row r="1801" spans="4:34">
      <c r="D1801" s="95"/>
      <c r="E1801" s="198"/>
      <c r="F1801" s="95"/>
      <c r="G1801" s="95"/>
      <c r="H1801" s="95"/>
      <c r="I1801" s="95"/>
      <c r="J1801" s="95"/>
      <c r="K1801" s="95"/>
      <c r="L1801" s="95"/>
      <c r="M1801" s="95"/>
      <c r="N1801" s="95"/>
      <c r="O1801" s="95"/>
      <c r="P1801" s="95"/>
      <c r="Q1801" s="95"/>
      <c r="R1801" s="95"/>
      <c r="S1801" s="95"/>
      <c r="T1801" s="95"/>
      <c r="U1801" s="95"/>
      <c r="V1801" s="95"/>
      <c r="W1801" s="95"/>
      <c r="X1801" s="95"/>
      <c r="Y1801" s="95"/>
      <c r="Z1801" s="95"/>
      <c r="AA1801" s="95"/>
      <c r="AB1801" s="95"/>
      <c r="AC1801" s="95"/>
      <c r="AD1801" s="95"/>
      <c r="AE1801" s="95"/>
      <c r="AF1801" s="95"/>
      <c r="AG1801" s="95"/>
      <c r="AH1801" s="316"/>
    </row>
    <row r="1802" spans="4:34">
      <c r="D1802" s="95"/>
      <c r="E1802" s="198"/>
      <c r="F1802" s="95"/>
      <c r="G1802" s="95"/>
      <c r="H1802" s="95"/>
      <c r="I1802" s="95"/>
      <c r="J1802" s="95"/>
      <c r="K1802" s="95"/>
      <c r="L1802" s="95"/>
      <c r="M1802" s="95"/>
      <c r="N1802" s="95"/>
      <c r="O1802" s="95"/>
      <c r="P1802" s="95"/>
      <c r="Q1802" s="95"/>
      <c r="R1802" s="95"/>
      <c r="S1802" s="95"/>
      <c r="T1802" s="95"/>
      <c r="U1802" s="95"/>
      <c r="V1802" s="95"/>
      <c r="W1802" s="95"/>
      <c r="X1802" s="95"/>
      <c r="Y1802" s="95"/>
      <c r="Z1802" s="95"/>
      <c r="AA1802" s="95"/>
      <c r="AB1802" s="95"/>
      <c r="AC1802" s="95"/>
      <c r="AD1802" s="95"/>
      <c r="AE1802" s="95"/>
      <c r="AF1802" s="95"/>
      <c r="AG1802" s="95"/>
      <c r="AH1802" s="316"/>
    </row>
    <row r="1803" spans="4:34">
      <c r="D1803" s="95"/>
      <c r="E1803" s="198"/>
      <c r="F1803" s="95"/>
      <c r="G1803" s="95"/>
      <c r="H1803" s="95"/>
      <c r="I1803" s="95"/>
      <c r="J1803" s="95"/>
      <c r="K1803" s="95"/>
      <c r="L1803" s="95"/>
      <c r="M1803" s="95"/>
      <c r="N1803" s="95"/>
      <c r="O1803" s="95"/>
      <c r="P1803" s="95"/>
      <c r="Q1803" s="95"/>
      <c r="R1803" s="95"/>
      <c r="S1803" s="95"/>
      <c r="T1803" s="95"/>
      <c r="U1803" s="95"/>
      <c r="V1803" s="95"/>
      <c r="W1803" s="95"/>
      <c r="X1803" s="95"/>
      <c r="Y1803" s="95"/>
      <c r="Z1803" s="95"/>
      <c r="AA1803" s="95"/>
      <c r="AB1803" s="95"/>
      <c r="AC1803" s="95"/>
      <c r="AD1803" s="95"/>
      <c r="AE1803" s="95"/>
      <c r="AF1803" s="95"/>
      <c r="AG1803" s="95"/>
      <c r="AH1803" s="316"/>
    </row>
    <row r="1804" spans="4:34">
      <c r="D1804" s="95"/>
      <c r="E1804" s="198"/>
      <c r="F1804" s="95"/>
      <c r="G1804" s="95"/>
      <c r="H1804" s="95"/>
      <c r="I1804" s="95"/>
      <c r="J1804" s="95"/>
      <c r="K1804" s="95"/>
      <c r="L1804" s="95"/>
      <c r="M1804" s="95"/>
      <c r="N1804" s="95"/>
      <c r="O1804" s="95"/>
      <c r="P1804" s="95"/>
      <c r="Q1804" s="95"/>
      <c r="R1804" s="95"/>
      <c r="S1804" s="95"/>
      <c r="T1804" s="95"/>
      <c r="U1804" s="95"/>
      <c r="V1804" s="95"/>
      <c r="W1804" s="95"/>
      <c r="X1804" s="95"/>
      <c r="Y1804" s="95"/>
      <c r="Z1804" s="95"/>
      <c r="AA1804" s="95"/>
      <c r="AB1804" s="95"/>
      <c r="AC1804" s="95"/>
      <c r="AD1804" s="95"/>
      <c r="AE1804" s="95"/>
      <c r="AF1804" s="95"/>
      <c r="AG1804" s="95"/>
      <c r="AH1804" s="316"/>
    </row>
    <row r="1805" spans="4:34">
      <c r="D1805" s="95"/>
      <c r="E1805" s="198"/>
      <c r="F1805" s="95"/>
      <c r="G1805" s="95"/>
      <c r="H1805" s="95"/>
      <c r="I1805" s="95"/>
      <c r="J1805" s="95"/>
      <c r="K1805" s="95"/>
      <c r="L1805" s="95"/>
      <c r="M1805" s="95"/>
      <c r="N1805" s="95"/>
      <c r="O1805" s="95"/>
      <c r="P1805" s="95"/>
      <c r="Q1805" s="95"/>
      <c r="R1805" s="95"/>
      <c r="S1805" s="95"/>
      <c r="T1805" s="95"/>
      <c r="U1805" s="95"/>
      <c r="V1805" s="95"/>
      <c r="W1805" s="95"/>
      <c r="X1805" s="95"/>
      <c r="Y1805" s="95"/>
      <c r="Z1805" s="95"/>
      <c r="AA1805" s="95"/>
      <c r="AB1805" s="95"/>
      <c r="AC1805" s="95"/>
      <c r="AD1805" s="95"/>
      <c r="AE1805" s="95"/>
      <c r="AF1805" s="95"/>
      <c r="AG1805" s="95"/>
      <c r="AH1805" s="316"/>
    </row>
    <row r="1806" spans="4:34">
      <c r="D1806" s="95"/>
      <c r="E1806" s="198"/>
      <c r="F1806" s="95"/>
      <c r="G1806" s="95"/>
      <c r="H1806" s="95"/>
      <c r="I1806" s="95"/>
      <c r="J1806" s="95"/>
      <c r="K1806" s="95"/>
      <c r="L1806" s="95"/>
      <c r="M1806" s="95"/>
      <c r="N1806" s="95"/>
      <c r="O1806" s="95"/>
      <c r="P1806" s="95"/>
      <c r="Q1806" s="95"/>
      <c r="R1806" s="95"/>
      <c r="S1806" s="95"/>
      <c r="T1806" s="95"/>
      <c r="U1806" s="95"/>
      <c r="V1806" s="95"/>
      <c r="W1806" s="95"/>
      <c r="X1806" s="95"/>
      <c r="Y1806" s="95"/>
      <c r="Z1806" s="95"/>
      <c r="AA1806" s="95"/>
      <c r="AB1806" s="95"/>
      <c r="AC1806" s="95"/>
      <c r="AD1806" s="95"/>
      <c r="AE1806" s="95"/>
      <c r="AF1806" s="95"/>
      <c r="AG1806" s="95"/>
      <c r="AH1806" s="316"/>
    </row>
    <row r="1807" spans="4:34">
      <c r="D1807" s="95"/>
      <c r="E1807" s="198"/>
      <c r="F1807" s="95"/>
      <c r="G1807" s="95"/>
      <c r="H1807" s="95"/>
      <c r="I1807" s="95"/>
      <c r="J1807" s="95"/>
      <c r="K1807" s="95"/>
      <c r="L1807" s="95"/>
      <c r="M1807" s="95"/>
      <c r="N1807" s="95"/>
      <c r="O1807" s="95"/>
      <c r="P1807" s="95"/>
      <c r="Q1807" s="95"/>
      <c r="R1807" s="95"/>
      <c r="S1807" s="95"/>
      <c r="T1807" s="95"/>
      <c r="U1807" s="95"/>
      <c r="V1807" s="95"/>
      <c r="W1807" s="95"/>
      <c r="X1807" s="95"/>
      <c r="Y1807" s="95"/>
      <c r="Z1807" s="95"/>
      <c r="AA1807" s="95"/>
      <c r="AB1807" s="95"/>
      <c r="AC1807" s="95"/>
      <c r="AD1807" s="95"/>
      <c r="AE1807" s="95"/>
      <c r="AF1807" s="95"/>
      <c r="AG1807" s="95"/>
      <c r="AH1807" s="316"/>
    </row>
    <row r="1808" spans="4:34">
      <c r="D1808" s="95"/>
      <c r="E1808" s="198"/>
      <c r="F1808" s="95"/>
      <c r="G1808" s="95"/>
      <c r="H1808" s="95"/>
      <c r="I1808" s="95"/>
      <c r="J1808" s="95"/>
      <c r="K1808" s="95"/>
      <c r="L1808" s="95"/>
      <c r="M1808" s="95"/>
      <c r="N1808" s="95"/>
      <c r="O1808" s="95"/>
      <c r="P1808" s="95"/>
      <c r="Q1808" s="95"/>
      <c r="R1808" s="95"/>
      <c r="S1808" s="95"/>
      <c r="T1808" s="95"/>
      <c r="U1808" s="95"/>
      <c r="V1808" s="95"/>
      <c r="W1808" s="95"/>
      <c r="X1808" s="95"/>
      <c r="Y1808" s="95"/>
      <c r="Z1808" s="95"/>
      <c r="AA1808" s="95"/>
      <c r="AB1808" s="95"/>
      <c r="AC1808" s="95"/>
      <c r="AD1808" s="95"/>
      <c r="AE1808" s="95"/>
      <c r="AF1808" s="95"/>
      <c r="AG1808" s="95"/>
      <c r="AH1808" s="316"/>
    </row>
    <row r="1809" spans="4:34">
      <c r="D1809" s="95"/>
      <c r="E1809" s="198"/>
      <c r="F1809" s="95"/>
      <c r="G1809" s="95"/>
      <c r="H1809" s="95"/>
      <c r="I1809" s="95"/>
      <c r="J1809" s="95"/>
      <c r="K1809" s="95"/>
      <c r="L1809" s="95"/>
      <c r="M1809" s="95"/>
      <c r="N1809" s="95"/>
      <c r="O1809" s="95"/>
      <c r="P1809" s="95"/>
      <c r="Q1809" s="95"/>
      <c r="R1809" s="95"/>
      <c r="S1809" s="95"/>
      <c r="T1809" s="95"/>
      <c r="U1809" s="95"/>
      <c r="V1809" s="95"/>
      <c r="W1809" s="95"/>
      <c r="X1809" s="95"/>
      <c r="Y1809" s="95"/>
      <c r="Z1809" s="95"/>
      <c r="AA1809" s="95"/>
      <c r="AB1809" s="95"/>
      <c r="AC1809" s="95"/>
      <c r="AD1809" s="95"/>
      <c r="AE1809" s="95"/>
      <c r="AF1809" s="95"/>
      <c r="AG1809" s="95"/>
      <c r="AH1809" s="316"/>
    </row>
    <row r="1810" spans="4:34">
      <c r="D1810" s="95"/>
      <c r="E1810" s="198"/>
      <c r="F1810" s="95"/>
      <c r="G1810" s="95"/>
      <c r="H1810" s="95"/>
      <c r="I1810" s="95"/>
      <c r="J1810" s="95"/>
      <c r="K1810" s="95"/>
      <c r="L1810" s="95"/>
      <c r="M1810" s="95"/>
      <c r="N1810" s="95"/>
      <c r="O1810" s="95"/>
      <c r="P1810" s="95"/>
      <c r="Q1810" s="95"/>
      <c r="R1810" s="95"/>
      <c r="S1810" s="95"/>
      <c r="T1810" s="95"/>
      <c r="U1810" s="95"/>
      <c r="V1810" s="95"/>
      <c r="W1810" s="95"/>
      <c r="X1810" s="95"/>
      <c r="Y1810" s="95"/>
      <c r="Z1810" s="95"/>
      <c r="AA1810" s="95"/>
      <c r="AB1810" s="95"/>
      <c r="AC1810" s="95"/>
      <c r="AD1810" s="95"/>
      <c r="AE1810" s="95"/>
      <c r="AF1810" s="95"/>
      <c r="AG1810" s="95"/>
      <c r="AH1810" s="316"/>
    </row>
    <row r="1811" spans="4:34">
      <c r="D1811" s="95"/>
      <c r="E1811" s="198"/>
      <c r="F1811" s="95"/>
      <c r="G1811" s="95"/>
      <c r="H1811" s="95"/>
      <c r="I1811" s="95"/>
      <c r="J1811" s="95"/>
      <c r="K1811" s="95"/>
      <c r="L1811" s="95"/>
      <c r="M1811" s="95"/>
      <c r="N1811" s="95"/>
      <c r="O1811" s="95"/>
      <c r="P1811" s="95"/>
      <c r="Q1811" s="95"/>
      <c r="R1811" s="95"/>
      <c r="S1811" s="95"/>
      <c r="T1811" s="95"/>
      <c r="U1811" s="95"/>
      <c r="V1811" s="95"/>
      <c r="W1811" s="95"/>
      <c r="X1811" s="95"/>
      <c r="Y1811" s="95"/>
      <c r="Z1811" s="95"/>
      <c r="AA1811" s="95"/>
      <c r="AB1811" s="95"/>
      <c r="AC1811" s="95"/>
      <c r="AD1811" s="95"/>
      <c r="AE1811" s="95"/>
      <c r="AF1811" s="95"/>
      <c r="AG1811" s="95"/>
      <c r="AH1811" s="316"/>
    </row>
    <row r="1812" spans="4:34">
      <c r="D1812" s="95"/>
      <c r="E1812" s="198"/>
      <c r="F1812" s="95"/>
      <c r="G1812" s="95"/>
      <c r="H1812" s="95"/>
      <c r="I1812" s="95"/>
      <c r="J1812" s="95"/>
      <c r="K1812" s="95"/>
      <c r="L1812" s="95"/>
      <c r="M1812" s="95"/>
      <c r="N1812" s="95"/>
      <c r="O1812" s="95"/>
      <c r="P1812" s="95"/>
      <c r="Q1812" s="95"/>
      <c r="R1812" s="95"/>
      <c r="S1812" s="95"/>
      <c r="T1812" s="95"/>
      <c r="U1812" s="95"/>
      <c r="V1812" s="95"/>
      <c r="W1812" s="95"/>
      <c r="X1812" s="95"/>
      <c r="Y1812" s="95"/>
      <c r="Z1812" s="95"/>
      <c r="AA1812" s="95"/>
      <c r="AB1812" s="95"/>
      <c r="AC1812" s="95"/>
      <c r="AD1812" s="95"/>
      <c r="AE1812" s="95"/>
      <c r="AF1812" s="95"/>
      <c r="AG1812" s="95"/>
      <c r="AH1812" s="316"/>
    </row>
    <row r="1813" spans="4:34">
      <c r="D1813" s="95"/>
      <c r="E1813" s="198"/>
      <c r="F1813" s="95"/>
      <c r="G1813" s="95"/>
      <c r="H1813" s="95"/>
      <c r="I1813" s="95"/>
      <c r="J1813" s="95"/>
      <c r="K1813" s="95"/>
      <c r="L1813" s="95"/>
      <c r="M1813" s="95"/>
      <c r="N1813" s="95"/>
      <c r="O1813" s="95"/>
      <c r="P1813" s="95"/>
      <c r="Q1813" s="95"/>
      <c r="R1813" s="95"/>
      <c r="S1813" s="95"/>
      <c r="T1813" s="95"/>
      <c r="U1813" s="95"/>
      <c r="V1813" s="95"/>
      <c r="W1813" s="95"/>
      <c r="X1813" s="95"/>
      <c r="Y1813" s="95"/>
      <c r="Z1813" s="95"/>
      <c r="AA1813" s="95"/>
      <c r="AB1813" s="95"/>
      <c r="AC1813" s="95"/>
      <c r="AD1813" s="95"/>
      <c r="AE1813" s="95"/>
      <c r="AF1813" s="95"/>
      <c r="AG1813" s="95"/>
      <c r="AH1813" s="316"/>
    </row>
    <row r="1814" spans="4:34">
      <c r="D1814" s="95"/>
      <c r="E1814" s="198"/>
      <c r="F1814" s="95"/>
      <c r="G1814" s="95"/>
      <c r="H1814" s="95"/>
      <c r="I1814" s="95"/>
      <c r="J1814" s="95"/>
      <c r="K1814" s="95"/>
      <c r="L1814" s="95"/>
      <c r="M1814" s="95"/>
      <c r="N1814" s="95"/>
      <c r="O1814" s="95"/>
      <c r="P1814" s="95"/>
      <c r="Q1814" s="95"/>
      <c r="R1814" s="95"/>
      <c r="S1814" s="95"/>
      <c r="T1814" s="95"/>
      <c r="U1814" s="95"/>
      <c r="V1814" s="95"/>
      <c r="W1814" s="95"/>
      <c r="X1814" s="95"/>
      <c r="Y1814" s="95"/>
      <c r="Z1814" s="95"/>
      <c r="AA1814" s="95"/>
      <c r="AB1814" s="95"/>
      <c r="AC1814" s="95"/>
      <c r="AD1814" s="95"/>
      <c r="AE1814" s="95"/>
      <c r="AF1814" s="95"/>
      <c r="AG1814" s="95"/>
      <c r="AH1814" s="316"/>
    </row>
    <row r="1815" spans="4:34">
      <c r="D1815" s="95"/>
      <c r="E1815" s="198"/>
      <c r="F1815" s="95"/>
      <c r="G1815" s="95"/>
      <c r="H1815" s="95"/>
      <c r="I1815" s="95"/>
      <c r="J1815" s="95"/>
      <c r="K1815" s="95"/>
      <c r="L1815" s="95"/>
      <c r="M1815" s="95"/>
      <c r="N1815" s="95"/>
      <c r="O1815" s="95"/>
      <c r="P1815" s="95"/>
      <c r="Q1815" s="95"/>
      <c r="R1815" s="95"/>
      <c r="S1815" s="95"/>
      <c r="T1815" s="95"/>
      <c r="U1815" s="95"/>
      <c r="V1815" s="95"/>
      <c r="W1815" s="95"/>
      <c r="X1815" s="95"/>
      <c r="Y1815" s="95"/>
      <c r="Z1815" s="95"/>
      <c r="AA1815" s="95"/>
      <c r="AB1815" s="95"/>
      <c r="AC1815" s="95"/>
      <c r="AD1815" s="95"/>
      <c r="AE1815" s="95"/>
      <c r="AF1815" s="95"/>
      <c r="AG1815" s="95"/>
      <c r="AH1815" s="316"/>
    </row>
    <row r="1816" spans="4:34">
      <c r="D1816" s="95"/>
      <c r="E1816" s="198"/>
      <c r="F1816" s="95"/>
      <c r="G1816" s="95"/>
      <c r="H1816" s="95"/>
      <c r="I1816" s="95"/>
      <c r="J1816" s="95"/>
      <c r="K1816" s="95"/>
      <c r="L1816" s="95"/>
      <c r="M1816" s="95"/>
      <c r="N1816" s="95"/>
      <c r="O1816" s="95"/>
      <c r="P1816" s="95"/>
      <c r="Q1816" s="95"/>
      <c r="R1816" s="95"/>
      <c r="S1816" s="95"/>
      <c r="T1816" s="95"/>
      <c r="U1816" s="95"/>
      <c r="V1816" s="95"/>
      <c r="W1816" s="95"/>
      <c r="X1816" s="95"/>
      <c r="Y1816" s="95"/>
      <c r="Z1816" s="95"/>
      <c r="AA1816" s="95"/>
      <c r="AB1816" s="95"/>
      <c r="AC1816" s="95"/>
      <c r="AD1816" s="95"/>
      <c r="AE1816" s="95"/>
      <c r="AF1816" s="95"/>
      <c r="AG1816" s="95"/>
      <c r="AH1816" s="316"/>
    </row>
    <row r="1817" spans="4:34">
      <c r="D1817" s="95"/>
      <c r="E1817" s="198"/>
      <c r="F1817" s="95"/>
      <c r="G1817" s="95"/>
      <c r="H1817" s="95"/>
      <c r="I1817" s="95"/>
      <c r="J1817" s="95"/>
      <c r="K1817" s="95"/>
      <c r="L1817" s="95"/>
      <c r="M1817" s="95"/>
      <c r="N1817" s="95"/>
      <c r="O1817" s="95"/>
      <c r="P1817" s="95"/>
      <c r="Q1817" s="95"/>
      <c r="R1817" s="95"/>
      <c r="S1817" s="95"/>
      <c r="T1817" s="95"/>
      <c r="U1817" s="95"/>
      <c r="V1817" s="95"/>
      <c r="W1817" s="95"/>
      <c r="X1817" s="95"/>
      <c r="Y1817" s="95"/>
      <c r="Z1817" s="95"/>
      <c r="AA1817" s="95"/>
      <c r="AB1817" s="95"/>
      <c r="AC1817" s="95"/>
      <c r="AD1817" s="95"/>
      <c r="AE1817" s="95"/>
      <c r="AF1817" s="95"/>
      <c r="AG1817" s="95"/>
      <c r="AH1817" s="316"/>
    </row>
    <row r="1818" spans="4:34">
      <c r="D1818" s="95"/>
      <c r="E1818" s="198"/>
      <c r="F1818" s="95"/>
      <c r="G1818" s="95"/>
      <c r="H1818" s="95"/>
      <c r="I1818" s="95"/>
      <c r="J1818" s="95"/>
      <c r="K1818" s="95"/>
      <c r="L1818" s="95"/>
      <c r="M1818" s="95"/>
      <c r="N1818" s="95"/>
      <c r="O1818" s="95"/>
      <c r="P1818" s="95"/>
      <c r="Q1818" s="95"/>
      <c r="R1818" s="95"/>
      <c r="S1818" s="95"/>
      <c r="T1818" s="95"/>
      <c r="U1818" s="95"/>
      <c r="V1818" s="95"/>
      <c r="W1818" s="95"/>
      <c r="X1818" s="95"/>
      <c r="Y1818" s="95"/>
      <c r="Z1818" s="95"/>
      <c r="AA1818" s="95"/>
      <c r="AB1818" s="95"/>
      <c r="AC1818" s="95"/>
      <c r="AD1818" s="95"/>
      <c r="AE1818" s="95"/>
      <c r="AF1818" s="95"/>
      <c r="AG1818" s="95"/>
      <c r="AH1818" s="316"/>
    </row>
    <row r="1819" spans="4:34">
      <c r="D1819" s="95"/>
      <c r="E1819" s="198"/>
      <c r="F1819" s="95"/>
      <c r="G1819" s="95"/>
      <c r="H1819" s="95"/>
      <c r="I1819" s="95"/>
      <c r="J1819" s="95"/>
      <c r="K1819" s="95"/>
      <c r="L1819" s="95"/>
      <c r="M1819" s="95"/>
      <c r="N1819" s="95"/>
      <c r="O1819" s="95"/>
      <c r="P1819" s="95"/>
      <c r="Q1819" s="95"/>
      <c r="R1819" s="95"/>
      <c r="S1819" s="95"/>
      <c r="T1819" s="95"/>
      <c r="U1819" s="95"/>
      <c r="V1819" s="95"/>
      <c r="W1819" s="95"/>
      <c r="X1819" s="95"/>
      <c r="Y1819" s="95"/>
      <c r="Z1819" s="95"/>
      <c r="AA1819" s="95"/>
      <c r="AB1819" s="95"/>
      <c r="AC1819" s="95"/>
      <c r="AD1819" s="95"/>
      <c r="AE1819" s="95"/>
      <c r="AF1819" s="95"/>
      <c r="AG1819" s="95"/>
      <c r="AH1819" s="316"/>
    </row>
    <row r="1820" spans="4:34">
      <c r="D1820" s="95"/>
      <c r="E1820" s="198"/>
      <c r="F1820" s="95"/>
      <c r="G1820" s="95"/>
      <c r="H1820" s="95"/>
      <c r="I1820" s="95"/>
      <c r="J1820" s="95"/>
      <c r="K1820" s="95"/>
      <c r="L1820" s="95"/>
      <c r="M1820" s="95"/>
      <c r="N1820" s="95"/>
      <c r="O1820" s="95"/>
      <c r="P1820" s="95"/>
      <c r="Q1820" s="95"/>
      <c r="R1820" s="95"/>
      <c r="S1820" s="95"/>
      <c r="T1820" s="95"/>
      <c r="U1820" s="95"/>
      <c r="V1820" s="95"/>
      <c r="W1820" s="95"/>
      <c r="X1820" s="95"/>
      <c r="Y1820" s="95"/>
      <c r="Z1820" s="95"/>
      <c r="AA1820" s="95"/>
      <c r="AB1820" s="95"/>
      <c r="AC1820" s="95"/>
      <c r="AD1820" s="95"/>
      <c r="AE1820" s="95"/>
      <c r="AF1820" s="95"/>
      <c r="AG1820" s="95"/>
      <c r="AH1820" s="316"/>
    </row>
    <row r="1821" spans="4:34">
      <c r="D1821" s="95"/>
      <c r="E1821" s="198"/>
      <c r="F1821" s="95"/>
      <c r="G1821" s="95"/>
      <c r="H1821" s="95"/>
      <c r="I1821" s="95"/>
      <c r="J1821" s="95"/>
      <c r="K1821" s="95"/>
      <c r="L1821" s="95"/>
      <c r="M1821" s="95"/>
      <c r="N1821" s="95"/>
      <c r="O1821" s="95"/>
      <c r="P1821" s="95"/>
      <c r="Q1821" s="95"/>
      <c r="R1821" s="95"/>
      <c r="S1821" s="95"/>
      <c r="T1821" s="95"/>
      <c r="U1821" s="95"/>
      <c r="V1821" s="95"/>
      <c r="W1821" s="95"/>
      <c r="X1821" s="95"/>
      <c r="Y1821" s="95"/>
      <c r="Z1821" s="95"/>
      <c r="AA1821" s="95"/>
      <c r="AB1821" s="95"/>
      <c r="AC1821" s="95"/>
      <c r="AD1821" s="95"/>
      <c r="AE1821" s="95"/>
      <c r="AF1821" s="95"/>
      <c r="AG1821" s="95"/>
      <c r="AH1821" s="316"/>
    </row>
    <row r="1822" spans="4:34">
      <c r="D1822" s="95"/>
      <c r="E1822" s="198"/>
      <c r="F1822" s="95"/>
      <c r="G1822" s="95"/>
      <c r="H1822" s="95"/>
      <c r="I1822" s="95"/>
      <c r="J1822" s="95"/>
      <c r="K1822" s="95"/>
      <c r="L1822" s="95"/>
      <c r="M1822" s="95"/>
      <c r="N1822" s="95"/>
      <c r="O1822" s="95"/>
      <c r="P1822" s="95"/>
      <c r="Q1822" s="95"/>
      <c r="R1822" s="95"/>
      <c r="S1822" s="95"/>
      <c r="T1822" s="95"/>
      <c r="U1822" s="95"/>
      <c r="V1822" s="95"/>
      <c r="W1822" s="95"/>
      <c r="X1822" s="95"/>
      <c r="Y1822" s="95"/>
      <c r="Z1822" s="95"/>
      <c r="AA1822" s="95"/>
      <c r="AB1822" s="95"/>
      <c r="AC1822" s="95"/>
      <c r="AD1822" s="95"/>
      <c r="AE1822" s="95"/>
      <c r="AF1822" s="95"/>
      <c r="AG1822" s="95"/>
      <c r="AH1822" s="316"/>
    </row>
    <row r="1823" spans="4:34">
      <c r="D1823" s="95"/>
      <c r="E1823" s="198"/>
      <c r="F1823" s="95"/>
      <c r="G1823" s="95"/>
      <c r="H1823" s="95"/>
      <c r="I1823" s="95"/>
      <c r="J1823" s="95"/>
      <c r="K1823" s="95"/>
      <c r="L1823" s="95"/>
      <c r="M1823" s="95"/>
      <c r="N1823" s="95"/>
      <c r="O1823" s="95"/>
      <c r="P1823" s="95"/>
      <c r="Q1823" s="95"/>
      <c r="R1823" s="95"/>
      <c r="S1823" s="95"/>
      <c r="T1823" s="95"/>
      <c r="U1823" s="95"/>
      <c r="V1823" s="95"/>
      <c r="W1823" s="95"/>
      <c r="X1823" s="95"/>
      <c r="Y1823" s="95"/>
      <c r="Z1823" s="95"/>
      <c r="AA1823" s="95"/>
      <c r="AB1823" s="95"/>
      <c r="AC1823" s="95"/>
      <c r="AD1823" s="95"/>
      <c r="AE1823" s="95"/>
      <c r="AF1823" s="95"/>
      <c r="AG1823" s="95"/>
      <c r="AH1823" s="316"/>
    </row>
    <row r="1824" spans="4:34">
      <c r="D1824" s="95"/>
      <c r="E1824" s="198"/>
      <c r="F1824" s="95"/>
      <c r="G1824" s="95"/>
      <c r="H1824" s="95"/>
      <c r="I1824" s="95"/>
      <c r="J1824" s="95"/>
      <c r="K1824" s="95"/>
      <c r="L1824" s="95"/>
      <c r="M1824" s="95"/>
      <c r="N1824" s="95"/>
      <c r="O1824" s="95"/>
      <c r="P1824" s="95"/>
      <c r="Q1824" s="95"/>
      <c r="R1824" s="95"/>
      <c r="S1824" s="95"/>
      <c r="T1824" s="95"/>
      <c r="U1824" s="95"/>
      <c r="V1824" s="95"/>
      <c r="W1824" s="95"/>
      <c r="X1824" s="95"/>
      <c r="Y1824" s="95"/>
      <c r="Z1824" s="95"/>
      <c r="AA1824" s="95"/>
      <c r="AB1824" s="95"/>
      <c r="AC1824" s="95"/>
      <c r="AD1824" s="95"/>
      <c r="AE1824" s="95"/>
      <c r="AF1824" s="95"/>
      <c r="AG1824" s="95"/>
      <c r="AH1824" s="316"/>
    </row>
    <row r="1825" spans="4:34">
      <c r="D1825" s="95"/>
      <c r="E1825" s="198"/>
      <c r="F1825" s="95"/>
      <c r="G1825" s="95"/>
      <c r="H1825" s="95"/>
      <c r="I1825" s="95"/>
      <c r="J1825" s="95"/>
      <c r="K1825" s="95"/>
      <c r="L1825" s="95"/>
      <c r="M1825" s="95"/>
      <c r="N1825" s="95"/>
      <c r="O1825" s="95"/>
      <c r="P1825" s="95"/>
      <c r="Q1825" s="95"/>
      <c r="R1825" s="95"/>
      <c r="S1825" s="95"/>
      <c r="T1825" s="95"/>
      <c r="U1825" s="95"/>
      <c r="V1825" s="95"/>
      <c r="W1825" s="95"/>
      <c r="X1825" s="95"/>
      <c r="Y1825" s="95"/>
      <c r="Z1825" s="95"/>
      <c r="AA1825" s="95"/>
      <c r="AB1825" s="95"/>
      <c r="AC1825" s="95"/>
      <c r="AD1825" s="95"/>
      <c r="AE1825" s="95"/>
      <c r="AF1825" s="95"/>
      <c r="AG1825" s="95"/>
      <c r="AH1825" s="316"/>
    </row>
    <row r="1826" spans="4:34">
      <c r="D1826" s="95"/>
      <c r="E1826" s="198"/>
      <c r="F1826" s="95"/>
      <c r="G1826" s="95"/>
      <c r="H1826" s="95"/>
      <c r="I1826" s="95"/>
      <c r="J1826" s="95"/>
      <c r="K1826" s="95"/>
      <c r="L1826" s="95"/>
      <c r="M1826" s="95"/>
      <c r="N1826" s="95"/>
      <c r="O1826" s="95"/>
      <c r="P1826" s="95"/>
      <c r="Q1826" s="95"/>
      <c r="R1826" s="95"/>
      <c r="S1826" s="95"/>
      <c r="T1826" s="95"/>
      <c r="U1826" s="95"/>
      <c r="V1826" s="95"/>
      <c r="W1826" s="95"/>
      <c r="X1826" s="95"/>
      <c r="Y1826" s="95"/>
      <c r="Z1826" s="95"/>
      <c r="AA1826" s="95"/>
      <c r="AB1826" s="95"/>
      <c r="AC1826" s="95"/>
      <c r="AD1826" s="95"/>
      <c r="AE1826" s="95"/>
      <c r="AF1826" s="95"/>
      <c r="AG1826" s="95"/>
      <c r="AH1826" s="316"/>
    </row>
    <row r="1827" spans="4:34">
      <c r="D1827" s="95"/>
      <c r="E1827" s="198"/>
      <c r="F1827" s="95"/>
      <c r="G1827" s="95"/>
      <c r="H1827" s="95"/>
      <c r="I1827" s="95"/>
      <c r="J1827" s="95"/>
      <c r="K1827" s="95"/>
      <c r="L1827" s="95"/>
      <c r="M1827" s="95"/>
      <c r="N1827" s="95"/>
      <c r="O1827" s="95"/>
      <c r="P1827" s="95"/>
      <c r="Q1827" s="95"/>
      <c r="R1827" s="95"/>
      <c r="S1827" s="95"/>
      <c r="T1827" s="95"/>
      <c r="U1827" s="95"/>
      <c r="V1827" s="95"/>
      <c r="W1827" s="95"/>
      <c r="X1827" s="95"/>
      <c r="Y1827" s="95"/>
      <c r="Z1827" s="95"/>
      <c r="AA1827" s="95"/>
      <c r="AB1827" s="95"/>
      <c r="AC1827" s="95"/>
      <c r="AD1827" s="95"/>
      <c r="AE1827" s="95"/>
      <c r="AF1827" s="95"/>
      <c r="AG1827" s="95"/>
      <c r="AH1827" s="316"/>
    </row>
    <row r="1828" spans="4:34">
      <c r="D1828" s="95"/>
      <c r="E1828" s="198"/>
      <c r="F1828" s="95"/>
      <c r="G1828" s="95"/>
      <c r="H1828" s="95"/>
      <c r="I1828" s="95"/>
      <c r="J1828" s="95"/>
      <c r="K1828" s="95"/>
      <c r="L1828" s="95"/>
      <c r="M1828" s="95"/>
      <c r="N1828" s="95"/>
      <c r="O1828" s="95"/>
      <c r="P1828" s="95"/>
      <c r="Q1828" s="95"/>
      <c r="R1828" s="95"/>
      <c r="S1828" s="95"/>
      <c r="T1828" s="95"/>
      <c r="U1828" s="95"/>
      <c r="V1828" s="95"/>
      <c r="W1828" s="95"/>
      <c r="X1828" s="95"/>
      <c r="Y1828" s="95"/>
      <c r="Z1828" s="95"/>
      <c r="AA1828" s="95"/>
      <c r="AB1828" s="95"/>
      <c r="AC1828" s="95"/>
      <c r="AD1828" s="95"/>
      <c r="AE1828" s="95"/>
      <c r="AF1828" s="95"/>
      <c r="AG1828" s="95"/>
      <c r="AH1828" s="316"/>
    </row>
    <row r="1829" spans="4:34">
      <c r="D1829" s="95"/>
      <c r="E1829" s="198"/>
      <c r="F1829" s="95"/>
      <c r="G1829" s="95"/>
      <c r="H1829" s="95"/>
      <c r="I1829" s="95"/>
      <c r="J1829" s="95"/>
      <c r="K1829" s="95"/>
      <c r="L1829" s="95"/>
      <c r="M1829" s="95"/>
      <c r="N1829" s="95"/>
      <c r="O1829" s="95"/>
      <c r="P1829" s="95"/>
      <c r="Q1829" s="95"/>
      <c r="R1829" s="95"/>
      <c r="S1829" s="95"/>
      <c r="T1829" s="95"/>
      <c r="U1829" s="95"/>
      <c r="V1829" s="95"/>
      <c r="W1829" s="95"/>
      <c r="X1829" s="95"/>
      <c r="Y1829" s="95"/>
      <c r="Z1829" s="95"/>
      <c r="AA1829" s="95"/>
      <c r="AB1829" s="95"/>
      <c r="AC1829" s="95"/>
      <c r="AD1829" s="95"/>
      <c r="AE1829" s="95"/>
      <c r="AF1829" s="95"/>
      <c r="AG1829" s="95"/>
      <c r="AH1829" s="316"/>
    </row>
    <row r="1830" spans="4:34">
      <c r="D1830" s="95"/>
      <c r="E1830" s="198"/>
      <c r="F1830" s="95"/>
      <c r="G1830" s="95"/>
      <c r="H1830" s="95"/>
      <c r="I1830" s="95"/>
      <c r="J1830" s="95"/>
      <c r="K1830" s="95"/>
      <c r="L1830" s="95"/>
      <c r="M1830" s="95"/>
      <c r="N1830" s="95"/>
      <c r="O1830" s="95"/>
      <c r="P1830" s="95"/>
      <c r="Q1830" s="95"/>
      <c r="R1830" s="95"/>
      <c r="S1830" s="95"/>
      <c r="T1830" s="95"/>
      <c r="U1830" s="95"/>
      <c r="V1830" s="95"/>
      <c r="W1830" s="95"/>
      <c r="X1830" s="95"/>
      <c r="Y1830" s="95"/>
      <c r="Z1830" s="95"/>
      <c r="AA1830" s="95"/>
      <c r="AB1830" s="95"/>
      <c r="AC1830" s="95"/>
      <c r="AD1830" s="95"/>
      <c r="AE1830" s="95"/>
      <c r="AF1830" s="95"/>
      <c r="AG1830" s="95"/>
      <c r="AH1830" s="316"/>
    </row>
    <row r="1831" spans="4:34">
      <c r="D1831" s="95"/>
      <c r="E1831" s="198"/>
      <c r="F1831" s="95"/>
      <c r="G1831" s="95"/>
      <c r="H1831" s="95"/>
      <c r="I1831" s="95"/>
      <c r="J1831" s="95"/>
      <c r="K1831" s="95"/>
      <c r="L1831" s="95"/>
      <c r="M1831" s="95"/>
      <c r="N1831" s="95"/>
      <c r="O1831" s="95"/>
      <c r="P1831" s="95"/>
      <c r="Q1831" s="95"/>
      <c r="R1831" s="95"/>
      <c r="S1831" s="95"/>
      <c r="T1831" s="95"/>
      <c r="U1831" s="95"/>
      <c r="V1831" s="95"/>
      <c r="W1831" s="95"/>
      <c r="X1831" s="95"/>
      <c r="Y1831" s="95"/>
      <c r="Z1831" s="95"/>
      <c r="AA1831" s="95"/>
      <c r="AB1831" s="95"/>
      <c r="AC1831" s="95"/>
      <c r="AD1831" s="95"/>
      <c r="AE1831" s="95"/>
      <c r="AF1831" s="95"/>
      <c r="AG1831" s="95"/>
      <c r="AH1831" s="316"/>
    </row>
    <row r="1832" spans="4:34">
      <c r="D1832" s="95"/>
      <c r="E1832" s="198"/>
      <c r="F1832" s="95"/>
      <c r="G1832" s="95"/>
      <c r="H1832" s="95"/>
      <c r="I1832" s="95"/>
      <c r="J1832" s="95"/>
      <c r="K1832" s="95"/>
      <c r="L1832" s="95"/>
      <c r="M1832" s="95"/>
      <c r="N1832" s="95"/>
      <c r="O1832" s="95"/>
      <c r="P1832" s="95"/>
      <c r="Q1832" s="95"/>
      <c r="R1832" s="95"/>
      <c r="S1832" s="95"/>
      <c r="T1832" s="95"/>
      <c r="U1832" s="95"/>
      <c r="V1832" s="95"/>
      <c r="W1832" s="95"/>
      <c r="X1832" s="95"/>
      <c r="Y1832" s="95"/>
      <c r="Z1832" s="95"/>
      <c r="AA1832" s="95"/>
      <c r="AB1832" s="95"/>
      <c r="AC1832" s="95"/>
      <c r="AD1832" s="95"/>
      <c r="AE1832" s="95"/>
      <c r="AF1832" s="95"/>
      <c r="AG1832" s="95"/>
      <c r="AH1832" s="316"/>
    </row>
    <row r="1833" spans="4:34">
      <c r="D1833" s="95"/>
      <c r="E1833" s="198"/>
      <c r="F1833" s="95"/>
      <c r="G1833" s="95"/>
      <c r="H1833" s="95"/>
      <c r="I1833" s="95"/>
      <c r="J1833" s="95"/>
      <c r="K1833" s="95"/>
      <c r="L1833" s="95"/>
      <c r="M1833" s="95"/>
      <c r="N1833" s="95"/>
      <c r="O1833" s="95"/>
      <c r="P1833" s="95"/>
      <c r="Q1833" s="95"/>
      <c r="R1833" s="95"/>
      <c r="S1833" s="95"/>
      <c r="T1833" s="95"/>
      <c r="U1833" s="95"/>
      <c r="V1833" s="95"/>
      <c r="W1833" s="95"/>
      <c r="X1833" s="95"/>
      <c r="Y1833" s="95"/>
      <c r="Z1833" s="95"/>
      <c r="AA1833" s="95"/>
      <c r="AB1833" s="95"/>
      <c r="AC1833" s="95"/>
      <c r="AD1833" s="95"/>
      <c r="AE1833" s="95"/>
      <c r="AF1833" s="95"/>
      <c r="AG1833" s="95"/>
      <c r="AH1833" s="316"/>
    </row>
    <row r="1834" spans="4:34">
      <c r="D1834" s="95"/>
      <c r="E1834" s="198"/>
      <c r="F1834" s="95"/>
      <c r="G1834" s="95"/>
      <c r="H1834" s="95"/>
      <c r="I1834" s="95"/>
      <c r="J1834" s="95"/>
      <c r="K1834" s="95"/>
      <c r="L1834" s="95"/>
      <c r="M1834" s="95"/>
      <c r="N1834" s="95"/>
      <c r="O1834" s="95"/>
      <c r="P1834" s="95"/>
      <c r="Q1834" s="95"/>
      <c r="R1834" s="95"/>
      <c r="S1834" s="95"/>
      <c r="T1834" s="95"/>
      <c r="U1834" s="95"/>
      <c r="V1834" s="95"/>
      <c r="W1834" s="95"/>
      <c r="X1834" s="95"/>
      <c r="Y1834" s="95"/>
      <c r="Z1834" s="95"/>
      <c r="AA1834" s="95"/>
      <c r="AB1834" s="95"/>
      <c r="AC1834" s="95"/>
      <c r="AD1834" s="95"/>
      <c r="AE1834" s="95"/>
      <c r="AF1834" s="95"/>
      <c r="AG1834" s="95"/>
      <c r="AH1834" s="316"/>
    </row>
    <row r="1835" spans="4:34">
      <c r="D1835" s="95"/>
      <c r="E1835" s="198"/>
      <c r="F1835" s="95"/>
      <c r="G1835" s="95"/>
      <c r="H1835" s="95"/>
      <c r="I1835" s="95"/>
      <c r="J1835" s="95"/>
      <c r="K1835" s="95"/>
      <c r="L1835" s="95"/>
      <c r="M1835" s="95"/>
      <c r="N1835" s="95"/>
      <c r="O1835" s="95"/>
      <c r="P1835" s="95"/>
      <c r="Q1835" s="95"/>
      <c r="R1835" s="95"/>
      <c r="S1835" s="95"/>
      <c r="T1835" s="95"/>
      <c r="U1835" s="95"/>
      <c r="V1835" s="95"/>
      <c r="W1835" s="95"/>
      <c r="X1835" s="95"/>
      <c r="Y1835" s="95"/>
      <c r="Z1835" s="95"/>
      <c r="AA1835" s="95"/>
      <c r="AB1835" s="95"/>
      <c r="AC1835" s="95"/>
      <c r="AD1835" s="95"/>
      <c r="AE1835" s="95"/>
      <c r="AF1835" s="95"/>
      <c r="AG1835" s="95"/>
      <c r="AH1835" s="316"/>
    </row>
    <row r="1836" spans="4:34">
      <c r="D1836" s="95"/>
      <c r="E1836" s="198"/>
      <c r="F1836" s="95"/>
      <c r="G1836" s="95"/>
      <c r="H1836" s="95"/>
      <c r="I1836" s="95"/>
      <c r="J1836" s="95"/>
      <c r="K1836" s="95"/>
      <c r="L1836" s="95"/>
      <c r="M1836" s="95"/>
      <c r="N1836" s="95"/>
      <c r="O1836" s="95"/>
      <c r="P1836" s="95"/>
      <c r="Q1836" s="95"/>
      <c r="R1836" s="95"/>
      <c r="S1836" s="95"/>
      <c r="T1836" s="95"/>
      <c r="U1836" s="95"/>
      <c r="V1836" s="95"/>
      <c r="W1836" s="95"/>
      <c r="X1836" s="95"/>
      <c r="Y1836" s="95"/>
      <c r="Z1836" s="95"/>
      <c r="AA1836" s="95"/>
      <c r="AB1836" s="95"/>
      <c r="AC1836" s="95"/>
      <c r="AD1836" s="95"/>
      <c r="AE1836" s="95"/>
      <c r="AF1836" s="95"/>
      <c r="AG1836" s="95"/>
      <c r="AH1836" s="316"/>
    </row>
    <row r="1837" spans="4:34">
      <c r="D1837" s="95"/>
      <c r="E1837" s="198"/>
      <c r="F1837" s="95"/>
      <c r="G1837" s="95"/>
      <c r="H1837" s="95"/>
      <c r="I1837" s="95"/>
      <c r="J1837" s="95"/>
      <c r="K1837" s="95"/>
      <c r="L1837" s="95"/>
      <c r="M1837" s="95"/>
      <c r="N1837" s="95"/>
      <c r="O1837" s="95"/>
      <c r="P1837" s="95"/>
      <c r="Q1837" s="95"/>
      <c r="R1837" s="95"/>
      <c r="S1837" s="95"/>
      <c r="T1837" s="95"/>
      <c r="U1837" s="95"/>
      <c r="V1837" s="95"/>
      <c r="W1837" s="95"/>
      <c r="X1837" s="95"/>
      <c r="Y1837" s="95"/>
      <c r="Z1837" s="95"/>
      <c r="AA1837" s="95"/>
      <c r="AB1837" s="95"/>
      <c r="AC1837" s="95"/>
      <c r="AD1837" s="95"/>
      <c r="AE1837" s="95"/>
      <c r="AF1837" s="95"/>
      <c r="AG1837" s="95"/>
      <c r="AH1837" s="316"/>
    </row>
    <row r="1838" spans="4:34">
      <c r="D1838" s="95"/>
      <c r="E1838" s="198"/>
      <c r="F1838" s="95"/>
      <c r="G1838" s="95"/>
      <c r="H1838" s="95"/>
      <c r="I1838" s="95"/>
      <c r="J1838" s="95"/>
      <c r="K1838" s="95"/>
      <c r="L1838" s="95"/>
      <c r="M1838" s="95"/>
      <c r="N1838" s="95"/>
      <c r="O1838" s="95"/>
      <c r="P1838" s="95"/>
      <c r="Q1838" s="95"/>
      <c r="R1838" s="95"/>
      <c r="S1838" s="95"/>
      <c r="T1838" s="95"/>
      <c r="U1838" s="95"/>
      <c r="V1838" s="95"/>
      <c r="W1838" s="95"/>
      <c r="X1838" s="95"/>
      <c r="Y1838" s="95"/>
      <c r="Z1838" s="95"/>
      <c r="AA1838" s="95"/>
      <c r="AB1838" s="95"/>
      <c r="AC1838" s="95"/>
      <c r="AD1838" s="95"/>
      <c r="AE1838" s="95"/>
      <c r="AF1838" s="95"/>
      <c r="AG1838" s="95"/>
      <c r="AH1838" s="316"/>
    </row>
    <row r="1839" spans="4:34">
      <c r="D1839" s="95"/>
      <c r="E1839" s="198"/>
      <c r="F1839" s="95"/>
      <c r="G1839" s="95"/>
      <c r="H1839" s="95"/>
      <c r="I1839" s="95"/>
      <c r="J1839" s="95"/>
      <c r="K1839" s="95"/>
      <c r="L1839" s="95"/>
      <c r="M1839" s="95"/>
      <c r="N1839" s="95"/>
      <c r="O1839" s="95"/>
      <c r="P1839" s="95"/>
      <c r="Q1839" s="95"/>
      <c r="R1839" s="95"/>
      <c r="S1839" s="95"/>
      <c r="T1839" s="95"/>
      <c r="U1839" s="95"/>
      <c r="V1839" s="95"/>
      <c r="W1839" s="95"/>
      <c r="X1839" s="95"/>
      <c r="Y1839" s="95"/>
      <c r="Z1839" s="95"/>
      <c r="AA1839" s="95"/>
      <c r="AB1839" s="95"/>
      <c r="AC1839" s="95"/>
      <c r="AD1839" s="95"/>
      <c r="AE1839" s="95"/>
      <c r="AF1839" s="95"/>
      <c r="AG1839" s="95"/>
      <c r="AH1839" s="316"/>
    </row>
    <row r="1840" spans="4:34">
      <c r="D1840" s="95"/>
      <c r="E1840" s="198"/>
      <c r="F1840" s="95"/>
      <c r="G1840" s="95"/>
      <c r="H1840" s="95"/>
      <c r="I1840" s="95"/>
      <c r="J1840" s="95"/>
      <c r="K1840" s="95"/>
      <c r="L1840" s="95"/>
      <c r="M1840" s="95"/>
      <c r="N1840" s="95"/>
      <c r="O1840" s="95"/>
      <c r="P1840" s="95"/>
      <c r="Q1840" s="95"/>
      <c r="R1840" s="95"/>
      <c r="S1840" s="95"/>
      <c r="T1840" s="95"/>
      <c r="U1840" s="95"/>
      <c r="V1840" s="95"/>
      <c r="W1840" s="95"/>
      <c r="X1840" s="95"/>
      <c r="Y1840" s="95"/>
      <c r="Z1840" s="95"/>
      <c r="AA1840" s="95"/>
      <c r="AB1840" s="95"/>
      <c r="AC1840" s="95"/>
      <c r="AD1840" s="95"/>
      <c r="AE1840" s="95"/>
      <c r="AF1840" s="95"/>
      <c r="AG1840" s="95"/>
      <c r="AH1840" s="316"/>
    </row>
    <row r="1841" spans="4:34">
      <c r="D1841" s="95"/>
      <c r="E1841" s="198"/>
      <c r="F1841" s="95"/>
      <c r="G1841" s="95"/>
      <c r="H1841" s="95"/>
      <c r="I1841" s="95"/>
      <c r="J1841" s="95"/>
      <c r="K1841" s="95"/>
      <c r="L1841" s="95"/>
      <c r="M1841" s="95"/>
      <c r="N1841" s="95"/>
      <c r="O1841" s="95"/>
      <c r="P1841" s="95"/>
      <c r="Q1841" s="95"/>
      <c r="R1841" s="95"/>
      <c r="S1841" s="95"/>
      <c r="T1841" s="95"/>
      <c r="U1841" s="95"/>
      <c r="V1841" s="95"/>
      <c r="W1841" s="95"/>
      <c r="X1841" s="95"/>
      <c r="Y1841" s="95"/>
      <c r="Z1841" s="95"/>
      <c r="AA1841" s="95"/>
      <c r="AB1841" s="95"/>
      <c r="AC1841" s="95"/>
      <c r="AD1841" s="95"/>
      <c r="AE1841" s="95"/>
      <c r="AF1841" s="95"/>
      <c r="AG1841" s="95"/>
      <c r="AH1841" s="316"/>
    </row>
    <row r="1842" spans="4:34">
      <c r="D1842" s="95"/>
      <c r="E1842" s="198"/>
      <c r="F1842" s="95"/>
      <c r="G1842" s="95"/>
      <c r="H1842" s="95"/>
      <c r="I1842" s="95"/>
      <c r="J1842" s="95"/>
      <c r="K1842" s="95"/>
      <c r="L1842" s="95"/>
      <c r="M1842" s="95"/>
      <c r="N1842" s="95"/>
      <c r="O1842" s="95"/>
      <c r="P1842" s="95"/>
      <c r="Q1842" s="95"/>
      <c r="R1842" s="95"/>
      <c r="S1842" s="95"/>
      <c r="T1842" s="95"/>
      <c r="U1842" s="95"/>
      <c r="V1842" s="95"/>
      <c r="W1842" s="95"/>
      <c r="X1842" s="95"/>
      <c r="Y1842" s="95"/>
      <c r="Z1842" s="95"/>
      <c r="AA1842" s="95"/>
      <c r="AB1842" s="95"/>
      <c r="AC1842" s="95"/>
      <c r="AD1842" s="95"/>
      <c r="AE1842" s="95"/>
      <c r="AF1842" s="95"/>
      <c r="AG1842" s="95"/>
      <c r="AH1842" s="316"/>
    </row>
    <row r="1843" spans="4:34">
      <c r="D1843" s="95"/>
      <c r="E1843" s="198"/>
      <c r="F1843" s="95"/>
      <c r="G1843" s="95"/>
      <c r="H1843" s="95"/>
      <c r="I1843" s="95"/>
      <c r="J1843" s="95"/>
      <c r="K1843" s="95"/>
      <c r="L1843" s="95"/>
      <c r="M1843" s="95"/>
      <c r="N1843" s="95"/>
      <c r="O1843" s="95"/>
      <c r="P1843" s="95"/>
      <c r="Q1843" s="95"/>
      <c r="R1843" s="95"/>
      <c r="S1843" s="95"/>
      <c r="T1843" s="95"/>
      <c r="U1843" s="95"/>
      <c r="V1843" s="95"/>
      <c r="W1843" s="95"/>
      <c r="X1843" s="95"/>
      <c r="Y1843" s="95"/>
      <c r="Z1843" s="95"/>
      <c r="AA1843" s="95"/>
      <c r="AB1843" s="95"/>
      <c r="AC1843" s="95"/>
      <c r="AD1843" s="95"/>
      <c r="AE1843" s="95"/>
      <c r="AF1843" s="95"/>
      <c r="AG1843" s="95"/>
      <c r="AH1843" s="316"/>
    </row>
    <row r="1844" spans="4:34">
      <c r="D1844" s="95"/>
      <c r="E1844" s="198"/>
      <c r="F1844" s="95"/>
      <c r="G1844" s="95"/>
      <c r="H1844" s="95"/>
      <c r="I1844" s="95"/>
      <c r="J1844" s="95"/>
      <c r="K1844" s="95"/>
      <c r="L1844" s="95"/>
      <c r="M1844" s="95"/>
      <c r="N1844" s="95"/>
      <c r="O1844" s="95"/>
      <c r="P1844" s="95"/>
      <c r="Q1844" s="95"/>
      <c r="R1844" s="95"/>
      <c r="S1844" s="95"/>
      <c r="T1844" s="95"/>
      <c r="U1844" s="95"/>
      <c r="V1844" s="95"/>
      <c r="W1844" s="95"/>
      <c r="X1844" s="95"/>
      <c r="Y1844" s="95"/>
      <c r="Z1844" s="95"/>
      <c r="AA1844" s="95"/>
      <c r="AB1844" s="95"/>
      <c r="AC1844" s="95"/>
      <c r="AD1844" s="95"/>
      <c r="AE1844" s="95"/>
      <c r="AF1844" s="95"/>
      <c r="AG1844" s="95"/>
      <c r="AH1844" s="316"/>
    </row>
    <row r="1845" spans="4:34">
      <c r="D1845" s="95"/>
      <c r="E1845" s="198"/>
      <c r="F1845" s="95"/>
      <c r="G1845" s="95"/>
      <c r="H1845" s="95"/>
      <c r="I1845" s="95"/>
      <c r="J1845" s="95"/>
      <c r="K1845" s="95"/>
      <c r="L1845" s="95"/>
      <c r="M1845" s="95"/>
      <c r="N1845" s="95"/>
      <c r="O1845" s="95"/>
      <c r="P1845" s="95"/>
      <c r="Q1845" s="95"/>
      <c r="R1845" s="95"/>
      <c r="S1845" s="95"/>
      <c r="T1845" s="95"/>
      <c r="U1845" s="95"/>
      <c r="V1845" s="95"/>
      <c r="W1845" s="95"/>
      <c r="X1845" s="95"/>
      <c r="Y1845" s="95"/>
      <c r="Z1845" s="95"/>
      <c r="AA1845" s="95"/>
      <c r="AB1845" s="95"/>
      <c r="AC1845" s="95"/>
      <c r="AD1845" s="95"/>
      <c r="AE1845" s="95"/>
      <c r="AF1845" s="95"/>
      <c r="AG1845" s="95"/>
      <c r="AH1845" s="316"/>
    </row>
    <row r="1846" spans="4:34">
      <c r="D1846" s="95"/>
      <c r="E1846" s="198"/>
      <c r="F1846" s="95"/>
      <c r="G1846" s="95"/>
      <c r="H1846" s="95"/>
      <c r="I1846" s="95"/>
      <c r="J1846" s="95"/>
      <c r="K1846" s="95"/>
      <c r="L1846" s="95"/>
      <c r="M1846" s="95"/>
      <c r="N1846" s="95"/>
      <c r="O1846" s="95"/>
      <c r="P1846" s="95"/>
      <c r="Q1846" s="95"/>
      <c r="R1846" s="95"/>
      <c r="S1846" s="95"/>
      <c r="T1846" s="95"/>
      <c r="U1846" s="95"/>
      <c r="V1846" s="95"/>
      <c r="W1846" s="95"/>
      <c r="X1846" s="95"/>
      <c r="Y1846" s="95"/>
      <c r="Z1846" s="95"/>
      <c r="AA1846" s="95"/>
      <c r="AB1846" s="95"/>
      <c r="AC1846" s="95"/>
      <c r="AD1846" s="95"/>
      <c r="AE1846" s="95"/>
      <c r="AF1846" s="95"/>
      <c r="AG1846" s="95"/>
      <c r="AH1846" s="316"/>
    </row>
    <row r="1847" spans="4:34">
      <c r="D1847" s="95"/>
      <c r="E1847" s="198"/>
      <c r="F1847" s="95"/>
      <c r="G1847" s="95"/>
      <c r="H1847" s="95"/>
      <c r="I1847" s="95"/>
      <c r="J1847" s="95"/>
      <c r="K1847" s="95"/>
      <c r="L1847" s="95"/>
      <c r="M1847" s="95"/>
      <c r="N1847" s="95"/>
      <c r="O1847" s="95"/>
      <c r="P1847" s="95"/>
      <c r="Q1847" s="95"/>
      <c r="R1847" s="95"/>
      <c r="S1847" s="95"/>
      <c r="T1847" s="95"/>
      <c r="U1847" s="95"/>
      <c r="V1847" s="95"/>
      <c r="W1847" s="95"/>
      <c r="X1847" s="95"/>
      <c r="Y1847" s="95"/>
      <c r="Z1847" s="95"/>
      <c r="AA1847" s="95"/>
      <c r="AB1847" s="95"/>
      <c r="AC1847" s="95"/>
      <c r="AD1847" s="95"/>
      <c r="AE1847" s="95"/>
      <c r="AF1847" s="95"/>
      <c r="AG1847" s="95"/>
      <c r="AH1847" s="316"/>
    </row>
    <row r="1848" spans="4:34">
      <c r="D1848" s="95"/>
      <c r="E1848" s="198"/>
      <c r="F1848" s="95"/>
      <c r="G1848" s="95"/>
      <c r="H1848" s="95"/>
      <c r="I1848" s="95"/>
      <c r="J1848" s="95"/>
      <c r="K1848" s="95"/>
      <c r="L1848" s="95"/>
      <c r="M1848" s="95"/>
      <c r="N1848" s="95"/>
      <c r="O1848" s="95"/>
      <c r="P1848" s="95"/>
      <c r="Q1848" s="95"/>
      <c r="R1848" s="95"/>
      <c r="S1848" s="95"/>
      <c r="T1848" s="95"/>
      <c r="U1848" s="95"/>
      <c r="V1848" s="95"/>
      <c r="W1848" s="95"/>
      <c r="X1848" s="95"/>
      <c r="Y1848" s="95"/>
      <c r="Z1848" s="95"/>
      <c r="AA1848" s="95"/>
      <c r="AB1848" s="95"/>
      <c r="AC1848" s="95"/>
      <c r="AD1848" s="95"/>
      <c r="AE1848" s="95"/>
      <c r="AF1848" s="95"/>
      <c r="AG1848" s="95"/>
      <c r="AH1848" s="316"/>
    </row>
    <row r="1849" spans="4:34">
      <c r="D1849" s="95"/>
      <c r="E1849" s="198"/>
      <c r="F1849" s="95"/>
      <c r="G1849" s="95"/>
      <c r="H1849" s="95"/>
      <c r="I1849" s="95"/>
      <c r="J1849" s="95"/>
      <c r="K1849" s="95"/>
      <c r="L1849" s="95"/>
      <c r="M1849" s="95"/>
      <c r="N1849" s="95"/>
      <c r="O1849" s="95"/>
      <c r="P1849" s="95"/>
      <c r="Q1849" s="95"/>
      <c r="R1849" s="95"/>
      <c r="S1849" s="95"/>
      <c r="T1849" s="95"/>
      <c r="U1849" s="95"/>
      <c r="V1849" s="95"/>
      <c r="W1849" s="95"/>
      <c r="X1849" s="95"/>
      <c r="Y1849" s="95"/>
      <c r="Z1849" s="95"/>
      <c r="AA1849" s="95"/>
      <c r="AB1849" s="95"/>
      <c r="AC1849" s="95"/>
      <c r="AD1849" s="95"/>
      <c r="AE1849" s="95"/>
      <c r="AF1849" s="95"/>
      <c r="AG1849" s="95"/>
      <c r="AH1849" s="316"/>
    </row>
    <row r="1850" spans="4:34">
      <c r="D1850" s="95"/>
      <c r="E1850" s="198"/>
      <c r="F1850" s="95"/>
      <c r="G1850" s="95"/>
      <c r="H1850" s="95"/>
      <c r="I1850" s="95"/>
      <c r="J1850" s="95"/>
      <c r="K1850" s="95"/>
      <c r="L1850" s="95"/>
      <c r="M1850" s="95"/>
      <c r="N1850" s="95"/>
      <c r="O1850" s="95"/>
      <c r="P1850" s="95"/>
      <c r="Q1850" s="95"/>
      <c r="R1850" s="95"/>
      <c r="S1850" s="95"/>
      <c r="T1850" s="95"/>
      <c r="U1850" s="95"/>
      <c r="V1850" s="95"/>
      <c r="W1850" s="95"/>
      <c r="X1850" s="95"/>
      <c r="Y1850" s="95"/>
      <c r="Z1850" s="95"/>
      <c r="AA1850" s="95"/>
      <c r="AB1850" s="95"/>
      <c r="AC1850" s="95"/>
      <c r="AD1850" s="95"/>
      <c r="AE1850" s="95"/>
      <c r="AF1850" s="95"/>
      <c r="AG1850" s="95"/>
      <c r="AH1850" s="316"/>
    </row>
    <row r="1851" spans="4:34">
      <c r="D1851" s="95"/>
      <c r="E1851" s="198"/>
      <c r="F1851" s="95"/>
      <c r="G1851" s="95"/>
      <c r="H1851" s="95"/>
      <c r="I1851" s="95"/>
      <c r="J1851" s="95"/>
      <c r="K1851" s="95"/>
      <c r="L1851" s="95"/>
      <c r="M1851" s="95"/>
      <c r="N1851" s="95"/>
      <c r="O1851" s="95"/>
      <c r="P1851" s="95"/>
      <c r="Q1851" s="95"/>
      <c r="R1851" s="95"/>
      <c r="S1851" s="95"/>
      <c r="T1851" s="95"/>
      <c r="U1851" s="95"/>
      <c r="V1851" s="95"/>
      <c r="W1851" s="95"/>
      <c r="X1851" s="95"/>
      <c r="Y1851" s="95"/>
      <c r="Z1851" s="95"/>
      <c r="AA1851" s="95"/>
      <c r="AB1851" s="95"/>
      <c r="AC1851" s="95"/>
      <c r="AD1851" s="95"/>
      <c r="AE1851" s="95"/>
      <c r="AF1851" s="95"/>
      <c r="AG1851" s="95"/>
      <c r="AH1851" s="316"/>
    </row>
    <row r="1852" spans="4:34">
      <c r="D1852" s="95"/>
      <c r="E1852" s="198"/>
      <c r="F1852" s="95"/>
      <c r="G1852" s="95"/>
      <c r="H1852" s="95"/>
      <c r="I1852" s="95"/>
      <c r="J1852" s="95"/>
      <c r="K1852" s="95"/>
      <c r="L1852" s="95"/>
      <c r="M1852" s="95"/>
      <c r="N1852" s="95"/>
      <c r="O1852" s="95"/>
      <c r="P1852" s="95"/>
      <c r="Q1852" s="95"/>
      <c r="R1852" s="95"/>
      <c r="S1852" s="95"/>
      <c r="T1852" s="95"/>
      <c r="U1852" s="95"/>
      <c r="V1852" s="95"/>
      <c r="W1852" s="95"/>
      <c r="X1852" s="95"/>
      <c r="Y1852" s="95"/>
      <c r="Z1852" s="95"/>
      <c r="AA1852" s="95"/>
      <c r="AB1852" s="95"/>
      <c r="AC1852" s="95"/>
      <c r="AD1852" s="95"/>
      <c r="AE1852" s="95"/>
      <c r="AF1852" s="95"/>
      <c r="AG1852" s="95"/>
      <c r="AH1852" s="316"/>
    </row>
    <row r="1853" spans="4:34">
      <c r="D1853" s="95"/>
      <c r="E1853" s="198"/>
      <c r="F1853" s="95"/>
      <c r="G1853" s="95"/>
      <c r="H1853" s="95"/>
      <c r="I1853" s="95"/>
      <c r="J1853" s="95"/>
      <c r="K1853" s="95"/>
      <c r="L1853" s="95"/>
      <c r="M1853" s="95"/>
      <c r="N1853" s="95"/>
      <c r="O1853" s="95"/>
      <c r="P1853" s="95"/>
      <c r="Q1853" s="95"/>
      <c r="R1853" s="95"/>
      <c r="S1853" s="95"/>
      <c r="T1853" s="95"/>
      <c r="U1853" s="95"/>
      <c r="V1853" s="95"/>
      <c r="W1853" s="95"/>
      <c r="X1853" s="95"/>
      <c r="Y1853" s="95"/>
      <c r="Z1853" s="95"/>
      <c r="AA1853" s="95"/>
      <c r="AB1853" s="95"/>
      <c r="AC1853" s="95"/>
      <c r="AD1853" s="95"/>
      <c r="AE1853" s="95"/>
      <c r="AF1853" s="95"/>
      <c r="AG1853" s="95"/>
      <c r="AH1853" s="316"/>
    </row>
    <row r="1854" spans="4:34">
      <c r="D1854" s="95"/>
      <c r="E1854" s="198"/>
      <c r="F1854" s="95"/>
      <c r="G1854" s="95"/>
      <c r="H1854" s="95"/>
      <c r="I1854" s="95"/>
      <c r="J1854" s="95"/>
      <c r="K1854" s="95"/>
      <c r="L1854" s="95"/>
      <c r="M1854" s="95"/>
      <c r="N1854" s="95"/>
      <c r="O1854" s="95"/>
      <c r="P1854" s="95"/>
      <c r="Q1854" s="95"/>
      <c r="R1854" s="95"/>
      <c r="S1854" s="95"/>
      <c r="T1854" s="95"/>
      <c r="U1854" s="95"/>
      <c r="V1854" s="95"/>
      <c r="W1854" s="95"/>
      <c r="X1854" s="95"/>
      <c r="Y1854" s="95"/>
      <c r="Z1854" s="95"/>
      <c r="AA1854" s="95"/>
      <c r="AB1854" s="95"/>
      <c r="AC1854" s="95"/>
      <c r="AD1854" s="95"/>
      <c r="AE1854" s="95"/>
      <c r="AF1854" s="95"/>
      <c r="AG1854" s="95"/>
      <c r="AH1854" s="316"/>
    </row>
    <row r="1855" spans="4:34">
      <c r="D1855" s="95"/>
      <c r="E1855" s="198"/>
      <c r="F1855" s="95"/>
      <c r="G1855" s="95"/>
      <c r="H1855" s="95"/>
      <c r="I1855" s="95"/>
      <c r="J1855" s="95"/>
      <c r="K1855" s="95"/>
      <c r="L1855" s="95"/>
      <c r="M1855" s="95"/>
      <c r="N1855" s="95"/>
      <c r="O1855" s="95"/>
      <c r="P1855" s="95"/>
      <c r="Q1855" s="95"/>
      <c r="R1855" s="95"/>
      <c r="S1855" s="95"/>
      <c r="T1855" s="95"/>
      <c r="U1855" s="95"/>
      <c r="V1855" s="95"/>
      <c r="W1855" s="95"/>
      <c r="X1855" s="95"/>
      <c r="Y1855" s="95"/>
      <c r="Z1855" s="95"/>
      <c r="AA1855" s="95"/>
      <c r="AB1855" s="95"/>
      <c r="AC1855" s="95"/>
      <c r="AD1855" s="95"/>
      <c r="AE1855" s="95"/>
      <c r="AF1855" s="95"/>
      <c r="AG1855" s="95"/>
      <c r="AH1855" s="316"/>
    </row>
    <row r="1856" spans="4:34">
      <c r="D1856" s="95"/>
      <c r="E1856" s="198"/>
      <c r="F1856" s="95"/>
      <c r="G1856" s="95"/>
      <c r="H1856" s="95"/>
      <c r="I1856" s="95"/>
      <c r="J1856" s="95"/>
      <c r="K1856" s="95"/>
      <c r="L1856" s="95"/>
      <c r="M1856" s="95"/>
      <c r="N1856" s="95"/>
      <c r="O1856" s="95"/>
      <c r="P1856" s="95"/>
      <c r="Q1856" s="95"/>
      <c r="R1856" s="95"/>
      <c r="S1856" s="95"/>
      <c r="T1856" s="95"/>
      <c r="U1856" s="95"/>
      <c r="V1856" s="95"/>
      <c r="W1856" s="95"/>
      <c r="X1856" s="95"/>
      <c r="Y1856" s="95"/>
      <c r="Z1856" s="95"/>
      <c r="AA1856" s="95"/>
      <c r="AB1856" s="95"/>
      <c r="AC1856" s="95"/>
      <c r="AD1856" s="95"/>
      <c r="AE1856" s="95"/>
      <c r="AF1856" s="95"/>
      <c r="AG1856" s="95"/>
      <c r="AH1856" s="316"/>
    </row>
    <row r="1857" spans="4:34">
      <c r="D1857" s="95"/>
      <c r="E1857" s="198"/>
      <c r="F1857" s="95"/>
      <c r="G1857" s="95"/>
      <c r="H1857" s="95"/>
      <c r="I1857" s="95"/>
      <c r="J1857" s="95"/>
      <c r="K1857" s="95"/>
      <c r="L1857" s="95"/>
      <c r="M1857" s="95"/>
      <c r="N1857" s="95"/>
      <c r="O1857" s="95"/>
      <c r="P1857" s="95"/>
      <c r="Q1857" s="95"/>
      <c r="R1857" s="95"/>
      <c r="S1857" s="95"/>
      <c r="T1857" s="95"/>
      <c r="U1857" s="95"/>
      <c r="V1857" s="95"/>
      <c r="W1857" s="95"/>
      <c r="X1857" s="95"/>
      <c r="Y1857" s="95"/>
      <c r="Z1857" s="95"/>
      <c r="AA1857" s="95"/>
      <c r="AB1857" s="95"/>
      <c r="AC1857" s="95"/>
      <c r="AD1857" s="95"/>
      <c r="AE1857" s="95"/>
      <c r="AF1857" s="95"/>
      <c r="AG1857" s="95"/>
      <c r="AH1857" s="316"/>
    </row>
    <row r="1858" spans="4:34">
      <c r="D1858" s="95"/>
      <c r="E1858" s="198"/>
      <c r="F1858" s="95"/>
      <c r="G1858" s="95"/>
      <c r="H1858" s="95"/>
      <c r="I1858" s="95"/>
      <c r="J1858" s="95"/>
      <c r="K1858" s="95"/>
      <c r="L1858" s="95"/>
      <c r="M1858" s="95"/>
      <c r="N1858" s="95"/>
      <c r="O1858" s="95"/>
      <c r="P1858" s="95"/>
      <c r="Q1858" s="95"/>
      <c r="R1858" s="95"/>
      <c r="S1858" s="95"/>
      <c r="T1858" s="95"/>
      <c r="U1858" s="95"/>
      <c r="V1858" s="95"/>
      <c r="W1858" s="95"/>
      <c r="X1858" s="95"/>
      <c r="Y1858" s="95"/>
      <c r="Z1858" s="95"/>
      <c r="AA1858" s="95"/>
      <c r="AB1858" s="95"/>
      <c r="AC1858" s="95"/>
      <c r="AD1858" s="95"/>
      <c r="AE1858" s="95"/>
      <c r="AF1858" s="95"/>
      <c r="AG1858" s="95"/>
      <c r="AH1858" s="316"/>
    </row>
    <row r="1859" spans="4:34">
      <c r="D1859" s="95"/>
      <c r="E1859" s="198"/>
      <c r="F1859" s="95"/>
      <c r="G1859" s="95"/>
      <c r="H1859" s="95"/>
      <c r="I1859" s="95"/>
      <c r="J1859" s="95"/>
      <c r="K1859" s="95"/>
      <c r="L1859" s="95"/>
      <c r="M1859" s="95"/>
      <c r="N1859" s="95"/>
      <c r="O1859" s="95"/>
      <c r="P1859" s="95"/>
      <c r="Q1859" s="95"/>
      <c r="R1859" s="95"/>
      <c r="S1859" s="95"/>
      <c r="T1859" s="95"/>
      <c r="U1859" s="95"/>
      <c r="V1859" s="95"/>
      <c r="W1859" s="95"/>
      <c r="X1859" s="95"/>
      <c r="Y1859" s="95"/>
      <c r="Z1859" s="95"/>
      <c r="AA1859" s="95"/>
      <c r="AB1859" s="95"/>
      <c r="AC1859" s="95"/>
      <c r="AD1859" s="95"/>
      <c r="AE1859" s="95"/>
      <c r="AF1859" s="95"/>
      <c r="AG1859" s="95"/>
      <c r="AH1859" s="316"/>
    </row>
    <row r="1860" spans="4:34">
      <c r="D1860" s="95"/>
      <c r="E1860" s="198"/>
      <c r="F1860" s="95"/>
      <c r="G1860" s="95"/>
      <c r="H1860" s="95"/>
      <c r="I1860" s="95"/>
      <c r="J1860" s="95"/>
      <c r="K1860" s="95"/>
      <c r="L1860" s="95"/>
      <c r="M1860" s="95"/>
      <c r="N1860" s="95"/>
      <c r="O1860" s="95"/>
      <c r="P1860" s="95"/>
      <c r="Q1860" s="95"/>
      <c r="R1860" s="95"/>
      <c r="S1860" s="95"/>
      <c r="T1860" s="95"/>
      <c r="U1860" s="95"/>
      <c r="V1860" s="95"/>
      <c r="W1860" s="95"/>
      <c r="X1860" s="95"/>
      <c r="Y1860" s="95"/>
      <c r="Z1860" s="95"/>
      <c r="AA1860" s="95"/>
      <c r="AB1860" s="95"/>
      <c r="AC1860" s="95"/>
      <c r="AD1860" s="95"/>
      <c r="AE1860" s="95"/>
      <c r="AF1860" s="95"/>
      <c r="AG1860" s="95"/>
      <c r="AH1860" s="316"/>
    </row>
    <row r="1861" spans="4:34">
      <c r="D1861" s="95"/>
      <c r="E1861" s="198"/>
      <c r="F1861" s="95"/>
      <c r="G1861" s="95"/>
      <c r="H1861" s="95"/>
      <c r="I1861" s="95"/>
      <c r="J1861" s="95"/>
      <c r="K1861" s="95"/>
      <c r="L1861" s="95"/>
      <c r="M1861" s="95"/>
      <c r="N1861" s="95"/>
      <c r="O1861" s="95"/>
      <c r="P1861" s="95"/>
      <c r="Q1861" s="95"/>
      <c r="R1861" s="95"/>
      <c r="S1861" s="95"/>
      <c r="T1861" s="95"/>
      <c r="U1861" s="95"/>
      <c r="V1861" s="95"/>
      <c r="W1861" s="95"/>
      <c r="X1861" s="95"/>
      <c r="Y1861" s="95"/>
      <c r="Z1861" s="95"/>
      <c r="AA1861" s="95"/>
      <c r="AB1861" s="95"/>
      <c r="AC1861" s="95"/>
      <c r="AD1861" s="95"/>
      <c r="AE1861" s="95"/>
      <c r="AF1861" s="95"/>
      <c r="AG1861" s="95"/>
      <c r="AH1861" s="316"/>
    </row>
    <row r="1862" spans="4:34">
      <c r="D1862" s="95"/>
      <c r="E1862" s="198"/>
      <c r="F1862" s="95"/>
      <c r="G1862" s="95"/>
      <c r="H1862" s="95"/>
      <c r="I1862" s="95"/>
      <c r="J1862" s="95"/>
      <c r="K1862" s="95"/>
      <c r="L1862" s="95"/>
      <c r="M1862" s="95"/>
      <c r="N1862" s="95"/>
      <c r="O1862" s="95"/>
      <c r="P1862" s="95"/>
      <c r="Q1862" s="95"/>
      <c r="R1862" s="95"/>
      <c r="S1862" s="95"/>
      <c r="T1862" s="95"/>
      <c r="U1862" s="95"/>
      <c r="V1862" s="95"/>
      <c r="W1862" s="95"/>
      <c r="X1862" s="95"/>
      <c r="Y1862" s="95"/>
      <c r="Z1862" s="95"/>
      <c r="AA1862" s="95"/>
      <c r="AB1862" s="95"/>
      <c r="AC1862" s="95"/>
      <c r="AD1862" s="95"/>
      <c r="AE1862" s="95"/>
      <c r="AF1862" s="95"/>
      <c r="AG1862" s="95"/>
      <c r="AH1862" s="316"/>
    </row>
    <row r="1863" spans="4:34">
      <c r="D1863" s="95"/>
      <c r="E1863" s="198"/>
      <c r="F1863" s="95"/>
      <c r="G1863" s="95"/>
      <c r="H1863" s="95"/>
      <c r="I1863" s="95"/>
      <c r="J1863" s="95"/>
      <c r="K1863" s="95"/>
      <c r="L1863" s="95"/>
      <c r="M1863" s="95"/>
      <c r="N1863" s="95"/>
      <c r="O1863" s="95"/>
      <c r="P1863" s="95"/>
      <c r="Q1863" s="95"/>
      <c r="R1863" s="95"/>
      <c r="S1863" s="95"/>
      <c r="T1863" s="95"/>
      <c r="U1863" s="95"/>
      <c r="V1863" s="95"/>
      <c r="W1863" s="95"/>
      <c r="X1863" s="95"/>
      <c r="Y1863" s="95"/>
      <c r="Z1863" s="95"/>
      <c r="AA1863" s="95"/>
      <c r="AB1863" s="95"/>
      <c r="AC1863" s="95"/>
      <c r="AD1863" s="95"/>
      <c r="AE1863" s="95"/>
      <c r="AF1863" s="95"/>
      <c r="AG1863" s="95"/>
      <c r="AH1863" s="316"/>
    </row>
    <row r="1864" spans="4:34">
      <c r="D1864" s="95"/>
      <c r="E1864" s="198"/>
      <c r="F1864" s="95"/>
      <c r="G1864" s="95"/>
      <c r="H1864" s="95"/>
      <c r="I1864" s="95"/>
      <c r="J1864" s="95"/>
      <c r="K1864" s="95"/>
      <c r="L1864" s="95"/>
      <c r="M1864" s="95"/>
      <c r="N1864" s="95"/>
      <c r="O1864" s="95"/>
      <c r="P1864" s="95"/>
      <c r="Q1864" s="95"/>
      <c r="R1864" s="95"/>
      <c r="S1864" s="95"/>
      <c r="T1864" s="95"/>
      <c r="U1864" s="95"/>
      <c r="V1864" s="95"/>
      <c r="W1864" s="95"/>
      <c r="X1864" s="95"/>
      <c r="Y1864" s="95"/>
      <c r="Z1864" s="95"/>
      <c r="AA1864" s="95"/>
      <c r="AB1864" s="95"/>
      <c r="AC1864" s="95"/>
      <c r="AD1864" s="95"/>
      <c r="AE1864" s="95"/>
      <c r="AF1864" s="95"/>
      <c r="AG1864" s="95"/>
      <c r="AH1864" s="316"/>
    </row>
    <row r="1865" spans="4:34">
      <c r="D1865" s="95"/>
      <c r="E1865" s="198"/>
      <c r="F1865" s="95"/>
      <c r="G1865" s="95"/>
      <c r="H1865" s="95"/>
      <c r="I1865" s="95"/>
      <c r="J1865" s="95"/>
      <c r="K1865" s="95"/>
      <c r="L1865" s="95"/>
      <c r="M1865" s="95"/>
      <c r="N1865" s="95"/>
      <c r="O1865" s="95"/>
      <c r="P1865" s="95"/>
      <c r="Q1865" s="95"/>
      <c r="R1865" s="95"/>
      <c r="S1865" s="95"/>
      <c r="T1865" s="95"/>
      <c r="U1865" s="95"/>
      <c r="V1865" s="95"/>
      <c r="W1865" s="95"/>
      <c r="X1865" s="95"/>
      <c r="Y1865" s="95"/>
      <c r="Z1865" s="95"/>
      <c r="AA1865" s="95"/>
      <c r="AB1865" s="95"/>
      <c r="AC1865" s="95"/>
      <c r="AD1865" s="95"/>
      <c r="AE1865" s="95"/>
      <c r="AF1865" s="95"/>
      <c r="AG1865" s="95"/>
      <c r="AH1865" s="316"/>
    </row>
    <row r="1866" spans="4:34">
      <c r="D1866" s="95"/>
      <c r="E1866" s="198"/>
      <c r="F1866" s="95"/>
      <c r="G1866" s="95"/>
      <c r="H1866" s="95"/>
      <c r="I1866" s="95"/>
      <c r="J1866" s="95"/>
      <c r="K1866" s="95"/>
      <c r="L1866" s="95"/>
      <c r="M1866" s="95"/>
      <c r="N1866" s="95"/>
      <c r="O1866" s="95"/>
      <c r="P1866" s="95"/>
      <c r="Q1866" s="95"/>
      <c r="R1866" s="95"/>
      <c r="S1866" s="95"/>
      <c r="T1866" s="95"/>
      <c r="U1866" s="95"/>
      <c r="V1866" s="95"/>
      <c r="W1866" s="95"/>
      <c r="X1866" s="95"/>
      <c r="Y1866" s="95"/>
      <c r="Z1866" s="95"/>
      <c r="AA1866" s="95"/>
      <c r="AB1866" s="95"/>
      <c r="AC1866" s="95"/>
      <c r="AD1866" s="95"/>
      <c r="AE1866" s="95"/>
      <c r="AF1866" s="95"/>
      <c r="AG1866" s="95"/>
      <c r="AH1866" s="316"/>
    </row>
    <row r="1867" spans="4:34">
      <c r="D1867" s="95"/>
      <c r="E1867" s="198"/>
      <c r="F1867" s="95"/>
      <c r="G1867" s="95"/>
      <c r="H1867" s="95"/>
      <c r="I1867" s="95"/>
      <c r="J1867" s="95"/>
      <c r="K1867" s="95"/>
      <c r="L1867" s="95"/>
      <c r="M1867" s="95"/>
      <c r="N1867" s="95"/>
      <c r="O1867" s="95"/>
      <c r="P1867" s="95"/>
      <c r="Q1867" s="95"/>
      <c r="R1867" s="95"/>
      <c r="S1867" s="95"/>
      <c r="T1867" s="95"/>
      <c r="U1867" s="95"/>
      <c r="V1867" s="95"/>
      <c r="W1867" s="95"/>
      <c r="X1867" s="95"/>
      <c r="Y1867" s="95"/>
      <c r="Z1867" s="95"/>
      <c r="AA1867" s="95"/>
      <c r="AB1867" s="95"/>
      <c r="AC1867" s="95"/>
      <c r="AD1867" s="95"/>
      <c r="AE1867" s="95"/>
      <c r="AF1867" s="95"/>
      <c r="AG1867" s="95"/>
      <c r="AH1867" s="316"/>
    </row>
    <row r="1868" spans="4:34">
      <c r="D1868" s="95"/>
      <c r="E1868" s="198"/>
      <c r="F1868" s="95"/>
      <c r="G1868" s="95"/>
      <c r="H1868" s="95"/>
      <c r="I1868" s="95"/>
      <c r="J1868" s="95"/>
      <c r="K1868" s="95"/>
      <c r="L1868" s="95"/>
      <c r="M1868" s="95"/>
      <c r="N1868" s="95"/>
      <c r="O1868" s="95"/>
      <c r="P1868" s="95"/>
      <c r="Q1868" s="95"/>
      <c r="R1868" s="95"/>
      <c r="S1868" s="95"/>
      <c r="T1868" s="95"/>
      <c r="U1868" s="95"/>
      <c r="V1868" s="95"/>
      <c r="W1868" s="95"/>
      <c r="X1868" s="95"/>
      <c r="Y1868" s="95"/>
      <c r="Z1868" s="95"/>
      <c r="AA1868" s="95"/>
      <c r="AB1868" s="95"/>
      <c r="AC1868" s="95"/>
      <c r="AD1868" s="95"/>
      <c r="AE1868" s="95"/>
      <c r="AF1868" s="95"/>
      <c r="AG1868" s="95"/>
      <c r="AH1868" s="316"/>
    </row>
    <row r="1869" spans="4:34">
      <c r="D1869" s="95"/>
      <c r="E1869" s="198"/>
      <c r="F1869" s="95"/>
      <c r="G1869" s="95"/>
      <c r="H1869" s="95"/>
      <c r="I1869" s="95"/>
      <c r="J1869" s="95"/>
      <c r="K1869" s="95"/>
      <c r="L1869" s="95"/>
      <c r="M1869" s="95"/>
      <c r="N1869" s="95"/>
      <c r="O1869" s="95"/>
      <c r="P1869" s="95"/>
      <c r="Q1869" s="95"/>
      <c r="R1869" s="95"/>
      <c r="S1869" s="95"/>
      <c r="T1869" s="95"/>
      <c r="U1869" s="95"/>
      <c r="V1869" s="95"/>
      <c r="W1869" s="95"/>
      <c r="X1869" s="95"/>
      <c r="Y1869" s="95"/>
      <c r="Z1869" s="95"/>
      <c r="AA1869" s="95"/>
      <c r="AB1869" s="95"/>
      <c r="AC1869" s="95"/>
      <c r="AD1869" s="95"/>
      <c r="AE1869" s="95"/>
      <c r="AF1869" s="95"/>
      <c r="AG1869" s="95"/>
      <c r="AH1869" s="316"/>
    </row>
    <row r="1870" spans="4:34">
      <c r="D1870" s="95"/>
      <c r="E1870" s="198"/>
      <c r="F1870" s="95"/>
      <c r="G1870" s="95"/>
      <c r="H1870" s="95"/>
      <c r="I1870" s="95"/>
      <c r="J1870" s="95"/>
      <c r="K1870" s="95"/>
      <c r="L1870" s="95"/>
      <c r="M1870" s="95"/>
      <c r="N1870" s="95"/>
      <c r="O1870" s="95"/>
      <c r="P1870" s="95"/>
      <c r="Q1870" s="95"/>
      <c r="R1870" s="95"/>
      <c r="S1870" s="95"/>
      <c r="T1870" s="95"/>
      <c r="U1870" s="95"/>
      <c r="V1870" s="95"/>
      <c r="W1870" s="95"/>
      <c r="X1870" s="95"/>
      <c r="Y1870" s="95"/>
      <c r="Z1870" s="95"/>
      <c r="AA1870" s="95"/>
      <c r="AB1870" s="95"/>
      <c r="AC1870" s="95"/>
      <c r="AD1870" s="95"/>
      <c r="AE1870" s="95"/>
      <c r="AF1870" s="95"/>
      <c r="AG1870" s="95"/>
      <c r="AH1870" s="316"/>
    </row>
    <row r="1871" spans="4:34">
      <c r="D1871" s="95"/>
      <c r="E1871" s="198"/>
      <c r="F1871" s="95"/>
      <c r="G1871" s="95"/>
      <c r="H1871" s="95"/>
      <c r="I1871" s="95"/>
      <c r="J1871" s="95"/>
      <c r="K1871" s="95"/>
      <c r="L1871" s="95"/>
      <c r="M1871" s="95"/>
      <c r="N1871" s="95"/>
      <c r="O1871" s="95"/>
      <c r="P1871" s="95"/>
      <c r="Q1871" s="95"/>
      <c r="R1871" s="95"/>
      <c r="S1871" s="95"/>
      <c r="T1871" s="95"/>
      <c r="U1871" s="95"/>
      <c r="V1871" s="95"/>
      <c r="W1871" s="95"/>
      <c r="X1871" s="95"/>
      <c r="Y1871" s="95"/>
      <c r="Z1871" s="95"/>
      <c r="AA1871" s="95"/>
      <c r="AB1871" s="95"/>
      <c r="AC1871" s="95"/>
      <c r="AD1871" s="95"/>
      <c r="AE1871" s="95"/>
      <c r="AF1871" s="95"/>
      <c r="AG1871" s="95"/>
      <c r="AH1871" s="316"/>
    </row>
    <row r="1872" spans="4:34">
      <c r="D1872" s="95"/>
      <c r="E1872" s="198"/>
      <c r="F1872" s="95"/>
      <c r="G1872" s="95"/>
      <c r="H1872" s="95"/>
      <c r="I1872" s="95"/>
      <c r="J1872" s="95"/>
      <c r="K1872" s="95"/>
      <c r="L1872" s="95"/>
      <c r="M1872" s="95"/>
      <c r="N1872" s="95"/>
      <c r="O1872" s="95"/>
      <c r="P1872" s="95"/>
      <c r="Q1872" s="95"/>
      <c r="R1872" s="95"/>
      <c r="S1872" s="95"/>
      <c r="T1872" s="95"/>
      <c r="U1872" s="95"/>
      <c r="V1872" s="95"/>
      <c r="W1872" s="95"/>
      <c r="X1872" s="95"/>
      <c r="Y1872" s="95"/>
      <c r="Z1872" s="95"/>
      <c r="AA1872" s="95"/>
      <c r="AB1872" s="95"/>
      <c r="AC1872" s="95"/>
      <c r="AD1872" s="95"/>
      <c r="AE1872" s="95"/>
      <c r="AF1872" s="95"/>
      <c r="AG1872" s="95"/>
      <c r="AH1872" s="316"/>
    </row>
    <row r="1873" spans="4:34">
      <c r="D1873" s="95"/>
      <c r="E1873" s="198"/>
      <c r="F1873" s="95"/>
      <c r="G1873" s="95"/>
      <c r="H1873" s="95"/>
      <c r="I1873" s="95"/>
      <c r="J1873" s="95"/>
      <c r="K1873" s="95"/>
      <c r="L1873" s="95"/>
      <c r="M1873" s="95"/>
      <c r="N1873" s="95"/>
      <c r="O1873" s="95"/>
      <c r="P1873" s="95"/>
      <c r="Q1873" s="95"/>
      <c r="R1873" s="95"/>
      <c r="S1873" s="95"/>
      <c r="T1873" s="95"/>
      <c r="U1873" s="95"/>
      <c r="V1873" s="95"/>
      <c r="W1873" s="95"/>
      <c r="X1873" s="95"/>
      <c r="Y1873" s="95"/>
      <c r="Z1873" s="95"/>
      <c r="AA1873" s="95"/>
      <c r="AB1873" s="95"/>
      <c r="AC1873" s="95"/>
      <c r="AD1873" s="95"/>
      <c r="AE1873" s="95"/>
      <c r="AF1873" s="95"/>
      <c r="AG1873" s="95"/>
      <c r="AH1873" s="316"/>
    </row>
    <row r="1874" spans="4:34">
      <c r="D1874" s="95"/>
      <c r="E1874" s="198"/>
      <c r="F1874" s="95"/>
      <c r="G1874" s="95"/>
      <c r="H1874" s="95"/>
      <c r="I1874" s="95"/>
      <c r="J1874" s="95"/>
      <c r="K1874" s="95"/>
      <c r="L1874" s="95"/>
      <c r="M1874" s="95"/>
      <c r="N1874" s="95"/>
      <c r="O1874" s="95"/>
      <c r="P1874" s="95"/>
      <c r="Q1874" s="95"/>
      <c r="R1874" s="95"/>
      <c r="S1874" s="95"/>
      <c r="T1874" s="95"/>
      <c r="U1874" s="95"/>
      <c r="V1874" s="95"/>
      <c r="W1874" s="95"/>
      <c r="X1874" s="95"/>
      <c r="Y1874" s="95"/>
      <c r="Z1874" s="95"/>
      <c r="AA1874" s="95"/>
      <c r="AB1874" s="95"/>
      <c r="AC1874" s="95"/>
      <c r="AD1874" s="95"/>
      <c r="AE1874" s="95"/>
      <c r="AF1874" s="95"/>
      <c r="AG1874" s="95"/>
      <c r="AH1874" s="316"/>
    </row>
    <row r="1875" spans="4:34">
      <c r="D1875" s="95"/>
      <c r="E1875" s="198"/>
      <c r="F1875" s="95"/>
      <c r="G1875" s="95"/>
      <c r="H1875" s="95"/>
      <c r="I1875" s="95"/>
      <c r="J1875" s="95"/>
      <c r="K1875" s="95"/>
      <c r="L1875" s="95"/>
      <c r="M1875" s="95"/>
      <c r="N1875" s="95"/>
      <c r="O1875" s="95"/>
      <c r="P1875" s="95"/>
      <c r="Q1875" s="95"/>
      <c r="R1875" s="95"/>
      <c r="S1875" s="95"/>
      <c r="T1875" s="95"/>
      <c r="U1875" s="95"/>
      <c r="V1875" s="95"/>
      <c r="W1875" s="95"/>
      <c r="X1875" s="95"/>
      <c r="Y1875" s="95"/>
      <c r="Z1875" s="95"/>
      <c r="AA1875" s="95"/>
      <c r="AB1875" s="95"/>
      <c r="AC1875" s="95"/>
      <c r="AD1875" s="95"/>
      <c r="AE1875" s="95"/>
      <c r="AF1875" s="95"/>
      <c r="AG1875" s="95"/>
      <c r="AH1875" s="316"/>
    </row>
    <row r="1876" spans="4:34">
      <c r="D1876" s="95"/>
      <c r="E1876" s="198"/>
      <c r="F1876" s="95"/>
      <c r="G1876" s="95"/>
      <c r="H1876" s="95"/>
      <c r="I1876" s="95"/>
      <c r="J1876" s="95"/>
      <c r="K1876" s="95"/>
      <c r="L1876" s="95"/>
      <c r="M1876" s="95"/>
      <c r="N1876" s="95"/>
      <c r="O1876" s="95"/>
      <c r="P1876" s="95"/>
      <c r="Q1876" s="95"/>
      <c r="R1876" s="95"/>
      <c r="S1876" s="95"/>
      <c r="T1876" s="95"/>
      <c r="U1876" s="95"/>
      <c r="V1876" s="95"/>
      <c r="W1876" s="95"/>
      <c r="X1876" s="95"/>
      <c r="Y1876" s="95"/>
      <c r="Z1876" s="95"/>
      <c r="AA1876" s="95"/>
      <c r="AB1876" s="95"/>
      <c r="AC1876" s="95"/>
      <c r="AD1876" s="95"/>
      <c r="AE1876" s="95"/>
      <c r="AF1876" s="95"/>
      <c r="AG1876" s="95"/>
      <c r="AH1876" s="316"/>
    </row>
    <row r="1877" spans="4:34">
      <c r="D1877" s="95"/>
      <c r="E1877" s="198"/>
      <c r="F1877" s="95"/>
      <c r="G1877" s="95"/>
      <c r="H1877" s="95"/>
      <c r="I1877" s="95"/>
      <c r="J1877" s="95"/>
      <c r="K1877" s="95"/>
      <c r="L1877" s="95"/>
      <c r="M1877" s="95"/>
      <c r="N1877" s="95"/>
      <c r="O1877" s="95"/>
      <c r="P1877" s="95"/>
      <c r="Q1877" s="95"/>
      <c r="R1877" s="95"/>
      <c r="S1877" s="95"/>
      <c r="T1877" s="95"/>
      <c r="U1877" s="95"/>
      <c r="V1877" s="95"/>
      <c r="W1877" s="95"/>
      <c r="X1877" s="95"/>
      <c r="Y1877" s="95"/>
      <c r="Z1877" s="95"/>
      <c r="AA1877" s="95"/>
      <c r="AB1877" s="95"/>
      <c r="AC1877" s="95"/>
      <c r="AD1877" s="95"/>
      <c r="AE1877" s="95"/>
      <c r="AF1877" s="95"/>
      <c r="AG1877" s="95"/>
      <c r="AH1877" s="316"/>
    </row>
    <row r="1878" spans="4:34">
      <c r="D1878" s="95"/>
      <c r="E1878" s="198"/>
      <c r="F1878" s="95"/>
      <c r="G1878" s="95"/>
      <c r="H1878" s="95"/>
      <c r="I1878" s="95"/>
      <c r="J1878" s="95"/>
      <c r="K1878" s="95"/>
      <c r="L1878" s="95"/>
      <c r="M1878" s="95"/>
      <c r="N1878" s="95"/>
      <c r="O1878" s="95"/>
      <c r="P1878" s="95"/>
      <c r="Q1878" s="95"/>
      <c r="R1878" s="95"/>
      <c r="S1878" s="95"/>
      <c r="T1878" s="95"/>
      <c r="U1878" s="95"/>
      <c r="V1878" s="95"/>
      <c r="W1878" s="95"/>
      <c r="X1878" s="95"/>
      <c r="Y1878" s="95"/>
      <c r="Z1878" s="95"/>
      <c r="AA1878" s="95"/>
      <c r="AB1878" s="95"/>
      <c r="AC1878" s="95"/>
      <c r="AD1878" s="95"/>
      <c r="AE1878" s="95"/>
      <c r="AF1878" s="95"/>
      <c r="AG1878" s="95"/>
      <c r="AH1878" s="316"/>
    </row>
    <row r="1879" spans="4:34">
      <c r="D1879" s="95"/>
      <c r="E1879" s="198"/>
      <c r="F1879" s="95"/>
      <c r="G1879" s="95"/>
      <c r="H1879" s="95"/>
      <c r="I1879" s="95"/>
      <c r="J1879" s="95"/>
      <c r="K1879" s="95"/>
      <c r="L1879" s="95"/>
      <c r="M1879" s="95"/>
      <c r="N1879" s="95"/>
      <c r="O1879" s="95"/>
      <c r="P1879" s="95"/>
      <c r="Q1879" s="95"/>
      <c r="R1879" s="95"/>
      <c r="S1879" s="95"/>
      <c r="T1879" s="95"/>
      <c r="U1879" s="95"/>
      <c r="V1879" s="95"/>
      <c r="W1879" s="95"/>
      <c r="X1879" s="95"/>
      <c r="Y1879" s="95"/>
      <c r="Z1879" s="95"/>
      <c r="AA1879" s="95"/>
      <c r="AB1879" s="95"/>
      <c r="AC1879" s="95"/>
      <c r="AD1879" s="95"/>
      <c r="AE1879" s="95"/>
      <c r="AF1879" s="95"/>
      <c r="AG1879" s="95"/>
      <c r="AH1879" s="316"/>
    </row>
    <row r="1880" spans="4:34">
      <c r="D1880" s="95"/>
      <c r="E1880" s="198"/>
      <c r="F1880" s="95"/>
      <c r="G1880" s="95"/>
      <c r="H1880" s="95"/>
      <c r="I1880" s="95"/>
      <c r="J1880" s="95"/>
      <c r="K1880" s="95"/>
      <c r="L1880" s="95"/>
      <c r="M1880" s="95"/>
      <c r="N1880" s="95"/>
      <c r="O1880" s="95"/>
      <c r="P1880" s="95"/>
      <c r="Q1880" s="95"/>
      <c r="R1880" s="95"/>
      <c r="S1880" s="95"/>
      <c r="T1880" s="95"/>
      <c r="U1880" s="95"/>
      <c r="V1880" s="95"/>
      <c r="W1880" s="95"/>
      <c r="X1880" s="95"/>
      <c r="Y1880" s="95"/>
      <c r="Z1880" s="95"/>
      <c r="AA1880" s="95"/>
      <c r="AB1880" s="95"/>
      <c r="AC1880" s="95"/>
      <c r="AD1880" s="95"/>
      <c r="AE1880" s="95"/>
      <c r="AF1880" s="95"/>
      <c r="AG1880" s="95"/>
      <c r="AH1880" s="316"/>
    </row>
    <row r="1881" spans="4:34">
      <c r="D1881" s="95"/>
      <c r="E1881" s="198"/>
      <c r="F1881" s="95"/>
      <c r="G1881" s="95"/>
      <c r="H1881" s="95"/>
      <c r="I1881" s="95"/>
      <c r="J1881" s="95"/>
      <c r="K1881" s="95"/>
      <c r="L1881" s="95"/>
      <c r="M1881" s="95"/>
      <c r="N1881" s="95"/>
      <c r="O1881" s="95"/>
      <c r="P1881" s="95"/>
      <c r="Q1881" s="95"/>
      <c r="R1881" s="95"/>
      <c r="S1881" s="95"/>
      <c r="T1881" s="95"/>
      <c r="U1881" s="95"/>
      <c r="V1881" s="95"/>
      <c r="W1881" s="95"/>
      <c r="X1881" s="95"/>
      <c r="Y1881" s="95"/>
      <c r="Z1881" s="95"/>
      <c r="AA1881" s="95"/>
      <c r="AB1881" s="95"/>
      <c r="AC1881" s="95"/>
      <c r="AD1881" s="95"/>
      <c r="AE1881" s="95"/>
      <c r="AF1881" s="95"/>
      <c r="AG1881" s="95"/>
      <c r="AH1881" s="316"/>
    </row>
    <row r="1882" spans="4:34">
      <c r="D1882" s="95"/>
      <c r="E1882" s="198"/>
      <c r="F1882" s="95"/>
      <c r="G1882" s="95"/>
      <c r="H1882" s="95"/>
      <c r="I1882" s="95"/>
      <c r="J1882" s="95"/>
      <c r="K1882" s="95"/>
      <c r="L1882" s="95"/>
      <c r="M1882" s="95"/>
      <c r="N1882" s="95"/>
      <c r="O1882" s="95"/>
      <c r="P1882" s="95"/>
      <c r="Q1882" s="95"/>
      <c r="R1882" s="95"/>
      <c r="S1882" s="95"/>
      <c r="T1882" s="95"/>
      <c r="U1882" s="95"/>
      <c r="V1882" s="95"/>
      <c r="W1882" s="95"/>
      <c r="X1882" s="95"/>
      <c r="Y1882" s="95"/>
      <c r="Z1882" s="95"/>
      <c r="AA1882" s="95"/>
      <c r="AB1882" s="95"/>
      <c r="AC1882" s="95"/>
      <c r="AD1882" s="95"/>
      <c r="AE1882" s="95"/>
      <c r="AF1882" s="95"/>
      <c r="AG1882" s="95"/>
      <c r="AH1882" s="316"/>
    </row>
    <row r="1883" spans="4:34">
      <c r="D1883" s="95"/>
      <c r="E1883" s="198"/>
      <c r="F1883" s="95"/>
      <c r="G1883" s="95"/>
      <c r="H1883" s="95"/>
      <c r="I1883" s="95"/>
      <c r="J1883" s="95"/>
      <c r="K1883" s="95"/>
      <c r="L1883" s="95"/>
      <c r="M1883" s="95"/>
      <c r="N1883" s="95"/>
      <c r="O1883" s="95"/>
      <c r="P1883" s="95"/>
      <c r="Q1883" s="95"/>
      <c r="R1883" s="95"/>
      <c r="S1883" s="95"/>
      <c r="T1883" s="95"/>
      <c r="U1883" s="95"/>
      <c r="V1883" s="95"/>
      <c r="W1883" s="95"/>
      <c r="X1883" s="95"/>
      <c r="Y1883" s="95"/>
      <c r="Z1883" s="95"/>
      <c r="AA1883" s="95"/>
      <c r="AB1883" s="95"/>
      <c r="AC1883" s="95"/>
      <c r="AD1883" s="95"/>
      <c r="AE1883" s="95"/>
      <c r="AF1883" s="95"/>
      <c r="AG1883" s="95"/>
      <c r="AH1883" s="316"/>
    </row>
    <row r="1884" spans="4:34">
      <c r="D1884" s="95"/>
      <c r="E1884" s="198"/>
      <c r="F1884" s="95"/>
      <c r="G1884" s="95"/>
      <c r="H1884" s="95"/>
      <c r="I1884" s="95"/>
      <c r="J1884" s="95"/>
      <c r="K1884" s="95"/>
      <c r="L1884" s="95"/>
      <c r="M1884" s="95"/>
      <c r="N1884" s="95"/>
      <c r="O1884" s="95"/>
      <c r="P1884" s="95"/>
      <c r="Q1884" s="95"/>
      <c r="R1884" s="95"/>
      <c r="S1884" s="95"/>
      <c r="T1884" s="95"/>
      <c r="U1884" s="95"/>
      <c r="V1884" s="95"/>
      <c r="W1884" s="95"/>
      <c r="X1884" s="95"/>
      <c r="Y1884" s="95"/>
      <c r="Z1884" s="95"/>
      <c r="AA1884" s="95"/>
      <c r="AB1884" s="95"/>
      <c r="AC1884" s="95"/>
      <c r="AD1884" s="95"/>
      <c r="AE1884" s="95"/>
      <c r="AF1884" s="95"/>
      <c r="AG1884" s="95"/>
      <c r="AH1884" s="316"/>
    </row>
    <row r="1885" spans="4:34">
      <c r="D1885" s="95"/>
      <c r="E1885" s="198"/>
      <c r="F1885" s="95"/>
      <c r="G1885" s="95"/>
      <c r="H1885" s="95"/>
      <c r="I1885" s="95"/>
      <c r="J1885" s="95"/>
      <c r="K1885" s="95"/>
      <c r="L1885" s="95"/>
      <c r="M1885" s="95"/>
      <c r="N1885" s="95"/>
      <c r="O1885" s="95"/>
      <c r="P1885" s="95"/>
      <c r="Q1885" s="95"/>
      <c r="R1885" s="95"/>
      <c r="S1885" s="95"/>
      <c r="T1885" s="95"/>
      <c r="U1885" s="95"/>
      <c r="V1885" s="95"/>
      <c r="W1885" s="95"/>
      <c r="X1885" s="95"/>
      <c r="Y1885" s="95"/>
      <c r="Z1885" s="95"/>
      <c r="AA1885" s="95"/>
      <c r="AB1885" s="95"/>
      <c r="AC1885" s="95"/>
      <c r="AD1885" s="95"/>
      <c r="AE1885" s="95"/>
      <c r="AF1885" s="95"/>
      <c r="AG1885" s="95"/>
      <c r="AH1885" s="316"/>
    </row>
    <row r="1886" spans="4:34">
      <c r="D1886" s="95"/>
      <c r="E1886" s="198"/>
      <c r="F1886" s="95"/>
      <c r="G1886" s="95"/>
      <c r="H1886" s="95"/>
      <c r="I1886" s="95"/>
      <c r="J1886" s="95"/>
      <c r="K1886" s="95"/>
      <c r="L1886" s="95"/>
      <c r="M1886" s="95"/>
      <c r="N1886" s="95"/>
      <c r="O1886" s="95"/>
      <c r="P1886" s="95"/>
      <c r="Q1886" s="95"/>
      <c r="R1886" s="95"/>
      <c r="S1886" s="95"/>
      <c r="T1886" s="95"/>
      <c r="U1886" s="95"/>
      <c r="V1886" s="95"/>
      <c r="W1886" s="95"/>
      <c r="X1886" s="95"/>
      <c r="Y1886" s="95"/>
      <c r="Z1886" s="95"/>
      <c r="AA1886" s="95"/>
      <c r="AB1886" s="95"/>
      <c r="AC1886" s="95"/>
      <c r="AD1886" s="95"/>
      <c r="AE1886" s="95"/>
      <c r="AF1886" s="95"/>
      <c r="AG1886" s="95"/>
      <c r="AH1886" s="316"/>
    </row>
    <row r="1887" spans="4:34">
      <c r="D1887" s="95"/>
      <c r="E1887" s="198"/>
      <c r="F1887" s="95"/>
      <c r="G1887" s="95"/>
      <c r="H1887" s="95"/>
      <c r="I1887" s="95"/>
      <c r="J1887" s="95"/>
      <c r="K1887" s="95"/>
      <c r="L1887" s="95"/>
      <c r="M1887" s="95"/>
      <c r="N1887" s="95"/>
      <c r="O1887" s="95"/>
      <c r="P1887" s="95"/>
      <c r="Q1887" s="95"/>
      <c r="R1887" s="95"/>
      <c r="S1887" s="95"/>
      <c r="T1887" s="95"/>
      <c r="U1887" s="95"/>
      <c r="V1887" s="95"/>
      <c r="W1887" s="95"/>
      <c r="X1887" s="95"/>
      <c r="Y1887" s="95"/>
      <c r="Z1887" s="95"/>
      <c r="AA1887" s="95"/>
      <c r="AB1887" s="95"/>
      <c r="AC1887" s="95"/>
      <c r="AD1887" s="95"/>
      <c r="AE1887" s="95"/>
      <c r="AF1887" s="95"/>
      <c r="AG1887" s="95"/>
      <c r="AH1887" s="316"/>
    </row>
    <row r="1888" spans="4:34">
      <c r="D1888" s="95"/>
      <c r="E1888" s="198"/>
      <c r="F1888" s="95"/>
      <c r="G1888" s="95"/>
      <c r="H1888" s="95"/>
      <c r="I1888" s="95"/>
      <c r="J1888" s="95"/>
      <c r="K1888" s="95"/>
      <c r="L1888" s="95"/>
      <c r="M1888" s="95"/>
      <c r="N1888" s="95"/>
      <c r="O1888" s="95"/>
      <c r="P1888" s="95"/>
      <c r="Q1888" s="95"/>
      <c r="R1888" s="95"/>
      <c r="S1888" s="95"/>
      <c r="T1888" s="95"/>
      <c r="U1888" s="95"/>
      <c r="V1888" s="95"/>
      <c r="W1888" s="95"/>
      <c r="X1888" s="95"/>
      <c r="Y1888" s="95"/>
      <c r="Z1888" s="95"/>
      <c r="AA1888" s="95"/>
      <c r="AB1888" s="95"/>
      <c r="AC1888" s="95"/>
      <c r="AD1888" s="95"/>
      <c r="AE1888" s="95"/>
      <c r="AF1888" s="95"/>
      <c r="AG1888" s="95"/>
      <c r="AH1888" s="316"/>
    </row>
    <row r="1889" spans="4:34">
      <c r="D1889" s="95"/>
      <c r="E1889" s="198"/>
      <c r="F1889" s="95"/>
      <c r="G1889" s="95"/>
      <c r="H1889" s="95"/>
      <c r="I1889" s="95"/>
      <c r="J1889" s="95"/>
      <c r="K1889" s="95"/>
      <c r="L1889" s="95"/>
      <c r="M1889" s="95"/>
      <c r="N1889" s="95"/>
      <c r="O1889" s="95"/>
      <c r="P1889" s="95"/>
      <c r="Q1889" s="95"/>
      <c r="R1889" s="95"/>
      <c r="S1889" s="95"/>
      <c r="T1889" s="95"/>
      <c r="U1889" s="95"/>
      <c r="V1889" s="95"/>
      <c r="W1889" s="95"/>
      <c r="X1889" s="95"/>
      <c r="Y1889" s="95"/>
      <c r="Z1889" s="95"/>
      <c r="AA1889" s="95"/>
      <c r="AB1889" s="95"/>
      <c r="AC1889" s="95"/>
      <c r="AD1889" s="95"/>
      <c r="AE1889" s="95"/>
      <c r="AF1889" s="95"/>
      <c r="AG1889" s="95"/>
      <c r="AH1889" s="316"/>
    </row>
    <row r="1890" spans="4:34">
      <c r="D1890" s="95"/>
      <c r="E1890" s="198"/>
      <c r="F1890" s="95"/>
      <c r="G1890" s="95"/>
      <c r="H1890" s="95"/>
      <c r="I1890" s="95"/>
      <c r="J1890" s="95"/>
      <c r="K1890" s="95"/>
      <c r="L1890" s="95"/>
      <c r="M1890" s="95"/>
      <c r="N1890" s="95"/>
      <c r="O1890" s="95"/>
      <c r="P1890" s="95"/>
      <c r="Q1890" s="95"/>
      <c r="R1890" s="95"/>
      <c r="S1890" s="95"/>
      <c r="T1890" s="95"/>
      <c r="U1890" s="95"/>
      <c r="V1890" s="95"/>
      <c r="W1890" s="95"/>
      <c r="X1890" s="95"/>
      <c r="Y1890" s="95"/>
      <c r="Z1890" s="95"/>
      <c r="AA1890" s="95"/>
      <c r="AB1890" s="95"/>
      <c r="AC1890" s="95"/>
      <c r="AD1890" s="95"/>
      <c r="AE1890" s="95"/>
      <c r="AF1890" s="95"/>
      <c r="AG1890" s="95"/>
      <c r="AH1890" s="316"/>
    </row>
    <row r="1891" spans="4:34">
      <c r="D1891" s="95"/>
      <c r="E1891" s="198"/>
      <c r="F1891" s="95"/>
      <c r="G1891" s="95"/>
      <c r="H1891" s="95"/>
      <c r="I1891" s="95"/>
      <c r="J1891" s="95"/>
      <c r="K1891" s="95"/>
      <c r="L1891" s="95"/>
      <c r="M1891" s="95"/>
      <c r="N1891" s="95"/>
      <c r="O1891" s="95"/>
      <c r="P1891" s="95"/>
      <c r="Q1891" s="95"/>
      <c r="R1891" s="95"/>
      <c r="S1891" s="95"/>
      <c r="T1891" s="95"/>
      <c r="U1891" s="95"/>
      <c r="V1891" s="95"/>
      <c r="W1891" s="95"/>
      <c r="X1891" s="95"/>
      <c r="Y1891" s="95"/>
      <c r="Z1891" s="95"/>
      <c r="AA1891" s="95"/>
      <c r="AB1891" s="95"/>
      <c r="AC1891" s="95"/>
      <c r="AD1891" s="95"/>
      <c r="AE1891" s="95"/>
      <c r="AF1891" s="95"/>
      <c r="AG1891" s="95"/>
      <c r="AH1891" s="316"/>
    </row>
    <row r="1892" spans="4:34">
      <c r="D1892" s="95"/>
      <c r="E1892" s="198"/>
      <c r="F1892" s="95"/>
      <c r="G1892" s="95"/>
      <c r="H1892" s="95"/>
      <c r="I1892" s="95"/>
      <c r="J1892" s="95"/>
      <c r="K1892" s="95"/>
      <c r="L1892" s="95"/>
      <c r="M1892" s="95"/>
      <c r="N1892" s="95"/>
      <c r="O1892" s="95"/>
      <c r="P1892" s="95"/>
      <c r="Q1892" s="95"/>
      <c r="R1892" s="95"/>
      <c r="S1892" s="95"/>
      <c r="T1892" s="95"/>
      <c r="U1892" s="95"/>
      <c r="V1892" s="95"/>
      <c r="W1892" s="95"/>
      <c r="X1892" s="95"/>
      <c r="Y1892" s="95"/>
      <c r="Z1892" s="95"/>
      <c r="AA1892" s="95"/>
      <c r="AB1892" s="95"/>
      <c r="AC1892" s="95"/>
      <c r="AD1892" s="95"/>
      <c r="AE1892" s="95"/>
      <c r="AF1892" s="95"/>
      <c r="AG1892" s="95"/>
      <c r="AH1892" s="316"/>
    </row>
    <row r="1893" spans="4:34">
      <c r="D1893" s="95"/>
      <c r="E1893" s="198"/>
      <c r="F1893" s="95"/>
      <c r="G1893" s="95"/>
      <c r="H1893" s="95"/>
      <c r="I1893" s="95"/>
      <c r="J1893" s="95"/>
      <c r="K1893" s="95"/>
      <c r="L1893" s="95"/>
      <c r="M1893" s="95"/>
      <c r="N1893" s="95"/>
      <c r="O1893" s="95"/>
      <c r="P1893" s="95"/>
      <c r="Q1893" s="95"/>
      <c r="R1893" s="95"/>
      <c r="S1893" s="95"/>
      <c r="T1893" s="95"/>
      <c r="U1893" s="95"/>
      <c r="V1893" s="95"/>
      <c r="W1893" s="95"/>
      <c r="X1893" s="95"/>
      <c r="Y1893" s="95"/>
      <c r="Z1893" s="95"/>
      <c r="AA1893" s="95"/>
      <c r="AB1893" s="95"/>
      <c r="AC1893" s="95"/>
      <c r="AD1893" s="95"/>
      <c r="AE1893" s="95"/>
      <c r="AF1893" s="95"/>
      <c r="AG1893" s="95"/>
      <c r="AH1893" s="316"/>
    </row>
    <row r="1894" spans="4:34">
      <c r="D1894" s="95"/>
      <c r="E1894" s="198"/>
      <c r="F1894" s="95"/>
      <c r="G1894" s="95"/>
      <c r="H1894" s="95"/>
      <c r="I1894" s="95"/>
      <c r="J1894" s="95"/>
      <c r="K1894" s="95"/>
      <c r="L1894" s="95"/>
      <c r="M1894" s="95"/>
      <c r="N1894" s="95"/>
      <c r="O1894" s="95"/>
      <c r="P1894" s="95"/>
      <c r="Q1894" s="95"/>
      <c r="R1894" s="95"/>
      <c r="S1894" s="95"/>
      <c r="T1894" s="95"/>
      <c r="U1894" s="95"/>
      <c r="V1894" s="95"/>
      <c r="W1894" s="95"/>
      <c r="X1894" s="95"/>
      <c r="Y1894" s="95"/>
      <c r="Z1894" s="95"/>
      <c r="AA1894" s="95"/>
      <c r="AB1894" s="95"/>
      <c r="AC1894" s="95"/>
      <c r="AD1894" s="95"/>
      <c r="AE1894" s="95"/>
      <c r="AF1894" s="95"/>
      <c r="AG1894" s="95"/>
      <c r="AH1894" s="316"/>
    </row>
    <row r="1895" spans="4:34">
      <c r="D1895" s="95"/>
      <c r="E1895" s="198"/>
      <c r="F1895" s="95"/>
      <c r="G1895" s="95"/>
      <c r="H1895" s="95"/>
      <c r="I1895" s="95"/>
      <c r="J1895" s="95"/>
      <c r="K1895" s="95"/>
      <c r="L1895" s="95"/>
      <c r="M1895" s="95"/>
      <c r="N1895" s="95"/>
      <c r="O1895" s="95"/>
      <c r="P1895" s="95"/>
      <c r="Q1895" s="95"/>
      <c r="R1895" s="95"/>
      <c r="S1895" s="95"/>
      <c r="T1895" s="95"/>
      <c r="U1895" s="95"/>
      <c r="V1895" s="95"/>
      <c r="W1895" s="95"/>
      <c r="X1895" s="95"/>
      <c r="Y1895" s="95"/>
      <c r="Z1895" s="95"/>
      <c r="AA1895" s="95"/>
      <c r="AB1895" s="95"/>
      <c r="AC1895" s="95"/>
      <c r="AD1895" s="95"/>
      <c r="AE1895" s="95"/>
      <c r="AF1895" s="95"/>
      <c r="AG1895" s="95"/>
      <c r="AH1895" s="316"/>
    </row>
    <row r="1896" spans="4:34">
      <c r="D1896" s="95"/>
      <c r="E1896" s="198"/>
      <c r="F1896" s="95"/>
      <c r="G1896" s="95"/>
      <c r="H1896" s="95"/>
      <c r="I1896" s="95"/>
      <c r="J1896" s="95"/>
      <c r="K1896" s="95"/>
      <c r="L1896" s="95"/>
      <c r="M1896" s="95"/>
      <c r="N1896" s="95"/>
      <c r="O1896" s="95"/>
      <c r="P1896" s="95"/>
      <c r="Q1896" s="95"/>
      <c r="R1896" s="95"/>
      <c r="S1896" s="95"/>
      <c r="T1896" s="95"/>
      <c r="U1896" s="95"/>
      <c r="V1896" s="95"/>
      <c r="W1896" s="95"/>
      <c r="X1896" s="95"/>
      <c r="Y1896" s="95"/>
      <c r="Z1896" s="95"/>
      <c r="AA1896" s="95"/>
      <c r="AB1896" s="95"/>
      <c r="AC1896" s="95"/>
      <c r="AD1896" s="95"/>
      <c r="AE1896" s="95"/>
      <c r="AF1896" s="95"/>
      <c r="AG1896" s="95"/>
      <c r="AH1896" s="316"/>
    </row>
    <row r="1897" spans="4:34">
      <c r="D1897" s="95"/>
      <c r="E1897" s="198"/>
      <c r="F1897" s="95"/>
      <c r="G1897" s="95"/>
      <c r="H1897" s="95"/>
      <c r="I1897" s="95"/>
      <c r="J1897" s="95"/>
      <c r="K1897" s="95"/>
      <c r="L1897" s="95"/>
      <c r="M1897" s="95"/>
      <c r="N1897" s="95"/>
      <c r="O1897" s="95"/>
      <c r="P1897" s="95"/>
      <c r="Q1897" s="95"/>
      <c r="R1897" s="95"/>
      <c r="S1897" s="95"/>
      <c r="T1897" s="95"/>
      <c r="U1897" s="95"/>
      <c r="V1897" s="95"/>
      <c r="W1897" s="95"/>
      <c r="X1897" s="95"/>
      <c r="Y1897" s="95"/>
      <c r="Z1897" s="95"/>
      <c r="AA1897" s="95"/>
      <c r="AB1897" s="95"/>
      <c r="AC1897" s="95"/>
      <c r="AD1897" s="95"/>
      <c r="AE1897" s="95"/>
      <c r="AF1897" s="95"/>
      <c r="AG1897" s="95"/>
      <c r="AH1897" s="316"/>
    </row>
    <row r="1898" spans="4:34">
      <c r="D1898" s="95"/>
      <c r="E1898" s="198"/>
      <c r="F1898" s="95"/>
      <c r="G1898" s="95"/>
      <c r="H1898" s="95"/>
      <c r="I1898" s="95"/>
      <c r="J1898" s="95"/>
      <c r="K1898" s="95"/>
      <c r="L1898" s="95"/>
      <c r="M1898" s="95"/>
      <c r="N1898" s="95"/>
      <c r="O1898" s="95"/>
      <c r="P1898" s="95"/>
      <c r="Q1898" s="95"/>
      <c r="R1898" s="95"/>
      <c r="S1898" s="95"/>
      <c r="T1898" s="95"/>
      <c r="U1898" s="95"/>
      <c r="V1898" s="95"/>
      <c r="W1898" s="95"/>
      <c r="X1898" s="95"/>
      <c r="Y1898" s="95"/>
      <c r="Z1898" s="95"/>
      <c r="AA1898" s="95"/>
      <c r="AB1898" s="95"/>
      <c r="AC1898" s="95"/>
      <c r="AD1898" s="95"/>
      <c r="AE1898" s="95"/>
      <c r="AF1898" s="95"/>
      <c r="AG1898" s="95"/>
      <c r="AH1898" s="316"/>
    </row>
    <row r="1899" spans="4:34">
      <c r="D1899" s="95"/>
      <c r="E1899" s="198"/>
      <c r="F1899" s="95"/>
      <c r="G1899" s="95"/>
      <c r="H1899" s="95"/>
      <c r="I1899" s="95"/>
      <c r="J1899" s="95"/>
      <c r="K1899" s="95"/>
      <c r="L1899" s="95"/>
      <c r="M1899" s="95"/>
      <c r="N1899" s="95"/>
      <c r="O1899" s="95"/>
      <c r="P1899" s="95"/>
      <c r="Q1899" s="95"/>
      <c r="R1899" s="95"/>
      <c r="S1899" s="95"/>
      <c r="T1899" s="95"/>
      <c r="U1899" s="95"/>
      <c r="V1899" s="95"/>
      <c r="W1899" s="95"/>
      <c r="X1899" s="95"/>
      <c r="Y1899" s="95"/>
      <c r="Z1899" s="95"/>
      <c r="AA1899" s="95"/>
      <c r="AB1899" s="95"/>
      <c r="AC1899" s="95"/>
      <c r="AD1899" s="95"/>
      <c r="AE1899" s="95"/>
      <c r="AF1899" s="95"/>
      <c r="AG1899" s="95"/>
      <c r="AH1899" s="316"/>
    </row>
    <row r="1900" spans="4:34">
      <c r="D1900" s="95"/>
      <c r="E1900" s="198"/>
      <c r="F1900" s="95"/>
      <c r="G1900" s="95"/>
      <c r="H1900" s="95"/>
      <c r="I1900" s="95"/>
      <c r="J1900" s="95"/>
      <c r="K1900" s="95"/>
      <c r="L1900" s="95"/>
      <c r="M1900" s="95"/>
      <c r="N1900" s="95"/>
      <c r="O1900" s="95"/>
      <c r="P1900" s="95"/>
      <c r="Q1900" s="95"/>
      <c r="R1900" s="95"/>
      <c r="S1900" s="95"/>
      <c r="T1900" s="95"/>
      <c r="U1900" s="95"/>
      <c r="V1900" s="95"/>
      <c r="W1900" s="95"/>
      <c r="X1900" s="95"/>
      <c r="Y1900" s="95"/>
      <c r="Z1900" s="95"/>
      <c r="AA1900" s="95"/>
      <c r="AB1900" s="95"/>
      <c r="AC1900" s="95"/>
      <c r="AD1900" s="95"/>
      <c r="AE1900" s="95"/>
      <c r="AF1900" s="95"/>
      <c r="AG1900" s="95"/>
      <c r="AH1900" s="316"/>
    </row>
    <row r="1901" spans="4:34">
      <c r="D1901" s="95"/>
      <c r="E1901" s="198"/>
      <c r="F1901" s="95"/>
      <c r="G1901" s="95"/>
      <c r="H1901" s="95"/>
      <c r="I1901" s="95"/>
      <c r="J1901" s="95"/>
      <c r="K1901" s="95"/>
      <c r="L1901" s="95"/>
      <c r="M1901" s="95"/>
      <c r="N1901" s="95"/>
      <c r="O1901" s="95"/>
      <c r="P1901" s="95"/>
      <c r="Q1901" s="95"/>
      <c r="R1901" s="95"/>
      <c r="S1901" s="95"/>
      <c r="T1901" s="95"/>
      <c r="U1901" s="95"/>
      <c r="V1901" s="95"/>
      <c r="W1901" s="95"/>
      <c r="X1901" s="95"/>
      <c r="Y1901" s="95"/>
      <c r="Z1901" s="95"/>
      <c r="AA1901" s="95"/>
      <c r="AB1901" s="95"/>
      <c r="AC1901" s="95"/>
      <c r="AD1901" s="95"/>
      <c r="AE1901" s="95"/>
      <c r="AF1901" s="95"/>
      <c r="AG1901" s="95"/>
      <c r="AH1901" s="316"/>
    </row>
    <row r="1902" spans="4:34">
      <c r="D1902" s="95"/>
      <c r="E1902" s="198"/>
      <c r="F1902" s="95"/>
      <c r="G1902" s="95"/>
      <c r="H1902" s="95"/>
      <c r="I1902" s="95"/>
      <c r="J1902" s="95"/>
      <c r="K1902" s="95"/>
      <c r="L1902" s="95"/>
      <c r="M1902" s="95"/>
      <c r="N1902" s="95"/>
      <c r="O1902" s="95"/>
      <c r="P1902" s="95"/>
      <c r="Q1902" s="95"/>
      <c r="R1902" s="95"/>
      <c r="S1902" s="95"/>
      <c r="T1902" s="95"/>
      <c r="U1902" s="95"/>
      <c r="V1902" s="95"/>
      <c r="W1902" s="95"/>
      <c r="X1902" s="95"/>
      <c r="Y1902" s="95"/>
      <c r="Z1902" s="95"/>
      <c r="AA1902" s="95"/>
      <c r="AB1902" s="95"/>
      <c r="AC1902" s="95"/>
      <c r="AD1902" s="95"/>
      <c r="AE1902" s="95"/>
      <c r="AF1902" s="95"/>
      <c r="AG1902" s="95"/>
      <c r="AH1902" s="316"/>
    </row>
    <row r="1903" spans="4:34">
      <c r="D1903" s="95"/>
      <c r="E1903" s="198"/>
      <c r="F1903" s="95"/>
      <c r="G1903" s="95"/>
      <c r="H1903" s="95"/>
      <c r="I1903" s="95"/>
      <c r="J1903" s="95"/>
      <c r="K1903" s="95"/>
      <c r="L1903" s="95"/>
      <c r="M1903" s="95"/>
      <c r="N1903" s="95"/>
      <c r="O1903" s="95"/>
      <c r="P1903" s="95"/>
      <c r="Q1903" s="95"/>
      <c r="R1903" s="95"/>
      <c r="S1903" s="95"/>
      <c r="T1903" s="95"/>
      <c r="U1903" s="95"/>
      <c r="V1903" s="95"/>
      <c r="W1903" s="95"/>
      <c r="X1903" s="95"/>
      <c r="Y1903" s="95"/>
      <c r="Z1903" s="95"/>
      <c r="AA1903" s="95"/>
      <c r="AB1903" s="95"/>
      <c r="AC1903" s="95"/>
      <c r="AD1903" s="95"/>
      <c r="AE1903" s="95"/>
      <c r="AF1903" s="95"/>
      <c r="AG1903" s="95"/>
      <c r="AH1903" s="316"/>
    </row>
    <row r="1904" spans="4:34">
      <c r="D1904" s="95"/>
      <c r="E1904" s="198"/>
      <c r="F1904" s="95"/>
      <c r="G1904" s="95"/>
      <c r="H1904" s="95"/>
      <c r="I1904" s="95"/>
      <c r="J1904" s="95"/>
      <c r="K1904" s="95"/>
      <c r="L1904" s="95"/>
      <c r="M1904" s="95"/>
      <c r="N1904" s="95"/>
      <c r="O1904" s="95"/>
      <c r="P1904" s="95"/>
      <c r="Q1904" s="95"/>
      <c r="R1904" s="95"/>
      <c r="S1904" s="95"/>
      <c r="T1904" s="95"/>
      <c r="U1904" s="95"/>
      <c r="V1904" s="95"/>
      <c r="W1904" s="95"/>
      <c r="X1904" s="95"/>
      <c r="Y1904" s="95"/>
      <c r="Z1904" s="95"/>
      <c r="AA1904" s="95"/>
      <c r="AB1904" s="95"/>
      <c r="AC1904" s="95"/>
      <c r="AD1904" s="95"/>
      <c r="AE1904" s="95"/>
      <c r="AF1904" s="95"/>
      <c r="AG1904" s="95"/>
      <c r="AH1904" s="316"/>
    </row>
    <row r="1905" spans="4:34">
      <c r="D1905" s="95"/>
      <c r="E1905" s="198"/>
      <c r="F1905" s="95"/>
      <c r="G1905" s="95"/>
      <c r="H1905" s="95"/>
      <c r="I1905" s="95"/>
      <c r="J1905" s="95"/>
      <c r="K1905" s="95"/>
      <c r="L1905" s="95"/>
      <c r="M1905" s="95"/>
      <c r="N1905" s="95"/>
      <c r="O1905" s="95"/>
      <c r="P1905" s="95"/>
      <c r="Q1905" s="95"/>
      <c r="R1905" s="95"/>
      <c r="S1905" s="95"/>
      <c r="T1905" s="95"/>
      <c r="U1905" s="95"/>
      <c r="V1905" s="95"/>
      <c r="W1905" s="95"/>
      <c r="X1905" s="95"/>
      <c r="Y1905" s="95"/>
      <c r="Z1905" s="95"/>
      <c r="AA1905" s="95"/>
      <c r="AB1905" s="95"/>
      <c r="AC1905" s="95"/>
      <c r="AD1905" s="95"/>
      <c r="AE1905" s="95"/>
      <c r="AF1905" s="95"/>
      <c r="AG1905" s="95"/>
      <c r="AH1905" s="316"/>
    </row>
    <row r="1906" spans="4:34">
      <c r="D1906" s="95"/>
      <c r="E1906" s="198"/>
      <c r="F1906" s="95"/>
      <c r="G1906" s="95"/>
      <c r="H1906" s="95"/>
      <c r="I1906" s="95"/>
      <c r="J1906" s="95"/>
      <c r="K1906" s="95"/>
      <c r="L1906" s="95"/>
      <c r="M1906" s="95"/>
      <c r="N1906" s="95"/>
      <c r="O1906" s="95"/>
      <c r="P1906" s="95"/>
      <c r="Q1906" s="95"/>
      <c r="R1906" s="95"/>
      <c r="S1906" s="95"/>
      <c r="T1906" s="95"/>
      <c r="U1906" s="95"/>
      <c r="V1906" s="95"/>
      <c r="W1906" s="95"/>
      <c r="X1906" s="95"/>
      <c r="Y1906" s="95"/>
      <c r="Z1906" s="95"/>
      <c r="AA1906" s="95"/>
      <c r="AB1906" s="95"/>
      <c r="AC1906" s="95"/>
      <c r="AD1906" s="95"/>
      <c r="AE1906" s="95"/>
      <c r="AF1906" s="95"/>
      <c r="AG1906" s="95"/>
      <c r="AH1906" s="316"/>
    </row>
    <row r="1907" spans="4:34">
      <c r="D1907" s="95"/>
      <c r="E1907" s="198"/>
      <c r="F1907" s="95"/>
      <c r="G1907" s="95"/>
      <c r="H1907" s="95"/>
      <c r="I1907" s="95"/>
      <c r="J1907" s="95"/>
      <c r="K1907" s="95"/>
      <c r="L1907" s="95"/>
      <c r="M1907" s="95"/>
      <c r="N1907" s="95"/>
      <c r="O1907" s="95"/>
      <c r="P1907" s="95"/>
      <c r="Q1907" s="95"/>
      <c r="R1907" s="95"/>
      <c r="S1907" s="95"/>
      <c r="T1907" s="95"/>
      <c r="U1907" s="95"/>
      <c r="V1907" s="95"/>
      <c r="W1907" s="95"/>
      <c r="X1907" s="95"/>
      <c r="Y1907" s="95"/>
      <c r="Z1907" s="95"/>
      <c r="AA1907" s="95"/>
      <c r="AB1907" s="95"/>
      <c r="AC1907" s="95"/>
      <c r="AD1907" s="95"/>
      <c r="AE1907" s="95"/>
      <c r="AF1907" s="95"/>
      <c r="AG1907" s="95"/>
      <c r="AH1907" s="316"/>
    </row>
    <row r="1908" spans="4:34">
      <c r="D1908" s="95"/>
      <c r="E1908" s="198"/>
      <c r="F1908" s="95"/>
      <c r="G1908" s="95"/>
      <c r="H1908" s="95"/>
      <c r="I1908" s="95"/>
      <c r="J1908" s="95"/>
      <c r="K1908" s="95"/>
      <c r="L1908" s="95"/>
      <c r="M1908" s="95"/>
      <c r="N1908" s="95"/>
      <c r="O1908" s="95"/>
      <c r="P1908" s="95"/>
      <c r="Q1908" s="95"/>
      <c r="R1908" s="95"/>
      <c r="S1908" s="95"/>
      <c r="T1908" s="95"/>
      <c r="U1908" s="95"/>
      <c r="V1908" s="95"/>
      <c r="W1908" s="95"/>
      <c r="X1908" s="95"/>
      <c r="Y1908" s="95"/>
      <c r="Z1908" s="95"/>
      <c r="AA1908" s="95"/>
      <c r="AB1908" s="95"/>
      <c r="AC1908" s="95"/>
      <c r="AD1908" s="95"/>
      <c r="AE1908" s="95"/>
      <c r="AF1908" s="95"/>
      <c r="AG1908" s="95"/>
      <c r="AH1908" s="316"/>
    </row>
    <row r="1909" spans="4:34">
      <c r="D1909" s="95"/>
      <c r="E1909" s="198"/>
      <c r="F1909" s="95"/>
      <c r="G1909" s="95"/>
      <c r="H1909" s="95"/>
      <c r="I1909" s="95"/>
      <c r="J1909" s="95"/>
      <c r="K1909" s="95"/>
      <c r="L1909" s="95"/>
      <c r="M1909" s="95"/>
      <c r="N1909" s="95"/>
      <c r="O1909" s="95"/>
      <c r="P1909" s="95"/>
      <c r="Q1909" s="95"/>
      <c r="R1909" s="95"/>
      <c r="S1909" s="95"/>
      <c r="T1909" s="95"/>
      <c r="U1909" s="95"/>
      <c r="V1909" s="95"/>
      <c r="W1909" s="95"/>
      <c r="X1909" s="95"/>
      <c r="Y1909" s="95"/>
      <c r="Z1909" s="95"/>
      <c r="AA1909" s="95"/>
      <c r="AB1909" s="95"/>
      <c r="AC1909" s="95"/>
      <c r="AD1909" s="95"/>
      <c r="AE1909" s="95"/>
      <c r="AF1909" s="95"/>
      <c r="AG1909" s="95"/>
      <c r="AH1909" s="316"/>
    </row>
    <row r="1910" spans="4:34">
      <c r="D1910" s="95"/>
      <c r="E1910" s="198"/>
      <c r="F1910" s="95"/>
      <c r="G1910" s="95"/>
      <c r="H1910" s="95"/>
      <c r="I1910" s="95"/>
      <c r="J1910" s="95"/>
      <c r="K1910" s="95"/>
      <c r="L1910" s="95"/>
      <c r="M1910" s="95"/>
      <c r="N1910" s="95"/>
      <c r="O1910" s="95"/>
      <c r="P1910" s="95"/>
      <c r="Q1910" s="95"/>
      <c r="R1910" s="95"/>
      <c r="S1910" s="95"/>
      <c r="T1910" s="95"/>
      <c r="U1910" s="95"/>
      <c r="V1910" s="95"/>
      <c r="W1910" s="95"/>
      <c r="X1910" s="95"/>
      <c r="Y1910" s="95"/>
      <c r="Z1910" s="95"/>
      <c r="AA1910" s="95"/>
      <c r="AB1910" s="95"/>
      <c r="AC1910" s="95"/>
      <c r="AD1910" s="95"/>
      <c r="AE1910" s="95"/>
      <c r="AF1910" s="95"/>
      <c r="AG1910" s="95"/>
      <c r="AH1910" s="316"/>
    </row>
    <row r="1911" spans="4:34">
      <c r="D1911" s="95"/>
      <c r="E1911" s="198"/>
      <c r="F1911" s="95"/>
      <c r="G1911" s="95"/>
      <c r="H1911" s="95"/>
      <c r="I1911" s="95"/>
      <c r="J1911" s="95"/>
      <c r="K1911" s="95"/>
      <c r="L1911" s="95"/>
      <c r="M1911" s="95"/>
      <c r="N1911" s="95"/>
      <c r="O1911" s="95"/>
      <c r="P1911" s="95"/>
      <c r="Q1911" s="95"/>
      <c r="R1911" s="95"/>
      <c r="S1911" s="95"/>
      <c r="T1911" s="95"/>
      <c r="U1911" s="95"/>
      <c r="V1911" s="95"/>
      <c r="W1911" s="95"/>
      <c r="X1911" s="95"/>
      <c r="Y1911" s="95"/>
      <c r="Z1911" s="95"/>
      <c r="AA1911" s="95"/>
      <c r="AB1911" s="95"/>
      <c r="AC1911" s="95"/>
      <c r="AD1911" s="95"/>
      <c r="AE1911" s="95"/>
      <c r="AF1911" s="95"/>
      <c r="AG1911" s="95"/>
      <c r="AH1911" s="316"/>
    </row>
    <row r="1912" spans="4:34">
      <c r="D1912" s="95"/>
      <c r="E1912" s="198"/>
      <c r="F1912" s="95"/>
      <c r="G1912" s="95"/>
      <c r="H1912" s="95"/>
      <c r="I1912" s="95"/>
      <c r="J1912" s="95"/>
      <c r="K1912" s="95"/>
      <c r="L1912" s="95"/>
      <c r="M1912" s="95"/>
      <c r="N1912" s="95"/>
      <c r="O1912" s="95"/>
      <c r="P1912" s="95"/>
      <c r="Q1912" s="95"/>
      <c r="R1912" s="95"/>
      <c r="S1912" s="95"/>
      <c r="T1912" s="95"/>
      <c r="U1912" s="95"/>
      <c r="V1912" s="95"/>
      <c r="W1912" s="95"/>
      <c r="X1912" s="95"/>
      <c r="Y1912" s="95"/>
      <c r="Z1912" s="95"/>
      <c r="AA1912" s="95"/>
      <c r="AB1912" s="95"/>
      <c r="AC1912" s="95"/>
      <c r="AD1912" s="95"/>
      <c r="AE1912" s="95"/>
      <c r="AF1912" s="95"/>
      <c r="AG1912" s="95"/>
      <c r="AH1912" s="316"/>
    </row>
    <row r="1913" spans="4:34">
      <c r="D1913" s="95"/>
      <c r="E1913" s="198"/>
      <c r="F1913" s="95"/>
      <c r="G1913" s="95"/>
      <c r="H1913" s="95"/>
      <c r="I1913" s="95"/>
      <c r="J1913" s="95"/>
      <c r="K1913" s="95"/>
      <c r="L1913" s="95"/>
      <c r="M1913" s="95"/>
      <c r="N1913" s="95"/>
      <c r="O1913" s="95"/>
      <c r="P1913" s="95"/>
      <c r="Q1913" s="95"/>
      <c r="R1913" s="95"/>
      <c r="S1913" s="95"/>
      <c r="T1913" s="95"/>
      <c r="U1913" s="95"/>
      <c r="V1913" s="95"/>
      <c r="W1913" s="95"/>
      <c r="X1913" s="95"/>
      <c r="Y1913" s="95"/>
      <c r="Z1913" s="95"/>
      <c r="AA1913" s="95"/>
      <c r="AB1913" s="95"/>
      <c r="AC1913" s="95"/>
      <c r="AD1913" s="95"/>
      <c r="AE1913" s="95"/>
      <c r="AF1913" s="95"/>
      <c r="AG1913" s="95"/>
      <c r="AH1913" s="316"/>
    </row>
    <row r="1914" spans="4:34">
      <c r="D1914" s="95"/>
      <c r="E1914" s="198"/>
      <c r="F1914" s="95"/>
      <c r="G1914" s="95"/>
      <c r="H1914" s="95"/>
      <c r="I1914" s="95"/>
      <c r="J1914" s="95"/>
      <c r="K1914" s="95"/>
      <c r="L1914" s="95"/>
      <c r="M1914" s="95"/>
      <c r="N1914" s="95"/>
      <c r="O1914" s="95"/>
      <c r="P1914" s="95"/>
      <c r="Q1914" s="95"/>
      <c r="R1914" s="95"/>
      <c r="S1914" s="95"/>
      <c r="T1914" s="95"/>
      <c r="U1914" s="95"/>
      <c r="V1914" s="95"/>
      <c r="W1914" s="95"/>
      <c r="X1914" s="95"/>
      <c r="Y1914" s="95"/>
      <c r="Z1914" s="95"/>
      <c r="AA1914" s="95"/>
      <c r="AB1914" s="95"/>
      <c r="AC1914" s="95"/>
      <c r="AD1914" s="95"/>
      <c r="AE1914" s="95"/>
      <c r="AF1914" s="95"/>
      <c r="AG1914" s="95"/>
      <c r="AH1914" s="316"/>
    </row>
    <row r="1915" spans="4:34">
      <c r="D1915" s="95"/>
      <c r="E1915" s="198"/>
      <c r="F1915" s="95"/>
      <c r="G1915" s="95"/>
      <c r="H1915" s="95"/>
      <c r="I1915" s="95"/>
      <c r="J1915" s="95"/>
      <c r="K1915" s="95"/>
      <c r="L1915" s="95"/>
      <c r="M1915" s="95"/>
      <c r="N1915" s="95"/>
      <c r="O1915" s="95"/>
      <c r="P1915" s="95"/>
      <c r="Q1915" s="95"/>
      <c r="R1915" s="95"/>
      <c r="S1915" s="95"/>
      <c r="T1915" s="95"/>
      <c r="U1915" s="95"/>
      <c r="V1915" s="95"/>
      <c r="W1915" s="95"/>
      <c r="X1915" s="95"/>
      <c r="Y1915" s="95"/>
      <c r="Z1915" s="95"/>
      <c r="AA1915" s="95"/>
      <c r="AB1915" s="95"/>
      <c r="AC1915" s="95"/>
      <c r="AD1915" s="95"/>
      <c r="AE1915" s="95"/>
      <c r="AF1915" s="95"/>
      <c r="AG1915" s="95"/>
      <c r="AH1915" s="316"/>
    </row>
    <row r="1916" spans="4:34">
      <c r="D1916" s="95"/>
      <c r="E1916" s="198"/>
      <c r="F1916" s="95"/>
      <c r="G1916" s="95"/>
      <c r="H1916" s="95"/>
      <c r="I1916" s="95"/>
      <c r="J1916" s="95"/>
      <c r="K1916" s="95"/>
      <c r="L1916" s="95"/>
      <c r="M1916" s="95"/>
      <c r="N1916" s="95"/>
      <c r="O1916" s="95"/>
      <c r="P1916" s="95"/>
      <c r="Q1916" s="95"/>
      <c r="R1916" s="95"/>
      <c r="S1916" s="95"/>
      <c r="T1916" s="95"/>
      <c r="U1916" s="95"/>
      <c r="V1916" s="95"/>
      <c r="W1916" s="95"/>
      <c r="X1916" s="95"/>
      <c r="Y1916" s="95"/>
      <c r="Z1916" s="95"/>
      <c r="AA1916" s="95"/>
      <c r="AB1916" s="95"/>
      <c r="AC1916" s="95"/>
      <c r="AD1916" s="95"/>
      <c r="AE1916" s="95"/>
      <c r="AF1916" s="95"/>
      <c r="AG1916" s="95"/>
      <c r="AH1916" s="316"/>
    </row>
    <row r="1917" spans="4:34">
      <c r="D1917" s="95"/>
      <c r="E1917" s="198"/>
      <c r="F1917" s="95"/>
      <c r="G1917" s="95"/>
      <c r="H1917" s="95"/>
      <c r="I1917" s="95"/>
      <c r="J1917" s="95"/>
      <c r="K1917" s="95"/>
      <c r="L1917" s="95"/>
      <c r="M1917" s="95"/>
      <c r="N1917" s="95"/>
      <c r="O1917" s="95"/>
      <c r="P1917" s="95"/>
      <c r="Q1917" s="95"/>
      <c r="R1917" s="95"/>
      <c r="S1917" s="95"/>
      <c r="T1917" s="95"/>
      <c r="U1917" s="95"/>
      <c r="V1917" s="95"/>
      <c r="W1917" s="95"/>
      <c r="X1917" s="95"/>
      <c r="Y1917" s="95"/>
      <c r="Z1917" s="95"/>
      <c r="AA1917" s="95"/>
      <c r="AB1917" s="95"/>
      <c r="AC1917" s="95"/>
      <c r="AD1917" s="95"/>
      <c r="AE1917" s="95"/>
      <c r="AF1917" s="95"/>
      <c r="AG1917" s="95"/>
      <c r="AH1917" s="316"/>
    </row>
    <row r="1918" spans="4:34">
      <c r="D1918" s="95"/>
      <c r="E1918" s="198"/>
      <c r="F1918" s="95"/>
      <c r="G1918" s="95"/>
      <c r="H1918" s="95"/>
      <c r="I1918" s="95"/>
      <c r="J1918" s="95"/>
      <c r="K1918" s="95"/>
      <c r="L1918" s="95"/>
      <c r="M1918" s="95"/>
      <c r="N1918" s="95"/>
      <c r="O1918" s="95"/>
      <c r="P1918" s="95"/>
      <c r="Q1918" s="95"/>
      <c r="R1918" s="95"/>
      <c r="S1918" s="95"/>
      <c r="T1918" s="95"/>
      <c r="U1918" s="95"/>
      <c r="V1918" s="95"/>
      <c r="W1918" s="95"/>
      <c r="X1918" s="95"/>
      <c r="Y1918" s="95"/>
      <c r="Z1918" s="95"/>
      <c r="AA1918" s="95"/>
      <c r="AB1918" s="95"/>
      <c r="AC1918" s="95"/>
      <c r="AD1918" s="95"/>
      <c r="AE1918" s="95"/>
      <c r="AF1918" s="95"/>
      <c r="AG1918" s="95"/>
      <c r="AH1918" s="316"/>
    </row>
    <row r="1919" spans="4:34">
      <c r="D1919" s="95"/>
      <c r="E1919" s="198"/>
      <c r="F1919" s="95"/>
      <c r="G1919" s="95"/>
      <c r="H1919" s="95"/>
      <c r="I1919" s="95"/>
      <c r="J1919" s="95"/>
      <c r="K1919" s="95"/>
      <c r="L1919" s="95"/>
      <c r="M1919" s="95"/>
      <c r="N1919" s="95"/>
      <c r="O1919" s="95"/>
      <c r="P1919" s="95"/>
      <c r="Q1919" s="95"/>
      <c r="R1919" s="95"/>
      <c r="S1919" s="95"/>
      <c r="T1919" s="95"/>
      <c r="U1919" s="95"/>
      <c r="V1919" s="95"/>
      <c r="W1919" s="95"/>
      <c r="X1919" s="95"/>
      <c r="Y1919" s="95"/>
      <c r="Z1919" s="95"/>
      <c r="AA1919" s="95"/>
      <c r="AB1919" s="95"/>
      <c r="AC1919" s="95"/>
      <c r="AD1919" s="95"/>
      <c r="AE1919" s="95"/>
      <c r="AF1919" s="95"/>
      <c r="AG1919" s="95"/>
      <c r="AH1919" s="316"/>
    </row>
    <row r="1920" spans="4:34">
      <c r="D1920" s="95"/>
      <c r="E1920" s="198"/>
      <c r="F1920" s="95"/>
      <c r="G1920" s="95"/>
      <c r="H1920" s="95"/>
      <c r="I1920" s="95"/>
      <c r="J1920" s="95"/>
      <c r="K1920" s="95"/>
      <c r="L1920" s="95"/>
      <c r="M1920" s="95"/>
      <c r="N1920" s="95"/>
      <c r="O1920" s="95"/>
      <c r="P1920" s="95"/>
      <c r="Q1920" s="95"/>
      <c r="R1920" s="95"/>
      <c r="S1920" s="95"/>
      <c r="T1920" s="95"/>
      <c r="U1920" s="95"/>
      <c r="V1920" s="95"/>
      <c r="W1920" s="95"/>
      <c r="X1920" s="95"/>
      <c r="Y1920" s="95"/>
      <c r="Z1920" s="95"/>
      <c r="AA1920" s="95"/>
      <c r="AB1920" s="95"/>
      <c r="AC1920" s="95"/>
      <c r="AD1920" s="95"/>
      <c r="AE1920" s="95"/>
      <c r="AF1920" s="95"/>
      <c r="AG1920" s="95"/>
      <c r="AH1920" s="316"/>
    </row>
    <row r="1921" spans="4:34">
      <c r="D1921" s="95"/>
      <c r="E1921" s="198"/>
      <c r="F1921" s="95"/>
      <c r="G1921" s="95"/>
      <c r="H1921" s="95"/>
      <c r="I1921" s="95"/>
      <c r="J1921" s="95"/>
      <c r="K1921" s="95"/>
      <c r="L1921" s="95"/>
      <c r="M1921" s="95"/>
      <c r="N1921" s="95"/>
      <c r="O1921" s="95"/>
      <c r="P1921" s="95"/>
      <c r="Q1921" s="95"/>
      <c r="R1921" s="95"/>
      <c r="S1921" s="95"/>
      <c r="T1921" s="95"/>
      <c r="U1921" s="95"/>
      <c r="V1921" s="95"/>
      <c r="W1921" s="95"/>
      <c r="X1921" s="95"/>
      <c r="Y1921" s="95"/>
      <c r="Z1921" s="95"/>
      <c r="AA1921" s="95"/>
      <c r="AB1921" s="95"/>
      <c r="AC1921" s="95"/>
      <c r="AD1921" s="95"/>
      <c r="AE1921" s="95"/>
      <c r="AF1921" s="95"/>
      <c r="AG1921" s="95"/>
      <c r="AH1921" s="316"/>
    </row>
    <row r="1922" spans="4:34">
      <c r="D1922" s="95"/>
      <c r="E1922" s="198"/>
      <c r="F1922" s="95"/>
      <c r="G1922" s="95"/>
      <c r="H1922" s="95"/>
      <c r="I1922" s="95"/>
      <c r="J1922" s="95"/>
      <c r="K1922" s="95"/>
      <c r="L1922" s="95"/>
      <c r="M1922" s="95"/>
      <c r="N1922" s="95"/>
      <c r="O1922" s="95"/>
      <c r="P1922" s="95"/>
      <c r="Q1922" s="95"/>
      <c r="R1922" s="95"/>
      <c r="S1922" s="95"/>
      <c r="T1922" s="95"/>
      <c r="U1922" s="95"/>
      <c r="V1922" s="95"/>
      <c r="W1922" s="95"/>
      <c r="X1922" s="95"/>
      <c r="Y1922" s="95"/>
      <c r="Z1922" s="95"/>
      <c r="AA1922" s="95"/>
      <c r="AB1922" s="95"/>
      <c r="AC1922" s="95"/>
      <c r="AD1922" s="95"/>
      <c r="AE1922" s="95"/>
      <c r="AF1922" s="95"/>
      <c r="AG1922" s="95"/>
      <c r="AH1922" s="316"/>
    </row>
    <row r="1923" spans="4:34">
      <c r="D1923" s="95"/>
      <c r="E1923" s="198"/>
      <c r="F1923" s="95"/>
      <c r="G1923" s="95"/>
      <c r="H1923" s="95"/>
      <c r="I1923" s="95"/>
      <c r="J1923" s="95"/>
      <c r="K1923" s="95"/>
      <c r="L1923" s="95"/>
      <c r="M1923" s="95"/>
      <c r="N1923" s="95"/>
      <c r="O1923" s="95"/>
      <c r="P1923" s="95"/>
      <c r="Q1923" s="95"/>
      <c r="R1923" s="95"/>
      <c r="S1923" s="95"/>
      <c r="T1923" s="95"/>
      <c r="U1923" s="95"/>
      <c r="V1923" s="95"/>
      <c r="W1923" s="95"/>
      <c r="X1923" s="95"/>
      <c r="Y1923" s="95"/>
      <c r="Z1923" s="95"/>
      <c r="AA1923" s="95"/>
      <c r="AB1923" s="95"/>
      <c r="AC1923" s="95"/>
      <c r="AD1923" s="95"/>
      <c r="AE1923" s="95"/>
      <c r="AF1923" s="95"/>
      <c r="AG1923" s="95"/>
      <c r="AH1923" s="316"/>
    </row>
    <row r="1924" spans="4:34">
      <c r="D1924" s="95"/>
      <c r="E1924" s="198"/>
      <c r="F1924" s="95"/>
      <c r="G1924" s="95"/>
      <c r="H1924" s="95"/>
      <c r="I1924" s="95"/>
      <c r="J1924" s="95"/>
      <c r="K1924" s="95"/>
      <c r="L1924" s="95"/>
      <c r="M1924" s="95"/>
      <c r="N1924" s="95"/>
      <c r="O1924" s="95"/>
      <c r="P1924" s="95"/>
      <c r="Q1924" s="95"/>
      <c r="R1924" s="95"/>
      <c r="S1924" s="95"/>
      <c r="T1924" s="95"/>
      <c r="U1924" s="95"/>
      <c r="V1924" s="95"/>
      <c r="W1924" s="95"/>
      <c r="X1924" s="95"/>
      <c r="Y1924" s="95"/>
      <c r="Z1924" s="95"/>
      <c r="AA1924" s="95"/>
      <c r="AB1924" s="95"/>
      <c r="AC1924" s="95"/>
      <c r="AD1924" s="95"/>
      <c r="AE1924" s="95"/>
      <c r="AF1924" s="95"/>
      <c r="AG1924" s="95"/>
      <c r="AH1924" s="316"/>
    </row>
    <row r="1925" spans="4:34">
      <c r="D1925" s="95"/>
      <c r="E1925" s="198"/>
      <c r="F1925" s="95"/>
      <c r="G1925" s="95"/>
      <c r="H1925" s="95"/>
      <c r="I1925" s="95"/>
      <c r="J1925" s="95"/>
      <c r="K1925" s="95"/>
      <c r="L1925" s="95"/>
      <c r="M1925" s="95"/>
      <c r="N1925" s="95"/>
      <c r="O1925" s="95"/>
      <c r="P1925" s="95"/>
      <c r="Q1925" s="95"/>
      <c r="R1925" s="95"/>
      <c r="S1925" s="95"/>
      <c r="T1925" s="95"/>
      <c r="U1925" s="95"/>
      <c r="V1925" s="95"/>
      <c r="W1925" s="95"/>
      <c r="X1925" s="95"/>
      <c r="Y1925" s="95"/>
      <c r="Z1925" s="95"/>
      <c r="AA1925" s="95"/>
      <c r="AB1925" s="95"/>
      <c r="AC1925" s="95"/>
      <c r="AD1925" s="95"/>
      <c r="AE1925" s="95"/>
      <c r="AF1925" s="95"/>
      <c r="AG1925" s="95"/>
      <c r="AH1925" s="316"/>
    </row>
    <row r="1926" spans="4:34">
      <c r="D1926" s="95"/>
      <c r="E1926" s="198"/>
      <c r="F1926" s="95"/>
      <c r="G1926" s="95"/>
      <c r="H1926" s="95"/>
      <c r="I1926" s="95"/>
      <c r="J1926" s="95"/>
      <c r="K1926" s="95"/>
      <c r="L1926" s="95"/>
      <c r="M1926" s="95"/>
      <c r="N1926" s="95"/>
      <c r="O1926" s="95"/>
      <c r="P1926" s="95"/>
      <c r="Q1926" s="95"/>
      <c r="R1926" s="95"/>
      <c r="S1926" s="95"/>
      <c r="T1926" s="95"/>
      <c r="U1926" s="95"/>
      <c r="V1926" s="95"/>
      <c r="W1926" s="95"/>
      <c r="X1926" s="95"/>
      <c r="Y1926" s="95"/>
      <c r="Z1926" s="95"/>
      <c r="AA1926" s="95"/>
      <c r="AB1926" s="95"/>
      <c r="AC1926" s="95"/>
      <c r="AD1926" s="95"/>
      <c r="AE1926" s="95"/>
      <c r="AF1926" s="95"/>
      <c r="AG1926" s="95"/>
      <c r="AH1926" s="316"/>
    </row>
    <row r="1927" spans="4:34">
      <c r="D1927" s="95"/>
      <c r="E1927" s="198"/>
      <c r="F1927" s="95"/>
      <c r="G1927" s="95"/>
      <c r="H1927" s="95"/>
      <c r="I1927" s="95"/>
      <c r="J1927" s="95"/>
      <c r="K1927" s="95"/>
      <c r="L1927" s="95"/>
      <c r="M1927" s="95"/>
      <c r="N1927" s="95"/>
      <c r="O1927" s="95"/>
      <c r="P1927" s="95"/>
      <c r="Q1927" s="95"/>
      <c r="R1927" s="95"/>
      <c r="S1927" s="95"/>
      <c r="T1927" s="95"/>
      <c r="U1927" s="95"/>
      <c r="V1927" s="95"/>
      <c r="W1927" s="95"/>
      <c r="X1927" s="95"/>
      <c r="Y1927" s="95"/>
      <c r="Z1927" s="95"/>
      <c r="AA1927" s="95"/>
      <c r="AB1927" s="95"/>
      <c r="AC1927" s="95"/>
      <c r="AD1927" s="95"/>
      <c r="AE1927" s="95"/>
      <c r="AF1927" s="95"/>
      <c r="AG1927" s="95"/>
      <c r="AH1927" s="316"/>
    </row>
    <row r="1928" spans="4:34">
      <c r="D1928" s="95"/>
      <c r="E1928" s="198"/>
      <c r="F1928" s="95"/>
      <c r="G1928" s="95"/>
      <c r="H1928" s="95"/>
      <c r="I1928" s="95"/>
      <c r="J1928" s="95"/>
      <c r="K1928" s="95"/>
      <c r="L1928" s="95"/>
      <c r="M1928" s="95"/>
      <c r="N1928" s="95"/>
      <c r="O1928" s="95"/>
      <c r="P1928" s="95"/>
      <c r="Q1928" s="95"/>
      <c r="R1928" s="95"/>
      <c r="S1928" s="95"/>
      <c r="T1928" s="95"/>
      <c r="U1928" s="95"/>
      <c r="V1928" s="95"/>
      <c r="W1928" s="95"/>
      <c r="X1928" s="95"/>
      <c r="Y1928" s="95"/>
      <c r="Z1928" s="95"/>
      <c r="AA1928" s="95"/>
      <c r="AB1928" s="95"/>
      <c r="AC1928" s="95"/>
      <c r="AD1928" s="95"/>
      <c r="AE1928" s="95"/>
      <c r="AF1928" s="95"/>
      <c r="AG1928" s="95"/>
      <c r="AH1928" s="316"/>
    </row>
    <row r="1929" spans="4:34">
      <c r="D1929" s="95"/>
      <c r="E1929" s="198"/>
      <c r="F1929" s="95"/>
      <c r="G1929" s="95"/>
      <c r="H1929" s="95"/>
      <c r="I1929" s="95"/>
      <c r="J1929" s="95"/>
      <c r="K1929" s="95"/>
      <c r="L1929" s="95"/>
      <c r="M1929" s="95"/>
      <c r="N1929" s="95"/>
      <c r="O1929" s="95"/>
      <c r="P1929" s="95"/>
      <c r="Q1929" s="95"/>
      <c r="R1929" s="95"/>
      <c r="S1929" s="95"/>
      <c r="T1929" s="95"/>
      <c r="U1929" s="95"/>
      <c r="V1929" s="95"/>
      <c r="W1929" s="95"/>
      <c r="X1929" s="95"/>
      <c r="Y1929" s="95"/>
      <c r="Z1929" s="95"/>
      <c r="AA1929" s="95"/>
      <c r="AB1929" s="95"/>
      <c r="AC1929" s="95"/>
      <c r="AD1929" s="95"/>
      <c r="AE1929" s="95"/>
      <c r="AF1929" s="95"/>
      <c r="AG1929" s="95"/>
      <c r="AH1929" s="316"/>
    </row>
    <row r="1930" spans="4:34">
      <c r="D1930" s="95"/>
      <c r="E1930" s="198"/>
      <c r="F1930" s="95"/>
      <c r="G1930" s="95"/>
      <c r="H1930" s="95"/>
      <c r="I1930" s="95"/>
      <c r="J1930" s="95"/>
      <c r="K1930" s="95"/>
      <c r="L1930" s="95"/>
      <c r="M1930" s="95"/>
      <c r="N1930" s="95"/>
      <c r="O1930" s="95"/>
      <c r="P1930" s="95"/>
      <c r="Q1930" s="95"/>
      <c r="R1930" s="95"/>
      <c r="S1930" s="95"/>
      <c r="T1930" s="95"/>
      <c r="U1930" s="95"/>
      <c r="V1930" s="95"/>
      <c r="W1930" s="95"/>
      <c r="X1930" s="95"/>
      <c r="Y1930" s="95"/>
      <c r="Z1930" s="95"/>
      <c r="AA1930" s="95"/>
      <c r="AB1930" s="95"/>
      <c r="AC1930" s="95"/>
      <c r="AD1930" s="95"/>
      <c r="AE1930" s="95"/>
      <c r="AF1930" s="95"/>
      <c r="AG1930" s="95"/>
      <c r="AH1930" s="316"/>
    </row>
    <row r="1931" spans="4:34">
      <c r="D1931" s="95"/>
      <c r="E1931" s="198"/>
      <c r="F1931" s="95"/>
      <c r="G1931" s="95"/>
      <c r="H1931" s="95"/>
      <c r="I1931" s="95"/>
      <c r="J1931" s="95"/>
      <c r="K1931" s="95"/>
      <c r="L1931" s="95"/>
      <c r="M1931" s="95"/>
      <c r="N1931" s="95"/>
      <c r="O1931" s="95"/>
      <c r="P1931" s="95"/>
      <c r="Q1931" s="95"/>
      <c r="R1931" s="95"/>
      <c r="S1931" s="95"/>
      <c r="T1931" s="95"/>
      <c r="U1931" s="95"/>
      <c r="V1931" s="95"/>
      <c r="W1931" s="95"/>
      <c r="X1931" s="95"/>
      <c r="Y1931" s="95"/>
      <c r="Z1931" s="95"/>
      <c r="AA1931" s="95"/>
      <c r="AB1931" s="95"/>
      <c r="AC1931" s="95"/>
      <c r="AD1931" s="95"/>
      <c r="AE1931" s="95"/>
      <c r="AF1931" s="95"/>
      <c r="AG1931" s="95"/>
      <c r="AH1931" s="316"/>
    </row>
    <row r="1932" spans="4:34">
      <c r="D1932" s="95"/>
      <c r="E1932" s="198"/>
      <c r="F1932" s="95"/>
      <c r="G1932" s="95"/>
      <c r="H1932" s="95"/>
      <c r="I1932" s="95"/>
      <c r="J1932" s="95"/>
      <c r="K1932" s="95"/>
      <c r="L1932" s="95"/>
      <c r="M1932" s="95"/>
      <c r="N1932" s="95"/>
      <c r="O1932" s="95"/>
      <c r="P1932" s="95"/>
      <c r="Q1932" s="95"/>
      <c r="R1932" s="95"/>
      <c r="S1932" s="95"/>
      <c r="T1932" s="95"/>
      <c r="U1932" s="95"/>
      <c r="V1932" s="95"/>
      <c r="W1932" s="95"/>
      <c r="X1932" s="95"/>
      <c r="Y1932" s="95"/>
      <c r="Z1932" s="95"/>
      <c r="AA1932" s="95"/>
      <c r="AB1932" s="95"/>
      <c r="AC1932" s="95"/>
      <c r="AD1932" s="95"/>
      <c r="AE1932" s="95"/>
      <c r="AF1932" s="95"/>
      <c r="AG1932" s="95"/>
      <c r="AH1932" s="316"/>
    </row>
    <row r="1933" spans="4:34">
      <c r="D1933" s="95"/>
      <c r="E1933" s="198"/>
      <c r="F1933" s="95"/>
      <c r="G1933" s="95"/>
      <c r="H1933" s="95"/>
      <c r="I1933" s="95"/>
      <c r="J1933" s="95"/>
      <c r="K1933" s="95"/>
      <c r="L1933" s="95"/>
      <c r="M1933" s="95"/>
      <c r="N1933" s="95"/>
      <c r="O1933" s="95"/>
      <c r="P1933" s="95"/>
      <c r="Q1933" s="95"/>
      <c r="R1933" s="95"/>
      <c r="S1933" s="95"/>
      <c r="T1933" s="95"/>
      <c r="U1933" s="95"/>
      <c r="V1933" s="95"/>
      <c r="W1933" s="95"/>
      <c r="X1933" s="95"/>
      <c r="Y1933" s="95"/>
      <c r="Z1933" s="95"/>
      <c r="AA1933" s="95"/>
      <c r="AB1933" s="95"/>
      <c r="AC1933" s="95"/>
      <c r="AD1933" s="95"/>
      <c r="AE1933" s="95"/>
      <c r="AF1933" s="95"/>
      <c r="AG1933" s="95"/>
      <c r="AH1933" s="316"/>
    </row>
    <row r="1934" spans="4:34">
      <c r="D1934" s="95"/>
      <c r="E1934" s="198"/>
      <c r="F1934" s="95"/>
      <c r="G1934" s="95"/>
      <c r="H1934" s="95"/>
      <c r="I1934" s="95"/>
      <c r="J1934" s="95"/>
      <c r="K1934" s="95"/>
      <c r="L1934" s="95"/>
      <c r="M1934" s="95"/>
      <c r="N1934" s="95"/>
      <c r="O1934" s="95"/>
      <c r="P1934" s="95"/>
      <c r="Q1934" s="95"/>
      <c r="R1934" s="95"/>
      <c r="S1934" s="95"/>
      <c r="T1934" s="95"/>
      <c r="U1934" s="95"/>
      <c r="V1934" s="95"/>
      <c r="W1934" s="95"/>
      <c r="X1934" s="95"/>
      <c r="Y1934" s="95"/>
      <c r="Z1934" s="95"/>
      <c r="AA1934" s="95"/>
      <c r="AB1934" s="95"/>
      <c r="AC1934" s="95"/>
      <c r="AD1934" s="95"/>
      <c r="AE1934" s="95"/>
      <c r="AF1934" s="95"/>
      <c r="AG1934" s="95"/>
      <c r="AH1934" s="316"/>
    </row>
    <row r="1935" spans="4:34">
      <c r="D1935" s="95"/>
      <c r="E1935" s="198"/>
      <c r="F1935" s="95"/>
      <c r="G1935" s="95"/>
      <c r="H1935" s="95"/>
      <c r="I1935" s="95"/>
      <c r="J1935" s="95"/>
      <c r="K1935" s="95"/>
      <c r="L1935" s="95"/>
      <c r="M1935" s="95"/>
      <c r="N1935" s="95"/>
      <c r="O1935" s="95"/>
      <c r="P1935" s="95"/>
      <c r="Q1935" s="95"/>
      <c r="R1935" s="95"/>
      <c r="S1935" s="95"/>
      <c r="T1935" s="95"/>
      <c r="U1935" s="95"/>
      <c r="V1935" s="95"/>
      <c r="W1935" s="95"/>
      <c r="X1935" s="95"/>
      <c r="Y1935" s="95"/>
      <c r="Z1935" s="95"/>
      <c r="AA1935" s="95"/>
      <c r="AB1935" s="95"/>
      <c r="AC1935" s="95"/>
      <c r="AD1935" s="95"/>
      <c r="AE1935" s="95"/>
      <c r="AF1935" s="95"/>
      <c r="AG1935" s="95"/>
      <c r="AH1935" s="316"/>
    </row>
    <row r="1936" spans="4:34">
      <c r="D1936" s="95"/>
      <c r="E1936" s="198"/>
      <c r="F1936" s="95"/>
      <c r="G1936" s="95"/>
      <c r="H1936" s="95"/>
      <c r="I1936" s="95"/>
      <c r="J1936" s="95"/>
      <c r="K1936" s="95"/>
      <c r="L1936" s="95"/>
      <c r="M1936" s="95"/>
      <c r="N1936" s="95"/>
      <c r="O1936" s="95"/>
      <c r="P1936" s="95"/>
      <c r="Q1936" s="95"/>
      <c r="R1936" s="95"/>
      <c r="S1936" s="95"/>
      <c r="T1936" s="95"/>
      <c r="U1936" s="95"/>
      <c r="V1936" s="95"/>
      <c r="W1936" s="95"/>
      <c r="X1936" s="95"/>
      <c r="Y1936" s="95"/>
      <c r="Z1936" s="95"/>
      <c r="AA1936" s="95"/>
      <c r="AB1936" s="95"/>
      <c r="AC1936" s="95"/>
      <c r="AD1936" s="95"/>
      <c r="AE1936" s="95"/>
      <c r="AF1936" s="95"/>
      <c r="AG1936" s="95"/>
      <c r="AH1936" s="316"/>
    </row>
    <row r="1937" spans="4:34">
      <c r="D1937" s="95"/>
      <c r="E1937" s="198"/>
      <c r="F1937" s="95"/>
      <c r="G1937" s="95"/>
      <c r="H1937" s="95"/>
      <c r="I1937" s="95"/>
      <c r="J1937" s="95"/>
      <c r="K1937" s="95"/>
      <c r="L1937" s="95"/>
      <c r="M1937" s="95"/>
      <c r="N1937" s="95"/>
      <c r="O1937" s="95"/>
      <c r="P1937" s="95"/>
      <c r="Q1937" s="95"/>
      <c r="R1937" s="95"/>
      <c r="S1937" s="95"/>
      <c r="T1937" s="95"/>
      <c r="U1937" s="95"/>
      <c r="V1937" s="95"/>
      <c r="W1937" s="95"/>
      <c r="X1937" s="95"/>
      <c r="Y1937" s="95"/>
      <c r="Z1937" s="95"/>
      <c r="AA1937" s="95"/>
      <c r="AB1937" s="95"/>
      <c r="AC1937" s="95"/>
      <c r="AD1937" s="95"/>
      <c r="AE1937" s="95"/>
      <c r="AF1937" s="95"/>
      <c r="AG1937" s="95"/>
      <c r="AH1937" s="316"/>
    </row>
    <row r="1938" spans="4:34">
      <c r="D1938" s="95"/>
      <c r="E1938" s="198"/>
      <c r="F1938" s="95"/>
      <c r="G1938" s="95"/>
      <c r="H1938" s="95"/>
      <c r="I1938" s="95"/>
      <c r="J1938" s="95"/>
      <c r="K1938" s="95"/>
      <c r="L1938" s="95"/>
      <c r="M1938" s="95"/>
      <c r="N1938" s="95"/>
      <c r="O1938" s="95"/>
      <c r="P1938" s="95"/>
      <c r="Q1938" s="95"/>
      <c r="R1938" s="95"/>
      <c r="S1938" s="95"/>
      <c r="T1938" s="95"/>
      <c r="U1938" s="95"/>
      <c r="V1938" s="95"/>
      <c r="W1938" s="95"/>
      <c r="X1938" s="95"/>
      <c r="Y1938" s="95"/>
      <c r="Z1938" s="95"/>
      <c r="AA1938" s="95"/>
      <c r="AB1938" s="95"/>
      <c r="AC1938" s="95"/>
      <c r="AD1938" s="95"/>
      <c r="AE1938" s="95"/>
      <c r="AF1938" s="95"/>
      <c r="AG1938" s="95"/>
      <c r="AH1938" s="316"/>
    </row>
    <row r="1939" spans="4:34">
      <c r="D1939" s="95"/>
      <c r="E1939" s="198"/>
      <c r="F1939" s="95"/>
      <c r="G1939" s="95"/>
      <c r="H1939" s="95"/>
      <c r="I1939" s="95"/>
      <c r="J1939" s="95"/>
      <c r="K1939" s="95"/>
      <c r="L1939" s="95"/>
      <c r="M1939" s="95"/>
      <c r="N1939" s="95"/>
      <c r="O1939" s="95"/>
      <c r="P1939" s="95"/>
      <c r="Q1939" s="95"/>
      <c r="R1939" s="95"/>
      <c r="S1939" s="95"/>
      <c r="T1939" s="95"/>
      <c r="U1939" s="95"/>
      <c r="V1939" s="95"/>
      <c r="W1939" s="95"/>
      <c r="X1939" s="95"/>
      <c r="Y1939" s="95"/>
      <c r="Z1939" s="95"/>
      <c r="AA1939" s="95"/>
      <c r="AB1939" s="95"/>
      <c r="AC1939" s="95"/>
      <c r="AD1939" s="95"/>
      <c r="AE1939" s="95"/>
      <c r="AF1939" s="95"/>
      <c r="AG1939" s="95"/>
      <c r="AH1939" s="316"/>
    </row>
    <row r="1940" spans="4:34">
      <c r="D1940" s="95"/>
      <c r="E1940" s="198"/>
      <c r="F1940" s="95"/>
      <c r="G1940" s="95"/>
      <c r="H1940" s="95"/>
      <c r="I1940" s="95"/>
      <c r="J1940" s="95"/>
      <c r="K1940" s="95"/>
      <c r="L1940" s="95"/>
      <c r="M1940" s="95"/>
      <c r="N1940" s="95"/>
      <c r="O1940" s="95"/>
      <c r="P1940" s="95"/>
      <c r="Q1940" s="95"/>
      <c r="R1940" s="95"/>
      <c r="S1940" s="95"/>
      <c r="T1940" s="95"/>
      <c r="U1940" s="95"/>
      <c r="V1940" s="95"/>
      <c r="W1940" s="95"/>
      <c r="X1940" s="95"/>
      <c r="Y1940" s="95"/>
      <c r="Z1940" s="95"/>
      <c r="AA1940" s="95"/>
      <c r="AB1940" s="95"/>
      <c r="AC1940" s="95"/>
      <c r="AD1940" s="95"/>
      <c r="AE1940" s="95"/>
      <c r="AF1940" s="95"/>
      <c r="AG1940" s="95"/>
      <c r="AH1940" s="316"/>
    </row>
    <row r="1941" spans="4:34">
      <c r="D1941" s="95"/>
      <c r="E1941" s="198"/>
      <c r="F1941" s="95"/>
      <c r="G1941" s="95"/>
      <c r="H1941" s="95"/>
      <c r="I1941" s="95"/>
      <c r="J1941" s="95"/>
      <c r="K1941" s="95"/>
      <c r="L1941" s="95"/>
      <c r="M1941" s="95"/>
      <c r="N1941" s="95"/>
      <c r="O1941" s="95"/>
      <c r="P1941" s="95"/>
      <c r="Q1941" s="95"/>
      <c r="R1941" s="95"/>
      <c r="S1941" s="95"/>
      <c r="T1941" s="95"/>
      <c r="U1941" s="95"/>
      <c r="V1941" s="95"/>
      <c r="W1941" s="95"/>
      <c r="X1941" s="95"/>
      <c r="Y1941" s="95"/>
      <c r="Z1941" s="95"/>
      <c r="AA1941" s="95"/>
      <c r="AB1941" s="95"/>
      <c r="AC1941" s="95"/>
      <c r="AD1941" s="95"/>
      <c r="AE1941" s="95"/>
      <c r="AF1941" s="95"/>
      <c r="AG1941" s="95"/>
      <c r="AH1941" s="316"/>
    </row>
    <row r="1942" spans="4:34">
      <c r="D1942" s="95"/>
      <c r="E1942" s="198"/>
      <c r="F1942" s="95"/>
      <c r="G1942" s="95"/>
      <c r="H1942" s="95"/>
      <c r="I1942" s="95"/>
      <c r="J1942" s="95"/>
      <c r="K1942" s="95"/>
      <c r="L1942" s="95"/>
      <c r="M1942" s="95"/>
      <c r="N1942" s="95"/>
      <c r="O1942" s="95"/>
      <c r="P1942" s="95"/>
      <c r="Q1942" s="95"/>
      <c r="R1942" s="95"/>
      <c r="S1942" s="95"/>
      <c r="T1942" s="95"/>
      <c r="U1942" s="95"/>
      <c r="V1942" s="95"/>
      <c r="W1942" s="95"/>
      <c r="X1942" s="95"/>
      <c r="Y1942" s="95"/>
      <c r="Z1942" s="95"/>
      <c r="AA1942" s="95"/>
      <c r="AB1942" s="95"/>
      <c r="AC1942" s="95"/>
      <c r="AD1942" s="95"/>
      <c r="AE1942" s="95"/>
      <c r="AF1942" s="95"/>
      <c r="AG1942" s="95"/>
      <c r="AH1942" s="316"/>
    </row>
    <row r="1943" spans="4:34">
      <c r="D1943" s="95"/>
      <c r="E1943" s="198"/>
      <c r="F1943" s="95"/>
      <c r="G1943" s="95"/>
      <c r="H1943" s="95"/>
      <c r="I1943" s="95"/>
      <c r="J1943" s="95"/>
      <c r="K1943" s="95"/>
      <c r="L1943" s="95"/>
      <c r="M1943" s="95"/>
      <c r="N1943" s="95"/>
      <c r="O1943" s="95"/>
      <c r="P1943" s="95"/>
      <c r="Q1943" s="95"/>
      <c r="R1943" s="95"/>
      <c r="S1943" s="95"/>
      <c r="T1943" s="95"/>
      <c r="U1943" s="95"/>
      <c r="V1943" s="95"/>
      <c r="W1943" s="95"/>
      <c r="X1943" s="95"/>
      <c r="Y1943" s="95"/>
      <c r="Z1943" s="95"/>
      <c r="AA1943" s="95"/>
      <c r="AB1943" s="95"/>
      <c r="AC1943" s="95"/>
      <c r="AD1943" s="95"/>
      <c r="AE1943" s="95"/>
      <c r="AF1943" s="95"/>
      <c r="AG1943" s="95"/>
      <c r="AH1943" s="316"/>
    </row>
    <row r="1944" spans="4:34">
      <c r="D1944" s="95"/>
      <c r="E1944" s="198"/>
      <c r="F1944" s="95"/>
      <c r="G1944" s="95"/>
      <c r="H1944" s="95"/>
      <c r="I1944" s="95"/>
      <c r="J1944" s="95"/>
      <c r="K1944" s="95"/>
      <c r="L1944" s="95"/>
      <c r="M1944" s="95"/>
      <c r="N1944" s="95"/>
      <c r="O1944" s="95"/>
      <c r="P1944" s="95"/>
      <c r="Q1944" s="95"/>
      <c r="R1944" s="95"/>
      <c r="S1944" s="95"/>
      <c r="T1944" s="95"/>
      <c r="U1944" s="95"/>
      <c r="V1944" s="95"/>
      <c r="W1944" s="95"/>
      <c r="X1944" s="95"/>
      <c r="Y1944" s="95"/>
      <c r="Z1944" s="95"/>
      <c r="AA1944" s="95"/>
      <c r="AB1944" s="95"/>
      <c r="AC1944" s="95"/>
      <c r="AD1944" s="95"/>
      <c r="AE1944" s="95"/>
      <c r="AF1944" s="95"/>
      <c r="AG1944" s="95"/>
      <c r="AH1944" s="316"/>
    </row>
    <row r="1945" spans="4:34">
      <c r="D1945" s="95"/>
      <c r="E1945" s="198"/>
      <c r="F1945" s="95"/>
      <c r="G1945" s="95"/>
      <c r="H1945" s="95"/>
      <c r="I1945" s="95"/>
      <c r="J1945" s="95"/>
      <c r="K1945" s="95"/>
      <c r="L1945" s="95"/>
      <c r="M1945" s="95"/>
      <c r="N1945" s="95"/>
      <c r="O1945" s="95"/>
      <c r="P1945" s="95"/>
      <c r="Q1945" s="95"/>
      <c r="R1945" s="95"/>
      <c r="S1945" s="95"/>
      <c r="T1945" s="95"/>
      <c r="U1945" s="95"/>
      <c r="V1945" s="95"/>
      <c r="W1945" s="95"/>
      <c r="X1945" s="95"/>
      <c r="Y1945" s="95"/>
      <c r="Z1945" s="95"/>
      <c r="AA1945" s="95"/>
      <c r="AB1945" s="95"/>
      <c r="AC1945" s="95"/>
      <c r="AD1945" s="95"/>
      <c r="AE1945" s="95"/>
      <c r="AF1945" s="95"/>
      <c r="AG1945" s="95"/>
      <c r="AH1945" s="316"/>
    </row>
    <row r="1946" spans="4:34">
      <c r="D1946" s="95"/>
      <c r="E1946" s="198"/>
      <c r="F1946" s="95"/>
      <c r="G1946" s="95"/>
      <c r="H1946" s="95"/>
      <c r="I1946" s="95"/>
      <c r="J1946" s="95"/>
      <c r="K1946" s="95"/>
      <c r="L1946" s="95"/>
      <c r="M1946" s="95"/>
      <c r="N1946" s="95"/>
      <c r="O1946" s="95"/>
      <c r="P1946" s="95"/>
      <c r="Q1946" s="95"/>
      <c r="R1946" s="95"/>
      <c r="S1946" s="95"/>
      <c r="T1946" s="95"/>
      <c r="U1946" s="95"/>
      <c r="V1946" s="95"/>
      <c r="W1946" s="95"/>
      <c r="X1946" s="95"/>
      <c r="Y1946" s="95"/>
      <c r="Z1946" s="95"/>
      <c r="AA1946" s="95"/>
      <c r="AB1946" s="95"/>
      <c r="AC1946" s="95"/>
      <c r="AD1946" s="95"/>
      <c r="AE1946" s="95"/>
      <c r="AF1946" s="95"/>
      <c r="AG1946" s="95"/>
      <c r="AH1946" s="316"/>
    </row>
    <row r="1947" spans="4:34">
      <c r="D1947" s="95"/>
      <c r="E1947" s="198"/>
      <c r="F1947" s="95"/>
      <c r="G1947" s="95"/>
      <c r="H1947" s="95"/>
      <c r="I1947" s="95"/>
      <c r="J1947" s="95"/>
      <c r="K1947" s="95"/>
      <c r="L1947" s="95"/>
      <c r="M1947" s="95"/>
      <c r="N1947" s="95"/>
      <c r="O1947" s="95"/>
      <c r="P1947" s="95"/>
      <c r="Q1947" s="95"/>
      <c r="R1947" s="95"/>
      <c r="S1947" s="95"/>
      <c r="T1947" s="95"/>
      <c r="U1947" s="95"/>
      <c r="V1947" s="95"/>
      <c r="W1947" s="95"/>
      <c r="X1947" s="95"/>
      <c r="Y1947" s="95"/>
      <c r="Z1947" s="95"/>
      <c r="AA1947" s="95"/>
      <c r="AB1947" s="95"/>
      <c r="AC1947" s="95"/>
      <c r="AD1947" s="95"/>
      <c r="AE1947" s="95"/>
      <c r="AF1947" s="95"/>
      <c r="AG1947" s="95"/>
      <c r="AH1947" s="316"/>
    </row>
    <row r="1948" spans="4:34">
      <c r="D1948" s="95"/>
      <c r="E1948" s="198"/>
      <c r="F1948" s="95"/>
      <c r="G1948" s="95"/>
      <c r="H1948" s="95"/>
      <c r="I1948" s="95"/>
      <c r="J1948" s="95"/>
      <c r="K1948" s="95"/>
      <c r="L1948" s="95"/>
      <c r="M1948" s="95"/>
      <c r="N1948" s="95"/>
      <c r="O1948" s="95"/>
      <c r="P1948" s="95"/>
      <c r="Q1948" s="95"/>
      <c r="R1948" s="95"/>
      <c r="S1948" s="95"/>
      <c r="T1948" s="95"/>
      <c r="U1948" s="95"/>
      <c r="V1948" s="95"/>
      <c r="W1948" s="95"/>
      <c r="X1948" s="95"/>
      <c r="Y1948" s="95"/>
      <c r="Z1948" s="95"/>
      <c r="AA1948" s="95"/>
      <c r="AB1948" s="95"/>
      <c r="AC1948" s="95"/>
      <c r="AD1948" s="95"/>
      <c r="AE1948" s="95"/>
      <c r="AF1948" s="95"/>
      <c r="AG1948" s="95"/>
      <c r="AH1948" s="316"/>
    </row>
    <row r="1949" spans="4:34">
      <c r="D1949" s="95"/>
      <c r="E1949" s="198"/>
      <c r="F1949" s="95"/>
      <c r="G1949" s="95"/>
      <c r="H1949" s="95"/>
      <c r="I1949" s="95"/>
      <c r="J1949" s="95"/>
      <c r="K1949" s="95"/>
      <c r="L1949" s="95"/>
      <c r="M1949" s="95"/>
      <c r="N1949" s="95"/>
      <c r="O1949" s="95"/>
      <c r="P1949" s="95"/>
      <c r="Q1949" s="95"/>
      <c r="R1949" s="95"/>
      <c r="S1949" s="95"/>
      <c r="T1949" s="95"/>
      <c r="U1949" s="95"/>
      <c r="V1949" s="95"/>
      <c r="W1949" s="95"/>
      <c r="X1949" s="95"/>
      <c r="Y1949" s="95"/>
      <c r="Z1949" s="95"/>
      <c r="AA1949" s="95"/>
      <c r="AB1949" s="95"/>
      <c r="AC1949" s="95"/>
      <c r="AD1949" s="95"/>
      <c r="AE1949" s="95"/>
      <c r="AF1949" s="95"/>
      <c r="AG1949" s="95"/>
      <c r="AH1949" s="316"/>
    </row>
    <row r="1950" spans="4:34">
      <c r="D1950" s="95"/>
      <c r="E1950" s="198"/>
      <c r="F1950" s="95"/>
      <c r="G1950" s="95"/>
      <c r="H1950" s="95"/>
      <c r="I1950" s="95"/>
      <c r="J1950" s="95"/>
      <c r="K1950" s="95"/>
      <c r="L1950" s="95"/>
      <c r="M1950" s="95"/>
      <c r="N1950" s="95"/>
      <c r="O1950" s="95"/>
      <c r="P1950" s="95"/>
      <c r="Q1950" s="95"/>
      <c r="R1950" s="95"/>
      <c r="S1950" s="95"/>
      <c r="T1950" s="95"/>
      <c r="U1950" s="95"/>
      <c r="V1950" s="95"/>
      <c r="W1950" s="95"/>
      <c r="X1950" s="95"/>
      <c r="Y1950" s="95"/>
      <c r="Z1950" s="95"/>
      <c r="AA1950" s="95"/>
      <c r="AB1950" s="95"/>
      <c r="AC1950" s="95"/>
      <c r="AD1950" s="95"/>
      <c r="AE1950" s="95"/>
      <c r="AF1950" s="95"/>
      <c r="AG1950" s="95"/>
      <c r="AH1950" s="316"/>
    </row>
    <row r="1951" spans="4:34">
      <c r="D1951" s="95"/>
      <c r="E1951" s="198"/>
      <c r="F1951" s="95"/>
      <c r="G1951" s="95"/>
      <c r="H1951" s="95"/>
      <c r="I1951" s="95"/>
      <c r="J1951" s="95"/>
      <c r="K1951" s="95"/>
      <c r="L1951" s="95"/>
      <c r="M1951" s="95"/>
      <c r="N1951" s="95"/>
      <c r="O1951" s="95"/>
      <c r="P1951" s="95"/>
      <c r="Q1951" s="95"/>
      <c r="R1951" s="95"/>
      <c r="S1951" s="95"/>
      <c r="T1951" s="95"/>
      <c r="U1951" s="95"/>
      <c r="V1951" s="95"/>
      <c r="W1951" s="95"/>
      <c r="X1951" s="95"/>
      <c r="Y1951" s="95"/>
      <c r="Z1951" s="95"/>
      <c r="AA1951" s="95"/>
      <c r="AB1951" s="95"/>
      <c r="AC1951" s="95"/>
      <c r="AD1951" s="95"/>
      <c r="AE1951" s="95"/>
      <c r="AF1951" s="95"/>
      <c r="AG1951" s="95"/>
      <c r="AH1951" s="316"/>
    </row>
    <row r="1952" spans="4:34">
      <c r="D1952" s="95"/>
      <c r="E1952" s="198"/>
      <c r="F1952" s="95"/>
      <c r="G1952" s="95"/>
      <c r="H1952" s="95"/>
      <c r="I1952" s="95"/>
      <c r="J1952" s="95"/>
      <c r="K1952" s="95"/>
      <c r="L1952" s="95"/>
      <c r="M1952" s="95"/>
      <c r="N1952" s="95"/>
      <c r="O1952" s="95"/>
      <c r="P1952" s="95"/>
      <c r="Q1952" s="95"/>
      <c r="R1952" s="95"/>
      <c r="S1952" s="95"/>
      <c r="T1952" s="95"/>
      <c r="U1952" s="95"/>
      <c r="V1952" s="95"/>
      <c r="W1952" s="95"/>
      <c r="X1952" s="95"/>
      <c r="Y1952" s="95"/>
      <c r="Z1952" s="95"/>
      <c r="AA1952" s="95"/>
      <c r="AB1952" s="95"/>
      <c r="AC1952" s="95"/>
      <c r="AD1952" s="95"/>
      <c r="AE1952" s="95"/>
      <c r="AF1952" s="95"/>
      <c r="AG1952" s="95"/>
      <c r="AH1952" s="316"/>
    </row>
    <row r="1953" spans="4:34">
      <c r="D1953" s="95"/>
      <c r="E1953" s="198"/>
      <c r="F1953" s="95"/>
      <c r="G1953" s="95"/>
      <c r="H1953" s="95"/>
      <c r="I1953" s="95"/>
      <c r="J1953" s="95"/>
      <c r="K1953" s="95"/>
      <c r="L1953" s="95"/>
      <c r="M1953" s="95"/>
      <c r="N1953" s="95"/>
      <c r="O1953" s="95"/>
      <c r="P1953" s="95"/>
      <c r="Q1953" s="95"/>
      <c r="R1953" s="95"/>
      <c r="S1953" s="95"/>
      <c r="T1953" s="95"/>
      <c r="U1953" s="95"/>
      <c r="V1953" s="95"/>
      <c r="W1953" s="95"/>
      <c r="X1953" s="95"/>
      <c r="Y1953" s="95"/>
      <c r="Z1953" s="95"/>
      <c r="AA1953" s="95"/>
      <c r="AB1953" s="95"/>
      <c r="AC1953" s="95"/>
      <c r="AD1953" s="95"/>
      <c r="AE1953" s="95"/>
      <c r="AF1953" s="95"/>
      <c r="AG1953" s="95"/>
      <c r="AH1953" s="316"/>
    </row>
    <row r="1954" spans="4:34">
      <c r="D1954" s="95"/>
      <c r="E1954" s="198"/>
      <c r="F1954" s="95"/>
      <c r="G1954" s="95"/>
      <c r="H1954" s="95"/>
      <c r="I1954" s="95"/>
      <c r="J1954" s="95"/>
      <c r="K1954" s="95"/>
      <c r="L1954" s="95"/>
      <c r="M1954" s="95"/>
      <c r="N1954" s="95"/>
      <c r="O1954" s="95"/>
      <c r="P1954" s="95"/>
      <c r="Q1954" s="95"/>
      <c r="R1954" s="95"/>
      <c r="S1954" s="95"/>
      <c r="T1954" s="95"/>
      <c r="U1954" s="95"/>
      <c r="V1954" s="95"/>
      <c r="W1954" s="95"/>
      <c r="X1954" s="95"/>
      <c r="Y1954" s="95"/>
      <c r="Z1954" s="95"/>
      <c r="AA1954" s="95"/>
      <c r="AB1954" s="95"/>
      <c r="AC1954" s="95"/>
      <c r="AD1954" s="95"/>
      <c r="AE1954" s="95"/>
      <c r="AF1954" s="95"/>
      <c r="AG1954" s="95"/>
      <c r="AH1954" s="316"/>
    </row>
    <row r="1955" spans="4:34">
      <c r="D1955" s="95"/>
      <c r="E1955" s="198"/>
      <c r="F1955" s="95"/>
      <c r="G1955" s="95"/>
      <c r="H1955" s="95"/>
      <c r="I1955" s="95"/>
      <c r="J1955" s="95"/>
      <c r="K1955" s="95"/>
      <c r="L1955" s="95"/>
      <c r="M1955" s="95"/>
      <c r="N1955" s="95"/>
      <c r="O1955" s="95"/>
      <c r="P1955" s="95"/>
      <c r="Q1955" s="95"/>
      <c r="R1955" s="95"/>
      <c r="S1955" s="95"/>
      <c r="T1955" s="95"/>
      <c r="U1955" s="95"/>
      <c r="V1955" s="95"/>
      <c r="W1955" s="95"/>
      <c r="X1955" s="95"/>
      <c r="Y1955" s="95"/>
      <c r="Z1955" s="95"/>
      <c r="AA1955" s="95"/>
      <c r="AB1955" s="95"/>
      <c r="AC1955" s="95"/>
      <c r="AD1955" s="95"/>
      <c r="AE1955" s="95"/>
      <c r="AF1955" s="95"/>
      <c r="AG1955" s="95"/>
      <c r="AH1955" s="316"/>
    </row>
    <row r="1956" spans="4:34">
      <c r="D1956" s="95"/>
      <c r="E1956" s="198"/>
      <c r="F1956" s="95"/>
      <c r="G1956" s="95"/>
      <c r="H1956" s="95"/>
      <c r="I1956" s="95"/>
      <c r="J1956" s="95"/>
      <c r="K1956" s="95"/>
      <c r="L1956" s="95"/>
      <c r="M1956" s="95"/>
      <c r="N1956" s="95"/>
      <c r="O1956" s="95"/>
      <c r="P1956" s="95"/>
      <c r="Q1956" s="95"/>
      <c r="R1956" s="95"/>
      <c r="S1956" s="95"/>
      <c r="T1956" s="95"/>
      <c r="U1956" s="95"/>
      <c r="V1956" s="95"/>
      <c r="W1956" s="95"/>
      <c r="X1956" s="95"/>
      <c r="Y1956" s="95"/>
      <c r="Z1956" s="95"/>
      <c r="AA1956" s="95"/>
      <c r="AB1956" s="95"/>
      <c r="AC1956" s="95"/>
      <c r="AD1956" s="95"/>
      <c r="AE1956" s="95"/>
      <c r="AF1956" s="95"/>
      <c r="AG1956" s="95"/>
      <c r="AH1956" s="316"/>
    </row>
    <row r="1957" spans="4:34">
      <c r="D1957" s="95"/>
      <c r="E1957" s="198"/>
      <c r="F1957" s="95"/>
      <c r="G1957" s="95"/>
      <c r="H1957" s="95"/>
      <c r="I1957" s="95"/>
      <c r="J1957" s="95"/>
      <c r="K1957" s="95"/>
      <c r="L1957" s="95"/>
      <c r="M1957" s="95"/>
      <c r="N1957" s="95"/>
      <c r="O1957" s="95"/>
      <c r="P1957" s="95"/>
      <c r="Q1957" s="95"/>
      <c r="R1957" s="95"/>
      <c r="S1957" s="95"/>
      <c r="T1957" s="95"/>
      <c r="U1957" s="95"/>
      <c r="V1957" s="95"/>
      <c r="W1957" s="95"/>
      <c r="X1957" s="95"/>
      <c r="Y1957" s="95"/>
      <c r="Z1957" s="95"/>
      <c r="AA1957" s="95"/>
      <c r="AB1957" s="95"/>
      <c r="AC1957" s="95"/>
      <c r="AD1957" s="95"/>
      <c r="AE1957" s="95"/>
      <c r="AF1957" s="95"/>
      <c r="AG1957" s="95"/>
      <c r="AH1957" s="316"/>
    </row>
    <row r="1958" spans="4:34">
      <c r="D1958" s="95"/>
      <c r="E1958" s="198"/>
      <c r="F1958" s="95"/>
      <c r="G1958" s="95"/>
      <c r="H1958" s="95"/>
      <c r="I1958" s="95"/>
      <c r="J1958" s="95"/>
      <c r="K1958" s="95"/>
      <c r="L1958" s="95"/>
      <c r="M1958" s="95"/>
      <c r="N1958" s="95"/>
      <c r="O1958" s="95"/>
      <c r="P1958" s="95"/>
      <c r="Q1958" s="95"/>
      <c r="R1958" s="95"/>
      <c r="S1958" s="95"/>
      <c r="T1958" s="95"/>
      <c r="U1958" s="95"/>
      <c r="V1958" s="95"/>
      <c r="W1958" s="95"/>
      <c r="X1958" s="95"/>
      <c r="Y1958" s="95"/>
      <c r="Z1958" s="95"/>
      <c r="AA1958" s="95"/>
      <c r="AB1958" s="95"/>
      <c r="AC1958" s="95"/>
      <c r="AD1958" s="95"/>
      <c r="AE1958" s="95"/>
      <c r="AF1958" s="95"/>
      <c r="AG1958" s="95"/>
      <c r="AH1958" s="316"/>
    </row>
    <row r="1959" spans="4:34">
      <c r="D1959" s="95"/>
      <c r="E1959" s="198"/>
      <c r="F1959" s="95"/>
      <c r="G1959" s="95"/>
      <c r="H1959" s="95"/>
      <c r="I1959" s="95"/>
      <c r="J1959" s="95"/>
      <c r="K1959" s="95"/>
      <c r="L1959" s="95"/>
      <c r="M1959" s="95"/>
      <c r="N1959" s="95"/>
      <c r="O1959" s="95"/>
      <c r="P1959" s="95"/>
      <c r="Q1959" s="95"/>
      <c r="R1959" s="95"/>
      <c r="S1959" s="95"/>
      <c r="T1959" s="95"/>
      <c r="U1959" s="95"/>
      <c r="V1959" s="95"/>
      <c r="W1959" s="95"/>
      <c r="X1959" s="95"/>
      <c r="Y1959" s="95"/>
      <c r="Z1959" s="95"/>
      <c r="AA1959" s="95"/>
      <c r="AB1959" s="95"/>
      <c r="AC1959" s="95"/>
      <c r="AD1959" s="95"/>
      <c r="AE1959" s="95"/>
      <c r="AF1959" s="95"/>
      <c r="AG1959" s="95"/>
      <c r="AH1959" s="316"/>
    </row>
    <row r="1960" spans="4:34">
      <c r="D1960" s="95"/>
      <c r="E1960" s="198"/>
      <c r="F1960" s="95"/>
      <c r="G1960" s="95"/>
      <c r="H1960" s="95"/>
      <c r="I1960" s="95"/>
      <c r="J1960" s="95"/>
      <c r="K1960" s="95"/>
      <c r="L1960" s="95"/>
      <c r="M1960" s="95"/>
      <c r="N1960" s="95"/>
      <c r="O1960" s="95"/>
      <c r="P1960" s="95"/>
      <c r="Q1960" s="95"/>
      <c r="R1960" s="95"/>
      <c r="S1960" s="95"/>
      <c r="T1960" s="95"/>
      <c r="U1960" s="95"/>
      <c r="V1960" s="95"/>
      <c r="W1960" s="95"/>
      <c r="X1960" s="95"/>
      <c r="Y1960" s="95"/>
      <c r="Z1960" s="95"/>
      <c r="AA1960" s="95"/>
      <c r="AB1960" s="95"/>
      <c r="AC1960" s="95"/>
      <c r="AD1960" s="95"/>
      <c r="AE1960" s="95"/>
      <c r="AF1960" s="95"/>
      <c r="AG1960" s="95"/>
      <c r="AH1960" s="316"/>
    </row>
    <row r="1961" spans="4:34">
      <c r="D1961" s="95"/>
      <c r="E1961" s="198"/>
      <c r="F1961" s="95"/>
      <c r="G1961" s="95"/>
      <c r="H1961" s="95"/>
      <c r="I1961" s="95"/>
      <c r="J1961" s="95"/>
      <c r="K1961" s="95"/>
      <c r="L1961" s="95"/>
      <c r="M1961" s="95"/>
      <c r="N1961" s="95"/>
      <c r="O1961" s="95"/>
      <c r="P1961" s="95"/>
      <c r="Q1961" s="95"/>
      <c r="R1961" s="95"/>
      <c r="S1961" s="95"/>
      <c r="T1961" s="95"/>
      <c r="U1961" s="95"/>
      <c r="V1961" s="95"/>
      <c r="W1961" s="95"/>
      <c r="X1961" s="95"/>
      <c r="Y1961" s="95"/>
      <c r="Z1961" s="95"/>
      <c r="AA1961" s="95"/>
      <c r="AB1961" s="95"/>
      <c r="AC1961" s="95"/>
      <c r="AD1961" s="95"/>
      <c r="AE1961" s="95"/>
      <c r="AF1961" s="95"/>
      <c r="AG1961" s="95"/>
      <c r="AH1961" s="316"/>
    </row>
    <row r="1962" spans="4:34">
      <c r="D1962" s="95"/>
      <c r="E1962" s="198"/>
      <c r="F1962" s="95"/>
      <c r="G1962" s="95"/>
      <c r="H1962" s="95"/>
      <c r="I1962" s="95"/>
      <c r="J1962" s="95"/>
      <c r="K1962" s="95"/>
      <c r="L1962" s="95"/>
      <c r="M1962" s="95"/>
      <c r="N1962" s="95"/>
      <c r="O1962" s="95"/>
      <c r="P1962" s="95"/>
      <c r="Q1962" s="95"/>
      <c r="R1962" s="95"/>
      <c r="S1962" s="95"/>
      <c r="T1962" s="95"/>
      <c r="U1962" s="95"/>
      <c r="V1962" s="95"/>
      <c r="W1962" s="95"/>
      <c r="X1962" s="95"/>
      <c r="Y1962" s="95"/>
      <c r="Z1962" s="95"/>
      <c r="AA1962" s="95"/>
      <c r="AB1962" s="95"/>
      <c r="AC1962" s="95"/>
      <c r="AD1962" s="95"/>
      <c r="AE1962" s="95"/>
      <c r="AF1962" s="95"/>
      <c r="AG1962" s="95"/>
      <c r="AH1962" s="316"/>
    </row>
    <row r="1963" spans="4:34">
      <c r="D1963" s="95"/>
      <c r="E1963" s="198"/>
      <c r="F1963" s="95"/>
      <c r="G1963" s="95"/>
      <c r="H1963" s="95"/>
      <c r="I1963" s="95"/>
      <c r="J1963" s="95"/>
      <c r="K1963" s="95"/>
      <c r="L1963" s="95"/>
      <c r="M1963" s="95"/>
      <c r="N1963" s="95"/>
      <c r="O1963" s="95"/>
      <c r="P1963" s="95"/>
      <c r="Q1963" s="95"/>
      <c r="R1963" s="95"/>
      <c r="S1963" s="95"/>
      <c r="T1963" s="95"/>
      <c r="U1963" s="95"/>
      <c r="V1963" s="95"/>
      <c r="W1963" s="95"/>
      <c r="X1963" s="95"/>
      <c r="Y1963" s="95"/>
      <c r="Z1963" s="95"/>
      <c r="AA1963" s="95"/>
      <c r="AB1963" s="95"/>
      <c r="AC1963" s="95"/>
      <c r="AD1963" s="95"/>
      <c r="AE1963" s="95"/>
      <c r="AF1963" s="95"/>
      <c r="AG1963" s="95"/>
      <c r="AH1963" s="316"/>
    </row>
    <row r="1964" spans="4:34">
      <c r="D1964" s="95"/>
      <c r="E1964" s="198"/>
      <c r="F1964" s="95"/>
      <c r="G1964" s="95"/>
      <c r="H1964" s="95"/>
      <c r="I1964" s="95"/>
      <c r="J1964" s="95"/>
      <c r="K1964" s="95"/>
      <c r="L1964" s="95"/>
      <c r="M1964" s="95"/>
      <c r="N1964" s="95"/>
      <c r="O1964" s="95"/>
      <c r="P1964" s="95"/>
      <c r="Q1964" s="95"/>
      <c r="R1964" s="95"/>
      <c r="S1964" s="95"/>
      <c r="T1964" s="95"/>
      <c r="U1964" s="95"/>
      <c r="V1964" s="95"/>
      <c r="W1964" s="95"/>
      <c r="X1964" s="95"/>
      <c r="Y1964" s="95"/>
      <c r="Z1964" s="95"/>
      <c r="AA1964" s="95"/>
      <c r="AB1964" s="95"/>
      <c r="AC1964" s="95"/>
      <c r="AD1964" s="95"/>
      <c r="AE1964" s="95"/>
      <c r="AF1964" s="95"/>
      <c r="AG1964" s="95"/>
      <c r="AH1964" s="316"/>
    </row>
    <row r="1965" spans="4:34">
      <c r="D1965" s="95"/>
      <c r="E1965" s="198"/>
      <c r="F1965" s="95"/>
      <c r="G1965" s="95"/>
      <c r="H1965" s="95"/>
      <c r="I1965" s="95"/>
      <c r="J1965" s="95"/>
      <c r="K1965" s="95"/>
      <c r="L1965" s="95"/>
      <c r="M1965" s="95"/>
      <c r="N1965" s="95"/>
      <c r="O1965" s="95"/>
      <c r="P1965" s="95"/>
      <c r="Q1965" s="95"/>
      <c r="R1965" s="95"/>
      <c r="S1965" s="95"/>
      <c r="T1965" s="95"/>
      <c r="U1965" s="95"/>
      <c r="V1965" s="95"/>
      <c r="W1965" s="95"/>
      <c r="X1965" s="95"/>
      <c r="Y1965" s="95"/>
      <c r="Z1965" s="95"/>
      <c r="AA1965" s="95"/>
      <c r="AB1965" s="95"/>
      <c r="AC1965" s="95"/>
      <c r="AD1965" s="95"/>
      <c r="AE1965" s="95"/>
      <c r="AF1965" s="95"/>
      <c r="AG1965" s="95"/>
      <c r="AH1965" s="316"/>
    </row>
    <row r="1966" spans="4:34">
      <c r="D1966" s="95"/>
      <c r="E1966" s="198"/>
      <c r="F1966" s="95"/>
      <c r="G1966" s="95"/>
      <c r="H1966" s="95"/>
      <c r="I1966" s="95"/>
      <c r="J1966" s="95"/>
      <c r="K1966" s="95"/>
      <c r="L1966" s="95"/>
      <c r="M1966" s="95"/>
      <c r="N1966" s="95"/>
      <c r="O1966" s="95"/>
      <c r="P1966" s="95"/>
      <c r="Q1966" s="95"/>
      <c r="R1966" s="95"/>
      <c r="S1966" s="95"/>
      <c r="T1966" s="95"/>
      <c r="U1966" s="95"/>
      <c r="V1966" s="95"/>
      <c r="W1966" s="95"/>
      <c r="X1966" s="95"/>
      <c r="Y1966" s="95"/>
      <c r="Z1966" s="95"/>
      <c r="AA1966" s="95"/>
      <c r="AB1966" s="95"/>
      <c r="AC1966" s="95"/>
      <c r="AD1966" s="95"/>
      <c r="AE1966" s="95"/>
      <c r="AF1966" s="95"/>
      <c r="AG1966" s="95"/>
      <c r="AH1966" s="316"/>
    </row>
    <row r="1967" spans="4:34">
      <c r="D1967" s="95"/>
      <c r="E1967" s="198"/>
      <c r="F1967" s="95"/>
      <c r="G1967" s="95"/>
      <c r="H1967" s="95"/>
      <c r="I1967" s="95"/>
      <c r="J1967" s="95"/>
      <c r="K1967" s="95"/>
      <c r="L1967" s="95"/>
      <c r="M1967" s="95"/>
      <c r="N1967" s="95"/>
      <c r="O1967" s="95"/>
      <c r="P1967" s="95"/>
      <c r="Q1967" s="95"/>
      <c r="R1967" s="95"/>
      <c r="S1967" s="95"/>
      <c r="T1967" s="95"/>
      <c r="U1967" s="95"/>
      <c r="V1967" s="95"/>
      <c r="W1967" s="95"/>
      <c r="X1967" s="95"/>
      <c r="Y1967" s="95"/>
      <c r="Z1967" s="95"/>
      <c r="AA1967" s="95"/>
      <c r="AB1967" s="95"/>
      <c r="AC1967" s="95"/>
      <c r="AD1967" s="95"/>
      <c r="AE1967" s="95"/>
      <c r="AF1967" s="95"/>
      <c r="AG1967" s="95"/>
      <c r="AH1967" s="316"/>
    </row>
    <row r="1968" spans="4:34">
      <c r="D1968" s="95"/>
      <c r="E1968" s="198"/>
      <c r="F1968" s="95"/>
      <c r="G1968" s="95"/>
      <c r="H1968" s="95"/>
      <c r="I1968" s="95"/>
      <c r="J1968" s="95"/>
      <c r="K1968" s="95"/>
      <c r="L1968" s="95"/>
      <c r="M1968" s="95"/>
      <c r="N1968" s="95"/>
      <c r="O1968" s="95"/>
      <c r="P1968" s="95"/>
      <c r="Q1968" s="95"/>
      <c r="R1968" s="95"/>
      <c r="S1968" s="95"/>
      <c r="T1968" s="95"/>
      <c r="U1968" s="95"/>
      <c r="V1968" s="95"/>
      <c r="W1968" s="95"/>
      <c r="X1968" s="95"/>
      <c r="Y1968" s="95"/>
      <c r="Z1968" s="95"/>
      <c r="AA1968" s="95"/>
      <c r="AB1968" s="95"/>
      <c r="AC1968" s="95"/>
      <c r="AD1968" s="95"/>
      <c r="AE1968" s="95"/>
      <c r="AF1968" s="95"/>
      <c r="AG1968" s="95"/>
      <c r="AH1968" s="316"/>
    </row>
    <row r="1969" spans="4:34">
      <c r="D1969" s="95"/>
      <c r="E1969" s="198"/>
      <c r="F1969" s="95"/>
      <c r="G1969" s="95"/>
      <c r="H1969" s="95"/>
      <c r="I1969" s="95"/>
      <c r="J1969" s="95"/>
      <c r="K1969" s="95"/>
      <c r="L1969" s="95"/>
      <c r="M1969" s="95"/>
      <c r="N1969" s="95"/>
      <c r="O1969" s="95"/>
      <c r="P1969" s="95"/>
      <c r="Q1969" s="95"/>
      <c r="R1969" s="95"/>
      <c r="S1969" s="95"/>
      <c r="T1969" s="95"/>
      <c r="U1969" s="95"/>
      <c r="V1969" s="95"/>
      <c r="W1969" s="95"/>
      <c r="X1969" s="95"/>
      <c r="Y1969" s="95"/>
      <c r="Z1969" s="95"/>
      <c r="AA1969" s="95"/>
      <c r="AB1969" s="95"/>
      <c r="AC1969" s="95"/>
      <c r="AD1969" s="95"/>
      <c r="AE1969" s="95"/>
      <c r="AF1969" s="95"/>
      <c r="AG1969" s="95"/>
      <c r="AH1969" s="316"/>
    </row>
    <row r="1970" spans="4:34">
      <c r="D1970" s="95"/>
      <c r="E1970" s="198"/>
      <c r="F1970" s="95"/>
      <c r="G1970" s="95"/>
      <c r="H1970" s="95"/>
      <c r="I1970" s="95"/>
      <c r="J1970" s="95"/>
      <c r="K1970" s="95"/>
      <c r="L1970" s="95"/>
      <c r="M1970" s="95"/>
      <c r="N1970" s="95"/>
      <c r="O1970" s="95"/>
      <c r="P1970" s="95"/>
      <c r="Q1970" s="95"/>
      <c r="R1970" s="95"/>
      <c r="S1970" s="95"/>
      <c r="T1970" s="95"/>
      <c r="U1970" s="95"/>
      <c r="V1970" s="95"/>
      <c r="W1970" s="95"/>
      <c r="X1970" s="95"/>
      <c r="Y1970" s="95"/>
      <c r="Z1970" s="95"/>
      <c r="AA1970" s="95"/>
      <c r="AB1970" s="95"/>
      <c r="AC1970" s="95"/>
      <c r="AD1970" s="95"/>
      <c r="AE1970" s="95"/>
      <c r="AF1970" s="95"/>
      <c r="AG1970" s="95"/>
      <c r="AH1970" s="316"/>
    </row>
    <row r="1971" spans="4:34">
      <c r="D1971" s="95"/>
      <c r="E1971" s="198"/>
      <c r="F1971" s="95"/>
      <c r="G1971" s="95"/>
      <c r="H1971" s="95"/>
      <c r="I1971" s="95"/>
      <c r="J1971" s="95"/>
      <c r="K1971" s="95"/>
      <c r="L1971" s="95"/>
      <c r="M1971" s="95"/>
      <c r="N1971" s="95"/>
      <c r="O1971" s="95"/>
      <c r="P1971" s="95"/>
      <c r="Q1971" s="95"/>
      <c r="R1971" s="95"/>
      <c r="S1971" s="95"/>
      <c r="T1971" s="95"/>
      <c r="U1971" s="95"/>
      <c r="V1971" s="95"/>
      <c r="W1971" s="95"/>
      <c r="X1971" s="95"/>
      <c r="Y1971" s="95"/>
      <c r="Z1971" s="95"/>
      <c r="AA1971" s="95"/>
      <c r="AB1971" s="95"/>
      <c r="AC1971" s="95"/>
      <c r="AD1971" s="95"/>
      <c r="AE1971" s="95"/>
      <c r="AF1971" s="95"/>
      <c r="AG1971" s="95"/>
      <c r="AH1971" s="316"/>
    </row>
    <row r="1972" spans="4:34">
      <c r="D1972" s="95"/>
      <c r="E1972" s="198"/>
      <c r="F1972" s="95"/>
      <c r="G1972" s="95"/>
      <c r="H1972" s="95"/>
      <c r="I1972" s="95"/>
      <c r="J1972" s="95"/>
      <c r="K1972" s="95"/>
      <c r="L1972" s="95"/>
      <c r="M1972" s="95"/>
      <c r="N1972" s="95"/>
      <c r="O1972" s="95"/>
      <c r="P1972" s="95"/>
      <c r="Q1972" s="95"/>
      <c r="R1972" s="95"/>
      <c r="S1972" s="95"/>
      <c r="T1972" s="95"/>
      <c r="U1972" s="95"/>
      <c r="V1972" s="95"/>
      <c r="W1972" s="95"/>
      <c r="X1972" s="95"/>
      <c r="Y1972" s="95"/>
      <c r="Z1972" s="95"/>
      <c r="AA1972" s="95"/>
      <c r="AB1972" s="95"/>
      <c r="AC1972" s="95"/>
      <c r="AD1972" s="95"/>
      <c r="AE1972" s="95"/>
      <c r="AF1972" s="95"/>
      <c r="AG1972" s="95"/>
      <c r="AH1972" s="316"/>
    </row>
    <row r="1973" spans="4:34">
      <c r="D1973" s="95"/>
      <c r="E1973" s="198"/>
      <c r="F1973" s="95"/>
      <c r="G1973" s="95"/>
      <c r="H1973" s="95"/>
      <c r="I1973" s="95"/>
      <c r="J1973" s="95"/>
      <c r="K1973" s="95"/>
      <c r="L1973" s="95"/>
      <c r="M1973" s="95"/>
      <c r="N1973" s="95"/>
      <c r="O1973" s="95"/>
      <c r="P1973" s="95"/>
      <c r="Q1973" s="95"/>
      <c r="R1973" s="95"/>
      <c r="S1973" s="95"/>
      <c r="T1973" s="95"/>
      <c r="U1973" s="95"/>
      <c r="V1973" s="95"/>
      <c r="W1973" s="95"/>
      <c r="X1973" s="95"/>
      <c r="Y1973" s="95"/>
      <c r="Z1973" s="95"/>
      <c r="AA1973" s="95"/>
      <c r="AB1973" s="95"/>
      <c r="AC1973" s="95"/>
      <c r="AD1973" s="95"/>
      <c r="AE1973" s="95"/>
      <c r="AF1973" s="95"/>
      <c r="AG1973" s="95"/>
      <c r="AH1973" s="316"/>
    </row>
    <row r="1974" spans="4:34">
      <c r="D1974" s="95"/>
      <c r="E1974" s="198"/>
      <c r="F1974" s="95"/>
      <c r="G1974" s="95"/>
      <c r="H1974" s="95"/>
      <c r="I1974" s="95"/>
      <c r="J1974" s="95"/>
      <c r="K1974" s="95"/>
      <c r="L1974" s="95"/>
      <c r="M1974" s="95"/>
      <c r="N1974" s="95"/>
      <c r="O1974" s="95"/>
      <c r="P1974" s="95"/>
      <c r="Q1974" s="95"/>
      <c r="R1974" s="95"/>
      <c r="S1974" s="95"/>
      <c r="T1974" s="95"/>
      <c r="U1974" s="95"/>
      <c r="V1974" s="95"/>
      <c r="W1974" s="95"/>
      <c r="X1974" s="95"/>
      <c r="Y1974" s="95"/>
      <c r="Z1974" s="95"/>
      <c r="AA1974" s="95"/>
      <c r="AB1974" s="95"/>
      <c r="AC1974" s="95"/>
      <c r="AD1974" s="95"/>
      <c r="AE1974" s="95"/>
      <c r="AF1974" s="95"/>
      <c r="AG1974" s="95"/>
      <c r="AH1974" s="316"/>
    </row>
    <row r="1975" spans="4:34">
      <c r="D1975" s="95"/>
      <c r="E1975" s="198"/>
      <c r="F1975" s="95"/>
      <c r="G1975" s="95"/>
      <c r="H1975" s="95"/>
      <c r="I1975" s="95"/>
      <c r="J1975" s="95"/>
      <c r="K1975" s="95"/>
      <c r="L1975" s="95"/>
      <c r="M1975" s="95"/>
      <c r="N1975" s="95"/>
      <c r="O1975" s="95"/>
      <c r="P1975" s="95"/>
      <c r="Q1975" s="95"/>
      <c r="R1975" s="95"/>
      <c r="S1975" s="95"/>
      <c r="T1975" s="95"/>
      <c r="U1975" s="95"/>
      <c r="V1975" s="95"/>
      <c r="W1975" s="95"/>
      <c r="X1975" s="95"/>
      <c r="Y1975" s="95"/>
      <c r="Z1975" s="95"/>
      <c r="AA1975" s="95"/>
      <c r="AB1975" s="95"/>
      <c r="AC1975" s="95"/>
      <c r="AD1975" s="95"/>
      <c r="AE1975" s="95"/>
      <c r="AF1975" s="95"/>
      <c r="AG1975" s="95"/>
      <c r="AH1975" s="316"/>
    </row>
    <row r="1976" spans="4:34">
      <c r="D1976" s="95"/>
      <c r="E1976" s="198"/>
      <c r="F1976" s="95"/>
      <c r="G1976" s="95"/>
      <c r="H1976" s="95"/>
      <c r="I1976" s="95"/>
      <c r="J1976" s="95"/>
      <c r="K1976" s="95"/>
      <c r="L1976" s="95"/>
      <c r="M1976" s="95"/>
      <c r="N1976" s="95"/>
      <c r="O1976" s="95"/>
      <c r="P1976" s="95"/>
      <c r="Q1976" s="95"/>
      <c r="R1976" s="95"/>
      <c r="S1976" s="95"/>
      <c r="T1976" s="95"/>
      <c r="U1976" s="95"/>
      <c r="V1976" s="95"/>
      <c r="W1976" s="95"/>
      <c r="X1976" s="95"/>
      <c r="Y1976" s="95"/>
      <c r="Z1976" s="95"/>
      <c r="AA1976" s="95"/>
      <c r="AB1976" s="95"/>
      <c r="AC1976" s="95"/>
      <c r="AD1976" s="95"/>
      <c r="AE1976" s="95"/>
      <c r="AF1976" s="95"/>
      <c r="AG1976" s="95"/>
      <c r="AH1976" s="316"/>
    </row>
    <row r="1977" spans="4:34">
      <c r="D1977" s="95"/>
      <c r="E1977" s="198"/>
      <c r="F1977" s="95"/>
      <c r="G1977" s="95"/>
      <c r="H1977" s="95"/>
      <c r="I1977" s="95"/>
      <c r="J1977" s="95"/>
      <c r="K1977" s="95"/>
      <c r="L1977" s="95"/>
      <c r="M1977" s="95"/>
      <c r="N1977" s="95"/>
      <c r="O1977" s="95"/>
      <c r="P1977" s="95"/>
      <c r="Q1977" s="95"/>
      <c r="R1977" s="95"/>
      <c r="S1977" s="95"/>
      <c r="T1977" s="95"/>
      <c r="U1977" s="95"/>
      <c r="V1977" s="95"/>
      <c r="W1977" s="95"/>
      <c r="X1977" s="95"/>
      <c r="Y1977" s="95"/>
      <c r="Z1977" s="95"/>
      <c r="AA1977" s="95"/>
      <c r="AB1977" s="95"/>
      <c r="AC1977" s="95"/>
      <c r="AD1977" s="95"/>
      <c r="AE1977" s="95"/>
      <c r="AF1977" s="95"/>
      <c r="AG1977" s="95"/>
      <c r="AH1977" s="316"/>
    </row>
    <row r="1978" spans="4:34">
      <c r="D1978" s="95"/>
      <c r="E1978" s="198"/>
      <c r="F1978" s="95"/>
      <c r="G1978" s="95"/>
      <c r="H1978" s="95"/>
      <c r="I1978" s="95"/>
      <c r="J1978" s="95"/>
      <c r="K1978" s="95"/>
      <c r="L1978" s="95"/>
      <c r="M1978" s="95"/>
      <c r="N1978" s="95"/>
      <c r="O1978" s="95"/>
      <c r="P1978" s="95"/>
      <c r="Q1978" s="95"/>
      <c r="R1978" s="95"/>
      <c r="S1978" s="95"/>
      <c r="T1978" s="95"/>
      <c r="U1978" s="95"/>
      <c r="V1978" s="95"/>
      <c r="W1978" s="95"/>
      <c r="X1978" s="95"/>
      <c r="Y1978" s="95"/>
      <c r="Z1978" s="95"/>
      <c r="AA1978" s="95"/>
      <c r="AB1978" s="95"/>
      <c r="AC1978" s="95"/>
      <c r="AD1978" s="95"/>
      <c r="AE1978" s="95"/>
      <c r="AF1978" s="95"/>
      <c r="AG1978" s="95"/>
      <c r="AH1978" s="316"/>
    </row>
    <row r="1979" spans="4:34">
      <c r="D1979" s="95"/>
      <c r="E1979" s="198"/>
      <c r="F1979" s="95"/>
      <c r="G1979" s="95"/>
      <c r="H1979" s="95"/>
      <c r="I1979" s="95"/>
      <c r="J1979" s="95"/>
      <c r="K1979" s="95"/>
      <c r="L1979" s="95"/>
      <c r="M1979" s="95"/>
      <c r="N1979" s="95"/>
      <c r="O1979" s="95"/>
      <c r="P1979" s="95"/>
      <c r="Q1979" s="95"/>
      <c r="R1979" s="95"/>
      <c r="S1979" s="95"/>
      <c r="T1979" s="95"/>
      <c r="U1979" s="95"/>
      <c r="V1979" s="95"/>
      <c r="W1979" s="95"/>
      <c r="X1979" s="95"/>
      <c r="Y1979" s="95"/>
      <c r="Z1979" s="95"/>
      <c r="AA1979" s="95"/>
      <c r="AB1979" s="95"/>
      <c r="AC1979" s="95"/>
      <c r="AD1979" s="95"/>
      <c r="AE1979" s="95"/>
      <c r="AF1979" s="95"/>
      <c r="AG1979" s="95"/>
      <c r="AH1979" s="316"/>
    </row>
    <row r="1980" spans="4:34">
      <c r="D1980" s="95"/>
      <c r="E1980" s="198"/>
      <c r="F1980" s="95"/>
      <c r="G1980" s="95"/>
      <c r="H1980" s="95"/>
      <c r="I1980" s="95"/>
      <c r="J1980" s="95"/>
      <c r="K1980" s="95"/>
      <c r="L1980" s="95"/>
      <c r="M1980" s="95"/>
      <c r="N1980" s="95"/>
      <c r="O1980" s="95"/>
      <c r="P1980" s="95"/>
      <c r="Q1980" s="95"/>
      <c r="R1980" s="95"/>
      <c r="S1980" s="95"/>
      <c r="T1980" s="95"/>
      <c r="U1980" s="95"/>
      <c r="V1980" s="95"/>
      <c r="W1980" s="95"/>
      <c r="X1980" s="95"/>
      <c r="Y1980" s="95"/>
      <c r="Z1980" s="95"/>
      <c r="AA1980" s="95"/>
      <c r="AB1980" s="95"/>
      <c r="AC1980" s="95"/>
      <c r="AD1980" s="95"/>
      <c r="AE1980" s="95"/>
      <c r="AF1980" s="95"/>
      <c r="AG1980" s="95"/>
      <c r="AH1980" s="316"/>
    </row>
    <row r="1981" spans="4:34">
      <c r="D1981" s="95"/>
      <c r="E1981" s="198"/>
      <c r="F1981" s="95"/>
      <c r="G1981" s="95"/>
      <c r="H1981" s="95"/>
      <c r="I1981" s="95"/>
      <c r="J1981" s="95"/>
      <c r="K1981" s="95"/>
      <c r="L1981" s="95"/>
      <c r="M1981" s="95"/>
      <c r="N1981" s="95"/>
      <c r="O1981" s="95"/>
      <c r="P1981" s="95"/>
      <c r="Q1981" s="95"/>
      <c r="R1981" s="95"/>
      <c r="S1981" s="95"/>
      <c r="T1981" s="95"/>
      <c r="U1981" s="95"/>
      <c r="V1981" s="95"/>
      <c r="W1981" s="95"/>
      <c r="X1981" s="95"/>
      <c r="Y1981" s="95"/>
      <c r="Z1981" s="95"/>
      <c r="AA1981" s="95"/>
      <c r="AB1981" s="95"/>
      <c r="AC1981" s="95"/>
      <c r="AD1981" s="95"/>
      <c r="AE1981" s="95"/>
      <c r="AF1981" s="95"/>
      <c r="AG1981" s="95"/>
      <c r="AH1981" s="316"/>
    </row>
    <row r="1982" spans="4:34">
      <c r="D1982" s="95"/>
      <c r="E1982" s="198"/>
      <c r="F1982" s="95"/>
      <c r="G1982" s="95"/>
      <c r="H1982" s="95"/>
      <c r="I1982" s="95"/>
      <c r="J1982" s="95"/>
      <c r="K1982" s="95"/>
      <c r="L1982" s="95"/>
      <c r="M1982" s="95"/>
      <c r="N1982" s="95"/>
      <c r="O1982" s="95"/>
      <c r="P1982" s="95"/>
      <c r="Q1982" s="95"/>
      <c r="R1982" s="95"/>
      <c r="S1982" s="95"/>
      <c r="T1982" s="95"/>
      <c r="U1982" s="95"/>
      <c r="V1982" s="95"/>
      <c r="W1982" s="95"/>
      <c r="X1982" s="95"/>
      <c r="Y1982" s="95"/>
      <c r="Z1982" s="95"/>
      <c r="AA1982" s="95"/>
      <c r="AB1982" s="95"/>
      <c r="AC1982" s="95"/>
      <c r="AD1982" s="95"/>
      <c r="AE1982" s="95"/>
      <c r="AF1982" s="95"/>
      <c r="AG1982" s="95"/>
      <c r="AH1982" s="316"/>
    </row>
    <row r="1983" spans="4:34">
      <c r="D1983" s="95"/>
      <c r="E1983" s="198"/>
      <c r="F1983" s="95"/>
      <c r="G1983" s="95"/>
      <c r="H1983" s="95"/>
      <c r="I1983" s="95"/>
      <c r="J1983" s="95"/>
      <c r="K1983" s="95"/>
      <c r="L1983" s="95"/>
      <c r="M1983" s="95"/>
      <c r="N1983" s="95"/>
      <c r="O1983" s="95"/>
      <c r="P1983" s="95"/>
      <c r="Q1983" s="95"/>
      <c r="R1983" s="95"/>
      <c r="S1983" s="95"/>
      <c r="T1983" s="95"/>
      <c r="U1983" s="95"/>
      <c r="V1983" s="95"/>
      <c r="W1983" s="95"/>
      <c r="X1983" s="95"/>
      <c r="Y1983" s="95"/>
      <c r="Z1983" s="95"/>
      <c r="AA1983" s="95"/>
      <c r="AB1983" s="95"/>
      <c r="AC1983" s="95"/>
      <c r="AD1983" s="95"/>
      <c r="AE1983" s="95"/>
      <c r="AF1983" s="95"/>
      <c r="AG1983" s="95"/>
      <c r="AH1983" s="316"/>
    </row>
    <row r="1984" spans="4:34">
      <c r="D1984" s="95"/>
      <c r="E1984" s="198"/>
      <c r="F1984" s="95"/>
      <c r="G1984" s="95"/>
      <c r="H1984" s="95"/>
      <c r="I1984" s="95"/>
      <c r="J1984" s="95"/>
      <c r="K1984" s="95"/>
      <c r="L1984" s="95"/>
      <c r="M1984" s="95"/>
      <c r="N1984" s="95"/>
      <c r="O1984" s="95"/>
      <c r="P1984" s="95"/>
      <c r="Q1984" s="95"/>
      <c r="R1984" s="95"/>
      <c r="S1984" s="95"/>
      <c r="T1984" s="95"/>
      <c r="U1984" s="95"/>
      <c r="V1984" s="95"/>
      <c r="W1984" s="95"/>
      <c r="X1984" s="95"/>
      <c r="Y1984" s="95"/>
      <c r="Z1984" s="95"/>
      <c r="AA1984" s="95"/>
      <c r="AB1984" s="95"/>
      <c r="AC1984" s="95"/>
      <c r="AD1984" s="95"/>
      <c r="AE1984" s="95"/>
      <c r="AF1984" s="95"/>
      <c r="AG1984" s="95"/>
      <c r="AH1984" s="316"/>
    </row>
    <row r="1985" spans="4:34">
      <c r="D1985" s="95"/>
      <c r="E1985" s="198"/>
      <c r="F1985" s="95"/>
      <c r="G1985" s="95"/>
      <c r="H1985" s="95"/>
      <c r="I1985" s="95"/>
      <c r="J1985" s="95"/>
      <c r="K1985" s="95"/>
      <c r="L1985" s="95"/>
      <c r="M1985" s="95"/>
      <c r="N1985" s="95"/>
      <c r="O1985" s="95"/>
      <c r="P1985" s="95"/>
      <c r="Q1985" s="95"/>
      <c r="R1985" s="95"/>
      <c r="S1985" s="95"/>
      <c r="T1985" s="95"/>
      <c r="U1985" s="95"/>
      <c r="V1985" s="95"/>
      <c r="W1985" s="95"/>
      <c r="X1985" s="95"/>
      <c r="Y1985" s="95"/>
      <c r="Z1985" s="95"/>
      <c r="AA1985" s="95"/>
      <c r="AB1985" s="95"/>
      <c r="AC1985" s="95"/>
      <c r="AD1985" s="95"/>
      <c r="AE1985" s="95"/>
      <c r="AF1985" s="95"/>
      <c r="AG1985" s="95"/>
      <c r="AH1985" s="316"/>
    </row>
    <row r="1986" spans="4:34">
      <c r="D1986" s="95"/>
      <c r="E1986" s="198"/>
      <c r="F1986" s="95"/>
      <c r="G1986" s="95"/>
      <c r="H1986" s="95"/>
      <c r="I1986" s="95"/>
      <c r="J1986" s="95"/>
      <c r="K1986" s="95"/>
      <c r="L1986" s="95"/>
      <c r="M1986" s="95"/>
      <c r="N1986" s="95"/>
      <c r="O1986" s="95"/>
      <c r="P1986" s="95"/>
      <c r="Q1986" s="95"/>
      <c r="R1986" s="95"/>
      <c r="S1986" s="95"/>
      <c r="T1986" s="95"/>
      <c r="U1986" s="95"/>
      <c r="V1986" s="95"/>
      <c r="W1986" s="95"/>
      <c r="X1986" s="95"/>
      <c r="Y1986" s="95"/>
      <c r="Z1986" s="95"/>
      <c r="AA1986" s="95"/>
      <c r="AB1986" s="95"/>
      <c r="AC1986" s="95"/>
      <c r="AD1986" s="95"/>
      <c r="AE1986" s="95"/>
      <c r="AF1986" s="95"/>
      <c r="AG1986" s="95"/>
      <c r="AH1986" s="316"/>
    </row>
    <row r="1987" spans="4:34">
      <c r="D1987" s="95"/>
      <c r="E1987" s="198"/>
      <c r="F1987" s="95"/>
      <c r="G1987" s="95"/>
      <c r="H1987" s="95"/>
      <c r="I1987" s="95"/>
      <c r="J1987" s="95"/>
      <c r="K1987" s="95"/>
      <c r="L1987" s="95"/>
      <c r="M1987" s="95"/>
      <c r="N1987" s="95"/>
      <c r="O1987" s="95"/>
      <c r="P1987" s="95"/>
      <c r="Q1987" s="95"/>
      <c r="R1987" s="95"/>
      <c r="S1987" s="95"/>
      <c r="T1987" s="95"/>
      <c r="U1987" s="95"/>
      <c r="V1987" s="95"/>
      <c r="W1987" s="95"/>
      <c r="X1987" s="95"/>
      <c r="Y1987" s="95"/>
      <c r="Z1987" s="95"/>
      <c r="AA1987" s="95"/>
      <c r="AB1987" s="95"/>
      <c r="AC1987" s="95"/>
      <c r="AD1987" s="95"/>
      <c r="AE1987" s="95"/>
      <c r="AF1987" s="95"/>
      <c r="AG1987" s="95"/>
      <c r="AH1987" s="316"/>
    </row>
    <row r="1988" spans="4:34">
      <c r="D1988" s="95"/>
      <c r="E1988" s="198"/>
      <c r="F1988" s="95"/>
      <c r="G1988" s="95"/>
      <c r="H1988" s="95"/>
      <c r="I1988" s="95"/>
      <c r="J1988" s="95"/>
      <c r="K1988" s="95"/>
      <c r="L1988" s="95"/>
      <c r="M1988" s="95"/>
      <c r="N1988" s="95"/>
      <c r="O1988" s="95"/>
      <c r="P1988" s="95"/>
      <c r="Q1988" s="95"/>
      <c r="R1988" s="95"/>
      <c r="S1988" s="95"/>
      <c r="T1988" s="95"/>
      <c r="U1988" s="95"/>
      <c r="V1988" s="95"/>
      <c r="W1988" s="95"/>
      <c r="X1988" s="95"/>
      <c r="Y1988" s="95"/>
      <c r="Z1988" s="95"/>
      <c r="AA1988" s="95"/>
      <c r="AB1988" s="95"/>
      <c r="AC1988" s="95"/>
      <c r="AD1988" s="95"/>
      <c r="AE1988" s="95"/>
      <c r="AF1988" s="95"/>
      <c r="AG1988" s="95"/>
      <c r="AH1988" s="316"/>
    </row>
    <row r="1989" spans="4:34">
      <c r="D1989" s="95"/>
      <c r="E1989" s="198"/>
      <c r="F1989" s="95"/>
      <c r="G1989" s="95"/>
      <c r="H1989" s="95"/>
      <c r="I1989" s="95"/>
      <c r="J1989" s="95"/>
      <c r="K1989" s="95"/>
      <c r="L1989" s="95"/>
      <c r="M1989" s="95"/>
      <c r="N1989" s="95"/>
      <c r="O1989" s="95"/>
      <c r="P1989" s="95"/>
      <c r="Q1989" s="95"/>
      <c r="R1989" s="95"/>
      <c r="S1989" s="95"/>
      <c r="T1989" s="95"/>
      <c r="U1989" s="95"/>
      <c r="V1989" s="95"/>
      <c r="W1989" s="95"/>
      <c r="X1989" s="95"/>
      <c r="Y1989" s="95"/>
      <c r="Z1989" s="95"/>
      <c r="AA1989" s="95"/>
      <c r="AB1989" s="95"/>
      <c r="AC1989" s="95"/>
      <c r="AD1989" s="95"/>
      <c r="AE1989" s="95"/>
      <c r="AF1989" s="95"/>
      <c r="AG1989" s="95"/>
      <c r="AH1989" s="316"/>
    </row>
    <row r="1990" spans="4:34">
      <c r="D1990" s="95"/>
      <c r="E1990" s="198"/>
      <c r="F1990" s="95"/>
      <c r="G1990" s="95"/>
      <c r="H1990" s="95"/>
      <c r="I1990" s="95"/>
      <c r="J1990" s="95"/>
      <c r="K1990" s="95"/>
      <c r="L1990" s="95"/>
      <c r="M1990" s="95"/>
      <c r="N1990" s="95"/>
      <c r="O1990" s="95"/>
      <c r="P1990" s="95"/>
      <c r="Q1990" s="95"/>
      <c r="R1990" s="95"/>
      <c r="S1990" s="95"/>
      <c r="T1990" s="95"/>
      <c r="U1990" s="95"/>
      <c r="V1990" s="95"/>
      <c r="W1990" s="95"/>
      <c r="X1990" s="95"/>
      <c r="Y1990" s="95"/>
      <c r="Z1990" s="95"/>
      <c r="AA1990" s="95"/>
      <c r="AB1990" s="95"/>
      <c r="AC1990" s="95"/>
      <c r="AD1990" s="95"/>
      <c r="AE1990" s="95"/>
      <c r="AF1990" s="95"/>
      <c r="AG1990" s="95"/>
      <c r="AH1990" s="316"/>
    </row>
    <row r="1991" spans="4:34">
      <c r="D1991" s="95"/>
      <c r="E1991" s="198"/>
      <c r="F1991" s="95"/>
      <c r="G1991" s="95"/>
      <c r="H1991" s="95"/>
      <c r="I1991" s="95"/>
      <c r="J1991" s="95"/>
      <c r="K1991" s="95"/>
      <c r="L1991" s="95"/>
      <c r="M1991" s="95"/>
      <c r="N1991" s="95"/>
      <c r="O1991" s="95"/>
      <c r="P1991" s="95"/>
      <c r="Q1991" s="95"/>
      <c r="R1991" s="95"/>
      <c r="S1991" s="95"/>
      <c r="T1991" s="95"/>
      <c r="U1991" s="95"/>
      <c r="V1991" s="95"/>
      <c r="W1991" s="95"/>
      <c r="X1991" s="95"/>
      <c r="Y1991" s="95"/>
      <c r="Z1991" s="95"/>
      <c r="AA1991" s="95"/>
      <c r="AB1991" s="95"/>
      <c r="AC1991" s="95"/>
      <c r="AD1991" s="95"/>
      <c r="AE1991" s="95"/>
      <c r="AF1991" s="95"/>
      <c r="AG1991" s="95"/>
      <c r="AH1991" s="316"/>
    </row>
    <row r="1992" spans="4:34">
      <c r="D1992" s="95"/>
      <c r="E1992" s="198"/>
      <c r="F1992" s="95"/>
      <c r="G1992" s="95"/>
      <c r="H1992" s="95"/>
      <c r="I1992" s="95"/>
      <c r="J1992" s="95"/>
      <c r="K1992" s="95"/>
      <c r="L1992" s="95"/>
      <c r="M1992" s="95"/>
      <c r="N1992" s="95"/>
      <c r="O1992" s="95"/>
      <c r="P1992" s="95"/>
      <c r="Q1992" s="95"/>
      <c r="R1992" s="95"/>
      <c r="S1992" s="95"/>
      <c r="T1992" s="95"/>
      <c r="U1992" s="95"/>
      <c r="V1992" s="95"/>
      <c r="W1992" s="95"/>
      <c r="X1992" s="95"/>
      <c r="Y1992" s="95"/>
      <c r="Z1992" s="95"/>
      <c r="AA1992" s="95"/>
      <c r="AB1992" s="95"/>
      <c r="AC1992" s="95"/>
      <c r="AD1992" s="95"/>
      <c r="AE1992" s="95"/>
      <c r="AF1992" s="95"/>
      <c r="AG1992" s="95"/>
      <c r="AH1992" s="316"/>
    </row>
    <row r="1993" spans="4:34">
      <c r="D1993" s="95"/>
      <c r="E1993" s="198"/>
      <c r="F1993" s="95"/>
      <c r="G1993" s="95"/>
      <c r="H1993" s="95"/>
      <c r="I1993" s="95"/>
      <c r="J1993" s="95"/>
      <c r="K1993" s="95"/>
      <c r="L1993" s="95"/>
      <c r="M1993" s="95"/>
      <c r="N1993" s="95"/>
      <c r="O1993" s="95"/>
      <c r="P1993" s="95"/>
      <c r="Q1993" s="95"/>
      <c r="R1993" s="95"/>
      <c r="S1993" s="95"/>
      <c r="T1993" s="95"/>
      <c r="U1993" s="95"/>
      <c r="V1993" s="95"/>
      <c r="W1993" s="95"/>
      <c r="X1993" s="95"/>
      <c r="Y1993" s="95"/>
      <c r="Z1993" s="95"/>
      <c r="AA1993" s="95"/>
      <c r="AB1993" s="95"/>
      <c r="AC1993" s="95"/>
      <c r="AD1993" s="95"/>
      <c r="AE1993" s="95"/>
      <c r="AF1993" s="95"/>
      <c r="AG1993" s="95"/>
      <c r="AH1993" s="316"/>
    </row>
    <row r="1994" spans="4:34">
      <c r="D1994" s="95"/>
      <c r="E1994" s="198"/>
      <c r="F1994" s="95"/>
      <c r="G1994" s="95"/>
      <c r="H1994" s="95"/>
      <c r="I1994" s="95"/>
      <c r="J1994" s="95"/>
      <c r="K1994" s="95"/>
      <c r="L1994" s="95"/>
      <c r="M1994" s="95"/>
      <c r="N1994" s="95"/>
      <c r="O1994" s="95"/>
      <c r="P1994" s="95"/>
      <c r="Q1994" s="95"/>
      <c r="R1994" s="95"/>
      <c r="S1994" s="95"/>
      <c r="T1994" s="95"/>
      <c r="U1994" s="95"/>
      <c r="V1994" s="95"/>
      <c r="W1994" s="95"/>
      <c r="X1994" s="95"/>
      <c r="Y1994" s="95"/>
      <c r="Z1994" s="95"/>
      <c r="AA1994" s="95"/>
      <c r="AB1994" s="95"/>
      <c r="AC1994" s="95"/>
      <c r="AD1994" s="95"/>
      <c r="AE1994" s="95"/>
      <c r="AF1994" s="95"/>
      <c r="AG1994" s="95"/>
      <c r="AH1994" s="316"/>
    </row>
    <row r="1995" spans="4:34">
      <c r="D1995" s="95"/>
      <c r="E1995" s="198"/>
      <c r="F1995" s="95"/>
      <c r="G1995" s="95"/>
      <c r="H1995" s="95"/>
      <c r="I1995" s="95"/>
      <c r="J1995" s="95"/>
      <c r="K1995" s="95"/>
      <c r="L1995" s="95"/>
      <c r="M1995" s="95"/>
      <c r="N1995" s="95"/>
      <c r="O1995" s="95"/>
      <c r="P1995" s="95"/>
      <c r="Q1995" s="95"/>
      <c r="R1995" s="95"/>
      <c r="S1995" s="95"/>
      <c r="T1995" s="95"/>
      <c r="U1995" s="95"/>
      <c r="V1995" s="95"/>
      <c r="W1995" s="95"/>
      <c r="X1995" s="95"/>
      <c r="Y1995" s="95"/>
      <c r="Z1995" s="95"/>
      <c r="AA1995" s="95"/>
      <c r="AB1995" s="95"/>
      <c r="AC1995" s="95"/>
      <c r="AD1995" s="95"/>
      <c r="AE1995" s="95"/>
      <c r="AF1995" s="95"/>
      <c r="AG1995" s="95"/>
      <c r="AH1995" s="316"/>
    </row>
    <row r="1996" spans="4:34">
      <c r="D1996" s="95"/>
      <c r="E1996" s="198"/>
      <c r="F1996" s="95"/>
      <c r="G1996" s="95"/>
      <c r="H1996" s="95"/>
      <c r="I1996" s="95"/>
      <c r="J1996" s="95"/>
      <c r="K1996" s="95"/>
      <c r="L1996" s="95"/>
      <c r="M1996" s="95"/>
      <c r="N1996" s="95"/>
      <c r="O1996" s="95"/>
      <c r="P1996" s="95"/>
      <c r="Q1996" s="95"/>
      <c r="R1996" s="95"/>
      <c r="S1996" s="95"/>
      <c r="T1996" s="95"/>
      <c r="U1996" s="95"/>
      <c r="V1996" s="95"/>
      <c r="W1996" s="95"/>
      <c r="X1996" s="95"/>
      <c r="Y1996" s="95"/>
      <c r="Z1996" s="95"/>
      <c r="AA1996" s="95"/>
      <c r="AB1996" s="95"/>
      <c r="AC1996" s="95"/>
      <c r="AD1996" s="95"/>
      <c r="AE1996" s="95"/>
      <c r="AF1996" s="95"/>
      <c r="AG1996" s="95"/>
      <c r="AH1996" s="316"/>
    </row>
    <row r="1997" spans="4:34">
      <c r="D1997" s="95"/>
      <c r="E1997" s="198"/>
      <c r="F1997" s="95"/>
      <c r="G1997" s="95"/>
      <c r="H1997" s="95"/>
      <c r="I1997" s="95"/>
      <c r="J1997" s="95"/>
      <c r="K1997" s="95"/>
      <c r="L1997" s="95"/>
      <c r="M1997" s="95"/>
      <c r="N1997" s="95"/>
      <c r="O1997" s="95"/>
      <c r="P1997" s="95"/>
      <c r="Q1997" s="95"/>
      <c r="R1997" s="95"/>
      <c r="S1997" s="95"/>
      <c r="T1997" s="95"/>
      <c r="U1997" s="95"/>
      <c r="V1997" s="95"/>
      <c r="W1997" s="95"/>
      <c r="X1997" s="95"/>
      <c r="Y1997" s="95"/>
      <c r="Z1997" s="95"/>
      <c r="AA1997" s="95"/>
      <c r="AB1997" s="95"/>
      <c r="AC1997" s="95"/>
      <c r="AD1997" s="95"/>
      <c r="AE1997" s="95"/>
      <c r="AF1997" s="95"/>
      <c r="AG1997" s="95"/>
      <c r="AH1997" s="316"/>
    </row>
    <row r="1998" spans="4:34">
      <c r="D1998" s="95"/>
      <c r="E1998" s="198"/>
      <c r="F1998" s="95"/>
      <c r="G1998" s="95"/>
      <c r="H1998" s="95"/>
      <c r="I1998" s="95"/>
      <c r="J1998" s="95"/>
      <c r="K1998" s="95"/>
      <c r="L1998" s="95"/>
      <c r="M1998" s="95"/>
      <c r="N1998" s="95"/>
      <c r="O1998" s="95"/>
      <c r="P1998" s="95"/>
      <c r="Q1998" s="95"/>
      <c r="R1998" s="95"/>
      <c r="S1998" s="95"/>
      <c r="T1998" s="95"/>
      <c r="U1998" s="95"/>
      <c r="V1998" s="95"/>
      <c r="W1998" s="95"/>
      <c r="X1998" s="95"/>
      <c r="Y1998" s="95"/>
      <c r="Z1998" s="95"/>
      <c r="AA1998" s="95"/>
      <c r="AB1998" s="95"/>
      <c r="AC1998" s="95"/>
      <c r="AD1998" s="95"/>
      <c r="AE1998" s="95"/>
      <c r="AF1998" s="95"/>
      <c r="AG1998" s="95"/>
      <c r="AH1998" s="316"/>
    </row>
    <row r="1999" spans="4:34">
      <c r="D1999" s="95"/>
      <c r="E1999" s="198"/>
      <c r="F1999" s="95"/>
      <c r="G1999" s="95"/>
      <c r="H1999" s="95"/>
      <c r="I1999" s="95"/>
      <c r="J1999" s="95"/>
      <c r="K1999" s="95"/>
      <c r="L1999" s="95"/>
      <c r="M1999" s="95"/>
      <c r="N1999" s="95"/>
      <c r="O1999" s="95"/>
      <c r="P1999" s="95"/>
      <c r="Q1999" s="95"/>
      <c r="R1999" s="95"/>
      <c r="S1999" s="95"/>
      <c r="T1999" s="95"/>
      <c r="U1999" s="95"/>
      <c r="V1999" s="95"/>
      <c r="W1999" s="95"/>
      <c r="X1999" s="95"/>
      <c r="Y1999" s="95"/>
      <c r="Z1999" s="95"/>
      <c r="AA1999" s="95"/>
      <c r="AB1999" s="95"/>
      <c r="AC1999" s="95"/>
      <c r="AD1999" s="95"/>
      <c r="AE1999" s="95"/>
      <c r="AF1999" s="95"/>
      <c r="AG1999" s="95"/>
      <c r="AH1999" s="316"/>
    </row>
    <row r="2000" spans="4:34">
      <c r="D2000" s="95"/>
      <c r="E2000" s="198"/>
      <c r="F2000" s="95"/>
      <c r="G2000" s="95"/>
      <c r="H2000" s="95"/>
      <c r="I2000" s="95"/>
      <c r="J2000" s="95"/>
      <c r="K2000" s="95"/>
      <c r="L2000" s="95"/>
      <c r="M2000" s="95"/>
      <c r="N2000" s="95"/>
      <c r="O2000" s="95"/>
      <c r="P2000" s="95"/>
      <c r="Q2000" s="95"/>
      <c r="R2000" s="95"/>
      <c r="S2000" s="95"/>
      <c r="T2000" s="95"/>
      <c r="U2000" s="95"/>
      <c r="V2000" s="95"/>
      <c r="W2000" s="95"/>
      <c r="X2000" s="95"/>
      <c r="Y2000" s="95"/>
      <c r="Z2000" s="95"/>
      <c r="AA2000" s="95"/>
      <c r="AB2000" s="95"/>
      <c r="AC2000" s="95"/>
      <c r="AD2000" s="95"/>
      <c r="AE2000" s="95"/>
      <c r="AF2000" s="95"/>
      <c r="AG2000" s="95"/>
      <c r="AH2000" s="316"/>
    </row>
    <row r="2001" spans="4:34">
      <c r="D2001" s="95"/>
      <c r="E2001" s="198"/>
      <c r="F2001" s="95"/>
      <c r="G2001" s="95"/>
      <c r="H2001" s="95"/>
      <c r="I2001" s="95"/>
      <c r="J2001" s="95"/>
      <c r="K2001" s="95"/>
      <c r="L2001" s="95"/>
      <c r="M2001" s="95"/>
      <c r="N2001" s="95"/>
      <c r="O2001" s="95"/>
      <c r="P2001" s="95"/>
      <c r="Q2001" s="95"/>
      <c r="R2001" s="95"/>
      <c r="S2001" s="95"/>
      <c r="T2001" s="95"/>
      <c r="U2001" s="95"/>
      <c r="V2001" s="95"/>
      <c r="W2001" s="95"/>
      <c r="X2001" s="95"/>
      <c r="Y2001" s="95"/>
      <c r="Z2001" s="95"/>
      <c r="AA2001" s="95"/>
      <c r="AB2001" s="95"/>
      <c r="AC2001" s="95"/>
      <c r="AD2001" s="95"/>
      <c r="AE2001" s="95"/>
      <c r="AF2001" s="95"/>
      <c r="AG2001" s="95"/>
      <c r="AH2001" s="316"/>
    </row>
    <row r="2002" spans="4:34">
      <c r="D2002" s="95"/>
      <c r="E2002" s="198"/>
      <c r="F2002" s="95"/>
      <c r="G2002" s="95"/>
      <c r="H2002" s="95"/>
      <c r="I2002" s="95"/>
      <c r="J2002" s="95"/>
      <c r="K2002" s="95"/>
      <c r="L2002" s="95"/>
      <c r="M2002" s="95"/>
      <c r="N2002" s="95"/>
      <c r="O2002" s="95"/>
      <c r="P2002" s="95"/>
      <c r="Q2002" s="95"/>
      <c r="R2002" s="95"/>
      <c r="S2002" s="95"/>
      <c r="T2002" s="95"/>
      <c r="U2002" s="95"/>
      <c r="V2002" s="95"/>
      <c r="W2002" s="95"/>
      <c r="X2002" s="95"/>
      <c r="Y2002" s="95"/>
      <c r="Z2002" s="95"/>
      <c r="AA2002" s="95"/>
      <c r="AB2002" s="95"/>
      <c r="AC2002" s="95"/>
      <c r="AD2002" s="95"/>
      <c r="AE2002" s="95"/>
      <c r="AF2002" s="95"/>
      <c r="AG2002" s="95"/>
      <c r="AH2002" s="316"/>
    </row>
    <row r="2003" spans="4:34">
      <c r="D2003" s="95"/>
      <c r="E2003" s="198"/>
      <c r="F2003" s="95"/>
      <c r="G2003" s="95"/>
      <c r="H2003" s="95"/>
      <c r="I2003" s="95"/>
      <c r="J2003" s="95"/>
      <c r="K2003" s="95"/>
      <c r="L2003" s="95"/>
      <c r="M2003" s="95"/>
      <c r="N2003" s="95"/>
      <c r="O2003" s="95"/>
      <c r="P2003" s="95"/>
      <c r="Q2003" s="95"/>
      <c r="R2003" s="95"/>
      <c r="S2003" s="95"/>
      <c r="T2003" s="95"/>
      <c r="U2003" s="95"/>
      <c r="V2003" s="95"/>
      <c r="W2003" s="95"/>
      <c r="X2003" s="95"/>
      <c r="Y2003" s="95"/>
      <c r="Z2003" s="95"/>
      <c r="AA2003" s="95"/>
      <c r="AB2003" s="95"/>
      <c r="AC2003" s="95"/>
      <c r="AD2003" s="95"/>
      <c r="AE2003" s="95"/>
      <c r="AF2003" s="95"/>
      <c r="AG2003" s="95"/>
      <c r="AH2003" s="316"/>
    </row>
    <row r="2004" spans="4:34">
      <c r="D2004" s="95"/>
      <c r="E2004" s="198"/>
      <c r="F2004" s="95"/>
      <c r="G2004" s="95"/>
      <c r="H2004" s="95"/>
      <c r="I2004" s="95"/>
      <c r="J2004" s="95"/>
      <c r="K2004" s="95"/>
      <c r="L2004" s="95"/>
      <c r="M2004" s="95"/>
      <c r="N2004" s="95"/>
      <c r="O2004" s="95"/>
      <c r="P2004" s="95"/>
      <c r="Q2004" s="95"/>
      <c r="R2004" s="95"/>
      <c r="S2004" s="95"/>
      <c r="T2004" s="95"/>
      <c r="U2004" s="95"/>
      <c r="V2004" s="95"/>
      <c r="W2004" s="95"/>
      <c r="X2004" s="95"/>
      <c r="Y2004" s="95"/>
      <c r="Z2004" s="95"/>
      <c r="AA2004" s="95"/>
      <c r="AB2004" s="95"/>
      <c r="AC2004" s="95"/>
      <c r="AD2004" s="95"/>
      <c r="AE2004" s="95"/>
      <c r="AF2004" s="95"/>
      <c r="AG2004" s="95"/>
      <c r="AH2004" s="316"/>
    </row>
    <row r="2005" spans="4:34">
      <c r="D2005" s="95"/>
      <c r="E2005" s="198"/>
      <c r="F2005" s="95"/>
      <c r="G2005" s="95"/>
      <c r="H2005" s="95"/>
      <c r="I2005" s="95"/>
      <c r="J2005" s="95"/>
      <c r="K2005" s="95"/>
      <c r="L2005" s="95"/>
      <c r="M2005" s="95"/>
      <c r="N2005" s="95"/>
      <c r="O2005" s="95"/>
      <c r="P2005" s="95"/>
      <c r="Q2005" s="95"/>
      <c r="R2005" s="95"/>
      <c r="S2005" s="95"/>
      <c r="T2005" s="95"/>
      <c r="U2005" s="95"/>
      <c r="V2005" s="95"/>
      <c r="W2005" s="95"/>
      <c r="X2005" s="95"/>
      <c r="Y2005" s="95"/>
      <c r="Z2005" s="95"/>
      <c r="AA2005" s="95"/>
      <c r="AB2005" s="95"/>
      <c r="AC2005" s="95"/>
      <c r="AD2005" s="95"/>
      <c r="AE2005" s="95"/>
      <c r="AF2005" s="95"/>
      <c r="AG2005" s="95"/>
      <c r="AH2005" s="316"/>
    </row>
    <row r="2006" spans="4:34">
      <c r="D2006" s="95"/>
      <c r="E2006" s="198"/>
      <c r="F2006" s="95"/>
      <c r="G2006" s="95"/>
      <c r="H2006" s="95"/>
      <c r="I2006" s="95"/>
      <c r="J2006" s="95"/>
      <c r="K2006" s="95"/>
      <c r="L2006" s="95"/>
      <c r="M2006" s="95"/>
      <c r="N2006" s="95"/>
      <c r="O2006" s="95"/>
      <c r="P2006" s="95"/>
      <c r="Q2006" s="95"/>
      <c r="R2006" s="95"/>
      <c r="S2006" s="95"/>
      <c r="T2006" s="95"/>
      <c r="U2006" s="95"/>
      <c r="V2006" s="95"/>
      <c r="W2006" s="95"/>
      <c r="X2006" s="95"/>
      <c r="Y2006" s="95"/>
      <c r="Z2006" s="95"/>
      <c r="AA2006" s="95"/>
      <c r="AB2006" s="95"/>
      <c r="AC2006" s="95"/>
      <c r="AD2006" s="95"/>
      <c r="AE2006" s="95"/>
      <c r="AF2006" s="95"/>
      <c r="AG2006" s="95"/>
      <c r="AH2006" s="316"/>
    </row>
    <row r="2007" spans="4:34">
      <c r="D2007" s="95"/>
      <c r="E2007" s="198"/>
      <c r="F2007" s="95"/>
      <c r="G2007" s="95"/>
      <c r="H2007" s="95"/>
      <c r="I2007" s="95"/>
      <c r="J2007" s="95"/>
      <c r="K2007" s="95"/>
      <c r="L2007" s="95"/>
      <c r="M2007" s="95"/>
      <c r="N2007" s="95"/>
      <c r="O2007" s="95"/>
      <c r="P2007" s="95"/>
      <c r="Q2007" s="95"/>
      <c r="R2007" s="95"/>
      <c r="S2007" s="95"/>
      <c r="T2007" s="95"/>
      <c r="U2007" s="95"/>
      <c r="V2007" s="95"/>
      <c r="W2007" s="95"/>
      <c r="X2007" s="95"/>
      <c r="Y2007" s="95"/>
      <c r="Z2007" s="95"/>
      <c r="AA2007" s="95"/>
      <c r="AB2007" s="95"/>
      <c r="AC2007" s="95"/>
      <c r="AD2007" s="95"/>
      <c r="AE2007" s="95"/>
      <c r="AF2007" s="95"/>
      <c r="AG2007" s="95"/>
      <c r="AH2007" s="316"/>
    </row>
    <row r="2008" spans="4:34">
      <c r="D2008" s="95"/>
      <c r="E2008" s="198"/>
      <c r="F2008" s="95"/>
      <c r="G2008" s="95"/>
      <c r="H2008" s="95"/>
      <c r="I2008" s="95"/>
      <c r="J2008" s="95"/>
      <c r="K2008" s="95"/>
      <c r="L2008" s="95"/>
      <c r="M2008" s="95"/>
      <c r="N2008" s="95"/>
      <c r="O2008" s="95"/>
      <c r="P2008" s="95"/>
      <c r="Q2008" s="95"/>
      <c r="R2008" s="95"/>
      <c r="S2008" s="95"/>
      <c r="T2008" s="95"/>
      <c r="U2008" s="95"/>
      <c r="V2008" s="95"/>
      <c r="W2008" s="95"/>
      <c r="X2008" s="95"/>
      <c r="Y2008" s="95"/>
      <c r="Z2008" s="95"/>
      <c r="AA2008" s="95"/>
      <c r="AB2008" s="95"/>
      <c r="AC2008" s="95"/>
      <c r="AD2008" s="95"/>
      <c r="AE2008" s="95"/>
      <c r="AF2008" s="95"/>
      <c r="AG2008" s="95"/>
      <c r="AH2008" s="316"/>
    </row>
    <row r="2009" spans="4:34">
      <c r="D2009" s="95"/>
      <c r="E2009" s="198"/>
      <c r="F2009" s="95"/>
      <c r="G2009" s="95"/>
      <c r="H2009" s="95"/>
      <c r="I2009" s="95"/>
      <c r="J2009" s="95"/>
      <c r="K2009" s="95"/>
      <c r="L2009" s="95"/>
      <c r="M2009" s="95"/>
      <c r="N2009" s="95"/>
      <c r="O2009" s="95"/>
      <c r="P2009" s="95"/>
      <c r="Q2009" s="95"/>
      <c r="R2009" s="95"/>
      <c r="S2009" s="95"/>
      <c r="T2009" s="95"/>
      <c r="U2009" s="95"/>
      <c r="V2009" s="95"/>
      <c r="W2009" s="95"/>
      <c r="X2009" s="95"/>
      <c r="Y2009" s="95"/>
      <c r="Z2009" s="95"/>
      <c r="AA2009" s="95"/>
      <c r="AB2009" s="95"/>
      <c r="AC2009" s="95"/>
      <c r="AD2009" s="95"/>
      <c r="AE2009" s="95"/>
      <c r="AF2009" s="95"/>
      <c r="AG2009" s="95"/>
      <c r="AH2009" s="316"/>
    </row>
    <row r="2010" spans="4:34">
      <c r="D2010" s="95"/>
      <c r="E2010" s="198"/>
      <c r="F2010" s="95"/>
      <c r="G2010" s="95"/>
      <c r="H2010" s="95"/>
      <c r="I2010" s="95"/>
      <c r="J2010" s="95"/>
      <c r="K2010" s="95"/>
      <c r="L2010" s="95"/>
      <c r="M2010" s="95"/>
      <c r="N2010" s="95"/>
      <c r="O2010" s="95"/>
      <c r="P2010" s="95"/>
      <c r="Q2010" s="95"/>
      <c r="R2010" s="95"/>
      <c r="S2010" s="95"/>
      <c r="T2010" s="95"/>
      <c r="U2010" s="95"/>
      <c r="V2010" s="95"/>
      <c r="W2010" s="95"/>
      <c r="X2010" s="95"/>
      <c r="Y2010" s="95"/>
      <c r="Z2010" s="95"/>
      <c r="AA2010" s="95"/>
      <c r="AB2010" s="95"/>
      <c r="AC2010" s="95"/>
      <c r="AD2010" s="95"/>
      <c r="AE2010" s="95"/>
      <c r="AF2010" s="95"/>
      <c r="AG2010" s="95"/>
      <c r="AH2010" s="316"/>
    </row>
    <row r="2011" spans="4:34">
      <c r="D2011" s="95"/>
      <c r="E2011" s="198"/>
      <c r="F2011" s="95"/>
      <c r="G2011" s="95"/>
      <c r="H2011" s="95"/>
      <c r="I2011" s="95"/>
      <c r="J2011" s="95"/>
      <c r="K2011" s="95"/>
      <c r="L2011" s="95"/>
      <c r="M2011" s="95"/>
      <c r="N2011" s="95"/>
      <c r="O2011" s="95"/>
      <c r="P2011" s="95"/>
      <c r="Q2011" s="95"/>
      <c r="R2011" s="95"/>
      <c r="S2011" s="95"/>
      <c r="T2011" s="95"/>
      <c r="U2011" s="95"/>
      <c r="V2011" s="95"/>
      <c r="W2011" s="95"/>
      <c r="X2011" s="95"/>
      <c r="Y2011" s="95"/>
      <c r="Z2011" s="95"/>
      <c r="AA2011" s="95"/>
      <c r="AB2011" s="95"/>
      <c r="AC2011" s="95"/>
      <c r="AD2011" s="95"/>
      <c r="AE2011" s="95"/>
      <c r="AF2011" s="95"/>
      <c r="AG2011" s="95"/>
      <c r="AH2011" s="316"/>
    </row>
    <row r="2012" spans="4:34">
      <c r="D2012" s="95"/>
      <c r="E2012" s="198"/>
      <c r="F2012" s="95"/>
      <c r="G2012" s="95"/>
      <c r="H2012" s="95"/>
      <c r="I2012" s="95"/>
      <c r="J2012" s="95"/>
      <c r="K2012" s="95"/>
      <c r="L2012" s="95"/>
      <c r="M2012" s="95"/>
      <c r="N2012" s="95"/>
      <c r="O2012" s="95"/>
      <c r="P2012" s="95"/>
      <c r="Q2012" s="95"/>
      <c r="R2012" s="95"/>
      <c r="S2012" s="95"/>
      <c r="T2012" s="95"/>
      <c r="U2012" s="95"/>
      <c r="V2012" s="95"/>
      <c r="W2012" s="95"/>
      <c r="X2012" s="95"/>
      <c r="Y2012" s="95"/>
      <c r="Z2012" s="95"/>
      <c r="AA2012" s="95"/>
      <c r="AB2012" s="95"/>
      <c r="AC2012" s="95"/>
      <c r="AD2012" s="95"/>
      <c r="AE2012" s="95"/>
      <c r="AF2012" s="95"/>
      <c r="AG2012" s="95"/>
      <c r="AH2012" s="316"/>
    </row>
    <row r="2013" spans="4:34">
      <c r="D2013" s="95"/>
      <c r="E2013" s="198"/>
      <c r="F2013" s="95"/>
      <c r="G2013" s="95"/>
      <c r="H2013" s="95"/>
      <c r="I2013" s="95"/>
      <c r="J2013" s="95"/>
      <c r="K2013" s="95"/>
      <c r="L2013" s="95"/>
      <c r="M2013" s="95"/>
      <c r="N2013" s="95"/>
      <c r="O2013" s="95"/>
      <c r="P2013" s="95"/>
      <c r="Q2013" s="95"/>
      <c r="R2013" s="95"/>
      <c r="S2013" s="95"/>
      <c r="T2013" s="95"/>
      <c r="U2013" s="95"/>
      <c r="V2013" s="95"/>
      <c r="W2013" s="95"/>
      <c r="X2013" s="95"/>
      <c r="Y2013" s="95"/>
      <c r="Z2013" s="95"/>
      <c r="AA2013" s="95"/>
      <c r="AB2013" s="95"/>
      <c r="AC2013" s="95"/>
      <c r="AD2013" s="95"/>
      <c r="AE2013" s="95"/>
      <c r="AF2013" s="95"/>
      <c r="AG2013" s="95"/>
      <c r="AH2013" s="316"/>
    </row>
    <row r="2014" spans="4:34">
      <c r="D2014" s="95"/>
      <c r="E2014" s="198"/>
      <c r="F2014" s="95"/>
      <c r="G2014" s="95"/>
      <c r="H2014" s="95"/>
      <c r="I2014" s="95"/>
      <c r="J2014" s="95"/>
      <c r="K2014" s="95"/>
      <c r="L2014" s="95"/>
      <c r="M2014" s="95"/>
      <c r="N2014" s="95"/>
      <c r="O2014" s="95"/>
      <c r="P2014" s="95"/>
      <c r="Q2014" s="95"/>
      <c r="R2014" s="95"/>
      <c r="S2014" s="95"/>
      <c r="T2014" s="95"/>
      <c r="U2014" s="95"/>
      <c r="V2014" s="95"/>
      <c r="W2014" s="95"/>
      <c r="X2014" s="95"/>
      <c r="Y2014" s="95"/>
      <c r="Z2014" s="95"/>
      <c r="AA2014" s="95"/>
      <c r="AB2014" s="95"/>
      <c r="AC2014" s="95"/>
      <c r="AD2014" s="95"/>
      <c r="AE2014" s="95"/>
      <c r="AF2014" s="95"/>
      <c r="AG2014" s="95"/>
      <c r="AH2014" s="316"/>
    </row>
    <row r="2015" spans="4:34">
      <c r="D2015" s="95"/>
      <c r="E2015" s="198"/>
      <c r="F2015" s="95"/>
      <c r="G2015" s="95"/>
      <c r="H2015" s="95"/>
      <c r="I2015" s="95"/>
      <c r="J2015" s="95"/>
      <c r="K2015" s="95"/>
      <c r="L2015" s="95"/>
      <c r="M2015" s="95"/>
      <c r="N2015" s="95"/>
      <c r="O2015" s="95"/>
      <c r="P2015" s="95"/>
      <c r="Q2015" s="95"/>
      <c r="R2015" s="95"/>
      <c r="S2015" s="95"/>
      <c r="T2015" s="95"/>
      <c r="U2015" s="95"/>
      <c r="V2015" s="95"/>
      <c r="W2015" s="95"/>
      <c r="X2015" s="95"/>
      <c r="Y2015" s="95"/>
      <c r="Z2015" s="95"/>
      <c r="AA2015" s="95"/>
      <c r="AB2015" s="95"/>
      <c r="AC2015" s="95"/>
      <c r="AD2015" s="95"/>
      <c r="AE2015" s="95"/>
      <c r="AF2015" s="95"/>
      <c r="AG2015" s="95"/>
      <c r="AH2015" s="316"/>
    </row>
    <row r="2016" spans="4:34">
      <c r="D2016" s="95"/>
      <c r="E2016" s="198"/>
      <c r="F2016" s="95"/>
      <c r="G2016" s="95"/>
      <c r="H2016" s="95"/>
      <c r="I2016" s="95"/>
      <c r="J2016" s="95"/>
      <c r="K2016" s="95"/>
      <c r="L2016" s="95"/>
      <c r="M2016" s="95"/>
      <c r="N2016" s="95"/>
      <c r="O2016" s="95"/>
      <c r="P2016" s="95"/>
      <c r="Q2016" s="95"/>
      <c r="R2016" s="95"/>
      <c r="S2016" s="95"/>
      <c r="T2016" s="95"/>
      <c r="U2016" s="95"/>
      <c r="V2016" s="95"/>
      <c r="W2016" s="95"/>
      <c r="X2016" s="95"/>
      <c r="Y2016" s="95"/>
      <c r="Z2016" s="95"/>
      <c r="AA2016" s="95"/>
      <c r="AB2016" s="95"/>
      <c r="AC2016" s="95"/>
      <c r="AD2016" s="95"/>
      <c r="AE2016" s="95"/>
      <c r="AF2016" s="95"/>
      <c r="AG2016" s="95"/>
      <c r="AH2016" s="316"/>
    </row>
    <row r="2017" spans="4:34">
      <c r="D2017" s="95"/>
      <c r="E2017" s="198"/>
      <c r="F2017" s="95"/>
      <c r="G2017" s="95"/>
      <c r="H2017" s="95"/>
      <c r="I2017" s="95"/>
      <c r="J2017" s="95"/>
      <c r="K2017" s="95"/>
      <c r="L2017" s="95"/>
      <c r="M2017" s="95"/>
      <c r="N2017" s="95"/>
      <c r="O2017" s="95"/>
      <c r="P2017" s="95"/>
      <c r="Q2017" s="95"/>
      <c r="R2017" s="95"/>
      <c r="S2017" s="95"/>
      <c r="T2017" s="95"/>
      <c r="U2017" s="95"/>
      <c r="V2017" s="95"/>
      <c r="W2017" s="95"/>
      <c r="X2017" s="95"/>
      <c r="Y2017" s="95"/>
      <c r="Z2017" s="95"/>
      <c r="AA2017" s="95"/>
      <c r="AB2017" s="95"/>
      <c r="AC2017" s="95"/>
      <c r="AD2017" s="95"/>
      <c r="AE2017" s="95"/>
      <c r="AF2017" s="95"/>
      <c r="AG2017" s="95"/>
      <c r="AH2017" s="316"/>
    </row>
    <row r="2018" spans="4:34">
      <c r="D2018" s="95"/>
      <c r="E2018" s="198"/>
      <c r="F2018" s="95"/>
      <c r="G2018" s="95"/>
      <c r="H2018" s="95"/>
      <c r="I2018" s="95"/>
      <c r="J2018" s="95"/>
      <c r="K2018" s="95"/>
      <c r="L2018" s="95"/>
      <c r="M2018" s="95"/>
      <c r="N2018" s="95"/>
      <c r="O2018" s="95"/>
      <c r="P2018" s="95"/>
      <c r="Q2018" s="95"/>
      <c r="R2018" s="95"/>
      <c r="S2018" s="95"/>
      <c r="T2018" s="95"/>
      <c r="U2018" s="95"/>
      <c r="V2018" s="95"/>
      <c r="W2018" s="95"/>
      <c r="X2018" s="95"/>
      <c r="Y2018" s="95"/>
      <c r="Z2018" s="95"/>
      <c r="AA2018" s="95"/>
      <c r="AB2018" s="95"/>
      <c r="AC2018" s="95"/>
      <c r="AD2018" s="95"/>
      <c r="AE2018" s="95"/>
      <c r="AF2018" s="95"/>
      <c r="AG2018" s="95"/>
      <c r="AH2018" s="316"/>
    </row>
    <row r="2019" spans="4:34">
      <c r="D2019" s="95"/>
      <c r="E2019" s="198"/>
      <c r="F2019" s="95"/>
      <c r="G2019" s="95"/>
      <c r="H2019" s="95"/>
      <c r="I2019" s="95"/>
      <c r="J2019" s="95"/>
      <c r="K2019" s="95"/>
      <c r="L2019" s="95"/>
      <c r="M2019" s="95"/>
      <c r="N2019" s="95"/>
      <c r="O2019" s="95"/>
      <c r="P2019" s="95"/>
      <c r="Q2019" s="95"/>
      <c r="R2019" s="95"/>
      <c r="S2019" s="95"/>
      <c r="T2019" s="95"/>
      <c r="U2019" s="95"/>
      <c r="V2019" s="95"/>
      <c r="W2019" s="95"/>
      <c r="X2019" s="95"/>
      <c r="Y2019" s="95"/>
      <c r="Z2019" s="95"/>
      <c r="AA2019" s="95"/>
      <c r="AB2019" s="95"/>
      <c r="AC2019" s="95"/>
      <c r="AD2019" s="95"/>
      <c r="AE2019" s="95"/>
      <c r="AF2019" s="95"/>
      <c r="AG2019" s="95"/>
      <c r="AH2019" s="316"/>
    </row>
    <row r="2020" spans="4:34">
      <c r="D2020" s="95"/>
      <c r="E2020" s="198"/>
      <c r="F2020" s="95"/>
      <c r="G2020" s="95"/>
      <c r="H2020" s="95"/>
      <c r="I2020" s="95"/>
      <c r="J2020" s="95"/>
      <c r="K2020" s="95"/>
      <c r="L2020" s="95"/>
      <c r="M2020" s="95"/>
      <c r="N2020" s="95"/>
      <c r="O2020" s="95"/>
      <c r="P2020" s="95"/>
      <c r="Q2020" s="95"/>
      <c r="R2020" s="95"/>
      <c r="S2020" s="95"/>
      <c r="T2020" s="95"/>
      <c r="U2020" s="95"/>
      <c r="V2020" s="95"/>
      <c r="W2020" s="95"/>
      <c r="X2020" s="95"/>
      <c r="Y2020" s="95"/>
      <c r="Z2020" s="95"/>
      <c r="AA2020" s="95"/>
      <c r="AB2020" s="95"/>
      <c r="AC2020" s="95"/>
      <c r="AD2020" s="95"/>
      <c r="AE2020" s="95"/>
      <c r="AF2020" s="95"/>
      <c r="AG2020" s="95"/>
      <c r="AH2020" s="316"/>
    </row>
    <row r="2021" spans="4:34">
      <c r="D2021" s="95"/>
      <c r="E2021" s="198"/>
      <c r="F2021" s="95"/>
      <c r="G2021" s="95"/>
      <c r="H2021" s="95"/>
      <c r="I2021" s="95"/>
      <c r="J2021" s="95"/>
      <c r="K2021" s="95"/>
      <c r="L2021" s="95"/>
      <c r="M2021" s="95"/>
      <c r="N2021" s="95"/>
      <c r="O2021" s="95"/>
      <c r="P2021" s="95"/>
      <c r="Q2021" s="95"/>
      <c r="R2021" s="95"/>
      <c r="S2021" s="95"/>
      <c r="T2021" s="95"/>
      <c r="U2021" s="95"/>
      <c r="V2021" s="95"/>
      <c r="W2021" s="95"/>
      <c r="X2021" s="95"/>
      <c r="Y2021" s="95"/>
      <c r="Z2021" s="95"/>
      <c r="AA2021" s="95"/>
      <c r="AB2021" s="95"/>
      <c r="AC2021" s="95"/>
      <c r="AD2021" s="95"/>
      <c r="AE2021" s="95"/>
      <c r="AF2021" s="95"/>
      <c r="AG2021" s="95"/>
      <c r="AH2021" s="316"/>
    </row>
    <row r="2022" spans="4:34">
      <c r="D2022" s="95"/>
      <c r="E2022" s="198"/>
      <c r="F2022" s="95"/>
      <c r="G2022" s="95"/>
      <c r="H2022" s="95"/>
      <c r="I2022" s="95"/>
      <c r="J2022" s="95"/>
      <c r="K2022" s="95"/>
      <c r="L2022" s="95"/>
      <c r="M2022" s="95"/>
      <c r="N2022" s="95"/>
      <c r="O2022" s="95"/>
      <c r="P2022" s="95"/>
      <c r="Q2022" s="95"/>
      <c r="R2022" s="95"/>
      <c r="S2022" s="95"/>
      <c r="T2022" s="95"/>
      <c r="U2022" s="95"/>
      <c r="V2022" s="95"/>
      <c r="W2022" s="95"/>
      <c r="X2022" s="95"/>
      <c r="Y2022" s="95"/>
      <c r="Z2022" s="95"/>
      <c r="AA2022" s="95"/>
      <c r="AB2022" s="95"/>
      <c r="AC2022" s="95"/>
      <c r="AD2022" s="95"/>
      <c r="AE2022" s="95"/>
      <c r="AF2022" s="95"/>
      <c r="AG2022" s="95"/>
      <c r="AH2022" s="316"/>
    </row>
    <row r="2023" spans="4:34">
      <c r="D2023" s="95"/>
      <c r="E2023" s="198"/>
      <c r="F2023" s="95"/>
      <c r="G2023" s="95"/>
      <c r="H2023" s="95"/>
      <c r="I2023" s="95"/>
      <c r="J2023" s="95"/>
      <c r="K2023" s="95"/>
      <c r="L2023" s="95"/>
      <c r="M2023" s="95"/>
      <c r="N2023" s="95"/>
      <c r="O2023" s="95"/>
      <c r="P2023" s="95"/>
      <c r="Q2023" s="95"/>
      <c r="R2023" s="95"/>
      <c r="S2023" s="95"/>
      <c r="T2023" s="95"/>
      <c r="U2023" s="95"/>
      <c r="V2023" s="95"/>
      <c r="W2023" s="95"/>
      <c r="X2023" s="95"/>
      <c r="Y2023" s="95"/>
      <c r="Z2023" s="95"/>
      <c r="AA2023" s="95"/>
      <c r="AB2023" s="95"/>
      <c r="AC2023" s="95"/>
      <c r="AD2023" s="95"/>
      <c r="AE2023" s="95"/>
      <c r="AF2023" s="95"/>
      <c r="AG2023" s="95"/>
      <c r="AH2023" s="316"/>
    </row>
    <row r="2024" spans="4:34">
      <c r="D2024" s="95"/>
      <c r="E2024" s="198"/>
      <c r="F2024" s="95"/>
      <c r="G2024" s="95"/>
      <c r="H2024" s="95"/>
      <c r="I2024" s="95"/>
      <c r="J2024" s="95"/>
      <c r="K2024" s="95"/>
      <c r="L2024" s="95"/>
      <c r="M2024" s="95"/>
      <c r="N2024" s="95"/>
      <c r="O2024" s="95"/>
      <c r="P2024" s="95"/>
      <c r="Q2024" s="95"/>
      <c r="R2024" s="95"/>
      <c r="S2024" s="95"/>
      <c r="T2024" s="95"/>
      <c r="U2024" s="95"/>
      <c r="V2024" s="95"/>
      <c r="W2024" s="95"/>
      <c r="X2024" s="95"/>
      <c r="Y2024" s="95"/>
      <c r="Z2024" s="95"/>
      <c r="AA2024" s="95"/>
      <c r="AB2024" s="95"/>
      <c r="AC2024" s="95"/>
      <c r="AD2024" s="95"/>
      <c r="AE2024" s="95"/>
      <c r="AF2024" s="95"/>
      <c r="AG2024" s="95"/>
      <c r="AH2024" s="316"/>
    </row>
    <row r="2025" spans="4:34">
      <c r="D2025" s="95"/>
      <c r="E2025" s="198"/>
      <c r="F2025" s="95"/>
      <c r="G2025" s="95"/>
      <c r="H2025" s="95"/>
      <c r="I2025" s="95"/>
      <c r="J2025" s="95"/>
      <c r="K2025" s="95"/>
      <c r="L2025" s="95"/>
      <c r="M2025" s="95"/>
      <c r="N2025" s="95"/>
      <c r="O2025" s="95"/>
      <c r="P2025" s="95"/>
      <c r="Q2025" s="95"/>
      <c r="R2025" s="95"/>
      <c r="S2025" s="95"/>
      <c r="T2025" s="95"/>
      <c r="U2025" s="95"/>
      <c r="V2025" s="95"/>
      <c r="W2025" s="95"/>
      <c r="X2025" s="95"/>
      <c r="Y2025" s="95"/>
      <c r="Z2025" s="95"/>
      <c r="AA2025" s="95"/>
      <c r="AB2025" s="95"/>
      <c r="AC2025" s="95"/>
      <c r="AD2025" s="95"/>
      <c r="AE2025" s="95"/>
      <c r="AF2025" s="95"/>
      <c r="AG2025" s="95"/>
      <c r="AH2025" s="316"/>
    </row>
    <row r="2026" spans="4:34">
      <c r="D2026" s="95"/>
      <c r="E2026" s="198"/>
      <c r="F2026" s="95"/>
      <c r="G2026" s="95"/>
      <c r="H2026" s="95"/>
      <c r="I2026" s="95"/>
      <c r="J2026" s="95"/>
      <c r="K2026" s="95"/>
      <c r="L2026" s="95"/>
      <c r="M2026" s="95"/>
      <c r="N2026" s="95"/>
      <c r="O2026" s="95"/>
      <c r="P2026" s="95"/>
      <c r="Q2026" s="95"/>
      <c r="R2026" s="95"/>
      <c r="S2026" s="95"/>
      <c r="T2026" s="95"/>
      <c r="U2026" s="95"/>
      <c r="V2026" s="95"/>
      <c r="W2026" s="95"/>
      <c r="X2026" s="95"/>
      <c r="Y2026" s="95"/>
      <c r="Z2026" s="95"/>
      <c r="AA2026" s="95"/>
      <c r="AB2026" s="95"/>
      <c r="AC2026" s="95"/>
      <c r="AD2026" s="95"/>
      <c r="AE2026" s="95"/>
      <c r="AF2026" s="95"/>
      <c r="AG2026" s="95"/>
      <c r="AH2026" s="316"/>
    </row>
    <row r="2027" spans="4:34">
      <c r="D2027" s="95"/>
      <c r="E2027" s="198"/>
      <c r="F2027" s="95"/>
      <c r="G2027" s="95"/>
      <c r="H2027" s="95"/>
      <c r="I2027" s="95"/>
      <c r="J2027" s="95"/>
      <c r="K2027" s="95"/>
      <c r="L2027" s="95"/>
      <c r="M2027" s="95"/>
      <c r="N2027" s="95"/>
      <c r="O2027" s="95"/>
      <c r="P2027" s="95"/>
      <c r="Q2027" s="95"/>
      <c r="R2027" s="95"/>
      <c r="S2027" s="95"/>
      <c r="T2027" s="95"/>
      <c r="U2027" s="95"/>
      <c r="V2027" s="95"/>
      <c r="W2027" s="95"/>
      <c r="X2027" s="95"/>
      <c r="Y2027" s="95"/>
      <c r="Z2027" s="95"/>
      <c r="AA2027" s="95"/>
      <c r="AB2027" s="95"/>
      <c r="AC2027" s="95"/>
      <c r="AD2027" s="95"/>
      <c r="AE2027" s="95"/>
      <c r="AF2027" s="95"/>
      <c r="AG2027" s="95"/>
      <c r="AH2027" s="316"/>
    </row>
    <row r="2028" spans="4:34">
      <c r="D2028" s="95"/>
      <c r="E2028" s="198"/>
      <c r="F2028" s="95"/>
      <c r="G2028" s="95"/>
      <c r="H2028" s="95"/>
      <c r="I2028" s="95"/>
      <c r="J2028" s="95"/>
      <c r="K2028" s="95"/>
      <c r="L2028" s="95"/>
      <c r="M2028" s="95"/>
      <c r="N2028" s="95"/>
      <c r="O2028" s="95"/>
      <c r="P2028" s="95"/>
      <c r="Q2028" s="95"/>
      <c r="R2028" s="95"/>
      <c r="S2028" s="95"/>
      <c r="T2028" s="95"/>
      <c r="U2028" s="95"/>
      <c r="V2028" s="95"/>
      <c r="W2028" s="95"/>
      <c r="X2028" s="95"/>
      <c r="Y2028" s="95"/>
      <c r="Z2028" s="95"/>
      <c r="AA2028" s="95"/>
      <c r="AB2028" s="95"/>
      <c r="AC2028" s="95"/>
      <c r="AD2028" s="95"/>
      <c r="AE2028" s="95"/>
      <c r="AF2028" s="95"/>
      <c r="AG2028" s="95"/>
      <c r="AH2028" s="316"/>
    </row>
    <row r="2029" spans="4:34">
      <c r="D2029" s="95"/>
      <c r="E2029" s="198"/>
      <c r="F2029" s="95"/>
      <c r="G2029" s="95"/>
      <c r="H2029" s="95"/>
      <c r="I2029" s="95"/>
      <c r="J2029" s="95"/>
      <c r="K2029" s="95"/>
      <c r="L2029" s="95"/>
      <c r="M2029" s="95"/>
      <c r="N2029" s="95"/>
      <c r="O2029" s="95"/>
      <c r="P2029" s="95"/>
      <c r="Q2029" s="95"/>
      <c r="R2029" s="95"/>
      <c r="S2029" s="95"/>
      <c r="T2029" s="95"/>
      <c r="U2029" s="95"/>
      <c r="V2029" s="95"/>
      <c r="W2029" s="95"/>
      <c r="X2029" s="95"/>
      <c r="Y2029" s="95"/>
      <c r="Z2029" s="95"/>
      <c r="AA2029" s="95"/>
      <c r="AB2029" s="95"/>
      <c r="AC2029" s="95"/>
      <c r="AD2029" s="95"/>
      <c r="AE2029" s="95"/>
      <c r="AF2029" s="95"/>
      <c r="AG2029" s="95"/>
      <c r="AH2029" s="316"/>
    </row>
    <row r="2030" spans="4:34">
      <c r="D2030" s="95"/>
      <c r="E2030" s="198"/>
      <c r="F2030" s="95"/>
      <c r="G2030" s="95"/>
      <c r="H2030" s="95"/>
      <c r="I2030" s="95"/>
      <c r="J2030" s="95"/>
      <c r="K2030" s="95"/>
      <c r="L2030" s="95"/>
      <c r="M2030" s="95"/>
      <c r="N2030" s="95"/>
      <c r="O2030" s="95"/>
      <c r="P2030" s="95"/>
      <c r="Q2030" s="95"/>
      <c r="R2030" s="95"/>
      <c r="S2030" s="95"/>
      <c r="T2030" s="95"/>
      <c r="U2030" s="95"/>
      <c r="V2030" s="95"/>
      <c r="W2030" s="95"/>
      <c r="X2030" s="95"/>
      <c r="Y2030" s="95"/>
      <c r="Z2030" s="95"/>
      <c r="AA2030" s="95"/>
      <c r="AB2030" s="95"/>
      <c r="AC2030" s="95"/>
      <c r="AD2030" s="95"/>
      <c r="AE2030" s="95"/>
      <c r="AF2030" s="95"/>
      <c r="AG2030" s="95"/>
      <c r="AH2030" s="316"/>
    </row>
    <row r="2031" spans="4:34">
      <c r="D2031" s="95"/>
      <c r="E2031" s="198"/>
      <c r="F2031" s="95"/>
      <c r="G2031" s="95"/>
      <c r="H2031" s="95"/>
      <c r="I2031" s="95"/>
      <c r="J2031" s="95"/>
      <c r="K2031" s="95"/>
      <c r="L2031" s="95"/>
      <c r="M2031" s="95"/>
      <c r="N2031" s="95"/>
      <c r="O2031" s="95"/>
      <c r="P2031" s="95"/>
      <c r="Q2031" s="95"/>
      <c r="R2031" s="95"/>
      <c r="S2031" s="95"/>
      <c r="T2031" s="95"/>
      <c r="U2031" s="95"/>
      <c r="V2031" s="95"/>
      <c r="W2031" s="95"/>
      <c r="X2031" s="95"/>
      <c r="Y2031" s="95"/>
      <c r="Z2031" s="95"/>
      <c r="AA2031" s="95"/>
      <c r="AB2031" s="95"/>
      <c r="AC2031" s="95"/>
      <c r="AD2031" s="95"/>
      <c r="AE2031" s="95"/>
      <c r="AF2031" s="95"/>
      <c r="AG2031" s="95"/>
      <c r="AH2031" s="316"/>
    </row>
    <row r="2032" spans="4:34">
      <c r="D2032" s="95"/>
      <c r="E2032" s="198"/>
      <c r="F2032" s="95"/>
      <c r="G2032" s="95"/>
      <c r="H2032" s="95"/>
      <c r="I2032" s="95"/>
      <c r="J2032" s="95"/>
      <c r="K2032" s="95"/>
      <c r="L2032" s="95"/>
      <c r="M2032" s="95"/>
      <c r="N2032" s="95"/>
      <c r="O2032" s="95"/>
      <c r="P2032" s="95"/>
      <c r="Q2032" s="95"/>
      <c r="R2032" s="95"/>
      <c r="S2032" s="95"/>
      <c r="T2032" s="95"/>
      <c r="U2032" s="95"/>
      <c r="V2032" s="95"/>
      <c r="W2032" s="95"/>
      <c r="X2032" s="95"/>
      <c r="Y2032" s="95"/>
      <c r="Z2032" s="95"/>
      <c r="AA2032" s="95"/>
      <c r="AB2032" s="95"/>
      <c r="AC2032" s="95"/>
      <c r="AD2032" s="95"/>
      <c r="AE2032" s="95"/>
      <c r="AF2032" s="95"/>
      <c r="AG2032" s="95"/>
      <c r="AH2032" s="316"/>
    </row>
    <row r="2033" spans="4:34">
      <c r="D2033" s="95"/>
      <c r="E2033" s="198"/>
      <c r="F2033" s="95"/>
      <c r="G2033" s="95"/>
      <c r="H2033" s="95"/>
      <c r="I2033" s="95"/>
      <c r="J2033" s="95"/>
      <c r="K2033" s="95"/>
      <c r="L2033" s="95"/>
      <c r="M2033" s="95"/>
      <c r="N2033" s="95"/>
      <c r="O2033" s="95"/>
      <c r="P2033" s="95"/>
      <c r="Q2033" s="95"/>
      <c r="R2033" s="95"/>
      <c r="S2033" s="95"/>
      <c r="T2033" s="95"/>
      <c r="U2033" s="95"/>
      <c r="V2033" s="95"/>
      <c r="W2033" s="95"/>
      <c r="X2033" s="95"/>
      <c r="Y2033" s="95"/>
      <c r="Z2033" s="95"/>
      <c r="AA2033" s="95"/>
      <c r="AB2033" s="95"/>
      <c r="AC2033" s="95"/>
      <c r="AD2033" s="95"/>
      <c r="AE2033" s="95"/>
      <c r="AF2033" s="95"/>
      <c r="AG2033" s="95"/>
      <c r="AH2033" s="316"/>
    </row>
    <row r="2034" spans="4:34">
      <c r="D2034" s="95"/>
      <c r="E2034" s="198"/>
      <c r="F2034" s="95"/>
      <c r="G2034" s="95"/>
      <c r="H2034" s="95"/>
      <c r="I2034" s="95"/>
      <c r="J2034" s="95"/>
      <c r="K2034" s="95"/>
      <c r="L2034" s="95"/>
      <c r="M2034" s="95"/>
      <c r="N2034" s="95"/>
      <c r="O2034" s="95"/>
      <c r="P2034" s="95"/>
      <c r="Q2034" s="95"/>
      <c r="R2034" s="95"/>
      <c r="S2034" s="95"/>
      <c r="T2034" s="95"/>
      <c r="U2034" s="95"/>
      <c r="V2034" s="95"/>
      <c r="W2034" s="95"/>
      <c r="X2034" s="95"/>
      <c r="Y2034" s="95"/>
      <c r="Z2034" s="95"/>
      <c r="AA2034" s="95"/>
      <c r="AB2034" s="95"/>
      <c r="AC2034" s="95"/>
      <c r="AD2034" s="95"/>
      <c r="AE2034" s="95"/>
      <c r="AF2034" s="95"/>
      <c r="AG2034" s="95"/>
      <c r="AH2034" s="316"/>
    </row>
    <row r="2035" spans="4:34">
      <c r="D2035" s="95"/>
      <c r="E2035" s="198"/>
      <c r="F2035" s="95"/>
      <c r="G2035" s="95"/>
      <c r="H2035" s="95"/>
      <c r="I2035" s="95"/>
      <c r="J2035" s="95"/>
      <c r="K2035" s="95"/>
      <c r="L2035" s="95"/>
      <c r="M2035" s="95"/>
      <c r="N2035" s="95"/>
      <c r="O2035" s="95"/>
      <c r="P2035" s="95"/>
      <c r="Q2035" s="95"/>
      <c r="R2035" s="95"/>
      <c r="S2035" s="95"/>
      <c r="T2035" s="95"/>
      <c r="U2035" s="95"/>
      <c r="V2035" s="95"/>
      <c r="W2035" s="95"/>
      <c r="X2035" s="95"/>
      <c r="Y2035" s="95"/>
      <c r="Z2035" s="95"/>
      <c r="AA2035" s="95"/>
      <c r="AB2035" s="95"/>
      <c r="AC2035" s="95"/>
      <c r="AD2035" s="95"/>
      <c r="AE2035" s="95"/>
      <c r="AF2035" s="95"/>
      <c r="AG2035" s="95"/>
      <c r="AH2035" s="316"/>
    </row>
    <row r="2036" spans="4:34">
      <c r="D2036" s="95"/>
      <c r="E2036" s="198"/>
      <c r="F2036" s="95"/>
      <c r="G2036" s="95"/>
      <c r="H2036" s="95"/>
      <c r="I2036" s="95"/>
      <c r="J2036" s="95"/>
      <c r="K2036" s="95"/>
      <c r="L2036" s="95"/>
      <c r="M2036" s="95"/>
      <c r="N2036" s="95"/>
      <c r="O2036" s="95"/>
      <c r="P2036" s="95"/>
      <c r="Q2036" s="95"/>
      <c r="R2036" s="95"/>
      <c r="S2036" s="95"/>
      <c r="T2036" s="95"/>
      <c r="U2036" s="95"/>
      <c r="V2036" s="95"/>
      <c r="W2036" s="95"/>
      <c r="X2036" s="95"/>
      <c r="Y2036" s="95"/>
      <c r="Z2036" s="95"/>
      <c r="AA2036" s="95"/>
      <c r="AB2036" s="95"/>
      <c r="AC2036" s="95"/>
      <c r="AD2036" s="95"/>
      <c r="AE2036" s="95"/>
      <c r="AF2036" s="95"/>
      <c r="AG2036" s="95"/>
      <c r="AH2036" s="316"/>
    </row>
    <row r="2037" spans="4:34">
      <c r="D2037" s="95"/>
      <c r="E2037" s="198"/>
      <c r="F2037" s="95"/>
      <c r="G2037" s="95"/>
      <c r="H2037" s="95"/>
      <c r="I2037" s="95"/>
      <c r="J2037" s="95"/>
      <c r="K2037" s="95"/>
      <c r="L2037" s="95"/>
      <c r="M2037" s="95"/>
      <c r="N2037" s="95"/>
      <c r="O2037" s="95"/>
      <c r="P2037" s="95"/>
      <c r="Q2037" s="95"/>
      <c r="R2037" s="95"/>
      <c r="S2037" s="95"/>
      <c r="T2037" s="95"/>
      <c r="U2037" s="95"/>
      <c r="V2037" s="95"/>
      <c r="W2037" s="95"/>
      <c r="X2037" s="95"/>
      <c r="Y2037" s="95"/>
      <c r="Z2037" s="95"/>
      <c r="AA2037" s="95"/>
      <c r="AB2037" s="95"/>
      <c r="AC2037" s="95"/>
      <c r="AD2037" s="95"/>
      <c r="AE2037" s="95"/>
      <c r="AF2037" s="95"/>
      <c r="AG2037" s="95"/>
      <c r="AH2037" s="316"/>
    </row>
    <row r="2038" spans="4:34">
      <c r="D2038" s="95"/>
      <c r="E2038" s="198"/>
      <c r="F2038" s="95"/>
      <c r="G2038" s="95"/>
      <c r="H2038" s="95"/>
      <c r="I2038" s="95"/>
      <c r="J2038" s="95"/>
      <c r="K2038" s="95"/>
      <c r="L2038" s="95"/>
      <c r="M2038" s="95"/>
      <c r="N2038" s="95"/>
      <c r="O2038" s="95"/>
      <c r="P2038" s="95"/>
      <c r="Q2038" s="95"/>
      <c r="R2038" s="95"/>
      <c r="S2038" s="95"/>
      <c r="T2038" s="95"/>
      <c r="U2038" s="95"/>
      <c r="V2038" s="95"/>
      <c r="W2038" s="95"/>
      <c r="X2038" s="95"/>
      <c r="Y2038" s="95"/>
      <c r="Z2038" s="95"/>
      <c r="AA2038" s="95"/>
      <c r="AB2038" s="95"/>
      <c r="AC2038" s="95"/>
      <c r="AD2038" s="95"/>
      <c r="AE2038" s="95"/>
      <c r="AF2038" s="95"/>
      <c r="AG2038" s="95"/>
      <c r="AH2038" s="316"/>
    </row>
    <row r="2039" spans="4:34">
      <c r="D2039" s="95"/>
      <c r="E2039" s="198"/>
      <c r="F2039" s="95"/>
      <c r="G2039" s="95"/>
      <c r="H2039" s="95"/>
      <c r="I2039" s="95"/>
      <c r="J2039" s="95"/>
      <c r="K2039" s="95"/>
      <c r="L2039" s="95"/>
      <c r="M2039" s="95"/>
      <c r="N2039" s="95"/>
      <c r="O2039" s="95"/>
      <c r="P2039" s="95"/>
      <c r="Q2039" s="95"/>
      <c r="R2039" s="95"/>
      <c r="S2039" s="95"/>
      <c r="T2039" s="95"/>
      <c r="U2039" s="95"/>
      <c r="V2039" s="95"/>
      <c r="W2039" s="95"/>
      <c r="X2039" s="95"/>
      <c r="Y2039" s="95"/>
      <c r="Z2039" s="95"/>
      <c r="AA2039" s="95"/>
      <c r="AB2039" s="95"/>
      <c r="AC2039" s="95"/>
      <c r="AD2039" s="95"/>
      <c r="AE2039" s="95"/>
      <c r="AF2039" s="95"/>
      <c r="AG2039" s="95"/>
      <c r="AH2039" s="316"/>
    </row>
    <row r="2040" spans="4:34">
      <c r="D2040" s="95"/>
      <c r="E2040" s="198"/>
      <c r="F2040" s="95"/>
      <c r="G2040" s="95"/>
      <c r="H2040" s="95"/>
      <c r="I2040" s="95"/>
      <c r="J2040" s="95"/>
      <c r="K2040" s="95"/>
      <c r="L2040" s="95"/>
      <c r="M2040" s="95"/>
      <c r="N2040" s="95"/>
      <c r="O2040" s="95"/>
      <c r="P2040" s="95"/>
      <c r="Q2040" s="95"/>
      <c r="R2040" s="95"/>
      <c r="S2040" s="95"/>
      <c r="T2040" s="95"/>
      <c r="U2040" s="95"/>
      <c r="V2040" s="95"/>
      <c r="W2040" s="95"/>
      <c r="X2040" s="95"/>
      <c r="Y2040" s="95"/>
      <c r="Z2040" s="95"/>
      <c r="AA2040" s="95"/>
      <c r="AB2040" s="95"/>
      <c r="AC2040" s="95"/>
      <c r="AD2040" s="95"/>
      <c r="AE2040" s="95"/>
      <c r="AF2040" s="95"/>
      <c r="AG2040" s="95"/>
      <c r="AH2040" s="316"/>
    </row>
    <row r="2041" spans="4:34">
      <c r="D2041" s="95"/>
      <c r="E2041" s="198"/>
      <c r="F2041" s="95"/>
      <c r="G2041" s="95"/>
      <c r="H2041" s="95"/>
      <c r="I2041" s="95"/>
      <c r="J2041" s="95"/>
      <c r="K2041" s="95"/>
      <c r="L2041" s="95"/>
      <c r="M2041" s="95"/>
      <c r="N2041" s="95"/>
      <c r="O2041" s="95"/>
      <c r="P2041" s="95"/>
      <c r="Q2041" s="95"/>
      <c r="R2041" s="95"/>
      <c r="S2041" s="95"/>
      <c r="T2041" s="95"/>
      <c r="U2041" s="95"/>
      <c r="V2041" s="95"/>
      <c r="W2041" s="95"/>
      <c r="X2041" s="95"/>
      <c r="Y2041" s="95"/>
      <c r="Z2041" s="95"/>
      <c r="AA2041" s="95"/>
      <c r="AB2041" s="95"/>
      <c r="AC2041" s="95"/>
      <c r="AD2041" s="95"/>
      <c r="AE2041" s="95"/>
      <c r="AF2041" s="95"/>
      <c r="AG2041" s="95"/>
      <c r="AH2041" s="316"/>
    </row>
    <row r="2042" spans="4:34">
      <c r="D2042" s="95"/>
      <c r="E2042" s="198"/>
      <c r="F2042" s="95"/>
      <c r="G2042" s="95"/>
      <c r="H2042" s="95"/>
      <c r="I2042" s="95"/>
      <c r="J2042" s="95"/>
      <c r="K2042" s="95"/>
      <c r="L2042" s="95"/>
      <c r="M2042" s="95"/>
      <c r="N2042" s="95"/>
      <c r="O2042" s="95"/>
      <c r="P2042" s="95"/>
      <c r="Q2042" s="95"/>
      <c r="R2042" s="95"/>
      <c r="S2042" s="95"/>
      <c r="T2042" s="95"/>
      <c r="U2042" s="95"/>
      <c r="V2042" s="95"/>
      <c r="W2042" s="95"/>
      <c r="X2042" s="95"/>
      <c r="Y2042" s="95"/>
      <c r="Z2042" s="95"/>
      <c r="AA2042" s="95"/>
      <c r="AB2042" s="95"/>
      <c r="AC2042" s="95"/>
      <c r="AD2042" s="95"/>
      <c r="AE2042" s="95"/>
      <c r="AF2042" s="95"/>
      <c r="AG2042" s="95"/>
      <c r="AH2042" s="316"/>
    </row>
    <row r="2043" spans="4:34">
      <c r="D2043" s="95"/>
      <c r="E2043" s="198"/>
      <c r="F2043" s="95"/>
      <c r="G2043" s="95"/>
      <c r="H2043" s="95"/>
      <c r="I2043" s="95"/>
      <c r="J2043" s="95"/>
      <c r="K2043" s="95"/>
      <c r="L2043" s="95"/>
      <c r="M2043" s="95"/>
      <c r="N2043" s="95"/>
      <c r="O2043" s="95"/>
      <c r="P2043" s="95"/>
      <c r="Q2043" s="95"/>
      <c r="R2043" s="95"/>
      <c r="S2043" s="95"/>
      <c r="T2043" s="95"/>
      <c r="U2043" s="95"/>
      <c r="V2043" s="95"/>
      <c r="W2043" s="95"/>
      <c r="X2043" s="95"/>
      <c r="Y2043" s="95"/>
      <c r="Z2043" s="95"/>
      <c r="AA2043" s="95"/>
      <c r="AB2043" s="95"/>
      <c r="AC2043" s="95"/>
      <c r="AD2043" s="95"/>
      <c r="AE2043" s="95"/>
      <c r="AF2043" s="95"/>
      <c r="AG2043" s="95"/>
      <c r="AH2043" s="316"/>
    </row>
    <row r="2044" spans="4:34">
      <c r="D2044" s="95"/>
      <c r="E2044" s="198"/>
      <c r="F2044" s="95"/>
      <c r="G2044" s="95"/>
      <c r="H2044" s="95"/>
      <c r="I2044" s="95"/>
      <c r="J2044" s="95"/>
      <c r="K2044" s="95"/>
      <c r="L2044" s="95"/>
      <c r="M2044" s="95"/>
      <c r="N2044" s="95"/>
      <c r="O2044" s="95"/>
      <c r="P2044" s="95"/>
      <c r="Q2044" s="95"/>
      <c r="R2044" s="95"/>
      <c r="S2044" s="95"/>
      <c r="T2044" s="95"/>
      <c r="U2044" s="95"/>
      <c r="V2044" s="95"/>
      <c r="W2044" s="95"/>
      <c r="X2044" s="95"/>
      <c r="Y2044" s="95"/>
      <c r="Z2044" s="95"/>
      <c r="AA2044" s="95"/>
      <c r="AB2044" s="95"/>
      <c r="AC2044" s="95"/>
      <c r="AD2044" s="95"/>
      <c r="AE2044" s="95"/>
      <c r="AF2044" s="95"/>
      <c r="AG2044" s="95"/>
      <c r="AH2044" s="316"/>
    </row>
    <row r="2045" spans="4:34">
      <c r="D2045" s="95"/>
      <c r="E2045" s="198"/>
      <c r="F2045" s="95"/>
      <c r="G2045" s="95"/>
      <c r="H2045" s="95"/>
      <c r="I2045" s="95"/>
      <c r="J2045" s="95"/>
      <c r="K2045" s="95"/>
      <c r="L2045" s="95"/>
      <c r="M2045" s="95"/>
      <c r="N2045" s="95"/>
      <c r="O2045" s="95"/>
      <c r="P2045" s="95"/>
      <c r="Q2045" s="95"/>
      <c r="R2045" s="95"/>
      <c r="S2045" s="95"/>
      <c r="T2045" s="95"/>
      <c r="U2045" s="95"/>
      <c r="V2045" s="95"/>
      <c r="W2045" s="95"/>
      <c r="X2045" s="95"/>
      <c r="Y2045" s="95"/>
      <c r="Z2045" s="95"/>
      <c r="AA2045" s="95"/>
      <c r="AB2045" s="95"/>
      <c r="AC2045" s="95"/>
      <c r="AD2045" s="95"/>
      <c r="AE2045" s="95"/>
      <c r="AF2045" s="95"/>
      <c r="AG2045" s="95"/>
      <c r="AH2045" s="316"/>
    </row>
    <row r="2046" spans="4:34">
      <c r="D2046" s="95"/>
      <c r="E2046" s="198"/>
      <c r="F2046" s="95"/>
      <c r="G2046" s="95"/>
      <c r="H2046" s="95"/>
      <c r="I2046" s="95"/>
      <c r="J2046" s="95"/>
      <c r="K2046" s="95"/>
      <c r="L2046" s="95"/>
      <c r="M2046" s="95"/>
      <c r="N2046" s="95"/>
      <c r="O2046" s="95"/>
      <c r="P2046" s="95"/>
      <c r="Q2046" s="95"/>
      <c r="R2046" s="95"/>
      <c r="S2046" s="95"/>
      <c r="T2046" s="95"/>
      <c r="U2046" s="95"/>
      <c r="V2046" s="95"/>
      <c r="W2046" s="95"/>
      <c r="X2046" s="95"/>
      <c r="Y2046" s="95"/>
      <c r="Z2046" s="95"/>
      <c r="AA2046" s="95"/>
      <c r="AB2046" s="95"/>
      <c r="AC2046" s="95"/>
      <c r="AD2046" s="95"/>
      <c r="AE2046" s="95"/>
      <c r="AF2046" s="95"/>
      <c r="AG2046" s="95"/>
      <c r="AH2046" s="316"/>
    </row>
    <row r="2047" spans="4:34">
      <c r="D2047" s="95"/>
      <c r="E2047" s="198"/>
      <c r="F2047" s="95"/>
      <c r="G2047" s="95"/>
      <c r="H2047" s="95"/>
      <c r="I2047" s="95"/>
      <c r="J2047" s="95"/>
      <c r="K2047" s="95"/>
      <c r="L2047" s="95"/>
      <c r="M2047" s="95"/>
      <c r="N2047" s="95"/>
      <c r="O2047" s="95"/>
      <c r="P2047" s="95"/>
      <c r="Q2047" s="95"/>
      <c r="R2047" s="95"/>
      <c r="S2047" s="95"/>
      <c r="T2047" s="95"/>
      <c r="U2047" s="95"/>
      <c r="V2047" s="95"/>
      <c r="W2047" s="95"/>
      <c r="X2047" s="95"/>
      <c r="Y2047" s="95"/>
      <c r="Z2047" s="95"/>
      <c r="AA2047" s="95"/>
      <c r="AB2047" s="95"/>
      <c r="AC2047" s="95"/>
      <c r="AD2047" s="95"/>
      <c r="AE2047" s="95"/>
      <c r="AF2047" s="95"/>
      <c r="AG2047" s="95"/>
      <c r="AH2047" s="316"/>
    </row>
    <row r="2048" spans="4:34">
      <c r="D2048" s="95"/>
      <c r="E2048" s="198"/>
      <c r="F2048" s="95"/>
      <c r="G2048" s="95"/>
      <c r="H2048" s="95"/>
      <c r="I2048" s="95"/>
      <c r="J2048" s="95"/>
      <c r="K2048" s="95"/>
      <c r="L2048" s="95"/>
      <c r="M2048" s="95"/>
      <c r="N2048" s="95"/>
      <c r="O2048" s="95"/>
      <c r="P2048" s="95"/>
      <c r="Q2048" s="95"/>
      <c r="R2048" s="95"/>
      <c r="S2048" s="95"/>
      <c r="T2048" s="95"/>
      <c r="U2048" s="95"/>
      <c r="V2048" s="95"/>
      <c r="W2048" s="95"/>
      <c r="X2048" s="95"/>
      <c r="Y2048" s="95"/>
      <c r="Z2048" s="95"/>
      <c r="AA2048" s="95"/>
      <c r="AB2048" s="95"/>
      <c r="AC2048" s="95"/>
      <c r="AD2048" s="95"/>
      <c r="AE2048" s="95"/>
      <c r="AF2048" s="95"/>
      <c r="AG2048" s="95"/>
      <c r="AH2048" s="316"/>
    </row>
    <row r="2049" spans="4:34">
      <c r="D2049" s="95"/>
      <c r="E2049" s="198"/>
      <c r="F2049" s="95"/>
      <c r="G2049" s="95"/>
      <c r="H2049" s="95"/>
      <c r="I2049" s="95"/>
      <c r="J2049" s="95"/>
      <c r="K2049" s="95"/>
      <c r="L2049" s="95"/>
      <c r="M2049" s="95"/>
      <c r="N2049" s="95"/>
      <c r="O2049" s="95"/>
      <c r="P2049" s="95"/>
      <c r="Q2049" s="95"/>
      <c r="R2049" s="95"/>
      <c r="S2049" s="95"/>
      <c r="T2049" s="95"/>
      <c r="U2049" s="95"/>
      <c r="V2049" s="95"/>
      <c r="W2049" s="95"/>
      <c r="X2049" s="95"/>
      <c r="Y2049" s="95"/>
      <c r="Z2049" s="95"/>
      <c r="AA2049" s="95"/>
      <c r="AB2049" s="95"/>
      <c r="AC2049" s="95"/>
      <c r="AD2049" s="95"/>
      <c r="AE2049" s="95"/>
      <c r="AF2049" s="95"/>
      <c r="AG2049" s="95"/>
      <c r="AH2049" s="316"/>
    </row>
    <row r="2050" spans="4:34">
      <c r="D2050" s="95"/>
      <c r="E2050" s="198"/>
      <c r="F2050" s="95"/>
      <c r="G2050" s="95"/>
      <c r="H2050" s="95"/>
      <c r="I2050" s="95"/>
      <c r="J2050" s="95"/>
      <c r="K2050" s="95"/>
      <c r="L2050" s="95"/>
      <c r="M2050" s="95"/>
      <c r="N2050" s="95"/>
      <c r="O2050" s="95"/>
      <c r="P2050" s="95"/>
      <c r="Q2050" s="95"/>
      <c r="R2050" s="95"/>
      <c r="S2050" s="95"/>
      <c r="T2050" s="95"/>
      <c r="U2050" s="95"/>
      <c r="V2050" s="95"/>
      <c r="W2050" s="95"/>
      <c r="X2050" s="95"/>
      <c r="Y2050" s="95"/>
      <c r="Z2050" s="95"/>
      <c r="AA2050" s="95"/>
      <c r="AB2050" s="95"/>
      <c r="AC2050" s="95"/>
      <c r="AD2050" s="95"/>
      <c r="AE2050" s="95"/>
      <c r="AF2050" s="95"/>
      <c r="AG2050" s="95"/>
      <c r="AH2050" s="316"/>
    </row>
    <row r="2051" spans="4:34">
      <c r="D2051" s="95"/>
      <c r="E2051" s="198"/>
      <c r="F2051" s="95"/>
      <c r="G2051" s="95"/>
      <c r="H2051" s="95"/>
      <c r="I2051" s="95"/>
      <c r="J2051" s="95"/>
      <c r="K2051" s="95"/>
      <c r="L2051" s="95"/>
      <c r="M2051" s="95"/>
      <c r="N2051" s="95"/>
      <c r="O2051" s="95"/>
      <c r="P2051" s="95"/>
      <c r="Q2051" s="95"/>
      <c r="R2051" s="95"/>
      <c r="S2051" s="95"/>
      <c r="T2051" s="95"/>
      <c r="U2051" s="95"/>
      <c r="V2051" s="95"/>
      <c r="W2051" s="95"/>
      <c r="X2051" s="95"/>
      <c r="Y2051" s="95"/>
      <c r="Z2051" s="95"/>
      <c r="AA2051" s="95"/>
      <c r="AB2051" s="95"/>
      <c r="AC2051" s="95"/>
      <c r="AD2051" s="95"/>
      <c r="AE2051" s="95"/>
      <c r="AF2051" s="95"/>
      <c r="AG2051" s="95"/>
      <c r="AH2051" s="316"/>
    </row>
    <row r="2052" spans="4:34">
      <c r="D2052" s="95"/>
      <c r="E2052" s="198"/>
      <c r="F2052" s="95"/>
      <c r="G2052" s="95"/>
      <c r="H2052" s="95"/>
      <c r="I2052" s="95"/>
      <c r="J2052" s="95"/>
      <c r="K2052" s="95"/>
      <c r="L2052" s="95"/>
      <c r="M2052" s="95"/>
      <c r="N2052" s="95"/>
      <c r="O2052" s="95"/>
      <c r="P2052" s="95"/>
      <c r="Q2052" s="95"/>
      <c r="R2052" s="95"/>
      <c r="S2052" s="95"/>
      <c r="T2052" s="95"/>
      <c r="U2052" s="95"/>
      <c r="V2052" s="95"/>
      <c r="W2052" s="95"/>
      <c r="X2052" s="95"/>
      <c r="Y2052" s="95"/>
      <c r="Z2052" s="95"/>
      <c r="AA2052" s="95"/>
      <c r="AB2052" s="95"/>
      <c r="AC2052" s="95"/>
      <c r="AD2052" s="95"/>
      <c r="AE2052" s="95"/>
      <c r="AF2052" s="95"/>
      <c r="AG2052" s="95"/>
      <c r="AH2052" s="316"/>
    </row>
    <row r="2053" spans="4:34">
      <c r="D2053" s="95"/>
      <c r="E2053" s="198"/>
      <c r="F2053" s="95"/>
      <c r="G2053" s="95"/>
      <c r="H2053" s="95"/>
      <c r="I2053" s="95"/>
      <c r="J2053" s="95"/>
      <c r="K2053" s="95"/>
      <c r="L2053" s="95"/>
      <c r="M2053" s="95"/>
      <c r="N2053" s="95"/>
      <c r="O2053" s="95"/>
      <c r="P2053" s="95"/>
      <c r="Q2053" s="95"/>
      <c r="R2053" s="95"/>
      <c r="S2053" s="95"/>
      <c r="T2053" s="95"/>
      <c r="U2053" s="95"/>
      <c r="V2053" s="95"/>
      <c r="W2053" s="95"/>
      <c r="X2053" s="95"/>
      <c r="Y2053" s="95"/>
      <c r="Z2053" s="95"/>
      <c r="AA2053" s="95"/>
      <c r="AB2053" s="95"/>
      <c r="AC2053" s="95"/>
      <c r="AD2053" s="95"/>
      <c r="AE2053" s="95"/>
      <c r="AF2053" s="95"/>
      <c r="AG2053" s="95"/>
      <c r="AH2053" s="316"/>
    </row>
    <row r="2054" spans="4:34">
      <c r="D2054" s="95"/>
      <c r="E2054" s="198"/>
      <c r="F2054" s="95"/>
      <c r="G2054" s="95"/>
      <c r="H2054" s="95"/>
      <c r="I2054" s="95"/>
      <c r="J2054" s="95"/>
      <c r="K2054" s="95"/>
      <c r="L2054" s="95"/>
      <c r="M2054" s="95"/>
      <c r="N2054" s="95"/>
      <c r="O2054" s="95"/>
      <c r="P2054" s="95"/>
      <c r="Q2054" s="95"/>
      <c r="R2054" s="95"/>
      <c r="S2054" s="95"/>
      <c r="T2054" s="95"/>
      <c r="U2054" s="95"/>
      <c r="V2054" s="95"/>
      <c r="W2054" s="95"/>
      <c r="X2054" s="95"/>
      <c r="Y2054" s="95"/>
      <c r="Z2054" s="95"/>
      <c r="AA2054" s="95"/>
      <c r="AB2054" s="95"/>
      <c r="AC2054" s="95"/>
      <c r="AD2054" s="95"/>
      <c r="AE2054" s="95"/>
      <c r="AF2054" s="95"/>
      <c r="AG2054" s="95"/>
      <c r="AH2054" s="316"/>
    </row>
    <row r="2055" spans="4:34">
      <c r="D2055" s="95"/>
      <c r="E2055" s="198"/>
      <c r="F2055" s="95"/>
      <c r="G2055" s="95"/>
      <c r="H2055" s="95"/>
      <c r="I2055" s="95"/>
      <c r="J2055" s="95"/>
      <c r="K2055" s="95"/>
      <c r="L2055" s="95"/>
      <c r="M2055" s="95"/>
      <c r="N2055" s="95"/>
      <c r="O2055" s="95"/>
      <c r="P2055" s="95"/>
      <c r="Q2055" s="95"/>
      <c r="R2055" s="95"/>
      <c r="S2055" s="95"/>
      <c r="T2055" s="95"/>
      <c r="U2055" s="95"/>
      <c r="V2055" s="95"/>
      <c r="W2055" s="95"/>
      <c r="X2055" s="95"/>
      <c r="Y2055" s="95"/>
      <c r="Z2055" s="95"/>
      <c r="AA2055" s="95"/>
      <c r="AB2055" s="95"/>
      <c r="AC2055" s="95"/>
      <c r="AD2055" s="95"/>
      <c r="AE2055" s="95"/>
      <c r="AF2055" s="95"/>
      <c r="AG2055" s="95"/>
      <c r="AH2055" s="316"/>
    </row>
    <row r="2056" spans="4:34">
      <c r="D2056" s="95"/>
      <c r="E2056" s="198"/>
      <c r="F2056" s="95"/>
      <c r="G2056" s="95"/>
      <c r="H2056" s="95"/>
      <c r="I2056" s="95"/>
      <c r="J2056" s="95"/>
      <c r="K2056" s="95"/>
      <c r="L2056" s="95"/>
      <c r="M2056" s="95"/>
      <c r="N2056" s="95"/>
      <c r="O2056" s="95"/>
      <c r="P2056" s="95"/>
      <c r="Q2056" s="95"/>
      <c r="R2056" s="95"/>
      <c r="S2056" s="95"/>
      <c r="T2056" s="95"/>
      <c r="U2056" s="95"/>
      <c r="V2056" s="95"/>
      <c r="W2056" s="95"/>
      <c r="X2056" s="95"/>
      <c r="Y2056" s="95"/>
      <c r="Z2056" s="95"/>
      <c r="AA2056" s="95"/>
      <c r="AB2056" s="95"/>
      <c r="AC2056" s="95"/>
      <c r="AD2056" s="95"/>
      <c r="AE2056" s="95"/>
      <c r="AF2056" s="95"/>
      <c r="AG2056" s="95"/>
      <c r="AH2056" s="316"/>
    </row>
    <row r="2057" spans="4:34">
      <c r="D2057" s="95"/>
      <c r="E2057" s="198"/>
      <c r="F2057" s="95"/>
      <c r="G2057" s="95"/>
      <c r="H2057" s="95"/>
      <c r="I2057" s="95"/>
      <c r="J2057" s="95"/>
      <c r="K2057" s="95"/>
      <c r="L2057" s="95"/>
      <c r="M2057" s="95"/>
      <c r="N2057" s="95"/>
      <c r="O2057" s="95"/>
      <c r="P2057" s="95"/>
      <c r="Q2057" s="95"/>
      <c r="R2057" s="95"/>
      <c r="S2057" s="95"/>
      <c r="T2057" s="95"/>
      <c r="U2057" s="95"/>
      <c r="V2057" s="95"/>
      <c r="W2057" s="95"/>
      <c r="X2057" s="95"/>
      <c r="Y2057" s="95"/>
      <c r="Z2057" s="95"/>
      <c r="AA2057" s="95"/>
      <c r="AB2057" s="95"/>
      <c r="AC2057" s="95"/>
      <c r="AD2057" s="95"/>
      <c r="AE2057" s="95"/>
      <c r="AF2057" s="95"/>
      <c r="AG2057" s="95"/>
      <c r="AH2057" s="316"/>
    </row>
    <row r="2058" spans="4:34">
      <c r="D2058" s="95"/>
      <c r="E2058" s="198"/>
      <c r="F2058" s="95"/>
      <c r="G2058" s="95"/>
      <c r="H2058" s="95"/>
      <c r="I2058" s="95"/>
      <c r="J2058" s="95"/>
      <c r="K2058" s="95"/>
      <c r="L2058" s="95"/>
      <c r="M2058" s="95"/>
      <c r="N2058" s="95"/>
      <c r="O2058" s="95"/>
      <c r="P2058" s="95"/>
      <c r="Q2058" s="95"/>
      <c r="R2058" s="95"/>
      <c r="S2058" s="95"/>
      <c r="T2058" s="95"/>
      <c r="U2058" s="95"/>
      <c r="V2058" s="95"/>
      <c r="W2058" s="95"/>
      <c r="X2058" s="95"/>
      <c r="Y2058" s="95"/>
      <c r="Z2058" s="95"/>
      <c r="AA2058" s="95"/>
      <c r="AB2058" s="95"/>
      <c r="AC2058" s="95"/>
      <c r="AD2058" s="95"/>
      <c r="AE2058" s="95"/>
      <c r="AF2058" s="95"/>
      <c r="AG2058" s="95"/>
      <c r="AH2058" s="316"/>
    </row>
    <row r="2059" spans="4:34">
      <c r="D2059" s="95"/>
      <c r="E2059" s="198"/>
      <c r="F2059" s="95"/>
      <c r="G2059" s="95"/>
      <c r="H2059" s="95"/>
      <c r="I2059" s="95"/>
      <c r="J2059" s="95"/>
      <c r="K2059" s="95"/>
      <c r="L2059" s="95"/>
      <c r="M2059" s="95"/>
      <c r="N2059" s="95"/>
      <c r="O2059" s="95"/>
      <c r="P2059" s="95"/>
      <c r="Q2059" s="95"/>
      <c r="R2059" s="95"/>
      <c r="S2059" s="95"/>
      <c r="T2059" s="95"/>
      <c r="U2059" s="95"/>
      <c r="V2059" s="95"/>
      <c r="W2059" s="95"/>
      <c r="X2059" s="95"/>
      <c r="Y2059" s="95"/>
      <c r="Z2059" s="95"/>
      <c r="AA2059" s="95"/>
      <c r="AB2059" s="95"/>
      <c r="AC2059" s="95"/>
      <c r="AD2059" s="95"/>
      <c r="AE2059" s="95"/>
      <c r="AF2059" s="95"/>
      <c r="AG2059" s="95"/>
      <c r="AH2059" s="316"/>
    </row>
    <row r="2060" spans="4:34">
      <c r="D2060" s="95"/>
      <c r="E2060" s="198"/>
      <c r="F2060" s="95"/>
      <c r="G2060" s="95"/>
      <c r="H2060" s="95"/>
      <c r="I2060" s="95"/>
      <c r="J2060" s="95"/>
      <c r="K2060" s="95"/>
      <c r="L2060" s="95"/>
      <c r="M2060" s="95"/>
      <c r="N2060" s="95"/>
      <c r="O2060" s="95"/>
      <c r="P2060" s="95"/>
      <c r="Q2060" s="95"/>
      <c r="R2060" s="95"/>
      <c r="S2060" s="95"/>
      <c r="T2060" s="95"/>
      <c r="U2060" s="95"/>
      <c r="V2060" s="95"/>
      <c r="W2060" s="95"/>
      <c r="X2060" s="95"/>
      <c r="Y2060" s="95"/>
      <c r="Z2060" s="95"/>
      <c r="AA2060" s="95"/>
      <c r="AB2060" s="95"/>
      <c r="AC2060" s="95"/>
      <c r="AD2060" s="95"/>
      <c r="AE2060" s="95"/>
      <c r="AF2060" s="95"/>
      <c r="AG2060" s="95"/>
      <c r="AH2060" s="316"/>
    </row>
    <row r="2061" spans="4:34">
      <c r="D2061" s="95"/>
      <c r="E2061" s="198"/>
      <c r="F2061" s="95"/>
      <c r="G2061" s="95"/>
      <c r="H2061" s="95"/>
      <c r="I2061" s="95"/>
      <c r="J2061" s="95"/>
      <c r="K2061" s="95"/>
      <c r="L2061" s="95"/>
      <c r="M2061" s="95"/>
      <c r="N2061" s="95"/>
      <c r="O2061" s="95"/>
      <c r="P2061" s="95"/>
      <c r="Q2061" s="95"/>
      <c r="R2061" s="95"/>
      <c r="S2061" s="95"/>
      <c r="T2061" s="95"/>
      <c r="U2061" s="95"/>
      <c r="V2061" s="95"/>
      <c r="W2061" s="95"/>
      <c r="X2061" s="95"/>
      <c r="Y2061" s="95"/>
      <c r="Z2061" s="95"/>
      <c r="AA2061" s="95"/>
      <c r="AB2061" s="95"/>
      <c r="AC2061" s="95"/>
      <c r="AD2061" s="95"/>
      <c r="AE2061" s="95"/>
      <c r="AF2061" s="95"/>
      <c r="AG2061" s="95"/>
      <c r="AH2061" s="316"/>
    </row>
    <row r="2062" spans="4:34">
      <c r="D2062" s="95"/>
      <c r="E2062" s="198"/>
      <c r="F2062" s="95"/>
      <c r="G2062" s="95"/>
      <c r="H2062" s="95"/>
      <c r="I2062" s="95"/>
      <c r="J2062" s="95"/>
      <c r="K2062" s="95"/>
      <c r="L2062" s="95"/>
      <c r="M2062" s="95"/>
      <c r="N2062" s="95"/>
      <c r="O2062" s="95"/>
      <c r="P2062" s="95"/>
      <c r="Q2062" s="95"/>
      <c r="R2062" s="95"/>
      <c r="S2062" s="95"/>
      <c r="T2062" s="95"/>
      <c r="U2062" s="95"/>
      <c r="V2062" s="95"/>
      <c r="W2062" s="95"/>
      <c r="X2062" s="95"/>
      <c r="Y2062" s="95"/>
      <c r="Z2062" s="95"/>
      <c r="AA2062" s="95"/>
      <c r="AB2062" s="95"/>
      <c r="AC2062" s="95"/>
      <c r="AD2062" s="95"/>
      <c r="AE2062" s="95"/>
      <c r="AF2062" s="95"/>
      <c r="AG2062" s="95"/>
      <c r="AH2062" s="316"/>
    </row>
    <row r="2063" spans="4:34">
      <c r="D2063" s="95"/>
      <c r="E2063" s="198"/>
      <c r="F2063" s="95"/>
      <c r="G2063" s="95"/>
      <c r="H2063" s="95"/>
      <c r="I2063" s="95"/>
      <c r="J2063" s="95"/>
      <c r="K2063" s="95"/>
      <c r="L2063" s="95"/>
      <c r="M2063" s="95"/>
      <c r="N2063" s="95"/>
      <c r="O2063" s="95"/>
      <c r="P2063" s="95"/>
      <c r="Q2063" s="95"/>
      <c r="R2063" s="95"/>
      <c r="S2063" s="95"/>
      <c r="T2063" s="95"/>
      <c r="U2063" s="95"/>
      <c r="V2063" s="95"/>
      <c r="W2063" s="95"/>
      <c r="X2063" s="95"/>
      <c r="Y2063" s="95"/>
      <c r="Z2063" s="95"/>
      <c r="AA2063" s="95"/>
      <c r="AB2063" s="95"/>
      <c r="AC2063" s="95"/>
      <c r="AD2063" s="95"/>
      <c r="AE2063" s="95"/>
      <c r="AF2063" s="95"/>
      <c r="AG2063" s="95"/>
      <c r="AH2063" s="316"/>
    </row>
    <row r="2064" spans="4:34">
      <c r="D2064" s="95"/>
      <c r="E2064" s="198"/>
      <c r="F2064" s="95"/>
      <c r="G2064" s="95"/>
      <c r="H2064" s="95"/>
      <c r="I2064" s="95"/>
      <c r="J2064" s="95"/>
      <c r="K2064" s="95"/>
      <c r="L2064" s="95"/>
      <c r="M2064" s="95"/>
      <c r="N2064" s="95"/>
      <c r="O2064" s="95"/>
      <c r="P2064" s="95"/>
      <c r="Q2064" s="95"/>
      <c r="R2064" s="95"/>
      <c r="S2064" s="95"/>
      <c r="T2064" s="95"/>
      <c r="U2064" s="95"/>
      <c r="V2064" s="95"/>
      <c r="W2064" s="95"/>
      <c r="X2064" s="95"/>
      <c r="Y2064" s="95"/>
      <c r="Z2064" s="95"/>
      <c r="AA2064" s="95"/>
      <c r="AB2064" s="95"/>
      <c r="AC2064" s="95"/>
      <c r="AD2064" s="95"/>
      <c r="AE2064" s="95"/>
      <c r="AF2064" s="95"/>
      <c r="AG2064" s="95"/>
      <c r="AH2064" s="316"/>
    </row>
    <row r="2065" spans="4:34">
      <c r="D2065" s="95"/>
      <c r="E2065" s="198"/>
      <c r="F2065" s="95"/>
      <c r="G2065" s="95"/>
      <c r="H2065" s="95"/>
      <c r="I2065" s="95"/>
      <c r="J2065" s="95"/>
      <c r="K2065" s="95"/>
      <c r="L2065" s="95"/>
      <c r="M2065" s="95"/>
      <c r="N2065" s="95"/>
      <c r="O2065" s="95"/>
      <c r="P2065" s="95"/>
      <c r="Q2065" s="95"/>
      <c r="R2065" s="95"/>
      <c r="S2065" s="95"/>
      <c r="T2065" s="95"/>
      <c r="U2065" s="95"/>
      <c r="V2065" s="95"/>
      <c r="W2065" s="95"/>
      <c r="X2065" s="95"/>
      <c r="Y2065" s="95"/>
      <c r="Z2065" s="95"/>
      <c r="AA2065" s="95"/>
      <c r="AB2065" s="95"/>
      <c r="AC2065" s="95"/>
      <c r="AD2065" s="95"/>
      <c r="AE2065" s="95"/>
      <c r="AF2065" s="95"/>
      <c r="AG2065" s="95"/>
      <c r="AH2065" s="316"/>
    </row>
    <row r="2066" spans="4:34">
      <c r="D2066" s="95"/>
      <c r="E2066" s="198"/>
      <c r="F2066" s="95"/>
      <c r="G2066" s="95"/>
      <c r="H2066" s="95"/>
      <c r="I2066" s="95"/>
      <c r="J2066" s="95"/>
      <c r="K2066" s="95"/>
      <c r="L2066" s="95"/>
      <c r="M2066" s="95"/>
      <c r="N2066" s="95"/>
      <c r="O2066" s="95"/>
      <c r="P2066" s="95"/>
      <c r="Q2066" s="95"/>
      <c r="R2066" s="95"/>
      <c r="S2066" s="95"/>
      <c r="T2066" s="95"/>
      <c r="U2066" s="95"/>
      <c r="V2066" s="95"/>
      <c r="W2066" s="95"/>
      <c r="X2066" s="95"/>
      <c r="Y2066" s="95"/>
      <c r="Z2066" s="95"/>
      <c r="AA2066" s="95"/>
      <c r="AB2066" s="95"/>
      <c r="AC2066" s="95"/>
      <c r="AD2066" s="95"/>
      <c r="AE2066" s="95"/>
      <c r="AF2066" s="95"/>
      <c r="AG2066" s="95"/>
      <c r="AH2066" s="316"/>
    </row>
    <row r="2067" spans="4:34">
      <c r="D2067" s="95"/>
      <c r="E2067" s="198"/>
      <c r="F2067" s="95"/>
      <c r="G2067" s="95"/>
      <c r="H2067" s="95"/>
      <c r="I2067" s="95"/>
      <c r="J2067" s="95"/>
      <c r="K2067" s="95"/>
      <c r="L2067" s="95"/>
      <c r="M2067" s="95"/>
      <c r="N2067" s="95"/>
      <c r="O2067" s="95"/>
      <c r="P2067" s="95"/>
      <c r="Q2067" s="95"/>
      <c r="R2067" s="95"/>
      <c r="S2067" s="95"/>
      <c r="T2067" s="95"/>
      <c r="U2067" s="95"/>
      <c r="V2067" s="95"/>
      <c r="W2067" s="95"/>
      <c r="X2067" s="95"/>
      <c r="Y2067" s="95"/>
      <c r="Z2067" s="95"/>
      <c r="AA2067" s="95"/>
      <c r="AB2067" s="95"/>
      <c r="AC2067" s="95"/>
      <c r="AD2067" s="95"/>
      <c r="AE2067" s="95"/>
      <c r="AF2067" s="95"/>
      <c r="AG2067" s="95"/>
      <c r="AH2067" s="316"/>
    </row>
    <row r="2068" spans="4:34">
      <c r="D2068" s="95"/>
      <c r="E2068" s="198"/>
      <c r="F2068" s="95"/>
      <c r="G2068" s="95"/>
      <c r="H2068" s="95"/>
      <c r="I2068" s="95"/>
      <c r="J2068" s="95"/>
      <c r="K2068" s="95"/>
      <c r="L2068" s="95"/>
      <c r="M2068" s="95"/>
      <c r="N2068" s="95"/>
      <c r="O2068" s="95"/>
      <c r="P2068" s="95"/>
      <c r="Q2068" s="95"/>
      <c r="R2068" s="95"/>
      <c r="S2068" s="95"/>
      <c r="T2068" s="95"/>
      <c r="U2068" s="95"/>
      <c r="V2068" s="95"/>
      <c r="W2068" s="95"/>
      <c r="X2068" s="95"/>
      <c r="Y2068" s="95"/>
      <c r="Z2068" s="95"/>
      <c r="AA2068" s="95"/>
      <c r="AB2068" s="95"/>
      <c r="AC2068" s="95"/>
      <c r="AD2068" s="95"/>
      <c r="AE2068" s="95"/>
      <c r="AF2068" s="95"/>
      <c r="AG2068" s="95"/>
      <c r="AH2068" s="316"/>
    </row>
    <row r="2069" spans="4:34">
      <c r="D2069" s="95"/>
      <c r="E2069" s="198"/>
      <c r="F2069" s="95"/>
      <c r="G2069" s="95"/>
      <c r="H2069" s="95"/>
      <c r="I2069" s="95"/>
      <c r="J2069" s="95"/>
      <c r="K2069" s="95"/>
      <c r="L2069" s="95"/>
      <c r="M2069" s="95"/>
      <c r="N2069" s="95"/>
      <c r="O2069" s="95"/>
      <c r="P2069" s="95"/>
      <c r="Q2069" s="95"/>
      <c r="R2069" s="95"/>
      <c r="S2069" s="95"/>
      <c r="T2069" s="95"/>
      <c r="U2069" s="95"/>
      <c r="V2069" s="95"/>
      <c r="W2069" s="95"/>
      <c r="X2069" s="95"/>
      <c r="Y2069" s="95"/>
      <c r="Z2069" s="95"/>
      <c r="AA2069" s="95"/>
      <c r="AB2069" s="95"/>
      <c r="AC2069" s="95"/>
      <c r="AD2069" s="95"/>
      <c r="AE2069" s="95"/>
      <c r="AF2069" s="95"/>
      <c r="AG2069" s="95"/>
      <c r="AH2069" s="316"/>
    </row>
    <row r="2070" spans="4:34">
      <c r="D2070" s="95"/>
      <c r="E2070" s="198"/>
      <c r="F2070" s="95"/>
      <c r="G2070" s="95"/>
      <c r="H2070" s="95"/>
      <c r="I2070" s="95"/>
      <c r="J2070" s="95"/>
      <c r="K2070" s="95"/>
      <c r="L2070" s="95"/>
      <c r="M2070" s="95"/>
      <c r="N2070" s="95"/>
      <c r="O2070" s="95"/>
      <c r="P2070" s="95"/>
      <c r="Q2070" s="95"/>
      <c r="R2070" s="95"/>
      <c r="S2070" s="95"/>
      <c r="T2070" s="95"/>
      <c r="U2070" s="95"/>
      <c r="V2070" s="95"/>
      <c r="W2070" s="95"/>
      <c r="X2070" s="95"/>
      <c r="Y2070" s="95"/>
      <c r="Z2070" s="95"/>
      <c r="AA2070" s="95"/>
      <c r="AB2070" s="95"/>
      <c r="AC2070" s="95"/>
      <c r="AD2070" s="95"/>
      <c r="AE2070" s="95"/>
      <c r="AF2070" s="95"/>
      <c r="AG2070" s="95"/>
      <c r="AH2070" s="316"/>
    </row>
    <row r="2071" spans="4:34">
      <c r="D2071" s="95"/>
      <c r="E2071" s="198"/>
      <c r="F2071" s="95"/>
      <c r="G2071" s="95"/>
      <c r="H2071" s="95"/>
      <c r="I2071" s="95"/>
      <c r="J2071" s="95"/>
      <c r="K2071" s="95"/>
      <c r="L2071" s="95"/>
      <c r="M2071" s="95"/>
      <c r="N2071" s="95"/>
      <c r="O2071" s="95"/>
      <c r="P2071" s="95"/>
      <c r="Q2071" s="95"/>
      <c r="R2071" s="95"/>
      <c r="S2071" s="95"/>
      <c r="T2071" s="95"/>
      <c r="U2071" s="95"/>
      <c r="V2071" s="95"/>
      <c r="W2071" s="95"/>
      <c r="X2071" s="95"/>
      <c r="Y2071" s="95"/>
      <c r="Z2071" s="95"/>
      <c r="AA2071" s="95"/>
      <c r="AB2071" s="95"/>
      <c r="AC2071" s="95"/>
      <c r="AD2071" s="95"/>
      <c r="AE2071" s="95"/>
      <c r="AF2071" s="95"/>
      <c r="AG2071" s="95"/>
      <c r="AH2071" s="316"/>
    </row>
    <row r="2072" spans="4:34">
      <c r="D2072" s="95"/>
      <c r="E2072" s="198"/>
      <c r="F2072" s="95"/>
      <c r="G2072" s="95"/>
      <c r="H2072" s="95"/>
      <c r="I2072" s="95"/>
      <c r="J2072" s="95"/>
      <c r="K2072" s="95"/>
      <c r="L2072" s="95"/>
      <c r="M2072" s="95"/>
      <c r="N2072" s="95"/>
      <c r="O2072" s="95"/>
      <c r="P2072" s="95"/>
      <c r="Q2072" s="95"/>
      <c r="R2072" s="95"/>
      <c r="S2072" s="95"/>
      <c r="T2072" s="95"/>
      <c r="U2072" s="95"/>
      <c r="V2072" s="95"/>
      <c r="W2072" s="95"/>
      <c r="X2072" s="95"/>
      <c r="Y2072" s="95"/>
      <c r="Z2072" s="95"/>
      <c r="AA2072" s="95"/>
      <c r="AB2072" s="95"/>
      <c r="AC2072" s="95"/>
      <c r="AD2072" s="95"/>
      <c r="AE2072" s="95"/>
      <c r="AF2072" s="95"/>
      <c r="AG2072" s="95"/>
      <c r="AH2072" s="316"/>
    </row>
    <row r="2073" spans="4:34">
      <c r="D2073" s="95"/>
      <c r="E2073" s="198"/>
      <c r="F2073" s="95"/>
      <c r="G2073" s="95"/>
      <c r="H2073" s="95"/>
      <c r="I2073" s="95"/>
      <c r="J2073" s="95"/>
      <c r="K2073" s="95"/>
      <c r="L2073" s="95"/>
      <c r="M2073" s="95"/>
      <c r="N2073" s="95"/>
      <c r="O2073" s="95"/>
      <c r="P2073" s="95"/>
      <c r="Q2073" s="95"/>
      <c r="R2073" s="95"/>
      <c r="S2073" s="95"/>
      <c r="T2073" s="95"/>
      <c r="U2073" s="95"/>
      <c r="V2073" s="95"/>
      <c r="W2073" s="95"/>
      <c r="X2073" s="95"/>
      <c r="Y2073" s="95"/>
      <c r="Z2073" s="95"/>
      <c r="AA2073" s="95"/>
      <c r="AB2073" s="95"/>
      <c r="AC2073" s="95"/>
      <c r="AD2073" s="95"/>
      <c r="AE2073" s="95"/>
      <c r="AF2073" s="95"/>
      <c r="AG2073" s="95"/>
      <c r="AH2073" s="316"/>
    </row>
    <row r="2074" spans="4:34">
      <c r="D2074" s="95"/>
      <c r="E2074" s="198"/>
      <c r="F2074" s="95"/>
      <c r="G2074" s="95"/>
      <c r="H2074" s="95"/>
      <c r="I2074" s="95"/>
      <c r="J2074" s="95"/>
      <c r="K2074" s="95"/>
      <c r="L2074" s="95"/>
      <c r="M2074" s="95"/>
      <c r="N2074" s="95"/>
      <c r="O2074" s="95"/>
      <c r="P2074" s="95"/>
      <c r="Q2074" s="95"/>
      <c r="R2074" s="95"/>
      <c r="S2074" s="95"/>
      <c r="T2074" s="95"/>
      <c r="U2074" s="95"/>
      <c r="V2074" s="95"/>
      <c r="W2074" s="95"/>
      <c r="X2074" s="95"/>
      <c r="Y2074" s="95"/>
      <c r="Z2074" s="95"/>
      <c r="AA2074" s="95"/>
      <c r="AB2074" s="95"/>
      <c r="AC2074" s="95"/>
      <c r="AD2074" s="95"/>
      <c r="AE2074" s="95"/>
      <c r="AF2074" s="95"/>
      <c r="AG2074" s="95"/>
      <c r="AH2074" s="316"/>
    </row>
    <row r="2075" spans="4:34">
      <c r="D2075" s="95"/>
      <c r="E2075" s="198"/>
      <c r="F2075" s="95"/>
      <c r="G2075" s="95"/>
      <c r="H2075" s="95"/>
      <c r="I2075" s="95"/>
      <c r="J2075" s="95"/>
      <c r="K2075" s="95"/>
      <c r="L2075" s="95"/>
      <c r="M2075" s="95"/>
      <c r="N2075" s="95"/>
      <c r="O2075" s="95"/>
      <c r="P2075" s="95"/>
      <c r="Q2075" s="95"/>
      <c r="R2075" s="95"/>
      <c r="S2075" s="95"/>
      <c r="T2075" s="95"/>
      <c r="U2075" s="95"/>
      <c r="V2075" s="95"/>
      <c r="W2075" s="95"/>
      <c r="X2075" s="95"/>
      <c r="Y2075" s="95"/>
      <c r="Z2075" s="95"/>
      <c r="AA2075" s="95"/>
      <c r="AB2075" s="95"/>
      <c r="AC2075" s="95"/>
      <c r="AD2075" s="95"/>
      <c r="AE2075" s="95"/>
      <c r="AF2075" s="95"/>
      <c r="AG2075" s="95"/>
      <c r="AH2075" s="316"/>
    </row>
    <row r="2076" spans="4:34">
      <c r="D2076" s="95"/>
      <c r="E2076" s="198"/>
      <c r="F2076" s="95"/>
      <c r="G2076" s="95"/>
      <c r="H2076" s="95"/>
      <c r="I2076" s="95"/>
      <c r="J2076" s="95"/>
      <c r="K2076" s="95"/>
      <c r="L2076" s="95"/>
      <c r="M2076" s="95"/>
      <c r="N2076" s="95"/>
      <c r="O2076" s="95"/>
      <c r="P2076" s="95"/>
      <c r="Q2076" s="95"/>
      <c r="R2076" s="95"/>
      <c r="S2076" s="95"/>
      <c r="T2076" s="95"/>
      <c r="U2076" s="95"/>
      <c r="V2076" s="95"/>
      <c r="W2076" s="95"/>
      <c r="X2076" s="95"/>
      <c r="Y2076" s="95"/>
      <c r="Z2076" s="95"/>
      <c r="AA2076" s="95"/>
      <c r="AB2076" s="95"/>
      <c r="AC2076" s="95"/>
      <c r="AD2076" s="95"/>
      <c r="AE2076" s="95"/>
      <c r="AF2076" s="95"/>
      <c r="AG2076" s="95"/>
      <c r="AH2076" s="316"/>
    </row>
    <row r="2077" spans="4:34">
      <c r="D2077" s="95"/>
      <c r="E2077" s="198"/>
      <c r="F2077" s="95"/>
      <c r="G2077" s="95"/>
      <c r="H2077" s="95"/>
      <c r="I2077" s="95"/>
      <c r="J2077" s="95"/>
      <c r="K2077" s="95"/>
      <c r="L2077" s="95"/>
      <c r="M2077" s="95"/>
      <c r="N2077" s="95"/>
      <c r="O2077" s="95"/>
      <c r="P2077" s="95"/>
      <c r="Q2077" s="95"/>
      <c r="R2077" s="95"/>
      <c r="S2077" s="95"/>
      <c r="T2077" s="95"/>
      <c r="U2077" s="95"/>
      <c r="V2077" s="95"/>
      <c r="W2077" s="95"/>
      <c r="X2077" s="95"/>
      <c r="Y2077" s="95"/>
      <c r="Z2077" s="95"/>
      <c r="AA2077" s="95"/>
      <c r="AB2077" s="95"/>
      <c r="AC2077" s="95"/>
      <c r="AD2077" s="95"/>
      <c r="AE2077" s="95"/>
      <c r="AF2077" s="95"/>
      <c r="AG2077" s="95"/>
      <c r="AH2077" s="316"/>
    </row>
    <row r="2078" spans="4:34">
      <c r="D2078" s="95"/>
      <c r="E2078" s="198"/>
      <c r="F2078" s="95"/>
      <c r="G2078" s="95"/>
      <c r="H2078" s="95"/>
      <c r="I2078" s="95"/>
      <c r="J2078" s="95"/>
      <c r="K2078" s="95"/>
      <c r="L2078" s="95"/>
      <c r="M2078" s="95"/>
      <c r="N2078" s="95"/>
      <c r="O2078" s="95"/>
      <c r="P2078" s="95"/>
      <c r="Q2078" s="95"/>
      <c r="R2078" s="95"/>
      <c r="S2078" s="95"/>
      <c r="T2078" s="95"/>
      <c r="U2078" s="95"/>
      <c r="V2078" s="95"/>
      <c r="W2078" s="95"/>
      <c r="X2078" s="95"/>
      <c r="Y2078" s="95"/>
      <c r="Z2078" s="95"/>
      <c r="AA2078" s="95"/>
      <c r="AB2078" s="95"/>
      <c r="AC2078" s="95"/>
      <c r="AD2078" s="95"/>
      <c r="AE2078" s="95"/>
      <c r="AF2078" s="95"/>
      <c r="AG2078" s="95"/>
      <c r="AH2078" s="316"/>
    </row>
    <row r="2079" spans="4:34">
      <c r="D2079" s="95"/>
      <c r="E2079" s="198"/>
      <c r="F2079" s="95"/>
      <c r="G2079" s="95"/>
      <c r="H2079" s="95"/>
      <c r="I2079" s="95"/>
      <c r="J2079" s="95"/>
      <c r="K2079" s="95"/>
      <c r="L2079" s="95"/>
      <c r="M2079" s="95"/>
      <c r="N2079" s="95"/>
      <c r="O2079" s="95"/>
      <c r="P2079" s="95"/>
      <c r="Q2079" s="95"/>
      <c r="R2079" s="95"/>
      <c r="S2079" s="95"/>
      <c r="T2079" s="95"/>
      <c r="U2079" s="95"/>
      <c r="V2079" s="95"/>
      <c r="W2079" s="95"/>
      <c r="X2079" s="95"/>
      <c r="Y2079" s="95"/>
      <c r="Z2079" s="95"/>
      <c r="AA2079" s="95"/>
      <c r="AB2079" s="95"/>
      <c r="AC2079" s="95"/>
      <c r="AD2079" s="95"/>
      <c r="AE2079" s="95"/>
      <c r="AF2079" s="95"/>
      <c r="AG2079" s="95"/>
      <c r="AH2079" s="316"/>
    </row>
    <row r="2080" spans="4:34">
      <c r="D2080" s="95"/>
      <c r="E2080" s="198"/>
      <c r="F2080" s="95"/>
      <c r="G2080" s="95"/>
      <c r="H2080" s="95"/>
      <c r="I2080" s="95"/>
      <c r="J2080" s="95"/>
      <c r="K2080" s="95"/>
      <c r="L2080" s="95"/>
      <c r="M2080" s="95"/>
      <c r="N2080" s="95"/>
      <c r="O2080" s="95"/>
      <c r="P2080" s="95"/>
      <c r="Q2080" s="95"/>
      <c r="R2080" s="95"/>
      <c r="S2080" s="95"/>
      <c r="T2080" s="95"/>
      <c r="U2080" s="95"/>
      <c r="V2080" s="95"/>
      <c r="W2080" s="95"/>
      <c r="X2080" s="95"/>
      <c r="Y2080" s="95"/>
      <c r="Z2080" s="95"/>
      <c r="AA2080" s="95"/>
      <c r="AB2080" s="95"/>
      <c r="AC2080" s="95"/>
      <c r="AD2080" s="95"/>
      <c r="AE2080" s="95"/>
      <c r="AF2080" s="95"/>
      <c r="AG2080" s="95"/>
      <c r="AH2080" s="316"/>
    </row>
    <row r="2081" spans="4:34">
      <c r="D2081" s="95"/>
      <c r="E2081" s="198"/>
      <c r="F2081" s="95"/>
      <c r="G2081" s="95"/>
      <c r="H2081" s="95"/>
      <c r="I2081" s="95"/>
      <c r="J2081" s="95"/>
      <c r="K2081" s="95"/>
      <c r="L2081" s="95"/>
      <c r="M2081" s="95"/>
      <c r="N2081" s="95"/>
      <c r="O2081" s="95"/>
      <c r="P2081" s="95"/>
      <c r="Q2081" s="95"/>
      <c r="R2081" s="95"/>
      <c r="S2081" s="95"/>
      <c r="T2081" s="95"/>
      <c r="U2081" s="95"/>
      <c r="V2081" s="95"/>
      <c r="W2081" s="95"/>
      <c r="X2081" s="95"/>
      <c r="Y2081" s="95"/>
      <c r="Z2081" s="95"/>
      <c r="AA2081" s="95"/>
      <c r="AB2081" s="95"/>
      <c r="AC2081" s="95"/>
      <c r="AD2081" s="95"/>
      <c r="AE2081" s="95"/>
      <c r="AF2081" s="95"/>
      <c r="AG2081" s="95"/>
      <c r="AH2081" s="316"/>
    </row>
    <row r="2082" spans="4:34">
      <c r="D2082" s="95"/>
      <c r="E2082" s="198"/>
      <c r="F2082" s="95"/>
      <c r="G2082" s="95"/>
      <c r="H2082" s="95"/>
      <c r="I2082" s="95"/>
      <c r="J2082" s="95"/>
      <c r="K2082" s="95"/>
      <c r="L2082" s="95"/>
      <c r="M2082" s="95"/>
      <c r="N2082" s="95"/>
      <c r="O2082" s="95"/>
      <c r="P2082" s="95"/>
      <c r="Q2082" s="95"/>
      <c r="R2082" s="95"/>
      <c r="S2082" s="95"/>
      <c r="T2082" s="95"/>
      <c r="U2082" s="95"/>
      <c r="V2082" s="95"/>
      <c r="W2082" s="95"/>
      <c r="X2082" s="95"/>
      <c r="Y2082" s="95"/>
      <c r="Z2082" s="95"/>
      <c r="AA2082" s="95"/>
      <c r="AB2082" s="95"/>
      <c r="AC2082" s="95"/>
      <c r="AD2082" s="95"/>
      <c r="AE2082" s="95"/>
      <c r="AF2082" s="95"/>
      <c r="AG2082" s="95"/>
      <c r="AH2082" s="316"/>
    </row>
    <row r="2083" spans="4:34">
      <c r="D2083" s="95"/>
      <c r="E2083" s="198"/>
      <c r="F2083" s="95"/>
      <c r="G2083" s="95"/>
      <c r="H2083" s="95"/>
      <c r="I2083" s="95"/>
      <c r="J2083" s="95"/>
      <c r="K2083" s="95"/>
      <c r="L2083" s="95"/>
      <c r="M2083" s="95"/>
      <c r="N2083" s="95"/>
      <c r="O2083" s="95"/>
      <c r="P2083" s="95"/>
      <c r="Q2083" s="95"/>
      <c r="R2083" s="95"/>
      <c r="S2083" s="95"/>
      <c r="T2083" s="95"/>
      <c r="U2083" s="95"/>
      <c r="V2083" s="95"/>
      <c r="W2083" s="95"/>
      <c r="X2083" s="95"/>
      <c r="Y2083" s="95"/>
      <c r="Z2083" s="95"/>
      <c r="AA2083" s="95"/>
      <c r="AB2083" s="95"/>
      <c r="AC2083" s="95"/>
      <c r="AD2083" s="95"/>
      <c r="AE2083" s="95"/>
      <c r="AF2083" s="95"/>
      <c r="AG2083" s="95"/>
      <c r="AH2083" s="316"/>
    </row>
    <row r="2084" spans="4:34">
      <c r="D2084" s="95"/>
      <c r="E2084" s="198"/>
      <c r="F2084" s="95"/>
      <c r="G2084" s="95"/>
      <c r="H2084" s="95"/>
      <c r="I2084" s="95"/>
      <c r="J2084" s="95"/>
      <c r="K2084" s="95"/>
      <c r="L2084" s="95"/>
      <c r="M2084" s="95"/>
      <c r="N2084" s="95"/>
      <c r="O2084" s="95"/>
      <c r="P2084" s="95"/>
      <c r="Q2084" s="95"/>
      <c r="R2084" s="95"/>
      <c r="S2084" s="95"/>
      <c r="T2084" s="95"/>
      <c r="U2084" s="95"/>
      <c r="V2084" s="95"/>
      <c r="W2084" s="95"/>
      <c r="X2084" s="95"/>
      <c r="Y2084" s="95"/>
      <c r="Z2084" s="95"/>
      <c r="AA2084" s="95"/>
      <c r="AB2084" s="95"/>
      <c r="AC2084" s="95"/>
      <c r="AD2084" s="95"/>
      <c r="AE2084" s="95"/>
      <c r="AF2084" s="95"/>
      <c r="AG2084" s="95"/>
      <c r="AH2084" s="316"/>
    </row>
    <row r="2085" spans="4:34">
      <c r="D2085" s="95"/>
      <c r="E2085" s="198"/>
      <c r="F2085" s="95"/>
      <c r="G2085" s="95"/>
      <c r="H2085" s="95"/>
      <c r="I2085" s="95"/>
      <c r="J2085" s="95"/>
      <c r="K2085" s="95"/>
      <c r="L2085" s="95"/>
      <c r="M2085" s="95"/>
      <c r="N2085" s="95"/>
      <c r="O2085" s="95"/>
      <c r="P2085" s="95"/>
      <c r="Q2085" s="95"/>
      <c r="R2085" s="95"/>
      <c r="S2085" s="95"/>
      <c r="T2085" s="95"/>
      <c r="U2085" s="95"/>
      <c r="V2085" s="95"/>
      <c r="W2085" s="95"/>
      <c r="X2085" s="95"/>
      <c r="Y2085" s="95"/>
      <c r="Z2085" s="95"/>
      <c r="AA2085" s="95"/>
      <c r="AB2085" s="95"/>
      <c r="AC2085" s="95"/>
      <c r="AD2085" s="95"/>
      <c r="AE2085" s="95"/>
      <c r="AF2085" s="95"/>
      <c r="AG2085" s="95"/>
      <c r="AH2085" s="316"/>
    </row>
    <row r="2086" spans="4:34">
      <c r="D2086" s="95"/>
      <c r="E2086" s="198"/>
      <c r="F2086" s="95"/>
      <c r="G2086" s="95"/>
      <c r="H2086" s="95"/>
      <c r="I2086" s="95"/>
      <c r="J2086" s="95"/>
      <c r="K2086" s="95"/>
      <c r="L2086" s="95"/>
      <c r="M2086" s="95"/>
      <c r="N2086" s="95"/>
      <c r="O2086" s="95"/>
      <c r="P2086" s="95"/>
      <c r="Q2086" s="95"/>
      <c r="R2086" s="95"/>
      <c r="S2086" s="95"/>
      <c r="T2086" s="95"/>
      <c r="U2086" s="95"/>
      <c r="V2086" s="95"/>
      <c r="W2086" s="95"/>
      <c r="X2086" s="95"/>
      <c r="Y2086" s="95"/>
      <c r="Z2086" s="95"/>
      <c r="AA2086" s="95"/>
      <c r="AB2086" s="95"/>
      <c r="AC2086" s="95"/>
      <c r="AD2086" s="95"/>
      <c r="AE2086" s="95"/>
      <c r="AF2086" s="95"/>
      <c r="AG2086" s="95"/>
      <c r="AH2086" s="316"/>
    </row>
    <row r="2087" spans="4:34">
      <c r="D2087" s="95"/>
      <c r="E2087" s="198"/>
      <c r="F2087" s="95"/>
      <c r="G2087" s="95"/>
      <c r="H2087" s="95"/>
      <c r="I2087" s="95"/>
      <c r="J2087" s="95"/>
      <c r="K2087" s="95"/>
      <c r="L2087" s="95"/>
      <c r="M2087" s="95"/>
      <c r="N2087" s="95"/>
      <c r="O2087" s="95"/>
      <c r="P2087" s="95"/>
      <c r="Q2087" s="95"/>
      <c r="R2087" s="95"/>
      <c r="S2087" s="95"/>
      <c r="T2087" s="95"/>
      <c r="U2087" s="95"/>
      <c r="V2087" s="95"/>
      <c r="W2087" s="95"/>
      <c r="X2087" s="95"/>
      <c r="Y2087" s="95"/>
      <c r="Z2087" s="95"/>
      <c r="AA2087" s="95"/>
      <c r="AB2087" s="95"/>
      <c r="AC2087" s="95"/>
      <c r="AD2087" s="95"/>
      <c r="AE2087" s="95"/>
      <c r="AF2087" s="95"/>
      <c r="AG2087" s="95"/>
      <c r="AH2087" s="316"/>
    </row>
    <row r="2088" spans="4:34">
      <c r="D2088" s="95"/>
      <c r="E2088" s="198"/>
      <c r="F2088" s="95"/>
      <c r="G2088" s="95"/>
      <c r="H2088" s="95"/>
      <c r="I2088" s="95"/>
      <c r="J2088" s="95"/>
      <c r="K2088" s="95"/>
      <c r="L2088" s="95"/>
      <c r="M2088" s="95"/>
      <c r="N2088" s="95"/>
      <c r="O2088" s="95"/>
      <c r="P2088" s="95"/>
      <c r="Q2088" s="95"/>
      <c r="R2088" s="95"/>
      <c r="S2088" s="95"/>
      <c r="T2088" s="95"/>
      <c r="U2088" s="95"/>
      <c r="V2088" s="95"/>
      <c r="W2088" s="95"/>
      <c r="X2088" s="95"/>
      <c r="Y2088" s="95"/>
      <c r="Z2088" s="95"/>
      <c r="AA2088" s="95"/>
      <c r="AB2088" s="95"/>
      <c r="AC2088" s="95"/>
      <c r="AD2088" s="95"/>
      <c r="AE2088" s="95"/>
      <c r="AF2088" s="95"/>
      <c r="AG2088" s="95"/>
      <c r="AH2088" s="316"/>
    </row>
    <row r="2089" spans="4:34">
      <c r="D2089" s="95"/>
      <c r="E2089" s="198"/>
      <c r="F2089" s="95"/>
      <c r="G2089" s="95"/>
      <c r="H2089" s="95"/>
      <c r="I2089" s="95"/>
      <c r="J2089" s="95"/>
      <c r="K2089" s="95"/>
      <c r="L2089" s="95"/>
      <c r="M2089" s="95"/>
      <c r="N2089" s="95"/>
      <c r="O2089" s="95"/>
      <c r="P2089" s="95"/>
      <c r="Q2089" s="95"/>
      <c r="R2089" s="95"/>
      <c r="S2089" s="95"/>
      <c r="T2089" s="95"/>
      <c r="U2089" s="95"/>
      <c r="V2089" s="95"/>
      <c r="W2089" s="95"/>
      <c r="X2089" s="95"/>
      <c r="Y2089" s="95"/>
      <c r="Z2089" s="95"/>
      <c r="AA2089" s="95"/>
      <c r="AB2089" s="95"/>
      <c r="AC2089" s="95"/>
      <c r="AD2089" s="95"/>
      <c r="AE2089" s="95"/>
      <c r="AF2089" s="95"/>
      <c r="AG2089" s="95"/>
      <c r="AH2089" s="316"/>
    </row>
    <row r="2090" spans="4:34">
      <c r="D2090" s="95"/>
      <c r="E2090" s="198"/>
      <c r="F2090" s="95"/>
      <c r="G2090" s="95"/>
      <c r="H2090" s="95"/>
      <c r="I2090" s="95"/>
      <c r="J2090" s="95"/>
      <c r="K2090" s="95"/>
      <c r="L2090" s="95"/>
      <c r="M2090" s="95"/>
      <c r="N2090" s="95"/>
      <c r="O2090" s="95"/>
      <c r="P2090" s="95"/>
      <c r="Q2090" s="95"/>
      <c r="R2090" s="95"/>
      <c r="S2090" s="95"/>
      <c r="T2090" s="95"/>
      <c r="U2090" s="95"/>
      <c r="V2090" s="95"/>
      <c r="W2090" s="95"/>
      <c r="X2090" s="95"/>
      <c r="Y2090" s="95"/>
      <c r="Z2090" s="95"/>
      <c r="AA2090" s="95"/>
      <c r="AB2090" s="95"/>
      <c r="AC2090" s="95"/>
      <c r="AD2090" s="95"/>
      <c r="AE2090" s="95"/>
      <c r="AF2090" s="95"/>
      <c r="AG2090" s="95"/>
      <c r="AH2090" s="316"/>
    </row>
    <row r="2091" spans="4:34">
      <c r="D2091" s="95"/>
      <c r="E2091" s="198"/>
      <c r="F2091" s="95"/>
      <c r="G2091" s="95"/>
      <c r="H2091" s="95"/>
      <c r="I2091" s="95"/>
      <c r="J2091" s="95"/>
      <c r="K2091" s="95"/>
      <c r="L2091" s="95"/>
      <c r="M2091" s="95"/>
      <c r="N2091" s="95"/>
      <c r="O2091" s="95"/>
      <c r="P2091" s="95"/>
      <c r="Q2091" s="95"/>
      <c r="R2091" s="95"/>
      <c r="S2091" s="95"/>
      <c r="T2091" s="95"/>
      <c r="U2091" s="95"/>
      <c r="V2091" s="95"/>
      <c r="W2091" s="95"/>
      <c r="X2091" s="95"/>
      <c r="Y2091" s="95"/>
      <c r="Z2091" s="95"/>
      <c r="AA2091" s="95"/>
      <c r="AB2091" s="95"/>
      <c r="AC2091" s="95"/>
      <c r="AD2091" s="95"/>
      <c r="AE2091" s="95"/>
      <c r="AF2091" s="95"/>
      <c r="AG2091" s="95"/>
      <c r="AH2091" s="316"/>
    </row>
    <row r="2092" spans="4:34">
      <c r="D2092" s="95"/>
      <c r="E2092" s="198"/>
      <c r="F2092" s="95"/>
      <c r="G2092" s="95"/>
      <c r="H2092" s="95"/>
      <c r="I2092" s="95"/>
      <c r="J2092" s="95"/>
      <c r="K2092" s="95"/>
      <c r="L2092" s="95"/>
      <c r="M2092" s="95"/>
      <c r="N2092" s="95"/>
      <c r="O2092" s="95"/>
      <c r="P2092" s="95"/>
      <c r="Q2092" s="95"/>
      <c r="R2092" s="95"/>
      <c r="S2092" s="95"/>
      <c r="T2092" s="95"/>
      <c r="U2092" s="95"/>
      <c r="V2092" s="95"/>
      <c r="W2092" s="95"/>
      <c r="X2092" s="95"/>
      <c r="Y2092" s="95"/>
      <c r="Z2092" s="95"/>
      <c r="AA2092" s="95"/>
      <c r="AB2092" s="95"/>
      <c r="AC2092" s="95"/>
      <c r="AD2092" s="95"/>
      <c r="AE2092" s="95"/>
      <c r="AF2092" s="95"/>
      <c r="AG2092" s="95"/>
      <c r="AH2092" s="316"/>
    </row>
    <row r="2093" spans="4:34">
      <c r="D2093" s="95"/>
      <c r="E2093" s="198"/>
      <c r="F2093" s="95"/>
      <c r="G2093" s="95"/>
      <c r="H2093" s="95"/>
      <c r="I2093" s="95"/>
      <c r="J2093" s="95"/>
      <c r="K2093" s="95"/>
      <c r="L2093" s="95"/>
      <c r="M2093" s="95"/>
      <c r="N2093" s="95"/>
      <c r="O2093" s="95"/>
      <c r="P2093" s="95"/>
      <c r="Q2093" s="95"/>
      <c r="R2093" s="95"/>
      <c r="S2093" s="95"/>
      <c r="T2093" s="95"/>
      <c r="U2093" s="95"/>
      <c r="V2093" s="95"/>
      <c r="W2093" s="95"/>
      <c r="X2093" s="95"/>
      <c r="Y2093" s="95"/>
      <c r="Z2093" s="95"/>
      <c r="AA2093" s="95"/>
      <c r="AB2093" s="95"/>
      <c r="AC2093" s="95"/>
      <c r="AD2093" s="95"/>
      <c r="AE2093" s="95"/>
      <c r="AF2093" s="95"/>
      <c r="AG2093" s="95"/>
      <c r="AH2093" s="316"/>
    </row>
    <row r="2094" spans="4:34">
      <c r="D2094" s="95"/>
      <c r="E2094" s="198"/>
      <c r="F2094" s="95"/>
      <c r="G2094" s="95"/>
      <c r="H2094" s="95"/>
      <c r="I2094" s="95"/>
      <c r="J2094" s="95"/>
      <c r="K2094" s="95"/>
      <c r="L2094" s="95"/>
      <c r="M2094" s="95"/>
      <c r="N2094" s="95"/>
      <c r="O2094" s="95"/>
      <c r="P2094" s="95"/>
      <c r="Q2094" s="95"/>
      <c r="R2094" s="95"/>
      <c r="S2094" s="95"/>
      <c r="T2094" s="95"/>
      <c r="U2094" s="95"/>
      <c r="V2094" s="95"/>
      <c r="W2094" s="95"/>
      <c r="X2094" s="95"/>
      <c r="Y2094" s="95"/>
      <c r="Z2094" s="95"/>
      <c r="AA2094" s="95"/>
      <c r="AB2094" s="95"/>
      <c r="AC2094" s="95"/>
      <c r="AD2094" s="95"/>
      <c r="AE2094" s="95"/>
      <c r="AF2094" s="95"/>
      <c r="AG2094" s="95"/>
      <c r="AH2094" s="316"/>
    </row>
    <row r="2095" spans="4:34">
      <c r="D2095" s="95"/>
      <c r="E2095" s="198"/>
      <c r="F2095" s="95"/>
      <c r="G2095" s="95"/>
      <c r="H2095" s="95"/>
      <c r="I2095" s="95"/>
      <c r="J2095" s="95"/>
      <c r="K2095" s="95"/>
      <c r="L2095" s="95"/>
      <c r="M2095" s="95"/>
      <c r="N2095" s="95"/>
      <c r="O2095" s="95"/>
      <c r="P2095" s="95"/>
      <c r="Q2095" s="95"/>
      <c r="R2095" s="95"/>
      <c r="S2095" s="95"/>
      <c r="T2095" s="95"/>
      <c r="U2095" s="95"/>
      <c r="V2095" s="95"/>
      <c r="W2095" s="95"/>
      <c r="X2095" s="95"/>
      <c r="Y2095" s="95"/>
      <c r="Z2095" s="95"/>
      <c r="AA2095" s="95"/>
      <c r="AB2095" s="95"/>
      <c r="AC2095" s="95"/>
      <c r="AD2095" s="95"/>
      <c r="AE2095" s="95"/>
      <c r="AF2095" s="95"/>
      <c r="AG2095" s="95"/>
      <c r="AH2095" s="316"/>
    </row>
    <row r="2096" spans="4:34">
      <c r="D2096" s="95"/>
      <c r="E2096" s="198"/>
      <c r="F2096" s="95"/>
      <c r="G2096" s="95"/>
      <c r="H2096" s="95"/>
      <c r="I2096" s="95"/>
      <c r="J2096" s="95"/>
      <c r="K2096" s="95"/>
      <c r="L2096" s="95"/>
      <c r="M2096" s="95"/>
      <c r="N2096" s="95"/>
      <c r="O2096" s="95"/>
      <c r="P2096" s="95"/>
      <c r="Q2096" s="95"/>
      <c r="R2096" s="95"/>
      <c r="S2096" s="95"/>
      <c r="T2096" s="95"/>
      <c r="U2096" s="95"/>
      <c r="V2096" s="95"/>
      <c r="W2096" s="95"/>
      <c r="X2096" s="95"/>
      <c r="Y2096" s="95"/>
      <c r="Z2096" s="95"/>
      <c r="AA2096" s="95"/>
      <c r="AB2096" s="95"/>
      <c r="AC2096" s="95"/>
      <c r="AD2096" s="95"/>
      <c r="AE2096" s="95"/>
      <c r="AF2096" s="95"/>
      <c r="AG2096" s="95"/>
      <c r="AH2096" s="316"/>
    </row>
    <row r="2097" spans="4:34">
      <c r="D2097" s="95"/>
      <c r="E2097" s="198"/>
      <c r="F2097" s="95"/>
      <c r="G2097" s="95"/>
      <c r="H2097" s="95"/>
      <c r="I2097" s="95"/>
      <c r="J2097" s="95"/>
      <c r="K2097" s="95"/>
      <c r="L2097" s="95"/>
      <c r="M2097" s="95"/>
      <c r="N2097" s="95"/>
      <c r="O2097" s="95"/>
      <c r="P2097" s="95"/>
      <c r="Q2097" s="95"/>
      <c r="R2097" s="95"/>
      <c r="S2097" s="95"/>
      <c r="T2097" s="95"/>
      <c r="U2097" s="95"/>
      <c r="V2097" s="95"/>
      <c r="W2097" s="95"/>
      <c r="X2097" s="95"/>
      <c r="Y2097" s="95"/>
      <c r="Z2097" s="95"/>
      <c r="AA2097" s="95"/>
      <c r="AB2097" s="95"/>
      <c r="AC2097" s="95"/>
      <c r="AD2097" s="95"/>
      <c r="AE2097" s="95"/>
      <c r="AF2097" s="95"/>
      <c r="AG2097" s="95"/>
      <c r="AH2097" s="316"/>
    </row>
    <row r="2098" spans="4:34">
      <c r="D2098" s="95"/>
      <c r="E2098" s="198"/>
      <c r="F2098" s="95"/>
      <c r="G2098" s="95"/>
      <c r="H2098" s="95"/>
      <c r="I2098" s="95"/>
      <c r="J2098" s="95"/>
      <c r="K2098" s="95"/>
      <c r="L2098" s="95"/>
      <c r="M2098" s="95"/>
      <c r="N2098" s="95"/>
      <c r="O2098" s="95"/>
      <c r="P2098" s="95"/>
      <c r="Q2098" s="95"/>
      <c r="R2098" s="95"/>
      <c r="S2098" s="95"/>
      <c r="T2098" s="95"/>
      <c r="U2098" s="95"/>
      <c r="V2098" s="95"/>
      <c r="W2098" s="95"/>
      <c r="X2098" s="95"/>
      <c r="Y2098" s="95"/>
      <c r="Z2098" s="95"/>
      <c r="AA2098" s="95"/>
      <c r="AB2098" s="95"/>
      <c r="AC2098" s="95"/>
      <c r="AD2098" s="95"/>
      <c r="AE2098" s="95"/>
      <c r="AF2098" s="95"/>
      <c r="AG2098" s="95"/>
      <c r="AH2098" s="316"/>
    </row>
    <row r="2099" spans="4:34">
      <c r="D2099" s="95"/>
      <c r="E2099" s="198"/>
      <c r="F2099" s="95"/>
      <c r="G2099" s="95"/>
      <c r="H2099" s="95"/>
      <c r="I2099" s="95"/>
      <c r="J2099" s="95"/>
      <c r="K2099" s="95"/>
      <c r="L2099" s="95"/>
      <c r="M2099" s="95"/>
      <c r="N2099" s="95"/>
      <c r="O2099" s="95"/>
      <c r="P2099" s="95"/>
      <c r="Q2099" s="95"/>
      <c r="R2099" s="95"/>
      <c r="S2099" s="95"/>
      <c r="T2099" s="95"/>
      <c r="U2099" s="95"/>
      <c r="V2099" s="95"/>
      <c r="W2099" s="95"/>
      <c r="X2099" s="95"/>
      <c r="Y2099" s="95"/>
      <c r="Z2099" s="95"/>
      <c r="AA2099" s="95"/>
      <c r="AB2099" s="95"/>
      <c r="AC2099" s="95"/>
      <c r="AD2099" s="95"/>
      <c r="AE2099" s="95"/>
      <c r="AF2099" s="95"/>
      <c r="AG2099" s="95"/>
      <c r="AH2099" s="316"/>
    </row>
    <row r="2100" spans="4:34">
      <c r="D2100" s="95"/>
      <c r="E2100" s="198"/>
      <c r="F2100" s="95"/>
      <c r="G2100" s="95"/>
      <c r="H2100" s="95"/>
      <c r="I2100" s="95"/>
      <c r="J2100" s="95"/>
      <c r="K2100" s="95"/>
      <c r="L2100" s="95"/>
      <c r="M2100" s="95"/>
      <c r="N2100" s="95"/>
      <c r="O2100" s="95"/>
      <c r="P2100" s="95"/>
      <c r="Q2100" s="95"/>
      <c r="R2100" s="95"/>
      <c r="S2100" s="95"/>
      <c r="T2100" s="95"/>
      <c r="U2100" s="95"/>
      <c r="V2100" s="95"/>
      <c r="W2100" s="95"/>
      <c r="X2100" s="95"/>
      <c r="Y2100" s="95"/>
      <c r="Z2100" s="95"/>
      <c r="AA2100" s="95"/>
      <c r="AB2100" s="95"/>
      <c r="AC2100" s="95"/>
      <c r="AD2100" s="95"/>
      <c r="AE2100" s="95"/>
      <c r="AF2100" s="95"/>
      <c r="AG2100" s="95"/>
      <c r="AH2100" s="316"/>
    </row>
    <row r="2101" spans="4:34">
      <c r="D2101" s="95"/>
      <c r="E2101" s="198"/>
      <c r="F2101" s="95"/>
      <c r="G2101" s="95"/>
      <c r="H2101" s="95"/>
      <c r="I2101" s="95"/>
      <c r="J2101" s="95"/>
      <c r="K2101" s="95"/>
      <c r="L2101" s="95"/>
      <c r="M2101" s="95"/>
      <c r="N2101" s="95"/>
      <c r="O2101" s="95"/>
      <c r="P2101" s="95"/>
      <c r="Q2101" s="95"/>
      <c r="R2101" s="95"/>
      <c r="S2101" s="95"/>
      <c r="T2101" s="95"/>
      <c r="U2101" s="95"/>
      <c r="V2101" s="95"/>
      <c r="W2101" s="95"/>
      <c r="X2101" s="95"/>
      <c r="Y2101" s="95"/>
      <c r="Z2101" s="95"/>
      <c r="AA2101" s="95"/>
      <c r="AB2101" s="95"/>
      <c r="AC2101" s="95"/>
      <c r="AD2101" s="95"/>
      <c r="AE2101" s="95"/>
      <c r="AF2101" s="95"/>
      <c r="AG2101" s="95"/>
      <c r="AH2101" s="316"/>
    </row>
    <row r="2102" spans="4:34">
      <c r="D2102" s="95"/>
      <c r="E2102" s="198"/>
      <c r="F2102" s="95"/>
      <c r="G2102" s="95"/>
      <c r="H2102" s="95"/>
      <c r="I2102" s="95"/>
      <c r="J2102" s="95"/>
      <c r="K2102" s="95"/>
      <c r="L2102" s="95"/>
      <c r="M2102" s="95"/>
      <c r="N2102" s="95"/>
      <c r="O2102" s="95"/>
      <c r="P2102" s="95"/>
      <c r="Q2102" s="95"/>
      <c r="R2102" s="95"/>
      <c r="S2102" s="95"/>
      <c r="T2102" s="95"/>
      <c r="U2102" s="95"/>
      <c r="V2102" s="95"/>
      <c r="W2102" s="95"/>
      <c r="X2102" s="95"/>
      <c r="Y2102" s="95"/>
      <c r="Z2102" s="95"/>
      <c r="AA2102" s="95"/>
      <c r="AB2102" s="95"/>
      <c r="AC2102" s="95"/>
      <c r="AD2102" s="95"/>
      <c r="AE2102" s="95"/>
      <c r="AF2102" s="95"/>
      <c r="AG2102" s="95"/>
      <c r="AH2102" s="316"/>
    </row>
    <row r="2103" spans="4:34">
      <c r="D2103" s="95"/>
      <c r="E2103" s="198"/>
      <c r="F2103" s="95"/>
      <c r="G2103" s="95"/>
      <c r="H2103" s="95"/>
      <c r="I2103" s="95"/>
      <c r="J2103" s="95"/>
      <c r="K2103" s="95"/>
      <c r="L2103" s="95"/>
      <c r="M2103" s="95"/>
      <c r="N2103" s="95"/>
      <c r="O2103" s="95"/>
      <c r="P2103" s="95"/>
      <c r="Q2103" s="95"/>
      <c r="R2103" s="95"/>
      <c r="S2103" s="95"/>
      <c r="T2103" s="95"/>
      <c r="U2103" s="95"/>
      <c r="V2103" s="95"/>
      <c r="W2103" s="95"/>
      <c r="X2103" s="95"/>
      <c r="Y2103" s="95"/>
      <c r="Z2103" s="95"/>
      <c r="AA2103" s="95"/>
      <c r="AB2103" s="95"/>
      <c r="AC2103" s="95"/>
      <c r="AD2103" s="95"/>
      <c r="AE2103" s="95"/>
      <c r="AF2103" s="95"/>
      <c r="AG2103" s="95"/>
      <c r="AH2103" s="316"/>
    </row>
    <row r="2104" spans="4:34">
      <c r="D2104" s="95"/>
      <c r="E2104" s="198"/>
      <c r="F2104" s="95"/>
      <c r="G2104" s="95"/>
      <c r="H2104" s="95"/>
      <c r="I2104" s="95"/>
      <c r="J2104" s="95"/>
      <c r="K2104" s="95"/>
      <c r="L2104" s="95"/>
      <c r="M2104" s="95"/>
      <c r="N2104" s="95"/>
      <c r="O2104" s="95"/>
      <c r="P2104" s="95"/>
      <c r="Q2104" s="95"/>
      <c r="R2104" s="95"/>
      <c r="S2104" s="95"/>
      <c r="T2104" s="95"/>
      <c r="U2104" s="95"/>
      <c r="V2104" s="95"/>
      <c r="W2104" s="95"/>
      <c r="X2104" s="95"/>
      <c r="Y2104" s="95"/>
      <c r="Z2104" s="95"/>
      <c r="AA2104" s="95"/>
      <c r="AB2104" s="95"/>
      <c r="AC2104" s="95"/>
      <c r="AD2104" s="95"/>
      <c r="AE2104" s="95"/>
      <c r="AF2104" s="95"/>
      <c r="AG2104" s="95"/>
      <c r="AH2104" s="316"/>
    </row>
    <row r="2105" spans="4:34">
      <c r="D2105" s="95"/>
      <c r="E2105" s="198"/>
      <c r="F2105" s="95"/>
      <c r="G2105" s="95"/>
      <c r="H2105" s="95"/>
      <c r="I2105" s="95"/>
      <c r="J2105" s="95"/>
      <c r="K2105" s="95"/>
      <c r="L2105" s="95"/>
      <c r="M2105" s="95"/>
      <c r="N2105" s="95"/>
      <c r="O2105" s="95"/>
      <c r="P2105" s="95"/>
      <c r="Q2105" s="95"/>
      <c r="R2105" s="95"/>
      <c r="S2105" s="95"/>
      <c r="T2105" s="95"/>
      <c r="U2105" s="95"/>
      <c r="V2105" s="95"/>
      <c r="W2105" s="95"/>
      <c r="X2105" s="95"/>
      <c r="Y2105" s="95"/>
      <c r="Z2105" s="95"/>
      <c r="AA2105" s="95"/>
      <c r="AB2105" s="95"/>
      <c r="AC2105" s="95"/>
      <c r="AD2105" s="95"/>
      <c r="AE2105" s="95"/>
      <c r="AF2105" s="95"/>
      <c r="AG2105" s="95"/>
      <c r="AH2105" s="316"/>
    </row>
    <row r="2106" spans="4:34">
      <c r="D2106" s="95"/>
      <c r="E2106" s="198"/>
      <c r="F2106" s="95"/>
      <c r="G2106" s="95"/>
      <c r="H2106" s="95"/>
      <c r="I2106" s="95"/>
      <c r="J2106" s="95"/>
      <c r="K2106" s="95"/>
      <c r="L2106" s="95"/>
      <c r="M2106" s="95"/>
      <c r="N2106" s="95"/>
      <c r="O2106" s="95"/>
      <c r="P2106" s="95"/>
      <c r="Q2106" s="95"/>
      <c r="R2106" s="95"/>
      <c r="S2106" s="95"/>
      <c r="T2106" s="95"/>
      <c r="U2106" s="95"/>
      <c r="V2106" s="95"/>
      <c r="W2106" s="95"/>
      <c r="X2106" s="95"/>
      <c r="Y2106" s="95"/>
      <c r="Z2106" s="95"/>
      <c r="AA2106" s="95"/>
      <c r="AB2106" s="95"/>
      <c r="AC2106" s="95"/>
      <c r="AD2106" s="95"/>
      <c r="AE2106" s="95"/>
      <c r="AF2106" s="95"/>
      <c r="AG2106" s="95"/>
      <c r="AH2106" s="316"/>
    </row>
    <row r="2107" spans="4:34">
      <c r="D2107" s="95"/>
      <c r="E2107" s="198"/>
      <c r="F2107" s="95"/>
      <c r="G2107" s="95"/>
      <c r="H2107" s="95"/>
      <c r="I2107" s="95"/>
      <c r="J2107" s="95"/>
      <c r="K2107" s="95"/>
      <c r="L2107" s="95"/>
      <c r="M2107" s="95"/>
      <c r="N2107" s="95"/>
      <c r="O2107" s="95"/>
      <c r="P2107" s="95"/>
      <c r="Q2107" s="95"/>
      <c r="R2107" s="95"/>
      <c r="S2107" s="95"/>
      <c r="T2107" s="95"/>
      <c r="U2107" s="95"/>
      <c r="V2107" s="95"/>
      <c r="W2107" s="95"/>
      <c r="X2107" s="95"/>
      <c r="Y2107" s="95"/>
      <c r="Z2107" s="95"/>
      <c r="AA2107" s="95"/>
      <c r="AB2107" s="95"/>
      <c r="AC2107" s="95"/>
      <c r="AD2107" s="95"/>
      <c r="AE2107" s="95"/>
      <c r="AF2107" s="95"/>
      <c r="AG2107" s="95"/>
      <c r="AH2107" s="316"/>
    </row>
    <row r="2108" spans="4:34">
      <c r="D2108" s="95"/>
      <c r="E2108" s="198"/>
      <c r="F2108" s="95"/>
      <c r="G2108" s="95"/>
      <c r="H2108" s="95"/>
      <c r="I2108" s="95"/>
      <c r="J2108" s="95"/>
      <c r="K2108" s="95"/>
      <c r="L2108" s="95"/>
      <c r="M2108" s="95"/>
      <c r="N2108" s="95"/>
      <c r="O2108" s="95"/>
      <c r="P2108" s="95"/>
      <c r="Q2108" s="95"/>
      <c r="R2108" s="95"/>
      <c r="S2108" s="95"/>
      <c r="T2108" s="95"/>
      <c r="U2108" s="95"/>
      <c r="V2108" s="95"/>
      <c r="W2108" s="95"/>
      <c r="X2108" s="95"/>
      <c r="Y2108" s="95"/>
      <c r="Z2108" s="95"/>
      <c r="AA2108" s="95"/>
      <c r="AB2108" s="95"/>
      <c r="AC2108" s="95"/>
      <c r="AD2108" s="95"/>
      <c r="AE2108" s="95"/>
      <c r="AF2108" s="95"/>
      <c r="AG2108" s="95"/>
      <c r="AH2108" s="316"/>
    </row>
    <row r="2109" spans="4:34">
      <c r="D2109" s="95"/>
      <c r="E2109" s="198"/>
      <c r="F2109" s="95"/>
      <c r="G2109" s="95"/>
      <c r="H2109" s="95"/>
      <c r="I2109" s="95"/>
      <c r="J2109" s="95"/>
      <c r="K2109" s="95"/>
      <c r="L2109" s="95"/>
      <c r="M2109" s="95"/>
      <c r="N2109" s="95"/>
      <c r="O2109" s="95"/>
      <c r="P2109" s="95"/>
      <c r="Q2109" s="95"/>
      <c r="R2109" s="95"/>
      <c r="S2109" s="95"/>
      <c r="T2109" s="95"/>
      <c r="U2109" s="95"/>
      <c r="V2109" s="95"/>
      <c r="W2109" s="95"/>
      <c r="X2109" s="95"/>
      <c r="Y2109" s="95"/>
      <c r="Z2109" s="95"/>
      <c r="AA2109" s="95"/>
      <c r="AB2109" s="95"/>
      <c r="AC2109" s="95"/>
      <c r="AD2109" s="95"/>
      <c r="AE2109" s="95"/>
      <c r="AF2109" s="95"/>
      <c r="AG2109" s="95"/>
      <c r="AH2109" s="316"/>
    </row>
    <row r="2110" spans="4:34">
      <c r="D2110" s="95"/>
      <c r="E2110" s="198"/>
      <c r="F2110" s="95"/>
      <c r="G2110" s="95"/>
      <c r="H2110" s="95"/>
      <c r="I2110" s="95"/>
      <c r="J2110" s="95"/>
      <c r="K2110" s="95"/>
      <c r="L2110" s="95"/>
      <c r="M2110" s="95"/>
      <c r="N2110" s="95"/>
      <c r="O2110" s="95"/>
      <c r="P2110" s="95"/>
      <c r="Q2110" s="95"/>
      <c r="R2110" s="95"/>
      <c r="S2110" s="95"/>
      <c r="T2110" s="95"/>
      <c r="U2110" s="95"/>
      <c r="V2110" s="95"/>
      <c r="W2110" s="95"/>
      <c r="X2110" s="95"/>
      <c r="Y2110" s="95"/>
      <c r="Z2110" s="95"/>
      <c r="AA2110" s="95"/>
      <c r="AB2110" s="95"/>
      <c r="AC2110" s="95"/>
      <c r="AD2110" s="95"/>
      <c r="AE2110" s="95"/>
      <c r="AF2110" s="95"/>
      <c r="AG2110" s="95"/>
      <c r="AH2110" s="316"/>
    </row>
    <row r="2111" spans="4:34">
      <c r="D2111" s="95"/>
      <c r="E2111" s="198"/>
      <c r="F2111" s="95"/>
      <c r="G2111" s="95"/>
      <c r="H2111" s="95"/>
      <c r="I2111" s="95"/>
      <c r="J2111" s="95"/>
      <c r="K2111" s="95"/>
      <c r="L2111" s="95"/>
      <c r="M2111" s="95"/>
      <c r="N2111" s="95"/>
      <c r="O2111" s="95"/>
      <c r="P2111" s="95"/>
      <c r="Q2111" s="95"/>
      <c r="R2111" s="95"/>
      <c r="S2111" s="95"/>
      <c r="T2111" s="95"/>
      <c r="U2111" s="95"/>
      <c r="V2111" s="95"/>
      <c r="W2111" s="95"/>
      <c r="X2111" s="95"/>
      <c r="Y2111" s="95"/>
      <c r="Z2111" s="95"/>
      <c r="AA2111" s="95"/>
      <c r="AB2111" s="95"/>
      <c r="AC2111" s="95"/>
      <c r="AD2111" s="95"/>
      <c r="AE2111" s="95"/>
      <c r="AF2111" s="95"/>
      <c r="AG2111" s="95"/>
      <c r="AH2111" s="316"/>
    </row>
    <row r="2112" spans="4:34">
      <c r="D2112" s="95"/>
      <c r="E2112" s="198"/>
      <c r="F2112" s="95"/>
      <c r="G2112" s="95"/>
      <c r="H2112" s="95"/>
      <c r="I2112" s="95"/>
      <c r="J2112" s="95"/>
      <c r="K2112" s="95"/>
      <c r="L2112" s="95"/>
      <c r="M2112" s="95"/>
      <c r="N2112" s="95"/>
      <c r="O2112" s="95"/>
      <c r="P2112" s="95"/>
      <c r="Q2112" s="95"/>
      <c r="R2112" s="95"/>
      <c r="S2112" s="95"/>
      <c r="T2112" s="95"/>
      <c r="U2112" s="95"/>
      <c r="V2112" s="95"/>
      <c r="W2112" s="95"/>
      <c r="X2112" s="95"/>
      <c r="Y2112" s="95"/>
      <c r="Z2112" s="95"/>
      <c r="AA2112" s="95"/>
      <c r="AB2112" s="95"/>
      <c r="AC2112" s="95"/>
      <c r="AD2112" s="95"/>
      <c r="AE2112" s="95"/>
      <c r="AF2112" s="95"/>
      <c r="AG2112" s="95"/>
      <c r="AH2112" s="316"/>
    </row>
    <row r="2113" spans="4:34">
      <c r="D2113" s="95"/>
      <c r="E2113" s="198"/>
      <c r="F2113" s="95"/>
      <c r="G2113" s="95"/>
      <c r="H2113" s="95"/>
      <c r="I2113" s="95"/>
      <c r="J2113" s="95"/>
      <c r="K2113" s="95"/>
      <c r="L2113" s="95"/>
      <c r="M2113" s="95"/>
      <c r="N2113" s="95"/>
      <c r="O2113" s="95"/>
      <c r="P2113" s="95"/>
      <c r="Q2113" s="95"/>
      <c r="R2113" s="95"/>
      <c r="S2113" s="95"/>
      <c r="T2113" s="95"/>
      <c r="U2113" s="95"/>
      <c r="V2113" s="95"/>
      <c r="W2113" s="95"/>
      <c r="X2113" s="95"/>
      <c r="Y2113" s="95"/>
      <c r="Z2113" s="95"/>
      <c r="AA2113" s="95"/>
      <c r="AB2113" s="95"/>
      <c r="AC2113" s="95"/>
      <c r="AD2113" s="95"/>
      <c r="AE2113" s="95"/>
      <c r="AF2113" s="95"/>
      <c r="AG2113" s="95"/>
      <c r="AH2113" s="316"/>
    </row>
    <row r="2114" spans="4:34">
      <c r="D2114" s="95"/>
      <c r="E2114" s="198"/>
      <c r="F2114" s="95"/>
      <c r="G2114" s="95"/>
      <c r="H2114" s="95"/>
      <c r="I2114" s="95"/>
      <c r="J2114" s="95"/>
      <c r="K2114" s="95"/>
      <c r="L2114" s="95"/>
      <c r="M2114" s="95"/>
      <c r="N2114" s="95"/>
      <c r="O2114" s="95"/>
      <c r="P2114" s="95"/>
      <c r="Q2114" s="95"/>
      <c r="R2114" s="95"/>
      <c r="S2114" s="95"/>
      <c r="T2114" s="95"/>
      <c r="U2114" s="95"/>
      <c r="V2114" s="95"/>
      <c r="W2114" s="95"/>
      <c r="X2114" s="95"/>
      <c r="Y2114" s="95"/>
      <c r="Z2114" s="95"/>
      <c r="AA2114" s="95"/>
      <c r="AB2114" s="95"/>
      <c r="AC2114" s="95"/>
      <c r="AD2114" s="95"/>
      <c r="AE2114" s="95"/>
      <c r="AF2114" s="95"/>
      <c r="AG2114" s="95"/>
      <c r="AH2114" s="316"/>
    </row>
    <row r="2115" spans="4:34">
      <c r="D2115" s="95"/>
      <c r="E2115" s="198"/>
      <c r="F2115" s="95"/>
      <c r="G2115" s="95"/>
      <c r="H2115" s="95"/>
      <c r="I2115" s="95"/>
      <c r="J2115" s="95"/>
      <c r="K2115" s="95"/>
      <c r="L2115" s="95"/>
      <c r="M2115" s="95"/>
      <c r="N2115" s="95"/>
      <c r="O2115" s="95"/>
      <c r="P2115" s="95"/>
      <c r="Q2115" s="95"/>
      <c r="R2115" s="95"/>
      <c r="S2115" s="95"/>
      <c r="T2115" s="95"/>
      <c r="U2115" s="95"/>
      <c r="V2115" s="95"/>
      <c r="W2115" s="95"/>
      <c r="X2115" s="95"/>
      <c r="Y2115" s="95"/>
      <c r="Z2115" s="95"/>
      <c r="AA2115" s="95"/>
      <c r="AB2115" s="95"/>
      <c r="AC2115" s="95"/>
      <c r="AD2115" s="95"/>
      <c r="AE2115" s="95"/>
      <c r="AF2115" s="95"/>
      <c r="AG2115" s="95"/>
      <c r="AH2115" s="316"/>
    </row>
    <row r="2116" spans="4:34">
      <c r="D2116" s="95"/>
      <c r="E2116" s="198"/>
      <c r="F2116" s="95"/>
      <c r="G2116" s="95"/>
      <c r="H2116" s="95"/>
      <c r="I2116" s="95"/>
      <c r="J2116" s="95"/>
      <c r="K2116" s="95"/>
      <c r="L2116" s="95"/>
      <c r="M2116" s="95"/>
      <c r="N2116" s="95"/>
      <c r="O2116" s="95"/>
      <c r="P2116" s="95"/>
      <c r="Q2116" s="95"/>
      <c r="R2116" s="95"/>
      <c r="S2116" s="95"/>
      <c r="T2116" s="95"/>
      <c r="U2116" s="95"/>
      <c r="V2116" s="95"/>
      <c r="W2116" s="95"/>
      <c r="X2116" s="95"/>
      <c r="Y2116" s="95"/>
      <c r="Z2116" s="95"/>
      <c r="AA2116" s="95"/>
      <c r="AB2116" s="95"/>
      <c r="AC2116" s="95"/>
      <c r="AD2116" s="95"/>
      <c r="AE2116" s="95"/>
      <c r="AF2116" s="95"/>
      <c r="AG2116" s="95"/>
      <c r="AH2116" s="316"/>
    </row>
    <row r="2117" spans="4:34">
      <c r="D2117" s="95"/>
      <c r="E2117" s="198"/>
      <c r="F2117" s="95"/>
      <c r="G2117" s="95"/>
      <c r="H2117" s="95"/>
      <c r="I2117" s="95"/>
      <c r="J2117" s="95"/>
      <c r="K2117" s="95"/>
      <c r="L2117" s="95"/>
      <c r="M2117" s="95"/>
      <c r="N2117" s="95"/>
      <c r="O2117" s="95"/>
      <c r="P2117" s="95"/>
      <c r="Q2117" s="95"/>
      <c r="R2117" s="95"/>
      <c r="S2117" s="95"/>
      <c r="T2117" s="95"/>
      <c r="U2117" s="95"/>
      <c r="V2117" s="95"/>
      <c r="W2117" s="95"/>
      <c r="X2117" s="95"/>
      <c r="Y2117" s="95"/>
      <c r="Z2117" s="95"/>
      <c r="AA2117" s="95"/>
      <c r="AB2117" s="95"/>
      <c r="AC2117" s="95"/>
      <c r="AD2117" s="95"/>
      <c r="AE2117" s="95"/>
      <c r="AF2117" s="95"/>
      <c r="AG2117" s="95"/>
      <c r="AH2117" s="316"/>
    </row>
    <row r="2118" spans="4:34">
      <c r="D2118" s="95"/>
      <c r="E2118" s="198"/>
      <c r="F2118" s="95"/>
      <c r="G2118" s="95"/>
      <c r="H2118" s="95"/>
      <c r="I2118" s="95"/>
      <c r="J2118" s="95"/>
      <c r="K2118" s="95"/>
      <c r="L2118" s="95"/>
      <c r="M2118" s="95"/>
      <c r="N2118" s="95"/>
      <c r="O2118" s="95"/>
      <c r="P2118" s="95"/>
      <c r="Q2118" s="95"/>
      <c r="R2118" s="95"/>
      <c r="S2118" s="95"/>
      <c r="T2118" s="95"/>
      <c r="U2118" s="95"/>
      <c r="V2118" s="95"/>
      <c r="W2118" s="95"/>
      <c r="X2118" s="95"/>
      <c r="Y2118" s="95"/>
      <c r="Z2118" s="95"/>
      <c r="AA2118" s="95"/>
      <c r="AB2118" s="95"/>
      <c r="AC2118" s="95"/>
      <c r="AD2118" s="95"/>
      <c r="AE2118" s="95"/>
      <c r="AF2118" s="95"/>
      <c r="AG2118" s="95"/>
      <c r="AH2118" s="316"/>
    </row>
    <row r="2119" spans="4:34">
      <c r="D2119" s="95"/>
      <c r="E2119" s="198"/>
      <c r="F2119" s="95"/>
      <c r="G2119" s="95"/>
      <c r="H2119" s="95"/>
      <c r="I2119" s="95"/>
      <c r="J2119" s="95"/>
      <c r="K2119" s="95"/>
      <c r="L2119" s="95"/>
      <c r="M2119" s="95"/>
      <c r="N2119" s="95"/>
      <c r="O2119" s="95"/>
      <c r="P2119" s="95"/>
      <c r="Q2119" s="95"/>
      <c r="R2119" s="95"/>
      <c r="S2119" s="95"/>
      <c r="T2119" s="95"/>
      <c r="U2119" s="95"/>
      <c r="V2119" s="95"/>
      <c r="W2119" s="95"/>
      <c r="X2119" s="95"/>
      <c r="Y2119" s="95"/>
      <c r="Z2119" s="95"/>
      <c r="AA2119" s="95"/>
      <c r="AB2119" s="95"/>
      <c r="AC2119" s="95"/>
      <c r="AD2119" s="95"/>
      <c r="AE2119" s="95"/>
      <c r="AF2119" s="95"/>
      <c r="AG2119" s="95"/>
      <c r="AH2119" s="316"/>
    </row>
    <row r="2120" spans="4:34">
      <c r="D2120" s="95"/>
      <c r="E2120" s="198"/>
      <c r="F2120" s="95"/>
      <c r="G2120" s="95"/>
      <c r="H2120" s="95"/>
      <c r="I2120" s="95"/>
      <c r="J2120" s="95"/>
      <c r="K2120" s="95"/>
      <c r="L2120" s="95"/>
      <c r="M2120" s="95"/>
      <c r="N2120" s="95"/>
      <c r="O2120" s="95"/>
      <c r="P2120" s="95"/>
      <c r="Q2120" s="95"/>
      <c r="R2120" s="95"/>
      <c r="S2120" s="95"/>
      <c r="T2120" s="95"/>
      <c r="U2120" s="95"/>
      <c r="V2120" s="95"/>
      <c r="W2120" s="95"/>
      <c r="X2120" s="95"/>
      <c r="Y2120" s="95"/>
      <c r="Z2120" s="95"/>
      <c r="AA2120" s="95"/>
      <c r="AB2120" s="95"/>
      <c r="AC2120" s="95"/>
      <c r="AD2120" s="95"/>
      <c r="AE2120" s="95"/>
      <c r="AF2120" s="95"/>
      <c r="AG2120" s="95"/>
      <c r="AH2120" s="316"/>
    </row>
    <row r="2121" spans="4:34">
      <c r="D2121" s="95"/>
      <c r="E2121" s="198"/>
      <c r="F2121" s="95"/>
      <c r="G2121" s="95"/>
      <c r="H2121" s="95"/>
      <c r="I2121" s="95"/>
      <c r="J2121" s="95"/>
      <c r="K2121" s="95"/>
      <c r="L2121" s="95"/>
      <c r="M2121" s="95"/>
      <c r="N2121" s="95"/>
      <c r="O2121" s="95"/>
      <c r="P2121" s="95"/>
      <c r="Q2121" s="95"/>
      <c r="R2121" s="95"/>
      <c r="S2121" s="95"/>
      <c r="T2121" s="95"/>
      <c r="U2121" s="95"/>
      <c r="V2121" s="95"/>
      <c r="W2121" s="95"/>
      <c r="X2121" s="95"/>
      <c r="Y2121" s="95"/>
      <c r="Z2121" s="95"/>
      <c r="AA2121" s="95"/>
      <c r="AB2121" s="95"/>
      <c r="AC2121" s="95"/>
      <c r="AD2121" s="95"/>
      <c r="AE2121" s="95"/>
      <c r="AF2121" s="95"/>
      <c r="AG2121" s="95"/>
      <c r="AH2121" s="316"/>
    </row>
    <row r="2122" spans="4:34">
      <c r="D2122" s="95"/>
      <c r="E2122" s="198"/>
      <c r="F2122" s="95"/>
      <c r="G2122" s="95"/>
      <c r="H2122" s="95"/>
      <c r="I2122" s="95"/>
      <c r="J2122" s="95"/>
      <c r="K2122" s="95"/>
      <c r="L2122" s="95"/>
      <c r="M2122" s="95"/>
      <c r="N2122" s="95"/>
      <c r="O2122" s="95"/>
      <c r="P2122" s="95"/>
      <c r="Q2122" s="95"/>
      <c r="R2122" s="95"/>
      <c r="S2122" s="95"/>
      <c r="T2122" s="95"/>
      <c r="U2122" s="95"/>
      <c r="V2122" s="95"/>
      <c r="W2122" s="95"/>
      <c r="X2122" s="95"/>
      <c r="Y2122" s="95"/>
      <c r="Z2122" s="95"/>
      <c r="AA2122" s="95"/>
      <c r="AB2122" s="95"/>
      <c r="AC2122" s="95"/>
      <c r="AD2122" s="95"/>
      <c r="AE2122" s="95"/>
      <c r="AF2122" s="95"/>
      <c r="AG2122" s="95"/>
      <c r="AH2122" s="316"/>
    </row>
    <row r="2123" spans="4:34">
      <c r="D2123" s="95"/>
      <c r="E2123" s="198"/>
      <c r="F2123" s="95"/>
      <c r="G2123" s="95"/>
      <c r="H2123" s="95"/>
      <c r="I2123" s="95"/>
      <c r="J2123" s="95"/>
      <c r="K2123" s="95"/>
      <c r="L2123" s="95"/>
      <c r="M2123" s="95"/>
      <c r="N2123" s="95"/>
      <c r="O2123" s="95"/>
      <c r="P2123" s="95"/>
      <c r="Q2123" s="95"/>
      <c r="R2123" s="95"/>
      <c r="S2123" s="95"/>
      <c r="T2123" s="95"/>
      <c r="U2123" s="95"/>
      <c r="V2123" s="95"/>
      <c r="W2123" s="95"/>
      <c r="X2123" s="95"/>
      <c r="Y2123" s="95"/>
      <c r="Z2123" s="95"/>
      <c r="AA2123" s="95"/>
      <c r="AB2123" s="95"/>
      <c r="AC2123" s="95"/>
      <c r="AD2123" s="95"/>
      <c r="AE2123" s="95"/>
      <c r="AF2123" s="95"/>
      <c r="AG2123" s="95"/>
      <c r="AH2123" s="316"/>
    </row>
    <row r="2124" spans="4:34">
      <c r="D2124" s="95"/>
      <c r="E2124" s="198"/>
      <c r="F2124" s="95"/>
      <c r="G2124" s="95"/>
      <c r="H2124" s="95"/>
      <c r="I2124" s="95"/>
      <c r="J2124" s="95"/>
      <c r="K2124" s="95"/>
      <c r="L2124" s="95"/>
      <c r="M2124" s="95"/>
      <c r="N2124" s="95"/>
      <c r="O2124" s="95"/>
      <c r="P2124" s="95"/>
      <c r="Q2124" s="95"/>
      <c r="R2124" s="95"/>
      <c r="S2124" s="95"/>
      <c r="T2124" s="95"/>
      <c r="U2124" s="95"/>
      <c r="V2124" s="95"/>
      <c r="W2124" s="95"/>
      <c r="X2124" s="95"/>
      <c r="Y2124" s="95"/>
      <c r="Z2124" s="95"/>
      <c r="AA2124" s="95"/>
      <c r="AB2124" s="95"/>
      <c r="AC2124" s="95"/>
      <c r="AD2124" s="95"/>
      <c r="AE2124" s="95"/>
      <c r="AF2124" s="95"/>
      <c r="AG2124" s="95"/>
      <c r="AH2124" s="316"/>
    </row>
    <row r="2125" spans="4:34">
      <c r="D2125" s="95"/>
      <c r="E2125" s="198"/>
      <c r="F2125" s="95"/>
      <c r="G2125" s="95"/>
      <c r="H2125" s="95"/>
      <c r="I2125" s="95"/>
      <c r="J2125" s="95"/>
      <c r="K2125" s="95"/>
      <c r="L2125" s="95"/>
      <c r="M2125" s="95"/>
      <c r="N2125" s="95"/>
      <c r="O2125" s="95"/>
      <c r="P2125" s="95"/>
      <c r="Q2125" s="95"/>
      <c r="R2125" s="95"/>
      <c r="S2125" s="95"/>
      <c r="T2125" s="95"/>
      <c r="U2125" s="95"/>
      <c r="V2125" s="95"/>
      <c r="W2125" s="95"/>
      <c r="X2125" s="95"/>
      <c r="Y2125" s="95"/>
      <c r="Z2125" s="95"/>
      <c r="AA2125" s="95"/>
      <c r="AB2125" s="95"/>
      <c r="AC2125" s="95"/>
      <c r="AD2125" s="95"/>
      <c r="AE2125" s="95"/>
      <c r="AF2125" s="95"/>
      <c r="AG2125" s="95"/>
      <c r="AH2125" s="316"/>
    </row>
    <row r="2126" spans="4:34">
      <c r="D2126" s="95"/>
      <c r="E2126" s="198"/>
      <c r="F2126" s="95"/>
      <c r="G2126" s="95"/>
      <c r="H2126" s="95"/>
      <c r="I2126" s="95"/>
      <c r="J2126" s="95"/>
      <c r="K2126" s="95"/>
      <c r="L2126" s="95"/>
      <c r="M2126" s="95"/>
      <c r="N2126" s="95"/>
      <c r="O2126" s="95"/>
      <c r="P2126" s="95"/>
      <c r="Q2126" s="95"/>
      <c r="R2126" s="95"/>
      <c r="S2126" s="95"/>
      <c r="T2126" s="95"/>
      <c r="U2126" s="95"/>
      <c r="V2126" s="95"/>
      <c r="W2126" s="95"/>
      <c r="X2126" s="95"/>
      <c r="Y2126" s="95"/>
      <c r="Z2126" s="95"/>
      <c r="AA2126" s="95"/>
      <c r="AB2126" s="95"/>
      <c r="AC2126" s="95"/>
      <c r="AD2126" s="95"/>
      <c r="AE2126" s="95"/>
      <c r="AF2126" s="95"/>
      <c r="AG2126" s="95"/>
      <c r="AH2126" s="316"/>
    </row>
    <row r="2127" spans="4:34">
      <c r="D2127" s="95"/>
      <c r="E2127" s="198"/>
      <c r="F2127" s="95"/>
      <c r="G2127" s="95"/>
      <c r="H2127" s="95"/>
      <c r="I2127" s="95"/>
      <c r="J2127" s="95"/>
      <c r="K2127" s="95"/>
      <c r="L2127" s="95"/>
      <c r="M2127" s="95"/>
      <c r="N2127" s="95"/>
      <c r="O2127" s="95"/>
      <c r="P2127" s="95"/>
      <c r="Q2127" s="95"/>
      <c r="R2127" s="95"/>
      <c r="S2127" s="95"/>
      <c r="T2127" s="95"/>
      <c r="U2127" s="95"/>
      <c r="V2127" s="95"/>
      <c r="W2127" s="95"/>
      <c r="X2127" s="95"/>
      <c r="Y2127" s="95"/>
      <c r="Z2127" s="95"/>
      <c r="AA2127" s="95"/>
      <c r="AB2127" s="95"/>
      <c r="AC2127" s="95"/>
      <c r="AD2127" s="95"/>
      <c r="AE2127" s="95"/>
      <c r="AF2127" s="95"/>
      <c r="AG2127" s="95"/>
      <c r="AH2127" s="316"/>
    </row>
    <row r="2128" spans="4:34">
      <c r="D2128" s="95"/>
      <c r="E2128" s="198"/>
      <c r="F2128" s="95"/>
      <c r="G2128" s="95"/>
      <c r="H2128" s="95"/>
      <c r="I2128" s="95"/>
      <c r="J2128" s="95"/>
      <c r="K2128" s="95"/>
      <c r="L2128" s="95"/>
      <c r="M2128" s="95"/>
      <c r="N2128" s="95"/>
      <c r="O2128" s="95"/>
      <c r="P2128" s="95"/>
      <c r="Q2128" s="95"/>
      <c r="R2128" s="95"/>
      <c r="S2128" s="95"/>
      <c r="T2128" s="95"/>
      <c r="U2128" s="95"/>
      <c r="V2128" s="95"/>
      <c r="W2128" s="95"/>
      <c r="X2128" s="95"/>
      <c r="Y2128" s="95"/>
      <c r="Z2128" s="95"/>
      <c r="AA2128" s="95"/>
      <c r="AB2128" s="95"/>
      <c r="AC2128" s="95"/>
      <c r="AD2128" s="95"/>
      <c r="AE2128" s="95"/>
      <c r="AF2128" s="95"/>
      <c r="AG2128" s="95"/>
      <c r="AH2128" s="316"/>
    </row>
    <row r="2129" spans="4:34">
      <c r="D2129" s="95"/>
      <c r="E2129" s="198"/>
      <c r="F2129" s="95"/>
      <c r="G2129" s="95"/>
      <c r="H2129" s="95"/>
      <c r="I2129" s="95"/>
      <c r="J2129" s="95"/>
      <c r="K2129" s="95"/>
      <c r="L2129" s="95"/>
      <c r="M2129" s="95"/>
      <c r="N2129" s="95"/>
      <c r="O2129" s="95"/>
      <c r="P2129" s="95"/>
      <c r="Q2129" s="95"/>
      <c r="R2129" s="95"/>
      <c r="S2129" s="95"/>
      <c r="T2129" s="95"/>
      <c r="U2129" s="95"/>
      <c r="V2129" s="95"/>
      <c r="W2129" s="95"/>
      <c r="X2129" s="95"/>
      <c r="Y2129" s="95"/>
      <c r="Z2129" s="95"/>
      <c r="AA2129" s="95"/>
      <c r="AB2129" s="95"/>
      <c r="AC2129" s="95"/>
      <c r="AD2129" s="95"/>
      <c r="AE2129" s="95"/>
      <c r="AF2129" s="95"/>
      <c r="AG2129" s="95"/>
      <c r="AH2129" s="316"/>
    </row>
    <row r="2130" spans="4:34">
      <c r="D2130" s="95"/>
      <c r="E2130" s="198"/>
      <c r="F2130" s="95"/>
      <c r="G2130" s="95"/>
      <c r="H2130" s="95"/>
      <c r="I2130" s="95"/>
      <c r="J2130" s="95"/>
      <c r="K2130" s="95"/>
      <c r="L2130" s="95"/>
      <c r="M2130" s="95"/>
      <c r="N2130" s="95"/>
      <c r="O2130" s="95"/>
      <c r="P2130" s="95"/>
      <c r="Q2130" s="95"/>
      <c r="R2130" s="95"/>
      <c r="S2130" s="95"/>
      <c r="T2130" s="95"/>
      <c r="U2130" s="95"/>
      <c r="V2130" s="95"/>
      <c r="W2130" s="95"/>
      <c r="X2130" s="95"/>
      <c r="Y2130" s="95"/>
      <c r="Z2130" s="95"/>
      <c r="AA2130" s="95"/>
      <c r="AB2130" s="95"/>
      <c r="AC2130" s="95"/>
      <c r="AD2130" s="95"/>
      <c r="AE2130" s="95"/>
      <c r="AF2130" s="95"/>
      <c r="AG2130" s="95"/>
      <c r="AH2130" s="316"/>
    </row>
    <row r="2131" spans="4:34">
      <c r="D2131" s="95"/>
      <c r="E2131" s="198"/>
      <c r="F2131" s="95"/>
      <c r="G2131" s="95"/>
      <c r="H2131" s="95"/>
      <c r="I2131" s="95"/>
      <c r="J2131" s="95"/>
      <c r="K2131" s="95"/>
      <c r="L2131" s="95"/>
      <c r="M2131" s="95"/>
      <c r="N2131" s="95"/>
      <c r="O2131" s="95"/>
      <c r="P2131" s="95"/>
      <c r="Q2131" s="95"/>
      <c r="R2131" s="95"/>
      <c r="S2131" s="95"/>
      <c r="T2131" s="95"/>
      <c r="U2131" s="95"/>
      <c r="V2131" s="95"/>
      <c r="W2131" s="95"/>
      <c r="X2131" s="95"/>
      <c r="Y2131" s="95"/>
      <c r="Z2131" s="95"/>
      <c r="AA2131" s="95"/>
      <c r="AB2131" s="95"/>
      <c r="AC2131" s="95"/>
      <c r="AD2131" s="95"/>
      <c r="AE2131" s="95"/>
      <c r="AF2131" s="95"/>
      <c r="AG2131" s="95"/>
      <c r="AH2131" s="316"/>
    </row>
    <row r="2132" spans="4:34">
      <c r="D2132" s="95"/>
      <c r="E2132" s="198"/>
      <c r="F2132" s="95"/>
      <c r="G2132" s="95"/>
      <c r="H2132" s="95"/>
      <c r="I2132" s="95"/>
      <c r="J2132" s="95"/>
      <c r="K2132" s="95"/>
      <c r="L2132" s="95"/>
      <c r="M2132" s="95"/>
      <c r="N2132" s="95"/>
      <c r="O2132" s="95"/>
      <c r="P2132" s="95"/>
      <c r="Q2132" s="95"/>
      <c r="R2132" s="95"/>
      <c r="S2132" s="95"/>
      <c r="T2132" s="95"/>
      <c r="U2132" s="95"/>
      <c r="V2132" s="95"/>
      <c r="W2132" s="95"/>
      <c r="X2132" s="95"/>
      <c r="Y2132" s="95"/>
      <c r="Z2132" s="95"/>
      <c r="AA2132" s="95"/>
      <c r="AB2132" s="95"/>
      <c r="AC2132" s="95"/>
      <c r="AD2132" s="95"/>
      <c r="AE2132" s="95"/>
      <c r="AF2132" s="95"/>
      <c r="AG2132" s="95"/>
      <c r="AH2132" s="316"/>
    </row>
    <row r="2133" spans="4:34">
      <c r="D2133" s="95"/>
      <c r="E2133" s="198"/>
      <c r="F2133" s="95"/>
      <c r="G2133" s="95"/>
      <c r="H2133" s="95"/>
      <c r="I2133" s="95"/>
      <c r="J2133" s="95"/>
      <c r="K2133" s="95"/>
      <c r="L2133" s="95"/>
      <c r="M2133" s="95"/>
      <c r="N2133" s="95"/>
      <c r="O2133" s="95"/>
      <c r="P2133" s="95"/>
      <c r="Q2133" s="95"/>
      <c r="R2133" s="95"/>
      <c r="S2133" s="95"/>
      <c r="T2133" s="95"/>
      <c r="U2133" s="95"/>
      <c r="V2133" s="95"/>
      <c r="W2133" s="95"/>
      <c r="X2133" s="95"/>
      <c r="Y2133" s="95"/>
      <c r="Z2133" s="95"/>
      <c r="AA2133" s="95"/>
      <c r="AB2133" s="95"/>
      <c r="AC2133" s="95"/>
      <c r="AD2133" s="95"/>
      <c r="AE2133" s="95"/>
      <c r="AF2133" s="95"/>
      <c r="AG2133" s="95"/>
      <c r="AH2133" s="316"/>
    </row>
    <row r="2134" spans="4:34">
      <c r="D2134" s="95"/>
      <c r="E2134" s="198"/>
      <c r="F2134" s="95"/>
      <c r="G2134" s="95"/>
      <c r="H2134" s="95"/>
      <c r="I2134" s="95"/>
      <c r="J2134" s="95"/>
      <c r="K2134" s="95"/>
      <c r="L2134" s="95"/>
      <c r="M2134" s="95"/>
      <c r="N2134" s="95"/>
      <c r="O2134" s="95"/>
      <c r="P2134" s="95"/>
      <c r="Q2134" s="95"/>
      <c r="R2134" s="95"/>
      <c r="S2134" s="95"/>
      <c r="T2134" s="95"/>
      <c r="U2134" s="95"/>
      <c r="V2134" s="95"/>
      <c r="W2134" s="95"/>
      <c r="X2134" s="95"/>
      <c r="Y2134" s="95"/>
      <c r="Z2134" s="95"/>
      <c r="AA2134" s="95"/>
      <c r="AB2134" s="95"/>
      <c r="AC2134" s="95"/>
      <c r="AD2134" s="95"/>
      <c r="AE2134" s="95"/>
      <c r="AF2134" s="95"/>
      <c r="AG2134" s="95"/>
      <c r="AH2134" s="316"/>
    </row>
    <row r="2135" spans="4:34">
      <c r="D2135" s="95"/>
      <c r="E2135" s="198"/>
      <c r="F2135" s="95"/>
      <c r="G2135" s="95"/>
      <c r="H2135" s="95"/>
      <c r="I2135" s="95"/>
      <c r="J2135" s="95"/>
      <c r="K2135" s="95"/>
      <c r="L2135" s="95"/>
      <c r="M2135" s="95"/>
      <c r="N2135" s="95"/>
      <c r="O2135" s="95"/>
      <c r="P2135" s="95"/>
      <c r="Q2135" s="95"/>
      <c r="R2135" s="95"/>
      <c r="S2135" s="95"/>
      <c r="T2135" s="95"/>
      <c r="U2135" s="95"/>
      <c r="V2135" s="95"/>
      <c r="W2135" s="95"/>
      <c r="X2135" s="95"/>
      <c r="Y2135" s="95"/>
      <c r="Z2135" s="95"/>
      <c r="AA2135" s="95"/>
      <c r="AB2135" s="95"/>
      <c r="AC2135" s="95"/>
      <c r="AD2135" s="95"/>
      <c r="AE2135" s="95"/>
      <c r="AF2135" s="95"/>
      <c r="AG2135" s="95"/>
      <c r="AH2135" s="316"/>
    </row>
    <row r="2136" spans="4:34">
      <c r="D2136" s="95"/>
      <c r="E2136" s="198"/>
      <c r="F2136" s="95"/>
      <c r="G2136" s="95"/>
      <c r="H2136" s="95"/>
      <c r="I2136" s="95"/>
      <c r="J2136" s="95"/>
      <c r="K2136" s="95"/>
      <c r="L2136" s="95"/>
      <c r="M2136" s="95"/>
      <c r="N2136" s="95"/>
      <c r="O2136" s="95"/>
      <c r="P2136" s="95"/>
      <c r="Q2136" s="95"/>
      <c r="R2136" s="95"/>
      <c r="S2136" s="95"/>
      <c r="T2136" s="95"/>
      <c r="U2136" s="95"/>
      <c r="V2136" s="95"/>
      <c r="W2136" s="95"/>
      <c r="X2136" s="95"/>
      <c r="Y2136" s="95"/>
      <c r="Z2136" s="95"/>
      <c r="AA2136" s="95"/>
      <c r="AB2136" s="95"/>
      <c r="AC2136" s="95"/>
      <c r="AD2136" s="95"/>
      <c r="AE2136" s="95"/>
      <c r="AF2136" s="95"/>
      <c r="AG2136" s="95"/>
      <c r="AH2136" s="316"/>
    </row>
    <row r="2137" spans="4:34">
      <c r="D2137" s="95"/>
      <c r="E2137" s="198"/>
      <c r="F2137" s="95"/>
      <c r="G2137" s="95"/>
      <c r="H2137" s="95"/>
      <c r="I2137" s="95"/>
      <c r="J2137" s="95"/>
      <c r="K2137" s="95"/>
      <c r="L2137" s="95"/>
      <c r="M2137" s="95"/>
      <c r="N2137" s="95"/>
      <c r="O2137" s="95"/>
      <c r="P2137" s="95"/>
      <c r="Q2137" s="95"/>
      <c r="R2137" s="95"/>
      <c r="S2137" s="95"/>
      <c r="T2137" s="95"/>
      <c r="U2137" s="95"/>
      <c r="V2137" s="95"/>
      <c r="W2137" s="95"/>
      <c r="X2137" s="95"/>
      <c r="Y2137" s="95"/>
      <c r="Z2137" s="95"/>
      <c r="AA2137" s="95"/>
      <c r="AB2137" s="95"/>
      <c r="AC2137" s="95"/>
      <c r="AD2137" s="95"/>
      <c r="AE2137" s="95"/>
      <c r="AF2137" s="95"/>
      <c r="AG2137" s="95"/>
      <c r="AH2137" s="316"/>
    </row>
    <row r="2138" spans="4:34">
      <c r="D2138" s="95"/>
      <c r="E2138" s="198"/>
      <c r="F2138" s="95"/>
      <c r="G2138" s="95"/>
      <c r="H2138" s="95"/>
      <c r="I2138" s="95"/>
      <c r="J2138" s="95"/>
      <c r="K2138" s="95"/>
      <c r="L2138" s="95"/>
      <c r="M2138" s="95"/>
      <c r="N2138" s="95"/>
      <c r="O2138" s="95"/>
      <c r="P2138" s="95"/>
      <c r="Q2138" s="95"/>
      <c r="R2138" s="95"/>
      <c r="S2138" s="95"/>
      <c r="T2138" s="95"/>
      <c r="U2138" s="95"/>
      <c r="V2138" s="95"/>
      <c r="W2138" s="95"/>
      <c r="X2138" s="95"/>
      <c r="Y2138" s="95"/>
      <c r="Z2138" s="95"/>
      <c r="AA2138" s="95"/>
      <c r="AB2138" s="95"/>
      <c r="AC2138" s="95"/>
      <c r="AD2138" s="95"/>
      <c r="AE2138" s="95"/>
      <c r="AF2138" s="95"/>
      <c r="AG2138" s="95"/>
      <c r="AH2138" s="316"/>
    </row>
    <row r="2139" spans="4:34">
      <c r="D2139" s="95"/>
      <c r="E2139" s="198"/>
      <c r="F2139" s="95"/>
      <c r="G2139" s="95"/>
      <c r="H2139" s="95"/>
      <c r="I2139" s="95"/>
      <c r="J2139" s="95"/>
      <c r="K2139" s="95"/>
      <c r="L2139" s="95"/>
      <c r="M2139" s="95"/>
      <c r="N2139" s="95"/>
      <c r="O2139" s="95"/>
      <c r="P2139" s="95"/>
      <c r="Q2139" s="95"/>
      <c r="R2139" s="95"/>
      <c r="S2139" s="95"/>
      <c r="T2139" s="95"/>
      <c r="U2139" s="95"/>
      <c r="V2139" s="95"/>
      <c r="W2139" s="95"/>
      <c r="X2139" s="95"/>
      <c r="Y2139" s="95"/>
      <c r="Z2139" s="95"/>
      <c r="AA2139" s="95"/>
      <c r="AB2139" s="95"/>
      <c r="AC2139" s="95"/>
      <c r="AD2139" s="95"/>
      <c r="AE2139" s="95"/>
      <c r="AF2139" s="95"/>
      <c r="AG2139" s="95"/>
      <c r="AH2139" s="316"/>
    </row>
    <row r="2140" spans="4:34">
      <c r="D2140" s="95"/>
      <c r="E2140" s="198"/>
      <c r="F2140" s="95"/>
      <c r="G2140" s="95"/>
      <c r="H2140" s="95"/>
      <c r="I2140" s="95"/>
      <c r="J2140" s="95"/>
      <c r="K2140" s="95"/>
      <c r="L2140" s="95"/>
      <c r="M2140" s="95"/>
      <c r="N2140" s="95"/>
      <c r="O2140" s="95"/>
      <c r="P2140" s="95"/>
      <c r="Q2140" s="95"/>
      <c r="R2140" s="95"/>
      <c r="S2140" s="95"/>
      <c r="T2140" s="95"/>
      <c r="U2140" s="95"/>
      <c r="V2140" s="95"/>
      <c r="W2140" s="95"/>
      <c r="X2140" s="95"/>
      <c r="Y2140" s="95"/>
      <c r="Z2140" s="95"/>
      <c r="AA2140" s="95"/>
      <c r="AB2140" s="95"/>
      <c r="AC2140" s="95"/>
      <c r="AD2140" s="95"/>
      <c r="AE2140" s="95"/>
      <c r="AF2140" s="95"/>
      <c r="AG2140" s="95"/>
      <c r="AH2140" s="316"/>
    </row>
    <row r="2141" spans="4:34">
      <c r="D2141" s="95"/>
      <c r="E2141" s="198"/>
      <c r="F2141" s="95"/>
      <c r="G2141" s="95"/>
      <c r="H2141" s="95"/>
      <c r="I2141" s="95"/>
      <c r="J2141" s="95"/>
      <c r="K2141" s="95"/>
      <c r="L2141" s="95"/>
      <c r="M2141" s="95"/>
      <c r="N2141" s="95"/>
      <c r="O2141" s="95"/>
      <c r="P2141" s="95"/>
      <c r="Q2141" s="95"/>
      <c r="R2141" s="95"/>
      <c r="S2141" s="95"/>
      <c r="T2141" s="95"/>
      <c r="U2141" s="95"/>
      <c r="V2141" s="95"/>
      <c r="W2141" s="95"/>
      <c r="X2141" s="95"/>
      <c r="Y2141" s="95"/>
      <c r="Z2141" s="95"/>
      <c r="AA2141" s="95"/>
      <c r="AB2141" s="95"/>
      <c r="AC2141" s="95"/>
      <c r="AD2141" s="95"/>
      <c r="AE2141" s="95"/>
      <c r="AF2141" s="95"/>
      <c r="AG2141" s="95"/>
      <c r="AH2141" s="316"/>
    </row>
    <row r="2142" spans="4:34">
      <c r="D2142" s="95"/>
      <c r="E2142" s="198"/>
      <c r="F2142" s="95"/>
      <c r="G2142" s="95"/>
      <c r="H2142" s="95"/>
      <c r="I2142" s="95"/>
      <c r="J2142" s="95"/>
      <c r="K2142" s="95"/>
      <c r="L2142" s="95"/>
      <c r="M2142" s="95"/>
      <c r="N2142" s="95"/>
      <c r="O2142" s="95"/>
      <c r="P2142" s="95"/>
      <c r="Q2142" s="95"/>
      <c r="R2142" s="95"/>
      <c r="S2142" s="95"/>
      <c r="T2142" s="95"/>
      <c r="U2142" s="95"/>
      <c r="V2142" s="95"/>
      <c r="W2142" s="95"/>
      <c r="X2142" s="95"/>
      <c r="Y2142" s="95"/>
      <c r="Z2142" s="95"/>
      <c r="AA2142" s="95"/>
      <c r="AB2142" s="95"/>
      <c r="AC2142" s="95"/>
      <c r="AD2142" s="95"/>
      <c r="AE2142" s="95"/>
      <c r="AF2142" s="95"/>
      <c r="AG2142" s="95"/>
      <c r="AH2142" s="316"/>
    </row>
    <row r="2143" spans="4:34">
      <c r="D2143" s="95"/>
      <c r="E2143" s="198"/>
      <c r="F2143" s="95"/>
      <c r="G2143" s="95"/>
      <c r="H2143" s="95"/>
      <c r="I2143" s="95"/>
      <c r="J2143" s="95"/>
      <c r="K2143" s="95"/>
      <c r="L2143" s="95"/>
      <c r="M2143" s="95"/>
      <c r="N2143" s="95"/>
      <c r="O2143" s="95"/>
      <c r="P2143" s="95"/>
      <c r="Q2143" s="95"/>
      <c r="R2143" s="95"/>
      <c r="S2143" s="95"/>
      <c r="T2143" s="95"/>
      <c r="U2143" s="95"/>
      <c r="V2143" s="95"/>
      <c r="W2143" s="95"/>
      <c r="X2143" s="95"/>
      <c r="Y2143" s="95"/>
      <c r="Z2143" s="95"/>
      <c r="AA2143" s="95"/>
      <c r="AB2143" s="95"/>
      <c r="AC2143" s="95"/>
      <c r="AD2143" s="95"/>
      <c r="AE2143" s="95"/>
      <c r="AF2143" s="95"/>
      <c r="AG2143" s="95"/>
      <c r="AH2143" s="316"/>
    </row>
    <row r="2144" spans="4:34">
      <c r="D2144" s="95"/>
      <c r="E2144" s="198"/>
      <c r="F2144" s="95"/>
      <c r="G2144" s="95"/>
      <c r="H2144" s="95"/>
      <c r="I2144" s="95"/>
      <c r="J2144" s="95"/>
      <c r="K2144" s="95"/>
      <c r="L2144" s="95"/>
      <c r="M2144" s="95"/>
      <c r="N2144" s="95"/>
      <c r="O2144" s="95"/>
      <c r="P2144" s="95"/>
      <c r="Q2144" s="95"/>
      <c r="R2144" s="95"/>
      <c r="S2144" s="95"/>
      <c r="T2144" s="95"/>
      <c r="U2144" s="95"/>
      <c r="V2144" s="95"/>
      <c r="W2144" s="95"/>
      <c r="X2144" s="95"/>
      <c r="Y2144" s="95"/>
      <c r="Z2144" s="95"/>
      <c r="AA2144" s="95"/>
      <c r="AB2144" s="95"/>
      <c r="AC2144" s="95"/>
      <c r="AD2144" s="95"/>
      <c r="AE2144" s="95"/>
      <c r="AF2144" s="95"/>
      <c r="AG2144" s="95"/>
      <c r="AH2144" s="316"/>
    </row>
    <row r="2145" spans="4:34">
      <c r="D2145" s="95"/>
      <c r="E2145" s="198"/>
      <c r="F2145" s="95"/>
      <c r="G2145" s="95"/>
      <c r="H2145" s="95"/>
      <c r="I2145" s="95"/>
      <c r="J2145" s="95"/>
      <c r="K2145" s="95"/>
      <c r="L2145" s="95"/>
      <c r="M2145" s="95"/>
      <c r="N2145" s="95"/>
      <c r="O2145" s="95"/>
      <c r="P2145" s="95"/>
      <c r="Q2145" s="95"/>
      <c r="R2145" s="95"/>
      <c r="S2145" s="95"/>
      <c r="T2145" s="95"/>
      <c r="U2145" s="95"/>
      <c r="V2145" s="95"/>
      <c r="W2145" s="95"/>
      <c r="X2145" s="95"/>
      <c r="Y2145" s="95"/>
      <c r="Z2145" s="95"/>
      <c r="AA2145" s="95"/>
      <c r="AB2145" s="95"/>
      <c r="AC2145" s="95"/>
      <c r="AD2145" s="95"/>
      <c r="AE2145" s="95"/>
      <c r="AF2145" s="95"/>
      <c r="AG2145" s="95"/>
      <c r="AH2145" s="316"/>
    </row>
    <row r="2146" spans="4:34">
      <c r="D2146" s="95"/>
      <c r="E2146" s="198"/>
      <c r="F2146" s="95"/>
      <c r="G2146" s="95"/>
      <c r="H2146" s="95"/>
      <c r="I2146" s="95"/>
      <c r="J2146" s="95"/>
      <c r="K2146" s="95"/>
      <c r="L2146" s="95"/>
      <c r="M2146" s="95"/>
      <c r="N2146" s="95"/>
      <c r="O2146" s="95"/>
      <c r="P2146" s="95"/>
      <c r="Q2146" s="95"/>
      <c r="R2146" s="95"/>
      <c r="S2146" s="95"/>
      <c r="T2146" s="95"/>
      <c r="U2146" s="95"/>
      <c r="V2146" s="95"/>
      <c r="W2146" s="95"/>
      <c r="X2146" s="95"/>
      <c r="Y2146" s="95"/>
      <c r="Z2146" s="95"/>
      <c r="AA2146" s="95"/>
      <c r="AB2146" s="95"/>
      <c r="AC2146" s="95"/>
      <c r="AD2146" s="95"/>
      <c r="AE2146" s="95"/>
      <c r="AF2146" s="95"/>
      <c r="AG2146" s="95"/>
      <c r="AH2146" s="316"/>
    </row>
    <row r="2147" spans="4:34">
      <c r="D2147" s="95"/>
      <c r="E2147" s="198"/>
      <c r="F2147" s="95"/>
      <c r="G2147" s="95"/>
      <c r="H2147" s="95"/>
      <c r="I2147" s="95"/>
      <c r="J2147" s="95"/>
      <c r="K2147" s="95"/>
      <c r="L2147" s="95"/>
      <c r="M2147" s="95"/>
      <c r="N2147" s="95"/>
      <c r="O2147" s="95"/>
      <c r="P2147" s="95"/>
      <c r="Q2147" s="95"/>
      <c r="R2147" s="95"/>
      <c r="S2147" s="95"/>
      <c r="T2147" s="95"/>
      <c r="U2147" s="95"/>
      <c r="V2147" s="95"/>
      <c r="W2147" s="95"/>
      <c r="X2147" s="95"/>
      <c r="Y2147" s="95"/>
      <c r="Z2147" s="95"/>
      <c r="AA2147" s="95"/>
      <c r="AB2147" s="95"/>
      <c r="AC2147" s="95"/>
      <c r="AD2147" s="95"/>
      <c r="AE2147" s="95"/>
      <c r="AF2147" s="95"/>
      <c r="AG2147" s="95"/>
      <c r="AH2147" s="316"/>
    </row>
    <row r="2148" spans="4:34">
      <c r="D2148" s="95"/>
      <c r="E2148" s="198"/>
      <c r="F2148" s="95"/>
      <c r="G2148" s="95"/>
      <c r="H2148" s="95"/>
      <c r="I2148" s="95"/>
      <c r="J2148" s="95"/>
      <c r="K2148" s="95"/>
      <c r="L2148" s="95"/>
      <c r="M2148" s="95"/>
      <c r="N2148" s="95"/>
      <c r="O2148" s="95"/>
      <c r="P2148" s="95"/>
      <c r="Q2148" s="95"/>
      <c r="R2148" s="95"/>
      <c r="S2148" s="95"/>
      <c r="T2148" s="95"/>
      <c r="U2148" s="95"/>
      <c r="V2148" s="95"/>
      <c r="W2148" s="95"/>
      <c r="X2148" s="95"/>
      <c r="Y2148" s="95"/>
      <c r="Z2148" s="95"/>
      <c r="AA2148" s="95"/>
      <c r="AB2148" s="95"/>
      <c r="AC2148" s="95"/>
      <c r="AD2148" s="95"/>
      <c r="AE2148" s="95"/>
      <c r="AF2148" s="95"/>
      <c r="AG2148" s="95"/>
      <c r="AH2148" s="316"/>
    </row>
    <row r="2149" spans="4:34">
      <c r="D2149" s="95"/>
      <c r="E2149" s="198"/>
      <c r="F2149" s="95"/>
      <c r="G2149" s="95"/>
      <c r="H2149" s="95"/>
      <c r="I2149" s="95"/>
      <c r="J2149" s="95"/>
      <c r="K2149" s="95"/>
      <c r="L2149" s="95"/>
      <c r="M2149" s="95"/>
      <c r="N2149" s="95"/>
      <c r="O2149" s="95"/>
      <c r="P2149" s="95"/>
      <c r="Q2149" s="95"/>
      <c r="R2149" s="95"/>
      <c r="S2149" s="95"/>
      <c r="T2149" s="95"/>
      <c r="U2149" s="95"/>
      <c r="V2149" s="95"/>
      <c r="W2149" s="95"/>
      <c r="X2149" s="95"/>
      <c r="Y2149" s="95"/>
      <c r="Z2149" s="95"/>
      <c r="AA2149" s="95"/>
      <c r="AB2149" s="95"/>
      <c r="AC2149" s="95"/>
      <c r="AD2149" s="95"/>
      <c r="AE2149" s="95"/>
      <c r="AF2149" s="95"/>
      <c r="AG2149" s="95"/>
      <c r="AH2149" s="316"/>
    </row>
    <row r="2150" spans="4:34">
      <c r="D2150" s="95"/>
      <c r="E2150" s="198"/>
      <c r="F2150" s="95"/>
      <c r="G2150" s="95"/>
      <c r="H2150" s="95"/>
      <c r="I2150" s="95"/>
      <c r="J2150" s="95"/>
      <c r="K2150" s="95"/>
      <c r="L2150" s="95"/>
      <c r="M2150" s="95"/>
      <c r="N2150" s="95"/>
      <c r="O2150" s="95"/>
      <c r="P2150" s="95"/>
      <c r="Q2150" s="95"/>
      <c r="R2150" s="95"/>
      <c r="S2150" s="95"/>
      <c r="T2150" s="95"/>
      <c r="U2150" s="95"/>
      <c r="V2150" s="95"/>
      <c r="W2150" s="95"/>
      <c r="X2150" s="95"/>
      <c r="Y2150" s="95"/>
      <c r="Z2150" s="95"/>
      <c r="AA2150" s="95"/>
      <c r="AB2150" s="95"/>
      <c r="AC2150" s="95"/>
      <c r="AD2150" s="95"/>
      <c r="AE2150" s="95"/>
      <c r="AF2150" s="95"/>
      <c r="AG2150" s="95"/>
      <c r="AH2150" s="316"/>
    </row>
    <row r="2151" spans="4:34">
      <c r="D2151" s="95"/>
      <c r="E2151" s="198"/>
      <c r="F2151" s="95"/>
      <c r="G2151" s="95"/>
      <c r="H2151" s="95"/>
      <c r="I2151" s="95"/>
      <c r="J2151" s="95"/>
      <c r="K2151" s="95"/>
      <c r="L2151" s="95"/>
      <c r="M2151" s="95"/>
      <c r="N2151" s="95"/>
      <c r="O2151" s="95"/>
      <c r="P2151" s="95"/>
      <c r="Q2151" s="95"/>
      <c r="R2151" s="95"/>
      <c r="S2151" s="95"/>
      <c r="T2151" s="95"/>
      <c r="U2151" s="95"/>
      <c r="V2151" s="95"/>
      <c r="W2151" s="95"/>
      <c r="X2151" s="95"/>
      <c r="Y2151" s="95"/>
      <c r="Z2151" s="95"/>
      <c r="AA2151" s="95"/>
      <c r="AB2151" s="95"/>
      <c r="AC2151" s="95"/>
      <c r="AD2151" s="95"/>
      <c r="AE2151" s="95"/>
      <c r="AF2151" s="95"/>
      <c r="AG2151" s="95"/>
      <c r="AH2151" s="316"/>
    </row>
    <row r="2152" spans="4:34">
      <c r="D2152" s="95"/>
      <c r="E2152" s="198"/>
      <c r="F2152" s="95"/>
      <c r="G2152" s="95"/>
      <c r="H2152" s="95"/>
      <c r="I2152" s="95"/>
      <c r="J2152" s="95"/>
      <c r="K2152" s="95"/>
      <c r="L2152" s="95"/>
      <c r="M2152" s="95"/>
      <c r="N2152" s="95"/>
      <c r="O2152" s="95"/>
      <c r="P2152" s="95"/>
      <c r="Q2152" s="95"/>
      <c r="R2152" s="95"/>
      <c r="S2152" s="95"/>
      <c r="T2152" s="95"/>
      <c r="U2152" s="95"/>
      <c r="V2152" s="95"/>
      <c r="W2152" s="95"/>
      <c r="X2152" s="95"/>
      <c r="Y2152" s="95"/>
      <c r="Z2152" s="95"/>
      <c r="AA2152" s="95"/>
      <c r="AB2152" s="95"/>
      <c r="AC2152" s="95"/>
      <c r="AD2152" s="95"/>
      <c r="AE2152" s="95"/>
      <c r="AF2152" s="95"/>
      <c r="AG2152" s="95"/>
      <c r="AH2152" s="316"/>
    </row>
    <row r="2153" spans="4:34">
      <c r="D2153" s="95"/>
      <c r="E2153" s="198"/>
      <c r="F2153" s="95"/>
      <c r="G2153" s="95"/>
      <c r="H2153" s="95"/>
      <c r="I2153" s="95"/>
      <c r="J2153" s="95"/>
      <c r="K2153" s="95"/>
      <c r="L2153" s="95"/>
      <c r="M2153" s="95"/>
      <c r="N2153" s="95"/>
      <c r="O2153" s="95"/>
      <c r="P2153" s="95"/>
      <c r="Q2153" s="95"/>
      <c r="R2153" s="95"/>
      <c r="S2153" s="95"/>
      <c r="T2153" s="95"/>
      <c r="U2153" s="95"/>
      <c r="V2153" s="95"/>
      <c r="W2153" s="95"/>
      <c r="X2153" s="95"/>
      <c r="Y2153" s="95"/>
      <c r="Z2153" s="95"/>
      <c r="AA2153" s="95"/>
      <c r="AB2153" s="95"/>
      <c r="AC2153" s="95"/>
      <c r="AD2153" s="95"/>
      <c r="AE2153" s="95"/>
      <c r="AF2153" s="95"/>
      <c r="AG2153" s="95"/>
      <c r="AH2153" s="316"/>
    </row>
    <row r="2154" spans="4:34">
      <c r="D2154" s="95"/>
      <c r="E2154" s="198"/>
      <c r="F2154" s="95"/>
      <c r="G2154" s="95"/>
      <c r="H2154" s="95"/>
      <c r="I2154" s="95"/>
      <c r="J2154" s="95"/>
      <c r="K2154" s="95"/>
      <c r="L2154" s="95"/>
      <c r="M2154" s="95"/>
      <c r="N2154" s="95"/>
      <c r="O2154" s="95"/>
      <c r="P2154" s="95"/>
      <c r="Q2154" s="95"/>
      <c r="R2154" s="95"/>
      <c r="S2154" s="95"/>
      <c r="T2154" s="95"/>
      <c r="U2154" s="95"/>
      <c r="V2154" s="95"/>
      <c r="W2154" s="95"/>
      <c r="X2154" s="95"/>
      <c r="Y2154" s="95"/>
      <c r="Z2154" s="95"/>
      <c r="AA2154" s="95"/>
      <c r="AB2154" s="95"/>
      <c r="AC2154" s="95"/>
      <c r="AD2154" s="95"/>
      <c r="AE2154" s="95"/>
      <c r="AF2154" s="95"/>
      <c r="AG2154" s="95"/>
      <c r="AH2154" s="316"/>
    </row>
    <row r="2155" spans="4:34">
      <c r="D2155" s="95"/>
      <c r="E2155" s="198"/>
      <c r="F2155" s="95"/>
      <c r="G2155" s="95"/>
      <c r="H2155" s="95"/>
      <c r="I2155" s="95"/>
      <c r="J2155" s="95"/>
      <c r="K2155" s="95"/>
      <c r="L2155" s="95"/>
      <c r="M2155" s="95"/>
      <c r="N2155" s="95"/>
      <c r="O2155" s="95"/>
      <c r="P2155" s="95"/>
      <c r="Q2155" s="95"/>
      <c r="R2155" s="95"/>
      <c r="S2155" s="95"/>
      <c r="T2155" s="95"/>
      <c r="U2155" s="95"/>
      <c r="V2155" s="95"/>
      <c r="W2155" s="95"/>
      <c r="X2155" s="95"/>
      <c r="Y2155" s="95"/>
      <c r="Z2155" s="95"/>
      <c r="AA2155" s="95"/>
      <c r="AB2155" s="95"/>
      <c r="AC2155" s="95"/>
      <c r="AD2155" s="95"/>
      <c r="AE2155" s="95"/>
      <c r="AF2155" s="95"/>
      <c r="AG2155" s="95"/>
      <c r="AH2155" s="316"/>
    </row>
    <row r="2156" spans="4:34">
      <c r="D2156" s="95"/>
      <c r="E2156" s="198"/>
      <c r="F2156" s="95"/>
      <c r="G2156" s="95"/>
      <c r="H2156" s="95"/>
      <c r="I2156" s="95"/>
      <c r="J2156" s="95"/>
      <c r="K2156" s="95"/>
      <c r="L2156" s="95"/>
      <c r="M2156" s="95"/>
      <c r="N2156" s="95"/>
      <c r="O2156" s="95"/>
      <c r="P2156" s="95"/>
      <c r="Q2156" s="95"/>
      <c r="R2156" s="95"/>
      <c r="S2156" s="95"/>
      <c r="T2156" s="95"/>
      <c r="U2156" s="95"/>
      <c r="V2156" s="95"/>
      <c r="W2156" s="95"/>
      <c r="X2156" s="95"/>
      <c r="Y2156" s="95"/>
      <c r="Z2156" s="95"/>
      <c r="AA2156" s="95"/>
      <c r="AB2156" s="95"/>
      <c r="AC2156" s="95"/>
      <c r="AD2156" s="95"/>
      <c r="AE2156" s="95"/>
      <c r="AF2156" s="95"/>
      <c r="AG2156" s="95"/>
      <c r="AH2156" s="316"/>
    </row>
    <row r="2157" spans="4:34">
      <c r="D2157" s="95"/>
      <c r="E2157" s="198"/>
      <c r="F2157" s="95"/>
      <c r="G2157" s="95"/>
      <c r="H2157" s="95"/>
      <c r="I2157" s="95"/>
      <c r="J2157" s="95"/>
      <c r="K2157" s="95"/>
      <c r="L2157" s="95"/>
      <c r="M2157" s="95"/>
      <c r="N2157" s="95"/>
      <c r="O2157" s="95"/>
      <c r="P2157" s="95"/>
      <c r="Q2157" s="95"/>
      <c r="R2157" s="95"/>
      <c r="S2157" s="95"/>
      <c r="T2157" s="95"/>
      <c r="U2157" s="95"/>
      <c r="V2157" s="95"/>
      <c r="W2157" s="95"/>
      <c r="X2157" s="95"/>
      <c r="Y2157" s="95"/>
      <c r="Z2157" s="95"/>
      <c r="AA2157" s="95"/>
      <c r="AB2157" s="95"/>
      <c r="AC2157" s="95"/>
      <c r="AD2157" s="95"/>
      <c r="AE2157" s="95"/>
      <c r="AF2157" s="95"/>
      <c r="AG2157" s="95"/>
      <c r="AH2157" s="316"/>
    </row>
    <row r="2158" spans="4:34">
      <c r="D2158" s="95"/>
      <c r="E2158" s="198"/>
      <c r="F2158" s="95"/>
      <c r="G2158" s="95"/>
      <c r="H2158" s="95"/>
      <c r="I2158" s="95"/>
      <c r="J2158" s="95"/>
      <c r="K2158" s="95"/>
      <c r="L2158" s="95"/>
      <c r="M2158" s="95"/>
      <c r="N2158" s="95"/>
      <c r="O2158" s="95"/>
      <c r="P2158" s="95"/>
      <c r="Q2158" s="95"/>
      <c r="R2158" s="95"/>
      <c r="S2158" s="95"/>
      <c r="T2158" s="95"/>
      <c r="U2158" s="95"/>
      <c r="V2158" s="95"/>
      <c r="W2158" s="95"/>
      <c r="X2158" s="95"/>
      <c r="Y2158" s="95"/>
      <c r="Z2158" s="95"/>
      <c r="AA2158" s="95"/>
      <c r="AB2158" s="95"/>
      <c r="AC2158" s="95"/>
      <c r="AD2158" s="95"/>
      <c r="AE2158" s="95"/>
      <c r="AF2158" s="95"/>
      <c r="AG2158" s="95"/>
      <c r="AH2158" s="316"/>
    </row>
    <row r="2159" spans="4:34">
      <c r="D2159" s="95"/>
      <c r="E2159" s="198"/>
      <c r="F2159" s="95"/>
      <c r="G2159" s="95"/>
      <c r="H2159" s="95"/>
      <c r="I2159" s="95"/>
      <c r="J2159" s="95"/>
      <c r="K2159" s="95"/>
      <c r="L2159" s="95"/>
      <c r="M2159" s="95"/>
      <c r="N2159" s="95"/>
      <c r="O2159" s="95"/>
      <c r="P2159" s="95"/>
      <c r="Q2159" s="95"/>
      <c r="R2159" s="95"/>
      <c r="S2159" s="95"/>
      <c r="T2159" s="95"/>
      <c r="U2159" s="95"/>
      <c r="V2159" s="95"/>
      <c r="W2159" s="95"/>
      <c r="X2159" s="95"/>
      <c r="Y2159" s="95"/>
      <c r="Z2159" s="95"/>
      <c r="AA2159" s="95"/>
      <c r="AB2159" s="95"/>
      <c r="AC2159" s="95"/>
      <c r="AD2159" s="95"/>
      <c r="AE2159" s="95"/>
      <c r="AF2159" s="95"/>
      <c r="AG2159" s="95"/>
      <c r="AH2159" s="316"/>
    </row>
    <row r="2160" spans="4:34">
      <c r="D2160" s="95"/>
      <c r="E2160" s="198"/>
      <c r="F2160" s="95"/>
      <c r="G2160" s="95"/>
      <c r="H2160" s="95"/>
      <c r="I2160" s="95"/>
      <c r="J2160" s="95"/>
      <c r="K2160" s="95"/>
      <c r="L2160" s="95"/>
      <c r="M2160" s="95"/>
      <c r="N2160" s="95"/>
      <c r="O2160" s="95"/>
      <c r="P2160" s="95"/>
      <c r="Q2160" s="95"/>
      <c r="R2160" s="95"/>
      <c r="S2160" s="95"/>
      <c r="T2160" s="95"/>
      <c r="U2160" s="95"/>
      <c r="V2160" s="95"/>
      <c r="W2160" s="95"/>
      <c r="X2160" s="95"/>
      <c r="Y2160" s="95"/>
      <c r="Z2160" s="95"/>
      <c r="AA2160" s="95"/>
      <c r="AB2160" s="95"/>
      <c r="AC2160" s="95"/>
      <c r="AD2160" s="95"/>
      <c r="AE2160" s="95"/>
      <c r="AF2160" s="95"/>
      <c r="AG2160" s="95"/>
      <c r="AH2160" s="316"/>
    </row>
    <row r="2161" spans="4:34">
      <c r="D2161" s="95"/>
      <c r="E2161" s="198"/>
      <c r="F2161" s="95"/>
      <c r="G2161" s="95"/>
      <c r="H2161" s="95"/>
      <c r="I2161" s="95"/>
      <c r="J2161" s="95"/>
      <c r="K2161" s="95"/>
      <c r="L2161" s="95"/>
      <c r="M2161" s="95"/>
      <c r="N2161" s="95"/>
      <c r="O2161" s="95"/>
      <c r="P2161" s="95"/>
      <c r="Q2161" s="95"/>
      <c r="R2161" s="95"/>
      <c r="S2161" s="95"/>
      <c r="T2161" s="95"/>
      <c r="U2161" s="95"/>
      <c r="V2161" s="95"/>
      <c r="W2161" s="95"/>
      <c r="X2161" s="95"/>
      <c r="Y2161" s="95"/>
      <c r="Z2161" s="95"/>
      <c r="AA2161" s="95"/>
      <c r="AB2161" s="95"/>
      <c r="AC2161" s="95"/>
      <c r="AD2161" s="95"/>
      <c r="AE2161" s="95"/>
      <c r="AF2161" s="95"/>
      <c r="AG2161" s="95"/>
      <c r="AH2161" s="316"/>
    </row>
    <row r="2162" spans="4:34">
      <c r="D2162" s="95"/>
      <c r="E2162" s="198"/>
      <c r="F2162" s="95"/>
      <c r="G2162" s="95"/>
      <c r="H2162" s="95"/>
      <c r="I2162" s="95"/>
      <c r="J2162" s="95"/>
      <c r="K2162" s="95"/>
      <c r="L2162" s="95"/>
      <c r="M2162" s="95"/>
      <c r="N2162" s="95"/>
      <c r="O2162" s="95"/>
      <c r="P2162" s="95"/>
      <c r="Q2162" s="95"/>
      <c r="R2162" s="95"/>
      <c r="S2162" s="95"/>
      <c r="T2162" s="95"/>
      <c r="U2162" s="95"/>
      <c r="V2162" s="95"/>
      <c r="W2162" s="95"/>
      <c r="X2162" s="95"/>
      <c r="Y2162" s="95"/>
      <c r="Z2162" s="95"/>
      <c r="AA2162" s="95"/>
      <c r="AB2162" s="95"/>
      <c r="AC2162" s="95"/>
      <c r="AD2162" s="95"/>
      <c r="AE2162" s="95"/>
      <c r="AF2162" s="95"/>
      <c r="AG2162" s="95"/>
      <c r="AH2162" s="316"/>
    </row>
    <row r="2163" spans="4:34">
      <c r="D2163" s="95"/>
      <c r="E2163" s="198"/>
      <c r="F2163" s="95"/>
      <c r="G2163" s="95"/>
      <c r="H2163" s="95"/>
      <c r="I2163" s="95"/>
      <c r="J2163" s="95"/>
      <c r="K2163" s="95"/>
      <c r="L2163" s="95"/>
      <c r="M2163" s="95"/>
      <c r="N2163" s="95"/>
      <c r="O2163" s="95"/>
      <c r="P2163" s="95"/>
      <c r="Q2163" s="95"/>
      <c r="R2163" s="95"/>
      <c r="S2163" s="95"/>
      <c r="T2163" s="95"/>
      <c r="U2163" s="95"/>
      <c r="V2163" s="95"/>
      <c r="W2163" s="95"/>
      <c r="X2163" s="95"/>
      <c r="Y2163" s="95"/>
      <c r="Z2163" s="95"/>
      <c r="AA2163" s="95"/>
      <c r="AB2163" s="95"/>
      <c r="AC2163" s="95"/>
      <c r="AD2163" s="95"/>
      <c r="AE2163" s="95"/>
      <c r="AF2163" s="95"/>
      <c r="AG2163" s="95"/>
      <c r="AH2163" s="316"/>
    </row>
    <row r="2164" spans="4:34">
      <c r="D2164" s="95"/>
      <c r="E2164" s="198"/>
      <c r="F2164" s="95"/>
      <c r="G2164" s="95"/>
      <c r="H2164" s="95"/>
      <c r="I2164" s="95"/>
      <c r="J2164" s="95"/>
      <c r="K2164" s="95"/>
      <c r="L2164" s="95"/>
      <c r="M2164" s="95"/>
      <c r="N2164" s="95"/>
      <c r="O2164" s="95"/>
      <c r="P2164" s="95"/>
      <c r="Q2164" s="95"/>
      <c r="R2164" s="95"/>
      <c r="S2164" s="95"/>
      <c r="T2164" s="95"/>
      <c r="U2164" s="95"/>
      <c r="V2164" s="95"/>
      <c r="W2164" s="95"/>
      <c r="X2164" s="95"/>
      <c r="Y2164" s="95"/>
      <c r="Z2164" s="95"/>
      <c r="AA2164" s="95"/>
      <c r="AB2164" s="95"/>
      <c r="AC2164" s="95"/>
      <c r="AD2164" s="95"/>
      <c r="AE2164" s="95"/>
      <c r="AF2164" s="95"/>
      <c r="AG2164" s="95"/>
      <c r="AH2164" s="316"/>
    </row>
    <row r="2165" spans="4:34">
      <c r="D2165" s="95"/>
      <c r="E2165" s="198"/>
      <c r="F2165" s="95"/>
      <c r="G2165" s="95"/>
      <c r="H2165" s="95"/>
      <c r="I2165" s="95"/>
      <c r="J2165" s="95"/>
      <c r="K2165" s="95"/>
      <c r="L2165" s="95"/>
      <c r="M2165" s="95"/>
      <c r="N2165" s="95"/>
      <c r="O2165" s="95"/>
      <c r="P2165" s="95"/>
      <c r="Q2165" s="95"/>
      <c r="R2165" s="95"/>
      <c r="S2165" s="95"/>
      <c r="T2165" s="95"/>
      <c r="U2165" s="95"/>
      <c r="V2165" s="95"/>
      <c r="W2165" s="95"/>
      <c r="X2165" s="95"/>
      <c r="Y2165" s="95"/>
      <c r="Z2165" s="95"/>
      <c r="AA2165" s="95"/>
      <c r="AB2165" s="95"/>
      <c r="AC2165" s="95"/>
      <c r="AD2165" s="95"/>
      <c r="AE2165" s="95"/>
      <c r="AF2165" s="95"/>
      <c r="AG2165" s="95"/>
      <c r="AH2165" s="316"/>
    </row>
    <row r="2166" spans="4:34">
      <c r="D2166" s="95"/>
      <c r="E2166" s="198"/>
      <c r="F2166" s="95"/>
      <c r="G2166" s="95"/>
      <c r="H2166" s="95"/>
      <c r="I2166" s="95"/>
      <c r="J2166" s="95"/>
      <c r="K2166" s="95"/>
      <c r="L2166" s="95"/>
      <c r="M2166" s="95"/>
      <c r="N2166" s="95"/>
      <c r="O2166" s="95"/>
      <c r="P2166" s="95"/>
      <c r="Q2166" s="95"/>
      <c r="R2166" s="95"/>
      <c r="S2166" s="95"/>
      <c r="T2166" s="95"/>
      <c r="U2166" s="95"/>
      <c r="V2166" s="95"/>
      <c r="W2166" s="95"/>
      <c r="X2166" s="95"/>
      <c r="Y2166" s="95"/>
      <c r="Z2166" s="95"/>
      <c r="AA2166" s="95"/>
      <c r="AB2166" s="95"/>
      <c r="AC2166" s="95"/>
      <c r="AD2166" s="95"/>
      <c r="AE2166" s="95"/>
      <c r="AF2166" s="95"/>
      <c r="AG2166" s="95"/>
      <c r="AH2166" s="316"/>
    </row>
    <row r="2167" spans="4:34">
      <c r="D2167" s="95"/>
      <c r="E2167" s="198"/>
      <c r="F2167" s="95"/>
      <c r="G2167" s="95"/>
      <c r="H2167" s="95"/>
      <c r="I2167" s="95"/>
      <c r="J2167" s="95"/>
      <c r="K2167" s="95"/>
      <c r="L2167" s="95"/>
      <c r="M2167" s="95"/>
      <c r="N2167" s="95"/>
      <c r="O2167" s="95"/>
      <c r="P2167" s="95"/>
      <c r="Q2167" s="95"/>
      <c r="R2167" s="95"/>
      <c r="S2167" s="95"/>
      <c r="T2167" s="95"/>
      <c r="U2167" s="95"/>
      <c r="V2167" s="95"/>
      <c r="W2167" s="95"/>
      <c r="X2167" s="95"/>
      <c r="Y2167" s="95"/>
      <c r="Z2167" s="95"/>
      <c r="AA2167" s="95"/>
      <c r="AB2167" s="95"/>
      <c r="AC2167" s="95"/>
      <c r="AD2167" s="95"/>
      <c r="AE2167" s="95"/>
      <c r="AF2167" s="95"/>
      <c r="AG2167" s="95"/>
      <c r="AH2167" s="316"/>
    </row>
    <row r="2168" spans="4:34">
      <c r="D2168" s="95"/>
      <c r="E2168" s="198"/>
      <c r="F2168" s="95"/>
      <c r="G2168" s="95"/>
      <c r="H2168" s="95"/>
      <c r="I2168" s="95"/>
      <c r="J2168" s="95"/>
      <c r="K2168" s="95"/>
      <c r="L2168" s="95"/>
      <c r="M2168" s="95"/>
      <c r="N2168" s="95"/>
      <c r="O2168" s="95"/>
      <c r="P2168" s="95"/>
      <c r="Q2168" s="95"/>
      <c r="R2168" s="95"/>
      <c r="S2168" s="95"/>
      <c r="T2168" s="95"/>
      <c r="U2168" s="95"/>
      <c r="V2168" s="95"/>
      <c r="W2168" s="95"/>
      <c r="X2168" s="95"/>
      <c r="Y2168" s="95"/>
      <c r="Z2168" s="95"/>
      <c r="AA2168" s="95"/>
      <c r="AB2168" s="95"/>
      <c r="AC2168" s="95"/>
      <c r="AD2168" s="95"/>
      <c r="AE2168" s="95"/>
      <c r="AF2168" s="95"/>
      <c r="AG2168" s="95"/>
      <c r="AH2168" s="316"/>
    </row>
    <row r="2169" spans="4:34">
      <c r="D2169" s="95"/>
      <c r="E2169" s="198"/>
      <c r="F2169" s="95"/>
      <c r="G2169" s="95"/>
      <c r="H2169" s="95"/>
      <c r="I2169" s="95"/>
      <c r="J2169" s="95"/>
      <c r="K2169" s="95"/>
      <c r="L2169" s="95"/>
      <c r="M2169" s="95"/>
      <c r="N2169" s="95"/>
      <c r="O2169" s="95"/>
      <c r="P2169" s="95"/>
      <c r="Q2169" s="95"/>
      <c r="R2169" s="95"/>
      <c r="S2169" s="95"/>
      <c r="T2169" s="95"/>
      <c r="U2169" s="95"/>
      <c r="V2169" s="95"/>
      <c r="W2169" s="95"/>
      <c r="X2169" s="95"/>
      <c r="Y2169" s="95"/>
      <c r="Z2169" s="95"/>
      <c r="AA2169" s="95"/>
      <c r="AB2169" s="95"/>
      <c r="AC2169" s="95"/>
      <c r="AD2169" s="95"/>
      <c r="AE2169" s="95"/>
      <c r="AF2169" s="95"/>
      <c r="AG2169" s="95"/>
      <c r="AH2169" s="316"/>
    </row>
    <row r="2170" spans="4:34">
      <c r="D2170" s="95"/>
      <c r="E2170" s="198"/>
      <c r="F2170" s="95"/>
      <c r="G2170" s="95"/>
      <c r="H2170" s="95"/>
      <c r="I2170" s="95"/>
      <c r="J2170" s="95"/>
      <c r="K2170" s="95"/>
      <c r="L2170" s="95"/>
      <c r="M2170" s="95"/>
      <c r="N2170" s="95"/>
      <c r="O2170" s="95"/>
      <c r="P2170" s="95"/>
      <c r="Q2170" s="95"/>
      <c r="R2170" s="95"/>
      <c r="S2170" s="95"/>
      <c r="T2170" s="95"/>
      <c r="U2170" s="95"/>
      <c r="V2170" s="95"/>
      <c r="W2170" s="95"/>
      <c r="X2170" s="95"/>
      <c r="Y2170" s="95"/>
      <c r="Z2170" s="95"/>
      <c r="AA2170" s="95"/>
      <c r="AB2170" s="95"/>
      <c r="AC2170" s="95"/>
      <c r="AD2170" s="95"/>
      <c r="AE2170" s="95"/>
      <c r="AF2170" s="95"/>
      <c r="AG2170" s="95"/>
      <c r="AH2170" s="316"/>
    </row>
    <row r="2171" spans="4:34">
      <c r="D2171" s="95"/>
      <c r="E2171" s="198"/>
      <c r="F2171" s="95"/>
      <c r="G2171" s="95"/>
      <c r="H2171" s="95"/>
      <c r="I2171" s="95"/>
      <c r="J2171" s="95"/>
      <c r="K2171" s="95"/>
      <c r="L2171" s="95"/>
      <c r="M2171" s="95"/>
      <c r="N2171" s="95"/>
      <c r="O2171" s="95"/>
      <c r="P2171" s="95"/>
      <c r="Q2171" s="95"/>
      <c r="R2171" s="95"/>
      <c r="S2171" s="95"/>
      <c r="T2171" s="95"/>
      <c r="U2171" s="95"/>
      <c r="V2171" s="95"/>
      <c r="W2171" s="95"/>
      <c r="X2171" s="95"/>
      <c r="Y2171" s="95"/>
      <c r="Z2171" s="95"/>
      <c r="AA2171" s="95"/>
      <c r="AB2171" s="95"/>
      <c r="AC2171" s="95"/>
      <c r="AD2171" s="95"/>
      <c r="AE2171" s="95"/>
      <c r="AF2171" s="95"/>
      <c r="AG2171" s="95"/>
      <c r="AH2171" s="316"/>
    </row>
    <row r="2172" spans="4:34">
      <c r="D2172" s="95"/>
      <c r="E2172" s="198"/>
      <c r="F2172" s="95"/>
      <c r="G2172" s="95"/>
      <c r="H2172" s="95"/>
      <c r="I2172" s="95"/>
      <c r="J2172" s="95"/>
      <c r="K2172" s="95"/>
      <c r="L2172" s="95"/>
      <c r="M2172" s="95"/>
      <c r="N2172" s="95"/>
      <c r="O2172" s="95"/>
      <c r="P2172" s="95"/>
      <c r="Q2172" s="95"/>
      <c r="R2172" s="95"/>
      <c r="S2172" s="95"/>
      <c r="T2172" s="95"/>
      <c r="U2172" s="95"/>
      <c r="V2172" s="95"/>
      <c r="W2172" s="95"/>
      <c r="X2172" s="95"/>
      <c r="Y2172" s="95"/>
      <c r="Z2172" s="95"/>
      <c r="AA2172" s="95"/>
      <c r="AB2172" s="95"/>
      <c r="AC2172" s="95"/>
      <c r="AD2172" s="95"/>
      <c r="AE2172" s="95"/>
      <c r="AF2172" s="95"/>
      <c r="AG2172" s="95"/>
      <c r="AH2172" s="316"/>
    </row>
    <row r="2173" spans="4:34">
      <c r="D2173" s="95"/>
      <c r="E2173" s="198"/>
      <c r="F2173" s="95"/>
      <c r="G2173" s="95"/>
      <c r="H2173" s="95"/>
      <c r="I2173" s="95"/>
      <c r="J2173" s="95"/>
      <c r="K2173" s="95"/>
      <c r="L2173" s="95"/>
      <c r="M2173" s="95"/>
      <c r="N2173" s="95"/>
      <c r="O2173" s="95"/>
      <c r="P2173" s="95"/>
      <c r="Q2173" s="95"/>
      <c r="R2173" s="95"/>
      <c r="S2173" s="95"/>
      <c r="T2173" s="95"/>
      <c r="U2173" s="95"/>
      <c r="V2173" s="95"/>
      <c r="W2173" s="95"/>
      <c r="X2173" s="95"/>
      <c r="Y2173" s="95"/>
      <c r="Z2173" s="95"/>
      <c r="AA2173" s="95"/>
      <c r="AB2173" s="95"/>
      <c r="AC2173" s="95"/>
      <c r="AD2173" s="95"/>
      <c r="AE2173" s="95"/>
      <c r="AF2173" s="95"/>
      <c r="AG2173" s="95"/>
      <c r="AH2173" s="316"/>
    </row>
    <row r="2174" spans="4:34">
      <c r="D2174" s="95"/>
      <c r="E2174" s="198"/>
      <c r="F2174" s="95"/>
      <c r="G2174" s="95"/>
      <c r="H2174" s="95"/>
      <c r="I2174" s="95"/>
      <c r="J2174" s="95"/>
      <c r="K2174" s="95"/>
      <c r="L2174" s="95"/>
      <c r="M2174" s="95"/>
      <c r="N2174" s="95"/>
      <c r="O2174" s="95"/>
      <c r="P2174" s="95"/>
      <c r="Q2174" s="95"/>
      <c r="R2174" s="95"/>
      <c r="S2174" s="95"/>
      <c r="T2174" s="95"/>
      <c r="U2174" s="95"/>
      <c r="V2174" s="95"/>
      <c r="W2174" s="95"/>
      <c r="X2174" s="95"/>
      <c r="Y2174" s="95"/>
      <c r="Z2174" s="95"/>
      <c r="AA2174" s="95"/>
      <c r="AB2174" s="95"/>
      <c r="AC2174" s="95"/>
      <c r="AD2174" s="95"/>
      <c r="AE2174" s="95"/>
      <c r="AF2174" s="95"/>
      <c r="AG2174" s="95"/>
      <c r="AH2174" s="316"/>
    </row>
    <row r="2175" spans="4:34">
      <c r="D2175" s="95"/>
      <c r="E2175" s="198"/>
      <c r="F2175" s="95"/>
      <c r="G2175" s="95"/>
      <c r="H2175" s="95"/>
      <c r="I2175" s="95"/>
      <c r="J2175" s="95"/>
      <c r="K2175" s="95"/>
      <c r="L2175" s="95"/>
      <c r="M2175" s="95"/>
      <c r="N2175" s="95"/>
      <c r="O2175" s="95"/>
      <c r="P2175" s="95"/>
      <c r="Q2175" s="95"/>
      <c r="R2175" s="95"/>
      <c r="S2175" s="95"/>
      <c r="T2175" s="95"/>
      <c r="U2175" s="95"/>
      <c r="V2175" s="95"/>
      <c r="W2175" s="95"/>
      <c r="X2175" s="95"/>
      <c r="Y2175" s="95"/>
      <c r="Z2175" s="95"/>
      <c r="AA2175" s="95"/>
      <c r="AB2175" s="95"/>
      <c r="AC2175" s="95"/>
      <c r="AD2175" s="95"/>
      <c r="AE2175" s="95"/>
      <c r="AF2175" s="95"/>
      <c r="AG2175" s="95"/>
      <c r="AH2175" s="316"/>
    </row>
    <row r="2176" spans="4:34">
      <c r="D2176" s="95"/>
      <c r="E2176" s="198"/>
      <c r="F2176" s="95"/>
      <c r="G2176" s="95"/>
      <c r="H2176" s="95"/>
      <c r="I2176" s="95"/>
      <c r="J2176" s="95"/>
      <c r="K2176" s="95"/>
      <c r="L2176" s="95"/>
      <c r="M2176" s="95"/>
      <c r="N2176" s="95"/>
      <c r="O2176" s="95"/>
      <c r="P2176" s="95"/>
      <c r="Q2176" s="95"/>
      <c r="R2176" s="95"/>
      <c r="S2176" s="95"/>
      <c r="T2176" s="95"/>
      <c r="U2176" s="95"/>
      <c r="V2176" s="95"/>
      <c r="W2176" s="95"/>
      <c r="X2176" s="95"/>
      <c r="Y2176" s="95"/>
      <c r="Z2176" s="95"/>
      <c r="AA2176" s="95"/>
      <c r="AB2176" s="95"/>
      <c r="AC2176" s="95"/>
      <c r="AD2176" s="95"/>
      <c r="AE2176" s="95"/>
      <c r="AF2176" s="95"/>
      <c r="AG2176" s="95"/>
      <c r="AH2176" s="316"/>
    </row>
    <row r="2177" spans="4:34">
      <c r="D2177" s="95"/>
      <c r="E2177" s="198"/>
      <c r="F2177" s="95"/>
      <c r="G2177" s="95"/>
      <c r="H2177" s="95"/>
      <c r="I2177" s="95"/>
      <c r="J2177" s="95"/>
      <c r="K2177" s="95"/>
      <c r="L2177" s="95"/>
      <c r="M2177" s="95"/>
      <c r="N2177" s="95"/>
      <c r="O2177" s="95"/>
      <c r="P2177" s="95"/>
      <c r="Q2177" s="95"/>
      <c r="R2177" s="95"/>
      <c r="S2177" s="95"/>
      <c r="T2177" s="95"/>
      <c r="U2177" s="95"/>
      <c r="V2177" s="95"/>
      <c r="W2177" s="95"/>
      <c r="X2177" s="95"/>
      <c r="Y2177" s="95"/>
      <c r="Z2177" s="95"/>
      <c r="AA2177" s="95"/>
      <c r="AB2177" s="95"/>
      <c r="AC2177" s="95"/>
      <c r="AD2177" s="95"/>
      <c r="AE2177" s="95"/>
      <c r="AF2177" s="95"/>
      <c r="AG2177" s="95"/>
      <c r="AH2177" s="316"/>
    </row>
    <row r="2178" spans="4:34">
      <c r="D2178" s="95"/>
      <c r="E2178" s="198"/>
      <c r="F2178" s="95"/>
      <c r="G2178" s="95"/>
      <c r="H2178" s="95"/>
      <c r="I2178" s="95"/>
      <c r="J2178" s="95"/>
      <c r="K2178" s="95"/>
      <c r="L2178" s="95"/>
      <c r="M2178" s="95"/>
      <c r="N2178" s="95"/>
      <c r="O2178" s="95"/>
      <c r="P2178" s="95"/>
      <c r="Q2178" s="95"/>
      <c r="R2178" s="95"/>
      <c r="S2178" s="95"/>
      <c r="T2178" s="95"/>
      <c r="U2178" s="95"/>
      <c r="V2178" s="95"/>
      <c r="W2178" s="95"/>
      <c r="X2178" s="95"/>
      <c r="Y2178" s="95"/>
      <c r="Z2178" s="95"/>
      <c r="AA2178" s="95"/>
      <c r="AB2178" s="95"/>
      <c r="AC2178" s="95"/>
      <c r="AD2178" s="95"/>
      <c r="AE2178" s="95"/>
      <c r="AF2178" s="95"/>
      <c r="AG2178" s="95"/>
      <c r="AH2178" s="316"/>
    </row>
    <row r="2179" spans="4:34">
      <c r="D2179" s="95"/>
      <c r="E2179" s="198"/>
      <c r="F2179" s="95"/>
      <c r="G2179" s="95"/>
      <c r="H2179" s="95"/>
      <c r="I2179" s="95"/>
      <c r="J2179" s="95"/>
      <c r="K2179" s="95"/>
      <c r="L2179" s="95"/>
      <c r="M2179" s="95"/>
      <c r="N2179" s="95"/>
      <c r="O2179" s="95"/>
      <c r="P2179" s="95"/>
      <c r="Q2179" s="95"/>
      <c r="R2179" s="95"/>
      <c r="S2179" s="95"/>
      <c r="T2179" s="95"/>
      <c r="U2179" s="95"/>
      <c r="V2179" s="95"/>
      <c r="W2179" s="95"/>
      <c r="X2179" s="95"/>
      <c r="Y2179" s="95"/>
      <c r="Z2179" s="95"/>
      <c r="AA2179" s="95"/>
      <c r="AB2179" s="95"/>
      <c r="AC2179" s="95"/>
      <c r="AD2179" s="95"/>
      <c r="AE2179" s="95"/>
      <c r="AF2179" s="95"/>
      <c r="AG2179" s="95"/>
      <c r="AH2179" s="316"/>
    </row>
    <row r="2180" spans="4:34">
      <c r="D2180" s="95"/>
      <c r="E2180" s="198"/>
      <c r="F2180" s="95"/>
      <c r="G2180" s="95"/>
      <c r="H2180" s="95"/>
      <c r="I2180" s="95"/>
      <c r="J2180" s="95"/>
      <c r="K2180" s="95"/>
      <c r="L2180" s="95"/>
      <c r="M2180" s="95"/>
      <c r="N2180" s="95"/>
      <c r="O2180" s="95"/>
      <c r="P2180" s="95"/>
      <c r="Q2180" s="95"/>
      <c r="R2180" s="95"/>
      <c r="S2180" s="95"/>
      <c r="T2180" s="95"/>
      <c r="U2180" s="95"/>
      <c r="V2180" s="95"/>
      <c r="W2180" s="95"/>
      <c r="X2180" s="95"/>
      <c r="Y2180" s="95"/>
      <c r="Z2180" s="95"/>
      <c r="AA2180" s="95"/>
      <c r="AB2180" s="95"/>
      <c r="AC2180" s="95"/>
      <c r="AD2180" s="95"/>
      <c r="AE2180" s="95"/>
      <c r="AF2180" s="95"/>
      <c r="AG2180" s="95"/>
      <c r="AH2180" s="316"/>
    </row>
    <row r="2181" spans="4:34">
      <c r="D2181" s="95"/>
      <c r="E2181" s="198"/>
      <c r="F2181" s="95"/>
      <c r="G2181" s="95"/>
      <c r="H2181" s="95"/>
      <c r="I2181" s="95"/>
      <c r="J2181" s="95"/>
      <c r="K2181" s="95"/>
      <c r="L2181" s="95"/>
      <c r="M2181" s="95"/>
      <c r="N2181" s="95"/>
      <c r="O2181" s="95"/>
      <c r="P2181" s="95"/>
      <c r="Q2181" s="95"/>
      <c r="R2181" s="95"/>
      <c r="S2181" s="95"/>
      <c r="T2181" s="95"/>
      <c r="U2181" s="95"/>
      <c r="V2181" s="95"/>
      <c r="W2181" s="95"/>
      <c r="X2181" s="95"/>
      <c r="Y2181" s="95"/>
      <c r="Z2181" s="95"/>
      <c r="AA2181" s="95"/>
      <c r="AB2181" s="95"/>
      <c r="AC2181" s="95"/>
      <c r="AD2181" s="95"/>
      <c r="AE2181" s="95"/>
      <c r="AF2181" s="95"/>
      <c r="AG2181" s="95"/>
      <c r="AH2181" s="316"/>
    </row>
    <row r="2182" spans="4:34">
      <c r="D2182" s="95"/>
      <c r="E2182" s="198"/>
      <c r="F2182" s="95"/>
      <c r="G2182" s="95"/>
      <c r="H2182" s="95"/>
      <c r="I2182" s="95"/>
      <c r="J2182" s="95"/>
      <c r="K2182" s="95"/>
      <c r="L2182" s="95"/>
      <c r="M2182" s="95"/>
      <c r="N2182" s="95"/>
      <c r="O2182" s="95"/>
      <c r="P2182" s="95"/>
      <c r="Q2182" s="95"/>
      <c r="R2182" s="95"/>
      <c r="S2182" s="95"/>
      <c r="T2182" s="95"/>
      <c r="U2182" s="95"/>
      <c r="V2182" s="95"/>
      <c r="W2182" s="95"/>
      <c r="X2182" s="95"/>
      <c r="Y2182" s="95"/>
      <c r="Z2182" s="95"/>
      <c r="AA2182" s="95"/>
      <c r="AB2182" s="95"/>
      <c r="AC2182" s="95"/>
      <c r="AD2182" s="95"/>
      <c r="AE2182" s="95"/>
      <c r="AF2182" s="95"/>
      <c r="AG2182" s="95"/>
      <c r="AH2182" s="316"/>
    </row>
    <row r="2183" spans="4:34">
      <c r="D2183" s="95"/>
      <c r="E2183" s="198"/>
      <c r="F2183" s="95"/>
      <c r="G2183" s="95"/>
      <c r="H2183" s="95"/>
      <c r="I2183" s="95"/>
      <c r="J2183" s="95"/>
      <c r="K2183" s="95"/>
      <c r="L2183" s="95"/>
      <c r="M2183" s="95"/>
      <c r="N2183" s="95"/>
      <c r="O2183" s="95"/>
      <c r="P2183" s="95"/>
      <c r="Q2183" s="95"/>
      <c r="R2183" s="95"/>
      <c r="S2183" s="95"/>
      <c r="T2183" s="95"/>
      <c r="U2183" s="95"/>
      <c r="V2183" s="95"/>
      <c r="W2183" s="95"/>
      <c r="X2183" s="95"/>
      <c r="Y2183" s="95"/>
      <c r="Z2183" s="95"/>
      <c r="AA2183" s="95"/>
      <c r="AB2183" s="95"/>
      <c r="AC2183" s="95"/>
      <c r="AD2183" s="95"/>
      <c r="AE2183" s="95"/>
      <c r="AF2183" s="95"/>
      <c r="AG2183" s="95"/>
      <c r="AH2183" s="316"/>
    </row>
    <row r="2184" spans="4:34">
      <c r="D2184" s="95"/>
      <c r="E2184" s="198"/>
      <c r="F2184" s="95"/>
      <c r="G2184" s="95"/>
      <c r="H2184" s="95"/>
      <c r="I2184" s="95"/>
      <c r="J2184" s="95"/>
      <c r="K2184" s="95"/>
      <c r="L2184" s="95"/>
      <c r="M2184" s="95"/>
      <c r="N2184" s="95"/>
      <c r="O2184" s="95"/>
      <c r="P2184" s="95"/>
      <c r="Q2184" s="95"/>
      <c r="R2184" s="95"/>
      <c r="S2184" s="95"/>
      <c r="T2184" s="95"/>
      <c r="U2184" s="95"/>
      <c r="V2184" s="95"/>
      <c r="W2184" s="95"/>
      <c r="X2184" s="95"/>
      <c r="Y2184" s="95"/>
      <c r="Z2184" s="95"/>
      <c r="AA2184" s="95"/>
      <c r="AB2184" s="95"/>
      <c r="AC2184" s="95"/>
      <c r="AD2184" s="95"/>
      <c r="AE2184" s="95"/>
      <c r="AF2184" s="95"/>
      <c r="AG2184" s="95"/>
      <c r="AH2184" s="316"/>
    </row>
    <row r="2185" spans="4:34">
      <c r="D2185" s="95"/>
      <c r="E2185" s="198"/>
      <c r="F2185" s="95"/>
      <c r="G2185" s="95"/>
      <c r="H2185" s="95"/>
      <c r="I2185" s="95"/>
      <c r="J2185" s="95"/>
      <c r="K2185" s="95"/>
      <c r="L2185" s="95"/>
      <c r="M2185" s="95"/>
      <c r="N2185" s="95"/>
      <c r="O2185" s="95"/>
      <c r="P2185" s="95"/>
      <c r="Q2185" s="95"/>
      <c r="R2185" s="95"/>
      <c r="S2185" s="95"/>
      <c r="T2185" s="95"/>
      <c r="U2185" s="95"/>
      <c r="V2185" s="95"/>
      <c r="W2185" s="95"/>
      <c r="X2185" s="95"/>
      <c r="Y2185" s="95"/>
      <c r="Z2185" s="95"/>
      <c r="AA2185" s="95"/>
      <c r="AB2185" s="95"/>
      <c r="AC2185" s="95"/>
      <c r="AD2185" s="95"/>
      <c r="AE2185" s="95"/>
      <c r="AF2185" s="95"/>
      <c r="AG2185" s="95"/>
      <c r="AH2185" s="316"/>
    </row>
    <row r="2186" spans="4:34">
      <c r="D2186" s="95"/>
      <c r="E2186" s="198"/>
      <c r="F2186" s="95"/>
      <c r="G2186" s="95"/>
      <c r="H2186" s="95"/>
      <c r="I2186" s="95"/>
      <c r="J2186" s="95"/>
      <c r="K2186" s="95"/>
      <c r="L2186" s="95"/>
      <c r="M2186" s="95"/>
      <c r="N2186" s="95"/>
      <c r="O2186" s="95"/>
      <c r="P2186" s="95"/>
      <c r="Q2186" s="95"/>
      <c r="R2186" s="95"/>
      <c r="S2186" s="95"/>
      <c r="T2186" s="95"/>
      <c r="U2186" s="95"/>
      <c r="V2186" s="95"/>
      <c r="W2186" s="95"/>
      <c r="X2186" s="95"/>
      <c r="Y2186" s="95"/>
      <c r="Z2186" s="95"/>
      <c r="AA2186" s="95"/>
      <c r="AB2186" s="95"/>
      <c r="AC2186" s="95"/>
      <c r="AD2186" s="95"/>
      <c r="AE2186" s="95"/>
      <c r="AF2186" s="95"/>
      <c r="AG2186" s="95"/>
      <c r="AH2186" s="316"/>
    </row>
    <row r="2187" spans="4:34">
      <c r="D2187" s="95"/>
      <c r="E2187" s="198"/>
      <c r="F2187" s="95"/>
      <c r="G2187" s="95"/>
      <c r="H2187" s="95"/>
      <c r="I2187" s="95"/>
      <c r="J2187" s="95"/>
      <c r="K2187" s="95"/>
      <c r="L2187" s="95"/>
      <c r="M2187" s="95"/>
      <c r="N2187" s="95"/>
      <c r="O2187" s="95"/>
      <c r="P2187" s="95"/>
      <c r="Q2187" s="95"/>
      <c r="R2187" s="95"/>
      <c r="S2187" s="95"/>
      <c r="T2187" s="95"/>
      <c r="U2187" s="95"/>
      <c r="V2187" s="95"/>
      <c r="W2187" s="95"/>
      <c r="X2187" s="95"/>
      <c r="Y2187" s="95"/>
      <c r="Z2187" s="95"/>
      <c r="AA2187" s="95"/>
      <c r="AB2187" s="95"/>
      <c r="AC2187" s="95"/>
      <c r="AD2187" s="95"/>
      <c r="AE2187" s="95"/>
      <c r="AF2187" s="95"/>
      <c r="AG2187" s="95"/>
      <c r="AH2187" s="316"/>
    </row>
    <row r="2188" spans="4:34">
      <c r="D2188" s="95"/>
      <c r="E2188" s="198"/>
      <c r="F2188" s="95"/>
      <c r="G2188" s="95"/>
      <c r="H2188" s="95"/>
      <c r="I2188" s="95"/>
      <c r="J2188" s="95"/>
      <c r="K2188" s="95"/>
      <c r="L2188" s="95"/>
      <c r="M2188" s="95"/>
      <c r="N2188" s="95"/>
      <c r="O2188" s="95"/>
      <c r="P2188" s="95"/>
      <c r="Q2188" s="95"/>
      <c r="R2188" s="95"/>
      <c r="S2188" s="95"/>
      <c r="T2188" s="95"/>
      <c r="U2188" s="95"/>
      <c r="V2188" s="95"/>
      <c r="W2188" s="95"/>
      <c r="X2188" s="95"/>
      <c r="Y2188" s="95"/>
      <c r="Z2188" s="95"/>
      <c r="AA2188" s="95"/>
      <c r="AB2188" s="95"/>
      <c r="AC2188" s="95"/>
      <c r="AD2188" s="95"/>
      <c r="AE2188" s="95"/>
      <c r="AF2188" s="95"/>
      <c r="AG2188" s="95"/>
      <c r="AH2188" s="316"/>
    </row>
    <row r="2189" spans="4:34">
      <c r="D2189" s="95"/>
      <c r="E2189" s="198"/>
      <c r="F2189" s="95"/>
      <c r="G2189" s="95"/>
      <c r="H2189" s="95"/>
      <c r="I2189" s="95"/>
      <c r="J2189" s="95"/>
      <c r="K2189" s="95"/>
      <c r="L2189" s="95"/>
      <c r="M2189" s="95"/>
      <c r="N2189" s="95"/>
      <c r="O2189" s="95"/>
      <c r="P2189" s="95"/>
      <c r="Q2189" s="95"/>
      <c r="R2189" s="95"/>
      <c r="S2189" s="95"/>
      <c r="T2189" s="95"/>
      <c r="U2189" s="95"/>
      <c r="V2189" s="95"/>
      <c r="W2189" s="95"/>
      <c r="X2189" s="95"/>
      <c r="Y2189" s="95"/>
      <c r="Z2189" s="95"/>
      <c r="AA2189" s="95"/>
      <c r="AB2189" s="95"/>
      <c r="AC2189" s="95"/>
      <c r="AD2189" s="95"/>
      <c r="AE2189" s="95"/>
      <c r="AF2189" s="95"/>
      <c r="AG2189" s="95"/>
      <c r="AH2189" s="316"/>
    </row>
    <row r="2190" spans="4:34">
      <c r="D2190" s="95"/>
      <c r="E2190" s="198"/>
      <c r="F2190" s="95"/>
      <c r="G2190" s="95"/>
      <c r="H2190" s="95"/>
      <c r="I2190" s="95"/>
      <c r="J2190" s="95"/>
      <c r="K2190" s="95"/>
      <c r="L2190" s="95"/>
      <c r="M2190" s="95"/>
      <c r="N2190" s="95"/>
      <c r="O2190" s="95"/>
      <c r="P2190" s="95"/>
      <c r="Q2190" s="95"/>
      <c r="R2190" s="95"/>
      <c r="S2190" s="95"/>
      <c r="T2190" s="95"/>
      <c r="U2190" s="95"/>
      <c r="V2190" s="95"/>
      <c r="W2190" s="95"/>
      <c r="X2190" s="95"/>
      <c r="Y2190" s="95"/>
      <c r="Z2190" s="95"/>
      <c r="AA2190" s="95"/>
      <c r="AB2190" s="95"/>
      <c r="AC2190" s="95"/>
      <c r="AD2190" s="95"/>
      <c r="AE2190" s="95"/>
      <c r="AF2190" s="95"/>
      <c r="AG2190" s="95"/>
      <c r="AH2190" s="316"/>
    </row>
    <row r="2191" spans="4:34">
      <c r="D2191" s="95"/>
      <c r="E2191" s="198"/>
      <c r="F2191" s="95"/>
      <c r="G2191" s="95"/>
      <c r="H2191" s="95"/>
      <c r="I2191" s="95"/>
      <c r="J2191" s="95"/>
      <c r="K2191" s="95"/>
      <c r="L2191" s="95"/>
      <c r="M2191" s="95"/>
      <c r="N2191" s="95"/>
      <c r="O2191" s="95"/>
      <c r="P2191" s="95"/>
      <c r="Q2191" s="95"/>
      <c r="R2191" s="95"/>
      <c r="S2191" s="95"/>
      <c r="T2191" s="95"/>
      <c r="U2191" s="95"/>
      <c r="V2191" s="95"/>
      <c r="W2191" s="95"/>
      <c r="X2191" s="95"/>
      <c r="Y2191" s="95"/>
      <c r="Z2191" s="95"/>
      <c r="AA2191" s="95"/>
      <c r="AB2191" s="95"/>
      <c r="AC2191" s="95"/>
      <c r="AD2191" s="95"/>
      <c r="AE2191" s="95"/>
      <c r="AF2191" s="95"/>
      <c r="AG2191" s="95"/>
      <c r="AH2191" s="316"/>
    </row>
    <row r="2192" spans="4:34">
      <c r="D2192" s="95"/>
      <c r="E2192" s="198"/>
      <c r="F2192" s="95"/>
      <c r="G2192" s="95"/>
      <c r="H2192" s="95"/>
      <c r="I2192" s="95"/>
      <c r="J2192" s="95"/>
      <c r="K2192" s="95"/>
      <c r="L2192" s="95"/>
      <c r="M2192" s="95"/>
      <c r="N2192" s="95"/>
      <c r="O2192" s="95"/>
      <c r="P2192" s="95"/>
      <c r="Q2192" s="95"/>
      <c r="R2192" s="95"/>
      <c r="S2192" s="95"/>
      <c r="T2192" s="95"/>
      <c r="U2192" s="95"/>
      <c r="V2192" s="95"/>
      <c r="W2192" s="95"/>
      <c r="X2192" s="95"/>
      <c r="Y2192" s="95"/>
      <c r="Z2192" s="95"/>
      <c r="AA2192" s="95"/>
      <c r="AB2192" s="95"/>
      <c r="AC2192" s="95"/>
      <c r="AD2192" s="95"/>
      <c r="AE2192" s="95"/>
      <c r="AF2192" s="95"/>
      <c r="AG2192" s="95"/>
      <c r="AH2192" s="316"/>
    </row>
    <row r="2193" spans="4:34">
      <c r="D2193" s="95"/>
      <c r="E2193" s="198"/>
      <c r="F2193" s="95"/>
      <c r="G2193" s="95"/>
      <c r="H2193" s="95"/>
      <c r="I2193" s="95"/>
      <c r="J2193" s="95"/>
      <c r="K2193" s="95"/>
      <c r="L2193" s="95"/>
      <c r="M2193" s="95"/>
      <c r="N2193" s="95"/>
      <c r="O2193" s="95"/>
      <c r="P2193" s="95"/>
      <c r="Q2193" s="95"/>
      <c r="R2193" s="95"/>
      <c r="S2193" s="95"/>
      <c r="T2193" s="95"/>
      <c r="U2193" s="95"/>
      <c r="V2193" s="95"/>
      <c r="W2193" s="95"/>
      <c r="X2193" s="95"/>
      <c r="Y2193" s="95"/>
      <c r="Z2193" s="95"/>
      <c r="AA2193" s="95"/>
      <c r="AB2193" s="95"/>
      <c r="AC2193" s="95"/>
      <c r="AD2193" s="95"/>
      <c r="AE2193" s="95"/>
      <c r="AF2193" s="95"/>
      <c r="AG2193" s="95"/>
      <c r="AH2193" s="316"/>
    </row>
    <row r="2194" spans="4:34">
      <c r="D2194" s="95"/>
      <c r="E2194" s="198"/>
      <c r="F2194" s="95"/>
      <c r="G2194" s="95"/>
      <c r="H2194" s="95"/>
      <c r="I2194" s="95"/>
      <c r="J2194" s="95"/>
      <c r="K2194" s="95"/>
      <c r="L2194" s="95"/>
      <c r="M2194" s="95"/>
      <c r="N2194" s="95"/>
      <c r="O2194" s="95"/>
      <c r="P2194" s="95"/>
      <c r="Q2194" s="95"/>
      <c r="R2194" s="95"/>
      <c r="S2194" s="95"/>
      <c r="T2194" s="95"/>
      <c r="U2194" s="95"/>
      <c r="V2194" s="95"/>
      <c r="W2194" s="95"/>
      <c r="X2194" s="95"/>
      <c r="Y2194" s="95"/>
      <c r="Z2194" s="95"/>
      <c r="AA2194" s="95"/>
      <c r="AB2194" s="95"/>
      <c r="AC2194" s="95"/>
      <c r="AD2194" s="95"/>
      <c r="AE2194" s="95"/>
      <c r="AF2194" s="95"/>
      <c r="AG2194" s="95"/>
      <c r="AH2194" s="316"/>
    </row>
    <row r="2195" spans="4:34">
      <c r="D2195" s="95"/>
      <c r="E2195" s="198"/>
      <c r="F2195" s="95"/>
      <c r="G2195" s="95"/>
      <c r="H2195" s="95"/>
      <c r="I2195" s="95"/>
      <c r="J2195" s="95"/>
      <c r="K2195" s="95"/>
      <c r="L2195" s="95"/>
      <c r="M2195" s="95"/>
      <c r="N2195" s="95"/>
      <c r="O2195" s="95"/>
      <c r="P2195" s="95"/>
      <c r="Q2195" s="95"/>
      <c r="R2195" s="95"/>
      <c r="S2195" s="95"/>
      <c r="T2195" s="95"/>
      <c r="U2195" s="95"/>
      <c r="V2195" s="95"/>
      <c r="W2195" s="95"/>
      <c r="X2195" s="95"/>
      <c r="Y2195" s="95"/>
      <c r="Z2195" s="95"/>
      <c r="AA2195" s="95"/>
      <c r="AB2195" s="95"/>
      <c r="AC2195" s="95"/>
      <c r="AD2195" s="95"/>
      <c r="AE2195" s="95"/>
      <c r="AF2195" s="95"/>
      <c r="AG2195" s="95"/>
      <c r="AH2195" s="316"/>
    </row>
    <row r="2196" spans="4:34">
      <c r="D2196" s="95"/>
      <c r="E2196" s="198"/>
      <c r="F2196" s="95"/>
      <c r="G2196" s="95"/>
      <c r="H2196" s="95"/>
      <c r="I2196" s="95"/>
      <c r="J2196" s="95"/>
      <c r="K2196" s="95"/>
      <c r="L2196" s="95"/>
      <c r="M2196" s="95"/>
      <c r="N2196" s="95"/>
      <c r="O2196" s="95"/>
      <c r="P2196" s="95"/>
      <c r="Q2196" s="95"/>
      <c r="R2196" s="95"/>
      <c r="S2196" s="95"/>
      <c r="T2196" s="95"/>
      <c r="U2196" s="95"/>
      <c r="V2196" s="95"/>
      <c r="W2196" s="95"/>
      <c r="X2196" s="95"/>
      <c r="Y2196" s="95"/>
      <c r="Z2196" s="95"/>
      <c r="AA2196" s="95"/>
      <c r="AB2196" s="95"/>
      <c r="AC2196" s="95"/>
      <c r="AD2196" s="95"/>
      <c r="AE2196" s="95"/>
      <c r="AF2196" s="95"/>
      <c r="AG2196" s="95"/>
      <c r="AH2196" s="316"/>
    </row>
    <row r="2197" spans="4:34">
      <c r="D2197" s="95"/>
      <c r="E2197" s="198"/>
      <c r="F2197" s="95"/>
      <c r="G2197" s="95"/>
      <c r="H2197" s="95"/>
      <c r="I2197" s="95"/>
      <c r="J2197" s="95"/>
      <c r="K2197" s="95"/>
      <c r="L2197" s="95"/>
      <c r="M2197" s="95"/>
      <c r="N2197" s="95"/>
      <c r="O2197" s="95"/>
      <c r="P2197" s="95"/>
      <c r="Q2197" s="95"/>
      <c r="R2197" s="95"/>
      <c r="S2197" s="95"/>
      <c r="T2197" s="95"/>
      <c r="U2197" s="95"/>
      <c r="V2197" s="95"/>
      <c r="W2197" s="95"/>
      <c r="X2197" s="95"/>
      <c r="Y2197" s="95"/>
      <c r="Z2197" s="95"/>
      <c r="AA2197" s="95"/>
      <c r="AB2197" s="95"/>
      <c r="AC2197" s="95"/>
      <c r="AD2197" s="95"/>
      <c r="AE2197" s="95"/>
      <c r="AF2197" s="95"/>
      <c r="AG2197" s="95"/>
      <c r="AH2197" s="316"/>
    </row>
    <row r="2198" spans="4:34">
      <c r="D2198" s="95"/>
      <c r="E2198" s="198"/>
      <c r="F2198" s="95"/>
      <c r="G2198" s="95"/>
      <c r="H2198" s="95"/>
      <c r="I2198" s="95"/>
      <c r="J2198" s="95"/>
      <c r="K2198" s="95"/>
      <c r="L2198" s="95"/>
      <c r="M2198" s="95"/>
      <c r="N2198" s="95"/>
      <c r="O2198" s="95"/>
      <c r="P2198" s="95"/>
      <c r="Q2198" s="95"/>
      <c r="R2198" s="95"/>
      <c r="S2198" s="95"/>
      <c r="T2198" s="95"/>
      <c r="U2198" s="95"/>
      <c r="V2198" s="95"/>
      <c r="W2198" s="95"/>
      <c r="X2198" s="95"/>
      <c r="Y2198" s="95"/>
      <c r="Z2198" s="95"/>
      <c r="AA2198" s="95"/>
      <c r="AB2198" s="95"/>
      <c r="AC2198" s="95"/>
      <c r="AD2198" s="95"/>
      <c r="AE2198" s="95"/>
      <c r="AF2198" s="95"/>
      <c r="AG2198" s="95"/>
      <c r="AH2198" s="316"/>
    </row>
    <row r="2199" spans="4:34">
      <c r="D2199" s="95"/>
      <c r="E2199" s="198"/>
      <c r="F2199" s="95"/>
      <c r="G2199" s="95"/>
      <c r="H2199" s="95"/>
      <c r="I2199" s="95"/>
      <c r="J2199" s="95"/>
      <c r="K2199" s="95"/>
      <c r="L2199" s="95"/>
      <c r="M2199" s="95"/>
      <c r="N2199" s="95"/>
      <c r="O2199" s="95"/>
      <c r="P2199" s="95"/>
      <c r="Q2199" s="95"/>
      <c r="R2199" s="95"/>
      <c r="S2199" s="95"/>
      <c r="T2199" s="95"/>
      <c r="U2199" s="95"/>
      <c r="V2199" s="95"/>
      <c r="W2199" s="95"/>
      <c r="X2199" s="95"/>
      <c r="Y2199" s="95"/>
      <c r="Z2199" s="95"/>
      <c r="AA2199" s="95"/>
      <c r="AB2199" s="95"/>
      <c r="AC2199" s="95"/>
      <c r="AD2199" s="95"/>
      <c r="AE2199" s="95"/>
      <c r="AF2199" s="95"/>
      <c r="AG2199" s="95"/>
      <c r="AH2199" s="316"/>
    </row>
    <row r="2200" spans="4:34">
      <c r="D2200" s="95"/>
      <c r="E2200" s="198"/>
      <c r="F2200" s="95"/>
      <c r="G2200" s="95"/>
      <c r="H2200" s="95"/>
      <c r="I2200" s="95"/>
      <c r="J2200" s="95"/>
      <c r="K2200" s="95"/>
      <c r="L2200" s="95"/>
      <c r="M2200" s="95"/>
      <c r="N2200" s="95"/>
      <c r="O2200" s="95"/>
      <c r="P2200" s="95"/>
      <c r="Q2200" s="95"/>
      <c r="R2200" s="95"/>
      <c r="S2200" s="95"/>
      <c r="T2200" s="95"/>
      <c r="U2200" s="95"/>
      <c r="V2200" s="95"/>
      <c r="W2200" s="95"/>
      <c r="X2200" s="95"/>
      <c r="Y2200" s="95"/>
      <c r="Z2200" s="95"/>
      <c r="AA2200" s="95"/>
      <c r="AB2200" s="95"/>
      <c r="AC2200" s="95"/>
      <c r="AD2200" s="95"/>
      <c r="AE2200" s="95"/>
      <c r="AF2200" s="95"/>
      <c r="AG2200" s="95"/>
      <c r="AH2200" s="316"/>
    </row>
    <row r="2201" spans="4:34">
      <c r="D2201" s="95"/>
      <c r="E2201" s="198"/>
      <c r="F2201" s="95"/>
      <c r="G2201" s="95"/>
      <c r="H2201" s="95"/>
      <c r="I2201" s="95"/>
      <c r="J2201" s="95"/>
      <c r="K2201" s="95"/>
      <c r="L2201" s="95"/>
      <c r="M2201" s="95"/>
      <c r="N2201" s="95"/>
      <c r="O2201" s="95"/>
      <c r="P2201" s="95"/>
      <c r="Q2201" s="95"/>
      <c r="R2201" s="95"/>
      <c r="S2201" s="95"/>
      <c r="T2201" s="95"/>
      <c r="U2201" s="95"/>
      <c r="V2201" s="95"/>
      <c r="W2201" s="95"/>
      <c r="X2201" s="95"/>
      <c r="Y2201" s="95"/>
      <c r="Z2201" s="95"/>
      <c r="AA2201" s="95"/>
      <c r="AB2201" s="95"/>
      <c r="AC2201" s="95"/>
      <c r="AD2201" s="95"/>
      <c r="AE2201" s="95"/>
      <c r="AF2201" s="95"/>
      <c r="AG2201" s="95"/>
      <c r="AH2201" s="316"/>
    </row>
    <row r="2202" spans="4:34">
      <c r="D2202" s="95"/>
      <c r="E2202" s="198"/>
      <c r="F2202" s="95"/>
      <c r="G2202" s="95"/>
      <c r="H2202" s="95"/>
      <c r="I2202" s="95"/>
      <c r="J2202" s="95"/>
      <c r="K2202" s="95"/>
      <c r="L2202" s="95"/>
      <c r="M2202" s="95"/>
      <c r="N2202" s="95"/>
      <c r="O2202" s="95"/>
      <c r="P2202" s="95"/>
      <c r="Q2202" s="95"/>
      <c r="R2202" s="95"/>
      <c r="S2202" s="95"/>
      <c r="T2202" s="95"/>
      <c r="U2202" s="95"/>
      <c r="V2202" s="95"/>
      <c r="W2202" s="95"/>
      <c r="X2202" s="95"/>
      <c r="Y2202" s="95"/>
      <c r="Z2202" s="95"/>
      <c r="AA2202" s="95"/>
      <c r="AB2202" s="95"/>
      <c r="AC2202" s="95"/>
      <c r="AD2202" s="95"/>
      <c r="AE2202" s="95"/>
      <c r="AF2202" s="95"/>
      <c r="AG2202" s="95"/>
      <c r="AH2202" s="316"/>
    </row>
    <row r="2203" spans="4:34">
      <c r="D2203" s="95"/>
      <c r="E2203" s="198"/>
      <c r="F2203" s="95"/>
      <c r="G2203" s="95"/>
      <c r="H2203" s="95"/>
      <c r="I2203" s="95"/>
      <c r="J2203" s="95"/>
      <c r="K2203" s="95"/>
      <c r="L2203" s="95"/>
      <c r="M2203" s="95"/>
      <c r="N2203" s="95"/>
      <c r="O2203" s="95"/>
      <c r="P2203" s="95"/>
      <c r="Q2203" s="95"/>
      <c r="R2203" s="95"/>
      <c r="S2203" s="95"/>
      <c r="T2203" s="95"/>
      <c r="U2203" s="95"/>
      <c r="V2203" s="95"/>
      <c r="W2203" s="95"/>
      <c r="X2203" s="95"/>
      <c r="Y2203" s="95"/>
      <c r="Z2203" s="95"/>
      <c r="AA2203" s="95"/>
      <c r="AB2203" s="95"/>
      <c r="AC2203" s="95"/>
      <c r="AD2203" s="95"/>
      <c r="AE2203" s="95"/>
      <c r="AF2203" s="95"/>
      <c r="AG2203" s="95"/>
      <c r="AH2203" s="316"/>
    </row>
    <row r="2204" spans="4:34">
      <c r="D2204" s="95"/>
      <c r="E2204" s="198"/>
      <c r="F2204" s="95"/>
      <c r="G2204" s="95"/>
      <c r="H2204" s="95"/>
      <c r="I2204" s="95"/>
      <c r="J2204" s="95"/>
      <c r="K2204" s="95"/>
      <c r="L2204" s="95"/>
      <c r="M2204" s="95"/>
      <c r="N2204" s="95"/>
      <c r="O2204" s="95"/>
      <c r="P2204" s="95"/>
      <c r="Q2204" s="95"/>
      <c r="R2204" s="95"/>
      <c r="S2204" s="95"/>
      <c r="T2204" s="95"/>
      <c r="U2204" s="95"/>
      <c r="V2204" s="95"/>
      <c r="W2204" s="95"/>
      <c r="X2204" s="95"/>
      <c r="Y2204" s="95"/>
      <c r="Z2204" s="95"/>
      <c r="AA2204" s="95"/>
      <c r="AB2204" s="95"/>
      <c r="AC2204" s="95"/>
      <c r="AD2204" s="95"/>
      <c r="AE2204" s="95"/>
      <c r="AF2204" s="95"/>
      <c r="AG2204" s="95"/>
      <c r="AH2204" s="316"/>
    </row>
    <row r="2205" spans="4:34">
      <c r="D2205" s="95"/>
      <c r="E2205" s="198"/>
      <c r="F2205" s="95"/>
      <c r="G2205" s="95"/>
      <c r="H2205" s="95"/>
      <c r="I2205" s="95"/>
      <c r="J2205" s="95"/>
      <c r="K2205" s="95"/>
      <c r="L2205" s="95"/>
      <c r="M2205" s="95"/>
      <c r="N2205" s="95"/>
      <c r="O2205" s="95"/>
      <c r="P2205" s="95"/>
      <c r="Q2205" s="95"/>
      <c r="R2205" s="95"/>
      <c r="S2205" s="95"/>
      <c r="T2205" s="95"/>
      <c r="U2205" s="95"/>
      <c r="V2205" s="95"/>
      <c r="W2205" s="95"/>
      <c r="X2205" s="95"/>
      <c r="Y2205" s="95"/>
      <c r="Z2205" s="95"/>
      <c r="AA2205" s="95"/>
      <c r="AB2205" s="95"/>
      <c r="AC2205" s="95"/>
      <c r="AD2205" s="95"/>
      <c r="AE2205" s="95"/>
      <c r="AF2205" s="95"/>
      <c r="AG2205" s="95"/>
      <c r="AH2205" s="316"/>
    </row>
    <row r="2206" spans="4:34">
      <c r="D2206" s="95"/>
      <c r="E2206" s="198"/>
      <c r="F2206" s="95"/>
      <c r="G2206" s="95"/>
      <c r="H2206" s="95"/>
      <c r="I2206" s="95"/>
      <c r="J2206" s="95"/>
      <c r="K2206" s="95"/>
      <c r="L2206" s="95"/>
      <c r="M2206" s="95"/>
      <c r="N2206" s="95"/>
      <c r="O2206" s="95"/>
      <c r="P2206" s="95"/>
      <c r="Q2206" s="95"/>
      <c r="R2206" s="95"/>
      <c r="S2206" s="95"/>
      <c r="T2206" s="95"/>
      <c r="U2206" s="95"/>
      <c r="V2206" s="95"/>
      <c r="W2206" s="95"/>
      <c r="X2206" s="95"/>
      <c r="Y2206" s="95"/>
      <c r="Z2206" s="95"/>
      <c r="AA2206" s="95"/>
      <c r="AB2206" s="95"/>
      <c r="AC2206" s="95"/>
      <c r="AD2206" s="95"/>
      <c r="AE2206" s="95"/>
      <c r="AF2206" s="95"/>
      <c r="AG2206" s="95"/>
      <c r="AH2206" s="316"/>
    </row>
    <row r="2207" spans="4:34">
      <c r="D2207" s="95"/>
      <c r="E2207" s="198"/>
      <c r="F2207" s="95"/>
      <c r="G2207" s="95"/>
      <c r="H2207" s="95"/>
      <c r="I2207" s="95"/>
      <c r="J2207" s="95"/>
      <c r="K2207" s="95"/>
      <c r="L2207" s="95"/>
      <c r="M2207" s="95"/>
      <c r="N2207" s="95"/>
      <c r="O2207" s="95"/>
      <c r="P2207" s="95"/>
      <c r="Q2207" s="95"/>
      <c r="R2207" s="95"/>
      <c r="S2207" s="95"/>
      <c r="T2207" s="95"/>
      <c r="U2207" s="95"/>
      <c r="V2207" s="95"/>
      <c r="W2207" s="95"/>
      <c r="X2207" s="95"/>
      <c r="Y2207" s="95"/>
      <c r="Z2207" s="95"/>
      <c r="AA2207" s="95"/>
      <c r="AB2207" s="95"/>
      <c r="AC2207" s="95"/>
      <c r="AD2207" s="95"/>
      <c r="AE2207" s="95"/>
      <c r="AF2207" s="95"/>
      <c r="AG2207" s="95"/>
      <c r="AH2207" s="316"/>
    </row>
    <row r="2208" spans="4:34">
      <c r="D2208" s="95"/>
      <c r="E2208" s="198"/>
      <c r="F2208" s="95"/>
      <c r="G2208" s="95"/>
      <c r="H2208" s="95"/>
      <c r="I2208" s="95"/>
      <c r="J2208" s="95"/>
      <c r="K2208" s="95"/>
      <c r="L2208" s="95"/>
      <c r="M2208" s="95"/>
      <c r="N2208" s="95"/>
      <c r="O2208" s="95"/>
      <c r="P2208" s="95"/>
      <c r="Q2208" s="95"/>
      <c r="R2208" s="95"/>
      <c r="S2208" s="95"/>
      <c r="T2208" s="95"/>
      <c r="U2208" s="95"/>
      <c r="V2208" s="95"/>
      <c r="W2208" s="95"/>
      <c r="X2208" s="95"/>
      <c r="Y2208" s="95"/>
      <c r="Z2208" s="95"/>
      <c r="AA2208" s="95"/>
      <c r="AB2208" s="95"/>
      <c r="AC2208" s="95"/>
      <c r="AD2208" s="95"/>
      <c r="AE2208" s="95"/>
      <c r="AF2208" s="95"/>
      <c r="AG2208" s="95"/>
      <c r="AH2208" s="316"/>
    </row>
    <row r="2209" spans="4:34">
      <c r="D2209" s="95"/>
      <c r="E2209" s="198"/>
      <c r="F2209" s="95"/>
      <c r="G2209" s="95"/>
      <c r="H2209" s="95"/>
      <c r="I2209" s="95"/>
      <c r="J2209" s="95"/>
      <c r="K2209" s="95"/>
      <c r="L2209" s="95"/>
      <c r="M2209" s="95"/>
      <c r="N2209" s="95"/>
      <c r="O2209" s="95"/>
      <c r="P2209" s="95"/>
      <c r="Q2209" s="95"/>
      <c r="R2209" s="95"/>
      <c r="S2209" s="95"/>
      <c r="T2209" s="95"/>
      <c r="U2209" s="95"/>
      <c r="V2209" s="95"/>
      <c r="W2209" s="95"/>
      <c r="X2209" s="95"/>
      <c r="Y2209" s="95"/>
      <c r="Z2209" s="95"/>
      <c r="AA2209" s="95"/>
      <c r="AB2209" s="95"/>
      <c r="AC2209" s="95"/>
      <c r="AD2209" s="95"/>
      <c r="AE2209" s="95"/>
      <c r="AF2209" s="95"/>
      <c r="AG2209" s="95"/>
      <c r="AH2209" s="316"/>
    </row>
    <row r="2210" spans="4:34">
      <c r="D2210" s="95"/>
      <c r="E2210" s="198"/>
      <c r="F2210" s="95"/>
      <c r="G2210" s="95"/>
      <c r="H2210" s="95"/>
      <c r="I2210" s="95"/>
      <c r="J2210" s="95"/>
      <c r="K2210" s="95"/>
      <c r="L2210" s="95"/>
      <c r="M2210" s="95"/>
      <c r="N2210" s="95"/>
      <c r="O2210" s="95"/>
      <c r="P2210" s="95"/>
      <c r="Q2210" s="95"/>
      <c r="R2210" s="95"/>
      <c r="S2210" s="95"/>
      <c r="T2210" s="95"/>
      <c r="U2210" s="95"/>
      <c r="V2210" s="95"/>
      <c r="W2210" s="95"/>
      <c r="X2210" s="95"/>
      <c r="Y2210" s="95"/>
      <c r="Z2210" s="95"/>
      <c r="AA2210" s="95"/>
      <c r="AB2210" s="95"/>
      <c r="AC2210" s="95"/>
      <c r="AD2210" s="95"/>
      <c r="AE2210" s="95"/>
      <c r="AF2210" s="95"/>
      <c r="AG2210" s="95"/>
      <c r="AH2210" s="316"/>
    </row>
    <row r="2211" spans="4:34">
      <c r="D2211" s="95"/>
      <c r="E2211" s="198"/>
      <c r="F2211" s="95"/>
      <c r="G2211" s="95"/>
      <c r="H2211" s="95"/>
      <c r="I2211" s="95"/>
      <c r="J2211" s="95"/>
      <c r="K2211" s="95"/>
      <c r="L2211" s="95"/>
      <c r="M2211" s="95"/>
      <c r="N2211" s="95"/>
      <c r="O2211" s="95"/>
      <c r="P2211" s="95"/>
      <c r="Q2211" s="95"/>
      <c r="R2211" s="95"/>
      <c r="S2211" s="95"/>
      <c r="T2211" s="95"/>
      <c r="U2211" s="95"/>
      <c r="V2211" s="95"/>
      <c r="W2211" s="95"/>
      <c r="X2211" s="95"/>
      <c r="Y2211" s="95"/>
      <c r="Z2211" s="95"/>
      <c r="AA2211" s="95"/>
      <c r="AB2211" s="95"/>
      <c r="AC2211" s="95"/>
      <c r="AD2211" s="95"/>
      <c r="AE2211" s="95"/>
      <c r="AF2211" s="95"/>
      <c r="AG2211" s="95"/>
      <c r="AH2211" s="316"/>
    </row>
    <row r="2212" spans="4:34">
      <c r="D2212" s="95"/>
      <c r="E2212" s="198"/>
      <c r="F2212" s="95"/>
      <c r="G2212" s="95"/>
      <c r="H2212" s="95"/>
      <c r="I2212" s="95"/>
      <c r="J2212" s="95"/>
      <c r="K2212" s="95"/>
      <c r="L2212" s="95"/>
      <c r="M2212" s="95"/>
      <c r="N2212" s="95"/>
      <c r="O2212" s="95"/>
      <c r="P2212" s="95"/>
      <c r="Q2212" s="95"/>
      <c r="R2212" s="95"/>
      <c r="S2212" s="95"/>
      <c r="T2212" s="95"/>
      <c r="U2212" s="95"/>
      <c r="V2212" s="95"/>
      <c r="W2212" s="95"/>
      <c r="X2212" s="95"/>
      <c r="Y2212" s="95"/>
      <c r="Z2212" s="95"/>
      <c r="AA2212" s="95"/>
      <c r="AB2212" s="95"/>
      <c r="AC2212" s="95"/>
      <c r="AD2212" s="95"/>
      <c r="AE2212" s="95"/>
      <c r="AF2212" s="95"/>
      <c r="AG2212" s="95"/>
      <c r="AH2212" s="316"/>
    </row>
    <row r="2213" spans="4:34">
      <c r="D2213" s="95"/>
      <c r="E2213" s="198"/>
      <c r="F2213" s="95"/>
      <c r="G2213" s="95"/>
      <c r="H2213" s="95"/>
      <c r="I2213" s="95"/>
      <c r="J2213" s="95"/>
      <c r="K2213" s="95"/>
      <c r="L2213" s="95"/>
      <c r="M2213" s="95"/>
      <c r="N2213" s="95"/>
      <c r="O2213" s="95"/>
      <c r="P2213" s="95"/>
      <c r="Q2213" s="95"/>
      <c r="R2213" s="95"/>
      <c r="S2213" s="95"/>
      <c r="T2213" s="95"/>
      <c r="U2213" s="95"/>
      <c r="V2213" s="95"/>
      <c r="W2213" s="95"/>
      <c r="X2213" s="95"/>
      <c r="Y2213" s="95"/>
      <c r="Z2213" s="95"/>
      <c r="AA2213" s="95"/>
      <c r="AB2213" s="95"/>
      <c r="AC2213" s="95"/>
      <c r="AD2213" s="95"/>
      <c r="AE2213" s="95"/>
      <c r="AF2213" s="95"/>
      <c r="AG2213" s="95"/>
      <c r="AH2213" s="316"/>
    </row>
    <row r="2214" spans="4:34">
      <c r="D2214" s="95"/>
      <c r="E2214" s="198"/>
      <c r="F2214" s="95"/>
      <c r="G2214" s="95"/>
      <c r="H2214" s="95"/>
      <c r="I2214" s="95"/>
      <c r="J2214" s="95"/>
      <c r="K2214" s="95"/>
      <c r="L2214" s="95"/>
      <c r="M2214" s="95"/>
      <c r="N2214" s="95"/>
      <c r="O2214" s="95"/>
      <c r="P2214" s="95"/>
      <c r="Q2214" s="95"/>
      <c r="R2214" s="95"/>
      <c r="S2214" s="95"/>
      <c r="T2214" s="95"/>
      <c r="U2214" s="95"/>
      <c r="V2214" s="95"/>
      <c r="W2214" s="95"/>
      <c r="X2214" s="95"/>
      <c r="Y2214" s="95"/>
      <c r="Z2214" s="95"/>
      <c r="AA2214" s="95"/>
      <c r="AB2214" s="95"/>
      <c r="AC2214" s="95"/>
      <c r="AD2214" s="95"/>
      <c r="AE2214" s="95"/>
      <c r="AF2214" s="95"/>
      <c r="AG2214" s="95"/>
      <c r="AH2214" s="316"/>
    </row>
    <row r="2215" spans="4:34">
      <c r="D2215" s="95"/>
      <c r="E2215" s="198"/>
      <c r="F2215" s="95"/>
      <c r="G2215" s="95"/>
      <c r="H2215" s="95"/>
      <c r="I2215" s="95"/>
      <c r="J2215" s="95"/>
      <c r="K2215" s="95"/>
      <c r="L2215" s="95"/>
      <c r="M2215" s="95"/>
      <c r="N2215" s="95"/>
      <c r="O2215" s="95"/>
      <c r="P2215" s="95"/>
      <c r="Q2215" s="95"/>
      <c r="R2215" s="95"/>
      <c r="S2215" s="95"/>
      <c r="T2215" s="95"/>
      <c r="U2215" s="95"/>
      <c r="V2215" s="95"/>
      <c r="W2215" s="95"/>
      <c r="X2215" s="95"/>
      <c r="Y2215" s="95"/>
      <c r="Z2215" s="95"/>
      <c r="AA2215" s="95"/>
      <c r="AB2215" s="95"/>
      <c r="AC2215" s="95"/>
      <c r="AD2215" s="95"/>
      <c r="AE2215" s="95"/>
      <c r="AF2215" s="95"/>
      <c r="AG2215" s="95"/>
      <c r="AH2215" s="316"/>
    </row>
    <row r="2216" spans="4:34">
      <c r="D2216" s="95"/>
      <c r="E2216" s="198"/>
      <c r="F2216" s="95"/>
      <c r="G2216" s="95"/>
      <c r="H2216" s="95"/>
      <c r="I2216" s="95"/>
      <c r="J2216" s="95"/>
      <c r="K2216" s="95"/>
      <c r="L2216" s="95"/>
      <c r="M2216" s="95"/>
      <c r="N2216" s="95"/>
      <c r="O2216" s="95"/>
      <c r="P2216" s="95"/>
      <c r="Q2216" s="95"/>
      <c r="R2216" s="95"/>
      <c r="S2216" s="95"/>
      <c r="T2216" s="95"/>
      <c r="U2216" s="95"/>
      <c r="V2216" s="95"/>
      <c r="W2216" s="95"/>
      <c r="X2216" s="95"/>
      <c r="Y2216" s="95"/>
      <c r="Z2216" s="95"/>
      <c r="AA2216" s="95"/>
      <c r="AB2216" s="95"/>
      <c r="AC2216" s="95"/>
      <c r="AD2216" s="95"/>
      <c r="AE2216" s="95"/>
      <c r="AF2216" s="95"/>
      <c r="AG2216" s="95"/>
      <c r="AH2216" s="316"/>
    </row>
    <row r="2217" spans="4:34">
      <c r="D2217" s="95"/>
      <c r="E2217" s="198"/>
      <c r="F2217" s="95"/>
      <c r="G2217" s="95"/>
      <c r="H2217" s="95"/>
      <c r="I2217" s="95"/>
      <c r="J2217" s="95"/>
      <c r="K2217" s="95"/>
      <c r="L2217" s="95"/>
      <c r="M2217" s="95"/>
      <c r="N2217" s="95"/>
      <c r="O2217" s="95"/>
      <c r="P2217" s="95"/>
      <c r="Q2217" s="95"/>
      <c r="R2217" s="95"/>
      <c r="S2217" s="95"/>
      <c r="T2217" s="95"/>
      <c r="U2217" s="95"/>
      <c r="V2217" s="95"/>
      <c r="W2217" s="95"/>
      <c r="X2217" s="95"/>
      <c r="Y2217" s="95"/>
      <c r="Z2217" s="95"/>
      <c r="AA2217" s="95"/>
      <c r="AB2217" s="95"/>
      <c r="AC2217" s="95"/>
      <c r="AD2217" s="95"/>
      <c r="AE2217" s="95"/>
      <c r="AF2217" s="95"/>
      <c r="AG2217" s="95"/>
      <c r="AH2217" s="316"/>
    </row>
    <row r="2218" spans="4:34">
      <c r="D2218" s="95"/>
      <c r="E2218" s="198"/>
      <c r="F2218" s="95"/>
      <c r="G2218" s="95"/>
      <c r="H2218" s="95"/>
      <c r="I2218" s="95"/>
      <c r="J2218" s="95"/>
      <c r="K2218" s="95"/>
      <c r="L2218" s="95"/>
      <c r="M2218" s="95"/>
      <c r="N2218" s="95"/>
      <c r="O2218" s="95"/>
      <c r="P2218" s="95"/>
      <c r="Q2218" s="95"/>
      <c r="R2218" s="95"/>
      <c r="S2218" s="95"/>
      <c r="T2218" s="95"/>
      <c r="U2218" s="95"/>
      <c r="V2218" s="95"/>
      <c r="W2218" s="95"/>
      <c r="X2218" s="95"/>
      <c r="Y2218" s="95"/>
      <c r="Z2218" s="95"/>
      <c r="AA2218" s="95"/>
      <c r="AB2218" s="95"/>
      <c r="AC2218" s="95"/>
      <c r="AD2218" s="95"/>
      <c r="AE2218" s="95"/>
      <c r="AF2218" s="95"/>
      <c r="AG2218" s="95"/>
      <c r="AH2218" s="316"/>
    </row>
    <row r="2219" spans="4:34">
      <c r="D2219" s="95"/>
      <c r="E2219" s="198"/>
      <c r="F2219" s="95"/>
      <c r="G2219" s="95"/>
      <c r="H2219" s="95"/>
      <c r="I2219" s="95"/>
      <c r="J2219" s="95"/>
      <c r="K2219" s="95"/>
      <c r="L2219" s="95"/>
      <c r="M2219" s="95"/>
      <c r="N2219" s="95"/>
      <c r="O2219" s="95"/>
      <c r="P2219" s="95"/>
      <c r="Q2219" s="95"/>
      <c r="R2219" s="95"/>
      <c r="S2219" s="95"/>
      <c r="T2219" s="95"/>
      <c r="U2219" s="95"/>
      <c r="V2219" s="95"/>
      <c r="W2219" s="95"/>
      <c r="X2219" s="95"/>
      <c r="Y2219" s="95"/>
      <c r="Z2219" s="95"/>
      <c r="AA2219" s="95"/>
      <c r="AB2219" s="95"/>
      <c r="AC2219" s="95"/>
      <c r="AD2219" s="95"/>
      <c r="AE2219" s="95"/>
      <c r="AF2219" s="95"/>
      <c r="AG2219" s="95"/>
      <c r="AH2219" s="316"/>
    </row>
    <row r="2220" spans="4:34">
      <c r="D2220" s="95"/>
      <c r="E2220" s="198"/>
      <c r="F2220" s="95"/>
      <c r="G2220" s="95"/>
      <c r="H2220" s="95"/>
      <c r="I2220" s="95"/>
      <c r="J2220" s="95"/>
      <c r="K2220" s="95"/>
      <c r="L2220" s="95"/>
      <c r="M2220" s="95"/>
      <c r="N2220" s="95"/>
      <c r="O2220" s="95"/>
      <c r="P2220" s="95"/>
      <c r="Q2220" s="95"/>
      <c r="R2220" s="95"/>
      <c r="S2220" s="95"/>
      <c r="T2220" s="95"/>
      <c r="U2220" s="95"/>
      <c r="V2220" s="95"/>
      <c r="W2220" s="95"/>
      <c r="X2220" s="95"/>
      <c r="Y2220" s="95"/>
      <c r="Z2220" s="95"/>
      <c r="AA2220" s="95"/>
      <c r="AB2220" s="95"/>
      <c r="AC2220" s="95"/>
      <c r="AD2220" s="95"/>
      <c r="AE2220" s="95"/>
      <c r="AF2220" s="95"/>
      <c r="AG2220" s="95"/>
      <c r="AH2220" s="316"/>
    </row>
    <row r="2221" spans="4:34">
      <c r="D2221" s="95"/>
      <c r="E2221" s="198"/>
      <c r="F2221" s="95"/>
      <c r="G2221" s="95"/>
      <c r="H2221" s="95"/>
      <c r="I2221" s="95"/>
      <c r="J2221" s="95"/>
      <c r="K2221" s="95"/>
      <c r="L2221" s="95"/>
      <c r="M2221" s="95"/>
      <c r="N2221" s="95"/>
      <c r="O2221" s="95"/>
      <c r="P2221" s="95"/>
      <c r="Q2221" s="95"/>
      <c r="R2221" s="95"/>
      <c r="S2221" s="95"/>
      <c r="T2221" s="95"/>
      <c r="U2221" s="95"/>
      <c r="V2221" s="95"/>
      <c r="W2221" s="95"/>
      <c r="X2221" s="95"/>
      <c r="Y2221" s="95"/>
      <c r="Z2221" s="95"/>
      <c r="AA2221" s="95"/>
      <c r="AB2221" s="95"/>
      <c r="AC2221" s="95"/>
      <c r="AD2221" s="95"/>
      <c r="AE2221" s="95"/>
      <c r="AF2221" s="95"/>
      <c r="AG2221" s="95"/>
      <c r="AH2221" s="316"/>
    </row>
    <row r="2222" spans="4:34">
      <c r="D2222" s="95"/>
      <c r="E2222" s="198"/>
      <c r="F2222" s="95"/>
      <c r="G2222" s="95"/>
      <c r="H2222" s="95"/>
      <c r="I2222" s="95"/>
      <c r="J2222" s="95"/>
      <c r="K2222" s="95"/>
      <c r="L2222" s="95"/>
      <c r="M2222" s="95"/>
      <c r="N2222" s="95"/>
      <c r="O2222" s="95"/>
      <c r="P2222" s="95"/>
      <c r="Q2222" s="95"/>
      <c r="R2222" s="95"/>
      <c r="S2222" s="95"/>
      <c r="T2222" s="95"/>
      <c r="U2222" s="95"/>
      <c r="V2222" s="95"/>
      <c r="W2222" s="95"/>
      <c r="X2222" s="95"/>
      <c r="Y2222" s="95"/>
      <c r="Z2222" s="95"/>
      <c r="AA2222" s="95"/>
      <c r="AB2222" s="95"/>
      <c r="AC2222" s="95"/>
      <c r="AD2222" s="95"/>
      <c r="AE2222" s="95"/>
      <c r="AF2222" s="95"/>
      <c r="AG2222" s="95"/>
      <c r="AH2222" s="316"/>
    </row>
    <row r="2223" spans="4:34">
      <c r="D2223" s="95"/>
      <c r="E2223" s="198"/>
      <c r="F2223" s="95"/>
      <c r="G2223" s="95"/>
      <c r="H2223" s="95"/>
      <c r="I2223" s="95"/>
      <c r="J2223" s="95"/>
      <c r="K2223" s="95"/>
      <c r="L2223" s="95"/>
      <c r="M2223" s="95"/>
      <c r="N2223" s="95"/>
      <c r="O2223" s="95"/>
      <c r="P2223" s="95"/>
      <c r="Q2223" s="95"/>
      <c r="R2223" s="95"/>
      <c r="S2223" s="95"/>
      <c r="T2223" s="95"/>
      <c r="U2223" s="95"/>
      <c r="V2223" s="95"/>
      <c r="W2223" s="95"/>
      <c r="X2223" s="95"/>
      <c r="Y2223" s="95"/>
      <c r="Z2223" s="95"/>
      <c r="AA2223" s="95"/>
      <c r="AB2223" s="95"/>
      <c r="AC2223" s="95"/>
      <c r="AD2223" s="95"/>
      <c r="AE2223" s="95"/>
      <c r="AF2223" s="95"/>
      <c r="AG2223" s="95"/>
      <c r="AH2223" s="316"/>
    </row>
    <row r="2224" spans="4:34">
      <c r="D2224" s="95"/>
      <c r="E2224" s="198"/>
      <c r="F2224" s="95"/>
      <c r="G2224" s="95"/>
      <c r="H2224" s="95"/>
      <c r="I2224" s="95"/>
      <c r="J2224" s="95"/>
      <c r="K2224" s="95"/>
      <c r="L2224" s="95"/>
      <c r="M2224" s="95"/>
      <c r="N2224" s="95"/>
      <c r="O2224" s="95"/>
      <c r="P2224" s="95"/>
      <c r="Q2224" s="95"/>
      <c r="R2224" s="95"/>
      <c r="S2224" s="95"/>
      <c r="T2224" s="95"/>
      <c r="U2224" s="95"/>
      <c r="V2224" s="95"/>
      <c r="W2224" s="95"/>
      <c r="X2224" s="95"/>
      <c r="Y2224" s="95"/>
      <c r="Z2224" s="95"/>
      <c r="AA2224" s="95"/>
      <c r="AB2224" s="95"/>
      <c r="AC2224" s="95"/>
      <c r="AD2224" s="95"/>
      <c r="AE2224" s="95"/>
      <c r="AF2224" s="95"/>
      <c r="AG2224" s="95"/>
      <c r="AH2224" s="316"/>
    </row>
    <row r="2225" spans="4:34">
      <c r="D2225" s="95"/>
      <c r="E2225" s="198"/>
      <c r="F2225" s="95"/>
      <c r="G2225" s="95"/>
      <c r="H2225" s="95"/>
      <c r="I2225" s="95"/>
      <c r="J2225" s="95"/>
      <c r="K2225" s="95"/>
      <c r="L2225" s="95"/>
      <c r="M2225" s="95"/>
      <c r="N2225" s="95"/>
      <c r="O2225" s="95"/>
      <c r="P2225" s="95"/>
      <c r="Q2225" s="95"/>
      <c r="R2225" s="95"/>
      <c r="S2225" s="95"/>
      <c r="T2225" s="95"/>
      <c r="U2225" s="95"/>
      <c r="V2225" s="95"/>
      <c r="W2225" s="95"/>
      <c r="X2225" s="95"/>
      <c r="Y2225" s="95"/>
      <c r="Z2225" s="95"/>
      <c r="AA2225" s="95"/>
      <c r="AB2225" s="95"/>
      <c r="AC2225" s="95"/>
      <c r="AD2225" s="95"/>
      <c r="AE2225" s="95"/>
      <c r="AF2225" s="95"/>
      <c r="AG2225" s="95"/>
      <c r="AH2225" s="316"/>
    </row>
    <row r="2226" spans="4:34">
      <c r="D2226" s="95"/>
      <c r="E2226" s="198"/>
      <c r="F2226" s="95"/>
      <c r="G2226" s="95"/>
      <c r="H2226" s="95"/>
      <c r="I2226" s="95"/>
      <c r="J2226" s="95"/>
      <c r="K2226" s="95"/>
      <c r="L2226" s="95"/>
      <c r="M2226" s="95"/>
      <c r="N2226" s="95"/>
      <c r="O2226" s="95"/>
      <c r="P2226" s="95"/>
      <c r="Q2226" s="95"/>
      <c r="R2226" s="95"/>
      <c r="S2226" s="95"/>
      <c r="T2226" s="95"/>
      <c r="U2226" s="95"/>
      <c r="V2226" s="95"/>
      <c r="W2226" s="95"/>
      <c r="X2226" s="95"/>
      <c r="Y2226" s="95"/>
      <c r="Z2226" s="95"/>
      <c r="AA2226" s="95"/>
      <c r="AB2226" s="95"/>
      <c r="AC2226" s="95"/>
      <c r="AD2226" s="95"/>
      <c r="AE2226" s="95"/>
      <c r="AF2226" s="95"/>
      <c r="AG2226" s="95"/>
      <c r="AH2226" s="316"/>
    </row>
    <row r="2227" spans="4:34">
      <c r="D2227" s="95"/>
      <c r="E2227" s="198"/>
      <c r="F2227" s="95"/>
      <c r="G2227" s="95"/>
      <c r="H2227" s="95"/>
      <c r="I2227" s="95"/>
      <c r="J2227" s="95"/>
      <c r="K2227" s="95"/>
      <c r="L2227" s="95"/>
      <c r="M2227" s="95"/>
      <c r="N2227" s="95"/>
      <c r="O2227" s="95"/>
      <c r="P2227" s="95"/>
      <c r="Q2227" s="95"/>
      <c r="R2227" s="95"/>
      <c r="S2227" s="95"/>
      <c r="T2227" s="95"/>
      <c r="U2227" s="95"/>
      <c r="V2227" s="95"/>
      <c r="W2227" s="95"/>
      <c r="X2227" s="95"/>
      <c r="Y2227" s="95"/>
      <c r="Z2227" s="95"/>
      <c r="AA2227" s="95"/>
      <c r="AB2227" s="95"/>
      <c r="AC2227" s="95"/>
      <c r="AD2227" s="95"/>
      <c r="AE2227" s="95"/>
      <c r="AF2227" s="95"/>
      <c r="AG2227" s="95"/>
      <c r="AH2227" s="316"/>
    </row>
    <row r="2228" spans="4:34">
      <c r="D2228" s="95"/>
      <c r="E2228" s="198"/>
      <c r="F2228" s="95"/>
      <c r="G2228" s="95"/>
      <c r="H2228" s="95"/>
      <c r="I2228" s="95"/>
      <c r="J2228" s="95"/>
      <c r="K2228" s="95"/>
      <c r="L2228" s="95"/>
      <c r="M2228" s="95"/>
      <c r="N2228" s="95"/>
      <c r="O2228" s="95"/>
      <c r="P2228" s="95"/>
      <c r="Q2228" s="95"/>
      <c r="R2228" s="95"/>
      <c r="S2228" s="95"/>
      <c r="T2228" s="95"/>
      <c r="U2228" s="95"/>
      <c r="V2228" s="95"/>
      <c r="W2228" s="95"/>
      <c r="X2228" s="95"/>
      <c r="Y2228" s="95"/>
      <c r="Z2228" s="95"/>
      <c r="AA2228" s="95"/>
      <c r="AB2228" s="95"/>
      <c r="AC2228" s="95"/>
      <c r="AD2228" s="95"/>
      <c r="AE2228" s="95"/>
      <c r="AF2228" s="95"/>
      <c r="AG2228" s="95"/>
      <c r="AH2228" s="316"/>
    </row>
    <row r="2229" spans="4:34">
      <c r="D2229" s="95"/>
      <c r="E2229" s="198"/>
      <c r="F2229" s="95"/>
      <c r="G2229" s="95"/>
      <c r="H2229" s="95"/>
      <c r="I2229" s="95"/>
      <c r="J2229" s="95"/>
      <c r="K2229" s="95"/>
      <c r="L2229" s="95"/>
      <c r="M2229" s="95"/>
      <c r="N2229" s="95"/>
      <c r="O2229" s="95"/>
      <c r="P2229" s="95"/>
      <c r="Q2229" s="95"/>
      <c r="R2229" s="95"/>
      <c r="S2229" s="95"/>
      <c r="T2229" s="95"/>
      <c r="U2229" s="95"/>
      <c r="V2229" s="95"/>
      <c r="W2229" s="95"/>
      <c r="X2229" s="95"/>
      <c r="Y2229" s="95"/>
      <c r="Z2229" s="95"/>
      <c r="AA2229" s="95"/>
      <c r="AB2229" s="95"/>
      <c r="AC2229" s="95"/>
      <c r="AD2229" s="95"/>
      <c r="AE2229" s="95"/>
      <c r="AF2229" s="95"/>
      <c r="AG2229" s="95"/>
      <c r="AH2229" s="316"/>
    </row>
    <row r="2230" spans="4:34">
      <c r="D2230" s="95"/>
      <c r="E2230" s="198"/>
      <c r="F2230" s="95"/>
      <c r="G2230" s="95"/>
      <c r="H2230" s="95"/>
      <c r="I2230" s="95"/>
      <c r="J2230" s="95"/>
      <c r="K2230" s="95"/>
      <c r="L2230" s="95"/>
      <c r="M2230" s="95"/>
      <c r="N2230" s="95"/>
      <c r="O2230" s="95"/>
      <c r="P2230" s="95"/>
      <c r="Q2230" s="95"/>
      <c r="R2230" s="95"/>
      <c r="S2230" s="95"/>
      <c r="T2230" s="95"/>
      <c r="U2230" s="95"/>
      <c r="V2230" s="95"/>
      <c r="W2230" s="95"/>
      <c r="X2230" s="95"/>
      <c r="Y2230" s="95"/>
      <c r="Z2230" s="95"/>
      <c r="AA2230" s="95"/>
      <c r="AB2230" s="95"/>
      <c r="AC2230" s="95"/>
      <c r="AD2230" s="95"/>
      <c r="AE2230" s="95"/>
      <c r="AF2230" s="95"/>
      <c r="AG2230" s="95"/>
      <c r="AH2230" s="316"/>
    </row>
    <row r="2231" spans="4:34">
      <c r="D2231" s="95"/>
      <c r="E2231" s="198"/>
      <c r="F2231" s="95"/>
      <c r="G2231" s="95"/>
      <c r="H2231" s="95"/>
      <c r="I2231" s="95"/>
      <c r="J2231" s="95"/>
      <c r="K2231" s="95"/>
      <c r="L2231" s="95"/>
      <c r="M2231" s="95"/>
      <c r="N2231" s="95"/>
      <c r="O2231" s="95"/>
      <c r="P2231" s="95"/>
      <c r="Q2231" s="95"/>
      <c r="R2231" s="95"/>
      <c r="S2231" s="95"/>
      <c r="T2231" s="95"/>
      <c r="U2231" s="95"/>
      <c r="V2231" s="95"/>
      <c r="W2231" s="95"/>
      <c r="X2231" s="95"/>
      <c r="Y2231" s="95"/>
      <c r="Z2231" s="95"/>
      <c r="AA2231" s="95"/>
      <c r="AB2231" s="95"/>
      <c r="AC2231" s="95"/>
      <c r="AD2231" s="95"/>
      <c r="AE2231" s="95"/>
      <c r="AF2231" s="95"/>
      <c r="AG2231" s="95"/>
      <c r="AH2231" s="316"/>
    </row>
    <row r="2232" spans="4:34">
      <c r="D2232" s="95"/>
      <c r="E2232" s="198"/>
      <c r="F2232" s="95"/>
      <c r="G2232" s="95"/>
      <c r="H2232" s="95"/>
      <c r="I2232" s="95"/>
      <c r="J2232" s="95"/>
      <c r="K2232" s="95"/>
      <c r="L2232" s="95"/>
      <c r="M2232" s="95"/>
      <c r="N2232" s="95"/>
      <c r="O2232" s="95"/>
      <c r="P2232" s="95"/>
      <c r="Q2232" s="95"/>
      <c r="R2232" s="95"/>
      <c r="S2232" s="95"/>
      <c r="T2232" s="95"/>
      <c r="U2232" s="95"/>
      <c r="V2232" s="95"/>
      <c r="W2232" s="95"/>
      <c r="X2232" s="95"/>
      <c r="Y2232" s="95"/>
      <c r="Z2232" s="95"/>
      <c r="AA2232" s="95"/>
      <c r="AB2232" s="95"/>
      <c r="AC2232" s="95"/>
      <c r="AD2232" s="95"/>
      <c r="AE2232" s="95"/>
      <c r="AF2232" s="95"/>
      <c r="AG2232" s="95"/>
      <c r="AH2232" s="316"/>
    </row>
    <row r="2233" spans="4:34">
      <c r="D2233" s="95"/>
      <c r="E2233" s="198"/>
      <c r="F2233" s="95"/>
      <c r="G2233" s="95"/>
      <c r="H2233" s="95"/>
      <c r="I2233" s="95"/>
      <c r="J2233" s="95"/>
      <c r="K2233" s="95"/>
      <c r="L2233" s="95"/>
      <c r="M2233" s="95"/>
      <c r="N2233" s="95"/>
      <c r="O2233" s="95"/>
      <c r="P2233" s="95"/>
      <c r="Q2233" s="95"/>
      <c r="R2233" s="95"/>
      <c r="S2233" s="95"/>
      <c r="T2233" s="95"/>
      <c r="U2233" s="95"/>
      <c r="V2233" s="95"/>
      <c r="W2233" s="95"/>
      <c r="X2233" s="95"/>
      <c r="Y2233" s="95"/>
      <c r="Z2233" s="95"/>
      <c r="AA2233" s="95"/>
      <c r="AB2233" s="95"/>
      <c r="AC2233" s="95"/>
      <c r="AD2233" s="95"/>
      <c r="AE2233" s="95"/>
      <c r="AF2233" s="95"/>
      <c r="AG2233" s="95"/>
      <c r="AH2233" s="316"/>
    </row>
    <row r="2234" spans="4:34">
      <c r="D2234" s="95"/>
      <c r="E2234" s="198"/>
      <c r="F2234" s="95"/>
      <c r="G2234" s="95"/>
      <c r="H2234" s="95"/>
      <c r="I2234" s="95"/>
      <c r="J2234" s="95"/>
      <c r="K2234" s="95"/>
      <c r="L2234" s="95"/>
      <c r="M2234" s="95"/>
      <c r="N2234" s="95"/>
      <c r="O2234" s="95"/>
      <c r="P2234" s="95"/>
      <c r="Q2234" s="95"/>
      <c r="R2234" s="95"/>
      <c r="S2234" s="95"/>
      <c r="T2234" s="95"/>
      <c r="U2234" s="95"/>
      <c r="V2234" s="95"/>
      <c r="W2234" s="95"/>
      <c r="X2234" s="95"/>
      <c r="Y2234" s="95"/>
      <c r="Z2234" s="95"/>
      <c r="AA2234" s="95"/>
      <c r="AB2234" s="95"/>
      <c r="AC2234" s="95"/>
      <c r="AD2234" s="95"/>
      <c r="AE2234" s="95"/>
      <c r="AF2234" s="95"/>
      <c r="AG2234" s="95"/>
      <c r="AH2234" s="316"/>
    </row>
    <row r="2235" spans="4:34">
      <c r="D2235" s="95"/>
      <c r="E2235" s="198"/>
      <c r="F2235" s="95"/>
      <c r="G2235" s="95"/>
      <c r="H2235" s="95"/>
      <c r="I2235" s="95"/>
      <c r="J2235" s="95"/>
      <c r="K2235" s="95"/>
      <c r="L2235" s="95"/>
      <c r="M2235" s="95"/>
      <c r="N2235" s="95"/>
      <c r="O2235" s="95"/>
      <c r="P2235" s="95"/>
      <c r="Q2235" s="95"/>
      <c r="R2235" s="95"/>
      <c r="S2235" s="95"/>
      <c r="T2235" s="95"/>
      <c r="U2235" s="95"/>
      <c r="V2235" s="95"/>
      <c r="W2235" s="95"/>
      <c r="X2235" s="95"/>
      <c r="Y2235" s="95"/>
      <c r="Z2235" s="95"/>
      <c r="AA2235" s="95"/>
      <c r="AB2235" s="95"/>
      <c r="AC2235" s="95"/>
      <c r="AD2235" s="95"/>
      <c r="AE2235" s="95"/>
      <c r="AF2235" s="95"/>
      <c r="AG2235" s="95"/>
      <c r="AH2235" s="316"/>
    </row>
    <row r="2236" spans="4:34">
      <c r="D2236" s="95"/>
      <c r="E2236" s="198"/>
      <c r="F2236" s="95"/>
      <c r="G2236" s="95"/>
      <c r="H2236" s="95"/>
      <c r="I2236" s="95"/>
      <c r="J2236" s="95"/>
      <c r="K2236" s="95"/>
      <c r="L2236" s="95"/>
      <c r="M2236" s="95"/>
      <c r="N2236" s="95"/>
      <c r="O2236" s="95"/>
      <c r="P2236" s="95"/>
      <c r="Q2236" s="95"/>
      <c r="R2236" s="95"/>
      <c r="S2236" s="95"/>
      <c r="T2236" s="95"/>
      <c r="U2236" s="95"/>
      <c r="V2236" s="95"/>
      <c r="W2236" s="95"/>
      <c r="X2236" s="95"/>
      <c r="Y2236" s="95"/>
      <c r="Z2236" s="95"/>
      <c r="AA2236" s="95"/>
      <c r="AB2236" s="95"/>
      <c r="AC2236" s="95"/>
      <c r="AD2236" s="95"/>
      <c r="AE2236" s="95"/>
      <c r="AF2236" s="95"/>
      <c r="AG2236" s="95"/>
      <c r="AH2236" s="316"/>
    </row>
    <row r="2237" spans="4:34">
      <c r="D2237" s="95"/>
      <c r="E2237" s="198"/>
      <c r="F2237" s="95"/>
      <c r="G2237" s="95"/>
      <c r="H2237" s="95"/>
      <c r="I2237" s="95"/>
      <c r="J2237" s="95"/>
      <c r="K2237" s="95"/>
      <c r="L2237" s="95"/>
      <c r="M2237" s="95"/>
      <c r="N2237" s="95"/>
      <c r="O2237" s="95"/>
      <c r="P2237" s="95"/>
      <c r="Q2237" s="95"/>
      <c r="R2237" s="95"/>
      <c r="S2237" s="95"/>
      <c r="T2237" s="95"/>
      <c r="U2237" s="95"/>
      <c r="V2237" s="95"/>
      <c r="W2237" s="95"/>
      <c r="X2237" s="95"/>
      <c r="Y2237" s="95"/>
      <c r="Z2237" s="95"/>
      <c r="AA2237" s="95"/>
      <c r="AB2237" s="95"/>
      <c r="AC2237" s="95"/>
      <c r="AD2237" s="95"/>
      <c r="AE2237" s="95"/>
      <c r="AF2237" s="95"/>
      <c r="AG2237" s="95"/>
      <c r="AH2237" s="316"/>
    </row>
    <row r="2238" spans="4:34">
      <c r="D2238" s="95"/>
      <c r="E2238" s="198"/>
      <c r="F2238" s="95"/>
      <c r="G2238" s="95"/>
      <c r="H2238" s="95"/>
      <c r="I2238" s="95"/>
      <c r="J2238" s="95"/>
      <c r="K2238" s="95"/>
      <c r="L2238" s="95"/>
      <c r="M2238" s="95"/>
      <c r="N2238" s="95"/>
      <c r="O2238" s="95"/>
      <c r="P2238" s="95"/>
      <c r="Q2238" s="95"/>
      <c r="R2238" s="95"/>
      <c r="S2238" s="95"/>
      <c r="T2238" s="95"/>
      <c r="U2238" s="95"/>
      <c r="V2238" s="95"/>
      <c r="W2238" s="95"/>
      <c r="X2238" s="95"/>
      <c r="Y2238" s="95"/>
      <c r="Z2238" s="95"/>
      <c r="AA2238" s="95"/>
      <c r="AB2238" s="95"/>
      <c r="AC2238" s="95"/>
      <c r="AD2238" s="95"/>
      <c r="AE2238" s="95"/>
      <c r="AF2238" s="95"/>
      <c r="AG2238" s="95"/>
      <c r="AH2238" s="316"/>
    </row>
    <row r="2239" spans="4:34">
      <c r="D2239" s="95"/>
      <c r="E2239" s="198"/>
      <c r="F2239" s="95"/>
      <c r="G2239" s="95"/>
      <c r="H2239" s="95"/>
      <c r="I2239" s="95"/>
      <c r="J2239" s="95"/>
      <c r="K2239" s="95"/>
      <c r="L2239" s="95"/>
      <c r="M2239" s="95"/>
      <c r="N2239" s="95"/>
      <c r="O2239" s="95"/>
      <c r="P2239" s="95"/>
      <c r="Q2239" s="95"/>
      <c r="R2239" s="95"/>
      <c r="S2239" s="95"/>
      <c r="T2239" s="95"/>
      <c r="U2239" s="95"/>
      <c r="V2239" s="95"/>
      <c r="W2239" s="95"/>
      <c r="X2239" s="95"/>
      <c r="Y2239" s="95"/>
      <c r="Z2239" s="95"/>
      <c r="AA2239" s="95"/>
      <c r="AB2239" s="95"/>
      <c r="AC2239" s="95"/>
      <c r="AD2239" s="95"/>
      <c r="AE2239" s="95"/>
      <c r="AF2239" s="95"/>
      <c r="AG2239" s="95"/>
      <c r="AH2239" s="316"/>
    </row>
    <row r="2240" spans="4:34">
      <c r="D2240" s="95"/>
      <c r="E2240" s="198"/>
      <c r="F2240" s="95"/>
      <c r="G2240" s="95"/>
      <c r="H2240" s="95"/>
      <c r="I2240" s="95"/>
      <c r="J2240" s="95"/>
      <c r="K2240" s="95"/>
      <c r="L2240" s="95"/>
      <c r="M2240" s="95"/>
      <c r="N2240" s="95"/>
      <c r="O2240" s="95"/>
      <c r="P2240" s="95"/>
      <c r="Q2240" s="95"/>
      <c r="R2240" s="95"/>
      <c r="S2240" s="95"/>
      <c r="T2240" s="95"/>
      <c r="U2240" s="95"/>
      <c r="V2240" s="95"/>
      <c r="W2240" s="95"/>
      <c r="X2240" s="95"/>
      <c r="Y2240" s="95"/>
      <c r="Z2240" s="95"/>
      <c r="AA2240" s="95"/>
      <c r="AB2240" s="95"/>
      <c r="AC2240" s="95"/>
      <c r="AD2240" s="95"/>
      <c r="AE2240" s="95"/>
      <c r="AF2240" s="95"/>
      <c r="AG2240" s="95"/>
      <c r="AH2240" s="316"/>
    </row>
    <row r="2241" spans="4:34">
      <c r="D2241" s="95"/>
      <c r="E2241" s="198"/>
      <c r="F2241" s="95"/>
      <c r="G2241" s="95"/>
      <c r="H2241" s="95"/>
      <c r="I2241" s="95"/>
      <c r="J2241" s="95"/>
      <c r="K2241" s="95"/>
      <c r="L2241" s="95"/>
      <c r="M2241" s="95"/>
      <c r="N2241" s="95"/>
      <c r="O2241" s="95"/>
      <c r="P2241" s="95"/>
      <c r="Q2241" s="95"/>
      <c r="R2241" s="95"/>
      <c r="S2241" s="95"/>
      <c r="T2241" s="95"/>
      <c r="U2241" s="95"/>
      <c r="V2241" s="95"/>
      <c r="W2241" s="95"/>
      <c r="X2241" s="95"/>
      <c r="Y2241" s="95"/>
      <c r="Z2241" s="95"/>
      <c r="AA2241" s="95"/>
      <c r="AB2241" s="95"/>
      <c r="AC2241" s="95"/>
      <c r="AD2241" s="95"/>
      <c r="AE2241" s="95"/>
      <c r="AF2241" s="95"/>
      <c r="AG2241" s="95"/>
      <c r="AH2241" s="316"/>
    </row>
    <row r="2242" spans="4:34">
      <c r="D2242" s="95"/>
      <c r="E2242" s="198"/>
      <c r="F2242" s="95"/>
      <c r="G2242" s="95"/>
      <c r="H2242" s="95"/>
      <c r="I2242" s="95"/>
      <c r="J2242" s="95"/>
      <c r="K2242" s="95"/>
      <c r="L2242" s="95"/>
      <c r="M2242" s="95"/>
      <c r="N2242" s="95"/>
      <c r="O2242" s="95"/>
      <c r="P2242" s="95"/>
      <c r="Q2242" s="95"/>
      <c r="R2242" s="95"/>
      <c r="S2242" s="95"/>
      <c r="T2242" s="95"/>
      <c r="U2242" s="95"/>
      <c r="V2242" s="95"/>
      <c r="W2242" s="95"/>
      <c r="X2242" s="95"/>
      <c r="Y2242" s="95"/>
      <c r="Z2242" s="95"/>
      <c r="AA2242" s="95"/>
      <c r="AB2242" s="95"/>
      <c r="AC2242" s="95"/>
      <c r="AD2242" s="95"/>
      <c r="AE2242" s="95"/>
      <c r="AF2242" s="95"/>
      <c r="AG2242" s="95"/>
      <c r="AH2242" s="316"/>
    </row>
    <row r="2243" spans="4:34">
      <c r="D2243" s="95"/>
      <c r="E2243" s="198"/>
      <c r="F2243" s="95"/>
      <c r="G2243" s="95"/>
      <c r="H2243" s="95"/>
      <c r="I2243" s="95"/>
      <c r="J2243" s="95"/>
      <c r="K2243" s="95"/>
      <c r="L2243" s="95"/>
      <c r="M2243" s="95"/>
      <c r="N2243" s="95"/>
      <c r="O2243" s="95"/>
      <c r="P2243" s="95"/>
      <c r="Q2243" s="95"/>
      <c r="R2243" s="95"/>
      <c r="S2243" s="95"/>
      <c r="T2243" s="95"/>
      <c r="U2243" s="95"/>
      <c r="V2243" s="95"/>
      <c r="W2243" s="95"/>
      <c r="X2243" s="95"/>
      <c r="Y2243" s="95"/>
      <c r="Z2243" s="95"/>
      <c r="AA2243" s="95"/>
      <c r="AB2243" s="95"/>
      <c r="AC2243" s="95"/>
      <c r="AD2243" s="95"/>
      <c r="AE2243" s="95"/>
      <c r="AF2243" s="95"/>
      <c r="AG2243" s="95"/>
      <c r="AH2243" s="316"/>
    </row>
    <row r="2244" spans="4:34">
      <c r="D2244" s="95"/>
      <c r="E2244" s="198"/>
      <c r="F2244" s="95"/>
      <c r="G2244" s="95"/>
      <c r="H2244" s="95"/>
      <c r="I2244" s="95"/>
      <c r="J2244" s="95"/>
      <c r="K2244" s="95"/>
      <c r="L2244" s="95"/>
      <c r="M2244" s="95"/>
      <c r="N2244" s="95"/>
      <c r="O2244" s="95"/>
      <c r="P2244" s="95"/>
      <c r="Q2244" s="95"/>
      <c r="R2244" s="95"/>
      <c r="S2244" s="95"/>
      <c r="T2244" s="95"/>
      <c r="U2244" s="95"/>
      <c r="V2244" s="95"/>
      <c r="W2244" s="95"/>
      <c r="X2244" s="95"/>
      <c r="Y2244" s="95"/>
      <c r="Z2244" s="95"/>
      <c r="AA2244" s="95"/>
      <c r="AB2244" s="95"/>
      <c r="AC2244" s="95"/>
      <c r="AD2244" s="95"/>
      <c r="AE2244" s="95"/>
      <c r="AF2244" s="95"/>
      <c r="AG2244" s="95"/>
      <c r="AH2244" s="316"/>
    </row>
    <row r="2245" spans="4:34">
      <c r="D2245" s="95"/>
      <c r="E2245" s="198"/>
      <c r="F2245" s="95"/>
      <c r="G2245" s="95"/>
      <c r="H2245" s="95"/>
      <c r="I2245" s="95"/>
      <c r="J2245" s="95"/>
      <c r="K2245" s="95"/>
      <c r="L2245" s="95"/>
      <c r="M2245" s="95"/>
      <c r="N2245" s="95"/>
      <c r="O2245" s="95"/>
      <c r="P2245" s="95"/>
      <c r="Q2245" s="95"/>
      <c r="R2245" s="95"/>
      <c r="S2245" s="95"/>
      <c r="T2245" s="95"/>
      <c r="U2245" s="95"/>
      <c r="V2245" s="95"/>
      <c r="W2245" s="95"/>
      <c r="X2245" s="95"/>
      <c r="Y2245" s="95"/>
      <c r="Z2245" s="95"/>
      <c r="AA2245" s="95"/>
      <c r="AB2245" s="95"/>
      <c r="AC2245" s="95"/>
      <c r="AD2245" s="95"/>
      <c r="AE2245" s="95"/>
      <c r="AF2245" s="95"/>
      <c r="AG2245" s="95"/>
      <c r="AH2245" s="316"/>
    </row>
    <row r="2246" spans="4:34">
      <c r="D2246" s="95"/>
      <c r="E2246" s="198"/>
      <c r="F2246" s="95"/>
      <c r="G2246" s="95"/>
      <c r="H2246" s="95"/>
      <c r="I2246" s="95"/>
      <c r="J2246" s="95"/>
      <c r="K2246" s="95"/>
      <c r="L2246" s="95"/>
      <c r="M2246" s="95"/>
      <c r="N2246" s="95"/>
      <c r="O2246" s="95"/>
      <c r="P2246" s="95"/>
      <c r="Q2246" s="95"/>
      <c r="R2246" s="95"/>
      <c r="S2246" s="95"/>
      <c r="T2246" s="95"/>
      <c r="U2246" s="95"/>
      <c r="V2246" s="95"/>
      <c r="W2246" s="95"/>
      <c r="X2246" s="95"/>
      <c r="Y2246" s="95"/>
      <c r="Z2246" s="95"/>
      <c r="AA2246" s="95"/>
      <c r="AB2246" s="95"/>
      <c r="AC2246" s="95"/>
      <c r="AD2246" s="95"/>
      <c r="AE2246" s="95"/>
      <c r="AF2246" s="95"/>
      <c r="AG2246" s="95"/>
      <c r="AH2246" s="316"/>
    </row>
    <row r="2247" spans="4:34">
      <c r="D2247" s="95"/>
      <c r="E2247" s="198"/>
      <c r="F2247" s="95"/>
      <c r="G2247" s="95"/>
      <c r="H2247" s="95"/>
      <c r="I2247" s="95"/>
      <c r="J2247" s="95"/>
      <c r="K2247" s="95"/>
      <c r="L2247" s="95"/>
      <c r="M2247" s="95"/>
      <c r="N2247" s="95"/>
      <c r="O2247" s="95"/>
      <c r="P2247" s="95"/>
      <c r="Q2247" s="95"/>
      <c r="R2247" s="95"/>
      <c r="S2247" s="95"/>
      <c r="T2247" s="95"/>
      <c r="U2247" s="95"/>
      <c r="V2247" s="95"/>
      <c r="W2247" s="95"/>
      <c r="X2247" s="95"/>
      <c r="Y2247" s="95"/>
      <c r="Z2247" s="95"/>
      <c r="AA2247" s="95"/>
      <c r="AB2247" s="95"/>
      <c r="AC2247" s="95"/>
      <c r="AD2247" s="95"/>
      <c r="AE2247" s="95"/>
      <c r="AF2247" s="95"/>
      <c r="AG2247" s="95"/>
      <c r="AH2247" s="316"/>
    </row>
    <row r="2248" spans="4:34">
      <c r="D2248" s="95"/>
      <c r="E2248" s="198"/>
      <c r="F2248" s="95"/>
      <c r="G2248" s="95"/>
      <c r="H2248" s="95"/>
      <c r="I2248" s="95"/>
      <c r="J2248" s="95"/>
      <c r="K2248" s="95"/>
      <c r="L2248" s="95"/>
      <c r="M2248" s="95"/>
      <c r="N2248" s="95"/>
      <c r="O2248" s="95"/>
      <c r="P2248" s="95"/>
      <c r="Q2248" s="95"/>
      <c r="R2248" s="95"/>
      <c r="S2248" s="95"/>
      <c r="T2248" s="95"/>
      <c r="U2248" s="95"/>
      <c r="V2248" s="95"/>
      <c r="W2248" s="95"/>
      <c r="X2248" s="95"/>
      <c r="Y2248" s="95"/>
      <c r="Z2248" s="95"/>
      <c r="AA2248" s="95"/>
      <c r="AB2248" s="95"/>
      <c r="AC2248" s="95"/>
      <c r="AD2248" s="95"/>
      <c r="AE2248" s="95"/>
      <c r="AF2248" s="95"/>
      <c r="AG2248" s="95"/>
      <c r="AH2248" s="316"/>
    </row>
    <row r="2249" spans="4:34">
      <c r="D2249" s="95"/>
      <c r="E2249" s="198"/>
      <c r="F2249" s="95"/>
      <c r="G2249" s="95"/>
      <c r="H2249" s="95"/>
      <c r="I2249" s="95"/>
      <c r="J2249" s="95"/>
      <c r="K2249" s="95"/>
      <c r="L2249" s="95"/>
      <c r="M2249" s="95"/>
      <c r="N2249" s="95"/>
      <c r="O2249" s="95"/>
      <c r="P2249" s="95"/>
      <c r="Q2249" s="95"/>
      <c r="R2249" s="95"/>
      <c r="S2249" s="95"/>
      <c r="T2249" s="95"/>
      <c r="U2249" s="95"/>
      <c r="V2249" s="95"/>
      <c r="W2249" s="95"/>
      <c r="X2249" s="95"/>
      <c r="Y2249" s="95"/>
      <c r="Z2249" s="95"/>
      <c r="AA2249" s="95"/>
      <c r="AB2249" s="95"/>
      <c r="AC2249" s="95"/>
      <c r="AD2249" s="95"/>
      <c r="AE2249" s="95"/>
      <c r="AF2249" s="95"/>
      <c r="AG2249" s="95"/>
      <c r="AH2249" s="316"/>
    </row>
    <row r="2250" spans="4:34">
      <c r="D2250" s="95"/>
      <c r="E2250" s="198"/>
      <c r="F2250" s="95"/>
      <c r="G2250" s="95"/>
      <c r="H2250" s="95"/>
      <c r="I2250" s="95"/>
      <c r="J2250" s="95"/>
      <c r="K2250" s="95"/>
      <c r="L2250" s="95"/>
      <c r="M2250" s="95"/>
      <c r="N2250" s="95"/>
      <c r="O2250" s="95"/>
      <c r="P2250" s="95"/>
      <c r="Q2250" s="95"/>
      <c r="R2250" s="95"/>
      <c r="S2250" s="95"/>
      <c r="T2250" s="95"/>
      <c r="U2250" s="95"/>
      <c r="V2250" s="95"/>
      <c r="W2250" s="95"/>
      <c r="X2250" s="95"/>
      <c r="Y2250" s="95"/>
      <c r="Z2250" s="95"/>
      <c r="AA2250" s="95"/>
      <c r="AB2250" s="95"/>
      <c r="AC2250" s="95"/>
      <c r="AD2250" s="95"/>
      <c r="AE2250" s="95"/>
      <c r="AF2250" s="95"/>
      <c r="AG2250" s="95"/>
      <c r="AH2250" s="316"/>
    </row>
    <row r="2251" spans="4:34">
      <c r="D2251" s="95"/>
      <c r="E2251" s="198"/>
      <c r="F2251" s="95"/>
      <c r="G2251" s="95"/>
      <c r="H2251" s="95"/>
      <c r="I2251" s="95"/>
      <c r="J2251" s="95"/>
      <c r="K2251" s="95"/>
      <c r="L2251" s="95"/>
      <c r="M2251" s="95"/>
      <c r="N2251" s="95"/>
      <c r="O2251" s="95"/>
      <c r="P2251" s="95"/>
      <c r="Q2251" s="95"/>
      <c r="R2251" s="95"/>
      <c r="S2251" s="95"/>
      <c r="T2251" s="95"/>
      <c r="U2251" s="95"/>
      <c r="V2251" s="95"/>
      <c r="W2251" s="95"/>
      <c r="X2251" s="95"/>
      <c r="Y2251" s="95"/>
      <c r="Z2251" s="95"/>
      <c r="AA2251" s="95"/>
      <c r="AB2251" s="95"/>
      <c r="AC2251" s="95"/>
      <c r="AD2251" s="95"/>
      <c r="AE2251" s="95"/>
      <c r="AF2251" s="95"/>
      <c r="AG2251" s="95"/>
      <c r="AH2251" s="316"/>
    </row>
    <row r="2252" spans="4:34">
      <c r="D2252" s="95"/>
      <c r="E2252" s="198"/>
      <c r="F2252" s="95"/>
      <c r="G2252" s="95"/>
      <c r="H2252" s="95"/>
      <c r="I2252" s="95"/>
      <c r="J2252" s="95"/>
      <c r="K2252" s="95"/>
      <c r="L2252" s="95"/>
      <c r="M2252" s="95"/>
      <c r="N2252" s="95"/>
      <c r="O2252" s="95"/>
      <c r="P2252" s="95"/>
      <c r="Q2252" s="95"/>
      <c r="R2252" s="95"/>
      <c r="S2252" s="95"/>
      <c r="T2252" s="95"/>
      <c r="U2252" s="95"/>
      <c r="V2252" s="95"/>
      <c r="W2252" s="95"/>
      <c r="X2252" s="95"/>
      <c r="Y2252" s="95"/>
      <c r="Z2252" s="95"/>
      <c r="AA2252" s="95"/>
      <c r="AB2252" s="95"/>
      <c r="AC2252" s="95"/>
      <c r="AD2252" s="95"/>
      <c r="AE2252" s="95"/>
      <c r="AF2252" s="95"/>
      <c r="AG2252" s="95"/>
      <c r="AH2252" s="316"/>
    </row>
    <row r="2253" spans="4:34">
      <c r="D2253" s="95"/>
      <c r="E2253" s="198"/>
      <c r="F2253" s="95"/>
      <c r="G2253" s="95"/>
      <c r="H2253" s="95"/>
      <c r="I2253" s="95"/>
      <c r="J2253" s="95"/>
      <c r="K2253" s="95"/>
      <c r="L2253" s="95"/>
      <c r="M2253" s="95"/>
      <c r="N2253" s="95"/>
      <c r="O2253" s="95"/>
      <c r="P2253" s="95"/>
      <c r="Q2253" s="95"/>
      <c r="R2253" s="95"/>
      <c r="S2253" s="95"/>
      <c r="T2253" s="95"/>
      <c r="U2253" s="95"/>
      <c r="V2253" s="95"/>
      <c r="W2253" s="95"/>
      <c r="X2253" s="95"/>
      <c r="Y2253" s="95"/>
      <c r="Z2253" s="95"/>
      <c r="AA2253" s="95"/>
      <c r="AB2253" s="95"/>
      <c r="AC2253" s="95"/>
      <c r="AD2253" s="95"/>
      <c r="AE2253" s="95"/>
      <c r="AF2253" s="95"/>
      <c r="AG2253" s="95"/>
      <c r="AH2253" s="316"/>
    </row>
    <row r="2254" spans="4:34">
      <c r="D2254" s="95"/>
      <c r="E2254" s="198"/>
      <c r="F2254" s="95"/>
      <c r="G2254" s="95"/>
      <c r="H2254" s="95"/>
      <c r="I2254" s="95"/>
      <c r="J2254" s="95"/>
      <c r="K2254" s="95"/>
      <c r="L2254" s="95"/>
      <c r="M2254" s="95"/>
      <c r="N2254" s="95"/>
      <c r="O2254" s="95"/>
      <c r="P2254" s="95"/>
      <c r="Q2254" s="95"/>
      <c r="R2254" s="95"/>
      <c r="S2254" s="95"/>
      <c r="T2254" s="95"/>
      <c r="U2254" s="95"/>
      <c r="V2254" s="95"/>
      <c r="W2254" s="95"/>
      <c r="X2254" s="95"/>
      <c r="Y2254" s="95"/>
      <c r="Z2254" s="95"/>
      <c r="AA2254" s="95"/>
      <c r="AB2254" s="95"/>
      <c r="AC2254" s="95"/>
      <c r="AD2254" s="95"/>
      <c r="AE2254" s="95"/>
      <c r="AF2254" s="95"/>
      <c r="AG2254" s="95"/>
      <c r="AH2254" s="316"/>
    </row>
    <row r="2255" spans="4:34">
      <c r="D2255" s="95"/>
      <c r="E2255" s="198"/>
      <c r="F2255" s="95"/>
      <c r="G2255" s="95"/>
      <c r="H2255" s="95"/>
      <c r="I2255" s="95"/>
      <c r="J2255" s="95"/>
      <c r="K2255" s="95"/>
      <c r="L2255" s="95"/>
      <c r="M2255" s="95"/>
      <c r="N2255" s="95"/>
      <c r="O2255" s="95"/>
      <c r="P2255" s="95"/>
      <c r="Q2255" s="95"/>
      <c r="R2255" s="95"/>
      <c r="S2255" s="95"/>
      <c r="T2255" s="95"/>
      <c r="U2255" s="95"/>
      <c r="V2255" s="95"/>
      <c r="W2255" s="95"/>
      <c r="X2255" s="95"/>
      <c r="Y2255" s="95"/>
      <c r="Z2255" s="95"/>
      <c r="AA2255" s="95"/>
      <c r="AB2255" s="95"/>
      <c r="AC2255" s="95"/>
      <c r="AD2255" s="95"/>
      <c r="AE2255" s="95"/>
      <c r="AF2255" s="95"/>
      <c r="AG2255" s="95"/>
      <c r="AH2255" s="316"/>
    </row>
    <row r="2256" spans="4:34">
      <c r="D2256" s="95"/>
      <c r="E2256" s="198"/>
      <c r="F2256" s="95"/>
      <c r="G2256" s="95"/>
      <c r="H2256" s="95"/>
      <c r="I2256" s="95"/>
      <c r="J2256" s="95"/>
      <c r="K2256" s="95"/>
      <c r="L2256" s="95"/>
      <c r="M2256" s="95"/>
      <c r="N2256" s="95"/>
      <c r="O2256" s="95"/>
      <c r="P2256" s="95"/>
      <c r="Q2256" s="95"/>
      <c r="R2256" s="95"/>
      <c r="S2256" s="95"/>
      <c r="T2256" s="95"/>
      <c r="U2256" s="95"/>
      <c r="V2256" s="95"/>
      <c r="W2256" s="95"/>
      <c r="X2256" s="95"/>
      <c r="Y2256" s="95"/>
      <c r="Z2256" s="95"/>
      <c r="AA2256" s="95"/>
      <c r="AB2256" s="95"/>
      <c r="AC2256" s="95"/>
      <c r="AD2256" s="95"/>
      <c r="AE2256" s="95"/>
      <c r="AF2256" s="95"/>
      <c r="AG2256" s="95"/>
      <c r="AH2256" s="316"/>
    </row>
    <row r="2257" spans="4:34">
      <c r="D2257" s="95"/>
      <c r="E2257" s="198"/>
      <c r="F2257" s="95"/>
      <c r="G2257" s="95"/>
      <c r="H2257" s="95"/>
      <c r="I2257" s="95"/>
      <c r="J2257" s="95"/>
      <c r="K2257" s="95"/>
      <c r="L2257" s="95"/>
      <c r="M2257" s="95"/>
      <c r="N2257" s="95"/>
      <c r="O2257" s="95"/>
      <c r="P2257" s="95"/>
      <c r="Q2257" s="95"/>
      <c r="R2257" s="95"/>
      <c r="S2257" s="95"/>
      <c r="T2257" s="95"/>
      <c r="U2257" s="95"/>
      <c r="V2257" s="95"/>
      <c r="W2257" s="95"/>
      <c r="X2257" s="95"/>
      <c r="Y2257" s="95"/>
      <c r="Z2257" s="95"/>
      <c r="AA2257" s="95"/>
      <c r="AB2257" s="95"/>
      <c r="AC2257" s="95"/>
      <c r="AD2257" s="95"/>
      <c r="AE2257" s="95"/>
      <c r="AF2257" s="95"/>
      <c r="AG2257" s="95"/>
      <c r="AH2257" s="316"/>
    </row>
    <row r="2258" spans="4:34">
      <c r="D2258" s="95"/>
      <c r="E2258" s="198"/>
      <c r="F2258" s="95"/>
      <c r="G2258" s="95"/>
      <c r="H2258" s="95"/>
      <c r="I2258" s="95"/>
      <c r="J2258" s="95"/>
      <c r="K2258" s="95"/>
      <c r="L2258" s="95"/>
      <c r="M2258" s="95"/>
      <c r="N2258" s="95"/>
      <c r="O2258" s="95"/>
      <c r="P2258" s="95"/>
      <c r="Q2258" s="95"/>
      <c r="R2258" s="95"/>
      <c r="S2258" s="95"/>
      <c r="T2258" s="95"/>
      <c r="U2258" s="95"/>
      <c r="V2258" s="95"/>
      <c r="W2258" s="95"/>
      <c r="X2258" s="95"/>
      <c r="Y2258" s="95"/>
      <c r="Z2258" s="95"/>
      <c r="AA2258" s="95"/>
      <c r="AB2258" s="95"/>
      <c r="AC2258" s="95"/>
      <c r="AD2258" s="95"/>
      <c r="AE2258" s="95"/>
      <c r="AF2258" s="95"/>
      <c r="AG2258" s="95"/>
      <c r="AH2258" s="316"/>
    </row>
    <row r="2259" spans="4:34">
      <c r="D2259" s="95"/>
      <c r="E2259" s="198"/>
      <c r="F2259" s="95"/>
      <c r="G2259" s="95"/>
      <c r="H2259" s="95"/>
      <c r="I2259" s="95"/>
      <c r="J2259" s="95"/>
      <c r="K2259" s="95"/>
      <c r="L2259" s="95"/>
      <c r="M2259" s="95"/>
      <c r="N2259" s="95"/>
      <c r="O2259" s="95"/>
      <c r="P2259" s="95"/>
      <c r="Q2259" s="95"/>
      <c r="R2259" s="95"/>
      <c r="S2259" s="95"/>
      <c r="T2259" s="95"/>
      <c r="U2259" s="95"/>
      <c r="V2259" s="95"/>
      <c r="W2259" s="95"/>
      <c r="X2259" s="95"/>
      <c r="Y2259" s="95"/>
      <c r="Z2259" s="95"/>
      <c r="AA2259" s="95"/>
      <c r="AB2259" s="95"/>
      <c r="AC2259" s="95"/>
      <c r="AD2259" s="95"/>
      <c r="AE2259" s="95"/>
      <c r="AF2259" s="95"/>
      <c r="AG2259" s="95"/>
      <c r="AH2259" s="316"/>
    </row>
    <row r="2260" spans="4:34">
      <c r="D2260" s="95"/>
      <c r="E2260" s="198"/>
      <c r="F2260" s="95"/>
      <c r="G2260" s="95"/>
      <c r="H2260" s="95"/>
      <c r="I2260" s="95"/>
      <c r="J2260" s="95"/>
      <c r="K2260" s="95"/>
      <c r="L2260" s="95"/>
      <c r="M2260" s="95"/>
      <c r="N2260" s="95"/>
      <c r="O2260" s="95"/>
      <c r="P2260" s="95"/>
      <c r="Q2260" s="95"/>
      <c r="R2260" s="95"/>
      <c r="S2260" s="95"/>
      <c r="T2260" s="95"/>
      <c r="U2260" s="95"/>
      <c r="V2260" s="95"/>
      <c r="W2260" s="95"/>
      <c r="X2260" s="95"/>
      <c r="Y2260" s="95"/>
      <c r="Z2260" s="95"/>
      <c r="AA2260" s="95"/>
      <c r="AB2260" s="95"/>
      <c r="AC2260" s="95"/>
      <c r="AD2260" s="95"/>
      <c r="AE2260" s="95"/>
      <c r="AF2260" s="95"/>
      <c r="AG2260" s="95"/>
      <c r="AH2260" s="316"/>
    </row>
    <row r="2261" spans="4:34">
      <c r="D2261" s="95"/>
      <c r="E2261" s="198"/>
      <c r="F2261" s="95"/>
      <c r="G2261" s="95"/>
      <c r="H2261" s="95"/>
      <c r="I2261" s="95"/>
      <c r="J2261" s="95"/>
      <c r="K2261" s="95"/>
      <c r="L2261" s="95"/>
      <c r="M2261" s="95"/>
      <c r="N2261" s="95"/>
      <c r="O2261" s="95"/>
      <c r="P2261" s="95"/>
      <c r="Q2261" s="95"/>
      <c r="R2261" s="95"/>
      <c r="S2261" s="95"/>
      <c r="T2261" s="95"/>
      <c r="U2261" s="95"/>
      <c r="V2261" s="95"/>
      <c r="W2261" s="95"/>
      <c r="X2261" s="95"/>
      <c r="Y2261" s="95"/>
      <c r="Z2261" s="95"/>
      <c r="AA2261" s="95"/>
      <c r="AB2261" s="95"/>
      <c r="AC2261" s="95"/>
      <c r="AD2261" s="95"/>
      <c r="AE2261" s="95"/>
      <c r="AF2261" s="95"/>
      <c r="AG2261" s="95"/>
      <c r="AH2261" s="316"/>
    </row>
    <row r="2262" spans="4:34">
      <c r="D2262" s="95"/>
      <c r="E2262" s="198"/>
      <c r="F2262" s="95"/>
      <c r="G2262" s="95"/>
      <c r="H2262" s="95"/>
      <c r="I2262" s="95"/>
      <c r="J2262" s="95"/>
      <c r="K2262" s="95"/>
      <c r="L2262" s="95"/>
      <c r="M2262" s="95"/>
      <c r="N2262" s="95"/>
      <c r="O2262" s="95"/>
      <c r="P2262" s="95"/>
      <c r="Q2262" s="95"/>
      <c r="R2262" s="95"/>
      <c r="S2262" s="95"/>
      <c r="T2262" s="95"/>
      <c r="U2262" s="95"/>
      <c r="V2262" s="95"/>
      <c r="W2262" s="95"/>
      <c r="X2262" s="95"/>
      <c r="Y2262" s="95"/>
      <c r="Z2262" s="95"/>
      <c r="AA2262" s="95"/>
      <c r="AB2262" s="95"/>
      <c r="AC2262" s="95"/>
      <c r="AD2262" s="95"/>
      <c r="AE2262" s="95"/>
      <c r="AF2262" s="95"/>
      <c r="AG2262" s="95"/>
      <c r="AH2262" s="316"/>
    </row>
    <row r="2263" spans="4:34">
      <c r="D2263" s="95"/>
      <c r="E2263" s="198"/>
      <c r="F2263" s="95"/>
      <c r="G2263" s="95"/>
      <c r="H2263" s="95"/>
      <c r="I2263" s="95"/>
      <c r="J2263" s="95"/>
      <c r="K2263" s="95"/>
      <c r="L2263" s="95"/>
      <c r="M2263" s="95"/>
      <c r="N2263" s="95"/>
      <c r="O2263" s="95"/>
      <c r="P2263" s="95"/>
      <c r="Q2263" s="95"/>
      <c r="R2263" s="95"/>
      <c r="S2263" s="95"/>
      <c r="T2263" s="95"/>
      <c r="U2263" s="95"/>
      <c r="V2263" s="95"/>
      <c r="W2263" s="95"/>
      <c r="X2263" s="95"/>
      <c r="Y2263" s="95"/>
      <c r="Z2263" s="95"/>
      <c r="AA2263" s="95"/>
      <c r="AB2263" s="95"/>
      <c r="AC2263" s="95"/>
      <c r="AD2263" s="95"/>
      <c r="AE2263" s="95"/>
      <c r="AF2263" s="95"/>
      <c r="AG2263" s="95"/>
      <c r="AH2263" s="316"/>
    </row>
    <row r="2264" spans="4:34">
      <c r="D2264" s="95"/>
      <c r="E2264" s="198"/>
      <c r="F2264" s="95"/>
      <c r="G2264" s="95"/>
      <c r="H2264" s="95"/>
      <c r="I2264" s="95"/>
      <c r="J2264" s="95"/>
      <c r="K2264" s="95"/>
      <c r="L2264" s="95"/>
      <c r="M2264" s="95"/>
      <c r="N2264" s="95"/>
      <c r="O2264" s="95"/>
      <c r="P2264" s="95"/>
      <c r="Q2264" s="95"/>
      <c r="R2264" s="95"/>
      <c r="S2264" s="95"/>
      <c r="T2264" s="95"/>
      <c r="U2264" s="95"/>
      <c r="V2264" s="95"/>
      <c r="W2264" s="95"/>
      <c r="X2264" s="95"/>
      <c r="Y2264" s="95"/>
      <c r="Z2264" s="95"/>
      <c r="AA2264" s="95"/>
      <c r="AB2264" s="95"/>
      <c r="AC2264" s="95"/>
      <c r="AD2264" s="95"/>
      <c r="AE2264" s="95"/>
      <c r="AF2264" s="95"/>
      <c r="AG2264" s="95"/>
      <c r="AH2264" s="316"/>
    </row>
    <row r="2265" spans="4:34">
      <c r="D2265" s="95"/>
      <c r="E2265" s="198"/>
      <c r="F2265" s="95"/>
      <c r="G2265" s="95"/>
      <c r="H2265" s="95"/>
      <c r="I2265" s="95"/>
      <c r="J2265" s="95"/>
      <c r="K2265" s="95"/>
      <c r="L2265" s="95"/>
      <c r="M2265" s="95"/>
      <c r="N2265" s="95"/>
      <c r="O2265" s="95"/>
      <c r="P2265" s="95"/>
      <c r="Q2265" s="95"/>
      <c r="R2265" s="95"/>
      <c r="S2265" s="95"/>
      <c r="T2265" s="95"/>
      <c r="U2265" s="95"/>
      <c r="V2265" s="95"/>
      <c r="W2265" s="95"/>
      <c r="X2265" s="95"/>
      <c r="Y2265" s="95"/>
      <c r="Z2265" s="95"/>
      <c r="AA2265" s="95"/>
      <c r="AB2265" s="95"/>
      <c r="AC2265" s="95"/>
      <c r="AD2265" s="95"/>
      <c r="AE2265" s="95"/>
      <c r="AF2265" s="95"/>
      <c r="AG2265" s="95"/>
      <c r="AH2265" s="316"/>
    </row>
    <row r="2266" spans="4:34">
      <c r="D2266" s="95"/>
      <c r="E2266" s="198"/>
      <c r="F2266" s="95"/>
      <c r="G2266" s="95"/>
      <c r="H2266" s="95"/>
      <c r="I2266" s="95"/>
      <c r="J2266" s="95"/>
      <c r="K2266" s="95"/>
      <c r="L2266" s="95"/>
      <c r="M2266" s="95"/>
      <c r="N2266" s="95"/>
      <c r="O2266" s="95"/>
      <c r="P2266" s="95"/>
      <c r="Q2266" s="95"/>
      <c r="R2266" s="95"/>
      <c r="S2266" s="95"/>
      <c r="T2266" s="95"/>
      <c r="U2266" s="95"/>
      <c r="V2266" s="95"/>
      <c r="W2266" s="95"/>
      <c r="X2266" s="95"/>
      <c r="Y2266" s="95"/>
      <c r="Z2266" s="95"/>
      <c r="AA2266" s="95"/>
      <c r="AB2266" s="95"/>
      <c r="AC2266" s="95"/>
      <c r="AD2266" s="95"/>
      <c r="AE2266" s="95"/>
      <c r="AF2266" s="95"/>
      <c r="AG2266" s="95"/>
      <c r="AH2266" s="316"/>
    </row>
    <row r="2267" spans="4:34">
      <c r="D2267" s="95"/>
      <c r="E2267" s="198"/>
      <c r="F2267" s="95"/>
      <c r="G2267" s="95"/>
      <c r="H2267" s="95"/>
      <c r="I2267" s="95"/>
      <c r="J2267" s="95"/>
      <c r="K2267" s="95"/>
      <c r="L2267" s="95"/>
      <c r="M2267" s="95"/>
      <c r="N2267" s="95"/>
      <c r="O2267" s="95"/>
      <c r="P2267" s="95"/>
      <c r="Q2267" s="95"/>
      <c r="R2267" s="95"/>
      <c r="S2267" s="95"/>
      <c r="T2267" s="95"/>
      <c r="U2267" s="95"/>
      <c r="V2267" s="95"/>
      <c r="W2267" s="95"/>
      <c r="X2267" s="95"/>
      <c r="Y2267" s="95"/>
      <c r="Z2267" s="95"/>
      <c r="AA2267" s="95"/>
      <c r="AB2267" s="95"/>
      <c r="AC2267" s="95"/>
      <c r="AD2267" s="95"/>
      <c r="AE2267" s="95"/>
      <c r="AF2267" s="95"/>
      <c r="AG2267" s="95"/>
      <c r="AH2267" s="316"/>
    </row>
    <row r="2268" spans="4:34">
      <c r="D2268" s="95"/>
      <c r="E2268" s="198"/>
      <c r="F2268" s="95"/>
      <c r="G2268" s="95"/>
      <c r="H2268" s="95"/>
      <c r="I2268" s="95"/>
      <c r="J2268" s="95"/>
      <c r="K2268" s="95"/>
      <c r="L2268" s="95"/>
      <c r="M2268" s="95"/>
      <c r="N2268" s="95"/>
      <c r="O2268" s="95"/>
      <c r="P2268" s="95"/>
      <c r="Q2268" s="95"/>
      <c r="R2268" s="95"/>
      <c r="S2268" s="95"/>
      <c r="T2268" s="95"/>
      <c r="U2268" s="95"/>
      <c r="V2268" s="95"/>
      <c r="W2268" s="95"/>
      <c r="X2268" s="95"/>
      <c r="Y2268" s="95"/>
      <c r="Z2268" s="95"/>
      <c r="AA2268" s="95"/>
      <c r="AB2268" s="95"/>
      <c r="AC2268" s="95"/>
      <c r="AD2268" s="95"/>
      <c r="AE2268" s="95"/>
      <c r="AF2268" s="95"/>
      <c r="AG2268" s="95"/>
      <c r="AH2268" s="316"/>
    </row>
    <row r="2269" spans="4:34">
      <c r="D2269" s="95"/>
      <c r="E2269" s="198"/>
      <c r="F2269" s="95"/>
      <c r="G2269" s="95"/>
      <c r="H2269" s="95"/>
      <c r="I2269" s="95"/>
      <c r="J2269" s="95"/>
      <c r="K2269" s="95"/>
      <c r="L2269" s="95"/>
      <c r="M2269" s="95"/>
      <c r="N2269" s="95"/>
      <c r="O2269" s="95"/>
      <c r="P2269" s="95"/>
      <c r="Q2269" s="95"/>
      <c r="R2269" s="95"/>
      <c r="S2269" s="95"/>
      <c r="T2269" s="95"/>
      <c r="U2269" s="95"/>
      <c r="V2269" s="95"/>
      <c r="W2269" s="95"/>
      <c r="X2269" s="95"/>
      <c r="Y2269" s="95"/>
      <c r="Z2269" s="95"/>
      <c r="AA2269" s="95"/>
      <c r="AB2269" s="95"/>
      <c r="AC2269" s="95"/>
      <c r="AD2269" s="95"/>
      <c r="AE2269" s="95"/>
      <c r="AF2269" s="95"/>
      <c r="AG2269" s="95"/>
      <c r="AH2269" s="316"/>
    </row>
    <row r="2270" spans="4:34">
      <c r="D2270" s="95"/>
      <c r="E2270" s="198"/>
      <c r="F2270" s="95"/>
      <c r="G2270" s="95"/>
      <c r="H2270" s="95"/>
      <c r="I2270" s="95"/>
      <c r="J2270" s="95"/>
      <c r="K2270" s="95"/>
      <c r="L2270" s="95"/>
      <c r="M2270" s="95"/>
      <c r="N2270" s="95"/>
      <c r="O2270" s="95"/>
      <c r="P2270" s="95"/>
      <c r="Q2270" s="95"/>
      <c r="R2270" s="95"/>
      <c r="S2270" s="95"/>
      <c r="T2270" s="95"/>
      <c r="U2270" s="95"/>
      <c r="V2270" s="95"/>
      <c r="W2270" s="95"/>
      <c r="X2270" s="95"/>
      <c r="Y2270" s="95"/>
      <c r="Z2270" s="95"/>
      <c r="AA2270" s="95"/>
      <c r="AB2270" s="95"/>
      <c r="AC2270" s="95"/>
      <c r="AD2270" s="95"/>
      <c r="AE2270" s="95"/>
      <c r="AF2270" s="95"/>
      <c r="AG2270" s="95"/>
      <c r="AH2270" s="316"/>
    </row>
    <row r="2271" spans="4:34">
      <c r="D2271" s="95"/>
      <c r="E2271" s="198"/>
      <c r="F2271" s="95"/>
      <c r="G2271" s="95"/>
      <c r="H2271" s="95"/>
      <c r="I2271" s="95"/>
      <c r="J2271" s="95"/>
      <c r="K2271" s="95"/>
      <c r="L2271" s="95"/>
      <c r="M2271" s="95"/>
      <c r="N2271" s="95"/>
      <c r="O2271" s="95"/>
      <c r="P2271" s="95"/>
      <c r="Q2271" s="95"/>
      <c r="R2271" s="95"/>
      <c r="S2271" s="95"/>
      <c r="T2271" s="95"/>
      <c r="U2271" s="95"/>
      <c r="V2271" s="95"/>
      <c r="W2271" s="95"/>
      <c r="X2271" s="95"/>
      <c r="Y2271" s="95"/>
      <c r="Z2271" s="95"/>
      <c r="AA2271" s="95"/>
      <c r="AB2271" s="95"/>
      <c r="AC2271" s="95"/>
      <c r="AD2271" s="95"/>
      <c r="AE2271" s="95"/>
      <c r="AF2271" s="95"/>
      <c r="AG2271" s="95"/>
      <c r="AH2271" s="316"/>
    </row>
    <row r="2272" spans="4:34">
      <c r="D2272" s="95"/>
      <c r="E2272" s="198"/>
      <c r="F2272" s="95"/>
      <c r="G2272" s="95"/>
      <c r="H2272" s="95"/>
      <c r="I2272" s="95"/>
      <c r="J2272" s="95"/>
      <c r="K2272" s="95"/>
      <c r="L2272" s="95"/>
      <c r="M2272" s="95"/>
      <c r="N2272" s="95"/>
      <c r="O2272" s="95"/>
      <c r="P2272" s="95"/>
      <c r="Q2272" s="95"/>
      <c r="R2272" s="95"/>
      <c r="S2272" s="95"/>
      <c r="T2272" s="95"/>
      <c r="U2272" s="95"/>
      <c r="V2272" s="95"/>
      <c r="W2272" s="95"/>
      <c r="X2272" s="95"/>
      <c r="Y2272" s="95"/>
      <c r="Z2272" s="95"/>
      <c r="AA2272" s="95"/>
      <c r="AB2272" s="95"/>
      <c r="AC2272" s="95"/>
      <c r="AD2272" s="95"/>
      <c r="AE2272" s="95"/>
      <c r="AF2272" s="95"/>
      <c r="AG2272" s="95"/>
      <c r="AH2272" s="316"/>
    </row>
    <row r="2273" spans="4:34">
      <c r="D2273" s="95"/>
      <c r="E2273" s="198"/>
      <c r="F2273" s="95"/>
      <c r="G2273" s="95"/>
      <c r="H2273" s="95"/>
      <c r="I2273" s="95"/>
      <c r="J2273" s="95"/>
      <c r="K2273" s="95"/>
      <c r="L2273" s="95"/>
      <c r="M2273" s="95"/>
      <c r="N2273" s="95"/>
      <c r="O2273" s="95"/>
      <c r="P2273" s="95"/>
      <c r="Q2273" s="95"/>
      <c r="R2273" s="95"/>
      <c r="S2273" s="95"/>
      <c r="T2273" s="95"/>
      <c r="U2273" s="95"/>
      <c r="V2273" s="95"/>
      <c r="W2273" s="95"/>
      <c r="X2273" s="95"/>
      <c r="Y2273" s="95"/>
      <c r="Z2273" s="95"/>
      <c r="AA2273" s="95"/>
      <c r="AB2273" s="95"/>
      <c r="AC2273" s="95"/>
      <c r="AD2273" s="95"/>
      <c r="AE2273" s="95"/>
      <c r="AF2273" s="95"/>
      <c r="AG2273" s="95"/>
      <c r="AH2273" s="316"/>
    </row>
    <row r="2274" spans="4:34">
      <c r="D2274" s="95"/>
      <c r="E2274" s="198"/>
      <c r="F2274" s="95"/>
      <c r="G2274" s="95"/>
      <c r="H2274" s="95"/>
      <c r="I2274" s="95"/>
      <c r="J2274" s="95"/>
      <c r="K2274" s="95"/>
      <c r="L2274" s="95"/>
      <c r="M2274" s="95"/>
      <c r="N2274" s="95"/>
      <c r="O2274" s="95"/>
      <c r="P2274" s="95"/>
      <c r="Q2274" s="95"/>
      <c r="R2274" s="95"/>
      <c r="S2274" s="95"/>
      <c r="T2274" s="95"/>
      <c r="U2274" s="95"/>
      <c r="V2274" s="95"/>
      <c r="W2274" s="95"/>
      <c r="X2274" s="95"/>
      <c r="Y2274" s="95"/>
      <c r="Z2274" s="95"/>
      <c r="AA2274" s="95"/>
      <c r="AB2274" s="95"/>
      <c r="AC2274" s="95"/>
      <c r="AD2274" s="95"/>
      <c r="AE2274" s="95"/>
      <c r="AF2274" s="95"/>
      <c r="AG2274" s="95"/>
      <c r="AH2274" s="316"/>
    </row>
    <row r="2275" spans="4:34">
      <c r="D2275" s="95"/>
      <c r="E2275" s="198"/>
      <c r="F2275" s="95"/>
      <c r="G2275" s="95"/>
      <c r="H2275" s="95"/>
      <c r="I2275" s="95"/>
      <c r="J2275" s="95"/>
      <c r="K2275" s="95"/>
      <c r="L2275" s="95"/>
      <c r="M2275" s="95"/>
      <c r="N2275" s="95"/>
      <c r="O2275" s="95"/>
      <c r="P2275" s="95"/>
      <c r="Q2275" s="95"/>
      <c r="R2275" s="95"/>
      <c r="S2275" s="95"/>
      <c r="T2275" s="95"/>
      <c r="U2275" s="95"/>
      <c r="V2275" s="95"/>
      <c r="W2275" s="95"/>
      <c r="X2275" s="95"/>
      <c r="Y2275" s="95"/>
      <c r="Z2275" s="95"/>
      <c r="AA2275" s="95"/>
      <c r="AB2275" s="95"/>
      <c r="AC2275" s="95"/>
      <c r="AD2275" s="95"/>
      <c r="AE2275" s="95"/>
      <c r="AF2275" s="95"/>
      <c r="AG2275" s="95"/>
      <c r="AH2275" s="316"/>
    </row>
    <row r="2276" spans="4:34">
      <c r="D2276" s="95"/>
      <c r="E2276" s="198"/>
      <c r="F2276" s="95"/>
      <c r="G2276" s="95"/>
      <c r="H2276" s="95"/>
      <c r="I2276" s="95"/>
      <c r="J2276" s="95"/>
      <c r="K2276" s="95"/>
      <c r="L2276" s="95"/>
      <c r="M2276" s="95"/>
      <c r="N2276" s="95"/>
      <c r="O2276" s="95"/>
      <c r="P2276" s="95"/>
      <c r="Q2276" s="95"/>
      <c r="R2276" s="95"/>
      <c r="S2276" s="95"/>
      <c r="T2276" s="95"/>
      <c r="U2276" s="95"/>
      <c r="V2276" s="95"/>
      <c r="W2276" s="95"/>
      <c r="X2276" s="95"/>
      <c r="Y2276" s="95"/>
      <c r="Z2276" s="95"/>
      <c r="AA2276" s="95"/>
      <c r="AB2276" s="95"/>
      <c r="AC2276" s="95"/>
      <c r="AD2276" s="95"/>
      <c r="AE2276" s="95"/>
      <c r="AF2276" s="95"/>
      <c r="AG2276" s="95"/>
      <c r="AH2276" s="316"/>
    </row>
    <row r="2277" spans="4:34">
      <c r="D2277" s="95"/>
      <c r="E2277" s="198"/>
      <c r="F2277" s="95"/>
      <c r="G2277" s="95"/>
      <c r="H2277" s="95"/>
      <c r="I2277" s="95"/>
      <c r="J2277" s="95"/>
      <c r="K2277" s="95"/>
      <c r="L2277" s="95"/>
      <c r="M2277" s="95"/>
      <c r="N2277" s="95"/>
      <c r="O2277" s="95"/>
      <c r="P2277" s="95"/>
      <c r="Q2277" s="95"/>
      <c r="R2277" s="95"/>
      <c r="S2277" s="95"/>
      <c r="T2277" s="95"/>
      <c r="U2277" s="95"/>
      <c r="V2277" s="95"/>
      <c r="W2277" s="95"/>
      <c r="X2277" s="95"/>
      <c r="Y2277" s="95"/>
      <c r="Z2277" s="95"/>
      <c r="AA2277" s="95"/>
      <c r="AB2277" s="95"/>
      <c r="AC2277" s="95"/>
      <c r="AD2277" s="95"/>
      <c r="AE2277" s="95"/>
      <c r="AF2277" s="95"/>
      <c r="AG2277" s="95"/>
      <c r="AH2277" s="316"/>
    </row>
    <row r="2278" spans="4:34">
      <c r="D2278" s="95"/>
      <c r="E2278" s="198"/>
      <c r="F2278" s="95"/>
      <c r="G2278" s="95"/>
      <c r="H2278" s="95"/>
      <c r="I2278" s="95"/>
      <c r="J2278" s="95"/>
      <c r="K2278" s="95"/>
      <c r="L2278" s="95"/>
      <c r="M2278" s="95"/>
      <c r="N2278" s="95"/>
      <c r="O2278" s="95"/>
      <c r="P2278" s="95"/>
      <c r="Q2278" s="95"/>
      <c r="R2278" s="95"/>
      <c r="S2278" s="95"/>
      <c r="T2278" s="95"/>
      <c r="U2278" s="95"/>
      <c r="V2278" s="95"/>
      <c r="W2278" s="95"/>
      <c r="X2278" s="95"/>
      <c r="Y2278" s="95"/>
      <c r="Z2278" s="95"/>
      <c r="AA2278" s="95"/>
      <c r="AB2278" s="95"/>
      <c r="AC2278" s="95"/>
      <c r="AD2278" s="95"/>
      <c r="AE2278" s="95"/>
      <c r="AF2278" s="95"/>
      <c r="AG2278" s="95"/>
      <c r="AH2278" s="316"/>
    </row>
    <row r="2279" spans="4:34">
      <c r="D2279" s="95"/>
      <c r="E2279" s="198"/>
      <c r="F2279" s="95"/>
      <c r="G2279" s="95"/>
      <c r="H2279" s="95"/>
      <c r="I2279" s="95"/>
      <c r="J2279" s="95"/>
      <c r="K2279" s="95"/>
      <c r="L2279" s="95"/>
      <c r="M2279" s="95"/>
      <c r="N2279" s="95"/>
      <c r="O2279" s="95"/>
      <c r="P2279" s="95"/>
      <c r="Q2279" s="95"/>
      <c r="R2279" s="95"/>
      <c r="S2279" s="95"/>
      <c r="T2279" s="95"/>
      <c r="U2279" s="95"/>
      <c r="V2279" s="95"/>
      <c r="W2279" s="95"/>
      <c r="X2279" s="95"/>
      <c r="Y2279" s="95"/>
      <c r="Z2279" s="95"/>
      <c r="AA2279" s="95"/>
      <c r="AB2279" s="95"/>
      <c r="AC2279" s="95"/>
      <c r="AD2279" s="95"/>
      <c r="AE2279" s="95"/>
      <c r="AF2279" s="95"/>
      <c r="AG2279" s="95"/>
      <c r="AH2279" s="316"/>
    </row>
    <row r="2280" spans="4:34">
      <c r="D2280" s="95"/>
      <c r="E2280" s="198"/>
      <c r="F2280" s="95"/>
      <c r="G2280" s="95"/>
      <c r="H2280" s="95"/>
      <c r="I2280" s="95"/>
      <c r="J2280" s="95"/>
      <c r="K2280" s="95"/>
      <c r="L2280" s="95"/>
      <c r="M2280" s="95"/>
      <c r="N2280" s="95"/>
      <c r="O2280" s="95"/>
      <c r="P2280" s="95"/>
      <c r="Q2280" s="95"/>
      <c r="R2280" s="95"/>
      <c r="S2280" s="95"/>
      <c r="T2280" s="95"/>
      <c r="U2280" s="95"/>
      <c r="V2280" s="95"/>
      <c r="W2280" s="95"/>
      <c r="X2280" s="95"/>
      <c r="Y2280" s="95"/>
      <c r="Z2280" s="95"/>
      <c r="AA2280" s="95"/>
      <c r="AB2280" s="95"/>
      <c r="AC2280" s="95"/>
      <c r="AD2280" s="95"/>
      <c r="AE2280" s="95"/>
      <c r="AF2280" s="95"/>
      <c r="AG2280" s="95"/>
      <c r="AH2280" s="316"/>
    </row>
    <row r="2281" spans="4:34">
      <c r="D2281" s="95"/>
      <c r="E2281" s="198"/>
      <c r="F2281" s="95"/>
      <c r="G2281" s="95"/>
      <c r="H2281" s="95"/>
      <c r="I2281" s="95"/>
      <c r="J2281" s="95"/>
      <c r="K2281" s="95"/>
      <c r="L2281" s="95"/>
      <c r="M2281" s="95"/>
      <c r="N2281" s="95"/>
      <c r="O2281" s="95"/>
      <c r="P2281" s="95"/>
      <c r="Q2281" s="95"/>
      <c r="R2281" s="95"/>
      <c r="S2281" s="95"/>
      <c r="T2281" s="95"/>
      <c r="U2281" s="95"/>
      <c r="V2281" s="95"/>
      <c r="W2281" s="95"/>
      <c r="X2281" s="95"/>
      <c r="Y2281" s="95"/>
      <c r="Z2281" s="95"/>
      <c r="AA2281" s="95"/>
      <c r="AB2281" s="95"/>
      <c r="AC2281" s="95"/>
      <c r="AD2281" s="95"/>
      <c r="AE2281" s="95"/>
      <c r="AF2281" s="95"/>
      <c r="AG2281" s="95"/>
      <c r="AH2281" s="316"/>
    </row>
    <row r="2282" spans="4:34">
      <c r="D2282" s="95"/>
      <c r="E2282" s="198"/>
      <c r="F2282" s="95"/>
      <c r="G2282" s="95"/>
      <c r="H2282" s="95"/>
      <c r="I2282" s="95"/>
      <c r="J2282" s="95"/>
      <c r="K2282" s="95"/>
      <c r="L2282" s="95"/>
      <c r="M2282" s="95"/>
      <c r="N2282" s="95"/>
      <c r="O2282" s="95"/>
      <c r="P2282" s="95"/>
      <c r="Q2282" s="95"/>
      <c r="R2282" s="95"/>
      <c r="S2282" s="95"/>
      <c r="T2282" s="95"/>
      <c r="U2282" s="95"/>
      <c r="V2282" s="95"/>
      <c r="W2282" s="95"/>
      <c r="X2282" s="95"/>
      <c r="Y2282" s="95"/>
      <c r="Z2282" s="95"/>
      <c r="AA2282" s="95"/>
      <c r="AB2282" s="95"/>
      <c r="AC2282" s="95"/>
      <c r="AD2282" s="95"/>
      <c r="AE2282" s="95"/>
      <c r="AF2282" s="95"/>
      <c r="AG2282" s="95"/>
      <c r="AH2282" s="316"/>
    </row>
    <row r="2283" spans="4:34">
      <c r="D2283" s="95"/>
      <c r="E2283" s="198"/>
      <c r="F2283" s="95"/>
      <c r="G2283" s="95"/>
      <c r="H2283" s="95"/>
      <c r="I2283" s="95"/>
      <c r="J2283" s="95"/>
      <c r="K2283" s="95"/>
      <c r="L2283" s="95"/>
      <c r="M2283" s="95"/>
      <c r="N2283" s="95"/>
      <c r="O2283" s="95"/>
      <c r="P2283" s="95"/>
      <c r="Q2283" s="95"/>
      <c r="R2283" s="95"/>
      <c r="S2283" s="95"/>
      <c r="T2283" s="95"/>
      <c r="U2283" s="95"/>
      <c r="V2283" s="95"/>
      <c r="W2283" s="95"/>
      <c r="X2283" s="95"/>
      <c r="Y2283" s="95"/>
      <c r="Z2283" s="95"/>
      <c r="AA2283" s="95"/>
      <c r="AB2283" s="95"/>
      <c r="AC2283" s="95"/>
      <c r="AD2283" s="95"/>
      <c r="AE2283" s="95"/>
      <c r="AF2283" s="95"/>
      <c r="AG2283" s="95"/>
      <c r="AH2283" s="316"/>
    </row>
    <row r="2284" spans="4:34">
      <c r="D2284" s="95"/>
      <c r="E2284" s="198"/>
      <c r="F2284" s="95"/>
      <c r="G2284" s="95"/>
      <c r="H2284" s="95"/>
      <c r="I2284" s="95"/>
      <c r="J2284" s="95"/>
      <c r="K2284" s="95"/>
      <c r="L2284" s="95"/>
      <c r="M2284" s="95"/>
      <c r="N2284" s="95"/>
      <c r="O2284" s="95"/>
      <c r="P2284" s="95"/>
      <c r="Q2284" s="95"/>
      <c r="R2284" s="95"/>
      <c r="S2284" s="95"/>
      <c r="T2284" s="95"/>
      <c r="U2284" s="95"/>
      <c r="V2284" s="95"/>
      <c r="W2284" s="95"/>
      <c r="X2284" s="95"/>
      <c r="Y2284" s="95"/>
      <c r="Z2284" s="95"/>
      <c r="AA2284" s="95"/>
      <c r="AB2284" s="95"/>
      <c r="AC2284" s="95"/>
      <c r="AD2284" s="95"/>
      <c r="AE2284" s="95"/>
      <c r="AF2284" s="95"/>
      <c r="AG2284" s="95"/>
      <c r="AH2284" s="316"/>
    </row>
    <row r="2285" spans="4:34">
      <c r="D2285" s="95"/>
      <c r="E2285" s="198"/>
      <c r="F2285" s="95"/>
      <c r="G2285" s="95"/>
      <c r="H2285" s="95"/>
      <c r="I2285" s="95"/>
      <c r="J2285" s="95"/>
      <c r="K2285" s="95"/>
      <c r="L2285" s="95"/>
      <c r="M2285" s="95"/>
      <c r="N2285" s="95"/>
      <c r="O2285" s="95"/>
      <c r="P2285" s="95"/>
      <c r="Q2285" s="95"/>
      <c r="R2285" s="95"/>
      <c r="S2285" s="95"/>
      <c r="T2285" s="95"/>
      <c r="U2285" s="95"/>
      <c r="V2285" s="95"/>
      <c r="W2285" s="95"/>
      <c r="X2285" s="95"/>
      <c r="Y2285" s="95"/>
      <c r="Z2285" s="95"/>
      <c r="AA2285" s="95"/>
      <c r="AB2285" s="95"/>
      <c r="AC2285" s="95"/>
      <c r="AD2285" s="95"/>
      <c r="AE2285" s="95"/>
      <c r="AF2285" s="95"/>
      <c r="AG2285" s="95"/>
      <c r="AH2285" s="316"/>
    </row>
    <row r="2286" spans="4:34">
      <c r="D2286" s="95"/>
      <c r="E2286" s="198"/>
      <c r="F2286" s="95"/>
      <c r="G2286" s="95"/>
      <c r="H2286" s="95"/>
      <c r="I2286" s="95"/>
      <c r="J2286" s="95"/>
      <c r="K2286" s="95"/>
      <c r="L2286" s="95"/>
      <c r="M2286" s="95"/>
      <c r="N2286" s="95"/>
      <c r="O2286" s="95"/>
      <c r="P2286" s="95"/>
      <c r="Q2286" s="95"/>
      <c r="R2286" s="95"/>
      <c r="S2286" s="95"/>
      <c r="T2286" s="95"/>
      <c r="U2286" s="95"/>
      <c r="V2286" s="95"/>
      <c r="W2286" s="95"/>
      <c r="X2286" s="95"/>
      <c r="Y2286" s="95"/>
      <c r="Z2286" s="95"/>
      <c r="AA2286" s="95"/>
      <c r="AB2286" s="95"/>
      <c r="AC2286" s="95"/>
      <c r="AD2286" s="95"/>
      <c r="AE2286" s="95"/>
      <c r="AF2286" s="95"/>
      <c r="AG2286" s="95"/>
      <c r="AH2286" s="316"/>
    </row>
    <row r="2287" spans="4:34">
      <c r="D2287" s="95"/>
      <c r="E2287" s="198"/>
      <c r="F2287" s="95"/>
      <c r="G2287" s="95"/>
      <c r="H2287" s="95"/>
      <c r="I2287" s="95"/>
      <c r="J2287" s="95"/>
      <c r="K2287" s="95"/>
      <c r="L2287" s="95"/>
      <c r="M2287" s="95"/>
      <c r="N2287" s="95"/>
      <c r="O2287" s="95"/>
      <c r="P2287" s="95"/>
      <c r="Q2287" s="95"/>
      <c r="R2287" s="95"/>
      <c r="S2287" s="95"/>
      <c r="T2287" s="95"/>
      <c r="U2287" s="95"/>
      <c r="V2287" s="95"/>
      <c r="W2287" s="95"/>
      <c r="X2287" s="95"/>
      <c r="Y2287" s="95"/>
      <c r="Z2287" s="95"/>
      <c r="AA2287" s="95"/>
      <c r="AB2287" s="95"/>
      <c r="AC2287" s="95"/>
      <c r="AD2287" s="95"/>
      <c r="AE2287" s="95"/>
      <c r="AF2287" s="95"/>
      <c r="AG2287" s="95"/>
      <c r="AH2287" s="316"/>
    </row>
    <row r="2288" spans="4:34">
      <c r="D2288" s="95"/>
      <c r="E2288" s="198"/>
      <c r="F2288" s="95"/>
      <c r="G2288" s="95"/>
      <c r="H2288" s="95"/>
      <c r="I2288" s="95"/>
      <c r="J2288" s="95"/>
      <c r="K2288" s="95"/>
      <c r="L2288" s="95"/>
      <c r="M2288" s="95"/>
      <c r="N2288" s="95"/>
      <c r="O2288" s="95"/>
      <c r="P2288" s="95"/>
      <c r="Q2288" s="95"/>
      <c r="R2288" s="95"/>
      <c r="S2288" s="95"/>
      <c r="T2288" s="95"/>
      <c r="U2288" s="95"/>
      <c r="V2288" s="95"/>
      <c r="W2288" s="95"/>
      <c r="X2288" s="95"/>
      <c r="Y2288" s="95"/>
      <c r="Z2288" s="95"/>
      <c r="AA2288" s="95"/>
      <c r="AB2288" s="95"/>
      <c r="AC2288" s="95"/>
      <c r="AD2288" s="95"/>
      <c r="AE2288" s="95"/>
      <c r="AF2288" s="95"/>
      <c r="AG2288" s="95"/>
      <c r="AH2288" s="316"/>
    </row>
    <row r="2289" spans="4:34">
      <c r="D2289" s="95"/>
      <c r="E2289" s="198"/>
      <c r="F2289" s="95"/>
      <c r="G2289" s="95"/>
      <c r="H2289" s="95"/>
      <c r="I2289" s="95"/>
      <c r="J2289" s="95"/>
      <c r="K2289" s="95"/>
      <c r="L2289" s="95"/>
      <c r="M2289" s="95"/>
      <c r="N2289" s="95"/>
      <c r="O2289" s="95"/>
      <c r="P2289" s="95"/>
      <c r="Q2289" s="95"/>
      <c r="R2289" s="95"/>
      <c r="S2289" s="95"/>
      <c r="T2289" s="95"/>
      <c r="U2289" s="95"/>
      <c r="V2289" s="95"/>
      <c r="W2289" s="95"/>
      <c r="X2289" s="95"/>
      <c r="Y2289" s="95"/>
      <c r="Z2289" s="95"/>
      <c r="AA2289" s="95"/>
      <c r="AB2289" s="95"/>
      <c r="AC2289" s="95"/>
      <c r="AD2289" s="95"/>
      <c r="AE2289" s="95"/>
      <c r="AF2289" s="95"/>
      <c r="AG2289" s="95"/>
      <c r="AH2289" s="316"/>
    </row>
    <row r="2290" spans="4:34">
      <c r="D2290" s="95"/>
      <c r="E2290" s="198"/>
      <c r="F2290" s="95"/>
      <c r="G2290" s="95"/>
      <c r="H2290" s="95"/>
      <c r="I2290" s="95"/>
      <c r="J2290" s="95"/>
      <c r="K2290" s="95"/>
      <c r="L2290" s="95"/>
      <c r="M2290" s="95"/>
      <c r="N2290" s="95"/>
      <c r="O2290" s="95"/>
      <c r="P2290" s="95"/>
      <c r="Q2290" s="95"/>
      <c r="R2290" s="95"/>
      <c r="S2290" s="95"/>
      <c r="T2290" s="95"/>
      <c r="U2290" s="95"/>
      <c r="V2290" s="95"/>
      <c r="W2290" s="95"/>
      <c r="X2290" s="95"/>
      <c r="Y2290" s="95"/>
      <c r="Z2290" s="95"/>
      <c r="AA2290" s="95"/>
      <c r="AB2290" s="95"/>
      <c r="AC2290" s="95"/>
      <c r="AD2290" s="95"/>
      <c r="AE2290" s="95"/>
      <c r="AF2290" s="95"/>
      <c r="AG2290" s="95"/>
      <c r="AH2290" s="316"/>
    </row>
    <row r="2291" spans="4:34">
      <c r="D2291" s="95"/>
      <c r="E2291" s="198"/>
      <c r="F2291" s="95"/>
      <c r="G2291" s="95"/>
      <c r="H2291" s="95"/>
      <c r="I2291" s="95"/>
      <c r="J2291" s="95"/>
      <c r="K2291" s="95"/>
      <c r="L2291" s="95"/>
      <c r="M2291" s="95"/>
      <c r="N2291" s="95"/>
      <c r="O2291" s="95"/>
      <c r="P2291" s="95"/>
      <c r="Q2291" s="95"/>
      <c r="R2291" s="95"/>
      <c r="S2291" s="95"/>
      <c r="T2291" s="95"/>
      <c r="U2291" s="95"/>
      <c r="V2291" s="95"/>
      <c r="W2291" s="95"/>
      <c r="X2291" s="95"/>
      <c r="Y2291" s="95"/>
      <c r="Z2291" s="95"/>
      <c r="AA2291" s="95"/>
      <c r="AB2291" s="95"/>
      <c r="AC2291" s="95"/>
      <c r="AD2291" s="95"/>
      <c r="AE2291" s="95"/>
      <c r="AF2291" s="95"/>
      <c r="AG2291" s="95"/>
      <c r="AH2291" s="316"/>
    </row>
    <row r="2292" spans="4:34">
      <c r="D2292" s="95"/>
      <c r="E2292" s="198"/>
      <c r="F2292" s="95"/>
      <c r="G2292" s="95"/>
      <c r="H2292" s="95"/>
      <c r="I2292" s="95"/>
      <c r="J2292" s="95"/>
      <c r="K2292" s="95"/>
      <c r="L2292" s="95"/>
      <c r="M2292" s="95"/>
      <c r="N2292" s="95"/>
      <c r="O2292" s="95"/>
      <c r="P2292" s="95"/>
      <c r="Q2292" s="95"/>
      <c r="R2292" s="95"/>
      <c r="S2292" s="95"/>
      <c r="T2292" s="95"/>
      <c r="U2292" s="95"/>
      <c r="V2292" s="95"/>
      <c r="W2292" s="95"/>
      <c r="X2292" s="95"/>
      <c r="Y2292" s="95"/>
      <c r="Z2292" s="95"/>
      <c r="AA2292" s="95"/>
      <c r="AB2292" s="95"/>
      <c r="AC2292" s="95"/>
      <c r="AD2292" s="95"/>
      <c r="AE2292" s="95"/>
      <c r="AF2292" s="95"/>
      <c r="AG2292" s="95"/>
      <c r="AH2292" s="316"/>
    </row>
    <row r="2293" spans="4:34">
      <c r="D2293" s="95"/>
      <c r="E2293" s="198"/>
      <c r="F2293" s="95"/>
      <c r="G2293" s="95"/>
      <c r="H2293" s="95"/>
      <c r="I2293" s="95"/>
      <c r="J2293" s="95"/>
      <c r="K2293" s="95"/>
      <c r="L2293" s="95"/>
      <c r="M2293" s="95"/>
      <c r="N2293" s="95"/>
      <c r="O2293" s="95"/>
      <c r="P2293" s="95"/>
      <c r="Q2293" s="95"/>
      <c r="R2293" s="95"/>
      <c r="S2293" s="95"/>
      <c r="T2293" s="95"/>
      <c r="U2293" s="95"/>
      <c r="V2293" s="95"/>
      <c r="W2293" s="95"/>
      <c r="X2293" s="95"/>
      <c r="Y2293" s="95"/>
      <c r="Z2293" s="95"/>
      <c r="AA2293" s="95"/>
      <c r="AB2293" s="95"/>
      <c r="AC2293" s="95"/>
      <c r="AD2293" s="95"/>
      <c r="AE2293" s="95"/>
      <c r="AF2293" s="95"/>
      <c r="AG2293" s="95"/>
      <c r="AH2293" s="316"/>
    </row>
    <row r="2294" spans="4:34">
      <c r="D2294" s="95"/>
      <c r="E2294" s="198"/>
      <c r="F2294" s="95"/>
      <c r="G2294" s="95"/>
      <c r="H2294" s="95"/>
      <c r="I2294" s="95"/>
      <c r="J2294" s="95"/>
      <c r="K2294" s="95"/>
      <c r="L2294" s="95"/>
      <c r="M2294" s="95"/>
      <c r="N2294" s="95"/>
      <c r="O2294" s="95"/>
      <c r="P2294" s="95"/>
      <c r="Q2294" s="95"/>
      <c r="R2294" s="95"/>
      <c r="S2294" s="95"/>
      <c r="T2294" s="95"/>
      <c r="U2294" s="95"/>
      <c r="V2294" s="95"/>
      <c r="W2294" s="95"/>
      <c r="X2294" s="95"/>
      <c r="Y2294" s="95"/>
      <c r="Z2294" s="95"/>
      <c r="AA2294" s="95"/>
      <c r="AB2294" s="95"/>
      <c r="AC2294" s="95"/>
      <c r="AD2294" s="95"/>
      <c r="AE2294" s="95"/>
      <c r="AF2294" s="95"/>
      <c r="AG2294" s="95"/>
      <c r="AH2294" s="316"/>
    </row>
    <row r="2295" spans="4:34">
      <c r="D2295" s="95"/>
      <c r="E2295" s="198"/>
      <c r="F2295" s="95"/>
      <c r="G2295" s="95"/>
      <c r="H2295" s="95"/>
      <c r="I2295" s="95"/>
      <c r="J2295" s="95"/>
      <c r="K2295" s="95"/>
      <c r="L2295" s="95"/>
      <c r="M2295" s="95"/>
      <c r="N2295" s="95"/>
      <c r="O2295" s="95"/>
      <c r="P2295" s="95"/>
      <c r="Q2295" s="95"/>
      <c r="R2295" s="95"/>
      <c r="S2295" s="95"/>
      <c r="T2295" s="95"/>
      <c r="U2295" s="95"/>
      <c r="V2295" s="95"/>
      <c r="W2295" s="95"/>
      <c r="X2295" s="95"/>
      <c r="Y2295" s="95"/>
      <c r="Z2295" s="95"/>
      <c r="AA2295" s="95"/>
      <c r="AB2295" s="95"/>
      <c r="AC2295" s="95"/>
      <c r="AD2295" s="95"/>
      <c r="AE2295" s="95"/>
      <c r="AF2295" s="95"/>
      <c r="AG2295" s="95"/>
      <c r="AH2295" s="316"/>
    </row>
    <row r="2296" spans="4:34">
      <c r="D2296" s="95"/>
      <c r="E2296" s="198"/>
      <c r="F2296" s="95"/>
      <c r="G2296" s="95"/>
      <c r="H2296" s="95"/>
      <c r="I2296" s="95"/>
      <c r="J2296" s="95"/>
      <c r="K2296" s="95"/>
      <c r="L2296" s="95"/>
      <c r="M2296" s="95"/>
      <c r="N2296" s="95"/>
      <c r="O2296" s="95"/>
      <c r="P2296" s="95"/>
      <c r="Q2296" s="95"/>
      <c r="R2296" s="95"/>
      <c r="S2296" s="95"/>
      <c r="T2296" s="95"/>
      <c r="U2296" s="95"/>
      <c r="V2296" s="95"/>
      <c r="W2296" s="95"/>
      <c r="X2296" s="95"/>
      <c r="Y2296" s="95"/>
      <c r="Z2296" s="95"/>
      <c r="AA2296" s="95"/>
      <c r="AB2296" s="95"/>
      <c r="AC2296" s="95"/>
      <c r="AD2296" s="95"/>
      <c r="AE2296" s="95"/>
      <c r="AF2296" s="95"/>
      <c r="AG2296" s="95"/>
      <c r="AH2296" s="316"/>
    </row>
    <row r="2297" spans="4:34">
      <c r="D2297" s="95"/>
      <c r="E2297" s="198"/>
      <c r="F2297" s="95"/>
      <c r="G2297" s="95"/>
      <c r="H2297" s="95"/>
      <c r="I2297" s="95"/>
      <c r="J2297" s="95"/>
      <c r="K2297" s="95"/>
      <c r="L2297" s="95"/>
      <c r="M2297" s="95"/>
      <c r="N2297" s="95"/>
      <c r="O2297" s="95"/>
      <c r="P2297" s="95"/>
      <c r="Q2297" s="95"/>
      <c r="R2297" s="95"/>
      <c r="S2297" s="95"/>
      <c r="T2297" s="95"/>
      <c r="U2297" s="95"/>
      <c r="V2297" s="95"/>
      <c r="W2297" s="95"/>
      <c r="X2297" s="95"/>
      <c r="Y2297" s="95"/>
      <c r="Z2297" s="95"/>
      <c r="AA2297" s="95"/>
      <c r="AB2297" s="95"/>
      <c r="AC2297" s="95"/>
      <c r="AD2297" s="95"/>
      <c r="AE2297" s="95"/>
      <c r="AF2297" s="95"/>
      <c r="AG2297" s="95"/>
      <c r="AH2297" s="316"/>
    </row>
    <row r="2298" spans="4:34">
      <c r="D2298" s="95"/>
      <c r="E2298" s="198"/>
      <c r="F2298" s="95"/>
      <c r="G2298" s="95"/>
      <c r="H2298" s="95"/>
      <c r="I2298" s="95"/>
      <c r="J2298" s="95"/>
      <c r="K2298" s="95"/>
      <c r="L2298" s="95"/>
      <c r="M2298" s="95"/>
      <c r="N2298" s="95"/>
      <c r="O2298" s="95"/>
      <c r="P2298" s="95"/>
      <c r="Q2298" s="95"/>
      <c r="R2298" s="95"/>
      <c r="S2298" s="95"/>
      <c r="T2298" s="95"/>
      <c r="U2298" s="95"/>
      <c r="V2298" s="95"/>
      <c r="W2298" s="95"/>
      <c r="X2298" s="95"/>
      <c r="Y2298" s="95"/>
      <c r="Z2298" s="95"/>
      <c r="AA2298" s="95"/>
      <c r="AB2298" s="95"/>
      <c r="AC2298" s="95"/>
      <c r="AD2298" s="95"/>
      <c r="AE2298" s="95"/>
      <c r="AF2298" s="95"/>
      <c r="AG2298" s="95"/>
      <c r="AH2298" s="316"/>
    </row>
    <row r="2299" spans="4:34">
      <c r="D2299" s="95"/>
      <c r="E2299" s="198"/>
      <c r="F2299" s="95"/>
      <c r="G2299" s="95"/>
      <c r="H2299" s="95"/>
      <c r="I2299" s="95"/>
      <c r="J2299" s="95"/>
      <c r="K2299" s="95"/>
      <c r="L2299" s="95"/>
      <c r="M2299" s="95"/>
      <c r="N2299" s="95"/>
      <c r="O2299" s="95"/>
      <c r="P2299" s="95"/>
      <c r="Q2299" s="95"/>
      <c r="R2299" s="95"/>
      <c r="S2299" s="95"/>
      <c r="T2299" s="95"/>
      <c r="U2299" s="95"/>
      <c r="V2299" s="95"/>
      <c r="W2299" s="95"/>
      <c r="X2299" s="95"/>
      <c r="Y2299" s="95"/>
      <c r="Z2299" s="95"/>
      <c r="AA2299" s="95"/>
      <c r="AB2299" s="95"/>
      <c r="AC2299" s="95"/>
      <c r="AD2299" s="95"/>
      <c r="AE2299" s="95"/>
      <c r="AF2299" s="95"/>
      <c r="AG2299" s="95"/>
      <c r="AH2299" s="316"/>
    </row>
    <row r="2300" spans="4:34">
      <c r="D2300" s="95"/>
      <c r="E2300" s="198"/>
      <c r="F2300" s="95"/>
      <c r="G2300" s="95"/>
      <c r="H2300" s="95"/>
      <c r="I2300" s="95"/>
      <c r="J2300" s="95"/>
      <c r="K2300" s="95"/>
      <c r="L2300" s="95"/>
      <c r="M2300" s="95"/>
      <c r="N2300" s="95"/>
      <c r="O2300" s="95"/>
      <c r="P2300" s="95"/>
      <c r="Q2300" s="95"/>
      <c r="R2300" s="95"/>
      <c r="S2300" s="95"/>
      <c r="T2300" s="95"/>
      <c r="U2300" s="95"/>
      <c r="V2300" s="95"/>
      <c r="W2300" s="95"/>
      <c r="X2300" s="95"/>
      <c r="Y2300" s="95"/>
      <c r="Z2300" s="95"/>
      <c r="AA2300" s="95"/>
      <c r="AB2300" s="95"/>
      <c r="AC2300" s="95"/>
      <c r="AD2300" s="95"/>
      <c r="AE2300" s="95"/>
      <c r="AF2300" s="95"/>
      <c r="AG2300" s="95"/>
      <c r="AH2300" s="316"/>
    </row>
    <row r="2301" spans="4:34">
      <c r="D2301" s="95"/>
      <c r="E2301" s="198"/>
      <c r="F2301" s="95"/>
      <c r="G2301" s="95"/>
      <c r="H2301" s="95"/>
      <c r="I2301" s="95"/>
      <c r="J2301" s="95"/>
      <c r="K2301" s="95"/>
      <c r="L2301" s="95"/>
      <c r="M2301" s="95"/>
      <c r="N2301" s="95"/>
      <c r="O2301" s="95"/>
      <c r="P2301" s="95"/>
      <c r="Q2301" s="95"/>
      <c r="R2301" s="95"/>
      <c r="S2301" s="95"/>
      <c r="T2301" s="95"/>
      <c r="U2301" s="95"/>
      <c r="V2301" s="95"/>
      <c r="W2301" s="95"/>
      <c r="X2301" s="95"/>
      <c r="Y2301" s="95"/>
      <c r="Z2301" s="95"/>
      <c r="AA2301" s="95"/>
      <c r="AB2301" s="95"/>
      <c r="AC2301" s="95"/>
      <c r="AD2301" s="95"/>
      <c r="AE2301" s="95"/>
      <c r="AF2301" s="95"/>
      <c r="AG2301" s="95"/>
      <c r="AH2301" s="316"/>
    </row>
    <row r="2302" spans="4:34">
      <c r="D2302" s="95"/>
      <c r="E2302" s="198"/>
      <c r="F2302" s="95"/>
      <c r="G2302" s="95"/>
      <c r="H2302" s="95"/>
      <c r="I2302" s="95"/>
      <c r="J2302" s="95"/>
      <c r="K2302" s="95"/>
      <c r="L2302" s="95"/>
      <c r="M2302" s="95"/>
      <c r="N2302" s="95"/>
      <c r="O2302" s="95"/>
      <c r="P2302" s="95"/>
      <c r="Q2302" s="95"/>
      <c r="R2302" s="95"/>
      <c r="S2302" s="95"/>
      <c r="T2302" s="95"/>
      <c r="U2302" s="95"/>
      <c r="V2302" s="95"/>
      <c r="W2302" s="95"/>
      <c r="X2302" s="95"/>
      <c r="Y2302" s="95"/>
      <c r="Z2302" s="95"/>
      <c r="AA2302" s="95"/>
      <c r="AB2302" s="95"/>
      <c r="AC2302" s="95"/>
      <c r="AD2302" s="95"/>
      <c r="AE2302" s="95"/>
      <c r="AF2302" s="95"/>
      <c r="AG2302" s="95"/>
      <c r="AH2302" s="316"/>
    </row>
    <row r="2303" spans="4:34">
      <c r="D2303" s="95"/>
      <c r="E2303" s="198"/>
      <c r="F2303" s="95"/>
      <c r="G2303" s="95"/>
      <c r="H2303" s="95"/>
      <c r="I2303" s="95"/>
      <c r="J2303" s="95"/>
      <c r="K2303" s="95"/>
      <c r="L2303" s="95"/>
      <c r="M2303" s="95"/>
      <c r="N2303" s="95"/>
      <c r="O2303" s="95"/>
      <c r="P2303" s="95"/>
      <c r="Q2303" s="95"/>
      <c r="R2303" s="95"/>
      <c r="S2303" s="95"/>
      <c r="T2303" s="95"/>
      <c r="U2303" s="95"/>
      <c r="V2303" s="95"/>
      <c r="W2303" s="95"/>
      <c r="X2303" s="95"/>
      <c r="Y2303" s="95"/>
      <c r="Z2303" s="95"/>
      <c r="AA2303" s="95"/>
      <c r="AB2303" s="95"/>
      <c r="AC2303" s="95"/>
      <c r="AD2303" s="95"/>
      <c r="AE2303" s="95"/>
      <c r="AF2303" s="95"/>
      <c r="AG2303" s="95"/>
      <c r="AH2303" s="316"/>
    </row>
    <row r="2304" spans="4:34">
      <c r="D2304" s="95"/>
      <c r="E2304" s="198"/>
      <c r="F2304" s="95"/>
      <c r="G2304" s="95"/>
      <c r="H2304" s="95"/>
      <c r="I2304" s="95"/>
      <c r="J2304" s="95"/>
      <c r="K2304" s="95"/>
      <c r="L2304" s="95"/>
      <c r="M2304" s="95"/>
      <c r="N2304" s="95"/>
      <c r="O2304" s="95"/>
      <c r="P2304" s="95"/>
      <c r="Q2304" s="95"/>
      <c r="R2304" s="95"/>
      <c r="S2304" s="95"/>
      <c r="T2304" s="95"/>
      <c r="U2304" s="95"/>
      <c r="V2304" s="95"/>
      <c r="W2304" s="95"/>
      <c r="X2304" s="95"/>
      <c r="Y2304" s="95"/>
      <c r="Z2304" s="95"/>
      <c r="AA2304" s="95"/>
      <c r="AB2304" s="95"/>
      <c r="AC2304" s="95"/>
      <c r="AD2304" s="95"/>
      <c r="AE2304" s="95"/>
      <c r="AF2304" s="95"/>
      <c r="AG2304" s="95"/>
      <c r="AH2304" s="316"/>
    </row>
    <row r="2305" spans="4:34">
      <c r="D2305" s="95"/>
      <c r="E2305" s="198"/>
      <c r="F2305" s="95"/>
      <c r="G2305" s="95"/>
      <c r="H2305" s="95"/>
      <c r="I2305" s="95"/>
      <c r="J2305" s="95"/>
      <c r="K2305" s="95"/>
      <c r="L2305" s="95"/>
      <c r="M2305" s="95"/>
      <c r="N2305" s="95"/>
      <c r="O2305" s="95"/>
      <c r="P2305" s="95"/>
      <c r="Q2305" s="95"/>
      <c r="R2305" s="95"/>
      <c r="S2305" s="95"/>
      <c r="T2305" s="95"/>
      <c r="U2305" s="95"/>
      <c r="V2305" s="95"/>
      <c r="W2305" s="95"/>
      <c r="X2305" s="95"/>
      <c r="Y2305" s="95"/>
      <c r="Z2305" s="95"/>
      <c r="AA2305" s="95"/>
      <c r="AB2305" s="95"/>
      <c r="AC2305" s="95"/>
      <c r="AD2305" s="95"/>
      <c r="AE2305" s="95"/>
      <c r="AF2305" s="95"/>
      <c r="AG2305" s="95"/>
      <c r="AH2305" s="316"/>
    </row>
    <row r="2306" spans="4:34">
      <c r="D2306" s="95"/>
      <c r="E2306" s="198"/>
      <c r="F2306" s="95"/>
      <c r="G2306" s="95"/>
      <c r="H2306" s="95"/>
      <c r="I2306" s="95"/>
      <c r="J2306" s="95"/>
      <c r="K2306" s="95"/>
      <c r="L2306" s="95"/>
      <c r="M2306" s="95"/>
      <c r="N2306" s="95"/>
      <c r="O2306" s="95"/>
      <c r="P2306" s="95"/>
      <c r="Q2306" s="95"/>
      <c r="R2306" s="95"/>
      <c r="S2306" s="95"/>
      <c r="T2306" s="95"/>
      <c r="U2306" s="95"/>
      <c r="V2306" s="95"/>
      <c r="W2306" s="95"/>
      <c r="X2306" s="95"/>
      <c r="Y2306" s="95"/>
      <c r="Z2306" s="95"/>
      <c r="AA2306" s="95"/>
      <c r="AB2306" s="95"/>
      <c r="AC2306" s="95"/>
      <c r="AD2306" s="95"/>
      <c r="AE2306" s="95"/>
      <c r="AF2306" s="95"/>
      <c r="AG2306" s="95"/>
      <c r="AH2306" s="316"/>
    </row>
    <row r="2307" spans="4:34">
      <c r="D2307" s="95"/>
      <c r="E2307" s="198"/>
      <c r="F2307" s="95"/>
      <c r="G2307" s="95"/>
      <c r="H2307" s="95"/>
      <c r="I2307" s="95"/>
      <c r="J2307" s="95"/>
      <c r="K2307" s="95"/>
      <c r="L2307" s="95"/>
      <c r="M2307" s="95"/>
      <c r="N2307" s="95"/>
      <c r="O2307" s="95"/>
      <c r="P2307" s="95"/>
      <c r="Q2307" s="95"/>
      <c r="R2307" s="95"/>
      <c r="S2307" s="95"/>
      <c r="T2307" s="95"/>
      <c r="U2307" s="95"/>
      <c r="V2307" s="95"/>
      <c r="W2307" s="95"/>
      <c r="X2307" s="95"/>
      <c r="Y2307" s="95"/>
      <c r="Z2307" s="95"/>
      <c r="AA2307" s="95"/>
      <c r="AB2307" s="95"/>
      <c r="AC2307" s="95"/>
      <c r="AD2307" s="95"/>
      <c r="AE2307" s="95"/>
      <c r="AF2307" s="95"/>
      <c r="AG2307" s="95"/>
      <c r="AH2307" s="316"/>
    </row>
    <row r="2308" spans="4:34">
      <c r="D2308" s="95"/>
      <c r="E2308" s="198"/>
      <c r="F2308" s="95"/>
      <c r="G2308" s="95"/>
      <c r="H2308" s="95"/>
      <c r="I2308" s="95"/>
      <c r="J2308" s="95"/>
      <c r="K2308" s="95"/>
      <c r="L2308" s="95"/>
      <c r="M2308" s="95"/>
      <c r="N2308" s="95"/>
      <c r="O2308" s="95"/>
      <c r="P2308" s="95"/>
      <c r="Q2308" s="95"/>
      <c r="R2308" s="95"/>
      <c r="S2308" s="95"/>
      <c r="T2308" s="95"/>
      <c r="U2308" s="95"/>
      <c r="V2308" s="95"/>
      <c r="W2308" s="95"/>
      <c r="X2308" s="95"/>
      <c r="Y2308" s="95"/>
      <c r="Z2308" s="95"/>
      <c r="AA2308" s="95"/>
      <c r="AB2308" s="95"/>
      <c r="AC2308" s="95"/>
      <c r="AD2308" s="95"/>
      <c r="AE2308" s="95"/>
      <c r="AF2308" s="95"/>
      <c r="AG2308" s="95"/>
      <c r="AH2308" s="316"/>
    </row>
    <row r="2309" spans="4:34">
      <c r="D2309" s="95"/>
      <c r="E2309" s="198"/>
      <c r="F2309" s="95"/>
      <c r="G2309" s="95"/>
      <c r="H2309" s="95"/>
      <c r="I2309" s="95"/>
      <c r="J2309" s="95"/>
      <c r="K2309" s="95"/>
      <c r="L2309" s="95"/>
      <c r="M2309" s="95"/>
      <c r="N2309" s="95"/>
      <c r="O2309" s="95"/>
      <c r="P2309" s="95"/>
      <c r="Q2309" s="95"/>
      <c r="R2309" s="95"/>
      <c r="S2309" s="95"/>
      <c r="T2309" s="95"/>
      <c r="U2309" s="95"/>
      <c r="V2309" s="95"/>
      <c r="W2309" s="95"/>
      <c r="X2309" s="95"/>
      <c r="Y2309" s="95"/>
      <c r="Z2309" s="95"/>
      <c r="AA2309" s="95"/>
      <c r="AB2309" s="95"/>
      <c r="AC2309" s="95"/>
      <c r="AD2309" s="95"/>
      <c r="AE2309" s="95"/>
      <c r="AF2309" s="95"/>
      <c r="AG2309" s="95"/>
      <c r="AH2309" s="316"/>
    </row>
    <row r="2310" spans="4:34">
      <c r="D2310" s="95"/>
      <c r="E2310" s="198"/>
      <c r="F2310" s="95"/>
      <c r="G2310" s="95"/>
      <c r="H2310" s="95"/>
      <c r="I2310" s="95"/>
      <c r="J2310" s="95"/>
      <c r="K2310" s="95"/>
      <c r="L2310" s="95"/>
      <c r="M2310" s="95"/>
      <c r="N2310" s="95"/>
      <c r="O2310" s="95"/>
      <c r="P2310" s="95"/>
      <c r="Q2310" s="95"/>
      <c r="R2310" s="95"/>
      <c r="S2310" s="95"/>
      <c r="T2310" s="95"/>
      <c r="U2310" s="95"/>
      <c r="V2310" s="95"/>
      <c r="W2310" s="95"/>
      <c r="X2310" s="95"/>
      <c r="Y2310" s="95"/>
      <c r="Z2310" s="95"/>
      <c r="AA2310" s="95"/>
      <c r="AB2310" s="95"/>
      <c r="AC2310" s="95"/>
      <c r="AD2310" s="95"/>
      <c r="AE2310" s="95"/>
      <c r="AF2310" s="95"/>
      <c r="AG2310" s="95"/>
      <c r="AH2310" s="316"/>
    </row>
    <row r="2311" spans="4:34">
      <c r="D2311" s="95"/>
      <c r="E2311" s="198"/>
      <c r="F2311" s="95"/>
      <c r="G2311" s="95"/>
      <c r="H2311" s="95"/>
      <c r="I2311" s="95"/>
      <c r="J2311" s="95"/>
      <c r="K2311" s="95"/>
      <c r="L2311" s="95"/>
      <c r="M2311" s="95"/>
      <c r="N2311" s="95"/>
      <c r="O2311" s="95"/>
      <c r="P2311" s="95"/>
      <c r="Q2311" s="95"/>
      <c r="R2311" s="95"/>
      <c r="S2311" s="95"/>
      <c r="T2311" s="95"/>
      <c r="U2311" s="95"/>
      <c r="V2311" s="95"/>
      <c r="W2311" s="95"/>
      <c r="X2311" s="95"/>
      <c r="Y2311" s="95"/>
      <c r="Z2311" s="95"/>
      <c r="AA2311" s="95"/>
      <c r="AB2311" s="95"/>
      <c r="AC2311" s="95"/>
      <c r="AD2311" s="95"/>
      <c r="AE2311" s="95"/>
      <c r="AF2311" s="95"/>
      <c r="AG2311" s="95"/>
      <c r="AH2311" s="316"/>
    </row>
    <row r="2312" spans="4:34">
      <c r="D2312" s="95"/>
      <c r="E2312" s="198"/>
      <c r="F2312" s="95"/>
      <c r="G2312" s="95"/>
      <c r="H2312" s="95"/>
      <c r="I2312" s="95"/>
      <c r="J2312" s="95"/>
      <c r="K2312" s="95"/>
      <c r="L2312" s="95"/>
      <c r="M2312" s="95"/>
      <c r="N2312" s="95"/>
      <c r="O2312" s="95"/>
      <c r="P2312" s="95"/>
      <c r="Q2312" s="95"/>
      <c r="R2312" s="95"/>
      <c r="S2312" s="95"/>
      <c r="T2312" s="95"/>
      <c r="U2312" s="95"/>
      <c r="V2312" s="95"/>
      <c r="W2312" s="95"/>
      <c r="X2312" s="95"/>
      <c r="Y2312" s="95"/>
      <c r="Z2312" s="95"/>
      <c r="AA2312" s="95"/>
      <c r="AB2312" s="95"/>
      <c r="AC2312" s="95"/>
      <c r="AD2312" s="95"/>
      <c r="AE2312" s="95"/>
      <c r="AF2312" s="95"/>
      <c r="AG2312" s="95"/>
      <c r="AH2312" s="316"/>
    </row>
    <row r="2313" spans="4:34">
      <c r="D2313" s="95"/>
      <c r="E2313" s="198"/>
      <c r="F2313" s="95"/>
      <c r="G2313" s="95"/>
      <c r="H2313" s="95"/>
      <c r="I2313" s="95"/>
      <c r="J2313" s="95"/>
      <c r="K2313" s="95"/>
      <c r="L2313" s="95"/>
      <c r="M2313" s="95"/>
      <c r="N2313" s="95"/>
      <c r="O2313" s="95"/>
      <c r="P2313" s="95"/>
      <c r="Q2313" s="95"/>
      <c r="R2313" s="95"/>
      <c r="S2313" s="95"/>
      <c r="T2313" s="95"/>
      <c r="U2313" s="95"/>
      <c r="V2313" s="95"/>
      <c r="W2313" s="95"/>
      <c r="X2313" s="95"/>
      <c r="Y2313" s="95"/>
      <c r="Z2313" s="95"/>
      <c r="AA2313" s="95"/>
      <c r="AB2313" s="95"/>
      <c r="AC2313" s="95"/>
      <c r="AD2313" s="95"/>
      <c r="AE2313" s="95"/>
      <c r="AF2313" s="95"/>
      <c r="AG2313" s="95"/>
      <c r="AH2313" s="316"/>
    </row>
    <row r="2314" spans="4:34">
      <c r="D2314" s="95"/>
      <c r="E2314" s="198"/>
      <c r="F2314" s="95"/>
      <c r="G2314" s="95"/>
      <c r="H2314" s="95"/>
      <c r="I2314" s="95"/>
      <c r="J2314" s="95"/>
      <c r="K2314" s="95"/>
      <c r="L2314" s="95"/>
      <c r="M2314" s="95"/>
      <c r="N2314" s="95"/>
      <c r="O2314" s="95"/>
      <c r="P2314" s="95"/>
      <c r="Q2314" s="95"/>
      <c r="R2314" s="95"/>
      <c r="S2314" s="95"/>
      <c r="T2314" s="95"/>
      <c r="U2314" s="95"/>
      <c r="V2314" s="95"/>
      <c r="W2314" s="95"/>
      <c r="X2314" s="95"/>
      <c r="Y2314" s="95"/>
      <c r="Z2314" s="95"/>
      <c r="AA2314" s="95"/>
      <c r="AB2314" s="95"/>
      <c r="AC2314" s="95"/>
      <c r="AD2314" s="95"/>
      <c r="AE2314" s="95"/>
      <c r="AF2314" s="95"/>
      <c r="AG2314" s="95"/>
      <c r="AH2314" s="316"/>
    </row>
    <row r="2315" spans="4:34">
      <c r="D2315" s="95"/>
      <c r="E2315" s="198"/>
      <c r="F2315" s="95"/>
      <c r="G2315" s="95"/>
      <c r="H2315" s="95"/>
      <c r="I2315" s="95"/>
      <c r="J2315" s="95"/>
      <c r="K2315" s="95"/>
      <c r="L2315" s="95"/>
      <c r="M2315" s="95"/>
      <c r="N2315" s="95"/>
      <c r="O2315" s="95"/>
      <c r="P2315" s="95"/>
      <c r="Q2315" s="95"/>
      <c r="R2315" s="95"/>
      <c r="S2315" s="95"/>
      <c r="T2315" s="95"/>
      <c r="U2315" s="95"/>
      <c r="V2315" s="95"/>
      <c r="W2315" s="95"/>
      <c r="X2315" s="95"/>
      <c r="Y2315" s="95"/>
      <c r="Z2315" s="95"/>
      <c r="AA2315" s="95"/>
      <c r="AB2315" s="95"/>
      <c r="AC2315" s="95"/>
      <c r="AD2315" s="95"/>
      <c r="AE2315" s="95"/>
      <c r="AF2315" s="95"/>
      <c r="AG2315" s="95"/>
      <c r="AH2315" s="316"/>
    </row>
    <row r="2316" spans="4:34">
      <c r="D2316" s="95"/>
      <c r="E2316" s="198"/>
      <c r="F2316" s="95"/>
      <c r="G2316" s="95"/>
      <c r="H2316" s="95"/>
      <c r="I2316" s="95"/>
      <c r="J2316" s="95"/>
      <c r="K2316" s="95"/>
      <c r="L2316" s="95"/>
      <c r="M2316" s="95"/>
      <c r="N2316" s="95"/>
      <c r="O2316" s="95"/>
      <c r="P2316" s="95"/>
      <c r="Q2316" s="95"/>
      <c r="R2316" s="95"/>
      <c r="S2316" s="95"/>
      <c r="T2316" s="95"/>
      <c r="U2316" s="95"/>
      <c r="V2316" s="95"/>
      <c r="W2316" s="95"/>
      <c r="X2316" s="95"/>
      <c r="Y2316" s="95"/>
      <c r="Z2316" s="95"/>
      <c r="AA2316" s="95"/>
      <c r="AB2316" s="95"/>
      <c r="AC2316" s="95"/>
      <c r="AD2316" s="95"/>
      <c r="AE2316" s="95"/>
      <c r="AF2316" s="95"/>
      <c r="AG2316" s="95"/>
      <c r="AH2316" s="316"/>
    </row>
    <row r="2317" spans="4:34">
      <c r="D2317" s="95"/>
      <c r="E2317" s="198"/>
      <c r="F2317" s="95"/>
      <c r="G2317" s="95"/>
      <c r="H2317" s="95"/>
      <c r="I2317" s="95"/>
      <c r="J2317" s="95"/>
      <c r="K2317" s="95"/>
      <c r="L2317" s="95"/>
      <c r="M2317" s="95"/>
      <c r="N2317" s="95"/>
      <c r="O2317" s="95"/>
      <c r="P2317" s="95"/>
      <c r="Q2317" s="95"/>
      <c r="R2317" s="95"/>
      <c r="S2317" s="95"/>
      <c r="T2317" s="95"/>
      <c r="U2317" s="95"/>
      <c r="V2317" s="95"/>
      <c r="W2317" s="95"/>
      <c r="X2317" s="95"/>
      <c r="Y2317" s="95"/>
      <c r="Z2317" s="95"/>
      <c r="AA2317" s="95"/>
      <c r="AB2317" s="95"/>
      <c r="AC2317" s="95"/>
      <c r="AD2317" s="95"/>
      <c r="AE2317" s="95"/>
      <c r="AF2317" s="95"/>
      <c r="AG2317" s="95"/>
      <c r="AH2317" s="316"/>
    </row>
    <row r="2318" spans="4:34">
      <c r="D2318" s="95"/>
      <c r="E2318" s="198"/>
      <c r="F2318" s="95"/>
      <c r="G2318" s="95"/>
      <c r="H2318" s="95"/>
      <c r="I2318" s="95"/>
      <c r="J2318" s="95"/>
      <c r="K2318" s="95"/>
      <c r="L2318" s="95"/>
      <c r="M2318" s="95"/>
      <c r="N2318" s="95"/>
      <c r="O2318" s="95"/>
      <c r="P2318" s="95"/>
      <c r="Q2318" s="95"/>
      <c r="R2318" s="95"/>
      <c r="S2318" s="95"/>
      <c r="T2318" s="95"/>
      <c r="U2318" s="95"/>
      <c r="V2318" s="95"/>
      <c r="W2318" s="95"/>
      <c r="X2318" s="95"/>
      <c r="Y2318" s="95"/>
      <c r="Z2318" s="95"/>
      <c r="AA2318" s="95"/>
      <c r="AB2318" s="95"/>
      <c r="AC2318" s="95"/>
      <c r="AD2318" s="95"/>
      <c r="AE2318" s="95"/>
      <c r="AF2318" s="95"/>
      <c r="AG2318" s="95"/>
      <c r="AH2318" s="316"/>
    </row>
    <row r="2319" spans="4:34">
      <c r="D2319" s="95"/>
      <c r="E2319" s="198"/>
      <c r="F2319" s="95"/>
      <c r="G2319" s="95"/>
      <c r="H2319" s="95"/>
      <c r="I2319" s="95"/>
      <c r="J2319" s="95"/>
      <c r="K2319" s="95"/>
      <c r="L2319" s="95"/>
      <c r="M2319" s="95"/>
      <c r="N2319" s="95"/>
      <c r="O2319" s="95"/>
      <c r="P2319" s="95"/>
      <c r="Q2319" s="95"/>
      <c r="R2319" s="95"/>
      <c r="S2319" s="95"/>
      <c r="T2319" s="95"/>
      <c r="U2319" s="95"/>
      <c r="V2319" s="95"/>
      <c r="W2319" s="95"/>
      <c r="X2319" s="95"/>
      <c r="Y2319" s="95"/>
      <c r="Z2319" s="95"/>
      <c r="AA2319" s="95"/>
      <c r="AB2319" s="95"/>
      <c r="AC2319" s="95"/>
      <c r="AD2319" s="95"/>
      <c r="AE2319" s="95"/>
      <c r="AF2319" s="95"/>
      <c r="AG2319" s="95"/>
      <c r="AH2319" s="316"/>
    </row>
    <row r="2320" spans="4:34">
      <c r="D2320" s="95"/>
      <c r="E2320" s="198"/>
      <c r="F2320" s="95"/>
      <c r="G2320" s="95"/>
      <c r="H2320" s="95"/>
      <c r="I2320" s="95"/>
      <c r="J2320" s="95"/>
      <c r="K2320" s="95"/>
      <c r="L2320" s="95"/>
      <c r="M2320" s="95"/>
      <c r="N2320" s="95"/>
      <c r="O2320" s="95"/>
      <c r="P2320" s="95"/>
      <c r="Q2320" s="95"/>
      <c r="R2320" s="95"/>
      <c r="S2320" s="95"/>
      <c r="T2320" s="95"/>
      <c r="U2320" s="95"/>
      <c r="V2320" s="95"/>
      <c r="W2320" s="95"/>
      <c r="X2320" s="95"/>
      <c r="Y2320" s="95"/>
      <c r="Z2320" s="95"/>
      <c r="AA2320" s="95"/>
      <c r="AB2320" s="95"/>
      <c r="AC2320" s="95"/>
      <c r="AD2320" s="95"/>
      <c r="AE2320" s="95"/>
      <c r="AF2320" s="95"/>
      <c r="AG2320" s="95"/>
      <c r="AH2320" s="316"/>
    </row>
    <row r="2321" spans="4:34">
      <c r="D2321" s="95"/>
      <c r="E2321" s="198"/>
      <c r="F2321" s="95"/>
      <c r="G2321" s="95"/>
      <c r="H2321" s="95"/>
      <c r="I2321" s="95"/>
      <c r="J2321" s="95"/>
      <c r="K2321" s="95"/>
      <c r="L2321" s="95"/>
      <c r="M2321" s="95"/>
      <c r="N2321" s="95"/>
      <c r="O2321" s="95"/>
      <c r="P2321" s="95"/>
      <c r="Q2321" s="95"/>
      <c r="R2321" s="95"/>
      <c r="S2321" s="95"/>
      <c r="T2321" s="95"/>
      <c r="U2321" s="95"/>
      <c r="V2321" s="95"/>
      <c r="W2321" s="95"/>
      <c r="X2321" s="95"/>
      <c r="Y2321" s="95"/>
      <c r="Z2321" s="95"/>
      <c r="AA2321" s="95"/>
      <c r="AB2321" s="95"/>
      <c r="AC2321" s="95"/>
      <c r="AD2321" s="95"/>
      <c r="AE2321" s="95"/>
      <c r="AF2321" s="95"/>
      <c r="AG2321" s="95"/>
      <c r="AH2321" s="316"/>
    </row>
    <row r="2322" spans="4:34">
      <c r="D2322" s="95"/>
      <c r="E2322" s="198"/>
      <c r="F2322" s="95"/>
      <c r="G2322" s="95"/>
      <c r="H2322" s="95"/>
      <c r="I2322" s="95"/>
      <c r="J2322" s="95"/>
      <c r="K2322" s="95"/>
      <c r="L2322" s="95"/>
      <c r="M2322" s="95"/>
      <c r="N2322" s="95"/>
      <c r="O2322" s="95"/>
      <c r="P2322" s="95"/>
      <c r="Q2322" s="95"/>
      <c r="R2322" s="95"/>
      <c r="S2322" s="95"/>
      <c r="T2322" s="95"/>
      <c r="U2322" s="95"/>
      <c r="V2322" s="95"/>
      <c r="W2322" s="95"/>
      <c r="X2322" s="95"/>
      <c r="Y2322" s="95"/>
      <c r="Z2322" s="95"/>
      <c r="AA2322" s="95"/>
      <c r="AB2322" s="95"/>
      <c r="AC2322" s="95"/>
      <c r="AD2322" s="95"/>
      <c r="AE2322" s="95"/>
      <c r="AF2322" s="95"/>
      <c r="AG2322" s="95"/>
      <c r="AH2322" s="316"/>
    </row>
    <row r="2323" spans="4:34">
      <c r="D2323" s="95"/>
      <c r="E2323" s="198"/>
      <c r="F2323" s="95"/>
      <c r="G2323" s="95"/>
      <c r="H2323" s="95"/>
      <c r="I2323" s="95"/>
      <c r="J2323" s="95"/>
      <c r="K2323" s="95"/>
      <c r="L2323" s="95"/>
      <c r="M2323" s="95"/>
      <c r="N2323" s="95"/>
      <c r="O2323" s="95"/>
      <c r="P2323" s="95"/>
      <c r="Q2323" s="95"/>
      <c r="R2323" s="95"/>
      <c r="S2323" s="95"/>
      <c r="T2323" s="95"/>
      <c r="U2323" s="95"/>
      <c r="V2323" s="95"/>
      <c r="W2323" s="95"/>
      <c r="X2323" s="95"/>
      <c r="Y2323" s="95"/>
      <c r="Z2323" s="95"/>
      <c r="AA2323" s="95"/>
      <c r="AB2323" s="95"/>
      <c r="AC2323" s="95"/>
      <c r="AD2323" s="95"/>
      <c r="AE2323" s="95"/>
      <c r="AF2323" s="95"/>
      <c r="AG2323" s="95"/>
      <c r="AH2323" s="316"/>
    </row>
    <row r="2324" spans="4:34">
      <c r="D2324" s="95"/>
      <c r="E2324" s="198"/>
      <c r="F2324" s="95"/>
      <c r="G2324" s="95"/>
      <c r="H2324" s="95"/>
      <c r="I2324" s="95"/>
      <c r="J2324" s="95"/>
      <c r="K2324" s="95"/>
      <c r="L2324" s="95"/>
      <c r="M2324" s="95"/>
      <c r="N2324" s="95"/>
      <c r="O2324" s="95"/>
      <c r="P2324" s="95"/>
      <c r="Q2324" s="95"/>
      <c r="R2324" s="95"/>
      <c r="S2324" s="95"/>
      <c r="T2324" s="95"/>
      <c r="U2324" s="95"/>
      <c r="V2324" s="95"/>
      <c r="W2324" s="95"/>
      <c r="X2324" s="95"/>
      <c r="Y2324" s="95"/>
      <c r="Z2324" s="95"/>
      <c r="AA2324" s="95"/>
      <c r="AB2324" s="95"/>
      <c r="AC2324" s="95"/>
      <c r="AD2324" s="95"/>
      <c r="AE2324" s="95"/>
      <c r="AF2324" s="95"/>
      <c r="AG2324" s="95"/>
      <c r="AH2324" s="316"/>
    </row>
    <row r="2325" spans="4:34">
      <c r="D2325" s="95"/>
      <c r="E2325" s="198"/>
      <c r="F2325" s="95"/>
      <c r="G2325" s="95"/>
      <c r="H2325" s="95"/>
      <c r="I2325" s="95"/>
      <c r="J2325" s="95"/>
      <c r="K2325" s="95"/>
      <c r="L2325" s="95"/>
      <c r="M2325" s="95"/>
      <c r="N2325" s="95"/>
      <c r="O2325" s="95"/>
      <c r="P2325" s="95"/>
      <c r="Q2325" s="95"/>
      <c r="R2325" s="95"/>
      <c r="S2325" s="95"/>
      <c r="T2325" s="95"/>
      <c r="U2325" s="95"/>
      <c r="V2325" s="95"/>
      <c r="W2325" s="95"/>
      <c r="X2325" s="95"/>
      <c r="Y2325" s="95"/>
      <c r="Z2325" s="95"/>
      <c r="AA2325" s="95"/>
      <c r="AB2325" s="95"/>
      <c r="AC2325" s="95"/>
      <c r="AD2325" s="95"/>
      <c r="AE2325" s="95"/>
      <c r="AF2325" s="95"/>
      <c r="AG2325" s="95"/>
      <c r="AH2325" s="316"/>
    </row>
    <row r="2326" spans="4:34">
      <c r="D2326" s="95"/>
      <c r="E2326" s="198"/>
      <c r="F2326" s="95"/>
      <c r="G2326" s="95"/>
      <c r="H2326" s="95"/>
      <c r="I2326" s="95"/>
      <c r="J2326" s="95"/>
      <c r="K2326" s="95"/>
      <c r="L2326" s="95"/>
      <c r="M2326" s="95"/>
      <c r="N2326" s="95"/>
      <c r="O2326" s="95"/>
      <c r="P2326" s="95"/>
      <c r="Q2326" s="95"/>
      <c r="R2326" s="95"/>
      <c r="S2326" s="95"/>
      <c r="T2326" s="95"/>
      <c r="U2326" s="95"/>
      <c r="V2326" s="95"/>
      <c r="W2326" s="95"/>
      <c r="X2326" s="95"/>
      <c r="Y2326" s="95"/>
      <c r="Z2326" s="95"/>
      <c r="AA2326" s="95"/>
      <c r="AB2326" s="95"/>
      <c r="AC2326" s="95"/>
      <c r="AD2326" s="95"/>
      <c r="AE2326" s="95"/>
      <c r="AF2326" s="95"/>
      <c r="AG2326" s="95"/>
      <c r="AH2326" s="316"/>
    </row>
    <row r="2327" spans="4:34">
      <c r="D2327" s="95"/>
      <c r="E2327" s="198"/>
      <c r="F2327" s="95"/>
      <c r="G2327" s="95"/>
      <c r="H2327" s="95"/>
      <c r="I2327" s="95"/>
      <c r="J2327" s="95"/>
      <c r="K2327" s="95"/>
      <c r="L2327" s="95"/>
      <c r="M2327" s="95"/>
      <c r="N2327" s="95"/>
      <c r="O2327" s="95"/>
      <c r="P2327" s="95"/>
      <c r="Q2327" s="95"/>
      <c r="R2327" s="95"/>
      <c r="S2327" s="95"/>
      <c r="T2327" s="95"/>
      <c r="U2327" s="95"/>
      <c r="V2327" s="95"/>
      <c r="W2327" s="95"/>
      <c r="X2327" s="95"/>
      <c r="Y2327" s="95"/>
      <c r="Z2327" s="95"/>
      <c r="AA2327" s="95"/>
      <c r="AB2327" s="95"/>
      <c r="AC2327" s="95"/>
      <c r="AD2327" s="95"/>
      <c r="AE2327" s="95"/>
      <c r="AF2327" s="95"/>
      <c r="AG2327" s="95"/>
      <c r="AH2327" s="316"/>
    </row>
    <row r="2328" spans="4:34">
      <c r="D2328" s="95"/>
      <c r="E2328" s="198"/>
      <c r="F2328" s="95"/>
      <c r="G2328" s="95"/>
      <c r="H2328" s="95"/>
      <c r="I2328" s="95"/>
      <c r="J2328" s="95"/>
      <c r="K2328" s="95"/>
      <c r="L2328" s="95"/>
      <c r="M2328" s="95"/>
      <c r="N2328" s="95"/>
      <c r="O2328" s="95"/>
      <c r="P2328" s="95"/>
      <c r="Q2328" s="95"/>
      <c r="R2328" s="95"/>
      <c r="S2328" s="95"/>
      <c r="T2328" s="95"/>
      <c r="U2328" s="95"/>
      <c r="V2328" s="95"/>
      <c r="W2328" s="95"/>
      <c r="X2328" s="95"/>
      <c r="Y2328" s="95"/>
      <c r="Z2328" s="95"/>
      <c r="AA2328" s="95"/>
      <c r="AB2328" s="95"/>
      <c r="AC2328" s="95"/>
      <c r="AD2328" s="95"/>
      <c r="AE2328" s="95"/>
      <c r="AF2328" s="95"/>
      <c r="AG2328" s="95"/>
      <c r="AH2328" s="316"/>
    </row>
    <row r="2329" spans="4:34">
      <c r="D2329" s="95"/>
      <c r="E2329" s="198"/>
      <c r="F2329" s="95"/>
      <c r="G2329" s="95"/>
      <c r="H2329" s="95"/>
      <c r="I2329" s="95"/>
      <c r="J2329" s="95"/>
      <c r="K2329" s="95"/>
      <c r="L2329" s="95"/>
      <c r="M2329" s="95"/>
      <c r="N2329" s="95"/>
      <c r="O2329" s="95"/>
      <c r="P2329" s="95"/>
      <c r="Q2329" s="95"/>
      <c r="R2329" s="95"/>
      <c r="S2329" s="95"/>
      <c r="T2329" s="95"/>
      <c r="U2329" s="95"/>
      <c r="V2329" s="95"/>
      <c r="W2329" s="95"/>
      <c r="X2329" s="95"/>
      <c r="Y2329" s="95"/>
      <c r="Z2329" s="95"/>
      <c r="AA2329" s="95"/>
      <c r="AB2329" s="95"/>
      <c r="AC2329" s="95"/>
      <c r="AD2329" s="95"/>
      <c r="AE2329" s="95"/>
      <c r="AF2329" s="95"/>
      <c r="AG2329" s="95"/>
      <c r="AH2329" s="316"/>
    </row>
    <row r="2330" spans="4:34">
      <c r="D2330" s="95"/>
      <c r="E2330" s="198"/>
      <c r="F2330" s="95"/>
      <c r="G2330" s="95"/>
      <c r="H2330" s="95"/>
      <c r="I2330" s="95"/>
      <c r="J2330" s="95"/>
      <c r="K2330" s="95"/>
      <c r="L2330" s="95"/>
      <c r="M2330" s="95"/>
      <c r="N2330" s="95"/>
      <c r="O2330" s="95"/>
      <c r="P2330" s="95"/>
      <c r="Q2330" s="95"/>
      <c r="R2330" s="95"/>
      <c r="S2330" s="95"/>
      <c r="T2330" s="95"/>
      <c r="U2330" s="95"/>
      <c r="V2330" s="95"/>
      <c r="W2330" s="95"/>
      <c r="X2330" s="95"/>
      <c r="Y2330" s="95"/>
      <c r="Z2330" s="95"/>
      <c r="AA2330" s="95"/>
      <c r="AB2330" s="95"/>
      <c r="AC2330" s="95"/>
      <c r="AD2330" s="95"/>
      <c r="AE2330" s="95"/>
      <c r="AF2330" s="95"/>
      <c r="AG2330" s="95"/>
      <c r="AH2330" s="316"/>
    </row>
    <row r="2331" spans="4:34">
      <c r="D2331" s="95"/>
      <c r="E2331" s="198"/>
      <c r="F2331" s="95"/>
      <c r="G2331" s="95"/>
      <c r="H2331" s="95"/>
      <c r="I2331" s="95"/>
      <c r="J2331" s="95"/>
      <c r="K2331" s="95"/>
      <c r="L2331" s="95"/>
      <c r="M2331" s="95"/>
      <c r="N2331" s="95"/>
      <c r="O2331" s="95"/>
      <c r="P2331" s="95"/>
      <c r="Q2331" s="95"/>
      <c r="R2331" s="95"/>
      <c r="S2331" s="95"/>
      <c r="T2331" s="95"/>
      <c r="U2331" s="95"/>
      <c r="V2331" s="95"/>
      <c r="W2331" s="95"/>
      <c r="X2331" s="95"/>
      <c r="Y2331" s="95"/>
      <c r="Z2331" s="95"/>
      <c r="AA2331" s="95"/>
      <c r="AB2331" s="95"/>
      <c r="AC2331" s="95"/>
      <c r="AD2331" s="95"/>
      <c r="AE2331" s="95"/>
      <c r="AF2331" s="95"/>
      <c r="AG2331" s="95"/>
      <c r="AH2331" s="316"/>
    </row>
    <row r="2332" spans="4:34">
      <c r="D2332" s="95"/>
      <c r="E2332" s="198"/>
      <c r="F2332" s="95"/>
      <c r="G2332" s="95"/>
      <c r="H2332" s="95"/>
      <c r="I2332" s="95"/>
      <c r="J2332" s="95"/>
      <c r="K2332" s="95"/>
      <c r="L2332" s="95"/>
      <c r="M2332" s="95"/>
      <c r="N2332" s="95"/>
      <c r="O2332" s="95"/>
      <c r="P2332" s="95"/>
      <c r="Q2332" s="95"/>
      <c r="R2332" s="95"/>
      <c r="S2332" s="95"/>
      <c r="T2332" s="95"/>
      <c r="U2332" s="95"/>
      <c r="V2332" s="95"/>
      <c r="W2332" s="95"/>
      <c r="X2332" s="95"/>
      <c r="Y2332" s="95"/>
      <c r="Z2332" s="95"/>
      <c r="AA2332" s="95"/>
      <c r="AB2332" s="95"/>
      <c r="AC2332" s="95"/>
      <c r="AD2332" s="95"/>
      <c r="AE2332" s="95"/>
      <c r="AF2332" s="95"/>
      <c r="AG2332" s="95"/>
      <c r="AH2332" s="316"/>
    </row>
    <row r="2333" spans="4:34">
      <c r="D2333" s="95"/>
      <c r="E2333" s="198"/>
      <c r="F2333" s="95"/>
      <c r="G2333" s="95"/>
      <c r="H2333" s="95"/>
      <c r="I2333" s="95"/>
      <c r="J2333" s="95"/>
      <c r="K2333" s="95"/>
      <c r="L2333" s="95"/>
      <c r="M2333" s="95"/>
      <c r="N2333" s="95"/>
      <c r="O2333" s="95"/>
      <c r="P2333" s="95"/>
      <c r="Q2333" s="95"/>
      <c r="R2333" s="95"/>
      <c r="S2333" s="95"/>
      <c r="T2333" s="95"/>
      <c r="U2333" s="95"/>
      <c r="V2333" s="95"/>
      <c r="W2333" s="95"/>
      <c r="X2333" s="95"/>
      <c r="Y2333" s="95"/>
      <c r="Z2333" s="95"/>
      <c r="AA2333" s="95"/>
      <c r="AB2333" s="95"/>
      <c r="AC2333" s="95"/>
      <c r="AD2333" s="95"/>
      <c r="AE2333" s="95"/>
      <c r="AF2333" s="95"/>
      <c r="AG2333" s="95"/>
      <c r="AH2333" s="316"/>
    </row>
    <row r="2334" spans="4:34">
      <c r="D2334" s="95"/>
      <c r="E2334" s="198"/>
      <c r="F2334" s="95"/>
      <c r="G2334" s="95"/>
      <c r="H2334" s="95"/>
      <c r="I2334" s="95"/>
      <c r="J2334" s="95"/>
      <c r="K2334" s="95"/>
      <c r="L2334" s="95"/>
      <c r="M2334" s="95"/>
      <c r="N2334" s="95"/>
      <c r="O2334" s="95"/>
      <c r="P2334" s="95"/>
      <c r="Q2334" s="95"/>
      <c r="R2334" s="95"/>
      <c r="S2334" s="95"/>
      <c r="T2334" s="95"/>
      <c r="U2334" s="95"/>
      <c r="V2334" s="95"/>
      <c r="W2334" s="95"/>
      <c r="X2334" s="95"/>
      <c r="Y2334" s="95"/>
      <c r="Z2334" s="95"/>
      <c r="AA2334" s="95"/>
      <c r="AB2334" s="95"/>
      <c r="AC2334" s="95"/>
      <c r="AD2334" s="95"/>
      <c r="AE2334" s="95"/>
      <c r="AF2334" s="95"/>
      <c r="AG2334" s="95"/>
      <c r="AH2334" s="316"/>
    </row>
    <row r="2335" spans="4:34">
      <c r="D2335" s="95"/>
      <c r="E2335" s="198"/>
      <c r="F2335" s="95"/>
      <c r="G2335" s="95"/>
      <c r="H2335" s="95"/>
      <c r="I2335" s="95"/>
      <c r="J2335" s="95"/>
      <c r="K2335" s="95"/>
      <c r="L2335" s="95"/>
      <c r="M2335" s="95"/>
      <c r="N2335" s="95"/>
      <c r="O2335" s="95"/>
      <c r="P2335" s="95"/>
      <c r="Q2335" s="95"/>
      <c r="R2335" s="95"/>
      <c r="S2335" s="95"/>
      <c r="T2335" s="95"/>
      <c r="U2335" s="95"/>
      <c r="V2335" s="95"/>
      <c r="W2335" s="95"/>
      <c r="X2335" s="95"/>
      <c r="Y2335" s="95"/>
      <c r="Z2335" s="95"/>
      <c r="AA2335" s="95"/>
      <c r="AB2335" s="95"/>
      <c r="AC2335" s="95"/>
      <c r="AD2335" s="95"/>
      <c r="AE2335" s="95"/>
      <c r="AF2335" s="95"/>
      <c r="AG2335" s="95"/>
      <c r="AH2335" s="316"/>
    </row>
    <row r="2336" spans="4:34">
      <c r="D2336" s="95"/>
      <c r="E2336" s="198"/>
      <c r="F2336" s="95"/>
      <c r="G2336" s="95"/>
      <c r="H2336" s="95"/>
      <c r="I2336" s="95"/>
      <c r="J2336" s="95"/>
      <c r="K2336" s="95"/>
      <c r="L2336" s="95"/>
      <c r="M2336" s="95"/>
      <c r="N2336" s="95"/>
      <c r="O2336" s="95"/>
      <c r="P2336" s="95"/>
      <c r="Q2336" s="95"/>
      <c r="R2336" s="95"/>
      <c r="S2336" s="95"/>
      <c r="T2336" s="95"/>
      <c r="U2336" s="95"/>
      <c r="V2336" s="95"/>
      <c r="W2336" s="95"/>
      <c r="X2336" s="95"/>
      <c r="Y2336" s="95"/>
      <c r="Z2336" s="95"/>
      <c r="AA2336" s="95"/>
      <c r="AB2336" s="95"/>
      <c r="AC2336" s="95"/>
      <c r="AD2336" s="95"/>
      <c r="AE2336" s="95"/>
      <c r="AF2336" s="95"/>
      <c r="AG2336" s="95"/>
      <c r="AH2336" s="316"/>
    </row>
    <row r="2337" spans="4:34">
      <c r="D2337" s="95"/>
      <c r="E2337" s="198"/>
      <c r="F2337" s="95"/>
      <c r="G2337" s="95"/>
      <c r="H2337" s="95"/>
      <c r="I2337" s="95"/>
      <c r="J2337" s="95"/>
      <c r="K2337" s="95"/>
      <c r="L2337" s="95"/>
      <c r="M2337" s="95"/>
      <c r="N2337" s="95"/>
      <c r="O2337" s="95"/>
      <c r="P2337" s="95"/>
      <c r="Q2337" s="95"/>
      <c r="R2337" s="95"/>
      <c r="S2337" s="95"/>
      <c r="T2337" s="95"/>
      <c r="U2337" s="95"/>
      <c r="V2337" s="95"/>
      <c r="W2337" s="95"/>
      <c r="X2337" s="95"/>
      <c r="Y2337" s="95"/>
      <c r="Z2337" s="95"/>
      <c r="AA2337" s="95"/>
      <c r="AB2337" s="95"/>
      <c r="AC2337" s="95"/>
      <c r="AD2337" s="95"/>
      <c r="AE2337" s="95"/>
      <c r="AF2337" s="95"/>
      <c r="AG2337" s="95"/>
      <c r="AH2337" s="316"/>
    </row>
    <row r="2338" spans="4:34">
      <c r="D2338" s="95"/>
      <c r="E2338" s="198"/>
      <c r="F2338" s="95"/>
      <c r="G2338" s="95"/>
      <c r="H2338" s="95"/>
      <c r="I2338" s="95"/>
      <c r="J2338" s="95"/>
      <c r="K2338" s="95"/>
      <c r="L2338" s="95"/>
      <c r="M2338" s="95"/>
      <c r="N2338" s="95"/>
      <c r="O2338" s="95"/>
      <c r="P2338" s="95"/>
      <c r="Q2338" s="95"/>
      <c r="R2338" s="95"/>
      <c r="S2338" s="95"/>
      <c r="T2338" s="95"/>
      <c r="U2338" s="95"/>
      <c r="V2338" s="95"/>
      <c r="W2338" s="95"/>
      <c r="X2338" s="95"/>
      <c r="Y2338" s="95"/>
      <c r="Z2338" s="95"/>
      <c r="AA2338" s="95"/>
      <c r="AB2338" s="95"/>
      <c r="AC2338" s="95"/>
      <c r="AD2338" s="95"/>
      <c r="AE2338" s="95"/>
      <c r="AF2338" s="95"/>
      <c r="AG2338" s="95"/>
      <c r="AH2338" s="316"/>
    </row>
    <row r="2339" spans="4:34">
      <c r="D2339" s="95"/>
      <c r="E2339" s="198"/>
      <c r="F2339" s="95"/>
      <c r="G2339" s="95"/>
      <c r="H2339" s="95"/>
      <c r="I2339" s="95"/>
      <c r="J2339" s="95"/>
      <c r="K2339" s="95"/>
      <c r="L2339" s="95"/>
      <c r="M2339" s="95"/>
      <c r="N2339" s="95"/>
      <c r="O2339" s="95"/>
      <c r="P2339" s="95"/>
      <c r="Q2339" s="95"/>
      <c r="R2339" s="95"/>
      <c r="S2339" s="95"/>
      <c r="T2339" s="95"/>
      <c r="U2339" s="95"/>
      <c r="V2339" s="95"/>
      <c r="W2339" s="95"/>
      <c r="X2339" s="95"/>
      <c r="Y2339" s="95"/>
      <c r="Z2339" s="95"/>
      <c r="AA2339" s="95"/>
      <c r="AB2339" s="95"/>
      <c r="AC2339" s="95"/>
      <c r="AD2339" s="95"/>
      <c r="AE2339" s="95"/>
      <c r="AF2339" s="95"/>
      <c r="AG2339" s="95"/>
      <c r="AH2339" s="316"/>
    </row>
    <row r="2340" spans="4:34">
      <c r="D2340" s="95"/>
      <c r="E2340" s="198"/>
      <c r="F2340" s="95"/>
      <c r="G2340" s="95"/>
      <c r="H2340" s="95"/>
      <c r="I2340" s="95"/>
      <c r="J2340" s="95"/>
      <c r="K2340" s="95"/>
      <c r="L2340" s="95"/>
      <c r="M2340" s="95"/>
      <c r="N2340" s="95"/>
      <c r="O2340" s="95"/>
      <c r="P2340" s="95"/>
      <c r="Q2340" s="95"/>
      <c r="R2340" s="95"/>
      <c r="S2340" s="95"/>
      <c r="T2340" s="95"/>
      <c r="U2340" s="95"/>
      <c r="V2340" s="95"/>
      <c r="W2340" s="95"/>
      <c r="X2340" s="95"/>
      <c r="Y2340" s="95"/>
      <c r="Z2340" s="95"/>
      <c r="AA2340" s="95"/>
      <c r="AB2340" s="95"/>
      <c r="AC2340" s="95"/>
      <c r="AD2340" s="95"/>
      <c r="AE2340" s="95"/>
      <c r="AF2340" s="95"/>
      <c r="AG2340" s="95"/>
      <c r="AH2340" s="316"/>
    </row>
    <row r="2341" spans="4:34">
      <c r="D2341" s="95"/>
      <c r="E2341" s="198"/>
      <c r="F2341" s="95"/>
      <c r="G2341" s="95"/>
      <c r="H2341" s="95"/>
      <c r="I2341" s="95"/>
      <c r="J2341" s="95"/>
      <c r="K2341" s="95"/>
      <c r="L2341" s="95"/>
      <c r="M2341" s="95"/>
      <c r="N2341" s="95"/>
      <c r="O2341" s="95"/>
      <c r="P2341" s="95"/>
      <c r="Q2341" s="95"/>
      <c r="R2341" s="95"/>
      <c r="S2341" s="95"/>
      <c r="T2341" s="95"/>
      <c r="U2341" s="95"/>
      <c r="V2341" s="95"/>
      <c r="W2341" s="95"/>
      <c r="X2341" s="95"/>
      <c r="Y2341" s="95"/>
      <c r="Z2341" s="95"/>
      <c r="AA2341" s="95"/>
      <c r="AB2341" s="95"/>
      <c r="AC2341" s="95"/>
      <c r="AD2341" s="95"/>
      <c r="AE2341" s="95"/>
      <c r="AF2341" s="95"/>
      <c r="AG2341" s="95"/>
      <c r="AH2341" s="316"/>
    </row>
    <row r="2342" spans="4:34">
      <c r="D2342" s="95"/>
      <c r="E2342" s="198"/>
      <c r="F2342" s="95"/>
      <c r="G2342" s="95"/>
      <c r="H2342" s="95"/>
      <c r="I2342" s="95"/>
      <c r="J2342" s="95"/>
      <c r="K2342" s="95"/>
      <c r="L2342" s="95"/>
      <c r="M2342" s="95"/>
      <c r="N2342" s="95"/>
      <c r="O2342" s="95"/>
      <c r="P2342" s="95"/>
      <c r="Q2342" s="95"/>
      <c r="R2342" s="95"/>
      <c r="S2342" s="95"/>
      <c r="T2342" s="95"/>
      <c r="U2342" s="95"/>
      <c r="V2342" s="95"/>
      <c r="W2342" s="95"/>
      <c r="X2342" s="95"/>
      <c r="Y2342" s="95"/>
      <c r="Z2342" s="95"/>
      <c r="AA2342" s="95"/>
      <c r="AB2342" s="95"/>
      <c r="AC2342" s="95"/>
      <c r="AD2342" s="95"/>
      <c r="AE2342" s="95"/>
      <c r="AF2342" s="95"/>
      <c r="AG2342" s="95"/>
      <c r="AH2342" s="316"/>
    </row>
    <row r="2343" spans="4:34">
      <c r="D2343" s="95"/>
      <c r="E2343" s="198"/>
      <c r="F2343" s="95"/>
      <c r="G2343" s="95"/>
      <c r="H2343" s="95"/>
      <c r="I2343" s="95"/>
      <c r="J2343" s="95"/>
      <c r="K2343" s="95"/>
      <c r="L2343" s="95"/>
      <c r="M2343" s="95"/>
      <c r="N2343" s="95"/>
      <c r="O2343" s="95"/>
      <c r="P2343" s="95"/>
      <c r="Q2343" s="95"/>
      <c r="R2343" s="95"/>
      <c r="S2343" s="95"/>
      <c r="T2343" s="95"/>
      <c r="U2343" s="95"/>
      <c r="V2343" s="95"/>
      <c r="W2343" s="95"/>
      <c r="X2343" s="95"/>
      <c r="Y2343" s="95"/>
      <c r="Z2343" s="95"/>
      <c r="AA2343" s="95"/>
      <c r="AB2343" s="95"/>
      <c r="AC2343" s="95"/>
      <c r="AD2343" s="95"/>
      <c r="AE2343" s="95"/>
      <c r="AF2343" s="95"/>
      <c r="AG2343" s="95"/>
      <c r="AH2343" s="316"/>
    </row>
    <row r="2344" spans="4:34">
      <c r="D2344" s="95"/>
      <c r="E2344" s="198"/>
      <c r="F2344" s="95"/>
      <c r="G2344" s="95"/>
      <c r="H2344" s="95"/>
      <c r="I2344" s="95"/>
      <c r="J2344" s="95"/>
      <c r="K2344" s="95"/>
      <c r="L2344" s="95"/>
      <c r="M2344" s="95"/>
      <c r="N2344" s="95"/>
      <c r="O2344" s="95"/>
      <c r="P2344" s="95"/>
      <c r="Q2344" s="95"/>
      <c r="R2344" s="95"/>
      <c r="S2344" s="95"/>
      <c r="T2344" s="95"/>
      <c r="U2344" s="95"/>
      <c r="V2344" s="95"/>
      <c r="W2344" s="95"/>
      <c r="X2344" s="95"/>
      <c r="Y2344" s="95"/>
      <c r="Z2344" s="95"/>
      <c r="AA2344" s="95"/>
      <c r="AB2344" s="95"/>
      <c r="AC2344" s="95"/>
      <c r="AD2344" s="95"/>
      <c r="AE2344" s="95"/>
      <c r="AF2344" s="95"/>
      <c r="AG2344" s="95"/>
      <c r="AH2344" s="316"/>
    </row>
    <row r="2345" spans="4:34">
      <c r="D2345" s="95"/>
      <c r="E2345" s="198"/>
      <c r="F2345" s="95"/>
      <c r="G2345" s="95"/>
      <c r="H2345" s="95"/>
      <c r="I2345" s="95"/>
      <c r="J2345" s="95"/>
      <c r="K2345" s="95"/>
      <c r="L2345" s="95"/>
      <c r="M2345" s="95"/>
      <c r="N2345" s="95"/>
      <c r="O2345" s="95"/>
      <c r="P2345" s="95"/>
      <c r="Q2345" s="95"/>
      <c r="R2345" s="95"/>
      <c r="S2345" s="95"/>
      <c r="T2345" s="95"/>
      <c r="U2345" s="95"/>
      <c r="V2345" s="95"/>
      <c r="W2345" s="95"/>
      <c r="X2345" s="95"/>
      <c r="Y2345" s="95"/>
      <c r="Z2345" s="95"/>
      <c r="AA2345" s="95"/>
      <c r="AB2345" s="95"/>
      <c r="AC2345" s="95"/>
      <c r="AD2345" s="95"/>
      <c r="AE2345" s="95"/>
      <c r="AF2345" s="95"/>
      <c r="AG2345" s="95"/>
      <c r="AH2345" s="316"/>
    </row>
    <row r="2346" spans="4:34">
      <c r="D2346" s="95"/>
      <c r="E2346" s="198"/>
      <c r="F2346" s="95"/>
      <c r="G2346" s="95"/>
      <c r="H2346" s="95"/>
      <c r="I2346" s="95"/>
      <c r="J2346" s="95"/>
      <c r="K2346" s="95"/>
      <c r="L2346" s="95"/>
      <c r="M2346" s="95"/>
      <c r="N2346" s="95"/>
      <c r="O2346" s="95"/>
      <c r="P2346" s="95"/>
      <c r="Q2346" s="95"/>
      <c r="R2346" s="95"/>
      <c r="S2346" s="95"/>
      <c r="T2346" s="95"/>
      <c r="U2346" s="95"/>
      <c r="V2346" s="95"/>
      <c r="W2346" s="95"/>
      <c r="X2346" s="95"/>
      <c r="Y2346" s="95"/>
      <c r="Z2346" s="95"/>
      <c r="AA2346" s="95"/>
      <c r="AB2346" s="95"/>
      <c r="AC2346" s="95"/>
      <c r="AD2346" s="95"/>
      <c r="AE2346" s="95"/>
      <c r="AF2346" s="95"/>
      <c r="AG2346" s="95"/>
      <c r="AH2346" s="316"/>
    </row>
    <row r="2347" spans="4:34">
      <c r="D2347" s="95"/>
      <c r="E2347" s="198"/>
      <c r="F2347" s="95"/>
      <c r="G2347" s="95"/>
      <c r="H2347" s="95"/>
      <c r="I2347" s="95"/>
      <c r="J2347" s="95"/>
      <c r="K2347" s="95"/>
      <c r="L2347" s="95"/>
      <c r="M2347" s="95"/>
      <c r="N2347" s="95"/>
      <c r="O2347" s="95"/>
      <c r="P2347" s="95"/>
      <c r="Q2347" s="95"/>
      <c r="R2347" s="95"/>
      <c r="S2347" s="95"/>
      <c r="T2347" s="95"/>
      <c r="U2347" s="95"/>
      <c r="V2347" s="95"/>
      <c r="W2347" s="95"/>
      <c r="X2347" s="95"/>
      <c r="Y2347" s="95"/>
      <c r="Z2347" s="95"/>
      <c r="AA2347" s="95"/>
      <c r="AB2347" s="95"/>
      <c r="AC2347" s="95"/>
      <c r="AD2347" s="95"/>
      <c r="AE2347" s="95"/>
      <c r="AF2347" s="95"/>
      <c r="AG2347" s="95"/>
      <c r="AH2347" s="316"/>
    </row>
    <row r="2348" spans="4:34">
      <c r="D2348" s="95"/>
      <c r="E2348" s="198"/>
      <c r="F2348" s="95"/>
      <c r="G2348" s="95"/>
      <c r="H2348" s="95"/>
      <c r="I2348" s="95"/>
      <c r="J2348" s="95"/>
      <c r="K2348" s="95"/>
      <c r="L2348" s="95"/>
      <c r="M2348" s="95"/>
      <c r="N2348" s="95"/>
      <c r="O2348" s="95"/>
      <c r="P2348" s="95"/>
      <c r="Q2348" s="95"/>
      <c r="R2348" s="95"/>
      <c r="S2348" s="95"/>
      <c r="T2348" s="95"/>
      <c r="U2348" s="95"/>
      <c r="V2348" s="95"/>
      <c r="W2348" s="95"/>
      <c r="X2348" s="95"/>
      <c r="Y2348" s="95"/>
      <c r="Z2348" s="95"/>
      <c r="AA2348" s="95"/>
      <c r="AB2348" s="95"/>
      <c r="AC2348" s="95"/>
      <c r="AD2348" s="95"/>
      <c r="AE2348" s="95"/>
      <c r="AF2348" s="95"/>
      <c r="AG2348" s="95"/>
      <c r="AH2348" s="316"/>
    </row>
    <row r="2349" spans="4:34">
      <c r="D2349" s="95"/>
      <c r="E2349" s="198"/>
      <c r="F2349" s="95"/>
      <c r="G2349" s="95"/>
      <c r="H2349" s="95"/>
      <c r="I2349" s="95"/>
      <c r="J2349" s="95"/>
      <c r="K2349" s="95"/>
      <c r="L2349" s="95"/>
      <c r="M2349" s="95"/>
      <c r="N2349" s="95"/>
      <c r="O2349" s="95"/>
      <c r="P2349" s="95"/>
      <c r="Q2349" s="95"/>
      <c r="R2349" s="95"/>
      <c r="S2349" s="95"/>
      <c r="T2349" s="95"/>
      <c r="U2349" s="95"/>
      <c r="V2349" s="95"/>
      <c r="W2349" s="95"/>
      <c r="X2349" s="95"/>
      <c r="Y2349" s="95"/>
      <c r="Z2349" s="95"/>
      <c r="AA2349" s="95"/>
      <c r="AB2349" s="95"/>
      <c r="AC2349" s="95"/>
      <c r="AD2349" s="95"/>
      <c r="AE2349" s="95"/>
      <c r="AF2349" s="95"/>
      <c r="AG2349" s="95"/>
      <c r="AH2349" s="316"/>
    </row>
    <row r="2350" spans="4:34">
      <c r="D2350" s="95"/>
      <c r="E2350" s="198"/>
      <c r="F2350" s="95"/>
      <c r="G2350" s="95"/>
      <c r="H2350" s="95"/>
      <c r="I2350" s="95"/>
      <c r="J2350" s="95"/>
      <c r="K2350" s="95"/>
      <c r="L2350" s="95"/>
      <c r="M2350" s="95"/>
      <c r="N2350" s="95"/>
      <c r="O2350" s="95"/>
      <c r="P2350" s="95"/>
      <c r="Q2350" s="95"/>
      <c r="R2350" s="95"/>
      <c r="S2350" s="95"/>
      <c r="T2350" s="95"/>
      <c r="U2350" s="95"/>
      <c r="V2350" s="95"/>
      <c r="W2350" s="95"/>
      <c r="X2350" s="95"/>
      <c r="Y2350" s="95"/>
      <c r="Z2350" s="95"/>
      <c r="AA2350" s="95"/>
      <c r="AB2350" s="95"/>
      <c r="AC2350" s="95"/>
      <c r="AD2350" s="95"/>
      <c r="AE2350" s="95"/>
      <c r="AF2350" s="95"/>
      <c r="AG2350" s="95"/>
      <c r="AH2350" s="316"/>
    </row>
    <row r="2351" spans="4:34">
      <c r="D2351" s="95"/>
      <c r="E2351" s="198"/>
      <c r="F2351" s="95"/>
      <c r="G2351" s="95"/>
      <c r="H2351" s="95"/>
      <c r="I2351" s="95"/>
      <c r="J2351" s="95"/>
      <c r="K2351" s="95"/>
      <c r="L2351" s="95"/>
      <c r="M2351" s="95"/>
      <c r="N2351" s="95"/>
      <c r="O2351" s="95"/>
      <c r="P2351" s="95"/>
      <c r="Q2351" s="95"/>
      <c r="R2351" s="95"/>
      <c r="S2351" s="95"/>
      <c r="T2351" s="95"/>
      <c r="U2351" s="95"/>
      <c r="V2351" s="95"/>
      <c r="W2351" s="95"/>
      <c r="X2351" s="95"/>
      <c r="Y2351" s="95"/>
      <c r="Z2351" s="95"/>
      <c r="AA2351" s="95"/>
      <c r="AB2351" s="95"/>
      <c r="AC2351" s="95"/>
      <c r="AD2351" s="95"/>
      <c r="AE2351" s="95"/>
      <c r="AF2351" s="95"/>
      <c r="AG2351" s="95"/>
      <c r="AH2351" s="316"/>
    </row>
    <row r="2352" spans="4:34">
      <c r="D2352" s="95"/>
      <c r="E2352" s="198"/>
      <c r="F2352" s="95"/>
      <c r="G2352" s="95"/>
      <c r="H2352" s="95"/>
      <c r="I2352" s="95"/>
      <c r="J2352" s="95"/>
      <c r="K2352" s="95"/>
      <c r="L2352" s="95"/>
      <c r="M2352" s="95"/>
      <c r="N2352" s="95"/>
      <c r="O2352" s="95"/>
      <c r="P2352" s="95"/>
      <c r="Q2352" s="95"/>
      <c r="R2352" s="95"/>
      <c r="S2352" s="95"/>
      <c r="T2352" s="95"/>
      <c r="U2352" s="95"/>
      <c r="V2352" s="95"/>
      <c r="W2352" s="95"/>
      <c r="X2352" s="95"/>
      <c r="Y2352" s="95"/>
      <c r="Z2352" s="95"/>
      <c r="AA2352" s="95"/>
      <c r="AB2352" s="95"/>
      <c r="AC2352" s="95"/>
      <c r="AD2352" s="95"/>
      <c r="AE2352" s="95"/>
      <c r="AF2352" s="95"/>
      <c r="AG2352" s="95"/>
      <c r="AH2352" s="316"/>
    </row>
    <row r="2353" spans="4:34">
      <c r="D2353" s="95"/>
      <c r="E2353" s="198"/>
      <c r="F2353" s="95"/>
      <c r="G2353" s="95"/>
      <c r="H2353" s="95"/>
      <c r="I2353" s="95"/>
      <c r="J2353" s="95"/>
      <c r="K2353" s="95"/>
      <c r="L2353" s="95"/>
      <c r="M2353" s="95"/>
      <c r="N2353" s="95"/>
      <c r="O2353" s="95"/>
      <c r="P2353" s="95"/>
      <c r="Q2353" s="95"/>
      <c r="R2353" s="95"/>
      <c r="S2353" s="95"/>
      <c r="T2353" s="95"/>
      <c r="U2353" s="95"/>
      <c r="V2353" s="95"/>
      <c r="W2353" s="95"/>
      <c r="X2353" s="95"/>
      <c r="Y2353" s="95"/>
      <c r="Z2353" s="95"/>
      <c r="AA2353" s="95"/>
      <c r="AB2353" s="95"/>
      <c r="AC2353" s="95"/>
      <c r="AD2353" s="95"/>
      <c r="AE2353" s="95"/>
      <c r="AF2353" s="95"/>
      <c r="AG2353" s="95"/>
      <c r="AH2353" s="316"/>
    </row>
    <row r="2354" spans="4:34">
      <c r="D2354" s="95"/>
      <c r="E2354" s="198"/>
      <c r="F2354" s="95"/>
      <c r="G2354" s="95"/>
      <c r="H2354" s="95"/>
      <c r="I2354" s="95"/>
      <c r="J2354" s="95"/>
      <c r="K2354" s="95"/>
      <c r="L2354" s="95"/>
      <c r="M2354" s="95"/>
      <c r="N2354" s="95"/>
      <c r="O2354" s="95"/>
      <c r="P2354" s="95"/>
      <c r="Q2354" s="95"/>
      <c r="R2354" s="95"/>
      <c r="S2354" s="95"/>
      <c r="T2354" s="95"/>
      <c r="U2354" s="95"/>
      <c r="V2354" s="95"/>
      <c r="W2354" s="95"/>
      <c r="X2354" s="95"/>
      <c r="Y2354" s="95"/>
      <c r="Z2354" s="95"/>
      <c r="AA2354" s="95"/>
      <c r="AB2354" s="95"/>
      <c r="AC2354" s="95"/>
      <c r="AD2354" s="95"/>
      <c r="AE2354" s="95"/>
      <c r="AF2354" s="95"/>
      <c r="AG2354" s="95"/>
      <c r="AH2354" s="316"/>
    </row>
    <row r="2355" spans="4:34">
      <c r="D2355" s="95"/>
      <c r="E2355" s="198"/>
      <c r="F2355" s="95"/>
      <c r="G2355" s="95"/>
      <c r="H2355" s="95"/>
      <c r="I2355" s="95"/>
      <c r="J2355" s="95"/>
      <c r="K2355" s="95"/>
      <c r="L2355" s="95"/>
      <c r="M2355" s="95"/>
      <c r="N2355" s="95"/>
      <c r="O2355" s="95"/>
      <c r="P2355" s="95"/>
      <c r="Q2355" s="95"/>
      <c r="R2355" s="95"/>
      <c r="S2355" s="95"/>
      <c r="T2355" s="95"/>
      <c r="U2355" s="95"/>
      <c r="V2355" s="95"/>
      <c r="W2355" s="95"/>
      <c r="X2355" s="95"/>
      <c r="Y2355" s="95"/>
      <c r="Z2355" s="95"/>
      <c r="AA2355" s="95"/>
      <c r="AB2355" s="95"/>
      <c r="AC2355" s="95"/>
      <c r="AD2355" s="95"/>
      <c r="AE2355" s="95"/>
      <c r="AF2355" s="95"/>
      <c r="AG2355" s="95"/>
      <c r="AH2355" s="316"/>
    </row>
    <row r="2356" spans="4:34">
      <c r="D2356" s="95"/>
      <c r="E2356" s="198"/>
      <c r="F2356" s="95"/>
      <c r="G2356" s="95"/>
      <c r="H2356" s="95"/>
      <c r="I2356" s="95"/>
      <c r="J2356" s="95"/>
      <c r="K2356" s="95"/>
      <c r="L2356" s="95"/>
      <c r="M2356" s="95"/>
      <c r="N2356" s="95"/>
      <c r="O2356" s="95"/>
      <c r="P2356" s="95"/>
      <c r="Q2356" s="95"/>
      <c r="R2356" s="95"/>
      <c r="S2356" s="95"/>
      <c r="T2356" s="95"/>
      <c r="U2356" s="95"/>
      <c r="V2356" s="95"/>
      <c r="W2356" s="95"/>
      <c r="X2356" s="95"/>
      <c r="Y2356" s="95"/>
      <c r="Z2356" s="95"/>
      <c r="AA2356" s="95"/>
      <c r="AB2356" s="95"/>
      <c r="AC2356" s="95"/>
      <c r="AD2356" s="95"/>
      <c r="AE2356" s="95"/>
      <c r="AF2356" s="95"/>
      <c r="AG2356" s="95"/>
      <c r="AH2356" s="316"/>
    </row>
    <row r="2357" spans="4:34">
      <c r="D2357" s="95"/>
      <c r="E2357" s="198"/>
      <c r="F2357" s="95"/>
      <c r="G2357" s="95"/>
      <c r="H2357" s="95"/>
      <c r="I2357" s="95"/>
      <c r="J2357" s="95"/>
      <c r="K2357" s="95"/>
      <c r="L2357" s="95"/>
      <c r="M2357" s="95"/>
      <c r="N2357" s="95"/>
      <c r="O2357" s="95"/>
      <c r="P2357" s="95"/>
      <c r="Q2357" s="95"/>
      <c r="R2357" s="95"/>
      <c r="S2357" s="95"/>
      <c r="T2357" s="95"/>
      <c r="U2357" s="95"/>
      <c r="V2357" s="95"/>
      <c r="W2357" s="95"/>
      <c r="X2357" s="95"/>
      <c r="Y2357" s="95"/>
      <c r="Z2357" s="95"/>
      <c r="AA2357" s="95"/>
      <c r="AB2357" s="95"/>
      <c r="AC2357" s="95"/>
      <c r="AD2357" s="95"/>
      <c r="AE2357" s="95"/>
      <c r="AF2357" s="95"/>
      <c r="AG2357" s="95"/>
      <c r="AH2357" s="316"/>
    </row>
    <row r="2358" spans="4:34">
      <c r="D2358" s="95"/>
      <c r="E2358" s="198"/>
      <c r="F2358" s="95"/>
      <c r="G2358" s="95"/>
      <c r="H2358" s="95"/>
      <c r="I2358" s="95"/>
      <c r="J2358" s="95"/>
      <c r="K2358" s="95"/>
      <c r="L2358" s="95"/>
      <c r="M2358" s="95"/>
      <c r="N2358" s="95"/>
      <c r="O2358" s="95"/>
      <c r="P2358" s="95"/>
      <c r="Q2358" s="95"/>
      <c r="R2358" s="95"/>
      <c r="S2358" s="95"/>
      <c r="T2358" s="95"/>
      <c r="U2358" s="95"/>
      <c r="V2358" s="95"/>
      <c r="W2358" s="95"/>
      <c r="X2358" s="95"/>
      <c r="Y2358" s="95"/>
      <c r="Z2358" s="95"/>
      <c r="AA2358" s="95"/>
      <c r="AB2358" s="95"/>
      <c r="AC2358" s="95"/>
      <c r="AD2358" s="95"/>
      <c r="AE2358" s="95"/>
      <c r="AF2358" s="95"/>
      <c r="AG2358" s="95"/>
      <c r="AH2358" s="316"/>
    </row>
    <row r="2359" spans="4:34">
      <c r="D2359" s="95"/>
      <c r="E2359" s="198"/>
      <c r="F2359" s="95"/>
      <c r="G2359" s="95"/>
      <c r="H2359" s="95"/>
      <c r="I2359" s="95"/>
      <c r="J2359" s="95"/>
      <c r="K2359" s="95"/>
      <c r="L2359" s="95"/>
      <c r="M2359" s="95"/>
      <c r="N2359" s="95"/>
      <c r="O2359" s="95"/>
      <c r="P2359" s="95"/>
      <c r="Q2359" s="95"/>
      <c r="R2359" s="95"/>
      <c r="S2359" s="95"/>
      <c r="T2359" s="95"/>
      <c r="U2359" s="95"/>
      <c r="V2359" s="95"/>
      <c r="W2359" s="95"/>
      <c r="X2359" s="95"/>
      <c r="Y2359" s="95"/>
      <c r="Z2359" s="95"/>
      <c r="AA2359" s="95"/>
      <c r="AB2359" s="95"/>
      <c r="AC2359" s="95"/>
      <c r="AD2359" s="95"/>
      <c r="AE2359" s="95"/>
      <c r="AF2359" s="95"/>
      <c r="AG2359" s="95"/>
      <c r="AH2359" s="316"/>
    </row>
    <row r="2360" spans="4:34">
      <c r="D2360" s="95"/>
      <c r="E2360" s="198"/>
      <c r="F2360" s="95"/>
      <c r="G2360" s="95"/>
      <c r="H2360" s="95"/>
      <c r="I2360" s="95"/>
      <c r="J2360" s="95"/>
      <c r="K2360" s="95"/>
      <c r="L2360" s="95"/>
      <c r="M2360" s="95"/>
      <c r="N2360" s="95"/>
      <c r="O2360" s="95"/>
      <c r="P2360" s="95"/>
      <c r="Q2360" s="95"/>
      <c r="R2360" s="95"/>
      <c r="S2360" s="95"/>
      <c r="T2360" s="95"/>
      <c r="U2360" s="95"/>
      <c r="V2360" s="95"/>
      <c r="W2360" s="95"/>
      <c r="X2360" s="95"/>
      <c r="Y2360" s="95"/>
      <c r="Z2360" s="95"/>
      <c r="AA2360" s="95"/>
      <c r="AB2360" s="95"/>
      <c r="AC2360" s="95"/>
      <c r="AD2360" s="95"/>
      <c r="AE2360" s="95"/>
      <c r="AF2360" s="95"/>
      <c r="AG2360" s="95"/>
      <c r="AH2360" s="316"/>
    </row>
    <row r="2361" spans="4:34">
      <c r="D2361" s="95"/>
      <c r="E2361" s="198"/>
      <c r="F2361" s="95"/>
      <c r="G2361" s="95"/>
      <c r="H2361" s="95"/>
      <c r="I2361" s="95"/>
      <c r="J2361" s="95"/>
      <c r="K2361" s="95"/>
      <c r="L2361" s="95"/>
      <c r="M2361" s="95"/>
      <c r="N2361" s="95"/>
      <c r="O2361" s="95"/>
      <c r="P2361" s="95"/>
      <c r="Q2361" s="95"/>
      <c r="R2361" s="95"/>
      <c r="S2361" s="95"/>
      <c r="T2361" s="95"/>
      <c r="U2361" s="95"/>
      <c r="V2361" s="95"/>
      <c r="W2361" s="95"/>
      <c r="X2361" s="95"/>
      <c r="Y2361" s="95"/>
      <c r="Z2361" s="95"/>
      <c r="AA2361" s="95"/>
      <c r="AB2361" s="95"/>
      <c r="AC2361" s="95"/>
      <c r="AD2361" s="95"/>
      <c r="AE2361" s="95"/>
      <c r="AF2361" s="95"/>
      <c r="AG2361" s="95"/>
      <c r="AH2361" s="316"/>
    </row>
    <row r="2362" spans="4:34">
      <c r="D2362" s="95"/>
      <c r="E2362" s="198"/>
      <c r="F2362" s="95"/>
      <c r="G2362" s="95"/>
      <c r="H2362" s="95"/>
      <c r="I2362" s="95"/>
      <c r="J2362" s="95"/>
      <c r="K2362" s="95"/>
      <c r="L2362" s="95"/>
      <c r="M2362" s="95"/>
      <c r="N2362" s="95"/>
      <c r="O2362" s="95"/>
      <c r="P2362" s="95"/>
      <c r="Q2362" s="95"/>
      <c r="R2362" s="95"/>
      <c r="S2362" s="95"/>
      <c r="T2362" s="95"/>
      <c r="U2362" s="95"/>
      <c r="V2362" s="95"/>
      <c r="W2362" s="95"/>
      <c r="X2362" s="95"/>
      <c r="Y2362" s="95"/>
      <c r="Z2362" s="95"/>
      <c r="AA2362" s="95"/>
      <c r="AB2362" s="95"/>
      <c r="AC2362" s="95"/>
      <c r="AD2362" s="95"/>
      <c r="AE2362" s="95"/>
      <c r="AF2362" s="95"/>
      <c r="AG2362" s="95"/>
      <c r="AH2362" s="316"/>
    </row>
    <row r="2363" spans="4:34">
      <c r="D2363" s="95"/>
      <c r="E2363" s="198"/>
      <c r="F2363" s="95"/>
      <c r="G2363" s="95"/>
      <c r="H2363" s="95"/>
      <c r="I2363" s="95"/>
      <c r="J2363" s="95"/>
      <c r="K2363" s="95"/>
      <c r="L2363" s="95"/>
      <c r="M2363" s="95"/>
      <c r="N2363" s="95"/>
      <c r="O2363" s="95"/>
      <c r="P2363" s="95"/>
      <c r="Q2363" s="95"/>
      <c r="R2363" s="95"/>
      <c r="S2363" s="95"/>
      <c r="T2363" s="95"/>
      <c r="U2363" s="95"/>
      <c r="V2363" s="95"/>
      <c r="W2363" s="95"/>
      <c r="X2363" s="95"/>
      <c r="Y2363" s="95"/>
      <c r="Z2363" s="95"/>
      <c r="AA2363" s="95"/>
      <c r="AB2363" s="95"/>
      <c r="AC2363" s="95"/>
      <c r="AD2363" s="95"/>
      <c r="AE2363" s="95"/>
      <c r="AF2363" s="95"/>
      <c r="AG2363" s="95"/>
      <c r="AH2363" s="316"/>
    </row>
    <row r="2364" spans="4:34">
      <c r="D2364" s="95"/>
      <c r="E2364" s="198"/>
      <c r="F2364" s="95"/>
      <c r="G2364" s="95"/>
      <c r="H2364" s="95"/>
      <c r="I2364" s="95"/>
      <c r="J2364" s="95"/>
      <c r="K2364" s="95"/>
      <c r="L2364" s="95"/>
      <c r="M2364" s="95"/>
      <c r="N2364" s="95"/>
      <c r="O2364" s="95"/>
      <c r="P2364" s="95"/>
      <c r="Q2364" s="95"/>
      <c r="R2364" s="95"/>
      <c r="S2364" s="95"/>
      <c r="T2364" s="95"/>
      <c r="U2364" s="95"/>
      <c r="V2364" s="95"/>
      <c r="W2364" s="95"/>
      <c r="X2364" s="95"/>
      <c r="Y2364" s="95"/>
      <c r="Z2364" s="95"/>
      <c r="AA2364" s="95"/>
      <c r="AB2364" s="95"/>
      <c r="AC2364" s="95"/>
      <c r="AD2364" s="95"/>
      <c r="AE2364" s="95"/>
      <c r="AF2364" s="95"/>
      <c r="AG2364" s="95"/>
      <c r="AH2364" s="316"/>
    </row>
    <row r="2365" spans="4:34">
      <c r="D2365" s="95"/>
      <c r="E2365" s="198"/>
      <c r="F2365" s="95"/>
      <c r="G2365" s="95"/>
      <c r="H2365" s="95"/>
      <c r="I2365" s="95"/>
      <c r="J2365" s="95"/>
      <c r="K2365" s="95"/>
      <c r="L2365" s="95"/>
      <c r="M2365" s="95"/>
      <c r="N2365" s="95"/>
      <c r="O2365" s="95"/>
      <c r="P2365" s="95"/>
      <c r="Q2365" s="95"/>
      <c r="R2365" s="95"/>
      <c r="S2365" s="95"/>
      <c r="T2365" s="95"/>
      <c r="U2365" s="95"/>
      <c r="V2365" s="95"/>
      <c r="W2365" s="95"/>
      <c r="X2365" s="95"/>
      <c r="Y2365" s="95"/>
      <c r="Z2365" s="95"/>
      <c r="AA2365" s="95"/>
      <c r="AB2365" s="95"/>
      <c r="AC2365" s="95"/>
      <c r="AD2365" s="95"/>
      <c r="AE2365" s="95"/>
      <c r="AF2365" s="95"/>
      <c r="AG2365" s="95"/>
      <c r="AH2365" s="316"/>
    </row>
    <row r="2366" spans="4:34">
      <c r="D2366" s="95"/>
      <c r="E2366" s="198"/>
      <c r="F2366" s="95"/>
      <c r="G2366" s="95"/>
      <c r="H2366" s="95"/>
      <c r="I2366" s="95"/>
      <c r="J2366" s="95"/>
      <c r="K2366" s="95"/>
      <c r="L2366" s="95"/>
      <c r="M2366" s="95"/>
      <c r="N2366" s="95"/>
      <c r="O2366" s="95"/>
      <c r="P2366" s="95"/>
      <c r="Q2366" s="95"/>
      <c r="R2366" s="95"/>
      <c r="S2366" s="95"/>
      <c r="T2366" s="95"/>
      <c r="U2366" s="95"/>
      <c r="V2366" s="95"/>
      <c r="W2366" s="95"/>
      <c r="X2366" s="95"/>
      <c r="Y2366" s="95"/>
      <c r="Z2366" s="95"/>
      <c r="AA2366" s="95"/>
      <c r="AB2366" s="95"/>
      <c r="AC2366" s="95"/>
      <c r="AD2366" s="95"/>
      <c r="AE2366" s="95"/>
      <c r="AF2366" s="95"/>
      <c r="AG2366" s="95"/>
      <c r="AH2366" s="316"/>
    </row>
    <row r="2367" spans="4:34">
      <c r="D2367" s="95"/>
      <c r="E2367" s="198"/>
      <c r="F2367" s="95"/>
      <c r="G2367" s="95"/>
      <c r="H2367" s="95"/>
      <c r="I2367" s="95"/>
      <c r="J2367" s="95"/>
      <c r="K2367" s="95"/>
      <c r="L2367" s="95"/>
      <c r="M2367" s="95"/>
      <c r="N2367" s="95"/>
      <c r="O2367" s="95"/>
      <c r="P2367" s="95"/>
      <c r="Q2367" s="95"/>
      <c r="R2367" s="95"/>
      <c r="S2367" s="95"/>
      <c r="T2367" s="95"/>
      <c r="U2367" s="95"/>
      <c r="V2367" s="95"/>
      <c r="W2367" s="95"/>
      <c r="X2367" s="95"/>
      <c r="Y2367" s="95"/>
      <c r="Z2367" s="95"/>
      <c r="AA2367" s="95"/>
      <c r="AB2367" s="95"/>
      <c r="AC2367" s="95"/>
      <c r="AD2367" s="95"/>
      <c r="AE2367" s="95"/>
      <c r="AF2367" s="95"/>
      <c r="AG2367" s="95"/>
      <c r="AH2367" s="316"/>
    </row>
    <row r="2368" spans="4:34">
      <c r="D2368" s="95"/>
      <c r="E2368" s="198"/>
      <c r="F2368" s="95"/>
      <c r="G2368" s="95"/>
      <c r="H2368" s="95"/>
      <c r="I2368" s="95"/>
      <c r="J2368" s="95"/>
      <c r="K2368" s="95"/>
      <c r="L2368" s="95"/>
      <c r="M2368" s="95"/>
      <c r="N2368" s="95"/>
      <c r="O2368" s="95"/>
      <c r="P2368" s="95"/>
      <c r="Q2368" s="95"/>
      <c r="R2368" s="95"/>
      <c r="S2368" s="95"/>
      <c r="T2368" s="95"/>
      <c r="U2368" s="95"/>
      <c r="V2368" s="95"/>
      <c r="W2368" s="95"/>
      <c r="X2368" s="95"/>
      <c r="Y2368" s="95"/>
      <c r="Z2368" s="95"/>
      <c r="AA2368" s="95"/>
      <c r="AB2368" s="95"/>
      <c r="AC2368" s="95"/>
      <c r="AD2368" s="95"/>
      <c r="AE2368" s="95"/>
      <c r="AF2368" s="95"/>
      <c r="AG2368" s="95"/>
      <c r="AH2368" s="316"/>
    </row>
    <row r="2369" spans="4:34">
      <c r="D2369" s="95"/>
      <c r="E2369" s="198"/>
      <c r="F2369" s="95"/>
      <c r="G2369" s="95"/>
      <c r="H2369" s="95"/>
      <c r="I2369" s="95"/>
      <c r="J2369" s="95"/>
      <c r="K2369" s="95"/>
      <c r="L2369" s="95"/>
      <c r="M2369" s="95"/>
      <c r="N2369" s="95"/>
      <c r="O2369" s="95"/>
      <c r="P2369" s="95"/>
      <c r="Q2369" s="95"/>
      <c r="R2369" s="95"/>
      <c r="S2369" s="95"/>
      <c r="T2369" s="95"/>
      <c r="U2369" s="95"/>
      <c r="V2369" s="95"/>
      <c r="W2369" s="95"/>
      <c r="X2369" s="95"/>
      <c r="Y2369" s="95"/>
      <c r="Z2369" s="95"/>
      <c r="AA2369" s="95"/>
      <c r="AB2369" s="95"/>
      <c r="AC2369" s="95"/>
      <c r="AD2369" s="95"/>
      <c r="AE2369" s="95"/>
      <c r="AF2369" s="95"/>
      <c r="AG2369" s="95"/>
      <c r="AH2369" s="316"/>
    </row>
    <row r="2370" spans="4:34">
      <c r="D2370" s="95"/>
      <c r="E2370" s="198"/>
      <c r="F2370" s="95"/>
      <c r="G2370" s="95"/>
      <c r="H2370" s="95"/>
      <c r="I2370" s="95"/>
      <c r="J2370" s="95"/>
      <c r="K2370" s="95"/>
      <c r="L2370" s="95"/>
      <c r="M2370" s="95"/>
      <c r="N2370" s="95"/>
      <c r="O2370" s="95"/>
      <c r="P2370" s="95"/>
      <c r="Q2370" s="95"/>
      <c r="R2370" s="95"/>
      <c r="S2370" s="95"/>
      <c r="T2370" s="95"/>
      <c r="U2370" s="95"/>
      <c r="V2370" s="95"/>
      <c r="W2370" s="95"/>
      <c r="X2370" s="95"/>
      <c r="Y2370" s="95"/>
      <c r="Z2370" s="95"/>
      <c r="AA2370" s="95"/>
      <c r="AB2370" s="95"/>
      <c r="AC2370" s="95"/>
      <c r="AD2370" s="95"/>
      <c r="AE2370" s="95"/>
      <c r="AF2370" s="95"/>
      <c r="AG2370" s="95"/>
      <c r="AH2370" s="316"/>
    </row>
    <row r="2371" spans="4:34">
      <c r="D2371" s="95"/>
      <c r="E2371" s="198"/>
      <c r="F2371" s="95"/>
      <c r="G2371" s="95"/>
      <c r="H2371" s="95"/>
      <c r="I2371" s="95"/>
      <c r="J2371" s="95"/>
      <c r="K2371" s="95"/>
      <c r="L2371" s="95"/>
      <c r="M2371" s="95"/>
      <c r="N2371" s="95"/>
      <c r="O2371" s="95"/>
      <c r="P2371" s="95"/>
      <c r="Q2371" s="95"/>
      <c r="R2371" s="95"/>
      <c r="S2371" s="95"/>
      <c r="T2371" s="95"/>
      <c r="U2371" s="95"/>
      <c r="V2371" s="95"/>
      <c r="W2371" s="95"/>
      <c r="X2371" s="95"/>
      <c r="Y2371" s="95"/>
      <c r="Z2371" s="95"/>
      <c r="AA2371" s="95"/>
      <c r="AB2371" s="95"/>
      <c r="AC2371" s="95"/>
      <c r="AD2371" s="95"/>
      <c r="AE2371" s="95"/>
      <c r="AF2371" s="95"/>
      <c r="AG2371" s="95"/>
      <c r="AH2371" s="316"/>
    </row>
    <row r="2372" spans="4:34">
      <c r="D2372" s="95"/>
      <c r="E2372" s="198"/>
      <c r="F2372" s="95"/>
      <c r="G2372" s="95"/>
      <c r="H2372" s="95"/>
      <c r="I2372" s="95"/>
      <c r="J2372" s="95"/>
      <c r="K2372" s="95"/>
      <c r="L2372" s="95"/>
      <c r="M2372" s="95"/>
      <c r="N2372" s="95"/>
      <c r="O2372" s="95"/>
      <c r="P2372" s="95"/>
      <c r="Q2372" s="95"/>
      <c r="R2372" s="95"/>
      <c r="S2372" s="95"/>
      <c r="T2372" s="95"/>
      <c r="U2372" s="95"/>
      <c r="V2372" s="95"/>
      <c r="W2372" s="95"/>
      <c r="X2372" s="95"/>
      <c r="Y2372" s="95"/>
      <c r="Z2372" s="95"/>
      <c r="AA2372" s="95"/>
      <c r="AB2372" s="95"/>
      <c r="AC2372" s="95"/>
      <c r="AD2372" s="95"/>
      <c r="AE2372" s="95"/>
      <c r="AF2372" s="95"/>
      <c r="AG2372" s="95"/>
      <c r="AH2372" s="316"/>
    </row>
    <row r="2373" spans="4:34">
      <c r="D2373" s="95"/>
      <c r="E2373" s="198"/>
      <c r="F2373" s="95"/>
      <c r="G2373" s="95"/>
      <c r="H2373" s="95"/>
      <c r="I2373" s="95"/>
      <c r="J2373" s="95"/>
      <c r="K2373" s="95"/>
      <c r="L2373" s="95"/>
      <c r="M2373" s="95"/>
      <c r="N2373" s="95"/>
      <c r="O2373" s="95"/>
      <c r="P2373" s="95"/>
      <c r="Q2373" s="95"/>
      <c r="R2373" s="95"/>
      <c r="S2373" s="95"/>
      <c r="T2373" s="95"/>
      <c r="U2373" s="95"/>
      <c r="V2373" s="95"/>
      <c r="W2373" s="95"/>
      <c r="X2373" s="95"/>
      <c r="Y2373" s="95"/>
      <c r="Z2373" s="95"/>
      <c r="AA2373" s="95"/>
      <c r="AB2373" s="95"/>
      <c r="AC2373" s="95"/>
      <c r="AD2373" s="95"/>
      <c r="AE2373" s="95"/>
      <c r="AF2373" s="95"/>
      <c r="AG2373" s="95"/>
      <c r="AH2373" s="316"/>
    </row>
    <row r="2374" spans="4:34">
      <c r="D2374" s="95"/>
      <c r="E2374" s="198"/>
      <c r="F2374" s="95"/>
      <c r="G2374" s="95"/>
      <c r="H2374" s="95"/>
      <c r="I2374" s="95"/>
      <c r="J2374" s="95"/>
      <c r="K2374" s="95"/>
      <c r="L2374" s="95"/>
      <c r="M2374" s="95"/>
      <c r="N2374" s="95"/>
      <c r="O2374" s="95"/>
      <c r="P2374" s="95"/>
      <c r="Q2374" s="95"/>
      <c r="R2374" s="95"/>
      <c r="S2374" s="95"/>
      <c r="T2374" s="95"/>
      <c r="U2374" s="95"/>
      <c r="V2374" s="95"/>
      <c r="W2374" s="95"/>
      <c r="X2374" s="95"/>
      <c r="Y2374" s="95"/>
      <c r="Z2374" s="95"/>
      <c r="AA2374" s="95"/>
      <c r="AB2374" s="95"/>
      <c r="AC2374" s="95"/>
      <c r="AD2374" s="95"/>
      <c r="AE2374" s="95"/>
      <c r="AF2374" s="95"/>
      <c r="AG2374" s="95"/>
      <c r="AH2374" s="316"/>
    </row>
    <row r="2375" spans="4:34">
      <c r="D2375" s="95"/>
      <c r="E2375" s="198"/>
      <c r="F2375" s="95"/>
      <c r="G2375" s="95"/>
      <c r="H2375" s="95"/>
      <c r="I2375" s="95"/>
      <c r="J2375" s="95"/>
      <c r="K2375" s="95"/>
      <c r="L2375" s="95"/>
      <c r="M2375" s="95"/>
      <c r="N2375" s="95"/>
      <c r="O2375" s="95"/>
      <c r="P2375" s="95"/>
      <c r="Q2375" s="95"/>
      <c r="R2375" s="95"/>
      <c r="S2375" s="95"/>
      <c r="T2375" s="95"/>
      <c r="U2375" s="95"/>
      <c r="V2375" s="95"/>
      <c r="W2375" s="95"/>
      <c r="X2375" s="95"/>
      <c r="Y2375" s="95"/>
      <c r="Z2375" s="95"/>
      <c r="AA2375" s="95"/>
      <c r="AB2375" s="95"/>
      <c r="AC2375" s="95"/>
      <c r="AD2375" s="95"/>
      <c r="AE2375" s="95"/>
      <c r="AF2375" s="95"/>
      <c r="AG2375" s="95"/>
      <c r="AH2375" s="316"/>
    </row>
    <row r="2376" spans="4:34">
      <c r="D2376" s="95"/>
      <c r="E2376" s="198"/>
      <c r="F2376" s="95"/>
      <c r="G2376" s="95"/>
      <c r="H2376" s="95"/>
      <c r="I2376" s="95"/>
      <c r="J2376" s="95"/>
      <c r="K2376" s="95"/>
      <c r="L2376" s="95"/>
      <c r="M2376" s="95"/>
      <c r="N2376" s="95"/>
      <c r="O2376" s="95"/>
      <c r="P2376" s="95"/>
      <c r="Q2376" s="95"/>
      <c r="R2376" s="95"/>
      <c r="S2376" s="95"/>
      <c r="T2376" s="95"/>
      <c r="U2376" s="95"/>
      <c r="V2376" s="95"/>
      <c r="W2376" s="95"/>
      <c r="X2376" s="95"/>
      <c r="Y2376" s="95"/>
      <c r="Z2376" s="95"/>
      <c r="AA2376" s="95"/>
      <c r="AB2376" s="95"/>
      <c r="AC2376" s="95"/>
      <c r="AD2376" s="95"/>
      <c r="AE2376" s="95"/>
      <c r="AF2376" s="95"/>
      <c r="AG2376" s="95"/>
      <c r="AH2376" s="316"/>
    </row>
    <row r="2377" spans="4:34">
      <c r="D2377" s="95"/>
      <c r="E2377" s="198"/>
      <c r="F2377" s="95"/>
      <c r="G2377" s="95"/>
      <c r="H2377" s="95"/>
      <c r="I2377" s="95"/>
      <c r="J2377" s="95"/>
      <c r="K2377" s="95"/>
      <c r="L2377" s="95"/>
      <c r="M2377" s="95"/>
      <c r="N2377" s="95"/>
      <c r="O2377" s="95"/>
      <c r="P2377" s="95"/>
      <c r="Q2377" s="95"/>
      <c r="R2377" s="95"/>
      <c r="S2377" s="95"/>
      <c r="T2377" s="95"/>
      <c r="U2377" s="95"/>
      <c r="V2377" s="95"/>
      <c r="W2377" s="95"/>
      <c r="X2377" s="95"/>
      <c r="Y2377" s="95"/>
      <c r="Z2377" s="95"/>
      <c r="AA2377" s="95"/>
      <c r="AB2377" s="95"/>
      <c r="AC2377" s="95"/>
      <c r="AD2377" s="95"/>
      <c r="AE2377" s="95"/>
      <c r="AF2377" s="95"/>
      <c r="AG2377" s="95"/>
      <c r="AH2377" s="316"/>
    </row>
    <row r="2378" spans="4:34">
      <c r="D2378" s="95"/>
      <c r="E2378" s="198"/>
      <c r="F2378" s="95"/>
      <c r="G2378" s="95"/>
      <c r="H2378" s="95"/>
      <c r="I2378" s="95"/>
      <c r="J2378" s="95"/>
      <c r="K2378" s="95"/>
      <c r="L2378" s="95"/>
      <c r="M2378" s="95"/>
      <c r="N2378" s="95"/>
      <c r="O2378" s="95"/>
      <c r="P2378" s="95"/>
      <c r="Q2378" s="95"/>
      <c r="R2378" s="95"/>
      <c r="S2378" s="95"/>
      <c r="T2378" s="95"/>
      <c r="U2378" s="95"/>
      <c r="V2378" s="95"/>
      <c r="W2378" s="95"/>
      <c r="X2378" s="95"/>
      <c r="Y2378" s="95"/>
      <c r="Z2378" s="95"/>
      <c r="AA2378" s="95"/>
      <c r="AB2378" s="95"/>
      <c r="AC2378" s="95"/>
      <c r="AD2378" s="95"/>
      <c r="AE2378" s="95"/>
      <c r="AF2378" s="95"/>
      <c r="AG2378" s="95"/>
      <c r="AH2378" s="316"/>
    </row>
    <row r="2379" spans="4:34">
      <c r="D2379" s="95"/>
      <c r="E2379" s="198"/>
      <c r="F2379" s="95"/>
      <c r="G2379" s="95"/>
      <c r="H2379" s="95"/>
      <c r="I2379" s="95"/>
      <c r="J2379" s="95"/>
      <c r="K2379" s="95"/>
      <c r="L2379" s="95"/>
      <c r="M2379" s="95"/>
      <c r="N2379" s="95"/>
      <c r="O2379" s="95"/>
      <c r="P2379" s="95"/>
      <c r="Q2379" s="95"/>
      <c r="R2379" s="95"/>
      <c r="S2379" s="95"/>
      <c r="T2379" s="95"/>
      <c r="U2379" s="95"/>
      <c r="V2379" s="95"/>
      <c r="W2379" s="95"/>
      <c r="X2379" s="95"/>
      <c r="Y2379" s="95"/>
      <c r="Z2379" s="95"/>
      <c r="AA2379" s="95"/>
      <c r="AB2379" s="95"/>
      <c r="AC2379" s="95"/>
      <c r="AD2379" s="95"/>
      <c r="AE2379" s="95"/>
      <c r="AF2379" s="95"/>
      <c r="AG2379" s="95"/>
      <c r="AH2379" s="316"/>
    </row>
    <row r="2380" spans="4:34">
      <c r="D2380" s="95"/>
      <c r="E2380" s="198"/>
      <c r="F2380" s="95"/>
      <c r="G2380" s="95"/>
      <c r="H2380" s="95"/>
      <c r="I2380" s="95"/>
      <c r="J2380" s="95"/>
      <c r="K2380" s="95"/>
      <c r="L2380" s="95"/>
      <c r="M2380" s="95"/>
      <c r="N2380" s="95"/>
      <c r="O2380" s="95"/>
      <c r="P2380" s="95"/>
      <c r="Q2380" s="95"/>
      <c r="R2380" s="95"/>
      <c r="S2380" s="95"/>
      <c r="T2380" s="95"/>
      <c r="U2380" s="95"/>
      <c r="V2380" s="95"/>
      <c r="W2380" s="95"/>
      <c r="X2380" s="95"/>
      <c r="Y2380" s="95"/>
      <c r="Z2380" s="95"/>
      <c r="AA2380" s="95"/>
      <c r="AB2380" s="95"/>
      <c r="AC2380" s="95"/>
      <c r="AD2380" s="95"/>
      <c r="AE2380" s="95"/>
      <c r="AF2380" s="95"/>
      <c r="AG2380" s="95"/>
      <c r="AH2380" s="316"/>
    </row>
    <row r="2381" spans="4:34">
      <c r="D2381" s="95"/>
      <c r="E2381" s="198"/>
      <c r="F2381" s="95"/>
      <c r="G2381" s="95"/>
      <c r="H2381" s="95"/>
      <c r="I2381" s="95"/>
      <c r="J2381" s="95"/>
      <c r="K2381" s="95"/>
      <c r="L2381" s="95"/>
      <c r="M2381" s="95"/>
      <c r="N2381" s="95"/>
      <c r="O2381" s="95"/>
      <c r="P2381" s="95"/>
      <c r="Q2381" s="95"/>
      <c r="R2381" s="95"/>
      <c r="S2381" s="95"/>
      <c r="T2381" s="95"/>
      <c r="U2381" s="95"/>
      <c r="V2381" s="95"/>
      <c r="W2381" s="95"/>
      <c r="X2381" s="95"/>
      <c r="Y2381" s="95"/>
      <c r="Z2381" s="95"/>
      <c r="AA2381" s="95"/>
      <c r="AB2381" s="95"/>
      <c r="AC2381" s="95"/>
      <c r="AD2381" s="95"/>
      <c r="AE2381" s="95"/>
      <c r="AF2381" s="95"/>
      <c r="AG2381" s="95"/>
      <c r="AH2381" s="316"/>
    </row>
    <row r="2382" spans="4:34">
      <c r="D2382" s="95"/>
      <c r="E2382" s="198"/>
      <c r="F2382" s="95"/>
      <c r="G2382" s="95"/>
      <c r="H2382" s="95"/>
      <c r="I2382" s="95"/>
      <c r="J2382" s="95"/>
      <c r="K2382" s="95"/>
      <c r="L2382" s="95"/>
      <c r="M2382" s="95"/>
      <c r="N2382" s="95"/>
      <c r="O2382" s="95"/>
      <c r="P2382" s="95"/>
      <c r="Q2382" s="95"/>
      <c r="R2382" s="95"/>
      <c r="S2382" s="95"/>
      <c r="T2382" s="95"/>
      <c r="U2382" s="95"/>
      <c r="V2382" s="95"/>
      <c r="W2382" s="95"/>
      <c r="X2382" s="95"/>
      <c r="Y2382" s="95"/>
      <c r="Z2382" s="95"/>
      <c r="AA2382" s="95"/>
      <c r="AB2382" s="95"/>
      <c r="AC2382" s="95"/>
      <c r="AD2382" s="95"/>
      <c r="AE2382" s="95"/>
      <c r="AF2382" s="95"/>
      <c r="AG2382" s="95"/>
      <c r="AH2382" s="316"/>
    </row>
    <row r="2383" spans="4:34">
      <c r="D2383" s="95"/>
      <c r="E2383" s="198"/>
      <c r="F2383" s="95"/>
      <c r="G2383" s="95"/>
      <c r="H2383" s="95"/>
      <c r="I2383" s="95"/>
      <c r="J2383" s="95"/>
      <c r="K2383" s="95"/>
      <c r="L2383" s="95"/>
      <c r="M2383" s="95"/>
      <c r="N2383" s="95"/>
      <c r="O2383" s="95"/>
      <c r="P2383" s="95"/>
      <c r="Q2383" s="95"/>
      <c r="R2383" s="95"/>
      <c r="S2383" s="95"/>
      <c r="T2383" s="95"/>
      <c r="U2383" s="95"/>
      <c r="V2383" s="95"/>
      <c r="W2383" s="95"/>
      <c r="X2383" s="95"/>
      <c r="Y2383" s="95"/>
      <c r="Z2383" s="95"/>
      <c r="AA2383" s="95"/>
      <c r="AB2383" s="95"/>
      <c r="AC2383" s="95"/>
      <c r="AD2383" s="95"/>
      <c r="AE2383" s="95"/>
      <c r="AF2383" s="95"/>
      <c r="AG2383" s="95"/>
      <c r="AH2383" s="316"/>
    </row>
    <row r="2384" spans="4:34">
      <c r="D2384" s="95"/>
      <c r="E2384" s="198"/>
      <c r="F2384" s="95"/>
      <c r="G2384" s="95"/>
      <c r="H2384" s="95"/>
      <c r="I2384" s="95"/>
      <c r="J2384" s="95"/>
      <c r="K2384" s="95"/>
      <c r="L2384" s="95"/>
      <c r="M2384" s="95"/>
      <c r="N2384" s="95"/>
      <c r="O2384" s="95"/>
      <c r="P2384" s="95"/>
      <c r="Q2384" s="95"/>
      <c r="R2384" s="95"/>
      <c r="S2384" s="95"/>
      <c r="T2384" s="95"/>
      <c r="U2384" s="95"/>
      <c r="V2384" s="95"/>
      <c r="W2384" s="95"/>
      <c r="X2384" s="95"/>
      <c r="Y2384" s="95"/>
      <c r="Z2384" s="95"/>
      <c r="AA2384" s="95"/>
      <c r="AB2384" s="95"/>
      <c r="AC2384" s="95"/>
      <c r="AD2384" s="95"/>
      <c r="AE2384" s="95"/>
      <c r="AF2384" s="95"/>
      <c r="AG2384" s="95"/>
      <c r="AH2384" s="316"/>
    </row>
    <row r="2385" spans="4:34">
      <c r="D2385" s="95"/>
      <c r="E2385" s="198"/>
      <c r="F2385" s="95"/>
      <c r="G2385" s="95"/>
      <c r="H2385" s="95"/>
      <c r="I2385" s="95"/>
      <c r="J2385" s="95"/>
      <c r="K2385" s="95"/>
      <c r="L2385" s="95"/>
      <c r="M2385" s="95"/>
      <c r="N2385" s="95"/>
      <c r="O2385" s="95"/>
      <c r="P2385" s="95"/>
      <c r="Q2385" s="95"/>
      <c r="R2385" s="95"/>
      <c r="S2385" s="95"/>
      <c r="T2385" s="95"/>
      <c r="U2385" s="95"/>
      <c r="V2385" s="95"/>
      <c r="W2385" s="95"/>
      <c r="X2385" s="95"/>
      <c r="Y2385" s="95"/>
      <c r="Z2385" s="95"/>
      <c r="AA2385" s="95"/>
      <c r="AB2385" s="95"/>
      <c r="AC2385" s="95"/>
      <c r="AD2385" s="95"/>
      <c r="AE2385" s="95"/>
      <c r="AF2385" s="95"/>
      <c r="AG2385" s="95"/>
      <c r="AH2385" s="316"/>
    </row>
    <row r="2386" spans="4:34">
      <c r="D2386" s="95"/>
      <c r="E2386" s="198"/>
      <c r="F2386" s="95"/>
      <c r="G2386" s="95"/>
      <c r="H2386" s="95"/>
      <c r="I2386" s="95"/>
      <c r="J2386" s="95"/>
      <c r="K2386" s="95"/>
      <c r="L2386" s="95"/>
      <c r="M2386" s="95"/>
      <c r="N2386" s="95"/>
      <c r="O2386" s="95"/>
      <c r="P2386" s="95"/>
      <c r="Q2386" s="95"/>
      <c r="R2386" s="95"/>
      <c r="S2386" s="95"/>
      <c r="T2386" s="95"/>
      <c r="U2386" s="95"/>
      <c r="V2386" s="95"/>
      <c r="W2386" s="95"/>
      <c r="X2386" s="95"/>
      <c r="Y2386" s="95"/>
      <c r="Z2386" s="95"/>
      <c r="AA2386" s="95"/>
      <c r="AB2386" s="95"/>
      <c r="AC2386" s="95"/>
      <c r="AD2386" s="95"/>
      <c r="AE2386" s="95"/>
      <c r="AF2386" s="95"/>
      <c r="AG2386" s="95"/>
      <c r="AH2386" s="316"/>
    </row>
    <row r="2387" spans="4:34">
      <c r="D2387" s="95"/>
      <c r="E2387" s="198"/>
      <c r="F2387" s="95"/>
      <c r="G2387" s="95"/>
      <c r="H2387" s="95"/>
      <c r="I2387" s="95"/>
      <c r="J2387" s="95"/>
      <c r="K2387" s="95"/>
      <c r="L2387" s="95"/>
      <c r="M2387" s="95"/>
      <c r="N2387" s="95"/>
      <c r="O2387" s="95"/>
      <c r="P2387" s="95"/>
      <c r="Q2387" s="95"/>
      <c r="R2387" s="95"/>
      <c r="S2387" s="95"/>
      <c r="T2387" s="95"/>
      <c r="U2387" s="95"/>
      <c r="V2387" s="95"/>
      <c r="W2387" s="95"/>
      <c r="X2387" s="95"/>
      <c r="Y2387" s="95"/>
      <c r="Z2387" s="95"/>
      <c r="AA2387" s="95"/>
      <c r="AB2387" s="95"/>
      <c r="AC2387" s="95"/>
      <c r="AD2387" s="95"/>
      <c r="AE2387" s="95"/>
      <c r="AF2387" s="95"/>
      <c r="AG2387" s="95"/>
      <c r="AH2387" s="316"/>
    </row>
    <row r="2388" spans="4:34">
      <c r="D2388" s="95"/>
      <c r="E2388" s="198"/>
      <c r="F2388" s="95"/>
      <c r="G2388" s="95"/>
      <c r="H2388" s="95"/>
      <c r="I2388" s="95"/>
      <c r="J2388" s="95"/>
      <c r="K2388" s="95"/>
      <c r="L2388" s="95"/>
      <c r="M2388" s="95"/>
      <c r="N2388" s="95"/>
      <c r="O2388" s="95"/>
      <c r="P2388" s="95"/>
      <c r="Q2388" s="95"/>
      <c r="R2388" s="95"/>
      <c r="S2388" s="95"/>
      <c r="T2388" s="95"/>
      <c r="U2388" s="95"/>
      <c r="V2388" s="95"/>
      <c r="W2388" s="95"/>
      <c r="X2388" s="95"/>
      <c r="Y2388" s="95"/>
      <c r="Z2388" s="95"/>
      <c r="AA2388" s="95"/>
      <c r="AB2388" s="95"/>
      <c r="AC2388" s="95"/>
      <c r="AD2388" s="95"/>
      <c r="AE2388" s="95"/>
      <c r="AF2388" s="95"/>
      <c r="AG2388" s="95"/>
      <c r="AH2388" s="316"/>
    </row>
    <row r="2389" spans="4:34">
      <c r="D2389" s="95"/>
      <c r="E2389" s="198"/>
      <c r="F2389" s="95"/>
      <c r="G2389" s="95"/>
      <c r="H2389" s="95"/>
      <c r="I2389" s="95"/>
      <c r="J2389" s="95"/>
      <c r="K2389" s="95"/>
      <c r="L2389" s="95"/>
      <c r="M2389" s="95"/>
      <c r="N2389" s="95"/>
      <c r="O2389" s="95"/>
      <c r="P2389" s="95"/>
      <c r="Q2389" s="95"/>
      <c r="R2389" s="95"/>
      <c r="S2389" s="95"/>
      <c r="T2389" s="95"/>
      <c r="U2389" s="95"/>
      <c r="V2389" s="95"/>
      <c r="W2389" s="95"/>
      <c r="X2389" s="95"/>
      <c r="Y2389" s="95"/>
      <c r="Z2389" s="95"/>
      <c r="AA2389" s="95"/>
      <c r="AB2389" s="95"/>
      <c r="AC2389" s="95"/>
      <c r="AD2389" s="95"/>
      <c r="AE2389" s="95"/>
      <c r="AF2389" s="95"/>
      <c r="AG2389" s="95"/>
      <c r="AH2389" s="316"/>
    </row>
    <row r="2390" spans="4:34">
      <c r="D2390" s="95"/>
      <c r="E2390" s="198"/>
      <c r="F2390" s="95"/>
      <c r="G2390" s="95"/>
      <c r="H2390" s="95"/>
      <c r="I2390" s="95"/>
      <c r="J2390" s="95"/>
      <c r="K2390" s="95"/>
      <c r="L2390" s="95"/>
      <c r="M2390" s="95"/>
      <c r="N2390" s="95"/>
      <c r="O2390" s="95"/>
      <c r="P2390" s="95"/>
      <c r="Q2390" s="95"/>
      <c r="R2390" s="95"/>
      <c r="S2390" s="95"/>
      <c r="T2390" s="95"/>
      <c r="U2390" s="95"/>
      <c r="V2390" s="95"/>
      <c r="W2390" s="95"/>
      <c r="X2390" s="95"/>
      <c r="Y2390" s="95"/>
      <c r="Z2390" s="95"/>
      <c r="AA2390" s="95"/>
      <c r="AB2390" s="95"/>
      <c r="AC2390" s="95"/>
      <c r="AD2390" s="95"/>
      <c r="AE2390" s="95"/>
      <c r="AF2390" s="95"/>
      <c r="AG2390" s="95"/>
      <c r="AH2390" s="316"/>
    </row>
    <row r="2391" spans="4:34">
      <c r="D2391" s="95"/>
      <c r="E2391" s="198"/>
      <c r="F2391" s="95"/>
      <c r="G2391" s="95"/>
      <c r="H2391" s="95"/>
      <c r="I2391" s="95"/>
      <c r="J2391" s="95"/>
      <c r="K2391" s="95"/>
      <c r="L2391" s="95"/>
      <c r="M2391" s="95"/>
      <c r="N2391" s="95"/>
      <c r="O2391" s="95"/>
      <c r="P2391" s="95"/>
      <c r="Q2391" s="95"/>
      <c r="R2391" s="95"/>
      <c r="S2391" s="95"/>
      <c r="T2391" s="95"/>
      <c r="U2391" s="95"/>
      <c r="V2391" s="95"/>
      <c r="W2391" s="95"/>
      <c r="X2391" s="95"/>
      <c r="Y2391" s="95"/>
      <c r="Z2391" s="95"/>
      <c r="AA2391" s="95"/>
      <c r="AB2391" s="95"/>
      <c r="AC2391" s="95"/>
      <c r="AD2391" s="95"/>
      <c r="AE2391" s="95"/>
      <c r="AF2391" s="95"/>
      <c r="AG2391" s="95"/>
      <c r="AH2391" s="316"/>
    </row>
    <row r="2392" spans="4:34">
      <c r="D2392" s="95"/>
      <c r="E2392" s="198"/>
      <c r="F2392" s="95"/>
      <c r="G2392" s="95"/>
      <c r="H2392" s="95"/>
      <c r="I2392" s="95"/>
      <c r="J2392" s="95"/>
      <c r="K2392" s="95"/>
      <c r="L2392" s="95"/>
      <c r="M2392" s="95"/>
      <c r="N2392" s="95"/>
      <c r="O2392" s="95"/>
      <c r="P2392" s="95"/>
      <c r="Q2392" s="95"/>
      <c r="R2392" s="95"/>
      <c r="S2392" s="95"/>
      <c r="T2392" s="95"/>
      <c r="U2392" s="95"/>
      <c r="V2392" s="95"/>
      <c r="W2392" s="95"/>
      <c r="X2392" s="95"/>
      <c r="Y2392" s="95"/>
      <c r="Z2392" s="95"/>
      <c r="AA2392" s="95"/>
      <c r="AB2392" s="95"/>
      <c r="AC2392" s="95"/>
      <c r="AD2392" s="95"/>
      <c r="AE2392" s="95"/>
      <c r="AF2392" s="95"/>
      <c r="AG2392" s="95"/>
      <c r="AH2392" s="316"/>
    </row>
    <row r="2393" spans="4:34">
      <c r="D2393" s="95"/>
      <c r="E2393" s="198"/>
      <c r="F2393" s="95"/>
      <c r="G2393" s="95"/>
      <c r="H2393" s="95"/>
      <c r="I2393" s="95"/>
      <c r="J2393" s="95"/>
      <c r="K2393" s="95"/>
      <c r="L2393" s="95"/>
      <c r="M2393" s="95"/>
      <c r="N2393" s="95"/>
      <c r="O2393" s="95"/>
      <c r="P2393" s="95"/>
      <c r="Q2393" s="95"/>
      <c r="R2393" s="95"/>
      <c r="S2393" s="95"/>
      <c r="T2393" s="95"/>
      <c r="U2393" s="95"/>
      <c r="V2393" s="95"/>
      <c r="W2393" s="95"/>
      <c r="X2393" s="95"/>
      <c r="Y2393" s="95"/>
      <c r="Z2393" s="95"/>
      <c r="AA2393" s="95"/>
      <c r="AB2393" s="95"/>
      <c r="AC2393" s="95"/>
      <c r="AD2393" s="95"/>
      <c r="AE2393" s="95"/>
      <c r="AF2393" s="95"/>
      <c r="AG2393" s="95"/>
      <c r="AH2393" s="316"/>
    </row>
    <row r="2394" spans="4:34">
      <c r="D2394" s="95"/>
      <c r="E2394" s="198"/>
      <c r="F2394" s="95"/>
      <c r="G2394" s="95"/>
      <c r="H2394" s="95"/>
      <c r="I2394" s="95"/>
      <c r="J2394" s="95"/>
      <c r="K2394" s="95"/>
      <c r="L2394" s="95"/>
      <c r="M2394" s="95"/>
      <c r="N2394" s="95"/>
      <c r="O2394" s="95"/>
      <c r="P2394" s="95"/>
      <c r="Q2394" s="95"/>
      <c r="R2394" s="95"/>
      <c r="S2394" s="95"/>
      <c r="T2394" s="95"/>
      <c r="U2394" s="95"/>
      <c r="V2394" s="95"/>
      <c r="W2394" s="95"/>
      <c r="X2394" s="95"/>
      <c r="Y2394" s="95"/>
      <c r="Z2394" s="95"/>
      <c r="AA2394" s="95"/>
      <c r="AB2394" s="95"/>
      <c r="AC2394" s="95"/>
      <c r="AD2394" s="95"/>
      <c r="AE2394" s="95"/>
      <c r="AF2394" s="95"/>
      <c r="AG2394" s="95"/>
      <c r="AH2394" s="316"/>
    </row>
    <row r="2395" spans="4:34">
      <c r="D2395" s="95"/>
      <c r="E2395" s="198"/>
      <c r="F2395" s="95"/>
      <c r="G2395" s="95"/>
      <c r="H2395" s="95"/>
      <c r="I2395" s="95"/>
      <c r="J2395" s="95"/>
      <c r="K2395" s="95"/>
      <c r="L2395" s="95"/>
      <c r="M2395" s="95"/>
      <c r="N2395" s="95"/>
      <c r="O2395" s="95"/>
      <c r="P2395" s="95"/>
      <c r="Q2395" s="95"/>
      <c r="R2395" s="95"/>
      <c r="S2395" s="95"/>
      <c r="T2395" s="95"/>
      <c r="U2395" s="95"/>
      <c r="V2395" s="95"/>
      <c r="W2395" s="95"/>
      <c r="X2395" s="95"/>
      <c r="Y2395" s="95"/>
      <c r="Z2395" s="95"/>
      <c r="AA2395" s="95"/>
      <c r="AB2395" s="95"/>
      <c r="AC2395" s="95"/>
      <c r="AD2395" s="95"/>
      <c r="AE2395" s="95"/>
      <c r="AF2395" s="95"/>
      <c r="AG2395" s="95"/>
      <c r="AH2395" s="316"/>
    </row>
    <row r="2396" spans="4:34">
      <c r="D2396" s="95"/>
      <c r="E2396" s="198"/>
      <c r="F2396" s="95"/>
      <c r="G2396" s="95"/>
      <c r="H2396" s="95"/>
      <c r="I2396" s="95"/>
      <c r="J2396" s="95"/>
      <c r="K2396" s="95"/>
      <c r="L2396" s="95"/>
      <c r="M2396" s="95"/>
      <c r="N2396" s="95"/>
      <c r="O2396" s="95"/>
      <c r="P2396" s="95"/>
      <c r="Q2396" s="95"/>
      <c r="R2396" s="95"/>
      <c r="S2396" s="95"/>
      <c r="T2396" s="95"/>
      <c r="U2396" s="95"/>
      <c r="V2396" s="95"/>
      <c r="W2396" s="95"/>
      <c r="X2396" s="95"/>
      <c r="Y2396" s="95"/>
      <c r="Z2396" s="95"/>
      <c r="AA2396" s="95"/>
      <c r="AB2396" s="95"/>
      <c r="AC2396" s="95"/>
      <c r="AD2396" s="95"/>
      <c r="AE2396" s="95"/>
      <c r="AF2396" s="95"/>
      <c r="AG2396" s="95"/>
      <c r="AH2396" s="316"/>
    </row>
    <row r="2397" spans="4:34">
      <c r="D2397" s="95"/>
      <c r="E2397" s="198"/>
      <c r="F2397" s="95"/>
      <c r="G2397" s="95"/>
      <c r="H2397" s="95"/>
      <c r="I2397" s="95"/>
      <c r="J2397" s="95"/>
      <c r="K2397" s="95"/>
      <c r="L2397" s="95"/>
      <c r="M2397" s="95"/>
      <c r="N2397" s="95"/>
      <c r="O2397" s="95"/>
      <c r="P2397" s="95"/>
      <c r="Q2397" s="95"/>
      <c r="R2397" s="95"/>
      <c r="S2397" s="95"/>
      <c r="T2397" s="95"/>
      <c r="U2397" s="95"/>
      <c r="V2397" s="95"/>
      <c r="W2397" s="95"/>
      <c r="X2397" s="95"/>
      <c r="Y2397" s="95"/>
      <c r="Z2397" s="95"/>
      <c r="AA2397" s="95"/>
      <c r="AB2397" s="95"/>
      <c r="AC2397" s="95"/>
      <c r="AD2397" s="95"/>
      <c r="AE2397" s="95"/>
      <c r="AF2397" s="95"/>
      <c r="AG2397" s="95"/>
      <c r="AH2397" s="316"/>
    </row>
    <row r="2398" spans="4:34">
      <c r="D2398" s="95"/>
      <c r="E2398" s="198"/>
      <c r="F2398" s="95"/>
      <c r="G2398" s="95"/>
      <c r="H2398" s="95"/>
      <c r="I2398" s="95"/>
      <c r="J2398" s="95"/>
      <c r="K2398" s="95"/>
      <c r="L2398" s="95"/>
      <c r="M2398" s="95"/>
      <c r="N2398" s="95"/>
      <c r="O2398" s="95"/>
      <c r="P2398" s="95"/>
      <c r="Q2398" s="95"/>
      <c r="R2398" s="95"/>
      <c r="S2398" s="95"/>
      <c r="T2398" s="95"/>
      <c r="U2398" s="95"/>
      <c r="V2398" s="95"/>
      <c r="W2398" s="95"/>
      <c r="X2398" s="95"/>
      <c r="Y2398" s="95"/>
      <c r="Z2398" s="95"/>
      <c r="AA2398" s="95"/>
      <c r="AB2398" s="95"/>
      <c r="AC2398" s="95"/>
      <c r="AD2398" s="95"/>
      <c r="AE2398" s="95"/>
      <c r="AF2398" s="95"/>
      <c r="AG2398" s="95"/>
      <c r="AH2398" s="316"/>
    </row>
    <row r="2399" spans="4:34">
      <c r="D2399" s="95"/>
      <c r="E2399" s="198"/>
      <c r="F2399" s="95"/>
      <c r="G2399" s="95"/>
      <c r="H2399" s="95"/>
      <c r="I2399" s="95"/>
      <c r="J2399" s="95"/>
      <c r="K2399" s="95"/>
      <c r="L2399" s="95"/>
      <c r="M2399" s="95"/>
      <c r="N2399" s="95"/>
      <c r="O2399" s="95"/>
      <c r="P2399" s="95"/>
      <c r="Q2399" s="95"/>
      <c r="R2399" s="95"/>
      <c r="S2399" s="95"/>
      <c r="T2399" s="95"/>
      <c r="U2399" s="95"/>
      <c r="V2399" s="95"/>
      <c r="W2399" s="95"/>
      <c r="X2399" s="95"/>
      <c r="Y2399" s="95"/>
      <c r="Z2399" s="95"/>
      <c r="AA2399" s="95"/>
      <c r="AB2399" s="95"/>
      <c r="AC2399" s="95"/>
      <c r="AD2399" s="95"/>
      <c r="AE2399" s="95"/>
      <c r="AF2399" s="95"/>
      <c r="AG2399" s="95"/>
      <c r="AH2399" s="316"/>
    </row>
    <row r="2400" spans="4:34">
      <c r="D2400" s="95"/>
      <c r="E2400" s="198"/>
      <c r="F2400" s="95"/>
      <c r="G2400" s="95"/>
      <c r="H2400" s="95"/>
      <c r="I2400" s="95"/>
      <c r="J2400" s="95"/>
      <c r="K2400" s="95"/>
      <c r="L2400" s="95"/>
      <c r="M2400" s="95"/>
      <c r="N2400" s="95"/>
      <c r="O2400" s="95"/>
      <c r="P2400" s="95"/>
      <c r="Q2400" s="95"/>
      <c r="R2400" s="95"/>
      <c r="S2400" s="95"/>
      <c r="T2400" s="95"/>
      <c r="U2400" s="95"/>
      <c r="V2400" s="95"/>
      <c r="W2400" s="95"/>
      <c r="X2400" s="95"/>
      <c r="Y2400" s="95"/>
      <c r="Z2400" s="95"/>
      <c r="AA2400" s="95"/>
      <c r="AB2400" s="95"/>
      <c r="AC2400" s="95"/>
      <c r="AD2400" s="95"/>
      <c r="AE2400" s="95"/>
      <c r="AF2400" s="95"/>
      <c r="AG2400" s="95"/>
      <c r="AH2400" s="316"/>
    </row>
    <row r="2401" spans="4:34">
      <c r="D2401" s="95"/>
      <c r="E2401" s="198"/>
      <c r="F2401" s="95"/>
      <c r="G2401" s="95"/>
      <c r="H2401" s="95"/>
      <c r="I2401" s="95"/>
      <c r="J2401" s="95"/>
      <c r="K2401" s="95"/>
      <c r="L2401" s="95"/>
      <c r="M2401" s="95"/>
      <c r="N2401" s="95"/>
      <c r="O2401" s="95"/>
      <c r="P2401" s="95"/>
      <c r="Q2401" s="95"/>
      <c r="R2401" s="95"/>
      <c r="S2401" s="95"/>
      <c r="T2401" s="95"/>
      <c r="U2401" s="95"/>
      <c r="V2401" s="95"/>
      <c r="W2401" s="95"/>
      <c r="X2401" s="95"/>
      <c r="Y2401" s="95"/>
      <c r="Z2401" s="95"/>
      <c r="AA2401" s="95"/>
      <c r="AB2401" s="95"/>
      <c r="AC2401" s="95"/>
      <c r="AD2401" s="95"/>
      <c r="AE2401" s="95"/>
      <c r="AF2401" s="95"/>
      <c r="AG2401" s="95"/>
      <c r="AH2401" s="316"/>
    </row>
    <row r="2402" spans="4:34">
      <c r="D2402" s="95"/>
      <c r="E2402" s="198"/>
      <c r="F2402" s="95"/>
      <c r="G2402" s="95"/>
      <c r="H2402" s="95"/>
      <c r="I2402" s="95"/>
      <c r="J2402" s="95"/>
      <c r="K2402" s="95"/>
      <c r="L2402" s="95"/>
      <c r="M2402" s="95"/>
      <c r="N2402" s="95"/>
      <c r="O2402" s="95"/>
      <c r="P2402" s="95"/>
      <c r="Q2402" s="95"/>
      <c r="R2402" s="95"/>
      <c r="S2402" s="95"/>
      <c r="T2402" s="95"/>
      <c r="U2402" s="95"/>
      <c r="V2402" s="95"/>
      <c r="W2402" s="95"/>
      <c r="X2402" s="95"/>
      <c r="Y2402" s="95"/>
      <c r="Z2402" s="95"/>
      <c r="AA2402" s="95"/>
      <c r="AB2402" s="95"/>
      <c r="AC2402" s="95"/>
      <c r="AD2402" s="95"/>
      <c r="AE2402" s="95"/>
      <c r="AF2402" s="95"/>
      <c r="AG2402" s="95"/>
      <c r="AH2402" s="316"/>
    </row>
    <row r="2403" spans="4:34">
      <c r="D2403" s="95"/>
      <c r="E2403" s="198"/>
      <c r="F2403" s="95"/>
      <c r="G2403" s="95"/>
      <c r="H2403" s="95"/>
      <c r="I2403" s="95"/>
      <c r="J2403" s="95"/>
      <c r="K2403" s="95"/>
      <c r="L2403" s="95"/>
      <c r="M2403" s="95"/>
      <c r="N2403" s="95"/>
      <c r="O2403" s="95"/>
      <c r="P2403" s="95"/>
      <c r="Q2403" s="95"/>
      <c r="R2403" s="95"/>
      <c r="S2403" s="95"/>
      <c r="T2403" s="95"/>
      <c r="U2403" s="95"/>
      <c r="V2403" s="95"/>
      <c r="W2403" s="95"/>
      <c r="X2403" s="95"/>
      <c r="Y2403" s="95"/>
      <c r="Z2403" s="95"/>
      <c r="AA2403" s="95"/>
      <c r="AB2403" s="95"/>
      <c r="AC2403" s="95"/>
      <c r="AD2403" s="95"/>
      <c r="AE2403" s="95"/>
      <c r="AF2403" s="95"/>
      <c r="AG2403" s="95"/>
      <c r="AH2403" s="316"/>
    </row>
    <row r="2404" spans="4:34">
      <c r="D2404" s="95"/>
      <c r="E2404" s="198"/>
      <c r="F2404" s="95"/>
      <c r="G2404" s="95"/>
      <c r="H2404" s="95"/>
      <c r="I2404" s="95"/>
      <c r="J2404" s="95"/>
      <c r="K2404" s="95"/>
      <c r="L2404" s="95"/>
      <c r="M2404" s="95"/>
      <c r="N2404" s="95"/>
      <c r="O2404" s="95"/>
      <c r="P2404" s="95"/>
      <c r="Q2404" s="95"/>
      <c r="R2404" s="95"/>
      <c r="S2404" s="95"/>
      <c r="T2404" s="95"/>
      <c r="U2404" s="95"/>
      <c r="V2404" s="95"/>
      <c r="W2404" s="95"/>
      <c r="X2404" s="95"/>
      <c r="Y2404" s="95"/>
      <c r="Z2404" s="95"/>
      <c r="AA2404" s="95"/>
      <c r="AB2404" s="95"/>
      <c r="AC2404" s="95"/>
      <c r="AD2404" s="95"/>
      <c r="AE2404" s="95"/>
      <c r="AF2404" s="95"/>
      <c r="AG2404" s="95"/>
      <c r="AH2404" s="316"/>
    </row>
    <row r="2405" spans="4:34">
      <c r="D2405" s="95"/>
      <c r="E2405" s="198"/>
      <c r="F2405" s="95"/>
      <c r="G2405" s="95"/>
      <c r="H2405" s="95"/>
      <c r="I2405" s="95"/>
      <c r="J2405" s="95"/>
      <c r="K2405" s="95"/>
      <c r="L2405" s="95"/>
      <c r="M2405" s="95"/>
      <c r="N2405" s="95"/>
      <c r="O2405" s="95"/>
      <c r="P2405" s="95"/>
      <c r="Q2405" s="95"/>
      <c r="R2405" s="95"/>
      <c r="S2405" s="95"/>
      <c r="T2405" s="95"/>
      <c r="U2405" s="95"/>
      <c r="V2405" s="95"/>
      <c r="W2405" s="95"/>
      <c r="X2405" s="95"/>
      <c r="Y2405" s="95"/>
      <c r="Z2405" s="95"/>
      <c r="AA2405" s="95"/>
      <c r="AB2405" s="95"/>
      <c r="AC2405" s="95"/>
      <c r="AD2405" s="95"/>
      <c r="AE2405" s="95"/>
      <c r="AF2405" s="95"/>
      <c r="AG2405" s="95"/>
      <c r="AH2405" s="316"/>
    </row>
    <row r="2406" spans="4:34">
      <c r="D2406" s="95"/>
      <c r="E2406" s="198"/>
      <c r="F2406" s="95"/>
      <c r="G2406" s="95"/>
      <c r="H2406" s="95"/>
      <c r="I2406" s="95"/>
      <c r="J2406" s="95"/>
      <c r="K2406" s="95"/>
      <c r="L2406" s="95"/>
      <c r="M2406" s="95"/>
      <c r="N2406" s="95"/>
      <c r="O2406" s="95"/>
      <c r="P2406" s="95"/>
      <c r="Q2406" s="95"/>
      <c r="R2406" s="95"/>
      <c r="S2406" s="95"/>
      <c r="T2406" s="95"/>
      <c r="U2406" s="95"/>
      <c r="V2406" s="95"/>
      <c r="W2406" s="95"/>
      <c r="X2406" s="95"/>
      <c r="Y2406" s="95"/>
      <c r="Z2406" s="95"/>
      <c r="AA2406" s="95"/>
      <c r="AB2406" s="95"/>
      <c r="AC2406" s="95"/>
      <c r="AD2406" s="95"/>
      <c r="AE2406" s="95"/>
      <c r="AF2406" s="95"/>
      <c r="AG2406" s="95"/>
      <c r="AH2406" s="316"/>
    </row>
    <row r="2407" spans="4:34">
      <c r="D2407" s="95"/>
      <c r="E2407" s="198"/>
      <c r="F2407" s="95"/>
      <c r="G2407" s="95"/>
      <c r="H2407" s="95"/>
      <c r="I2407" s="95"/>
      <c r="J2407" s="95"/>
      <c r="K2407" s="95"/>
      <c r="L2407" s="95"/>
      <c r="M2407" s="95"/>
      <c r="N2407" s="95"/>
      <c r="O2407" s="95"/>
      <c r="P2407" s="95"/>
      <c r="Q2407" s="95"/>
      <c r="R2407" s="95"/>
      <c r="S2407" s="95"/>
      <c r="T2407" s="95"/>
      <c r="U2407" s="95"/>
      <c r="V2407" s="95"/>
      <c r="W2407" s="95"/>
      <c r="X2407" s="95"/>
      <c r="Y2407" s="95"/>
      <c r="Z2407" s="95"/>
      <c r="AA2407" s="95"/>
      <c r="AB2407" s="95"/>
      <c r="AC2407" s="95"/>
      <c r="AD2407" s="95"/>
      <c r="AE2407" s="95"/>
      <c r="AF2407" s="95"/>
      <c r="AG2407" s="95"/>
      <c r="AH2407" s="316"/>
    </row>
    <row r="2408" spans="4:34">
      <c r="D2408" s="95"/>
      <c r="E2408" s="198"/>
      <c r="F2408" s="95"/>
      <c r="G2408" s="95"/>
      <c r="H2408" s="95"/>
      <c r="I2408" s="95"/>
      <c r="J2408" s="95"/>
      <c r="K2408" s="95"/>
      <c r="L2408" s="95"/>
      <c r="M2408" s="95"/>
      <c r="N2408" s="95"/>
      <c r="O2408" s="95"/>
      <c r="P2408" s="95"/>
      <c r="Q2408" s="95"/>
      <c r="R2408" s="95"/>
      <c r="S2408" s="95"/>
      <c r="T2408" s="95"/>
      <c r="U2408" s="95"/>
      <c r="V2408" s="95"/>
      <c r="W2408" s="95"/>
      <c r="X2408" s="95"/>
      <c r="Y2408" s="95"/>
      <c r="Z2408" s="95"/>
      <c r="AA2408" s="95"/>
      <c r="AB2408" s="95"/>
      <c r="AC2408" s="95"/>
      <c r="AD2408" s="95"/>
      <c r="AE2408" s="95"/>
      <c r="AF2408" s="95"/>
      <c r="AG2408" s="95"/>
      <c r="AH2408" s="316"/>
    </row>
    <row r="2409" spans="4:34">
      <c r="D2409" s="95"/>
      <c r="E2409" s="198"/>
      <c r="F2409" s="95"/>
      <c r="G2409" s="95"/>
      <c r="H2409" s="95"/>
      <c r="I2409" s="95"/>
      <c r="J2409" s="95"/>
      <c r="K2409" s="95"/>
      <c r="L2409" s="95"/>
      <c r="M2409" s="95"/>
      <c r="N2409" s="95"/>
      <c r="O2409" s="95"/>
      <c r="P2409" s="95"/>
      <c r="Q2409" s="95"/>
      <c r="R2409" s="95"/>
      <c r="S2409" s="95"/>
      <c r="T2409" s="95"/>
      <c r="U2409" s="95"/>
      <c r="V2409" s="95"/>
      <c r="W2409" s="95"/>
      <c r="X2409" s="95"/>
      <c r="Y2409" s="95"/>
      <c r="Z2409" s="95"/>
      <c r="AA2409" s="95"/>
      <c r="AB2409" s="95"/>
      <c r="AC2409" s="95"/>
      <c r="AD2409" s="95"/>
      <c r="AE2409" s="95"/>
      <c r="AF2409" s="95"/>
      <c r="AG2409" s="95"/>
      <c r="AH2409" s="316"/>
    </row>
    <row r="2410" spans="4:34">
      <c r="D2410" s="95"/>
      <c r="E2410" s="198"/>
      <c r="F2410" s="95"/>
      <c r="G2410" s="95"/>
      <c r="H2410" s="95"/>
      <c r="I2410" s="95"/>
      <c r="J2410" s="95"/>
      <c r="K2410" s="95"/>
      <c r="L2410" s="95"/>
      <c r="M2410" s="95"/>
      <c r="N2410" s="95"/>
      <c r="O2410" s="95"/>
      <c r="P2410" s="95"/>
      <c r="Q2410" s="95"/>
      <c r="R2410" s="95"/>
      <c r="S2410" s="95"/>
      <c r="T2410" s="95"/>
      <c r="U2410" s="95"/>
      <c r="V2410" s="95"/>
      <c r="W2410" s="95"/>
      <c r="X2410" s="95"/>
      <c r="Y2410" s="95"/>
      <c r="Z2410" s="95"/>
      <c r="AA2410" s="95"/>
      <c r="AB2410" s="95"/>
      <c r="AC2410" s="95"/>
      <c r="AD2410" s="95"/>
      <c r="AE2410" s="95"/>
      <c r="AF2410" s="95"/>
      <c r="AG2410" s="95"/>
      <c r="AH2410" s="316"/>
    </row>
    <row r="2411" spans="4:34">
      <c r="D2411" s="95"/>
      <c r="E2411" s="198"/>
      <c r="F2411" s="95"/>
      <c r="G2411" s="95"/>
      <c r="H2411" s="95"/>
      <c r="I2411" s="95"/>
      <c r="J2411" s="95"/>
      <c r="K2411" s="95"/>
      <c r="L2411" s="95"/>
      <c r="M2411" s="95"/>
      <c r="N2411" s="95"/>
      <c r="O2411" s="95"/>
      <c r="P2411" s="95"/>
      <c r="Q2411" s="95"/>
      <c r="R2411" s="95"/>
      <c r="S2411" s="95"/>
      <c r="T2411" s="95"/>
      <c r="U2411" s="95"/>
      <c r="V2411" s="95"/>
      <c r="W2411" s="95"/>
      <c r="X2411" s="95"/>
      <c r="Y2411" s="95"/>
      <c r="Z2411" s="95"/>
      <c r="AA2411" s="95"/>
      <c r="AB2411" s="95"/>
      <c r="AC2411" s="95"/>
      <c r="AD2411" s="95"/>
      <c r="AE2411" s="95"/>
      <c r="AF2411" s="95"/>
      <c r="AG2411" s="95"/>
      <c r="AH2411" s="316"/>
    </row>
    <row r="2412" spans="4:34">
      <c r="D2412" s="95"/>
      <c r="E2412" s="198"/>
      <c r="F2412" s="95"/>
      <c r="G2412" s="95"/>
      <c r="H2412" s="95"/>
      <c r="I2412" s="95"/>
      <c r="J2412" s="95"/>
      <c r="K2412" s="95"/>
      <c r="L2412" s="95"/>
      <c r="M2412" s="95"/>
      <c r="N2412" s="95"/>
      <c r="O2412" s="95"/>
      <c r="P2412" s="95"/>
      <c r="Q2412" s="95"/>
      <c r="R2412" s="95"/>
      <c r="S2412" s="95"/>
      <c r="T2412" s="95"/>
      <c r="U2412" s="95"/>
      <c r="V2412" s="95"/>
      <c r="W2412" s="95"/>
      <c r="X2412" s="95"/>
      <c r="Y2412" s="95"/>
      <c r="Z2412" s="95"/>
      <c r="AA2412" s="95"/>
      <c r="AB2412" s="95"/>
      <c r="AC2412" s="95"/>
      <c r="AD2412" s="95"/>
      <c r="AE2412" s="95"/>
      <c r="AF2412" s="95"/>
      <c r="AG2412" s="95"/>
      <c r="AH2412" s="316"/>
    </row>
    <row r="2413" spans="4:34">
      <c r="D2413" s="95"/>
      <c r="E2413" s="198"/>
      <c r="F2413" s="95"/>
      <c r="G2413" s="95"/>
      <c r="H2413" s="95"/>
      <c r="I2413" s="95"/>
      <c r="J2413" s="95"/>
      <c r="K2413" s="95"/>
      <c r="L2413" s="95"/>
      <c r="M2413" s="95"/>
      <c r="N2413" s="95"/>
      <c r="O2413" s="95"/>
      <c r="P2413" s="95"/>
      <c r="Q2413" s="95"/>
      <c r="R2413" s="95"/>
      <c r="S2413" s="95"/>
      <c r="T2413" s="95"/>
      <c r="U2413" s="95"/>
      <c r="V2413" s="95"/>
      <c r="W2413" s="95"/>
      <c r="X2413" s="95"/>
      <c r="Y2413" s="95"/>
      <c r="Z2413" s="95"/>
      <c r="AA2413" s="95"/>
      <c r="AB2413" s="95"/>
      <c r="AC2413" s="95"/>
      <c r="AD2413" s="95"/>
      <c r="AE2413" s="95"/>
      <c r="AF2413" s="95"/>
      <c r="AG2413" s="95"/>
      <c r="AH2413" s="316"/>
    </row>
    <row r="2414" spans="4:34">
      <c r="D2414" s="95"/>
      <c r="E2414" s="198"/>
      <c r="F2414" s="95"/>
      <c r="G2414" s="95"/>
      <c r="H2414" s="95"/>
      <c r="I2414" s="95"/>
      <c r="J2414" s="95"/>
      <c r="K2414" s="95"/>
      <c r="L2414" s="95"/>
      <c r="M2414" s="95"/>
      <c r="N2414" s="95"/>
      <c r="O2414" s="95"/>
      <c r="P2414" s="95"/>
      <c r="Q2414" s="95"/>
      <c r="R2414" s="95"/>
      <c r="S2414" s="95"/>
      <c r="T2414" s="95"/>
      <c r="U2414" s="95"/>
      <c r="V2414" s="95"/>
      <c r="W2414" s="95"/>
      <c r="X2414" s="95"/>
      <c r="Y2414" s="95"/>
      <c r="Z2414" s="95"/>
      <c r="AA2414" s="95"/>
      <c r="AB2414" s="95"/>
      <c r="AC2414" s="95"/>
      <c r="AD2414" s="95"/>
      <c r="AE2414" s="95"/>
      <c r="AF2414" s="95"/>
      <c r="AG2414" s="95"/>
      <c r="AH2414" s="316"/>
    </row>
    <row r="2415" spans="4:34">
      <c r="D2415" s="95"/>
      <c r="E2415" s="198"/>
      <c r="F2415" s="95"/>
      <c r="G2415" s="95"/>
      <c r="H2415" s="95"/>
      <c r="I2415" s="95"/>
      <c r="J2415" s="95"/>
      <c r="K2415" s="95"/>
      <c r="L2415" s="95"/>
      <c r="M2415" s="95"/>
      <c r="N2415" s="95"/>
      <c r="O2415" s="95"/>
      <c r="P2415" s="95"/>
      <c r="Q2415" s="95"/>
      <c r="R2415" s="95"/>
      <c r="S2415" s="95"/>
      <c r="T2415" s="95"/>
      <c r="U2415" s="95"/>
      <c r="V2415" s="95"/>
      <c r="W2415" s="95"/>
      <c r="X2415" s="95"/>
      <c r="Y2415" s="95"/>
      <c r="Z2415" s="95"/>
      <c r="AA2415" s="95"/>
      <c r="AB2415" s="95"/>
      <c r="AC2415" s="95"/>
      <c r="AD2415" s="95"/>
      <c r="AE2415" s="95"/>
      <c r="AF2415" s="95"/>
      <c r="AG2415" s="95"/>
      <c r="AH2415" s="316"/>
    </row>
    <row r="2416" spans="4:34">
      <c r="D2416" s="95"/>
      <c r="E2416" s="198"/>
      <c r="F2416" s="95"/>
      <c r="G2416" s="95"/>
      <c r="H2416" s="95"/>
      <c r="I2416" s="95"/>
      <c r="J2416" s="95"/>
      <c r="K2416" s="95"/>
      <c r="L2416" s="95"/>
      <c r="M2416" s="95"/>
      <c r="N2416" s="95"/>
      <c r="O2416" s="95"/>
      <c r="P2416" s="95"/>
      <c r="Q2416" s="95"/>
      <c r="R2416" s="95"/>
      <c r="S2416" s="95"/>
      <c r="T2416" s="95"/>
      <c r="U2416" s="95"/>
      <c r="V2416" s="95"/>
      <c r="W2416" s="95"/>
      <c r="X2416" s="95"/>
      <c r="Y2416" s="95"/>
      <c r="Z2416" s="95"/>
      <c r="AA2416" s="95"/>
      <c r="AB2416" s="95"/>
      <c r="AC2416" s="95"/>
      <c r="AD2416" s="95"/>
      <c r="AE2416" s="95"/>
      <c r="AF2416" s="95"/>
      <c r="AG2416" s="95"/>
      <c r="AH2416" s="316"/>
    </row>
    <row r="2417" spans="4:34">
      <c r="D2417" s="95"/>
      <c r="E2417" s="198"/>
      <c r="F2417" s="95"/>
      <c r="G2417" s="95"/>
      <c r="H2417" s="95"/>
      <c r="I2417" s="95"/>
      <c r="J2417" s="95"/>
      <c r="K2417" s="95"/>
      <c r="L2417" s="95"/>
      <c r="M2417" s="95"/>
      <c r="N2417" s="95"/>
      <c r="O2417" s="95"/>
      <c r="P2417" s="95"/>
      <c r="Q2417" s="95"/>
      <c r="R2417" s="95"/>
      <c r="S2417" s="95"/>
      <c r="T2417" s="95"/>
      <c r="U2417" s="95"/>
      <c r="V2417" s="95"/>
      <c r="W2417" s="95"/>
      <c r="X2417" s="95"/>
      <c r="Y2417" s="95"/>
      <c r="Z2417" s="95"/>
      <c r="AA2417" s="95"/>
      <c r="AB2417" s="95"/>
      <c r="AC2417" s="95"/>
      <c r="AD2417" s="95"/>
      <c r="AE2417" s="95"/>
      <c r="AF2417" s="95"/>
      <c r="AG2417" s="95"/>
      <c r="AH2417" s="316"/>
    </row>
    <row r="2418" spans="4:34">
      <c r="D2418" s="95"/>
      <c r="E2418" s="198"/>
      <c r="F2418" s="95"/>
      <c r="G2418" s="95"/>
      <c r="H2418" s="95"/>
      <c r="I2418" s="95"/>
      <c r="J2418" s="95"/>
      <c r="K2418" s="95"/>
      <c r="L2418" s="95"/>
      <c r="M2418" s="95"/>
      <c r="N2418" s="95"/>
      <c r="O2418" s="95"/>
      <c r="P2418" s="95"/>
      <c r="Q2418" s="95"/>
      <c r="R2418" s="95"/>
      <c r="S2418" s="95"/>
      <c r="T2418" s="95"/>
      <c r="U2418" s="95"/>
      <c r="V2418" s="95"/>
      <c r="W2418" s="95"/>
      <c r="X2418" s="95"/>
      <c r="Y2418" s="95"/>
      <c r="Z2418" s="95"/>
      <c r="AA2418" s="95"/>
      <c r="AB2418" s="95"/>
      <c r="AC2418" s="95"/>
      <c r="AD2418" s="95"/>
      <c r="AE2418" s="95"/>
      <c r="AF2418" s="95"/>
      <c r="AG2418" s="95"/>
      <c r="AH2418" s="316"/>
    </row>
    <row r="2419" spans="4:34">
      <c r="D2419" s="95"/>
      <c r="E2419" s="198"/>
      <c r="F2419" s="95"/>
      <c r="G2419" s="95"/>
      <c r="H2419" s="95"/>
      <c r="I2419" s="95"/>
      <c r="J2419" s="95"/>
      <c r="K2419" s="95"/>
      <c r="L2419" s="95"/>
      <c r="M2419" s="95"/>
      <c r="N2419" s="95"/>
      <c r="O2419" s="95"/>
      <c r="P2419" s="95"/>
      <c r="Q2419" s="95"/>
      <c r="R2419" s="95"/>
      <c r="S2419" s="95"/>
      <c r="T2419" s="95"/>
      <c r="U2419" s="95"/>
      <c r="V2419" s="95"/>
      <c r="W2419" s="95"/>
      <c r="X2419" s="95"/>
      <c r="Y2419" s="95"/>
      <c r="Z2419" s="95"/>
      <c r="AA2419" s="95"/>
      <c r="AB2419" s="95"/>
      <c r="AC2419" s="95"/>
      <c r="AD2419" s="95"/>
      <c r="AE2419" s="95"/>
      <c r="AF2419" s="95"/>
      <c r="AG2419" s="95"/>
      <c r="AH2419" s="316"/>
    </row>
    <row r="2420" spans="4:34">
      <c r="D2420" s="95"/>
      <c r="E2420" s="198"/>
      <c r="F2420" s="95"/>
      <c r="G2420" s="95"/>
      <c r="H2420" s="95"/>
      <c r="I2420" s="95"/>
      <c r="J2420" s="95"/>
      <c r="K2420" s="95"/>
      <c r="L2420" s="95"/>
      <c r="M2420" s="95"/>
      <c r="N2420" s="95"/>
      <c r="O2420" s="95"/>
      <c r="P2420" s="95"/>
      <c r="Q2420" s="95"/>
      <c r="R2420" s="95"/>
      <c r="S2420" s="95"/>
      <c r="T2420" s="95"/>
      <c r="U2420" s="95"/>
      <c r="V2420" s="95"/>
      <c r="W2420" s="95"/>
      <c r="X2420" s="95"/>
      <c r="Y2420" s="95"/>
      <c r="Z2420" s="95"/>
      <c r="AA2420" s="95"/>
      <c r="AB2420" s="95"/>
      <c r="AC2420" s="95"/>
      <c r="AD2420" s="95"/>
      <c r="AE2420" s="95"/>
      <c r="AF2420" s="95"/>
      <c r="AG2420" s="95"/>
      <c r="AH2420" s="316"/>
    </row>
    <row r="2421" spans="4:34">
      <c r="D2421" s="95"/>
      <c r="E2421" s="198"/>
      <c r="F2421" s="95"/>
      <c r="G2421" s="95"/>
      <c r="H2421" s="95"/>
      <c r="I2421" s="95"/>
      <c r="J2421" s="95"/>
      <c r="K2421" s="95"/>
      <c r="L2421" s="95"/>
      <c r="M2421" s="95"/>
      <c r="N2421" s="95"/>
      <c r="O2421" s="95"/>
      <c r="P2421" s="95"/>
      <c r="Q2421" s="95"/>
      <c r="R2421" s="95"/>
      <c r="S2421" s="95"/>
      <c r="T2421" s="95"/>
      <c r="U2421" s="95"/>
      <c r="V2421" s="95"/>
      <c r="W2421" s="95"/>
      <c r="X2421" s="95"/>
      <c r="Y2421" s="95"/>
      <c r="Z2421" s="95"/>
      <c r="AA2421" s="95"/>
      <c r="AB2421" s="95"/>
      <c r="AC2421" s="95"/>
      <c r="AD2421" s="95"/>
      <c r="AE2421" s="95"/>
      <c r="AF2421" s="95"/>
      <c r="AG2421" s="95"/>
      <c r="AH2421" s="316"/>
    </row>
    <row r="2422" spans="4:34">
      <c r="D2422" s="95"/>
      <c r="E2422" s="198"/>
      <c r="F2422" s="95"/>
      <c r="G2422" s="95"/>
      <c r="H2422" s="95"/>
      <c r="I2422" s="95"/>
      <c r="J2422" s="95"/>
      <c r="K2422" s="95"/>
      <c r="L2422" s="95"/>
      <c r="M2422" s="95"/>
      <c r="N2422" s="95"/>
      <c r="O2422" s="95"/>
      <c r="P2422" s="95"/>
      <c r="Q2422" s="95"/>
      <c r="R2422" s="95"/>
      <c r="S2422" s="95"/>
      <c r="T2422" s="95"/>
      <c r="U2422" s="95"/>
      <c r="V2422" s="95"/>
      <c r="W2422" s="95"/>
      <c r="X2422" s="95"/>
      <c r="Y2422" s="95"/>
      <c r="Z2422" s="95"/>
      <c r="AA2422" s="95"/>
      <c r="AB2422" s="95"/>
      <c r="AC2422" s="95"/>
      <c r="AD2422" s="95"/>
      <c r="AE2422" s="95"/>
      <c r="AF2422" s="95"/>
      <c r="AG2422" s="95"/>
      <c r="AH2422" s="316"/>
    </row>
    <row r="2423" spans="4:34">
      <c r="D2423" s="95"/>
      <c r="E2423" s="198"/>
      <c r="F2423" s="95"/>
      <c r="G2423" s="95"/>
      <c r="H2423" s="95"/>
      <c r="I2423" s="95"/>
      <c r="J2423" s="95"/>
      <c r="K2423" s="95"/>
      <c r="L2423" s="95"/>
      <c r="M2423" s="95"/>
      <c r="N2423" s="95"/>
      <c r="O2423" s="95"/>
      <c r="P2423" s="95"/>
      <c r="Q2423" s="95"/>
      <c r="R2423" s="95"/>
      <c r="S2423" s="95"/>
      <c r="T2423" s="95"/>
      <c r="U2423" s="95"/>
      <c r="V2423" s="95"/>
      <c r="W2423" s="95"/>
      <c r="X2423" s="95"/>
      <c r="Y2423" s="95"/>
      <c r="Z2423" s="95"/>
      <c r="AA2423" s="95"/>
      <c r="AB2423" s="95"/>
      <c r="AC2423" s="95"/>
      <c r="AD2423" s="95"/>
      <c r="AE2423" s="95"/>
      <c r="AF2423" s="95"/>
      <c r="AG2423" s="95"/>
      <c r="AH2423" s="316"/>
    </row>
    <row r="2424" spans="4:34">
      <c r="D2424" s="95"/>
      <c r="E2424" s="198"/>
      <c r="F2424" s="95"/>
      <c r="G2424" s="95"/>
      <c r="H2424" s="95"/>
      <c r="I2424" s="95"/>
      <c r="J2424" s="95"/>
      <c r="K2424" s="95"/>
      <c r="L2424" s="95"/>
      <c r="M2424" s="95"/>
      <c r="N2424" s="95"/>
      <c r="O2424" s="95"/>
      <c r="P2424" s="95"/>
      <c r="Q2424" s="95"/>
      <c r="R2424" s="95"/>
      <c r="S2424" s="95"/>
      <c r="T2424" s="95"/>
      <c r="U2424" s="95"/>
      <c r="V2424" s="95"/>
      <c r="W2424" s="95"/>
      <c r="X2424" s="95"/>
      <c r="Y2424" s="95"/>
      <c r="Z2424" s="95"/>
      <c r="AA2424" s="95"/>
      <c r="AB2424" s="95"/>
      <c r="AC2424" s="95"/>
      <c r="AD2424" s="95"/>
      <c r="AE2424" s="95"/>
      <c r="AF2424" s="95"/>
      <c r="AG2424" s="95"/>
      <c r="AH2424" s="316"/>
    </row>
    <row r="2425" spans="4:34">
      <c r="D2425" s="95"/>
      <c r="E2425" s="198"/>
      <c r="F2425" s="95"/>
      <c r="G2425" s="95"/>
      <c r="H2425" s="95"/>
      <c r="I2425" s="95"/>
      <c r="J2425" s="95"/>
      <c r="K2425" s="95"/>
      <c r="L2425" s="95"/>
      <c r="M2425" s="95"/>
      <c r="N2425" s="95"/>
      <c r="O2425" s="95"/>
      <c r="P2425" s="95"/>
      <c r="Q2425" s="95"/>
      <c r="R2425" s="95"/>
      <c r="S2425" s="95"/>
      <c r="T2425" s="95"/>
      <c r="U2425" s="95"/>
      <c r="V2425" s="95"/>
      <c r="W2425" s="95"/>
      <c r="X2425" s="95"/>
      <c r="Y2425" s="95"/>
      <c r="Z2425" s="95"/>
      <c r="AA2425" s="95"/>
      <c r="AB2425" s="95"/>
      <c r="AC2425" s="95"/>
      <c r="AD2425" s="95"/>
      <c r="AE2425" s="95"/>
      <c r="AF2425" s="95"/>
      <c r="AG2425" s="95"/>
      <c r="AH2425" s="316"/>
    </row>
    <row r="2426" spans="4:34">
      <c r="D2426" s="95"/>
      <c r="E2426" s="198"/>
      <c r="F2426" s="95"/>
      <c r="G2426" s="95"/>
      <c r="H2426" s="95"/>
      <c r="I2426" s="95"/>
      <c r="J2426" s="95"/>
      <c r="K2426" s="95"/>
      <c r="L2426" s="95"/>
      <c r="M2426" s="95"/>
      <c r="N2426" s="95"/>
      <c r="O2426" s="95"/>
      <c r="P2426" s="95"/>
      <c r="Q2426" s="95"/>
      <c r="R2426" s="95"/>
      <c r="S2426" s="95"/>
      <c r="T2426" s="95"/>
      <c r="U2426" s="95"/>
      <c r="V2426" s="95"/>
      <c r="W2426" s="95"/>
      <c r="X2426" s="95"/>
      <c r="Y2426" s="95"/>
      <c r="Z2426" s="95"/>
      <c r="AA2426" s="95"/>
      <c r="AB2426" s="95"/>
      <c r="AC2426" s="95"/>
      <c r="AD2426" s="95"/>
      <c r="AE2426" s="95"/>
      <c r="AF2426" s="95"/>
      <c r="AG2426" s="95"/>
      <c r="AH2426" s="316"/>
    </row>
    <row r="2427" spans="4:34">
      <c r="D2427" s="95"/>
      <c r="E2427" s="198"/>
      <c r="F2427" s="95"/>
      <c r="G2427" s="95"/>
      <c r="H2427" s="95"/>
      <c r="I2427" s="95"/>
      <c r="J2427" s="95"/>
      <c r="K2427" s="95"/>
      <c r="L2427" s="95"/>
      <c r="M2427" s="95"/>
      <c r="N2427" s="95"/>
      <c r="O2427" s="95"/>
      <c r="P2427" s="95"/>
      <c r="Q2427" s="95"/>
      <c r="R2427" s="95"/>
      <c r="S2427" s="95"/>
      <c r="T2427" s="95"/>
      <c r="U2427" s="95"/>
      <c r="V2427" s="95"/>
      <c r="W2427" s="95"/>
      <c r="X2427" s="95"/>
      <c r="Y2427" s="95"/>
      <c r="Z2427" s="95"/>
      <c r="AA2427" s="95"/>
      <c r="AB2427" s="95"/>
      <c r="AC2427" s="95"/>
      <c r="AD2427" s="95"/>
      <c r="AE2427" s="95"/>
      <c r="AF2427" s="95"/>
      <c r="AG2427" s="95"/>
      <c r="AH2427" s="316"/>
    </row>
    <row r="2428" spans="4:34">
      <c r="D2428" s="95"/>
      <c r="E2428" s="198"/>
      <c r="F2428" s="95"/>
      <c r="G2428" s="95"/>
      <c r="H2428" s="95"/>
      <c r="I2428" s="95"/>
      <c r="J2428" s="95"/>
      <c r="K2428" s="95"/>
      <c r="L2428" s="95"/>
      <c r="M2428" s="95"/>
      <c r="N2428" s="95"/>
      <c r="O2428" s="95"/>
      <c r="P2428" s="95"/>
      <c r="Q2428" s="95"/>
      <c r="R2428" s="95"/>
      <c r="S2428" s="95"/>
      <c r="T2428" s="95"/>
      <c r="U2428" s="95"/>
      <c r="V2428" s="95"/>
      <c r="W2428" s="95"/>
      <c r="X2428" s="95"/>
      <c r="Y2428" s="95"/>
      <c r="Z2428" s="95"/>
      <c r="AA2428" s="95"/>
      <c r="AB2428" s="95"/>
      <c r="AC2428" s="95"/>
      <c r="AD2428" s="95"/>
      <c r="AE2428" s="95"/>
      <c r="AF2428" s="95"/>
      <c r="AG2428" s="95"/>
      <c r="AH2428" s="316"/>
    </row>
    <row r="2429" spans="4:34">
      <c r="D2429" s="95"/>
      <c r="E2429" s="198"/>
      <c r="F2429" s="95"/>
      <c r="G2429" s="95"/>
      <c r="H2429" s="95"/>
      <c r="I2429" s="95"/>
      <c r="J2429" s="95"/>
      <c r="K2429" s="95"/>
      <c r="L2429" s="95"/>
      <c r="M2429" s="95"/>
      <c r="N2429" s="95"/>
      <c r="O2429" s="95"/>
      <c r="P2429" s="95"/>
      <c r="Q2429" s="95"/>
      <c r="R2429" s="95"/>
      <c r="S2429" s="95"/>
      <c r="T2429" s="95"/>
      <c r="U2429" s="95"/>
      <c r="V2429" s="95"/>
      <c r="W2429" s="95"/>
      <c r="X2429" s="95"/>
      <c r="Y2429" s="95"/>
      <c r="Z2429" s="95"/>
      <c r="AA2429" s="95"/>
      <c r="AB2429" s="95"/>
      <c r="AC2429" s="95"/>
      <c r="AD2429" s="95"/>
      <c r="AE2429" s="95"/>
      <c r="AF2429" s="95"/>
      <c r="AG2429" s="95"/>
      <c r="AH2429" s="316"/>
    </row>
    <row r="2430" spans="4:34">
      <c r="D2430" s="95"/>
      <c r="E2430" s="198"/>
      <c r="F2430" s="95"/>
      <c r="G2430" s="95"/>
      <c r="H2430" s="95"/>
      <c r="I2430" s="95"/>
      <c r="J2430" s="95"/>
      <c r="K2430" s="95"/>
      <c r="L2430" s="95"/>
      <c r="M2430" s="95"/>
      <c r="N2430" s="95"/>
      <c r="O2430" s="95"/>
      <c r="P2430" s="95"/>
      <c r="Q2430" s="95"/>
      <c r="R2430" s="95"/>
      <c r="S2430" s="95"/>
      <c r="T2430" s="95"/>
      <c r="U2430" s="95"/>
      <c r="V2430" s="95"/>
      <c r="W2430" s="95"/>
      <c r="X2430" s="95"/>
      <c r="Y2430" s="95"/>
      <c r="Z2430" s="95"/>
      <c r="AA2430" s="95"/>
      <c r="AB2430" s="95"/>
      <c r="AC2430" s="95"/>
      <c r="AD2430" s="95"/>
      <c r="AE2430" s="95"/>
      <c r="AF2430" s="95"/>
      <c r="AG2430" s="95"/>
      <c r="AH2430" s="316"/>
    </row>
    <row r="2431" spans="4:34">
      <c r="D2431" s="95"/>
      <c r="E2431" s="198"/>
      <c r="F2431" s="95"/>
      <c r="G2431" s="95"/>
      <c r="H2431" s="95"/>
      <c r="I2431" s="95"/>
      <c r="J2431" s="95"/>
      <c r="K2431" s="95"/>
      <c r="L2431" s="95"/>
      <c r="M2431" s="95"/>
      <c r="N2431" s="95"/>
      <c r="O2431" s="95"/>
      <c r="P2431" s="95"/>
      <c r="Q2431" s="95"/>
      <c r="R2431" s="95"/>
      <c r="S2431" s="95"/>
      <c r="T2431" s="95"/>
      <c r="U2431" s="95"/>
      <c r="V2431" s="95"/>
      <c r="W2431" s="95"/>
      <c r="X2431" s="95"/>
      <c r="Y2431" s="95"/>
      <c r="Z2431" s="95"/>
      <c r="AA2431" s="95"/>
      <c r="AB2431" s="95"/>
      <c r="AC2431" s="95"/>
      <c r="AD2431" s="95"/>
      <c r="AE2431" s="95"/>
      <c r="AF2431" s="95"/>
      <c r="AG2431" s="95"/>
      <c r="AH2431" s="316"/>
    </row>
    <row r="2432" spans="4:34">
      <c r="D2432" s="95"/>
      <c r="E2432" s="198"/>
      <c r="F2432" s="95"/>
      <c r="G2432" s="95"/>
      <c r="H2432" s="95"/>
      <c r="I2432" s="95"/>
      <c r="J2432" s="95"/>
      <c r="K2432" s="95"/>
      <c r="L2432" s="95"/>
      <c r="M2432" s="95"/>
      <c r="N2432" s="95"/>
      <c r="O2432" s="95"/>
      <c r="P2432" s="95"/>
      <c r="Q2432" s="95"/>
      <c r="R2432" s="95"/>
      <c r="S2432" s="95"/>
      <c r="T2432" s="95"/>
      <c r="U2432" s="95"/>
      <c r="V2432" s="95"/>
      <c r="W2432" s="95"/>
      <c r="X2432" s="95"/>
      <c r="Y2432" s="95"/>
      <c r="Z2432" s="95"/>
      <c r="AA2432" s="95"/>
      <c r="AB2432" s="95"/>
      <c r="AC2432" s="95"/>
      <c r="AD2432" s="95"/>
      <c r="AE2432" s="95"/>
      <c r="AF2432" s="95"/>
      <c r="AG2432" s="95"/>
      <c r="AH2432" s="316"/>
    </row>
    <row r="2433" spans="4:34">
      <c r="D2433" s="95"/>
      <c r="E2433" s="198"/>
      <c r="F2433" s="95"/>
      <c r="G2433" s="95"/>
      <c r="H2433" s="95"/>
      <c r="I2433" s="95"/>
      <c r="J2433" s="95"/>
      <c r="K2433" s="95"/>
      <c r="L2433" s="95"/>
      <c r="M2433" s="95"/>
      <c r="N2433" s="95"/>
      <c r="O2433" s="95"/>
      <c r="P2433" s="95"/>
      <c r="Q2433" s="95"/>
      <c r="R2433" s="95"/>
      <c r="S2433" s="95"/>
      <c r="T2433" s="95"/>
      <c r="U2433" s="95"/>
      <c r="V2433" s="95"/>
      <c r="W2433" s="95"/>
      <c r="X2433" s="95"/>
      <c r="Y2433" s="95"/>
      <c r="Z2433" s="95"/>
      <c r="AA2433" s="95"/>
      <c r="AB2433" s="95"/>
      <c r="AC2433" s="95"/>
      <c r="AD2433" s="95"/>
      <c r="AE2433" s="95"/>
      <c r="AF2433" s="95"/>
      <c r="AG2433" s="95"/>
      <c r="AH2433" s="316"/>
    </row>
    <row r="2434" spans="4:34">
      <c r="D2434" s="95"/>
      <c r="E2434" s="198"/>
      <c r="F2434" s="95"/>
      <c r="G2434" s="95"/>
      <c r="H2434" s="95"/>
      <c r="I2434" s="95"/>
      <c r="J2434" s="95"/>
      <c r="K2434" s="95"/>
      <c r="L2434" s="95"/>
      <c r="M2434" s="95"/>
      <c r="N2434" s="95"/>
      <c r="O2434" s="95"/>
      <c r="P2434" s="95"/>
      <c r="Q2434" s="95"/>
      <c r="R2434" s="95"/>
      <c r="S2434" s="95"/>
      <c r="T2434" s="95"/>
      <c r="U2434" s="95"/>
      <c r="V2434" s="95"/>
      <c r="W2434" s="95"/>
      <c r="X2434" s="95"/>
      <c r="Y2434" s="95"/>
      <c r="Z2434" s="95"/>
      <c r="AA2434" s="95"/>
      <c r="AB2434" s="95"/>
      <c r="AC2434" s="95"/>
      <c r="AD2434" s="95"/>
      <c r="AE2434" s="95"/>
      <c r="AF2434" s="95"/>
      <c r="AG2434" s="95"/>
      <c r="AH2434" s="316"/>
    </row>
    <row r="2435" spans="4:34">
      <c r="D2435" s="95"/>
      <c r="E2435" s="198"/>
      <c r="F2435" s="95"/>
      <c r="G2435" s="95"/>
      <c r="H2435" s="95"/>
      <c r="I2435" s="95"/>
      <c r="J2435" s="95"/>
      <c r="K2435" s="95"/>
      <c r="L2435" s="95"/>
      <c r="M2435" s="95"/>
      <c r="N2435" s="95"/>
      <c r="O2435" s="95"/>
      <c r="P2435" s="95"/>
      <c r="Q2435" s="95"/>
      <c r="R2435" s="95"/>
      <c r="S2435" s="95"/>
      <c r="T2435" s="95"/>
      <c r="U2435" s="95"/>
      <c r="V2435" s="95"/>
      <c r="W2435" s="95"/>
      <c r="X2435" s="95"/>
      <c r="Y2435" s="95"/>
      <c r="Z2435" s="95"/>
      <c r="AA2435" s="95"/>
      <c r="AB2435" s="95"/>
      <c r="AC2435" s="95"/>
      <c r="AD2435" s="95"/>
      <c r="AE2435" s="95"/>
      <c r="AF2435" s="95"/>
      <c r="AG2435" s="95"/>
      <c r="AH2435" s="316"/>
    </row>
    <row r="2436" spans="4:34">
      <c r="D2436" s="95"/>
      <c r="E2436" s="198"/>
      <c r="F2436" s="95"/>
      <c r="G2436" s="95"/>
      <c r="H2436" s="95"/>
      <c r="I2436" s="95"/>
      <c r="J2436" s="95"/>
      <c r="K2436" s="95"/>
      <c r="L2436" s="95"/>
      <c r="M2436" s="95"/>
      <c r="N2436" s="95"/>
      <c r="O2436" s="95"/>
      <c r="P2436" s="95"/>
      <c r="Q2436" s="95"/>
      <c r="R2436" s="95"/>
      <c r="S2436" s="95"/>
      <c r="T2436" s="95"/>
      <c r="U2436" s="95"/>
      <c r="V2436" s="95"/>
      <c r="W2436" s="95"/>
      <c r="X2436" s="95"/>
      <c r="Y2436" s="95"/>
      <c r="Z2436" s="95"/>
      <c r="AA2436" s="95"/>
      <c r="AB2436" s="95"/>
      <c r="AC2436" s="95"/>
      <c r="AD2436" s="95"/>
      <c r="AE2436" s="95"/>
      <c r="AF2436" s="95"/>
      <c r="AG2436" s="95"/>
      <c r="AH2436" s="316"/>
    </row>
    <row r="2437" spans="4:34">
      <c r="D2437" s="95"/>
      <c r="E2437" s="198"/>
      <c r="F2437" s="95"/>
      <c r="G2437" s="95"/>
      <c r="H2437" s="95"/>
      <c r="I2437" s="95"/>
      <c r="J2437" s="95"/>
      <c r="K2437" s="95"/>
      <c r="L2437" s="95"/>
      <c r="M2437" s="95"/>
      <c r="N2437" s="95"/>
      <c r="O2437" s="95"/>
      <c r="P2437" s="95"/>
      <c r="Q2437" s="95"/>
      <c r="R2437" s="95"/>
      <c r="S2437" s="95"/>
      <c r="T2437" s="95"/>
      <c r="U2437" s="95"/>
      <c r="V2437" s="95"/>
      <c r="W2437" s="95"/>
      <c r="X2437" s="95"/>
      <c r="Y2437" s="95"/>
      <c r="Z2437" s="95"/>
      <c r="AA2437" s="95"/>
      <c r="AB2437" s="95"/>
      <c r="AC2437" s="95"/>
      <c r="AD2437" s="95"/>
      <c r="AE2437" s="95"/>
      <c r="AF2437" s="95"/>
      <c r="AG2437" s="95"/>
      <c r="AH2437" s="316"/>
    </row>
    <row r="2438" spans="4:34">
      <c r="D2438" s="95"/>
      <c r="E2438" s="198"/>
      <c r="F2438" s="95"/>
      <c r="G2438" s="95"/>
      <c r="H2438" s="95"/>
      <c r="I2438" s="95"/>
      <c r="J2438" s="95"/>
      <c r="K2438" s="95"/>
      <c r="L2438" s="95"/>
      <c r="M2438" s="95"/>
      <c r="N2438" s="95"/>
      <c r="O2438" s="95"/>
      <c r="P2438" s="95"/>
      <c r="Q2438" s="95"/>
      <c r="R2438" s="95"/>
      <c r="S2438" s="95"/>
      <c r="T2438" s="95"/>
      <c r="U2438" s="95"/>
      <c r="V2438" s="95"/>
      <c r="W2438" s="95"/>
      <c r="X2438" s="95"/>
      <c r="Y2438" s="95"/>
      <c r="Z2438" s="95"/>
      <c r="AA2438" s="95"/>
      <c r="AB2438" s="95"/>
      <c r="AC2438" s="95"/>
      <c r="AD2438" s="95"/>
      <c r="AE2438" s="95"/>
      <c r="AF2438" s="95"/>
      <c r="AG2438" s="95"/>
      <c r="AH2438" s="316"/>
    </row>
    <row r="2439" spans="4:34">
      <c r="D2439" s="95"/>
      <c r="E2439" s="198"/>
      <c r="F2439" s="95"/>
      <c r="G2439" s="95"/>
      <c r="H2439" s="95"/>
      <c r="I2439" s="95"/>
      <c r="J2439" s="95"/>
      <c r="K2439" s="95"/>
      <c r="L2439" s="95"/>
      <c r="M2439" s="95"/>
      <c r="N2439" s="95"/>
      <c r="O2439" s="95"/>
      <c r="P2439" s="95"/>
      <c r="Q2439" s="95"/>
      <c r="R2439" s="95"/>
      <c r="S2439" s="95"/>
      <c r="T2439" s="95"/>
      <c r="U2439" s="95"/>
      <c r="V2439" s="95"/>
      <c r="W2439" s="95"/>
      <c r="X2439" s="95"/>
      <c r="Y2439" s="95"/>
      <c r="Z2439" s="95"/>
      <c r="AA2439" s="95"/>
      <c r="AB2439" s="95"/>
      <c r="AC2439" s="95"/>
      <c r="AD2439" s="95"/>
      <c r="AE2439" s="95"/>
      <c r="AF2439" s="95"/>
      <c r="AG2439" s="95"/>
      <c r="AH2439" s="316"/>
    </row>
    <row r="2440" spans="4:34">
      <c r="D2440" s="95"/>
      <c r="E2440" s="198"/>
      <c r="F2440" s="95"/>
      <c r="G2440" s="95"/>
      <c r="H2440" s="95"/>
      <c r="I2440" s="95"/>
      <c r="J2440" s="95"/>
      <c r="K2440" s="95"/>
      <c r="L2440" s="95"/>
      <c r="M2440" s="95"/>
      <c r="N2440" s="95"/>
      <c r="O2440" s="95"/>
      <c r="P2440" s="95"/>
      <c r="Q2440" s="95"/>
      <c r="R2440" s="95"/>
      <c r="S2440" s="95"/>
      <c r="T2440" s="95"/>
      <c r="U2440" s="95"/>
      <c r="V2440" s="95"/>
      <c r="W2440" s="95"/>
      <c r="X2440" s="95"/>
      <c r="Y2440" s="95"/>
      <c r="Z2440" s="95"/>
      <c r="AA2440" s="95"/>
      <c r="AB2440" s="95"/>
      <c r="AC2440" s="95"/>
      <c r="AD2440" s="95"/>
      <c r="AE2440" s="95"/>
      <c r="AF2440" s="95"/>
      <c r="AG2440" s="95"/>
      <c r="AH2440" s="316"/>
    </row>
    <row r="2441" spans="4:34">
      <c r="D2441" s="95"/>
      <c r="E2441" s="198"/>
      <c r="F2441" s="95"/>
      <c r="G2441" s="95"/>
      <c r="H2441" s="95"/>
      <c r="I2441" s="95"/>
      <c r="J2441" s="95"/>
      <c r="K2441" s="95"/>
      <c r="L2441" s="95"/>
      <c r="M2441" s="95"/>
      <c r="N2441" s="95"/>
      <c r="O2441" s="95"/>
      <c r="P2441" s="95"/>
      <c r="Q2441" s="95"/>
      <c r="R2441" s="95"/>
      <c r="S2441" s="95"/>
      <c r="T2441" s="95"/>
      <c r="U2441" s="95"/>
      <c r="V2441" s="95"/>
      <c r="W2441" s="95"/>
      <c r="X2441" s="95"/>
      <c r="Y2441" s="95"/>
      <c r="Z2441" s="95"/>
      <c r="AA2441" s="95"/>
      <c r="AB2441" s="95"/>
      <c r="AC2441" s="95"/>
      <c r="AD2441" s="95"/>
      <c r="AE2441" s="95"/>
      <c r="AF2441" s="95"/>
      <c r="AG2441" s="95"/>
      <c r="AH2441" s="316"/>
    </row>
    <row r="2442" spans="4:34">
      <c r="D2442" s="95"/>
      <c r="E2442" s="198"/>
      <c r="F2442" s="95"/>
      <c r="G2442" s="95"/>
      <c r="H2442" s="95"/>
      <c r="I2442" s="95"/>
      <c r="J2442" s="95"/>
      <c r="K2442" s="95"/>
      <c r="L2442" s="95"/>
      <c r="M2442" s="95"/>
      <c r="N2442" s="95"/>
      <c r="O2442" s="95"/>
      <c r="P2442" s="95"/>
      <c r="Q2442" s="95"/>
      <c r="R2442" s="95"/>
      <c r="S2442" s="95"/>
      <c r="T2442" s="95"/>
      <c r="U2442" s="95"/>
      <c r="V2442" s="95"/>
      <c r="W2442" s="95"/>
      <c r="X2442" s="95"/>
      <c r="Y2442" s="95"/>
      <c r="Z2442" s="95"/>
      <c r="AA2442" s="95"/>
      <c r="AB2442" s="95"/>
      <c r="AC2442" s="95"/>
      <c r="AD2442" s="95"/>
      <c r="AE2442" s="95"/>
      <c r="AF2442" s="95"/>
      <c r="AG2442" s="95"/>
      <c r="AH2442" s="316"/>
    </row>
    <row r="2443" spans="4:34">
      <c r="D2443" s="95"/>
      <c r="E2443" s="198"/>
      <c r="F2443" s="95"/>
      <c r="G2443" s="95"/>
      <c r="H2443" s="95"/>
      <c r="I2443" s="95"/>
      <c r="J2443" s="95"/>
      <c r="K2443" s="95"/>
      <c r="L2443" s="95"/>
      <c r="M2443" s="95"/>
      <c r="N2443" s="95"/>
      <c r="O2443" s="95"/>
      <c r="P2443" s="95"/>
      <c r="Q2443" s="95"/>
      <c r="R2443" s="95"/>
      <c r="S2443" s="95"/>
      <c r="T2443" s="95"/>
      <c r="U2443" s="95"/>
      <c r="V2443" s="95"/>
      <c r="W2443" s="95"/>
      <c r="X2443" s="95"/>
      <c r="Y2443" s="95"/>
      <c r="Z2443" s="95"/>
      <c r="AA2443" s="95"/>
      <c r="AB2443" s="95"/>
      <c r="AC2443" s="95"/>
      <c r="AD2443" s="95"/>
      <c r="AE2443" s="95"/>
      <c r="AF2443" s="95"/>
      <c r="AG2443" s="95"/>
      <c r="AH2443" s="316"/>
    </row>
    <row r="2444" spans="4:34">
      <c r="D2444" s="95"/>
      <c r="E2444" s="198"/>
      <c r="F2444" s="95"/>
      <c r="G2444" s="95"/>
      <c r="H2444" s="95"/>
      <c r="I2444" s="95"/>
      <c r="J2444" s="95"/>
      <c r="K2444" s="95"/>
      <c r="L2444" s="95"/>
      <c r="M2444" s="95"/>
      <c r="N2444" s="95"/>
      <c r="O2444" s="95"/>
      <c r="P2444" s="95"/>
      <c r="Q2444" s="95"/>
      <c r="R2444" s="95"/>
      <c r="S2444" s="95"/>
      <c r="T2444" s="95"/>
      <c r="U2444" s="95"/>
      <c r="V2444" s="95"/>
      <c r="W2444" s="95"/>
      <c r="X2444" s="95"/>
      <c r="Y2444" s="95"/>
      <c r="Z2444" s="95"/>
      <c r="AA2444" s="95"/>
      <c r="AB2444" s="95"/>
      <c r="AC2444" s="95"/>
      <c r="AD2444" s="95"/>
      <c r="AE2444" s="95"/>
      <c r="AF2444" s="95"/>
      <c r="AG2444" s="95"/>
      <c r="AH2444" s="316"/>
    </row>
    <row r="2445" spans="4:34">
      <c r="D2445" s="95"/>
      <c r="E2445" s="198"/>
      <c r="F2445" s="95"/>
      <c r="G2445" s="95"/>
      <c r="H2445" s="95"/>
      <c r="I2445" s="95"/>
      <c r="J2445" s="95"/>
      <c r="K2445" s="95"/>
      <c r="L2445" s="95"/>
      <c r="M2445" s="95"/>
      <c r="N2445" s="95"/>
      <c r="O2445" s="95"/>
      <c r="P2445" s="95"/>
      <c r="Q2445" s="95"/>
      <c r="R2445" s="95"/>
      <c r="S2445" s="95"/>
      <c r="T2445" s="95"/>
      <c r="U2445" s="95"/>
      <c r="V2445" s="95"/>
      <c r="W2445" s="95"/>
      <c r="X2445" s="95"/>
      <c r="Y2445" s="95"/>
      <c r="Z2445" s="95"/>
      <c r="AA2445" s="95"/>
      <c r="AB2445" s="95"/>
      <c r="AC2445" s="95"/>
      <c r="AD2445" s="95"/>
      <c r="AE2445" s="95"/>
      <c r="AF2445" s="95"/>
      <c r="AG2445" s="95"/>
      <c r="AH2445" s="316"/>
    </row>
    <row r="2446" spans="4:34">
      <c r="D2446" s="95"/>
      <c r="E2446" s="198"/>
      <c r="F2446" s="95"/>
      <c r="G2446" s="95"/>
      <c r="H2446" s="95"/>
      <c r="I2446" s="95"/>
      <c r="J2446" s="95"/>
      <c r="K2446" s="95"/>
      <c r="L2446" s="95"/>
      <c r="M2446" s="95"/>
      <c r="N2446" s="95"/>
      <c r="O2446" s="95"/>
      <c r="P2446" s="95"/>
      <c r="Q2446" s="95"/>
      <c r="R2446" s="95"/>
      <c r="S2446" s="95"/>
      <c r="T2446" s="95"/>
      <c r="U2446" s="95"/>
      <c r="V2446" s="95"/>
      <c r="W2446" s="95"/>
      <c r="X2446" s="95"/>
      <c r="Y2446" s="95"/>
      <c r="Z2446" s="95"/>
      <c r="AA2446" s="95"/>
      <c r="AB2446" s="95"/>
      <c r="AC2446" s="95"/>
      <c r="AD2446" s="95"/>
      <c r="AE2446" s="95"/>
      <c r="AF2446" s="95"/>
      <c r="AG2446" s="95"/>
      <c r="AH2446" s="316"/>
    </row>
    <row r="2447" spans="4:34">
      <c r="D2447" s="95"/>
      <c r="E2447" s="198"/>
      <c r="F2447" s="95"/>
      <c r="G2447" s="95"/>
      <c r="H2447" s="95"/>
      <c r="I2447" s="95"/>
      <c r="J2447" s="95"/>
      <c r="K2447" s="95"/>
      <c r="L2447" s="95"/>
      <c r="M2447" s="95"/>
      <c r="N2447" s="95"/>
      <c r="O2447" s="95"/>
      <c r="P2447" s="95"/>
      <c r="Q2447" s="95"/>
      <c r="R2447" s="95"/>
      <c r="S2447" s="95"/>
      <c r="T2447" s="95"/>
      <c r="U2447" s="95"/>
      <c r="V2447" s="95"/>
      <c r="W2447" s="95"/>
      <c r="X2447" s="95"/>
      <c r="Y2447" s="95"/>
      <c r="Z2447" s="95"/>
      <c r="AA2447" s="95"/>
      <c r="AB2447" s="95"/>
      <c r="AC2447" s="95"/>
      <c r="AD2447" s="95"/>
      <c r="AE2447" s="95"/>
      <c r="AF2447" s="95"/>
      <c r="AG2447" s="95"/>
      <c r="AH2447" s="316"/>
    </row>
    <row r="2448" spans="4:34">
      <c r="D2448" s="95"/>
      <c r="E2448" s="198"/>
      <c r="F2448" s="95"/>
      <c r="G2448" s="95"/>
      <c r="H2448" s="95"/>
      <c r="I2448" s="95"/>
      <c r="J2448" s="95"/>
      <c r="K2448" s="95"/>
      <c r="L2448" s="95"/>
      <c r="M2448" s="95"/>
      <c r="N2448" s="95"/>
      <c r="O2448" s="95"/>
      <c r="P2448" s="95"/>
      <c r="Q2448" s="95"/>
      <c r="R2448" s="95"/>
      <c r="S2448" s="95"/>
      <c r="T2448" s="95"/>
      <c r="U2448" s="95"/>
      <c r="V2448" s="95"/>
      <c r="W2448" s="95"/>
      <c r="X2448" s="95"/>
      <c r="Y2448" s="95"/>
      <c r="Z2448" s="95"/>
      <c r="AA2448" s="95"/>
      <c r="AB2448" s="95"/>
      <c r="AC2448" s="95"/>
      <c r="AD2448" s="95"/>
      <c r="AE2448" s="95"/>
      <c r="AF2448" s="95"/>
      <c r="AG2448" s="95"/>
      <c r="AH2448" s="316"/>
    </row>
    <row r="2449" spans="4:34">
      <c r="D2449" s="95"/>
      <c r="E2449" s="198"/>
      <c r="F2449" s="95"/>
      <c r="G2449" s="95"/>
      <c r="H2449" s="95"/>
      <c r="I2449" s="95"/>
      <c r="J2449" s="95"/>
      <c r="K2449" s="95"/>
      <c r="L2449" s="95"/>
      <c r="M2449" s="95"/>
      <c r="N2449" s="95"/>
      <c r="O2449" s="95"/>
      <c r="P2449" s="95"/>
      <c r="Q2449" s="95"/>
      <c r="R2449" s="95"/>
      <c r="S2449" s="95"/>
      <c r="T2449" s="95"/>
      <c r="U2449" s="95"/>
      <c r="V2449" s="95"/>
      <c r="W2449" s="95"/>
      <c r="X2449" s="95"/>
      <c r="Y2449" s="95"/>
      <c r="Z2449" s="95"/>
      <c r="AA2449" s="95"/>
      <c r="AB2449" s="95"/>
      <c r="AC2449" s="95"/>
      <c r="AD2449" s="95"/>
      <c r="AE2449" s="95"/>
      <c r="AF2449" s="95"/>
      <c r="AG2449" s="95"/>
      <c r="AH2449" s="316"/>
    </row>
    <row r="2450" spans="4:34">
      <c r="D2450" s="95"/>
      <c r="E2450" s="198"/>
      <c r="F2450" s="95"/>
      <c r="G2450" s="95"/>
      <c r="H2450" s="95"/>
      <c r="I2450" s="95"/>
      <c r="J2450" s="95"/>
      <c r="K2450" s="95"/>
      <c r="L2450" s="95"/>
      <c r="M2450" s="95"/>
      <c r="N2450" s="95"/>
      <c r="O2450" s="95"/>
      <c r="P2450" s="95"/>
      <c r="Q2450" s="95"/>
      <c r="R2450" s="95"/>
      <c r="S2450" s="95"/>
      <c r="T2450" s="95"/>
      <c r="U2450" s="95"/>
      <c r="V2450" s="95"/>
      <c r="W2450" s="95"/>
      <c r="X2450" s="95"/>
      <c r="Y2450" s="95"/>
      <c r="Z2450" s="95"/>
      <c r="AA2450" s="95"/>
      <c r="AB2450" s="95"/>
      <c r="AC2450" s="95"/>
      <c r="AD2450" s="95"/>
      <c r="AE2450" s="95"/>
      <c r="AF2450" s="95"/>
      <c r="AG2450" s="95"/>
      <c r="AH2450" s="316"/>
    </row>
    <row r="2451" spans="4:34">
      <c r="D2451" s="95"/>
      <c r="E2451" s="198"/>
      <c r="F2451" s="95"/>
      <c r="G2451" s="95"/>
      <c r="H2451" s="95"/>
      <c r="I2451" s="95"/>
      <c r="J2451" s="95"/>
      <c r="K2451" s="95"/>
      <c r="L2451" s="95"/>
      <c r="M2451" s="95"/>
      <c r="N2451" s="95"/>
      <c r="O2451" s="95"/>
      <c r="P2451" s="95"/>
      <c r="Q2451" s="95"/>
      <c r="R2451" s="95"/>
      <c r="S2451" s="95"/>
      <c r="T2451" s="95"/>
      <c r="U2451" s="95"/>
      <c r="V2451" s="95"/>
      <c r="W2451" s="95"/>
      <c r="X2451" s="95"/>
      <c r="Y2451" s="95"/>
      <c r="Z2451" s="95"/>
      <c r="AA2451" s="95"/>
      <c r="AB2451" s="95"/>
      <c r="AC2451" s="95"/>
      <c r="AD2451" s="95"/>
      <c r="AE2451" s="95"/>
      <c r="AF2451" s="95"/>
      <c r="AG2451" s="95"/>
      <c r="AH2451" s="316"/>
    </row>
    <row r="2452" spans="4:34">
      <c r="D2452" s="95"/>
      <c r="E2452" s="198"/>
      <c r="F2452" s="95"/>
      <c r="G2452" s="95"/>
      <c r="H2452" s="95"/>
      <c r="I2452" s="95"/>
      <c r="J2452" s="95"/>
      <c r="K2452" s="95"/>
      <c r="L2452" s="95"/>
      <c r="M2452" s="95"/>
      <c r="N2452" s="95"/>
      <c r="O2452" s="95"/>
      <c r="P2452" s="95"/>
      <c r="Q2452" s="95"/>
      <c r="R2452" s="95"/>
      <c r="S2452" s="95"/>
      <c r="T2452" s="95"/>
      <c r="U2452" s="95"/>
      <c r="V2452" s="95"/>
      <c r="W2452" s="95"/>
      <c r="X2452" s="95"/>
      <c r="Y2452" s="95"/>
      <c r="Z2452" s="95"/>
      <c r="AA2452" s="95"/>
      <c r="AB2452" s="95"/>
      <c r="AC2452" s="95"/>
      <c r="AD2452" s="95"/>
      <c r="AE2452" s="95"/>
      <c r="AF2452" s="95"/>
      <c r="AG2452" s="95"/>
      <c r="AH2452" s="316"/>
    </row>
    <row r="2453" spans="4:34">
      <c r="D2453" s="95"/>
      <c r="E2453" s="198"/>
      <c r="F2453" s="95"/>
      <c r="G2453" s="95"/>
      <c r="H2453" s="95"/>
      <c r="I2453" s="95"/>
      <c r="J2453" s="95"/>
      <c r="K2453" s="95"/>
      <c r="L2453" s="95"/>
      <c r="M2453" s="95"/>
      <c r="N2453" s="95"/>
      <c r="O2453" s="95"/>
      <c r="P2453" s="95"/>
      <c r="Q2453" s="95"/>
      <c r="R2453" s="95"/>
      <c r="S2453" s="95"/>
      <c r="T2453" s="95"/>
      <c r="U2453" s="95"/>
      <c r="V2453" s="95"/>
      <c r="W2453" s="95"/>
      <c r="X2453" s="95"/>
      <c r="Y2453" s="95"/>
      <c r="Z2453" s="95"/>
      <c r="AA2453" s="95"/>
      <c r="AB2453" s="95"/>
      <c r="AC2453" s="95"/>
      <c r="AD2453" s="95"/>
      <c r="AE2453" s="95"/>
      <c r="AF2453" s="95"/>
      <c r="AG2453" s="95"/>
      <c r="AH2453" s="316"/>
    </row>
    <row r="2454" spans="4:34">
      <c r="D2454" s="95"/>
      <c r="E2454" s="198"/>
      <c r="F2454" s="95"/>
      <c r="G2454" s="95"/>
      <c r="H2454" s="95"/>
      <c r="I2454" s="95"/>
      <c r="J2454" s="95"/>
      <c r="K2454" s="95"/>
      <c r="L2454" s="95"/>
      <c r="M2454" s="95"/>
      <c r="N2454" s="95"/>
      <c r="O2454" s="95"/>
      <c r="P2454" s="95"/>
      <c r="Q2454" s="95"/>
      <c r="R2454" s="95"/>
      <c r="S2454" s="95"/>
      <c r="T2454" s="95"/>
      <c r="U2454" s="95"/>
      <c r="V2454" s="95"/>
      <c r="W2454" s="95"/>
      <c r="X2454" s="95"/>
      <c r="Y2454" s="95"/>
      <c r="Z2454" s="95"/>
      <c r="AA2454" s="95"/>
      <c r="AB2454" s="95"/>
      <c r="AC2454" s="95"/>
      <c r="AD2454" s="95"/>
      <c r="AE2454" s="95"/>
      <c r="AF2454" s="95"/>
      <c r="AG2454" s="95"/>
      <c r="AH2454" s="316"/>
    </row>
    <row r="2455" spans="4:34">
      <c r="D2455" s="95"/>
      <c r="E2455" s="198"/>
      <c r="F2455" s="95"/>
      <c r="G2455" s="95"/>
      <c r="H2455" s="95"/>
      <c r="I2455" s="95"/>
      <c r="J2455" s="95"/>
      <c r="K2455" s="95"/>
      <c r="L2455" s="95"/>
      <c r="M2455" s="95"/>
      <c r="N2455" s="95"/>
      <c r="O2455" s="95"/>
      <c r="P2455" s="95"/>
      <c r="Q2455" s="95"/>
      <c r="R2455" s="95"/>
      <c r="S2455" s="95"/>
      <c r="T2455" s="95"/>
      <c r="U2455" s="95"/>
      <c r="V2455" s="95"/>
      <c r="W2455" s="95"/>
      <c r="X2455" s="95"/>
      <c r="Y2455" s="95"/>
      <c r="Z2455" s="95"/>
      <c r="AA2455" s="95"/>
      <c r="AB2455" s="95"/>
      <c r="AC2455" s="95"/>
      <c r="AD2455" s="95"/>
      <c r="AE2455" s="95"/>
      <c r="AF2455" s="95"/>
      <c r="AG2455" s="95"/>
      <c r="AH2455" s="316"/>
    </row>
    <row r="2456" spans="4:34">
      <c r="D2456" s="95"/>
      <c r="E2456" s="198"/>
      <c r="F2456" s="95"/>
      <c r="G2456" s="95"/>
      <c r="H2456" s="95"/>
      <c r="I2456" s="95"/>
      <c r="J2456" s="95"/>
      <c r="K2456" s="95"/>
      <c r="L2456" s="95"/>
      <c r="M2456" s="95"/>
      <c r="N2456" s="95"/>
      <c r="O2456" s="95"/>
      <c r="P2456" s="95"/>
      <c r="Q2456" s="95"/>
      <c r="R2456" s="95"/>
      <c r="S2456" s="95"/>
      <c r="T2456" s="95"/>
      <c r="U2456" s="95"/>
      <c r="V2456" s="95"/>
      <c r="W2456" s="95"/>
      <c r="X2456" s="95"/>
      <c r="Y2456" s="95"/>
      <c r="Z2456" s="95"/>
      <c r="AA2456" s="95"/>
      <c r="AB2456" s="95"/>
      <c r="AC2456" s="95"/>
      <c r="AD2456" s="95"/>
      <c r="AE2456" s="95"/>
      <c r="AF2456" s="95"/>
      <c r="AG2456" s="95"/>
      <c r="AH2456" s="316"/>
    </row>
    <row r="2457" spans="4:34">
      <c r="D2457" s="95"/>
      <c r="E2457" s="198"/>
      <c r="F2457" s="95"/>
      <c r="G2457" s="95"/>
      <c r="H2457" s="95"/>
      <c r="I2457" s="95"/>
      <c r="J2457" s="95"/>
      <c r="K2457" s="95"/>
      <c r="L2457" s="95"/>
      <c r="M2457" s="95"/>
      <c r="N2457" s="95"/>
      <c r="O2457" s="95"/>
      <c r="P2457" s="95"/>
      <c r="Q2457" s="95"/>
      <c r="R2457" s="95"/>
      <c r="S2457" s="95"/>
      <c r="T2457" s="95"/>
      <c r="U2457" s="95"/>
      <c r="V2457" s="95"/>
      <c r="W2457" s="95"/>
      <c r="X2457" s="95"/>
      <c r="Y2457" s="95"/>
      <c r="Z2457" s="95"/>
      <c r="AA2457" s="95"/>
      <c r="AB2457" s="95"/>
      <c r="AC2457" s="95"/>
      <c r="AD2457" s="95"/>
      <c r="AE2457" s="95"/>
      <c r="AF2457" s="95"/>
      <c r="AG2457" s="95"/>
      <c r="AH2457" s="316"/>
    </row>
    <row r="2458" spans="4:34">
      <c r="D2458" s="95"/>
      <c r="E2458" s="198"/>
      <c r="F2458" s="95"/>
      <c r="G2458" s="95"/>
      <c r="H2458" s="95"/>
      <c r="I2458" s="95"/>
      <c r="J2458" s="95"/>
      <c r="K2458" s="95"/>
      <c r="L2458" s="95"/>
      <c r="M2458" s="95"/>
      <c r="N2458" s="95"/>
      <c r="O2458" s="95"/>
      <c r="P2458" s="95"/>
      <c r="Q2458" s="95"/>
      <c r="R2458" s="95"/>
      <c r="S2458" s="95"/>
      <c r="T2458" s="95"/>
      <c r="U2458" s="95"/>
      <c r="V2458" s="95"/>
      <c r="W2458" s="95"/>
      <c r="X2458" s="95"/>
      <c r="Y2458" s="95"/>
      <c r="Z2458" s="95"/>
      <c r="AA2458" s="95"/>
      <c r="AB2458" s="95"/>
      <c r="AC2458" s="95"/>
      <c r="AD2458" s="95"/>
      <c r="AE2458" s="95"/>
      <c r="AF2458" s="95"/>
      <c r="AG2458" s="95"/>
      <c r="AH2458" s="316"/>
    </row>
    <row r="2459" spans="4:34">
      <c r="D2459" s="95"/>
      <c r="E2459" s="198"/>
      <c r="F2459" s="95"/>
      <c r="G2459" s="95"/>
      <c r="H2459" s="95"/>
      <c r="I2459" s="95"/>
      <c r="J2459" s="95"/>
      <c r="K2459" s="95"/>
      <c r="L2459" s="95"/>
      <c r="M2459" s="95"/>
      <c r="N2459" s="95"/>
      <c r="O2459" s="95"/>
      <c r="P2459" s="95"/>
      <c r="Q2459" s="95"/>
      <c r="R2459" s="95"/>
      <c r="S2459" s="95"/>
      <c r="T2459" s="95"/>
      <c r="U2459" s="95"/>
      <c r="V2459" s="95"/>
      <c r="W2459" s="95"/>
      <c r="X2459" s="95"/>
      <c r="Y2459" s="95"/>
      <c r="Z2459" s="95"/>
      <c r="AA2459" s="95"/>
      <c r="AB2459" s="95"/>
      <c r="AC2459" s="95"/>
      <c r="AD2459" s="95"/>
      <c r="AE2459" s="95"/>
      <c r="AF2459" s="95"/>
      <c r="AG2459" s="95"/>
      <c r="AH2459" s="316"/>
    </row>
    <row r="2460" spans="4:34">
      <c r="D2460" s="95"/>
      <c r="E2460" s="198"/>
      <c r="F2460" s="95"/>
      <c r="G2460" s="95"/>
      <c r="H2460" s="95"/>
      <c r="I2460" s="95"/>
      <c r="J2460" s="95"/>
      <c r="K2460" s="95"/>
      <c r="L2460" s="95"/>
      <c r="M2460" s="95"/>
      <c r="N2460" s="95"/>
      <c r="O2460" s="95"/>
      <c r="P2460" s="95"/>
      <c r="Q2460" s="95"/>
      <c r="R2460" s="95"/>
      <c r="S2460" s="95"/>
      <c r="T2460" s="95"/>
      <c r="U2460" s="95"/>
      <c r="V2460" s="95"/>
      <c r="W2460" s="95"/>
      <c r="X2460" s="95"/>
      <c r="Y2460" s="95"/>
      <c r="Z2460" s="95"/>
      <c r="AA2460" s="95"/>
      <c r="AB2460" s="95"/>
      <c r="AC2460" s="95"/>
      <c r="AD2460" s="95"/>
      <c r="AE2460" s="95"/>
      <c r="AF2460" s="95"/>
      <c r="AG2460" s="95"/>
      <c r="AH2460" s="316"/>
    </row>
    <row r="2461" spans="4:34">
      <c r="D2461" s="95"/>
      <c r="E2461" s="198"/>
      <c r="F2461" s="95"/>
      <c r="G2461" s="95"/>
      <c r="H2461" s="95"/>
      <c r="I2461" s="95"/>
      <c r="J2461" s="95"/>
      <c r="K2461" s="95"/>
      <c r="L2461" s="95"/>
      <c r="M2461" s="95"/>
      <c r="N2461" s="95"/>
      <c r="O2461" s="95"/>
      <c r="P2461" s="95"/>
      <c r="Q2461" s="95"/>
      <c r="R2461" s="95"/>
      <c r="S2461" s="95"/>
      <c r="T2461" s="95"/>
      <c r="U2461" s="95"/>
      <c r="V2461" s="95"/>
      <c r="W2461" s="95"/>
      <c r="X2461" s="95"/>
      <c r="Y2461" s="95"/>
      <c r="Z2461" s="95"/>
      <c r="AA2461" s="95"/>
      <c r="AB2461" s="95"/>
      <c r="AC2461" s="95"/>
      <c r="AD2461" s="95"/>
      <c r="AE2461" s="95"/>
      <c r="AF2461" s="95"/>
      <c r="AG2461" s="95"/>
      <c r="AH2461" s="316"/>
    </row>
    <row r="2462" spans="4:34">
      <c r="D2462" s="95"/>
      <c r="E2462" s="198"/>
      <c r="F2462" s="95"/>
      <c r="G2462" s="95"/>
      <c r="H2462" s="95"/>
      <c r="I2462" s="95"/>
      <c r="J2462" s="95"/>
      <c r="K2462" s="95"/>
      <c r="L2462" s="95"/>
      <c r="M2462" s="95"/>
      <c r="N2462" s="95"/>
      <c r="O2462" s="95"/>
      <c r="P2462" s="95"/>
      <c r="Q2462" s="95"/>
      <c r="R2462" s="95"/>
      <c r="S2462" s="95"/>
      <c r="T2462" s="95"/>
      <c r="U2462" s="95"/>
      <c r="V2462" s="95"/>
      <c r="W2462" s="95"/>
      <c r="X2462" s="95"/>
      <c r="Y2462" s="95"/>
      <c r="Z2462" s="95"/>
      <c r="AA2462" s="95"/>
      <c r="AB2462" s="95"/>
      <c r="AC2462" s="95"/>
      <c r="AD2462" s="95"/>
      <c r="AE2462" s="95"/>
      <c r="AF2462" s="95"/>
      <c r="AG2462" s="95"/>
      <c r="AH2462" s="316"/>
    </row>
    <row r="2463" spans="4:34">
      <c r="D2463" s="95"/>
      <c r="E2463" s="198"/>
      <c r="F2463" s="95"/>
      <c r="G2463" s="95"/>
      <c r="H2463" s="95"/>
      <c r="I2463" s="95"/>
      <c r="J2463" s="95"/>
      <c r="K2463" s="95"/>
      <c r="L2463" s="95"/>
      <c r="M2463" s="95"/>
      <c r="N2463" s="95"/>
      <c r="O2463" s="95"/>
      <c r="P2463" s="95"/>
      <c r="Q2463" s="95"/>
      <c r="R2463" s="95"/>
      <c r="S2463" s="95"/>
      <c r="T2463" s="95"/>
      <c r="U2463" s="95"/>
      <c r="V2463" s="95"/>
      <c r="W2463" s="95"/>
      <c r="X2463" s="95"/>
      <c r="Y2463" s="95"/>
      <c r="Z2463" s="95"/>
      <c r="AA2463" s="95"/>
      <c r="AB2463" s="95"/>
      <c r="AC2463" s="95"/>
      <c r="AD2463" s="95"/>
      <c r="AE2463" s="95"/>
      <c r="AF2463" s="95"/>
      <c r="AG2463" s="95"/>
      <c r="AH2463" s="316"/>
    </row>
    <row r="2464" spans="4:34">
      <c r="D2464" s="95"/>
      <c r="E2464" s="198"/>
      <c r="F2464" s="95"/>
      <c r="G2464" s="95"/>
      <c r="H2464" s="95"/>
      <c r="I2464" s="95"/>
      <c r="J2464" s="95"/>
      <c r="K2464" s="95"/>
      <c r="L2464" s="95"/>
      <c r="M2464" s="95"/>
      <c r="N2464" s="95"/>
      <c r="O2464" s="95"/>
      <c r="P2464" s="95"/>
      <c r="Q2464" s="95"/>
      <c r="R2464" s="95"/>
      <c r="S2464" s="95"/>
      <c r="T2464" s="95"/>
      <c r="U2464" s="95"/>
      <c r="V2464" s="95"/>
      <c r="W2464" s="95"/>
      <c r="X2464" s="95"/>
      <c r="Y2464" s="95"/>
      <c r="Z2464" s="95"/>
      <c r="AA2464" s="95"/>
      <c r="AB2464" s="95"/>
      <c r="AC2464" s="95"/>
      <c r="AD2464" s="95"/>
      <c r="AE2464" s="95"/>
      <c r="AF2464" s="95"/>
      <c r="AG2464" s="95"/>
      <c r="AH2464" s="316"/>
    </row>
    <row r="2465" spans="4:34">
      <c r="D2465" s="95"/>
      <c r="E2465" s="198"/>
      <c r="F2465" s="95"/>
      <c r="G2465" s="95"/>
      <c r="H2465" s="95"/>
      <c r="I2465" s="95"/>
      <c r="J2465" s="95"/>
      <c r="K2465" s="95"/>
      <c r="L2465" s="95"/>
      <c r="M2465" s="95"/>
      <c r="N2465" s="95"/>
      <c r="O2465" s="95"/>
      <c r="P2465" s="95"/>
      <c r="Q2465" s="95"/>
      <c r="R2465" s="95"/>
      <c r="S2465" s="95"/>
      <c r="T2465" s="95"/>
      <c r="U2465" s="95"/>
      <c r="V2465" s="95"/>
      <c r="W2465" s="95"/>
      <c r="X2465" s="95"/>
      <c r="Y2465" s="95"/>
      <c r="Z2465" s="95"/>
      <c r="AA2465" s="95"/>
      <c r="AB2465" s="95"/>
      <c r="AC2465" s="95"/>
      <c r="AD2465" s="95"/>
      <c r="AE2465" s="95"/>
      <c r="AF2465" s="95"/>
      <c r="AG2465" s="95"/>
      <c r="AH2465" s="316"/>
    </row>
    <row r="2466" spans="4:34">
      <c r="D2466" s="95"/>
      <c r="E2466" s="198"/>
      <c r="F2466" s="95"/>
      <c r="G2466" s="95"/>
      <c r="H2466" s="95"/>
      <c r="I2466" s="95"/>
      <c r="J2466" s="95"/>
      <c r="K2466" s="95"/>
      <c r="L2466" s="95"/>
      <c r="M2466" s="95"/>
      <c r="N2466" s="95"/>
      <c r="O2466" s="95"/>
      <c r="P2466" s="95"/>
      <c r="Q2466" s="95"/>
      <c r="R2466" s="95"/>
      <c r="S2466" s="95"/>
      <c r="T2466" s="95"/>
      <c r="U2466" s="95"/>
      <c r="V2466" s="95"/>
      <c r="W2466" s="95"/>
      <c r="X2466" s="95"/>
      <c r="Y2466" s="95"/>
      <c r="Z2466" s="95"/>
      <c r="AA2466" s="95"/>
      <c r="AB2466" s="95"/>
      <c r="AC2466" s="95"/>
      <c r="AD2466" s="95"/>
      <c r="AE2466" s="95"/>
      <c r="AF2466" s="95"/>
      <c r="AG2466" s="95"/>
      <c r="AH2466" s="316"/>
    </row>
    <row r="2467" spans="4:34">
      <c r="D2467" s="95"/>
      <c r="E2467" s="198"/>
      <c r="F2467" s="95"/>
      <c r="G2467" s="95"/>
      <c r="H2467" s="95"/>
      <c r="I2467" s="95"/>
      <c r="J2467" s="95"/>
      <c r="K2467" s="95"/>
      <c r="L2467" s="95"/>
      <c r="M2467" s="95"/>
      <c r="N2467" s="95"/>
      <c r="O2467" s="95"/>
      <c r="P2467" s="95"/>
      <c r="Q2467" s="95"/>
      <c r="R2467" s="95"/>
      <c r="S2467" s="95"/>
      <c r="T2467" s="95"/>
      <c r="U2467" s="95"/>
      <c r="V2467" s="95"/>
      <c r="W2467" s="95"/>
      <c r="X2467" s="95"/>
      <c r="Y2467" s="95"/>
      <c r="Z2467" s="95"/>
      <c r="AA2467" s="95"/>
      <c r="AB2467" s="95"/>
      <c r="AC2467" s="95"/>
      <c r="AD2467" s="95"/>
      <c r="AE2467" s="95"/>
      <c r="AF2467" s="95"/>
      <c r="AG2467" s="95"/>
      <c r="AH2467" s="316"/>
    </row>
    <row r="2468" spans="4:34">
      <c r="D2468" s="95"/>
      <c r="E2468" s="198"/>
      <c r="F2468" s="95"/>
      <c r="G2468" s="95"/>
      <c r="H2468" s="95"/>
      <c r="I2468" s="95"/>
      <c r="J2468" s="95"/>
      <c r="K2468" s="95"/>
      <c r="L2468" s="95"/>
      <c r="M2468" s="95"/>
      <c r="N2468" s="95"/>
      <c r="O2468" s="95"/>
      <c r="P2468" s="95"/>
      <c r="Q2468" s="95"/>
      <c r="R2468" s="95"/>
      <c r="S2468" s="95"/>
      <c r="T2468" s="95"/>
      <c r="U2468" s="95"/>
      <c r="V2468" s="95"/>
      <c r="W2468" s="95"/>
      <c r="X2468" s="95"/>
      <c r="Y2468" s="95"/>
      <c r="Z2468" s="95"/>
      <c r="AA2468" s="95"/>
      <c r="AB2468" s="95"/>
      <c r="AC2468" s="95"/>
      <c r="AD2468" s="95"/>
      <c r="AE2468" s="95"/>
      <c r="AF2468" s="95"/>
      <c r="AG2468" s="95"/>
      <c r="AH2468" s="316"/>
    </row>
    <row r="2469" spans="4:34">
      <c r="D2469" s="95"/>
      <c r="E2469" s="198"/>
      <c r="F2469" s="95"/>
      <c r="G2469" s="95"/>
      <c r="H2469" s="95"/>
      <c r="I2469" s="95"/>
      <c r="J2469" s="95"/>
      <c r="K2469" s="95"/>
      <c r="L2469" s="95"/>
      <c r="M2469" s="95"/>
      <c r="N2469" s="95"/>
      <c r="O2469" s="95"/>
      <c r="P2469" s="95"/>
      <c r="Q2469" s="95"/>
      <c r="R2469" s="95"/>
      <c r="S2469" s="95"/>
      <c r="T2469" s="95"/>
      <c r="U2469" s="95"/>
      <c r="V2469" s="95"/>
      <c r="W2469" s="95"/>
      <c r="X2469" s="95"/>
      <c r="Y2469" s="95"/>
      <c r="Z2469" s="95"/>
      <c r="AA2469" s="95"/>
      <c r="AB2469" s="95"/>
      <c r="AC2469" s="95"/>
      <c r="AD2469" s="95"/>
      <c r="AE2469" s="95"/>
      <c r="AF2469" s="95"/>
      <c r="AG2469" s="95"/>
      <c r="AH2469" s="316"/>
    </row>
    <row r="2470" spans="4:34">
      <c r="D2470" s="95"/>
      <c r="E2470" s="198"/>
      <c r="F2470" s="95"/>
      <c r="G2470" s="95"/>
      <c r="H2470" s="95"/>
      <c r="I2470" s="95"/>
      <c r="J2470" s="95"/>
      <c r="K2470" s="95"/>
      <c r="L2470" s="95"/>
      <c r="M2470" s="95"/>
      <c r="N2470" s="95"/>
      <c r="O2470" s="95"/>
      <c r="P2470" s="95"/>
      <c r="Q2470" s="95"/>
      <c r="R2470" s="95"/>
      <c r="S2470" s="95"/>
      <c r="T2470" s="95"/>
      <c r="U2470" s="95"/>
      <c r="V2470" s="95"/>
      <c r="W2470" s="95"/>
      <c r="X2470" s="95"/>
      <c r="Y2470" s="95"/>
      <c r="Z2470" s="95"/>
      <c r="AA2470" s="95"/>
      <c r="AB2470" s="95"/>
      <c r="AC2470" s="95"/>
      <c r="AD2470" s="95"/>
      <c r="AE2470" s="95"/>
      <c r="AF2470" s="95"/>
      <c r="AG2470" s="95"/>
      <c r="AH2470" s="316"/>
    </row>
    <row r="2471" spans="4:34">
      <c r="D2471" s="95"/>
      <c r="E2471" s="198"/>
      <c r="F2471" s="95"/>
      <c r="G2471" s="95"/>
      <c r="H2471" s="95"/>
      <c r="I2471" s="95"/>
      <c r="J2471" s="95"/>
      <c r="K2471" s="95"/>
      <c r="L2471" s="95"/>
      <c r="M2471" s="95"/>
      <c r="N2471" s="95"/>
      <c r="O2471" s="95"/>
      <c r="P2471" s="95"/>
      <c r="Q2471" s="95"/>
      <c r="R2471" s="95"/>
      <c r="S2471" s="95"/>
      <c r="T2471" s="95"/>
      <c r="U2471" s="95"/>
      <c r="V2471" s="95"/>
      <c r="W2471" s="95"/>
      <c r="X2471" s="95"/>
      <c r="Y2471" s="95"/>
      <c r="Z2471" s="95"/>
      <c r="AA2471" s="95"/>
      <c r="AB2471" s="95"/>
      <c r="AC2471" s="95"/>
      <c r="AD2471" s="95"/>
      <c r="AE2471" s="95"/>
      <c r="AF2471" s="95"/>
      <c r="AG2471" s="95"/>
      <c r="AH2471" s="316"/>
    </row>
    <row r="2472" spans="4:34">
      <c r="D2472" s="95"/>
      <c r="E2472" s="198"/>
      <c r="F2472" s="95"/>
      <c r="G2472" s="95"/>
      <c r="H2472" s="95"/>
      <c r="I2472" s="95"/>
      <c r="J2472" s="95"/>
      <c r="K2472" s="95"/>
      <c r="L2472" s="95"/>
      <c r="M2472" s="95"/>
      <c r="N2472" s="95"/>
      <c r="O2472" s="95"/>
      <c r="P2472" s="95"/>
      <c r="Q2472" s="95"/>
      <c r="R2472" s="95"/>
      <c r="S2472" s="95"/>
      <c r="T2472" s="95"/>
      <c r="U2472" s="95"/>
      <c r="V2472" s="95"/>
      <c r="W2472" s="95"/>
      <c r="X2472" s="95"/>
      <c r="Y2472" s="95"/>
      <c r="Z2472" s="95"/>
      <c r="AA2472" s="95"/>
      <c r="AB2472" s="95"/>
      <c r="AC2472" s="95"/>
      <c r="AD2472" s="95"/>
      <c r="AE2472" s="95"/>
      <c r="AF2472" s="95"/>
      <c r="AG2472" s="95"/>
      <c r="AH2472" s="316"/>
    </row>
    <row r="2473" spans="4:34">
      <c r="D2473" s="95"/>
      <c r="E2473" s="198"/>
      <c r="F2473" s="95"/>
      <c r="G2473" s="95"/>
      <c r="H2473" s="95"/>
      <c r="I2473" s="95"/>
      <c r="J2473" s="95"/>
      <c r="K2473" s="95"/>
      <c r="L2473" s="95"/>
      <c r="M2473" s="95"/>
      <c r="N2473" s="95"/>
      <c r="O2473" s="95"/>
      <c r="P2473" s="95"/>
      <c r="Q2473" s="95"/>
      <c r="R2473" s="95"/>
      <c r="S2473" s="95"/>
      <c r="T2473" s="95"/>
      <c r="U2473" s="95"/>
      <c r="V2473" s="95"/>
      <c r="W2473" s="95"/>
      <c r="X2473" s="95"/>
      <c r="Y2473" s="95"/>
      <c r="Z2473" s="95"/>
      <c r="AA2473" s="95"/>
      <c r="AB2473" s="95"/>
      <c r="AC2473" s="95"/>
      <c r="AD2473" s="95"/>
      <c r="AE2473" s="95"/>
      <c r="AF2473" s="95"/>
      <c r="AG2473" s="95"/>
      <c r="AH2473" s="316"/>
    </row>
    <row r="2474" spans="4:34">
      <c r="D2474" s="95"/>
      <c r="E2474" s="198"/>
      <c r="F2474" s="95"/>
      <c r="G2474" s="95"/>
      <c r="H2474" s="95"/>
      <c r="I2474" s="95"/>
      <c r="J2474" s="95"/>
      <c r="K2474" s="95"/>
      <c r="L2474" s="95"/>
      <c r="M2474" s="95"/>
      <c r="N2474" s="95"/>
      <c r="O2474" s="95"/>
      <c r="P2474" s="95"/>
      <c r="Q2474" s="95"/>
      <c r="R2474" s="95"/>
      <c r="S2474" s="95"/>
      <c r="T2474" s="95"/>
      <c r="U2474" s="95"/>
      <c r="V2474" s="95"/>
      <c r="W2474" s="95"/>
      <c r="X2474" s="95"/>
      <c r="Y2474" s="95"/>
      <c r="Z2474" s="95"/>
      <c r="AA2474" s="95"/>
      <c r="AB2474" s="95"/>
      <c r="AC2474" s="95"/>
      <c r="AD2474" s="95"/>
      <c r="AE2474" s="95"/>
      <c r="AF2474" s="95"/>
      <c r="AG2474" s="95"/>
      <c r="AH2474" s="316"/>
    </row>
    <row r="2475" spans="4:34">
      <c r="D2475" s="95"/>
      <c r="E2475" s="198"/>
      <c r="F2475" s="95"/>
      <c r="G2475" s="95"/>
      <c r="H2475" s="95"/>
      <c r="I2475" s="95"/>
      <c r="J2475" s="95"/>
      <c r="K2475" s="95"/>
      <c r="L2475" s="95"/>
      <c r="M2475" s="95"/>
      <c r="N2475" s="95"/>
      <c r="O2475" s="95"/>
      <c r="P2475" s="95"/>
      <c r="Q2475" s="95"/>
      <c r="R2475" s="95"/>
      <c r="S2475" s="95"/>
      <c r="T2475" s="95"/>
      <c r="U2475" s="95"/>
      <c r="V2475" s="95"/>
      <c r="W2475" s="95"/>
      <c r="X2475" s="95"/>
      <c r="Y2475" s="95"/>
      <c r="Z2475" s="95"/>
      <c r="AA2475" s="95"/>
      <c r="AB2475" s="95"/>
      <c r="AC2475" s="95"/>
      <c r="AD2475" s="95"/>
      <c r="AE2475" s="95"/>
      <c r="AF2475" s="95"/>
      <c r="AG2475" s="95"/>
      <c r="AH2475" s="316"/>
    </row>
    <row r="2476" spans="4:34">
      <c r="D2476" s="95"/>
      <c r="E2476" s="198"/>
      <c r="F2476" s="95"/>
      <c r="G2476" s="95"/>
      <c r="H2476" s="95"/>
      <c r="I2476" s="95"/>
      <c r="J2476" s="95"/>
      <c r="K2476" s="95"/>
      <c r="L2476" s="95"/>
      <c r="M2476" s="95"/>
      <c r="N2476" s="95"/>
      <c r="O2476" s="95"/>
      <c r="P2476" s="95"/>
      <c r="Q2476" s="95"/>
      <c r="R2476" s="95"/>
      <c r="S2476" s="95"/>
      <c r="T2476" s="95"/>
      <c r="U2476" s="95"/>
      <c r="V2476" s="95"/>
      <c r="W2476" s="95"/>
      <c r="X2476" s="95"/>
      <c r="Y2476" s="95"/>
      <c r="Z2476" s="95"/>
      <c r="AA2476" s="95"/>
      <c r="AB2476" s="95"/>
      <c r="AC2476" s="95"/>
      <c r="AD2476" s="95"/>
      <c r="AE2476" s="95"/>
      <c r="AF2476" s="95"/>
      <c r="AG2476" s="95"/>
      <c r="AH2476" s="316"/>
    </row>
    <row r="2477" spans="4:34">
      <c r="D2477" s="95"/>
      <c r="E2477" s="198"/>
      <c r="F2477" s="95"/>
      <c r="G2477" s="95"/>
      <c r="H2477" s="95"/>
      <c r="I2477" s="95"/>
      <c r="J2477" s="95"/>
      <c r="K2477" s="95"/>
      <c r="L2477" s="95"/>
      <c r="M2477" s="95"/>
      <c r="N2477" s="95"/>
      <c r="O2477" s="95"/>
      <c r="P2477" s="95"/>
      <c r="Q2477" s="95"/>
      <c r="R2477" s="95"/>
      <c r="S2477" s="95"/>
      <c r="T2477" s="95"/>
      <c r="U2477" s="95"/>
      <c r="V2477" s="95"/>
      <c r="W2477" s="95"/>
      <c r="X2477" s="95"/>
      <c r="Y2477" s="95"/>
      <c r="Z2477" s="95"/>
      <c r="AA2477" s="95"/>
      <c r="AB2477" s="95"/>
      <c r="AC2477" s="95"/>
      <c r="AD2477" s="95"/>
      <c r="AE2477" s="95"/>
      <c r="AF2477" s="95"/>
      <c r="AG2477" s="95"/>
      <c r="AH2477" s="316"/>
    </row>
    <row r="2478" spans="4:34">
      <c r="D2478" s="95"/>
      <c r="E2478" s="198"/>
      <c r="F2478" s="95"/>
      <c r="G2478" s="95"/>
      <c r="H2478" s="95"/>
      <c r="I2478" s="95"/>
      <c r="J2478" s="95"/>
      <c r="K2478" s="95"/>
      <c r="L2478" s="95"/>
      <c r="M2478" s="95"/>
      <c r="N2478" s="95"/>
      <c r="O2478" s="95"/>
      <c r="P2478" s="95"/>
      <c r="Q2478" s="95"/>
      <c r="R2478" s="95"/>
      <c r="S2478" s="95"/>
      <c r="T2478" s="95"/>
      <c r="U2478" s="95"/>
      <c r="V2478" s="95"/>
      <c r="W2478" s="95"/>
      <c r="X2478" s="95"/>
      <c r="Y2478" s="95"/>
      <c r="Z2478" s="95"/>
      <c r="AA2478" s="95"/>
      <c r="AB2478" s="95"/>
      <c r="AC2478" s="95"/>
      <c r="AD2478" s="95"/>
      <c r="AE2478" s="95"/>
      <c r="AF2478" s="95"/>
      <c r="AG2478" s="95"/>
      <c r="AH2478" s="316"/>
    </row>
    <row r="2479" spans="4:34">
      <c r="D2479" s="95"/>
      <c r="E2479" s="198"/>
      <c r="F2479" s="95"/>
      <c r="G2479" s="95"/>
      <c r="H2479" s="95"/>
      <c r="I2479" s="95"/>
      <c r="J2479" s="95"/>
      <c r="K2479" s="95"/>
      <c r="L2479" s="95"/>
      <c r="M2479" s="95"/>
      <c r="N2479" s="95"/>
      <c r="O2479" s="95"/>
      <c r="P2479" s="95"/>
      <c r="Q2479" s="95"/>
      <c r="R2479" s="95"/>
      <c r="S2479" s="95"/>
      <c r="T2479" s="95"/>
      <c r="U2479" s="95"/>
      <c r="V2479" s="95"/>
      <c r="W2479" s="95"/>
      <c r="X2479" s="95"/>
      <c r="Y2479" s="95"/>
      <c r="Z2479" s="95"/>
      <c r="AA2479" s="95"/>
      <c r="AB2479" s="95"/>
      <c r="AC2479" s="95"/>
      <c r="AD2479" s="95"/>
      <c r="AE2479" s="95"/>
      <c r="AF2479" s="95"/>
      <c r="AG2479" s="95"/>
      <c r="AH2479" s="316"/>
    </row>
    <row r="2480" spans="4:34">
      <c r="D2480" s="95"/>
      <c r="E2480" s="198"/>
      <c r="F2480" s="95"/>
      <c r="G2480" s="95"/>
      <c r="H2480" s="95"/>
      <c r="I2480" s="95"/>
      <c r="J2480" s="95"/>
      <c r="K2480" s="95"/>
      <c r="L2480" s="95"/>
      <c r="M2480" s="95"/>
      <c r="N2480" s="95"/>
      <c r="O2480" s="95"/>
      <c r="P2480" s="95"/>
      <c r="Q2480" s="95"/>
      <c r="R2480" s="95"/>
      <c r="S2480" s="95"/>
      <c r="T2480" s="95"/>
      <c r="U2480" s="95"/>
      <c r="V2480" s="95"/>
      <c r="W2480" s="95"/>
      <c r="X2480" s="95"/>
      <c r="Y2480" s="95"/>
      <c r="Z2480" s="95"/>
      <c r="AA2480" s="95"/>
      <c r="AB2480" s="95"/>
      <c r="AC2480" s="95"/>
      <c r="AD2480" s="95"/>
      <c r="AE2480" s="95"/>
      <c r="AF2480" s="95"/>
      <c r="AG2480" s="95"/>
      <c r="AH2480" s="316"/>
    </row>
    <row r="2481" spans="4:34">
      <c r="D2481" s="95"/>
      <c r="E2481" s="198"/>
      <c r="F2481" s="95"/>
      <c r="G2481" s="95"/>
      <c r="H2481" s="95"/>
      <c r="I2481" s="95"/>
      <c r="J2481" s="95"/>
      <c r="K2481" s="95"/>
      <c r="L2481" s="95"/>
      <c r="M2481" s="95"/>
      <c r="N2481" s="95"/>
      <c r="O2481" s="95"/>
      <c r="P2481" s="95"/>
      <c r="Q2481" s="95"/>
      <c r="R2481" s="95"/>
      <c r="S2481" s="95"/>
      <c r="T2481" s="95"/>
      <c r="U2481" s="95"/>
      <c r="V2481" s="95"/>
      <c r="W2481" s="95"/>
      <c r="X2481" s="95"/>
      <c r="Y2481" s="95"/>
      <c r="Z2481" s="95"/>
      <c r="AA2481" s="95"/>
      <c r="AB2481" s="95"/>
      <c r="AC2481" s="95"/>
      <c r="AD2481" s="95"/>
      <c r="AE2481" s="95"/>
      <c r="AF2481" s="95"/>
      <c r="AG2481" s="95"/>
      <c r="AH2481" s="316"/>
    </row>
    <row r="2482" spans="4:34">
      <c r="D2482" s="95"/>
      <c r="E2482" s="198"/>
      <c r="F2482" s="95"/>
      <c r="G2482" s="95"/>
      <c r="H2482" s="95"/>
      <c r="I2482" s="95"/>
      <c r="J2482" s="95"/>
      <c r="K2482" s="95"/>
      <c r="L2482" s="95"/>
      <c r="M2482" s="95"/>
      <c r="N2482" s="95"/>
      <c r="O2482" s="95"/>
      <c r="P2482" s="95"/>
      <c r="Q2482" s="95"/>
      <c r="R2482" s="95"/>
      <c r="S2482" s="95"/>
      <c r="T2482" s="95"/>
      <c r="U2482" s="95"/>
      <c r="V2482" s="95"/>
      <c r="W2482" s="95"/>
      <c r="X2482" s="95"/>
      <c r="Y2482" s="95"/>
      <c r="Z2482" s="95"/>
      <c r="AA2482" s="95"/>
      <c r="AB2482" s="95"/>
      <c r="AC2482" s="95"/>
      <c r="AD2482" s="95"/>
      <c r="AE2482" s="95"/>
      <c r="AF2482" s="95"/>
      <c r="AG2482" s="95"/>
      <c r="AH2482" s="316"/>
    </row>
    <row r="2483" spans="4:34">
      <c r="D2483" s="95"/>
      <c r="E2483" s="198"/>
      <c r="F2483" s="95"/>
      <c r="G2483" s="95"/>
      <c r="H2483" s="95"/>
      <c r="I2483" s="95"/>
      <c r="J2483" s="95"/>
      <c r="K2483" s="95"/>
      <c r="L2483" s="95"/>
      <c r="M2483" s="95"/>
      <c r="N2483" s="95"/>
      <c r="O2483" s="95"/>
      <c r="P2483" s="95"/>
      <c r="Q2483" s="95"/>
      <c r="R2483" s="95"/>
      <c r="S2483" s="95"/>
      <c r="T2483" s="95"/>
      <c r="U2483" s="95"/>
      <c r="V2483" s="95"/>
      <c r="W2483" s="95"/>
      <c r="X2483" s="95"/>
      <c r="Y2483" s="95"/>
      <c r="Z2483" s="95"/>
      <c r="AA2483" s="95"/>
      <c r="AB2483" s="95"/>
      <c r="AC2483" s="95"/>
      <c r="AD2483" s="95"/>
      <c r="AE2483" s="95"/>
      <c r="AF2483" s="95"/>
      <c r="AG2483" s="95"/>
      <c r="AH2483" s="316"/>
    </row>
    <row r="2484" spans="4:34">
      <c r="D2484" s="95"/>
      <c r="E2484" s="198"/>
      <c r="F2484" s="95"/>
      <c r="G2484" s="95"/>
      <c r="H2484" s="95"/>
      <c r="I2484" s="95"/>
      <c r="J2484" s="95"/>
      <c r="K2484" s="95"/>
      <c r="L2484" s="95"/>
      <c r="M2484" s="95"/>
      <c r="N2484" s="95"/>
      <c r="O2484" s="95"/>
      <c r="P2484" s="95"/>
      <c r="Q2484" s="95"/>
      <c r="R2484" s="95"/>
      <c r="S2484" s="95"/>
      <c r="T2484" s="95"/>
      <c r="U2484" s="95"/>
      <c r="V2484" s="95"/>
      <c r="W2484" s="95"/>
      <c r="X2484" s="95"/>
      <c r="Y2484" s="95"/>
      <c r="Z2484" s="95"/>
      <c r="AA2484" s="95"/>
      <c r="AB2484" s="95"/>
      <c r="AC2484" s="95"/>
      <c r="AD2484" s="95"/>
      <c r="AE2484" s="95"/>
      <c r="AF2484" s="95"/>
      <c r="AG2484" s="95"/>
      <c r="AH2484" s="316"/>
    </row>
    <row r="2485" spans="4:34">
      <c r="D2485" s="95"/>
      <c r="E2485" s="198"/>
      <c r="F2485" s="95"/>
      <c r="G2485" s="95"/>
      <c r="H2485" s="95"/>
      <c r="I2485" s="95"/>
      <c r="J2485" s="95"/>
      <c r="K2485" s="95"/>
      <c r="L2485" s="95"/>
      <c r="M2485" s="95"/>
      <c r="N2485" s="95"/>
      <c r="O2485" s="95"/>
      <c r="P2485" s="95"/>
      <c r="Q2485" s="95"/>
      <c r="R2485" s="95"/>
      <c r="S2485" s="95"/>
      <c r="T2485" s="95"/>
      <c r="U2485" s="95"/>
      <c r="V2485" s="95"/>
      <c r="W2485" s="95"/>
      <c r="X2485" s="95"/>
      <c r="Y2485" s="95"/>
      <c r="Z2485" s="95"/>
      <c r="AA2485" s="95"/>
      <c r="AB2485" s="95"/>
      <c r="AC2485" s="95"/>
      <c r="AD2485" s="95"/>
      <c r="AE2485" s="95"/>
      <c r="AF2485" s="95"/>
      <c r="AG2485" s="95"/>
      <c r="AH2485" s="316"/>
    </row>
    <row r="2486" spans="4:34">
      <c r="D2486" s="95"/>
      <c r="E2486" s="198"/>
      <c r="F2486" s="95"/>
      <c r="G2486" s="95"/>
      <c r="H2486" s="95"/>
      <c r="I2486" s="95"/>
      <c r="J2486" s="95"/>
      <c r="K2486" s="95"/>
      <c r="L2486" s="95"/>
      <c r="M2486" s="95"/>
      <c r="N2486" s="95"/>
      <c r="O2486" s="95"/>
      <c r="P2486" s="95"/>
      <c r="Q2486" s="95"/>
      <c r="R2486" s="95"/>
      <c r="S2486" s="95"/>
      <c r="T2486" s="95"/>
      <c r="U2486" s="95"/>
      <c r="V2486" s="95"/>
      <c r="W2486" s="95"/>
      <c r="X2486" s="95"/>
      <c r="Y2486" s="95"/>
      <c r="Z2486" s="95"/>
      <c r="AA2486" s="95"/>
      <c r="AB2486" s="95"/>
      <c r="AC2486" s="95"/>
      <c r="AD2486" s="95"/>
      <c r="AE2486" s="95"/>
      <c r="AF2486" s="95"/>
      <c r="AG2486" s="95"/>
      <c r="AH2486" s="316"/>
    </row>
    <row r="2487" spans="4:34">
      <c r="D2487" s="95"/>
      <c r="E2487" s="198"/>
      <c r="F2487" s="95"/>
      <c r="G2487" s="95"/>
      <c r="H2487" s="95"/>
      <c r="I2487" s="95"/>
      <c r="J2487" s="95"/>
      <c r="K2487" s="95"/>
      <c r="L2487" s="95"/>
      <c r="M2487" s="95"/>
      <c r="N2487" s="95"/>
      <c r="O2487" s="95"/>
      <c r="P2487" s="95"/>
      <c r="Q2487" s="95"/>
      <c r="R2487" s="95"/>
      <c r="S2487" s="95"/>
      <c r="T2487" s="95"/>
      <c r="U2487" s="95"/>
      <c r="V2487" s="95"/>
      <c r="W2487" s="95"/>
      <c r="X2487" s="95"/>
      <c r="Y2487" s="95"/>
      <c r="Z2487" s="95"/>
      <c r="AA2487" s="95"/>
      <c r="AB2487" s="95"/>
      <c r="AC2487" s="95"/>
      <c r="AD2487" s="95"/>
      <c r="AE2487" s="95"/>
      <c r="AF2487" s="95"/>
      <c r="AG2487" s="95"/>
      <c r="AH2487" s="316"/>
    </row>
    <row r="2488" spans="4:34">
      <c r="D2488" s="95"/>
      <c r="E2488" s="198"/>
      <c r="F2488" s="95"/>
      <c r="G2488" s="95"/>
      <c r="H2488" s="95"/>
      <c r="I2488" s="95"/>
      <c r="J2488" s="95"/>
      <c r="K2488" s="95"/>
      <c r="L2488" s="95"/>
      <c r="M2488" s="95"/>
      <c r="N2488" s="95"/>
      <c r="O2488" s="95"/>
      <c r="P2488" s="95"/>
      <c r="Q2488" s="95"/>
      <c r="R2488" s="95"/>
      <c r="S2488" s="95"/>
      <c r="T2488" s="95"/>
      <c r="U2488" s="95"/>
      <c r="V2488" s="95"/>
      <c r="W2488" s="95"/>
      <c r="X2488" s="95"/>
      <c r="Y2488" s="95"/>
      <c r="Z2488" s="95"/>
      <c r="AA2488" s="95"/>
      <c r="AB2488" s="95"/>
      <c r="AC2488" s="95"/>
      <c r="AD2488" s="95"/>
      <c r="AE2488" s="95"/>
      <c r="AF2488" s="95"/>
      <c r="AG2488" s="95"/>
      <c r="AH2488" s="316"/>
    </row>
    <row r="2489" spans="4:34">
      <c r="D2489" s="95"/>
      <c r="E2489" s="198"/>
      <c r="F2489" s="95"/>
      <c r="G2489" s="95"/>
      <c r="H2489" s="95"/>
      <c r="I2489" s="95"/>
      <c r="J2489" s="95"/>
      <c r="K2489" s="95"/>
      <c r="L2489" s="95"/>
      <c r="M2489" s="95"/>
      <c r="N2489" s="95"/>
      <c r="O2489" s="95"/>
      <c r="P2489" s="95"/>
      <c r="Q2489" s="95"/>
      <c r="R2489" s="95"/>
      <c r="S2489" s="95"/>
      <c r="T2489" s="95"/>
      <c r="U2489" s="95"/>
      <c r="V2489" s="95"/>
      <c r="W2489" s="95"/>
      <c r="X2489" s="95"/>
      <c r="Y2489" s="95"/>
      <c r="Z2489" s="95"/>
      <c r="AA2489" s="95"/>
      <c r="AB2489" s="95"/>
      <c r="AC2489" s="95"/>
      <c r="AD2489" s="95"/>
      <c r="AE2489" s="95"/>
      <c r="AF2489" s="95"/>
      <c r="AG2489" s="95"/>
      <c r="AH2489" s="316"/>
    </row>
    <row r="2490" spans="4:34">
      <c r="D2490" s="95"/>
      <c r="E2490" s="198"/>
      <c r="F2490" s="95"/>
      <c r="G2490" s="95"/>
      <c r="H2490" s="95"/>
      <c r="I2490" s="95"/>
      <c r="J2490" s="95"/>
      <c r="K2490" s="95"/>
      <c r="L2490" s="95"/>
      <c r="M2490" s="95"/>
      <c r="N2490" s="95"/>
      <c r="O2490" s="95"/>
      <c r="P2490" s="95"/>
      <c r="Q2490" s="95"/>
      <c r="R2490" s="95"/>
      <c r="S2490" s="95"/>
      <c r="T2490" s="95"/>
      <c r="U2490" s="95"/>
      <c r="V2490" s="95"/>
      <c r="W2490" s="95"/>
      <c r="X2490" s="95"/>
      <c r="Y2490" s="95"/>
      <c r="Z2490" s="95"/>
      <c r="AA2490" s="95"/>
      <c r="AB2490" s="95"/>
      <c r="AC2490" s="95"/>
      <c r="AD2490" s="95"/>
      <c r="AE2490" s="95"/>
      <c r="AF2490" s="95"/>
      <c r="AG2490" s="95"/>
      <c r="AH2490" s="316"/>
    </row>
    <row r="2491" spans="4:34">
      <c r="D2491" s="95"/>
      <c r="E2491" s="198"/>
      <c r="F2491" s="95"/>
      <c r="G2491" s="95"/>
      <c r="H2491" s="95"/>
      <c r="I2491" s="95"/>
      <c r="J2491" s="95"/>
      <c r="K2491" s="95"/>
      <c r="L2491" s="95"/>
      <c r="M2491" s="95"/>
      <c r="N2491" s="95"/>
      <c r="O2491" s="95"/>
      <c r="P2491" s="95"/>
      <c r="Q2491" s="95"/>
      <c r="R2491" s="95"/>
      <c r="S2491" s="95"/>
      <c r="T2491" s="95"/>
      <c r="U2491" s="95"/>
      <c r="V2491" s="95"/>
      <c r="W2491" s="95"/>
      <c r="X2491" s="95"/>
      <c r="Y2491" s="95"/>
      <c r="Z2491" s="95"/>
      <c r="AA2491" s="95"/>
      <c r="AB2491" s="95"/>
      <c r="AC2491" s="95"/>
      <c r="AD2491" s="95"/>
      <c r="AE2491" s="95"/>
      <c r="AF2491" s="95"/>
      <c r="AG2491" s="95"/>
      <c r="AH2491" s="316"/>
    </row>
    <row r="2492" spans="4:34">
      <c r="D2492" s="95"/>
      <c r="E2492" s="198"/>
      <c r="F2492" s="95"/>
      <c r="G2492" s="95"/>
      <c r="H2492" s="95"/>
      <c r="I2492" s="95"/>
      <c r="J2492" s="95"/>
      <c r="K2492" s="95"/>
      <c r="L2492" s="95"/>
      <c r="M2492" s="95"/>
      <c r="N2492" s="95"/>
      <c r="O2492" s="95"/>
      <c r="P2492" s="95"/>
      <c r="Q2492" s="95"/>
      <c r="R2492" s="95"/>
      <c r="S2492" s="95"/>
      <c r="T2492" s="95"/>
      <c r="U2492" s="95"/>
      <c r="V2492" s="95"/>
      <c r="W2492" s="95"/>
      <c r="X2492" s="95"/>
      <c r="Y2492" s="95"/>
      <c r="Z2492" s="95"/>
      <c r="AA2492" s="95"/>
      <c r="AB2492" s="95"/>
      <c r="AC2492" s="95"/>
      <c r="AD2492" s="95"/>
      <c r="AE2492" s="95"/>
      <c r="AF2492" s="95"/>
      <c r="AG2492" s="95"/>
      <c r="AH2492" s="316"/>
    </row>
    <row r="2493" spans="4:34">
      <c r="D2493" s="95"/>
      <c r="E2493" s="198"/>
      <c r="F2493" s="95"/>
      <c r="G2493" s="95"/>
      <c r="H2493" s="95"/>
      <c r="I2493" s="95"/>
      <c r="J2493" s="95"/>
      <c r="K2493" s="95"/>
      <c r="L2493" s="95"/>
      <c r="M2493" s="95"/>
      <c r="N2493" s="95"/>
      <c r="O2493" s="95"/>
      <c r="P2493" s="95"/>
      <c r="Q2493" s="95"/>
      <c r="R2493" s="95"/>
      <c r="S2493" s="95"/>
      <c r="T2493" s="95"/>
      <c r="U2493" s="95"/>
      <c r="V2493" s="95"/>
      <c r="W2493" s="95"/>
      <c r="X2493" s="95"/>
      <c r="Y2493" s="95"/>
      <c r="Z2493" s="95"/>
      <c r="AA2493" s="95"/>
      <c r="AB2493" s="95"/>
      <c r="AC2493" s="95"/>
      <c r="AD2493" s="95"/>
      <c r="AE2493" s="95"/>
      <c r="AF2493" s="95"/>
      <c r="AG2493" s="95"/>
      <c r="AH2493" s="316"/>
    </row>
    <row r="2494" spans="4:34">
      <c r="D2494" s="95"/>
      <c r="E2494" s="198"/>
      <c r="F2494" s="95"/>
      <c r="G2494" s="95"/>
      <c r="H2494" s="95"/>
      <c r="I2494" s="95"/>
      <c r="J2494" s="95"/>
      <c r="K2494" s="95"/>
      <c r="L2494" s="95"/>
      <c r="M2494" s="95"/>
      <c r="N2494" s="95"/>
      <c r="O2494" s="95"/>
      <c r="P2494" s="95"/>
      <c r="Q2494" s="95"/>
      <c r="R2494" s="95"/>
      <c r="S2494" s="95"/>
      <c r="T2494" s="95"/>
      <c r="U2494" s="95"/>
      <c r="V2494" s="95"/>
      <c r="W2494" s="95"/>
      <c r="X2494" s="95"/>
      <c r="Y2494" s="95"/>
      <c r="Z2494" s="95"/>
      <c r="AA2494" s="95"/>
      <c r="AB2494" s="95"/>
      <c r="AC2494" s="95"/>
      <c r="AD2494" s="95"/>
      <c r="AE2494" s="95"/>
      <c r="AF2494" s="95"/>
      <c r="AG2494" s="95"/>
      <c r="AH2494" s="316"/>
    </row>
    <row r="2495" spans="4:34">
      <c r="D2495" s="95"/>
      <c r="E2495" s="198"/>
      <c r="F2495" s="95"/>
      <c r="G2495" s="95"/>
      <c r="H2495" s="95"/>
      <c r="I2495" s="95"/>
      <c r="J2495" s="95"/>
      <c r="K2495" s="95"/>
      <c r="L2495" s="95"/>
      <c r="M2495" s="95"/>
      <c r="N2495" s="95"/>
      <c r="O2495" s="95"/>
      <c r="P2495" s="95"/>
      <c r="Q2495" s="95"/>
      <c r="R2495" s="95"/>
      <c r="S2495" s="95"/>
      <c r="T2495" s="95"/>
      <c r="U2495" s="95"/>
      <c r="V2495" s="95"/>
      <c r="W2495" s="95"/>
      <c r="X2495" s="95"/>
      <c r="Y2495" s="95"/>
      <c r="Z2495" s="95"/>
      <c r="AA2495" s="95"/>
      <c r="AB2495" s="95"/>
      <c r="AC2495" s="95"/>
      <c r="AD2495" s="95"/>
      <c r="AE2495" s="95"/>
      <c r="AF2495" s="95"/>
      <c r="AG2495" s="95"/>
      <c r="AH2495" s="316"/>
    </row>
    <row r="2496" spans="4:34">
      <c r="D2496" s="95"/>
      <c r="E2496" s="198"/>
      <c r="F2496" s="95"/>
      <c r="G2496" s="95"/>
      <c r="H2496" s="95"/>
      <c r="I2496" s="95"/>
      <c r="J2496" s="95"/>
      <c r="K2496" s="95"/>
      <c r="L2496" s="95"/>
      <c r="M2496" s="95"/>
      <c r="N2496" s="95"/>
      <c r="O2496" s="95"/>
      <c r="P2496" s="95"/>
      <c r="Q2496" s="95"/>
      <c r="R2496" s="95"/>
      <c r="S2496" s="95"/>
      <c r="T2496" s="95"/>
      <c r="U2496" s="95"/>
      <c r="V2496" s="95"/>
      <c r="W2496" s="95"/>
      <c r="X2496" s="95"/>
      <c r="Y2496" s="95"/>
      <c r="Z2496" s="95"/>
      <c r="AA2496" s="95"/>
      <c r="AB2496" s="95"/>
      <c r="AC2496" s="95"/>
      <c r="AD2496" s="95"/>
      <c r="AE2496" s="95"/>
      <c r="AF2496" s="95"/>
      <c r="AG2496" s="95"/>
      <c r="AH2496" s="316"/>
    </row>
    <row r="2497" spans="4:34">
      <c r="D2497" s="95"/>
      <c r="E2497" s="198"/>
      <c r="F2497" s="95"/>
      <c r="G2497" s="95"/>
      <c r="H2497" s="95"/>
      <c r="I2497" s="95"/>
      <c r="J2497" s="95"/>
      <c r="K2497" s="95"/>
      <c r="L2497" s="95"/>
      <c r="M2497" s="95"/>
      <c r="N2497" s="95"/>
      <c r="O2497" s="95"/>
      <c r="P2497" s="95"/>
      <c r="Q2497" s="95"/>
      <c r="R2497" s="95"/>
      <c r="S2497" s="95"/>
      <c r="T2497" s="95"/>
      <c r="U2497" s="95"/>
      <c r="V2497" s="95"/>
      <c r="W2497" s="95"/>
      <c r="X2497" s="95"/>
      <c r="Y2497" s="95"/>
      <c r="Z2497" s="95"/>
      <c r="AA2497" s="95"/>
      <c r="AB2497" s="95"/>
      <c r="AC2497" s="95"/>
      <c r="AD2497" s="95"/>
      <c r="AE2497" s="95"/>
      <c r="AF2497" s="95"/>
      <c r="AG2497" s="95"/>
      <c r="AH2497" s="316"/>
    </row>
    <row r="2498" spans="4:34">
      <c r="D2498" s="95"/>
      <c r="E2498" s="198"/>
      <c r="F2498" s="95"/>
      <c r="G2498" s="95"/>
      <c r="H2498" s="95"/>
      <c r="I2498" s="95"/>
      <c r="J2498" s="95"/>
      <c r="K2498" s="95"/>
      <c r="L2498" s="95"/>
      <c r="M2498" s="95"/>
      <c r="N2498" s="95"/>
      <c r="O2498" s="95"/>
      <c r="P2498" s="95"/>
      <c r="Q2498" s="95"/>
      <c r="R2498" s="95"/>
      <c r="S2498" s="95"/>
      <c r="T2498" s="95"/>
      <c r="U2498" s="95"/>
      <c r="V2498" s="95"/>
      <c r="W2498" s="95"/>
      <c r="X2498" s="95"/>
      <c r="Y2498" s="95"/>
      <c r="Z2498" s="95"/>
      <c r="AA2498" s="95"/>
      <c r="AB2498" s="95"/>
      <c r="AC2498" s="95"/>
      <c r="AD2498" s="95"/>
      <c r="AE2498" s="95"/>
      <c r="AF2498" s="95"/>
      <c r="AG2498" s="95"/>
      <c r="AH2498" s="316"/>
    </row>
    <row r="2499" spans="4:34">
      <c r="D2499" s="95"/>
      <c r="E2499" s="198"/>
      <c r="F2499" s="95"/>
      <c r="G2499" s="95"/>
      <c r="H2499" s="95"/>
      <c r="I2499" s="95"/>
      <c r="J2499" s="95"/>
      <c r="K2499" s="95"/>
      <c r="L2499" s="95"/>
      <c r="M2499" s="95"/>
      <c r="N2499" s="95"/>
      <c r="O2499" s="95"/>
      <c r="P2499" s="95"/>
      <c r="Q2499" s="95"/>
      <c r="R2499" s="95"/>
      <c r="S2499" s="95"/>
      <c r="T2499" s="95"/>
      <c r="U2499" s="95"/>
      <c r="V2499" s="95"/>
      <c r="W2499" s="95"/>
      <c r="X2499" s="95"/>
      <c r="Y2499" s="95"/>
      <c r="Z2499" s="95"/>
      <c r="AA2499" s="95"/>
      <c r="AB2499" s="95"/>
      <c r="AC2499" s="95"/>
      <c r="AD2499" s="95"/>
      <c r="AE2499" s="95"/>
      <c r="AF2499" s="95"/>
      <c r="AG2499" s="95"/>
      <c r="AH2499" s="316"/>
    </row>
    <row r="2500" spans="4:34">
      <c r="D2500" s="95"/>
      <c r="E2500" s="198"/>
      <c r="F2500" s="95"/>
      <c r="G2500" s="95"/>
      <c r="H2500" s="95"/>
      <c r="I2500" s="95"/>
      <c r="J2500" s="95"/>
      <c r="K2500" s="95"/>
      <c r="L2500" s="95"/>
      <c r="M2500" s="95"/>
      <c r="N2500" s="95"/>
      <c r="O2500" s="95"/>
      <c r="P2500" s="95"/>
      <c r="Q2500" s="95"/>
      <c r="R2500" s="95"/>
      <c r="S2500" s="95"/>
      <c r="T2500" s="95"/>
      <c r="U2500" s="95"/>
      <c r="V2500" s="95"/>
      <c r="W2500" s="95"/>
      <c r="X2500" s="95"/>
      <c r="Y2500" s="95"/>
      <c r="Z2500" s="95"/>
      <c r="AA2500" s="95"/>
      <c r="AB2500" s="95"/>
      <c r="AC2500" s="95"/>
      <c r="AD2500" s="95"/>
      <c r="AE2500" s="95"/>
      <c r="AF2500" s="95"/>
      <c r="AG2500" s="95"/>
      <c r="AH2500" s="316"/>
    </row>
    <row r="2501" spans="4:34">
      <c r="D2501" s="95"/>
      <c r="E2501" s="198"/>
      <c r="F2501" s="95"/>
      <c r="G2501" s="95"/>
      <c r="H2501" s="95"/>
      <c r="I2501" s="95"/>
      <c r="J2501" s="95"/>
      <c r="K2501" s="95"/>
      <c r="L2501" s="95"/>
      <c r="M2501" s="95"/>
      <c r="N2501" s="95"/>
      <c r="O2501" s="95"/>
      <c r="P2501" s="95"/>
      <c r="Q2501" s="95"/>
      <c r="R2501" s="95"/>
      <c r="S2501" s="95"/>
      <c r="T2501" s="95"/>
      <c r="U2501" s="95"/>
      <c r="V2501" s="95"/>
      <c r="W2501" s="95"/>
      <c r="X2501" s="95"/>
      <c r="Y2501" s="95"/>
      <c r="Z2501" s="95"/>
      <c r="AA2501" s="95"/>
      <c r="AB2501" s="95"/>
      <c r="AC2501" s="95"/>
      <c r="AD2501" s="95"/>
      <c r="AE2501" s="95"/>
      <c r="AF2501" s="95"/>
      <c r="AG2501" s="95"/>
      <c r="AH2501" s="316"/>
    </row>
    <row r="2502" spans="4:34">
      <c r="D2502" s="95"/>
      <c r="E2502" s="198"/>
      <c r="F2502" s="95"/>
      <c r="G2502" s="95"/>
      <c r="H2502" s="95"/>
      <c r="I2502" s="95"/>
      <c r="J2502" s="95"/>
      <c r="K2502" s="95"/>
      <c r="L2502" s="95"/>
      <c r="M2502" s="95"/>
      <c r="N2502" s="95"/>
      <c r="O2502" s="95"/>
      <c r="P2502" s="95"/>
      <c r="Q2502" s="95"/>
      <c r="R2502" s="95"/>
      <c r="S2502" s="95"/>
      <c r="T2502" s="95"/>
      <c r="U2502" s="95"/>
      <c r="V2502" s="95"/>
      <c r="W2502" s="95"/>
      <c r="X2502" s="95"/>
      <c r="Y2502" s="95"/>
      <c r="Z2502" s="95"/>
      <c r="AA2502" s="95"/>
      <c r="AB2502" s="95"/>
      <c r="AC2502" s="95"/>
      <c r="AD2502" s="95"/>
      <c r="AE2502" s="95"/>
      <c r="AF2502" s="95"/>
      <c r="AG2502" s="95"/>
      <c r="AH2502" s="316"/>
    </row>
    <row r="2503" spans="4:34">
      <c r="D2503" s="95"/>
      <c r="E2503" s="198"/>
      <c r="F2503" s="95"/>
      <c r="G2503" s="95"/>
      <c r="H2503" s="95"/>
      <c r="I2503" s="95"/>
      <c r="J2503" s="95"/>
      <c r="K2503" s="95"/>
      <c r="L2503" s="95"/>
      <c r="M2503" s="95"/>
      <c r="N2503" s="95"/>
      <c r="O2503" s="95"/>
      <c r="P2503" s="95"/>
      <c r="Q2503" s="95"/>
      <c r="R2503" s="95"/>
      <c r="S2503" s="95"/>
      <c r="T2503" s="95"/>
      <c r="U2503" s="95"/>
      <c r="V2503" s="95"/>
      <c r="W2503" s="95"/>
      <c r="X2503" s="95"/>
      <c r="Y2503" s="95"/>
      <c r="Z2503" s="95"/>
      <c r="AA2503" s="95"/>
      <c r="AB2503" s="95"/>
      <c r="AC2503" s="95"/>
      <c r="AD2503" s="95"/>
      <c r="AE2503" s="95"/>
      <c r="AF2503" s="95"/>
      <c r="AG2503" s="95"/>
      <c r="AH2503" s="316"/>
    </row>
    <row r="2504" spans="4:34">
      <c r="D2504" s="95"/>
      <c r="E2504" s="198"/>
      <c r="F2504" s="95"/>
      <c r="G2504" s="95"/>
      <c r="H2504" s="95"/>
      <c r="I2504" s="95"/>
      <c r="J2504" s="95"/>
      <c r="K2504" s="95"/>
      <c r="L2504" s="95"/>
      <c r="M2504" s="95"/>
      <c r="N2504" s="95"/>
      <c r="O2504" s="95"/>
      <c r="P2504" s="95"/>
      <c r="Q2504" s="95"/>
      <c r="R2504" s="95"/>
      <c r="S2504" s="95"/>
      <c r="T2504" s="95"/>
      <c r="U2504" s="95"/>
      <c r="V2504" s="95"/>
      <c r="W2504" s="95"/>
      <c r="X2504" s="95"/>
      <c r="Y2504" s="95"/>
      <c r="Z2504" s="95"/>
      <c r="AA2504" s="95"/>
      <c r="AB2504" s="95"/>
      <c r="AC2504" s="95"/>
      <c r="AD2504" s="95"/>
      <c r="AE2504" s="95"/>
      <c r="AF2504" s="95"/>
      <c r="AG2504" s="95"/>
      <c r="AH2504" s="316"/>
    </row>
    <row r="2505" spans="4:34">
      <c r="D2505" s="95"/>
      <c r="E2505" s="198"/>
      <c r="F2505" s="95"/>
      <c r="G2505" s="95"/>
      <c r="H2505" s="95"/>
      <c r="I2505" s="95"/>
      <c r="J2505" s="95"/>
      <c r="K2505" s="95"/>
      <c r="L2505" s="95"/>
      <c r="M2505" s="95"/>
      <c r="N2505" s="95"/>
      <c r="O2505" s="95"/>
      <c r="P2505" s="95"/>
      <c r="Q2505" s="95"/>
      <c r="R2505" s="95"/>
      <c r="S2505" s="95"/>
      <c r="T2505" s="95"/>
      <c r="U2505" s="95"/>
      <c r="V2505" s="95"/>
      <c r="W2505" s="95"/>
      <c r="X2505" s="95"/>
      <c r="Y2505" s="95"/>
      <c r="Z2505" s="95"/>
      <c r="AA2505" s="95"/>
      <c r="AB2505" s="95"/>
      <c r="AC2505" s="95"/>
      <c r="AD2505" s="95"/>
      <c r="AE2505" s="95"/>
      <c r="AF2505" s="95"/>
      <c r="AG2505" s="95"/>
      <c r="AH2505" s="316"/>
    </row>
    <row r="2506" spans="4:34">
      <c r="D2506" s="95"/>
      <c r="E2506" s="198"/>
      <c r="F2506" s="95"/>
      <c r="G2506" s="95"/>
      <c r="H2506" s="95"/>
      <c r="I2506" s="95"/>
      <c r="J2506" s="95"/>
      <c r="K2506" s="95"/>
      <c r="L2506" s="95"/>
      <c r="M2506" s="95"/>
      <c r="N2506" s="95"/>
      <c r="O2506" s="95"/>
      <c r="P2506" s="95"/>
      <c r="Q2506" s="95"/>
      <c r="R2506" s="95"/>
      <c r="S2506" s="95"/>
      <c r="T2506" s="95"/>
      <c r="U2506" s="95"/>
      <c r="V2506" s="95"/>
      <c r="W2506" s="95"/>
      <c r="X2506" s="95"/>
      <c r="Y2506" s="95"/>
      <c r="Z2506" s="95"/>
      <c r="AA2506" s="95"/>
      <c r="AB2506" s="95"/>
      <c r="AC2506" s="95"/>
      <c r="AD2506" s="95"/>
      <c r="AE2506" s="95"/>
      <c r="AF2506" s="95"/>
      <c r="AG2506" s="95"/>
      <c r="AH2506" s="316"/>
    </row>
    <row r="2507" spans="4:34">
      <c r="D2507" s="95"/>
      <c r="E2507" s="198"/>
      <c r="F2507" s="95"/>
      <c r="G2507" s="95"/>
      <c r="H2507" s="95"/>
      <c r="I2507" s="95"/>
      <c r="J2507" s="95"/>
      <c r="K2507" s="95"/>
      <c r="L2507" s="95"/>
      <c r="M2507" s="95"/>
      <c r="N2507" s="95"/>
      <c r="O2507" s="95"/>
      <c r="P2507" s="95"/>
      <c r="Q2507" s="95"/>
      <c r="R2507" s="95"/>
      <c r="S2507" s="95"/>
      <c r="T2507" s="95"/>
      <c r="U2507" s="95"/>
      <c r="V2507" s="95"/>
      <c r="W2507" s="95"/>
      <c r="X2507" s="95"/>
      <c r="Y2507" s="95"/>
      <c r="Z2507" s="95"/>
      <c r="AA2507" s="95"/>
      <c r="AB2507" s="95"/>
      <c r="AC2507" s="95"/>
      <c r="AD2507" s="95"/>
      <c r="AE2507" s="95"/>
      <c r="AF2507" s="95"/>
      <c r="AG2507" s="95"/>
      <c r="AH2507" s="316"/>
    </row>
    <row r="2508" spans="4:34">
      <c r="D2508" s="95"/>
      <c r="E2508" s="198"/>
      <c r="F2508" s="95"/>
      <c r="G2508" s="95"/>
      <c r="H2508" s="95"/>
      <c r="I2508" s="95"/>
      <c r="J2508" s="95"/>
      <c r="K2508" s="95"/>
      <c r="L2508" s="95"/>
      <c r="M2508" s="95"/>
      <c r="N2508" s="95"/>
      <c r="O2508" s="95"/>
      <c r="P2508" s="95"/>
      <c r="Q2508" s="95"/>
      <c r="R2508" s="95"/>
      <c r="S2508" s="95"/>
      <c r="T2508" s="95"/>
      <c r="U2508" s="95"/>
      <c r="V2508" s="95"/>
      <c r="W2508" s="95"/>
      <c r="X2508" s="95"/>
      <c r="Y2508" s="95"/>
      <c r="Z2508" s="95"/>
      <c r="AA2508" s="95"/>
      <c r="AB2508" s="95"/>
      <c r="AC2508" s="95"/>
      <c r="AD2508" s="95"/>
      <c r="AE2508" s="95"/>
      <c r="AF2508" s="95"/>
      <c r="AG2508" s="95"/>
      <c r="AH2508" s="316"/>
    </row>
    <row r="2509" spans="4:34">
      <c r="D2509" s="95"/>
      <c r="E2509" s="198"/>
      <c r="F2509" s="95"/>
      <c r="G2509" s="95"/>
      <c r="H2509" s="95"/>
      <c r="I2509" s="95"/>
      <c r="J2509" s="95"/>
      <c r="K2509" s="95"/>
      <c r="L2509" s="95"/>
      <c r="M2509" s="95"/>
      <c r="N2509" s="95"/>
      <c r="O2509" s="95"/>
      <c r="P2509" s="95"/>
      <c r="Q2509" s="95"/>
      <c r="R2509" s="95"/>
      <c r="S2509" s="95"/>
      <c r="T2509" s="95"/>
      <c r="U2509" s="95"/>
      <c r="V2509" s="95"/>
      <c r="W2509" s="95"/>
      <c r="X2509" s="95"/>
      <c r="Y2509" s="95"/>
      <c r="Z2509" s="95"/>
      <c r="AA2509" s="95"/>
      <c r="AB2509" s="95"/>
      <c r="AC2509" s="95"/>
      <c r="AD2509" s="95"/>
      <c r="AE2509" s="95"/>
      <c r="AF2509" s="95"/>
      <c r="AG2509" s="95"/>
      <c r="AH2509" s="316"/>
    </row>
    <row r="2510" spans="4:34">
      <c r="D2510" s="95"/>
      <c r="E2510" s="198"/>
      <c r="F2510" s="95"/>
      <c r="G2510" s="95"/>
      <c r="H2510" s="95"/>
      <c r="I2510" s="95"/>
      <c r="J2510" s="95"/>
      <c r="K2510" s="95"/>
      <c r="L2510" s="95"/>
      <c r="M2510" s="95"/>
      <c r="N2510" s="95"/>
      <c r="O2510" s="95"/>
      <c r="P2510" s="95"/>
      <c r="Q2510" s="95"/>
      <c r="R2510" s="95"/>
      <c r="S2510" s="95"/>
      <c r="T2510" s="95"/>
      <c r="U2510" s="95"/>
      <c r="V2510" s="95"/>
      <c r="W2510" s="95"/>
      <c r="X2510" s="95"/>
      <c r="Y2510" s="95"/>
      <c r="Z2510" s="95"/>
      <c r="AA2510" s="95"/>
      <c r="AB2510" s="95"/>
      <c r="AC2510" s="95"/>
      <c r="AD2510" s="95"/>
      <c r="AE2510" s="95"/>
      <c r="AF2510" s="95"/>
      <c r="AG2510" s="95"/>
      <c r="AH2510" s="316"/>
    </row>
    <row r="2511" spans="4:34">
      <c r="D2511" s="95"/>
      <c r="E2511" s="198"/>
      <c r="F2511" s="95"/>
      <c r="G2511" s="95"/>
      <c r="H2511" s="95"/>
      <c r="I2511" s="95"/>
      <c r="J2511" s="95"/>
      <c r="K2511" s="95"/>
      <c r="L2511" s="95"/>
      <c r="M2511" s="95"/>
      <c r="N2511" s="95"/>
      <c r="O2511" s="95"/>
      <c r="P2511" s="95"/>
      <c r="Q2511" s="95"/>
      <c r="R2511" s="95"/>
      <c r="S2511" s="95"/>
      <c r="T2511" s="95"/>
      <c r="U2511" s="95"/>
      <c r="V2511" s="95"/>
      <c r="W2511" s="95"/>
      <c r="X2511" s="95"/>
      <c r="Y2511" s="95"/>
      <c r="Z2511" s="95"/>
      <c r="AA2511" s="95"/>
      <c r="AB2511" s="95"/>
      <c r="AC2511" s="95"/>
      <c r="AD2511" s="95"/>
      <c r="AE2511" s="95"/>
      <c r="AF2511" s="95"/>
      <c r="AG2511" s="95"/>
      <c r="AH2511" s="316"/>
    </row>
    <row r="2512" spans="4:34">
      <c r="D2512" s="95"/>
      <c r="E2512" s="198"/>
      <c r="F2512" s="95"/>
      <c r="G2512" s="95"/>
      <c r="H2512" s="95"/>
      <c r="I2512" s="95"/>
      <c r="J2512" s="95"/>
      <c r="K2512" s="95"/>
      <c r="L2512" s="95"/>
      <c r="M2512" s="95"/>
      <c r="N2512" s="95"/>
      <c r="O2512" s="95"/>
      <c r="P2512" s="95"/>
      <c r="Q2512" s="95"/>
      <c r="R2512" s="95"/>
      <c r="S2512" s="95"/>
      <c r="T2512" s="95"/>
      <c r="U2512" s="95"/>
      <c r="V2512" s="95"/>
      <c r="W2512" s="95"/>
      <c r="X2512" s="95"/>
      <c r="Y2512" s="95"/>
      <c r="Z2512" s="95"/>
      <c r="AA2512" s="95"/>
      <c r="AB2512" s="95"/>
      <c r="AC2512" s="95"/>
      <c r="AD2512" s="95"/>
      <c r="AE2512" s="95"/>
      <c r="AF2512" s="95"/>
      <c r="AG2512" s="95"/>
      <c r="AH2512" s="316"/>
    </row>
    <row r="2513" spans="4:34">
      <c r="D2513" s="95"/>
      <c r="E2513" s="198"/>
      <c r="F2513" s="95"/>
      <c r="G2513" s="95"/>
      <c r="H2513" s="95"/>
      <c r="I2513" s="95"/>
      <c r="J2513" s="95"/>
      <c r="K2513" s="95"/>
      <c r="L2513" s="95"/>
      <c r="M2513" s="95"/>
      <c r="N2513" s="95"/>
      <c r="O2513" s="95"/>
      <c r="P2513" s="95"/>
      <c r="Q2513" s="95"/>
      <c r="R2513" s="95"/>
      <c r="S2513" s="95"/>
      <c r="T2513" s="95"/>
      <c r="U2513" s="95"/>
      <c r="V2513" s="95"/>
      <c r="W2513" s="95"/>
      <c r="X2513" s="95"/>
      <c r="Y2513" s="95"/>
      <c r="Z2513" s="95"/>
      <c r="AA2513" s="95"/>
      <c r="AB2513" s="95"/>
      <c r="AC2513" s="95"/>
      <c r="AD2513" s="95"/>
      <c r="AE2513" s="95"/>
      <c r="AF2513" s="95"/>
      <c r="AG2513" s="95"/>
      <c r="AH2513" s="316"/>
    </row>
    <row r="2514" spans="4:34">
      <c r="D2514" s="95"/>
      <c r="E2514" s="198"/>
      <c r="F2514" s="95"/>
      <c r="G2514" s="95"/>
      <c r="H2514" s="95"/>
      <c r="I2514" s="95"/>
      <c r="J2514" s="95"/>
      <c r="K2514" s="95"/>
      <c r="L2514" s="95"/>
      <c r="M2514" s="95"/>
      <c r="N2514" s="95"/>
      <c r="O2514" s="95"/>
      <c r="P2514" s="95"/>
      <c r="Q2514" s="95"/>
      <c r="R2514" s="95"/>
      <c r="S2514" s="95"/>
      <c r="T2514" s="95"/>
      <c r="U2514" s="95"/>
      <c r="V2514" s="95"/>
      <c r="W2514" s="95"/>
      <c r="X2514" s="95"/>
      <c r="Y2514" s="95"/>
      <c r="Z2514" s="95"/>
      <c r="AA2514" s="95"/>
      <c r="AB2514" s="95"/>
      <c r="AC2514" s="95"/>
      <c r="AD2514" s="95"/>
      <c r="AE2514" s="95"/>
      <c r="AF2514" s="95"/>
      <c r="AG2514" s="95"/>
      <c r="AH2514" s="316"/>
    </row>
    <row r="2515" spans="4:34">
      <c r="D2515" s="95"/>
      <c r="E2515" s="198"/>
      <c r="F2515" s="95"/>
      <c r="G2515" s="95"/>
      <c r="H2515" s="95"/>
      <c r="I2515" s="95"/>
      <c r="J2515" s="95"/>
      <c r="K2515" s="95"/>
      <c r="L2515" s="95"/>
      <c r="M2515" s="95"/>
      <c r="N2515" s="95"/>
      <c r="O2515" s="95"/>
      <c r="P2515" s="95"/>
      <c r="Q2515" s="95"/>
      <c r="R2515" s="95"/>
      <c r="S2515" s="95"/>
      <c r="T2515" s="95"/>
      <c r="U2515" s="95"/>
      <c r="V2515" s="95"/>
      <c r="W2515" s="95"/>
      <c r="X2515" s="95"/>
      <c r="Y2515" s="95"/>
      <c r="Z2515" s="95"/>
      <c r="AA2515" s="95"/>
      <c r="AB2515" s="95"/>
      <c r="AC2515" s="95"/>
      <c r="AD2515" s="95"/>
      <c r="AE2515" s="95"/>
      <c r="AF2515" s="95"/>
      <c r="AG2515" s="95"/>
      <c r="AH2515" s="316"/>
    </row>
    <row r="2516" spans="4:34">
      <c r="D2516" s="95"/>
      <c r="E2516" s="198"/>
      <c r="F2516" s="95"/>
      <c r="G2516" s="95"/>
      <c r="H2516" s="95"/>
      <c r="I2516" s="95"/>
      <c r="J2516" s="95"/>
      <c r="K2516" s="95"/>
      <c r="L2516" s="95"/>
      <c r="M2516" s="95"/>
      <c r="N2516" s="95"/>
      <c r="O2516" s="95"/>
      <c r="P2516" s="95"/>
      <c r="Q2516" s="95"/>
      <c r="R2516" s="95"/>
      <c r="S2516" s="95"/>
      <c r="T2516" s="95"/>
      <c r="U2516" s="95"/>
      <c r="V2516" s="95"/>
      <c r="W2516" s="95"/>
      <c r="X2516" s="95"/>
      <c r="Y2516" s="95"/>
      <c r="Z2516" s="95"/>
      <c r="AA2516" s="95"/>
      <c r="AB2516" s="95"/>
      <c r="AC2516" s="95"/>
      <c r="AD2516" s="95"/>
      <c r="AE2516" s="95"/>
      <c r="AF2516" s="95"/>
      <c r="AG2516" s="95"/>
      <c r="AH2516" s="316"/>
    </row>
    <row r="2517" spans="4:34">
      <c r="D2517" s="95"/>
      <c r="E2517" s="198"/>
      <c r="F2517" s="95"/>
      <c r="G2517" s="95"/>
      <c r="H2517" s="95"/>
      <c r="I2517" s="95"/>
      <c r="J2517" s="95"/>
      <c r="K2517" s="95"/>
      <c r="L2517" s="95"/>
      <c r="M2517" s="95"/>
      <c r="N2517" s="95"/>
      <c r="O2517" s="95"/>
      <c r="P2517" s="95"/>
      <c r="Q2517" s="95"/>
      <c r="R2517" s="95"/>
      <c r="S2517" s="95"/>
      <c r="T2517" s="95"/>
      <c r="U2517" s="95"/>
      <c r="V2517" s="95"/>
      <c r="W2517" s="95"/>
      <c r="X2517" s="95"/>
      <c r="Y2517" s="95"/>
      <c r="Z2517" s="95"/>
      <c r="AA2517" s="95"/>
      <c r="AB2517" s="95"/>
      <c r="AC2517" s="95"/>
      <c r="AD2517" s="95"/>
      <c r="AE2517" s="95"/>
      <c r="AF2517" s="95"/>
      <c r="AG2517" s="95"/>
      <c r="AH2517" s="316"/>
    </row>
    <row r="2518" spans="4:34">
      <c r="D2518" s="95"/>
      <c r="E2518" s="198"/>
      <c r="F2518" s="95"/>
      <c r="G2518" s="95"/>
      <c r="H2518" s="95"/>
      <c r="I2518" s="95"/>
      <c r="J2518" s="95"/>
      <c r="K2518" s="95"/>
      <c r="L2518" s="95"/>
      <c r="M2518" s="95"/>
      <c r="N2518" s="95"/>
      <c r="O2518" s="95"/>
      <c r="P2518" s="95"/>
      <c r="Q2518" s="95"/>
      <c r="R2518" s="95"/>
      <c r="S2518" s="95"/>
      <c r="T2518" s="95"/>
      <c r="U2518" s="95"/>
      <c r="V2518" s="95"/>
      <c r="W2518" s="95"/>
      <c r="X2518" s="95"/>
      <c r="Y2518" s="95"/>
      <c r="Z2518" s="95"/>
      <c r="AA2518" s="95"/>
      <c r="AB2518" s="95"/>
      <c r="AC2518" s="95"/>
      <c r="AD2518" s="95"/>
      <c r="AE2518" s="95"/>
      <c r="AF2518" s="95"/>
      <c r="AG2518" s="95"/>
      <c r="AH2518" s="316"/>
    </row>
    <row r="2519" spans="4:34">
      <c r="D2519" s="95"/>
      <c r="E2519" s="198"/>
      <c r="F2519" s="95"/>
      <c r="G2519" s="95"/>
      <c r="H2519" s="95"/>
      <c r="I2519" s="95"/>
      <c r="J2519" s="95"/>
      <c r="K2519" s="95"/>
      <c r="L2519" s="95"/>
      <c r="M2519" s="95"/>
      <c r="N2519" s="95"/>
      <c r="O2519" s="95"/>
      <c r="P2519" s="95"/>
      <c r="Q2519" s="95"/>
      <c r="R2519" s="95"/>
      <c r="S2519" s="95"/>
      <c r="T2519" s="95"/>
      <c r="U2519" s="95"/>
      <c r="V2519" s="95"/>
      <c r="W2519" s="95"/>
      <c r="X2519" s="95"/>
      <c r="Y2519" s="95"/>
      <c r="Z2519" s="95"/>
      <c r="AA2519" s="95"/>
      <c r="AB2519" s="95"/>
      <c r="AC2519" s="95"/>
      <c r="AD2519" s="95"/>
      <c r="AE2519" s="95"/>
      <c r="AF2519" s="95"/>
      <c r="AG2519" s="95"/>
      <c r="AH2519" s="316"/>
    </row>
    <row r="2520" spans="4:34">
      <c r="D2520" s="95"/>
      <c r="E2520" s="198"/>
      <c r="F2520" s="95"/>
      <c r="G2520" s="95"/>
      <c r="H2520" s="95"/>
      <c r="I2520" s="95"/>
      <c r="J2520" s="95"/>
      <c r="K2520" s="95"/>
      <c r="L2520" s="95"/>
      <c r="M2520" s="95"/>
      <c r="N2520" s="95"/>
      <c r="O2520" s="95"/>
      <c r="P2520" s="95"/>
      <c r="Q2520" s="95"/>
      <c r="R2520" s="95"/>
      <c r="S2520" s="95"/>
      <c r="T2520" s="95"/>
      <c r="U2520" s="95"/>
      <c r="V2520" s="95"/>
      <c r="W2520" s="95"/>
      <c r="X2520" s="95"/>
      <c r="Y2520" s="95"/>
      <c r="Z2520" s="95"/>
      <c r="AA2520" s="95"/>
      <c r="AB2520" s="95"/>
      <c r="AC2520" s="95"/>
      <c r="AD2520" s="95"/>
      <c r="AE2520" s="95"/>
      <c r="AF2520" s="95"/>
      <c r="AG2520" s="95"/>
      <c r="AH2520" s="316"/>
    </row>
    <row r="2521" spans="4:34">
      <c r="D2521" s="95"/>
      <c r="E2521" s="198"/>
      <c r="F2521" s="95"/>
      <c r="G2521" s="95"/>
      <c r="H2521" s="95"/>
      <c r="I2521" s="95"/>
      <c r="J2521" s="95"/>
      <c r="K2521" s="95"/>
      <c r="L2521" s="95"/>
      <c r="M2521" s="95"/>
      <c r="N2521" s="95"/>
      <c r="O2521" s="95"/>
      <c r="P2521" s="95"/>
      <c r="Q2521" s="95"/>
      <c r="R2521" s="95"/>
      <c r="S2521" s="95"/>
      <c r="T2521" s="95"/>
      <c r="U2521" s="95"/>
      <c r="V2521" s="95"/>
      <c r="W2521" s="95"/>
      <c r="X2521" s="95"/>
      <c r="Y2521" s="95"/>
      <c r="Z2521" s="95"/>
      <c r="AA2521" s="95"/>
      <c r="AB2521" s="95"/>
      <c r="AC2521" s="95"/>
      <c r="AD2521" s="95"/>
      <c r="AE2521" s="95"/>
      <c r="AF2521" s="95"/>
      <c r="AG2521" s="95"/>
      <c r="AH2521" s="316"/>
    </row>
    <row r="2522" spans="4:34">
      <c r="D2522" s="95"/>
      <c r="E2522" s="198"/>
      <c r="F2522" s="95"/>
      <c r="G2522" s="95"/>
      <c r="H2522" s="95"/>
      <c r="I2522" s="95"/>
      <c r="J2522" s="95"/>
      <c r="K2522" s="95"/>
      <c r="L2522" s="95"/>
      <c r="M2522" s="95"/>
      <c r="N2522" s="95"/>
      <c r="O2522" s="95"/>
      <c r="P2522" s="95"/>
      <c r="Q2522" s="95"/>
      <c r="R2522" s="95"/>
      <c r="S2522" s="95"/>
      <c r="T2522" s="95"/>
      <c r="U2522" s="95"/>
      <c r="V2522" s="95"/>
      <c r="W2522" s="95"/>
      <c r="X2522" s="95"/>
      <c r="Y2522" s="95"/>
      <c r="Z2522" s="95"/>
      <c r="AA2522" s="95"/>
      <c r="AB2522" s="95"/>
      <c r="AC2522" s="95"/>
      <c r="AD2522" s="95"/>
      <c r="AE2522" s="95"/>
      <c r="AF2522" s="95"/>
      <c r="AG2522" s="95"/>
      <c r="AH2522" s="316"/>
    </row>
    <row r="2523" spans="4:34">
      <c r="D2523" s="95"/>
      <c r="E2523" s="198"/>
      <c r="F2523" s="95"/>
      <c r="G2523" s="95"/>
      <c r="H2523" s="95"/>
      <c r="I2523" s="95"/>
      <c r="J2523" s="95"/>
      <c r="K2523" s="95"/>
      <c r="L2523" s="95"/>
      <c r="M2523" s="95"/>
      <c r="N2523" s="95"/>
      <c r="O2523" s="95"/>
      <c r="P2523" s="95"/>
      <c r="Q2523" s="95"/>
      <c r="R2523" s="95"/>
      <c r="S2523" s="95"/>
      <c r="T2523" s="95"/>
      <c r="U2523" s="95"/>
      <c r="V2523" s="95"/>
      <c r="W2523" s="95"/>
      <c r="X2523" s="95"/>
      <c r="Y2523" s="95"/>
      <c r="Z2523" s="95"/>
      <c r="AA2523" s="95"/>
      <c r="AB2523" s="95"/>
      <c r="AC2523" s="95"/>
      <c r="AD2523" s="95"/>
      <c r="AE2523" s="95"/>
      <c r="AF2523" s="95"/>
      <c r="AG2523" s="95"/>
      <c r="AH2523" s="316"/>
    </row>
    <row r="2524" spans="4:34">
      <c r="D2524" s="95"/>
      <c r="E2524" s="198"/>
      <c r="F2524" s="95"/>
      <c r="G2524" s="95"/>
      <c r="H2524" s="95"/>
      <c r="I2524" s="95"/>
      <c r="J2524" s="95"/>
      <c r="K2524" s="95"/>
      <c r="L2524" s="95"/>
      <c r="M2524" s="95"/>
      <c r="N2524" s="95"/>
      <c r="O2524" s="95"/>
      <c r="P2524" s="95"/>
      <c r="Q2524" s="95"/>
      <c r="R2524" s="95"/>
      <c r="S2524" s="95"/>
      <c r="T2524" s="95"/>
      <c r="U2524" s="95"/>
      <c r="V2524" s="95"/>
      <c r="W2524" s="95"/>
      <c r="X2524" s="95"/>
      <c r="Y2524" s="95"/>
      <c r="Z2524" s="95"/>
      <c r="AA2524" s="95"/>
      <c r="AB2524" s="95"/>
      <c r="AC2524" s="95"/>
      <c r="AD2524" s="95"/>
      <c r="AE2524" s="95"/>
      <c r="AF2524" s="95"/>
      <c r="AG2524" s="95"/>
      <c r="AH2524" s="316"/>
    </row>
    <row r="2525" spans="4:34">
      <c r="D2525" s="95"/>
      <c r="E2525" s="198"/>
      <c r="F2525" s="95"/>
      <c r="G2525" s="95"/>
      <c r="H2525" s="95"/>
      <c r="I2525" s="95"/>
      <c r="J2525" s="95"/>
      <c r="K2525" s="95"/>
      <c r="L2525" s="95"/>
      <c r="M2525" s="95"/>
      <c r="N2525" s="95"/>
      <c r="O2525" s="95"/>
      <c r="P2525" s="95"/>
      <c r="Q2525" s="95"/>
      <c r="R2525" s="95"/>
      <c r="S2525" s="95"/>
      <c r="T2525" s="95"/>
      <c r="U2525" s="95"/>
      <c r="V2525" s="95"/>
      <c r="W2525" s="95"/>
      <c r="X2525" s="95"/>
      <c r="Y2525" s="95"/>
      <c r="Z2525" s="95"/>
      <c r="AA2525" s="95"/>
      <c r="AB2525" s="95"/>
      <c r="AC2525" s="95"/>
      <c r="AD2525" s="95"/>
      <c r="AE2525" s="95"/>
      <c r="AF2525" s="95"/>
      <c r="AG2525" s="95"/>
      <c r="AH2525" s="316"/>
    </row>
    <row r="2526" spans="4:34">
      <c r="D2526" s="95"/>
      <c r="E2526" s="198"/>
      <c r="F2526" s="95"/>
      <c r="G2526" s="95"/>
      <c r="H2526" s="95"/>
      <c r="I2526" s="95"/>
      <c r="J2526" s="95"/>
      <c r="K2526" s="95"/>
      <c r="L2526" s="95"/>
      <c r="M2526" s="95"/>
      <c r="N2526" s="95"/>
      <c r="O2526" s="95"/>
      <c r="P2526" s="95"/>
      <c r="Q2526" s="95"/>
      <c r="R2526" s="95"/>
      <c r="S2526" s="95"/>
      <c r="T2526" s="95"/>
      <c r="U2526" s="95"/>
      <c r="V2526" s="95"/>
      <c r="W2526" s="95"/>
      <c r="X2526" s="95"/>
      <c r="Y2526" s="95"/>
      <c r="Z2526" s="95"/>
      <c r="AA2526" s="95"/>
      <c r="AB2526" s="95"/>
      <c r="AC2526" s="95"/>
      <c r="AD2526" s="95"/>
      <c r="AE2526" s="95"/>
      <c r="AF2526" s="95"/>
      <c r="AG2526" s="95"/>
      <c r="AH2526" s="316"/>
    </row>
    <row r="2527" spans="4:34">
      <c r="D2527" s="95"/>
      <c r="E2527" s="198"/>
      <c r="F2527" s="95"/>
      <c r="G2527" s="95"/>
      <c r="H2527" s="95"/>
      <c r="I2527" s="95"/>
      <c r="J2527" s="95"/>
      <c r="K2527" s="95"/>
      <c r="L2527" s="95"/>
      <c r="M2527" s="95"/>
      <c r="N2527" s="95"/>
      <c r="O2527" s="95"/>
      <c r="P2527" s="95"/>
      <c r="Q2527" s="95"/>
      <c r="R2527" s="95"/>
      <c r="S2527" s="95"/>
      <c r="T2527" s="95"/>
      <c r="U2527" s="95"/>
      <c r="V2527" s="95"/>
      <c r="W2527" s="95"/>
      <c r="X2527" s="95"/>
      <c r="Y2527" s="95"/>
      <c r="Z2527" s="95"/>
      <c r="AA2527" s="95"/>
      <c r="AB2527" s="95"/>
      <c r="AC2527" s="95"/>
      <c r="AD2527" s="95"/>
      <c r="AE2527" s="95"/>
      <c r="AF2527" s="95"/>
      <c r="AG2527" s="95"/>
      <c r="AH2527" s="316"/>
    </row>
    <row r="2528" spans="4:34">
      <c r="D2528" s="95"/>
      <c r="E2528" s="198"/>
      <c r="F2528" s="95"/>
      <c r="G2528" s="95"/>
      <c r="H2528" s="95"/>
      <c r="I2528" s="95"/>
      <c r="J2528" s="95"/>
      <c r="K2528" s="95"/>
      <c r="L2528" s="95"/>
      <c r="M2528" s="95"/>
      <c r="N2528" s="95"/>
      <c r="O2528" s="95"/>
      <c r="P2528" s="95"/>
      <c r="Q2528" s="95"/>
      <c r="R2528" s="95"/>
      <c r="S2528" s="95"/>
      <c r="T2528" s="95"/>
      <c r="U2528" s="95"/>
      <c r="V2528" s="95"/>
      <c r="W2528" s="95"/>
      <c r="X2528" s="95"/>
      <c r="Y2528" s="95"/>
      <c r="Z2528" s="95"/>
      <c r="AA2528" s="95"/>
      <c r="AB2528" s="95"/>
      <c r="AC2528" s="95"/>
      <c r="AD2528" s="95"/>
      <c r="AE2528" s="95"/>
      <c r="AF2528" s="95"/>
      <c r="AG2528" s="95"/>
      <c r="AH2528" s="316"/>
    </row>
    <row r="2529" spans="4:34">
      <c r="D2529" s="95"/>
      <c r="E2529" s="198"/>
      <c r="F2529" s="95"/>
      <c r="G2529" s="95"/>
      <c r="H2529" s="95"/>
      <c r="I2529" s="95"/>
      <c r="J2529" s="95"/>
      <c r="K2529" s="95"/>
      <c r="L2529" s="95"/>
      <c r="M2529" s="95"/>
      <c r="N2529" s="95"/>
      <c r="O2529" s="95"/>
      <c r="P2529" s="95"/>
      <c r="Q2529" s="95"/>
      <c r="R2529" s="95"/>
      <c r="S2529" s="95"/>
      <c r="T2529" s="95"/>
      <c r="U2529" s="95"/>
      <c r="V2529" s="95"/>
      <c r="W2529" s="95"/>
      <c r="X2529" s="95"/>
      <c r="Y2529" s="95"/>
      <c r="Z2529" s="95"/>
      <c r="AA2529" s="95"/>
      <c r="AB2529" s="95"/>
      <c r="AC2529" s="95"/>
      <c r="AD2529" s="95"/>
      <c r="AE2529" s="95"/>
      <c r="AF2529" s="95"/>
      <c r="AG2529" s="95"/>
      <c r="AH2529" s="316"/>
    </row>
    <row r="2530" spans="4:34">
      <c r="D2530" s="95"/>
      <c r="E2530" s="198"/>
      <c r="F2530" s="95"/>
      <c r="G2530" s="95"/>
      <c r="H2530" s="95"/>
      <c r="I2530" s="95"/>
      <c r="J2530" s="95"/>
      <c r="K2530" s="95"/>
      <c r="L2530" s="95"/>
      <c r="M2530" s="95"/>
      <c r="N2530" s="95"/>
      <c r="O2530" s="95"/>
      <c r="P2530" s="95"/>
      <c r="Q2530" s="95"/>
      <c r="R2530" s="95"/>
      <c r="S2530" s="95"/>
      <c r="T2530" s="95"/>
      <c r="U2530" s="95"/>
      <c r="V2530" s="95"/>
      <c r="W2530" s="95"/>
      <c r="X2530" s="95"/>
      <c r="Y2530" s="95"/>
      <c r="Z2530" s="95"/>
      <c r="AA2530" s="95"/>
      <c r="AB2530" s="95"/>
      <c r="AC2530" s="95"/>
      <c r="AD2530" s="95"/>
      <c r="AE2530" s="95"/>
      <c r="AF2530" s="95"/>
      <c r="AG2530" s="95"/>
      <c r="AH2530" s="316"/>
    </row>
    <row r="2531" spans="4:34">
      <c r="D2531" s="95"/>
      <c r="E2531" s="198"/>
      <c r="F2531" s="95"/>
      <c r="G2531" s="95"/>
      <c r="H2531" s="95"/>
      <c r="I2531" s="95"/>
      <c r="J2531" s="95"/>
      <c r="K2531" s="95"/>
      <c r="L2531" s="95"/>
      <c r="M2531" s="95"/>
      <c r="N2531" s="95"/>
      <c r="O2531" s="95"/>
      <c r="P2531" s="95"/>
      <c r="Q2531" s="95"/>
      <c r="R2531" s="95"/>
      <c r="S2531" s="95"/>
      <c r="T2531" s="95"/>
      <c r="U2531" s="95"/>
      <c r="V2531" s="95"/>
      <c r="W2531" s="95"/>
      <c r="X2531" s="95"/>
      <c r="Y2531" s="95"/>
      <c r="Z2531" s="95"/>
      <c r="AA2531" s="95"/>
      <c r="AB2531" s="95"/>
      <c r="AC2531" s="95"/>
      <c r="AD2531" s="95"/>
      <c r="AE2531" s="95"/>
      <c r="AF2531" s="95"/>
      <c r="AG2531" s="95"/>
      <c r="AH2531" s="316"/>
    </row>
    <row r="2532" spans="4:34">
      <c r="D2532" s="95"/>
      <c r="E2532" s="198"/>
      <c r="F2532" s="95"/>
      <c r="G2532" s="95"/>
      <c r="H2532" s="95"/>
      <c r="I2532" s="95"/>
      <c r="J2532" s="95"/>
      <c r="K2532" s="95"/>
      <c r="L2532" s="95"/>
      <c r="M2532" s="95"/>
      <c r="N2532" s="95"/>
      <c r="O2532" s="95"/>
      <c r="P2532" s="95"/>
      <c r="Q2532" s="95"/>
      <c r="R2532" s="95"/>
      <c r="S2532" s="95"/>
      <c r="T2532" s="95"/>
      <c r="U2532" s="95"/>
      <c r="V2532" s="95"/>
      <c r="W2532" s="95"/>
      <c r="X2532" s="95"/>
      <c r="Y2532" s="95"/>
      <c r="Z2532" s="95"/>
      <c r="AA2532" s="95"/>
      <c r="AB2532" s="95"/>
      <c r="AC2532" s="95"/>
      <c r="AD2532" s="95"/>
      <c r="AE2532" s="95"/>
      <c r="AF2532" s="95"/>
      <c r="AG2532" s="95"/>
      <c r="AH2532" s="316"/>
    </row>
    <row r="2533" spans="4:34">
      <c r="D2533" s="95"/>
      <c r="E2533" s="198"/>
      <c r="F2533" s="95"/>
      <c r="G2533" s="95"/>
      <c r="H2533" s="95"/>
      <c r="I2533" s="95"/>
      <c r="J2533" s="95"/>
      <c r="K2533" s="95"/>
      <c r="L2533" s="95"/>
      <c r="M2533" s="95"/>
      <c r="N2533" s="95"/>
      <c r="O2533" s="95"/>
      <c r="P2533" s="95"/>
      <c r="Q2533" s="95"/>
      <c r="R2533" s="95"/>
      <c r="S2533" s="95"/>
      <c r="T2533" s="95"/>
      <c r="U2533" s="95"/>
      <c r="V2533" s="95"/>
      <c r="W2533" s="95"/>
      <c r="X2533" s="95"/>
      <c r="Y2533" s="95"/>
      <c r="Z2533" s="95"/>
      <c r="AA2533" s="95"/>
      <c r="AB2533" s="95"/>
      <c r="AC2533" s="95"/>
      <c r="AD2533" s="95"/>
      <c r="AE2533" s="95"/>
      <c r="AF2533" s="95"/>
      <c r="AG2533" s="95"/>
      <c r="AH2533" s="316"/>
    </row>
    <row r="2534" spans="4:34">
      <c r="D2534" s="95"/>
      <c r="E2534" s="198"/>
      <c r="F2534" s="95"/>
      <c r="G2534" s="95"/>
      <c r="H2534" s="95"/>
      <c r="I2534" s="95"/>
      <c r="J2534" s="95"/>
      <c r="K2534" s="95"/>
      <c r="L2534" s="95"/>
      <c r="M2534" s="95"/>
      <c r="N2534" s="95"/>
      <c r="O2534" s="95"/>
      <c r="P2534" s="95"/>
      <c r="Q2534" s="95"/>
      <c r="R2534" s="95"/>
      <c r="S2534" s="95"/>
      <c r="T2534" s="95"/>
      <c r="U2534" s="95"/>
      <c r="V2534" s="95"/>
      <c r="W2534" s="95"/>
      <c r="X2534" s="95"/>
      <c r="Y2534" s="95"/>
      <c r="Z2534" s="95"/>
      <c r="AA2534" s="95"/>
      <c r="AB2534" s="95"/>
      <c r="AC2534" s="95"/>
      <c r="AD2534" s="95"/>
      <c r="AE2534" s="95"/>
      <c r="AF2534" s="95"/>
      <c r="AG2534" s="95"/>
      <c r="AH2534" s="316"/>
    </row>
    <row r="2535" spans="4:34">
      <c r="D2535" s="95"/>
      <c r="E2535" s="198"/>
      <c r="F2535" s="95"/>
      <c r="G2535" s="95"/>
      <c r="H2535" s="95"/>
      <c r="I2535" s="95"/>
      <c r="J2535" s="95"/>
      <c r="K2535" s="95"/>
      <c r="L2535" s="95"/>
      <c r="M2535" s="95"/>
      <c r="N2535" s="95"/>
      <c r="O2535" s="95"/>
      <c r="P2535" s="95"/>
      <c r="Q2535" s="95"/>
      <c r="R2535" s="95"/>
      <c r="S2535" s="95"/>
      <c r="T2535" s="95"/>
      <c r="U2535" s="95"/>
      <c r="V2535" s="95"/>
      <c r="W2535" s="95"/>
      <c r="X2535" s="95"/>
      <c r="Y2535" s="95"/>
      <c r="Z2535" s="95"/>
      <c r="AA2535" s="95"/>
      <c r="AB2535" s="95"/>
      <c r="AC2535" s="95"/>
      <c r="AD2535" s="95"/>
      <c r="AE2535" s="95"/>
      <c r="AF2535" s="95"/>
      <c r="AG2535" s="95"/>
      <c r="AH2535" s="316"/>
    </row>
    <row r="2536" spans="4:34">
      <c r="D2536" s="95"/>
      <c r="E2536" s="198"/>
      <c r="F2536" s="95"/>
      <c r="G2536" s="95"/>
      <c r="H2536" s="95"/>
      <c r="I2536" s="95"/>
      <c r="J2536" s="95"/>
      <c r="K2536" s="95"/>
      <c r="L2536" s="95"/>
      <c r="M2536" s="95"/>
      <c r="N2536" s="95"/>
      <c r="O2536" s="95"/>
      <c r="P2536" s="95"/>
      <c r="Q2536" s="95"/>
      <c r="R2536" s="95"/>
      <c r="S2536" s="95"/>
      <c r="T2536" s="95"/>
      <c r="U2536" s="95"/>
      <c r="V2536" s="95"/>
      <c r="W2536" s="95"/>
      <c r="X2536" s="95"/>
      <c r="Y2536" s="95"/>
      <c r="Z2536" s="95"/>
      <c r="AA2536" s="95"/>
      <c r="AB2536" s="95"/>
      <c r="AC2536" s="95"/>
      <c r="AD2536" s="95"/>
      <c r="AE2536" s="95"/>
      <c r="AF2536" s="95"/>
      <c r="AG2536" s="95"/>
      <c r="AH2536" s="316"/>
    </row>
    <row r="2537" spans="4:34">
      <c r="D2537" s="95"/>
      <c r="E2537" s="198"/>
      <c r="F2537" s="95"/>
      <c r="G2537" s="95"/>
      <c r="H2537" s="95"/>
      <c r="I2537" s="95"/>
      <c r="J2537" s="95"/>
      <c r="K2537" s="95"/>
      <c r="L2537" s="95"/>
      <c r="M2537" s="95"/>
      <c r="N2537" s="95"/>
      <c r="O2537" s="95"/>
      <c r="P2537" s="95"/>
      <c r="Q2537" s="95"/>
      <c r="R2537" s="95"/>
      <c r="S2537" s="95"/>
      <c r="T2537" s="95"/>
      <c r="U2537" s="95"/>
      <c r="V2537" s="95"/>
      <c r="W2537" s="95"/>
      <c r="X2537" s="95"/>
      <c r="Y2537" s="95"/>
      <c r="Z2537" s="95"/>
      <c r="AA2537" s="95"/>
      <c r="AB2537" s="95"/>
      <c r="AC2537" s="95"/>
      <c r="AD2537" s="95"/>
      <c r="AE2537" s="95"/>
      <c r="AF2537" s="95"/>
      <c r="AG2537" s="95"/>
      <c r="AH2537" s="316"/>
    </row>
    <row r="2538" spans="4:34">
      <c r="D2538" s="95"/>
      <c r="E2538" s="198"/>
      <c r="F2538" s="95"/>
      <c r="G2538" s="95"/>
      <c r="H2538" s="95"/>
      <c r="I2538" s="95"/>
      <c r="J2538" s="95"/>
      <c r="K2538" s="95"/>
      <c r="L2538" s="95"/>
      <c r="M2538" s="95"/>
      <c r="N2538" s="95"/>
      <c r="O2538" s="95"/>
      <c r="P2538" s="95"/>
      <c r="Q2538" s="95"/>
      <c r="R2538" s="95"/>
      <c r="S2538" s="95"/>
      <c r="T2538" s="95"/>
      <c r="U2538" s="95"/>
      <c r="V2538" s="95"/>
      <c r="W2538" s="95"/>
      <c r="X2538" s="95"/>
      <c r="Y2538" s="95"/>
      <c r="Z2538" s="95"/>
      <c r="AA2538" s="95"/>
      <c r="AB2538" s="95"/>
      <c r="AC2538" s="95"/>
      <c r="AD2538" s="95"/>
      <c r="AE2538" s="95"/>
      <c r="AF2538" s="95"/>
      <c r="AG2538" s="95"/>
      <c r="AH2538" s="316"/>
    </row>
    <row r="2539" spans="4:34">
      <c r="D2539" s="95"/>
      <c r="E2539" s="198"/>
      <c r="F2539" s="95"/>
      <c r="G2539" s="95"/>
      <c r="H2539" s="95"/>
      <c r="I2539" s="95"/>
      <c r="J2539" s="95"/>
      <c r="K2539" s="95"/>
      <c r="L2539" s="95"/>
      <c r="M2539" s="95"/>
      <c r="N2539" s="95"/>
      <c r="O2539" s="95"/>
      <c r="P2539" s="95"/>
      <c r="Q2539" s="95"/>
      <c r="R2539" s="95"/>
      <c r="S2539" s="95"/>
      <c r="T2539" s="95"/>
      <c r="U2539" s="95"/>
      <c r="V2539" s="95"/>
      <c r="W2539" s="95"/>
      <c r="X2539" s="95"/>
      <c r="Y2539" s="95"/>
      <c r="Z2539" s="95"/>
      <c r="AA2539" s="95"/>
      <c r="AB2539" s="95"/>
      <c r="AC2539" s="95"/>
      <c r="AD2539" s="95"/>
      <c r="AE2539" s="95"/>
      <c r="AF2539" s="95"/>
      <c r="AG2539" s="95"/>
      <c r="AH2539" s="316"/>
    </row>
    <row r="2540" spans="4:34">
      <c r="D2540" s="95"/>
      <c r="E2540" s="198"/>
      <c r="F2540" s="95"/>
      <c r="G2540" s="95"/>
      <c r="H2540" s="95"/>
      <c r="I2540" s="95"/>
      <c r="J2540" s="95"/>
      <c r="K2540" s="95"/>
      <c r="L2540" s="95"/>
      <c r="M2540" s="95"/>
      <c r="N2540" s="95"/>
      <c r="O2540" s="95"/>
      <c r="P2540" s="95"/>
      <c r="Q2540" s="95"/>
      <c r="R2540" s="95"/>
      <c r="S2540" s="95"/>
      <c r="T2540" s="95"/>
      <c r="U2540" s="95"/>
      <c r="V2540" s="95"/>
      <c r="W2540" s="95"/>
      <c r="X2540" s="95"/>
      <c r="Y2540" s="95"/>
      <c r="Z2540" s="95"/>
      <c r="AA2540" s="95"/>
      <c r="AB2540" s="95"/>
      <c r="AC2540" s="95"/>
      <c r="AD2540" s="95"/>
      <c r="AE2540" s="95"/>
      <c r="AF2540" s="95"/>
      <c r="AG2540" s="95"/>
      <c r="AH2540" s="316"/>
    </row>
    <row r="2541" spans="4:34">
      <c r="D2541" s="95"/>
      <c r="E2541" s="198"/>
      <c r="F2541" s="95"/>
      <c r="G2541" s="95"/>
      <c r="H2541" s="95"/>
      <c r="I2541" s="95"/>
      <c r="J2541" s="95"/>
      <c r="K2541" s="95"/>
      <c r="L2541" s="95"/>
      <c r="M2541" s="95"/>
      <c r="N2541" s="95"/>
      <c r="O2541" s="95"/>
      <c r="P2541" s="95"/>
      <c r="Q2541" s="95"/>
      <c r="R2541" s="95"/>
      <c r="S2541" s="95"/>
      <c r="T2541" s="95"/>
      <c r="U2541" s="95"/>
      <c r="V2541" s="95"/>
      <c r="W2541" s="95"/>
      <c r="X2541" s="95"/>
      <c r="Y2541" s="95"/>
      <c r="Z2541" s="95"/>
      <c r="AA2541" s="95"/>
      <c r="AB2541" s="95"/>
      <c r="AC2541" s="95"/>
      <c r="AD2541" s="95"/>
      <c r="AE2541" s="95"/>
      <c r="AF2541" s="95"/>
      <c r="AG2541" s="95"/>
      <c r="AH2541" s="316"/>
    </row>
    <row r="2542" spans="4:34">
      <c r="D2542" s="95"/>
      <c r="E2542" s="198"/>
      <c r="F2542" s="95"/>
      <c r="G2542" s="95"/>
      <c r="H2542" s="95"/>
      <c r="I2542" s="95"/>
      <c r="J2542" s="95"/>
      <c r="K2542" s="95"/>
      <c r="L2542" s="95"/>
      <c r="M2542" s="95"/>
      <c r="N2542" s="95"/>
      <c r="O2542" s="95"/>
      <c r="P2542" s="95"/>
      <c r="Q2542" s="95"/>
      <c r="R2542" s="95"/>
      <c r="S2542" s="95"/>
      <c r="T2542" s="95"/>
      <c r="U2542" s="95"/>
      <c r="V2542" s="95"/>
      <c r="W2542" s="95"/>
      <c r="X2542" s="95"/>
      <c r="Y2542" s="95"/>
      <c r="Z2542" s="95"/>
      <c r="AA2542" s="95"/>
      <c r="AB2542" s="95"/>
      <c r="AC2542" s="95"/>
      <c r="AD2542" s="95"/>
      <c r="AE2542" s="95"/>
      <c r="AF2542" s="95"/>
      <c r="AG2542" s="95"/>
      <c r="AH2542" s="316"/>
    </row>
    <row r="2543" spans="4:34">
      <c r="D2543" s="95"/>
      <c r="E2543" s="198"/>
      <c r="F2543" s="95"/>
      <c r="G2543" s="95"/>
      <c r="H2543" s="95"/>
      <c r="I2543" s="95"/>
      <c r="J2543" s="95"/>
      <c r="K2543" s="95"/>
      <c r="L2543" s="95"/>
      <c r="M2543" s="95"/>
      <c r="N2543" s="95"/>
      <c r="O2543" s="95"/>
      <c r="P2543" s="95"/>
      <c r="Q2543" s="95"/>
      <c r="R2543" s="95"/>
      <c r="S2543" s="95"/>
      <c r="T2543" s="95"/>
      <c r="U2543" s="95"/>
      <c r="V2543" s="95"/>
      <c r="W2543" s="95"/>
      <c r="X2543" s="95"/>
      <c r="Y2543" s="95"/>
      <c r="Z2543" s="95"/>
      <c r="AA2543" s="95"/>
      <c r="AB2543" s="95"/>
      <c r="AC2543" s="95"/>
      <c r="AD2543" s="95"/>
      <c r="AE2543" s="95"/>
      <c r="AF2543" s="95"/>
      <c r="AG2543" s="95"/>
      <c r="AH2543" s="316"/>
    </row>
    <row r="2544" spans="4:34">
      <c r="D2544" s="95"/>
      <c r="E2544" s="198"/>
      <c r="F2544" s="95"/>
      <c r="G2544" s="95"/>
      <c r="H2544" s="95"/>
      <c r="I2544" s="95"/>
      <c r="J2544" s="95"/>
      <c r="K2544" s="95"/>
      <c r="L2544" s="95"/>
      <c r="M2544" s="95"/>
      <c r="N2544" s="95"/>
      <c r="O2544" s="95"/>
      <c r="P2544" s="95"/>
      <c r="Q2544" s="95"/>
      <c r="R2544" s="95"/>
      <c r="S2544" s="95"/>
      <c r="T2544" s="95"/>
      <c r="U2544" s="95"/>
      <c r="V2544" s="95"/>
      <c r="W2544" s="95"/>
      <c r="X2544" s="95"/>
      <c r="Y2544" s="95"/>
      <c r="Z2544" s="95"/>
      <c r="AA2544" s="95"/>
      <c r="AB2544" s="95"/>
      <c r="AC2544" s="95"/>
      <c r="AD2544" s="95"/>
      <c r="AE2544" s="95"/>
      <c r="AF2544" s="95"/>
      <c r="AG2544" s="95"/>
      <c r="AH2544" s="316"/>
    </row>
    <row r="2545" spans="4:34">
      <c r="D2545" s="95"/>
      <c r="E2545" s="198"/>
      <c r="F2545" s="95"/>
      <c r="G2545" s="95"/>
      <c r="H2545" s="95"/>
      <c r="I2545" s="95"/>
      <c r="J2545" s="95"/>
      <c r="K2545" s="95"/>
      <c r="L2545" s="95"/>
      <c r="M2545" s="95"/>
      <c r="N2545" s="95"/>
      <c r="O2545" s="95"/>
      <c r="P2545" s="95"/>
      <c r="Q2545" s="95"/>
      <c r="R2545" s="95"/>
      <c r="S2545" s="95"/>
      <c r="T2545" s="95"/>
      <c r="U2545" s="95"/>
      <c r="V2545" s="95"/>
      <c r="W2545" s="95"/>
      <c r="X2545" s="95"/>
      <c r="Y2545" s="95"/>
      <c r="Z2545" s="95"/>
      <c r="AA2545" s="95"/>
      <c r="AB2545" s="95"/>
      <c r="AC2545" s="95"/>
      <c r="AD2545" s="95"/>
      <c r="AE2545" s="95"/>
      <c r="AF2545" s="95"/>
      <c r="AG2545" s="95"/>
      <c r="AH2545" s="316"/>
    </row>
    <row r="2546" spans="4:34">
      <c r="D2546" s="95"/>
      <c r="E2546" s="198"/>
      <c r="F2546" s="95"/>
      <c r="G2546" s="95"/>
      <c r="H2546" s="95"/>
      <c r="I2546" s="95"/>
      <c r="J2546" s="95"/>
      <c r="K2546" s="95"/>
      <c r="L2546" s="95"/>
      <c r="M2546" s="95"/>
      <c r="N2546" s="95"/>
      <c r="O2546" s="95"/>
      <c r="P2546" s="95"/>
      <c r="Q2546" s="95"/>
      <c r="R2546" s="95"/>
      <c r="S2546" s="95"/>
      <c r="T2546" s="95"/>
      <c r="U2546" s="95"/>
      <c r="V2546" s="95"/>
      <c r="W2546" s="95"/>
      <c r="X2546" s="95"/>
      <c r="Y2546" s="95"/>
      <c r="Z2546" s="95"/>
      <c r="AA2546" s="95"/>
      <c r="AB2546" s="95"/>
      <c r="AC2546" s="95"/>
      <c r="AD2546" s="95"/>
      <c r="AE2546" s="95"/>
      <c r="AF2546" s="95"/>
      <c r="AG2546" s="95"/>
      <c r="AH2546" s="316"/>
    </row>
    <row r="2547" spans="4:34">
      <c r="D2547" s="95"/>
      <c r="E2547" s="198"/>
      <c r="F2547" s="95"/>
      <c r="G2547" s="95"/>
      <c r="H2547" s="95"/>
      <c r="I2547" s="95"/>
      <c r="J2547" s="95"/>
      <c r="K2547" s="95"/>
      <c r="L2547" s="95"/>
      <c r="M2547" s="95"/>
      <c r="N2547" s="95"/>
      <c r="O2547" s="95"/>
      <c r="P2547" s="95"/>
      <c r="Q2547" s="95"/>
      <c r="R2547" s="95"/>
      <c r="S2547" s="95"/>
      <c r="T2547" s="95"/>
      <c r="U2547" s="95"/>
      <c r="V2547" s="95"/>
      <c r="W2547" s="95"/>
      <c r="X2547" s="95"/>
      <c r="Y2547" s="95"/>
      <c r="Z2547" s="95"/>
      <c r="AA2547" s="95"/>
      <c r="AB2547" s="95"/>
      <c r="AC2547" s="95"/>
      <c r="AD2547" s="95"/>
      <c r="AE2547" s="95"/>
      <c r="AF2547" s="95"/>
      <c r="AG2547" s="95"/>
      <c r="AH2547" s="316"/>
    </row>
    <row r="2548" spans="4:34">
      <c r="D2548" s="95"/>
      <c r="E2548" s="198"/>
      <c r="F2548" s="95"/>
      <c r="G2548" s="95"/>
      <c r="H2548" s="95"/>
      <c r="I2548" s="95"/>
      <c r="J2548" s="95"/>
      <c r="K2548" s="95"/>
      <c r="L2548" s="95"/>
      <c r="M2548" s="95"/>
      <c r="N2548" s="95"/>
      <c r="O2548" s="95"/>
      <c r="P2548" s="95"/>
      <c r="Q2548" s="95"/>
      <c r="R2548" s="95"/>
      <c r="S2548" s="95"/>
      <c r="T2548" s="95"/>
      <c r="U2548" s="95"/>
      <c r="V2548" s="95"/>
      <c r="W2548" s="95"/>
      <c r="X2548" s="95"/>
      <c r="Y2548" s="95"/>
      <c r="Z2548" s="95"/>
      <c r="AA2548" s="95"/>
      <c r="AB2548" s="95"/>
      <c r="AC2548" s="95"/>
      <c r="AD2548" s="95"/>
      <c r="AE2548" s="95"/>
      <c r="AF2548" s="95"/>
      <c r="AG2548" s="95"/>
      <c r="AH2548" s="316"/>
    </row>
    <row r="2549" spans="4:34">
      <c r="D2549" s="95"/>
      <c r="E2549" s="198"/>
      <c r="F2549" s="95"/>
      <c r="G2549" s="95"/>
      <c r="H2549" s="95"/>
      <c r="I2549" s="95"/>
      <c r="J2549" s="95"/>
      <c r="K2549" s="95"/>
      <c r="L2549" s="95"/>
      <c r="M2549" s="95"/>
      <c r="N2549" s="95"/>
      <c r="O2549" s="95"/>
      <c r="P2549" s="95"/>
      <c r="Q2549" s="95"/>
      <c r="R2549" s="95"/>
      <c r="S2549" s="95"/>
      <c r="T2549" s="95"/>
      <c r="U2549" s="95"/>
      <c r="V2549" s="95"/>
      <c r="W2549" s="95"/>
      <c r="X2549" s="95"/>
      <c r="Y2549" s="95"/>
      <c r="Z2549" s="95"/>
      <c r="AA2549" s="95"/>
      <c r="AB2549" s="95"/>
      <c r="AC2549" s="95"/>
      <c r="AD2549" s="95"/>
      <c r="AE2549" s="95"/>
      <c r="AF2549" s="95"/>
      <c r="AG2549" s="95"/>
      <c r="AH2549" s="316"/>
    </row>
    <row r="2550" spans="4:34">
      <c r="D2550" s="95"/>
      <c r="E2550" s="198"/>
      <c r="F2550" s="95"/>
      <c r="G2550" s="95"/>
      <c r="H2550" s="95"/>
      <c r="I2550" s="95"/>
      <c r="J2550" s="95"/>
      <c r="K2550" s="95"/>
      <c r="L2550" s="95"/>
      <c r="M2550" s="95"/>
      <c r="N2550" s="95"/>
      <c r="O2550" s="95"/>
      <c r="P2550" s="95"/>
      <c r="Q2550" s="95"/>
      <c r="R2550" s="95"/>
      <c r="S2550" s="95"/>
      <c r="T2550" s="95"/>
      <c r="U2550" s="95"/>
      <c r="V2550" s="95"/>
      <c r="W2550" s="95"/>
      <c r="X2550" s="95"/>
      <c r="Y2550" s="95"/>
      <c r="Z2550" s="95"/>
      <c r="AA2550" s="95"/>
      <c r="AB2550" s="95"/>
      <c r="AC2550" s="95"/>
      <c r="AD2550" s="95"/>
      <c r="AE2550" s="95"/>
      <c r="AF2550" s="95"/>
      <c r="AG2550" s="95"/>
      <c r="AH2550" s="316"/>
    </row>
    <row r="2551" spans="4:34">
      <c r="D2551" s="95"/>
      <c r="E2551" s="198"/>
      <c r="F2551" s="95"/>
      <c r="G2551" s="95"/>
      <c r="H2551" s="95"/>
      <c r="I2551" s="95"/>
      <c r="J2551" s="95"/>
      <c r="K2551" s="95"/>
      <c r="L2551" s="95"/>
      <c r="M2551" s="95"/>
      <c r="N2551" s="95"/>
      <c r="O2551" s="95"/>
      <c r="P2551" s="95"/>
      <c r="Q2551" s="95"/>
      <c r="R2551" s="95"/>
      <c r="S2551" s="95"/>
      <c r="T2551" s="95"/>
      <c r="U2551" s="95"/>
      <c r="V2551" s="95"/>
      <c r="W2551" s="95"/>
      <c r="X2551" s="95"/>
      <c r="Y2551" s="95"/>
      <c r="Z2551" s="95"/>
      <c r="AA2551" s="95"/>
      <c r="AB2551" s="95"/>
      <c r="AC2551" s="95"/>
      <c r="AD2551" s="95"/>
      <c r="AE2551" s="95"/>
      <c r="AF2551" s="95"/>
      <c r="AG2551" s="95"/>
      <c r="AH2551" s="316"/>
    </row>
    <row r="2552" spans="4:34">
      <c r="D2552" s="95"/>
      <c r="E2552" s="198"/>
      <c r="F2552" s="95"/>
      <c r="G2552" s="95"/>
      <c r="H2552" s="95"/>
      <c r="I2552" s="95"/>
      <c r="J2552" s="95"/>
      <c r="K2552" s="95"/>
      <c r="L2552" s="95"/>
      <c r="M2552" s="95"/>
      <c r="N2552" s="95"/>
      <c r="O2552" s="95"/>
      <c r="P2552" s="95"/>
      <c r="Q2552" s="95"/>
      <c r="R2552" s="95"/>
      <c r="S2552" s="95"/>
      <c r="T2552" s="95"/>
      <c r="U2552" s="95"/>
      <c r="V2552" s="95"/>
      <c r="W2552" s="95"/>
      <c r="X2552" s="95"/>
      <c r="Y2552" s="95"/>
      <c r="Z2552" s="95"/>
      <c r="AA2552" s="95"/>
      <c r="AB2552" s="95"/>
      <c r="AC2552" s="95"/>
      <c r="AD2552" s="95"/>
      <c r="AE2552" s="95"/>
      <c r="AF2552" s="95"/>
      <c r="AG2552" s="95"/>
      <c r="AH2552" s="316"/>
    </row>
    <row r="2553" spans="4:34">
      <c r="D2553" s="95"/>
      <c r="E2553" s="198"/>
      <c r="F2553" s="95"/>
      <c r="G2553" s="95"/>
      <c r="H2553" s="95"/>
      <c r="I2553" s="95"/>
      <c r="J2553" s="95"/>
      <c r="K2553" s="95"/>
      <c r="L2553" s="95"/>
      <c r="M2553" s="95"/>
      <c r="N2553" s="95"/>
      <c r="O2553" s="95"/>
      <c r="P2553" s="95"/>
      <c r="Q2553" s="95"/>
      <c r="R2553" s="95"/>
      <c r="S2553" s="95"/>
      <c r="T2553" s="95"/>
      <c r="U2553" s="95"/>
      <c r="V2553" s="95"/>
      <c r="W2553" s="95"/>
      <c r="X2553" s="95"/>
      <c r="Y2553" s="95"/>
      <c r="Z2553" s="95"/>
      <c r="AA2553" s="95"/>
      <c r="AB2553" s="95"/>
      <c r="AC2553" s="95"/>
      <c r="AD2553" s="95"/>
      <c r="AE2553" s="95"/>
      <c r="AF2553" s="95"/>
      <c r="AG2553" s="95"/>
      <c r="AH2553" s="316"/>
    </row>
    <row r="2554" spans="4:34">
      <c r="D2554" s="95"/>
      <c r="E2554" s="198"/>
      <c r="F2554" s="95"/>
      <c r="G2554" s="95"/>
      <c r="H2554" s="95"/>
      <c r="I2554" s="95"/>
      <c r="J2554" s="95"/>
      <c r="K2554" s="95"/>
      <c r="L2554" s="95"/>
      <c r="M2554" s="95"/>
      <c r="N2554" s="95"/>
      <c r="O2554" s="95"/>
      <c r="P2554" s="95"/>
      <c r="Q2554" s="95"/>
      <c r="R2554" s="95"/>
      <c r="S2554" s="95"/>
      <c r="T2554" s="95"/>
      <c r="U2554" s="95"/>
      <c r="V2554" s="95"/>
      <c r="W2554" s="95"/>
      <c r="X2554" s="95"/>
      <c r="Y2554" s="95"/>
      <c r="Z2554" s="95"/>
      <c r="AA2554" s="95"/>
      <c r="AB2554" s="95"/>
      <c r="AC2554" s="95"/>
      <c r="AD2554" s="95"/>
      <c r="AE2554" s="95"/>
      <c r="AF2554" s="95"/>
      <c r="AG2554" s="95"/>
      <c r="AH2554" s="316"/>
    </row>
    <row r="2555" spans="4:34">
      <c r="D2555" s="95"/>
      <c r="E2555" s="198"/>
      <c r="F2555" s="95"/>
      <c r="G2555" s="95"/>
      <c r="H2555" s="95"/>
      <c r="I2555" s="95"/>
      <c r="J2555" s="95"/>
      <c r="K2555" s="95"/>
      <c r="L2555" s="95"/>
      <c r="M2555" s="95"/>
      <c r="N2555" s="95"/>
      <c r="O2555" s="95"/>
      <c r="P2555" s="95"/>
      <c r="Q2555" s="95"/>
      <c r="R2555" s="95"/>
      <c r="S2555" s="95"/>
      <c r="T2555" s="95"/>
      <c r="U2555" s="95"/>
      <c r="V2555" s="95"/>
      <c r="W2555" s="95"/>
      <c r="X2555" s="95"/>
      <c r="Y2555" s="95"/>
      <c r="Z2555" s="95"/>
      <c r="AA2555" s="95"/>
      <c r="AB2555" s="95"/>
      <c r="AC2555" s="95"/>
      <c r="AD2555" s="95"/>
      <c r="AE2555" s="95"/>
      <c r="AF2555" s="95"/>
      <c r="AG2555" s="95"/>
      <c r="AH2555" s="316"/>
    </row>
    <row r="2556" spans="4:34">
      <c r="D2556" s="95"/>
      <c r="E2556" s="198"/>
      <c r="F2556" s="95"/>
      <c r="G2556" s="95"/>
      <c r="H2556" s="95"/>
      <c r="I2556" s="95"/>
      <c r="J2556" s="95"/>
      <c r="K2556" s="95"/>
      <c r="L2556" s="95"/>
      <c r="M2556" s="95"/>
      <c r="N2556" s="95"/>
      <c r="O2556" s="95"/>
      <c r="P2556" s="95"/>
      <c r="Q2556" s="95"/>
      <c r="R2556" s="95"/>
      <c r="S2556" s="95"/>
      <c r="T2556" s="95"/>
      <c r="U2556" s="95"/>
      <c r="V2556" s="95"/>
      <c r="W2556" s="95"/>
      <c r="X2556" s="95"/>
      <c r="Y2556" s="95"/>
      <c r="Z2556" s="95"/>
      <c r="AA2556" s="95"/>
      <c r="AB2556" s="95"/>
      <c r="AC2556" s="95"/>
      <c r="AD2556" s="95"/>
      <c r="AE2556" s="95"/>
      <c r="AF2556" s="95"/>
      <c r="AG2556" s="95"/>
      <c r="AH2556" s="316"/>
    </row>
    <row r="2557" spans="4:34">
      <c r="D2557" s="95"/>
      <c r="E2557" s="198"/>
      <c r="F2557" s="95"/>
      <c r="G2557" s="95"/>
      <c r="H2557" s="95"/>
      <c r="I2557" s="95"/>
      <c r="J2557" s="95"/>
      <c r="K2557" s="95"/>
      <c r="L2557" s="95"/>
      <c r="M2557" s="95"/>
      <c r="N2557" s="95"/>
      <c r="O2557" s="95"/>
      <c r="P2557" s="95"/>
      <c r="Q2557" s="95"/>
      <c r="R2557" s="95"/>
      <c r="S2557" s="95"/>
      <c r="T2557" s="95"/>
      <c r="U2557" s="95"/>
      <c r="V2557" s="95"/>
      <c r="W2557" s="95"/>
      <c r="X2557" s="95"/>
      <c r="Y2557" s="95"/>
      <c r="Z2557" s="95"/>
      <c r="AA2557" s="95"/>
      <c r="AB2557" s="95"/>
      <c r="AC2557" s="95"/>
      <c r="AD2557" s="95"/>
      <c r="AE2557" s="95"/>
      <c r="AF2557" s="95"/>
      <c r="AG2557" s="95"/>
      <c r="AH2557" s="316"/>
    </row>
    <row r="2558" spans="4:34">
      <c r="D2558" s="95"/>
      <c r="E2558" s="198"/>
      <c r="F2558" s="95"/>
      <c r="G2558" s="95"/>
      <c r="H2558" s="95"/>
      <c r="I2558" s="95"/>
      <c r="J2558" s="95"/>
      <c r="K2558" s="95"/>
      <c r="L2558" s="95"/>
      <c r="M2558" s="95"/>
      <c r="N2558" s="95"/>
      <c r="O2558" s="95"/>
      <c r="P2558" s="95"/>
      <c r="Q2558" s="95"/>
      <c r="R2558" s="95"/>
      <c r="S2558" s="95"/>
      <c r="T2558" s="95"/>
      <c r="U2558" s="95"/>
      <c r="V2558" s="95"/>
      <c r="W2558" s="95"/>
      <c r="X2558" s="95"/>
      <c r="Y2558" s="95"/>
      <c r="Z2558" s="95"/>
      <c r="AA2558" s="95"/>
      <c r="AB2558" s="95"/>
      <c r="AC2558" s="95"/>
      <c r="AD2558" s="95"/>
      <c r="AE2558" s="95"/>
      <c r="AF2558" s="95"/>
      <c r="AG2558" s="95"/>
      <c r="AH2558" s="316"/>
    </row>
    <row r="2559" spans="4:34">
      <c r="D2559" s="95"/>
      <c r="E2559" s="198"/>
      <c r="F2559" s="95"/>
      <c r="G2559" s="95"/>
      <c r="H2559" s="95"/>
      <c r="I2559" s="95"/>
      <c r="J2559" s="95"/>
      <c r="K2559" s="95"/>
      <c r="L2559" s="95"/>
      <c r="M2559" s="95"/>
      <c r="N2559" s="95"/>
      <c r="O2559" s="95"/>
      <c r="P2559" s="95"/>
      <c r="Q2559" s="95"/>
      <c r="R2559" s="95"/>
      <c r="S2559" s="95"/>
      <c r="T2559" s="95"/>
      <c r="U2559" s="95"/>
      <c r="V2559" s="95"/>
      <c r="W2559" s="95"/>
      <c r="X2559" s="95"/>
      <c r="Y2559" s="95"/>
      <c r="Z2559" s="95"/>
      <c r="AA2559" s="95"/>
      <c r="AB2559" s="95"/>
      <c r="AC2559" s="95"/>
      <c r="AD2559" s="95"/>
      <c r="AE2559" s="95"/>
      <c r="AF2559" s="95"/>
      <c r="AG2559" s="95"/>
      <c r="AH2559" s="316"/>
    </row>
    <row r="2560" spans="4:34">
      <c r="D2560" s="95"/>
      <c r="E2560" s="198"/>
      <c r="F2560" s="95"/>
      <c r="G2560" s="95"/>
      <c r="H2560" s="95"/>
      <c r="I2560" s="95"/>
      <c r="J2560" s="95"/>
      <c r="K2560" s="95"/>
      <c r="L2560" s="95"/>
      <c r="M2560" s="95"/>
      <c r="N2560" s="95"/>
      <c r="O2560" s="95"/>
      <c r="P2560" s="95"/>
      <c r="Q2560" s="95"/>
      <c r="R2560" s="95"/>
      <c r="S2560" s="95"/>
      <c r="T2560" s="95"/>
      <c r="U2560" s="95"/>
      <c r="V2560" s="95"/>
      <c r="W2560" s="95"/>
      <c r="X2560" s="95"/>
      <c r="Y2560" s="95"/>
      <c r="Z2560" s="95"/>
      <c r="AA2560" s="95"/>
      <c r="AB2560" s="95"/>
      <c r="AC2560" s="95"/>
      <c r="AD2560" s="95"/>
      <c r="AE2560" s="95"/>
      <c r="AF2560" s="95"/>
      <c r="AG2560" s="95"/>
      <c r="AH2560" s="316"/>
    </row>
    <row r="2561" spans="4:34">
      <c r="D2561" s="95"/>
      <c r="E2561" s="198"/>
      <c r="F2561" s="95"/>
      <c r="G2561" s="95"/>
      <c r="H2561" s="95"/>
      <c r="I2561" s="95"/>
      <c r="J2561" s="95"/>
      <c r="K2561" s="95"/>
      <c r="L2561" s="95"/>
      <c r="M2561" s="95"/>
      <c r="N2561" s="95"/>
      <c r="O2561" s="95"/>
      <c r="P2561" s="95"/>
      <c r="Q2561" s="95"/>
      <c r="R2561" s="95"/>
      <c r="S2561" s="95"/>
      <c r="T2561" s="95"/>
      <c r="U2561" s="95"/>
      <c r="V2561" s="95"/>
      <c r="W2561" s="95"/>
      <c r="X2561" s="95"/>
      <c r="Y2561" s="95"/>
      <c r="Z2561" s="95"/>
      <c r="AA2561" s="95"/>
      <c r="AB2561" s="95"/>
      <c r="AC2561" s="95"/>
      <c r="AD2561" s="95"/>
      <c r="AE2561" s="95"/>
      <c r="AF2561" s="95"/>
      <c r="AG2561" s="95"/>
      <c r="AH2561" s="316"/>
    </row>
    <row r="2562" spans="4:34">
      <c r="D2562" s="95"/>
      <c r="E2562" s="198"/>
      <c r="F2562" s="95"/>
      <c r="G2562" s="95"/>
      <c r="H2562" s="95"/>
      <c r="I2562" s="95"/>
      <c r="J2562" s="95"/>
      <c r="K2562" s="95"/>
      <c r="L2562" s="95"/>
      <c r="M2562" s="95"/>
      <c r="N2562" s="95"/>
      <c r="O2562" s="95"/>
      <c r="P2562" s="95"/>
      <c r="Q2562" s="95"/>
      <c r="R2562" s="95"/>
      <c r="S2562" s="95"/>
      <c r="T2562" s="95"/>
      <c r="U2562" s="95"/>
      <c r="V2562" s="95"/>
      <c r="W2562" s="95"/>
      <c r="X2562" s="95"/>
      <c r="Y2562" s="95"/>
      <c r="Z2562" s="95"/>
      <c r="AA2562" s="95"/>
      <c r="AB2562" s="95"/>
      <c r="AC2562" s="95"/>
      <c r="AD2562" s="95"/>
      <c r="AE2562" s="95"/>
      <c r="AF2562" s="95"/>
      <c r="AG2562" s="95"/>
      <c r="AH2562" s="316"/>
    </row>
    <row r="2563" spans="4:34">
      <c r="D2563" s="95"/>
      <c r="E2563" s="198"/>
      <c r="F2563" s="95"/>
      <c r="G2563" s="95"/>
      <c r="H2563" s="95"/>
      <c r="I2563" s="95"/>
      <c r="J2563" s="95"/>
      <c r="K2563" s="95"/>
      <c r="L2563" s="95"/>
      <c r="M2563" s="95"/>
      <c r="N2563" s="95"/>
      <c r="O2563" s="95"/>
      <c r="P2563" s="95"/>
      <c r="Q2563" s="95"/>
      <c r="R2563" s="95"/>
      <c r="S2563" s="95"/>
      <c r="T2563" s="95"/>
      <c r="U2563" s="95"/>
      <c r="V2563" s="95"/>
      <c r="W2563" s="95"/>
      <c r="X2563" s="95"/>
      <c r="Y2563" s="95"/>
      <c r="Z2563" s="95"/>
      <c r="AA2563" s="95"/>
      <c r="AB2563" s="95"/>
      <c r="AC2563" s="95"/>
      <c r="AD2563" s="95"/>
      <c r="AE2563" s="95"/>
      <c r="AF2563" s="95"/>
      <c r="AG2563" s="95"/>
      <c r="AH2563" s="316"/>
    </row>
    <row r="2564" spans="4:34">
      <c r="D2564" s="95"/>
      <c r="E2564" s="198"/>
      <c r="F2564" s="95"/>
      <c r="G2564" s="95"/>
      <c r="H2564" s="95"/>
      <c r="I2564" s="95"/>
      <c r="J2564" s="95"/>
      <c r="K2564" s="95"/>
      <c r="L2564" s="95"/>
      <c r="M2564" s="95"/>
      <c r="N2564" s="95"/>
      <c r="O2564" s="95"/>
      <c r="P2564" s="95"/>
      <c r="Q2564" s="95"/>
      <c r="R2564" s="95"/>
      <c r="S2564" s="95"/>
      <c r="T2564" s="95"/>
      <c r="U2564" s="95"/>
      <c r="V2564" s="95"/>
      <c r="W2564" s="95"/>
      <c r="X2564" s="95"/>
      <c r="Y2564" s="95"/>
      <c r="Z2564" s="95"/>
      <c r="AA2564" s="95"/>
      <c r="AB2564" s="95"/>
      <c r="AC2564" s="95"/>
      <c r="AD2564" s="95"/>
      <c r="AE2564" s="95"/>
      <c r="AF2564" s="95"/>
      <c r="AG2564" s="95"/>
      <c r="AH2564" s="316"/>
    </row>
    <row r="2565" spans="4:34">
      <c r="D2565" s="95"/>
      <c r="E2565" s="198"/>
      <c r="F2565" s="95"/>
      <c r="G2565" s="95"/>
      <c r="H2565" s="95"/>
      <c r="I2565" s="95"/>
      <c r="J2565" s="95"/>
      <c r="K2565" s="95"/>
      <c r="L2565" s="95"/>
      <c r="M2565" s="95"/>
      <c r="N2565" s="95"/>
      <c r="O2565" s="95"/>
      <c r="P2565" s="95"/>
      <c r="Q2565" s="95"/>
      <c r="R2565" s="95"/>
      <c r="S2565" s="95"/>
      <c r="T2565" s="95"/>
      <c r="U2565" s="95"/>
      <c r="V2565" s="95"/>
      <c r="W2565" s="95"/>
      <c r="X2565" s="95"/>
      <c r="Y2565" s="95"/>
      <c r="Z2565" s="95"/>
      <c r="AA2565" s="95"/>
      <c r="AB2565" s="95"/>
      <c r="AC2565" s="95"/>
      <c r="AD2565" s="95"/>
      <c r="AE2565" s="95"/>
      <c r="AF2565" s="95"/>
      <c r="AG2565" s="95"/>
      <c r="AH2565" s="316"/>
    </row>
    <row r="2566" spans="4:34">
      <c r="D2566" s="95"/>
      <c r="E2566" s="198"/>
      <c r="F2566" s="95"/>
      <c r="G2566" s="95"/>
      <c r="H2566" s="95"/>
      <c r="I2566" s="95"/>
      <c r="J2566" s="95"/>
      <c r="K2566" s="95"/>
      <c r="L2566" s="95"/>
      <c r="M2566" s="95"/>
      <c r="N2566" s="95"/>
      <c r="O2566" s="95"/>
      <c r="P2566" s="95"/>
      <c r="Q2566" s="95"/>
      <c r="R2566" s="95"/>
      <c r="S2566" s="95"/>
      <c r="T2566" s="95"/>
      <c r="U2566" s="95"/>
      <c r="V2566" s="95"/>
      <c r="W2566" s="95"/>
      <c r="X2566" s="95"/>
      <c r="Y2566" s="95"/>
      <c r="Z2566" s="95"/>
      <c r="AA2566" s="95"/>
      <c r="AB2566" s="95"/>
      <c r="AC2566" s="95"/>
      <c r="AD2566" s="95"/>
      <c r="AE2566" s="95"/>
      <c r="AF2566" s="95"/>
      <c r="AG2566" s="95"/>
      <c r="AH2566" s="316"/>
    </row>
    <row r="2567" spans="4:34">
      <c r="D2567" s="95"/>
      <c r="E2567" s="198"/>
      <c r="F2567" s="95"/>
      <c r="G2567" s="95"/>
      <c r="H2567" s="95"/>
      <c r="I2567" s="95"/>
      <c r="J2567" s="95"/>
      <c r="K2567" s="95"/>
      <c r="L2567" s="95"/>
      <c r="M2567" s="95"/>
      <c r="N2567" s="95"/>
      <c r="O2567" s="95"/>
      <c r="P2567" s="95"/>
      <c r="Q2567" s="95"/>
      <c r="R2567" s="95"/>
      <c r="S2567" s="95"/>
      <c r="T2567" s="95"/>
      <c r="U2567" s="95"/>
      <c r="V2567" s="95"/>
      <c r="W2567" s="95"/>
      <c r="X2567" s="95"/>
      <c r="Y2567" s="95"/>
      <c r="Z2567" s="95"/>
      <c r="AA2567" s="95"/>
      <c r="AB2567" s="95"/>
      <c r="AC2567" s="95"/>
      <c r="AD2567" s="95"/>
      <c r="AE2567" s="95"/>
      <c r="AF2567" s="95"/>
      <c r="AG2567" s="95"/>
      <c r="AH2567" s="316"/>
    </row>
    <row r="2568" spans="4:34">
      <c r="D2568" s="95"/>
      <c r="E2568" s="198"/>
      <c r="F2568" s="95"/>
      <c r="G2568" s="95"/>
      <c r="H2568" s="95"/>
      <c r="I2568" s="95"/>
      <c r="J2568" s="95"/>
      <c r="K2568" s="95"/>
      <c r="L2568" s="95"/>
      <c r="M2568" s="95"/>
      <c r="N2568" s="95"/>
      <c r="O2568" s="95"/>
      <c r="P2568" s="95"/>
      <c r="Q2568" s="95"/>
      <c r="R2568" s="95"/>
      <c r="S2568" s="95"/>
      <c r="T2568" s="95"/>
      <c r="U2568" s="95"/>
      <c r="V2568" s="95"/>
      <c r="W2568" s="95"/>
      <c r="X2568" s="95"/>
      <c r="Y2568" s="95"/>
      <c r="Z2568" s="95"/>
      <c r="AA2568" s="95"/>
      <c r="AB2568" s="95"/>
      <c r="AC2568" s="95"/>
      <c r="AD2568" s="95"/>
      <c r="AE2568" s="95"/>
      <c r="AF2568" s="95"/>
      <c r="AG2568" s="95"/>
      <c r="AH2568" s="316"/>
    </row>
    <row r="2569" spans="4:34">
      <c r="D2569" s="95"/>
      <c r="E2569" s="198"/>
      <c r="F2569" s="95"/>
      <c r="G2569" s="95"/>
      <c r="H2569" s="95"/>
      <c r="I2569" s="95"/>
      <c r="J2569" s="95"/>
      <c r="K2569" s="95"/>
      <c r="L2569" s="95"/>
      <c r="M2569" s="95"/>
      <c r="N2569" s="95"/>
      <c r="O2569" s="95"/>
      <c r="P2569" s="95"/>
      <c r="Q2569" s="95"/>
      <c r="R2569" s="95"/>
      <c r="S2569" s="95"/>
      <c r="T2569" s="95"/>
      <c r="U2569" s="95"/>
      <c r="V2569" s="95"/>
      <c r="W2569" s="95"/>
      <c r="X2569" s="95"/>
      <c r="Y2569" s="95"/>
      <c r="Z2569" s="95"/>
      <c r="AA2569" s="95"/>
      <c r="AB2569" s="95"/>
      <c r="AC2569" s="95"/>
      <c r="AD2569" s="95"/>
      <c r="AE2569" s="95"/>
      <c r="AF2569" s="95"/>
      <c r="AG2569" s="95"/>
      <c r="AH2569" s="316"/>
    </row>
    <row r="2570" spans="4:34">
      <c r="D2570" s="95"/>
      <c r="E2570" s="198"/>
      <c r="F2570" s="95"/>
      <c r="G2570" s="95"/>
      <c r="H2570" s="95"/>
      <c r="I2570" s="95"/>
      <c r="J2570" s="95"/>
      <c r="K2570" s="95"/>
      <c r="L2570" s="95"/>
      <c r="M2570" s="95"/>
      <c r="N2570" s="95"/>
      <c r="O2570" s="95"/>
      <c r="P2570" s="95"/>
      <c r="Q2570" s="95"/>
      <c r="R2570" s="95"/>
      <c r="S2570" s="95"/>
      <c r="T2570" s="95"/>
      <c r="U2570" s="95"/>
      <c r="V2570" s="95"/>
      <c r="W2570" s="95"/>
      <c r="X2570" s="95"/>
      <c r="Y2570" s="95"/>
      <c r="Z2570" s="95"/>
      <c r="AA2570" s="95"/>
      <c r="AB2570" s="95"/>
      <c r="AC2570" s="95"/>
      <c r="AD2570" s="95"/>
      <c r="AE2570" s="95"/>
      <c r="AF2570" s="95"/>
      <c r="AG2570" s="95"/>
      <c r="AH2570" s="316"/>
    </row>
    <row r="2571" spans="4:34">
      <c r="D2571" s="95"/>
      <c r="E2571" s="198"/>
      <c r="F2571" s="95"/>
      <c r="G2571" s="95"/>
      <c r="H2571" s="95"/>
      <c r="I2571" s="95"/>
      <c r="J2571" s="95"/>
      <c r="K2571" s="95"/>
      <c r="L2571" s="95"/>
      <c r="M2571" s="95"/>
      <c r="N2571" s="95"/>
      <c r="O2571" s="95"/>
      <c r="P2571" s="95"/>
      <c r="Q2571" s="95"/>
      <c r="R2571" s="95"/>
      <c r="S2571" s="95"/>
      <c r="T2571" s="95"/>
      <c r="U2571" s="95"/>
      <c r="V2571" s="95"/>
      <c r="W2571" s="95"/>
      <c r="X2571" s="95"/>
      <c r="Y2571" s="95"/>
      <c r="Z2571" s="95"/>
      <c r="AA2571" s="95"/>
      <c r="AB2571" s="95"/>
      <c r="AC2571" s="95"/>
      <c r="AD2571" s="95"/>
      <c r="AE2571" s="95"/>
      <c r="AF2571" s="95"/>
      <c r="AG2571" s="95"/>
      <c r="AH2571" s="316"/>
    </row>
    <row r="2572" spans="4:34">
      <c r="D2572" s="95"/>
      <c r="E2572" s="198"/>
      <c r="F2572" s="95"/>
      <c r="G2572" s="95"/>
      <c r="H2572" s="95"/>
      <c r="I2572" s="95"/>
      <c r="J2572" s="95"/>
      <c r="K2572" s="95"/>
      <c r="L2572" s="95"/>
      <c r="M2572" s="95"/>
      <c r="N2572" s="95"/>
      <c r="O2572" s="95"/>
      <c r="P2572" s="95"/>
      <c r="Q2572" s="95"/>
      <c r="R2572" s="95"/>
      <c r="S2572" s="95"/>
      <c r="T2572" s="95"/>
      <c r="U2572" s="95"/>
      <c r="V2572" s="95"/>
      <c r="W2572" s="95"/>
      <c r="X2572" s="95"/>
      <c r="Y2572" s="95"/>
      <c r="Z2572" s="95"/>
      <c r="AA2572" s="95"/>
      <c r="AB2572" s="95"/>
      <c r="AC2572" s="95"/>
      <c r="AD2572" s="95"/>
      <c r="AE2572" s="95"/>
      <c r="AF2572" s="95"/>
      <c r="AG2572" s="95"/>
      <c r="AH2572" s="316"/>
    </row>
    <row r="2573" spans="4:34">
      <c r="D2573" s="95"/>
      <c r="E2573" s="198"/>
      <c r="F2573" s="95"/>
      <c r="G2573" s="95"/>
      <c r="H2573" s="95"/>
      <c r="I2573" s="95"/>
      <c r="J2573" s="95"/>
      <c r="K2573" s="95"/>
      <c r="L2573" s="95"/>
      <c r="M2573" s="95"/>
      <c r="N2573" s="95"/>
      <c r="O2573" s="95"/>
      <c r="P2573" s="95"/>
      <c r="Q2573" s="95"/>
      <c r="R2573" s="95"/>
      <c r="S2573" s="95"/>
      <c r="T2573" s="95"/>
      <c r="U2573" s="95"/>
      <c r="V2573" s="95"/>
      <c r="W2573" s="95"/>
      <c r="X2573" s="95"/>
      <c r="Y2573" s="95"/>
      <c r="Z2573" s="95"/>
      <c r="AA2573" s="95"/>
      <c r="AB2573" s="95"/>
      <c r="AC2573" s="95"/>
      <c r="AD2573" s="95"/>
      <c r="AE2573" s="95"/>
      <c r="AF2573" s="95"/>
      <c r="AG2573" s="95"/>
      <c r="AH2573" s="316"/>
    </row>
    <row r="2574" spans="4:34">
      <c r="D2574" s="95"/>
      <c r="E2574" s="198"/>
      <c r="F2574" s="95"/>
      <c r="G2574" s="95"/>
      <c r="H2574" s="95"/>
      <c r="I2574" s="95"/>
      <c r="J2574" s="95"/>
      <c r="K2574" s="95"/>
      <c r="L2574" s="95"/>
      <c r="M2574" s="95"/>
      <c r="N2574" s="95"/>
      <c r="O2574" s="95"/>
      <c r="P2574" s="95"/>
      <c r="Q2574" s="95"/>
      <c r="R2574" s="95"/>
      <c r="S2574" s="95"/>
      <c r="T2574" s="95"/>
      <c r="U2574" s="95"/>
      <c r="V2574" s="95"/>
      <c r="W2574" s="95"/>
      <c r="X2574" s="95"/>
      <c r="Y2574" s="95"/>
      <c r="Z2574" s="95"/>
      <c r="AA2574" s="95"/>
      <c r="AB2574" s="95"/>
      <c r="AC2574" s="95"/>
      <c r="AD2574" s="95"/>
      <c r="AE2574" s="95"/>
      <c r="AF2574" s="95"/>
      <c r="AG2574" s="95"/>
      <c r="AH2574" s="316"/>
    </row>
    <row r="2575" spans="4:34">
      <c r="D2575" s="95"/>
      <c r="E2575" s="198"/>
      <c r="F2575" s="95"/>
      <c r="G2575" s="95"/>
      <c r="H2575" s="95"/>
      <c r="I2575" s="95"/>
      <c r="J2575" s="95"/>
      <c r="K2575" s="95"/>
      <c r="L2575" s="95"/>
      <c r="M2575" s="95"/>
      <c r="N2575" s="95"/>
      <c r="O2575" s="95"/>
      <c r="P2575" s="95"/>
      <c r="Q2575" s="95"/>
      <c r="R2575" s="95"/>
      <c r="S2575" s="95"/>
      <c r="T2575" s="95"/>
      <c r="U2575" s="95"/>
      <c r="V2575" s="95"/>
      <c r="W2575" s="95"/>
      <c r="X2575" s="95"/>
      <c r="Y2575" s="95"/>
      <c r="Z2575" s="95"/>
      <c r="AA2575" s="95"/>
      <c r="AB2575" s="95"/>
      <c r="AC2575" s="95"/>
      <c r="AD2575" s="95"/>
      <c r="AE2575" s="95"/>
      <c r="AF2575" s="95"/>
      <c r="AG2575" s="95"/>
      <c r="AH2575" s="316"/>
    </row>
    <row r="2576" spans="4:34">
      <c r="D2576" s="95"/>
      <c r="E2576" s="198"/>
      <c r="F2576" s="95"/>
      <c r="G2576" s="95"/>
      <c r="H2576" s="95"/>
      <c r="I2576" s="95"/>
      <c r="J2576" s="95"/>
      <c r="K2576" s="95"/>
      <c r="L2576" s="95"/>
      <c r="M2576" s="95"/>
      <c r="N2576" s="95"/>
      <c r="O2576" s="95"/>
      <c r="P2576" s="95"/>
      <c r="Q2576" s="95"/>
      <c r="R2576" s="95"/>
      <c r="S2576" s="95"/>
      <c r="T2576" s="95"/>
      <c r="U2576" s="95"/>
      <c r="V2576" s="95"/>
      <c r="W2576" s="95"/>
      <c r="X2576" s="95"/>
      <c r="Y2576" s="95"/>
      <c r="Z2576" s="95"/>
      <c r="AA2576" s="95"/>
      <c r="AB2576" s="95"/>
      <c r="AC2576" s="95"/>
      <c r="AD2576" s="95"/>
      <c r="AE2576" s="95"/>
      <c r="AF2576" s="95"/>
      <c r="AG2576" s="95"/>
      <c r="AH2576" s="316"/>
    </row>
    <row r="2577" spans="4:34">
      <c r="D2577" s="95"/>
      <c r="E2577" s="198"/>
      <c r="F2577" s="95"/>
      <c r="G2577" s="95"/>
      <c r="H2577" s="95"/>
      <c r="I2577" s="95"/>
      <c r="J2577" s="95"/>
      <c r="K2577" s="95"/>
      <c r="L2577" s="95"/>
      <c r="M2577" s="95"/>
      <c r="N2577" s="95"/>
      <c r="O2577" s="95"/>
      <c r="P2577" s="95"/>
      <c r="Q2577" s="95"/>
      <c r="R2577" s="95"/>
      <c r="S2577" s="95"/>
      <c r="T2577" s="95"/>
      <c r="U2577" s="95"/>
      <c r="V2577" s="95"/>
      <c r="W2577" s="95"/>
      <c r="X2577" s="95"/>
      <c r="Y2577" s="95"/>
      <c r="Z2577" s="95"/>
      <c r="AA2577" s="95"/>
      <c r="AB2577" s="95"/>
      <c r="AC2577" s="95"/>
      <c r="AD2577" s="95"/>
      <c r="AE2577" s="95"/>
      <c r="AF2577" s="95"/>
      <c r="AG2577" s="95"/>
      <c r="AH2577" s="316"/>
    </row>
    <row r="2578" spans="4:34">
      <c r="D2578" s="95"/>
      <c r="E2578" s="198"/>
      <c r="F2578" s="95"/>
      <c r="G2578" s="95"/>
      <c r="H2578" s="95"/>
      <c r="I2578" s="95"/>
      <c r="J2578" s="95"/>
      <c r="K2578" s="95"/>
      <c r="L2578" s="95"/>
      <c r="M2578" s="95"/>
      <c r="N2578" s="95"/>
      <c r="O2578" s="95"/>
      <c r="P2578" s="95"/>
      <c r="Q2578" s="95"/>
      <c r="R2578" s="95"/>
      <c r="S2578" s="95"/>
      <c r="T2578" s="95"/>
      <c r="U2578" s="95"/>
      <c r="V2578" s="95"/>
      <c r="W2578" s="95"/>
      <c r="X2578" s="95"/>
      <c r="Y2578" s="95"/>
      <c r="Z2578" s="95"/>
      <c r="AA2578" s="95"/>
      <c r="AB2578" s="95"/>
      <c r="AC2578" s="95"/>
      <c r="AD2578" s="95"/>
      <c r="AE2578" s="95"/>
      <c r="AF2578" s="95"/>
      <c r="AG2578" s="95"/>
      <c r="AH2578" s="316"/>
    </row>
    <row r="2579" spans="4:34">
      <c r="D2579" s="95"/>
      <c r="E2579" s="198"/>
      <c r="F2579" s="95"/>
      <c r="G2579" s="95"/>
      <c r="H2579" s="95"/>
      <c r="I2579" s="95"/>
      <c r="J2579" s="95"/>
      <c r="K2579" s="95"/>
      <c r="L2579" s="95"/>
      <c r="M2579" s="95"/>
      <c r="N2579" s="95"/>
      <c r="O2579" s="95"/>
      <c r="P2579" s="95"/>
      <c r="Q2579" s="95"/>
      <c r="R2579" s="95"/>
      <c r="S2579" s="95"/>
      <c r="T2579" s="95"/>
      <c r="U2579" s="95"/>
      <c r="V2579" s="95"/>
      <c r="W2579" s="95"/>
      <c r="X2579" s="95"/>
      <c r="Y2579" s="95"/>
      <c r="Z2579" s="95"/>
      <c r="AA2579" s="95"/>
      <c r="AB2579" s="95"/>
      <c r="AC2579" s="95"/>
      <c r="AD2579" s="95"/>
      <c r="AE2579" s="95"/>
      <c r="AF2579" s="95"/>
      <c r="AG2579" s="95"/>
      <c r="AH2579" s="316"/>
    </row>
    <row r="2580" spans="4:34">
      <c r="D2580" s="95"/>
      <c r="E2580" s="198"/>
      <c r="F2580" s="95"/>
      <c r="G2580" s="95"/>
      <c r="H2580" s="95"/>
      <c r="I2580" s="95"/>
      <c r="J2580" s="95"/>
      <c r="K2580" s="95"/>
      <c r="L2580" s="95"/>
      <c r="M2580" s="95"/>
      <c r="N2580" s="95"/>
      <c r="O2580" s="95"/>
      <c r="P2580" s="95"/>
      <c r="Q2580" s="95"/>
      <c r="R2580" s="95"/>
      <c r="S2580" s="95"/>
      <c r="T2580" s="95"/>
      <c r="U2580" s="95"/>
      <c r="V2580" s="95"/>
      <c r="W2580" s="95"/>
      <c r="X2580" s="95"/>
      <c r="Y2580" s="95"/>
      <c r="Z2580" s="95"/>
      <c r="AA2580" s="95"/>
      <c r="AB2580" s="95"/>
      <c r="AC2580" s="95"/>
      <c r="AD2580" s="95"/>
      <c r="AE2580" s="95"/>
      <c r="AF2580" s="95"/>
      <c r="AG2580" s="95"/>
      <c r="AH2580" s="316"/>
    </row>
    <row r="2581" spans="4:34">
      <c r="D2581" s="95"/>
      <c r="E2581" s="198"/>
      <c r="F2581" s="95"/>
      <c r="G2581" s="95"/>
      <c r="H2581" s="95"/>
      <c r="I2581" s="95"/>
      <c r="J2581" s="95"/>
      <c r="K2581" s="95"/>
      <c r="L2581" s="95"/>
      <c r="M2581" s="95"/>
      <c r="N2581" s="95"/>
      <c r="O2581" s="95"/>
      <c r="P2581" s="95"/>
      <c r="Q2581" s="95"/>
      <c r="R2581" s="95"/>
      <c r="S2581" s="95"/>
      <c r="T2581" s="95"/>
      <c r="U2581" s="95"/>
      <c r="V2581" s="95"/>
      <c r="W2581" s="95"/>
      <c r="X2581" s="95"/>
      <c r="Y2581" s="95"/>
      <c r="Z2581" s="95"/>
      <c r="AA2581" s="95"/>
      <c r="AB2581" s="95"/>
      <c r="AC2581" s="95"/>
      <c r="AD2581" s="95"/>
      <c r="AE2581" s="95"/>
      <c r="AF2581" s="95"/>
      <c r="AG2581" s="95"/>
      <c r="AH2581" s="316"/>
    </row>
    <row r="2582" spans="4:34">
      <c r="D2582" s="95"/>
      <c r="E2582" s="198"/>
      <c r="F2582" s="95"/>
      <c r="G2582" s="95"/>
      <c r="H2582" s="95"/>
      <c r="I2582" s="95"/>
      <c r="J2582" s="95"/>
      <c r="K2582" s="95"/>
      <c r="L2582" s="95"/>
      <c r="M2582" s="95"/>
      <c r="N2582" s="95"/>
      <c r="O2582" s="95"/>
      <c r="P2582" s="95"/>
      <c r="Q2582" s="95"/>
      <c r="R2582" s="95"/>
      <c r="S2582" s="95"/>
      <c r="T2582" s="95"/>
      <c r="U2582" s="95"/>
      <c r="V2582" s="95"/>
      <c r="W2582" s="95"/>
      <c r="X2582" s="95"/>
      <c r="Y2582" s="95"/>
      <c r="Z2582" s="95"/>
      <c r="AA2582" s="95"/>
      <c r="AB2582" s="95"/>
      <c r="AC2582" s="95"/>
      <c r="AD2582" s="95"/>
      <c r="AE2582" s="95"/>
      <c r="AF2582" s="95"/>
      <c r="AG2582" s="95"/>
      <c r="AH2582" s="316"/>
    </row>
    <row r="2583" spans="4:34">
      <c r="D2583" s="95"/>
      <c r="E2583" s="198"/>
      <c r="F2583" s="95"/>
      <c r="G2583" s="95"/>
      <c r="H2583" s="95"/>
      <c r="I2583" s="95"/>
      <c r="J2583" s="95"/>
      <c r="K2583" s="95"/>
      <c r="L2583" s="95"/>
      <c r="M2583" s="95"/>
      <c r="N2583" s="95"/>
      <c r="O2583" s="95"/>
      <c r="P2583" s="95"/>
      <c r="Q2583" s="95"/>
      <c r="R2583" s="95"/>
      <c r="S2583" s="95"/>
      <c r="T2583" s="95"/>
      <c r="U2583" s="95"/>
      <c r="V2583" s="95"/>
      <c r="W2583" s="95"/>
      <c r="X2583" s="95"/>
      <c r="Y2583" s="95"/>
      <c r="Z2583" s="95"/>
      <c r="AA2583" s="95"/>
      <c r="AB2583" s="95"/>
      <c r="AC2583" s="95"/>
      <c r="AD2583" s="95"/>
      <c r="AE2583" s="95"/>
      <c r="AF2583" s="95"/>
      <c r="AG2583" s="95"/>
      <c r="AH2583" s="316"/>
    </row>
    <row r="2584" spans="4:34">
      <c r="D2584" s="95"/>
      <c r="E2584" s="198"/>
      <c r="F2584" s="95"/>
      <c r="G2584" s="95"/>
      <c r="H2584" s="95"/>
      <c r="I2584" s="95"/>
      <c r="J2584" s="95"/>
      <c r="K2584" s="95"/>
      <c r="L2584" s="95"/>
      <c r="M2584" s="95"/>
      <c r="N2584" s="95"/>
      <c r="O2584" s="95"/>
      <c r="P2584" s="95"/>
      <c r="Q2584" s="95"/>
      <c r="R2584" s="95"/>
      <c r="S2584" s="95"/>
      <c r="T2584" s="95"/>
      <c r="U2584" s="95"/>
      <c r="V2584" s="95"/>
      <c r="W2584" s="95"/>
      <c r="X2584" s="95"/>
      <c r="Y2584" s="95"/>
      <c r="Z2584" s="95"/>
      <c r="AA2584" s="95"/>
      <c r="AB2584" s="95"/>
      <c r="AC2584" s="95"/>
      <c r="AD2584" s="95"/>
      <c r="AE2584" s="95"/>
      <c r="AF2584" s="95"/>
      <c r="AG2584" s="95"/>
      <c r="AH2584" s="316"/>
    </row>
    <row r="2585" spans="4:34">
      <c r="D2585" s="95"/>
      <c r="E2585" s="198"/>
      <c r="F2585" s="95"/>
      <c r="G2585" s="95"/>
      <c r="H2585" s="95"/>
      <c r="I2585" s="95"/>
      <c r="J2585" s="95"/>
      <c r="K2585" s="95"/>
      <c r="L2585" s="95"/>
      <c r="M2585" s="95"/>
      <c r="N2585" s="95"/>
      <c r="O2585" s="95"/>
      <c r="P2585" s="95"/>
      <c r="Q2585" s="95"/>
      <c r="R2585" s="95"/>
      <c r="S2585" s="95"/>
      <c r="T2585" s="95"/>
      <c r="U2585" s="95"/>
      <c r="V2585" s="95"/>
      <c r="W2585" s="95"/>
      <c r="X2585" s="95"/>
      <c r="Y2585" s="95"/>
      <c r="Z2585" s="95"/>
      <c r="AA2585" s="95"/>
      <c r="AB2585" s="95"/>
      <c r="AC2585" s="95"/>
      <c r="AD2585" s="95"/>
      <c r="AE2585" s="95"/>
      <c r="AF2585" s="95"/>
      <c r="AG2585" s="95"/>
      <c r="AH2585" s="316"/>
    </row>
    <row r="2586" spans="4:34">
      <c r="D2586" s="95"/>
      <c r="E2586" s="198"/>
      <c r="F2586" s="95"/>
      <c r="G2586" s="95"/>
      <c r="H2586" s="95"/>
      <c r="I2586" s="95"/>
      <c r="J2586" s="95"/>
      <c r="K2586" s="95"/>
      <c r="L2586" s="95"/>
      <c r="M2586" s="95"/>
      <c r="N2586" s="95"/>
      <c r="O2586" s="95"/>
      <c r="P2586" s="95"/>
      <c r="Q2586" s="95"/>
      <c r="R2586" s="95"/>
      <c r="S2586" s="95"/>
      <c r="T2586" s="95"/>
      <c r="U2586" s="95"/>
      <c r="V2586" s="95"/>
      <c r="W2586" s="95"/>
      <c r="X2586" s="95"/>
      <c r="Y2586" s="95"/>
      <c r="Z2586" s="95"/>
      <c r="AA2586" s="95"/>
      <c r="AB2586" s="95"/>
      <c r="AC2586" s="95"/>
      <c r="AD2586" s="95"/>
      <c r="AE2586" s="95"/>
      <c r="AF2586" s="95"/>
      <c r="AG2586" s="95"/>
      <c r="AH2586" s="316"/>
    </row>
    <row r="2587" spans="4:34">
      <c r="D2587" s="95"/>
      <c r="E2587" s="198"/>
      <c r="F2587" s="95"/>
      <c r="G2587" s="95"/>
      <c r="H2587" s="95"/>
      <c r="I2587" s="95"/>
      <c r="J2587" s="95"/>
      <c r="K2587" s="95"/>
      <c r="L2587" s="95"/>
      <c r="M2587" s="95"/>
      <c r="N2587" s="95"/>
      <c r="O2587" s="95"/>
      <c r="P2587" s="95"/>
      <c r="Q2587" s="95"/>
      <c r="R2587" s="95"/>
      <c r="S2587" s="95"/>
      <c r="T2587" s="95"/>
      <c r="U2587" s="95"/>
      <c r="V2587" s="95"/>
      <c r="W2587" s="95"/>
      <c r="X2587" s="95"/>
      <c r="Y2587" s="95"/>
      <c r="Z2587" s="95"/>
      <c r="AA2587" s="95"/>
      <c r="AB2587" s="95"/>
      <c r="AC2587" s="95"/>
      <c r="AD2587" s="95"/>
      <c r="AE2587" s="95"/>
      <c r="AF2587" s="95"/>
      <c r="AG2587" s="95"/>
      <c r="AH2587" s="316"/>
    </row>
    <row r="2588" spans="4:34">
      <c r="D2588" s="95"/>
      <c r="E2588" s="198"/>
      <c r="F2588" s="95"/>
      <c r="G2588" s="95"/>
      <c r="H2588" s="95"/>
      <c r="I2588" s="95"/>
      <c r="J2588" s="95"/>
      <c r="K2588" s="95"/>
      <c r="L2588" s="95"/>
      <c r="M2588" s="95"/>
      <c r="N2588" s="95"/>
      <c r="O2588" s="95"/>
      <c r="P2588" s="95"/>
      <c r="Q2588" s="95"/>
      <c r="R2588" s="95"/>
      <c r="S2588" s="95"/>
      <c r="T2588" s="95"/>
      <c r="U2588" s="95"/>
      <c r="V2588" s="95"/>
      <c r="W2588" s="95"/>
      <c r="X2588" s="95"/>
      <c r="Y2588" s="95"/>
      <c r="Z2588" s="95"/>
      <c r="AA2588" s="95"/>
      <c r="AB2588" s="95"/>
      <c r="AC2588" s="95"/>
      <c r="AD2588" s="95"/>
      <c r="AE2588" s="95"/>
      <c r="AF2588" s="95"/>
      <c r="AG2588" s="95"/>
      <c r="AH2588" s="316"/>
    </row>
    <row r="2589" spans="4:34">
      <c r="D2589" s="95"/>
      <c r="E2589" s="198"/>
      <c r="F2589" s="95"/>
      <c r="G2589" s="95"/>
      <c r="H2589" s="95"/>
      <c r="I2589" s="95"/>
      <c r="J2589" s="95"/>
      <c r="K2589" s="95"/>
      <c r="L2589" s="95"/>
      <c r="M2589" s="95"/>
      <c r="N2589" s="95"/>
      <c r="O2589" s="95"/>
      <c r="P2589" s="95"/>
      <c r="Q2589" s="95"/>
      <c r="R2589" s="95"/>
      <c r="S2589" s="95"/>
      <c r="T2589" s="95"/>
      <c r="U2589" s="95"/>
      <c r="V2589" s="95"/>
      <c r="W2589" s="95"/>
      <c r="X2589" s="95"/>
      <c r="Y2589" s="95"/>
      <c r="Z2589" s="95"/>
      <c r="AA2589" s="95"/>
      <c r="AB2589" s="95"/>
      <c r="AC2589" s="95"/>
      <c r="AD2589" s="95"/>
      <c r="AE2589" s="95"/>
      <c r="AF2589" s="95"/>
      <c r="AG2589" s="95"/>
      <c r="AH2589" s="316"/>
    </row>
    <row r="2590" spans="4:34">
      <c r="D2590" s="95"/>
      <c r="E2590" s="198"/>
      <c r="F2590" s="95"/>
      <c r="G2590" s="95"/>
      <c r="H2590" s="95"/>
      <c r="I2590" s="95"/>
      <c r="J2590" s="95"/>
      <c r="K2590" s="95"/>
      <c r="L2590" s="95"/>
      <c r="M2590" s="95"/>
      <c r="N2590" s="95"/>
      <c r="O2590" s="95"/>
      <c r="P2590" s="95"/>
      <c r="Q2590" s="95"/>
      <c r="R2590" s="95"/>
      <c r="S2590" s="95"/>
      <c r="T2590" s="95"/>
      <c r="U2590" s="95"/>
      <c r="V2590" s="95"/>
      <c r="W2590" s="95"/>
      <c r="X2590" s="95"/>
      <c r="Y2590" s="95"/>
      <c r="Z2590" s="95"/>
      <c r="AA2590" s="95"/>
      <c r="AB2590" s="95"/>
      <c r="AC2590" s="95"/>
      <c r="AD2590" s="95"/>
      <c r="AE2590" s="95"/>
      <c r="AF2590" s="95"/>
      <c r="AG2590" s="95"/>
      <c r="AH2590" s="316"/>
    </row>
    <row r="2591" spans="4:34">
      <c r="D2591" s="95"/>
      <c r="E2591" s="198"/>
      <c r="F2591" s="95"/>
      <c r="G2591" s="95"/>
      <c r="H2591" s="95"/>
      <c r="I2591" s="95"/>
      <c r="J2591" s="95"/>
      <c r="K2591" s="95"/>
      <c r="L2591" s="95"/>
      <c r="M2591" s="95"/>
      <c r="N2591" s="95"/>
      <c r="O2591" s="95"/>
      <c r="P2591" s="95"/>
      <c r="Q2591" s="95"/>
      <c r="R2591" s="95"/>
      <c r="S2591" s="95"/>
      <c r="T2591" s="95"/>
      <c r="U2591" s="95"/>
      <c r="V2591" s="95"/>
      <c r="W2591" s="95"/>
      <c r="X2591" s="95"/>
      <c r="Y2591" s="95"/>
      <c r="Z2591" s="95"/>
      <c r="AA2591" s="95"/>
      <c r="AB2591" s="95"/>
      <c r="AC2591" s="95"/>
      <c r="AD2591" s="95"/>
      <c r="AE2591" s="95"/>
      <c r="AF2591" s="95"/>
      <c r="AG2591" s="95"/>
      <c r="AH2591" s="316"/>
    </row>
    <row r="2592" spans="4:34">
      <c r="D2592" s="95"/>
      <c r="E2592" s="198"/>
      <c r="F2592" s="95"/>
      <c r="G2592" s="95"/>
      <c r="H2592" s="95"/>
      <c r="I2592" s="95"/>
      <c r="J2592" s="95"/>
      <c r="K2592" s="95"/>
      <c r="L2592" s="95"/>
      <c r="M2592" s="95"/>
      <c r="N2592" s="95"/>
      <c r="O2592" s="95"/>
      <c r="P2592" s="95"/>
      <c r="Q2592" s="95"/>
      <c r="R2592" s="95"/>
      <c r="S2592" s="95"/>
      <c r="T2592" s="95"/>
      <c r="U2592" s="95"/>
      <c r="V2592" s="95"/>
      <c r="W2592" s="95"/>
      <c r="X2592" s="95"/>
      <c r="Y2592" s="95"/>
      <c r="Z2592" s="95"/>
      <c r="AA2592" s="95"/>
      <c r="AB2592" s="95"/>
      <c r="AC2592" s="95"/>
      <c r="AD2592" s="95"/>
      <c r="AE2592" s="95"/>
      <c r="AF2592" s="95"/>
      <c r="AG2592" s="95"/>
      <c r="AH2592" s="316"/>
    </row>
    <row r="2593" spans="4:34">
      <c r="D2593" s="95"/>
      <c r="E2593" s="198"/>
      <c r="F2593" s="95"/>
      <c r="G2593" s="95"/>
      <c r="H2593" s="95"/>
      <c r="I2593" s="95"/>
      <c r="J2593" s="95"/>
      <c r="K2593" s="95"/>
      <c r="L2593" s="95"/>
      <c r="M2593" s="95"/>
      <c r="N2593" s="95"/>
      <c r="O2593" s="95"/>
      <c r="P2593" s="95"/>
      <c r="Q2593" s="95"/>
      <c r="R2593" s="95"/>
      <c r="S2593" s="95"/>
      <c r="T2593" s="95"/>
      <c r="U2593" s="95"/>
      <c r="V2593" s="95"/>
      <c r="W2593" s="95"/>
      <c r="X2593" s="95"/>
      <c r="Y2593" s="95"/>
      <c r="Z2593" s="95"/>
      <c r="AA2593" s="95"/>
      <c r="AB2593" s="95"/>
      <c r="AC2593" s="95"/>
      <c r="AD2593" s="95"/>
      <c r="AE2593" s="95"/>
      <c r="AF2593" s="95"/>
      <c r="AG2593" s="95"/>
      <c r="AH2593" s="316"/>
    </row>
    <row r="2594" spans="4:34">
      <c r="D2594" s="95"/>
      <c r="E2594" s="198"/>
      <c r="F2594" s="95"/>
      <c r="G2594" s="95"/>
      <c r="H2594" s="95"/>
      <c r="I2594" s="95"/>
      <c r="J2594" s="95"/>
      <c r="K2594" s="95"/>
      <c r="L2594" s="95"/>
      <c r="M2594" s="95"/>
      <c r="N2594" s="95"/>
      <c r="O2594" s="95"/>
      <c r="P2594" s="95"/>
      <c r="Q2594" s="95"/>
      <c r="R2594" s="95"/>
      <c r="S2594" s="95"/>
      <c r="T2594" s="95"/>
      <c r="U2594" s="95"/>
      <c r="V2594" s="95"/>
      <c r="W2594" s="95"/>
      <c r="X2594" s="95"/>
      <c r="Y2594" s="95"/>
      <c r="Z2594" s="95"/>
      <c r="AA2594" s="95"/>
      <c r="AB2594" s="95"/>
      <c r="AC2594" s="95"/>
      <c r="AD2594" s="95"/>
      <c r="AE2594" s="95"/>
      <c r="AF2594" s="95"/>
      <c r="AG2594" s="95"/>
      <c r="AH2594" s="316"/>
    </row>
    <row r="2595" spans="4:34">
      <c r="D2595" s="95"/>
      <c r="E2595" s="198"/>
      <c r="F2595" s="95"/>
      <c r="G2595" s="95"/>
      <c r="H2595" s="95"/>
      <c r="I2595" s="95"/>
      <c r="J2595" s="95"/>
      <c r="K2595" s="95"/>
      <c r="L2595" s="95"/>
      <c r="M2595" s="95"/>
      <c r="N2595" s="95"/>
      <c r="O2595" s="95"/>
      <c r="P2595" s="95"/>
      <c r="Q2595" s="95"/>
      <c r="R2595" s="95"/>
      <c r="S2595" s="95"/>
      <c r="T2595" s="95"/>
      <c r="U2595" s="95"/>
      <c r="V2595" s="95"/>
      <c r="W2595" s="95"/>
      <c r="X2595" s="95"/>
      <c r="Y2595" s="95"/>
      <c r="Z2595" s="95"/>
      <c r="AA2595" s="95"/>
      <c r="AB2595" s="95"/>
      <c r="AC2595" s="95"/>
      <c r="AD2595" s="95"/>
      <c r="AE2595" s="95"/>
      <c r="AF2595" s="95"/>
      <c r="AG2595" s="95"/>
      <c r="AH2595" s="316"/>
    </row>
    <row r="2596" spans="4:34">
      <c r="D2596" s="95"/>
      <c r="E2596" s="198"/>
      <c r="F2596" s="95"/>
      <c r="G2596" s="95"/>
      <c r="H2596" s="95"/>
      <c r="I2596" s="95"/>
      <c r="J2596" s="95"/>
      <c r="K2596" s="95"/>
      <c r="L2596" s="95"/>
      <c r="M2596" s="95"/>
      <c r="N2596" s="95"/>
      <c r="O2596" s="95"/>
      <c r="P2596" s="95"/>
      <c r="Q2596" s="95"/>
      <c r="R2596" s="95"/>
      <c r="S2596" s="95"/>
      <c r="T2596" s="95"/>
      <c r="U2596" s="95"/>
      <c r="V2596" s="95"/>
      <c r="W2596" s="95"/>
      <c r="X2596" s="95"/>
      <c r="Y2596" s="95"/>
      <c r="Z2596" s="95"/>
      <c r="AA2596" s="95"/>
      <c r="AB2596" s="95"/>
      <c r="AC2596" s="95"/>
      <c r="AD2596" s="95"/>
      <c r="AE2596" s="95"/>
      <c r="AF2596" s="95"/>
      <c r="AG2596" s="95"/>
      <c r="AH2596" s="316"/>
    </row>
    <row r="2597" spans="4:34">
      <c r="D2597" s="95"/>
      <c r="E2597" s="198"/>
      <c r="F2597" s="95"/>
      <c r="G2597" s="95"/>
      <c r="H2597" s="95"/>
      <c r="I2597" s="95"/>
      <c r="J2597" s="95"/>
      <c r="K2597" s="95"/>
      <c r="L2597" s="95"/>
      <c r="M2597" s="95"/>
      <c r="N2597" s="95"/>
      <c r="O2597" s="95"/>
      <c r="P2597" s="95"/>
      <c r="Q2597" s="95"/>
      <c r="R2597" s="95"/>
      <c r="S2597" s="95"/>
      <c r="T2597" s="95"/>
      <c r="U2597" s="95"/>
      <c r="V2597" s="95"/>
      <c r="W2597" s="95"/>
      <c r="X2597" s="95"/>
      <c r="Y2597" s="95"/>
      <c r="Z2597" s="95"/>
      <c r="AA2597" s="95"/>
      <c r="AB2597" s="95"/>
      <c r="AC2597" s="95"/>
      <c r="AD2597" s="95"/>
      <c r="AE2597" s="95"/>
      <c r="AF2597" s="95"/>
      <c r="AG2597" s="95"/>
      <c r="AH2597" s="316"/>
    </row>
    <row r="2598" spans="4:34">
      <c r="D2598" s="95"/>
      <c r="E2598" s="198"/>
      <c r="F2598" s="95"/>
      <c r="G2598" s="95"/>
      <c r="H2598" s="95"/>
      <c r="I2598" s="95"/>
      <c r="J2598" s="95"/>
      <c r="K2598" s="95"/>
      <c r="L2598" s="95"/>
      <c r="M2598" s="95"/>
      <c r="N2598" s="95"/>
      <c r="O2598" s="95"/>
      <c r="P2598" s="95"/>
      <c r="Q2598" s="95"/>
      <c r="R2598" s="95"/>
      <c r="S2598" s="95"/>
      <c r="T2598" s="95"/>
      <c r="U2598" s="95"/>
      <c r="V2598" s="95"/>
      <c r="W2598" s="95"/>
      <c r="X2598" s="95"/>
      <c r="Y2598" s="95"/>
      <c r="Z2598" s="95"/>
      <c r="AA2598" s="95"/>
      <c r="AB2598" s="95"/>
      <c r="AC2598" s="95"/>
      <c r="AD2598" s="95"/>
      <c r="AE2598" s="95"/>
      <c r="AF2598" s="95"/>
      <c r="AG2598" s="95"/>
      <c r="AH2598" s="316"/>
    </row>
    <row r="2599" spans="4:34">
      <c r="D2599" s="95"/>
      <c r="E2599" s="198"/>
      <c r="F2599" s="95"/>
      <c r="G2599" s="95"/>
      <c r="H2599" s="95"/>
      <c r="I2599" s="95"/>
      <c r="J2599" s="95"/>
      <c r="K2599" s="95"/>
      <c r="L2599" s="95"/>
      <c r="M2599" s="95"/>
      <c r="N2599" s="95"/>
      <c r="O2599" s="95"/>
      <c r="P2599" s="95"/>
      <c r="Q2599" s="95"/>
      <c r="R2599" s="95"/>
      <c r="S2599" s="95"/>
      <c r="T2599" s="95"/>
      <c r="U2599" s="95"/>
      <c r="V2599" s="95"/>
      <c r="W2599" s="95"/>
      <c r="X2599" s="95"/>
      <c r="Y2599" s="95"/>
      <c r="Z2599" s="95"/>
      <c r="AA2599" s="95"/>
      <c r="AB2599" s="95"/>
      <c r="AC2599" s="95"/>
      <c r="AD2599" s="95"/>
      <c r="AE2599" s="95"/>
      <c r="AF2599" s="95"/>
      <c r="AG2599" s="95"/>
      <c r="AH2599" s="316"/>
    </row>
    <row r="2600" spans="4:34">
      <c r="D2600" s="95"/>
      <c r="E2600" s="198"/>
      <c r="F2600" s="95"/>
      <c r="G2600" s="95"/>
      <c r="H2600" s="95"/>
      <c r="I2600" s="95"/>
      <c r="J2600" s="95"/>
      <c r="K2600" s="95"/>
      <c r="L2600" s="95"/>
      <c r="M2600" s="95"/>
      <c r="N2600" s="95"/>
      <c r="O2600" s="95"/>
      <c r="P2600" s="95"/>
      <c r="Q2600" s="95"/>
      <c r="R2600" s="95"/>
      <c r="S2600" s="95"/>
      <c r="T2600" s="95"/>
      <c r="U2600" s="95"/>
      <c r="V2600" s="95"/>
      <c r="W2600" s="95"/>
      <c r="X2600" s="95"/>
      <c r="Y2600" s="95"/>
      <c r="Z2600" s="95"/>
      <c r="AA2600" s="95"/>
      <c r="AB2600" s="95"/>
      <c r="AC2600" s="95"/>
      <c r="AD2600" s="95"/>
      <c r="AE2600" s="95"/>
      <c r="AF2600" s="95"/>
      <c r="AG2600" s="95"/>
      <c r="AH2600" s="316"/>
    </row>
    <row r="2601" spans="4:34">
      <c r="D2601" s="95"/>
      <c r="E2601" s="198"/>
      <c r="F2601" s="95"/>
      <c r="G2601" s="95"/>
      <c r="H2601" s="95"/>
      <c r="I2601" s="95"/>
      <c r="J2601" s="95"/>
      <c r="K2601" s="95"/>
      <c r="L2601" s="95"/>
      <c r="M2601" s="95"/>
      <c r="N2601" s="95"/>
      <c r="O2601" s="95"/>
      <c r="P2601" s="95"/>
      <c r="Q2601" s="95"/>
      <c r="R2601" s="95"/>
      <c r="S2601" s="95"/>
      <c r="T2601" s="95"/>
      <c r="U2601" s="95"/>
      <c r="V2601" s="95"/>
      <c r="W2601" s="95"/>
      <c r="X2601" s="95"/>
      <c r="Y2601" s="95"/>
      <c r="Z2601" s="95"/>
      <c r="AA2601" s="95"/>
      <c r="AB2601" s="95"/>
      <c r="AC2601" s="95"/>
      <c r="AD2601" s="95"/>
      <c r="AE2601" s="95"/>
      <c r="AF2601" s="95"/>
      <c r="AG2601" s="95"/>
      <c r="AH2601" s="316"/>
    </row>
    <row r="2602" spans="4:34">
      <c r="D2602" s="95"/>
      <c r="E2602" s="198"/>
      <c r="F2602" s="95"/>
      <c r="G2602" s="95"/>
      <c r="H2602" s="95"/>
      <c r="I2602" s="95"/>
      <c r="J2602" s="95"/>
      <c r="K2602" s="95"/>
      <c r="L2602" s="95"/>
      <c r="M2602" s="95"/>
      <c r="N2602" s="95"/>
      <c r="O2602" s="95"/>
      <c r="P2602" s="95"/>
      <c r="Q2602" s="95"/>
      <c r="R2602" s="95"/>
      <c r="S2602" s="95"/>
      <c r="T2602" s="95"/>
      <c r="U2602" s="95"/>
      <c r="V2602" s="95"/>
      <c r="W2602" s="95"/>
      <c r="X2602" s="95"/>
      <c r="Y2602" s="95"/>
      <c r="Z2602" s="95"/>
      <c r="AA2602" s="95"/>
      <c r="AB2602" s="95"/>
      <c r="AC2602" s="95"/>
      <c r="AD2602" s="95"/>
      <c r="AE2602" s="95"/>
      <c r="AF2602" s="95"/>
      <c r="AG2602" s="95"/>
      <c r="AH2602" s="316"/>
    </row>
    <row r="2603" spans="4:34">
      <c r="D2603" s="95"/>
      <c r="E2603" s="198"/>
      <c r="F2603" s="95"/>
      <c r="G2603" s="95"/>
      <c r="H2603" s="95"/>
      <c r="I2603" s="95"/>
      <c r="J2603" s="95"/>
      <c r="K2603" s="95"/>
      <c r="L2603" s="95"/>
      <c r="M2603" s="95"/>
      <c r="N2603" s="95"/>
      <c r="O2603" s="95"/>
      <c r="P2603" s="95"/>
      <c r="Q2603" s="95"/>
      <c r="R2603" s="95"/>
      <c r="S2603" s="95"/>
      <c r="T2603" s="95"/>
      <c r="U2603" s="95"/>
      <c r="V2603" s="95"/>
      <c r="W2603" s="95"/>
      <c r="X2603" s="95"/>
      <c r="Y2603" s="95"/>
      <c r="Z2603" s="95"/>
      <c r="AA2603" s="95"/>
      <c r="AB2603" s="95"/>
      <c r="AC2603" s="95"/>
      <c r="AD2603" s="95"/>
      <c r="AE2603" s="95"/>
      <c r="AF2603" s="95"/>
      <c r="AG2603" s="95"/>
      <c r="AH2603" s="316"/>
    </row>
    <row r="2604" spans="4:34">
      <c r="D2604" s="95"/>
      <c r="E2604" s="198"/>
      <c r="F2604" s="95"/>
      <c r="G2604" s="95"/>
      <c r="H2604" s="95"/>
      <c r="I2604" s="95"/>
      <c r="J2604" s="95"/>
      <c r="K2604" s="95"/>
      <c r="L2604" s="95"/>
      <c r="M2604" s="95"/>
      <c r="N2604" s="95"/>
      <c r="O2604" s="95"/>
      <c r="P2604" s="95"/>
      <c r="Q2604" s="95"/>
      <c r="R2604" s="95"/>
      <c r="S2604" s="95"/>
      <c r="T2604" s="95"/>
      <c r="U2604" s="95"/>
      <c r="V2604" s="95"/>
      <c r="W2604" s="95"/>
      <c r="X2604" s="95"/>
      <c r="Y2604" s="95"/>
      <c r="Z2604" s="95"/>
      <c r="AA2604" s="95"/>
      <c r="AB2604" s="95"/>
      <c r="AC2604" s="95"/>
      <c r="AD2604" s="95"/>
      <c r="AE2604" s="95"/>
      <c r="AF2604" s="95"/>
      <c r="AG2604" s="95"/>
      <c r="AH2604" s="316"/>
    </row>
    <row r="2605" spans="4:34">
      <c r="D2605" s="95"/>
      <c r="E2605" s="198"/>
      <c r="F2605" s="95"/>
      <c r="G2605" s="95"/>
      <c r="H2605" s="95"/>
      <c r="I2605" s="95"/>
      <c r="J2605" s="95"/>
      <c r="K2605" s="95"/>
      <c r="L2605" s="95"/>
      <c r="M2605" s="95"/>
      <c r="N2605" s="95"/>
      <c r="O2605" s="95"/>
      <c r="P2605" s="95"/>
      <c r="Q2605" s="95"/>
      <c r="R2605" s="95"/>
      <c r="S2605" s="95"/>
      <c r="T2605" s="95"/>
      <c r="U2605" s="95"/>
      <c r="V2605" s="95"/>
      <c r="W2605" s="95"/>
      <c r="X2605" s="95"/>
      <c r="Y2605" s="95"/>
      <c r="Z2605" s="95"/>
      <c r="AA2605" s="95"/>
      <c r="AB2605" s="95"/>
      <c r="AC2605" s="95"/>
      <c r="AD2605" s="95"/>
      <c r="AE2605" s="95"/>
      <c r="AF2605" s="95"/>
      <c r="AG2605" s="95"/>
      <c r="AH2605" s="316"/>
    </row>
    <row r="2606" spans="4:34">
      <c r="D2606" s="95"/>
      <c r="E2606" s="198"/>
      <c r="F2606" s="95"/>
      <c r="G2606" s="95"/>
      <c r="H2606" s="95"/>
      <c r="I2606" s="95"/>
      <c r="J2606" s="95"/>
      <c r="K2606" s="95"/>
      <c r="L2606" s="95"/>
      <c r="M2606" s="95"/>
      <c r="N2606" s="95"/>
      <c r="O2606" s="95"/>
      <c r="P2606" s="95"/>
      <c r="Q2606" s="95"/>
      <c r="R2606" s="95"/>
      <c r="S2606" s="95"/>
      <c r="T2606" s="95"/>
      <c r="U2606" s="95"/>
      <c r="V2606" s="95"/>
      <c r="W2606" s="95"/>
      <c r="X2606" s="95"/>
      <c r="Y2606" s="95"/>
      <c r="Z2606" s="95"/>
      <c r="AA2606" s="95"/>
      <c r="AB2606" s="95"/>
      <c r="AC2606" s="95"/>
      <c r="AD2606" s="95"/>
      <c r="AE2606" s="95"/>
      <c r="AF2606" s="95"/>
      <c r="AG2606" s="95"/>
      <c r="AH2606" s="316"/>
    </row>
    <row r="2607" spans="4:34">
      <c r="D2607" s="95"/>
      <c r="E2607" s="198"/>
      <c r="F2607" s="95"/>
      <c r="G2607" s="95"/>
      <c r="H2607" s="95"/>
      <c r="I2607" s="95"/>
      <c r="J2607" s="95"/>
      <c r="K2607" s="95"/>
      <c r="L2607" s="95"/>
      <c r="M2607" s="95"/>
      <c r="N2607" s="95"/>
      <c r="O2607" s="95"/>
      <c r="P2607" s="95"/>
      <c r="Q2607" s="95"/>
      <c r="R2607" s="95"/>
      <c r="S2607" s="95"/>
      <c r="T2607" s="95"/>
      <c r="U2607" s="95"/>
      <c r="V2607" s="95"/>
      <c r="W2607" s="95"/>
      <c r="X2607" s="95"/>
      <c r="Y2607" s="95"/>
      <c r="Z2607" s="95"/>
      <c r="AA2607" s="95"/>
      <c r="AB2607" s="95"/>
      <c r="AC2607" s="95"/>
      <c r="AD2607" s="95"/>
      <c r="AE2607" s="95"/>
      <c r="AF2607" s="95"/>
      <c r="AG2607" s="95"/>
      <c r="AH2607" s="316"/>
    </row>
    <row r="2608" spans="4:34">
      <c r="D2608" s="95"/>
      <c r="E2608" s="198"/>
      <c r="F2608" s="95"/>
      <c r="G2608" s="95"/>
      <c r="H2608" s="95"/>
      <c r="I2608" s="95"/>
      <c r="J2608" s="95"/>
      <c r="K2608" s="95"/>
      <c r="L2608" s="95"/>
      <c r="M2608" s="95"/>
      <c r="N2608" s="95"/>
      <c r="O2608" s="95"/>
      <c r="P2608" s="95"/>
      <c r="Q2608" s="95"/>
      <c r="R2608" s="95"/>
      <c r="S2608" s="95"/>
      <c r="T2608" s="95"/>
      <c r="U2608" s="95"/>
      <c r="V2608" s="95"/>
      <c r="W2608" s="95"/>
      <c r="X2608" s="95"/>
      <c r="Y2608" s="95"/>
      <c r="Z2608" s="95"/>
      <c r="AA2608" s="95"/>
      <c r="AB2608" s="95"/>
      <c r="AC2608" s="95"/>
      <c r="AD2608" s="95"/>
      <c r="AE2608" s="95"/>
      <c r="AF2608" s="95"/>
      <c r="AG2608" s="95"/>
      <c r="AH2608" s="316"/>
    </row>
    <row r="2609" spans="4:34">
      <c r="D2609" s="95"/>
      <c r="E2609" s="198"/>
      <c r="F2609" s="95"/>
      <c r="G2609" s="95"/>
      <c r="H2609" s="95"/>
      <c r="I2609" s="95"/>
      <c r="J2609" s="95"/>
      <c r="K2609" s="95"/>
      <c r="L2609" s="95"/>
      <c r="M2609" s="95"/>
      <c r="N2609" s="95"/>
      <c r="O2609" s="95"/>
      <c r="P2609" s="95"/>
      <c r="Q2609" s="95"/>
      <c r="R2609" s="95"/>
      <c r="S2609" s="95"/>
      <c r="T2609" s="95"/>
      <c r="U2609" s="95"/>
      <c r="V2609" s="95"/>
      <c r="W2609" s="95"/>
      <c r="X2609" s="95"/>
      <c r="Y2609" s="95"/>
      <c r="Z2609" s="95"/>
      <c r="AA2609" s="95"/>
      <c r="AB2609" s="95"/>
      <c r="AC2609" s="95"/>
      <c r="AD2609" s="95"/>
      <c r="AE2609" s="95"/>
      <c r="AF2609" s="95"/>
      <c r="AG2609" s="95"/>
      <c r="AH2609" s="316"/>
    </row>
    <row r="2610" spans="4:34">
      <c r="D2610" s="95"/>
      <c r="E2610" s="198"/>
      <c r="F2610" s="95"/>
      <c r="G2610" s="95"/>
      <c r="H2610" s="95"/>
      <c r="I2610" s="95"/>
      <c r="J2610" s="95"/>
      <c r="K2610" s="95"/>
      <c r="L2610" s="95"/>
      <c r="M2610" s="95"/>
      <c r="N2610" s="95"/>
      <c r="O2610" s="95"/>
      <c r="P2610" s="95"/>
      <c r="Q2610" s="95"/>
      <c r="R2610" s="95"/>
      <c r="S2610" s="95"/>
      <c r="T2610" s="95"/>
      <c r="U2610" s="95"/>
      <c r="V2610" s="95"/>
      <c r="W2610" s="95"/>
      <c r="X2610" s="95"/>
      <c r="Y2610" s="95"/>
      <c r="Z2610" s="95"/>
      <c r="AA2610" s="95"/>
      <c r="AB2610" s="95"/>
      <c r="AC2610" s="95"/>
      <c r="AD2610" s="95"/>
      <c r="AE2610" s="95"/>
      <c r="AF2610" s="95"/>
      <c r="AG2610" s="95"/>
      <c r="AH2610" s="316"/>
    </row>
    <row r="2611" spans="4:34">
      <c r="D2611" s="95"/>
      <c r="E2611" s="198"/>
      <c r="F2611" s="95"/>
      <c r="G2611" s="95"/>
      <c r="H2611" s="95"/>
      <c r="I2611" s="95"/>
      <c r="J2611" s="95"/>
      <c r="K2611" s="95"/>
      <c r="L2611" s="95"/>
      <c r="M2611" s="95"/>
      <c r="N2611" s="95"/>
      <c r="O2611" s="95"/>
      <c r="P2611" s="95"/>
      <c r="Q2611" s="95"/>
      <c r="R2611" s="95"/>
      <c r="S2611" s="95"/>
      <c r="T2611" s="95"/>
      <c r="U2611" s="95"/>
      <c r="V2611" s="95"/>
      <c r="W2611" s="95"/>
      <c r="X2611" s="95"/>
      <c r="Y2611" s="95"/>
      <c r="Z2611" s="95"/>
      <c r="AA2611" s="95"/>
      <c r="AB2611" s="95"/>
      <c r="AC2611" s="95"/>
      <c r="AD2611" s="95"/>
      <c r="AE2611" s="95"/>
      <c r="AF2611" s="95"/>
      <c r="AG2611" s="95"/>
      <c r="AH2611" s="316"/>
    </row>
    <row r="2612" spans="4:34">
      <c r="D2612" s="95"/>
      <c r="E2612" s="198"/>
      <c r="F2612" s="95"/>
      <c r="G2612" s="95"/>
      <c r="H2612" s="95"/>
      <c r="I2612" s="95"/>
      <c r="J2612" s="95"/>
      <c r="K2612" s="95"/>
      <c r="L2612" s="95"/>
      <c r="M2612" s="95"/>
      <c r="N2612" s="95"/>
      <c r="O2612" s="95"/>
      <c r="P2612" s="95"/>
      <c r="Q2612" s="95"/>
      <c r="R2612" s="95"/>
      <c r="S2612" s="95"/>
      <c r="T2612" s="95"/>
      <c r="U2612" s="95"/>
      <c r="V2612" s="95"/>
      <c r="W2612" s="95"/>
      <c r="X2612" s="95"/>
      <c r="Y2612" s="95"/>
      <c r="Z2612" s="95"/>
      <c r="AA2612" s="95"/>
      <c r="AB2612" s="95"/>
      <c r="AC2612" s="95"/>
      <c r="AD2612" s="95"/>
      <c r="AE2612" s="95"/>
      <c r="AF2612" s="95"/>
      <c r="AG2612" s="95"/>
      <c r="AH2612" s="316"/>
    </row>
    <row r="2613" spans="4:34">
      <c r="D2613" s="95"/>
      <c r="E2613" s="198"/>
      <c r="F2613" s="95"/>
      <c r="G2613" s="95"/>
      <c r="H2613" s="95"/>
      <c r="I2613" s="95"/>
      <c r="J2613" s="95"/>
      <c r="K2613" s="95"/>
      <c r="L2613" s="95"/>
      <c r="M2613" s="95"/>
      <c r="N2613" s="95"/>
      <c r="O2613" s="95"/>
      <c r="P2613" s="95"/>
      <c r="Q2613" s="95"/>
      <c r="R2613" s="95"/>
      <c r="S2613" s="95"/>
      <c r="T2613" s="95"/>
      <c r="U2613" s="95"/>
      <c r="V2613" s="95"/>
      <c r="W2613" s="95"/>
      <c r="X2613" s="95"/>
      <c r="Y2613" s="95"/>
      <c r="Z2613" s="95"/>
      <c r="AA2613" s="95"/>
      <c r="AB2613" s="95"/>
      <c r="AC2613" s="95"/>
      <c r="AD2613" s="95"/>
      <c r="AE2613" s="95"/>
      <c r="AF2613" s="95"/>
      <c r="AG2613" s="95"/>
      <c r="AH2613" s="316"/>
    </row>
    <row r="2614" spans="4:34">
      <c r="D2614" s="95"/>
      <c r="E2614" s="198"/>
      <c r="F2614" s="95"/>
      <c r="G2614" s="95"/>
      <c r="H2614" s="95"/>
      <c r="I2614" s="95"/>
      <c r="J2614" s="95"/>
      <c r="K2614" s="95"/>
      <c r="L2614" s="95"/>
      <c r="M2614" s="95"/>
      <c r="N2614" s="95"/>
      <c r="O2614" s="95"/>
      <c r="P2614" s="95"/>
      <c r="Q2614" s="95"/>
      <c r="R2614" s="95"/>
      <c r="S2614" s="95"/>
      <c r="T2614" s="95"/>
      <c r="U2614" s="95"/>
      <c r="V2614" s="95"/>
      <c r="W2614" s="95"/>
      <c r="X2614" s="95"/>
      <c r="Y2614" s="95"/>
      <c r="Z2614" s="95"/>
      <c r="AA2614" s="95"/>
      <c r="AB2614" s="95"/>
      <c r="AC2614" s="95"/>
      <c r="AD2614" s="95"/>
      <c r="AE2614" s="95"/>
      <c r="AF2614" s="95"/>
      <c r="AG2614" s="95"/>
      <c r="AH2614" s="316"/>
    </row>
    <row r="2615" spans="4:34">
      <c r="D2615" s="95"/>
      <c r="E2615" s="198"/>
      <c r="F2615" s="95"/>
      <c r="G2615" s="95"/>
      <c r="H2615" s="95"/>
      <c r="I2615" s="95"/>
      <c r="J2615" s="95"/>
      <c r="K2615" s="95"/>
      <c r="L2615" s="95"/>
      <c r="M2615" s="95"/>
      <c r="N2615" s="95"/>
      <c r="O2615" s="95"/>
      <c r="P2615" s="95"/>
      <c r="Q2615" s="95"/>
      <c r="R2615" s="95"/>
      <c r="S2615" s="95"/>
      <c r="T2615" s="95"/>
      <c r="U2615" s="95"/>
      <c r="V2615" s="95"/>
      <c r="W2615" s="95"/>
      <c r="X2615" s="95"/>
      <c r="Y2615" s="95"/>
      <c r="Z2615" s="95"/>
      <c r="AA2615" s="95"/>
      <c r="AB2615" s="95"/>
      <c r="AC2615" s="95"/>
      <c r="AD2615" s="95"/>
      <c r="AE2615" s="95"/>
      <c r="AF2615" s="95"/>
      <c r="AG2615" s="95"/>
      <c r="AH2615" s="316"/>
    </row>
    <row r="2616" spans="4:34">
      <c r="D2616" s="95"/>
      <c r="E2616" s="198"/>
      <c r="F2616" s="95"/>
      <c r="G2616" s="95"/>
      <c r="H2616" s="95"/>
      <c r="I2616" s="95"/>
      <c r="J2616" s="95"/>
      <c r="K2616" s="95"/>
      <c r="L2616" s="95"/>
      <c r="M2616" s="95"/>
      <c r="N2616" s="95"/>
      <c r="O2616" s="95"/>
      <c r="P2616" s="95"/>
      <c r="Q2616" s="95"/>
      <c r="R2616" s="95"/>
      <c r="S2616" s="95"/>
      <c r="T2616" s="95"/>
      <c r="U2616" s="95"/>
      <c r="V2616" s="95"/>
      <c r="W2616" s="95"/>
      <c r="X2616" s="95"/>
      <c r="Y2616" s="95"/>
      <c r="Z2616" s="95"/>
      <c r="AA2616" s="95"/>
      <c r="AB2616" s="95"/>
      <c r="AC2616" s="95"/>
      <c r="AD2616" s="95"/>
      <c r="AE2616" s="95"/>
      <c r="AF2616" s="95"/>
      <c r="AG2616" s="95"/>
      <c r="AH2616" s="316"/>
    </row>
    <row r="2617" spans="4:34">
      <c r="D2617" s="95"/>
      <c r="E2617" s="198"/>
      <c r="F2617" s="95"/>
      <c r="G2617" s="95"/>
      <c r="H2617" s="95"/>
      <c r="I2617" s="95"/>
      <c r="J2617" s="95"/>
      <c r="K2617" s="95"/>
      <c r="L2617" s="95"/>
      <c r="M2617" s="95"/>
      <c r="N2617" s="95"/>
      <c r="O2617" s="95"/>
      <c r="P2617" s="95"/>
      <c r="Q2617" s="95"/>
      <c r="R2617" s="95"/>
      <c r="S2617" s="95"/>
      <c r="T2617" s="95"/>
      <c r="U2617" s="95"/>
      <c r="V2617" s="95"/>
      <c r="W2617" s="95"/>
      <c r="X2617" s="95"/>
      <c r="Y2617" s="95"/>
      <c r="Z2617" s="95"/>
      <c r="AA2617" s="95"/>
      <c r="AB2617" s="95"/>
      <c r="AC2617" s="95"/>
      <c r="AD2617" s="95"/>
      <c r="AE2617" s="95"/>
      <c r="AF2617" s="95"/>
      <c r="AG2617" s="95"/>
      <c r="AH2617" s="316"/>
    </row>
    <row r="2618" spans="4:34">
      <c r="D2618" s="95"/>
      <c r="E2618" s="198"/>
      <c r="F2618" s="95"/>
      <c r="G2618" s="95"/>
      <c r="H2618" s="95"/>
      <c r="I2618" s="95"/>
      <c r="J2618" s="95"/>
      <c r="K2618" s="95"/>
      <c r="L2618" s="95"/>
      <c r="M2618" s="95"/>
      <c r="N2618" s="95"/>
      <c r="O2618" s="95"/>
      <c r="P2618" s="95"/>
      <c r="Q2618" s="95"/>
      <c r="R2618" s="95"/>
      <c r="S2618" s="95"/>
      <c r="T2618" s="95"/>
      <c r="U2618" s="95"/>
      <c r="V2618" s="95"/>
      <c r="W2618" s="95"/>
      <c r="X2618" s="95"/>
      <c r="Y2618" s="95"/>
      <c r="Z2618" s="95"/>
      <c r="AA2618" s="95"/>
      <c r="AB2618" s="95"/>
      <c r="AC2618" s="95"/>
      <c r="AD2618" s="95"/>
      <c r="AE2618" s="95"/>
      <c r="AF2618" s="95"/>
      <c r="AG2618" s="95"/>
      <c r="AH2618" s="316"/>
    </row>
    <row r="2619" spans="4:34">
      <c r="D2619" s="95"/>
      <c r="E2619" s="198"/>
      <c r="F2619" s="95"/>
      <c r="G2619" s="95"/>
      <c r="H2619" s="95"/>
      <c r="I2619" s="95"/>
      <c r="J2619" s="95"/>
      <c r="K2619" s="95"/>
      <c r="L2619" s="95"/>
      <c r="M2619" s="95"/>
      <c r="N2619" s="95"/>
      <c r="O2619" s="95"/>
      <c r="P2619" s="95"/>
      <c r="Q2619" s="95"/>
      <c r="R2619" s="95"/>
      <c r="S2619" s="95"/>
      <c r="T2619" s="95"/>
      <c r="U2619" s="95"/>
      <c r="V2619" s="95"/>
      <c r="W2619" s="95"/>
      <c r="X2619" s="95"/>
      <c r="Y2619" s="95"/>
      <c r="Z2619" s="95"/>
      <c r="AA2619" s="95"/>
      <c r="AB2619" s="95"/>
      <c r="AC2619" s="95"/>
      <c r="AD2619" s="95"/>
      <c r="AE2619" s="95"/>
      <c r="AF2619" s="95"/>
      <c r="AG2619" s="95"/>
      <c r="AH2619" s="316"/>
    </row>
    <row r="2620" spans="4:34">
      <c r="D2620" s="95"/>
      <c r="E2620" s="198"/>
      <c r="F2620" s="95"/>
      <c r="G2620" s="95"/>
      <c r="H2620" s="95"/>
      <c r="I2620" s="95"/>
      <c r="J2620" s="95"/>
      <c r="K2620" s="95"/>
      <c r="L2620" s="95"/>
      <c r="M2620" s="95"/>
      <c r="N2620" s="95"/>
      <c r="O2620" s="95"/>
      <c r="P2620" s="95"/>
      <c r="Q2620" s="95"/>
      <c r="R2620" s="95"/>
      <c r="S2620" s="95"/>
      <c r="T2620" s="95"/>
      <c r="U2620" s="95"/>
      <c r="V2620" s="95"/>
      <c r="W2620" s="95"/>
      <c r="X2620" s="95"/>
      <c r="Y2620" s="95"/>
      <c r="Z2620" s="95"/>
      <c r="AA2620" s="95"/>
      <c r="AB2620" s="95"/>
      <c r="AC2620" s="95"/>
      <c r="AD2620" s="95"/>
      <c r="AE2620" s="95"/>
      <c r="AF2620" s="95"/>
      <c r="AG2620" s="95"/>
      <c r="AH2620" s="316"/>
    </row>
    <row r="2621" spans="4:34">
      <c r="D2621" s="95"/>
      <c r="E2621" s="198"/>
      <c r="F2621" s="95"/>
      <c r="G2621" s="95"/>
      <c r="H2621" s="95"/>
      <c r="I2621" s="95"/>
      <c r="J2621" s="95"/>
      <c r="K2621" s="95"/>
      <c r="L2621" s="95"/>
      <c r="M2621" s="95"/>
      <c r="N2621" s="95"/>
      <c r="O2621" s="95"/>
      <c r="P2621" s="95"/>
      <c r="Q2621" s="95"/>
      <c r="R2621" s="95"/>
      <c r="S2621" s="95"/>
      <c r="T2621" s="95"/>
      <c r="U2621" s="95"/>
      <c r="V2621" s="95"/>
      <c r="W2621" s="95"/>
      <c r="X2621" s="95"/>
      <c r="Y2621" s="95"/>
      <c r="Z2621" s="95"/>
      <c r="AA2621" s="95"/>
      <c r="AB2621" s="95"/>
      <c r="AC2621" s="95"/>
      <c r="AD2621" s="95"/>
      <c r="AE2621" s="95"/>
      <c r="AF2621" s="95"/>
      <c r="AG2621" s="95"/>
      <c r="AH2621" s="316"/>
    </row>
    <row r="2622" spans="4:34">
      <c r="D2622" s="95"/>
      <c r="E2622" s="198"/>
      <c r="F2622" s="95"/>
      <c r="G2622" s="95"/>
      <c r="H2622" s="95"/>
      <c r="I2622" s="95"/>
      <c r="J2622" s="95"/>
      <c r="K2622" s="95"/>
      <c r="L2622" s="95"/>
      <c r="M2622" s="95"/>
      <c r="N2622" s="95"/>
      <c r="O2622" s="95"/>
      <c r="P2622" s="95"/>
      <c r="Q2622" s="95"/>
      <c r="R2622" s="95"/>
      <c r="S2622" s="95"/>
      <c r="T2622" s="95"/>
      <c r="U2622" s="95"/>
      <c r="V2622" s="95"/>
      <c r="W2622" s="95"/>
      <c r="X2622" s="95"/>
      <c r="Y2622" s="95"/>
      <c r="Z2622" s="95"/>
      <c r="AA2622" s="95"/>
      <c r="AB2622" s="95"/>
      <c r="AC2622" s="95"/>
      <c r="AD2622" s="95"/>
      <c r="AE2622" s="95"/>
      <c r="AF2622" s="95"/>
      <c r="AG2622" s="95"/>
      <c r="AH2622" s="316"/>
    </row>
    <row r="2623" spans="4:34">
      <c r="D2623" s="95"/>
      <c r="E2623" s="198"/>
      <c r="F2623" s="95"/>
      <c r="G2623" s="95"/>
      <c r="H2623" s="95"/>
      <c r="I2623" s="95"/>
      <c r="J2623" s="95"/>
      <c r="K2623" s="95"/>
      <c r="L2623" s="95"/>
      <c r="M2623" s="95"/>
      <c r="N2623" s="95"/>
      <c r="O2623" s="95"/>
      <c r="P2623" s="95"/>
      <c r="Q2623" s="95"/>
      <c r="R2623" s="95"/>
      <c r="S2623" s="95"/>
      <c r="T2623" s="95"/>
      <c r="U2623" s="95"/>
      <c r="V2623" s="95"/>
      <c r="W2623" s="95"/>
      <c r="X2623" s="95"/>
      <c r="Y2623" s="95"/>
      <c r="Z2623" s="95"/>
      <c r="AA2623" s="95"/>
      <c r="AB2623" s="95"/>
      <c r="AC2623" s="95"/>
      <c r="AD2623" s="95"/>
      <c r="AE2623" s="95"/>
      <c r="AF2623" s="95"/>
      <c r="AG2623" s="95"/>
      <c r="AH2623" s="316"/>
    </row>
    <row r="2624" spans="4:34">
      <c r="D2624" s="95"/>
      <c r="E2624" s="198"/>
      <c r="F2624" s="95"/>
      <c r="G2624" s="95"/>
      <c r="H2624" s="95"/>
      <c r="I2624" s="95"/>
      <c r="J2624" s="95"/>
      <c r="K2624" s="95"/>
      <c r="L2624" s="95"/>
      <c r="M2624" s="95"/>
      <c r="N2624" s="95"/>
      <c r="O2624" s="95"/>
      <c r="P2624" s="95"/>
      <c r="Q2624" s="95"/>
      <c r="R2624" s="95"/>
      <c r="S2624" s="95"/>
      <c r="T2624" s="95"/>
      <c r="U2624" s="95"/>
      <c r="V2624" s="95"/>
      <c r="W2624" s="95"/>
      <c r="X2624" s="95"/>
      <c r="Y2624" s="95"/>
      <c r="Z2624" s="95"/>
      <c r="AA2624" s="95"/>
      <c r="AB2624" s="95"/>
      <c r="AC2624" s="95"/>
      <c r="AD2624" s="95"/>
      <c r="AE2624" s="95"/>
      <c r="AF2624" s="95"/>
      <c r="AG2624" s="95"/>
      <c r="AH2624" s="316"/>
    </row>
    <row r="2625" spans="4:34">
      <c r="D2625" s="95"/>
      <c r="E2625" s="198"/>
      <c r="F2625" s="95"/>
      <c r="G2625" s="95"/>
      <c r="H2625" s="95"/>
      <c r="I2625" s="95"/>
      <c r="J2625" s="95"/>
      <c r="K2625" s="95"/>
      <c r="L2625" s="95"/>
      <c r="M2625" s="95"/>
      <c r="N2625" s="95"/>
      <c r="O2625" s="95"/>
      <c r="P2625" s="95"/>
      <c r="Q2625" s="95"/>
      <c r="R2625" s="95"/>
      <c r="S2625" s="95"/>
      <c r="T2625" s="95"/>
      <c r="U2625" s="95"/>
      <c r="V2625" s="95"/>
      <c r="W2625" s="95"/>
      <c r="X2625" s="95"/>
      <c r="Y2625" s="95"/>
      <c r="Z2625" s="95"/>
      <c r="AA2625" s="95"/>
      <c r="AB2625" s="95"/>
      <c r="AC2625" s="95"/>
      <c r="AD2625" s="95"/>
      <c r="AE2625" s="95"/>
      <c r="AF2625" s="95"/>
      <c r="AG2625" s="95"/>
      <c r="AH2625" s="316"/>
    </row>
    <row r="2626" spans="4:34">
      <c r="D2626" s="95"/>
      <c r="E2626" s="198"/>
      <c r="F2626" s="95"/>
      <c r="G2626" s="95"/>
      <c r="H2626" s="95"/>
      <c r="I2626" s="95"/>
      <c r="J2626" s="95"/>
      <c r="K2626" s="95"/>
      <c r="L2626" s="95"/>
      <c r="M2626" s="95"/>
      <c r="N2626" s="95"/>
      <c r="O2626" s="95"/>
      <c r="P2626" s="95"/>
      <c r="Q2626" s="95"/>
      <c r="R2626" s="95"/>
      <c r="S2626" s="95"/>
      <c r="T2626" s="95"/>
      <c r="U2626" s="95"/>
      <c r="V2626" s="95"/>
      <c r="W2626" s="95"/>
      <c r="X2626" s="95"/>
      <c r="Y2626" s="95"/>
      <c r="Z2626" s="95"/>
      <c r="AA2626" s="95"/>
      <c r="AB2626" s="95"/>
      <c r="AC2626" s="95"/>
      <c r="AD2626" s="95"/>
      <c r="AE2626" s="95"/>
      <c r="AF2626" s="95"/>
      <c r="AG2626" s="95"/>
      <c r="AH2626" s="316"/>
    </row>
    <row r="2627" spans="4:34">
      <c r="D2627" s="95"/>
      <c r="E2627" s="198"/>
      <c r="F2627" s="95"/>
      <c r="G2627" s="95"/>
      <c r="H2627" s="95"/>
      <c r="I2627" s="95"/>
      <c r="J2627" s="95"/>
      <c r="K2627" s="95"/>
      <c r="L2627" s="95"/>
      <c r="M2627" s="95"/>
      <c r="N2627" s="95"/>
      <c r="O2627" s="95"/>
      <c r="P2627" s="95"/>
      <c r="Q2627" s="95"/>
      <c r="R2627" s="95"/>
      <c r="S2627" s="95"/>
      <c r="T2627" s="95"/>
      <c r="U2627" s="95"/>
      <c r="V2627" s="95"/>
      <c r="W2627" s="95"/>
      <c r="X2627" s="95"/>
      <c r="Y2627" s="95"/>
      <c r="Z2627" s="95"/>
      <c r="AA2627" s="95"/>
      <c r="AB2627" s="95"/>
      <c r="AC2627" s="95"/>
      <c r="AD2627" s="95"/>
      <c r="AE2627" s="95"/>
      <c r="AF2627" s="95"/>
      <c r="AG2627" s="95"/>
      <c r="AH2627" s="316"/>
    </row>
    <row r="2628" spans="4:34">
      <c r="D2628" s="95"/>
      <c r="E2628" s="198"/>
      <c r="F2628" s="95"/>
      <c r="G2628" s="95"/>
      <c r="H2628" s="95"/>
      <c r="I2628" s="95"/>
      <c r="J2628" s="95"/>
      <c r="K2628" s="95"/>
      <c r="L2628" s="95"/>
      <c r="M2628" s="95"/>
      <c r="N2628" s="95"/>
      <c r="O2628" s="95"/>
      <c r="P2628" s="95"/>
      <c r="Q2628" s="95"/>
      <c r="R2628" s="95"/>
      <c r="S2628" s="95"/>
      <c r="T2628" s="95"/>
      <c r="U2628" s="95"/>
      <c r="V2628" s="95"/>
      <c r="W2628" s="95"/>
      <c r="X2628" s="95"/>
      <c r="Y2628" s="95"/>
      <c r="Z2628" s="95"/>
      <c r="AA2628" s="95"/>
      <c r="AB2628" s="95"/>
      <c r="AC2628" s="95"/>
      <c r="AD2628" s="95"/>
      <c r="AE2628" s="95"/>
      <c r="AF2628" s="95"/>
      <c r="AG2628" s="95"/>
      <c r="AH2628" s="316"/>
    </row>
    <row r="2629" spans="4:34">
      <c r="D2629" s="95"/>
      <c r="E2629" s="198"/>
      <c r="F2629" s="95"/>
      <c r="G2629" s="95"/>
      <c r="H2629" s="95"/>
      <c r="I2629" s="95"/>
      <c r="J2629" s="95"/>
      <c r="K2629" s="95"/>
      <c r="L2629" s="95"/>
      <c r="M2629" s="95"/>
      <c r="N2629" s="95"/>
      <c r="O2629" s="95"/>
      <c r="P2629" s="95"/>
      <c r="Q2629" s="95"/>
      <c r="R2629" s="95"/>
      <c r="S2629" s="95"/>
      <c r="T2629" s="95"/>
      <c r="U2629" s="95"/>
      <c r="V2629" s="95"/>
      <c r="W2629" s="95"/>
      <c r="X2629" s="95"/>
      <c r="Y2629" s="95"/>
      <c r="Z2629" s="95"/>
      <c r="AA2629" s="95"/>
      <c r="AB2629" s="95"/>
      <c r="AC2629" s="95"/>
      <c r="AD2629" s="95"/>
      <c r="AE2629" s="95"/>
      <c r="AF2629" s="95"/>
      <c r="AG2629" s="95"/>
      <c r="AH2629" s="316"/>
    </row>
    <row r="2630" spans="4:34">
      <c r="D2630" s="95"/>
      <c r="E2630" s="198"/>
      <c r="F2630" s="95"/>
      <c r="G2630" s="95"/>
      <c r="H2630" s="95"/>
      <c r="I2630" s="95"/>
      <c r="J2630" s="95"/>
      <c r="K2630" s="95"/>
      <c r="L2630" s="95"/>
      <c r="M2630" s="95"/>
      <c r="N2630" s="95"/>
      <c r="O2630" s="95"/>
      <c r="P2630" s="95"/>
      <c r="Q2630" s="95"/>
      <c r="R2630" s="95"/>
      <c r="S2630" s="95"/>
      <c r="T2630" s="95"/>
      <c r="U2630" s="95"/>
      <c r="V2630" s="95"/>
      <c r="W2630" s="95"/>
      <c r="X2630" s="95"/>
      <c r="Y2630" s="95"/>
      <c r="Z2630" s="95"/>
      <c r="AA2630" s="95"/>
      <c r="AB2630" s="95"/>
      <c r="AC2630" s="95"/>
      <c r="AD2630" s="95"/>
      <c r="AE2630" s="95"/>
      <c r="AF2630" s="95"/>
      <c r="AG2630" s="95"/>
      <c r="AH2630" s="316"/>
    </row>
    <row r="2631" spans="4:34">
      <c r="D2631" s="95"/>
      <c r="E2631" s="198"/>
      <c r="F2631" s="95"/>
      <c r="G2631" s="95"/>
      <c r="H2631" s="95"/>
      <c r="I2631" s="95"/>
      <c r="J2631" s="95"/>
      <c r="K2631" s="95"/>
      <c r="L2631" s="95"/>
      <c r="M2631" s="95"/>
      <c r="N2631" s="95"/>
      <c r="O2631" s="95"/>
      <c r="P2631" s="95"/>
      <c r="Q2631" s="95"/>
      <c r="R2631" s="95"/>
      <c r="S2631" s="95"/>
      <c r="T2631" s="95"/>
      <c r="U2631" s="95"/>
      <c r="V2631" s="95"/>
      <c r="W2631" s="95"/>
      <c r="X2631" s="95"/>
      <c r="Y2631" s="95"/>
      <c r="Z2631" s="95"/>
      <c r="AA2631" s="95"/>
      <c r="AB2631" s="95"/>
      <c r="AC2631" s="95"/>
      <c r="AD2631" s="95"/>
      <c r="AE2631" s="95"/>
      <c r="AF2631" s="95"/>
      <c r="AG2631" s="95"/>
      <c r="AH2631" s="316"/>
    </row>
    <row r="2632" spans="4:34">
      <c r="D2632" s="95"/>
      <c r="E2632" s="198"/>
      <c r="F2632" s="95"/>
      <c r="G2632" s="95"/>
      <c r="H2632" s="95"/>
      <c r="I2632" s="95"/>
      <c r="J2632" s="95"/>
      <c r="K2632" s="95"/>
      <c r="L2632" s="95"/>
      <c r="M2632" s="95"/>
      <c r="N2632" s="95"/>
      <c r="O2632" s="95"/>
      <c r="P2632" s="95"/>
      <c r="Q2632" s="95"/>
      <c r="R2632" s="95"/>
      <c r="S2632" s="95"/>
      <c r="T2632" s="95"/>
      <c r="U2632" s="95"/>
      <c r="V2632" s="95"/>
      <c r="W2632" s="95"/>
      <c r="X2632" s="95"/>
      <c r="Y2632" s="95"/>
      <c r="Z2632" s="95"/>
      <c r="AA2632" s="95"/>
      <c r="AB2632" s="95"/>
      <c r="AC2632" s="95"/>
      <c r="AD2632" s="95"/>
      <c r="AE2632" s="95"/>
      <c r="AF2632" s="95"/>
      <c r="AG2632" s="95"/>
      <c r="AH2632" s="316"/>
    </row>
    <row r="2633" spans="4:34">
      <c r="D2633" s="95"/>
      <c r="E2633" s="198"/>
      <c r="F2633" s="95"/>
      <c r="G2633" s="95"/>
      <c r="H2633" s="95"/>
      <c r="I2633" s="95"/>
      <c r="J2633" s="95"/>
      <c r="K2633" s="95"/>
      <c r="L2633" s="95"/>
      <c r="M2633" s="95"/>
      <c r="N2633" s="95"/>
      <c r="O2633" s="95"/>
      <c r="P2633" s="95"/>
      <c r="Q2633" s="95"/>
      <c r="R2633" s="95"/>
      <c r="S2633" s="95"/>
      <c r="T2633" s="95"/>
      <c r="U2633" s="95"/>
      <c r="V2633" s="95"/>
      <c r="W2633" s="95"/>
      <c r="X2633" s="95"/>
      <c r="Y2633" s="95"/>
      <c r="Z2633" s="95"/>
      <c r="AA2633" s="95"/>
      <c r="AB2633" s="95"/>
      <c r="AC2633" s="95"/>
      <c r="AD2633" s="95"/>
      <c r="AE2633" s="95"/>
      <c r="AF2633" s="95"/>
      <c r="AG2633" s="95"/>
      <c r="AH2633" s="316"/>
    </row>
    <row r="2634" spans="4:34">
      <c r="D2634" s="95"/>
      <c r="E2634" s="198"/>
      <c r="F2634" s="95"/>
      <c r="G2634" s="95"/>
      <c r="H2634" s="95"/>
      <c r="I2634" s="95"/>
      <c r="J2634" s="95"/>
      <c r="K2634" s="95"/>
      <c r="L2634" s="95"/>
      <c r="M2634" s="95"/>
      <c r="N2634" s="95"/>
      <c r="O2634" s="95"/>
      <c r="P2634" s="95"/>
      <c r="Q2634" s="95"/>
      <c r="R2634" s="95"/>
      <c r="S2634" s="95"/>
      <c r="T2634" s="95"/>
      <c r="U2634" s="95"/>
      <c r="V2634" s="95"/>
      <c r="W2634" s="95"/>
      <c r="X2634" s="95"/>
      <c r="Y2634" s="95"/>
      <c r="Z2634" s="95"/>
      <c r="AA2634" s="95"/>
      <c r="AB2634" s="95"/>
      <c r="AC2634" s="95"/>
      <c r="AD2634" s="95"/>
      <c r="AE2634" s="95"/>
      <c r="AF2634" s="95"/>
      <c r="AG2634" s="95"/>
      <c r="AH2634" s="316"/>
    </row>
    <row r="2635" spans="4:34">
      <c r="D2635" s="95"/>
      <c r="E2635" s="198"/>
      <c r="F2635" s="95"/>
      <c r="G2635" s="95"/>
      <c r="H2635" s="95"/>
      <c r="I2635" s="95"/>
      <c r="J2635" s="95"/>
      <c r="K2635" s="95"/>
      <c r="L2635" s="95"/>
      <c r="M2635" s="95"/>
      <c r="N2635" s="95"/>
      <c r="O2635" s="95"/>
      <c r="P2635" s="95"/>
      <c r="Q2635" s="95"/>
      <c r="R2635" s="95"/>
      <c r="S2635" s="95"/>
      <c r="T2635" s="95"/>
      <c r="U2635" s="95"/>
      <c r="V2635" s="95"/>
      <c r="W2635" s="95"/>
      <c r="X2635" s="95"/>
      <c r="Y2635" s="95"/>
      <c r="Z2635" s="95"/>
      <c r="AA2635" s="95"/>
      <c r="AB2635" s="95"/>
      <c r="AC2635" s="95"/>
      <c r="AD2635" s="95"/>
      <c r="AE2635" s="95"/>
      <c r="AF2635" s="95"/>
      <c r="AG2635" s="95"/>
      <c r="AH2635" s="316"/>
    </row>
    <row r="2636" spans="4:34">
      <c r="D2636" s="95"/>
      <c r="E2636" s="198"/>
      <c r="F2636" s="95"/>
      <c r="G2636" s="95"/>
      <c r="H2636" s="95"/>
      <c r="I2636" s="95"/>
      <c r="J2636" s="95"/>
      <c r="K2636" s="95"/>
      <c r="L2636" s="95"/>
      <c r="M2636" s="95"/>
      <c r="N2636" s="95"/>
      <c r="O2636" s="95"/>
      <c r="P2636" s="95"/>
      <c r="Q2636" s="95"/>
      <c r="R2636" s="95"/>
      <c r="S2636" s="95"/>
      <c r="T2636" s="95"/>
      <c r="U2636" s="95"/>
      <c r="V2636" s="95"/>
      <c r="W2636" s="95"/>
      <c r="X2636" s="95"/>
      <c r="Y2636" s="95"/>
      <c r="Z2636" s="95"/>
      <c r="AA2636" s="95"/>
      <c r="AB2636" s="95"/>
      <c r="AC2636" s="95"/>
      <c r="AD2636" s="95"/>
      <c r="AE2636" s="95"/>
      <c r="AF2636" s="95"/>
      <c r="AG2636" s="95"/>
      <c r="AH2636" s="316"/>
    </row>
    <row r="2637" spans="4:34">
      <c r="D2637" s="95"/>
      <c r="E2637" s="198"/>
      <c r="F2637" s="95"/>
      <c r="G2637" s="95"/>
      <c r="H2637" s="95"/>
      <c r="I2637" s="95"/>
      <c r="J2637" s="95"/>
      <c r="K2637" s="95"/>
      <c r="L2637" s="95"/>
      <c r="M2637" s="95"/>
      <c r="N2637" s="95"/>
      <c r="O2637" s="95"/>
      <c r="P2637" s="95"/>
      <c r="Q2637" s="95"/>
      <c r="R2637" s="95"/>
      <c r="S2637" s="95"/>
      <c r="T2637" s="95"/>
      <c r="U2637" s="95"/>
      <c r="V2637" s="95"/>
      <c r="W2637" s="95"/>
      <c r="X2637" s="95"/>
      <c r="Y2637" s="95"/>
      <c r="Z2637" s="95"/>
      <c r="AA2637" s="95"/>
      <c r="AB2637" s="95"/>
      <c r="AC2637" s="95"/>
      <c r="AD2637" s="95"/>
      <c r="AE2637" s="95"/>
      <c r="AF2637" s="95"/>
      <c r="AG2637" s="95"/>
      <c r="AH2637" s="316"/>
    </row>
    <row r="2638" spans="4:34">
      <c r="D2638" s="95"/>
      <c r="E2638" s="198"/>
      <c r="F2638" s="95"/>
      <c r="G2638" s="95"/>
      <c r="H2638" s="95"/>
      <c r="I2638" s="95"/>
      <c r="J2638" s="95"/>
      <c r="K2638" s="95"/>
      <c r="L2638" s="95"/>
      <c r="M2638" s="95"/>
      <c r="N2638" s="95"/>
      <c r="O2638" s="95"/>
      <c r="P2638" s="95"/>
      <c r="Q2638" s="95"/>
      <c r="R2638" s="95"/>
      <c r="S2638" s="95"/>
      <c r="T2638" s="95"/>
      <c r="U2638" s="95"/>
      <c r="V2638" s="95"/>
      <c r="W2638" s="95"/>
      <c r="X2638" s="95"/>
      <c r="Y2638" s="95"/>
      <c r="Z2638" s="95"/>
      <c r="AA2638" s="95"/>
      <c r="AB2638" s="95"/>
      <c r="AC2638" s="95"/>
      <c r="AD2638" s="95"/>
      <c r="AE2638" s="95"/>
      <c r="AF2638" s="95"/>
      <c r="AG2638" s="95"/>
      <c r="AH2638" s="316"/>
    </row>
    <row r="2639" spans="4:34">
      <c r="D2639" s="95"/>
      <c r="E2639" s="198"/>
      <c r="F2639" s="95"/>
      <c r="G2639" s="95"/>
      <c r="H2639" s="95"/>
      <c r="I2639" s="95"/>
      <c r="J2639" s="95"/>
      <c r="K2639" s="95"/>
      <c r="L2639" s="95"/>
      <c r="M2639" s="95"/>
      <c r="N2639" s="95"/>
      <c r="O2639" s="95"/>
      <c r="P2639" s="95"/>
      <c r="Q2639" s="95"/>
      <c r="R2639" s="95"/>
      <c r="S2639" s="95"/>
      <c r="T2639" s="95"/>
      <c r="U2639" s="95"/>
      <c r="V2639" s="95"/>
      <c r="W2639" s="95"/>
      <c r="X2639" s="95"/>
      <c r="Y2639" s="95"/>
      <c r="Z2639" s="95"/>
      <c r="AA2639" s="95"/>
      <c r="AB2639" s="95"/>
      <c r="AC2639" s="95"/>
      <c r="AD2639" s="95"/>
      <c r="AE2639" s="95"/>
      <c r="AF2639" s="95"/>
      <c r="AG2639" s="95"/>
      <c r="AH2639" s="316"/>
    </row>
    <row r="2640" spans="4:34">
      <c r="D2640" s="95"/>
      <c r="E2640" s="198"/>
      <c r="F2640" s="95"/>
      <c r="G2640" s="95"/>
      <c r="H2640" s="95"/>
      <c r="I2640" s="95"/>
      <c r="J2640" s="95"/>
      <c r="K2640" s="95"/>
      <c r="L2640" s="95"/>
      <c r="M2640" s="95"/>
      <c r="N2640" s="95"/>
      <c r="O2640" s="95"/>
      <c r="P2640" s="95"/>
      <c r="Q2640" s="95"/>
      <c r="R2640" s="95"/>
      <c r="S2640" s="95"/>
      <c r="T2640" s="95"/>
      <c r="U2640" s="95"/>
      <c r="V2640" s="95"/>
      <c r="W2640" s="95"/>
      <c r="X2640" s="95"/>
      <c r="Y2640" s="95"/>
      <c r="Z2640" s="95"/>
      <c r="AA2640" s="95"/>
      <c r="AB2640" s="95"/>
      <c r="AC2640" s="95"/>
      <c r="AD2640" s="95"/>
      <c r="AE2640" s="95"/>
      <c r="AF2640" s="95"/>
      <c r="AG2640" s="95"/>
      <c r="AH2640" s="316"/>
    </row>
    <row r="2641" spans="4:34">
      <c r="D2641" s="95"/>
      <c r="E2641" s="198"/>
      <c r="F2641" s="95"/>
      <c r="G2641" s="95"/>
      <c r="H2641" s="95"/>
      <c r="I2641" s="95"/>
      <c r="J2641" s="95"/>
      <c r="K2641" s="95"/>
      <c r="L2641" s="95"/>
      <c r="M2641" s="95"/>
      <c r="N2641" s="95"/>
      <c r="O2641" s="95"/>
      <c r="P2641" s="95"/>
      <c r="Q2641" s="95"/>
      <c r="R2641" s="95"/>
      <c r="S2641" s="95"/>
      <c r="T2641" s="95"/>
      <c r="U2641" s="95"/>
      <c r="V2641" s="95"/>
      <c r="W2641" s="95"/>
      <c r="X2641" s="95"/>
      <c r="Y2641" s="95"/>
      <c r="Z2641" s="95"/>
      <c r="AA2641" s="95"/>
      <c r="AB2641" s="95"/>
      <c r="AC2641" s="95"/>
      <c r="AD2641" s="95"/>
      <c r="AE2641" s="95"/>
      <c r="AF2641" s="95"/>
      <c r="AG2641" s="95"/>
      <c r="AH2641" s="316"/>
    </row>
    <row r="2642" spans="4:34">
      <c r="D2642" s="95"/>
      <c r="E2642" s="198"/>
      <c r="F2642" s="95"/>
      <c r="G2642" s="95"/>
      <c r="H2642" s="95"/>
      <c r="I2642" s="95"/>
      <c r="J2642" s="95"/>
      <c r="K2642" s="95"/>
      <c r="L2642" s="95"/>
      <c r="M2642" s="95"/>
      <c r="N2642" s="95"/>
      <c r="O2642" s="95"/>
      <c r="P2642" s="95"/>
      <c r="Q2642" s="95"/>
      <c r="R2642" s="95"/>
      <c r="S2642" s="95"/>
      <c r="T2642" s="95"/>
      <c r="U2642" s="95"/>
      <c r="V2642" s="95"/>
      <c r="W2642" s="95"/>
      <c r="X2642" s="95"/>
      <c r="Y2642" s="95"/>
      <c r="Z2642" s="95"/>
      <c r="AA2642" s="95"/>
      <c r="AB2642" s="95"/>
      <c r="AC2642" s="95"/>
      <c r="AD2642" s="95"/>
      <c r="AE2642" s="95"/>
      <c r="AF2642" s="95"/>
      <c r="AG2642" s="95"/>
      <c r="AH2642" s="316"/>
    </row>
    <row r="2643" spans="4:34">
      <c r="D2643" s="95"/>
      <c r="E2643" s="198"/>
      <c r="F2643" s="95"/>
      <c r="G2643" s="95"/>
      <c r="H2643" s="95"/>
      <c r="I2643" s="95"/>
      <c r="J2643" s="95"/>
      <c r="K2643" s="95"/>
      <c r="L2643" s="95"/>
      <c r="M2643" s="95"/>
      <c r="N2643" s="95"/>
      <c r="O2643" s="95"/>
      <c r="P2643" s="95"/>
      <c r="Q2643" s="95"/>
      <c r="R2643" s="95"/>
      <c r="S2643" s="95"/>
      <c r="T2643" s="95"/>
      <c r="U2643" s="95"/>
      <c r="V2643" s="95"/>
      <c r="W2643" s="95"/>
      <c r="X2643" s="95"/>
      <c r="Y2643" s="95"/>
      <c r="Z2643" s="95"/>
      <c r="AA2643" s="95"/>
      <c r="AB2643" s="95"/>
      <c r="AC2643" s="95"/>
      <c r="AD2643" s="95"/>
      <c r="AE2643" s="95"/>
      <c r="AF2643" s="95"/>
      <c r="AG2643" s="95"/>
      <c r="AH2643" s="316"/>
    </row>
    <row r="2644" spans="4:34">
      <c r="D2644" s="95"/>
      <c r="E2644" s="198"/>
      <c r="F2644" s="95"/>
      <c r="G2644" s="95"/>
      <c r="H2644" s="95"/>
      <c r="I2644" s="95"/>
      <c r="J2644" s="95"/>
      <c r="K2644" s="95"/>
      <c r="L2644" s="95"/>
      <c r="M2644" s="95"/>
      <c r="N2644" s="95"/>
      <c r="O2644" s="95"/>
      <c r="P2644" s="95"/>
      <c r="Q2644" s="95"/>
      <c r="R2644" s="95"/>
      <c r="S2644" s="95"/>
      <c r="T2644" s="95"/>
      <c r="U2644" s="95"/>
      <c r="V2644" s="95"/>
      <c r="W2644" s="95"/>
      <c r="X2644" s="95"/>
      <c r="Y2644" s="95"/>
      <c r="Z2644" s="95"/>
      <c r="AA2644" s="95"/>
      <c r="AB2644" s="95"/>
      <c r="AC2644" s="95"/>
      <c r="AD2644" s="95"/>
      <c r="AE2644" s="95"/>
      <c r="AF2644" s="95"/>
      <c r="AG2644" s="95"/>
      <c r="AH2644" s="316"/>
    </row>
    <row r="2645" spans="4:34">
      <c r="D2645" s="95"/>
      <c r="E2645" s="198"/>
      <c r="F2645" s="95"/>
      <c r="G2645" s="95"/>
      <c r="H2645" s="95"/>
      <c r="I2645" s="95"/>
      <c r="J2645" s="95"/>
      <c r="K2645" s="95"/>
      <c r="L2645" s="95"/>
      <c r="M2645" s="95"/>
      <c r="N2645" s="95"/>
      <c r="O2645" s="95"/>
      <c r="P2645" s="95"/>
      <c r="Q2645" s="95"/>
      <c r="R2645" s="95"/>
      <c r="S2645" s="95"/>
      <c r="T2645" s="95"/>
      <c r="U2645" s="95"/>
      <c r="V2645" s="95"/>
      <c r="W2645" s="95"/>
      <c r="X2645" s="95"/>
      <c r="Y2645" s="95"/>
      <c r="Z2645" s="95"/>
      <c r="AA2645" s="95"/>
      <c r="AB2645" s="95"/>
      <c r="AC2645" s="95"/>
      <c r="AD2645" s="95"/>
      <c r="AE2645" s="95"/>
      <c r="AF2645" s="95"/>
      <c r="AG2645" s="95"/>
      <c r="AH2645" s="316"/>
    </row>
    <row r="2646" spans="4:34">
      <c r="D2646" s="95"/>
      <c r="E2646" s="198"/>
      <c r="F2646" s="95"/>
      <c r="G2646" s="95"/>
      <c r="H2646" s="95"/>
      <c r="I2646" s="95"/>
      <c r="J2646" s="95"/>
      <c r="K2646" s="95"/>
      <c r="L2646" s="95"/>
      <c r="M2646" s="95"/>
      <c r="N2646" s="95"/>
      <c r="O2646" s="95"/>
      <c r="P2646" s="95"/>
      <c r="Q2646" s="95"/>
      <c r="R2646" s="95"/>
      <c r="S2646" s="95"/>
      <c r="T2646" s="95"/>
      <c r="U2646" s="95"/>
      <c r="V2646" s="95"/>
      <c r="W2646" s="95"/>
      <c r="X2646" s="95"/>
      <c r="Y2646" s="95"/>
      <c r="Z2646" s="95"/>
      <c r="AA2646" s="95"/>
      <c r="AB2646" s="95"/>
      <c r="AC2646" s="95"/>
      <c r="AD2646" s="95"/>
      <c r="AE2646" s="95"/>
      <c r="AF2646" s="95"/>
      <c r="AG2646" s="95"/>
      <c r="AH2646" s="316"/>
    </row>
    <row r="2647" spans="4:34">
      <c r="D2647" s="95"/>
      <c r="E2647" s="198"/>
      <c r="F2647" s="95"/>
      <c r="G2647" s="95"/>
      <c r="H2647" s="95"/>
      <c r="I2647" s="95"/>
      <c r="J2647" s="95"/>
      <c r="K2647" s="95"/>
      <c r="L2647" s="95"/>
      <c r="M2647" s="95"/>
      <c r="N2647" s="95"/>
      <c r="O2647" s="95"/>
      <c r="P2647" s="95"/>
      <c r="Q2647" s="95"/>
      <c r="R2647" s="95"/>
      <c r="S2647" s="95"/>
      <c r="T2647" s="95"/>
      <c r="U2647" s="95"/>
      <c r="V2647" s="95"/>
      <c r="W2647" s="95"/>
      <c r="X2647" s="95"/>
      <c r="Y2647" s="95"/>
      <c r="Z2647" s="95"/>
      <c r="AA2647" s="95"/>
      <c r="AB2647" s="95"/>
      <c r="AC2647" s="95"/>
      <c r="AD2647" s="95"/>
      <c r="AE2647" s="95"/>
      <c r="AF2647" s="95"/>
      <c r="AG2647" s="95"/>
      <c r="AH2647" s="316"/>
    </row>
    <row r="2648" spans="4:34">
      <c r="D2648" s="95"/>
      <c r="E2648" s="198"/>
      <c r="F2648" s="95"/>
      <c r="G2648" s="95"/>
      <c r="H2648" s="95"/>
      <c r="I2648" s="95"/>
      <c r="J2648" s="95"/>
      <c r="K2648" s="95"/>
      <c r="L2648" s="95"/>
      <c r="M2648" s="95"/>
      <c r="N2648" s="95"/>
      <c r="O2648" s="95"/>
      <c r="P2648" s="95"/>
      <c r="Q2648" s="95"/>
      <c r="R2648" s="95"/>
      <c r="S2648" s="95"/>
      <c r="T2648" s="95"/>
      <c r="U2648" s="95"/>
      <c r="V2648" s="95"/>
      <c r="W2648" s="95"/>
      <c r="X2648" s="95"/>
      <c r="Y2648" s="95"/>
      <c r="Z2648" s="95"/>
      <c r="AA2648" s="95"/>
      <c r="AB2648" s="95"/>
      <c r="AC2648" s="95"/>
      <c r="AD2648" s="95"/>
      <c r="AE2648" s="95"/>
      <c r="AF2648" s="95"/>
      <c r="AG2648" s="95"/>
      <c r="AH2648" s="316"/>
    </row>
    <row r="2649" spans="4:34">
      <c r="D2649" s="95"/>
      <c r="E2649" s="198"/>
      <c r="F2649" s="95"/>
      <c r="G2649" s="95"/>
      <c r="H2649" s="95"/>
      <c r="I2649" s="95"/>
      <c r="J2649" s="95"/>
      <c r="K2649" s="95"/>
      <c r="L2649" s="95"/>
      <c r="M2649" s="95"/>
      <c r="N2649" s="95"/>
      <c r="O2649" s="95"/>
      <c r="P2649" s="95"/>
      <c r="Q2649" s="95"/>
      <c r="R2649" s="95"/>
      <c r="S2649" s="95"/>
      <c r="T2649" s="95"/>
      <c r="U2649" s="95"/>
      <c r="V2649" s="95"/>
      <c r="W2649" s="95"/>
      <c r="X2649" s="95"/>
      <c r="Y2649" s="95"/>
      <c r="Z2649" s="95"/>
      <c r="AA2649" s="95"/>
      <c r="AB2649" s="95"/>
      <c r="AC2649" s="95"/>
      <c r="AD2649" s="95"/>
      <c r="AE2649" s="95"/>
      <c r="AF2649" s="95"/>
      <c r="AG2649" s="95"/>
      <c r="AH2649" s="316"/>
    </row>
    <row r="2650" spans="4:34">
      <c r="D2650" s="95"/>
      <c r="E2650" s="198"/>
      <c r="F2650" s="95"/>
      <c r="G2650" s="95"/>
      <c r="H2650" s="95"/>
      <c r="I2650" s="95"/>
      <c r="J2650" s="95"/>
      <c r="K2650" s="95"/>
      <c r="L2650" s="95"/>
      <c r="M2650" s="95"/>
      <c r="N2650" s="95"/>
      <c r="O2650" s="95"/>
      <c r="P2650" s="95"/>
      <c r="Q2650" s="95"/>
      <c r="R2650" s="95"/>
      <c r="S2650" s="95"/>
      <c r="T2650" s="95"/>
      <c r="U2650" s="95"/>
      <c r="V2650" s="95"/>
      <c r="W2650" s="95"/>
      <c r="X2650" s="95"/>
      <c r="Y2650" s="95"/>
      <c r="Z2650" s="95"/>
      <c r="AA2650" s="95"/>
      <c r="AB2650" s="95"/>
      <c r="AC2650" s="95"/>
      <c r="AD2650" s="95"/>
      <c r="AE2650" s="95"/>
      <c r="AF2650" s="95"/>
      <c r="AG2650" s="95"/>
      <c r="AH2650" s="316"/>
    </row>
    <row r="2651" spans="4:34">
      <c r="D2651" s="95"/>
      <c r="E2651" s="198"/>
      <c r="F2651" s="95"/>
      <c r="G2651" s="95"/>
      <c r="H2651" s="95"/>
      <c r="I2651" s="95"/>
      <c r="J2651" s="95"/>
      <c r="K2651" s="95"/>
      <c r="L2651" s="95"/>
      <c r="M2651" s="95"/>
      <c r="N2651" s="95"/>
      <c r="O2651" s="95"/>
      <c r="P2651" s="95"/>
      <c r="Q2651" s="95"/>
      <c r="R2651" s="95"/>
      <c r="S2651" s="95"/>
      <c r="T2651" s="95"/>
      <c r="U2651" s="95"/>
      <c r="V2651" s="95"/>
      <c r="W2651" s="95"/>
      <c r="X2651" s="95"/>
      <c r="Y2651" s="95"/>
      <c r="Z2651" s="95"/>
      <c r="AA2651" s="95"/>
      <c r="AB2651" s="95"/>
      <c r="AC2651" s="95"/>
      <c r="AD2651" s="95"/>
      <c r="AE2651" s="95"/>
      <c r="AF2651" s="95"/>
      <c r="AG2651" s="95"/>
      <c r="AH2651" s="316"/>
    </row>
    <row r="2652" spans="4:34">
      <c r="D2652" s="95"/>
      <c r="E2652" s="198"/>
      <c r="F2652" s="95"/>
      <c r="G2652" s="95"/>
      <c r="H2652" s="95"/>
      <c r="I2652" s="95"/>
      <c r="J2652" s="95"/>
      <c r="K2652" s="95"/>
      <c r="L2652" s="95"/>
      <c r="M2652" s="95"/>
      <c r="N2652" s="95"/>
      <c r="O2652" s="95"/>
      <c r="P2652" s="95"/>
      <c r="Q2652" s="95"/>
      <c r="R2652" s="95"/>
      <c r="S2652" s="95"/>
      <c r="T2652" s="95"/>
      <c r="U2652" s="95"/>
      <c r="V2652" s="95"/>
      <c r="W2652" s="95"/>
      <c r="X2652" s="95"/>
      <c r="Y2652" s="95"/>
      <c r="Z2652" s="95"/>
      <c r="AA2652" s="95"/>
      <c r="AB2652" s="95"/>
      <c r="AC2652" s="95"/>
      <c r="AD2652" s="95"/>
      <c r="AE2652" s="95"/>
      <c r="AF2652" s="95"/>
      <c r="AG2652" s="95"/>
      <c r="AH2652" s="316"/>
    </row>
    <row r="2653" spans="4:34">
      <c r="D2653" s="95"/>
      <c r="E2653" s="198"/>
      <c r="F2653" s="95"/>
      <c r="G2653" s="95"/>
      <c r="H2653" s="95"/>
      <c r="I2653" s="95"/>
      <c r="J2653" s="95"/>
      <c r="K2653" s="95"/>
      <c r="L2653" s="95"/>
      <c r="M2653" s="95"/>
      <c r="N2653" s="95"/>
      <c r="O2653" s="95"/>
      <c r="P2653" s="95"/>
      <c r="Q2653" s="95"/>
      <c r="R2653" s="95"/>
      <c r="S2653" s="95"/>
      <c r="T2653" s="95"/>
      <c r="U2653" s="95"/>
      <c r="V2653" s="95"/>
      <c r="W2653" s="95"/>
      <c r="X2653" s="95"/>
      <c r="Y2653" s="95"/>
      <c r="Z2653" s="95"/>
      <c r="AA2653" s="95"/>
      <c r="AB2653" s="95"/>
      <c r="AC2653" s="95"/>
      <c r="AD2653" s="95"/>
      <c r="AE2653" s="95"/>
      <c r="AF2653" s="95"/>
      <c r="AG2653" s="95"/>
      <c r="AH2653" s="316"/>
    </row>
    <row r="2654" spans="4:34">
      <c r="D2654" s="95"/>
      <c r="E2654" s="198"/>
      <c r="F2654" s="95"/>
      <c r="G2654" s="95"/>
      <c r="H2654" s="95"/>
      <c r="I2654" s="95"/>
      <c r="J2654" s="95"/>
      <c r="K2654" s="95"/>
      <c r="L2654" s="95"/>
      <c r="M2654" s="95"/>
      <c r="N2654" s="95"/>
      <c r="O2654" s="95"/>
      <c r="P2654" s="95"/>
      <c r="Q2654" s="95"/>
      <c r="R2654" s="95"/>
      <c r="S2654" s="95"/>
      <c r="T2654" s="95"/>
      <c r="U2654" s="95"/>
      <c r="V2654" s="95"/>
      <c r="W2654" s="95"/>
      <c r="X2654" s="95"/>
      <c r="Y2654" s="95"/>
      <c r="Z2654" s="95"/>
      <c r="AA2654" s="95"/>
      <c r="AB2654" s="95"/>
      <c r="AC2654" s="95"/>
      <c r="AD2654" s="95"/>
      <c r="AE2654" s="95"/>
      <c r="AF2654" s="95"/>
      <c r="AG2654" s="95"/>
      <c r="AH2654" s="316"/>
    </row>
    <row r="2655" spans="4:34">
      <c r="D2655" s="95"/>
      <c r="E2655" s="198"/>
      <c r="F2655" s="95"/>
      <c r="G2655" s="95"/>
      <c r="H2655" s="95"/>
      <c r="I2655" s="95"/>
      <c r="J2655" s="95"/>
      <c r="K2655" s="95"/>
      <c r="L2655" s="95"/>
      <c r="M2655" s="95"/>
      <c r="N2655" s="95"/>
      <c r="O2655" s="95"/>
      <c r="P2655" s="95"/>
      <c r="Q2655" s="95"/>
      <c r="R2655" s="95"/>
      <c r="S2655" s="95"/>
      <c r="T2655" s="95"/>
      <c r="U2655" s="95"/>
      <c r="V2655" s="95"/>
      <c r="W2655" s="95"/>
      <c r="X2655" s="95"/>
      <c r="Y2655" s="95"/>
      <c r="Z2655" s="95"/>
      <c r="AA2655" s="95"/>
      <c r="AB2655" s="95"/>
      <c r="AC2655" s="95"/>
      <c r="AD2655" s="95"/>
      <c r="AE2655" s="95"/>
      <c r="AF2655" s="95"/>
      <c r="AG2655" s="95"/>
      <c r="AH2655" s="316"/>
    </row>
    <row r="2656" spans="4:34">
      <c r="D2656" s="95"/>
      <c r="E2656" s="198"/>
      <c r="F2656" s="95"/>
      <c r="G2656" s="95"/>
      <c r="H2656" s="95"/>
      <c r="I2656" s="95"/>
      <c r="J2656" s="95"/>
      <c r="K2656" s="95"/>
      <c r="L2656" s="95"/>
      <c r="M2656" s="95"/>
      <c r="N2656" s="95"/>
      <c r="O2656" s="95"/>
      <c r="P2656" s="95"/>
      <c r="Q2656" s="95"/>
      <c r="R2656" s="95"/>
      <c r="S2656" s="95"/>
      <c r="T2656" s="95"/>
      <c r="U2656" s="95"/>
      <c r="V2656" s="95"/>
      <c r="W2656" s="95"/>
      <c r="X2656" s="95"/>
      <c r="Y2656" s="95"/>
      <c r="Z2656" s="95"/>
      <c r="AA2656" s="95"/>
      <c r="AB2656" s="95"/>
      <c r="AC2656" s="95"/>
      <c r="AD2656" s="95"/>
      <c r="AE2656" s="95"/>
      <c r="AF2656" s="95"/>
      <c r="AG2656" s="95"/>
      <c r="AH2656" s="316"/>
    </row>
    <row r="2657" spans="4:34">
      <c r="D2657" s="95"/>
      <c r="E2657" s="198"/>
      <c r="F2657" s="95"/>
      <c r="G2657" s="95"/>
      <c r="H2657" s="95"/>
      <c r="I2657" s="95"/>
      <c r="J2657" s="95"/>
      <c r="K2657" s="95"/>
      <c r="L2657" s="95"/>
      <c r="M2657" s="95"/>
      <c r="N2657" s="95"/>
      <c r="O2657" s="95"/>
      <c r="P2657" s="95"/>
      <c r="Q2657" s="95"/>
      <c r="R2657" s="95"/>
      <c r="S2657" s="95"/>
      <c r="T2657" s="95"/>
      <c r="U2657" s="95"/>
      <c r="V2657" s="95"/>
      <c r="W2657" s="95"/>
      <c r="X2657" s="95"/>
      <c r="Y2657" s="95"/>
      <c r="Z2657" s="95"/>
      <c r="AA2657" s="95"/>
      <c r="AB2657" s="95"/>
      <c r="AC2657" s="95"/>
      <c r="AD2657" s="95"/>
      <c r="AE2657" s="95"/>
      <c r="AF2657" s="95"/>
      <c r="AG2657" s="95"/>
      <c r="AH2657" s="316"/>
    </row>
    <row r="2658" spans="4:34">
      <c r="D2658" s="95"/>
      <c r="E2658" s="198"/>
      <c r="F2658" s="95"/>
      <c r="G2658" s="95"/>
      <c r="H2658" s="95"/>
      <c r="I2658" s="95"/>
      <c r="J2658" s="95"/>
      <c r="K2658" s="95"/>
      <c r="L2658" s="95"/>
      <c r="M2658" s="95"/>
      <c r="N2658" s="95"/>
      <c r="O2658" s="95"/>
      <c r="P2658" s="95"/>
      <c r="Q2658" s="95"/>
      <c r="R2658" s="95"/>
      <c r="S2658" s="95"/>
      <c r="T2658" s="95"/>
      <c r="U2658" s="95"/>
      <c r="V2658" s="95"/>
      <c r="W2658" s="95"/>
      <c r="X2658" s="95"/>
      <c r="Y2658" s="95"/>
      <c r="Z2658" s="95"/>
      <c r="AA2658" s="95"/>
      <c r="AB2658" s="95"/>
      <c r="AC2658" s="95"/>
      <c r="AD2658" s="95"/>
      <c r="AE2658" s="95"/>
      <c r="AF2658" s="95"/>
      <c r="AG2658" s="95"/>
      <c r="AH2658" s="316"/>
    </row>
    <row r="2659" spans="4:34">
      <c r="D2659" s="95"/>
      <c r="E2659" s="198"/>
      <c r="F2659" s="95"/>
      <c r="G2659" s="95"/>
      <c r="H2659" s="95"/>
      <c r="I2659" s="95"/>
      <c r="J2659" s="95"/>
      <c r="K2659" s="95"/>
      <c r="L2659" s="95"/>
      <c r="M2659" s="95"/>
      <c r="N2659" s="95"/>
      <c r="O2659" s="95"/>
      <c r="P2659" s="95"/>
      <c r="Q2659" s="95"/>
      <c r="R2659" s="95"/>
      <c r="S2659" s="95"/>
      <c r="T2659" s="95"/>
      <c r="U2659" s="95"/>
      <c r="V2659" s="95"/>
      <c r="W2659" s="95"/>
      <c r="X2659" s="95"/>
      <c r="Y2659" s="95"/>
      <c r="Z2659" s="95"/>
      <c r="AA2659" s="95"/>
      <c r="AB2659" s="95"/>
      <c r="AC2659" s="95"/>
      <c r="AD2659" s="95"/>
      <c r="AE2659" s="95"/>
      <c r="AF2659" s="95"/>
      <c r="AG2659" s="95"/>
      <c r="AH2659" s="316"/>
    </row>
    <row r="2660" spans="4:34">
      <c r="D2660" s="95"/>
      <c r="E2660" s="198"/>
      <c r="F2660" s="95"/>
      <c r="G2660" s="95"/>
      <c r="H2660" s="95"/>
      <c r="I2660" s="95"/>
      <c r="J2660" s="95"/>
      <c r="K2660" s="95"/>
      <c r="L2660" s="95"/>
      <c r="M2660" s="95"/>
      <c r="N2660" s="95"/>
      <c r="O2660" s="95"/>
      <c r="P2660" s="95"/>
      <c r="Q2660" s="95"/>
      <c r="R2660" s="95"/>
      <c r="S2660" s="95"/>
      <c r="T2660" s="95"/>
      <c r="U2660" s="95"/>
      <c r="V2660" s="95"/>
      <c r="W2660" s="95"/>
      <c r="X2660" s="95"/>
      <c r="Y2660" s="95"/>
      <c r="Z2660" s="95"/>
      <c r="AA2660" s="95"/>
      <c r="AB2660" s="95"/>
      <c r="AC2660" s="95"/>
      <c r="AD2660" s="95"/>
      <c r="AE2660" s="95"/>
      <c r="AF2660" s="95"/>
      <c r="AG2660" s="95"/>
      <c r="AH2660" s="316"/>
    </row>
    <row r="2661" spans="4:34">
      <c r="D2661" s="95"/>
      <c r="E2661" s="198"/>
      <c r="F2661" s="95"/>
      <c r="G2661" s="95"/>
      <c r="H2661" s="95"/>
      <c r="I2661" s="95"/>
      <c r="J2661" s="95"/>
      <c r="K2661" s="95"/>
      <c r="L2661" s="95"/>
      <c r="M2661" s="95"/>
      <c r="N2661" s="95"/>
      <c r="O2661" s="95"/>
      <c r="P2661" s="95"/>
      <c r="Q2661" s="95"/>
      <c r="R2661" s="95"/>
      <c r="S2661" s="95"/>
      <c r="T2661" s="95"/>
      <c r="U2661" s="95"/>
      <c r="V2661" s="95"/>
      <c r="W2661" s="95"/>
      <c r="X2661" s="95"/>
      <c r="Y2661" s="95"/>
      <c r="Z2661" s="95"/>
      <c r="AA2661" s="95"/>
      <c r="AB2661" s="95"/>
      <c r="AC2661" s="95"/>
      <c r="AD2661" s="95"/>
      <c r="AE2661" s="95"/>
      <c r="AF2661" s="95"/>
      <c r="AG2661" s="95"/>
      <c r="AH2661" s="316"/>
    </row>
    <row r="2662" spans="4:34">
      <c r="D2662" s="95"/>
      <c r="E2662" s="198"/>
      <c r="F2662" s="95"/>
      <c r="G2662" s="95"/>
      <c r="H2662" s="95"/>
      <c r="I2662" s="95"/>
      <c r="J2662" s="95"/>
      <c r="K2662" s="95"/>
      <c r="L2662" s="95"/>
      <c r="M2662" s="95"/>
      <c r="N2662" s="95"/>
      <c r="O2662" s="95"/>
      <c r="P2662" s="95"/>
      <c r="Q2662" s="95"/>
      <c r="R2662" s="95"/>
      <c r="S2662" s="95"/>
      <c r="T2662" s="95"/>
      <c r="U2662" s="95"/>
      <c r="V2662" s="95"/>
      <c r="W2662" s="95"/>
      <c r="X2662" s="95"/>
      <c r="Y2662" s="95"/>
      <c r="Z2662" s="95"/>
      <c r="AA2662" s="95"/>
      <c r="AB2662" s="95"/>
      <c r="AC2662" s="95"/>
      <c r="AD2662" s="95"/>
      <c r="AE2662" s="95"/>
      <c r="AF2662" s="95"/>
      <c r="AG2662" s="95"/>
      <c r="AH2662" s="316"/>
    </row>
    <row r="2663" spans="4:34">
      <c r="D2663" s="95"/>
      <c r="E2663" s="198"/>
      <c r="F2663" s="95"/>
      <c r="G2663" s="95"/>
      <c r="H2663" s="95"/>
      <c r="I2663" s="95"/>
      <c r="J2663" s="95"/>
      <c r="K2663" s="95"/>
      <c r="L2663" s="95"/>
      <c r="M2663" s="95"/>
      <c r="N2663" s="95"/>
      <c r="O2663" s="95"/>
      <c r="P2663" s="95"/>
      <c r="Q2663" s="95"/>
      <c r="R2663" s="95"/>
      <c r="S2663" s="95"/>
      <c r="T2663" s="95"/>
      <c r="U2663" s="95"/>
      <c r="V2663" s="95"/>
      <c r="W2663" s="95"/>
      <c r="X2663" s="95"/>
      <c r="Y2663" s="95"/>
      <c r="Z2663" s="95"/>
      <c r="AA2663" s="95"/>
      <c r="AB2663" s="95"/>
      <c r="AC2663" s="95"/>
      <c r="AD2663" s="95"/>
      <c r="AE2663" s="95"/>
      <c r="AF2663" s="95"/>
      <c r="AG2663" s="95"/>
      <c r="AH2663" s="316"/>
    </row>
    <row r="2664" spans="4:34">
      <c r="D2664" s="95"/>
      <c r="E2664" s="198"/>
      <c r="F2664" s="95"/>
      <c r="G2664" s="95"/>
      <c r="H2664" s="95"/>
      <c r="I2664" s="95"/>
      <c r="J2664" s="95"/>
      <c r="K2664" s="95"/>
      <c r="L2664" s="95"/>
      <c r="M2664" s="95"/>
      <c r="N2664" s="95"/>
      <c r="O2664" s="95"/>
      <c r="P2664" s="95"/>
      <c r="Q2664" s="95"/>
      <c r="R2664" s="95"/>
      <c r="S2664" s="95"/>
      <c r="T2664" s="95"/>
      <c r="U2664" s="95"/>
      <c r="V2664" s="95"/>
      <c r="W2664" s="95"/>
      <c r="X2664" s="95"/>
      <c r="Y2664" s="95"/>
      <c r="Z2664" s="95"/>
      <c r="AA2664" s="95"/>
      <c r="AB2664" s="95"/>
      <c r="AC2664" s="95"/>
      <c r="AD2664" s="95"/>
      <c r="AE2664" s="95"/>
      <c r="AF2664" s="95"/>
      <c r="AG2664" s="95"/>
      <c r="AH2664" s="316"/>
    </row>
    <row r="2665" spans="4:34">
      <c r="D2665" s="95"/>
      <c r="E2665" s="198"/>
      <c r="F2665" s="95"/>
      <c r="G2665" s="95"/>
      <c r="H2665" s="95"/>
      <c r="I2665" s="95"/>
      <c r="J2665" s="95"/>
      <c r="K2665" s="95"/>
      <c r="L2665" s="95"/>
      <c r="M2665" s="95"/>
      <c r="N2665" s="95"/>
      <c r="O2665" s="95"/>
      <c r="P2665" s="95"/>
      <c r="Q2665" s="95"/>
      <c r="R2665" s="95"/>
      <c r="S2665" s="95"/>
      <c r="T2665" s="95"/>
      <c r="U2665" s="95"/>
      <c r="V2665" s="95"/>
      <c r="W2665" s="95"/>
      <c r="X2665" s="95"/>
      <c r="Y2665" s="95"/>
      <c r="Z2665" s="95"/>
      <c r="AA2665" s="95"/>
      <c r="AB2665" s="95"/>
      <c r="AC2665" s="95"/>
      <c r="AD2665" s="95"/>
      <c r="AE2665" s="95"/>
      <c r="AF2665" s="95"/>
      <c r="AG2665" s="95"/>
      <c r="AH2665" s="316"/>
    </row>
    <row r="2666" spans="4:34">
      <c r="D2666" s="95"/>
      <c r="E2666" s="198"/>
      <c r="F2666" s="95"/>
      <c r="G2666" s="95"/>
      <c r="H2666" s="95"/>
      <c r="I2666" s="95"/>
      <c r="J2666" s="95"/>
      <c r="K2666" s="95"/>
      <c r="L2666" s="95"/>
      <c r="M2666" s="95"/>
      <c r="N2666" s="95"/>
      <c r="O2666" s="95"/>
      <c r="P2666" s="95"/>
      <c r="Q2666" s="95"/>
      <c r="R2666" s="95"/>
      <c r="S2666" s="95"/>
      <c r="T2666" s="95"/>
      <c r="U2666" s="95"/>
      <c r="V2666" s="95"/>
      <c r="W2666" s="95"/>
      <c r="X2666" s="95"/>
      <c r="Y2666" s="95"/>
      <c r="Z2666" s="95"/>
      <c r="AA2666" s="95"/>
      <c r="AB2666" s="95"/>
      <c r="AC2666" s="95"/>
      <c r="AD2666" s="95"/>
      <c r="AE2666" s="95"/>
      <c r="AF2666" s="95"/>
      <c r="AG2666" s="95"/>
      <c r="AH2666" s="316"/>
    </row>
    <row r="2667" spans="4:34">
      <c r="D2667" s="95"/>
      <c r="E2667" s="198"/>
      <c r="F2667" s="95"/>
      <c r="G2667" s="95"/>
      <c r="H2667" s="95"/>
      <c r="I2667" s="95"/>
      <c r="J2667" s="95"/>
      <c r="K2667" s="95"/>
      <c r="L2667" s="95"/>
      <c r="M2667" s="95"/>
      <c r="N2667" s="95"/>
      <c r="O2667" s="95"/>
      <c r="P2667" s="95"/>
      <c r="Q2667" s="95"/>
      <c r="R2667" s="95"/>
      <c r="S2667" s="95"/>
      <c r="T2667" s="95"/>
      <c r="U2667" s="95"/>
      <c r="V2667" s="95"/>
      <c r="W2667" s="95"/>
      <c r="X2667" s="95"/>
      <c r="Y2667" s="95"/>
      <c r="Z2667" s="95"/>
      <c r="AA2667" s="95"/>
      <c r="AB2667" s="95"/>
      <c r="AC2667" s="95"/>
      <c r="AD2667" s="95"/>
      <c r="AE2667" s="95"/>
      <c r="AF2667" s="95"/>
      <c r="AG2667" s="95"/>
      <c r="AH2667" s="316"/>
    </row>
    <row r="2668" spans="4:34">
      <c r="D2668" s="95"/>
      <c r="E2668" s="198"/>
      <c r="F2668" s="95"/>
      <c r="G2668" s="95"/>
      <c r="H2668" s="95"/>
      <c r="I2668" s="95"/>
      <c r="J2668" s="95"/>
      <c r="K2668" s="95"/>
      <c r="L2668" s="95"/>
      <c r="M2668" s="95"/>
      <c r="N2668" s="95"/>
      <c r="O2668" s="95"/>
      <c r="P2668" s="95"/>
      <c r="Q2668" s="95"/>
      <c r="R2668" s="95"/>
      <c r="S2668" s="95"/>
      <c r="T2668" s="95"/>
      <c r="U2668" s="95"/>
      <c r="V2668" s="95"/>
      <c r="W2668" s="95"/>
      <c r="X2668" s="95"/>
      <c r="Y2668" s="95"/>
      <c r="Z2668" s="95"/>
      <c r="AA2668" s="95"/>
      <c r="AB2668" s="95"/>
      <c r="AC2668" s="95"/>
      <c r="AD2668" s="95"/>
      <c r="AE2668" s="95"/>
      <c r="AF2668" s="95"/>
      <c r="AG2668" s="95"/>
      <c r="AH2668" s="316"/>
    </row>
    <row r="2669" spans="4:34">
      <c r="D2669" s="95"/>
      <c r="E2669" s="198"/>
      <c r="F2669" s="95"/>
      <c r="G2669" s="95"/>
      <c r="H2669" s="95"/>
      <c r="I2669" s="95"/>
      <c r="J2669" s="95"/>
      <c r="K2669" s="95"/>
      <c r="L2669" s="95"/>
      <c r="M2669" s="95"/>
      <c r="N2669" s="95"/>
      <c r="O2669" s="95"/>
      <c r="P2669" s="95"/>
      <c r="Q2669" s="95"/>
      <c r="R2669" s="95"/>
      <c r="S2669" s="95"/>
      <c r="T2669" s="95"/>
      <c r="U2669" s="95"/>
      <c r="V2669" s="95"/>
      <c r="W2669" s="95"/>
      <c r="X2669" s="95"/>
      <c r="Y2669" s="95"/>
      <c r="Z2669" s="95"/>
      <c r="AA2669" s="95"/>
      <c r="AB2669" s="95"/>
      <c r="AC2669" s="95"/>
      <c r="AD2669" s="95"/>
      <c r="AE2669" s="95"/>
      <c r="AF2669" s="95"/>
      <c r="AG2669" s="95"/>
      <c r="AH2669" s="316"/>
    </row>
    <row r="2670" spans="4:34">
      <c r="D2670" s="95"/>
      <c r="E2670" s="198"/>
      <c r="F2670" s="95"/>
      <c r="G2670" s="95"/>
      <c r="H2670" s="95"/>
      <c r="I2670" s="95"/>
      <c r="J2670" s="95"/>
      <c r="K2670" s="95"/>
      <c r="L2670" s="95"/>
      <c r="M2670" s="95"/>
      <c r="N2670" s="95"/>
      <c r="O2670" s="95"/>
      <c r="P2670" s="95"/>
      <c r="Q2670" s="95"/>
      <c r="R2670" s="95"/>
      <c r="S2670" s="95"/>
      <c r="T2670" s="95"/>
      <c r="U2670" s="95"/>
      <c r="V2670" s="95"/>
      <c r="W2670" s="95"/>
      <c r="X2670" s="95"/>
      <c r="Y2670" s="95"/>
      <c r="Z2670" s="95"/>
      <c r="AA2670" s="95"/>
      <c r="AB2670" s="95"/>
      <c r="AC2670" s="95"/>
      <c r="AD2670" s="95"/>
      <c r="AE2670" s="95"/>
      <c r="AF2670" s="95"/>
      <c r="AG2670" s="95"/>
      <c r="AH2670" s="316"/>
    </row>
    <row r="2671" spans="4:34">
      <c r="D2671" s="95"/>
      <c r="E2671" s="198"/>
      <c r="F2671" s="95"/>
      <c r="G2671" s="95"/>
      <c r="H2671" s="95"/>
      <c r="I2671" s="95"/>
      <c r="J2671" s="95"/>
      <c r="K2671" s="95"/>
      <c r="L2671" s="95"/>
      <c r="M2671" s="95"/>
      <c r="N2671" s="95"/>
      <c r="O2671" s="95"/>
      <c r="P2671" s="95"/>
      <c r="Q2671" s="95"/>
      <c r="R2671" s="95"/>
      <c r="S2671" s="95"/>
      <c r="T2671" s="95"/>
      <c r="U2671" s="95"/>
      <c r="V2671" s="95"/>
      <c r="W2671" s="95"/>
      <c r="X2671" s="95"/>
      <c r="Y2671" s="95"/>
      <c r="Z2671" s="95"/>
      <c r="AA2671" s="95"/>
      <c r="AB2671" s="95"/>
      <c r="AC2671" s="95"/>
      <c r="AD2671" s="95"/>
      <c r="AE2671" s="95"/>
      <c r="AF2671" s="95"/>
      <c r="AG2671" s="95"/>
      <c r="AH2671" s="316"/>
    </row>
    <row r="2672" spans="4:34">
      <c r="D2672" s="95"/>
      <c r="E2672" s="198"/>
      <c r="F2672" s="95"/>
      <c r="G2672" s="95"/>
      <c r="H2672" s="95"/>
      <c r="I2672" s="95"/>
      <c r="J2672" s="95"/>
      <c r="K2672" s="95"/>
      <c r="L2672" s="95"/>
      <c r="M2672" s="95"/>
      <c r="N2672" s="95"/>
      <c r="O2672" s="95"/>
      <c r="P2672" s="95"/>
      <c r="Q2672" s="95"/>
      <c r="R2672" s="95"/>
      <c r="S2672" s="95"/>
      <c r="T2672" s="95"/>
      <c r="U2672" s="95"/>
      <c r="V2672" s="95"/>
      <c r="W2672" s="95"/>
      <c r="X2672" s="95"/>
      <c r="Y2672" s="95"/>
      <c r="Z2672" s="95"/>
      <c r="AA2672" s="95"/>
      <c r="AB2672" s="95"/>
      <c r="AC2672" s="95"/>
      <c r="AD2672" s="95"/>
      <c r="AE2672" s="95"/>
      <c r="AF2672" s="95"/>
      <c r="AG2672" s="95"/>
      <c r="AH2672" s="316"/>
    </row>
    <row r="2673" spans="4:34">
      <c r="D2673" s="95"/>
      <c r="E2673" s="198"/>
      <c r="F2673" s="95"/>
      <c r="G2673" s="95"/>
      <c r="H2673" s="95"/>
      <c r="I2673" s="95"/>
      <c r="J2673" s="95"/>
      <c r="K2673" s="95"/>
      <c r="L2673" s="95"/>
      <c r="M2673" s="95"/>
      <c r="N2673" s="95"/>
      <c r="O2673" s="95"/>
      <c r="P2673" s="95"/>
      <c r="Q2673" s="95"/>
      <c r="R2673" s="95"/>
      <c r="S2673" s="95"/>
      <c r="T2673" s="95"/>
      <c r="U2673" s="95"/>
      <c r="V2673" s="95"/>
      <c r="W2673" s="95"/>
      <c r="X2673" s="95"/>
      <c r="Y2673" s="95"/>
      <c r="Z2673" s="95"/>
      <c r="AA2673" s="95"/>
      <c r="AB2673" s="95"/>
      <c r="AC2673" s="95"/>
      <c r="AD2673" s="95"/>
      <c r="AE2673" s="95"/>
      <c r="AF2673" s="95"/>
      <c r="AG2673" s="95"/>
      <c r="AH2673" s="316"/>
    </row>
    <row r="2674" spans="4:34">
      <c r="D2674" s="95"/>
      <c r="E2674" s="198"/>
      <c r="F2674" s="95"/>
      <c r="G2674" s="95"/>
      <c r="H2674" s="95"/>
      <c r="I2674" s="95"/>
      <c r="J2674" s="95"/>
      <c r="K2674" s="95"/>
      <c r="L2674" s="95"/>
      <c r="M2674" s="95"/>
      <c r="N2674" s="95"/>
      <c r="O2674" s="95"/>
      <c r="P2674" s="95"/>
      <c r="Q2674" s="95"/>
      <c r="R2674" s="95"/>
      <c r="S2674" s="95"/>
      <c r="T2674" s="95"/>
      <c r="U2674" s="95"/>
      <c r="V2674" s="95"/>
      <c r="W2674" s="95"/>
      <c r="X2674" s="95"/>
      <c r="Y2674" s="95"/>
      <c r="Z2674" s="95"/>
      <c r="AA2674" s="95"/>
      <c r="AB2674" s="95"/>
      <c r="AC2674" s="95"/>
      <c r="AD2674" s="95"/>
      <c r="AE2674" s="95"/>
      <c r="AF2674" s="95"/>
      <c r="AG2674" s="95"/>
      <c r="AH2674" s="316"/>
    </row>
    <row r="2675" spans="4:34">
      <c r="D2675" s="95"/>
      <c r="E2675" s="198"/>
      <c r="F2675" s="95"/>
      <c r="G2675" s="95"/>
      <c r="H2675" s="95"/>
      <c r="I2675" s="95"/>
      <c r="J2675" s="95"/>
      <c r="K2675" s="95"/>
      <c r="L2675" s="95"/>
      <c r="M2675" s="95"/>
      <c r="N2675" s="95"/>
      <c r="O2675" s="95"/>
      <c r="P2675" s="95"/>
      <c r="Q2675" s="95"/>
      <c r="R2675" s="95"/>
      <c r="S2675" s="95"/>
      <c r="T2675" s="95"/>
      <c r="U2675" s="95"/>
      <c r="V2675" s="95"/>
      <c r="W2675" s="95"/>
      <c r="X2675" s="95"/>
      <c r="Y2675" s="95"/>
      <c r="Z2675" s="95"/>
      <c r="AA2675" s="95"/>
      <c r="AB2675" s="95"/>
      <c r="AC2675" s="95"/>
      <c r="AD2675" s="95"/>
      <c r="AE2675" s="95"/>
      <c r="AF2675" s="95"/>
      <c r="AG2675" s="95"/>
      <c r="AH2675" s="316"/>
    </row>
    <row r="2676" spans="4:34">
      <c r="D2676" s="95"/>
      <c r="E2676" s="198"/>
      <c r="F2676" s="95"/>
      <c r="G2676" s="95"/>
      <c r="H2676" s="95"/>
      <c r="I2676" s="95"/>
      <c r="J2676" s="95"/>
      <c r="K2676" s="95"/>
      <c r="L2676" s="95"/>
      <c r="M2676" s="95"/>
      <c r="N2676" s="95"/>
      <c r="O2676" s="95"/>
      <c r="P2676" s="95"/>
      <c r="Q2676" s="95"/>
      <c r="R2676" s="95"/>
      <c r="S2676" s="95"/>
      <c r="T2676" s="95"/>
      <c r="U2676" s="95"/>
      <c r="V2676" s="95"/>
      <c r="W2676" s="95"/>
      <c r="X2676" s="95"/>
      <c r="Y2676" s="95"/>
      <c r="Z2676" s="95"/>
      <c r="AA2676" s="95"/>
      <c r="AB2676" s="95"/>
      <c r="AC2676" s="95"/>
      <c r="AD2676" s="95"/>
      <c r="AE2676" s="95"/>
      <c r="AF2676" s="95"/>
      <c r="AG2676" s="95"/>
      <c r="AH2676" s="316"/>
    </row>
    <row r="2677" spans="4:34">
      <c r="D2677" s="95"/>
      <c r="E2677" s="198"/>
      <c r="F2677" s="95"/>
      <c r="G2677" s="95"/>
      <c r="H2677" s="95"/>
      <c r="I2677" s="95"/>
      <c r="J2677" s="95"/>
      <c r="K2677" s="95"/>
      <c r="L2677" s="95"/>
      <c r="M2677" s="95"/>
      <c r="N2677" s="95"/>
      <c r="O2677" s="95"/>
      <c r="P2677" s="95"/>
      <c r="Q2677" s="95"/>
      <c r="R2677" s="95"/>
      <c r="S2677" s="95"/>
      <c r="T2677" s="95"/>
      <c r="U2677" s="95"/>
      <c r="V2677" s="95"/>
      <c r="W2677" s="95"/>
      <c r="X2677" s="95"/>
      <c r="Y2677" s="95"/>
      <c r="Z2677" s="95"/>
      <c r="AA2677" s="95"/>
      <c r="AB2677" s="95"/>
      <c r="AC2677" s="95"/>
      <c r="AD2677" s="95"/>
      <c r="AE2677" s="95"/>
      <c r="AF2677" s="95"/>
      <c r="AG2677" s="95"/>
      <c r="AH2677" s="316"/>
    </row>
    <row r="2678" spans="4:34">
      <c r="D2678" s="95"/>
      <c r="E2678" s="198"/>
      <c r="F2678" s="95"/>
      <c r="G2678" s="95"/>
      <c r="H2678" s="95"/>
      <c r="I2678" s="95"/>
      <c r="J2678" s="95"/>
      <c r="K2678" s="95"/>
      <c r="L2678" s="95"/>
      <c r="M2678" s="95"/>
      <c r="N2678" s="95"/>
      <c r="O2678" s="95"/>
      <c r="P2678" s="95"/>
      <c r="Q2678" s="95"/>
      <c r="R2678" s="95"/>
      <c r="S2678" s="95"/>
      <c r="T2678" s="95"/>
      <c r="U2678" s="95"/>
      <c r="V2678" s="95"/>
      <c r="W2678" s="95"/>
      <c r="X2678" s="95"/>
      <c r="Y2678" s="95"/>
      <c r="Z2678" s="95"/>
      <c r="AA2678" s="95"/>
      <c r="AB2678" s="95"/>
      <c r="AC2678" s="95"/>
      <c r="AD2678" s="95"/>
      <c r="AE2678" s="95"/>
      <c r="AF2678" s="95"/>
      <c r="AG2678" s="95"/>
      <c r="AH2678" s="316"/>
    </row>
    <row r="2679" spans="4:34">
      <c r="D2679" s="95"/>
      <c r="E2679" s="198"/>
      <c r="F2679" s="95"/>
      <c r="G2679" s="95"/>
      <c r="H2679" s="95"/>
      <c r="I2679" s="95"/>
      <c r="J2679" s="95"/>
      <c r="K2679" s="95"/>
      <c r="L2679" s="95"/>
      <c r="M2679" s="95"/>
      <c r="N2679" s="95"/>
      <c r="O2679" s="95"/>
      <c r="P2679" s="95"/>
      <c r="Q2679" s="95"/>
      <c r="R2679" s="95"/>
      <c r="S2679" s="95"/>
      <c r="T2679" s="95"/>
      <c r="U2679" s="95"/>
      <c r="V2679" s="95"/>
      <c r="W2679" s="95"/>
      <c r="X2679" s="95"/>
      <c r="Y2679" s="95"/>
      <c r="Z2679" s="95"/>
      <c r="AA2679" s="95"/>
      <c r="AB2679" s="95"/>
      <c r="AC2679" s="95"/>
      <c r="AD2679" s="95"/>
      <c r="AE2679" s="95"/>
      <c r="AF2679" s="95"/>
      <c r="AG2679" s="95"/>
      <c r="AH2679" s="316"/>
    </row>
    <row r="2680" spans="4:34">
      <c r="D2680" s="95"/>
      <c r="E2680" s="198"/>
      <c r="F2680" s="95"/>
      <c r="G2680" s="95"/>
      <c r="H2680" s="95"/>
      <c r="I2680" s="95"/>
      <c r="J2680" s="95"/>
      <c r="K2680" s="95"/>
      <c r="L2680" s="95"/>
      <c r="M2680" s="95"/>
      <c r="N2680" s="95"/>
      <c r="O2680" s="95"/>
      <c r="P2680" s="95"/>
      <c r="Q2680" s="95"/>
      <c r="R2680" s="95"/>
      <c r="S2680" s="95"/>
      <c r="T2680" s="95"/>
      <c r="U2680" s="95"/>
      <c r="V2680" s="95"/>
      <c r="W2680" s="95"/>
      <c r="X2680" s="95"/>
      <c r="Y2680" s="95"/>
      <c r="Z2680" s="95"/>
      <c r="AA2680" s="95"/>
      <c r="AB2680" s="95"/>
      <c r="AC2680" s="95"/>
      <c r="AD2680" s="95"/>
      <c r="AE2680" s="95"/>
      <c r="AF2680" s="95"/>
      <c r="AG2680" s="95"/>
      <c r="AH2680" s="316"/>
    </row>
    <row r="2681" spans="4:34">
      <c r="D2681" s="95"/>
      <c r="E2681" s="198"/>
      <c r="F2681" s="95"/>
      <c r="G2681" s="95"/>
      <c r="H2681" s="95"/>
      <c r="I2681" s="95"/>
      <c r="J2681" s="95"/>
      <c r="K2681" s="95"/>
      <c r="L2681" s="95"/>
      <c r="M2681" s="95"/>
      <c r="N2681" s="95"/>
      <c r="O2681" s="95"/>
      <c r="P2681" s="95"/>
      <c r="Q2681" s="95"/>
      <c r="R2681" s="95"/>
      <c r="S2681" s="95"/>
      <c r="T2681" s="95"/>
      <c r="U2681" s="95"/>
      <c r="V2681" s="95"/>
      <c r="W2681" s="95"/>
      <c r="X2681" s="95"/>
      <c r="Y2681" s="95"/>
      <c r="Z2681" s="95"/>
      <c r="AA2681" s="95"/>
      <c r="AB2681" s="95"/>
      <c r="AC2681" s="95"/>
      <c r="AD2681" s="95"/>
      <c r="AE2681" s="95"/>
      <c r="AF2681" s="95"/>
      <c r="AG2681" s="95"/>
      <c r="AH2681" s="316"/>
    </row>
    <row r="2682" spans="4:34">
      <c r="D2682" s="95"/>
      <c r="E2682" s="198"/>
      <c r="F2682" s="95"/>
      <c r="G2682" s="95"/>
      <c r="H2682" s="95"/>
      <c r="I2682" s="95"/>
      <c r="J2682" s="95"/>
      <c r="K2682" s="95"/>
      <c r="L2682" s="95"/>
      <c r="M2682" s="95"/>
      <c r="N2682" s="95"/>
      <c r="O2682" s="95"/>
      <c r="P2682" s="95"/>
      <c r="Q2682" s="95"/>
      <c r="R2682" s="95"/>
      <c r="S2682" s="95"/>
      <c r="T2682" s="95"/>
      <c r="U2682" s="95"/>
      <c r="V2682" s="95"/>
      <c r="W2682" s="95"/>
      <c r="X2682" s="95"/>
      <c r="Y2682" s="95"/>
      <c r="Z2682" s="95"/>
      <c r="AA2682" s="95"/>
      <c r="AB2682" s="95"/>
      <c r="AC2682" s="95"/>
      <c r="AD2682" s="95"/>
      <c r="AE2682" s="95"/>
      <c r="AF2682" s="95"/>
      <c r="AG2682" s="95"/>
      <c r="AH2682" s="316"/>
    </row>
    <row r="2683" spans="4:34">
      <c r="D2683" s="95"/>
      <c r="E2683" s="198"/>
      <c r="F2683" s="95"/>
      <c r="G2683" s="95"/>
      <c r="H2683" s="95"/>
      <c r="I2683" s="95"/>
      <c r="J2683" s="95"/>
      <c r="K2683" s="95"/>
      <c r="L2683" s="95"/>
      <c r="M2683" s="95"/>
      <c r="N2683" s="95"/>
      <c r="O2683" s="95"/>
      <c r="P2683" s="95"/>
      <c r="Q2683" s="95"/>
      <c r="R2683" s="95"/>
      <c r="S2683" s="95"/>
      <c r="T2683" s="95"/>
      <c r="U2683" s="95"/>
      <c r="V2683" s="95"/>
      <c r="W2683" s="95"/>
      <c r="X2683" s="95"/>
      <c r="Y2683" s="95"/>
      <c r="Z2683" s="95"/>
      <c r="AA2683" s="95"/>
      <c r="AB2683" s="95"/>
      <c r="AC2683" s="95"/>
      <c r="AD2683" s="95"/>
      <c r="AE2683" s="95"/>
      <c r="AF2683" s="95"/>
      <c r="AG2683" s="95"/>
      <c r="AH2683" s="316"/>
    </row>
    <row r="2684" spans="4:34">
      <c r="D2684" s="95"/>
      <c r="E2684" s="198"/>
      <c r="F2684" s="95"/>
      <c r="G2684" s="95"/>
      <c r="H2684" s="95"/>
      <c r="I2684" s="95"/>
      <c r="J2684" s="95"/>
      <c r="K2684" s="95"/>
      <c r="L2684" s="95"/>
      <c r="M2684" s="95"/>
      <c r="N2684" s="95"/>
      <c r="O2684" s="95"/>
      <c r="P2684" s="95"/>
      <c r="Q2684" s="95"/>
      <c r="R2684" s="95"/>
      <c r="S2684" s="95"/>
      <c r="T2684" s="95"/>
      <c r="U2684" s="95"/>
      <c r="V2684" s="95"/>
      <c r="W2684" s="95"/>
      <c r="X2684" s="95"/>
      <c r="Y2684" s="95"/>
      <c r="Z2684" s="95"/>
      <c r="AA2684" s="95"/>
      <c r="AB2684" s="95"/>
      <c r="AC2684" s="95"/>
      <c r="AD2684" s="95"/>
      <c r="AE2684" s="95"/>
      <c r="AF2684" s="95"/>
      <c r="AG2684" s="95"/>
      <c r="AH2684" s="316"/>
    </row>
    <row r="2685" spans="4:34">
      <c r="D2685" s="95"/>
      <c r="E2685" s="198"/>
      <c r="F2685" s="95"/>
      <c r="G2685" s="95"/>
      <c r="H2685" s="95"/>
      <c r="I2685" s="95"/>
      <c r="J2685" s="95"/>
      <c r="K2685" s="95"/>
      <c r="L2685" s="95"/>
      <c r="M2685" s="95"/>
      <c r="N2685" s="95"/>
      <c r="O2685" s="95"/>
      <c r="P2685" s="95"/>
      <c r="Q2685" s="95"/>
      <c r="R2685" s="95"/>
      <c r="S2685" s="95"/>
      <c r="T2685" s="95"/>
      <c r="U2685" s="95"/>
      <c r="V2685" s="95"/>
      <c r="W2685" s="95"/>
      <c r="X2685" s="95"/>
      <c r="Y2685" s="95"/>
      <c r="Z2685" s="95"/>
      <c r="AA2685" s="95"/>
      <c r="AB2685" s="95"/>
      <c r="AC2685" s="95"/>
      <c r="AD2685" s="95"/>
      <c r="AE2685" s="95"/>
      <c r="AF2685" s="95"/>
      <c r="AG2685" s="95"/>
      <c r="AH2685" s="316"/>
    </row>
    <row r="2686" spans="4:34">
      <c r="D2686" s="95"/>
      <c r="E2686" s="198"/>
      <c r="F2686" s="95"/>
      <c r="G2686" s="95"/>
      <c r="H2686" s="95"/>
      <c r="I2686" s="95"/>
      <c r="J2686" s="95"/>
      <c r="K2686" s="95"/>
      <c r="L2686" s="95"/>
      <c r="M2686" s="95"/>
      <c r="N2686" s="95"/>
      <c r="O2686" s="95"/>
      <c r="P2686" s="95"/>
      <c r="Q2686" s="95"/>
      <c r="R2686" s="95"/>
      <c r="S2686" s="95"/>
      <c r="T2686" s="95"/>
      <c r="U2686" s="95"/>
      <c r="V2686" s="95"/>
      <c r="W2686" s="95"/>
      <c r="X2686" s="95"/>
      <c r="Y2686" s="95"/>
      <c r="Z2686" s="95"/>
      <c r="AA2686" s="95"/>
      <c r="AB2686" s="95"/>
      <c r="AC2686" s="95"/>
      <c r="AD2686" s="95"/>
      <c r="AE2686" s="95"/>
      <c r="AF2686" s="95"/>
      <c r="AG2686" s="95"/>
      <c r="AH2686" s="316"/>
    </row>
    <row r="2687" spans="4:34">
      <c r="D2687" s="95"/>
      <c r="E2687" s="198"/>
      <c r="F2687" s="95"/>
      <c r="G2687" s="95"/>
      <c r="H2687" s="95"/>
      <c r="I2687" s="95"/>
      <c r="J2687" s="95"/>
      <c r="K2687" s="95"/>
      <c r="L2687" s="95"/>
      <c r="M2687" s="95"/>
      <c r="N2687" s="95"/>
      <c r="O2687" s="95"/>
      <c r="P2687" s="95"/>
      <c r="Q2687" s="95"/>
      <c r="R2687" s="95"/>
      <c r="S2687" s="95"/>
      <c r="T2687" s="95"/>
      <c r="U2687" s="95"/>
      <c r="V2687" s="95"/>
      <c r="W2687" s="95"/>
      <c r="X2687" s="95"/>
      <c r="Y2687" s="95"/>
      <c r="Z2687" s="95"/>
      <c r="AA2687" s="95"/>
      <c r="AB2687" s="95"/>
      <c r="AC2687" s="95"/>
      <c r="AD2687" s="95"/>
      <c r="AE2687" s="95"/>
      <c r="AF2687" s="95"/>
      <c r="AG2687" s="95"/>
      <c r="AH2687" s="316"/>
    </row>
    <row r="2688" spans="4:34">
      <c r="D2688" s="95"/>
      <c r="E2688" s="198"/>
      <c r="F2688" s="95"/>
      <c r="G2688" s="95"/>
      <c r="H2688" s="95"/>
      <c r="I2688" s="95"/>
      <c r="J2688" s="95"/>
      <c r="K2688" s="95"/>
      <c r="L2688" s="95"/>
      <c r="M2688" s="95"/>
      <c r="N2688" s="95"/>
      <c r="O2688" s="95"/>
      <c r="P2688" s="95"/>
      <c r="Q2688" s="95"/>
      <c r="R2688" s="95"/>
      <c r="S2688" s="95"/>
      <c r="T2688" s="95"/>
      <c r="U2688" s="95"/>
      <c r="V2688" s="95"/>
      <c r="W2688" s="95"/>
      <c r="X2688" s="95"/>
      <c r="Y2688" s="95"/>
      <c r="Z2688" s="95"/>
      <c r="AA2688" s="95"/>
      <c r="AB2688" s="95"/>
      <c r="AC2688" s="95"/>
      <c r="AD2688" s="95"/>
      <c r="AE2688" s="95"/>
      <c r="AF2688" s="95"/>
      <c r="AG2688" s="95"/>
      <c r="AH2688" s="316"/>
    </row>
    <row r="2689" spans="4:34">
      <c r="D2689" s="95"/>
      <c r="E2689" s="198"/>
      <c r="F2689" s="95"/>
      <c r="G2689" s="95"/>
      <c r="H2689" s="95"/>
      <c r="I2689" s="95"/>
      <c r="J2689" s="95"/>
      <c r="K2689" s="95"/>
      <c r="L2689" s="95"/>
      <c r="M2689" s="95"/>
      <c r="N2689" s="95"/>
      <c r="O2689" s="95"/>
      <c r="P2689" s="95"/>
      <c r="Q2689" s="95"/>
      <c r="R2689" s="95"/>
      <c r="S2689" s="95"/>
      <c r="T2689" s="95"/>
      <c r="U2689" s="95"/>
      <c r="V2689" s="95"/>
      <c r="W2689" s="95"/>
      <c r="X2689" s="95"/>
      <c r="Y2689" s="95"/>
      <c r="Z2689" s="95"/>
      <c r="AA2689" s="95"/>
      <c r="AB2689" s="95"/>
      <c r="AC2689" s="95"/>
      <c r="AD2689" s="95"/>
      <c r="AE2689" s="95"/>
      <c r="AF2689" s="95"/>
      <c r="AG2689" s="95"/>
      <c r="AH2689" s="316"/>
    </row>
    <row r="2690" spans="4:34">
      <c r="D2690" s="95"/>
      <c r="E2690" s="198"/>
      <c r="F2690" s="95"/>
      <c r="G2690" s="95"/>
      <c r="H2690" s="95"/>
      <c r="I2690" s="95"/>
      <c r="J2690" s="95"/>
      <c r="K2690" s="95"/>
      <c r="L2690" s="95"/>
      <c r="M2690" s="95"/>
      <c r="N2690" s="95"/>
      <c r="O2690" s="95"/>
      <c r="P2690" s="95"/>
      <c r="Q2690" s="95"/>
      <c r="R2690" s="95"/>
      <c r="S2690" s="95"/>
      <c r="T2690" s="95"/>
      <c r="U2690" s="95"/>
      <c r="V2690" s="95"/>
      <c r="W2690" s="95"/>
      <c r="X2690" s="95"/>
      <c r="Y2690" s="95"/>
      <c r="Z2690" s="95"/>
      <c r="AA2690" s="95"/>
      <c r="AB2690" s="95"/>
      <c r="AC2690" s="95"/>
      <c r="AD2690" s="95"/>
      <c r="AE2690" s="95"/>
      <c r="AF2690" s="95"/>
      <c r="AG2690" s="95"/>
      <c r="AH2690" s="316"/>
    </row>
    <row r="2691" spans="4:34">
      <c r="D2691" s="95"/>
      <c r="E2691" s="198"/>
      <c r="F2691" s="95"/>
      <c r="G2691" s="95"/>
      <c r="H2691" s="95"/>
      <c r="I2691" s="95"/>
      <c r="J2691" s="95"/>
      <c r="K2691" s="95"/>
      <c r="L2691" s="95"/>
      <c r="M2691" s="95"/>
      <c r="N2691" s="95"/>
      <c r="O2691" s="95"/>
      <c r="P2691" s="95"/>
      <c r="Q2691" s="95"/>
      <c r="R2691" s="95"/>
      <c r="S2691" s="95"/>
      <c r="T2691" s="95"/>
      <c r="U2691" s="95"/>
      <c r="V2691" s="95"/>
      <c r="W2691" s="95"/>
      <c r="X2691" s="95"/>
      <c r="Y2691" s="95"/>
      <c r="Z2691" s="95"/>
      <c r="AA2691" s="95"/>
      <c r="AB2691" s="95"/>
      <c r="AC2691" s="95"/>
      <c r="AD2691" s="95"/>
      <c r="AE2691" s="95"/>
      <c r="AF2691" s="95"/>
      <c r="AG2691" s="95"/>
      <c r="AH2691" s="316"/>
    </row>
    <row r="2692" spans="4:34">
      <c r="D2692" s="95"/>
      <c r="E2692" s="198"/>
      <c r="F2692" s="95"/>
      <c r="G2692" s="95"/>
      <c r="H2692" s="95"/>
      <c r="I2692" s="95"/>
      <c r="J2692" s="95"/>
      <c r="K2692" s="95"/>
      <c r="L2692" s="95"/>
      <c r="M2692" s="95"/>
      <c r="N2692" s="95"/>
      <c r="O2692" s="95"/>
      <c r="P2692" s="95"/>
      <c r="Q2692" s="95"/>
      <c r="R2692" s="95"/>
      <c r="S2692" s="95"/>
      <c r="T2692" s="95"/>
      <c r="U2692" s="95"/>
      <c r="V2692" s="95"/>
      <c r="W2692" s="95"/>
      <c r="X2692" s="95"/>
      <c r="Y2692" s="95"/>
      <c r="Z2692" s="95"/>
      <c r="AA2692" s="95"/>
      <c r="AB2692" s="95"/>
      <c r="AC2692" s="95"/>
      <c r="AD2692" s="95"/>
      <c r="AE2692" s="95"/>
      <c r="AF2692" s="95"/>
      <c r="AG2692" s="95"/>
      <c r="AH2692" s="316"/>
    </row>
    <row r="2693" spans="4:34">
      <c r="D2693" s="95"/>
      <c r="E2693" s="198"/>
      <c r="F2693" s="95"/>
      <c r="G2693" s="95"/>
      <c r="H2693" s="95"/>
      <c r="I2693" s="95"/>
      <c r="J2693" s="95"/>
      <c r="K2693" s="95"/>
      <c r="L2693" s="95"/>
      <c r="M2693" s="95"/>
      <c r="N2693" s="95"/>
      <c r="O2693" s="95"/>
      <c r="P2693" s="95"/>
      <c r="Q2693" s="95"/>
      <c r="R2693" s="95"/>
      <c r="S2693" s="95"/>
      <c r="T2693" s="95"/>
      <c r="U2693" s="95"/>
      <c r="V2693" s="95"/>
      <c r="W2693" s="95"/>
      <c r="X2693" s="95"/>
      <c r="Y2693" s="95"/>
      <c r="Z2693" s="95"/>
      <c r="AA2693" s="95"/>
      <c r="AB2693" s="95"/>
      <c r="AC2693" s="95"/>
      <c r="AD2693" s="95"/>
      <c r="AE2693" s="95"/>
      <c r="AF2693" s="95"/>
      <c r="AG2693" s="95"/>
      <c r="AH2693" s="316"/>
    </row>
    <row r="2694" spans="4:34">
      <c r="D2694" s="95"/>
      <c r="E2694" s="198"/>
      <c r="F2694" s="95"/>
      <c r="G2694" s="95"/>
      <c r="H2694" s="95"/>
      <c r="I2694" s="95"/>
      <c r="J2694" s="95"/>
      <c r="K2694" s="95"/>
      <c r="L2694" s="95"/>
      <c r="M2694" s="95"/>
      <c r="N2694" s="95"/>
      <c r="O2694" s="95"/>
      <c r="P2694" s="95"/>
      <c r="Q2694" s="95"/>
      <c r="R2694" s="95"/>
      <c r="S2694" s="95"/>
      <c r="T2694" s="95"/>
      <c r="U2694" s="95"/>
      <c r="V2694" s="95"/>
      <c r="W2694" s="95"/>
      <c r="X2694" s="95"/>
      <c r="Y2694" s="95"/>
      <c r="Z2694" s="95"/>
      <c r="AA2694" s="95"/>
      <c r="AB2694" s="95"/>
      <c r="AC2694" s="95"/>
      <c r="AD2694" s="95"/>
      <c r="AE2694" s="95"/>
      <c r="AF2694" s="95"/>
      <c r="AG2694" s="95"/>
      <c r="AH2694" s="316"/>
    </row>
    <row r="2695" spans="4:34">
      <c r="D2695" s="95"/>
      <c r="E2695" s="198"/>
      <c r="F2695" s="95"/>
      <c r="G2695" s="95"/>
      <c r="H2695" s="95"/>
      <c r="I2695" s="95"/>
      <c r="J2695" s="95"/>
      <c r="K2695" s="95"/>
      <c r="L2695" s="95"/>
      <c r="M2695" s="95"/>
      <c r="N2695" s="95"/>
      <c r="O2695" s="95"/>
      <c r="P2695" s="95"/>
      <c r="Q2695" s="95"/>
      <c r="R2695" s="95"/>
      <c r="S2695" s="95"/>
      <c r="T2695" s="95"/>
      <c r="U2695" s="95"/>
      <c r="V2695" s="95"/>
      <c r="W2695" s="95"/>
      <c r="X2695" s="95"/>
      <c r="Y2695" s="95"/>
      <c r="Z2695" s="95"/>
      <c r="AA2695" s="95"/>
      <c r="AB2695" s="95"/>
      <c r="AC2695" s="95"/>
      <c r="AD2695" s="95"/>
      <c r="AE2695" s="95"/>
      <c r="AF2695" s="95"/>
      <c r="AG2695" s="95"/>
      <c r="AH2695" s="316"/>
    </row>
    <row r="2696" spans="4:34">
      <c r="D2696" s="95"/>
      <c r="E2696" s="198"/>
      <c r="F2696" s="95"/>
      <c r="G2696" s="95"/>
      <c r="H2696" s="95"/>
      <c r="I2696" s="95"/>
      <c r="J2696" s="95"/>
      <c r="K2696" s="95"/>
      <c r="L2696" s="95"/>
      <c r="M2696" s="95"/>
      <c r="N2696" s="95"/>
      <c r="O2696" s="95"/>
      <c r="P2696" s="95"/>
      <c r="Q2696" s="95"/>
      <c r="R2696" s="95"/>
      <c r="S2696" s="95"/>
      <c r="T2696" s="95"/>
      <c r="U2696" s="95"/>
      <c r="V2696" s="95"/>
      <c r="W2696" s="95"/>
      <c r="X2696" s="95"/>
      <c r="Y2696" s="95"/>
      <c r="Z2696" s="95"/>
      <c r="AA2696" s="95"/>
      <c r="AB2696" s="95"/>
      <c r="AC2696" s="95"/>
      <c r="AD2696" s="95"/>
      <c r="AE2696" s="95"/>
      <c r="AF2696" s="95"/>
      <c r="AG2696" s="95"/>
      <c r="AH2696" s="316"/>
    </row>
    <row r="2697" spans="4:34">
      <c r="D2697" s="95"/>
      <c r="E2697" s="198"/>
      <c r="F2697" s="95"/>
      <c r="G2697" s="95"/>
      <c r="H2697" s="95"/>
      <c r="I2697" s="95"/>
      <c r="J2697" s="95"/>
      <c r="K2697" s="95"/>
      <c r="L2697" s="95"/>
      <c r="M2697" s="95"/>
      <c r="N2697" s="95"/>
      <c r="O2697" s="95"/>
      <c r="P2697" s="95"/>
      <c r="Q2697" s="95"/>
      <c r="R2697" s="95"/>
      <c r="S2697" s="95"/>
      <c r="T2697" s="95"/>
      <c r="U2697" s="95"/>
      <c r="V2697" s="95"/>
      <c r="W2697" s="95"/>
      <c r="X2697" s="95"/>
      <c r="Y2697" s="95"/>
      <c r="Z2697" s="95"/>
      <c r="AA2697" s="95"/>
      <c r="AB2697" s="95"/>
      <c r="AC2697" s="95"/>
      <c r="AD2697" s="95"/>
      <c r="AE2697" s="95"/>
      <c r="AF2697" s="95"/>
      <c r="AG2697" s="95"/>
      <c r="AH2697" s="316"/>
    </row>
    <row r="2698" spans="4:34">
      <c r="D2698" s="95"/>
      <c r="E2698" s="198"/>
      <c r="F2698" s="95"/>
      <c r="G2698" s="95"/>
      <c r="H2698" s="95"/>
      <c r="I2698" s="95"/>
      <c r="J2698" s="95"/>
      <c r="K2698" s="95"/>
      <c r="L2698" s="95"/>
      <c r="M2698" s="95"/>
      <c r="N2698" s="95"/>
      <c r="O2698" s="95"/>
      <c r="P2698" s="95"/>
      <c r="Q2698" s="95"/>
      <c r="R2698" s="95"/>
      <c r="S2698" s="95"/>
      <c r="T2698" s="95"/>
      <c r="U2698" s="95"/>
      <c r="V2698" s="95"/>
      <c r="W2698" s="95"/>
      <c r="X2698" s="95"/>
      <c r="Y2698" s="95"/>
      <c r="Z2698" s="95"/>
      <c r="AA2698" s="95"/>
      <c r="AB2698" s="95"/>
      <c r="AC2698" s="95"/>
      <c r="AD2698" s="95"/>
      <c r="AE2698" s="95"/>
      <c r="AF2698" s="95"/>
      <c r="AG2698" s="95"/>
      <c r="AH2698" s="316"/>
    </row>
    <row r="2699" spans="4:34">
      <c r="D2699" s="95"/>
      <c r="E2699" s="198"/>
      <c r="F2699" s="95"/>
      <c r="G2699" s="95"/>
      <c r="H2699" s="95"/>
      <c r="I2699" s="95"/>
      <c r="J2699" s="95"/>
      <c r="K2699" s="95"/>
      <c r="L2699" s="95"/>
      <c r="M2699" s="95"/>
      <c r="N2699" s="95"/>
      <c r="O2699" s="95"/>
      <c r="P2699" s="95"/>
      <c r="Q2699" s="95"/>
      <c r="R2699" s="95"/>
      <c r="S2699" s="95"/>
      <c r="T2699" s="95"/>
      <c r="U2699" s="95"/>
      <c r="V2699" s="95"/>
      <c r="W2699" s="95"/>
      <c r="X2699" s="95"/>
      <c r="Y2699" s="95"/>
      <c r="Z2699" s="95"/>
      <c r="AA2699" s="95"/>
      <c r="AB2699" s="95"/>
      <c r="AC2699" s="95"/>
      <c r="AD2699" s="95"/>
      <c r="AE2699" s="95"/>
      <c r="AF2699" s="95"/>
      <c r="AG2699" s="95"/>
      <c r="AH2699" s="316"/>
    </row>
    <row r="2700" spans="4:34">
      <c r="D2700" s="95"/>
      <c r="E2700" s="198"/>
      <c r="F2700" s="95"/>
      <c r="G2700" s="95"/>
      <c r="H2700" s="95"/>
      <c r="I2700" s="95"/>
      <c r="J2700" s="95"/>
      <c r="K2700" s="95"/>
      <c r="L2700" s="95"/>
      <c r="M2700" s="95"/>
      <c r="N2700" s="95"/>
      <c r="O2700" s="95"/>
      <c r="P2700" s="95"/>
      <c r="Q2700" s="95"/>
      <c r="R2700" s="95"/>
      <c r="S2700" s="95"/>
      <c r="T2700" s="95"/>
      <c r="U2700" s="95"/>
      <c r="V2700" s="95"/>
      <c r="W2700" s="95"/>
      <c r="X2700" s="95"/>
      <c r="Y2700" s="95"/>
      <c r="Z2700" s="95"/>
      <c r="AA2700" s="95"/>
      <c r="AB2700" s="95"/>
      <c r="AC2700" s="95"/>
      <c r="AD2700" s="95"/>
      <c r="AE2700" s="95"/>
      <c r="AF2700" s="95"/>
      <c r="AG2700" s="95"/>
      <c r="AH2700" s="316"/>
    </row>
    <row r="2701" spans="4:34">
      <c r="D2701" s="95"/>
      <c r="E2701" s="198"/>
      <c r="F2701" s="95"/>
      <c r="G2701" s="95"/>
      <c r="H2701" s="95"/>
      <c r="I2701" s="95"/>
      <c r="J2701" s="95"/>
      <c r="K2701" s="95"/>
      <c r="L2701" s="95"/>
      <c r="M2701" s="95"/>
      <c r="N2701" s="95"/>
      <c r="O2701" s="95"/>
      <c r="P2701" s="95"/>
      <c r="Q2701" s="95"/>
      <c r="R2701" s="95"/>
      <c r="S2701" s="95"/>
      <c r="T2701" s="95"/>
      <c r="U2701" s="95"/>
      <c r="V2701" s="95"/>
      <c r="W2701" s="95"/>
      <c r="X2701" s="95"/>
      <c r="Y2701" s="95"/>
      <c r="Z2701" s="95"/>
      <c r="AA2701" s="95"/>
      <c r="AB2701" s="95"/>
      <c r="AC2701" s="95"/>
      <c r="AD2701" s="95"/>
      <c r="AE2701" s="95"/>
      <c r="AF2701" s="95"/>
      <c r="AG2701" s="95"/>
      <c r="AH2701" s="316"/>
    </row>
    <row r="2702" spans="4:34">
      <c r="D2702" s="95"/>
      <c r="E2702" s="198"/>
      <c r="F2702" s="95"/>
      <c r="G2702" s="95"/>
      <c r="H2702" s="95"/>
      <c r="I2702" s="95"/>
      <c r="J2702" s="95"/>
      <c r="K2702" s="95"/>
      <c r="L2702" s="95"/>
      <c r="M2702" s="95"/>
      <c r="N2702" s="95"/>
      <c r="O2702" s="95"/>
      <c r="P2702" s="95"/>
      <c r="Q2702" s="95"/>
      <c r="R2702" s="95"/>
      <c r="S2702" s="95"/>
      <c r="T2702" s="95"/>
      <c r="U2702" s="95"/>
      <c r="V2702" s="95"/>
      <c r="W2702" s="95"/>
      <c r="X2702" s="95"/>
      <c r="Y2702" s="95"/>
      <c r="Z2702" s="95"/>
      <c r="AA2702" s="95"/>
      <c r="AB2702" s="95"/>
      <c r="AC2702" s="95"/>
      <c r="AD2702" s="95"/>
      <c r="AE2702" s="95"/>
      <c r="AF2702" s="95"/>
      <c r="AG2702" s="95"/>
      <c r="AH2702" s="316"/>
    </row>
    <row r="2703" spans="4:34">
      <c r="D2703" s="95"/>
      <c r="E2703" s="198"/>
      <c r="F2703" s="95"/>
      <c r="G2703" s="95"/>
      <c r="H2703" s="95"/>
      <c r="I2703" s="95"/>
      <c r="J2703" s="95"/>
      <c r="K2703" s="95"/>
      <c r="L2703" s="95"/>
      <c r="M2703" s="95"/>
      <c r="N2703" s="95"/>
      <c r="O2703" s="95"/>
      <c r="P2703" s="95"/>
      <c r="Q2703" s="95"/>
      <c r="R2703" s="95"/>
      <c r="S2703" s="95"/>
      <c r="T2703" s="95"/>
      <c r="U2703" s="95"/>
      <c r="V2703" s="95"/>
      <c r="W2703" s="95"/>
      <c r="X2703" s="95"/>
      <c r="Y2703" s="95"/>
      <c r="Z2703" s="95"/>
      <c r="AA2703" s="95"/>
      <c r="AB2703" s="95"/>
      <c r="AC2703" s="95"/>
      <c r="AD2703" s="95"/>
      <c r="AE2703" s="95"/>
      <c r="AF2703" s="95"/>
      <c r="AG2703" s="95"/>
      <c r="AH2703" s="316"/>
    </row>
    <row r="2704" spans="4:34">
      <c r="D2704" s="95"/>
      <c r="E2704" s="198"/>
      <c r="F2704" s="95"/>
      <c r="G2704" s="95"/>
      <c r="H2704" s="95"/>
      <c r="I2704" s="95"/>
      <c r="J2704" s="95"/>
      <c r="K2704" s="95"/>
      <c r="L2704" s="95"/>
      <c r="M2704" s="95"/>
      <c r="N2704" s="95"/>
      <c r="O2704" s="95"/>
      <c r="P2704" s="95"/>
      <c r="Q2704" s="95"/>
      <c r="R2704" s="95"/>
      <c r="S2704" s="95"/>
      <c r="T2704" s="95"/>
      <c r="U2704" s="95"/>
      <c r="V2704" s="95"/>
      <c r="W2704" s="95"/>
      <c r="X2704" s="95"/>
      <c r="Y2704" s="95"/>
      <c r="Z2704" s="95"/>
      <c r="AA2704" s="95"/>
      <c r="AB2704" s="95"/>
      <c r="AC2704" s="95"/>
      <c r="AD2704" s="95"/>
      <c r="AE2704" s="95"/>
      <c r="AF2704" s="95"/>
      <c r="AG2704" s="95"/>
      <c r="AH2704" s="316"/>
    </row>
    <row r="2705" spans="4:34">
      <c r="D2705" s="95"/>
      <c r="E2705" s="198"/>
      <c r="F2705" s="95"/>
      <c r="G2705" s="95"/>
      <c r="H2705" s="95"/>
      <c r="I2705" s="95"/>
      <c r="J2705" s="95"/>
      <c r="K2705" s="95"/>
      <c r="L2705" s="95"/>
      <c r="M2705" s="95"/>
      <c r="N2705" s="95"/>
      <c r="O2705" s="95"/>
      <c r="P2705" s="95"/>
      <c r="Q2705" s="95"/>
      <c r="R2705" s="95"/>
      <c r="S2705" s="95"/>
      <c r="T2705" s="95"/>
      <c r="U2705" s="95"/>
      <c r="V2705" s="95"/>
      <c r="W2705" s="95"/>
      <c r="X2705" s="95"/>
      <c r="Y2705" s="95"/>
      <c r="Z2705" s="95"/>
      <c r="AA2705" s="95"/>
      <c r="AB2705" s="95"/>
      <c r="AC2705" s="95"/>
      <c r="AD2705" s="95"/>
      <c r="AE2705" s="95"/>
      <c r="AF2705" s="95"/>
      <c r="AG2705" s="95"/>
      <c r="AH2705" s="316"/>
    </row>
    <row r="2706" spans="4:34">
      <c r="D2706" s="95"/>
      <c r="E2706" s="198"/>
      <c r="F2706" s="95"/>
      <c r="G2706" s="95"/>
      <c r="H2706" s="95"/>
      <c r="I2706" s="95"/>
      <c r="J2706" s="95"/>
      <c r="K2706" s="95"/>
      <c r="L2706" s="95"/>
      <c r="M2706" s="95"/>
      <c r="N2706" s="95"/>
      <c r="O2706" s="95"/>
      <c r="P2706" s="95"/>
      <c r="Q2706" s="95"/>
      <c r="R2706" s="95"/>
      <c r="S2706" s="95"/>
      <c r="T2706" s="95"/>
      <c r="U2706" s="95"/>
      <c r="V2706" s="95"/>
      <c r="W2706" s="95"/>
      <c r="X2706" s="95"/>
      <c r="Y2706" s="95"/>
      <c r="Z2706" s="95"/>
      <c r="AA2706" s="95"/>
      <c r="AB2706" s="95"/>
      <c r="AC2706" s="95"/>
      <c r="AD2706" s="95"/>
      <c r="AE2706" s="95"/>
      <c r="AF2706" s="95"/>
      <c r="AG2706" s="95"/>
      <c r="AH2706" s="316"/>
    </row>
    <row r="2707" spans="4:34">
      <c r="D2707" s="95"/>
      <c r="E2707" s="198"/>
      <c r="F2707" s="95"/>
      <c r="G2707" s="95"/>
      <c r="H2707" s="95"/>
      <c r="I2707" s="95"/>
      <c r="J2707" s="95"/>
      <c r="K2707" s="95"/>
      <c r="L2707" s="95"/>
      <c r="M2707" s="95"/>
      <c r="N2707" s="95"/>
      <c r="O2707" s="95"/>
      <c r="P2707" s="95"/>
      <c r="Q2707" s="95"/>
      <c r="R2707" s="95"/>
      <c r="S2707" s="95"/>
      <c r="T2707" s="95"/>
      <c r="U2707" s="95"/>
      <c r="V2707" s="95"/>
      <c r="W2707" s="95"/>
      <c r="X2707" s="95"/>
      <c r="Y2707" s="95"/>
      <c r="Z2707" s="95"/>
      <c r="AA2707" s="95"/>
      <c r="AB2707" s="95"/>
      <c r="AC2707" s="95"/>
      <c r="AD2707" s="95"/>
      <c r="AE2707" s="95"/>
      <c r="AF2707" s="95"/>
      <c r="AG2707" s="95"/>
      <c r="AH2707" s="316"/>
    </row>
    <row r="2708" spans="4:34">
      <c r="D2708" s="95"/>
      <c r="E2708" s="198"/>
      <c r="F2708" s="95"/>
      <c r="G2708" s="95"/>
      <c r="H2708" s="95"/>
      <c r="I2708" s="95"/>
      <c r="J2708" s="95"/>
      <c r="K2708" s="95"/>
      <c r="L2708" s="95"/>
      <c r="M2708" s="95"/>
      <c r="N2708" s="95"/>
      <c r="O2708" s="95"/>
      <c r="P2708" s="95"/>
      <c r="Q2708" s="95"/>
      <c r="R2708" s="95"/>
      <c r="S2708" s="95"/>
      <c r="T2708" s="95"/>
      <c r="U2708" s="95"/>
      <c r="V2708" s="95"/>
      <c r="W2708" s="95"/>
      <c r="X2708" s="95"/>
      <c r="Y2708" s="95"/>
      <c r="Z2708" s="95"/>
      <c r="AA2708" s="95"/>
      <c r="AB2708" s="95"/>
      <c r="AC2708" s="95"/>
      <c r="AD2708" s="95"/>
      <c r="AE2708" s="95"/>
      <c r="AF2708" s="95"/>
      <c r="AG2708" s="95"/>
      <c r="AH2708" s="316"/>
    </row>
    <row r="2709" spans="4:34">
      <c r="D2709" s="95"/>
      <c r="E2709" s="198"/>
      <c r="F2709" s="95"/>
      <c r="G2709" s="95"/>
      <c r="H2709" s="95"/>
      <c r="I2709" s="95"/>
      <c r="J2709" s="95"/>
      <c r="K2709" s="95"/>
      <c r="L2709" s="95"/>
      <c r="M2709" s="95"/>
      <c r="N2709" s="95"/>
      <c r="O2709" s="95"/>
      <c r="P2709" s="95"/>
      <c r="Q2709" s="95"/>
      <c r="R2709" s="95"/>
      <c r="S2709" s="95"/>
      <c r="T2709" s="95"/>
      <c r="U2709" s="95"/>
      <c r="V2709" s="95"/>
      <c r="W2709" s="95"/>
      <c r="X2709" s="95"/>
      <c r="Y2709" s="95"/>
      <c r="Z2709" s="95"/>
      <c r="AA2709" s="95"/>
      <c r="AB2709" s="95"/>
      <c r="AC2709" s="95"/>
      <c r="AD2709" s="95"/>
      <c r="AE2709" s="95"/>
      <c r="AF2709" s="95"/>
      <c r="AG2709" s="95"/>
      <c r="AH2709" s="316"/>
    </row>
    <row r="2710" spans="4:34">
      <c r="D2710" s="95"/>
      <c r="E2710" s="198"/>
      <c r="F2710" s="95"/>
      <c r="G2710" s="95"/>
      <c r="H2710" s="95"/>
      <c r="I2710" s="95"/>
      <c r="J2710" s="95"/>
      <c r="K2710" s="95"/>
      <c r="L2710" s="95"/>
      <c r="M2710" s="95"/>
      <c r="N2710" s="95"/>
      <c r="O2710" s="95"/>
      <c r="P2710" s="95"/>
      <c r="Q2710" s="95"/>
      <c r="R2710" s="95"/>
      <c r="S2710" s="95"/>
      <c r="T2710" s="95"/>
      <c r="U2710" s="95"/>
      <c r="V2710" s="95"/>
      <c r="W2710" s="95"/>
      <c r="X2710" s="95"/>
      <c r="Y2710" s="95"/>
      <c r="Z2710" s="95"/>
      <c r="AA2710" s="95"/>
      <c r="AB2710" s="95"/>
      <c r="AC2710" s="95"/>
      <c r="AD2710" s="95"/>
      <c r="AE2710" s="95"/>
      <c r="AF2710" s="95"/>
      <c r="AG2710" s="95"/>
      <c r="AH2710" s="316"/>
    </row>
    <row r="2711" spans="4:34">
      <c r="D2711" s="95"/>
      <c r="E2711" s="198"/>
      <c r="F2711" s="95"/>
      <c r="G2711" s="95"/>
      <c r="H2711" s="95"/>
      <c r="I2711" s="95"/>
      <c r="J2711" s="95"/>
      <c r="K2711" s="95"/>
      <c r="L2711" s="95"/>
      <c r="M2711" s="95"/>
      <c r="N2711" s="95"/>
      <c r="O2711" s="95"/>
      <c r="P2711" s="95"/>
      <c r="Q2711" s="95"/>
      <c r="R2711" s="95"/>
      <c r="S2711" s="95"/>
      <c r="T2711" s="95"/>
      <c r="U2711" s="95"/>
      <c r="V2711" s="95"/>
      <c r="W2711" s="95"/>
      <c r="X2711" s="95"/>
      <c r="Y2711" s="95"/>
      <c r="Z2711" s="95"/>
      <c r="AA2711" s="95"/>
      <c r="AB2711" s="95"/>
      <c r="AC2711" s="95"/>
      <c r="AD2711" s="95"/>
      <c r="AE2711" s="95"/>
      <c r="AF2711" s="95"/>
      <c r="AG2711" s="95"/>
      <c r="AH2711" s="316"/>
    </row>
    <row r="2712" spans="4:34">
      <c r="D2712" s="95"/>
      <c r="E2712" s="198"/>
      <c r="F2712" s="95"/>
      <c r="G2712" s="95"/>
      <c r="H2712" s="95"/>
      <c r="I2712" s="95"/>
      <c r="J2712" s="95"/>
      <c r="K2712" s="95"/>
      <c r="L2712" s="95"/>
      <c r="M2712" s="95"/>
      <c r="N2712" s="95"/>
      <c r="O2712" s="95"/>
      <c r="P2712" s="95"/>
      <c r="Q2712" s="95"/>
      <c r="R2712" s="95"/>
      <c r="S2712" s="95"/>
      <c r="T2712" s="95"/>
      <c r="U2712" s="95"/>
      <c r="V2712" s="95"/>
      <c r="W2712" s="95"/>
      <c r="X2712" s="95"/>
      <c r="Y2712" s="95"/>
      <c r="Z2712" s="95"/>
      <c r="AA2712" s="95"/>
      <c r="AB2712" s="95"/>
      <c r="AC2712" s="95"/>
      <c r="AD2712" s="95"/>
      <c r="AE2712" s="95"/>
      <c r="AF2712" s="95"/>
      <c r="AG2712" s="95"/>
      <c r="AH2712" s="316"/>
    </row>
    <row r="2713" spans="4:34">
      <c r="D2713" s="95"/>
      <c r="E2713" s="198"/>
      <c r="F2713" s="95"/>
      <c r="G2713" s="95"/>
      <c r="H2713" s="95"/>
      <c r="I2713" s="95"/>
      <c r="J2713" s="95"/>
      <c r="K2713" s="95"/>
      <c r="L2713" s="95"/>
      <c r="M2713" s="95"/>
      <c r="N2713" s="95"/>
      <c r="O2713" s="95"/>
      <c r="P2713" s="95"/>
      <c r="Q2713" s="95"/>
      <c r="R2713" s="95"/>
      <c r="S2713" s="95"/>
      <c r="T2713" s="95"/>
      <c r="U2713" s="95"/>
      <c r="V2713" s="95"/>
      <c r="W2713" s="95"/>
      <c r="X2713" s="95"/>
      <c r="Y2713" s="95"/>
      <c r="Z2713" s="95"/>
      <c r="AA2713" s="95"/>
      <c r="AB2713" s="95"/>
      <c r="AC2713" s="95"/>
      <c r="AD2713" s="95"/>
      <c r="AE2713" s="95"/>
      <c r="AF2713" s="95"/>
      <c r="AG2713" s="95"/>
      <c r="AH2713" s="316"/>
    </row>
    <row r="2714" spans="4:34">
      <c r="D2714" s="95"/>
      <c r="E2714" s="198"/>
      <c r="F2714" s="95"/>
      <c r="G2714" s="95"/>
      <c r="H2714" s="95"/>
      <c r="I2714" s="95"/>
      <c r="J2714" s="95"/>
      <c r="K2714" s="95"/>
      <c r="L2714" s="95"/>
      <c r="M2714" s="95"/>
      <c r="N2714" s="95"/>
      <c r="O2714" s="95"/>
      <c r="P2714" s="95"/>
      <c r="Q2714" s="95"/>
      <c r="R2714" s="95"/>
      <c r="S2714" s="95"/>
      <c r="T2714" s="95"/>
      <c r="U2714" s="95"/>
      <c r="V2714" s="95"/>
      <c r="W2714" s="95"/>
      <c r="X2714" s="95"/>
      <c r="Y2714" s="95"/>
      <c r="Z2714" s="95"/>
      <c r="AA2714" s="95"/>
      <c r="AB2714" s="95"/>
      <c r="AC2714" s="95"/>
      <c r="AD2714" s="95"/>
      <c r="AE2714" s="95"/>
      <c r="AF2714" s="95"/>
      <c r="AG2714" s="95"/>
      <c r="AH2714" s="316"/>
    </row>
    <row r="2715" spans="4:34">
      <c r="D2715" s="95"/>
      <c r="E2715" s="198"/>
      <c r="F2715" s="95"/>
      <c r="G2715" s="95"/>
      <c r="H2715" s="95"/>
      <c r="I2715" s="95"/>
      <c r="J2715" s="95"/>
      <c r="K2715" s="95"/>
      <c r="L2715" s="95"/>
      <c r="M2715" s="95"/>
      <c r="N2715" s="95"/>
      <c r="O2715" s="95"/>
      <c r="P2715" s="95"/>
      <c r="Q2715" s="95"/>
      <c r="R2715" s="95"/>
      <c r="S2715" s="95"/>
      <c r="T2715" s="95"/>
      <c r="U2715" s="95"/>
      <c r="V2715" s="95"/>
      <c r="W2715" s="95"/>
      <c r="X2715" s="95"/>
      <c r="Y2715" s="95"/>
      <c r="Z2715" s="95"/>
      <c r="AA2715" s="95"/>
      <c r="AB2715" s="95"/>
      <c r="AC2715" s="95"/>
      <c r="AD2715" s="95"/>
      <c r="AE2715" s="95"/>
      <c r="AF2715" s="95"/>
      <c r="AG2715" s="95"/>
      <c r="AH2715" s="316"/>
    </row>
    <row r="2716" spans="4:34">
      <c r="D2716" s="95"/>
      <c r="E2716" s="198"/>
      <c r="F2716" s="95"/>
      <c r="G2716" s="95"/>
      <c r="H2716" s="95"/>
      <c r="I2716" s="95"/>
      <c r="J2716" s="95"/>
      <c r="K2716" s="95"/>
      <c r="L2716" s="95"/>
      <c r="M2716" s="95"/>
      <c r="N2716" s="95"/>
      <c r="O2716" s="95"/>
      <c r="P2716" s="95"/>
      <c r="Q2716" s="95"/>
      <c r="R2716" s="95"/>
      <c r="S2716" s="95"/>
      <c r="T2716" s="95"/>
      <c r="U2716" s="95"/>
      <c r="V2716" s="95"/>
      <c r="W2716" s="95"/>
      <c r="X2716" s="95"/>
      <c r="Y2716" s="95"/>
      <c r="Z2716" s="95"/>
      <c r="AA2716" s="95"/>
      <c r="AB2716" s="95"/>
      <c r="AC2716" s="95"/>
      <c r="AD2716" s="95"/>
      <c r="AE2716" s="95"/>
      <c r="AF2716" s="95"/>
      <c r="AG2716" s="95"/>
      <c r="AH2716" s="316"/>
    </row>
    <row r="2717" spans="4:34">
      <c r="D2717" s="95"/>
      <c r="E2717" s="198"/>
      <c r="F2717" s="95"/>
      <c r="G2717" s="95"/>
      <c r="H2717" s="95"/>
      <c r="I2717" s="95"/>
      <c r="J2717" s="95"/>
      <c r="K2717" s="95"/>
      <c r="L2717" s="95"/>
      <c r="M2717" s="95"/>
      <c r="N2717" s="95"/>
      <c r="O2717" s="95"/>
      <c r="P2717" s="95"/>
      <c r="Q2717" s="95"/>
      <c r="R2717" s="95"/>
      <c r="S2717" s="95"/>
      <c r="T2717" s="95"/>
      <c r="U2717" s="95"/>
      <c r="V2717" s="95"/>
      <c r="W2717" s="95"/>
      <c r="X2717" s="95"/>
      <c r="Y2717" s="95"/>
      <c r="Z2717" s="95"/>
      <c r="AA2717" s="95"/>
      <c r="AB2717" s="95"/>
      <c r="AC2717" s="95"/>
      <c r="AD2717" s="95"/>
      <c r="AE2717" s="95"/>
      <c r="AF2717" s="95"/>
      <c r="AG2717" s="95"/>
      <c r="AH2717" s="316"/>
    </row>
    <row r="2718" spans="4:34">
      <c r="D2718" s="95"/>
      <c r="E2718" s="198"/>
      <c r="F2718" s="95"/>
      <c r="G2718" s="95"/>
      <c r="H2718" s="95"/>
      <c r="I2718" s="95"/>
      <c r="J2718" s="95"/>
      <c r="K2718" s="95"/>
      <c r="L2718" s="95"/>
      <c r="M2718" s="95"/>
      <c r="N2718" s="95"/>
      <c r="O2718" s="95"/>
      <c r="P2718" s="95"/>
      <c r="Q2718" s="95"/>
      <c r="R2718" s="95"/>
      <c r="S2718" s="95"/>
      <c r="T2718" s="95"/>
      <c r="U2718" s="95"/>
      <c r="V2718" s="95"/>
      <c r="W2718" s="95"/>
      <c r="X2718" s="95"/>
      <c r="Y2718" s="95"/>
      <c r="Z2718" s="95"/>
      <c r="AA2718" s="95"/>
      <c r="AB2718" s="95"/>
      <c r="AC2718" s="95"/>
      <c r="AD2718" s="95"/>
      <c r="AE2718" s="95"/>
      <c r="AF2718" s="95"/>
      <c r="AG2718" s="95"/>
      <c r="AH2718" s="316"/>
    </row>
    <row r="2719" spans="4:34">
      <c r="D2719" s="95"/>
      <c r="E2719" s="198"/>
      <c r="F2719" s="95"/>
      <c r="G2719" s="95"/>
      <c r="H2719" s="95"/>
      <c r="I2719" s="95"/>
      <c r="J2719" s="95"/>
      <c r="K2719" s="95"/>
      <c r="L2719" s="95"/>
      <c r="M2719" s="95"/>
      <c r="N2719" s="95"/>
      <c r="O2719" s="95"/>
      <c r="P2719" s="95"/>
      <c r="Q2719" s="95"/>
      <c r="R2719" s="95"/>
      <c r="S2719" s="95"/>
      <c r="T2719" s="95"/>
      <c r="U2719" s="95"/>
      <c r="V2719" s="95"/>
      <c r="W2719" s="95"/>
      <c r="X2719" s="95"/>
      <c r="Y2719" s="95"/>
      <c r="Z2719" s="95"/>
      <c r="AA2719" s="95"/>
      <c r="AB2719" s="95"/>
      <c r="AC2719" s="95"/>
      <c r="AD2719" s="95"/>
      <c r="AE2719" s="95"/>
      <c r="AF2719" s="95"/>
      <c r="AG2719" s="95"/>
      <c r="AH2719" s="316"/>
    </row>
    <row r="2720" spans="4:34">
      <c r="D2720" s="95"/>
      <c r="E2720" s="198"/>
      <c r="F2720" s="95"/>
      <c r="G2720" s="95"/>
      <c r="H2720" s="95"/>
      <c r="I2720" s="95"/>
      <c r="J2720" s="95"/>
      <c r="K2720" s="95"/>
      <c r="L2720" s="95"/>
      <c r="M2720" s="95"/>
      <c r="N2720" s="95"/>
      <c r="O2720" s="95"/>
      <c r="P2720" s="95"/>
      <c r="Q2720" s="95"/>
      <c r="R2720" s="95"/>
      <c r="S2720" s="95"/>
      <c r="T2720" s="95"/>
      <c r="U2720" s="95"/>
      <c r="V2720" s="95"/>
      <c r="W2720" s="95"/>
      <c r="X2720" s="95"/>
      <c r="Y2720" s="95"/>
      <c r="Z2720" s="95"/>
      <c r="AA2720" s="95"/>
      <c r="AB2720" s="95"/>
      <c r="AC2720" s="95"/>
      <c r="AD2720" s="95"/>
      <c r="AE2720" s="95"/>
      <c r="AF2720" s="95"/>
      <c r="AG2720" s="95"/>
      <c r="AH2720" s="316"/>
    </row>
    <row r="2721" spans="4:34">
      <c r="D2721" s="95"/>
      <c r="E2721" s="198"/>
      <c r="F2721" s="95"/>
      <c r="G2721" s="95"/>
      <c r="H2721" s="95"/>
      <c r="I2721" s="95"/>
      <c r="J2721" s="95"/>
      <c r="K2721" s="95"/>
      <c r="L2721" s="95"/>
      <c r="M2721" s="95"/>
      <c r="N2721" s="95"/>
      <c r="O2721" s="95"/>
      <c r="P2721" s="95"/>
      <c r="Q2721" s="95"/>
      <c r="R2721" s="95"/>
      <c r="S2721" s="95"/>
      <c r="T2721" s="95"/>
      <c r="U2721" s="95"/>
      <c r="V2721" s="95"/>
      <c r="W2721" s="95"/>
      <c r="X2721" s="95"/>
      <c r="Y2721" s="95"/>
      <c r="Z2721" s="95"/>
      <c r="AA2721" s="95"/>
      <c r="AB2721" s="95"/>
      <c r="AC2721" s="95"/>
      <c r="AD2721" s="95"/>
      <c r="AE2721" s="95"/>
      <c r="AF2721" s="95"/>
      <c r="AG2721" s="95"/>
      <c r="AH2721" s="316"/>
    </row>
    <row r="2722" spans="4:34">
      <c r="D2722" s="95"/>
      <c r="E2722" s="198"/>
      <c r="F2722" s="95"/>
      <c r="G2722" s="95"/>
      <c r="H2722" s="95"/>
      <c r="I2722" s="95"/>
      <c r="J2722" s="95"/>
      <c r="K2722" s="95"/>
      <c r="L2722" s="95"/>
      <c r="M2722" s="95"/>
      <c r="N2722" s="95"/>
      <c r="O2722" s="95"/>
      <c r="P2722" s="95"/>
      <c r="Q2722" s="95"/>
      <c r="R2722" s="95"/>
      <c r="S2722" s="95"/>
      <c r="T2722" s="95"/>
      <c r="U2722" s="95"/>
      <c r="V2722" s="95"/>
      <c r="W2722" s="95"/>
      <c r="X2722" s="95"/>
      <c r="Y2722" s="95"/>
      <c r="Z2722" s="95"/>
      <c r="AA2722" s="95"/>
      <c r="AB2722" s="95"/>
      <c r="AC2722" s="95"/>
      <c r="AD2722" s="95"/>
      <c r="AE2722" s="95"/>
      <c r="AF2722" s="95"/>
      <c r="AG2722" s="95"/>
      <c r="AH2722" s="316"/>
    </row>
    <row r="2723" spans="4:34">
      <c r="D2723" s="95"/>
      <c r="E2723" s="198"/>
      <c r="F2723" s="95"/>
      <c r="G2723" s="95"/>
      <c r="H2723" s="95"/>
      <c r="I2723" s="95"/>
      <c r="J2723" s="95"/>
      <c r="K2723" s="95"/>
      <c r="L2723" s="95"/>
      <c r="M2723" s="95"/>
      <c r="N2723" s="95"/>
      <c r="O2723" s="95"/>
      <c r="P2723" s="95"/>
      <c r="Q2723" s="95"/>
      <c r="R2723" s="95"/>
      <c r="S2723" s="95"/>
      <c r="T2723" s="95"/>
      <c r="U2723" s="95"/>
      <c r="V2723" s="95"/>
      <c r="W2723" s="95"/>
      <c r="X2723" s="95"/>
      <c r="Y2723" s="95"/>
      <c r="Z2723" s="95"/>
      <c r="AA2723" s="95"/>
      <c r="AB2723" s="95"/>
      <c r="AC2723" s="95"/>
      <c r="AD2723" s="95"/>
      <c r="AE2723" s="95"/>
      <c r="AF2723" s="95"/>
      <c r="AG2723" s="95"/>
      <c r="AH2723" s="316"/>
    </row>
    <row r="2724" spans="4:34">
      <c r="D2724" s="95"/>
      <c r="E2724" s="198"/>
      <c r="F2724" s="95"/>
      <c r="G2724" s="95"/>
      <c r="H2724" s="95"/>
      <c r="I2724" s="95"/>
      <c r="J2724" s="95"/>
      <c r="K2724" s="95"/>
      <c r="L2724" s="95"/>
      <c r="M2724" s="95"/>
      <c r="N2724" s="95"/>
      <c r="O2724" s="95"/>
      <c r="P2724" s="95"/>
      <c r="Q2724" s="95"/>
      <c r="R2724" s="95"/>
      <c r="S2724" s="95"/>
      <c r="T2724" s="95"/>
      <c r="U2724" s="95"/>
      <c r="V2724" s="95"/>
      <c r="W2724" s="95"/>
      <c r="X2724" s="95"/>
      <c r="Y2724" s="95"/>
      <c r="Z2724" s="95"/>
      <c r="AA2724" s="95"/>
      <c r="AB2724" s="95"/>
      <c r="AC2724" s="95"/>
      <c r="AD2724" s="95"/>
      <c r="AE2724" s="95"/>
      <c r="AF2724" s="95"/>
      <c r="AG2724" s="95"/>
      <c r="AH2724" s="316"/>
    </row>
    <row r="2725" spans="4:34">
      <c r="D2725" s="95"/>
      <c r="E2725" s="198"/>
      <c r="F2725" s="95"/>
      <c r="G2725" s="95"/>
      <c r="H2725" s="95"/>
      <c r="I2725" s="95"/>
      <c r="J2725" s="95"/>
      <c r="K2725" s="95"/>
      <c r="L2725" s="95"/>
      <c r="M2725" s="95"/>
      <c r="N2725" s="95"/>
      <c r="O2725" s="95"/>
      <c r="P2725" s="95"/>
      <c r="Q2725" s="95"/>
      <c r="R2725" s="95"/>
      <c r="S2725" s="95"/>
      <c r="T2725" s="95"/>
      <c r="U2725" s="95"/>
      <c r="V2725" s="95"/>
      <c r="W2725" s="95"/>
      <c r="X2725" s="95"/>
      <c r="Y2725" s="95"/>
      <c r="Z2725" s="95"/>
      <c r="AA2725" s="95"/>
      <c r="AB2725" s="95"/>
      <c r="AC2725" s="95"/>
      <c r="AD2725" s="95"/>
      <c r="AE2725" s="95"/>
      <c r="AF2725" s="95"/>
      <c r="AG2725" s="95"/>
      <c r="AH2725" s="316"/>
    </row>
    <row r="2726" spans="4:34">
      <c r="D2726" s="95"/>
      <c r="E2726" s="198"/>
      <c r="F2726" s="95"/>
      <c r="G2726" s="95"/>
      <c r="H2726" s="95"/>
      <c r="I2726" s="95"/>
      <c r="J2726" s="95"/>
      <c r="K2726" s="95"/>
      <c r="L2726" s="95"/>
      <c r="M2726" s="95"/>
      <c r="N2726" s="95"/>
      <c r="O2726" s="95"/>
      <c r="P2726" s="95"/>
      <c r="Q2726" s="95"/>
      <c r="R2726" s="95"/>
      <c r="S2726" s="95"/>
      <c r="T2726" s="95"/>
      <c r="U2726" s="95"/>
      <c r="V2726" s="95"/>
      <c r="W2726" s="95"/>
      <c r="X2726" s="95"/>
      <c r="Y2726" s="95"/>
      <c r="Z2726" s="95"/>
      <c r="AA2726" s="95"/>
      <c r="AB2726" s="95"/>
      <c r="AC2726" s="95"/>
      <c r="AD2726" s="95"/>
      <c r="AE2726" s="95"/>
      <c r="AF2726" s="95"/>
      <c r="AG2726" s="95"/>
      <c r="AH2726" s="316"/>
    </row>
    <row r="2727" spans="4:34">
      <c r="D2727" s="95"/>
      <c r="E2727" s="198"/>
      <c r="F2727" s="95"/>
      <c r="G2727" s="95"/>
      <c r="H2727" s="95"/>
      <c r="I2727" s="95"/>
      <c r="J2727" s="95"/>
      <c r="K2727" s="95"/>
      <c r="L2727" s="95"/>
      <c r="M2727" s="95"/>
      <c r="N2727" s="95"/>
      <c r="O2727" s="95"/>
      <c r="P2727" s="95"/>
      <c r="Q2727" s="95"/>
      <c r="R2727" s="95"/>
      <c r="S2727" s="95"/>
      <c r="T2727" s="95"/>
      <c r="U2727" s="95"/>
      <c r="V2727" s="95"/>
      <c r="W2727" s="95"/>
      <c r="X2727" s="95"/>
      <c r="Y2727" s="95"/>
      <c r="Z2727" s="95"/>
      <c r="AA2727" s="95"/>
      <c r="AB2727" s="95"/>
      <c r="AC2727" s="95"/>
      <c r="AD2727" s="95"/>
      <c r="AE2727" s="95"/>
      <c r="AF2727" s="95"/>
      <c r="AG2727" s="95"/>
      <c r="AH2727" s="316"/>
    </row>
    <row r="2728" spans="4:34">
      <c r="D2728" s="95"/>
      <c r="E2728" s="198"/>
      <c r="F2728" s="95"/>
      <c r="G2728" s="95"/>
      <c r="H2728" s="95"/>
      <c r="I2728" s="95"/>
      <c r="J2728" s="95"/>
      <c r="K2728" s="95"/>
      <c r="L2728" s="95"/>
      <c r="M2728" s="95"/>
      <c r="N2728" s="95"/>
      <c r="O2728" s="95"/>
      <c r="P2728" s="95"/>
      <c r="Q2728" s="95"/>
      <c r="R2728" s="95"/>
      <c r="S2728" s="95"/>
      <c r="T2728" s="95"/>
      <c r="U2728" s="95"/>
      <c r="V2728" s="95"/>
      <c r="W2728" s="95"/>
      <c r="X2728" s="95"/>
      <c r="Y2728" s="95"/>
      <c r="Z2728" s="95"/>
      <c r="AA2728" s="95"/>
      <c r="AB2728" s="95"/>
      <c r="AC2728" s="95"/>
      <c r="AD2728" s="95"/>
      <c r="AE2728" s="95"/>
      <c r="AF2728" s="95"/>
      <c r="AG2728" s="95"/>
      <c r="AH2728" s="316"/>
    </row>
    <row r="2729" spans="4:34">
      <c r="D2729" s="95"/>
      <c r="E2729" s="198"/>
      <c r="F2729" s="95"/>
      <c r="G2729" s="95"/>
      <c r="H2729" s="95"/>
      <c r="I2729" s="95"/>
      <c r="J2729" s="95"/>
      <c r="K2729" s="95"/>
      <c r="L2729" s="95"/>
      <c r="M2729" s="95"/>
      <c r="N2729" s="95"/>
      <c r="O2729" s="95"/>
      <c r="P2729" s="95"/>
      <c r="Q2729" s="95"/>
      <c r="R2729" s="95"/>
      <c r="S2729" s="95"/>
      <c r="T2729" s="95"/>
      <c r="U2729" s="95"/>
      <c r="V2729" s="95"/>
      <c r="W2729" s="95"/>
      <c r="X2729" s="95"/>
      <c r="Y2729" s="95"/>
      <c r="Z2729" s="95"/>
      <c r="AA2729" s="95"/>
      <c r="AB2729" s="95"/>
      <c r="AC2729" s="95"/>
      <c r="AD2729" s="95"/>
      <c r="AE2729" s="95"/>
      <c r="AF2729" s="95"/>
      <c r="AG2729" s="95"/>
      <c r="AH2729" s="316"/>
    </row>
    <row r="2730" spans="4:34">
      <c r="D2730" s="95"/>
      <c r="E2730" s="198"/>
      <c r="F2730" s="95"/>
      <c r="G2730" s="95"/>
      <c r="H2730" s="95"/>
      <c r="I2730" s="95"/>
      <c r="J2730" s="95"/>
      <c r="K2730" s="95"/>
      <c r="L2730" s="95"/>
      <c r="M2730" s="95"/>
      <c r="N2730" s="95"/>
      <c r="O2730" s="95"/>
      <c r="P2730" s="95"/>
      <c r="Q2730" s="95"/>
      <c r="R2730" s="95"/>
      <c r="S2730" s="95"/>
      <c r="T2730" s="95"/>
      <c r="U2730" s="95"/>
      <c r="V2730" s="95"/>
      <c r="W2730" s="95"/>
      <c r="X2730" s="95"/>
      <c r="Y2730" s="95"/>
      <c r="Z2730" s="95"/>
      <c r="AA2730" s="95"/>
      <c r="AB2730" s="95"/>
      <c r="AC2730" s="95"/>
      <c r="AD2730" s="95"/>
      <c r="AE2730" s="95"/>
      <c r="AF2730" s="95"/>
      <c r="AG2730" s="95"/>
      <c r="AH2730" s="316"/>
    </row>
    <row r="2731" spans="4:34">
      <c r="D2731" s="95"/>
      <c r="E2731" s="198"/>
      <c r="F2731" s="95"/>
      <c r="G2731" s="95"/>
      <c r="H2731" s="95"/>
      <c r="I2731" s="95"/>
      <c r="J2731" s="95"/>
      <c r="K2731" s="95"/>
      <c r="L2731" s="95"/>
      <c r="M2731" s="95"/>
      <c r="N2731" s="95"/>
      <c r="O2731" s="95"/>
      <c r="P2731" s="95"/>
      <c r="Q2731" s="95"/>
      <c r="R2731" s="95"/>
      <c r="S2731" s="95"/>
      <c r="T2731" s="95"/>
      <c r="U2731" s="95"/>
      <c r="V2731" s="95"/>
      <c r="W2731" s="95"/>
      <c r="X2731" s="95"/>
      <c r="Y2731" s="95"/>
      <c r="Z2731" s="95"/>
      <c r="AA2731" s="95"/>
      <c r="AB2731" s="95"/>
      <c r="AC2731" s="95"/>
      <c r="AD2731" s="95"/>
      <c r="AE2731" s="95"/>
      <c r="AF2731" s="95"/>
      <c r="AG2731" s="95"/>
      <c r="AH2731" s="316"/>
    </row>
    <row r="2732" spans="4:34">
      <c r="D2732" s="95"/>
      <c r="E2732" s="198"/>
      <c r="F2732" s="95"/>
      <c r="G2732" s="95"/>
      <c r="H2732" s="95"/>
      <c r="I2732" s="95"/>
      <c r="J2732" s="95"/>
      <c r="K2732" s="95"/>
      <c r="L2732" s="95"/>
      <c r="M2732" s="95"/>
      <c r="N2732" s="95"/>
      <c r="O2732" s="95"/>
      <c r="P2732" s="95"/>
      <c r="Q2732" s="95"/>
      <c r="R2732" s="95"/>
      <c r="S2732" s="95"/>
      <c r="T2732" s="95"/>
      <c r="U2732" s="95"/>
      <c r="V2732" s="95"/>
      <c r="W2732" s="95"/>
      <c r="X2732" s="95"/>
      <c r="Y2732" s="95"/>
      <c r="Z2732" s="95"/>
      <c r="AA2732" s="95"/>
      <c r="AB2732" s="95"/>
      <c r="AC2732" s="95"/>
      <c r="AD2732" s="95"/>
      <c r="AE2732" s="95"/>
      <c r="AF2732" s="95"/>
      <c r="AG2732" s="95"/>
      <c r="AH2732" s="316"/>
    </row>
    <row r="2733" spans="4:34">
      <c r="D2733" s="95"/>
      <c r="E2733" s="198"/>
      <c r="F2733" s="95"/>
      <c r="G2733" s="95"/>
      <c r="H2733" s="95"/>
      <c r="I2733" s="95"/>
      <c r="J2733" s="95"/>
      <c r="K2733" s="95"/>
      <c r="L2733" s="95"/>
      <c r="M2733" s="95"/>
      <c r="N2733" s="95"/>
      <c r="O2733" s="95"/>
      <c r="P2733" s="95"/>
      <c r="Q2733" s="95"/>
      <c r="R2733" s="95"/>
      <c r="S2733" s="95"/>
      <c r="T2733" s="95"/>
      <c r="U2733" s="95"/>
      <c r="V2733" s="95"/>
      <c r="W2733" s="95"/>
      <c r="X2733" s="95"/>
      <c r="Y2733" s="95"/>
      <c r="Z2733" s="95"/>
      <c r="AA2733" s="95"/>
      <c r="AB2733" s="95"/>
      <c r="AC2733" s="95"/>
      <c r="AD2733" s="95"/>
      <c r="AE2733" s="95"/>
      <c r="AF2733" s="95"/>
      <c r="AG2733" s="95"/>
      <c r="AH2733" s="316"/>
    </row>
    <row r="2734" spans="4:34">
      <c r="D2734" s="95"/>
      <c r="E2734" s="198"/>
      <c r="F2734" s="95"/>
      <c r="G2734" s="95"/>
      <c r="H2734" s="95"/>
      <c r="I2734" s="95"/>
      <c r="J2734" s="95"/>
      <c r="K2734" s="95"/>
      <c r="L2734" s="95"/>
      <c r="M2734" s="95"/>
      <c r="N2734" s="95"/>
      <c r="O2734" s="95"/>
      <c r="P2734" s="95"/>
      <c r="Q2734" s="95"/>
      <c r="R2734" s="95"/>
      <c r="S2734" s="95"/>
      <c r="T2734" s="95"/>
      <c r="U2734" s="95"/>
      <c r="V2734" s="95"/>
      <c r="W2734" s="95"/>
      <c r="X2734" s="95"/>
      <c r="Y2734" s="95"/>
      <c r="Z2734" s="95"/>
      <c r="AA2734" s="95"/>
      <c r="AB2734" s="95"/>
      <c r="AC2734" s="95"/>
      <c r="AD2734" s="95"/>
      <c r="AE2734" s="95"/>
      <c r="AF2734" s="95"/>
      <c r="AG2734" s="95"/>
      <c r="AH2734" s="316"/>
    </row>
    <row r="2735" spans="4:34">
      <c r="D2735" s="95"/>
      <c r="E2735" s="198"/>
      <c r="F2735" s="95"/>
      <c r="G2735" s="95"/>
      <c r="H2735" s="95"/>
      <c r="I2735" s="95"/>
      <c r="J2735" s="95"/>
      <c r="K2735" s="95"/>
      <c r="L2735" s="95"/>
      <c r="M2735" s="95"/>
      <c r="N2735" s="95"/>
      <c r="O2735" s="95"/>
      <c r="P2735" s="95"/>
      <c r="Q2735" s="95"/>
      <c r="R2735" s="95"/>
      <c r="S2735" s="95"/>
      <c r="T2735" s="95"/>
      <c r="U2735" s="95"/>
      <c r="V2735" s="95"/>
      <c r="W2735" s="95"/>
      <c r="X2735" s="95"/>
      <c r="Y2735" s="95"/>
      <c r="Z2735" s="95"/>
      <c r="AA2735" s="95"/>
      <c r="AB2735" s="95"/>
      <c r="AC2735" s="95"/>
      <c r="AD2735" s="95"/>
      <c r="AE2735" s="95"/>
      <c r="AF2735" s="95"/>
      <c r="AG2735" s="95"/>
      <c r="AH2735" s="316"/>
    </row>
    <row r="2736" spans="4:34">
      <c r="D2736" s="95"/>
      <c r="E2736" s="198"/>
      <c r="F2736" s="95"/>
      <c r="G2736" s="95"/>
      <c r="H2736" s="95"/>
      <c r="I2736" s="95"/>
      <c r="J2736" s="95"/>
      <c r="K2736" s="95"/>
      <c r="L2736" s="95"/>
      <c r="M2736" s="95"/>
      <c r="N2736" s="95"/>
      <c r="O2736" s="95"/>
      <c r="P2736" s="95"/>
      <c r="Q2736" s="95"/>
      <c r="R2736" s="95"/>
      <c r="S2736" s="95"/>
      <c r="T2736" s="95"/>
      <c r="U2736" s="95"/>
      <c r="V2736" s="95"/>
      <c r="W2736" s="95"/>
      <c r="X2736" s="95"/>
      <c r="Y2736" s="95"/>
      <c r="Z2736" s="95"/>
      <c r="AA2736" s="95"/>
      <c r="AB2736" s="95"/>
      <c r="AC2736" s="95"/>
      <c r="AD2736" s="95"/>
      <c r="AE2736" s="95"/>
      <c r="AF2736" s="95"/>
      <c r="AG2736" s="95"/>
      <c r="AH2736" s="316"/>
    </row>
    <row r="2737" spans="4:34">
      <c r="D2737" s="95"/>
      <c r="E2737" s="198"/>
      <c r="F2737" s="95"/>
      <c r="G2737" s="95"/>
      <c r="H2737" s="95"/>
      <c r="I2737" s="95"/>
      <c r="J2737" s="95"/>
      <c r="K2737" s="95"/>
      <c r="L2737" s="95"/>
      <c r="M2737" s="95"/>
      <c r="N2737" s="95"/>
      <c r="O2737" s="95"/>
      <c r="P2737" s="95"/>
      <c r="Q2737" s="95"/>
      <c r="R2737" s="95"/>
      <c r="S2737" s="95"/>
      <c r="T2737" s="95"/>
      <c r="U2737" s="95"/>
      <c r="V2737" s="95"/>
      <c r="W2737" s="95"/>
      <c r="X2737" s="95"/>
      <c r="Y2737" s="95"/>
      <c r="Z2737" s="95"/>
      <c r="AA2737" s="95"/>
      <c r="AB2737" s="95"/>
      <c r="AC2737" s="95"/>
      <c r="AD2737" s="95"/>
      <c r="AE2737" s="95"/>
      <c r="AF2737" s="95"/>
      <c r="AG2737" s="95"/>
      <c r="AH2737" s="316"/>
    </row>
    <row r="2738" spans="4:34">
      <c r="D2738" s="95"/>
      <c r="E2738" s="198"/>
      <c r="F2738" s="95"/>
      <c r="G2738" s="95"/>
      <c r="H2738" s="95"/>
      <c r="I2738" s="95"/>
      <c r="J2738" s="95"/>
      <c r="K2738" s="95"/>
      <c r="L2738" s="95"/>
      <c r="M2738" s="95"/>
      <c r="N2738" s="95"/>
      <c r="O2738" s="95"/>
      <c r="P2738" s="95"/>
      <c r="Q2738" s="95"/>
      <c r="R2738" s="95"/>
      <c r="S2738" s="95"/>
      <c r="T2738" s="95"/>
      <c r="U2738" s="95"/>
      <c r="V2738" s="95"/>
      <c r="W2738" s="95"/>
      <c r="X2738" s="95"/>
      <c r="Y2738" s="95"/>
      <c r="Z2738" s="95"/>
      <c r="AA2738" s="95"/>
      <c r="AB2738" s="95"/>
      <c r="AC2738" s="95"/>
      <c r="AD2738" s="95"/>
      <c r="AE2738" s="95"/>
      <c r="AF2738" s="95"/>
      <c r="AG2738" s="95"/>
      <c r="AH2738" s="316"/>
    </row>
    <row r="2739" spans="4:34">
      <c r="D2739" s="95"/>
      <c r="E2739" s="198"/>
      <c r="F2739" s="95"/>
      <c r="G2739" s="95"/>
      <c r="H2739" s="95"/>
      <c r="I2739" s="95"/>
      <c r="J2739" s="95"/>
      <c r="K2739" s="95"/>
      <c r="L2739" s="95"/>
      <c r="M2739" s="95"/>
      <c r="N2739" s="95"/>
      <c r="O2739" s="95"/>
      <c r="P2739" s="95"/>
      <c r="Q2739" s="95"/>
      <c r="R2739" s="95"/>
      <c r="S2739" s="95"/>
      <c r="T2739" s="95"/>
      <c r="U2739" s="95"/>
      <c r="V2739" s="95"/>
      <c r="W2739" s="95"/>
      <c r="X2739" s="95"/>
      <c r="Y2739" s="95"/>
      <c r="Z2739" s="95"/>
      <c r="AA2739" s="95"/>
      <c r="AB2739" s="95"/>
      <c r="AC2739" s="95"/>
      <c r="AD2739" s="95"/>
      <c r="AE2739" s="95"/>
      <c r="AF2739" s="95"/>
      <c r="AG2739" s="95"/>
      <c r="AH2739" s="316"/>
    </row>
    <row r="2740" spans="4:34">
      <c r="D2740" s="95"/>
      <c r="E2740" s="198"/>
      <c r="F2740" s="95"/>
      <c r="G2740" s="95"/>
      <c r="H2740" s="95"/>
      <c r="I2740" s="95"/>
      <c r="J2740" s="95"/>
      <c r="K2740" s="95"/>
      <c r="L2740" s="95"/>
      <c r="M2740" s="95"/>
      <c r="N2740" s="95"/>
      <c r="O2740" s="95"/>
      <c r="P2740" s="95"/>
      <c r="Q2740" s="95"/>
      <c r="R2740" s="95"/>
      <c r="S2740" s="95"/>
      <c r="T2740" s="95"/>
      <c r="U2740" s="95"/>
      <c r="V2740" s="95"/>
      <c r="W2740" s="95"/>
      <c r="X2740" s="95"/>
      <c r="Y2740" s="95"/>
      <c r="Z2740" s="95"/>
      <c r="AA2740" s="95"/>
      <c r="AB2740" s="95"/>
      <c r="AC2740" s="95"/>
      <c r="AD2740" s="95"/>
      <c r="AE2740" s="95"/>
      <c r="AF2740" s="95"/>
      <c r="AG2740" s="95"/>
      <c r="AH2740" s="316"/>
    </row>
    <row r="2741" spans="4:34">
      <c r="D2741" s="95"/>
      <c r="E2741" s="198"/>
      <c r="F2741" s="95"/>
      <c r="G2741" s="95"/>
      <c r="H2741" s="95"/>
      <c r="I2741" s="95"/>
      <c r="J2741" s="95"/>
      <c r="K2741" s="95"/>
      <c r="L2741" s="95"/>
      <c r="M2741" s="95"/>
      <c r="N2741" s="95"/>
      <c r="O2741" s="95"/>
      <c r="P2741" s="95"/>
      <c r="Q2741" s="95"/>
      <c r="R2741" s="95"/>
      <c r="S2741" s="95"/>
      <c r="T2741" s="95"/>
      <c r="U2741" s="95"/>
      <c r="V2741" s="95"/>
      <c r="W2741" s="95"/>
      <c r="X2741" s="95"/>
      <c r="Y2741" s="95"/>
      <c r="Z2741" s="95"/>
      <c r="AA2741" s="95"/>
      <c r="AB2741" s="95"/>
      <c r="AC2741" s="95"/>
      <c r="AD2741" s="95"/>
      <c r="AE2741" s="95"/>
      <c r="AF2741" s="95"/>
      <c r="AG2741" s="95"/>
      <c r="AH2741" s="316"/>
    </row>
    <row r="2742" spans="4:34">
      <c r="D2742" s="95"/>
      <c r="E2742" s="198"/>
      <c r="F2742" s="95"/>
      <c r="G2742" s="95"/>
      <c r="H2742" s="95"/>
      <c r="I2742" s="95"/>
      <c r="J2742" s="95"/>
      <c r="K2742" s="95"/>
      <c r="L2742" s="95"/>
      <c r="M2742" s="95"/>
      <c r="N2742" s="95"/>
      <c r="O2742" s="95"/>
      <c r="P2742" s="95"/>
      <c r="Q2742" s="95"/>
      <c r="R2742" s="95"/>
      <c r="S2742" s="95"/>
      <c r="T2742" s="95"/>
      <c r="U2742" s="95"/>
      <c r="V2742" s="95"/>
      <c r="W2742" s="95"/>
      <c r="X2742" s="95"/>
      <c r="Y2742" s="95"/>
      <c r="Z2742" s="95"/>
      <c r="AA2742" s="95"/>
      <c r="AB2742" s="95"/>
      <c r="AC2742" s="95"/>
      <c r="AD2742" s="95"/>
      <c r="AE2742" s="95"/>
      <c r="AF2742" s="95"/>
      <c r="AG2742" s="95"/>
      <c r="AH2742" s="316"/>
    </row>
    <row r="2743" spans="4:34">
      <c r="D2743" s="95"/>
      <c r="E2743" s="198"/>
      <c r="F2743" s="95"/>
      <c r="G2743" s="95"/>
      <c r="H2743" s="95"/>
      <c r="I2743" s="95"/>
      <c r="J2743" s="95"/>
      <c r="K2743" s="95"/>
      <c r="L2743" s="95"/>
      <c r="M2743" s="95"/>
      <c r="N2743" s="95"/>
      <c r="O2743" s="95"/>
      <c r="P2743" s="95"/>
      <c r="Q2743" s="95"/>
      <c r="R2743" s="95"/>
      <c r="S2743" s="95"/>
      <c r="T2743" s="95"/>
      <c r="U2743" s="95"/>
      <c r="V2743" s="95"/>
      <c r="W2743" s="95"/>
      <c r="X2743" s="95"/>
      <c r="Y2743" s="95"/>
      <c r="Z2743" s="95"/>
      <c r="AA2743" s="95"/>
      <c r="AB2743" s="95"/>
      <c r="AC2743" s="95"/>
      <c r="AD2743" s="95"/>
      <c r="AE2743" s="95"/>
      <c r="AF2743" s="95"/>
      <c r="AG2743" s="95"/>
      <c r="AH2743" s="316"/>
    </row>
    <row r="2744" spans="4:34">
      <c r="D2744" s="95"/>
      <c r="E2744" s="198"/>
      <c r="F2744" s="95"/>
      <c r="G2744" s="95"/>
      <c r="H2744" s="95"/>
      <c r="I2744" s="95"/>
      <c r="J2744" s="95"/>
      <c r="K2744" s="95"/>
      <c r="L2744" s="95"/>
      <c r="M2744" s="95"/>
      <c r="N2744" s="95"/>
      <c r="O2744" s="95"/>
      <c r="P2744" s="95"/>
      <c r="Q2744" s="95"/>
      <c r="R2744" s="95"/>
      <c r="S2744" s="95"/>
      <c r="T2744" s="95"/>
      <c r="U2744" s="95"/>
      <c r="V2744" s="95"/>
      <c r="W2744" s="95"/>
      <c r="X2744" s="95"/>
      <c r="Y2744" s="95"/>
      <c r="Z2744" s="95"/>
      <c r="AA2744" s="95"/>
      <c r="AB2744" s="95"/>
      <c r="AC2744" s="95"/>
      <c r="AD2744" s="95"/>
      <c r="AE2744" s="95"/>
      <c r="AF2744" s="95"/>
      <c r="AG2744" s="95"/>
      <c r="AH2744" s="316"/>
    </row>
    <row r="2745" spans="4:34">
      <c r="D2745" s="95"/>
      <c r="E2745" s="198"/>
      <c r="F2745" s="95"/>
      <c r="G2745" s="95"/>
      <c r="H2745" s="95"/>
      <c r="I2745" s="95"/>
      <c r="J2745" s="95"/>
      <c r="K2745" s="95"/>
      <c r="L2745" s="95"/>
      <c r="M2745" s="95"/>
      <c r="N2745" s="95"/>
      <c r="O2745" s="95"/>
      <c r="P2745" s="95"/>
      <c r="Q2745" s="95"/>
      <c r="R2745" s="95"/>
      <c r="S2745" s="95"/>
      <c r="T2745" s="95"/>
      <c r="U2745" s="95"/>
      <c r="V2745" s="95"/>
      <c r="W2745" s="95"/>
      <c r="X2745" s="95"/>
      <c r="Y2745" s="95"/>
      <c r="Z2745" s="95"/>
      <c r="AA2745" s="95"/>
      <c r="AB2745" s="95"/>
      <c r="AC2745" s="95"/>
      <c r="AD2745" s="95"/>
      <c r="AE2745" s="95"/>
      <c r="AF2745" s="95"/>
      <c r="AG2745" s="95"/>
      <c r="AH2745" s="316"/>
    </row>
    <row r="2746" spans="4:34">
      <c r="D2746" s="95"/>
      <c r="E2746" s="198"/>
      <c r="F2746" s="95"/>
      <c r="G2746" s="95"/>
      <c r="H2746" s="95"/>
      <c r="I2746" s="95"/>
      <c r="J2746" s="95"/>
      <c r="K2746" s="95"/>
      <c r="L2746" s="95"/>
      <c r="M2746" s="95"/>
      <c r="N2746" s="95"/>
      <c r="O2746" s="95"/>
      <c r="P2746" s="95"/>
      <c r="Q2746" s="95"/>
      <c r="R2746" s="95"/>
      <c r="S2746" s="95"/>
      <c r="T2746" s="95"/>
      <c r="U2746" s="95"/>
      <c r="V2746" s="95"/>
      <c r="W2746" s="95"/>
      <c r="X2746" s="95"/>
      <c r="Y2746" s="95"/>
      <c r="Z2746" s="95"/>
      <c r="AA2746" s="95"/>
      <c r="AB2746" s="95"/>
      <c r="AC2746" s="95"/>
      <c r="AD2746" s="95"/>
      <c r="AE2746" s="95"/>
      <c r="AF2746" s="95"/>
      <c r="AG2746" s="95"/>
      <c r="AH2746" s="316"/>
    </row>
    <row r="2747" spans="4:34">
      <c r="D2747" s="95"/>
      <c r="E2747" s="198"/>
      <c r="F2747" s="95"/>
      <c r="G2747" s="95"/>
      <c r="H2747" s="95"/>
      <c r="I2747" s="95"/>
      <c r="J2747" s="95"/>
      <c r="K2747" s="95"/>
      <c r="L2747" s="95"/>
      <c r="M2747" s="95"/>
      <c r="N2747" s="95"/>
      <c r="O2747" s="95"/>
      <c r="P2747" s="95"/>
      <c r="Q2747" s="95"/>
      <c r="R2747" s="95"/>
      <c r="S2747" s="95"/>
      <c r="T2747" s="95"/>
      <c r="U2747" s="95"/>
      <c r="V2747" s="95"/>
      <c r="W2747" s="95"/>
      <c r="X2747" s="95"/>
      <c r="Y2747" s="95"/>
      <c r="Z2747" s="95"/>
      <c r="AA2747" s="95"/>
      <c r="AB2747" s="95"/>
      <c r="AC2747" s="95"/>
      <c r="AD2747" s="95"/>
      <c r="AE2747" s="95"/>
      <c r="AF2747" s="95"/>
      <c r="AG2747" s="95"/>
      <c r="AH2747" s="316"/>
    </row>
    <row r="2748" spans="4:34">
      <c r="D2748" s="95"/>
      <c r="E2748" s="198"/>
      <c r="F2748" s="95"/>
      <c r="G2748" s="95"/>
      <c r="H2748" s="95"/>
      <c r="I2748" s="95"/>
      <c r="J2748" s="95"/>
      <c r="K2748" s="95"/>
      <c r="L2748" s="95"/>
      <c r="M2748" s="95"/>
      <c r="N2748" s="95"/>
      <c r="O2748" s="95"/>
      <c r="P2748" s="95"/>
      <c r="Q2748" s="95"/>
      <c r="R2748" s="95"/>
      <c r="S2748" s="95"/>
      <c r="T2748" s="95"/>
      <c r="U2748" s="95"/>
      <c r="V2748" s="95"/>
      <c r="W2748" s="95"/>
      <c r="X2748" s="95"/>
      <c r="Y2748" s="95"/>
      <c r="Z2748" s="95"/>
      <c r="AA2748" s="95"/>
      <c r="AB2748" s="95"/>
      <c r="AC2748" s="95"/>
      <c r="AD2748" s="95"/>
      <c r="AE2748" s="95"/>
      <c r="AF2748" s="95"/>
      <c r="AG2748" s="95"/>
      <c r="AH2748" s="316"/>
    </row>
    <row r="2749" spans="4:34">
      <c r="D2749" s="95"/>
      <c r="E2749" s="198"/>
      <c r="F2749" s="95"/>
      <c r="G2749" s="95"/>
      <c r="H2749" s="95"/>
      <c r="I2749" s="95"/>
      <c r="J2749" s="95"/>
      <c r="K2749" s="95"/>
      <c r="L2749" s="95"/>
      <c r="M2749" s="95"/>
      <c r="N2749" s="95"/>
      <c r="O2749" s="95"/>
      <c r="P2749" s="95"/>
      <c r="Q2749" s="95"/>
      <c r="R2749" s="95"/>
      <c r="S2749" s="95"/>
      <c r="T2749" s="95"/>
      <c r="U2749" s="95"/>
      <c r="V2749" s="95"/>
      <c r="W2749" s="95"/>
      <c r="X2749" s="95"/>
      <c r="Y2749" s="95"/>
      <c r="Z2749" s="95"/>
      <c r="AA2749" s="95"/>
      <c r="AB2749" s="95"/>
      <c r="AC2749" s="95"/>
      <c r="AD2749" s="95"/>
      <c r="AE2749" s="95"/>
      <c r="AF2749" s="95"/>
      <c r="AG2749" s="95"/>
      <c r="AH2749" s="316"/>
    </row>
    <row r="2750" spans="4:34">
      <c r="D2750" s="95"/>
      <c r="E2750" s="198"/>
      <c r="F2750" s="95"/>
      <c r="G2750" s="95"/>
      <c r="H2750" s="95"/>
      <c r="I2750" s="95"/>
      <c r="J2750" s="95"/>
      <c r="K2750" s="95"/>
      <c r="L2750" s="95"/>
      <c r="M2750" s="95"/>
      <c r="N2750" s="95"/>
      <c r="O2750" s="95"/>
      <c r="P2750" s="95"/>
      <c r="Q2750" s="95"/>
      <c r="R2750" s="95"/>
      <c r="S2750" s="95"/>
      <c r="T2750" s="95"/>
      <c r="U2750" s="95"/>
      <c r="V2750" s="95"/>
      <c r="W2750" s="95"/>
      <c r="X2750" s="95"/>
      <c r="Y2750" s="95"/>
      <c r="Z2750" s="95"/>
      <c r="AA2750" s="95"/>
      <c r="AB2750" s="95"/>
      <c r="AC2750" s="95"/>
      <c r="AD2750" s="95"/>
      <c r="AE2750" s="95"/>
      <c r="AF2750" s="95"/>
      <c r="AG2750" s="95"/>
      <c r="AH2750" s="316"/>
    </row>
    <row r="2751" spans="4:34">
      <c r="D2751" s="95"/>
      <c r="E2751" s="198"/>
      <c r="F2751" s="95"/>
      <c r="G2751" s="95"/>
      <c r="H2751" s="95"/>
      <c r="I2751" s="95"/>
      <c r="J2751" s="95"/>
      <c r="K2751" s="95"/>
      <c r="L2751" s="95"/>
      <c r="M2751" s="95"/>
      <c r="N2751" s="95"/>
      <c r="O2751" s="95"/>
      <c r="P2751" s="95"/>
      <c r="Q2751" s="95"/>
      <c r="R2751" s="95"/>
      <c r="S2751" s="95"/>
      <c r="T2751" s="95"/>
      <c r="U2751" s="95"/>
      <c r="V2751" s="95"/>
      <c r="W2751" s="95"/>
      <c r="X2751" s="95"/>
      <c r="Y2751" s="95"/>
      <c r="Z2751" s="95"/>
      <c r="AA2751" s="95"/>
      <c r="AB2751" s="95"/>
      <c r="AC2751" s="95"/>
      <c r="AD2751" s="95"/>
      <c r="AE2751" s="95"/>
      <c r="AF2751" s="95"/>
      <c r="AG2751" s="95"/>
      <c r="AH2751" s="316"/>
    </row>
    <row r="2752" spans="4:34">
      <c r="D2752" s="95"/>
      <c r="E2752" s="198"/>
      <c r="F2752" s="95"/>
      <c r="G2752" s="95"/>
      <c r="H2752" s="95"/>
      <c r="I2752" s="95"/>
      <c r="J2752" s="95"/>
      <c r="K2752" s="95"/>
      <c r="L2752" s="95"/>
      <c r="M2752" s="95"/>
      <c r="N2752" s="95"/>
      <c r="O2752" s="95"/>
      <c r="P2752" s="95"/>
      <c r="Q2752" s="95"/>
      <c r="R2752" s="95"/>
      <c r="S2752" s="95"/>
      <c r="T2752" s="95"/>
      <c r="U2752" s="95"/>
      <c r="V2752" s="95"/>
      <c r="W2752" s="95"/>
      <c r="X2752" s="95"/>
      <c r="Y2752" s="95"/>
      <c r="Z2752" s="95"/>
      <c r="AA2752" s="95"/>
      <c r="AB2752" s="95"/>
      <c r="AC2752" s="95"/>
      <c r="AD2752" s="95"/>
      <c r="AE2752" s="95"/>
      <c r="AF2752" s="95"/>
      <c r="AG2752" s="95"/>
      <c r="AH2752" s="316"/>
    </row>
    <row r="2753" spans="4:34">
      <c r="D2753" s="95"/>
      <c r="E2753" s="198"/>
      <c r="F2753" s="95"/>
      <c r="G2753" s="95"/>
      <c r="H2753" s="95"/>
      <c r="I2753" s="95"/>
      <c r="J2753" s="95"/>
      <c r="K2753" s="95"/>
      <c r="L2753" s="95"/>
      <c r="M2753" s="95"/>
      <c r="N2753" s="95"/>
      <c r="O2753" s="95"/>
      <c r="P2753" s="95"/>
      <c r="Q2753" s="95"/>
      <c r="R2753" s="95"/>
      <c r="S2753" s="95"/>
      <c r="T2753" s="95"/>
      <c r="U2753" s="95"/>
      <c r="V2753" s="95"/>
      <c r="W2753" s="95"/>
      <c r="X2753" s="95"/>
      <c r="Y2753" s="95"/>
      <c r="Z2753" s="95"/>
      <c r="AA2753" s="95"/>
      <c r="AB2753" s="95"/>
      <c r="AC2753" s="95"/>
      <c r="AD2753" s="95"/>
      <c r="AE2753" s="95"/>
      <c r="AF2753" s="95"/>
      <c r="AG2753" s="95"/>
      <c r="AH2753" s="316"/>
    </row>
    <row r="2754" spans="4:34">
      <c r="D2754" s="95"/>
      <c r="E2754" s="198"/>
      <c r="F2754" s="95"/>
      <c r="G2754" s="95"/>
      <c r="H2754" s="95"/>
      <c r="I2754" s="95"/>
      <c r="J2754" s="95"/>
      <c r="K2754" s="95"/>
      <c r="L2754" s="95"/>
      <c r="M2754" s="95"/>
      <c r="N2754" s="95"/>
      <c r="O2754" s="95"/>
      <c r="P2754" s="95"/>
      <c r="Q2754" s="95"/>
      <c r="R2754" s="95"/>
      <c r="S2754" s="95"/>
      <c r="T2754" s="95"/>
      <c r="U2754" s="95"/>
      <c r="V2754" s="95"/>
      <c r="W2754" s="95"/>
      <c r="X2754" s="95"/>
      <c r="Y2754" s="95"/>
      <c r="Z2754" s="95"/>
      <c r="AA2754" s="95"/>
      <c r="AB2754" s="95"/>
      <c r="AC2754" s="95"/>
      <c r="AD2754" s="95"/>
      <c r="AE2754" s="95"/>
      <c r="AF2754" s="95"/>
      <c r="AG2754" s="95"/>
      <c r="AH2754" s="316"/>
    </row>
    <row r="2755" spans="4:34">
      <c r="D2755" s="95"/>
      <c r="E2755" s="198"/>
      <c r="F2755" s="95"/>
      <c r="G2755" s="95"/>
      <c r="H2755" s="95"/>
      <c r="I2755" s="95"/>
      <c r="J2755" s="95"/>
      <c r="K2755" s="95"/>
      <c r="L2755" s="95"/>
      <c r="M2755" s="95"/>
      <c r="N2755" s="95"/>
      <c r="O2755" s="95"/>
      <c r="P2755" s="95"/>
      <c r="Q2755" s="95"/>
      <c r="R2755" s="95"/>
      <c r="S2755" s="95"/>
      <c r="T2755" s="95"/>
      <c r="U2755" s="95"/>
      <c r="V2755" s="95"/>
      <c r="W2755" s="95"/>
      <c r="X2755" s="95"/>
      <c r="Y2755" s="95"/>
      <c r="Z2755" s="95"/>
      <c r="AA2755" s="95"/>
      <c r="AB2755" s="95"/>
      <c r="AC2755" s="95"/>
      <c r="AD2755" s="95"/>
      <c r="AE2755" s="95"/>
      <c r="AF2755" s="95"/>
      <c r="AG2755" s="95"/>
      <c r="AH2755" s="316"/>
    </row>
    <row r="2756" spans="4:34">
      <c r="D2756" s="95"/>
      <c r="E2756" s="198"/>
      <c r="F2756" s="95"/>
      <c r="G2756" s="95"/>
      <c r="H2756" s="95"/>
      <c r="I2756" s="95"/>
      <c r="J2756" s="95"/>
      <c r="K2756" s="95"/>
      <c r="L2756" s="95"/>
      <c r="M2756" s="95"/>
      <c r="N2756" s="95"/>
      <c r="O2756" s="95"/>
      <c r="P2756" s="95"/>
      <c r="Q2756" s="95"/>
      <c r="R2756" s="95"/>
      <c r="S2756" s="95"/>
      <c r="T2756" s="95"/>
      <c r="U2756" s="95"/>
      <c r="V2756" s="95"/>
      <c r="W2756" s="95"/>
      <c r="X2756" s="95"/>
      <c r="Y2756" s="95"/>
      <c r="Z2756" s="95"/>
      <c r="AA2756" s="95"/>
      <c r="AB2756" s="95"/>
      <c r="AC2756" s="95"/>
      <c r="AD2756" s="95"/>
      <c r="AE2756" s="95"/>
      <c r="AF2756" s="95"/>
      <c r="AG2756" s="95"/>
      <c r="AH2756" s="316"/>
    </row>
    <row r="2757" spans="4:34">
      <c r="D2757" s="95"/>
      <c r="E2757" s="198"/>
      <c r="F2757" s="95"/>
      <c r="G2757" s="95"/>
      <c r="H2757" s="95"/>
      <c r="I2757" s="95"/>
      <c r="J2757" s="95"/>
      <c r="K2757" s="95"/>
      <c r="L2757" s="95"/>
      <c r="M2757" s="95"/>
      <c r="N2757" s="95"/>
      <c r="O2757" s="95"/>
      <c r="P2757" s="95"/>
      <c r="Q2757" s="95"/>
      <c r="R2757" s="95"/>
      <c r="S2757" s="95"/>
      <c r="T2757" s="95"/>
      <c r="U2757" s="95"/>
      <c r="V2757" s="95"/>
      <c r="W2757" s="95"/>
      <c r="X2757" s="95"/>
      <c r="Y2757" s="95"/>
      <c r="Z2757" s="95"/>
      <c r="AA2757" s="95"/>
      <c r="AB2757" s="95"/>
      <c r="AC2757" s="95"/>
      <c r="AD2757" s="95"/>
      <c r="AE2757" s="95"/>
      <c r="AF2757" s="95"/>
      <c r="AG2757" s="95"/>
      <c r="AH2757" s="316"/>
    </row>
    <row r="2758" spans="4:34">
      <c r="D2758" s="95"/>
      <c r="E2758" s="198"/>
      <c r="F2758" s="95"/>
      <c r="G2758" s="95"/>
      <c r="H2758" s="95"/>
      <c r="I2758" s="95"/>
      <c r="J2758" s="95"/>
      <c r="K2758" s="95"/>
      <c r="L2758" s="95"/>
      <c r="M2758" s="95"/>
      <c r="N2758" s="95"/>
      <c r="O2758" s="95"/>
      <c r="P2758" s="95"/>
      <c r="Q2758" s="95"/>
      <c r="R2758" s="95"/>
      <c r="S2758" s="95"/>
      <c r="T2758" s="95"/>
      <c r="U2758" s="95"/>
      <c r="V2758" s="95"/>
      <c r="W2758" s="95"/>
      <c r="X2758" s="95"/>
      <c r="Y2758" s="95"/>
      <c r="Z2758" s="95"/>
      <c r="AA2758" s="95"/>
      <c r="AB2758" s="95"/>
      <c r="AC2758" s="95"/>
      <c r="AD2758" s="95"/>
      <c r="AE2758" s="95"/>
      <c r="AF2758" s="95"/>
      <c r="AG2758" s="95"/>
      <c r="AH2758" s="316"/>
    </row>
    <row r="2759" spans="4:34">
      <c r="D2759" s="95"/>
      <c r="E2759" s="198"/>
      <c r="F2759" s="95"/>
      <c r="G2759" s="95"/>
      <c r="H2759" s="95"/>
      <c r="I2759" s="95"/>
      <c r="J2759" s="95"/>
      <c r="K2759" s="95"/>
      <c r="L2759" s="95"/>
      <c r="M2759" s="95"/>
      <c r="N2759" s="95"/>
      <c r="O2759" s="95"/>
      <c r="P2759" s="95"/>
      <c r="Q2759" s="95"/>
      <c r="R2759" s="95"/>
      <c r="S2759" s="95"/>
      <c r="T2759" s="95"/>
      <c r="U2759" s="95"/>
      <c r="V2759" s="95"/>
      <c r="W2759" s="95"/>
      <c r="X2759" s="95"/>
      <c r="Y2759" s="95"/>
      <c r="Z2759" s="95"/>
      <c r="AA2759" s="95"/>
      <c r="AB2759" s="95"/>
      <c r="AC2759" s="95"/>
      <c r="AD2759" s="95"/>
      <c r="AE2759" s="95"/>
      <c r="AF2759" s="95"/>
      <c r="AG2759" s="95"/>
      <c r="AH2759" s="316"/>
    </row>
    <row r="2760" spans="4:34">
      <c r="D2760" s="95"/>
      <c r="E2760" s="198"/>
      <c r="F2760" s="95"/>
      <c r="G2760" s="95"/>
      <c r="H2760" s="95"/>
      <c r="I2760" s="95"/>
      <c r="J2760" s="95"/>
      <c r="K2760" s="95"/>
      <c r="L2760" s="95"/>
      <c r="M2760" s="95"/>
      <c r="N2760" s="95"/>
      <c r="O2760" s="95"/>
      <c r="P2760" s="95"/>
      <c r="Q2760" s="95"/>
      <c r="R2760" s="95"/>
      <c r="S2760" s="95"/>
      <c r="T2760" s="95"/>
      <c r="U2760" s="95"/>
      <c r="V2760" s="95"/>
      <c r="W2760" s="95"/>
      <c r="X2760" s="95"/>
      <c r="Y2760" s="95"/>
      <c r="Z2760" s="95"/>
      <c r="AA2760" s="95"/>
      <c r="AB2760" s="95"/>
      <c r="AC2760" s="95"/>
      <c r="AD2760" s="95"/>
      <c r="AE2760" s="95"/>
      <c r="AF2760" s="95"/>
      <c r="AG2760" s="95"/>
      <c r="AH2760" s="316"/>
    </row>
    <row r="2761" spans="4:34">
      <c r="D2761" s="95"/>
      <c r="E2761" s="198"/>
      <c r="F2761" s="95"/>
      <c r="G2761" s="95"/>
      <c r="H2761" s="95"/>
      <c r="I2761" s="95"/>
      <c r="J2761" s="95"/>
      <c r="K2761" s="95"/>
      <c r="L2761" s="95"/>
      <c r="M2761" s="95"/>
      <c r="N2761" s="95"/>
      <c r="O2761" s="95"/>
      <c r="P2761" s="95"/>
      <c r="Q2761" s="95"/>
      <c r="R2761" s="95"/>
      <c r="S2761" s="95"/>
      <c r="T2761" s="95"/>
      <c r="U2761" s="95"/>
      <c r="V2761" s="95"/>
      <c r="W2761" s="95"/>
      <c r="X2761" s="95"/>
      <c r="Y2761" s="95"/>
      <c r="Z2761" s="95"/>
      <c r="AA2761" s="95"/>
      <c r="AB2761" s="95"/>
      <c r="AC2761" s="95"/>
      <c r="AD2761" s="95"/>
      <c r="AE2761" s="95"/>
      <c r="AF2761" s="95"/>
      <c r="AG2761" s="95"/>
      <c r="AH2761" s="316"/>
    </row>
    <row r="2762" spans="4:34">
      <c r="D2762" s="95"/>
      <c r="E2762" s="198"/>
      <c r="F2762" s="95"/>
      <c r="G2762" s="95"/>
      <c r="H2762" s="95"/>
      <c r="I2762" s="95"/>
      <c r="J2762" s="95"/>
      <c r="K2762" s="95"/>
      <c r="L2762" s="95"/>
      <c r="M2762" s="95"/>
      <c r="N2762" s="95"/>
      <c r="O2762" s="95"/>
      <c r="P2762" s="95"/>
      <c r="Q2762" s="95"/>
      <c r="R2762" s="95"/>
      <c r="S2762" s="95"/>
      <c r="T2762" s="95"/>
      <c r="U2762" s="95"/>
      <c r="V2762" s="95"/>
      <c r="W2762" s="95"/>
      <c r="X2762" s="95"/>
      <c r="Y2762" s="95"/>
      <c r="Z2762" s="95"/>
      <c r="AA2762" s="95"/>
      <c r="AB2762" s="95"/>
      <c r="AC2762" s="95"/>
      <c r="AD2762" s="95"/>
      <c r="AE2762" s="95"/>
      <c r="AF2762" s="95"/>
      <c r="AG2762" s="95"/>
      <c r="AH2762" s="316"/>
    </row>
    <row r="2763" spans="4:34">
      <c r="D2763" s="95"/>
      <c r="E2763" s="198"/>
      <c r="F2763" s="95"/>
      <c r="G2763" s="95"/>
      <c r="H2763" s="95"/>
      <c r="I2763" s="95"/>
      <c r="J2763" s="95"/>
      <c r="K2763" s="95"/>
      <c r="L2763" s="95"/>
      <c r="M2763" s="95"/>
      <c r="N2763" s="95"/>
      <c r="O2763" s="95"/>
      <c r="P2763" s="95"/>
      <c r="Q2763" s="95"/>
      <c r="R2763" s="95"/>
      <c r="S2763" s="95"/>
      <c r="T2763" s="95"/>
      <c r="U2763" s="95"/>
      <c r="V2763" s="95"/>
      <c r="W2763" s="95"/>
      <c r="X2763" s="95"/>
      <c r="Y2763" s="95"/>
      <c r="Z2763" s="95"/>
      <c r="AA2763" s="95"/>
      <c r="AB2763" s="95"/>
      <c r="AC2763" s="95"/>
      <c r="AD2763" s="95"/>
      <c r="AE2763" s="95"/>
      <c r="AF2763" s="95"/>
      <c r="AG2763" s="95"/>
      <c r="AH2763" s="316"/>
    </row>
    <row r="2764" spans="4:34">
      <c r="D2764" s="95"/>
      <c r="E2764" s="198"/>
      <c r="F2764" s="95"/>
      <c r="G2764" s="95"/>
      <c r="H2764" s="95"/>
      <c r="I2764" s="95"/>
      <c r="J2764" s="95"/>
      <c r="K2764" s="95"/>
      <c r="L2764" s="95"/>
      <c r="M2764" s="95"/>
      <c r="N2764" s="95"/>
      <c r="O2764" s="95"/>
      <c r="P2764" s="95"/>
      <c r="Q2764" s="95"/>
      <c r="R2764" s="95"/>
      <c r="S2764" s="95"/>
      <c r="T2764" s="95"/>
      <c r="U2764" s="95"/>
      <c r="V2764" s="95"/>
      <c r="W2764" s="95"/>
      <c r="X2764" s="95"/>
      <c r="Y2764" s="95"/>
      <c r="Z2764" s="95"/>
      <c r="AA2764" s="95"/>
      <c r="AB2764" s="95"/>
      <c r="AC2764" s="95"/>
      <c r="AD2764" s="95"/>
      <c r="AE2764" s="95"/>
      <c r="AF2764" s="95"/>
      <c r="AG2764" s="95"/>
      <c r="AH2764" s="316"/>
    </row>
    <row r="2765" spans="4:34">
      <c r="D2765" s="95"/>
      <c r="E2765" s="198"/>
      <c r="F2765" s="95"/>
      <c r="G2765" s="95"/>
      <c r="H2765" s="95"/>
      <c r="I2765" s="95"/>
      <c r="J2765" s="95"/>
      <c r="K2765" s="95"/>
      <c r="L2765" s="95"/>
      <c r="M2765" s="95"/>
      <c r="N2765" s="95"/>
      <c r="O2765" s="95"/>
      <c r="P2765" s="95"/>
      <c r="Q2765" s="95"/>
      <c r="R2765" s="95"/>
      <c r="S2765" s="95"/>
      <c r="T2765" s="95"/>
      <c r="U2765" s="95"/>
      <c r="V2765" s="95"/>
      <c r="W2765" s="95"/>
      <c r="X2765" s="95"/>
      <c r="Y2765" s="95"/>
      <c r="Z2765" s="95"/>
      <c r="AA2765" s="95"/>
      <c r="AB2765" s="95"/>
      <c r="AC2765" s="95"/>
      <c r="AD2765" s="95"/>
      <c r="AE2765" s="95"/>
      <c r="AF2765" s="95"/>
      <c r="AG2765" s="95"/>
      <c r="AH2765" s="316"/>
    </row>
    <row r="2766" spans="4:34">
      <c r="D2766" s="95"/>
      <c r="E2766" s="198"/>
      <c r="F2766" s="95"/>
      <c r="G2766" s="95"/>
      <c r="H2766" s="95"/>
      <c r="I2766" s="95"/>
      <c r="J2766" s="95"/>
      <c r="K2766" s="95"/>
      <c r="L2766" s="95"/>
      <c r="M2766" s="95"/>
      <c r="N2766" s="95"/>
      <c r="O2766" s="95"/>
      <c r="P2766" s="95"/>
      <c r="Q2766" s="95"/>
      <c r="R2766" s="95"/>
      <c r="S2766" s="95"/>
      <c r="T2766" s="95"/>
      <c r="U2766" s="95"/>
      <c r="V2766" s="95"/>
      <c r="W2766" s="95"/>
      <c r="X2766" s="95"/>
      <c r="Y2766" s="95"/>
      <c r="Z2766" s="95"/>
      <c r="AA2766" s="95"/>
      <c r="AB2766" s="95"/>
      <c r="AC2766" s="95"/>
      <c r="AD2766" s="95"/>
      <c r="AE2766" s="95"/>
      <c r="AF2766" s="95"/>
      <c r="AG2766" s="95"/>
      <c r="AH2766" s="316"/>
    </row>
    <row r="2767" spans="4:34">
      <c r="D2767" s="95"/>
      <c r="E2767" s="198"/>
      <c r="F2767" s="95"/>
      <c r="G2767" s="95"/>
      <c r="H2767" s="95"/>
      <c r="I2767" s="95"/>
      <c r="J2767" s="95"/>
      <c r="K2767" s="95"/>
      <c r="L2767" s="95"/>
      <c r="M2767" s="95"/>
      <c r="N2767" s="95"/>
      <c r="O2767" s="95"/>
      <c r="P2767" s="95"/>
      <c r="Q2767" s="95"/>
      <c r="R2767" s="95"/>
      <c r="S2767" s="95"/>
      <c r="T2767" s="95"/>
      <c r="U2767" s="95"/>
      <c r="V2767" s="95"/>
      <c r="W2767" s="95"/>
      <c r="X2767" s="95"/>
      <c r="Y2767" s="95"/>
      <c r="Z2767" s="95"/>
      <c r="AA2767" s="95"/>
      <c r="AB2767" s="95"/>
      <c r="AC2767" s="95"/>
      <c r="AD2767" s="95"/>
      <c r="AE2767" s="95"/>
      <c r="AF2767" s="95"/>
      <c r="AG2767" s="95"/>
      <c r="AH2767" s="316"/>
    </row>
    <row r="2768" spans="4:34">
      <c r="D2768" s="95"/>
      <c r="E2768" s="198"/>
      <c r="F2768" s="95"/>
      <c r="G2768" s="95"/>
      <c r="H2768" s="95"/>
      <c r="I2768" s="95"/>
      <c r="J2768" s="95"/>
      <c r="K2768" s="95"/>
      <c r="L2768" s="95"/>
      <c r="M2768" s="95"/>
      <c r="N2768" s="95"/>
      <c r="O2768" s="95"/>
      <c r="P2768" s="95"/>
      <c r="Q2768" s="95"/>
      <c r="R2768" s="95"/>
      <c r="S2768" s="95"/>
      <c r="T2768" s="95"/>
      <c r="U2768" s="95"/>
      <c r="V2768" s="95"/>
      <c r="W2768" s="95"/>
      <c r="X2768" s="95"/>
      <c r="Y2768" s="95"/>
      <c r="Z2768" s="95"/>
      <c r="AA2768" s="95"/>
      <c r="AB2768" s="95"/>
      <c r="AC2768" s="95"/>
      <c r="AD2768" s="95"/>
      <c r="AE2768" s="95"/>
      <c r="AF2768" s="95"/>
      <c r="AG2768" s="95"/>
      <c r="AH2768" s="316"/>
    </row>
    <row r="2769" spans="4:34">
      <c r="D2769" s="95"/>
      <c r="E2769" s="198"/>
      <c r="F2769" s="95"/>
      <c r="G2769" s="95"/>
      <c r="H2769" s="95"/>
      <c r="I2769" s="95"/>
      <c r="J2769" s="95"/>
      <c r="K2769" s="95"/>
      <c r="L2769" s="95"/>
      <c r="M2769" s="95"/>
      <c r="N2769" s="95"/>
      <c r="O2769" s="95"/>
      <c r="P2769" s="95"/>
      <c r="Q2769" s="95"/>
      <c r="R2769" s="95"/>
      <c r="S2769" s="95"/>
      <c r="T2769" s="95"/>
      <c r="U2769" s="95"/>
      <c r="V2769" s="95"/>
      <c r="W2769" s="95"/>
      <c r="X2769" s="95"/>
      <c r="Y2769" s="95"/>
      <c r="Z2769" s="95"/>
      <c r="AA2769" s="95"/>
      <c r="AB2769" s="95"/>
      <c r="AC2769" s="95"/>
      <c r="AD2769" s="95"/>
      <c r="AE2769" s="95"/>
      <c r="AF2769" s="95"/>
      <c r="AG2769" s="95"/>
      <c r="AH2769" s="316"/>
    </row>
    <row r="2770" spans="4:34">
      <c r="D2770" s="95"/>
      <c r="E2770" s="198"/>
      <c r="F2770" s="95"/>
      <c r="G2770" s="95"/>
      <c r="H2770" s="95"/>
      <c r="I2770" s="95"/>
      <c r="J2770" s="95"/>
      <c r="K2770" s="95"/>
      <c r="L2770" s="95"/>
      <c r="M2770" s="95"/>
      <c r="N2770" s="95"/>
      <c r="O2770" s="95"/>
      <c r="P2770" s="95"/>
      <c r="Q2770" s="95"/>
      <c r="R2770" s="95"/>
      <c r="S2770" s="95"/>
      <c r="T2770" s="95"/>
      <c r="U2770" s="95"/>
      <c r="V2770" s="95"/>
      <c r="W2770" s="95"/>
      <c r="X2770" s="95"/>
      <c r="Y2770" s="95"/>
      <c r="Z2770" s="95"/>
      <c r="AA2770" s="95"/>
      <c r="AB2770" s="95"/>
      <c r="AC2770" s="95"/>
      <c r="AD2770" s="95"/>
      <c r="AE2770" s="95"/>
      <c r="AF2770" s="95"/>
      <c r="AG2770" s="95"/>
      <c r="AH2770" s="316"/>
    </row>
    <row r="2771" spans="4:34">
      <c r="D2771" s="95"/>
      <c r="E2771" s="198"/>
      <c r="F2771" s="95"/>
      <c r="G2771" s="95"/>
      <c r="H2771" s="95"/>
      <c r="I2771" s="95"/>
      <c r="J2771" s="95"/>
      <c r="K2771" s="95"/>
      <c r="L2771" s="95"/>
      <c r="M2771" s="95"/>
      <c r="N2771" s="95"/>
      <c r="O2771" s="95"/>
      <c r="P2771" s="95"/>
      <c r="Q2771" s="95"/>
      <c r="R2771" s="95"/>
      <c r="S2771" s="95"/>
      <c r="T2771" s="95"/>
      <c r="U2771" s="95"/>
      <c r="V2771" s="95"/>
      <c r="W2771" s="95"/>
      <c r="X2771" s="95"/>
      <c r="Y2771" s="95"/>
      <c r="Z2771" s="95"/>
      <c r="AA2771" s="95"/>
      <c r="AB2771" s="95"/>
      <c r="AC2771" s="95"/>
      <c r="AD2771" s="95"/>
      <c r="AE2771" s="95"/>
      <c r="AF2771" s="95"/>
      <c r="AG2771" s="95"/>
      <c r="AH2771" s="316"/>
    </row>
    <row r="2772" spans="4:34">
      <c r="D2772" s="95"/>
      <c r="E2772" s="198"/>
      <c r="F2772" s="95"/>
      <c r="G2772" s="95"/>
      <c r="H2772" s="95"/>
      <c r="I2772" s="95"/>
      <c r="J2772" s="95"/>
      <c r="K2772" s="95"/>
      <c r="L2772" s="95"/>
      <c r="M2772" s="95"/>
      <c r="N2772" s="95"/>
      <c r="O2772" s="95"/>
      <c r="P2772" s="95"/>
      <c r="Q2772" s="95"/>
      <c r="R2772" s="95"/>
      <c r="S2772" s="95"/>
      <c r="T2772" s="95"/>
      <c r="U2772" s="95"/>
      <c r="V2772" s="95"/>
      <c r="W2772" s="95"/>
      <c r="X2772" s="95"/>
      <c r="Y2772" s="95"/>
      <c r="Z2772" s="95"/>
      <c r="AA2772" s="95"/>
      <c r="AB2772" s="95"/>
      <c r="AC2772" s="95"/>
      <c r="AD2772" s="95"/>
      <c r="AE2772" s="95"/>
      <c r="AF2772" s="95"/>
      <c r="AG2772" s="95"/>
      <c r="AH2772" s="316"/>
    </row>
    <row r="2773" spans="4:34">
      <c r="D2773" s="95"/>
      <c r="E2773" s="198"/>
      <c r="F2773" s="95"/>
      <c r="G2773" s="95"/>
      <c r="H2773" s="95"/>
      <c r="I2773" s="95"/>
      <c r="J2773" s="95"/>
      <c r="K2773" s="95"/>
      <c r="L2773" s="95"/>
      <c r="M2773" s="95"/>
      <c r="N2773" s="95"/>
      <c r="O2773" s="95"/>
      <c r="P2773" s="95"/>
      <c r="Q2773" s="95"/>
      <c r="R2773" s="95"/>
      <c r="S2773" s="95"/>
      <c r="T2773" s="95"/>
      <c r="U2773" s="95"/>
      <c r="V2773" s="95"/>
      <c r="W2773" s="95"/>
      <c r="X2773" s="95"/>
      <c r="Y2773" s="95"/>
      <c r="Z2773" s="95"/>
      <c r="AA2773" s="95"/>
      <c r="AB2773" s="95"/>
      <c r="AC2773" s="95"/>
      <c r="AD2773" s="95"/>
      <c r="AE2773" s="95"/>
      <c r="AF2773" s="95"/>
      <c r="AG2773" s="95"/>
      <c r="AH2773" s="316"/>
    </row>
    <row r="2774" spans="4:34">
      <c r="D2774" s="95"/>
      <c r="E2774" s="198"/>
      <c r="F2774" s="95"/>
      <c r="G2774" s="95"/>
      <c r="H2774" s="95"/>
      <c r="I2774" s="95"/>
      <c r="J2774" s="95"/>
      <c r="K2774" s="95"/>
      <c r="L2774" s="95"/>
      <c r="M2774" s="95"/>
      <c r="N2774" s="95"/>
      <c r="O2774" s="95"/>
      <c r="P2774" s="95"/>
      <c r="Q2774" s="95"/>
      <c r="R2774" s="95"/>
      <c r="S2774" s="95"/>
      <c r="T2774" s="95"/>
      <c r="U2774" s="95"/>
      <c r="V2774" s="95"/>
      <c r="W2774" s="95"/>
      <c r="X2774" s="95"/>
      <c r="Y2774" s="95"/>
      <c r="Z2774" s="95"/>
      <c r="AA2774" s="95"/>
      <c r="AB2774" s="95"/>
      <c r="AC2774" s="95"/>
      <c r="AD2774" s="95"/>
      <c r="AE2774" s="95"/>
      <c r="AF2774" s="95"/>
      <c r="AG2774" s="95"/>
      <c r="AH2774" s="316"/>
    </row>
    <row r="2775" spans="4:34">
      <c r="D2775" s="95"/>
      <c r="E2775" s="198"/>
      <c r="F2775" s="95"/>
      <c r="G2775" s="95"/>
      <c r="H2775" s="95"/>
      <c r="I2775" s="95"/>
      <c r="J2775" s="95"/>
      <c r="K2775" s="95"/>
      <c r="L2775" s="95"/>
      <c r="M2775" s="95"/>
      <c r="N2775" s="95"/>
      <c r="O2775" s="95"/>
      <c r="P2775" s="95"/>
      <c r="Q2775" s="95"/>
      <c r="R2775" s="95"/>
      <c r="S2775" s="95"/>
      <c r="T2775" s="95"/>
      <c r="U2775" s="95"/>
      <c r="V2775" s="95"/>
      <c r="W2775" s="95"/>
      <c r="X2775" s="95"/>
      <c r="Y2775" s="95"/>
      <c r="Z2775" s="95"/>
      <c r="AA2775" s="95"/>
      <c r="AB2775" s="95"/>
      <c r="AC2775" s="95"/>
      <c r="AD2775" s="95"/>
      <c r="AE2775" s="95"/>
      <c r="AF2775" s="95"/>
      <c r="AG2775" s="95"/>
      <c r="AH2775" s="316"/>
    </row>
    <row r="2776" spans="4:34">
      <c r="D2776" s="95"/>
      <c r="E2776" s="198"/>
      <c r="F2776" s="95"/>
      <c r="G2776" s="95"/>
      <c r="H2776" s="95"/>
      <c r="I2776" s="95"/>
      <c r="J2776" s="95"/>
      <c r="K2776" s="95"/>
      <c r="L2776" s="95"/>
      <c r="M2776" s="95"/>
      <c r="N2776" s="95"/>
      <c r="O2776" s="95"/>
      <c r="P2776" s="95"/>
      <c r="Q2776" s="95"/>
      <c r="R2776" s="95"/>
      <c r="S2776" s="95"/>
      <c r="T2776" s="95"/>
      <c r="U2776" s="95"/>
      <c r="V2776" s="95"/>
      <c r="W2776" s="95"/>
      <c r="X2776" s="95"/>
      <c r="Y2776" s="95"/>
      <c r="Z2776" s="95"/>
      <c r="AA2776" s="95"/>
      <c r="AB2776" s="95"/>
      <c r="AC2776" s="95"/>
      <c r="AD2776" s="95"/>
      <c r="AE2776" s="95"/>
      <c r="AF2776" s="95"/>
      <c r="AG2776" s="95"/>
      <c r="AH2776" s="316"/>
    </row>
    <row r="2777" spans="4:34">
      <c r="D2777" s="95"/>
      <c r="E2777" s="198"/>
      <c r="F2777" s="95"/>
      <c r="G2777" s="95"/>
      <c r="H2777" s="95"/>
      <c r="I2777" s="95"/>
      <c r="J2777" s="95"/>
      <c r="K2777" s="95"/>
      <c r="L2777" s="95"/>
      <c r="M2777" s="95"/>
      <c r="N2777" s="95"/>
      <c r="O2777" s="95"/>
      <c r="P2777" s="95"/>
      <c r="Q2777" s="95"/>
      <c r="R2777" s="95"/>
      <c r="S2777" s="95"/>
      <c r="T2777" s="95"/>
      <c r="U2777" s="95"/>
      <c r="V2777" s="95"/>
      <c r="W2777" s="95"/>
      <c r="X2777" s="95"/>
      <c r="Y2777" s="95"/>
      <c r="Z2777" s="95"/>
      <c r="AA2777" s="95"/>
      <c r="AB2777" s="95"/>
      <c r="AC2777" s="95"/>
      <c r="AD2777" s="95"/>
      <c r="AE2777" s="95"/>
      <c r="AF2777" s="95"/>
      <c r="AG2777" s="95"/>
      <c r="AH2777" s="316"/>
    </row>
    <row r="2778" spans="4:34">
      <c r="D2778" s="95"/>
      <c r="E2778" s="198"/>
      <c r="F2778" s="95"/>
      <c r="G2778" s="95"/>
      <c r="H2778" s="95"/>
      <c r="I2778" s="95"/>
      <c r="J2778" s="95"/>
      <c r="K2778" s="95"/>
      <c r="L2778" s="95"/>
      <c r="M2778" s="95"/>
      <c r="N2778" s="95"/>
      <c r="O2778" s="95"/>
      <c r="P2778" s="95"/>
      <c r="Q2778" s="95"/>
      <c r="R2778" s="95"/>
      <c r="S2778" s="95"/>
      <c r="T2778" s="95"/>
      <c r="U2778" s="95"/>
      <c r="V2778" s="95"/>
      <c r="W2778" s="95"/>
      <c r="X2778" s="95"/>
      <c r="Y2778" s="95"/>
      <c r="Z2778" s="95"/>
      <c r="AA2778" s="95"/>
      <c r="AB2778" s="95"/>
      <c r="AC2778" s="95"/>
      <c r="AD2778" s="95"/>
      <c r="AE2778" s="95"/>
      <c r="AF2778" s="95"/>
      <c r="AG2778" s="95"/>
      <c r="AH2778" s="316"/>
    </row>
    <row r="2779" spans="4:34">
      <c r="D2779" s="95"/>
      <c r="E2779" s="198"/>
      <c r="F2779" s="95"/>
      <c r="G2779" s="95"/>
      <c r="H2779" s="95"/>
      <c r="I2779" s="95"/>
      <c r="J2779" s="95"/>
      <c r="K2779" s="95"/>
      <c r="L2779" s="95"/>
      <c r="M2779" s="95"/>
      <c r="N2779" s="95"/>
      <c r="O2779" s="95"/>
      <c r="P2779" s="95"/>
      <c r="Q2779" s="95"/>
      <c r="R2779" s="95"/>
      <c r="S2779" s="95"/>
      <c r="T2779" s="95"/>
      <c r="U2779" s="95"/>
      <c r="V2779" s="95"/>
      <c r="W2779" s="95"/>
      <c r="X2779" s="95"/>
      <c r="Y2779" s="95"/>
      <c r="Z2779" s="95"/>
      <c r="AA2779" s="95"/>
      <c r="AB2779" s="95"/>
      <c r="AC2779" s="95"/>
      <c r="AD2779" s="95"/>
      <c r="AE2779" s="95"/>
      <c r="AF2779" s="95"/>
      <c r="AG2779" s="95"/>
      <c r="AH2779" s="316"/>
    </row>
    <row r="2780" spans="4:34">
      <c r="D2780" s="95"/>
      <c r="E2780" s="198"/>
      <c r="F2780" s="95"/>
      <c r="G2780" s="95"/>
      <c r="H2780" s="95"/>
      <c r="I2780" s="95"/>
      <c r="J2780" s="95"/>
      <c r="K2780" s="95"/>
      <c r="L2780" s="95"/>
      <c r="M2780" s="95"/>
      <c r="N2780" s="95"/>
      <c r="O2780" s="95"/>
      <c r="P2780" s="95"/>
      <c r="Q2780" s="95"/>
      <c r="R2780" s="95"/>
      <c r="S2780" s="95"/>
      <c r="T2780" s="95"/>
      <c r="U2780" s="95"/>
      <c r="V2780" s="95"/>
      <c r="W2780" s="95"/>
      <c r="X2780" s="95"/>
      <c r="Y2780" s="95"/>
      <c r="Z2780" s="95"/>
      <c r="AA2780" s="95"/>
      <c r="AB2780" s="95"/>
      <c r="AC2780" s="95"/>
      <c r="AD2780" s="95"/>
      <c r="AE2780" s="95"/>
      <c r="AF2780" s="95"/>
      <c r="AG2780" s="95"/>
      <c r="AH2780" s="316"/>
    </row>
    <row r="2781" spans="4:34">
      <c r="D2781" s="95"/>
      <c r="E2781" s="198"/>
      <c r="F2781" s="95"/>
      <c r="G2781" s="95"/>
      <c r="H2781" s="95"/>
      <c r="I2781" s="95"/>
      <c r="J2781" s="95"/>
      <c r="K2781" s="95"/>
      <c r="L2781" s="95"/>
      <c r="M2781" s="95"/>
      <c r="N2781" s="95"/>
      <c r="O2781" s="95"/>
      <c r="P2781" s="95"/>
      <c r="Q2781" s="95"/>
      <c r="R2781" s="95"/>
      <c r="S2781" s="95"/>
      <c r="T2781" s="95"/>
      <c r="U2781" s="95"/>
      <c r="V2781" s="95"/>
      <c r="W2781" s="95"/>
      <c r="X2781" s="95"/>
      <c r="Y2781" s="95"/>
      <c r="Z2781" s="95"/>
      <c r="AA2781" s="95"/>
      <c r="AB2781" s="95"/>
      <c r="AC2781" s="95"/>
      <c r="AD2781" s="95"/>
      <c r="AE2781" s="95"/>
      <c r="AF2781" s="95"/>
      <c r="AG2781" s="95"/>
      <c r="AH2781" s="316"/>
    </row>
    <row r="2782" spans="4:34">
      <c r="D2782" s="95"/>
      <c r="E2782" s="198"/>
      <c r="F2782" s="95"/>
      <c r="G2782" s="95"/>
      <c r="H2782" s="95"/>
      <c r="I2782" s="95"/>
      <c r="J2782" s="95"/>
      <c r="K2782" s="95"/>
      <c r="L2782" s="95"/>
      <c r="M2782" s="95"/>
      <c r="N2782" s="95"/>
      <c r="O2782" s="95"/>
      <c r="P2782" s="95"/>
      <c r="Q2782" s="95"/>
      <c r="R2782" s="95"/>
      <c r="S2782" s="95"/>
      <c r="T2782" s="95"/>
      <c r="U2782" s="95"/>
      <c r="V2782" s="95"/>
      <c r="W2782" s="95"/>
      <c r="X2782" s="95"/>
      <c r="Y2782" s="95"/>
      <c r="Z2782" s="95"/>
      <c r="AA2782" s="95"/>
      <c r="AB2782" s="95"/>
      <c r="AC2782" s="95"/>
      <c r="AD2782" s="95"/>
      <c r="AE2782" s="95"/>
      <c r="AF2782" s="95"/>
      <c r="AG2782" s="95"/>
      <c r="AH2782" s="316"/>
    </row>
    <row r="2783" spans="4:34">
      <c r="D2783" s="95"/>
      <c r="E2783" s="198"/>
      <c r="F2783" s="95"/>
      <c r="G2783" s="95"/>
      <c r="H2783" s="95"/>
      <c r="I2783" s="95"/>
      <c r="J2783" s="95"/>
      <c r="K2783" s="95"/>
      <c r="L2783" s="95"/>
      <c r="M2783" s="95"/>
      <c r="N2783" s="95"/>
      <c r="O2783" s="95"/>
      <c r="P2783" s="95"/>
      <c r="Q2783" s="95"/>
      <c r="R2783" s="95"/>
      <c r="S2783" s="95"/>
      <c r="T2783" s="95"/>
      <c r="U2783" s="95"/>
      <c r="V2783" s="95"/>
      <c r="W2783" s="95"/>
      <c r="X2783" s="95"/>
      <c r="Y2783" s="95"/>
      <c r="Z2783" s="95"/>
      <c r="AA2783" s="95"/>
      <c r="AB2783" s="95"/>
      <c r="AC2783" s="95"/>
      <c r="AD2783" s="95"/>
      <c r="AE2783" s="95"/>
      <c r="AF2783" s="95"/>
      <c r="AG2783" s="95"/>
      <c r="AH2783" s="316"/>
    </row>
    <row r="2784" spans="4:34">
      <c r="D2784" s="95"/>
      <c r="E2784" s="198"/>
      <c r="F2784" s="95"/>
      <c r="G2784" s="95"/>
      <c r="H2784" s="95"/>
      <c r="I2784" s="95"/>
      <c r="J2784" s="95"/>
      <c r="K2784" s="95"/>
      <c r="L2784" s="95"/>
      <c r="M2784" s="95"/>
      <c r="N2784" s="95"/>
      <c r="O2784" s="95"/>
      <c r="P2784" s="95"/>
      <c r="Q2784" s="95"/>
      <c r="R2784" s="95"/>
      <c r="S2784" s="95"/>
      <c r="T2784" s="95"/>
      <c r="U2784" s="95"/>
      <c r="V2784" s="95"/>
      <c r="W2784" s="95"/>
      <c r="X2784" s="95"/>
      <c r="Y2784" s="95"/>
      <c r="Z2784" s="95"/>
      <c r="AA2784" s="95"/>
      <c r="AB2784" s="95"/>
      <c r="AC2784" s="95"/>
      <c r="AD2784" s="95"/>
      <c r="AE2784" s="95"/>
      <c r="AF2784" s="95"/>
      <c r="AG2784" s="95"/>
      <c r="AH2784" s="316"/>
    </row>
    <row r="2785" spans="4:34">
      <c r="D2785" s="95"/>
      <c r="E2785" s="198"/>
      <c r="F2785" s="95"/>
      <c r="G2785" s="95"/>
      <c r="H2785" s="95"/>
      <c r="I2785" s="95"/>
      <c r="J2785" s="95"/>
      <c r="K2785" s="95"/>
      <c r="L2785" s="95"/>
      <c r="M2785" s="95"/>
      <c r="N2785" s="95"/>
      <c r="O2785" s="95"/>
      <c r="P2785" s="95"/>
      <c r="Q2785" s="95"/>
      <c r="R2785" s="95"/>
      <c r="S2785" s="95"/>
      <c r="T2785" s="95"/>
      <c r="U2785" s="95"/>
      <c r="V2785" s="95"/>
      <c r="W2785" s="95"/>
      <c r="X2785" s="95"/>
      <c r="Y2785" s="95"/>
      <c r="Z2785" s="95"/>
      <c r="AA2785" s="95"/>
      <c r="AB2785" s="95"/>
      <c r="AC2785" s="95"/>
      <c r="AD2785" s="95"/>
      <c r="AE2785" s="95"/>
      <c r="AF2785" s="95"/>
      <c r="AG2785" s="95"/>
      <c r="AH2785" s="316"/>
    </row>
    <row r="2786" spans="4:34">
      <c r="D2786" s="95"/>
      <c r="E2786" s="198"/>
      <c r="F2786" s="95"/>
      <c r="G2786" s="95"/>
      <c r="H2786" s="95"/>
      <c r="I2786" s="95"/>
      <c r="J2786" s="95"/>
      <c r="K2786" s="95"/>
      <c r="L2786" s="95"/>
      <c r="M2786" s="95"/>
      <c r="N2786" s="95"/>
      <c r="O2786" s="95"/>
      <c r="P2786" s="95"/>
      <c r="Q2786" s="95"/>
      <c r="R2786" s="95"/>
      <c r="S2786" s="95"/>
      <c r="T2786" s="95"/>
      <c r="U2786" s="95"/>
      <c r="V2786" s="95"/>
      <c r="W2786" s="95"/>
      <c r="X2786" s="95"/>
      <c r="Y2786" s="95"/>
      <c r="Z2786" s="95"/>
      <c r="AA2786" s="95"/>
      <c r="AB2786" s="95"/>
      <c r="AC2786" s="95"/>
      <c r="AD2786" s="95"/>
      <c r="AE2786" s="95"/>
      <c r="AF2786" s="95"/>
      <c r="AG2786" s="95"/>
      <c r="AH2786" s="316"/>
    </row>
    <row r="2787" spans="4:34">
      <c r="D2787" s="95"/>
      <c r="E2787" s="198"/>
      <c r="F2787" s="95"/>
      <c r="G2787" s="95"/>
      <c r="H2787" s="95"/>
      <c r="I2787" s="95"/>
      <c r="J2787" s="95"/>
      <c r="K2787" s="95"/>
      <c r="L2787" s="95"/>
      <c r="M2787" s="95"/>
      <c r="N2787" s="95"/>
      <c r="O2787" s="95"/>
      <c r="P2787" s="95"/>
      <c r="Q2787" s="95"/>
      <c r="R2787" s="95"/>
      <c r="S2787" s="95"/>
      <c r="T2787" s="95"/>
      <c r="U2787" s="95"/>
      <c r="V2787" s="95"/>
      <c r="W2787" s="95"/>
      <c r="X2787" s="95"/>
      <c r="Y2787" s="95"/>
      <c r="Z2787" s="95"/>
      <c r="AA2787" s="95"/>
      <c r="AB2787" s="95"/>
      <c r="AC2787" s="95"/>
      <c r="AD2787" s="95"/>
      <c r="AE2787" s="95"/>
      <c r="AF2787" s="95"/>
      <c r="AG2787" s="95"/>
      <c r="AH2787" s="316"/>
    </row>
    <row r="2788" spans="4:34">
      <c r="D2788" s="95"/>
      <c r="E2788" s="198"/>
      <c r="F2788" s="95"/>
      <c r="G2788" s="95"/>
      <c r="H2788" s="95"/>
      <c r="I2788" s="95"/>
      <c r="J2788" s="95"/>
      <c r="K2788" s="95"/>
      <c r="L2788" s="95"/>
      <c r="M2788" s="95"/>
      <c r="N2788" s="95"/>
      <c r="O2788" s="95"/>
      <c r="P2788" s="95"/>
      <c r="Q2788" s="95"/>
      <c r="R2788" s="95"/>
      <c r="S2788" s="95"/>
      <c r="T2788" s="95"/>
      <c r="U2788" s="95"/>
      <c r="V2788" s="95"/>
      <c r="W2788" s="95"/>
      <c r="X2788" s="95"/>
      <c r="Y2788" s="95"/>
      <c r="Z2788" s="95"/>
      <c r="AA2788" s="95"/>
      <c r="AB2788" s="95"/>
      <c r="AC2788" s="95"/>
      <c r="AD2788" s="95"/>
      <c r="AE2788" s="95"/>
      <c r="AF2788" s="95"/>
      <c r="AG2788" s="95"/>
      <c r="AH2788" s="316"/>
    </row>
    <row r="2789" spans="4:34">
      <c r="D2789" s="95"/>
      <c r="E2789" s="198"/>
      <c r="F2789" s="95"/>
      <c r="G2789" s="95"/>
      <c r="H2789" s="95"/>
      <c r="I2789" s="95"/>
      <c r="J2789" s="95"/>
      <c r="K2789" s="95"/>
      <c r="L2789" s="95"/>
      <c r="M2789" s="95"/>
      <c r="N2789" s="95"/>
      <c r="O2789" s="95"/>
      <c r="P2789" s="95"/>
      <c r="Q2789" s="95"/>
      <c r="R2789" s="95"/>
      <c r="S2789" s="95"/>
      <c r="T2789" s="95"/>
      <c r="U2789" s="95"/>
      <c r="V2789" s="95"/>
      <c r="W2789" s="95"/>
      <c r="X2789" s="95"/>
      <c r="Y2789" s="95"/>
      <c r="Z2789" s="95"/>
      <c r="AA2789" s="95"/>
      <c r="AB2789" s="95"/>
      <c r="AC2789" s="95"/>
      <c r="AD2789" s="95"/>
      <c r="AE2789" s="95"/>
      <c r="AF2789" s="95"/>
      <c r="AG2789" s="95"/>
      <c r="AH2789" s="316"/>
    </row>
    <row r="2790" spans="4:34">
      <c r="D2790" s="95"/>
      <c r="E2790" s="198"/>
      <c r="F2790" s="95"/>
      <c r="G2790" s="95"/>
      <c r="H2790" s="95"/>
      <c r="I2790" s="95"/>
      <c r="J2790" s="95"/>
      <c r="K2790" s="95"/>
      <c r="L2790" s="95"/>
      <c r="M2790" s="95"/>
      <c r="N2790" s="95"/>
      <c r="O2790" s="95"/>
      <c r="P2790" s="95"/>
      <c r="Q2790" s="95"/>
      <c r="R2790" s="95"/>
      <c r="S2790" s="95"/>
      <c r="T2790" s="95"/>
      <c r="U2790" s="95"/>
      <c r="V2790" s="95"/>
      <c r="W2790" s="95"/>
      <c r="X2790" s="95"/>
      <c r="Y2790" s="95"/>
      <c r="Z2790" s="95"/>
      <c r="AA2790" s="95"/>
      <c r="AB2790" s="95"/>
      <c r="AC2790" s="95"/>
      <c r="AD2790" s="95"/>
      <c r="AE2790" s="95"/>
      <c r="AF2790" s="95"/>
      <c r="AG2790" s="95"/>
      <c r="AH2790" s="316"/>
    </row>
    <row r="2791" spans="4:34">
      <c r="D2791" s="95"/>
      <c r="E2791" s="198"/>
      <c r="F2791" s="95"/>
      <c r="G2791" s="95"/>
      <c r="H2791" s="95"/>
      <c r="I2791" s="95"/>
      <c r="J2791" s="95"/>
      <c r="K2791" s="95"/>
      <c r="L2791" s="95"/>
      <c r="M2791" s="95"/>
      <c r="N2791" s="95"/>
      <c r="O2791" s="95"/>
      <c r="P2791" s="95"/>
      <c r="Q2791" s="95"/>
      <c r="R2791" s="95"/>
      <c r="S2791" s="95"/>
      <c r="T2791" s="95"/>
      <c r="U2791" s="95"/>
      <c r="V2791" s="95"/>
      <c r="W2791" s="95"/>
      <c r="X2791" s="95"/>
      <c r="Y2791" s="95"/>
      <c r="Z2791" s="95"/>
      <c r="AA2791" s="95"/>
      <c r="AB2791" s="95"/>
      <c r="AC2791" s="95"/>
      <c r="AD2791" s="95"/>
      <c r="AE2791" s="95"/>
      <c r="AF2791" s="95"/>
      <c r="AG2791" s="95"/>
      <c r="AH2791" s="316"/>
    </row>
    <row r="2792" spans="4:34">
      <c r="D2792" s="95"/>
      <c r="E2792" s="198"/>
      <c r="F2792" s="95"/>
      <c r="G2792" s="95"/>
      <c r="H2792" s="95"/>
      <c r="I2792" s="95"/>
      <c r="J2792" s="95"/>
      <c r="K2792" s="95"/>
      <c r="L2792" s="95"/>
      <c r="M2792" s="95"/>
      <c r="N2792" s="95"/>
      <c r="O2792" s="95"/>
      <c r="P2792" s="95"/>
      <c r="Q2792" s="95"/>
      <c r="R2792" s="95"/>
      <c r="S2792" s="95"/>
      <c r="T2792" s="95"/>
      <c r="U2792" s="95"/>
      <c r="V2792" s="95"/>
      <c r="W2792" s="95"/>
      <c r="X2792" s="95"/>
      <c r="Y2792" s="95"/>
      <c r="Z2792" s="95"/>
      <c r="AA2792" s="95"/>
      <c r="AB2792" s="95"/>
      <c r="AC2792" s="95"/>
      <c r="AD2792" s="95"/>
      <c r="AE2792" s="95"/>
      <c r="AF2792" s="95"/>
      <c r="AG2792" s="95"/>
      <c r="AH2792" s="316"/>
    </row>
    <row r="2793" spans="4:34">
      <c r="D2793" s="95"/>
      <c r="E2793" s="198"/>
      <c r="F2793" s="95"/>
      <c r="G2793" s="95"/>
      <c r="H2793" s="95"/>
      <c r="I2793" s="95"/>
      <c r="J2793" s="95"/>
      <c r="K2793" s="95"/>
      <c r="L2793" s="95"/>
      <c r="M2793" s="95"/>
      <c r="N2793" s="95"/>
      <c r="O2793" s="95"/>
      <c r="P2793" s="95"/>
      <c r="Q2793" s="95"/>
      <c r="R2793" s="95"/>
      <c r="S2793" s="95"/>
      <c r="T2793" s="95"/>
      <c r="U2793" s="95"/>
      <c r="V2793" s="95"/>
      <c r="W2793" s="95"/>
      <c r="X2793" s="95"/>
      <c r="Y2793" s="95"/>
      <c r="Z2793" s="95"/>
      <c r="AA2793" s="95"/>
      <c r="AB2793" s="95"/>
      <c r="AC2793" s="95"/>
      <c r="AD2793" s="95"/>
      <c r="AE2793" s="95"/>
      <c r="AF2793" s="95"/>
      <c r="AG2793" s="95"/>
      <c r="AH2793" s="316"/>
    </row>
    <row r="2794" spans="4:34">
      <c r="D2794" s="95"/>
      <c r="E2794" s="198"/>
      <c r="F2794" s="95"/>
      <c r="G2794" s="95"/>
      <c r="H2794" s="95"/>
      <c r="I2794" s="95"/>
      <c r="J2794" s="95"/>
      <c r="K2794" s="95"/>
      <c r="L2794" s="95"/>
      <c r="M2794" s="95"/>
      <c r="N2794" s="95"/>
      <c r="O2794" s="95"/>
      <c r="P2794" s="95"/>
      <c r="Q2794" s="95"/>
      <c r="R2794" s="95"/>
      <c r="S2794" s="95"/>
      <c r="T2794" s="95"/>
      <c r="U2794" s="95"/>
      <c r="V2794" s="95"/>
      <c r="W2794" s="95"/>
      <c r="X2794" s="95"/>
      <c r="Y2794" s="95"/>
      <c r="Z2794" s="95"/>
      <c r="AA2794" s="95"/>
      <c r="AB2794" s="95"/>
      <c r="AC2794" s="95"/>
      <c r="AD2794" s="95"/>
      <c r="AE2794" s="95"/>
      <c r="AF2794" s="95"/>
      <c r="AG2794" s="95"/>
      <c r="AH2794" s="316"/>
    </row>
    <row r="2795" spans="4:34">
      <c r="D2795" s="95"/>
      <c r="E2795" s="198"/>
      <c r="F2795" s="95"/>
      <c r="G2795" s="95"/>
      <c r="H2795" s="95"/>
      <c r="I2795" s="95"/>
      <c r="J2795" s="95"/>
      <c r="K2795" s="95"/>
      <c r="L2795" s="95"/>
      <c r="M2795" s="95"/>
      <c r="N2795" s="95"/>
      <c r="O2795" s="95"/>
      <c r="P2795" s="95"/>
      <c r="Q2795" s="95"/>
      <c r="R2795" s="95"/>
      <c r="S2795" s="95"/>
      <c r="T2795" s="95"/>
      <c r="U2795" s="95"/>
      <c r="V2795" s="95"/>
      <c r="W2795" s="95"/>
      <c r="X2795" s="95"/>
      <c r="Y2795" s="95"/>
      <c r="Z2795" s="95"/>
      <c r="AA2795" s="95"/>
      <c r="AB2795" s="95"/>
      <c r="AC2795" s="95"/>
      <c r="AD2795" s="95"/>
      <c r="AE2795" s="95"/>
      <c r="AF2795" s="95"/>
      <c r="AG2795" s="95"/>
      <c r="AH2795" s="316"/>
    </row>
    <row r="2796" spans="4:34">
      <c r="D2796" s="95"/>
      <c r="E2796" s="198"/>
      <c r="F2796" s="95"/>
      <c r="G2796" s="95"/>
      <c r="H2796" s="95"/>
      <c r="I2796" s="95"/>
      <c r="J2796" s="95"/>
      <c r="K2796" s="95"/>
      <c r="L2796" s="95"/>
      <c r="M2796" s="95"/>
      <c r="N2796" s="95"/>
      <c r="O2796" s="95"/>
      <c r="P2796" s="95"/>
      <c r="Q2796" s="95"/>
      <c r="R2796" s="95"/>
      <c r="S2796" s="95"/>
      <c r="T2796" s="95"/>
      <c r="U2796" s="95"/>
      <c r="V2796" s="95"/>
      <c r="W2796" s="95"/>
      <c r="X2796" s="95"/>
      <c r="Y2796" s="95"/>
      <c r="Z2796" s="95"/>
      <c r="AA2796" s="95"/>
      <c r="AB2796" s="95"/>
      <c r="AC2796" s="95"/>
      <c r="AD2796" s="95"/>
      <c r="AE2796" s="95"/>
      <c r="AF2796" s="95"/>
      <c r="AG2796" s="95"/>
      <c r="AH2796" s="316"/>
    </row>
    <row r="2797" spans="4:34">
      <c r="D2797" s="95"/>
      <c r="E2797" s="198"/>
      <c r="F2797" s="95"/>
      <c r="G2797" s="95"/>
      <c r="H2797" s="95"/>
      <c r="I2797" s="95"/>
      <c r="J2797" s="95"/>
      <c r="K2797" s="95"/>
      <c r="L2797" s="95"/>
      <c r="M2797" s="95"/>
      <c r="N2797" s="95"/>
      <c r="O2797" s="95"/>
      <c r="P2797" s="95"/>
      <c r="Q2797" s="95"/>
      <c r="R2797" s="95"/>
      <c r="S2797" s="95"/>
      <c r="T2797" s="95"/>
      <c r="U2797" s="95"/>
      <c r="V2797" s="95"/>
      <c r="W2797" s="95"/>
      <c r="X2797" s="95"/>
      <c r="Y2797" s="95"/>
      <c r="Z2797" s="95"/>
      <c r="AA2797" s="95"/>
      <c r="AB2797" s="95"/>
      <c r="AC2797" s="95"/>
      <c r="AD2797" s="95"/>
      <c r="AE2797" s="95"/>
      <c r="AF2797" s="95"/>
      <c r="AG2797" s="95"/>
      <c r="AH2797" s="316"/>
    </row>
    <row r="2798" spans="4:34">
      <c r="D2798" s="95"/>
      <c r="E2798" s="198"/>
      <c r="F2798" s="95"/>
      <c r="G2798" s="95"/>
      <c r="H2798" s="95"/>
      <c r="I2798" s="95"/>
      <c r="J2798" s="95"/>
      <c r="K2798" s="95"/>
      <c r="L2798" s="95"/>
      <c r="M2798" s="95"/>
      <c r="N2798" s="95"/>
      <c r="O2798" s="95"/>
      <c r="P2798" s="95"/>
      <c r="Q2798" s="95"/>
      <c r="R2798" s="95"/>
      <c r="S2798" s="95"/>
      <c r="T2798" s="95"/>
      <c r="U2798" s="95"/>
      <c r="V2798" s="95"/>
      <c r="W2798" s="95"/>
      <c r="X2798" s="95"/>
      <c r="Y2798" s="95"/>
      <c r="Z2798" s="95"/>
      <c r="AA2798" s="95"/>
      <c r="AB2798" s="95"/>
      <c r="AC2798" s="95"/>
      <c r="AD2798" s="95"/>
      <c r="AE2798" s="95"/>
      <c r="AF2798" s="95"/>
      <c r="AG2798" s="95"/>
      <c r="AH2798" s="316"/>
    </row>
    <row r="2799" spans="4:34">
      <c r="D2799" s="95"/>
      <c r="E2799" s="198"/>
      <c r="F2799" s="95"/>
      <c r="G2799" s="95"/>
      <c r="H2799" s="95"/>
      <c r="I2799" s="95"/>
      <c r="J2799" s="95"/>
      <c r="K2799" s="95"/>
      <c r="L2799" s="95"/>
      <c r="M2799" s="95"/>
      <c r="N2799" s="95"/>
      <c r="O2799" s="95"/>
      <c r="P2799" s="95"/>
      <c r="Q2799" s="95"/>
      <c r="R2799" s="95"/>
      <c r="S2799" s="95"/>
      <c r="T2799" s="95"/>
      <c r="U2799" s="95"/>
      <c r="V2799" s="95"/>
      <c r="W2799" s="95"/>
      <c r="X2799" s="95"/>
      <c r="Y2799" s="95"/>
      <c r="Z2799" s="95"/>
      <c r="AA2799" s="95"/>
      <c r="AB2799" s="95"/>
      <c r="AC2799" s="95"/>
      <c r="AD2799" s="95"/>
      <c r="AE2799" s="95"/>
      <c r="AF2799" s="95"/>
      <c r="AG2799" s="95"/>
      <c r="AH2799" s="316"/>
    </row>
    <row r="2800" spans="4:34">
      <c r="D2800" s="95"/>
      <c r="E2800" s="198"/>
      <c r="F2800" s="95"/>
      <c r="G2800" s="95"/>
      <c r="H2800" s="95"/>
      <c r="I2800" s="95"/>
      <c r="J2800" s="95"/>
      <c r="K2800" s="95"/>
      <c r="L2800" s="95"/>
      <c r="M2800" s="95"/>
      <c r="N2800" s="95"/>
      <c r="O2800" s="95"/>
      <c r="P2800" s="95"/>
      <c r="Q2800" s="95"/>
      <c r="R2800" s="95"/>
      <c r="S2800" s="95"/>
      <c r="T2800" s="95"/>
      <c r="U2800" s="95"/>
      <c r="V2800" s="95"/>
      <c r="W2800" s="95"/>
      <c r="X2800" s="95"/>
      <c r="Y2800" s="95"/>
      <c r="Z2800" s="95"/>
      <c r="AA2800" s="95"/>
      <c r="AB2800" s="95"/>
      <c r="AC2800" s="95"/>
      <c r="AD2800" s="95"/>
      <c r="AE2800" s="95"/>
      <c r="AF2800" s="95"/>
      <c r="AG2800" s="95"/>
      <c r="AH2800" s="316"/>
    </row>
    <row r="2801" spans="4:34">
      <c r="D2801" s="95"/>
      <c r="E2801" s="198"/>
      <c r="F2801" s="95"/>
      <c r="G2801" s="95"/>
      <c r="H2801" s="95"/>
      <c r="I2801" s="95"/>
      <c r="J2801" s="95"/>
      <c r="K2801" s="95"/>
      <c r="L2801" s="95"/>
      <c r="M2801" s="95"/>
      <c r="N2801" s="95"/>
      <c r="O2801" s="95"/>
      <c r="P2801" s="95"/>
      <c r="Q2801" s="95"/>
      <c r="R2801" s="95"/>
      <c r="S2801" s="95"/>
      <c r="T2801" s="95"/>
      <c r="U2801" s="95"/>
      <c r="V2801" s="95"/>
      <c r="W2801" s="95"/>
      <c r="X2801" s="95"/>
      <c r="Y2801" s="95"/>
      <c r="Z2801" s="95"/>
      <c r="AA2801" s="95"/>
      <c r="AB2801" s="95"/>
      <c r="AC2801" s="95"/>
      <c r="AD2801" s="95"/>
      <c r="AE2801" s="95"/>
      <c r="AF2801" s="95"/>
      <c r="AG2801" s="95"/>
      <c r="AH2801" s="316"/>
    </row>
    <row r="2802" spans="4:34">
      <c r="D2802" s="95"/>
      <c r="E2802" s="198"/>
      <c r="F2802" s="95"/>
      <c r="G2802" s="95"/>
      <c r="H2802" s="95"/>
      <c r="I2802" s="95"/>
      <c r="J2802" s="95"/>
      <c r="K2802" s="95"/>
      <c r="L2802" s="95"/>
      <c r="M2802" s="95"/>
      <c r="N2802" s="95"/>
      <c r="O2802" s="95"/>
      <c r="P2802" s="95"/>
      <c r="Q2802" s="95"/>
      <c r="R2802" s="95"/>
      <c r="S2802" s="95"/>
      <c r="T2802" s="95"/>
      <c r="U2802" s="95"/>
      <c r="V2802" s="95"/>
      <c r="W2802" s="95"/>
      <c r="X2802" s="95"/>
      <c r="Y2802" s="95"/>
      <c r="Z2802" s="95"/>
      <c r="AA2802" s="95"/>
      <c r="AB2802" s="95"/>
      <c r="AC2802" s="95"/>
      <c r="AD2802" s="95"/>
      <c r="AE2802" s="95"/>
      <c r="AF2802" s="95"/>
      <c r="AG2802" s="95"/>
      <c r="AH2802" s="316"/>
    </row>
    <row r="2803" spans="4:34">
      <c r="D2803" s="95"/>
      <c r="E2803" s="198"/>
      <c r="F2803" s="95"/>
      <c r="G2803" s="95"/>
      <c r="H2803" s="95"/>
      <c r="I2803" s="95"/>
      <c r="J2803" s="95"/>
      <c r="K2803" s="95"/>
      <c r="L2803" s="95"/>
      <c r="M2803" s="95"/>
      <c r="N2803" s="95"/>
      <c r="O2803" s="95"/>
      <c r="P2803" s="95"/>
      <c r="Q2803" s="95"/>
      <c r="R2803" s="95"/>
      <c r="S2803" s="95"/>
      <c r="T2803" s="95"/>
      <c r="U2803" s="95"/>
      <c r="V2803" s="95"/>
      <c r="W2803" s="95"/>
      <c r="X2803" s="95"/>
      <c r="Y2803" s="95"/>
      <c r="Z2803" s="95"/>
      <c r="AA2803" s="95"/>
      <c r="AB2803" s="95"/>
      <c r="AC2803" s="95"/>
      <c r="AD2803" s="95"/>
      <c r="AE2803" s="95"/>
      <c r="AF2803" s="95"/>
      <c r="AG2803" s="95"/>
      <c r="AH2803" s="316"/>
    </row>
    <row r="2804" spans="4:34">
      <c r="D2804" s="95"/>
      <c r="E2804" s="198"/>
      <c r="F2804" s="95"/>
      <c r="G2804" s="95"/>
      <c r="H2804" s="95"/>
      <c r="I2804" s="95"/>
      <c r="J2804" s="95"/>
      <c r="K2804" s="95"/>
      <c r="L2804" s="95"/>
      <c r="M2804" s="95"/>
      <c r="N2804" s="95"/>
      <c r="O2804" s="95"/>
      <c r="P2804" s="95"/>
      <c r="Q2804" s="95"/>
      <c r="R2804" s="95"/>
      <c r="S2804" s="95"/>
      <c r="T2804" s="95"/>
      <c r="U2804" s="95"/>
      <c r="V2804" s="95"/>
      <c r="W2804" s="95"/>
      <c r="X2804" s="95"/>
      <c r="Y2804" s="95"/>
      <c r="Z2804" s="95"/>
      <c r="AA2804" s="95"/>
      <c r="AB2804" s="95"/>
      <c r="AC2804" s="95"/>
      <c r="AD2804" s="95"/>
      <c r="AE2804" s="95"/>
      <c r="AF2804" s="95"/>
      <c r="AG2804" s="95"/>
      <c r="AH2804" s="316"/>
    </row>
    <row r="2805" spans="4:34">
      <c r="D2805" s="95"/>
      <c r="E2805" s="198"/>
      <c r="F2805" s="95"/>
      <c r="G2805" s="95"/>
      <c r="H2805" s="95"/>
      <c r="I2805" s="95"/>
      <c r="J2805" s="95"/>
      <c r="K2805" s="95"/>
      <c r="L2805" s="95"/>
      <c r="M2805" s="95"/>
      <c r="N2805" s="95"/>
      <c r="O2805" s="95"/>
      <c r="P2805" s="95"/>
      <c r="Q2805" s="95"/>
      <c r="R2805" s="95"/>
      <c r="S2805" s="95"/>
      <c r="T2805" s="95"/>
      <c r="U2805" s="95"/>
      <c r="V2805" s="95"/>
      <c r="W2805" s="95"/>
      <c r="X2805" s="95"/>
      <c r="Y2805" s="95"/>
      <c r="Z2805" s="95"/>
      <c r="AA2805" s="95"/>
      <c r="AB2805" s="95"/>
      <c r="AC2805" s="95"/>
      <c r="AD2805" s="95"/>
      <c r="AE2805" s="95"/>
      <c r="AF2805" s="95"/>
      <c r="AG2805" s="95"/>
      <c r="AH2805" s="316"/>
    </row>
    <row r="2806" spans="4:34">
      <c r="D2806" s="95"/>
      <c r="E2806" s="198"/>
      <c r="F2806" s="95"/>
      <c r="G2806" s="95"/>
      <c r="H2806" s="95"/>
      <c r="I2806" s="95"/>
      <c r="J2806" s="95"/>
      <c r="K2806" s="95"/>
      <c r="L2806" s="95"/>
      <c r="M2806" s="95"/>
      <c r="N2806" s="95"/>
      <c r="O2806" s="95"/>
      <c r="P2806" s="95"/>
      <c r="Q2806" s="95"/>
      <c r="R2806" s="95"/>
      <c r="S2806" s="95"/>
      <c r="T2806" s="95"/>
      <c r="U2806" s="95"/>
      <c r="V2806" s="95"/>
      <c r="W2806" s="95"/>
      <c r="X2806" s="95"/>
      <c r="Y2806" s="95"/>
      <c r="Z2806" s="95"/>
      <c r="AA2806" s="95"/>
      <c r="AB2806" s="95"/>
      <c r="AC2806" s="95"/>
      <c r="AD2806" s="95"/>
      <c r="AE2806" s="95"/>
      <c r="AF2806" s="95"/>
      <c r="AG2806" s="95"/>
      <c r="AH2806" s="316"/>
    </row>
    <row r="2807" spans="4:34">
      <c r="D2807" s="95"/>
      <c r="E2807" s="198"/>
      <c r="F2807" s="95"/>
      <c r="G2807" s="95"/>
      <c r="H2807" s="95"/>
      <c r="I2807" s="95"/>
      <c r="J2807" s="95"/>
      <c r="K2807" s="95"/>
      <c r="L2807" s="95"/>
      <c r="M2807" s="95"/>
      <c r="N2807" s="95"/>
      <c r="O2807" s="95"/>
      <c r="P2807" s="95"/>
      <c r="Q2807" s="95"/>
      <c r="R2807" s="95"/>
      <c r="S2807" s="95"/>
      <c r="T2807" s="95"/>
      <c r="U2807" s="95"/>
      <c r="V2807" s="95"/>
      <c r="W2807" s="95"/>
      <c r="X2807" s="95"/>
      <c r="Y2807" s="95"/>
      <c r="Z2807" s="95"/>
      <c r="AA2807" s="95"/>
      <c r="AB2807" s="95"/>
      <c r="AC2807" s="95"/>
      <c r="AD2807" s="95"/>
      <c r="AE2807" s="95"/>
      <c r="AF2807" s="95"/>
      <c r="AG2807" s="95"/>
      <c r="AH2807" s="316"/>
    </row>
    <row r="2808" spans="4:34">
      <c r="D2808" s="95"/>
      <c r="E2808" s="198"/>
      <c r="F2808" s="95"/>
      <c r="G2808" s="95"/>
      <c r="H2808" s="95"/>
      <c r="I2808" s="95"/>
      <c r="J2808" s="95"/>
      <c r="K2808" s="95"/>
      <c r="L2808" s="95"/>
      <c r="M2808" s="95"/>
      <c r="N2808" s="95"/>
      <c r="O2808" s="95"/>
      <c r="P2808" s="95"/>
      <c r="Q2808" s="95"/>
      <c r="R2808" s="95"/>
      <c r="S2808" s="95"/>
      <c r="T2808" s="95"/>
      <c r="U2808" s="95"/>
      <c r="V2808" s="95"/>
      <c r="W2808" s="95"/>
      <c r="X2808" s="95"/>
      <c r="Y2808" s="95"/>
      <c r="Z2808" s="95"/>
      <c r="AA2808" s="95"/>
      <c r="AB2808" s="95"/>
      <c r="AC2808" s="95"/>
      <c r="AD2808" s="95"/>
      <c r="AE2808" s="95"/>
      <c r="AF2808" s="95"/>
      <c r="AG2808" s="95"/>
      <c r="AH2808" s="316"/>
    </row>
    <row r="2809" spans="4:34">
      <c r="D2809" s="95"/>
      <c r="E2809" s="198"/>
      <c r="F2809" s="95"/>
      <c r="G2809" s="95"/>
      <c r="H2809" s="95"/>
      <c r="I2809" s="95"/>
      <c r="J2809" s="95"/>
      <c r="K2809" s="95"/>
      <c r="L2809" s="95"/>
      <c r="M2809" s="95"/>
      <c r="N2809" s="95"/>
      <c r="O2809" s="95"/>
      <c r="P2809" s="95"/>
      <c r="Q2809" s="95"/>
      <c r="R2809" s="95"/>
      <c r="S2809" s="95"/>
      <c r="T2809" s="95"/>
      <c r="U2809" s="95"/>
      <c r="V2809" s="95"/>
      <c r="W2809" s="95"/>
      <c r="X2809" s="95"/>
      <c r="Y2809" s="95"/>
      <c r="Z2809" s="95"/>
      <c r="AA2809" s="95"/>
      <c r="AB2809" s="95"/>
      <c r="AC2809" s="95"/>
      <c r="AD2809" s="95"/>
      <c r="AE2809" s="95"/>
      <c r="AF2809" s="95"/>
      <c r="AG2809" s="95"/>
      <c r="AH2809" s="316"/>
    </row>
    <row r="2810" spans="4:34">
      <c r="D2810" s="95"/>
      <c r="E2810" s="198"/>
      <c r="F2810" s="95"/>
      <c r="G2810" s="95"/>
      <c r="H2810" s="95"/>
      <c r="I2810" s="95"/>
      <c r="J2810" s="95"/>
      <c r="K2810" s="95"/>
      <c r="L2810" s="95"/>
      <c r="M2810" s="95"/>
      <c r="N2810" s="95"/>
      <c r="O2810" s="95"/>
      <c r="P2810" s="95"/>
      <c r="Q2810" s="95"/>
      <c r="R2810" s="95"/>
      <c r="S2810" s="95"/>
      <c r="T2810" s="95"/>
      <c r="U2810" s="95"/>
      <c r="V2810" s="95"/>
      <c r="W2810" s="95"/>
      <c r="X2810" s="95"/>
      <c r="Y2810" s="95"/>
      <c r="Z2810" s="95"/>
      <c r="AA2810" s="95"/>
      <c r="AB2810" s="95"/>
      <c r="AC2810" s="95"/>
      <c r="AD2810" s="95"/>
      <c r="AE2810" s="95"/>
      <c r="AF2810" s="95"/>
      <c r="AG2810" s="95"/>
      <c r="AH2810" s="316"/>
    </row>
    <row r="2811" spans="4:34">
      <c r="D2811" s="95"/>
      <c r="E2811" s="198"/>
      <c r="F2811" s="95"/>
      <c r="G2811" s="95"/>
      <c r="H2811" s="95"/>
      <c r="I2811" s="95"/>
      <c r="J2811" s="95"/>
      <c r="K2811" s="95"/>
      <c r="L2811" s="95"/>
      <c r="M2811" s="95"/>
      <c r="N2811" s="95"/>
      <c r="O2811" s="95"/>
      <c r="P2811" s="95"/>
      <c r="Q2811" s="95"/>
      <c r="R2811" s="95"/>
      <c r="S2811" s="95"/>
      <c r="T2811" s="95"/>
      <c r="U2811" s="95"/>
      <c r="V2811" s="95"/>
      <c r="W2811" s="95"/>
      <c r="X2811" s="95"/>
      <c r="Y2811" s="95"/>
      <c r="Z2811" s="95"/>
      <c r="AA2811" s="95"/>
      <c r="AB2811" s="95"/>
      <c r="AC2811" s="95"/>
      <c r="AD2811" s="95"/>
      <c r="AE2811" s="95"/>
      <c r="AF2811" s="95"/>
      <c r="AG2811" s="95"/>
      <c r="AH2811" s="316"/>
    </row>
    <row r="2812" spans="4:34">
      <c r="D2812" s="95"/>
      <c r="E2812" s="198"/>
      <c r="F2812" s="95"/>
      <c r="G2812" s="95"/>
      <c r="H2812" s="95"/>
      <c r="I2812" s="95"/>
      <c r="J2812" s="95"/>
      <c r="K2812" s="95"/>
      <c r="L2812" s="95"/>
      <c r="M2812" s="95"/>
      <c r="N2812" s="95"/>
      <c r="O2812" s="95"/>
      <c r="P2812" s="95"/>
      <c r="Q2812" s="95"/>
      <c r="R2812" s="95"/>
      <c r="S2812" s="95"/>
      <c r="T2812" s="95"/>
      <c r="U2812" s="95"/>
      <c r="V2812" s="95"/>
      <c r="W2812" s="95"/>
      <c r="X2812" s="95"/>
      <c r="Y2812" s="95"/>
      <c r="Z2812" s="95"/>
      <c r="AA2812" s="95"/>
      <c r="AB2812" s="95"/>
      <c r="AC2812" s="95"/>
      <c r="AD2812" s="95"/>
      <c r="AE2812" s="95"/>
      <c r="AF2812" s="95"/>
      <c r="AG2812" s="95"/>
      <c r="AH2812" s="316"/>
    </row>
    <row r="2813" spans="4:34">
      <c r="D2813" s="95"/>
      <c r="E2813" s="198"/>
      <c r="F2813" s="95"/>
      <c r="G2813" s="95"/>
      <c r="H2813" s="95"/>
      <c r="I2813" s="95"/>
      <c r="J2813" s="95"/>
      <c r="K2813" s="95"/>
      <c r="L2813" s="95"/>
      <c r="M2813" s="95"/>
      <c r="N2813" s="95"/>
      <c r="O2813" s="95"/>
      <c r="P2813" s="95"/>
      <c r="Q2813" s="95"/>
      <c r="R2813" s="95"/>
      <c r="S2813" s="95"/>
      <c r="T2813" s="95"/>
      <c r="U2813" s="95"/>
      <c r="V2813" s="95"/>
      <c r="W2813" s="95"/>
      <c r="X2813" s="95"/>
      <c r="Y2813" s="95"/>
      <c r="Z2813" s="95"/>
      <c r="AA2813" s="95"/>
      <c r="AB2813" s="95"/>
      <c r="AC2813" s="95"/>
      <c r="AD2813" s="95"/>
      <c r="AE2813" s="95"/>
      <c r="AF2813" s="95"/>
      <c r="AG2813" s="95"/>
      <c r="AH2813" s="316"/>
    </row>
    <row r="2814" spans="4:34">
      <c r="D2814" s="95"/>
      <c r="E2814" s="198"/>
      <c r="F2814" s="95"/>
      <c r="G2814" s="95"/>
      <c r="H2814" s="95"/>
      <c r="I2814" s="95"/>
      <c r="J2814" s="95"/>
      <c r="K2814" s="95"/>
      <c r="L2814" s="95"/>
      <c r="M2814" s="95"/>
      <c r="N2814" s="95"/>
      <c r="O2814" s="95"/>
      <c r="P2814" s="95"/>
      <c r="Q2814" s="95"/>
      <c r="R2814" s="95"/>
      <c r="S2814" s="95"/>
      <c r="T2814" s="95"/>
      <c r="U2814" s="95"/>
      <c r="V2814" s="95"/>
      <c r="W2814" s="95"/>
      <c r="X2814" s="95"/>
      <c r="Y2814" s="95"/>
      <c r="Z2814" s="95"/>
      <c r="AA2814" s="95"/>
      <c r="AB2814" s="95"/>
      <c r="AC2814" s="95"/>
      <c r="AD2814" s="95"/>
      <c r="AE2814" s="95"/>
      <c r="AF2814" s="95"/>
      <c r="AG2814" s="95"/>
      <c r="AH2814" s="316"/>
    </row>
    <row r="2815" spans="4:34">
      <c r="D2815" s="95"/>
      <c r="E2815" s="198"/>
      <c r="F2815" s="95"/>
      <c r="G2815" s="95"/>
      <c r="H2815" s="95"/>
      <c r="I2815" s="95"/>
      <c r="J2815" s="95"/>
      <c r="K2815" s="95"/>
      <c r="L2815" s="95"/>
      <c r="M2815" s="95"/>
      <c r="N2815" s="95"/>
      <c r="O2815" s="95"/>
      <c r="P2815" s="95"/>
      <c r="Q2815" s="95"/>
      <c r="R2815" s="95"/>
      <c r="S2815" s="95"/>
      <c r="T2815" s="95"/>
      <c r="U2815" s="95"/>
      <c r="V2815" s="95"/>
      <c r="W2815" s="95"/>
      <c r="X2815" s="95"/>
      <c r="Y2815" s="95"/>
      <c r="Z2815" s="95"/>
      <c r="AA2815" s="95"/>
      <c r="AB2815" s="95"/>
      <c r="AC2815" s="95"/>
      <c r="AD2815" s="95"/>
      <c r="AE2815" s="95"/>
      <c r="AF2815" s="95"/>
      <c r="AG2815" s="95"/>
      <c r="AH2815" s="316"/>
    </row>
    <row r="2816" spans="4:34">
      <c r="D2816" s="95"/>
      <c r="E2816" s="198"/>
      <c r="F2816" s="95"/>
      <c r="G2816" s="95"/>
      <c r="H2816" s="95"/>
      <c r="I2816" s="95"/>
      <c r="J2816" s="95"/>
      <c r="K2816" s="95"/>
      <c r="L2816" s="95"/>
      <c r="M2816" s="95"/>
      <c r="N2816" s="95"/>
      <c r="O2816" s="95"/>
      <c r="P2816" s="95"/>
      <c r="Q2816" s="95"/>
      <c r="R2816" s="95"/>
      <c r="S2816" s="95"/>
      <c r="T2816" s="95"/>
      <c r="U2816" s="95"/>
      <c r="V2816" s="95"/>
      <c r="W2816" s="95"/>
      <c r="X2816" s="95"/>
      <c r="Y2816" s="95"/>
      <c r="Z2816" s="95"/>
      <c r="AA2816" s="95"/>
      <c r="AB2816" s="95"/>
      <c r="AC2816" s="95"/>
      <c r="AD2816" s="95"/>
      <c r="AE2816" s="95"/>
      <c r="AF2816" s="95"/>
      <c r="AG2816" s="95"/>
      <c r="AH2816" s="316"/>
    </row>
    <row r="2817" spans="4:34">
      <c r="D2817" s="95"/>
      <c r="E2817" s="198"/>
      <c r="F2817" s="95"/>
      <c r="G2817" s="95"/>
      <c r="H2817" s="95"/>
      <c r="I2817" s="95"/>
      <c r="J2817" s="95"/>
      <c r="K2817" s="95"/>
      <c r="L2817" s="95"/>
      <c r="M2817" s="95"/>
      <c r="N2817" s="95"/>
      <c r="O2817" s="95"/>
      <c r="P2817" s="95"/>
      <c r="Q2817" s="95"/>
      <c r="R2817" s="95"/>
      <c r="S2817" s="95"/>
      <c r="T2817" s="95"/>
      <c r="U2817" s="95"/>
      <c r="V2817" s="95"/>
      <c r="W2817" s="95"/>
      <c r="X2817" s="95"/>
      <c r="Y2817" s="95"/>
      <c r="Z2817" s="95"/>
      <c r="AA2817" s="95"/>
      <c r="AB2817" s="95"/>
      <c r="AC2817" s="95"/>
      <c r="AD2817" s="95"/>
      <c r="AE2817" s="95"/>
      <c r="AF2817" s="95"/>
      <c r="AG2817" s="95"/>
      <c r="AH2817" s="316"/>
    </row>
    <row r="2818" spans="4:34">
      <c r="D2818" s="95"/>
      <c r="E2818" s="198"/>
      <c r="F2818" s="95"/>
      <c r="G2818" s="95"/>
      <c r="H2818" s="95"/>
      <c r="I2818" s="95"/>
      <c r="J2818" s="95"/>
      <c r="K2818" s="95"/>
      <c r="L2818" s="95"/>
      <c r="M2818" s="95"/>
      <c r="N2818" s="95"/>
      <c r="O2818" s="95"/>
      <c r="P2818" s="95"/>
      <c r="Q2818" s="95"/>
      <c r="R2818" s="95"/>
      <c r="S2818" s="95"/>
      <c r="T2818" s="95"/>
      <c r="U2818" s="95"/>
      <c r="V2818" s="95"/>
      <c r="W2818" s="95"/>
      <c r="X2818" s="95"/>
      <c r="Y2818" s="95"/>
      <c r="Z2818" s="95"/>
      <c r="AA2818" s="95"/>
      <c r="AB2818" s="95"/>
      <c r="AC2818" s="95"/>
      <c r="AD2818" s="95"/>
      <c r="AE2818" s="95"/>
      <c r="AF2818" s="95"/>
      <c r="AG2818" s="95"/>
      <c r="AH2818" s="316"/>
    </row>
    <row r="2819" spans="4:34">
      <c r="D2819" s="95"/>
      <c r="E2819" s="198"/>
      <c r="F2819" s="95"/>
      <c r="G2819" s="95"/>
      <c r="H2819" s="95"/>
      <c r="I2819" s="95"/>
      <c r="J2819" s="95"/>
      <c r="K2819" s="95"/>
      <c r="L2819" s="95"/>
      <c r="M2819" s="95"/>
      <c r="N2819" s="95"/>
      <c r="O2819" s="95"/>
      <c r="P2819" s="95"/>
      <c r="Q2819" s="95"/>
      <c r="R2819" s="95"/>
      <c r="S2819" s="95"/>
      <c r="T2819" s="95"/>
      <c r="U2819" s="95"/>
      <c r="V2819" s="95"/>
      <c r="W2819" s="95"/>
      <c r="X2819" s="95"/>
      <c r="Y2819" s="95"/>
      <c r="Z2819" s="95"/>
      <c r="AA2819" s="95"/>
      <c r="AB2819" s="95"/>
      <c r="AC2819" s="95"/>
      <c r="AD2819" s="95"/>
      <c r="AE2819" s="95"/>
      <c r="AF2819" s="95"/>
      <c r="AG2819" s="95"/>
      <c r="AH2819" s="316"/>
    </row>
    <row r="2820" spans="4:34">
      <c r="D2820" s="95"/>
      <c r="E2820" s="198"/>
      <c r="F2820" s="95"/>
      <c r="G2820" s="95"/>
      <c r="H2820" s="95"/>
      <c r="I2820" s="95"/>
      <c r="J2820" s="95"/>
      <c r="K2820" s="95"/>
      <c r="L2820" s="95"/>
      <c r="M2820" s="95"/>
      <c r="N2820" s="95"/>
      <c r="O2820" s="95"/>
      <c r="P2820" s="95"/>
      <c r="Q2820" s="95"/>
      <c r="R2820" s="95"/>
      <c r="S2820" s="95"/>
      <c r="T2820" s="95"/>
      <c r="U2820" s="95"/>
      <c r="V2820" s="95"/>
      <c r="W2820" s="95"/>
      <c r="X2820" s="95"/>
      <c r="Y2820" s="95"/>
      <c r="Z2820" s="95"/>
      <c r="AA2820" s="95"/>
      <c r="AB2820" s="95"/>
      <c r="AC2820" s="95"/>
      <c r="AD2820" s="95"/>
      <c r="AE2820" s="95"/>
      <c r="AF2820" s="95"/>
      <c r="AG2820" s="95"/>
      <c r="AH2820" s="316"/>
    </row>
    <row r="2821" spans="4:34">
      <c r="D2821" s="95"/>
      <c r="E2821" s="198"/>
      <c r="F2821" s="95"/>
      <c r="G2821" s="95"/>
      <c r="H2821" s="95"/>
      <c r="I2821" s="95"/>
      <c r="J2821" s="95"/>
      <c r="K2821" s="95"/>
      <c r="L2821" s="95"/>
      <c r="M2821" s="95"/>
      <c r="N2821" s="95"/>
      <c r="O2821" s="95"/>
      <c r="P2821" s="95"/>
      <c r="Q2821" s="95"/>
      <c r="R2821" s="95"/>
      <c r="S2821" s="95"/>
      <c r="T2821" s="95"/>
      <c r="U2821" s="95"/>
      <c r="V2821" s="95"/>
      <c r="W2821" s="95"/>
      <c r="X2821" s="95"/>
      <c r="Y2821" s="95"/>
      <c r="Z2821" s="95"/>
      <c r="AA2821" s="95"/>
      <c r="AB2821" s="95"/>
      <c r="AC2821" s="95"/>
      <c r="AD2821" s="95"/>
      <c r="AE2821" s="95"/>
      <c r="AF2821" s="95"/>
      <c r="AG2821" s="95"/>
      <c r="AH2821" s="316"/>
    </row>
    <row r="2822" spans="4:34">
      <c r="D2822" s="95"/>
      <c r="E2822" s="198"/>
      <c r="F2822" s="95"/>
      <c r="G2822" s="95"/>
      <c r="H2822" s="95"/>
      <c r="I2822" s="95"/>
      <c r="J2822" s="95"/>
      <c r="K2822" s="95"/>
      <c r="L2822" s="95"/>
      <c r="M2822" s="95"/>
      <c r="N2822" s="95"/>
      <c r="O2822" s="95"/>
      <c r="P2822" s="95"/>
      <c r="Q2822" s="95"/>
      <c r="R2822" s="95"/>
      <c r="S2822" s="95"/>
      <c r="T2822" s="95"/>
      <c r="U2822" s="95"/>
      <c r="V2822" s="95"/>
      <c r="W2822" s="95"/>
      <c r="X2822" s="95"/>
      <c r="Y2822" s="95"/>
      <c r="Z2822" s="95"/>
      <c r="AA2822" s="95"/>
      <c r="AB2822" s="95"/>
      <c r="AC2822" s="95"/>
      <c r="AD2822" s="95"/>
      <c r="AE2822" s="95"/>
      <c r="AF2822" s="95"/>
      <c r="AG2822" s="95"/>
      <c r="AH2822" s="316"/>
    </row>
    <row r="2823" spans="4:34">
      <c r="D2823" s="95"/>
      <c r="E2823" s="198"/>
      <c r="F2823" s="95"/>
      <c r="G2823" s="95"/>
      <c r="H2823" s="95"/>
      <c r="I2823" s="95"/>
      <c r="J2823" s="95"/>
      <c r="K2823" s="95"/>
      <c r="L2823" s="95"/>
      <c r="M2823" s="95"/>
      <c r="N2823" s="95"/>
      <c r="O2823" s="95"/>
      <c r="P2823" s="95"/>
      <c r="Q2823" s="95"/>
      <c r="R2823" s="95"/>
      <c r="S2823" s="95"/>
      <c r="T2823" s="95"/>
      <c r="U2823" s="95"/>
      <c r="V2823" s="95"/>
      <c r="W2823" s="95"/>
      <c r="X2823" s="95"/>
      <c r="Y2823" s="95"/>
      <c r="Z2823" s="95"/>
      <c r="AA2823" s="95"/>
      <c r="AB2823" s="95"/>
      <c r="AC2823" s="95"/>
      <c r="AD2823" s="95"/>
      <c r="AE2823" s="95"/>
      <c r="AF2823" s="95"/>
      <c r="AG2823" s="95"/>
      <c r="AH2823" s="316"/>
    </row>
    <row r="2824" spans="4:34">
      <c r="D2824" s="95"/>
      <c r="E2824" s="198"/>
      <c r="F2824" s="95"/>
      <c r="G2824" s="95"/>
      <c r="H2824" s="95"/>
      <c r="I2824" s="95"/>
      <c r="J2824" s="95"/>
      <c r="K2824" s="95"/>
      <c r="L2824" s="95"/>
      <c r="M2824" s="95"/>
      <c r="N2824" s="95"/>
      <c r="O2824" s="95"/>
      <c r="P2824" s="95"/>
      <c r="Q2824" s="95"/>
      <c r="R2824" s="95"/>
      <c r="S2824" s="95"/>
      <c r="T2824" s="95"/>
      <c r="U2824" s="95"/>
      <c r="V2824" s="95"/>
      <c r="W2824" s="95"/>
      <c r="X2824" s="95"/>
      <c r="Y2824" s="95"/>
      <c r="Z2824" s="95"/>
      <c r="AA2824" s="95"/>
      <c r="AB2824" s="95"/>
      <c r="AC2824" s="95"/>
      <c r="AD2824" s="95"/>
      <c r="AE2824" s="95"/>
      <c r="AF2824" s="95"/>
      <c r="AG2824" s="95"/>
      <c r="AH2824" s="316"/>
    </row>
    <row r="2825" spans="4:34">
      <c r="D2825" s="95"/>
      <c r="E2825" s="198"/>
      <c r="F2825" s="95"/>
      <c r="G2825" s="95"/>
      <c r="H2825" s="95"/>
      <c r="I2825" s="95"/>
      <c r="J2825" s="95"/>
      <c r="K2825" s="95"/>
      <c r="L2825" s="95"/>
      <c r="M2825" s="95"/>
      <c r="N2825" s="95"/>
      <c r="O2825" s="95"/>
      <c r="P2825" s="95"/>
      <c r="Q2825" s="95"/>
      <c r="R2825" s="95"/>
      <c r="S2825" s="95"/>
      <c r="T2825" s="95"/>
      <c r="U2825" s="95"/>
      <c r="V2825" s="95"/>
      <c r="W2825" s="95"/>
      <c r="X2825" s="95"/>
      <c r="Y2825" s="95"/>
      <c r="Z2825" s="95"/>
      <c r="AA2825" s="95"/>
      <c r="AB2825" s="95"/>
      <c r="AC2825" s="95"/>
      <c r="AD2825" s="95"/>
      <c r="AE2825" s="95"/>
      <c r="AF2825" s="95"/>
      <c r="AG2825" s="95"/>
      <c r="AH2825" s="316"/>
    </row>
    <row r="2826" spans="4:34">
      <c r="D2826" s="95"/>
      <c r="E2826" s="198"/>
      <c r="F2826" s="95"/>
      <c r="G2826" s="95"/>
      <c r="H2826" s="95"/>
      <c r="I2826" s="95"/>
      <c r="J2826" s="95"/>
      <c r="K2826" s="95"/>
      <c r="L2826" s="95"/>
      <c r="M2826" s="95"/>
      <c r="N2826" s="95"/>
      <c r="O2826" s="95"/>
      <c r="P2826" s="95"/>
      <c r="Q2826" s="95"/>
      <c r="R2826" s="95"/>
      <c r="S2826" s="95"/>
      <c r="T2826" s="95"/>
      <c r="U2826" s="95"/>
      <c r="V2826" s="95"/>
      <c r="W2826" s="95"/>
      <c r="X2826" s="95"/>
      <c r="Y2826" s="95"/>
      <c r="Z2826" s="95"/>
      <c r="AA2826" s="95"/>
      <c r="AB2826" s="95"/>
      <c r="AC2826" s="95"/>
      <c r="AD2826" s="95"/>
      <c r="AE2826" s="95"/>
      <c r="AF2826" s="95"/>
      <c r="AG2826" s="95"/>
      <c r="AH2826" s="316"/>
    </row>
    <row r="2827" spans="4:34">
      <c r="D2827" s="95"/>
      <c r="E2827" s="198"/>
      <c r="F2827" s="95"/>
      <c r="G2827" s="95"/>
      <c r="H2827" s="95"/>
      <c r="I2827" s="95"/>
      <c r="J2827" s="95"/>
      <c r="K2827" s="95"/>
      <c r="L2827" s="95"/>
      <c r="M2827" s="95"/>
      <c r="N2827" s="95"/>
      <c r="O2827" s="95"/>
      <c r="P2827" s="95"/>
      <c r="Q2827" s="95"/>
      <c r="R2827" s="95"/>
      <c r="S2827" s="95"/>
      <c r="T2827" s="95"/>
      <c r="U2827" s="95"/>
      <c r="V2827" s="95"/>
      <c r="W2827" s="95"/>
      <c r="X2827" s="95"/>
      <c r="Y2827" s="95"/>
      <c r="Z2827" s="95"/>
      <c r="AA2827" s="95"/>
      <c r="AB2827" s="95"/>
      <c r="AC2827" s="95"/>
      <c r="AD2827" s="95"/>
      <c r="AE2827" s="95"/>
      <c r="AF2827" s="95"/>
      <c r="AG2827" s="95"/>
      <c r="AH2827" s="316"/>
    </row>
    <row r="2828" spans="4:34">
      <c r="D2828" s="95"/>
      <c r="E2828" s="198"/>
      <c r="F2828" s="95"/>
      <c r="G2828" s="95"/>
      <c r="H2828" s="95"/>
      <c r="I2828" s="95"/>
      <c r="J2828" s="95"/>
      <c r="K2828" s="95"/>
      <c r="L2828" s="95"/>
      <c r="M2828" s="95"/>
      <c r="N2828" s="95"/>
      <c r="O2828" s="95"/>
      <c r="P2828" s="95"/>
      <c r="Q2828" s="95"/>
      <c r="R2828" s="95"/>
      <c r="S2828" s="95"/>
      <c r="T2828" s="95"/>
      <c r="U2828" s="95"/>
      <c r="V2828" s="95"/>
      <c r="W2828" s="95"/>
      <c r="X2828" s="95"/>
      <c r="Y2828" s="95"/>
      <c r="Z2828" s="95"/>
      <c r="AA2828" s="95"/>
      <c r="AB2828" s="95"/>
      <c r="AC2828" s="95"/>
      <c r="AD2828" s="95"/>
      <c r="AE2828" s="95"/>
      <c r="AF2828" s="95"/>
      <c r="AG2828" s="95"/>
      <c r="AH2828" s="316"/>
    </row>
    <row r="2829" spans="4:34">
      <c r="D2829" s="95"/>
      <c r="E2829" s="198"/>
      <c r="F2829" s="95"/>
      <c r="G2829" s="95"/>
      <c r="H2829" s="95"/>
      <c r="I2829" s="95"/>
      <c r="J2829" s="95"/>
      <c r="K2829" s="95"/>
      <c r="L2829" s="95"/>
      <c r="M2829" s="95"/>
      <c r="N2829" s="95"/>
      <c r="O2829" s="95"/>
      <c r="P2829" s="95"/>
      <c r="Q2829" s="95"/>
      <c r="R2829" s="95"/>
      <c r="S2829" s="95"/>
      <c r="T2829" s="95"/>
      <c r="U2829" s="95"/>
      <c r="V2829" s="95"/>
      <c r="W2829" s="95"/>
      <c r="X2829" s="95"/>
      <c r="Y2829" s="95"/>
      <c r="Z2829" s="95"/>
      <c r="AA2829" s="95"/>
      <c r="AB2829" s="95"/>
      <c r="AC2829" s="95"/>
      <c r="AD2829" s="95"/>
      <c r="AE2829" s="95"/>
      <c r="AF2829" s="95"/>
      <c r="AG2829" s="95"/>
      <c r="AH2829" s="316"/>
    </row>
    <row r="2830" spans="4:34">
      <c r="D2830" s="95"/>
      <c r="E2830" s="198"/>
      <c r="F2830" s="95"/>
      <c r="G2830" s="95"/>
      <c r="H2830" s="95"/>
      <c r="I2830" s="95"/>
      <c r="J2830" s="95"/>
      <c r="K2830" s="95"/>
      <c r="L2830" s="95"/>
      <c r="M2830" s="95"/>
      <c r="N2830" s="95"/>
      <c r="O2830" s="95"/>
      <c r="P2830" s="95"/>
      <c r="Q2830" s="95"/>
      <c r="R2830" s="95"/>
      <c r="S2830" s="95"/>
      <c r="T2830" s="95"/>
      <c r="U2830" s="95"/>
      <c r="V2830" s="95"/>
      <c r="W2830" s="95"/>
      <c r="X2830" s="95"/>
      <c r="Y2830" s="95"/>
      <c r="Z2830" s="95"/>
      <c r="AA2830" s="95"/>
      <c r="AB2830" s="95"/>
      <c r="AC2830" s="95"/>
      <c r="AD2830" s="95"/>
      <c r="AE2830" s="95"/>
      <c r="AF2830" s="95"/>
      <c r="AG2830" s="95"/>
      <c r="AH2830" s="316"/>
    </row>
    <row r="2831" spans="4:34">
      <c r="D2831" s="95"/>
      <c r="E2831" s="198"/>
      <c r="F2831" s="95"/>
      <c r="G2831" s="95"/>
      <c r="H2831" s="95"/>
      <c r="I2831" s="95"/>
      <c r="J2831" s="95"/>
      <c r="K2831" s="95"/>
      <c r="L2831" s="95"/>
      <c r="M2831" s="95"/>
      <c r="N2831" s="95"/>
      <c r="O2831" s="95"/>
      <c r="P2831" s="95"/>
      <c r="Q2831" s="95"/>
      <c r="R2831" s="95"/>
      <c r="S2831" s="95"/>
      <c r="T2831" s="95"/>
      <c r="U2831" s="95"/>
      <c r="V2831" s="95"/>
      <c r="W2831" s="95"/>
      <c r="X2831" s="95"/>
      <c r="Y2831" s="95"/>
      <c r="Z2831" s="95"/>
      <c r="AA2831" s="95"/>
      <c r="AB2831" s="95"/>
      <c r="AC2831" s="95"/>
      <c r="AD2831" s="95"/>
      <c r="AE2831" s="95"/>
      <c r="AF2831" s="95"/>
      <c r="AG2831" s="95"/>
      <c r="AH2831" s="316"/>
    </row>
    <row r="2832" spans="4:34">
      <c r="D2832" s="95"/>
      <c r="E2832" s="198"/>
      <c r="F2832" s="95"/>
      <c r="G2832" s="95"/>
      <c r="H2832" s="95"/>
      <c r="I2832" s="95"/>
      <c r="J2832" s="95"/>
      <c r="K2832" s="95"/>
      <c r="L2832" s="95"/>
      <c r="M2832" s="95"/>
      <c r="N2832" s="95"/>
      <c r="O2832" s="95"/>
      <c r="P2832" s="95"/>
      <c r="Q2832" s="95"/>
      <c r="R2832" s="95"/>
      <c r="S2832" s="95"/>
      <c r="T2832" s="95"/>
      <c r="U2832" s="95"/>
      <c r="V2832" s="95"/>
      <c r="W2832" s="95"/>
      <c r="X2832" s="95"/>
      <c r="Y2832" s="95"/>
      <c r="Z2832" s="95"/>
      <c r="AA2832" s="95"/>
      <c r="AB2832" s="95"/>
      <c r="AC2832" s="95"/>
      <c r="AD2832" s="95"/>
      <c r="AE2832" s="95"/>
      <c r="AF2832" s="95"/>
      <c r="AG2832" s="95"/>
      <c r="AH2832" s="316"/>
    </row>
    <row r="2833" spans="4:34">
      <c r="D2833" s="95"/>
      <c r="E2833" s="198"/>
      <c r="F2833" s="95"/>
      <c r="G2833" s="95"/>
      <c r="H2833" s="95"/>
      <c r="I2833" s="95"/>
      <c r="J2833" s="95"/>
      <c r="K2833" s="95"/>
      <c r="L2833" s="95"/>
      <c r="M2833" s="95"/>
      <c r="N2833" s="95"/>
      <c r="O2833" s="95"/>
      <c r="P2833" s="95"/>
      <c r="Q2833" s="95"/>
      <c r="R2833" s="95"/>
      <c r="S2833" s="95"/>
      <c r="T2833" s="95"/>
      <c r="U2833" s="95"/>
      <c r="V2833" s="95"/>
      <c r="W2833" s="95"/>
      <c r="X2833" s="95"/>
      <c r="Y2833" s="95"/>
      <c r="Z2833" s="95"/>
      <c r="AA2833" s="95"/>
      <c r="AB2833" s="95"/>
      <c r="AC2833" s="95"/>
      <c r="AD2833" s="95"/>
      <c r="AE2833" s="95"/>
      <c r="AF2833" s="95"/>
      <c r="AG2833" s="95"/>
      <c r="AH2833" s="316"/>
    </row>
    <row r="2834" spans="4:34">
      <c r="D2834" s="95"/>
      <c r="E2834" s="198"/>
      <c r="F2834" s="95"/>
      <c r="G2834" s="95"/>
      <c r="H2834" s="95"/>
      <c r="I2834" s="95"/>
      <c r="J2834" s="95"/>
      <c r="K2834" s="95"/>
      <c r="L2834" s="95"/>
      <c r="M2834" s="95"/>
      <c r="N2834" s="95"/>
      <c r="O2834" s="95"/>
      <c r="P2834" s="95"/>
      <c r="Q2834" s="95"/>
      <c r="R2834" s="95"/>
      <c r="S2834" s="95"/>
      <c r="T2834" s="95"/>
      <c r="U2834" s="95"/>
      <c r="V2834" s="95"/>
      <c r="W2834" s="95"/>
      <c r="X2834" s="95"/>
      <c r="Y2834" s="95"/>
      <c r="Z2834" s="95"/>
      <c r="AA2834" s="95"/>
      <c r="AB2834" s="95"/>
      <c r="AC2834" s="95"/>
      <c r="AD2834" s="95"/>
      <c r="AE2834" s="95"/>
      <c r="AF2834" s="95"/>
      <c r="AG2834" s="95"/>
      <c r="AH2834" s="316"/>
    </row>
    <row r="2835" spans="4:34">
      <c r="D2835" s="95"/>
      <c r="E2835" s="198"/>
      <c r="F2835" s="95"/>
      <c r="G2835" s="95"/>
      <c r="H2835" s="95"/>
      <c r="I2835" s="95"/>
      <c r="J2835" s="95"/>
      <c r="K2835" s="95"/>
      <c r="L2835" s="95"/>
      <c r="M2835" s="95"/>
      <c r="N2835" s="95"/>
      <c r="O2835" s="95"/>
      <c r="P2835" s="95"/>
      <c r="Q2835" s="95"/>
      <c r="R2835" s="95"/>
      <c r="S2835" s="95"/>
      <c r="T2835" s="95"/>
      <c r="U2835" s="95"/>
      <c r="V2835" s="95"/>
      <c r="W2835" s="95"/>
      <c r="X2835" s="95"/>
      <c r="Y2835" s="95"/>
      <c r="Z2835" s="95"/>
      <c r="AA2835" s="95"/>
      <c r="AB2835" s="95"/>
      <c r="AC2835" s="95"/>
      <c r="AD2835" s="95"/>
      <c r="AE2835" s="95"/>
      <c r="AF2835" s="95"/>
      <c r="AG2835" s="95"/>
      <c r="AH2835" s="316"/>
    </row>
    <row r="2836" spans="4:34">
      <c r="D2836" s="95"/>
      <c r="E2836" s="198"/>
      <c r="F2836" s="95"/>
      <c r="G2836" s="95"/>
      <c r="H2836" s="95"/>
      <c r="I2836" s="95"/>
      <c r="J2836" s="95"/>
      <c r="K2836" s="95"/>
      <c r="L2836" s="95"/>
      <c r="M2836" s="95"/>
      <c r="N2836" s="95"/>
      <c r="O2836" s="95"/>
      <c r="P2836" s="95"/>
      <c r="Q2836" s="95"/>
      <c r="R2836" s="95"/>
      <c r="S2836" s="95"/>
      <c r="T2836" s="95"/>
      <c r="U2836" s="95"/>
      <c r="V2836" s="95"/>
      <c r="W2836" s="95"/>
      <c r="X2836" s="95"/>
      <c r="Y2836" s="95"/>
      <c r="Z2836" s="95"/>
      <c r="AA2836" s="95"/>
      <c r="AB2836" s="95"/>
      <c r="AC2836" s="95"/>
      <c r="AD2836" s="95"/>
      <c r="AE2836" s="95"/>
      <c r="AF2836" s="95"/>
      <c r="AG2836" s="95"/>
      <c r="AH2836" s="316"/>
    </row>
    <row r="2837" spans="4:34">
      <c r="D2837" s="95"/>
      <c r="E2837" s="198"/>
      <c r="F2837" s="95"/>
      <c r="G2837" s="95"/>
      <c r="H2837" s="95"/>
      <c r="I2837" s="95"/>
      <c r="J2837" s="95"/>
      <c r="K2837" s="95"/>
      <c r="L2837" s="95"/>
      <c r="M2837" s="95"/>
      <c r="N2837" s="95"/>
      <c r="O2837" s="95"/>
      <c r="P2837" s="95"/>
      <c r="Q2837" s="95"/>
      <c r="R2837" s="95"/>
      <c r="S2837" s="95"/>
      <c r="T2837" s="95"/>
      <c r="U2837" s="95"/>
      <c r="V2837" s="95"/>
      <c r="W2837" s="95"/>
      <c r="X2837" s="95"/>
      <c r="Y2837" s="95"/>
      <c r="Z2837" s="95"/>
      <c r="AA2837" s="95"/>
      <c r="AB2837" s="95"/>
      <c r="AC2837" s="95"/>
      <c r="AD2837" s="95"/>
      <c r="AE2837" s="95"/>
      <c r="AF2837" s="95"/>
      <c r="AG2837" s="95"/>
      <c r="AH2837" s="316"/>
    </row>
    <row r="2838" spans="4:34">
      <c r="D2838" s="95"/>
      <c r="E2838" s="198"/>
      <c r="F2838" s="95"/>
      <c r="G2838" s="95"/>
      <c r="H2838" s="95"/>
      <c r="I2838" s="95"/>
      <c r="J2838" s="95"/>
      <c r="K2838" s="95"/>
      <c r="L2838" s="95"/>
      <c r="M2838" s="95"/>
      <c r="N2838" s="95"/>
      <c r="O2838" s="95"/>
      <c r="P2838" s="95"/>
      <c r="Q2838" s="95"/>
      <c r="R2838" s="95"/>
      <c r="S2838" s="95"/>
      <c r="T2838" s="95"/>
      <c r="U2838" s="95"/>
      <c r="V2838" s="95"/>
      <c r="W2838" s="95"/>
      <c r="X2838" s="95"/>
      <c r="Y2838" s="95"/>
      <c r="Z2838" s="95"/>
      <c r="AA2838" s="95"/>
      <c r="AB2838" s="95"/>
      <c r="AC2838" s="95"/>
      <c r="AD2838" s="95"/>
      <c r="AE2838" s="95"/>
      <c r="AF2838" s="95"/>
      <c r="AG2838" s="95"/>
      <c r="AH2838" s="316"/>
    </row>
    <row r="2839" spans="4:34">
      <c r="D2839" s="95"/>
      <c r="E2839" s="198"/>
      <c r="F2839" s="95"/>
      <c r="G2839" s="95"/>
      <c r="H2839" s="95"/>
      <c r="I2839" s="95"/>
      <c r="J2839" s="95"/>
      <c r="K2839" s="95"/>
      <c r="L2839" s="95"/>
      <c r="M2839" s="95"/>
      <c r="N2839" s="95"/>
      <c r="O2839" s="95"/>
      <c r="P2839" s="95"/>
      <c r="Q2839" s="95"/>
      <c r="R2839" s="95"/>
      <c r="S2839" s="95"/>
      <c r="T2839" s="95"/>
      <c r="U2839" s="95"/>
      <c r="V2839" s="95"/>
      <c r="W2839" s="95"/>
      <c r="X2839" s="95"/>
      <c r="Y2839" s="95"/>
      <c r="Z2839" s="95"/>
      <c r="AA2839" s="95"/>
      <c r="AB2839" s="95"/>
      <c r="AC2839" s="95"/>
      <c r="AD2839" s="95"/>
      <c r="AE2839" s="95"/>
      <c r="AF2839" s="95"/>
      <c r="AG2839" s="95"/>
      <c r="AH2839" s="316"/>
    </row>
    <row r="2840" spans="4:34">
      <c r="D2840" s="95"/>
      <c r="E2840" s="198"/>
      <c r="F2840" s="95"/>
      <c r="G2840" s="95"/>
      <c r="H2840" s="95"/>
      <c r="I2840" s="95"/>
      <c r="J2840" s="95"/>
      <c r="K2840" s="95"/>
      <c r="L2840" s="95"/>
      <c r="M2840" s="95"/>
      <c r="N2840" s="95"/>
      <c r="O2840" s="95"/>
      <c r="P2840" s="95"/>
      <c r="Q2840" s="95"/>
      <c r="R2840" s="95"/>
      <c r="S2840" s="95"/>
      <c r="T2840" s="95"/>
      <c r="U2840" s="95"/>
      <c r="V2840" s="95"/>
      <c r="W2840" s="95"/>
      <c r="X2840" s="95"/>
      <c r="Y2840" s="95"/>
      <c r="Z2840" s="95"/>
      <c r="AA2840" s="95"/>
      <c r="AB2840" s="95"/>
      <c r="AC2840" s="95"/>
      <c r="AD2840" s="95"/>
      <c r="AE2840" s="95"/>
      <c r="AF2840" s="95"/>
      <c r="AG2840" s="95"/>
      <c r="AH2840" s="316"/>
    </row>
    <row r="2841" spans="4:34">
      <c r="D2841" s="95"/>
      <c r="E2841" s="198"/>
      <c r="F2841" s="95"/>
      <c r="G2841" s="95"/>
      <c r="H2841" s="95"/>
      <c r="I2841" s="95"/>
      <c r="J2841" s="95"/>
      <c r="K2841" s="95"/>
      <c r="L2841" s="95"/>
      <c r="M2841" s="95"/>
      <c r="N2841" s="95"/>
      <c r="O2841" s="95"/>
      <c r="P2841" s="95"/>
      <c r="Q2841" s="95"/>
      <c r="R2841" s="95"/>
      <c r="S2841" s="95"/>
      <c r="T2841" s="95"/>
      <c r="U2841" s="95"/>
      <c r="V2841" s="95"/>
      <c r="W2841" s="95"/>
      <c r="X2841" s="95"/>
      <c r="Y2841" s="95"/>
      <c r="Z2841" s="95"/>
      <c r="AA2841" s="95"/>
      <c r="AB2841" s="95"/>
      <c r="AC2841" s="95"/>
      <c r="AD2841" s="95"/>
      <c r="AE2841" s="95"/>
      <c r="AF2841" s="95"/>
      <c r="AG2841" s="95"/>
      <c r="AH2841" s="316"/>
    </row>
    <row r="2842" spans="4:34">
      <c r="D2842" s="95"/>
      <c r="E2842" s="198"/>
      <c r="F2842" s="95"/>
      <c r="G2842" s="95"/>
      <c r="H2842" s="95"/>
      <c r="I2842" s="95"/>
      <c r="J2842" s="95"/>
      <c r="K2842" s="95"/>
      <c r="L2842" s="95"/>
      <c r="M2842" s="95"/>
      <c r="N2842" s="95"/>
      <c r="O2842" s="95"/>
      <c r="P2842" s="95"/>
      <c r="Q2842" s="95"/>
      <c r="R2842" s="95"/>
      <c r="S2842" s="95"/>
      <c r="T2842" s="95"/>
      <c r="U2842" s="95"/>
      <c r="V2842" s="95"/>
      <c r="W2842" s="95"/>
      <c r="X2842" s="95"/>
      <c r="Y2842" s="95"/>
      <c r="Z2842" s="95"/>
      <c r="AA2842" s="95"/>
      <c r="AB2842" s="95"/>
      <c r="AC2842" s="95"/>
      <c r="AD2842" s="95"/>
      <c r="AE2842" s="95"/>
      <c r="AF2842" s="95"/>
      <c r="AG2842" s="95"/>
      <c r="AH2842" s="316"/>
    </row>
    <row r="2843" spans="4:34">
      <c r="D2843" s="95"/>
      <c r="E2843" s="198"/>
      <c r="F2843" s="95"/>
      <c r="G2843" s="95"/>
      <c r="H2843" s="95"/>
      <c r="I2843" s="95"/>
      <c r="J2843" s="95"/>
      <c r="K2843" s="95"/>
      <c r="L2843" s="95"/>
      <c r="M2843" s="95"/>
      <c r="N2843" s="95"/>
      <c r="O2843" s="95"/>
      <c r="P2843" s="95"/>
      <c r="Q2843" s="95"/>
      <c r="R2843" s="95"/>
      <c r="S2843" s="95"/>
      <c r="T2843" s="95"/>
      <c r="U2843" s="95"/>
      <c r="V2843" s="95"/>
      <c r="W2843" s="95"/>
      <c r="X2843" s="95"/>
      <c r="Y2843" s="95"/>
      <c r="Z2843" s="95"/>
      <c r="AA2843" s="95"/>
      <c r="AB2843" s="95"/>
      <c r="AC2843" s="95"/>
      <c r="AD2843" s="95"/>
      <c r="AE2843" s="95"/>
      <c r="AF2843" s="95"/>
      <c r="AG2843" s="95"/>
      <c r="AH2843" s="316"/>
    </row>
    <row r="2844" spans="4:34">
      <c r="D2844" s="95"/>
      <c r="E2844" s="198"/>
      <c r="F2844" s="95"/>
      <c r="G2844" s="95"/>
      <c r="H2844" s="95"/>
      <c r="I2844" s="95"/>
      <c r="J2844" s="95"/>
      <c r="K2844" s="95"/>
      <c r="L2844" s="95"/>
      <c r="M2844" s="95"/>
      <c r="N2844" s="95"/>
      <c r="O2844" s="95"/>
      <c r="P2844" s="95"/>
      <c r="Q2844" s="95"/>
      <c r="R2844" s="95"/>
      <c r="S2844" s="95"/>
      <c r="T2844" s="95"/>
      <c r="U2844" s="95"/>
      <c r="V2844" s="95"/>
      <c r="W2844" s="95"/>
      <c r="X2844" s="95"/>
      <c r="Y2844" s="95"/>
      <c r="Z2844" s="95"/>
      <c r="AA2844" s="95"/>
      <c r="AB2844" s="95"/>
      <c r="AC2844" s="95"/>
      <c r="AD2844" s="95"/>
      <c r="AE2844" s="95"/>
      <c r="AF2844" s="95"/>
      <c r="AG2844" s="95"/>
      <c r="AH2844" s="316"/>
    </row>
    <row r="2845" spans="4:34">
      <c r="D2845" s="95"/>
      <c r="E2845" s="198"/>
      <c r="F2845" s="95"/>
      <c r="G2845" s="95"/>
      <c r="H2845" s="95"/>
      <c r="I2845" s="95"/>
      <c r="J2845" s="95"/>
      <c r="K2845" s="95"/>
      <c r="L2845" s="95"/>
      <c r="M2845" s="95"/>
      <c r="N2845" s="95"/>
      <c r="O2845" s="95"/>
      <c r="P2845" s="95"/>
      <c r="Q2845" s="95"/>
      <c r="R2845" s="95"/>
      <c r="S2845" s="95"/>
      <c r="T2845" s="95"/>
      <c r="U2845" s="95"/>
      <c r="V2845" s="95"/>
      <c r="W2845" s="95"/>
      <c r="X2845" s="95"/>
      <c r="Y2845" s="95"/>
      <c r="Z2845" s="95"/>
      <c r="AA2845" s="95"/>
      <c r="AB2845" s="95"/>
      <c r="AC2845" s="95"/>
      <c r="AD2845" s="95"/>
      <c r="AE2845" s="95"/>
      <c r="AF2845" s="95"/>
      <c r="AG2845" s="95"/>
      <c r="AH2845" s="316"/>
    </row>
    <row r="2846" spans="4:34">
      <c r="D2846" s="95"/>
      <c r="E2846" s="198"/>
      <c r="F2846" s="95"/>
      <c r="G2846" s="95"/>
      <c r="H2846" s="95"/>
      <c r="I2846" s="95"/>
      <c r="J2846" s="95"/>
      <c r="K2846" s="95"/>
      <c r="L2846" s="95"/>
      <c r="M2846" s="95"/>
      <c r="N2846" s="95"/>
      <c r="O2846" s="95"/>
      <c r="P2846" s="95"/>
      <c r="Q2846" s="95"/>
      <c r="R2846" s="95"/>
      <c r="S2846" s="95"/>
      <c r="T2846" s="95"/>
      <c r="U2846" s="95"/>
      <c r="V2846" s="95"/>
      <c r="W2846" s="95"/>
      <c r="X2846" s="95"/>
      <c r="Y2846" s="95"/>
      <c r="Z2846" s="95"/>
      <c r="AA2846" s="95"/>
      <c r="AB2846" s="95"/>
      <c r="AC2846" s="95"/>
      <c r="AD2846" s="95"/>
      <c r="AE2846" s="95"/>
      <c r="AF2846" s="95"/>
      <c r="AG2846" s="95"/>
      <c r="AH2846" s="316"/>
    </row>
    <row r="2847" spans="4:34">
      <c r="D2847" s="95"/>
      <c r="E2847" s="198"/>
      <c r="F2847" s="95"/>
      <c r="G2847" s="95"/>
      <c r="H2847" s="95"/>
      <c r="I2847" s="95"/>
      <c r="J2847" s="95"/>
      <c r="K2847" s="95"/>
      <c r="L2847" s="95"/>
      <c r="M2847" s="95"/>
      <c r="N2847" s="95"/>
      <c r="O2847" s="95"/>
      <c r="P2847" s="95"/>
      <c r="Q2847" s="95"/>
      <c r="R2847" s="95"/>
      <c r="S2847" s="95"/>
      <c r="T2847" s="95"/>
      <c r="U2847" s="95"/>
      <c r="V2847" s="95"/>
      <c r="W2847" s="95"/>
      <c r="X2847" s="95"/>
      <c r="Y2847" s="95"/>
      <c r="Z2847" s="95"/>
      <c r="AA2847" s="95"/>
      <c r="AB2847" s="95"/>
      <c r="AC2847" s="95"/>
      <c r="AD2847" s="95"/>
      <c r="AE2847" s="95"/>
      <c r="AF2847" s="95"/>
      <c r="AG2847" s="95"/>
      <c r="AH2847" s="316"/>
    </row>
    <row r="2848" spans="4:34">
      <c r="D2848" s="95"/>
      <c r="E2848" s="198"/>
      <c r="F2848" s="95"/>
      <c r="G2848" s="95"/>
      <c r="H2848" s="95"/>
      <c r="I2848" s="95"/>
      <c r="J2848" s="95"/>
      <c r="K2848" s="95"/>
      <c r="L2848" s="95"/>
      <c r="M2848" s="95"/>
      <c r="N2848" s="95"/>
      <c r="O2848" s="95"/>
      <c r="P2848" s="95"/>
      <c r="Q2848" s="95"/>
      <c r="R2848" s="95"/>
      <c r="S2848" s="95"/>
      <c r="T2848" s="95"/>
      <c r="U2848" s="95"/>
      <c r="V2848" s="95"/>
      <c r="W2848" s="95"/>
      <c r="X2848" s="95"/>
      <c r="Y2848" s="95"/>
      <c r="Z2848" s="95"/>
      <c r="AA2848" s="95"/>
      <c r="AB2848" s="95"/>
      <c r="AC2848" s="95"/>
      <c r="AD2848" s="95"/>
      <c r="AE2848" s="95"/>
      <c r="AF2848" s="95"/>
      <c r="AG2848" s="95"/>
      <c r="AH2848" s="316"/>
    </row>
    <row r="2849" spans="4:34">
      <c r="D2849" s="95"/>
      <c r="E2849" s="198"/>
      <c r="F2849" s="95"/>
      <c r="G2849" s="95"/>
      <c r="H2849" s="95"/>
      <c r="I2849" s="95"/>
      <c r="J2849" s="95"/>
      <c r="K2849" s="95"/>
      <c r="L2849" s="95"/>
      <c r="M2849" s="95"/>
      <c r="N2849" s="95"/>
      <c r="O2849" s="95"/>
      <c r="P2849" s="95"/>
      <c r="Q2849" s="95"/>
      <c r="R2849" s="95"/>
      <c r="S2849" s="95"/>
      <c r="T2849" s="95"/>
      <c r="U2849" s="95"/>
      <c r="V2849" s="95"/>
      <c r="W2849" s="95"/>
      <c r="X2849" s="95"/>
      <c r="Y2849" s="95"/>
      <c r="Z2849" s="95"/>
      <c r="AA2849" s="95"/>
      <c r="AB2849" s="95"/>
      <c r="AC2849" s="95"/>
      <c r="AD2849" s="95"/>
      <c r="AE2849" s="95"/>
      <c r="AF2849" s="95"/>
      <c r="AG2849" s="95"/>
      <c r="AH2849" s="316"/>
    </row>
    <row r="2850" spans="4:34">
      <c r="D2850" s="95"/>
      <c r="E2850" s="198"/>
      <c r="F2850" s="95"/>
      <c r="G2850" s="95"/>
      <c r="H2850" s="95"/>
      <c r="I2850" s="95"/>
      <c r="J2850" s="95"/>
      <c r="K2850" s="95"/>
      <c r="L2850" s="95"/>
      <c r="M2850" s="95"/>
      <c r="N2850" s="95"/>
      <c r="O2850" s="95"/>
      <c r="P2850" s="95"/>
      <c r="Q2850" s="95"/>
      <c r="R2850" s="95"/>
      <c r="S2850" s="95"/>
      <c r="T2850" s="95"/>
      <c r="U2850" s="95"/>
      <c r="V2850" s="95"/>
      <c r="W2850" s="95"/>
      <c r="X2850" s="95"/>
      <c r="Y2850" s="95"/>
      <c r="Z2850" s="95"/>
      <c r="AA2850" s="95"/>
      <c r="AB2850" s="95"/>
      <c r="AC2850" s="95"/>
      <c r="AD2850" s="95"/>
      <c r="AE2850" s="95"/>
      <c r="AF2850" s="95"/>
      <c r="AG2850" s="95"/>
      <c r="AH2850" s="316"/>
    </row>
    <row r="2851" spans="4:34">
      <c r="D2851" s="95"/>
      <c r="E2851" s="198"/>
      <c r="F2851" s="95"/>
      <c r="G2851" s="95"/>
      <c r="H2851" s="95"/>
      <c r="I2851" s="95"/>
      <c r="J2851" s="95"/>
      <c r="K2851" s="95"/>
      <c r="L2851" s="95"/>
      <c r="M2851" s="95"/>
      <c r="N2851" s="95"/>
      <c r="O2851" s="95"/>
      <c r="P2851" s="95"/>
      <c r="Q2851" s="95"/>
      <c r="R2851" s="95"/>
      <c r="S2851" s="95"/>
      <c r="T2851" s="95"/>
      <c r="U2851" s="95"/>
      <c r="V2851" s="95"/>
      <c r="W2851" s="95"/>
      <c r="X2851" s="95"/>
      <c r="Y2851" s="95"/>
      <c r="Z2851" s="95"/>
      <c r="AA2851" s="95"/>
      <c r="AB2851" s="95"/>
      <c r="AC2851" s="95"/>
      <c r="AD2851" s="95"/>
      <c r="AE2851" s="95"/>
      <c r="AF2851" s="95"/>
      <c r="AG2851" s="95"/>
      <c r="AH2851" s="316"/>
    </row>
    <row r="2852" spans="4:34">
      <c r="D2852" s="95"/>
      <c r="E2852" s="198"/>
      <c r="F2852" s="95"/>
      <c r="G2852" s="95"/>
      <c r="H2852" s="95"/>
      <c r="I2852" s="95"/>
      <c r="J2852" s="95"/>
      <c r="K2852" s="95"/>
      <c r="L2852" s="95"/>
      <c r="M2852" s="95"/>
      <c r="N2852" s="95"/>
      <c r="O2852" s="95"/>
      <c r="P2852" s="95"/>
      <c r="Q2852" s="95"/>
      <c r="R2852" s="95"/>
      <c r="S2852" s="95"/>
      <c r="T2852" s="95"/>
      <c r="U2852" s="95"/>
      <c r="V2852" s="95"/>
      <c r="W2852" s="95"/>
      <c r="X2852" s="95"/>
      <c r="Y2852" s="95"/>
      <c r="Z2852" s="95"/>
      <c r="AA2852" s="95"/>
      <c r="AB2852" s="95"/>
      <c r="AC2852" s="95"/>
      <c r="AD2852" s="95"/>
      <c r="AE2852" s="95"/>
      <c r="AF2852" s="95"/>
      <c r="AG2852" s="95"/>
      <c r="AH2852" s="316"/>
    </row>
    <row r="2853" spans="4:34">
      <c r="D2853" s="95"/>
      <c r="E2853" s="198"/>
      <c r="F2853" s="95"/>
      <c r="G2853" s="95"/>
      <c r="H2853" s="95"/>
      <c r="I2853" s="95"/>
      <c r="J2853" s="95"/>
      <c r="K2853" s="95"/>
      <c r="L2853" s="95"/>
      <c r="M2853" s="95"/>
      <c r="N2853" s="95"/>
      <c r="O2853" s="95"/>
      <c r="P2853" s="95"/>
      <c r="Q2853" s="95"/>
      <c r="R2853" s="95"/>
      <c r="S2853" s="95"/>
      <c r="T2853" s="95"/>
      <c r="U2853" s="95"/>
      <c r="V2853" s="95"/>
      <c r="W2853" s="95"/>
      <c r="X2853" s="95"/>
      <c r="Y2853" s="95"/>
      <c r="Z2853" s="95"/>
      <c r="AA2853" s="95"/>
      <c r="AB2853" s="95"/>
      <c r="AC2853" s="95"/>
      <c r="AD2853" s="95"/>
      <c r="AE2853" s="95"/>
      <c r="AF2853" s="95"/>
      <c r="AG2853" s="95"/>
      <c r="AH2853" s="316"/>
    </row>
    <row r="2854" spans="4:34">
      <c r="D2854" s="95"/>
      <c r="E2854" s="198"/>
      <c r="F2854" s="95"/>
      <c r="G2854" s="95"/>
      <c r="H2854" s="95"/>
      <c r="I2854" s="95"/>
      <c r="J2854" s="95"/>
      <c r="K2854" s="95"/>
      <c r="L2854" s="95"/>
      <c r="M2854" s="95"/>
      <c r="N2854" s="95"/>
      <c r="O2854" s="95"/>
      <c r="P2854" s="95"/>
      <c r="Q2854" s="95"/>
      <c r="R2854" s="95"/>
      <c r="S2854" s="95"/>
      <c r="T2854" s="95"/>
      <c r="U2854" s="95"/>
      <c r="V2854" s="95"/>
      <c r="W2854" s="95"/>
      <c r="X2854" s="95"/>
      <c r="Y2854" s="95"/>
      <c r="Z2854" s="95"/>
      <c r="AA2854" s="95"/>
      <c r="AB2854" s="95"/>
      <c r="AC2854" s="95"/>
      <c r="AD2854" s="95"/>
      <c r="AE2854" s="95"/>
      <c r="AF2854" s="95"/>
      <c r="AG2854" s="95"/>
      <c r="AH2854" s="316"/>
    </row>
    <row r="2855" spans="4:34">
      <c r="D2855" s="95"/>
      <c r="E2855" s="198"/>
      <c r="F2855" s="95"/>
      <c r="G2855" s="95"/>
      <c r="H2855" s="95"/>
      <c r="I2855" s="95"/>
      <c r="J2855" s="95"/>
      <c r="K2855" s="95"/>
      <c r="L2855" s="95"/>
      <c r="M2855" s="95"/>
      <c r="N2855" s="95"/>
      <c r="O2855" s="95"/>
      <c r="P2855" s="95"/>
      <c r="Q2855" s="95"/>
      <c r="R2855" s="95"/>
      <c r="S2855" s="95"/>
      <c r="T2855" s="95"/>
      <c r="U2855" s="95"/>
      <c r="V2855" s="95"/>
      <c r="W2855" s="95"/>
      <c r="X2855" s="95"/>
      <c r="Y2855" s="95"/>
      <c r="Z2855" s="95"/>
      <c r="AA2855" s="95"/>
      <c r="AB2855" s="95"/>
      <c r="AC2855" s="95"/>
      <c r="AD2855" s="95"/>
      <c r="AE2855" s="95"/>
      <c r="AF2855" s="95"/>
      <c r="AG2855" s="95"/>
      <c r="AH2855" s="316"/>
    </row>
    <row r="2856" spans="4:34">
      <c r="D2856" s="95"/>
      <c r="E2856" s="198"/>
      <c r="F2856" s="95"/>
      <c r="G2856" s="95"/>
      <c r="H2856" s="95"/>
      <c r="I2856" s="95"/>
      <c r="J2856" s="95"/>
      <c r="K2856" s="95"/>
      <c r="L2856" s="95"/>
      <c r="M2856" s="95"/>
      <c r="N2856" s="95"/>
      <c r="O2856" s="95"/>
      <c r="P2856" s="95"/>
      <c r="Q2856" s="95"/>
      <c r="R2856" s="95"/>
      <c r="S2856" s="95"/>
      <c r="T2856" s="95"/>
      <c r="U2856" s="95"/>
      <c r="V2856" s="95"/>
      <c r="W2856" s="95"/>
      <c r="X2856" s="95"/>
      <c r="Y2856" s="95"/>
      <c r="Z2856" s="95"/>
      <c r="AA2856" s="95"/>
      <c r="AB2856" s="95"/>
      <c r="AC2856" s="95"/>
      <c r="AD2856" s="95"/>
      <c r="AE2856" s="95"/>
      <c r="AF2856" s="95"/>
      <c r="AG2856" s="95"/>
      <c r="AH2856" s="316"/>
    </row>
    <row r="2857" spans="4:34">
      <c r="D2857" s="95"/>
      <c r="E2857" s="198"/>
      <c r="F2857" s="95"/>
      <c r="G2857" s="95"/>
      <c r="H2857" s="95"/>
      <c r="I2857" s="95"/>
      <c r="J2857" s="95"/>
      <c r="K2857" s="95"/>
      <c r="L2857" s="95"/>
      <c r="M2857" s="95"/>
      <c r="N2857" s="95"/>
      <c r="O2857" s="95"/>
      <c r="P2857" s="95"/>
      <c r="Q2857" s="95"/>
      <c r="R2857" s="95"/>
      <c r="S2857" s="95"/>
      <c r="T2857" s="95"/>
      <c r="U2857" s="95"/>
      <c r="V2857" s="95"/>
      <c r="W2857" s="95"/>
      <c r="X2857" s="95"/>
      <c r="Y2857" s="95"/>
      <c r="Z2857" s="95"/>
      <c r="AA2857" s="95"/>
      <c r="AB2857" s="95"/>
      <c r="AC2857" s="95"/>
      <c r="AD2857" s="95"/>
      <c r="AE2857" s="95"/>
      <c r="AF2857" s="95"/>
      <c r="AG2857" s="95"/>
      <c r="AH2857" s="316"/>
    </row>
    <row r="2858" spans="4:34">
      <c r="D2858" s="95"/>
      <c r="E2858" s="198"/>
      <c r="F2858" s="95"/>
      <c r="G2858" s="95"/>
      <c r="H2858" s="95"/>
      <c r="I2858" s="95"/>
      <c r="J2858" s="95"/>
      <c r="K2858" s="95"/>
      <c r="L2858" s="95"/>
      <c r="M2858" s="95"/>
      <c r="N2858" s="95"/>
      <c r="O2858" s="95"/>
      <c r="P2858" s="95"/>
      <c r="Q2858" s="95"/>
      <c r="R2858" s="95"/>
      <c r="S2858" s="95"/>
      <c r="T2858" s="95"/>
      <c r="U2858" s="95"/>
      <c r="V2858" s="95"/>
      <c r="W2858" s="95"/>
      <c r="X2858" s="95"/>
      <c r="Y2858" s="95"/>
      <c r="Z2858" s="95"/>
      <c r="AA2858" s="95"/>
      <c r="AB2858" s="95"/>
      <c r="AC2858" s="95"/>
      <c r="AD2858" s="95"/>
      <c r="AE2858" s="95"/>
      <c r="AF2858" s="95"/>
      <c r="AG2858" s="95"/>
      <c r="AH2858" s="316"/>
    </row>
    <row r="2859" spans="4:34">
      <c r="D2859" s="95"/>
      <c r="E2859" s="198"/>
      <c r="F2859" s="95"/>
      <c r="G2859" s="95"/>
      <c r="H2859" s="95"/>
      <c r="I2859" s="95"/>
      <c r="J2859" s="95"/>
      <c r="K2859" s="95"/>
      <c r="L2859" s="95"/>
      <c r="M2859" s="95"/>
      <c r="N2859" s="95"/>
      <c r="O2859" s="95"/>
      <c r="P2859" s="95"/>
      <c r="Q2859" s="95"/>
      <c r="R2859" s="95"/>
      <c r="S2859" s="95"/>
      <c r="T2859" s="95"/>
      <c r="U2859" s="95"/>
      <c r="V2859" s="95"/>
      <c r="W2859" s="95"/>
      <c r="X2859" s="95"/>
      <c r="Y2859" s="95"/>
      <c r="Z2859" s="95"/>
      <c r="AA2859" s="95"/>
      <c r="AB2859" s="95"/>
      <c r="AC2859" s="95"/>
      <c r="AD2859" s="95"/>
      <c r="AE2859" s="95"/>
      <c r="AF2859" s="95"/>
      <c r="AG2859" s="95"/>
      <c r="AH2859" s="316"/>
    </row>
    <row r="2860" spans="4:34">
      <c r="D2860" s="95"/>
      <c r="E2860" s="198"/>
      <c r="F2860" s="95"/>
      <c r="G2860" s="95"/>
      <c r="H2860" s="95"/>
      <c r="I2860" s="95"/>
      <c r="J2860" s="95"/>
      <c r="K2860" s="95"/>
      <c r="L2860" s="95"/>
      <c r="M2860" s="95"/>
      <c r="N2860" s="95"/>
      <c r="O2860" s="95"/>
      <c r="P2860" s="95"/>
      <c r="Q2860" s="95"/>
      <c r="R2860" s="95"/>
      <c r="S2860" s="95"/>
      <c r="T2860" s="95"/>
      <c r="U2860" s="95"/>
      <c r="V2860" s="95"/>
      <c r="W2860" s="95"/>
      <c r="X2860" s="95"/>
      <c r="Y2860" s="95"/>
      <c r="Z2860" s="95"/>
      <c r="AA2860" s="95"/>
      <c r="AB2860" s="95"/>
      <c r="AC2860" s="95"/>
      <c r="AD2860" s="95"/>
      <c r="AE2860" s="95"/>
      <c r="AF2860" s="95"/>
      <c r="AG2860" s="95"/>
      <c r="AH2860" s="316"/>
    </row>
    <row r="2861" spans="4:34">
      <c r="D2861" s="95"/>
      <c r="E2861" s="198"/>
      <c r="F2861" s="95"/>
      <c r="G2861" s="95"/>
      <c r="H2861" s="95"/>
      <c r="I2861" s="95"/>
      <c r="J2861" s="95"/>
      <c r="K2861" s="95"/>
      <c r="L2861" s="95"/>
      <c r="M2861" s="95"/>
      <c r="N2861" s="95"/>
      <c r="O2861" s="95"/>
      <c r="P2861" s="95"/>
      <c r="Q2861" s="95"/>
      <c r="R2861" s="95"/>
      <c r="S2861" s="95"/>
      <c r="T2861" s="95"/>
      <c r="U2861" s="95"/>
      <c r="V2861" s="95"/>
      <c r="W2861" s="95"/>
      <c r="X2861" s="95"/>
      <c r="Y2861" s="95"/>
      <c r="Z2861" s="95"/>
      <c r="AA2861" s="95"/>
      <c r="AB2861" s="95"/>
      <c r="AC2861" s="95"/>
      <c r="AD2861" s="95"/>
      <c r="AE2861" s="95"/>
      <c r="AF2861" s="95"/>
      <c r="AG2861" s="95"/>
      <c r="AH2861" s="316"/>
    </row>
    <row r="2862" spans="4:34">
      <c r="D2862" s="95"/>
      <c r="E2862" s="198"/>
      <c r="F2862" s="95"/>
      <c r="G2862" s="95"/>
      <c r="H2862" s="95"/>
      <c r="I2862" s="95"/>
      <c r="J2862" s="95"/>
      <c r="K2862" s="95"/>
      <c r="L2862" s="95"/>
      <c r="M2862" s="95"/>
      <c r="N2862" s="95"/>
      <c r="O2862" s="95"/>
      <c r="P2862" s="95"/>
      <c r="Q2862" s="95"/>
      <c r="R2862" s="95"/>
      <c r="S2862" s="95"/>
      <c r="T2862" s="95"/>
      <c r="U2862" s="95"/>
      <c r="V2862" s="95"/>
      <c r="W2862" s="95"/>
      <c r="X2862" s="95"/>
      <c r="Y2862" s="95"/>
      <c r="Z2862" s="95"/>
      <c r="AA2862" s="95"/>
      <c r="AB2862" s="95"/>
      <c r="AC2862" s="95"/>
      <c r="AD2862" s="95"/>
      <c r="AE2862" s="95"/>
      <c r="AF2862" s="95"/>
      <c r="AG2862" s="95"/>
      <c r="AH2862" s="316"/>
    </row>
    <row r="2863" spans="4:34">
      <c r="D2863" s="95"/>
      <c r="E2863" s="198"/>
      <c r="F2863" s="95"/>
      <c r="G2863" s="95"/>
      <c r="H2863" s="95"/>
      <c r="I2863" s="95"/>
      <c r="J2863" s="95"/>
      <c r="K2863" s="95"/>
      <c r="L2863" s="95"/>
      <c r="M2863" s="95"/>
      <c r="N2863" s="95"/>
      <c r="O2863" s="95"/>
      <c r="P2863" s="95"/>
      <c r="Q2863" s="95"/>
      <c r="R2863" s="95"/>
      <c r="S2863" s="95"/>
      <c r="T2863" s="95"/>
      <c r="U2863" s="95"/>
      <c r="V2863" s="95"/>
      <c r="W2863" s="95"/>
      <c r="X2863" s="95"/>
      <c r="Y2863" s="95"/>
      <c r="Z2863" s="95"/>
      <c r="AA2863" s="95"/>
      <c r="AB2863" s="95"/>
      <c r="AC2863" s="95"/>
      <c r="AD2863" s="95"/>
      <c r="AE2863" s="95"/>
      <c r="AF2863" s="95"/>
      <c r="AG2863" s="95"/>
      <c r="AH2863" s="316"/>
    </row>
    <row r="2864" spans="4:34">
      <c r="D2864" s="95"/>
      <c r="E2864" s="198"/>
      <c r="F2864" s="95"/>
      <c r="G2864" s="95"/>
      <c r="H2864" s="95"/>
      <c r="I2864" s="95"/>
      <c r="J2864" s="95"/>
      <c r="K2864" s="95"/>
      <c r="L2864" s="95"/>
      <c r="M2864" s="95"/>
      <c r="N2864" s="95"/>
      <c r="O2864" s="95"/>
      <c r="P2864" s="95"/>
      <c r="Q2864" s="95"/>
      <c r="R2864" s="95"/>
      <c r="S2864" s="95"/>
      <c r="T2864" s="95"/>
      <c r="U2864" s="95"/>
      <c r="V2864" s="95"/>
      <c r="W2864" s="95"/>
      <c r="X2864" s="95"/>
      <c r="Y2864" s="95"/>
      <c r="Z2864" s="95"/>
      <c r="AA2864" s="95"/>
      <c r="AB2864" s="95"/>
      <c r="AC2864" s="95"/>
      <c r="AD2864" s="95"/>
      <c r="AE2864" s="95"/>
      <c r="AF2864" s="95"/>
      <c r="AG2864" s="95"/>
      <c r="AH2864" s="316"/>
    </row>
    <row r="2865" spans="4:34">
      <c r="D2865" s="95"/>
      <c r="E2865" s="198"/>
      <c r="F2865" s="95"/>
      <c r="G2865" s="95"/>
      <c r="H2865" s="95"/>
      <c r="I2865" s="95"/>
      <c r="J2865" s="95"/>
      <c r="K2865" s="95"/>
      <c r="L2865" s="95"/>
      <c r="M2865" s="95"/>
      <c r="N2865" s="95"/>
      <c r="O2865" s="95"/>
      <c r="P2865" s="95"/>
      <c r="Q2865" s="95"/>
      <c r="R2865" s="95"/>
      <c r="S2865" s="95"/>
      <c r="T2865" s="95"/>
      <c r="U2865" s="95"/>
      <c r="V2865" s="95"/>
      <c r="W2865" s="95"/>
      <c r="X2865" s="95"/>
      <c r="Y2865" s="95"/>
      <c r="Z2865" s="95"/>
      <c r="AA2865" s="95"/>
      <c r="AB2865" s="95"/>
      <c r="AC2865" s="95"/>
      <c r="AD2865" s="95"/>
      <c r="AE2865" s="95"/>
      <c r="AF2865" s="95"/>
      <c r="AG2865" s="95"/>
      <c r="AH2865" s="316"/>
    </row>
    <row r="2866" spans="4:34">
      <c r="D2866" s="95"/>
      <c r="E2866" s="198"/>
      <c r="F2866" s="95"/>
      <c r="G2866" s="95"/>
      <c r="H2866" s="95"/>
      <c r="I2866" s="95"/>
      <c r="J2866" s="95"/>
      <c r="K2866" s="95"/>
      <c r="L2866" s="95"/>
      <c r="M2866" s="95"/>
      <c r="N2866" s="95"/>
      <c r="O2866" s="95"/>
      <c r="P2866" s="95"/>
      <c r="Q2866" s="95"/>
      <c r="R2866" s="95"/>
      <c r="S2866" s="95"/>
      <c r="T2866" s="95"/>
      <c r="U2866" s="95"/>
      <c r="V2866" s="95"/>
      <c r="W2866" s="95"/>
      <c r="X2866" s="95"/>
      <c r="Y2866" s="95"/>
      <c r="Z2866" s="95"/>
      <c r="AA2866" s="95"/>
      <c r="AB2866" s="95"/>
      <c r="AC2866" s="95"/>
      <c r="AD2866" s="95"/>
      <c r="AE2866" s="95"/>
      <c r="AF2866" s="95"/>
      <c r="AG2866" s="95"/>
      <c r="AH2866" s="316"/>
    </row>
    <row r="2867" spans="4:34">
      <c r="D2867" s="95"/>
      <c r="E2867" s="198"/>
      <c r="F2867" s="95"/>
      <c r="G2867" s="95"/>
      <c r="H2867" s="95"/>
      <c r="I2867" s="95"/>
      <c r="J2867" s="95"/>
      <c r="K2867" s="95"/>
      <c r="L2867" s="95"/>
      <c r="M2867" s="95"/>
      <c r="N2867" s="95"/>
      <c r="O2867" s="95"/>
      <c r="P2867" s="95"/>
      <c r="Q2867" s="95"/>
      <c r="R2867" s="95"/>
      <c r="S2867" s="95"/>
      <c r="T2867" s="95"/>
      <c r="U2867" s="95"/>
      <c r="V2867" s="95"/>
      <c r="W2867" s="95"/>
      <c r="X2867" s="95"/>
      <c r="Y2867" s="95"/>
      <c r="Z2867" s="95"/>
      <c r="AA2867" s="95"/>
      <c r="AB2867" s="95"/>
      <c r="AC2867" s="95"/>
      <c r="AD2867" s="95"/>
      <c r="AE2867" s="95"/>
      <c r="AF2867" s="95"/>
      <c r="AG2867" s="95"/>
      <c r="AH2867" s="316"/>
    </row>
    <row r="2868" spans="4:34">
      <c r="D2868" s="95"/>
      <c r="E2868" s="198"/>
      <c r="F2868" s="95"/>
      <c r="G2868" s="95"/>
      <c r="H2868" s="95"/>
      <c r="I2868" s="95"/>
      <c r="J2868" s="95"/>
      <c r="K2868" s="95"/>
      <c r="L2868" s="95"/>
      <c r="M2868" s="95"/>
      <c r="N2868" s="95"/>
      <c r="O2868" s="95"/>
      <c r="P2868" s="95"/>
      <c r="Q2868" s="95"/>
      <c r="R2868" s="95"/>
      <c r="S2868" s="95"/>
      <c r="T2868" s="95"/>
      <c r="U2868" s="95"/>
      <c r="V2868" s="95"/>
      <c r="W2868" s="95"/>
      <c r="X2868" s="95"/>
      <c r="Y2868" s="95"/>
      <c r="Z2868" s="95"/>
      <c r="AA2868" s="95"/>
      <c r="AB2868" s="95"/>
      <c r="AC2868" s="95"/>
      <c r="AD2868" s="95"/>
      <c r="AE2868" s="95"/>
      <c r="AF2868" s="95"/>
      <c r="AG2868" s="95"/>
      <c r="AH2868" s="316"/>
    </row>
    <row r="2869" spans="4:34">
      <c r="D2869" s="95"/>
      <c r="E2869" s="198"/>
      <c r="F2869" s="95"/>
      <c r="G2869" s="95"/>
      <c r="H2869" s="95"/>
      <c r="I2869" s="95"/>
      <c r="J2869" s="95"/>
      <c r="K2869" s="95"/>
      <c r="L2869" s="95"/>
      <c r="M2869" s="95"/>
      <c r="N2869" s="95"/>
      <c r="O2869" s="95"/>
      <c r="P2869" s="95"/>
      <c r="Q2869" s="95"/>
      <c r="R2869" s="95"/>
      <c r="S2869" s="95"/>
      <c r="T2869" s="95"/>
      <c r="U2869" s="95"/>
      <c r="V2869" s="95"/>
      <c r="W2869" s="95"/>
      <c r="X2869" s="95"/>
      <c r="Y2869" s="95"/>
      <c r="Z2869" s="95"/>
      <c r="AA2869" s="95"/>
      <c r="AB2869" s="95"/>
      <c r="AC2869" s="95"/>
      <c r="AD2869" s="95"/>
      <c r="AE2869" s="95"/>
      <c r="AF2869" s="95"/>
      <c r="AG2869" s="95"/>
      <c r="AH2869" s="316"/>
    </row>
    <row r="2870" spans="4:34">
      <c r="D2870" s="95"/>
      <c r="E2870" s="198"/>
      <c r="F2870" s="95"/>
      <c r="G2870" s="95"/>
      <c r="H2870" s="95"/>
      <c r="I2870" s="95"/>
      <c r="J2870" s="95"/>
      <c r="K2870" s="95"/>
      <c r="L2870" s="95"/>
      <c r="M2870" s="95"/>
      <c r="N2870" s="95"/>
      <c r="O2870" s="95"/>
      <c r="P2870" s="95"/>
      <c r="Q2870" s="95"/>
      <c r="R2870" s="95"/>
      <c r="S2870" s="95"/>
      <c r="T2870" s="95"/>
      <c r="U2870" s="95"/>
      <c r="V2870" s="95"/>
      <c r="W2870" s="95"/>
      <c r="X2870" s="95"/>
      <c r="Y2870" s="95"/>
      <c r="Z2870" s="95"/>
      <c r="AA2870" s="95"/>
      <c r="AB2870" s="95"/>
      <c r="AC2870" s="95"/>
      <c r="AD2870" s="95"/>
      <c r="AE2870" s="95"/>
      <c r="AF2870" s="95"/>
      <c r="AG2870" s="95"/>
      <c r="AH2870" s="316"/>
    </row>
    <row r="2871" spans="4:34">
      <c r="D2871" s="95"/>
      <c r="E2871" s="198"/>
      <c r="F2871" s="95"/>
      <c r="G2871" s="95"/>
      <c r="H2871" s="95"/>
      <c r="I2871" s="95"/>
      <c r="J2871" s="95"/>
      <c r="K2871" s="95"/>
      <c r="L2871" s="95"/>
      <c r="M2871" s="95"/>
      <c r="N2871" s="95"/>
      <c r="O2871" s="95"/>
      <c r="P2871" s="95"/>
      <c r="Q2871" s="95"/>
      <c r="R2871" s="95"/>
      <c r="S2871" s="95"/>
      <c r="T2871" s="95"/>
      <c r="U2871" s="95"/>
      <c r="V2871" s="95"/>
      <c r="W2871" s="95"/>
      <c r="X2871" s="95"/>
      <c r="Y2871" s="95"/>
      <c r="Z2871" s="95"/>
      <c r="AA2871" s="95"/>
      <c r="AB2871" s="95"/>
      <c r="AC2871" s="95"/>
      <c r="AD2871" s="95"/>
      <c r="AE2871" s="95"/>
      <c r="AF2871" s="95"/>
      <c r="AG2871" s="95"/>
      <c r="AH2871" s="316"/>
    </row>
    <row r="2872" spans="4:34">
      <c r="D2872" s="95"/>
      <c r="E2872" s="198"/>
      <c r="F2872" s="95"/>
      <c r="G2872" s="95"/>
      <c r="H2872" s="95"/>
      <c r="I2872" s="95"/>
      <c r="J2872" s="95"/>
      <c r="K2872" s="95"/>
      <c r="L2872" s="95"/>
      <c r="M2872" s="95"/>
      <c r="N2872" s="95"/>
      <c r="O2872" s="95"/>
      <c r="P2872" s="95"/>
      <c r="Q2872" s="95"/>
      <c r="R2872" s="95"/>
      <c r="S2872" s="95"/>
      <c r="T2872" s="95"/>
      <c r="U2872" s="95"/>
      <c r="V2872" s="95"/>
      <c r="W2872" s="95"/>
      <c r="X2872" s="95"/>
      <c r="Y2872" s="95"/>
      <c r="Z2872" s="95"/>
      <c r="AA2872" s="95"/>
      <c r="AB2872" s="95"/>
      <c r="AC2872" s="95"/>
      <c r="AD2872" s="95"/>
      <c r="AE2872" s="95"/>
      <c r="AF2872" s="95"/>
      <c r="AG2872" s="95"/>
      <c r="AH2872" s="316"/>
    </row>
    <row r="2873" spans="4:34">
      <c r="D2873" s="95"/>
      <c r="E2873" s="198"/>
      <c r="F2873" s="95"/>
      <c r="G2873" s="95"/>
      <c r="H2873" s="95"/>
      <c r="I2873" s="95"/>
      <c r="J2873" s="95"/>
      <c r="K2873" s="95"/>
      <c r="L2873" s="95"/>
      <c r="M2873" s="95"/>
      <c r="N2873" s="95"/>
      <c r="O2873" s="95"/>
      <c r="P2873" s="95"/>
      <c r="Q2873" s="95"/>
      <c r="R2873" s="95"/>
      <c r="S2873" s="95"/>
      <c r="T2873" s="95"/>
      <c r="U2873" s="95"/>
      <c r="V2873" s="95"/>
      <c r="W2873" s="95"/>
      <c r="X2873" s="95"/>
      <c r="Y2873" s="95"/>
      <c r="Z2873" s="95"/>
      <c r="AA2873" s="95"/>
      <c r="AB2873" s="95"/>
      <c r="AC2873" s="95"/>
      <c r="AD2873" s="95"/>
      <c r="AE2873" s="95"/>
      <c r="AF2873" s="95"/>
      <c r="AG2873" s="95"/>
      <c r="AH2873" s="316"/>
    </row>
    <row r="2874" spans="4:34">
      <c r="D2874" s="95"/>
      <c r="E2874" s="198"/>
      <c r="F2874" s="95"/>
      <c r="G2874" s="95"/>
      <c r="H2874" s="95"/>
      <c r="I2874" s="95"/>
      <c r="J2874" s="95"/>
      <c r="K2874" s="95"/>
      <c r="L2874" s="95"/>
      <c r="M2874" s="95"/>
      <c r="N2874" s="95"/>
      <c r="O2874" s="95"/>
      <c r="P2874" s="95"/>
      <c r="Q2874" s="95"/>
      <c r="R2874" s="95"/>
      <c r="S2874" s="95"/>
      <c r="T2874" s="95"/>
      <c r="U2874" s="95"/>
      <c r="V2874" s="95"/>
      <c r="W2874" s="95"/>
      <c r="X2874" s="95"/>
      <c r="Y2874" s="95"/>
      <c r="Z2874" s="95"/>
      <c r="AA2874" s="95"/>
      <c r="AB2874" s="95"/>
      <c r="AC2874" s="95"/>
      <c r="AD2874" s="95"/>
      <c r="AE2874" s="95"/>
      <c r="AF2874" s="95"/>
      <c r="AG2874" s="95"/>
      <c r="AH2874" s="316"/>
    </row>
    <row r="2875" spans="4:34">
      <c r="D2875" s="95"/>
      <c r="E2875" s="198"/>
      <c r="F2875" s="95"/>
      <c r="G2875" s="95"/>
      <c r="H2875" s="95"/>
      <c r="I2875" s="95"/>
      <c r="J2875" s="95"/>
      <c r="K2875" s="95"/>
      <c r="L2875" s="95"/>
      <c r="M2875" s="95"/>
      <c r="N2875" s="95"/>
      <c r="O2875" s="95"/>
      <c r="P2875" s="95"/>
      <c r="Q2875" s="95"/>
      <c r="R2875" s="95"/>
      <c r="S2875" s="95"/>
      <c r="T2875" s="95"/>
      <c r="U2875" s="95"/>
      <c r="V2875" s="95"/>
      <c r="W2875" s="95"/>
      <c r="X2875" s="95"/>
      <c r="Y2875" s="95"/>
      <c r="Z2875" s="95"/>
      <c r="AA2875" s="95"/>
      <c r="AB2875" s="95"/>
      <c r="AC2875" s="95"/>
      <c r="AD2875" s="95"/>
      <c r="AE2875" s="95"/>
      <c r="AF2875" s="95"/>
      <c r="AG2875" s="95"/>
      <c r="AH2875" s="316"/>
    </row>
    <row r="2876" spans="4:34">
      <c r="D2876" s="95"/>
      <c r="E2876" s="198"/>
      <c r="F2876" s="95"/>
      <c r="G2876" s="95"/>
      <c r="H2876" s="95"/>
      <c r="I2876" s="95"/>
      <c r="J2876" s="95"/>
      <c r="K2876" s="95"/>
      <c r="L2876" s="95"/>
      <c r="M2876" s="95"/>
      <c r="N2876" s="95"/>
      <c r="O2876" s="95"/>
      <c r="P2876" s="95"/>
      <c r="Q2876" s="95"/>
      <c r="R2876" s="95"/>
      <c r="S2876" s="95"/>
      <c r="T2876" s="95"/>
      <c r="U2876" s="95"/>
      <c r="V2876" s="95"/>
      <c r="W2876" s="95"/>
      <c r="X2876" s="95"/>
      <c r="Y2876" s="95"/>
      <c r="Z2876" s="95"/>
      <c r="AA2876" s="95"/>
      <c r="AB2876" s="95"/>
      <c r="AC2876" s="95"/>
      <c r="AD2876" s="95"/>
      <c r="AE2876" s="95"/>
      <c r="AF2876" s="95"/>
      <c r="AG2876" s="95"/>
      <c r="AH2876" s="316"/>
    </row>
    <row r="2877" spans="4:34">
      <c r="D2877" s="95"/>
      <c r="E2877" s="198"/>
      <c r="F2877" s="95"/>
      <c r="G2877" s="95"/>
      <c r="H2877" s="95"/>
      <c r="I2877" s="95"/>
      <c r="J2877" s="95"/>
      <c r="K2877" s="95"/>
      <c r="L2877" s="95"/>
      <c r="M2877" s="95"/>
      <c r="N2877" s="95"/>
      <c r="O2877" s="95"/>
      <c r="P2877" s="95"/>
      <c r="Q2877" s="95"/>
      <c r="R2877" s="95"/>
      <c r="S2877" s="95"/>
      <c r="T2877" s="95"/>
      <c r="U2877" s="95"/>
      <c r="V2877" s="95"/>
      <c r="W2877" s="95"/>
      <c r="X2877" s="95"/>
      <c r="Y2877" s="95"/>
      <c r="Z2877" s="95"/>
      <c r="AA2877" s="95"/>
      <c r="AB2877" s="95"/>
      <c r="AC2877" s="95"/>
      <c r="AD2877" s="95"/>
      <c r="AE2877" s="95"/>
      <c r="AF2877" s="95"/>
      <c r="AG2877" s="95"/>
      <c r="AH2877" s="316"/>
    </row>
    <row r="2878" spans="4:34">
      <c r="D2878" s="95"/>
      <c r="E2878" s="198"/>
      <c r="F2878" s="95"/>
      <c r="G2878" s="95"/>
      <c r="H2878" s="95"/>
      <c r="I2878" s="95"/>
      <c r="J2878" s="95"/>
      <c r="K2878" s="95"/>
      <c r="L2878" s="95"/>
      <c r="M2878" s="95"/>
      <c r="N2878" s="95"/>
      <c r="O2878" s="95"/>
      <c r="P2878" s="95"/>
      <c r="Q2878" s="95"/>
      <c r="R2878" s="95"/>
      <c r="S2878" s="95"/>
      <c r="T2878" s="95"/>
      <c r="U2878" s="95"/>
      <c r="V2878" s="95"/>
      <c r="W2878" s="95"/>
      <c r="X2878" s="95"/>
      <c r="Y2878" s="95"/>
      <c r="Z2878" s="95"/>
      <c r="AA2878" s="95"/>
      <c r="AB2878" s="95"/>
      <c r="AC2878" s="95"/>
      <c r="AD2878" s="95"/>
      <c r="AE2878" s="95"/>
      <c r="AF2878" s="95"/>
      <c r="AG2878" s="95"/>
      <c r="AH2878" s="316"/>
    </row>
    <row r="2879" spans="4:34">
      <c r="D2879" s="95"/>
      <c r="E2879" s="198"/>
      <c r="F2879" s="95"/>
      <c r="G2879" s="95"/>
      <c r="H2879" s="95"/>
      <c r="I2879" s="95"/>
      <c r="J2879" s="95"/>
      <c r="K2879" s="95"/>
      <c r="L2879" s="95"/>
      <c r="M2879" s="95"/>
      <c r="N2879" s="95"/>
      <c r="O2879" s="95"/>
      <c r="P2879" s="95"/>
      <c r="Q2879" s="95"/>
      <c r="R2879" s="95"/>
      <c r="S2879" s="95"/>
      <c r="T2879" s="95"/>
      <c r="U2879" s="95"/>
      <c r="V2879" s="95"/>
      <c r="W2879" s="95"/>
      <c r="X2879" s="95"/>
      <c r="Y2879" s="95"/>
      <c r="Z2879" s="95"/>
      <c r="AA2879" s="95"/>
      <c r="AB2879" s="95"/>
      <c r="AC2879" s="95"/>
      <c r="AD2879" s="95"/>
      <c r="AE2879" s="95"/>
      <c r="AF2879" s="95"/>
      <c r="AG2879" s="95"/>
      <c r="AH2879" s="316"/>
    </row>
    <row r="2880" spans="4:34">
      <c r="D2880" s="95"/>
      <c r="E2880" s="198"/>
      <c r="F2880" s="95"/>
      <c r="G2880" s="95"/>
      <c r="H2880" s="95"/>
      <c r="I2880" s="95"/>
      <c r="J2880" s="95"/>
      <c r="K2880" s="95"/>
      <c r="L2880" s="95"/>
      <c r="M2880" s="95"/>
      <c r="N2880" s="95"/>
      <c r="O2880" s="95"/>
      <c r="P2880" s="95"/>
      <c r="Q2880" s="95"/>
      <c r="R2880" s="95"/>
      <c r="S2880" s="95"/>
      <c r="T2880" s="95"/>
      <c r="U2880" s="95"/>
      <c r="V2880" s="95"/>
      <c r="W2880" s="95"/>
      <c r="X2880" s="95"/>
      <c r="Y2880" s="95"/>
      <c r="Z2880" s="95"/>
      <c r="AA2880" s="95"/>
      <c r="AB2880" s="95"/>
      <c r="AC2880" s="95"/>
      <c r="AD2880" s="95"/>
      <c r="AE2880" s="95"/>
      <c r="AF2880" s="95"/>
      <c r="AG2880" s="95"/>
      <c r="AH2880" s="316"/>
    </row>
    <row r="2881" spans="4:34">
      <c r="D2881" s="95"/>
      <c r="E2881" s="198"/>
      <c r="F2881" s="95"/>
      <c r="G2881" s="95"/>
      <c r="H2881" s="95"/>
      <c r="I2881" s="95"/>
      <c r="J2881" s="95"/>
      <c r="K2881" s="95"/>
      <c r="L2881" s="95"/>
      <c r="M2881" s="95"/>
      <c r="N2881" s="95"/>
      <c r="O2881" s="95"/>
      <c r="P2881" s="95"/>
      <c r="Q2881" s="95"/>
      <c r="R2881" s="95"/>
      <c r="S2881" s="95"/>
      <c r="T2881" s="95"/>
      <c r="U2881" s="95"/>
      <c r="V2881" s="95"/>
      <c r="W2881" s="95"/>
      <c r="X2881" s="95"/>
      <c r="Y2881" s="95"/>
      <c r="Z2881" s="95"/>
      <c r="AA2881" s="95"/>
      <c r="AB2881" s="95"/>
      <c r="AC2881" s="95"/>
      <c r="AD2881" s="95"/>
      <c r="AE2881" s="95"/>
      <c r="AF2881" s="95"/>
      <c r="AG2881" s="95"/>
      <c r="AH2881" s="316"/>
    </row>
    <row r="2882" spans="4:34">
      <c r="D2882" s="95"/>
      <c r="E2882" s="198"/>
      <c r="F2882" s="95"/>
      <c r="G2882" s="95"/>
      <c r="H2882" s="95"/>
      <c r="I2882" s="95"/>
      <c r="J2882" s="95"/>
      <c r="K2882" s="95"/>
      <c r="L2882" s="95"/>
      <c r="M2882" s="95"/>
      <c r="N2882" s="95"/>
      <c r="O2882" s="95"/>
      <c r="P2882" s="95"/>
      <c r="Q2882" s="95"/>
      <c r="R2882" s="95"/>
      <c r="S2882" s="95"/>
      <c r="T2882" s="95"/>
      <c r="U2882" s="95"/>
      <c r="V2882" s="95"/>
      <c r="W2882" s="95"/>
      <c r="X2882" s="95"/>
      <c r="Y2882" s="95"/>
      <c r="Z2882" s="95"/>
      <c r="AA2882" s="95"/>
      <c r="AB2882" s="95"/>
      <c r="AC2882" s="95"/>
      <c r="AD2882" s="95"/>
      <c r="AE2882" s="95"/>
      <c r="AF2882" s="95"/>
      <c r="AG2882" s="95"/>
      <c r="AH2882" s="316"/>
    </row>
    <row r="2883" spans="4:34">
      <c r="D2883" s="95"/>
      <c r="E2883" s="198"/>
      <c r="F2883" s="95"/>
      <c r="G2883" s="95"/>
      <c r="H2883" s="95"/>
      <c r="I2883" s="95"/>
      <c r="J2883" s="95"/>
      <c r="K2883" s="95"/>
      <c r="L2883" s="95"/>
      <c r="M2883" s="95"/>
      <c r="N2883" s="95"/>
      <c r="O2883" s="95"/>
      <c r="P2883" s="95"/>
      <c r="Q2883" s="95"/>
      <c r="R2883" s="95"/>
      <c r="S2883" s="95"/>
      <c r="T2883" s="95"/>
      <c r="U2883" s="95"/>
      <c r="V2883" s="95"/>
      <c r="W2883" s="95"/>
      <c r="X2883" s="95"/>
      <c r="Y2883" s="95"/>
      <c r="Z2883" s="95"/>
      <c r="AA2883" s="95"/>
      <c r="AB2883" s="95"/>
      <c r="AC2883" s="95"/>
      <c r="AD2883" s="95"/>
      <c r="AE2883" s="95"/>
      <c r="AF2883" s="95"/>
      <c r="AG2883" s="95"/>
      <c r="AH2883" s="316"/>
    </row>
    <row r="2884" spans="4:34">
      <c r="D2884" s="95"/>
      <c r="E2884" s="198"/>
      <c r="F2884" s="95"/>
      <c r="G2884" s="95"/>
      <c r="H2884" s="95"/>
      <c r="I2884" s="95"/>
      <c r="J2884" s="95"/>
      <c r="K2884" s="95"/>
      <c r="L2884" s="95"/>
      <c r="M2884" s="95"/>
      <c r="N2884" s="95"/>
      <c r="O2884" s="95"/>
      <c r="P2884" s="95"/>
      <c r="Q2884" s="95"/>
      <c r="R2884" s="95"/>
      <c r="S2884" s="95"/>
      <c r="T2884" s="95"/>
      <c r="U2884" s="95"/>
      <c r="V2884" s="95"/>
      <c r="W2884" s="95"/>
      <c r="X2884" s="95"/>
      <c r="Y2884" s="95"/>
      <c r="Z2884" s="95"/>
      <c r="AA2884" s="95"/>
      <c r="AB2884" s="95"/>
      <c r="AC2884" s="95"/>
      <c r="AD2884" s="95"/>
      <c r="AE2884" s="95"/>
      <c r="AF2884" s="95"/>
      <c r="AG2884" s="95"/>
      <c r="AH2884" s="316"/>
    </row>
    <row r="2885" spans="4:34">
      <c r="D2885" s="95"/>
      <c r="E2885" s="198"/>
      <c r="F2885" s="95"/>
      <c r="G2885" s="95"/>
      <c r="H2885" s="95"/>
      <c r="I2885" s="95"/>
      <c r="J2885" s="95"/>
      <c r="K2885" s="95"/>
      <c r="L2885" s="95"/>
      <c r="M2885" s="95"/>
      <c r="N2885" s="95"/>
      <c r="O2885" s="95"/>
      <c r="P2885" s="95"/>
      <c r="Q2885" s="95"/>
      <c r="R2885" s="95"/>
      <c r="S2885" s="95"/>
      <c r="T2885" s="95"/>
      <c r="U2885" s="95"/>
      <c r="V2885" s="95"/>
      <c r="W2885" s="95"/>
      <c r="X2885" s="95"/>
      <c r="Y2885" s="95"/>
      <c r="Z2885" s="95"/>
      <c r="AA2885" s="95"/>
      <c r="AB2885" s="95"/>
      <c r="AC2885" s="95"/>
      <c r="AD2885" s="95"/>
      <c r="AE2885" s="95"/>
      <c r="AF2885" s="95"/>
      <c r="AG2885" s="95"/>
      <c r="AH2885" s="316"/>
    </row>
    <row r="2886" spans="4:34">
      <c r="D2886" s="95"/>
      <c r="E2886" s="198"/>
      <c r="F2886" s="95"/>
      <c r="G2886" s="95"/>
      <c r="H2886" s="95"/>
      <c r="I2886" s="95"/>
      <c r="J2886" s="95"/>
      <c r="K2886" s="95"/>
      <c r="L2886" s="95"/>
      <c r="M2886" s="95"/>
      <c r="N2886" s="95"/>
      <c r="O2886" s="95"/>
      <c r="P2886" s="95"/>
      <c r="Q2886" s="95"/>
      <c r="R2886" s="95"/>
      <c r="S2886" s="95"/>
      <c r="T2886" s="95"/>
      <c r="U2886" s="95"/>
      <c r="V2886" s="95"/>
      <c r="W2886" s="95"/>
      <c r="X2886" s="95"/>
      <c r="Y2886" s="95"/>
      <c r="Z2886" s="95"/>
      <c r="AA2886" s="95"/>
      <c r="AB2886" s="95"/>
      <c r="AC2886" s="95"/>
      <c r="AD2886" s="95"/>
      <c r="AE2886" s="95"/>
      <c r="AF2886" s="95"/>
      <c r="AG2886" s="95"/>
      <c r="AH2886" s="316"/>
    </row>
    <row r="2887" spans="4:34">
      <c r="D2887" s="95"/>
      <c r="E2887" s="198"/>
      <c r="F2887" s="95"/>
      <c r="G2887" s="95"/>
      <c r="H2887" s="95"/>
      <c r="I2887" s="95"/>
      <c r="J2887" s="95"/>
      <c r="K2887" s="95"/>
      <c r="L2887" s="95"/>
      <c r="M2887" s="95"/>
      <c r="N2887" s="95"/>
      <c r="O2887" s="95"/>
      <c r="P2887" s="95"/>
      <c r="Q2887" s="95"/>
      <c r="R2887" s="95"/>
      <c r="S2887" s="95"/>
      <c r="T2887" s="95"/>
      <c r="U2887" s="95"/>
      <c r="V2887" s="95"/>
      <c r="W2887" s="95"/>
      <c r="X2887" s="95"/>
      <c r="Y2887" s="95"/>
      <c r="Z2887" s="95"/>
      <c r="AA2887" s="95"/>
      <c r="AB2887" s="95"/>
      <c r="AC2887" s="95"/>
      <c r="AD2887" s="95"/>
      <c r="AE2887" s="95"/>
      <c r="AF2887" s="95"/>
      <c r="AG2887" s="95"/>
      <c r="AH2887" s="316"/>
    </row>
    <row r="2888" spans="4:34">
      <c r="D2888" s="95"/>
      <c r="E2888" s="198"/>
      <c r="F2888" s="95"/>
      <c r="G2888" s="95"/>
      <c r="H2888" s="95"/>
      <c r="I2888" s="95"/>
      <c r="J2888" s="95"/>
      <c r="K2888" s="95"/>
      <c r="L2888" s="95"/>
      <c r="M2888" s="95"/>
      <c r="N2888" s="95"/>
      <c r="O2888" s="95"/>
      <c r="P2888" s="95"/>
      <c r="Q2888" s="95"/>
      <c r="R2888" s="95"/>
      <c r="S2888" s="95"/>
      <c r="T2888" s="95"/>
      <c r="U2888" s="95"/>
      <c r="V2888" s="95"/>
      <c r="W2888" s="95"/>
      <c r="X2888" s="95"/>
      <c r="Y2888" s="95"/>
      <c r="Z2888" s="95"/>
      <c r="AA2888" s="95"/>
      <c r="AB2888" s="95"/>
      <c r="AC2888" s="95"/>
      <c r="AD2888" s="95"/>
      <c r="AE2888" s="95"/>
      <c r="AF2888" s="95"/>
      <c r="AG2888" s="95"/>
      <c r="AH2888" s="316"/>
    </row>
    <row r="2889" spans="4:34">
      <c r="D2889" s="95"/>
      <c r="E2889" s="198"/>
      <c r="F2889" s="95"/>
      <c r="G2889" s="95"/>
      <c r="H2889" s="95"/>
      <c r="I2889" s="95"/>
      <c r="J2889" s="95"/>
      <c r="K2889" s="95"/>
      <c r="L2889" s="95"/>
      <c r="M2889" s="95"/>
      <c r="N2889" s="95"/>
      <c r="O2889" s="95"/>
      <c r="P2889" s="95"/>
      <c r="Q2889" s="95"/>
      <c r="R2889" s="95"/>
      <c r="S2889" s="95"/>
      <c r="T2889" s="95"/>
      <c r="U2889" s="95"/>
      <c r="V2889" s="95"/>
      <c r="W2889" s="95"/>
      <c r="X2889" s="95"/>
      <c r="Y2889" s="95"/>
      <c r="Z2889" s="95"/>
      <c r="AA2889" s="95"/>
      <c r="AB2889" s="95"/>
      <c r="AC2889" s="95"/>
      <c r="AD2889" s="95"/>
      <c r="AE2889" s="95"/>
      <c r="AF2889" s="95"/>
      <c r="AG2889" s="95"/>
      <c r="AH2889" s="316"/>
    </row>
    <row r="2890" spans="4:34">
      <c r="D2890" s="95"/>
      <c r="E2890" s="198"/>
      <c r="F2890" s="95"/>
      <c r="G2890" s="95"/>
      <c r="H2890" s="95"/>
      <c r="I2890" s="95"/>
      <c r="J2890" s="95"/>
      <c r="K2890" s="95"/>
      <c r="L2890" s="95"/>
      <c r="M2890" s="95"/>
      <c r="N2890" s="95"/>
      <c r="O2890" s="95"/>
      <c r="P2890" s="95"/>
      <c r="Q2890" s="95"/>
      <c r="R2890" s="95"/>
      <c r="S2890" s="95"/>
      <c r="T2890" s="95"/>
      <c r="U2890" s="95"/>
      <c r="V2890" s="95"/>
      <c r="W2890" s="95"/>
      <c r="X2890" s="95"/>
      <c r="Y2890" s="95"/>
      <c r="Z2890" s="95"/>
      <c r="AA2890" s="95"/>
      <c r="AB2890" s="95"/>
      <c r="AC2890" s="95"/>
      <c r="AD2890" s="95"/>
      <c r="AE2890" s="95"/>
      <c r="AF2890" s="95"/>
      <c r="AG2890" s="95"/>
      <c r="AH2890" s="316"/>
    </row>
    <row r="2891" spans="4:34">
      <c r="D2891" s="95"/>
      <c r="E2891" s="198"/>
      <c r="F2891" s="95"/>
      <c r="G2891" s="95"/>
      <c r="H2891" s="95"/>
      <c r="I2891" s="95"/>
      <c r="J2891" s="95"/>
      <c r="K2891" s="95"/>
      <c r="L2891" s="95"/>
      <c r="M2891" s="95"/>
      <c r="N2891" s="95"/>
      <c r="O2891" s="95"/>
      <c r="P2891" s="95"/>
      <c r="Q2891" s="95"/>
      <c r="R2891" s="95"/>
      <c r="S2891" s="95"/>
      <c r="T2891" s="95"/>
      <c r="U2891" s="95"/>
      <c r="V2891" s="95"/>
      <c r="W2891" s="95"/>
      <c r="X2891" s="95"/>
      <c r="Y2891" s="95"/>
      <c r="Z2891" s="95"/>
      <c r="AA2891" s="95"/>
      <c r="AB2891" s="95"/>
      <c r="AC2891" s="95"/>
      <c r="AD2891" s="95"/>
      <c r="AE2891" s="95"/>
      <c r="AF2891" s="95"/>
      <c r="AG2891" s="95"/>
      <c r="AH2891" s="316"/>
    </row>
    <row r="2892" spans="4:34">
      <c r="D2892" s="95"/>
      <c r="E2892" s="198"/>
      <c r="F2892" s="95"/>
      <c r="G2892" s="95"/>
      <c r="H2892" s="95"/>
      <c r="I2892" s="95"/>
      <c r="J2892" s="95"/>
      <c r="K2892" s="95"/>
      <c r="L2892" s="95"/>
      <c r="M2892" s="95"/>
      <c r="N2892" s="95"/>
      <c r="O2892" s="95"/>
      <c r="P2892" s="95"/>
      <c r="Q2892" s="95"/>
      <c r="R2892" s="95"/>
      <c r="S2892" s="95"/>
      <c r="T2892" s="95"/>
      <c r="U2892" s="95"/>
      <c r="V2892" s="95"/>
      <c r="W2892" s="95"/>
      <c r="X2892" s="95"/>
      <c r="Y2892" s="95"/>
      <c r="Z2892" s="95"/>
      <c r="AA2892" s="95"/>
      <c r="AB2892" s="95"/>
      <c r="AC2892" s="95"/>
      <c r="AD2892" s="95"/>
      <c r="AE2892" s="95"/>
      <c r="AF2892" s="95"/>
      <c r="AG2892" s="95"/>
      <c r="AH2892" s="316"/>
    </row>
    <row r="2893" spans="4:34">
      <c r="D2893" s="95"/>
      <c r="E2893" s="198"/>
      <c r="F2893" s="95"/>
      <c r="G2893" s="95"/>
      <c r="H2893" s="95"/>
      <c r="I2893" s="95"/>
      <c r="J2893" s="95"/>
      <c r="K2893" s="95"/>
      <c r="L2893" s="95"/>
      <c r="M2893" s="95"/>
      <c r="N2893" s="95"/>
      <c r="O2893" s="95"/>
      <c r="P2893" s="95"/>
      <c r="Q2893" s="95"/>
      <c r="R2893" s="95"/>
      <c r="S2893" s="95"/>
      <c r="T2893" s="95"/>
      <c r="U2893" s="95"/>
      <c r="V2893" s="95"/>
      <c r="W2893" s="95"/>
      <c r="X2893" s="95"/>
      <c r="Y2893" s="95"/>
      <c r="Z2893" s="95"/>
      <c r="AA2893" s="95"/>
      <c r="AB2893" s="95"/>
      <c r="AC2893" s="95"/>
      <c r="AD2893" s="95"/>
      <c r="AE2893" s="95"/>
      <c r="AF2893" s="95"/>
      <c r="AG2893" s="95"/>
      <c r="AH2893" s="316"/>
    </row>
    <row r="2894" spans="4:34">
      <c r="D2894" s="95"/>
      <c r="E2894" s="198"/>
      <c r="F2894" s="95"/>
      <c r="G2894" s="95"/>
      <c r="H2894" s="95"/>
      <c r="I2894" s="95"/>
      <c r="J2894" s="95"/>
      <c r="K2894" s="95"/>
      <c r="L2894" s="95"/>
      <c r="M2894" s="95"/>
      <c r="N2894" s="95"/>
      <c r="O2894" s="95"/>
      <c r="P2894" s="95"/>
      <c r="Q2894" s="95"/>
      <c r="R2894" s="95"/>
      <c r="S2894" s="95"/>
      <c r="T2894" s="95"/>
      <c r="U2894" s="95"/>
      <c r="V2894" s="95"/>
      <c r="W2894" s="95"/>
      <c r="X2894" s="95"/>
      <c r="Y2894" s="95"/>
      <c r="Z2894" s="95"/>
      <c r="AA2894" s="95"/>
      <c r="AB2894" s="95"/>
      <c r="AC2894" s="95"/>
      <c r="AD2894" s="95"/>
      <c r="AE2894" s="95"/>
      <c r="AF2894" s="95"/>
      <c r="AG2894" s="95"/>
      <c r="AH2894" s="316"/>
    </row>
    <row r="2895" spans="4:34">
      <c r="D2895" s="95"/>
      <c r="E2895" s="198"/>
      <c r="F2895" s="95"/>
      <c r="G2895" s="95"/>
      <c r="H2895" s="95"/>
      <c r="I2895" s="95"/>
      <c r="J2895" s="95"/>
      <c r="K2895" s="95"/>
      <c r="L2895" s="95"/>
      <c r="M2895" s="95"/>
      <c r="N2895" s="95"/>
      <c r="O2895" s="95"/>
      <c r="P2895" s="95"/>
      <c r="Q2895" s="95"/>
      <c r="R2895" s="95"/>
      <c r="S2895" s="95"/>
      <c r="T2895" s="95"/>
      <c r="U2895" s="95"/>
      <c r="V2895" s="95"/>
      <c r="W2895" s="95"/>
      <c r="X2895" s="95"/>
      <c r="Y2895" s="95"/>
      <c r="Z2895" s="95"/>
      <c r="AA2895" s="95"/>
      <c r="AB2895" s="95"/>
      <c r="AC2895" s="95"/>
      <c r="AD2895" s="95"/>
      <c r="AE2895" s="95"/>
      <c r="AF2895" s="95"/>
      <c r="AG2895" s="95"/>
      <c r="AH2895" s="316"/>
    </row>
    <row r="2896" spans="4:34">
      <c r="D2896" s="95"/>
      <c r="E2896" s="198"/>
      <c r="F2896" s="95"/>
      <c r="G2896" s="95"/>
      <c r="H2896" s="95"/>
      <c r="I2896" s="95"/>
      <c r="J2896" s="95"/>
      <c r="K2896" s="95"/>
      <c r="L2896" s="95"/>
      <c r="M2896" s="95"/>
      <c r="N2896" s="95"/>
      <c r="O2896" s="95"/>
      <c r="P2896" s="95"/>
      <c r="Q2896" s="95"/>
      <c r="R2896" s="95"/>
      <c r="S2896" s="95"/>
      <c r="T2896" s="95"/>
      <c r="U2896" s="95"/>
      <c r="V2896" s="95"/>
      <c r="W2896" s="95"/>
      <c r="X2896" s="95"/>
      <c r="Y2896" s="95"/>
      <c r="Z2896" s="95"/>
      <c r="AA2896" s="95"/>
      <c r="AB2896" s="95"/>
      <c r="AC2896" s="95"/>
      <c r="AD2896" s="95"/>
      <c r="AE2896" s="95"/>
      <c r="AF2896" s="95"/>
      <c r="AG2896" s="95"/>
      <c r="AH2896" s="316"/>
    </row>
    <row r="2897" spans="4:34">
      <c r="D2897" s="95"/>
      <c r="E2897" s="198"/>
      <c r="F2897" s="95"/>
      <c r="G2897" s="95"/>
      <c r="H2897" s="95"/>
      <c r="I2897" s="95"/>
      <c r="J2897" s="95"/>
      <c r="K2897" s="95"/>
      <c r="L2897" s="95"/>
      <c r="M2897" s="95"/>
      <c r="N2897" s="95"/>
      <c r="O2897" s="95"/>
      <c r="P2897" s="95"/>
      <c r="Q2897" s="95"/>
      <c r="R2897" s="95"/>
      <c r="S2897" s="95"/>
      <c r="T2897" s="95"/>
      <c r="U2897" s="95"/>
      <c r="V2897" s="95"/>
      <c r="W2897" s="95"/>
      <c r="X2897" s="95"/>
      <c r="Y2897" s="95"/>
      <c r="Z2897" s="95"/>
      <c r="AA2897" s="95"/>
      <c r="AB2897" s="95"/>
      <c r="AC2897" s="95"/>
      <c r="AD2897" s="95"/>
      <c r="AE2897" s="95"/>
      <c r="AF2897" s="95"/>
      <c r="AG2897" s="95"/>
      <c r="AH2897" s="316"/>
    </row>
    <row r="2898" spans="4:34">
      <c r="D2898" s="95"/>
      <c r="E2898" s="198"/>
      <c r="F2898" s="95"/>
      <c r="G2898" s="95"/>
      <c r="H2898" s="95"/>
      <c r="I2898" s="95"/>
      <c r="J2898" s="95"/>
      <c r="K2898" s="95"/>
      <c r="L2898" s="95"/>
      <c r="M2898" s="95"/>
      <c r="N2898" s="95"/>
      <c r="O2898" s="95"/>
      <c r="P2898" s="95"/>
      <c r="Q2898" s="95"/>
      <c r="R2898" s="95"/>
      <c r="S2898" s="95"/>
      <c r="T2898" s="95"/>
      <c r="U2898" s="95"/>
      <c r="V2898" s="95"/>
      <c r="W2898" s="95"/>
      <c r="X2898" s="95"/>
      <c r="Y2898" s="95"/>
      <c r="Z2898" s="95"/>
      <c r="AA2898" s="95"/>
      <c r="AB2898" s="95"/>
      <c r="AC2898" s="95"/>
      <c r="AD2898" s="95"/>
      <c r="AE2898" s="95"/>
      <c r="AF2898" s="95"/>
      <c r="AG2898" s="95"/>
      <c r="AH2898" s="316"/>
    </row>
    <row r="2899" spans="4:34">
      <c r="D2899" s="95"/>
      <c r="E2899" s="198"/>
      <c r="F2899" s="95"/>
      <c r="G2899" s="95"/>
      <c r="H2899" s="95"/>
      <c r="I2899" s="95"/>
      <c r="J2899" s="95"/>
      <c r="K2899" s="95"/>
      <c r="L2899" s="95"/>
      <c r="M2899" s="95"/>
      <c r="N2899" s="95"/>
      <c r="O2899" s="95"/>
      <c r="P2899" s="95"/>
      <c r="Q2899" s="95"/>
      <c r="R2899" s="95"/>
      <c r="S2899" s="95"/>
      <c r="T2899" s="95"/>
      <c r="U2899" s="95"/>
      <c r="V2899" s="95"/>
      <c r="W2899" s="95"/>
      <c r="X2899" s="95"/>
      <c r="Y2899" s="95"/>
      <c r="Z2899" s="95"/>
      <c r="AA2899" s="95"/>
      <c r="AB2899" s="95"/>
      <c r="AC2899" s="95"/>
      <c r="AD2899" s="95"/>
      <c r="AE2899" s="95"/>
      <c r="AF2899" s="95"/>
      <c r="AG2899" s="95"/>
      <c r="AH2899" s="316"/>
    </row>
    <row r="2900" spans="4:34">
      <c r="D2900" s="95"/>
      <c r="E2900" s="198"/>
      <c r="F2900" s="95"/>
      <c r="G2900" s="95"/>
      <c r="H2900" s="95"/>
      <c r="I2900" s="95"/>
      <c r="J2900" s="95"/>
      <c r="K2900" s="95"/>
      <c r="L2900" s="95"/>
      <c r="M2900" s="95"/>
      <c r="N2900" s="95"/>
      <c r="O2900" s="95"/>
      <c r="P2900" s="95"/>
      <c r="Q2900" s="95"/>
      <c r="R2900" s="95"/>
      <c r="S2900" s="95"/>
      <c r="T2900" s="95"/>
      <c r="U2900" s="95"/>
      <c r="V2900" s="95"/>
      <c r="W2900" s="95"/>
      <c r="X2900" s="95"/>
      <c r="Y2900" s="95"/>
      <c r="Z2900" s="95"/>
      <c r="AA2900" s="95"/>
      <c r="AB2900" s="95"/>
      <c r="AC2900" s="95"/>
      <c r="AD2900" s="95"/>
      <c r="AE2900" s="95"/>
      <c r="AF2900" s="95"/>
      <c r="AG2900" s="95"/>
      <c r="AH2900" s="316"/>
    </row>
    <row r="2901" spans="4:34">
      <c r="D2901" s="95"/>
      <c r="E2901" s="198"/>
      <c r="F2901" s="95"/>
      <c r="G2901" s="95"/>
      <c r="H2901" s="95"/>
      <c r="I2901" s="95"/>
      <c r="J2901" s="95"/>
      <c r="K2901" s="95"/>
      <c r="L2901" s="95"/>
      <c r="M2901" s="95"/>
      <c r="N2901" s="95"/>
      <c r="O2901" s="95"/>
      <c r="P2901" s="95"/>
      <c r="Q2901" s="95"/>
      <c r="R2901" s="95"/>
      <c r="S2901" s="95"/>
      <c r="T2901" s="95"/>
      <c r="U2901" s="95"/>
      <c r="V2901" s="95"/>
      <c r="W2901" s="95"/>
      <c r="X2901" s="95"/>
      <c r="Y2901" s="95"/>
      <c r="Z2901" s="95"/>
      <c r="AA2901" s="95"/>
      <c r="AB2901" s="95"/>
      <c r="AC2901" s="95"/>
      <c r="AD2901" s="95"/>
      <c r="AE2901" s="95"/>
      <c r="AF2901" s="95"/>
      <c r="AG2901" s="95"/>
      <c r="AH2901" s="316"/>
    </row>
    <row r="2902" spans="4:34">
      <c r="D2902" s="95"/>
      <c r="E2902" s="198"/>
      <c r="F2902" s="95"/>
      <c r="G2902" s="95"/>
      <c r="H2902" s="95"/>
      <c r="I2902" s="95"/>
      <c r="J2902" s="95"/>
      <c r="K2902" s="95"/>
      <c r="L2902" s="95"/>
      <c r="M2902" s="95"/>
      <c r="N2902" s="95"/>
      <c r="O2902" s="95"/>
      <c r="P2902" s="95"/>
      <c r="Q2902" s="95"/>
      <c r="R2902" s="95"/>
      <c r="S2902" s="95"/>
      <c r="T2902" s="95"/>
      <c r="U2902" s="95"/>
      <c r="V2902" s="95"/>
      <c r="W2902" s="95"/>
      <c r="X2902" s="95"/>
      <c r="Y2902" s="95"/>
      <c r="Z2902" s="95"/>
      <c r="AA2902" s="95"/>
      <c r="AB2902" s="95"/>
      <c r="AC2902" s="95"/>
      <c r="AD2902" s="95"/>
      <c r="AE2902" s="95"/>
      <c r="AF2902" s="95"/>
      <c r="AG2902" s="95"/>
      <c r="AH2902" s="316"/>
    </row>
    <row r="2903" spans="4:34">
      <c r="D2903" s="95"/>
      <c r="E2903" s="198"/>
      <c r="F2903" s="95"/>
      <c r="G2903" s="95"/>
      <c r="H2903" s="95"/>
      <c r="I2903" s="95"/>
      <c r="J2903" s="95"/>
      <c r="K2903" s="95"/>
      <c r="L2903" s="95"/>
      <c r="M2903" s="95"/>
      <c r="N2903" s="95"/>
      <c r="O2903" s="95"/>
      <c r="P2903" s="95"/>
      <c r="Q2903" s="95"/>
      <c r="R2903" s="95"/>
      <c r="S2903" s="95"/>
      <c r="T2903" s="95"/>
      <c r="U2903" s="95"/>
      <c r="V2903" s="95"/>
      <c r="W2903" s="95"/>
      <c r="X2903" s="95"/>
      <c r="Y2903" s="95"/>
      <c r="Z2903" s="95"/>
      <c r="AA2903" s="95"/>
      <c r="AB2903" s="95"/>
      <c r="AC2903" s="95"/>
      <c r="AD2903" s="95"/>
      <c r="AE2903" s="95"/>
      <c r="AF2903" s="95"/>
      <c r="AG2903" s="95"/>
      <c r="AH2903" s="316"/>
    </row>
    <row r="2904" spans="4:34">
      <c r="D2904" s="95"/>
      <c r="E2904" s="198"/>
      <c r="F2904" s="95"/>
      <c r="G2904" s="95"/>
      <c r="H2904" s="95"/>
      <c r="I2904" s="95"/>
      <c r="J2904" s="95"/>
      <c r="K2904" s="95"/>
      <c r="L2904" s="95"/>
      <c r="M2904" s="95"/>
      <c r="N2904" s="95"/>
      <c r="O2904" s="95"/>
      <c r="P2904" s="95"/>
      <c r="Q2904" s="95"/>
      <c r="R2904" s="95"/>
      <c r="S2904" s="95"/>
      <c r="T2904" s="95"/>
      <c r="U2904" s="95"/>
      <c r="V2904" s="95"/>
      <c r="W2904" s="95"/>
      <c r="X2904" s="95"/>
      <c r="Y2904" s="95"/>
      <c r="Z2904" s="95"/>
      <c r="AA2904" s="95"/>
      <c r="AB2904" s="95"/>
      <c r="AC2904" s="95"/>
      <c r="AD2904" s="95"/>
      <c r="AE2904" s="95"/>
      <c r="AF2904" s="95"/>
      <c r="AG2904" s="95"/>
      <c r="AH2904" s="316"/>
    </row>
    <row r="2905" spans="4:34">
      <c r="D2905" s="95"/>
      <c r="E2905" s="198"/>
      <c r="F2905" s="95"/>
      <c r="G2905" s="95"/>
      <c r="H2905" s="95"/>
      <c r="I2905" s="95"/>
      <c r="J2905" s="95"/>
      <c r="K2905" s="95"/>
      <c r="L2905" s="95"/>
      <c r="M2905" s="95"/>
      <c r="N2905" s="95"/>
      <c r="O2905" s="95"/>
      <c r="P2905" s="95"/>
      <c r="Q2905" s="95"/>
      <c r="R2905" s="95"/>
      <c r="S2905" s="95"/>
      <c r="T2905" s="95"/>
      <c r="U2905" s="95"/>
      <c r="V2905" s="95"/>
      <c r="W2905" s="95"/>
      <c r="X2905" s="95"/>
      <c r="Y2905" s="95"/>
      <c r="Z2905" s="95"/>
      <c r="AA2905" s="95"/>
      <c r="AB2905" s="95"/>
      <c r="AC2905" s="95"/>
      <c r="AD2905" s="95"/>
      <c r="AE2905" s="95"/>
      <c r="AF2905" s="95"/>
      <c r="AG2905" s="95"/>
      <c r="AH2905" s="316"/>
    </row>
    <row r="2906" spans="4:34">
      <c r="D2906" s="95"/>
      <c r="E2906" s="198"/>
      <c r="F2906" s="95"/>
      <c r="G2906" s="95"/>
      <c r="H2906" s="95"/>
      <c r="I2906" s="95"/>
      <c r="J2906" s="95"/>
      <c r="K2906" s="95"/>
      <c r="L2906" s="95"/>
      <c r="M2906" s="95"/>
      <c r="N2906" s="95"/>
      <c r="O2906" s="95"/>
      <c r="P2906" s="95"/>
      <c r="Q2906" s="95"/>
      <c r="R2906" s="95"/>
      <c r="S2906" s="95"/>
      <c r="T2906" s="95"/>
      <c r="U2906" s="95"/>
      <c r="V2906" s="95"/>
      <c r="W2906" s="95"/>
      <c r="X2906" s="95"/>
      <c r="Y2906" s="95"/>
      <c r="Z2906" s="95"/>
      <c r="AA2906" s="95"/>
      <c r="AB2906" s="95"/>
      <c r="AC2906" s="95"/>
      <c r="AD2906" s="95"/>
      <c r="AE2906" s="95"/>
      <c r="AF2906" s="95"/>
      <c r="AG2906" s="95"/>
      <c r="AH2906" s="316"/>
    </row>
    <row r="2907" spans="4:34">
      <c r="D2907" s="95"/>
      <c r="E2907" s="198"/>
      <c r="F2907" s="95"/>
      <c r="G2907" s="95"/>
      <c r="H2907" s="95"/>
      <c r="I2907" s="95"/>
      <c r="J2907" s="95"/>
      <c r="K2907" s="95"/>
      <c r="L2907" s="95"/>
      <c r="M2907" s="95"/>
      <c r="N2907" s="95"/>
      <c r="O2907" s="95"/>
      <c r="P2907" s="95"/>
      <c r="Q2907" s="95"/>
      <c r="R2907" s="95"/>
      <c r="S2907" s="95"/>
      <c r="T2907" s="95"/>
      <c r="U2907" s="95"/>
      <c r="V2907" s="95"/>
      <c r="W2907" s="95"/>
      <c r="X2907" s="95"/>
      <c r="Y2907" s="95"/>
      <c r="Z2907" s="95"/>
      <c r="AA2907" s="95"/>
      <c r="AB2907" s="95"/>
      <c r="AC2907" s="95"/>
      <c r="AD2907" s="95"/>
      <c r="AE2907" s="95"/>
      <c r="AF2907" s="95"/>
      <c r="AG2907" s="95"/>
      <c r="AH2907" s="316"/>
    </row>
    <row r="2908" spans="4:34">
      <c r="D2908" s="95"/>
      <c r="E2908" s="198"/>
      <c r="F2908" s="95"/>
      <c r="G2908" s="95"/>
      <c r="H2908" s="95"/>
      <c r="I2908" s="95"/>
      <c r="J2908" s="95"/>
      <c r="K2908" s="95"/>
      <c r="L2908" s="95"/>
      <c r="M2908" s="95"/>
      <c r="N2908" s="95"/>
      <c r="O2908" s="95"/>
      <c r="P2908" s="95"/>
      <c r="Q2908" s="95"/>
      <c r="R2908" s="95"/>
      <c r="S2908" s="95"/>
      <c r="T2908" s="95"/>
      <c r="U2908" s="95"/>
      <c r="V2908" s="95"/>
      <c r="W2908" s="95"/>
      <c r="X2908" s="95"/>
      <c r="Y2908" s="95"/>
      <c r="Z2908" s="95"/>
      <c r="AA2908" s="95"/>
      <c r="AB2908" s="95"/>
      <c r="AC2908" s="95"/>
      <c r="AD2908" s="95"/>
      <c r="AE2908" s="95"/>
      <c r="AF2908" s="95"/>
      <c r="AG2908" s="95"/>
      <c r="AH2908" s="316"/>
    </row>
    <row r="2909" spans="4:34">
      <c r="D2909" s="95"/>
      <c r="E2909" s="198"/>
      <c r="F2909" s="95"/>
      <c r="G2909" s="95"/>
      <c r="H2909" s="95"/>
      <c r="I2909" s="95"/>
      <c r="J2909" s="95"/>
      <c r="K2909" s="95"/>
      <c r="L2909" s="95"/>
      <c r="M2909" s="95"/>
      <c r="N2909" s="95"/>
      <c r="O2909" s="95"/>
      <c r="P2909" s="95"/>
      <c r="Q2909" s="95"/>
      <c r="R2909" s="95"/>
      <c r="S2909" s="95"/>
      <c r="T2909" s="95"/>
      <c r="U2909" s="95"/>
      <c r="V2909" s="95"/>
      <c r="W2909" s="95"/>
      <c r="X2909" s="95"/>
      <c r="Y2909" s="95"/>
      <c r="Z2909" s="95"/>
      <c r="AA2909" s="95"/>
      <c r="AB2909" s="95"/>
      <c r="AC2909" s="95"/>
      <c r="AD2909" s="95"/>
      <c r="AE2909" s="95"/>
      <c r="AF2909" s="95"/>
      <c r="AG2909" s="95"/>
      <c r="AH2909" s="316"/>
    </row>
    <row r="2910" spans="4:34">
      <c r="D2910" s="95"/>
      <c r="E2910" s="198"/>
      <c r="F2910" s="95"/>
      <c r="G2910" s="95"/>
      <c r="H2910" s="95"/>
      <c r="I2910" s="95"/>
      <c r="J2910" s="95"/>
      <c r="K2910" s="95"/>
      <c r="L2910" s="95"/>
      <c r="M2910" s="95"/>
      <c r="N2910" s="95"/>
      <c r="O2910" s="95"/>
      <c r="P2910" s="95"/>
      <c r="Q2910" s="95"/>
      <c r="R2910" s="95"/>
      <c r="S2910" s="95"/>
      <c r="T2910" s="95"/>
      <c r="U2910" s="95"/>
      <c r="V2910" s="95"/>
      <c r="W2910" s="95"/>
      <c r="X2910" s="95"/>
      <c r="Y2910" s="95"/>
      <c r="Z2910" s="95"/>
      <c r="AA2910" s="95"/>
      <c r="AB2910" s="95"/>
      <c r="AC2910" s="95"/>
      <c r="AD2910" s="95"/>
      <c r="AE2910" s="95"/>
      <c r="AF2910" s="95"/>
      <c r="AG2910" s="95"/>
      <c r="AH2910" s="316"/>
    </row>
    <row r="2911" spans="4:34">
      <c r="D2911" s="95"/>
      <c r="E2911" s="198"/>
      <c r="F2911" s="95"/>
      <c r="G2911" s="95"/>
      <c r="H2911" s="95"/>
      <c r="I2911" s="95"/>
      <c r="J2911" s="95"/>
      <c r="K2911" s="95"/>
      <c r="L2911" s="95"/>
      <c r="M2911" s="95"/>
      <c r="N2911" s="95"/>
      <c r="O2911" s="95"/>
      <c r="P2911" s="95"/>
      <c r="Q2911" s="95"/>
      <c r="R2911" s="95"/>
      <c r="S2911" s="95"/>
      <c r="T2911" s="95"/>
      <c r="U2911" s="95"/>
      <c r="V2911" s="95"/>
      <c r="W2911" s="95"/>
      <c r="X2911" s="95"/>
      <c r="Y2911" s="95"/>
      <c r="Z2911" s="95"/>
      <c r="AA2911" s="95"/>
      <c r="AB2911" s="95"/>
      <c r="AC2911" s="95"/>
      <c r="AD2911" s="95"/>
      <c r="AE2911" s="95"/>
      <c r="AF2911" s="95"/>
      <c r="AG2911" s="95"/>
      <c r="AH2911" s="316"/>
    </row>
    <row r="2912" spans="4:34">
      <c r="D2912" s="95"/>
      <c r="E2912" s="198"/>
      <c r="F2912" s="95"/>
      <c r="G2912" s="95"/>
      <c r="H2912" s="95"/>
      <c r="I2912" s="95"/>
      <c r="J2912" s="95"/>
      <c r="K2912" s="95"/>
      <c r="L2912" s="95"/>
      <c r="M2912" s="95"/>
      <c r="N2912" s="95"/>
      <c r="O2912" s="95"/>
      <c r="P2912" s="95"/>
      <c r="Q2912" s="95"/>
      <c r="R2912" s="95"/>
      <c r="S2912" s="95"/>
      <c r="T2912" s="95"/>
      <c r="U2912" s="95"/>
      <c r="V2912" s="95"/>
      <c r="W2912" s="95"/>
      <c r="X2912" s="95"/>
      <c r="Y2912" s="95"/>
      <c r="Z2912" s="95"/>
      <c r="AA2912" s="95"/>
      <c r="AB2912" s="95"/>
      <c r="AC2912" s="95"/>
      <c r="AD2912" s="95"/>
      <c r="AE2912" s="95"/>
      <c r="AF2912" s="95"/>
      <c r="AG2912" s="95"/>
      <c r="AH2912" s="316"/>
    </row>
    <row r="2913" spans="4:34">
      <c r="D2913" s="95"/>
      <c r="E2913" s="198"/>
      <c r="F2913" s="95"/>
      <c r="G2913" s="95"/>
      <c r="H2913" s="95"/>
      <c r="I2913" s="95"/>
      <c r="J2913" s="95"/>
      <c r="K2913" s="95"/>
      <c r="L2913" s="95"/>
      <c r="M2913" s="95"/>
      <c r="N2913" s="95"/>
      <c r="O2913" s="95"/>
      <c r="P2913" s="95"/>
      <c r="Q2913" s="95"/>
      <c r="R2913" s="95"/>
      <c r="S2913" s="95"/>
      <c r="T2913" s="95"/>
      <c r="U2913" s="95"/>
      <c r="V2913" s="95"/>
      <c r="W2913" s="95"/>
      <c r="X2913" s="95"/>
      <c r="Y2913" s="95"/>
      <c r="Z2913" s="95"/>
      <c r="AA2913" s="95"/>
      <c r="AB2913" s="95"/>
      <c r="AC2913" s="95"/>
      <c r="AD2913" s="95"/>
      <c r="AE2913" s="95"/>
      <c r="AF2913" s="95"/>
      <c r="AG2913" s="95"/>
      <c r="AH2913" s="316"/>
    </row>
    <row r="2914" spans="4:34">
      <c r="D2914" s="95"/>
      <c r="E2914" s="198"/>
      <c r="F2914" s="95"/>
      <c r="G2914" s="95"/>
      <c r="H2914" s="95"/>
      <c r="I2914" s="95"/>
      <c r="J2914" s="95"/>
      <c r="K2914" s="95"/>
      <c r="L2914" s="95"/>
      <c r="M2914" s="95"/>
      <c r="N2914" s="95"/>
      <c r="O2914" s="95"/>
      <c r="P2914" s="95"/>
      <c r="Q2914" s="95"/>
      <c r="R2914" s="95"/>
      <c r="S2914" s="95"/>
      <c r="T2914" s="95"/>
      <c r="U2914" s="95"/>
      <c r="V2914" s="95"/>
      <c r="W2914" s="95"/>
      <c r="X2914" s="95"/>
      <c r="Y2914" s="95"/>
      <c r="Z2914" s="95"/>
      <c r="AA2914" s="95"/>
      <c r="AB2914" s="95"/>
      <c r="AC2914" s="95"/>
      <c r="AD2914" s="95"/>
      <c r="AE2914" s="95"/>
      <c r="AF2914" s="95"/>
      <c r="AG2914" s="95"/>
      <c r="AH2914" s="316"/>
    </row>
    <row r="2915" spans="4:34">
      <c r="D2915" s="95"/>
      <c r="E2915" s="198"/>
      <c r="F2915" s="95"/>
      <c r="G2915" s="95"/>
      <c r="H2915" s="95"/>
      <c r="I2915" s="95"/>
      <c r="J2915" s="95"/>
      <c r="K2915" s="95"/>
      <c r="L2915" s="95"/>
      <c r="M2915" s="95"/>
      <c r="N2915" s="95"/>
      <c r="O2915" s="95"/>
      <c r="P2915" s="95"/>
      <c r="Q2915" s="95"/>
      <c r="R2915" s="95"/>
      <c r="S2915" s="95"/>
      <c r="T2915" s="95"/>
      <c r="U2915" s="95"/>
      <c r="V2915" s="95"/>
      <c r="W2915" s="95"/>
      <c r="X2915" s="95"/>
      <c r="Y2915" s="95"/>
      <c r="Z2915" s="95"/>
      <c r="AA2915" s="95"/>
      <c r="AB2915" s="95"/>
      <c r="AC2915" s="95"/>
      <c r="AD2915" s="95"/>
      <c r="AE2915" s="95"/>
      <c r="AF2915" s="95"/>
      <c r="AG2915" s="95"/>
      <c r="AH2915" s="316"/>
    </row>
    <row r="2916" spans="4:34">
      <c r="D2916" s="95"/>
      <c r="E2916" s="198"/>
      <c r="F2916" s="95"/>
      <c r="G2916" s="95"/>
      <c r="H2916" s="95"/>
      <c r="I2916" s="95"/>
      <c r="J2916" s="95"/>
      <c r="K2916" s="95"/>
      <c r="L2916" s="95"/>
      <c r="M2916" s="95"/>
      <c r="N2916" s="95"/>
      <c r="O2916" s="95"/>
      <c r="P2916" s="95"/>
      <c r="Q2916" s="95"/>
      <c r="R2916" s="95"/>
      <c r="S2916" s="95"/>
      <c r="T2916" s="95"/>
      <c r="U2916" s="95"/>
      <c r="V2916" s="95"/>
      <c r="W2916" s="95"/>
      <c r="X2916" s="95"/>
      <c r="Y2916" s="95"/>
      <c r="Z2916" s="95"/>
      <c r="AA2916" s="95"/>
      <c r="AB2916" s="95"/>
      <c r="AC2916" s="95"/>
      <c r="AD2916" s="95"/>
      <c r="AE2916" s="95"/>
      <c r="AF2916" s="95"/>
      <c r="AG2916" s="95"/>
      <c r="AH2916" s="316"/>
    </row>
    <row r="2917" spans="4:34">
      <c r="D2917" s="95"/>
      <c r="E2917" s="198"/>
      <c r="F2917" s="95"/>
      <c r="G2917" s="95"/>
      <c r="H2917" s="95"/>
      <c r="I2917" s="95"/>
      <c r="J2917" s="95"/>
      <c r="K2917" s="95"/>
      <c r="L2917" s="95"/>
      <c r="M2917" s="95"/>
      <c r="N2917" s="95"/>
      <c r="O2917" s="95"/>
      <c r="P2917" s="95"/>
      <c r="Q2917" s="95"/>
      <c r="R2917" s="95"/>
      <c r="S2917" s="95"/>
      <c r="T2917" s="95"/>
      <c r="U2917" s="95"/>
      <c r="V2917" s="95"/>
      <c r="W2917" s="95"/>
      <c r="X2917" s="95"/>
      <c r="Y2917" s="95"/>
      <c r="Z2917" s="95"/>
      <c r="AA2917" s="95"/>
      <c r="AB2917" s="95"/>
      <c r="AC2917" s="95"/>
      <c r="AD2917" s="95"/>
      <c r="AE2917" s="95"/>
      <c r="AF2917" s="95"/>
      <c r="AG2917" s="95"/>
      <c r="AH2917" s="316"/>
    </row>
    <row r="2918" spans="4:34">
      <c r="D2918" s="95"/>
      <c r="E2918" s="198"/>
      <c r="F2918" s="95"/>
      <c r="G2918" s="95"/>
      <c r="H2918" s="95"/>
      <c r="I2918" s="95"/>
      <c r="J2918" s="95"/>
      <c r="K2918" s="95"/>
      <c r="L2918" s="95"/>
      <c r="M2918" s="95"/>
      <c r="N2918" s="95"/>
      <c r="O2918" s="95"/>
      <c r="P2918" s="95"/>
      <c r="Q2918" s="95"/>
      <c r="R2918" s="95"/>
      <c r="S2918" s="95"/>
      <c r="T2918" s="95"/>
      <c r="U2918" s="95"/>
      <c r="V2918" s="95"/>
      <c r="W2918" s="95"/>
      <c r="X2918" s="95"/>
      <c r="Y2918" s="95"/>
      <c r="Z2918" s="95"/>
      <c r="AA2918" s="95"/>
      <c r="AB2918" s="95"/>
      <c r="AC2918" s="95"/>
      <c r="AD2918" s="95"/>
      <c r="AE2918" s="95"/>
      <c r="AF2918" s="95"/>
      <c r="AG2918" s="95"/>
      <c r="AH2918" s="316"/>
    </row>
    <row r="2919" spans="4:34">
      <c r="D2919" s="95"/>
      <c r="E2919" s="198"/>
      <c r="F2919" s="95"/>
      <c r="G2919" s="95"/>
      <c r="H2919" s="95"/>
      <c r="I2919" s="95"/>
      <c r="J2919" s="95"/>
      <c r="K2919" s="95"/>
      <c r="L2919" s="95"/>
      <c r="M2919" s="95"/>
      <c r="N2919" s="95"/>
      <c r="O2919" s="95"/>
      <c r="P2919" s="95"/>
      <c r="Q2919" s="95"/>
      <c r="R2919" s="95"/>
      <c r="S2919" s="95"/>
      <c r="T2919" s="95"/>
      <c r="U2919" s="95"/>
      <c r="V2919" s="95"/>
      <c r="W2919" s="95"/>
      <c r="X2919" s="95"/>
      <c r="Y2919" s="95"/>
      <c r="Z2919" s="95"/>
      <c r="AA2919" s="95"/>
      <c r="AB2919" s="95"/>
      <c r="AC2919" s="95"/>
      <c r="AD2919" s="95"/>
      <c r="AE2919" s="95"/>
      <c r="AF2919" s="95"/>
      <c r="AG2919" s="95"/>
      <c r="AH2919" s="316"/>
    </row>
    <row r="2920" spans="4:34">
      <c r="D2920" s="95"/>
      <c r="E2920" s="198"/>
      <c r="F2920" s="95"/>
      <c r="G2920" s="95"/>
      <c r="H2920" s="95"/>
      <c r="I2920" s="95"/>
      <c r="J2920" s="95"/>
      <c r="K2920" s="95"/>
      <c r="L2920" s="95"/>
      <c r="M2920" s="95"/>
      <c r="N2920" s="95"/>
      <c r="O2920" s="95"/>
      <c r="P2920" s="95"/>
      <c r="Q2920" s="95"/>
      <c r="R2920" s="95"/>
      <c r="S2920" s="95"/>
      <c r="T2920" s="95"/>
      <c r="U2920" s="95"/>
      <c r="V2920" s="95"/>
      <c r="W2920" s="95"/>
      <c r="X2920" s="95"/>
      <c r="Y2920" s="95"/>
      <c r="Z2920" s="95"/>
      <c r="AA2920" s="95"/>
      <c r="AB2920" s="95"/>
      <c r="AC2920" s="95"/>
      <c r="AD2920" s="95"/>
      <c r="AE2920" s="95"/>
      <c r="AF2920" s="95"/>
      <c r="AG2920" s="95"/>
      <c r="AH2920" s="316"/>
    </row>
    <row r="2921" spans="4:34">
      <c r="D2921" s="95"/>
      <c r="E2921" s="198"/>
      <c r="F2921" s="95"/>
      <c r="G2921" s="95"/>
      <c r="H2921" s="95"/>
      <c r="I2921" s="95"/>
      <c r="J2921" s="95"/>
      <c r="K2921" s="95"/>
      <c r="L2921" s="95"/>
      <c r="M2921" s="95"/>
      <c r="N2921" s="95"/>
      <c r="O2921" s="95"/>
      <c r="P2921" s="95"/>
      <c r="Q2921" s="95"/>
      <c r="R2921" s="95"/>
      <c r="S2921" s="95"/>
      <c r="T2921" s="95"/>
      <c r="U2921" s="95"/>
      <c r="V2921" s="95"/>
      <c r="W2921" s="95"/>
      <c r="X2921" s="95"/>
      <c r="Y2921" s="95"/>
      <c r="Z2921" s="95"/>
      <c r="AA2921" s="95"/>
      <c r="AB2921" s="95"/>
      <c r="AC2921" s="95"/>
      <c r="AD2921" s="95"/>
      <c r="AE2921" s="95"/>
      <c r="AF2921" s="95"/>
      <c r="AG2921" s="95"/>
      <c r="AH2921" s="316"/>
    </row>
    <row r="2922" spans="4:34">
      <c r="D2922" s="95"/>
      <c r="E2922" s="198"/>
      <c r="F2922" s="95"/>
      <c r="G2922" s="95"/>
      <c r="H2922" s="95"/>
      <c r="I2922" s="95"/>
      <c r="J2922" s="95"/>
      <c r="K2922" s="95"/>
      <c r="L2922" s="95"/>
      <c r="M2922" s="95"/>
      <c r="N2922" s="95"/>
      <c r="O2922" s="95"/>
      <c r="P2922" s="95"/>
      <c r="Q2922" s="95"/>
      <c r="R2922" s="95"/>
      <c r="S2922" s="95"/>
      <c r="T2922" s="95"/>
      <c r="U2922" s="95"/>
      <c r="V2922" s="95"/>
      <c r="W2922" s="95"/>
      <c r="X2922" s="95"/>
      <c r="Y2922" s="95"/>
      <c r="Z2922" s="95"/>
      <c r="AA2922" s="95"/>
      <c r="AB2922" s="95"/>
      <c r="AC2922" s="95"/>
      <c r="AD2922" s="95"/>
      <c r="AE2922" s="95"/>
      <c r="AF2922" s="95"/>
      <c r="AG2922" s="95"/>
      <c r="AH2922" s="316"/>
    </row>
    <row r="2923" spans="4:34">
      <c r="D2923" s="95"/>
      <c r="E2923" s="198"/>
      <c r="F2923" s="95"/>
      <c r="G2923" s="95"/>
      <c r="H2923" s="95"/>
      <c r="I2923" s="95"/>
      <c r="J2923" s="95"/>
      <c r="K2923" s="95"/>
      <c r="L2923" s="95"/>
      <c r="M2923" s="95"/>
      <c r="N2923" s="95"/>
      <c r="O2923" s="95"/>
      <c r="P2923" s="95"/>
      <c r="Q2923" s="95"/>
      <c r="R2923" s="95"/>
      <c r="S2923" s="95"/>
      <c r="T2923" s="95"/>
      <c r="U2923" s="95"/>
      <c r="V2923" s="95"/>
      <c r="W2923" s="95"/>
      <c r="X2923" s="95"/>
      <c r="Y2923" s="95"/>
      <c r="Z2923" s="95"/>
      <c r="AA2923" s="95"/>
      <c r="AB2923" s="95"/>
      <c r="AC2923" s="95"/>
      <c r="AD2923" s="95"/>
      <c r="AE2923" s="95"/>
      <c r="AF2923" s="95"/>
      <c r="AG2923" s="95"/>
      <c r="AH2923" s="316"/>
    </row>
    <row r="2924" spans="4:34">
      <c r="D2924" s="95"/>
      <c r="E2924" s="198"/>
      <c r="F2924" s="95"/>
      <c r="G2924" s="95"/>
      <c r="H2924" s="95"/>
      <c r="I2924" s="95"/>
      <c r="J2924" s="95"/>
      <c r="K2924" s="95"/>
      <c r="L2924" s="95"/>
      <c r="M2924" s="95"/>
      <c r="N2924" s="95"/>
      <c r="O2924" s="95"/>
      <c r="P2924" s="95"/>
      <c r="Q2924" s="95"/>
      <c r="R2924" s="95"/>
      <c r="S2924" s="95"/>
      <c r="T2924" s="95"/>
      <c r="U2924" s="95"/>
      <c r="V2924" s="95"/>
      <c r="W2924" s="95"/>
      <c r="X2924" s="95"/>
      <c r="Y2924" s="95"/>
      <c r="Z2924" s="95"/>
      <c r="AA2924" s="95"/>
      <c r="AB2924" s="95"/>
      <c r="AC2924" s="95"/>
      <c r="AD2924" s="95"/>
      <c r="AE2924" s="95"/>
      <c r="AF2924" s="95"/>
      <c r="AG2924" s="95"/>
      <c r="AH2924" s="316"/>
    </row>
    <row r="2925" spans="4:34">
      <c r="D2925" s="95"/>
      <c r="E2925" s="198"/>
      <c r="F2925" s="95"/>
      <c r="G2925" s="95"/>
      <c r="H2925" s="95"/>
      <c r="I2925" s="95"/>
      <c r="J2925" s="95"/>
      <c r="K2925" s="95"/>
      <c r="L2925" s="95"/>
      <c r="M2925" s="95"/>
      <c r="N2925" s="95"/>
      <c r="O2925" s="95"/>
      <c r="P2925" s="95"/>
      <c r="Q2925" s="95"/>
      <c r="R2925" s="95"/>
      <c r="S2925" s="95"/>
      <c r="T2925" s="95"/>
      <c r="U2925" s="95"/>
      <c r="V2925" s="95"/>
      <c r="W2925" s="95"/>
      <c r="X2925" s="95"/>
      <c r="Y2925" s="95"/>
      <c r="Z2925" s="95"/>
      <c r="AA2925" s="95"/>
      <c r="AB2925" s="95"/>
      <c r="AC2925" s="95"/>
      <c r="AD2925" s="95"/>
      <c r="AE2925" s="95"/>
      <c r="AF2925" s="95"/>
      <c r="AG2925" s="95"/>
      <c r="AH2925" s="316"/>
    </row>
    <row r="2926" spans="4:34">
      <c r="D2926" s="95"/>
      <c r="E2926" s="198"/>
      <c r="F2926" s="95"/>
      <c r="G2926" s="95"/>
      <c r="H2926" s="95"/>
      <c r="I2926" s="95"/>
      <c r="J2926" s="95"/>
      <c r="K2926" s="95"/>
      <c r="L2926" s="95"/>
      <c r="M2926" s="95"/>
      <c r="N2926" s="95"/>
      <c r="O2926" s="95"/>
      <c r="P2926" s="95"/>
      <c r="Q2926" s="95"/>
      <c r="R2926" s="95"/>
      <c r="S2926" s="95"/>
      <c r="T2926" s="95"/>
      <c r="U2926" s="95"/>
      <c r="V2926" s="95"/>
      <c r="W2926" s="95"/>
      <c r="X2926" s="95"/>
      <c r="Y2926" s="95"/>
      <c r="Z2926" s="95"/>
      <c r="AA2926" s="95"/>
      <c r="AB2926" s="95"/>
      <c r="AC2926" s="95"/>
      <c r="AD2926" s="95"/>
      <c r="AE2926" s="95"/>
      <c r="AF2926" s="95"/>
      <c r="AG2926" s="95"/>
      <c r="AH2926" s="316"/>
    </row>
    <row r="2927" spans="4:34">
      <c r="D2927" s="95"/>
      <c r="E2927" s="198"/>
      <c r="F2927" s="95"/>
      <c r="G2927" s="95"/>
      <c r="H2927" s="95"/>
      <c r="I2927" s="95"/>
      <c r="J2927" s="95"/>
      <c r="K2927" s="95"/>
      <c r="L2927" s="95"/>
      <c r="M2927" s="95"/>
      <c r="N2927" s="95"/>
      <c r="O2927" s="95"/>
      <c r="P2927" s="95"/>
      <c r="Q2927" s="95"/>
      <c r="R2927" s="95"/>
      <c r="S2927" s="95"/>
      <c r="T2927" s="95"/>
      <c r="U2927" s="95"/>
      <c r="V2927" s="95"/>
      <c r="W2927" s="95"/>
      <c r="X2927" s="95"/>
      <c r="Y2927" s="95"/>
      <c r="Z2927" s="95"/>
      <c r="AA2927" s="95"/>
      <c r="AB2927" s="95"/>
      <c r="AC2927" s="95"/>
      <c r="AD2927" s="95"/>
      <c r="AE2927" s="95"/>
      <c r="AF2927" s="95"/>
      <c r="AG2927" s="95"/>
      <c r="AH2927" s="316"/>
    </row>
    <row r="2928" spans="4:34">
      <c r="D2928" s="95"/>
      <c r="E2928" s="198"/>
      <c r="F2928" s="95"/>
      <c r="G2928" s="95"/>
      <c r="H2928" s="95"/>
      <c r="I2928" s="95"/>
      <c r="J2928" s="95"/>
      <c r="K2928" s="95"/>
      <c r="L2928" s="95"/>
      <c r="M2928" s="95"/>
      <c r="N2928" s="95"/>
      <c r="O2928" s="95"/>
      <c r="P2928" s="95"/>
      <c r="Q2928" s="95"/>
      <c r="R2928" s="95"/>
      <c r="S2928" s="95"/>
      <c r="T2928" s="95"/>
      <c r="U2928" s="95"/>
      <c r="V2928" s="95"/>
      <c r="W2928" s="95"/>
      <c r="X2928" s="95"/>
      <c r="Y2928" s="95"/>
      <c r="Z2928" s="95"/>
      <c r="AA2928" s="95"/>
      <c r="AB2928" s="95"/>
      <c r="AC2928" s="95"/>
      <c r="AD2928" s="95"/>
      <c r="AE2928" s="95"/>
      <c r="AF2928" s="95"/>
      <c r="AG2928" s="95"/>
      <c r="AH2928" s="316"/>
    </row>
    <row r="2929" spans="4:34">
      <c r="D2929" s="95"/>
      <c r="E2929" s="198"/>
      <c r="F2929" s="95"/>
      <c r="G2929" s="95"/>
      <c r="H2929" s="95"/>
      <c r="I2929" s="95"/>
      <c r="J2929" s="95"/>
      <c r="K2929" s="95"/>
      <c r="L2929" s="95"/>
      <c r="M2929" s="95"/>
      <c r="N2929" s="95"/>
      <c r="O2929" s="95"/>
      <c r="P2929" s="95"/>
      <c r="Q2929" s="95"/>
      <c r="R2929" s="95"/>
      <c r="S2929" s="95"/>
      <c r="T2929" s="95"/>
      <c r="U2929" s="95"/>
      <c r="V2929" s="95"/>
      <c r="W2929" s="95"/>
      <c r="X2929" s="95"/>
      <c r="Y2929" s="95"/>
      <c r="Z2929" s="95"/>
      <c r="AA2929" s="95"/>
      <c r="AB2929" s="95"/>
      <c r="AC2929" s="95"/>
      <c r="AD2929" s="95"/>
      <c r="AE2929" s="95"/>
      <c r="AF2929" s="95"/>
      <c r="AG2929" s="95"/>
      <c r="AH2929" s="316"/>
    </row>
    <row r="2930" spans="4:34">
      <c r="D2930" s="95"/>
      <c r="E2930" s="198"/>
      <c r="F2930" s="95"/>
      <c r="G2930" s="95"/>
      <c r="H2930" s="95"/>
      <c r="I2930" s="95"/>
      <c r="J2930" s="95"/>
      <c r="K2930" s="95"/>
      <c r="L2930" s="95"/>
      <c r="M2930" s="95"/>
      <c r="N2930" s="95"/>
      <c r="O2930" s="95"/>
      <c r="P2930" s="95"/>
      <c r="Q2930" s="95"/>
      <c r="R2930" s="95"/>
      <c r="S2930" s="95"/>
      <c r="T2930" s="95"/>
      <c r="U2930" s="95"/>
      <c r="V2930" s="95"/>
      <c r="W2930" s="95"/>
      <c r="X2930" s="95"/>
      <c r="Y2930" s="95"/>
      <c r="Z2930" s="95"/>
      <c r="AA2930" s="95"/>
      <c r="AB2930" s="95"/>
      <c r="AC2930" s="95"/>
      <c r="AD2930" s="95"/>
      <c r="AE2930" s="95"/>
      <c r="AF2930" s="95"/>
      <c r="AG2930" s="95"/>
      <c r="AH2930" s="316"/>
    </row>
    <row r="2931" spans="4:34">
      <c r="D2931" s="95"/>
      <c r="E2931" s="198"/>
      <c r="F2931" s="95"/>
      <c r="G2931" s="95"/>
      <c r="H2931" s="95"/>
      <c r="I2931" s="95"/>
      <c r="J2931" s="95"/>
      <c r="K2931" s="95"/>
      <c r="L2931" s="95"/>
      <c r="M2931" s="95"/>
      <c r="N2931" s="95"/>
      <c r="O2931" s="95"/>
      <c r="P2931" s="95"/>
      <c r="Q2931" s="95"/>
      <c r="R2931" s="95"/>
      <c r="S2931" s="95"/>
      <c r="T2931" s="95"/>
      <c r="U2931" s="95"/>
      <c r="V2931" s="95"/>
      <c r="W2931" s="95"/>
      <c r="X2931" s="95"/>
      <c r="Y2931" s="95"/>
      <c r="Z2931" s="95"/>
      <c r="AA2931" s="95"/>
      <c r="AB2931" s="95"/>
      <c r="AC2931" s="95"/>
      <c r="AD2931" s="95"/>
      <c r="AE2931" s="95"/>
      <c r="AF2931" s="95"/>
      <c r="AG2931" s="95"/>
      <c r="AH2931" s="316"/>
    </row>
    <row r="2932" spans="4:34">
      <c r="D2932" s="95"/>
      <c r="E2932" s="198"/>
      <c r="F2932" s="95"/>
      <c r="G2932" s="95"/>
      <c r="H2932" s="95"/>
      <c r="I2932" s="95"/>
      <c r="J2932" s="95"/>
      <c r="K2932" s="95"/>
      <c r="L2932" s="95"/>
      <c r="M2932" s="95"/>
      <c r="N2932" s="95"/>
      <c r="O2932" s="95"/>
      <c r="P2932" s="95"/>
      <c r="Q2932" s="95"/>
      <c r="R2932" s="95"/>
      <c r="S2932" s="95"/>
      <c r="T2932" s="95"/>
      <c r="U2932" s="95"/>
      <c r="V2932" s="95"/>
      <c r="W2932" s="95"/>
      <c r="X2932" s="95"/>
      <c r="Y2932" s="95"/>
      <c r="Z2932" s="95"/>
      <c r="AA2932" s="95"/>
      <c r="AB2932" s="95"/>
      <c r="AC2932" s="95"/>
      <c r="AD2932" s="95"/>
      <c r="AE2932" s="95"/>
      <c r="AF2932" s="95"/>
      <c r="AG2932" s="95"/>
      <c r="AH2932" s="316"/>
    </row>
    <row r="2933" spans="4:34">
      <c r="D2933" s="95"/>
      <c r="E2933" s="198"/>
      <c r="F2933" s="95"/>
      <c r="G2933" s="95"/>
      <c r="H2933" s="95"/>
      <c r="I2933" s="95"/>
      <c r="J2933" s="95"/>
      <c r="K2933" s="95"/>
      <c r="L2933" s="95"/>
      <c r="M2933" s="95"/>
      <c r="N2933" s="95"/>
      <c r="O2933" s="95"/>
      <c r="P2933" s="95"/>
      <c r="Q2933" s="95"/>
      <c r="R2933" s="95"/>
      <c r="S2933" s="95"/>
      <c r="T2933" s="95"/>
      <c r="U2933" s="95"/>
      <c r="V2933" s="95"/>
      <c r="W2933" s="95"/>
      <c r="X2933" s="95"/>
      <c r="Y2933" s="95"/>
      <c r="Z2933" s="95"/>
      <c r="AA2933" s="95"/>
      <c r="AB2933" s="95"/>
      <c r="AC2933" s="95"/>
      <c r="AD2933" s="95"/>
      <c r="AE2933" s="95"/>
      <c r="AF2933" s="95"/>
      <c r="AG2933" s="95"/>
      <c r="AH2933" s="316"/>
    </row>
    <row r="2934" spans="4:34">
      <c r="D2934" s="95"/>
      <c r="E2934" s="198"/>
      <c r="F2934" s="95"/>
      <c r="G2934" s="95"/>
      <c r="H2934" s="95"/>
      <c r="I2934" s="95"/>
      <c r="J2934" s="95"/>
      <c r="K2934" s="95"/>
      <c r="L2934" s="95"/>
      <c r="M2934" s="95"/>
      <c r="N2934" s="95"/>
      <c r="O2934" s="95"/>
      <c r="P2934" s="95"/>
      <c r="Q2934" s="95"/>
      <c r="R2934" s="95"/>
      <c r="S2934" s="95"/>
      <c r="T2934" s="95"/>
      <c r="U2934" s="95"/>
      <c r="V2934" s="95"/>
      <c r="W2934" s="95"/>
      <c r="X2934" s="95"/>
      <c r="Y2934" s="95"/>
      <c r="Z2934" s="95"/>
      <c r="AA2934" s="95"/>
      <c r="AB2934" s="95"/>
      <c r="AC2934" s="95"/>
      <c r="AD2934" s="95"/>
      <c r="AE2934" s="95"/>
      <c r="AF2934" s="95"/>
      <c r="AG2934" s="95"/>
      <c r="AH2934" s="316"/>
    </row>
    <row r="2935" spans="4:34">
      <c r="D2935" s="95"/>
      <c r="E2935" s="198"/>
      <c r="F2935" s="95"/>
      <c r="G2935" s="95"/>
      <c r="H2935" s="95"/>
      <c r="I2935" s="95"/>
      <c r="J2935" s="95"/>
      <c r="K2935" s="95"/>
      <c r="L2935" s="95"/>
      <c r="M2935" s="95"/>
      <c r="N2935" s="95"/>
      <c r="O2935" s="95"/>
      <c r="P2935" s="95"/>
      <c r="Q2935" s="95"/>
      <c r="R2935" s="95"/>
      <c r="S2935" s="95"/>
      <c r="T2935" s="95"/>
      <c r="U2935" s="95"/>
      <c r="V2935" s="95"/>
      <c r="W2935" s="95"/>
      <c r="X2935" s="95"/>
      <c r="Y2935" s="95"/>
      <c r="Z2935" s="95"/>
      <c r="AA2935" s="95"/>
      <c r="AB2935" s="95"/>
      <c r="AC2935" s="95"/>
      <c r="AD2935" s="95"/>
      <c r="AE2935" s="95"/>
      <c r="AF2935" s="95"/>
      <c r="AG2935" s="95"/>
      <c r="AH2935" s="316"/>
    </row>
    <row r="2936" spans="4:34">
      <c r="D2936" s="95"/>
      <c r="E2936" s="198"/>
      <c r="F2936" s="95"/>
      <c r="G2936" s="95"/>
      <c r="H2936" s="95"/>
      <c r="I2936" s="95"/>
      <c r="J2936" s="95"/>
      <c r="K2936" s="95"/>
      <c r="L2936" s="95"/>
      <c r="M2936" s="95"/>
      <c r="N2936" s="95"/>
      <c r="O2936" s="95"/>
      <c r="P2936" s="95"/>
      <c r="Q2936" s="95"/>
      <c r="R2936" s="95"/>
      <c r="S2936" s="95"/>
      <c r="T2936" s="95"/>
      <c r="U2936" s="95"/>
      <c r="V2936" s="95"/>
      <c r="W2936" s="95"/>
      <c r="X2936" s="95"/>
      <c r="Y2936" s="95"/>
      <c r="Z2936" s="95"/>
      <c r="AA2936" s="95"/>
      <c r="AB2936" s="95"/>
      <c r="AC2936" s="95"/>
      <c r="AD2936" s="95"/>
      <c r="AE2936" s="95"/>
      <c r="AF2936" s="95"/>
      <c r="AG2936" s="95"/>
      <c r="AH2936" s="316"/>
    </row>
    <row r="2937" spans="4:34">
      <c r="D2937" s="95"/>
      <c r="E2937" s="198"/>
      <c r="F2937" s="95"/>
      <c r="G2937" s="95"/>
      <c r="H2937" s="95"/>
      <c r="I2937" s="95"/>
      <c r="J2937" s="95"/>
      <c r="K2937" s="95"/>
      <c r="L2937" s="95"/>
      <c r="M2937" s="95"/>
      <c r="N2937" s="95"/>
      <c r="O2937" s="95"/>
      <c r="P2937" s="95"/>
      <c r="Q2937" s="95"/>
      <c r="R2937" s="95"/>
      <c r="S2937" s="95"/>
      <c r="T2937" s="95"/>
      <c r="U2937" s="95"/>
      <c r="V2937" s="95"/>
      <c r="W2937" s="95"/>
      <c r="X2937" s="95"/>
      <c r="Y2937" s="95"/>
      <c r="Z2937" s="95"/>
      <c r="AA2937" s="95"/>
      <c r="AB2937" s="95"/>
      <c r="AC2937" s="95"/>
      <c r="AD2937" s="95"/>
      <c r="AE2937" s="95"/>
      <c r="AF2937" s="95"/>
      <c r="AG2937" s="95"/>
      <c r="AH2937" s="316"/>
    </row>
    <row r="2938" spans="4:34">
      <c r="D2938" s="95"/>
      <c r="E2938" s="198"/>
      <c r="F2938" s="95"/>
      <c r="G2938" s="95"/>
      <c r="H2938" s="95"/>
      <c r="I2938" s="95"/>
      <c r="J2938" s="95"/>
      <c r="K2938" s="95"/>
      <c r="L2938" s="95"/>
      <c r="M2938" s="95"/>
      <c r="N2938" s="95"/>
      <c r="O2938" s="95"/>
      <c r="P2938" s="95"/>
      <c r="Q2938" s="95"/>
      <c r="R2938" s="95"/>
      <c r="S2938" s="95"/>
      <c r="T2938" s="95"/>
      <c r="U2938" s="95"/>
      <c r="V2938" s="95"/>
      <c r="W2938" s="95"/>
      <c r="X2938" s="95"/>
      <c r="Y2938" s="95"/>
      <c r="Z2938" s="95"/>
      <c r="AA2938" s="95"/>
      <c r="AB2938" s="95"/>
      <c r="AC2938" s="95"/>
      <c r="AD2938" s="95"/>
      <c r="AE2938" s="95"/>
      <c r="AF2938" s="95"/>
      <c r="AG2938" s="95"/>
      <c r="AH2938" s="316"/>
    </row>
    <row r="2939" spans="4:34">
      <c r="D2939" s="95"/>
      <c r="E2939" s="198"/>
      <c r="F2939" s="95"/>
      <c r="G2939" s="95"/>
      <c r="H2939" s="95"/>
      <c r="I2939" s="95"/>
      <c r="J2939" s="95"/>
      <c r="K2939" s="95"/>
      <c r="L2939" s="95"/>
      <c r="M2939" s="95"/>
      <c r="N2939" s="95"/>
      <c r="O2939" s="95"/>
      <c r="P2939" s="95"/>
      <c r="Q2939" s="95"/>
      <c r="R2939" s="95"/>
      <c r="S2939" s="95"/>
      <c r="T2939" s="95"/>
      <c r="U2939" s="95"/>
      <c r="V2939" s="95"/>
      <c r="W2939" s="95"/>
      <c r="X2939" s="95"/>
      <c r="Y2939" s="95"/>
      <c r="Z2939" s="95"/>
      <c r="AA2939" s="95"/>
      <c r="AB2939" s="95"/>
      <c r="AC2939" s="95"/>
      <c r="AD2939" s="95"/>
      <c r="AE2939" s="95"/>
      <c r="AF2939" s="95"/>
      <c r="AG2939" s="95"/>
      <c r="AH2939" s="316"/>
    </row>
    <row r="2940" spans="4:34">
      <c r="D2940" s="95"/>
      <c r="E2940" s="198"/>
      <c r="F2940" s="95"/>
      <c r="G2940" s="95"/>
      <c r="H2940" s="95"/>
      <c r="I2940" s="95"/>
      <c r="J2940" s="95"/>
      <c r="K2940" s="95"/>
      <c r="L2940" s="95"/>
      <c r="M2940" s="95"/>
      <c r="N2940" s="95"/>
      <c r="O2940" s="95"/>
      <c r="P2940" s="95"/>
      <c r="Q2940" s="95"/>
      <c r="R2940" s="95"/>
      <c r="S2940" s="95"/>
      <c r="T2940" s="95"/>
      <c r="U2940" s="95"/>
      <c r="V2940" s="95"/>
      <c r="W2940" s="95"/>
      <c r="X2940" s="95"/>
      <c r="Y2940" s="95"/>
      <c r="Z2940" s="95"/>
      <c r="AA2940" s="95"/>
      <c r="AB2940" s="95"/>
      <c r="AC2940" s="95"/>
      <c r="AD2940" s="95"/>
      <c r="AE2940" s="95"/>
      <c r="AF2940" s="95"/>
      <c r="AG2940" s="95"/>
      <c r="AH2940" s="316"/>
    </row>
    <row r="2941" spans="4:34">
      <c r="D2941" s="95"/>
      <c r="E2941" s="198"/>
      <c r="F2941" s="95"/>
      <c r="G2941" s="95"/>
      <c r="H2941" s="95"/>
      <c r="I2941" s="95"/>
      <c r="J2941" s="95"/>
      <c r="K2941" s="95"/>
      <c r="L2941" s="95"/>
      <c r="M2941" s="95"/>
      <c r="N2941" s="95"/>
      <c r="O2941" s="95"/>
      <c r="P2941" s="95"/>
      <c r="Q2941" s="95"/>
      <c r="R2941" s="95"/>
      <c r="S2941" s="95"/>
      <c r="T2941" s="95"/>
      <c r="U2941" s="95"/>
      <c r="V2941" s="95"/>
      <c r="W2941" s="95"/>
      <c r="X2941" s="95"/>
      <c r="Y2941" s="95"/>
      <c r="Z2941" s="95"/>
      <c r="AA2941" s="95"/>
      <c r="AB2941" s="95"/>
      <c r="AC2941" s="95"/>
      <c r="AD2941" s="95"/>
      <c r="AE2941" s="95"/>
      <c r="AF2941" s="95"/>
      <c r="AG2941" s="95"/>
      <c r="AH2941" s="316"/>
    </row>
    <row r="2942" spans="4:34">
      <c r="D2942" s="95"/>
      <c r="E2942" s="198"/>
      <c r="F2942" s="95"/>
      <c r="G2942" s="95"/>
      <c r="H2942" s="95"/>
      <c r="I2942" s="95"/>
      <c r="J2942" s="95"/>
      <c r="K2942" s="95"/>
      <c r="L2942" s="95"/>
      <c r="M2942" s="95"/>
      <c r="N2942" s="95"/>
      <c r="O2942" s="95"/>
      <c r="P2942" s="95"/>
      <c r="Q2942" s="95"/>
      <c r="R2942" s="95"/>
      <c r="S2942" s="95"/>
      <c r="T2942" s="95"/>
      <c r="U2942" s="95"/>
      <c r="V2942" s="95"/>
      <c r="W2942" s="95"/>
      <c r="X2942" s="95"/>
      <c r="Y2942" s="95"/>
      <c r="Z2942" s="95"/>
      <c r="AA2942" s="95"/>
      <c r="AB2942" s="95"/>
      <c r="AC2942" s="95"/>
      <c r="AD2942" s="95"/>
      <c r="AE2942" s="95"/>
      <c r="AF2942" s="95"/>
      <c r="AG2942" s="95"/>
      <c r="AH2942" s="316"/>
    </row>
    <row r="2943" spans="4:34">
      <c r="D2943" s="95"/>
      <c r="E2943" s="198"/>
      <c r="F2943" s="95"/>
      <c r="G2943" s="95"/>
      <c r="H2943" s="95"/>
      <c r="I2943" s="95"/>
      <c r="J2943" s="95"/>
      <c r="K2943" s="95"/>
      <c r="L2943" s="95"/>
      <c r="M2943" s="95"/>
      <c r="N2943" s="95"/>
      <c r="O2943" s="95"/>
      <c r="P2943" s="95"/>
      <c r="Q2943" s="95"/>
      <c r="R2943" s="95"/>
      <c r="S2943" s="95"/>
      <c r="T2943" s="95"/>
      <c r="U2943" s="95"/>
      <c r="V2943" s="95"/>
      <c r="W2943" s="95"/>
      <c r="X2943" s="95"/>
      <c r="Y2943" s="95"/>
      <c r="Z2943" s="95"/>
      <c r="AA2943" s="95"/>
      <c r="AB2943" s="95"/>
      <c r="AC2943" s="95"/>
      <c r="AD2943" s="95"/>
      <c r="AE2943" s="95"/>
      <c r="AF2943" s="95"/>
      <c r="AG2943" s="95"/>
      <c r="AH2943" s="316"/>
    </row>
    <row r="2944" spans="4:34">
      <c r="D2944" s="95"/>
      <c r="E2944" s="198"/>
      <c r="F2944" s="95"/>
      <c r="G2944" s="95"/>
      <c r="H2944" s="95"/>
      <c r="I2944" s="95"/>
      <c r="J2944" s="95"/>
      <c r="K2944" s="95"/>
      <c r="L2944" s="95"/>
      <c r="M2944" s="95"/>
      <c r="N2944" s="95"/>
      <c r="O2944" s="95"/>
      <c r="P2944" s="95"/>
      <c r="Q2944" s="95"/>
      <c r="R2944" s="95"/>
      <c r="S2944" s="95"/>
      <c r="T2944" s="95"/>
      <c r="U2944" s="95"/>
      <c r="V2944" s="95"/>
      <c r="W2944" s="95"/>
      <c r="X2944" s="95"/>
      <c r="Y2944" s="95"/>
      <c r="Z2944" s="95"/>
      <c r="AA2944" s="95"/>
      <c r="AB2944" s="95"/>
      <c r="AC2944" s="95"/>
      <c r="AD2944" s="95"/>
      <c r="AE2944" s="95"/>
      <c r="AF2944" s="95"/>
      <c r="AG2944" s="95"/>
      <c r="AH2944" s="316"/>
    </row>
    <row r="2945" spans="4:34">
      <c r="D2945" s="95"/>
      <c r="E2945" s="198"/>
      <c r="F2945" s="95"/>
      <c r="G2945" s="95"/>
      <c r="H2945" s="95"/>
      <c r="I2945" s="95"/>
      <c r="J2945" s="95"/>
      <c r="K2945" s="95"/>
      <c r="L2945" s="95"/>
      <c r="M2945" s="95"/>
      <c r="N2945" s="95"/>
      <c r="O2945" s="95"/>
      <c r="P2945" s="95"/>
      <c r="Q2945" s="95"/>
      <c r="R2945" s="95"/>
      <c r="S2945" s="95"/>
      <c r="T2945" s="95"/>
      <c r="U2945" s="95"/>
      <c r="V2945" s="95"/>
      <c r="W2945" s="95"/>
      <c r="X2945" s="95"/>
      <c r="Y2945" s="95"/>
      <c r="Z2945" s="95"/>
      <c r="AA2945" s="95"/>
      <c r="AB2945" s="95"/>
      <c r="AC2945" s="95"/>
      <c r="AD2945" s="95"/>
      <c r="AE2945" s="95"/>
      <c r="AF2945" s="95"/>
      <c r="AG2945" s="95"/>
      <c r="AH2945" s="316"/>
    </row>
    <row r="2946" spans="4:34">
      <c r="D2946" s="95"/>
      <c r="E2946" s="198"/>
      <c r="F2946" s="95"/>
      <c r="G2946" s="95"/>
      <c r="H2946" s="95"/>
      <c r="I2946" s="95"/>
      <c r="J2946" s="95"/>
      <c r="K2946" s="95"/>
      <c r="L2946" s="95"/>
      <c r="M2946" s="95"/>
      <c r="N2946" s="95"/>
      <c r="O2946" s="95"/>
      <c r="P2946" s="95"/>
      <c r="Q2946" s="95"/>
      <c r="R2946" s="95"/>
      <c r="S2946" s="95"/>
      <c r="T2946" s="95"/>
      <c r="U2946" s="95"/>
      <c r="V2946" s="95"/>
      <c r="W2946" s="95"/>
      <c r="X2946" s="95"/>
      <c r="Y2946" s="95"/>
      <c r="Z2946" s="95"/>
      <c r="AA2946" s="95"/>
      <c r="AB2946" s="95"/>
      <c r="AC2946" s="95"/>
      <c r="AD2946" s="95"/>
      <c r="AE2946" s="95"/>
      <c r="AF2946" s="95"/>
      <c r="AG2946" s="95"/>
      <c r="AH2946" s="316"/>
    </row>
    <row r="2947" spans="4:34">
      <c r="D2947" s="95"/>
      <c r="E2947" s="198"/>
      <c r="F2947" s="95"/>
      <c r="G2947" s="95"/>
      <c r="H2947" s="95"/>
      <c r="I2947" s="95"/>
      <c r="J2947" s="95"/>
      <c r="K2947" s="95"/>
      <c r="L2947" s="95"/>
      <c r="M2947" s="95"/>
      <c r="N2947" s="95"/>
      <c r="O2947" s="95"/>
      <c r="P2947" s="95"/>
      <c r="Q2947" s="95"/>
      <c r="R2947" s="95"/>
      <c r="S2947" s="95"/>
      <c r="T2947" s="95"/>
      <c r="U2947" s="95"/>
      <c r="V2947" s="95"/>
      <c r="W2947" s="95"/>
      <c r="X2947" s="95"/>
      <c r="Y2947" s="95"/>
      <c r="Z2947" s="95"/>
      <c r="AA2947" s="95"/>
      <c r="AB2947" s="95"/>
      <c r="AC2947" s="95"/>
      <c r="AD2947" s="95"/>
      <c r="AE2947" s="95"/>
      <c r="AF2947" s="95"/>
      <c r="AG2947" s="95"/>
      <c r="AH2947" s="316"/>
    </row>
    <row r="2948" spans="4:34">
      <c r="D2948" s="95"/>
      <c r="E2948" s="198"/>
      <c r="F2948" s="95"/>
      <c r="G2948" s="95"/>
      <c r="H2948" s="95"/>
      <c r="I2948" s="95"/>
      <c r="J2948" s="95"/>
      <c r="K2948" s="95"/>
      <c r="L2948" s="95"/>
      <c r="M2948" s="95"/>
      <c r="N2948" s="95"/>
      <c r="O2948" s="95"/>
      <c r="P2948" s="95"/>
      <c r="Q2948" s="95"/>
      <c r="R2948" s="95"/>
      <c r="S2948" s="95"/>
      <c r="T2948" s="95"/>
      <c r="U2948" s="95"/>
      <c r="V2948" s="95"/>
      <c r="W2948" s="95"/>
      <c r="X2948" s="95"/>
      <c r="Y2948" s="95"/>
      <c r="Z2948" s="95"/>
      <c r="AA2948" s="95"/>
      <c r="AB2948" s="95"/>
      <c r="AC2948" s="95"/>
      <c r="AD2948" s="95"/>
      <c r="AE2948" s="95"/>
      <c r="AF2948" s="95"/>
      <c r="AG2948" s="95"/>
      <c r="AH2948" s="316"/>
    </row>
    <row r="2949" spans="4:34">
      <c r="D2949" s="95"/>
      <c r="E2949" s="198"/>
      <c r="F2949" s="95"/>
      <c r="G2949" s="95"/>
      <c r="H2949" s="95"/>
      <c r="I2949" s="95"/>
      <c r="J2949" s="95"/>
      <c r="K2949" s="95"/>
      <c r="L2949" s="95"/>
      <c r="M2949" s="95"/>
      <c r="N2949" s="95"/>
      <c r="O2949" s="95"/>
      <c r="P2949" s="95"/>
      <c r="Q2949" s="95"/>
      <c r="R2949" s="95"/>
      <c r="S2949" s="95"/>
      <c r="T2949" s="95"/>
      <c r="U2949" s="95"/>
      <c r="V2949" s="95"/>
      <c r="W2949" s="95"/>
      <c r="X2949" s="95"/>
      <c r="Y2949" s="95"/>
      <c r="Z2949" s="95"/>
      <c r="AA2949" s="95"/>
      <c r="AB2949" s="95"/>
      <c r="AC2949" s="95"/>
      <c r="AD2949" s="95"/>
      <c r="AE2949" s="95"/>
      <c r="AF2949" s="95"/>
      <c r="AG2949" s="95"/>
      <c r="AH2949" s="316"/>
    </row>
    <row r="2950" spans="4:34">
      <c r="D2950" s="95"/>
      <c r="E2950" s="198"/>
      <c r="F2950" s="95"/>
      <c r="G2950" s="95"/>
      <c r="H2950" s="95"/>
      <c r="I2950" s="95"/>
      <c r="J2950" s="95"/>
      <c r="K2950" s="95"/>
      <c r="L2950" s="95"/>
      <c r="M2950" s="95"/>
      <c r="N2950" s="95"/>
      <c r="O2950" s="95"/>
      <c r="P2950" s="95"/>
      <c r="Q2950" s="95"/>
      <c r="R2950" s="95"/>
      <c r="S2950" s="95"/>
      <c r="T2950" s="95"/>
      <c r="U2950" s="95"/>
      <c r="V2950" s="95"/>
      <c r="W2950" s="95"/>
      <c r="X2950" s="95"/>
      <c r="Y2950" s="95"/>
      <c r="Z2950" s="95"/>
      <c r="AA2950" s="95"/>
      <c r="AB2950" s="95"/>
      <c r="AC2950" s="95"/>
      <c r="AD2950" s="95"/>
      <c r="AE2950" s="95"/>
      <c r="AF2950" s="95"/>
      <c r="AG2950" s="95"/>
      <c r="AH2950" s="316"/>
    </row>
    <row r="2951" spans="4:34">
      <c r="D2951" s="95"/>
      <c r="E2951" s="198"/>
      <c r="F2951" s="95"/>
      <c r="G2951" s="95"/>
      <c r="H2951" s="95"/>
      <c r="I2951" s="95"/>
      <c r="J2951" s="95"/>
      <c r="K2951" s="95"/>
      <c r="L2951" s="95"/>
      <c r="M2951" s="95"/>
      <c r="N2951" s="95"/>
      <c r="O2951" s="95"/>
      <c r="P2951" s="95"/>
      <c r="Q2951" s="95"/>
      <c r="R2951" s="95"/>
      <c r="S2951" s="95"/>
      <c r="T2951" s="95"/>
      <c r="U2951" s="95"/>
      <c r="V2951" s="95"/>
      <c r="W2951" s="95"/>
      <c r="X2951" s="95"/>
      <c r="Y2951" s="95"/>
      <c r="Z2951" s="95"/>
      <c r="AA2951" s="95"/>
      <c r="AB2951" s="95"/>
      <c r="AC2951" s="95"/>
      <c r="AD2951" s="95"/>
      <c r="AE2951" s="95"/>
      <c r="AF2951" s="95"/>
      <c r="AG2951" s="95"/>
      <c r="AH2951" s="316"/>
    </row>
    <row r="2952" spans="4:34">
      <c r="D2952" s="95"/>
      <c r="E2952" s="198"/>
      <c r="F2952" s="95"/>
      <c r="G2952" s="95"/>
      <c r="H2952" s="95"/>
      <c r="I2952" s="95"/>
      <c r="J2952" s="95"/>
      <c r="K2952" s="95"/>
      <c r="L2952" s="95"/>
      <c r="M2952" s="95"/>
      <c r="N2952" s="95"/>
      <c r="O2952" s="95"/>
      <c r="P2952" s="95"/>
      <c r="Q2952" s="95"/>
      <c r="R2952" s="95"/>
      <c r="S2952" s="95"/>
      <c r="T2952" s="95"/>
      <c r="U2952" s="95"/>
      <c r="V2952" s="95"/>
      <c r="W2952" s="95"/>
      <c r="X2952" s="95"/>
      <c r="Y2952" s="95"/>
      <c r="Z2952" s="95"/>
      <c r="AA2952" s="95"/>
      <c r="AB2952" s="95"/>
      <c r="AC2952" s="95"/>
      <c r="AD2952" s="95"/>
      <c r="AE2952" s="95"/>
      <c r="AF2952" s="95"/>
      <c r="AG2952" s="95"/>
      <c r="AH2952" s="316"/>
    </row>
    <row r="2953" spans="4:34">
      <c r="D2953" s="95"/>
      <c r="E2953" s="198"/>
      <c r="F2953" s="95"/>
      <c r="G2953" s="95"/>
      <c r="H2953" s="95"/>
      <c r="I2953" s="95"/>
      <c r="J2953" s="95"/>
      <c r="K2953" s="95"/>
      <c r="L2953" s="95"/>
      <c r="M2953" s="95"/>
      <c r="N2953" s="95"/>
      <c r="O2953" s="95"/>
      <c r="P2953" s="95"/>
      <c r="Q2953" s="95"/>
      <c r="R2953" s="95"/>
      <c r="S2953" s="95"/>
      <c r="T2953" s="95"/>
      <c r="U2953" s="95"/>
      <c r="V2953" s="95"/>
      <c r="W2953" s="95"/>
      <c r="X2953" s="95"/>
      <c r="Y2953" s="95"/>
      <c r="Z2953" s="95"/>
      <c r="AA2953" s="95"/>
      <c r="AB2953" s="95"/>
      <c r="AC2953" s="95"/>
      <c r="AD2953" s="95"/>
      <c r="AE2953" s="95"/>
      <c r="AF2953" s="95"/>
      <c r="AG2953" s="95"/>
      <c r="AH2953" s="316"/>
    </row>
    <row r="2954" spans="4:34">
      <c r="D2954" s="95"/>
      <c r="E2954" s="198"/>
      <c r="F2954" s="95"/>
      <c r="G2954" s="95"/>
      <c r="H2954" s="95"/>
      <c r="I2954" s="95"/>
      <c r="J2954" s="95"/>
      <c r="K2954" s="95"/>
      <c r="L2954" s="95"/>
      <c r="M2954" s="95"/>
      <c r="N2954" s="95"/>
      <c r="O2954" s="95"/>
      <c r="P2954" s="95"/>
      <c r="Q2954" s="95"/>
      <c r="R2954" s="95"/>
      <c r="S2954" s="95"/>
      <c r="T2954" s="95"/>
      <c r="U2954" s="95"/>
      <c r="V2954" s="95"/>
      <c r="W2954" s="95"/>
      <c r="X2954" s="95"/>
      <c r="Y2954" s="95"/>
      <c r="Z2954" s="95"/>
      <c r="AA2954" s="95"/>
      <c r="AB2954" s="95"/>
      <c r="AC2954" s="95"/>
      <c r="AD2954" s="95"/>
      <c r="AE2954" s="95"/>
      <c r="AF2954" s="95"/>
      <c r="AG2954" s="95"/>
      <c r="AH2954" s="316"/>
    </row>
    <row r="2955" spans="4:34">
      <c r="D2955" s="95"/>
      <c r="E2955" s="198"/>
      <c r="F2955" s="95"/>
      <c r="G2955" s="95"/>
      <c r="H2955" s="95"/>
      <c r="I2955" s="95"/>
      <c r="J2955" s="95"/>
      <c r="K2955" s="95"/>
      <c r="L2955" s="95"/>
      <c r="M2955" s="95"/>
      <c r="N2955" s="95"/>
      <c r="O2955" s="95"/>
      <c r="P2955" s="95"/>
      <c r="Q2955" s="95"/>
      <c r="R2955" s="95"/>
      <c r="S2955" s="95"/>
      <c r="T2955" s="95"/>
      <c r="U2955" s="95"/>
      <c r="V2955" s="95"/>
      <c r="W2955" s="95"/>
      <c r="X2955" s="95"/>
      <c r="Y2955" s="95"/>
      <c r="Z2955" s="95"/>
      <c r="AA2955" s="95"/>
      <c r="AB2955" s="95"/>
      <c r="AC2955" s="95"/>
      <c r="AD2955" s="95"/>
      <c r="AE2955" s="95"/>
      <c r="AF2955" s="95"/>
      <c r="AG2955" s="95"/>
      <c r="AH2955" s="316"/>
    </row>
    <row r="2956" spans="4:34">
      <c r="D2956" s="95"/>
      <c r="E2956" s="198"/>
      <c r="F2956" s="95"/>
      <c r="G2956" s="95"/>
      <c r="H2956" s="95"/>
      <c r="I2956" s="95"/>
      <c r="J2956" s="95"/>
      <c r="K2956" s="95"/>
      <c r="L2956" s="95"/>
      <c r="M2956" s="95"/>
      <c r="N2956" s="95"/>
      <c r="O2956" s="95"/>
      <c r="P2956" s="95"/>
      <c r="Q2956" s="95"/>
      <c r="R2956" s="95"/>
      <c r="S2956" s="95"/>
      <c r="T2956" s="95"/>
      <c r="U2956" s="95"/>
      <c r="V2956" s="95"/>
      <c r="W2956" s="95"/>
      <c r="X2956" s="95"/>
      <c r="Y2956" s="95"/>
      <c r="Z2956" s="95"/>
      <c r="AA2956" s="95"/>
      <c r="AB2956" s="95"/>
      <c r="AC2956" s="95"/>
      <c r="AD2956" s="95"/>
      <c r="AE2956" s="95"/>
      <c r="AF2956" s="95"/>
      <c r="AG2956" s="95"/>
      <c r="AH2956" s="316"/>
    </row>
    <row r="2957" spans="4:34">
      <c r="D2957" s="95"/>
      <c r="E2957" s="198"/>
      <c r="F2957" s="95"/>
      <c r="G2957" s="95"/>
      <c r="H2957" s="95"/>
      <c r="I2957" s="95"/>
      <c r="J2957" s="95"/>
      <c r="K2957" s="95"/>
      <c r="L2957" s="95"/>
      <c r="M2957" s="95"/>
      <c r="N2957" s="95"/>
      <c r="O2957" s="95"/>
      <c r="P2957" s="95"/>
      <c r="Q2957" s="95"/>
      <c r="R2957" s="95"/>
      <c r="S2957" s="95"/>
      <c r="T2957" s="95"/>
      <c r="U2957" s="95"/>
      <c r="V2957" s="95"/>
      <c r="W2957" s="95"/>
      <c r="X2957" s="95"/>
      <c r="Y2957" s="95"/>
      <c r="Z2957" s="95"/>
      <c r="AA2957" s="95"/>
      <c r="AB2957" s="95"/>
      <c r="AC2957" s="95"/>
      <c r="AD2957" s="95"/>
      <c r="AE2957" s="95"/>
      <c r="AF2957" s="95"/>
      <c r="AG2957" s="95"/>
      <c r="AH2957" s="316"/>
    </row>
    <row r="2958" spans="4:34">
      <c r="D2958" s="95"/>
      <c r="E2958" s="198"/>
      <c r="F2958" s="95"/>
      <c r="G2958" s="95"/>
      <c r="H2958" s="95"/>
      <c r="I2958" s="95"/>
      <c r="J2958" s="95"/>
      <c r="K2958" s="95"/>
      <c r="L2958" s="95"/>
      <c r="M2958" s="95"/>
      <c r="N2958" s="95"/>
      <c r="O2958" s="95"/>
      <c r="P2958" s="95"/>
      <c r="Q2958" s="95"/>
      <c r="R2958" s="95"/>
      <c r="S2958" s="95"/>
      <c r="T2958" s="95"/>
      <c r="U2958" s="95"/>
      <c r="V2958" s="95"/>
      <c r="W2958" s="95"/>
      <c r="X2958" s="95"/>
      <c r="Y2958" s="95"/>
      <c r="Z2958" s="95"/>
      <c r="AA2958" s="95"/>
      <c r="AB2958" s="95"/>
      <c r="AC2958" s="95"/>
      <c r="AD2958" s="95"/>
      <c r="AE2958" s="95"/>
      <c r="AF2958" s="95"/>
      <c r="AG2958" s="95"/>
      <c r="AH2958" s="316"/>
    </row>
    <row r="2959" spans="4:34">
      <c r="D2959" s="95"/>
      <c r="E2959" s="198"/>
      <c r="F2959" s="95"/>
      <c r="G2959" s="95"/>
      <c r="H2959" s="95"/>
      <c r="I2959" s="95"/>
      <c r="J2959" s="95"/>
      <c r="K2959" s="95"/>
      <c r="L2959" s="95"/>
      <c r="M2959" s="95"/>
      <c r="N2959" s="95"/>
      <c r="O2959" s="95"/>
      <c r="P2959" s="95"/>
      <c r="Q2959" s="95"/>
      <c r="R2959" s="95"/>
      <c r="S2959" s="95"/>
      <c r="T2959" s="95"/>
      <c r="U2959" s="95"/>
      <c r="V2959" s="95"/>
      <c r="W2959" s="95"/>
      <c r="X2959" s="95"/>
      <c r="Y2959" s="95"/>
      <c r="Z2959" s="95"/>
      <c r="AA2959" s="95"/>
      <c r="AB2959" s="95"/>
      <c r="AC2959" s="95"/>
      <c r="AD2959" s="95"/>
      <c r="AE2959" s="95"/>
      <c r="AF2959" s="95"/>
      <c r="AG2959" s="95"/>
      <c r="AH2959" s="316"/>
    </row>
    <row r="2960" spans="4:34">
      <c r="D2960" s="95"/>
      <c r="E2960" s="198"/>
      <c r="F2960" s="95"/>
      <c r="G2960" s="95"/>
      <c r="H2960" s="95"/>
      <c r="I2960" s="95"/>
      <c r="J2960" s="95"/>
      <c r="K2960" s="95"/>
      <c r="L2960" s="95"/>
      <c r="M2960" s="95"/>
      <c r="N2960" s="95"/>
      <c r="O2960" s="95"/>
      <c r="P2960" s="95"/>
      <c r="Q2960" s="95"/>
      <c r="R2960" s="95"/>
      <c r="S2960" s="95"/>
      <c r="T2960" s="95"/>
      <c r="U2960" s="95"/>
      <c r="V2960" s="95"/>
      <c r="W2960" s="95"/>
      <c r="X2960" s="95"/>
      <c r="Y2960" s="95"/>
      <c r="Z2960" s="95"/>
      <c r="AA2960" s="95"/>
      <c r="AB2960" s="95"/>
      <c r="AC2960" s="95"/>
      <c r="AD2960" s="95"/>
      <c r="AE2960" s="95"/>
      <c r="AF2960" s="95"/>
      <c r="AG2960" s="95"/>
      <c r="AH2960" s="316"/>
    </row>
    <row r="2961" spans="4:34">
      <c r="D2961" s="95"/>
      <c r="E2961" s="198"/>
      <c r="F2961" s="95"/>
      <c r="G2961" s="95"/>
      <c r="H2961" s="95"/>
      <c r="I2961" s="95"/>
      <c r="J2961" s="95"/>
      <c r="K2961" s="95"/>
      <c r="L2961" s="95"/>
      <c r="M2961" s="95"/>
      <c r="N2961" s="95"/>
      <c r="O2961" s="95"/>
      <c r="P2961" s="95"/>
      <c r="Q2961" s="95"/>
      <c r="R2961" s="95"/>
      <c r="S2961" s="95"/>
      <c r="T2961" s="95"/>
      <c r="U2961" s="95"/>
      <c r="V2961" s="95"/>
      <c r="W2961" s="95"/>
      <c r="X2961" s="95"/>
      <c r="Y2961" s="95"/>
      <c r="Z2961" s="95"/>
      <c r="AA2961" s="95"/>
      <c r="AB2961" s="95"/>
      <c r="AC2961" s="95"/>
      <c r="AD2961" s="95"/>
      <c r="AE2961" s="95"/>
      <c r="AF2961" s="95"/>
      <c r="AG2961" s="95"/>
      <c r="AH2961" s="316"/>
    </row>
    <row r="2962" spans="4:34">
      <c r="D2962" s="95"/>
      <c r="E2962" s="198"/>
      <c r="F2962" s="95"/>
      <c r="G2962" s="95"/>
      <c r="H2962" s="95"/>
      <c r="I2962" s="95"/>
      <c r="J2962" s="95"/>
      <c r="K2962" s="95"/>
      <c r="L2962" s="95"/>
      <c r="M2962" s="95"/>
      <c r="N2962" s="95"/>
      <c r="O2962" s="95"/>
      <c r="P2962" s="95"/>
      <c r="Q2962" s="95"/>
      <c r="R2962" s="95"/>
      <c r="S2962" s="95"/>
      <c r="T2962" s="95"/>
      <c r="U2962" s="95"/>
      <c r="V2962" s="95"/>
      <c r="W2962" s="95"/>
      <c r="X2962" s="95"/>
      <c r="Y2962" s="95"/>
      <c r="Z2962" s="95"/>
      <c r="AA2962" s="95"/>
      <c r="AB2962" s="95"/>
      <c r="AC2962" s="95"/>
      <c r="AD2962" s="95"/>
      <c r="AE2962" s="95"/>
      <c r="AF2962" s="95"/>
      <c r="AG2962" s="95"/>
      <c r="AH2962" s="316"/>
    </row>
    <row r="2963" spans="4:34">
      <c r="D2963" s="95"/>
      <c r="E2963" s="198"/>
      <c r="F2963" s="95"/>
      <c r="G2963" s="95"/>
      <c r="H2963" s="95"/>
      <c r="I2963" s="95"/>
      <c r="J2963" s="95"/>
      <c r="K2963" s="95"/>
      <c r="L2963" s="95"/>
      <c r="M2963" s="95"/>
      <c r="N2963" s="95"/>
      <c r="O2963" s="95"/>
      <c r="P2963" s="95"/>
      <c r="Q2963" s="95"/>
      <c r="R2963" s="95"/>
      <c r="S2963" s="95"/>
      <c r="T2963" s="95"/>
      <c r="U2963" s="95"/>
      <c r="V2963" s="95"/>
      <c r="W2963" s="95"/>
      <c r="X2963" s="95"/>
      <c r="Y2963" s="95"/>
      <c r="Z2963" s="95"/>
      <c r="AA2963" s="95"/>
      <c r="AB2963" s="95"/>
      <c r="AC2963" s="95"/>
      <c r="AD2963" s="95"/>
      <c r="AE2963" s="95"/>
      <c r="AF2963" s="95"/>
      <c r="AG2963" s="95"/>
      <c r="AH2963" s="316"/>
    </row>
    <row r="2964" spans="4:34">
      <c r="D2964" s="95"/>
      <c r="E2964" s="198"/>
      <c r="F2964" s="95"/>
      <c r="G2964" s="95"/>
      <c r="H2964" s="95"/>
      <c r="I2964" s="95"/>
      <c r="J2964" s="95"/>
      <c r="K2964" s="95"/>
      <c r="L2964" s="95"/>
      <c r="M2964" s="95"/>
      <c r="N2964" s="95"/>
      <c r="O2964" s="95"/>
      <c r="P2964" s="95"/>
      <c r="Q2964" s="95"/>
      <c r="R2964" s="95"/>
      <c r="S2964" s="95"/>
      <c r="T2964" s="95"/>
      <c r="U2964" s="95"/>
      <c r="V2964" s="95"/>
      <c r="W2964" s="95"/>
      <c r="X2964" s="95"/>
      <c r="Y2964" s="95"/>
      <c r="Z2964" s="95"/>
      <c r="AA2964" s="95"/>
      <c r="AB2964" s="95"/>
      <c r="AC2964" s="95"/>
      <c r="AD2964" s="95"/>
      <c r="AE2964" s="95"/>
      <c r="AF2964" s="95"/>
      <c r="AG2964" s="95"/>
      <c r="AH2964" s="316"/>
    </row>
    <row r="2965" spans="4:34">
      <c r="D2965" s="95"/>
      <c r="E2965" s="198"/>
      <c r="F2965" s="95"/>
      <c r="G2965" s="95"/>
      <c r="H2965" s="95"/>
      <c r="I2965" s="95"/>
      <c r="J2965" s="95"/>
      <c r="K2965" s="95"/>
      <c r="L2965" s="95"/>
      <c r="M2965" s="95"/>
      <c r="N2965" s="95"/>
      <c r="O2965" s="95"/>
      <c r="P2965" s="95"/>
      <c r="Q2965" s="95"/>
      <c r="R2965" s="95"/>
      <c r="S2965" s="95"/>
      <c r="T2965" s="95"/>
      <c r="U2965" s="95"/>
      <c r="V2965" s="95"/>
      <c r="W2965" s="95"/>
      <c r="X2965" s="95"/>
      <c r="Y2965" s="95"/>
      <c r="Z2965" s="95"/>
      <c r="AA2965" s="95"/>
      <c r="AB2965" s="95"/>
      <c r="AC2965" s="95"/>
      <c r="AD2965" s="95"/>
      <c r="AE2965" s="95"/>
      <c r="AF2965" s="95"/>
      <c r="AG2965" s="95"/>
      <c r="AH2965" s="316"/>
    </row>
    <row r="2966" spans="4:34">
      <c r="D2966" s="95"/>
      <c r="E2966" s="198"/>
      <c r="F2966" s="95"/>
      <c r="G2966" s="95"/>
      <c r="H2966" s="95"/>
      <c r="I2966" s="95"/>
      <c r="J2966" s="95"/>
      <c r="K2966" s="95"/>
      <c r="L2966" s="95"/>
      <c r="M2966" s="95"/>
      <c r="N2966" s="95"/>
      <c r="O2966" s="95"/>
      <c r="P2966" s="95"/>
      <c r="Q2966" s="95"/>
      <c r="R2966" s="95"/>
      <c r="S2966" s="95"/>
      <c r="T2966" s="95"/>
      <c r="U2966" s="95"/>
      <c r="V2966" s="95"/>
      <c r="W2966" s="95"/>
      <c r="X2966" s="95"/>
      <c r="Y2966" s="95"/>
      <c r="Z2966" s="95"/>
      <c r="AA2966" s="95"/>
      <c r="AB2966" s="95"/>
      <c r="AC2966" s="95"/>
      <c r="AD2966" s="95"/>
      <c r="AE2966" s="95"/>
      <c r="AF2966" s="95"/>
      <c r="AG2966" s="95"/>
      <c r="AH2966" s="316"/>
    </row>
    <row r="2967" spans="4:34">
      <c r="D2967" s="95"/>
      <c r="E2967" s="198"/>
      <c r="F2967" s="95"/>
      <c r="G2967" s="95"/>
      <c r="H2967" s="95"/>
      <c r="I2967" s="95"/>
      <c r="J2967" s="95"/>
      <c r="K2967" s="95"/>
      <c r="L2967" s="95"/>
      <c r="M2967" s="95"/>
      <c r="N2967" s="95"/>
      <c r="O2967" s="95"/>
      <c r="P2967" s="95"/>
      <c r="Q2967" s="95"/>
      <c r="R2967" s="95"/>
      <c r="S2967" s="95"/>
      <c r="T2967" s="95"/>
      <c r="U2967" s="95"/>
      <c r="V2967" s="95"/>
      <c r="W2967" s="95"/>
      <c r="X2967" s="95"/>
      <c r="Y2967" s="95"/>
      <c r="Z2967" s="95"/>
      <c r="AA2967" s="95"/>
      <c r="AB2967" s="95"/>
      <c r="AC2967" s="95"/>
      <c r="AD2967" s="95"/>
      <c r="AE2967" s="95"/>
      <c r="AF2967" s="95"/>
      <c r="AG2967" s="95"/>
      <c r="AH2967" s="316"/>
    </row>
    <row r="2968" spans="4:34">
      <c r="D2968" s="95"/>
      <c r="E2968" s="198"/>
      <c r="F2968" s="95"/>
      <c r="G2968" s="95"/>
      <c r="H2968" s="95"/>
      <c r="I2968" s="95"/>
      <c r="J2968" s="95"/>
      <c r="K2968" s="95"/>
      <c r="L2968" s="95"/>
      <c r="M2968" s="95"/>
      <c r="N2968" s="95"/>
      <c r="O2968" s="95"/>
      <c r="P2968" s="95"/>
      <c r="Q2968" s="95"/>
      <c r="R2968" s="95"/>
      <c r="S2968" s="95"/>
      <c r="T2968" s="95"/>
      <c r="U2968" s="95"/>
      <c r="V2968" s="95"/>
      <c r="W2968" s="95"/>
      <c r="X2968" s="95"/>
      <c r="Y2968" s="95"/>
      <c r="Z2968" s="95"/>
      <c r="AA2968" s="95"/>
      <c r="AB2968" s="95"/>
      <c r="AC2968" s="95"/>
      <c r="AD2968" s="95"/>
      <c r="AE2968" s="95"/>
      <c r="AF2968" s="95"/>
      <c r="AG2968" s="95"/>
      <c r="AH2968" s="316"/>
    </row>
    <row r="2969" spans="4:34">
      <c r="D2969" s="95"/>
      <c r="E2969" s="198"/>
      <c r="F2969" s="95"/>
      <c r="G2969" s="95"/>
      <c r="H2969" s="95"/>
      <c r="I2969" s="95"/>
      <c r="J2969" s="95"/>
      <c r="K2969" s="95"/>
      <c r="L2969" s="95"/>
      <c r="M2969" s="95"/>
      <c r="N2969" s="95"/>
      <c r="O2969" s="95"/>
      <c r="P2969" s="95"/>
      <c r="Q2969" s="95"/>
      <c r="R2969" s="95"/>
      <c r="S2969" s="95"/>
      <c r="T2969" s="95"/>
      <c r="U2969" s="95"/>
      <c r="V2969" s="95"/>
      <c r="W2969" s="95"/>
      <c r="X2969" s="95"/>
      <c r="Y2969" s="95"/>
      <c r="Z2969" s="95"/>
      <c r="AA2969" s="95"/>
      <c r="AB2969" s="95"/>
      <c r="AC2969" s="95"/>
      <c r="AD2969" s="95"/>
      <c r="AE2969" s="95"/>
      <c r="AF2969" s="95"/>
      <c r="AG2969" s="95"/>
      <c r="AH2969" s="316"/>
    </row>
    <row r="2970" spans="4:34">
      <c r="D2970" s="95"/>
      <c r="E2970" s="198"/>
      <c r="F2970" s="95"/>
      <c r="G2970" s="95"/>
      <c r="H2970" s="95"/>
      <c r="I2970" s="95"/>
      <c r="J2970" s="95"/>
      <c r="K2970" s="95"/>
      <c r="L2970" s="95"/>
      <c r="M2970" s="95"/>
      <c r="N2970" s="95"/>
      <c r="O2970" s="95"/>
      <c r="P2970" s="95"/>
      <c r="Q2970" s="95"/>
      <c r="R2970" s="95"/>
      <c r="S2970" s="95"/>
      <c r="T2970" s="95"/>
      <c r="U2970" s="95"/>
      <c r="V2970" s="95"/>
      <c r="W2970" s="95"/>
      <c r="X2970" s="95"/>
      <c r="Y2970" s="95"/>
      <c r="Z2970" s="95"/>
      <c r="AA2970" s="95"/>
      <c r="AB2970" s="95"/>
      <c r="AC2970" s="95"/>
      <c r="AD2970" s="95"/>
      <c r="AE2970" s="95"/>
      <c r="AF2970" s="95"/>
      <c r="AG2970" s="95"/>
      <c r="AH2970" s="316"/>
    </row>
    <row r="2971" spans="4:34">
      <c r="D2971" s="95"/>
      <c r="E2971" s="198"/>
      <c r="F2971" s="95"/>
      <c r="G2971" s="95"/>
      <c r="H2971" s="95"/>
      <c r="I2971" s="95"/>
      <c r="J2971" s="95"/>
      <c r="K2971" s="95"/>
      <c r="L2971" s="95"/>
      <c r="M2971" s="95"/>
      <c r="N2971" s="95"/>
      <c r="O2971" s="95"/>
      <c r="P2971" s="95"/>
      <c r="Q2971" s="95"/>
      <c r="R2971" s="95"/>
      <c r="S2971" s="95"/>
      <c r="T2971" s="95"/>
      <c r="U2971" s="95"/>
      <c r="V2971" s="95"/>
      <c r="W2971" s="95"/>
      <c r="X2971" s="95"/>
      <c r="Y2971" s="95"/>
      <c r="Z2971" s="95"/>
      <c r="AA2971" s="95"/>
      <c r="AB2971" s="95"/>
      <c r="AC2971" s="95"/>
      <c r="AD2971" s="95"/>
      <c r="AE2971" s="95"/>
      <c r="AF2971" s="95"/>
      <c r="AG2971" s="95"/>
      <c r="AH2971" s="316"/>
    </row>
    <row r="2972" spans="4:34">
      <c r="D2972" s="95"/>
      <c r="E2972" s="198"/>
      <c r="F2972" s="95"/>
      <c r="G2972" s="95"/>
      <c r="H2972" s="95"/>
      <c r="I2972" s="95"/>
      <c r="J2972" s="95"/>
      <c r="K2972" s="95"/>
      <c r="L2972" s="95"/>
      <c r="M2972" s="95"/>
      <c r="N2972" s="95"/>
      <c r="O2972" s="95"/>
      <c r="P2972" s="95"/>
      <c r="Q2972" s="95"/>
      <c r="R2972" s="95"/>
      <c r="S2972" s="95"/>
      <c r="T2972" s="95"/>
      <c r="U2972" s="95"/>
      <c r="V2972" s="95"/>
      <c r="W2972" s="95"/>
      <c r="X2972" s="95"/>
      <c r="Y2972" s="95"/>
      <c r="Z2972" s="95"/>
      <c r="AA2972" s="95"/>
      <c r="AB2972" s="95"/>
      <c r="AC2972" s="95"/>
      <c r="AD2972" s="95"/>
      <c r="AE2972" s="95"/>
      <c r="AF2972" s="95"/>
      <c r="AG2972" s="95"/>
      <c r="AH2972" s="316"/>
    </row>
    <row r="2973" spans="4:34">
      <c r="D2973" s="95"/>
      <c r="E2973" s="198"/>
      <c r="F2973" s="95"/>
      <c r="G2973" s="95"/>
      <c r="H2973" s="95"/>
      <c r="I2973" s="95"/>
      <c r="J2973" s="95"/>
      <c r="K2973" s="95"/>
      <c r="L2973" s="95"/>
      <c r="M2973" s="95"/>
      <c r="N2973" s="95"/>
      <c r="O2973" s="95"/>
      <c r="P2973" s="95"/>
      <c r="Q2973" s="95"/>
      <c r="R2973" s="95"/>
      <c r="S2973" s="95"/>
      <c r="T2973" s="95"/>
      <c r="U2973" s="95"/>
      <c r="V2973" s="95"/>
      <c r="W2973" s="95"/>
      <c r="X2973" s="95"/>
      <c r="Y2973" s="95"/>
      <c r="Z2973" s="95"/>
      <c r="AA2973" s="95"/>
      <c r="AB2973" s="95"/>
      <c r="AC2973" s="95"/>
      <c r="AD2973" s="95"/>
      <c r="AE2973" s="95"/>
      <c r="AF2973" s="95"/>
      <c r="AG2973" s="95"/>
      <c r="AH2973" s="316"/>
    </row>
    <row r="2974" spans="4:34">
      <c r="D2974" s="95"/>
      <c r="E2974" s="198"/>
      <c r="F2974" s="95"/>
      <c r="G2974" s="95"/>
      <c r="H2974" s="95"/>
      <c r="I2974" s="95"/>
      <c r="J2974" s="95"/>
      <c r="K2974" s="95"/>
      <c r="L2974" s="95"/>
      <c r="M2974" s="95"/>
      <c r="N2974" s="95"/>
      <c r="O2974" s="95"/>
      <c r="P2974" s="95"/>
      <c r="Q2974" s="95"/>
      <c r="R2974" s="95"/>
      <c r="S2974" s="95"/>
      <c r="T2974" s="95"/>
      <c r="U2974" s="95"/>
      <c r="V2974" s="95"/>
      <c r="W2974" s="95"/>
      <c r="X2974" s="95"/>
      <c r="Y2974" s="95"/>
      <c r="Z2974" s="95"/>
      <c r="AA2974" s="95"/>
      <c r="AB2974" s="95"/>
      <c r="AC2974" s="95"/>
      <c r="AD2974" s="95"/>
      <c r="AE2974" s="95"/>
      <c r="AF2974" s="95"/>
      <c r="AG2974" s="95"/>
      <c r="AH2974" s="316"/>
    </row>
    <row r="2975" spans="4:34">
      <c r="D2975" s="95"/>
      <c r="E2975" s="198"/>
      <c r="F2975" s="95"/>
      <c r="G2975" s="95"/>
      <c r="H2975" s="95"/>
      <c r="I2975" s="95"/>
      <c r="J2975" s="95"/>
      <c r="K2975" s="95"/>
      <c r="L2975" s="95"/>
      <c r="M2975" s="95"/>
      <c r="N2975" s="95"/>
      <c r="O2975" s="95"/>
      <c r="P2975" s="95"/>
      <c r="Q2975" s="95"/>
      <c r="R2975" s="95"/>
      <c r="S2975" s="95"/>
      <c r="T2975" s="95"/>
      <c r="U2975" s="95"/>
      <c r="V2975" s="95"/>
      <c r="W2975" s="95"/>
      <c r="X2975" s="95"/>
      <c r="Y2975" s="95"/>
      <c r="Z2975" s="95"/>
      <c r="AA2975" s="95"/>
      <c r="AB2975" s="95"/>
      <c r="AC2975" s="95"/>
      <c r="AD2975" s="95"/>
      <c r="AE2975" s="95"/>
      <c r="AF2975" s="95"/>
      <c r="AG2975" s="95"/>
      <c r="AH2975" s="316"/>
    </row>
    <row r="2976" spans="4:34">
      <c r="D2976" s="95"/>
      <c r="E2976" s="198"/>
      <c r="F2976" s="95"/>
      <c r="G2976" s="95"/>
      <c r="H2976" s="95"/>
      <c r="I2976" s="95"/>
      <c r="J2976" s="95"/>
      <c r="K2976" s="95"/>
      <c r="L2976" s="95"/>
      <c r="M2976" s="95"/>
      <c r="N2976" s="95"/>
      <c r="O2976" s="95"/>
      <c r="P2976" s="95"/>
      <c r="Q2976" s="95"/>
      <c r="R2976" s="95"/>
      <c r="S2976" s="95"/>
      <c r="T2976" s="95"/>
      <c r="U2976" s="95"/>
      <c r="V2976" s="95"/>
      <c r="W2976" s="95"/>
      <c r="X2976" s="95"/>
      <c r="Y2976" s="95"/>
      <c r="Z2976" s="95"/>
      <c r="AA2976" s="95"/>
      <c r="AB2976" s="95"/>
      <c r="AC2976" s="95"/>
      <c r="AD2976" s="95"/>
      <c r="AE2976" s="95"/>
      <c r="AF2976" s="95"/>
      <c r="AG2976" s="95"/>
      <c r="AH2976" s="316"/>
    </row>
    <row r="2977" spans="4:34">
      <c r="D2977" s="95"/>
      <c r="E2977" s="198"/>
      <c r="F2977" s="95"/>
      <c r="G2977" s="95"/>
      <c r="H2977" s="95"/>
      <c r="I2977" s="95"/>
      <c r="J2977" s="95"/>
      <c r="K2977" s="95"/>
      <c r="L2977" s="95"/>
      <c r="M2977" s="95"/>
      <c r="N2977" s="95"/>
      <c r="O2977" s="95"/>
      <c r="P2977" s="95"/>
      <c r="Q2977" s="95"/>
      <c r="R2977" s="95"/>
      <c r="S2977" s="95"/>
      <c r="T2977" s="95"/>
      <c r="U2977" s="95"/>
      <c r="V2977" s="95"/>
      <c r="W2977" s="95"/>
      <c r="X2977" s="95"/>
      <c r="Y2977" s="95"/>
      <c r="Z2977" s="95"/>
      <c r="AA2977" s="95"/>
      <c r="AB2977" s="95"/>
      <c r="AC2977" s="95"/>
      <c r="AD2977" s="95"/>
      <c r="AE2977" s="95"/>
      <c r="AF2977" s="95"/>
      <c r="AG2977" s="95"/>
      <c r="AH2977" s="316"/>
    </row>
    <row r="2978" spans="4:34">
      <c r="D2978" s="95"/>
      <c r="E2978" s="198"/>
      <c r="F2978" s="95"/>
      <c r="G2978" s="95"/>
      <c r="H2978" s="95"/>
      <c r="I2978" s="95"/>
      <c r="J2978" s="95"/>
      <c r="K2978" s="95"/>
      <c r="L2978" s="95"/>
      <c r="M2978" s="95"/>
      <c r="N2978" s="95"/>
      <c r="O2978" s="95"/>
      <c r="P2978" s="95"/>
      <c r="Q2978" s="95"/>
      <c r="R2978" s="95"/>
      <c r="S2978" s="95"/>
      <c r="T2978" s="95"/>
      <c r="U2978" s="95"/>
      <c r="V2978" s="95"/>
      <c r="W2978" s="95"/>
      <c r="X2978" s="95"/>
      <c r="Y2978" s="95"/>
      <c r="Z2978" s="95"/>
      <c r="AA2978" s="95"/>
      <c r="AB2978" s="95"/>
      <c r="AC2978" s="95"/>
      <c r="AD2978" s="95"/>
      <c r="AE2978" s="95"/>
      <c r="AF2978" s="95"/>
      <c r="AG2978" s="95"/>
      <c r="AH2978" s="316"/>
    </row>
    <row r="2979" spans="4:34">
      <c r="D2979" s="95"/>
      <c r="E2979" s="198"/>
      <c r="F2979" s="95"/>
      <c r="G2979" s="95"/>
      <c r="H2979" s="95"/>
      <c r="I2979" s="95"/>
      <c r="J2979" s="95"/>
      <c r="K2979" s="95"/>
      <c r="L2979" s="95"/>
      <c r="M2979" s="95"/>
      <c r="N2979" s="95"/>
      <c r="O2979" s="95"/>
      <c r="P2979" s="95"/>
      <c r="Q2979" s="95"/>
      <c r="R2979" s="95"/>
      <c r="S2979" s="95"/>
      <c r="T2979" s="95"/>
      <c r="U2979" s="95"/>
      <c r="V2979" s="95"/>
      <c r="W2979" s="95"/>
      <c r="X2979" s="95"/>
      <c r="Y2979" s="95"/>
      <c r="Z2979" s="95"/>
      <c r="AA2979" s="95"/>
      <c r="AB2979" s="95"/>
      <c r="AC2979" s="95"/>
      <c r="AD2979" s="95"/>
      <c r="AE2979" s="95"/>
      <c r="AF2979" s="95"/>
      <c r="AG2979" s="95"/>
      <c r="AH2979" s="316"/>
    </row>
    <row r="2980" spans="4:34">
      <c r="D2980" s="95"/>
      <c r="E2980" s="198"/>
      <c r="F2980" s="95"/>
      <c r="G2980" s="95"/>
      <c r="H2980" s="95"/>
      <c r="I2980" s="95"/>
      <c r="J2980" s="95"/>
      <c r="K2980" s="95"/>
      <c r="L2980" s="95"/>
      <c r="M2980" s="95"/>
      <c r="N2980" s="95"/>
      <c r="O2980" s="95"/>
      <c r="P2980" s="95"/>
      <c r="Q2980" s="95"/>
      <c r="R2980" s="95"/>
      <c r="S2980" s="95"/>
      <c r="T2980" s="95"/>
      <c r="U2980" s="95"/>
      <c r="V2980" s="95"/>
      <c r="W2980" s="95"/>
      <c r="X2980" s="95"/>
      <c r="Y2980" s="95"/>
      <c r="Z2980" s="95"/>
      <c r="AA2980" s="95"/>
      <c r="AB2980" s="95"/>
      <c r="AC2980" s="95"/>
      <c r="AD2980" s="95"/>
      <c r="AE2980" s="95"/>
      <c r="AF2980" s="95"/>
      <c r="AG2980" s="95"/>
      <c r="AH2980" s="316"/>
    </row>
    <row r="2981" spans="4:34">
      <c r="D2981" s="95"/>
      <c r="E2981" s="198"/>
      <c r="F2981" s="95"/>
      <c r="G2981" s="95"/>
      <c r="H2981" s="95"/>
      <c r="I2981" s="95"/>
      <c r="J2981" s="95"/>
      <c r="K2981" s="95"/>
      <c r="L2981" s="95"/>
      <c r="M2981" s="95"/>
      <c r="N2981" s="95"/>
      <c r="O2981" s="95"/>
      <c r="P2981" s="95"/>
      <c r="Q2981" s="95"/>
      <c r="R2981" s="95"/>
      <c r="S2981" s="95"/>
      <c r="T2981" s="95"/>
      <c r="U2981" s="95"/>
      <c r="V2981" s="95"/>
      <c r="W2981" s="95"/>
      <c r="X2981" s="95"/>
      <c r="Y2981" s="95"/>
      <c r="Z2981" s="95"/>
      <c r="AA2981" s="95"/>
      <c r="AB2981" s="95"/>
      <c r="AC2981" s="95"/>
      <c r="AD2981" s="95"/>
      <c r="AE2981" s="95"/>
      <c r="AF2981" s="95"/>
      <c r="AG2981" s="95"/>
      <c r="AH2981" s="316"/>
    </row>
    <row r="2982" spans="4:34">
      <c r="D2982" s="95"/>
      <c r="E2982" s="198"/>
      <c r="F2982" s="95"/>
      <c r="G2982" s="95"/>
      <c r="H2982" s="95"/>
      <c r="I2982" s="95"/>
      <c r="J2982" s="95"/>
      <c r="K2982" s="95"/>
      <c r="L2982" s="95"/>
      <c r="M2982" s="95"/>
      <c r="N2982" s="95"/>
      <c r="O2982" s="95"/>
      <c r="P2982" s="95"/>
      <c r="Q2982" s="95"/>
      <c r="R2982" s="95"/>
      <c r="S2982" s="95"/>
      <c r="T2982" s="95"/>
      <c r="U2982" s="95"/>
      <c r="V2982" s="95"/>
      <c r="W2982" s="95"/>
      <c r="X2982" s="95"/>
      <c r="Y2982" s="95"/>
      <c r="Z2982" s="95"/>
      <c r="AA2982" s="95"/>
      <c r="AB2982" s="95"/>
      <c r="AC2982" s="95"/>
      <c r="AD2982" s="95"/>
      <c r="AE2982" s="95"/>
      <c r="AF2982" s="95"/>
      <c r="AG2982" s="95"/>
      <c r="AH2982" s="316"/>
    </row>
    <row r="2983" spans="4:34">
      <c r="D2983" s="95"/>
      <c r="E2983" s="198"/>
      <c r="F2983" s="95"/>
      <c r="G2983" s="95"/>
      <c r="H2983" s="95"/>
      <c r="I2983" s="95"/>
      <c r="J2983" s="95"/>
      <c r="K2983" s="95"/>
      <c r="L2983" s="95"/>
      <c r="M2983" s="95"/>
      <c r="N2983" s="95"/>
      <c r="O2983" s="95"/>
      <c r="P2983" s="95"/>
      <c r="Q2983" s="95"/>
      <c r="R2983" s="95"/>
      <c r="S2983" s="95"/>
      <c r="T2983" s="95"/>
      <c r="U2983" s="95"/>
      <c r="V2983" s="95"/>
      <c r="W2983" s="95"/>
      <c r="X2983" s="95"/>
      <c r="Y2983" s="95"/>
      <c r="Z2983" s="95"/>
      <c r="AA2983" s="95"/>
      <c r="AB2983" s="95"/>
      <c r="AC2983" s="95"/>
      <c r="AD2983" s="95"/>
      <c r="AE2983" s="95"/>
      <c r="AF2983" s="95"/>
      <c r="AG2983" s="95"/>
      <c r="AH2983" s="316"/>
    </row>
    <row r="2984" spans="4:34">
      <c r="D2984" s="95"/>
      <c r="E2984" s="198"/>
      <c r="F2984" s="95"/>
      <c r="G2984" s="95"/>
      <c r="H2984" s="95"/>
      <c r="I2984" s="95"/>
      <c r="J2984" s="95"/>
      <c r="K2984" s="95"/>
      <c r="L2984" s="95"/>
      <c r="M2984" s="95"/>
      <c r="N2984" s="95"/>
      <c r="O2984" s="95"/>
      <c r="P2984" s="95"/>
      <c r="Q2984" s="95"/>
      <c r="R2984" s="95"/>
      <c r="S2984" s="95"/>
      <c r="T2984" s="95"/>
      <c r="U2984" s="95"/>
      <c r="V2984" s="95"/>
      <c r="W2984" s="95"/>
      <c r="X2984" s="95"/>
      <c r="Y2984" s="95"/>
      <c r="Z2984" s="95"/>
      <c r="AA2984" s="95"/>
      <c r="AB2984" s="95"/>
      <c r="AC2984" s="95"/>
      <c r="AD2984" s="95"/>
      <c r="AE2984" s="95"/>
      <c r="AF2984" s="95"/>
      <c r="AG2984" s="95"/>
      <c r="AH2984" s="316"/>
    </row>
    <row r="2985" spans="4:34">
      <c r="D2985" s="95"/>
      <c r="E2985" s="198"/>
      <c r="F2985" s="95"/>
      <c r="G2985" s="95"/>
      <c r="H2985" s="95"/>
      <c r="I2985" s="95"/>
      <c r="J2985" s="95"/>
      <c r="K2985" s="95"/>
      <c r="L2985" s="95"/>
      <c r="M2985" s="95"/>
      <c r="N2985" s="95"/>
      <c r="O2985" s="95"/>
      <c r="P2985" s="95"/>
      <c r="Q2985" s="95"/>
      <c r="R2985" s="95"/>
      <c r="S2985" s="95"/>
      <c r="T2985" s="95"/>
      <c r="U2985" s="95"/>
      <c r="V2985" s="95"/>
      <c r="W2985" s="95"/>
      <c r="X2985" s="95"/>
      <c r="Y2985" s="95"/>
      <c r="Z2985" s="95"/>
      <c r="AA2985" s="95"/>
      <c r="AB2985" s="95"/>
      <c r="AC2985" s="95"/>
      <c r="AD2985" s="95"/>
      <c r="AE2985" s="95"/>
      <c r="AF2985" s="95"/>
      <c r="AG2985" s="95"/>
      <c r="AH2985" s="316"/>
    </row>
    <row r="2986" spans="4:34">
      <c r="D2986" s="95"/>
      <c r="E2986" s="198"/>
      <c r="F2986" s="95"/>
      <c r="G2986" s="95"/>
      <c r="H2986" s="95"/>
      <c r="I2986" s="95"/>
      <c r="J2986" s="95"/>
      <c r="K2986" s="95"/>
      <c r="L2986" s="95"/>
      <c r="M2986" s="95"/>
      <c r="N2986" s="95"/>
      <c r="O2986" s="95"/>
      <c r="P2986" s="95"/>
      <c r="Q2986" s="95"/>
      <c r="R2986" s="95"/>
      <c r="S2986" s="95"/>
      <c r="T2986" s="95"/>
      <c r="U2986" s="95"/>
      <c r="V2986" s="95"/>
      <c r="W2986" s="95"/>
      <c r="X2986" s="95"/>
      <c r="Y2986" s="95"/>
      <c r="Z2986" s="95"/>
      <c r="AA2986" s="95"/>
      <c r="AB2986" s="95"/>
      <c r="AC2986" s="95"/>
      <c r="AD2986" s="95"/>
      <c r="AE2986" s="95"/>
      <c r="AF2986" s="95"/>
      <c r="AG2986" s="95"/>
      <c r="AH2986" s="316"/>
    </row>
    <row r="2987" spans="4:34">
      <c r="D2987" s="95"/>
      <c r="E2987" s="198"/>
      <c r="F2987" s="95"/>
      <c r="G2987" s="95"/>
      <c r="H2987" s="95"/>
      <c r="I2987" s="95"/>
      <c r="J2987" s="95"/>
      <c r="K2987" s="95"/>
      <c r="L2987" s="95"/>
      <c r="M2987" s="95"/>
      <c r="N2987" s="95"/>
      <c r="O2987" s="95"/>
      <c r="P2987" s="95"/>
      <c r="Q2987" s="95"/>
      <c r="R2987" s="95"/>
      <c r="S2987" s="95"/>
      <c r="T2987" s="95"/>
      <c r="U2987" s="95"/>
      <c r="V2987" s="95"/>
      <c r="W2987" s="95"/>
      <c r="X2987" s="95"/>
      <c r="Y2987" s="95"/>
      <c r="Z2987" s="95"/>
      <c r="AA2987" s="95"/>
      <c r="AB2987" s="95"/>
      <c r="AC2987" s="95"/>
      <c r="AD2987" s="95"/>
      <c r="AE2987" s="95"/>
      <c r="AF2987" s="95"/>
      <c r="AG2987" s="95"/>
      <c r="AH2987" s="316"/>
    </row>
    <row r="2988" spans="4:34">
      <c r="D2988" s="95"/>
      <c r="E2988" s="198"/>
      <c r="F2988" s="95"/>
      <c r="G2988" s="95"/>
      <c r="H2988" s="95"/>
      <c r="I2988" s="95"/>
      <c r="J2988" s="95"/>
      <c r="K2988" s="95"/>
      <c r="L2988" s="95"/>
      <c r="M2988" s="95"/>
      <c r="N2988" s="95"/>
      <c r="O2988" s="95"/>
      <c r="P2988" s="95"/>
      <c r="Q2988" s="95"/>
      <c r="R2988" s="95"/>
      <c r="S2988" s="95"/>
      <c r="T2988" s="95"/>
      <c r="U2988" s="95"/>
      <c r="V2988" s="95"/>
      <c r="W2988" s="95"/>
      <c r="X2988" s="95"/>
      <c r="Y2988" s="95"/>
      <c r="Z2988" s="95"/>
      <c r="AA2988" s="95"/>
      <c r="AB2988" s="95"/>
      <c r="AC2988" s="95"/>
      <c r="AD2988" s="95"/>
      <c r="AE2988" s="95"/>
      <c r="AF2988" s="95"/>
      <c r="AG2988" s="95"/>
      <c r="AH2988" s="316"/>
    </row>
    <row r="2989" spans="4:34">
      <c r="D2989" s="95"/>
      <c r="E2989" s="198"/>
      <c r="F2989" s="95"/>
      <c r="G2989" s="95"/>
      <c r="H2989" s="95"/>
      <c r="I2989" s="95"/>
      <c r="J2989" s="95"/>
      <c r="K2989" s="95"/>
      <c r="L2989" s="95"/>
      <c r="M2989" s="95"/>
      <c r="N2989" s="95"/>
      <c r="O2989" s="95"/>
      <c r="P2989" s="95"/>
      <c r="Q2989" s="95"/>
      <c r="R2989" s="95"/>
      <c r="S2989" s="95"/>
      <c r="T2989" s="95"/>
      <c r="U2989" s="95"/>
      <c r="V2989" s="95"/>
      <c r="W2989" s="95"/>
      <c r="X2989" s="95"/>
      <c r="Y2989" s="95"/>
      <c r="Z2989" s="95"/>
      <c r="AA2989" s="95"/>
      <c r="AB2989" s="95"/>
      <c r="AC2989" s="95"/>
      <c r="AD2989" s="95"/>
      <c r="AE2989" s="95"/>
      <c r="AF2989" s="95"/>
      <c r="AG2989" s="95"/>
      <c r="AH2989" s="316"/>
    </row>
    <row r="2990" spans="4:34">
      <c r="D2990" s="95"/>
      <c r="E2990" s="198"/>
      <c r="F2990" s="95"/>
      <c r="G2990" s="95"/>
      <c r="H2990" s="95"/>
      <c r="I2990" s="95"/>
      <c r="J2990" s="95"/>
      <c r="K2990" s="95"/>
      <c r="L2990" s="95"/>
      <c r="M2990" s="95"/>
      <c r="N2990" s="95"/>
      <c r="O2990" s="95"/>
      <c r="P2990" s="95"/>
      <c r="Q2990" s="95"/>
      <c r="R2990" s="95"/>
      <c r="S2990" s="95"/>
      <c r="T2990" s="95"/>
      <c r="U2990" s="95"/>
      <c r="V2990" s="95"/>
      <c r="W2990" s="95"/>
      <c r="X2990" s="95"/>
      <c r="Y2990" s="95"/>
      <c r="Z2990" s="95"/>
      <c r="AA2990" s="95"/>
      <c r="AB2990" s="95"/>
      <c r="AC2990" s="95"/>
      <c r="AD2990" s="95"/>
      <c r="AE2990" s="95"/>
      <c r="AF2990" s="95"/>
      <c r="AG2990" s="95"/>
      <c r="AH2990" s="316"/>
    </row>
    <row r="2991" spans="4:34">
      <c r="D2991" s="95"/>
      <c r="E2991" s="198"/>
      <c r="F2991" s="95"/>
      <c r="G2991" s="95"/>
      <c r="H2991" s="95"/>
      <c r="I2991" s="95"/>
      <c r="J2991" s="95"/>
      <c r="K2991" s="95"/>
      <c r="L2991" s="95"/>
      <c r="M2991" s="95"/>
      <c r="N2991" s="95"/>
      <c r="O2991" s="95"/>
      <c r="P2991" s="95"/>
      <c r="Q2991" s="95"/>
      <c r="R2991" s="95"/>
      <c r="S2991" s="95"/>
      <c r="T2991" s="95"/>
      <c r="U2991" s="95"/>
      <c r="V2991" s="95"/>
      <c r="W2991" s="95"/>
      <c r="X2991" s="95"/>
      <c r="Y2991" s="95"/>
      <c r="Z2991" s="95"/>
      <c r="AA2991" s="95"/>
      <c r="AB2991" s="95"/>
      <c r="AC2991" s="95"/>
      <c r="AD2991" s="95"/>
      <c r="AE2991" s="95"/>
      <c r="AF2991" s="95"/>
      <c r="AG2991" s="95"/>
      <c r="AH2991" s="316"/>
    </row>
    <row r="2992" spans="4:34">
      <c r="D2992" s="95"/>
      <c r="E2992" s="198"/>
      <c r="F2992" s="95"/>
      <c r="G2992" s="95"/>
      <c r="H2992" s="95"/>
      <c r="I2992" s="95"/>
      <c r="J2992" s="95"/>
      <c r="K2992" s="95"/>
      <c r="L2992" s="95"/>
      <c r="M2992" s="95"/>
      <c r="N2992" s="95"/>
      <c r="O2992" s="95"/>
      <c r="P2992" s="95"/>
      <c r="Q2992" s="95"/>
      <c r="R2992" s="95"/>
      <c r="S2992" s="95"/>
      <c r="T2992" s="95"/>
      <c r="U2992" s="95"/>
      <c r="V2992" s="95"/>
      <c r="W2992" s="95"/>
      <c r="X2992" s="95"/>
      <c r="Y2992" s="95"/>
      <c r="Z2992" s="95"/>
      <c r="AA2992" s="95"/>
      <c r="AB2992" s="95"/>
      <c r="AC2992" s="95"/>
      <c r="AD2992" s="95"/>
      <c r="AE2992" s="95"/>
      <c r="AF2992" s="95"/>
      <c r="AG2992" s="95"/>
      <c r="AH2992" s="316"/>
    </row>
    <row r="2993" spans="4:34">
      <c r="D2993" s="95"/>
      <c r="E2993" s="198"/>
      <c r="F2993" s="95"/>
      <c r="G2993" s="95"/>
      <c r="H2993" s="95"/>
      <c r="I2993" s="95"/>
      <c r="J2993" s="95"/>
      <c r="K2993" s="95"/>
      <c r="L2993" s="95"/>
      <c r="M2993" s="95"/>
      <c r="N2993" s="95"/>
      <c r="O2993" s="95"/>
      <c r="P2993" s="95"/>
      <c r="Q2993" s="95"/>
      <c r="R2993" s="95"/>
      <c r="S2993" s="95"/>
      <c r="T2993" s="95"/>
      <c r="U2993" s="95"/>
      <c r="V2993" s="95"/>
      <c r="W2993" s="95"/>
      <c r="X2993" s="95"/>
      <c r="Y2993" s="95"/>
      <c r="Z2993" s="95"/>
      <c r="AA2993" s="95"/>
      <c r="AB2993" s="95"/>
      <c r="AC2993" s="95"/>
      <c r="AD2993" s="95"/>
      <c r="AE2993" s="95"/>
      <c r="AF2993" s="95"/>
      <c r="AG2993" s="95"/>
      <c r="AH2993" s="316"/>
    </row>
    <row r="2994" spans="4:34">
      <c r="D2994" s="95"/>
      <c r="E2994" s="198"/>
      <c r="F2994" s="95"/>
      <c r="G2994" s="95"/>
      <c r="H2994" s="95"/>
      <c r="I2994" s="95"/>
      <c r="J2994" s="95"/>
      <c r="K2994" s="95"/>
      <c r="L2994" s="95"/>
      <c r="M2994" s="95"/>
      <c r="N2994" s="95"/>
      <c r="O2994" s="95"/>
      <c r="P2994" s="95"/>
      <c r="Q2994" s="95"/>
      <c r="R2994" s="95"/>
      <c r="S2994" s="95"/>
      <c r="T2994" s="95"/>
      <c r="U2994" s="95"/>
      <c r="V2994" s="95"/>
      <c r="W2994" s="95"/>
      <c r="X2994" s="95"/>
      <c r="Y2994" s="95"/>
      <c r="Z2994" s="95"/>
      <c r="AA2994" s="95"/>
      <c r="AB2994" s="95"/>
      <c r="AC2994" s="95"/>
      <c r="AD2994" s="95"/>
      <c r="AE2994" s="95"/>
      <c r="AF2994" s="95"/>
      <c r="AG2994" s="95"/>
      <c r="AH2994" s="316"/>
    </row>
    <row r="2995" spans="4:34">
      <c r="D2995" s="95"/>
      <c r="E2995" s="198"/>
      <c r="F2995" s="95"/>
      <c r="G2995" s="95"/>
      <c r="H2995" s="95"/>
      <c r="I2995" s="95"/>
      <c r="J2995" s="95"/>
      <c r="K2995" s="95"/>
      <c r="L2995" s="95"/>
      <c r="M2995" s="95"/>
      <c r="N2995" s="95"/>
      <c r="O2995" s="95"/>
      <c r="P2995" s="95"/>
      <c r="Q2995" s="95"/>
      <c r="R2995" s="95"/>
      <c r="S2995" s="95"/>
      <c r="T2995" s="95"/>
      <c r="U2995" s="95"/>
      <c r="V2995" s="95"/>
      <c r="W2995" s="95"/>
      <c r="X2995" s="95"/>
      <c r="Y2995" s="95"/>
      <c r="Z2995" s="95"/>
      <c r="AA2995" s="95"/>
      <c r="AB2995" s="95"/>
      <c r="AC2995" s="95"/>
      <c r="AD2995" s="95"/>
      <c r="AE2995" s="95"/>
      <c r="AF2995" s="95"/>
      <c r="AG2995" s="95"/>
      <c r="AH2995" s="316"/>
    </row>
    <row r="2996" spans="4:34">
      <c r="D2996" s="95"/>
      <c r="E2996" s="198"/>
      <c r="F2996" s="95"/>
      <c r="G2996" s="95"/>
      <c r="H2996" s="95"/>
      <c r="I2996" s="95"/>
      <c r="J2996" s="95"/>
      <c r="K2996" s="95"/>
      <c r="L2996" s="95"/>
      <c r="M2996" s="95"/>
      <c r="N2996" s="95"/>
      <c r="O2996" s="95"/>
      <c r="P2996" s="95"/>
      <c r="Q2996" s="95"/>
      <c r="R2996" s="95"/>
      <c r="S2996" s="95"/>
      <c r="T2996" s="95"/>
      <c r="U2996" s="95"/>
      <c r="V2996" s="95"/>
      <c r="W2996" s="95"/>
      <c r="X2996" s="95"/>
      <c r="Y2996" s="95"/>
      <c r="Z2996" s="95"/>
      <c r="AA2996" s="95"/>
      <c r="AB2996" s="95"/>
      <c r="AC2996" s="95"/>
      <c r="AD2996" s="95"/>
      <c r="AE2996" s="95"/>
      <c r="AF2996" s="95"/>
      <c r="AG2996" s="95"/>
      <c r="AH2996" s="316"/>
    </row>
    <row r="2997" spans="4:34">
      <c r="D2997" s="95"/>
      <c r="E2997" s="198"/>
      <c r="F2997" s="95"/>
      <c r="G2997" s="95"/>
      <c r="H2997" s="95"/>
      <c r="I2997" s="95"/>
      <c r="J2997" s="95"/>
      <c r="K2997" s="95"/>
      <c r="L2997" s="95"/>
      <c r="M2997" s="95"/>
      <c r="N2997" s="95"/>
      <c r="O2997" s="95"/>
      <c r="P2997" s="95"/>
      <c r="Q2997" s="95"/>
      <c r="R2997" s="95"/>
      <c r="S2997" s="95"/>
      <c r="T2997" s="95"/>
      <c r="U2997" s="95"/>
      <c r="V2997" s="95"/>
      <c r="W2997" s="95"/>
      <c r="X2997" s="95"/>
      <c r="Y2997" s="95"/>
      <c r="Z2997" s="95"/>
      <c r="AA2997" s="95"/>
      <c r="AB2997" s="95"/>
      <c r="AC2997" s="95"/>
      <c r="AD2997" s="95"/>
      <c r="AE2997" s="95"/>
      <c r="AF2997" s="95"/>
      <c r="AG2997" s="95"/>
      <c r="AH2997" s="316"/>
    </row>
    <row r="2998" spans="4:34">
      <c r="D2998" s="95"/>
      <c r="E2998" s="198"/>
      <c r="F2998" s="95"/>
      <c r="G2998" s="95"/>
      <c r="H2998" s="95"/>
      <c r="I2998" s="95"/>
      <c r="J2998" s="95"/>
      <c r="K2998" s="95"/>
      <c r="L2998" s="95"/>
      <c r="M2998" s="95"/>
      <c r="N2998" s="95"/>
      <c r="O2998" s="95"/>
      <c r="P2998" s="95"/>
      <c r="Q2998" s="95"/>
      <c r="R2998" s="95"/>
      <c r="S2998" s="95"/>
      <c r="T2998" s="95"/>
      <c r="U2998" s="95"/>
      <c r="V2998" s="95"/>
      <c r="W2998" s="95"/>
      <c r="X2998" s="95"/>
      <c r="Y2998" s="95"/>
      <c r="Z2998" s="95"/>
      <c r="AA2998" s="95"/>
      <c r="AB2998" s="95"/>
      <c r="AC2998" s="95"/>
      <c r="AD2998" s="95"/>
      <c r="AE2998" s="95"/>
      <c r="AF2998" s="95"/>
      <c r="AG2998" s="95"/>
      <c r="AH2998" s="316"/>
    </row>
    <row r="2999" spans="4:34">
      <c r="D2999" s="95"/>
      <c r="E2999" s="198"/>
      <c r="F2999" s="95"/>
      <c r="G2999" s="95"/>
      <c r="H2999" s="95"/>
      <c r="I2999" s="95"/>
      <c r="J2999" s="95"/>
      <c r="K2999" s="95"/>
      <c r="L2999" s="95"/>
      <c r="M2999" s="95"/>
      <c r="N2999" s="95"/>
      <c r="O2999" s="95"/>
      <c r="P2999" s="95"/>
      <c r="Q2999" s="95"/>
      <c r="R2999" s="95"/>
      <c r="S2999" s="95"/>
      <c r="T2999" s="95"/>
      <c r="U2999" s="95"/>
      <c r="V2999" s="95"/>
      <c r="W2999" s="95"/>
      <c r="X2999" s="95"/>
      <c r="Y2999" s="95"/>
      <c r="Z2999" s="95"/>
      <c r="AA2999" s="95"/>
      <c r="AB2999" s="95"/>
      <c r="AC2999" s="95"/>
      <c r="AD2999" s="95"/>
      <c r="AE2999" s="95"/>
      <c r="AF2999" s="95"/>
      <c r="AG2999" s="95"/>
      <c r="AH2999" s="316"/>
    </row>
    <row r="3000" spans="4:34">
      <c r="D3000" s="95"/>
      <c r="E3000" s="198"/>
      <c r="F3000" s="95"/>
      <c r="G3000" s="95"/>
      <c r="H3000" s="95"/>
      <c r="I3000" s="95"/>
      <c r="J3000" s="95"/>
      <c r="K3000" s="95"/>
      <c r="L3000" s="95"/>
      <c r="M3000" s="95"/>
      <c r="N3000" s="95"/>
      <c r="O3000" s="95"/>
      <c r="P3000" s="95"/>
      <c r="Q3000" s="95"/>
      <c r="R3000" s="95"/>
      <c r="S3000" s="95"/>
      <c r="T3000" s="95"/>
      <c r="U3000" s="95"/>
      <c r="V3000" s="95"/>
      <c r="W3000" s="95"/>
      <c r="X3000" s="95"/>
      <c r="Y3000" s="95"/>
      <c r="Z3000" s="95"/>
      <c r="AA3000" s="95"/>
      <c r="AB3000" s="95"/>
      <c r="AC3000" s="95"/>
      <c r="AD3000" s="95"/>
      <c r="AE3000" s="95"/>
      <c r="AF3000" s="95"/>
      <c r="AG3000" s="95"/>
      <c r="AH3000" s="316"/>
    </row>
    <row r="3001" spans="4:34">
      <c r="D3001" s="95"/>
      <c r="E3001" s="198"/>
      <c r="F3001" s="95"/>
      <c r="G3001" s="95"/>
      <c r="H3001" s="95"/>
      <c r="I3001" s="95"/>
      <c r="J3001" s="95"/>
      <c r="K3001" s="95"/>
      <c r="L3001" s="95"/>
      <c r="M3001" s="95"/>
      <c r="N3001" s="95"/>
      <c r="O3001" s="95"/>
      <c r="P3001" s="95"/>
      <c r="Q3001" s="95"/>
      <c r="R3001" s="95"/>
      <c r="S3001" s="95"/>
      <c r="T3001" s="95"/>
      <c r="U3001" s="95"/>
      <c r="V3001" s="95"/>
      <c r="W3001" s="95"/>
      <c r="X3001" s="95"/>
      <c r="Y3001" s="95"/>
      <c r="Z3001" s="95"/>
      <c r="AA3001" s="95"/>
      <c r="AB3001" s="95"/>
      <c r="AC3001" s="95"/>
      <c r="AD3001" s="95"/>
      <c r="AE3001" s="95"/>
      <c r="AF3001" s="95"/>
      <c r="AG3001" s="95"/>
      <c r="AH3001" s="316"/>
    </row>
    <row r="3002" spans="4:34">
      <c r="D3002" s="95"/>
      <c r="E3002" s="198"/>
      <c r="F3002" s="95"/>
      <c r="G3002" s="95"/>
      <c r="H3002" s="95"/>
      <c r="I3002" s="95"/>
      <c r="J3002" s="95"/>
      <c r="K3002" s="95"/>
      <c r="L3002" s="95"/>
      <c r="M3002" s="95"/>
      <c r="N3002" s="95"/>
      <c r="O3002" s="95"/>
      <c r="P3002" s="95"/>
      <c r="Q3002" s="95"/>
      <c r="R3002" s="95"/>
      <c r="S3002" s="95"/>
      <c r="T3002" s="95"/>
      <c r="U3002" s="95"/>
      <c r="V3002" s="95"/>
      <c r="W3002" s="95"/>
      <c r="X3002" s="95"/>
      <c r="Y3002" s="95"/>
      <c r="Z3002" s="95"/>
      <c r="AA3002" s="95"/>
      <c r="AB3002" s="95"/>
      <c r="AC3002" s="95"/>
      <c r="AD3002" s="95"/>
      <c r="AE3002" s="95"/>
      <c r="AF3002" s="95"/>
      <c r="AG3002" s="95"/>
      <c r="AH3002" s="316"/>
    </row>
    <row r="3003" spans="4:34">
      <c r="D3003" s="95"/>
      <c r="E3003" s="198"/>
      <c r="F3003" s="95"/>
      <c r="G3003" s="95"/>
      <c r="H3003" s="95"/>
      <c r="I3003" s="95"/>
      <c r="J3003" s="95"/>
      <c r="K3003" s="95"/>
      <c r="L3003" s="95"/>
      <c r="M3003" s="95"/>
      <c r="N3003" s="95"/>
      <c r="O3003" s="95"/>
      <c r="P3003" s="95"/>
      <c r="Q3003" s="95"/>
      <c r="R3003" s="95"/>
      <c r="S3003" s="95"/>
      <c r="T3003" s="95"/>
      <c r="U3003" s="95"/>
      <c r="V3003" s="95"/>
      <c r="W3003" s="95"/>
      <c r="X3003" s="95"/>
      <c r="Y3003" s="95"/>
      <c r="Z3003" s="95"/>
      <c r="AA3003" s="95"/>
      <c r="AB3003" s="95"/>
      <c r="AC3003" s="95"/>
      <c r="AD3003" s="95"/>
      <c r="AE3003" s="95"/>
      <c r="AF3003" s="95"/>
      <c r="AG3003" s="95"/>
      <c r="AH3003" s="316"/>
    </row>
    <row r="3004" spans="4:34">
      <c r="D3004" s="95"/>
      <c r="E3004" s="198"/>
      <c r="F3004" s="95"/>
      <c r="G3004" s="95"/>
      <c r="H3004" s="95"/>
      <c r="I3004" s="95"/>
      <c r="J3004" s="95"/>
      <c r="K3004" s="95"/>
      <c r="L3004" s="95"/>
      <c r="M3004" s="95"/>
      <c r="N3004" s="95"/>
      <c r="O3004" s="95"/>
      <c r="P3004" s="95"/>
      <c r="Q3004" s="95"/>
      <c r="R3004" s="95"/>
      <c r="S3004" s="95"/>
      <c r="T3004" s="95"/>
      <c r="U3004" s="95"/>
      <c r="V3004" s="95"/>
      <c r="W3004" s="95"/>
      <c r="X3004" s="95"/>
      <c r="Y3004" s="95"/>
      <c r="Z3004" s="95"/>
      <c r="AA3004" s="95"/>
      <c r="AB3004" s="95"/>
      <c r="AC3004" s="95"/>
      <c r="AD3004" s="95"/>
      <c r="AE3004" s="95"/>
      <c r="AF3004" s="95"/>
      <c r="AG3004" s="95"/>
      <c r="AH3004" s="316"/>
    </row>
    <row r="3005" spans="4:34">
      <c r="D3005" s="95"/>
      <c r="E3005" s="198"/>
      <c r="F3005" s="95"/>
      <c r="G3005" s="95"/>
      <c r="H3005" s="95"/>
      <c r="I3005" s="95"/>
      <c r="J3005" s="95"/>
      <c r="K3005" s="95"/>
      <c r="L3005" s="95"/>
      <c r="M3005" s="95"/>
      <c r="N3005" s="95"/>
      <c r="O3005" s="95"/>
      <c r="P3005" s="95"/>
      <c r="Q3005" s="95"/>
      <c r="R3005" s="95"/>
      <c r="S3005" s="95"/>
      <c r="T3005" s="95"/>
      <c r="U3005" s="95"/>
      <c r="V3005" s="95"/>
      <c r="W3005" s="95"/>
      <c r="X3005" s="95"/>
      <c r="Y3005" s="95"/>
      <c r="Z3005" s="95"/>
      <c r="AA3005" s="95"/>
      <c r="AB3005" s="95"/>
      <c r="AC3005" s="95"/>
      <c r="AD3005" s="95"/>
      <c r="AE3005" s="95"/>
      <c r="AF3005" s="95"/>
      <c r="AG3005" s="95"/>
      <c r="AH3005" s="316"/>
    </row>
    <row r="3006" spans="4:34">
      <c r="D3006" s="95"/>
      <c r="E3006" s="198"/>
      <c r="F3006" s="95"/>
      <c r="G3006" s="95"/>
      <c r="H3006" s="95"/>
      <c r="I3006" s="95"/>
      <c r="J3006" s="95"/>
      <c r="K3006" s="95"/>
      <c r="L3006" s="95"/>
      <c r="M3006" s="95"/>
      <c r="N3006" s="95"/>
      <c r="O3006" s="95"/>
      <c r="P3006" s="95"/>
      <c r="Q3006" s="95"/>
      <c r="R3006" s="95"/>
      <c r="S3006" s="95"/>
      <c r="T3006" s="95"/>
      <c r="U3006" s="95"/>
      <c r="V3006" s="95"/>
      <c r="W3006" s="95"/>
      <c r="X3006" s="95"/>
      <c r="Y3006" s="95"/>
      <c r="Z3006" s="95"/>
      <c r="AA3006" s="95"/>
      <c r="AB3006" s="95"/>
      <c r="AC3006" s="95"/>
      <c r="AD3006" s="95"/>
      <c r="AE3006" s="95"/>
      <c r="AF3006" s="95"/>
      <c r="AG3006" s="95"/>
      <c r="AH3006" s="316"/>
    </row>
    <row r="3007" spans="4:34">
      <c r="D3007" s="95"/>
      <c r="E3007" s="198"/>
      <c r="F3007" s="95"/>
      <c r="G3007" s="95"/>
      <c r="H3007" s="95"/>
      <c r="I3007" s="95"/>
      <c r="J3007" s="95"/>
      <c r="K3007" s="95"/>
      <c r="L3007" s="95"/>
      <c r="M3007" s="95"/>
      <c r="N3007" s="95"/>
      <c r="O3007" s="95"/>
      <c r="P3007" s="95"/>
      <c r="Q3007" s="95"/>
      <c r="R3007" s="95"/>
      <c r="S3007" s="95"/>
      <c r="T3007" s="95"/>
      <c r="U3007" s="95"/>
      <c r="V3007" s="95"/>
      <c r="W3007" s="95"/>
      <c r="X3007" s="95"/>
      <c r="Y3007" s="95"/>
      <c r="Z3007" s="95"/>
      <c r="AA3007" s="95"/>
      <c r="AB3007" s="95"/>
      <c r="AC3007" s="95"/>
      <c r="AD3007" s="95"/>
      <c r="AE3007" s="95"/>
      <c r="AF3007" s="95"/>
      <c r="AG3007" s="95"/>
      <c r="AH3007" s="316"/>
    </row>
    <row r="3008" spans="4:34">
      <c r="D3008" s="95"/>
      <c r="E3008" s="198"/>
      <c r="F3008" s="95"/>
      <c r="G3008" s="95"/>
      <c r="H3008" s="95"/>
      <c r="I3008" s="95"/>
      <c r="J3008" s="95"/>
      <c r="K3008" s="95"/>
      <c r="L3008" s="95"/>
      <c r="M3008" s="95"/>
      <c r="N3008" s="95"/>
      <c r="O3008" s="95"/>
      <c r="P3008" s="95"/>
      <c r="Q3008" s="95"/>
      <c r="R3008" s="95"/>
      <c r="S3008" s="95"/>
      <c r="T3008" s="95"/>
      <c r="U3008" s="95"/>
      <c r="V3008" s="95"/>
      <c r="W3008" s="95"/>
      <c r="X3008" s="95"/>
      <c r="Y3008" s="95"/>
      <c r="Z3008" s="95"/>
      <c r="AA3008" s="95"/>
      <c r="AB3008" s="95"/>
      <c r="AC3008" s="95"/>
      <c r="AD3008" s="95"/>
      <c r="AE3008" s="95"/>
      <c r="AF3008" s="95"/>
      <c r="AG3008" s="95"/>
      <c r="AH3008" s="316"/>
    </row>
    <row r="3009" spans="4:34">
      <c r="D3009" s="95"/>
      <c r="E3009" s="198"/>
      <c r="F3009" s="95"/>
      <c r="G3009" s="95"/>
      <c r="H3009" s="95"/>
      <c r="I3009" s="95"/>
      <c r="J3009" s="95"/>
      <c r="K3009" s="95"/>
      <c r="L3009" s="95"/>
      <c r="M3009" s="95"/>
      <c r="N3009" s="95"/>
      <c r="O3009" s="95"/>
      <c r="P3009" s="95"/>
      <c r="Q3009" s="95"/>
      <c r="R3009" s="95"/>
      <c r="S3009" s="95"/>
      <c r="T3009" s="95"/>
      <c r="U3009" s="95"/>
      <c r="V3009" s="95"/>
      <c r="W3009" s="95"/>
      <c r="X3009" s="95"/>
      <c r="Y3009" s="95"/>
      <c r="Z3009" s="95"/>
      <c r="AA3009" s="95"/>
      <c r="AB3009" s="95"/>
      <c r="AC3009" s="95"/>
      <c r="AD3009" s="95"/>
      <c r="AE3009" s="95"/>
      <c r="AF3009" s="95"/>
      <c r="AG3009" s="95"/>
      <c r="AH3009" s="316"/>
    </row>
    <row r="3010" spans="4:34">
      <c r="D3010" s="95"/>
      <c r="E3010" s="198"/>
      <c r="F3010" s="95"/>
      <c r="G3010" s="95"/>
      <c r="H3010" s="95"/>
      <c r="I3010" s="95"/>
      <c r="J3010" s="95"/>
      <c r="K3010" s="95"/>
      <c r="L3010" s="95"/>
      <c r="M3010" s="95"/>
      <c r="N3010" s="95"/>
      <c r="O3010" s="95"/>
      <c r="P3010" s="95"/>
      <c r="Q3010" s="95"/>
      <c r="R3010" s="95"/>
      <c r="S3010" s="95"/>
      <c r="T3010" s="95"/>
      <c r="U3010" s="95"/>
      <c r="V3010" s="95"/>
      <c r="W3010" s="95"/>
      <c r="X3010" s="95"/>
      <c r="Y3010" s="95"/>
      <c r="Z3010" s="95"/>
      <c r="AA3010" s="95"/>
      <c r="AB3010" s="95"/>
      <c r="AC3010" s="95"/>
      <c r="AD3010" s="95"/>
      <c r="AE3010" s="95"/>
      <c r="AF3010" s="95"/>
      <c r="AG3010" s="95"/>
      <c r="AH3010" s="316"/>
    </row>
    <row r="3011" spans="4:34">
      <c r="D3011" s="95"/>
      <c r="E3011" s="198"/>
      <c r="F3011" s="95"/>
      <c r="G3011" s="95"/>
      <c r="H3011" s="95"/>
      <c r="I3011" s="95"/>
      <c r="J3011" s="95"/>
      <c r="K3011" s="95"/>
      <c r="L3011" s="95"/>
      <c r="M3011" s="95"/>
      <c r="N3011" s="95"/>
      <c r="O3011" s="95"/>
      <c r="P3011" s="95"/>
      <c r="Q3011" s="95"/>
      <c r="R3011" s="95"/>
      <c r="S3011" s="95"/>
      <c r="T3011" s="95"/>
      <c r="U3011" s="95"/>
      <c r="V3011" s="95"/>
      <c r="W3011" s="95"/>
      <c r="X3011" s="95"/>
      <c r="Y3011" s="95"/>
      <c r="Z3011" s="95"/>
      <c r="AA3011" s="95"/>
      <c r="AB3011" s="95"/>
      <c r="AC3011" s="95"/>
      <c r="AD3011" s="95"/>
      <c r="AE3011" s="95"/>
      <c r="AF3011" s="95"/>
      <c r="AG3011" s="95"/>
      <c r="AH3011" s="316"/>
    </row>
    <row r="3012" spans="4:34">
      <c r="D3012" s="95"/>
      <c r="E3012" s="198"/>
      <c r="F3012" s="95"/>
      <c r="G3012" s="95"/>
      <c r="H3012" s="95"/>
      <c r="I3012" s="95"/>
      <c r="J3012" s="95"/>
      <c r="K3012" s="95"/>
      <c r="L3012" s="95"/>
      <c r="M3012" s="95"/>
      <c r="N3012" s="95"/>
      <c r="O3012" s="95"/>
      <c r="P3012" s="95"/>
      <c r="Q3012" s="95"/>
      <c r="R3012" s="95"/>
      <c r="S3012" s="95"/>
      <c r="T3012" s="95"/>
      <c r="U3012" s="95"/>
      <c r="V3012" s="95"/>
      <c r="W3012" s="95"/>
      <c r="X3012" s="95"/>
      <c r="Y3012" s="95"/>
      <c r="Z3012" s="95"/>
      <c r="AA3012" s="95"/>
      <c r="AB3012" s="95"/>
      <c r="AC3012" s="95"/>
      <c r="AD3012" s="95"/>
      <c r="AE3012" s="95"/>
      <c r="AF3012" s="95"/>
      <c r="AG3012" s="95"/>
      <c r="AH3012" s="316"/>
    </row>
    <row r="3013" spans="4:34">
      <c r="D3013" s="95"/>
      <c r="E3013" s="198"/>
      <c r="F3013" s="95"/>
      <c r="G3013" s="95"/>
      <c r="H3013" s="95"/>
      <c r="I3013" s="95"/>
      <c r="J3013" s="95"/>
      <c r="K3013" s="95"/>
      <c r="L3013" s="95"/>
      <c r="M3013" s="95"/>
      <c r="N3013" s="95"/>
      <c r="O3013" s="95"/>
      <c r="P3013" s="95"/>
      <c r="Q3013" s="95"/>
      <c r="R3013" s="95"/>
      <c r="S3013" s="95"/>
      <c r="T3013" s="95"/>
      <c r="U3013" s="95"/>
      <c r="V3013" s="95"/>
      <c r="W3013" s="95"/>
      <c r="X3013" s="95"/>
      <c r="Y3013" s="95"/>
      <c r="Z3013" s="95"/>
      <c r="AA3013" s="95"/>
      <c r="AB3013" s="95"/>
      <c r="AC3013" s="95"/>
      <c r="AD3013" s="95"/>
      <c r="AE3013" s="95"/>
      <c r="AF3013" s="95"/>
      <c r="AG3013" s="95"/>
      <c r="AH3013" s="316"/>
    </row>
    <row r="3014" spans="4:34">
      <c r="D3014" s="95"/>
      <c r="E3014" s="198"/>
      <c r="F3014" s="95"/>
      <c r="G3014" s="95"/>
      <c r="H3014" s="95"/>
      <c r="I3014" s="95"/>
      <c r="J3014" s="95"/>
      <c r="K3014" s="95"/>
      <c r="L3014" s="95"/>
      <c r="M3014" s="95"/>
      <c r="N3014" s="95"/>
      <c r="O3014" s="95"/>
      <c r="P3014" s="95"/>
      <c r="Q3014" s="95"/>
      <c r="R3014" s="95"/>
      <c r="S3014" s="95"/>
      <c r="T3014" s="95"/>
      <c r="U3014" s="95"/>
      <c r="V3014" s="95"/>
      <c r="W3014" s="95"/>
      <c r="X3014" s="95"/>
      <c r="Y3014" s="95"/>
      <c r="Z3014" s="95"/>
      <c r="AA3014" s="95"/>
      <c r="AB3014" s="95"/>
      <c r="AC3014" s="95"/>
      <c r="AD3014" s="95"/>
      <c r="AE3014" s="95"/>
      <c r="AF3014" s="95"/>
      <c r="AG3014" s="95"/>
      <c r="AH3014" s="316"/>
    </row>
    <row r="3015" spans="4:34">
      <c r="D3015" s="95"/>
      <c r="E3015" s="198"/>
      <c r="F3015" s="95"/>
      <c r="G3015" s="95"/>
      <c r="H3015" s="95"/>
      <c r="I3015" s="95"/>
      <c r="J3015" s="95"/>
      <c r="K3015" s="95"/>
      <c r="L3015" s="95"/>
      <c r="M3015" s="95"/>
      <c r="N3015" s="95"/>
      <c r="O3015" s="95"/>
      <c r="P3015" s="95"/>
      <c r="Q3015" s="95"/>
      <c r="R3015" s="95"/>
      <c r="S3015" s="95"/>
      <c r="T3015" s="95"/>
      <c r="U3015" s="95"/>
      <c r="V3015" s="95"/>
      <c r="W3015" s="95"/>
      <c r="X3015" s="95"/>
      <c r="Y3015" s="95"/>
      <c r="Z3015" s="95"/>
      <c r="AA3015" s="95"/>
      <c r="AB3015" s="95"/>
      <c r="AC3015" s="95"/>
      <c r="AD3015" s="95"/>
      <c r="AE3015" s="95"/>
      <c r="AF3015" s="95"/>
      <c r="AG3015" s="95"/>
      <c r="AH3015" s="316"/>
    </row>
    <row r="3016" spans="4:34">
      <c r="D3016" s="95"/>
      <c r="E3016" s="198"/>
      <c r="F3016" s="95"/>
      <c r="G3016" s="95"/>
      <c r="H3016" s="95"/>
      <c r="I3016" s="95"/>
      <c r="J3016" s="95"/>
      <c r="K3016" s="95"/>
      <c r="L3016" s="95"/>
      <c r="M3016" s="95"/>
      <c r="N3016" s="95"/>
      <c r="O3016" s="95"/>
      <c r="P3016" s="95"/>
      <c r="Q3016" s="95"/>
      <c r="R3016" s="95"/>
      <c r="S3016" s="95"/>
      <c r="T3016" s="95"/>
      <c r="U3016" s="95"/>
      <c r="V3016" s="95"/>
      <c r="W3016" s="95"/>
      <c r="X3016" s="95"/>
      <c r="Y3016" s="95"/>
      <c r="Z3016" s="95"/>
      <c r="AA3016" s="95"/>
      <c r="AB3016" s="95"/>
      <c r="AC3016" s="95"/>
      <c r="AD3016" s="95"/>
      <c r="AE3016" s="95"/>
      <c r="AF3016" s="95"/>
      <c r="AG3016" s="95"/>
      <c r="AH3016" s="316"/>
    </row>
    <row r="3017" spans="4:34">
      <c r="D3017" s="95"/>
      <c r="E3017" s="198"/>
      <c r="F3017" s="95"/>
      <c r="G3017" s="95"/>
      <c r="H3017" s="95"/>
      <c r="I3017" s="95"/>
      <c r="J3017" s="95"/>
      <c r="K3017" s="95"/>
      <c r="L3017" s="95"/>
      <c r="M3017" s="95"/>
      <c r="N3017" s="95"/>
      <c r="O3017" s="95"/>
      <c r="P3017" s="95"/>
      <c r="Q3017" s="95"/>
      <c r="R3017" s="95"/>
      <c r="S3017" s="95"/>
      <c r="T3017" s="95"/>
      <c r="U3017" s="95"/>
      <c r="V3017" s="95"/>
      <c r="W3017" s="95"/>
      <c r="X3017" s="95"/>
      <c r="Y3017" s="95"/>
      <c r="Z3017" s="95"/>
      <c r="AA3017" s="95"/>
      <c r="AB3017" s="95"/>
      <c r="AC3017" s="95"/>
      <c r="AD3017" s="95"/>
      <c r="AE3017" s="95"/>
      <c r="AF3017" s="95"/>
      <c r="AG3017" s="95"/>
      <c r="AH3017" s="316"/>
    </row>
    <row r="3018" spans="4:34">
      <c r="D3018" s="95"/>
      <c r="E3018" s="198"/>
      <c r="F3018" s="95"/>
      <c r="G3018" s="95"/>
      <c r="H3018" s="95"/>
      <c r="I3018" s="95"/>
      <c r="J3018" s="95"/>
      <c r="K3018" s="95"/>
      <c r="L3018" s="95"/>
      <c r="M3018" s="95"/>
      <c r="N3018" s="95"/>
      <c r="O3018" s="95"/>
      <c r="P3018" s="95"/>
      <c r="Q3018" s="95"/>
      <c r="R3018" s="95"/>
      <c r="S3018" s="95"/>
      <c r="T3018" s="95"/>
      <c r="U3018" s="95"/>
      <c r="V3018" s="95"/>
      <c r="W3018" s="95"/>
      <c r="X3018" s="95"/>
      <c r="Y3018" s="95"/>
      <c r="Z3018" s="95"/>
      <c r="AA3018" s="95"/>
      <c r="AB3018" s="95"/>
      <c r="AC3018" s="95"/>
      <c r="AD3018" s="95"/>
      <c r="AE3018" s="95"/>
      <c r="AF3018" s="95"/>
      <c r="AG3018" s="95"/>
      <c r="AH3018" s="316"/>
    </row>
    <row r="3019" spans="4:34">
      <c r="D3019" s="95"/>
      <c r="E3019" s="198"/>
      <c r="F3019" s="95"/>
      <c r="G3019" s="95"/>
      <c r="H3019" s="95"/>
      <c r="I3019" s="95"/>
      <c r="J3019" s="95"/>
      <c r="K3019" s="95"/>
      <c r="L3019" s="95"/>
      <c r="M3019" s="95"/>
      <c r="N3019" s="95"/>
      <c r="O3019" s="95"/>
      <c r="P3019" s="95"/>
      <c r="Q3019" s="95"/>
      <c r="R3019" s="95"/>
      <c r="S3019" s="95"/>
      <c r="T3019" s="95"/>
      <c r="U3019" s="95"/>
      <c r="V3019" s="95"/>
      <c r="W3019" s="95"/>
      <c r="X3019" s="95"/>
      <c r="Y3019" s="95"/>
      <c r="Z3019" s="95"/>
      <c r="AA3019" s="95"/>
      <c r="AB3019" s="95"/>
      <c r="AC3019" s="95"/>
      <c r="AD3019" s="95"/>
      <c r="AE3019" s="95"/>
      <c r="AF3019" s="95"/>
      <c r="AG3019" s="95"/>
      <c r="AH3019" s="316"/>
    </row>
    <row r="3020" spans="4:34">
      <c r="D3020" s="95"/>
      <c r="E3020" s="198"/>
      <c r="F3020" s="95"/>
      <c r="G3020" s="95"/>
      <c r="H3020" s="95"/>
      <c r="I3020" s="95"/>
      <c r="J3020" s="95"/>
      <c r="K3020" s="95"/>
      <c r="L3020" s="95"/>
      <c r="M3020" s="95"/>
      <c r="N3020" s="95"/>
      <c r="O3020" s="95"/>
      <c r="P3020" s="95"/>
      <c r="Q3020" s="95"/>
      <c r="R3020" s="95"/>
      <c r="S3020" s="95"/>
      <c r="T3020" s="95"/>
      <c r="U3020" s="95"/>
      <c r="V3020" s="95"/>
      <c r="W3020" s="95"/>
      <c r="X3020" s="95"/>
      <c r="Y3020" s="95"/>
      <c r="Z3020" s="95"/>
      <c r="AA3020" s="95"/>
      <c r="AB3020" s="95"/>
      <c r="AC3020" s="95"/>
      <c r="AD3020" s="95"/>
      <c r="AE3020" s="95"/>
      <c r="AF3020" s="95"/>
      <c r="AG3020" s="95"/>
      <c r="AH3020" s="316"/>
    </row>
    <row r="3021" spans="4:34">
      <c r="D3021" s="95"/>
      <c r="E3021" s="198"/>
      <c r="F3021" s="95"/>
      <c r="G3021" s="95"/>
      <c r="H3021" s="95"/>
      <c r="I3021" s="95"/>
      <c r="J3021" s="95"/>
      <c r="K3021" s="95"/>
      <c r="L3021" s="95"/>
      <c r="M3021" s="95"/>
      <c r="N3021" s="95"/>
      <c r="O3021" s="95"/>
      <c r="P3021" s="95"/>
      <c r="Q3021" s="95"/>
      <c r="R3021" s="95"/>
      <c r="S3021" s="95"/>
      <c r="T3021" s="95"/>
      <c r="U3021" s="95"/>
      <c r="V3021" s="95"/>
      <c r="W3021" s="95"/>
      <c r="X3021" s="95"/>
      <c r="Y3021" s="95"/>
      <c r="Z3021" s="95"/>
      <c r="AA3021" s="95"/>
      <c r="AB3021" s="95"/>
      <c r="AC3021" s="95"/>
      <c r="AD3021" s="95"/>
      <c r="AE3021" s="95"/>
      <c r="AF3021" s="95"/>
      <c r="AG3021" s="95"/>
      <c r="AH3021" s="316"/>
    </row>
    <row r="3022" spans="4:34">
      <c r="D3022" s="95"/>
      <c r="E3022" s="198"/>
      <c r="F3022" s="95"/>
      <c r="G3022" s="95"/>
      <c r="H3022" s="95"/>
      <c r="I3022" s="95"/>
      <c r="J3022" s="95"/>
      <c r="K3022" s="95"/>
      <c r="L3022" s="95"/>
      <c r="M3022" s="95"/>
      <c r="N3022" s="95"/>
      <c r="O3022" s="95"/>
      <c r="P3022" s="95"/>
      <c r="Q3022" s="95"/>
      <c r="R3022" s="95"/>
      <c r="S3022" s="95"/>
      <c r="T3022" s="95"/>
      <c r="U3022" s="95"/>
      <c r="V3022" s="95"/>
      <c r="W3022" s="95"/>
      <c r="X3022" s="95"/>
      <c r="Y3022" s="95"/>
      <c r="Z3022" s="95"/>
      <c r="AA3022" s="95"/>
      <c r="AB3022" s="95"/>
      <c r="AC3022" s="95"/>
      <c r="AD3022" s="95"/>
      <c r="AE3022" s="95"/>
      <c r="AF3022" s="95"/>
      <c r="AG3022" s="95"/>
      <c r="AH3022" s="316"/>
    </row>
    <row r="3023" spans="4:34">
      <c r="D3023" s="95"/>
      <c r="E3023" s="198"/>
      <c r="F3023" s="95"/>
      <c r="G3023" s="95"/>
      <c r="H3023" s="95"/>
      <c r="I3023" s="95"/>
      <c r="J3023" s="95"/>
      <c r="K3023" s="95"/>
      <c r="L3023" s="95"/>
      <c r="M3023" s="95"/>
      <c r="N3023" s="95"/>
      <c r="O3023" s="95"/>
      <c r="P3023" s="95"/>
      <c r="Q3023" s="95"/>
      <c r="R3023" s="95"/>
      <c r="S3023" s="95"/>
      <c r="T3023" s="95"/>
      <c r="U3023" s="95"/>
      <c r="V3023" s="95"/>
      <c r="W3023" s="95"/>
      <c r="X3023" s="95"/>
      <c r="Y3023" s="95"/>
      <c r="Z3023" s="95"/>
      <c r="AA3023" s="95"/>
      <c r="AB3023" s="95"/>
      <c r="AC3023" s="95"/>
      <c r="AD3023" s="95"/>
      <c r="AE3023" s="95"/>
      <c r="AF3023" s="95"/>
      <c r="AG3023" s="95"/>
      <c r="AH3023" s="316"/>
    </row>
    <row r="3024" spans="4:34">
      <c r="D3024" s="95"/>
      <c r="E3024" s="198"/>
      <c r="F3024" s="95"/>
      <c r="G3024" s="95"/>
      <c r="H3024" s="95"/>
      <c r="I3024" s="95"/>
      <c r="J3024" s="95"/>
      <c r="K3024" s="95"/>
      <c r="L3024" s="95"/>
      <c r="M3024" s="95"/>
      <c r="N3024" s="95"/>
      <c r="O3024" s="95"/>
      <c r="P3024" s="95"/>
      <c r="Q3024" s="95"/>
      <c r="R3024" s="95"/>
      <c r="S3024" s="95"/>
      <c r="T3024" s="95"/>
      <c r="U3024" s="95"/>
      <c r="V3024" s="95"/>
      <c r="W3024" s="95"/>
      <c r="X3024" s="95"/>
      <c r="Y3024" s="95"/>
      <c r="Z3024" s="95"/>
      <c r="AA3024" s="95"/>
      <c r="AB3024" s="95"/>
      <c r="AC3024" s="95"/>
      <c r="AD3024" s="95"/>
      <c r="AE3024" s="95"/>
      <c r="AF3024" s="95"/>
      <c r="AG3024" s="95"/>
      <c r="AH3024" s="316"/>
    </row>
    <row r="3025" spans="4:34">
      <c r="D3025" s="95"/>
      <c r="E3025" s="198"/>
      <c r="F3025" s="95"/>
      <c r="G3025" s="95"/>
      <c r="H3025" s="95"/>
      <c r="I3025" s="95"/>
      <c r="J3025" s="95"/>
      <c r="K3025" s="95"/>
      <c r="L3025" s="95"/>
      <c r="M3025" s="95"/>
      <c r="N3025" s="95"/>
      <c r="O3025" s="95"/>
      <c r="P3025" s="95"/>
      <c r="Q3025" s="95"/>
      <c r="R3025" s="95"/>
      <c r="S3025" s="95"/>
      <c r="T3025" s="95"/>
      <c r="U3025" s="95"/>
      <c r="V3025" s="95"/>
      <c r="W3025" s="95"/>
      <c r="X3025" s="95"/>
      <c r="Y3025" s="95"/>
      <c r="Z3025" s="95"/>
      <c r="AA3025" s="95"/>
      <c r="AB3025" s="95"/>
      <c r="AC3025" s="95"/>
      <c r="AD3025" s="95"/>
      <c r="AE3025" s="95"/>
      <c r="AF3025" s="95"/>
      <c r="AG3025" s="95"/>
      <c r="AH3025" s="316"/>
    </row>
    <row r="3026" spans="4:34">
      <c r="D3026" s="95"/>
      <c r="E3026" s="198"/>
      <c r="F3026" s="95"/>
      <c r="G3026" s="95"/>
      <c r="H3026" s="95"/>
      <c r="I3026" s="95"/>
      <c r="J3026" s="95"/>
      <c r="K3026" s="95"/>
      <c r="L3026" s="95"/>
      <c r="M3026" s="95"/>
      <c r="N3026" s="95"/>
      <c r="O3026" s="95"/>
      <c r="P3026" s="95"/>
      <c r="Q3026" s="95"/>
      <c r="R3026" s="95"/>
      <c r="S3026" s="95"/>
      <c r="T3026" s="95"/>
      <c r="U3026" s="95"/>
      <c r="V3026" s="95"/>
      <c r="W3026" s="95"/>
      <c r="X3026" s="95"/>
      <c r="Y3026" s="95"/>
      <c r="Z3026" s="95"/>
      <c r="AA3026" s="95"/>
      <c r="AB3026" s="95"/>
      <c r="AC3026" s="95"/>
      <c r="AD3026" s="95"/>
      <c r="AE3026" s="95"/>
      <c r="AF3026" s="95"/>
      <c r="AG3026" s="95"/>
      <c r="AH3026" s="316"/>
    </row>
    <row r="3027" spans="4:34">
      <c r="D3027" s="95"/>
      <c r="E3027" s="198"/>
      <c r="F3027" s="95"/>
      <c r="G3027" s="95"/>
      <c r="H3027" s="95"/>
      <c r="I3027" s="95"/>
      <c r="J3027" s="95"/>
      <c r="K3027" s="95"/>
      <c r="L3027" s="95"/>
      <c r="M3027" s="95"/>
      <c r="N3027" s="95"/>
      <c r="O3027" s="95"/>
      <c r="P3027" s="95"/>
      <c r="Q3027" s="95"/>
      <c r="R3027" s="95"/>
      <c r="S3027" s="95"/>
      <c r="T3027" s="95"/>
      <c r="U3027" s="95"/>
      <c r="V3027" s="95"/>
      <c r="W3027" s="95"/>
      <c r="X3027" s="95"/>
      <c r="Y3027" s="95"/>
      <c r="Z3027" s="95"/>
      <c r="AA3027" s="95"/>
      <c r="AB3027" s="95"/>
      <c r="AC3027" s="95"/>
      <c r="AD3027" s="95"/>
      <c r="AE3027" s="95"/>
      <c r="AF3027" s="95"/>
      <c r="AG3027" s="95"/>
      <c r="AH3027" s="316"/>
    </row>
    <row r="3028" spans="4:34">
      <c r="D3028" s="95"/>
      <c r="E3028" s="198"/>
      <c r="F3028" s="95"/>
      <c r="G3028" s="95"/>
      <c r="H3028" s="95"/>
      <c r="I3028" s="95"/>
      <c r="J3028" s="95"/>
      <c r="K3028" s="95"/>
      <c r="L3028" s="95"/>
      <c r="M3028" s="95"/>
      <c r="N3028" s="95"/>
      <c r="O3028" s="95"/>
      <c r="P3028" s="95"/>
      <c r="Q3028" s="95"/>
      <c r="R3028" s="95"/>
      <c r="S3028" s="95"/>
      <c r="T3028" s="95"/>
      <c r="U3028" s="95"/>
      <c r="V3028" s="95"/>
      <c r="W3028" s="95"/>
      <c r="X3028" s="95"/>
      <c r="Y3028" s="95"/>
      <c r="Z3028" s="95"/>
      <c r="AA3028" s="95"/>
      <c r="AB3028" s="95"/>
      <c r="AC3028" s="95"/>
      <c r="AD3028" s="95"/>
      <c r="AE3028" s="95"/>
      <c r="AF3028" s="95"/>
      <c r="AG3028" s="95"/>
      <c r="AH3028" s="316"/>
    </row>
    <row r="3029" spans="4:34">
      <c r="D3029" s="95"/>
      <c r="E3029" s="198"/>
      <c r="F3029" s="95"/>
      <c r="G3029" s="95"/>
      <c r="H3029" s="95"/>
      <c r="I3029" s="95"/>
      <c r="J3029" s="95"/>
      <c r="K3029" s="95"/>
      <c r="L3029" s="95"/>
      <c r="M3029" s="95"/>
      <c r="N3029" s="95"/>
      <c r="O3029" s="95"/>
      <c r="P3029" s="95"/>
      <c r="Q3029" s="95"/>
      <c r="R3029" s="95"/>
      <c r="S3029" s="95"/>
      <c r="T3029" s="95"/>
      <c r="U3029" s="95"/>
      <c r="V3029" s="95"/>
      <c r="W3029" s="95"/>
      <c r="X3029" s="95"/>
      <c r="Y3029" s="95"/>
      <c r="Z3029" s="95"/>
      <c r="AA3029" s="95"/>
      <c r="AB3029" s="95"/>
      <c r="AC3029" s="95"/>
      <c r="AD3029" s="95"/>
      <c r="AE3029" s="95"/>
      <c r="AF3029" s="95"/>
      <c r="AG3029" s="95"/>
      <c r="AH3029" s="316"/>
    </row>
    <row r="3030" spans="4:34">
      <c r="D3030" s="95"/>
      <c r="E3030" s="198"/>
      <c r="F3030" s="95"/>
      <c r="G3030" s="95"/>
      <c r="H3030" s="95"/>
      <c r="I3030" s="95"/>
      <c r="J3030" s="95"/>
      <c r="K3030" s="95"/>
      <c r="L3030" s="95"/>
      <c r="M3030" s="95"/>
      <c r="N3030" s="95"/>
      <c r="O3030" s="95"/>
      <c r="P3030" s="95"/>
      <c r="Q3030" s="95"/>
      <c r="R3030" s="95"/>
      <c r="S3030" s="95"/>
      <c r="T3030" s="95"/>
      <c r="U3030" s="95"/>
      <c r="V3030" s="95"/>
      <c r="W3030" s="95"/>
      <c r="X3030" s="95"/>
      <c r="Y3030" s="95"/>
      <c r="Z3030" s="95"/>
      <c r="AA3030" s="95"/>
      <c r="AB3030" s="95"/>
      <c r="AC3030" s="95"/>
      <c r="AD3030" s="95"/>
      <c r="AE3030" s="95"/>
      <c r="AF3030" s="95"/>
      <c r="AG3030" s="95"/>
      <c r="AH3030" s="316"/>
    </row>
    <row r="3031" spans="4:34">
      <c r="D3031" s="95"/>
      <c r="E3031" s="198"/>
      <c r="F3031" s="95"/>
      <c r="G3031" s="95"/>
      <c r="H3031" s="95"/>
      <c r="I3031" s="95"/>
      <c r="J3031" s="95"/>
      <c r="K3031" s="95"/>
      <c r="L3031" s="95"/>
      <c r="M3031" s="95"/>
      <c r="N3031" s="95"/>
      <c r="O3031" s="95"/>
      <c r="P3031" s="95"/>
      <c r="Q3031" s="95"/>
      <c r="R3031" s="95"/>
      <c r="S3031" s="95"/>
      <c r="T3031" s="95"/>
      <c r="U3031" s="95"/>
      <c r="V3031" s="95"/>
      <c r="W3031" s="95"/>
      <c r="X3031" s="95"/>
      <c r="Y3031" s="95"/>
      <c r="Z3031" s="95"/>
      <c r="AA3031" s="95"/>
      <c r="AB3031" s="95"/>
      <c r="AC3031" s="95"/>
      <c r="AD3031" s="95"/>
      <c r="AE3031" s="95"/>
      <c r="AF3031" s="95"/>
      <c r="AG3031" s="95"/>
      <c r="AH3031" s="316"/>
    </row>
    <row r="3032" spans="4:34">
      <c r="D3032" s="95"/>
      <c r="E3032" s="198"/>
      <c r="F3032" s="95"/>
      <c r="G3032" s="95"/>
      <c r="H3032" s="95"/>
      <c r="I3032" s="95"/>
      <c r="J3032" s="95"/>
      <c r="K3032" s="95"/>
      <c r="L3032" s="95"/>
      <c r="M3032" s="95"/>
      <c r="N3032" s="95"/>
      <c r="O3032" s="95"/>
      <c r="P3032" s="95"/>
      <c r="Q3032" s="95"/>
      <c r="R3032" s="95"/>
      <c r="S3032" s="95"/>
      <c r="T3032" s="95"/>
      <c r="U3032" s="95"/>
      <c r="V3032" s="95"/>
      <c r="W3032" s="95"/>
      <c r="X3032" s="95"/>
      <c r="Y3032" s="95"/>
      <c r="Z3032" s="95"/>
      <c r="AA3032" s="95"/>
      <c r="AB3032" s="95"/>
      <c r="AC3032" s="95"/>
      <c r="AD3032" s="95"/>
      <c r="AE3032" s="95"/>
      <c r="AF3032" s="95"/>
      <c r="AG3032" s="95"/>
      <c r="AH3032" s="316"/>
    </row>
    <row r="3033" spans="4:34">
      <c r="D3033" s="95"/>
      <c r="E3033" s="198"/>
      <c r="F3033" s="95"/>
      <c r="G3033" s="95"/>
      <c r="H3033" s="95"/>
      <c r="I3033" s="95"/>
      <c r="J3033" s="95"/>
      <c r="K3033" s="95"/>
      <c r="L3033" s="95"/>
      <c r="M3033" s="95"/>
      <c r="N3033" s="95"/>
      <c r="O3033" s="95"/>
      <c r="P3033" s="95"/>
      <c r="Q3033" s="95"/>
      <c r="R3033" s="95"/>
      <c r="S3033" s="95"/>
      <c r="T3033" s="95"/>
      <c r="U3033" s="95"/>
      <c r="V3033" s="95"/>
      <c r="W3033" s="95"/>
      <c r="X3033" s="95"/>
      <c r="Y3033" s="95"/>
      <c r="Z3033" s="95"/>
      <c r="AA3033" s="95"/>
      <c r="AB3033" s="95"/>
      <c r="AC3033" s="95"/>
      <c r="AD3033" s="95"/>
      <c r="AE3033" s="95"/>
      <c r="AF3033" s="95"/>
      <c r="AG3033" s="95"/>
      <c r="AH3033" s="316"/>
    </row>
    <row r="3034" spans="4:34">
      <c r="D3034" s="95"/>
      <c r="E3034" s="198"/>
      <c r="F3034" s="95"/>
      <c r="G3034" s="95"/>
      <c r="H3034" s="95"/>
      <c r="I3034" s="95"/>
      <c r="J3034" s="95"/>
      <c r="K3034" s="95"/>
      <c r="L3034" s="95"/>
      <c r="M3034" s="95"/>
      <c r="N3034" s="95"/>
      <c r="O3034" s="95"/>
      <c r="P3034" s="95"/>
      <c r="Q3034" s="95"/>
      <c r="R3034" s="95"/>
      <c r="S3034" s="95"/>
      <c r="T3034" s="95"/>
      <c r="U3034" s="95"/>
      <c r="V3034" s="95"/>
      <c r="W3034" s="95"/>
      <c r="X3034" s="95"/>
      <c r="Y3034" s="95"/>
      <c r="Z3034" s="95"/>
      <c r="AA3034" s="95"/>
      <c r="AB3034" s="95"/>
      <c r="AC3034" s="95"/>
      <c r="AD3034" s="95"/>
      <c r="AE3034" s="95"/>
      <c r="AF3034" s="95"/>
      <c r="AG3034" s="95"/>
      <c r="AH3034" s="316"/>
    </row>
    <row r="3035" spans="4:34">
      <c r="D3035" s="95"/>
      <c r="E3035" s="198"/>
      <c r="F3035" s="95"/>
      <c r="G3035" s="95"/>
      <c r="H3035" s="95"/>
      <c r="I3035" s="95"/>
      <c r="J3035" s="95"/>
      <c r="K3035" s="95"/>
      <c r="L3035" s="95"/>
      <c r="M3035" s="95"/>
      <c r="N3035" s="95"/>
      <c r="O3035" s="95"/>
      <c r="P3035" s="95"/>
      <c r="Q3035" s="95"/>
      <c r="R3035" s="95"/>
      <c r="S3035" s="95"/>
      <c r="T3035" s="95"/>
      <c r="U3035" s="95"/>
      <c r="V3035" s="95"/>
      <c r="W3035" s="95"/>
      <c r="X3035" s="95"/>
      <c r="Y3035" s="95"/>
      <c r="Z3035" s="95"/>
      <c r="AA3035" s="95"/>
      <c r="AB3035" s="95"/>
      <c r="AC3035" s="95"/>
      <c r="AD3035" s="95"/>
      <c r="AE3035" s="95"/>
      <c r="AF3035" s="95"/>
      <c r="AG3035" s="95"/>
      <c r="AH3035" s="316"/>
    </row>
    <row r="3036" spans="4:34">
      <c r="D3036" s="95"/>
      <c r="E3036" s="198"/>
      <c r="F3036" s="95"/>
      <c r="G3036" s="95"/>
      <c r="H3036" s="95"/>
      <c r="I3036" s="95"/>
      <c r="J3036" s="95"/>
      <c r="K3036" s="95"/>
      <c r="L3036" s="95"/>
      <c r="M3036" s="95"/>
      <c r="N3036" s="95"/>
      <c r="O3036" s="95"/>
      <c r="P3036" s="95"/>
      <c r="Q3036" s="95"/>
      <c r="R3036" s="95"/>
      <c r="S3036" s="95"/>
      <c r="T3036" s="95"/>
      <c r="U3036" s="95"/>
      <c r="V3036" s="95"/>
      <c r="W3036" s="95"/>
      <c r="X3036" s="95"/>
      <c r="Y3036" s="95"/>
      <c r="Z3036" s="95"/>
      <c r="AA3036" s="95"/>
      <c r="AB3036" s="95"/>
      <c r="AC3036" s="95"/>
      <c r="AD3036" s="95"/>
      <c r="AE3036" s="95"/>
      <c r="AF3036" s="95"/>
      <c r="AG3036" s="95"/>
      <c r="AH3036" s="316"/>
    </row>
    <row r="3037" spans="4:34">
      <c r="D3037" s="95"/>
      <c r="E3037" s="198"/>
      <c r="F3037" s="95"/>
      <c r="G3037" s="95"/>
      <c r="H3037" s="95"/>
      <c r="I3037" s="95"/>
      <c r="J3037" s="95"/>
      <c r="K3037" s="95"/>
      <c r="L3037" s="95"/>
      <c r="M3037" s="95"/>
      <c r="N3037" s="95"/>
      <c r="O3037" s="95"/>
      <c r="P3037" s="95"/>
      <c r="Q3037" s="95"/>
      <c r="R3037" s="95"/>
      <c r="S3037" s="95"/>
      <c r="T3037" s="95"/>
      <c r="U3037" s="95"/>
      <c r="V3037" s="95"/>
      <c r="W3037" s="95"/>
      <c r="X3037" s="95"/>
      <c r="Y3037" s="95"/>
      <c r="Z3037" s="95"/>
      <c r="AA3037" s="95"/>
      <c r="AB3037" s="95"/>
      <c r="AC3037" s="95"/>
      <c r="AD3037" s="95"/>
      <c r="AE3037" s="95"/>
      <c r="AF3037" s="95"/>
      <c r="AG3037" s="95"/>
      <c r="AH3037" s="316"/>
    </row>
    <row r="3038" spans="4:34">
      <c r="D3038" s="95"/>
      <c r="E3038" s="198"/>
      <c r="F3038" s="95"/>
      <c r="G3038" s="95"/>
      <c r="H3038" s="95"/>
      <c r="I3038" s="95"/>
      <c r="J3038" s="95"/>
      <c r="K3038" s="95"/>
      <c r="L3038" s="95"/>
      <c r="M3038" s="95"/>
      <c r="N3038" s="95"/>
      <c r="O3038" s="95"/>
      <c r="P3038" s="95"/>
      <c r="Q3038" s="95"/>
      <c r="R3038" s="95"/>
      <c r="S3038" s="95"/>
      <c r="T3038" s="95"/>
      <c r="U3038" s="95"/>
      <c r="V3038" s="95"/>
      <c r="W3038" s="95"/>
      <c r="X3038" s="95"/>
      <c r="Y3038" s="95"/>
      <c r="Z3038" s="95"/>
      <c r="AA3038" s="95"/>
      <c r="AB3038" s="95"/>
      <c r="AC3038" s="95"/>
      <c r="AD3038" s="95"/>
      <c r="AE3038" s="95"/>
      <c r="AF3038" s="95"/>
      <c r="AG3038" s="95"/>
      <c r="AH3038" s="316"/>
    </row>
    <row r="3039" spans="4:34">
      <c r="D3039" s="95"/>
      <c r="E3039" s="198"/>
      <c r="F3039" s="95"/>
      <c r="G3039" s="95"/>
      <c r="H3039" s="95"/>
      <c r="I3039" s="95"/>
      <c r="J3039" s="95"/>
      <c r="K3039" s="95"/>
      <c r="L3039" s="95"/>
      <c r="M3039" s="95"/>
      <c r="N3039" s="95"/>
      <c r="O3039" s="95"/>
      <c r="P3039" s="95"/>
      <c r="Q3039" s="95"/>
      <c r="R3039" s="95"/>
      <c r="S3039" s="95"/>
      <c r="T3039" s="95"/>
      <c r="U3039" s="95"/>
      <c r="V3039" s="95"/>
      <c r="W3039" s="95"/>
      <c r="X3039" s="95"/>
      <c r="Y3039" s="95"/>
      <c r="Z3039" s="95"/>
      <c r="AA3039" s="95"/>
      <c r="AB3039" s="95"/>
      <c r="AC3039" s="95"/>
      <c r="AD3039" s="95"/>
      <c r="AE3039" s="95"/>
      <c r="AF3039" s="95"/>
      <c r="AG3039" s="95"/>
      <c r="AH3039" s="316"/>
    </row>
    <row r="3040" spans="4:34">
      <c r="D3040" s="95"/>
      <c r="E3040" s="198"/>
      <c r="F3040" s="95"/>
      <c r="G3040" s="95"/>
      <c r="H3040" s="95"/>
      <c r="I3040" s="95"/>
      <c r="J3040" s="95"/>
      <c r="K3040" s="95"/>
      <c r="L3040" s="95"/>
      <c r="M3040" s="95"/>
      <c r="N3040" s="95"/>
      <c r="O3040" s="95"/>
      <c r="P3040" s="95"/>
      <c r="Q3040" s="95"/>
      <c r="R3040" s="95"/>
      <c r="S3040" s="95"/>
      <c r="T3040" s="95"/>
      <c r="U3040" s="95"/>
      <c r="V3040" s="95"/>
      <c r="W3040" s="95"/>
      <c r="X3040" s="95"/>
      <c r="Y3040" s="95"/>
      <c r="Z3040" s="95"/>
      <c r="AA3040" s="95"/>
      <c r="AB3040" s="95"/>
      <c r="AC3040" s="95"/>
      <c r="AD3040" s="95"/>
      <c r="AE3040" s="95"/>
      <c r="AF3040" s="95"/>
      <c r="AG3040" s="95"/>
      <c r="AH3040" s="316"/>
    </row>
    <row r="3041" spans="4:34">
      <c r="D3041" s="95"/>
      <c r="E3041" s="198"/>
      <c r="F3041" s="95"/>
      <c r="G3041" s="95"/>
      <c r="H3041" s="95"/>
      <c r="I3041" s="95"/>
      <c r="J3041" s="95"/>
      <c r="K3041" s="95"/>
      <c r="L3041" s="95"/>
      <c r="M3041" s="95"/>
      <c r="N3041" s="95"/>
      <c r="O3041" s="95"/>
      <c r="P3041" s="95"/>
      <c r="Q3041" s="95"/>
      <c r="R3041" s="95"/>
      <c r="S3041" s="95"/>
      <c r="T3041" s="95"/>
      <c r="U3041" s="95"/>
      <c r="V3041" s="95"/>
      <c r="W3041" s="95"/>
      <c r="X3041" s="95"/>
      <c r="Y3041" s="95"/>
      <c r="Z3041" s="95"/>
      <c r="AA3041" s="95"/>
      <c r="AB3041" s="95"/>
      <c r="AC3041" s="95"/>
      <c r="AD3041" s="95"/>
      <c r="AE3041" s="95"/>
      <c r="AF3041" s="95"/>
      <c r="AG3041" s="95"/>
      <c r="AH3041" s="316"/>
    </row>
    <row r="3042" spans="4:34">
      <c r="D3042" s="95"/>
      <c r="E3042" s="198"/>
      <c r="F3042" s="95"/>
      <c r="G3042" s="95"/>
      <c r="H3042" s="95"/>
      <c r="I3042" s="95"/>
      <c r="J3042" s="95"/>
      <c r="K3042" s="95"/>
      <c r="L3042" s="95"/>
      <c r="M3042" s="95"/>
      <c r="N3042" s="95"/>
      <c r="O3042" s="95"/>
      <c r="P3042" s="95"/>
      <c r="Q3042" s="95"/>
      <c r="R3042" s="95"/>
      <c r="S3042" s="95"/>
      <c r="T3042" s="95"/>
      <c r="U3042" s="95"/>
      <c r="V3042" s="95"/>
      <c r="W3042" s="95"/>
      <c r="X3042" s="95"/>
      <c r="Y3042" s="95"/>
      <c r="Z3042" s="95"/>
      <c r="AA3042" s="95"/>
      <c r="AB3042" s="95"/>
      <c r="AC3042" s="95"/>
      <c r="AD3042" s="95"/>
      <c r="AE3042" s="95"/>
      <c r="AF3042" s="95"/>
      <c r="AG3042" s="95"/>
      <c r="AH3042" s="316"/>
    </row>
    <row r="3043" spans="4:34">
      <c r="D3043" s="95"/>
      <c r="E3043" s="198"/>
      <c r="F3043" s="95"/>
      <c r="G3043" s="95"/>
      <c r="H3043" s="95"/>
      <c r="I3043" s="95"/>
      <c r="J3043" s="95"/>
      <c r="K3043" s="95"/>
      <c r="L3043" s="95"/>
      <c r="M3043" s="95"/>
      <c r="N3043" s="95"/>
      <c r="O3043" s="95"/>
      <c r="P3043" s="95"/>
      <c r="Q3043" s="95"/>
      <c r="R3043" s="95"/>
      <c r="S3043" s="95"/>
      <c r="T3043" s="95"/>
      <c r="U3043" s="95"/>
      <c r="V3043" s="95"/>
      <c r="W3043" s="95"/>
      <c r="X3043" s="95"/>
      <c r="Y3043" s="95"/>
      <c r="Z3043" s="95"/>
      <c r="AA3043" s="95"/>
      <c r="AB3043" s="95"/>
      <c r="AC3043" s="95"/>
      <c r="AD3043" s="95"/>
      <c r="AE3043" s="95"/>
      <c r="AF3043" s="95"/>
      <c r="AG3043" s="95"/>
      <c r="AH3043" s="316"/>
    </row>
    <row r="3044" spans="4:34">
      <c r="D3044" s="95"/>
      <c r="E3044" s="198"/>
      <c r="F3044" s="95"/>
      <c r="G3044" s="95"/>
      <c r="H3044" s="95"/>
      <c r="I3044" s="95"/>
      <c r="J3044" s="95"/>
      <c r="K3044" s="95"/>
      <c r="L3044" s="95"/>
      <c r="M3044" s="95"/>
      <c r="N3044" s="95"/>
      <c r="O3044" s="95"/>
      <c r="P3044" s="95"/>
      <c r="Q3044" s="95"/>
      <c r="R3044" s="95"/>
      <c r="S3044" s="95"/>
      <c r="T3044" s="95"/>
      <c r="U3044" s="95"/>
      <c r="V3044" s="95"/>
      <c r="W3044" s="95"/>
      <c r="X3044" s="95"/>
      <c r="Y3044" s="95"/>
      <c r="Z3044" s="95"/>
      <c r="AA3044" s="95"/>
      <c r="AB3044" s="95"/>
      <c r="AC3044" s="95"/>
      <c r="AD3044" s="95"/>
      <c r="AE3044" s="95"/>
      <c r="AF3044" s="95"/>
      <c r="AG3044" s="95"/>
      <c r="AH3044" s="316"/>
    </row>
    <row r="3045" spans="4:34">
      <c r="D3045" s="95"/>
      <c r="E3045" s="198"/>
      <c r="F3045" s="95"/>
      <c r="G3045" s="95"/>
      <c r="H3045" s="95"/>
      <c r="I3045" s="95"/>
      <c r="J3045" s="95"/>
      <c r="K3045" s="95"/>
      <c r="L3045" s="95"/>
      <c r="M3045" s="95"/>
      <c r="N3045" s="95"/>
      <c r="O3045" s="95"/>
      <c r="P3045" s="95"/>
      <c r="Q3045" s="95"/>
      <c r="R3045" s="95"/>
      <c r="S3045" s="95"/>
      <c r="T3045" s="95"/>
      <c r="U3045" s="95"/>
      <c r="V3045" s="95"/>
      <c r="W3045" s="95"/>
      <c r="X3045" s="95"/>
      <c r="Y3045" s="95"/>
      <c r="Z3045" s="95"/>
      <c r="AA3045" s="95"/>
      <c r="AB3045" s="95"/>
      <c r="AC3045" s="95"/>
      <c r="AD3045" s="95"/>
      <c r="AE3045" s="95"/>
      <c r="AF3045" s="95"/>
      <c r="AG3045" s="95"/>
      <c r="AH3045" s="316"/>
    </row>
    <row r="3046" spans="4:34">
      <c r="D3046" s="95"/>
      <c r="E3046" s="198"/>
      <c r="F3046" s="95"/>
      <c r="G3046" s="95"/>
      <c r="H3046" s="95"/>
      <c r="I3046" s="95"/>
      <c r="J3046" s="95"/>
      <c r="K3046" s="95"/>
      <c r="L3046" s="95"/>
      <c r="M3046" s="95"/>
      <c r="N3046" s="95"/>
      <c r="O3046" s="95"/>
      <c r="P3046" s="95"/>
      <c r="Q3046" s="95"/>
      <c r="R3046" s="95"/>
      <c r="S3046" s="95"/>
      <c r="T3046" s="95"/>
      <c r="U3046" s="95"/>
      <c r="V3046" s="95"/>
      <c r="W3046" s="95"/>
      <c r="X3046" s="95"/>
      <c r="Y3046" s="95"/>
      <c r="Z3046" s="95"/>
      <c r="AA3046" s="95"/>
      <c r="AB3046" s="95"/>
      <c r="AC3046" s="95"/>
      <c r="AD3046" s="95"/>
      <c r="AE3046" s="95"/>
      <c r="AF3046" s="95"/>
      <c r="AG3046" s="95"/>
      <c r="AH3046" s="316"/>
    </row>
    <row r="3047" spans="4:34">
      <c r="D3047" s="95"/>
      <c r="E3047" s="198"/>
      <c r="F3047" s="95"/>
      <c r="G3047" s="95"/>
      <c r="H3047" s="95"/>
      <c r="I3047" s="95"/>
      <c r="J3047" s="95"/>
      <c r="K3047" s="95"/>
      <c r="L3047" s="95"/>
      <c r="M3047" s="95"/>
      <c r="N3047" s="95"/>
      <c r="O3047" s="95"/>
      <c r="P3047" s="95"/>
      <c r="Q3047" s="95"/>
      <c r="R3047" s="95"/>
      <c r="S3047" s="95"/>
      <c r="T3047" s="95"/>
      <c r="U3047" s="95"/>
      <c r="V3047" s="95"/>
      <c r="W3047" s="95"/>
      <c r="X3047" s="95"/>
      <c r="Y3047" s="95"/>
      <c r="Z3047" s="95"/>
      <c r="AA3047" s="95"/>
      <c r="AB3047" s="95"/>
      <c r="AC3047" s="95"/>
      <c r="AD3047" s="95"/>
      <c r="AE3047" s="95"/>
      <c r="AF3047" s="95"/>
      <c r="AG3047" s="95"/>
      <c r="AH3047" s="316"/>
    </row>
    <row r="3048" spans="4:34">
      <c r="D3048" s="95"/>
      <c r="E3048" s="198"/>
      <c r="F3048" s="95"/>
      <c r="G3048" s="95"/>
      <c r="H3048" s="95"/>
      <c r="I3048" s="95"/>
      <c r="J3048" s="95"/>
      <c r="K3048" s="95"/>
      <c r="L3048" s="95"/>
      <c r="M3048" s="95"/>
      <c r="N3048" s="95"/>
      <c r="O3048" s="95"/>
      <c r="P3048" s="95"/>
      <c r="Q3048" s="95"/>
      <c r="R3048" s="95"/>
      <c r="S3048" s="95"/>
      <c r="T3048" s="95"/>
      <c r="U3048" s="95"/>
      <c r="V3048" s="95"/>
      <c r="W3048" s="95"/>
      <c r="X3048" s="95"/>
      <c r="Y3048" s="95"/>
      <c r="Z3048" s="95"/>
      <c r="AA3048" s="95"/>
      <c r="AB3048" s="95"/>
      <c r="AC3048" s="95"/>
      <c r="AD3048" s="95"/>
      <c r="AE3048" s="95"/>
      <c r="AF3048" s="95"/>
      <c r="AG3048" s="95"/>
      <c r="AH3048" s="316"/>
    </row>
    <row r="3049" spans="4:34">
      <c r="D3049" s="95"/>
      <c r="E3049" s="198"/>
      <c r="F3049" s="95"/>
      <c r="G3049" s="95"/>
      <c r="H3049" s="95"/>
      <c r="I3049" s="95"/>
      <c r="J3049" s="95"/>
      <c r="K3049" s="95"/>
      <c r="L3049" s="95"/>
      <c r="M3049" s="95"/>
      <c r="N3049" s="95"/>
      <c r="O3049" s="95"/>
      <c r="P3049" s="95"/>
      <c r="Q3049" s="95"/>
      <c r="R3049" s="95"/>
      <c r="S3049" s="95"/>
      <c r="T3049" s="95"/>
      <c r="U3049" s="95"/>
      <c r="V3049" s="95"/>
      <c r="W3049" s="95"/>
      <c r="X3049" s="95"/>
      <c r="Y3049" s="95"/>
      <c r="Z3049" s="95"/>
      <c r="AA3049" s="95"/>
      <c r="AB3049" s="95"/>
      <c r="AC3049" s="95"/>
      <c r="AD3049" s="95"/>
      <c r="AE3049" s="95"/>
      <c r="AF3049" s="95"/>
      <c r="AG3049" s="95"/>
      <c r="AH3049" s="316"/>
    </row>
    <row r="3050" spans="4:34">
      <c r="D3050" s="95"/>
      <c r="E3050" s="198"/>
      <c r="F3050" s="95"/>
      <c r="G3050" s="95"/>
      <c r="H3050" s="95"/>
      <c r="I3050" s="95"/>
      <c r="J3050" s="95"/>
      <c r="K3050" s="95"/>
      <c r="L3050" s="95"/>
      <c r="M3050" s="95"/>
      <c r="N3050" s="95"/>
      <c r="O3050" s="95"/>
      <c r="P3050" s="95"/>
      <c r="Q3050" s="95"/>
      <c r="R3050" s="95"/>
      <c r="S3050" s="95"/>
      <c r="T3050" s="95"/>
      <c r="U3050" s="95"/>
      <c r="V3050" s="95"/>
      <c r="W3050" s="95"/>
      <c r="X3050" s="95"/>
      <c r="Y3050" s="95"/>
      <c r="Z3050" s="95"/>
      <c r="AA3050" s="95"/>
      <c r="AB3050" s="95"/>
      <c r="AC3050" s="95"/>
      <c r="AD3050" s="95"/>
      <c r="AE3050" s="95"/>
      <c r="AF3050" s="95"/>
      <c r="AG3050" s="95"/>
      <c r="AH3050" s="316"/>
    </row>
    <row r="3051" spans="4:34">
      <c r="D3051" s="95"/>
      <c r="E3051" s="198"/>
      <c r="F3051" s="95"/>
      <c r="G3051" s="95"/>
      <c r="H3051" s="95"/>
      <c r="I3051" s="95"/>
      <c r="J3051" s="95"/>
      <c r="K3051" s="95"/>
      <c r="L3051" s="95"/>
      <c r="M3051" s="95"/>
      <c r="N3051" s="95"/>
      <c r="O3051" s="95"/>
      <c r="P3051" s="95"/>
      <c r="Q3051" s="95"/>
      <c r="R3051" s="95"/>
      <c r="S3051" s="95"/>
      <c r="T3051" s="95"/>
      <c r="U3051" s="95"/>
      <c r="V3051" s="95"/>
      <c r="W3051" s="95"/>
      <c r="X3051" s="95"/>
      <c r="Y3051" s="95"/>
      <c r="Z3051" s="95"/>
      <c r="AA3051" s="95"/>
      <c r="AB3051" s="95"/>
      <c r="AC3051" s="95"/>
      <c r="AD3051" s="95"/>
      <c r="AE3051" s="95"/>
      <c r="AF3051" s="95"/>
      <c r="AG3051" s="95"/>
      <c r="AH3051" s="316"/>
    </row>
    <row r="3052" spans="4:34">
      <c r="D3052" s="95"/>
      <c r="E3052" s="198"/>
      <c r="F3052" s="95"/>
      <c r="G3052" s="95"/>
      <c r="H3052" s="95"/>
      <c r="I3052" s="95"/>
      <c r="J3052" s="95"/>
      <c r="K3052" s="95"/>
      <c r="L3052" s="95"/>
      <c r="M3052" s="95"/>
      <c r="N3052" s="95"/>
      <c r="O3052" s="95"/>
      <c r="P3052" s="95"/>
      <c r="Q3052" s="95"/>
      <c r="R3052" s="95"/>
      <c r="S3052" s="95"/>
      <c r="T3052" s="95"/>
      <c r="U3052" s="95"/>
      <c r="V3052" s="95"/>
      <c r="W3052" s="95"/>
      <c r="X3052" s="95"/>
      <c r="Y3052" s="95"/>
      <c r="Z3052" s="95"/>
      <c r="AA3052" s="95"/>
      <c r="AB3052" s="95"/>
      <c r="AC3052" s="95"/>
      <c r="AD3052" s="95"/>
      <c r="AE3052" s="95"/>
      <c r="AF3052" s="95"/>
      <c r="AG3052" s="95"/>
      <c r="AH3052" s="316"/>
    </row>
    <row r="3053" spans="4:34">
      <c r="D3053" s="95"/>
      <c r="E3053" s="198"/>
      <c r="F3053" s="95"/>
      <c r="G3053" s="95"/>
      <c r="H3053" s="95"/>
      <c r="I3053" s="95"/>
      <c r="J3053" s="95"/>
      <c r="K3053" s="95"/>
      <c r="L3053" s="95"/>
      <c r="M3053" s="95"/>
      <c r="N3053" s="95"/>
      <c r="O3053" s="95"/>
      <c r="P3053" s="95"/>
      <c r="Q3053" s="95"/>
      <c r="R3053" s="95"/>
      <c r="S3053" s="95"/>
      <c r="T3053" s="95"/>
      <c r="U3053" s="95"/>
      <c r="V3053" s="95"/>
      <c r="W3053" s="95"/>
      <c r="X3053" s="95"/>
      <c r="Y3053" s="95"/>
      <c r="Z3053" s="95"/>
      <c r="AA3053" s="95"/>
      <c r="AB3053" s="95"/>
      <c r="AC3053" s="95"/>
      <c r="AD3053" s="95"/>
      <c r="AE3053" s="95"/>
      <c r="AF3053" s="95"/>
      <c r="AG3053" s="95"/>
      <c r="AH3053" s="316"/>
    </row>
    <row r="3054" spans="4:34">
      <c r="D3054" s="95"/>
      <c r="E3054" s="198"/>
      <c r="F3054" s="95"/>
      <c r="G3054" s="95"/>
      <c r="H3054" s="95"/>
      <c r="I3054" s="95"/>
      <c r="J3054" s="95"/>
      <c r="K3054" s="95"/>
      <c r="L3054" s="95"/>
      <c r="M3054" s="95"/>
      <c r="N3054" s="95"/>
      <c r="O3054" s="95"/>
      <c r="P3054" s="95"/>
      <c r="Q3054" s="95"/>
      <c r="R3054" s="95"/>
      <c r="S3054" s="95"/>
      <c r="T3054" s="95"/>
      <c r="U3054" s="95"/>
      <c r="V3054" s="95"/>
      <c r="W3054" s="95"/>
      <c r="X3054" s="95"/>
      <c r="Y3054" s="95"/>
      <c r="Z3054" s="95"/>
      <c r="AA3054" s="95"/>
      <c r="AB3054" s="95"/>
      <c r="AC3054" s="95"/>
      <c r="AD3054" s="95"/>
      <c r="AE3054" s="95"/>
      <c r="AF3054" s="95"/>
      <c r="AG3054" s="95"/>
      <c r="AH3054" s="316"/>
    </row>
    <row r="3055" spans="4:34">
      <c r="D3055" s="95"/>
      <c r="E3055" s="198"/>
      <c r="F3055" s="95"/>
      <c r="G3055" s="95"/>
      <c r="H3055" s="95"/>
      <c r="I3055" s="95"/>
      <c r="J3055" s="95"/>
      <c r="K3055" s="95"/>
      <c r="L3055" s="95"/>
      <c r="M3055" s="95"/>
      <c r="N3055" s="95"/>
      <c r="O3055" s="95"/>
      <c r="P3055" s="95"/>
      <c r="Q3055" s="95"/>
      <c r="R3055" s="95"/>
      <c r="S3055" s="95"/>
      <c r="T3055" s="95"/>
      <c r="U3055" s="95"/>
      <c r="V3055" s="95"/>
      <c r="W3055" s="95"/>
      <c r="X3055" s="95"/>
      <c r="Y3055" s="95"/>
      <c r="Z3055" s="95"/>
      <c r="AA3055" s="95"/>
      <c r="AB3055" s="95"/>
      <c r="AC3055" s="95"/>
      <c r="AD3055" s="95"/>
      <c r="AE3055" s="95"/>
      <c r="AF3055" s="95"/>
      <c r="AG3055" s="95"/>
      <c r="AH3055" s="316"/>
    </row>
    <row r="3056" spans="4:34">
      <c r="D3056" s="95"/>
      <c r="E3056" s="198"/>
      <c r="F3056" s="95"/>
      <c r="G3056" s="95"/>
      <c r="H3056" s="95"/>
      <c r="I3056" s="95"/>
      <c r="J3056" s="95"/>
      <c r="K3056" s="95"/>
      <c r="L3056" s="95"/>
      <c r="M3056" s="95"/>
      <c r="N3056" s="95"/>
      <c r="O3056" s="95"/>
      <c r="P3056" s="95"/>
      <c r="Q3056" s="95"/>
      <c r="R3056" s="95"/>
      <c r="S3056" s="95"/>
      <c r="T3056" s="95"/>
      <c r="U3056" s="95"/>
      <c r="V3056" s="95"/>
      <c r="W3056" s="95"/>
      <c r="X3056" s="95"/>
      <c r="Y3056" s="95"/>
      <c r="Z3056" s="95"/>
      <c r="AA3056" s="95"/>
      <c r="AB3056" s="95"/>
      <c r="AC3056" s="95"/>
      <c r="AD3056" s="95"/>
      <c r="AE3056" s="95"/>
      <c r="AF3056" s="95"/>
      <c r="AG3056" s="95"/>
      <c r="AH3056" s="316"/>
    </row>
    <row r="3057" spans="4:34">
      <c r="D3057" s="95"/>
      <c r="E3057" s="198"/>
      <c r="F3057" s="95"/>
      <c r="G3057" s="95"/>
      <c r="H3057" s="95"/>
      <c r="I3057" s="95"/>
      <c r="J3057" s="95"/>
      <c r="K3057" s="95"/>
      <c r="L3057" s="95"/>
      <c r="M3057" s="95"/>
      <c r="N3057" s="95"/>
      <c r="O3057" s="95"/>
      <c r="P3057" s="95"/>
      <c r="Q3057" s="95"/>
      <c r="R3057" s="95"/>
      <c r="S3057" s="95"/>
      <c r="T3057" s="95"/>
      <c r="U3057" s="95"/>
      <c r="V3057" s="95"/>
      <c r="W3057" s="95"/>
      <c r="X3057" s="95"/>
      <c r="Y3057" s="95"/>
      <c r="Z3057" s="95"/>
      <c r="AA3057" s="95"/>
      <c r="AB3057" s="95"/>
      <c r="AC3057" s="95"/>
      <c r="AD3057" s="95"/>
      <c r="AE3057" s="95"/>
      <c r="AF3057" s="95"/>
      <c r="AG3057" s="95"/>
      <c r="AH3057" s="316"/>
    </row>
    <row r="3058" spans="4:34">
      <c r="D3058" s="95"/>
      <c r="E3058" s="198"/>
      <c r="F3058" s="95"/>
      <c r="G3058" s="95"/>
      <c r="H3058" s="95"/>
      <c r="I3058" s="95"/>
      <c r="J3058" s="95"/>
      <c r="K3058" s="95"/>
      <c r="L3058" s="95"/>
      <c r="M3058" s="95"/>
      <c r="N3058" s="95"/>
      <c r="O3058" s="95"/>
      <c r="P3058" s="95"/>
      <c r="Q3058" s="95"/>
      <c r="R3058" s="95"/>
      <c r="S3058" s="95"/>
      <c r="T3058" s="95"/>
      <c r="U3058" s="95"/>
      <c r="V3058" s="95"/>
      <c r="W3058" s="95"/>
      <c r="X3058" s="95"/>
      <c r="Y3058" s="95"/>
      <c r="Z3058" s="95"/>
      <c r="AA3058" s="95"/>
      <c r="AB3058" s="95"/>
      <c r="AC3058" s="95"/>
      <c r="AD3058" s="95"/>
      <c r="AE3058" s="95"/>
      <c r="AF3058" s="95"/>
      <c r="AG3058" s="95"/>
      <c r="AH3058" s="316"/>
    </row>
    <row r="3059" spans="4:34">
      <c r="D3059" s="95"/>
      <c r="E3059" s="198"/>
      <c r="F3059" s="95"/>
      <c r="G3059" s="95"/>
      <c r="H3059" s="95"/>
      <c r="I3059" s="95"/>
      <c r="J3059" s="95"/>
      <c r="K3059" s="95"/>
      <c r="L3059" s="95"/>
      <c r="M3059" s="95"/>
      <c r="N3059" s="95"/>
      <c r="O3059" s="95"/>
      <c r="P3059" s="95"/>
      <c r="Q3059" s="95"/>
      <c r="R3059" s="95"/>
      <c r="S3059" s="95"/>
      <c r="T3059" s="95"/>
      <c r="U3059" s="95"/>
      <c r="V3059" s="95"/>
      <c r="W3059" s="95"/>
      <c r="X3059" s="95"/>
      <c r="Y3059" s="95"/>
      <c r="Z3059" s="95"/>
      <c r="AA3059" s="95"/>
      <c r="AB3059" s="95"/>
      <c r="AC3059" s="95"/>
      <c r="AD3059" s="95"/>
      <c r="AE3059" s="95"/>
      <c r="AF3059" s="95"/>
      <c r="AG3059" s="95"/>
      <c r="AH3059" s="316"/>
    </row>
    <row r="3060" spans="4:34">
      <c r="D3060" s="95"/>
      <c r="E3060" s="198"/>
      <c r="F3060" s="95"/>
      <c r="G3060" s="95"/>
      <c r="H3060" s="95"/>
      <c r="I3060" s="95"/>
      <c r="J3060" s="95"/>
      <c r="K3060" s="95"/>
      <c r="L3060" s="95"/>
      <c r="M3060" s="95"/>
      <c r="N3060" s="95"/>
      <c r="O3060" s="95"/>
      <c r="P3060" s="95"/>
      <c r="Q3060" s="95"/>
      <c r="R3060" s="95"/>
      <c r="S3060" s="95"/>
      <c r="T3060" s="95"/>
      <c r="U3060" s="95"/>
      <c r="V3060" s="95"/>
      <c r="W3060" s="95"/>
      <c r="X3060" s="95"/>
      <c r="Y3060" s="95"/>
      <c r="Z3060" s="95"/>
      <c r="AA3060" s="95"/>
      <c r="AB3060" s="95"/>
      <c r="AC3060" s="95"/>
      <c r="AD3060" s="95"/>
      <c r="AE3060" s="95"/>
      <c r="AF3060" s="95"/>
      <c r="AG3060" s="95"/>
      <c r="AH3060" s="316"/>
    </row>
    <row r="3061" spans="4:34">
      <c r="D3061" s="95"/>
      <c r="E3061" s="198"/>
      <c r="F3061" s="95"/>
      <c r="G3061" s="95"/>
      <c r="H3061" s="95"/>
      <c r="I3061" s="95"/>
      <c r="J3061" s="95"/>
      <c r="K3061" s="95"/>
      <c r="L3061" s="95"/>
      <c r="M3061" s="95"/>
      <c r="N3061" s="95"/>
      <c r="O3061" s="95"/>
      <c r="P3061" s="95"/>
      <c r="Q3061" s="95"/>
      <c r="R3061" s="95"/>
      <c r="S3061" s="95"/>
      <c r="T3061" s="95"/>
      <c r="U3061" s="95"/>
      <c r="V3061" s="95"/>
      <c r="W3061" s="95"/>
      <c r="X3061" s="95"/>
      <c r="Y3061" s="95"/>
      <c r="Z3061" s="95"/>
      <c r="AA3061" s="95"/>
      <c r="AB3061" s="95"/>
      <c r="AC3061" s="95"/>
      <c r="AD3061" s="95"/>
      <c r="AE3061" s="95"/>
      <c r="AF3061" s="95"/>
      <c r="AG3061" s="95"/>
      <c r="AH3061" s="316"/>
    </row>
    <row r="3062" spans="4:34">
      <c r="D3062" s="95"/>
      <c r="E3062" s="198"/>
      <c r="F3062" s="95"/>
      <c r="G3062" s="95"/>
      <c r="H3062" s="95"/>
      <c r="I3062" s="95"/>
      <c r="J3062" s="95"/>
      <c r="K3062" s="95"/>
      <c r="L3062" s="95"/>
      <c r="M3062" s="95"/>
      <c r="N3062" s="95"/>
      <c r="O3062" s="95"/>
      <c r="P3062" s="95"/>
      <c r="Q3062" s="95"/>
      <c r="R3062" s="95"/>
      <c r="S3062" s="95"/>
      <c r="T3062" s="95"/>
      <c r="U3062" s="95"/>
      <c r="V3062" s="95"/>
      <c r="W3062" s="95"/>
      <c r="X3062" s="95"/>
      <c r="Y3062" s="95"/>
      <c r="Z3062" s="95"/>
      <c r="AA3062" s="95"/>
      <c r="AB3062" s="95"/>
      <c r="AC3062" s="95"/>
      <c r="AD3062" s="95"/>
      <c r="AE3062" s="95"/>
      <c r="AF3062" s="95"/>
      <c r="AG3062" s="95"/>
      <c r="AH3062" s="316"/>
    </row>
    <row r="3063" spans="4:34">
      <c r="D3063" s="95"/>
      <c r="E3063" s="198"/>
      <c r="F3063" s="95"/>
      <c r="G3063" s="95"/>
      <c r="H3063" s="95"/>
      <c r="I3063" s="95"/>
      <c r="J3063" s="95"/>
      <c r="K3063" s="95"/>
      <c r="L3063" s="95"/>
      <c r="M3063" s="95"/>
      <c r="N3063" s="95"/>
      <c r="O3063" s="95"/>
      <c r="P3063" s="95"/>
      <c r="Q3063" s="95"/>
      <c r="R3063" s="95"/>
      <c r="S3063" s="95"/>
      <c r="T3063" s="95"/>
      <c r="U3063" s="95"/>
      <c r="V3063" s="95"/>
      <c r="W3063" s="95"/>
      <c r="X3063" s="95"/>
      <c r="Y3063" s="95"/>
      <c r="Z3063" s="95"/>
      <c r="AA3063" s="95"/>
      <c r="AB3063" s="95"/>
      <c r="AC3063" s="95"/>
      <c r="AD3063" s="95"/>
      <c r="AE3063" s="95"/>
      <c r="AF3063" s="95"/>
      <c r="AG3063" s="95"/>
      <c r="AH3063" s="316"/>
    </row>
    <row r="3064" spans="4:34">
      <c r="D3064" s="95"/>
      <c r="E3064" s="198"/>
      <c r="F3064" s="95"/>
      <c r="G3064" s="95"/>
      <c r="H3064" s="95"/>
      <c r="I3064" s="95"/>
      <c r="J3064" s="95"/>
      <c r="K3064" s="95"/>
      <c r="L3064" s="95"/>
      <c r="M3064" s="95"/>
      <c r="N3064" s="95"/>
      <c r="O3064" s="95"/>
      <c r="P3064" s="95"/>
      <c r="Q3064" s="95"/>
      <c r="R3064" s="95"/>
      <c r="S3064" s="95"/>
      <c r="T3064" s="95"/>
      <c r="U3064" s="95"/>
      <c r="V3064" s="95"/>
      <c r="W3064" s="95"/>
      <c r="X3064" s="95"/>
      <c r="Y3064" s="95"/>
      <c r="Z3064" s="95"/>
      <c r="AA3064" s="95"/>
      <c r="AB3064" s="95"/>
      <c r="AC3064" s="95"/>
      <c r="AD3064" s="95"/>
      <c r="AE3064" s="95"/>
      <c r="AF3064" s="95"/>
      <c r="AG3064" s="95"/>
      <c r="AH3064" s="316"/>
    </row>
    <row r="3065" spans="4:34">
      <c r="D3065" s="95"/>
      <c r="E3065" s="198"/>
      <c r="F3065" s="95"/>
      <c r="G3065" s="95"/>
      <c r="H3065" s="95"/>
      <c r="I3065" s="95"/>
      <c r="J3065" s="95"/>
      <c r="K3065" s="95"/>
      <c r="L3065" s="95"/>
      <c r="M3065" s="95"/>
      <c r="N3065" s="95"/>
      <c r="O3065" s="95"/>
      <c r="P3065" s="95"/>
      <c r="Q3065" s="95"/>
      <c r="R3065" s="95"/>
      <c r="S3065" s="95"/>
      <c r="T3065" s="95"/>
      <c r="U3065" s="95"/>
      <c r="V3065" s="95"/>
      <c r="W3065" s="95"/>
      <c r="X3065" s="95"/>
      <c r="Y3065" s="95"/>
      <c r="Z3065" s="95"/>
      <c r="AA3065" s="95"/>
      <c r="AB3065" s="95"/>
      <c r="AC3065" s="95"/>
      <c r="AD3065" s="95"/>
      <c r="AE3065" s="95"/>
      <c r="AF3065" s="95"/>
      <c r="AG3065" s="95"/>
      <c r="AH3065" s="316"/>
    </row>
    <row r="3066" spans="4:34">
      <c r="D3066" s="95"/>
      <c r="E3066" s="198"/>
      <c r="F3066" s="95"/>
      <c r="G3066" s="95"/>
      <c r="H3066" s="95"/>
      <c r="I3066" s="95"/>
      <c r="J3066" s="95"/>
      <c r="K3066" s="95"/>
      <c r="L3066" s="95"/>
      <c r="M3066" s="95"/>
      <c r="N3066" s="95"/>
      <c r="O3066" s="95"/>
      <c r="P3066" s="95"/>
      <c r="Q3066" s="95"/>
      <c r="R3066" s="95"/>
      <c r="S3066" s="95"/>
      <c r="T3066" s="95"/>
      <c r="U3066" s="95"/>
      <c r="V3066" s="95"/>
      <c r="W3066" s="95"/>
      <c r="X3066" s="95"/>
      <c r="Y3066" s="95"/>
      <c r="Z3066" s="95"/>
      <c r="AA3066" s="95"/>
      <c r="AB3066" s="95"/>
      <c r="AC3066" s="95"/>
      <c r="AD3066" s="95"/>
      <c r="AE3066" s="95"/>
      <c r="AF3066" s="95"/>
      <c r="AG3066" s="95"/>
      <c r="AH3066" s="316"/>
    </row>
    <row r="3067" spans="4:34">
      <c r="D3067" s="95"/>
      <c r="E3067" s="198"/>
      <c r="F3067" s="95"/>
      <c r="G3067" s="95"/>
      <c r="H3067" s="95"/>
      <c r="I3067" s="95"/>
      <c r="J3067" s="95"/>
      <c r="K3067" s="95"/>
      <c r="L3067" s="95"/>
      <c r="M3067" s="95"/>
      <c r="N3067" s="95"/>
      <c r="O3067" s="95"/>
      <c r="P3067" s="95"/>
      <c r="Q3067" s="95"/>
      <c r="R3067" s="95"/>
      <c r="S3067" s="95"/>
      <c r="T3067" s="95"/>
      <c r="U3067" s="95"/>
      <c r="V3067" s="95"/>
      <c r="W3067" s="95"/>
      <c r="X3067" s="95"/>
      <c r="Y3067" s="95"/>
      <c r="Z3067" s="95"/>
      <c r="AA3067" s="95"/>
      <c r="AB3067" s="95"/>
      <c r="AC3067" s="95"/>
      <c r="AD3067" s="95"/>
      <c r="AE3067" s="95"/>
      <c r="AF3067" s="95"/>
      <c r="AG3067" s="95"/>
      <c r="AH3067" s="316"/>
    </row>
    <row r="3068" spans="4:34">
      <c r="D3068" s="95"/>
      <c r="E3068" s="198"/>
      <c r="F3068" s="95"/>
      <c r="G3068" s="95"/>
      <c r="H3068" s="95"/>
      <c r="I3068" s="95"/>
      <c r="J3068" s="95"/>
      <c r="K3068" s="95"/>
      <c r="L3068" s="95"/>
      <c r="M3068" s="95"/>
      <c r="N3068" s="95"/>
      <c r="O3068" s="95"/>
      <c r="P3068" s="95"/>
      <c r="Q3068" s="95"/>
      <c r="R3068" s="95"/>
      <c r="S3068" s="95"/>
      <c r="T3068" s="95"/>
      <c r="U3068" s="95"/>
      <c r="V3068" s="95"/>
      <c r="W3068" s="95"/>
      <c r="X3068" s="95"/>
      <c r="Y3068" s="95"/>
      <c r="Z3068" s="95"/>
      <c r="AA3068" s="95"/>
      <c r="AB3068" s="95"/>
      <c r="AC3068" s="95"/>
      <c r="AD3068" s="95"/>
      <c r="AE3068" s="95"/>
      <c r="AF3068" s="95"/>
      <c r="AG3068" s="95"/>
      <c r="AH3068" s="316"/>
    </row>
    <row r="3069" spans="4:34">
      <c r="D3069" s="95"/>
      <c r="E3069" s="198"/>
      <c r="F3069" s="95"/>
      <c r="G3069" s="95"/>
      <c r="H3069" s="95"/>
      <c r="I3069" s="95"/>
      <c r="J3069" s="95"/>
      <c r="K3069" s="95"/>
      <c r="L3069" s="95"/>
      <c r="M3069" s="95"/>
      <c r="N3069" s="95"/>
      <c r="O3069" s="95"/>
      <c r="P3069" s="95"/>
      <c r="Q3069" s="95"/>
      <c r="R3069" s="95"/>
      <c r="S3069" s="95"/>
      <c r="T3069" s="95"/>
      <c r="U3069" s="95"/>
      <c r="V3069" s="95"/>
      <c r="W3069" s="95"/>
      <c r="X3069" s="95"/>
      <c r="Y3069" s="95"/>
      <c r="Z3069" s="95"/>
      <c r="AA3069" s="95"/>
      <c r="AB3069" s="95"/>
      <c r="AC3069" s="95"/>
      <c r="AD3069" s="95"/>
      <c r="AE3069" s="95"/>
      <c r="AF3069" s="95"/>
      <c r="AG3069" s="95"/>
      <c r="AH3069" s="316"/>
    </row>
    <row r="3070" spans="4:34">
      <c r="D3070" s="95"/>
      <c r="E3070" s="198"/>
      <c r="F3070" s="95"/>
      <c r="G3070" s="95"/>
      <c r="H3070" s="95"/>
      <c r="I3070" s="95"/>
      <c r="J3070" s="95"/>
      <c r="K3070" s="95"/>
      <c r="L3070" s="95"/>
      <c r="M3070" s="95"/>
      <c r="N3070" s="95"/>
      <c r="O3070" s="95"/>
      <c r="P3070" s="95"/>
      <c r="Q3070" s="95"/>
      <c r="R3070" s="95"/>
      <c r="S3070" s="95"/>
      <c r="T3070" s="95"/>
      <c r="U3070" s="95"/>
      <c r="V3070" s="95"/>
      <c r="W3070" s="95"/>
      <c r="X3070" s="95"/>
      <c r="Y3070" s="95"/>
      <c r="Z3070" s="95"/>
      <c r="AA3070" s="95"/>
      <c r="AB3070" s="95"/>
      <c r="AC3070" s="95"/>
      <c r="AD3070" s="95"/>
      <c r="AE3070" s="95"/>
      <c r="AF3070" s="95"/>
      <c r="AG3070" s="95"/>
      <c r="AH3070" s="316"/>
    </row>
    <row r="3071" spans="4:34">
      <c r="D3071" s="95"/>
      <c r="E3071" s="198"/>
      <c r="F3071" s="95"/>
      <c r="G3071" s="95"/>
      <c r="H3071" s="95"/>
      <c r="I3071" s="95"/>
      <c r="J3071" s="95"/>
      <c r="K3071" s="95"/>
      <c r="L3071" s="95"/>
      <c r="M3071" s="95"/>
      <c r="N3071" s="95"/>
      <c r="O3071" s="95"/>
      <c r="P3071" s="95"/>
      <c r="Q3071" s="95"/>
      <c r="R3071" s="95"/>
      <c r="S3071" s="95"/>
      <c r="T3071" s="95"/>
      <c r="U3071" s="95"/>
      <c r="V3071" s="95"/>
      <c r="W3071" s="95"/>
      <c r="X3071" s="95"/>
      <c r="Y3071" s="95"/>
      <c r="Z3071" s="95"/>
      <c r="AA3071" s="95"/>
      <c r="AB3071" s="95"/>
      <c r="AC3071" s="95"/>
      <c r="AD3071" s="95"/>
      <c r="AE3071" s="95"/>
      <c r="AF3071" s="95"/>
      <c r="AG3071" s="95"/>
      <c r="AH3071" s="316"/>
    </row>
    <row r="3072" spans="4:34">
      <c r="D3072" s="95"/>
      <c r="E3072" s="198"/>
      <c r="F3072" s="95"/>
      <c r="G3072" s="95"/>
      <c r="H3072" s="95"/>
      <c r="I3072" s="95"/>
      <c r="J3072" s="95"/>
      <c r="K3072" s="95"/>
      <c r="L3072" s="95"/>
      <c r="M3072" s="95"/>
      <c r="N3072" s="95"/>
      <c r="O3072" s="95"/>
      <c r="P3072" s="95"/>
      <c r="Q3072" s="95"/>
      <c r="R3072" s="95"/>
      <c r="S3072" s="95"/>
      <c r="T3072" s="95"/>
      <c r="U3072" s="95"/>
      <c r="V3072" s="95"/>
      <c r="W3072" s="95"/>
      <c r="X3072" s="95"/>
      <c r="Y3072" s="95"/>
      <c r="Z3072" s="95"/>
      <c r="AA3072" s="95"/>
      <c r="AB3072" s="95"/>
      <c r="AC3072" s="95"/>
      <c r="AD3072" s="95"/>
      <c r="AE3072" s="95"/>
      <c r="AF3072" s="95"/>
      <c r="AG3072" s="95"/>
      <c r="AH3072" s="316"/>
    </row>
    <row r="3073" spans="4:34">
      <c r="D3073" s="95"/>
      <c r="E3073" s="198"/>
      <c r="F3073" s="95"/>
      <c r="G3073" s="95"/>
      <c r="H3073" s="95"/>
      <c r="I3073" s="95"/>
      <c r="J3073" s="95"/>
      <c r="K3073" s="95"/>
      <c r="L3073" s="95"/>
      <c r="M3073" s="95"/>
      <c r="N3073" s="95"/>
      <c r="O3073" s="95"/>
      <c r="P3073" s="95"/>
      <c r="Q3073" s="95"/>
      <c r="R3073" s="95"/>
      <c r="S3073" s="95"/>
      <c r="T3073" s="95"/>
      <c r="U3073" s="95"/>
      <c r="V3073" s="95"/>
      <c r="W3073" s="95"/>
      <c r="X3073" s="95"/>
      <c r="Y3073" s="95"/>
      <c r="Z3073" s="95"/>
      <c r="AA3073" s="95"/>
      <c r="AB3073" s="95"/>
      <c r="AC3073" s="95"/>
      <c r="AD3073" s="95"/>
      <c r="AE3073" s="95"/>
      <c r="AF3073" s="95"/>
      <c r="AG3073" s="95"/>
      <c r="AH3073" s="316"/>
    </row>
    <row r="3074" spans="4:34">
      <c r="D3074" s="95"/>
      <c r="E3074" s="198"/>
      <c r="F3074" s="95"/>
      <c r="G3074" s="95"/>
      <c r="H3074" s="95"/>
      <c r="I3074" s="95"/>
      <c r="J3074" s="95"/>
      <c r="K3074" s="95"/>
      <c r="L3074" s="95"/>
      <c r="M3074" s="95"/>
      <c r="N3074" s="95"/>
      <c r="O3074" s="95"/>
      <c r="P3074" s="95"/>
      <c r="Q3074" s="95"/>
      <c r="R3074" s="95"/>
      <c r="S3074" s="95"/>
      <c r="T3074" s="95"/>
      <c r="U3074" s="95"/>
      <c r="V3074" s="95"/>
      <c r="W3074" s="95"/>
      <c r="X3074" s="95"/>
      <c r="Y3074" s="95"/>
      <c r="Z3074" s="95"/>
      <c r="AA3074" s="95"/>
      <c r="AB3074" s="95"/>
      <c r="AC3074" s="95"/>
      <c r="AD3074" s="95"/>
      <c r="AE3074" s="95"/>
      <c r="AF3074" s="95"/>
      <c r="AG3074" s="95"/>
      <c r="AH3074" s="316"/>
    </row>
    <row r="3075" spans="4:34">
      <c r="D3075" s="95"/>
      <c r="E3075" s="198"/>
      <c r="F3075" s="95"/>
      <c r="G3075" s="95"/>
      <c r="H3075" s="95"/>
      <c r="I3075" s="95"/>
      <c r="J3075" s="95"/>
      <c r="K3075" s="95"/>
      <c r="L3075" s="95"/>
      <c r="M3075" s="95"/>
      <c r="N3075" s="95"/>
      <c r="O3075" s="95"/>
      <c r="P3075" s="95"/>
      <c r="Q3075" s="95"/>
      <c r="R3075" s="95"/>
      <c r="S3075" s="95"/>
      <c r="T3075" s="95"/>
      <c r="U3075" s="95"/>
      <c r="V3075" s="95"/>
      <c r="W3075" s="95"/>
      <c r="X3075" s="95"/>
      <c r="Y3075" s="95"/>
      <c r="Z3075" s="95"/>
      <c r="AA3075" s="95"/>
      <c r="AB3075" s="95"/>
      <c r="AC3075" s="95"/>
      <c r="AD3075" s="95"/>
      <c r="AE3075" s="95"/>
      <c r="AF3075" s="95"/>
      <c r="AG3075" s="95"/>
      <c r="AH3075" s="316"/>
    </row>
    <row r="3076" spans="4:34">
      <c r="D3076" s="95"/>
      <c r="E3076" s="198"/>
      <c r="F3076" s="95"/>
      <c r="G3076" s="95"/>
      <c r="H3076" s="95"/>
      <c r="I3076" s="95"/>
      <c r="J3076" s="95"/>
      <c r="K3076" s="95"/>
      <c r="L3076" s="95"/>
      <c r="M3076" s="95"/>
      <c r="N3076" s="95"/>
      <c r="O3076" s="95"/>
      <c r="P3076" s="95"/>
      <c r="Q3076" s="95"/>
      <c r="R3076" s="95"/>
      <c r="S3076" s="95"/>
      <c r="T3076" s="95"/>
      <c r="U3076" s="95"/>
      <c r="V3076" s="95"/>
      <c r="W3076" s="95"/>
      <c r="X3076" s="95"/>
      <c r="Y3076" s="95"/>
      <c r="Z3076" s="95"/>
      <c r="AA3076" s="95"/>
      <c r="AB3076" s="95"/>
      <c r="AC3076" s="95"/>
      <c r="AD3076" s="95"/>
      <c r="AE3076" s="95"/>
      <c r="AF3076" s="95"/>
      <c r="AG3076" s="95"/>
      <c r="AH3076" s="316"/>
    </row>
    <row r="3077" spans="4:34">
      <c r="D3077" s="95"/>
      <c r="E3077" s="198"/>
      <c r="F3077" s="95"/>
      <c r="G3077" s="95"/>
      <c r="H3077" s="95"/>
      <c r="I3077" s="95"/>
      <c r="J3077" s="95"/>
      <c r="K3077" s="95"/>
      <c r="L3077" s="95"/>
      <c r="M3077" s="95"/>
      <c r="N3077" s="95"/>
      <c r="O3077" s="95"/>
      <c r="P3077" s="95"/>
      <c r="Q3077" s="95"/>
      <c r="R3077" s="95"/>
      <c r="S3077" s="95"/>
      <c r="T3077" s="95"/>
      <c r="U3077" s="95"/>
      <c r="V3077" s="95"/>
      <c r="W3077" s="95"/>
      <c r="X3077" s="95"/>
      <c r="Y3077" s="95"/>
      <c r="Z3077" s="95"/>
      <c r="AA3077" s="95"/>
      <c r="AB3077" s="95"/>
      <c r="AC3077" s="95"/>
      <c r="AD3077" s="95"/>
      <c r="AE3077" s="95"/>
      <c r="AF3077" s="95"/>
      <c r="AG3077" s="95"/>
      <c r="AH3077" s="316"/>
    </row>
    <row r="3078" spans="4:34">
      <c r="D3078" s="95"/>
      <c r="E3078" s="198"/>
      <c r="F3078" s="95"/>
      <c r="G3078" s="95"/>
      <c r="H3078" s="95"/>
      <c r="I3078" s="95"/>
      <c r="J3078" s="95"/>
      <c r="K3078" s="95"/>
      <c r="L3078" s="95"/>
      <c r="M3078" s="95"/>
      <c r="N3078" s="95"/>
      <c r="O3078" s="95"/>
      <c r="P3078" s="95"/>
      <c r="Q3078" s="95"/>
      <c r="R3078" s="95"/>
      <c r="S3078" s="95"/>
      <c r="T3078" s="95"/>
      <c r="U3078" s="95"/>
      <c r="V3078" s="95"/>
      <c r="W3078" s="95"/>
      <c r="X3078" s="95"/>
      <c r="Y3078" s="95"/>
      <c r="Z3078" s="95"/>
      <c r="AA3078" s="95"/>
      <c r="AB3078" s="95"/>
      <c r="AC3078" s="95"/>
      <c r="AD3078" s="95"/>
      <c r="AE3078" s="95"/>
      <c r="AF3078" s="95"/>
      <c r="AG3078" s="95"/>
      <c r="AH3078" s="316"/>
    </row>
    <row r="3079" spans="4:34">
      <c r="D3079" s="95"/>
      <c r="E3079" s="198"/>
      <c r="F3079" s="95"/>
      <c r="G3079" s="95"/>
      <c r="H3079" s="95"/>
      <c r="I3079" s="95"/>
      <c r="J3079" s="95"/>
      <c r="K3079" s="95"/>
      <c r="L3079" s="95"/>
      <c r="M3079" s="95"/>
      <c r="N3079" s="95"/>
      <c r="O3079" s="95"/>
      <c r="P3079" s="95"/>
      <c r="Q3079" s="95"/>
      <c r="R3079" s="95"/>
      <c r="S3079" s="95"/>
      <c r="T3079" s="95"/>
      <c r="U3079" s="95"/>
      <c r="V3079" s="95"/>
      <c r="W3079" s="95"/>
      <c r="X3079" s="95"/>
      <c r="Y3079" s="95"/>
      <c r="Z3079" s="95"/>
      <c r="AA3079" s="95"/>
      <c r="AB3079" s="95"/>
      <c r="AC3079" s="95"/>
      <c r="AD3079" s="95"/>
      <c r="AE3079" s="95"/>
      <c r="AF3079" s="95"/>
      <c r="AG3079" s="95"/>
      <c r="AH3079" s="316"/>
    </row>
    <row r="3080" spans="4:34">
      <c r="D3080" s="95"/>
      <c r="E3080" s="198"/>
      <c r="F3080" s="95"/>
      <c r="G3080" s="95"/>
      <c r="H3080" s="95"/>
      <c r="I3080" s="95"/>
      <c r="J3080" s="95"/>
      <c r="K3080" s="95"/>
      <c r="L3080" s="95"/>
      <c r="M3080" s="95"/>
      <c r="N3080" s="95"/>
      <c r="O3080" s="95"/>
      <c r="P3080" s="95"/>
      <c r="Q3080" s="95"/>
      <c r="R3080" s="95"/>
      <c r="S3080" s="95"/>
      <c r="T3080" s="95"/>
      <c r="U3080" s="95"/>
      <c r="V3080" s="95"/>
      <c r="W3080" s="95"/>
      <c r="X3080" s="95"/>
      <c r="Y3080" s="95"/>
      <c r="Z3080" s="95"/>
      <c r="AA3080" s="95"/>
      <c r="AB3080" s="95"/>
      <c r="AC3080" s="95"/>
      <c r="AD3080" s="95"/>
      <c r="AE3080" s="95"/>
      <c r="AF3080" s="95"/>
      <c r="AG3080" s="95"/>
      <c r="AH3080" s="316"/>
    </row>
    <row r="3081" spans="4:34">
      <c r="D3081" s="95"/>
      <c r="E3081" s="198"/>
      <c r="F3081" s="95"/>
      <c r="G3081" s="95"/>
      <c r="H3081" s="95"/>
      <c r="I3081" s="95"/>
      <c r="J3081" s="95"/>
      <c r="K3081" s="95"/>
      <c r="L3081" s="95"/>
      <c r="M3081" s="95"/>
      <c r="N3081" s="95"/>
      <c r="O3081" s="95"/>
      <c r="P3081" s="95"/>
      <c r="Q3081" s="95"/>
      <c r="R3081" s="95"/>
      <c r="S3081" s="95"/>
      <c r="T3081" s="95"/>
      <c r="U3081" s="95"/>
      <c r="V3081" s="95"/>
      <c r="W3081" s="95"/>
      <c r="X3081" s="95"/>
      <c r="Y3081" s="95"/>
      <c r="Z3081" s="95"/>
      <c r="AA3081" s="95"/>
      <c r="AB3081" s="95"/>
      <c r="AC3081" s="95"/>
      <c r="AD3081" s="95"/>
      <c r="AE3081" s="95"/>
      <c r="AF3081" s="95"/>
      <c r="AG3081" s="95"/>
      <c r="AH3081" s="316"/>
    </row>
    <row r="3082" spans="4:34">
      <c r="D3082" s="95"/>
      <c r="E3082" s="198"/>
      <c r="F3082" s="95"/>
      <c r="G3082" s="95"/>
      <c r="H3082" s="95"/>
      <c r="I3082" s="95"/>
      <c r="J3082" s="95"/>
      <c r="K3082" s="95"/>
      <c r="L3082" s="95"/>
      <c r="M3082" s="95"/>
      <c r="N3082" s="95"/>
      <c r="O3082" s="95"/>
      <c r="P3082" s="95"/>
      <c r="Q3082" s="95"/>
      <c r="R3082" s="95"/>
      <c r="S3082" s="95"/>
      <c r="T3082" s="95"/>
      <c r="U3082" s="95"/>
      <c r="V3082" s="95"/>
      <c r="W3082" s="95"/>
      <c r="X3082" s="95"/>
      <c r="Y3082" s="95"/>
      <c r="Z3082" s="95"/>
      <c r="AA3082" s="95"/>
      <c r="AB3082" s="95"/>
      <c r="AC3082" s="95"/>
      <c r="AD3082" s="95"/>
      <c r="AE3082" s="95"/>
      <c r="AF3082" s="95"/>
      <c r="AG3082" s="95"/>
      <c r="AH3082" s="316"/>
    </row>
    <row r="3083" spans="4:34">
      <c r="D3083" s="95"/>
      <c r="E3083" s="198"/>
      <c r="F3083" s="95"/>
      <c r="G3083" s="95"/>
      <c r="H3083" s="95"/>
      <c r="I3083" s="95"/>
      <c r="J3083" s="95"/>
      <c r="K3083" s="95"/>
      <c r="L3083" s="95"/>
      <c r="M3083" s="95"/>
      <c r="N3083" s="95"/>
      <c r="O3083" s="95"/>
      <c r="P3083" s="95"/>
      <c r="Q3083" s="95"/>
      <c r="R3083" s="95"/>
      <c r="S3083" s="95"/>
      <c r="T3083" s="95"/>
      <c r="U3083" s="95"/>
      <c r="V3083" s="95"/>
      <c r="W3083" s="95"/>
      <c r="X3083" s="95"/>
      <c r="Y3083" s="95"/>
      <c r="Z3083" s="95"/>
      <c r="AA3083" s="95"/>
      <c r="AB3083" s="95"/>
      <c r="AC3083" s="95"/>
      <c r="AD3083" s="95"/>
      <c r="AE3083" s="95"/>
      <c r="AF3083" s="95"/>
      <c r="AG3083" s="95"/>
      <c r="AH3083" s="316"/>
    </row>
    <row r="3084" spans="4:34">
      <c r="D3084" s="95"/>
      <c r="E3084" s="198"/>
      <c r="F3084" s="95"/>
      <c r="G3084" s="95"/>
      <c r="H3084" s="95"/>
      <c r="I3084" s="95"/>
      <c r="J3084" s="95"/>
      <c r="K3084" s="95"/>
      <c r="L3084" s="95"/>
      <c r="M3084" s="95"/>
      <c r="N3084" s="95"/>
      <c r="O3084" s="95"/>
      <c r="P3084" s="95"/>
      <c r="Q3084" s="95"/>
      <c r="R3084" s="95"/>
      <c r="S3084" s="95"/>
      <c r="T3084" s="95"/>
      <c r="U3084" s="95"/>
      <c r="V3084" s="95"/>
      <c r="W3084" s="95"/>
      <c r="X3084" s="95"/>
      <c r="Y3084" s="95"/>
      <c r="Z3084" s="95"/>
      <c r="AA3084" s="95"/>
      <c r="AB3084" s="95"/>
      <c r="AC3084" s="95"/>
      <c r="AD3084" s="95"/>
      <c r="AE3084" s="95"/>
      <c r="AF3084" s="95"/>
      <c r="AG3084" s="95"/>
      <c r="AH3084" s="316"/>
    </row>
    <row r="3085" spans="4:34">
      <c r="D3085" s="95"/>
      <c r="E3085" s="198"/>
      <c r="F3085" s="95"/>
      <c r="G3085" s="95"/>
      <c r="H3085" s="95"/>
      <c r="I3085" s="95"/>
      <c r="J3085" s="95"/>
      <c r="K3085" s="95"/>
      <c r="L3085" s="95"/>
      <c r="M3085" s="95"/>
      <c r="N3085" s="95"/>
      <c r="O3085" s="95"/>
      <c r="P3085" s="95"/>
      <c r="Q3085" s="95"/>
      <c r="R3085" s="95"/>
      <c r="S3085" s="95"/>
      <c r="T3085" s="95"/>
      <c r="U3085" s="95"/>
      <c r="V3085" s="95"/>
      <c r="W3085" s="95"/>
      <c r="X3085" s="95"/>
      <c r="Y3085" s="95"/>
      <c r="Z3085" s="95"/>
      <c r="AA3085" s="95"/>
      <c r="AB3085" s="95"/>
      <c r="AC3085" s="95"/>
      <c r="AD3085" s="95"/>
      <c r="AE3085" s="95"/>
      <c r="AF3085" s="95"/>
      <c r="AG3085" s="95"/>
      <c r="AH3085" s="316"/>
    </row>
    <row r="3086" spans="4:34">
      <c r="D3086" s="95"/>
      <c r="E3086" s="198"/>
      <c r="F3086" s="95"/>
      <c r="G3086" s="95"/>
      <c r="H3086" s="95"/>
      <c r="I3086" s="95"/>
      <c r="J3086" s="95"/>
      <c r="K3086" s="95"/>
      <c r="L3086" s="95"/>
      <c r="M3086" s="95"/>
      <c r="N3086" s="95"/>
      <c r="O3086" s="95"/>
      <c r="P3086" s="95"/>
      <c r="Q3086" s="95"/>
      <c r="R3086" s="95"/>
      <c r="S3086" s="95"/>
      <c r="T3086" s="95"/>
      <c r="U3086" s="95"/>
      <c r="V3086" s="95"/>
      <c r="W3086" s="95"/>
      <c r="X3086" s="95"/>
      <c r="Y3086" s="95"/>
      <c r="Z3086" s="95"/>
      <c r="AA3086" s="95"/>
      <c r="AB3086" s="95"/>
      <c r="AC3086" s="95"/>
      <c r="AD3086" s="95"/>
      <c r="AE3086" s="95"/>
      <c r="AF3086" s="95"/>
      <c r="AG3086" s="95"/>
      <c r="AH3086" s="316"/>
    </row>
    <row r="3087" spans="4:34">
      <c r="D3087" s="95"/>
      <c r="E3087" s="198"/>
      <c r="F3087" s="95"/>
      <c r="G3087" s="95"/>
      <c r="H3087" s="95"/>
      <c r="I3087" s="95"/>
      <c r="J3087" s="95"/>
      <c r="K3087" s="95"/>
      <c r="L3087" s="95"/>
      <c r="M3087" s="95"/>
      <c r="N3087" s="95"/>
      <c r="O3087" s="95"/>
      <c r="P3087" s="95"/>
      <c r="Q3087" s="95"/>
      <c r="R3087" s="95"/>
      <c r="S3087" s="95"/>
      <c r="T3087" s="95"/>
      <c r="U3087" s="95"/>
      <c r="V3087" s="95"/>
      <c r="W3087" s="95"/>
      <c r="X3087" s="95"/>
      <c r="Y3087" s="95"/>
      <c r="Z3087" s="95"/>
      <c r="AA3087" s="95"/>
      <c r="AB3087" s="95"/>
      <c r="AC3087" s="95"/>
      <c r="AD3087" s="95"/>
      <c r="AE3087" s="95"/>
      <c r="AF3087" s="95"/>
      <c r="AG3087" s="95"/>
      <c r="AH3087" s="316"/>
    </row>
    <row r="3088" spans="4:34">
      <c r="D3088" s="95"/>
      <c r="E3088" s="198"/>
      <c r="F3088" s="95"/>
      <c r="G3088" s="95"/>
      <c r="H3088" s="95"/>
      <c r="I3088" s="95"/>
      <c r="J3088" s="95"/>
      <c r="K3088" s="95"/>
      <c r="L3088" s="95"/>
      <c r="M3088" s="95"/>
      <c r="N3088" s="95"/>
      <c r="O3088" s="95"/>
      <c r="P3088" s="95"/>
      <c r="Q3088" s="95"/>
      <c r="R3088" s="95"/>
      <c r="S3088" s="95"/>
      <c r="T3088" s="95"/>
      <c r="U3088" s="95"/>
      <c r="V3088" s="95"/>
      <c r="W3088" s="95"/>
      <c r="X3088" s="95"/>
      <c r="Y3088" s="95"/>
      <c r="Z3088" s="95"/>
      <c r="AA3088" s="95"/>
      <c r="AB3088" s="95"/>
      <c r="AC3088" s="95"/>
      <c r="AD3088" s="95"/>
      <c r="AE3088" s="95"/>
      <c r="AF3088" s="95"/>
      <c r="AG3088" s="95"/>
      <c r="AH3088" s="316"/>
    </row>
    <row r="3089" spans="4:34">
      <c r="D3089" s="95"/>
      <c r="E3089" s="198"/>
      <c r="F3089" s="95"/>
      <c r="G3089" s="95"/>
      <c r="H3089" s="95"/>
      <c r="I3089" s="95"/>
      <c r="J3089" s="95"/>
      <c r="K3089" s="95"/>
      <c r="L3089" s="95"/>
      <c r="M3089" s="95"/>
      <c r="N3089" s="95"/>
      <c r="O3089" s="95"/>
      <c r="P3089" s="95"/>
      <c r="Q3089" s="95"/>
      <c r="R3089" s="95"/>
      <c r="S3089" s="95"/>
      <c r="T3089" s="95"/>
      <c r="U3089" s="95"/>
      <c r="V3089" s="95"/>
      <c r="W3089" s="95"/>
      <c r="X3089" s="95"/>
      <c r="Y3089" s="95"/>
      <c r="Z3089" s="95"/>
      <c r="AA3089" s="95"/>
      <c r="AB3089" s="95"/>
      <c r="AC3089" s="95"/>
      <c r="AD3089" s="95"/>
      <c r="AE3089" s="95"/>
      <c r="AF3089" s="95"/>
      <c r="AG3089" s="95"/>
      <c r="AH3089" s="316"/>
    </row>
    <row r="3090" spans="4:34">
      <c r="D3090" s="95"/>
      <c r="E3090" s="198"/>
      <c r="F3090" s="95"/>
      <c r="G3090" s="95"/>
      <c r="H3090" s="95"/>
      <c r="I3090" s="95"/>
      <c r="J3090" s="95"/>
      <c r="K3090" s="95"/>
      <c r="L3090" s="95"/>
      <c r="M3090" s="95"/>
      <c r="N3090" s="95"/>
      <c r="O3090" s="95"/>
      <c r="P3090" s="95"/>
      <c r="Q3090" s="95"/>
      <c r="R3090" s="95"/>
      <c r="S3090" s="95"/>
      <c r="T3090" s="95"/>
      <c r="U3090" s="95"/>
      <c r="V3090" s="95"/>
      <c r="W3090" s="95"/>
      <c r="X3090" s="95"/>
      <c r="Y3090" s="95"/>
      <c r="Z3090" s="95"/>
      <c r="AA3090" s="95"/>
      <c r="AB3090" s="95"/>
      <c r="AC3090" s="95"/>
      <c r="AD3090" s="95"/>
      <c r="AE3090" s="95"/>
      <c r="AF3090" s="95"/>
      <c r="AG3090" s="95"/>
      <c r="AH3090" s="316"/>
    </row>
    <row r="3091" spans="4:34">
      <c r="D3091" s="95"/>
      <c r="E3091" s="198"/>
      <c r="F3091" s="95"/>
      <c r="G3091" s="95"/>
      <c r="H3091" s="95"/>
      <c r="I3091" s="95"/>
      <c r="J3091" s="95"/>
      <c r="K3091" s="95"/>
      <c r="L3091" s="95"/>
      <c r="M3091" s="95"/>
      <c r="N3091" s="95"/>
      <c r="O3091" s="95"/>
      <c r="P3091" s="95"/>
      <c r="Q3091" s="95"/>
      <c r="R3091" s="95"/>
      <c r="S3091" s="95"/>
      <c r="T3091" s="95"/>
      <c r="U3091" s="95"/>
      <c r="V3091" s="95"/>
      <c r="W3091" s="95"/>
      <c r="X3091" s="95"/>
      <c r="Y3091" s="95"/>
      <c r="Z3091" s="95"/>
      <c r="AA3091" s="95"/>
      <c r="AB3091" s="95"/>
      <c r="AC3091" s="95"/>
      <c r="AD3091" s="95"/>
      <c r="AE3091" s="95"/>
      <c r="AF3091" s="95"/>
      <c r="AG3091" s="95"/>
      <c r="AH3091" s="316"/>
    </row>
    <row r="3092" spans="4:34">
      <c r="D3092" s="95"/>
      <c r="E3092" s="198"/>
      <c r="F3092" s="95"/>
      <c r="G3092" s="95"/>
      <c r="H3092" s="95"/>
      <c r="I3092" s="95"/>
      <c r="J3092" s="95"/>
      <c r="K3092" s="95"/>
      <c r="L3092" s="95"/>
      <c r="M3092" s="95"/>
      <c r="N3092" s="95"/>
      <c r="O3092" s="95"/>
      <c r="P3092" s="95"/>
      <c r="Q3092" s="95"/>
      <c r="R3092" s="95"/>
      <c r="S3092" s="95"/>
      <c r="T3092" s="95"/>
      <c r="U3092" s="95"/>
      <c r="V3092" s="95"/>
      <c r="W3092" s="95"/>
      <c r="X3092" s="95"/>
      <c r="Y3092" s="95"/>
      <c r="Z3092" s="95"/>
      <c r="AA3092" s="95"/>
      <c r="AB3092" s="95"/>
      <c r="AC3092" s="95"/>
      <c r="AD3092" s="95"/>
      <c r="AE3092" s="95"/>
      <c r="AF3092" s="95"/>
      <c r="AG3092" s="95"/>
      <c r="AH3092" s="316"/>
    </row>
    <row r="3093" spans="4:34">
      <c r="D3093" s="95"/>
      <c r="E3093" s="198"/>
      <c r="F3093" s="95"/>
      <c r="G3093" s="95"/>
      <c r="H3093" s="95"/>
      <c r="I3093" s="95"/>
      <c r="J3093" s="95"/>
      <c r="K3093" s="95"/>
      <c r="L3093" s="95"/>
      <c r="M3093" s="95"/>
      <c r="N3093" s="95"/>
      <c r="O3093" s="95"/>
      <c r="P3093" s="95"/>
      <c r="Q3093" s="95"/>
      <c r="R3093" s="95"/>
      <c r="S3093" s="95"/>
      <c r="T3093" s="95"/>
      <c r="U3093" s="95"/>
      <c r="V3093" s="95"/>
      <c r="W3093" s="95"/>
      <c r="X3093" s="95"/>
      <c r="Y3093" s="95"/>
      <c r="Z3093" s="95"/>
      <c r="AA3093" s="95"/>
      <c r="AB3093" s="95"/>
      <c r="AC3093" s="95"/>
      <c r="AD3093" s="95"/>
      <c r="AE3093" s="95"/>
      <c r="AF3093" s="95"/>
      <c r="AG3093" s="95"/>
      <c r="AH3093" s="316"/>
    </row>
    <row r="3094" spans="4:34">
      <c r="D3094" s="95"/>
      <c r="E3094" s="198"/>
      <c r="F3094" s="95"/>
      <c r="G3094" s="95"/>
      <c r="H3094" s="95"/>
      <c r="I3094" s="95"/>
      <c r="J3094" s="95"/>
      <c r="K3094" s="95"/>
      <c r="L3094" s="95"/>
      <c r="M3094" s="95"/>
      <c r="N3094" s="95"/>
      <c r="O3094" s="95"/>
      <c r="P3094" s="95"/>
      <c r="Q3094" s="95"/>
      <c r="R3094" s="95"/>
      <c r="S3094" s="95"/>
      <c r="T3094" s="95"/>
      <c r="U3094" s="95"/>
      <c r="V3094" s="95"/>
      <c r="W3094" s="95"/>
      <c r="X3094" s="95"/>
      <c r="Y3094" s="95"/>
      <c r="Z3094" s="95"/>
      <c r="AA3094" s="95"/>
      <c r="AB3094" s="95"/>
      <c r="AC3094" s="95"/>
      <c r="AD3094" s="95"/>
      <c r="AE3094" s="95"/>
      <c r="AF3094" s="95"/>
      <c r="AG3094" s="95"/>
      <c r="AH3094" s="316"/>
    </row>
    <row r="3095" spans="4:34">
      <c r="D3095" s="95"/>
      <c r="E3095" s="198"/>
      <c r="F3095" s="95"/>
      <c r="G3095" s="95"/>
      <c r="H3095" s="95"/>
      <c r="I3095" s="95"/>
      <c r="J3095" s="95"/>
      <c r="K3095" s="95"/>
      <c r="L3095" s="95"/>
      <c r="M3095" s="95"/>
      <c r="N3095" s="95"/>
      <c r="O3095" s="95"/>
      <c r="P3095" s="95"/>
      <c r="Q3095" s="95"/>
      <c r="R3095" s="95"/>
      <c r="S3095" s="95"/>
      <c r="T3095" s="95"/>
      <c r="U3095" s="95"/>
      <c r="V3095" s="95"/>
      <c r="W3095" s="95"/>
      <c r="X3095" s="95"/>
      <c r="Y3095" s="95"/>
      <c r="Z3095" s="95"/>
      <c r="AA3095" s="95"/>
      <c r="AB3095" s="95"/>
      <c r="AC3095" s="95"/>
      <c r="AD3095" s="95"/>
      <c r="AE3095" s="95"/>
      <c r="AF3095" s="95"/>
      <c r="AG3095" s="95"/>
      <c r="AH3095" s="316"/>
    </row>
    <row r="3096" spans="4:34">
      <c r="D3096" s="95"/>
      <c r="E3096" s="198"/>
      <c r="F3096" s="95"/>
      <c r="G3096" s="95"/>
      <c r="H3096" s="95"/>
      <c r="I3096" s="95"/>
      <c r="J3096" s="95"/>
      <c r="K3096" s="95"/>
      <c r="L3096" s="95"/>
      <c r="M3096" s="95"/>
      <c r="N3096" s="95"/>
      <c r="O3096" s="95"/>
      <c r="P3096" s="95"/>
      <c r="Q3096" s="95"/>
      <c r="R3096" s="95"/>
      <c r="S3096" s="95"/>
      <c r="T3096" s="95"/>
      <c r="U3096" s="95"/>
      <c r="V3096" s="95"/>
      <c r="W3096" s="95"/>
      <c r="X3096" s="95"/>
      <c r="Y3096" s="95"/>
      <c r="Z3096" s="95"/>
      <c r="AA3096" s="95"/>
      <c r="AB3096" s="95"/>
      <c r="AC3096" s="95"/>
      <c r="AD3096" s="95"/>
      <c r="AE3096" s="95"/>
      <c r="AF3096" s="95"/>
      <c r="AG3096" s="95"/>
      <c r="AH3096" s="316"/>
    </row>
    <row r="3097" spans="4:34">
      <c r="D3097" s="95"/>
      <c r="E3097" s="198"/>
      <c r="F3097" s="95"/>
      <c r="G3097" s="95"/>
      <c r="H3097" s="95"/>
      <c r="I3097" s="95"/>
      <c r="J3097" s="95"/>
      <c r="K3097" s="95"/>
      <c r="L3097" s="95"/>
      <c r="M3097" s="95"/>
      <c r="N3097" s="95"/>
      <c r="O3097" s="95"/>
      <c r="P3097" s="95"/>
      <c r="Q3097" s="95"/>
      <c r="R3097" s="95"/>
      <c r="S3097" s="95"/>
      <c r="T3097" s="95"/>
      <c r="U3097" s="95"/>
      <c r="V3097" s="95"/>
      <c r="W3097" s="95"/>
      <c r="X3097" s="95"/>
      <c r="Y3097" s="95"/>
      <c r="Z3097" s="95"/>
      <c r="AA3097" s="95"/>
      <c r="AB3097" s="95"/>
      <c r="AC3097" s="95"/>
      <c r="AD3097" s="95"/>
      <c r="AE3097" s="95"/>
      <c r="AF3097" s="95"/>
      <c r="AG3097" s="95"/>
      <c r="AH3097" s="316"/>
    </row>
    <row r="3098" spans="4:34">
      <c r="D3098" s="95"/>
      <c r="E3098" s="198"/>
      <c r="F3098" s="95"/>
      <c r="G3098" s="95"/>
      <c r="H3098" s="95"/>
      <c r="I3098" s="95"/>
      <c r="J3098" s="95"/>
      <c r="K3098" s="95"/>
      <c r="L3098" s="95"/>
      <c r="M3098" s="95"/>
      <c r="N3098" s="95"/>
      <c r="O3098" s="95"/>
      <c r="P3098" s="95"/>
      <c r="Q3098" s="95"/>
      <c r="R3098" s="95"/>
      <c r="S3098" s="95"/>
      <c r="T3098" s="95"/>
      <c r="U3098" s="95"/>
      <c r="V3098" s="95"/>
      <c r="W3098" s="95"/>
      <c r="X3098" s="95"/>
      <c r="Y3098" s="95"/>
      <c r="Z3098" s="95"/>
      <c r="AA3098" s="95"/>
      <c r="AB3098" s="95"/>
      <c r="AC3098" s="95"/>
      <c r="AD3098" s="95"/>
      <c r="AE3098" s="95"/>
      <c r="AF3098" s="95"/>
      <c r="AG3098" s="95"/>
      <c r="AH3098" s="316"/>
    </row>
    <row r="3099" spans="4:34">
      <c r="D3099" s="95"/>
      <c r="E3099" s="198"/>
      <c r="F3099" s="95"/>
      <c r="G3099" s="95"/>
      <c r="H3099" s="95"/>
      <c r="I3099" s="95"/>
      <c r="J3099" s="95"/>
      <c r="K3099" s="95"/>
      <c r="L3099" s="95"/>
      <c r="M3099" s="95"/>
      <c r="N3099" s="95"/>
      <c r="O3099" s="95"/>
      <c r="P3099" s="95"/>
      <c r="Q3099" s="95"/>
      <c r="R3099" s="95"/>
      <c r="S3099" s="95"/>
      <c r="T3099" s="95"/>
      <c r="U3099" s="95"/>
      <c r="V3099" s="95"/>
      <c r="W3099" s="95"/>
      <c r="X3099" s="95"/>
      <c r="Y3099" s="95"/>
      <c r="Z3099" s="95"/>
      <c r="AA3099" s="95"/>
      <c r="AB3099" s="95"/>
      <c r="AC3099" s="95"/>
      <c r="AD3099" s="95"/>
      <c r="AE3099" s="95"/>
      <c r="AF3099" s="95"/>
      <c r="AG3099" s="95"/>
      <c r="AH3099" s="316"/>
    </row>
    <row r="3100" spans="4:34">
      <c r="D3100" s="95"/>
      <c r="E3100" s="198"/>
      <c r="F3100" s="95"/>
      <c r="G3100" s="95"/>
      <c r="H3100" s="95"/>
      <c r="I3100" s="95"/>
      <c r="J3100" s="95"/>
      <c r="K3100" s="95"/>
      <c r="L3100" s="95"/>
      <c r="M3100" s="95"/>
      <c r="N3100" s="95"/>
      <c r="O3100" s="95"/>
      <c r="P3100" s="95"/>
      <c r="Q3100" s="95"/>
      <c r="R3100" s="95"/>
      <c r="S3100" s="95"/>
      <c r="T3100" s="95"/>
      <c r="U3100" s="95"/>
      <c r="V3100" s="95"/>
      <c r="W3100" s="95"/>
      <c r="X3100" s="95"/>
      <c r="Y3100" s="95"/>
      <c r="Z3100" s="95"/>
      <c r="AA3100" s="95"/>
      <c r="AB3100" s="95"/>
      <c r="AC3100" s="95"/>
      <c r="AD3100" s="95"/>
      <c r="AE3100" s="95"/>
      <c r="AF3100" s="95"/>
      <c r="AG3100" s="95"/>
      <c r="AH3100" s="316"/>
    </row>
    <row r="3101" spans="4:34">
      <c r="D3101" s="95"/>
      <c r="E3101" s="198"/>
      <c r="F3101" s="95"/>
      <c r="G3101" s="95"/>
      <c r="H3101" s="95"/>
      <c r="I3101" s="95"/>
      <c r="J3101" s="95"/>
      <c r="K3101" s="95"/>
      <c r="L3101" s="95"/>
      <c r="M3101" s="95"/>
      <c r="N3101" s="95"/>
      <c r="O3101" s="95"/>
      <c r="P3101" s="95"/>
      <c r="Q3101" s="95"/>
      <c r="R3101" s="95"/>
      <c r="S3101" s="95"/>
      <c r="T3101" s="95"/>
      <c r="U3101" s="95"/>
      <c r="V3101" s="95"/>
      <c r="W3101" s="95"/>
      <c r="X3101" s="95"/>
      <c r="Y3101" s="95"/>
      <c r="Z3101" s="95"/>
      <c r="AA3101" s="95"/>
      <c r="AB3101" s="95"/>
      <c r="AC3101" s="95"/>
      <c r="AD3101" s="95"/>
      <c r="AE3101" s="95"/>
      <c r="AF3101" s="95"/>
      <c r="AG3101" s="95"/>
      <c r="AH3101" s="316"/>
    </row>
    <row r="3102" spans="4:34">
      <c r="D3102" s="95"/>
      <c r="E3102" s="198"/>
      <c r="F3102" s="95"/>
      <c r="G3102" s="95"/>
      <c r="H3102" s="95"/>
      <c r="I3102" s="95"/>
      <c r="J3102" s="95"/>
      <c r="K3102" s="95"/>
      <c r="L3102" s="95"/>
      <c r="M3102" s="95"/>
      <c r="N3102" s="95"/>
      <c r="O3102" s="95"/>
      <c r="P3102" s="95"/>
      <c r="Q3102" s="95"/>
      <c r="R3102" s="95"/>
      <c r="S3102" s="95"/>
      <c r="T3102" s="95"/>
      <c r="U3102" s="95"/>
      <c r="V3102" s="95"/>
      <c r="W3102" s="95"/>
      <c r="X3102" s="95"/>
      <c r="Y3102" s="95"/>
      <c r="Z3102" s="95"/>
      <c r="AA3102" s="95"/>
      <c r="AB3102" s="95"/>
      <c r="AC3102" s="95"/>
      <c r="AD3102" s="95"/>
      <c r="AE3102" s="95"/>
      <c r="AF3102" s="95"/>
      <c r="AG3102" s="95"/>
      <c r="AH3102" s="316"/>
    </row>
    <row r="3103" spans="4:34">
      <c r="D3103" s="95"/>
      <c r="E3103" s="198"/>
      <c r="F3103" s="95"/>
      <c r="G3103" s="95"/>
      <c r="H3103" s="95"/>
      <c r="I3103" s="95"/>
      <c r="J3103" s="95"/>
      <c r="K3103" s="95"/>
      <c r="L3103" s="95"/>
      <c r="M3103" s="95"/>
      <c r="N3103" s="95"/>
      <c r="O3103" s="95"/>
      <c r="P3103" s="95"/>
      <c r="Q3103" s="95"/>
      <c r="R3103" s="95"/>
      <c r="S3103" s="95"/>
      <c r="T3103" s="95"/>
      <c r="U3103" s="95"/>
      <c r="V3103" s="95"/>
      <c r="W3103" s="95"/>
      <c r="X3103" s="95"/>
      <c r="Y3103" s="95"/>
      <c r="Z3103" s="95"/>
      <c r="AA3103" s="95"/>
      <c r="AB3103" s="95"/>
      <c r="AC3103" s="95"/>
      <c r="AD3103" s="95"/>
      <c r="AE3103" s="95"/>
      <c r="AF3103" s="95"/>
      <c r="AG3103" s="95"/>
      <c r="AH3103" s="316"/>
    </row>
    <row r="3104" spans="4:34">
      <c r="D3104" s="95"/>
      <c r="E3104" s="198"/>
      <c r="F3104" s="95"/>
      <c r="G3104" s="95"/>
      <c r="H3104" s="95"/>
      <c r="I3104" s="95"/>
      <c r="J3104" s="95"/>
      <c r="K3104" s="95"/>
      <c r="L3104" s="95"/>
      <c r="M3104" s="95"/>
      <c r="N3104" s="95"/>
      <c r="O3104" s="95"/>
      <c r="P3104" s="95"/>
      <c r="Q3104" s="95"/>
      <c r="R3104" s="95"/>
      <c r="S3104" s="95"/>
      <c r="T3104" s="95"/>
      <c r="U3104" s="95"/>
      <c r="V3104" s="95"/>
      <c r="W3104" s="95"/>
      <c r="X3104" s="95"/>
      <c r="Y3104" s="95"/>
      <c r="Z3104" s="95"/>
      <c r="AA3104" s="95"/>
      <c r="AB3104" s="95"/>
      <c r="AC3104" s="95"/>
      <c r="AD3104" s="95"/>
      <c r="AE3104" s="95"/>
      <c r="AF3104" s="95"/>
      <c r="AG3104" s="95"/>
      <c r="AH3104" s="316"/>
    </row>
    <row r="3105" spans="4:34">
      <c r="D3105" s="95"/>
      <c r="E3105" s="198"/>
      <c r="F3105" s="95"/>
      <c r="G3105" s="95"/>
      <c r="H3105" s="95"/>
      <c r="I3105" s="95"/>
      <c r="J3105" s="95"/>
      <c r="K3105" s="95"/>
      <c r="L3105" s="95"/>
      <c r="M3105" s="95"/>
      <c r="N3105" s="95"/>
      <c r="O3105" s="95"/>
      <c r="P3105" s="95"/>
      <c r="Q3105" s="95"/>
      <c r="R3105" s="95"/>
      <c r="S3105" s="95"/>
      <c r="T3105" s="95"/>
      <c r="U3105" s="95"/>
      <c r="V3105" s="95"/>
      <c r="W3105" s="95"/>
      <c r="X3105" s="95"/>
      <c r="Y3105" s="95"/>
      <c r="Z3105" s="95"/>
      <c r="AA3105" s="95"/>
      <c r="AB3105" s="95"/>
      <c r="AC3105" s="95"/>
      <c r="AD3105" s="95"/>
      <c r="AE3105" s="95"/>
      <c r="AF3105" s="95"/>
      <c r="AG3105" s="95"/>
      <c r="AH3105" s="316"/>
    </row>
    <row r="3106" spans="4:34">
      <c r="D3106" s="95"/>
      <c r="E3106" s="198"/>
      <c r="F3106" s="95"/>
      <c r="G3106" s="95"/>
      <c r="H3106" s="95"/>
      <c r="I3106" s="95"/>
      <c r="J3106" s="95"/>
      <c r="K3106" s="95"/>
      <c r="L3106" s="95"/>
      <c r="M3106" s="95"/>
      <c r="N3106" s="95"/>
      <c r="O3106" s="95"/>
      <c r="P3106" s="95"/>
      <c r="Q3106" s="95"/>
      <c r="R3106" s="95"/>
      <c r="S3106" s="95"/>
      <c r="T3106" s="95"/>
      <c r="U3106" s="95"/>
      <c r="V3106" s="95"/>
      <c r="W3106" s="95"/>
      <c r="X3106" s="95"/>
      <c r="Y3106" s="95"/>
      <c r="Z3106" s="95"/>
      <c r="AA3106" s="95"/>
      <c r="AB3106" s="95"/>
      <c r="AC3106" s="95"/>
      <c r="AD3106" s="95"/>
      <c r="AE3106" s="95"/>
      <c r="AF3106" s="95"/>
      <c r="AG3106" s="95"/>
      <c r="AH3106" s="316"/>
    </row>
    <row r="3107" spans="4:34">
      <c r="D3107" s="95"/>
      <c r="E3107" s="198"/>
      <c r="F3107" s="95"/>
      <c r="G3107" s="95"/>
      <c r="H3107" s="95"/>
      <c r="I3107" s="95"/>
      <c r="J3107" s="95"/>
      <c r="K3107" s="95"/>
      <c r="L3107" s="95"/>
      <c r="M3107" s="95"/>
      <c r="N3107" s="95"/>
      <c r="O3107" s="95"/>
      <c r="P3107" s="95"/>
      <c r="Q3107" s="95"/>
      <c r="R3107" s="95"/>
      <c r="S3107" s="95"/>
      <c r="T3107" s="95"/>
      <c r="U3107" s="95"/>
      <c r="V3107" s="95"/>
      <c r="W3107" s="95"/>
      <c r="X3107" s="95"/>
      <c r="Y3107" s="95"/>
      <c r="Z3107" s="95"/>
      <c r="AA3107" s="95"/>
      <c r="AB3107" s="95"/>
      <c r="AC3107" s="95"/>
      <c r="AD3107" s="95"/>
      <c r="AE3107" s="95"/>
      <c r="AF3107" s="95"/>
      <c r="AG3107" s="95"/>
      <c r="AH3107" s="316"/>
    </row>
    <row r="3108" spans="4:34">
      <c r="D3108" s="95"/>
      <c r="E3108" s="198"/>
      <c r="F3108" s="95"/>
      <c r="G3108" s="95"/>
      <c r="H3108" s="95"/>
      <c r="I3108" s="95"/>
      <c r="J3108" s="95"/>
      <c r="K3108" s="95"/>
      <c r="L3108" s="95"/>
      <c r="M3108" s="95"/>
      <c r="N3108" s="95"/>
      <c r="O3108" s="95"/>
      <c r="P3108" s="95"/>
      <c r="Q3108" s="95"/>
      <c r="R3108" s="95"/>
      <c r="S3108" s="95"/>
      <c r="T3108" s="95"/>
      <c r="U3108" s="95"/>
      <c r="V3108" s="95"/>
      <c r="W3108" s="95"/>
      <c r="X3108" s="95"/>
      <c r="Y3108" s="95"/>
      <c r="Z3108" s="95"/>
      <c r="AA3108" s="95"/>
      <c r="AB3108" s="95"/>
      <c r="AC3108" s="95"/>
      <c r="AD3108" s="95"/>
      <c r="AE3108" s="95"/>
      <c r="AF3108" s="95"/>
      <c r="AG3108" s="95"/>
      <c r="AH3108" s="316"/>
    </row>
    <row r="3109" spans="4:34">
      <c r="D3109" s="95"/>
      <c r="E3109" s="198"/>
      <c r="F3109" s="95"/>
      <c r="G3109" s="95"/>
      <c r="H3109" s="95"/>
      <c r="I3109" s="95"/>
      <c r="J3109" s="95"/>
      <c r="K3109" s="95"/>
      <c r="L3109" s="95"/>
      <c r="M3109" s="95"/>
      <c r="N3109" s="95"/>
      <c r="O3109" s="95"/>
      <c r="P3109" s="95"/>
      <c r="Q3109" s="95"/>
      <c r="R3109" s="95"/>
      <c r="S3109" s="95"/>
      <c r="T3109" s="95"/>
      <c r="U3109" s="95"/>
      <c r="V3109" s="95"/>
      <c r="W3109" s="95"/>
      <c r="X3109" s="95"/>
      <c r="Y3109" s="95"/>
      <c r="Z3109" s="95"/>
      <c r="AA3109" s="95"/>
      <c r="AB3109" s="95"/>
      <c r="AC3109" s="95"/>
      <c r="AD3109" s="95"/>
      <c r="AE3109" s="95"/>
      <c r="AF3109" s="95"/>
      <c r="AG3109" s="95"/>
      <c r="AH3109" s="316"/>
    </row>
    <row r="3110" spans="4:34">
      <c r="D3110" s="95"/>
      <c r="E3110" s="198"/>
      <c r="F3110" s="95"/>
      <c r="G3110" s="95"/>
      <c r="H3110" s="95"/>
      <c r="I3110" s="95"/>
      <c r="J3110" s="95"/>
      <c r="K3110" s="95"/>
      <c r="L3110" s="95"/>
      <c r="M3110" s="95"/>
      <c r="N3110" s="95"/>
      <c r="O3110" s="95"/>
      <c r="P3110" s="95"/>
      <c r="Q3110" s="95"/>
      <c r="R3110" s="95"/>
      <c r="S3110" s="95"/>
      <c r="T3110" s="95"/>
      <c r="U3110" s="95"/>
      <c r="V3110" s="95"/>
      <c r="W3110" s="95"/>
      <c r="X3110" s="95"/>
      <c r="Y3110" s="95"/>
      <c r="Z3110" s="95"/>
      <c r="AA3110" s="95"/>
      <c r="AB3110" s="95"/>
      <c r="AC3110" s="95"/>
      <c r="AD3110" s="95"/>
      <c r="AE3110" s="95"/>
      <c r="AF3110" s="95"/>
      <c r="AG3110" s="95"/>
      <c r="AH3110" s="316"/>
    </row>
    <row r="3111" spans="4:34">
      <c r="D3111" s="95"/>
      <c r="E3111" s="198"/>
      <c r="F3111" s="95"/>
      <c r="G3111" s="95"/>
      <c r="H3111" s="95"/>
      <c r="I3111" s="95"/>
      <c r="J3111" s="95"/>
      <c r="K3111" s="95"/>
      <c r="L3111" s="95"/>
      <c r="M3111" s="95"/>
      <c r="N3111" s="95"/>
      <c r="O3111" s="95"/>
      <c r="P3111" s="95"/>
      <c r="Q3111" s="95"/>
      <c r="R3111" s="95"/>
      <c r="S3111" s="95"/>
      <c r="T3111" s="95"/>
      <c r="U3111" s="95"/>
      <c r="V3111" s="95"/>
      <c r="W3111" s="95"/>
      <c r="X3111" s="95"/>
      <c r="Y3111" s="95"/>
      <c r="Z3111" s="95"/>
      <c r="AA3111" s="95"/>
      <c r="AB3111" s="95"/>
      <c r="AC3111" s="95"/>
      <c r="AD3111" s="95"/>
      <c r="AE3111" s="95"/>
      <c r="AF3111" s="95"/>
      <c r="AG3111" s="95"/>
      <c r="AH3111" s="316"/>
    </row>
    <row r="3112" spans="4:34">
      <c r="D3112" s="95"/>
      <c r="E3112" s="198"/>
      <c r="F3112" s="95"/>
      <c r="G3112" s="95"/>
      <c r="H3112" s="95"/>
      <c r="I3112" s="95"/>
      <c r="J3112" s="95"/>
      <c r="K3112" s="95"/>
      <c r="L3112" s="95"/>
      <c r="M3112" s="95"/>
      <c r="N3112" s="95"/>
      <c r="O3112" s="95"/>
      <c r="P3112" s="95"/>
      <c r="Q3112" s="95"/>
      <c r="R3112" s="95"/>
      <c r="S3112" s="95"/>
      <c r="T3112" s="95"/>
      <c r="U3112" s="95"/>
      <c r="V3112" s="95"/>
      <c r="W3112" s="95"/>
      <c r="X3112" s="95"/>
      <c r="Y3112" s="95"/>
      <c r="Z3112" s="95"/>
      <c r="AA3112" s="95"/>
      <c r="AB3112" s="95"/>
      <c r="AC3112" s="95"/>
      <c r="AD3112" s="95"/>
      <c r="AE3112" s="95"/>
      <c r="AF3112" s="95"/>
      <c r="AG3112" s="95"/>
      <c r="AH3112" s="316"/>
    </row>
    <row r="3113" spans="4:34">
      <c r="D3113" s="95"/>
      <c r="E3113" s="198"/>
      <c r="F3113" s="95"/>
      <c r="G3113" s="95"/>
      <c r="H3113" s="95"/>
      <c r="I3113" s="95"/>
      <c r="J3113" s="95"/>
      <c r="K3113" s="95"/>
      <c r="L3113" s="95"/>
      <c r="M3113" s="95"/>
      <c r="N3113" s="95"/>
      <c r="O3113" s="95"/>
      <c r="P3113" s="95"/>
      <c r="Q3113" s="95"/>
      <c r="R3113" s="95"/>
      <c r="S3113" s="95"/>
      <c r="T3113" s="95"/>
      <c r="U3113" s="95"/>
      <c r="V3113" s="95"/>
      <c r="W3113" s="95"/>
      <c r="X3113" s="95"/>
      <c r="Y3113" s="95"/>
      <c r="Z3113" s="95"/>
      <c r="AA3113" s="95"/>
      <c r="AB3113" s="95"/>
      <c r="AC3113" s="95"/>
      <c r="AD3113" s="95"/>
      <c r="AE3113" s="95"/>
      <c r="AF3113" s="95"/>
      <c r="AG3113" s="95"/>
      <c r="AH3113" s="316"/>
    </row>
    <row r="3114" spans="4:34">
      <c r="D3114" s="95"/>
      <c r="E3114" s="198"/>
      <c r="F3114" s="95"/>
      <c r="G3114" s="95"/>
      <c r="H3114" s="95"/>
      <c r="I3114" s="95"/>
      <c r="J3114" s="95"/>
      <c r="K3114" s="95"/>
      <c r="L3114" s="95"/>
      <c r="M3114" s="95"/>
      <c r="N3114" s="95"/>
      <c r="O3114" s="95"/>
      <c r="P3114" s="95"/>
      <c r="Q3114" s="95"/>
      <c r="R3114" s="95"/>
      <c r="S3114" s="95"/>
      <c r="T3114" s="95"/>
      <c r="U3114" s="95"/>
      <c r="V3114" s="95"/>
      <c r="W3114" s="95"/>
      <c r="X3114" s="95"/>
      <c r="Y3114" s="95"/>
      <c r="Z3114" s="95"/>
      <c r="AA3114" s="95"/>
      <c r="AB3114" s="95"/>
      <c r="AC3114" s="95"/>
      <c r="AD3114" s="95"/>
      <c r="AE3114" s="95"/>
      <c r="AF3114" s="95"/>
      <c r="AG3114" s="95"/>
      <c r="AH3114" s="316"/>
    </row>
    <row r="3115" spans="4:34">
      <c r="D3115" s="95"/>
      <c r="E3115" s="198"/>
      <c r="F3115" s="95"/>
      <c r="G3115" s="95"/>
      <c r="H3115" s="95"/>
      <c r="I3115" s="95"/>
      <c r="J3115" s="95"/>
      <c r="K3115" s="95"/>
      <c r="L3115" s="95"/>
      <c r="M3115" s="95"/>
      <c r="N3115" s="95"/>
      <c r="O3115" s="95"/>
      <c r="P3115" s="95"/>
      <c r="Q3115" s="95"/>
      <c r="R3115" s="95"/>
      <c r="S3115" s="95"/>
      <c r="T3115" s="95"/>
      <c r="U3115" s="95"/>
      <c r="V3115" s="95"/>
      <c r="W3115" s="95"/>
      <c r="X3115" s="95"/>
      <c r="Y3115" s="95"/>
      <c r="Z3115" s="95"/>
      <c r="AA3115" s="95"/>
      <c r="AB3115" s="95"/>
      <c r="AC3115" s="95"/>
      <c r="AD3115" s="95"/>
      <c r="AE3115" s="95"/>
      <c r="AF3115" s="95"/>
      <c r="AG3115" s="95"/>
      <c r="AH3115" s="316"/>
    </row>
    <row r="3116" spans="4:34">
      <c r="D3116" s="95"/>
      <c r="E3116" s="198"/>
      <c r="F3116" s="95"/>
      <c r="G3116" s="95"/>
      <c r="H3116" s="95"/>
      <c r="I3116" s="95"/>
      <c r="J3116" s="95"/>
      <c r="K3116" s="95"/>
      <c r="L3116" s="95"/>
      <c r="M3116" s="95"/>
      <c r="N3116" s="95"/>
      <c r="O3116" s="95"/>
      <c r="P3116" s="95"/>
      <c r="Q3116" s="95"/>
      <c r="R3116" s="95"/>
      <c r="S3116" s="95"/>
      <c r="T3116" s="95"/>
      <c r="U3116" s="95"/>
      <c r="V3116" s="95"/>
      <c r="W3116" s="95"/>
      <c r="X3116" s="95"/>
      <c r="Y3116" s="95"/>
      <c r="Z3116" s="95"/>
      <c r="AA3116" s="95"/>
      <c r="AB3116" s="95"/>
      <c r="AC3116" s="95"/>
      <c r="AD3116" s="95"/>
      <c r="AE3116" s="95"/>
      <c r="AF3116" s="95"/>
      <c r="AG3116" s="95"/>
      <c r="AH3116" s="316"/>
    </row>
    <row r="3117" spans="4:34">
      <c r="D3117" s="95"/>
      <c r="E3117" s="198"/>
      <c r="F3117" s="95"/>
      <c r="G3117" s="95"/>
      <c r="H3117" s="95"/>
      <c r="I3117" s="95"/>
      <c r="J3117" s="95"/>
      <c r="K3117" s="95"/>
      <c r="L3117" s="95"/>
      <c r="M3117" s="95"/>
      <c r="N3117" s="95"/>
      <c r="O3117" s="95"/>
      <c r="P3117" s="95"/>
      <c r="Q3117" s="95"/>
      <c r="R3117" s="95"/>
      <c r="S3117" s="95"/>
      <c r="T3117" s="95"/>
      <c r="U3117" s="95"/>
      <c r="V3117" s="95"/>
      <c r="W3117" s="95"/>
      <c r="X3117" s="95"/>
      <c r="Y3117" s="95"/>
      <c r="Z3117" s="95"/>
      <c r="AA3117" s="95"/>
      <c r="AB3117" s="95"/>
      <c r="AC3117" s="95"/>
      <c r="AD3117" s="95"/>
      <c r="AE3117" s="95"/>
      <c r="AF3117" s="95"/>
      <c r="AG3117" s="95"/>
      <c r="AH3117" s="316"/>
    </row>
    <row r="3118" spans="4:34">
      <c r="D3118" s="95"/>
      <c r="E3118" s="198"/>
      <c r="F3118" s="95"/>
      <c r="G3118" s="95"/>
      <c r="H3118" s="95"/>
      <c r="I3118" s="95"/>
      <c r="J3118" s="95"/>
      <c r="K3118" s="95"/>
      <c r="L3118" s="95"/>
      <c r="M3118" s="95"/>
      <c r="N3118" s="95"/>
      <c r="O3118" s="95"/>
      <c r="P3118" s="95"/>
      <c r="Q3118" s="95"/>
      <c r="R3118" s="95"/>
      <c r="S3118" s="95"/>
      <c r="T3118" s="95"/>
      <c r="U3118" s="95"/>
      <c r="V3118" s="95"/>
      <c r="W3118" s="95"/>
      <c r="X3118" s="95"/>
      <c r="Y3118" s="95"/>
      <c r="Z3118" s="95"/>
      <c r="AA3118" s="95"/>
      <c r="AB3118" s="95"/>
      <c r="AC3118" s="95"/>
      <c r="AD3118" s="95"/>
      <c r="AE3118" s="95"/>
      <c r="AF3118" s="95"/>
      <c r="AG3118" s="95"/>
      <c r="AH3118" s="316"/>
    </row>
    <row r="3119" spans="4:34">
      <c r="D3119" s="95"/>
      <c r="E3119" s="198"/>
      <c r="F3119" s="95"/>
      <c r="G3119" s="95"/>
      <c r="H3119" s="95"/>
      <c r="I3119" s="95"/>
      <c r="J3119" s="95"/>
      <c r="K3119" s="95"/>
      <c r="L3119" s="95"/>
      <c r="M3119" s="95"/>
      <c r="N3119" s="95"/>
      <c r="O3119" s="95"/>
      <c r="P3119" s="95"/>
      <c r="Q3119" s="95"/>
      <c r="R3119" s="95"/>
      <c r="S3119" s="95"/>
      <c r="T3119" s="95"/>
      <c r="U3119" s="95"/>
      <c r="V3119" s="95"/>
      <c r="W3119" s="95"/>
      <c r="X3119" s="95"/>
      <c r="Y3119" s="95"/>
      <c r="Z3119" s="95"/>
      <c r="AA3119" s="95"/>
      <c r="AB3119" s="95"/>
      <c r="AC3119" s="95"/>
      <c r="AD3119" s="95"/>
      <c r="AE3119" s="95"/>
      <c r="AF3119" s="95"/>
      <c r="AG3119" s="95"/>
      <c r="AH3119" s="316"/>
    </row>
    <row r="3120" spans="4:34">
      <c r="D3120" s="95"/>
      <c r="E3120" s="198"/>
      <c r="F3120" s="95"/>
      <c r="G3120" s="95"/>
      <c r="H3120" s="95"/>
      <c r="I3120" s="95"/>
      <c r="J3120" s="95"/>
      <c r="K3120" s="95"/>
      <c r="L3120" s="95"/>
      <c r="M3120" s="95"/>
      <c r="N3120" s="95"/>
      <c r="O3120" s="95"/>
      <c r="P3120" s="95"/>
      <c r="Q3120" s="95"/>
      <c r="R3120" s="95"/>
      <c r="S3120" s="95"/>
      <c r="T3120" s="95"/>
      <c r="U3120" s="95"/>
      <c r="V3120" s="95"/>
      <c r="W3120" s="95"/>
      <c r="X3120" s="95"/>
      <c r="Y3120" s="95"/>
      <c r="Z3120" s="95"/>
      <c r="AA3120" s="95"/>
      <c r="AB3120" s="95"/>
      <c r="AC3120" s="95"/>
      <c r="AD3120" s="95"/>
      <c r="AE3120" s="95"/>
      <c r="AF3120" s="95"/>
      <c r="AG3120" s="95"/>
      <c r="AH3120" s="316"/>
    </row>
    <row r="3121" spans="4:34">
      <c r="D3121" s="95"/>
      <c r="E3121" s="198"/>
      <c r="F3121" s="95"/>
      <c r="G3121" s="95"/>
      <c r="H3121" s="95"/>
      <c r="I3121" s="95"/>
      <c r="J3121" s="95"/>
      <c r="K3121" s="95"/>
      <c r="L3121" s="95"/>
      <c r="M3121" s="95"/>
      <c r="N3121" s="95"/>
      <c r="O3121" s="95"/>
      <c r="P3121" s="95"/>
      <c r="Q3121" s="95"/>
      <c r="R3121" s="95"/>
      <c r="S3121" s="95"/>
      <c r="T3121" s="95"/>
      <c r="U3121" s="95"/>
      <c r="V3121" s="95"/>
      <c r="W3121" s="95"/>
      <c r="X3121" s="95"/>
      <c r="Y3121" s="95"/>
      <c r="Z3121" s="95"/>
      <c r="AA3121" s="95"/>
      <c r="AB3121" s="95"/>
      <c r="AC3121" s="95"/>
      <c r="AD3121" s="95"/>
      <c r="AE3121" s="95"/>
      <c r="AF3121" s="95"/>
      <c r="AG3121" s="95"/>
      <c r="AH3121" s="316"/>
    </row>
    <row r="3122" spans="4:34">
      <c r="D3122" s="95"/>
      <c r="E3122" s="198"/>
      <c r="F3122" s="95"/>
      <c r="G3122" s="95"/>
      <c r="H3122" s="95"/>
      <c r="I3122" s="95"/>
      <c r="J3122" s="95"/>
      <c r="K3122" s="95"/>
      <c r="L3122" s="95"/>
      <c r="M3122" s="95"/>
      <c r="N3122" s="95"/>
      <c r="O3122" s="95"/>
      <c r="P3122" s="95"/>
      <c r="Q3122" s="95"/>
      <c r="R3122" s="95"/>
      <c r="S3122" s="95"/>
      <c r="T3122" s="95"/>
      <c r="U3122" s="95"/>
      <c r="V3122" s="95"/>
      <c r="W3122" s="95"/>
      <c r="X3122" s="95"/>
      <c r="Y3122" s="95"/>
      <c r="Z3122" s="95"/>
      <c r="AA3122" s="95"/>
      <c r="AB3122" s="95"/>
      <c r="AC3122" s="95"/>
      <c r="AD3122" s="95"/>
      <c r="AE3122" s="95"/>
      <c r="AF3122" s="95"/>
      <c r="AG3122" s="95"/>
      <c r="AH3122" s="316"/>
    </row>
    <row r="3123" spans="4:34">
      <c r="D3123" s="95"/>
      <c r="E3123" s="198"/>
      <c r="F3123" s="95"/>
      <c r="G3123" s="95"/>
      <c r="H3123" s="95"/>
      <c r="I3123" s="95"/>
      <c r="J3123" s="95"/>
      <c r="K3123" s="95"/>
      <c r="L3123" s="95"/>
      <c r="M3123" s="95"/>
      <c r="N3123" s="95"/>
      <c r="O3123" s="95"/>
      <c r="P3123" s="95"/>
      <c r="Q3123" s="95"/>
      <c r="R3123" s="95"/>
      <c r="S3123" s="95"/>
      <c r="T3123" s="95"/>
      <c r="U3123" s="95"/>
      <c r="V3123" s="95"/>
      <c r="W3123" s="95"/>
      <c r="X3123" s="95"/>
      <c r="Y3123" s="95"/>
      <c r="Z3123" s="95"/>
      <c r="AA3123" s="95"/>
      <c r="AB3123" s="95"/>
      <c r="AC3123" s="95"/>
      <c r="AD3123" s="95"/>
      <c r="AE3123" s="95"/>
      <c r="AF3123" s="95"/>
      <c r="AG3123" s="95"/>
      <c r="AH3123" s="316"/>
    </row>
    <row r="3124" spans="4:34">
      <c r="D3124" s="95"/>
      <c r="E3124" s="198"/>
      <c r="F3124" s="95"/>
      <c r="G3124" s="95"/>
      <c r="H3124" s="95"/>
      <c r="I3124" s="95"/>
      <c r="J3124" s="95"/>
      <c r="K3124" s="95"/>
      <c r="L3124" s="95"/>
      <c r="M3124" s="95"/>
      <c r="N3124" s="95"/>
      <c r="O3124" s="95"/>
      <c r="P3124" s="95"/>
      <c r="Q3124" s="95"/>
      <c r="R3124" s="95"/>
      <c r="S3124" s="95"/>
      <c r="T3124" s="95"/>
      <c r="U3124" s="95"/>
      <c r="V3124" s="95"/>
      <c r="W3124" s="95"/>
      <c r="X3124" s="95"/>
      <c r="Y3124" s="95"/>
      <c r="Z3124" s="95"/>
      <c r="AA3124" s="95"/>
      <c r="AB3124" s="95"/>
      <c r="AC3124" s="95"/>
      <c r="AD3124" s="95"/>
      <c r="AE3124" s="95"/>
      <c r="AF3124" s="95"/>
      <c r="AG3124" s="95"/>
      <c r="AH3124" s="316"/>
    </row>
    <row r="3125" spans="4:34">
      <c r="D3125" s="95"/>
      <c r="E3125" s="198"/>
      <c r="F3125" s="95"/>
      <c r="G3125" s="95"/>
      <c r="H3125" s="95"/>
      <c r="I3125" s="95"/>
      <c r="J3125" s="95"/>
      <c r="K3125" s="95"/>
      <c r="L3125" s="95"/>
      <c r="M3125" s="95"/>
      <c r="N3125" s="95"/>
      <c r="O3125" s="95"/>
      <c r="P3125" s="95"/>
      <c r="Q3125" s="95"/>
      <c r="R3125" s="95"/>
      <c r="S3125" s="95"/>
      <c r="T3125" s="95"/>
      <c r="U3125" s="95"/>
      <c r="V3125" s="95"/>
      <c r="W3125" s="95"/>
      <c r="X3125" s="95"/>
      <c r="Y3125" s="95"/>
      <c r="Z3125" s="95"/>
      <c r="AA3125" s="95"/>
      <c r="AB3125" s="95"/>
      <c r="AC3125" s="95"/>
      <c r="AD3125" s="95"/>
      <c r="AE3125" s="95"/>
      <c r="AF3125" s="95"/>
      <c r="AG3125" s="95"/>
      <c r="AH3125" s="316"/>
    </row>
    <row r="3126" spans="4:34">
      <c r="D3126" s="95"/>
      <c r="E3126" s="198"/>
      <c r="F3126" s="95"/>
      <c r="G3126" s="95"/>
      <c r="H3126" s="95"/>
      <c r="I3126" s="95"/>
      <c r="J3126" s="95"/>
      <c r="K3126" s="95"/>
      <c r="L3126" s="95"/>
      <c r="M3126" s="95"/>
      <c r="N3126" s="95"/>
      <c r="O3126" s="95"/>
      <c r="P3126" s="95"/>
      <c r="Q3126" s="95"/>
      <c r="R3126" s="95"/>
      <c r="S3126" s="95"/>
      <c r="T3126" s="95"/>
      <c r="U3126" s="95"/>
      <c r="V3126" s="95"/>
      <c r="W3126" s="95"/>
      <c r="X3126" s="95"/>
      <c r="Y3126" s="95"/>
      <c r="Z3126" s="95"/>
      <c r="AA3126" s="95"/>
      <c r="AB3126" s="95"/>
      <c r="AC3126" s="95"/>
      <c r="AD3126" s="95"/>
      <c r="AE3126" s="95"/>
      <c r="AF3126" s="95"/>
      <c r="AG3126" s="95"/>
      <c r="AH3126" s="316"/>
    </row>
    <row r="3127" spans="4:34">
      <c r="D3127" s="95"/>
      <c r="E3127" s="198"/>
      <c r="F3127" s="95"/>
      <c r="G3127" s="95"/>
      <c r="H3127" s="95"/>
      <c r="I3127" s="95"/>
      <c r="J3127" s="95"/>
      <c r="K3127" s="95"/>
      <c r="L3127" s="95"/>
      <c r="M3127" s="95"/>
      <c r="N3127" s="95"/>
      <c r="O3127" s="95"/>
      <c r="P3127" s="95"/>
      <c r="Q3127" s="95"/>
      <c r="R3127" s="95"/>
      <c r="S3127" s="95"/>
      <c r="T3127" s="95"/>
      <c r="U3127" s="95"/>
      <c r="V3127" s="95"/>
      <c r="W3127" s="95"/>
      <c r="X3127" s="95"/>
      <c r="Y3127" s="95"/>
      <c r="Z3127" s="95"/>
      <c r="AA3127" s="95"/>
      <c r="AB3127" s="95"/>
      <c r="AC3127" s="95"/>
      <c r="AD3127" s="95"/>
      <c r="AE3127" s="95"/>
      <c r="AF3127" s="95"/>
      <c r="AG3127" s="95"/>
      <c r="AH3127" s="316"/>
    </row>
    <row r="3128" spans="4:34">
      <c r="D3128" s="95"/>
      <c r="E3128" s="198"/>
      <c r="F3128" s="95"/>
      <c r="G3128" s="95"/>
      <c r="H3128" s="95"/>
      <c r="I3128" s="95"/>
      <c r="J3128" s="95"/>
      <c r="K3128" s="95"/>
      <c r="L3128" s="95"/>
      <c r="M3128" s="95"/>
      <c r="N3128" s="95"/>
      <c r="O3128" s="95"/>
      <c r="P3128" s="95"/>
      <c r="Q3128" s="95"/>
      <c r="R3128" s="95"/>
      <c r="S3128" s="95"/>
      <c r="T3128" s="95"/>
      <c r="U3128" s="95"/>
      <c r="V3128" s="95"/>
      <c r="W3128" s="95"/>
      <c r="X3128" s="95"/>
      <c r="Y3128" s="95"/>
      <c r="Z3128" s="95"/>
      <c r="AA3128" s="95"/>
      <c r="AB3128" s="95"/>
      <c r="AC3128" s="95"/>
      <c r="AD3128" s="95"/>
      <c r="AE3128" s="95"/>
      <c r="AF3128" s="95"/>
      <c r="AG3128" s="95"/>
      <c r="AH3128" s="316"/>
    </row>
    <row r="3129" spans="4:34">
      <c r="D3129" s="95"/>
      <c r="E3129" s="198"/>
      <c r="F3129" s="95"/>
      <c r="G3129" s="95"/>
      <c r="H3129" s="95"/>
      <c r="I3129" s="95"/>
      <c r="J3129" s="95"/>
      <c r="K3129" s="95"/>
      <c r="L3129" s="95"/>
      <c r="M3129" s="95"/>
      <c r="N3129" s="95"/>
      <c r="O3129" s="95"/>
      <c r="P3129" s="95"/>
      <c r="Q3129" s="95"/>
      <c r="R3129" s="95"/>
      <c r="S3129" s="95"/>
      <c r="T3129" s="95"/>
      <c r="U3129" s="95"/>
      <c r="V3129" s="95"/>
      <c r="W3129" s="95"/>
      <c r="X3129" s="95"/>
      <c r="Y3129" s="95"/>
      <c r="Z3129" s="95"/>
      <c r="AA3129" s="95"/>
      <c r="AB3129" s="95"/>
      <c r="AC3129" s="95"/>
      <c r="AD3129" s="95"/>
      <c r="AE3129" s="95"/>
      <c r="AF3129" s="95"/>
      <c r="AG3129" s="95"/>
      <c r="AH3129" s="316"/>
    </row>
    <row r="3130" spans="4:34">
      <c r="D3130" s="95"/>
      <c r="E3130" s="198"/>
      <c r="F3130" s="95"/>
      <c r="G3130" s="95"/>
      <c r="H3130" s="95"/>
      <c r="I3130" s="95"/>
      <c r="J3130" s="95"/>
      <c r="K3130" s="95"/>
      <c r="L3130" s="95"/>
      <c r="M3130" s="95"/>
      <c r="N3130" s="95"/>
      <c r="O3130" s="95"/>
      <c r="P3130" s="95"/>
      <c r="Q3130" s="95"/>
      <c r="R3130" s="95"/>
      <c r="S3130" s="95"/>
      <c r="T3130" s="95"/>
      <c r="U3130" s="95"/>
      <c r="V3130" s="95"/>
      <c r="W3130" s="95"/>
      <c r="X3130" s="95"/>
      <c r="Y3130" s="95"/>
      <c r="Z3130" s="95"/>
      <c r="AA3130" s="95"/>
      <c r="AB3130" s="95"/>
      <c r="AC3130" s="95"/>
      <c r="AD3130" s="95"/>
      <c r="AE3130" s="95"/>
      <c r="AF3130" s="95"/>
      <c r="AG3130" s="95"/>
      <c r="AH3130" s="316"/>
    </row>
    <row r="3131" spans="4:34">
      <c r="D3131" s="95"/>
      <c r="E3131" s="198"/>
      <c r="F3131" s="95"/>
      <c r="G3131" s="95"/>
      <c r="H3131" s="95"/>
      <c r="I3131" s="95"/>
      <c r="J3131" s="95"/>
      <c r="K3131" s="95"/>
      <c r="L3131" s="95"/>
      <c r="M3131" s="95"/>
      <c r="N3131" s="95"/>
      <c r="O3131" s="95"/>
      <c r="P3131" s="95"/>
      <c r="Q3131" s="95"/>
      <c r="R3131" s="95"/>
      <c r="S3131" s="95"/>
      <c r="T3131" s="95"/>
      <c r="U3131" s="95"/>
      <c r="V3131" s="95"/>
      <c r="W3131" s="95"/>
      <c r="X3131" s="95"/>
      <c r="Y3131" s="95"/>
      <c r="Z3131" s="95"/>
      <c r="AA3131" s="95"/>
      <c r="AB3131" s="95"/>
      <c r="AC3131" s="95"/>
      <c r="AD3131" s="95"/>
      <c r="AE3131" s="95"/>
      <c r="AF3131" s="95"/>
      <c r="AG3131" s="95"/>
      <c r="AH3131" s="316"/>
    </row>
    <row r="3132" spans="4:34">
      <c r="D3132" s="95"/>
      <c r="E3132" s="198"/>
      <c r="F3132" s="95"/>
      <c r="G3132" s="95"/>
      <c r="H3132" s="95"/>
      <c r="I3132" s="95"/>
      <c r="J3132" s="95"/>
      <c r="K3132" s="95"/>
      <c r="L3132" s="95"/>
      <c r="M3132" s="95"/>
      <c r="N3132" s="95"/>
      <c r="O3132" s="95"/>
      <c r="P3132" s="95"/>
      <c r="Q3132" s="95"/>
      <c r="R3132" s="95"/>
      <c r="S3132" s="95"/>
      <c r="T3132" s="95"/>
      <c r="U3132" s="95"/>
      <c r="V3132" s="95"/>
      <c r="W3132" s="95"/>
      <c r="X3132" s="95"/>
      <c r="Y3132" s="95"/>
      <c r="Z3132" s="95"/>
      <c r="AA3132" s="95"/>
      <c r="AB3132" s="95"/>
      <c r="AC3132" s="95"/>
      <c r="AD3132" s="95"/>
      <c r="AE3132" s="95"/>
      <c r="AF3132" s="95"/>
      <c r="AG3132" s="95"/>
      <c r="AH3132" s="316"/>
    </row>
    <row r="3133" spans="4:34">
      <c r="D3133" s="95"/>
      <c r="E3133" s="198"/>
      <c r="F3133" s="95"/>
      <c r="G3133" s="95"/>
      <c r="H3133" s="95"/>
      <c r="I3133" s="95"/>
      <c r="J3133" s="95"/>
      <c r="K3133" s="95"/>
      <c r="L3133" s="95"/>
      <c r="M3133" s="95"/>
      <c r="N3133" s="95"/>
      <c r="O3133" s="95"/>
      <c r="P3133" s="95"/>
      <c r="Q3133" s="95"/>
      <c r="R3133" s="95"/>
      <c r="S3133" s="95"/>
      <c r="T3133" s="95"/>
      <c r="U3133" s="95"/>
      <c r="V3133" s="95"/>
      <c r="W3133" s="95"/>
      <c r="X3133" s="95"/>
      <c r="Y3133" s="95"/>
      <c r="Z3133" s="95"/>
      <c r="AA3133" s="95"/>
      <c r="AB3133" s="95"/>
      <c r="AC3133" s="95"/>
      <c r="AD3133" s="95"/>
      <c r="AE3133" s="95"/>
      <c r="AF3133" s="95"/>
      <c r="AG3133" s="95"/>
      <c r="AH3133" s="316"/>
    </row>
    <row r="3134" spans="4:34">
      <c r="D3134" s="95"/>
      <c r="E3134" s="198"/>
      <c r="F3134" s="95"/>
      <c r="G3134" s="95"/>
      <c r="H3134" s="95"/>
      <c r="I3134" s="95"/>
      <c r="J3134" s="95"/>
      <c r="K3134" s="95"/>
      <c r="L3134" s="95"/>
      <c r="M3134" s="95"/>
      <c r="N3134" s="95"/>
      <c r="O3134" s="95"/>
      <c r="P3134" s="95"/>
      <c r="Q3134" s="95"/>
      <c r="R3134" s="95"/>
      <c r="S3134" s="95"/>
      <c r="T3134" s="95"/>
      <c r="U3134" s="95"/>
      <c r="V3134" s="95"/>
      <c r="W3134" s="95"/>
      <c r="X3134" s="95"/>
      <c r="Y3134" s="95"/>
      <c r="Z3134" s="95"/>
      <c r="AA3134" s="95"/>
      <c r="AB3134" s="95"/>
      <c r="AC3134" s="95"/>
      <c r="AD3134" s="95"/>
      <c r="AE3134" s="95"/>
      <c r="AF3134" s="95"/>
      <c r="AG3134" s="95"/>
      <c r="AH3134" s="316"/>
    </row>
    <row r="3135" spans="4:34">
      <c r="D3135" s="95"/>
      <c r="E3135" s="198"/>
      <c r="F3135" s="95"/>
      <c r="G3135" s="95"/>
      <c r="H3135" s="95"/>
      <c r="I3135" s="95"/>
      <c r="J3135" s="95"/>
      <c r="K3135" s="95"/>
      <c r="L3135" s="95"/>
      <c r="M3135" s="95"/>
      <c r="N3135" s="95"/>
      <c r="O3135" s="95"/>
      <c r="P3135" s="95"/>
      <c r="Q3135" s="95"/>
      <c r="R3135" s="95"/>
      <c r="S3135" s="95"/>
      <c r="T3135" s="95"/>
      <c r="U3135" s="95"/>
      <c r="V3135" s="95"/>
      <c r="W3135" s="95"/>
      <c r="X3135" s="95"/>
      <c r="Y3135" s="95"/>
      <c r="Z3135" s="95"/>
      <c r="AA3135" s="95"/>
      <c r="AB3135" s="95"/>
      <c r="AC3135" s="95"/>
      <c r="AD3135" s="95"/>
      <c r="AE3135" s="95"/>
      <c r="AF3135" s="95"/>
      <c r="AG3135" s="95"/>
      <c r="AH3135" s="316"/>
    </row>
    <row r="3136" spans="4:34">
      <c r="D3136" s="95"/>
      <c r="E3136" s="198"/>
      <c r="F3136" s="95"/>
      <c r="G3136" s="95"/>
      <c r="H3136" s="95"/>
      <c r="I3136" s="95"/>
      <c r="J3136" s="95"/>
      <c r="K3136" s="95"/>
      <c r="L3136" s="95"/>
      <c r="M3136" s="95"/>
      <c r="N3136" s="95"/>
      <c r="O3136" s="95"/>
      <c r="P3136" s="95"/>
      <c r="Q3136" s="95"/>
      <c r="R3136" s="95"/>
      <c r="S3136" s="95"/>
      <c r="T3136" s="95"/>
      <c r="U3136" s="95"/>
      <c r="V3136" s="95"/>
      <c r="W3136" s="95"/>
      <c r="X3136" s="95"/>
      <c r="Y3136" s="95"/>
      <c r="Z3136" s="95"/>
      <c r="AA3136" s="95"/>
      <c r="AB3136" s="95"/>
      <c r="AC3136" s="95"/>
      <c r="AD3136" s="95"/>
      <c r="AE3136" s="95"/>
      <c r="AF3136" s="95"/>
      <c r="AG3136" s="95"/>
      <c r="AH3136" s="316"/>
    </row>
    <row r="3137" spans="4:34">
      <c r="D3137" s="95"/>
      <c r="E3137" s="198"/>
      <c r="F3137" s="95"/>
      <c r="G3137" s="95"/>
      <c r="H3137" s="95"/>
      <c r="I3137" s="95"/>
      <c r="J3137" s="95"/>
      <c r="K3137" s="95"/>
      <c r="L3137" s="95"/>
      <c r="M3137" s="95"/>
      <c r="N3137" s="95"/>
      <c r="O3137" s="95"/>
      <c r="P3137" s="95"/>
      <c r="Q3137" s="95"/>
      <c r="R3137" s="95"/>
      <c r="S3137" s="95"/>
      <c r="T3137" s="95"/>
      <c r="U3137" s="95"/>
      <c r="V3137" s="95"/>
      <c r="W3137" s="95"/>
      <c r="X3137" s="95"/>
      <c r="Y3137" s="95"/>
      <c r="Z3137" s="95"/>
      <c r="AA3137" s="95"/>
      <c r="AB3137" s="95"/>
      <c r="AC3137" s="95"/>
      <c r="AD3137" s="95"/>
      <c r="AE3137" s="95"/>
      <c r="AF3137" s="95"/>
      <c r="AG3137" s="95"/>
      <c r="AH3137" s="316"/>
    </row>
    <row r="3138" spans="4:34">
      <c r="D3138" s="95"/>
      <c r="E3138" s="198"/>
      <c r="F3138" s="95"/>
      <c r="G3138" s="95"/>
      <c r="H3138" s="95"/>
      <c r="I3138" s="95"/>
      <c r="J3138" s="95"/>
      <c r="K3138" s="95"/>
      <c r="L3138" s="95"/>
      <c r="M3138" s="95"/>
      <c r="N3138" s="95"/>
      <c r="O3138" s="95"/>
      <c r="P3138" s="95"/>
      <c r="Q3138" s="95"/>
      <c r="R3138" s="95"/>
      <c r="S3138" s="95"/>
      <c r="T3138" s="95"/>
      <c r="U3138" s="95"/>
      <c r="V3138" s="95"/>
      <c r="W3138" s="95"/>
      <c r="X3138" s="95"/>
      <c r="Y3138" s="95"/>
      <c r="Z3138" s="95"/>
      <c r="AA3138" s="95"/>
      <c r="AB3138" s="95"/>
      <c r="AC3138" s="95"/>
      <c r="AD3138" s="95"/>
      <c r="AE3138" s="95"/>
      <c r="AF3138" s="95"/>
      <c r="AG3138" s="95"/>
      <c r="AH3138" s="316"/>
    </row>
    <row r="3139" spans="4:34">
      <c r="D3139" s="95"/>
      <c r="E3139" s="198"/>
      <c r="F3139" s="95"/>
      <c r="G3139" s="95"/>
      <c r="H3139" s="95"/>
      <c r="I3139" s="95"/>
      <c r="J3139" s="95"/>
      <c r="K3139" s="95"/>
      <c r="L3139" s="95"/>
      <c r="M3139" s="95"/>
      <c r="N3139" s="95"/>
      <c r="O3139" s="95"/>
      <c r="P3139" s="95"/>
      <c r="Q3139" s="95"/>
      <c r="R3139" s="95"/>
      <c r="S3139" s="95"/>
      <c r="T3139" s="95"/>
      <c r="U3139" s="95"/>
      <c r="V3139" s="95"/>
      <c r="W3139" s="95"/>
      <c r="X3139" s="95"/>
      <c r="Y3139" s="95"/>
      <c r="Z3139" s="95"/>
      <c r="AA3139" s="95"/>
      <c r="AB3139" s="95"/>
      <c r="AC3139" s="95"/>
      <c r="AD3139" s="95"/>
      <c r="AE3139" s="95"/>
      <c r="AF3139" s="95"/>
      <c r="AG3139" s="95"/>
      <c r="AH3139" s="316"/>
    </row>
    <row r="3140" spans="4:34">
      <c r="D3140" s="95"/>
      <c r="E3140" s="198"/>
      <c r="F3140" s="95"/>
      <c r="G3140" s="95"/>
      <c r="H3140" s="95"/>
      <c r="I3140" s="95"/>
      <c r="J3140" s="95"/>
      <c r="K3140" s="95"/>
      <c r="L3140" s="95"/>
      <c r="M3140" s="95"/>
      <c r="N3140" s="95"/>
      <c r="O3140" s="95"/>
      <c r="P3140" s="95"/>
      <c r="Q3140" s="95"/>
      <c r="R3140" s="95"/>
      <c r="S3140" s="95"/>
      <c r="T3140" s="95"/>
      <c r="U3140" s="95"/>
      <c r="V3140" s="95"/>
      <c r="W3140" s="95"/>
      <c r="X3140" s="95"/>
      <c r="Y3140" s="95"/>
      <c r="Z3140" s="95"/>
      <c r="AA3140" s="95"/>
      <c r="AB3140" s="95"/>
      <c r="AC3140" s="95"/>
      <c r="AD3140" s="95"/>
      <c r="AE3140" s="95"/>
      <c r="AF3140" s="95"/>
      <c r="AG3140" s="95"/>
      <c r="AH3140" s="316"/>
    </row>
    <row r="3141" spans="4:34">
      <c r="D3141" s="95"/>
      <c r="E3141" s="198"/>
      <c r="F3141" s="95"/>
      <c r="G3141" s="95"/>
      <c r="H3141" s="95"/>
      <c r="I3141" s="95"/>
      <c r="J3141" s="95"/>
      <c r="K3141" s="95"/>
      <c r="L3141" s="95"/>
      <c r="M3141" s="95"/>
      <c r="N3141" s="95"/>
      <c r="O3141" s="95"/>
      <c r="P3141" s="95"/>
      <c r="Q3141" s="95"/>
      <c r="R3141" s="95"/>
      <c r="S3141" s="95"/>
      <c r="T3141" s="95"/>
      <c r="U3141" s="95"/>
      <c r="V3141" s="95"/>
      <c r="W3141" s="95"/>
      <c r="X3141" s="95"/>
      <c r="Y3141" s="95"/>
      <c r="Z3141" s="95"/>
      <c r="AA3141" s="95"/>
      <c r="AB3141" s="95"/>
      <c r="AC3141" s="95"/>
      <c r="AD3141" s="95"/>
      <c r="AE3141" s="95"/>
      <c r="AF3141" s="95"/>
      <c r="AG3141" s="95"/>
      <c r="AH3141" s="316"/>
    </row>
    <row r="3142" spans="4:34">
      <c r="D3142" s="95"/>
      <c r="E3142" s="198"/>
      <c r="F3142" s="95"/>
      <c r="G3142" s="95"/>
      <c r="H3142" s="95"/>
      <c r="I3142" s="95"/>
      <c r="J3142" s="95"/>
      <c r="K3142" s="95"/>
      <c r="L3142" s="95"/>
      <c r="M3142" s="95"/>
      <c r="N3142" s="95"/>
      <c r="O3142" s="95"/>
      <c r="P3142" s="95"/>
      <c r="Q3142" s="95"/>
      <c r="R3142" s="95"/>
      <c r="S3142" s="95"/>
      <c r="T3142" s="95"/>
      <c r="U3142" s="95"/>
      <c r="V3142" s="95"/>
      <c r="W3142" s="95"/>
      <c r="X3142" s="95"/>
      <c r="Y3142" s="95"/>
      <c r="Z3142" s="95"/>
      <c r="AA3142" s="95"/>
      <c r="AB3142" s="95"/>
      <c r="AC3142" s="95"/>
      <c r="AD3142" s="95"/>
      <c r="AE3142" s="95"/>
      <c r="AF3142" s="95"/>
      <c r="AG3142" s="95"/>
      <c r="AH3142" s="316"/>
    </row>
    <row r="3143" spans="4:34">
      <c r="D3143" s="95"/>
      <c r="E3143" s="198"/>
      <c r="F3143" s="95"/>
      <c r="G3143" s="95"/>
      <c r="H3143" s="95"/>
      <c r="I3143" s="95"/>
      <c r="J3143" s="95"/>
      <c r="K3143" s="95"/>
      <c r="L3143" s="95"/>
      <c r="M3143" s="95"/>
      <c r="N3143" s="95"/>
      <c r="O3143" s="95"/>
      <c r="P3143" s="95"/>
      <c r="Q3143" s="95"/>
      <c r="R3143" s="95"/>
      <c r="S3143" s="95"/>
      <c r="T3143" s="95"/>
      <c r="U3143" s="95"/>
      <c r="V3143" s="95"/>
      <c r="W3143" s="95"/>
      <c r="X3143" s="95"/>
      <c r="Y3143" s="95"/>
      <c r="Z3143" s="95"/>
      <c r="AA3143" s="95"/>
      <c r="AB3143" s="95"/>
      <c r="AC3143" s="95"/>
      <c r="AD3143" s="95"/>
      <c r="AE3143" s="95"/>
      <c r="AF3143" s="95"/>
      <c r="AG3143" s="95"/>
      <c r="AH3143" s="316"/>
    </row>
    <row r="3144" spans="4:34">
      <c r="D3144" s="95"/>
      <c r="E3144" s="198"/>
      <c r="F3144" s="95"/>
      <c r="G3144" s="95"/>
      <c r="H3144" s="95"/>
      <c r="I3144" s="95"/>
      <c r="J3144" s="95"/>
      <c r="K3144" s="95"/>
      <c r="L3144" s="95"/>
      <c r="M3144" s="95"/>
      <c r="N3144" s="95"/>
      <c r="O3144" s="95"/>
      <c r="P3144" s="95"/>
      <c r="Q3144" s="95"/>
      <c r="R3144" s="95"/>
      <c r="S3144" s="95"/>
      <c r="T3144" s="95"/>
      <c r="U3144" s="95"/>
      <c r="V3144" s="95"/>
      <c r="W3144" s="95"/>
      <c r="X3144" s="95"/>
      <c r="Y3144" s="95"/>
      <c r="Z3144" s="95"/>
      <c r="AA3144" s="95"/>
      <c r="AB3144" s="95"/>
      <c r="AC3144" s="95"/>
      <c r="AD3144" s="95"/>
      <c r="AE3144" s="95"/>
      <c r="AF3144" s="95"/>
      <c r="AG3144" s="95"/>
      <c r="AH3144" s="316"/>
    </row>
    <row r="3145" spans="4:34">
      <c r="D3145" s="95"/>
      <c r="E3145" s="198"/>
      <c r="F3145" s="95"/>
      <c r="G3145" s="95"/>
      <c r="H3145" s="95"/>
      <c r="I3145" s="95"/>
      <c r="J3145" s="95"/>
      <c r="K3145" s="95"/>
      <c r="L3145" s="95"/>
      <c r="M3145" s="95"/>
      <c r="N3145" s="95"/>
      <c r="O3145" s="95"/>
      <c r="P3145" s="95"/>
      <c r="Q3145" s="95"/>
      <c r="R3145" s="95"/>
      <c r="S3145" s="95"/>
      <c r="T3145" s="95"/>
      <c r="U3145" s="95"/>
      <c r="V3145" s="95"/>
      <c r="W3145" s="95"/>
      <c r="X3145" s="95"/>
      <c r="Y3145" s="95"/>
      <c r="Z3145" s="95"/>
      <c r="AA3145" s="95"/>
      <c r="AB3145" s="95"/>
      <c r="AC3145" s="95"/>
      <c r="AD3145" s="95"/>
      <c r="AE3145" s="95"/>
      <c r="AF3145" s="95"/>
      <c r="AG3145" s="95"/>
      <c r="AH3145" s="316"/>
    </row>
    <row r="3146" spans="4:34">
      <c r="D3146" s="95"/>
      <c r="E3146" s="198"/>
      <c r="F3146" s="95"/>
      <c r="G3146" s="95"/>
      <c r="H3146" s="95"/>
      <c r="I3146" s="95"/>
      <c r="J3146" s="95"/>
      <c r="K3146" s="95"/>
      <c r="L3146" s="95"/>
      <c r="M3146" s="95"/>
      <c r="N3146" s="95"/>
      <c r="O3146" s="95"/>
      <c r="P3146" s="95"/>
      <c r="Q3146" s="95"/>
      <c r="R3146" s="95"/>
      <c r="S3146" s="95"/>
      <c r="T3146" s="95"/>
      <c r="U3146" s="95"/>
      <c r="V3146" s="95"/>
      <c r="W3146" s="95"/>
      <c r="X3146" s="95"/>
      <c r="Y3146" s="95"/>
      <c r="Z3146" s="95"/>
      <c r="AA3146" s="95"/>
      <c r="AB3146" s="95"/>
      <c r="AC3146" s="95"/>
      <c r="AD3146" s="95"/>
      <c r="AE3146" s="95"/>
      <c r="AF3146" s="95"/>
      <c r="AG3146" s="95"/>
      <c r="AH3146" s="316"/>
    </row>
    <row r="3147" spans="4:34">
      <c r="D3147" s="95"/>
      <c r="E3147" s="198"/>
      <c r="F3147" s="95"/>
      <c r="G3147" s="95"/>
      <c r="H3147" s="95"/>
      <c r="I3147" s="95"/>
      <c r="J3147" s="95"/>
      <c r="K3147" s="95"/>
      <c r="L3147" s="95"/>
      <c r="M3147" s="95"/>
      <c r="N3147" s="95"/>
      <c r="O3147" s="95"/>
      <c r="P3147" s="95"/>
      <c r="Q3147" s="95"/>
      <c r="R3147" s="95"/>
      <c r="S3147" s="95"/>
      <c r="T3147" s="95"/>
      <c r="U3147" s="95"/>
      <c r="V3147" s="95"/>
      <c r="W3147" s="95"/>
      <c r="X3147" s="95"/>
      <c r="Y3147" s="95"/>
      <c r="Z3147" s="95"/>
      <c r="AA3147" s="95"/>
      <c r="AB3147" s="95"/>
      <c r="AC3147" s="95"/>
      <c r="AD3147" s="95"/>
      <c r="AE3147" s="95"/>
      <c r="AF3147" s="95"/>
      <c r="AG3147" s="95"/>
      <c r="AH3147" s="316"/>
    </row>
    <row r="3148" spans="4:34">
      <c r="D3148" s="95"/>
      <c r="E3148" s="198"/>
      <c r="F3148" s="95"/>
      <c r="G3148" s="95"/>
      <c r="H3148" s="95"/>
      <c r="I3148" s="95"/>
      <c r="J3148" s="95"/>
      <c r="K3148" s="95"/>
      <c r="L3148" s="95"/>
      <c r="M3148" s="95"/>
      <c r="N3148" s="95"/>
      <c r="O3148" s="95"/>
      <c r="P3148" s="95"/>
      <c r="Q3148" s="95"/>
      <c r="R3148" s="95"/>
      <c r="S3148" s="95"/>
      <c r="T3148" s="95"/>
      <c r="U3148" s="95"/>
      <c r="V3148" s="95"/>
      <c r="W3148" s="95"/>
      <c r="X3148" s="95"/>
      <c r="Y3148" s="95"/>
      <c r="Z3148" s="95"/>
      <c r="AA3148" s="95"/>
      <c r="AB3148" s="95"/>
      <c r="AC3148" s="95"/>
      <c r="AD3148" s="95"/>
      <c r="AE3148" s="95"/>
      <c r="AF3148" s="95"/>
      <c r="AG3148" s="95"/>
      <c r="AH3148" s="316"/>
    </row>
    <row r="3149" spans="4:34">
      <c r="D3149" s="95"/>
      <c r="E3149" s="198"/>
      <c r="F3149" s="95"/>
      <c r="G3149" s="95"/>
      <c r="H3149" s="95"/>
      <c r="I3149" s="95"/>
      <c r="J3149" s="95"/>
      <c r="K3149" s="95"/>
      <c r="L3149" s="95"/>
      <c r="M3149" s="95"/>
      <c r="N3149" s="95"/>
      <c r="O3149" s="95"/>
      <c r="P3149" s="95"/>
      <c r="Q3149" s="95"/>
      <c r="R3149" s="95"/>
      <c r="S3149" s="95"/>
      <c r="T3149" s="95"/>
      <c r="U3149" s="95"/>
      <c r="V3149" s="95"/>
      <c r="W3149" s="95"/>
      <c r="X3149" s="95"/>
      <c r="Y3149" s="95"/>
      <c r="Z3149" s="95"/>
      <c r="AA3149" s="95"/>
      <c r="AB3149" s="95"/>
      <c r="AC3149" s="95"/>
      <c r="AD3149" s="95"/>
      <c r="AE3149" s="95"/>
      <c r="AF3149" s="95"/>
      <c r="AG3149" s="95"/>
      <c r="AH3149" s="316"/>
    </row>
    <row r="3150" spans="4:34">
      <c r="D3150" s="95"/>
      <c r="E3150" s="198"/>
      <c r="F3150" s="95"/>
      <c r="G3150" s="95"/>
      <c r="H3150" s="95"/>
      <c r="I3150" s="95"/>
      <c r="J3150" s="95"/>
      <c r="K3150" s="95"/>
      <c r="L3150" s="95"/>
      <c r="M3150" s="95"/>
      <c r="N3150" s="95"/>
      <c r="O3150" s="95"/>
      <c r="P3150" s="95"/>
      <c r="Q3150" s="95"/>
      <c r="R3150" s="95"/>
      <c r="S3150" s="95"/>
      <c r="T3150" s="95"/>
      <c r="U3150" s="95"/>
      <c r="V3150" s="95"/>
      <c r="W3150" s="95"/>
      <c r="X3150" s="95"/>
      <c r="Y3150" s="95"/>
      <c r="Z3150" s="95"/>
      <c r="AA3150" s="95"/>
      <c r="AB3150" s="95"/>
      <c r="AC3150" s="95"/>
      <c r="AD3150" s="95"/>
      <c r="AE3150" s="95"/>
      <c r="AF3150" s="95"/>
      <c r="AG3150" s="95"/>
      <c r="AH3150" s="316"/>
    </row>
    <row r="3151" spans="4:34">
      <c r="D3151" s="95"/>
      <c r="E3151" s="198"/>
      <c r="F3151" s="95"/>
      <c r="G3151" s="95"/>
      <c r="H3151" s="95"/>
      <c r="I3151" s="95"/>
      <c r="J3151" s="95"/>
      <c r="K3151" s="95"/>
      <c r="L3151" s="95"/>
      <c r="M3151" s="95"/>
      <c r="N3151" s="95"/>
      <c r="O3151" s="95"/>
      <c r="P3151" s="95"/>
      <c r="Q3151" s="95"/>
      <c r="R3151" s="95"/>
      <c r="S3151" s="95"/>
      <c r="T3151" s="95"/>
      <c r="U3151" s="95"/>
      <c r="V3151" s="95"/>
      <c r="W3151" s="95"/>
      <c r="X3151" s="95"/>
      <c r="Y3151" s="95"/>
      <c r="Z3151" s="95"/>
      <c r="AA3151" s="95"/>
      <c r="AB3151" s="95"/>
      <c r="AC3151" s="95"/>
      <c r="AD3151" s="95"/>
      <c r="AE3151" s="95"/>
      <c r="AF3151" s="95"/>
      <c r="AG3151" s="95"/>
      <c r="AH3151" s="316"/>
    </row>
    <row r="3152" spans="4:34">
      <c r="D3152" s="95"/>
      <c r="E3152" s="198"/>
      <c r="F3152" s="95"/>
      <c r="G3152" s="95"/>
      <c r="H3152" s="95"/>
      <c r="I3152" s="95"/>
      <c r="J3152" s="95"/>
      <c r="K3152" s="95"/>
      <c r="L3152" s="95"/>
      <c r="M3152" s="95"/>
      <c r="N3152" s="95"/>
      <c r="O3152" s="95"/>
      <c r="P3152" s="95"/>
      <c r="Q3152" s="95"/>
      <c r="R3152" s="95"/>
      <c r="S3152" s="95"/>
      <c r="T3152" s="95"/>
      <c r="U3152" s="95"/>
      <c r="V3152" s="95"/>
      <c r="W3152" s="95"/>
      <c r="X3152" s="95"/>
      <c r="Y3152" s="95"/>
      <c r="Z3152" s="95"/>
      <c r="AA3152" s="95"/>
      <c r="AB3152" s="95"/>
      <c r="AC3152" s="95"/>
      <c r="AD3152" s="95"/>
      <c r="AE3152" s="95"/>
      <c r="AF3152" s="95"/>
      <c r="AG3152" s="95"/>
      <c r="AH3152" s="316"/>
    </row>
    <row r="3153" spans="4:34">
      <c r="D3153" s="95"/>
      <c r="E3153" s="198"/>
      <c r="F3153" s="95"/>
      <c r="G3153" s="95"/>
      <c r="H3153" s="95"/>
      <c r="I3153" s="95"/>
      <c r="J3153" s="95"/>
      <c r="K3153" s="95"/>
      <c r="L3153" s="95"/>
      <c r="M3153" s="95"/>
      <c r="N3153" s="95"/>
      <c r="O3153" s="95"/>
      <c r="P3153" s="95"/>
      <c r="Q3153" s="95"/>
      <c r="R3153" s="95"/>
      <c r="S3153" s="95"/>
      <c r="T3153" s="95"/>
      <c r="U3153" s="95"/>
      <c r="V3153" s="95"/>
      <c r="W3153" s="95"/>
      <c r="X3153" s="95"/>
      <c r="Y3153" s="95"/>
      <c r="Z3153" s="95"/>
      <c r="AA3153" s="95"/>
      <c r="AB3153" s="95"/>
      <c r="AC3153" s="95"/>
      <c r="AD3153" s="95"/>
      <c r="AE3153" s="95"/>
      <c r="AF3153" s="95"/>
      <c r="AG3153" s="95"/>
      <c r="AH3153" s="316"/>
    </row>
    <row r="3154" spans="4:34">
      <c r="D3154" s="95"/>
      <c r="E3154" s="198"/>
      <c r="F3154" s="95"/>
      <c r="G3154" s="95"/>
      <c r="H3154" s="95"/>
      <c r="I3154" s="95"/>
      <c r="J3154" s="95"/>
      <c r="K3154" s="95"/>
      <c r="L3154" s="95"/>
      <c r="M3154" s="95"/>
      <c r="N3154" s="95"/>
      <c r="O3154" s="95"/>
      <c r="P3154" s="95"/>
      <c r="Q3154" s="95"/>
      <c r="R3154" s="95"/>
      <c r="S3154" s="95"/>
      <c r="T3154" s="95"/>
      <c r="U3154" s="95"/>
      <c r="V3154" s="95"/>
      <c r="W3154" s="95"/>
      <c r="X3154" s="95"/>
      <c r="Y3154" s="95"/>
      <c r="Z3154" s="95"/>
      <c r="AA3154" s="95"/>
      <c r="AB3154" s="95"/>
      <c r="AC3154" s="95"/>
      <c r="AD3154" s="95"/>
      <c r="AE3154" s="95"/>
      <c r="AF3154" s="95"/>
      <c r="AG3154" s="95"/>
      <c r="AH3154" s="316"/>
    </row>
    <row r="3155" spans="4:34">
      <c r="D3155" s="95"/>
      <c r="E3155" s="198"/>
      <c r="F3155" s="95"/>
      <c r="G3155" s="95"/>
      <c r="H3155" s="95"/>
      <c r="I3155" s="95"/>
      <c r="J3155" s="95"/>
      <c r="K3155" s="95"/>
      <c r="L3155" s="95"/>
      <c r="M3155" s="95"/>
      <c r="N3155" s="95"/>
      <c r="O3155" s="95"/>
      <c r="P3155" s="95"/>
      <c r="Q3155" s="95"/>
      <c r="R3155" s="95"/>
      <c r="S3155" s="95"/>
      <c r="T3155" s="95"/>
      <c r="U3155" s="95"/>
      <c r="V3155" s="95"/>
      <c r="W3155" s="95"/>
      <c r="X3155" s="95"/>
      <c r="Y3155" s="95"/>
      <c r="Z3155" s="95"/>
      <c r="AA3155" s="95"/>
      <c r="AB3155" s="95"/>
      <c r="AC3155" s="95"/>
      <c r="AD3155" s="95"/>
      <c r="AE3155" s="95"/>
      <c r="AF3155" s="95"/>
      <c r="AG3155" s="95"/>
      <c r="AH3155" s="316"/>
    </row>
    <row r="3156" spans="4:34">
      <c r="D3156" s="95"/>
      <c r="E3156" s="198"/>
      <c r="F3156" s="95"/>
      <c r="G3156" s="95"/>
      <c r="H3156" s="95"/>
      <c r="I3156" s="95"/>
      <c r="J3156" s="95"/>
      <c r="K3156" s="95"/>
      <c r="L3156" s="95"/>
      <c r="M3156" s="95"/>
      <c r="N3156" s="95"/>
      <c r="O3156" s="95"/>
      <c r="P3156" s="95"/>
      <c r="Q3156" s="95"/>
      <c r="R3156" s="95"/>
      <c r="S3156" s="95"/>
      <c r="T3156" s="95"/>
      <c r="U3156" s="95"/>
      <c r="V3156" s="95"/>
      <c r="W3156" s="95"/>
      <c r="X3156" s="95"/>
      <c r="Y3156" s="95"/>
      <c r="Z3156" s="95"/>
      <c r="AA3156" s="95"/>
      <c r="AB3156" s="95"/>
      <c r="AC3156" s="95"/>
      <c r="AD3156" s="95"/>
      <c r="AE3156" s="95"/>
      <c r="AF3156" s="95"/>
      <c r="AG3156" s="95"/>
      <c r="AH3156" s="316"/>
    </row>
    <row r="3157" spans="4:34">
      <c r="D3157" s="95"/>
      <c r="E3157" s="198"/>
      <c r="F3157" s="95"/>
      <c r="G3157" s="95"/>
      <c r="H3157" s="95"/>
      <c r="I3157" s="95"/>
      <c r="J3157" s="95"/>
      <c r="K3157" s="95"/>
      <c r="L3157" s="95"/>
      <c r="M3157" s="95"/>
      <c r="N3157" s="95"/>
      <c r="O3157" s="95"/>
      <c r="P3157" s="95"/>
      <c r="Q3157" s="95"/>
      <c r="R3157" s="95"/>
      <c r="S3157" s="95"/>
      <c r="T3157" s="95"/>
      <c r="U3157" s="95"/>
      <c r="V3157" s="95"/>
      <c r="W3157" s="95"/>
      <c r="X3157" s="95"/>
      <c r="Y3157" s="95"/>
      <c r="Z3157" s="95"/>
      <c r="AA3157" s="95"/>
      <c r="AB3157" s="95"/>
      <c r="AC3157" s="95"/>
      <c r="AD3157" s="95"/>
      <c r="AE3157" s="95"/>
      <c r="AF3157" s="95"/>
      <c r="AG3157" s="95"/>
      <c r="AH3157" s="316"/>
    </row>
    <row r="3158" spans="4:34">
      <c r="D3158" s="95"/>
      <c r="E3158" s="198"/>
      <c r="F3158" s="95"/>
      <c r="G3158" s="95"/>
      <c r="H3158" s="95"/>
      <c r="I3158" s="95"/>
      <c r="J3158" s="95"/>
      <c r="K3158" s="95"/>
      <c r="L3158" s="95"/>
      <c r="M3158" s="95"/>
      <c r="N3158" s="95"/>
      <c r="O3158" s="95"/>
      <c r="P3158" s="95"/>
      <c r="Q3158" s="95"/>
      <c r="R3158" s="95"/>
      <c r="S3158" s="95"/>
      <c r="T3158" s="95"/>
      <c r="U3158" s="95"/>
      <c r="V3158" s="95"/>
      <c r="W3158" s="95"/>
      <c r="X3158" s="95"/>
      <c r="Y3158" s="95"/>
      <c r="Z3158" s="95"/>
      <c r="AA3158" s="95"/>
      <c r="AB3158" s="95"/>
      <c r="AC3158" s="95"/>
      <c r="AD3158" s="95"/>
      <c r="AE3158" s="95"/>
      <c r="AF3158" s="95"/>
      <c r="AG3158" s="95"/>
      <c r="AH3158" s="316"/>
    </row>
    <row r="3159" spans="4:34">
      <c r="D3159" s="95"/>
      <c r="E3159" s="198"/>
      <c r="F3159" s="95"/>
      <c r="G3159" s="95"/>
      <c r="H3159" s="95"/>
      <c r="I3159" s="95"/>
      <c r="J3159" s="95"/>
      <c r="K3159" s="95"/>
      <c r="L3159" s="95"/>
      <c r="M3159" s="95"/>
      <c r="N3159" s="95"/>
      <c r="O3159" s="95"/>
      <c r="P3159" s="95"/>
      <c r="Q3159" s="95"/>
      <c r="R3159" s="95"/>
      <c r="S3159" s="95"/>
      <c r="T3159" s="95"/>
      <c r="U3159" s="95"/>
      <c r="V3159" s="95"/>
      <c r="W3159" s="95"/>
      <c r="X3159" s="95"/>
      <c r="Y3159" s="95"/>
      <c r="Z3159" s="95"/>
      <c r="AA3159" s="95"/>
      <c r="AB3159" s="95"/>
      <c r="AC3159" s="95"/>
      <c r="AD3159" s="95"/>
      <c r="AE3159" s="95"/>
      <c r="AF3159" s="95"/>
      <c r="AG3159" s="95"/>
      <c r="AH3159" s="316"/>
    </row>
    <row r="3160" spans="4:34">
      <c r="D3160" s="95"/>
      <c r="E3160" s="198"/>
      <c r="F3160" s="95"/>
      <c r="G3160" s="95"/>
      <c r="H3160" s="95"/>
      <c r="I3160" s="95"/>
      <c r="J3160" s="95"/>
      <c r="K3160" s="95"/>
      <c r="L3160" s="95"/>
      <c r="M3160" s="95"/>
      <c r="N3160" s="95"/>
      <c r="O3160" s="95"/>
      <c r="P3160" s="95"/>
      <c r="Q3160" s="95"/>
      <c r="R3160" s="95"/>
      <c r="S3160" s="95"/>
      <c r="T3160" s="95"/>
      <c r="U3160" s="95"/>
      <c r="V3160" s="95"/>
      <c r="W3160" s="95"/>
      <c r="X3160" s="95"/>
      <c r="Y3160" s="95"/>
      <c r="Z3160" s="95"/>
      <c r="AA3160" s="95"/>
      <c r="AB3160" s="95"/>
      <c r="AC3160" s="95"/>
      <c r="AD3160" s="95"/>
      <c r="AE3160" s="95"/>
      <c r="AF3160" s="95"/>
      <c r="AG3160" s="95"/>
      <c r="AH3160" s="316"/>
    </row>
    <row r="3161" spans="4:34">
      <c r="D3161" s="95"/>
      <c r="E3161" s="198"/>
      <c r="F3161" s="95"/>
      <c r="G3161" s="95"/>
      <c r="H3161" s="95"/>
      <c r="I3161" s="95"/>
      <c r="J3161" s="95"/>
      <c r="K3161" s="95"/>
      <c r="L3161" s="95"/>
      <c r="M3161" s="95"/>
      <c r="N3161" s="95"/>
      <c r="O3161" s="95"/>
      <c r="P3161" s="95"/>
      <c r="Q3161" s="95"/>
      <c r="R3161" s="95"/>
      <c r="S3161" s="95"/>
      <c r="T3161" s="95"/>
      <c r="U3161" s="95"/>
      <c r="V3161" s="95"/>
      <c r="W3161" s="95"/>
      <c r="X3161" s="95"/>
      <c r="Y3161" s="95"/>
      <c r="Z3161" s="95"/>
      <c r="AA3161" s="95"/>
      <c r="AB3161" s="95"/>
      <c r="AC3161" s="95"/>
      <c r="AD3161" s="95"/>
      <c r="AE3161" s="95"/>
      <c r="AF3161" s="95"/>
      <c r="AG3161" s="95"/>
      <c r="AH3161" s="316"/>
    </row>
    <row r="3162" spans="4:34">
      <c r="D3162" s="95"/>
      <c r="E3162" s="198"/>
      <c r="F3162" s="95"/>
      <c r="G3162" s="95"/>
      <c r="H3162" s="95"/>
      <c r="I3162" s="95"/>
      <c r="J3162" s="95"/>
      <c r="K3162" s="95"/>
      <c r="L3162" s="95"/>
      <c r="M3162" s="95"/>
      <c r="N3162" s="95"/>
      <c r="O3162" s="95"/>
      <c r="P3162" s="95"/>
      <c r="Q3162" s="95"/>
      <c r="R3162" s="95"/>
      <c r="S3162" s="95"/>
      <c r="T3162" s="95"/>
      <c r="U3162" s="95"/>
      <c r="V3162" s="95"/>
      <c r="W3162" s="95"/>
      <c r="X3162" s="95"/>
      <c r="Y3162" s="95"/>
      <c r="Z3162" s="95"/>
      <c r="AA3162" s="95"/>
      <c r="AB3162" s="95"/>
      <c r="AC3162" s="95"/>
      <c r="AD3162" s="95"/>
      <c r="AE3162" s="95"/>
      <c r="AF3162" s="95"/>
      <c r="AG3162" s="95"/>
      <c r="AH3162" s="316"/>
    </row>
    <row r="3163" spans="4:34">
      <c r="D3163" s="95"/>
      <c r="E3163" s="198"/>
      <c r="F3163" s="95"/>
      <c r="G3163" s="95"/>
      <c r="H3163" s="95"/>
      <c r="I3163" s="95"/>
      <c r="J3163" s="95"/>
      <c r="K3163" s="95"/>
      <c r="L3163" s="95"/>
      <c r="M3163" s="95"/>
      <c r="N3163" s="95"/>
      <c r="O3163" s="95"/>
      <c r="P3163" s="95"/>
      <c r="Q3163" s="95"/>
      <c r="R3163" s="95"/>
      <c r="S3163" s="95"/>
      <c r="T3163" s="95"/>
      <c r="U3163" s="95"/>
      <c r="V3163" s="95"/>
      <c r="W3163" s="95"/>
      <c r="X3163" s="95"/>
      <c r="Y3163" s="95"/>
      <c r="Z3163" s="95"/>
      <c r="AA3163" s="95"/>
      <c r="AB3163" s="95"/>
      <c r="AC3163" s="95"/>
      <c r="AD3163" s="95"/>
      <c r="AE3163" s="95"/>
      <c r="AF3163" s="95"/>
      <c r="AG3163" s="95"/>
      <c r="AH3163" s="316"/>
    </row>
    <row r="3164" spans="4:34">
      <c r="D3164" s="95"/>
      <c r="E3164" s="198"/>
      <c r="F3164" s="95"/>
      <c r="G3164" s="95"/>
      <c r="H3164" s="95"/>
      <c r="I3164" s="95"/>
      <c r="J3164" s="95"/>
      <c r="K3164" s="95"/>
      <c r="L3164" s="95"/>
      <c r="M3164" s="95"/>
      <c r="N3164" s="95"/>
      <c r="O3164" s="95"/>
      <c r="P3164" s="95"/>
      <c r="Q3164" s="95"/>
      <c r="R3164" s="95"/>
      <c r="S3164" s="95"/>
      <c r="T3164" s="95"/>
      <c r="U3164" s="95"/>
      <c r="V3164" s="95"/>
      <c r="W3164" s="95"/>
      <c r="X3164" s="95"/>
      <c r="Y3164" s="95"/>
      <c r="Z3164" s="95"/>
      <c r="AA3164" s="95"/>
      <c r="AB3164" s="95"/>
      <c r="AC3164" s="95"/>
      <c r="AD3164" s="95"/>
      <c r="AE3164" s="95"/>
      <c r="AF3164" s="95"/>
      <c r="AG3164" s="95"/>
      <c r="AH3164" s="316"/>
    </row>
    <row r="3165" spans="4:34">
      <c r="D3165" s="95"/>
      <c r="E3165" s="198"/>
      <c r="F3165" s="95"/>
      <c r="G3165" s="95"/>
      <c r="H3165" s="95"/>
      <c r="I3165" s="95"/>
      <c r="J3165" s="95"/>
      <c r="K3165" s="95"/>
      <c r="L3165" s="95"/>
      <c r="M3165" s="95"/>
      <c r="N3165" s="95"/>
      <c r="O3165" s="95"/>
      <c r="P3165" s="95"/>
      <c r="Q3165" s="95"/>
      <c r="R3165" s="95"/>
      <c r="S3165" s="95"/>
      <c r="T3165" s="95"/>
      <c r="U3165" s="95"/>
      <c r="V3165" s="95"/>
      <c r="W3165" s="95"/>
      <c r="X3165" s="95"/>
      <c r="Y3165" s="95"/>
      <c r="Z3165" s="95"/>
      <c r="AA3165" s="95"/>
      <c r="AB3165" s="95"/>
      <c r="AC3165" s="95"/>
      <c r="AD3165" s="95"/>
      <c r="AE3165" s="95"/>
      <c r="AF3165" s="95"/>
      <c r="AG3165" s="95"/>
      <c r="AH3165" s="316"/>
    </row>
    <row r="3166" spans="4:34">
      <c r="D3166" s="95"/>
      <c r="E3166" s="198"/>
      <c r="F3166" s="95"/>
      <c r="G3166" s="95"/>
      <c r="H3166" s="95"/>
      <c r="I3166" s="95"/>
      <c r="J3166" s="95"/>
      <c r="K3166" s="95"/>
      <c r="L3166" s="95"/>
      <c r="M3166" s="95"/>
      <c r="N3166" s="95"/>
      <c r="O3166" s="95"/>
      <c r="P3166" s="95"/>
      <c r="Q3166" s="95"/>
      <c r="R3166" s="95"/>
      <c r="S3166" s="95"/>
      <c r="T3166" s="95"/>
      <c r="U3166" s="95"/>
      <c r="V3166" s="95"/>
      <c r="W3166" s="95"/>
      <c r="X3166" s="95"/>
      <c r="Y3166" s="95"/>
      <c r="Z3166" s="95"/>
      <c r="AA3166" s="95"/>
      <c r="AB3166" s="95"/>
      <c r="AC3166" s="95"/>
      <c r="AD3166" s="95"/>
      <c r="AE3166" s="95"/>
      <c r="AF3166" s="95"/>
      <c r="AG3166" s="95"/>
      <c r="AH3166" s="316"/>
    </row>
    <row r="3167" spans="4:34">
      <c r="D3167" s="95"/>
      <c r="E3167" s="198"/>
      <c r="F3167" s="95"/>
      <c r="G3167" s="95"/>
      <c r="H3167" s="95"/>
      <c r="I3167" s="95"/>
      <c r="J3167" s="95"/>
      <c r="K3167" s="95"/>
      <c r="L3167" s="95"/>
      <c r="M3167" s="95"/>
      <c r="N3167" s="95"/>
      <c r="O3167" s="95"/>
      <c r="P3167" s="95"/>
      <c r="Q3167" s="95"/>
      <c r="R3167" s="95"/>
      <c r="S3167" s="95"/>
      <c r="T3167" s="95"/>
      <c r="U3167" s="95"/>
      <c r="V3167" s="95"/>
      <c r="W3167" s="95"/>
      <c r="X3167" s="95"/>
      <c r="Y3167" s="95"/>
      <c r="Z3167" s="95"/>
      <c r="AA3167" s="95"/>
      <c r="AB3167" s="95"/>
      <c r="AC3167" s="95"/>
      <c r="AD3167" s="95"/>
      <c r="AE3167" s="95"/>
      <c r="AF3167" s="95"/>
      <c r="AG3167" s="95"/>
      <c r="AH3167" s="316"/>
    </row>
    <row r="3168" spans="4:34">
      <c r="D3168" s="95"/>
      <c r="E3168" s="198"/>
      <c r="F3168" s="95"/>
      <c r="G3168" s="95"/>
      <c r="H3168" s="95"/>
      <c r="I3168" s="95"/>
      <c r="J3168" s="95"/>
      <c r="K3168" s="95"/>
      <c r="L3168" s="95"/>
      <c r="M3168" s="95"/>
      <c r="N3168" s="95"/>
      <c r="O3168" s="95"/>
      <c r="P3168" s="95"/>
      <c r="Q3168" s="95"/>
      <c r="R3168" s="95"/>
      <c r="S3168" s="95"/>
      <c r="T3168" s="95"/>
      <c r="U3168" s="95"/>
      <c r="V3168" s="95"/>
      <c r="W3168" s="95"/>
      <c r="X3168" s="95"/>
      <c r="Y3168" s="95"/>
      <c r="Z3168" s="95"/>
      <c r="AA3168" s="95"/>
      <c r="AB3168" s="95"/>
      <c r="AC3168" s="95"/>
      <c r="AD3168" s="95"/>
      <c r="AE3168" s="95"/>
      <c r="AF3168" s="95"/>
      <c r="AG3168" s="95"/>
      <c r="AH3168" s="316"/>
    </row>
    <row r="3169" spans="4:34">
      <c r="D3169" s="95"/>
      <c r="E3169" s="198"/>
      <c r="F3169" s="95"/>
      <c r="G3169" s="95"/>
      <c r="H3169" s="95"/>
      <c r="I3169" s="95"/>
      <c r="J3169" s="95"/>
      <c r="K3169" s="95"/>
      <c r="L3169" s="95"/>
      <c r="M3169" s="95"/>
      <c r="N3169" s="95"/>
      <c r="O3169" s="95"/>
      <c r="P3169" s="95"/>
      <c r="Q3169" s="95"/>
      <c r="R3169" s="95"/>
      <c r="S3169" s="95"/>
      <c r="T3169" s="95"/>
      <c r="U3169" s="95"/>
      <c r="V3169" s="95"/>
      <c r="W3169" s="95"/>
      <c r="X3169" s="95"/>
      <c r="Y3169" s="95"/>
      <c r="Z3169" s="95"/>
      <c r="AA3169" s="95"/>
      <c r="AB3169" s="95"/>
      <c r="AC3169" s="95"/>
      <c r="AD3169" s="95"/>
      <c r="AE3169" s="95"/>
      <c r="AF3169" s="95"/>
      <c r="AG3169" s="95"/>
      <c r="AH3169" s="316"/>
    </row>
    <row r="3170" spans="4:34">
      <c r="D3170" s="95"/>
      <c r="E3170" s="198"/>
      <c r="F3170" s="95"/>
      <c r="G3170" s="95"/>
      <c r="H3170" s="95"/>
      <c r="I3170" s="95"/>
      <c r="J3170" s="95"/>
      <c r="K3170" s="95"/>
      <c r="L3170" s="95"/>
      <c r="M3170" s="95"/>
      <c r="N3170" s="95"/>
      <c r="O3170" s="95"/>
      <c r="P3170" s="95"/>
      <c r="Q3170" s="95"/>
      <c r="R3170" s="95"/>
      <c r="S3170" s="95"/>
      <c r="T3170" s="95"/>
      <c r="U3170" s="95"/>
      <c r="V3170" s="95"/>
      <c r="W3170" s="95"/>
      <c r="X3170" s="95"/>
      <c r="Y3170" s="95"/>
      <c r="Z3170" s="95"/>
      <c r="AA3170" s="95"/>
      <c r="AB3170" s="95"/>
      <c r="AC3170" s="95"/>
      <c r="AD3170" s="95"/>
      <c r="AE3170" s="95"/>
      <c r="AF3170" s="95"/>
      <c r="AG3170" s="95"/>
      <c r="AH3170" s="316"/>
    </row>
    <row r="3171" spans="4:34">
      <c r="D3171" s="95"/>
      <c r="E3171" s="198"/>
      <c r="F3171" s="95"/>
      <c r="G3171" s="95"/>
      <c r="H3171" s="95"/>
      <c r="I3171" s="95"/>
      <c r="J3171" s="95"/>
      <c r="K3171" s="95"/>
      <c r="L3171" s="95"/>
      <c r="M3171" s="95"/>
      <c r="N3171" s="95"/>
      <c r="O3171" s="95"/>
      <c r="P3171" s="95"/>
      <c r="Q3171" s="95"/>
      <c r="R3171" s="95"/>
      <c r="S3171" s="95"/>
      <c r="T3171" s="95"/>
      <c r="U3171" s="95"/>
      <c r="V3171" s="95"/>
      <c r="W3171" s="95"/>
      <c r="X3171" s="95"/>
      <c r="Y3171" s="95"/>
      <c r="Z3171" s="95"/>
      <c r="AA3171" s="95"/>
      <c r="AB3171" s="95"/>
      <c r="AC3171" s="95"/>
      <c r="AD3171" s="95"/>
      <c r="AE3171" s="95"/>
      <c r="AF3171" s="95"/>
      <c r="AG3171" s="95"/>
      <c r="AH3171" s="316"/>
    </row>
    <row r="3172" spans="4:34">
      <c r="D3172" s="95"/>
      <c r="E3172" s="198"/>
      <c r="F3172" s="95"/>
      <c r="G3172" s="95"/>
      <c r="H3172" s="95"/>
      <c r="I3172" s="95"/>
      <c r="J3172" s="95"/>
      <c r="K3172" s="95"/>
      <c r="L3172" s="95"/>
      <c r="M3172" s="95"/>
      <c r="N3172" s="95"/>
      <c r="O3172" s="95"/>
      <c r="P3172" s="95"/>
      <c r="Q3172" s="95"/>
      <c r="R3172" s="95"/>
      <c r="S3172" s="95"/>
      <c r="T3172" s="95"/>
      <c r="U3172" s="95"/>
      <c r="V3172" s="95"/>
      <c r="W3172" s="95"/>
      <c r="X3172" s="95"/>
      <c r="Y3172" s="95"/>
      <c r="Z3172" s="95"/>
      <c r="AA3172" s="95"/>
      <c r="AB3172" s="95"/>
      <c r="AC3172" s="95"/>
      <c r="AD3172" s="95"/>
      <c r="AE3172" s="95"/>
      <c r="AF3172" s="95"/>
      <c r="AG3172" s="95"/>
      <c r="AH3172" s="316"/>
    </row>
    <row r="3173" spans="4:34">
      <c r="D3173" s="95"/>
      <c r="E3173" s="198"/>
      <c r="F3173" s="95"/>
      <c r="G3173" s="95"/>
      <c r="H3173" s="95"/>
      <c r="I3173" s="95"/>
      <c r="J3173" s="95"/>
      <c r="K3173" s="95"/>
      <c r="L3173" s="95"/>
      <c r="M3173" s="95"/>
      <c r="N3173" s="95"/>
      <c r="O3173" s="95"/>
      <c r="P3173" s="95"/>
      <c r="Q3173" s="95"/>
      <c r="R3173" s="95"/>
      <c r="S3173" s="95"/>
      <c r="T3173" s="95"/>
      <c r="U3173" s="95"/>
      <c r="V3173" s="95"/>
      <c r="W3173" s="95"/>
      <c r="X3173" s="95"/>
      <c r="Y3173" s="95"/>
      <c r="Z3173" s="95"/>
      <c r="AA3173" s="95"/>
      <c r="AB3173" s="95"/>
      <c r="AC3173" s="95"/>
      <c r="AD3173" s="95"/>
      <c r="AE3173" s="95"/>
      <c r="AF3173" s="95"/>
      <c r="AG3173" s="95"/>
      <c r="AH3173" s="316"/>
    </row>
    <row r="3174" spans="4:34">
      <c r="D3174" s="95"/>
      <c r="E3174" s="198"/>
      <c r="F3174" s="95"/>
      <c r="G3174" s="95"/>
      <c r="H3174" s="95"/>
      <c r="I3174" s="95"/>
      <c r="J3174" s="95"/>
      <c r="K3174" s="95"/>
      <c r="L3174" s="95"/>
      <c r="M3174" s="95"/>
      <c r="N3174" s="95"/>
      <c r="O3174" s="95"/>
      <c r="P3174" s="95"/>
      <c r="Q3174" s="95"/>
      <c r="R3174" s="95"/>
      <c r="S3174" s="95"/>
      <c r="T3174" s="95"/>
      <c r="U3174" s="95"/>
      <c r="V3174" s="95"/>
      <c r="W3174" s="95"/>
      <c r="X3174" s="95"/>
      <c r="Y3174" s="95"/>
      <c r="Z3174" s="95"/>
      <c r="AA3174" s="95"/>
      <c r="AB3174" s="95"/>
      <c r="AC3174" s="95"/>
      <c r="AD3174" s="95"/>
      <c r="AE3174" s="95"/>
      <c r="AF3174" s="95"/>
      <c r="AG3174" s="95"/>
      <c r="AH3174" s="316"/>
    </row>
    <row r="3175" spans="4:34">
      <c r="D3175" s="95"/>
      <c r="E3175" s="198"/>
      <c r="F3175" s="95"/>
      <c r="G3175" s="95"/>
      <c r="H3175" s="95"/>
      <c r="I3175" s="95"/>
      <c r="J3175" s="95"/>
      <c r="K3175" s="95"/>
      <c r="L3175" s="95"/>
      <c r="M3175" s="95"/>
      <c r="N3175" s="95"/>
      <c r="O3175" s="95"/>
      <c r="P3175" s="95"/>
      <c r="Q3175" s="95"/>
      <c r="R3175" s="95"/>
      <c r="S3175" s="95"/>
      <c r="T3175" s="95"/>
      <c r="U3175" s="95"/>
      <c r="V3175" s="95"/>
      <c r="W3175" s="95"/>
      <c r="X3175" s="95"/>
      <c r="Y3175" s="95"/>
      <c r="Z3175" s="95"/>
      <c r="AA3175" s="95"/>
      <c r="AB3175" s="95"/>
      <c r="AC3175" s="95"/>
      <c r="AD3175" s="95"/>
      <c r="AE3175" s="95"/>
      <c r="AF3175" s="95"/>
      <c r="AG3175" s="95"/>
      <c r="AH3175" s="316"/>
    </row>
    <row r="3176" spans="4:34">
      <c r="D3176" s="95"/>
      <c r="E3176" s="198"/>
      <c r="F3176" s="95"/>
      <c r="G3176" s="95"/>
      <c r="H3176" s="95"/>
      <c r="I3176" s="95"/>
      <c r="J3176" s="95"/>
      <c r="K3176" s="95"/>
      <c r="L3176" s="95"/>
      <c r="M3176" s="95"/>
      <c r="N3176" s="95"/>
      <c r="O3176" s="95"/>
      <c r="P3176" s="95"/>
      <c r="Q3176" s="95"/>
      <c r="R3176" s="95"/>
      <c r="S3176" s="95"/>
      <c r="T3176" s="95"/>
      <c r="U3176" s="95"/>
      <c r="V3176" s="95"/>
      <c r="W3176" s="95"/>
      <c r="X3176" s="95"/>
      <c r="Y3176" s="95"/>
      <c r="Z3176" s="95"/>
      <c r="AA3176" s="95"/>
      <c r="AB3176" s="95"/>
      <c r="AC3176" s="95"/>
      <c r="AD3176" s="95"/>
      <c r="AE3176" s="95"/>
      <c r="AF3176" s="95"/>
      <c r="AG3176" s="95"/>
      <c r="AH3176" s="316"/>
    </row>
    <row r="3177" spans="4:34">
      <c r="D3177" s="95"/>
      <c r="E3177" s="198"/>
      <c r="F3177" s="95"/>
      <c r="G3177" s="95"/>
      <c r="H3177" s="95"/>
      <c r="I3177" s="95"/>
      <c r="J3177" s="95"/>
      <c r="K3177" s="95"/>
      <c r="L3177" s="95"/>
      <c r="M3177" s="95"/>
      <c r="N3177" s="95"/>
      <c r="O3177" s="95"/>
      <c r="P3177" s="95"/>
      <c r="Q3177" s="95"/>
      <c r="R3177" s="95"/>
      <c r="S3177" s="95"/>
      <c r="T3177" s="95"/>
      <c r="U3177" s="95"/>
      <c r="V3177" s="95"/>
      <c r="W3177" s="95"/>
      <c r="X3177" s="95"/>
      <c r="Y3177" s="95"/>
      <c r="Z3177" s="95"/>
      <c r="AA3177" s="95"/>
      <c r="AB3177" s="95"/>
      <c r="AC3177" s="95"/>
      <c r="AD3177" s="95"/>
      <c r="AE3177" s="95"/>
      <c r="AF3177" s="95"/>
      <c r="AG3177" s="95"/>
      <c r="AH3177" s="316"/>
    </row>
    <row r="3178" spans="4:34">
      <c r="D3178" s="95"/>
      <c r="E3178" s="198"/>
      <c r="F3178" s="95"/>
      <c r="G3178" s="95"/>
      <c r="H3178" s="95"/>
      <c r="I3178" s="95"/>
      <c r="J3178" s="95"/>
      <c r="K3178" s="95"/>
      <c r="L3178" s="95"/>
      <c r="M3178" s="95"/>
      <c r="N3178" s="95"/>
      <c r="O3178" s="95"/>
      <c r="P3178" s="95"/>
      <c r="Q3178" s="95"/>
      <c r="R3178" s="95"/>
      <c r="S3178" s="95"/>
      <c r="T3178" s="95"/>
      <c r="U3178" s="95"/>
      <c r="V3178" s="95"/>
      <c r="W3178" s="95"/>
      <c r="X3178" s="95"/>
      <c r="Y3178" s="95"/>
      <c r="Z3178" s="95"/>
      <c r="AA3178" s="95"/>
      <c r="AB3178" s="95"/>
      <c r="AC3178" s="95"/>
      <c r="AD3178" s="95"/>
      <c r="AE3178" s="95"/>
      <c r="AF3178" s="95"/>
      <c r="AG3178" s="95"/>
      <c r="AH3178" s="316"/>
    </row>
    <row r="3179" spans="4:34">
      <c r="D3179" s="95"/>
      <c r="E3179" s="198"/>
      <c r="F3179" s="95"/>
      <c r="G3179" s="95"/>
      <c r="H3179" s="95"/>
      <c r="I3179" s="95"/>
      <c r="J3179" s="95"/>
      <c r="K3179" s="95"/>
      <c r="L3179" s="95"/>
      <c r="M3179" s="95"/>
      <c r="N3179" s="95"/>
      <c r="O3179" s="95"/>
      <c r="P3179" s="95"/>
      <c r="Q3179" s="95"/>
      <c r="R3179" s="95"/>
      <c r="S3179" s="95"/>
      <c r="T3179" s="95"/>
      <c r="U3179" s="95"/>
      <c r="V3179" s="95"/>
      <c r="W3179" s="95"/>
      <c r="X3179" s="95"/>
      <c r="Y3179" s="95"/>
      <c r="Z3179" s="95"/>
      <c r="AA3179" s="95"/>
      <c r="AB3179" s="95"/>
      <c r="AC3179" s="95"/>
      <c r="AD3179" s="95"/>
      <c r="AE3179" s="95"/>
      <c r="AF3179" s="95"/>
      <c r="AG3179" s="95"/>
      <c r="AH3179" s="316"/>
    </row>
    <row r="3180" spans="4:34">
      <c r="D3180" s="95"/>
      <c r="E3180" s="198"/>
      <c r="F3180" s="95"/>
      <c r="G3180" s="95"/>
      <c r="H3180" s="95"/>
      <c r="I3180" s="95"/>
      <c r="J3180" s="95"/>
      <c r="K3180" s="95"/>
      <c r="L3180" s="95"/>
      <c r="M3180" s="95"/>
      <c r="N3180" s="95"/>
      <c r="O3180" s="95"/>
      <c r="P3180" s="95"/>
      <c r="Q3180" s="95"/>
      <c r="R3180" s="95"/>
      <c r="S3180" s="95"/>
      <c r="T3180" s="95"/>
      <c r="U3180" s="95"/>
      <c r="V3180" s="95"/>
      <c r="W3180" s="95"/>
      <c r="X3180" s="95"/>
      <c r="Y3180" s="95"/>
      <c r="Z3180" s="95"/>
      <c r="AA3180" s="95"/>
      <c r="AB3180" s="95"/>
      <c r="AC3180" s="95"/>
      <c r="AD3180" s="95"/>
      <c r="AE3180" s="95"/>
      <c r="AF3180" s="95"/>
      <c r="AG3180" s="95"/>
      <c r="AH3180" s="316"/>
    </row>
    <row r="3181" spans="4:34">
      <c r="D3181" s="95"/>
      <c r="E3181" s="198"/>
      <c r="F3181" s="95"/>
      <c r="G3181" s="95"/>
      <c r="H3181" s="95"/>
      <c r="I3181" s="95"/>
      <c r="J3181" s="95"/>
      <c r="K3181" s="95"/>
      <c r="L3181" s="95"/>
      <c r="M3181" s="95"/>
      <c r="N3181" s="95"/>
      <c r="O3181" s="95"/>
      <c r="P3181" s="95"/>
      <c r="Q3181" s="95"/>
      <c r="R3181" s="95"/>
      <c r="S3181" s="95"/>
      <c r="T3181" s="95"/>
      <c r="U3181" s="95"/>
      <c r="V3181" s="95"/>
      <c r="W3181" s="95"/>
      <c r="X3181" s="95"/>
      <c r="Y3181" s="95"/>
      <c r="Z3181" s="95"/>
      <c r="AA3181" s="95"/>
      <c r="AB3181" s="95"/>
      <c r="AC3181" s="95"/>
      <c r="AD3181" s="95"/>
      <c r="AE3181" s="95"/>
      <c r="AF3181" s="95"/>
      <c r="AG3181" s="95"/>
      <c r="AH3181" s="316"/>
    </row>
    <row r="3182" spans="4:34">
      <c r="D3182" s="95"/>
      <c r="E3182" s="198"/>
      <c r="F3182" s="95"/>
      <c r="G3182" s="95"/>
      <c r="H3182" s="95"/>
      <c r="I3182" s="95"/>
      <c r="J3182" s="95"/>
      <c r="K3182" s="95"/>
      <c r="L3182" s="95"/>
      <c r="M3182" s="95"/>
      <c r="N3182" s="95"/>
      <c r="O3182" s="95"/>
      <c r="P3182" s="95"/>
      <c r="Q3182" s="95"/>
      <c r="R3182" s="95"/>
      <c r="S3182" s="95"/>
      <c r="T3182" s="95"/>
      <c r="U3182" s="95"/>
      <c r="V3182" s="95"/>
      <c r="W3182" s="95"/>
      <c r="X3182" s="95"/>
      <c r="Y3182" s="95"/>
      <c r="Z3182" s="95"/>
      <c r="AA3182" s="95"/>
      <c r="AB3182" s="95"/>
      <c r="AC3182" s="95"/>
      <c r="AD3182" s="95"/>
      <c r="AE3182" s="95"/>
      <c r="AF3182" s="95"/>
      <c r="AG3182" s="95"/>
      <c r="AH3182" s="316"/>
    </row>
    <row r="3183" spans="4:34">
      <c r="D3183" s="95"/>
      <c r="E3183" s="198"/>
      <c r="F3183" s="95"/>
      <c r="G3183" s="95"/>
      <c r="H3183" s="95"/>
      <c r="I3183" s="95"/>
      <c r="J3183" s="95"/>
      <c r="K3183" s="95"/>
      <c r="L3183" s="95"/>
      <c r="M3183" s="95"/>
      <c r="N3183" s="95"/>
      <c r="O3183" s="95"/>
      <c r="P3183" s="95"/>
      <c r="Q3183" s="95"/>
      <c r="R3183" s="95"/>
      <c r="S3183" s="95"/>
      <c r="T3183" s="95"/>
      <c r="U3183" s="95"/>
      <c r="V3183" s="95"/>
      <c r="W3183" s="95"/>
      <c r="X3183" s="95"/>
      <c r="Y3183" s="95"/>
      <c r="Z3183" s="95"/>
      <c r="AA3183" s="95"/>
      <c r="AB3183" s="95"/>
      <c r="AC3183" s="95"/>
      <c r="AD3183" s="95"/>
      <c r="AE3183" s="95"/>
      <c r="AF3183" s="95"/>
      <c r="AG3183" s="95"/>
      <c r="AH3183" s="316"/>
    </row>
    <row r="3184" spans="4:34">
      <c r="D3184" s="95"/>
      <c r="E3184" s="198"/>
      <c r="F3184" s="95"/>
      <c r="G3184" s="95"/>
      <c r="H3184" s="95"/>
      <c r="I3184" s="95"/>
      <c r="J3184" s="95"/>
      <c r="K3184" s="95"/>
      <c r="L3184" s="95"/>
      <c r="M3184" s="95"/>
      <c r="N3184" s="95"/>
      <c r="O3184" s="95"/>
      <c r="P3184" s="95"/>
      <c r="Q3184" s="95"/>
      <c r="R3184" s="95"/>
      <c r="S3184" s="95"/>
      <c r="T3184" s="95"/>
      <c r="U3184" s="95"/>
      <c r="V3184" s="95"/>
      <c r="W3184" s="95"/>
      <c r="X3184" s="95"/>
      <c r="Y3184" s="95"/>
      <c r="Z3184" s="95"/>
      <c r="AA3184" s="95"/>
      <c r="AB3184" s="95"/>
      <c r="AC3184" s="95"/>
      <c r="AD3184" s="95"/>
      <c r="AE3184" s="95"/>
      <c r="AF3184" s="95"/>
      <c r="AG3184" s="95"/>
      <c r="AH3184" s="316"/>
    </row>
    <row r="3185" spans="4:34">
      <c r="D3185" s="95"/>
      <c r="E3185" s="198"/>
      <c r="F3185" s="95"/>
      <c r="G3185" s="95"/>
      <c r="H3185" s="95"/>
      <c r="I3185" s="95"/>
      <c r="J3185" s="95"/>
      <c r="K3185" s="95"/>
      <c r="L3185" s="95"/>
      <c r="M3185" s="95"/>
      <c r="N3185" s="95"/>
      <c r="O3185" s="95"/>
      <c r="P3185" s="95"/>
      <c r="Q3185" s="95"/>
      <c r="R3185" s="95"/>
      <c r="S3185" s="95"/>
      <c r="T3185" s="95"/>
      <c r="U3185" s="95"/>
      <c r="V3185" s="95"/>
      <c r="W3185" s="95"/>
      <c r="X3185" s="95"/>
      <c r="Y3185" s="95"/>
      <c r="Z3185" s="95"/>
      <c r="AA3185" s="95"/>
      <c r="AB3185" s="95"/>
      <c r="AC3185" s="95"/>
      <c r="AD3185" s="95"/>
      <c r="AE3185" s="95"/>
      <c r="AF3185" s="95"/>
      <c r="AG3185" s="95"/>
      <c r="AH3185" s="316"/>
    </row>
    <row r="3186" spans="4:34">
      <c r="D3186" s="95"/>
      <c r="E3186" s="198"/>
      <c r="F3186" s="95"/>
      <c r="G3186" s="95"/>
      <c r="H3186" s="95"/>
      <c r="I3186" s="95"/>
      <c r="J3186" s="95"/>
      <c r="K3186" s="95"/>
      <c r="L3186" s="95"/>
      <c r="M3186" s="95"/>
      <c r="N3186" s="95"/>
      <c r="O3186" s="95"/>
      <c r="P3186" s="95"/>
      <c r="Q3186" s="95"/>
      <c r="R3186" s="95"/>
      <c r="S3186" s="95"/>
      <c r="T3186" s="95"/>
      <c r="U3186" s="95"/>
      <c r="V3186" s="95"/>
      <c r="W3186" s="95"/>
      <c r="X3186" s="95"/>
      <c r="Y3186" s="95"/>
      <c r="Z3186" s="95"/>
      <c r="AA3186" s="95"/>
      <c r="AB3186" s="95"/>
      <c r="AC3186" s="95"/>
      <c r="AD3186" s="95"/>
      <c r="AE3186" s="95"/>
      <c r="AF3186" s="95"/>
      <c r="AG3186" s="95"/>
      <c r="AH3186" s="316"/>
    </row>
    <row r="3187" spans="4:34">
      <c r="D3187" s="95"/>
      <c r="E3187" s="198"/>
      <c r="F3187" s="95"/>
      <c r="G3187" s="95"/>
      <c r="H3187" s="95"/>
      <c r="I3187" s="95"/>
      <c r="J3187" s="95"/>
      <c r="K3187" s="95"/>
      <c r="L3187" s="95"/>
      <c r="M3187" s="95"/>
      <c r="N3187" s="95"/>
      <c r="O3187" s="95"/>
      <c r="P3187" s="95"/>
      <c r="Q3187" s="95"/>
      <c r="R3187" s="95"/>
      <c r="S3187" s="95"/>
      <c r="T3187" s="95"/>
      <c r="U3187" s="95"/>
      <c r="V3187" s="95"/>
      <c r="W3187" s="95"/>
      <c r="X3187" s="95"/>
      <c r="Y3187" s="95"/>
      <c r="Z3187" s="95"/>
      <c r="AA3187" s="95"/>
      <c r="AB3187" s="95"/>
      <c r="AC3187" s="95"/>
      <c r="AD3187" s="95"/>
      <c r="AE3187" s="95"/>
      <c r="AF3187" s="95"/>
      <c r="AG3187" s="95"/>
      <c r="AH3187" s="316"/>
    </row>
    <row r="3188" spans="4:34">
      <c r="D3188" s="95"/>
      <c r="E3188" s="198"/>
      <c r="F3188" s="95"/>
      <c r="G3188" s="95"/>
      <c r="H3188" s="95"/>
      <c r="I3188" s="95"/>
      <c r="J3188" s="95"/>
      <c r="K3188" s="95"/>
      <c r="L3188" s="95"/>
      <c r="M3188" s="95"/>
      <c r="N3188" s="95"/>
      <c r="O3188" s="95"/>
      <c r="P3188" s="95"/>
      <c r="Q3188" s="95"/>
      <c r="R3188" s="95"/>
      <c r="S3188" s="95"/>
      <c r="T3188" s="95"/>
      <c r="U3188" s="95"/>
      <c r="V3188" s="95"/>
      <c r="W3188" s="95"/>
      <c r="X3188" s="95"/>
      <c r="Y3188" s="95"/>
      <c r="Z3188" s="95"/>
      <c r="AA3188" s="95"/>
      <c r="AB3188" s="95"/>
      <c r="AC3188" s="95"/>
      <c r="AD3188" s="95"/>
      <c r="AE3188" s="95"/>
      <c r="AF3188" s="95"/>
      <c r="AG3188" s="95"/>
      <c r="AH3188" s="316"/>
    </row>
    <row r="3189" spans="4:34">
      <c r="D3189" s="95"/>
      <c r="E3189" s="198"/>
      <c r="F3189" s="95"/>
      <c r="G3189" s="95"/>
      <c r="H3189" s="95"/>
      <c r="I3189" s="95"/>
      <c r="J3189" s="95"/>
      <c r="K3189" s="95"/>
      <c r="L3189" s="95"/>
      <c r="M3189" s="95"/>
      <c r="N3189" s="95"/>
      <c r="O3189" s="95"/>
      <c r="P3189" s="95"/>
      <c r="Q3189" s="95"/>
      <c r="R3189" s="95"/>
      <c r="S3189" s="95"/>
      <c r="T3189" s="95"/>
      <c r="U3189" s="95"/>
      <c r="V3189" s="95"/>
      <c r="W3189" s="95"/>
      <c r="X3189" s="95"/>
      <c r="Y3189" s="95"/>
      <c r="Z3189" s="95"/>
      <c r="AA3189" s="95"/>
      <c r="AB3189" s="95"/>
      <c r="AC3189" s="95"/>
      <c r="AD3189" s="95"/>
      <c r="AE3189" s="95"/>
      <c r="AF3189" s="95"/>
      <c r="AG3189" s="95"/>
      <c r="AH3189" s="316"/>
    </row>
    <row r="3190" spans="4:34">
      <c r="D3190" s="95"/>
      <c r="E3190" s="198"/>
      <c r="F3190" s="95"/>
      <c r="G3190" s="95"/>
      <c r="H3190" s="95"/>
      <c r="I3190" s="95"/>
      <c r="J3190" s="95"/>
      <c r="K3190" s="95"/>
      <c r="L3190" s="95"/>
      <c r="M3190" s="95"/>
      <c r="N3190" s="95"/>
      <c r="O3190" s="95"/>
      <c r="P3190" s="95"/>
      <c r="Q3190" s="95"/>
      <c r="R3190" s="95"/>
      <c r="S3190" s="95"/>
      <c r="T3190" s="95"/>
      <c r="U3190" s="95"/>
      <c r="V3190" s="95"/>
      <c r="W3190" s="95"/>
      <c r="X3190" s="95"/>
      <c r="Y3190" s="95"/>
      <c r="Z3190" s="95"/>
      <c r="AA3190" s="95"/>
      <c r="AB3190" s="95"/>
      <c r="AC3190" s="95"/>
      <c r="AD3190" s="95"/>
      <c r="AE3190" s="95"/>
      <c r="AF3190" s="95"/>
      <c r="AG3190" s="95"/>
      <c r="AH3190" s="316"/>
    </row>
    <row r="3191" spans="4:34">
      <c r="D3191" s="95"/>
      <c r="E3191" s="198"/>
      <c r="F3191" s="95"/>
      <c r="G3191" s="95"/>
      <c r="H3191" s="95"/>
      <c r="I3191" s="95"/>
      <c r="J3191" s="95"/>
      <c r="K3191" s="95"/>
      <c r="L3191" s="95"/>
      <c r="M3191" s="95"/>
      <c r="N3191" s="95"/>
      <c r="O3191" s="95"/>
      <c r="P3191" s="95"/>
      <c r="Q3191" s="95"/>
      <c r="R3191" s="95"/>
      <c r="S3191" s="95"/>
      <c r="T3191" s="95"/>
      <c r="U3191" s="95"/>
      <c r="V3191" s="95"/>
      <c r="W3191" s="95"/>
      <c r="X3191" s="95"/>
      <c r="Y3191" s="95"/>
      <c r="Z3191" s="95"/>
      <c r="AA3191" s="95"/>
      <c r="AB3191" s="95"/>
      <c r="AC3191" s="95"/>
      <c r="AD3191" s="95"/>
      <c r="AE3191" s="95"/>
      <c r="AF3191" s="95"/>
      <c r="AG3191" s="95"/>
      <c r="AH3191" s="316"/>
    </row>
    <row r="3192" spans="4:34">
      <c r="D3192" s="95"/>
      <c r="E3192" s="198"/>
      <c r="F3192" s="95"/>
      <c r="G3192" s="95"/>
      <c r="H3192" s="95"/>
      <c r="I3192" s="95"/>
      <c r="J3192" s="95"/>
      <c r="K3192" s="95"/>
      <c r="L3192" s="95"/>
      <c r="M3192" s="95"/>
      <c r="N3192" s="95"/>
      <c r="O3192" s="95"/>
      <c r="P3192" s="95"/>
      <c r="Q3192" s="95"/>
      <c r="R3192" s="95"/>
      <c r="S3192" s="95"/>
      <c r="T3192" s="95"/>
      <c r="U3192" s="95"/>
      <c r="V3192" s="95"/>
      <c r="W3192" s="95"/>
      <c r="X3192" s="95"/>
      <c r="Y3192" s="95"/>
      <c r="Z3192" s="95"/>
      <c r="AA3192" s="95"/>
      <c r="AB3192" s="95"/>
      <c r="AC3192" s="95"/>
      <c r="AD3192" s="95"/>
      <c r="AE3192" s="95"/>
      <c r="AF3192" s="95"/>
      <c r="AG3192" s="95"/>
      <c r="AH3192" s="316"/>
    </row>
    <row r="3193" spans="4:34">
      <c r="D3193" s="95"/>
      <c r="E3193" s="198"/>
      <c r="F3193" s="95"/>
      <c r="G3193" s="95"/>
      <c r="H3193" s="95"/>
      <c r="I3193" s="95"/>
      <c r="J3193" s="95"/>
      <c r="K3193" s="95"/>
      <c r="L3193" s="95"/>
      <c r="M3193" s="95"/>
      <c r="N3193" s="95"/>
      <c r="O3193" s="95"/>
      <c r="P3193" s="95"/>
      <c r="Q3193" s="95"/>
      <c r="R3193" s="95"/>
      <c r="S3193" s="95"/>
      <c r="T3193" s="95"/>
      <c r="U3193" s="95"/>
      <c r="V3193" s="95"/>
      <c r="W3193" s="95"/>
      <c r="X3193" s="95"/>
      <c r="Y3193" s="95"/>
      <c r="Z3193" s="95"/>
      <c r="AA3193" s="95"/>
      <c r="AB3193" s="95"/>
      <c r="AC3193" s="95"/>
      <c r="AD3193" s="95"/>
      <c r="AE3193" s="95"/>
      <c r="AF3193" s="95"/>
      <c r="AG3193" s="95"/>
      <c r="AH3193" s="316"/>
    </row>
    <row r="3194" spans="4:34">
      <c r="D3194" s="95"/>
      <c r="E3194" s="198"/>
      <c r="F3194" s="95"/>
      <c r="G3194" s="95"/>
      <c r="H3194" s="95"/>
      <c r="I3194" s="95"/>
      <c r="J3194" s="95"/>
      <c r="K3194" s="95"/>
      <c r="L3194" s="95"/>
      <c r="M3194" s="95"/>
      <c r="N3194" s="95"/>
      <c r="O3194" s="95"/>
      <c r="P3194" s="95"/>
      <c r="Q3194" s="95"/>
      <c r="R3194" s="95"/>
      <c r="S3194" s="95"/>
      <c r="T3194" s="95"/>
      <c r="U3194" s="95"/>
      <c r="V3194" s="95"/>
      <c r="W3194" s="95"/>
      <c r="X3194" s="95"/>
      <c r="Y3194" s="95"/>
      <c r="Z3194" s="95"/>
      <c r="AA3194" s="95"/>
      <c r="AB3194" s="95"/>
      <c r="AC3194" s="95"/>
      <c r="AD3194" s="95"/>
      <c r="AE3194" s="95"/>
      <c r="AF3194" s="95"/>
      <c r="AG3194" s="95"/>
      <c r="AH3194" s="316"/>
    </row>
    <row r="3195" spans="4:34">
      <c r="D3195" s="95"/>
      <c r="E3195" s="198"/>
      <c r="F3195" s="95"/>
      <c r="G3195" s="95"/>
      <c r="H3195" s="95"/>
      <c r="I3195" s="95"/>
      <c r="J3195" s="95"/>
      <c r="K3195" s="95"/>
      <c r="L3195" s="95"/>
      <c r="M3195" s="95"/>
      <c r="N3195" s="95"/>
      <c r="O3195" s="95"/>
      <c r="P3195" s="95"/>
      <c r="Q3195" s="95"/>
      <c r="R3195" s="95"/>
      <c r="S3195" s="95"/>
      <c r="T3195" s="95"/>
      <c r="U3195" s="95"/>
      <c r="V3195" s="95"/>
      <c r="W3195" s="95"/>
      <c r="X3195" s="95"/>
      <c r="Y3195" s="95"/>
      <c r="Z3195" s="95"/>
      <c r="AA3195" s="95"/>
      <c r="AB3195" s="95"/>
      <c r="AC3195" s="95"/>
      <c r="AD3195" s="95"/>
      <c r="AE3195" s="95"/>
      <c r="AF3195" s="95"/>
      <c r="AG3195" s="95"/>
      <c r="AH3195" s="316"/>
    </row>
    <row r="3196" spans="4:34">
      <c r="D3196" s="95"/>
      <c r="E3196" s="198"/>
      <c r="F3196" s="95"/>
      <c r="G3196" s="95"/>
      <c r="H3196" s="95"/>
      <c r="I3196" s="95"/>
      <c r="J3196" s="95"/>
      <c r="K3196" s="95"/>
      <c r="L3196" s="95"/>
      <c r="M3196" s="95"/>
      <c r="N3196" s="95"/>
      <c r="O3196" s="95"/>
      <c r="P3196" s="95"/>
      <c r="Q3196" s="95"/>
      <c r="R3196" s="95"/>
      <c r="S3196" s="95"/>
      <c r="T3196" s="95"/>
      <c r="U3196" s="95"/>
      <c r="V3196" s="95"/>
      <c r="W3196" s="95"/>
      <c r="X3196" s="95"/>
      <c r="Y3196" s="95"/>
      <c r="Z3196" s="95"/>
      <c r="AA3196" s="95"/>
      <c r="AB3196" s="95"/>
      <c r="AC3196" s="95"/>
      <c r="AD3196" s="95"/>
      <c r="AE3196" s="95"/>
      <c r="AF3196" s="95"/>
      <c r="AG3196" s="95"/>
      <c r="AH3196" s="316"/>
    </row>
    <row r="3197" spans="4:34">
      <c r="D3197" s="95"/>
      <c r="E3197" s="198"/>
      <c r="F3197" s="95"/>
      <c r="G3197" s="95"/>
      <c r="H3197" s="95"/>
      <c r="I3197" s="95"/>
      <c r="J3197" s="95"/>
      <c r="K3197" s="95"/>
      <c r="L3197" s="95"/>
      <c r="M3197" s="95"/>
      <c r="N3197" s="95"/>
      <c r="O3197" s="95"/>
      <c r="P3197" s="95"/>
      <c r="Q3197" s="95"/>
      <c r="R3197" s="95"/>
      <c r="S3197" s="95"/>
      <c r="T3197" s="95"/>
      <c r="U3197" s="95"/>
      <c r="V3197" s="95"/>
      <c r="W3197" s="95"/>
      <c r="X3197" s="95"/>
      <c r="Y3197" s="95"/>
      <c r="Z3197" s="95"/>
      <c r="AA3197" s="95"/>
      <c r="AB3197" s="95"/>
      <c r="AC3197" s="95"/>
      <c r="AD3197" s="95"/>
      <c r="AE3197" s="95"/>
      <c r="AF3197" s="95"/>
      <c r="AG3197" s="95"/>
      <c r="AH3197" s="316"/>
    </row>
    <row r="3198" spans="4:34">
      <c r="D3198" s="95"/>
      <c r="E3198" s="198"/>
      <c r="F3198" s="95"/>
      <c r="G3198" s="95"/>
      <c r="H3198" s="95"/>
      <c r="I3198" s="95"/>
      <c r="J3198" s="95"/>
      <c r="K3198" s="95"/>
      <c r="L3198" s="95"/>
      <c r="M3198" s="95"/>
      <c r="N3198" s="95"/>
      <c r="O3198" s="95"/>
      <c r="P3198" s="95"/>
      <c r="Q3198" s="95"/>
      <c r="R3198" s="95"/>
      <c r="S3198" s="95"/>
      <c r="T3198" s="95"/>
      <c r="U3198" s="95"/>
      <c r="V3198" s="95"/>
      <c r="W3198" s="95"/>
      <c r="X3198" s="95"/>
      <c r="Y3198" s="95"/>
      <c r="Z3198" s="95"/>
      <c r="AA3198" s="95"/>
      <c r="AB3198" s="95"/>
      <c r="AC3198" s="95"/>
      <c r="AD3198" s="95"/>
      <c r="AE3198" s="95"/>
      <c r="AF3198" s="95"/>
      <c r="AG3198" s="95"/>
      <c r="AH3198" s="316"/>
    </row>
    <row r="3199" spans="4:34">
      <c r="D3199" s="95"/>
      <c r="E3199" s="198"/>
      <c r="F3199" s="95"/>
      <c r="G3199" s="95"/>
      <c r="H3199" s="95"/>
      <c r="I3199" s="95"/>
      <c r="J3199" s="95"/>
      <c r="K3199" s="95"/>
      <c r="L3199" s="95"/>
      <c r="M3199" s="95"/>
      <c r="N3199" s="95"/>
      <c r="O3199" s="95"/>
      <c r="P3199" s="95"/>
      <c r="Q3199" s="95"/>
      <c r="R3199" s="95"/>
      <c r="S3199" s="95"/>
      <c r="T3199" s="95"/>
      <c r="U3199" s="95"/>
      <c r="V3199" s="95"/>
      <c r="W3199" s="95"/>
      <c r="X3199" s="95"/>
      <c r="Y3199" s="95"/>
      <c r="Z3199" s="95"/>
      <c r="AA3199" s="95"/>
      <c r="AB3199" s="95"/>
      <c r="AC3199" s="95"/>
      <c r="AD3199" s="95"/>
      <c r="AE3199" s="95"/>
      <c r="AF3199" s="95"/>
      <c r="AG3199" s="95"/>
      <c r="AH3199" s="316"/>
    </row>
    <row r="3200" spans="4:34">
      <c r="D3200" s="95"/>
      <c r="E3200" s="198"/>
      <c r="F3200" s="95"/>
      <c r="G3200" s="95"/>
      <c r="H3200" s="95"/>
      <c r="I3200" s="95"/>
      <c r="J3200" s="95"/>
      <c r="K3200" s="95"/>
      <c r="L3200" s="95"/>
      <c r="M3200" s="95"/>
      <c r="N3200" s="95"/>
      <c r="O3200" s="95"/>
      <c r="P3200" s="95"/>
      <c r="Q3200" s="95"/>
      <c r="R3200" s="95"/>
      <c r="S3200" s="95"/>
      <c r="T3200" s="95"/>
      <c r="U3200" s="95"/>
      <c r="V3200" s="95"/>
      <c r="W3200" s="95"/>
      <c r="X3200" s="95"/>
      <c r="Y3200" s="95"/>
      <c r="Z3200" s="95"/>
      <c r="AA3200" s="95"/>
      <c r="AB3200" s="95"/>
      <c r="AC3200" s="95"/>
      <c r="AD3200" s="95"/>
      <c r="AE3200" s="95"/>
      <c r="AF3200" s="95"/>
      <c r="AG3200" s="95"/>
      <c r="AH3200" s="316"/>
    </row>
    <row r="3201" spans="4:34">
      <c r="D3201" s="95"/>
      <c r="E3201" s="198"/>
      <c r="F3201" s="95"/>
      <c r="G3201" s="95"/>
      <c r="H3201" s="95"/>
      <c r="I3201" s="95"/>
      <c r="J3201" s="95"/>
      <c r="K3201" s="95"/>
      <c r="L3201" s="95"/>
      <c r="M3201" s="95"/>
      <c r="N3201" s="95"/>
      <c r="O3201" s="95"/>
      <c r="P3201" s="95"/>
      <c r="Q3201" s="95"/>
      <c r="R3201" s="95"/>
      <c r="S3201" s="95"/>
      <c r="T3201" s="95"/>
      <c r="U3201" s="95"/>
      <c r="V3201" s="95"/>
      <c r="W3201" s="95"/>
      <c r="X3201" s="95"/>
      <c r="Y3201" s="95"/>
      <c r="Z3201" s="95"/>
      <c r="AA3201" s="95"/>
      <c r="AB3201" s="95"/>
      <c r="AC3201" s="95"/>
      <c r="AD3201" s="95"/>
      <c r="AE3201" s="95"/>
      <c r="AF3201" s="95"/>
      <c r="AG3201" s="95"/>
      <c r="AH3201" s="316"/>
    </row>
    <row r="3202" spans="4:34">
      <c r="D3202" s="95"/>
      <c r="E3202" s="198"/>
      <c r="F3202" s="95"/>
      <c r="G3202" s="95"/>
      <c r="H3202" s="95"/>
      <c r="I3202" s="95"/>
      <c r="J3202" s="95"/>
      <c r="K3202" s="95"/>
      <c r="L3202" s="95"/>
      <c r="M3202" s="95"/>
      <c r="N3202" s="95"/>
      <c r="O3202" s="95"/>
      <c r="P3202" s="95"/>
      <c r="Q3202" s="95"/>
      <c r="R3202" s="95"/>
      <c r="S3202" s="95"/>
      <c r="T3202" s="95"/>
      <c r="U3202" s="95"/>
      <c r="V3202" s="95"/>
      <c r="W3202" s="95"/>
      <c r="X3202" s="95"/>
      <c r="Y3202" s="95"/>
      <c r="Z3202" s="95"/>
      <c r="AA3202" s="95"/>
      <c r="AB3202" s="95"/>
      <c r="AC3202" s="95"/>
      <c r="AD3202" s="95"/>
      <c r="AE3202" s="95"/>
      <c r="AF3202" s="95"/>
      <c r="AG3202" s="95"/>
      <c r="AH3202" s="316"/>
    </row>
    <row r="3203" spans="4:34">
      <c r="D3203" s="95"/>
      <c r="E3203" s="198"/>
      <c r="F3203" s="95"/>
      <c r="G3203" s="95"/>
      <c r="H3203" s="95"/>
      <c r="I3203" s="95"/>
      <c r="J3203" s="95"/>
      <c r="K3203" s="95"/>
      <c r="L3203" s="95"/>
      <c r="M3203" s="95"/>
      <c r="N3203" s="95"/>
      <c r="O3203" s="95"/>
      <c r="P3203" s="95"/>
      <c r="Q3203" s="95"/>
      <c r="R3203" s="95"/>
      <c r="S3203" s="95"/>
      <c r="T3203" s="95"/>
      <c r="U3203" s="95"/>
      <c r="V3203" s="95"/>
      <c r="W3203" s="95"/>
      <c r="X3203" s="95"/>
      <c r="Y3203" s="95"/>
      <c r="Z3203" s="95"/>
      <c r="AA3203" s="95"/>
      <c r="AB3203" s="95"/>
      <c r="AC3203" s="95"/>
      <c r="AD3203" s="95"/>
      <c r="AE3203" s="95"/>
      <c r="AF3203" s="95"/>
      <c r="AG3203" s="95"/>
      <c r="AH3203" s="316"/>
    </row>
    <row r="3204" spans="4:34">
      <c r="D3204" s="95"/>
      <c r="E3204" s="198"/>
      <c r="F3204" s="95"/>
      <c r="G3204" s="95"/>
      <c r="H3204" s="95"/>
      <c r="I3204" s="95"/>
      <c r="J3204" s="95"/>
      <c r="K3204" s="95"/>
      <c r="L3204" s="95"/>
      <c r="M3204" s="95"/>
      <c r="N3204" s="95"/>
      <c r="O3204" s="95"/>
      <c r="P3204" s="95"/>
      <c r="Q3204" s="95"/>
      <c r="R3204" s="95"/>
      <c r="S3204" s="95"/>
      <c r="T3204" s="95"/>
      <c r="U3204" s="95"/>
      <c r="V3204" s="95"/>
      <c r="W3204" s="95"/>
      <c r="X3204" s="95"/>
      <c r="Y3204" s="95"/>
      <c r="Z3204" s="95"/>
      <c r="AA3204" s="95"/>
      <c r="AB3204" s="95"/>
      <c r="AC3204" s="95"/>
      <c r="AD3204" s="95"/>
      <c r="AE3204" s="95"/>
      <c r="AF3204" s="95"/>
      <c r="AG3204" s="95"/>
      <c r="AH3204" s="316"/>
    </row>
    <row r="3205" spans="4:34">
      <c r="D3205" s="95"/>
      <c r="E3205" s="198"/>
      <c r="F3205" s="95"/>
      <c r="G3205" s="95"/>
      <c r="H3205" s="95"/>
      <c r="I3205" s="95"/>
      <c r="J3205" s="95"/>
      <c r="K3205" s="95"/>
      <c r="L3205" s="95"/>
      <c r="M3205" s="95"/>
      <c r="N3205" s="95"/>
      <c r="O3205" s="95"/>
      <c r="P3205" s="95"/>
      <c r="Q3205" s="95"/>
      <c r="R3205" s="95"/>
      <c r="S3205" s="95"/>
      <c r="T3205" s="95"/>
      <c r="U3205" s="95"/>
      <c r="V3205" s="95"/>
      <c r="W3205" s="95"/>
      <c r="X3205" s="95"/>
      <c r="Y3205" s="95"/>
      <c r="Z3205" s="95"/>
      <c r="AA3205" s="95"/>
      <c r="AB3205" s="95"/>
      <c r="AC3205" s="95"/>
      <c r="AD3205" s="95"/>
      <c r="AE3205" s="95"/>
      <c r="AF3205" s="95"/>
      <c r="AG3205" s="95"/>
      <c r="AH3205" s="316"/>
    </row>
    <row r="3206" spans="4:34">
      <c r="D3206" s="95"/>
      <c r="E3206" s="198"/>
      <c r="F3206" s="95"/>
      <c r="G3206" s="95"/>
      <c r="H3206" s="95"/>
      <c r="I3206" s="95"/>
      <c r="J3206" s="95"/>
      <c r="K3206" s="95"/>
      <c r="L3206" s="95"/>
      <c r="M3206" s="95"/>
      <c r="N3206" s="95"/>
      <c r="O3206" s="95"/>
      <c r="P3206" s="95"/>
      <c r="Q3206" s="95"/>
      <c r="R3206" s="95"/>
      <c r="S3206" s="95"/>
      <c r="T3206" s="95"/>
      <c r="U3206" s="95"/>
      <c r="V3206" s="95"/>
      <c r="W3206" s="95"/>
      <c r="X3206" s="95"/>
      <c r="Y3206" s="95"/>
      <c r="Z3206" s="95"/>
      <c r="AA3206" s="95"/>
      <c r="AB3206" s="95"/>
      <c r="AC3206" s="95"/>
      <c r="AD3206" s="95"/>
      <c r="AE3206" s="95"/>
      <c r="AF3206" s="95"/>
      <c r="AG3206" s="95"/>
      <c r="AH3206" s="316"/>
    </row>
    <row r="3207" spans="4:34">
      <c r="D3207" s="95"/>
      <c r="E3207" s="198"/>
      <c r="F3207" s="95"/>
      <c r="G3207" s="95"/>
      <c r="H3207" s="95"/>
      <c r="I3207" s="95"/>
      <c r="J3207" s="95"/>
      <c r="K3207" s="95"/>
      <c r="L3207" s="95"/>
      <c r="M3207" s="95"/>
      <c r="N3207" s="95"/>
      <c r="O3207" s="95"/>
      <c r="P3207" s="95"/>
      <c r="Q3207" s="95"/>
      <c r="R3207" s="95"/>
      <c r="S3207" s="95"/>
      <c r="T3207" s="95"/>
      <c r="U3207" s="95"/>
      <c r="V3207" s="95"/>
      <c r="W3207" s="95"/>
      <c r="X3207" s="95"/>
      <c r="Y3207" s="95"/>
      <c r="Z3207" s="95"/>
      <c r="AA3207" s="95"/>
      <c r="AB3207" s="95"/>
      <c r="AC3207" s="95"/>
      <c r="AD3207" s="95"/>
      <c r="AE3207" s="95"/>
      <c r="AF3207" s="95"/>
      <c r="AG3207" s="95"/>
      <c r="AH3207" s="316"/>
    </row>
    <row r="3208" spans="4:34">
      <c r="D3208" s="95"/>
      <c r="E3208" s="198"/>
      <c r="F3208" s="95"/>
      <c r="G3208" s="95"/>
      <c r="H3208" s="95"/>
      <c r="I3208" s="95"/>
      <c r="J3208" s="95"/>
      <c r="K3208" s="95"/>
      <c r="L3208" s="95"/>
      <c r="M3208" s="95"/>
      <c r="N3208" s="95"/>
      <c r="O3208" s="95"/>
      <c r="P3208" s="95"/>
      <c r="Q3208" s="95"/>
      <c r="R3208" s="95"/>
      <c r="S3208" s="95"/>
      <c r="T3208" s="95"/>
      <c r="U3208" s="95"/>
      <c r="V3208" s="95"/>
      <c r="W3208" s="95"/>
      <c r="X3208" s="95"/>
      <c r="Y3208" s="95"/>
      <c r="Z3208" s="95"/>
      <c r="AA3208" s="95"/>
      <c r="AB3208" s="95"/>
      <c r="AC3208" s="95"/>
      <c r="AD3208" s="95"/>
      <c r="AE3208" s="95"/>
      <c r="AF3208" s="95"/>
      <c r="AG3208" s="95"/>
      <c r="AH3208" s="316"/>
    </row>
    <row r="3209" spans="4:34">
      <c r="D3209" s="95"/>
      <c r="E3209" s="198"/>
      <c r="F3209" s="95"/>
      <c r="G3209" s="95"/>
      <c r="H3209" s="95"/>
      <c r="I3209" s="95"/>
      <c r="J3209" s="95"/>
      <c r="K3209" s="95"/>
      <c r="L3209" s="95"/>
      <c r="M3209" s="95"/>
      <c r="N3209" s="95"/>
      <c r="O3209" s="95"/>
      <c r="P3209" s="95"/>
      <c r="Q3209" s="95"/>
      <c r="R3209" s="95"/>
      <c r="S3209" s="95"/>
      <c r="T3209" s="95"/>
      <c r="U3209" s="95"/>
      <c r="V3209" s="95"/>
      <c r="W3209" s="95"/>
      <c r="X3209" s="95"/>
      <c r="Y3209" s="95"/>
      <c r="Z3209" s="95"/>
      <c r="AA3209" s="95"/>
      <c r="AB3209" s="95"/>
      <c r="AC3209" s="95"/>
      <c r="AD3209" s="95"/>
      <c r="AE3209" s="95"/>
      <c r="AF3209" s="95"/>
      <c r="AG3209" s="95"/>
      <c r="AH3209" s="316"/>
    </row>
    <row r="3210" spans="4:34">
      <c r="D3210" s="95"/>
      <c r="E3210" s="198"/>
      <c r="F3210" s="95"/>
      <c r="G3210" s="95"/>
      <c r="H3210" s="95"/>
      <c r="I3210" s="95"/>
      <c r="J3210" s="95"/>
      <c r="K3210" s="95"/>
      <c r="L3210" s="95"/>
      <c r="M3210" s="95"/>
      <c r="N3210" s="95"/>
      <c r="O3210" s="95"/>
      <c r="P3210" s="95"/>
      <c r="Q3210" s="95"/>
      <c r="R3210" s="95"/>
      <c r="S3210" s="95"/>
      <c r="T3210" s="95"/>
      <c r="U3210" s="95"/>
      <c r="V3210" s="95"/>
      <c r="W3210" s="95"/>
      <c r="X3210" s="95"/>
      <c r="Y3210" s="95"/>
      <c r="Z3210" s="95"/>
      <c r="AA3210" s="95"/>
      <c r="AB3210" s="95"/>
      <c r="AC3210" s="95"/>
      <c r="AD3210" s="95"/>
      <c r="AE3210" s="95"/>
      <c r="AF3210" s="95"/>
      <c r="AG3210" s="95"/>
      <c r="AH3210" s="316"/>
    </row>
    <row r="3211" spans="4:34">
      <c r="D3211" s="95"/>
      <c r="E3211" s="198"/>
      <c r="F3211" s="95"/>
      <c r="G3211" s="95"/>
      <c r="H3211" s="95"/>
      <c r="I3211" s="95"/>
      <c r="J3211" s="95"/>
      <c r="K3211" s="95"/>
      <c r="L3211" s="95"/>
      <c r="M3211" s="95"/>
      <c r="N3211" s="95"/>
      <c r="O3211" s="95"/>
      <c r="P3211" s="95"/>
      <c r="Q3211" s="95"/>
      <c r="R3211" s="95"/>
      <c r="S3211" s="95"/>
      <c r="T3211" s="95"/>
      <c r="U3211" s="95"/>
      <c r="V3211" s="95"/>
      <c r="W3211" s="95"/>
      <c r="X3211" s="95"/>
      <c r="Y3211" s="95"/>
      <c r="Z3211" s="95"/>
      <c r="AA3211" s="95"/>
      <c r="AB3211" s="95"/>
      <c r="AC3211" s="95"/>
      <c r="AD3211" s="95"/>
      <c r="AE3211" s="95"/>
      <c r="AF3211" s="95"/>
      <c r="AG3211" s="95"/>
      <c r="AH3211" s="316"/>
    </row>
    <row r="3212" spans="4:34">
      <c r="D3212" s="95"/>
      <c r="E3212" s="198"/>
      <c r="F3212" s="95"/>
      <c r="G3212" s="95"/>
      <c r="H3212" s="95"/>
      <c r="I3212" s="95"/>
      <c r="J3212" s="95"/>
      <c r="K3212" s="95"/>
      <c r="L3212" s="95"/>
      <c r="M3212" s="95"/>
      <c r="N3212" s="95"/>
      <c r="O3212" s="95"/>
      <c r="P3212" s="95"/>
      <c r="Q3212" s="95"/>
      <c r="R3212" s="95"/>
      <c r="S3212" s="95"/>
      <c r="T3212" s="95"/>
      <c r="U3212" s="95"/>
      <c r="V3212" s="95"/>
      <c r="W3212" s="95"/>
      <c r="X3212" s="95"/>
      <c r="Y3212" s="95"/>
      <c r="Z3212" s="95"/>
      <c r="AA3212" s="95"/>
      <c r="AB3212" s="95"/>
      <c r="AC3212" s="95"/>
      <c r="AD3212" s="95"/>
      <c r="AE3212" s="95"/>
      <c r="AF3212" s="95"/>
      <c r="AG3212" s="95"/>
      <c r="AH3212" s="316"/>
    </row>
    <row r="3213" spans="4:34">
      <c r="D3213" s="95"/>
      <c r="E3213" s="198"/>
      <c r="F3213" s="95"/>
      <c r="G3213" s="95"/>
      <c r="H3213" s="95"/>
      <c r="I3213" s="95"/>
      <c r="J3213" s="95"/>
      <c r="K3213" s="95"/>
      <c r="L3213" s="95"/>
      <c r="M3213" s="95"/>
      <c r="N3213" s="95"/>
      <c r="O3213" s="95"/>
      <c r="P3213" s="95"/>
      <c r="Q3213" s="95"/>
      <c r="R3213" s="95"/>
      <c r="S3213" s="95"/>
      <c r="T3213" s="95"/>
      <c r="U3213" s="95"/>
      <c r="V3213" s="95"/>
      <c r="W3213" s="95"/>
      <c r="X3213" s="95"/>
      <c r="Y3213" s="95"/>
      <c r="Z3213" s="95"/>
      <c r="AA3213" s="95"/>
      <c r="AB3213" s="95"/>
      <c r="AC3213" s="95"/>
      <c r="AD3213" s="95"/>
      <c r="AE3213" s="95"/>
      <c r="AF3213" s="95"/>
      <c r="AG3213" s="95"/>
      <c r="AH3213" s="316"/>
    </row>
    <row r="3214" spans="4:34">
      <c r="D3214" s="95"/>
      <c r="E3214" s="198"/>
      <c r="F3214" s="95"/>
      <c r="G3214" s="95"/>
      <c r="H3214" s="95"/>
      <c r="I3214" s="95"/>
      <c r="J3214" s="95"/>
      <c r="K3214" s="95"/>
      <c r="L3214" s="95"/>
      <c r="M3214" s="95"/>
      <c r="N3214" s="95"/>
      <c r="O3214" s="95"/>
      <c r="P3214" s="95"/>
      <c r="Q3214" s="95"/>
      <c r="R3214" s="95"/>
      <c r="S3214" s="95"/>
      <c r="T3214" s="95"/>
      <c r="U3214" s="95"/>
      <c r="V3214" s="95"/>
      <c r="W3214" s="95"/>
      <c r="X3214" s="95"/>
      <c r="Y3214" s="95"/>
      <c r="Z3214" s="95"/>
      <c r="AA3214" s="95"/>
      <c r="AB3214" s="95"/>
      <c r="AC3214" s="95"/>
      <c r="AD3214" s="95"/>
      <c r="AE3214" s="95"/>
      <c r="AF3214" s="95"/>
      <c r="AG3214" s="95"/>
      <c r="AH3214" s="316"/>
    </row>
    <row r="3215" spans="4:34">
      <c r="D3215" s="95"/>
      <c r="E3215" s="198"/>
      <c r="F3215" s="95"/>
      <c r="G3215" s="95"/>
      <c r="H3215" s="95"/>
      <c r="I3215" s="95"/>
      <c r="J3215" s="95"/>
      <c r="K3215" s="95"/>
      <c r="L3215" s="95"/>
      <c r="M3215" s="95"/>
      <c r="N3215" s="95"/>
      <c r="O3215" s="95"/>
      <c r="P3215" s="95"/>
      <c r="Q3215" s="95"/>
      <c r="R3215" s="95"/>
      <c r="S3215" s="95"/>
      <c r="T3215" s="95"/>
      <c r="U3215" s="95"/>
      <c r="V3215" s="95"/>
      <c r="W3215" s="95"/>
      <c r="X3215" s="95"/>
      <c r="Y3215" s="95"/>
      <c r="Z3215" s="95"/>
      <c r="AA3215" s="95"/>
      <c r="AB3215" s="95"/>
      <c r="AC3215" s="95"/>
      <c r="AD3215" s="95"/>
      <c r="AE3215" s="95"/>
      <c r="AF3215" s="95"/>
      <c r="AG3215" s="95"/>
      <c r="AH3215" s="316"/>
    </row>
    <row r="3216" spans="4:34">
      <c r="D3216" s="95"/>
      <c r="E3216" s="198"/>
      <c r="F3216" s="95"/>
      <c r="G3216" s="95"/>
      <c r="H3216" s="95"/>
      <c r="I3216" s="95"/>
      <c r="J3216" s="95"/>
      <c r="K3216" s="95"/>
      <c r="L3216" s="95"/>
      <c r="M3216" s="95"/>
      <c r="N3216" s="95"/>
      <c r="O3216" s="95"/>
      <c r="P3216" s="95"/>
      <c r="Q3216" s="95"/>
      <c r="R3216" s="95"/>
      <c r="S3216" s="95"/>
      <c r="T3216" s="95"/>
      <c r="U3216" s="95"/>
      <c r="V3216" s="95"/>
      <c r="W3216" s="95"/>
      <c r="X3216" s="95"/>
      <c r="Y3216" s="95"/>
      <c r="Z3216" s="95"/>
      <c r="AA3216" s="95"/>
      <c r="AB3216" s="95"/>
      <c r="AC3216" s="95"/>
      <c r="AD3216" s="95"/>
      <c r="AE3216" s="95"/>
      <c r="AF3216" s="95"/>
      <c r="AG3216" s="95"/>
      <c r="AH3216" s="316"/>
    </row>
    <row r="3217" spans="4:34">
      <c r="D3217" s="95"/>
      <c r="E3217" s="198"/>
      <c r="F3217" s="95"/>
      <c r="G3217" s="95"/>
      <c r="H3217" s="95"/>
      <c r="I3217" s="95"/>
      <c r="J3217" s="95"/>
      <c r="K3217" s="95"/>
      <c r="L3217" s="95"/>
      <c r="M3217" s="95"/>
      <c r="N3217" s="95"/>
      <c r="O3217" s="95"/>
      <c r="P3217" s="95"/>
      <c r="Q3217" s="95"/>
      <c r="R3217" s="95"/>
      <c r="S3217" s="95"/>
      <c r="T3217" s="95"/>
      <c r="U3217" s="95"/>
      <c r="V3217" s="95"/>
      <c r="W3217" s="95"/>
      <c r="X3217" s="95"/>
      <c r="Y3217" s="95"/>
      <c r="Z3217" s="95"/>
      <c r="AA3217" s="95"/>
      <c r="AB3217" s="95"/>
      <c r="AC3217" s="95"/>
      <c r="AD3217" s="95"/>
      <c r="AE3217" s="95"/>
      <c r="AF3217" s="95"/>
      <c r="AG3217" s="95"/>
      <c r="AH3217" s="316"/>
    </row>
    <row r="3218" spans="4:34">
      <c r="D3218" s="95"/>
      <c r="E3218" s="198"/>
      <c r="F3218" s="95"/>
      <c r="G3218" s="95"/>
      <c r="H3218" s="95"/>
      <c r="I3218" s="95"/>
      <c r="J3218" s="95"/>
      <c r="K3218" s="95"/>
      <c r="L3218" s="95"/>
      <c r="M3218" s="95"/>
      <c r="N3218" s="95"/>
      <c r="O3218" s="95"/>
      <c r="P3218" s="95"/>
      <c r="Q3218" s="95"/>
      <c r="R3218" s="95"/>
      <c r="S3218" s="95"/>
      <c r="T3218" s="95"/>
      <c r="U3218" s="95"/>
      <c r="V3218" s="95"/>
      <c r="W3218" s="95"/>
      <c r="X3218" s="95"/>
      <c r="Y3218" s="95"/>
      <c r="Z3218" s="95"/>
      <c r="AA3218" s="95"/>
      <c r="AB3218" s="95"/>
      <c r="AC3218" s="95"/>
      <c r="AD3218" s="95"/>
      <c r="AE3218" s="95"/>
      <c r="AF3218" s="95"/>
      <c r="AG3218" s="95"/>
      <c r="AH3218" s="316"/>
    </row>
    <row r="3219" spans="4:34">
      <c r="D3219" s="95"/>
      <c r="E3219" s="198"/>
      <c r="F3219" s="95"/>
      <c r="G3219" s="95"/>
      <c r="H3219" s="95"/>
      <c r="I3219" s="95"/>
      <c r="J3219" s="95"/>
      <c r="K3219" s="95"/>
      <c r="L3219" s="95"/>
      <c r="M3219" s="95"/>
      <c r="N3219" s="95"/>
      <c r="O3219" s="95"/>
      <c r="P3219" s="95"/>
      <c r="Q3219" s="95"/>
      <c r="R3219" s="95"/>
      <c r="S3219" s="95"/>
      <c r="T3219" s="95"/>
      <c r="U3219" s="95"/>
      <c r="V3219" s="95"/>
      <c r="W3219" s="95"/>
      <c r="X3219" s="95"/>
      <c r="Y3219" s="95"/>
      <c r="Z3219" s="95"/>
      <c r="AA3219" s="95"/>
      <c r="AB3219" s="95"/>
      <c r="AC3219" s="95"/>
      <c r="AD3219" s="95"/>
      <c r="AE3219" s="95"/>
      <c r="AF3219" s="95"/>
      <c r="AG3219" s="95"/>
      <c r="AH3219" s="316"/>
    </row>
    <row r="3220" spans="4:34">
      <c r="D3220" s="95"/>
      <c r="E3220" s="198"/>
      <c r="F3220" s="95"/>
      <c r="G3220" s="95"/>
      <c r="H3220" s="95"/>
      <c r="I3220" s="95"/>
      <c r="J3220" s="95"/>
      <c r="K3220" s="95"/>
      <c r="L3220" s="95"/>
      <c r="M3220" s="95"/>
      <c r="N3220" s="95"/>
      <c r="O3220" s="95"/>
      <c r="P3220" s="95"/>
      <c r="Q3220" s="95"/>
      <c r="R3220" s="95"/>
      <c r="S3220" s="95"/>
      <c r="T3220" s="95"/>
      <c r="U3220" s="95"/>
      <c r="V3220" s="95"/>
      <c r="W3220" s="95"/>
      <c r="X3220" s="95"/>
      <c r="Y3220" s="95"/>
      <c r="Z3220" s="95"/>
      <c r="AA3220" s="95"/>
      <c r="AB3220" s="95"/>
      <c r="AC3220" s="95"/>
      <c r="AD3220" s="95"/>
      <c r="AE3220" s="95"/>
      <c r="AF3220" s="95"/>
      <c r="AG3220" s="95"/>
      <c r="AH3220" s="316"/>
    </row>
    <row r="3221" spans="4:34">
      <c r="D3221" s="95"/>
      <c r="E3221" s="198"/>
      <c r="F3221" s="95"/>
      <c r="G3221" s="95"/>
      <c r="H3221" s="95"/>
      <c r="I3221" s="95"/>
      <c r="J3221" s="95"/>
      <c r="K3221" s="95"/>
      <c r="L3221" s="95"/>
      <c r="M3221" s="95"/>
      <c r="N3221" s="95"/>
      <c r="O3221" s="95"/>
      <c r="P3221" s="95"/>
      <c r="Q3221" s="95"/>
      <c r="R3221" s="95"/>
      <c r="S3221" s="95"/>
      <c r="T3221" s="95"/>
      <c r="U3221" s="95"/>
      <c r="V3221" s="95"/>
      <c r="W3221" s="95"/>
      <c r="X3221" s="95"/>
      <c r="Y3221" s="95"/>
      <c r="Z3221" s="95"/>
      <c r="AA3221" s="95"/>
      <c r="AB3221" s="95"/>
      <c r="AC3221" s="95"/>
      <c r="AD3221" s="95"/>
      <c r="AE3221" s="95"/>
      <c r="AF3221" s="95"/>
      <c r="AG3221" s="95"/>
      <c r="AH3221" s="316"/>
    </row>
    <row r="3222" spans="4:34">
      <c r="D3222" s="95"/>
      <c r="E3222" s="198"/>
      <c r="F3222" s="95"/>
      <c r="G3222" s="95"/>
      <c r="H3222" s="95"/>
      <c r="I3222" s="95"/>
      <c r="J3222" s="95"/>
      <c r="K3222" s="95"/>
      <c r="L3222" s="95"/>
      <c r="M3222" s="95"/>
      <c r="N3222" s="95"/>
      <c r="O3222" s="95"/>
      <c r="P3222" s="95"/>
      <c r="Q3222" s="95"/>
      <c r="R3222" s="95"/>
      <c r="S3222" s="95"/>
      <c r="T3222" s="95"/>
      <c r="U3222" s="95"/>
      <c r="V3222" s="95"/>
      <c r="W3222" s="95"/>
      <c r="X3222" s="95"/>
      <c r="Y3222" s="95"/>
      <c r="Z3222" s="95"/>
      <c r="AA3222" s="95"/>
      <c r="AB3222" s="95"/>
      <c r="AC3222" s="95"/>
      <c r="AD3222" s="95"/>
      <c r="AE3222" s="95"/>
      <c r="AF3222" s="95"/>
      <c r="AG3222" s="95"/>
      <c r="AH3222" s="316"/>
    </row>
    <row r="3223" spans="4:34">
      <c r="D3223" s="95"/>
      <c r="E3223" s="198"/>
      <c r="F3223" s="95"/>
      <c r="G3223" s="95"/>
      <c r="H3223" s="95"/>
      <c r="I3223" s="95"/>
      <c r="J3223" s="95"/>
      <c r="K3223" s="95"/>
      <c r="L3223" s="95"/>
      <c r="M3223" s="95"/>
      <c r="N3223" s="95"/>
      <c r="O3223" s="95"/>
      <c r="P3223" s="95"/>
      <c r="Q3223" s="95"/>
      <c r="R3223" s="95"/>
      <c r="S3223" s="95"/>
      <c r="T3223" s="95"/>
      <c r="U3223" s="95"/>
      <c r="V3223" s="95"/>
      <c r="W3223" s="95"/>
      <c r="X3223" s="95"/>
      <c r="Y3223" s="95"/>
      <c r="Z3223" s="95"/>
      <c r="AA3223" s="95"/>
      <c r="AB3223" s="95"/>
      <c r="AC3223" s="95"/>
      <c r="AD3223" s="95"/>
      <c r="AE3223" s="95"/>
      <c r="AF3223" s="95"/>
      <c r="AG3223" s="95"/>
      <c r="AH3223" s="316"/>
    </row>
    <row r="3224" spans="4:34">
      <c r="D3224" s="95"/>
      <c r="E3224" s="198"/>
      <c r="F3224" s="95"/>
      <c r="G3224" s="95"/>
      <c r="H3224" s="95"/>
      <c r="I3224" s="95"/>
      <c r="J3224" s="95"/>
      <c r="K3224" s="95"/>
      <c r="L3224" s="95"/>
      <c r="M3224" s="95"/>
      <c r="N3224" s="95"/>
      <c r="O3224" s="95"/>
      <c r="P3224" s="95"/>
      <c r="Q3224" s="95"/>
      <c r="R3224" s="95"/>
      <c r="S3224" s="95"/>
      <c r="T3224" s="95"/>
      <c r="U3224" s="95"/>
      <c r="V3224" s="95"/>
      <c r="W3224" s="95"/>
      <c r="X3224" s="95"/>
      <c r="Y3224" s="95"/>
      <c r="Z3224" s="95"/>
      <c r="AA3224" s="95"/>
      <c r="AB3224" s="95"/>
      <c r="AC3224" s="95"/>
      <c r="AD3224" s="95"/>
      <c r="AE3224" s="95"/>
      <c r="AF3224" s="95"/>
      <c r="AG3224" s="95"/>
      <c r="AH3224" s="316"/>
    </row>
    <row r="3225" spans="4:34">
      <c r="D3225" s="95"/>
      <c r="E3225" s="198"/>
      <c r="F3225" s="95"/>
      <c r="G3225" s="95"/>
      <c r="H3225" s="95"/>
      <c r="I3225" s="95"/>
      <c r="J3225" s="95"/>
      <c r="K3225" s="95"/>
      <c r="L3225" s="95"/>
      <c r="M3225" s="95"/>
      <c r="N3225" s="95"/>
      <c r="O3225" s="95"/>
      <c r="P3225" s="95"/>
      <c r="Q3225" s="95"/>
      <c r="R3225" s="95"/>
      <c r="S3225" s="95"/>
      <c r="T3225" s="95"/>
      <c r="U3225" s="95"/>
      <c r="V3225" s="95"/>
      <c r="W3225" s="95"/>
      <c r="X3225" s="95"/>
      <c r="Y3225" s="95"/>
      <c r="Z3225" s="95"/>
      <c r="AA3225" s="95"/>
      <c r="AB3225" s="95"/>
      <c r="AC3225" s="95"/>
      <c r="AD3225" s="95"/>
      <c r="AE3225" s="95"/>
      <c r="AF3225" s="95"/>
      <c r="AG3225" s="95"/>
      <c r="AH3225" s="316"/>
    </row>
    <row r="3226" spans="4:34">
      <c r="D3226" s="95"/>
      <c r="E3226" s="198"/>
      <c r="F3226" s="95"/>
      <c r="G3226" s="95"/>
      <c r="H3226" s="95"/>
      <c r="I3226" s="95"/>
      <c r="J3226" s="95"/>
      <c r="K3226" s="95"/>
      <c r="L3226" s="95"/>
      <c r="M3226" s="95"/>
      <c r="N3226" s="95"/>
      <c r="O3226" s="95"/>
      <c r="P3226" s="95"/>
      <c r="Q3226" s="95"/>
      <c r="R3226" s="95"/>
      <c r="S3226" s="95"/>
      <c r="T3226" s="95"/>
      <c r="U3226" s="95"/>
      <c r="V3226" s="95"/>
      <c r="W3226" s="95"/>
      <c r="X3226" s="95"/>
      <c r="Y3226" s="95"/>
      <c r="Z3226" s="95"/>
      <c r="AA3226" s="95"/>
      <c r="AB3226" s="95"/>
      <c r="AC3226" s="95"/>
      <c r="AD3226" s="95"/>
      <c r="AE3226" s="95"/>
      <c r="AF3226" s="95"/>
      <c r="AG3226" s="95"/>
      <c r="AH3226" s="316"/>
    </row>
    <row r="3227" spans="4:34">
      <c r="D3227" s="95"/>
      <c r="E3227" s="198"/>
      <c r="F3227" s="95"/>
      <c r="G3227" s="95"/>
      <c r="H3227" s="95"/>
      <c r="I3227" s="95"/>
      <c r="J3227" s="95"/>
      <c r="K3227" s="95"/>
      <c r="L3227" s="95"/>
      <c r="M3227" s="95"/>
      <c r="N3227" s="95"/>
      <c r="O3227" s="95"/>
      <c r="P3227" s="95"/>
      <c r="Q3227" s="95"/>
      <c r="R3227" s="95"/>
      <c r="S3227" s="95"/>
      <c r="T3227" s="95"/>
      <c r="U3227" s="95"/>
      <c r="V3227" s="95"/>
      <c r="W3227" s="95"/>
      <c r="X3227" s="95"/>
      <c r="Y3227" s="95"/>
      <c r="Z3227" s="95"/>
      <c r="AA3227" s="95"/>
      <c r="AB3227" s="95"/>
      <c r="AC3227" s="95"/>
      <c r="AD3227" s="95"/>
      <c r="AE3227" s="95"/>
      <c r="AF3227" s="95"/>
      <c r="AG3227" s="95"/>
      <c r="AH3227" s="316"/>
    </row>
    <row r="3228" spans="4:34">
      <c r="D3228" s="95"/>
      <c r="E3228" s="198"/>
      <c r="F3228" s="95"/>
      <c r="G3228" s="95"/>
      <c r="H3228" s="95"/>
      <c r="I3228" s="95"/>
      <c r="J3228" s="95"/>
      <c r="K3228" s="95"/>
      <c r="L3228" s="95"/>
      <c r="M3228" s="95"/>
      <c r="N3228" s="95"/>
      <c r="O3228" s="95"/>
      <c r="P3228" s="95"/>
      <c r="Q3228" s="95"/>
      <c r="R3228" s="95"/>
      <c r="S3228" s="95"/>
      <c r="T3228" s="95"/>
      <c r="U3228" s="95"/>
      <c r="V3228" s="95"/>
      <c r="W3228" s="95"/>
      <c r="X3228" s="95"/>
      <c r="Y3228" s="95"/>
      <c r="Z3228" s="95"/>
      <c r="AA3228" s="95"/>
      <c r="AB3228" s="95"/>
      <c r="AC3228" s="95"/>
      <c r="AD3228" s="95"/>
      <c r="AE3228" s="95"/>
      <c r="AF3228" s="95"/>
      <c r="AG3228" s="95"/>
      <c r="AH3228" s="316"/>
    </row>
    <row r="3229" spans="4:34">
      <c r="D3229" s="95"/>
      <c r="E3229" s="198"/>
      <c r="F3229" s="95"/>
      <c r="G3229" s="95"/>
      <c r="H3229" s="95"/>
      <c r="I3229" s="95"/>
      <c r="J3229" s="95"/>
      <c r="K3229" s="95"/>
      <c r="L3229" s="95"/>
      <c r="M3229" s="95"/>
      <c r="N3229" s="95"/>
      <c r="O3229" s="95"/>
      <c r="P3229" s="95"/>
      <c r="Q3229" s="95"/>
      <c r="R3229" s="95"/>
      <c r="S3229" s="95"/>
      <c r="T3229" s="95"/>
      <c r="U3229" s="95"/>
      <c r="V3229" s="95"/>
      <c r="W3229" s="95"/>
      <c r="X3229" s="95"/>
      <c r="Y3229" s="95"/>
      <c r="Z3229" s="95"/>
      <c r="AA3229" s="95"/>
      <c r="AB3229" s="95"/>
      <c r="AC3229" s="95"/>
      <c r="AD3229" s="95"/>
      <c r="AE3229" s="95"/>
      <c r="AF3229" s="95"/>
      <c r="AG3229" s="95"/>
      <c r="AH3229" s="316"/>
    </row>
    <row r="3230" spans="4:34">
      <c r="D3230" s="95"/>
      <c r="E3230" s="198"/>
      <c r="F3230" s="95"/>
      <c r="G3230" s="95"/>
      <c r="H3230" s="95"/>
      <c r="I3230" s="95"/>
      <c r="J3230" s="95"/>
      <c r="K3230" s="95"/>
      <c r="L3230" s="95"/>
      <c r="M3230" s="95"/>
      <c r="N3230" s="95"/>
      <c r="O3230" s="95"/>
      <c r="P3230" s="95"/>
      <c r="Q3230" s="95"/>
      <c r="R3230" s="95"/>
      <c r="S3230" s="95"/>
      <c r="T3230" s="95"/>
      <c r="U3230" s="95"/>
      <c r="V3230" s="95"/>
      <c r="W3230" s="95"/>
      <c r="X3230" s="95"/>
      <c r="Y3230" s="95"/>
      <c r="Z3230" s="95"/>
      <c r="AA3230" s="95"/>
      <c r="AB3230" s="95"/>
      <c r="AC3230" s="95"/>
      <c r="AD3230" s="95"/>
      <c r="AE3230" s="95"/>
      <c r="AF3230" s="95"/>
      <c r="AG3230" s="95"/>
      <c r="AH3230" s="316"/>
    </row>
    <row r="3231" spans="4:34">
      <c r="D3231" s="95"/>
      <c r="E3231" s="198"/>
      <c r="F3231" s="95"/>
      <c r="G3231" s="95"/>
      <c r="H3231" s="95"/>
      <c r="I3231" s="95"/>
      <c r="J3231" s="95"/>
      <c r="K3231" s="95"/>
      <c r="L3231" s="95"/>
      <c r="M3231" s="95"/>
      <c r="N3231" s="95"/>
      <c r="O3231" s="95"/>
      <c r="P3231" s="95"/>
      <c r="Q3231" s="95"/>
      <c r="R3231" s="95"/>
      <c r="S3231" s="95"/>
      <c r="T3231" s="95"/>
      <c r="U3231" s="95"/>
      <c r="V3231" s="95"/>
      <c r="W3231" s="95"/>
      <c r="X3231" s="95"/>
      <c r="Y3231" s="95"/>
      <c r="Z3231" s="95"/>
      <c r="AA3231" s="95"/>
      <c r="AB3231" s="95"/>
      <c r="AC3231" s="95"/>
      <c r="AD3231" s="95"/>
      <c r="AE3231" s="95"/>
      <c r="AF3231" s="95"/>
      <c r="AG3231" s="95"/>
      <c r="AH3231" s="316"/>
    </row>
    <row r="3232" spans="4:34">
      <c r="D3232" s="95"/>
      <c r="E3232" s="198"/>
      <c r="F3232" s="95"/>
      <c r="G3232" s="95"/>
      <c r="H3232" s="95"/>
      <c r="I3232" s="95"/>
      <c r="J3232" s="95"/>
      <c r="K3232" s="95"/>
      <c r="L3232" s="95"/>
      <c r="M3232" s="95"/>
      <c r="N3232" s="95"/>
      <c r="O3232" s="95"/>
      <c r="P3232" s="95"/>
      <c r="Q3232" s="95"/>
      <c r="R3232" s="95"/>
      <c r="S3232" s="95"/>
      <c r="T3232" s="95"/>
      <c r="U3232" s="95"/>
      <c r="V3232" s="95"/>
      <c r="W3232" s="95"/>
      <c r="X3232" s="95"/>
      <c r="Y3232" s="95"/>
      <c r="Z3232" s="95"/>
      <c r="AA3232" s="95"/>
      <c r="AB3232" s="95"/>
      <c r="AC3232" s="95"/>
      <c r="AD3232" s="95"/>
      <c r="AE3232" s="95"/>
      <c r="AF3232" s="95"/>
      <c r="AG3232" s="95"/>
      <c r="AH3232" s="316"/>
    </row>
    <row r="3233" spans="4:34">
      <c r="D3233" s="95"/>
      <c r="E3233" s="198"/>
      <c r="F3233" s="95"/>
      <c r="G3233" s="95"/>
      <c r="H3233" s="95"/>
      <c r="I3233" s="95"/>
      <c r="J3233" s="95"/>
      <c r="K3233" s="95"/>
      <c r="L3233" s="95"/>
      <c r="M3233" s="95"/>
      <c r="N3233" s="95"/>
      <c r="O3233" s="95"/>
      <c r="P3233" s="95"/>
      <c r="Q3233" s="95"/>
      <c r="R3233" s="95"/>
      <c r="S3233" s="95"/>
      <c r="T3233" s="95"/>
      <c r="U3233" s="95"/>
      <c r="V3233" s="95"/>
      <c r="W3233" s="95"/>
      <c r="X3233" s="95"/>
      <c r="Y3233" s="95"/>
      <c r="Z3233" s="95"/>
      <c r="AA3233" s="95"/>
      <c r="AB3233" s="95"/>
      <c r="AC3233" s="95"/>
      <c r="AD3233" s="95"/>
      <c r="AE3233" s="95"/>
      <c r="AF3233" s="95"/>
      <c r="AG3233" s="95"/>
      <c r="AH3233" s="316"/>
    </row>
    <row r="3234" spans="4:34">
      <c r="D3234" s="95"/>
      <c r="E3234" s="198"/>
      <c r="F3234" s="95"/>
      <c r="G3234" s="95"/>
      <c r="H3234" s="95"/>
      <c r="I3234" s="95"/>
      <c r="J3234" s="95"/>
      <c r="K3234" s="95"/>
      <c r="L3234" s="95"/>
      <c r="M3234" s="95"/>
      <c r="N3234" s="95"/>
      <c r="O3234" s="95"/>
      <c r="P3234" s="95"/>
      <c r="Q3234" s="95"/>
      <c r="R3234" s="95"/>
      <c r="S3234" s="95"/>
      <c r="T3234" s="95"/>
      <c r="U3234" s="95"/>
      <c r="V3234" s="95"/>
      <c r="W3234" s="95"/>
      <c r="X3234" s="95"/>
      <c r="Y3234" s="95"/>
      <c r="Z3234" s="95"/>
      <c r="AA3234" s="95"/>
      <c r="AB3234" s="95"/>
      <c r="AC3234" s="95"/>
      <c r="AD3234" s="95"/>
      <c r="AE3234" s="95"/>
      <c r="AF3234" s="95"/>
      <c r="AG3234" s="95"/>
      <c r="AH3234" s="316"/>
    </row>
    <row r="3235" spans="4:34">
      <c r="D3235" s="95"/>
      <c r="E3235" s="198"/>
      <c r="F3235" s="95"/>
      <c r="G3235" s="95"/>
      <c r="H3235" s="95"/>
      <c r="I3235" s="95"/>
      <c r="J3235" s="95"/>
      <c r="K3235" s="95"/>
      <c r="L3235" s="95"/>
      <c r="M3235" s="95"/>
      <c r="N3235" s="95"/>
      <c r="O3235" s="95"/>
      <c r="P3235" s="95"/>
      <c r="Q3235" s="95"/>
      <c r="R3235" s="95"/>
      <c r="S3235" s="95"/>
      <c r="T3235" s="95"/>
      <c r="U3235" s="95"/>
      <c r="V3235" s="95"/>
      <c r="W3235" s="95"/>
      <c r="X3235" s="95"/>
      <c r="Y3235" s="95"/>
      <c r="Z3235" s="95"/>
      <c r="AA3235" s="95"/>
      <c r="AB3235" s="95"/>
      <c r="AC3235" s="95"/>
      <c r="AD3235" s="95"/>
      <c r="AE3235" s="95"/>
      <c r="AF3235" s="95"/>
      <c r="AG3235" s="95"/>
      <c r="AH3235" s="316"/>
    </row>
    <row r="3236" spans="4:34">
      <c r="D3236" s="95"/>
      <c r="E3236" s="198"/>
      <c r="F3236" s="95"/>
      <c r="G3236" s="95"/>
      <c r="H3236" s="95"/>
      <c r="I3236" s="95"/>
      <c r="J3236" s="95"/>
      <c r="K3236" s="95"/>
      <c r="L3236" s="95"/>
      <c r="M3236" s="95"/>
      <c r="N3236" s="95"/>
      <c r="O3236" s="95"/>
      <c r="P3236" s="95"/>
      <c r="Q3236" s="95"/>
      <c r="R3236" s="95"/>
      <c r="S3236" s="95"/>
      <c r="T3236" s="95"/>
      <c r="U3236" s="95"/>
      <c r="V3236" s="95"/>
      <c r="W3236" s="95"/>
      <c r="X3236" s="95"/>
      <c r="Y3236" s="95"/>
      <c r="Z3236" s="95"/>
      <c r="AA3236" s="95"/>
      <c r="AB3236" s="95"/>
      <c r="AC3236" s="95"/>
      <c r="AD3236" s="95"/>
      <c r="AE3236" s="95"/>
      <c r="AF3236" s="95"/>
      <c r="AG3236" s="95"/>
      <c r="AH3236" s="316"/>
    </row>
    <row r="3237" spans="4:34">
      <c r="D3237" s="95"/>
      <c r="E3237" s="198"/>
      <c r="F3237" s="95"/>
      <c r="G3237" s="95"/>
      <c r="H3237" s="95"/>
      <c r="I3237" s="95"/>
      <c r="J3237" s="95"/>
      <c r="K3237" s="95"/>
      <c r="L3237" s="95"/>
      <c r="M3237" s="95"/>
      <c r="N3237" s="95"/>
      <c r="O3237" s="95"/>
      <c r="P3237" s="95"/>
      <c r="Q3237" s="95"/>
      <c r="R3237" s="95"/>
      <c r="S3237" s="95"/>
      <c r="T3237" s="95"/>
      <c r="U3237" s="95"/>
      <c r="V3237" s="95"/>
      <c r="W3237" s="95"/>
      <c r="X3237" s="95"/>
      <c r="Y3237" s="95"/>
      <c r="Z3237" s="95"/>
      <c r="AA3237" s="95"/>
      <c r="AB3237" s="95"/>
      <c r="AC3237" s="95"/>
      <c r="AD3237" s="95"/>
      <c r="AE3237" s="95"/>
      <c r="AF3237" s="95"/>
      <c r="AG3237" s="95"/>
      <c r="AH3237" s="316"/>
    </row>
    <row r="3238" spans="4:34">
      <c r="D3238" s="95"/>
      <c r="E3238" s="198"/>
      <c r="F3238" s="95"/>
      <c r="G3238" s="95"/>
      <c r="H3238" s="95"/>
      <c r="I3238" s="95"/>
      <c r="J3238" s="95"/>
      <c r="K3238" s="95"/>
      <c r="L3238" s="95"/>
      <c r="M3238" s="95"/>
      <c r="N3238" s="95"/>
      <c r="O3238" s="95"/>
      <c r="P3238" s="95"/>
      <c r="Q3238" s="95"/>
      <c r="R3238" s="95"/>
      <c r="S3238" s="95"/>
      <c r="T3238" s="95"/>
      <c r="U3238" s="95"/>
      <c r="V3238" s="95"/>
      <c r="W3238" s="95"/>
      <c r="X3238" s="95"/>
      <c r="Y3238" s="95"/>
      <c r="Z3238" s="95"/>
      <c r="AA3238" s="95"/>
      <c r="AB3238" s="95"/>
      <c r="AC3238" s="95"/>
      <c r="AD3238" s="95"/>
      <c r="AE3238" s="95"/>
      <c r="AF3238" s="95"/>
      <c r="AG3238" s="95"/>
      <c r="AH3238" s="316"/>
    </row>
    <row r="3239" spans="4:34">
      <c r="D3239" s="95"/>
      <c r="E3239" s="198"/>
      <c r="F3239" s="95"/>
      <c r="G3239" s="95"/>
      <c r="H3239" s="95"/>
      <c r="I3239" s="95"/>
      <c r="J3239" s="95"/>
      <c r="K3239" s="95"/>
      <c r="L3239" s="95"/>
      <c r="M3239" s="95"/>
      <c r="N3239" s="95"/>
      <c r="O3239" s="95"/>
      <c r="P3239" s="95"/>
      <c r="Q3239" s="95"/>
      <c r="R3239" s="95"/>
      <c r="S3239" s="95"/>
      <c r="T3239" s="95"/>
      <c r="U3239" s="95"/>
      <c r="V3239" s="95"/>
      <c r="W3239" s="95"/>
      <c r="X3239" s="95"/>
      <c r="Y3239" s="95"/>
      <c r="Z3239" s="95"/>
      <c r="AA3239" s="95"/>
      <c r="AB3239" s="95"/>
      <c r="AC3239" s="95"/>
      <c r="AD3239" s="95"/>
      <c r="AE3239" s="95"/>
      <c r="AF3239" s="95"/>
      <c r="AG3239" s="95"/>
      <c r="AH3239" s="316"/>
    </row>
    <row r="3240" spans="4:34">
      <c r="D3240" s="95"/>
      <c r="E3240" s="198"/>
      <c r="F3240" s="95"/>
      <c r="G3240" s="95"/>
      <c r="H3240" s="95"/>
      <c r="I3240" s="95"/>
      <c r="J3240" s="95"/>
      <c r="K3240" s="95"/>
      <c r="L3240" s="95"/>
      <c r="M3240" s="95"/>
      <c r="N3240" s="95"/>
      <c r="O3240" s="95"/>
      <c r="P3240" s="95"/>
      <c r="Q3240" s="95"/>
      <c r="R3240" s="95"/>
      <c r="S3240" s="95"/>
      <c r="T3240" s="95"/>
      <c r="U3240" s="95"/>
      <c r="V3240" s="95"/>
      <c r="W3240" s="95"/>
      <c r="X3240" s="95"/>
      <c r="Y3240" s="95"/>
      <c r="Z3240" s="95"/>
      <c r="AA3240" s="95"/>
      <c r="AB3240" s="95"/>
      <c r="AC3240" s="95"/>
      <c r="AD3240" s="95"/>
      <c r="AE3240" s="95"/>
      <c r="AF3240" s="95"/>
      <c r="AG3240" s="95"/>
      <c r="AH3240" s="316"/>
    </row>
    <row r="3241" spans="4:34">
      <c r="D3241" s="95"/>
      <c r="E3241" s="198"/>
      <c r="F3241" s="95"/>
      <c r="G3241" s="95"/>
      <c r="H3241" s="95"/>
      <c r="I3241" s="95"/>
      <c r="J3241" s="95"/>
      <c r="K3241" s="95"/>
      <c r="L3241" s="95"/>
      <c r="M3241" s="95"/>
      <c r="N3241" s="95"/>
      <c r="O3241" s="95"/>
      <c r="P3241" s="95"/>
      <c r="Q3241" s="95"/>
      <c r="R3241" s="95"/>
      <c r="S3241" s="95"/>
      <c r="T3241" s="95"/>
      <c r="U3241" s="95"/>
      <c r="V3241" s="95"/>
      <c r="W3241" s="95"/>
      <c r="X3241" s="95"/>
      <c r="Y3241" s="95"/>
      <c r="Z3241" s="95"/>
      <c r="AA3241" s="95"/>
      <c r="AB3241" s="95"/>
      <c r="AC3241" s="95"/>
      <c r="AD3241" s="95"/>
      <c r="AE3241" s="95"/>
      <c r="AF3241" s="95"/>
      <c r="AG3241" s="95"/>
      <c r="AH3241" s="316"/>
    </row>
    <row r="3242" spans="4:34">
      <c r="D3242" s="95"/>
      <c r="E3242" s="198"/>
      <c r="F3242" s="95"/>
      <c r="G3242" s="95"/>
      <c r="H3242" s="95"/>
      <c r="I3242" s="95"/>
      <c r="J3242" s="95"/>
      <c r="K3242" s="95"/>
      <c r="L3242" s="95"/>
      <c r="M3242" s="95"/>
      <c r="N3242" s="95"/>
      <c r="O3242" s="95"/>
      <c r="P3242" s="95"/>
      <c r="Q3242" s="95"/>
      <c r="R3242" s="95"/>
      <c r="S3242" s="95"/>
      <c r="T3242" s="95"/>
      <c r="U3242" s="95"/>
      <c r="V3242" s="95"/>
      <c r="W3242" s="95"/>
      <c r="X3242" s="95"/>
      <c r="Y3242" s="95"/>
      <c r="Z3242" s="95"/>
      <c r="AA3242" s="95"/>
      <c r="AB3242" s="95"/>
      <c r="AC3242" s="95"/>
      <c r="AD3242" s="95"/>
      <c r="AE3242" s="95"/>
      <c r="AF3242" s="95"/>
      <c r="AG3242" s="95"/>
      <c r="AH3242" s="316"/>
    </row>
    <row r="3243" spans="4:34">
      <c r="D3243" s="95"/>
      <c r="E3243" s="198"/>
      <c r="F3243" s="95"/>
      <c r="G3243" s="95"/>
      <c r="H3243" s="95"/>
      <c r="I3243" s="95"/>
      <c r="J3243" s="95"/>
      <c r="K3243" s="95"/>
      <c r="L3243" s="95"/>
      <c r="M3243" s="95"/>
      <c r="N3243" s="95"/>
      <c r="O3243" s="95"/>
      <c r="P3243" s="95"/>
      <c r="Q3243" s="95"/>
      <c r="R3243" s="95"/>
      <c r="S3243" s="95"/>
      <c r="T3243" s="95"/>
      <c r="U3243" s="95"/>
      <c r="V3243" s="95"/>
      <c r="W3243" s="95"/>
      <c r="X3243" s="95"/>
      <c r="Y3243" s="95"/>
      <c r="Z3243" s="95"/>
      <c r="AA3243" s="95"/>
      <c r="AB3243" s="95"/>
      <c r="AC3243" s="95"/>
      <c r="AD3243" s="95"/>
      <c r="AE3243" s="95"/>
      <c r="AF3243" s="95"/>
      <c r="AG3243" s="95"/>
      <c r="AH3243" s="316"/>
    </row>
    <row r="3244" spans="4:34">
      <c r="D3244" s="95"/>
      <c r="E3244" s="198"/>
      <c r="F3244" s="95"/>
      <c r="G3244" s="95"/>
      <c r="H3244" s="95"/>
      <c r="I3244" s="95"/>
      <c r="J3244" s="95"/>
      <c r="K3244" s="95"/>
      <c r="L3244" s="95"/>
      <c r="M3244" s="95"/>
      <c r="N3244" s="95"/>
      <c r="O3244" s="95"/>
      <c r="P3244" s="95"/>
      <c r="Q3244" s="95"/>
      <c r="R3244" s="95"/>
      <c r="S3244" s="95"/>
      <c r="T3244" s="95"/>
      <c r="U3244" s="95"/>
      <c r="V3244" s="95"/>
      <c r="W3244" s="95"/>
      <c r="X3244" s="95"/>
      <c r="Y3244" s="95"/>
      <c r="Z3244" s="95"/>
      <c r="AA3244" s="95"/>
      <c r="AB3244" s="95"/>
      <c r="AC3244" s="95"/>
      <c r="AD3244" s="95"/>
      <c r="AE3244" s="95"/>
      <c r="AF3244" s="95"/>
      <c r="AG3244" s="95"/>
      <c r="AH3244" s="316"/>
    </row>
    <row r="3245" spans="4:34">
      <c r="D3245" s="95"/>
      <c r="E3245" s="198"/>
      <c r="F3245" s="95"/>
      <c r="G3245" s="95"/>
      <c r="H3245" s="95"/>
      <c r="I3245" s="95"/>
      <c r="J3245" s="95"/>
      <c r="K3245" s="95"/>
      <c r="L3245" s="95"/>
      <c r="M3245" s="95"/>
      <c r="N3245" s="95"/>
      <c r="O3245" s="95"/>
      <c r="P3245" s="95"/>
      <c r="Q3245" s="95"/>
      <c r="R3245" s="95"/>
      <c r="S3245" s="95"/>
      <c r="T3245" s="95"/>
      <c r="U3245" s="95"/>
      <c r="V3245" s="95"/>
      <c r="W3245" s="95"/>
      <c r="X3245" s="95"/>
      <c r="Y3245" s="95"/>
      <c r="Z3245" s="95"/>
      <c r="AA3245" s="95"/>
      <c r="AB3245" s="95"/>
      <c r="AC3245" s="95"/>
      <c r="AD3245" s="95"/>
      <c r="AE3245" s="95"/>
      <c r="AF3245" s="95"/>
      <c r="AG3245" s="95"/>
      <c r="AH3245" s="316"/>
    </row>
    <row r="3246" spans="4:34">
      <c r="D3246" s="95"/>
      <c r="E3246" s="198"/>
      <c r="F3246" s="95"/>
      <c r="G3246" s="95"/>
      <c r="H3246" s="95"/>
      <c r="I3246" s="95"/>
      <c r="J3246" s="95"/>
      <c r="K3246" s="95"/>
      <c r="L3246" s="95"/>
      <c r="M3246" s="95"/>
      <c r="N3246" s="95"/>
      <c r="O3246" s="95"/>
      <c r="P3246" s="95"/>
      <c r="Q3246" s="95"/>
      <c r="R3246" s="95"/>
      <c r="S3246" s="95"/>
      <c r="T3246" s="95"/>
      <c r="U3246" s="95"/>
      <c r="V3246" s="95"/>
      <c r="W3246" s="95"/>
      <c r="X3246" s="95"/>
      <c r="Y3246" s="95"/>
      <c r="Z3246" s="95"/>
      <c r="AA3246" s="95"/>
      <c r="AB3246" s="95"/>
      <c r="AC3246" s="95"/>
      <c r="AD3246" s="95"/>
      <c r="AE3246" s="95"/>
      <c r="AF3246" s="95"/>
      <c r="AG3246" s="95"/>
      <c r="AH3246" s="316"/>
    </row>
    <row r="3247" spans="4:34">
      <c r="D3247" s="95"/>
      <c r="E3247" s="198"/>
      <c r="F3247" s="95"/>
      <c r="G3247" s="95"/>
      <c r="H3247" s="95"/>
      <c r="I3247" s="95"/>
      <c r="J3247" s="95"/>
      <c r="K3247" s="95"/>
      <c r="L3247" s="95"/>
      <c r="M3247" s="95"/>
      <c r="N3247" s="95"/>
      <c r="O3247" s="95"/>
      <c r="P3247" s="95"/>
      <c r="Q3247" s="95"/>
      <c r="R3247" s="95"/>
      <c r="S3247" s="95"/>
      <c r="T3247" s="95"/>
      <c r="U3247" s="95"/>
      <c r="V3247" s="95"/>
      <c r="W3247" s="95"/>
      <c r="X3247" s="95"/>
      <c r="Y3247" s="95"/>
      <c r="Z3247" s="95"/>
      <c r="AA3247" s="95"/>
      <c r="AB3247" s="95"/>
      <c r="AC3247" s="95"/>
      <c r="AD3247" s="95"/>
      <c r="AE3247" s="95"/>
      <c r="AF3247" s="95"/>
      <c r="AG3247" s="95"/>
      <c r="AH3247" s="316"/>
    </row>
    <row r="3248" spans="4:34">
      <c r="D3248" s="95"/>
      <c r="E3248" s="198"/>
      <c r="F3248" s="95"/>
      <c r="G3248" s="95"/>
      <c r="H3248" s="95"/>
      <c r="I3248" s="95"/>
      <c r="J3248" s="95"/>
      <c r="K3248" s="95"/>
      <c r="L3248" s="95"/>
      <c r="M3248" s="95"/>
      <c r="N3248" s="95"/>
      <c r="O3248" s="95"/>
      <c r="P3248" s="95"/>
      <c r="Q3248" s="95"/>
      <c r="R3248" s="95"/>
      <c r="S3248" s="95"/>
      <c r="T3248" s="95"/>
      <c r="U3248" s="95"/>
      <c r="V3248" s="95"/>
      <c r="W3248" s="95"/>
      <c r="X3248" s="95"/>
      <c r="Y3248" s="95"/>
      <c r="Z3248" s="95"/>
      <c r="AA3248" s="95"/>
      <c r="AB3248" s="95"/>
      <c r="AC3248" s="95"/>
      <c r="AD3248" s="95"/>
      <c r="AE3248" s="95"/>
      <c r="AF3248" s="95"/>
      <c r="AG3248" s="95"/>
      <c r="AH3248" s="316"/>
    </row>
    <row r="3249" spans="4:34">
      <c r="D3249" s="95"/>
      <c r="E3249" s="198"/>
      <c r="F3249" s="95"/>
      <c r="G3249" s="95"/>
      <c r="H3249" s="95"/>
      <c r="I3249" s="95"/>
      <c r="J3249" s="95"/>
      <c r="K3249" s="95"/>
      <c r="L3249" s="95"/>
      <c r="M3249" s="95"/>
      <c r="N3249" s="95"/>
      <c r="O3249" s="95"/>
      <c r="P3249" s="95"/>
      <c r="Q3249" s="95"/>
      <c r="R3249" s="95"/>
      <c r="S3249" s="95"/>
      <c r="T3249" s="95"/>
      <c r="U3249" s="95"/>
      <c r="V3249" s="95"/>
      <c r="W3249" s="95"/>
      <c r="X3249" s="95"/>
      <c r="Y3249" s="95"/>
      <c r="Z3249" s="95"/>
      <c r="AA3249" s="95"/>
      <c r="AB3249" s="95"/>
      <c r="AC3249" s="95"/>
      <c r="AD3249" s="95"/>
      <c r="AE3249" s="95"/>
      <c r="AF3249" s="95"/>
      <c r="AG3249" s="95"/>
      <c r="AH3249" s="316"/>
    </row>
    <row r="3250" spans="4:34">
      <c r="D3250" s="95"/>
      <c r="E3250" s="198"/>
      <c r="F3250" s="95"/>
      <c r="G3250" s="95"/>
      <c r="H3250" s="95"/>
      <c r="I3250" s="95"/>
      <c r="J3250" s="95"/>
      <c r="K3250" s="95"/>
      <c r="L3250" s="95"/>
      <c r="M3250" s="95"/>
      <c r="N3250" s="95"/>
      <c r="O3250" s="95"/>
      <c r="P3250" s="95"/>
      <c r="Q3250" s="95"/>
      <c r="R3250" s="95"/>
      <c r="S3250" s="95"/>
      <c r="T3250" s="95"/>
      <c r="U3250" s="95"/>
      <c r="V3250" s="95"/>
      <c r="W3250" s="95"/>
      <c r="X3250" s="95"/>
      <c r="Y3250" s="95"/>
      <c r="Z3250" s="95"/>
      <c r="AA3250" s="95"/>
      <c r="AB3250" s="95"/>
      <c r="AC3250" s="95"/>
      <c r="AD3250" s="95"/>
      <c r="AE3250" s="95"/>
      <c r="AF3250" s="95"/>
      <c r="AG3250" s="95"/>
      <c r="AH3250" s="316"/>
    </row>
    <row r="3251" spans="4:34">
      <c r="D3251" s="95"/>
      <c r="E3251" s="198"/>
      <c r="F3251" s="95"/>
      <c r="G3251" s="95"/>
      <c r="H3251" s="95"/>
      <c r="I3251" s="95"/>
      <c r="J3251" s="95"/>
      <c r="K3251" s="95"/>
      <c r="L3251" s="95"/>
      <c r="M3251" s="95"/>
      <c r="N3251" s="95"/>
      <c r="O3251" s="95"/>
      <c r="P3251" s="95"/>
      <c r="Q3251" s="95"/>
      <c r="R3251" s="95"/>
      <c r="S3251" s="95"/>
      <c r="T3251" s="95"/>
      <c r="U3251" s="95"/>
      <c r="V3251" s="95"/>
      <c r="W3251" s="95"/>
      <c r="X3251" s="95"/>
      <c r="Y3251" s="95"/>
      <c r="Z3251" s="95"/>
      <c r="AA3251" s="95"/>
      <c r="AB3251" s="95"/>
      <c r="AC3251" s="95"/>
      <c r="AD3251" s="95"/>
      <c r="AE3251" s="95"/>
      <c r="AF3251" s="95"/>
      <c r="AG3251" s="95"/>
      <c r="AH3251" s="316"/>
    </row>
    <row r="3252" spans="4:34">
      <c r="D3252" s="95"/>
      <c r="E3252" s="198"/>
      <c r="F3252" s="95"/>
      <c r="G3252" s="95"/>
      <c r="H3252" s="95"/>
      <c r="I3252" s="95"/>
      <c r="J3252" s="95"/>
      <c r="K3252" s="95"/>
      <c r="L3252" s="95"/>
      <c r="M3252" s="95"/>
      <c r="N3252" s="95"/>
      <c r="O3252" s="95"/>
      <c r="P3252" s="95"/>
      <c r="Q3252" s="95"/>
      <c r="R3252" s="95"/>
      <c r="S3252" s="95"/>
      <c r="T3252" s="95"/>
      <c r="U3252" s="95"/>
      <c r="V3252" s="95"/>
      <c r="W3252" s="95"/>
      <c r="X3252" s="95"/>
      <c r="Y3252" s="95"/>
      <c r="Z3252" s="95"/>
      <c r="AA3252" s="95"/>
      <c r="AB3252" s="95"/>
      <c r="AC3252" s="95"/>
      <c r="AD3252" s="95"/>
      <c r="AE3252" s="95"/>
      <c r="AF3252" s="95"/>
      <c r="AG3252" s="95"/>
      <c r="AH3252" s="316"/>
    </row>
    <row r="3253" spans="4:34">
      <c r="D3253" s="95"/>
      <c r="E3253" s="198"/>
      <c r="F3253" s="95"/>
      <c r="G3253" s="95"/>
      <c r="H3253" s="95"/>
      <c r="I3253" s="95"/>
      <c r="J3253" s="95"/>
      <c r="K3253" s="95"/>
      <c r="L3253" s="95"/>
      <c r="M3253" s="95"/>
      <c r="N3253" s="95"/>
      <c r="O3253" s="95"/>
      <c r="P3253" s="95"/>
      <c r="Q3253" s="95"/>
      <c r="R3253" s="95"/>
      <c r="S3253" s="95"/>
      <c r="T3253" s="95"/>
      <c r="U3253" s="95"/>
      <c r="V3253" s="95"/>
      <c r="W3253" s="95"/>
      <c r="X3253" s="95"/>
      <c r="Y3253" s="95"/>
      <c r="Z3253" s="95"/>
      <c r="AA3253" s="95"/>
      <c r="AB3253" s="95"/>
      <c r="AC3253" s="95"/>
      <c r="AD3253" s="95"/>
      <c r="AE3253" s="95"/>
      <c r="AF3253" s="95"/>
      <c r="AG3253" s="95"/>
      <c r="AH3253" s="316"/>
    </row>
    <row r="3254" spans="4:34">
      <c r="D3254" s="95"/>
      <c r="E3254" s="198"/>
      <c r="F3254" s="95"/>
      <c r="G3254" s="95"/>
      <c r="H3254" s="95"/>
      <c r="I3254" s="95"/>
      <c r="J3254" s="95"/>
      <c r="K3254" s="95"/>
      <c r="L3254" s="95"/>
      <c r="M3254" s="95"/>
      <c r="N3254" s="95"/>
      <c r="O3254" s="95"/>
      <c r="P3254" s="95"/>
      <c r="Q3254" s="95"/>
      <c r="R3254" s="95"/>
      <c r="S3254" s="95"/>
      <c r="T3254" s="95"/>
      <c r="U3254" s="95"/>
      <c r="V3254" s="95"/>
      <c r="W3254" s="95"/>
      <c r="X3254" s="95"/>
      <c r="Y3254" s="95"/>
      <c r="Z3254" s="95"/>
      <c r="AA3254" s="95"/>
      <c r="AB3254" s="95"/>
      <c r="AC3254" s="95"/>
      <c r="AD3254" s="95"/>
      <c r="AE3254" s="95"/>
      <c r="AF3254" s="95"/>
      <c r="AG3254" s="95"/>
      <c r="AH3254" s="316"/>
    </row>
    <row r="3255" spans="4:34">
      <c r="D3255" s="95"/>
      <c r="E3255" s="198"/>
      <c r="F3255" s="95"/>
      <c r="G3255" s="95"/>
      <c r="H3255" s="95"/>
      <c r="I3255" s="95"/>
      <c r="J3255" s="95"/>
      <c r="K3255" s="95"/>
      <c r="L3255" s="95"/>
      <c r="M3255" s="95"/>
      <c r="N3255" s="95"/>
      <c r="O3255" s="95"/>
      <c r="P3255" s="95"/>
      <c r="Q3255" s="95"/>
      <c r="R3255" s="95"/>
      <c r="S3255" s="95"/>
      <c r="T3255" s="95"/>
      <c r="U3255" s="95"/>
      <c r="V3255" s="95"/>
      <c r="W3255" s="95"/>
      <c r="X3255" s="95"/>
      <c r="Y3255" s="95"/>
      <c r="Z3255" s="95"/>
      <c r="AA3255" s="95"/>
      <c r="AB3255" s="95"/>
      <c r="AC3255" s="95"/>
      <c r="AD3255" s="95"/>
      <c r="AE3255" s="95"/>
      <c r="AF3255" s="95"/>
      <c r="AG3255" s="95"/>
      <c r="AH3255" s="316"/>
    </row>
    <row r="3256" spans="4:34">
      <c r="D3256" s="95"/>
      <c r="E3256" s="198"/>
      <c r="F3256" s="95"/>
      <c r="G3256" s="95"/>
      <c r="H3256" s="95"/>
      <c r="I3256" s="95"/>
      <c r="J3256" s="95"/>
      <c r="K3256" s="95"/>
      <c r="L3256" s="95"/>
      <c r="M3256" s="95"/>
      <c r="N3256" s="95"/>
      <c r="O3256" s="95"/>
      <c r="P3256" s="95"/>
      <c r="Q3256" s="95"/>
      <c r="R3256" s="95"/>
      <c r="S3256" s="95"/>
      <c r="T3256" s="95"/>
      <c r="U3256" s="95"/>
      <c r="V3256" s="95"/>
      <c r="W3256" s="95"/>
      <c r="X3256" s="95"/>
      <c r="Y3256" s="95"/>
      <c r="Z3256" s="95"/>
      <c r="AA3256" s="95"/>
      <c r="AB3256" s="95"/>
      <c r="AC3256" s="95"/>
      <c r="AD3256" s="95"/>
      <c r="AE3256" s="95"/>
      <c r="AF3256" s="95"/>
      <c r="AG3256" s="95"/>
      <c r="AH3256" s="316"/>
    </row>
    <row r="3257" spans="4:34">
      <c r="D3257" s="95"/>
      <c r="E3257" s="198"/>
      <c r="F3257" s="95"/>
      <c r="G3257" s="95"/>
      <c r="H3257" s="95"/>
      <c r="I3257" s="95"/>
      <c r="J3257" s="95"/>
      <c r="K3257" s="95"/>
      <c r="L3257" s="95"/>
      <c r="M3257" s="95"/>
      <c r="N3257" s="95"/>
      <c r="O3257" s="95"/>
      <c r="P3257" s="95"/>
      <c r="Q3257" s="95"/>
      <c r="R3257" s="95"/>
      <c r="S3257" s="95"/>
      <c r="T3257" s="95"/>
      <c r="U3257" s="95"/>
      <c r="V3257" s="95"/>
      <c r="W3257" s="95"/>
      <c r="X3257" s="95"/>
      <c r="Y3257" s="95"/>
      <c r="Z3257" s="95"/>
      <c r="AA3257" s="95"/>
      <c r="AB3257" s="95"/>
      <c r="AC3257" s="95"/>
      <c r="AD3257" s="95"/>
      <c r="AE3257" s="95"/>
      <c r="AF3257" s="95"/>
      <c r="AG3257" s="95"/>
      <c r="AH3257" s="316"/>
    </row>
    <row r="3258" spans="4:34">
      <c r="D3258" s="95"/>
      <c r="E3258" s="198"/>
      <c r="F3258" s="95"/>
      <c r="G3258" s="95"/>
      <c r="H3258" s="95"/>
      <c r="I3258" s="95"/>
      <c r="J3258" s="95"/>
      <c r="K3258" s="95"/>
      <c r="L3258" s="95"/>
      <c r="M3258" s="95"/>
      <c r="N3258" s="95"/>
      <c r="O3258" s="95"/>
      <c r="P3258" s="95"/>
      <c r="Q3258" s="95"/>
      <c r="R3258" s="95"/>
      <c r="S3258" s="95"/>
      <c r="T3258" s="95"/>
      <c r="U3258" s="95"/>
      <c r="V3258" s="95"/>
      <c r="W3258" s="95"/>
      <c r="X3258" s="95"/>
      <c r="Y3258" s="95"/>
      <c r="Z3258" s="95"/>
      <c r="AA3258" s="95"/>
      <c r="AB3258" s="95"/>
      <c r="AC3258" s="95"/>
      <c r="AD3258" s="95"/>
      <c r="AE3258" s="95"/>
      <c r="AF3258" s="95"/>
      <c r="AG3258" s="95"/>
      <c r="AH3258" s="316"/>
    </row>
    <row r="3259" spans="4:34">
      <c r="D3259" s="95"/>
      <c r="E3259" s="198"/>
      <c r="F3259" s="95"/>
      <c r="G3259" s="95"/>
      <c r="H3259" s="95"/>
      <c r="I3259" s="95"/>
      <c r="J3259" s="95"/>
      <c r="K3259" s="95"/>
      <c r="L3259" s="95"/>
      <c r="M3259" s="95"/>
      <c r="N3259" s="95"/>
      <c r="O3259" s="95"/>
      <c r="P3259" s="95"/>
      <c r="Q3259" s="95"/>
      <c r="R3259" s="95"/>
      <c r="S3259" s="95"/>
      <c r="T3259" s="95"/>
      <c r="U3259" s="95"/>
      <c r="V3259" s="95"/>
      <c r="W3259" s="95"/>
      <c r="X3259" s="95"/>
      <c r="Y3259" s="95"/>
      <c r="Z3259" s="95"/>
      <c r="AA3259" s="95"/>
      <c r="AB3259" s="95"/>
      <c r="AC3259" s="95"/>
      <c r="AD3259" s="95"/>
      <c r="AE3259" s="95"/>
      <c r="AF3259" s="95"/>
      <c r="AG3259" s="95"/>
      <c r="AH3259" s="316"/>
    </row>
    <row r="3260" spans="4:34">
      <c r="D3260" s="95"/>
      <c r="E3260" s="198"/>
      <c r="F3260" s="95"/>
      <c r="G3260" s="95"/>
      <c r="H3260" s="95"/>
      <c r="I3260" s="95"/>
      <c r="J3260" s="95"/>
      <c r="K3260" s="95"/>
      <c r="L3260" s="95"/>
      <c r="M3260" s="95"/>
      <c r="N3260" s="95"/>
      <c r="O3260" s="95"/>
      <c r="P3260" s="95"/>
      <c r="Q3260" s="95"/>
      <c r="R3260" s="95"/>
      <c r="S3260" s="95"/>
      <c r="T3260" s="95"/>
      <c r="U3260" s="95"/>
      <c r="V3260" s="95"/>
      <c r="W3260" s="95"/>
      <c r="X3260" s="95"/>
      <c r="Y3260" s="95"/>
      <c r="Z3260" s="95"/>
      <c r="AA3260" s="95"/>
      <c r="AB3260" s="95"/>
      <c r="AC3260" s="95"/>
      <c r="AD3260" s="95"/>
      <c r="AE3260" s="95"/>
      <c r="AF3260" s="95"/>
      <c r="AG3260" s="95"/>
      <c r="AH3260" s="316"/>
    </row>
    <row r="3261" spans="4:34">
      <c r="D3261" s="95"/>
      <c r="E3261" s="198"/>
      <c r="F3261" s="95"/>
      <c r="G3261" s="95"/>
      <c r="H3261" s="95"/>
      <c r="I3261" s="95"/>
      <c r="J3261" s="95"/>
      <c r="K3261" s="95"/>
      <c r="L3261" s="95"/>
      <c r="M3261" s="95"/>
      <c r="N3261" s="95"/>
      <c r="O3261" s="95"/>
      <c r="P3261" s="95"/>
      <c r="Q3261" s="95"/>
      <c r="R3261" s="95"/>
      <c r="S3261" s="95"/>
      <c r="T3261" s="95"/>
      <c r="U3261" s="95"/>
      <c r="V3261" s="95"/>
      <c r="W3261" s="95"/>
      <c r="X3261" s="95"/>
      <c r="Y3261" s="95"/>
      <c r="Z3261" s="95"/>
      <c r="AA3261" s="95"/>
      <c r="AB3261" s="95"/>
      <c r="AC3261" s="95"/>
      <c r="AD3261" s="95"/>
      <c r="AE3261" s="95"/>
      <c r="AF3261" s="95"/>
      <c r="AG3261" s="95"/>
      <c r="AH3261" s="316"/>
    </row>
    <row r="3262" spans="4:34">
      <c r="D3262" s="95"/>
      <c r="E3262" s="198"/>
      <c r="F3262" s="95"/>
      <c r="G3262" s="95"/>
      <c r="H3262" s="95"/>
      <c r="I3262" s="95"/>
      <c r="J3262" s="95"/>
      <c r="K3262" s="95"/>
      <c r="L3262" s="95"/>
      <c r="M3262" s="95"/>
      <c r="N3262" s="95"/>
      <c r="O3262" s="95"/>
      <c r="P3262" s="95"/>
      <c r="Q3262" s="95"/>
      <c r="R3262" s="95"/>
      <c r="S3262" s="95"/>
      <c r="T3262" s="95"/>
      <c r="U3262" s="95"/>
      <c r="V3262" s="95"/>
      <c r="W3262" s="95"/>
      <c r="X3262" s="95"/>
      <c r="Y3262" s="95"/>
      <c r="Z3262" s="95"/>
      <c r="AA3262" s="95"/>
      <c r="AB3262" s="95"/>
      <c r="AC3262" s="95"/>
      <c r="AD3262" s="95"/>
      <c r="AE3262" s="95"/>
      <c r="AF3262" s="95"/>
      <c r="AG3262" s="95"/>
      <c r="AH3262" s="316"/>
    </row>
    <row r="3263" spans="4:34">
      <c r="D3263" s="95"/>
      <c r="E3263" s="198"/>
      <c r="F3263" s="95"/>
      <c r="G3263" s="95"/>
      <c r="H3263" s="95"/>
      <c r="I3263" s="95"/>
      <c r="J3263" s="95"/>
      <c r="K3263" s="95"/>
      <c r="L3263" s="95"/>
      <c r="M3263" s="95"/>
      <c r="N3263" s="95"/>
      <c r="O3263" s="95"/>
      <c r="P3263" s="95"/>
      <c r="Q3263" s="95"/>
      <c r="R3263" s="95"/>
      <c r="S3263" s="95"/>
      <c r="T3263" s="95"/>
      <c r="U3263" s="95"/>
      <c r="V3263" s="95"/>
      <c r="W3263" s="95"/>
      <c r="X3263" s="95"/>
      <c r="Y3263" s="95"/>
      <c r="Z3263" s="95"/>
      <c r="AA3263" s="95"/>
      <c r="AB3263" s="95"/>
      <c r="AC3263" s="95"/>
      <c r="AD3263" s="95"/>
      <c r="AE3263" s="95"/>
      <c r="AF3263" s="95"/>
      <c r="AG3263" s="95"/>
      <c r="AH3263" s="316"/>
    </row>
    <row r="3264" spans="4:34">
      <c r="D3264" s="95"/>
      <c r="E3264" s="198"/>
      <c r="F3264" s="95"/>
      <c r="G3264" s="95"/>
      <c r="H3264" s="95"/>
      <c r="I3264" s="95"/>
      <c r="J3264" s="95"/>
      <c r="K3264" s="95"/>
      <c r="L3264" s="95"/>
      <c r="M3264" s="95"/>
      <c r="N3264" s="95"/>
      <c r="O3264" s="95"/>
      <c r="P3264" s="95"/>
      <c r="Q3264" s="95"/>
      <c r="R3264" s="95"/>
      <c r="S3264" s="95"/>
      <c r="T3264" s="95"/>
      <c r="U3264" s="95"/>
      <c r="V3264" s="95"/>
      <c r="W3264" s="95"/>
      <c r="X3264" s="95"/>
      <c r="Y3264" s="95"/>
      <c r="Z3264" s="95"/>
      <c r="AA3264" s="95"/>
      <c r="AB3264" s="95"/>
      <c r="AC3264" s="95"/>
      <c r="AD3264" s="95"/>
      <c r="AE3264" s="95"/>
      <c r="AF3264" s="95"/>
      <c r="AG3264" s="95"/>
      <c r="AH3264" s="316"/>
    </row>
    <row r="3265" spans="4:34">
      <c r="D3265" s="95"/>
      <c r="E3265" s="198"/>
      <c r="F3265" s="95"/>
      <c r="G3265" s="95"/>
      <c r="H3265" s="95"/>
      <c r="I3265" s="95"/>
      <c r="J3265" s="95"/>
      <c r="K3265" s="95"/>
      <c r="L3265" s="95"/>
      <c r="M3265" s="95"/>
      <c r="N3265" s="95"/>
      <c r="O3265" s="95"/>
      <c r="P3265" s="95"/>
      <c r="Q3265" s="95"/>
      <c r="R3265" s="95"/>
      <c r="S3265" s="95"/>
      <c r="T3265" s="95"/>
      <c r="U3265" s="95"/>
      <c r="V3265" s="95"/>
      <c r="W3265" s="95"/>
      <c r="X3265" s="95"/>
      <c r="Y3265" s="95"/>
      <c r="Z3265" s="95"/>
      <c r="AA3265" s="95"/>
      <c r="AB3265" s="95"/>
      <c r="AC3265" s="95"/>
      <c r="AD3265" s="95"/>
      <c r="AE3265" s="95"/>
      <c r="AF3265" s="95"/>
      <c r="AG3265" s="95"/>
      <c r="AH3265" s="316"/>
    </row>
    <row r="3266" spans="4:34">
      <c r="D3266" s="95"/>
      <c r="E3266" s="198"/>
      <c r="F3266" s="95"/>
      <c r="G3266" s="95"/>
      <c r="H3266" s="95"/>
      <c r="I3266" s="95"/>
      <c r="J3266" s="95"/>
      <c r="K3266" s="95"/>
      <c r="L3266" s="95"/>
      <c r="M3266" s="95"/>
      <c r="N3266" s="95"/>
      <c r="O3266" s="95"/>
      <c r="P3266" s="95"/>
      <c r="Q3266" s="95"/>
      <c r="R3266" s="95"/>
      <c r="S3266" s="95"/>
      <c r="T3266" s="95"/>
      <c r="U3266" s="95"/>
      <c r="V3266" s="95"/>
      <c r="W3266" s="95"/>
      <c r="X3266" s="95"/>
      <c r="Y3266" s="95"/>
      <c r="Z3266" s="95"/>
      <c r="AA3266" s="95"/>
      <c r="AB3266" s="95"/>
      <c r="AC3266" s="95"/>
      <c r="AD3266" s="95"/>
      <c r="AE3266" s="95"/>
      <c r="AF3266" s="95"/>
      <c r="AG3266" s="95"/>
      <c r="AH3266" s="316"/>
    </row>
    <row r="3267" spans="4:34">
      <c r="D3267" s="95"/>
      <c r="E3267" s="198"/>
      <c r="F3267" s="95"/>
      <c r="G3267" s="95"/>
      <c r="H3267" s="95"/>
      <c r="I3267" s="95"/>
      <c r="J3267" s="95"/>
      <c r="K3267" s="95"/>
      <c r="L3267" s="95"/>
      <c r="M3267" s="95"/>
      <c r="N3267" s="95"/>
      <c r="O3267" s="95"/>
      <c r="P3267" s="95"/>
      <c r="Q3267" s="95"/>
      <c r="R3267" s="95"/>
      <c r="S3267" s="95"/>
      <c r="T3267" s="95"/>
      <c r="U3267" s="95"/>
      <c r="V3267" s="95"/>
      <c r="W3267" s="95"/>
      <c r="X3267" s="95"/>
      <c r="Y3267" s="95"/>
      <c r="Z3267" s="95"/>
      <c r="AA3267" s="95"/>
      <c r="AB3267" s="95"/>
      <c r="AC3267" s="95"/>
      <c r="AD3267" s="95"/>
      <c r="AE3267" s="95"/>
      <c r="AF3267" s="95"/>
      <c r="AG3267" s="95"/>
      <c r="AH3267" s="316"/>
    </row>
    <row r="3268" spans="4:34">
      <c r="D3268" s="95"/>
      <c r="E3268" s="198"/>
      <c r="F3268" s="95"/>
      <c r="G3268" s="95"/>
      <c r="H3268" s="95"/>
      <c r="I3268" s="95"/>
      <c r="J3268" s="95"/>
      <c r="K3268" s="95"/>
      <c r="L3268" s="95"/>
      <c r="M3268" s="95"/>
      <c r="N3268" s="95"/>
      <c r="O3268" s="95"/>
      <c r="P3268" s="95"/>
      <c r="Q3268" s="95"/>
      <c r="R3268" s="95"/>
      <c r="S3268" s="95"/>
      <c r="T3268" s="95"/>
      <c r="U3268" s="95"/>
      <c r="V3268" s="95"/>
      <c r="W3268" s="95"/>
      <c r="X3268" s="95"/>
      <c r="Y3268" s="95"/>
      <c r="Z3268" s="95"/>
      <c r="AA3268" s="95"/>
      <c r="AB3268" s="95"/>
      <c r="AC3268" s="95"/>
      <c r="AD3268" s="95"/>
      <c r="AE3268" s="95"/>
      <c r="AF3268" s="95"/>
      <c r="AG3268" s="95"/>
      <c r="AH3268" s="316"/>
    </row>
    <row r="3269" spans="4:34">
      <c r="D3269" s="95"/>
      <c r="E3269" s="198"/>
      <c r="F3269" s="95"/>
      <c r="G3269" s="95"/>
      <c r="H3269" s="95"/>
      <c r="I3269" s="95"/>
      <c r="J3269" s="95"/>
      <c r="K3269" s="95"/>
      <c r="L3269" s="95"/>
      <c r="M3269" s="95"/>
      <c r="N3269" s="95"/>
      <c r="O3269" s="95"/>
      <c r="P3269" s="95"/>
      <c r="Q3269" s="95"/>
      <c r="R3269" s="95"/>
      <c r="S3269" s="95"/>
      <c r="T3269" s="95"/>
      <c r="U3269" s="95"/>
      <c r="V3269" s="95"/>
      <c r="W3269" s="95"/>
      <c r="X3269" s="95"/>
      <c r="Y3269" s="95"/>
      <c r="Z3269" s="95"/>
      <c r="AA3269" s="95"/>
      <c r="AB3269" s="95"/>
      <c r="AC3269" s="95"/>
      <c r="AD3269" s="95"/>
      <c r="AE3269" s="95"/>
      <c r="AF3269" s="95"/>
      <c r="AG3269" s="95"/>
      <c r="AH3269" s="316"/>
    </row>
    <row r="3270" spans="4:34">
      <c r="D3270" s="95"/>
      <c r="E3270" s="198"/>
      <c r="F3270" s="95"/>
      <c r="G3270" s="95"/>
      <c r="H3270" s="95"/>
      <c r="I3270" s="95"/>
      <c r="J3270" s="95"/>
      <c r="K3270" s="95"/>
      <c r="L3270" s="95"/>
      <c r="M3270" s="95"/>
      <c r="N3270" s="95"/>
      <c r="O3270" s="95"/>
      <c r="P3270" s="95"/>
      <c r="Q3270" s="95"/>
      <c r="R3270" s="95"/>
      <c r="S3270" s="95"/>
      <c r="T3270" s="95"/>
      <c r="U3270" s="95"/>
      <c r="V3270" s="95"/>
      <c r="W3270" s="95"/>
      <c r="X3270" s="95"/>
      <c r="Y3270" s="95"/>
      <c r="Z3270" s="95"/>
      <c r="AA3270" s="95"/>
      <c r="AB3270" s="95"/>
      <c r="AC3270" s="95"/>
      <c r="AD3270" s="95"/>
      <c r="AE3270" s="95"/>
      <c r="AF3270" s="95"/>
      <c r="AG3270" s="95"/>
      <c r="AH3270" s="316"/>
    </row>
    <row r="3271" spans="4:34">
      <c r="D3271" s="95"/>
      <c r="E3271" s="198"/>
      <c r="F3271" s="95"/>
      <c r="G3271" s="95"/>
      <c r="H3271" s="95"/>
      <c r="I3271" s="95"/>
      <c r="J3271" s="95"/>
      <c r="K3271" s="95"/>
      <c r="L3271" s="95"/>
      <c r="M3271" s="95"/>
      <c r="N3271" s="95"/>
      <c r="O3271" s="95"/>
      <c r="P3271" s="95"/>
      <c r="Q3271" s="95"/>
      <c r="R3271" s="95"/>
      <c r="S3271" s="95"/>
      <c r="T3271" s="95"/>
      <c r="U3271" s="95"/>
      <c r="V3271" s="95"/>
      <c r="W3271" s="95"/>
      <c r="X3271" s="95"/>
      <c r="Y3271" s="95"/>
      <c r="Z3271" s="95"/>
      <c r="AA3271" s="95"/>
      <c r="AB3271" s="95"/>
      <c r="AC3271" s="95"/>
      <c r="AD3271" s="95"/>
      <c r="AE3271" s="95"/>
      <c r="AF3271" s="95"/>
      <c r="AG3271" s="95"/>
      <c r="AH3271" s="316"/>
    </row>
    <row r="3272" spans="4:34">
      <c r="D3272" s="95"/>
      <c r="E3272" s="198"/>
      <c r="F3272" s="95"/>
      <c r="G3272" s="95"/>
      <c r="H3272" s="95"/>
      <c r="I3272" s="95"/>
      <c r="J3272" s="95"/>
      <c r="K3272" s="95"/>
      <c r="L3272" s="95"/>
      <c r="M3272" s="95"/>
      <c r="N3272" s="95"/>
      <c r="O3272" s="95"/>
      <c r="P3272" s="95"/>
      <c r="Q3272" s="95"/>
      <c r="R3272" s="95"/>
      <c r="S3272" s="95"/>
      <c r="T3272" s="95"/>
      <c r="U3272" s="95"/>
      <c r="V3272" s="95"/>
      <c r="W3272" s="95"/>
      <c r="X3272" s="95"/>
      <c r="Y3272" s="95"/>
      <c r="Z3272" s="95"/>
      <c r="AA3272" s="95"/>
      <c r="AB3272" s="95"/>
      <c r="AC3272" s="95"/>
      <c r="AD3272" s="95"/>
      <c r="AE3272" s="95"/>
      <c r="AF3272" s="95"/>
      <c r="AG3272" s="95"/>
      <c r="AH3272" s="316"/>
    </row>
    <row r="3273" spans="4:34">
      <c r="D3273" s="95"/>
      <c r="E3273" s="198"/>
      <c r="F3273" s="95"/>
      <c r="G3273" s="95"/>
      <c r="H3273" s="95"/>
      <c r="I3273" s="95"/>
      <c r="J3273" s="95"/>
      <c r="K3273" s="95"/>
      <c r="L3273" s="95"/>
      <c r="M3273" s="95"/>
      <c r="N3273" s="95"/>
      <c r="O3273" s="95"/>
      <c r="P3273" s="95"/>
      <c r="Q3273" s="95"/>
      <c r="R3273" s="95"/>
      <c r="S3273" s="95"/>
      <c r="T3273" s="95"/>
      <c r="U3273" s="95"/>
      <c r="V3273" s="95"/>
      <c r="W3273" s="95"/>
      <c r="X3273" s="95"/>
      <c r="Y3273" s="95"/>
      <c r="Z3273" s="95"/>
      <c r="AA3273" s="95"/>
      <c r="AB3273" s="95"/>
      <c r="AC3273" s="95"/>
      <c r="AD3273" s="95"/>
      <c r="AE3273" s="95"/>
      <c r="AF3273" s="95"/>
      <c r="AG3273" s="95"/>
      <c r="AH3273" s="316"/>
    </row>
    <row r="3274" spans="4:34">
      <c r="D3274" s="95"/>
      <c r="E3274" s="198"/>
      <c r="F3274" s="95"/>
      <c r="G3274" s="95"/>
      <c r="H3274" s="95"/>
      <c r="I3274" s="95"/>
      <c r="J3274" s="95"/>
      <c r="K3274" s="95"/>
      <c r="L3274" s="95"/>
      <c r="M3274" s="95"/>
      <c r="N3274" s="95"/>
      <c r="O3274" s="95"/>
      <c r="P3274" s="95"/>
      <c r="Q3274" s="95"/>
      <c r="R3274" s="95"/>
      <c r="S3274" s="95"/>
      <c r="T3274" s="95"/>
      <c r="U3274" s="95"/>
      <c r="V3274" s="95"/>
      <c r="W3274" s="95"/>
      <c r="X3274" s="95"/>
      <c r="Y3274" s="95"/>
      <c r="Z3274" s="95"/>
      <c r="AA3274" s="95"/>
      <c r="AB3274" s="95"/>
      <c r="AC3274" s="95"/>
      <c r="AD3274" s="95"/>
      <c r="AE3274" s="95"/>
      <c r="AF3274" s="95"/>
      <c r="AG3274" s="95"/>
      <c r="AH3274" s="316"/>
    </row>
    <row r="3275" spans="4:34">
      <c r="D3275" s="95"/>
      <c r="E3275" s="198"/>
      <c r="F3275" s="95"/>
      <c r="G3275" s="95"/>
      <c r="H3275" s="95"/>
      <c r="I3275" s="95"/>
      <c r="J3275" s="95"/>
      <c r="K3275" s="95"/>
      <c r="L3275" s="95"/>
      <c r="M3275" s="95"/>
      <c r="N3275" s="95"/>
      <c r="O3275" s="95"/>
      <c r="P3275" s="95"/>
      <c r="Q3275" s="95"/>
      <c r="R3275" s="95"/>
      <c r="S3275" s="95"/>
      <c r="T3275" s="95"/>
      <c r="U3275" s="95"/>
      <c r="V3275" s="95"/>
      <c r="W3275" s="95"/>
      <c r="X3275" s="95"/>
      <c r="Y3275" s="95"/>
      <c r="Z3275" s="95"/>
      <c r="AA3275" s="95"/>
      <c r="AB3275" s="95"/>
      <c r="AC3275" s="95"/>
      <c r="AD3275" s="95"/>
      <c r="AE3275" s="95"/>
      <c r="AF3275" s="95"/>
      <c r="AG3275" s="95"/>
      <c r="AH3275" s="316"/>
    </row>
    <row r="3276" spans="4:34">
      <c r="D3276" s="95"/>
      <c r="E3276" s="198"/>
      <c r="F3276" s="95"/>
      <c r="G3276" s="95"/>
      <c r="H3276" s="95"/>
      <c r="I3276" s="95"/>
      <c r="J3276" s="95"/>
      <c r="K3276" s="95"/>
      <c r="L3276" s="95"/>
      <c r="M3276" s="95"/>
      <c r="N3276" s="95"/>
      <c r="O3276" s="95"/>
      <c r="P3276" s="95"/>
      <c r="Q3276" s="95"/>
      <c r="R3276" s="95"/>
      <c r="S3276" s="95"/>
      <c r="T3276" s="95"/>
      <c r="U3276" s="95"/>
      <c r="V3276" s="95"/>
      <c r="W3276" s="95"/>
      <c r="X3276" s="95"/>
      <c r="Y3276" s="95"/>
      <c r="Z3276" s="95"/>
      <c r="AA3276" s="95"/>
      <c r="AB3276" s="95"/>
      <c r="AC3276" s="95"/>
      <c r="AD3276" s="95"/>
      <c r="AE3276" s="95"/>
      <c r="AF3276" s="95"/>
      <c r="AG3276" s="95"/>
      <c r="AH3276" s="316"/>
    </row>
    <row r="3277" spans="4:34">
      <c r="D3277" s="95"/>
      <c r="E3277" s="198"/>
      <c r="F3277" s="95"/>
      <c r="G3277" s="95"/>
      <c r="H3277" s="95"/>
      <c r="I3277" s="95"/>
      <c r="J3277" s="95"/>
      <c r="K3277" s="95"/>
      <c r="L3277" s="95"/>
      <c r="M3277" s="95"/>
      <c r="N3277" s="95"/>
      <c r="O3277" s="95"/>
      <c r="P3277" s="95"/>
      <c r="Q3277" s="95"/>
      <c r="R3277" s="95"/>
      <c r="S3277" s="95"/>
      <c r="T3277" s="95"/>
      <c r="U3277" s="95"/>
      <c r="V3277" s="95"/>
      <c r="W3277" s="95"/>
      <c r="X3277" s="95"/>
      <c r="Y3277" s="95"/>
      <c r="Z3277" s="95"/>
      <c r="AA3277" s="95"/>
      <c r="AB3277" s="95"/>
      <c r="AC3277" s="95"/>
      <c r="AD3277" s="95"/>
      <c r="AE3277" s="95"/>
      <c r="AF3277" s="95"/>
      <c r="AG3277" s="95"/>
      <c r="AH3277" s="316"/>
    </row>
    <row r="3278" spans="4:34">
      <c r="D3278" s="95"/>
      <c r="E3278" s="198"/>
      <c r="F3278" s="95"/>
      <c r="G3278" s="95"/>
      <c r="H3278" s="95"/>
      <c r="I3278" s="95"/>
      <c r="J3278" s="95"/>
      <c r="K3278" s="95"/>
      <c r="L3278" s="95"/>
      <c r="M3278" s="95"/>
      <c r="N3278" s="95"/>
      <c r="O3278" s="95"/>
      <c r="P3278" s="95"/>
      <c r="Q3278" s="95"/>
      <c r="R3278" s="95"/>
      <c r="S3278" s="95"/>
      <c r="T3278" s="95"/>
      <c r="U3278" s="95"/>
      <c r="V3278" s="95"/>
      <c r="W3278" s="95"/>
      <c r="X3278" s="95"/>
      <c r="Y3278" s="95"/>
      <c r="Z3278" s="95"/>
      <c r="AA3278" s="95"/>
      <c r="AB3278" s="95"/>
      <c r="AC3278" s="95"/>
      <c r="AD3278" s="95"/>
      <c r="AE3278" s="95"/>
      <c r="AF3278" s="95"/>
      <c r="AG3278" s="95"/>
      <c r="AH3278" s="316"/>
    </row>
    <row r="3279" spans="4:34">
      <c r="D3279" s="95"/>
      <c r="E3279" s="198"/>
      <c r="F3279" s="95"/>
      <c r="G3279" s="95"/>
      <c r="H3279" s="95"/>
      <c r="I3279" s="95"/>
      <c r="J3279" s="95"/>
      <c r="K3279" s="95"/>
      <c r="L3279" s="95"/>
      <c r="M3279" s="95"/>
      <c r="N3279" s="95"/>
      <c r="O3279" s="95"/>
      <c r="P3279" s="95"/>
      <c r="Q3279" s="95"/>
      <c r="R3279" s="95"/>
      <c r="S3279" s="95"/>
      <c r="T3279" s="95"/>
      <c r="U3279" s="95"/>
      <c r="V3279" s="95"/>
      <c r="W3279" s="95"/>
      <c r="X3279" s="95"/>
      <c r="Y3279" s="95"/>
      <c r="Z3279" s="95"/>
      <c r="AA3279" s="95"/>
      <c r="AB3279" s="95"/>
      <c r="AC3279" s="95"/>
      <c r="AD3279" s="95"/>
      <c r="AE3279" s="95"/>
      <c r="AF3279" s="95"/>
      <c r="AG3279" s="95"/>
      <c r="AH3279" s="316"/>
    </row>
    <row r="3280" spans="4:34">
      <c r="D3280" s="95"/>
      <c r="E3280" s="198"/>
      <c r="F3280" s="95"/>
      <c r="G3280" s="95"/>
      <c r="H3280" s="95"/>
      <c r="I3280" s="95"/>
      <c r="J3280" s="95"/>
      <c r="K3280" s="95"/>
      <c r="L3280" s="95"/>
      <c r="M3280" s="95"/>
      <c r="N3280" s="95"/>
      <c r="O3280" s="95"/>
      <c r="P3280" s="95"/>
      <c r="Q3280" s="95"/>
      <c r="R3280" s="95"/>
      <c r="S3280" s="95"/>
      <c r="T3280" s="95"/>
      <c r="U3280" s="95"/>
      <c r="V3280" s="95"/>
      <c r="W3280" s="95"/>
      <c r="X3280" s="95"/>
      <c r="Y3280" s="95"/>
      <c r="Z3280" s="95"/>
      <c r="AA3280" s="95"/>
      <c r="AB3280" s="95"/>
      <c r="AC3280" s="95"/>
      <c r="AD3280" s="95"/>
      <c r="AE3280" s="95"/>
      <c r="AF3280" s="95"/>
      <c r="AG3280" s="95"/>
      <c r="AH3280" s="316"/>
    </row>
    <row r="3281" spans="4:34">
      <c r="D3281" s="95"/>
      <c r="E3281" s="198"/>
      <c r="F3281" s="95"/>
      <c r="G3281" s="95"/>
      <c r="H3281" s="95"/>
      <c r="I3281" s="95"/>
      <c r="J3281" s="95"/>
      <c r="K3281" s="95"/>
      <c r="L3281" s="95"/>
      <c r="M3281" s="95"/>
      <c r="N3281" s="95"/>
      <c r="O3281" s="95"/>
      <c r="P3281" s="95"/>
      <c r="Q3281" s="95"/>
      <c r="R3281" s="95"/>
      <c r="S3281" s="95"/>
      <c r="T3281" s="95"/>
      <c r="U3281" s="95"/>
      <c r="V3281" s="95"/>
      <c r="W3281" s="95"/>
      <c r="X3281" s="95"/>
      <c r="Y3281" s="95"/>
      <c r="Z3281" s="95"/>
      <c r="AA3281" s="95"/>
      <c r="AB3281" s="95"/>
      <c r="AC3281" s="95"/>
      <c r="AD3281" s="95"/>
      <c r="AE3281" s="95"/>
      <c r="AF3281" s="95"/>
      <c r="AG3281" s="95"/>
      <c r="AH3281" s="316"/>
    </row>
    <row r="3282" spans="4:34">
      <c r="D3282" s="95"/>
      <c r="E3282" s="198"/>
      <c r="F3282" s="95"/>
      <c r="G3282" s="95"/>
      <c r="H3282" s="95"/>
      <c r="I3282" s="95"/>
      <c r="J3282" s="95"/>
      <c r="K3282" s="95"/>
      <c r="L3282" s="95"/>
      <c r="M3282" s="95"/>
      <c r="N3282" s="95"/>
      <c r="O3282" s="95"/>
      <c r="P3282" s="95"/>
      <c r="Q3282" s="95"/>
      <c r="R3282" s="95"/>
      <c r="S3282" s="95"/>
      <c r="T3282" s="95"/>
      <c r="U3282" s="95"/>
      <c r="V3282" s="95"/>
      <c r="W3282" s="95"/>
      <c r="X3282" s="95"/>
      <c r="Y3282" s="95"/>
      <c r="Z3282" s="95"/>
      <c r="AA3282" s="95"/>
      <c r="AB3282" s="95"/>
      <c r="AC3282" s="95"/>
      <c r="AD3282" s="95"/>
      <c r="AE3282" s="95"/>
      <c r="AF3282" s="95"/>
      <c r="AG3282" s="95"/>
      <c r="AH3282" s="316"/>
    </row>
    <row r="3283" spans="4:34">
      <c r="D3283" s="95"/>
      <c r="E3283" s="198"/>
      <c r="F3283" s="95"/>
      <c r="G3283" s="95"/>
      <c r="H3283" s="95"/>
      <c r="I3283" s="95"/>
      <c r="J3283" s="95"/>
      <c r="K3283" s="95"/>
      <c r="L3283" s="95"/>
      <c r="M3283" s="95"/>
      <c r="N3283" s="95"/>
      <c r="O3283" s="95"/>
      <c r="P3283" s="95"/>
      <c r="Q3283" s="95"/>
      <c r="R3283" s="95"/>
      <c r="S3283" s="95"/>
      <c r="T3283" s="95"/>
      <c r="U3283" s="95"/>
      <c r="V3283" s="95"/>
      <c r="W3283" s="95"/>
      <c r="X3283" s="95"/>
      <c r="Y3283" s="95"/>
      <c r="Z3283" s="95"/>
      <c r="AA3283" s="95"/>
      <c r="AB3283" s="95"/>
      <c r="AC3283" s="95"/>
      <c r="AD3283" s="95"/>
      <c r="AE3283" s="95"/>
      <c r="AF3283" s="95"/>
      <c r="AG3283" s="95"/>
      <c r="AH3283" s="316"/>
    </row>
    <row r="3284" spans="4:34">
      <c r="D3284" s="95"/>
      <c r="E3284" s="198"/>
      <c r="F3284" s="95"/>
      <c r="G3284" s="95"/>
      <c r="H3284" s="95"/>
      <c r="I3284" s="95"/>
      <c r="J3284" s="95"/>
      <c r="K3284" s="95"/>
      <c r="L3284" s="95"/>
      <c r="M3284" s="95"/>
      <c r="N3284" s="95"/>
      <c r="O3284" s="95"/>
      <c r="P3284" s="95"/>
      <c r="Q3284" s="95"/>
      <c r="R3284" s="95"/>
      <c r="S3284" s="95"/>
      <c r="T3284" s="95"/>
      <c r="U3284" s="95"/>
      <c r="V3284" s="95"/>
      <c r="W3284" s="95"/>
      <c r="X3284" s="95"/>
      <c r="Y3284" s="95"/>
      <c r="Z3284" s="95"/>
      <c r="AA3284" s="95"/>
      <c r="AB3284" s="95"/>
      <c r="AC3284" s="95"/>
      <c r="AD3284" s="95"/>
      <c r="AE3284" s="95"/>
      <c r="AF3284" s="95"/>
      <c r="AG3284" s="95"/>
      <c r="AH3284" s="316"/>
    </row>
    <row r="3285" spans="4:34">
      <c r="D3285" s="95"/>
      <c r="E3285" s="198"/>
      <c r="F3285" s="95"/>
      <c r="G3285" s="95"/>
      <c r="H3285" s="95"/>
      <c r="I3285" s="95"/>
      <c r="J3285" s="95"/>
      <c r="K3285" s="95"/>
      <c r="L3285" s="95"/>
      <c r="M3285" s="95"/>
      <c r="N3285" s="95"/>
      <c r="O3285" s="95"/>
      <c r="P3285" s="95"/>
      <c r="Q3285" s="95"/>
      <c r="R3285" s="95"/>
      <c r="S3285" s="95"/>
      <c r="T3285" s="95"/>
      <c r="U3285" s="95"/>
      <c r="V3285" s="95"/>
      <c r="W3285" s="95"/>
      <c r="X3285" s="95"/>
      <c r="Y3285" s="95"/>
      <c r="Z3285" s="95"/>
      <c r="AA3285" s="95"/>
      <c r="AB3285" s="95"/>
      <c r="AC3285" s="95"/>
      <c r="AD3285" s="95"/>
      <c r="AE3285" s="95"/>
      <c r="AF3285" s="95"/>
      <c r="AG3285" s="95"/>
      <c r="AH3285" s="316"/>
    </row>
    <row r="3286" spans="4:34">
      <c r="D3286" s="95"/>
      <c r="E3286" s="198"/>
      <c r="F3286" s="95"/>
      <c r="G3286" s="95"/>
      <c r="H3286" s="95"/>
      <c r="I3286" s="95"/>
      <c r="J3286" s="95"/>
      <c r="K3286" s="95"/>
      <c r="L3286" s="95"/>
      <c r="M3286" s="95"/>
      <c r="N3286" s="95"/>
      <c r="O3286" s="95"/>
      <c r="P3286" s="95"/>
      <c r="Q3286" s="95"/>
      <c r="R3286" s="95"/>
      <c r="S3286" s="95"/>
      <c r="T3286" s="95"/>
      <c r="U3286" s="95"/>
      <c r="V3286" s="95"/>
      <c r="W3286" s="95"/>
      <c r="X3286" s="95"/>
      <c r="Y3286" s="95"/>
      <c r="Z3286" s="95"/>
      <c r="AA3286" s="95"/>
      <c r="AB3286" s="95"/>
      <c r="AC3286" s="95"/>
      <c r="AD3286" s="95"/>
      <c r="AE3286" s="95"/>
      <c r="AF3286" s="95"/>
      <c r="AG3286" s="95"/>
      <c r="AH3286" s="316"/>
    </row>
    <row r="3287" spans="4:34">
      <c r="D3287" s="95"/>
      <c r="E3287" s="198"/>
      <c r="F3287" s="95"/>
      <c r="G3287" s="95"/>
      <c r="H3287" s="95"/>
      <c r="I3287" s="95"/>
      <c r="J3287" s="95"/>
      <c r="K3287" s="95"/>
      <c r="L3287" s="95"/>
      <c r="M3287" s="95"/>
      <c r="N3287" s="95"/>
      <c r="O3287" s="95"/>
      <c r="P3287" s="95"/>
      <c r="Q3287" s="95"/>
      <c r="R3287" s="95"/>
      <c r="S3287" s="95"/>
      <c r="T3287" s="95"/>
      <c r="U3287" s="95"/>
      <c r="V3287" s="95"/>
      <c r="W3287" s="95"/>
      <c r="X3287" s="95"/>
      <c r="Y3287" s="95"/>
      <c r="Z3287" s="95"/>
      <c r="AA3287" s="95"/>
      <c r="AB3287" s="95"/>
      <c r="AC3287" s="95"/>
      <c r="AD3287" s="95"/>
      <c r="AE3287" s="95"/>
      <c r="AF3287" s="95"/>
      <c r="AG3287" s="95"/>
      <c r="AH3287" s="316"/>
    </row>
    <row r="3288" spans="4:34">
      <c r="D3288" s="95"/>
      <c r="E3288" s="198"/>
      <c r="F3288" s="95"/>
      <c r="G3288" s="95"/>
      <c r="H3288" s="95"/>
      <c r="I3288" s="95"/>
      <c r="J3288" s="95"/>
      <c r="K3288" s="95"/>
      <c r="L3288" s="95"/>
      <c r="M3288" s="95"/>
      <c r="N3288" s="95"/>
      <c r="O3288" s="95"/>
      <c r="P3288" s="95"/>
      <c r="Q3288" s="95"/>
      <c r="R3288" s="95"/>
      <c r="S3288" s="95"/>
      <c r="T3288" s="95"/>
      <c r="U3288" s="95"/>
      <c r="V3288" s="95"/>
      <c r="W3288" s="95"/>
      <c r="X3288" s="95"/>
      <c r="Y3288" s="95"/>
      <c r="Z3288" s="95"/>
      <c r="AA3288" s="95"/>
      <c r="AB3288" s="95"/>
      <c r="AC3288" s="95"/>
      <c r="AD3288" s="95"/>
      <c r="AE3288" s="95"/>
      <c r="AF3288" s="95"/>
      <c r="AG3288" s="95"/>
      <c r="AH3288" s="316"/>
    </row>
    <row r="3289" spans="4:34">
      <c r="D3289" s="95"/>
      <c r="E3289" s="198"/>
      <c r="F3289" s="95"/>
      <c r="G3289" s="95"/>
      <c r="H3289" s="95"/>
      <c r="I3289" s="95"/>
      <c r="J3289" s="95"/>
      <c r="K3289" s="95"/>
      <c r="L3289" s="95"/>
      <c r="M3289" s="95"/>
      <c r="N3289" s="95"/>
      <c r="O3289" s="95"/>
      <c r="P3289" s="95"/>
      <c r="Q3289" s="95"/>
      <c r="R3289" s="95"/>
      <c r="S3289" s="95"/>
      <c r="T3289" s="95"/>
      <c r="U3289" s="95"/>
      <c r="V3289" s="95"/>
      <c r="W3289" s="95"/>
      <c r="X3289" s="95"/>
      <c r="Y3289" s="95"/>
      <c r="Z3289" s="95"/>
      <c r="AA3289" s="95"/>
      <c r="AB3289" s="95"/>
      <c r="AC3289" s="95"/>
      <c r="AD3289" s="95"/>
      <c r="AE3289" s="95"/>
      <c r="AF3289" s="95"/>
      <c r="AG3289" s="95"/>
      <c r="AH3289" s="316"/>
    </row>
    <row r="3290" spans="4:34">
      <c r="D3290" s="95"/>
      <c r="E3290" s="198"/>
      <c r="F3290" s="95"/>
      <c r="G3290" s="95"/>
      <c r="H3290" s="95"/>
      <c r="I3290" s="95"/>
      <c r="J3290" s="95"/>
      <c r="K3290" s="95"/>
      <c r="L3290" s="95"/>
      <c r="M3290" s="95"/>
      <c r="N3290" s="95"/>
      <c r="O3290" s="95"/>
      <c r="P3290" s="95"/>
      <c r="Q3290" s="95"/>
      <c r="R3290" s="95"/>
      <c r="S3290" s="95"/>
      <c r="T3290" s="95"/>
      <c r="U3290" s="95"/>
      <c r="V3290" s="95"/>
      <c r="W3290" s="95"/>
      <c r="X3290" s="95"/>
      <c r="Y3290" s="95"/>
      <c r="Z3290" s="95"/>
      <c r="AA3290" s="95"/>
      <c r="AB3290" s="95"/>
      <c r="AC3290" s="95"/>
      <c r="AD3290" s="95"/>
      <c r="AE3290" s="95"/>
      <c r="AF3290" s="95"/>
      <c r="AG3290" s="95"/>
      <c r="AH3290" s="316"/>
    </row>
    <row r="3291" spans="4:34">
      <c r="D3291" s="95"/>
      <c r="E3291" s="198"/>
      <c r="F3291" s="95"/>
      <c r="G3291" s="95"/>
      <c r="H3291" s="95"/>
      <c r="I3291" s="95"/>
      <c r="J3291" s="95"/>
      <c r="K3291" s="95"/>
      <c r="L3291" s="95"/>
      <c r="M3291" s="95"/>
      <c r="N3291" s="95"/>
      <c r="O3291" s="95"/>
      <c r="P3291" s="95"/>
      <c r="Q3291" s="95"/>
      <c r="R3291" s="95"/>
      <c r="S3291" s="95"/>
      <c r="T3291" s="95"/>
      <c r="U3291" s="95"/>
      <c r="V3291" s="95"/>
      <c r="W3291" s="95"/>
      <c r="X3291" s="95"/>
      <c r="Y3291" s="95"/>
      <c r="Z3291" s="95"/>
      <c r="AA3291" s="95"/>
      <c r="AB3291" s="95"/>
      <c r="AC3291" s="95"/>
      <c r="AD3291" s="95"/>
      <c r="AE3291" s="95"/>
      <c r="AF3291" s="95"/>
      <c r="AG3291" s="95"/>
      <c r="AH3291" s="316"/>
    </row>
    <row r="3292" spans="4:34">
      <c r="D3292" s="95"/>
      <c r="E3292" s="198"/>
      <c r="F3292" s="95"/>
      <c r="G3292" s="95"/>
      <c r="H3292" s="95"/>
      <c r="I3292" s="95"/>
      <c r="J3292" s="95"/>
      <c r="K3292" s="95"/>
      <c r="L3292" s="95"/>
      <c r="M3292" s="95"/>
      <c r="N3292" s="95"/>
      <c r="O3292" s="95"/>
      <c r="P3292" s="95"/>
      <c r="Q3292" s="95"/>
      <c r="R3292" s="95"/>
      <c r="S3292" s="95"/>
      <c r="T3292" s="95"/>
      <c r="U3292" s="95"/>
      <c r="V3292" s="95"/>
      <c r="W3292" s="95"/>
      <c r="X3292" s="95"/>
      <c r="Y3292" s="95"/>
      <c r="Z3292" s="95"/>
      <c r="AA3292" s="95"/>
      <c r="AB3292" s="95"/>
      <c r="AC3292" s="95"/>
      <c r="AD3292" s="95"/>
      <c r="AE3292" s="95"/>
      <c r="AF3292" s="95"/>
      <c r="AG3292" s="95"/>
      <c r="AH3292" s="316"/>
    </row>
    <row r="3293" spans="4:34">
      <c r="D3293" s="95"/>
      <c r="E3293" s="198"/>
      <c r="F3293" s="95"/>
      <c r="G3293" s="95"/>
      <c r="H3293" s="95"/>
      <c r="I3293" s="95"/>
      <c r="J3293" s="95"/>
      <c r="K3293" s="95"/>
      <c r="L3293" s="95"/>
      <c r="M3293" s="95"/>
      <c r="N3293" s="95"/>
      <c r="O3293" s="95"/>
      <c r="P3293" s="95"/>
      <c r="Q3293" s="95"/>
      <c r="R3293" s="95"/>
      <c r="S3293" s="95"/>
      <c r="T3293" s="95"/>
      <c r="U3293" s="95"/>
      <c r="V3293" s="95"/>
      <c r="W3293" s="95"/>
      <c r="X3293" s="95"/>
      <c r="Y3293" s="95"/>
      <c r="Z3293" s="95"/>
      <c r="AA3293" s="95"/>
      <c r="AB3293" s="95"/>
      <c r="AC3293" s="95"/>
      <c r="AD3293" s="95"/>
      <c r="AE3293" s="95"/>
      <c r="AF3293" s="95"/>
      <c r="AG3293" s="95"/>
      <c r="AH3293" s="316"/>
    </row>
    <row r="3294" spans="4:34">
      <c r="D3294" s="95"/>
      <c r="E3294" s="198"/>
      <c r="F3294" s="95"/>
      <c r="G3294" s="95"/>
      <c r="H3294" s="95"/>
      <c r="I3294" s="95"/>
      <c r="J3294" s="95"/>
      <c r="K3294" s="95"/>
      <c r="L3294" s="95"/>
      <c r="M3294" s="95"/>
      <c r="N3294" s="95"/>
      <c r="O3294" s="95"/>
      <c r="P3294" s="95"/>
      <c r="Q3294" s="95"/>
      <c r="R3294" s="95"/>
      <c r="S3294" s="95"/>
      <c r="T3294" s="95"/>
      <c r="U3294" s="95"/>
      <c r="V3294" s="95"/>
      <c r="W3294" s="95"/>
      <c r="X3294" s="95"/>
      <c r="Y3294" s="95"/>
      <c r="Z3294" s="95"/>
      <c r="AA3294" s="95"/>
      <c r="AB3294" s="95"/>
      <c r="AC3294" s="95"/>
      <c r="AD3294" s="95"/>
      <c r="AE3294" s="95"/>
      <c r="AF3294" s="95"/>
      <c r="AG3294" s="95"/>
      <c r="AH3294" s="316"/>
    </row>
    <row r="3295" spans="4:34">
      <c r="D3295" s="95"/>
      <c r="E3295" s="198"/>
      <c r="F3295" s="95"/>
      <c r="G3295" s="95"/>
      <c r="H3295" s="95"/>
      <c r="I3295" s="95"/>
      <c r="J3295" s="95"/>
      <c r="K3295" s="95"/>
      <c r="L3295" s="95"/>
      <c r="M3295" s="95"/>
      <c r="N3295" s="95"/>
      <c r="O3295" s="95"/>
      <c r="P3295" s="95"/>
      <c r="Q3295" s="95"/>
      <c r="R3295" s="95"/>
      <c r="S3295" s="95"/>
      <c r="T3295" s="95"/>
      <c r="U3295" s="95"/>
      <c r="V3295" s="95"/>
      <c r="W3295" s="95"/>
      <c r="X3295" s="95"/>
      <c r="Y3295" s="95"/>
      <c r="Z3295" s="95"/>
      <c r="AA3295" s="95"/>
      <c r="AB3295" s="95"/>
      <c r="AC3295" s="95"/>
      <c r="AD3295" s="95"/>
      <c r="AE3295" s="95"/>
      <c r="AF3295" s="95"/>
      <c r="AG3295" s="95"/>
      <c r="AH3295" s="316"/>
    </row>
    <row r="3296" spans="4:34">
      <c r="D3296" s="95"/>
      <c r="E3296" s="198"/>
      <c r="F3296" s="95"/>
      <c r="G3296" s="95"/>
      <c r="H3296" s="95"/>
      <c r="I3296" s="95"/>
      <c r="J3296" s="95"/>
      <c r="K3296" s="95"/>
      <c r="L3296" s="95"/>
      <c r="M3296" s="95"/>
      <c r="N3296" s="95"/>
      <c r="O3296" s="95"/>
      <c r="P3296" s="95"/>
      <c r="Q3296" s="95"/>
      <c r="R3296" s="95"/>
      <c r="S3296" s="95"/>
      <c r="T3296" s="95"/>
      <c r="U3296" s="95"/>
      <c r="V3296" s="95"/>
      <c r="W3296" s="95"/>
      <c r="X3296" s="95"/>
      <c r="Y3296" s="95"/>
      <c r="Z3296" s="95"/>
      <c r="AA3296" s="95"/>
      <c r="AB3296" s="95"/>
      <c r="AC3296" s="95"/>
      <c r="AD3296" s="95"/>
      <c r="AE3296" s="95"/>
      <c r="AF3296" s="95"/>
      <c r="AG3296" s="95"/>
      <c r="AH3296" s="316"/>
    </row>
    <row r="3297" spans="4:34">
      <c r="D3297" s="95"/>
      <c r="E3297" s="198"/>
      <c r="F3297" s="95"/>
      <c r="G3297" s="95"/>
      <c r="H3297" s="95"/>
      <c r="I3297" s="95"/>
      <c r="J3297" s="95"/>
      <c r="K3297" s="95"/>
      <c r="L3297" s="95"/>
      <c r="M3297" s="95"/>
      <c r="N3297" s="95"/>
      <c r="O3297" s="95"/>
      <c r="P3297" s="95"/>
      <c r="Q3297" s="95"/>
      <c r="R3297" s="95"/>
      <c r="S3297" s="95"/>
      <c r="T3297" s="95"/>
      <c r="U3297" s="95"/>
      <c r="V3297" s="95"/>
      <c r="W3297" s="95"/>
      <c r="X3297" s="95"/>
      <c r="Y3297" s="95"/>
      <c r="Z3297" s="95"/>
      <c r="AA3297" s="95"/>
      <c r="AB3297" s="95"/>
      <c r="AC3297" s="95"/>
      <c r="AD3297" s="95"/>
      <c r="AE3297" s="95"/>
      <c r="AF3297" s="95"/>
      <c r="AG3297" s="95"/>
      <c r="AH3297" s="316"/>
    </row>
    <row r="3298" spans="4:34">
      <c r="D3298" s="95"/>
      <c r="E3298" s="198"/>
      <c r="F3298" s="95"/>
      <c r="G3298" s="95"/>
      <c r="H3298" s="95"/>
      <c r="I3298" s="95"/>
      <c r="J3298" s="95"/>
      <c r="K3298" s="95"/>
      <c r="L3298" s="95"/>
      <c r="M3298" s="95"/>
      <c r="N3298" s="95"/>
      <c r="O3298" s="95"/>
      <c r="P3298" s="95"/>
      <c r="Q3298" s="95"/>
      <c r="R3298" s="95"/>
      <c r="S3298" s="95"/>
      <c r="T3298" s="95"/>
      <c r="U3298" s="95"/>
      <c r="V3298" s="95"/>
      <c r="W3298" s="95"/>
      <c r="X3298" s="95"/>
      <c r="Y3298" s="95"/>
      <c r="Z3298" s="95"/>
      <c r="AA3298" s="95"/>
      <c r="AB3298" s="95"/>
      <c r="AC3298" s="95"/>
      <c r="AD3298" s="95"/>
      <c r="AE3298" s="95"/>
      <c r="AF3298" s="95"/>
      <c r="AG3298" s="95"/>
      <c r="AH3298" s="316"/>
    </row>
    <row r="3299" spans="4:34">
      <c r="D3299" s="95"/>
      <c r="E3299" s="198"/>
      <c r="F3299" s="95"/>
      <c r="G3299" s="95"/>
      <c r="H3299" s="95"/>
      <c r="I3299" s="95"/>
      <c r="J3299" s="95"/>
      <c r="K3299" s="95"/>
      <c r="L3299" s="95"/>
      <c r="M3299" s="95"/>
      <c r="N3299" s="95"/>
      <c r="O3299" s="95"/>
      <c r="P3299" s="95"/>
      <c r="Q3299" s="95"/>
      <c r="R3299" s="95"/>
      <c r="S3299" s="95"/>
      <c r="T3299" s="95"/>
      <c r="U3299" s="95"/>
      <c r="V3299" s="95"/>
      <c r="W3299" s="95"/>
      <c r="X3299" s="95"/>
      <c r="Y3299" s="95"/>
      <c r="Z3299" s="95"/>
      <c r="AA3299" s="95"/>
      <c r="AB3299" s="95"/>
      <c r="AC3299" s="95"/>
      <c r="AD3299" s="95"/>
      <c r="AE3299" s="95"/>
      <c r="AF3299" s="95"/>
      <c r="AG3299" s="95"/>
      <c r="AH3299" s="316"/>
    </row>
    <row r="3300" spans="4:34">
      <c r="D3300" s="95"/>
      <c r="E3300" s="198"/>
      <c r="F3300" s="95"/>
      <c r="G3300" s="95"/>
      <c r="H3300" s="95"/>
      <c r="I3300" s="95"/>
      <c r="J3300" s="95"/>
      <c r="K3300" s="95"/>
      <c r="L3300" s="95"/>
      <c r="M3300" s="95"/>
      <c r="N3300" s="95"/>
      <c r="O3300" s="95"/>
      <c r="P3300" s="95"/>
      <c r="Q3300" s="95"/>
      <c r="R3300" s="95"/>
      <c r="S3300" s="95"/>
      <c r="T3300" s="95"/>
      <c r="U3300" s="95"/>
      <c r="V3300" s="95"/>
      <c r="W3300" s="95"/>
      <c r="X3300" s="95"/>
      <c r="Y3300" s="95"/>
      <c r="Z3300" s="95"/>
      <c r="AA3300" s="95"/>
      <c r="AB3300" s="95"/>
      <c r="AC3300" s="95"/>
      <c r="AD3300" s="95"/>
      <c r="AE3300" s="95"/>
      <c r="AF3300" s="95"/>
      <c r="AG3300" s="95"/>
      <c r="AH3300" s="316"/>
    </row>
    <row r="3301" spans="4:34">
      <c r="D3301" s="95"/>
      <c r="E3301" s="198"/>
      <c r="F3301" s="95"/>
      <c r="G3301" s="95"/>
      <c r="H3301" s="95"/>
      <c r="I3301" s="95"/>
      <c r="J3301" s="95"/>
      <c r="K3301" s="95"/>
      <c r="L3301" s="95"/>
      <c r="M3301" s="95"/>
      <c r="N3301" s="95"/>
      <c r="O3301" s="95"/>
      <c r="P3301" s="95"/>
      <c r="Q3301" s="95"/>
      <c r="R3301" s="95"/>
      <c r="S3301" s="95"/>
      <c r="T3301" s="95"/>
      <c r="U3301" s="95"/>
      <c r="V3301" s="95"/>
      <c r="W3301" s="95"/>
      <c r="X3301" s="95"/>
      <c r="Y3301" s="95"/>
      <c r="Z3301" s="95"/>
      <c r="AA3301" s="95"/>
      <c r="AB3301" s="95"/>
      <c r="AC3301" s="95"/>
      <c r="AD3301" s="95"/>
      <c r="AE3301" s="95"/>
      <c r="AF3301" s="95"/>
      <c r="AG3301" s="95"/>
      <c r="AH3301" s="316"/>
    </row>
    <row r="3302" spans="4:34">
      <c r="D3302" s="95"/>
      <c r="E3302" s="198"/>
      <c r="F3302" s="95"/>
      <c r="G3302" s="95"/>
      <c r="H3302" s="95"/>
      <c r="I3302" s="95"/>
      <c r="J3302" s="95"/>
      <c r="K3302" s="95"/>
      <c r="L3302" s="95"/>
      <c r="M3302" s="95"/>
      <c r="N3302" s="95"/>
      <c r="O3302" s="95"/>
      <c r="P3302" s="95"/>
      <c r="Q3302" s="95"/>
      <c r="R3302" s="95"/>
      <c r="S3302" s="95"/>
      <c r="T3302" s="95"/>
      <c r="U3302" s="95"/>
      <c r="V3302" s="95"/>
      <c r="W3302" s="95"/>
      <c r="X3302" s="95"/>
      <c r="Y3302" s="95"/>
      <c r="Z3302" s="95"/>
      <c r="AA3302" s="95"/>
      <c r="AB3302" s="95"/>
      <c r="AC3302" s="95"/>
      <c r="AD3302" s="95"/>
      <c r="AE3302" s="95"/>
      <c r="AF3302" s="95"/>
      <c r="AG3302" s="95"/>
      <c r="AH3302" s="316"/>
    </row>
    <row r="3303" spans="4:34">
      <c r="D3303" s="95"/>
      <c r="E3303" s="198"/>
      <c r="F3303" s="95"/>
      <c r="G3303" s="95"/>
      <c r="H3303" s="95"/>
      <c r="I3303" s="95"/>
      <c r="J3303" s="95"/>
      <c r="K3303" s="95"/>
      <c r="L3303" s="95"/>
      <c r="M3303" s="95"/>
      <c r="N3303" s="95"/>
      <c r="O3303" s="95"/>
      <c r="P3303" s="95"/>
      <c r="Q3303" s="95"/>
      <c r="R3303" s="95"/>
      <c r="S3303" s="95"/>
      <c r="T3303" s="95"/>
      <c r="U3303" s="95"/>
      <c r="V3303" s="95"/>
      <c r="W3303" s="95"/>
      <c r="X3303" s="95"/>
      <c r="Y3303" s="95"/>
      <c r="Z3303" s="95"/>
      <c r="AA3303" s="95"/>
      <c r="AB3303" s="95"/>
      <c r="AC3303" s="95"/>
      <c r="AD3303" s="95"/>
      <c r="AE3303" s="95"/>
      <c r="AF3303" s="95"/>
      <c r="AG3303" s="95"/>
      <c r="AH3303" s="316"/>
    </row>
    <row r="3304" spans="4:34">
      <c r="D3304" s="95"/>
      <c r="E3304" s="198"/>
      <c r="F3304" s="95"/>
      <c r="G3304" s="95"/>
      <c r="H3304" s="95"/>
      <c r="I3304" s="95"/>
      <c r="J3304" s="95"/>
      <c r="K3304" s="95"/>
      <c r="L3304" s="95"/>
      <c r="M3304" s="95"/>
      <c r="N3304" s="95"/>
      <c r="O3304" s="95"/>
      <c r="P3304" s="95"/>
      <c r="Q3304" s="95"/>
      <c r="R3304" s="95"/>
      <c r="S3304" s="95"/>
      <c r="T3304" s="95"/>
      <c r="U3304" s="95"/>
      <c r="V3304" s="95"/>
      <c r="W3304" s="95"/>
      <c r="X3304" s="95"/>
      <c r="Y3304" s="95"/>
      <c r="Z3304" s="95"/>
      <c r="AA3304" s="95"/>
      <c r="AB3304" s="95"/>
      <c r="AC3304" s="95"/>
      <c r="AD3304" s="95"/>
      <c r="AE3304" s="95"/>
      <c r="AF3304" s="95"/>
      <c r="AG3304" s="95"/>
      <c r="AH3304" s="316"/>
    </row>
    <row r="3305" spans="4:34">
      <c r="D3305" s="95"/>
      <c r="E3305" s="198"/>
      <c r="F3305" s="95"/>
      <c r="G3305" s="95"/>
      <c r="H3305" s="95"/>
      <c r="I3305" s="95"/>
      <c r="J3305" s="95"/>
      <c r="K3305" s="95"/>
      <c r="L3305" s="95"/>
      <c r="M3305" s="95"/>
      <c r="N3305" s="95"/>
      <c r="O3305" s="95"/>
      <c r="P3305" s="95"/>
      <c r="Q3305" s="95"/>
      <c r="R3305" s="95"/>
      <c r="S3305" s="95"/>
      <c r="T3305" s="95"/>
      <c r="U3305" s="95"/>
      <c r="V3305" s="95"/>
      <c r="W3305" s="95"/>
      <c r="X3305" s="95"/>
      <c r="Y3305" s="95"/>
      <c r="Z3305" s="95"/>
      <c r="AA3305" s="95"/>
      <c r="AB3305" s="95"/>
      <c r="AC3305" s="95"/>
      <c r="AD3305" s="95"/>
      <c r="AE3305" s="95"/>
      <c r="AF3305" s="95"/>
      <c r="AG3305" s="95"/>
      <c r="AH3305" s="316"/>
    </row>
    <row r="3306" spans="4:34">
      <c r="D3306" s="95"/>
      <c r="E3306" s="198"/>
      <c r="F3306" s="95"/>
      <c r="G3306" s="95"/>
      <c r="H3306" s="95"/>
      <c r="I3306" s="95"/>
      <c r="J3306" s="95"/>
      <c r="K3306" s="95"/>
      <c r="L3306" s="95"/>
      <c r="M3306" s="95"/>
      <c r="N3306" s="95"/>
      <c r="O3306" s="95"/>
      <c r="P3306" s="95"/>
      <c r="Q3306" s="95"/>
      <c r="R3306" s="95"/>
      <c r="S3306" s="95"/>
      <c r="T3306" s="95"/>
      <c r="U3306" s="95"/>
      <c r="V3306" s="95"/>
      <c r="W3306" s="95"/>
      <c r="X3306" s="95"/>
      <c r="Y3306" s="95"/>
      <c r="Z3306" s="95"/>
      <c r="AA3306" s="95"/>
      <c r="AB3306" s="95"/>
      <c r="AC3306" s="95"/>
      <c r="AD3306" s="95"/>
      <c r="AE3306" s="95"/>
      <c r="AF3306" s="95"/>
      <c r="AG3306" s="95"/>
      <c r="AH3306" s="316"/>
    </row>
    <row r="3307" spans="4:34">
      <c r="D3307" s="95"/>
      <c r="E3307" s="198"/>
      <c r="F3307" s="95"/>
      <c r="G3307" s="95"/>
      <c r="H3307" s="95"/>
      <c r="I3307" s="95"/>
      <c r="J3307" s="95"/>
      <c r="K3307" s="95"/>
      <c r="L3307" s="95"/>
      <c r="M3307" s="95"/>
      <c r="N3307" s="95"/>
      <c r="O3307" s="95"/>
      <c r="P3307" s="95"/>
      <c r="Q3307" s="95"/>
      <c r="R3307" s="95"/>
      <c r="S3307" s="95"/>
      <c r="T3307" s="95"/>
      <c r="U3307" s="95"/>
      <c r="V3307" s="95"/>
      <c r="W3307" s="95"/>
      <c r="X3307" s="95"/>
      <c r="Y3307" s="95"/>
      <c r="Z3307" s="95"/>
      <c r="AA3307" s="95"/>
      <c r="AB3307" s="95"/>
      <c r="AC3307" s="95"/>
      <c r="AD3307" s="95"/>
      <c r="AE3307" s="95"/>
      <c r="AF3307" s="95"/>
      <c r="AG3307" s="95"/>
      <c r="AH3307" s="316"/>
    </row>
    <row r="3308" spans="4:34">
      <c r="D3308" s="95"/>
      <c r="E3308" s="198"/>
      <c r="F3308" s="95"/>
      <c r="G3308" s="95"/>
      <c r="H3308" s="95"/>
      <c r="I3308" s="95"/>
      <c r="J3308" s="95"/>
      <c r="K3308" s="95"/>
      <c r="L3308" s="95"/>
      <c r="M3308" s="95"/>
      <c r="N3308" s="95"/>
      <c r="O3308" s="95"/>
      <c r="P3308" s="95"/>
      <c r="Q3308" s="95"/>
      <c r="R3308" s="95"/>
      <c r="S3308" s="95"/>
      <c r="T3308" s="95"/>
      <c r="U3308" s="95"/>
      <c r="V3308" s="95"/>
      <c r="W3308" s="95"/>
      <c r="X3308" s="95"/>
      <c r="Y3308" s="95"/>
      <c r="Z3308" s="95"/>
      <c r="AA3308" s="95"/>
      <c r="AB3308" s="95"/>
      <c r="AC3308" s="95"/>
      <c r="AD3308" s="95"/>
      <c r="AE3308" s="95"/>
      <c r="AF3308" s="95"/>
      <c r="AG3308" s="95"/>
      <c r="AH3308" s="316"/>
    </row>
    <row r="3309" spans="4:34">
      <c r="D3309" s="95"/>
      <c r="E3309" s="198"/>
      <c r="F3309" s="95"/>
      <c r="G3309" s="95"/>
      <c r="H3309" s="95"/>
      <c r="I3309" s="95"/>
      <c r="J3309" s="95"/>
      <c r="K3309" s="95"/>
      <c r="L3309" s="95"/>
      <c r="M3309" s="95"/>
      <c r="N3309" s="95"/>
      <c r="O3309" s="95"/>
      <c r="P3309" s="95"/>
      <c r="Q3309" s="95"/>
      <c r="R3309" s="95"/>
      <c r="S3309" s="95"/>
      <c r="T3309" s="95"/>
      <c r="U3309" s="95"/>
      <c r="V3309" s="95"/>
      <c r="W3309" s="95"/>
      <c r="X3309" s="95"/>
      <c r="Y3309" s="95"/>
      <c r="Z3309" s="95"/>
      <c r="AA3309" s="95"/>
      <c r="AB3309" s="95"/>
      <c r="AC3309" s="95"/>
      <c r="AD3309" s="95"/>
      <c r="AE3309" s="95"/>
      <c r="AF3309" s="95"/>
      <c r="AG3309" s="95"/>
      <c r="AH3309" s="316"/>
    </row>
    <row r="3310" spans="4:34">
      <c r="D3310" s="95"/>
      <c r="E3310" s="198"/>
      <c r="F3310" s="95"/>
      <c r="G3310" s="95"/>
      <c r="H3310" s="95"/>
      <c r="I3310" s="95"/>
      <c r="J3310" s="95"/>
      <c r="K3310" s="95"/>
      <c r="L3310" s="95"/>
      <c r="M3310" s="95"/>
      <c r="N3310" s="95"/>
      <c r="O3310" s="95"/>
      <c r="P3310" s="95"/>
      <c r="Q3310" s="95"/>
      <c r="R3310" s="95"/>
      <c r="S3310" s="95"/>
      <c r="T3310" s="95"/>
      <c r="U3310" s="95"/>
      <c r="V3310" s="95"/>
      <c r="W3310" s="95"/>
      <c r="X3310" s="95"/>
      <c r="Y3310" s="95"/>
      <c r="Z3310" s="95"/>
      <c r="AA3310" s="95"/>
      <c r="AB3310" s="95"/>
      <c r="AC3310" s="95"/>
      <c r="AD3310" s="95"/>
      <c r="AE3310" s="95"/>
      <c r="AF3310" s="95"/>
      <c r="AG3310" s="95"/>
      <c r="AH3310" s="316"/>
    </row>
    <row r="3311" spans="4:34">
      <c r="D3311" s="95"/>
      <c r="E3311" s="198"/>
      <c r="F3311" s="95"/>
      <c r="G3311" s="95"/>
      <c r="H3311" s="95"/>
      <c r="I3311" s="95"/>
      <c r="J3311" s="95"/>
      <c r="K3311" s="95"/>
      <c r="L3311" s="95"/>
      <c r="M3311" s="95"/>
      <c r="N3311" s="95"/>
      <c r="O3311" s="95"/>
      <c r="P3311" s="95"/>
      <c r="Q3311" s="95"/>
      <c r="R3311" s="95"/>
      <c r="S3311" s="95"/>
      <c r="T3311" s="95"/>
      <c r="U3311" s="95"/>
      <c r="V3311" s="95"/>
      <c r="W3311" s="95"/>
      <c r="X3311" s="95"/>
      <c r="Y3311" s="95"/>
      <c r="Z3311" s="95"/>
      <c r="AA3311" s="95"/>
      <c r="AB3311" s="95"/>
      <c r="AC3311" s="95"/>
      <c r="AD3311" s="95"/>
      <c r="AE3311" s="95"/>
      <c r="AF3311" s="95"/>
      <c r="AG3311" s="95"/>
      <c r="AH3311" s="316"/>
    </row>
    <row r="3312" spans="4:34">
      <c r="D3312" s="95"/>
      <c r="E3312" s="198"/>
      <c r="F3312" s="95"/>
      <c r="G3312" s="95"/>
      <c r="H3312" s="95"/>
      <c r="I3312" s="95"/>
      <c r="J3312" s="95"/>
      <c r="K3312" s="95"/>
      <c r="L3312" s="95"/>
      <c r="M3312" s="95"/>
      <c r="N3312" s="95"/>
      <c r="O3312" s="95"/>
      <c r="P3312" s="95"/>
      <c r="Q3312" s="95"/>
      <c r="R3312" s="95"/>
      <c r="S3312" s="95"/>
      <c r="T3312" s="95"/>
      <c r="U3312" s="95"/>
      <c r="V3312" s="95"/>
      <c r="W3312" s="95"/>
      <c r="X3312" s="95"/>
      <c r="Y3312" s="95"/>
      <c r="Z3312" s="95"/>
      <c r="AA3312" s="95"/>
      <c r="AB3312" s="95"/>
      <c r="AC3312" s="95"/>
      <c r="AD3312" s="95"/>
      <c r="AE3312" s="95"/>
      <c r="AF3312" s="95"/>
      <c r="AG3312" s="95"/>
      <c r="AH3312" s="316"/>
    </row>
    <row r="3313" spans="4:34">
      <c r="D3313" s="95"/>
      <c r="E3313" s="198"/>
      <c r="F3313" s="95"/>
      <c r="G3313" s="95"/>
      <c r="H3313" s="95"/>
      <c r="I3313" s="95"/>
      <c r="J3313" s="95"/>
      <c r="K3313" s="95"/>
      <c r="L3313" s="95"/>
      <c r="M3313" s="95"/>
      <c r="N3313" s="95"/>
      <c r="O3313" s="95"/>
      <c r="P3313" s="95"/>
      <c r="Q3313" s="95"/>
      <c r="R3313" s="95"/>
      <c r="S3313" s="95"/>
      <c r="T3313" s="95"/>
      <c r="U3313" s="95"/>
      <c r="V3313" s="95"/>
      <c r="W3313" s="95"/>
      <c r="X3313" s="95"/>
      <c r="Y3313" s="95"/>
      <c r="Z3313" s="95"/>
      <c r="AA3313" s="95"/>
      <c r="AB3313" s="95"/>
      <c r="AC3313" s="95"/>
      <c r="AD3313" s="95"/>
      <c r="AE3313" s="95"/>
      <c r="AF3313" s="95"/>
      <c r="AG3313" s="95"/>
      <c r="AH3313" s="316"/>
    </row>
    <row r="3314" spans="4:34">
      <c r="D3314" s="95"/>
      <c r="E3314" s="198"/>
      <c r="F3314" s="95"/>
      <c r="G3314" s="95"/>
      <c r="H3314" s="95"/>
      <c r="I3314" s="95"/>
      <c r="J3314" s="95"/>
      <c r="K3314" s="95"/>
      <c r="L3314" s="95"/>
      <c r="M3314" s="95"/>
      <c r="N3314" s="95"/>
      <c r="O3314" s="95"/>
      <c r="P3314" s="95"/>
      <c r="Q3314" s="95"/>
      <c r="R3314" s="95"/>
      <c r="S3314" s="95"/>
      <c r="T3314" s="95"/>
      <c r="U3314" s="95"/>
      <c r="V3314" s="95"/>
      <c r="W3314" s="95"/>
      <c r="X3314" s="95"/>
      <c r="Y3314" s="95"/>
      <c r="Z3314" s="95"/>
      <c r="AA3314" s="95"/>
      <c r="AB3314" s="95"/>
      <c r="AC3314" s="95"/>
      <c r="AD3314" s="95"/>
      <c r="AE3314" s="95"/>
      <c r="AF3314" s="95"/>
      <c r="AG3314" s="95"/>
      <c r="AH3314" s="316"/>
    </row>
    <row r="3315" spans="4:34">
      <c r="D3315" s="95"/>
      <c r="E3315" s="198"/>
      <c r="F3315" s="95"/>
      <c r="G3315" s="95"/>
      <c r="H3315" s="95"/>
      <c r="I3315" s="95"/>
      <c r="J3315" s="95"/>
      <c r="K3315" s="95"/>
      <c r="L3315" s="95"/>
      <c r="M3315" s="95"/>
      <c r="N3315" s="95"/>
      <c r="O3315" s="95"/>
      <c r="P3315" s="95"/>
      <c r="Q3315" s="95"/>
      <c r="R3315" s="95"/>
      <c r="S3315" s="95"/>
      <c r="T3315" s="95"/>
      <c r="U3315" s="95"/>
      <c r="V3315" s="95"/>
      <c r="W3315" s="95"/>
      <c r="X3315" s="95"/>
      <c r="Y3315" s="95"/>
      <c r="Z3315" s="95"/>
      <c r="AA3315" s="95"/>
      <c r="AB3315" s="95"/>
      <c r="AC3315" s="95"/>
      <c r="AD3315" s="95"/>
      <c r="AE3315" s="95"/>
      <c r="AF3315" s="95"/>
      <c r="AG3315" s="95"/>
      <c r="AH3315" s="316"/>
    </row>
    <row r="3316" spans="4:34">
      <c r="D3316" s="95"/>
      <c r="E3316" s="198"/>
      <c r="F3316" s="95"/>
      <c r="G3316" s="95"/>
      <c r="H3316" s="95"/>
      <c r="I3316" s="95"/>
      <c r="J3316" s="95"/>
      <c r="K3316" s="95"/>
      <c r="L3316" s="95"/>
      <c r="M3316" s="95"/>
      <c r="N3316" s="95"/>
      <c r="O3316" s="95"/>
      <c r="P3316" s="95"/>
      <c r="Q3316" s="95"/>
      <c r="R3316" s="95"/>
      <c r="S3316" s="95"/>
      <c r="T3316" s="95"/>
      <c r="U3316" s="95"/>
      <c r="V3316" s="95"/>
      <c r="W3316" s="95"/>
      <c r="X3316" s="95"/>
      <c r="Y3316" s="95"/>
      <c r="Z3316" s="95"/>
      <c r="AA3316" s="95"/>
      <c r="AB3316" s="95"/>
      <c r="AC3316" s="95"/>
      <c r="AD3316" s="95"/>
      <c r="AE3316" s="95"/>
      <c r="AF3316" s="95"/>
      <c r="AG3316" s="95"/>
      <c r="AH3316" s="316"/>
    </row>
    <row r="3317" spans="4:34">
      <c r="D3317" s="95"/>
      <c r="E3317" s="198"/>
      <c r="F3317" s="95"/>
      <c r="G3317" s="95"/>
      <c r="H3317" s="95"/>
      <c r="I3317" s="95"/>
      <c r="J3317" s="95"/>
      <c r="K3317" s="95"/>
      <c r="L3317" s="95"/>
      <c r="M3317" s="95"/>
      <c r="N3317" s="95"/>
      <c r="O3317" s="95"/>
      <c r="P3317" s="95"/>
      <c r="Q3317" s="95"/>
      <c r="R3317" s="95"/>
      <c r="S3317" s="95"/>
      <c r="T3317" s="95"/>
      <c r="U3317" s="95"/>
      <c r="V3317" s="95"/>
      <c r="W3317" s="95"/>
      <c r="X3317" s="95"/>
      <c r="Y3317" s="95"/>
      <c r="Z3317" s="95"/>
      <c r="AA3317" s="95"/>
      <c r="AB3317" s="95"/>
      <c r="AC3317" s="95"/>
      <c r="AD3317" s="95"/>
      <c r="AE3317" s="95"/>
      <c r="AF3317" s="95"/>
      <c r="AG3317" s="95"/>
      <c r="AH3317" s="316"/>
    </row>
    <row r="3318" spans="4:34">
      <c r="D3318" s="95"/>
      <c r="E3318" s="198"/>
      <c r="F3318" s="95"/>
      <c r="G3318" s="95"/>
      <c r="H3318" s="95"/>
      <c r="I3318" s="95"/>
      <c r="J3318" s="95"/>
      <c r="K3318" s="95"/>
      <c r="L3318" s="95"/>
      <c r="M3318" s="95"/>
      <c r="N3318" s="95"/>
      <c r="O3318" s="95"/>
      <c r="P3318" s="95"/>
      <c r="Q3318" s="95"/>
      <c r="R3318" s="95"/>
      <c r="S3318" s="95"/>
      <c r="T3318" s="95"/>
      <c r="U3318" s="95"/>
      <c r="V3318" s="95"/>
      <c r="W3318" s="95"/>
      <c r="X3318" s="95"/>
      <c r="Y3318" s="95"/>
      <c r="Z3318" s="95"/>
      <c r="AA3318" s="95"/>
      <c r="AB3318" s="95"/>
      <c r="AC3318" s="95"/>
      <c r="AD3318" s="95"/>
      <c r="AE3318" s="95"/>
      <c r="AF3318" s="95"/>
      <c r="AG3318" s="95"/>
      <c r="AH3318" s="316"/>
    </row>
    <row r="3319" spans="4:34">
      <c r="D3319" s="95"/>
      <c r="E3319" s="198"/>
      <c r="F3319" s="95"/>
      <c r="G3319" s="95"/>
      <c r="H3319" s="95"/>
      <c r="I3319" s="95"/>
      <c r="J3319" s="95"/>
      <c r="K3319" s="95"/>
      <c r="L3319" s="95"/>
      <c r="M3319" s="95"/>
      <c r="N3319" s="95"/>
      <c r="O3319" s="95"/>
      <c r="P3319" s="95"/>
      <c r="Q3319" s="95"/>
      <c r="R3319" s="95"/>
      <c r="S3319" s="95"/>
      <c r="T3319" s="95"/>
      <c r="U3319" s="95"/>
      <c r="V3319" s="95"/>
      <c r="W3319" s="95"/>
      <c r="X3319" s="95"/>
      <c r="Y3319" s="95"/>
      <c r="Z3319" s="95"/>
      <c r="AA3319" s="95"/>
      <c r="AB3319" s="95"/>
      <c r="AC3319" s="95"/>
      <c r="AD3319" s="95"/>
      <c r="AE3319" s="95"/>
      <c r="AF3319" s="95"/>
      <c r="AG3319" s="95"/>
      <c r="AH3319" s="316"/>
    </row>
    <row r="3320" spans="4:34">
      <c r="D3320" s="95"/>
      <c r="E3320" s="198"/>
      <c r="F3320" s="95"/>
      <c r="G3320" s="95"/>
      <c r="H3320" s="95"/>
      <c r="I3320" s="95"/>
      <c r="J3320" s="95"/>
      <c r="K3320" s="95"/>
      <c r="L3320" s="95"/>
      <c r="M3320" s="95"/>
      <c r="N3320" s="95"/>
      <c r="O3320" s="95"/>
      <c r="P3320" s="95"/>
      <c r="Q3320" s="95"/>
      <c r="R3320" s="95"/>
      <c r="S3320" s="95"/>
      <c r="T3320" s="95"/>
      <c r="U3320" s="95"/>
      <c r="V3320" s="95"/>
      <c r="W3320" s="95"/>
      <c r="X3320" s="95"/>
      <c r="Y3320" s="95"/>
      <c r="Z3320" s="95"/>
      <c r="AA3320" s="95"/>
      <c r="AB3320" s="95"/>
      <c r="AC3320" s="95"/>
      <c r="AD3320" s="95"/>
      <c r="AE3320" s="95"/>
      <c r="AF3320" s="95"/>
      <c r="AG3320" s="95"/>
      <c r="AH3320" s="316"/>
    </row>
    <row r="3321" spans="4:34">
      <c r="D3321" s="95"/>
      <c r="E3321" s="198"/>
      <c r="F3321" s="95"/>
      <c r="G3321" s="95"/>
      <c r="H3321" s="95"/>
      <c r="I3321" s="95"/>
      <c r="J3321" s="95"/>
      <c r="K3321" s="95"/>
      <c r="L3321" s="95"/>
      <c r="M3321" s="95"/>
      <c r="N3321" s="95"/>
      <c r="O3321" s="95"/>
      <c r="P3321" s="95"/>
      <c r="Q3321" s="95"/>
      <c r="R3321" s="95"/>
      <c r="S3321" s="95"/>
      <c r="T3321" s="95"/>
      <c r="U3321" s="95"/>
      <c r="V3321" s="95"/>
      <c r="W3321" s="95"/>
      <c r="X3321" s="95"/>
      <c r="Y3321" s="95"/>
      <c r="Z3321" s="95"/>
      <c r="AA3321" s="95"/>
      <c r="AB3321" s="95"/>
      <c r="AC3321" s="95"/>
      <c r="AD3321" s="95"/>
      <c r="AE3321" s="95"/>
      <c r="AF3321" s="95"/>
      <c r="AG3321" s="95"/>
      <c r="AH3321" s="316"/>
    </row>
    <row r="3322" spans="4:34">
      <c r="D3322" s="95"/>
      <c r="E3322" s="198"/>
      <c r="F3322" s="95"/>
      <c r="G3322" s="95"/>
      <c r="H3322" s="95"/>
      <c r="I3322" s="95"/>
      <c r="J3322" s="95"/>
      <c r="K3322" s="95"/>
      <c r="L3322" s="95"/>
      <c r="M3322" s="95"/>
      <c r="N3322" s="95"/>
      <c r="O3322" s="95"/>
      <c r="P3322" s="95"/>
      <c r="Q3322" s="95"/>
      <c r="R3322" s="95"/>
      <c r="S3322" s="95"/>
      <c r="T3322" s="95"/>
      <c r="U3322" s="95"/>
      <c r="V3322" s="95"/>
      <c r="W3322" s="95"/>
      <c r="X3322" s="95"/>
      <c r="Y3322" s="95"/>
      <c r="Z3322" s="95"/>
      <c r="AA3322" s="95"/>
      <c r="AB3322" s="95"/>
      <c r="AC3322" s="95"/>
      <c r="AD3322" s="95"/>
      <c r="AE3322" s="95"/>
      <c r="AF3322" s="95"/>
      <c r="AG3322" s="95"/>
      <c r="AH3322" s="316"/>
    </row>
    <row r="3323" spans="4:34">
      <c r="D3323" s="95"/>
      <c r="E3323" s="198"/>
      <c r="F3323" s="95"/>
      <c r="G3323" s="95"/>
      <c r="H3323" s="95"/>
      <c r="I3323" s="95"/>
      <c r="J3323" s="95"/>
      <c r="K3323" s="95"/>
      <c r="L3323" s="95"/>
      <c r="M3323" s="95"/>
      <c r="N3323" s="95"/>
      <c r="O3323" s="95"/>
      <c r="P3323" s="95"/>
      <c r="Q3323" s="95"/>
      <c r="R3323" s="95"/>
      <c r="S3323" s="95"/>
      <c r="T3323" s="95"/>
      <c r="U3323" s="95"/>
      <c r="V3323" s="95"/>
      <c r="W3323" s="95"/>
      <c r="X3323" s="95"/>
      <c r="Y3323" s="95"/>
      <c r="Z3323" s="95"/>
      <c r="AA3323" s="95"/>
      <c r="AB3323" s="95"/>
      <c r="AC3323" s="95"/>
      <c r="AD3323" s="95"/>
      <c r="AE3323" s="95"/>
      <c r="AF3323" s="95"/>
      <c r="AG3323" s="95"/>
      <c r="AH3323" s="316"/>
    </row>
    <row r="3324" spans="4:34">
      <c r="D3324" s="95"/>
      <c r="E3324" s="198"/>
      <c r="F3324" s="95"/>
      <c r="G3324" s="95"/>
      <c r="H3324" s="95"/>
      <c r="I3324" s="95"/>
      <c r="J3324" s="95"/>
      <c r="K3324" s="95"/>
      <c r="L3324" s="95"/>
      <c r="M3324" s="95"/>
      <c r="N3324" s="95"/>
      <c r="O3324" s="95"/>
      <c r="P3324" s="95"/>
      <c r="Q3324" s="95"/>
      <c r="R3324" s="95"/>
      <c r="S3324" s="95"/>
      <c r="T3324" s="95"/>
      <c r="U3324" s="95"/>
      <c r="V3324" s="95"/>
      <c r="W3324" s="95"/>
      <c r="X3324" s="95"/>
      <c r="Y3324" s="95"/>
      <c r="Z3324" s="95"/>
      <c r="AA3324" s="95"/>
      <c r="AB3324" s="95"/>
      <c r="AC3324" s="95"/>
      <c r="AD3324" s="95"/>
      <c r="AE3324" s="95"/>
      <c r="AF3324" s="95"/>
      <c r="AG3324" s="95"/>
      <c r="AH3324" s="316"/>
    </row>
    <row r="3325" spans="4:34">
      <c r="D3325" s="95"/>
      <c r="E3325" s="198"/>
      <c r="F3325" s="95"/>
      <c r="G3325" s="95"/>
      <c r="H3325" s="95"/>
      <c r="I3325" s="95"/>
      <c r="J3325" s="95"/>
      <c r="K3325" s="95"/>
      <c r="L3325" s="95"/>
      <c r="M3325" s="95"/>
      <c r="N3325" s="95"/>
      <c r="O3325" s="95"/>
      <c r="P3325" s="95"/>
      <c r="Q3325" s="95"/>
      <c r="R3325" s="95"/>
      <c r="S3325" s="95"/>
      <c r="T3325" s="95"/>
      <c r="U3325" s="95"/>
      <c r="V3325" s="95"/>
      <c r="W3325" s="95"/>
      <c r="X3325" s="95"/>
      <c r="Y3325" s="95"/>
      <c r="Z3325" s="95"/>
      <c r="AA3325" s="95"/>
      <c r="AB3325" s="95"/>
      <c r="AC3325" s="95"/>
      <c r="AD3325" s="95"/>
      <c r="AE3325" s="95"/>
      <c r="AF3325" s="95"/>
      <c r="AG3325" s="95"/>
      <c r="AH3325" s="316"/>
    </row>
    <row r="3326" spans="4:34">
      <c r="D3326" s="95"/>
      <c r="E3326" s="198"/>
      <c r="F3326" s="95"/>
      <c r="G3326" s="95"/>
      <c r="H3326" s="95"/>
      <c r="I3326" s="95"/>
      <c r="J3326" s="95"/>
      <c r="K3326" s="95"/>
      <c r="L3326" s="95"/>
      <c r="M3326" s="95"/>
      <c r="N3326" s="95"/>
      <c r="O3326" s="95"/>
      <c r="P3326" s="95"/>
      <c r="Q3326" s="95"/>
      <c r="R3326" s="95"/>
      <c r="S3326" s="95"/>
      <c r="T3326" s="95"/>
      <c r="U3326" s="95"/>
      <c r="V3326" s="95"/>
      <c r="W3326" s="95"/>
      <c r="X3326" s="95"/>
      <c r="Y3326" s="95"/>
      <c r="Z3326" s="95"/>
      <c r="AA3326" s="95"/>
      <c r="AB3326" s="95"/>
      <c r="AC3326" s="95"/>
      <c r="AD3326" s="95"/>
      <c r="AE3326" s="95"/>
      <c r="AF3326" s="95"/>
      <c r="AG3326" s="95"/>
      <c r="AH3326" s="316"/>
    </row>
    <row r="3327" spans="4:34">
      <c r="D3327" s="95"/>
      <c r="E3327" s="198"/>
      <c r="F3327" s="95"/>
      <c r="G3327" s="95"/>
      <c r="H3327" s="95"/>
      <c r="I3327" s="95"/>
      <c r="J3327" s="95"/>
      <c r="K3327" s="95"/>
      <c r="L3327" s="95"/>
      <c r="M3327" s="95"/>
      <c r="N3327" s="95"/>
      <c r="O3327" s="95"/>
      <c r="P3327" s="95"/>
      <c r="Q3327" s="95"/>
      <c r="R3327" s="95"/>
      <c r="S3327" s="95"/>
      <c r="T3327" s="95"/>
      <c r="U3327" s="95"/>
      <c r="V3327" s="95"/>
      <c r="W3327" s="95"/>
      <c r="X3327" s="95"/>
      <c r="Y3327" s="95"/>
      <c r="Z3327" s="95"/>
      <c r="AA3327" s="95"/>
      <c r="AB3327" s="95"/>
      <c r="AC3327" s="95"/>
      <c r="AD3327" s="95"/>
      <c r="AE3327" s="95"/>
      <c r="AF3327" s="95"/>
      <c r="AG3327" s="95"/>
      <c r="AH3327" s="316"/>
    </row>
    <row r="3328" spans="4:34">
      <c r="D3328" s="95"/>
      <c r="E3328" s="198"/>
      <c r="F3328" s="95"/>
      <c r="G3328" s="95"/>
      <c r="H3328" s="95"/>
      <c r="I3328" s="95"/>
      <c r="J3328" s="95"/>
      <c r="K3328" s="95"/>
      <c r="L3328" s="95"/>
      <c r="M3328" s="95"/>
      <c r="N3328" s="95"/>
      <c r="O3328" s="95"/>
      <c r="P3328" s="95"/>
      <c r="Q3328" s="95"/>
      <c r="R3328" s="95"/>
      <c r="S3328" s="95"/>
      <c r="T3328" s="95"/>
      <c r="U3328" s="95"/>
      <c r="V3328" s="95"/>
      <c r="W3328" s="95"/>
      <c r="X3328" s="95"/>
      <c r="Y3328" s="95"/>
      <c r="Z3328" s="95"/>
      <c r="AA3328" s="95"/>
      <c r="AB3328" s="95"/>
      <c r="AC3328" s="95"/>
      <c r="AD3328" s="95"/>
      <c r="AE3328" s="95"/>
      <c r="AF3328" s="95"/>
      <c r="AG3328" s="95"/>
      <c r="AH3328" s="316"/>
    </row>
    <row r="3329" spans="4:34">
      <c r="D3329" s="95"/>
      <c r="E3329" s="198"/>
      <c r="F3329" s="95"/>
      <c r="G3329" s="95"/>
      <c r="H3329" s="95"/>
      <c r="I3329" s="95"/>
      <c r="J3329" s="95"/>
      <c r="K3329" s="95"/>
      <c r="L3329" s="95"/>
      <c r="M3329" s="95"/>
      <c r="N3329" s="95"/>
      <c r="O3329" s="95"/>
      <c r="P3329" s="95"/>
      <c r="Q3329" s="95"/>
      <c r="R3329" s="95"/>
      <c r="S3329" s="95"/>
      <c r="T3329" s="95"/>
      <c r="U3329" s="95"/>
      <c r="V3329" s="95"/>
      <c r="W3329" s="95"/>
      <c r="X3329" s="95"/>
      <c r="Y3329" s="95"/>
      <c r="Z3329" s="95"/>
      <c r="AA3329" s="95"/>
      <c r="AB3329" s="95"/>
      <c r="AC3329" s="95"/>
      <c r="AD3329" s="95"/>
      <c r="AE3329" s="95"/>
      <c r="AF3329" s="95"/>
      <c r="AG3329" s="95"/>
      <c r="AH3329" s="316"/>
    </row>
    <row r="3330" spans="4:34">
      <c r="D3330" s="95"/>
      <c r="E3330" s="198"/>
      <c r="F3330" s="95"/>
      <c r="G3330" s="95"/>
      <c r="H3330" s="95"/>
      <c r="I3330" s="95"/>
      <c r="J3330" s="95"/>
      <c r="K3330" s="95"/>
      <c r="L3330" s="95"/>
      <c r="M3330" s="95"/>
      <c r="N3330" s="95"/>
      <c r="O3330" s="95"/>
      <c r="P3330" s="95"/>
      <c r="Q3330" s="95"/>
      <c r="R3330" s="95"/>
      <c r="S3330" s="95"/>
      <c r="T3330" s="95"/>
      <c r="U3330" s="95"/>
      <c r="V3330" s="95"/>
      <c r="W3330" s="95"/>
      <c r="X3330" s="95"/>
      <c r="Y3330" s="95"/>
      <c r="Z3330" s="95"/>
      <c r="AA3330" s="95"/>
      <c r="AB3330" s="95"/>
      <c r="AC3330" s="95"/>
      <c r="AD3330" s="95"/>
      <c r="AE3330" s="95"/>
      <c r="AF3330" s="95"/>
      <c r="AG3330" s="95"/>
      <c r="AH3330" s="316"/>
    </row>
    <row r="3331" spans="4:34">
      <c r="D3331" s="95"/>
      <c r="E3331" s="198"/>
      <c r="F3331" s="95"/>
      <c r="G3331" s="95"/>
      <c r="H3331" s="95"/>
      <c r="I3331" s="95"/>
      <c r="J3331" s="95"/>
      <c r="K3331" s="95"/>
      <c r="L3331" s="95"/>
      <c r="M3331" s="95"/>
      <c r="N3331" s="95"/>
      <c r="O3331" s="95"/>
      <c r="P3331" s="95"/>
      <c r="Q3331" s="95"/>
      <c r="R3331" s="95"/>
      <c r="S3331" s="95"/>
      <c r="T3331" s="95"/>
      <c r="U3331" s="95"/>
      <c r="V3331" s="95"/>
      <c r="W3331" s="95"/>
      <c r="X3331" s="95"/>
      <c r="Y3331" s="95"/>
      <c r="Z3331" s="95"/>
      <c r="AA3331" s="95"/>
      <c r="AB3331" s="95"/>
      <c r="AC3331" s="95"/>
      <c r="AD3331" s="95"/>
      <c r="AE3331" s="95"/>
      <c r="AF3331" s="95"/>
      <c r="AG3331" s="95"/>
      <c r="AH3331" s="316"/>
    </row>
    <row r="3332" spans="4:34">
      <c r="D3332" s="95"/>
      <c r="E3332" s="198"/>
      <c r="F3332" s="95"/>
      <c r="G3332" s="95"/>
      <c r="H3332" s="95"/>
      <c r="I3332" s="95"/>
      <c r="J3332" s="95"/>
      <c r="K3332" s="95"/>
      <c r="L3332" s="95"/>
      <c r="M3332" s="95"/>
      <c r="N3332" s="95"/>
      <c r="O3332" s="95"/>
      <c r="P3332" s="95"/>
      <c r="Q3332" s="95"/>
      <c r="R3332" s="95"/>
      <c r="S3332" s="95"/>
      <c r="T3332" s="95"/>
      <c r="U3332" s="95"/>
      <c r="V3332" s="95"/>
      <c r="W3332" s="95"/>
      <c r="X3332" s="95"/>
      <c r="Y3332" s="95"/>
      <c r="Z3332" s="95"/>
      <c r="AA3332" s="95"/>
      <c r="AB3332" s="95"/>
      <c r="AC3332" s="95"/>
      <c r="AD3332" s="95"/>
      <c r="AE3332" s="95"/>
      <c r="AF3332" s="95"/>
      <c r="AG3332" s="95"/>
      <c r="AH3332" s="316"/>
    </row>
    <row r="3333" spans="4:34">
      <c r="D3333" s="95"/>
      <c r="E3333" s="198"/>
      <c r="F3333" s="95"/>
      <c r="G3333" s="95"/>
      <c r="H3333" s="95"/>
      <c r="I3333" s="95"/>
      <c r="J3333" s="95"/>
      <c r="K3333" s="95"/>
      <c r="L3333" s="95"/>
      <c r="M3333" s="95"/>
      <c r="N3333" s="95"/>
      <c r="O3333" s="95"/>
      <c r="P3333" s="95"/>
      <c r="Q3333" s="95"/>
      <c r="R3333" s="95"/>
      <c r="S3333" s="95"/>
      <c r="T3333" s="95"/>
      <c r="U3333" s="95"/>
      <c r="V3333" s="95"/>
      <c r="W3333" s="95"/>
      <c r="X3333" s="95"/>
      <c r="Y3333" s="95"/>
      <c r="Z3333" s="95"/>
      <c r="AA3333" s="95"/>
      <c r="AB3333" s="95"/>
      <c r="AC3333" s="95"/>
      <c r="AD3333" s="95"/>
      <c r="AE3333" s="95"/>
      <c r="AF3333" s="95"/>
      <c r="AG3333" s="95"/>
      <c r="AH3333" s="316"/>
    </row>
    <row r="3334" spans="4:34">
      <c r="D3334" s="95"/>
      <c r="E3334" s="198"/>
      <c r="F3334" s="95"/>
      <c r="G3334" s="95"/>
      <c r="H3334" s="95"/>
      <c r="I3334" s="95"/>
      <c r="J3334" s="95"/>
      <c r="K3334" s="95"/>
      <c r="L3334" s="95"/>
      <c r="M3334" s="95"/>
      <c r="N3334" s="95"/>
      <c r="O3334" s="95"/>
      <c r="P3334" s="95"/>
      <c r="Q3334" s="95"/>
      <c r="R3334" s="95"/>
      <c r="S3334" s="95"/>
      <c r="T3334" s="95"/>
      <c r="U3334" s="95"/>
      <c r="V3334" s="95"/>
      <c r="W3334" s="95"/>
      <c r="X3334" s="95"/>
      <c r="Y3334" s="95"/>
      <c r="Z3334" s="95"/>
      <c r="AA3334" s="95"/>
      <c r="AB3334" s="95"/>
      <c r="AC3334" s="95"/>
      <c r="AD3334" s="95"/>
      <c r="AE3334" s="95"/>
      <c r="AF3334" s="95"/>
      <c r="AG3334" s="95"/>
      <c r="AH3334" s="316"/>
    </row>
    <row r="3335" spans="4:34">
      <c r="D3335" s="95"/>
      <c r="E3335" s="198"/>
      <c r="F3335" s="95"/>
      <c r="G3335" s="95"/>
      <c r="H3335" s="95"/>
      <c r="I3335" s="95"/>
      <c r="J3335" s="95"/>
      <c r="K3335" s="95"/>
      <c r="L3335" s="95"/>
      <c r="M3335" s="95"/>
      <c r="N3335" s="95"/>
      <c r="O3335" s="95"/>
      <c r="P3335" s="95"/>
      <c r="Q3335" s="95"/>
      <c r="R3335" s="95"/>
      <c r="S3335" s="95"/>
      <c r="T3335" s="95"/>
      <c r="U3335" s="95"/>
      <c r="V3335" s="95"/>
      <c r="W3335" s="95"/>
      <c r="X3335" s="95"/>
      <c r="Y3335" s="95"/>
      <c r="Z3335" s="95"/>
      <c r="AA3335" s="95"/>
      <c r="AB3335" s="95"/>
      <c r="AC3335" s="95"/>
      <c r="AD3335" s="95"/>
      <c r="AE3335" s="95"/>
      <c r="AF3335" s="95"/>
      <c r="AG3335" s="95"/>
      <c r="AH3335" s="316"/>
    </row>
    <row r="3336" spans="4:34">
      <c r="D3336" s="95"/>
      <c r="E3336" s="198"/>
      <c r="F3336" s="95"/>
      <c r="G3336" s="95"/>
      <c r="H3336" s="95"/>
      <c r="I3336" s="95"/>
      <c r="J3336" s="95"/>
      <c r="K3336" s="95"/>
      <c r="L3336" s="95"/>
      <c r="M3336" s="95"/>
      <c r="N3336" s="95"/>
      <c r="O3336" s="95"/>
      <c r="P3336" s="95"/>
      <c r="Q3336" s="95"/>
      <c r="R3336" s="95"/>
      <c r="S3336" s="95"/>
      <c r="T3336" s="95"/>
      <c r="U3336" s="95"/>
      <c r="V3336" s="95"/>
      <c r="W3336" s="95"/>
      <c r="X3336" s="95"/>
      <c r="Y3336" s="95"/>
      <c r="Z3336" s="95"/>
      <c r="AA3336" s="95"/>
      <c r="AB3336" s="95"/>
      <c r="AC3336" s="95"/>
      <c r="AD3336" s="95"/>
      <c r="AE3336" s="95"/>
      <c r="AF3336" s="95"/>
      <c r="AG3336" s="95"/>
      <c r="AH3336" s="316"/>
    </row>
    <row r="3337" spans="4:34">
      <c r="D3337" s="95"/>
      <c r="E3337" s="198"/>
      <c r="F3337" s="95"/>
      <c r="G3337" s="95"/>
      <c r="H3337" s="95"/>
      <c r="I3337" s="95"/>
      <c r="J3337" s="95"/>
      <c r="K3337" s="95"/>
      <c r="L3337" s="95"/>
      <c r="M3337" s="95"/>
      <c r="N3337" s="95"/>
      <c r="O3337" s="95"/>
      <c r="P3337" s="95"/>
      <c r="Q3337" s="95"/>
      <c r="R3337" s="95"/>
      <c r="S3337" s="95"/>
      <c r="T3337" s="95"/>
      <c r="U3337" s="95"/>
      <c r="V3337" s="95"/>
      <c r="W3337" s="95"/>
      <c r="X3337" s="95"/>
      <c r="Y3337" s="95"/>
      <c r="Z3337" s="95"/>
      <c r="AA3337" s="95"/>
      <c r="AB3337" s="95"/>
      <c r="AC3337" s="95"/>
      <c r="AD3337" s="95"/>
      <c r="AE3337" s="95"/>
      <c r="AF3337" s="95"/>
      <c r="AG3337" s="95"/>
      <c r="AH3337" s="316"/>
    </row>
    <row r="3338" spans="4:34">
      <c r="D3338" s="95"/>
      <c r="E3338" s="198"/>
      <c r="F3338" s="95"/>
      <c r="G3338" s="95"/>
      <c r="H3338" s="95"/>
      <c r="I3338" s="95"/>
      <c r="J3338" s="95"/>
      <c r="K3338" s="95"/>
      <c r="L3338" s="95"/>
      <c r="M3338" s="95"/>
      <c r="N3338" s="95"/>
      <c r="O3338" s="95"/>
      <c r="P3338" s="95"/>
      <c r="Q3338" s="95"/>
      <c r="R3338" s="95"/>
      <c r="S3338" s="95"/>
      <c r="T3338" s="95"/>
      <c r="U3338" s="95"/>
      <c r="V3338" s="95"/>
      <c r="W3338" s="95"/>
      <c r="X3338" s="95"/>
      <c r="Y3338" s="95"/>
      <c r="Z3338" s="95"/>
      <c r="AA3338" s="95"/>
      <c r="AB3338" s="95"/>
      <c r="AC3338" s="95"/>
      <c r="AD3338" s="95"/>
      <c r="AE3338" s="95"/>
      <c r="AF3338" s="95"/>
      <c r="AG3338" s="95"/>
      <c r="AH3338" s="316"/>
    </row>
    <row r="3339" spans="4:34">
      <c r="D3339" s="95"/>
      <c r="E3339" s="198"/>
      <c r="F3339" s="95"/>
      <c r="G3339" s="95"/>
      <c r="H3339" s="95"/>
      <c r="I3339" s="95"/>
      <c r="J3339" s="95"/>
      <c r="K3339" s="95"/>
      <c r="L3339" s="95"/>
      <c r="M3339" s="95"/>
      <c r="N3339" s="95"/>
      <c r="O3339" s="95"/>
      <c r="P3339" s="95"/>
      <c r="Q3339" s="95"/>
      <c r="R3339" s="95"/>
      <c r="S3339" s="95"/>
      <c r="T3339" s="95"/>
      <c r="U3339" s="95"/>
      <c r="V3339" s="95"/>
      <c r="W3339" s="95"/>
      <c r="X3339" s="95"/>
      <c r="Y3339" s="95"/>
      <c r="Z3339" s="95"/>
      <c r="AA3339" s="95"/>
      <c r="AB3339" s="95"/>
      <c r="AC3339" s="95"/>
      <c r="AD3339" s="95"/>
      <c r="AE3339" s="95"/>
      <c r="AF3339" s="95"/>
      <c r="AG3339" s="95"/>
      <c r="AH3339" s="316"/>
    </row>
    <row r="3340" spans="4:34">
      <c r="D3340" s="95"/>
      <c r="E3340" s="198"/>
      <c r="F3340" s="95"/>
      <c r="G3340" s="95"/>
      <c r="H3340" s="95"/>
      <c r="I3340" s="95"/>
      <c r="J3340" s="95"/>
      <c r="K3340" s="95"/>
      <c r="L3340" s="95"/>
      <c r="M3340" s="95"/>
      <c r="N3340" s="95"/>
      <c r="O3340" s="95"/>
      <c r="P3340" s="95"/>
      <c r="Q3340" s="95"/>
      <c r="R3340" s="95"/>
      <c r="S3340" s="95"/>
      <c r="T3340" s="95"/>
      <c r="U3340" s="95"/>
      <c r="V3340" s="95"/>
      <c r="W3340" s="95"/>
      <c r="X3340" s="95"/>
      <c r="Y3340" s="95"/>
      <c r="Z3340" s="95"/>
      <c r="AA3340" s="95"/>
      <c r="AB3340" s="95"/>
      <c r="AC3340" s="95"/>
      <c r="AD3340" s="95"/>
      <c r="AE3340" s="95"/>
      <c r="AF3340" s="95"/>
      <c r="AG3340" s="95"/>
      <c r="AH3340" s="316"/>
    </row>
    <row r="3341" spans="4:34">
      <c r="D3341" s="95"/>
      <c r="E3341" s="198"/>
      <c r="F3341" s="95"/>
      <c r="G3341" s="95"/>
      <c r="H3341" s="95"/>
      <c r="I3341" s="95"/>
      <c r="J3341" s="95"/>
      <c r="K3341" s="95"/>
      <c r="L3341" s="95"/>
      <c r="M3341" s="95"/>
      <c r="N3341" s="95"/>
      <c r="O3341" s="95"/>
      <c r="P3341" s="95"/>
      <c r="Q3341" s="95"/>
      <c r="R3341" s="95"/>
      <c r="S3341" s="95"/>
      <c r="T3341" s="95"/>
      <c r="U3341" s="95"/>
      <c r="V3341" s="95"/>
      <c r="W3341" s="95"/>
      <c r="X3341" s="95"/>
      <c r="Y3341" s="95"/>
      <c r="Z3341" s="95"/>
      <c r="AA3341" s="95"/>
      <c r="AB3341" s="95"/>
      <c r="AC3341" s="95"/>
      <c r="AD3341" s="95"/>
      <c r="AE3341" s="95"/>
      <c r="AF3341" s="95"/>
      <c r="AG3341" s="95"/>
      <c r="AH3341" s="316"/>
    </row>
    <row r="3342" spans="4:34">
      <c r="D3342" s="95"/>
      <c r="E3342" s="198"/>
      <c r="F3342" s="95"/>
      <c r="G3342" s="95"/>
      <c r="H3342" s="95"/>
      <c r="I3342" s="95"/>
      <c r="J3342" s="95"/>
      <c r="K3342" s="95"/>
      <c r="L3342" s="95"/>
      <c r="M3342" s="95"/>
      <c r="N3342" s="95"/>
      <c r="O3342" s="95"/>
      <c r="P3342" s="95"/>
      <c r="Q3342" s="95"/>
      <c r="R3342" s="95"/>
      <c r="S3342" s="95"/>
      <c r="T3342" s="95"/>
      <c r="U3342" s="95"/>
      <c r="V3342" s="95"/>
      <c r="W3342" s="95"/>
      <c r="X3342" s="95"/>
      <c r="Y3342" s="95"/>
      <c r="Z3342" s="95"/>
      <c r="AA3342" s="95"/>
      <c r="AB3342" s="95"/>
      <c r="AC3342" s="95"/>
      <c r="AD3342" s="95"/>
      <c r="AE3342" s="95"/>
      <c r="AF3342" s="95"/>
      <c r="AG3342" s="95"/>
      <c r="AH3342" s="316"/>
    </row>
    <row r="3343" spans="4:34">
      <c r="D3343" s="95"/>
      <c r="E3343" s="198"/>
      <c r="F3343" s="95"/>
      <c r="G3343" s="95"/>
      <c r="H3343" s="95"/>
      <c r="I3343" s="95"/>
      <c r="J3343" s="95"/>
      <c r="K3343" s="95"/>
      <c r="L3343" s="95"/>
      <c r="M3343" s="95"/>
      <c r="N3343" s="95"/>
      <c r="O3343" s="95"/>
      <c r="P3343" s="95"/>
      <c r="Q3343" s="95"/>
      <c r="R3343" s="95"/>
      <c r="S3343" s="95"/>
      <c r="T3343" s="95"/>
      <c r="U3343" s="95"/>
      <c r="V3343" s="95"/>
      <c r="W3343" s="95"/>
      <c r="X3343" s="95"/>
      <c r="Y3343" s="95"/>
      <c r="Z3343" s="95"/>
      <c r="AA3343" s="95"/>
      <c r="AB3343" s="95"/>
      <c r="AC3343" s="95"/>
      <c r="AD3343" s="95"/>
      <c r="AE3343" s="95"/>
      <c r="AF3343" s="95"/>
      <c r="AG3343" s="95"/>
      <c r="AH3343" s="316"/>
    </row>
    <row r="3344" spans="4:34">
      <c r="D3344" s="95"/>
      <c r="E3344" s="198"/>
      <c r="F3344" s="95"/>
      <c r="G3344" s="95"/>
      <c r="H3344" s="95"/>
      <c r="I3344" s="95"/>
      <c r="J3344" s="95"/>
      <c r="K3344" s="95"/>
      <c r="L3344" s="95"/>
      <c r="M3344" s="95"/>
      <c r="N3344" s="95"/>
      <c r="O3344" s="95"/>
      <c r="P3344" s="95"/>
      <c r="Q3344" s="95"/>
      <c r="R3344" s="95"/>
      <c r="S3344" s="95"/>
      <c r="T3344" s="95"/>
      <c r="U3344" s="95"/>
      <c r="V3344" s="95"/>
      <c r="W3344" s="95"/>
      <c r="X3344" s="95"/>
      <c r="Y3344" s="95"/>
      <c r="Z3344" s="95"/>
      <c r="AA3344" s="95"/>
      <c r="AB3344" s="95"/>
      <c r="AC3344" s="95"/>
      <c r="AD3344" s="95"/>
      <c r="AE3344" s="95"/>
      <c r="AF3344" s="95"/>
      <c r="AG3344" s="95"/>
      <c r="AH3344" s="316"/>
    </row>
    <row r="3345" spans="4:34">
      <c r="D3345" s="95"/>
      <c r="E3345" s="198"/>
      <c r="F3345" s="95"/>
      <c r="G3345" s="95"/>
      <c r="H3345" s="95"/>
      <c r="I3345" s="95"/>
      <c r="J3345" s="95"/>
      <c r="K3345" s="95"/>
      <c r="L3345" s="95"/>
      <c r="M3345" s="95"/>
      <c r="N3345" s="95"/>
      <c r="O3345" s="95"/>
      <c r="P3345" s="95"/>
      <c r="Q3345" s="95"/>
      <c r="R3345" s="95"/>
      <c r="S3345" s="95"/>
      <c r="T3345" s="95"/>
      <c r="U3345" s="95"/>
      <c r="V3345" s="95"/>
      <c r="W3345" s="95"/>
      <c r="X3345" s="95"/>
      <c r="Y3345" s="95"/>
      <c r="Z3345" s="95"/>
      <c r="AA3345" s="95"/>
      <c r="AB3345" s="95"/>
      <c r="AC3345" s="95"/>
      <c r="AD3345" s="95"/>
      <c r="AE3345" s="95"/>
      <c r="AF3345" s="95"/>
      <c r="AG3345" s="95"/>
      <c r="AH3345" s="316"/>
    </row>
    <row r="3346" spans="4:34">
      <c r="D3346" s="95"/>
      <c r="E3346" s="198"/>
      <c r="F3346" s="95"/>
      <c r="G3346" s="95"/>
      <c r="H3346" s="95"/>
      <c r="I3346" s="95"/>
      <c r="J3346" s="95"/>
      <c r="K3346" s="95"/>
      <c r="L3346" s="95"/>
      <c r="M3346" s="95"/>
      <c r="N3346" s="95"/>
      <c r="O3346" s="95"/>
      <c r="P3346" s="95"/>
      <c r="Q3346" s="95"/>
      <c r="R3346" s="95"/>
      <c r="S3346" s="95"/>
      <c r="T3346" s="95"/>
      <c r="U3346" s="95"/>
      <c r="V3346" s="95"/>
      <c r="W3346" s="95"/>
      <c r="X3346" s="95"/>
      <c r="Y3346" s="95"/>
      <c r="Z3346" s="95"/>
      <c r="AA3346" s="95"/>
      <c r="AB3346" s="95"/>
      <c r="AC3346" s="95"/>
      <c r="AD3346" s="95"/>
      <c r="AE3346" s="95"/>
      <c r="AF3346" s="95"/>
      <c r="AG3346" s="95"/>
      <c r="AH3346" s="316"/>
    </row>
    <row r="3347" spans="4:34">
      <c r="D3347" s="95"/>
      <c r="E3347" s="198"/>
      <c r="F3347" s="95"/>
      <c r="G3347" s="95"/>
      <c r="H3347" s="95"/>
      <c r="I3347" s="95"/>
      <c r="J3347" s="95"/>
      <c r="K3347" s="95"/>
      <c r="L3347" s="95"/>
      <c r="M3347" s="95"/>
      <c r="N3347" s="95"/>
      <c r="O3347" s="95"/>
      <c r="P3347" s="95"/>
      <c r="Q3347" s="95"/>
      <c r="R3347" s="95"/>
      <c r="S3347" s="95"/>
      <c r="T3347" s="95"/>
      <c r="U3347" s="95"/>
      <c r="V3347" s="95"/>
      <c r="W3347" s="95"/>
      <c r="X3347" s="95"/>
      <c r="Y3347" s="95"/>
      <c r="Z3347" s="95"/>
      <c r="AA3347" s="95"/>
      <c r="AB3347" s="95"/>
      <c r="AC3347" s="95"/>
      <c r="AD3347" s="95"/>
      <c r="AE3347" s="95"/>
      <c r="AF3347" s="95"/>
      <c r="AG3347" s="95"/>
      <c r="AH3347" s="316"/>
    </row>
    <row r="3348" spans="4:34">
      <c r="D3348" s="95"/>
      <c r="E3348" s="198"/>
      <c r="F3348" s="95"/>
      <c r="G3348" s="95"/>
      <c r="H3348" s="95"/>
      <c r="I3348" s="95"/>
      <c r="J3348" s="95"/>
      <c r="K3348" s="95"/>
      <c r="L3348" s="95"/>
      <c r="M3348" s="95"/>
      <c r="N3348" s="95"/>
      <c r="O3348" s="95"/>
      <c r="P3348" s="95"/>
      <c r="Q3348" s="95"/>
      <c r="R3348" s="95"/>
      <c r="S3348" s="95"/>
      <c r="T3348" s="95"/>
      <c r="U3348" s="95"/>
      <c r="V3348" s="95"/>
      <c r="W3348" s="95"/>
      <c r="X3348" s="95"/>
      <c r="Y3348" s="95"/>
      <c r="Z3348" s="95"/>
      <c r="AA3348" s="95"/>
      <c r="AB3348" s="95"/>
      <c r="AC3348" s="95"/>
      <c r="AD3348" s="95"/>
      <c r="AE3348" s="95"/>
      <c r="AF3348" s="95"/>
      <c r="AG3348" s="95"/>
      <c r="AH3348" s="316"/>
    </row>
    <row r="3349" spans="4:34">
      <c r="D3349" s="95"/>
      <c r="E3349" s="198"/>
      <c r="F3349" s="95"/>
      <c r="G3349" s="95"/>
      <c r="H3349" s="95"/>
      <c r="I3349" s="95"/>
      <c r="J3349" s="95"/>
      <c r="K3349" s="95"/>
      <c r="L3349" s="95"/>
      <c r="M3349" s="95"/>
      <c r="N3349" s="95"/>
      <c r="O3349" s="95"/>
      <c r="P3349" s="95"/>
      <c r="Q3349" s="95"/>
      <c r="R3349" s="95"/>
      <c r="S3349" s="95"/>
      <c r="T3349" s="95"/>
      <c r="U3349" s="95"/>
      <c r="V3349" s="95"/>
      <c r="W3349" s="95"/>
      <c r="X3349" s="95"/>
      <c r="Y3349" s="95"/>
      <c r="Z3349" s="95"/>
      <c r="AA3349" s="95"/>
      <c r="AB3349" s="95"/>
      <c r="AC3349" s="95"/>
      <c r="AD3349" s="95"/>
      <c r="AE3349" s="95"/>
      <c r="AF3349" s="95"/>
      <c r="AG3349" s="95"/>
      <c r="AH3349" s="316"/>
    </row>
    <row r="3350" spans="4:34">
      <c r="D3350" s="95"/>
      <c r="E3350" s="198"/>
      <c r="F3350" s="95"/>
      <c r="G3350" s="95"/>
      <c r="H3350" s="95"/>
      <c r="I3350" s="95"/>
      <c r="J3350" s="95"/>
      <c r="K3350" s="95"/>
      <c r="L3350" s="95"/>
      <c r="M3350" s="95"/>
      <c r="N3350" s="95"/>
      <c r="O3350" s="95"/>
      <c r="P3350" s="95"/>
      <c r="Q3350" s="95"/>
      <c r="R3350" s="95"/>
      <c r="S3350" s="95"/>
      <c r="T3350" s="95"/>
      <c r="U3350" s="95"/>
      <c r="V3350" s="95"/>
      <c r="W3350" s="95"/>
      <c r="X3350" s="95"/>
      <c r="Y3350" s="95"/>
      <c r="Z3350" s="95"/>
      <c r="AA3350" s="95"/>
      <c r="AB3350" s="95"/>
      <c r="AC3350" s="95"/>
      <c r="AD3350" s="95"/>
      <c r="AE3350" s="95"/>
      <c r="AF3350" s="95"/>
      <c r="AG3350" s="95"/>
      <c r="AH3350" s="316"/>
    </row>
    <row r="3351" spans="4:34">
      <c r="D3351" s="95"/>
      <c r="E3351" s="198"/>
      <c r="F3351" s="95"/>
      <c r="G3351" s="95"/>
      <c r="H3351" s="95"/>
      <c r="I3351" s="95"/>
      <c r="J3351" s="95"/>
      <c r="K3351" s="95"/>
      <c r="L3351" s="95"/>
      <c r="M3351" s="95"/>
      <c r="N3351" s="95"/>
      <c r="O3351" s="95"/>
      <c r="P3351" s="95"/>
      <c r="Q3351" s="95"/>
      <c r="R3351" s="95"/>
      <c r="S3351" s="95"/>
      <c r="T3351" s="95"/>
      <c r="U3351" s="95"/>
      <c r="V3351" s="95"/>
      <c r="W3351" s="95"/>
      <c r="X3351" s="95"/>
      <c r="Y3351" s="95"/>
      <c r="Z3351" s="95"/>
      <c r="AA3351" s="95"/>
      <c r="AB3351" s="95"/>
      <c r="AC3351" s="95"/>
      <c r="AD3351" s="95"/>
      <c r="AE3351" s="95"/>
      <c r="AF3351" s="95"/>
      <c r="AG3351" s="95"/>
      <c r="AH3351" s="316"/>
    </row>
    <row r="3352" spans="4:34">
      <c r="D3352" s="95"/>
      <c r="E3352" s="198"/>
      <c r="F3352" s="95"/>
      <c r="G3352" s="95"/>
      <c r="H3352" s="95"/>
      <c r="I3352" s="95"/>
      <c r="J3352" s="95"/>
      <c r="K3352" s="95"/>
      <c r="L3352" s="95"/>
      <c r="M3352" s="95"/>
      <c r="N3352" s="95"/>
      <c r="O3352" s="95"/>
      <c r="P3352" s="95"/>
      <c r="Q3352" s="95"/>
      <c r="R3352" s="95"/>
      <c r="S3352" s="95"/>
      <c r="T3352" s="95"/>
      <c r="U3352" s="95"/>
      <c r="V3352" s="95"/>
      <c r="W3352" s="95"/>
      <c r="X3352" s="95"/>
      <c r="Y3352" s="95"/>
      <c r="Z3352" s="95"/>
      <c r="AA3352" s="95"/>
      <c r="AB3352" s="95"/>
      <c r="AC3352" s="95"/>
      <c r="AD3352" s="95"/>
      <c r="AE3352" s="95"/>
      <c r="AF3352" s="95"/>
      <c r="AG3352" s="95"/>
      <c r="AH3352" s="316"/>
    </row>
    <row r="3353" spans="4:34">
      <c r="D3353" s="95"/>
      <c r="E3353" s="198"/>
      <c r="F3353" s="95"/>
      <c r="G3353" s="95"/>
      <c r="H3353" s="95"/>
      <c r="I3353" s="95"/>
      <c r="J3353" s="95"/>
      <c r="K3353" s="95"/>
      <c r="L3353" s="95"/>
      <c r="M3353" s="95"/>
      <c r="N3353" s="95"/>
      <c r="O3353" s="95"/>
      <c r="P3353" s="95"/>
      <c r="Q3353" s="95"/>
      <c r="R3353" s="95"/>
      <c r="S3353" s="95"/>
      <c r="T3353" s="95"/>
      <c r="U3353" s="95"/>
      <c r="V3353" s="95"/>
      <c r="W3353" s="95"/>
      <c r="X3353" s="95"/>
      <c r="Y3353" s="95"/>
      <c r="Z3353" s="95"/>
      <c r="AA3353" s="95"/>
      <c r="AB3353" s="95"/>
      <c r="AC3353" s="95"/>
      <c r="AD3353" s="95"/>
      <c r="AE3353" s="95"/>
      <c r="AF3353" s="95"/>
      <c r="AG3353" s="95"/>
      <c r="AH3353" s="316"/>
    </row>
    <row r="3354" spans="4:34">
      <c r="D3354" s="95"/>
      <c r="E3354" s="198"/>
      <c r="F3354" s="95"/>
      <c r="G3354" s="95"/>
      <c r="H3354" s="95"/>
      <c r="I3354" s="95"/>
      <c r="J3354" s="95"/>
      <c r="K3354" s="95"/>
      <c r="L3354" s="95"/>
      <c r="M3354" s="95"/>
      <c r="N3354" s="95"/>
      <c r="O3354" s="95"/>
      <c r="P3354" s="95"/>
      <c r="Q3354" s="95"/>
      <c r="R3354" s="95"/>
      <c r="S3354" s="95"/>
      <c r="T3354" s="95"/>
      <c r="U3354" s="95"/>
      <c r="V3354" s="95"/>
      <c r="W3354" s="95"/>
      <c r="X3354" s="95"/>
      <c r="Y3354" s="95"/>
      <c r="Z3354" s="95"/>
      <c r="AA3354" s="95"/>
      <c r="AB3354" s="95"/>
      <c r="AC3354" s="95"/>
      <c r="AD3354" s="95"/>
      <c r="AE3354" s="95"/>
      <c r="AF3354" s="95"/>
      <c r="AG3354" s="95"/>
      <c r="AH3354" s="316"/>
    </row>
    <row r="3355" spans="4:34">
      <c r="D3355" s="95"/>
      <c r="E3355" s="198"/>
      <c r="F3355" s="95"/>
      <c r="G3355" s="95"/>
      <c r="H3355" s="95"/>
      <c r="I3355" s="95"/>
      <c r="J3355" s="95"/>
      <c r="K3355" s="95"/>
      <c r="L3355" s="95"/>
      <c r="M3355" s="95"/>
      <c r="N3355" s="95"/>
      <c r="O3355" s="95"/>
      <c r="P3355" s="95"/>
      <c r="Q3355" s="95"/>
      <c r="R3355" s="95"/>
      <c r="S3355" s="95"/>
      <c r="T3355" s="95"/>
      <c r="U3355" s="95"/>
      <c r="V3355" s="95"/>
      <c r="W3355" s="95"/>
      <c r="X3355" s="95"/>
      <c r="Y3355" s="95"/>
      <c r="Z3355" s="95"/>
      <c r="AA3355" s="95"/>
      <c r="AB3355" s="95"/>
      <c r="AC3355" s="95"/>
      <c r="AD3355" s="95"/>
      <c r="AE3355" s="95"/>
      <c r="AF3355" s="95"/>
      <c r="AG3355" s="95"/>
      <c r="AH3355" s="316"/>
    </row>
    <row r="3356" spans="4:34">
      <c r="D3356" s="95"/>
      <c r="E3356" s="198"/>
      <c r="F3356" s="95"/>
      <c r="G3356" s="95"/>
      <c r="H3356" s="95"/>
      <c r="I3356" s="95"/>
      <c r="J3356" s="95"/>
      <c r="K3356" s="95"/>
      <c r="L3356" s="95"/>
      <c r="M3356" s="95"/>
      <c r="N3356" s="95"/>
      <c r="O3356" s="95"/>
      <c r="P3356" s="95"/>
      <c r="Q3356" s="95"/>
      <c r="R3356" s="95"/>
      <c r="S3356" s="95"/>
      <c r="T3356" s="95"/>
      <c r="U3356" s="95"/>
      <c r="V3356" s="95"/>
      <c r="W3356" s="95"/>
      <c r="X3356" s="95"/>
      <c r="Y3356" s="95"/>
      <c r="Z3356" s="95"/>
      <c r="AA3356" s="95"/>
      <c r="AB3356" s="95"/>
      <c r="AC3356" s="95"/>
      <c r="AD3356" s="95"/>
      <c r="AE3356" s="95"/>
      <c r="AF3356" s="95"/>
      <c r="AG3356" s="95"/>
      <c r="AH3356" s="316"/>
    </row>
    <row r="3357" spans="4:34">
      <c r="D3357" s="95"/>
      <c r="E3357" s="198"/>
      <c r="F3357" s="95"/>
      <c r="G3357" s="95"/>
      <c r="H3357" s="95"/>
      <c r="I3357" s="95"/>
      <c r="J3357" s="95"/>
      <c r="K3357" s="95"/>
      <c r="L3357" s="95"/>
      <c r="M3357" s="95"/>
      <c r="N3357" s="95"/>
      <c r="O3357" s="95"/>
      <c r="P3357" s="95"/>
      <c r="Q3357" s="95"/>
      <c r="R3357" s="95"/>
      <c r="S3357" s="95"/>
      <c r="T3357" s="95"/>
      <c r="U3357" s="95"/>
      <c r="V3357" s="95"/>
      <c r="W3357" s="95"/>
      <c r="X3357" s="95"/>
      <c r="Y3357" s="95"/>
      <c r="Z3357" s="95"/>
      <c r="AA3357" s="95"/>
      <c r="AB3357" s="95"/>
      <c r="AC3357" s="95"/>
      <c r="AD3357" s="95"/>
      <c r="AE3357" s="95"/>
      <c r="AF3357" s="95"/>
      <c r="AG3357" s="95"/>
      <c r="AH3357" s="316"/>
    </row>
    <row r="3358" spans="4:34">
      <c r="D3358" s="95"/>
      <c r="E3358" s="198"/>
      <c r="F3358" s="95"/>
      <c r="G3358" s="95"/>
      <c r="H3358" s="95"/>
      <c r="I3358" s="95"/>
      <c r="J3358" s="95"/>
      <c r="K3358" s="95"/>
      <c r="L3358" s="95"/>
      <c r="M3358" s="95"/>
      <c r="N3358" s="95"/>
      <c r="O3358" s="95"/>
      <c r="P3358" s="95"/>
      <c r="Q3358" s="95"/>
      <c r="R3358" s="95"/>
      <c r="S3358" s="95"/>
      <c r="T3358" s="95"/>
      <c r="U3358" s="95"/>
      <c r="V3358" s="95"/>
      <c r="W3358" s="95"/>
      <c r="X3358" s="95"/>
      <c r="Y3358" s="95"/>
      <c r="Z3358" s="95"/>
      <c r="AA3358" s="95"/>
      <c r="AB3358" s="95"/>
      <c r="AC3358" s="95"/>
      <c r="AD3358" s="95"/>
      <c r="AE3358" s="95"/>
      <c r="AF3358" s="95"/>
      <c r="AG3358" s="95"/>
      <c r="AH3358" s="316"/>
    </row>
    <row r="3359" spans="4:34">
      <c r="D3359" s="95"/>
      <c r="E3359" s="198"/>
      <c r="F3359" s="95"/>
      <c r="G3359" s="95"/>
      <c r="H3359" s="95"/>
      <c r="I3359" s="95"/>
      <c r="J3359" s="95"/>
      <c r="K3359" s="95"/>
      <c r="L3359" s="95"/>
      <c r="M3359" s="95"/>
      <c r="N3359" s="95"/>
      <c r="O3359" s="95"/>
      <c r="P3359" s="95"/>
      <c r="Q3359" s="95"/>
      <c r="R3359" s="95"/>
      <c r="S3359" s="95"/>
      <c r="T3359" s="95"/>
      <c r="U3359" s="95"/>
      <c r="V3359" s="95"/>
      <c r="W3359" s="95"/>
      <c r="X3359" s="95"/>
      <c r="Y3359" s="95"/>
      <c r="Z3359" s="95"/>
      <c r="AA3359" s="95"/>
      <c r="AB3359" s="95"/>
      <c r="AC3359" s="95"/>
      <c r="AD3359" s="95"/>
      <c r="AE3359" s="95"/>
      <c r="AF3359" s="95"/>
      <c r="AG3359" s="95"/>
      <c r="AH3359" s="316"/>
    </row>
    <row r="3360" spans="4:34">
      <c r="D3360" s="95"/>
      <c r="E3360" s="198"/>
      <c r="F3360" s="95"/>
      <c r="G3360" s="95"/>
      <c r="H3360" s="95"/>
      <c r="I3360" s="95"/>
      <c r="J3360" s="95"/>
      <c r="K3360" s="95"/>
      <c r="L3360" s="95"/>
      <c r="M3360" s="95"/>
      <c r="N3360" s="95"/>
      <c r="O3360" s="95"/>
      <c r="P3360" s="95"/>
      <c r="Q3360" s="95"/>
      <c r="R3360" s="95"/>
      <c r="S3360" s="95"/>
      <c r="T3360" s="95"/>
      <c r="U3360" s="95"/>
      <c r="V3360" s="95"/>
      <c r="W3360" s="95"/>
      <c r="X3360" s="95"/>
      <c r="Y3360" s="95"/>
      <c r="Z3360" s="95"/>
      <c r="AA3360" s="95"/>
      <c r="AB3360" s="95"/>
      <c r="AC3360" s="95"/>
      <c r="AD3360" s="95"/>
      <c r="AE3360" s="95"/>
      <c r="AF3360" s="95"/>
      <c r="AG3360" s="95"/>
      <c r="AH3360" s="316"/>
    </row>
    <row r="3361" spans="4:34">
      <c r="D3361" s="95"/>
      <c r="E3361" s="198"/>
      <c r="F3361" s="95"/>
      <c r="G3361" s="95"/>
      <c r="H3361" s="95"/>
      <c r="I3361" s="95"/>
      <c r="J3361" s="95"/>
      <c r="K3361" s="95"/>
      <c r="L3361" s="95"/>
      <c r="M3361" s="95"/>
      <c r="N3361" s="95"/>
      <c r="O3361" s="95"/>
      <c r="P3361" s="95"/>
      <c r="Q3361" s="95"/>
      <c r="R3361" s="95"/>
      <c r="S3361" s="95"/>
      <c r="T3361" s="95"/>
      <c r="U3361" s="95"/>
      <c r="V3361" s="95"/>
      <c r="W3361" s="95"/>
      <c r="X3361" s="95"/>
      <c r="Y3361" s="95"/>
      <c r="Z3361" s="95"/>
      <c r="AA3361" s="95"/>
      <c r="AB3361" s="95"/>
      <c r="AC3361" s="95"/>
      <c r="AD3361" s="95"/>
      <c r="AE3361" s="95"/>
      <c r="AF3361" s="95"/>
      <c r="AG3361" s="95"/>
      <c r="AH3361" s="316"/>
    </row>
    <row r="3362" spans="4:34">
      <c r="D3362" s="95"/>
      <c r="E3362" s="198"/>
      <c r="F3362" s="95"/>
      <c r="G3362" s="95"/>
      <c r="H3362" s="95"/>
      <c r="I3362" s="95"/>
      <c r="J3362" s="95"/>
      <c r="K3362" s="95"/>
      <c r="L3362" s="95"/>
      <c r="M3362" s="95"/>
      <c r="N3362" s="95"/>
      <c r="O3362" s="95"/>
      <c r="P3362" s="95"/>
      <c r="Q3362" s="95"/>
      <c r="R3362" s="95"/>
      <c r="S3362" s="95"/>
      <c r="T3362" s="95"/>
      <c r="U3362" s="95"/>
      <c r="V3362" s="95"/>
      <c r="W3362" s="95"/>
      <c r="X3362" s="95"/>
      <c r="Y3362" s="95"/>
      <c r="Z3362" s="95"/>
      <c r="AA3362" s="95"/>
      <c r="AB3362" s="95"/>
      <c r="AC3362" s="95"/>
      <c r="AD3362" s="95"/>
      <c r="AE3362" s="95"/>
      <c r="AF3362" s="95"/>
      <c r="AG3362" s="95"/>
      <c r="AH3362" s="316"/>
    </row>
    <row r="3363" spans="4:34">
      <c r="D3363" s="95"/>
      <c r="E3363" s="198"/>
      <c r="F3363" s="95"/>
      <c r="G3363" s="95"/>
      <c r="H3363" s="95"/>
      <c r="I3363" s="95"/>
      <c r="J3363" s="95"/>
      <c r="K3363" s="95"/>
      <c r="L3363" s="95"/>
      <c r="M3363" s="95"/>
      <c r="N3363" s="95"/>
      <c r="O3363" s="95"/>
      <c r="P3363" s="95"/>
      <c r="Q3363" s="95"/>
      <c r="R3363" s="95"/>
      <c r="S3363" s="95"/>
      <c r="T3363" s="95"/>
      <c r="U3363" s="95"/>
      <c r="V3363" s="95"/>
      <c r="W3363" s="95"/>
      <c r="X3363" s="95"/>
      <c r="Y3363" s="95"/>
      <c r="Z3363" s="95"/>
      <c r="AA3363" s="95"/>
      <c r="AB3363" s="95"/>
      <c r="AC3363" s="95"/>
      <c r="AD3363" s="95"/>
      <c r="AE3363" s="95"/>
      <c r="AF3363" s="95"/>
      <c r="AG3363" s="95"/>
      <c r="AH3363" s="316"/>
    </row>
    <row r="3364" spans="4:34">
      <c r="D3364" s="95"/>
      <c r="E3364" s="198"/>
      <c r="F3364" s="95"/>
      <c r="G3364" s="95"/>
      <c r="H3364" s="95"/>
      <c r="I3364" s="95"/>
      <c r="J3364" s="95"/>
      <c r="K3364" s="95"/>
      <c r="L3364" s="95"/>
      <c r="M3364" s="95"/>
      <c r="N3364" s="95"/>
      <c r="O3364" s="95"/>
      <c r="P3364" s="95"/>
      <c r="Q3364" s="95"/>
      <c r="R3364" s="95"/>
      <c r="S3364" s="95"/>
      <c r="T3364" s="95"/>
      <c r="U3364" s="95"/>
      <c r="V3364" s="95"/>
      <c r="W3364" s="95"/>
      <c r="X3364" s="95"/>
      <c r="Y3364" s="95"/>
      <c r="Z3364" s="95"/>
      <c r="AA3364" s="95"/>
      <c r="AB3364" s="95"/>
      <c r="AC3364" s="95"/>
      <c r="AD3364" s="95"/>
      <c r="AE3364" s="95"/>
      <c r="AF3364" s="95"/>
      <c r="AG3364" s="95"/>
      <c r="AH3364" s="316"/>
    </row>
    <row r="3365" spans="4:34">
      <c r="D3365" s="95"/>
      <c r="E3365" s="198"/>
      <c r="F3365" s="95"/>
      <c r="G3365" s="95"/>
      <c r="H3365" s="95"/>
      <c r="I3365" s="95"/>
      <c r="J3365" s="95"/>
      <c r="K3365" s="95"/>
      <c r="L3365" s="95"/>
      <c r="M3365" s="95"/>
      <c r="N3365" s="95"/>
      <c r="O3365" s="95"/>
      <c r="P3365" s="95"/>
      <c r="Q3365" s="95"/>
      <c r="R3365" s="95"/>
      <c r="S3365" s="95"/>
      <c r="T3365" s="95"/>
      <c r="U3365" s="95"/>
      <c r="V3365" s="95"/>
      <c r="W3365" s="95"/>
      <c r="X3365" s="95"/>
      <c r="Y3365" s="95"/>
      <c r="Z3365" s="95"/>
      <c r="AA3365" s="95"/>
      <c r="AB3365" s="95"/>
      <c r="AC3365" s="95"/>
      <c r="AD3365" s="95"/>
      <c r="AE3365" s="95"/>
      <c r="AF3365" s="95"/>
      <c r="AG3365" s="95"/>
      <c r="AH3365" s="316"/>
    </row>
    <row r="3366" spans="4:34">
      <c r="D3366" s="95"/>
      <c r="E3366" s="198"/>
      <c r="F3366" s="95"/>
      <c r="G3366" s="95"/>
      <c r="H3366" s="95"/>
      <c r="I3366" s="95"/>
      <c r="J3366" s="95"/>
      <c r="K3366" s="95"/>
      <c r="L3366" s="95"/>
      <c r="M3366" s="95"/>
      <c r="N3366" s="95"/>
      <c r="O3366" s="95"/>
      <c r="P3366" s="95"/>
      <c r="Q3366" s="95"/>
      <c r="R3366" s="95"/>
      <c r="S3366" s="95"/>
      <c r="T3366" s="95"/>
      <c r="U3366" s="95"/>
      <c r="V3366" s="95"/>
      <c r="W3366" s="95"/>
      <c r="X3366" s="95"/>
      <c r="Y3366" s="95"/>
      <c r="Z3366" s="95"/>
      <c r="AA3366" s="95"/>
      <c r="AB3366" s="95"/>
      <c r="AC3366" s="95"/>
      <c r="AD3366" s="95"/>
      <c r="AE3366" s="95"/>
      <c r="AF3366" s="95"/>
      <c r="AG3366" s="95"/>
      <c r="AH3366" s="316"/>
    </row>
    <row r="3367" spans="4:34">
      <c r="D3367" s="95"/>
      <c r="E3367" s="198"/>
      <c r="F3367" s="95"/>
      <c r="G3367" s="95"/>
      <c r="H3367" s="95"/>
      <c r="I3367" s="95"/>
      <c r="J3367" s="95"/>
      <c r="K3367" s="95"/>
      <c r="L3367" s="95"/>
      <c r="M3367" s="95"/>
      <c r="N3367" s="95"/>
      <c r="O3367" s="95"/>
      <c r="P3367" s="95"/>
      <c r="Q3367" s="95"/>
      <c r="R3367" s="95"/>
      <c r="S3367" s="95"/>
      <c r="T3367" s="95"/>
      <c r="U3367" s="95"/>
      <c r="V3367" s="95"/>
      <c r="W3367" s="95"/>
      <c r="X3367" s="95"/>
      <c r="Y3367" s="95"/>
      <c r="Z3367" s="95"/>
      <c r="AA3367" s="95"/>
      <c r="AB3367" s="95"/>
      <c r="AC3367" s="95"/>
      <c r="AD3367" s="95"/>
      <c r="AE3367" s="95"/>
      <c r="AF3367" s="95"/>
      <c r="AG3367" s="95"/>
      <c r="AH3367" s="316"/>
    </row>
    <row r="3368" spans="4:34">
      <c r="D3368" s="95"/>
      <c r="E3368" s="198"/>
      <c r="F3368" s="95"/>
      <c r="G3368" s="95"/>
      <c r="H3368" s="95"/>
      <c r="I3368" s="95"/>
      <c r="J3368" s="95"/>
      <c r="K3368" s="95"/>
      <c r="L3368" s="95"/>
      <c r="M3368" s="95"/>
      <c r="N3368" s="95"/>
      <c r="O3368" s="95"/>
      <c r="P3368" s="95"/>
      <c r="Q3368" s="95"/>
      <c r="R3368" s="95"/>
      <c r="S3368" s="95"/>
      <c r="T3368" s="95"/>
      <c r="U3368" s="95"/>
      <c r="V3368" s="95"/>
      <c r="W3368" s="95"/>
      <c r="X3368" s="95"/>
      <c r="Y3368" s="95"/>
      <c r="Z3368" s="95"/>
      <c r="AA3368" s="95"/>
      <c r="AB3368" s="95"/>
      <c r="AC3368" s="95"/>
      <c r="AD3368" s="95"/>
      <c r="AE3368" s="95"/>
      <c r="AF3368" s="95"/>
      <c r="AG3368" s="95"/>
      <c r="AH3368" s="316"/>
    </row>
    <row r="3369" spans="4:34">
      <c r="D3369" s="95"/>
      <c r="E3369" s="198"/>
      <c r="F3369" s="95"/>
      <c r="G3369" s="95"/>
      <c r="H3369" s="95"/>
      <c r="I3369" s="95"/>
      <c r="J3369" s="95"/>
      <c r="K3369" s="95"/>
      <c r="L3369" s="95"/>
      <c r="M3369" s="95"/>
      <c r="N3369" s="95"/>
      <c r="O3369" s="95"/>
      <c r="P3369" s="95"/>
      <c r="Q3369" s="95"/>
      <c r="R3369" s="95"/>
      <c r="S3369" s="95"/>
      <c r="T3369" s="95"/>
      <c r="U3369" s="95"/>
      <c r="V3369" s="95"/>
      <c r="W3369" s="95"/>
      <c r="X3369" s="95"/>
      <c r="Y3369" s="95"/>
      <c r="Z3369" s="95"/>
      <c r="AA3369" s="95"/>
      <c r="AB3369" s="95"/>
      <c r="AC3369" s="95"/>
      <c r="AD3369" s="95"/>
      <c r="AE3369" s="95"/>
      <c r="AF3369" s="95"/>
      <c r="AG3369" s="95"/>
      <c r="AH3369" s="316"/>
    </row>
    <row r="3370" spans="4:34">
      <c r="D3370" s="95"/>
      <c r="E3370" s="198"/>
      <c r="F3370" s="95"/>
      <c r="G3370" s="95"/>
      <c r="H3370" s="95"/>
      <c r="I3370" s="95"/>
      <c r="J3370" s="95"/>
      <c r="K3370" s="95"/>
      <c r="L3370" s="95"/>
      <c r="M3370" s="95"/>
      <c r="N3370" s="95"/>
      <c r="O3370" s="95"/>
      <c r="P3370" s="95"/>
      <c r="Q3370" s="95"/>
      <c r="R3370" s="95"/>
      <c r="S3370" s="95"/>
      <c r="T3370" s="95"/>
      <c r="U3370" s="95"/>
      <c r="V3370" s="95"/>
      <c r="W3370" s="95"/>
      <c r="X3370" s="95"/>
      <c r="Y3370" s="95"/>
      <c r="Z3370" s="95"/>
      <c r="AA3370" s="95"/>
      <c r="AB3370" s="95"/>
      <c r="AC3370" s="95"/>
      <c r="AD3370" s="95"/>
      <c r="AE3370" s="95"/>
      <c r="AF3370" s="95"/>
      <c r="AG3370" s="95"/>
      <c r="AH3370" s="316"/>
    </row>
    <row r="3371" spans="4:34">
      <c r="D3371" s="95"/>
      <c r="E3371" s="198"/>
      <c r="F3371" s="95"/>
      <c r="G3371" s="95"/>
      <c r="H3371" s="95"/>
      <c r="I3371" s="95"/>
      <c r="J3371" s="95"/>
      <c r="K3371" s="95"/>
      <c r="L3371" s="95"/>
      <c r="M3371" s="95"/>
      <c r="N3371" s="95"/>
      <c r="O3371" s="95"/>
      <c r="P3371" s="95"/>
      <c r="Q3371" s="95"/>
      <c r="R3371" s="95"/>
      <c r="S3371" s="95"/>
      <c r="T3371" s="95"/>
      <c r="U3371" s="95"/>
      <c r="V3371" s="95"/>
      <c r="W3371" s="95"/>
      <c r="X3371" s="95"/>
      <c r="Y3371" s="95"/>
      <c r="Z3371" s="95"/>
      <c r="AA3371" s="95"/>
      <c r="AB3371" s="95"/>
      <c r="AC3371" s="95"/>
      <c r="AD3371" s="95"/>
      <c r="AE3371" s="95"/>
      <c r="AF3371" s="95"/>
      <c r="AG3371" s="95"/>
      <c r="AH3371" s="316"/>
    </row>
    <row r="3372" spans="4:34">
      <c r="D3372" s="95"/>
      <c r="E3372" s="198"/>
      <c r="F3372" s="95"/>
      <c r="G3372" s="95"/>
      <c r="H3372" s="95"/>
      <c r="I3372" s="95"/>
      <c r="J3372" s="95"/>
      <c r="K3372" s="95"/>
      <c r="L3372" s="95"/>
      <c r="M3372" s="95"/>
      <c r="N3372" s="95"/>
      <c r="O3372" s="95"/>
      <c r="P3372" s="95"/>
      <c r="Q3372" s="95"/>
      <c r="R3372" s="95"/>
      <c r="S3372" s="95"/>
      <c r="T3372" s="95"/>
      <c r="U3372" s="95"/>
      <c r="V3372" s="95"/>
      <c r="W3372" s="95"/>
      <c r="X3372" s="95"/>
      <c r="Y3372" s="95"/>
      <c r="Z3372" s="95"/>
      <c r="AA3372" s="95"/>
      <c r="AB3372" s="95"/>
      <c r="AC3372" s="95"/>
      <c r="AD3372" s="95"/>
      <c r="AE3372" s="95"/>
      <c r="AF3372" s="95"/>
      <c r="AG3372" s="95"/>
      <c r="AH3372" s="316"/>
    </row>
    <row r="3373" spans="4:34">
      <c r="D3373" s="95"/>
      <c r="E3373" s="198"/>
      <c r="F3373" s="95"/>
      <c r="G3373" s="95"/>
      <c r="H3373" s="95"/>
      <c r="I3373" s="95"/>
      <c r="J3373" s="95"/>
      <c r="K3373" s="95"/>
      <c r="L3373" s="95"/>
      <c r="M3373" s="95"/>
      <c r="N3373" s="95"/>
      <c r="O3373" s="95"/>
      <c r="P3373" s="95"/>
      <c r="Q3373" s="95"/>
      <c r="R3373" s="95"/>
      <c r="S3373" s="95"/>
      <c r="T3373" s="95"/>
      <c r="U3373" s="95"/>
      <c r="V3373" s="95"/>
      <c r="W3373" s="95"/>
      <c r="X3373" s="95"/>
      <c r="Y3373" s="95"/>
      <c r="Z3373" s="95"/>
      <c r="AA3373" s="95"/>
      <c r="AB3373" s="95"/>
      <c r="AC3373" s="95"/>
      <c r="AD3373" s="95"/>
      <c r="AE3373" s="95"/>
      <c r="AF3373" s="95"/>
      <c r="AG3373" s="95"/>
      <c r="AH3373" s="316"/>
    </row>
    <row r="3374" spans="4:34">
      <c r="D3374" s="95"/>
      <c r="E3374" s="198"/>
      <c r="F3374" s="95"/>
      <c r="G3374" s="95"/>
      <c r="H3374" s="95"/>
      <c r="I3374" s="95"/>
      <c r="J3374" s="95"/>
      <c r="K3374" s="95"/>
      <c r="L3374" s="95"/>
      <c r="M3374" s="95"/>
      <c r="N3374" s="95"/>
      <c r="O3374" s="95"/>
      <c r="P3374" s="95"/>
      <c r="Q3374" s="95"/>
      <c r="R3374" s="95"/>
      <c r="S3374" s="95"/>
      <c r="T3374" s="95"/>
      <c r="U3374" s="95"/>
      <c r="V3374" s="95"/>
      <c r="W3374" s="95"/>
      <c r="X3374" s="95"/>
      <c r="Y3374" s="95"/>
      <c r="Z3374" s="95"/>
      <c r="AA3374" s="95"/>
      <c r="AB3374" s="95"/>
      <c r="AC3374" s="95"/>
      <c r="AD3374" s="95"/>
      <c r="AE3374" s="95"/>
      <c r="AF3374" s="95"/>
      <c r="AG3374" s="95"/>
      <c r="AH3374" s="316"/>
    </row>
    <row r="3375" spans="4:34">
      <c r="D3375" s="95"/>
      <c r="E3375" s="198"/>
      <c r="F3375" s="95"/>
      <c r="G3375" s="95"/>
      <c r="H3375" s="95"/>
      <c r="I3375" s="95"/>
      <c r="J3375" s="95"/>
      <c r="K3375" s="95"/>
      <c r="L3375" s="95"/>
      <c r="M3375" s="95"/>
      <c r="N3375" s="95"/>
      <c r="O3375" s="95"/>
      <c r="P3375" s="95"/>
      <c r="Q3375" s="95"/>
      <c r="R3375" s="95"/>
      <c r="S3375" s="95"/>
      <c r="T3375" s="95"/>
      <c r="U3375" s="95"/>
      <c r="V3375" s="95"/>
      <c r="W3375" s="95"/>
      <c r="X3375" s="95"/>
      <c r="Y3375" s="95"/>
      <c r="Z3375" s="95"/>
      <c r="AA3375" s="95"/>
      <c r="AB3375" s="95"/>
      <c r="AC3375" s="95"/>
      <c r="AD3375" s="95"/>
      <c r="AE3375" s="95"/>
      <c r="AF3375" s="95"/>
      <c r="AG3375" s="95"/>
      <c r="AH3375" s="316"/>
    </row>
    <row r="3376" spans="4:34">
      <c r="D3376" s="95"/>
      <c r="E3376" s="198"/>
      <c r="F3376" s="95"/>
      <c r="G3376" s="95"/>
      <c r="H3376" s="95"/>
      <c r="I3376" s="95"/>
      <c r="J3376" s="95"/>
      <c r="K3376" s="95"/>
      <c r="L3376" s="95"/>
      <c r="M3376" s="95"/>
      <c r="N3376" s="95"/>
      <c r="O3376" s="95"/>
      <c r="P3376" s="95"/>
      <c r="Q3376" s="95"/>
      <c r="R3376" s="95"/>
      <c r="S3376" s="95"/>
      <c r="T3376" s="95"/>
      <c r="U3376" s="95"/>
      <c r="V3376" s="95"/>
      <c r="W3376" s="95"/>
      <c r="X3376" s="95"/>
      <c r="Y3376" s="95"/>
      <c r="Z3376" s="95"/>
      <c r="AA3376" s="95"/>
      <c r="AB3376" s="95"/>
      <c r="AC3376" s="95"/>
      <c r="AD3376" s="95"/>
      <c r="AE3376" s="95"/>
      <c r="AF3376" s="95"/>
      <c r="AG3376" s="95"/>
      <c r="AH3376" s="316"/>
    </row>
    <row r="3377" spans="4:34">
      <c r="D3377" s="95"/>
      <c r="E3377" s="198"/>
      <c r="F3377" s="95"/>
      <c r="G3377" s="95"/>
      <c r="H3377" s="95"/>
      <c r="I3377" s="95"/>
      <c r="J3377" s="95"/>
      <c r="K3377" s="95"/>
      <c r="L3377" s="95"/>
      <c r="M3377" s="95"/>
      <c r="N3377" s="95"/>
      <c r="O3377" s="95"/>
      <c r="P3377" s="95"/>
      <c r="Q3377" s="95"/>
      <c r="R3377" s="95"/>
      <c r="S3377" s="95"/>
      <c r="T3377" s="95"/>
      <c r="U3377" s="95"/>
      <c r="V3377" s="95"/>
      <c r="W3377" s="95"/>
      <c r="X3377" s="95"/>
      <c r="Y3377" s="95"/>
      <c r="Z3377" s="95"/>
      <c r="AA3377" s="95"/>
      <c r="AB3377" s="95"/>
      <c r="AC3377" s="95"/>
      <c r="AD3377" s="95"/>
      <c r="AE3377" s="95"/>
      <c r="AF3377" s="95"/>
      <c r="AG3377" s="95"/>
      <c r="AH3377" s="316"/>
    </row>
    <row r="3378" spans="4:34">
      <c r="D3378" s="95"/>
      <c r="E3378" s="198"/>
      <c r="F3378" s="95"/>
      <c r="G3378" s="95"/>
      <c r="H3378" s="95"/>
      <c r="I3378" s="95"/>
      <c r="J3378" s="95"/>
      <c r="K3378" s="95"/>
      <c r="L3378" s="95"/>
      <c r="M3378" s="95"/>
      <c r="N3378" s="95"/>
      <c r="O3378" s="95"/>
      <c r="P3378" s="95"/>
      <c r="Q3378" s="95"/>
      <c r="R3378" s="95"/>
      <c r="S3378" s="95"/>
      <c r="T3378" s="95"/>
      <c r="U3378" s="95"/>
      <c r="V3378" s="95"/>
      <c r="W3378" s="95"/>
      <c r="X3378" s="95"/>
      <c r="Y3378" s="95"/>
      <c r="Z3378" s="95"/>
      <c r="AA3378" s="95"/>
      <c r="AB3378" s="95"/>
      <c r="AC3378" s="95"/>
      <c r="AD3378" s="95"/>
      <c r="AE3378" s="95"/>
      <c r="AF3378" s="95"/>
      <c r="AG3378" s="95"/>
      <c r="AH3378" s="316"/>
    </row>
    <row r="3379" spans="4:34">
      <c r="D3379" s="95"/>
      <c r="E3379" s="198"/>
      <c r="F3379" s="95"/>
      <c r="G3379" s="95"/>
      <c r="H3379" s="95"/>
      <c r="I3379" s="95"/>
      <c r="J3379" s="95"/>
      <c r="K3379" s="95"/>
      <c r="L3379" s="95"/>
      <c r="M3379" s="95"/>
      <c r="N3379" s="95"/>
      <c r="O3379" s="95"/>
      <c r="P3379" s="95"/>
      <c r="Q3379" s="95"/>
      <c r="R3379" s="95"/>
      <c r="S3379" s="95"/>
      <c r="T3379" s="95"/>
      <c r="U3379" s="95"/>
      <c r="V3379" s="95"/>
      <c r="W3379" s="95"/>
      <c r="X3379" s="95"/>
      <c r="Y3379" s="95"/>
      <c r="Z3379" s="95"/>
      <c r="AA3379" s="95"/>
      <c r="AB3379" s="95"/>
      <c r="AC3379" s="95"/>
      <c r="AD3379" s="95"/>
      <c r="AE3379" s="95"/>
      <c r="AF3379" s="95"/>
      <c r="AG3379" s="95"/>
      <c r="AH3379" s="316"/>
    </row>
    <row r="3380" spans="4:34">
      <c r="D3380" s="95"/>
      <c r="E3380" s="198"/>
      <c r="F3380" s="95"/>
      <c r="G3380" s="95"/>
      <c r="H3380" s="95"/>
      <c r="I3380" s="95"/>
      <c r="J3380" s="95"/>
      <c r="K3380" s="95"/>
      <c r="L3380" s="95"/>
      <c r="M3380" s="95"/>
      <c r="N3380" s="95"/>
      <c r="O3380" s="95"/>
      <c r="P3380" s="95"/>
      <c r="Q3380" s="95"/>
      <c r="R3380" s="95"/>
      <c r="S3380" s="95"/>
      <c r="T3380" s="95"/>
      <c r="U3380" s="95"/>
      <c r="V3380" s="95"/>
      <c r="W3380" s="95"/>
      <c r="X3380" s="95"/>
      <c r="Y3380" s="95"/>
      <c r="Z3380" s="95"/>
      <c r="AA3380" s="95"/>
      <c r="AB3380" s="95"/>
      <c r="AC3380" s="95"/>
      <c r="AD3380" s="95"/>
      <c r="AE3380" s="95"/>
      <c r="AF3380" s="95"/>
      <c r="AG3380" s="95"/>
      <c r="AH3380" s="316"/>
    </row>
    <row r="3381" spans="4:34">
      <c r="D3381" s="95"/>
      <c r="E3381" s="198"/>
      <c r="F3381" s="95"/>
      <c r="G3381" s="95"/>
      <c r="H3381" s="95"/>
      <c r="I3381" s="95"/>
      <c r="J3381" s="95"/>
      <c r="K3381" s="95"/>
      <c r="L3381" s="95"/>
      <c r="M3381" s="95"/>
      <c r="N3381" s="95"/>
      <c r="O3381" s="95"/>
      <c r="P3381" s="95"/>
      <c r="Q3381" s="95"/>
      <c r="R3381" s="95"/>
      <c r="S3381" s="95"/>
      <c r="T3381" s="95"/>
      <c r="U3381" s="95"/>
      <c r="V3381" s="95"/>
      <c r="W3381" s="95"/>
      <c r="X3381" s="95"/>
      <c r="Y3381" s="95"/>
      <c r="Z3381" s="95"/>
      <c r="AA3381" s="95"/>
      <c r="AB3381" s="95"/>
      <c r="AC3381" s="95"/>
      <c r="AD3381" s="95"/>
      <c r="AE3381" s="95"/>
      <c r="AF3381" s="95"/>
      <c r="AG3381" s="95"/>
      <c r="AH3381" s="316"/>
    </row>
    <row r="3382" spans="4:34">
      <c r="D3382" s="95"/>
      <c r="E3382" s="198"/>
      <c r="F3382" s="95"/>
      <c r="G3382" s="95"/>
      <c r="H3382" s="95"/>
      <c r="I3382" s="95"/>
      <c r="J3382" s="95"/>
      <c r="K3382" s="95"/>
      <c r="L3382" s="95"/>
      <c r="M3382" s="95"/>
      <c r="N3382" s="95"/>
      <c r="O3382" s="95"/>
      <c r="P3382" s="95"/>
      <c r="Q3382" s="95"/>
      <c r="R3382" s="95"/>
      <c r="S3382" s="95"/>
      <c r="T3382" s="95"/>
      <c r="U3382" s="95"/>
      <c r="V3382" s="95"/>
      <c r="W3382" s="95"/>
      <c r="X3382" s="95"/>
      <c r="Y3382" s="95"/>
      <c r="Z3382" s="95"/>
      <c r="AA3382" s="95"/>
      <c r="AB3382" s="95"/>
      <c r="AC3382" s="95"/>
      <c r="AD3382" s="95"/>
      <c r="AE3382" s="95"/>
      <c r="AF3382" s="95"/>
      <c r="AG3382" s="95"/>
      <c r="AH3382" s="316"/>
    </row>
    <row r="3383" spans="4:34">
      <c r="D3383" s="95"/>
      <c r="E3383" s="198"/>
      <c r="F3383" s="95"/>
      <c r="G3383" s="95"/>
      <c r="H3383" s="95"/>
      <c r="I3383" s="95"/>
      <c r="J3383" s="95"/>
      <c r="K3383" s="95"/>
      <c r="L3383" s="95"/>
      <c r="M3383" s="95"/>
      <c r="N3383" s="95"/>
      <c r="O3383" s="95"/>
      <c r="P3383" s="95"/>
      <c r="Q3383" s="95"/>
      <c r="R3383" s="95"/>
      <c r="S3383" s="95"/>
      <c r="T3383" s="95"/>
      <c r="U3383" s="95"/>
      <c r="V3383" s="95"/>
      <c r="W3383" s="95"/>
      <c r="X3383" s="95"/>
      <c r="Y3383" s="95"/>
      <c r="Z3383" s="95"/>
      <c r="AA3383" s="95"/>
      <c r="AB3383" s="95"/>
      <c r="AC3383" s="95"/>
      <c r="AD3383" s="95"/>
      <c r="AE3383" s="95"/>
      <c r="AF3383" s="95"/>
      <c r="AG3383" s="95"/>
      <c r="AH3383" s="316"/>
    </row>
    <row r="3384" spans="4:34">
      <c r="D3384" s="95"/>
      <c r="E3384" s="198"/>
      <c r="F3384" s="95"/>
      <c r="G3384" s="95"/>
      <c r="H3384" s="95"/>
      <c r="I3384" s="95"/>
      <c r="J3384" s="95"/>
      <c r="K3384" s="95"/>
      <c r="L3384" s="95"/>
      <c r="M3384" s="95"/>
      <c r="N3384" s="95"/>
      <c r="O3384" s="95"/>
      <c r="P3384" s="95"/>
      <c r="Q3384" s="95"/>
      <c r="R3384" s="95"/>
      <c r="S3384" s="95"/>
      <c r="T3384" s="95"/>
      <c r="U3384" s="95"/>
      <c r="V3384" s="95"/>
      <c r="W3384" s="95"/>
      <c r="X3384" s="95"/>
      <c r="Y3384" s="95"/>
      <c r="Z3384" s="95"/>
      <c r="AA3384" s="95"/>
      <c r="AB3384" s="95"/>
      <c r="AC3384" s="95"/>
      <c r="AD3384" s="95"/>
      <c r="AE3384" s="95"/>
      <c r="AF3384" s="95"/>
      <c r="AG3384" s="95"/>
      <c r="AH3384" s="316"/>
    </row>
    <row r="3385" spans="4:34">
      <c r="D3385" s="95"/>
      <c r="E3385" s="198"/>
      <c r="F3385" s="95"/>
      <c r="G3385" s="95"/>
      <c r="H3385" s="95"/>
      <c r="I3385" s="95"/>
      <c r="J3385" s="95"/>
      <c r="K3385" s="95"/>
      <c r="L3385" s="95"/>
      <c r="M3385" s="95"/>
      <c r="N3385" s="95"/>
      <c r="O3385" s="95"/>
      <c r="P3385" s="95"/>
      <c r="Q3385" s="95"/>
      <c r="R3385" s="95"/>
      <c r="S3385" s="95"/>
      <c r="T3385" s="95"/>
      <c r="U3385" s="95"/>
      <c r="V3385" s="95"/>
      <c r="W3385" s="95"/>
      <c r="X3385" s="95"/>
      <c r="Y3385" s="95"/>
      <c r="Z3385" s="95"/>
      <c r="AA3385" s="95"/>
      <c r="AB3385" s="95"/>
      <c r="AC3385" s="95"/>
      <c r="AD3385" s="95"/>
      <c r="AE3385" s="95"/>
      <c r="AF3385" s="95"/>
      <c r="AG3385" s="95"/>
      <c r="AH3385" s="316"/>
    </row>
    <row r="3386" spans="4:34">
      <c r="D3386" s="95"/>
      <c r="E3386" s="198"/>
      <c r="F3386" s="95"/>
      <c r="G3386" s="95"/>
      <c r="H3386" s="95"/>
      <c r="I3386" s="95"/>
      <c r="J3386" s="95"/>
      <c r="K3386" s="95"/>
      <c r="L3386" s="95"/>
      <c r="M3386" s="95"/>
      <c r="N3386" s="95"/>
      <c r="O3386" s="95"/>
      <c r="P3386" s="95"/>
      <c r="Q3386" s="95"/>
      <c r="R3386" s="95"/>
      <c r="S3386" s="95"/>
      <c r="T3386" s="95"/>
      <c r="U3386" s="95"/>
      <c r="V3386" s="95"/>
      <c r="W3386" s="95"/>
      <c r="X3386" s="95"/>
      <c r="Y3386" s="95"/>
      <c r="Z3386" s="95"/>
      <c r="AA3386" s="95"/>
      <c r="AB3386" s="95"/>
      <c r="AC3386" s="95"/>
      <c r="AD3386" s="95"/>
      <c r="AE3386" s="95"/>
      <c r="AF3386" s="95"/>
      <c r="AG3386" s="95"/>
      <c r="AH3386" s="316"/>
    </row>
    <row r="3387" spans="4:34">
      <c r="D3387" s="95"/>
      <c r="E3387" s="198"/>
      <c r="F3387" s="95"/>
      <c r="G3387" s="95"/>
      <c r="H3387" s="95"/>
      <c r="I3387" s="95"/>
      <c r="J3387" s="95"/>
      <c r="K3387" s="95"/>
      <c r="L3387" s="95"/>
      <c r="M3387" s="95"/>
      <c r="N3387" s="95"/>
      <c r="O3387" s="95"/>
      <c r="P3387" s="95"/>
      <c r="Q3387" s="95"/>
      <c r="R3387" s="95"/>
      <c r="S3387" s="95"/>
      <c r="T3387" s="95"/>
      <c r="U3387" s="95"/>
      <c r="V3387" s="95"/>
      <c r="W3387" s="95"/>
      <c r="X3387" s="95"/>
      <c r="Y3387" s="95"/>
      <c r="Z3387" s="95"/>
      <c r="AA3387" s="95"/>
      <c r="AB3387" s="95"/>
      <c r="AC3387" s="95"/>
      <c r="AD3387" s="95"/>
      <c r="AE3387" s="95"/>
      <c r="AF3387" s="95"/>
      <c r="AG3387" s="95"/>
      <c r="AH3387" s="316"/>
    </row>
    <row r="3388" spans="4:34">
      <c r="D3388" s="95"/>
      <c r="E3388" s="198"/>
      <c r="F3388" s="95"/>
      <c r="G3388" s="95"/>
      <c r="H3388" s="95"/>
      <c r="I3388" s="95"/>
      <c r="J3388" s="95"/>
      <c r="K3388" s="95"/>
      <c r="L3388" s="95"/>
      <c r="M3388" s="95"/>
      <c r="N3388" s="95"/>
      <c r="O3388" s="95"/>
      <c r="P3388" s="95"/>
      <c r="Q3388" s="95"/>
      <c r="R3388" s="95"/>
      <c r="S3388" s="95"/>
      <c r="T3388" s="95"/>
      <c r="U3388" s="95"/>
      <c r="V3388" s="95"/>
      <c r="W3388" s="95"/>
      <c r="X3388" s="95"/>
      <c r="Y3388" s="95"/>
      <c r="Z3388" s="95"/>
      <c r="AA3388" s="95"/>
      <c r="AB3388" s="95"/>
      <c r="AC3388" s="95"/>
      <c r="AD3388" s="95"/>
      <c r="AE3388" s="95"/>
      <c r="AF3388" s="95"/>
      <c r="AG3388" s="95"/>
      <c r="AH3388" s="316"/>
    </row>
    <row r="3389" spans="4:34">
      <c r="D3389" s="95"/>
      <c r="E3389" s="198"/>
      <c r="F3389" s="95"/>
      <c r="G3389" s="95"/>
      <c r="H3389" s="95"/>
      <c r="I3389" s="95"/>
      <c r="J3389" s="95"/>
      <c r="K3389" s="95"/>
      <c r="L3389" s="95"/>
      <c r="M3389" s="95"/>
      <c r="N3389" s="95"/>
      <c r="O3389" s="95"/>
      <c r="P3389" s="95"/>
      <c r="Q3389" s="95"/>
      <c r="R3389" s="95"/>
      <c r="S3389" s="95"/>
      <c r="T3389" s="95"/>
      <c r="U3389" s="95"/>
      <c r="V3389" s="95"/>
      <c r="W3389" s="95"/>
      <c r="X3389" s="95"/>
      <c r="Y3389" s="95"/>
      <c r="Z3389" s="95"/>
      <c r="AA3389" s="95"/>
      <c r="AB3389" s="95"/>
      <c r="AC3389" s="95"/>
      <c r="AD3389" s="95"/>
      <c r="AE3389" s="95"/>
      <c r="AF3389" s="95"/>
      <c r="AG3389" s="95"/>
      <c r="AH3389" s="316"/>
    </row>
    <row r="3390" spans="4:34">
      <c r="D3390" s="95"/>
      <c r="E3390" s="198"/>
      <c r="F3390" s="95"/>
      <c r="G3390" s="95"/>
      <c r="H3390" s="95"/>
      <c r="I3390" s="95"/>
      <c r="J3390" s="95"/>
      <c r="K3390" s="95"/>
      <c r="L3390" s="95"/>
      <c r="M3390" s="95"/>
      <c r="N3390" s="95"/>
      <c r="O3390" s="95"/>
      <c r="P3390" s="95"/>
      <c r="Q3390" s="95"/>
      <c r="R3390" s="95"/>
      <c r="S3390" s="95"/>
      <c r="T3390" s="95"/>
      <c r="U3390" s="95"/>
      <c r="V3390" s="95"/>
      <c r="W3390" s="95"/>
      <c r="X3390" s="95"/>
      <c r="Y3390" s="95"/>
      <c r="Z3390" s="95"/>
      <c r="AA3390" s="95"/>
      <c r="AB3390" s="95"/>
      <c r="AC3390" s="95"/>
      <c r="AD3390" s="95"/>
      <c r="AE3390" s="95"/>
      <c r="AF3390" s="95"/>
      <c r="AG3390" s="95"/>
      <c r="AH3390" s="316"/>
    </row>
    <row r="3391" spans="4:34">
      <c r="D3391" s="95"/>
      <c r="E3391" s="198"/>
      <c r="F3391" s="95"/>
      <c r="G3391" s="95"/>
      <c r="H3391" s="95"/>
      <c r="I3391" s="95"/>
      <c r="J3391" s="95"/>
      <c r="K3391" s="95"/>
      <c r="L3391" s="95"/>
      <c r="M3391" s="95"/>
      <c r="N3391" s="95"/>
      <c r="O3391" s="95"/>
      <c r="P3391" s="95"/>
      <c r="Q3391" s="95"/>
      <c r="R3391" s="95"/>
      <c r="S3391" s="95"/>
      <c r="T3391" s="95"/>
      <c r="U3391" s="95"/>
      <c r="V3391" s="95"/>
      <c r="W3391" s="95"/>
      <c r="X3391" s="95"/>
      <c r="Y3391" s="95"/>
      <c r="Z3391" s="95"/>
      <c r="AA3391" s="95"/>
      <c r="AB3391" s="95"/>
      <c r="AC3391" s="95"/>
      <c r="AD3391" s="95"/>
      <c r="AE3391" s="95"/>
      <c r="AF3391" s="95"/>
      <c r="AG3391" s="95"/>
      <c r="AH3391" s="316"/>
    </row>
    <row r="3392" spans="4:34">
      <c r="D3392" s="95"/>
      <c r="E3392" s="198"/>
      <c r="F3392" s="95"/>
      <c r="G3392" s="95"/>
      <c r="H3392" s="95"/>
      <c r="I3392" s="95"/>
      <c r="J3392" s="95"/>
      <c r="K3392" s="95"/>
      <c r="L3392" s="95"/>
      <c r="M3392" s="95"/>
      <c r="N3392" s="95"/>
      <c r="O3392" s="95"/>
      <c r="P3392" s="95"/>
      <c r="Q3392" s="95"/>
      <c r="R3392" s="95"/>
      <c r="S3392" s="95"/>
      <c r="T3392" s="95"/>
      <c r="U3392" s="95"/>
      <c r="V3392" s="95"/>
      <c r="W3392" s="95"/>
      <c r="X3392" s="95"/>
      <c r="Y3392" s="95"/>
      <c r="Z3392" s="95"/>
      <c r="AA3392" s="95"/>
      <c r="AB3392" s="95"/>
      <c r="AC3392" s="95"/>
      <c r="AD3392" s="95"/>
      <c r="AE3392" s="95"/>
      <c r="AF3392" s="95"/>
      <c r="AG3392" s="95"/>
      <c r="AH3392" s="316"/>
    </row>
    <row r="3393" spans="4:34">
      <c r="D3393" s="95"/>
      <c r="E3393" s="198"/>
      <c r="F3393" s="95"/>
      <c r="G3393" s="95"/>
      <c r="H3393" s="95"/>
      <c r="I3393" s="95"/>
      <c r="J3393" s="95"/>
      <c r="K3393" s="95"/>
      <c r="L3393" s="95"/>
      <c r="M3393" s="95"/>
      <c r="N3393" s="95"/>
      <c r="O3393" s="95"/>
      <c r="P3393" s="95"/>
      <c r="Q3393" s="95"/>
      <c r="R3393" s="95"/>
      <c r="S3393" s="95"/>
      <c r="T3393" s="95"/>
      <c r="U3393" s="95"/>
      <c r="V3393" s="95"/>
      <c r="W3393" s="95"/>
      <c r="X3393" s="95"/>
      <c r="Y3393" s="95"/>
      <c r="Z3393" s="95"/>
      <c r="AA3393" s="95"/>
      <c r="AB3393" s="95"/>
      <c r="AC3393" s="95"/>
      <c r="AD3393" s="95"/>
      <c r="AE3393" s="95"/>
      <c r="AF3393" s="95"/>
      <c r="AG3393" s="95"/>
      <c r="AH3393" s="316"/>
    </row>
    <row r="3394" spans="4:34">
      <c r="D3394" s="95"/>
      <c r="E3394" s="198"/>
      <c r="F3394" s="95"/>
      <c r="G3394" s="95"/>
      <c r="H3394" s="95"/>
      <c r="I3394" s="95"/>
      <c r="J3394" s="95"/>
      <c r="K3394" s="95"/>
      <c r="L3394" s="95"/>
      <c r="M3394" s="95"/>
      <c r="N3394" s="95"/>
      <c r="O3394" s="95"/>
      <c r="P3394" s="95"/>
      <c r="Q3394" s="95"/>
      <c r="R3394" s="95"/>
      <c r="S3394" s="95"/>
      <c r="T3394" s="95"/>
      <c r="U3394" s="95"/>
      <c r="V3394" s="95"/>
      <c r="W3394" s="95"/>
      <c r="X3394" s="95"/>
      <c r="Y3394" s="95"/>
      <c r="Z3394" s="95"/>
      <c r="AA3394" s="95"/>
      <c r="AB3394" s="95"/>
      <c r="AC3394" s="95"/>
      <c r="AD3394" s="95"/>
      <c r="AE3394" s="95"/>
      <c r="AF3394" s="95"/>
      <c r="AG3394" s="95"/>
      <c r="AH3394" s="316"/>
    </row>
    <row r="3395" spans="4:34">
      <c r="D3395" s="95"/>
      <c r="E3395" s="198"/>
      <c r="F3395" s="95"/>
      <c r="G3395" s="95"/>
      <c r="H3395" s="95"/>
      <c r="I3395" s="95"/>
      <c r="J3395" s="95"/>
      <c r="K3395" s="95"/>
      <c r="L3395" s="95"/>
      <c r="M3395" s="95"/>
      <c r="N3395" s="95"/>
      <c r="O3395" s="95"/>
      <c r="P3395" s="95"/>
      <c r="Q3395" s="95"/>
      <c r="R3395" s="95"/>
      <c r="S3395" s="95"/>
      <c r="T3395" s="95"/>
      <c r="U3395" s="95"/>
      <c r="V3395" s="95"/>
      <c r="W3395" s="95"/>
      <c r="X3395" s="95"/>
      <c r="Y3395" s="95"/>
      <c r="Z3395" s="95"/>
      <c r="AA3395" s="95"/>
      <c r="AB3395" s="95"/>
      <c r="AC3395" s="95"/>
      <c r="AD3395" s="95"/>
      <c r="AE3395" s="95"/>
      <c r="AF3395" s="95"/>
      <c r="AG3395" s="95"/>
      <c r="AH3395" s="316"/>
    </row>
    <row r="3396" spans="4:34">
      <c r="D3396" s="95"/>
      <c r="E3396" s="198"/>
      <c r="F3396" s="95"/>
      <c r="G3396" s="95"/>
      <c r="H3396" s="95"/>
      <c r="I3396" s="95"/>
      <c r="J3396" s="95"/>
      <c r="K3396" s="95"/>
      <c r="L3396" s="95"/>
      <c r="M3396" s="95"/>
      <c r="N3396" s="95"/>
      <c r="O3396" s="95"/>
      <c r="P3396" s="95"/>
      <c r="Q3396" s="95"/>
      <c r="R3396" s="95"/>
      <c r="S3396" s="95"/>
      <c r="T3396" s="95"/>
      <c r="U3396" s="95"/>
      <c r="V3396" s="95"/>
      <c r="W3396" s="95"/>
      <c r="X3396" s="95"/>
      <c r="Y3396" s="95"/>
      <c r="Z3396" s="95"/>
      <c r="AA3396" s="95"/>
      <c r="AB3396" s="95"/>
      <c r="AC3396" s="95"/>
      <c r="AD3396" s="95"/>
      <c r="AE3396" s="95"/>
      <c r="AF3396" s="95"/>
      <c r="AG3396" s="95"/>
      <c r="AH3396" s="316"/>
    </row>
    <row r="3397" spans="4:34">
      <c r="D3397" s="95"/>
      <c r="E3397" s="198"/>
      <c r="F3397" s="95"/>
      <c r="G3397" s="95"/>
      <c r="H3397" s="95"/>
      <c r="I3397" s="95"/>
      <c r="J3397" s="95"/>
      <c r="K3397" s="95"/>
      <c r="L3397" s="95"/>
      <c r="M3397" s="95"/>
      <c r="N3397" s="95"/>
      <c r="O3397" s="95"/>
      <c r="P3397" s="95"/>
      <c r="Q3397" s="95"/>
      <c r="R3397" s="95"/>
      <c r="S3397" s="95"/>
      <c r="T3397" s="95"/>
      <c r="U3397" s="95"/>
      <c r="V3397" s="95"/>
      <c r="W3397" s="95"/>
      <c r="X3397" s="95"/>
      <c r="Y3397" s="95"/>
      <c r="Z3397" s="95"/>
      <c r="AA3397" s="95"/>
      <c r="AB3397" s="95"/>
      <c r="AC3397" s="95"/>
      <c r="AD3397" s="95"/>
      <c r="AE3397" s="95"/>
      <c r="AF3397" s="95"/>
      <c r="AG3397" s="95"/>
      <c r="AH3397" s="316"/>
    </row>
    <row r="3398" spans="4:34">
      <c r="D3398" s="95"/>
      <c r="E3398" s="198"/>
      <c r="F3398" s="95"/>
      <c r="G3398" s="95"/>
      <c r="H3398" s="95"/>
      <c r="I3398" s="95"/>
      <c r="J3398" s="95"/>
      <c r="K3398" s="95"/>
      <c r="L3398" s="95"/>
      <c r="M3398" s="95"/>
      <c r="N3398" s="95"/>
      <c r="O3398" s="95"/>
      <c r="P3398" s="95"/>
      <c r="Q3398" s="95"/>
      <c r="R3398" s="95"/>
      <c r="S3398" s="95"/>
      <c r="T3398" s="95"/>
      <c r="U3398" s="95"/>
      <c r="V3398" s="95"/>
      <c r="W3398" s="95"/>
      <c r="X3398" s="95"/>
      <c r="Y3398" s="95"/>
      <c r="Z3398" s="95"/>
      <c r="AA3398" s="95"/>
      <c r="AB3398" s="95"/>
      <c r="AC3398" s="95"/>
      <c r="AD3398" s="95"/>
      <c r="AE3398" s="95"/>
      <c r="AF3398" s="95"/>
      <c r="AG3398" s="95"/>
      <c r="AH3398" s="316"/>
    </row>
    <row r="3399" spans="4:34">
      <c r="D3399" s="95"/>
      <c r="E3399" s="198"/>
      <c r="F3399" s="95"/>
      <c r="G3399" s="95"/>
      <c r="H3399" s="95"/>
      <c r="I3399" s="95"/>
      <c r="J3399" s="95"/>
      <c r="K3399" s="95"/>
      <c r="L3399" s="95"/>
      <c r="M3399" s="95"/>
      <c r="N3399" s="95"/>
      <c r="O3399" s="95"/>
      <c r="P3399" s="95"/>
      <c r="Q3399" s="95"/>
      <c r="R3399" s="95"/>
      <c r="S3399" s="95"/>
      <c r="T3399" s="95"/>
      <c r="U3399" s="95"/>
      <c r="V3399" s="95"/>
      <c r="W3399" s="95"/>
      <c r="X3399" s="95"/>
      <c r="Y3399" s="95"/>
      <c r="Z3399" s="95"/>
      <c r="AA3399" s="95"/>
      <c r="AB3399" s="95"/>
      <c r="AC3399" s="95"/>
      <c r="AD3399" s="95"/>
      <c r="AE3399" s="95"/>
      <c r="AF3399" s="95"/>
      <c r="AG3399" s="95"/>
      <c r="AH3399" s="316"/>
    </row>
    <row r="3400" spans="4:34">
      <c r="D3400" s="95"/>
      <c r="E3400" s="198"/>
      <c r="F3400" s="95"/>
      <c r="G3400" s="95"/>
      <c r="H3400" s="95"/>
      <c r="I3400" s="95"/>
      <c r="J3400" s="95"/>
      <c r="K3400" s="95"/>
      <c r="L3400" s="95"/>
      <c r="M3400" s="95"/>
      <c r="N3400" s="95"/>
      <c r="O3400" s="95"/>
      <c r="P3400" s="95"/>
      <c r="Q3400" s="95"/>
      <c r="R3400" s="95"/>
      <c r="S3400" s="95"/>
      <c r="T3400" s="95"/>
      <c r="U3400" s="95"/>
      <c r="V3400" s="95"/>
      <c r="W3400" s="95"/>
      <c r="X3400" s="95"/>
      <c r="Y3400" s="95"/>
      <c r="Z3400" s="95"/>
      <c r="AA3400" s="95"/>
      <c r="AB3400" s="95"/>
      <c r="AC3400" s="95"/>
      <c r="AD3400" s="95"/>
      <c r="AE3400" s="95"/>
      <c r="AF3400" s="95"/>
      <c r="AG3400" s="95"/>
      <c r="AH3400" s="316"/>
    </row>
    <row r="3401" spans="4:34">
      <c r="D3401" s="95"/>
      <c r="E3401" s="198"/>
      <c r="F3401" s="95"/>
      <c r="G3401" s="95"/>
      <c r="H3401" s="95"/>
      <c r="I3401" s="95"/>
      <c r="J3401" s="95"/>
      <c r="K3401" s="95"/>
      <c r="L3401" s="95"/>
      <c r="M3401" s="95"/>
      <c r="N3401" s="95"/>
      <c r="O3401" s="95"/>
      <c r="P3401" s="95"/>
      <c r="Q3401" s="95"/>
      <c r="R3401" s="95"/>
      <c r="S3401" s="95"/>
      <c r="T3401" s="95"/>
      <c r="U3401" s="95"/>
      <c r="V3401" s="95"/>
      <c r="W3401" s="95"/>
      <c r="X3401" s="95"/>
      <c r="Y3401" s="95"/>
      <c r="Z3401" s="95"/>
      <c r="AA3401" s="95"/>
      <c r="AB3401" s="95"/>
      <c r="AC3401" s="95"/>
      <c r="AD3401" s="95"/>
      <c r="AE3401" s="95"/>
      <c r="AF3401" s="95"/>
      <c r="AG3401" s="95"/>
      <c r="AH3401" s="316"/>
    </row>
    <row r="3402" spans="4:34">
      <c r="D3402" s="95"/>
      <c r="E3402" s="198"/>
      <c r="F3402" s="95"/>
      <c r="G3402" s="95"/>
      <c r="H3402" s="95"/>
      <c r="I3402" s="95"/>
      <c r="J3402" s="95"/>
      <c r="K3402" s="95"/>
      <c r="L3402" s="95"/>
      <c r="M3402" s="95"/>
      <c r="N3402" s="95"/>
      <c r="O3402" s="95"/>
      <c r="P3402" s="95"/>
      <c r="Q3402" s="95"/>
      <c r="R3402" s="95"/>
      <c r="S3402" s="95"/>
      <c r="T3402" s="95"/>
      <c r="U3402" s="95"/>
      <c r="V3402" s="95"/>
      <c r="W3402" s="95"/>
      <c r="X3402" s="95"/>
      <c r="Y3402" s="95"/>
      <c r="Z3402" s="95"/>
      <c r="AA3402" s="95"/>
      <c r="AB3402" s="95"/>
      <c r="AC3402" s="95"/>
      <c r="AD3402" s="95"/>
      <c r="AE3402" s="95"/>
      <c r="AF3402" s="95"/>
      <c r="AG3402" s="95"/>
      <c r="AH3402" s="316"/>
    </row>
    <row r="3403" spans="4:34">
      <c r="D3403" s="95"/>
      <c r="E3403" s="198"/>
      <c r="F3403" s="95"/>
      <c r="G3403" s="95"/>
      <c r="H3403" s="95"/>
      <c r="I3403" s="95"/>
      <c r="J3403" s="95"/>
      <c r="K3403" s="95"/>
      <c r="L3403" s="95"/>
      <c r="M3403" s="95"/>
      <c r="N3403" s="95"/>
      <c r="O3403" s="95"/>
      <c r="P3403" s="95"/>
      <c r="Q3403" s="95"/>
      <c r="R3403" s="95"/>
      <c r="S3403" s="95"/>
      <c r="T3403" s="95"/>
      <c r="U3403" s="95"/>
      <c r="V3403" s="95"/>
      <c r="W3403" s="95"/>
      <c r="X3403" s="95"/>
      <c r="Y3403" s="95"/>
      <c r="Z3403" s="95"/>
      <c r="AA3403" s="95"/>
      <c r="AB3403" s="95"/>
      <c r="AC3403" s="95"/>
      <c r="AD3403" s="95"/>
      <c r="AE3403" s="95"/>
      <c r="AF3403" s="95"/>
      <c r="AG3403" s="95"/>
      <c r="AH3403" s="316"/>
    </row>
    <row r="3404" spans="4:34">
      <c r="D3404" s="95"/>
      <c r="E3404" s="198"/>
      <c r="F3404" s="95"/>
      <c r="G3404" s="95"/>
      <c r="H3404" s="95"/>
      <c r="I3404" s="95"/>
      <c r="J3404" s="95"/>
      <c r="K3404" s="95"/>
      <c r="L3404" s="95"/>
      <c r="M3404" s="95"/>
      <c r="N3404" s="95"/>
      <c r="O3404" s="95"/>
      <c r="P3404" s="95"/>
      <c r="Q3404" s="95"/>
      <c r="R3404" s="95"/>
      <c r="S3404" s="95"/>
      <c r="T3404" s="95"/>
      <c r="U3404" s="95"/>
      <c r="V3404" s="95"/>
      <c r="W3404" s="95"/>
      <c r="X3404" s="95"/>
      <c r="Y3404" s="95"/>
      <c r="Z3404" s="95"/>
      <c r="AA3404" s="95"/>
      <c r="AB3404" s="95"/>
      <c r="AC3404" s="95"/>
      <c r="AD3404" s="95"/>
      <c r="AE3404" s="95"/>
      <c r="AF3404" s="95"/>
      <c r="AG3404" s="95"/>
      <c r="AH3404" s="316"/>
    </row>
    <row r="3405" spans="4:34">
      <c r="D3405" s="95"/>
      <c r="E3405" s="198"/>
      <c r="F3405" s="95"/>
      <c r="G3405" s="95"/>
      <c r="H3405" s="95"/>
      <c r="I3405" s="95"/>
      <c r="J3405" s="95"/>
      <c r="K3405" s="95"/>
      <c r="L3405" s="95"/>
      <c r="M3405" s="95"/>
      <c r="N3405" s="95"/>
      <c r="O3405" s="95"/>
      <c r="P3405" s="95"/>
      <c r="Q3405" s="95"/>
      <c r="R3405" s="95"/>
      <c r="S3405" s="95"/>
      <c r="T3405" s="95"/>
      <c r="U3405" s="95"/>
      <c r="V3405" s="95"/>
      <c r="W3405" s="95"/>
      <c r="X3405" s="95"/>
      <c r="Y3405" s="95"/>
      <c r="Z3405" s="95"/>
      <c r="AA3405" s="95"/>
      <c r="AB3405" s="95"/>
      <c r="AC3405" s="95"/>
      <c r="AD3405" s="95"/>
      <c r="AE3405" s="95"/>
      <c r="AF3405" s="95"/>
      <c r="AG3405" s="95"/>
      <c r="AH3405" s="316"/>
    </row>
    <row r="3406" spans="4:34">
      <c r="D3406" s="95"/>
      <c r="E3406" s="198"/>
      <c r="F3406" s="95"/>
      <c r="G3406" s="95"/>
      <c r="H3406" s="95"/>
      <c r="I3406" s="95"/>
      <c r="J3406" s="95"/>
      <c r="K3406" s="95"/>
      <c r="L3406" s="95"/>
      <c r="M3406" s="95"/>
      <c r="N3406" s="95"/>
      <c r="O3406" s="95"/>
      <c r="P3406" s="95"/>
      <c r="Q3406" s="95"/>
      <c r="R3406" s="95"/>
      <c r="S3406" s="95"/>
      <c r="T3406" s="95"/>
      <c r="U3406" s="95"/>
      <c r="V3406" s="95"/>
      <c r="W3406" s="95"/>
      <c r="X3406" s="95"/>
      <c r="Y3406" s="95"/>
      <c r="Z3406" s="95"/>
      <c r="AA3406" s="95"/>
      <c r="AB3406" s="95"/>
      <c r="AC3406" s="95"/>
      <c r="AD3406" s="95"/>
      <c r="AE3406" s="95"/>
      <c r="AF3406" s="95"/>
      <c r="AG3406" s="95"/>
      <c r="AH3406" s="316"/>
    </row>
    <row r="3407" spans="4:34">
      <c r="D3407" s="95"/>
      <c r="E3407" s="198"/>
      <c r="F3407" s="95"/>
      <c r="G3407" s="95"/>
      <c r="H3407" s="95"/>
      <c r="I3407" s="95"/>
      <c r="J3407" s="95"/>
      <c r="K3407" s="95"/>
      <c r="L3407" s="95"/>
      <c r="M3407" s="95"/>
      <c r="N3407" s="95"/>
      <c r="O3407" s="95"/>
      <c r="P3407" s="95"/>
      <c r="Q3407" s="95"/>
      <c r="R3407" s="95"/>
      <c r="S3407" s="95"/>
      <c r="T3407" s="95"/>
      <c r="U3407" s="95"/>
      <c r="V3407" s="95"/>
      <c r="W3407" s="95"/>
      <c r="X3407" s="95"/>
      <c r="Y3407" s="95"/>
      <c r="Z3407" s="95"/>
      <c r="AA3407" s="95"/>
      <c r="AB3407" s="95"/>
      <c r="AC3407" s="95"/>
      <c r="AD3407" s="95"/>
      <c r="AE3407" s="95"/>
      <c r="AF3407" s="95"/>
      <c r="AG3407" s="95"/>
      <c r="AH3407" s="316"/>
    </row>
    <row r="3408" spans="4:34">
      <c r="D3408" s="95"/>
      <c r="E3408" s="198"/>
      <c r="F3408" s="95"/>
      <c r="G3408" s="95"/>
      <c r="H3408" s="95"/>
      <c r="I3408" s="95"/>
      <c r="J3408" s="95"/>
      <c r="K3408" s="95"/>
      <c r="L3408" s="95"/>
      <c r="M3408" s="95"/>
      <c r="N3408" s="95"/>
      <c r="O3408" s="95"/>
      <c r="P3408" s="95"/>
      <c r="Q3408" s="95"/>
      <c r="R3408" s="95"/>
      <c r="S3408" s="95"/>
      <c r="T3408" s="95"/>
      <c r="U3408" s="95"/>
      <c r="V3408" s="95"/>
      <c r="W3408" s="95"/>
      <c r="X3408" s="95"/>
      <c r="Y3408" s="95"/>
      <c r="Z3408" s="95"/>
      <c r="AA3408" s="95"/>
      <c r="AB3408" s="95"/>
      <c r="AC3408" s="95"/>
      <c r="AD3408" s="95"/>
      <c r="AE3408" s="95"/>
      <c r="AF3408" s="95"/>
      <c r="AG3408" s="95"/>
      <c r="AH3408" s="316"/>
    </row>
    <row r="3409" spans="4:34">
      <c r="D3409" s="95"/>
      <c r="E3409" s="198"/>
      <c r="F3409" s="95"/>
      <c r="G3409" s="95"/>
      <c r="H3409" s="95"/>
      <c r="I3409" s="95"/>
      <c r="J3409" s="95"/>
      <c r="K3409" s="95"/>
      <c r="L3409" s="95"/>
      <c r="M3409" s="95"/>
      <c r="N3409" s="95"/>
      <c r="O3409" s="95"/>
      <c r="P3409" s="95"/>
      <c r="Q3409" s="95"/>
      <c r="R3409" s="95"/>
      <c r="S3409" s="95"/>
      <c r="T3409" s="95"/>
      <c r="U3409" s="95"/>
      <c r="V3409" s="95"/>
      <c r="W3409" s="95"/>
      <c r="X3409" s="95"/>
      <c r="Y3409" s="95"/>
      <c r="Z3409" s="95"/>
      <c r="AA3409" s="95"/>
      <c r="AB3409" s="95"/>
      <c r="AC3409" s="95"/>
      <c r="AD3409" s="95"/>
      <c r="AE3409" s="95"/>
      <c r="AF3409" s="95"/>
      <c r="AG3409" s="95"/>
      <c r="AH3409" s="316"/>
    </row>
    <row r="3410" spans="4:34">
      <c r="D3410" s="95"/>
      <c r="E3410" s="198"/>
      <c r="F3410" s="95"/>
      <c r="G3410" s="95"/>
      <c r="H3410" s="95"/>
      <c r="I3410" s="95"/>
      <c r="J3410" s="95"/>
      <c r="K3410" s="95"/>
      <c r="L3410" s="95"/>
      <c r="M3410" s="95"/>
      <c r="N3410" s="95"/>
      <c r="O3410" s="95"/>
      <c r="P3410" s="95"/>
      <c r="Q3410" s="95"/>
      <c r="R3410" s="95"/>
      <c r="S3410" s="95"/>
      <c r="T3410" s="95"/>
      <c r="U3410" s="95"/>
      <c r="V3410" s="95"/>
      <c r="W3410" s="95"/>
      <c r="X3410" s="95"/>
      <c r="Y3410" s="95"/>
      <c r="Z3410" s="95"/>
      <c r="AA3410" s="95"/>
      <c r="AB3410" s="95"/>
      <c r="AC3410" s="95"/>
      <c r="AD3410" s="95"/>
      <c r="AE3410" s="95"/>
      <c r="AF3410" s="95"/>
      <c r="AG3410" s="95"/>
      <c r="AH3410" s="316"/>
    </row>
    <row r="3411" spans="4:34">
      <c r="D3411" s="95"/>
      <c r="E3411" s="198"/>
      <c r="F3411" s="95"/>
      <c r="G3411" s="95"/>
      <c r="H3411" s="95"/>
      <c r="I3411" s="95"/>
      <c r="J3411" s="95"/>
      <c r="K3411" s="95"/>
      <c r="L3411" s="95"/>
      <c r="M3411" s="95"/>
      <c r="N3411" s="95"/>
      <c r="O3411" s="95"/>
      <c r="P3411" s="95"/>
      <c r="Q3411" s="95"/>
      <c r="R3411" s="95"/>
      <c r="S3411" s="95"/>
      <c r="T3411" s="95"/>
      <c r="U3411" s="95"/>
      <c r="V3411" s="95"/>
      <c r="W3411" s="95"/>
      <c r="X3411" s="95"/>
      <c r="Y3411" s="95"/>
      <c r="Z3411" s="95"/>
      <c r="AA3411" s="95"/>
      <c r="AB3411" s="95"/>
      <c r="AC3411" s="95"/>
      <c r="AD3411" s="95"/>
      <c r="AE3411" s="95"/>
      <c r="AF3411" s="95"/>
      <c r="AG3411" s="95"/>
      <c r="AH3411" s="316"/>
    </row>
    <row r="3412" spans="4:34">
      <c r="D3412" s="95"/>
      <c r="E3412" s="198"/>
      <c r="F3412" s="95"/>
      <c r="G3412" s="95"/>
      <c r="H3412" s="95"/>
      <c r="I3412" s="95"/>
      <c r="J3412" s="95"/>
      <c r="K3412" s="95"/>
      <c r="L3412" s="95"/>
      <c r="M3412" s="95"/>
      <c r="N3412" s="95"/>
      <c r="O3412" s="95"/>
      <c r="P3412" s="95"/>
      <c r="Q3412" s="95"/>
      <c r="R3412" s="95"/>
      <c r="S3412" s="95"/>
      <c r="T3412" s="95"/>
      <c r="U3412" s="95"/>
      <c r="V3412" s="95"/>
      <c r="W3412" s="95"/>
      <c r="X3412" s="95"/>
      <c r="Y3412" s="95"/>
      <c r="Z3412" s="95"/>
      <c r="AA3412" s="95"/>
      <c r="AB3412" s="95"/>
      <c r="AC3412" s="95"/>
      <c r="AD3412" s="95"/>
      <c r="AE3412" s="95"/>
      <c r="AF3412" s="95"/>
      <c r="AG3412" s="95"/>
      <c r="AH3412" s="316"/>
    </row>
    <row r="3413" spans="4:34">
      <c r="D3413" s="95"/>
      <c r="E3413" s="198"/>
      <c r="F3413" s="95"/>
      <c r="G3413" s="95"/>
      <c r="H3413" s="95"/>
      <c r="I3413" s="95"/>
      <c r="J3413" s="95"/>
      <c r="K3413" s="95"/>
      <c r="L3413" s="95"/>
      <c r="M3413" s="95"/>
      <c r="N3413" s="95"/>
      <c r="O3413" s="95"/>
      <c r="P3413" s="95"/>
      <c r="Q3413" s="95"/>
      <c r="R3413" s="95"/>
      <c r="S3413" s="95"/>
      <c r="T3413" s="95"/>
      <c r="U3413" s="95"/>
      <c r="V3413" s="95"/>
      <c r="W3413" s="95"/>
      <c r="X3413" s="95"/>
      <c r="Y3413" s="95"/>
      <c r="Z3413" s="95"/>
      <c r="AA3413" s="95"/>
      <c r="AB3413" s="95"/>
      <c r="AC3413" s="95"/>
      <c r="AD3413" s="95"/>
      <c r="AE3413" s="95"/>
      <c r="AF3413" s="95"/>
      <c r="AG3413" s="95"/>
      <c r="AH3413" s="316"/>
    </row>
    <row r="3414" spans="4:34">
      <c r="D3414" s="95"/>
      <c r="E3414" s="198"/>
      <c r="F3414" s="95"/>
      <c r="G3414" s="95"/>
      <c r="H3414" s="95"/>
      <c r="I3414" s="95"/>
      <c r="J3414" s="95"/>
      <c r="K3414" s="95"/>
      <c r="L3414" s="95"/>
      <c r="M3414" s="95"/>
      <c r="N3414" s="95"/>
      <c r="O3414" s="95"/>
      <c r="P3414" s="95"/>
      <c r="Q3414" s="95"/>
      <c r="R3414" s="95"/>
      <c r="S3414" s="95"/>
      <c r="T3414" s="95"/>
      <c r="U3414" s="95"/>
      <c r="V3414" s="95"/>
      <c r="W3414" s="95"/>
      <c r="X3414" s="95"/>
      <c r="Y3414" s="95"/>
      <c r="Z3414" s="95"/>
      <c r="AA3414" s="95"/>
      <c r="AB3414" s="95"/>
      <c r="AC3414" s="95"/>
      <c r="AD3414" s="95"/>
      <c r="AE3414" s="95"/>
      <c r="AF3414" s="95"/>
      <c r="AG3414" s="95"/>
      <c r="AH3414" s="316"/>
    </row>
    <row r="3415" spans="4:34">
      <c r="D3415" s="95"/>
      <c r="E3415" s="198"/>
      <c r="F3415" s="95"/>
      <c r="G3415" s="95"/>
      <c r="H3415" s="95"/>
      <c r="I3415" s="95"/>
      <c r="J3415" s="95"/>
      <c r="K3415" s="95"/>
      <c r="L3415" s="95"/>
      <c r="M3415" s="95"/>
      <c r="N3415" s="95"/>
      <c r="O3415" s="95"/>
      <c r="P3415" s="95"/>
      <c r="Q3415" s="95"/>
      <c r="R3415" s="95"/>
      <c r="S3415" s="95"/>
      <c r="T3415" s="95"/>
      <c r="U3415" s="95"/>
      <c r="V3415" s="95"/>
      <c r="W3415" s="95"/>
      <c r="X3415" s="95"/>
      <c r="Y3415" s="95"/>
      <c r="Z3415" s="95"/>
      <c r="AA3415" s="95"/>
      <c r="AB3415" s="95"/>
      <c r="AC3415" s="95"/>
      <c r="AD3415" s="95"/>
      <c r="AE3415" s="95"/>
      <c r="AF3415" s="95"/>
      <c r="AG3415" s="95"/>
      <c r="AH3415" s="316"/>
    </row>
    <row r="3416" spans="4:34">
      <c r="D3416" s="95"/>
      <c r="E3416" s="198"/>
      <c r="F3416" s="95"/>
      <c r="G3416" s="95"/>
      <c r="H3416" s="95"/>
      <c r="I3416" s="95"/>
      <c r="J3416" s="95"/>
      <c r="K3416" s="95"/>
      <c r="L3416" s="95"/>
      <c r="M3416" s="95"/>
      <c r="N3416" s="95"/>
      <c r="O3416" s="95"/>
      <c r="P3416" s="95"/>
      <c r="Q3416" s="95"/>
      <c r="R3416" s="95"/>
      <c r="S3416" s="95"/>
      <c r="T3416" s="95"/>
      <c r="U3416" s="95"/>
      <c r="V3416" s="95"/>
      <c r="W3416" s="95"/>
      <c r="X3416" s="95"/>
      <c r="Y3416" s="95"/>
      <c r="Z3416" s="95"/>
      <c r="AA3416" s="95"/>
      <c r="AB3416" s="95"/>
      <c r="AC3416" s="95"/>
      <c r="AD3416" s="95"/>
      <c r="AE3416" s="95"/>
      <c r="AF3416" s="95"/>
      <c r="AG3416" s="95"/>
      <c r="AH3416" s="316"/>
    </row>
    <row r="3417" spans="4:34">
      <c r="D3417" s="95"/>
      <c r="E3417" s="198"/>
      <c r="F3417" s="95"/>
      <c r="G3417" s="95"/>
      <c r="H3417" s="95"/>
      <c r="I3417" s="95"/>
      <c r="J3417" s="95"/>
      <c r="K3417" s="95"/>
      <c r="L3417" s="95"/>
      <c r="M3417" s="95"/>
      <c r="N3417" s="95"/>
      <c r="O3417" s="95"/>
      <c r="P3417" s="95"/>
      <c r="Q3417" s="95"/>
      <c r="R3417" s="95"/>
      <c r="S3417" s="95"/>
      <c r="T3417" s="95"/>
      <c r="U3417" s="95"/>
      <c r="V3417" s="95"/>
      <c r="W3417" s="95"/>
      <c r="X3417" s="95"/>
      <c r="Y3417" s="95"/>
      <c r="Z3417" s="95"/>
      <c r="AA3417" s="95"/>
      <c r="AB3417" s="95"/>
      <c r="AC3417" s="95"/>
      <c r="AD3417" s="95"/>
      <c r="AE3417" s="95"/>
      <c r="AF3417" s="95"/>
      <c r="AG3417" s="95"/>
      <c r="AH3417" s="316"/>
    </row>
    <row r="3418" spans="4:34">
      <c r="D3418" s="95"/>
      <c r="E3418" s="198"/>
      <c r="F3418" s="95"/>
      <c r="G3418" s="95"/>
      <c r="H3418" s="95"/>
      <c r="I3418" s="95"/>
      <c r="J3418" s="95"/>
      <c r="K3418" s="95"/>
      <c r="L3418" s="95"/>
      <c r="M3418" s="95"/>
      <c r="N3418" s="95"/>
      <c r="O3418" s="95"/>
      <c r="P3418" s="95"/>
      <c r="Q3418" s="95"/>
      <c r="R3418" s="95"/>
      <c r="S3418" s="95"/>
      <c r="T3418" s="95"/>
      <c r="U3418" s="95"/>
      <c r="V3418" s="95"/>
      <c r="W3418" s="95"/>
      <c r="X3418" s="95"/>
      <c r="Y3418" s="95"/>
      <c r="Z3418" s="95"/>
      <c r="AA3418" s="95"/>
      <c r="AB3418" s="95"/>
      <c r="AC3418" s="95"/>
      <c r="AD3418" s="95"/>
      <c r="AE3418" s="95"/>
      <c r="AF3418" s="95"/>
      <c r="AG3418" s="95"/>
      <c r="AH3418" s="316"/>
    </row>
    <row r="3419" spans="4:34">
      <c r="D3419" s="95"/>
      <c r="E3419" s="198"/>
      <c r="F3419" s="95"/>
      <c r="G3419" s="95"/>
      <c r="H3419" s="95"/>
      <c r="I3419" s="95"/>
      <c r="J3419" s="95"/>
      <c r="K3419" s="95"/>
      <c r="L3419" s="95"/>
      <c r="M3419" s="95"/>
      <c r="N3419" s="95"/>
      <c r="O3419" s="95"/>
      <c r="P3419" s="95"/>
      <c r="Q3419" s="95"/>
      <c r="R3419" s="95"/>
      <c r="S3419" s="95"/>
      <c r="T3419" s="95"/>
      <c r="U3419" s="95"/>
      <c r="V3419" s="95"/>
      <c r="W3419" s="95"/>
      <c r="X3419" s="95"/>
      <c r="Y3419" s="95"/>
      <c r="Z3419" s="95"/>
      <c r="AA3419" s="95"/>
      <c r="AB3419" s="95"/>
      <c r="AC3419" s="95"/>
      <c r="AD3419" s="95"/>
      <c r="AE3419" s="95"/>
      <c r="AF3419" s="95"/>
      <c r="AG3419" s="95"/>
      <c r="AH3419" s="316"/>
    </row>
    <row r="3420" spans="4:34">
      <c r="D3420" s="95"/>
      <c r="E3420" s="198"/>
      <c r="F3420" s="95"/>
      <c r="G3420" s="95"/>
      <c r="H3420" s="95"/>
      <c r="I3420" s="95"/>
      <c r="J3420" s="95"/>
      <c r="K3420" s="95"/>
      <c r="L3420" s="95"/>
      <c r="M3420" s="95"/>
      <c r="N3420" s="95"/>
      <c r="O3420" s="95"/>
      <c r="P3420" s="95"/>
      <c r="Q3420" s="95"/>
      <c r="R3420" s="95"/>
      <c r="S3420" s="95"/>
      <c r="T3420" s="95"/>
      <c r="U3420" s="95"/>
      <c r="V3420" s="95"/>
      <c r="W3420" s="95"/>
      <c r="X3420" s="95"/>
      <c r="Y3420" s="95"/>
      <c r="Z3420" s="95"/>
      <c r="AA3420" s="95"/>
      <c r="AB3420" s="95"/>
      <c r="AC3420" s="95"/>
      <c r="AD3420" s="95"/>
      <c r="AE3420" s="95"/>
      <c r="AF3420" s="95"/>
      <c r="AG3420" s="95"/>
      <c r="AH3420" s="316"/>
    </row>
    <row r="3421" spans="4:34">
      <c r="D3421" s="95"/>
      <c r="E3421" s="198"/>
      <c r="F3421" s="95"/>
      <c r="G3421" s="95"/>
      <c r="H3421" s="95"/>
      <c r="I3421" s="95"/>
      <c r="J3421" s="95"/>
      <c r="K3421" s="95"/>
      <c r="L3421" s="95"/>
      <c r="M3421" s="95"/>
      <c r="N3421" s="95"/>
      <c r="O3421" s="95"/>
      <c r="P3421" s="95"/>
      <c r="Q3421" s="95"/>
      <c r="R3421" s="95"/>
      <c r="S3421" s="95"/>
      <c r="T3421" s="95"/>
      <c r="U3421" s="95"/>
      <c r="V3421" s="95"/>
      <c r="W3421" s="95"/>
      <c r="X3421" s="95"/>
      <c r="Y3421" s="95"/>
      <c r="Z3421" s="95"/>
      <c r="AA3421" s="95"/>
      <c r="AB3421" s="95"/>
      <c r="AC3421" s="95"/>
      <c r="AD3421" s="95"/>
      <c r="AE3421" s="95"/>
      <c r="AF3421" s="95"/>
      <c r="AG3421" s="95"/>
      <c r="AH3421" s="316"/>
    </row>
    <row r="3422" spans="4:34">
      <c r="D3422" s="95"/>
      <c r="E3422" s="198"/>
      <c r="F3422" s="95"/>
      <c r="G3422" s="95"/>
      <c r="H3422" s="95"/>
      <c r="I3422" s="95"/>
      <c r="J3422" s="95"/>
      <c r="K3422" s="95"/>
      <c r="L3422" s="95"/>
      <c r="M3422" s="95"/>
      <c r="N3422" s="95"/>
      <c r="O3422" s="95"/>
      <c r="P3422" s="95"/>
      <c r="Q3422" s="95"/>
      <c r="R3422" s="95"/>
      <c r="S3422" s="95"/>
      <c r="T3422" s="95"/>
      <c r="U3422" s="95"/>
      <c r="V3422" s="95"/>
      <c r="W3422" s="95"/>
      <c r="X3422" s="95"/>
      <c r="Y3422" s="95"/>
      <c r="Z3422" s="95"/>
      <c r="AA3422" s="95"/>
      <c r="AB3422" s="95"/>
      <c r="AC3422" s="95"/>
      <c r="AD3422" s="95"/>
      <c r="AE3422" s="95"/>
      <c r="AF3422" s="95"/>
      <c r="AG3422" s="95"/>
      <c r="AH3422" s="316"/>
    </row>
    <row r="3423" spans="4:34">
      <c r="D3423" s="95"/>
      <c r="E3423" s="198"/>
      <c r="F3423" s="95"/>
      <c r="G3423" s="95"/>
      <c r="H3423" s="95"/>
      <c r="I3423" s="95"/>
      <c r="J3423" s="95"/>
      <c r="K3423" s="95"/>
      <c r="L3423" s="95"/>
      <c r="M3423" s="95"/>
      <c r="N3423" s="95"/>
      <c r="O3423" s="95"/>
      <c r="P3423" s="95"/>
      <c r="Q3423" s="95"/>
      <c r="R3423" s="95"/>
      <c r="S3423" s="95"/>
      <c r="T3423" s="95"/>
      <c r="U3423" s="95"/>
      <c r="V3423" s="95"/>
      <c r="W3423" s="95"/>
      <c r="X3423" s="95"/>
      <c r="Y3423" s="95"/>
      <c r="Z3423" s="95"/>
      <c r="AA3423" s="95"/>
      <c r="AB3423" s="95"/>
      <c r="AC3423" s="95"/>
      <c r="AD3423" s="95"/>
      <c r="AE3423" s="95"/>
      <c r="AF3423" s="95"/>
      <c r="AG3423" s="95"/>
      <c r="AH3423" s="316"/>
    </row>
    <row r="3424" spans="4:34">
      <c r="D3424" s="95"/>
      <c r="E3424" s="198"/>
      <c r="F3424" s="95"/>
      <c r="G3424" s="95"/>
      <c r="H3424" s="95"/>
      <c r="I3424" s="95"/>
      <c r="J3424" s="95"/>
      <c r="K3424" s="95"/>
      <c r="L3424" s="95"/>
      <c r="M3424" s="95"/>
      <c r="N3424" s="95"/>
      <c r="O3424" s="95"/>
      <c r="P3424" s="95"/>
      <c r="Q3424" s="95"/>
      <c r="R3424" s="95"/>
      <c r="S3424" s="95"/>
      <c r="T3424" s="95"/>
      <c r="U3424" s="95"/>
      <c r="V3424" s="95"/>
      <c r="W3424" s="95"/>
      <c r="X3424" s="95"/>
      <c r="Y3424" s="95"/>
      <c r="Z3424" s="95"/>
      <c r="AA3424" s="95"/>
      <c r="AB3424" s="95"/>
      <c r="AC3424" s="95"/>
      <c r="AD3424" s="95"/>
      <c r="AE3424" s="95"/>
      <c r="AF3424" s="95"/>
      <c r="AG3424" s="95"/>
      <c r="AH3424" s="316"/>
    </row>
    <row r="3425" spans="4:34">
      <c r="D3425" s="95"/>
      <c r="E3425" s="198"/>
      <c r="F3425" s="95"/>
      <c r="G3425" s="95"/>
      <c r="H3425" s="95"/>
      <c r="I3425" s="95"/>
      <c r="J3425" s="95"/>
      <c r="K3425" s="95"/>
      <c r="L3425" s="95"/>
      <c r="M3425" s="95"/>
      <c r="N3425" s="95"/>
      <c r="O3425" s="95"/>
      <c r="P3425" s="95"/>
      <c r="Q3425" s="95"/>
      <c r="R3425" s="95"/>
      <c r="S3425" s="95"/>
      <c r="T3425" s="95"/>
      <c r="U3425" s="95"/>
      <c r="V3425" s="95"/>
      <c r="W3425" s="95"/>
      <c r="X3425" s="95"/>
      <c r="Y3425" s="95"/>
      <c r="Z3425" s="95"/>
      <c r="AA3425" s="95"/>
      <c r="AB3425" s="95"/>
      <c r="AC3425" s="95"/>
      <c r="AD3425" s="95"/>
      <c r="AE3425" s="95"/>
      <c r="AF3425" s="95"/>
      <c r="AG3425" s="95"/>
      <c r="AH3425" s="316"/>
    </row>
    <row r="3426" spans="4:34">
      <c r="D3426" s="95"/>
      <c r="E3426" s="198"/>
      <c r="F3426" s="95"/>
      <c r="G3426" s="95"/>
      <c r="H3426" s="95"/>
      <c r="I3426" s="95"/>
      <c r="J3426" s="95"/>
      <c r="K3426" s="95"/>
      <c r="L3426" s="95"/>
      <c r="M3426" s="95"/>
      <c r="N3426" s="95"/>
      <c r="O3426" s="95"/>
      <c r="P3426" s="95"/>
      <c r="Q3426" s="95"/>
      <c r="R3426" s="95"/>
      <c r="S3426" s="95"/>
      <c r="T3426" s="95"/>
      <c r="U3426" s="95"/>
      <c r="V3426" s="95"/>
      <c r="W3426" s="95"/>
      <c r="X3426" s="95"/>
      <c r="Y3426" s="95"/>
      <c r="Z3426" s="95"/>
      <c r="AA3426" s="95"/>
      <c r="AB3426" s="95"/>
      <c r="AC3426" s="95"/>
      <c r="AD3426" s="95"/>
      <c r="AE3426" s="95"/>
      <c r="AF3426" s="95"/>
      <c r="AG3426" s="95"/>
      <c r="AH3426" s="316"/>
    </row>
    <row r="3427" spans="4:34">
      <c r="D3427" s="95"/>
      <c r="E3427" s="198"/>
      <c r="F3427" s="95"/>
      <c r="G3427" s="95"/>
      <c r="H3427" s="95"/>
      <c r="I3427" s="95"/>
      <c r="J3427" s="95"/>
      <c r="K3427" s="95"/>
      <c r="L3427" s="95"/>
      <c r="M3427" s="95"/>
      <c r="N3427" s="95"/>
      <c r="O3427" s="95"/>
      <c r="P3427" s="95"/>
      <c r="Q3427" s="95"/>
      <c r="R3427" s="95"/>
      <c r="S3427" s="95"/>
      <c r="T3427" s="95"/>
      <c r="U3427" s="95"/>
      <c r="V3427" s="95"/>
      <c r="W3427" s="95"/>
      <c r="X3427" s="95"/>
      <c r="Y3427" s="95"/>
      <c r="Z3427" s="95"/>
      <c r="AA3427" s="95"/>
      <c r="AB3427" s="95"/>
      <c r="AC3427" s="95"/>
      <c r="AD3427" s="95"/>
      <c r="AE3427" s="95"/>
      <c r="AF3427" s="95"/>
      <c r="AG3427" s="95"/>
      <c r="AH3427" s="316"/>
    </row>
    <row r="3428" spans="4:34">
      <c r="D3428" s="95"/>
      <c r="E3428" s="198"/>
      <c r="F3428" s="95"/>
      <c r="G3428" s="95"/>
      <c r="H3428" s="95"/>
      <c r="I3428" s="95"/>
      <c r="J3428" s="95"/>
      <c r="K3428" s="95"/>
      <c r="L3428" s="95"/>
      <c r="M3428" s="95"/>
      <c r="N3428" s="95"/>
      <c r="O3428" s="95"/>
      <c r="P3428" s="95"/>
      <c r="Q3428" s="95"/>
      <c r="R3428" s="95"/>
      <c r="S3428" s="95"/>
      <c r="T3428" s="95"/>
      <c r="U3428" s="95"/>
      <c r="V3428" s="95"/>
      <c r="W3428" s="95"/>
      <c r="X3428" s="95"/>
      <c r="Y3428" s="95"/>
      <c r="Z3428" s="95"/>
      <c r="AA3428" s="95"/>
      <c r="AB3428" s="95"/>
      <c r="AC3428" s="95"/>
      <c r="AD3428" s="95"/>
      <c r="AE3428" s="95"/>
      <c r="AF3428" s="95"/>
      <c r="AG3428" s="95"/>
      <c r="AH3428" s="316"/>
    </row>
    <row r="3429" spans="4:34">
      <c r="D3429" s="95"/>
      <c r="E3429" s="198"/>
      <c r="F3429" s="95"/>
      <c r="G3429" s="95"/>
      <c r="H3429" s="95"/>
      <c r="I3429" s="95"/>
      <c r="J3429" s="95"/>
      <c r="K3429" s="95"/>
      <c r="L3429" s="95"/>
      <c r="M3429" s="95"/>
      <c r="N3429" s="95"/>
      <c r="O3429" s="95"/>
      <c r="P3429" s="95"/>
      <c r="Q3429" s="95"/>
      <c r="R3429" s="95"/>
      <c r="S3429" s="95"/>
      <c r="T3429" s="95"/>
      <c r="U3429" s="95"/>
      <c r="V3429" s="95"/>
      <c r="W3429" s="95"/>
      <c r="X3429" s="95"/>
      <c r="Y3429" s="95"/>
      <c r="Z3429" s="95"/>
      <c r="AA3429" s="95"/>
      <c r="AB3429" s="95"/>
      <c r="AC3429" s="95"/>
      <c r="AD3429" s="95"/>
      <c r="AE3429" s="95"/>
      <c r="AF3429" s="95"/>
      <c r="AG3429" s="95"/>
      <c r="AH3429" s="316"/>
    </row>
    <row r="3430" spans="4:34">
      <c r="D3430" s="95"/>
      <c r="E3430" s="198"/>
      <c r="F3430" s="95"/>
      <c r="G3430" s="95"/>
      <c r="H3430" s="95"/>
      <c r="I3430" s="95"/>
      <c r="J3430" s="95"/>
      <c r="K3430" s="95"/>
      <c r="L3430" s="95"/>
      <c r="M3430" s="95"/>
      <c r="N3430" s="95"/>
      <c r="O3430" s="95"/>
      <c r="P3430" s="95"/>
      <c r="Q3430" s="95"/>
      <c r="R3430" s="95"/>
      <c r="S3430" s="95"/>
      <c r="T3430" s="95"/>
      <c r="U3430" s="95"/>
      <c r="V3430" s="95"/>
      <c r="W3430" s="95"/>
      <c r="X3430" s="95"/>
      <c r="Y3430" s="95"/>
      <c r="Z3430" s="95"/>
      <c r="AA3430" s="95"/>
      <c r="AB3430" s="95"/>
      <c r="AC3430" s="95"/>
      <c r="AD3430" s="95"/>
      <c r="AE3430" s="95"/>
      <c r="AF3430" s="95"/>
      <c r="AG3430" s="95"/>
      <c r="AH3430" s="316"/>
    </row>
    <row r="3431" spans="4:34">
      <c r="D3431" s="95"/>
      <c r="E3431" s="198"/>
      <c r="F3431" s="95"/>
      <c r="G3431" s="95"/>
      <c r="H3431" s="95"/>
      <c r="I3431" s="95"/>
      <c r="J3431" s="95"/>
      <c r="K3431" s="95"/>
      <c r="L3431" s="95"/>
      <c r="M3431" s="95"/>
      <c r="N3431" s="95"/>
      <c r="O3431" s="95"/>
      <c r="P3431" s="95"/>
      <c r="Q3431" s="95"/>
      <c r="R3431" s="95"/>
      <c r="S3431" s="95"/>
      <c r="T3431" s="95"/>
      <c r="U3431" s="95"/>
      <c r="V3431" s="95"/>
      <c r="W3431" s="95"/>
      <c r="X3431" s="95"/>
      <c r="Y3431" s="95"/>
      <c r="Z3431" s="95"/>
      <c r="AA3431" s="95"/>
      <c r="AB3431" s="95"/>
      <c r="AC3431" s="95"/>
      <c r="AD3431" s="95"/>
      <c r="AE3431" s="95"/>
      <c r="AF3431" s="95"/>
      <c r="AG3431" s="95"/>
      <c r="AH3431" s="316"/>
    </row>
    <row r="3432" spans="4:34">
      <c r="D3432" s="95"/>
      <c r="E3432" s="198"/>
      <c r="F3432" s="95"/>
      <c r="G3432" s="95"/>
      <c r="H3432" s="95"/>
      <c r="I3432" s="95"/>
      <c r="J3432" s="95"/>
      <c r="K3432" s="95"/>
      <c r="L3432" s="95"/>
      <c r="M3432" s="95"/>
      <c r="N3432" s="95"/>
      <c r="O3432" s="95"/>
      <c r="P3432" s="95"/>
      <c r="Q3432" s="95"/>
      <c r="R3432" s="95"/>
      <c r="S3432" s="95"/>
      <c r="T3432" s="95"/>
      <c r="U3432" s="95"/>
      <c r="V3432" s="95"/>
      <c r="W3432" s="95"/>
      <c r="X3432" s="95"/>
      <c r="Y3432" s="95"/>
      <c r="Z3432" s="95"/>
      <c r="AA3432" s="95"/>
      <c r="AB3432" s="95"/>
      <c r="AC3432" s="95"/>
      <c r="AD3432" s="95"/>
      <c r="AE3432" s="95"/>
      <c r="AF3432" s="95"/>
      <c r="AG3432" s="95"/>
      <c r="AH3432" s="316"/>
    </row>
    <row r="3433" spans="4:34">
      <c r="D3433" s="95"/>
      <c r="E3433" s="198"/>
      <c r="F3433" s="95"/>
      <c r="G3433" s="95"/>
      <c r="H3433" s="95"/>
      <c r="I3433" s="95"/>
      <c r="J3433" s="95"/>
      <c r="K3433" s="95"/>
      <c r="L3433" s="95"/>
      <c r="M3433" s="95"/>
      <c r="N3433" s="95"/>
      <c r="O3433" s="95"/>
      <c r="P3433" s="95"/>
      <c r="Q3433" s="95"/>
      <c r="R3433" s="95"/>
      <c r="S3433" s="95"/>
      <c r="T3433" s="95"/>
      <c r="U3433" s="95"/>
      <c r="V3433" s="95"/>
      <c r="W3433" s="95"/>
      <c r="X3433" s="95"/>
      <c r="Y3433" s="95"/>
      <c r="Z3433" s="95"/>
      <c r="AA3433" s="95"/>
      <c r="AB3433" s="95"/>
      <c r="AC3433" s="95"/>
      <c r="AD3433" s="95"/>
      <c r="AE3433" s="95"/>
      <c r="AF3433" s="95"/>
      <c r="AG3433" s="95"/>
      <c r="AH3433" s="316"/>
    </row>
    <row r="3434" spans="4:34">
      <c r="D3434" s="95"/>
      <c r="E3434" s="198"/>
      <c r="F3434" s="95"/>
      <c r="G3434" s="95"/>
      <c r="H3434" s="95"/>
      <c r="I3434" s="95"/>
      <c r="J3434" s="95"/>
      <c r="K3434" s="95"/>
      <c r="L3434" s="95"/>
      <c r="M3434" s="95"/>
      <c r="N3434" s="95"/>
      <c r="O3434" s="95"/>
      <c r="P3434" s="95"/>
      <c r="Q3434" s="95"/>
      <c r="R3434" s="95"/>
      <c r="S3434" s="95"/>
      <c r="T3434" s="95"/>
      <c r="U3434" s="95"/>
      <c r="V3434" s="95"/>
      <c r="W3434" s="95"/>
      <c r="X3434" s="95"/>
      <c r="Y3434" s="95"/>
      <c r="Z3434" s="95"/>
      <c r="AA3434" s="95"/>
      <c r="AB3434" s="95"/>
      <c r="AC3434" s="95"/>
      <c r="AD3434" s="95"/>
      <c r="AE3434" s="95"/>
      <c r="AF3434" s="95"/>
      <c r="AG3434" s="95"/>
      <c r="AH3434" s="316"/>
    </row>
    <row r="3435" spans="4:34">
      <c r="D3435" s="95"/>
      <c r="E3435" s="198"/>
      <c r="F3435" s="95"/>
      <c r="G3435" s="95"/>
      <c r="H3435" s="95"/>
      <c r="I3435" s="95"/>
      <c r="J3435" s="95"/>
      <c r="K3435" s="95"/>
      <c r="L3435" s="95"/>
      <c r="M3435" s="95"/>
      <c r="N3435" s="95"/>
      <c r="O3435" s="95"/>
      <c r="P3435" s="95"/>
      <c r="Q3435" s="95"/>
      <c r="R3435" s="95"/>
      <c r="S3435" s="95"/>
      <c r="T3435" s="95"/>
      <c r="U3435" s="95"/>
      <c r="V3435" s="95"/>
      <c r="W3435" s="95"/>
      <c r="X3435" s="95"/>
      <c r="Y3435" s="95"/>
      <c r="Z3435" s="95"/>
      <c r="AA3435" s="95"/>
      <c r="AB3435" s="95"/>
      <c r="AC3435" s="95"/>
      <c r="AD3435" s="95"/>
      <c r="AE3435" s="95"/>
      <c r="AF3435" s="95"/>
      <c r="AG3435" s="95"/>
      <c r="AH3435" s="316"/>
    </row>
    <row r="3436" spans="4:34">
      <c r="D3436" s="95"/>
      <c r="E3436" s="198"/>
      <c r="F3436" s="95"/>
      <c r="G3436" s="95"/>
      <c r="H3436" s="95"/>
      <c r="I3436" s="95"/>
      <c r="J3436" s="95"/>
      <c r="K3436" s="95"/>
      <c r="L3436" s="95"/>
      <c r="M3436" s="95"/>
      <c r="N3436" s="95"/>
      <c r="O3436" s="95"/>
      <c r="P3436" s="95"/>
      <c r="Q3436" s="95"/>
      <c r="R3436" s="95"/>
      <c r="S3436" s="95"/>
      <c r="T3436" s="95"/>
      <c r="U3436" s="95"/>
      <c r="V3436" s="95"/>
      <c r="W3436" s="95"/>
      <c r="X3436" s="95"/>
      <c r="Y3436" s="95"/>
      <c r="Z3436" s="95"/>
      <c r="AA3436" s="95"/>
      <c r="AB3436" s="95"/>
      <c r="AC3436" s="95"/>
      <c r="AD3436" s="95"/>
      <c r="AE3436" s="95"/>
      <c r="AF3436" s="95"/>
      <c r="AG3436" s="95"/>
      <c r="AH3436" s="316"/>
    </row>
    <row r="3437" spans="4:34">
      <c r="D3437" s="95"/>
      <c r="E3437" s="198"/>
      <c r="F3437" s="95"/>
      <c r="G3437" s="95"/>
      <c r="H3437" s="95"/>
      <c r="I3437" s="95"/>
      <c r="J3437" s="95"/>
      <c r="K3437" s="95"/>
      <c r="L3437" s="95"/>
      <c r="M3437" s="95"/>
      <c r="N3437" s="95"/>
      <c r="O3437" s="95"/>
      <c r="P3437" s="95"/>
      <c r="Q3437" s="95"/>
      <c r="R3437" s="95"/>
      <c r="S3437" s="95"/>
      <c r="T3437" s="95"/>
      <c r="U3437" s="95"/>
      <c r="V3437" s="95"/>
      <c r="W3437" s="95"/>
      <c r="X3437" s="95"/>
      <c r="Y3437" s="95"/>
      <c r="Z3437" s="95"/>
      <c r="AA3437" s="95"/>
      <c r="AB3437" s="95"/>
      <c r="AC3437" s="95"/>
      <c r="AD3437" s="95"/>
      <c r="AE3437" s="95"/>
      <c r="AF3437" s="95"/>
      <c r="AG3437" s="95"/>
      <c r="AH3437" s="316"/>
    </row>
    <row r="3438" spans="4:34">
      <c r="D3438" s="95"/>
      <c r="E3438" s="198"/>
      <c r="F3438" s="95"/>
      <c r="G3438" s="95"/>
      <c r="H3438" s="95"/>
      <c r="I3438" s="95"/>
      <c r="J3438" s="95"/>
      <c r="K3438" s="95"/>
      <c r="L3438" s="95"/>
      <c r="M3438" s="95"/>
      <c r="N3438" s="95"/>
      <c r="O3438" s="95"/>
      <c r="P3438" s="95"/>
      <c r="Q3438" s="95"/>
      <c r="R3438" s="95"/>
      <c r="S3438" s="95"/>
      <c r="T3438" s="95"/>
      <c r="U3438" s="95"/>
      <c r="V3438" s="95"/>
      <c r="W3438" s="95"/>
      <c r="X3438" s="95"/>
      <c r="Y3438" s="95"/>
      <c r="Z3438" s="95"/>
      <c r="AA3438" s="95"/>
      <c r="AB3438" s="95"/>
      <c r="AC3438" s="95"/>
      <c r="AD3438" s="95"/>
      <c r="AE3438" s="95"/>
      <c r="AF3438" s="95"/>
      <c r="AG3438" s="95"/>
      <c r="AH3438" s="316"/>
    </row>
    <row r="3439" spans="4:34">
      <c r="D3439" s="95"/>
      <c r="E3439" s="198"/>
      <c r="F3439" s="95"/>
      <c r="G3439" s="95"/>
      <c r="H3439" s="95"/>
      <c r="I3439" s="95"/>
      <c r="J3439" s="95"/>
      <c r="K3439" s="95"/>
      <c r="L3439" s="95"/>
      <c r="M3439" s="95"/>
      <c r="N3439" s="95"/>
      <c r="O3439" s="95"/>
      <c r="P3439" s="95"/>
      <c r="Q3439" s="95"/>
      <c r="R3439" s="95"/>
      <c r="S3439" s="95"/>
      <c r="T3439" s="95"/>
      <c r="U3439" s="95"/>
      <c r="V3439" s="95"/>
      <c r="W3439" s="95"/>
      <c r="X3439" s="95"/>
      <c r="Y3439" s="95"/>
      <c r="Z3439" s="95"/>
      <c r="AA3439" s="95"/>
      <c r="AB3439" s="95"/>
      <c r="AC3439" s="95"/>
      <c r="AD3439" s="95"/>
      <c r="AE3439" s="95"/>
      <c r="AF3439" s="95"/>
      <c r="AG3439" s="95"/>
      <c r="AH3439" s="316"/>
    </row>
    <row r="3440" spans="4:34">
      <c r="D3440" s="95"/>
      <c r="E3440" s="198"/>
      <c r="F3440" s="95"/>
      <c r="G3440" s="95"/>
      <c r="H3440" s="95"/>
      <c r="I3440" s="95"/>
      <c r="J3440" s="95"/>
      <c r="K3440" s="95"/>
      <c r="L3440" s="95"/>
      <c r="M3440" s="95"/>
      <c r="N3440" s="95"/>
      <c r="O3440" s="95"/>
      <c r="P3440" s="95"/>
      <c r="Q3440" s="95"/>
      <c r="R3440" s="95"/>
      <c r="S3440" s="95"/>
      <c r="T3440" s="95"/>
      <c r="U3440" s="95"/>
      <c r="V3440" s="95"/>
      <c r="W3440" s="95"/>
      <c r="X3440" s="95"/>
      <c r="Y3440" s="95"/>
      <c r="Z3440" s="95"/>
      <c r="AA3440" s="95"/>
      <c r="AB3440" s="95"/>
      <c r="AC3440" s="95"/>
      <c r="AD3440" s="95"/>
      <c r="AE3440" s="95"/>
      <c r="AF3440" s="95"/>
      <c r="AG3440" s="95"/>
      <c r="AH3440" s="316"/>
    </row>
    <row r="3441" spans="4:34">
      <c r="D3441" s="95"/>
      <c r="E3441" s="198"/>
      <c r="F3441" s="95"/>
      <c r="G3441" s="95"/>
      <c r="H3441" s="95"/>
      <c r="I3441" s="95"/>
      <c r="J3441" s="95"/>
      <c r="K3441" s="95"/>
      <c r="L3441" s="95"/>
      <c r="M3441" s="95"/>
      <c r="N3441" s="95"/>
      <c r="O3441" s="95"/>
      <c r="P3441" s="95"/>
      <c r="Q3441" s="95"/>
      <c r="R3441" s="95"/>
      <c r="S3441" s="95"/>
      <c r="T3441" s="95"/>
      <c r="U3441" s="95"/>
      <c r="V3441" s="95"/>
      <c r="W3441" s="95"/>
      <c r="X3441" s="95"/>
      <c r="Y3441" s="95"/>
      <c r="Z3441" s="95"/>
      <c r="AA3441" s="95"/>
      <c r="AB3441" s="95"/>
      <c r="AC3441" s="95"/>
      <c r="AD3441" s="95"/>
      <c r="AE3441" s="95"/>
      <c r="AF3441" s="95"/>
      <c r="AG3441" s="95"/>
      <c r="AH3441" s="316"/>
    </row>
    <row r="3442" spans="4:34">
      <c r="D3442" s="95"/>
      <c r="E3442" s="198"/>
      <c r="F3442" s="95"/>
      <c r="G3442" s="95"/>
      <c r="H3442" s="95"/>
      <c r="I3442" s="95"/>
      <c r="J3442" s="95"/>
      <c r="K3442" s="95"/>
      <c r="L3442" s="95"/>
      <c r="M3442" s="95"/>
      <c r="N3442" s="95"/>
      <c r="O3442" s="95"/>
      <c r="P3442" s="95"/>
      <c r="Q3442" s="95"/>
      <c r="R3442" s="95"/>
      <c r="S3442" s="95"/>
      <c r="T3442" s="95"/>
      <c r="U3442" s="95"/>
      <c r="V3442" s="95"/>
      <c r="W3442" s="95"/>
      <c r="X3442" s="95"/>
      <c r="Y3442" s="95"/>
      <c r="Z3442" s="95"/>
      <c r="AA3442" s="95"/>
      <c r="AB3442" s="95"/>
      <c r="AC3442" s="95"/>
      <c r="AD3442" s="95"/>
      <c r="AE3442" s="95"/>
      <c r="AF3442" s="95"/>
      <c r="AG3442" s="95"/>
      <c r="AH3442" s="316"/>
    </row>
    <row r="3443" spans="4:34">
      <c r="D3443" s="95"/>
      <c r="E3443" s="198"/>
      <c r="F3443" s="95"/>
      <c r="G3443" s="95"/>
      <c r="H3443" s="95"/>
      <c r="I3443" s="95"/>
      <c r="J3443" s="95"/>
      <c r="K3443" s="95"/>
      <c r="L3443" s="95"/>
      <c r="M3443" s="95"/>
      <c r="N3443" s="95"/>
      <c r="O3443" s="95"/>
      <c r="P3443" s="95"/>
      <c r="Q3443" s="95"/>
      <c r="R3443" s="95"/>
      <c r="S3443" s="95"/>
      <c r="T3443" s="95"/>
      <c r="U3443" s="95"/>
      <c r="V3443" s="95"/>
      <c r="W3443" s="95"/>
      <c r="X3443" s="95"/>
      <c r="Y3443" s="95"/>
      <c r="Z3443" s="95"/>
      <c r="AA3443" s="95"/>
      <c r="AB3443" s="95"/>
      <c r="AC3443" s="95"/>
      <c r="AD3443" s="95"/>
      <c r="AE3443" s="95"/>
      <c r="AF3443" s="95"/>
      <c r="AG3443" s="95"/>
      <c r="AH3443" s="316"/>
    </row>
    <row r="3444" spans="4:34">
      <c r="D3444" s="95"/>
      <c r="E3444" s="198"/>
      <c r="F3444" s="95"/>
      <c r="G3444" s="95"/>
      <c r="H3444" s="95"/>
      <c r="I3444" s="95"/>
      <c r="J3444" s="95"/>
      <c r="K3444" s="95"/>
      <c r="L3444" s="95"/>
      <c r="M3444" s="95"/>
      <c r="N3444" s="95"/>
      <c r="O3444" s="95"/>
      <c r="P3444" s="95"/>
      <c r="Q3444" s="95"/>
      <c r="R3444" s="95"/>
      <c r="S3444" s="95"/>
      <c r="T3444" s="95"/>
      <c r="U3444" s="95"/>
      <c r="V3444" s="95"/>
      <c r="W3444" s="95"/>
      <c r="X3444" s="95"/>
      <c r="Y3444" s="95"/>
      <c r="Z3444" s="95"/>
      <c r="AA3444" s="95"/>
      <c r="AB3444" s="95"/>
      <c r="AC3444" s="95"/>
      <c r="AD3444" s="95"/>
      <c r="AE3444" s="95"/>
      <c r="AF3444" s="95"/>
      <c r="AG3444" s="95"/>
      <c r="AH3444" s="316"/>
    </row>
    <row r="3445" spans="4:34">
      <c r="D3445" s="95"/>
      <c r="E3445" s="198"/>
      <c r="F3445" s="95"/>
      <c r="G3445" s="95"/>
      <c r="H3445" s="95"/>
      <c r="I3445" s="95"/>
      <c r="J3445" s="95"/>
      <c r="K3445" s="95"/>
      <c r="L3445" s="95"/>
      <c r="M3445" s="95"/>
      <c r="N3445" s="95"/>
      <c r="O3445" s="95"/>
      <c r="P3445" s="95"/>
      <c r="Q3445" s="95"/>
      <c r="R3445" s="95"/>
      <c r="S3445" s="95"/>
      <c r="T3445" s="95"/>
      <c r="U3445" s="95"/>
      <c r="V3445" s="95"/>
      <c r="W3445" s="95"/>
      <c r="X3445" s="95"/>
      <c r="Y3445" s="95"/>
      <c r="Z3445" s="95"/>
      <c r="AA3445" s="95"/>
      <c r="AB3445" s="95"/>
      <c r="AC3445" s="95"/>
      <c r="AD3445" s="95"/>
      <c r="AE3445" s="95"/>
      <c r="AF3445" s="95"/>
      <c r="AG3445" s="95"/>
      <c r="AH3445" s="316"/>
    </row>
    <row r="3446" spans="4:34">
      <c r="D3446" s="95"/>
      <c r="E3446" s="198"/>
      <c r="F3446" s="95"/>
      <c r="G3446" s="95"/>
      <c r="H3446" s="95"/>
      <c r="I3446" s="95"/>
      <c r="J3446" s="95"/>
      <c r="K3446" s="95"/>
      <c r="L3446" s="95"/>
      <c r="M3446" s="95"/>
      <c r="N3446" s="95"/>
      <c r="O3446" s="95"/>
      <c r="P3446" s="95"/>
      <c r="Q3446" s="95"/>
      <c r="R3446" s="95"/>
      <c r="S3446" s="95"/>
      <c r="T3446" s="95"/>
      <c r="U3446" s="95"/>
      <c r="V3446" s="95"/>
      <c r="W3446" s="95"/>
      <c r="X3446" s="95"/>
      <c r="Y3446" s="95"/>
      <c r="Z3446" s="95"/>
      <c r="AA3446" s="95"/>
      <c r="AB3446" s="95"/>
      <c r="AC3446" s="95"/>
      <c r="AD3446" s="95"/>
      <c r="AE3446" s="95"/>
      <c r="AF3446" s="95"/>
      <c r="AG3446" s="95"/>
      <c r="AH3446" s="316"/>
    </row>
    <row r="3447" spans="4:34">
      <c r="D3447" s="95"/>
      <c r="E3447" s="198"/>
      <c r="F3447" s="95"/>
      <c r="G3447" s="95"/>
      <c r="H3447" s="95"/>
      <c r="I3447" s="95"/>
      <c r="J3447" s="95"/>
      <c r="K3447" s="95"/>
      <c r="L3447" s="95"/>
      <c r="M3447" s="95"/>
      <c r="N3447" s="95"/>
      <c r="O3447" s="95"/>
      <c r="P3447" s="95"/>
      <c r="Q3447" s="95"/>
      <c r="R3447" s="95"/>
      <c r="S3447" s="95"/>
      <c r="T3447" s="95"/>
      <c r="U3447" s="95"/>
      <c r="V3447" s="95"/>
      <c r="W3447" s="95"/>
      <c r="X3447" s="95"/>
      <c r="Y3447" s="95"/>
      <c r="Z3447" s="95"/>
      <c r="AA3447" s="95"/>
      <c r="AB3447" s="95"/>
      <c r="AC3447" s="95"/>
      <c r="AD3447" s="95"/>
      <c r="AE3447" s="95"/>
      <c r="AF3447" s="95"/>
      <c r="AG3447" s="95"/>
      <c r="AH3447" s="316"/>
    </row>
    <row r="3448" spans="4:34">
      <c r="D3448" s="95"/>
      <c r="E3448" s="198"/>
      <c r="F3448" s="95"/>
      <c r="G3448" s="95"/>
      <c r="H3448" s="95"/>
      <c r="I3448" s="95"/>
      <c r="J3448" s="95"/>
      <c r="K3448" s="95"/>
      <c r="L3448" s="95"/>
      <c r="M3448" s="95"/>
      <c r="N3448" s="95"/>
      <c r="O3448" s="95"/>
      <c r="P3448" s="95"/>
      <c r="Q3448" s="95"/>
      <c r="R3448" s="95"/>
      <c r="S3448" s="95"/>
      <c r="T3448" s="95"/>
      <c r="U3448" s="95"/>
      <c r="V3448" s="95"/>
      <c r="W3448" s="95"/>
      <c r="X3448" s="95"/>
      <c r="Y3448" s="95"/>
      <c r="Z3448" s="95"/>
      <c r="AA3448" s="95"/>
      <c r="AB3448" s="95"/>
      <c r="AC3448" s="95"/>
      <c r="AD3448" s="95"/>
      <c r="AE3448" s="95"/>
      <c r="AF3448" s="95"/>
      <c r="AG3448" s="95"/>
      <c r="AH3448" s="316"/>
    </row>
    <row r="3449" spans="4:34">
      <c r="D3449" s="95"/>
      <c r="E3449" s="198"/>
      <c r="F3449" s="95"/>
      <c r="G3449" s="95"/>
      <c r="H3449" s="95"/>
      <c r="I3449" s="95"/>
      <c r="J3449" s="95"/>
      <c r="K3449" s="95"/>
      <c r="L3449" s="95"/>
      <c r="M3449" s="95"/>
      <c r="N3449" s="95"/>
      <c r="O3449" s="95"/>
      <c r="P3449" s="95"/>
      <c r="Q3449" s="95"/>
      <c r="R3449" s="95"/>
      <c r="S3449" s="95"/>
      <c r="T3449" s="95"/>
      <c r="U3449" s="95"/>
      <c r="V3449" s="95"/>
      <c r="W3449" s="95"/>
      <c r="X3449" s="95"/>
      <c r="Y3449" s="95"/>
      <c r="Z3449" s="95"/>
      <c r="AA3449" s="95"/>
      <c r="AB3449" s="95"/>
      <c r="AC3449" s="95"/>
      <c r="AD3449" s="95"/>
      <c r="AE3449" s="95"/>
      <c r="AF3449" s="95"/>
      <c r="AG3449" s="95"/>
      <c r="AH3449" s="316"/>
    </row>
    <row r="3450" spans="4:34">
      <c r="D3450" s="95"/>
      <c r="E3450" s="198"/>
      <c r="F3450" s="95"/>
      <c r="G3450" s="95"/>
      <c r="H3450" s="95"/>
      <c r="I3450" s="95"/>
      <c r="J3450" s="95"/>
      <c r="K3450" s="95"/>
      <c r="L3450" s="95"/>
      <c r="M3450" s="95"/>
      <c r="N3450" s="95"/>
      <c r="O3450" s="95"/>
      <c r="P3450" s="95"/>
      <c r="Q3450" s="95"/>
      <c r="R3450" s="95"/>
      <c r="S3450" s="95"/>
      <c r="T3450" s="95"/>
      <c r="U3450" s="95"/>
      <c r="V3450" s="95"/>
      <c r="W3450" s="95"/>
      <c r="X3450" s="95"/>
      <c r="Y3450" s="95"/>
      <c r="Z3450" s="95"/>
      <c r="AA3450" s="95"/>
      <c r="AB3450" s="95"/>
      <c r="AC3450" s="95"/>
      <c r="AD3450" s="95"/>
      <c r="AE3450" s="95"/>
      <c r="AF3450" s="95"/>
      <c r="AG3450" s="95"/>
      <c r="AH3450" s="316"/>
    </row>
    <row r="3451" spans="4:34">
      <c r="D3451" s="95"/>
      <c r="E3451" s="198"/>
      <c r="F3451" s="95"/>
      <c r="G3451" s="95"/>
      <c r="H3451" s="95"/>
      <c r="I3451" s="95"/>
      <c r="J3451" s="95"/>
      <c r="K3451" s="95"/>
      <c r="L3451" s="95"/>
      <c r="M3451" s="95"/>
      <c r="N3451" s="95"/>
      <c r="O3451" s="95"/>
      <c r="P3451" s="95"/>
      <c r="Q3451" s="95"/>
      <c r="R3451" s="95"/>
      <c r="S3451" s="95"/>
      <c r="T3451" s="95"/>
      <c r="U3451" s="95"/>
      <c r="V3451" s="95"/>
      <c r="W3451" s="95"/>
      <c r="X3451" s="95"/>
      <c r="Y3451" s="95"/>
      <c r="Z3451" s="95"/>
      <c r="AA3451" s="95"/>
      <c r="AB3451" s="95"/>
      <c r="AC3451" s="95"/>
      <c r="AD3451" s="95"/>
      <c r="AE3451" s="95"/>
      <c r="AF3451" s="95"/>
      <c r="AG3451" s="95"/>
      <c r="AH3451" s="316"/>
    </row>
    <row r="3452" spans="4:34">
      <c r="D3452" s="95"/>
      <c r="E3452" s="198"/>
      <c r="F3452" s="95"/>
      <c r="G3452" s="95"/>
      <c r="H3452" s="95"/>
      <c r="I3452" s="95"/>
      <c r="J3452" s="95"/>
      <c r="K3452" s="95"/>
      <c r="L3452" s="95"/>
      <c r="M3452" s="95"/>
      <c r="N3452" s="95"/>
      <c r="O3452" s="95"/>
      <c r="P3452" s="95"/>
      <c r="Q3452" s="95"/>
      <c r="R3452" s="95"/>
      <c r="S3452" s="95"/>
      <c r="T3452" s="95"/>
      <c r="U3452" s="95"/>
      <c r="V3452" s="95"/>
      <c r="W3452" s="95"/>
      <c r="X3452" s="95"/>
      <c r="Y3452" s="95"/>
      <c r="Z3452" s="95"/>
      <c r="AA3452" s="95"/>
      <c r="AB3452" s="95"/>
      <c r="AC3452" s="95"/>
      <c r="AD3452" s="95"/>
      <c r="AE3452" s="95"/>
      <c r="AF3452" s="95"/>
      <c r="AG3452" s="95"/>
      <c r="AH3452" s="316"/>
    </row>
    <row r="3453" spans="4:34">
      <c r="D3453" s="95"/>
      <c r="E3453" s="198"/>
      <c r="F3453" s="95"/>
      <c r="G3453" s="95"/>
      <c r="H3453" s="95"/>
      <c r="I3453" s="95"/>
      <c r="J3453" s="95"/>
      <c r="K3453" s="95"/>
      <c r="L3453" s="95"/>
      <c r="M3453" s="95"/>
      <c r="N3453" s="95"/>
      <c r="O3453" s="95"/>
      <c r="P3453" s="95"/>
      <c r="Q3453" s="95"/>
      <c r="R3453" s="95"/>
      <c r="S3453" s="95"/>
      <c r="T3453" s="95"/>
      <c r="U3453" s="95"/>
      <c r="V3453" s="95"/>
      <c r="W3453" s="95"/>
      <c r="X3453" s="95"/>
      <c r="Y3453" s="95"/>
      <c r="Z3453" s="95"/>
      <c r="AA3453" s="95"/>
      <c r="AB3453" s="95"/>
      <c r="AC3453" s="95"/>
      <c r="AD3453" s="95"/>
      <c r="AE3453" s="95"/>
      <c r="AF3453" s="95"/>
      <c r="AG3453" s="95"/>
      <c r="AH3453" s="316"/>
    </row>
    <row r="3454" spans="4:34">
      <c r="D3454" s="95"/>
      <c r="E3454" s="198"/>
      <c r="F3454" s="95"/>
      <c r="G3454" s="95"/>
      <c r="H3454" s="95"/>
      <c r="I3454" s="95"/>
      <c r="J3454" s="95"/>
      <c r="K3454" s="95"/>
      <c r="L3454" s="95"/>
      <c r="M3454" s="95"/>
      <c r="N3454" s="95"/>
      <c r="O3454" s="95"/>
      <c r="P3454" s="95"/>
      <c r="Q3454" s="95"/>
      <c r="R3454" s="95"/>
      <c r="S3454" s="95"/>
      <c r="T3454" s="95"/>
      <c r="U3454" s="95"/>
      <c r="V3454" s="95"/>
      <c r="W3454" s="95"/>
      <c r="X3454" s="95"/>
      <c r="Y3454" s="95"/>
      <c r="Z3454" s="95"/>
      <c r="AA3454" s="95"/>
      <c r="AB3454" s="95"/>
      <c r="AC3454" s="95"/>
      <c r="AD3454" s="95"/>
      <c r="AE3454" s="95"/>
      <c r="AF3454" s="95"/>
      <c r="AG3454" s="95"/>
      <c r="AH3454" s="316"/>
    </row>
    <row r="3455" spans="4:34">
      <c r="D3455" s="95"/>
      <c r="E3455" s="198"/>
      <c r="F3455" s="95"/>
      <c r="G3455" s="95"/>
      <c r="H3455" s="95"/>
      <c r="I3455" s="95"/>
      <c r="J3455" s="95"/>
      <c r="K3455" s="95"/>
      <c r="L3455" s="95"/>
      <c r="M3455" s="95"/>
      <c r="N3455" s="95"/>
      <c r="O3455" s="95"/>
      <c r="P3455" s="95"/>
      <c r="Q3455" s="95"/>
      <c r="R3455" s="95"/>
      <c r="S3455" s="95"/>
      <c r="T3455" s="95"/>
      <c r="U3455" s="95"/>
      <c r="V3455" s="95"/>
      <c r="W3455" s="95"/>
      <c r="X3455" s="95"/>
      <c r="Y3455" s="95"/>
      <c r="Z3455" s="95"/>
      <c r="AA3455" s="95"/>
      <c r="AB3455" s="95"/>
      <c r="AC3455" s="95"/>
      <c r="AD3455" s="95"/>
      <c r="AE3455" s="95"/>
      <c r="AF3455" s="95"/>
      <c r="AG3455" s="95"/>
      <c r="AH3455" s="316"/>
    </row>
    <row r="3456" spans="4:34">
      <c r="D3456" s="95"/>
      <c r="E3456" s="198"/>
      <c r="F3456" s="95"/>
      <c r="G3456" s="95"/>
      <c r="H3456" s="95"/>
      <c r="I3456" s="95"/>
      <c r="J3456" s="95"/>
      <c r="K3456" s="95"/>
      <c r="L3456" s="95"/>
      <c r="M3456" s="95"/>
      <c r="N3456" s="95"/>
      <c r="O3456" s="95"/>
      <c r="P3456" s="95"/>
      <c r="Q3456" s="95"/>
      <c r="R3456" s="95"/>
      <c r="S3456" s="95"/>
      <c r="T3456" s="95"/>
      <c r="U3456" s="95"/>
      <c r="V3456" s="95"/>
      <c r="W3456" s="95"/>
      <c r="X3456" s="95"/>
      <c r="Y3456" s="95"/>
      <c r="Z3456" s="95"/>
      <c r="AA3456" s="95"/>
      <c r="AB3456" s="95"/>
      <c r="AC3456" s="95"/>
      <c r="AD3456" s="95"/>
      <c r="AE3456" s="95"/>
      <c r="AF3456" s="95"/>
      <c r="AG3456" s="95"/>
      <c r="AH3456" s="316"/>
    </row>
    <row r="3457" spans="4:34">
      <c r="D3457" s="95"/>
      <c r="E3457" s="198"/>
      <c r="F3457" s="95"/>
      <c r="G3457" s="95"/>
      <c r="H3457" s="95"/>
      <c r="I3457" s="95"/>
      <c r="J3457" s="95"/>
      <c r="K3457" s="95"/>
      <c r="L3457" s="95"/>
      <c r="M3457" s="95"/>
      <c r="N3457" s="95"/>
      <c r="O3457" s="95"/>
      <c r="P3457" s="95"/>
      <c r="Q3457" s="95"/>
      <c r="R3457" s="95"/>
      <c r="S3457" s="95"/>
      <c r="T3457" s="95"/>
      <c r="U3457" s="95"/>
      <c r="V3457" s="95"/>
      <c r="W3457" s="95"/>
      <c r="X3457" s="95"/>
      <c r="Y3457" s="95"/>
      <c r="Z3457" s="95"/>
      <c r="AA3457" s="95"/>
      <c r="AB3457" s="95"/>
      <c r="AC3457" s="95"/>
      <c r="AD3457" s="95"/>
      <c r="AE3457" s="95"/>
      <c r="AF3457" s="95"/>
      <c r="AG3457" s="95"/>
      <c r="AH3457" s="316"/>
    </row>
    <row r="3458" spans="4:34">
      <c r="D3458" s="95"/>
      <c r="E3458" s="198"/>
      <c r="F3458" s="95"/>
      <c r="G3458" s="95"/>
      <c r="H3458" s="95"/>
      <c r="I3458" s="95"/>
      <c r="J3458" s="95"/>
      <c r="K3458" s="95"/>
      <c r="L3458" s="95"/>
      <c r="M3458" s="95"/>
      <c r="N3458" s="95"/>
      <c r="O3458" s="95"/>
      <c r="P3458" s="95"/>
      <c r="Q3458" s="95"/>
      <c r="R3458" s="95"/>
      <c r="S3458" s="95"/>
      <c r="T3458" s="95"/>
      <c r="U3458" s="95"/>
      <c r="V3458" s="95"/>
      <c r="W3458" s="95"/>
      <c r="X3458" s="95"/>
      <c r="Y3458" s="95"/>
      <c r="Z3458" s="95"/>
      <c r="AA3458" s="95"/>
      <c r="AB3458" s="95"/>
      <c r="AC3458" s="95"/>
      <c r="AD3458" s="95"/>
      <c r="AE3458" s="95"/>
      <c r="AF3458" s="95"/>
      <c r="AG3458" s="95"/>
      <c r="AH3458" s="316"/>
    </row>
    <row r="3459" spans="4:34">
      <c r="D3459" s="95"/>
      <c r="E3459" s="198"/>
      <c r="F3459" s="95"/>
      <c r="G3459" s="95"/>
      <c r="H3459" s="95"/>
      <c r="I3459" s="95"/>
      <c r="J3459" s="95"/>
      <c r="K3459" s="95"/>
      <c r="L3459" s="95"/>
      <c r="M3459" s="95"/>
      <c r="N3459" s="95"/>
      <c r="O3459" s="95"/>
      <c r="P3459" s="95"/>
      <c r="Q3459" s="95"/>
      <c r="R3459" s="95"/>
      <c r="S3459" s="95"/>
      <c r="T3459" s="95"/>
      <c r="U3459" s="95"/>
      <c r="V3459" s="95"/>
      <c r="W3459" s="95"/>
      <c r="X3459" s="95"/>
      <c r="Y3459" s="95"/>
      <c r="Z3459" s="95"/>
      <c r="AA3459" s="95"/>
      <c r="AB3459" s="95"/>
      <c r="AC3459" s="95"/>
      <c r="AD3459" s="95"/>
      <c r="AE3459" s="95"/>
      <c r="AF3459" s="95"/>
      <c r="AG3459" s="95"/>
      <c r="AH3459" s="316"/>
    </row>
    <row r="3460" spans="4:34">
      <c r="D3460" s="95"/>
      <c r="E3460" s="198"/>
      <c r="F3460" s="95"/>
      <c r="G3460" s="95"/>
      <c r="H3460" s="95"/>
      <c r="I3460" s="95"/>
      <c r="J3460" s="95"/>
      <c r="K3460" s="95"/>
      <c r="L3460" s="95"/>
      <c r="M3460" s="95"/>
      <c r="N3460" s="95"/>
      <c r="O3460" s="95"/>
      <c r="P3460" s="95"/>
      <c r="Q3460" s="95"/>
      <c r="R3460" s="95"/>
      <c r="S3460" s="95"/>
      <c r="T3460" s="95"/>
      <c r="U3460" s="95"/>
      <c r="V3460" s="95"/>
      <c r="W3460" s="95"/>
      <c r="X3460" s="95"/>
      <c r="Y3460" s="95"/>
      <c r="Z3460" s="95"/>
      <c r="AA3460" s="95"/>
      <c r="AB3460" s="95"/>
      <c r="AC3460" s="95"/>
      <c r="AD3460" s="95"/>
      <c r="AE3460" s="95"/>
      <c r="AF3460" s="95"/>
      <c r="AG3460" s="95"/>
      <c r="AH3460" s="316"/>
    </row>
    <row r="3461" spans="4:34">
      <c r="D3461" s="95"/>
      <c r="E3461" s="198"/>
      <c r="F3461" s="95"/>
      <c r="G3461" s="95"/>
      <c r="H3461" s="95"/>
      <c r="I3461" s="95"/>
      <c r="J3461" s="95"/>
      <c r="K3461" s="95"/>
      <c r="L3461" s="95"/>
      <c r="M3461" s="95"/>
      <c r="N3461" s="95"/>
      <c r="O3461" s="95"/>
      <c r="P3461" s="95"/>
      <c r="Q3461" s="95"/>
      <c r="R3461" s="95"/>
      <c r="S3461" s="95"/>
      <c r="T3461" s="95"/>
      <c r="U3461" s="95"/>
      <c r="V3461" s="95"/>
      <c r="W3461" s="95"/>
      <c r="X3461" s="95"/>
      <c r="Y3461" s="95"/>
      <c r="Z3461" s="95"/>
      <c r="AA3461" s="95"/>
      <c r="AB3461" s="95"/>
      <c r="AC3461" s="95"/>
      <c r="AD3461" s="95"/>
      <c r="AE3461" s="95"/>
      <c r="AF3461" s="95"/>
      <c r="AG3461" s="95"/>
      <c r="AH3461" s="316"/>
    </row>
    <row r="3462" spans="4:34">
      <c r="D3462" s="95"/>
      <c r="E3462" s="198"/>
      <c r="F3462" s="95"/>
      <c r="G3462" s="95"/>
      <c r="H3462" s="95"/>
      <c r="I3462" s="95"/>
      <c r="J3462" s="95"/>
      <c r="K3462" s="95"/>
      <c r="L3462" s="95"/>
      <c r="M3462" s="95"/>
      <c r="N3462" s="95"/>
      <c r="O3462" s="95"/>
      <c r="P3462" s="95"/>
      <c r="Q3462" s="95"/>
      <c r="R3462" s="95"/>
      <c r="S3462" s="95"/>
      <c r="T3462" s="95"/>
      <c r="U3462" s="95"/>
      <c r="V3462" s="95"/>
      <c r="W3462" s="95"/>
      <c r="X3462" s="95"/>
      <c r="Y3462" s="95"/>
      <c r="Z3462" s="95"/>
      <c r="AA3462" s="95"/>
      <c r="AB3462" s="95"/>
      <c r="AC3462" s="95"/>
      <c r="AD3462" s="95"/>
      <c r="AE3462" s="95"/>
      <c r="AF3462" s="95"/>
      <c r="AG3462" s="95"/>
      <c r="AH3462" s="316"/>
    </row>
    <row r="3463" spans="4:34">
      <c r="D3463" s="95"/>
      <c r="E3463" s="198"/>
      <c r="F3463" s="95"/>
      <c r="G3463" s="95"/>
      <c r="H3463" s="95"/>
      <c r="I3463" s="95"/>
      <c r="J3463" s="95"/>
      <c r="K3463" s="95"/>
      <c r="L3463" s="95"/>
      <c r="M3463" s="95"/>
      <c r="N3463" s="95"/>
      <c r="O3463" s="95"/>
      <c r="P3463" s="95"/>
      <c r="Q3463" s="95"/>
      <c r="R3463" s="95"/>
      <c r="S3463" s="95"/>
      <c r="T3463" s="95"/>
      <c r="U3463" s="95"/>
      <c r="V3463" s="95"/>
      <c r="W3463" s="95"/>
      <c r="X3463" s="95"/>
      <c r="Y3463" s="95"/>
      <c r="Z3463" s="95"/>
      <c r="AA3463" s="95"/>
      <c r="AB3463" s="95"/>
      <c r="AC3463" s="95"/>
      <c r="AD3463" s="95"/>
      <c r="AE3463" s="95"/>
      <c r="AF3463" s="95"/>
      <c r="AG3463" s="95"/>
      <c r="AH3463" s="316"/>
    </row>
    <row r="3464" spans="4:34">
      <c r="D3464" s="95"/>
      <c r="E3464" s="198"/>
      <c r="F3464" s="95"/>
      <c r="G3464" s="95"/>
      <c r="H3464" s="95"/>
      <c r="I3464" s="95"/>
      <c r="J3464" s="95"/>
      <c r="K3464" s="95"/>
      <c r="L3464" s="95"/>
      <c r="M3464" s="95"/>
      <c r="N3464" s="95"/>
      <c r="O3464" s="95"/>
      <c r="P3464" s="95"/>
      <c r="Q3464" s="95"/>
      <c r="R3464" s="95"/>
      <c r="S3464" s="95"/>
      <c r="T3464" s="95"/>
      <c r="U3464" s="95"/>
      <c r="V3464" s="95"/>
      <c r="W3464" s="95"/>
      <c r="X3464" s="95"/>
      <c r="Y3464" s="95"/>
      <c r="Z3464" s="95"/>
      <c r="AA3464" s="95"/>
      <c r="AB3464" s="95"/>
      <c r="AC3464" s="95"/>
      <c r="AD3464" s="95"/>
      <c r="AE3464" s="95"/>
      <c r="AF3464" s="95"/>
      <c r="AG3464" s="95"/>
      <c r="AH3464" s="316"/>
    </row>
    <row r="3465" spans="4:34">
      <c r="D3465" s="95"/>
      <c r="E3465" s="198"/>
      <c r="F3465" s="95"/>
      <c r="G3465" s="95"/>
      <c r="H3465" s="95"/>
      <c r="I3465" s="95"/>
      <c r="J3465" s="95"/>
      <c r="K3465" s="95"/>
      <c r="L3465" s="95"/>
      <c r="M3465" s="95"/>
      <c r="N3465" s="95"/>
      <c r="O3465" s="95"/>
      <c r="P3465" s="95"/>
      <c r="Q3465" s="95"/>
      <c r="R3465" s="95"/>
      <c r="S3465" s="95"/>
      <c r="T3465" s="95"/>
      <c r="U3465" s="95"/>
      <c r="V3465" s="95"/>
      <c r="W3465" s="95"/>
      <c r="X3465" s="95"/>
      <c r="Y3465" s="95"/>
      <c r="Z3465" s="95"/>
      <c r="AA3465" s="95"/>
      <c r="AB3465" s="95"/>
      <c r="AC3465" s="95"/>
      <c r="AD3465" s="95"/>
      <c r="AE3465" s="95"/>
      <c r="AF3465" s="95"/>
      <c r="AG3465" s="95"/>
      <c r="AH3465" s="316"/>
    </row>
    <row r="3466" spans="4:34">
      <c r="D3466" s="95"/>
      <c r="E3466" s="198"/>
      <c r="F3466" s="95"/>
      <c r="G3466" s="95"/>
      <c r="H3466" s="95"/>
      <c r="I3466" s="95"/>
      <c r="J3466" s="95"/>
      <c r="K3466" s="95"/>
      <c r="L3466" s="95"/>
      <c r="M3466" s="95"/>
      <c r="N3466" s="95"/>
      <c r="O3466" s="95"/>
      <c r="P3466" s="95"/>
      <c r="Q3466" s="95"/>
      <c r="R3466" s="95"/>
      <c r="S3466" s="95"/>
      <c r="T3466" s="95"/>
      <c r="U3466" s="95"/>
      <c r="V3466" s="95"/>
      <c r="W3466" s="95"/>
      <c r="X3466" s="95"/>
      <c r="Y3466" s="95"/>
      <c r="Z3466" s="95"/>
      <c r="AA3466" s="95"/>
      <c r="AB3466" s="95"/>
      <c r="AC3466" s="95"/>
      <c r="AD3466" s="95"/>
      <c r="AE3466" s="95"/>
      <c r="AF3466" s="95"/>
      <c r="AG3466" s="95"/>
      <c r="AH3466" s="316"/>
    </row>
    <row r="3467" spans="4:34">
      <c r="D3467" s="95"/>
      <c r="E3467" s="198"/>
      <c r="F3467" s="95"/>
      <c r="G3467" s="95"/>
      <c r="H3467" s="95"/>
      <c r="I3467" s="95"/>
      <c r="J3467" s="95"/>
      <c r="K3467" s="95"/>
      <c r="L3467" s="95"/>
      <c r="M3467" s="95"/>
      <c r="N3467" s="95"/>
      <c r="O3467" s="95"/>
      <c r="P3467" s="95"/>
      <c r="Q3467" s="95"/>
      <c r="R3467" s="95"/>
      <c r="S3467" s="95"/>
      <c r="T3467" s="95"/>
      <c r="U3467" s="95"/>
      <c r="V3467" s="95"/>
      <c r="W3467" s="95"/>
      <c r="X3467" s="95"/>
      <c r="Y3467" s="95"/>
      <c r="Z3467" s="95"/>
      <c r="AA3467" s="95"/>
      <c r="AB3467" s="95"/>
      <c r="AC3467" s="95"/>
      <c r="AD3467" s="95"/>
      <c r="AE3467" s="95"/>
      <c r="AF3467" s="95"/>
      <c r="AG3467" s="95"/>
      <c r="AH3467" s="316"/>
    </row>
    <row r="3468" spans="4:34">
      <c r="D3468" s="95"/>
      <c r="E3468" s="198"/>
      <c r="F3468" s="95"/>
      <c r="G3468" s="95"/>
      <c r="H3468" s="95"/>
      <c r="I3468" s="95"/>
      <c r="J3468" s="95"/>
      <c r="K3468" s="95"/>
      <c r="L3468" s="95"/>
      <c r="M3468" s="95"/>
      <c r="N3468" s="95"/>
      <c r="O3468" s="95"/>
      <c r="P3468" s="95"/>
      <c r="Q3468" s="95"/>
      <c r="R3468" s="95"/>
      <c r="S3468" s="95"/>
      <c r="T3468" s="95"/>
      <c r="U3468" s="95"/>
      <c r="V3468" s="95"/>
      <c r="W3468" s="95"/>
      <c r="X3468" s="95"/>
      <c r="Y3468" s="95"/>
      <c r="Z3468" s="95"/>
      <c r="AA3468" s="95"/>
      <c r="AB3468" s="95"/>
      <c r="AC3468" s="95"/>
      <c r="AD3468" s="95"/>
      <c r="AE3468" s="95"/>
      <c r="AF3468" s="95"/>
      <c r="AG3468" s="95"/>
      <c r="AH3468" s="316"/>
    </row>
    <row r="3469" spans="4:34">
      <c r="D3469" s="95"/>
      <c r="E3469" s="198"/>
      <c r="F3469" s="95"/>
      <c r="G3469" s="95"/>
      <c r="H3469" s="95"/>
      <c r="I3469" s="95"/>
      <c r="J3469" s="95"/>
      <c r="K3469" s="95"/>
      <c r="L3469" s="95"/>
      <c r="M3469" s="95"/>
      <c r="N3469" s="95"/>
      <c r="O3469" s="95"/>
      <c r="P3469" s="95"/>
      <c r="Q3469" s="95"/>
      <c r="R3469" s="95"/>
      <c r="S3469" s="95"/>
      <c r="T3469" s="95"/>
      <c r="U3469" s="95"/>
      <c r="V3469" s="95"/>
      <c r="W3469" s="95"/>
      <c r="X3469" s="95"/>
      <c r="Y3469" s="95"/>
      <c r="Z3469" s="95"/>
      <c r="AA3469" s="95"/>
      <c r="AB3469" s="95"/>
      <c r="AC3469" s="95"/>
      <c r="AD3469" s="95"/>
      <c r="AE3469" s="95"/>
      <c r="AF3469" s="95"/>
      <c r="AG3469" s="95"/>
      <c r="AH3469" s="316"/>
    </row>
    <row r="3470" spans="4:34">
      <c r="D3470" s="95"/>
      <c r="E3470" s="198"/>
      <c r="F3470" s="95"/>
      <c r="G3470" s="95"/>
      <c r="H3470" s="95"/>
      <c r="I3470" s="95"/>
      <c r="J3470" s="95"/>
      <c r="K3470" s="95"/>
      <c r="L3470" s="95"/>
      <c r="M3470" s="95"/>
      <c r="N3470" s="95"/>
      <c r="O3470" s="95"/>
      <c r="P3470" s="95"/>
      <c r="Q3470" s="95"/>
      <c r="R3470" s="95"/>
      <c r="S3470" s="95"/>
      <c r="T3470" s="95"/>
      <c r="U3470" s="95"/>
      <c r="V3470" s="95"/>
      <c r="W3470" s="95"/>
      <c r="X3470" s="95"/>
      <c r="Y3470" s="95"/>
      <c r="Z3470" s="95"/>
      <c r="AA3470" s="95"/>
      <c r="AB3470" s="95"/>
      <c r="AC3470" s="95"/>
      <c r="AD3470" s="95"/>
      <c r="AE3470" s="95"/>
      <c r="AF3470" s="95"/>
      <c r="AG3470" s="95"/>
      <c r="AH3470" s="316"/>
    </row>
    <row r="3471" spans="4:34">
      <c r="D3471" s="95"/>
      <c r="E3471" s="198"/>
      <c r="F3471" s="95"/>
      <c r="G3471" s="95"/>
      <c r="H3471" s="95"/>
      <c r="I3471" s="95"/>
      <c r="J3471" s="95"/>
      <c r="K3471" s="95"/>
      <c r="L3471" s="95"/>
      <c r="M3471" s="95"/>
      <c r="N3471" s="95"/>
      <c r="O3471" s="95"/>
      <c r="P3471" s="95"/>
      <c r="Q3471" s="95"/>
      <c r="R3471" s="95"/>
      <c r="S3471" s="95"/>
      <c r="T3471" s="95"/>
      <c r="U3471" s="95"/>
      <c r="V3471" s="95"/>
      <c r="W3471" s="95"/>
      <c r="X3471" s="95"/>
      <c r="Y3471" s="95"/>
      <c r="Z3471" s="95"/>
      <c r="AA3471" s="95"/>
      <c r="AB3471" s="95"/>
      <c r="AC3471" s="95"/>
      <c r="AD3471" s="95"/>
      <c r="AE3471" s="95"/>
      <c r="AF3471" s="95"/>
      <c r="AG3471" s="95"/>
      <c r="AH3471" s="316"/>
    </row>
    <row r="3472" spans="4:34">
      <c r="D3472" s="95"/>
      <c r="E3472" s="198"/>
      <c r="F3472" s="95"/>
      <c r="G3472" s="95"/>
      <c r="H3472" s="95"/>
      <c r="I3472" s="95"/>
      <c r="J3472" s="95"/>
      <c r="K3472" s="95"/>
      <c r="L3472" s="95"/>
      <c r="M3472" s="95"/>
      <c r="N3472" s="95"/>
      <c r="O3472" s="95"/>
      <c r="P3472" s="95"/>
      <c r="Q3472" s="95"/>
      <c r="R3472" s="95"/>
      <c r="S3472" s="95"/>
      <c r="T3472" s="95"/>
      <c r="U3472" s="95"/>
      <c r="V3472" s="95"/>
      <c r="W3472" s="95"/>
      <c r="X3472" s="95"/>
      <c r="Y3472" s="95"/>
      <c r="Z3472" s="95"/>
      <c r="AA3472" s="95"/>
      <c r="AB3472" s="95"/>
      <c r="AC3472" s="95"/>
      <c r="AD3472" s="95"/>
      <c r="AE3472" s="95"/>
      <c r="AF3472" s="95"/>
      <c r="AG3472" s="95"/>
      <c r="AH3472" s="316"/>
    </row>
    <row r="3473" spans="4:34">
      <c r="D3473" s="95"/>
      <c r="E3473" s="198"/>
      <c r="F3473" s="95"/>
      <c r="G3473" s="95"/>
      <c r="H3473" s="95"/>
      <c r="I3473" s="95"/>
      <c r="J3473" s="95"/>
      <c r="K3473" s="95"/>
      <c r="L3473" s="95"/>
      <c r="M3473" s="95"/>
      <c r="N3473" s="95"/>
      <c r="O3473" s="95"/>
      <c r="P3473" s="95"/>
      <c r="Q3473" s="95"/>
      <c r="R3473" s="95"/>
      <c r="S3473" s="95"/>
      <c r="T3473" s="95"/>
      <c r="U3473" s="95"/>
      <c r="V3473" s="95"/>
      <c r="W3473" s="95"/>
      <c r="X3473" s="95"/>
      <c r="Y3473" s="95"/>
      <c r="Z3473" s="95"/>
      <c r="AA3473" s="95"/>
      <c r="AB3473" s="95"/>
      <c r="AC3473" s="95"/>
      <c r="AD3473" s="95"/>
      <c r="AE3473" s="95"/>
      <c r="AF3473" s="95"/>
      <c r="AG3473" s="95"/>
      <c r="AH3473" s="316"/>
    </row>
    <row r="3474" spans="4:34">
      <c r="D3474" s="95"/>
      <c r="E3474" s="198"/>
      <c r="F3474" s="95"/>
      <c r="G3474" s="95"/>
      <c r="H3474" s="95"/>
      <c r="I3474" s="95"/>
      <c r="J3474" s="95"/>
      <c r="K3474" s="95"/>
      <c r="L3474" s="95"/>
      <c r="M3474" s="95"/>
      <c r="N3474" s="95"/>
      <c r="O3474" s="95"/>
      <c r="P3474" s="95"/>
      <c r="Q3474" s="95"/>
      <c r="R3474" s="95"/>
      <c r="S3474" s="95"/>
      <c r="T3474" s="95"/>
      <c r="U3474" s="95"/>
      <c r="V3474" s="95"/>
      <c r="W3474" s="95"/>
      <c r="X3474" s="95"/>
      <c r="Y3474" s="95"/>
      <c r="Z3474" s="95"/>
      <c r="AA3474" s="95"/>
      <c r="AB3474" s="95"/>
      <c r="AC3474" s="95"/>
      <c r="AD3474" s="95"/>
      <c r="AE3474" s="95"/>
      <c r="AF3474" s="95"/>
      <c r="AG3474" s="95"/>
      <c r="AH3474" s="316"/>
    </row>
    <row r="3475" spans="4:34">
      <c r="D3475" s="95"/>
      <c r="E3475" s="198"/>
      <c r="F3475" s="95"/>
      <c r="G3475" s="95"/>
      <c r="H3475" s="95"/>
      <c r="I3475" s="95"/>
      <c r="J3475" s="95"/>
      <c r="K3475" s="95"/>
      <c r="L3475" s="95"/>
      <c r="M3475" s="95"/>
      <c r="N3475" s="95"/>
      <c r="O3475" s="95"/>
      <c r="P3475" s="95"/>
      <c r="Q3475" s="95"/>
      <c r="R3475" s="95"/>
      <c r="S3475" s="95"/>
      <c r="T3475" s="95"/>
      <c r="U3475" s="95"/>
      <c r="V3475" s="95"/>
      <c r="W3475" s="95"/>
      <c r="X3475" s="95"/>
      <c r="Y3475" s="95"/>
      <c r="Z3475" s="95"/>
      <c r="AA3475" s="95"/>
      <c r="AB3475" s="95"/>
      <c r="AC3475" s="95"/>
      <c r="AD3475" s="95"/>
      <c r="AE3475" s="95"/>
      <c r="AF3475" s="95"/>
      <c r="AG3475" s="95"/>
      <c r="AH3475" s="316"/>
    </row>
    <row r="3476" spans="4:34">
      <c r="D3476" s="95"/>
      <c r="E3476" s="198"/>
      <c r="F3476" s="95"/>
      <c r="G3476" s="95"/>
      <c r="H3476" s="95"/>
      <c r="I3476" s="95"/>
      <c r="J3476" s="95"/>
      <c r="K3476" s="95"/>
      <c r="L3476" s="95"/>
      <c r="M3476" s="95"/>
      <c r="N3476" s="95"/>
      <c r="O3476" s="95"/>
      <c r="P3476" s="95"/>
      <c r="Q3476" s="95"/>
      <c r="R3476" s="95"/>
      <c r="S3476" s="95"/>
      <c r="T3476" s="95"/>
      <c r="U3476" s="95"/>
      <c r="V3476" s="95"/>
      <c r="W3476" s="95"/>
      <c r="X3476" s="95"/>
      <c r="Y3476" s="95"/>
      <c r="Z3476" s="95"/>
      <c r="AA3476" s="95"/>
      <c r="AB3476" s="95"/>
      <c r="AC3476" s="95"/>
      <c r="AD3476" s="95"/>
      <c r="AE3476" s="95"/>
      <c r="AF3476" s="95"/>
      <c r="AG3476" s="95"/>
      <c r="AH3476" s="316"/>
    </row>
    <row r="3477" spans="4:34">
      <c r="D3477" s="95"/>
      <c r="E3477" s="198"/>
      <c r="F3477" s="95"/>
      <c r="G3477" s="95"/>
      <c r="H3477" s="95"/>
      <c r="I3477" s="95"/>
      <c r="J3477" s="95"/>
      <c r="K3477" s="95"/>
      <c r="L3477" s="95"/>
      <c r="M3477" s="95"/>
      <c r="N3477" s="95"/>
      <c r="O3477" s="95"/>
      <c r="P3477" s="95"/>
      <c r="Q3477" s="95"/>
      <c r="R3477" s="95"/>
      <c r="S3477" s="95"/>
      <c r="T3477" s="95"/>
      <c r="U3477" s="95"/>
      <c r="V3477" s="95"/>
      <c r="W3477" s="95"/>
      <c r="X3477" s="95"/>
      <c r="Y3477" s="95"/>
      <c r="Z3477" s="95"/>
      <c r="AA3477" s="95"/>
      <c r="AB3477" s="95"/>
      <c r="AC3477" s="95"/>
      <c r="AD3477" s="95"/>
      <c r="AE3477" s="95"/>
      <c r="AF3477" s="95"/>
      <c r="AG3477" s="95"/>
      <c r="AH3477" s="316"/>
    </row>
    <row r="3478" spans="4:34">
      <c r="D3478" s="95"/>
      <c r="E3478" s="198"/>
      <c r="F3478" s="95"/>
      <c r="G3478" s="95"/>
      <c r="H3478" s="95"/>
      <c r="I3478" s="95"/>
      <c r="J3478" s="95"/>
      <c r="K3478" s="95"/>
      <c r="L3478" s="95"/>
      <c r="M3478" s="95"/>
      <c r="N3478" s="95"/>
      <c r="O3478" s="95"/>
      <c r="P3478" s="95"/>
      <c r="Q3478" s="95"/>
      <c r="R3478" s="95"/>
      <c r="S3478" s="95"/>
      <c r="T3478" s="95"/>
      <c r="U3478" s="95"/>
      <c r="V3478" s="95"/>
      <c r="W3478" s="95"/>
      <c r="X3478" s="95"/>
      <c r="Y3478" s="95"/>
      <c r="Z3478" s="95"/>
      <c r="AA3478" s="95"/>
      <c r="AB3478" s="95"/>
      <c r="AC3478" s="95"/>
      <c r="AD3478" s="95"/>
      <c r="AE3478" s="95"/>
      <c r="AF3478" s="95"/>
      <c r="AG3478" s="95"/>
      <c r="AH3478" s="316"/>
    </row>
    <row r="3479" spans="4:34">
      <c r="D3479" s="95"/>
      <c r="E3479" s="198"/>
      <c r="F3479" s="95"/>
      <c r="G3479" s="95"/>
      <c r="H3479" s="95"/>
      <c r="I3479" s="95"/>
      <c r="J3479" s="95"/>
      <c r="K3479" s="95"/>
      <c r="L3479" s="95"/>
      <c r="M3479" s="95"/>
      <c r="N3479" s="95"/>
      <c r="O3479" s="95"/>
      <c r="P3479" s="95"/>
      <c r="Q3479" s="95"/>
      <c r="R3479" s="95"/>
      <c r="S3479" s="95"/>
      <c r="T3479" s="95"/>
      <c r="U3479" s="95"/>
      <c r="V3479" s="95"/>
      <c r="W3479" s="95"/>
      <c r="X3479" s="95"/>
      <c r="Y3479" s="95"/>
      <c r="Z3479" s="95"/>
      <c r="AA3479" s="95"/>
      <c r="AB3479" s="95"/>
      <c r="AC3479" s="95"/>
      <c r="AD3479" s="95"/>
      <c r="AE3479" s="95"/>
      <c r="AF3479" s="95"/>
      <c r="AG3479" s="95"/>
      <c r="AH3479" s="316"/>
    </row>
    <row r="3480" spans="4:34">
      <c r="D3480" s="95"/>
      <c r="E3480" s="198"/>
      <c r="F3480" s="95"/>
      <c r="G3480" s="95"/>
      <c r="H3480" s="95"/>
      <c r="I3480" s="95"/>
      <c r="J3480" s="95"/>
      <c r="K3480" s="95"/>
      <c r="L3480" s="95"/>
      <c r="M3480" s="95"/>
      <c r="N3480" s="95"/>
      <c r="O3480" s="95"/>
      <c r="P3480" s="95"/>
      <c r="Q3480" s="95"/>
      <c r="R3480" s="95"/>
      <c r="S3480" s="95"/>
      <c r="T3480" s="95"/>
      <c r="U3480" s="95"/>
      <c r="V3480" s="95"/>
      <c r="W3480" s="95"/>
      <c r="X3480" s="95"/>
      <c r="Y3480" s="95"/>
      <c r="Z3480" s="95"/>
      <c r="AA3480" s="95"/>
      <c r="AB3480" s="95"/>
      <c r="AC3480" s="95"/>
      <c r="AD3480" s="95"/>
      <c r="AE3480" s="95"/>
      <c r="AF3480" s="95"/>
      <c r="AG3480" s="95"/>
      <c r="AH3480" s="316"/>
    </row>
    <row r="3481" spans="4:34">
      <c r="D3481" s="95"/>
      <c r="E3481" s="198"/>
      <c r="F3481" s="95"/>
      <c r="G3481" s="95"/>
      <c r="H3481" s="95"/>
      <c r="I3481" s="95"/>
      <c r="J3481" s="95"/>
      <c r="K3481" s="95"/>
      <c r="L3481" s="95"/>
      <c r="M3481" s="95"/>
      <c r="N3481" s="95"/>
      <c r="O3481" s="95"/>
      <c r="P3481" s="95"/>
      <c r="Q3481" s="95"/>
      <c r="R3481" s="95"/>
      <c r="S3481" s="95"/>
      <c r="T3481" s="95"/>
      <c r="U3481" s="95"/>
      <c r="V3481" s="95"/>
      <c r="W3481" s="95"/>
      <c r="X3481" s="95"/>
      <c r="Y3481" s="95"/>
      <c r="Z3481" s="95"/>
      <c r="AA3481" s="95"/>
      <c r="AB3481" s="95"/>
      <c r="AC3481" s="95"/>
      <c r="AD3481" s="95"/>
      <c r="AE3481" s="95"/>
      <c r="AF3481" s="95"/>
      <c r="AG3481" s="95"/>
      <c r="AH3481" s="316"/>
    </row>
    <row r="3482" spans="4:34">
      <c r="D3482" s="95"/>
      <c r="E3482" s="198"/>
      <c r="F3482" s="95"/>
      <c r="G3482" s="95"/>
      <c r="H3482" s="95"/>
      <c r="I3482" s="95"/>
      <c r="J3482" s="95"/>
      <c r="K3482" s="95"/>
      <c r="L3482" s="95"/>
      <c r="M3482" s="95"/>
      <c r="N3482" s="95"/>
      <c r="O3482" s="95"/>
      <c r="P3482" s="95"/>
      <c r="Q3482" s="95"/>
      <c r="R3482" s="95"/>
      <c r="S3482" s="95"/>
      <c r="T3482" s="95"/>
      <c r="U3482" s="95"/>
      <c r="V3482" s="95"/>
      <c r="W3482" s="95"/>
      <c r="X3482" s="95"/>
      <c r="Y3482" s="95"/>
      <c r="Z3482" s="95"/>
      <c r="AA3482" s="95"/>
      <c r="AB3482" s="95"/>
      <c r="AC3482" s="95"/>
      <c r="AD3482" s="95"/>
      <c r="AE3482" s="95"/>
      <c r="AF3482" s="95"/>
      <c r="AG3482" s="95"/>
      <c r="AH3482" s="316"/>
    </row>
    <row r="3483" spans="4:34">
      <c r="D3483" s="95"/>
      <c r="E3483" s="198"/>
      <c r="F3483" s="95"/>
      <c r="G3483" s="95"/>
      <c r="H3483" s="95"/>
      <c r="I3483" s="95"/>
      <c r="J3483" s="95"/>
      <c r="K3483" s="95"/>
      <c r="L3483" s="95"/>
      <c r="M3483" s="95"/>
      <c r="N3483" s="95"/>
      <c r="O3483" s="95"/>
      <c r="P3483" s="95"/>
      <c r="Q3483" s="95"/>
      <c r="R3483" s="95"/>
      <c r="S3483" s="95"/>
      <c r="T3483" s="95"/>
      <c r="U3483" s="95"/>
      <c r="V3483" s="95"/>
      <c r="W3483" s="95"/>
      <c r="X3483" s="95"/>
      <c r="Y3483" s="95"/>
      <c r="Z3483" s="95"/>
      <c r="AA3483" s="95"/>
      <c r="AB3483" s="95"/>
      <c r="AC3483" s="95"/>
      <c r="AD3483" s="95"/>
      <c r="AE3483" s="95"/>
      <c r="AF3483" s="95"/>
      <c r="AG3483" s="95"/>
      <c r="AH3483" s="316"/>
    </row>
    <row r="3484" spans="4:34">
      <c r="D3484" s="95"/>
      <c r="E3484" s="198"/>
      <c r="F3484" s="95"/>
      <c r="G3484" s="95"/>
      <c r="H3484" s="95"/>
      <c r="I3484" s="95"/>
      <c r="J3484" s="95"/>
      <c r="K3484" s="95"/>
      <c r="L3484" s="95"/>
      <c r="M3484" s="95"/>
      <c r="N3484" s="95"/>
      <c r="O3484" s="95"/>
      <c r="P3484" s="95"/>
      <c r="Q3484" s="95"/>
      <c r="R3484" s="95"/>
      <c r="S3484" s="95"/>
      <c r="T3484" s="95"/>
      <c r="U3484" s="95"/>
      <c r="V3484" s="95"/>
      <c r="W3484" s="95"/>
      <c r="X3484" s="95"/>
      <c r="Y3484" s="95"/>
      <c r="Z3484" s="95"/>
      <c r="AA3484" s="95"/>
      <c r="AB3484" s="95"/>
      <c r="AC3484" s="95"/>
      <c r="AD3484" s="95"/>
      <c r="AE3484" s="95"/>
      <c r="AF3484" s="95"/>
      <c r="AG3484" s="95"/>
      <c r="AH3484" s="316"/>
    </row>
    <row r="3485" spans="4:34">
      <c r="D3485" s="95"/>
      <c r="E3485" s="198"/>
      <c r="F3485" s="95"/>
      <c r="G3485" s="95"/>
      <c r="H3485" s="95"/>
      <c r="I3485" s="95"/>
      <c r="J3485" s="95"/>
      <c r="K3485" s="95"/>
      <c r="L3485" s="95"/>
      <c r="M3485" s="95"/>
      <c r="N3485" s="95"/>
      <c r="O3485" s="95"/>
      <c r="P3485" s="95"/>
      <c r="Q3485" s="95"/>
      <c r="R3485" s="95"/>
      <c r="S3485" s="95"/>
      <c r="T3485" s="95"/>
      <c r="U3485" s="95"/>
      <c r="V3485" s="95"/>
      <c r="W3485" s="95"/>
      <c r="X3485" s="95"/>
      <c r="Y3485" s="95"/>
      <c r="Z3485" s="95"/>
      <c r="AA3485" s="95"/>
      <c r="AB3485" s="95"/>
      <c r="AC3485" s="95"/>
      <c r="AD3485" s="95"/>
      <c r="AE3485" s="95"/>
      <c r="AF3485" s="95"/>
      <c r="AG3485" s="95"/>
      <c r="AH3485" s="316"/>
    </row>
    <row r="3486" spans="4:34">
      <c r="D3486" s="95"/>
      <c r="E3486" s="198"/>
      <c r="F3486" s="95"/>
      <c r="G3486" s="95"/>
      <c r="H3486" s="95"/>
      <c r="I3486" s="95"/>
      <c r="J3486" s="95"/>
      <c r="K3486" s="95"/>
      <c r="L3486" s="95"/>
      <c r="M3486" s="95"/>
      <c r="N3486" s="95"/>
      <c r="O3486" s="95"/>
      <c r="P3486" s="95"/>
      <c r="Q3486" s="95"/>
      <c r="R3486" s="95"/>
      <c r="S3486" s="95"/>
      <c r="T3486" s="95"/>
      <c r="U3486" s="95"/>
      <c r="V3486" s="95"/>
      <c r="W3486" s="95"/>
      <c r="X3486" s="95"/>
      <c r="Y3486" s="95"/>
      <c r="Z3486" s="95"/>
      <c r="AA3486" s="95"/>
      <c r="AB3486" s="95"/>
      <c r="AC3486" s="95"/>
      <c r="AD3486" s="95"/>
      <c r="AE3486" s="95"/>
      <c r="AF3486" s="95"/>
      <c r="AG3486" s="95"/>
      <c r="AH3486" s="316"/>
    </row>
    <row r="3487" spans="4:34">
      <c r="D3487" s="95"/>
      <c r="E3487" s="198"/>
      <c r="F3487" s="95"/>
      <c r="G3487" s="95"/>
      <c r="H3487" s="95"/>
      <c r="I3487" s="95"/>
      <c r="J3487" s="95"/>
      <c r="K3487" s="95"/>
      <c r="L3487" s="95"/>
      <c r="M3487" s="95"/>
      <c r="N3487" s="95"/>
      <c r="O3487" s="95"/>
      <c r="P3487" s="95"/>
      <c r="Q3487" s="95"/>
      <c r="R3487" s="95"/>
      <c r="S3487" s="95"/>
      <c r="T3487" s="95"/>
      <c r="U3487" s="95"/>
      <c r="V3487" s="95"/>
      <c r="W3487" s="95"/>
      <c r="X3487" s="95"/>
      <c r="Y3487" s="95"/>
      <c r="Z3487" s="95"/>
      <c r="AA3487" s="95"/>
      <c r="AB3487" s="95"/>
      <c r="AC3487" s="95"/>
      <c r="AD3487" s="95"/>
      <c r="AE3487" s="95"/>
      <c r="AF3487" s="95"/>
      <c r="AG3487" s="95"/>
      <c r="AH3487" s="316"/>
    </row>
    <row r="3488" spans="4:34">
      <c r="D3488" s="95"/>
      <c r="E3488" s="198"/>
      <c r="F3488" s="95"/>
      <c r="G3488" s="95"/>
      <c r="H3488" s="95"/>
      <c r="I3488" s="95"/>
      <c r="J3488" s="95"/>
      <c r="K3488" s="95"/>
      <c r="L3488" s="95"/>
      <c r="M3488" s="95"/>
      <c r="N3488" s="95"/>
      <c r="O3488" s="95"/>
      <c r="P3488" s="95"/>
      <c r="Q3488" s="95"/>
      <c r="R3488" s="95"/>
      <c r="S3488" s="95"/>
      <c r="T3488" s="95"/>
      <c r="U3488" s="95"/>
      <c r="V3488" s="95"/>
      <c r="W3488" s="95"/>
      <c r="X3488" s="95"/>
      <c r="Y3488" s="95"/>
      <c r="Z3488" s="95"/>
      <c r="AA3488" s="95"/>
      <c r="AB3488" s="95"/>
      <c r="AC3488" s="95"/>
      <c r="AD3488" s="95"/>
      <c r="AE3488" s="95"/>
      <c r="AF3488" s="95"/>
      <c r="AG3488" s="95"/>
      <c r="AH3488" s="316"/>
    </row>
    <row r="3489" spans="4:34">
      <c r="D3489" s="95"/>
      <c r="E3489" s="198"/>
      <c r="F3489" s="95"/>
      <c r="G3489" s="95"/>
      <c r="H3489" s="95"/>
      <c r="I3489" s="95"/>
      <c r="J3489" s="95"/>
      <c r="K3489" s="95"/>
      <c r="L3489" s="95"/>
      <c r="M3489" s="95"/>
      <c r="N3489" s="95"/>
      <c r="O3489" s="95"/>
      <c r="P3489" s="95"/>
      <c r="Q3489" s="95"/>
      <c r="R3489" s="95"/>
      <c r="S3489" s="95"/>
      <c r="T3489" s="95"/>
      <c r="U3489" s="95"/>
      <c r="V3489" s="95"/>
      <c r="W3489" s="95"/>
      <c r="X3489" s="95"/>
      <c r="Y3489" s="95"/>
      <c r="Z3489" s="95"/>
      <c r="AA3489" s="95"/>
      <c r="AB3489" s="95"/>
      <c r="AC3489" s="95"/>
      <c r="AD3489" s="95"/>
      <c r="AE3489" s="95"/>
      <c r="AF3489" s="95"/>
      <c r="AG3489" s="95"/>
      <c r="AH3489" s="316"/>
    </row>
    <row r="3490" spans="4:34">
      <c r="D3490" s="95"/>
      <c r="E3490" s="198"/>
      <c r="F3490" s="95"/>
      <c r="G3490" s="95"/>
      <c r="H3490" s="95"/>
      <c r="I3490" s="95"/>
      <c r="J3490" s="95"/>
      <c r="K3490" s="95"/>
      <c r="L3490" s="95"/>
      <c r="M3490" s="95"/>
      <c r="N3490" s="95"/>
      <c r="O3490" s="95"/>
      <c r="P3490" s="95"/>
      <c r="Q3490" s="95"/>
      <c r="R3490" s="95"/>
      <c r="S3490" s="95"/>
      <c r="T3490" s="95"/>
      <c r="U3490" s="95"/>
      <c r="V3490" s="95"/>
      <c r="W3490" s="95"/>
      <c r="X3490" s="95"/>
      <c r="Y3490" s="95"/>
      <c r="Z3490" s="95"/>
      <c r="AA3490" s="95"/>
      <c r="AB3490" s="95"/>
      <c r="AC3490" s="95"/>
      <c r="AD3490" s="95"/>
      <c r="AE3490" s="95"/>
      <c r="AF3490" s="95"/>
      <c r="AG3490" s="95"/>
      <c r="AH3490" s="316"/>
    </row>
    <row r="3491" spans="4:34">
      <c r="D3491" s="95"/>
      <c r="E3491" s="198"/>
      <c r="F3491" s="95"/>
      <c r="G3491" s="95"/>
      <c r="H3491" s="95"/>
      <c r="I3491" s="95"/>
      <c r="J3491" s="95"/>
      <c r="K3491" s="95"/>
      <c r="L3491" s="95"/>
      <c r="M3491" s="95"/>
      <c r="N3491" s="95"/>
      <c r="O3491" s="95"/>
      <c r="P3491" s="95"/>
      <c r="Q3491" s="95"/>
      <c r="R3491" s="95"/>
      <c r="S3491" s="95"/>
      <c r="T3491" s="95"/>
      <c r="U3491" s="95"/>
      <c r="V3491" s="95"/>
      <c r="W3491" s="95"/>
      <c r="X3491" s="95"/>
      <c r="Y3491" s="95"/>
      <c r="Z3491" s="95"/>
      <c r="AA3491" s="95"/>
      <c r="AB3491" s="95"/>
      <c r="AC3491" s="95"/>
      <c r="AD3491" s="95"/>
      <c r="AE3491" s="95"/>
      <c r="AF3491" s="95"/>
      <c r="AG3491" s="95"/>
      <c r="AH3491" s="316"/>
    </row>
    <row r="3492" spans="4:34">
      <c r="D3492" s="95"/>
      <c r="E3492" s="198"/>
      <c r="F3492" s="95"/>
      <c r="G3492" s="95"/>
      <c r="H3492" s="95"/>
      <c r="I3492" s="95"/>
      <c r="J3492" s="95"/>
      <c r="K3492" s="95"/>
      <c r="L3492" s="95"/>
      <c r="M3492" s="95"/>
      <c r="N3492" s="95"/>
      <c r="O3492" s="95"/>
      <c r="P3492" s="95"/>
      <c r="Q3492" s="95"/>
      <c r="R3492" s="95"/>
      <c r="S3492" s="95"/>
      <c r="T3492" s="95"/>
      <c r="U3492" s="95"/>
      <c r="V3492" s="95"/>
      <c r="W3492" s="95"/>
      <c r="X3492" s="95"/>
      <c r="Y3492" s="95"/>
      <c r="Z3492" s="95"/>
      <c r="AA3492" s="95"/>
      <c r="AB3492" s="95"/>
      <c r="AC3492" s="95"/>
      <c r="AD3492" s="95"/>
      <c r="AE3492" s="95"/>
      <c r="AF3492" s="95"/>
      <c r="AG3492" s="95"/>
      <c r="AH3492" s="316"/>
    </row>
    <row r="3493" spans="4:34">
      <c r="D3493" s="95"/>
      <c r="E3493" s="198"/>
      <c r="F3493" s="95"/>
      <c r="G3493" s="95"/>
      <c r="H3493" s="95"/>
      <c r="I3493" s="95"/>
      <c r="J3493" s="95"/>
      <c r="K3493" s="95"/>
      <c r="L3493" s="95"/>
      <c r="M3493" s="95"/>
      <c r="N3493" s="95"/>
      <c r="O3493" s="95"/>
      <c r="P3493" s="95"/>
      <c r="Q3493" s="95"/>
      <c r="R3493" s="95"/>
      <c r="S3493" s="95"/>
      <c r="T3493" s="95"/>
      <c r="U3493" s="95"/>
      <c r="V3493" s="95"/>
      <c r="W3493" s="95"/>
      <c r="X3493" s="95"/>
      <c r="Y3493" s="95"/>
      <c r="Z3493" s="95"/>
      <c r="AA3493" s="95"/>
      <c r="AB3493" s="95"/>
      <c r="AC3493" s="95"/>
      <c r="AD3493" s="95"/>
      <c r="AE3493" s="95"/>
      <c r="AF3493" s="95"/>
      <c r="AG3493" s="95"/>
      <c r="AH3493" s="316"/>
    </row>
    <row r="3494" spans="4:34">
      <c r="D3494" s="95"/>
      <c r="E3494" s="198"/>
      <c r="F3494" s="95"/>
      <c r="G3494" s="95"/>
      <c r="H3494" s="95"/>
      <c r="I3494" s="95"/>
      <c r="J3494" s="95"/>
      <c r="K3494" s="95"/>
      <c r="L3494" s="95"/>
      <c r="M3494" s="95"/>
      <c r="N3494" s="95"/>
      <c r="O3494" s="95"/>
      <c r="P3494" s="95"/>
      <c r="Q3494" s="95"/>
      <c r="R3494" s="95"/>
      <c r="S3494" s="95"/>
      <c r="T3494" s="95"/>
      <c r="U3494" s="95"/>
      <c r="V3494" s="95"/>
      <c r="W3494" s="95"/>
      <c r="X3494" s="95"/>
      <c r="Y3494" s="95"/>
      <c r="Z3494" s="95"/>
      <c r="AA3494" s="95"/>
      <c r="AB3494" s="95"/>
      <c r="AC3494" s="95"/>
      <c r="AD3494" s="95"/>
      <c r="AE3494" s="95"/>
      <c r="AF3494" s="95"/>
      <c r="AG3494" s="95"/>
      <c r="AH3494" s="316"/>
    </row>
    <row r="3495" spans="4:34">
      <c r="D3495" s="95"/>
      <c r="E3495" s="198"/>
      <c r="F3495" s="95"/>
      <c r="G3495" s="95"/>
      <c r="H3495" s="95"/>
      <c r="I3495" s="95"/>
      <c r="J3495" s="95"/>
      <c r="K3495" s="95"/>
      <c r="L3495" s="95"/>
      <c r="M3495" s="95"/>
      <c r="N3495" s="95"/>
      <c r="O3495" s="95"/>
      <c r="P3495" s="95"/>
      <c r="Q3495" s="95"/>
      <c r="R3495" s="95"/>
      <c r="S3495" s="95"/>
      <c r="T3495" s="95"/>
      <c r="U3495" s="95"/>
      <c r="V3495" s="95"/>
      <c r="W3495" s="95"/>
      <c r="X3495" s="95"/>
      <c r="Y3495" s="95"/>
      <c r="Z3495" s="95"/>
      <c r="AA3495" s="95"/>
      <c r="AB3495" s="95"/>
      <c r="AC3495" s="95"/>
      <c r="AD3495" s="95"/>
      <c r="AE3495" s="95"/>
      <c r="AF3495" s="95"/>
      <c r="AG3495" s="95"/>
      <c r="AH3495" s="316"/>
    </row>
    <row r="3496" spans="4:34">
      <c r="D3496" s="95"/>
      <c r="E3496" s="198"/>
      <c r="F3496" s="95"/>
      <c r="G3496" s="95"/>
      <c r="H3496" s="95"/>
      <c r="I3496" s="95"/>
      <c r="J3496" s="95"/>
      <c r="K3496" s="95"/>
      <c r="L3496" s="95"/>
      <c r="M3496" s="95"/>
      <c r="N3496" s="95"/>
      <c r="O3496" s="95"/>
      <c r="P3496" s="95"/>
      <c r="Q3496" s="95"/>
      <c r="R3496" s="95"/>
      <c r="S3496" s="95"/>
      <c r="T3496" s="95"/>
      <c r="U3496" s="95"/>
      <c r="V3496" s="95"/>
      <c r="W3496" s="95"/>
      <c r="X3496" s="95"/>
      <c r="Y3496" s="95"/>
      <c r="Z3496" s="95"/>
      <c r="AA3496" s="95"/>
      <c r="AB3496" s="95"/>
      <c r="AC3496" s="95"/>
      <c r="AD3496" s="95"/>
      <c r="AE3496" s="95"/>
      <c r="AF3496" s="95"/>
      <c r="AG3496" s="95"/>
      <c r="AH3496" s="316"/>
    </row>
    <row r="3497" spans="4:34">
      <c r="D3497" s="95"/>
      <c r="E3497" s="198"/>
      <c r="F3497" s="95"/>
      <c r="G3497" s="95"/>
      <c r="H3497" s="95"/>
      <c r="I3497" s="95"/>
      <c r="J3497" s="95"/>
      <c r="K3497" s="95"/>
      <c r="L3497" s="95"/>
      <c r="M3497" s="95"/>
      <c r="N3497" s="95"/>
      <c r="O3497" s="95"/>
      <c r="P3497" s="95"/>
      <c r="Q3497" s="95"/>
      <c r="R3497" s="95"/>
      <c r="S3497" s="95"/>
      <c r="T3497" s="95"/>
      <c r="U3497" s="95"/>
      <c r="V3497" s="95"/>
      <c r="W3497" s="95"/>
      <c r="X3497" s="95"/>
      <c r="Y3497" s="95"/>
      <c r="Z3497" s="95"/>
      <c r="AA3497" s="95"/>
      <c r="AB3497" s="95"/>
      <c r="AC3497" s="95"/>
      <c r="AD3497" s="95"/>
      <c r="AE3497" s="95"/>
      <c r="AF3497" s="95"/>
      <c r="AG3497" s="95"/>
      <c r="AH3497" s="316"/>
    </row>
    <row r="3498" spans="4:34">
      <c r="D3498" s="95"/>
      <c r="E3498" s="198"/>
      <c r="F3498" s="95"/>
      <c r="G3498" s="95"/>
      <c r="H3498" s="95"/>
      <c r="I3498" s="95"/>
      <c r="J3498" s="95"/>
      <c r="K3498" s="95"/>
      <c r="L3498" s="95"/>
      <c r="M3498" s="95"/>
      <c r="N3498" s="95"/>
      <c r="O3498" s="95"/>
      <c r="P3498" s="95"/>
      <c r="Q3498" s="95"/>
      <c r="R3498" s="95"/>
      <c r="S3498" s="95"/>
      <c r="T3498" s="95"/>
      <c r="U3498" s="95"/>
      <c r="V3498" s="95"/>
      <c r="W3498" s="95"/>
      <c r="X3498" s="95"/>
      <c r="Y3498" s="95"/>
      <c r="Z3498" s="95"/>
      <c r="AA3498" s="95"/>
      <c r="AB3498" s="95"/>
      <c r="AC3498" s="95"/>
      <c r="AD3498" s="95"/>
      <c r="AE3498" s="95"/>
      <c r="AF3498" s="95"/>
      <c r="AG3498" s="95"/>
      <c r="AH3498" s="316"/>
    </row>
    <row r="3499" spans="4:34">
      <c r="D3499" s="95"/>
      <c r="E3499" s="198"/>
      <c r="F3499" s="95"/>
      <c r="G3499" s="95"/>
      <c r="H3499" s="95"/>
      <c r="I3499" s="95"/>
      <c r="J3499" s="95"/>
      <c r="K3499" s="95"/>
      <c r="L3499" s="95"/>
      <c r="M3499" s="95"/>
      <c r="N3499" s="95"/>
      <c r="O3499" s="95"/>
      <c r="P3499" s="95"/>
      <c r="Q3499" s="95"/>
      <c r="R3499" s="95"/>
      <c r="S3499" s="95"/>
      <c r="T3499" s="95"/>
      <c r="U3499" s="95"/>
      <c r="V3499" s="95"/>
      <c r="W3499" s="95"/>
      <c r="X3499" s="95"/>
      <c r="Y3499" s="95"/>
      <c r="Z3499" s="95"/>
      <c r="AA3499" s="95"/>
      <c r="AB3499" s="95"/>
      <c r="AC3499" s="95"/>
      <c r="AD3499" s="95"/>
      <c r="AE3499" s="95"/>
      <c r="AF3499" s="95"/>
      <c r="AG3499" s="95"/>
      <c r="AH3499" s="316"/>
    </row>
    <row r="3500" spans="4:34">
      <c r="D3500" s="95"/>
      <c r="E3500" s="198"/>
      <c r="F3500" s="95"/>
      <c r="G3500" s="95"/>
      <c r="H3500" s="95"/>
      <c r="I3500" s="95"/>
      <c r="J3500" s="95"/>
      <c r="K3500" s="95"/>
      <c r="L3500" s="95"/>
      <c r="M3500" s="95"/>
      <c r="N3500" s="95"/>
      <c r="O3500" s="95"/>
      <c r="P3500" s="95"/>
      <c r="Q3500" s="95"/>
      <c r="R3500" s="95"/>
      <c r="S3500" s="95"/>
      <c r="T3500" s="95"/>
      <c r="U3500" s="95"/>
      <c r="V3500" s="95"/>
      <c r="W3500" s="95"/>
      <c r="X3500" s="95"/>
      <c r="Y3500" s="95"/>
      <c r="Z3500" s="95"/>
      <c r="AA3500" s="95"/>
      <c r="AB3500" s="95"/>
      <c r="AC3500" s="95"/>
      <c r="AD3500" s="95"/>
      <c r="AE3500" s="95"/>
      <c r="AF3500" s="95"/>
      <c r="AG3500" s="95"/>
      <c r="AH3500" s="316"/>
    </row>
    <row r="3501" spans="4:34">
      <c r="D3501" s="95"/>
      <c r="E3501" s="198"/>
      <c r="F3501" s="95"/>
      <c r="G3501" s="95"/>
      <c r="H3501" s="95"/>
      <c r="I3501" s="95"/>
      <c r="J3501" s="95"/>
      <c r="K3501" s="95"/>
      <c r="L3501" s="95"/>
      <c r="M3501" s="95"/>
      <c r="N3501" s="95"/>
      <c r="O3501" s="95"/>
      <c r="P3501" s="95"/>
      <c r="Q3501" s="95"/>
      <c r="R3501" s="95"/>
      <c r="S3501" s="95"/>
      <c r="T3501" s="95"/>
      <c r="U3501" s="95"/>
      <c r="V3501" s="95"/>
      <c r="W3501" s="95"/>
      <c r="X3501" s="95"/>
      <c r="Y3501" s="95"/>
      <c r="Z3501" s="95"/>
      <c r="AA3501" s="95"/>
      <c r="AB3501" s="95"/>
      <c r="AC3501" s="95"/>
      <c r="AD3501" s="95"/>
      <c r="AE3501" s="95"/>
      <c r="AF3501" s="95"/>
      <c r="AG3501" s="95"/>
      <c r="AH3501" s="316"/>
    </row>
    <row r="3502" spans="4:34">
      <c r="D3502" s="95"/>
      <c r="E3502" s="198"/>
      <c r="F3502" s="95"/>
      <c r="G3502" s="95"/>
      <c r="H3502" s="95"/>
      <c r="I3502" s="95"/>
      <c r="J3502" s="95"/>
      <c r="K3502" s="95"/>
      <c r="L3502" s="95"/>
      <c r="M3502" s="95"/>
      <c r="N3502" s="95"/>
      <c r="O3502" s="95"/>
      <c r="P3502" s="95"/>
      <c r="Q3502" s="95"/>
      <c r="R3502" s="95"/>
      <c r="S3502" s="95"/>
      <c r="T3502" s="95"/>
      <c r="U3502" s="95"/>
      <c r="V3502" s="95"/>
      <c r="W3502" s="95"/>
      <c r="X3502" s="95"/>
      <c r="Y3502" s="95"/>
      <c r="Z3502" s="95"/>
      <c r="AA3502" s="95"/>
      <c r="AB3502" s="95"/>
      <c r="AC3502" s="95"/>
      <c r="AD3502" s="95"/>
      <c r="AE3502" s="95"/>
      <c r="AF3502" s="95"/>
      <c r="AG3502" s="95"/>
      <c r="AH3502" s="316"/>
    </row>
    <row r="3503" spans="4:34">
      <c r="D3503" s="95"/>
      <c r="E3503" s="198"/>
      <c r="F3503" s="95"/>
      <c r="G3503" s="95"/>
      <c r="H3503" s="95"/>
      <c r="I3503" s="95"/>
      <c r="J3503" s="95"/>
      <c r="K3503" s="95"/>
      <c r="L3503" s="95"/>
      <c r="M3503" s="95"/>
      <c r="N3503" s="95"/>
      <c r="O3503" s="95"/>
      <c r="P3503" s="95"/>
      <c r="Q3503" s="95"/>
      <c r="R3503" s="95"/>
      <c r="S3503" s="95"/>
      <c r="T3503" s="95"/>
      <c r="U3503" s="95"/>
      <c r="V3503" s="95"/>
      <c r="W3503" s="95"/>
      <c r="X3503" s="95"/>
      <c r="Y3503" s="95"/>
      <c r="Z3503" s="95"/>
      <c r="AA3503" s="95"/>
      <c r="AB3503" s="95"/>
      <c r="AC3503" s="95"/>
      <c r="AD3503" s="95"/>
      <c r="AE3503" s="95"/>
      <c r="AF3503" s="95"/>
      <c r="AG3503" s="95"/>
      <c r="AH3503" s="316"/>
    </row>
    <row r="3504" spans="4:34">
      <c r="D3504" s="95"/>
      <c r="E3504" s="198"/>
      <c r="F3504" s="95"/>
      <c r="G3504" s="95"/>
      <c r="H3504" s="95"/>
      <c r="I3504" s="95"/>
      <c r="J3504" s="95"/>
      <c r="K3504" s="95"/>
      <c r="L3504" s="95"/>
      <c r="M3504" s="95"/>
      <c r="N3504" s="95"/>
      <c r="O3504" s="95"/>
      <c r="P3504" s="95"/>
      <c r="Q3504" s="95"/>
      <c r="R3504" s="95"/>
      <c r="S3504" s="95"/>
      <c r="T3504" s="95"/>
      <c r="U3504" s="95"/>
      <c r="V3504" s="95"/>
      <c r="W3504" s="95"/>
      <c r="X3504" s="95"/>
      <c r="Y3504" s="95"/>
      <c r="Z3504" s="95"/>
      <c r="AA3504" s="95"/>
      <c r="AB3504" s="95"/>
      <c r="AC3504" s="95"/>
      <c r="AD3504" s="95"/>
      <c r="AE3504" s="95"/>
      <c r="AF3504" s="95"/>
      <c r="AG3504" s="95"/>
      <c r="AH3504" s="316"/>
    </row>
    <row r="3505" spans="4:34">
      <c r="D3505" s="95"/>
      <c r="E3505" s="198"/>
      <c r="F3505" s="95"/>
      <c r="G3505" s="95"/>
      <c r="H3505" s="95"/>
      <c r="I3505" s="95"/>
      <c r="J3505" s="95"/>
      <c r="K3505" s="95"/>
      <c r="L3505" s="95"/>
      <c r="M3505" s="95"/>
      <c r="N3505" s="95"/>
      <c r="O3505" s="95"/>
      <c r="P3505" s="95"/>
      <c r="Q3505" s="95"/>
      <c r="R3505" s="95"/>
      <c r="S3505" s="95"/>
      <c r="T3505" s="95"/>
      <c r="U3505" s="95"/>
      <c r="V3505" s="95"/>
      <c r="W3505" s="95"/>
      <c r="X3505" s="95"/>
      <c r="Y3505" s="95"/>
      <c r="Z3505" s="95"/>
      <c r="AA3505" s="95"/>
      <c r="AB3505" s="95"/>
      <c r="AC3505" s="95"/>
      <c r="AD3505" s="95"/>
      <c r="AE3505" s="95"/>
      <c r="AF3505" s="95"/>
      <c r="AG3505" s="95"/>
      <c r="AH3505" s="316"/>
    </row>
    <row r="3506" spans="4:34">
      <c r="D3506" s="95"/>
      <c r="E3506" s="198"/>
      <c r="F3506" s="95"/>
      <c r="G3506" s="95"/>
      <c r="H3506" s="95"/>
      <c r="I3506" s="95"/>
      <c r="J3506" s="95"/>
      <c r="K3506" s="95"/>
      <c r="L3506" s="95"/>
      <c r="M3506" s="95"/>
      <c r="N3506" s="95"/>
      <c r="O3506" s="95"/>
      <c r="P3506" s="95"/>
      <c r="Q3506" s="95"/>
      <c r="R3506" s="95"/>
      <c r="S3506" s="95"/>
      <c r="T3506" s="95"/>
      <c r="U3506" s="95"/>
      <c r="V3506" s="95"/>
      <c r="W3506" s="95"/>
      <c r="X3506" s="95"/>
      <c r="Y3506" s="95"/>
      <c r="Z3506" s="95"/>
      <c r="AA3506" s="95"/>
      <c r="AB3506" s="95"/>
      <c r="AC3506" s="95"/>
      <c r="AD3506" s="95"/>
      <c r="AE3506" s="95"/>
      <c r="AF3506" s="95"/>
      <c r="AG3506" s="95"/>
      <c r="AH3506" s="316"/>
    </row>
    <row r="3507" spans="4:34">
      <c r="D3507" s="95"/>
      <c r="E3507" s="198"/>
      <c r="F3507" s="95"/>
      <c r="G3507" s="95"/>
      <c r="H3507" s="95"/>
      <c r="I3507" s="95"/>
      <c r="J3507" s="95"/>
      <c r="K3507" s="95"/>
      <c r="L3507" s="95"/>
      <c r="M3507" s="95"/>
      <c r="N3507" s="95"/>
      <c r="O3507" s="95"/>
      <c r="P3507" s="95"/>
      <c r="Q3507" s="95"/>
      <c r="R3507" s="95"/>
      <c r="S3507" s="95"/>
      <c r="T3507" s="95"/>
      <c r="U3507" s="95"/>
      <c r="V3507" s="95"/>
      <c r="W3507" s="95"/>
      <c r="X3507" s="95"/>
      <c r="Y3507" s="95"/>
      <c r="Z3507" s="95"/>
      <c r="AA3507" s="95"/>
      <c r="AB3507" s="95"/>
      <c r="AC3507" s="95"/>
      <c r="AD3507" s="95"/>
      <c r="AE3507" s="95"/>
      <c r="AF3507" s="95"/>
      <c r="AG3507" s="95"/>
      <c r="AH3507" s="316"/>
    </row>
    <row r="3508" spans="4:34">
      <c r="D3508" s="95"/>
      <c r="E3508" s="198"/>
      <c r="F3508" s="95"/>
      <c r="G3508" s="95"/>
      <c r="H3508" s="95"/>
      <c r="I3508" s="95"/>
      <c r="J3508" s="95"/>
      <c r="K3508" s="95"/>
      <c r="L3508" s="95"/>
      <c r="M3508" s="95"/>
      <c r="N3508" s="95"/>
      <c r="O3508" s="95"/>
      <c r="P3508" s="95"/>
      <c r="Q3508" s="95"/>
      <c r="R3508" s="95"/>
      <c r="S3508" s="95"/>
      <c r="T3508" s="95"/>
      <c r="U3508" s="95"/>
      <c r="V3508" s="95"/>
      <c r="W3508" s="95"/>
      <c r="X3508" s="95"/>
      <c r="Y3508" s="95"/>
      <c r="Z3508" s="95"/>
      <c r="AA3508" s="95"/>
      <c r="AB3508" s="95"/>
      <c r="AC3508" s="95"/>
      <c r="AD3508" s="95"/>
      <c r="AE3508" s="95"/>
      <c r="AF3508" s="95"/>
      <c r="AG3508" s="95"/>
      <c r="AH3508" s="316"/>
    </row>
    <row r="3509" spans="4:34">
      <c r="D3509" s="95"/>
      <c r="E3509" s="198"/>
      <c r="F3509" s="95"/>
      <c r="G3509" s="95"/>
      <c r="H3509" s="95"/>
      <c r="I3509" s="95"/>
      <c r="J3509" s="95"/>
      <c r="K3509" s="95"/>
      <c r="L3509" s="95"/>
      <c r="M3509" s="95"/>
      <c r="N3509" s="95"/>
      <c r="O3509" s="95"/>
      <c r="P3509" s="95"/>
      <c r="Q3509" s="95"/>
      <c r="R3509" s="95"/>
      <c r="S3509" s="95"/>
      <c r="T3509" s="95"/>
      <c r="U3509" s="95"/>
      <c r="V3509" s="95"/>
      <c r="W3509" s="95"/>
      <c r="X3509" s="95"/>
      <c r="Y3509" s="95"/>
      <c r="Z3509" s="95"/>
      <c r="AA3509" s="95"/>
      <c r="AB3509" s="95"/>
      <c r="AC3509" s="95"/>
      <c r="AD3509" s="95"/>
      <c r="AE3509" s="95"/>
      <c r="AF3509" s="95"/>
      <c r="AG3509" s="95"/>
      <c r="AH3509" s="316"/>
    </row>
    <row r="3510" spans="4:34">
      <c r="D3510" s="95"/>
      <c r="E3510" s="198"/>
      <c r="F3510" s="95"/>
      <c r="G3510" s="95"/>
      <c r="H3510" s="95"/>
      <c r="I3510" s="95"/>
      <c r="J3510" s="95"/>
      <c r="K3510" s="95"/>
      <c r="L3510" s="95"/>
      <c r="M3510" s="95"/>
      <c r="N3510" s="95"/>
      <c r="O3510" s="95"/>
      <c r="P3510" s="95"/>
      <c r="Q3510" s="95"/>
      <c r="R3510" s="95"/>
      <c r="S3510" s="95"/>
      <c r="T3510" s="95"/>
      <c r="U3510" s="95"/>
      <c r="V3510" s="95"/>
      <c r="W3510" s="95"/>
      <c r="X3510" s="95"/>
      <c r="Y3510" s="95"/>
      <c r="Z3510" s="95"/>
      <c r="AA3510" s="95"/>
      <c r="AB3510" s="95"/>
      <c r="AC3510" s="95"/>
      <c r="AD3510" s="95"/>
      <c r="AE3510" s="95"/>
      <c r="AF3510" s="95"/>
      <c r="AG3510" s="95"/>
      <c r="AH3510" s="316"/>
    </row>
    <row r="3511" spans="4:34">
      <c r="D3511" s="95"/>
      <c r="E3511" s="198"/>
      <c r="F3511" s="95"/>
      <c r="G3511" s="95"/>
      <c r="H3511" s="95"/>
      <c r="I3511" s="95"/>
      <c r="J3511" s="95"/>
      <c r="K3511" s="95"/>
      <c r="L3511" s="95"/>
      <c r="M3511" s="95"/>
      <c r="N3511" s="95"/>
      <c r="O3511" s="95"/>
      <c r="P3511" s="95"/>
      <c r="Q3511" s="95"/>
      <c r="R3511" s="95"/>
      <c r="S3511" s="95"/>
      <c r="T3511" s="95"/>
      <c r="U3511" s="95"/>
      <c r="V3511" s="95"/>
      <c r="W3511" s="95"/>
      <c r="X3511" s="95"/>
      <c r="Y3511" s="95"/>
      <c r="Z3511" s="95"/>
      <c r="AA3511" s="95"/>
      <c r="AB3511" s="95"/>
      <c r="AC3511" s="95"/>
      <c r="AD3511" s="95"/>
      <c r="AE3511" s="95"/>
      <c r="AF3511" s="95"/>
      <c r="AG3511" s="95"/>
      <c r="AH3511" s="316"/>
    </row>
    <row r="3512" spans="4:34">
      <c r="D3512" s="95"/>
      <c r="E3512" s="198"/>
      <c r="F3512" s="95"/>
      <c r="G3512" s="95"/>
      <c r="H3512" s="95"/>
      <c r="I3512" s="95"/>
      <c r="J3512" s="95"/>
      <c r="K3512" s="95"/>
      <c r="L3512" s="95"/>
      <c r="M3512" s="95"/>
      <c r="N3512" s="95"/>
      <c r="O3512" s="95"/>
      <c r="P3512" s="95"/>
      <c r="Q3512" s="95"/>
      <c r="R3512" s="95"/>
      <c r="S3512" s="95"/>
      <c r="T3512" s="95"/>
      <c r="U3512" s="95"/>
      <c r="V3512" s="95"/>
      <c r="W3512" s="95"/>
      <c r="X3512" s="95"/>
      <c r="Y3512" s="95"/>
      <c r="Z3512" s="95"/>
      <c r="AA3512" s="95"/>
      <c r="AB3512" s="95"/>
      <c r="AC3512" s="95"/>
      <c r="AD3512" s="95"/>
      <c r="AE3512" s="95"/>
      <c r="AF3512" s="95"/>
      <c r="AG3512" s="95"/>
      <c r="AH3512" s="316"/>
    </row>
    <row r="3513" spans="4:34">
      <c r="D3513" s="95"/>
      <c r="E3513" s="198"/>
      <c r="F3513" s="95"/>
      <c r="G3513" s="95"/>
      <c r="H3513" s="95"/>
      <c r="I3513" s="95"/>
      <c r="J3513" s="95"/>
      <c r="K3513" s="95"/>
      <c r="L3513" s="95"/>
      <c r="M3513" s="95"/>
      <c r="N3513" s="95"/>
      <c r="O3513" s="95"/>
      <c r="P3513" s="95"/>
      <c r="Q3513" s="95"/>
      <c r="R3513" s="95"/>
      <c r="S3513" s="95"/>
      <c r="T3513" s="95"/>
      <c r="U3513" s="95"/>
      <c r="V3513" s="95"/>
      <c r="W3513" s="95"/>
      <c r="X3513" s="95"/>
      <c r="Y3513" s="95"/>
      <c r="Z3513" s="95"/>
      <c r="AA3513" s="95"/>
      <c r="AB3513" s="95"/>
      <c r="AC3513" s="95"/>
      <c r="AD3513" s="95"/>
      <c r="AE3513" s="95"/>
      <c r="AF3513" s="95"/>
      <c r="AG3513" s="95"/>
      <c r="AH3513" s="316"/>
    </row>
    <row r="3514" spans="4:34">
      <c r="D3514" s="95"/>
      <c r="E3514" s="198"/>
      <c r="F3514" s="95"/>
      <c r="G3514" s="95"/>
      <c r="H3514" s="95"/>
      <c r="I3514" s="95"/>
      <c r="J3514" s="95"/>
      <c r="K3514" s="95"/>
      <c r="L3514" s="95"/>
      <c r="M3514" s="95"/>
      <c r="N3514" s="95"/>
      <c r="O3514" s="95"/>
      <c r="P3514" s="95"/>
      <c r="Q3514" s="95"/>
      <c r="R3514" s="95"/>
      <c r="S3514" s="95"/>
      <c r="T3514" s="95"/>
      <c r="U3514" s="95"/>
      <c r="V3514" s="95"/>
      <c r="W3514" s="95"/>
      <c r="X3514" s="95"/>
      <c r="Y3514" s="95"/>
      <c r="Z3514" s="95"/>
      <c r="AA3514" s="95"/>
      <c r="AB3514" s="95"/>
      <c r="AC3514" s="95"/>
      <c r="AD3514" s="95"/>
      <c r="AE3514" s="95"/>
      <c r="AF3514" s="95"/>
      <c r="AG3514" s="95"/>
      <c r="AH3514" s="316"/>
    </row>
    <row r="3515" spans="4:34">
      <c r="D3515" s="95"/>
      <c r="E3515" s="198"/>
      <c r="F3515" s="95"/>
      <c r="G3515" s="95"/>
      <c r="H3515" s="95"/>
      <c r="I3515" s="95"/>
      <c r="J3515" s="95"/>
      <c r="K3515" s="95"/>
      <c r="L3515" s="95"/>
      <c r="M3515" s="95"/>
      <c r="N3515" s="95"/>
      <c r="O3515" s="95"/>
      <c r="P3515" s="95"/>
      <c r="Q3515" s="95"/>
      <c r="R3515" s="95"/>
      <c r="S3515" s="95"/>
      <c r="T3515" s="95"/>
      <c r="U3515" s="95"/>
      <c r="V3515" s="95"/>
      <c r="W3515" s="95"/>
      <c r="X3515" s="95"/>
      <c r="Y3515" s="95"/>
      <c r="Z3515" s="95"/>
      <c r="AA3515" s="95"/>
      <c r="AB3515" s="95"/>
      <c r="AC3515" s="95"/>
      <c r="AD3515" s="95"/>
      <c r="AE3515" s="95"/>
      <c r="AF3515" s="95"/>
      <c r="AG3515" s="95"/>
      <c r="AH3515" s="316"/>
    </row>
    <row r="3516" spans="4:34">
      <c r="D3516" s="95"/>
      <c r="E3516" s="198"/>
      <c r="F3516" s="95"/>
      <c r="G3516" s="95"/>
      <c r="H3516" s="95"/>
      <c r="I3516" s="95"/>
      <c r="J3516" s="95"/>
      <c r="K3516" s="95"/>
      <c r="L3516" s="95"/>
      <c r="M3516" s="95"/>
      <c r="N3516" s="95"/>
      <c r="O3516" s="95"/>
      <c r="P3516" s="95"/>
      <c r="Q3516" s="95"/>
      <c r="R3516" s="95"/>
      <c r="S3516" s="95"/>
      <c r="T3516" s="95"/>
      <c r="U3516" s="95"/>
      <c r="V3516" s="95"/>
      <c r="W3516" s="95"/>
      <c r="X3516" s="95"/>
      <c r="Y3516" s="95"/>
      <c r="Z3516" s="95"/>
      <c r="AA3516" s="95"/>
      <c r="AB3516" s="95"/>
      <c r="AC3516" s="95"/>
      <c r="AD3516" s="95"/>
      <c r="AE3516" s="95"/>
      <c r="AF3516" s="95"/>
      <c r="AG3516" s="95"/>
      <c r="AH3516" s="316"/>
    </row>
    <row r="3517" spans="4:34">
      <c r="D3517" s="95"/>
      <c r="E3517" s="198"/>
      <c r="F3517" s="95"/>
      <c r="G3517" s="95"/>
      <c r="H3517" s="95"/>
      <c r="I3517" s="95"/>
      <c r="J3517" s="95"/>
      <c r="K3517" s="95"/>
      <c r="L3517" s="95"/>
      <c r="M3517" s="95"/>
      <c r="N3517" s="95"/>
      <c r="O3517" s="95"/>
      <c r="P3517" s="95"/>
      <c r="Q3517" s="95"/>
      <c r="R3517" s="95"/>
      <c r="S3517" s="95"/>
      <c r="T3517" s="95"/>
      <c r="U3517" s="95"/>
      <c r="V3517" s="95"/>
      <c r="W3517" s="95"/>
      <c r="X3517" s="95"/>
      <c r="Y3517" s="95"/>
      <c r="Z3517" s="95"/>
      <c r="AA3517" s="95"/>
      <c r="AB3517" s="95"/>
      <c r="AC3517" s="95"/>
      <c r="AD3517" s="95"/>
      <c r="AE3517" s="95"/>
      <c r="AF3517" s="95"/>
      <c r="AG3517" s="95"/>
      <c r="AH3517" s="316"/>
    </row>
    <row r="3518" spans="4:34">
      <c r="D3518" s="95"/>
      <c r="E3518" s="198"/>
      <c r="F3518" s="95"/>
      <c r="G3518" s="95"/>
      <c r="H3518" s="95"/>
      <c r="I3518" s="95"/>
      <c r="J3518" s="95"/>
      <c r="K3518" s="95"/>
      <c r="L3518" s="95"/>
      <c r="M3518" s="95"/>
      <c r="N3518" s="95"/>
      <c r="O3518" s="95"/>
      <c r="P3518" s="95"/>
      <c r="Q3518" s="95"/>
      <c r="R3518" s="95"/>
      <c r="S3518" s="95"/>
      <c r="T3518" s="95"/>
      <c r="U3518" s="95"/>
      <c r="V3518" s="95"/>
      <c r="W3518" s="95"/>
      <c r="X3518" s="95"/>
      <c r="Y3518" s="95"/>
      <c r="Z3518" s="95"/>
      <c r="AA3518" s="95"/>
      <c r="AB3518" s="95"/>
      <c r="AC3518" s="95"/>
      <c r="AD3518" s="95"/>
      <c r="AE3518" s="95"/>
      <c r="AF3518" s="95"/>
      <c r="AG3518" s="95"/>
      <c r="AH3518" s="316"/>
    </row>
    <row r="3519" spans="4:34">
      <c r="D3519" s="95"/>
      <c r="E3519" s="198"/>
      <c r="F3519" s="95"/>
      <c r="G3519" s="95"/>
      <c r="H3519" s="95"/>
      <c r="I3519" s="95"/>
      <c r="J3519" s="95"/>
      <c r="K3519" s="95"/>
      <c r="L3519" s="95"/>
      <c r="M3519" s="95"/>
      <c r="N3519" s="95"/>
      <c r="O3519" s="95"/>
      <c r="P3519" s="95"/>
      <c r="Q3519" s="95"/>
      <c r="R3519" s="95"/>
      <c r="S3519" s="95"/>
      <c r="T3519" s="95"/>
      <c r="U3519" s="95"/>
      <c r="V3519" s="95"/>
      <c r="W3519" s="95"/>
      <c r="X3519" s="95"/>
      <c r="Y3519" s="95"/>
      <c r="Z3519" s="95"/>
      <c r="AA3519" s="95"/>
      <c r="AB3519" s="95"/>
      <c r="AC3519" s="95"/>
      <c r="AD3519" s="95"/>
      <c r="AE3519" s="95"/>
      <c r="AF3519" s="95"/>
      <c r="AG3519" s="95"/>
      <c r="AH3519" s="316"/>
    </row>
    <row r="3520" spans="4:34">
      <c r="D3520" s="95"/>
      <c r="E3520" s="198"/>
      <c r="F3520" s="95"/>
      <c r="G3520" s="95"/>
      <c r="H3520" s="95"/>
      <c r="I3520" s="95"/>
      <c r="J3520" s="95"/>
      <c r="K3520" s="95"/>
      <c r="L3520" s="95"/>
      <c r="M3520" s="95"/>
      <c r="N3520" s="95"/>
      <c r="O3520" s="95"/>
      <c r="P3520" s="95"/>
      <c r="Q3520" s="95"/>
      <c r="R3520" s="95"/>
      <c r="S3520" s="95"/>
      <c r="T3520" s="95"/>
      <c r="U3520" s="95"/>
      <c r="V3520" s="95"/>
      <c r="W3520" s="95"/>
      <c r="X3520" s="95"/>
      <c r="Y3520" s="95"/>
      <c r="Z3520" s="95"/>
      <c r="AA3520" s="95"/>
      <c r="AB3520" s="95"/>
      <c r="AC3520" s="95"/>
      <c r="AD3520" s="95"/>
      <c r="AE3520" s="95"/>
      <c r="AF3520" s="95"/>
      <c r="AG3520" s="95"/>
      <c r="AH3520" s="316"/>
    </row>
    <row r="3521" spans="4:34">
      <c r="D3521" s="95"/>
      <c r="E3521" s="198"/>
      <c r="F3521" s="95"/>
      <c r="G3521" s="95"/>
      <c r="H3521" s="95"/>
      <c r="I3521" s="95"/>
      <c r="J3521" s="95"/>
      <c r="K3521" s="95"/>
      <c r="L3521" s="95"/>
      <c r="M3521" s="95"/>
      <c r="N3521" s="95"/>
      <c r="O3521" s="95"/>
      <c r="P3521" s="95"/>
      <c r="Q3521" s="95"/>
      <c r="R3521" s="95"/>
      <c r="S3521" s="95"/>
      <c r="T3521" s="95"/>
      <c r="U3521" s="95"/>
      <c r="V3521" s="95"/>
      <c r="W3521" s="95"/>
      <c r="X3521" s="95"/>
      <c r="Y3521" s="95"/>
      <c r="Z3521" s="95"/>
      <c r="AA3521" s="95"/>
      <c r="AB3521" s="95"/>
      <c r="AC3521" s="95"/>
      <c r="AD3521" s="95"/>
      <c r="AE3521" s="95"/>
      <c r="AF3521" s="95"/>
      <c r="AG3521" s="95"/>
      <c r="AH3521" s="316"/>
    </row>
    <row r="3522" spans="4:34">
      <c r="D3522" s="95"/>
      <c r="E3522" s="198"/>
      <c r="F3522" s="95"/>
      <c r="G3522" s="95"/>
      <c r="H3522" s="95"/>
      <c r="I3522" s="95"/>
      <c r="J3522" s="95"/>
      <c r="K3522" s="95"/>
      <c r="L3522" s="95"/>
      <c r="M3522" s="95"/>
      <c r="N3522" s="95"/>
      <c r="O3522" s="95"/>
      <c r="P3522" s="95"/>
      <c r="Q3522" s="95"/>
      <c r="R3522" s="95"/>
      <c r="S3522" s="95"/>
      <c r="T3522" s="95"/>
      <c r="U3522" s="95"/>
      <c r="V3522" s="95"/>
      <c r="W3522" s="95"/>
      <c r="X3522" s="95"/>
      <c r="Y3522" s="95"/>
      <c r="Z3522" s="95"/>
      <c r="AA3522" s="95"/>
      <c r="AB3522" s="95"/>
      <c r="AC3522" s="95"/>
      <c r="AD3522" s="95"/>
      <c r="AE3522" s="95"/>
      <c r="AF3522" s="95"/>
      <c r="AG3522" s="95"/>
      <c r="AH3522" s="316"/>
    </row>
    <row r="3523" spans="4:34">
      <c r="D3523" s="95"/>
      <c r="E3523" s="198"/>
      <c r="F3523" s="95"/>
      <c r="G3523" s="95"/>
      <c r="H3523" s="95"/>
      <c r="I3523" s="95"/>
      <c r="J3523" s="95"/>
      <c r="K3523" s="95"/>
      <c r="L3523" s="95"/>
      <c r="M3523" s="95"/>
      <c r="N3523" s="95"/>
      <c r="O3523" s="95"/>
      <c r="P3523" s="95"/>
      <c r="Q3523" s="95"/>
      <c r="R3523" s="95"/>
      <c r="S3523" s="95"/>
      <c r="T3523" s="95"/>
      <c r="U3523" s="95"/>
      <c r="V3523" s="95"/>
      <c r="W3523" s="95"/>
      <c r="X3523" s="95"/>
      <c r="Y3523" s="95"/>
      <c r="Z3523" s="95"/>
      <c r="AA3523" s="95"/>
      <c r="AB3523" s="95"/>
      <c r="AC3523" s="95"/>
      <c r="AD3523" s="95"/>
      <c r="AE3523" s="95"/>
      <c r="AF3523" s="95"/>
      <c r="AG3523" s="95"/>
      <c r="AH3523" s="316"/>
    </row>
    <row r="3524" spans="4:34">
      <c r="D3524" s="95"/>
      <c r="E3524" s="198"/>
      <c r="F3524" s="95"/>
      <c r="G3524" s="95"/>
      <c r="H3524" s="95"/>
      <c r="I3524" s="95"/>
      <c r="J3524" s="95"/>
      <c r="K3524" s="95"/>
      <c r="L3524" s="95"/>
      <c r="M3524" s="95"/>
      <c r="N3524" s="95"/>
      <c r="O3524" s="95"/>
      <c r="P3524" s="95"/>
      <c r="Q3524" s="95"/>
      <c r="R3524" s="95"/>
      <c r="S3524" s="95"/>
      <c r="T3524" s="95"/>
      <c r="U3524" s="95"/>
      <c r="V3524" s="95"/>
      <c r="W3524" s="95"/>
      <c r="X3524" s="95"/>
      <c r="Y3524" s="95"/>
      <c r="Z3524" s="95"/>
      <c r="AA3524" s="95"/>
      <c r="AB3524" s="95"/>
      <c r="AC3524" s="95"/>
      <c r="AD3524" s="95"/>
      <c r="AE3524" s="95"/>
      <c r="AF3524" s="95"/>
      <c r="AG3524" s="95"/>
      <c r="AH3524" s="316"/>
    </row>
    <row r="3525" spans="4:34">
      <c r="D3525" s="95"/>
      <c r="E3525" s="198"/>
      <c r="F3525" s="95"/>
      <c r="G3525" s="95"/>
      <c r="H3525" s="95"/>
      <c r="I3525" s="95"/>
      <c r="J3525" s="95"/>
      <c r="K3525" s="95"/>
      <c r="L3525" s="95"/>
      <c r="M3525" s="95"/>
      <c r="N3525" s="95"/>
      <c r="O3525" s="95"/>
      <c r="P3525" s="95"/>
      <c r="Q3525" s="95"/>
      <c r="R3525" s="95"/>
      <c r="S3525" s="95"/>
      <c r="T3525" s="95"/>
      <c r="U3525" s="95"/>
      <c r="V3525" s="95"/>
      <c r="W3525" s="95"/>
      <c r="X3525" s="95"/>
      <c r="Y3525" s="95"/>
      <c r="Z3525" s="95"/>
      <c r="AA3525" s="95"/>
      <c r="AB3525" s="95"/>
      <c r="AC3525" s="95"/>
      <c r="AD3525" s="95"/>
      <c r="AE3525" s="95"/>
      <c r="AF3525" s="95"/>
      <c r="AG3525" s="95"/>
      <c r="AH3525" s="316"/>
    </row>
    <row r="3526" spans="4:34">
      <c r="D3526" s="95"/>
      <c r="E3526" s="198"/>
      <c r="F3526" s="95"/>
      <c r="G3526" s="95"/>
      <c r="H3526" s="95"/>
      <c r="I3526" s="95"/>
      <c r="J3526" s="95"/>
      <c r="K3526" s="95"/>
      <c r="L3526" s="95"/>
      <c r="M3526" s="95"/>
      <c r="N3526" s="95"/>
      <c r="O3526" s="95"/>
      <c r="P3526" s="95"/>
      <c r="Q3526" s="95"/>
      <c r="R3526" s="95"/>
      <c r="S3526" s="95"/>
      <c r="T3526" s="95"/>
      <c r="U3526" s="95"/>
      <c r="V3526" s="95"/>
      <c r="W3526" s="95"/>
      <c r="X3526" s="95"/>
      <c r="Y3526" s="95"/>
      <c r="Z3526" s="95"/>
      <c r="AA3526" s="95"/>
      <c r="AB3526" s="95"/>
      <c r="AC3526" s="95"/>
      <c r="AD3526" s="95"/>
      <c r="AE3526" s="95"/>
      <c r="AF3526" s="95"/>
      <c r="AG3526" s="95"/>
      <c r="AH3526" s="316"/>
    </row>
    <row r="3527" spans="4:34">
      <c r="D3527" s="95"/>
      <c r="E3527" s="198"/>
      <c r="F3527" s="95"/>
      <c r="G3527" s="95"/>
      <c r="H3527" s="95"/>
      <c r="I3527" s="95"/>
      <c r="J3527" s="95"/>
      <c r="K3527" s="95"/>
      <c r="L3527" s="95"/>
      <c r="M3527" s="95"/>
      <c r="N3527" s="95"/>
      <c r="O3527" s="95"/>
      <c r="P3527" s="95"/>
      <c r="Q3527" s="95"/>
      <c r="R3527" s="95"/>
      <c r="S3527" s="95"/>
      <c r="T3527" s="95"/>
      <c r="U3527" s="95"/>
      <c r="V3527" s="95"/>
      <c r="W3527" s="95"/>
      <c r="X3527" s="95"/>
      <c r="Y3527" s="95"/>
      <c r="Z3527" s="95"/>
      <c r="AA3527" s="95"/>
      <c r="AB3527" s="95"/>
      <c r="AC3527" s="95"/>
      <c r="AD3527" s="95"/>
      <c r="AE3527" s="95"/>
      <c r="AF3527" s="95"/>
      <c r="AG3527" s="95"/>
      <c r="AH3527" s="316"/>
    </row>
    <row r="3528" spans="4:34">
      <c r="D3528" s="95"/>
      <c r="E3528" s="198"/>
      <c r="F3528" s="95"/>
      <c r="G3528" s="95"/>
      <c r="H3528" s="95"/>
      <c r="I3528" s="95"/>
      <c r="J3528" s="95"/>
      <c r="K3528" s="95"/>
      <c r="L3528" s="95"/>
      <c r="M3528" s="95"/>
      <c r="N3528" s="95"/>
      <c r="O3528" s="95"/>
      <c r="P3528" s="95"/>
      <c r="Q3528" s="95"/>
      <c r="R3528" s="95"/>
      <c r="S3528" s="95"/>
      <c r="T3528" s="95"/>
      <c r="U3528" s="95"/>
      <c r="V3528" s="95"/>
      <c r="W3528" s="95"/>
      <c r="X3528" s="95"/>
      <c r="Y3528" s="95"/>
      <c r="Z3528" s="95"/>
      <c r="AA3528" s="95"/>
      <c r="AB3528" s="95"/>
      <c r="AC3528" s="95"/>
      <c r="AD3528" s="95"/>
      <c r="AE3528" s="95"/>
      <c r="AF3528" s="95"/>
      <c r="AG3528" s="95"/>
      <c r="AH3528" s="316"/>
    </row>
    <row r="3529" spans="4:34">
      <c r="D3529" s="95"/>
      <c r="E3529" s="198"/>
      <c r="F3529" s="95"/>
      <c r="G3529" s="95"/>
      <c r="H3529" s="95"/>
      <c r="I3529" s="95"/>
      <c r="J3529" s="95"/>
      <c r="K3529" s="95"/>
      <c r="L3529" s="95"/>
      <c r="M3529" s="95"/>
      <c r="N3529" s="95"/>
      <c r="O3529" s="95"/>
      <c r="P3529" s="95"/>
      <c r="Q3529" s="95"/>
      <c r="R3529" s="95"/>
      <c r="S3529" s="95"/>
      <c r="T3529" s="95"/>
      <c r="U3529" s="95"/>
      <c r="V3529" s="95"/>
      <c r="W3529" s="95"/>
      <c r="X3529" s="95"/>
      <c r="Y3529" s="95"/>
      <c r="Z3529" s="95"/>
      <c r="AA3529" s="95"/>
      <c r="AB3529" s="95"/>
      <c r="AC3529" s="95"/>
      <c r="AD3529" s="95"/>
      <c r="AE3529" s="95"/>
      <c r="AF3529" s="95"/>
      <c r="AG3529" s="95"/>
      <c r="AH3529" s="316"/>
    </row>
    <row r="3530" spans="4:34">
      <c r="D3530" s="95"/>
      <c r="E3530" s="198"/>
      <c r="F3530" s="95"/>
      <c r="G3530" s="95"/>
      <c r="H3530" s="95"/>
      <c r="I3530" s="95"/>
      <c r="J3530" s="95"/>
      <c r="K3530" s="95"/>
      <c r="L3530" s="95"/>
      <c r="M3530" s="95"/>
      <c r="N3530" s="95"/>
      <c r="O3530" s="95"/>
      <c r="P3530" s="95"/>
      <c r="Q3530" s="95"/>
      <c r="R3530" s="95"/>
      <c r="S3530" s="95"/>
      <c r="T3530" s="95"/>
      <c r="U3530" s="95"/>
      <c r="V3530" s="95"/>
      <c r="W3530" s="95"/>
      <c r="X3530" s="95"/>
      <c r="Y3530" s="95"/>
      <c r="Z3530" s="95"/>
      <c r="AA3530" s="95"/>
      <c r="AB3530" s="95"/>
      <c r="AC3530" s="95"/>
      <c r="AD3530" s="95"/>
      <c r="AE3530" s="95"/>
      <c r="AF3530" s="95"/>
      <c r="AG3530" s="95"/>
      <c r="AH3530" s="316"/>
    </row>
    <row r="3531" spans="4:34">
      <c r="D3531" s="95"/>
      <c r="E3531" s="198"/>
      <c r="F3531" s="95"/>
      <c r="G3531" s="95"/>
      <c r="H3531" s="95"/>
      <c r="I3531" s="95"/>
      <c r="J3531" s="95"/>
      <c r="K3531" s="95"/>
      <c r="L3531" s="95"/>
      <c r="M3531" s="95"/>
      <c r="N3531" s="95"/>
      <c r="O3531" s="95"/>
      <c r="P3531" s="95"/>
      <c r="Q3531" s="95"/>
      <c r="R3531" s="95"/>
      <c r="S3531" s="95"/>
      <c r="T3531" s="95"/>
      <c r="U3531" s="95"/>
      <c r="V3531" s="95"/>
      <c r="W3531" s="95"/>
      <c r="X3531" s="95"/>
      <c r="Y3531" s="95"/>
      <c r="Z3531" s="95"/>
      <c r="AA3531" s="95"/>
      <c r="AB3531" s="95"/>
      <c r="AC3531" s="95"/>
      <c r="AD3531" s="95"/>
      <c r="AE3531" s="95"/>
      <c r="AF3531" s="95"/>
      <c r="AG3531" s="95"/>
      <c r="AH3531" s="316"/>
    </row>
    <row r="3532" spans="4:34">
      <c r="D3532" s="95"/>
      <c r="E3532" s="198"/>
      <c r="F3532" s="95"/>
      <c r="G3532" s="95"/>
      <c r="H3532" s="95"/>
      <c r="I3532" s="95"/>
      <c r="J3532" s="95"/>
      <c r="K3532" s="95"/>
      <c r="L3532" s="95"/>
      <c r="M3532" s="95"/>
      <c r="N3532" s="95"/>
      <c r="O3532" s="95"/>
      <c r="P3532" s="95"/>
      <c r="Q3532" s="95"/>
      <c r="R3532" s="95"/>
      <c r="S3532" s="95"/>
      <c r="T3532" s="95"/>
      <c r="U3532" s="95"/>
      <c r="V3532" s="95"/>
      <c r="W3532" s="95"/>
      <c r="X3532" s="95"/>
      <c r="Y3532" s="95"/>
      <c r="Z3532" s="95"/>
      <c r="AA3532" s="95"/>
      <c r="AB3532" s="95"/>
      <c r="AC3532" s="95"/>
      <c r="AD3532" s="95"/>
      <c r="AE3532" s="95"/>
      <c r="AF3532" s="95"/>
      <c r="AG3532" s="95"/>
      <c r="AH3532" s="316"/>
    </row>
    <row r="3533" spans="4:34">
      <c r="D3533" s="95"/>
      <c r="E3533" s="198"/>
      <c r="F3533" s="95"/>
      <c r="G3533" s="95"/>
      <c r="H3533" s="95"/>
      <c r="I3533" s="95"/>
      <c r="J3533" s="95"/>
      <c r="K3533" s="95"/>
      <c r="L3533" s="95"/>
      <c r="M3533" s="95"/>
      <c r="N3533" s="95"/>
      <c r="O3533" s="95"/>
      <c r="P3533" s="95"/>
      <c r="Q3533" s="95"/>
      <c r="R3533" s="95"/>
      <c r="S3533" s="95"/>
      <c r="T3533" s="95"/>
      <c r="U3533" s="95"/>
      <c r="V3533" s="95"/>
      <c r="W3533" s="95"/>
      <c r="X3533" s="95"/>
      <c r="Y3533" s="95"/>
      <c r="Z3533" s="95"/>
      <c r="AA3533" s="95"/>
      <c r="AB3533" s="95"/>
      <c r="AC3533" s="95"/>
      <c r="AD3533" s="95"/>
      <c r="AE3533" s="95"/>
      <c r="AF3533" s="95"/>
      <c r="AG3533" s="95"/>
      <c r="AH3533" s="316"/>
    </row>
    <row r="3534" spans="4:34">
      <c r="D3534" s="95"/>
      <c r="E3534" s="198"/>
      <c r="F3534" s="95"/>
      <c r="G3534" s="95"/>
      <c r="H3534" s="95"/>
      <c r="I3534" s="95"/>
      <c r="J3534" s="95"/>
      <c r="K3534" s="95"/>
      <c r="L3534" s="95"/>
      <c r="M3534" s="95"/>
      <c r="N3534" s="95"/>
      <c r="O3534" s="95"/>
      <c r="P3534" s="95"/>
      <c r="Q3534" s="95"/>
      <c r="R3534" s="95"/>
      <c r="S3534" s="95"/>
      <c r="T3534" s="95"/>
      <c r="U3534" s="95"/>
      <c r="V3534" s="95"/>
      <c r="W3534" s="95"/>
      <c r="X3534" s="95"/>
      <c r="Y3534" s="95"/>
      <c r="Z3534" s="95"/>
      <c r="AA3534" s="95"/>
      <c r="AB3534" s="95"/>
      <c r="AC3534" s="95"/>
      <c r="AD3534" s="95"/>
      <c r="AE3534" s="95"/>
      <c r="AF3534" s="95"/>
      <c r="AG3534" s="95"/>
      <c r="AH3534" s="316"/>
    </row>
    <row r="3535" spans="4:34">
      <c r="D3535" s="95"/>
      <c r="E3535" s="198"/>
      <c r="F3535" s="95"/>
      <c r="G3535" s="95"/>
      <c r="H3535" s="95"/>
      <c r="I3535" s="95"/>
      <c r="J3535" s="95"/>
      <c r="K3535" s="95"/>
      <c r="L3535" s="95"/>
      <c r="M3535" s="95"/>
      <c r="N3535" s="95"/>
      <c r="O3535" s="95"/>
      <c r="P3535" s="95"/>
      <c r="Q3535" s="95"/>
      <c r="R3535" s="95"/>
      <c r="S3535" s="95"/>
      <c r="T3535" s="95"/>
      <c r="U3535" s="95"/>
      <c r="V3535" s="95"/>
      <c r="W3535" s="95"/>
      <c r="X3535" s="95"/>
      <c r="Y3535" s="95"/>
      <c r="Z3535" s="95"/>
      <c r="AA3535" s="95"/>
      <c r="AB3535" s="95"/>
      <c r="AC3535" s="95"/>
      <c r="AD3535" s="95"/>
      <c r="AE3535" s="95"/>
      <c r="AF3535" s="95"/>
      <c r="AG3535" s="95"/>
      <c r="AH3535" s="316"/>
    </row>
    <row r="3536" spans="4:34">
      <c r="D3536" s="95"/>
      <c r="E3536" s="198"/>
      <c r="F3536" s="95"/>
      <c r="G3536" s="95"/>
      <c r="H3536" s="95"/>
      <c r="I3536" s="95"/>
      <c r="J3536" s="95"/>
      <c r="K3536" s="95"/>
      <c r="L3536" s="95"/>
      <c r="M3536" s="95"/>
      <c r="N3536" s="95"/>
      <c r="O3536" s="95"/>
      <c r="P3536" s="95"/>
      <c r="Q3536" s="95"/>
      <c r="R3536" s="95"/>
      <c r="S3536" s="95"/>
      <c r="T3536" s="95"/>
      <c r="U3536" s="95"/>
      <c r="V3536" s="95"/>
      <c r="W3536" s="95"/>
      <c r="X3536" s="95"/>
      <c r="Y3536" s="95"/>
      <c r="Z3536" s="95"/>
      <c r="AA3536" s="95"/>
      <c r="AB3536" s="95"/>
      <c r="AC3536" s="95"/>
      <c r="AD3536" s="95"/>
      <c r="AE3536" s="95"/>
      <c r="AF3536" s="95"/>
      <c r="AG3536" s="95"/>
      <c r="AH3536" s="316"/>
    </row>
    <row r="3537" spans="4:34">
      <c r="D3537" s="95"/>
      <c r="E3537" s="198"/>
      <c r="F3537" s="95"/>
      <c r="G3537" s="95"/>
      <c r="H3537" s="95"/>
      <c r="I3537" s="95"/>
      <c r="J3537" s="95"/>
      <c r="K3537" s="95"/>
      <c r="L3537" s="95"/>
      <c r="M3537" s="95"/>
      <c r="N3537" s="95"/>
      <c r="O3537" s="95"/>
      <c r="P3537" s="95"/>
      <c r="Q3537" s="95"/>
      <c r="R3537" s="95"/>
      <c r="S3537" s="95"/>
      <c r="T3537" s="95"/>
      <c r="U3537" s="95"/>
      <c r="V3537" s="95"/>
      <c r="W3537" s="95"/>
      <c r="X3537" s="95"/>
      <c r="Y3537" s="95"/>
      <c r="Z3537" s="95"/>
      <c r="AA3537" s="95"/>
      <c r="AB3537" s="95"/>
      <c r="AC3537" s="95"/>
      <c r="AD3537" s="95"/>
      <c r="AE3537" s="95"/>
      <c r="AF3537" s="95"/>
      <c r="AG3537" s="95"/>
      <c r="AH3537" s="316"/>
    </row>
    <row r="3538" spans="4:34">
      <c r="D3538" s="95"/>
      <c r="E3538" s="198"/>
      <c r="F3538" s="95"/>
      <c r="G3538" s="95"/>
      <c r="H3538" s="95"/>
      <c r="I3538" s="95"/>
      <c r="J3538" s="95"/>
      <c r="K3538" s="95"/>
      <c r="L3538" s="95"/>
      <c r="M3538" s="95"/>
      <c r="N3538" s="95"/>
      <c r="O3538" s="95"/>
      <c r="P3538" s="95"/>
      <c r="Q3538" s="95"/>
      <c r="R3538" s="95"/>
      <c r="S3538" s="95"/>
      <c r="T3538" s="95"/>
      <c r="U3538" s="95"/>
      <c r="V3538" s="95"/>
      <c r="W3538" s="95"/>
      <c r="X3538" s="95"/>
      <c r="Y3538" s="95"/>
      <c r="Z3538" s="95"/>
      <c r="AA3538" s="95"/>
      <c r="AB3538" s="95"/>
      <c r="AC3538" s="95"/>
      <c r="AD3538" s="95"/>
      <c r="AE3538" s="95"/>
      <c r="AF3538" s="95"/>
      <c r="AG3538" s="95"/>
      <c r="AH3538" s="316"/>
    </row>
    <row r="3539" spans="4:34">
      <c r="D3539" s="95"/>
      <c r="E3539" s="198"/>
      <c r="F3539" s="95"/>
      <c r="G3539" s="95"/>
      <c r="H3539" s="95"/>
      <c r="I3539" s="95"/>
      <c r="J3539" s="95"/>
      <c r="K3539" s="95"/>
      <c r="L3539" s="95"/>
      <c r="M3539" s="95"/>
      <c r="N3539" s="95"/>
      <c r="O3539" s="95"/>
      <c r="P3539" s="95"/>
      <c r="Q3539" s="95"/>
      <c r="R3539" s="95"/>
      <c r="S3539" s="95"/>
      <c r="T3539" s="95"/>
      <c r="U3539" s="95"/>
      <c r="V3539" s="95"/>
      <c r="W3539" s="95"/>
      <c r="X3539" s="95"/>
      <c r="Y3539" s="95"/>
      <c r="Z3539" s="95"/>
      <c r="AA3539" s="95"/>
      <c r="AB3539" s="95"/>
      <c r="AC3539" s="95"/>
      <c r="AD3539" s="95"/>
      <c r="AE3539" s="95"/>
      <c r="AF3539" s="95"/>
      <c r="AG3539" s="95"/>
      <c r="AH3539" s="316"/>
    </row>
    <row r="3540" spans="4:34">
      <c r="D3540" s="95"/>
      <c r="E3540" s="198"/>
      <c r="F3540" s="95"/>
      <c r="G3540" s="95"/>
      <c r="H3540" s="95"/>
      <c r="I3540" s="95"/>
      <c r="J3540" s="95"/>
      <c r="K3540" s="95"/>
      <c r="L3540" s="95"/>
      <c r="M3540" s="95"/>
      <c r="N3540" s="95"/>
      <c r="O3540" s="95"/>
      <c r="P3540" s="95"/>
      <c r="Q3540" s="95"/>
      <c r="R3540" s="95"/>
      <c r="S3540" s="95"/>
      <c r="T3540" s="95"/>
      <c r="U3540" s="95"/>
      <c r="V3540" s="95"/>
      <c r="W3540" s="95"/>
      <c r="X3540" s="95"/>
      <c r="Y3540" s="95"/>
      <c r="Z3540" s="95"/>
      <c r="AA3540" s="95"/>
      <c r="AB3540" s="95"/>
      <c r="AC3540" s="95"/>
      <c r="AD3540" s="95"/>
      <c r="AE3540" s="95"/>
      <c r="AF3540" s="95"/>
      <c r="AG3540" s="95"/>
      <c r="AH3540" s="316"/>
    </row>
    <row r="3541" spans="4:34">
      <c r="D3541" s="95"/>
      <c r="E3541" s="198"/>
      <c r="F3541" s="95"/>
      <c r="G3541" s="95"/>
      <c r="H3541" s="95"/>
      <c r="I3541" s="95"/>
      <c r="J3541" s="95"/>
      <c r="K3541" s="95"/>
      <c r="L3541" s="95"/>
      <c r="M3541" s="95"/>
      <c r="N3541" s="95"/>
      <c r="O3541" s="95"/>
      <c r="P3541" s="95"/>
      <c r="Q3541" s="95"/>
      <c r="R3541" s="95"/>
      <c r="S3541" s="95"/>
      <c r="T3541" s="95"/>
      <c r="U3541" s="95"/>
      <c r="V3541" s="95"/>
      <c r="W3541" s="95"/>
      <c r="X3541" s="95"/>
      <c r="Y3541" s="95"/>
      <c r="Z3541" s="95"/>
      <c r="AA3541" s="95"/>
      <c r="AB3541" s="95"/>
      <c r="AC3541" s="95"/>
      <c r="AD3541" s="95"/>
      <c r="AE3541" s="95"/>
      <c r="AF3541" s="95"/>
      <c r="AG3541" s="95"/>
      <c r="AH3541" s="316"/>
    </row>
    <row r="3542" spans="4:34">
      <c r="D3542" s="95"/>
      <c r="E3542" s="198"/>
      <c r="F3542" s="95"/>
      <c r="G3542" s="95"/>
      <c r="H3542" s="95"/>
      <c r="I3542" s="95"/>
      <c r="J3542" s="95"/>
      <c r="K3542" s="95"/>
      <c r="L3542" s="95"/>
      <c r="M3542" s="95"/>
      <c r="N3542" s="95"/>
      <c r="O3542" s="95"/>
      <c r="P3542" s="95"/>
      <c r="Q3542" s="95"/>
      <c r="R3542" s="95"/>
      <c r="S3542" s="95"/>
      <c r="T3542" s="95"/>
      <c r="U3542" s="95"/>
      <c r="V3542" s="95"/>
      <c r="W3542" s="95"/>
      <c r="X3542" s="95"/>
      <c r="Y3542" s="95"/>
      <c r="Z3542" s="95"/>
      <c r="AA3542" s="95"/>
      <c r="AB3542" s="95"/>
      <c r="AC3542" s="95"/>
      <c r="AD3542" s="95"/>
      <c r="AE3542" s="95"/>
      <c r="AF3542" s="95"/>
      <c r="AG3542" s="95"/>
      <c r="AH3542" s="316"/>
    </row>
    <row r="3543" spans="4:34">
      <c r="D3543" s="95"/>
      <c r="E3543" s="198"/>
      <c r="F3543" s="95"/>
      <c r="G3543" s="95"/>
      <c r="H3543" s="95"/>
      <c r="I3543" s="95"/>
      <c r="J3543" s="95"/>
      <c r="K3543" s="95"/>
      <c r="L3543" s="95"/>
      <c r="M3543" s="95"/>
      <c r="N3543" s="95"/>
      <c r="O3543" s="95"/>
      <c r="P3543" s="95"/>
      <c r="Q3543" s="95"/>
      <c r="R3543" s="95"/>
      <c r="S3543" s="95"/>
      <c r="T3543" s="95"/>
      <c r="U3543" s="95"/>
      <c r="V3543" s="95"/>
      <c r="W3543" s="95"/>
      <c r="X3543" s="95"/>
      <c r="Y3543" s="95"/>
      <c r="Z3543" s="95"/>
      <c r="AA3543" s="95"/>
      <c r="AB3543" s="95"/>
      <c r="AC3543" s="95"/>
      <c r="AD3543" s="95"/>
      <c r="AE3543" s="95"/>
      <c r="AF3543" s="95"/>
      <c r="AG3543" s="95"/>
      <c r="AH3543" s="316"/>
    </row>
    <row r="3544" spans="4:34">
      <c r="D3544" s="95"/>
      <c r="E3544" s="198"/>
      <c r="F3544" s="95"/>
      <c r="G3544" s="95"/>
      <c r="H3544" s="95"/>
      <c r="I3544" s="95"/>
      <c r="J3544" s="95"/>
      <c r="K3544" s="95"/>
      <c r="L3544" s="95"/>
      <c r="M3544" s="95"/>
      <c r="N3544" s="95"/>
      <c r="O3544" s="95"/>
      <c r="P3544" s="95"/>
      <c r="Q3544" s="95"/>
      <c r="R3544" s="95"/>
      <c r="S3544" s="95"/>
      <c r="T3544" s="95"/>
      <c r="U3544" s="95"/>
      <c r="V3544" s="95"/>
      <c r="W3544" s="95"/>
      <c r="X3544" s="95"/>
      <c r="Y3544" s="95"/>
      <c r="Z3544" s="95"/>
      <c r="AA3544" s="95"/>
      <c r="AB3544" s="95"/>
      <c r="AC3544" s="95"/>
      <c r="AD3544" s="95"/>
      <c r="AE3544" s="95"/>
      <c r="AF3544" s="95"/>
      <c r="AG3544" s="95"/>
      <c r="AH3544" s="316"/>
    </row>
    <row r="3545" spans="4:34">
      <c r="D3545" s="95"/>
      <c r="E3545" s="198"/>
      <c r="F3545" s="95"/>
      <c r="G3545" s="95"/>
      <c r="H3545" s="95"/>
      <c r="I3545" s="95"/>
      <c r="J3545" s="95"/>
      <c r="K3545" s="95"/>
      <c r="L3545" s="95"/>
      <c r="M3545" s="95"/>
      <c r="N3545" s="95"/>
      <c r="O3545" s="95"/>
      <c r="P3545" s="95"/>
      <c r="Q3545" s="95"/>
      <c r="R3545" s="95"/>
      <c r="S3545" s="95"/>
      <c r="T3545" s="95"/>
      <c r="U3545" s="95"/>
      <c r="V3545" s="95"/>
      <c r="W3545" s="95"/>
      <c r="X3545" s="95"/>
      <c r="Y3545" s="95"/>
      <c r="Z3545" s="95"/>
      <c r="AA3545" s="95"/>
      <c r="AB3545" s="95"/>
      <c r="AC3545" s="95"/>
      <c r="AD3545" s="95"/>
      <c r="AE3545" s="95"/>
      <c r="AF3545" s="95"/>
      <c r="AG3545" s="95"/>
      <c r="AH3545" s="316"/>
    </row>
    <row r="3546" spans="4:34">
      <c r="D3546" s="95"/>
      <c r="E3546" s="198"/>
      <c r="F3546" s="95"/>
      <c r="G3546" s="95"/>
      <c r="H3546" s="95"/>
      <c r="I3546" s="95"/>
      <c r="J3546" s="95"/>
      <c r="K3546" s="95"/>
      <c r="L3546" s="95"/>
      <c r="M3546" s="95"/>
      <c r="N3546" s="95"/>
      <c r="O3546" s="95"/>
      <c r="P3546" s="95"/>
      <c r="Q3546" s="95"/>
      <c r="R3546" s="95"/>
      <c r="S3546" s="95"/>
      <c r="T3546" s="95"/>
      <c r="U3546" s="95"/>
      <c r="V3546" s="95"/>
      <c r="W3546" s="95"/>
      <c r="X3546" s="95"/>
      <c r="Y3546" s="95"/>
      <c r="Z3546" s="95"/>
      <c r="AA3546" s="95"/>
      <c r="AB3546" s="95"/>
      <c r="AC3546" s="95"/>
      <c r="AD3546" s="95"/>
      <c r="AE3546" s="95"/>
      <c r="AF3546" s="95"/>
      <c r="AG3546" s="95"/>
      <c r="AH3546" s="316"/>
    </row>
    <row r="3547" spans="4:34">
      <c r="D3547" s="95"/>
      <c r="E3547" s="198"/>
      <c r="F3547" s="95"/>
      <c r="G3547" s="95"/>
      <c r="H3547" s="95"/>
      <c r="I3547" s="95"/>
      <c r="J3547" s="95"/>
      <c r="K3547" s="95"/>
      <c r="L3547" s="95"/>
      <c r="M3547" s="95"/>
      <c r="N3547" s="95"/>
      <c r="O3547" s="95"/>
      <c r="P3547" s="95"/>
      <c r="Q3547" s="95"/>
      <c r="R3547" s="95"/>
      <c r="S3547" s="95"/>
      <c r="T3547" s="95"/>
      <c r="U3547" s="95"/>
      <c r="V3547" s="95"/>
      <c r="W3547" s="95"/>
      <c r="X3547" s="95"/>
      <c r="Y3547" s="95"/>
      <c r="Z3547" s="95"/>
      <c r="AA3547" s="95"/>
      <c r="AB3547" s="95"/>
      <c r="AC3547" s="95"/>
      <c r="AD3547" s="95"/>
      <c r="AE3547" s="95"/>
      <c r="AF3547" s="95"/>
      <c r="AG3547" s="95"/>
      <c r="AH3547" s="316"/>
    </row>
    <row r="3548" spans="4:34">
      <c r="D3548" s="95"/>
      <c r="E3548" s="198"/>
      <c r="F3548" s="95"/>
      <c r="G3548" s="95"/>
      <c r="H3548" s="95"/>
      <c r="I3548" s="95"/>
      <c r="J3548" s="95"/>
      <c r="K3548" s="95"/>
      <c r="L3548" s="95"/>
      <c r="M3548" s="95"/>
      <c r="N3548" s="95"/>
      <c r="O3548" s="95"/>
      <c r="P3548" s="95"/>
      <c r="Q3548" s="95"/>
      <c r="R3548" s="95"/>
      <c r="S3548" s="95"/>
      <c r="T3548" s="95"/>
      <c r="U3548" s="95"/>
      <c r="V3548" s="95"/>
      <c r="W3548" s="95"/>
      <c r="X3548" s="95"/>
      <c r="Y3548" s="95"/>
      <c r="Z3548" s="95"/>
      <c r="AA3548" s="95"/>
      <c r="AB3548" s="95"/>
      <c r="AC3548" s="95"/>
      <c r="AD3548" s="95"/>
      <c r="AE3548" s="95"/>
      <c r="AF3548" s="95"/>
      <c r="AG3548" s="95"/>
      <c r="AH3548" s="316"/>
    </row>
    <row r="3549" spans="4:34">
      <c r="D3549" s="95"/>
      <c r="E3549" s="198"/>
      <c r="F3549" s="95"/>
      <c r="G3549" s="95"/>
      <c r="H3549" s="95"/>
      <c r="I3549" s="95"/>
      <c r="J3549" s="95"/>
      <c r="K3549" s="95"/>
      <c r="L3549" s="95"/>
      <c r="M3549" s="95"/>
      <c r="N3549" s="95"/>
      <c r="O3549" s="95"/>
      <c r="P3549" s="95"/>
      <c r="Q3549" s="95"/>
      <c r="R3549" s="95"/>
      <c r="S3549" s="95"/>
      <c r="T3549" s="95"/>
      <c r="U3549" s="95"/>
      <c r="V3549" s="95"/>
      <c r="W3549" s="95"/>
      <c r="X3549" s="95"/>
      <c r="Y3549" s="95"/>
      <c r="Z3549" s="95"/>
      <c r="AA3549" s="95"/>
      <c r="AB3549" s="95"/>
      <c r="AC3549" s="95"/>
      <c r="AD3549" s="95"/>
      <c r="AE3549" s="95"/>
      <c r="AF3549" s="95"/>
      <c r="AG3549" s="95"/>
      <c r="AH3549" s="316"/>
    </row>
    <row r="3550" spans="4:34">
      <c r="D3550" s="95"/>
      <c r="E3550" s="198"/>
      <c r="F3550" s="95"/>
      <c r="G3550" s="95"/>
      <c r="H3550" s="95"/>
      <c r="I3550" s="95"/>
      <c r="J3550" s="95"/>
      <c r="K3550" s="95"/>
      <c r="L3550" s="95"/>
      <c r="M3550" s="95"/>
      <c r="N3550" s="95"/>
      <c r="O3550" s="95"/>
      <c r="P3550" s="95"/>
      <c r="Q3550" s="95"/>
      <c r="R3550" s="95"/>
      <c r="S3550" s="95"/>
      <c r="T3550" s="95"/>
      <c r="U3550" s="95"/>
      <c r="V3550" s="95"/>
      <c r="W3550" s="95"/>
      <c r="X3550" s="95"/>
      <c r="Y3550" s="95"/>
      <c r="Z3550" s="95"/>
      <c r="AA3550" s="95"/>
      <c r="AB3550" s="95"/>
      <c r="AC3550" s="95"/>
      <c r="AD3550" s="95"/>
      <c r="AE3550" s="95"/>
      <c r="AF3550" s="95"/>
      <c r="AG3550" s="95"/>
      <c r="AH3550" s="316"/>
    </row>
    <row r="3551" spans="4:34">
      <c r="D3551" s="95"/>
      <c r="E3551" s="198"/>
      <c r="F3551" s="95"/>
      <c r="G3551" s="95"/>
      <c r="H3551" s="95"/>
      <c r="I3551" s="95"/>
      <c r="J3551" s="95"/>
      <c r="K3551" s="95"/>
      <c r="L3551" s="95"/>
      <c r="M3551" s="95"/>
      <c r="N3551" s="95"/>
      <c r="O3551" s="95"/>
      <c r="P3551" s="95"/>
      <c r="Q3551" s="95"/>
      <c r="R3551" s="95"/>
      <c r="S3551" s="95"/>
      <c r="T3551" s="95"/>
      <c r="U3551" s="95"/>
      <c r="V3551" s="95"/>
      <c r="W3551" s="95"/>
      <c r="X3551" s="95"/>
      <c r="Y3551" s="95"/>
      <c r="Z3551" s="95"/>
      <c r="AA3551" s="95"/>
      <c r="AB3551" s="95"/>
      <c r="AC3551" s="95"/>
      <c r="AD3551" s="95"/>
      <c r="AE3551" s="95"/>
      <c r="AF3551" s="95"/>
      <c r="AG3551" s="95"/>
      <c r="AH3551" s="316"/>
    </row>
    <row r="3552" spans="4:34">
      <c r="D3552" s="95"/>
      <c r="E3552" s="198"/>
      <c r="F3552" s="95"/>
      <c r="G3552" s="95"/>
      <c r="H3552" s="95"/>
      <c r="I3552" s="95"/>
      <c r="J3552" s="95"/>
      <c r="K3552" s="95"/>
      <c r="L3552" s="95"/>
      <c r="M3552" s="95"/>
      <c r="N3552" s="95"/>
      <c r="O3552" s="95"/>
      <c r="P3552" s="95"/>
      <c r="Q3552" s="95"/>
      <c r="R3552" s="95"/>
      <c r="S3552" s="95"/>
      <c r="T3552" s="95"/>
      <c r="U3552" s="95"/>
      <c r="V3552" s="95"/>
      <c r="W3552" s="95"/>
      <c r="X3552" s="95"/>
      <c r="Y3552" s="95"/>
      <c r="Z3552" s="95"/>
      <c r="AA3552" s="95"/>
      <c r="AB3552" s="95"/>
      <c r="AC3552" s="95"/>
      <c r="AD3552" s="95"/>
      <c r="AE3552" s="95"/>
      <c r="AF3552" s="95"/>
      <c r="AG3552" s="95"/>
      <c r="AH3552" s="316"/>
    </row>
    <row r="3553" spans="4:34">
      <c r="D3553" s="95"/>
      <c r="E3553" s="198"/>
      <c r="F3553" s="95"/>
      <c r="G3553" s="95"/>
      <c r="H3553" s="95"/>
      <c r="I3553" s="95"/>
      <c r="J3553" s="95"/>
      <c r="K3553" s="95"/>
      <c r="L3553" s="95"/>
      <c r="M3553" s="95"/>
      <c r="N3553" s="95"/>
      <c r="O3553" s="95"/>
      <c r="P3553" s="95"/>
      <c r="Q3553" s="95"/>
      <c r="R3553" s="95"/>
      <c r="S3553" s="95"/>
      <c r="T3553" s="95"/>
      <c r="U3553" s="95"/>
      <c r="V3553" s="95"/>
      <c r="W3553" s="95"/>
      <c r="X3553" s="95"/>
      <c r="Y3553" s="95"/>
      <c r="Z3553" s="95"/>
      <c r="AA3553" s="95"/>
      <c r="AB3553" s="95"/>
      <c r="AC3553" s="95"/>
      <c r="AD3553" s="95"/>
      <c r="AE3553" s="95"/>
      <c r="AF3553" s="95"/>
      <c r="AG3553" s="95"/>
      <c r="AH3553" s="316"/>
    </row>
    <row r="3554" spans="4:34">
      <c r="D3554" s="95"/>
      <c r="E3554" s="198"/>
      <c r="F3554" s="95"/>
      <c r="G3554" s="95"/>
      <c r="H3554" s="95"/>
      <c r="I3554" s="95"/>
      <c r="J3554" s="95"/>
      <c r="K3554" s="95"/>
      <c r="L3554" s="95"/>
      <c r="M3554" s="95"/>
      <c r="N3554" s="95"/>
      <c r="O3554" s="95"/>
      <c r="P3554" s="95"/>
      <c r="Q3554" s="95"/>
      <c r="R3554" s="95"/>
      <c r="S3554" s="95"/>
      <c r="T3554" s="95"/>
      <c r="U3554" s="95"/>
      <c r="V3554" s="95"/>
      <c r="W3554" s="95"/>
      <c r="X3554" s="95"/>
      <c r="Y3554" s="95"/>
      <c r="Z3554" s="95"/>
      <c r="AA3554" s="95"/>
      <c r="AB3554" s="95"/>
      <c r="AC3554" s="95"/>
      <c r="AD3554" s="95"/>
      <c r="AE3554" s="95"/>
      <c r="AF3554" s="95"/>
      <c r="AG3554" s="95"/>
      <c r="AH3554" s="316"/>
    </row>
    <row r="3555" spans="4:34">
      <c r="D3555" s="95"/>
      <c r="E3555" s="198"/>
      <c r="F3555" s="95"/>
      <c r="G3555" s="95"/>
      <c r="H3555" s="95"/>
      <c r="I3555" s="95"/>
      <c r="J3555" s="95"/>
      <c r="K3555" s="95"/>
      <c r="L3555" s="95"/>
      <c r="M3555" s="95"/>
      <c r="N3555" s="95"/>
      <c r="O3555" s="95"/>
      <c r="P3555" s="95"/>
      <c r="Q3555" s="95"/>
      <c r="R3555" s="95"/>
      <c r="S3555" s="95"/>
      <c r="T3555" s="95"/>
      <c r="U3555" s="95"/>
      <c r="V3555" s="95"/>
      <c r="W3555" s="95"/>
      <c r="X3555" s="95"/>
      <c r="Y3555" s="95"/>
      <c r="Z3555" s="95"/>
      <c r="AA3555" s="95"/>
      <c r="AB3555" s="95"/>
      <c r="AC3555" s="95"/>
      <c r="AD3555" s="95"/>
      <c r="AE3555" s="95"/>
      <c r="AF3555" s="95"/>
      <c r="AG3555" s="95"/>
      <c r="AH3555" s="316"/>
    </row>
    <row r="3556" spans="4:34">
      <c r="D3556" s="95"/>
      <c r="E3556" s="198"/>
      <c r="F3556" s="95"/>
      <c r="G3556" s="95"/>
      <c r="H3556" s="95"/>
      <c r="I3556" s="95"/>
      <c r="J3556" s="95"/>
      <c r="K3556" s="95"/>
      <c r="L3556" s="95"/>
      <c r="M3556" s="95"/>
      <c r="N3556" s="95"/>
      <c r="O3556" s="95"/>
      <c r="P3556" s="95"/>
      <c r="Q3556" s="95"/>
      <c r="R3556" s="95"/>
      <c r="S3556" s="95"/>
      <c r="T3556" s="95"/>
      <c r="U3556" s="95"/>
      <c r="V3556" s="95"/>
      <c r="W3556" s="95"/>
      <c r="X3556" s="95"/>
      <c r="Y3556" s="95"/>
      <c r="Z3556" s="95"/>
      <c r="AA3556" s="95"/>
      <c r="AB3556" s="95"/>
      <c r="AC3556" s="95"/>
      <c r="AD3556" s="95"/>
      <c r="AE3556" s="95"/>
      <c r="AF3556" s="95"/>
      <c r="AG3556" s="95"/>
      <c r="AH3556" s="316"/>
    </row>
    <row r="3557" spans="4:34">
      <c r="D3557" s="95"/>
      <c r="E3557" s="198"/>
      <c r="F3557" s="95"/>
      <c r="G3557" s="95"/>
      <c r="H3557" s="95"/>
      <c r="I3557" s="95"/>
      <c r="J3557" s="95"/>
      <c r="K3557" s="95"/>
      <c r="L3557" s="95"/>
      <c r="M3557" s="95"/>
      <c r="N3557" s="95"/>
      <c r="O3557" s="95"/>
      <c r="P3557" s="95"/>
      <c r="Q3557" s="95"/>
      <c r="R3557" s="95"/>
      <c r="S3557" s="95"/>
      <c r="T3557" s="95"/>
      <c r="U3557" s="95"/>
      <c r="V3557" s="95"/>
      <c r="W3557" s="95"/>
      <c r="X3557" s="95"/>
      <c r="Y3557" s="95"/>
      <c r="Z3557" s="95"/>
      <c r="AA3557" s="95"/>
      <c r="AB3557" s="95"/>
      <c r="AC3557" s="95"/>
      <c r="AD3557" s="95"/>
      <c r="AE3557" s="95"/>
      <c r="AF3557" s="95"/>
      <c r="AG3557" s="95"/>
      <c r="AH3557" s="316"/>
    </row>
    <row r="3558" spans="4:34">
      <c r="D3558" s="95"/>
      <c r="E3558" s="198"/>
      <c r="F3558" s="95"/>
      <c r="G3558" s="95"/>
      <c r="H3558" s="95"/>
      <c r="I3558" s="95"/>
      <c r="J3558" s="95"/>
      <c r="K3558" s="95"/>
      <c r="L3558" s="95"/>
      <c r="M3558" s="95"/>
      <c r="N3558" s="95"/>
      <c r="O3558" s="95"/>
      <c r="P3558" s="95"/>
      <c r="Q3558" s="95"/>
      <c r="R3558" s="95"/>
      <c r="S3558" s="95"/>
      <c r="T3558" s="95"/>
      <c r="U3558" s="95"/>
      <c r="V3558" s="95"/>
      <c r="W3558" s="95"/>
      <c r="X3558" s="95"/>
      <c r="Y3558" s="95"/>
      <c r="Z3558" s="95"/>
      <c r="AA3558" s="95"/>
      <c r="AB3558" s="95"/>
      <c r="AC3558" s="95"/>
      <c r="AD3558" s="95"/>
      <c r="AE3558" s="95"/>
      <c r="AF3558" s="95"/>
      <c r="AG3558" s="95"/>
      <c r="AH3558" s="316"/>
    </row>
    <row r="3559" spans="4:34">
      <c r="D3559" s="95"/>
      <c r="E3559" s="198"/>
      <c r="F3559" s="95"/>
      <c r="G3559" s="95"/>
      <c r="H3559" s="95"/>
      <c r="I3559" s="95"/>
      <c r="J3559" s="95"/>
      <c r="K3559" s="95"/>
      <c r="L3559" s="95"/>
      <c r="M3559" s="95"/>
      <c r="N3559" s="95"/>
      <c r="O3559" s="95"/>
      <c r="P3559" s="95"/>
      <c r="Q3559" s="95"/>
      <c r="R3559" s="95"/>
      <c r="S3559" s="95"/>
      <c r="T3559" s="95"/>
      <c r="U3559" s="95"/>
      <c r="V3559" s="95"/>
      <c r="W3559" s="95"/>
      <c r="X3559" s="95"/>
      <c r="Y3559" s="95"/>
      <c r="Z3559" s="95"/>
      <c r="AA3559" s="95"/>
      <c r="AB3559" s="95"/>
      <c r="AC3559" s="95"/>
      <c r="AD3559" s="95"/>
      <c r="AE3559" s="95"/>
      <c r="AF3559" s="95"/>
      <c r="AG3559" s="95"/>
      <c r="AH3559" s="316"/>
    </row>
    <row r="3560" spans="4:34">
      <c r="D3560" s="95"/>
      <c r="E3560" s="198"/>
      <c r="F3560" s="95"/>
      <c r="G3560" s="95"/>
      <c r="H3560" s="95"/>
      <c r="I3560" s="95"/>
      <c r="J3560" s="95"/>
      <c r="K3560" s="95"/>
      <c r="L3560" s="95"/>
      <c r="M3560" s="95"/>
      <c r="N3560" s="95"/>
      <c r="O3560" s="95"/>
      <c r="P3560" s="95"/>
      <c r="Q3560" s="95"/>
      <c r="R3560" s="95"/>
      <c r="S3560" s="95"/>
      <c r="T3560" s="95"/>
      <c r="U3560" s="95"/>
      <c r="V3560" s="95"/>
      <c r="W3560" s="95"/>
      <c r="X3560" s="95"/>
      <c r="Y3560" s="95"/>
      <c r="Z3560" s="95"/>
      <c r="AA3560" s="95"/>
      <c r="AB3560" s="95"/>
      <c r="AC3560" s="95"/>
      <c r="AD3560" s="95"/>
      <c r="AE3560" s="95"/>
      <c r="AF3560" s="95"/>
      <c r="AG3560" s="95"/>
      <c r="AH3560" s="316"/>
    </row>
    <row r="3561" spans="4:34">
      <c r="D3561" s="95"/>
      <c r="E3561" s="198"/>
      <c r="F3561" s="95"/>
      <c r="G3561" s="95"/>
      <c r="H3561" s="95"/>
      <c r="I3561" s="95"/>
      <c r="J3561" s="95"/>
      <c r="K3561" s="95"/>
      <c r="L3561" s="95"/>
      <c r="M3561" s="95"/>
      <c r="N3561" s="95"/>
      <c r="O3561" s="95"/>
      <c r="P3561" s="95"/>
      <c r="Q3561" s="95"/>
      <c r="R3561" s="95"/>
      <c r="S3561" s="95"/>
      <c r="T3561" s="95"/>
      <c r="U3561" s="95"/>
      <c r="V3561" s="95"/>
      <c r="W3561" s="95"/>
      <c r="X3561" s="95"/>
      <c r="Y3561" s="95"/>
      <c r="Z3561" s="95"/>
      <c r="AA3561" s="95"/>
      <c r="AB3561" s="95"/>
      <c r="AC3561" s="95"/>
      <c r="AD3561" s="95"/>
      <c r="AE3561" s="95"/>
      <c r="AF3561" s="95"/>
      <c r="AG3561" s="95"/>
      <c r="AH3561" s="316"/>
    </row>
    <row r="3562" spans="4:34">
      <c r="D3562" s="95"/>
      <c r="E3562" s="198"/>
      <c r="F3562" s="95"/>
      <c r="G3562" s="95"/>
      <c r="H3562" s="95"/>
      <c r="I3562" s="95"/>
      <c r="J3562" s="95"/>
      <c r="K3562" s="95"/>
      <c r="L3562" s="95"/>
      <c r="M3562" s="95"/>
      <c r="N3562" s="95"/>
      <c r="O3562" s="95"/>
      <c r="P3562" s="95"/>
      <c r="Q3562" s="95"/>
      <c r="R3562" s="95"/>
      <c r="S3562" s="95"/>
      <c r="T3562" s="95"/>
      <c r="U3562" s="95"/>
      <c r="V3562" s="95"/>
      <c r="W3562" s="95"/>
      <c r="X3562" s="95"/>
      <c r="Y3562" s="95"/>
      <c r="Z3562" s="95"/>
      <c r="AA3562" s="95"/>
      <c r="AB3562" s="95"/>
      <c r="AC3562" s="95"/>
      <c r="AD3562" s="95"/>
      <c r="AE3562" s="95"/>
      <c r="AF3562" s="95"/>
      <c r="AG3562" s="95"/>
      <c r="AH3562" s="316"/>
    </row>
    <row r="3563" spans="4:34">
      <c r="D3563" s="95"/>
      <c r="E3563" s="198"/>
      <c r="F3563" s="95"/>
      <c r="G3563" s="95"/>
      <c r="H3563" s="95"/>
      <c r="I3563" s="95"/>
      <c r="J3563" s="95"/>
      <c r="K3563" s="95"/>
      <c r="L3563" s="95"/>
      <c r="M3563" s="95"/>
      <c r="N3563" s="95"/>
      <c r="O3563" s="95"/>
      <c r="P3563" s="95"/>
      <c r="Q3563" s="95"/>
      <c r="R3563" s="95"/>
      <c r="S3563" s="95"/>
      <c r="T3563" s="95"/>
      <c r="U3563" s="95"/>
      <c r="V3563" s="95"/>
      <c r="W3563" s="95"/>
      <c r="X3563" s="95"/>
      <c r="Y3563" s="95"/>
      <c r="Z3563" s="95"/>
      <c r="AA3563" s="95"/>
      <c r="AB3563" s="95"/>
      <c r="AC3563" s="95"/>
      <c r="AD3563" s="95"/>
      <c r="AE3563" s="95"/>
      <c r="AF3563" s="95"/>
      <c r="AG3563" s="95"/>
      <c r="AH3563" s="316"/>
    </row>
    <row r="3564" spans="4:34">
      <c r="D3564" s="95"/>
      <c r="E3564" s="198"/>
      <c r="F3564" s="95"/>
      <c r="G3564" s="95"/>
      <c r="H3564" s="95"/>
      <c r="I3564" s="95"/>
      <c r="J3564" s="95"/>
      <c r="K3564" s="95"/>
      <c r="L3564" s="95"/>
      <c r="M3564" s="95"/>
      <c r="N3564" s="95"/>
      <c r="O3564" s="95"/>
      <c r="P3564" s="95"/>
      <c r="Q3564" s="95"/>
      <c r="R3564" s="95"/>
      <c r="S3564" s="95"/>
      <c r="T3564" s="95"/>
      <c r="U3564" s="95"/>
      <c r="V3564" s="95"/>
      <c r="W3564" s="95"/>
      <c r="X3564" s="95"/>
      <c r="Y3564" s="95"/>
      <c r="Z3564" s="95"/>
      <c r="AA3564" s="95"/>
      <c r="AB3564" s="95"/>
      <c r="AC3564" s="95"/>
      <c r="AD3564" s="95"/>
      <c r="AE3564" s="95"/>
      <c r="AF3564" s="95"/>
      <c r="AG3564" s="95"/>
      <c r="AH3564" s="316"/>
    </row>
    <row r="3565" spans="4:34">
      <c r="D3565" s="95"/>
      <c r="E3565" s="198"/>
      <c r="F3565" s="95"/>
      <c r="G3565" s="95"/>
      <c r="H3565" s="95"/>
      <c r="I3565" s="95"/>
      <c r="J3565" s="95"/>
      <c r="K3565" s="95"/>
      <c r="L3565" s="95"/>
      <c r="M3565" s="95"/>
      <c r="N3565" s="95"/>
      <c r="O3565" s="95"/>
      <c r="P3565" s="95"/>
      <c r="Q3565" s="95"/>
      <c r="R3565" s="95"/>
      <c r="S3565" s="95"/>
      <c r="T3565" s="95"/>
      <c r="U3565" s="95"/>
      <c r="V3565" s="95"/>
      <c r="W3565" s="95"/>
      <c r="X3565" s="95"/>
      <c r="Y3565" s="95"/>
      <c r="Z3565" s="95"/>
      <c r="AA3565" s="95"/>
      <c r="AB3565" s="95"/>
      <c r="AC3565" s="95"/>
      <c r="AD3565" s="95"/>
      <c r="AE3565" s="95"/>
      <c r="AF3565" s="95"/>
      <c r="AG3565" s="95"/>
      <c r="AH3565" s="316"/>
    </row>
    <row r="3566" spans="4:34">
      <c r="D3566" s="95"/>
      <c r="E3566" s="198"/>
      <c r="F3566" s="95"/>
      <c r="G3566" s="95"/>
      <c r="H3566" s="95"/>
      <c r="I3566" s="95"/>
      <c r="J3566" s="95"/>
      <c r="K3566" s="95"/>
      <c r="L3566" s="95"/>
      <c r="M3566" s="95"/>
      <c r="N3566" s="95"/>
      <c r="O3566" s="95"/>
      <c r="P3566" s="95"/>
      <c r="Q3566" s="95"/>
      <c r="R3566" s="95"/>
      <c r="S3566" s="95"/>
      <c r="T3566" s="95"/>
      <c r="U3566" s="95"/>
      <c r="V3566" s="95"/>
      <c r="W3566" s="95"/>
      <c r="X3566" s="95"/>
      <c r="Y3566" s="95"/>
      <c r="Z3566" s="95"/>
      <c r="AA3566" s="95"/>
      <c r="AB3566" s="95"/>
      <c r="AC3566" s="95"/>
      <c r="AD3566" s="95"/>
      <c r="AE3566" s="95"/>
      <c r="AF3566" s="95"/>
      <c r="AG3566" s="95"/>
      <c r="AH3566" s="316"/>
    </row>
    <row r="3567" spans="4:34">
      <c r="D3567" s="95"/>
      <c r="E3567" s="198"/>
      <c r="F3567" s="95"/>
      <c r="G3567" s="95"/>
      <c r="H3567" s="95"/>
      <c r="I3567" s="95"/>
      <c r="J3567" s="95"/>
      <c r="K3567" s="95"/>
      <c r="L3567" s="95"/>
      <c r="M3567" s="95"/>
      <c r="N3567" s="95"/>
      <c r="O3567" s="95"/>
      <c r="P3567" s="95"/>
      <c r="Q3567" s="95"/>
      <c r="R3567" s="95"/>
      <c r="S3567" s="95"/>
      <c r="T3567" s="95"/>
      <c r="U3567" s="95"/>
      <c r="V3567" s="95"/>
      <c r="W3567" s="95"/>
      <c r="X3567" s="95"/>
      <c r="Y3567" s="95"/>
      <c r="Z3567" s="95"/>
      <c r="AA3567" s="95"/>
      <c r="AB3567" s="95"/>
      <c r="AC3567" s="95"/>
      <c r="AD3567" s="95"/>
      <c r="AE3567" s="95"/>
      <c r="AF3567" s="95"/>
      <c r="AG3567" s="95"/>
      <c r="AH3567" s="316"/>
    </row>
    <row r="3568" spans="4:34">
      <c r="D3568" s="95"/>
      <c r="E3568" s="198"/>
      <c r="F3568" s="95"/>
      <c r="G3568" s="95"/>
      <c r="H3568" s="95"/>
      <c r="I3568" s="95"/>
      <c r="J3568" s="95"/>
      <c r="K3568" s="95"/>
      <c r="L3568" s="95"/>
      <c r="M3568" s="95"/>
      <c r="N3568" s="95"/>
      <c r="O3568" s="95"/>
      <c r="P3568" s="95"/>
      <c r="Q3568" s="95"/>
      <c r="R3568" s="95"/>
      <c r="S3568" s="95"/>
      <c r="T3568" s="95"/>
      <c r="U3568" s="95"/>
      <c r="V3568" s="95"/>
      <c r="W3568" s="95"/>
      <c r="X3568" s="95"/>
      <c r="Y3568" s="95"/>
      <c r="Z3568" s="95"/>
      <c r="AA3568" s="95"/>
      <c r="AB3568" s="95"/>
      <c r="AC3568" s="95"/>
      <c r="AD3568" s="95"/>
      <c r="AE3568" s="95"/>
      <c r="AF3568" s="95"/>
      <c r="AG3568" s="95"/>
      <c r="AH3568" s="316"/>
    </row>
    <row r="3569" spans="4:34">
      <c r="D3569" s="95"/>
      <c r="E3569" s="198"/>
      <c r="F3569" s="95"/>
      <c r="G3569" s="95"/>
      <c r="H3569" s="95"/>
      <c r="I3569" s="95"/>
      <c r="J3569" s="95"/>
      <c r="K3569" s="95"/>
      <c r="L3569" s="95"/>
      <c r="M3569" s="95"/>
      <c r="N3569" s="95"/>
      <c r="O3569" s="95"/>
      <c r="P3569" s="95"/>
      <c r="Q3569" s="95"/>
      <c r="R3569" s="95"/>
      <c r="S3569" s="95"/>
      <c r="T3569" s="95"/>
      <c r="U3569" s="95"/>
      <c r="V3569" s="95"/>
      <c r="W3569" s="95"/>
      <c r="X3569" s="95"/>
      <c r="Y3569" s="95"/>
      <c r="Z3569" s="95"/>
      <c r="AA3569" s="95"/>
      <c r="AB3569" s="95"/>
      <c r="AC3569" s="95"/>
      <c r="AD3569" s="95"/>
      <c r="AE3569" s="95"/>
      <c r="AF3569" s="95"/>
      <c r="AG3569" s="95"/>
      <c r="AH3569" s="316"/>
    </row>
    <row r="3570" spans="4:34">
      <c r="D3570" s="95"/>
      <c r="E3570" s="198"/>
      <c r="F3570" s="95"/>
      <c r="G3570" s="95"/>
      <c r="H3570" s="95"/>
      <c r="I3570" s="95"/>
      <c r="J3570" s="95"/>
      <c r="K3570" s="95"/>
      <c r="L3570" s="95"/>
      <c r="M3570" s="95"/>
      <c r="N3570" s="95"/>
      <c r="O3570" s="95"/>
      <c r="P3570" s="95"/>
      <c r="Q3570" s="95"/>
      <c r="R3570" s="95"/>
      <c r="S3570" s="95"/>
      <c r="T3570" s="95"/>
      <c r="U3570" s="95"/>
      <c r="V3570" s="95"/>
      <c r="W3570" s="95"/>
      <c r="X3570" s="95"/>
      <c r="Y3570" s="95"/>
      <c r="Z3570" s="95"/>
      <c r="AA3570" s="95"/>
      <c r="AB3570" s="95"/>
      <c r="AC3570" s="95"/>
      <c r="AD3570" s="95"/>
      <c r="AE3570" s="95"/>
      <c r="AF3570" s="95"/>
      <c r="AG3570" s="95"/>
      <c r="AH3570" s="316"/>
    </row>
    <row r="3571" spans="4:34">
      <c r="D3571" s="95"/>
      <c r="E3571" s="198"/>
      <c r="F3571" s="95"/>
      <c r="G3571" s="95"/>
      <c r="H3571" s="95"/>
      <c r="I3571" s="95"/>
      <c r="J3571" s="95"/>
      <c r="K3571" s="95"/>
      <c r="L3571" s="95"/>
      <c r="M3571" s="95"/>
      <c r="N3571" s="95"/>
      <c r="O3571" s="95"/>
      <c r="P3571" s="95"/>
      <c r="Q3571" s="95"/>
      <c r="R3571" s="95"/>
      <c r="S3571" s="95"/>
      <c r="T3571" s="95"/>
      <c r="U3571" s="95"/>
      <c r="V3571" s="95"/>
      <c r="W3571" s="95"/>
      <c r="X3571" s="95"/>
      <c r="Y3571" s="95"/>
      <c r="Z3571" s="95"/>
      <c r="AA3571" s="95"/>
      <c r="AB3571" s="95"/>
      <c r="AC3571" s="95"/>
      <c r="AD3571" s="95"/>
      <c r="AE3571" s="95"/>
      <c r="AF3571" s="95"/>
      <c r="AG3571" s="95"/>
      <c r="AH3571" s="316"/>
    </row>
    <row r="3572" spans="4:34">
      <c r="D3572" s="95"/>
      <c r="E3572" s="198"/>
      <c r="F3572" s="95"/>
      <c r="G3572" s="95"/>
      <c r="H3572" s="95"/>
      <c r="I3572" s="95"/>
      <c r="J3572" s="95"/>
      <c r="K3572" s="95"/>
      <c r="L3572" s="95"/>
      <c r="M3572" s="95"/>
      <c r="N3572" s="95"/>
      <c r="O3572" s="95"/>
      <c r="P3572" s="95"/>
      <c r="Q3572" s="95"/>
      <c r="R3572" s="95"/>
      <c r="S3572" s="95"/>
      <c r="T3572" s="95"/>
      <c r="U3572" s="95"/>
      <c r="V3572" s="95"/>
      <c r="W3572" s="95"/>
      <c r="X3572" s="95"/>
      <c r="Y3572" s="95"/>
      <c r="Z3572" s="95"/>
      <c r="AA3572" s="95"/>
      <c r="AB3572" s="95"/>
      <c r="AC3572" s="95"/>
      <c r="AD3572" s="95"/>
      <c r="AE3572" s="95"/>
      <c r="AF3572" s="95"/>
      <c r="AG3572" s="95"/>
      <c r="AH3572" s="316"/>
    </row>
    <row r="3573" spans="4:34">
      <c r="D3573" s="95"/>
      <c r="E3573" s="198"/>
      <c r="F3573" s="95"/>
      <c r="G3573" s="95"/>
      <c r="H3573" s="95"/>
      <c r="I3573" s="95"/>
      <c r="J3573" s="95"/>
      <c r="K3573" s="95"/>
      <c r="L3573" s="95"/>
      <c r="M3573" s="95"/>
      <c r="N3573" s="95"/>
      <c r="O3573" s="95"/>
      <c r="P3573" s="95"/>
      <c r="Q3573" s="95"/>
      <c r="R3573" s="95"/>
      <c r="S3573" s="95"/>
      <c r="T3573" s="95"/>
      <c r="U3573" s="95"/>
      <c r="V3573" s="95"/>
      <c r="W3573" s="95"/>
      <c r="X3573" s="95"/>
      <c r="Y3573" s="95"/>
      <c r="Z3573" s="95"/>
      <c r="AA3573" s="95"/>
      <c r="AB3573" s="95"/>
      <c r="AC3573" s="95"/>
      <c r="AD3573" s="95"/>
      <c r="AE3573" s="95"/>
      <c r="AF3573" s="95"/>
      <c r="AG3573" s="95"/>
      <c r="AH3573" s="316"/>
    </row>
    <row r="3574" spans="4:34">
      <c r="D3574" s="95"/>
      <c r="E3574" s="198"/>
      <c r="F3574" s="95"/>
      <c r="G3574" s="95"/>
      <c r="H3574" s="95"/>
      <c r="I3574" s="95"/>
      <c r="J3574" s="95"/>
      <c r="K3574" s="95"/>
      <c r="L3574" s="95"/>
      <c r="M3574" s="95"/>
      <c r="N3574" s="95"/>
      <c r="O3574" s="95"/>
      <c r="P3574" s="95"/>
      <c r="Q3574" s="95"/>
      <c r="R3574" s="95"/>
      <c r="S3574" s="95"/>
      <c r="T3574" s="95"/>
      <c r="U3574" s="95"/>
      <c r="V3574" s="95"/>
      <c r="W3574" s="95"/>
      <c r="X3574" s="95"/>
      <c r="Y3574" s="95"/>
      <c r="Z3574" s="95"/>
      <c r="AA3574" s="95"/>
      <c r="AB3574" s="95"/>
      <c r="AC3574" s="95"/>
      <c r="AD3574" s="95"/>
      <c r="AE3574" s="95"/>
      <c r="AF3574" s="95"/>
      <c r="AG3574" s="95"/>
      <c r="AH3574" s="316"/>
    </row>
    <row r="3575" spans="4:34">
      <c r="D3575" s="95"/>
      <c r="E3575" s="198"/>
      <c r="F3575" s="95"/>
      <c r="G3575" s="95"/>
      <c r="H3575" s="95"/>
      <c r="I3575" s="95"/>
      <c r="J3575" s="95"/>
      <c r="K3575" s="95"/>
      <c r="L3575" s="95"/>
      <c r="M3575" s="95"/>
      <c r="N3575" s="95"/>
      <c r="O3575" s="95"/>
      <c r="P3575" s="95"/>
      <c r="Q3575" s="95"/>
      <c r="R3575" s="95"/>
      <c r="S3575" s="95"/>
      <c r="T3575" s="95"/>
      <c r="U3575" s="95"/>
      <c r="V3575" s="95"/>
      <c r="W3575" s="95"/>
      <c r="X3575" s="95"/>
      <c r="Y3575" s="95"/>
      <c r="Z3575" s="95"/>
      <c r="AA3575" s="95"/>
      <c r="AB3575" s="95"/>
      <c r="AC3575" s="95"/>
      <c r="AD3575" s="95"/>
      <c r="AE3575" s="95"/>
      <c r="AF3575" s="95"/>
      <c r="AG3575" s="95"/>
      <c r="AH3575" s="316"/>
    </row>
    <row r="3576" spans="4:34">
      <c r="D3576" s="95"/>
      <c r="E3576" s="198"/>
      <c r="F3576" s="95"/>
      <c r="G3576" s="95"/>
      <c r="H3576" s="95"/>
      <c r="I3576" s="95"/>
      <c r="J3576" s="95"/>
      <c r="K3576" s="95"/>
      <c r="L3576" s="95"/>
      <c r="M3576" s="95"/>
      <c r="N3576" s="95"/>
      <c r="O3576" s="95"/>
      <c r="P3576" s="95"/>
      <c r="Q3576" s="95"/>
      <c r="R3576" s="95"/>
      <c r="S3576" s="95"/>
      <c r="T3576" s="95"/>
      <c r="U3576" s="95"/>
      <c r="V3576" s="95"/>
      <c r="W3576" s="95"/>
      <c r="X3576" s="95"/>
      <c r="Y3576" s="95"/>
      <c r="Z3576" s="95"/>
      <c r="AA3576" s="95"/>
      <c r="AB3576" s="95"/>
      <c r="AC3576" s="95"/>
      <c r="AD3576" s="95"/>
      <c r="AE3576" s="95"/>
      <c r="AF3576" s="95"/>
      <c r="AG3576" s="95"/>
      <c r="AH3576" s="316"/>
    </row>
    <row r="3577" spans="4:34">
      <c r="D3577" s="95"/>
      <c r="E3577" s="198"/>
      <c r="F3577" s="95"/>
      <c r="G3577" s="95"/>
      <c r="H3577" s="95"/>
      <c r="I3577" s="95"/>
      <c r="J3577" s="95"/>
      <c r="K3577" s="95"/>
      <c r="L3577" s="95"/>
      <c r="M3577" s="95"/>
      <c r="N3577" s="95"/>
      <c r="O3577" s="95"/>
      <c r="P3577" s="95"/>
      <c r="Q3577" s="95"/>
      <c r="R3577" s="95"/>
      <c r="S3577" s="95"/>
      <c r="T3577" s="95"/>
      <c r="U3577" s="95"/>
      <c r="V3577" s="95"/>
      <c r="W3577" s="95"/>
      <c r="X3577" s="95"/>
      <c r="Y3577" s="95"/>
      <c r="Z3577" s="95"/>
      <c r="AA3577" s="95"/>
      <c r="AB3577" s="95"/>
      <c r="AC3577" s="95"/>
      <c r="AD3577" s="95"/>
      <c r="AE3577" s="95"/>
      <c r="AF3577" s="95"/>
      <c r="AG3577" s="95"/>
      <c r="AH3577" s="316"/>
    </row>
    <row r="3578" spans="4:34">
      <c r="D3578" s="95"/>
      <c r="E3578" s="198"/>
      <c r="F3578" s="95"/>
      <c r="G3578" s="95"/>
      <c r="H3578" s="95"/>
      <c r="I3578" s="95"/>
      <c r="J3578" s="95"/>
      <c r="K3578" s="95"/>
      <c r="L3578" s="95"/>
      <c r="M3578" s="95"/>
      <c r="N3578" s="95"/>
      <c r="O3578" s="95"/>
      <c r="P3578" s="95"/>
      <c r="Q3578" s="95"/>
      <c r="R3578" s="95"/>
      <c r="S3578" s="95"/>
      <c r="T3578" s="95"/>
      <c r="U3578" s="95"/>
      <c r="V3578" s="95"/>
      <c r="W3578" s="95"/>
      <c r="X3578" s="95"/>
      <c r="Y3578" s="95"/>
      <c r="Z3578" s="95"/>
      <c r="AA3578" s="95"/>
      <c r="AB3578" s="95"/>
      <c r="AC3578" s="95"/>
      <c r="AD3578" s="95"/>
      <c r="AE3578" s="95"/>
      <c r="AF3578" s="95"/>
      <c r="AG3578" s="95"/>
      <c r="AH3578" s="316"/>
    </row>
    <row r="3579" spans="4:34">
      <c r="D3579" s="95"/>
      <c r="E3579" s="198"/>
      <c r="F3579" s="95"/>
      <c r="G3579" s="95"/>
      <c r="H3579" s="95"/>
      <c r="I3579" s="95"/>
      <c r="J3579" s="95"/>
      <c r="K3579" s="95"/>
      <c r="L3579" s="95"/>
      <c r="M3579" s="95"/>
      <c r="N3579" s="95"/>
      <c r="O3579" s="95"/>
      <c r="P3579" s="95"/>
      <c r="Q3579" s="95"/>
      <c r="R3579" s="95"/>
      <c r="S3579" s="95"/>
      <c r="T3579" s="95"/>
      <c r="U3579" s="95"/>
      <c r="V3579" s="95"/>
      <c r="W3579" s="95"/>
      <c r="X3579" s="95"/>
      <c r="Y3579" s="95"/>
      <c r="Z3579" s="95"/>
      <c r="AA3579" s="95"/>
      <c r="AB3579" s="95"/>
      <c r="AC3579" s="95"/>
      <c r="AD3579" s="95"/>
      <c r="AE3579" s="95"/>
      <c r="AF3579" s="95"/>
      <c r="AG3579" s="95"/>
      <c r="AH3579" s="316"/>
    </row>
    <row r="3580" spans="4:34">
      <c r="D3580" s="95"/>
      <c r="E3580" s="198"/>
      <c r="F3580" s="95"/>
      <c r="G3580" s="95"/>
      <c r="H3580" s="95"/>
      <c r="I3580" s="95"/>
      <c r="J3580" s="95"/>
      <c r="K3580" s="95"/>
      <c r="L3580" s="95"/>
      <c r="M3580" s="95"/>
      <c r="N3580" s="95"/>
      <c r="O3580" s="95"/>
      <c r="P3580" s="95"/>
      <c r="Q3580" s="95"/>
      <c r="R3580" s="95"/>
      <c r="S3580" s="95"/>
      <c r="T3580" s="95"/>
      <c r="U3580" s="95"/>
      <c r="V3580" s="95"/>
      <c r="W3580" s="95"/>
      <c r="X3580" s="95"/>
      <c r="Y3580" s="95"/>
      <c r="Z3580" s="95"/>
      <c r="AA3580" s="95"/>
      <c r="AB3580" s="95"/>
      <c r="AC3580" s="95"/>
      <c r="AD3580" s="95"/>
      <c r="AE3580" s="95"/>
      <c r="AF3580" s="95"/>
      <c r="AG3580" s="95"/>
      <c r="AH3580" s="316"/>
    </row>
    <row r="3581" spans="4:34">
      <c r="D3581" s="95"/>
      <c r="E3581" s="198"/>
      <c r="F3581" s="95"/>
      <c r="G3581" s="95"/>
      <c r="H3581" s="95"/>
      <c r="I3581" s="95"/>
      <c r="J3581" s="95"/>
      <c r="K3581" s="95"/>
      <c r="L3581" s="95"/>
      <c r="M3581" s="95"/>
      <c r="N3581" s="95"/>
      <c r="O3581" s="95"/>
      <c r="P3581" s="95"/>
      <c r="Q3581" s="95"/>
      <c r="R3581" s="95"/>
      <c r="S3581" s="95"/>
      <c r="T3581" s="95"/>
      <c r="U3581" s="95"/>
      <c r="V3581" s="95"/>
      <c r="W3581" s="95"/>
      <c r="X3581" s="95"/>
      <c r="Y3581" s="95"/>
      <c r="Z3581" s="95"/>
      <c r="AA3581" s="95"/>
      <c r="AB3581" s="95"/>
      <c r="AC3581" s="95"/>
      <c r="AD3581" s="95"/>
      <c r="AE3581" s="95"/>
      <c r="AF3581" s="95"/>
      <c r="AG3581" s="95"/>
      <c r="AH3581" s="316"/>
    </row>
    <row r="3582" spans="4:34">
      <c r="D3582" s="95"/>
      <c r="E3582" s="198"/>
      <c r="F3582" s="95"/>
      <c r="G3582" s="95"/>
      <c r="H3582" s="95"/>
      <c r="I3582" s="95"/>
      <c r="J3582" s="95"/>
      <c r="K3582" s="95"/>
      <c r="L3582" s="95"/>
      <c r="M3582" s="95"/>
      <c r="N3582" s="95"/>
      <c r="O3582" s="95"/>
      <c r="P3582" s="95"/>
      <c r="Q3582" s="95"/>
      <c r="R3582" s="95"/>
      <c r="S3582" s="95"/>
      <c r="T3582" s="95"/>
      <c r="U3582" s="95"/>
      <c r="V3582" s="95"/>
      <c r="W3582" s="95"/>
      <c r="X3582" s="95"/>
      <c r="Y3582" s="95"/>
      <c r="Z3582" s="95"/>
      <c r="AA3582" s="95"/>
      <c r="AB3582" s="95"/>
      <c r="AC3582" s="95"/>
      <c r="AD3582" s="95"/>
      <c r="AE3582" s="95"/>
      <c r="AF3582" s="95"/>
      <c r="AG3582" s="95"/>
      <c r="AH3582" s="316"/>
    </row>
    <row r="3583" spans="4:34">
      <c r="D3583" s="95"/>
      <c r="E3583" s="198"/>
      <c r="F3583" s="95"/>
      <c r="G3583" s="95"/>
      <c r="H3583" s="95"/>
      <c r="I3583" s="95"/>
      <c r="J3583" s="95"/>
      <c r="K3583" s="95"/>
      <c r="L3583" s="95"/>
      <c r="M3583" s="95"/>
      <c r="N3583" s="95"/>
      <c r="O3583" s="95"/>
      <c r="P3583" s="95"/>
      <c r="Q3583" s="95"/>
      <c r="R3583" s="95"/>
      <c r="S3583" s="95"/>
      <c r="T3583" s="95"/>
      <c r="U3583" s="95"/>
      <c r="V3583" s="95"/>
      <c r="W3583" s="95"/>
      <c r="X3583" s="95"/>
      <c r="Y3583" s="95"/>
      <c r="Z3583" s="95"/>
      <c r="AA3583" s="95"/>
      <c r="AB3583" s="95"/>
      <c r="AC3583" s="95"/>
      <c r="AD3583" s="95"/>
      <c r="AE3583" s="95"/>
      <c r="AF3583" s="95"/>
      <c r="AG3583" s="95"/>
      <c r="AH3583" s="316"/>
    </row>
    <row r="3584" spans="4:34">
      <c r="D3584" s="95"/>
      <c r="E3584" s="198"/>
      <c r="F3584" s="95"/>
      <c r="G3584" s="95"/>
      <c r="H3584" s="95"/>
      <c r="I3584" s="95"/>
      <c r="J3584" s="95"/>
      <c r="K3584" s="95"/>
      <c r="L3584" s="95"/>
      <c r="M3584" s="95"/>
      <c r="N3584" s="95"/>
      <c r="O3584" s="95"/>
      <c r="P3584" s="95"/>
      <c r="Q3584" s="95"/>
      <c r="R3584" s="95"/>
      <c r="S3584" s="95"/>
      <c r="T3584" s="95"/>
      <c r="U3584" s="95"/>
      <c r="V3584" s="95"/>
      <c r="W3584" s="95"/>
      <c r="X3584" s="95"/>
      <c r="Y3584" s="95"/>
      <c r="Z3584" s="95"/>
      <c r="AA3584" s="95"/>
      <c r="AB3584" s="95"/>
      <c r="AC3584" s="95"/>
      <c r="AD3584" s="95"/>
      <c r="AE3584" s="95"/>
      <c r="AF3584" s="95"/>
      <c r="AG3584" s="95"/>
      <c r="AH3584" s="316"/>
    </row>
    <row r="3585" spans="4:34">
      <c r="D3585" s="95"/>
      <c r="E3585" s="198"/>
      <c r="F3585" s="95"/>
      <c r="G3585" s="95"/>
      <c r="H3585" s="95"/>
      <c r="I3585" s="95"/>
      <c r="J3585" s="95"/>
      <c r="K3585" s="95"/>
      <c r="L3585" s="95"/>
      <c r="M3585" s="95"/>
      <c r="N3585" s="95"/>
      <c r="O3585" s="95"/>
      <c r="P3585" s="95"/>
      <c r="Q3585" s="95"/>
      <c r="R3585" s="95"/>
      <c r="S3585" s="95"/>
      <c r="T3585" s="95"/>
      <c r="U3585" s="95"/>
      <c r="V3585" s="95"/>
      <c r="W3585" s="95"/>
      <c r="X3585" s="95"/>
      <c r="Y3585" s="95"/>
      <c r="Z3585" s="95"/>
      <c r="AA3585" s="95"/>
      <c r="AB3585" s="95"/>
      <c r="AC3585" s="95"/>
      <c r="AD3585" s="95"/>
      <c r="AE3585" s="95"/>
      <c r="AF3585" s="95"/>
      <c r="AG3585" s="95"/>
      <c r="AH3585" s="316"/>
    </row>
    <row r="3586" spans="4:34">
      <c r="D3586" s="95"/>
      <c r="E3586" s="198"/>
      <c r="F3586" s="95"/>
      <c r="G3586" s="95"/>
      <c r="H3586" s="95"/>
      <c r="I3586" s="95"/>
      <c r="J3586" s="95"/>
      <c r="K3586" s="95"/>
      <c r="L3586" s="95"/>
      <c r="M3586" s="95"/>
      <c r="N3586" s="95"/>
      <c r="O3586" s="95"/>
      <c r="P3586" s="95"/>
      <c r="Q3586" s="95"/>
      <c r="R3586" s="95"/>
      <c r="S3586" s="95"/>
      <c r="T3586" s="95"/>
      <c r="U3586" s="95"/>
      <c r="V3586" s="95"/>
      <c r="W3586" s="95"/>
      <c r="X3586" s="95"/>
      <c r="Y3586" s="95"/>
      <c r="Z3586" s="95"/>
      <c r="AA3586" s="95"/>
      <c r="AB3586" s="95"/>
      <c r="AC3586" s="95"/>
      <c r="AD3586" s="95"/>
      <c r="AE3586" s="95"/>
      <c r="AF3586" s="95"/>
      <c r="AG3586" s="95"/>
      <c r="AH3586" s="316"/>
    </row>
    <row r="3587" spans="4:34">
      <c r="D3587" s="95"/>
      <c r="E3587" s="198"/>
      <c r="F3587" s="95"/>
      <c r="G3587" s="95"/>
      <c r="H3587" s="95"/>
      <c r="I3587" s="95"/>
      <c r="J3587" s="95"/>
      <c r="K3587" s="95"/>
      <c r="L3587" s="95"/>
      <c r="M3587" s="95"/>
      <c r="N3587" s="95"/>
      <c r="O3587" s="95"/>
      <c r="P3587" s="95"/>
      <c r="Q3587" s="95"/>
      <c r="R3587" s="95"/>
      <c r="S3587" s="95"/>
      <c r="T3587" s="95"/>
      <c r="U3587" s="95"/>
      <c r="V3587" s="95"/>
      <c r="W3587" s="95"/>
      <c r="X3587" s="95"/>
      <c r="Y3587" s="95"/>
      <c r="Z3587" s="95"/>
      <c r="AA3587" s="95"/>
      <c r="AB3587" s="95"/>
      <c r="AC3587" s="95"/>
      <c r="AD3587" s="95"/>
      <c r="AE3587" s="95"/>
      <c r="AF3587" s="95"/>
      <c r="AG3587" s="95"/>
      <c r="AH3587" s="316"/>
    </row>
    <row r="3588" spans="4:34">
      <c r="D3588" s="95"/>
      <c r="E3588" s="198"/>
      <c r="F3588" s="95"/>
      <c r="G3588" s="95"/>
      <c r="H3588" s="95"/>
      <c r="I3588" s="95"/>
      <c r="J3588" s="95"/>
      <c r="K3588" s="95"/>
      <c r="L3588" s="95"/>
      <c r="M3588" s="95"/>
      <c r="N3588" s="95"/>
      <c r="O3588" s="95"/>
      <c r="P3588" s="95"/>
      <c r="Q3588" s="95"/>
      <c r="R3588" s="95"/>
      <c r="S3588" s="95"/>
      <c r="T3588" s="95"/>
      <c r="U3588" s="95"/>
      <c r="V3588" s="95"/>
      <c r="W3588" s="95"/>
      <c r="X3588" s="95"/>
      <c r="Y3588" s="95"/>
      <c r="Z3588" s="95"/>
      <c r="AA3588" s="95"/>
      <c r="AB3588" s="95"/>
      <c r="AC3588" s="95"/>
      <c r="AD3588" s="95"/>
      <c r="AE3588" s="95"/>
      <c r="AF3588" s="95"/>
      <c r="AG3588" s="95"/>
      <c r="AH3588" s="316"/>
    </row>
    <row r="3589" spans="4:34">
      <c r="D3589" s="95"/>
      <c r="E3589" s="198"/>
      <c r="F3589" s="95"/>
      <c r="G3589" s="95"/>
      <c r="H3589" s="95"/>
      <c r="I3589" s="95"/>
      <c r="J3589" s="95"/>
      <c r="K3589" s="95"/>
      <c r="L3589" s="95"/>
      <c r="M3589" s="95"/>
      <c r="N3589" s="95"/>
      <c r="O3589" s="95"/>
      <c r="P3589" s="95"/>
      <c r="Q3589" s="95"/>
      <c r="R3589" s="95"/>
      <c r="S3589" s="95"/>
      <c r="T3589" s="95"/>
      <c r="U3589" s="95"/>
      <c r="V3589" s="95"/>
      <c r="W3589" s="95"/>
      <c r="X3589" s="95"/>
      <c r="Y3589" s="95"/>
      <c r="Z3589" s="95"/>
      <c r="AA3589" s="95"/>
      <c r="AB3589" s="95"/>
      <c r="AC3589" s="95"/>
      <c r="AD3589" s="95"/>
      <c r="AE3589" s="95"/>
      <c r="AF3589" s="95"/>
      <c r="AG3589" s="95"/>
      <c r="AH3589" s="316"/>
    </row>
    <row r="3590" spans="4:34">
      <c r="D3590" s="95"/>
      <c r="E3590" s="198"/>
      <c r="F3590" s="95"/>
      <c r="G3590" s="95"/>
      <c r="H3590" s="95"/>
      <c r="I3590" s="95"/>
      <c r="J3590" s="95"/>
      <c r="K3590" s="95"/>
      <c r="L3590" s="95"/>
      <c r="M3590" s="95"/>
      <c r="N3590" s="95"/>
      <c r="O3590" s="95"/>
      <c r="P3590" s="95"/>
      <c r="Q3590" s="95"/>
      <c r="R3590" s="95"/>
      <c r="S3590" s="95"/>
      <c r="T3590" s="95"/>
      <c r="U3590" s="95"/>
      <c r="V3590" s="95"/>
      <c r="W3590" s="95"/>
      <c r="X3590" s="95"/>
      <c r="Y3590" s="95"/>
      <c r="Z3590" s="95"/>
      <c r="AA3590" s="95"/>
      <c r="AB3590" s="95"/>
      <c r="AC3590" s="95"/>
      <c r="AD3590" s="95"/>
      <c r="AE3590" s="95"/>
      <c r="AF3590" s="95"/>
      <c r="AG3590" s="95"/>
      <c r="AH3590" s="316"/>
    </row>
    <row r="3591" spans="4:34">
      <c r="D3591" s="95"/>
      <c r="E3591" s="198"/>
      <c r="F3591" s="95"/>
      <c r="G3591" s="95"/>
      <c r="H3591" s="95"/>
      <c r="I3591" s="95"/>
      <c r="J3591" s="95"/>
      <c r="K3591" s="95"/>
      <c r="L3591" s="95"/>
      <c r="M3591" s="95"/>
      <c r="N3591" s="95"/>
      <c r="O3591" s="95"/>
      <c r="P3591" s="95"/>
      <c r="Q3591" s="95"/>
      <c r="R3591" s="95"/>
      <c r="S3591" s="95"/>
      <c r="T3591" s="95"/>
      <c r="U3591" s="95"/>
      <c r="V3591" s="95"/>
      <c r="W3591" s="95"/>
      <c r="X3591" s="95"/>
      <c r="Y3591" s="95"/>
      <c r="Z3591" s="95"/>
      <c r="AA3591" s="95"/>
      <c r="AB3591" s="95"/>
      <c r="AC3591" s="95"/>
      <c r="AD3591" s="95"/>
      <c r="AE3591" s="95"/>
      <c r="AF3591" s="95"/>
      <c r="AG3591" s="95"/>
      <c r="AH3591" s="316"/>
    </row>
    <row r="3592" spans="4:34">
      <c r="D3592" s="95"/>
      <c r="E3592" s="198"/>
      <c r="F3592" s="95"/>
      <c r="G3592" s="95"/>
      <c r="H3592" s="95"/>
      <c r="I3592" s="95"/>
      <c r="J3592" s="95"/>
      <c r="K3592" s="95"/>
      <c r="L3592" s="95"/>
      <c r="M3592" s="95"/>
      <c r="N3592" s="95"/>
      <c r="O3592" s="95"/>
      <c r="P3592" s="95"/>
      <c r="Q3592" s="95"/>
      <c r="R3592" s="95"/>
      <c r="S3592" s="95"/>
      <c r="T3592" s="95"/>
      <c r="U3592" s="95"/>
      <c r="V3592" s="95"/>
      <c r="W3592" s="95"/>
      <c r="X3592" s="95"/>
      <c r="Y3592" s="95"/>
      <c r="Z3592" s="95"/>
      <c r="AA3592" s="95"/>
      <c r="AB3592" s="95"/>
      <c r="AC3592" s="95"/>
      <c r="AD3592" s="95"/>
      <c r="AE3592" s="95"/>
      <c r="AF3592" s="95"/>
      <c r="AG3592" s="95"/>
      <c r="AH3592" s="316"/>
    </row>
    <row r="3593" spans="4:34">
      <c r="D3593" s="95"/>
      <c r="E3593" s="198"/>
      <c r="F3593" s="95"/>
      <c r="G3593" s="95"/>
      <c r="H3593" s="95"/>
      <c r="I3593" s="95"/>
      <c r="J3593" s="95"/>
      <c r="K3593" s="95"/>
      <c r="L3593" s="95"/>
      <c r="M3593" s="95"/>
      <c r="N3593" s="95"/>
      <c r="O3593" s="95"/>
      <c r="P3593" s="95"/>
      <c r="Q3593" s="95"/>
      <c r="R3593" s="95"/>
      <c r="S3593" s="95"/>
      <c r="T3593" s="95"/>
      <c r="U3593" s="95"/>
      <c r="V3593" s="95"/>
      <c r="W3593" s="95"/>
      <c r="X3593" s="95"/>
      <c r="Y3593" s="95"/>
      <c r="Z3593" s="95"/>
      <c r="AA3593" s="95"/>
      <c r="AB3593" s="95"/>
      <c r="AC3593" s="95"/>
      <c r="AD3593" s="95"/>
      <c r="AE3593" s="95"/>
      <c r="AF3593" s="95"/>
      <c r="AG3593" s="95"/>
      <c r="AH3593" s="316"/>
    </row>
    <row r="3594" spans="4:34">
      <c r="D3594" s="95"/>
      <c r="E3594" s="198"/>
      <c r="F3594" s="95"/>
      <c r="G3594" s="95"/>
      <c r="H3594" s="95"/>
      <c r="I3594" s="95"/>
      <c r="J3594" s="95"/>
      <c r="K3594" s="95"/>
      <c r="L3594" s="95"/>
      <c r="M3594" s="95"/>
      <c r="N3594" s="95"/>
      <c r="O3594" s="95"/>
      <c r="P3594" s="95"/>
      <c r="Q3594" s="95"/>
      <c r="R3594" s="95"/>
      <c r="S3594" s="95"/>
      <c r="T3594" s="95"/>
      <c r="U3594" s="95"/>
      <c r="V3594" s="95"/>
      <c r="W3594" s="95"/>
      <c r="X3594" s="95"/>
      <c r="Y3594" s="95"/>
      <c r="Z3594" s="95"/>
      <c r="AA3594" s="95"/>
      <c r="AB3594" s="95"/>
      <c r="AC3594" s="95"/>
      <c r="AD3594" s="95"/>
      <c r="AE3594" s="95"/>
      <c r="AF3594" s="95"/>
      <c r="AG3594" s="95"/>
      <c r="AH3594" s="316"/>
    </row>
    <row r="3595" spans="4:34">
      <c r="D3595" s="95"/>
      <c r="E3595" s="198"/>
      <c r="F3595" s="95"/>
      <c r="G3595" s="95"/>
      <c r="H3595" s="95"/>
      <c r="I3595" s="95"/>
      <c r="J3595" s="95"/>
      <c r="K3595" s="95"/>
      <c r="L3595" s="95"/>
      <c r="M3595" s="95"/>
      <c r="N3595" s="95"/>
      <c r="O3595" s="95"/>
      <c r="P3595" s="95"/>
      <c r="Q3595" s="95"/>
      <c r="R3595" s="95"/>
      <c r="S3595" s="95"/>
      <c r="T3595" s="95"/>
      <c r="U3595" s="95"/>
      <c r="V3595" s="95"/>
      <c r="W3595" s="95"/>
      <c r="X3595" s="95"/>
      <c r="Y3595" s="95"/>
      <c r="Z3595" s="95"/>
      <c r="AA3595" s="95"/>
      <c r="AB3595" s="95"/>
      <c r="AC3595" s="95"/>
      <c r="AD3595" s="95"/>
      <c r="AE3595" s="95"/>
      <c r="AF3595" s="95"/>
      <c r="AG3595" s="95"/>
      <c r="AH3595" s="316"/>
    </row>
    <row r="3596" spans="4:34">
      <c r="D3596" s="95"/>
      <c r="E3596" s="198"/>
      <c r="F3596" s="95"/>
      <c r="G3596" s="95"/>
      <c r="H3596" s="95"/>
      <c r="I3596" s="95"/>
      <c r="J3596" s="95"/>
      <c r="K3596" s="95"/>
      <c r="L3596" s="95"/>
      <c r="M3596" s="95"/>
      <c r="N3596" s="95"/>
      <c r="O3596" s="95"/>
      <c r="P3596" s="95"/>
      <c r="Q3596" s="95"/>
      <c r="R3596" s="95"/>
      <c r="S3596" s="95"/>
      <c r="T3596" s="95"/>
      <c r="U3596" s="95"/>
      <c r="V3596" s="95"/>
      <c r="W3596" s="95"/>
      <c r="X3596" s="95"/>
      <c r="Y3596" s="95"/>
      <c r="Z3596" s="95"/>
      <c r="AA3596" s="95"/>
      <c r="AB3596" s="95"/>
      <c r="AC3596" s="95"/>
      <c r="AD3596" s="95"/>
      <c r="AE3596" s="95"/>
      <c r="AF3596" s="95"/>
      <c r="AG3596" s="95"/>
      <c r="AH3596" s="316"/>
    </row>
    <row r="3597" spans="4:34">
      <c r="D3597" s="95"/>
      <c r="E3597" s="198"/>
      <c r="F3597" s="95"/>
      <c r="G3597" s="95"/>
      <c r="H3597" s="95"/>
      <c r="I3597" s="95"/>
      <c r="J3597" s="95"/>
      <c r="K3597" s="95"/>
      <c r="L3597" s="95"/>
      <c r="M3597" s="95"/>
      <c r="N3597" s="95"/>
      <c r="O3597" s="95"/>
      <c r="P3597" s="95"/>
      <c r="Q3597" s="95"/>
      <c r="R3597" s="95"/>
      <c r="S3597" s="95"/>
      <c r="T3597" s="95"/>
      <c r="U3597" s="95"/>
      <c r="V3597" s="95"/>
      <c r="W3597" s="95"/>
      <c r="X3597" s="95"/>
      <c r="Y3597" s="95"/>
      <c r="Z3597" s="95"/>
      <c r="AA3597" s="95"/>
      <c r="AB3597" s="95"/>
      <c r="AC3597" s="95"/>
      <c r="AD3597" s="95"/>
      <c r="AE3597" s="95"/>
      <c r="AF3597" s="95"/>
      <c r="AG3597" s="95"/>
      <c r="AH3597" s="316"/>
    </row>
    <row r="3598" spans="4:34">
      <c r="D3598" s="95"/>
      <c r="E3598" s="198"/>
      <c r="F3598" s="95"/>
      <c r="G3598" s="95"/>
      <c r="H3598" s="95"/>
      <c r="I3598" s="95"/>
      <c r="J3598" s="95"/>
      <c r="K3598" s="95"/>
      <c r="L3598" s="95"/>
      <c r="M3598" s="95"/>
      <c r="N3598" s="95"/>
      <c r="O3598" s="95"/>
      <c r="P3598" s="95"/>
      <c r="Q3598" s="95"/>
      <c r="R3598" s="95"/>
      <c r="S3598" s="95"/>
      <c r="T3598" s="95"/>
      <c r="U3598" s="95"/>
      <c r="V3598" s="95"/>
      <c r="W3598" s="95"/>
      <c r="X3598" s="95"/>
      <c r="Y3598" s="95"/>
      <c r="Z3598" s="95"/>
      <c r="AA3598" s="95"/>
      <c r="AB3598" s="95"/>
      <c r="AC3598" s="95"/>
      <c r="AD3598" s="95"/>
      <c r="AE3598" s="95"/>
      <c r="AF3598" s="95"/>
      <c r="AG3598" s="95"/>
      <c r="AH3598" s="316"/>
    </row>
    <row r="3599" spans="4:34">
      <c r="D3599" s="95"/>
      <c r="E3599" s="198"/>
      <c r="F3599" s="95"/>
      <c r="G3599" s="95"/>
      <c r="H3599" s="95"/>
      <c r="I3599" s="95"/>
      <c r="J3599" s="95"/>
      <c r="K3599" s="95"/>
      <c r="L3599" s="95"/>
      <c r="M3599" s="95"/>
      <c r="N3599" s="95"/>
      <c r="O3599" s="95"/>
      <c r="P3599" s="95"/>
      <c r="Q3599" s="95"/>
      <c r="R3599" s="95"/>
      <c r="S3599" s="95"/>
      <c r="T3599" s="95"/>
      <c r="U3599" s="95"/>
      <c r="V3599" s="95"/>
      <c r="W3599" s="95"/>
      <c r="X3599" s="95"/>
      <c r="Y3599" s="95"/>
      <c r="Z3599" s="95"/>
      <c r="AA3599" s="95"/>
      <c r="AB3599" s="95"/>
      <c r="AC3599" s="95"/>
      <c r="AD3599" s="95"/>
      <c r="AE3599" s="95"/>
      <c r="AF3599" s="95"/>
      <c r="AG3599" s="95"/>
      <c r="AH3599" s="316"/>
    </row>
    <row r="3600" spans="4:34">
      <c r="D3600" s="95"/>
      <c r="E3600" s="198"/>
      <c r="F3600" s="95"/>
      <c r="G3600" s="95"/>
      <c r="H3600" s="95"/>
      <c r="I3600" s="95"/>
      <c r="J3600" s="95"/>
      <c r="K3600" s="95"/>
      <c r="L3600" s="95"/>
      <c r="M3600" s="95"/>
      <c r="N3600" s="95"/>
      <c r="O3600" s="95"/>
      <c r="P3600" s="95"/>
      <c r="Q3600" s="95"/>
      <c r="R3600" s="95"/>
      <c r="S3600" s="95"/>
      <c r="T3600" s="95"/>
      <c r="U3600" s="95"/>
      <c r="V3600" s="95"/>
      <c r="W3600" s="95"/>
      <c r="X3600" s="95"/>
      <c r="Y3600" s="95"/>
      <c r="Z3600" s="95"/>
      <c r="AA3600" s="95"/>
      <c r="AB3600" s="95"/>
      <c r="AC3600" s="95"/>
      <c r="AD3600" s="95"/>
      <c r="AE3600" s="95"/>
      <c r="AF3600" s="95"/>
      <c r="AG3600" s="95"/>
      <c r="AH3600" s="316"/>
    </row>
    <row r="3601" spans="4:34">
      <c r="D3601" s="95"/>
      <c r="E3601" s="198"/>
      <c r="F3601" s="95"/>
      <c r="G3601" s="95"/>
      <c r="H3601" s="95"/>
      <c r="I3601" s="95"/>
      <c r="J3601" s="95"/>
      <c r="K3601" s="95"/>
      <c r="L3601" s="95"/>
      <c r="M3601" s="95"/>
      <c r="N3601" s="95"/>
      <c r="O3601" s="95"/>
      <c r="P3601" s="95"/>
      <c r="Q3601" s="95"/>
      <c r="R3601" s="95"/>
      <c r="S3601" s="95"/>
      <c r="T3601" s="95"/>
      <c r="U3601" s="95"/>
      <c r="V3601" s="95"/>
      <c r="W3601" s="95"/>
      <c r="X3601" s="95"/>
      <c r="Y3601" s="95"/>
      <c r="Z3601" s="95"/>
      <c r="AA3601" s="95"/>
      <c r="AB3601" s="95"/>
      <c r="AC3601" s="95"/>
      <c r="AD3601" s="95"/>
      <c r="AE3601" s="95"/>
      <c r="AF3601" s="95"/>
      <c r="AG3601" s="95"/>
      <c r="AH3601" s="316"/>
    </row>
    <row r="3602" spans="4:34">
      <c r="D3602" s="95"/>
      <c r="E3602" s="198"/>
      <c r="F3602" s="95"/>
      <c r="G3602" s="95"/>
      <c r="H3602" s="95"/>
      <c r="I3602" s="95"/>
      <c r="J3602" s="95"/>
      <c r="K3602" s="95"/>
      <c r="L3602" s="95"/>
      <c r="M3602" s="95"/>
      <c r="N3602" s="95"/>
      <c r="O3602" s="95"/>
      <c r="P3602" s="95"/>
      <c r="Q3602" s="95"/>
      <c r="R3602" s="95"/>
      <c r="S3602" s="95"/>
      <c r="T3602" s="95"/>
      <c r="U3602" s="95"/>
      <c r="V3602" s="95"/>
      <c r="W3602" s="95"/>
      <c r="X3602" s="95"/>
      <c r="Y3602" s="95"/>
      <c r="Z3602" s="95"/>
      <c r="AA3602" s="95"/>
      <c r="AB3602" s="95"/>
      <c r="AC3602" s="95"/>
      <c r="AD3602" s="95"/>
      <c r="AE3602" s="95"/>
      <c r="AF3602" s="95"/>
      <c r="AG3602" s="95"/>
      <c r="AH3602" s="316"/>
    </row>
    <row r="3603" spans="4:34">
      <c r="D3603" s="95"/>
      <c r="E3603" s="198"/>
      <c r="F3603" s="95"/>
      <c r="G3603" s="95"/>
      <c r="H3603" s="95"/>
      <c r="I3603" s="95"/>
      <c r="J3603" s="95"/>
      <c r="K3603" s="95"/>
      <c r="L3603" s="95"/>
      <c r="M3603" s="95"/>
      <c r="N3603" s="95"/>
      <c r="O3603" s="95"/>
      <c r="P3603" s="95"/>
      <c r="Q3603" s="95"/>
      <c r="R3603" s="95"/>
      <c r="S3603" s="95"/>
      <c r="T3603" s="95"/>
      <c r="U3603" s="95"/>
      <c r="V3603" s="95"/>
      <c r="W3603" s="95"/>
      <c r="X3603" s="95"/>
      <c r="Y3603" s="95"/>
      <c r="Z3603" s="95"/>
      <c r="AA3603" s="95"/>
      <c r="AB3603" s="95"/>
      <c r="AC3603" s="95"/>
      <c r="AD3603" s="95"/>
      <c r="AE3603" s="95"/>
      <c r="AF3603" s="95"/>
      <c r="AG3603" s="95"/>
      <c r="AH3603" s="316"/>
    </row>
    <row r="3604" spans="4:34">
      <c r="D3604" s="95"/>
      <c r="E3604" s="198"/>
      <c r="F3604" s="95"/>
      <c r="G3604" s="95"/>
      <c r="H3604" s="95"/>
      <c r="I3604" s="95"/>
      <c r="J3604" s="95"/>
      <c r="K3604" s="95"/>
      <c r="L3604" s="95"/>
      <c r="M3604" s="95"/>
      <c r="N3604" s="95"/>
      <c r="O3604" s="95"/>
      <c r="P3604" s="95"/>
      <c r="Q3604" s="95"/>
      <c r="R3604" s="95"/>
      <c r="S3604" s="95"/>
      <c r="T3604" s="95"/>
      <c r="U3604" s="95"/>
      <c r="V3604" s="95"/>
      <c r="W3604" s="95"/>
      <c r="X3604" s="95"/>
      <c r="Y3604" s="95"/>
      <c r="Z3604" s="95"/>
      <c r="AA3604" s="95"/>
      <c r="AB3604" s="95"/>
      <c r="AC3604" s="95"/>
      <c r="AD3604" s="95"/>
      <c r="AE3604" s="95"/>
      <c r="AF3604" s="95"/>
      <c r="AG3604" s="95"/>
      <c r="AH3604" s="316"/>
    </row>
    <row r="3605" spans="4:34">
      <c r="D3605" s="95"/>
      <c r="E3605" s="198"/>
      <c r="F3605" s="95"/>
      <c r="G3605" s="95"/>
      <c r="H3605" s="95"/>
      <c r="I3605" s="95"/>
      <c r="J3605" s="95"/>
      <c r="K3605" s="95"/>
      <c r="L3605" s="95"/>
      <c r="M3605" s="95"/>
      <c r="N3605" s="95"/>
      <c r="O3605" s="95"/>
      <c r="P3605" s="95"/>
      <c r="Q3605" s="95"/>
      <c r="R3605" s="95"/>
      <c r="S3605" s="95"/>
      <c r="T3605" s="95"/>
      <c r="U3605" s="95"/>
      <c r="V3605" s="95"/>
      <c r="W3605" s="95"/>
      <c r="X3605" s="95"/>
      <c r="Y3605" s="95"/>
      <c r="Z3605" s="95"/>
      <c r="AA3605" s="95"/>
      <c r="AB3605" s="95"/>
      <c r="AC3605" s="95"/>
      <c r="AD3605" s="95"/>
      <c r="AE3605" s="95"/>
      <c r="AF3605" s="95"/>
      <c r="AG3605" s="95"/>
      <c r="AH3605" s="316"/>
    </row>
    <row r="3606" spans="4:34">
      <c r="D3606" s="95"/>
      <c r="E3606" s="198"/>
      <c r="F3606" s="95"/>
      <c r="G3606" s="95"/>
      <c r="H3606" s="95"/>
      <c r="I3606" s="95"/>
      <c r="J3606" s="95"/>
      <c r="K3606" s="95"/>
      <c r="L3606" s="95"/>
      <c r="M3606" s="95"/>
      <c r="N3606" s="95"/>
      <c r="O3606" s="95"/>
      <c r="P3606" s="95"/>
      <c r="Q3606" s="95"/>
      <c r="R3606" s="95"/>
      <c r="S3606" s="95"/>
      <c r="T3606" s="95"/>
      <c r="U3606" s="95"/>
      <c r="V3606" s="95"/>
      <c r="W3606" s="95"/>
      <c r="X3606" s="95"/>
      <c r="Y3606" s="95"/>
      <c r="Z3606" s="95"/>
      <c r="AA3606" s="95"/>
      <c r="AB3606" s="95"/>
      <c r="AC3606" s="95"/>
      <c r="AD3606" s="95"/>
      <c r="AE3606" s="95"/>
      <c r="AF3606" s="95"/>
      <c r="AG3606" s="95"/>
      <c r="AH3606" s="316"/>
    </row>
    <row r="3607" spans="4:34">
      <c r="D3607" s="95"/>
      <c r="E3607" s="198"/>
      <c r="F3607" s="95"/>
      <c r="G3607" s="95"/>
      <c r="H3607" s="95"/>
      <c r="I3607" s="95"/>
      <c r="J3607" s="95"/>
      <c r="K3607" s="95"/>
      <c r="L3607" s="95"/>
      <c r="M3607" s="95"/>
      <c r="N3607" s="95"/>
      <c r="O3607" s="95"/>
      <c r="P3607" s="95"/>
      <c r="Q3607" s="95"/>
      <c r="R3607" s="95"/>
      <c r="S3607" s="95"/>
      <c r="T3607" s="95"/>
      <c r="U3607" s="95"/>
      <c r="V3607" s="95"/>
      <c r="W3607" s="95"/>
      <c r="X3607" s="95"/>
      <c r="Y3607" s="95"/>
      <c r="Z3607" s="95"/>
      <c r="AA3607" s="95"/>
      <c r="AB3607" s="95"/>
      <c r="AC3607" s="95"/>
      <c r="AD3607" s="95"/>
      <c r="AE3607" s="95"/>
      <c r="AF3607" s="95"/>
      <c r="AG3607" s="95"/>
      <c r="AH3607" s="316"/>
    </row>
    <row r="3608" spans="4:34">
      <c r="D3608" s="95"/>
      <c r="E3608" s="198"/>
      <c r="F3608" s="95"/>
      <c r="G3608" s="95"/>
      <c r="H3608" s="95"/>
      <c r="I3608" s="95"/>
      <c r="J3608" s="95"/>
      <c r="K3608" s="95"/>
      <c r="L3608" s="95"/>
      <c r="M3608" s="95"/>
      <c r="N3608" s="95"/>
      <c r="O3608" s="95"/>
      <c r="P3608" s="95"/>
      <c r="Q3608" s="95"/>
      <c r="R3608" s="95"/>
      <c r="S3608" s="95"/>
      <c r="T3608" s="95"/>
      <c r="U3608" s="95"/>
      <c r="V3608" s="95"/>
      <c r="W3608" s="95"/>
      <c r="X3608" s="95"/>
      <c r="Y3608" s="95"/>
      <c r="Z3608" s="95"/>
      <c r="AA3608" s="95"/>
      <c r="AB3608" s="95"/>
      <c r="AC3608" s="95"/>
      <c r="AD3608" s="95"/>
      <c r="AE3608" s="95"/>
      <c r="AF3608" s="95"/>
      <c r="AG3608" s="95"/>
      <c r="AH3608" s="316"/>
    </row>
    <row r="3609" spans="4:34">
      <c r="D3609" s="95"/>
      <c r="E3609" s="198"/>
      <c r="F3609" s="95"/>
      <c r="G3609" s="95"/>
      <c r="H3609" s="95"/>
      <c r="I3609" s="95"/>
      <c r="J3609" s="95"/>
      <c r="K3609" s="95"/>
      <c r="L3609" s="95"/>
      <c r="M3609" s="95"/>
      <c r="N3609" s="95"/>
      <c r="O3609" s="95"/>
      <c r="P3609" s="95"/>
      <c r="Q3609" s="95"/>
      <c r="R3609" s="95"/>
      <c r="S3609" s="95"/>
      <c r="T3609" s="95"/>
      <c r="U3609" s="95"/>
      <c r="V3609" s="95"/>
      <c r="W3609" s="95"/>
      <c r="X3609" s="95"/>
      <c r="Y3609" s="95"/>
      <c r="Z3609" s="95"/>
      <c r="AA3609" s="95"/>
      <c r="AB3609" s="95"/>
      <c r="AC3609" s="95"/>
      <c r="AD3609" s="95"/>
      <c r="AE3609" s="95"/>
      <c r="AF3609" s="95"/>
      <c r="AG3609" s="95"/>
      <c r="AH3609" s="316"/>
    </row>
    <row r="3610" spans="4:34">
      <c r="D3610" s="95"/>
      <c r="E3610" s="198"/>
      <c r="F3610" s="95"/>
      <c r="G3610" s="95"/>
      <c r="H3610" s="95"/>
      <c r="I3610" s="95"/>
      <c r="J3610" s="95"/>
      <c r="K3610" s="95"/>
      <c r="L3610" s="95"/>
      <c r="M3610" s="95"/>
      <c r="N3610" s="95"/>
      <c r="O3610" s="95"/>
      <c r="P3610" s="95"/>
      <c r="Q3610" s="95"/>
      <c r="R3610" s="95"/>
      <c r="S3610" s="95"/>
      <c r="T3610" s="95"/>
      <c r="U3610" s="95"/>
      <c r="V3610" s="95"/>
      <c r="W3610" s="95"/>
      <c r="X3610" s="95"/>
      <c r="Y3610" s="95"/>
      <c r="Z3610" s="95"/>
      <c r="AA3610" s="95"/>
      <c r="AB3610" s="95"/>
      <c r="AC3610" s="95"/>
      <c r="AD3610" s="95"/>
      <c r="AE3610" s="95"/>
      <c r="AF3610" s="95"/>
      <c r="AG3610" s="95"/>
      <c r="AH3610" s="316"/>
    </row>
    <row r="3611" spans="4:34">
      <c r="D3611" s="95"/>
      <c r="E3611" s="198"/>
      <c r="F3611" s="95"/>
      <c r="G3611" s="95"/>
      <c r="H3611" s="95"/>
      <c r="I3611" s="95"/>
      <c r="J3611" s="95"/>
      <c r="K3611" s="95"/>
      <c r="L3611" s="95"/>
      <c r="M3611" s="95"/>
      <c r="N3611" s="95"/>
      <c r="O3611" s="95"/>
      <c r="P3611" s="95"/>
      <c r="Q3611" s="95"/>
      <c r="R3611" s="95"/>
      <c r="S3611" s="95"/>
      <c r="T3611" s="95"/>
      <c r="U3611" s="95"/>
      <c r="V3611" s="95"/>
      <c r="W3611" s="95"/>
      <c r="X3611" s="95"/>
      <c r="Y3611" s="95"/>
      <c r="Z3611" s="95"/>
      <c r="AA3611" s="95"/>
      <c r="AB3611" s="95"/>
      <c r="AC3611" s="95"/>
      <c r="AD3611" s="95"/>
      <c r="AE3611" s="95"/>
      <c r="AF3611" s="95"/>
      <c r="AG3611" s="95"/>
      <c r="AH3611" s="316"/>
    </row>
    <row r="3612" spans="4:34">
      <c r="D3612" s="95"/>
      <c r="E3612" s="198"/>
      <c r="F3612" s="95"/>
      <c r="G3612" s="95"/>
      <c r="H3612" s="95"/>
      <c r="I3612" s="95"/>
      <c r="J3612" s="95"/>
      <c r="K3612" s="95"/>
      <c r="L3612" s="95"/>
      <c r="M3612" s="95"/>
      <c r="N3612" s="95"/>
      <c r="O3612" s="95"/>
      <c r="P3612" s="95"/>
      <c r="Q3612" s="95"/>
      <c r="R3612" s="95"/>
      <c r="S3612" s="95"/>
      <c r="T3612" s="95"/>
      <c r="U3612" s="95"/>
      <c r="V3612" s="95"/>
      <c r="W3612" s="95"/>
      <c r="X3612" s="95"/>
      <c r="Y3612" s="95"/>
      <c r="Z3612" s="95"/>
      <c r="AA3612" s="95"/>
      <c r="AB3612" s="95"/>
      <c r="AC3612" s="95"/>
      <c r="AD3612" s="95"/>
      <c r="AE3612" s="95"/>
      <c r="AF3612" s="95"/>
      <c r="AG3612" s="95"/>
      <c r="AH3612" s="316"/>
    </row>
    <row r="3613" spans="4:34">
      <c r="D3613" s="95"/>
      <c r="E3613" s="198"/>
      <c r="F3613" s="95"/>
      <c r="G3613" s="95"/>
      <c r="H3613" s="95"/>
      <c r="I3613" s="95"/>
      <c r="J3613" s="95"/>
      <c r="K3613" s="95"/>
      <c r="L3613" s="95"/>
      <c r="M3613" s="95"/>
      <c r="N3613" s="95"/>
      <c r="O3613" s="95"/>
      <c r="P3613" s="95"/>
      <c r="Q3613" s="95"/>
      <c r="R3613" s="95"/>
      <c r="S3613" s="95"/>
      <c r="T3613" s="95"/>
      <c r="U3613" s="95"/>
      <c r="V3613" s="95"/>
      <c r="W3613" s="95"/>
      <c r="X3613" s="95"/>
      <c r="Y3613" s="95"/>
      <c r="Z3613" s="95"/>
      <c r="AA3613" s="95"/>
      <c r="AB3613" s="95"/>
      <c r="AC3613" s="95"/>
      <c r="AD3613" s="95"/>
      <c r="AE3613" s="95"/>
      <c r="AF3613" s="95"/>
      <c r="AG3613" s="95"/>
      <c r="AH3613" s="316"/>
    </row>
    <row r="3614" spans="4:34">
      <c r="D3614" s="95"/>
      <c r="E3614" s="198"/>
      <c r="F3614" s="95"/>
      <c r="G3614" s="95"/>
      <c r="H3614" s="95"/>
      <c r="I3614" s="95"/>
      <c r="J3614" s="95"/>
      <c r="K3614" s="95"/>
      <c r="L3614" s="95"/>
      <c r="M3614" s="95"/>
      <c r="N3614" s="95"/>
      <c r="O3614" s="95"/>
      <c r="P3614" s="95"/>
      <c r="Q3614" s="95"/>
      <c r="R3614" s="95"/>
      <c r="S3614" s="95"/>
      <c r="T3614" s="95"/>
      <c r="U3614" s="95"/>
      <c r="V3614" s="95"/>
      <c r="W3614" s="95"/>
      <c r="X3614" s="95"/>
      <c r="Y3614" s="95"/>
      <c r="Z3614" s="95"/>
      <c r="AA3614" s="95"/>
      <c r="AB3614" s="95"/>
      <c r="AC3614" s="95"/>
      <c r="AD3614" s="95"/>
      <c r="AE3614" s="95"/>
      <c r="AF3614" s="95"/>
      <c r="AG3614" s="95"/>
      <c r="AH3614" s="316"/>
    </row>
    <row r="3615" spans="4:34">
      <c r="D3615" s="95"/>
      <c r="E3615" s="198"/>
      <c r="F3615" s="95"/>
      <c r="G3615" s="95"/>
      <c r="H3615" s="95"/>
      <c r="I3615" s="95"/>
      <c r="J3615" s="95"/>
      <c r="K3615" s="95"/>
      <c r="L3615" s="95"/>
      <c r="M3615" s="95"/>
      <c r="N3615" s="95"/>
      <c r="O3615" s="95"/>
      <c r="P3615" s="95"/>
      <c r="Q3615" s="95"/>
      <c r="R3615" s="95"/>
      <c r="S3615" s="95"/>
      <c r="T3615" s="95"/>
      <c r="U3615" s="95"/>
      <c r="V3615" s="95"/>
      <c r="W3615" s="95"/>
      <c r="X3615" s="95"/>
      <c r="Y3615" s="95"/>
      <c r="Z3615" s="95"/>
      <c r="AA3615" s="95"/>
      <c r="AB3615" s="95"/>
      <c r="AC3615" s="95"/>
      <c r="AD3615" s="95"/>
      <c r="AE3615" s="95"/>
      <c r="AF3615" s="95"/>
      <c r="AG3615" s="95"/>
      <c r="AH3615" s="316"/>
    </row>
    <row r="3616" spans="4:34">
      <c r="D3616" s="95"/>
      <c r="E3616" s="198"/>
      <c r="F3616" s="95"/>
      <c r="G3616" s="95"/>
      <c r="H3616" s="95"/>
      <c r="I3616" s="95"/>
      <c r="J3616" s="95"/>
      <c r="K3616" s="95"/>
      <c r="L3616" s="95"/>
      <c r="M3616" s="95"/>
      <c r="N3616" s="95"/>
      <c r="O3616" s="95"/>
      <c r="P3616" s="95"/>
      <c r="Q3616" s="95"/>
      <c r="R3616" s="95"/>
      <c r="S3616" s="95"/>
      <c r="T3616" s="95"/>
      <c r="U3616" s="95"/>
      <c r="V3616" s="95"/>
      <c r="W3616" s="95"/>
      <c r="X3616" s="95"/>
      <c r="Y3616" s="95"/>
      <c r="Z3616" s="95"/>
      <c r="AA3616" s="95"/>
      <c r="AB3616" s="95"/>
      <c r="AC3616" s="95"/>
      <c r="AD3616" s="95"/>
      <c r="AE3616" s="95"/>
      <c r="AF3616" s="95"/>
      <c r="AG3616" s="95"/>
      <c r="AH3616" s="316"/>
    </row>
    <row r="3617" spans="4:34">
      <c r="D3617" s="95"/>
      <c r="E3617" s="198"/>
      <c r="F3617" s="95"/>
      <c r="G3617" s="95"/>
      <c r="H3617" s="95"/>
      <c r="I3617" s="95"/>
      <c r="J3617" s="95"/>
      <c r="K3617" s="95"/>
      <c r="L3617" s="95"/>
      <c r="M3617" s="95"/>
      <c r="N3617" s="95"/>
      <c r="O3617" s="95"/>
      <c r="P3617" s="95"/>
      <c r="Q3617" s="95"/>
      <c r="R3617" s="95"/>
      <c r="S3617" s="95"/>
      <c r="T3617" s="95"/>
      <c r="U3617" s="95"/>
      <c r="V3617" s="95"/>
      <c r="W3617" s="95"/>
      <c r="X3617" s="95"/>
      <c r="Y3617" s="95"/>
      <c r="Z3617" s="95"/>
      <c r="AA3617" s="95"/>
      <c r="AB3617" s="95"/>
      <c r="AC3617" s="95"/>
      <c r="AD3617" s="95"/>
      <c r="AE3617" s="95"/>
      <c r="AF3617" s="95"/>
      <c r="AG3617" s="95"/>
      <c r="AH3617" s="316"/>
    </row>
    <row r="3618" spans="4:34">
      <c r="D3618" s="95"/>
      <c r="E3618" s="198"/>
      <c r="F3618" s="95"/>
      <c r="G3618" s="95"/>
      <c r="H3618" s="95"/>
      <c r="I3618" s="95"/>
      <c r="J3618" s="95"/>
      <c r="K3618" s="95"/>
      <c r="L3618" s="95"/>
      <c r="M3618" s="95"/>
      <c r="N3618" s="95"/>
      <c r="O3618" s="95"/>
      <c r="P3618" s="95"/>
      <c r="Q3618" s="95"/>
      <c r="R3618" s="95"/>
      <c r="S3618" s="95"/>
      <c r="T3618" s="95"/>
      <c r="U3618" s="95"/>
      <c r="V3618" s="95"/>
      <c r="W3618" s="95"/>
      <c r="X3618" s="95"/>
      <c r="Y3618" s="95"/>
      <c r="Z3618" s="95"/>
      <c r="AA3618" s="95"/>
      <c r="AB3618" s="95"/>
      <c r="AC3618" s="95"/>
      <c r="AD3618" s="95"/>
      <c r="AE3618" s="95"/>
      <c r="AF3618" s="95"/>
      <c r="AG3618" s="95"/>
      <c r="AH3618" s="316"/>
    </row>
    <row r="3619" spans="4:34">
      <c r="D3619" s="95"/>
      <c r="E3619" s="198"/>
      <c r="F3619" s="95"/>
      <c r="G3619" s="95"/>
      <c r="H3619" s="95"/>
      <c r="I3619" s="95"/>
      <c r="J3619" s="95"/>
      <c r="K3619" s="95"/>
      <c r="L3619" s="95"/>
      <c r="M3619" s="95"/>
      <c r="N3619" s="95"/>
      <c r="O3619" s="95"/>
      <c r="P3619" s="95"/>
      <c r="Q3619" s="95"/>
      <c r="R3619" s="95"/>
      <c r="S3619" s="95"/>
      <c r="T3619" s="95"/>
      <c r="U3619" s="95"/>
      <c r="V3619" s="95"/>
      <c r="W3619" s="95"/>
      <c r="X3619" s="95"/>
      <c r="Y3619" s="95"/>
      <c r="Z3619" s="95"/>
      <c r="AA3619" s="95"/>
      <c r="AB3619" s="95"/>
      <c r="AC3619" s="95"/>
      <c r="AD3619" s="95"/>
      <c r="AE3619" s="95"/>
      <c r="AF3619" s="95"/>
      <c r="AG3619" s="95"/>
      <c r="AH3619" s="316"/>
    </row>
    <row r="3620" spans="4:34">
      <c r="D3620" s="95"/>
      <c r="E3620" s="198"/>
      <c r="F3620" s="95"/>
      <c r="G3620" s="95"/>
      <c r="H3620" s="95"/>
      <c r="I3620" s="95"/>
      <c r="J3620" s="95"/>
      <c r="K3620" s="95"/>
      <c r="L3620" s="95"/>
      <c r="M3620" s="95"/>
      <c r="N3620" s="95"/>
      <c r="O3620" s="95"/>
      <c r="P3620" s="95"/>
      <c r="Q3620" s="95"/>
      <c r="R3620" s="95"/>
      <c r="S3620" s="95"/>
      <c r="T3620" s="95"/>
      <c r="U3620" s="95"/>
      <c r="V3620" s="95"/>
      <c r="W3620" s="95"/>
      <c r="X3620" s="95"/>
      <c r="Y3620" s="95"/>
      <c r="Z3620" s="95"/>
      <c r="AA3620" s="95"/>
      <c r="AB3620" s="95"/>
      <c r="AC3620" s="95"/>
      <c r="AD3620" s="95"/>
      <c r="AE3620" s="95"/>
      <c r="AF3620" s="95"/>
      <c r="AG3620" s="95"/>
      <c r="AH3620" s="316"/>
    </row>
    <row r="3621" spans="4:34">
      <c r="D3621" s="95"/>
      <c r="E3621" s="198"/>
      <c r="F3621" s="95"/>
      <c r="G3621" s="95"/>
      <c r="H3621" s="95"/>
      <c r="I3621" s="95"/>
      <c r="J3621" s="95"/>
      <c r="K3621" s="95"/>
      <c r="L3621" s="95"/>
      <c r="M3621" s="95"/>
      <c r="N3621" s="95"/>
      <c r="O3621" s="95"/>
      <c r="P3621" s="95"/>
      <c r="Q3621" s="95"/>
      <c r="R3621" s="95"/>
      <c r="S3621" s="95"/>
      <c r="T3621" s="95"/>
      <c r="U3621" s="95"/>
      <c r="V3621" s="95"/>
      <c r="W3621" s="95"/>
      <c r="X3621" s="95"/>
      <c r="Y3621" s="95"/>
      <c r="Z3621" s="95"/>
      <c r="AA3621" s="95"/>
      <c r="AB3621" s="95"/>
      <c r="AC3621" s="95"/>
      <c r="AD3621" s="95"/>
      <c r="AE3621" s="95"/>
      <c r="AF3621" s="95"/>
      <c r="AG3621" s="95"/>
      <c r="AH3621" s="316"/>
    </row>
    <row r="3622" spans="4:34">
      <c r="D3622" s="95"/>
      <c r="E3622" s="198"/>
      <c r="F3622" s="95"/>
      <c r="G3622" s="95"/>
      <c r="H3622" s="95"/>
      <c r="I3622" s="95"/>
      <c r="J3622" s="95"/>
      <c r="K3622" s="95"/>
      <c r="L3622" s="95"/>
      <c r="M3622" s="95"/>
      <c r="N3622" s="95"/>
      <c r="O3622" s="95"/>
      <c r="P3622" s="95"/>
      <c r="Q3622" s="95"/>
      <c r="R3622" s="95"/>
      <c r="S3622" s="95"/>
      <c r="T3622" s="95"/>
      <c r="U3622" s="95"/>
      <c r="V3622" s="95"/>
      <c r="W3622" s="95"/>
      <c r="X3622" s="95"/>
      <c r="Y3622" s="95"/>
      <c r="Z3622" s="95"/>
      <c r="AA3622" s="95"/>
      <c r="AB3622" s="95"/>
      <c r="AC3622" s="95"/>
      <c r="AD3622" s="95"/>
      <c r="AE3622" s="95"/>
      <c r="AF3622" s="95"/>
      <c r="AG3622" s="95"/>
      <c r="AH3622" s="316"/>
    </row>
    <row r="3623" spans="4:34">
      <c r="D3623" s="95"/>
      <c r="E3623" s="198"/>
      <c r="F3623" s="95"/>
      <c r="G3623" s="95"/>
      <c r="H3623" s="95"/>
      <c r="I3623" s="95"/>
      <c r="J3623" s="95"/>
      <c r="K3623" s="95"/>
      <c r="L3623" s="95"/>
      <c r="M3623" s="95"/>
      <c r="N3623" s="95"/>
      <c r="O3623" s="95"/>
      <c r="P3623" s="95"/>
      <c r="Q3623" s="95"/>
      <c r="R3623" s="95"/>
      <c r="S3623" s="95"/>
      <c r="T3623" s="95"/>
      <c r="U3623" s="95"/>
      <c r="V3623" s="95"/>
      <c r="W3623" s="95"/>
      <c r="X3623" s="95"/>
      <c r="Y3623" s="95"/>
      <c r="Z3623" s="95"/>
      <c r="AA3623" s="95"/>
      <c r="AB3623" s="95"/>
      <c r="AC3623" s="95"/>
      <c r="AD3623" s="95"/>
      <c r="AE3623" s="95"/>
      <c r="AF3623" s="95"/>
      <c r="AG3623" s="95"/>
      <c r="AH3623" s="316"/>
    </row>
    <row r="3624" spans="4:34">
      <c r="D3624" s="95"/>
      <c r="E3624" s="198"/>
      <c r="F3624" s="95"/>
      <c r="G3624" s="95"/>
      <c r="H3624" s="95"/>
      <c r="I3624" s="95"/>
      <c r="J3624" s="95"/>
      <c r="K3624" s="95"/>
      <c r="L3624" s="95"/>
      <c r="M3624" s="95"/>
      <c r="N3624" s="95"/>
      <c r="O3624" s="95"/>
      <c r="P3624" s="95"/>
      <c r="Q3624" s="95"/>
      <c r="R3624" s="95"/>
      <c r="S3624" s="95"/>
      <c r="T3624" s="95"/>
      <c r="U3624" s="95"/>
      <c r="V3624" s="95"/>
      <c r="W3624" s="95"/>
      <c r="X3624" s="95"/>
      <c r="Y3624" s="95"/>
      <c r="Z3624" s="95"/>
      <c r="AA3624" s="95"/>
      <c r="AB3624" s="95"/>
      <c r="AC3624" s="95"/>
      <c r="AD3624" s="95"/>
      <c r="AE3624" s="95"/>
      <c r="AF3624" s="95"/>
      <c r="AG3624" s="95"/>
      <c r="AH3624" s="316"/>
    </row>
    <row r="3625" spans="4:34">
      <c r="D3625" s="95"/>
      <c r="E3625" s="198"/>
      <c r="F3625" s="95"/>
      <c r="G3625" s="95"/>
      <c r="H3625" s="95"/>
      <c r="I3625" s="95"/>
      <c r="J3625" s="95"/>
      <c r="K3625" s="95"/>
      <c r="L3625" s="95"/>
      <c r="M3625" s="95"/>
      <c r="N3625" s="95"/>
      <c r="O3625" s="95"/>
      <c r="P3625" s="95"/>
      <c r="Q3625" s="95"/>
      <c r="R3625" s="95"/>
      <c r="S3625" s="95"/>
      <c r="T3625" s="95"/>
      <c r="U3625" s="95"/>
      <c r="V3625" s="95"/>
      <c r="W3625" s="95"/>
      <c r="X3625" s="95"/>
      <c r="Y3625" s="95"/>
      <c r="Z3625" s="95"/>
      <c r="AA3625" s="95"/>
      <c r="AB3625" s="95"/>
      <c r="AC3625" s="95"/>
      <c r="AD3625" s="95"/>
      <c r="AE3625" s="95"/>
      <c r="AF3625" s="95"/>
      <c r="AG3625" s="95"/>
      <c r="AH3625" s="316"/>
    </row>
    <row r="3626" spans="4:34">
      <c r="D3626" s="95"/>
      <c r="E3626" s="198"/>
      <c r="F3626" s="95"/>
      <c r="G3626" s="95"/>
      <c r="H3626" s="95"/>
      <c r="I3626" s="95"/>
      <c r="J3626" s="95"/>
      <c r="K3626" s="95"/>
      <c r="L3626" s="95"/>
      <c r="M3626" s="95"/>
      <c r="N3626" s="95"/>
      <c r="O3626" s="95"/>
      <c r="P3626" s="95"/>
      <c r="Q3626" s="95"/>
      <c r="R3626" s="95"/>
      <c r="S3626" s="95"/>
      <c r="T3626" s="95"/>
      <c r="U3626" s="95"/>
      <c r="V3626" s="95"/>
      <c r="W3626" s="95"/>
      <c r="X3626" s="95"/>
      <c r="Y3626" s="95"/>
      <c r="Z3626" s="95"/>
      <c r="AA3626" s="95"/>
      <c r="AB3626" s="95"/>
      <c r="AC3626" s="95"/>
      <c r="AD3626" s="95"/>
      <c r="AE3626" s="95"/>
      <c r="AF3626" s="95"/>
      <c r="AG3626" s="95"/>
      <c r="AH3626" s="316"/>
    </row>
    <row r="3627" spans="4:34">
      <c r="D3627" s="95"/>
      <c r="E3627" s="198"/>
      <c r="F3627" s="95"/>
      <c r="G3627" s="95"/>
      <c r="H3627" s="95"/>
      <c r="I3627" s="95"/>
      <c r="J3627" s="95"/>
      <c r="K3627" s="95"/>
      <c r="L3627" s="95"/>
      <c r="M3627" s="95"/>
      <c r="N3627" s="95"/>
      <c r="O3627" s="95"/>
      <c r="P3627" s="95"/>
      <c r="Q3627" s="95"/>
      <c r="R3627" s="95"/>
      <c r="S3627" s="95"/>
      <c r="T3627" s="95"/>
      <c r="U3627" s="95"/>
      <c r="V3627" s="95"/>
      <c r="W3627" s="95"/>
      <c r="X3627" s="95"/>
      <c r="Y3627" s="95"/>
      <c r="Z3627" s="95"/>
      <c r="AA3627" s="95"/>
      <c r="AB3627" s="95"/>
      <c r="AC3627" s="95"/>
      <c r="AD3627" s="95"/>
      <c r="AE3627" s="95"/>
      <c r="AF3627" s="95"/>
      <c r="AG3627" s="95"/>
      <c r="AH3627" s="316"/>
    </row>
    <row r="3628" spans="4:34">
      <c r="D3628" s="95"/>
      <c r="E3628" s="198"/>
      <c r="F3628" s="95"/>
      <c r="G3628" s="95"/>
      <c r="H3628" s="95"/>
      <c r="I3628" s="95"/>
      <c r="J3628" s="95"/>
      <c r="K3628" s="95"/>
      <c r="L3628" s="95"/>
      <c r="M3628" s="95"/>
      <c r="N3628" s="95"/>
      <c r="O3628" s="95"/>
      <c r="P3628" s="95"/>
      <c r="Q3628" s="95"/>
      <c r="R3628" s="95"/>
      <c r="S3628" s="95"/>
      <c r="T3628" s="95"/>
      <c r="U3628" s="95"/>
      <c r="V3628" s="95"/>
      <c r="W3628" s="95"/>
      <c r="X3628" s="95"/>
      <c r="Y3628" s="95"/>
      <c r="Z3628" s="95"/>
      <c r="AA3628" s="95"/>
      <c r="AB3628" s="95"/>
      <c r="AC3628" s="95"/>
      <c r="AD3628" s="95"/>
      <c r="AE3628" s="95"/>
      <c r="AF3628" s="95"/>
      <c r="AG3628" s="95"/>
      <c r="AH3628" s="316"/>
    </row>
    <row r="3629" spans="4:34">
      <c r="D3629" s="95"/>
      <c r="E3629" s="198"/>
      <c r="F3629" s="95"/>
      <c r="G3629" s="95"/>
      <c r="H3629" s="95"/>
      <c r="I3629" s="95"/>
      <c r="J3629" s="95"/>
      <c r="K3629" s="95"/>
      <c r="L3629" s="95"/>
      <c r="M3629" s="95"/>
      <c r="N3629" s="95"/>
      <c r="O3629" s="95"/>
      <c r="P3629" s="95"/>
      <c r="Q3629" s="95"/>
      <c r="R3629" s="95"/>
      <c r="S3629" s="95"/>
      <c r="T3629" s="95"/>
      <c r="U3629" s="95"/>
      <c r="V3629" s="95"/>
      <c r="W3629" s="95"/>
      <c r="X3629" s="95"/>
      <c r="Y3629" s="95"/>
      <c r="Z3629" s="95"/>
      <c r="AA3629" s="95"/>
      <c r="AB3629" s="95"/>
      <c r="AC3629" s="95"/>
      <c r="AD3629" s="95"/>
      <c r="AE3629" s="95"/>
      <c r="AF3629" s="95"/>
      <c r="AG3629" s="95"/>
      <c r="AH3629" s="316"/>
    </row>
    <row r="3630" spans="4:34">
      <c r="D3630" s="95"/>
      <c r="E3630" s="198"/>
      <c r="F3630" s="95"/>
      <c r="G3630" s="95"/>
      <c r="H3630" s="95"/>
      <c r="I3630" s="95"/>
      <c r="J3630" s="95"/>
      <c r="K3630" s="95"/>
      <c r="L3630" s="95"/>
      <c r="M3630" s="95"/>
      <c r="N3630" s="95"/>
      <c r="O3630" s="95"/>
      <c r="P3630" s="95"/>
      <c r="Q3630" s="95"/>
      <c r="R3630" s="95"/>
      <c r="S3630" s="95"/>
      <c r="T3630" s="95"/>
      <c r="U3630" s="95"/>
      <c r="V3630" s="95"/>
      <c r="W3630" s="95"/>
      <c r="X3630" s="95"/>
      <c r="Y3630" s="95"/>
      <c r="Z3630" s="95"/>
      <c r="AA3630" s="95"/>
      <c r="AB3630" s="95"/>
      <c r="AC3630" s="95"/>
      <c r="AD3630" s="95"/>
      <c r="AE3630" s="95"/>
      <c r="AF3630" s="95"/>
      <c r="AG3630" s="95"/>
      <c r="AH3630" s="316"/>
    </row>
    <row r="3631" spans="4:34">
      <c r="D3631" s="95"/>
      <c r="E3631" s="198"/>
      <c r="F3631" s="95"/>
      <c r="G3631" s="95"/>
      <c r="H3631" s="95"/>
      <c r="I3631" s="95"/>
      <c r="J3631" s="95"/>
      <c r="K3631" s="95"/>
      <c r="L3631" s="95"/>
      <c r="M3631" s="95"/>
      <c r="N3631" s="95"/>
      <c r="O3631" s="95"/>
      <c r="P3631" s="95"/>
      <c r="Q3631" s="95"/>
      <c r="R3631" s="95"/>
      <c r="S3631" s="95"/>
      <c r="T3631" s="95"/>
      <c r="U3631" s="95"/>
      <c r="V3631" s="95"/>
      <c r="W3631" s="95"/>
      <c r="X3631" s="95"/>
      <c r="Y3631" s="95"/>
      <c r="Z3631" s="95"/>
      <c r="AA3631" s="95"/>
      <c r="AB3631" s="95"/>
      <c r="AC3631" s="95"/>
      <c r="AD3631" s="95"/>
      <c r="AE3631" s="95"/>
      <c r="AF3631" s="95"/>
      <c r="AG3631" s="95"/>
      <c r="AH3631" s="316"/>
    </row>
    <row r="3632" spans="4:34">
      <c r="D3632" s="95"/>
      <c r="E3632" s="198"/>
      <c r="F3632" s="95"/>
      <c r="G3632" s="95"/>
      <c r="H3632" s="95"/>
      <c r="I3632" s="95"/>
      <c r="J3632" s="95"/>
      <c r="K3632" s="95"/>
      <c r="L3632" s="95"/>
      <c r="M3632" s="95"/>
      <c r="N3632" s="95"/>
      <c r="O3632" s="95"/>
      <c r="P3632" s="95"/>
      <c r="Q3632" s="95"/>
      <c r="R3632" s="95"/>
      <c r="S3632" s="95"/>
      <c r="T3632" s="95"/>
      <c r="U3632" s="95"/>
      <c r="V3632" s="95"/>
      <c r="W3632" s="95"/>
      <c r="X3632" s="95"/>
      <c r="Y3632" s="95"/>
      <c r="Z3632" s="95"/>
      <c r="AA3632" s="95"/>
      <c r="AB3632" s="95"/>
      <c r="AC3632" s="95"/>
      <c r="AD3632" s="95"/>
      <c r="AE3632" s="95"/>
      <c r="AF3632" s="95"/>
      <c r="AG3632" s="95"/>
      <c r="AH3632" s="316"/>
    </row>
    <row r="3633" spans="4:34">
      <c r="D3633" s="95"/>
      <c r="E3633" s="198"/>
      <c r="F3633" s="95"/>
      <c r="G3633" s="95"/>
      <c r="H3633" s="95"/>
      <c r="I3633" s="95"/>
      <c r="J3633" s="95"/>
      <c r="K3633" s="95"/>
      <c r="L3633" s="95"/>
      <c r="M3633" s="95"/>
      <c r="N3633" s="95"/>
      <c r="O3633" s="95"/>
      <c r="P3633" s="95"/>
      <c r="Q3633" s="95"/>
      <c r="R3633" s="95"/>
      <c r="S3633" s="95"/>
      <c r="T3633" s="95"/>
      <c r="U3633" s="95"/>
      <c r="V3633" s="95"/>
      <c r="W3633" s="95"/>
      <c r="X3633" s="95"/>
      <c r="Y3633" s="95"/>
      <c r="Z3633" s="95"/>
      <c r="AA3633" s="95"/>
      <c r="AB3633" s="95"/>
      <c r="AC3633" s="95"/>
      <c r="AD3633" s="95"/>
      <c r="AE3633" s="95"/>
      <c r="AF3633" s="95"/>
      <c r="AG3633" s="95"/>
      <c r="AH3633" s="316"/>
    </row>
    <row r="3634" spans="4:34">
      <c r="D3634" s="95"/>
      <c r="E3634" s="198"/>
      <c r="F3634" s="95"/>
      <c r="G3634" s="95"/>
      <c r="H3634" s="95"/>
      <c r="I3634" s="95"/>
      <c r="J3634" s="95"/>
      <c r="K3634" s="95"/>
      <c r="L3634" s="95"/>
      <c r="M3634" s="95"/>
      <c r="N3634" s="95"/>
      <c r="O3634" s="95"/>
      <c r="P3634" s="95"/>
      <c r="Q3634" s="95"/>
      <c r="R3634" s="95"/>
      <c r="S3634" s="95"/>
      <c r="T3634" s="95"/>
      <c r="U3634" s="95"/>
      <c r="V3634" s="95"/>
      <c r="W3634" s="95"/>
      <c r="X3634" s="95"/>
      <c r="Y3634" s="95"/>
      <c r="Z3634" s="95"/>
      <c r="AA3634" s="95"/>
      <c r="AB3634" s="95"/>
      <c r="AC3634" s="95"/>
      <c r="AD3634" s="95"/>
      <c r="AE3634" s="95"/>
      <c r="AF3634" s="95"/>
      <c r="AG3634" s="95"/>
      <c r="AH3634" s="316"/>
    </row>
    <row r="3635" spans="4:34">
      <c r="D3635" s="95"/>
      <c r="E3635" s="198"/>
      <c r="F3635" s="95"/>
      <c r="G3635" s="95"/>
      <c r="H3635" s="95"/>
      <c r="I3635" s="95"/>
      <c r="J3635" s="95"/>
      <c r="K3635" s="95"/>
      <c r="L3635" s="95"/>
      <c r="M3635" s="95"/>
      <c r="N3635" s="95"/>
      <c r="O3635" s="95"/>
      <c r="P3635" s="95"/>
      <c r="Q3635" s="95"/>
      <c r="R3635" s="95"/>
      <c r="S3635" s="95"/>
      <c r="T3635" s="95"/>
      <c r="U3635" s="95"/>
      <c r="V3635" s="95"/>
      <c r="W3635" s="95"/>
      <c r="X3635" s="95"/>
      <c r="Y3635" s="95"/>
      <c r="Z3635" s="95"/>
      <c r="AA3635" s="95"/>
      <c r="AB3635" s="95"/>
      <c r="AC3635" s="95"/>
      <c r="AD3635" s="95"/>
      <c r="AE3635" s="95"/>
      <c r="AF3635" s="95"/>
      <c r="AG3635" s="95"/>
      <c r="AH3635" s="316"/>
    </row>
    <row r="3636" spans="4:34">
      <c r="D3636" s="95"/>
      <c r="E3636" s="198"/>
      <c r="F3636" s="95"/>
      <c r="G3636" s="95"/>
      <c r="H3636" s="95"/>
      <c r="I3636" s="95"/>
      <c r="J3636" s="95"/>
      <c r="K3636" s="95"/>
      <c r="L3636" s="95"/>
      <c r="M3636" s="95"/>
      <c r="N3636" s="95"/>
      <c r="O3636" s="95"/>
      <c r="P3636" s="95"/>
      <c r="Q3636" s="95"/>
      <c r="R3636" s="95"/>
      <c r="S3636" s="95"/>
      <c r="T3636" s="95"/>
      <c r="U3636" s="95"/>
      <c r="V3636" s="95"/>
      <c r="W3636" s="95"/>
      <c r="X3636" s="95"/>
      <c r="Y3636" s="95"/>
      <c r="Z3636" s="95"/>
      <c r="AA3636" s="95"/>
      <c r="AB3636" s="95"/>
      <c r="AC3636" s="95"/>
      <c r="AD3636" s="95"/>
      <c r="AE3636" s="95"/>
      <c r="AF3636" s="95"/>
      <c r="AG3636" s="95"/>
      <c r="AH3636" s="316"/>
    </row>
    <row r="3637" spans="4:34">
      <c r="D3637" s="95"/>
      <c r="E3637" s="198"/>
      <c r="F3637" s="95"/>
      <c r="G3637" s="95"/>
      <c r="H3637" s="95"/>
      <c r="I3637" s="95"/>
      <c r="J3637" s="95"/>
      <c r="K3637" s="95"/>
      <c r="L3637" s="95"/>
      <c r="M3637" s="95"/>
      <c r="N3637" s="95"/>
      <c r="O3637" s="95"/>
      <c r="P3637" s="95"/>
      <c r="Q3637" s="95"/>
      <c r="R3637" s="95"/>
      <c r="S3637" s="95"/>
      <c r="T3637" s="95"/>
      <c r="U3637" s="95"/>
      <c r="V3637" s="95"/>
      <c r="W3637" s="95"/>
      <c r="X3637" s="95"/>
      <c r="Y3637" s="95"/>
      <c r="Z3637" s="95"/>
      <c r="AA3637" s="95"/>
      <c r="AB3637" s="95"/>
      <c r="AC3637" s="95"/>
      <c r="AD3637" s="95"/>
      <c r="AE3637" s="95"/>
      <c r="AF3637" s="95"/>
      <c r="AG3637" s="95"/>
      <c r="AH3637" s="316"/>
    </row>
    <row r="3638" spans="4:34">
      <c r="D3638" s="95"/>
      <c r="E3638" s="198"/>
      <c r="F3638" s="95"/>
      <c r="G3638" s="95"/>
      <c r="H3638" s="95"/>
      <c r="I3638" s="95"/>
      <c r="J3638" s="95"/>
      <c r="K3638" s="95"/>
      <c r="L3638" s="95"/>
      <c r="M3638" s="95"/>
      <c r="N3638" s="95"/>
      <c r="O3638" s="95"/>
      <c r="P3638" s="95"/>
      <c r="Q3638" s="95"/>
      <c r="R3638" s="95"/>
      <c r="S3638" s="95"/>
      <c r="T3638" s="95"/>
      <c r="U3638" s="95"/>
      <c r="V3638" s="95"/>
      <c r="W3638" s="95"/>
      <c r="X3638" s="95"/>
      <c r="Y3638" s="95"/>
      <c r="Z3638" s="95"/>
      <c r="AA3638" s="95"/>
      <c r="AB3638" s="95"/>
      <c r="AC3638" s="95"/>
      <c r="AD3638" s="95"/>
      <c r="AE3638" s="95"/>
      <c r="AF3638" s="95"/>
      <c r="AG3638" s="95"/>
      <c r="AH3638" s="316"/>
    </row>
    <row r="3639" spans="4:34">
      <c r="D3639" s="95"/>
      <c r="E3639" s="198"/>
      <c r="F3639" s="95"/>
      <c r="G3639" s="95"/>
      <c r="H3639" s="95"/>
      <c r="I3639" s="95"/>
      <c r="J3639" s="95"/>
      <c r="K3639" s="95"/>
      <c r="L3639" s="95"/>
      <c r="M3639" s="95"/>
      <c r="N3639" s="95"/>
      <c r="O3639" s="95"/>
      <c r="P3639" s="95"/>
      <c r="Q3639" s="95"/>
      <c r="R3639" s="95"/>
      <c r="S3639" s="95"/>
      <c r="T3639" s="95"/>
      <c r="U3639" s="95"/>
      <c r="V3639" s="95"/>
      <c r="W3639" s="95"/>
      <c r="X3639" s="95"/>
      <c r="Y3639" s="95"/>
      <c r="Z3639" s="95"/>
      <c r="AA3639" s="95"/>
      <c r="AB3639" s="95"/>
      <c r="AC3639" s="95"/>
      <c r="AD3639" s="95"/>
      <c r="AE3639" s="95"/>
      <c r="AF3639" s="95"/>
      <c r="AG3639" s="95"/>
      <c r="AH3639" s="316"/>
    </row>
    <row r="3640" spans="4:34">
      <c r="D3640" s="95"/>
      <c r="E3640" s="198"/>
      <c r="F3640" s="95"/>
      <c r="G3640" s="95"/>
      <c r="H3640" s="95"/>
      <c r="I3640" s="95"/>
      <c r="J3640" s="95"/>
      <c r="K3640" s="95"/>
      <c r="L3640" s="95"/>
      <c r="M3640" s="95"/>
      <c r="N3640" s="95"/>
      <c r="O3640" s="95"/>
      <c r="P3640" s="95"/>
      <c r="Q3640" s="95"/>
      <c r="R3640" s="95"/>
      <c r="S3640" s="95"/>
      <c r="T3640" s="95"/>
      <c r="U3640" s="95"/>
      <c r="V3640" s="95"/>
      <c r="W3640" s="95"/>
      <c r="X3640" s="95"/>
      <c r="Y3640" s="95"/>
      <c r="Z3640" s="95"/>
      <c r="AA3640" s="95"/>
      <c r="AB3640" s="95"/>
      <c r="AC3640" s="95"/>
      <c r="AD3640" s="95"/>
      <c r="AE3640" s="95"/>
      <c r="AF3640" s="95"/>
      <c r="AG3640" s="95"/>
      <c r="AH3640" s="316"/>
    </row>
    <row r="3641" spans="4:34">
      <c r="D3641" s="95"/>
      <c r="E3641" s="198"/>
      <c r="F3641" s="95"/>
      <c r="G3641" s="95"/>
      <c r="H3641" s="95"/>
      <c r="I3641" s="95"/>
      <c r="J3641" s="95"/>
      <c r="K3641" s="95"/>
      <c r="L3641" s="95"/>
      <c r="M3641" s="95"/>
      <c r="N3641" s="95"/>
      <c r="O3641" s="95"/>
      <c r="P3641" s="95"/>
      <c r="Q3641" s="95"/>
      <c r="R3641" s="95"/>
      <c r="S3641" s="95"/>
      <c r="T3641" s="95"/>
      <c r="U3641" s="95"/>
      <c r="V3641" s="95"/>
      <c r="W3641" s="95"/>
      <c r="X3641" s="95"/>
      <c r="Y3641" s="95"/>
      <c r="Z3641" s="95"/>
      <c r="AA3641" s="95"/>
      <c r="AB3641" s="95"/>
      <c r="AC3641" s="95"/>
      <c r="AD3641" s="95"/>
      <c r="AE3641" s="95"/>
      <c r="AF3641" s="95"/>
      <c r="AG3641" s="95"/>
      <c r="AH3641" s="316"/>
    </row>
    <row r="3642" spans="4:34">
      <c r="D3642" s="95"/>
      <c r="E3642" s="198"/>
      <c r="F3642" s="95"/>
      <c r="G3642" s="95"/>
      <c r="H3642" s="95"/>
      <c r="I3642" s="95"/>
      <c r="J3642" s="95"/>
      <c r="K3642" s="95"/>
      <c r="L3642" s="95"/>
      <c r="M3642" s="95"/>
      <c r="N3642" s="95"/>
      <c r="O3642" s="95"/>
      <c r="P3642" s="95"/>
      <c r="Q3642" s="95"/>
      <c r="R3642" s="95"/>
      <c r="S3642" s="95"/>
      <c r="T3642" s="95"/>
      <c r="U3642" s="95"/>
      <c r="V3642" s="95"/>
      <c r="W3642" s="95"/>
      <c r="X3642" s="95"/>
      <c r="Y3642" s="95"/>
      <c r="Z3642" s="95"/>
      <c r="AA3642" s="95"/>
      <c r="AB3642" s="95"/>
      <c r="AC3642" s="95"/>
      <c r="AD3642" s="95"/>
      <c r="AE3642" s="95"/>
      <c r="AF3642" s="95"/>
      <c r="AG3642" s="95"/>
      <c r="AH3642" s="316"/>
    </row>
    <row r="3643" spans="4:34">
      <c r="D3643" s="95"/>
      <c r="E3643" s="198"/>
      <c r="F3643" s="95"/>
      <c r="G3643" s="95"/>
      <c r="H3643" s="95"/>
      <c r="I3643" s="95"/>
      <c r="J3643" s="95"/>
      <c r="K3643" s="95"/>
      <c r="L3643" s="95"/>
      <c r="M3643" s="95"/>
      <c r="N3643" s="95"/>
      <c r="O3643" s="95"/>
      <c r="P3643" s="95"/>
      <c r="Q3643" s="95"/>
      <c r="R3643" s="95"/>
      <c r="S3643" s="95"/>
      <c r="T3643" s="95"/>
      <c r="U3643" s="95"/>
      <c r="V3643" s="95"/>
      <c r="W3643" s="95"/>
      <c r="X3643" s="95"/>
      <c r="Y3643" s="95"/>
      <c r="Z3643" s="95"/>
      <c r="AA3643" s="95"/>
      <c r="AB3643" s="95"/>
      <c r="AC3643" s="95"/>
      <c r="AD3643" s="95"/>
      <c r="AE3643" s="95"/>
      <c r="AF3643" s="95"/>
      <c r="AG3643" s="95"/>
      <c r="AH3643" s="316"/>
    </row>
    <row r="3644" spans="4:34">
      <c r="D3644" s="95"/>
      <c r="E3644" s="198"/>
      <c r="F3644" s="95"/>
      <c r="G3644" s="95"/>
      <c r="H3644" s="95"/>
      <c r="I3644" s="95"/>
      <c r="J3644" s="95"/>
      <c r="K3644" s="95"/>
      <c r="L3644" s="95"/>
      <c r="M3644" s="95"/>
      <c r="N3644" s="95"/>
      <c r="O3644" s="95"/>
      <c r="P3644" s="95"/>
      <c r="Q3644" s="95"/>
      <c r="R3644" s="95"/>
      <c r="S3644" s="95"/>
      <c r="T3644" s="95"/>
      <c r="U3644" s="95"/>
      <c r="V3644" s="95"/>
      <c r="W3644" s="95"/>
      <c r="X3644" s="95"/>
      <c r="Y3644" s="95"/>
      <c r="Z3644" s="95"/>
      <c r="AA3644" s="95"/>
      <c r="AB3644" s="95"/>
      <c r="AC3644" s="95"/>
      <c r="AD3644" s="95"/>
      <c r="AE3644" s="95"/>
      <c r="AF3644" s="95"/>
      <c r="AG3644" s="95"/>
      <c r="AH3644" s="316"/>
    </row>
    <row r="3645" spans="4:34">
      <c r="D3645" s="95"/>
      <c r="E3645" s="198"/>
      <c r="F3645" s="95"/>
      <c r="G3645" s="95"/>
      <c r="H3645" s="95"/>
      <c r="I3645" s="95"/>
      <c r="J3645" s="95"/>
      <c r="K3645" s="95"/>
      <c r="L3645" s="95"/>
      <c r="M3645" s="95"/>
      <c r="N3645" s="95"/>
      <c r="O3645" s="95"/>
      <c r="P3645" s="95"/>
      <c r="Q3645" s="95"/>
      <c r="R3645" s="95"/>
      <c r="S3645" s="95"/>
      <c r="T3645" s="95"/>
      <c r="U3645" s="95"/>
      <c r="V3645" s="95"/>
      <c r="W3645" s="95"/>
      <c r="X3645" s="95"/>
      <c r="Y3645" s="95"/>
      <c r="Z3645" s="95"/>
      <c r="AA3645" s="95"/>
      <c r="AB3645" s="95"/>
      <c r="AC3645" s="95"/>
      <c r="AD3645" s="95"/>
      <c r="AE3645" s="95"/>
      <c r="AF3645" s="95"/>
      <c r="AG3645" s="95"/>
      <c r="AH3645" s="316"/>
    </row>
    <row r="3646" spans="4:34">
      <c r="D3646" s="95"/>
      <c r="E3646" s="198"/>
      <c r="F3646" s="95"/>
      <c r="G3646" s="95"/>
      <c r="H3646" s="95"/>
      <c r="I3646" s="95"/>
      <c r="J3646" s="95"/>
      <c r="K3646" s="95"/>
      <c r="L3646" s="95"/>
      <c r="M3646" s="95"/>
      <c r="N3646" s="95"/>
      <c r="O3646" s="95"/>
      <c r="P3646" s="95"/>
      <c r="Q3646" s="95"/>
      <c r="R3646" s="95"/>
      <c r="S3646" s="95"/>
      <c r="T3646" s="95"/>
      <c r="U3646" s="95"/>
      <c r="V3646" s="95"/>
      <c r="W3646" s="95"/>
      <c r="X3646" s="95"/>
      <c r="Y3646" s="95"/>
      <c r="Z3646" s="95"/>
      <c r="AA3646" s="95"/>
      <c r="AB3646" s="95"/>
      <c r="AC3646" s="95"/>
      <c r="AD3646" s="95"/>
      <c r="AE3646" s="95"/>
      <c r="AF3646" s="95"/>
      <c r="AG3646" s="95"/>
      <c r="AH3646" s="316"/>
    </row>
    <row r="3647" spans="4:34">
      <c r="D3647" s="95"/>
      <c r="E3647" s="198"/>
      <c r="F3647" s="95"/>
      <c r="G3647" s="95"/>
      <c r="H3647" s="95"/>
      <c r="I3647" s="95"/>
      <c r="J3647" s="95"/>
      <c r="K3647" s="95"/>
      <c r="L3647" s="95"/>
      <c r="M3647" s="95"/>
      <c r="N3647" s="95"/>
      <c r="O3647" s="95"/>
      <c r="P3647" s="95"/>
      <c r="Q3647" s="95"/>
      <c r="R3647" s="95"/>
      <c r="S3647" s="95"/>
      <c r="T3647" s="95"/>
      <c r="U3647" s="95"/>
      <c r="V3647" s="95"/>
      <c r="W3647" s="95"/>
      <c r="X3647" s="95"/>
      <c r="Y3647" s="95"/>
      <c r="Z3647" s="95"/>
      <c r="AA3647" s="95"/>
      <c r="AB3647" s="95"/>
      <c r="AC3647" s="95"/>
      <c r="AD3647" s="95"/>
      <c r="AE3647" s="95"/>
      <c r="AF3647" s="95"/>
      <c r="AG3647" s="95"/>
      <c r="AH3647" s="316"/>
    </row>
    <row r="3648" spans="4:34">
      <c r="D3648" s="95"/>
      <c r="E3648" s="198"/>
      <c r="F3648" s="95"/>
      <c r="G3648" s="95"/>
      <c r="H3648" s="95"/>
      <c r="I3648" s="95"/>
      <c r="J3648" s="95"/>
      <c r="K3648" s="95"/>
      <c r="L3648" s="95"/>
      <c r="M3648" s="95"/>
      <c r="N3648" s="95"/>
      <c r="O3648" s="95"/>
      <c r="P3648" s="95"/>
      <c r="Q3648" s="95"/>
      <c r="R3648" s="95"/>
      <c r="S3648" s="95"/>
      <c r="T3648" s="95"/>
      <c r="U3648" s="95"/>
      <c r="V3648" s="95"/>
      <c r="W3648" s="95"/>
      <c r="X3648" s="95"/>
      <c r="Y3648" s="95"/>
      <c r="Z3648" s="95"/>
      <c r="AA3648" s="95"/>
      <c r="AB3648" s="95"/>
      <c r="AC3648" s="95"/>
      <c r="AD3648" s="95"/>
      <c r="AE3648" s="95"/>
      <c r="AF3648" s="95"/>
      <c r="AG3648" s="95"/>
      <c r="AH3648" s="316"/>
    </row>
    <row r="3649" spans="4:34">
      <c r="D3649" s="95"/>
      <c r="E3649" s="198"/>
      <c r="F3649" s="95"/>
      <c r="G3649" s="95"/>
      <c r="H3649" s="95"/>
      <c r="I3649" s="95"/>
      <c r="J3649" s="95"/>
      <c r="K3649" s="95"/>
      <c r="L3649" s="95"/>
      <c r="M3649" s="95"/>
      <c r="N3649" s="95"/>
      <c r="O3649" s="95"/>
      <c r="P3649" s="95"/>
      <c r="Q3649" s="95"/>
      <c r="R3649" s="95"/>
      <c r="S3649" s="95"/>
      <c r="T3649" s="95"/>
      <c r="U3649" s="95"/>
      <c r="V3649" s="95"/>
      <c r="W3649" s="95"/>
      <c r="X3649" s="95"/>
      <c r="Y3649" s="95"/>
      <c r="Z3649" s="95"/>
      <c r="AA3649" s="95"/>
      <c r="AB3649" s="95"/>
      <c r="AC3649" s="95"/>
      <c r="AD3649" s="95"/>
      <c r="AE3649" s="95"/>
      <c r="AF3649" s="95"/>
      <c r="AG3649" s="95"/>
      <c r="AH3649" s="316"/>
    </row>
    <row r="3650" spans="4:34">
      <c r="D3650" s="95"/>
      <c r="E3650" s="198"/>
      <c r="F3650" s="95"/>
      <c r="G3650" s="95"/>
      <c r="H3650" s="95"/>
      <c r="I3650" s="95"/>
      <c r="J3650" s="95"/>
      <c r="K3650" s="95"/>
      <c r="L3650" s="95"/>
      <c r="M3650" s="95"/>
      <c r="N3650" s="95"/>
      <c r="O3650" s="95"/>
      <c r="P3650" s="95"/>
      <c r="Q3650" s="95"/>
      <c r="R3650" s="95"/>
      <c r="S3650" s="95"/>
      <c r="T3650" s="95"/>
      <c r="U3650" s="95"/>
      <c r="V3650" s="95"/>
      <c r="W3650" s="95"/>
      <c r="X3650" s="95"/>
      <c r="Y3650" s="95"/>
      <c r="Z3650" s="95"/>
      <c r="AA3650" s="95"/>
      <c r="AB3650" s="95"/>
      <c r="AC3650" s="95"/>
      <c r="AD3650" s="95"/>
      <c r="AE3650" s="95"/>
      <c r="AF3650" s="95"/>
      <c r="AG3650" s="95"/>
      <c r="AH3650" s="316"/>
    </row>
    <row r="3651" spans="4:34">
      <c r="D3651" s="95"/>
      <c r="E3651" s="198"/>
      <c r="F3651" s="95"/>
      <c r="G3651" s="95"/>
      <c r="H3651" s="95"/>
      <c r="I3651" s="95"/>
      <c r="J3651" s="95"/>
      <c r="K3651" s="95"/>
      <c r="L3651" s="95"/>
      <c r="M3651" s="95"/>
      <c r="N3651" s="95"/>
      <c r="O3651" s="95"/>
      <c r="P3651" s="95"/>
      <c r="Q3651" s="95"/>
      <c r="R3651" s="95"/>
      <c r="S3651" s="95"/>
      <c r="T3651" s="95"/>
      <c r="U3651" s="95"/>
      <c r="V3651" s="95"/>
      <c r="W3651" s="95"/>
      <c r="X3651" s="95"/>
      <c r="Y3651" s="95"/>
      <c r="Z3651" s="95"/>
      <c r="AA3651" s="95"/>
      <c r="AB3651" s="95"/>
      <c r="AC3651" s="95"/>
      <c r="AD3651" s="95"/>
      <c r="AE3651" s="95"/>
      <c r="AF3651" s="95"/>
      <c r="AG3651" s="95"/>
      <c r="AH3651" s="316"/>
    </row>
    <row r="3652" spans="4:34">
      <c r="D3652" s="95"/>
      <c r="E3652" s="198"/>
      <c r="F3652" s="95"/>
      <c r="G3652" s="95"/>
      <c r="H3652" s="95"/>
      <c r="I3652" s="95"/>
      <c r="J3652" s="95"/>
      <c r="K3652" s="95"/>
      <c r="L3652" s="95"/>
      <c r="M3652" s="95"/>
      <c r="N3652" s="95"/>
      <c r="O3652" s="95"/>
      <c r="P3652" s="95"/>
      <c r="Q3652" s="95"/>
      <c r="R3652" s="95"/>
      <c r="S3652" s="95"/>
      <c r="T3652" s="95"/>
      <c r="U3652" s="95"/>
      <c r="V3652" s="95"/>
      <c r="W3652" s="95"/>
      <c r="X3652" s="95"/>
      <c r="Y3652" s="95"/>
      <c r="Z3652" s="95"/>
      <c r="AA3652" s="95"/>
      <c r="AB3652" s="95"/>
      <c r="AC3652" s="95"/>
      <c r="AD3652" s="95"/>
      <c r="AE3652" s="95"/>
      <c r="AF3652" s="95"/>
      <c r="AG3652" s="95"/>
      <c r="AH3652" s="316"/>
    </row>
    <row r="3653" spans="4:34">
      <c r="D3653" s="95"/>
      <c r="E3653" s="198"/>
      <c r="F3653" s="95"/>
      <c r="G3653" s="95"/>
      <c r="H3653" s="95"/>
      <c r="I3653" s="95"/>
      <c r="J3653" s="95"/>
      <c r="K3653" s="95"/>
      <c r="L3653" s="95"/>
      <c r="M3653" s="95"/>
      <c r="N3653" s="95"/>
      <c r="O3653" s="95"/>
      <c r="P3653" s="95"/>
      <c r="Q3653" s="95"/>
      <c r="R3653" s="95"/>
      <c r="S3653" s="95"/>
      <c r="T3653" s="95"/>
      <c r="U3653" s="95"/>
      <c r="V3653" s="95"/>
      <c r="W3653" s="95"/>
      <c r="X3653" s="95"/>
      <c r="Y3653" s="95"/>
      <c r="Z3653" s="95"/>
      <c r="AA3653" s="95"/>
      <c r="AB3653" s="95"/>
      <c r="AC3653" s="95"/>
      <c r="AD3653" s="95"/>
      <c r="AE3653" s="95"/>
      <c r="AF3653" s="95"/>
      <c r="AG3653" s="95"/>
      <c r="AH3653" s="316"/>
    </row>
    <row r="3654" spans="4:34">
      <c r="D3654" s="95"/>
      <c r="E3654" s="198"/>
      <c r="F3654" s="95"/>
      <c r="G3654" s="95"/>
      <c r="H3654" s="95"/>
      <c r="I3654" s="95"/>
      <c r="J3654" s="95"/>
      <c r="K3654" s="95"/>
      <c r="L3654" s="95"/>
      <c r="M3654" s="95"/>
      <c r="N3654" s="95"/>
      <c r="O3654" s="95"/>
      <c r="P3654" s="95"/>
      <c r="Q3654" s="95"/>
      <c r="R3654" s="95"/>
      <c r="S3654" s="95"/>
      <c r="T3654" s="95"/>
      <c r="U3654" s="95"/>
      <c r="V3654" s="95"/>
      <c r="W3654" s="95"/>
      <c r="X3654" s="95"/>
      <c r="Y3654" s="95"/>
      <c r="Z3654" s="95"/>
      <c r="AA3654" s="95"/>
      <c r="AB3654" s="95"/>
      <c r="AC3654" s="95"/>
      <c r="AD3654" s="95"/>
      <c r="AE3654" s="95"/>
      <c r="AF3654" s="95"/>
      <c r="AG3654" s="95"/>
      <c r="AH3654" s="316"/>
    </row>
    <row r="3655" spans="4:34">
      <c r="D3655" s="95"/>
      <c r="E3655" s="198"/>
      <c r="F3655" s="95"/>
      <c r="G3655" s="95"/>
      <c r="H3655" s="95"/>
      <c r="I3655" s="95"/>
      <c r="J3655" s="95"/>
      <c r="K3655" s="95"/>
      <c r="L3655" s="95"/>
      <c r="M3655" s="95"/>
      <c r="N3655" s="95"/>
      <c r="O3655" s="95"/>
      <c r="P3655" s="95"/>
      <c r="Q3655" s="95"/>
      <c r="R3655" s="95"/>
      <c r="S3655" s="95"/>
      <c r="T3655" s="95"/>
      <c r="U3655" s="95"/>
      <c r="V3655" s="95"/>
      <c r="W3655" s="95"/>
      <c r="X3655" s="95"/>
      <c r="Y3655" s="95"/>
      <c r="Z3655" s="95"/>
      <c r="AA3655" s="95"/>
      <c r="AB3655" s="95"/>
      <c r="AC3655" s="95"/>
      <c r="AD3655" s="95"/>
      <c r="AE3655" s="95"/>
      <c r="AF3655" s="95"/>
      <c r="AG3655" s="95"/>
      <c r="AH3655" s="316"/>
    </row>
    <row r="3656" spans="4:34">
      <c r="D3656" s="95"/>
      <c r="E3656" s="198"/>
      <c r="F3656" s="95"/>
      <c r="G3656" s="95"/>
      <c r="H3656" s="95"/>
      <c r="I3656" s="95"/>
      <c r="J3656" s="95"/>
      <c r="K3656" s="95"/>
      <c r="L3656" s="95"/>
      <c r="M3656" s="95"/>
      <c r="N3656" s="95"/>
      <c r="O3656" s="95"/>
      <c r="P3656" s="95"/>
      <c r="Q3656" s="95"/>
      <c r="R3656" s="95"/>
      <c r="S3656" s="95"/>
      <c r="T3656" s="95"/>
      <c r="U3656" s="95"/>
      <c r="V3656" s="95"/>
      <c r="W3656" s="95"/>
      <c r="X3656" s="95"/>
      <c r="Y3656" s="95"/>
      <c r="Z3656" s="95"/>
      <c r="AA3656" s="95"/>
      <c r="AB3656" s="95"/>
      <c r="AC3656" s="95"/>
      <c r="AD3656" s="95"/>
      <c r="AE3656" s="95"/>
      <c r="AF3656" s="95"/>
      <c r="AG3656" s="95"/>
      <c r="AH3656" s="316"/>
    </row>
    <row r="3657" spans="4:34">
      <c r="D3657" s="95"/>
      <c r="E3657" s="198"/>
      <c r="F3657" s="95"/>
      <c r="G3657" s="95"/>
      <c r="H3657" s="95"/>
      <c r="I3657" s="95"/>
      <c r="J3657" s="95"/>
      <c r="K3657" s="95"/>
      <c r="L3657" s="95"/>
      <c r="M3657" s="95"/>
      <c r="N3657" s="95"/>
      <c r="O3657" s="95"/>
      <c r="P3657" s="95"/>
      <c r="Q3657" s="95"/>
      <c r="R3657" s="95"/>
      <c r="S3657" s="95"/>
      <c r="T3657" s="95"/>
      <c r="U3657" s="95"/>
      <c r="V3657" s="95"/>
      <c r="W3657" s="95"/>
      <c r="X3657" s="95"/>
      <c r="Y3657" s="95"/>
      <c r="Z3657" s="95"/>
      <c r="AA3657" s="95"/>
      <c r="AB3657" s="95"/>
      <c r="AC3657" s="95"/>
      <c r="AD3657" s="95"/>
      <c r="AE3657" s="95"/>
      <c r="AF3657" s="95"/>
      <c r="AG3657" s="95"/>
      <c r="AH3657" s="316"/>
    </row>
    <row r="3658" spans="4:34">
      <c r="D3658" s="95"/>
      <c r="E3658" s="198"/>
      <c r="F3658" s="95"/>
      <c r="G3658" s="95"/>
      <c r="H3658" s="95"/>
      <c r="I3658" s="95"/>
      <c r="J3658" s="95"/>
      <c r="K3658" s="95"/>
      <c r="L3658" s="95"/>
      <c r="M3658" s="95"/>
      <c r="N3658" s="95"/>
      <c r="O3658" s="95"/>
      <c r="P3658" s="95"/>
      <c r="Q3658" s="95"/>
      <c r="R3658" s="95"/>
      <c r="S3658" s="95"/>
      <c r="T3658" s="95"/>
      <c r="U3658" s="95"/>
      <c r="V3658" s="95"/>
      <c r="W3658" s="95"/>
      <c r="X3658" s="95"/>
      <c r="Y3658" s="95"/>
      <c r="Z3658" s="95"/>
      <c r="AA3658" s="95"/>
      <c r="AB3658" s="95"/>
      <c r="AC3658" s="95"/>
      <c r="AD3658" s="95"/>
      <c r="AE3658" s="95"/>
      <c r="AF3658" s="95"/>
      <c r="AG3658" s="95"/>
      <c r="AH3658" s="316"/>
    </row>
    <row r="3659" spans="4:34">
      <c r="D3659" s="95"/>
      <c r="E3659" s="198"/>
      <c r="F3659" s="95"/>
      <c r="G3659" s="95"/>
      <c r="H3659" s="95"/>
      <c r="I3659" s="95"/>
      <c r="J3659" s="95"/>
      <c r="K3659" s="95"/>
      <c r="L3659" s="95"/>
      <c r="M3659" s="95"/>
      <c r="N3659" s="95"/>
      <c r="O3659" s="95"/>
      <c r="P3659" s="95"/>
      <c r="Q3659" s="95"/>
      <c r="R3659" s="95"/>
      <c r="S3659" s="95"/>
      <c r="T3659" s="95"/>
      <c r="U3659" s="95"/>
      <c r="V3659" s="95"/>
      <c r="W3659" s="95"/>
      <c r="X3659" s="95"/>
      <c r="Y3659" s="95"/>
      <c r="Z3659" s="95"/>
      <c r="AA3659" s="95"/>
      <c r="AB3659" s="95"/>
      <c r="AC3659" s="95"/>
      <c r="AD3659" s="95"/>
      <c r="AE3659" s="95"/>
      <c r="AF3659" s="95"/>
      <c r="AG3659" s="95"/>
      <c r="AH3659" s="316"/>
    </row>
    <row r="3660" spans="4:34">
      <c r="D3660" s="95"/>
      <c r="E3660" s="198"/>
      <c r="F3660" s="95"/>
      <c r="G3660" s="95"/>
      <c r="H3660" s="95"/>
      <c r="I3660" s="95"/>
      <c r="J3660" s="95"/>
      <c r="K3660" s="95"/>
      <c r="L3660" s="95"/>
      <c r="M3660" s="95"/>
      <c r="N3660" s="95"/>
      <c r="O3660" s="95"/>
      <c r="P3660" s="95"/>
      <c r="Q3660" s="95"/>
      <c r="R3660" s="95"/>
      <c r="S3660" s="95"/>
      <c r="T3660" s="95"/>
      <c r="U3660" s="95"/>
      <c r="V3660" s="95"/>
      <c r="W3660" s="95"/>
      <c r="X3660" s="95"/>
      <c r="Y3660" s="95"/>
      <c r="Z3660" s="95"/>
      <c r="AA3660" s="95"/>
      <c r="AB3660" s="95"/>
      <c r="AC3660" s="95"/>
      <c r="AD3660" s="95"/>
      <c r="AE3660" s="95"/>
      <c r="AF3660" s="95"/>
      <c r="AG3660" s="95"/>
      <c r="AH3660" s="316"/>
    </row>
  </sheetData>
  <sheetProtection algorithmName="SHA-512" hashValue="UPVOvC8ICk/jdS+Q077XHp2vl5lX1YMu3NtsUtDbGLnSq7/G7noM4TqZsJjdvbhhHT9cEjWroqf22Z+kmPKceQ==" saltValue="qbzQ8h/+NzYNo6saYeC1zA==" spinCount="100000" sheet="1" objects="1" scenarios="1" selectLockedCells="1"/>
  <phoneticPr fontId="118"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List Box 1">
              <controlPr defaultSize="0" autoLine="0" autoPict="0" macro="[0]!ListBox1_Change">
                <anchor moveWithCells="1">
                  <from>
                    <xdr:col>0</xdr:col>
                    <xdr:colOff>9525</xdr:colOff>
                    <xdr:row>1</xdr:row>
                    <xdr:rowOff>9525</xdr:rowOff>
                  </from>
                  <to>
                    <xdr:col>1</xdr:col>
                    <xdr:colOff>0</xdr:colOff>
                    <xdr:row>6</xdr:row>
                    <xdr:rowOff>190500</xdr:rowOff>
                  </to>
                </anchor>
              </controlPr>
            </control>
          </mc:Choice>
        </mc:AlternateContent>
        <mc:AlternateContent xmlns:mc="http://schemas.openxmlformats.org/markup-compatibility/2006">
          <mc:Choice Requires="x14">
            <control shapeId="23554" r:id="rId4" name="Button 2">
              <controlPr defaultSize="0" print="0" autoFill="0" autoPict="0" macro="[0]!DeleteCheck">
                <anchor moveWithCells="1" sizeWithCells="1">
                  <from>
                    <xdr:col>1</xdr:col>
                    <xdr:colOff>447675</xdr:colOff>
                    <xdr:row>10</xdr:row>
                    <xdr:rowOff>57150</xdr:rowOff>
                  </from>
                  <to>
                    <xdr:col>2</xdr:col>
                    <xdr:colOff>638175</xdr:colOff>
                    <xdr:row>12</xdr:row>
                    <xdr:rowOff>38100</xdr:rowOff>
                  </to>
                </anchor>
              </controlPr>
            </control>
          </mc:Choice>
        </mc:AlternateContent>
        <mc:AlternateContent xmlns:mc="http://schemas.openxmlformats.org/markup-compatibility/2006">
          <mc:Choice Requires="x14">
            <control shapeId="23556" r:id="rId5" name="Button 4">
              <controlPr defaultSize="0" print="0" autoFill="0" autoPict="0" macro="[0]!Printrec">
                <anchor moveWithCells="1" sizeWithCells="1">
                  <from>
                    <xdr:col>0</xdr:col>
                    <xdr:colOff>142875</xdr:colOff>
                    <xdr:row>13</xdr:row>
                    <xdr:rowOff>123825</xdr:rowOff>
                  </from>
                  <to>
                    <xdr:col>1</xdr:col>
                    <xdr:colOff>209550</xdr:colOff>
                    <xdr:row>15</xdr:row>
                    <xdr:rowOff>133350</xdr:rowOff>
                  </to>
                </anchor>
              </controlPr>
            </control>
          </mc:Choice>
        </mc:AlternateContent>
        <mc:AlternateContent xmlns:mc="http://schemas.openxmlformats.org/markup-compatibility/2006">
          <mc:Choice Requires="x14">
            <control shapeId="23557" r:id="rId6" name="Button 5">
              <controlPr defaultSize="0" print="0" autoFill="0" autoPict="0" macro="[0]!copyrecord">
                <anchor moveWithCells="1" sizeWithCells="1">
                  <from>
                    <xdr:col>1</xdr:col>
                    <xdr:colOff>438150</xdr:colOff>
                    <xdr:row>13</xdr:row>
                    <xdr:rowOff>114300</xdr:rowOff>
                  </from>
                  <to>
                    <xdr:col>2</xdr:col>
                    <xdr:colOff>742950</xdr:colOff>
                    <xdr:row>15</xdr:row>
                    <xdr:rowOff>114300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2000"/>
  <sheetViews>
    <sheetView workbookViewId="0">
      <selection sqref="A1:T11"/>
    </sheetView>
  </sheetViews>
  <sheetFormatPr defaultRowHeight="12.75"/>
  <cols>
    <col min="1" max="1" width="7.42578125" style="128" customWidth="1"/>
    <col min="2" max="2" width="3.28515625" style="28" customWidth="1"/>
    <col min="3" max="3" width="3" style="28" customWidth="1"/>
    <col min="4" max="6" width="7.28515625" style="28" customWidth="1"/>
    <col min="7" max="7" width="8" style="28" customWidth="1"/>
    <col min="8" max="10" width="7.28515625" style="28" customWidth="1"/>
    <col min="11" max="11" width="6.140625" style="28" customWidth="1"/>
    <col min="12" max="13" width="7.28515625" style="28" customWidth="1"/>
    <col min="14" max="14" width="6.7109375" style="28" customWidth="1"/>
    <col min="15" max="17" width="7.28515625" style="28" customWidth="1"/>
    <col min="18" max="18" width="6.5703125" style="28" customWidth="1"/>
    <col min="19" max="19" width="7.28515625" style="28" customWidth="1"/>
    <col min="20" max="20" width="6" style="28" customWidth="1"/>
    <col min="22" max="22" width="0" hidden="1" customWidth="1"/>
  </cols>
  <sheetData>
    <row r="1" spans="1:22" ht="13.5">
      <c r="A1" s="174" t="s">
        <v>165</v>
      </c>
      <c r="B1" s="174" t="s">
        <v>1195</v>
      </c>
      <c r="C1" s="174"/>
      <c r="D1" s="174" t="s">
        <v>166</v>
      </c>
      <c r="E1" s="175">
        <v>100062</v>
      </c>
      <c r="F1" s="176" t="s">
        <v>167</v>
      </c>
      <c r="G1" s="177" t="s">
        <v>1194</v>
      </c>
      <c r="H1" s="176" t="s">
        <v>169</v>
      </c>
      <c r="I1" s="174" t="s">
        <v>1196</v>
      </c>
      <c r="J1" s="174"/>
      <c r="K1" s="174"/>
      <c r="L1" s="174"/>
      <c r="M1" s="176" t="s">
        <v>168</v>
      </c>
      <c r="N1" s="174">
        <v>34576</v>
      </c>
      <c r="O1" s="174"/>
      <c r="P1" s="174"/>
      <c r="Q1" s="174"/>
      <c r="R1" s="174" t="s">
        <v>861</v>
      </c>
      <c r="S1" s="178">
        <v>8742</v>
      </c>
      <c r="T1" s="174"/>
      <c r="V1">
        <f>COUNT(D4:D2000)</f>
        <v>6</v>
      </c>
    </row>
    <row r="2" spans="1:22" ht="13.5">
      <c r="A2" s="131" t="s">
        <v>147</v>
      </c>
      <c r="B2" s="132" t="s">
        <v>5</v>
      </c>
      <c r="C2" s="132" t="s">
        <v>354</v>
      </c>
      <c r="D2" s="132" t="s">
        <v>94</v>
      </c>
      <c r="E2" s="133"/>
      <c r="F2" s="134"/>
      <c r="G2" s="134" t="s">
        <v>123</v>
      </c>
      <c r="H2" s="134"/>
      <c r="I2" s="135"/>
      <c r="J2" s="134"/>
      <c r="K2" s="134"/>
      <c r="L2" s="134" t="s">
        <v>148</v>
      </c>
      <c r="M2" s="134"/>
      <c r="N2" s="134"/>
      <c r="O2" s="136"/>
      <c r="P2" s="134" t="s">
        <v>240</v>
      </c>
      <c r="Q2" s="134"/>
      <c r="R2" s="135"/>
      <c r="S2" s="137" t="s">
        <v>150</v>
      </c>
      <c r="T2" s="135"/>
    </row>
    <row r="3" spans="1:22" ht="13.5">
      <c r="A3" s="163" t="s">
        <v>179</v>
      </c>
      <c r="B3" s="164"/>
      <c r="C3" s="164"/>
      <c r="D3" s="164" t="s">
        <v>153</v>
      </c>
      <c r="E3" s="164" t="s">
        <v>47</v>
      </c>
      <c r="F3" s="165" t="s">
        <v>48</v>
      </c>
      <c r="G3" s="166" t="s">
        <v>49</v>
      </c>
      <c r="H3" s="165" t="s">
        <v>50</v>
      </c>
      <c r="I3" s="167" t="s">
        <v>51</v>
      </c>
      <c r="J3" s="168" t="s">
        <v>242</v>
      </c>
      <c r="K3" s="169"/>
      <c r="L3" s="170" t="s">
        <v>243</v>
      </c>
      <c r="M3" s="171"/>
      <c r="N3" s="164" t="s">
        <v>130</v>
      </c>
      <c r="O3" s="172" t="s">
        <v>211</v>
      </c>
      <c r="P3" s="171" t="s">
        <v>212</v>
      </c>
      <c r="Q3" s="172" t="s">
        <v>213</v>
      </c>
      <c r="R3" s="172" t="s">
        <v>214</v>
      </c>
      <c r="S3" s="165" t="s">
        <v>153</v>
      </c>
      <c r="T3" s="173" t="s">
        <v>154</v>
      </c>
    </row>
    <row r="4" spans="1:22">
      <c r="A4" s="179" t="s">
        <v>93</v>
      </c>
      <c r="B4" s="179" t="s">
        <v>8</v>
      </c>
      <c r="C4" s="179" t="s">
        <v>352</v>
      </c>
      <c r="D4" s="179" t="s">
        <v>134</v>
      </c>
      <c r="E4" s="179" t="s">
        <v>135</v>
      </c>
      <c r="F4" s="180" t="s">
        <v>135</v>
      </c>
      <c r="G4" s="181" t="s">
        <v>135</v>
      </c>
      <c r="H4" s="180" t="s">
        <v>135</v>
      </c>
      <c r="I4" s="182" t="s">
        <v>135</v>
      </c>
      <c r="J4" s="183" t="s">
        <v>49</v>
      </c>
      <c r="K4" s="184" t="s">
        <v>50</v>
      </c>
      <c r="L4" s="185" t="s">
        <v>47</v>
      </c>
      <c r="M4" s="184" t="s">
        <v>48</v>
      </c>
      <c r="N4" s="185" t="s">
        <v>51</v>
      </c>
      <c r="O4" s="185" t="s">
        <v>53</v>
      </c>
      <c r="P4" s="185" t="s">
        <v>99</v>
      </c>
      <c r="Q4" s="185" t="s">
        <v>1102</v>
      </c>
      <c r="R4" s="185" t="s">
        <v>4</v>
      </c>
      <c r="S4" s="180" t="s">
        <v>156</v>
      </c>
      <c r="T4" s="180" t="s">
        <v>157</v>
      </c>
    </row>
    <row r="5" spans="1:22">
      <c r="A5" s="161">
        <v>41277</v>
      </c>
      <c r="B5" s="161" t="s">
        <v>582</v>
      </c>
      <c r="C5" s="162" t="s">
        <v>1187</v>
      </c>
      <c r="D5" s="139">
        <v>950</v>
      </c>
      <c r="E5" s="139">
        <v>846.12</v>
      </c>
      <c r="F5" s="140">
        <v>846.12</v>
      </c>
      <c r="G5" s="141">
        <v>931.62</v>
      </c>
      <c r="H5" s="140">
        <v>931.62</v>
      </c>
      <c r="I5" s="142">
        <v>931.62</v>
      </c>
      <c r="J5" s="143">
        <v>57.76</v>
      </c>
      <c r="K5" s="144">
        <v>13.51</v>
      </c>
      <c r="L5" s="145">
        <v>122.66</v>
      </c>
      <c r="M5" s="144">
        <v>30.72</v>
      </c>
      <c r="N5" s="145">
        <v>9.32</v>
      </c>
      <c r="O5" s="145">
        <v>85.5</v>
      </c>
      <c r="P5" s="144">
        <v>18.38</v>
      </c>
      <c r="Q5" s="145">
        <v>0</v>
      </c>
      <c r="R5" s="144">
        <v>76.959999999999994</v>
      </c>
      <c r="S5" s="141">
        <v>535.19000000000005</v>
      </c>
      <c r="T5" s="140">
        <v>1201</v>
      </c>
    </row>
    <row r="6" spans="1:22">
      <c r="A6" s="161"/>
      <c r="B6" s="161"/>
      <c r="C6" s="162"/>
      <c r="D6" s="139"/>
      <c r="E6" s="139"/>
      <c r="F6" s="140"/>
      <c r="G6" s="141"/>
      <c r="H6" s="140"/>
      <c r="I6" s="142"/>
      <c r="J6" s="143"/>
      <c r="K6" s="144"/>
      <c r="L6" s="145"/>
      <c r="M6" s="144"/>
      <c r="N6" s="145"/>
      <c r="O6" s="145"/>
      <c r="P6" s="144"/>
      <c r="Q6" s="145"/>
      <c r="R6" s="144"/>
      <c r="S6" s="141"/>
      <c r="T6" s="140"/>
    </row>
    <row r="7" spans="1:22">
      <c r="A7" s="161" t="s">
        <v>161</v>
      </c>
      <c r="B7" s="161"/>
      <c r="C7" s="162"/>
      <c r="D7" s="139">
        <v>950</v>
      </c>
      <c r="E7" s="139">
        <v>846.12</v>
      </c>
      <c r="F7" s="140">
        <v>846.12</v>
      </c>
      <c r="G7" s="141">
        <v>931.62</v>
      </c>
      <c r="H7" s="140">
        <v>931.62</v>
      </c>
      <c r="I7" s="142">
        <v>931.62</v>
      </c>
      <c r="J7" s="143">
        <v>57.76</v>
      </c>
      <c r="K7" s="144">
        <v>13.51</v>
      </c>
      <c r="L7" s="145">
        <v>122.66</v>
      </c>
      <c r="M7" s="144">
        <v>30.72</v>
      </c>
      <c r="N7" s="145">
        <v>9.32</v>
      </c>
      <c r="O7" s="145">
        <v>85.5</v>
      </c>
      <c r="P7" s="144">
        <v>18.38</v>
      </c>
      <c r="Q7" s="145">
        <v>0</v>
      </c>
      <c r="R7" s="144">
        <v>76.959999999999994</v>
      </c>
      <c r="S7" s="141">
        <v>535.19000000000005</v>
      </c>
      <c r="T7" s="140"/>
    </row>
    <row r="8" spans="1:22">
      <c r="A8" s="161" t="s">
        <v>162</v>
      </c>
      <c r="B8" s="161"/>
      <c r="C8" s="162"/>
      <c r="D8" s="139">
        <v>0</v>
      </c>
      <c r="E8" s="139">
        <v>0</v>
      </c>
      <c r="F8" s="140">
        <v>0</v>
      </c>
      <c r="G8" s="141">
        <v>0</v>
      </c>
      <c r="H8" s="140">
        <v>0</v>
      </c>
      <c r="I8" s="142">
        <v>0</v>
      </c>
      <c r="J8" s="143">
        <v>0</v>
      </c>
      <c r="K8" s="144">
        <v>0</v>
      </c>
      <c r="L8" s="145">
        <v>0</v>
      </c>
      <c r="M8" s="144">
        <v>0</v>
      </c>
      <c r="N8" s="145">
        <v>0</v>
      </c>
      <c r="O8" s="145">
        <v>0</v>
      </c>
      <c r="P8" s="144">
        <v>0</v>
      </c>
      <c r="Q8" s="145">
        <v>0</v>
      </c>
      <c r="R8" s="144">
        <v>0</v>
      </c>
      <c r="S8" s="141">
        <v>0</v>
      </c>
      <c r="T8" s="140"/>
    </row>
    <row r="9" spans="1:22">
      <c r="A9" s="161" t="s">
        <v>163</v>
      </c>
      <c r="B9" s="161"/>
      <c r="C9" s="162"/>
      <c r="D9" s="139">
        <v>0</v>
      </c>
      <c r="E9" s="139">
        <v>0</v>
      </c>
      <c r="F9" s="140">
        <v>0</v>
      </c>
      <c r="G9" s="141">
        <v>0</v>
      </c>
      <c r="H9" s="140">
        <v>0</v>
      </c>
      <c r="I9" s="142">
        <v>0</v>
      </c>
      <c r="J9" s="143">
        <v>0</v>
      </c>
      <c r="K9" s="144">
        <v>0</v>
      </c>
      <c r="L9" s="145">
        <v>0</v>
      </c>
      <c r="M9" s="144">
        <v>0</v>
      </c>
      <c r="N9" s="145">
        <v>0</v>
      </c>
      <c r="O9" s="145">
        <v>0</v>
      </c>
      <c r="P9" s="144">
        <v>0</v>
      </c>
      <c r="Q9" s="145">
        <v>0</v>
      </c>
      <c r="R9" s="144">
        <v>0</v>
      </c>
      <c r="S9" s="141">
        <v>0</v>
      </c>
      <c r="T9" s="140"/>
    </row>
    <row r="10" spans="1:22">
      <c r="A10" s="161" t="s">
        <v>164</v>
      </c>
      <c r="B10" s="161"/>
      <c r="C10" s="162"/>
      <c r="D10" s="139">
        <v>0</v>
      </c>
      <c r="E10" s="139">
        <v>0</v>
      </c>
      <c r="F10" s="140">
        <v>0</v>
      </c>
      <c r="G10" s="141">
        <v>0</v>
      </c>
      <c r="H10" s="140">
        <v>0</v>
      </c>
      <c r="I10" s="142">
        <v>0</v>
      </c>
      <c r="J10" s="143">
        <v>0</v>
      </c>
      <c r="K10" s="144">
        <v>0</v>
      </c>
      <c r="L10" s="145">
        <v>0</v>
      </c>
      <c r="M10" s="144">
        <v>0</v>
      </c>
      <c r="N10" s="145">
        <v>0</v>
      </c>
      <c r="O10" s="145">
        <v>0</v>
      </c>
      <c r="P10" s="144">
        <v>0</v>
      </c>
      <c r="Q10" s="145">
        <v>0</v>
      </c>
      <c r="R10" s="144">
        <v>0</v>
      </c>
      <c r="S10" s="141">
        <v>0</v>
      </c>
      <c r="T10" s="140"/>
    </row>
    <row r="11" spans="1:22">
      <c r="A11" s="161" t="s">
        <v>0</v>
      </c>
      <c r="B11" s="161" t="s">
        <v>244</v>
      </c>
      <c r="C11" s="162" t="s">
        <v>244</v>
      </c>
      <c r="D11" s="139">
        <v>950</v>
      </c>
      <c r="E11" s="139">
        <v>846.12</v>
      </c>
      <c r="F11" s="140">
        <v>846.12</v>
      </c>
      <c r="G11" s="141">
        <v>931.62</v>
      </c>
      <c r="H11" s="140">
        <v>931.62</v>
      </c>
      <c r="I11" s="142">
        <v>931.62</v>
      </c>
      <c r="J11" s="143">
        <v>57.76</v>
      </c>
      <c r="K11" s="144">
        <v>13.51</v>
      </c>
      <c r="L11" s="145">
        <v>122.66</v>
      </c>
      <c r="M11" s="144">
        <v>30.72</v>
      </c>
      <c r="N11" s="145">
        <v>9.32</v>
      </c>
      <c r="O11" s="145">
        <v>85.5</v>
      </c>
      <c r="P11" s="144">
        <v>18.38</v>
      </c>
      <c r="Q11" s="145">
        <v>0</v>
      </c>
      <c r="R11" s="144">
        <v>76.959999999999994</v>
      </c>
      <c r="S11" s="141">
        <v>535.19000000000005</v>
      </c>
      <c r="T11" s="140" t="s">
        <v>244</v>
      </c>
    </row>
    <row r="12" spans="1:22">
      <c r="A12" s="161"/>
      <c r="B12" s="161"/>
      <c r="C12" s="162"/>
      <c r="D12" s="139"/>
      <c r="E12" s="139"/>
      <c r="F12" s="140"/>
      <c r="G12" s="141"/>
      <c r="H12" s="140"/>
      <c r="I12" s="142"/>
      <c r="J12" s="143"/>
      <c r="K12" s="144"/>
      <c r="L12" s="145"/>
      <c r="M12" s="144"/>
      <c r="N12" s="145"/>
      <c r="O12" s="145"/>
      <c r="P12" s="144"/>
      <c r="Q12" s="145"/>
      <c r="R12" s="144"/>
      <c r="S12" s="141"/>
      <c r="T12" s="140"/>
    </row>
    <row r="13" spans="1:22">
      <c r="A13" s="161"/>
      <c r="B13" s="144"/>
      <c r="C13" s="144"/>
      <c r="D13" s="144"/>
      <c r="E13" s="144"/>
      <c r="F13" s="144"/>
      <c r="G13" s="144"/>
      <c r="H13" s="144"/>
      <c r="I13" s="144"/>
      <c r="J13" s="144"/>
      <c r="K13" s="144"/>
      <c r="L13" s="144"/>
      <c r="M13" s="144"/>
      <c r="N13" s="144"/>
      <c r="O13" s="144"/>
      <c r="P13" s="144"/>
      <c r="Q13" s="144"/>
      <c r="R13" s="144"/>
      <c r="S13" s="144"/>
      <c r="T13" s="144"/>
    </row>
    <row r="14" spans="1:22">
      <c r="A14" s="161"/>
      <c r="B14" s="144"/>
      <c r="C14" s="144"/>
      <c r="D14" s="144"/>
      <c r="E14" s="144"/>
      <c r="F14" s="144"/>
      <c r="G14" s="144"/>
      <c r="H14" s="144"/>
      <c r="I14" s="144"/>
      <c r="J14" s="144"/>
      <c r="K14" s="144"/>
      <c r="L14" s="144"/>
      <c r="M14" s="144"/>
      <c r="N14" s="144"/>
      <c r="O14" s="144"/>
      <c r="P14" s="144"/>
      <c r="Q14" s="144"/>
      <c r="R14" s="144"/>
      <c r="S14" s="144"/>
      <c r="T14" s="144"/>
    </row>
    <row r="15" spans="1:22">
      <c r="A15" s="161"/>
      <c r="B15" s="144"/>
      <c r="C15" s="144"/>
      <c r="D15" s="144"/>
      <c r="E15" s="144"/>
      <c r="F15" s="144"/>
      <c r="G15" s="144"/>
      <c r="H15" s="144"/>
      <c r="I15" s="144"/>
      <c r="J15" s="144"/>
      <c r="K15" s="144"/>
      <c r="L15" s="144"/>
      <c r="M15" s="144"/>
      <c r="N15" s="144"/>
      <c r="O15" s="144"/>
      <c r="P15" s="144"/>
      <c r="Q15" s="144"/>
      <c r="R15" s="144"/>
      <c r="S15" s="144"/>
      <c r="T15" s="144"/>
    </row>
    <row r="16" spans="1:22">
      <c r="A16" s="161"/>
      <c r="B16" s="144"/>
      <c r="C16" s="144"/>
      <c r="D16" s="144"/>
      <c r="E16" s="144"/>
      <c r="F16" s="144"/>
      <c r="G16" s="144"/>
      <c r="H16" s="144"/>
      <c r="I16" s="144"/>
      <c r="J16" s="144"/>
      <c r="K16" s="144"/>
      <c r="L16" s="144"/>
      <c r="M16" s="144"/>
      <c r="N16" s="144"/>
      <c r="O16" s="144"/>
      <c r="P16" s="144"/>
      <c r="Q16" s="144"/>
      <c r="R16" s="144"/>
      <c r="S16" s="144"/>
      <c r="T16" s="144"/>
    </row>
    <row r="17" spans="1:20">
      <c r="A17" s="161"/>
      <c r="B17" s="144"/>
      <c r="C17" s="144"/>
      <c r="D17" s="144"/>
      <c r="E17" s="144"/>
      <c r="F17" s="144"/>
      <c r="G17" s="144"/>
      <c r="H17" s="144"/>
      <c r="I17" s="144"/>
      <c r="J17" s="144"/>
      <c r="K17" s="144"/>
      <c r="L17" s="144"/>
      <c r="M17" s="144"/>
      <c r="N17" s="144"/>
      <c r="O17" s="144"/>
      <c r="P17" s="144"/>
      <c r="Q17" s="144"/>
      <c r="R17" s="144"/>
      <c r="S17" s="144"/>
      <c r="T17" s="144"/>
    </row>
    <row r="18" spans="1:20">
      <c r="A18" s="161"/>
      <c r="B18" s="144"/>
      <c r="C18" s="144"/>
      <c r="D18" s="144"/>
      <c r="E18" s="144"/>
      <c r="F18" s="144"/>
      <c r="G18" s="144"/>
      <c r="H18" s="144"/>
      <c r="I18" s="144"/>
      <c r="J18" s="144"/>
      <c r="K18" s="144"/>
      <c r="L18" s="144"/>
      <c r="M18" s="144"/>
      <c r="N18" s="144"/>
      <c r="O18" s="144"/>
      <c r="P18" s="144"/>
      <c r="Q18" s="144"/>
      <c r="R18" s="144"/>
      <c r="S18" s="144"/>
      <c r="T18" s="144"/>
    </row>
    <row r="19" spans="1:20">
      <c r="A19" s="161"/>
      <c r="B19" s="144"/>
      <c r="C19" s="144"/>
      <c r="D19" s="144"/>
      <c r="E19" s="144"/>
      <c r="F19" s="144"/>
      <c r="G19" s="144"/>
      <c r="H19" s="144"/>
      <c r="I19" s="144"/>
      <c r="J19" s="144"/>
      <c r="K19" s="144"/>
      <c r="L19" s="144"/>
      <c r="M19" s="144"/>
      <c r="N19" s="144"/>
      <c r="O19" s="144"/>
      <c r="P19" s="144"/>
      <c r="Q19" s="144"/>
      <c r="R19" s="144"/>
      <c r="S19" s="144"/>
      <c r="T19" s="144"/>
    </row>
    <row r="20" spans="1:20">
      <c r="A20" s="161"/>
      <c r="B20" s="144"/>
      <c r="C20" s="144"/>
      <c r="D20" s="144"/>
      <c r="E20" s="144"/>
      <c r="F20" s="144"/>
      <c r="G20" s="144"/>
      <c r="H20" s="144"/>
      <c r="I20" s="144"/>
      <c r="J20" s="144"/>
      <c r="K20" s="144"/>
      <c r="L20" s="144"/>
      <c r="M20" s="144"/>
      <c r="N20" s="144"/>
      <c r="O20" s="144"/>
      <c r="P20" s="144"/>
      <c r="Q20" s="144"/>
      <c r="R20" s="144"/>
      <c r="S20" s="144"/>
      <c r="T20" s="144"/>
    </row>
    <row r="21" spans="1:20">
      <c r="A21" s="161"/>
      <c r="B21" s="144"/>
      <c r="C21" s="144"/>
      <c r="D21" s="144"/>
      <c r="E21" s="144"/>
      <c r="F21" s="144"/>
      <c r="G21" s="144"/>
      <c r="H21" s="144"/>
      <c r="I21" s="144"/>
      <c r="J21" s="144"/>
      <c r="K21" s="144"/>
      <c r="L21" s="144"/>
      <c r="M21" s="144"/>
      <c r="N21" s="144"/>
      <c r="O21" s="144"/>
      <c r="P21" s="144"/>
      <c r="Q21" s="144"/>
      <c r="R21" s="144"/>
      <c r="S21" s="144"/>
      <c r="T21" s="144"/>
    </row>
    <row r="22" spans="1:20">
      <c r="A22" s="161"/>
      <c r="B22" s="144"/>
      <c r="C22" s="144"/>
      <c r="D22" s="144"/>
      <c r="E22" s="144"/>
      <c r="F22" s="144"/>
      <c r="G22" s="144"/>
      <c r="H22" s="144"/>
      <c r="I22" s="144"/>
      <c r="J22" s="144"/>
      <c r="K22" s="144"/>
      <c r="L22" s="144"/>
      <c r="M22" s="144"/>
      <c r="N22" s="144"/>
      <c r="O22" s="144"/>
      <c r="P22" s="144"/>
      <c r="Q22" s="144"/>
      <c r="R22" s="144"/>
      <c r="S22" s="144"/>
      <c r="T22" s="144"/>
    </row>
    <row r="23" spans="1:20">
      <c r="A23" s="161"/>
      <c r="B23" s="144"/>
      <c r="C23" s="144"/>
      <c r="D23" s="144"/>
      <c r="E23" s="144"/>
      <c r="F23" s="144"/>
      <c r="G23" s="144"/>
      <c r="H23" s="144"/>
      <c r="I23" s="144"/>
      <c r="J23" s="144"/>
      <c r="K23" s="144"/>
      <c r="L23" s="144"/>
      <c r="M23" s="144"/>
      <c r="N23" s="144"/>
      <c r="O23" s="144"/>
      <c r="P23" s="144"/>
      <c r="Q23" s="144"/>
      <c r="R23" s="144"/>
      <c r="S23" s="144"/>
      <c r="T23" s="144"/>
    </row>
    <row r="24" spans="1:20">
      <c r="A24" s="161"/>
      <c r="B24" s="144"/>
      <c r="C24" s="144"/>
      <c r="D24" s="144"/>
      <c r="E24" s="144"/>
      <c r="F24" s="144"/>
      <c r="G24" s="144"/>
      <c r="H24" s="144"/>
      <c r="I24" s="144"/>
      <c r="J24" s="144"/>
      <c r="K24" s="144"/>
      <c r="L24" s="144"/>
      <c r="M24" s="144"/>
      <c r="N24" s="144"/>
      <c r="O24" s="144"/>
      <c r="P24" s="144"/>
      <c r="Q24" s="144"/>
      <c r="R24" s="144"/>
      <c r="S24" s="144"/>
      <c r="T24" s="144"/>
    </row>
    <row r="25" spans="1:20">
      <c r="A25" s="161"/>
      <c r="B25" s="144"/>
      <c r="C25" s="144"/>
      <c r="D25" s="144"/>
      <c r="E25" s="144"/>
      <c r="F25" s="144"/>
      <c r="G25" s="144"/>
      <c r="H25" s="144"/>
      <c r="I25" s="144"/>
      <c r="J25" s="144"/>
      <c r="K25" s="144"/>
      <c r="L25" s="144"/>
      <c r="M25" s="144"/>
      <c r="N25" s="144"/>
      <c r="O25" s="144"/>
      <c r="P25" s="144"/>
      <c r="Q25" s="144"/>
      <c r="R25" s="144"/>
      <c r="S25" s="144"/>
      <c r="T25" s="144"/>
    </row>
    <row r="26" spans="1:20">
      <c r="A26" s="161"/>
      <c r="B26" s="144"/>
      <c r="C26" s="144"/>
      <c r="D26" s="144"/>
      <c r="E26" s="144"/>
      <c r="F26" s="144"/>
      <c r="G26" s="144"/>
      <c r="H26" s="144"/>
      <c r="I26" s="144"/>
      <c r="J26" s="144"/>
      <c r="K26" s="144"/>
      <c r="L26" s="144"/>
      <c r="M26" s="144"/>
      <c r="N26" s="144"/>
      <c r="O26" s="144"/>
      <c r="P26" s="144"/>
      <c r="Q26" s="144"/>
      <c r="R26" s="144"/>
      <c r="S26" s="144"/>
      <c r="T26" s="144"/>
    </row>
    <row r="27" spans="1:20">
      <c r="A27" s="161"/>
      <c r="B27" s="144"/>
      <c r="C27" s="144"/>
      <c r="D27" s="144"/>
      <c r="E27" s="144"/>
      <c r="F27" s="144"/>
      <c r="G27" s="144"/>
      <c r="H27" s="144"/>
      <c r="I27" s="144"/>
      <c r="J27" s="144"/>
      <c r="K27" s="144"/>
      <c r="L27" s="144"/>
      <c r="M27" s="144"/>
      <c r="N27" s="144"/>
      <c r="O27" s="144"/>
      <c r="P27" s="144"/>
      <c r="Q27" s="144"/>
      <c r="R27" s="144"/>
      <c r="S27" s="144"/>
      <c r="T27" s="144"/>
    </row>
    <row r="28" spans="1:20">
      <c r="A28" s="161"/>
      <c r="B28" s="144"/>
      <c r="C28" s="144"/>
      <c r="D28" s="144"/>
      <c r="E28" s="144"/>
      <c r="F28" s="144"/>
      <c r="G28" s="144"/>
      <c r="H28" s="144"/>
      <c r="I28" s="144"/>
      <c r="J28" s="144"/>
      <c r="K28" s="144"/>
      <c r="L28" s="144"/>
      <c r="M28" s="144"/>
      <c r="N28" s="144"/>
      <c r="O28" s="144"/>
      <c r="P28" s="144"/>
      <c r="Q28" s="144"/>
      <c r="R28" s="144"/>
      <c r="S28" s="144"/>
      <c r="T28" s="144"/>
    </row>
    <row r="29" spans="1:20">
      <c r="A29" s="161"/>
      <c r="B29" s="144"/>
      <c r="C29" s="144"/>
      <c r="D29" s="144"/>
      <c r="E29" s="144"/>
      <c r="F29" s="144"/>
      <c r="G29" s="144"/>
      <c r="H29" s="144"/>
      <c r="I29" s="144"/>
      <c r="J29" s="144"/>
      <c r="K29" s="144"/>
      <c r="L29" s="144"/>
      <c r="M29" s="144"/>
      <c r="N29" s="144"/>
      <c r="O29" s="144"/>
      <c r="P29" s="144"/>
      <c r="Q29" s="144"/>
      <c r="R29" s="144"/>
      <c r="S29" s="144"/>
      <c r="T29" s="144"/>
    </row>
    <row r="30" spans="1:20">
      <c r="A30" s="161"/>
      <c r="B30" s="144"/>
      <c r="C30" s="144"/>
      <c r="D30" s="144"/>
      <c r="E30" s="144"/>
      <c r="F30" s="144"/>
      <c r="G30" s="144"/>
      <c r="H30" s="144"/>
      <c r="I30" s="144"/>
      <c r="J30" s="144"/>
      <c r="K30" s="144"/>
      <c r="L30" s="144"/>
      <c r="M30" s="144"/>
      <c r="N30" s="144"/>
      <c r="O30" s="144"/>
      <c r="P30" s="144"/>
      <c r="Q30" s="144"/>
      <c r="R30" s="144"/>
      <c r="S30" s="144"/>
      <c r="T30" s="144"/>
    </row>
    <row r="31" spans="1:20">
      <c r="A31" s="161"/>
      <c r="B31" s="144"/>
      <c r="C31" s="144"/>
      <c r="D31" s="144"/>
      <c r="E31" s="144"/>
      <c r="F31" s="144"/>
      <c r="G31" s="144"/>
      <c r="H31" s="144"/>
      <c r="I31" s="144"/>
      <c r="J31" s="144"/>
      <c r="K31" s="144"/>
      <c r="L31" s="144"/>
      <c r="M31" s="144"/>
      <c r="N31" s="144"/>
      <c r="O31" s="144"/>
      <c r="P31" s="144"/>
      <c r="Q31" s="144"/>
      <c r="R31" s="144"/>
      <c r="S31" s="144"/>
      <c r="T31" s="144"/>
    </row>
    <row r="32" spans="1:20">
      <c r="A32" s="161"/>
      <c r="B32" s="144"/>
      <c r="C32" s="144"/>
      <c r="D32" s="144"/>
      <c r="E32" s="144"/>
      <c r="F32" s="144"/>
      <c r="G32" s="144"/>
      <c r="H32" s="144"/>
      <c r="I32" s="144"/>
      <c r="J32" s="144"/>
      <c r="K32" s="144"/>
      <c r="L32" s="144"/>
      <c r="M32" s="144"/>
      <c r="N32" s="144"/>
      <c r="O32" s="144"/>
      <c r="P32" s="144"/>
      <c r="Q32" s="144"/>
      <c r="R32" s="144"/>
      <c r="S32" s="144"/>
      <c r="T32" s="144"/>
    </row>
    <row r="33" spans="1:20">
      <c r="A33" s="161"/>
      <c r="B33" s="144"/>
      <c r="C33" s="144"/>
      <c r="D33" s="144"/>
      <c r="E33" s="144"/>
      <c r="F33" s="144"/>
      <c r="G33" s="144"/>
      <c r="H33" s="144"/>
      <c r="I33" s="144"/>
      <c r="J33" s="144"/>
      <c r="K33" s="144"/>
      <c r="L33" s="144"/>
      <c r="M33" s="144"/>
      <c r="N33" s="144"/>
      <c r="O33" s="144"/>
      <c r="P33" s="144"/>
      <c r="Q33" s="144"/>
      <c r="R33" s="144"/>
      <c r="S33" s="144"/>
      <c r="T33" s="144"/>
    </row>
    <row r="34" spans="1:20">
      <c r="A34" s="161"/>
      <c r="B34" s="144"/>
      <c r="C34" s="144"/>
      <c r="D34" s="144"/>
      <c r="E34" s="144"/>
      <c r="F34" s="144"/>
      <c r="G34" s="144"/>
      <c r="H34" s="144"/>
      <c r="I34" s="144"/>
      <c r="J34" s="144"/>
      <c r="K34" s="144"/>
      <c r="L34" s="144"/>
      <c r="M34" s="144"/>
      <c r="N34" s="144"/>
      <c r="O34" s="144"/>
      <c r="P34" s="144"/>
      <c r="Q34" s="144"/>
      <c r="R34" s="144"/>
      <c r="S34" s="144"/>
      <c r="T34" s="144"/>
    </row>
    <row r="35" spans="1:20">
      <c r="A35" s="161"/>
      <c r="B35" s="144"/>
      <c r="C35" s="144"/>
      <c r="D35" s="144"/>
      <c r="E35" s="144"/>
      <c r="F35" s="144"/>
      <c r="G35" s="144"/>
      <c r="H35" s="144"/>
      <c r="I35" s="144"/>
      <c r="J35" s="144"/>
      <c r="K35" s="144"/>
      <c r="L35" s="144"/>
      <c r="M35" s="144"/>
      <c r="N35" s="144"/>
      <c r="O35" s="144"/>
      <c r="P35" s="144"/>
      <c r="Q35" s="144"/>
      <c r="R35" s="144"/>
      <c r="S35" s="144"/>
      <c r="T35" s="144"/>
    </row>
    <row r="36" spans="1:20">
      <c r="A36" s="161"/>
      <c r="B36" s="144"/>
      <c r="C36" s="144"/>
      <c r="D36" s="144"/>
      <c r="E36" s="144"/>
      <c r="F36" s="144"/>
      <c r="G36" s="144"/>
      <c r="H36" s="144"/>
      <c r="I36" s="144"/>
      <c r="J36" s="144"/>
      <c r="K36" s="144"/>
      <c r="L36" s="144"/>
      <c r="M36" s="144"/>
      <c r="N36" s="144"/>
      <c r="O36" s="144"/>
      <c r="P36" s="144"/>
      <c r="Q36" s="144"/>
      <c r="R36" s="144"/>
      <c r="S36" s="144"/>
      <c r="T36" s="144"/>
    </row>
    <row r="37" spans="1:20">
      <c r="A37" s="161"/>
      <c r="B37" s="144"/>
      <c r="C37" s="144"/>
      <c r="D37" s="144"/>
      <c r="E37" s="144"/>
      <c r="F37" s="144"/>
      <c r="G37" s="144"/>
      <c r="H37" s="144"/>
      <c r="I37" s="144"/>
      <c r="J37" s="144"/>
      <c r="K37" s="144"/>
      <c r="L37" s="144"/>
      <c r="M37" s="144"/>
      <c r="N37" s="144"/>
      <c r="O37" s="144"/>
      <c r="P37" s="144"/>
      <c r="Q37" s="144"/>
      <c r="R37" s="144"/>
      <c r="S37" s="144"/>
      <c r="T37" s="144"/>
    </row>
    <row r="38" spans="1:20">
      <c r="A38" s="161"/>
      <c r="B38" s="144"/>
      <c r="C38" s="144"/>
      <c r="D38" s="144"/>
      <c r="E38" s="144"/>
      <c r="F38" s="144"/>
      <c r="G38" s="144"/>
      <c r="H38" s="144"/>
      <c r="I38" s="144"/>
      <c r="J38" s="144"/>
      <c r="K38" s="144"/>
      <c r="L38" s="144"/>
      <c r="M38" s="144"/>
      <c r="N38" s="144"/>
      <c r="O38" s="144"/>
      <c r="P38" s="144"/>
      <c r="Q38" s="144"/>
      <c r="R38" s="144"/>
      <c r="S38" s="144"/>
      <c r="T38" s="144"/>
    </row>
    <row r="39" spans="1:20">
      <c r="A39" s="161"/>
      <c r="B39" s="144"/>
      <c r="C39" s="144"/>
      <c r="D39" s="144"/>
      <c r="E39" s="144"/>
      <c r="F39" s="144"/>
      <c r="G39" s="144"/>
      <c r="H39" s="144"/>
      <c r="I39" s="144"/>
      <c r="J39" s="144"/>
      <c r="K39" s="144"/>
      <c r="L39" s="144"/>
      <c r="M39" s="144"/>
      <c r="N39" s="144"/>
      <c r="O39" s="144"/>
      <c r="P39" s="144"/>
      <c r="Q39" s="144"/>
      <c r="R39" s="144"/>
      <c r="S39" s="144"/>
      <c r="T39" s="144"/>
    </row>
    <row r="40" spans="1:20">
      <c r="A40" s="161"/>
      <c r="B40" s="144"/>
      <c r="C40" s="144"/>
      <c r="D40" s="144"/>
      <c r="E40" s="144"/>
      <c r="F40" s="144"/>
      <c r="G40" s="144"/>
      <c r="H40" s="144"/>
      <c r="I40" s="144"/>
      <c r="J40" s="144"/>
      <c r="K40" s="144"/>
      <c r="L40" s="144"/>
      <c r="M40" s="144"/>
      <c r="N40" s="144"/>
      <c r="O40" s="144"/>
      <c r="P40" s="144"/>
      <c r="Q40" s="144"/>
      <c r="R40" s="144"/>
      <c r="S40" s="144"/>
      <c r="T40" s="144"/>
    </row>
    <row r="41" spans="1:20">
      <c r="A41" s="161"/>
      <c r="B41" s="144"/>
      <c r="C41" s="144"/>
      <c r="D41" s="144"/>
      <c r="E41" s="144"/>
      <c r="F41" s="144"/>
      <c r="G41" s="144"/>
      <c r="H41" s="144"/>
      <c r="I41" s="144"/>
      <c r="J41" s="144"/>
      <c r="K41" s="144"/>
      <c r="L41" s="144"/>
      <c r="M41" s="144"/>
      <c r="N41" s="144"/>
      <c r="O41" s="144"/>
      <c r="P41" s="144"/>
      <c r="Q41" s="144"/>
      <c r="R41" s="144"/>
      <c r="S41" s="144"/>
      <c r="T41" s="144"/>
    </row>
    <row r="42" spans="1:20">
      <c r="A42" s="161"/>
      <c r="B42" s="144"/>
      <c r="C42" s="144"/>
      <c r="D42" s="144"/>
      <c r="E42" s="144"/>
      <c r="F42" s="144"/>
      <c r="G42" s="144"/>
      <c r="H42" s="144"/>
      <c r="I42" s="144"/>
      <c r="J42" s="144"/>
      <c r="K42" s="144"/>
      <c r="L42" s="144"/>
      <c r="M42" s="144"/>
      <c r="N42" s="144"/>
      <c r="O42" s="144"/>
      <c r="P42" s="144"/>
      <c r="Q42" s="144"/>
      <c r="R42" s="144"/>
      <c r="S42" s="144"/>
      <c r="T42" s="144"/>
    </row>
    <row r="43" spans="1:20">
      <c r="A43" s="161"/>
      <c r="B43" s="144"/>
      <c r="C43" s="144"/>
      <c r="D43" s="144"/>
      <c r="E43" s="144"/>
      <c r="F43" s="144"/>
      <c r="G43" s="144"/>
      <c r="H43" s="144"/>
      <c r="I43" s="144"/>
      <c r="J43" s="144"/>
      <c r="K43" s="144"/>
      <c r="L43" s="144"/>
      <c r="M43" s="144"/>
      <c r="N43" s="144"/>
      <c r="O43" s="144"/>
      <c r="P43" s="144"/>
      <c r="Q43" s="144"/>
      <c r="R43" s="144"/>
      <c r="S43" s="144"/>
      <c r="T43" s="144"/>
    </row>
    <row r="44" spans="1:20">
      <c r="A44" s="161"/>
      <c r="B44" s="144"/>
      <c r="C44" s="144"/>
      <c r="D44" s="144"/>
      <c r="E44" s="144"/>
      <c r="F44" s="144"/>
      <c r="G44" s="144"/>
      <c r="H44" s="144"/>
      <c r="I44" s="144"/>
      <c r="J44" s="144"/>
      <c r="K44" s="144"/>
      <c r="L44" s="144"/>
      <c r="M44" s="144"/>
      <c r="N44" s="144"/>
      <c r="O44" s="144"/>
      <c r="P44" s="144"/>
      <c r="Q44" s="144"/>
      <c r="R44" s="144"/>
      <c r="S44" s="144"/>
      <c r="T44" s="144"/>
    </row>
    <row r="45" spans="1:20">
      <c r="A45" s="161"/>
      <c r="B45" s="144"/>
      <c r="C45" s="144"/>
      <c r="D45" s="144"/>
      <c r="E45" s="144"/>
      <c r="F45" s="144"/>
      <c r="G45" s="144"/>
      <c r="H45" s="144"/>
      <c r="I45" s="144"/>
      <c r="J45" s="144"/>
      <c r="K45" s="144"/>
      <c r="L45" s="144"/>
      <c r="M45" s="144"/>
      <c r="N45" s="144"/>
      <c r="O45" s="144"/>
      <c r="P45" s="144"/>
      <c r="Q45" s="144"/>
      <c r="R45" s="144"/>
      <c r="S45" s="144"/>
      <c r="T45" s="144"/>
    </row>
    <row r="46" spans="1:20">
      <c r="A46" s="161"/>
      <c r="B46" s="144"/>
      <c r="C46" s="144"/>
      <c r="D46" s="144"/>
      <c r="E46" s="144"/>
      <c r="F46" s="144"/>
      <c r="G46" s="144"/>
      <c r="H46" s="144"/>
      <c r="I46" s="144"/>
      <c r="J46" s="144"/>
      <c r="K46" s="144"/>
      <c r="L46" s="144"/>
      <c r="M46" s="144"/>
      <c r="N46" s="144"/>
      <c r="O46" s="144"/>
      <c r="P46" s="144"/>
      <c r="Q46" s="144"/>
      <c r="R46" s="144"/>
      <c r="S46" s="144"/>
      <c r="T46" s="144"/>
    </row>
    <row r="47" spans="1:20">
      <c r="A47" s="161"/>
      <c r="B47" s="144"/>
      <c r="C47" s="144"/>
      <c r="D47" s="144"/>
      <c r="E47" s="144"/>
      <c r="F47" s="144"/>
      <c r="G47" s="144"/>
      <c r="H47" s="144"/>
      <c r="I47" s="144"/>
      <c r="J47" s="144"/>
      <c r="K47" s="144"/>
      <c r="L47" s="144"/>
      <c r="M47" s="144"/>
      <c r="N47" s="144"/>
      <c r="O47" s="144"/>
      <c r="P47" s="144"/>
      <c r="Q47" s="144"/>
      <c r="R47" s="144"/>
      <c r="S47" s="144"/>
      <c r="T47" s="144"/>
    </row>
    <row r="48" spans="1:20">
      <c r="A48" s="161"/>
      <c r="B48" s="144"/>
      <c r="C48" s="144"/>
      <c r="D48" s="144"/>
      <c r="E48" s="144"/>
      <c r="F48" s="144"/>
      <c r="G48" s="144"/>
      <c r="H48" s="144"/>
      <c r="I48" s="144"/>
      <c r="J48" s="144"/>
      <c r="K48" s="144"/>
      <c r="L48" s="144"/>
      <c r="M48" s="144"/>
      <c r="N48" s="144"/>
      <c r="O48" s="144"/>
      <c r="P48" s="144"/>
      <c r="Q48" s="144"/>
      <c r="R48" s="144"/>
      <c r="S48" s="144"/>
      <c r="T48" s="144"/>
    </row>
    <row r="49" spans="1:20">
      <c r="A49" s="161"/>
      <c r="B49" s="144"/>
      <c r="C49" s="144"/>
      <c r="D49" s="144"/>
      <c r="E49" s="144"/>
      <c r="F49" s="144"/>
      <c r="G49" s="144"/>
      <c r="H49" s="144"/>
      <c r="I49" s="144"/>
      <c r="J49" s="144"/>
      <c r="K49" s="144"/>
      <c r="L49" s="144"/>
      <c r="M49" s="144"/>
      <c r="N49" s="144"/>
      <c r="O49" s="144"/>
      <c r="P49" s="144"/>
      <c r="Q49" s="144"/>
      <c r="R49" s="144"/>
      <c r="S49" s="144"/>
      <c r="T49" s="144"/>
    </row>
    <row r="50" spans="1:20">
      <c r="A50" s="161"/>
      <c r="B50" s="144"/>
      <c r="C50" s="144"/>
      <c r="D50" s="144"/>
      <c r="E50" s="144"/>
      <c r="F50" s="144"/>
      <c r="G50" s="144"/>
      <c r="H50" s="144"/>
      <c r="I50" s="144"/>
      <c r="J50" s="144"/>
      <c r="K50" s="144"/>
      <c r="L50" s="144"/>
      <c r="M50" s="144"/>
      <c r="N50" s="144"/>
      <c r="O50" s="144"/>
      <c r="P50" s="144"/>
      <c r="Q50" s="144"/>
      <c r="R50" s="144"/>
      <c r="S50" s="144"/>
      <c r="T50" s="144"/>
    </row>
    <row r="51" spans="1:20">
      <c r="A51" s="161"/>
      <c r="B51" s="144"/>
      <c r="C51" s="144"/>
      <c r="D51" s="144"/>
      <c r="E51" s="144"/>
      <c r="F51" s="144"/>
      <c r="G51" s="144"/>
      <c r="H51" s="144"/>
      <c r="I51" s="144"/>
      <c r="J51" s="144"/>
      <c r="K51" s="144"/>
      <c r="L51" s="144"/>
      <c r="M51" s="144"/>
      <c r="N51" s="144"/>
      <c r="O51" s="144"/>
      <c r="P51" s="144"/>
      <c r="Q51" s="144"/>
      <c r="R51" s="144"/>
      <c r="S51" s="144"/>
      <c r="T51" s="144"/>
    </row>
    <row r="52" spans="1:20">
      <c r="A52" s="161"/>
      <c r="B52" s="144"/>
      <c r="C52" s="144"/>
      <c r="D52" s="144"/>
      <c r="E52" s="144"/>
      <c r="F52" s="144"/>
      <c r="G52" s="144"/>
      <c r="H52" s="144"/>
      <c r="I52" s="144"/>
      <c r="J52" s="144"/>
      <c r="K52" s="144"/>
      <c r="L52" s="144"/>
      <c r="M52" s="144"/>
      <c r="N52" s="144"/>
      <c r="O52" s="144"/>
      <c r="P52" s="144"/>
      <c r="Q52" s="144"/>
      <c r="R52" s="144"/>
      <c r="S52" s="144"/>
      <c r="T52" s="144"/>
    </row>
    <row r="53" spans="1:20">
      <c r="A53" s="161"/>
      <c r="B53" s="144"/>
      <c r="C53" s="144"/>
      <c r="D53" s="144"/>
      <c r="E53" s="144"/>
      <c r="F53" s="144"/>
      <c r="G53" s="144"/>
      <c r="H53" s="144"/>
      <c r="I53" s="144"/>
      <c r="J53" s="144"/>
      <c r="K53" s="144"/>
      <c r="L53" s="144"/>
      <c r="M53" s="144"/>
      <c r="N53" s="144"/>
      <c r="O53" s="144"/>
      <c r="P53" s="144"/>
      <c r="Q53" s="144"/>
      <c r="R53" s="144"/>
      <c r="S53" s="144"/>
      <c r="T53" s="144"/>
    </row>
    <row r="54" spans="1:20">
      <c r="A54" s="161"/>
      <c r="B54" s="144"/>
      <c r="C54" s="144"/>
      <c r="D54" s="144"/>
      <c r="E54" s="144"/>
      <c r="F54" s="144"/>
      <c r="G54" s="144"/>
      <c r="H54" s="144"/>
      <c r="I54" s="144"/>
      <c r="J54" s="144"/>
      <c r="K54" s="144"/>
      <c r="L54" s="144"/>
      <c r="M54" s="144"/>
      <c r="N54" s="144"/>
      <c r="O54" s="144"/>
      <c r="P54" s="144"/>
      <c r="Q54" s="144"/>
      <c r="R54" s="144"/>
      <c r="S54" s="144"/>
      <c r="T54" s="144"/>
    </row>
    <row r="55" spans="1:20">
      <c r="A55" s="161"/>
      <c r="B55" s="144"/>
      <c r="C55" s="144"/>
      <c r="D55" s="144"/>
      <c r="E55" s="144"/>
      <c r="F55" s="144"/>
      <c r="G55" s="144"/>
      <c r="H55" s="144"/>
      <c r="I55" s="144"/>
      <c r="J55" s="144"/>
      <c r="K55" s="144"/>
      <c r="L55" s="144"/>
      <c r="M55" s="144"/>
      <c r="N55" s="144"/>
      <c r="O55" s="144"/>
      <c r="P55" s="144"/>
      <c r="Q55" s="144"/>
      <c r="R55" s="144"/>
      <c r="S55" s="144"/>
      <c r="T55" s="144"/>
    </row>
    <row r="56" spans="1:20">
      <c r="A56" s="161"/>
      <c r="B56" s="144"/>
      <c r="C56" s="144"/>
      <c r="D56" s="144"/>
      <c r="E56" s="144"/>
      <c r="F56" s="144"/>
      <c r="G56" s="144"/>
      <c r="H56" s="144"/>
      <c r="I56" s="144"/>
      <c r="J56" s="144"/>
      <c r="K56" s="144"/>
      <c r="L56" s="144"/>
      <c r="M56" s="144"/>
      <c r="N56" s="144"/>
      <c r="O56" s="144"/>
      <c r="P56" s="144"/>
      <c r="Q56" s="144"/>
      <c r="R56" s="144"/>
      <c r="S56" s="144"/>
      <c r="T56" s="144"/>
    </row>
    <row r="57" spans="1:20">
      <c r="A57" s="161"/>
      <c r="B57" s="144"/>
      <c r="C57" s="144"/>
      <c r="D57" s="144"/>
      <c r="E57" s="144"/>
      <c r="F57" s="144"/>
      <c r="G57" s="144"/>
      <c r="H57" s="144"/>
      <c r="I57" s="144"/>
      <c r="J57" s="144"/>
      <c r="K57" s="144"/>
      <c r="L57" s="144"/>
      <c r="M57" s="144"/>
      <c r="N57" s="144"/>
      <c r="O57" s="144"/>
      <c r="P57" s="144"/>
      <c r="Q57" s="144"/>
      <c r="R57" s="144"/>
      <c r="S57" s="144"/>
      <c r="T57" s="144"/>
    </row>
    <row r="58" spans="1:20">
      <c r="A58" s="161"/>
      <c r="B58" s="144"/>
      <c r="C58" s="144"/>
      <c r="D58" s="144"/>
      <c r="E58" s="144"/>
      <c r="F58" s="144"/>
      <c r="G58" s="144"/>
      <c r="H58" s="144"/>
      <c r="I58" s="144"/>
      <c r="J58" s="144"/>
      <c r="K58" s="144"/>
      <c r="L58" s="144"/>
      <c r="M58" s="144"/>
      <c r="N58" s="144"/>
      <c r="O58" s="144"/>
      <c r="P58" s="144"/>
      <c r="Q58" s="144"/>
      <c r="R58" s="144"/>
      <c r="S58" s="144"/>
      <c r="T58" s="144"/>
    </row>
    <row r="59" spans="1:20">
      <c r="A59" s="161"/>
      <c r="B59" s="144"/>
      <c r="C59" s="144"/>
      <c r="D59" s="144"/>
      <c r="E59" s="144"/>
      <c r="F59" s="144"/>
      <c r="G59" s="144"/>
      <c r="H59" s="144"/>
      <c r="I59" s="144"/>
      <c r="J59" s="144"/>
      <c r="K59" s="144"/>
      <c r="L59" s="144"/>
      <c r="M59" s="144"/>
      <c r="N59" s="144"/>
      <c r="O59" s="144"/>
      <c r="P59" s="144"/>
      <c r="Q59" s="144"/>
      <c r="R59" s="144"/>
      <c r="S59" s="144"/>
      <c r="T59" s="144"/>
    </row>
    <row r="60" spans="1:20">
      <c r="A60" s="161"/>
      <c r="B60" s="144"/>
      <c r="C60" s="144"/>
      <c r="D60" s="144"/>
      <c r="E60" s="144"/>
      <c r="F60" s="144"/>
      <c r="G60" s="144"/>
      <c r="H60" s="144"/>
      <c r="I60" s="144"/>
      <c r="J60" s="144"/>
      <c r="K60" s="144"/>
      <c r="L60" s="144"/>
      <c r="M60" s="144"/>
      <c r="N60" s="144"/>
      <c r="O60" s="144"/>
      <c r="P60" s="144"/>
      <c r="Q60" s="144"/>
      <c r="R60" s="144"/>
      <c r="S60" s="144"/>
      <c r="T60" s="144"/>
    </row>
    <row r="61" spans="1:20">
      <c r="A61" s="161"/>
      <c r="B61" s="144"/>
      <c r="C61" s="144"/>
      <c r="D61" s="144"/>
      <c r="E61" s="144"/>
      <c r="F61" s="144"/>
      <c r="G61" s="144"/>
      <c r="H61" s="144"/>
      <c r="I61" s="144"/>
      <c r="J61" s="144"/>
      <c r="K61" s="144"/>
      <c r="L61" s="144"/>
      <c r="M61" s="144"/>
      <c r="N61" s="144"/>
      <c r="O61" s="144"/>
      <c r="P61" s="144"/>
      <c r="Q61" s="144"/>
      <c r="R61" s="144"/>
      <c r="S61" s="144"/>
      <c r="T61" s="144"/>
    </row>
    <row r="62" spans="1:20">
      <c r="A62" s="161"/>
      <c r="B62" s="144"/>
      <c r="C62" s="144"/>
      <c r="D62" s="144"/>
      <c r="E62" s="144"/>
      <c r="F62" s="144"/>
      <c r="G62" s="144"/>
      <c r="H62" s="144"/>
      <c r="I62" s="144"/>
      <c r="J62" s="144"/>
      <c r="K62" s="144"/>
      <c r="L62" s="144"/>
      <c r="M62" s="144"/>
      <c r="N62" s="144"/>
      <c r="O62" s="144"/>
      <c r="P62" s="144"/>
      <c r="Q62" s="144"/>
      <c r="R62" s="144"/>
      <c r="S62" s="144"/>
      <c r="T62" s="144"/>
    </row>
    <row r="63" spans="1:20">
      <c r="A63" s="161"/>
      <c r="B63" s="144"/>
      <c r="C63" s="144"/>
      <c r="D63" s="144"/>
      <c r="E63" s="144"/>
      <c r="F63" s="144"/>
      <c r="G63" s="144"/>
      <c r="H63" s="144"/>
      <c r="I63" s="144"/>
      <c r="J63" s="144"/>
      <c r="K63" s="144"/>
      <c r="L63" s="144"/>
      <c r="M63" s="144"/>
      <c r="N63" s="144"/>
      <c r="O63" s="144"/>
      <c r="P63" s="144"/>
      <c r="Q63" s="144"/>
      <c r="R63" s="144"/>
      <c r="S63" s="144"/>
      <c r="T63" s="144"/>
    </row>
    <row r="64" spans="1:20">
      <c r="A64" s="161"/>
      <c r="B64" s="144"/>
      <c r="C64" s="144"/>
      <c r="D64" s="144"/>
      <c r="E64" s="144"/>
      <c r="F64" s="144"/>
      <c r="G64" s="144"/>
      <c r="H64" s="144"/>
      <c r="I64" s="144"/>
      <c r="J64" s="144"/>
      <c r="K64" s="144"/>
      <c r="L64" s="144"/>
      <c r="M64" s="144"/>
      <c r="N64" s="144"/>
      <c r="O64" s="144"/>
      <c r="P64" s="144"/>
      <c r="Q64" s="144"/>
      <c r="R64" s="144"/>
      <c r="S64" s="144"/>
      <c r="T64" s="144"/>
    </row>
    <row r="65" spans="1:20">
      <c r="A65" s="161"/>
      <c r="B65" s="144"/>
      <c r="C65" s="144"/>
      <c r="D65" s="144"/>
      <c r="E65" s="144"/>
      <c r="F65" s="144"/>
      <c r="G65" s="144"/>
      <c r="H65" s="144"/>
      <c r="I65" s="144"/>
      <c r="J65" s="144"/>
      <c r="K65" s="144"/>
      <c r="L65" s="144"/>
      <c r="M65" s="144"/>
      <c r="N65" s="144"/>
      <c r="O65" s="144"/>
      <c r="P65" s="144"/>
      <c r="Q65" s="144"/>
      <c r="R65" s="144"/>
      <c r="S65" s="144"/>
      <c r="T65" s="144"/>
    </row>
    <row r="66" spans="1:20">
      <c r="A66" s="161"/>
      <c r="B66" s="144"/>
      <c r="C66" s="144"/>
      <c r="D66" s="144"/>
      <c r="E66" s="144"/>
      <c r="F66" s="144"/>
      <c r="G66" s="144"/>
      <c r="H66" s="144"/>
      <c r="I66" s="144"/>
      <c r="J66" s="144"/>
      <c r="K66" s="144"/>
      <c r="L66" s="144"/>
      <c r="M66" s="144"/>
      <c r="N66" s="144"/>
      <c r="O66" s="144"/>
      <c r="P66" s="144"/>
      <c r="Q66" s="144"/>
      <c r="R66" s="144"/>
      <c r="S66" s="144"/>
      <c r="T66" s="144"/>
    </row>
    <row r="67" spans="1:20">
      <c r="A67" s="161"/>
      <c r="B67" s="144"/>
      <c r="C67" s="144"/>
      <c r="D67" s="144"/>
      <c r="E67" s="144"/>
      <c r="F67" s="144"/>
      <c r="G67" s="144"/>
      <c r="H67" s="144"/>
      <c r="I67" s="144"/>
      <c r="J67" s="144"/>
      <c r="K67" s="144"/>
      <c r="L67" s="144"/>
      <c r="M67" s="144"/>
      <c r="N67" s="144"/>
      <c r="O67" s="144"/>
      <c r="P67" s="144"/>
      <c r="Q67" s="144"/>
      <c r="R67" s="144"/>
      <c r="S67" s="144"/>
      <c r="T67" s="144"/>
    </row>
    <row r="68" spans="1:20">
      <c r="A68" s="161"/>
      <c r="B68" s="144"/>
      <c r="C68" s="144"/>
      <c r="D68" s="144"/>
      <c r="E68" s="144"/>
      <c r="F68" s="144"/>
      <c r="G68" s="144"/>
      <c r="H68" s="144"/>
      <c r="I68" s="144"/>
      <c r="J68" s="144"/>
      <c r="K68" s="144"/>
      <c r="L68" s="144"/>
      <c r="M68" s="144"/>
      <c r="N68" s="144"/>
      <c r="O68" s="144"/>
      <c r="P68" s="144"/>
      <c r="Q68" s="144"/>
      <c r="R68" s="144"/>
      <c r="S68" s="144"/>
      <c r="T68" s="144"/>
    </row>
    <row r="69" spans="1:20">
      <c r="A69" s="161"/>
      <c r="B69" s="144"/>
      <c r="C69" s="144"/>
      <c r="D69" s="144"/>
      <c r="E69" s="144"/>
      <c r="F69" s="144"/>
      <c r="G69" s="144"/>
      <c r="H69" s="144"/>
      <c r="I69" s="144"/>
      <c r="J69" s="144"/>
      <c r="K69" s="144"/>
      <c r="L69" s="144"/>
      <c r="M69" s="144"/>
      <c r="N69" s="144"/>
      <c r="O69" s="144"/>
      <c r="P69" s="144"/>
      <c r="Q69" s="144"/>
      <c r="R69" s="144"/>
      <c r="S69" s="144"/>
      <c r="T69" s="144"/>
    </row>
    <row r="70" spans="1:20">
      <c r="A70" s="161"/>
      <c r="B70" s="144"/>
      <c r="C70" s="144"/>
      <c r="D70" s="144"/>
      <c r="E70" s="144"/>
      <c r="F70" s="144"/>
      <c r="G70" s="144"/>
      <c r="H70" s="144"/>
      <c r="I70" s="144"/>
      <c r="J70" s="144"/>
      <c r="K70" s="144"/>
      <c r="L70" s="144"/>
      <c r="M70" s="144"/>
      <c r="N70" s="144"/>
      <c r="O70" s="144"/>
      <c r="P70" s="144"/>
      <c r="Q70" s="144"/>
      <c r="R70" s="144"/>
      <c r="S70" s="144"/>
      <c r="T70" s="144"/>
    </row>
    <row r="71" spans="1:20">
      <c r="A71" s="161"/>
      <c r="B71" s="144"/>
      <c r="C71" s="144"/>
      <c r="D71" s="144"/>
      <c r="E71" s="144"/>
      <c r="F71" s="144"/>
      <c r="G71" s="144"/>
      <c r="H71" s="144"/>
      <c r="I71" s="144"/>
      <c r="J71" s="144"/>
      <c r="K71" s="144"/>
      <c r="L71" s="144"/>
      <c r="M71" s="144"/>
      <c r="N71" s="144"/>
      <c r="O71" s="144"/>
      <c r="P71" s="144"/>
      <c r="Q71" s="144"/>
      <c r="R71" s="144"/>
      <c r="S71" s="144"/>
      <c r="T71" s="144"/>
    </row>
    <row r="72" spans="1:20">
      <c r="A72" s="161"/>
      <c r="B72" s="144"/>
      <c r="C72" s="144"/>
      <c r="D72" s="144"/>
      <c r="E72" s="144"/>
      <c r="F72" s="144"/>
      <c r="G72" s="144"/>
      <c r="H72" s="144"/>
      <c r="I72" s="144"/>
      <c r="J72" s="144"/>
      <c r="K72" s="144"/>
      <c r="L72" s="144"/>
      <c r="M72" s="144"/>
      <c r="N72" s="144"/>
      <c r="O72" s="144"/>
      <c r="P72" s="144"/>
      <c r="Q72" s="144"/>
      <c r="R72" s="144"/>
      <c r="S72" s="144"/>
      <c r="T72" s="144"/>
    </row>
    <row r="73" spans="1:20">
      <c r="A73" s="161"/>
      <c r="B73" s="144"/>
      <c r="C73" s="144"/>
      <c r="D73" s="144"/>
      <c r="E73" s="144"/>
      <c r="F73" s="144"/>
      <c r="G73" s="144"/>
      <c r="H73" s="144"/>
      <c r="I73" s="144"/>
      <c r="J73" s="144"/>
      <c r="K73" s="144"/>
      <c r="L73" s="144"/>
      <c r="M73" s="144"/>
      <c r="N73" s="144"/>
      <c r="O73" s="144"/>
      <c r="P73" s="144"/>
      <c r="Q73" s="144"/>
      <c r="R73" s="144"/>
      <c r="S73" s="144"/>
      <c r="T73" s="144"/>
    </row>
    <row r="74" spans="1:20">
      <c r="A74" s="161"/>
      <c r="B74" s="144"/>
      <c r="C74" s="144"/>
      <c r="D74" s="144"/>
      <c r="E74" s="144"/>
      <c r="F74" s="144"/>
      <c r="G74" s="144"/>
      <c r="H74" s="144"/>
      <c r="I74" s="144"/>
      <c r="J74" s="144"/>
      <c r="K74" s="144"/>
      <c r="L74" s="144"/>
      <c r="M74" s="144"/>
      <c r="N74" s="144"/>
      <c r="O74" s="144"/>
      <c r="P74" s="144"/>
      <c r="Q74" s="144"/>
      <c r="R74" s="144"/>
      <c r="S74" s="144"/>
      <c r="T74" s="144"/>
    </row>
    <row r="75" spans="1:20">
      <c r="A75" s="161"/>
      <c r="B75" s="144"/>
      <c r="C75" s="144"/>
      <c r="D75" s="144"/>
      <c r="E75" s="144"/>
      <c r="F75" s="144"/>
      <c r="G75" s="144"/>
      <c r="H75" s="144"/>
      <c r="I75" s="144"/>
      <c r="J75" s="144"/>
      <c r="K75" s="144"/>
      <c r="L75" s="144"/>
      <c r="M75" s="144"/>
      <c r="N75" s="144"/>
      <c r="O75" s="144"/>
      <c r="P75" s="144"/>
      <c r="Q75" s="144"/>
      <c r="R75" s="144"/>
      <c r="S75" s="144"/>
      <c r="T75" s="144"/>
    </row>
    <row r="76" spans="1:20">
      <c r="A76" s="161"/>
      <c r="B76" s="144"/>
      <c r="C76" s="144"/>
      <c r="D76" s="144"/>
      <c r="E76" s="144"/>
      <c r="F76" s="144"/>
      <c r="G76" s="144"/>
      <c r="H76" s="144"/>
      <c r="I76" s="144"/>
      <c r="J76" s="144"/>
      <c r="K76" s="144"/>
      <c r="L76" s="144"/>
      <c r="M76" s="144"/>
      <c r="N76" s="144"/>
      <c r="O76" s="144"/>
      <c r="P76" s="144"/>
      <c r="Q76" s="144"/>
      <c r="R76" s="144"/>
      <c r="S76" s="144"/>
      <c r="T76" s="144"/>
    </row>
    <row r="77" spans="1:20">
      <c r="A77" s="161"/>
      <c r="B77" s="144"/>
      <c r="C77" s="144"/>
      <c r="D77" s="144"/>
      <c r="E77" s="144"/>
      <c r="F77" s="144"/>
      <c r="G77" s="144"/>
      <c r="H77" s="144"/>
      <c r="I77" s="144"/>
      <c r="J77" s="144"/>
      <c r="K77" s="144"/>
      <c r="L77" s="144"/>
      <c r="M77" s="144"/>
      <c r="N77" s="144"/>
      <c r="O77" s="144"/>
      <c r="P77" s="144"/>
      <c r="Q77" s="144"/>
      <c r="R77" s="144"/>
      <c r="S77" s="144"/>
      <c r="T77" s="144"/>
    </row>
    <row r="78" spans="1:20">
      <c r="A78" s="161"/>
      <c r="B78" s="144"/>
      <c r="C78" s="144"/>
      <c r="D78" s="144"/>
      <c r="E78" s="144"/>
      <c r="F78" s="144"/>
      <c r="G78" s="144"/>
      <c r="H78" s="144"/>
      <c r="I78" s="144"/>
      <c r="J78" s="144"/>
      <c r="K78" s="144"/>
      <c r="L78" s="144"/>
      <c r="M78" s="144"/>
      <c r="N78" s="144"/>
      <c r="O78" s="144"/>
      <c r="P78" s="144"/>
      <c r="Q78" s="144"/>
      <c r="R78" s="144"/>
      <c r="S78" s="144"/>
      <c r="T78" s="144"/>
    </row>
    <row r="79" spans="1:20">
      <c r="A79" s="161"/>
      <c r="B79" s="144"/>
      <c r="C79" s="144"/>
      <c r="D79" s="144"/>
      <c r="E79" s="144"/>
      <c r="F79" s="144"/>
      <c r="G79" s="144"/>
      <c r="H79" s="144"/>
      <c r="I79" s="144"/>
      <c r="J79" s="144"/>
      <c r="K79" s="144"/>
      <c r="L79" s="144"/>
      <c r="M79" s="144"/>
      <c r="N79" s="144"/>
      <c r="O79" s="144"/>
      <c r="P79" s="144"/>
      <c r="Q79" s="144"/>
      <c r="R79" s="144"/>
      <c r="S79" s="144"/>
      <c r="T79" s="144"/>
    </row>
    <row r="80" spans="1:20">
      <c r="A80" s="161"/>
      <c r="B80" s="144"/>
      <c r="C80" s="144"/>
      <c r="D80" s="144"/>
      <c r="E80" s="144"/>
      <c r="F80" s="144"/>
      <c r="G80" s="144"/>
      <c r="H80" s="144"/>
      <c r="I80" s="144"/>
      <c r="J80" s="144"/>
      <c r="K80" s="144"/>
      <c r="L80" s="144"/>
      <c r="M80" s="144"/>
      <c r="N80" s="144"/>
      <c r="O80" s="144"/>
      <c r="P80" s="144"/>
      <c r="Q80" s="144"/>
      <c r="R80" s="144"/>
      <c r="S80" s="144"/>
      <c r="T80" s="144"/>
    </row>
    <row r="81" spans="1:20">
      <c r="A81" s="161"/>
      <c r="B81" s="144"/>
      <c r="C81" s="144"/>
      <c r="D81" s="144"/>
      <c r="E81" s="144"/>
      <c r="F81" s="144"/>
      <c r="G81" s="144"/>
      <c r="H81" s="144"/>
      <c r="I81" s="144"/>
      <c r="J81" s="144"/>
      <c r="K81" s="144"/>
      <c r="L81" s="144"/>
      <c r="M81" s="144"/>
      <c r="N81" s="144"/>
      <c r="O81" s="144"/>
      <c r="P81" s="144"/>
      <c r="Q81" s="144"/>
      <c r="R81" s="144"/>
      <c r="S81" s="144"/>
      <c r="T81" s="144"/>
    </row>
    <row r="82" spans="1:20">
      <c r="A82" s="161"/>
      <c r="B82" s="144"/>
      <c r="C82" s="144"/>
      <c r="D82" s="144"/>
      <c r="E82" s="144"/>
      <c r="F82" s="144"/>
      <c r="G82" s="144"/>
      <c r="H82" s="144"/>
      <c r="I82" s="144"/>
      <c r="J82" s="144"/>
      <c r="K82" s="144"/>
      <c r="L82" s="144"/>
      <c r="M82" s="144"/>
      <c r="N82" s="144"/>
      <c r="O82" s="144"/>
      <c r="P82" s="144"/>
      <c r="Q82" s="144"/>
      <c r="R82" s="144"/>
      <c r="S82" s="144"/>
      <c r="T82" s="144"/>
    </row>
    <row r="83" spans="1:20">
      <c r="A83" s="161"/>
      <c r="B83" s="144"/>
      <c r="C83" s="144"/>
      <c r="D83" s="144"/>
      <c r="E83" s="144"/>
      <c r="F83" s="144"/>
      <c r="G83" s="144"/>
      <c r="H83" s="144"/>
      <c r="I83" s="144"/>
      <c r="J83" s="144"/>
      <c r="K83" s="144"/>
      <c r="L83" s="144"/>
      <c r="M83" s="144"/>
      <c r="N83" s="144"/>
      <c r="O83" s="144"/>
      <c r="P83" s="144"/>
      <c r="Q83" s="144"/>
      <c r="R83" s="144"/>
      <c r="S83" s="144"/>
      <c r="T83" s="144"/>
    </row>
    <row r="84" spans="1:20">
      <c r="A84" s="161"/>
      <c r="B84" s="144"/>
      <c r="C84" s="144"/>
      <c r="D84" s="144"/>
      <c r="E84" s="144"/>
      <c r="F84" s="144"/>
      <c r="G84" s="144"/>
      <c r="H84" s="144"/>
      <c r="I84" s="144"/>
      <c r="J84" s="144"/>
      <c r="K84" s="144"/>
      <c r="L84" s="144"/>
      <c r="M84" s="144"/>
      <c r="N84" s="144"/>
      <c r="O84" s="144"/>
      <c r="P84" s="144"/>
      <c r="Q84" s="144"/>
      <c r="R84" s="144"/>
      <c r="S84" s="144"/>
      <c r="T84" s="144"/>
    </row>
    <row r="85" spans="1:20">
      <c r="A85" s="161"/>
      <c r="B85" s="144"/>
      <c r="C85" s="144"/>
      <c r="D85" s="144"/>
      <c r="E85" s="144"/>
      <c r="F85" s="144"/>
      <c r="G85" s="144"/>
      <c r="H85" s="144"/>
      <c r="I85" s="144"/>
      <c r="J85" s="144"/>
      <c r="K85" s="144"/>
      <c r="L85" s="144"/>
      <c r="M85" s="144"/>
      <c r="N85" s="144"/>
      <c r="O85" s="144"/>
      <c r="P85" s="144"/>
      <c r="Q85" s="144"/>
      <c r="R85" s="144"/>
      <c r="S85" s="144"/>
      <c r="T85" s="144"/>
    </row>
    <row r="86" spans="1:20">
      <c r="A86" s="161"/>
      <c r="B86" s="144"/>
      <c r="C86" s="144"/>
      <c r="D86" s="144"/>
      <c r="E86" s="144"/>
      <c r="F86" s="144"/>
      <c r="G86" s="144"/>
      <c r="H86" s="144"/>
      <c r="I86" s="144"/>
      <c r="J86" s="144"/>
      <c r="K86" s="144"/>
      <c r="L86" s="144"/>
      <c r="M86" s="144"/>
      <c r="N86" s="144"/>
      <c r="O86" s="144"/>
      <c r="P86" s="144"/>
      <c r="Q86" s="144"/>
      <c r="R86" s="144"/>
      <c r="S86" s="144"/>
      <c r="T86" s="144"/>
    </row>
    <row r="87" spans="1:20">
      <c r="A87" s="161"/>
      <c r="B87" s="144"/>
      <c r="C87" s="144"/>
      <c r="D87" s="144"/>
      <c r="E87" s="144"/>
      <c r="F87" s="144"/>
      <c r="G87" s="144"/>
      <c r="H87" s="144"/>
      <c r="I87" s="144"/>
      <c r="J87" s="144"/>
      <c r="K87" s="144"/>
      <c r="L87" s="144"/>
      <c r="M87" s="144"/>
      <c r="N87" s="144"/>
      <c r="O87" s="144"/>
      <c r="P87" s="144"/>
      <c r="Q87" s="144"/>
      <c r="R87" s="144"/>
      <c r="S87" s="144"/>
      <c r="T87" s="144"/>
    </row>
    <row r="88" spans="1:20">
      <c r="A88" s="161"/>
      <c r="B88" s="144"/>
      <c r="C88" s="144"/>
      <c r="D88" s="144"/>
      <c r="E88" s="144"/>
      <c r="F88" s="144"/>
      <c r="G88" s="144"/>
      <c r="H88" s="144"/>
      <c r="I88" s="144"/>
      <c r="J88" s="144"/>
      <c r="K88" s="144"/>
      <c r="L88" s="144"/>
      <c r="M88" s="144"/>
      <c r="N88" s="144"/>
      <c r="O88" s="144"/>
      <c r="P88" s="144"/>
      <c r="Q88" s="144"/>
      <c r="R88" s="144"/>
      <c r="S88" s="144"/>
      <c r="T88" s="144"/>
    </row>
    <row r="89" spans="1:20">
      <c r="A89" s="161"/>
      <c r="B89" s="144"/>
      <c r="C89" s="144"/>
      <c r="D89" s="144"/>
      <c r="E89" s="144"/>
      <c r="F89" s="144"/>
      <c r="G89" s="144"/>
      <c r="H89" s="144"/>
      <c r="I89" s="144"/>
      <c r="J89" s="144"/>
      <c r="K89" s="144"/>
      <c r="L89" s="144"/>
      <c r="M89" s="144"/>
      <c r="N89" s="144"/>
      <c r="O89" s="144"/>
      <c r="P89" s="144"/>
      <c r="Q89" s="144"/>
      <c r="R89" s="144"/>
      <c r="S89" s="144"/>
      <c r="T89" s="144"/>
    </row>
    <row r="90" spans="1:20">
      <c r="A90" s="161"/>
      <c r="B90" s="144"/>
      <c r="C90" s="144"/>
      <c r="D90" s="144"/>
      <c r="E90" s="144"/>
      <c r="F90" s="144"/>
      <c r="G90" s="144"/>
      <c r="H90" s="144"/>
      <c r="I90" s="144"/>
      <c r="J90" s="144"/>
      <c r="K90" s="144"/>
      <c r="L90" s="144"/>
      <c r="M90" s="144"/>
      <c r="N90" s="144"/>
      <c r="O90" s="144"/>
      <c r="P90" s="144"/>
      <c r="Q90" s="144"/>
      <c r="R90" s="144"/>
      <c r="S90" s="144"/>
      <c r="T90" s="144"/>
    </row>
    <row r="91" spans="1:20">
      <c r="A91" s="161"/>
      <c r="B91" s="144"/>
      <c r="C91" s="144"/>
      <c r="D91" s="144"/>
      <c r="E91" s="144"/>
      <c r="F91" s="144"/>
      <c r="G91" s="144"/>
      <c r="H91" s="144"/>
      <c r="I91" s="144"/>
      <c r="J91" s="144"/>
      <c r="K91" s="144"/>
      <c r="L91" s="144"/>
      <c r="M91" s="144"/>
      <c r="N91" s="144"/>
      <c r="O91" s="144"/>
      <c r="P91" s="144"/>
      <c r="Q91" s="144"/>
      <c r="R91" s="144"/>
      <c r="S91" s="144"/>
      <c r="T91" s="144"/>
    </row>
    <row r="92" spans="1:20">
      <c r="A92" s="161"/>
      <c r="B92" s="144"/>
      <c r="C92" s="144"/>
      <c r="D92" s="144"/>
      <c r="E92" s="144"/>
      <c r="F92" s="144"/>
      <c r="G92" s="144"/>
      <c r="H92" s="144"/>
      <c r="I92" s="144"/>
      <c r="J92" s="144"/>
      <c r="K92" s="144"/>
      <c r="L92" s="144"/>
      <c r="M92" s="144"/>
      <c r="N92" s="144"/>
      <c r="O92" s="144"/>
      <c r="P92" s="144"/>
      <c r="Q92" s="144"/>
      <c r="R92" s="144"/>
      <c r="S92" s="144"/>
      <c r="T92" s="144"/>
    </row>
    <row r="93" spans="1:20">
      <c r="A93" s="161"/>
      <c r="B93" s="144"/>
      <c r="C93" s="144"/>
      <c r="D93" s="144"/>
      <c r="E93" s="144"/>
      <c r="F93" s="144"/>
      <c r="G93" s="144"/>
      <c r="H93" s="144"/>
      <c r="I93" s="144"/>
      <c r="J93" s="144"/>
      <c r="K93" s="144"/>
      <c r="L93" s="144"/>
      <c r="M93" s="144"/>
      <c r="N93" s="144"/>
      <c r="O93" s="144"/>
      <c r="P93" s="144"/>
      <c r="Q93" s="144"/>
      <c r="R93" s="144"/>
      <c r="S93" s="144"/>
      <c r="T93" s="144"/>
    </row>
    <row r="94" spans="1:20">
      <c r="A94" s="161"/>
      <c r="B94" s="144"/>
      <c r="C94" s="144"/>
      <c r="D94" s="144"/>
      <c r="E94" s="144"/>
      <c r="F94" s="144"/>
      <c r="G94" s="144"/>
      <c r="H94" s="144"/>
      <c r="I94" s="144"/>
      <c r="J94" s="144"/>
      <c r="K94" s="144"/>
      <c r="L94" s="144"/>
      <c r="M94" s="144"/>
      <c r="N94" s="144"/>
      <c r="O94" s="144"/>
      <c r="P94" s="144"/>
      <c r="Q94" s="144"/>
      <c r="R94" s="144"/>
      <c r="S94" s="144"/>
      <c r="T94" s="144"/>
    </row>
    <row r="95" spans="1:20">
      <c r="A95" s="161"/>
      <c r="B95" s="144"/>
      <c r="C95" s="144"/>
      <c r="D95" s="144"/>
      <c r="E95" s="144"/>
      <c r="F95" s="144"/>
      <c r="G95" s="144"/>
      <c r="H95" s="144"/>
      <c r="I95" s="144"/>
      <c r="J95" s="144"/>
      <c r="K95" s="144"/>
      <c r="L95" s="144"/>
      <c r="M95" s="144"/>
      <c r="N95" s="144"/>
      <c r="O95" s="144"/>
      <c r="P95" s="144"/>
      <c r="Q95" s="144"/>
      <c r="R95" s="144"/>
      <c r="S95" s="144"/>
      <c r="T95" s="144"/>
    </row>
    <row r="96" spans="1:20">
      <c r="A96" s="161"/>
      <c r="B96" s="144"/>
      <c r="C96" s="144"/>
      <c r="D96" s="144"/>
      <c r="E96" s="144"/>
      <c r="F96" s="144"/>
      <c r="G96" s="144"/>
      <c r="H96" s="144"/>
      <c r="I96" s="144"/>
      <c r="J96" s="144"/>
      <c r="K96" s="144"/>
      <c r="L96" s="144"/>
      <c r="M96" s="144"/>
      <c r="N96" s="144"/>
      <c r="O96" s="144"/>
      <c r="P96" s="144"/>
      <c r="Q96" s="144"/>
      <c r="R96" s="144"/>
      <c r="S96" s="144"/>
      <c r="T96" s="144"/>
    </row>
    <row r="97" spans="1:20">
      <c r="A97" s="161"/>
      <c r="B97" s="144"/>
      <c r="C97" s="144"/>
      <c r="D97" s="144"/>
      <c r="E97" s="144"/>
      <c r="F97" s="144"/>
      <c r="G97" s="144"/>
      <c r="H97" s="144"/>
      <c r="I97" s="144"/>
      <c r="J97" s="144"/>
      <c r="K97" s="144"/>
      <c r="L97" s="144"/>
      <c r="M97" s="144"/>
      <c r="N97" s="144"/>
      <c r="O97" s="144"/>
      <c r="P97" s="144"/>
      <c r="Q97" s="144"/>
      <c r="R97" s="144"/>
      <c r="S97" s="144"/>
      <c r="T97" s="144"/>
    </row>
    <row r="98" spans="1:20">
      <c r="A98" s="161"/>
      <c r="B98" s="144"/>
      <c r="C98" s="144"/>
      <c r="D98" s="144"/>
      <c r="E98" s="144"/>
      <c r="F98" s="144"/>
      <c r="G98" s="144"/>
      <c r="H98" s="144"/>
      <c r="I98" s="144"/>
      <c r="J98" s="144"/>
      <c r="K98" s="144"/>
      <c r="L98" s="144"/>
      <c r="M98" s="144"/>
      <c r="N98" s="144"/>
      <c r="O98" s="144"/>
      <c r="P98" s="144"/>
      <c r="Q98" s="144"/>
      <c r="R98" s="144"/>
      <c r="S98" s="144"/>
      <c r="T98" s="144"/>
    </row>
    <row r="99" spans="1:20">
      <c r="A99" s="161"/>
      <c r="B99" s="144"/>
      <c r="C99" s="144"/>
      <c r="D99" s="144"/>
      <c r="E99" s="144"/>
      <c r="F99" s="144"/>
      <c r="G99" s="144"/>
      <c r="H99" s="144"/>
      <c r="I99" s="144"/>
      <c r="J99" s="144"/>
      <c r="K99" s="144"/>
      <c r="L99" s="144"/>
      <c r="M99" s="144"/>
      <c r="N99" s="144"/>
      <c r="O99" s="144"/>
      <c r="P99" s="144"/>
      <c r="Q99" s="144"/>
      <c r="R99" s="144"/>
      <c r="S99" s="144"/>
      <c r="T99" s="144"/>
    </row>
    <row r="100" spans="1:20">
      <c r="A100" s="161"/>
      <c r="B100" s="144"/>
      <c r="C100" s="144"/>
      <c r="D100" s="144"/>
      <c r="E100" s="144"/>
      <c r="F100" s="144"/>
      <c r="G100" s="144"/>
      <c r="H100" s="144"/>
      <c r="I100" s="144"/>
      <c r="J100" s="144"/>
      <c r="K100" s="144"/>
      <c r="L100" s="144"/>
      <c r="M100" s="144"/>
      <c r="N100" s="144"/>
      <c r="O100" s="144"/>
      <c r="P100" s="144"/>
      <c r="Q100" s="144"/>
      <c r="R100" s="144"/>
      <c r="S100" s="144"/>
      <c r="T100" s="144"/>
    </row>
    <row r="101" spans="1:20">
      <c r="A101" s="161"/>
      <c r="B101" s="144"/>
      <c r="C101" s="144"/>
      <c r="D101" s="144"/>
      <c r="E101" s="144"/>
      <c r="F101" s="144"/>
      <c r="G101" s="144"/>
      <c r="H101" s="144"/>
      <c r="I101" s="144"/>
      <c r="J101" s="144"/>
      <c r="K101" s="144"/>
      <c r="L101" s="144"/>
      <c r="M101" s="144"/>
      <c r="N101" s="144"/>
      <c r="O101" s="144"/>
      <c r="P101" s="144"/>
      <c r="Q101" s="144"/>
      <c r="R101" s="144"/>
      <c r="S101" s="144"/>
      <c r="T101" s="144"/>
    </row>
    <row r="102" spans="1:20">
      <c r="A102" s="161"/>
      <c r="B102" s="144"/>
      <c r="C102" s="144"/>
      <c r="D102" s="144"/>
      <c r="E102" s="144"/>
      <c r="F102" s="144"/>
      <c r="G102" s="144"/>
      <c r="H102" s="144"/>
      <c r="I102" s="144"/>
      <c r="J102" s="144"/>
      <c r="K102" s="144"/>
      <c r="L102" s="144"/>
      <c r="M102" s="144"/>
      <c r="N102" s="144"/>
      <c r="O102" s="144"/>
      <c r="P102" s="144"/>
      <c r="Q102" s="144"/>
      <c r="R102" s="144"/>
      <c r="S102" s="144"/>
      <c r="T102" s="144"/>
    </row>
    <row r="103" spans="1:20">
      <c r="A103" s="161"/>
      <c r="B103" s="144"/>
      <c r="C103" s="144"/>
      <c r="D103" s="144"/>
      <c r="E103" s="144"/>
      <c r="F103" s="144"/>
      <c r="G103" s="144"/>
      <c r="H103" s="144"/>
      <c r="I103" s="144"/>
      <c r="J103" s="144"/>
      <c r="K103" s="144"/>
      <c r="L103" s="144"/>
      <c r="M103" s="144"/>
      <c r="N103" s="144"/>
      <c r="O103" s="144"/>
      <c r="P103" s="144"/>
      <c r="Q103" s="144"/>
      <c r="R103" s="144"/>
      <c r="S103" s="144"/>
      <c r="T103" s="144"/>
    </row>
    <row r="104" spans="1:20">
      <c r="A104" s="161"/>
      <c r="B104" s="144"/>
      <c r="C104" s="144"/>
      <c r="D104" s="144"/>
      <c r="E104" s="144"/>
      <c r="F104" s="144"/>
      <c r="G104" s="144"/>
      <c r="H104" s="144"/>
      <c r="I104" s="144"/>
      <c r="J104" s="144"/>
      <c r="K104" s="144"/>
      <c r="L104" s="144"/>
      <c r="M104" s="144"/>
      <c r="N104" s="144"/>
      <c r="O104" s="144"/>
      <c r="P104" s="144"/>
      <c r="Q104" s="144"/>
      <c r="R104" s="144"/>
      <c r="S104" s="144"/>
      <c r="T104" s="144"/>
    </row>
    <row r="105" spans="1:20">
      <c r="A105" s="161"/>
      <c r="B105" s="144"/>
      <c r="C105" s="144"/>
      <c r="D105" s="144"/>
      <c r="E105" s="144"/>
      <c r="F105" s="144"/>
      <c r="G105" s="144"/>
      <c r="H105" s="144"/>
      <c r="I105" s="144"/>
      <c r="J105" s="144"/>
      <c r="K105" s="144"/>
      <c r="L105" s="144"/>
      <c r="M105" s="144"/>
      <c r="N105" s="144"/>
      <c r="O105" s="144"/>
      <c r="P105" s="144"/>
      <c r="Q105" s="144"/>
      <c r="R105" s="144"/>
      <c r="S105" s="144"/>
      <c r="T105" s="144"/>
    </row>
    <row r="106" spans="1:20">
      <c r="A106" s="161"/>
      <c r="B106" s="144"/>
      <c r="C106" s="144"/>
      <c r="D106" s="144"/>
      <c r="E106" s="144"/>
      <c r="F106" s="144"/>
      <c r="G106" s="144"/>
      <c r="H106" s="144"/>
      <c r="I106" s="144"/>
      <c r="J106" s="144"/>
      <c r="K106" s="144"/>
      <c r="L106" s="144"/>
      <c r="M106" s="144"/>
      <c r="N106" s="144"/>
      <c r="O106" s="144"/>
      <c r="P106" s="144"/>
      <c r="Q106" s="144"/>
      <c r="R106" s="144"/>
      <c r="S106" s="144"/>
      <c r="T106" s="144"/>
    </row>
    <row r="107" spans="1:20">
      <c r="A107" s="161"/>
      <c r="B107" s="144"/>
      <c r="C107" s="144"/>
      <c r="D107" s="144"/>
      <c r="E107" s="144"/>
      <c r="F107" s="144"/>
      <c r="G107" s="144"/>
      <c r="H107" s="144"/>
      <c r="I107" s="144"/>
      <c r="J107" s="144"/>
      <c r="K107" s="144"/>
      <c r="L107" s="144"/>
      <c r="M107" s="144"/>
      <c r="N107" s="144"/>
      <c r="O107" s="144"/>
      <c r="P107" s="144"/>
      <c r="Q107" s="144"/>
      <c r="R107" s="144"/>
      <c r="S107" s="144"/>
      <c r="T107" s="144"/>
    </row>
    <row r="108" spans="1:20">
      <c r="A108" s="161"/>
      <c r="B108" s="144"/>
      <c r="C108" s="144"/>
      <c r="D108" s="144"/>
      <c r="E108" s="144"/>
      <c r="F108" s="144"/>
      <c r="G108" s="144"/>
      <c r="H108" s="144"/>
      <c r="I108" s="144"/>
      <c r="J108" s="144"/>
      <c r="K108" s="144"/>
      <c r="L108" s="144"/>
      <c r="M108" s="144"/>
      <c r="N108" s="144"/>
      <c r="O108" s="144"/>
      <c r="P108" s="144"/>
      <c r="Q108" s="144"/>
      <c r="R108" s="144"/>
      <c r="S108" s="144"/>
      <c r="T108" s="144"/>
    </row>
    <row r="109" spans="1:20">
      <c r="A109" s="161"/>
      <c r="B109" s="144"/>
      <c r="C109" s="144"/>
      <c r="D109" s="144"/>
      <c r="E109" s="144"/>
      <c r="F109" s="144"/>
      <c r="G109" s="144"/>
      <c r="H109" s="144"/>
      <c r="I109" s="144"/>
      <c r="J109" s="144"/>
      <c r="K109" s="144"/>
      <c r="L109" s="144"/>
      <c r="M109" s="144"/>
      <c r="N109" s="144"/>
      <c r="O109" s="144"/>
      <c r="P109" s="144"/>
      <c r="Q109" s="144"/>
      <c r="R109" s="144"/>
      <c r="S109" s="144"/>
      <c r="T109" s="144"/>
    </row>
    <row r="110" spans="1:20">
      <c r="A110" s="161"/>
      <c r="B110" s="144"/>
      <c r="C110" s="144"/>
      <c r="D110" s="144"/>
      <c r="E110" s="144"/>
      <c r="F110" s="144"/>
      <c r="G110" s="144"/>
      <c r="H110" s="144"/>
      <c r="I110" s="144"/>
      <c r="J110" s="144"/>
      <c r="K110" s="144"/>
      <c r="L110" s="144"/>
      <c r="M110" s="144"/>
      <c r="N110" s="144"/>
      <c r="O110" s="144"/>
      <c r="P110" s="144"/>
      <c r="Q110" s="144"/>
      <c r="R110" s="144"/>
      <c r="S110" s="144"/>
      <c r="T110" s="144"/>
    </row>
    <row r="111" spans="1:20">
      <c r="A111" s="161"/>
      <c r="B111" s="144"/>
      <c r="C111" s="144"/>
      <c r="D111" s="144"/>
      <c r="E111" s="144"/>
      <c r="F111" s="144"/>
      <c r="G111" s="144"/>
      <c r="H111" s="144"/>
      <c r="I111" s="144"/>
      <c r="J111" s="144"/>
      <c r="K111" s="144"/>
      <c r="L111" s="144"/>
      <c r="M111" s="144"/>
      <c r="N111" s="144"/>
      <c r="O111" s="144"/>
      <c r="P111" s="144"/>
      <c r="Q111" s="144"/>
      <c r="R111" s="144"/>
      <c r="S111" s="144"/>
      <c r="T111" s="144"/>
    </row>
    <row r="112" spans="1:20">
      <c r="A112" s="161"/>
      <c r="B112" s="144"/>
      <c r="C112" s="144"/>
      <c r="D112" s="144"/>
      <c r="E112" s="144"/>
      <c r="F112" s="144"/>
      <c r="G112" s="144"/>
      <c r="H112" s="144"/>
      <c r="I112" s="144"/>
      <c r="J112" s="144"/>
      <c r="K112" s="144"/>
      <c r="L112" s="144"/>
      <c r="M112" s="144"/>
      <c r="N112" s="144"/>
      <c r="O112" s="144"/>
      <c r="P112" s="144"/>
      <c r="Q112" s="144"/>
      <c r="R112" s="144"/>
      <c r="S112" s="144"/>
      <c r="T112" s="144"/>
    </row>
    <row r="113" spans="1:20">
      <c r="A113" s="161"/>
      <c r="B113" s="144"/>
      <c r="C113" s="144"/>
      <c r="D113" s="144"/>
      <c r="E113" s="144"/>
      <c r="F113" s="144"/>
      <c r="G113" s="144"/>
      <c r="H113" s="144"/>
      <c r="I113" s="144"/>
      <c r="J113" s="144"/>
      <c r="K113" s="144"/>
      <c r="L113" s="144"/>
      <c r="M113" s="144"/>
      <c r="N113" s="144"/>
      <c r="O113" s="144"/>
      <c r="P113" s="144"/>
      <c r="Q113" s="144"/>
      <c r="R113" s="144"/>
      <c r="S113" s="144"/>
      <c r="T113" s="144"/>
    </row>
    <row r="114" spans="1:20">
      <c r="A114" s="161"/>
      <c r="B114" s="144"/>
      <c r="C114" s="144"/>
      <c r="D114" s="144"/>
      <c r="E114" s="144"/>
      <c r="F114" s="144"/>
      <c r="G114" s="144"/>
      <c r="H114" s="144"/>
      <c r="I114" s="144"/>
      <c r="J114" s="144"/>
      <c r="K114" s="144"/>
      <c r="L114" s="144"/>
      <c r="M114" s="144"/>
      <c r="N114" s="144"/>
      <c r="O114" s="144"/>
      <c r="P114" s="144"/>
      <c r="Q114" s="144"/>
      <c r="R114" s="144"/>
      <c r="S114" s="144"/>
      <c r="T114" s="144"/>
    </row>
    <row r="115" spans="1:20">
      <c r="A115" s="161"/>
      <c r="B115" s="144"/>
      <c r="C115" s="144"/>
      <c r="D115" s="144"/>
      <c r="E115" s="144"/>
      <c r="F115" s="144"/>
      <c r="G115" s="144"/>
      <c r="H115" s="144"/>
      <c r="I115" s="144"/>
      <c r="J115" s="144"/>
      <c r="K115" s="144"/>
      <c r="L115" s="144"/>
      <c r="M115" s="144"/>
      <c r="N115" s="144"/>
      <c r="O115" s="144"/>
      <c r="P115" s="144"/>
      <c r="Q115" s="144"/>
      <c r="R115" s="144"/>
      <c r="S115" s="144"/>
      <c r="T115" s="144"/>
    </row>
    <row r="116" spans="1:20">
      <c r="A116" s="161"/>
      <c r="B116" s="144"/>
      <c r="C116" s="144"/>
      <c r="D116" s="144"/>
      <c r="E116" s="144"/>
      <c r="F116" s="144"/>
      <c r="G116" s="144"/>
      <c r="H116" s="144"/>
      <c r="I116" s="144"/>
      <c r="J116" s="144"/>
      <c r="K116" s="144"/>
      <c r="L116" s="144"/>
      <c r="M116" s="144"/>
      <c r="N116" s="144"/>
      <c r="O116" s="144"/>
      <c r="P116" s="144"/>
      <c r="Q116" s="144"/>
      <c r="R116" s="144"/>
      <c r="S116" s="144"/>
      <c r="T116" s="144"/>
    </row>
    <row r="117" spans="1:20">
      <c r="A117" s="161"/>
      <c r="B117" s="144"/>
      <c r="C117" s="144"/>
      <c r="D117" s="144"/>
      <c r="E117" s="144"/>
      <c r="F117" s="144"/>
      <c r="G117" s="144"/>
      <c r="H117" s="144"/>
      <c r="I117" s="144"/>
      <c r="J117" s="144"/>
      <c r="K117" s="144"/>
      <c r="L117" s="144"/>
      <c r="M117" s="144"/>
      <c r="N117" s="144"/>
      <c r="O117" s="144"/>
      <c r="P117" s="144"/>
      <c r="Q117" s="144"/>
      <c r="R117" s="144"/>
      <c r="S117" s="144"/>
      <c r="T117" s="144"/>
    </row>
    <row r="118" spans="1:20">
      <c r="A118" s="161"/>
      <c r="B118" s="144"/>
      <c r="C118" s="144"/>
      <c r="D118" s="144"/>
      <c r="E118" s="144"/>
      <c r="F118" s="144"/>
      <c r="G118" s="144"/>
      <c r="H118" s="144"/>
      <c r="I118" s="144"/>
      <c r="J118" s="144"/>
      <c r="K118" s="144"/>
      <c r="L118" s="144"/>
      <c r="M118" s="144"/>
      <c r="N118" s="144"/>
      <c r="O118" s="144"/>
      <c r="P118" s="144"/>
      <c r="Q118" s="144"/>
      <c r="R118" s="144"/>
      <c r="S118" s="144"/>
      <c r="T118" s="144"/>
    </row>
    <row r="119" spans="1:20">
      <c r="A119" s="161"/>
      <c r="B119" s="144"/>
      <c r="C119" s="144"/>
      <c r="D119" s="144"/>
      <c r="E119" s="144"/>
      <c r="F119" s="144"/>
      <c r="G119" s="144"/>
      <c r="H119" s="144"/>
      <c r="I119" s="144"/>
      <c r="J119" s="144"/>
      <c r="K119" s="144"/>
      <c r="L119" s="144"/>
      <c r="M119" s="144"/>
      <c r="N119" s="144"/>
      <c r="O119" s="144"/>
      <c r="P119" s="144"/>
      <c r="Q119" s="144"/>
      <c r="R119" s="144"/>
      <c r="S119" s="144"/>
      <c r="T119" s="144"/>
    </row>
    <row r="120" spans="1:20">
      <c r="A120" s="161"/>
      <c r="B120" s="144"/>
      <c r="C120" s="144"/>
      <c r="D120" s="144"/>
      <c r="E120" s="144"/>
      <c r="F120" s="144"/>
      <c r="G120" s="144"/>
      <c r="H120" s="144"/>
      <c r="I120" s="144"/>
      <c r="J120" s="144"/>
      <c r="K120" s="144"/>
      <c r="L120" s="144"/>
      <c r="M120" s="144"/>
      <c r="N120" s="144"/>
      <c r="O120" s="144"/>
      <c r="P120" s="144"/>
      <c r="Q120" s="144"/>
      <c r="R120" s="144"/>
      <c r="S120" s="144"/>
      <c r="T120" s="144"/>
    </row>
    <row r="121" spans="1:20">
      <c r="A121" s="161"/>
      <c r="B121" s="144"/>
      <c r="C121" s="144"/>
      <c r="D121" s="144"/>
      <c r="E121" s="144"/>
      <c r="F121" s="144"/>
      <c r="G121" s="144"/>
      <c r="H121" s="144"/>
      <c r="I121" s="144"/>
      <c r="J121" s="144"/>
      <c r="K121" s="144"/>
      <c r="L121" s="144"/>
      <c r="M121" s="144"/>
      <c r="N121" s="144"/>
      <c r="O121" s="144"/>
      <c r="P121" s="144"/>
      <c r="Q121" s="144"/>
      <c r="R121" s="144"/>
      <c r="S121" s="144"/>
      <c r="T121" s="144"/>
    </row>
    <row r="122" spans="1:20">
      <c r="A122" s="161"/>
      <c r="B122" s="144"/>
      <c r="C122" s="144"/>
      <c r="D122" s="144"/>
      <c r="E122" s="144"/>
      <c r="F122" s="144"/>
      <c r="G122" s="144"/>
      <c r="H122" s="144"/>
      <c r="I122" s="144"/>
      <c r="J122" s="144"/>
      <c r="K122" s="144"/>
      <c r="L122" s="144"/>
      <c r="M122" s="144"/>
      <c r="N122" s="144"/>
      <c r="O122" s="144"/>
      <c r="P122" s="144"/>
      <c r="Q122" s="144"/>
      <c r="R122" s="144"/>
      <c r="S122" s="144"/>
      <c r="T122" s="144"/>
    </row>
    <row r="123" spans="1:20">
      <c r="A123" s="161"/>
      <c r="B123" s="144"/>
      <c r="C123" s="144"/>
      <c r="D123" s="144"/>
      <c r="E123" s="144"/>
      <c r="F123" s="144"/>
      <c r="G123" s="144"/>
      <c r="H123" s="144"/>
      <c r="I123" s="144"/>
      <c r="J123" s="144"/>
      <c r="K123" s="144"/>
      <c r="L123" s="144"/>
      <c r="M123" s="144"/>
      <c r="N123" s="144"/>
      <c r="O123" s="144"/>
      <c r="P123" s="144"/>
      <c r="Q123" s="144"/>
      <c r="R123" s="144"/>
      <c r="S123" s="144"/>
      <c r="T123" s="144"/>
    </row>
    <row r="124" spans="1:20">
      <c r="A124" s="161"/>
      <c r="B124" s="144"/>
      <c r="C124" s="144"/>
      <c r="D124" s="144"/>
      <c r="E124" s="144"/>
      <c r="F124" s="144"/>
      <c r="G124" s="144"/>
      <c r="H124" s="144"/>
      <c r="I124" s="144"/>
      <c r="J124" s="144"/>
      <c r="K124" s="144"/>
      <c r="L124" s="144"/>
      <c r="M124" s="144"/>
      <c r="N124" s="144"/>
      <c r="O124" s="144"/>
      <c r="P124" s="144"/>
      <c r="Q124" s="144"/>
      <c r="R124" s="144"/>
      <c r="S124" s="144"/>
      <c r="T124" s="144"/>
    </row>
    <row r="125" spans="1:20">
      <c r="A125" s="161"/>
      <c r="B125" s="144"/>
      <c r="C125" s="144"/>
      <c r="D125" s="144"/>
      <c r="E125" s="144"/>
      <c r="F125" s="144"/>
      <c r="G125" s="144"/>
      <c r="H125" s="144"/>
      <c r="I125" s="144"/>
      <c r="J125" s="144"/>
      <c r="K125" s="144"/>
      <c r="L125" s="144"/>
      <c r="M125" s="144"/>
      <c r="N125" s="144"/>
      <c r="O125" s="144"/>
      <c r="P125" s="144"/>
      <c r="Q125" s="144"/>
      <c r="R125" s="144"/>
      <c r="S125" s="144"/>
      <c r="T125" s="144"/>
    </row>
    <row r="126" spans="1:20">
      <c r="A126" s="161"/>
      <c r="B126" s="144"/>
      <c r="C126" s="144"/>
      <c r="D126" s="144"/>
      <c r="E126" s="144"/>
      <c r="F126" s="144"/>
      <c r="G126" s="144"/>
      <c r="H126" s="144"/>
      <c r="I126" s="144"/>
      <c r="J126" s="144"/>
      <c r="K126" s="144"/>
      <c r="L126" s="144"/>
      <c r="M126" s="144"/>
      <c r="N126" s="144"/>
      <c r="O126" s="144"/>
      <c r="P126" s="144"/>
      <c r="Q126" s="144"/>
      <c r="R126" s="144"/>
      <c r="S126" s="144"/>
      <c r="T126" s="144"/>
    </row>
    <row r="127" spans="1:20">
      <c r="A127" s="161"/>
      <c r="B127" s="144"/>
      <c r="C127" s="144"/>
      <c r="D127" s="144"/>
      <c r="E127" s="144"/>
      <c r="F127" s="144"/>
      <c r="G127" s="144"/>
      <c r="H127" s="144"/>
      <c r="I127" s="144"/>
      <c r="J127" s="144"/>
      <c r="K127" s="144"/>
      <c r="L127" s="144"/>
      <c r="M127" s="144"/>
      <c r="N127" s="144"/>
      <c r="O127" s="144"/>
      <c r="P127" s="144"/>
      <c r="Q127" s="144"/>
      <c r="R127" s="144"/>
      <c r="S127" s="144"/>
      <c r="T127" s="144"/>
    </row>
    <row r="128" spans="1:20">
      <c r="A128" s="161"/>
      <c r="B128" s="144"/>
      <c r="C128" s="144"/>
      <c r="D128" s="144"/>
      <c r="E128" s="144"/>
      <c r="F128" s="144"/>
      <c r="G128" s="144"/>
      <c r="H128" s="144"/>
      <c r="I128" s="144"/>
      <c r="J128" s="144"/>
      <c r="K128" s="144"/>
      <c r="L128" s="144"/>
      <c r="M128" s="144"/>
      <c r="N128" s="144"/>
      <c r="O128" s="144"/>
      <c r="P128" s="144"/>
      <c r="Q128" s="144"/>
      <c r="R128" s="144"/>
      <c r="S128" s="144"/>
      <c r="T128" s="144"/>
    </row>
    <row r="129" spans="1:20">
      <c r="A129" s="161"/>
      <c r="B129" s="144"/>
      <c r="C129" s="144"/>
      <c r="D129" s="144"/>
      <c r="E129" s="144"/>
      <c r="F129" s="144"/>
      <c r="G129" s="144"/>
      <c r="H129" s="144"/>
      <c r="I129" s="144"/>
      <c r="J129" s="144"/>
      <c r="K129" s="144"/>
      <c r="L129" s="144"/>
      <c r="M129" s="144"/>
      <c r="N129" s="144"/>
      <c r="O129" s="144"/>
      <c r="P129" s="144"/>
      <c r="Q129" s="144"/>
      <c r="R129" s="144"/>
      <c r="S129" s="144"/>
      <c r="T129" s="144"/>
    </row>
    <row r="130" spans="1:20">
      <c r="A130" s="161"/>
      <c r="B130" s="144"/>
      <c r="C130" s="144"/>
      <c r="D130" s="144"/>
      <c r="E130" s="144"/>
      <c r="F130" s="144"/>
      <c r="G130" s="144"/>
      <c r="H130" s="144"/>
      <c r="I130" s="144"/>
      <c r="J130" s="144"/>
      <c r="K130" s="144"/>
      <c r="L130" s="144"/>
      <c r="M130" s="144"/>
      <c r="N130" s="144"/>
      <c r="O130" s="144"/>
      <c r="P130" s="144"/>
      <c r="Q130" s="144"/>
      <c r="R130" s="144"/>
      <c r="S130" s="144"/>
      <c r="T130" s="144"/>
    </row>
    <row r="131" spans="1:20">
      <c r="A131" s="161"/>
      <c r="B131" s="144"/>
      <c r="C131" s="144"/>
      <c r="D131" s="144"/>
      <c r="E131" s="144"/>
      <c r="F131" s="144"/>
      <c r="G131" s="144"/>
      <c r="H131" s="144"/>
      <c r="I131" s="144"/>
      <c r="J131" s="144"/>
      <c r="K131" s="144"/>
      <c r="L131" s="144"/>
      <c r="M131" s="144"/>
      <c r="N131" s="144"/>
      <c r="O131" s="144"/>
      <c r="P131" s="144"/>
      <c r="Q131" s="144"/>
      <c r="R131" s="144"/>
      <c r="S131" s="144"/>
      <c r="T131" s="144"/>
    </row>
    <row r="132" spans="1:20">
      <c r="A132" s="161"/>
      <c r="B132" s="144"/>
      <c r="C132" s="144"/>
      <c r="D132" s="144"/>
      <c r="E132" s="144"/>
      <c r="F132" s="144"/>
      <c r="G132" s="144"/>
      <c r="H132" s="144"/>
      <c r="I132" s="144"/>
      <c r="J132" s="144"/>
      <c r="K132" s="144"/>
      <c r="L132" s="144"/>
      <c r="M132" s="144"/>
      <c r="N132" s="144"/>
      <c r="O132" s="144"/>
      <c r="P132" s="144"/>
      <c r="Q132" s="144"/>
      <c r="R132" s="144"/>
      <c r="S132" s="144"/>
      <c r="T132" s="144"/>
    </row>
    <row r="133" spans="1:20">
      <c r="A133" s="161"/>
      <c r="B133" s="144"/>
      <c r="C133" s="144"/>
      <c r="D133" s="144"/>
      <c r="E133" s="144"/>
      <c r="F133" s="144"/>
      <c r="G133" s="144"/>
      <c r="H133" s="144"/>
      <c r="I133" s="144"/>
      <c r="J133" s="144"/>
      <c r="K133" s="144"/>
      <c r="L133" s="144"/>
      <c r="M133" s="144"/>
      <c r="N133" s="144"/>
      <c r="O133" s="144"/>
      <c r="P133" s="144"/>
      <c r="Q133" s="144"/>
      <c r="R133" s="144"/>
      <c r="S133" s="144"/>
      <c r="T133" s="144"/>
    </row>
    <row r="134" spans="1:20">
      <c r="A134" s="161"/>
      <c r="B134" s="144"/>
      <c r="C134" s="144"/>
      <c r="D134" s="144"/>
      <c r="E134" s="144"/>
      <c r="F134" s="144"/>
      <c r="G134" s="144"/>
      <c r="H134" s="144"/>
      <c r="I134" s="144"/>
      <c r="J134" s="144"/>
      <c r="K134" s="144"/>
      <c r="L134" s="144"/>
      <c r="M134" s="144"/>
      <c r="N134" s="144"/>
      <c r="O134" s="144"/>
      <c r="P134" s="144"/>
      <c r="Q134" s="144"/>
      <c r="R134" s="144"/>
      <c r="S134" s="144"/>
      <c r="T134" s="144"/>
    </row>
    <row r="135" spans="1:20">
      <c r="A135" s="161"/>
      <c r="B135" s="144"/>
      <c r="C135" s="144"/>
      <c r="D135" s="144"/>
      <c r="E135" s="144"/>
      <c r="F135" s="144"/>
      <c r="G135" s="144"/>
      <c r="H135" s="144"/>
      <c r="I135" s="144"/>
      <c r="J135" s="144"/>
      <c r="K135" s="144"/>
      <c r="L135" s="144"/>
      <c r="M135" s="144"/>
      <c r="N135" s="144"/>
      <c r="O135" s="144"/>
      <c r="P135" s="144"/>
      <c r="Q135" s="144"/>
      <c r="R135" s="144"/>
      <c r="S135" s="144"/>
      <c r="T135" s="144"/>
    </row>
    <row r="136" spans="1:20">
      <c r="A136" s="161"/>
      <c r="B136" s="144"/>
      <c r="C136" s="144"/>
      <c r="D136" s="144"/>
      <c r="E136" s="144"/>
      <c r="F136" s="144"/>
      <c r="G136" s="144"/>
      <c r="H136" s="144"/>
      <c r="I136" s="144"/>
      <c r="J136" s="144"/>
      <c r="K136" s="144"/>
      <c r="L136" s="144"/>
      <c r="M136" s="144"/>
      <c r="N136" s="144"/>
      <c r="O136" s="144"/>
      <c r="P136" s="144"/>
      <c r="Q136" s="144"/>
      <c r="R136" s="144"/>
      <c r="S136" s="144"/>
      <c r="T136" s="144"/>
    </row>
    <row r="137" spans="1:20">
      <c r="A137" s="161"/>
      <c r="B137" s="144"/>
      <c r="C137" s="144"/>
      <c r="D137" s="144"/>
      <c r="E137" s="144"/>
      <c r="F137" s="144"/>
      <c r="G137" s="144"/>
      <c r="H137" s="144"/>
      <c r="I137" s="144"/>
      <c r="J137" s="144"/>
      <c r="K137" s="144"/>
      <c r="L137" s="144"/>
      <c r="M137" s="144"/>
      <c r="N137" s="144"/>
      <c r="O137" s="144"/>
      <c r="P137" s="144"/>
      <c r="Q137" s="144"/>
      <c r="R137" s="144"/>
      <c r="S137" s="144"/>
      <c r="T137" s="144"/>
    </row>
    <row r="138" spans="1:20">
      <c r="A138" s="161"/>
      <c r="B138" s="144"/>
      <c r="C138" s="144"/>
      <c r="D138" s="144"/>
      <c r="E138" s="144"/>
      <c r="F138" s="144"/>
      <c r="G138" s="144"/>
      <c r="H138" s="144"/>
      <c r="I138" s="144"/>
      <c r="J138" s="144"/>
      <c r="K138" s="144"/>
      <c r="L138" s="144"/>
      <c r="M138" s="144"/>
      <c r="N138" s="144"/>
      <c r="O138" s="144"/>
      <c r="P138" s="144"/>
      <c r="Q138" s="144"/>
      <c r="R138" s="144"/>
      <c r="S138" s="144"/>
      <c r="T138" s="144"/>
    </row>
    <row r="139" spans="1:20">
      <c r="A139" s="161"/>
      <c r="B139" s="144"/>
      <c r="C139" s="144"/>
      <c r="D139" s="144"/>
      <c r="E139" s="144"/>
      <c r="F139" s="144"/>
      <c r="G139" s="144"/>
      <c r="H139" s="144"/>
      <c r="I139" s="144"/>
      <c r="J139" s="144"/>
      <c r="K139" s="144"/>
      <c r="L139" s="144"/>
      <c r="M139" s="144"/>
      <c r="N139" s="144"/>
      <c r="O139" s="144"/>
      <c r="P139" s="144"/>
      <c r="Q139" s="144"/>
      <c r="R139" s="144"/>
      <c r="S139" s="144"/>
      <c r="T139" s="144"/>
    </row>
    <row r="140" spans="1:20">
      <c r="A140" s="161"/>
      <c r="B140" s="144"/>
      <c r="C140" s="144"/>
      <c r="D140" s="144"/>
      <c r="E140" s="144"/>
      <c r="F140" s="144"/>
      <c r="G140" s="144"/>
      <c r="H140" s="144"/>
      <c r="I140" s="144"/>
      <c r="J140" s="144"/>
      <c r="K140" s="144"/>
      <c r="L140" s="144"/>
      <c r="M140" s="144"/>
      <c r="N140" s="144"/>
      <c r="O140" s="144"/>
      <c r="P140" s="144"/>
      <c r="Q140" s="144"/>
      <c r="R140" s="144"/>
      <c r="S140" s="144"/>
      <c r="T140" s="144"/>
    </row>
    <row r="141" spans="1:20">
      <c r="A141" s="161"/>
      <c r="B141" s="144"/>
      <c r="C141" s="144"/>
      <c r="D141" s="144"/>
      <c r="E141" s="144"/>
      <c r="F141" s="144"/>
      <c r="G141" s="144"/>
      <c r="H141" s="144"/>
      <c r="I141" s="144"/>
      <c r="J141" s="144"/>
      <c r="K141" s="144"/>
      <c r="L141" s="144"/>
      <c r="M141" s="144"/>
      <c r="N141" s="144"/>
      <c r="O141" s="144"/>
      <c r="P141" s="144"/>
      <c r="Q141" s="144"/>
      <c r="R141" s="144"/>
      <c r="S141" s="144"/>
      <c r="T141" s="144"/>
    </row>
    <row r="142" spans="1:20">
      <c r="A142" s="161"/>
      <c r="B142" s="144"/>
      <c r="C142" s="144"/>
      <c r="D142" s="144"/>
      <c r="E142" s="144"/>
      <c r="F142" s="144"/>
      <c r="G142" s="144"/>
      <c r="H142" s="144"/>
      <c r="I142" s="144"/>
      <c r="J142" s="144"/>
      <c r="K142" s="144"/>
      <c r="L142" s="144"/>
      <c r="M142" s="144"/>
      <c r="N142" s="144"/>
      <c r="O142" s="144"/>
      <c r="P142" s="144"/>
      <c r="Q142" s="144"/>
      <c r="R142" s="144"/>
      <c r="S142" s="144"/>
      <c r="T142" s="144"/>
    </row>
    <row r="143" spans="1:20">
      <c r="A143" s="161"/>
      <c r="B143" s="144"/>
      <c r="C143" s="144"/>
      <c r="D143" s="144"/>
      <c r="E143" s="144"/>
      <c r="F143" s="144"/>
      <c r="G143" s="144"/>
      <c r="H143" s="144"/>
      <c r="I143" s="144"/>
      <c r="J143" s="144"/>
      <c r="K143" s="144"/>
      <c r="L143" s="144"/>
      <c r="M143" s="144"/>
      <c r="N143" s="144"/>
      <c r="O143" s="144"/>
      <c r="P143" s="144"/>
      <c r="Q143" s="144"/>
      <c r="R143" s="144"/>
      <c r="S143" s="144"/>
      <c r="T143" s="144"/>
    </row>
    <row r="144" spans="1:20">
      <c r="A144" s="161"/>
      <c r="B144" s="144"/>
      <c r="C144" s="144"/>
      <c r="D144" s="144"/>
      <c r="E144" s="144"/>
      <c r="F144" s="144"/>
      <c r="G144" s="144"/>
      <c r="H144" s="144"/>
      <c r="I144" s="144"/>
      <c r="J144" s="144"/>
      <c r="K144" s="144"/>
      <c r="L144" s="144"/>
      <c r="M144" s="144"/>
      <c r="N144" s="144"/>
      <c r="O144" s="144"/>
      <c r="P144" s="144"/>
      <c r="Q144" s="144"/>
      <c r="R144" s="144"/>
      <c r="S144" s="144"/>
      <c r="T144" s="144"/>
    </row>
    <row r="145" spans="1:20">
      <c r="A145" s="161"/>
      <c r="B145" s="144"/>
      <c r="C145" s="144"/>
      <c r="D145" s="144"/>
      <c r="E145" s="144"/>
      <c r="F145" s="144"/>
      <c r="G145" s="144"/>
      <c r="H145" s="144"/>
      <c r="I145" s="144"/>
      <c r="J145" s="144"/>
      <c r="K145" s="144"/>
      <c r="L145" s="144"/>
      <c r="M145" s="144"/>
      <c r="N145" s="144"/>
      <c r="O145" s="144"/>
      <c r="P145" s="144"/>
      <c r="Q145" s="144"/>
      <c r="R145" s="144"/>
      <c r="S145" s="144"/>
      <c r="T145" s="144"/>
    </row>
    <row r="146" spans="1:20">
      <c r="A146" s="161"/>
      <c r="B146" s="144"/>
      <c r="C146" s="144"/>
      <c r="D146" s="144"/>
      <c r="E146" s="144"/>
      <c r="F146" s="144"/>
      <c r="G146" s="144"/>
      <c r="H146" s="144"/>
      <c r="I146" s="144"/>
      <c r="J146" s="144"/>
      <c r="K146" s="144"/>
      <c r="L146" s="144"/>
      <c r="M146" s="144"/>
      <c r="N146" s="144"/>
      <c r="O146" s="144"/>
      <c r="P146" s="144"/>
      <c r="Q146" s="144"/>
      <c r="R146" s="144"/>
      <c r="S146" s="144"/>
      <c r="T146" s="144"/>
    </row>
    <row r="147" spans="1:20">
      <c r="A147" s="161"/>
      <c r="B147" s="144"/>
      <c r="C147" s="144"/>
      <c r="D147" s="144"/>
      <c r="E147" s="144"/>
      <c r="F147" s="144"/>
      <c r="G147" s="144"/>
      <c r="H147" s="144"/>
      <c r="I147" s="144"/>
      <c r="J147" s="144"/>
      <c r="K147" s="144"/>
      <c r="L147" s="144"/>
      <c r="M147" s="144"/>
      <c r="N147" s="144"/>
      <c r="O147" s="144"/>
      <c r="P147" s="144"/>
      <c r="Q147" s="144"/>
      <c r="R147" s="144"/>
      <c r="S147" s="144"/>
      <c r="T147" s="144"/>
    </row>
    <row r="148" spans="1:20">
      <c r="A148" s="161"/>
      <c r="B148" s="144"/>
      <c r="C148" s="144"/>
      <c r="D148" s="144"/>
      <c r="E148" s="144"/>
      <c r="F148" s="144"/>
      <c r="G148" s="144"/>
      <c r="H148" s="144"/>
      <c r="I148" s="144"/>
      <c r="J148" s="144"/>
      <c r="K148" s="144"/>
      <c r="L148" s="144"/>
      <c r="M148" s="144"/>
      <c r="N148" s="144"/>
      <c r="O148" s="144"/>
      <c r="P148" s="144"/>
      <c r="Q148" s="144"/>
      <c r="R148" s="144"/>
      <c r="S148" s="144"/>
      <c r="T148" s="144"/>
    </row>
    <row r="149" spans="1:20">
      <c r="A149" s="161"/>
      <c r="B149" s="144"/>
      <c r="C149" s="144"/>
      <c r="D149" s="144"/>
      <c r="E149" s="144"/>
      <c r="F149" s="144"/>
      <c r="G149" s="144"/>
      <c r="H149" s="144"/>
      <c r="I149" s="144"/>
      <c r="J149" s="144"/>
      <c r="K149" s="144"/>
      <c r="L149" s="144"/>
      <c r="M149" s="144"/>
      <c r="N149" s="144"/>
      <c r="O149" s="144"/>
      <c r="P149" s="144"/>
      <c r="Q149" s="144"/>
      <c r="R149" s="144"/>
      <c r="S149" s="144"/>
      <c r="T149" s="144"/>
    </row>
    <row r="150" spans="1:20">
      <c r="A150" s="161"/>
      <c r="B150" s="144"/>
      <c r="C150" s="144"/>
      <c r="D150" s="144"/>
      <c r="E150" s="144"/>
      <c r="F150" s="144"/>
      <c r="G150" s="144"/>
      <c r="H150" s="144"/>
      <c r="I150" s="144"/>
      <c r="J150" s="144"/>
      <c r="K150" s="144"/>
      <c r="L150" s="144"/>
      <c r="M150" s="144"/>
      <c r="N150" s="144"/>
      <c r="O150" s="144"/>
      <c r="P150" s="144"/>
      <c r="Q150" s="144"/>
      <c r="R150" s="144"/>
      <c r="S150" s="144"/>
      <c r="T150" s="144"/>
    </row>
    <row r="151" spans="1:20">
      <c r="A151" s="161"/>
      <c r="B151" s="144"/>
      <c r="C151" s="144"/>
      <c r="D151" s="144"/>
      <c r="E151" s="144"/>
      <c r="F151" s="144"/>
      <c r="G151" s="144"/>
      <c r="H151" s="144"/>
      <c r="I151" s="144"/>
      <c r="J151" s="144"/>
      <c r="K151" s="144"/>
      <c r="L151" s="144"/>
      <c r="M151" s="144"/>
      <c r="N151" s="144"/>
      <c r="O151" s="144"/>
      <c r="P151" s="144"/>
      <c r="Q151" s="144"/>
      <c r="R151" s="144"/>
      <c r="S151" s="144"/>
      <c r="T151" s="144"/>
    </row>
    <row r="152" spans="1:20">
      <c r="A152" s="161"/>
      <c r="B152" s="144"/>
      <c r="C152" s="144"/>
      <c r="D152" s="144"/>
      <c r="E152" s="144"/>
      <c r="F152" s="144"/>
      <c r="G152" s="144"/>
      <c r="H152" s="144"/>
      <c r="I152" s="144"/>
      <c r="J152" s="144"/>
      <c r="K152" s="144"/>
      <c r="L152" s="144"/>
      <c r="M152" s="144"/>
      <c r="N152" s="144"/>
      <c r="O152" s="144"/>
      <c r="P152" s="144"/>
      <c r="Q152" s="144"/>
      <c r="R152" s="144"/>
      <c r="S152" s="144"/>
      <c r="T152" s="144"/>
    </row>
    <row r="153" spans="1:20">
      <c r="A153" s="161"/>
      <c r="B153" s="144"/>
      <c r="C153" s="144"/>
      <c r="D153" s="144"/>
      <c r="E153" s="144"/>
      <c r="F153" s="144"/>
      <c r="G153" s="144"/>
      <c r="H153" s="144"/>
      <c r="I153" s="144"/>
      <c r="J153" s="144"/>
      <c r="K153" s="144"/>
      <c r="L153" s="144"/>
      <c r="M153" s="144"/>
      <c r="N153" s="144"/>
      <c r="O153" s="144"/>
      <c r="P153" s="144"/>
      <c r="Q153" s="144"/>
      <c r="R153" s="144"/>
      <c r="S153" s="144"/>
      <c r="T153" s="144"/>
    </row>
    <row r="154" spans="1:20">
      <c r="A154" s="161"/>
      <c r="B154" s="144"/>
      <c r="C154" s="144"/>
      <c r="D154" s="144"/>
      <c r="E154" s="144"/>
      <c r="F154" s="144"/>
      <c r="G154" s="144"/>
      <c r="H154" s="144"/>
      <c r="I154" s="144"/>
      <c r="J154" s="144"/>
      <c r="K154" s="144"/>
      <c r="L154" s="144"/>
      <c r="M154" s="144"/>
      <c r="N154" s="144"/>
      <c r="O154" s="144"/>
      <c r="P154" s="144"/>
      <c r="Q154" s="144"/>
      <c r="R154" s="144"/>
      <c r="S154" s="144"/>
      <c r="T154" s="144"/>
    </row>
    <row r="155" spans="1:20">
      <c r="A155" s="161"/>
      <c r="B155" s="144"/>
      <c r="C155" s="144"/>
      <c r="D155" s="144"/>
      <c r="E155" s="144"/>
      <c r="F155" s="144"/>
      <c r="G155" s="144"/>
      <c r="H155" s="144"/>
      <c r="I155" s="144"/>
      <c r="J155" s="144"/>
      <c r="K155" s="144"/>
      <c r="L155" s="144"/>
      <c r="M155" s="144"/>
      <c r="N155" s="144"/>
      <c r="O155" s="144"/>
      <c r="P155" s="144"/>
      <c r="Q155" s="144"/>
      <c r="R155" s="144"/>
      <c r="S155" s="144"/>
      <c r="T155" s="144"/>
    </row>
    <row r="156" spans="1:20">
      <c r="A156" s="161"/>
      <c r="B156" s="144"/>
      <c r="C156" s="144"/>
      <c r="D156" s="144"/>
      <c r="E156" s="144"/>
      <c r="F156" s="144"/>
      <c r="G156" s="144"/>
      <c r="H156" s="144"/>
      <c r="I156" s="144"/>
      <c r="J156" s="144"/>
      <c r="K156" s="144"/>
      <c r="L156" s="144"/>
      <c r="M156" s="144"/>
      <c r="N156" s="144"/>
      <c r="O156" s="144"/>
      <c r="P156" s="144"/>
      <c r="Q156" s="144"/>
      <c r="R156" s="144"/>
      <c r="S156" s="144"/>
      <c r="T156" s="144"/>
    </row>
    <row r="157" spans="1:20">
      <c r="A157" s="161"/>
      <c r="B157" s="144"/>
      <c r="C157" s="144"/>
      <c r="D157" s="144"/>
      <c r="E157" s="144"/>
      <c r="F157" s="144"/>
      <c r="G157" s="144"/>
      <c r="H157" s="144"/>
      <c r="I157" s="144"/>
      <c r="J157" s="144"/>
      <c r="K157" s="144"/>
      <c r="L157" s="144"/>
      <c r="M157" s="144"/>
      <c r="N157" s="144"/>
      <c r="O157" s="144"/>
      <c r="P157" s="144"/>
      <c r="Q157" s="144"/>
      <c r="R157" s="144"/>
      <c r="S157" s="144"/>
      <c r="T157" s="144"/>
    </row>
    <row r="158" spans="1:20">
      <c r="A158" s="161"/>
      <c r="B158" s="144"/>
      <c r="C158" s="144"/>
      <c r="D158" s="144"/>
      <c r="E158" s="144"/>
      <c r="F158" s="144"/>
      <c r="G158" s="144"/>
      <c r="H158" s="144"/>
      <c r="I158" s="144"/>
      <c r="J158" s="144"/>
      <c r="K158" s="144"/>
      <c r="L158" s="144"/>
      <c r="M158" s="144"/>
      <c r="N158" s="144"/>
      <c r="O158" s="144"/>
      <c r="P158" s="144"/>
      <c r="Q158" s="144"/>
      <c r="R158" s="144"/>
      <c r="S158" s="144"/>
      <c r="T158" s="144"/>
    </row>
    <row r="159" spans="1:20">
      <c r="A159" s="161"/>
      <c r="B159" s="144"/>
      <c r="C159" s="144"/>
      <c r="D159" s="144"/>
      <c r="E159" s="144"/>
      <c r="F159" s="144"/>
      <c r="G159" s="144"/>
      <c r="H159" s="144"/>
      <c r="I159" s="144"/>
      <c r="J159" s="144"/>
      <c r="K159" s="144"/>
      <c r="L159" s="144"/>
      <c r="M159" s="144"/>
      <c r="N159" s="144"/>
      <c r="O159" s="144"/>
      <c r="P159" s="144"/>
      <c r="Q159" s="144"/>
      <c r="R159" s="144"/>
      <c r="S159" s="144"/>
      <c r="T159" s="144"/>
    </row>
    <row r="160" spans="1:20">
      <c r="A160" s="161"/>
      <c r="B160" s="144"/>
      <c r="C160" s="144"/>
      <c r="D160" s="144"/>
      <c r="E160" s="144"/>
      <c r="F160" s="144"/>
      <c r="G160" s="144"/>
      <c r="H160" s="144"/>
      <c r="I160" s="144"/>
      <c r="J160" s="144"/>
      <c r="K160" s="144"/>
      <c r="L160" s="144"/>
      <c r="M160" s="144"/>
      <c r="N160" s="144"/>
      <c r="O160" s="144"/>
      <c r="P160" s="144"/>
      <c r="Q160" s="144"/>
      <c r="R160" s="144"/>
      <c r="S160" s="144"/>
      <c r="T160" s="144"/>
    </row>
    <row r="161" spans="1:20">
      <c r="A161" s="161"/>
      <c r="B161" s="144"/>
      <c r="C161" s="144"/>
      <c r="D161" s="144"/>
      <c r="E161" s="144"/>
      <c r="F161" s="144"/>
      <c r="G161" s="144"/>
      <c r="H161" s="144"/>
      <c r="I161" s="144"/>
      <c r="J161" s="144"/>
      <c r="K161" s="144"/>
      <c r="L161" s="144"/>
      <c r="M161" s="144"/>
      <c r="N161" s="144"/>
      <c r="O161" s="144"/>
      <c r="P161" s="144"/>
      <c r="Q161" s="144"/>
      <c r="R161" s="144"/>
      <c r="S161" s="144"/>
      <c r="T161" s="144"/>
    </row>
    <row r="162" spans="1:20">
      <c r="A162" s="161"/>
      <c r="B162" s="144"/>
      <c r="C162" s="144"/>
      <c r="D162" s="144"/>
      <c r="E162" s="144"/>
      <c r="F162" s="144"/>
      <c r="G162" s="144"/>
      <c r="H162" s="144"/>
      <c r="I162" s="144"/>
      <c r="J162" s="144"/>
      <c r="K162" s="144"/>
      <c r="L162" s="144"/>
      <c r="M162" s="144"/>
      <c r="N162" s="144"/>
      <c r="O162" s="144"/>
      <c r="P162" s="144"/>
      <c r="Q162" s="144"/>
      <c r="R162" s="144"/>
      <c r="S162" s="144"/>
      <c r="T162" s="144"/>
    </row>
    <row r="163" spans="1:20">
      <c r="A163" s="161"/>
      <c r="B163" s="144"/>
      <c r="C163" s="144"/>
      <c r="D163" s="144"/>
      <c r="E163" s="144"/>
      <c r="F163" s="144"/>
      <c r="G163" s="144"/>
      <c r="H163" s="144"/>
      <c r="I163" s="144"/>
      <c r="J163" s="144"/>
      <c r="K163" s="144"/>
      <c r="L163" s="144"/>
      <c r="M163" s="144"/>
      <c r="N163" s="144"/>
      <c r="O163" s="144"/>
      <c r="P163" s="144"/>
      <c r="Q163" s="144"/>
      <c r="R163" s="144"/>
      <c r="S163" s="144"/>
      <c r="T163" s="144"/>
    </row>
    <row r="164" spans="1:20">
      <c r="A164" s="161"/>
      <c r="B164" s="144"/>
      <c r="C164" s="144"/>
      <c r="D164" s="144"/>
      <c r="E164" s="144"/>
      <c r="F164" s="144"/>
      <c r="G164" s="144"/>
      <c r="H164" s="144"/>
      <c r="I164" s="144"/>
      <c r="J164" s="144"/>
      <c r="K164" s="144"/>
      <c r="L164" s="144"/>
      <c r="M164" s="144"/>
      <c r="N164" s="144"/>
      <c r="O164" s="144"/>
      <c r="P164" s="144"/>
      <c r="Q164" s="144"/>
      <c r="R164" s="144"/>
      <c r="S164" s="144"/>
      <c r="T164" s="144"/>
    </row>
    <row r="165" spans="1:20">
      <c r="A165" s="161"/>
      <c r="B165" s="144"/>
      <c r="C165" s="144"/>
      <c r="D165" s="144"/>
      <c r="E165" s="144"/>
      <c r="F165" s="144"/>
      <c r="G165" s="144"/>
      <c r="H165" s="144"/>
      <c r="I165" s="144"/>
      <c r="J165" s="144"/>
      <c r="K165" s="144"/>
      <c r="L165" s="144"/>
      <c r="M165" s="144"/>
      <c r="N165" s="144"/>
      <c r="O165" s="144"/>
      <c r="P165" s="144"/>
      <c r="Q165" s="144"/>
      <c r="R165" s="144"/>
      <c r="S165" s="144"/>
      <c r="T165" s="144"/>
    </row>
    <row r="166" spans="1:20">
      <c r="A166" s="161"/>
      <c r="B166" s="144"/>
      <c r="C166" s="144"/>
      <c r="D166" s="144"/>
      <c r="E166" s="144"/>
      <c r="F166" s="144"/>
      <c r="G166" s="144"/>
      <c r="H166" s="144"/>
      <c r="I166" s="144"/>
      <c r="J166" s="144"/>
      <c r="K166" s="144"/>
      <c r="L166" s="144"/>
      <c r="M166" s="144"/>
      <c r="N166" s="144"/>
      <c r="O166" s="144"/>
      <c r="P166" s="144"/>
      <c r="Q166" s="144"/>
      <c r="R166" s="144"/>
      <c r="S166" s="144"/>
      <c r="T166" s="144"/>
    </row>
    <row r="167" spans="1:20">
      <c r="A167" s="161"/>
      <c r="B167" s="144"/>
      <c r="C167" s="144"/>
      <c r="D167" s="144"/>
      <c r="E167" s="144"/>
      <c r="F167" s="144"/>
      <c r="G167" s="144"/>
      <c r="H167" s="144"/>
      <c r="I167" s="144"/>
      <c r="J167" s="144"/>
      <c r="K167" s="144"/>
      <c r="L167" s="144"/>
      <c r="M167" s="144"/>
      <c r="N167" s="144"/>
      <c r="O167" s="144"/>
      <c r="P167" s="144"/>
      <c r="Q167" s="144"/>
      <c r="R167" s="144"/>
      <c r="S167" s="144"/>
      <c r="T167" s="144"/>
    </row>
    <row r="168" spans="1:20">
      <c r="A168" s="161"/>
      <c r="B168" s="144"/>
      <c r="C168" s="144"/>
      <c r="D168" s="144"/>
      <c r="E168" s="144"/>
      <c r="F168" s="144"/>
      <c r="G168" s="144"/>
      <c r="H168" s="144"/>
      <c r="I168" s="144"/>
      <c r="J168" s="144"/>
      <c r="K168" s="144"/>
      <c r="L168" s="144"/>
      <c r="M168" s="144"/>
      <c r="N168" s="144"/>
      <c r="O168" s="144"/>
      <c r="P168" s="144"/>
      <c r="Q168" s="144"/>
      <c r="R168" s="144"/>
      <c r="S168" s="144"/>
      <c r="T168" s="144"/>
    </row>
    <row r="169" spans="1:20">
      <c r="A169" s="161"/>
      <c r="B169" s="144"/>
      <c r="C169" s="144"/>
      <c r="D169" s="144"/>
      <c r="E169" s="144"/>
      <c r="F169" s="144"/>
      <c r="G169" s="144"/>
      <c r="H169" s="144"/>
      <c r="I169" s="144"/>
      <c r="J169" s="144"/>
      <c r="K169" s="144"/>
      <c r="L169" s="144"/>
      <c r="M169" s="144"/>
      <c r="N169" s="144"/>
      <c r="O169" s="144"/>
      <c r="P169" s="144"/>
      <c r="Q169" s="144"/>
      <c r="R169" s="144"/>
      <c r="S169" s="144"/>
      <c r="T169" s="144"/>
    </row>
    <row r="170" spans="1:20">
      <c r="A170" s="161"/>
      <c r="B170" s="144"/>
      <c r="C170" s="144"/>
      <c r="D170" s="144"/>
      <c r="E170" s="144"/>
      <c r="F170" s="144"/>
      <c r="G170" s="144"/>
      <c r="H170" s="144"/>
      <c r="I170" s="144"/>
      <c r="J170" s="144"/>
      <c r="K170" s="144"/>
      <c r="L170" s="144"/>
      <c r="M170" s="144"/>
      <c r="N170" s="144"/>
      <c r="O170" s="144"/>
      <c r="P170" s="144"/>
      <c r="Q170" s="144"/>
      <c r="R170" s="144"/>
      <c r="S170" s="144"/>
      <c r="T170" s="144"/>
    </row>
    <row r="171" spans="1:20">
      <c r="A171" s="161"/>
      <c r="B171" s="144"/>
      <c r="C171" s="144"/>
      <c r="D171" s="144"/>
      <c r="E171" s="144"/>
      <c r="F171" s="144"/>
      <c r="G171" s="144"/>
      <c r="H171" s="144"/>
      <c r="I171" s="144"/>
      <c r="J171" s="144"/>
      <c r="K171" s="144"/>
      <c r="L171" s="144"/>
      <c r="M171" s="144"/>
      <c r="N171" s="144"/>
      <c r="O171" s="144"/>
      <c r="P171" s="144"/>
      <c r="Q171" s="144"/>
      <c r="R171" s="144"/>
      <c r="S171" s="144"/>
      <c r="T171" s="144"/>
    </row>
    <row r="172" spans="1:20">
      <c r="A172" s="161"/>
      <c r="B172" s="144"/>
      <c r="C172" s="144"/>
      <c r="D172" s="144"/>
      <c r="E172" s="144"/>
      <c r="F172" s="144"/>
      <c r="G172" s="144"/>
      <c r="H172" s="144"/>
      <c r="I172" s="144"/>
      <c r="J172" s="144"/>
      <c r="K172" s="144"/>
      <c r="L172" s="144"/>
      <c r="M172" s="144"/>
      <c r="N172" s="144"/>
      <c r="O172" s="144"/>
      <c r="P172" s="144"/>
      <c r="Q172" s="144"/>
      <c r="R172" s="144"/>
      <c r="S172" s="144"/>
      <c r="T172" s="144"/>
    </row>
    <row r="173" spans="1:20">
      <c r="A173" s="161"/>
      <c r="B173" s="144"/>
      <c r="C173" s="144"/>
      <c r="D173" s="144"/>
      <c r="E173" s="144"/>
      <c r="F173" s="144"/>
      <c r="G173" s="144"/>
      <c r="H173" s="144"/>
      <c r="I173" s="144"/>
      <c r="J173" s="144"/>
      <c r="K173" s="144"/>
      <c r="L173" s="144"/>
      <c r="M173" s="144"/>
      <c r="N173" s="144"/>
      <c r="O173" s="144"/>
      <c r="P173" s="144"/>
      <c r="Q173" s="144"/>
      <c r="R173" s="144"/>
      <c r="S173" s="144"/>
      <c r="T173" s="144"/>
    </row>
    <row r="174" spans="1:20">
      <c r="A174" s="161"/>
      <c r="B174" s="144"/>
      <c r="C174" s="144"/>
      <c r="D174" s="144"/>
      <c r="E174" s="144"/>
      <c r="F174" s="144"/>
      <c r="G174" s="144"/>
      <c r="H174" s="144"/>
      <c r="I174" s="144"/>
      <c r="J174" s="144"/>
      <c r="K174" s="144"/>
      <c r="L174" s="144"/>
      <c r="M174" s="144"/>
      <c r="N174" s="144"/>
      <c r="O174" s="144"/>
      <c r="P174" s="144"/>
      <c r="Q174" s="144"/>
      <c r="R174" s="144"/>
      <c r="S174" s="144"/>
      <c r="T174" s="144"/>
    </row>
    <row r="175" spans="1:20">
      <c r="A175" s="161"/>
      <c r="B175" s="144"/>
      <c r="C175" s="144"/>
      <c r="D175" s="144"/>
      <c r="E175" s="144"/>
      <c r="F175" s="144"/>
      <c r="G175" s="144"/>
      <c r="H175" s="144"/>
      <c r="I175" s="144"/>
      <c r="J175" s="144"/>
      <c r="K175" s="144"/>
      <c r="L175" s="144"/>
      <c r="M175" s="144"/>
      <c r="N175" s="144"/>
      <c r="O175" s="144"/>
      <c r="P175" s="144"/>
      <c r="Q175" s="144"/>
      <c r="R175" s="144"/>
      <c r="S175" s="144"/>
      <c r="T175" s="144"/>
    </row>
    <row r="176" spans="1:20">
      <c r="A176" s="161"/>
      <c r="B176" s="144"/>
      <c r="C176" s="144"/>
      <c r="D176" s="144"/>
      <c r="E176" s="144"/>
      <c r="F176" s="144"/>
      <c r="G176" s="144"/>
      <c r="H176" s="144"/>
      <c r="I176" s="144"/>
      <c r="J176" s="144"/>
      <c r="K176" s="144"/>
      <c r="L176" s="144"/>
      <c r="M176" s="144"/>
      <c r="N176" s="144"/>
      <c r="O176" s="144"/>
      <c r="P176" s="144"/>
      <c r="Q176" s="144"/>
      <c r="R176" s="144"/>
      <c r="S176" s="144"/>
      <c r="T176" s="144"/>
    </row>
    <row r="177" spans="1:20">
      <c r="A177" s="161"/>
      <c r="B177" s="144"/>
      <c r="C177" s="144"/>
      <c r="D177" s="144"/>
      <c r="E177" s="144"/>
      <c r="F177" s="144"/>
      <c r="G177" s="144"/>
      <c r="H177" s="144"/>
      <c r="I177" s="144"/>
      <c r="J177" s="144"/>
      <c r="K177" s="144"/>
      <c r="L177" s="144"/>
      <c r="M177" s="144"/>
      <c r="N177" s="144"/>
      <c r="O177" s="144"/>
      <c r="P177" s="144"/>
      <c r="Q177" s="144"/>
      <c r="R177" s="144"/>
      <c r="S177" s="144"/>
      <c r="T177" s="144"/>
    </row>
    <row r="178" spans="1:20">
      <c r="A178" s="161"/>
      <c r="B178" s="144"/>
      <c r="C178" s="144"/>
      <c r="D178" s="144"/>
      <c r="E178" s="144"/>
      <c r="F178" s="144"/>
      <c r="G178" s="144"/>
      <c r="H178" s="144"/>
      <c r="I178" s="144"/>
      <c r="J178" s="144"/>
      <c r="K178" s="144"/>
      <c r="L178" s="144"/>
      <c r="M178" s="144"/>
      <c r="N178" s="144"/>
      <c r="O178" s="144"/>
      <c r="P178" s="144"/>
      <c r="Q178" s="144"/>
      <c r="R178" s="144"/>
      <c r="S178" s="144"/>
      <c r="T178" s="144"/>
    </row>
    <row r="179" spans="1:20">
      <c r="A179" s="161"/>
      <c r="B179" s="144"/>
      <c r="C179" s="144"/>
      <c r="D179" s="144"/>
      <c r="E179" s="144"/>
      <c r="F179" s="144"/>
      <c r="G179" s="144"/>
      <c r="H179" s="144"/>
      <c r="I179" s="144"/>
      <c r="J179" s="144"/>
      <c r="K179" s="144"/>
      <c r="L179" s="144"/>
      <c r="M179" s="144"/>
      <c r="N179" s="144"/>
      <c r="O179" s="144"/>
      <c r="P179" s="144"/>
      <c r="Q179" s="144"/>
      <c r="R179" s="144"/>
      <c r="S179" s="144"/>
      <c r="T179" s="144"/>
    </row>
    <row r="180" spans="1:20">
      <c r="A180" s="161"/>
      <c r="B180" s="144"/>
      <c r="C180" s="144"/>
      <c r="D180" s="144"/>
      <c r="E180" s="144"/>
      <c r="F180" s="144"/>
      <c r="G180" s="144"/>
      <c r="H180" s="144"/>
      <c r="I180" s="144"/>
      <c r="J180" s="144"/>
      <c r="K180" s="144"/>
      <c r="L180" s="144"/>
      <c r="M180" s="144"/>
      <c r="N180" s="144"/>
      <c r="O180" s="144"/>
      <c r="P180" s="144"/>
      <c r="Q180" s="144"/>
      <c r="R180" s="144"/>
      <c r="S180" s="144"/>
      <c r="T180" s="144"/>
    </row>
    <row r="181" spans="1:20">
      <c r="A181" s="161"/>
      <c r="B181" s="144"/>
      <c r="C181" s="144"/>
      <c r="D181" s="144"/>
      <c r="E181" s="144"/>
      <c r="F181" s="144"/>
      <c r="G181" s="144"/>
      <c r="H181" s="144"/>
      <c r="I181" s="144"/>
      <c r="J181" s="144"/>
      <c r="K181" s="144"/>
      <c r="L181" s="144"/>
      <c r="M181" s="144"/>
      <c r="N181" s="144"/>
      <c r="O181" s="144"/>
      <c r="P181" s="144"/>
      <c r="Q181" s="144"/>
      <c r="R181" s="144"/>
      <c r="S181" s="144"/>
      <c r="T181" s="144"/>
    </row>
    <row r="182" spans="1:20">
      <c r="A182" s="161"/>
      <c r="B182" s="144"/>
      <c r="C182" s="144"/>
      <c r="D182" s="144"/>
      <c r="E182" s="144"/>
      <c r="F182" s="144"/>
      <c r="G182" s="144"/>
      <c r="H182" s="144"/>
      <c r="I182" s="144"/>
      <c r="J182" s="144"/>
      <c r="K182" s="144"/>
      <c r="L182" s="144"/>
      <c r="M182" s="144"/>
      <c r="N182" s="144"/>
      <c r="O182" s="144"/>
      <c r="P182" s="144"/>
      <c r="Q182" s="144"/>
      <c r="R182" s="144"/>
      <c r="S182" s="144"/>
      <c r="T182" s="144"/>
    </row>
    <row r="183" spans="1:20">
      <c r="A183" s="161"/>
      <c r="B183" s="144"/>
      <c r="C183" s="144"/>
      <c r="D183" s="144"/>
      <c r="E183" s="144"/>
      <c r="F183" s="144"/>
      <c r="G183" s="144"/>
      <c r="H183" s="144"/>
      <c r="I183" s="144"/>
      <c r="J183" s="144"/>
      <c r="K183" s="144"/>
      <c r="L183" s="144"/>
      <c r="M183" s="144"/>
      <c r="N183" s="144"/>
      <c r="O183" s="144"/>
      <c r="P183" s="144"/>
      <c r="Q183" s="144"/>
      <c r="R183" s="144"/>
      <c r="S183" s="144"/>
      <c r="T183" s="144"/>
    </row>
    <row r="184" spans="1:20">
      <c r="A184" s="161"/>
      <c r="B184" s="144"/>
      <c r="C184" s="144"/>
      <c r="D184" s="144"/>
      <c r="E184" s="144"/>
      <c r="F184" s="144"/>
      <c r="G184" s="144"/>
      <c r="H184" s="144"/>
      <c r="I184" s="144"/>
      <c r="J184" s="144"/>
      <c r="K184" s="144"/>
      <c r="L184" s="144"/>
      <c r="M184" s="144"/>
      <c r="N184" s="144"/>
      <c r="O184" s="144"/>
      <c r="P184" s="144"/>
      <c r="Q184" s="144"/>
      <c r="R184" s="144"/>
      <c r="S184" s="144"/>
      <c r="T184" s="144"/>
    </row>
    <row r="185" spans="1:20">
      <c r="A185" s="161"/>
      <c r="B185" s="144"/>
      <c r="C185" s="144"/>
      <c r="D185" s="144"/>
      <c r="E185" s="144"/>
      <c r="F185" s="144"/>
      <c r="G185" s="144"/>
      <c r="H185" s="144"/>
      <c r="I185" s="144"/>
      <c r="J185" s="144"/>
      <c r="K185" s="144"/>
      <c r="L185" s="144"/>
      <c r="M185" s="144"/>
      <c r="N185" s="144"/>
      <c r="O185" s="144"/>
      <c r="P185" s="144"/>
      <c r="Q185" s="144"/>
      <c r="R185" s="144"/>
      <c r="S185" s="144"/>
      <c r="T185" s="144"/>
    </row>
    <row r="186" spans="1:20">
      <c r="A186" s="161"/>
      <c r="B186" s="144"/>
      <c r="C186" s="144"/>
      <c r="D186" s="144"/>
      <c r="E186" s="144"/>
      <c r="F186" s="144"/>
      <c r="G186" s="144"/>
      <c r="H186" s="144"/>
      <c r="I186" s="144"/>
      <c r="J186" s="144"/>
      <c r="K186" s="144"/>
      <c r="L186" s="144"/>
      <c r="M186" s="144"/>
      <c r="N186" s="144"/>
      <c r="O186" s="144"/>
      <c r="P186" s="144"/>
      <c r="Q186" s="144"/>
      <c r="R186" s="144"/>
      <c r="S186" s="144"/>
      <c r="T186" s="144"/>
    </row>
    <row r="187" spans="1:20">
      <c r="A187" s="161"/>
      <c r="B187" s="144"/>
      <c r="C187" s="144"/>
      <c r="D187" s="144"/>
      <c r="E187" s="144"/>
      <c r="F187" s="144"/>
      <c r="G187" s="144"/>
      <c r="H187" s="144"/>
      <c r="I187" s="144"/>
      <c r="J187" s="144"/>
      <c r="K187" s="144"/>
      <c r="L187" s="144"/>
      <c r="M187" s="144"/>
      <c r="N187" s="144"/>
      <c r="O187" s="144"/>
      <c r="P187" s="144"/>
      <c r="Q187" s="144"/>
      <c r="R187" s="144"/>
      <c r="S187" s="144"/>
      <c r="T187" s="144"/>
    </row>
    <row r="188" spans="1:20">
      <c r="A188" s="161"/>
      <c r="B188" s="144"/>
      <c r="C188" s="144"/>
      <c r="D188" s="144"/>
      <c r="E188" s="144"/>
      <c r="F188" s="144"/>
      <c r="G188" s="144"/>
      <c r="H188" s="144"/>
      <c r="I188" s="144"/>
      <c r="J188" s="144"/>
      <c r="K188" s="144"/>
      <c r="L188" s="144"/>
      <c r="M188" s="144"/>
      <c r="N188" s="144"/>
      <c r="O188" s="144"/>
      <c r="P188" s="144"/>
      <c r="Q188" s="144"/>
      <c r="R188" s="144"/>
      <c r="S188" s="144"/>
      <c r="T188" s="144"/>
    </row>
    <row r="189" spans="1:20">
      <c r="A189" s="161"/>
      <c r="B189" s="144"/>
      <c r="C189" s="144"/>
      <c r="D189" s="144"/>
      <c r="E189" s="144"/>
      <c r="F189" s="144"/>
      <c r="G189" s="144"/>
      <c r="H189" s="144"/>
      <c r="I189" s="144"/>
      <c r="J189" s="144"/>
      <c r="K189" s="144"/>
      <c r="L189" s="144"/>
      <c r="M189" s="144"/>
      <c r="N189" s="144"/>
      <c r="O189" s="144"/>
      <c r="P189" s="144"/>
      <c r="Q189" s="144"/>
      <c r="R189" s="144"/>
      <c r="S189" s="144"/>
      <c r="T189" s="144"/>
    </row>
    <row r="190" spans="1:20">
      <c r="A190" s="161"/>
      <c r="B190" s="144"/>
      <c r="C190" s="144"/>
      <c r="D190" s="144"/>
      <c r="E190" s="144"/>
      <c r="F190" s="144"/>
      <c r="G190" s="144"/>
      <c r="H190" s="144"/>
      <c r="I190" s="144"/>
      <c r="J190" s="144"/>
      <c r="K190" s="144"/>
      <c r="L190" s="144"/>
      <c r="M190" s="144"/>
      <c r="N190" s="144"/>
      <c r="O190" s="144"/>
      <c r="P190" s="144"/>
      <c r="Q190" s="144"/>
      <c r="R190" s="144"/>
      <c r="S190" s="144"/>
      <c r="T190" s="144"/>
    </row>
    <row r="191" spans="1:20">
      <c r="A191" s="161"/>
      <c r="B191" s="144"/>
      <c r="C191" s="144"/>
      <c r="D191" s="144"/>
      <c r="E191" s="144"/>
      <c r="F191" s="144"/>
      <c r="G191" s="144"/>
      <c r="H191" s="144"/>
      <c r="I191" s="144"/>
      <c r="J191" s="144"/>
      <c r="K191" s="144"/>
      <c r="L191" s="144"/>
      <c r="M191" s="144"/>
      <c r="N191" s="144"/>
      <c r="O191" s="144"/>
      <c r="P191" s="144"/>
      <c r="Q191" s="144"/>
      <c r="R191" s="144"/>
      <c r="S191" s="144"/>
      <c r="T191" s="144"/>
    </row>
    <row r="192" spans="1:20">
      <c r="A192" s="161"/>
      <c r="B192" s="144"/>
      <c r="C192" s="144"/>
      <c r="D192" s="144"/>
      <c r="E192" s="144"/>
      <c r="F192" s="144"/>
      <c r="G192" s="144"/>
      <c r="H192" s="144"/>
      <c r="I192" s="144"/>
      <c r="J192" s="144"/>
      <c r="K192" s="144"/>
      <c r="L192" s="144"/>
      <c r="M192" s="144"/>
      <c r="N192" s="144"/>
      <c r="O192" s="144"/>
      <c r="P192" s="144"/>
      <c r="Q192" s="144"/>
      <c r="R192" s="144"/>
      <c r="S192" s="144"/>
      <c r="T192" s="144"/>
    </row>
    <row r="193" spans="1:20">
      <c r="A193" s="161"/>
      <c r="B193" s="144"/>
      <c r="C193" s="144"/>
      <c r="D193" s="144"/>
      <c r="E193" s="144"/>
      <c r="F193" s="144"/>
      <c r="G193" s="144"/>
      <c r="H193" s="144"/>
      <c r="I193" s="144"/>
      <c r="J193" s="144"/>
      <c r="K193" s="144"/>
      <c r="L193" s="144"/>
      <c r="M193" s="144"/>
      <c r="N193" s="144"/>
      <c r="O193" s="144"/>
      <c r="P193" s="144"/>
      <c r="Q193" s="144"/>
      <c r="R193" s="144"/>
      <c r="S193" s="144"/>
      <c r="T193" s="144"/>
    </row>
    <row r="194" spans="1:20">
      <c r="A194" s="161"/>
      <c r="B194" s="144"/>
      <c r="C194" s="144"/>
      <c r="D194" s="144"/>
      <c r="E194" s="144"/>
      <c r="F194" s="144"/>
      <c r="G194" s="144"/>
      <c r="H194" s="144"/>
      <c r="I194" s="144"/>
      <c r="J194" s="144"/>
      <c r="K194" s="144"/>
      <c r="L194" s="144"/>
      <c r="M194" s="144"/>
      <c r="N194" s="144"/>
      <c r="O194" s="144"/>
      <c r="P194" s="144"/>
      <c r="Q194" s="144"/>
      <c r="R194" s="144"/>
      <c r="S194" s="144"/>
      <c r="T194" s="144"/>
    </row>
    <row r="195" spans="1:20">
      <c r="A195" s="161"/>
      <c r="B195" s="144"/>
      <c r="C195" s="144"/>
      <c r="D195" s="144"/>
      <c r="E195" s="144"/>
      <c r="F195" s="144"/>
      <c r="G195" s="144"/>
      <c r="H195" s="144"/>
      <c r="I195" s="144"/>
      <c r="J195" s="144"/>
      <c r="K195" s="144"/>
      <c r="L195" s="144"/>
      <c r="M195" s="144"/>
      <c r="N195" s="144"/>
      <c r="O195" s="144"/>
      <c r="P195" s="144"/>
      <c r="Q195" s="144"/>
      <c r="R195" s="144"/>
      <c r="S195" s="144"/>
      <c r="T195" s="144"/>
    </row>
    <row r="196" spans="1:20">
      <c r="A196" s="161"/>
      <c r="B196" s="144"/>
      <c r="C196" s="144"/>
      <c r="D196" s="144"/>
      <c r="E196" s="144"/>
      <c r="F196" s="144"/>
      <c r="G196" s="144"/>
      <c r="H196" s="144"/>
      <c r="I196" s="144"/>
      <c r="J196" s="144"/>
      <c r="K196" s="144"/>
      <c r="L196" s="144"/>
      <c r="M196" s="144"/>
      <c r="N196" s="144"/>
      <c r="O196" s="144"/>
      <c r="P196" s="144"/>
      <c r="Q196" s="144"/>
      <c r="R196" s="144"/>
      <c r="S196" s="144"/>
      <c r="T196" s="144"/>
    </row>
    <row r="197" spans="1:20">
      <c r="A197" s="161"/>
      <c r="B197" s="144"/>
      <c r="C197" s="144"/>
      <c r="D197" s="144"/>
      <c r="E197" s="144"/>
      <c r="F197" s="144"/>
      <c r="G197" s="144"/>
      <c r="H197" s="144"/>
      <c r="I197" s="144"/>
      <c r="J197" s="144"/>
      <c r="K197" s="144"/>
      <c r="L197" s="144"/>
      <c r="M197" s="144"/>
      <c r="N197" s="144"/>
      <c r="O197" s="144"/>
      <c r="P197" s="144"/>
      <c r="Q197" s="144"/>
      <c r="R197" s="144"/>
      <c r="S197" s="144"/>
      <c r="T197" s="144"/>
    </row>
    <row r="198" spans="1:20">
      <c r="A198" s="161"/>
      <c r="B198" s="144"/>
      <c r="C198" s="144"/>
      <c r="D198" s="144"/>
      <c r="E198" s="144"/>
      <c r="F198" s="144"/>
      <c r="G198" s="144"/>
      <c r="H198" s="144"/>
      <c r="I198" s="144"/>
      <c r="J198" s="144"/>
      <c r="K198" s="144"/>
      <c r="L198" s="144"/>
      <c r="M198" s="144"/>
      <c r="N198" s="144"/>
      <c r="O198" s="144"/>
      <c r="P198" s="144"/>
      <c r="Q198" s="144"/>
      <c r="R198" s="144"/>
      <c r="S198" s="144"/>
      <c r="T198" s="144"/>
    </row>
    <row r="199" spans="1:20">
      <c r="A199" s="161"/>
      <c r="B199" s="144"/>
      <c r="C199" s="144"/>
      <c r="D199" s="144"/>
      <c r="E199" s="144"/>
      <c r="F199" s="144"/>
      <c r="G199" s="144"/>
      <c r="H199" s="144"/>
      <c r="I199" s="144"/>
      <c r="J199" s="144"/>
      <c r="K199" s="144"/>
      <c r="L199" s="144"/>
      <c r="M199" s="144"/>
      <c r="N199" s="144"/>
      <c r="O199" s="144"/>
      <c r="P199" s="144"/>
      <c r="Q199" s="144"/>
      <c r="R199" s="144"/>
      <c r="S199" s="144"/>
      <c r="T199" s="144"/>
    </row>
    <row r="200" spans="1:20">
      <c r="A200" s="161"/>
      <c r="B200" s="144"/>
      <c r="C200" s="144"/>
      <c r="D200" s="144"/>
      <c r="E200" s="144"/>
      <c r="F200" s="144"/>
      <c r="G200" s="144"/>
      <c r="H200" s="144"/>
      <c r="I200" s="144"/>
      <c r="J200" s="144"/>
      <c r="K200" s="144"/>
      <c r="L200" s="144"/>
      <c r="M200" s="144"/>
      <c r="N200" s="144"/>
      <c r="O200" s="144"/>
      <c r="P200" s="144"/>
      <c r="Q200" s="144"/>
      <c r="R200" s="144"/>
      <c r="S200" s="144"/>
      <c r="T200" s="144"/>
    </row>
    <row r="201" spans="1:20">
      <c r="A201" s="161"/>
      <c r="B201" s="144"/>
      <c r="C201" s="144"/>
      <c r="D201" s="144"/>
      <c r="E201" s="144"/>
      <c r="F201" s="144"/>
      <c r="G201" s="144"/>
      <c r="H201" s="144"/>
      <c r="I201" s="144"/>
      <c r="J201" s="144"/>
      <c r="K201" s="144"/>
      <c r="L201" s="144"/>
      <c r="M201" s="144"/>
      <c r="N201" s="144"/>
      <c r="O201" s="144"/>
      <c r="P201" s="144"/>
      <c r="Q201" s="144"/>
      <c r="R201" s="144"/>
      <c r="S201" s="144"/>
      <c r="T201" s="144"/>
    </row>
    <row r="202" spans="1:20">
      <c r="A202" s="161"/>
      <c r="B202" s="144"/>
      <c r="C202" s="144"/>
      <c r="D202" s="144"/>
      <c r="E202" s="144"/>
      <c r="F202" s="144"/>
      <c r="G202" s="144"/>
      <c r="H202" s="144"/>
      <c r="I202" s="144"/>
      <c r="J202" s="144"/>
      <c r="K202" s="144"/>
      <c r="L202" s="144"/>
      <c r="M202" s="144"/>
      <c r="N202" s="144"/>
      <c r="O202" s="144"/>
      <c r="P202" s="144"/>
      <c r="Q202" s="144"/>
      <c r="R202" s="144"/>
      <c r="S202" s="144"/>
      <c r="T202" s="144"/>
    </row>
    <row r="203" spans="1:20">
      <c r="A203" s="161"/>
      <c r="B203" s="144"/>
      <c r="C203" s="144"/>
      <c r="D203" s="144"/>
      <c r="E203" s="144"/>
      <c r="F203" s="144"/>
      <c r="G203" s="144"/>
      <c r="H203" s="144"/>
      <c r="I203" s="144"/>
      <c r="J203" s="144"/>
      <c r="K203" s="144"/>
      <c r="L203" s="144"/>
      <c r="M203" s="144"/>
      <c r="N203" s="144"/>
      <c r="O203" s="144"/>
      <c r="P203" s="144"/>
      <c r="Q203" s="144"/>
      <c r="R203" s="144"/>
      <c r="S203" s="144"/>
      <c r="T203" s="144"/>
    </row>
    <row r="204" spans="1:20">
      <c r="A204" s="161"/>
      <c r="B204" s="144"/>
      <c r="C204" s="144"/>
      <c r="D204" s="144"/>
      <c r="E204" s="144"/>
      <c r="F204" s="144"/>
      <c r="G204" s="144"/>
      <c r="H204" s="144"/>
      <c r="I204" s="144"/>
      <c r="J204" s="144"/>
      <c r="K204" s="144"/>
      <c r="L204" s="144"/>
      <c r="M204" s="144"/>
      <c r="N204" s="144"/>
      <c r="O204" s="144"/>
      <c r="P204" s="144"/>
      <c r="Q204" s="144"/>
      <c r="R204" s="144"/>
      <c r="S204" s="144"/>
      <c r="T204" s="144"/>
    </row>
    <row r="205" spans="1:20">
      <c r="A205" s="161"/>
      <c r="B205" s="144"/>
      <c r="C205" s="144"/>
      <c r="D205" s="144"/>
      <c r="E205" s="144"/>
      <c r="F205" s="144"/>
      <c r="G205" s="144"/>
      <c r="H205" s="144"/>
      <c r="I205" s="144"/>
      <c r="J205" s="144"/>
      <c r="K205" s="144"/>
      <c r="L205" s="144"/>
      <c r="M205" s="144"/>
      <c r="N205" s="144"/>
      <c r="O205" s="144"/>
      <c r="P205" s="144"/>
      <c r="Q205" s="144"/>
      <c r="R205" s="144"/>
      <c r="S205" s="144"/>
      <c r="T205" s="144"/>
    </row>
    <row r="206" spans="1:20">
      <c r="A206" s="161"/>
      <c r="B206" s="144"/>
      <c r="C206" s="144"/>
      <c r="D206" s="144"/>
      <c r="E206" s="144"/>
      <c r="F206" s="144"/>
      <c r="G206" s="144"/>
      <c r="H206" s="144"/>
      <c r="I206" s="144"/>
      <c r="J206" s="144"/>
      <c r="K206" s="144"/>
      <c r="L206" s="144"/>
      <c r="M206" s="144"/>
      <c r="N206" s="144"/>
      <c r="O206" s="144"/>
      <c r="P206" s="144"/>
      <c r="Q206" s="144"/>
      <c r="R206" s="144"/>
      <c r="S206" s="144"/>
      <c r="T206" s="144"/>
    </row>
    <row r="207" spans="1:20">
      <c r="A207" s="161"/>
      <c r="B207" s="144"/>
      <c r="C207" s="144"/>
      <c r="D207" s="144"/>
      <c r="E207" s="144"/>
      <c r="F207" s="144"/>
      <c r="G207" s="144"/>
      <c r="H207" s="144"/>
      <c r="I207" s="144"/>
      <c r="J207" s="144"/>
      <c r="K207" s="144"/>
      <c r="L207" s="144"/>
      <c r="M207" s="144"/>
      <c r="N207" s="144"/>
      <c r="O207" s="144"/>
      <c r="P207" s="144"/>
      <c r="Q207" s="144"/>
      <c r="R207" s="144"/>
      <c r="S207" s="144"/>
      <c r="T207" s="144"/>
    </row>
    <row r="208" spans="1:20">
      <c r="A208" s="161"/>
      <c r="B208" s="144"/>
      <c r="C208" s="144"/>
      <c r="D208" s="144"/>
      <c r="E208" s="144"/>
      <c r="F208" s="144"/>
      <c r="G208" s="144"/>
      <c r="H208" s="144"/>
      <c r="I208" s="144"/>
      <c r="J208" s="144"/>
      <c r="K208" s="144"/>
      <c r="L208" s="144"/>
      <c r="M208" s="144"/>
      <c r="N208" s="144"/>
      <c r="O208" s="144"/>
      <c r="P208" s="144"/>
      <c r="Q208" s="144"/>
      <c r="R208" s="144"/>
      <c r="S208" s="144"/>
      <c r="T208" s="144"/>
    </row>
    <row r="209" spans="1:20">
      <c r="A209" s="161"/>
      <c r="B209" s="144"/>
      <c r="C209" s="144"/>
      <c r="D209" s="144"/>
      <c r="E209" s="144"/>
      <c r="F209" s="144"/>
      <c r="G209" s="144"/>
      <c r="H209" s="144"/>
      <c r="I209" s="144"/>
      <c r="J209" s="144"/>
      <c r="K209" s="144"/>
      <c r="L209" s="144"/>
      <c r="M209" s="144"/>
      <c r="N209" s="144"/>
      <c r="O209" s="144"/>
      <c r="P209" s="144"/>
      <c r="Q209" s="144"/>
      <c r="R209" s="144"/>
      <c r="S209" s="144"/>
      <c r="T209" s="144"/>
    </row>
    <row r="210" spans="1:20">
      <c r="A210" s="161"/>
      <c r="B210" s="144"/>
      <c r="C210" s="144"/>
      <c r="D210" s="144"/>
      <c r="E210" s="144"/>
      <c r="F210" s="144"/>
      <c r="G210" s="144"/>
      <c r="H210" s="144"/>
      <c r="I210" s="144"/>
      <c r="J210" s="144"/>
      <c r="K210" s="144"/>
      <c r="L210" s="144"/>
      <c r="M210" s="144"/>
      <c r="N210" s="144"/>
      <c r="O210" s="144"/>
      <c r="P210" s="144"/>
      <c r="Q210" s="144"/>
      <c r="R210" s="144"/>
      <c r="S210" s="144"/>
      <c r="T210" s="144"/>
    </row>
    <row r="211" spans="1:20">
      <c r="A211" s="161"/>
      <c r="B211" s="144"/>
      <c r="C211" s="144"/>
      <c r="D211" s="144"/>
      <c r="E211" s="144"/>
      <c r="F211" s="144"/>
      <c r="G211" s="144"/>
      <c r="H211" s="144"/>
      <c r="I211" s="144"/>
      <c r="J211" s="144"/>
      <c r="K211" s="144"/>
      <c r="L211" s="144"/>
      <c r="M211" s="144"/>
      <c r="N211" s="144"/>
      <c r="O211" s="144"/>
      <c r="P211" s="144"/>
      <c r="Q211" s="144"/>
      <c r="R211" s="144"/>
      <c r="S211" s="144"/>
      <c r="T211" s="144"/>
    </row>
    <row r="212" spans="1:20">
      <c r="A212" s="161"/>
      <c r="B212" s="144"/>
      <c r="C212" s="144"/>
      <c r="D212" s="144"/>
      <c r="E212" s="144"/>
      <c r="F212" s="144"/>
      <c r="G212" s="144"/>
      <c r="H212" s="144"/>
      <c r="I212" s="144"/>
      <c r="J212" s="144"/>
      <c r="K212" s="144"/>
      <c r="L212" s="144"/>
      <c r="M212" s="144"/>
      <c r="N212" s="144"/>
      <c r="O212" s="144"/>
      <c r="P212" s="144"/>
      <c r="Q212" s="144"/>
      <c r="R212" s="144"/>
      <c r="S212" s="144"/>
      <c r="T212" s="144"/>
    </row>
    <row r="213" spans="1:20">
      <c r="A213" s="161"/>
      <c r="B213" s="144"/>
      <c r="C213" s="144"/>
      <c r="D213" s="144"/>
      <c r="E213" s="144"/>
      <c r="F213" s="144"/>
      <c r="G213" s="144"/>
      <c r="H213" s="144"/>
      <c r="I213" s="144"/>
      <c r="J213" s="144"/>
      <c r="K213" s="144"/>
      <c r="L213" s="144"/>
      <c r="M213" s="144"/>
      <c r="N213" s="144"/>
      <c r="O213" s="144"/>
      <c r="P213" s="144"/>
      <c r="Q213" s="144"/>
      <c r="R213" s="144"/>
      <c r="S213" s="144"/>
      <c r="T213" s="144"/>
    </row>
    <row r="214" spans="1:20">
      <c r="A214" s="161"/>
      <c r="B214" s="144"/>
      <c r="C214" s="144"/>
      <c r="D214" s="144"/>
      <c r="E214" s="144"/>
      <c r="F214" s="144"/>
      <c r="G214" s="144"/>
      <c r="H214" s="144"/>
      <c r="I214" s="144"/>
      <c r="J214" s="144"/>
      <c r="K214" s="144"/>
      <c r="L214" s="144"/>
      <c r="M214" s="144"/>
      <c r="N214" s="144"/>
      <c r="O214" s="144"/>
      <c r="P214" s="144"/>
      <c r="Q214" s="144"/>
      <c r="R214" s="144"/>
      <c r="S214" s="144"/>
      <c r="T214" s="144"/>
    </row>
    <row r="215" spans="1:20">
      <c r="A215" s="161"/>
      <c r="B215" s="144"/>
      <c r="C215" s="144"/>
      <c r="D215" s="144"/>
      <c r="E215" s="144"/>
      <c r="F215" s="144"/>
      <c r="G215" s="144"/>
      <c r="H215" s="144"/>
      <c r="I215" s="144"/>
      <c r="J215" s="144"/>
      <c r="K215" s="144"/>
      <c r="L215" s="144"/>
      <c r="M215" s="144"/>
      <c r="N215" s="144"/>
      <c r="O215" s="144"/>
      <c r="P215" s="144"/>
      <c r="Q215" s="144"/>
      <c r="R215" s="144"/>
      <c r="S215" s="144"/>
      <c r="T215" s="144"/>
    </row>
    <row r="216" spans="1:20">
      <c r="A216" s="161"/>
      <c r="B216" s="144"/>
      <c r="C216" s="144"/>
      <c r="D216" s="144"/>
      <c r="E216" s="144"/>
      <c r="F216" s="144"/>
      <c r="G216" s="144"/>
      <c r="H216" s="144"/>
      <c r="I216" s="144"/>
      <c r="J216" s="144"/>
      <c r="K216" s="144"/>
      <c r="L216" s="144"/>
      <c r="M216" s="144"/>
      <c r="N216" s="144"/>
      <c r="O216" s="144"/>
      <c r="P216" s="144"/>
      <c r="Q216" s="144"/>
      <c r="R216" s="144"/>
      <c r="S216" s="144"/>
      <c r="T216" s="144"/>
    </row>
    <row r="217" spans="1:20">
      <c r="A217" s="161"/>
      <c r="B217" s="144"/>
      <c r="C217" s="144"/>
      <c r="D217" s="144"/>
      <c r="E217" s="144"/>
      <c r="F217" s="144"/>
      <c r="G217" s="144"/>
      <c r="H217" s="144"/>
      <c r="I217" s="144"/>
      <c r="J217" s="144"/>
      <c r="K217" s="144"/>
      <c r="L217" s="144"/>
      <c r="M217" s="144"/>
      <c r="N217" s="144"/>
      <c r="O217" s="144"/>
      <c r="P217" s="144"/>
      <c r="Q217" s="144"/>
      <c r="R217" s="144"/>
      <c r="S217" s="144"/>
      <c r="T217" s="144"/>
    </row>
    <row r="218" spans="1:20">
      <c r="A218" s="161"/>
      <c r="B218" s="144"/>
      <c r="C218" s="144"/>
      <c r="D218" s="144"/>
      <c r="E218" s="144"/>
      <c r="F218" s="144"/>
      <c r="G218" s="144"/>
      <c r="H218" s="144"/>
      <c r="I218" s="144"/>
      <c r="J218" s="144"/>
      <c r="K218" s="144"/>
      <c r="L218" s="144"/>
      <c r="M218" s="144"/>
      <c r="N218" s="144"/>
      <c r="O218" s="144"/>
      <c r="P218" s="144"/>
      <c r="Q218" s="144"/>
      <c r="R218" s="144"/>
      <c r="S218" s="144"/>
      <c r="T218" s="144"/>
    </row>
    <row r="219" spans="1:20">
      <c r="A219" s="161"/>
      <c r="B219" s="144"/>
      <c r="C219" s="144"/>
      <c r="D219" s="144"/>
      <c r="E219" s="144"/>
      <c r="F219" s="144"/>
      <c r="G219" s="144"/>
      <c r="H219" s="144"/>
      <c r="I219" s="144"/>
      <c r="J219" s="144"/>
      <c r="K219" s="144"/>
      <c r="L219" s="144"/>
      <c r="M219" s="144"/>
      <c r="N219" s="144"/>
      <c r="O219" s="144"/>
      <c r="P219" s="144"/>
      <c r="Q219" s="144"/>
      <c r="R219" s="144"/>
      <c r="S219" s="144"/>
      <c r="T219" s="144"/>
    </row>
    <row r="220" spans="1:20">
      <c r="A220" s="161"/>
      <c r="B220" s="144"/>
      <c r="C220" s="144"/>
      <c r="D220" s="144"/>
      <c r="E220" s="144"/>
      <c r="F220" s="144"/>
      <c r="G220" s="144"/>
      <c r="H220" s="144"/>
      <c r="I220" s="144"/>
      <c r="J220" s="144"/>
      <c r="K220" s="144"/>
      <c r="L220" s="144"/>
      <c r="M220" s="144"/>
      <c r="N220" s="144"/>
      <c r="O220" s="144"/>
      <c r="P220" s="144"/>
      <c r="Q220" s="144"/>
      <c r="R220" s="144"/>
      <c r="S220" s="144"/>
      <c r="T220" s="144"/>
    </row>
    <row r="221" spans="1:20">
      <c r="A221" s="161"/>
      <c r="B221" s="144"/>
      <c r="C221" s="144"/>
      <c r="D221" s="144"/>
      <c r="E221" s="144"/>
      <c r="F221" s="144"/>
      <c r="G221" s="144"/>
      <c r="H221" s="144"/>
      <c r="I221" s="144"/>
      <c r="J221" s="144"/>
      <c r="K221" s="144"/>
      <c r="L221" s="144"/>
      <c r="M221" s="144"/>
      <c r="N221" s="144"/>
      <c r="O221" s="144"/>
      <c r="P221" s="144"/>
      <c r="Q221" s="144"/>
      <c r="R221" s="144"/>
      <c r="S221" s="144"/>
      <c r="T221" s="144"/>
    </row>
    <row r="222" spans="1:20">
      <c r="A222" s="161"/>
      <c r="B222" s="144"/>
      <c r="C222" s="144"/>
      <c r="D222" s="144"/>
      <c r="E222" s="144"/>
      <c r="F222" s="144"/>
      <c r="G222" s="144"/>
      <c r="H222" s="144"/>
      <c r="I222" s="144"/>
      <c r="J222" s="144"/>
      <c r="K222" s="144"/>
      <c r="L222" s="144"/>
      <c r="M222" s="144"/>
      <c r="N222" s="144"/>
      <c r="O222" s="144"/>
      <c r="P222" s="144"/>
      <c r="Q222" s="144"/>
      <c r="R222" s="144"/>
      <c r="S222" s="144"/>
      <c r="T222" s="144"/>
    </row>
    <row r="223" spans="1:20">
      <c r="A223" s="161"/>
      <c r="B223" s="144"/>
      <c r="C223" s="144"/>
      <c r="D223" s="144"/>
      <c r="E223" s="144"/>
      <c r="F223" s="144"/>
      <c r="G223" s="144"/>
      <c r="H223" s="144"/>
      <c r="I223" s="144"/>
      <c r="J223" s="144"/>
      <c r="K223" s="144"/>
      <c r="L223" s="144"/>
      <c r="M223" s="144"/>
      <c r="N223" s="144"/>
      <c r="O223" s="144"/>
      <c r="P223" s="144"/>
      <c r="Q223" s="144"/>
      <c r="R223" s="144"/>
      <c r="S223" s="144"/>
      <c r="T223" s="144"/>
    </row>
    <row r="224" spans="1:20">
      <c r="A224" s="161"/>
      <c r="B224" s="144"/>
      <c r="C224" s="144"/>
      <c r="D224" s="144"/>
      <c r="E224" s="144"/>
      <c r="F224" s="144"/>
      <c r="G224" s="144"/>
      <c r="H224" s="144"/>
      <c r="I224" s="144"/>
      <c r="J224" s="144"/>
      <c r="K224" s="144"/>
      <c r="L224" s="144"/>
      <c r="M224" s="144"/>
      <c r="N224" s="144"/>
      <c r="O224" s="144"/>
      <c r="P224" s="144"/>
      <c r="Q224" s="144"/>
      <c r="R224" s="144"/>
      <c r="S224" s="144"/>
      <c r="T224" s="144"/>
    </row>
    <row r="225" spans="1:20">
      <c r="A225" s="161"/>
      <c r="B225" s="144"/>
      <c r="C225" s="144"/>
      <c r="D225" s="144"/>
      <c r="E225" s="144"/>
      <c r="F225" s="144"/>
      <c r="G225" s="144"/>
      <c r="H225" s="144"/>
      <c r="I225" s="144"/>
      <c r="J225" s="144"/>
      <c r="K225" s="144"/>
      <c r="L225" s="144"/>
      <c r="M225" s="144"/>
      <c r="N225" s="144"/>
      <c r="O225" s="144"/>
      <c r="P225" s="144"/>
      <c r="Q225" s="144"/>
      <c r="R225" s="144"/>
      <c r="S225" s="144"/>
      <c r="T225" s="144"/>
    </row>
    <row r="226" spans="1:20">
      <c r="A226" s="161"/>
      <c r="B226" s="144"/>
      <c r="C226" s="144"/>
      <c r="D226" s="144"/>
      <c r="E226" s="144"/>
      <c r="F226" s="144"/>
      <c r="G226" s="144"/>
      <c r="H226" s="144"/>
      <c r="I226" s="144"/>
      <c r="J226" s="144"/>
      <c r="K226" s="144"/>
      <c r="L226" s="144"/>
      <c r="M226" s="144"/>
      <c r="N226" s="144"/>
      <c r="O226" s="144"/>
      <c r="P226" s="144"/>
      <c r="Q226" s="144"/>
      <c r="R226" s="144"/>
      <c r="S226" s="144"/>
      <c r="T226" s="144"/>
    </row>
    <row r="227" spans="1:20">
      <c r="A227" s="161"/>
      <c r="B227" s="144"/>
      <c r="C227" s="144"/>
      <c r="D227" s="144"/>
      <c r="E227" s="144"/>
      <c r="F227" s="144"/>
      <c r="G227" s="144"/>
      <c r="H227" s="144"/>
      <c r="I227" s="144"/>
      <c r="J227" s="144"/>
      <c r="K227" s="144"/>
      <c r="L227" s="144"/>
      <c r="M227" s="144"/>
      <c r="N227" s="144"/>
      <c r="O227" s="144"/>
      <c r="P227" s="144"/>
      <c r="Q227" s="144"/>
      <c r="R227" s="144"/>
      <c r="S227" s="144"/>
      <c r="T227" s="144"/>
    </row>
    <row r="228" spans="1:20">
      <c r="A228" s="161"/>
      <c r="B228" s="144"/>
      <c r="C228" s="144"/>
      <c r="D228" s="144"/>
      <c r="E228" s="144"/>
      <c r="F228" s="144"/>
      <c r="G228" s="144"/>
      <c r="H228" s="144"/>
      <c r="I228" s="144"/>
      <c r="J228" s="144"/>
      <c r="K228" s="144"/>
      <c r="L228" s="144"/>
      <c r="M228" s="144"/>
      <c r="N228" s="144"/>
      <c r="O228" s="144"/>
      <c r="P228" s="144"/>
      <c r="Q228" s="144"/>
      <c r="R228" s="144"/>
      <c r="S228" s="144"/>
      <c r="T228" s="144"/>
    </row>
    <row r="229" spans="1:20">
      <c r="A229" s="161"/>
      <c r="B229" s="144"/>
      <c r="C229" s="144"/>
      <c r="D229" s="144"/>
      <c r="E229" s="144"/>
      <c r="F229" s="144"/>
      <c r="G229" s="144"/>
      <c r="H229" s="144"/>
      <c r="I229" s="144"/>
      <c r="J229" s="144"/>
      <c r="K229" s="144"/>
      <c r="L229" s="144"/>
      <c r="M229" s="144"/>
      <c r="N229" s="144"/>
      <c r="O229" s="144"/>
      <c r="P229" s="144"/>
      <c r="Q229" s="144"/>
      <c r="R229" s="144"/>
      <c r="S229" s="144"/>
      <c r="T229" s="144"/>
    </row>
    <row r="230" spans="1:20">
      <c r="A230" s="161"/>
      <c r="B230" s="144"/>
      <c r="C230" s="144"/>
      <c r="D230" s="144"/>
      <c r="E230" s="144"/>
      <c r="F230" s="144"/>
      <c r="G230" s="144"/>
      <c r="H230" s="144"/>
      <c r="I230" s="144"/>
      <c r="J230" s="144"/>
      <c r="K230" s="144"/>
      <c r="L230" s="144"/>
      <c r="M230" s="144"/>
      <c r="N230" s="144"/>
      <c r="O230" s="144"/>
      <c r="P230" s="144"/>
      <c r="Q230" s="144"/>
      <c r="R230" s="144"/>
      <c r="S230" s="144"/>
      <c r="T230" s="144"/>
    </row>
    <row r="231" spans="1:20">
      <c r="A231" s="161"/>
      <c r="B231" s="144"/>
      <c r="C231" s="144"/>
      <c r="D231" s="144"/>
      <c r="E231" s="144"/>
      <c r="F231" s="144"/>
      <c r="G231" s="144"/>
      <c r="H231" s="144"/>
      <c r="I231" s="144"/>
      <c r="J231" s="144"/>
      <c r="K231" s="144"/>
      <c r="L231" s="144"/>
      <c r="M231" s="144"/>
      <c r="N231" s="144"/>
      <c r="O231" s="144"/>
      <c r="P231" s="144"/>
      <c r="Q231" s="144"/>
      <c r="R231" s="144"/>
      <c r="S231" s="144"/>
      <c r="T231" s="144"/>
    </row>
    <row r="232" spans="1:20">
      <c r="A232" s="161"/>
      <c r="B232" s="144"/>
      <c r="C232" s="144"/>
      <c r="D232" s="144"/>
      <c r="E232" s="144"/>
      <c r="F232" s="144"/>
      <c r="G232" s="144"/>
      <c r="H232" s="144"/>
      <c r="I232" s="144"/>
      <c r="J232" s="144"/>
      <c r="K232" s="144"/>
      <c r="L232" s="144"/>
      <c r="M232" s="144"/>
      <c r="N232" s="144"/>
      <c r="O232" s="144"/>
      <c r="P232" s="144"/>
      <c r="Q232" s="144"/>
      <c r="R232" s="144"/>
      <c r="S232" s="144"/>
      <c r="T232" s="144"/>
    </row>
    <row r="233" spans="1:20">
      <c r="A233" s="161"/>
      <c r="B233" s="144"/>
      <c r="C233" s="144"/>
      <c r="D233" s="144"/>
      <c r="E233" s="144"/>
      <c r="F233" s="144"/>
      <c r="G233" s="144"/>
      <c r="H233" s="144"/>
      <c r="I233" s="144"/>
      <c r="J233" s="144"/>
      <c r="K233" s="144"/>
      <c r="L233" s="144"/>
      <c r="M233" s="144"/>
      <c r="N233" s="144"/>
      <c r="O233" s="144"/>
      <c r="P233" s="144"/>
      <c r="Q233" s="144"/>
      <c r="R233" s="144"/>
      <c r="S233" s="144"/>
      <c r="T233" s="144"/>
    </row>
    <row r="234" spans="1:20">
      <c r="A234" s="161"/>
      <c r="B234" s="144"/>
      <c r="C234" s="144"/>
      <c r="D234" s="144"/>
      <c r="E234" s="144"/>
      <c r="F234" s="144"/>
      <c r="G234" s="144"/>
      <c r="H234" s="144"/>
      <c r="I234" s="144"/>
      <c r="J234" s="144"/>
      <c r="K234" s="144"/>
      <c r="L234" s="144"/>
      <c r="M234" s="144"/>
      <c r="N234" s="144"/>
      <c r="O234" s="144"/>
      <c r="P234" s="144"/>
      <c r="Q234" s="144"/>
      <c r="R234" s="144"/>
      <c r="S234" s="144"/>
      <c r="T234" s="144"/>
    </row>
    <row r="235" spans="1:20">
      <c r="A235" s="161"/>
      <c r="B235" s="144"/>
      <c r="C235" s="144"/>
      <c r="D235" s="144"/>
      <c r="E235" s="144"/>
      <c r="F235" s="144"/>
      <c r="G235" s="144"/>
      <c r="H235" s="144"/>
      <c r="I235" s="144"/>
      <c r="J235" s="144"/>
      <c r="K235" s="144"/>
      <c r="L235" s="144"/>
      <c r="M235" s="144"/>
      <c r="N235" s="144"/>
      <c r="O235" s="144"/>
      <c r="P235" s="144"/>
      <c r="Q235" s="144"/>
      <c r="R235" s="144"/>
      <c r="S235" s="144"/>
      <c r="T235" s="144"/>
    </row>
    <row r="236" spans="1:20">
      <c r="A236" s="161"/>
      <c r="B236" s="144"/>
      <c r="C236" s="144"/>
      <c r="D236" s="144"/>
      <c r="E236" s="144"/>
      <c r="F236" s="144"/>
      <c r="G236" s="144"/>
      <c r="H236" s="144"/>
      <c r="I236" s="144"/>
      <c r="J236" s="144"/>
      <c r="K236" s="144"/>
      <c r="L236" s="144"/>
      <c r="M236" s="144"/>
      <c r="N236" s="144"/>
      <c r="O236" s="144"/>
      <c r="P236" s="144"/>
      <c r="Q236" s="144"/>
      <c r="R236" s="144"/>
      <c r="S236" s="144"/>
      <c r="T236" s="144"/>
    </row>
    <row r="237" spans="1:20">
      <c r="A237" s="161"/>
      <c r="B237" s="144"/>
      <c r="C237" s="144"/>
      <c r="D237" s="144"/>
      <c r="E237" s="144"/>
      <c r="F237" s="144"/>
      <c r="G237" s="144"/>
      <c r="H237" s="144"/>
      <c r="I237" s="144"/>
      <c r="J237" s="144"/>
      <c r="K237" s="144"/>
      <c r="L237" s="144"/>
      <c r="M237" s="144"/>
      <c r="N237" s="144"/>
      <c r="O237" s="144"/>
      <c r="P237" s="144"/>
      <c r="Q237" s="144"/>
      <c r="R237" s="144"/>
      <c r="S237" s="144"/>
      <c r="T237" s="144"/>
    </row>
    <row r="238" spans="1:20">
      <c r="A238" s="161"/>
      <c r="B238" s="144"/>
      <c r="C238" s="144"/>
      <c r="D238" s="144"/>
      <c r="E238" s="144"/>
      <c r="F238" s="144"/>
      <c r="G238" s="144"/>
      <c r="H238" s="144"/>
      <c r="I238" s="144"/>
      <c r="J238" s="144"/>
      <c r="K238" s="144"/>
      <c r="L238" s="144"/>
      <c r="M238" s="144"/>
      <c r="N238" s="144"/>
      <c r="O238" s="144"/>
      <c r="P238" s="144"/>
      <c r="Q238" s="144"/>
      <c r="R238" s="144"/>
      <c r="S238" s="144"/>
      <c r="T238" s="144"/>
    </row>
    <row r="239" spans="1:20">
      <c r="A239" s="161"/>
      <c r="B239" s="144"/>
      <c r="C239" s="144"/>
      <c r="D239" s="144"/>
      <c r="E239" s="144"/>
      <c r="F239" s="144"/>
      <c r="G239" s="144"/>
      <c r="H239" s="144"/>
      <c r="I239" s="144"/>
      <c r="J239" s="144"/>
      <c r="K239" s="144"/>
      <c r="L239" s="144"/>
      <c r="M239" s="144"/>
      <c r="N239" s="144"/>
      <c r="O239" s="144"/>
      <c r="P239" s="144"/>
      <c r="Q239" s="144"/>
      <c r="R239" s="144"/>
      <c r="S239" s="144"/>
      <c r="T239" s="144"/>
    </row>
    <row r="240" spans="1:20">
      <c r="A240" s="161"/>
      <c r="B240" s="144"/>
      <c r="C240" s="144"/>
      <c r="D240" s="144"/>
      <c r="E240" s="144"/>
      <c r="F240" s="144"/>
      <c r="G240" s="144"/>
      <c r="H240" s="144"/>
      <c r="I240" s="144"/>
      <c r="J240" s="144"/>
      <c r="K240" s="144"/>
      <c r="L240" s="144"/>
      <c r="M240" s="144"/>
      <c r="N240" s="144"/>
      <c r="O240" s="144"/>
      <c r="P240" s="144"/>
      <c r="Q240" s="144"/>
      <c r="R240" s="144"/>
      <c r="S240" s="144"/>
      <c r="T240" s="144"/>
    </row>
    <row r="241" spans="1:20">
      <c r="A241" s="161"/>
      <c r="B241" s="144"/>
      <c r="C241" s="144"/>
      <c r="D241" s="144"/>
      <c r="E241" s="144"/>
      <c r="F241" s="144"/>
      <c r="G241" s="144"/>
      <c r="H241" s="144"/>
      <c r="I241" s="144"/>
      <c r="J241" s="144"/>
      <c r="K241" s="144"/>
      <c r="L241" s="144"/>
      <c r="M241" s="144"/>
      <c r="N241" s="144"/>
      <c r="O241" s="144"/>
      <c r="P241" s="144"/>
      <c r="Q241" s="144"/>
      <c r="R241" s="144"/>
      <c r="S241" s="144"/>
      <c r="T241" s="144"/>
    </row>
    <row r="242" spans="1:20">
      <c r="A242" s="161"/>
      <c r="B242" s="144"/>
      <c r="C242" s="144"/>
      <c r="D242" s="144"/>
      <c r="E242" s="144"/>
      <c r="F242" s="144"/>
      <c r="G242" s="144"/>
      <c r="H242" s="144"/>
      <c r="I242" s="144"/>
      <c r="J242" s="144"/>
      <c r="K242" s="144"/>
      <c r="L242" s="144"/>
      <c r="M242" s="144"/>
      <c r="N242" s="144"/>
      <c r="O242" s="144"/>
      <c r="P242" s="144"/>
      <c r="Q242" s="144"/>
      <c r="R242" s="144"/>
      <c r="S242" s="144"/>
      <c r="T242" s="144"/>
    </row>
    <row r="243" spans="1:20">
      <c r="A243" s="161"/>
      <c r="B243" s="144"/>
      <c r="C243" s="144"/>
      <c r="D243" s="144"/>
      <c r="E243" s="144"/>
      <c r="F243" s="144"/>
      <c r="G243" s="144"/>
      <c r="H243" s="144"/>
      <c r="I243" s="144"/>
      <c r="J243" s="144"/>
      <c r="K243" s="144"/>
      <c r="L243" s="144"/>
      <c r="M243" s="144"/>
      <c r="N243" s="144"/>
      <c r="O243" s="144"/>
      <c r="P243" s="144"/>
      <c r="Q243" s="144"/>
      <c r="R243" s="144"/>
      <c r="S243" s="144"/>
      <c r="T243" s="144"/>
    </row>
    <row r="244" spans="1:20">
      <c r="A244" s="161"/>
      <c r="B244" s="144"/>
      <c r="C244" s="144"/>
      <c r="D244" s="144"/>
      <c r="E244" s="144"/>
      <c r="F244" s="144"/>
      <c r="G244" s="144"/>
      <c r="H244" s="144"/>
      <c r="I244" s="144"/>
      <c r="J244" s="144"/>
      <c r="K244" s="144"/>
      <c r="L244" s="144"/>
      <c r="M244" s="144"/>
      <c r="N244" s="144"/>
      <c r="O244" s="144"/>
      <c r="P244" s="144"/>
      <c r="Q244" s="144"/>
      <c r="R244" s="144"/>
      <c r="S244" s="144"/>
      <c r="T244" s="144"/>
    </row>
    <row r="245" spans="1:20">
      <c r="A245" s="161"/>
      <c r="B245" s="144"/>
      <c r="C245" s="144"/>
      <c r="D245" s="144"/>
      <c r="E245" s="144"/>
      <c r="F245" s="144"/>
      <c r="G245" s="144"/>
      <c r="H245" s="144"/>
      <c r="I245" s="144"/>
      <c r="J245" s="144"/>
      <c r="K245" s="144"/>
      <c r="L245" s="144"/>
      <c r="M245" s="144"/>
      <c r="N245" s="144"/>
      <c r="O245" s="144"/>
      <c r="P245" s="144"/>
      <c r="Q245" s="144"/>
      <c r="R245" s="144"/>
      <c r="S245" s="144"/>
      <c r="T245" s="144"/>
    </row>
    <row r="246" spans="1:20">
      <c r="A246" s="161"/>
      <c r="B246" s="144"/>
      <c r="C246" s="144"/>
      <c r="D246" s="144"/>
      <c r="E246" s="144"/>
      <c r="F246" s="144"/>
      <c r="G246" s="144"/>
      <c r="H246" s="144"/>
      <c r="I246" s="144"/>
      <c r="J246" s="144"/>
      <c r="K246" s="144"/>
      <c r="L246" s="144"/>
      <c r="M246" s="144"/>
      <c r="N246" s="144"/>
      <c r="O246" s="144"/>
      <c r="P246" s="144"/>
      <c r="Q246" s="144"/>
      <c r="R246" s="144"/>
      <c r="S246" s="144"/>
      <c r="T246" s="144"/>
    </row>
    <row r="247" spans="1:20">
      <c r="A247" s="161"/>
      <c r="B247" s="144"/>
      <c r="C247" s="144"/>
      <c r="D247" s="144"/>
      <c r="E247" s="144"/>
      <c r="F247" s="144"/>
      <c r="G247" s="144"/>
      <c r="H247" s="144"/>
      <c r="I247" s="144"/>
      <c r="J247" s="144"/>
      <c r="K247" s="144"/>
      <c r="L247" s="144"/>
      <c r="M247" s="144"/>
      <c r="N247" s="144"/>
      <c r="O247" s="144"/>
      <c r="P247" s="144"/>
      <c r="Q247" s="144"/>
      <c r="R247" s="144"/>
      <c r="S247" s="144"/>
      <c r="T247" s="144"/>
    </row>
    <row r="248" spans="1:20">
      <c r="A248" s="161"/>
      <c r="B248" s="144"/>
      <c r="C248" s="144"/>
      <c r="D248" s="144"/>
      <c r="E248" s="144"/>
      <c r="F248" s="144"/>
      <c r="G248" s="144"/>
      <c r="H248" s="144"/>
      <c r="I248" s="144"/>
      <c r="J248" s="144"/>
      <c r="K248" s="144"/>
      <c r="L248" s="144"/>
      <c r="M248" s="144"/>
      <c r="N248" s="144"/>
      <c r="O248" s="144"/>
      <c r="P248" s="144"/>
      <c r="Q248" s="144"/>
      <c r="R248" s="144"/>
      <c r="S248" s="144"/>
      <c r="T248" s="144"/>
    </row>
    <row r="249" spans="1:20">
      <c r="A249" s="161"/>
      <c r="B249" s="144"/>
      <c r="C249" s="144"/>
      <c r="D249" s="144"/>
      <c r="E249" s="144"/>
      <c r="F249" s="144"/>
      <c r="G249" s="144"/>
      <c r="H249" s="144"/>
      <c r="I249" s="144"/>
      <c r="J249" s="144"/>
      <c r="K249" s="144"/>
      <c r="L249" s="144"/>
      <c r="M249" s="144"/>
      <c r="N249" s="144"/>
      <c r="O249" s="144"/>
      <c r="P249" s="144"/>
      <c r="Q249" s="144"/>
      <c r="R249" s="144"/>
      <c r="S249" s="144"/>
      <c r="T249" s="144"/>
    </row>
    <row r="250" spans="1:20">
      <c r="A250" s="161"/>
      <c r="B250" s="144"/>
      <c r="C250" s="144"/>
      <c r="D250" s="144"/>
      <c r="E250" s="144"/>
      <c r="F250" s="144"/>
      <c r="G250" s="144"/>
      <c r="H250" s="144"/>
      <c r="I250" s="144"/>
      <c r="J250" s="144"/>
      <c r="K250" s="144"/>
      <c r="L250" s="144"/>
      <c r="M250" s="144"/>
      <c r="N250" s="144"/>
      <c r="O250" s="144"/>
      <c r="P250" s="144"/>
      <c r="Q250" s="144"/>
      <c r="R250" s="144"/>
      <c r="S250" s="144"/>
      <c r="T250" s="144"/>
    </row>
    <row r="251" spans="1:20">
      <c r="A251" s="161"/>
      <c r="B251" s="144"/>
      <c r="C251" s="144"/>
      <c r="D251" s="144"/>
      <c r="E251" s="144"/>
      <c r="F251" s="144"/>
      <c r="G251" s="144"/>
      <c r="H251" s="144"/>
      <c r="I251" s="144"/>
      <c r="J251" s="144"/>
      <c r="K251" s="144"/>
      <c r="L251" s="144"/>
      <c r="M251" s="144"/>
      <c r="N251" s="144"/>
      <c r="O251" s="144"/>
      <c r="P251" s="144"/>
      <c r="Q251" s="144"/>
      <c r="R251" s="144"/>
      <c r="S251" s="144"/>
      <c r="T251" s="144"/>
    </row>
    <row r="252" spans="1:20">
      <c r="A252" s="161"/>
      <c r="B252" s="144"/>
      <c r="C252" s="144"/>
      <c r="D252" s="144"/>
      <c r="E252" s="144"/>
      <c r="F252" s="144"/>
      <c r="G252" s="144"/>
      <c r="H252" s="144"/>
      <c r="I252" s="144"/>
      <c r="J252" s="144"/>
      <c r="K252" s="144"/>
      <c r="L252" s="144"/>
      <c r="M252" s="144"/>
      <c r="N252" s="144"/>
      <c r="O252" s="144"/>
      <c r="P252" s="144"/>
      <c r="Q252" s="144"/>
      <c r="R252" s="144"/>
      <c r="S252" s="144"/>
      <c r="T252" s="144"/>
    </row>
    <row r="253" spans="1:20">
      <c r="A253" s="161"/>
      <c r="B253" s="144"/>
      <c r="C253" s="144"/>
      <c r="D253" s="144"/>
      <c r="E253" s="144"/>
      <c r="F253" s="144"/>
      <c r="G253" s="144"/>
      <c r="H253" s="144"/>
      <c r="I253" s="144"/>
      <c r="J253" s="144"/>
      <c r="K253" s="144"/>
      <c r="L253" s="144"/>
      <c r="M253" s="144"/>
      <c r="N253" s="144"/>
      <c r="O253" s="144"/>
      <c r="P253" s="144"/>
      <c r="Q253" s="144"/>
      <c r="R253" s="144"/>
      <c r="S253" s="144"/>
      <c r="T253" s="144"/>
    </row>
    <row r="254" spans="1:20">
      <c r="A254" s="161"/>
      <c r="B254" s="144"/>
      <c r="C254" s="144"/>
      <c r="D254" s="144"/>
      <c r="E254" s="144"/>
      <c r="F254" s="144"/>
      <c r="G254" s="144"/>
      <c r="H254" s="144"/>
      <c r="I254" s="144"/>
      <c r="J254" s="144"/>
      <c r="K254" s="144"/>
      <c r="L254" s="144"/>
      <c r="M254" s="144"/>
      <c r="N254" s="144"/>
      <c r="O254" s="144"/>
      <c r="P254" s="144"/>
      <c r="Q254" s="144"/>
      <c r="R254" s="144"/>
      <c r="S254" s="144"/>
      <c r="T254" s="144"/>
    </row>
    <row r="255" spans="1:20">
      <c r="A255" s="161"/>
      <c r="B255" s="144"/>
      <c r="C255" s="144"/>
      <c r="D255" s="144"/>
      <c r="E255" s="144"/>
      <c r="F255" s="144"/>
      <c r="G255" s="144"/>
      <c r="H255" s="144"/>
      <c r="I255" s="144"/>
      <c r="J255" s="144"/>
      <c r="K255" s="144"/>
      <c r="L255" s="144"/>
      <c r="M255" s="144"/>
      <c r="N255" s="144"/>
      <c r="O255" s="144"/>
      <c r="P255" s="144"/>
      <c r="Q255" s="144"/>
      <c r="R255" s="144"/>
      <c r="S255" s="144"/>
      <c r="T255" s="144"/>
    </row>
    <row r="256" spans="1:20">
      <c r="A256" s="161"/>
      <c r="B256" s="144"/>
      <c r="C256" s="144"/>
      <c r="D256" s="144"/>
      <c r="E256" s="144"/>
      <c r="F256" s="144"/>
      <c r="G256" s="144"/>
      <c r="H256" s="144"/>
      <c r="I256" s="144"/>
      <c r="J256" s="144"/>
      <c r="K256" s="144"/>
      <c r="L256" s="144"/>
      <c r="M256" s="144"/>
      <c r="N256" s="144"/>
      <c r="O256" s="144"/>
      <c r="P256" s="144"/>
      <c r="Q256" s="144"/>
      <c r="R256" s="144"/>
      <c r="S256" s="144"/>
      <c r="T256" s="144"/>
    </row>
    <row r="257" spans="1:20">
      <c r="A257" s="161"/>
      <c r="B257" s="144"/>
      <c r="C257" s="144"/>
      <c r="D257" s="144"/>
      <c r="E257" s="144"/>
      <c r="F257" s="144"/>
      <c r="G257" s="144"/>
      <c r="H257" s="144"/>
      <c r="I257" s="144"/>
      <c r="J257" s="144"/>
      <c r="K257" s="144"/>
      <c r="L257" s="144"/>
      <c r="M257" s="144"/>
      <c r="N257" s="144"/>
      <c r="O257" s="144"/>
      <c r="P257" s="144"/>
      <c r="Q257" s="144"/>
      <c r="R257" s="144"/>
      <c r="S257" s="144"/>
      <c r="T257" s="144"/>
    </row>
    <row r="258" spans="1:20">
      <c r="A258" s="161"/>
      <c r="B258" s="144"/>
      <c r="C258" s="144"/>
      <c r="D258" s="144"/>
      <c r="E258" s="144"/>
      <c r="F258" s="144"/>
      <c r="G258" s="144"/>
      <c r="H258" s="144"/>
      <c r="I258" s="144"/>
      <c r="J258" s="144"/>
      <c r="K258" s="144"/>
      <c r="L258" s="144"/>
      <c r="M258" s="144"/>
      <c r="N258" s="144"/>
      <c r="O258" s="144"/>
      <c r="P258" s="144"/>
      <c r="Q258" s="144"/>
      <c r="R258" s="144"/>
      <c r="S258" s="144"/>
      <c r="T258" s="144"/>
    </row>
    <row r="259" spans="1:20">
      <c r="A259" s="161"/>
      <c r="B259" s="144"/>
      <c r="C259" s="144"/>
      <c r="D259" s="144"/>
      <c r="E259" s="144"/>
      <c r="F259" s="144"/>
      <c r="G259" s="144"/>
      <c r="H259" s="144"/>
      <c r="I259" s="144"/>
      <c r="J259" s="144"/>
      <c r="K259" s="144"/>
      <c r="L259" s="144"/>
      <c r="M259" s="144"/>
      <c r="N259" s="144"/>
      <c r="O259" s="144"/>
      <c r="P259" s="144"/>
      <c r="Q259" s="144"/>
      <c r="R259" s="144"/>
      <c r="S259" s="144"/>
      <c r="T259" s="144"/>
    </row>
    <row r="260" spans="1:20">
      <c r="A260" s="161"/>
      <c r="B260" s="144"/>
      <c r="C260" s="144"/>
      <c r="D260" s="144"/>
      <c r="E260" s="144"/>
      <c r="F260" s="144"/>
      <c r="G260" s="144"/>
      <c r="H260" s="144"/>
      <c r="I260" s="144"/>
      <c r="J260" s="144"/>
      <c r="K260" s="144"/>
      <c r="L260" s="144"/>
      <c r="M260" s="144"/>
      <c r="N260" s="144"/>
      <c r="O260" s="144"/>
      <c r="P260" s="144"/>
      <c r="Q260" s="144"/>
      <c r="R260" s="144"/>
      <c r="S260" s="144"/>
      <c r="T260" s="144"/>
    </row>
    <row r="261" spans="1:20">
      <c r="A261" s="161"/>
      <c r="B261" s="144"/>
      <c r="C261" s="144"/>
      <c r="D261" s="144"/>
      <c r="E261" s="144"/>
      <c r="F261" s="144"/>
      <c r="G261" s="144"/>
      <c r="H261" s="144"/>
      <c r="I261" s="144"/>
      <c r="J261" s="144"/>
      <c r="K261" s="144"/>
      <c r="L261" s="144"/>
      <c r="M261" s="144"/>
      <c r="N261" s="144"/>
      <c r="O261" s="144"/>
      <c r="P261" s="144"/>
      <c r="Q261" s="144"/>
      <c r="R261" s="144"/>
      <c r="S261" s="144"/>
      <c r="T261" s="144"/>
    </row>
    <row r="262" spans="1:20">
      <c r="A262" s="161"/>
      <c r="B262" s="144"/>
      <c r="C262" s="144"/>
      <c r="D262" s="144"/>
      <c r="E262" s="144"/>
      <c r="F262" s="144"/>
      <c r="G262" s="144"/>
      <c r="H262" s="144"/>
      <c r="I262" s="144"/>
      <c r="J262" s="144"/>
      <c r="K262" s="144"/>
      <c r="L262" s="144"/>
      <c r="M262" s="144"/>
      <c r="N262" s="144"/>
      <c r="O262" s="144"/>
      <c r="P262" s="144"/>
      <c r="Q262" s="144"/>
      <c r="R262" s="144"/>
      <c r="S262" s="144"/>
      <c r="T262" s="144"/>
    </row>
    <row r="263" spans="1:20">
      <c r="A263" s="161"/>
      <c r="B263" s="144"/>
      <c r="C263" s="144"/>
      <c r="D263" s="144"/>
      <c r="E263" s="144"/>
      <c r="F263" s="144"/>
      <c r="G263" s="144"/>
      <c r="H263" s="144"/>
      <c r="I263" s="144"/>
      <c r="J263" s="144"/>
      <c r="K263" s="144"/>
      <c r="L263" s="144"/>
      <c r="M263" s="144"/>
      <c r="N263" s="144"/>
      <c r="O263" s="144"/>
      <c r="P263" s="144"/>
      <c r="Q263" s="144"/>
      <c r="R263" s="144"/>
      <c r="S263" s="144"/>
      <c r="T263" s="144"/>
    </row>
    <row r="264" spans="1:20">
      <c r="A264" s="161"/>
      <c r="B264" s="144"/>
      <c r="C264" s="144"/>
      <c r="D264" s="144"/>
      <c r="E264" s="144"/>
      <c r="F264" s="144"/>
      <c r="G264" s="144"/>
      <c r="H264" s="144"/>
      <c r="I264" s="144"/>
      <c r="J264" s="144"/>
      <c r="K264" s="144"/>
      <c r="L264" s="144"/>
      <c r="M264" s="144"/>
      <c r="N264" s="144"/>
      <c r="O264" s="144"/>
      <c r="P264" s="144"/>
      <c r="Q264" s="144"/>
      <c r="R264" s="144"/>
      <c r="S264" s="144"/>
      <c r="T264" s="144"/>
    </row>
    <row r="265" spans="1:20">
      <c r="A265" s="161"/>
      <c r="B265" s="144"/>
      <c r="C265" s="144"/>
      <c r="D265" s="144"/>
      <c r="E265" s="144"/>
      <c r="F265" s="144"/>
      <c r="G265" s="144"/>
      <c r="H265" s="144"/>
      <c r="I265" s="144"/>
      <c r="J265" s="144"/>
      <c r="K265" s="144"/>
      <c r="L265" s="144"/>
      <c r="M265" s="144"/>
      <c r="N265" s="144"/>
      <c r="O265" s="144"/>
      <c r="P265" s="144"/>
      <c r="Q265" s="144"/>
      <c r="R265" s="144"/>
      <c r="S265" s="144"/>
      <c r="T265" s="144"/>
    </row>
    <row r="266" spans="1:20">
      <c r="A266" s="161"/>
      <c r="B266" s="144"/>
      <c r="C266" s="144"/>
      <c r="D266" s="144"/>
      <c r="E266" s="144"/>
      <c r="F266" s="144"/>
      <c r="G266" s="144"/>
      <c r="H266" s="144"/>
      <c r="I266" s="144"/>
      <c r="J266" s="144"/>
      <c r="K266" s="144"/>
      <c r="L266" s="144"/>
      <c r="M266" s="144"/>
      <c r="N266" s="144"/>
      <c r="O266" s="144"/>
      <c r="P266" s="144"/>
      <c r="Q266" s="144"/>
      <c r="R266" s="144"/>
      <c r="S266" s="144"/>
      <c r="T266" s="144"/>
    </row>
    <row r="267" spans="1:20">
      <c r="A267" s="161"/>
      <c r="B267" s="144"/>
      <c r="C267" s="144"/>
      <c r="D267" s="144"/>
      <c r="E267" s="144"/>
      <c r="F267" s="144"/>
      <c r="G267" s="144"/>
      <c r="H267" s="144"/>
      <c r="I267" s="144"/>
      <c r="J267" s="144"/>
      <c r="K267" s="144"/>
      <c r="L267" s="144"/>
      <c r="M267" s="144"/>
      <c r="N267" s="144"/>
      <c r="O267" s="144"/>
      <c r="P267" s="144"/>
      <c r="Q267" s="144"/>
      <c r="R267" s="144"/>
      <c r="S267" s="144"/>
      <c r="T267" s="144"/>
    </row>
    <row r="268" spans="1:20">
      <c r="A268" s="161"/>
      <c r="B268" s="144"/>
      <c r="C268" s="144"/>
      <c r="D268" s="144"/>
      <c r="E268" s="144"/>
      <c r="F268" s="144"/>
      <c r="G268" s="144"/>
      <c r="H268" s="144"/>
      <c r="I268" s="144"/>
      <c r="J268" s="144"/>
      <c r="K268" s="144"/>
      <c r="L268" s="144"/>
      <c r="M268" s="144"/>
      <c r="N268" s="144"/>
      <c r="O268" s="144"/>
      <c r="P268" s="144"/>
      <c r="Q268" s="144"/>
      <c r="R268" s="144"/>
      <c r="S268" s="144"/>
      <c r="T268" s="144"/>
    </row>
    <row r="269" spans="1:20">
      <c r="A269" s="161"/>
      <c r="B269" s="144"/>
      <c r="C269" s="144"/>
      <c r="D269" s="144"/>
      <c r="E269" s="144"/>
      <c r="F269" s="144"/>
      <c r="G269" s="144"/>
      <c r="H269" s="144"/>
      <c r="I269" s="144"/>
      <c r="J269" s="144"/>
      <c r="K269" s="144"/>
      <c r="L269" s="144"/>
      <c r="M269" s="144"/>
      <c r="N269" s="144"/>
      <c r="O269" s="144"/>
      <c r="P269" s="144"/>
      <c r="Q269" s="144"/>
      <c r="R269" s="144"/>
      <c r="S269" s="144"/>
      <c r="T269" s="144"/>
    </row>
    <row r="270" spans="1:20">
      <c r="A270" s="161"/>
      <c r="B270" s="144"/>
      <c r="C270" s="144"/>
      <c r="D270" s="144"/>
      <c r="E270" s="144"/>
      <c r="F270" s="144"/>
      <c r="G270" s="144"/>
      <c r="H270" s="144"/>
      <c r="I270" s="144"/>
      <c r="J270" s="144"/>
      <c r="K270" s="144"/>
      <c r="L270" s="144"/>
      <c r="M270" s="144"/>
      <c r="N270" s="144"/>
      <c r="O270" s="144"/>
      <c r="P270" s="144"/>
      <c r="Q270" s="144"/>
      <c r="R270" s="144"/>
      <c r="S270" s="144"/>
      <c r="T270" s="144"/>
    </row>
    <row r="271" spans="1:20">
      <c r="A271" s="161"/>
      <c r="B271" s="144"/>
      <c r="C271" s="144"/>
      <c r="D271" s="144"/>
      <c r="E271" s="144"/>
      <c r="F271" s="144"/>
      <c r="G271" s="144"/>
      <c r="H271" s="144"/>
      <c r="I271" s="144"/>
      <c r="J271" s="144"/>
      <c r="K271" s="144"/>
      <c r="L271" s="144"/>
      <c r="M271" s="144"/>
      <c r="N271" s="144"/>
      <c r="O271" s="144"/>
      <c r="P271" s="144"/>
      <c r="Q271" s="144"/>
      <c r="R271" s="144"/>
      <c r="S271" s="144"/>
      <c r="T271" s="144"/>
    </row>
    <row r="272" spans="1:20">
      <c r="A272" s="161"/>
      <c r="B272" s="144"/>
      <c r="C272" s="144"/>
      <c r="D272" s="144"/>
      <c r="E272" s="144"/>
      <c r="F272" s="144"/>
      <c r="G272" s="144"/>
      <c r="H272" s="144"/>
      <c r="I272" s="144"/>
      <c r="J272" s="144"/>
      <c r="K272" s="144"/>
      <c r="L272" s="144"/>
      <c r="M272" s="144"/>
      <c r="N272" s="144"/>
      <c r="O272" s="144"/>
      <c r="P272" s="144"/>
      <c r="Q272" s="144"/>
      <c r="R272" s="144"/>
      <c r="S272" s="144"/>
      <c r="T272" s="144"/>
    </row>
    <row r="273" spans="1:20">
      <c r="A273" s="161"/>
      <c r="B273" s="144"/>
      <c r="C273" s="144"/>
      <c r="D273" s="144"/>
      <c r="E273" s="144"/>
      <c r="F273" s="144"/>
      <c r="G273" s="144"/>
      <c r="H273" s="144"/>
      <c r="I273" s="144"/>
      <c r="J273" s="144"/>
      <c r="K273" s="144"/>
      <c r="L273" s="144"/>
      <c r="M273" s="144"/>
      <c r="N273" s="144"/>
      <c r="O273" s="144"/>
      <c r="P273" s="144"/>
      <c r="Q273" s="144"/>
      <c r="R273" s="144"/>
      <c r="S273" s="144"/>
      <c r="T273" s="144"/>
    </row>
    <row r="274" spans="1:20">
      <c r="A274" s="161"/>
      <c r="B274" s="144"/>
      <c r="C274" s="144"/>
      <c r="D274" s="144"/>
      <c r="E274" s="144"/>
      <c r="F274" s="144"/>
      <c r="G274" s="144"/>
      <c r="H274" s="144"/>
      <c r="I274" s="144"/>
      <c r="J274" s="144"/>
      <c r="K274" s="144"/>
      <c r="L274" s="144"/>
      <c r="M274" s="144"/>
      <c r="N274" s="144"/>
      <c r="O274" s="144"/>
      <c r="P274" s="144"/>
      <c r="Q274" s="144"/>
      <c r="R274" s="144"/>
      <c r="S274" s="144"/>
      <c r="T274" s="144"/>
    </row>
    <row r="275" spans="1:20">
      <c r="A275" s="161"/>
      <c r="B275" s="144"/>
      <c r="C275" s="144"/>
      <c r="D275" s="144"/>
      <c r="E275" s="144"/>
      <c r="F275" s="144"/>
      <c r="G275" s="144"/>
      <c r="H275" s="144"/>
      <c r="I275" s="144"/>
      <c r="J275" s="144"/>
      <c r="K275" s="144"/>
      <c r="L275" s="144"/>
      <c r="M275" s="144"/>
      <c r="N275" s="144"/>
      <c r="O275" s="144"/>
      <c r="P275" s="144"/>
      <c r="Q275" s="144"/>
      <c r="R275" s="144"/>
      <c r="S275" s="144"/>
      <c r="T275" s="144"/>
    </row>
    <row r="276" spans="1:20">
      <c r="A276" s="161"/>
      <c r="B276" s="144"/>
      <c r="C276" s="144"/>
      <c r="D276" s="144"/>
      <c r="E276" s="144"/>
      <c r="F276" s="144"/>
      <c r="G276" s="144"/>
      <c r="H276" s="144"/>
      <c r="I276" s="144"/>
      <c r="J276" s="144"/>
      <c r="K276" s="144"/>
      <c r="L276" s="144"/>
      <c r="M276" s="144"/>
      <c r="N276" s="144"/>
      <c r="O276" s="144"/>
      <c r="P276" s="144"/>
      <c r="Q276" s="144"/>
      <c r="R276" s="144"/>
      <c r="S276" s="144"/>
      <c r="T276" s="144"/>
    </row>
    <row r="277" spans="1:20">
      <c r="A277" s="161"/>
      <c r="B277" s="144"/>
      <c r="C277" s="144"/>
      <c r="D277" s="144"/>
      <c r="E277" s="144"/>
      <c r="F277" s="144"/>
      <c r="G277" s="144"/>
      <c r="H277" s="144"/>
      <c r="I277" s="144"/>
      <c r="J277" s="144"/>
      <c r="K277" s="144"/>
      <c r="L277" s="144"/>
      <c r="M277" s="144"/>
      <c r="N277" s="144"/>
      <c r="O277" s="144"/>
      <c r="P277" s="144"/>
      <c r="Q277" s="144"/>
      <c r="R277" s="144"/>
      <c r="S277" s="144"/>
      <c r="T277" s="144"/>
    </row>
    <row r="278" spans="1:20">
      <c r="A278" s="161"/>
      <c r="B278" s="144"/>
      <c r="C278" s="144"/>
      <c r="D278" s="144"/>
      <c r="E278" s="144"/>
      <c r="F278" s="144"/>
      <c r="G278" s="144"/>
      <c r="H278" s="144"/>
      <c r="I278" s="144"/>
      <c r="J278" s="144"/>
      <c r="K278" s="144"/>
      <c r="L278" s="144"/>
      <c r="M278" s="144"/>
      <c r="N278" s="144"/>
      <c r="O278" s="144"/>
      <c r="P278" s="144"/>
      <c r="Q278" s="144"/>
      <c r="R278" s="144"/>
      <c r="S278" s="144"/>
      <c r="T278" s="144"/>
    </row>
    <row r="279" spans="1:20">
      <c r="A279" s="161"/>
      <c r="B279" s="144"/>
      <c r="C279" s="144"/>
      <c r="D279" s="144"/>
      <c r="E279" s="144"/>
      <c r="F279" s="144"/>
      <c r="G279" s="144"/>
      <c r="H279" s="144"/>
      <c r="I279" s="144"/>
      <c r="J279" s="144"/>
      <c r="K279" s="144"/>
      <c r="L279" s="144"/>
      <c r="M279" s="144"/>
      <c r="N279" s="144"/>
      <c r="O279" s="144"/>
      <c r="P279" s="144"/>
      <c r="Q279" s="144"/>
      <c r="R279" s="144"/>
      <c r="S279" s="144"/>
      <c r="T279" s="144"/>
    </row>
    <row r="280" spans="1:20">
      <c r="A280" s="161"/>
      <c r="B280" s="144"/>
      <c r="C280" s="144"/>
      <c r="D280" s="144"/>
      <c r="E280" s="144"/>
      <c r="F280" s="144"/>
      <c r="G280" s="144"/>
      <c r="H280" s="144"/>
      <c r="I280" s="144"/>
      <c r="J280" s="144"/>
      <c r="K280" s="144"/>
      <c r="L280" s="144"/>
      <c r="M280" s="144"/>
      <c r="N280" s="144"/>
      <c r="O280" s="144"/>
      <c r="P280" s="144"/>
      <c r="Q280" s="144"/>
      <c r="R280" s="144"/>
      <c r="S280" s="144"/>
      <c r="T280" s="144"/>
    </row>
    <row r="281" spans="1:20">
      <c r="A281" s="161"/>
      <c r="B281" s="144"/>
      <c r="C281" s="144"/>
      <c r="D281" s="144"/>
      <c r="E281" s="144"/>
      <c r="F281" s="144"/>
      <c r="G281" s="144"/>
      <c r="H281" s="144"/>
      <c r="I281" s="144"/>
      <c r="J281" s="144"/>
      <c r="K281" s="144"/>
      <c r="L281" s="144"/>
      <c r="M281" s="144"/>
      <c r="N281" s="144"/>
      <c r="O281" s="144"/>
      <c r="P281" s="144"/>
      <c r="Q281" s="144"/>
      <c r="R281" s="144"/>
      <c r="S281" s="144"/>
      <c r="T281" s="144"/>
    </row>
    <row r="282" spans="1:20">
      <c r="A282" s="161"/>
      <c r="B282" s="144"/>
      <c r="C282" s="144"/>
      <c r="D282" s="144"/>
      <c r="E282" s="144"/>
      <c r="F282" s="144"/>
      <c r="G282" s="144"/>
      <c r="H282" s="144"/>
      <c r="I282" s="144"/>
      <c r="J282" s="144"/>
      <c r="K282" s="144"/>
      <c r="L282" s="144"/>
      <c r="M282" s="144"/>
      <c r="N282" s="144"/>
      <c r="O282" s="144"/>
      <c r="P282" s="144"/>
      <c r="Q282" s="144"/>
      <c r="R282" s="144"/>
      <c r="S282" s="144"/>
      <c r="T282" s="144"/>
    </row>
    <row r="283" spans="1:20">
      <c r="A283" s="161"/>
      <c r="B283" s="144"/>
      <c r="C283" s="144"/>
      <c r="D283" s="144"/>
      <c r="E283" s="144"/>
      <c r="F283" s="144"/>
      <c r="G283" s="144"/>
      <c r="H283" s="144"/>
      <c r="I283" s="144"/>
      <c r="J283" s="144"/>
      <c r="K283" s="144"/>
      <c r="L283" s="144"/>
      <c r="M283" s="144"/>
      <c r="N283" s="144"/>
      <c r="O283" s="144"/>
      <c r="P283" s="144"/>
      <c r="Q283" s="144"/>
      <c r="R283" s="144"/>
      <c r="S283" s="144"/>
      <c r="T283" s="144"/>
    </row>
    <row r="284" spans="1:20">
      <c r="A284" s="161"/>
      <c r="B284" s="144"/>
      <c r="C284" s="144"/>
      <c r="D284" s="144"/>
      <c r="E284" s="144"/>
      <c r="F284" s="144"/>
      <c r="G284" s="144"/>
      <c r="H284" s="144"/>
      <c r="I284" s="144"/>
      <c r="J284" s="144"/>
      <c r="K284" s="144"/>
      <c r="L284" s="144"/>
      <c r="M284" s="144"/>
      <c r="N284" s="144"/>
      <c r="O284" s="144"/>
      <c r="P284" s="144"/>
      <c r="Q284" s="144"/>
      <c r="R284" s="144"/>
      <c r="S284" s="144"/>
      <c r="T284" s="144"/>
    </row>
    <row r="285" spans="1:20">
      <c r="A285" s="161"/>
      <c r="B285" s="144"/>
      <c r="C285" s="144"/>
      <c r="D285" s="144"/>
      <c r="E285" s="144"/>
      <c r="F285" s="144"/>
      <c r="G285" s="144"/>
      <c r="H285" s="144"/>
      <c r="I285" s="144"/>
      <c r="J285" s="144"/>
      <c r="K285" s="144"/>
      <c r="L285" s="144"/>
      <c r="M285" s="144"/>
      <c r="N285" s="144"/>
      <c r="O285" s="144"/>
      <c r="P285" s="144"/>
      <c r="Q285" s="144"/>
      <c r="R285" s="144"/>
      <c r="S285" s="144"/>
      <c r="T285" s="144"/>
    </row>
    <row r="286" spans="1:20">
      <c r="A286" s="161"/>
      <c r="B286" s="144"/>
      <c r="C286" s="144"/>
      <c r="D286" s="144"/>
      <c r="E286" s="144"/>
      <c r="F286" s="144"/>
      <c r="G286" s="144"/>
      <c r="H286" s="144"/>
      <c r="I286" s="144"/>
      <c r="J286" s="144"/>
      <c r="K286" s="144"/>
      <c r="L286" s="144"/>
      <c r="M286" s="144"/>
      <c r="N286" s="144"/>
      <c r="O286" s="144"/>
      <c r="P286" s="144"/>
      <c r="Q286" s="144"/>
      <c r="R286" s="144"/>
      <c r="S286" s="144"/>
      <c r="T286" s="144"/>
    </row>
    <row r="287" spans="1:20">
      <c r="A287" s="161"/>
      <c r="B287" s="144"/>
      <c r="C287" s="144"/>
      <c r="D287" s="144"/>
      <c r="E287" s="144"/>
      <c r="F287" s="144"/>
      <c r="G287" s="144"/>
      <c r="H287" s="144"/>
      <c r="I287" s="144"/>
      <c r="J287" s="144"/>
      <c r="K287" s="144"/>
      <c r="L287" s="144"/>
      <c r="M287" s="144"/>
      <c r="N287" s="144"/>
      <c r="O287" s="144"/>
      <c r="P287" s="144"/>
      <c r="Q287" s="144"/>
      <c r="R287" s="144"/>
      <c r="S287" s="144"/>
      <c r="T287" s="144"/>
    </row>
    <row r="288" spans="1:20">
      <c r="A288" s="161"/>
      <c r="B288" s="144"/>
      <c r="C288" s="144"/>
      <c r="D288" s="144"/>
      <c r="E288" s="144"/>
      <c r="F288" s="144"/>
      <c r="G288" s="144"/>
      <c r="H288" s="144"/>
      <c r="I288" s="144"/>
      <c r="J288" s="144"/>
      <c r="K288" s="144"/>
      <c r="L288" s="144"/>
      <c r="M288" s="144"/>
      <c r="N288" s="144"/>
      <c r="O288" s="144"/>
      <c r="P288" s="144"/>
      <c r="Q288" s="144"/>
      <c r="R288" s="144"/>
      <c r="S288" s="144"/>
      <c r="T288" s="144"/>
    </row>
    <row r="289" spans="1:20">
      <c r="A289" s="161"/>
      <c r="B289" s="144"/>
      <c r="C289" s="144"/>
      <c r="D289" s="144"/>
      <c r="E289" s="144"/>
      <c r="F289" s="144"/>
      <c r="G289" s="144"/>
      <c r="H289" s="144"/>
      <c r="I289" s="144"/>
      <c r="J289" s="144"/>
      <c r="K289" s="144"/>
      <c r="L289" s="144"/>
      <c r="M289" s="144"/>
      <c r="N289" s="144"/>
      <c r="O289" s="144"/>
      <c r="P289" s="144"/>
      <c r="Q289" s="144"/>
      <c r="R289" s="144"/>
      <c r="S289" s="144"/>
      <c r="T289" s="144"/>
    </row>
    <row r="290" spans="1:20">
      <c r="A290" s="161"/>
      <c r="B290" s="144"/>
      <c r="C290" s="144"/>
      <c r="D290" s="144"/>
      <c r="E290" s="144"/>
      <c r="F290" s="144"/>
      <c r="G290" s="144"/>
      <c r="H290" s="144"/>
      <c r="I290" s="144"/>
      <c r="J290" s="144"/>
      <c r="K290" s="144"/>
      <c r="L290" s="144"/>
      <c r="M290" s="144"/>
      <c r="N290" s="144"/>
      <c r="O290" s="144"/>
      <c r="P290" s="144"/>
      <c r="Q290" s="144"/>
      <c r="R290" s="144"/>
      <c r="S290" s="144"/>
      <c r="T290" s="144"/>
    </row>
    <row r="291" spans="1:20">
      <c r="A291" s="161"/>
      <c r="B291" s="144"/>
      <c r="C291" s="144"/>
      <c r="D291" s="144"/>
      <c r="E291" s="144"/>
      <c r="F291" s="144"/>
      <c r="G291" s="144"/>
      <c r="H291" s="144"/>
      <c r="I291" s="144"/>
      <c r="J291" s="144"/>
      <c r="K291" s="144"/>
      <c r="L291" s="144"/>
      <c r="M291" s="144"/>
      <c r="N291" s="144"/>
      <c r="O291" s="144"/>
      <c r="P291" s="144"/>
      <c r="Q291" s="144"/>
      <c r="R291" s="144"/>
      <c r="S291" s="144"/>
      <c r="T291" s="144"/>
    </row>
    <row r="292" spans="1:20">
      <c r="A292" s="161"/>
      <c r="B292" s="144"/>
      <c r="C292" s="144"/>
      <c r="D292" s="144"/>
      <c r="E292" s="144"/>
      <c r="F292" s="144"/>
      <c r="G292" s="144"/>
      <c r="H292" s="144"/>
      <c r="I292" s="144"/>
      <c r="J292" s="144"/>
      <c r="K292" s="144"/>
      <c r="L292" s="144"/>
      <c r="M292" s="144"/>
      <c r="N292" s="144"/>
      <c r="O292" s="144"/>
      <c r="P292" s="144"/>
      <c r="Q292" s="144"/>
      <c r="R292" s="144"/>
      <c r="S292" s="144"/>
      <c r="T292" s="144"/>
    </row>
    <row r="293" spans="1:20">
      <c r="A293" s="161"/>
      <c r="B293" s="144"/>
      <c r="C293" s="144"/>
      <c r="D293" s="144"/>
      <c r="E293" s="144"/>
      <c r="F293" s="144"/>
      <c r="G293" s="144"/>
      <c r="H293" s="144"/>
      <c r="I293" s="144"/>
      <c r="J293" s="144"/>
      <c r="K293" s="144"/>
      <c r="L293" s="144"/>
      <c r="M293" s="144"/>
      <c r="N293" s="144"/>
      <c r="O293" s="144"/>
      <c r="P293" s="144"/>
      <c r="Q293" s="144"/>
      <c r="R293" s="144"/>
      <c r="S293" s="144"/>
      <c r="T293" s="144"/>
    </row>
    <row r="294" spans="1:20">
      <c r="A294" s="161"/>
      <c r="B294" s="144"/>
      <c r="C294" s="144"/>
      <c r="D294" s="144"/>
      <c r="E294" s="144"/>
      <c r="F294" s="144"/>
      <c r="G294" s="144"/>
      <c r="H294" s="144"/>
      <c r="I294" s="144"/>
      <c r="J294" s="144"/>
      <c r="K294" s="144"/>
      <c r="L294" s="144"/>
      <c r="M294" s="144"/>
      <c r="N294" s="144"/>
      <c r="O294" s="144"/>
      <c r="P294" s="144"/>
      <c r="Q294" s="144"/>
      <c r="R294" s="144"/>
      <c r="S294" s="144"/>
      <c r="T294" s="144"/>
    </row>
    <row r="295" spans="1:20">
      <c r="A295" s="161"/>
      <c r="B295" s="144"/>
      <c r="C295" s="144"/>
      <c r="D295" s="144"/>
      <c r="E295" s="144"/>
      <c r="F295" s="144"/>
      <c r="G295" s="144"/>
      <c r="H295" s="144"/>
      <c r="I295" s="144"/>
      <c r="J295" s="144"/>
      <c r="K295" s="144"/>
      <c r="L295" s="144"/>
      <c r="M295" s="144"/>
      <c r="N295" s="144"/>
      <c r="O295" s="144"/>
      <c r="P295" s="144"/>
      <c r="Q295" s="144"/>
      <c r="R295" s="144"/>
      <c r="S295" s="144"/>
      <c r="T295" s="144"/>
    </row>
    <row r="296" spans="1:20">
      <c r="A296" s="161"/>
      <c r="B296" s="144"/>
      <c r="C296" s="144"/>
      <c r="D296" s="144"/>
      <c r="E296" s="144"/>
      <c r="F296" s="144"/>
      <c r="G296" s="144"/>
      <c r="H296" s="144"/>
      <c r="I296" s="144"/>
      <c r="J296" s="144"/>
      <c r="K296" s="144"/>
      <c r="L296" s="144"/>
      <c r="M296" s="144"/>
      <c r="N296" s="144"/>
      <c r="O296" s="144"/>
      <c r="P296" s="144"/>
      <c r="Q296" s="144"/>
      <c r="R296" s="144"/>
      <c r="S296" s="144"/>
      <c r="T296" s="144"/>
    </row>
    <row r="297" spans="1:20">
      <c r="A297" s="161"/>
      <c r="B297" s="144"/>
      <c r="C297" s="144"/>
      <c r="D297" s="144"/>
      <c r="E297" s="144"/>
      <c r="F297" s="144"/>
      <c r="G297" s="144"/>
      <c r="H297" s="144"/>
      <c r="I297" s="144"/>
      <c r="J297" s="144"/>
      <c r="K297" s="144"/>
      <c r="L297" s="144"/>
      <c r="M297" s="144"/>
      <c r="N297" s="144"/>
      <c r="O297" s="144"/>
      <c r="P297" s="144"/>
      <c r="Q297" s="144"/>
      <c r="R297" s="144"/>
      <c r="S297" s="144"/>
      <c r="T297" s="144"/>
    </row>
    <row r="298" spans="1:20">
      <c r="A298" s="161"/>
      <c r="B298" s="144"/>
      <c r="C298" s="144"/>
      <c r="D298" s="144"/>
      <c r="E298" s="144"/>
      <c r="F298" s="144"/>
      <c r="G298" s="144"/>
      <c r="H298" s="144"/>
      <c r="I298" s="144"/>
      <c r="J298" s="144"/>
      <c r="K298" s="144"/>
      <c r="L298" s="144"/>
      <c r="M298" s="144"/>
      <c r="N298" s="144"/>
      <c r="O298" s="144"/>
      <c r="P298" s="144"/>
      <c r="Q298" s="144"/>
      <c r="R298" s="144"/>
      <c r="S298" s="144"/>
      <c r="T298" s="144"/>
    </row>
    <row r="299" spans="1:20">
      <c r="A299" s="161"/>
      <c r="B299" s="144"/>
      <c r="C299" s="144"/>
      <c r="D299" s="144"/>
      <c r="E299" s="144"/>
      <c r="F299" s="144"/>
      <c r="G299" s="144"/>
      <c r="H299" s="144"/>
      <c r="I299" s="144"/>
      <c r="J299" s="144"/>
      <c r="K299" s="144"/>
      <c r="L299" s="144"/>
      <c r="M299" s="144"/>
      <c r="N299" s="144"/>
      <c r="O299" s="144"/>
      <c r="P299" s="144"/>
      <c r="Q299" s="144"/>
      <c r="R299" s="144"/>
      <c r="S299" s="144"/>
      <c r="T299" s="144"/>
    </row>
    <row r="300" spans="1:20">
      <c r="A300" s="161"/>
      <c r="B300" s="144"/>
      <c r="C300" s="144"/>
      <c r="D300" s="144"/>
      <c r="E300" s="144"/>
      <c r="F300" s="144"/>
      <c r="G300" s="144"/>
      <c r="H300" s="144"/>
      <c r="I300" s="144"/>
      <c r="J300" s="144"/>
      <c r="K300" s="144"/>
      <c r="L300" s="144"/>
      <c r="M300" s="144"/>
      <c r="N300" s="144"/>
      <c r="O300" s="144"/>
      <c r="P300" s="144"/>
      <c r="Q300" s="144"/>
      <c r="R300" s="144"/>
      <c r="S300" s="144"/>
      <c r="T300" s="144"/>
    </row>
    <row r="301" spans="1:20">
      <c r="A301" s="161"/>
      <c r="B301" s="144"/>
      <c r="C301" s="144"/>
      <c r="D301" s="144"/>
      <c r="E301" s="144"/>
      <c r="F301" s="144"/>
      <c r="G301" s="144"/>
      <c r="H301" s="144"/>
      <c r="I301" s="144"/>
      <c r="J301" s="144"/>
      <c r="K301" s="144"/>
      <c r="L301" s="144"/>
      <c r="M301" s="144"/>
      <c r="N301" s="144"/>
      <c r="O301" s="144"/>
      <c r="P301" s="144"/>
      <c r="Q301" s="144"/>
      <c r="R301" s="144"/>
      <c r="S301" s="144"/>
      <c r="T301" s="144"/>
    </row>
    <row r="302" spans="1:20">
      <c r="A302" s="161"/>
      <c r="B302" s="144"/>
      <c r="C302" s="144"/>
      <c r="D302" s="144"/>
      <c r="E302" s="144"/>
      <c r="F302" s="144"/>
      <c r="G302" s="144"/>
      <c r="H302" s="144"/>
      <c r="I302" s="144"/>
      <c r="J302" s="144"/>
      <c r="K302" s="144"/>
      <c r="L302" s="144"/>
      <c r="M302" s="144"/>
      <c r="N302" s="144"/>
      <c r="O302" s="144"/>
      <c r="P302" s="144"/>
      <c r="Q302" s="144"/>
      <c r="R302" s="144"/>
      <c r="S302" s="144"/>
      <c r="T302" s="144"/>
    </row>
    <row r="303" spans="1:20">
      <c r="A303" s="161"/>
      <c r="B303" s="144"/>
      <c r="C303" s="144"/>
      <c r="D303" s="144"/>
      <c r="E303" s="144"/>
      <c r="F303" s="144"/>
      <c r="G303" s="144"/>
      <c r="H303" s="144"/>
      <c r="I303" s="144"/>
      <c r="J303" s="144"/>
      <c r="K303" s="144"/>
      <c r="L303" s="144"/>
      <c r="M303" s="144"/>
      <c r="N303" s="144"/>
      <c r="O303" s="144"/>
      <c r="P303" s="144"/>
      <c r="Q303" s="144"/>
      <c r="R303" s="144"/>
      <c r="S303" s="144"/>
      <c r="T303" s="144"/>
    </row>
    <row r="304" spans="1:20">
      <c r="A304" s="161"/>
      <c r="B304" s="144"/>
      <c r="C304" s="144"/>
      <c r="D304" s="144"/>
      <c r="E304" s="144"/>
      <c r="F304" s="144"/>
      <c r="G304" s="144"/>
      <c r="H304" s="144"/>
      <c r="I304" s="144"/>
      <c r="J304" s="144"/>
      <c r="K304" s="144"/>
      <c r="L304" s="144"/>
      <c r="M304" s="144"/>
      <c r="N304" s="144"/>
      <c r="O304" s="144"/>
      <c r="P304" s="144"/>
      <c r="Q304" s="144"/>
      <c r="R304" s="144"/>
      <c r="S304" s="144"/>
      <c r="T304" s="144"/>
    </row>
    <row r="305" spans="1:20">
      <c r="A305" s="161"/>
      <c r="B305" s="144"/>
      <c r="C305" s="144"/>
      <c r="D305" s="144"/>
      <c r="E305" s="144"/>
      <c r="F305" s="144"/>
      <c r="G305" s="144"/>
      <c r="H305" s="144"/>
      <c r="I305" s="144"/>
      <c r="J305" s="144"/>
      <c r="K305" s="144"/>
      <c r="L305" s="144"/>
      <c r="M305" s="144"/>
      <c r="N305" s="144"/>
      <c r="O305" s="144"/>
      <c r="P305" s="144"/>
      <c r="Q305" s="144"/>
      <c r="R305" s="144"/>
      <c r="S305" s="144"/>
      <c r="T305" s="144"/>
    </row>
    <row r="306" spans="1:20">
      <c r="A306" s="161"/>
      <c r="B306" s="144"/>
      <c r="C306" s="144"/>
      <c r="D306" s="144"/>
      <c r="E306" s="144"/>
      <c r="F306" s="144"/>
      <c r="G306" s="144"/>
      <c r="H306" s="144"/>
      <c r="I306" s="144"/>
      <c r="J306" s="144"/>
      <c r="K306" s="144"/>
      <c r="L306" s="144"/>
      <c r="M306" s="144"/>
      <c r="N306" s="144"/>
      <c r="O306" s="144"/>
      <c r="P306" s="144"/>
      <c r="Q306" s="144"/>
      <c r="R306" s="144"/>
      <c r="S306" s="144"/>
      <c r="T306" s="144"/>
    </row>
    <row r="307" spans="1:20">
      <c r="A307" s="161"/>
      <c r="B307" s="144"/>
      <c r="C307" s="144"/>
      <c r="D307" s="144"/>
      <c r="E307" s="144"/>
      <c r="F307" s="144"/>
      <c r="G307" s="144"/>
      <c r="H307" s="144"/>
      <c r="I307" s="144"/>
      <c r="J307" s="144"/>
      <c r="K307" s="144"/>
      <c r="L307" s="144"/>
      <c r="M307" s="144"/>
      <c r="N307" s="144"/>
      <c r="O307" s="144"/>
      <c r="P307" s="144"/>
      <c r="Q307" s="144"/>
      <c r="R307" s="144"/>
      <c r="S307" s="144"/>
      <c r="T307" s="144"/>
    </row>
    <row r="308" spans="1:20">
      <c r="A308" s="161"/>
      <c r="B308" s="144"/>
      <c r="C308" s="144"/>
      <c r="D308" s="144"/>
      <c r="E308" s="144"/>
      <c r="F308" s="144"/>
      <c r="G308" s="144"/>
      <c r="H308" s="144"/>
      <c r="I308" s="144"/>
      <c r="J308" s="144"/>
      <c r="K308" s="144"/>
      <c r="L308" s="144"/>
      <c r="M308" s="144"/>
      <c r="N308" s="144"/>
      <c r="O308" s="144"/>
      <c r="P308" s="144"/>
      <c r="Q308" s="144"/>
      <c r="R308" s="144"/>
      <c r="S308" s="144"/>
      <c r="T308" s="144"/>
    </row>
    <row r="309" spans="1:20">
      <c r="A309" s="161"/>
      <c r="B309" s="144"/>
      <c r="C309" s="144"/>
      <c r="D309" s="144"/>
      <c r="E309" s="144"/>
      <c r="F309" s="144"/>
      <c r="G309" s="144"/>
      <c r="H309" s="144"/>
      <c r="I309" s="144"/>
      <c r="J309" s="144"/>
      <c r="K309" s="144"/>
      <c r="L309" s="144"/>
      <c r="M309" s="144"/>
      <c r="N309" s="144"/>
      <c r="O309" s="144"/>
      <c r="P309" s="144"/>
      <c r="Q309" s="144"/>
      <c r="R309" s="144"/>
      <c r="S309" s="144"/>
      <c r="T309" s="144"/>
    </row>
    <row r="310" spans="1:20">
      <c r="A310" s="161"/>
      <c r="B310" s="144"/>
      <c r="C310" s="144"/>
      <c r="D310" s="144"/>
      <c r="E310" s="144"/>
      <c r="F310" s="144"/>
      <c r="G310" s="144"/>
      <c r="H310" s="144"/>
      <c r="I310" s="144"/>
      <c r="J310" s="144"/>
      <c r="K310" s="144"/>
      <c r="L310" s="144"/>
      <c r="M310" s="144"/>
      <c r="N310" s="144"/>
      <c r="O310" s="144"/>
      <c r="P310" s="144"/>
      <c r="Q310" s="144"/>
      <c r="R310" s="144"/>
      <c r="S310" s="144"/>
      <c r="T310" s="144"/>
    </row>
    <row r="311" spans="1:20">
      <c r="A311" s="161"/>
      <c r="B311" s="144"/>
      <c r="C311" s="144"/>
      <c r="D311" s="144"/>
      <c r="E311" s="144"/>
      <c r="F311" s="144"/>
      <c r="G311" s="144"/>
      <c r="H311" s="144"/>
      <c r="I311" s="144"/>
      <c r="J311" s="144"/>
      <c r="K311" s="144"/>
      <c r="L311" s="144"/>
      <c r="M311" s="144"/>
      <c r="N311" s="144"/>
      <c r="O311" s="144"/>
      <c r="P311" s="144"/>
      <c r="Q311" s="144"/>
      <c r="R311" s="144"/>
      <c r="S311" s="144"/>
      <c r="T311" s="144"/>
    </row>
    <row r="312" spans="1:20">
      <c r="A312" s="161"/>
      <c r="B312" s="144"/>
      <c r="C312" s="144"/>
      <c r="D312" s="144"/>
      <c r="E312" s="144"/>
      <c r="F312" s="144"/>
      <c r="G312" s="144"/>
      <c r="H312" s="144"/>
      <c r="I312" s="144"/>
      <c r="J312" s="144"/>
      <c r="K312" s="144"/>
      <c r="L312" s="144"/>
      <c r="M312" s="144"/>
      <c r="N312" s="144"/>
      <c r="O312" s="144"/>
      <c r="P312" s="144"/>
      <c r="Q312" s="144"/>
      <c r="R312" s="144"/>
      <c r="S312" s="144"/>
      <c r="T312" s="144"/>
    </row>
    <row r="313" spans="1:20">
      <c r="A313" s="161"/>
      <c r="B313" s="144"/>
      <c r="C313" s="144"/>
      <c r="D313" s="144"/>
      <c r="E313" s="144"/>
      <c r="F313" s="144"/>
      <c r="G313" s="144"/>
      <c r="H313" s="144"/>
      <c r="I313" s="144"/>
      <c r="J313" s="144"/>
      <c r="K313" s="144"/>
      <c r="L313" s="144"/>
      <c r="M313" s="144"/>
      <c r="N313" s="144"/>
      <c r="O313" s="144"/>
      <c r="P313" s="144"/>
      <c r="Q313" s="144"/>
      <c r="R313" s="144"/>
      <c r="S313" s="144"/>
      <c r="T313" s="144"/>
    </row>
    <row r="314" spans="1:20">
      <c r="A314" s="161"/>
      <c r="B314" s="144"/>
      <c r="C314" s="144"/>
      <c r="D314" s="144"/>
      <c r="E314" s="144"/>
      <c r="F314" s="144"/>
      <c r="G314" s="144"/>
      <c r="H314" s="144"/>
      <c r="I314" s="144"/>
      <c r="J314" s="144"/>
      <c r="K314" s="144"/>
      <c r="L314" s="144"/>
      <c r="M314" s="144"/>
      <c r="N314" s="144"/>
      <c r="O314" s="144"/>
      <c r="P314" s="144"/>
      <c r="Q314" s="144"/>
      <c r="R314" s="144"/>
      <c r="S314" s="144"/>
      <c r="T314" s="144"/>
    </row>
    <row r="315" spans="1:20">
      <c r="A315" s="161"/>
      <c r="B315" s="144"/>
      <c r="C315" s="144"/>
      <c r="D315" s="144"/>
      <c r="E315" s="144"/>
      <c r="F315" s="144"/>
      <c r="G315" s="144"/>
      <c r="H315" s="144"/>
      <c r="I315" s="144"/>
      <c r="J315" s="144"/>
      <c r="K315" s="144"/>
      <c r="L315" s="144"/>
      <c r="M315" s="144"/>
      <c r="N315" s="144"/>
      <c r="O315" s="144"/>
      <c r="P315" s="144"/>
      <c r="Q315" s="144"/>
      <c r="R315" s="144"/>
      <c r="S315" s="144"/>
      <c r="T315" s="144"/>
    </row>
    <row r="316" spans="1:20">
      <c r="A316" s="161"/>
      <c r="B316" s="144"/>
      <c r="C316" s="144"/>
      <c r="D316" s="144"/>
      <c r="E316" s="144"/>
      <c r="F316" s="144"/>
      <c r="G316" s="144"/>
      <c r="H316" s="144"/>
      <c r="I316" s="144"/>
      <c r="J316" s="144"/>
      <c r="K316" s="144"/>
      <c r="L316" s="144"/>
      <c r="M316" s="144"/>
      <c r="N316" s="144"/>
      <c r="O316" s="144"/>
      <c r="P316" s="144"/>
      <c r="Q316" s="144"/>
      <c r="R316" s="144"/>
      <c r="S316" s="144"/>
      <c r="T316" s="144"/>
    </row>
    <row r="317" spans="1:20">
      <c r="A317" s="161"/>
      <c r="B317" s="144"/>
      <c r="C317" s="144"/>
      <c r="D317" s="144"/>
      <c r="E317" s="144"/>
      <c r="F317" s="144"/>
      <c r="G317" s="144"/>
      <c r="H317" s="144"/>
      <c r="I317" s="144"/>
      <c r="J317" s="144"/>
      <c r="K317" s="144"/>
      <c r="L317" s="144"/>
      <c r="M317" s="144"/>
      <c r="N317" s="144"/>
      <c r="O317" s="144"/>
      <c r="P317" s="144"/>
      <c r="Q317" s="144"/>
      <c r="R317" s="144"/>
      <c r="S317" s="144"/>
      <c r="T317" s="144"/>
    </row>
    <row r="318" spans="1:20">
      <c r="A318" s="161"/>
      <c r="B318" s="144"/>
      <c r="C318" s="144"/>
      <c r="D318" s="144"/>
      <c r="E318" s="144"/>
      <c r="F318" s="144"/>
      <c r="G318" s="144"/>
      <c r="H318" s="144"/>
      <c r="I318" s="144"/>
      <c r="J318" s="144"/>
      <c r="K318" s="144"/>
      <c r="L318" s="144"/>
      <c r="M318" s="144"/>
      <c r="N318" s="144"/>
      <c r="O318" s="144"/>
      <c r="P318" s="144"/>
      <c r="Q318" s="144"/>
      <c r="R318" s="144"/>
      <c r="S318" s="144"/>
      <c r="T318" s="144"/>
    </row>
    <row r="319" spans="1:20">
      <c r="A319" s="161"/>
      <c r="B319" s="144"/>
      <c r="C319" s="144"/>
      <c r="D319" s="144"/>
      <c r="E319" s="144"/>
      <c r="F319" s="144"/>
      <c r="G319" s="144"/>
      <c r="H319" s="144"/>
      <c r="I319" s="144"/>
      <c r="J319" s="144"/>
      <c r="K319" s="144"/>
      <c r="L319" s="144"/>
      <c r="M319" s="144"/>
      <c r="N319" s="144"/>
      <c r="O319" s="144"/>
      <c r="P319" s="144"/>
      <c r="Q319" s="144"/>
      <c r="R319" s="144"/>
      <c r="S319" s="144"/>
      <c r="T319" s="144"/>
    </row>
    <row r="320" spans="1:20">
      <c r="A320" s="161"/>
      <c r="B320" s="144"/>
      <c r="C320" s="144"/>
      <c r="D320" s="144"/>
      <c r="E320" s="144"/>
      <c r="F320" s="144"/>
      <c r="G320" s="144"/>
      <c r="H320" s="144"/>
      <c r="I320" s="144"/>
      <c r="J320" s="144"/>
      <c r="K320" s="144"/>
      <c r="L320" s="144"/>
      <c r="M320" s="144"/>
      <c r="N320" s="144"/>
      <c r="O320" s="144"/>
      <c r="P320" s="144"/>
      <c r="Q320" s="144"/>
      <c r="R320" s="144"/>
      <c r="S320" s="144"/>
      <c r="T320" s="144"/>
    </row>
    <row r="321" spans="1:20">
      <c r="A321" s="161"/>
      <c r="B321" s="144"/>
      <c r="C321" s="144"/>
      <c r="D321" s="144"/>
      <c r="E321" s="144"/>
      <c r="F321" s="144"/>
      <c r="G321" s="144"/>
      <c r="H321" s="144"/>
      <c r="I321" s="144"/>
      <c r="J321" s="144"/>
      <c r="K321" s="144"/>
      <c r="L321" s="144"/>
      <c r="M321" s="144"/>
      <c r="N321" s="144"/>
      <c r="O321" s="144"/>
      <c r="P321" s="144"/>
      <c r="Q321" s="144"/>
      <c r="R321" s="144"/>
      <c r="S321" s="144"/>
      <c r="T321" s="144"/>
    </row>
    <row r="322" spans="1:20">
      <c r="A322" s="161"/>
      <c r="B322" s="144"/>
      <c r="C322" s="144"/>
      <c r="D322" s="144"/>
      <c r="E322" s="144"/>
      <c r="F322" s="144"/>
      <c r="G322" s="144"/>
      <c r="H322" s="144"/>
      <c r="I322" s="144"/>
      <c r="J322" s="144"/>
      <c r="K322" s="144"/>
      <c r="L322" s="144"/>
      <c r="M322" s="144"/>
      <c r="N322" s="144"/>
      <c r="O322" s="144"/>
      <c r="P322" s="144"/>
      <c r="Q322" s="144"/>
      <c r="R322" s="144"/>
      <c r="S322" s="144"/>
      <c r="T322" s="144"/>
    </row>
    <row r="323" spans="1:20">
      <c r="A323" s="161"/>
      <c r="B323" s="144"/>
      <c r="C323" s="144"/>
      <c r="D323" s="144"/>
      <c r="E323" s="144"/>
      <c r="F323" s="144"/>
      <c r="G323" s="144"/>
      <c r="H323" s="144"/>
      <c r="I323" s="144"/>
      <c r="J323" s="144"/>
      <c r="K323" s="144"/>
      <c r="L323" s="144"/>
      <c r="M323" s="144"/>
      <c r="N323" s="144"/>
      <c r="O323" s="144"/>
      <c r="P323" s="144"/>
      <c r="Q323" s="144"/>
      <c r="R323" s="144"/>
      <c r="S323" s="144"/>
      <c r="T323" s="144"/>
    </row>
    <row r="324" spans="1:20">
      <c r="A324" s="161"/>
      <c r="B324" s="144"/>
      <c r="C324" s="144"/>
      <c r="D324" s="144"/>
      <c r="E324" s="144"/>
      <c r="F324" s="144"/>
      <c r="G324" s="144"/>
      <c r="H324" s="144"/>
      <c r="I324" s="144"/>
      <c r="J324" s="144"/>
      <c r="K324" s="144"/>
      <c r="L324" s="144"/>
      <c r="M324" s="144"/>
      <c r="N324" s="144"/>
      <c r="O324" s="144"/>
      <c r="P324" s="144"/>
      <c r="Q324" s="144"/>
      <c r="R324" s="144"/>
      <c r="S324" s="144"/>
      <c r="T324" s="144"/>
    </row>
    <row r="325" spans="1:20">
      <c r="A325" s="161"/>
      <c r="B325" s="144"/>
      <c r="C325" s="144"/>
      <c r="D325" s="144"/>
      <c r="E325" s="144"/>
      <c r="F325" s="144"/>
      <c r="G325" s="144"/>
      <c r="H325" s="144"/>
      <c r="I325" s="144"/>
      <c r="J325" s="144"/>
      <c r="K325" s="144"/>
      <c r="L325" s="144"/>
      <c r="M325" s="144"/>
      <c r="N325" s="144"/>
      <c r="O325" s="144"/>
      <c r="P325" s="144"/>
      <c r="Q325" s="144"/>
      <c r="R325" s="144"/>
      <c r="S325" s="144"/>
      <c r="T325" s="144"/>
    </row>
    <row r="326" spans="1:20">
      <c r="A326" s="161"/>
      <c r="B326" s="144"/>
      <c r="C326" s="144"/>
      <c r="D326" s="144"/>
      <c r="E326" s="144"/>
      <c r="F326" s="144"/>
      <c r="G326" s="144"/>
      <c r="H326" s="144"/>
      <c r="I326" s="144"/>
      <c r="J326" s="144"/>
      <c r="K326" s="144"/>
      <c r="L326" s="144"/>
      <c r="M326" s="144"/>
      <c r="N326" s="144"/>
      <c r="O326" s="144"/>
      <c r="P326" s="144"/>
      <c r="Q326" s="144"/>
      <c r="R326" s="144"/>
      <c r="S326" s="144"/>
      <c r="T326" s="144"/>
    </row>
    <row r="327" spans="1:20">
      <c r="A327" s="161"/>
      <c r="B327" s="144"/>
      <c r="C327" s="144"/>
      <c r="D327" s="144"/>
      <c r="E327" s="144"/>
      <c r="F327" s="144"/>
      <c r="G327" s="144"/>
      <c r="H327" s="144"/>
      <c r="I327" s="144"/>
      <c r="J327" s="144"/>
      <c r="K327" s="144"/>
      <c r="L327" s="144"/>
      <c r="M327" s="144"/>
      <c r="N327" s="144"/>
      <c r="O327" s="144"/>
      <c r="P327" s="144"/>
      <c r="Q327" s="144"/>
      <c r="R327" s="144"/>
      <c r="S327" s="144"/>
      <c r="T327" s="144"/>
    </row>
    <row r="328" spans="1:20">
      <c r="A328" s="161"/>
      <c r="B328" s="144"/>
      <c r="C328" s="144"/>
      <c r="D328" s="144"/>
      <c r="E328" s="144"/>
      <c r="F328" s="144"/>
      <c r="G328" s="144"/>
      <c r="H328" s="144"/>
      <c r="I328" s="144"/>
      <c r="J328" s="144"/>
      <c r="K328" s="144"/>
      <c r="L328" s="144"/>
      <c r="M328" s="144"/>
      <c r="N328" s="144"/>
      <c r="O328" s="144"/>
      <c r="P328" s="144"/>
      <c r="Q328" s="144"/>
      <c r="R328" s="144"/>
      <c r="S328" s="144"/>
      <c r="T328" s="144"/>
    </row>
    <row r="329" spans="1:20">
      <c r="A329" s="161"/>
      <c r="B329" s="144"/>
      <c r="C329" s="144"/>
      <c r="D329" s="144"/>
      <c r="E329" s="144"/>
      <c r="F329" s="144"/>
      <c r="G329" s="144"/>
      <c r="H329" s="144"/>
      <c r="I329" s="144"/>
      <c r="J329" s="144"/>
      <c r="K329" s="144"/>
      <c r="L329" s="144"/>
      <c r="M329" s="144"/>
      <c r="N329" s="144"/>
      <c r="O329" s="144"/>
      <c r="P329" s="144"/>
      <c r="Q329" s="144"/>
      <c r="R329" s="144"/>
      <c r="S329" s="144"/>
      <c r="T329" s="144"/>
    </row>
    <row r="330" spans="1:20">
      <c r="A330" s="161"/>
      <c r="B330" s="144"/>
      <c r="C330" s="144"/>
      <c r="D330" s="144"/>
      <c r="E330" s="144"/>
      <c r="F330" s="144"/>
      <c r="G330" s="144"/>
      <c r="H330" s="144"/>
      <c r="I330" s="144"/>
      <c r="J330" s="144"/>
      <c r="K330" s="144"/>
      <c r="L330" s="144"/>
      <c r="M330" s="144"/>
      <c r="N330" s="144"/>
      <c r="O330" s="144"/>
      <c r="P330" s="144"/>
      <c r="Q330" s="144"/>
      <c r="R330" s="144"/>
      <c r="S330" s="144"/>
      <c r="T330" s="144"/>
    </row>
    <row r="331" spans="1:20">
      <c r="A331" s="161"/>
      <c r="B331" s="144"/>
      <c r="C331" s="144"/>
      <c r="D331" s="144"/>
      <c r="E331" s="144"/>
      <c r="F331" s="144"/>
      <c r="G331" s="144"/>
      <c r="H331" s="144"/>
      <c r="I331" s="144"/>
      <c r="J331" s="144"/>
      <c r="K331" s="144"/>
      <c r="L331" s="144"/>
      <c r="M331" s="144"/>
      <c r="N331" s="144"/>
      <c r="O331" s="144"/>
      <c r="P331" s="144"/>
      <c r="Q331" s="144"/>
      <c r="R331" s="144"/>
      <c r="S331" s="144"/>
      <c r="T331" s="144"/>
    </row>
    <row r="332" spans="1:20">
      <c r="A332" s="161"/>
      <c r="B332" s="144"/>
      <c r="C332" s="144"/>
      <c r="D332" s="144"/>
      <c r="E332" s="144"/>
      <c r="F332" s="144"/>
      <c r="G332" s="144"/>
      <c r="H332" s="144"/>
      <c r="I332" s="144"/>
      <c r="J332" s="144"/>
      <c r="K332" s="144"/>
      <c r="L332" s="144"/>
      <c r="M332" s="144"/>
      <c r="N332" s="144"/>
      <c r="O332" s="144"/>
      <c r="P332" s="144"/>
      <c r="Q332" s="144"/>
      <c r="R332" s="144"/>
      <c r="S332" s="144"/>
      <c r="T332" s="144"/>
    </row>
    <row r="333" spans="1:20">
      <c r="A333" s="161"/>
      <c r="B333" s="144"/>
      <c r="C333" s="144"/>
      <c r="D333" s="144"/>
      <c r="E333" s="144"/>
      <c r="F333" s="144"/>
      <c r="G333" s="144"/>
      <c r="H333" s="144"/>
      <c r="I333" s="144"/>
      <c r="J333" s="144"/>
      <c r="K333" s="144"/>
      <c r="L333" s="144"/>
      <c r="M333" s="144"/>
      <c r="N333" s="144"/>
      <c r="O333" s="144"/>
      <c r="P333" s="144"/>
      <c r="Q333" s="144"/>
      <c r="R333" s="144"/>
      <c r="S333" s="144"/>
      <c r="T333" s="144"/>
    </row>
    <row r="334" spans="1:20">
      <c r="A334" s="161"/>
      <c r="B334" s="144"/>
      <c r="C334" s="144"/>
      <c r="D334" s="144"/>
      <c r="E334" s="144"/>
      <c r="F334" s="144"/>
      <c r="G334" s="144"/>
      <c r="H334" s="144"/>
      <c r="I334" s="144"/>
      <c r="J334" s="144"/>
      <c r="K334" s="144"/>
      <c r="L334" s="144"/>
      <c r="M334" s="144"/>
      <c r="N334" s="144"/>
      <c r="O334" s="144"/>
      <c r="P334" s="144"/>
      <c r="Q334" s="144"/>
      <c r="R334" s="144"/>
      <c r="S334" s="144"/>
      <c r="T334" s="144"/>
    </row>
    <row r="335" spans="1:20">
      <c r="A335" s="161"/>
      <c r="B335" s="144"/>
      <c r="C335" s="144"/>
      <c r="D335" s="144"/>
      <c r="E335" s="144"/>
      <c r="F335" s="144"/>
      <c r="G335" s="144"/>
      <c r="H335" s="144"/>
      <c r="I335" s="144"/>
      <c r="J335" s="144"/>
      <c r="K335" s="144"/>
      <c r="L335" s="144"/>
      <c r="M335" s="144"/>
      <c r="N335" s="144"/>
      <c r="O335" s="144"/>
      <c r="P335" s="144"/>
      <c r="Q335" s="144"/>
      <c r="R335" s="144"/>
      <c r="S335" s="144"/>
      <c r="T335" s="144"/>
    </row>
    <row r="336" spans="1:20">
      <c r="A336" s="161"/>
      <c r="B336" s="144"/>
      <c r="C336" s="144"/>
      <c r="D336" s="144"/>
      <c r="E336" s="144"/>
      <c r="F336" s="144"/>
      <c r="G336" s="144"/>
      <c r="H336" s="144"/>
      <c r="I336" s="144"/>
      <c r="J336" s="144"/>
      <c r="K336" s="144"/>
      <c r="L336" s="144"/>
      <c r="M336" s="144"/>
      <c r="N336" s="144"/>
      <c r="O336" s="144"/>
      <c r="P336" s="144"/>
      <c r="Q336" s="144"/>
      <c r="R336" s="144"/>
      <c r="S336" s="144"/>
      <c r="T336" s="144"/>
    </row>
    <row r="337" spans="1:20">
      <c r="A337" s="161"/>
      <c r="B337" s="144"/>
      <c r="C337" s="144"/>
      <c r="D337" s="144"/>
      <c r="E337" s="144"/>
      <c r="F337" s="144"/>
      <c r="G337" s="144"/>
      <c r="H337" s="144"/>
      <c r="I337" s="144"/>
      <c r="J337" s="144"/>
      <c r="K337" s="144"/>
      <c r="L337" s="144"/>
      <c r="M337" s="144"/>
      <c r="N337" s="144"/>
      <c r="O337" s="144"/>
      <c r="P337" s="144"/>
      <c r="Q337" s="144"/>
      <c r="R337" s="144"/>
      <c r="S337" s="144"/>
      <c r="T337" s="144"/>
    </row>
    <row r="338" spans="1:20">
      <c r="A338" s="161"/>
      <c r="B338" s="144"/>
      <c r="C338" s="144"/>
      <c r="D338" s="144"/>
      <c r="E338" s="144"/>
      <c r="F338" s="144"/>
      <c r="G338" s="144"/>
      <c r="H338" s="144"/>
      <c r="I338" s="144"/>
      <c r="J338" s="144"/>
      <c r="K338" s="144"/>
      <c r="L338" s="144"/>
      <c r="M338" s="144"/>
      <c r="N338" s="144"/>
      <c r="O338" s="144"/>
      <c r="P338" s="144"/>
      <c r="Q338" s="144"/>
      <c r="R338" s="144"/>
      <c r="S338" s="144"/>
      <c r="T338" s="144"/>
    </row>
    <row r="339" spans="1:20">
      <c r="A339" s="161"/>
      <c r="B339" s="144"/>
      <c r="C339" s="144"/>
      <c r="D339" s="144"/>
      <c r="E339" s="144"/>
      <c r="F339" s="144"/>
      <c r="G339" s="144"/>
      <c r="H339" s="144"/>
      <c r="I339" s="144"/>
      <c r="J339" s="144"/>
      <c r="K339" s="144"/>
      <c r="L339" s="144"/>
      <c r="M339" s="144"/>
      <c r="N339" s="144"/>
      <c r="O339" s="144"/>
      <c r="P339" s="144"/>
      <c r="Q339" s="144"/>
      <c r="R339" s="144"/>
      <c r="S339" s="144"/>
      <c r="T339" s="144"/>
    </row>
    <row r="340" spans="1:20">
      <c r="A340" s="161"/>
      <c r="B340" s="144"/>
      <c r="C340" s="144"/>
      <c r="D340" s="144"/>
      <c r="E340" s="144"/>
      <c r="F340" s="144"/>
      <c r="G340" s="144"/>
      <c r="H340" s="144"/>
      <c r="I340" s="144"/>
      <c r="J340" s="144"/>
      <c r="K340" s="144"/>
      <c r="L340" s="144"/>
      <c r="M340" s="144"/>
      <c r="N340" s="144"/>
      <c r="O340" s="144"/>
      <c r="P340" s="144"/>
      <c r="Q340" s="144"/>
      <c r="R340" s="144"/>
      <c r="S340" s="144"/>
      <c r="T340" s="144"/>
    </row>
    <row r="341" spans="1:20">
      <c r="A341" s="161"/>
      <c r="B341" s="144"/>
      <c r="C341" s="144"/>
      <c r="D341" s="144"/>
      <c r="E341" s="144"/>
      <c r="F341" s="144"/>
      <c r="G341" s="144"/>
      <c r="H341" s="144"/>
      <c r="I341" s="144"/>
      <c r="J341" s="144"/>
      <c r="K341" s="144"/>
      <c r="L341" s="144"/>
      <c r="M341" s="144"/>
      <c r="N341" s="144"/>
      <c r="O341" s="144"/>
      <c r="P341" s="144"/>
      <c r="Q341" s="144"/>
      <c r="R341" s="144"/>
      <c r="S341" s="144"/>
      <c r="T341" s="144"/>
    </row>
    <row r="342" spans="1:20">
      <c r="A342" s="161"/>
      <c r="B342" s="144"/>
      <c r="C342" s="144"/>
      <c r="D342" s="144"/>
      <c r="E342" s="144"/>
      <c r="F342" s="144"/>
      <c r="G342" s="144"/>
      <c r="H342" s="144"/>
      <c r="I342" s="144"/>
      <c r="J342" s="144"/>
      <c r="K342" s="144"/>
      <c r="L342" s="144"/>
      <c r="M342" s="144"/>
      <c r="N342" s="144"/>
      <c r="O342" s="144"/>
      <c r="P342" s="144"/>
      <c r="Q342" s="144"/>
      <c r="R342" s="144"/>
      <c r="S342" s="144"/>
      <c r="T342" s="144"/>
    </row>
    <row r="343" spans="1:20">
      <c r="A343" s="161"/>
      <c r="B343" s="144"/>
      <c r="C343" s="144"/>
      <c r="D343" s="144"/>
      <c r="E343" s="144"/>
      <c r="F343" s="144"/>
      <c r="G343" s="144"/>
      <c r="H343" s="144"/>
      <c r="I343" s="144"/>
      <c r="J343" s="144"/>
      <c r="K343" s="144"/>
      <c r="L343" s="144"/>
      <c r="M343" s="144"/>
      <c r="N343" s="144"/>
      <c r="O343" s="144"/>
      <c r="P343" s="144"/>
      <c r="Q343" s="144"/>
      <c r="R343" s="144"/>
      <c r="S343" s="144"/>
      <c r="T343" s="144"/>
    </row>
    <row r="344" spans="1:20">
      <c r="A344" s="161"/>
      <c r="B344" s="144"/>
      <c r="C344" s="144"/>
      <c r="D344" s="144"/>
      <c r="E344" s="144"/>
      <c r="F344" s="144"/>
      <c r="G344" s="144"/>
      <c r="H344" s="144"/>
      <c r="I344" s="144"/>
      <c r="J344" s="144"/>
      <c r="K344" s="144"/>
      <c r="L344" s="144"/>
      <c r="M344" s="144"/>
      <c r="N344" s="144"/>
      <c r="O344" s="144"/>
      <c r="P344" s="144"/>
      <c r="Q344" s="144"/>
      <c r="R344" s="144"/>
      <c r="S344" s="144"/>
      <c r="T344" s="144"/>
    </row>
    <row r="345" spans="1:20">
      <c r="A345" s="161"/>
      <c r="B345" s="144"/>
      <c r="C345" s="144"/>
      <c r="D345" s="144"/>
      <c r="E345" s="144"/>
      <c r="F345" s="144"/>
      <c r="G345" s="144"/>
      <c r="H345" s="144"/>
      <c r="I345" s="144"/>
      <c r="J345" s="144"/>
      <c r="K345" s="144"/>
      <c r="L345" s="144"/>
      <c r="M345" s="144"/>
      <c r="N345" s="144"/>
      <c r="O345" s="144"/>
      <c r="P345" s="144"/>
      <c r="Q345" s="144"/>
      <c r="R345" s="144"/>
      <c r="S345" s="144"/>
      <c r="T345" s="144"/>
    </row>
    <row r="346" spans="1:20">
      <c r="A346" s="161"/>
      <c r="B346" s="144"/>
      <c r="C346" s="144"/>
      <c r="D346" s="144"/>
      <c r="E346" s="144"/>
      <c r="F346" s="144"/>
      <c r="G346" s="144"/>
      <c r="H346" s="144"/>
      <c r="I346" s="144"/>
      <c r="J346" s="144"/>
      <c r="K346" s="144"/>
      <c r="L346" s="144"/>
      <c r="M346" s="144"/>
      <c r="N346" s="144"/>
      <c r="O346" s="144"/>
      <c r="P346" s="144"/>
      <c r="Q346" s="144"/>
      <c r="R346" s="144"/>
      <c r="S346" s="144"/>
      <c r="T346" s="144"/>
    </row>
    <row r="347" spans="1:20">
      <c r="A347" s="161"/>
      <c r="B347" s="144"/>
      <c r="C347" s="144"/>
      <c r="D347" s="144"/>
      <c r="E347" s="144"/>
      <c r="F347" s="144"/>
      <c r="G347" s="144"/>
      <c r="H347" s="144"/>
      <c r="I347" s="144"/>
      <c r="J347" s="144"/>
      <c r="K347" s="144"/>
      <c r="L347" s="144"/>
      <c r="M347" s="144"/>
      <c r="N347" s="144"/>
      <c r="O347" s="144"/>
      <c r="P347" s="144"/>
      <c r="Q347" s="144"/>
      <c r="R347" s="144"/>
      <c r="S347" s="144"/>
      <c r="T347" s="144"/>
    </row>
    <row r="348" spans="1:20">
      <c r="A348" s="161"/>
      <c r="B348" s="144"/>
      <c r="C348" s="144"/>
      <c r="D348" s="144"/>
      <c r="E348" s="144"/>
      <c r="F348" s="144"/>
      <c r="G348" s="144"/>
      <c r="H348" s="144"/>
      <c r="I348" s="144"/>
      <c r="J348" s="144"/>
      <c r="K348" s="144"/>
      <c r="L348" s="144"/>
      <c r="M348" s="144"/>
      <c r="N348" s="144"/>
      <c r="O348" s="144"/>
      <c r="P348" s="144"/>
      <c r="Q348" s="144"/>
      <c r="R348" s="144"/>
      <c r="S348" s="144"/>
      <c r="T348" s="144"/>
    </row>
    <row r="349" spans="1:20">
      <c r="A349" s="161"/>
      <c r="B349" s="144"/>
      <c r="C349" s="144"/>
      <c r="D349" s="144"/>
      <c r="E349" s="144"/>
      <c r="F349" s="144"/>
      <c r="G349" s="144"/>
      <c r="H349" s="144"/>
      <c r="I349" s="144"/>
      <c r="J349" s="144"/>
      <c r="K349" s="144"/>
      <c r="L349" s="144"/>
      <c r="M349" s="144"/>
      <c r="N349" s="144"/>
      <c r="O349" s="144"/>
      <c r="P349" s="144"/>
      <c r="Q349" s="144"/>
      <c r="R349" s="144"/>
      <c r="S349" s="144"/>
      <c r="T349" s="144"/>
    </row>
    <row r="350" spans="1:20">
      <c r="A350" s="161"/>
      <c r="B350" s="144"/>
      <c r="C350" s="144"/>
      <c r="D350" s="144"/>
      <c r="E350" s="144"/>
      <c r="F350" s="144"/>
      <c r="G350" s="144"/>
      <c r="H350" s="144"/>
      <c r="I350" s="144"/>
      <c r="J350" s="144"/>
      <c r="K350" s="144"/>
      <c r="L350" s="144"/>
      <c r="M350" s="144"/>
      <c r="N350" s="144"/>
      <c r="O350" s="144"/>
      <c r="P350" s="144"/>
      <c r="Q350" s="144"/>
      <c r="R350" s="144"/>
      <c r="S350" s="144"/>
      <c r="T350" s="144"/>
    </row>
    <row r="351" spans="1:20">
      <c r="A351" s="161"/>
      <c r="B351" s="144"/>
      <c r="C351" s="144"/>
      <c r="D351" s="144"/>
      <c r="E351" s="144"/>
      <c r="F351" s="144"/>
      <c r="G351" s="144"/>
      <c r="H351" s="144"/>
      <c r="I351" s="144"/>
      <c r="J351" s="144"/>
      <c r="K351" s="144"/>
      <c r="L351" s="144"/>
      <c r="M351" s="144"/>
      <c r="N351" s="144"/>
      <c r="O351" s="144"/>
      <c r="P351" s="144"/>
      <c r="Q351" s="144"/>
      <c r="R351" s="144"/>
      <c r="S351" s="144"/>
      <c r="T351" s="144"/>
    </row>
    <row r="352" spans="1:20">
      <c r="A352" s="161"/>
      <c r="B352" s="144"/>
      <c r="C352" s="144"/>
      <c r="D352" s="144"/>
      <c r="E352" s="144"/>
      <c r="F352" s="144"/>
      <c r="G352" s="144"/>
      <c r="H352" s="144"/>
      <c r="I352" s="144"/>
      <c r="J352" s="144"/>
      <c r="K352" s="144"/>
      <c r="L352" s="144"/>
      <c r="M352" s="144"/>
      <c r="N352" s="144"/>
      <c r="O352" s="144"/>
      <c r="P352" s="144"/>
      <c r="Q352" s="144"/>
      <c r="R352" s="144"/>
      <c r="S352" s="144"/>
      <c r="T352" s="144"/>
    </row>
    <row r="353" spans="1:20">
      <c r="A353" s="161"/>
      <c r="B353" s="144"/>
      <c r="C353" s="144"/>
      <c r="D353" s="144"/>
      <c r="E353" s="144"/>
      <c r="F353" s="144"/>
      <c r="G353" s="144"/>
      <c r="H353" s="144"/>
      <c r="I353" s="144"/>
      <c r="J353" s="144"/>
      <c r="K353" s="144"/>
      <c r="L353" s="144"/>
      <c r="M353" s="144"/>
      <c r="N353" s="144"/>
      <c r="O353" s="144"/>
      <c r="P353" s="144"/>
      <c r="Q353" s="144"/>
      <c r="R353" s="144"/>
      <c r="S353" s="144"/>
      <c r="T353" s="144"/>
    </row>
    <row r="354" spans="1:20">
      <c r="A354" s="161"/>
      <c r="B354" s="144"/>
      <c r="C354" s="144"/>
      <c r="D354" s="144"/>
      <c r="E354" s="144"/>
      <c r="F354" s="144"/>
      <c r="G354" s="144"/>
      <c r="H354" s="144"/>
      <c r="I354" s="144"/>
      <c r="J354" s="144"/>
      <c r="K354" s="144"/>
      <c r="L354" s="144"/>
      <c r="M354" s="144"/>
      <c r="N354" s="144"/>
      <c r="O354" s="144"/>
      <c r="P354" s="144"/>
      <c r="Q354" s="144"/>
      <c r="R354" s="144"/>
      <c r="S354" s="144"/>
      <c r="T354" s="144"/>
    </row>
    <row r="355" spans="1:20">
      <c r="A355" s="161"/>
      <c r="B355" s="144"/>
      <c r="C355" s="144"/>
      <c r="D355" s="144"/>
      <c r="E355" s="144"/>
      <c r="F355" s="144"/>
      <c r="G355" s="144"/>
      <c r="H355" s="144"/>
      <c r="I355" s="144"/>
      <c r="J355" s="144"/>
      <c r="K355" s="144"/>
      <c r="L355" s="144"/>
      <c r="M355" s="144"/>
      <c r="N355" s="144"/>
      <c r="O355" s="144"/>
      <c r="P355" s="144"/>
      <c r="Q355" s="144"/>
      <c r="R355" s="144"/>
      <c r="S355" s="144"/>
      <c r="T355" s="144"/>
    </row>
    <row r="356" spans="1:20">
      <c r="A356" s="161"/>
      <c r="B356" s="144"/>
      <c r="C356" s="144"/>
      <c r="D356" s="144"/>
      <c r="E356" s="144"/>
      <c r="F356" s="144"/>
      <c r="G356" s="144"/>
      <c r="H356" s="144"/>
      <c r="I356" s="144"/>
      <c r="J356" s="144"/>
      <c r="K356" s="144"/>
      <c r="L356" s="144"/>
      <c r="M356" s="144"/>
      <c r="N356" s="144"/>
      <c r="O356" s="144"/>
      <c r="P356" s="144"/>
      <c r="Q356" s="144"/>
      <c r="R356" s="144"/>
      <c r="S356" s="144"/>
      <c r="T356" s="144"/>
    </row>
    <row r="357" spans="1:20">
      <c r="A357" s="161"/>
      <c r="B357" s="144"/>
      <c r="C357" s="144"/>
      <c r="D357" s="144"/>
      <c r="E357" s="144"/>
      <c r="F357" s="144"/>
      <c r="G357" s="144"/>
      <c r="H357" s="144"/>
      <c r="I357" s="144"/>
      <c r="J357" s="144"/>
      <c r="K357" s="144"/>
      <c r="L357" s="144"/>
      <c r="M357" s="144"/>
      <c r="N357" s="144"/>
      <c r="O357" s="144"/>
      <c r="P357" s="144"/>
      <c r="Q357" s="144"/>
      <c r="R357" s="144"/>
      <c r="S357" s="144"/>
      <c r="T357" s="144"/>
    </row>
    <row r="358" spans="1:20">
      <c r="A358" s="161"/>
      <c r="B358" s="144"/>
      <c r="C358" s="144"/>
      <c r="D358" s="144"/>
      <c r="E358" s="144"/>
      <c r="F358" s="144"/>
      <c r="G358" s="144"/>
      <c r="H358" s="144"/>
      <c r="I358" s="144"/>
      <c r="J358" s="144"/>
      <c r="K358" s="144"/>
      <c r="L358" s="144"/>
      <c r="M358" s="144"/>
      <c r="N358" s="144"/>
      <c r="O358" s="144"/>
      <c r="P358" s="144"/>
      <c r="Q358" s="144"/>
      <c r="R358" s="144"/>
      <c r="S358" s="144"/>
      <c r="T358" s="144"/>
    </row>
    <row r="359" spans="1:20">
      <c r="A359" s="161"/>
      <c r="B359" s="144"/>
      <c r="C359" s="144"/>
      <c r="D359" s="144"/>
      <c r="E359" s="144"/>
      <c r="F359" s="144"/>
      <c r="G359" s="144"/>
      <c r="H359" s="144"/>
      <c r="I359" s="144"/>
      <c r="J359" s="144"/>
      <c r="K359" s="144"/>
      <c r="L359" s="144"/>
      <c r="M359" s="144"/>
      <c r="N359" s="144"/>
      <c r="O359" s="144"/>
      <c r="P359" s="144"/>
      <c r="Q359" s="144"/>
      <c r="R359" s="144"/>
      <c r="S359" s="144"/>
      <c r="T359" s="144"/>
    </row>
    <row r="360" spans="1:20">
      <c r="A360" s="161"/>
      <c r="B360" s="144"/>
      <c r="C360" s="144"/>
      <c r="D360" s="144"/>
      <c r="E360" s="144"/>
      <c r="F360" s="144"/>
      <c r="G360" s="144"/>
      <c r="H360" s="144"/>
      <c r="I360" s="144"/>
      <c r="J360" s="144"/>
      <c r="K360" s="144"/>
      <c r="L360" s="144"/>
      <c r="M360" s="144"/>
      <c r="N360" s="144"/>
      <c r="O360" s="144"/>
      <c r="P360" s="144"/>
      <c r="Q360" s="144"/>
      <c r="R360" s="144"/>
      <c r="S360" s="144"/>
      <c r="T360" s="144"/>
    </row>
    <row r="361" spans="1:20">
      <c r="A361" s="161"/>
      <c r="B361" s="144"/>
      <c r="C361" s="144"/>
      <c r="D361" s="144"/>
      <c r="E361" s="144"/>
      <c r="F361" s="144"/>
      <c r="G361" s="144"/>
      <c r="H361" s="144"/>
      <c r="I361" s="144"/>
      <c r="J361" s="144"/>
      <c r="K361" s="144"/>
      <c r="L361" s="144"/>
      <c r="M361" s="144"/>
      <c r="N361" s="144"/>
      <c r="O361" s="144"/>
      <c r="P361" s="144"/>
      <c r="Q361" s="144"/>
      <c r="R361" s="144"/>
      <c r="S361" s="144"/>
      <c r="T361" s="144"/>
    </row>
    <row r="362" spans="1:20">
      <c r="A362" s="161"/>
      <c r="B362" s="144"/>
      <c r="C362" s="144"/>
      <c r="D362" s="144"/>
      <c r="E362" s="144"/>
      <c r="F362" s="144"/>
      <c r="G362" s="144"/>
      <c r="H362" s="144"/>
      <c r="I362" s="144"/>
      <c r="J362" s="144"/>
      <c r="K362" s="144"/>
      <c r="L362" s="144"/>
      <c r="M362" s="144"/>
      <c r="N362" s="144"/>
      <c r="O362" s="144"/>
      <c r="P362" s="144"/>
      <c r="Q362" s="144"/>
      <c r="R362" s="144"/>
      <c r="S362" s="144"/>
      <c r="T362" s="144"/>
    </row>
    <row r="363" spans="1:20">
      <c r="A363" s="161"/>
      <c r="B363" s="144"/>
      <c r="C363" s="144"/>
      <c r="D363" s="144"/>
      <c r="E363" s="144"/>
      <c r="F363" s="144"/>
      <c r="G363" s="144"/>
      <c r="H363" s="144"/>
      <c r="I363" s="144"/>
      <c r="J363" s="144"/>
      <c r="K363" s="144"/>
      <c r="L363" s="144"/>
      <c r="M363" s="144"/>
      <c r="N363" s="144"/>
      <c r="O363" s="144"/>
      <c r="P363" s="144"/>
      <c r="Q363" s="144"/>
      <c r="R363" s="144"/>
      <c r="S363" s="144"/>
      <c r="T363" s="144"/>
    </row>
    <row r="364" spans="1:20">
      <c r="A364" s="161"/>
      <c r="B364" s="144"/>
      <c r="C364" s="144"/>
      <c r="D364" s="144"/>
      <c r="E364" s="144"/>
      <c r="F364" s="144"/>
      <c r="G364" s="144"/>
      <c r="H364" s="144"/>
      <c r="I364" s="144"/>
      <c r="J364" s="144"/>
      <c r="K364" s="144"/>
      <c r="L364" s="144"/>
      <c r="M364" s="144"/>
      <c r="N364" s="144"/>
      <c r="O364" s="144"/>
      <c r="P364" s="144"/>
      <c r="Q364" s="144"/>
      <c r="R364" s="144"/>
      <c r="S364" s="144"/>
      <c r="T364" s="144"/>
    </row>
    <row r="365" spans="1:20">
      <c r="A365" s="161"/>
      <c r="B365" s="144"/>
      <c r="C365" s="144"/>
      <c r="D365" s="144"/>
      <c r="E365" s="144"/>
      <c r="F365" s="144"/>
      <c r="G365" s="144"/>
      <c r="H365" s="144"/>
      <c r="I365" s="144"/>
      <c r="J365" s="144"/>
      <c r="K365" s="144"/>
      <c r="L365" s="144"/>
      <c r="M365" s="144"/>
      <c r="N365" s="144"/>
      <c r="O365" s="144"/>
      <c r="P365" s="144"/>
      <c r="Q365" s="144"/>
      <c r="R365" s="144"/>
      <c r="S365" s="144"/>
      <c r="T365" s="144"/>
    </row>
    <row r="366" spans="1:20">
      <c r="A366" s="161"/>
      <c r="B366" s="144"/>
      <c r="C366" s="144"/>
      <c r="D366" s="144"/>
      <c r="E366" s="144"/>
      <c r="F366" s="144"/>
      <c r="G366" s="144"/>
      <c r="H366" s="144"/>
      <c r="I366" s="144"/>
      <c r="J366" s="144"/>
      <c r="K366" s="144"/>
      <c r="L366" s="144"/>
      <c r="M366" s="144"/>
      <c r="N366" s="144"/>
      <c r="O366" s="144"/>
      <c r="P366" s="144"/>
      <c r="Q366" s="144"/>
      <c r="R366" s="144"/>
      <c r="S366" s="144"/>
      <c r="T366" s="144"/>
    </row>
    <row r="367" spans="1:20">
      <c r="A367" s="161"/>
      <c r="B367" s="144"/>
      <c r="C367" s="144"/>
      <c r="D367" s="144"/>
      <c r="E367" s="144"/>
      <c r="F367" s="144"/>
      <c r="G367" s="144"/>
      <c r="H367" s="144"/>
      <c r="I367" s="144"/>
      <c r="J367" s="144"/>
      <c r="K367" s="144"/>
      <c r="L367" s="144"/>
      <c r="M367" s="144"/>
      <c r="N367" s="144"/>
      <c r="O367" s="144"/>
      <c r="P367" s="144"/>
      <c r="Q367" s="144"/>
      <c r="R367" s="144"/>
      <c r="S367" s="144"/>
      <c r="T367" s="144"/>
    </row>
    <row r="368" spans="1:20">
      <c r="A368" s="161"/>
      <c r="B368" s="144"/>
      <c r="C368" s="144"/>
      <c r="D368" s="144"/>
      <c r="E368" s="144"/>
      <c r="F368" s="144"/>
      <c r="G368" s="144"/>
      <c r="H368" s="144"/>
      <c r="I368" s="144"/>
      <c r="J368" s="144"/>
      <c r="K368" s="144"/>
      <c r="L368" s="144"/>
      <c r="M368" s="144"/>
      <c r="N368" s="144"/>
      <c r="O368" s="144"/>
      <c r="P368" s="144"/>
      <c r="Q368" s="144"/>
      <c r="R368" s="144"/>
      <c r="S368" s="144"/>
      <c r="T368" s="144"/>
    </row>
    <row r="369" spans="1:20">
      <c r="A369" s="161"/>
      <c r="B369" s="144"/>
      <c r="C369" s="144"/>
      <c r="D369" s="144"/>
      <c r="E369" s="144"/>
      <c r="F369" s="144"/>
      <c r="G369" s="144"/>
      <c r="H369" s="144"/>
      <c r="I369" s="144"/>
      <c r="J369" s="144"/>
      <c r="K369" s="144"/>
      <c r="L369" s="144"/>
      <c r="M369" s="144"/>
      <c r="N369" s="144"/>
      <c r="O369" s="144"/>
      <c r="P369" s="144"/>
      <c r="Q369" s="144"/>
      <c r="R369" s="144"/>
      <c r="S369" s="144"/>
      <c r="T369" s="144"/>
    </row>
    <row r="370" spans="1:20">
      <c r="A370" s="161"/>
      <c r="B370" s="144"/>
      <c r="C370" s="144"/>
      <c r="D370" s="144"/>
      <c r="E370" s="144"/>
      <c r="F370" s="144"/>
      <c r="G370" s="144"/>
      <c r="H370" s="144"/>
      <c r="I370" s="144"/>
      <c r="J370" s="144"/>
      <c r="K370" s="144"/>
      <c r="L370" s="144"/>
      <c r="M370" s="144"/>
      <c r="N370" s="144"/>
      <c r="O370" s="144"/>
      <c r="P370" s="144"/>
      <c r="Q370" s="144"/>
      <c r="R370" s="144"/>
      <c r="S370" s="144"/>
      <c r="T370" s="144"/>
    </row>
    <row r="371" spans="1:20">
      <c r="A371" s="161"/>
      <c r="B371" s="144"/>
      <c r="C371" s="144"/>
      <c r="D371" s="144"/>
      <c r="E371" s="144"/>
      <c r="F371" s="144"/>
      <c r="G371" s="144"/>
      <c r="H371" s="144"/>
      <c r="I371" s="144"/>
      <c r="J371" s="144"/>
      <c r="K371" s="144"/>
      <c r="L371" s="144"/>
      <c r="M371" s="144"/>
      <c r="N371" s="144"/>
      <c r="O371" s="144"/>
      <c r="P371" s="144"/>
      <c r="Q371" s="144"/>
      <c r="R371" s="144"/>
      <c r="S371" s="144"/>
      <c r="T371" s="144"/>
    </row>
    <row r="372" spans="1:20">
      <c r="A372" s="161"/>
      <c r="B372" s="144"/>
      <c r="C372" s="144"/>
      <c r="D372" s="144"/>
      <c r="E372" s="144"/>
      <c r="F372" s="144"/>
      <c r="G372" s="144"/>
      <c r="H372" s="144"/>
      <c r="I372" s="144"/>
      <c r="J372" s="144"/>
      <c r="K372" s="144"/>
      <c r="L372" s="144"/>
      <c r="M372" s="144"/>
      <c r="N372" s="144"/>
      <c r="O372" s="144"/>
      <c r="P372" s="144"/>
      <c r="Q372" s="144"/>
      <c r="R372" s="144"/>
      <c r="S372" s="144"/>
      <c r="T372" s="144"/>
    </row>
    <row r="373" spans="1:20">
      <c r="A373" s="161"/>
      <c r="B373" s="144"/>
      <c r="C373" s="144"/>
      <c r="D373" s="144"/>
      <c r="E373" s="144"/>
      <c r="F373" s="144"/>
      <c r="G373" s="144"/>
      <c r="H373" s="144"/>
      <c r="I373" s="144"/>
      <c r="J373" s="144"/>
      <c r="K373" s="144"/>
      <c r="L373" s="144"/>
      <c r="M373" s="144"/>
      <c r="N373" s="144"/>
      <c r="O373" s="144"/>
      <c r="P373" s="144"/>
      <c r="Q373" s="144"/>
      <c r="R373" s="144"/>
      <c r="S373" s="144"/>
      <c r="T373" s="144"/>
    </row>
    <row r="374" spans="1:20">
      <c r="A374" s="161"/>
      <c r="B374" s="144"/>
      <c r="C374" s="144"/>
      <c r="D374" s="144"/>
      <c r="E374" s="144"/>
      <c r="F374" s="144"/>
      <c r="G374" s="144"/>
      <c r="H374" s="144"/>
      <c r="I374" s="144"/>
      <c r="J374" s="144"/>
      <c r="K374" s="144"/>
      <c r="L374" s="144"/>
      <c r="M374" s="144"/>
      <c r="N374" s="144"/>
      <c r="O374" s="144"/>
      <c r="P374" s="144"/>
      <c r="Q374" s="144"/>
      <c r="R374" s="144"/>
      <c r="S374" s="144"/>
      <c r="T374" s="144"/>
    </row>
    <row r="375" spans="1:20">
      <c r="A375" s="161"/>
      <c r="B375" s="144"/>
      <c r="C375" s="144"/>
      <c r="D375" s="144"/>
      <c r="E375" s="144"/>
      <c r="F375" s="144"/>
      <c r="G375" s="144"/>
      <c r="H375" s="144"/>
      <c r="I375" s="144"/>
      <c r="J375" s="144"/>
      <c r="K375" s="144"/>
      <c r="L375" s="144"/>
      <c r="M375" s="144"/>
      <c r="N375" s="144"/>
      <c r="O375" s="144"/>
      <c r="P375" s="144"/>
      <c r="Q375" s="144"/>
      <c r="R375" s="144"/>
      <c r="S375" s="144"/>
      <c r="T375" s="144"/>
    </row>
    <row r="376" spans="1:20">
      <c r="A376" s="161"/>
      <c r="B376" s="144"/>
      <c r="C376" s="144"/>
      <c r="D376" s="144"/>
      <c r="E376" s="144"/>
      <c r="F376" s="144"/>
      <c r="G376" s="144"/>
      <c r="H376" s="144"/>
      <c r="I376" s="144"/>
      <c r="J376" s="144"/>
      <c r="K376" s="144"/>
      <c r="L376" s="144"/>
      <c r="M376" s="144"/>
      <c r="N376" s="144"/>
      <c r="O376" s="144"/>
      <c r="P376" s="144"/>
      <c r="Q376" s="144"/>
      <c r="R376" s="144"/>
      <c r="S376" s="144"/>
      <c r="T376" s="144"/>
    </row>
    <row r="377" spans="1:20">
      <c r="A377" s="161"/>
      <c r="B377" s="144"/>
      <c r="C377" s="144"/>
      <c r="D377" s="144"/>
      <c r="E377" s="144"/>
      <c r="F377" s="144"/>
      <c r="G377" s="144"/>
      <c r="H377" s="144"/>
      <c r="I377" s="144"/>
      <c r="J377" s="144"/>
      <c r="K377" s="144"/>
      <c r="L377" s="144"/>
      <c r="M377" s="144"/>
      <c r="N377" s="144"/>
      <c r="O377" s="144"/>
      <c r="P377" s="144"/>
      <c r="Q377" s="144"/>
      <c r="R377" s="144"/>
      <c r="S377" s="144"/>
      <c r="T377" s="144"/>
    </row>
    <row r="378" spans="1:20">
      <c r="A378" s="161"/>
      <c r="B378" s="144"/>
      <c r="C378" s="144"/>
      <c r="D378" s="144"/>
      <c r="E378" s="144"/>
      <c r="F378" s="144"/>
      <c r="G378" s="144"/>
      <c r="H378" s="144"/>
      <c r="I378" s="144"/>
      <c r="J378" s="144"/>
      <c r="K378" s="144"/>
      <c r="L378" s="144"/>
      <c r="M378" s="144"/>
      <c r="N378" s="144"/>
      <c r="O378" s="144"/>
      <c r="P378" s="144"/>
      <c r="Q378" s="144"/>
      <c r="R378" s="144"/>
      <c r="S378" s="144"/>
      <c r="T378" s="144"/>
    </row>
    <row r="379" spans="1:20">
      <c r="A379" s="161"/>
      <c r="B379" s="144"/>
      <c r="C379" s="144"/>
      <c r="D379" s="144"/>
      <c r="E379" s="144"/>
      <c r="F379" s="144"/>
      <c r="G379" s="144"/>
      <c r="H379" s="144"/>
      <c r="I379" s="144"/>
      <c r="J379" s="144"/>
      <c r="K379" s="144"/>
      <c r="L379" s="144"/>
      <c r="M379" s="144"/>
      <c r="N379" s="144"/>
      <c r="O379" s="144"/>
      <c r="P379" s="144"/>
      <c r="Q379" s="144"/>
      <c r="R379" s="144"/>
      <c r="S379" s="144"/>
      <c r="T379" s="144"/>
    </row>
    <row r="380" spans="1:20">
      <c r="A380" s="161"/>
      <c r="B380" s="144"/>
      <c r="C380" s="144"/>
      <c r="D380" s="144"/>
      <c r="E380" s="144"/>
      <c r="F380" s="144"/>
      <c r="G380" s="144"/>
      <c r="H380" s="144"/>
      <c r="I380" s="144"/>
      <c r="J380" s="144"/>
      <c r="K380" s="144"/>
      <c r="L380" s="144"/>
      <c r="M380" s="144"/>
      <c r="N380" s="144"/>
      <c r="O380" s="144"/>
      <c r="P380" s="144"/>
      <c r="Q380" s="144"/>
      <c r="R380" s="144"/>
      <c r="S380" s="144"/>
      <c r="T380" s="144"/>
    </row>
    <row r="381" spans="1:20">
      <c r="A381" s="161"/>
      <c r="B381" s="144"/>
      <c r="C381" s="144"/>
      <c r="D381" s="144"/>
      <c r="E381" s="144"/>
      <c r="F381" s="144"/>
      <c r="G381" s="144"/>
      <c r="H381" s="144"/>
      <c r="I381" s="144"/>
      <c r="J381" s="144"/>
      <c r="K381" s="144"/>
      <c r="L381" s="144"/>
      <c r="M381" s="144"/>
      <c r="N381" s="144"/>
      <c r="O381" s="144"/>
      <c r="P381" s="144"/>
      <c r="Q381" s="144"/>
      <c r="R381" s="144"/>
      <c r="S381" s="144"/>
      <c r="T381" s="144"/>
    </row>
    <row r="382" spans="1:20">
      <c r="A382" s="161"/>
      <c r="B382" s="144"/>
      <c r="C382" s="144"/>
      <c r="D382" s="144"/>
      <c r="E382" s="144"/>
      <c r="F382" s="144"/>
      <c r="G382" s="144"/>
      <c r="H382" s="144"/>
      <c r="I382" s="144"/>
      <c r="J382" s="144"/>
      <c r="K382" s="144"/>
      <c r="L382" s="144"/>
      <c r="M382" s="144"/>
      <c r="N382" s="144"/>
      <c r="O382" s="144"/>
      <c r="P382" s="144"/>
      <c r="Q382" s="144"/>
      <c r="R382" s="144"/>
      <c r="S382" s="144"/>
      <c r="T382" s="144"/>
    </row>
    <row r="383" spans="1:20">
      <c r="A383" s="161"/>
      <c r="B383" s="144"/>
      <c r="C383" s="144"/>
      <c r="D383" s="144"/>
      <c r="E383" s="144"/>
      <c r="F383" s="144"/>
      <c r="G383" s="144"/>
      <c r="H383" s="144"/>
      <c r="I383" s="144"/>
      <c r="J383" s="144"/>
      <c r="K383" s="144"/>
      <c r="L383" s="144"/>
      <c r="M383" s="144"/>
      <c r="N383" s="144"/>
      <c r="O383" s="144"/>
      <c r="P383" s="144"/>
      <c r="Q383" s="144"/>
      <c r="R383" s="144"/>
      <c r="S383" s="144"/>
      <c r="T383" s="144"/>
    </row>
    <row r="384" spans="1:20">
      <c r="A384" s="161"/>
      <c r="B384" s="144"/>
      <c r="C384" s="144"/>
      <c r="D384" s="144"/>
      <c r="E384" s="144"/>
      <c r="F384" s="144"/>
      <c r="G384" s="144"/>
      <c r="H384" s="144"/>
      <c r="I384" s="144"/>
      <c r="J384" s="144"/>
      <c r="K384" s="144"/>
      <c r="L384" s="144"/>
      <c r="M384" s="144"/>
      <c r="N384" s="144"/>
      <c r="O384" s="144"/>
      <c r="P384" s="144"/>
      <c r="Q384" s="144"/>
      <c r="R384" s="144"/>
      <c r="S384" s="144"/>
      <c r="T384" s="144"/>
    </row>
    <row r="385" spans="1:20">
      <c r="A385" s="161"/>
      <c r="B385" s="144"/>
      <c r="C385" s="144"/>
      <c r="D385" s="144"/>
      <c r="E385" s="144"/>
      <c r="F385" s="144"/>
      <c r="G385" s="144"/>
      <c r="H385" s="144"/>
      <c r="I385" s="144"/>
      <c r="J385" s="144"/>
      <c r="K385" s="144"/>
      <c r="L385" s="144"/>
      <c r="M385" s="144"/>
      <c r="N385" s="144"/>
      <c r="O385" s="144"/>
      <c r="P385" s="144"/>
      <c r="Q385" s="144"/>
      <c r="R385" s="144"/>
      <c r="S385" s="144"/>
      <c r="T385" s="144"/>
    </row>
    <row r="386" spans="1:20">
      <c r="A386" s="161"/>
      <c r="B386" s="144"/>
      <c r="C386" s="144"/>
      <c r="D386" s="144"/>
      <c r="E386" s="144"/>
      <c r="F386" s="144"/>
      <c r="G386" s="144"/>
      <c r="H386" s="144"/>
      <c r="I386" s="144"/>
      <c r="J386" s="144"/>
      <c r="K386" s="144"/>
      <c r="L386" s="144"/>
      <c r="M386" s="144"/>
      <c r="N386" s="144"/>
      <c r="O386" s="144"/>
      <c r="P386" s="144"/>
      <c r="Q386" s="144"/>
      <c r="R386" s="144"/>
      <c r="S386" s="144"/>
      <c r="T386" s="144"/>
    </row>
    <row r="387" spans="1:20">
      <c r="A387" s="161"/>
      <c r="B387" s="144"/>
      <c r="C387" s="144"/>
      <c r="D387" s="144"/>
      <c r="E387" s="144"/>
      <c r="F387" s="144"/>
      <c r="G387" s="144"/>
      <c r="H387" s="144"/>
      <c r="I387" s="144"/>
      <c r="J387" s="144"/>
      <c r="K387" s="144"/>
      <c r="L387" s="144"/>
      <c r="M387" s="144"/>
      <c r="N387" s="144"/>
      <c r="O387" s="144"/>
      <c r="P387" s="144"/>
      <c r="Q387" s="144"/>
      <c r="R387" s="144"/>
      <c r="S387" s="144"/>
      <c r="T387" s="144"/>
    </row>
    <row r="388" spans="1:20">
      <c r="A388" s="161"/>
      <c r="B388" s="144"/>
      <c r="C388" s="144"/>
      <c r="D388" s="144"/>
      <c r="E388" s="144"/>
      <c r="F388" s="144"/>
      <c r="G388" s="144"/>
      <c r="H388" s="144"/>
      <c r="I388" s="144"/>
      <c r="J388" s="144"/>
      <c r="K388" s="144"/>
      <c r="L388" s="144"/>
      <c r="M388" s="144"/>
      <c r="N388" s="144"/>
      <c r="O388" s="144"/>
      <c r="P388" s="144"/>
      <c r="Q388" s="144"/>
      <c r="R388" s="144"/>
      <c r="S388" s="144"/>
      <c r="T388" s="144"/>
    </row>
    <row r="389" spans="1:20">
      <c r="A389" s="161"/>
      <c r="B389" s="144"/>
      <c r="C389" s="144"/>
      <c r="D389" s="144"/>
      <c r="E389" s="144"/>
      <c r="F389" s="144"/>
      <c r="G389" s="144"/>
      <c r="H389" s="144"/>
      <c r="I389" s="144"/>
      <c r="J389" s="144"/>
      <c r="K389" s="144"/>
      <c r="L389" s="144"/>
      <c r="M389" s="144"/>
      <c r="N389" s="144"/>
      <c r="O389" s="144"/>
      <c r="P389" s="144"/>
      <c r="Q389" s="144"/>
      <c r="R389" s="144"/>
      <c r="S389" s="144"/>
      <c r="T389" s="144"/>
    </row>
    <row r="390" spans="1:20">
      <c r="A390" s="161"/>
      <c r="B390" s="144"/>
      <c r="C390" s="144"/>
      <c r="D390" s="144"/>
      <c r="E390" s="144"/>
      <c r="F390" s="144"/>
      <c r="G390" s="144"/>
      <c r="H390" s="144"/>
      <c r="I390" s="144"/>
      <c r="J390" s="144"/>
      <c r="K390" s="144"/>
      <c r="L390" s="144"/>
      <c r="M390" s="144"/>
      <c r="N390" s="144"/>
      <c r="O390" s="144"/>
      <c r="P390" s="144"/>
      <c r="Q390" s="144"/>
      <c r="R390" s="144"/>
      <c r="S390" s="144"/>
      <c r="T390" s="144"/>
    </row>
    <row r="391" spans="1:20">
      <c r="A391" s="161"/>
      <c r="B391" s="144"/>
      <c r="C391" s="144"/>
      <c r="D391" s="144"/>
      <c r="E391" s="144"/>
      <c r="F391" s="144"/>
      <c r="G391" s="144"/>
      <c r="H391" s="144"/>
      <c r="I391" s="144"/>
      <c r="J391" s="144"/>
      <c r="K391" s="144"/>
      <c r="L391" s="144"/>
      <c r="M391" s="144"/>
      <c r="N391" s="144"/>
      <c r="O391" s="144"/>
      <c r="P391" s="144"/>
      <c r="Q391" s="144"/>
      <c r="R391" s="144"/>
      <c r="S391" s="144"/>
      <c r="T391" s="144"/>
    </row>
    <row r="392" spans="1:20">
      <c r="A392" s="161"/>
      <c r="B392" s="144"/>
      <c r="C392" s="144"/>
      <c r="D392" s="144"/>
      <c r="E392" s="144"/>
      <c r="F392" s="144"/>
      <c r="G392" s="144"/>
      <c r="H392" s="144"/>
      <c r="I392" s="144"/>
      <c r="J392" s="144"/>
      <c r="K392" s="144"/>
      <c r="L392" s="144"/>
      <c r="M392" s="144"/>
      <c r="N392" s="144"/>
      <c r="O392" s="144"/>
      <c r="P392" s="144"/>
      <c r="Q392" s="144"/>
      <c r="R392" s="144"/>
      <c r="S392" s="144"/>
      <c r="T392" s="144"/>
    </row>
    <row r="393" spans="1:20">
      <c r="A393" s="161"/>
      <c r="B393" s="144"/>
      <c r="C393" s="144"/>
      <c r="D393" s="144"/>
      <c r="E393" s="144"/>
      <c r="F393" s="144"/>
      <c r="G393" s="144"/>
      <c r="H393" s="144"/>
      <c r="I393" s="144"/>
      <c r="J393" s="144"/>
      <c r="K393" s="144"/>
      <c r="L393" s="144"/>
      <c r="M393" s="144"/>
      <c r="N393" s="144"/>
      <c r="O393" s="144"/>
      <c r="P393" s="144"/>
      <c r="Q393" s="144"/>
      <c r="R393" s="144"/>
      <c r="S393" s="144"/>
      <c r="T393" s="144"/>
    </row>
    <row r="394" spans="1:20">
      <c r="A394" s="161"/>
      <c r="B394" s="144"/>
      <c r="C394" s="144"/>
      <c r="D394" s="144"/>
      <c r="E394" s="144"/>
      <c r="F394" s="144"/>
      <c r="G394" s="144"/>
      <c r="H394" s="144"/>
      <c r="I394" s="144"/>
      <c r="J394" s="144"/>
      <c r="K394" s="144"/>
      <c r="L394" s="144"/>
      <c r="M394" s="144"/>
      <c r="N394" s="144"/>
      <c r="O394" s="144"/>
      <c r="P394" s="144"/>
      <c r="Q394" s="144"/>
      <c r="R394" s="144"/>
      <c r="S394" s="144"/>
      <c r="T394" s="144"/>
    </row>
    <row r="395" spans="1:20">
      <c r="A395" s="161"/>
      <c r="B395" s="144"/>
      <c r="C395" s="144"/>
      <c r="D395" s="144"/>
      <c r="E395" s="144"/>
      <c r="F395" s="144"/>
      <c r="G395" s="144"/>
      <c r="H395" s="144"/>
      <c r="I395" s="144"/>
      <c r="J395" s="144"/>
      <c r="K395" s="144"/>
      <c r="L395" s="144"/>
      <c r="M395" s="144"/>
      <c r="N395" s="144"/>
      <c r="O395" s="144"/>
      <c r="P395" s="144"/>
      <c r="Q395" s="144"/>
      <c r="R395" s="144"/>
      <c r="S395" s="144"/>
      <c r="T395" s="144"/>
    </row>
    <row r="396" spans="1:20">
      <c r="A396" s="161"/>
      <c r="B396" s="144"/>
      <c r="C396" s="144"/>
      <c r="D396" s="144"/>
      <c r="E396" s="144"/>
      <c r="F396" s="144"/>
      <c r="G396" s="144"/>
      <c r="H396" s="144"/>
      <c r="I396" s="144"/>
      <c r="J396" s="144"/>
      <c r="K396" s="144"/>
      <c r="L396" s="144"/>
      <c r="M396" s="144"/>
      <c r="N396" s="144"/>
      <c r="O396" s="144"/>
      <c r="P396" s="144"/>
      <c r="Q396" s="144"/>
      <c r="R396" s="144"/>
      <c r="S396" s="144"/>
      <c r="T396" s="144"/>
    </row>
    <row r="397" spans="1:20">
      <c r="A397" s="161"/>
      <c r="B397" s="144"/>
      <c r="C397" s="144"/>
      <c r="D397" s="144"/>
      <c r="E397" s="144"/>
      <c r="F397" s="144"/>
      <c r="G397" s="144"/>
      <c r="H397" s="144"/>
      <c r="I397" s="144"/>
      <c r="J397" s="144"/>
      <c r="K397" s="144"/>
      <c r="L397" s="144"/>
      <c r="M397" s="144"/>
      <c r="N397" s="144"/>
      <c r="O397" s="144"/>
      <c r="P397" s="144"/>
      <c r="Q397" s="144"/>
      <c r="R397" s="144"/>
      <c r="S397" s="144"/>
      <c r="T397" s="144"/>
    </row>
    <row r="398" spans="1:20">
      <c r="A398" s="161"/>
      <c r="B398" s="144"/>
      <c r="C398" s="144"/>
      <c r="D398" s="144"/>
      <c r="E398" s="144"/>
      <c r="F398" s="144"/>
      <c r="G398" s="144"/>
      <c r="H398" s="144"/>
      <c r="I398" s="144"/>
      <c r="J398" s="144"/>
      <c r="K398" s="144"/>
      <c r="L398" s="144"/>
      <c r="M398" s="144"/>
      <c r="N398" s="144"/>
      <c r="O398" s="144"/>
      <c r="P398" s="144"/>
      <c r="Q398" s="144"/>
      <c r="R398" s="144"/>
      <c r="S398" s="144"/>
      <c r="T398" s="144"/>
    </row>
    <row r="399" spans="1:20">
      <c r="A399" s="161"/>
      <c r="B399" s="144"/>
      <c r="C399" s="144"/>
      <c r="D399" s="144"/>
      <c r="E399" s="144"/>
      <c r="F399" s="144"/>
      <c r="G399" s="144"/>
      <c r="H399" s="144"/>
      <c r="I399" s="144"/>
      <c r="J399" s="144"/>
      <c r="K399" s="144"/>
      <c r="L399" s="144"/>
      <c r="M399" s="144"/>
      <c r="N399" s="144"/>
      <c r="O399" s="144"/>
      <c r="P399" s="144"/>
      <c r="Q399" s="144"/>
      <c r="R399" s="144"/>
      <c r="S399" s="144"/>
      <c r="T399" s="144"/>
    </row>
    <row r="400" spans="1:20">
      <c r="A400" s="161"/>
      <c r="B400" s="144"/>
      <c r="C400" s="144"/>
      <c r="D400" s="144"/>
      <c r="E400" s="144"/>
      <c r="F400" s="144"/>
      <c r="G400" s="144"/>
      <c r="H400" s="144"/>
      <c r="I400" s="144"/>
      <c r="J400" s="144"/>
      <c r="K400" s="144"/>
      <c r="L400" s="144"/>
      <c r="M400" s="144"/>
      <c r="N400" s="144"/>
      <c r="O400" s="144"/>
      <c r="P400" s="144"/>
      <c r="Q400" s="144"/>
      <c r="R400" s="144"/>
      <c r="S400" s="144"/>
      <c r="T400" s="144"/>
    </row>
    <row r="401" spans="1:20">
      <c r="A401" s="161"/>
      <c r="B401" s="144"/>
      <c r="C401" s="144"/>
      <c r="D401" s="144"/>
      <c r="E401" s="144"/>
      <c r="F401" s="144"/>
      <c r="G401" s="144"/>
      <c r="H401" s="144"/>
      <c r="I401" s="144"/>
      <c r="J401" s="144"/>
      <c r="K401" s="144"/>
      <c r="L401" s="144"/>
      <c r="M401" s="144"/>
      <c r="N401" s="144"/>
      <c r="O401" s="144"/>
      <c r="P401" s="144"/>
      <c r="Q401" s="144"/>
      <c r="R401" s="144"/>
      <c r="S401" s="144"/>
      <c r="T401" s="144"/>
    </row>
    <row r="402" spans="1:20">
      <c r="A402" s="161"/>
      <c r="B402" s="144"/>
      <c r="C402" s="144"/>
      <c r="D402" s="144"/>
      <c r="E402" s="144"/>
      <c r="F402" s="144"/>
      <c r="G402" s="144"/>
      <c r="H402" s="144"/>
      <c r="I402" s="144"/>
      <c r="J402" s="144"/>
      <c r="K402" s="144"/>
      <c r="L402" s="144"/>
      <c r="M402" s="144"/>
      <c r="N402" s="144"/>
      <c r="O402" s="144"/>
      <c r="P402" s="144"/>
      <c r="Q402" s="144"/>
      <c r="R402" s="144"/>
      <c r="S402" s="144"/>
      <c r="T402" s="144"/>
    </row>
    <row r="403" spans="1:20">
      <c r="A403" s="161"/>
      <c r="B403" s="144"/>
      <c r="C403" s="144"/>
      <c r="D403" s="144"/>
      <c r="E403" s="144"/>
      <c r="F403" s="144"/>
      <c r="G403" s="144"/>
      <c r="H403" s="144"/>
      <c r="I403" s="144"/>
      <c r="J403" s="144"/>
      <c r="K403" s="144"/>
      <c r="L403" s="144"/>
      <c r="M403" s="144"/>
      <c r="N403" s="144"/>
      <c r="O403" s="144"/>
      <c r="P403" s="144"/>
      <c r="Q403" s="144"/>
      <c r="R403" s="144"/>
      <c r="S403" s="144"/>
      <c r="T403" s="144"/>
    </row>
    <row r="404" spans="1:20">
      <c r="A404" s="161"/>
      <c r="B404" s="144"/>
      <c r="C404" s="144"/>
      <c r="D404" s="144"/>
      <c r="E404" s="144"/>
      <c r="F404" s="144"/>
      <c r="G404" s="144"/>
      <c r="H404" s="144"/>
      <c r="I404" s="144"/>
      <c r="J404" s="144"/>
      <c r="K404" s="144"/>
      <c r="L404" s="144"/>
      <c r="M404" s="144"/>
      <c r="N404" s="144"/>
      <c r="O404" s="144"/>
      <c r="P404" s="144"/>
      <c r="Q404" s="144"/>
      <c r="R404" s="144"/>
      <c r="S404" s="144"/>
      <c r="T404" s="144"/>
    </row>
    <row r="405" spans="1:20">
      <c r="A405" s="161"/>
      <c r="B405" s="144"/>
      <c r="C405" s="144"/>
      <c r="D405" s="144"/>
      <c r="E405" s="144"/>
      <c r="F405" s="144"/>
      <c r="G405" s="144"/>
      <c r="H405" s="144"/>
      <c r="I405" s="144"/>
      <c r="J405" s="144"/>
      <c r="K405" s="144"/>
      <c r="L405" s="144"/>
      <c r="M405" s="144"/>
      <c r="N405" s="144"/>
      <c r="O405" s="144"/>
      <c r="P405" s="144"/>
      <c r="Q405" s="144"/>
      <c r="R405" s="144"/>
      <c r="S405" s="144"/>
      <c r="T405" s="144"/>
    </row>
    <row r="406" spans="1:20">
      <c r="A406" s="161"/>
      <c r="B406" s="144"/>
      <c r="C406" s="144"/>
      <c r="D406" s="144"/>
      <c r="E406" s="144"/>
      <c r="F406" s="144"/>
      <c r="G406" s="144"/>
      <c r="H406" s="144"/>
      <c r="I406" s="144"/>
      <c r="J406" s="144"/>
      <c r="K406" s="144"/>
      <c r="L406" s="144"/>
      <c r="M406" s="144"/>
      <c r="N406" s="144"/>
      <c r="O406" s="144"/>
      <c r="P406" s="144"/>
      <c r="Q406" s="144"/>
      <c r="R406" s="144"/>
      <c r="S406" s="144"/>
      <c r="T406" s="144"/>
    </row>
    <row r="407" spans="1:20">
      <c r="A407" s="161"/>
      <c r="B407" s="144"/>
      <c r="C407" s="144"/>
      <c r="D407" s="144"/>
      <c r="E407" s="144"/>
      <c r="F407" s="144"/>
      <c r="G407" s="144"/>
      <c r="H407" s="144"/>
      <c r="I407" s="144"/>
      <c r="J407" s="144"/>
      <c r="K407" s="144"/>
      <c r="L407" s="144"/>
      <c r="M407" s="144"/>
      <c r="N407" s="144"/>
      <c r="O407" s="144"/>
      <c r="P407" s="144"/>
      <c r="Q407" s="144"/>
      <c r="R407" s="144"/>
      <c r="S407" s="144"/>
      <c r="T407" s="144"/>
    </row>
    <row r="408" spans="1:20">
      <c r="A408" s="161"/>
      <c r="B408" s="144"/>
      <c r="C408" s="144"/>
      <c r="D408" s="144"/>
      <c r="E408" s="144"/>
      <c r="F408" s="144"/>
      <c r="G408" s="144"/>
      <c r="H408" s="144"/>
      <c r="I408" s="144"/>
      <c r="J408" s="144"/>
      <c r="K408" s="144"/>
      <c r="L408" s="144"/>
      <c r="M408" s="144"/>
      <c r="N408" s="144"/>
      <c r="O408" s="144"/>
      <c r="P408" s="144"/>
      <c r="Q408" s="144"/>
      <c r="R408" s="144"/>
      <c r="S408" s="144"/>
      <c r="T408" s="144"/>
    </row>
    <row r="409" spans="1:20">
      <c r="A409" s="161"/>
      <c r="B409" s="144"/>
      <c r="C409" s="144"/>
      <c r="D409" s="144"/>
      <c r="E409" s="144"/>
      <c r="F409" s="144"/>
      <c r="G409" s="144"/>
      <c r="H409" s="144"/>
      <c r="I409" s="144"/>
      <c r="J409" s="144"/>
      <c r="K409" s="144"/>
      <c r="L409" s="144"/>
      <c r="M409" s="144"/>
      <c r="N409" s="144"/>
      <c r="O409" s="144"/>
      <c r="P409" s="144"/>
      <c r="Q409" s="144"/>
      <c r="R409" s="144"/>
      <c r="S409" s="144"/>
      <c r="T409" s="144"/>
    </row>
    <row r="410" spans="1:20">
      <c r="A410" s="161"/>
      <c r="B410" s="144"/>
      <c r="C410" s="144"/>
      <c r="D410" s="144"/>
      <c r="E410" s="144"/>
      <c r="F410" s="144"/>
      <c r="G410" s="144"/>
      <c r="H410" s="144"/>
      <c r="I410" s="144"/>
      <c r="J410" s="144"/>
      <c r="K410" s="144"/>
      <c r="L410" s="144"/>
      <c r="M410" s="144"/>
      <c r="N410" s="144"/>
      <c r="O410" s="144"/>
      <c r="P410" s="144"/>
      <c r="Q410" s="144"/>
      <c r="R410" s="144"/>
      <c r="S410" s="144"/>
      <c r="T410" s="144"/>
    </row>
    <row r="411" spans="1:20">
      <c r="A411" s="161"/>
      <c r="B411" s="144"/>
      <c r="C411" s="144"/>
      <c r="D411" s="144"/>
      <c r="E411" s="144"/>
      <c r="F411" s="144"/>
      <c r="G411" s="144"/>
      <c r="H411" s="144"/>
      <c r="I411" s="144"/>
      <c r="J411" s="144"/>
      <c r="K411" s="144"/>
      <c r="L411" s="144"/>
      <c r="M411" s="144"/>
      <c r="N411" s="144"/>
      <c r="O411" s="144"/>
      <c r="P411" s="144"/>
      <c r="Q411" s="144"/>
      <c r="R411" s="144"/>
      <c r="S411" s="144"/>
      <c r="T411" s="144"/>
    </row>
    <row r="412" spans="1:20">
      <c r="A412" s="161"/>
      <c r="B412" s="144"/>
      <c r="C412" s="144"/>
      <c r="D412" s="144"/>
      <c r="E412" s="144"/>
      <c r="F412" s="144"/>
      <c r="G412" s="144"/>
      <c r="H412" s="144"/>
      <c r="I412" s="144"/>
      <c r="J412" s="144"/>
      <c r="K412" s="144"/>
      <c r="L412" s="144"/>
      <c r="M412" s="144"/>
      <c r="N412" s="144"/>
      <c r="O412" s="144"/>
      <c r="P412" s="144"/>
      <c r="Q412" s="144"/>
      <c r="R412" s="144"/>
      <c r="S412" s="144"/>
      <c r="T412" s="144"/>
    </row>
    <row r="413" spans="1:20">
      <c r="A413" s="161"/>
      <c r="B413" s="144"/>
      <c r="C413" s="144"/>
      <c r="D413" s="144"/>
      <c r="E413" s="144"/>
      <c r="F413" s="144"/>
      <c r="G413" s="144"/>
      <c r="H413" s="144"/>
      <c r="I413" s="144"/>
      <c r="J413" s="144"/>
      <c r="K413" s="144"/>
      <c r="L413" s="144"/>
      <c r="M413" s="144"/>
      <c r="N413" s="144"/>
      <c r="O413" s="144"/>
      <c r="P413" s="144"/>
      <c r="Q413" s="144"/>
      <c r="R413" s="144"/>
      <c r="S413" s="144"/>
      <c r="T413" s="144"/>
    </row>
    <row r="414" spans="1:20">
      <c r="A414" s="161"/>
      <c r="B414" s="144"/>
      <c r="C414" s="144"/>
      <c r="D414" s="144"/>
      <c r="E414" s="144"/>
      <c r="F414" s="144"/>
      <c r="G414" s="144"/>
      <c r="H414" s="144"/>
      <c r="I414" s="144"/>
      <c r="J414" s="144"/>
      <c r="K414" s="144"/>
      <c r="L414" s="144"/>
      <c r="M414" s="144"/>
      <c r="N414" s="144"/>
      <c r="O414" s="144"/>
      <c r="P414" s="144"/>
      <c r="Q414" s="144"/>
      <c r="R414" s="144"/>
      <c r="S414" s="144"/>
      <c r="T414" s="144"/>
    </row>
    <row r="415" spans="1:20">
      <c r="A415" s="161"/>
      <c r="B415" s="144"/>
      <c r="C415" s="144"/>
      <c r="D415" s="144"/>
      <c r="E415" s="144"/>
      <c r="F415" s="144"/>
      <c r="G415" s="144"/>
      <c r="H415" s="144"/>
      <c r="I415" s="144"/>
      <c r="J415" s="144"/>
      <c r="K415" s="144"/>
      <c r="L415" s="144"/>
      <c r="M415" s="144"/>
      <c r="N415" s="144"/>
      <c r="O415" s="144"/>
      <c r="P415" s="144"/>
      <c r="Q415" s="144"/>
      <c r="R415" s="144"/>
      <c r="S415" s="144"/>
      <c r="T415" s="144"/>
    </row>
    <row r="416" spans="1:20">
      <c r="A416" s="161"/>
      <c r="B416" s="144"/>
      <c r="C416" s="144"/>
      <c r="D416" s="144"/>
      <c r="E416" s="144"/>
      <c r="F416" s="144"/>
      <c r="G416" s="144"/>
      <c r="H416" s="144"/>
      <c r="I416" s="144"/>
      <c r="J416" s="144"/>
      <c r="K416" s="144"/>
      <c r="L416" s="144"/>
      <c r="M416" s="144"/>
      <c r="N416" s="144"/>
      <c r="O416" s="144"/>
      <c r="P416" s="144"/>
      <c r="Q416" s="144"/>
      <c r="R416" s="144"/>
      <c r="S416" s="144"/>
      <c r="T416" s="144"/>
    </row>
    <row r="417" spans="1:20">
      <c r="A417" s="161"/>
      <c r="B417" s="144"/>
      <c r="C417" s="144"/>
      <c r="D417" s="144"/>
      <c r="E417" s="144"/>
      <c r="F417" s="144"/>
      <c r="G417" s="144"/>
      <c r="H417" s="144"/>
      <c r="I417" s="144"/>
      <c r="J417" s="144"/>
      <c r="K417" s="144"/>
      <c r="L417" s="144"/>
      <c r="M417" s="144"/>
      <c r="N417" s="144"/>
      <c r="O417" s="144"/>
      <c r="P417" s="144"/>
      <c r="Q417" s="144"/>
      <c r="R417" s="144"/>
      <c r="S417" s="144"/>
      <c r="T417" s="144"/>
    </row>
    <row r="418" spans="1:20">
      <c r="A418" s="161"/>
      <c r="B418" s="144"/>
      <c r="C418" s="144"/>
      <c r="D418" s="144"/>
      <c r="E418" s="144"/>
      <c r="F418" s="144"/>
      <c r="G418" s="144"/>
      <c r="H418" s="144"/>
      <c r="I418" s="144"/>
      <c r="J418" s="144"/>
      <c r="K418" s="144"/>
      <c r="L418" s="144"/>
      <c r="M418" s="144"/>
      <c r="N418" s="144"/>
      <c r="O418" s="144"/>
      <c r="P418" s="144"/>
      <c r="Q418" s="144"/>
      <c r="R418" s="144"/>
      <c r="S418" s="144"/>
      <c r="T418" s="144"/>
    </row>
    <row r="419" spans="1:20">
      <c r="A419" s="161"/>
      <c r="B419" s="144"/>
      <c r="C419" s="144"/>
      <c r="D419" s="144"/>
      <c r="E419" s="144"/>
      <c r="F419" s="144"/>
      <c r="G419" s="144"/>
      <c r="H419" s="144"/>
      <c r="I419" s="144"/>
      <c r="J419" s="144"/>
      <c r="K419" s="144"/>
      <c r="L419" s="144"/>
      <c r="M419" s="144"/>
      <c r="N419" s="144"/>
      <c r="O419" s="144"/>
      <c r="P419" s="144"/>
      <c r="Q419" s="144"/>
      <c r="R419" s="144"/>
      <c r="S419" s="144"/>
      <c r="T419" s="144"/>
    </row>
    <row r="420" spans="1:20">
      <c r="A420" s="161"/>
      <c r="B420" s="144"/>
      <c r="C420" s="144"/>
      <c r="D420" s="144"/>
      <c r="E420" s="144"/>
      <c r="F420" s="144"/>
      <c r="G420" s="144"/>
      <c r="H420" s="144"/>
      <c r="I420" s="144"/>
      <c r="J420" s="144"/>
      <c r="K420" s="144"/>
      <c r="L420" s="144"/>
      <c r="M420" s="144"/>
      <c r="N420" s="144"/>
      <c r="O420" s="144"/>
      <c r="P420" s="144"/>
      <c r="Q420" s="144"/>
      <c r="R420" s="144"/>
      <c r="S420" s="144"/>
      <c r="T420" s="144"/>
    </row>
    <row r="421" spans="1:20">
      <c r="A421" s="161"/>
      <c r="B421" s="144"/>
      <c r="C421" s="144"/>
      <c r="D421" s="144"/>
      <c r="E421" s="144"/>
      <c r="F421" s="144"/>
      <c r="G421" s="144"/>
      <c r="H421" s="144"/>
      <c r="I421" s="144"/>
      <c r="J421" s="144"/>
      <c r="K421" s="144"/>
      <c r="L421" s="144"/>
      <c r="M421" s="144"/>
      <c r="N421" s="144"/>
      <c r="O421" s="144"/>
      <c r="P421" s="144"/>
      <c r="Q421" s="144"/>
      <c r="R421" s="144"/>
      <c r="S421" s="144"/>
      <c r="T421" s="144"/>
    </row>
    <row r="422" spans="1:20">
      <c r="A422" s="161"/>
      <c r="B422" s="144"/>
      <c r="C422" s="144"/>
      <c r="D422" s="144"/>
      <c r="E422" s="144"/>
      <c r="F422" s="144"/>
      <c r="G422" s="144"/>
      <c r="H422" s="144"/>
      <c r="I422" s="144"/>
      <c r="J422" s="144"/>
      <c r="K422" s="144"/>
      <c r="L422" s="144"/>
      <c r="M422" s="144"/>
      <c r="N422" s="144"/>
      <c r="O422" s="144"/>
      <c r="P422" s="144"/>
      <c r="Q422" s="144"/>
      <c r="R422" s="144"/>
      <c r="S422" s="144"/>
      <c r="T422" s="144"/>
    </row>
    <row r="423" spans="1:20">
      <c r="A423" s="161"/>
      <c r="B423" s="144"/>
      <c r="C423" s="144"/>
      <c r="D423" s="144"/>
      <c r="E423" s="144"/>
      <c r="F423" s="144"/>
      <c r="G423" s="144"/>
      <c r="H423" s="144"/>
      <c r="I423" s="144"/>
      <c r="J423" s="144"/>
      <c r="K423" s="144"/>
      <c r="L423" s="144"/>
      <c r="M423" s="144"/>
      <c r="N423" s="144"/>
      <c r="O423" s="144"/>
      <c r="P423" s="144"/>
      <c r="Q423" s="144"/>
      <c r="R423" s="144"/>
      <c r="S423" s="144"/>
      <c r="T423" s="144"/>
    </row>
    <row r="424" spans="1:20">
      <c r="A424" s="161"/>
      <c r="B424" s="144"/>
      <c r="C424" s="144"/>
      <c r="D424" s="144"/>
      <c r="E424" s="144"/>
      <c r="F424" s="144"/>
      <c r="G424" s="144"/>
      <c r="H424" s="144"/>
      <c r="I424" s="144"/>
      <c r="J424" s="144"/>
      <c r="K424" s="144"/>
      <c r="L424" s="144"/>
      <c r="M424" s="144"/>
      <c r="N424" s="144"/>
      <c r="O424" s="144"/>
      <c r="P424" s="144"/>
      <c r="Q424" s="144"/>
      <c r="R424" s="144"/>
      <c r="S424" s="144"/>
      <c r="T424" s="144"/>
    </row>
    <row r="425" spans="1:20">
      <c r="A425" s="161"/>
      <c r="B425" s="144"/>
      <c r="C425" s="144"/>
      <c r="D425" s="144"/>
      <c r="E425" s="144"/>
      <c r="F425" s="144"/>
      <c r="G425" s="144"/>
      <c r="H425" s="144"/>
      <c r="I425" s="144"/>
      <c r="J425" s="144"/>
      <c r="K425" s="144"/>
      <c r="L425" s="144"/>
      <c r="M425" s="144"/>
      <c r="N425" s="144"/>
      <c r="O425" s="144"/>
      <c r="P425" s="144"/>
      <c r="Q425" s="144"/>
      <c r="R425" s="144"/>
      <c r="S425" s="144"/>
      <c r="T425" s="144"/>
    </row>
    <row r="426" spans="1:20">
      <c r="A426" s="161"/>
      <c r="B426" s="144"/>
      <c r="C426" s="144"/>
      <c r="D426" s="144"/>
      <c r="E426" s="144"/>
      <c r="F426" s="144"/>
      <c r="G426" s="144"/>
      <c r="H426" s="144"/>
      <c r="I426" s="144"/>
      <c r="J426" s="144"/>
      <c r="K426" s="144"/>
      <c r="L426" s="144"/>
      <c r="M426" s="144"/>
      <c r="N426" s="144"/>
      <c r="O426" s="144"/>
      <c r="P426" s="144"/>
      <c r="Q426" s="144"/>
      <c r="R426" s="144"/>
      <c r="S426" s="144"/>
      <c r="T426" s="144"/>
    </row>
    <row r="427" spans="1:20">
      <c r="A427" s="161"/>
      <c r="B427" s="144"/>
      <c r="C427" s="144"/>
      <c r="D427" s="144"/>
      <c r="E427" s="144"/>
      <c r="F427" s="144"/>
      <c r="G427" s="144"/>
      <c r="H427" s="144"/>
      <c r="I427" s="144"/>
      <c r="J427" s="144"/>
      <c r="K427" s="144"/>
      <c r="L427" s="144"/>
      <c r="M427" s="144"/>
      <c r="N427" s="144"/>
      <c r="O427" s="144"/>
      <c r="P427" s="144"/>
      <c r="Q427" s="144"/>
      <c r="R427" s="144"/>
      <c r="S427" s="144"/>
      <c r="T427" s="144"/>
    </row>
    <row r="428" spans="1:20">
      <c r="A428" s="161"/>
      <c r="B428" s="144"/>
      <c r="C428" s="144"/>
      <c r="D428" s="144"/>
      <c r="E428" s="144"/>
      <c r="F428" s="144"/>
      <c r="G428" s="144"/>
      <c r="H428" s="144"/>
      <c r="I428" s="144"/>
      <c r="J428" s="144"/>
      <c r="K428" s="144"/>
      <c r="L428" s="144"/>
      <c r="M428" s="144"/>
      <c r="N428" s="144"/>
      <c r="O428" s="144"/>
      <c r="P428" s="144"/>
      <c r="Q428" s="144"/>
      <c r="R428" s="144"/>
      <c r="S428" s="144"/>
      <c r="T428" s="144"/>
    </row>
    <row r="429" spans="1:20">
      <c r="A429" s="161"/>
      <c r="B429" s="144"/>
      <c r="C429" s="144"/>
      <c r="D429" s="144"/>
      <c r="E429" s="144"/>
      <c r="F429" s="144"/>
      <c r="G429" s="144"/>
      <c r="H429" s="144"/>
      <c r="I429" s="144"/>
      <c r="J429" s="144"/>
      <c r="K429" s="144"/>
      <c r="L429" s="144"/>
      <c r="M429" s="144"/>
      <c r="N429" s="144"/>
      <c r="O429" s="144"/>
      <c r="P429" s="144"/>
      <c r="Q429" s="144"/>
      <c r="R429" s="144"/>
      <c r="S429" s="144"/>
      <c r="T429" s="144"/>
    </row>
    <row r="430" spans="1:20">
      <c r="A430" s="161"/>
      <c r="B430" s="144"/>
      <c r="C430" s="144"/>
      <c r="D430" s="144"/>
      <c r="E430" s="144"/>
      <c r="F430" s="144"/>
      <c r="G430" s="144"/>
      <c r="H430" s="144"/>
      <c r="I430" s="144"/>
      <c r="J430" s="144"/>
      <c r="K430" s="144"/>
      <c r="L430" s="144"/>
      <c r="M430" s="144"/>
      <c r="N430" s="144"/>
      <c r="O430" s="144"/>
      <c r="P430" s="144"/>
      <c r="Q430" s="144"/>
      <c r="R430" s="144"/>
      <c r="S430" s="144"/>
      <c r="T430" s="144"/>
    </row>
    <row r="431" spans="1:20">
      <c r="A431" s="161"/>
      <c r="B431" s="144"/>
      <c r="C431" s="144"/>
      <c r="D431" s="144"/>
      <c r="E431" s="144"/>
      <c r="F431" s="144"/>
      <c r="G431" s="144"/>
      <c r="H431" s="144"/>
      <c r="I431" s="144"/>
      <c r="J431" s="144"/>
      <c r="K431" s="144"/>
      <c r="L431" s="144"/>
      <c r="M431" s="144"/>
      <c r="N431" s="144"/>
      <c r="O431" s="144"/>
      <c r="P431" s="144"/>
      <c r="Q431" s="144"/>
      <c r="R431" s="144"/>
      <c r="S431" s="144"/>
      <c r="T431" s="144"/>
    </row>
    <row r="432" spans="1:20">
      <c r="A432" s="161"/>
      <c r="B432" s="144"/>
      <c r="C432" s="144"/>
      <c r="D432" s="144"/>
      <c r="E432" s="144"/>
      <c r="F432" s="144"/>
      <c r="G432" s="144"/>
      <c r="H432" s="144"/>
      <c r="I432" s="144"/>
      <c r="J432" s="144"/>
      <c r="K432" s="144"/>
      <c r="L432" s="144"/>
      <c r="M432" s="144"/>
      <c r="N432" s="144"/>
      <c r="O432" s="144"/>
      <c r="P432" s="144"/>
      <c r="Q432" s="144"/>
      <c r="R432" s="144"/>
      <c r="S432" s="144"/>
      <c r="T432" s="144"/>
    </row>
    <row r="433" spans="1:20">
      <c r="A433" s="161"/>
      <c r="B433" s="144"/>
      <c r="C433" s="144"/>
      <c r="D433" s="144"/>
      <c r="E433" s="144"/>
      <c r="F433" s="144"/>
      <c r="G433" s="144"/>
      <c r="H433" s="144"/>
      <c r="I433" s="144"/>
      <c r="J433" s="144"/>
      <c r="K433" s="144"/>
      <c r="L433" s="144"/>
      <c r="M433" s="144"/>
      <c r="N433" s="144"/>
      <c r="O433" s="144"/>
      <c r="P433" s="144"/>
      <c r="Q433" s="144"/>
      <c r="R433" s="144"/>
      <c r="S433" s="144"/>
      <c r="T433" s="144"/>
    </row>
    <row r="434" spans="1:20">
      <c r="A434" s="161"/>
      <c r="B434" s="144"/>
      <c r="C434" s="144"/>
      <c r="D434" s="144"/>
      <c r="E434" s="144"/>
      <c r="F434" s="144"/>
      <c r="G434" s="144"/>
      <c r="H434" s="144"/>
      <c r="I434" s="144"/>
      <c r="J434" s="144"/>
      <c r="K434" s="144"/>
      <c r="L434" s="144"/>
      <c r="M434" s="144"/>
      <c r="N434" s="144"/>
      <c r="O434" s="144"/>
      <c r="P434" s="144"/>
      <c r="Q434" s="144"/>
      <c r="R434" s="144"/>
      <c r="S434" s="144"/>
      <c r="T434" s="144"/>
    </row>
    <row r="435" spans="1:20">
      <c r="A435" s="161"/>
      <c r="B435" s="144"/>
      <c r="C435" s="144"/>
      <c r="D435" s="144"/>
      <c r="E435" s="144"/>
      <c r="F435" s="144"/>
      <c r="G435" s="144"/>
      <c r="H435" s="144"/>
      <c r="I435" s="144"/>
      <c r="J435" s="144"/>
      <c r="K435" s="144"/>
      <c r="L435" s="144"/>
      <c r="M435" s="144"/>
      <c r="N435" s="144"/>
      <c r="O435" s="144"/>
      <c r="P435" s="144"/>
      <c r="Q435" s="144"/>
      <c r="R435" s="144"/>
      <c r="S435" s="144"/>
      <c r="T435" s="144"/>
    </row>
    <row r="436" spans="1:20">
      <c r="A436" s="161"/>
      <c r="B436" s="144"/>
      <c r="C436" s="144"/>
      <c r="D436" s="144"/>
      <c r="E436" s="144"/>
      <c r="F436" s="144"/>
      <c r="G436" s="144"/>
      <c r="H436" s="144"/>
      <c r="I436" s="144"/>
      <c r="J436" s="144"/>
      <c r="K436" s="144"/>
      <c r="L436" s="144"/>
      <c r="M436" s="144"/>
      <c r="N436" s="144"/>
      <c r="O436" s="144"/>
      <c r="P436" s="144"/>
      <c r="Q436" s="144"/>
      <c r="R436" s="144"/>
      <c r="S436" s="144"/>
      <c r="T436" s="144"/>
    </row>
    <row r="437" spans="1:20">
      <c r="A437" s="161"/>
      <c r="B437" s="144"/>
      <c r="C437" s="144"/>
      <c r="D437" s="144"/>
      <c r="E437" s="144"/>
      <c r="F437" s="144"/>
      <c r="G437" s="144"/>
      <c r="H437" s="144"/>
      <c r="I437" s="144"/>
      <c r="J437" s="144"/>
      <c r="K437" s="144"/>
      <c r="L437" s="144"/>
      <c r="M437" s="144"/>
      <c r="N437" s="144"/>
      <c r="O437" s="144"/>
      <c r="P437" s="144"/>
      <c r="Q437" s="144"/>
      <c r="R437" s="144"/>
      <c r="S437" s="144"/>
      <c r="T437" s="144"/>
    </row>
    <row r="438" spans="1:20">
      <c r="A438" s="161"/>
      <c r="B438" s="144"/>
      <c r="C438" s="144"/>
      <c r="D438" s="144"/>
      <c r="E438" s="144"/>
      <c r="F438" s="144"/>
      <c r="G438" s="144"/>
      <c r="H438" s="144"/>
      <c r="I438" s="144"/>
      <c r="J438" s="144"/>
      <c r="K438" s="144"/>
      <c r="L438" s="144"/>
      <c r="M438" s="144"/>
      <c r="N438" s="144"/>
      <c r="O438" s="144"/>
      <c r="P438" s="144"/>
      <c r="Q438" s="144"/>
      <c r="R438" s="144"/>
      <c r="S438" s="144"/>
      <c r="T438" s="144"/>
    </row>
    <row r="439" spans="1:20">
      <c r="A439" s="161"/>
      <c r="B439" s="144"/>
      <c r="C439" s="144"/>
      <c r="D439" s="144"/>
      <c r="E439" s="144"/>
      <c r="F439" s="144"/>
      <c r="G439" s="144"/>
      <c r="H439" s="144"/>
      <c r="I439" s="144"/>
      <c r="J439" s="144"/>
      <c r="K439" s="144"/>
      <c r="L439" s="144"/>
      <c r="M439" s="144"/>
      <c r="N439" s="144"/>
      <c r="O439" s="144"/>
      <c r="P439" s="144"/>
      <c r="Q439" s="144"/>
      <c r="R439" s="144"/>
      <c r="S439" s="144"/>
      <c r="T439" s="144"/>
    </row>
    <row r="440" spans="1:20">
      <c r="A440" s="161"/>
      <c r="B440" s="144"/>
      <c r="C440" s="144"/>
      <c r="D440" s="144"/>
      <c r="E440" s="144"/>
      <c r="F440" s="144"/>
      <c r="G440" s="144"/>
      <c r="H440" s="144"/>
      <c r="I440" s="144"/>
      <c r="J440" s="144"/>
      <c r="K440" s="144"/>
      <c r="L440" s="144"/>
      <c r="M440" s="144"/>
      <c r="N440" s="144"/>
      <c r="O440" s="144"/>
      <c r="P440" s="144"/>
      <c r="Q440" s="144"/>
      <c r="R440" s="144"/>
      <c r="S440" s="144"/>
      <c r="T440" s="144"/>
    </row>
    <row r="441" spans="1:20">
      <c r="A441" s="161"/>
      <c r="B441" s="144"/>
      <c r="C441" s="144"/>
      <c r="D441" s="144"/>
      <c r="E441" s="144"/>
      <c r="F441" s="144"/>
      <c r="G441" s="144"/>
      <c r="H441" s="144"/>
      <c r="I441" s="144"/>
      <c r="J441" s="144"/>
      <c r="K441" s="144"/>
      <c r="L441" s="144"/>
      <c r="M441" s="144"/>
      <c r="N441" s="144"/>
      <c r="O441" s="144"/>
      <c r="P441" s="144"/>
      <c r="Q441" s="144"/>
      <c r="R441" s="144"/>
      <c r="S441" s="144"/>
      <c r="T441" s="144"/>
    </row>
    <row r="442" spans="1:20">
      <c r="A442" s="161"/>
      <c r="B442" s="144"/>
      <c r="C442" s="144"/>
      <c r="D442" s="144"/>
      <c r="E442" s="144"/>
      <c r="F442" s="144"/>
      <c r="G442" s="144"/>
      <c r="H442" s="144"/>
      <c r="I442" s="144"/>
      <c r="J442" s="144"/>
      <c r="K442" s="144"/>
      <c r="L442" s="144"/>
      <c r="M442" s="144"/>
      <c r="N442" s="144"/>
      <c r="O442" s="144"/>
      <c r="P442" s="144"/>
      <c r="Q442" s="144"/>
      <c r="R442" s="144"/>
      <c r="S442" s="144"/>
      <c r="T442" s="144"/>
    </row>
    <row r="443" spans="1:20">
      <c r="A443" s="161"/>
      <c r="B443" s="144"/>
      <c r="C443" s="144"/>
      <c r="D443" s="144"/>
      <c r="E443" s="144"/>
      <c r="F443" s="144"/>
      <c r="G443" s="144"/>
      <c r="H443" s="144"/>
      <c r="I443" s="144"/>
      <c r="J443" s="144"/>
      <c r="K443" s="144"/>
      <c r="L443" s="144"/>
      <c r="M443" s="144"/>
      <c r="N443" s="144"/>
      <c r="O443" s="144"/>
      <c r="P443" s="144"/>
      <c r="Q443" s="144"/>
      <c r="R443" s="144"/>
      <c r="S443" s="144"/>
      <c r="T443" s="144"/>
    </row>
    <row r="444" spans="1:20">
      <c r="A444" s="161"/>
      <c r="B444" s="144"/>
      <c r="C444" s="144"/>
      <c r="D444" s="144"/>
      <c r="E444" s="144"/>
      <c r="F444" s="144"/>
      <c r="G444" s="144"/>
      <c r="H444" s="144"/>
      <c r="I444" s="144"/>
      <c r="J444" s="144"/>
      <c r="K444" s="144"/>
      <c r="L444" s="144"/>
      <c r="M444" s="144"/>
      <c r="N444" s="144"/>
      <c r="O444" s="144"/>
      <c r="P444" s="144"/>
      <c r="Q444" s="144"/>
      <c r="R444" s="144"/>
      <c r="S444" s="144"/>
      <c r="T444" s="144"/>
    </row>
    <row r="445" spans="1:20">
      <c r="A445" s="161"/>
      <c r="B445" s="144"/>
      <c r="C445" s="144"/>
      <c r="D445" s="144"/>
      <c r="E445" s="144"/>
      <c r="F445" s="144"/>
      <c r="G445" s="144"/>
      <c r="H445" s="144"/>
      <c r="I445" s="144"/>
      <c r="J445" s="144"/>
      <c r="K445" s="144"/>
      <c r="L445" s="144"/>
      <c r="M445" s="144"/>
      <c r="N445" s="144"/>
      <c r="O445" s="144"/>
      <c r="P445" s="144"/>
      <c r="Q445" s="144"/>
      <c r="R445" s="144"/>
      <c r="S445" s="144"/>
      <c r="T445" s="144"/>
    </row>
    <row r="446" spans="1:20">
      <c r="A446" s="161"/>
      <c r="B446" s="144"/>
      <c r="C446" s="144"/>
      <c r="D446" s="144"/>
      <c r="E446" s="144"/>
      <c r="F446" s="144"/>
      <c r="G446" s="144"/>
      <c r="H446" s="144"/>
      <c r="I446" s="144"/>
      <c r="J446" s="144"/>
      <c r="K446" s="144"/>
      <c r="L446" s="144"/>
      <c r="M446" s="144"/>
      <c r="N446" s="144"/>
      <c r="O446" s="144"/>
      <c r="P446" s="144"/>
      <c r="Q446" s="144"/>
      <c r="R446" s="144"/>
      <c r="S446" s="144"/>
      <c r="T446" s="144"/>
    </row>
    <row r="447" spans="1:20">
      <c r="A447" s="161"/>
      <c r="B447" s="144"/>
      <c r="C447" s="144"/>
      <c r="D447" s="144"/>
      <c r="E447" s="144"/>
      <c r="F447" s="144"/>
      <c r="G447" s="144"/>
      <c r="H447" s="144"/>
      <c r="I447" s="144"/>
      <c r="J447" s="144"/>
      <c r="K447" s="144"/>
      <c r="L447" s="144"/>
      <c r="M447" s="144"/>
      <c r="N447" s="144"/>
      <c r="O447" s="144"/>
      <c r="P447" s="144"/>
      <c r="Q447" s="144"/>
      <c r="R447" s="144"/>
      <c r="S447" s="144"/>
      <c r="T447" s="144"/>
    </row>
    <row r="448" spans="1:20">
      <c r="A448" s="161"/>
      <c r="B448" s="144"/>
      <c r="C448" s="144"/>
      <c r="D448" s="144"/>
      <c r="E448" s="144"/>
      <c r="F448" s="144"/>
      <c r="G448" s="144"/>
      <c r="H448" s="144"/>
      <c r="I448" s="144"/>
      <c r="J448" s="144"/>
      <c r="K448" s="144"/>
      <c r="L448" s="144"/>
      <c r="M448" s="144"/>
      <c r="N448" s="144"/>
      <c r="O448" s="144"/>
      <c r="P448" s="144"/>
      <c r="Q448" s="144"/>
      <c r="R448" s="144"/>
      <c r="S448" s="144"/>
      <c r="T448" s="144"/>
    </row>
    <row r="449" spans="1:20">
      <c r="A449" s="161"/>
      <c r="B449" s="144"/>
      <c r="C449" s="144"/>
      <c r="D449" s="144"/>
      <c r="E449" s="144"/>
      <c r="F449" s="144"/>
      <c r="G449" s="144"/>
      <c r="H449" s="144"/>
      <c r="I449" s="144"/>
      <c r="J449" s="144"/>
      <c r="K449" s="144"/>
      <c r="L449" s="144"/>
      <c r="M449" s="144"/>
      <c r="N449" s="144"/>
      <c r="O449" s="144"/>
      <c r="P449" s="144"/>
      <c r="Q449" s="144"/>
      <c r="R449" s="144"/>
      <c r="S449" s="144"/>
      <c r="T449" s="144"/>
    </row>
    <row r="450" spans="1:20">
      <c r="A450" s="161"/>
      <c r="B450" s="144"/>
      <c r="C450" s="144"/>
      <c r="D450" s="144"/>
      <c r="E450" s="144"/>
      <c r="F450" s="144"/>
      <c r="G450" s="144"/>
      <c r="H450" s="144"/>
      <c r="I450" s="144"/>
      <c r="J450" s="144"/>
      <c r="K450" s="144"/>
      <c r="L450" s="144"/>
      <c r="M450" s="144"/>
      <c r="N450" s="144"/>
      <c r="O450" s="144"/>
      <c r="P450" s="144"/>
      <c r="Q450" s="144"/>
      <c r="R450" s="144"/>
      <c r="S450" s="144"/>
      <c r="T450" s="144"/>
    </row>
    <row r="451" spans="1:20">
      <c r="A451" s="161"/>
      <c r="B451" s="144"/>
      <c r="C451" s="144"/>
      <c r="D451" s="144"/>
      <c r="E451" s="144"/>
      <c r="F451" s="144"/>
      <c r="G451" s="144"/>
      <c r="H451" s="144"/>
      <c r="I451" s="144"/>
      <c r="J451" s="144"/>
      <c r="K451" s="144"/>
      <c r="L451" s="144"/>
      <c r="M451" s="144"/>
      <c r="N451" s="144"/>
      <c r="O451" s="144"/>
      <c r="P451" s="144"/>
      <c r="Q451" s="144"/>
      <c r="R451" s="144"/>
      <c r="S451" s="144"/>
      <c r="T451" s="144"/>
    </row>
    <row r="452" spans="1:20">
      <c r="A452" s="161"/>
      <c r="B452" s="144"/>
      <c r="C452" s="144"/>
      <c r="D452" s="144"/>
      <c r="E452" s="144"/>
      <c r="F452" s="144"/>
      <c r="G452" s="144"/>
      <c r="H452" s="144"/>
      <c r="I452" s="144"/>
      <c r="J452" s="144"/>
      <c r="K452" s="144"/>
      <c r="L452" s="144"/>
      <c r="M452" s="144"/>
      <c r="N452" s="144"/>
      <c r="O452" s="144"/>
      <c r="P452" s="144"/>
      <c r="Q452" s="144"/>
      <c r="R452" s="144"/>
      <c r="S452" s="144"/>
      <c r="T452" s="144"/>
    </row>
    <row r="453" spans="1:20">
      <c r="A453" s="161"/>
      <c r="B453" s="144"/>
      <c r="C453" s="144"/>
      <c r="D453" s="144"/>
      <c r="E453" s="144"/>
      <c r="F453" s="144"/>
      <c r="G453" s="144"/>
      <c r="H453" s="144"/>
      <c r="I453" s="144"/>
      <c r="J453" s="144"/>
      <c r="K453" s="144"/>
      <c r="L453" s="144"/>
      <c r="M453" s="144"/>
      <c r="N453" s="144"/>
      <c r="O453" s="144"/>
      <c r="P453" s="144"/>
      <c r="Q453" s="144"/>
      <c r="R453" s="144"/>
      <c r="S453" s="144"/>
      <c r="T453" s="144"/>
    </row>
    <row r="454" spans="1:20">
      <c r="A454" s="161"/>
      <c r="B454" s="144"/>
      <c r="C454" s="144"/>
      <c r="D454" s="144"/>
      <c r="E454" s="144"/>
      <c r="F454" s="144"/>
      <c r="G454" s="144"/>
      <c r="H454" s="144"/>
      <c r="I454" s="144"/>
      <c r="J454" s="144"/>
      <c r="K454" s="144"/>
      <c r="L454" s="144"/>
      <c r="M454" s="144"/>
      <c r="N454" s="144"/>
      <c r="O454" s="144"/>
      <c r="P454" s="144"/>
      <c r="Q454" s="144"/>
      <c r="R454" s="144"/>
      <c r="S454" s="144"/>
      <c r="T454" s="144"/>
    </row>
    <row r="455" spans="1:20">
      <c r="A455" s="161"/>
      <c r="B455" s="144"/>
      <c r="C455" s="144"/>
      <c r="D455" s="144"/>
      <c r="E455" s="144"/>
      <c r="F455" s="144"/>
      <c r="G455" s="144"/>
      <c r="H455" s="144"/>
      <c r="I455" s="144"/>
      <c r="J455" s="144"/>
      <c r="K455" s="144"/>
      <c r="L455" s="144"/>
      <c r="M455" s="144"/>
      <c r="N455" s="144"/>
      <c r="O455" s="144"/>
      <c r="P455" s="144"/>
      <c r="Q455" s="144"/>
      <c r="R455" s="144"/>
      <c r="S455" s="144"/>
      <c r="T455" s="144"/>
    </row>
    <row r="456" spans="1:20">
      <c r="A456" s="161"/>
      <c r="B456" s="144"/>
      <c r="C456" s="144"/>
      <c r="D456" s="144"/>
      <c r="E456" s="144"/>
      <c r="F456" s="144"/>
      <c r="G456" s="144"/>
      <c r="H456" s="144"/>
      <c r="I456" s="144"/>
      <c r="J456" s="144"/>
      <c r="K456" s="144"/>
      <c r="L456" s="144"/>
      <c r="M456" s="144"/>
      <c r="N456" s="144"/>
      <c r="O456" s="144"/>
      <c r="P456" s="144"/>
      <c r="Q456" s="144"/>
      <c r="R456" s="144"/>
      <c r="S456" s="144"/>
      <c r="T456" s="144"/>
    </row>
    <row r="457" spans="1:20">
      <c r="A457" s="161"/>
      <c r="B457" s="144"/>
      <c r="C457" s="144"/>
      <c r="D457" s="144"/>
      <c r="E457" s="144"/>
      <c r="F457" s="144"/>
      <c r="G457" s="144"/>
      <c r="H457" s="144"/>
      <c r="I457" s="144"/>
      <c r="J457" s="144"/>
      <c r="K457" s="144"/>
      <c r="L457" s="144"/>
      <c r="M457" s="144"/>
      <c r="N457" s="144"/>
      <c r="O457" s="144"/>
      <c r="P457" s="144"/>
      <c r="Q457" s="144"/>
      <c r="R457" s="144"/>
      <c r="S457" s="144"/>
      <c r="T457" s="144"/>
    </row>
    <row r="458" spans="1:20">
      <c r="A458" s="161"/>
      <c r="B458" s="144"/>
      <c r="C458" s="144"/>
      <c r="D458" s="144"/>
      <c r="E458" s="144"/>
      <c r="F458" s="144"/>
      <c r="G458" s="144"/>
      <c r="H458" s="144"/>
      <c r="I458" s="144"/>
      <c r="J458" s="144"/>
      <c r="K458" s="144"/>
      <c r="L458" s="144"/>
      <c r="M458" s="144"/>
      <c r="N458" s="144"/>
      <c r="O458" s="144"/>
      <c r="P458" s="144"/>
      <c r="Q458" s="144"/>
      <c r="R458" s="144"/>
      <c r="S458" s="144"/>
      <c r="T458" s="144"/>
    </row>
    <row r="459" spans="1:20">
      <c r="A459" s="161"/>
      <c r="B459" s="144"/>
      <c r="C459" s="144"/>
      <c r="D459" s="144"/>
      <c r="E459" s="144"/>
      <c r="F459" s="144"/>
      <c r="G459" s="144"/>
      <c r="H459" s="144"/>
      <c r="I459" s="144"/>
      <c r="J459" s="144"/>
      <c r="K459" s="144"/>
      <c r="L459" s="144"/>
      <c r="M459" s="144"/>
      <c r="N459" s="144"/>
      <c r="O459" s="144"/>
      <c r="P459" s="144"/>
      <c r="Q459" s="144"/>
      <c r="R459" s="144"/>
      <c r="S459" s="144"/>
      <c r="T459" s="144"/>
    </row>
    <row r="460" spans="1:20">
      <c r="A460" s="161"/>
      <c r="B460" s="144"/>
      <c r="C460" s="144"/>
      <c r="D460" s="144"/>
      <c r="E460" s="144"/>
      <c r="F460" s="144"/>
      <c r="G460" s="144"/>
      <c r="H460" s="144"/>
      <c r="I460" s="144"/>
      <c r="J460" s="144"/>
      <c r="K460" s="144"/>
      <c r="L460" s="144"/>
      <c r="M460" s="144"/>
      <c r="N460" s="144"/>
      <c r="O460" s="144"/>
      <c r="P460" s="144"/>
      <c r="Q460" s="144"/>
      <c r="R460" s="144"/>
      <c r="S460" s="144"/>
      <c r="T460" s="144"/>
    </row>
    <row r="461" spans="1:20">
      <c r="A461" s="161"/>
      <c r="B461" s="144"/>
      <c r="C461" s="144"/>
      <c r="D461" s="144"/>
      <c r="E461" s="144"/>
      <c r="F461" s="144"/>
      <c r="G461" s="144"/>
      <c r="H461" s="144"/>
      <c r="I461" s="144"/>
      <c r="J461" s="144"/>
      <c r="K461" s="144"/>
      <c r="L461" s="144"/>
      <c r="M461" s="144"/>
      <c r="N461" s="144"/>
      <c r="O461" s="144"/>
      <c r="P461" s="144"/>
      <c r="Q461" s="144"/>
      <c r="R461" s="144"/>
      <c r="S461" s="144"/>
      <c r="T461" s="144"/>
    </row>
    <row r="462" spans="1:20">
      <c r="A462" s="161"/>
      <c r="B462" s="144"/>
      <c r="C462" s="144"/>
      <c r="D462" s="144"/>
      <c r="E462" s="144"/>
      <c r="F462" s="144"/>
      <c r="G462" s="144"/>
      <c r="H462" s="144"/>
      <c r="I462" s="144"/>
      <c r="J462" s="144"/>
      <c r="K462" s="144"/>
      <c r="L462" s="144"/>
      <c r="M462" s="144"/>
      <c r="N462" s="144"/>
      <c r="O462" s="144"/>
      <c r="P462" s="144"/>
      <c r="Q462" s="144"/>
      <c r="R462" s="144"/>
      <c r="S462" s="144"/>
      <c r="T462" s="144"/>
    </row>
    <row r="463" spans="1:20">
      <c r="A463" s="161"/>
      <c r="B463" s="144"/>
      <c r="C463" s="144"/>
      <c r="D463" s="144"/>
      <c r="E463" s="144"/>
      <c r="F463" s="144"/>
      <c r="G463" s="144"/>
      <c r="H463" s="144"/>
      <c r="I463" s="144"/>
      <c r="J463" s="144"/>
      <c r="K463" s="144"/>
      <c r="L463" s="144"/>
      <c r="M463" s="144"/>
      <c r="N463" s="144"/>
      <c r="O463" s="144"/>
      <c r="P463" s="144"/>
      <c r="Q463" s="144"/>
      <c r="R463" s="144"/>
      <c r="S463" s="144"/>
      <c r="T463" s="144"/>
    </row>
    <row r="464" spans="1:20">
      <c r="A464" s="161"/>
      <c r="B464" s="144"/>
      <c r="C464" s="144"/>
      <c r="D464" s="144"/>
      <c r="E464" s="144"/>
      <c r="F464" s="144"/>
      <c r="G464" s="144"/>
      <c r="H464" s="144"/>
      <c r="I464" s="144"/>
      <c r="J464" s="144"/>
      <c r="K464" s="144"/>
      <c r="L464" s="144"/>
      <c r="M464" s="144"/>
      <c r="N464" s="144"/>
      <c r="O464" s="144"/>
      <c r="P464" s="144"/>
      <c r="Q464" s="144"/>
      <c r="R464" s="144"/>
      <c r="S464" s="144"/>
      <c r="T464" s="144"/>
    </row>
    <row r="465" spans="1:20">
      <c r="A465" s="161"/>
      <c r="B465" s="144"/>
      <c r="C465" s="144"/>
      <c r="D465" s="144"/>
      <c r="E465" s="144"/>
      <c r="F465" s="144"/>
      <c r="G465" s="144"/>
      <c r="H465" s="144"/>
      <c r="I465" s="144"/>
      <c r="J465" s="144"/>
      <c r="K465" s="144"/>
      <c r="L465" s="144"/>
      <c r="M465" s="144"/>
      <c r="N465" s="144"/>
      <c r="O465" s="144"/>
      <c r="P465" s="144"/>
      <c r="Q465" s="144"/>
      <c r="R465" s="144"/>
      <c r="S465" s="144"/>
      <c r="T465" s="144"/>
    </row>
    <row r="466" spans="1:20">
      <c r="A466" s="161"/>
      <c r="B466" s="144"/>
      <c r="C466" s="144"/>
      <c r="D466" s="144"/>
      <c r="E466" s="144"/>
      <c r="F466" s="144"/>
      <c r="G466" s="144"/>
      <c r="H466" s="144"/>
      <c r="I466" s="144"/>
      <c r="J466" s="144"/>
      <c r="K466" s="144"/>
      <c r="L466" s="144"/>
      <c r="M466" s="144"/>
      <c r="N466" s="144"/>
      <c r="O466" s="144"/>
      <c r="P466" s="144"/>
      <c r="Q466" s="144"/>
      <c r="R466" s="144"/>
      <c r="S466" s="144"/>
      <c r="T466" s="144"/>
    </row>
    <row r="467" spans="1:20">
      <c r="A467" s="161"/>
      <c r="B467" s="144"/>
      <c r="C467" s="144"/>
      <c r="D467" s="144"/>
      <c r="E467" s="144"/>
      <c r="F467" s="144"/>
      <c r="G467" s="144"/>
      <c r="H467" s="144"/>
      <c r="I467" s="144"/>
      <c r="J467" s="144"/>
      <c r="K467" s="144"/>
      <c r="L467" s="144"/>
      <c r="M467" s="144"/>
      <c r="N467" s="144"/>
      <c r="O467" s="144"/>
      <c r="P467" s="144"/>
      <c r="Q467" s="144"/>
      <c r="R467" s="144"/>
      <c r="S467" s="144"/>
      <c r="T467" s="144"/>
    </row>
    <row r="468" spans="1:20">
      <c r="A468" s="161"/>
      <c r="B468" s="144"/>
      <c r="C468" s="144"/>
      <c r="D468" s="144"/>
      <c r="E468" s="144"/>
      <c r="F468" s="144"/>
      <c r="G468" s="144"/>
      <c r="H468" s="144"/>
      <c r="I468" s="144"/>
      <c r="J468" s="144"/>
      <c r="K468" s="144"/>
      <c r="L468" s="144"/>
      <c r="M468" s="144"/>
      <c r="N468" s="144"/>
      <c r="O468" s="144"/>
      <c r="P468" s="144"/>
      <c r="Q468" s="144"/>
      <c r="R468" s="144"/>
      <c r="S468" s="144"/>
      <c r="T468" s="144"/>
    </row>
    <row r="469" spans="1:20">
      <c r="A469" s="161"/>
      <c r="B469" s="144"/>
      <c r="C469" s="144"/>
      <c r="D469" s="144"/>
      <c r="E469" s="144"/>
      <c r="F469" s="144"/>
      <c r="G469" s="144"/>
      <c r="H469" s="144"/>
      <c r="I469" s="144"/>
      <c r="J469" s="144"/>
      <c r="K469" s="144"/>
      <c r="L469" s="144"/>
      <c r="M469" s="144"/>
      <c r="N469" s="144"/>
      <c r="O469" s="144"/>
      <c r="P469" s="144"/>
      <c r="Q469" s="144"/>
      <c r="R469" s="144"/>
      <c r="S469" s="144"/>
      <c r="T469" s="144"/>
    </row>
    <row r="470" spans="1:20">
      <c r="A470" s="161"/>
      <c r="B470" s="144"/>
      <c r="C470" s="144"/>
      <c r="D470" s="144"/>
      <c r="E470" s="144"/>
      <c r="F470" s="144"/>
      <c r="G470" s="144"/>
      <c r="H470" s="144"/>
      <c r="I470" s="144"/>
      <c r="J470" s="144"/>
      <c r="K470" s="144"/>
      <c r="L470" s="144"/>
      <c r="M470" s="144"/>
      <c r="N470" s="144"/>
      <c r="O470" s="144"/>
      <c r="P470" s="144"/>
      <c r="Q470" s="144"/>
      <c r="R470" s="144"/>
      <c r="S470" s="144"/>
      <c r="T470" s="144"/>
    </row>
    <row r="471" spans="1:20">
      <c r="A471" s="161"/>
      <c r="B471" s="144"/>
      <c r="C471" s="144"/>
      <c r="D471" s="144"/>
      <c r="E471" s="144"/>
      <c r="F471" s="144"/>
      <c r="G471" s="144"/>
      <c r="H471" s="144"/>
      <c r="I471" s="144"/>
      <c r="J471" s="144"/>
      <c r="K471" s="144"/>
      <c r="L471" s="144"/>
      <c r="M471" s="144"/>
      <c r="N471" s="144"/>
      <c r="O471" s="144"/>
      <c r="P471" s="144"/>
      <c r="Q471" s="144"/>
      <c r="R471" s="144"/>
      <c r="S471" s="144"/>
      <c r="T471" s="144"/>
    </row>
    <row r="472" spans="1:20">
      <c r="A472" s="161"/>
      <c r="B472" s="144"/>
      <c r="C472" s="144"/>
      <c r="D472" s="144"/>
      <c r="E472" s="144"/>
      <c r="F472" s="144"/>
      <c r="G472" s="144"/>
      <c r="H472" s="144"/>
      <c r="I472" s="144"/>
      <c r="J472" s="144"/>
      <c r="K472" s="144"/>
      <c r="L472" s="144"/>
      <c r="M472" s="144"/>
      <c r="N472" s="144"/>
      <c r="O472" s="144"/>
      <c r="P472" s="144"/>
      <c r="Q472" s="144"/>
      <c r="R472" s="144"/>
      <c r="S472" s="144"/>
      <c r="T472" s="144"/>
    </row>
    <row r="473" spans="1:20">
      <c r="A473" s="161"/>
      <c r="B473" s="144"/>
      <c r="C473" s="144"/>
      <c r="D473" s="144"/>
      <c r="E473" s="144"/>
      <c r="F473" s="144"/>
      <c r="G473" s="144"/>
      <c r="H473" s="144"/>
      <c r="I473" s="144"/>
      <c r="J473" s="144"/>
      <c r="K473" s="144"/>
      <c r="L473" s="144"/>
      <c r="M473" s="144"/>
      <c r="N473" s="144"/>
      <c r="O473" s="144"/>
      <c r="P473" s="144"/>
      <c r="Q473" s="144"/>
      <c r="R473" s="144"/>
      <c r="S473" s="144"/>
      <c r="T473" s="144"/>
    </row>
    <row r="474" spans="1:20">
      <c r="A474" s="161"/>
      <c r="B474" s="144"/>
      <c r="C474" s="144"/>
      <c r="D474" s="144"/>
      <c r="E474" s="144"/>
      <c r="F474" s="144"/>
      <c r="G474" s="144"/>
      <c r="H474" s="144"/>
      <c r="I474" s="144"/>
      <c r="J474" s="144"/>
      <c r="K474" s="144"/>
      <c r="L474" s="144"/>
      <c r="M474" s="144"/>
      <c r="N474" s="144"/>
      <c r="O474" s="144"/>
      <c r="P474" s="144"/>
      <c r="Q474" s="144"/>
      <c r="R474" s="144"/>
      <c r="S474" s="144"/>
      <c r="T474" s="144"/>
    </row>
    <row r="475" spans="1:20">
      <c r="A475" s="161"/>
      <c r="B475" s="144"/>
      <c r="C475" s="144"/>
      <c r="D475" s="144"/>
      <c r="E475" s="144"/>
      <c r="F475" s="144"/>
      <c r="G475" s="144"/>
      <c r="H475" s="144"/>
      <c r="I475" s="144"/>
      <c r="J475" s="144"/>
      <c r="K475" s="144"/>
      <c r="L475" s="144"/>
      <c r="M475" s="144"/>
      <c r="N475" s="144"/>
      <c r="O475" s="144"/>
      <c r="P475" s="144"/>
      <c r="Q475" s="144"/>
      <c r="R475" s="144"/>
      <c r="S475" s="144"/>
      <c r="T475" s="144"/>
    </row>
    <row r="476" spans="1:20">
      <c r="A476" s="161"/>
      <c r="B476" s="144"/>
      <c r="C476" s="144"/>
      <c r="D476" s="144"/>
      <c r="E476" s="144"/>
      <c r="F476" s="144"/>
      <c r="G476" s="144"/>
      <c r="H476" s="144"/>
      <c r="I476" s="144"/>
      <c r="J476" s="144"/>
      <c r="K476" s="144"/>
      <c r="L476" s="144"/>
      <c r="M476" s="144"/>
      <c r="N476" s="144"/>
      <c r="O476" s="144"/>
      <c r="P476" s="144"/>
      <c r="Q476" s="144"/>
      <c r="R476" s="144"/>
      <c r="S476" s="144"/>
      <c r="T476" s="144"/>
    </row>
    <row r="477" spans="1:20">
      <c r="A477" s="161"/>
      <c r="B477" s="144"/>
      <c r="C477" s="144"/>
      <c r="D477" s="144"/>
      <c r="E477" s="144"/>
      <c r="F477" s="144"/>
      <c r="G477" s="144"/>
      <c r="H477" s="144"/>
      <c r="I477" s="144"/>
      <c r="J477" s="144"/>
      <c r="K477" s="144"/>
      <c r="L477" s="144"/>
      <c r="M477" s="144"/>
      <c r="N477" s="144"/>
      <c r="O477" s="144"/>
      <c r="P477" s="144"/>
      <c r="Q477" s="144"/>
      <c r="R477" s="144"/>
      <c r="S477" s="144"/>
      <c r="T477" s="144"/>
    </row>
    <row r="478" spans="1:20">
      <c r="A478" s="161"/>
      <c r="B478" s="144"/>
      <c r="C478" s="144"/>
      <c r="D478" s="144"/>
      <c r="E478" s="144"/>
      <c r="F478" s="144"/>
      <c r="G478" s="144"/>
      <c r="H478" s="144"/>
      <c r="I478" s="144"/>
      <c r="J478" s="144"/>
      <c r="K478" s="144"/>
      <c r="L478" s="144"/>
      <c r="M478" s="144"/>
      <c r="N478" s="144"/>
      <c r="O478" s="144"/>
      <c r="P478" s="144"/>
      <c r="Q478" s="144"/>
      <c r="R478" s="144"/>
      <c r="S478" s="144"/>
      <c r="T478" s="144"/>
    </row>
    <row r="479" spans="1:20">
      <c r="A479" s="161"/>
      <c r="B479" s="144"/>
      <c r="C479" s="144"/>
      <c r="D479" s="144"/>
      <c r="E479" s="144"/>
      <c r="F479" s="144"/>
      <c r="G479" s="144"/>
      <c r="H479" s="144"/>
      <c r="I479" s="144"/>
      <c r="J479" s="144"/>
      <c r="K479" s="144"/>
      <c r="L479" s="144"/>
      <c r="M479" s="144"/>
      <c r="N479" s="144"/>
      <c r="O479" s="144"/>
      <c r="P479" s="144"/>
      <c r="Q479" s="144"/>
      <c r="R479" s="144"/>
      <c r="S479" s="144"/>
      <c r="T479" s="144"/>
    </row>
    <row r="480" spans="1:20">
      <c r="A480" s="161"/>
      <c r="B480" s="144"/>
      <c r="C480" s="144"/>
      <c r="D480" s="144"/>
      <c r="E480" s="144"/>
      <c r="F480" s="144"/>
      <c r="G480" s="144"/>
      <c r="H480" s="144"/>
      <c r="I480" s="144"/>
      <c r="J480" s="144"/>
      <c r="K480" s="144"/>
      <c r="L480" s="144"/>
      <c r="M480" s="144"/>
      <c r="N480" s="144"/>
      <c r="O480" s="144"/>
      <c r="P480" s="144"/>
      <c r="Q480" s="144"/>
      <c r="R480" s="144"/>
      <c r="S480" s="144"/>
      <c r="T480" s="144"/>
    </row>
    <row r="481" spans="1:20">
      <c r="A481" s="161"/>
      <c r="B481" s="144"/>
      <c r="C481" s="144"/>
      <c r="D481" s="144"/>
      <c r="E481" s="144"/>
      <c r="F481" s="144"/>
      <c r="G481" s="144"/>
      <c r="H481" s="144"/>
      <c r="I481" s="144"/>
      <c r="J481" s="144"/>
      <c r="K481" s="144"/>
      <c r="L481" s="144"/>
      <c r="M481" s="144"/>
      <c r="N481" s="144"/>
      <c r="O481" s="144"/>
      <c r="P481" s="144"/>
      <c r="Q481" s="144"/>
      <c r="R481" s="144"/>
      <c r="S481" s="144"/>
      <c r="T481" s="144"/>
    </row>
    <row r="482" spans="1:20">
      <c r="A482" s="161"/>
      <c r="B482" s="144"/>
      <c r="C482" s="144"/>
      <c r="D482" s="144"/>
      <c r="E482" s="144"/>
      <c r="F482" s="144"/>
      <c r="G482" s="144"/>
      <c r="H482" s="144"/>
      <c r="I482" s="144"/>
      <c r="J482" s="144"/>
      <c r="K482" s="144"/>
      <c r="L482" s="144"/>
      <c r="M482" s="144"/>
      <c r="N482" s="144"/>
      <c r="O482" s="144"/>
      <c r="P482" s="144"/>
      <c r="Q482" s="144"/>
      <c r="R482" s="144"/>
      <c r="S482" s="144"/>
      <c r="T482" s="144"/>
    </row>
    <row r="483" spans="1:20">
      <c r="A483" s="161"/>
      <c r="B483" s="144"/>
      <c r="C483" s="144"/>
      <c r="D483" s="144"/>
      <c r="E483" s="144"/>
      <c r="F483" s="144"/>
      <c r="G483" s="144"/>
      <c r="H483" s="144"/>
      <c r="I483" s="144"/>
      <c r="J483" s="144"/>
      <c r="K483" s="144"/>
      <c r="L483" s="144"/>
      <c r="M483" s="144"/>
      <c r="N483" s="144"/>
      <c r="O483" s="144"/>
      <c r="P483" s="144"/>
      <c r="Q483" s="144"/>
      <c r="R483" s="144"/>
      <c r="S483" s="144"/>
      <c r="T483" s="144"/>
    </row>
    <row r="484" spans="1:20">
      <c r="A484" s="161"/>
      <c r="B484" s="144"/>
      <c r="C484" s="144"/>
      <c r="D484" s="144"/>
      <c r="E484" s="144"/>
      <c r="F484" s="144"/>
      <c r="G484" s="144"/>
      <c r="H484" s="144"/>
      <c r="I484" s="144"/>
      <c r="J484" s="144"/>
      <c r="K484" s="144"/>
      <c r="L484" s="144"/>
      <c r="M484" s="144"/>
      <c r="N484" s="144"/>
      <c r="O484" s="144"/>
      <c r="P484" s="144"/>
      <c r="Q484" s="144"/>
      <c r="R484" s="144"/>
      <c r="S484" s="144"/>
      <c r="T484" s="144"/>
    </row>
    <row r="485" spans="1:20">
      <c r="A485" s="161"/>
      <c r="B485" s="144"/>
      <c r="C485" s="144"/>
      <c r="D485" s="144"/>
      <c r="E485" s="144"/>
      <c r="F485" s="144"/>
      <c r="G485" s="144"/>
      <c r="H485" s="144"/>
      <c r="I485" s="144"/>
      <c r="J485" s="144"/>
      <c r="K485" s="144"/>
      <c r="L485" s="144"/>
      <c r="M485" s="144"/>
      <c r="N485" s="144"/>
      <c r="O485" s="144"/>
      <c r="P485" s="144"/>
      <c r="Q485" s="144"/>
      <c r="R485" s="144"/>
      <c r="S485" s="144"/>
      <c r="T485" s="144"/>
    </row>
    <row r="486" spans="1:20">
      <c r="A486" s="161"/>
      <c r="B486" s="144"/>
      <c r="C486" s="144"/>
      <c r="D486" s="144"/>
      <c r="E486" s="144"/>
      <c r="F486" s="144"/>
      <c r="G486" s="144"/>
      <c r="H486" s="144"/>
      <c r="I486" s="144"/>
      <c r="J486" s="144"/>
      <c r="K486" s="144"/>
      <c r="L486" s="144"/>
      <c r="M486" s="144"/>
      <c r="N486" s="144"/>
      <c r="O486" s="144"/>
      <c r="P486" s="144"/>
      <c r="Q486" s="144"/>
      <c r="R486" s="144"/>
      <c r="S486" s="144"/>
      <c r="T486" s="144"/>
    </row>
    <row r="487" spans="1:20">
      <c r="A487" s="161"/>
      <c r="B487" s="144"/>
      <c r="C487" s="144"/>
      <c r="D487" s="144"/>
      <c r="E487" s="144"/>
      <c r="F487" s="144"/>
      <c r="G487" s="144"/>
      <c r="H487" s="144"/>
      <c r="I487" s="144"/>
      <c r="J487" s="144"/>
      <c r="K487" s="144"/>
      <c r="L487" s="144"/>
      <c r="M487" s="144"/>
      <c r="N487" s="144"/>
      <c r="O487" s="144"/>
      <c r="P487" s="144"/>
      <c r="Q487" s="144"/>
      <c r="R487" s="144"/>
      <c r="S487" s="144"/>
      <c r="T487" s="144"/>
    </row>
    <row r="488" spans="1:20">
      <c r="A488" s="161"/>
      <c r="B488" s="144"/>
      <c r="C488" s="144"/>
      <c r="D488" s="144"/>
      <c r="E488" s="144"/>
      <c r="F488" s="144"/>
      <c r="G488" s="144"/>
      <c r="H488" s="144"/>
      <c r="I488" s="144"/>
      <c r="J488" s="144"/>
      <c r="K488" s="144"/>
      <c r="L488" s="144"/>
      <c r="M488" s="144"/>
      <c r="N488" s="144"/>
      <c r="O488" s="144"/>
      <c r="P488" s="144"/>
      <c r="Q488" s="144"/>
      <c r="R488" s="144"/>
      <c r="S488" s="144"/>
      <c r="T488" s="144"/>
    </row>
    <row r="489" spans="1:20">
      <c r="A489" s="161"/>
      <c r="B489" s="144"/>
      <c r="C489" s="144"/>
      <c r="D489" s="144"/>
      <c r="E489" s="144"/>
      <c r="F489" s="144"/>
      <c r="G489" s="144"/>
      <c r="H489" s="144"/>
      <c r="I489" s="144"/>
      <c r="J489" s="144"/>
      <c r="K489" s="144"/>
      <c r="L489" s="144"/>
      <c r="M489" s="144"/>
      <c r="N489" s="144"/>
      <c r="O489" s="144"/>
      <c r="P489" s="144"/>
      <c r="Q489" s="144"/>
      <c r="R489" s="144"/>
      <c r="S489" s="144"/>
      <c r="T489" s="144"/>
    </row>
    <row r="490" spans="1:20">
      <c r="A490" s="161"/>
      <c r="B490" s="144"/>
      <c r="C490" s="144"/>
      <c r="D490" s="144"/>
      <c r="E490" s="144"/>
      <c r="F490" s="144"/>
      <c r="G490" s="144"/>
      <c r="H490" s="144"/>
      <c r="I490" s="144"/>
      <c r="J490" s="144"/>
      <c r="K490" s="144"/>
      <c r="L490" s="144"/>
      <c r="M490" s="144"/>
      <c r="N490" s="144"/>
      <c r="O490" s="144"/>
      <c r="P490" s="144"/>
      <c r="Q490" s="144"/>
      <c r="R490" s="144"/>
      <c r="S490" s="144"/>
      <c r="T490" s="144"/>
    </row>
    <row r="491" spans="1:20">
      <c r="A491" s="161"/>
      <c r="B491" s="144"/>
      <c r="C491" s="144"/>
      <c r="D491" s="144"/>
      <c r="E491" s="144"/>
      <c r="F491" s="144"/>
      <c r="G491" s="144"/>
      <c r="H491" s="144"/>
      <c r="I491" s="144"/>
      <c r="J491" s="144"/>
      <c r="K491" s="144"/>
      <c r="L491" s="144"/>
      <c r="M491" s="144"/>
      <c r="N491" s="144"/>
      <c r="O491" s="144"/>
      <c r="P491" s="144"/>
      <c r="Q491" s="144"/>
      <c r="R491" s="144"/>
      <c r="S491" s="144"/>
      <c r="T491" s="144"/>
    </row>
    <row r="492" spans="1:20">
      <c r="A492" s="161"/>
      <c r="B492" s="144"/>
      <c r="C492" s="144"/>
      <c r="D492" s="144"/>
      <c r="E492" s="144"/>
      <c r="F492" s="144"/>
      <c r="G492" s="144"/>
      <c r="H492" s="144"/>
      <c r="I492" s="144"/>
      <c r="J492" s="144"/>
      <c r="K492" s="144"/>
      <c r="L492" s="144"/>
      <c r="M492" s="144"/>
      <c r="N492" s="144"/>
      <c r="O492" s="144"/>
      <c r="P492" s="144"/>
      <c r="Q492" s="144"/>
      <c r="R492" s="144"/>
      <c r="S492" s="144"/>
      <c r="T492" s="144"/>
    </row>
    <row r="493" spans="1:20">
      <c r="A493" s="161"/>
      <c r="B493" s="144"/>
      <c r="C493" s="144"/>
      <c r="D493" s="144"/>
      <c r="E493" s="144"/>
      <c r="F493" s="144"/>
      <c r="G493" s="144"/>
      <c r="H493" s="144"/>
      <c r="I493" s="144"/>
      <c r="J493" s="144"/>
      <c r="K493" s="144"/>
      <c r="L493" s="144"/>
      <c r="M493" s="144"/>
      <c r="N493" s="144"/>
      <c r="O493" s="144"/>
      <c r="P493" s="144"/>
      <c r="Q493" s="144"/>
      <c r="R493" s="144"/>
      <c r="S493" s="144"/>
      <c r="T493" s="144"/>
    </row>
    <row r="494" spans="1:20">
      <c r="A494" s="161"/>
      <c r="B494" s="144"/>
      <c r="C494" s="144"/>
      <c r="D494" s="144"/>
      <c r="E494" s="144"/>
      <c r="F494" s="144"/>
      <c r="G494" s="144"/>
      <c r="H494" s="144"/>
      <c r="I494" s="144"/>
      <c r="J494" s="144"/>
      <c r="K494" s="144"/>
      <c r="L494" s="144"/>
      <c r="M494" s="144"/>
      <c r="N494" s="144"/>
      <c r="O494" s="144"/>
      <c r="P494" s="144"/>
      <c r="Q494" s="144"/>
      <c r="R494" s="144"/>
      <c r="S494" s="144"/>
      <c r="T494" s="144"/>
    </row>
    <row r="495" spans="1:20">
      <c r="A495" s="161"/>
      <c r="B495" s="144"/>
      <c r="C495" s="144"/>
      <c r="D495" s="144"/>
      <c r="E495" s="144"/>
      <c r="F495" s="144"/>
      <c r="G495" s="144"/>
      <c r="H495" s="144"/>
      <c r="I495" s="144"/>
      <c r="J495" s="144"/>
      <c r="K495" s="144"/>
      <c r="L495" s="144"/>
      <c r="M495" s="144"/>
      <c r="N495" s="144"/>
      <c r="O495" s="144"/>
      <c r="P495" s="144"/>
      <c r="Q495" s="144"/>
      <c r="R495" s="144"/>
      <c r="S495" s="144"/>
      <c r="T495" s="144"/>
    </row>
    <row r="496" spans="1:20">
      <c r="A496" s="161"/>
      <c r="B496" s="144"/>
      <c r="C496" s="144"/>
      <c r="D496" s="144"/>
      <c r="E496" s="144"/>
      <c r="F496" s="144"/>
      <c r="G496" s="144"/>
      <c r="H496" s="144"/>
      <c r="I496" s="144"/>
      <c r="J496" s="144"/>
      <c r="K496" s="144"/>
      <c r="L496" s="144"/>
      <c r="M496" s="144"/>
      <c r="N496" s="144"/>
      <c r="O496" s="144"/>
      <c r="P496" s="144"/>
      <c r="Q496" s="144"/>
      <c r="R496" s="144"/>
      <c r="S496" s="144"/>
      <c r="T496" s="144"/>
    </row>
    <row r="497" spans="1:20">
      <c r="A497" s="161"/>
      <c r="B497" s="144"/>
      <c r="C497" s="144"/>
      <c r="D497" s="144"/>
      <c r="E497" s="144"/>
      <c r="F497" s="144"/>
      <c r="G497" s="144"/>
      <c r="H497" s="144"/>
      <c r="I497" s="144"/>
      <c r="J497" s="144"/>
      <c r="K497" s="144"/>
      <c r="L497" s="144"/>
      <c r="M497" s="144"/>
      <c r="N497" s="144"/>
      <c r="O497" s="144"/>
      <c r="P497" s="144"/>
      <c r="Q497" s="144"/>
      <c r="R497" s="144"/>
      <c r="S497" s="144"/>
      <c r="T497" s="144"/>
    </row>
    <row r="498" spans="1:20">
      <c r="A498" s="161"/>
      <c r="B498" s="144"/>
      <c r="C498" s="144"/>
      <c r="D498" s="144"/>
      <c r="E498" s="144"/>
      <c r="F498" s="144"/>
      <c r="G498" s="144"/>
      <c r="H498" s="144"/>
      <c r="I498" s="144"/>
      <c r="J498" s="144"/>
      <c r="K498" s="144"/>
      <c r="L498" s="144"/>
      <c r="M498" s="144"/>
      <c r="N498" s="144"/>
      <c r="O498" s="144"/>
      <c r="P498" s="144"/>
      <c r="Q498" s="144"/>
      <c r="R498" s="144"/>
      <c r="S498" s="144"/>
      <c r="T498" s="144"/>
    </row>
    <row r="499" spans="1:20">
      <c r="A499" s="161"/>
      <c r="B499" s="144"/>
      <c r="C499" s="144"/>
      <c r="D499" s="144"/>
      <c r="E499" s="144"/>
      <c r="F499" s="144"/>
      <c r="G499" s="144"/>
      <c r="H499" s="144"/>
      <c r="I499" s="144"/>
      <c r="J499" s="144"/>
      <c r="K499" s="144"/>
      <c r="L499" s="144"/>
      <c r="M499" s="144"/>
      <c r="N499" s="144"/>
      <c r="O499" s="144"/>
      <c r="P499" s="144"/>
      <c r="Q499" s="144"/>
      <c r="R499" s="144"/>
      <c r="S499" s="144"/>
      <c r="T499" s="144"/>
    </row>
    <row r="500" spans="1:20">
      <c r="A500" s="161"/>
      <c r="B500" s="144"/>
      <c r="C500" s="144"/>
      <c r="D500" s="144"/>
      <c r="E500" s="144"/>
      <c r="F500" s="144"/>
      <c r="G500" s="144"/>
      <c r="H500" s="144"/>
      <c r="I500" s="144"/>
      <c r="J500" s="144"/>
      <c r="K500" s="144"/>
      <c r="L500" s="144"/>
      <c r="M500" s="144"/>
      <c r="N500" s="144"/>
      <c r="O500" s="144"/>
      <c r="P500" s="144"/>
      <c r="Q500" s="144"/>
      <c r="R500" s="144"/>
      <c r="S500" s="144"/>
      <c r="T500" s="144"/>
    </row>
    <row r="501" spans="1:20">
      <c r="A501" s="161"/>
      <c r="B501" s="144"/>
      <c r="C501" s="144"/>
      <c r="D501" s="144"/>
      <c r="E501" s="144"/>
      <c r="F501" s="144"/>
      <c r="G501" s="144"/>
      <c r="H501" s="144"/>
      <c r="I501" s="144"/>
      <c r="J501" s="144"/>
      <c r="K501" s="144"/>
      <c r="L501" s="144"/>
      <c r="M501" s="144"/>
      <c r="N501" s="144"/>
      <c r="O501" s="144"/>
      <c r="P501" s="144"/>
      <c r="Q501" s="144"/>
      <c r="R501" s="144"/>
      <c r="S501" s="144"/>
      <c r="T501" s="144"/>
    </row>
    <row r="502" spans="1:20">
      <c r="A502" s="161"/>
      <c r="B502" s="144"/>
      <c r="C502" s="144"/>
      <c r="D502" s="144"/>
      <c r="E502" s="144"/>
      <c r="F502" s="144"/>
      <c r="G502" s="144"/>
      <c r="H502" s="144"/>
      <c r="I502" s="144"/>
      <c r="J502" s="144"/>
      <c r="K502" s="144"/>
      <c r="L502" s="144"/>
      <c r="M502" s="144"/>
      <c r="N502" s="144"/>
      <c r="O502" s="144"/>
      <c r="P502" s="144"/>
      <c r="Q502" s="144"/>
      <c r="R502" s="144"/>
      <c r="S502" s="144"/>
      <c r="T502" s="144"/>
    </row>
    <row r="503" spans="1:20">
      <c r="A503" s="161"/>
      <c r="B503" s="144"/>
      <c r="C503" s="144"/>
      <c r="D503" s="144"/>
      <c r="E503" s="144"/>
      <c r="F503" s="144"/>
      <c r="G503" s="144"/>
      <c r="H503" s="144"/>
      <c r="I503" s="144"/>
      <c r="J503" s="144"/>
      <c r="K503" s="144"/>
      <c r="L503" s="144"/>
      <c r="M503" s="144"/>
      <c r="N503" s="144"/>
      <c r="O503" s="144"/>
      <c r="P503" s="144"/>
      <c r="Q503" s="144"/>
      <c r="R503" s="144"/>
      <c r="S503" s="144"/>
      <c r="T503" s="144"/>
    </row>
    <row r="504" spans="1:20">
      <c r="A504" s="161"/>
      <c r="B504" s="144"/>
      <c r="C504" s="144"/>
      <c r="D504" s="144"/>
      <c r="E504" s="144"/>
      <c r="F504" s="144"/>
      <c r="G504" s="144"/>
      <c r="H504" s="144"/>
      <c r="I504" s="144"/>
      <c r="J504" s="144"/>
      <c r="K504" s="144"/>
      <c r="L504" s="144"/>
      <c r="M504" s="144"/>
      <c r="N504" s="144"/>
      <c r="O504" s="144"/>
      <c r="P504" s="144"/>
      <c r="Q504" s="144"/>
      <c r="R504" s="144"/>
      <c r="S504" s="144"/>
      <c r="T504" s="144"/>
    </row>
    <row r="505" spans="1:20">
      <c r="A505" s="161"/>
      <c r="B505" s="144"/>
      <c r="C505" s="144"/>
      <c r="D505" s="144"/>
      <c r="E505" s="144"/>
      <c r="F505" s="144"/>
      <c r="G505" s="144"/>
      <c r="H505" s="144"/>
      <c r="I505" s="144"/>
      <c r="J505" s="144"/>
      <c r="K505" s="144"/>
      <c r="L505" s="144"/>
      <c r="M505" s="144"/>
      <c r="N505" s="144"/>
      <c r="O505" s="144"/>
      <c r="P505" s="144"/>
      <c r="Q505" s="144"/>
      <c r="R505" s="144"/>
      <c r="S505" s="144"/>
      <c r="T505" s="144"/>
    </row>
    <row r="506" spans="1:20">
      <c r="A506" s="161"/>
      <c r="B506" s="144"/>
      <c r="C506" s="144"/>
      <c r="D506" s="144"/>
      <c r="E506" s="144"/>
      <c r="F506" s="144"/>
      <c r="G506" s="144"/>
      <c r="H506" s="144"/>
      <c r="I506" s="144"/>
      <c r="J506" s="144"/>
      <c r="K506" s="144"/>
      <c r="L506" s="144"/>
      <c r="M506" s="144"/>
      <c r="N506" s="144"/>
      <c r="O506" s="144"/>
      <c r="P506" s="144"/>
      <c r="Q506" s="144"/>
      <c r="R506" s="144"/>
      <c r="S506" s="144"/>
      <c r="T506" s="144"/>
    </row>
    <row r="507" spans="1:20">
      <c r="A507" s="161"/>
      <c r="B507" s="144"/>
      <c r="C507" s="144"/>
      <c r="D507" s="144"/>
      <c r="E507" s="144"/>
      <c r="F507" s="144"/>
      <c r="G507" s="144"/>
      <c r="H507" s="144"/>
      <c r="I507" s="144"/>
      <c r="J507" s="144"/>
      <c r="K507" s="144"/>
      <c r="L507" s="144"/>
      <c r="M507" s="144"/>
      <c r="N507" s="144"/>
      <c r="O507" s="144"/>
      <c r="P507" s="144"/>
      <c r="Q507" s="144"/>
      <c r="R507" s="144"/>
      <c r="S507" s="144"/>
      <c r="T507" s="144"/>
    </row>
    <row r="508" spans="1:20">
      <c r="A508" s="161"/>
      <c r="B508" s="144"/>
      <c r="C508" s="144"/>
      <c r="D508" s="144"/>
      <c r="E508" s="144"/>
      <c r="F508" s="144"/>
      <c r="G508" s="144"/>
      <c r="H508" s="144"/>
      <c r="I508" s="144"/>
      <c r="J508" s="144"/>
      <c r="K508" s="144"/>
      <c r="L508" s="144"/>
      <c r="M508" s="144"/>
      <c r="N508" s="144"/>
      <c r="O508" s="144"/>
      <c r="P508" s="144"/>
      <c r="Q508" s="144"/>
      <c r="R508" s="144"/>
      <c r="S508" s="144"/>
      <c r="T508" s="144"/>
    </row>
    <row r="509" spans="1:20">
      <c r="A509" s="161"/>
      <c r="B509" s="144"/>
      <c r="C509" s="144"/>
      <c r="D509" s="144"/>
      <c r="E509" s="144"/>
      <c r="F509" s="144"/>
      <c r="G509" s="144"/>
      <c r="H509" s="144"/>
      <c r="I509" s="144"/>
      <c r="J509" s="144"/>
      <c r="K509" s="144"/>
      <c r="L509" s="144"/>
      <c r="M509" s="144"/>
      <c r="N509" s="144"/>
      <c r="O509" s="144"/>
      <c r="P509" s="144"/>
      <c r="Q509" s="144"/>
      <c r="R509" s="144"/>
      <c r="S509" s="144"/>
      <c r="T509" s="144"/>
    </row>
    <row r="510" spans="1:20">
      <c r="A510" s="161"/>
      <c r="B510" s="144"/>
      <c r="C510" s="144"/>
      <c r="D510" s="144"/>
      <c r="E510" s="144"/>
      <c r="F510" s="144"/>
      <c r="G510" s="144"/>
      <c r="H510" s="144"/>
      <c r="I510" s="144"/>
      <c r="J510" s="144"/>
      <c r="K510" s="144"/>
      <c r="L510" s="144"/>
      <c r="M510" s="144"/>
      <c r="N510" s="144"/>
      <c r="O510" s="144"/>
      <c r="P510" s="144"/>
      <c r="Q510" s="144"/>
      <c r="R510" s="144"/>
      <c r="S510" s="144"/>
      <c r="T510" s="144"/>
    </row>
    <row r="511" spans="1:20">
      <c r="A511" s="161"/>
      <c r="B511" s="144"/>
      <c r="C511" s="144"/>
      <c r="D511" s="144"/>
      <c r="E511" s="144"/>
      <c r="F511" s="144"/>
      <c r="G511" s="144"/>
      <c r="H511" s="144"/>
      <c r="I511" s="144"/>
      <c r="J511" s="144"/>
      <c r="K511" s="144"/>
      <c r="L511" s="144"/>
      <c r="M511" s="144"/>
      <c r="N511" s="144"/>
      <c r="O511" s="144"/>
      <c r="P511" s="144"/>
      <c r="Q511" s="144"/>
      <c r="R511" s="144"/>
      <c r="S511" s="144"/>
      <c r="T511" s="144"/>
    </row>
    <row r="512" spans="1:20">
      <c r="A512" s="161"/>
      <c r="B512" s="144"/>
      <c r="C512" s="144"/>
      <c r="D512" s="144"/>
      <c r="E512" s="144"/>
      <c r="F512" s="144"/>
      <c r="G512" s="144"/>
      <c r="H512" s="144"/>
      <c r="I512" s="144"/>
      <c r="J512" s="144"/>
      <c r="K512" s="144"/>
      <c r="L512" s="144"/>
      <c r="M512" s="144"/>
      <c r="N512" s="144"/>
      <c r="O512" s="144"/>
      <c r="P512" s="144"/>
      <c r="Q512" s="144"/>
      <c r="R512" s="144"/>
      <c r="S512" s="144"/>
      <c r="T512" s="144"/>
    </row>
    <row r="513" spans="1:20">
      <c r="A513" s="161"/>
      <c r="B513" s="144"/>
      <c r="C513" s="144"/>
      <c r="D513" s="144"/>
      <c r="E513" s="144"/>
      <c r="F513" s="144"/>
      <c r="G513" s="144"/>
      <c r="H513" s="144"/>
      <c r="I513" s="144"/>
      <c r="J513" s="144"/>
      <c r="K513" s="144"/>
      <c r="L513" s="144"/>
      <c r="M513" s="144"/>
      <c r="N513" s="144"/>
      <c r="O513" s="144"/>
      <c r="P513" s="144"/>
      <c r="Q513" s="144"/>
      <c r="R513" s="144"/>
      <c r="S513" s="144"/>
      <c r="T513" s="144"/>
    </row>
    <row r="514" spans="1:20">
      <c r="A514" s="161"/>
      <c r="B514" s="144"/>
      <c r="C514" s="144"/>
      <c r="D514" s="144"/>
      <c r="E514" s="144"/>
      <c r="F514" s="144"/>
      <c r="G514" s="144"/>
      <c r="H514" s="144"/>
      <c r="I514" s="144"/>
      <c r="J514" s="144"/>
      <c r="K514" s="144"/>
      <c r="L514" s="144"/>
      <c r="M514" s="144"/>
      <c r="N514" s="144"/>
      <c r="O514" s="144"/>
      <c r="P514" s="144"/>
      <c r="Q514" s="144"/>
      <c r="R514" s="144"/>
      <c r="S514" s="144"/>
      <c r="T514" s="144"/>
    </row>
    <row r="515" spans="1:20">
      <c r="A515" s="161"/>
      <c r="B515" s="144"/>
      <c r="C515" s="144"/>
      <c r="D515" s="144"/>
      <c r="E515" s="144"/>
      <c r="F515" s="144"/>
      <c r="G515" s="144"/>
      <c r="H515" s="144"/>
      <c r="I515" s="144"/>
      <c r="J515" s="144"/>
      <c r="K515" s="144"/>
      <c r="L515" s="144"/>
      <c r="M515" s="144"/>
      <c r="N515" s="144"/>
      <c r="O515" s="144"/>
      <c r="P515" s="144"/>
      <c r="Q515" s="144"/>
      <c r="R515" s="144"/>
      <c r="S515" s="144"/>
      <c r="T515" s="144"/>
    </row>
    <row r="516" spans="1:20">
      <c r="A516" s="161"/>
      <c r="B516" s="144"/>
      <c r="C516" s="144"/>
      <c r="D516" s="144"/>
      <c r="E516" s="144"/>
      <c r="F516" s="144"/>
      <c r="G516" s="144"/>
      <c r="H516" s="144"/>
      <c r="I516" s="144"/>
      <c r="J516" s="144"/>
      <c r="K516" s="144"/>
      <c r="L516" s="144"/>
      <c r="M516" s="144"/>
      <c r="N516" s="144"/>
      <c r="O516" s="144"/>
      <c r="P516" s="144"/>
      <c r="Q516" s="144"/>
      <c r="R516" s="144"/>
      <c r="S516" s="144"/>
      <c r="T516" s="144"/>
    </row>
    <row r="517" spans="1:20">
      <c r="A517" s="161"/>
      <c r="B517" s="144"/>
      <c r="C517" s="144"/>
      <c r="D517" s="144"/>
      <c r="E517" s="144"/>
      <c r="F517" s="144"/>
      <c r="G517" s="144"/>
      <c r="H517" s="144"/>
      <c r="I517" s="144"/>
      <c r="J517" s="144"/>
      <c r="K517" s="144"/>
      <c r="L517" s="144"/>
      <c r="M517" s="144"/>
      <c r="N517" s="144"/>
      <c r="O517" s="144"/>
      <c r="P517" s="144"/>
      <c r="Q517" s="144"/>
      <c r="R517" s="144"/>
      <c r="S517" s="144"/>
      <c r="T517" s="144"/>
    </row>
    <row r="518" spans="1:20">
      <c r="A518" s="161"/>
      <c r="B518" s="144"/>
      <c r="C518" s="144"/>
      <c r="D518" s="144"/>
      <c r="E518" s="144"/>
      <c r="F518" s="144"/>
      <c r="G518" s="144"/>
      <c r="H518" s="144"/>
      <c r="I518" s="144"/>
      <c r="J518" s="144"/>
      <c r="K518" s="144"/>
      <c r="L518" s="144"/>
      <c r="M518" s="144"/>
      <c r="N518" s="144"/>
      <c r="O518" s="144"/>
      <c r="P518" s="144"/>
      <c r="Q518" s="144"/>
      <c r="R518" s="144"/>
      <c r="S518" s="144"/>
      <c r="T518" s="144"/>
    </row>
    <row r="519" spans="1:20">
      <c r="A519" s="161"/>
      <c r="B519" s="144"/>
      <c r="C519" s="144"/>
      <c r="D519" s="144"/>
      <c r="E519" s="144"/>
      <c r="F519" s="144"/>
      <c r="G519" s="144"/>
      <c r="H519" s="144"/>
      <c r="I519" s="144"/>
      <c r="J519" s="144"/>
      <c r="K519" s="144"/>
      <c r="L519" s="144"/>
      <c r="M519" s="144"/>
      <c r="N519" s="144"/>
      <c r="O519" s="144"/>
      <c r="P519" s="144"/>
      <c r="Q519" s="144"/>
      <c r="R519" s="144"/>
      <c r="S519" s="144"/>
      <c r="T519" s="144"/>
    </row>
    <row r="520" spans="1:20">
      <c r="A520" s="161"/>
      <c r="B520" s="144"/>
      <c r="C520" s="144"/>
      <c r="D520" s="144"/>
      <c r="E520" s="144"/>
      <c r="F520" s="144"/>
      <c r="G520" s="144"/>
      <c r="H520" s="144"/>
      <c r="I520" s="144"/>
      <c r="J520" s="144"/>
      <c r="K520" s="144"/>
      <c r="L520" s="144"/>
      <c r="M520" s="144"/>
      <c r="N520" s="144"/>
      <c r="O520" s="144"/>
      <c r="P520" s="144"/>
      <c r="Q520" s="144"/>
      <c r="R520" s="144"/>
      <c r="S520" s="144"/>
      <c r="T520" s="144"/>
    </row>
    <row r="521" spans="1:20">
      <c r="A521" s="161"/>
      <c r="B521" s="144"/>
      <c r="C521" s="144"/>
      <c r="D521" s="144"/>
      <c r="E521" s="144"/>
      <c r="F521" s="144"/>
      <c r="G521" s="144"/>
      <c r="H521" s="144"/>
      <c r="I521" s="144"/>
      <c r="J521" s="144"/>
      <c r="K521" s="144"/>
      <c r="L521" s="144"/>
      <c r="M521" s="144"/>
      <c r="N521" s="144"/>
      <c r="O521" s="144"/>
      <c r="P521" s="144"/>
      <c r="Q521" s="144"/>
      <c r="R521" s="144"/>
      <c r="S521" s="144"/>
      <c r="T521" s="144"/>
    </row>
    <row r="522" spans="1:20">
      <c r="A522" s="161"/>
      <c r="B522" s="144"/>
      <c r="C522" s="144"/>
      <c r="D522" s="144"/>
      <c r="E522" s="144"/>
      <c r="F522" s="144"/>
      <c r="G522" s="144"/>
      <c r="H522" s="144"/>
      <c r="I522" s="144"/>
      <c r="J522" s="144"/>
      <c r="K522" s="144"/>
      <c r="L522" s="144"/>
      <c r="M522" s="144"/>
      <c r="N522" s="144"/>
      <c r="O522" s="144"/>
      <c r="P522" s="144"/>
      <c r="Q522" s="144"/>
      <c r="R522" s="144"/>
      <c r="S522" s="144"/>
      <c r="T522" s="144"/>
    </row>
    <row r="523" spans="1:20">
      <c r="A523" s="161"/>
      <c r="B523" s="144"/>
      <c r="C523" s="144"/>
      <c r="D523" s="144"/>
      <c r="E523" s="144"/>
      <c r="F523" s="144"/>
      <c r="G523" s="144"/>
      <c r="H523" s="144"/>
      <c r="I523" s="144"/>
      <c r="J523" s="144"/>
      <c r="K523" s="144"/>
      <c r="L523" s="144"/>
      <c r="M523" s="144"/>
      <c r="N523" s="144"/>
      <c r="O523" s="144"/>
      <c r="P523" s="144"/>
      <c r="Q523" s="144"/>
      <c r="R523" s="144"/>
      <c r="S523" s="144"/>
      <c r="T523" s="144"/>
    </row>
    <row r="524" spans="1:20">
      <c r="A524" s="161"/>
      <c r="B524" s="144"/>
      <c r="C524" s="144"/>
      <c r="D524" s="144"/>
      <c r="E524" s="144"/>
      <c r="F524" s="144"/>
      <c r="G524" s="144"/>
      <c r="H524" s="144"/>
      <c r="I524" s="144"/>
      <c r="J524" s="144"/>
      <c r="K524" s="144"/>
      <c r="L524" s="144"/>
      <c r="M524" s="144"/>
      <c r="N524" s="144"/>
      <c r="O524" s="144"/>
      <c r="P524" s="144"/>
      <c r="Q524" s="144"/>
      <c r="R524" s="144"/>
      <c r="S524" s="144"/>
      <c r="T524" s="144"/>
    </row>
    <row r="525" spans="1:20">
      <c r="A525" s="161"/>
      <c r="B525" s="144"/>
      <c r="C525" s="144"/>
      <c r="D525" s="144"/>
      <c r="E525" s="144"/>
      <c r="F525" s="144"/>
      <c r="G525" s="144"/>
      <c r="H525" s="144"/>
      <c r="I525" s="144"/>
      <c r="J525" s="144"/>
      <c r="K525" s="144"/>
      <c r="L525" s="144"/>
      <c r="M525" s="144"/>
      <c r="N525" s="144"/>
      <c r="O525" s="144"/>
      <c r="P525" s="144"/>
      <c r="Q525" s="144"/>
      <c r="R525" s="144"/>
      <c r="S525" s="144"/>
      <c r="T525" s="144"/>
    </row>
    <row r="526" spans="1:20">
      <c r="A526" s="161"/>
      <c r="B526" s="144"/>
      <c r="C526" s="144"/>
      <c r="D526" s="144"/>
      <c r="E526" s="144"/>
      <c r="F526" s="144"/>
      <c r="G526" s="144"/>
      <c r="H526" s="144"/>
      <c r="I526" s="144"/>
      <c r="J526" s="144"/>
      <c r="K526" s="144"/>
      <c r="L526" s="144"/>
      <c r="M526" s="144"/>
      <c r="N526" s="144"/>
      <c r="O526" s="144"/>
      <c r="P526" s="144"/>
      <c r="Q526" s="144"/>
      <c r="R526" s="144"/>
      <c r="S526" s="144"/>
      <c r="T526" s="144"/>
    </row>
    <row r="527" spans="1:20">
      <c r="A527" s="161"/>
      <c r="B527" s="144"/>
      <c r="C527" s="144"/>
      <c r="D527" s="144"/>
      <c r="E527" s="144"/>
      <c r="F527" s="144"/>
      <c r="G527" s="144"/>
      <c r="H527" s="144"/>
      <c r="I527" s="144"/>
      <c r="J527" s="144"/>
      <c r="K527" s="144"/>
      <c r="L527" s="144"/>
      <c r="M527" s="144"/>
      <c r="N527" s="144"/>
      <c r="O527" s="144"/>
      <c r="P527" s="144"/>
      <c r="Q527" s="144"/>
      <c r="R527" s="144"/>
      <c r="S527" s="144"/>
      <c r="T527" s="144"/>
    </row>
    <row r="528" spans="1:20">
      <c r="A528" s="161"/>
      <c r="B528" s="144"/>
      <c r="C528" s="144"/>
      <c r="D528" s="144"/>
      <c r="E528" s="144"/>
      <c r="F528" s="144"/>
      <c r="G528" s="144"/>
      <c r="H528" s="144"/>
      <c r="I528" s="144"/>
      <c r="J528" s="144"/>
      <c r="K528" s="144"/>
      <c r="L528" s="144"/>
      <c r="M528" s="144"/>
      <c r="N528" s="144"/>
      <c r="O528" s="144"/>
      <c r="P528" s="144"/>
      <c r="Q528" s="144"/>
      <c r="R528" s="144"/>
      <c r="S528" s="144"/>
      <c r="T528" s="144"/>
    </row>
    <row r="529" spans="1:20">
      <c r="A529" s="161"/>
      <c r="B529" s="144"/>
      <c r="C529" s="144"/>
      <c r="D529" s="144"/>
      <c r="E529" s="144"/>
      <c r="F529" s="144"/>
      <c r="G529" s="144"/>
      <c r="H529" s="144"/>
      <c r="I529" s="144"/>
      <c r="J529" s="144"/>
      <c r="K529" s="144"/>
      <c r="L529" s="144"/>
      <c r="M529" s="144"/>
      <c r="N529" s="144"/>
      <c r="O529" s="144"/>
      <c r="P529" s="144"/>
      <c r="Q529" s="144"/>
      <c r="R529" s="144"/>
      <c r="S529" s="144"/>
      <c r="T529" s="144"/>
    </row>
    <row r="530" spans="1:20">
      <c r="A530" s="161"/>
      <c r="B530" s="144"/>
      <c r="C530" s="144"/>
      <c r="D530" s="144"/>
      <c r="E530" s="144"/>
      <c r="F530" s="144"/>
      <c r="G530" s="144"/>
      <c r="H530" s="144"/>
      <c r="I530" s="144"/>
      <c r="J530" s="144"/>
      <c r="K530" s="144"/>
      <c r="L530" s="144"/>
      <c r="M530" s="144"/>
      <c r="N530" s="144"/>
      <c r="O530" s="144"/>
      <c r="P530" s="144"/>
      <c r="Q530" s="144"/>
      <c r="R530" s="144"/>
      <c r="S530" s="144"/>
      <c r="T530" s="144"/>
    </row>
    <row r="531" spans="1:20">
      <c r="A531" s="161"/>
      <c r="B531" s="144"/>
      <c r="C531" s="144"/>
      <c r="D531" s="144"/>
      <c r="E531" s="144"/>
      <c r="F531" s="144"/>
      <c r="G531" s="144"/>
      <c r="H531" s="144"/>
      <c r="I531" s="144"/>
      <c r="J531" s="144"/>
      <c r="K531" s="144"/>
      <c r="L531" s="144"/>
      <c r="M531" s="144"/>
      <c r="N531" s="144"/>
      <c r="O531" s="144"/>
      <c r="P531" s="144"/>
      <c r="Q531" s="144"/>
      <c r="R531" s="144"/>
      <c r="S531" s="144"/>
      <c r="T531" s="144"/>
    </row>
    <row r="532" spans="1:20">
      <c r="A532" s="161"/>
      <c r="B532" s="144"/>
      <c r="C532" s="144"/>
      <c r="D532" s="144"/>
      <c r="E532" s="144"/>
      <c r="F532" s="144"/>
      <c r="G532" s="144"/>
      <c r="H532" s="144"/>
      <c r="I532" s="144"/>
      <c r="J532" s="144"/>
      <c r="K532" s="144"/>
      <c r="L532" s="144"/>
      <c r="M532" s="144"/>
      <c r="N532" s="144"/>
      <c r="O532" s="144"/>
      <c r="P532" s="144"/>
      <c r="Q532" s="144"/>
      <c r="R532" s="144"/>
      <c r="S532" s="144"/>
      <c r="T532" s="144"/>
    </row>
    <row r="533" spans="1:20">
      <c r="A533" s="161"/>
      <c r="B533" s="144"/>
      <c r="C533" s="144"/>
      <c r="D533" s="144"/>
      <c r="E533" s="144"/>
      <c r="F533" s="144"/>
      <c r="G533" s="144"/>
      <c r="H533" s="144"/>
      <c r="I533" s="144"/>
      <c r="J533" s="144"/>
      <c r="K533" s="144"/>
      <c r="L533" s="144"/>
      <c r="M533" s="144"/>
      <c r="N533" s="144"/>
      <c r="O533" s="144"/>
      <c r="P533" s="144"/>
      <c r="Q533" s="144"/>
      <c r="R533" s="144"/>
      <c r="S533" s="144"/>
      <c r="T533" s="144"/>
    </row>
    <row r="534" spans="1:20">
      <c r="A534" s="161"/>
      <c r="B534" s="144"/>
      <c r="C534" s="144"/>
      <c r="D534" s="144"/>
      <c r="E534" s="144"/>
      <c r="F534" s="144"/>
      <c r="G534" s="144"/>
      <c r="H534" s="144"/>
      <c r="I534" s="144"/>
      <c r="J534" s="144"/>
      <c r="K534" s="144"/>
      <c r="L534" s="144"/>
      <c r="M534" s="144"/>
      <c r="N534" s="144"/>
      <c r="O534" s="144"/>
      <c r="P534" s="144"/>
      <c r="Q534" s="144"/>
      <c r="R534" s="144"/>
      <c r="S534" s="144"/>
      <c r="T534" s="144"/>
    </row>
    <row r="535" spans="1:20">
      <c r="A535" s="161"/>
      <c r="B535" s="144"/>
      <c r="C535" s="144"/>
      <c r="D535" s="144"/>
      <c r="E535" s="144"/>
      <c r="F535" s="144"/>
      <c r="G535" s="144"/>
      <c r="H535" s="144"/>
      <c r="I535" s="144"/>
      <c r="J535" s="144"/>
      <c r="K535" s="144"/>
      <c r="L535" s="144"/>
      <c r="M535" s="144"/>
      <c r="N535" s="144"/>
      <c r="O535" s="144"/>
      <c r="P535" s="144"/>
      <c r="Q535" s="144"/>
      <c r="R535" s="144"/>
      <c r="S535" s="144"/>
      <c r="T535" s="144"/>
    </row>
    <row r="536" spans="1:20">
      <c r="A536" s="161"/>
      <c r="B536" s="144"/>
      <c r="C536" s="144"/>
      <c r="D536" s="144"/>
      <c r="E536" s="144"/>
      <c r="F536" s="144"/>
      <c r="G536" s="144"/>
      <c r="H536" s="144"/>
      <c r="I536" s="144"/>
      <c r="J536" s="144"/>
      <c r="K536" s="144"/>
      <c r="L536" s="144"/>
      <c r="M536" s="144"/>
      <c r="N536" s="144"/>
      <c r="O536" s="144"/>
      <c r="P536" s="144"/>
      <c r="Q536" s="144"/>
      <c r="R536" s="144"/>
      <c r="S536" s="144"/>
      <c r="T536" s="144"/>
    </row>
    <row r="537" spans="1:20">
      <c r="A537" s="161"/>
      <c r="B537" s="144"/>
      <c r="C537" s="144"/>
      <c r="D537" s="144"/>
      <c r="E537" s="144"/>
      <c r="F537" s="144"/>
      <c r="G537" s="144"/>
      <c r="H537" s="144"/>
      <c r="I537" s="144"/>
      <c r="J537" s="144"/>
      <c r="K537" s="144"/>
      <c r="L537" s="144"/>
      <c r="M537" s="144"/>
      <c r="N537" s="144"/>
      <c r="O537" s="144"/>
      <c r="P537" s="144"/>
      <c r="Q537" s="144"/>
      <c r="R537" s="144"/>
      <c r="S537" s="144"/>
      <c r="T537" s="144"/>
    </row>
    <row r="538" spans="1:20">
      <c r="A538" s="161"/>
      <c r="B538" s="144"/>
      <c r="C538" s="144"/>
      <c r="D538" s="144"/>
      <c r="E538" s="144"/>
      <c r="F538" s="144"/>
      <c r="G538" s="144"/>
      <c r="H538" s="144"/>
      <c r="I538" s="144"/>
      <c r="J538" s="144"/>
      <c r="K538" s="144"/>
      <c r="L538" s="144"/>
      <c r="M538" s="144"/>
      <c r="N538" s="144"/>
      <c r="O538" s="144"/>
      <c r="P538" s="144"/>
      <c r="Q538" s="144"/>
      <c r="R538" s="144"/>
      <c r="S538" s="144"/>
      <c r="T538" s="144"/>
    </row>
    <row r="539" spans="1:20">
      <c r="A539" s="161"/>
      <c r="B539" s="144"/>
      <c r="C539" s="144"/>
      <c r="D539" s="144"/>
      <c r="E539" s="144"/>
      <c r="F539" s="144"/>
      <c r="G539" s="144"/>
      <c r="H539" s="144"/>
      <c r="I539" s="144"/>
      <c r="J539" s="144"/>
      <c r="K539" s="144"/>
      <c r="L539" s="144"/>
      <c r="M539" s="144"/>
      <c r="N539" s="144"/>
      <c r="O539" s="144"/>
      <c r="P539" s="144"/>
      <c r="Q539" s="144"/>
      <c r="R539" s="144"/>
      <c r="S539" s="144"/>
      <c r="T539" s="144"/>
    </row>
    <row r="540" spans="1:20">
      <c r="A540" s="161"/>
      <c r="B540" s="144"/>
      <c r="C540" s="144"/>
      <c r="D540" s="144"/>
      <c r="E540" s="144"/>
      <c r="F540" s="144"/>
      <c r="G540" s="144"/>
      <c r="H540" s="144"/>
      <c r="I540" s="144"/>
      <c r="J540" s="144"/>
      <c r="K540" s="144"/>
      <c r="L540" s="144"/>
      <c r="M540" s="144"/>
      <c r="N540" s="144"/>
      <c r="O540" s="144"/>
      <c r="P540" s="144"/>
      <c r="Q540" s="144"/>
      <c r="R540" s="144"/>
      <c r="S540" s="144"/>
      <c r="T540" s="144"/>
    </row>
    <row r="541" spans="1:20">
      <c r="A541" s="161"/>
      <c r="B541" s="144"/>
      <c r="C541" s="144"/>
      <c r="D541" s="144"/>
      <c r="E541" s="144"/>
      <c r="F541" s="144"/>
      <c r="G541" s="144"/>
      <c r="H541" s="144"/>
      <c r="I541" s="144"/>
      <c r="J541" s="144"/>
      <c r="K541" s="144"/>
      <c r="L541" s="144"/>
      <c r="M541" s="144"/>
      <c r="N541" s="144"/>
      <c r="O541" s="144"/>
      <c r="P541" s="144"/>
      <c r="Q541" s="144"/>
      <c r="R541" s="144"/>
      <c r="S541" s="144"/>
      <c r="T541" s="144"/>
    </row>
    <row r="542" spans="1:20">
      <c r="A542" s="161"/>
      <c r="B542" s="144"/>
      <c r="C542" s="144"/>
      <c r="D542" s="144"/>
      <c r="E542" s="144"/>
      <c r="F542" s="144"/>
      <c r="G542" s="144"/>
      <c r="H542" s="144"/>
      <c r="I542" s="144"/>
      <c r="J542" s="144"/>
      <c r="K542" s="144"/>
      <c r="L542" s="144"/>
      <c r="M542" s="144"/>
      <c r="N542" s="144"/>
      <c r="O542" s="144"/>
      <c r="P542" s="144"/>
      <c r="Q542" s="144"/>
      <c r="R542" s="144"/>
      <c r="S542" s="144"/>
      <c r="T542" s="144"/>
    </row>
    <row r="543" spans="1:20">
      <c r="A543" s="161"/>
      <c r="B543" s="144"/>
      <c r="C543" s="144"/>
      <c r="D543" s="144"/>
      <c r="E543" s="144"/>
      <c r="F543" s="144"/>
      <c r="G543" s="144"/>
      <c r="H543" s="144"/>
      <c r="I543" s="144"/>
      <c r="J543" s="144"/>
      <c r="K543" s="144"/>
      <c r="L543" s="144"/>
      <c r="M543" s="144"/>
      <c r="N543" s="144"/>
      <c r="O543" s="144"/>
      <c r="P543" s="144"/>
      <c r="Q543" s="144"/>
      <c r="R543" s="144"/>
      <c r="S543" s="144"/>
      <c r="T543" s="144"/>
    </row>
    <row r="544" spans="1:20">
      <c r="A544" s="161"/>
      <c r="B544" s="144"/>
      <c r="C544" s="144"/>
      <c r="D544" s="144"/>
      <c r="E544" s="144"/>
      <c r="F544" s="144"/>
      <c r="G544" s="144"/>
      <c r="H544" s="144"/>
      <c r="I544" s="144"/>
      <c r="J544" s="144"/>
      <c r="K544" s="144"/>
      <c r="L544" s="144"/>
      <c r="M544" s="144"/>
      <c r="N544" s="144"/>
      <c r="O544" s="144"/>
      <c r="P544" s="144"/>
      <c r="Q544" s="144"/>
      <c r="R544" s="144"/>
      <c r="S544" s="144"/>
      <c r="T544" s="144"/>
    </row>
    <row r="545" spans="1:20">
      <c r="A545" s="161"/>
      <c r="B545" s="144"/>
      <c r="C545" s="144"/>
      <c r="D545" s="144"/>
      <c r="E545" s="144"/>
      <c r="F545" s="144"/>
      <c r="G545" s="144"/>
      <c r="H545" s="144"/>
      <c r="I545" s="144"/>
      <c r="J545" s="144"/>
      <c r="K545" s="144"/>
      <c r="L545" s="144"/>
      <c r="M545" s="144"/>
      <c r="N545" s="144"/>
      <c r="O545" s="144"/>
      <c r="P545" s="144"/>
      <c r="Q545" s="144"/>
      <c r="R545" s="144"/>
      <c r="S545" s="144"/>
      <c r="T545" s="144"/>
    </row>
    <row r="546" spans="1:20">
      <c r="A546" s="161"/>
      <c r="B546" s="144"/>
      <c r="C546" s="144"/>
      <c r="D546" s="144"/>
      <c r="E546" s="144"/>
      <c r="F546" s="144"/>
      <c r="G546" s="144"/>
      <c r="H546" s="144"/>
      <c r="I546" s="144"/>
      <c r="J546" s="144"/>
      <c r="K546" s="144"/>
      <c r="L546" s="144"/>
      <c r="M546" s="144"/>
      <c r="N546" s="144"/>
      <c r="O546" s="144"/>
      <c r="P546" s="144"/>
      <c r="Q546" s="144"/>
      <c r="R546" s="144"/>
      <c r="S546" s="144"/>
      <c r="T546" s="144"/>
    </row>
    <row r="547" spans="1:20">
      <c r="A547" s="161"/>
      <c r="B547" s="144"/>
      <c r="C547" s="144"/>
      <c r="D547" s="144"/>
      <c r="E547" s="144"/>
      <c r="F547" s="144"/>
      <c r="G547" s="144"/>
      <c r="H547" s="144"/>
      <c r="I547" s="144"/>
      <c r="J547" s="144"/>
      <c r="K547" s="144"/>
      <c r="L547" s="144"/>
      <c r="M547" s="144"/>
      <c r="N547" s="144"/>
      <c r="O547" s="144"/>
      <c r="P547" s="144"/>
      <c r="Q547" s="144"/>
      <c r="R547" s="144"/>
      <c r="S547" s="144"/>
      <c r="T547" s="144"/>
    </row>
    <row r="548" spans="1:20">
      <c r="A548" s="161"/>
      <c r="B548" s="144"/>
      <c r="C548" s="144"/>
      <c r="D548" s="144"/>
      <c r="E548" s="144"/>
      <c r="F548" s="144"/>
      <c r="G548" s="144"/>
      <c r="H548" s="144"/>
      <c r="I548" s="144"/>
      <c r="J548" s="144"/>
      <c r="K548" s="144"/>
      <c r="L548" s="144"/>
      <c r="M548" s="144"/>
      <c r="N548" s="144"/>
      <c r="O548" s="144"/>
      <c r="P548" s="144"/>
      <c r="Q548" s="144"/>
      <c r="R548" s="144"/>
      <c r="S548" s="144"/>
      <c r="T548" s="144"/>
    </row>
    <row r="549" spans="1:20">
      <c r="A549" s="161"/>
      <c r="B549" s="144"/>
      <c r="C549" s="144"/>
      <c r="D549" s="144"/>
      <c r="E549" s="144"/>
      <c r="F549" s="144"/>
      <c r="G549" s="144"/>
      <c r="H549" s="144"/>
      <c r="I549" s="144"/>
      <c r="J549" s="144"/>
      <c r="K549" s="144"/>
      <c r="L549" s="144"/>
      <c r="M549" s="144"/>
      <c r="N549" s="144"/>
      <c r="O549" s="144"/>
      <c r="P549" s="144"/>
      <c r="Q549" s="144"/>
      <c r="R549" s="144"/>
      <c r="S549" s="144"/>
      <c r="T549" s="144"/>
    </row>
    <row r="550" spans="1:20">
      <c r="A550" s="161"/>
      <c r="B550" s="144"/>
      <c r="C550" s="144"/>
      <c r="D550" s="144"/>
      <c r="E550" s="144"/>
      <c r="F550" s="144"/>
      <c r="G550" s="144"/>
      <c r="H550" s="144"/>
      <c r="I550" s="144"/>
      <c r="J550" s="144"/>
      <c r="K550" s="144"/>
      <c r="L550" s="144"/>
      <c r="M550" s="144"/>
      <c r="N550" s="144"/>
      <c r="O550" s="144"/>
      <c r="P550" s="144"/>
      <c r="Q550" s="144"/>
      <c r="R550" s="144"/>
      <c r="S550" s="144"/>
      <c r="T550" s="144"/>
    </row>
    <row r="551" spans="1:20">
      <c r="A551" s="161"/>
      <c r="B551" s="144"/>
      <c r="C551" s="144"/>
      <c r="D551" s="144"/>
      <c r="E551" s="144"/>
      <c r="F551" s="144"/>
      <c r="G551" s="144"/>
      <c r="H551" s="144"/>
      <c r="I551" s="144"/>
      <c r="J551" s="144"/>
      <c r="K551" s="144"/>
      <c r="L551" s="144"/>
      <c r="M551" s="144"/>
      <c r="N551" s="144"/>
      <c r="O551" s="144"/>
      <c r="P551" s="144"/>
      <c r="Q551" s="144"/>
      <c r="R551" s="144"/>
      <c r="S551" s="144"/>
      <c r="T551" s="144"/>
    </row>
    <row r="552" spans="1:20">
      <c r="A552" s="161"/>
      <c r="B552" s="144"/>
      <c r="C552" s="144"/>
      <c r="D552" s="144"/>
      <c r="E552" s="144"/>
      <c r="F552" s="144"/>
      <c r="G552" s="144"/>
      <c r="H552" s="144"/>
      <c r="I552" s="144"/>
      <c r="J552" s="144"/>
      <c r="K552" s="144"/>
      <c r="L552" s="144"/>
      <c r="M552" s="144"/>
      <c r="N552" s="144"/>
      <c r="O552" s="144"/>
      <c r="P552" s="144"/>
      <c r="Q552" s="144"/>
      <c r="R552" s="144"/>
      <c r="S552" s="144"/>
      <c r="T552" s="144"/>
    </row>
    <row r="553" spans="1:20">
      <c r="A553" s="161"/>
      <c r="B553" s="144"/>
      <c r="C553" s="144"/>
      <c r="D553" s="144"/>
      <c r="E553" s="144"/>
      <c r="F553" s="144"/>
      <c r="G553" s="144"/>
      <c r="H553" s="144"/>
      <c r="I553" s="144"/>
      <c r="J553" s="144"/>
      <c r="K553" s="144"/>
      <c r="L553" s="144"/>
      <c r="M553" s="144"/>
      <c r="N553" s="144"/>
      <c r="O553" s="144"/>
      <c r="P553" s="144"/>
      <c r="Q553" s="144"/>
      <c r="R553" s="144"/>
      <c r="S553" s="144"/>
      <c r="T553" s="144"/>
    </row>
    <row r="554" spans="1:20">
      <c r="A554" s="161"/>
      <c r="B554" s="144"/>
      <c r="C554" s="144"/>
      <c r="D554" s="144"/>
      <c r="E554" s="144"/>
      <c r="F554" s="144"/>
      <c r="G554" s="144"/>
      <c r="H554" s="144"/>
      <c r="I554" s="144"/>
      <c r="J554" s="144"/>
      <c r="K554" s="144"/>
      <c r="L554" s="144"/>
      <c r="M554" s="144"/>
      <c r="N554" s="144"/>
      <c r="O554" s="144"/>
      <c r="P554" s="144"/>
      <c r="Q554" s="144"/>
      <c r="R554" s="144"/>
      <c r="S554" s="144"/>
      <c r="T554" s="144"/>
    </row>
    <row r="555" spans="1:20">
      <c r="A555" s="161"/>
      <c r="B555" s="144"/>
      <c r="C555" s="144"/>
      <c r="D555" s="144"/>
      <c r="E555" s="144"/>
      <c r="F555" s="144"/>
      <c r="G555" s="144"/>
      <c r="H555" s="144"/>
      <c r="I555" s="144"/>
      <c r="J555" s="144"/>
      <c r="K555" s="144"/>
      <c r="L555" s="144"/>
      <c r="M555" s="144"/>
      <c r="N555" s="144"/>
      <c r="O555" s="144"/>
      <c r="P555" s="144"/>
      <c r="Q555" s="144"/>
      <c r="R555" s="144"/>
      <c r="S555" s="144"/>
      <c r="T555" s="144"/>
    </row>
    <row r="556" spans="1:20">
      <c r="A556" s="161"/>
      <c r="B556" s="144"/>
      <c r="C556" s="144"/>
      <c r="D556" s="144"/>
      <c r="E556" s="144"/>
      <c r="F556" s="144"/>
      <c r="G556" s="144"/>
      <c r="H556" s="144"/>
      <c r="I556" s="144"/>
      <c r="J556" s="144"/>
      <c r="K556" s="144"/>
      <c r="L556" s="144"/>
      <c r="M556" s="144"/>
      <c r="N556" s="144"/>
      <c r="O556" s="144"/>
      <c r="P556" s="144"/>
      <c r="Q556" s="144"/>
      <c r="R556" s="144"/>
      <c r="S556" s="144"/>
      <c r="T556" s="144"/>
    </row>
    <row r="557" spans="1:20">
      <c r="A557" s="161"/>
      <c r="B557" s="144"/>
      <c r="C557" s="144"/>
      <c r="D557" s="144"/>
      <c r="E557" s="144"/>
      <c r="F557" s="144"/>
      <c r="G557" s="144"/>
      <c r="H557" s="144"/>
      <c r="I557" s="144"/>
      <c r="J557" s="144"/>
      <c r="K557" s="144"/>
      <c r="L557" s="144"/>
      <c r="M557" s="144"/>
      <c r="N557" s="144"/>
      <c r="O557" s="144"/>
      <c r="P557" s="144"/>
      <c r="Q557" s="144"/>
      <c r="R557" s="144"/>
      <c r="S557" s="144"/>
      <c r="T557" s="144"/>
    </row>
    <row r="558" spans="1:20">
      <c r="A558" s="161"/>
      <c r="B558" s="144"/>
      <c r="C558" s="144"/>
      <c r="D558" s="144"/>
      <c r="E558" s="144"/>
      <c r="F558" s="144"/>
      <c r="G558" s="144"/>
      <c r="H558" s="144"/>
      <c r="I558" s="144"/>
      <c r="J558" s="144"/>
      <c r="K558" s="144"/>
      <c r="L558" s="144"/>
      <c r="M558" s="144"/>
      <c r="N558" s="144"/>
      <c r="O558" s="144"/>
      <c r="P558" s="144"/>
      <c r="Q558" s="144"/>
      <c r="R558" s="144"/>
      <c r="S558" s="144"/>
      <c r="T558" s="144"/>
    </row>
    <row r="559" spans="1:20">
      <c r="A559" s="161"/>
      <c r="B559" s="144"/>
      <c r="C559" s="144"/>
      <c r="D559" s="144"/>
      <c r="E559" s="144"/>
      <c r="F559" s="144"/>
      <c r="G559" s="144"/>
      <c r="H559" s="144"/>
      <c r="I559" s="144"/>
      <c r="J559" s="144"/>
      <c r="K559" s="144"/>
      <c r="L559" s="144"/>
      <c r="M559" s="144"/>
      <c r="N559" s="144"/>
      <c r="O559" s="144"/>
      <c r="P559" s="144"/>
      <c r="Q559" s="144"/>
      <c r="R559" s="144"/>
      <c r="S559" s="144"/>
      <c r="T559" s="144"/>
    </row>
    <row r="560" spans="1:20">
      <c r="A560" s="161"/>
      <c r="B560" s="144"/>
      <c r="C560" s="144"/>
      <c r="D560" s="144"/>
      <c r="E560" s="144"/>
      <c r="F560" s="144"/>
      <c r="G560" s="144"/>
      <c r="H560" s="144"/>
      <c r="I560" s="144"/>
      <c r="J560" s="144"/>
      <c r="K560" s="144"/>
      <c r="L560" s="144"/>
      <c r="M560" s="144"/>
      <c r="N560" s="144"/>
      <c r="O560" s="144"/>
      <c r="P560" s="144"/>
      <c r="Q560" s="144"/>
      <c r="R560" s="144"/>
      <c r="S560" s="144"/>
      <c r="T560" s="144"/>
    </row>
    <row r="561" spans="1:20">
      <c r="A561" s="161"/>
      <c r="B561" s="144"/>
      <c r="C561" s="144"/>
      <c r="D561" s="144"/>
      <c r="E561" s="144"/>
      <c r="F561" s="144"/>
      <c r="G561" s="144"/>
      <c r="H561" s="144"/>
      <c r="I561" s="144"/>
      <c r="J561" s="144"/>
      <c r="K561" s="144"/>
      <c r="L561" s="144"/>
      <c r="M561" s="144"/>
      <c r="N561" s="144"/>
      <c r="O561" s="144"/>
      <c r="P561" s="144"/>
      <c r="Q561" s="144"/>
      <c r="R561" s="144"/>
      <c r="S561" s="144"/>
      <c r="T561" s="144"/>
    </row>
    <row r="562" spans="1:20">
      <c r="A562" s="161"/>
      <c r="B562" s="144"/>
      <c r="C562" s="144"/>
      <c r="D562" s="144"/>
      <c r="E562" s="144"/>
      <c r="F562" s="144"/>
      <c r="G562" s="144"/>
      <c r="H562" s="144"/>
      <c r="I562" s="144"/>
      <c r="J562" s="144"/>
      <c r="K562" s="144"/>
      <c r="L562" s="144"/>
      <c r="M562" s="144"/>
      <c r="N562" s="144"/>
      <c r="O562" s="144"/>
      <c r="P562" s="144"/>
      <c r="Q562" s="144"/>
      <c r="R562" s="144"/>
      <c r="S562" s="144"/>
      <c r="T562" s="144"/>
    </row>
    <row r="563" spans="1:20">
      <c r="A563" s="161"/>
      <c r="B563" s="144"/>
      <c r="C563" s="144"/>
      <c r="D563" s="144"/>
      <c r="E563" s="144"/>
      <c r="F563" s="144"/>
      <c r="G563" s="144"/>
      <c r="H563" s="144"/>
      <c r="I563" s="144"/>
      <c r="J563" s="144"/>
      <c r="K563" s="144"/>
      <c r="L563" s="144"/>
      <c r="M563" s="144"/>
      <c r="N563" s="144"/>
      <c r="O563" s="144"/>
      <c r="P563" s="144"/>
      <c r="Q563" s="144"/>
      <c r="R563" s="144"/>
      <c r="S563" s="144"/>
      <c r="T563" s="144"/>
    </row>
    <row r="564" spans="1:20">
      <c r="A564" s="161"/>
      <c r="B564" s="144"/>
      <c r="C564" s="144"/>
      <c r="D564" s="144"/>
      <c r="E564" s="144"/>
      <c r="F564" s="144"/>
      <c r="G564" s="144"/>
      <c r="H564" s="144"/>
      <c r="I564" s="144"/>
      <c r="J564" s="144"/>
      <c r="K564" s="144"/>
      <c r="L564" s="144"/>
      <c r="M564" s="144"/>
      <c r="N564" s="144"/>
      <c r="O564" s="144"/>
      <c r="P564" s="144"/>
      <c r="Q564" s="144"/>
      <c r="R564" s="144"/>
      <c r="S564" s="144"/>
      <c r="T564" s="144"/>
    </row>
    <row r="565" spans="1:20">
      <c r="A565" s="161"/>
      <c r="B565" s="144"/>
      <c r="C565" s="144"/>
      <c r="D565" s="144"/>
      <c r="E565" s="144"/>
      <c r="F565" s="144"/>
      <c r="G565" s="144"/>
      <c r="H565" s="144"/>
      <c r="I565" s="144"/>
      <c r="J565" s="144"/>
      <c r="K565" s="144"/>
      <c r="L565" s="144"/>
      <c r="M565" s="144"/>
      <c r="N565" s="144"/>
      <c r="O565" s="144"/>
      <c r="P565" s="144"/>
      <c r="Q565" s="144"/>
      <c r="R565" s="144"/>
      <c r="S565" s="144"/>
      <c r="T565" s="144"/>
    </row>
    <row r="566" spans="1:20">
      <c r="A566" s="161"/>
      <c r="B566" s="144"/>
      <c r="C566" s="144"/>
      <c r="D566" s="144"/>
      <c r="E566" s="144"/>
      <c r="F566" s="144"/>
      <c r="G566" s="144"/>
      <c r="H566" s="144"/>
      <c r="I566" s="144"/>
      <c r="J566" s="144"/>
      <c r="K566" s="144"/>
      <c r="L566" s="144"/>
      <c r="M566" s="144"/>
      <c r="N566" s="144"/>
      <c r="O566" s="144"/>
      <c r="P566" s="144"/>
      <c r="Q566" s="144"/>
      <c r="R566" s="144"/>
      <c r="S566" s="144"/>
      <c r="T566" s="144"/>
    </row>
    <row r="567" spans="1:20">
      <c r="A567" s="161"/>
      <c r="B567" s="144"/>
      <c r="C567" s="144"/>
      <c r="D567" s="144"/>
      <c r="E567" s="144"/>
      <c r="F567" s="144"/>
      <c r="G567" s="144"/>
      <c r="H567" s="144"/>
      <c r="I567" s="144"/>
      <c r="J567" s="144"/>
      <c r="K567" s="144"/>
      <c r="L567" s="144"/>
      <c r="M567" s="144"/>
      <c r="N567" s="144"/>
      <c r="O567" s="144"/>
      <c r="P567" s="144"/>
      <c r="Q567" s="144"/>
      <c r="R567" s="144"/>
      <c r="S567" s="144"/>
      <c r="T567" s="144"/>
    </row>
    <row r="568" spans="1:20">
      <c r="A568" s="161"/>
      <c r="B568" s="144"/>
      <c r="C568" s="144"/>
      <c r="D568" s="144"/>
      <c r="E568" s="144"/>
      <c r="F568" s="144"/>
      <c r="G568" s="144"/>
      <c r="H568" s="144"/>
      <c r="I568" s="144"/>
      <c r="J568" s="144"/>
      <c r="K568" s="144"/>
      <c r="L568" s="144"/>
      <c r="M568" s="144"/>
      <c r="N568" s="144"/>
      <c r="O568" s="144"/>
      <c r="P568" s="144"/>
      <c r="Q568" s="144"/>
      <c r="R568" s="144"/>
      <c r="S568" s="144"/>
      <c r="T568" s="144"/>
    </row>
    <row r="569" spans="1:20">
      <c r="A569" s="161"/>
      <c r="B569" s="144"/>
      <c r="C569" s="144"/>
      <c r="D569" s="144"/>
      <c r="E569" s="144"/>
      <c r="F569" s="144"/>
      <c r="G569" s="144"/>
      <c r="H569" s="144"/>
      <c r="I569" s="144"/>
      <c r="J569" s="144"/>
      <c r="K569" s="144"/>
      <c r="L569" s="144"/>
      <c r="M569" s="144"/>
      <c r="N569" s="144"/>
      <c r="O569" s="144"/>
      <c r="P569" s="144"/>
      <c r="Q569" s="144"/>
      <c r="R569" s="144"/>
      <c r="S569" s="144"/>
      <c r="T569" s="144"/>
    </row>
    <row r="570" spans="1:20">
      <c r="A570" s="161"/>
      <c r="B570" s="144"/>
      <c r="C570" s="144"/>
      <c r="D570" s="144"/>
      <c r="E570" s="144"/>
      <c r="F570" s="144"/>
      <c r="G570" s="144"/>
      <c r="H570" s="144"/>
      <c r="I570" s="144"/>
      <c r="J570" s="144"/>
      <c r="K570" s="144"/>
      <c r="L570" s="144"/>
      <c r="M570" s="144"/>
      <c r="N570" s="144"/>
      <c r="O570" s="144"/>
      <c r="P570" s="144"/>
      <c r="Q570" s="144"/>
      <c r="R570" s="144"/>
      <c r="S570" s="144"/>
      <c r="T570" s="144"/>
    </row>
    <row r="571" spans="1:20">
      <c r="A571" s="161"/>
      <c r="B571" s="144"/>
      <c r="C571" s="144"/>
      <c r="D571" s="144"/>
      <c r="E571" s="144"/>
      <c r="F571" s="144"/>
      <c r="G571" s="144"/>
      <c r="H571" s="144"/>
      <c r="I571" s="144"/>
      <c r="J571" s="144"/>
      <c r="K571" s="144"/>
      <c r="L571" s="144"/>
      <c r="M571" s="144"/>
      <c r="N571" s="144"/>
      <c r="O571" s="144"/>
      <c r="P571" s="144"/>
      <c r="Q571" s="144"/>
      <c r="R571" s="144"/>
      <c r="S571" s="144"/>
      <c r="T571" s="144"/>
    </row>
    <row r="572" spans="1:20">
      <c r="A572" s="161"/>
      <c r="B572" s="144"/>
      <c r="C572" s="144"/>
      <c r="D572" s="144"/>
      <c r="E572" s="144"/>
      <c r="F572" s="144"/>
      <c r="G572" s="144"/>
      <c r="H572" s="144"/>
      <c r="I572" s="144"/>
      <c r="J572" s="144"/>
      <c r="K572" s="144"/>
      <c r="L572" s="144"/>
      <c r="M572" s="144"/>
      <c r="N572" s="144"/>
      <c r="O572" s="144"/>
      <c r="P572" s="144"/>
      <c r="Q572" s="144"/>
      <c r="R572" s="144"/>
      <c r="S572" s="144"/>
      <c r="T572" s="144"/>
    </row>
    <row r="573" spans="1:20">
      <c r="A573" s="161"/>
      <c r="B573" s="144"/>
      <c r="C573" s="144"/>
      <c r="D573" s="144"/>
      <c r="E573" s="144"/>
      <c r="F573" s="144"/>
      <c r="G573" s="144"/>
      <c r="H573" s="144"/>
      <c r="I573" s="144"/>
      <c r="J573" s="144"/>
      <c r="K573" s="144"/>
      <c r="L573" s="144"/>
      <c r="M573" s="144"/>
      <c r="N573" s="144"/>
      <c r="O573" s="144"/>
      <c r="P573" s="144"/>
      <c r="Q573" s="144"/>
      <c r="R573" s="144"/>
      <c r="S573" s="144"/>
      <c r="T573" s="144"/>
    </row>
    <row r="574" spans="1:20">
      <c r="A574" s="161"/>
      <c r="B574" s="144"/>
      <c r="C574" s="144"/>
      <c r="D574" s="144"/>
      <c r="E574" s="144"/>
      <c r="F574" s="144"/>
      <c r="G574" s="144"/>
      <c r="H574" s="144"/>
      <c r="I574" s="144"/>
      <c r="J574" s="144"/>
      <c r="K574" s="144"/>
      <c r="L574" s="144"/>
      <c r="M574" s="144"/>
      <c r="N574" s="144"/>
      <c r="O574" s="144"/>
      <c r="P574" s="144"/>
      <c r="Q574" s="144"/>
      <c r="R574" s="144"/>
      <c r="S574" s="144"/>
      <c r="T574" s="144"/>
    </row>
    <row r="575" spans="1:20">
      <c r="A575" s="161"/>
      <c r="B575" s="144"/>
      <c r="C575" s="144"/>
      <c r="D575" s="144"/>
      <c r="E575" s="144"/>
      <c r="F575" s="144"/>
      <c r="G575" s="144"/>
      <c r="H575" s="144"/>
      <c r="I575" s="144"/>
      <c r="J575" s="144"/>
      <c r="K575" s="144"/>
      <c r="L575" s="144"/>
      <c r="M575" s="144"/>
      <c r="N575" s="144"/>
      <c r="O575" s="144"/>
      <c r="P575" s="144"/>
      <c r="Q575" s="144"/>
      <c r="R575" s="144"/>
      <c r="S575" s="144"/>
      <c r="T575" s="144"/>
    </row>
    <row r="576" spans="1:20">
      <c r="A576" s="161"/>
      <c r="B576" s="144"/>
      <c r="C576" s="144"/>
      <c r="D576" s="144"/>
      <c r="E576" s="144"/>
      <c r="F576" s="144"/>
      <c r="G576" s="144"/>
      <c r="H576" s="144"/>
      <c r="I576" s="144"/>
      <c r="J576" s="144"/>
      <c r="K576" s="144"/>
      <c r="L576" s="144"/>
      <c r="M576" s="144"/>
      <c r="N576" s="144"/>
      <c r="O576" s="144"/>
      <c r="P576" s="144"/>
      <c r="Q576" s="144"/>
      <c r="R576" s="144"/>
      <c r="S576" s="144"/>
      <c r="T576" s="144"/>
    </row>
    <row r="577" spans="1:20">
      <c r="A577" s="161"/>
      <c r="B577" s="144"/>
      <c r="C577" s="144"/>
      <c r="D577" s="144"/>
      <c r="E577" s="144"/>
      <c r="F577" s="144"/>
      <c r="G577" s="144"/>
      <c r="H577" s="144"/>
      <c r="I577" s="144"/>
      <c r="J577" s="144"/>
      <c r="K577" s="144"/>
      <c r="L577" s="144"/>
      <c r="M577" s="144"/>
      <c r="N577" s="144"/>
      <c r="O577" s="144"/>
      <c r="P577" s="144"/>
      <c r="Q577" s="144"/>
      <c r="R577" s="144"/>
      <c r="S577" s="144"/>
      <c r="T577" s="144"/>
    </row>
    <row r="578" spans="1:20">
      <c r="A578" s="161"/>
      <c r="B578" s="144"/>
      <c r="C578" s="144"/>
      <c r="D578" s="144"/>
      <c r="E578" s="144"/>
      <c r="F578" s="144"/>
      <c r="G578" s="144"/>
      <c r="H578" s="144"/>
      <c r="I578" s="144"/>
      <c r="J578" s="144"/>
      <c r="K578" s="144"/>
      <c r="L578" s="144"/>
      <c r="M578" s="144"/>
      <c r="N578" s="144"/>
      <c r="O578" s="144"/>
      <c r="P578" s="144"/>
      <c r="Q578" s="144"/>
      <c r="R578" s="144"/>
      <c r="S578" s="144"/>
      <c r="T578" s="144"/>
    </row>
    <row r="579" spans="1:20">
      <c r="A579" s="161"/>
      <c r="B579" s="144"/>
      <c r="C579" s="144"/>
      <c r="D579" s="144"/>
      <c r="E579" s="144"/>
      <c r="F579" s="144"/>
      <c r="G579" s="144"/>
      <c r="H579" s="144"/>
      <c r="I579" s="144"/>
      <c r="J579" s="144"/>
      <c r="K579" s="144"/>
      <c r="L579" s="144"/>
      <c r="M579" s="144"/>
      <c r="N579" s="144"/>
      <c r="O579" s="144"/>
      <c r="P579" s="144"/>
      <c r="Q579" s="144"/>
      <c r="R579" s="144"/>
      <c r="S579" s="144"/>
      <c r="T579" s="144"/>
    </row>
    <row r="580" spans="1:20">
      <c r="A580" s="161"/>
      <c r="B580" s="144"/>
      <c r="C580" s="144"/>
      <c r="D580" s="144"/>
      <c r="E580" s="144"/>
      <c r="F580" s="144"/>
      <c r="G580" s="144"/>
      <c r="H580" s="144"/>
      <c r="I580" s="144"/>
      <c r="J580" s="144"/>
      <c r="K580" s="144"/>
      <c r="L580" s="144"/>
      <c r="M580" s="144"/>
      <c r="N580" s="144"/>
      <c r="O580" s="144"/>
      <c r="P580" s="144"/>
      <c r="Q580" s="144"/>
      <c r="R580" s="144"/>
      <c r="S580" s="144"/>
      <c r="T580" s="144"/>
    </row>
    <row r="581" spans="1:20">
      <c r="A581" s="161"/>
      <c r="B581" s="144"/>
      <c r="C581" s="144"/>
      <c r="D581" s="144"/>
      <c r="E581" s="144"/>
      <c r="F581" s="144"/>
      <c r="G581" s="144"/>
      <c r="H581" s="144"/>
      <c r="I581" s="144"/>
      <c r="J581" s="144"/>
      <c r="K581" s="144"/>
      <c r="L581" s="144"/>
      <c r="M581" s="144"/>
      <c r="N581" s="144"/>
      <c r="O581" s="144"/>
      <c r="P581" s="144"/>
      <c r="Q581" s="144"/>
      <c r="R581" s="144"/>
      <c r="S581" s="144"/>
      <c r="T581" s="144"/>
    </row>
    <row r="582" spans="1:20">
      <c r="A582" s="161"/>
      <c r="B582" s="144"/>
      <c r="C582" s="144"/>
      <c r="D582" s="144"/>
      <c r="E582" s="144"/>
      <c r="F582" s="144"/>
      <c r="G582" s="144"/>
      <c r="H582" s="144"/>
      <c r="I582" s="144"/>
      <c r="J582" s="144"/>
      <c r="K582" s="144"/>
      <c r="L582" s="144"/>
      <c r="M582" s="144"/>
      <c r="N582" s="144"/>
      <c r="O582" s="144"/>
      <c r="P582" s="144"/>
      <c r="Q582" s="144"/>
      <c r="R582" s="144"/>
      <c r="S582" s="144"/>
      <c r="T582" s="144"/>
    </row>
    <row r="583" spans="1:20">
      <c r="A583" s="161"/>
      <c r="B583" s="144"/>
      <c r="C583" s="144"/>
      <c r="D583" s="144"/>
      <c r="E583" s="144"/>
      <c r="F583" s="144"/>
      <c r="G583" s="144"/>
      <c r="H583" s="144"/>
      <c r="I583" s="144"/>
      <c r="J583" s="144"/>
      <c r="K583" s="144"/>
      <c r="L583" s="144"/>
      <c r="M583" s="144"/>
      <c r="N583" s="144"/>
      <c r="O583" s="144"/>
      <c r="P583" s="144"/>
      <c r="Q583" s="144"/>
      <c r="R583" s="144"/>
      <c r="S583" s="144"/>
      <c r="T583" s="144"/>
    </row>
    <row r="584" spans="1:20">
      <c r="A584" s="161"/>
      <c r="B584" s="144"/>
      <c r="C584" s="144"/>
      <c r="D584" s="144"/>
      <c r="E584" s="144"/>
      <c r="F584" s="144"/>
      <c r="G584" s="144"/>
      <c r="H584" s="144"/>
      <c r="I584" s="144"/>
      <c r="J584" s="144"/>
      <c r="K584" s="144"/>
      <c r="L584" s="144"/>
      <c r="M584" s="144"/>
      <c r="N584" s="144"/>
      <c r="O584" s="144"/>
      <c r="P584" s="144"/>
      <c r="Q584" s="144"/>
      <c r="R584" s="144"/>
      <c r="S584" s="144"/>
      <c r="T584" s="144"/>
    </row>
    <row r="585" spans="1:20">
      <c r="A585" s="161"/>
      <c r="B585" s="144"/>
      <c r="C585" s="144"/>
      <c r="D585" s="144"/>
      <c r="E585" s="144"/>
      <c r="F585" s="144"/>
      <c r="G585" s="144"/>
      <c r="H585" s="144"/>
      <c r="I585" s="144"/>
      <c r="J585" s="144"/>
      <c r="K585" s="144"/>
      <c r="L585" s="144"/>
      <c r="M585" s="144"/>
      <c r="N585" s="144"/>
      <c r="O585" s="144"/>
      <c r="P585" s="144"/>
      <c r="Q585" s="144"/>
      <c r="R585" s="144"/>
      <c r="S585" s="144"/>
      <c r="T585" s="144"/>
    </row>
    <row r="586" spans="1:20">
      <c r="A586" s="161"/>
      <c r="B586" s="144"/>
      <c r="C586" s="144"/>
      <c r="D586" s="144"/>
      <c r="E586" s="144"/>
      <c r="F586" s="144"/>
      <c r="G586" s="144"/>
      <c r="H586" s="144"/>
      <c r="I586" s="144"/>
      <c r="J586" s="144"/>
      <c r="K586" s="144"/>
      <c r="L586" s="144"/>
      <c r="M586" s="144"/>
      <c r="N586" s="144"/>
      <c r="O586" s="144"/>
      <c r="P586" s="144"/>
      <c r="Q586" s="144"/>
      <c r="R586" s="144"/>
      <c r="S586" s="144"/>
      <c r="T586" s="144"/>
    </row>
    <row r="587" spans="1:20">
      <c r="A587" s="161"/>
      <c r="B587" s="144"/>
      <c r="C587" s="144"/>
      <c r="D587" s="144"/>
      <c r="E587" s="144"/>
      <c r="F587" s="144"/>
      <c r="G587" s="144"/>
      <c r="H587" s="144"/>
      <c r="I587" s="144"/>
      <c r="J587" s="144"/>
      <c r="K587" s="144"/>
      <c r="L587" s="144"/>
      <c r="M587" s="144"/>
      <c r="N587" s="144"/>
      <c r="O587" s="144"/>
      <c r="P587" s="144"/>
      <c r="Q587" s="144"/>
      <c r="R587" s="144"/>
      <c r="S587" s="144"/>
      <c r="T587" s="144"/>
    </row>
    <row r="588" spans="1:20">
      <c r="A588" s="161"/>
      <c r="B588" s="144"/>
      <c r="C588" s="144"/>
      <c r="D588" s="144"/>
      <c r="E588" s="144"/>
      <c r="F588" s="144"/>
      <c r="G588" s="144"/>
      <c r="H588" s="144"/>
      <c r="I588" s="144"/>
      <c r="J588" s="144"/>
      <c r="K588" s="144"/>
      <c r="L588" s="144"/>
      <c r="M588" s="144"/>
      <c r="N588" s="144"/>
      <c r="O588" s="144"/>
      <c r="P588" s="144"/>
      <c r="Q588" s="144"/>
      <c r="R588" s="144"/>
      <c r="S588" s="144"/>
      <c r="T588" s="144"/>
    </row>
    <row r="589" spans="1:20">
      <c r="A589" s="161"/>
      <c r="B589" s="144"/>
      <c r="C589" s="144"/>
      <c r="D589" s="144"/>
      <c r="E589" s="144"/>
      <c r="F589" s="144"/>
      <c r="G589" s="144"/>
      <c r="H589" s="144"/>
      <c r="I589" s="144"/>
      <c r="J589" s="144"/>
      <c r="K589" s="144"/>
      <c r="L589" s="144"/>
      <c r="M589" s="144"/>
      <c r="N589" s="144"/>
      <c r="O589" s="144"/>
      <c r="P589" s="144"/>
      <c r="Q589" s="144"/>
      <c r="R589" s="144"/>
      <c r="S589" s="144"/>
      <c r="T589" s="144"/>
    </row>
    <row r="590" spans="1:20">
      <c r="A590" s="161"/>
      <c r="B590" s="144"/>
      <c r="C590" s="144"/>
      <c r="D590" s="144"/>
      <c r="E590" s="144"/>
      <c r="F590" s="144"/>
      <c r="G590" s="144"/>
      <c r="H590" s="144"/>
      <c r="I590" s="144"/>
      <c r="J590" s="144"/>
      <c r="K590" s="144"/>
      <c r="L590" s="144"/>
      <c r="M590" s="144"/>
      <c r="N590" s="144"/>
      <c r="O590" s="144"/>
      <c r="P590" s="144"/>
      <c r="Q590" s="144"/>
      <c r="R590" s="144"/>
      <c r="S590" s="144"/>
      <c r="T590" s="144"/>
    </row>
    <row r="591" spans="1:20">
      <c r="A591" s="161"/>
      <c r="B591" s="144"/>
      <c r="C591" s="144"/>
      <c r="D591" s="144"/>
      <c r="E591" s="144"/>
      <c r="F591" s="144"/>
      <c r="G591" s="144"/>
      <c r="H591" s="144"/>
      <c r="I591" s="144"/>
      <c r="J591" s="144"/>
      <c r="K591" s="144"/>
      <c r="L591" s="144"/>
      <c r="M591" s="144"/>
      <c r="N591" s="144"/>
      <c r="O591" s="144"/>
      <c r="P591" s="144"/>
      <c r="Q591" s="144"/>
      <c r="R591" s="144"/>
      <c r="S591" s="144"/>
      <c r="T591" s="144"/>
    </row>
    <row r="592" spans="1:20">
      <c r="A592" s="161"/>
      <c r="B592" s="144"/>
      <c r="C592" s="144"/>
      <c r="D592" s="144"/>
      <c r="E592" s="144"/>
      <c r="F592" s="144"/>
      <c r="G592" s="144"/>
      <c r="H592" s="144"/>
      <c r="I592" s="144"/>
      <c r="J592" s="144"/>
      <c r="K592" s="144"/>
      <c r="L592" s="144"/>
      <c r="M592" s="144"/>
      <c r="N592" s="144"/>
      <c r="O592" s="144"/>
      <c r="P592" s="144"/>
      <c r="Q592" s="144"/>
      <c r="R592" s="144"/>
      <c r="S592" s="144"/>
      <c r="T592" s="144"/>
    </row>
    <row r="593" spans="1:20">
      <c r="A593" s="161"/>
      <c r="B593" s="144"/>
      <c r="C593" s="144"/>
      <c r="D593" s="144"/>
      <c r="E593" s="144"/>
      <c r="F593" s="144"/>
      <c r="G593" s="144"/>
      <c r="H593" s="144"/>
      <c r="I593" s="144"/>
      <c r="J593" s="144"/>
      <c r="K593" s="144"/>
      <c r="L593" s="144"/>
      <c r="M593" s="144"/>
      <c r="N593" s="144"/>
      <c r="O593" s="144"/>
      <c r="P593" s="144"/>
      <c r="Q593" s="144"/>
      <c r="R593" s="144"/>
      <c r="S593" s="144"/>
      <c r="T593" s="144"/>
    </row>
    <row r="594" spans="1:20">
      <c r="A594" s="161"/>
      <c r="B594" s="144"/>
      <c r="C594" s="144"/>
      <c r="D594" s="144"/>
      <c r="E594" s="144"/>
      <c r="F594" s="144"/>
      <c r="G594" s="144"/>
      <c r="H594" s="144"/>
      <c r="I594" s="144"/>
      <c r="J594" s="144"/>
      <c r="K594" s="144"/>
      <c r="L594" s="144"/>
      <c r="M594" s="144"/>
      <c r="N594" s="144"/>
      <c r="O594" s="144"/>
      <c r="P594" s="144"/>
      <c r="Q594" s="144"/>
      <c r="R594" s="144"/>
      <c r="S594" s="144"/>
      <c r="T594" s="144"/>
    </row>
    <row r="595" spans="1:20">
      <c r="A595" s="161"/>
      <c r="B595" s="144"/>
      <c r="C595" s="144"/>
      <c r="D595" s="144"/>
      <c r="E595" s="144"/>
      <c r="F595" s="144"/>
      <c r="G595" s="144"/>
      <c r="H595" s="144"/>
      <c r="I595" s="144"/>
      <c r="J595" s="144"/>
      <c r="K595" s="144"/>
      <c r="L595" s="144"/>
      <c r="M595" s="144"/>
      <c r="N595" s="144"/>
      <c r="O595" s="144"/>
      <c r="P595" s="144"/>
      <c r="Q595" s="144"/>
      <c r="R595" s="144"/>
      <c r="S595" s="144"/>
      <c r="T595" s="144"/>
    </row>
    <row r="596" spans="1:20">
      <c r="A596" s="161"/>
      <c r="B596" s="144"/>
      <c r="C596" s="144"/>
      <c r="D596" s="144"/>
      <c r="E596" s="144"/>
      <c r="F596" s="144"/>
      <c r="G596" s="144"/>
      <c r="H596" s="144"/>
      <c r="I596" s="144"/>
      <c r="J596" s="144"/>
      <c r="K596" s="144"/>
      <c r="L596" s="144"/>
      <c r="M596" s="144"/>
      <c r="N596" s="144"/>
      <c r="O596" s="144"/>
      <c r="P596" s="144"/>
      <c r="Q596" s="144"/>
      <c r="R596" s="144"/>
      <c r="S596" s="144"/>
      <c r="T596" s="144"/>
    </row>
    <row r="597" spans="1:20">
      <c r="A597" s="161"/>
      <c r="B597" s="144"/>
      <c r="C597" s="144"/>
      <c r="D597" s="144"/>
      <c r="E597" s="144"/>
      <c r="F597" s="144"/>
      <c r="G597" s="144"/>
      <c r="H597" s="144"/>
      <c r="I597" s="144"/>
      <c r="J597" s="144"/>
      <c r="K597" s="144"/>
      <c r="L597" s="144"/>
      <c r="M597" s="144"/>
      <c r="N597" s="144"/>
      <c r="O597" s="144"/>
      <c r="P597" s="144"/>
      <c r="Q597" s="144"/>
      <c r="R597" s="144"/>
      <c r="S597" s="144"/>
      <c r="T597" s="144"/>
    </row>
    <row r="598" spans="1:20">
      <c r="A598" s="161"/>
      <c r="B598" s="144"/>
      <c r="C598" s="144"/>
      <c r="D598" s="144"/>
      <c r="E598" s="144"/>
      <c r="F598" s="144"/>
      <c r="G598" s="144"/>
      <c r="H598" s="144"/>
      <c r="I598" s="144"/>
      <c r="J598" s="144"/>
      <c r="K598" s="144"/>
      <c r="L598" s="144"/>
      <c r="M598" s="144"/>
      <c r="N598" s="144"/>
      <c r="O598" s="144"/>
      <c r="P598" s="144"/>
      <c r="Q598" s="144"/>
      <c r="R598" s="144"/>
      <c r="S598" s="144"/>
      <c r="T598" s="144"/>
    </row>
    <row r="599" spans="1:20">
      <c r="A599" s="161"/>
      <c r="B599" s="144"/>
      <c r="C599" s="144"/>
      <c r="D599" s="144"/>
      <c r="E599" s="144"/>
      <c r="F599" s="144"/>
      <c r="G599" s="144"/>
      <c r="H599" s="144"/>
      <c r="I599" s="144"/>
      <c r="J599" s="144"/>
      <c r="K599" s="144"/>
      <c r="L599" s="144"/>
      <c r="M599" s="144"/>
      <c r="N599" s="144"/>
      <c r="O599" s="144"/>
      <c r="P599" s="144"/>
      <c r="Q599" s="144"/>
      <c r="R599" s="144"/>
      <c r="S599" s="144"/>
      <c r="T599" s="144"/>
    </row>
    <row r="600" spans="1:20">
      <c r="A600" s="161"/>
      <c r="B600" s="144"/>
      <c r="C600" s="144"/>
      <c r="D600" s="144"/>
      <c r="E600" s="144"/>
      <c r="F600" s="144"/>
      <c r="G600" s="144"/>
      <c r="H600" s="144"/>
      <c r="I600" s="144"/>
      <c r="J600" s="144"/>
      <c r="K600" s="144"/>
      <c r="L600" s="144"/>
      <c r="M600" s="144"/>
      <c r="N600" s="144"/>
      <c r="O600" s="144"/>
      <c r="P600" s="144"/>
      <c r="Q600" s="144"/>
      <c r="R600" s="144"/>
      <c r="S600" s="144"/>
      <c r="T600" s="144"/>
    </row>
    <row r="601" spans="1:20">
      <c r="A601" s="161"/>
      <c r="B601" s="144"/>
      <c r="C601" s="144"/>
      <c r="D601" s="144"/>
      <c r="E601" s="144"/>
      <c r="F601" s="144"/>
      <c r="G601" s="144"/>
      <c r="H601" s="144"/>
      <c r="I601" s="144"/>
      <c r="J601" s="144"/>
      <c r="K601" s="144"/>
      <c r="L601" s="144"/>
      <c r="M601" s="144"/>
      <c r="N601" s="144"/>
      <c r="O601" s="144"/>
      <c r="P601" s="144"/>
      <c r="Q601" s="144"/>
      <c r="R601" s="144"/>
      <c r="S601" s="144"/>
      <c r="T601" s="144"/>
    </row>
    <row r="602" spans="1:20">
      <c r="A602" s="161"/>
      <c r="B602" s="144"/>
      <c r="C602" s="144"/>
      <c r="D602" s="144"/>
      <c r="E602" s="144"/>
      <c r="F602" s="144"/>
      <c r="G602" s="144"/>
      <c r="H602" s="144"/>
      <c r="I602" s="144"/>
      <c r="J602" s="144"/>
      <c r="K602" s="144"/>
      <c r="L602" s="144"/>
      <c r="M602" s="144"/>
      <c r="N602" s="144"/>
      <c r="O602" s="144"/>
      <c r="P602" s="144"/>
      <c r="Q602" s="144"/>
      <c r="R602" s="144"/>
      <c r="S602" s="144"/>
      <c r="T602" s="144"/>
    </row>
    <row r="603" spans="1:20">
      <c r="A603" s="161"/>
      <c r="B603" s="144"/>
      <c r="C603" s="144"/>
      <c r="D603" s="144"/>
      <c r="E603" s="144"/>
      <c r="F603" s="144"/>
      <c r="G603" s="144"/>
      <c r="H603" s="144"/>
      <c r="I603" s="144"/>
      <c r="J603" s="144"/>
      <c r="K603" s="144"/>
      <c r="L603" s="144"/>
      <c r="M603" s="144"/>
      <c r="N603" s="144"/>
      <c r="O603" s="144"/>
      <c r="P603" s="144"/>
      <c r="Q603" s="144"/>
      <c r="R603" s="144"/>
      <c r="S603" s="144"/>
      <c r="T603" s="144"/>
    </row>
    <row r="604" spans="1:20">
      <c r="A604" s="161"/>
      <c r="B604" s="144"/>
      <c r="C604" s="144"/>
      <c r="D604" s="144"/>
      <c r="E604" s="144"/>
      <c r="F604" s="144"/>
      <c r="G604" s="144"/>
      <c r="H604" s="144"/>
      <c r="I604" s="144"/>
      <c r="J604" s="144"/>
      <c r="K604" s="144"/>
      <c r="L604" s="144"/>
      <c r="M604" s="144"/>
      <c r="N604" s="144"/>
      <c r="O604" s="144"/>
      <c r="P604" s="144"/>
      <c r="Q604" s="144"/>
      <c r="R604" s="144"/>
      <c r="S604" s="144"/>
      <c r="T604" s="144"/>
    </row>
    <row r="605" spans="1:20">
      <c r="A605" s="161"/>
      <c r="B605" s="144"/>
      <c r="C605" s="144"/>
      <c r="D605" s="144"/>
      <c r="E605" s="144"/>
      <c r="F605" s="144"/>
      <c r="G605" s="144"/>
      <c r="H605" s="144"/>
      <c r="I605" s="144"/>
      <c r="J605" s="144"/>
      <c r="K605" s="144"/>
      <c r="L605" s="144"/>
      <c r="M605" s="144"/>
      <c r="N605" s="144"/>
      <c r="O605" s="144"/>
      <c r="P605" s="144"/>
      <c r="Q605" s="144"/>
      <c r="R605" s="144"/>
      <c r="S605" s="144"/>
      <c r="T605" s="144"/>
    </row>
    <row r="606" spans="1:20">
      <c r="A606" s="161"/>
      <c r="B606" s="144"/>
      <c r="C606" s="144"/>
      <c r="D606" s="144"/>
      <c r="E606" s="144"/>
      <c r="F606" s="144"/>
      <c r="G606" s="144"/>
      <c r="H606" s="144"/>
      <c r="I606" s="144"/>
      <c r="J606" s="144"/>
      <c r="K606" s="144"/>
      <c r="L606" s="144"/>
      <c r="M606" s="144"/>
      <c r="N606" s="144"/>
      <c r="O606" s="144"/>
      <c r="P606" s="144"/>
      <c r="Q606" s="144"/>
      <c r="R606" s="144"/>
      <c r="S606" s="144"/>
      <c r="T606" s="144"/>
    </row>
    <row r="607" spans="1:20">
      <c r="A607" s="161"/>
      <c r="B607" s="144"/>
      <c r="C607" s="144"/>
      <c r="D607" s="144"/>
      <c r="E607" s="144"/>
      <c r="F607" s="144"/>
      <c r="G607" s="144"/>
      <c r="H607" s="144"/>
      <c r="I607" s="144"/>
      <c r="J607" s="144"/>
      <c r="K607" s="144"/>
      <c r="L607" s="144"/>
      <c r="M607" s="144"/>
      <c r="N607" s="144"/>
      <c r="O607" s="144"/>
      <c r="P607" s="144"/>
      <c r="Q607" s="144"/>
      <c r="R607" s="144"/>
      <c r="S607" s="144"/>
      <c r="T607" s="144"/>
    </row>
    <row r="608" spans="1:20">
      <c r="A608" s="161"/>
      <c r="B608" s="144"/>
      <c r="C608" s="144"/>
      <c r="D608" s="144"/>
      <c r="E608" s="144"/>
      <c r="F608" s="144"/>
      <c r="G608" s="144"/>
      <c r="H608" s="144"/>
      <c r="I608" s="144"/>
      <c r="J608" s="144"/>
      <c r="K608" s="144"/>
      <c r="L608" s="144"/>
      <c r="M608" s="144"/>
      <c r="N608" s="144"/>
      <c r="O608" s="144"/>
      <c r="P608" s="144"/>
      <c r="Q608" s="144"/>
      <c r="R608" s="144"/>
      <c r="S608" s="144"/>
      <c r="T608" s="144"/>
    </row>
    <row r="609" spans="1:20">
      <c r="A609" s="161"/>
      <c r="B609" s="144"/>
      <c r="C609" s="144"/>
      <c r="D609" s="144"/>
      <c r="E609" s="144"/>
      <c r="F609" s="144"/>
      <c r="G609" s="144"/>
      <c r="H609" s="144"/>
      <c r="I609" s="144"/>
      <c r="J609" s="144"/>
      <c r="K609" s="144"/>
      <c r="L609" s="144"/>
      <c r="M609" s="144"/>
      <c r="N609" s="144"/>
      <c r="O609" s="144"/>
      <c r="P609" s="144"/>
      <c r="Q609" s="144"/>
      <c r="R609" s="144"/>
      <c r="S609" s="144"/>
      <c r="T609" s="144"/>
    </row>
    <row r="610" spans="1:20">
      <c r="A610" s="161"/>
      <c r="B610" s="144"/>
      <c r="C610" s="144"/>
      <c r="D610" s="144"/>
      <c r="E610" s="144"/>
      <c r="F610" s="144"/>
      <c r="G610" s="144"/>
      <c r="H610" s="144"/>
      <c r="I610" s="144"/>
      <c r="J610" s="144"/>
      <c r="K610" s="144"/>
      <c r="L610" s="144"/>
      <c r="M610" s="144"/>
      <c r="N610" s="144"/>
      <c r="O610" s="144"/>
      <c r="P610" s="144"/>
      <c r="Q610" s="144"/>
      <c r="R610" s="144"/>
      <c r="S610" s="144"/>
      <c r="T610" s="144"/>
    </row>
    <row r="611" spans="1:20">
      <c r="A611" s="161"/>
      <c r="B611" s="144"/>
      <c r="C611" s="144"/>
      <c r="D611" s="144"/>
      <c r="E611" s="144"/>
      <c r="F611" s="144"/>
      <c r="G611" s="144"/>
      <c r="H611" s="144"/>
      <c r="I611" s="144"/>
      <c r="J611" s="144"/>
      <c r="K611" s="144"/>
      <c r="L611" s="144"/>
      <c r="M611" s="144"/>
      <c r="N611" s="144"/>
      <c r="O611" s="144"/>
      <c r="P611" s="144"/>
      <c r="Q611" s="144"/>
      <c r="R611" s="144"/>
      <c r="S611" s="144"/>
      <c r="T611" s="144"/>
    </row>
    <row r="612" spans="1:20">
      <c r="A612" s="161"/>
      <c r="B612" s="144"/>
      <c r="C612" s="144"/>
      <c r="D612" s="144"/>
      <c r="E612" s="144"/>
      <c r="F612" s="144"/>
      <c r="G612" s="144"/>
      <c r="H612" s="144"/>
      <c r="I612" s="144"/>
      <c r="J612" s="144"/>
      <c r="K612" s="144"/>
      <c r="L612" s="144"/>
      <c r="M612" s="144"/>
      <c r="N612" s="144"/>
      <c r="O612" s="144"/>
      <c r="P612" s="144"/>
      <c r="Q612" s="144"/>
      <c r="R612" s="144"/>
      <c r="S612" s="144"/>
      <c r="T612" s="144"/>
    </row>
    <row r="613" spans="1:20">
      <c r="A613" s="161"/>
      <c r="B613" s="144"/>
      <c r="C613" s="144"/>
      <c r="D613" s="144"/>
      <c r="E613" s="144"/>
      <c r="F613" s="144"/>
      <c r="G613" s="144"/>
      <c r="H613" s="144"/>
      <c r="I613" s="144"/>
      <c r="J613" s="144"/>
      <c r="K613" s="144"/>
      <c r="L613" s="144"/>
      <c r="M613" s="144"/>
      <c r="N613" s="144"/>
      <c r="O613" s="144"/>
      <c r="P613" s="144"/>
      <c r="Q613" s="144"/>
      <c r="R613" s="144"/>
      <c r="S613" s="144"/>
      <c r="T613" s="144"/>
    </row>
    <row r="614" spans="1:20">
      <c r="A614" s="161"/>
      <c r="B614" s="144"/>
      <c r="C614" s="144"/>
      <c r="D614" s="144"/>
      <c r="E614" s="144"/>
      <c r="F614" s="144"/>
      <c r="G614" s="144"/>
      <c r="H614" s="144"/>
      <c r="I614" s="144"/>
      <c r="J614" s="144"/>
      <c r="K614" s="144"/>
      <c r="L614" s="144"/>
      <c r="M614" s="144"/>
      <c r="N614" s="144"/>
      <c r="O614" s="144"/>
      <c r="P614" s="144"/>
      <c r="Q614" s="144"/>
      <c r="R614" s="144"/>
      <c r="S614" s="144"/>
      <c r="T614" s="144"/>
    </row>
    <row r="615" spans="1:20">
      <c r="A615" s="161"/>
      <c r="B615" s="144"/>
      <c r="C615" s="144"/>
      <c r="D615" s="144"/>
      <c r="E615" s="144"/>
      <c r="F615" s="144"/>
      <c r="G615" s="144"/>
      <c r="H615" s="144"/>
      <c r="I615" s="144"/>
      <c r="J615" s="144"/>
      <c r="K615" s="144"/>
      <c r="L615" s="144"/>
      <c r="M615" s="144"/>
      <c r="N615" s="144"/>
      <c r="O615" s="144"/>
      <c r="P615" s="144"/>
      <c r="Q615" s="144"/>
      <c r="R615" s="144"/>
      <c r="S615" s="144"/>
      <c r="T615" s="144"/>
    </row>
    <row r="616" spans="1:20">
      <c r="A616" s="161"/>
      <c r="B616" s="144"/>
      <c r="C616" s="144"/>
      <c r="D616" s="144"/>
      <c r="E616" s="144"/>
      <c r="F616" s="144"/>
      <c r="G616" s="144"/>
      <c r="H616" s="144"/>
      <c r="I616" s="144"/>
      <c r="J616" s="144"/>
      <c r="K616" s="144"/>
      <c r="L616" s="144"/>
      <c r="M616" s="144"/>
      <c r="N616" s="144"/>
      <c r="O616" s="144"/>
      <c r="P616" s="144"/>
      <c r="Q616" s="144"/>
      <c r="R616" s="144"/>
      <c r="S616" s="144"/>
      <c r="T616" s="144"/>
    </row>
    <row r="617" spans="1:20">
      <c r="A617" s="161"/>
      <c r="B617" s="144"/>
      <c r="C617" s="144"/>
      <c r="D617" s="144"/>
      <c r="E617" s="144"/>
      <c r="F617" s="144"/>
      <c r="G617" s="144"/>
      <c r="H617" s="144"/>
      <c r="I617" s="144"/>
      <c r="J617" s="144"/>
      <c r="K617" s="144"/>
      <c r="L617" s="144"/>
      <c r="M617" s="144"/>
      <c r="N617" s="144"/>
      <c r="O617" s="144"/>
      <c r="P617" s="144"/>
      <c r="Q617" s="144"/>
      <c r="R617" s="144"/>
      <c r="S617" s="144"/>
      <c r="T617" s="144"/>
    </row>
    <row r="618" spans="1:20">
      <c r="A618" s="161"/>
      <c r="B618" s="144"/>
      <c r="C618" s="144"/>
      <c r="D618" s="144"/>
      <c r="E618" s="144"/>
      <c r="F618" s="144"/>
      <c r="G618" s="144"/>
      <c r="H618" s="144"/>
      <c r="I618" s="144"/>
      <c r="J618" s="144"/>
      <c r="K618" s="144"/>
      <c r="L618" s="144"/>
      <c r="M618" s="144"/>
      <c r="N618" s="144"/>
      <c r="O618" s="144"/>
      <c r="P618" s="144"/>
      <c r="Q618" s="144"/>
      <c r="R618" s="144"/>
      <c r="S618" s="144"/>
      <c r="T618" s="144"/>
    </row>
    <row r="619" spans="1:20">
      <c r="A619" s="161"/>
      <c r="B619" s="144"/>
      <c r="C619" s="144"/>
      <c r="D619" s="144"/>
      <c r="E619" s="144"/>
      <c r="F619" s="144"/>
      <c r="G619" s="144"/>
      <c r="H619" s="144"/>
      <c r="I619" s="144"/>
      <c r="J619" s="144"/>
      <c r="K619" s="144"/>
      <c r="L619" s="144"/>
      <c r="M619" s="144"/>
      <c r="N619" s="144"/>
      <c r="O619" s="144"/>
      <c r="P619" s="144"/>
      <c r="Q619" s="144"/>
      <c r="R619" s="144"/>
      <c r="S619" s="144"/>
      <c r="T619" s="144"/>
    </row>
    <row r="620" spans="1:20">
      <c r="A620" s="161"/>
      <c r="B620" s="144"/>
      <c r="C620" s="144"/>
      <c r="D620" s="144"/>
      <c r="E620" s="144"/>
      <c r="F620" s="144"/>
      <c r="G620" s="144"/>
      <c r="H620" s="144"/>
      <c r="I620" s="144"/>
      <c r="J620" s="144"/>
      <c r="K620" s="144"/>
      <c r="L620" s="144"/>
      <c r="M620" s="144"/>
      <c r="N620" s="144"/>
      <c r="O620" s="144"/>
      <c r="P620" s="144"/>
      <c r="Q620" s="144"/>
      <c r="R620" s="144"/>
      <c r="S620" s="144"/>
      <c r="T620" s="144"/>
    </row>
    <row r="621" spans="1:20">
      <c r="A621" s="161"/>
      <c r="B621" s="144"/>
      <c r="C621" s="144"/>
      <c r="D621" s="144"/>
      <c r="E621" s="144"/>
      <c r="F621" s="144"/>
      <c r="G621" s="144"/>
      <c r="H621" s="144"/>
      <c r="I621" s="144"/>
      <c r="J621" s="144"/>
      <c r="K621" s="144"/>
      <c r="L621" s="144"/>
      <c r="M621" s="144"/>
      <c r="N621" s="144"/>
      <c r="O621" s="144"/>
      <c r="P621" s="144"/>
      <c r="Q621" s="144"/>
      <c r="R621" s="144"/>
      <c r="S621" s="144"/>
      <c r="T621" s="144"/>
    </row>
    <row r="622" spans="1:20">
      <c r="A622" s="161"/>
      <c r="B622" s="144"/>
      <c r="C622" s="144"/>
      <c r="D622" s="144"/>
      <c r="E622" s="144"/>
      <c r="F622" s="144"/>
      <c r="G622" s="144"/>
      <c r="H622" s="144"/>
      <c r="I622" s="144"/>
      <c r="J622" s="144"/>
      <c r="K622" s="144"/>
      <c r="L622" s="144"/>
      <c r="M622" s="144"/>
      <c r="N622" s="144"/>
      <c r="O622" s="144"/>
      <c r="P622" s="144"/>
      <c r="Q622" s="144"/>
      <c r="R622" s="144"/>
      <c r="S622" s="144"/>
      <c r="T622" s="144"/>
    </row>
    <row r="623" spans="1:20">
      <c r="A623" s="161"/>
      <c r="B623" s="144"/>
      <c r="C623" s="144"/>
      <c r="D623" s="144"/>
      <c r="E623" s="144"/>
      <c r="F623" s="144"/>
      <c r="G623" s="144"/>
      <c r="H623" s="144"/>
      <c r="I623" s="144"/>
      <c r="J623" s="144"/>
      <c r="K623" s="144"/>
      <c r="L623" s="144"/>
      <c r="M623" s="144"/>
      <c r="N623" s="144"/>
      <c r="O623" s="144"/>
      <c r="P623" s="144"/>
      <c r="Q623" s="144"/>
      <c r="R623" s="144"/>
      <c r="S623" s="144"/>
      <c r="T623" s="144"/>
    </row>
    <row r="624" spans="1:20">
      <c r="A624" s="161"/>
      <c r="B624" s="144"/>
      <c r="C624" s="144"/>
      <c r="D624" s="144"/>
      <c r="E624" s="144"/>
      <c r="F624" s="144"/>
      <c r="G624" s="144"/>
      <c r="H624" s="144"/>
      <c r="I624" s="144"/>
      <c r="J624" s="144"/>
      <c r="K624" s="144"/>
      <c r="L624" s="144"/>
      <c r="M624" s="144"/>
      <c r="N624" s="144"/>
      <c r="O624" s="144"/>
      <c r="P624" s="144"/>
      <c r="Q624" s="144"/>
      <c r="R624" s="144"/>
      <c r="S624" s="144"/>
      <c r="T624" s="144"/>
    </row>
    <row r="625" spans="1:20">
      <c r="A625" s="161"/>
      <c r="B625" s="144"/>
      <c r="C625" s="144"/>
      <c r="D625" s="144"/>
      <c r="E625" s="144"/>
      <c r="F625" s="144"/>
      <c r="G625" s="144"/>
      <c r="H625" s="144"/>
      <c r="I625" s="144"/>
      <c r="J625" s="144"/>
      <c r="K625" s="144"/>
      <c r="L625" s="144"/>
      <c r="M625" s="144"/>
      <c r="N625" s="144"/>
      <c r="O625" s="144"/>
      <c r="P625" s="144"/>
      <c r="Q625" s="144"/>
      <c r="R625" s="144"/>
      <c r="S625" s="144"/>
      <c r="T625" s="144"/>
    </row>
    <row r="626" spans="1:20">
      <c r="A626" s="161"/>
      <c r="B626" s="144"/>
      <c r="C626" s="144"/>
      <c r="D626" s="144"/>
      <c r="E626" s="144"/>
      <c r="F626" s="144"/>
      <c r="G626" s="144"/>
      <c r="H626" s="144"/>
      <c r="I626" s="144"/>
      <c r="J626" s="144"/>
      <c r="K626" s="144"/>
      <c r="L626" s="144"/>
      <c r="M626" s="144"/>
      <c r="N626" s="144"/>
      <c r="O626" s="144"/>
      <c r="P626" s="144"/>
      <c r="Q626" s="144"/>
      <c r="R626" s="144"/>
      <c r="S626" s="144"/>
      <c r="T626" s="144"/>
    </row>
    <row r="627" spans="1:20">
      <c r="A627" s="161"/>
      <c r="B627" s="144"/>
      <c r="C627" s="144"/>
      <c r="D627" s="144"/>
      <c r="E627" s="144"/>
      <c r="F627" s="144"/>
      <c r="G627" s="144"/>
      <c r="H627" s="144"/>
      <c r="I627" s="144"/>
      <c r="J627" s="144"/>
      <c r="K627" s="144"/>
      <c r="L627" s="144"/>
      <c r="M627" s="144"/>
      <c r="N627" s="144"/>
      <c r="O627" s="144"/>
      <c r="P627" s="144"/>
      <c r="Q627" s="144"/>
      <c r="R627" s="144"/>
      <c r="S627" s="144"/>
      <c r="T627" s="144"/>
    </row>
    <row r="628" spans="1:20">
      <c r="A628" s="161"/>
      <c r="B628" s="144"/>
      <c r="C628" s="144"/>
      <c r="D628" s="144"/>
      <c r="E628" s="144"/>
      <c r="F628" s="144"/>
      <c r="G628" s="144"/>
      <c r="H628" s="144"/>
      <c r="I628" s="144"/>
      <c r="J628" s="144"/>
      <c r="K628" s="144"/>
      <c r="L628" s="144"/>
      <c r="M628" s="144"/>
      <c r="N628" s="144"/>
      <c r="O628" s="144"/>
      <c r="P628" s="144"/>
      <c r="Q628" s="144"/>
      <c r="R628" s="144"/>
      <c r="S628" s="144"/>
      <c r="T628" s="144"/>
    </row>
    <row r="629" spans="1:20">
      <c r="A629" s="161"/>
      <c r="B629" s="144"/>
      <c r="C629" s="144"/>
      <c r="D629" s="144"/>
      <c r="E629" s="144"/>
      <c r="F629" s="144"/>
      <c r="G629" s="144"/>
      <c r="H629" s="144"/>
      <c r="I629" s="144"/>
      <c r="J629" s="144"/>
      <c r="K629" s="144"/>
      <c r="L629" s="144"/>
      <c r="M629" s="144"/>
      <c r="N629" s="144"/>
      <c r="O629" s="144"/>
      <c r="P629" s="144"/>
      <c r="Q629" s="144"/>
      <c r="R629" s="144"/>
      <c r="S629" s="144"/>
      <c r="T629" s="144"/>
    </row>
    <row r="630" spans="1:20">
      <c r="A630" s="161"/>
      <c r="B630" s="144"/>
      <c r="C630" s="144"/>
      <c r="D630" s="144"/>
      <c r="E630" s="144"/>
      <c r="F630" s="144"/>
      <c r="G630" s="144"/>
      <c r="H630" s="144"/>
      <c r="I630" s="144"/>
      <c r="J630" s="144"/>
      <c r="K630" s="144"/>
      <c r="L630" s="144"/>
      <c r="M630" s="144"/>
      <c r="N630" s="144"/>
      <c r="O630" s="144"/>
      <c r="P630" s="144"/>
      <c r="Q630" s="144"/>
      <c r="R630" s="144"/>
      <c r="S630" s="144"/>
      <c r="T630" s="144"/>
    </row>
    <row r="631" spans="1:20">
      <c r="A631" s="161"/>
      <c r="B631" s="144"/>
      <c r="C631" s="144"/>
      <c r="D631" s="144"/>
      <c r="E631" s="144"/>
      <c r="F631" s="144"/>
      <c r="G631" s="144"/>
      <c r="H631" s="144"/>
      <c r="I631" s="144"/>
      <c r="J631" s="144"/>
      <c r="K631" s="144"/>
      <c r="L631" s="144"/>
      <c r="M631" s="144"/>
      <c r="N631" s="144"/>
      <c r="O631" s="144"/>
      <c r="P631" s="144"/>
      <c r="Q631" s="144"/>
      <c r="R631" s="144"/>
      <c r="S631" s="144"/>
      <c r="T631" s="144"/>
    </row>
    <row r="632" spans="1:20">
      <c r="A632" s="161"/>
      <c r="B632" s="144"/>
      <c r="C632" s="144"/>
      <c r="D632" s="144"/>
      <c r="E632" s="144"/>
      <c r="F632" s="144"/>
      <c r="G632" s="144"/>
      <c r="H632" s="144"/>
      <c r="I632" s="144"/>
      <c r="J632" s="144"/>
      <c r="K632" s="144"/>
      <c r="L632" s="144"/>
      <c r="M632" s="144"/>
      <c r="N632" s="144"/>
      <c r="O632" s="144"/>
      <c r="P632" s="144"/>
      <c r="Q632" s="144"/>
      <c r="R632" s="144"/>
      <c r="S632" s="144"/>
      <c r="T632" s="144"/>
    </row>
    <row r="633" spans="1:20">
      <c r="A633" s="161"/>
      <c r="B633" s="144"/>
      <c r="C633" s="144"/>
      <c r="D633" s="144"/>
      <c r="E633" s="144"/>
      <c r="F633" s="144"/>
      <c r="G633" s="144"/>
      <c r="H633" s="144"/>
      <c r="I633" s="144"/>
      <c r="J633" s="144"/>
      <c r="K633" s="144"/>
      <c r="L633" s="144"/>
      <c r="M633" s="144"/>
      <c r="N633" s="144"/>
      <c r="O633" s="144"/>
      <c r="P633" s="144"/>
      <c r="Q633" s="144"/>
      <c r="R633" s="144"/>
      <c r="S633" s="144"/>
      <c r="T633" s="144"/>
    </row>
    <row r="634" spans="1:20">
      <c r="A634" s="161"/>
      <c r="B634" s="144"/>
      <c r="C634" s="144"/>
      <c r="D634" s="144"/>
      <c r="E634" s="144"/>
      <c r="F634" s="144"/>
      <c r="G634" s="144"/>
      <c r="H634" s="144"/>
      <c r="I634" s="144"/>
      <c r="J634" s="144"/>
      <c r="K634" s="144"/>
      <c r="L634" s="144"/>
      <c r="M634" s="144"/>
      <c r="N634" s="144"/>
      <c r="O634" s="144"/>
      <c r="P634" s="144"/>
      <c r="Q634" s="144"/>
      <c r="R634" s="144"/>
      <c r="S634" s="144"/>
      <c r="T634" s="144"/>
    </row>
    <row r="635" spans="1:20">
      <c r="A635" s="161"/>
      <c r="B635" s="144"/>
      <c r="C635" s="144"/>
      <c r="D635" s="144"/>
      <c r="E635" s="144"/>
      <c r="F635" s="144"/>
      <c r="G635" s="144"/>
      <c r="H635" s="144"/>
      <c r="I635" s="144"/>
      <c r="J635" s="144"/>
      <c r="K635" s="144"/>
      <c r="L635" s="144"/>
      <c r="M635" s="144"/>
      <c r="N635" s="144"/>
      <c r="O635" s="144"/>
      <c r="P635" s="144"/>
      <c r="Q635" s="144"/>
      <c r="R635" s="144"/>
      <c r="S635" s="144"/>
      <c r="T635" s="144"/>
    </row>
    <row r="636" spans="1:20">
      <c r="A636" s="161"/>
      <c r="B636" s="144"/>
      <c r="C636" s="144"/>
      <c r="D636" s="144"/>
      <c r="E636" s="144"/>
      <c r="F636" s="144"/>
      <c r="G636" s="144"/>
      <c r="H636" s="144"/>
      <c r="I636" s="144"/>
      <c r="J636" s="144"/>
      <c r="K636" s="144"/>
      <c r="L636" s="144"/>
      <c r="M636" s="144"/>
      <c r="N636" s="144"/>
      <c r="O636" s="144"/>
      <c r="P636" s="144"/>
      <c r="Q636" s="144"/>
      <c r="R636" s="144"/>
      <c r="S636" s="144"/>
      <c r="T636" s="144"/>
    </row>
    <row r="637" spans="1:20">
      <c r="A637" s="161"/>
      <c r="B637" s="144"/>
      <c r="C637" s="144"/>
      <c r="D637" s="144"/>
      <c r="E637" s="144"/>
      <c r="F637" s="144"/>
      <c r="G637" s="144"/>
      <c r="H637" s="144"/>
      <c r="I637" s="144"/>
      <c r="J637" s="144"/>
      <c r="K637" s="144"/>
      <c r="L637" s="144"/>
      <c r="M637" s="144"/>
      <c r="N637" s="144"/>
      <c r="O637" s="144"/>
      <c r="P637" s="144"/>
      <c r="Q637" s="144"/>
      <c r="R637" s="144"/>
      <c r="S637" s="144"/>
      <c r="T637" s="144"/>
    </row>
    <row r="638" spans="1:20">
      <c r="A638" s="161"/>
      <c r="B638" s="144"/>
      <c r="C638" s="144"/>
      <c r="D638" s="144"/>
      <c r="E638" s="144"/>
      <c r="F638" s="144"/>
      <c r="G638" s="144"/>
      <c r="H638" s="144"/>
      <c r="I638" s="144"/>
      <c r="J638" s="144"/>
      <c r="K638" s="144"/>
      <c r="L638" s="144"/>
      <c r="M638" s="144"/>
      <c r="N638" s="144"/>
      <c r="O638" s="144"/>
      <c r="P638" s="144"/>
      <c r="Q638" s="144"/>
      <c r="R638" s="144"/>
      <c r="S638" s="144"/>
      <c r="T638" s="144"/>
    </row>
    <row r="639" spans="1:20">
      <c r="A639" s="161"/>
      <c r="B639" s="144"/>
      <c r="C639" s="144"/>
      <c r="D639" s="144"/>
      <c r="E639" s="144"/>
      <c r="F639" s="144"/>
      <c r="G639" s="144"/>
      <c r="H639" s="144"/>
      <c r="I639" s="144"/>
      <c r="J639" s="144"/>
      <c r="K639" s="144"/>
      <c r="L639" s="144"/>
      <c r="M639" s="144"/>
      <c r="N639" s="144"/>
      <c r="O639" s="144"/>
      <c r="P639" s="144"/>
      <c r="Q639" s="144"/>
      <c r="R639" s="144"/>
      <c r="S639" s="144"/>
      <c r="T639" s="144"/>
    </row>
    <row r="640" spans="1:20">
      <c r="A640" s="161"/>
      <c r="B640" s="144"/>
      <c r="C640" s="144"/>
      <c r="D640" s="144"/>
      <c r="E640" s="144"/>
      <c r="F640" s="144"/>
      <c r="G640" s="144"/>
      <c r="H640" s="144"/>
      <c r="I640" s="144"/>
      <c r="J640" s="144"/>
      <c r="K640" s="144"/>
      <c r="L640" s="144"/>
      <c r="M640" s="144"/>
      <c r="N640" s="144"/>
      <c r="O640" s="144"/>
      <c r="P640" s="144"/>
      <c r="Q640" s="144"/>
      <c r="R640" s="144"/>
      <c r="S640" s="144"/>
      <c r="T640" s="144"/>
    </row>
    <row r="641" spans="1:20">
      <c r="A641" s="161"/>
      <c r="B641" s="144"/>
      <c r="C641" s="144"/>
      <c r="D641" s="144"/>
      <c r="E641" s="144"/>
      <c r="F641" s="144"/>
      <c r="G641" s="144"/>
      <c r="H641" s="144"/>
      <c r="I641" s="144"/>
      <c r="J641" s="144"/>
      <c r="K641" s="144"/>
      <c r="L641" s="144"/>
      <c r="M641" s="144"/>
      <c r="N641" s="144"/>
      <c r="O641" s="144"/>
      <c r="P641" s="144"/>
      <c r="Q641" s="144"/>
      <c r="R641" s="144"/>
      <c r="S641" s="144"/>
      <c r="T641" s="144"/>
    </row>
    <row r="642" spans="1:20">
      <c r="A642" s="161"/>
      <c r="B642" s="144"/>
      <c r="C642" s="144"/>
      <c r="D642" s="144"/>
      <c r="E642" s="144"/>
      <c r="F642" s="144"/>
      <c r="G642" s="144"/>
      <c r="H642" s="144"/>
      <c r="I642" s="144"/>
      <c r="J642" s="144"/>
      <c r="K642" s="144"/>
      <c r="L642" s="144"/>
      <c r="M642" s="144"/>
      <c r="N642" s="144"/>
      <c r="O642" s="144"/>
      <c r="P642" s="144"/>
      <c r="Q642" s="144"/>
      <c r="R642" s="144"/>
      <c r="S642" s="144"/>
      <c r="T642" s="144"/>
    </row>
    <row r="643" spans="1:20">
      <c r="A643" s="161"/>
      <c r="B643" s="144"/>
      <c r="C643" s="144"/>
      <c r="D643" s="144"/>
      <c r="E643" s="144"/>
      <c r="F643" s="144"/>
      <c r="G643" s="144"/>
      <c r="H643" s="144"/>
      <c r="I643" s="144"/>
      <c r="J643" s="144"/>
      <c r="K643" s="144"/>
      <c r="L643" s="144"/>
      <c r="M643" s="144"/>
      <c r="N643" s="144"/>
      <c r="O643" s="144"/>
      <c r="P643" s="144"/>
      <c r="Q643" s="144"/>
      <c r="R643" s="144"/>
      <c r="S643" s="144"/>
      <c r="T643" s="144"/>
    </row>
    <row r="644" spans="1:20">
      <c r="A644" s="161"/>
      <c r="B644" s="144"/>
      <c r="C644" s="144"/>
      <c r="D644" s="144"/>
      <c r="E644" s="144"/>
      <c r="F644" s="144"/>
      <c r="G644" s="144"/>
      <c r="H644" s="144"/>
      <c r="I644" s="144"/>
      <c r="J644" s="144"/>
      <c r="K644" s="144"/>
      <c r="L644" s="144"/>
      <c r="M644" s="144"/>
      <c r="N644" s="144"/>
      <c r="O644" s="144"/>
      <c r="P644" s="144"/>
      <c r="Q644" s="144"/>
      <c r="R644" s="144"/>
      <c r="S644" s="144"/>
      <c r="T644" s="144"/>
    </row>
    <row r="645" spans="1:20">
      <c r="A645" s="161"/>
      <c r="B645" s="144"/>
      <c r="C645" s="144"/>
      <c r="D645" s="144"/>
      <c r="E645" s="144"/>
      <c r="F645" s="144"/>
      <c r="G645" s="144"/>
      <c r="H645" s="144"/>
      <c r="I645" s="144"/>
      <c r="J645" s="144"/>
      <c r="K645" s="144"/>
      <c r="L645" s="144"/>
      <c r="M645" s="144"/>
      <c r="N645" s="144"/>
      <c r="O645" s="144"/>
      <c r="P645" s="144"/>
      <c r="Q645" s="144"/>
      <c r="R645" s="144"/>
      <c r="S645" s="144"/>
      <c r="T645" s="144"/>
    </row>
    <row r="646" spans="1:20">
      <c r="A646" s="161"/>
      <c r="B646" s="144"/>
      <c r="C646" s="144"/>
      <c r="D646" s="144"/>
      <c r="E646" s="144"/>
      <c r="F646" s="144"/>
      <c r="G646" s="144"/>
      <c r="H646" s="144"/>
      <c r="I646" s="144"/>
      <c r="J646" s="144"/>
      <c r="K646" s="144"/>
      <c r="L646" s="144"/>
      <c r="M646" s="144"/>
      <c r="N646" s="144"/>
      <c r="O646" s="144"/>
      <c r="P646" s="144"/>
      <c r="Q646" s="144"/>
      <c r="R646" s="144"/>
      <c r="S646" s="144"/>
      <c r="T646" s="144"/>
    </row>
    <row r="647" spans="1:20">
      <c r="A647" s="161"/>
      <c r="B647" s="144"/>
      <c r="C647" s="144"/>
      <c r="D647" s="144"/>
      <c r="E647" s="144"/>
      <c r="F647" s="144"/>
      <c r="G647" s="144"/>
      <c r="H647" s="144"/>
      <c r="I647" s="144"/>
      <c r="J647" s="144"/>
      <c r="K647" s="144"/>
      <c r="L647" s="144"/>
      <c r="M647" s="144"/>
      <c r="N647" s="144"/>
      <c r="O647" s="144"/>
      <c r="P647" s="144"/>
      <c r="Q647" s="144"/>
      <c r="R647" s="144"/>
      <c r="S647" s="144"/>
      <c r="T647" s="144"/>
    </row>
    <row r="648" spans="1:20">
      <c r="A648" s="161"/>
      <c r="B648" s="144"/>
      <c r="C648" s="144"/>
      <c r="D648" s="144"/>
      <c r="E648" s="144"/>
      <c r="F648" s="144"/>
      <c r="G648" s="144"/>
      <c r="H648" s="144"/>
      <c r="I648" s="144"/>
      <c r="J648" s="144"/>
      <c r="K648" s="144"/>
      <c r="L648" s="144"/>
      <c r="M648" s="144"/>
      <c r="N648" s="144"/>
      <c r="O648" s="144"/>
      <c r="P648" s="144"/>
      <c r="Q648" s="144"/>
      <c r="R648" s="144"/>
      <c r="S648" s="144"/>
      <c r="T648" s="144"/>
    </row>
    <row r="649" spans="1:20">
      <c r="A649" s="161"/>
      <c r="B649" s="144"/>
      <c r="C649" s="144"/>
      <c r="D649" s="144"/>
      <c r="E649" s="144"/>
      <c r="F649" s="144"/>
      <c r="G649" s="144"/>
      <c r="H649" s="144"/>
      <c r="I649" s="144"/>
      <c r="J649" s="144"/>
      <c r="K649" s="144"/>
      <c r="L649" s="144"/>
      <c r="M649" s="144"/>
      <c r="N649" s="144"/>
      <c r="O649" s="144"/>
      <c r="P649" s="144"/>
      <c r="Q649" s="144"/>
      <c r="R649" s="144"/>
      <c r="S649" s="144"/>
      <c r="T649" s="144"/>
    </row>
    <row r="650" spans="1:20">
      <c r="A650" s="161"/>
      <c r="B650" s="144"/>
      <c r="C650" s="144"/>
      <c r="D650" s="144"/>
      <c r="E650" s="144"/>
      <c r="F650" s="144"/>
      <c r="G650" s="144"/>
      <c r="H650" s="144"/>
      <c r="I650" s="144"/>
      <c r="J650" s="144"/>
      <c r="K650" s="144"/>
      <c r="L650" s="144"/>
      <c r="M650" s="144"/>
      <c r="N650" s="144"/>
      <c r="O650" s="144"/>
      <c r="P650" s="144"/>
      <c r="Q650" s="144"/>
      <c r="R650" s="144"/>
      <c r="S650" s="144"/>
      <c r="T650" s="144"/>
    </row>
    <row r="651" spans="1:20">
      <c r="A651" s="161"/>
      <c r="B651" s="144"/>
      <c r="C651" s="144"/>
      <c r="D651" s="144"/>
      <c r="E651" s="144"/>
      <c r="F651" s="144"/>
      <c r="G651" s="144"/>
      <c r="H651" s="144"/>
      <c r="I651" s="144"/>
      <c r="J651" s="144"/>
      <c r="K651" s="144"/>
      <c r="L651" s="144"/>
      <c r="M651" s="144"/>
      <c r="N651" s="144"/>
      <c r="O651" s="144"/>
      <c r="P651" s="144"/>
      <c r="Q651" s="144"/>
      <c r="R651" s="144"/>
      <c r="S651" s="144"/>
      <c r="T651" s="144"/>
    </row>
    <row r="652" spans="1:20">
      <c r="A652" s="161"/>
      <c r="B652" s="144"/>
      <c r="C652" s="144"/>
      <c r="D652" s="144"/>
      <c r="E652" s="144"/>
      <c r="F652" s="144"/>
      <c r="G652" s="144"/>
      <c r="H652" s="144"/>
      <c r="I652" s="144"/>
      <c r="J652" s="144"/>
      <c r="K652" s="144"/>
      <c r="L652" s="144"/>
      <c r="M652" s="144"/>
      <c r="N652" s="144"/>
      <c r="O652" s="144"/>
      <c r="P652" s="144"/>
      <c r="Q652" s="144"/>
      <c r="R652" s="144"/>
      <c r="S652" s="144"/>
      <c r="T652" s="144"/>
    </row>
    <row r="653" spans="1:20">
      <c r="A653" s="161"/>
      <c r="B653" s="144"/>
      <c r="C653" s="144"/>
      <c r="D653" s="144"/>
      <c r="E653" s="144"/>
      <c r="F653" s="144"/>
      <c r="G653" s="144"/>
      <c r="H653" s="144"/>
      <c r="I653" s="144"/>
      <c r="J653" s="144"/>
      <c r="K653" s="144"/>
      <c r="L653" s="144"/>
      <c r="M653" s="144"/>
      <c r="N653" s="144"/>
      <c r="O653" s="144"/>
      <c r="P653" s="144"/>
      <c r="Q653" s="144"/>
      <c r="R653" s="144"/>
      <c r="S653" s="144"/>
      <c r="T653" s="144"/>
    </row>
    <row r="654" spans="1:20">
      <c r="A654" s="161"/>
      <c r="B654" s="144"/>
      <c r="C654" s="144"/>
      <c r="D654" s="144"/>
      <c r="E654" s="144"/>
      <c r="F654" s="144"/>
      <c r="G654" s="144"/>
      <c r="H654" s="144"/>
      <c r="I654" s="144"/>
      <c r="J654" s="144"/>
      <c r="K654" s="144"/>
      <c r="L654" s="144"/>
      <c r="M654" s="144"/>
      <c r="N654" s="144"/>
      <c r="O654" s="144"/>
      <c r="P654" s="144"/>
      <c r="Q654" s="144"/>
      <c r="R654" s="144"/>
      <c r="S654" s="144"/>
      <c r="T654" s="144"/>
    </row>
    <row r="655" spans="1:20">
      <c r="A655" s="161"/>
      <c r="B655" s="144"/>
      <c r="C655" s="144"/>
      <c r="D655" s="144"/>
      <c r="E655" s="144"/>
      <c r="F655" s="144"/>
      <c r="G655" s="144"/>
      <c r="H655" s="144"/>
      <c r="I655" s="144"/>
      <c r="J655" s="144"/>
      <c r="K655" s="144"/>
      <c r="L655" s="144"/>
      <c r="M655" s="144"/>
      <c r="N655" s="144"/>
      <c r="O655" s="144"/>
      <c r="P655" s="144"/>
      <c r="Q655" s="144"/>
      <c r="R655" s="144"/>
      <c r="S655" s="144"/>
      <c r="T655" s="144"/>
    </row>
    <row r="656" spans="1:20">
      <c r="A656" s="161"/>
      <c r="B656" s="144"/>
      <c r="C656" s="144"/>
      <c r="D656" s="144"/>
      <c r="E656" s="144"/>
      <c r="F656" s="144"/>
      <c r="G656" s="144"/>
      <c r="H656" s="144"/>
      <c r="I656" s="144"/>
      <c r="J656" s="144"/>
      <c r="K656" s="144"/>
      <c r="L656" s="144"/>
      <c r="M656" s="144"/>
      <c r="N656" s="144"/>
      <c r="O656" s="144"/>
      <c r="P656" s="144"/>
      <c r="Q656" s="144"/>
      <c r="R656" s="144"/>
      <c r="S656" s="144"/>
      <c r="T656" s="144"/>
    </row>
    <row r="657" spans="1:20">
      <c r="A657" s="161"/>
      <c r="B657" s="144"/>
      <c r="C657" s="144"/>
      <c r="D657" s="144"/>
      <c r="E657" s="144"/>
      <c r="F657" s="144"/>
      <c r="G657" s="144"/>
      <c r="H657" s="144"/>
      <c r="I657" s="144"/>
      <c r="J657" s="144"/>
      <c r="K657" s="144"/>
      <c r="L657" s="144"/>
      <c r="M657" s="144"/>
      <c r="N657" s="144"/>
      <c r="O657" s="144"/>
      <c r="P657" s="144"/>
      <c r="Q657" s="144"/>
      <c r="R657" s="144"/>
      <c r="S657" s="144"/>
      <c r="T657" s="144"/>
    </row>
    <row r="658" spans="1:20">
      <c r="A658" s="161"/>
      <c r="B658" s="144"/>
      <c r="C658" s="144"/>
      <c r="D658" s="144"/>
      <c r="E658" s="144"/>
      <c r="F658" s="144"/>
      <c r="G658" s="144"/>
      <c r="H658" s="144"/>
      <c r="I658" s="144"/>
      <c r="J658" s="144"/>
      <c r="K658" s="144"/>
      <c r="L658" s="144"/>
      <c r="M658" s="144"/>
      <c r="N658" s="144"/>
      <c r="O658" s="144"/>
      <c r="P658" s="144"/>
      <c r="Q658" s="144"/>
      <c r="R658" s="144"/>
      <c r="S658" s="144"/>
      <c r="T658" s="144"/>
    </row>
    <row r="659" spans="1:20">
      <c r="A659" s="161"/>
      <c r="B659" s="144"/>
      <c r="C659" s="144"/>
      <c r="D659" s="144"/>
      <c r="E659" s="144"/>
      <c r="F659" s="144"/>
      <c r="G659" s="144"/>
      <c r="H659" s="144"/>
      <c r="I659" s="144"/>
      <c r="J659" s="144"/>
      <c r="K659" s="144"/>
      <c r="L659" s="144"/>
      <c r="M659" s="144"/>
      <c r="N659" s="144"/>
      <c r="O659" s="144"/>
      <c r="P659" s="144"/>
      <c r="Q659" s="144"/>
      <c r="R659" s="144"/>
      <c r="S659" s="144"/>
      <c r="T659" s="144"/>
    </row>
    <row r="660" spans="1:20">
      <c r="A660" s="161"/>
      <c r="B660" s="144"/>
      <c r="C660" s="144"/>
      <c r="D660" s="144"/>
      <c r="E660" s="144"/>
      <c r="F660" s="144"/>
      <c r="G660" s="144"/>
      <c r="H660" s="144"/>
      <c r="I660" s="144"/>
      <c r="J660" s="144"/>
      <c r="K660" s="144"/>
      <c r="L660" s="144"/>
      <c r="M660" s="144"/>
      <c r="N660" s="144"/>
      <c r="O660" s="144"/>
      <c r="P660" s="144"/>
      <c r="Q660" s="144"/>
      <c r="R660" s="144"/>
      <c r="S660" s="144"/>
      <c r="T660" s="144"/>
    </row>
    <row r="661" spans="1:20">
      <c r="A661" s="161"/>
      <c r="B661" s="144"/>
      <c r="C661" s="144"/>
      <c r="D661" s="144"/>
      <c r="E661" s="144"/>
      <c r="F661" s="144"/>
      <c r="G661" s="144"/>
      <c r="H661" s="144"/>
      <c r="I661" s="144"/>
      <c r="J661" s="144"/>
      <c r="K661" s="144"/>
      <c r="L661" s="144"/>
      <c r="M661" s="144"/>
      <c r="N661" s="144"/>
      <c r="O661" s="144"/>
      <c r="P661" s="144"/>
      <c r="Q661" s="144"/>
      <c r="R661" s="144"/>
      <c r="S661" s="144"/>
      <c r="T661" s="144"/>
    </row>
    <row r="662" spans="1:20">
      <c r="A662" s="161"/>
      <c r="B662" s="144"/>
      <c r="C662" s="144"/>
      <c r="D662" s="144"/>
      <c r="E662" s="144"/>
      <c r="F662" s="144"/>
      <c r="G662" s="144"/>
      <c r="H662" s="144"/>
      <c r="I662" s="144"/>
      <c r="J662" s="144"/>
      <c r="K662" s="144"/>
      <c r="L662" s="144"/>
      <c r="M662" s="144"/>
      <c r="N662" s="144"/>
      <c r="O662" s="144"/>
      <c r="P662" s="144"/>
      <c r="Q662" s="144"/>
      <c r="R662" s="144"/>
      <c r="S662" s="144"/>
      <c r="T662" s="144"/>
    </row>
    <row r="663" spans="1:20">
      <c r="A663" s="161"/>
      <c r="B663" s="144"/>
      <c r="C663" s="144"/>
      <c r="D663" s="144"/>
      <c r="E663" s="144"/>
      <c r="F663" s="144"/>
      <c r="G663" s="144"/>
      <c r="H663" s="144"/>
      <c r="I663" s="144"/>
      <c r="J663" s="144"/>
      <c r="K663" s="144"/>
      <c r="L663" s="144"/>
      <c r="M663" s="144"/>
      <c r="N663" s="144"/>
      <c r="O663" s="144"/>
      <c r="P663" s="144"/>
      <c r="Q663" s="144"/>
      <c r="R663" s="144"/>
      <c r="S663" s="144"/>
      <c r="T663" s="144"/>
    </row>
    <row r="664" spans="1:20">
      <c r="A664" s="161"/>
      <c r="B664" s="144"/>
      <c r="C664" s="144"/>
      <c r="D664" s="144"/>
      <c r="E664" s="144"/>
      <c r="F664" s="144"/>
      <c r="G664" s="144"/>
      <c r="H664" s="144"/>
      <c r="I664" s="144"/>
      <c r="J664" s="144"/>
      <c r="K664" s="144"/>
      <c r="L664" s="144"/>
      <c r="M664" s="144"/>
      <c r="N664" s="144"/>
      <c r="O664" s="144"/>
      <c r="P664" s="144"/>
      <c r="Q664" s="144"/>
      <c r="R664" s="144"/>
      <c r="S664" s="144"/>
      <c r="T664" s="144"/>
    </row>
    <row r="665" spans="1:20">
      <c r="A665" s="161"/>
      <c r="B665" s="144"/>
      <c r="C665" s="144"/>
      <c r="D665" s="144"/>
      <c r="E665" s="144"/>
      <c r="F665" s="144"/>
      <c r="G665" s="144"/>
      <c r="H665" s="144"/>
      <c r="I665" s="144"/>
      <c r="J665" s="144"/>
      <c r="K665" s="144"/>
      <c r="L665" s="144"/>
      <c r="M665" s="144"/>
      <c r="N665" s="144"/>
      <c r="O665" s="144"/>
      <c r="P665" s="144"/>
      <c r="Q665" s="144"/>
      <c r="R665" s="144"/>
      <c r="S665" s="144"/>
      <c r="T665" s="144"/>
    </row>
    <row r="666" spans="1:20">
      <c r="A666" s="161"/>
      <c r="B666" s="144"/>
      <c r="C666" s="144"/>
      <c r="D666" s="144"/>
      <c r="E666" s="144"/>
      <c r="F666" s="144"/>
      <c r="G666" s="144"/>
      <c r="H666" s="144"/>
      <c r="I666" s="144"/>
      <c r="J666" s="144"/>
      <c r="K666" s="144"/>
      <c r="L666" s="144"/>
      <c r="M666" s="144"/>
      <c r="N666" s="144"/>
      <c r="O666" s="144"/>
      <c r="P666" s="144"/>
      <c r="Q666" s="144"/>
      <c r="R666" s="144"/>
      <c r="S666" s="144"/>
      <c r="T666" s="144"/>
    </row>
    <row r="667" spans="1:20">
      <c r="A667" s="161"/>
      <c r="B667" s="144"/>
      <c r="C667" s="144"/>
      <c r="D667" s="144"/>
      <c r="E667" s="144"/>
      <c r="F667" s="144"/>
      <c r="G667" s="144"/>
      <c r="H667" s="144"/>
      <c r="I667" s="144"/>
      <c r="J667" s="144"/>
      <c r="K667" s="144"/>
      <c r="L667" s="144"/>
      <c r="M667" s="144"/>
      <c r="N667" s="144"/>
      <c r="O667" s="144"/>
      <c r="P667" s="144"/>
      <c r="Q667" s="144"/>
      <c r="R667" s="144"/>
      <c r="S667" s="144"/>
      <c r="T667" s="144"/>
    </row>
    <row r="668" spans="1:20">
      <c r="A668" s="161"/>
      <c r="B668" s="144"/>
      <c r="C668" s="144"/>
      <c r="D668" s="144"/>
      <c r="E668" s="144"/>
      <c r="F668" s="144"/>
      <c r="G668" s="144"/>
      <c r="H668" s="144"/>
      <c r="I668" s="144"/>
      <c r="J668" s="144"/>
      <c r="K668" s="144"/>
      <c r="L668" s="144"/>
      <c r="M668" s="144"/>
      <c r="N668" s="144"/>
      <c r="O668" s="144"/>
      <c r="P668" s="144"/>
      <c r="Q668" s="144"/>
      <c r="R668" s="144"/>
      <c r="S668" s="144"/>
      <c r="T668" s="144"/>
    </row>
    <row r="669" spans="1:20">
      <c r="A669" s="161"/>
      <c r="B669" s="144"/>
      <c r="C669" s="144"/>
      <c r="D669" s="144"/>
      <c r="E669" s="144"/>
      <c r="F669" s="144"/>
      <c r="G669" s="144"/>
      <c r="H669" s="144"/>
      <c r="I669" s="144"/>
      <c r="J669" s="144"/>
      <c r="K669" s="144"/>
      <c r="L669" s="144"/>
      <c r="M669" s="144"/>
      <c r="N669" s="144"/>
      <c r="O669" s="144"/>
      <c r="P669" s="144"/>
      <c r="Q669" s="144"/>
      <c r="R669" s="144"/>
      <c r="S669" s="144"/>
      <c r="T669" s="144"/>
    </row>
    <row r="670" spans="1:20">
      <c r="A670" s="161"/>
      <c r="B670" s="144"/>
      <c r="C670" s="144"/>
      <c r="D670" s="144"/>
      <c r="E670" s="144"/>
      <c r="F670" s="144"/>
      <c r="G670" s="144"/>
      <c r="H670" s="144"/>
      <c r="I670" s="144"/>
      <c r="J670" s="144"/>
      <c r="K670" s="144"/>
      <c r="L670" s="144"/>
      <c r="M670" s="144"/>
      <c r="N670" s="144"/>
      <c r="O670" s="144"/>
      <c r="P670" s="144"/>
      <c r="Q670" s="144"/>
      <c r="R670" s="144"/>
      <c r="S670" s="144"/>
      <c r="T670" s="144"/>
    </row>
    <row r="671" spans="1:20">
      <c r="A671" s="161"/>
      <c r="B671" s="144"/>
      <c r="C671" s="144"/>
      <c r="D671" s="144"/>
      <c r="E671" s="144"/>
      <c r="F671" s="144"/>
      <c r="G671" s="144"/>
      <c r="H671" s="144"/>
      <c r="I671" s="144"/>
      <c r="J671" s="144"/>
      <c r="K671" s="144"/>
      <c r="L671" s="144"/>
      <c r="M671" s="144"/>
      <c r="N671" s="144"/>
      <c r="O671" s="144"/>
      <c r="P671" s="144"/>
      <c r="Q671" s="144"/>
      <c r="R671" s="144"/>
      <c r="S671" s="144"/>
      <c r="T671" s="144"/>
    </row>
    <row r="672" spans="1:20">
      <c r="A672" s="161"/>
      <c r="B672" s="144"/>
      <c r="C672" s="144"/>
      <c r="D672" s="144"/>
      <c r="E672" s="144"/>
      <c r="F672" s="144"/>
      <c r="G672" s="144"/>
      <c r="H672" s="144"/>
      <c r="I672" s="144"/>
      <c r="J672" s="144"/>
      <c r="K672" s="144"/>
      <c r="L672" s="144"/>
      <c r="M672" s="144"/>
      <c r="N672" s="144"/>
      <c r="O672" s="144"/>
      <c r="P672" s="144"/>
      <c r="Q672" s="144"/>
      <c r="R672" s="144"/>
      <c r="S672" s="144"/>
      <c r="T672" s="144"/>
    </row>
    <row r="673" spans="1:20">
      <c r="A673" s="161"/>
      <c r="B673" s="144"/>
      <c r="C673" s="144"/>
      <c r="D673" s="144"/>
      <c r="E673" s="144"/>
      <c r="F673" s="144"/>
      <c r="G673" s="144"/>
      <c r="H673" s="144"/>
      <c r="I673" s="144"/>
      <c r="J673" s="144"/>
      <c r="K673" s="144"/>
      <c r="L673" s="144"/>
      <c r="M673" s="144"/>
      <c r="N673" s="144"/>
      <c r="O673" s="144"/>
      <c r="P673" s="144"/>
      <c r="Q673" s="144"/>
      <c r="R673" s="144"/>
      <c r="S673" s="144"/>
      <c r="T673" s="144"/>
    </row>
    <row r="674" spans="1:20">
      <c r="A674" s="161"/>
      <c r="B674" s="144"/>
      <c r="C674" s="144"/>
      <c r="D674" s="144"/>
      <c r="E674" s="144"/>
      <c r="F674" s="144"/>
      <c r="G674" s="144"/>
      <c r="H674" s="144"/>
      <c r="I674" s="144"/>
      <c r="J674" s="144"/>
      <c r="K674" s="144"/>
      <c r="L674" s="144"/>
      <c r="M674" s="144"/>
      <c r="N674" s="144"/>
      <c r="O674" s="144"/>
      <c r="P674" s="144"/>
      <c r="Q674" s="144"/>
      <c r="R674" s="144"/>
      <c r="S674" s="144"/>
      <c r="T674" s="144"/>
    </row>
    <row r="675" spans="1:20">
      <c r="A675" s="161"/>
      <c r="B675" s="144"/>
      <c r="C675" s="144"/>
      <c r="D675" s="144"/>
      <c r="E675" s="144"/>
      <c r="F675" s="144"/>
      <c r="G675" s="144"/>
      <c r="H675" s="144"/>
      <c r="I675" s="144"/>
      <c r="J675" s="144"/>
      <c r="K675" s="144"/>
      <c r="L675" s="144"/>
      <c r="M675" s="144"/>
      <c r="N675" s="144"/>
      <c r="O675" s="144"/>
      <c r="P675" s="144"/>
      <c r="Q675" s="144"/>
      <c r="R675" s="144"/>
      <c r="S675" s="144"/>
      <c r="T675" s="144"/>
    </row>
    <row r="676" spans="1:20">
      <c r="A676" s="161"/>
      <c r="B676" s="144"/>
      <c r="C676" s="144"/>
      <c r="D676" s="144"/>
      <c r="E676" s="144"/>
      <c r="F676" s="144"/>
      <c r="G676" s="144"/>
      <c r="H676" s="144"/>
      <c r="I676" s="144"/>
      <c r="J676" s="144"/>
      <c r="K676" s="144"/>
      <c r="L676" s="144"/>
      <c r="M676" s="144"/>
      <c r="N676" s="144"/>
      <c r="O676" s="144"/>
      <c r="P676" s="144"/>
      <c r="Q676" s="144"/>
      <c r="R676" s="144"/>
      <c r="S676" s="144"/>
      <c r="T676" s="144"/>
    </row>
    <row r="677" spans="1:20">
      <c r="A677" s="161"/>
      <c r="B677" s="144"/>
      <c r="C677" s="144"/>
      <c r="D677" s="144"/>
      <c r="E677" s="144"/>
      <c r="F677" s="144"/>
      <c r="G677" s="144"/>
      <c r="H677" s="144"/>
      <c r="I677" s="144"/>
      <c r="J677" s="144"/>
      <c r="K677" s="144"/>
      <c r="L677" s="144"/>
      <c r="M677" s="144"/>
      <c r="N677" s="144"/>
      <c r="O677" s="144"/>
      <c r="P677" s="144"/>
      <c r="Q677" s="144"/>
      <c r="R677" s="144"/>
      <c r="S677" s="144"/>
      <c r="T677" s="144"/>
    </row>
    <row r="678" spans="1:20">
      <c r="A678" s="161"/>
      <c r="B678" s="144"/>
      <c r="C678" s="144"/>
      <c r="D678" s="144"/>
      <c r="E678" s="144"/>
      <c r="F678" s="144"/>
      <c r="G678" s="144"/>
      <c r="H678" s="144"/>
      <c r="I678" s="144"/>
      <c r="J678" s="144"/>
      <c r="K678" s="144"/>
      <c r="L678" s="144"/>
      <c r="M678" s="144"/>
      <c r="N678" s="144"/>
      <c r="O678" s="144"/>
      <c r="P678" s="144"/>
      <c r="Q678" s="144"/>
      <c r="R678" s="144"/>
      <c r="S678" s="144"/>
      <c r="T678" s="144"/>
    </row>
    <row r="679" spans="1:20">
      <c r="A679" s="161"/>
      <c r="B679" s="144"/>
      <c r="C679" s="144"/>
      <c r="D679" s="144"/>
      <c r="E679" s="144"/>
      <c r="F679" s="144"/>
      <c r="G679" s="144"/>
      <c r="H679" s="144"/>
      <c r="I679" s="144"/>
      <c r="J679" s="144"/>
      <c r="K679" s="144"/>
      <c r="L679" s="144"/>
      <c r="M679" s="144"/>
      <c r="N679" s="144"/>
      <c r="O679" s="144"/>
      <c r="P679" s="144"/>
      <c r="Q679" s="144"/>
      <c r="R679" s="144"/>
      <c r="S679" s="144"/>
      <c r="T679" s="144"/>
    </row>
    <row r="680" spans="1:20">
      <c r="A680" s="161"/>
      <c r="B680" s="144"/>
      <c r="C680" s="144"/>
      <c r="D680" s="144"/>
      <c r="E680" s="144"/>
      <c r="F680" s="144"/>
      <c r="G680" s="144"/>
      <c r="H680" s="144"/>
      <c r="I680" s="144"/>
      <c r="J680" s="144"/>
      <c r="K680" s="144"/>
      <c r="L680" s="144"/>
      <c r="M680" s="144"/>
      <c r="N680" s="144"/>
      <c r="O680" s="144"/>
      <c r="P680" s="144"/>
      <c r="Q680" s="144"/>
      <c r="R680" s="144"/>
      <c r="S680" s="144"/>
      <c r="T680" s="144"/>
    </row>
    <row r="681" spans="1:20">
      <c r="A681" s="161"/>
      <c r="B681" s="144"/>
      <c r="C681" s="144"/>
      <c r="D681" s="144"/>
      <c r="E681" s="144"/>
      <c r="F681" s="144"/>
      <c r="G681" s="144"/>
      <c r="H681" s="144"/>
      <c r="I681" s="144"/>
      <c r="J681" s="144"/>
      <c r="K681" s="144"/>
      <c r="L681" s="144"/>
      <c r="M681" s="144"/>
      <c r="N681" s="144"/>
      <c r="O681" s="144"/>
      <c r="P681" s="144"/>
      <c r="Q681" s="144"/>
      <c r="R681" s="144"/>
      <c r="S681" s="144"/>
      <c r="T681" s="144"/>
    </row>
    <row r="682" spans="1:20">
      <c r="A682" s="161"/>
      <c r="B682" s="144"/>
      <c r="C682" s="144"/>
      <c r="D682" s="144"/>
      <c r="E682" s="144"/>
      <c r="F682" s="144"/>
      <c r="G682" s="144"/>
      <c r="H682" s="144"/>
      <c r="I682" s="144"/>
      <c r="J682" s="144"/>
      <c r="K682" s="144"/>
      <c r="L682" s="144"/>
      <c r="M682" s="144"/>
      <c r="N682" s="144"/>
      <c r="O682" s="144"/>
      <c r="P682" s="144"/>
      <c r="Q682" s="144"/>
      <c r="R682" s="144"/>
      <c r="S682" s="144"/>
      <c r="T682" s="144"/>
    </row>
    <row r="683" spans="1:20">
      <c r="A683" s="161"/>
      <c r="B683" s="144"/>
      <c r="C683" s="144"/>
      <c r="D683" s="144"/>
      <c r="E683" s="144"/>
      <c r="F683" s="144"/>
      <c r="G683" s="144"/>
      <c r="H683" s="144"/>
      <c r="I683" s="144"/>
      <c r="J683" s="144"/>
      <c r="K683" s="144"/>
      <c r="L683" s="144"/>
      <c r="M683" s="144"/>
      <c r="N683" s="144"/>
      <c r="O683" s="144"/>
      <c r="P683" s="144"/>
      <c r="Q683" s="144"/>
      <c r="R683" s="144"/>
      <c r="S683" s="144"/>
      <c r="T683" s="144"/>
    </row>
    <row r="684" spans="1:20">
      <c r="A684" s="161"/>
      <c r="B684" s="144"/>
      <c r="C684" s="144"/>
      <c r="D684" s="144"/>
      <c r="E684" s="144"/>
      <c r="F684" s="144"/>
      <c r="G684" s="144"/>
      <c r="H684" s="144"/>
      <c r="I684" s="144"/>
      <c r="J684" s="144"/>
      <c r="K684" s="144"/>
      <c r="L684" s="144"/>
      <c r="M684" s="144"/>
      <c r="N684" s="144"/>
      <c r="O684" s="144"/>
      <c r="P684" s="144"/>
      <c r="Q684" s="144"/>
      <c r="R684" s="144"/>
      <c r="S684" s="144"/>
      <c r="T684" s="144"/>
    </row>
    <row r="685" spans="1:20">
      <c r="A685" s="161"/>
      <c r="B685" s="144"/>
      <c r="C685" s="144"/>
      <c r="D685" s="144"/>
      <c r="E685" s="144"/>
      <c r="F685" s="144"/>
      <c r="G685" s="144"/>
      <c r="H685" s="144"/>
      <c r="I685" s="144"/>
      <c r="J685" s="144"/>
      <c r="K685" s="144"/>
      <c r="L685" s="144"/>
      <c r="M685" s="144"/>
      <c r="N685" s="144"/>
      <c r="O685" s="144"/>
      <c r="P685" s="144"/>
      <c r="Q685" s="144"/>
      <c r="R685" s="144"/>
      <c r="S685" s="144"/>
      <c r="T685" s="144"/>
    </row>
    <row r="686" spans="1:20">
      <c r="A686" s="161"/>
      <c r="B686" s="144"/>
      <c r="C686" s="144"/>
      <c r="D686" s="144"/>
      <c r="E686" s="144"/>
      <c r="F686" s="144"/>
      <c r="G686" s="144"/>
      <c r="H686" s="144"/>
      <c r="I686" s="144"/>
      <c r="J686" s="144"/>
      <c r="K686" s="144"/>
      <c r="L686" s="144"/>
      <c r="M686" s="144"/>
      <c r="N686" s="144"/>
      <c r="O686" s="144"/>
      <c r="P686" s="144"/>
      <c r="Q686" s="144"/>
      <c r="R686" s="144"/>
      <c r="S686" s="144"/>
      <c r="T686" s="144"/>
    </row>
    <row r="687" spans="1:20">
      <c r="A687" s="161"/>
      <c r="B687" s="144"/>
      <c r="C687" s="144"/>
      <c r="D687" s="144"/>
      <c r="E687" s="144"/>
      <c r="F687" s="144"/>
      <c r="G687" s="144"/>
      <c r="H687" s="144"/>
      <c r="I687" s="144"/>
      <c r="J687" s="144"/>
      <c r="K687" s="144"/>
      <c r="L687" s="144"/>
      <c r="M687" s="144"/>
      <c r="N687" s="144"/>
      <c r="O687" s="144"/>
      <c r="P687" s="144"/>
      <c r="Q687" s="144"/>
      <c r="R687" s="144"/>
      <c r="S687" s="144"/>
      <c r="T687" s="144"/>
    </row>
    <row r="688" spans="1:20">
      <c r="A688" s="161"/>
      <c r="B688" s="144"/>
      <c r="C688" s="144"/>
      <c r="D688" s="144"/>
      <c r="E688" s="144"/>
      <c r="F688" s="144"/>
      <c r="G688" s="144"/>
      <c r="H688" s="144"/>
      <c r="I688" s="144"/>
      <c r="J688" s="144"/>
      <c r="K688" s="144"/>
      <c r="L688" s="144"/>
      <c r="M688" s="144"/>
      <c r="N688" s="144"/>
      <c r="O688" s="144"/>
      <c r="P688" s="144"/>
      <c r="Q688" s="144"/>
      <c r="R688" s="144"/>
      <c r="S688" s="144"/>
      <c r="T688" s="144"/>
    </row>
    <row r="689" spans="1:20">
      <c r="A689" s="161"/>
      <c r="B689" s="144"/>
      <c r="C689" s="144"/>
      <c r="D689" s="144"/>
      <c r="E689" s="144"/>
      <c r="F689" s="144"/>
      <c r="G689" s="144"/>
      <c r="H689" s="144"/>
      <c r="I689" s="144"/>
      <c r="J689" s="144"/>
      <c r="K689" s="144"/>
      <c r="L689" s="144"/>
      <c r="M689" s="144"/>
      <c r="N689" s="144"/>
      <c r="O689" s="144"/>
      <c r="P689" s="144"/>
      <c r="Q689" s="144"/>
      <c r="R689" s="144"/>
      <c r="S689" s="144"/>
      <c r="T689" s="144"/>
    </row>
    <row r="690" spans="1:20">
      <c r="A690" s="161"/>
      <c r="B690" s="144"/>
      <c r="C690" s="144"/>
      <c r="D690" s="144"/>
      <c r="E690" s="144"/>
      <c r="F690" s="144"/>
      <c r="G690" s="144"/>
      <c r="H690" s="144"/>
      <c r="I690" s="144"/>
      <c r="J690" s="144"/>
      <c r="K690" s="144"/>
      <c r="L690" s="144"/>
      <c r="M690" s="144"/>
      <c r="N690" s="144"/>
      <c r="O690" s="144"/>
      <c r="P690" s="144"/>
      <c r="Q690" s="144"/>
      <c r="R690" s="144"/>
      <c r="S690" s="144"/>
      <c r="T690" s="144"/>
    </row>
    <row r="691" spans="1:20">
      <c r="A691" s="161"/>
      <c r="B691" s="144"/>
      <c r="C691" s="144"/>
      <c r="D691" s="144"/>
      <c r="E691" s="144"/>
      <c r="F691" s="144"/>
      <c r="G691" s="144"/>
      <c r="H691" s="144"/>
      <c r="I691" s="144"/>
      <c r="J691" s="144"/>
      <c r="K691" s="144"/>
      <c r="L691" s="144"/>
      <c r="M691" s="144"/>
      <c r="N691" s="144"/>
      <c r="O691" s="144"/>
      <c r="P691" s="144"/>
      <c r="Q691" s="144"/>
      <c r="R691" s="144"/>
      <c r="S691" s="144"/>
      <c r="T691" s="144"/>
    </row>
    <row r="692" spans="1:20">
      <c r="A692" s="161"/>
      <c r="B692" s="144"/>
      <c r="C692" s="144"/>
      <c r="D692" s="144"/>
      <c r="E692" s="144"/>
      <c r="F692" s="144"/>
      <c r="G692" s="144"/>
      <c r="H692" s="144"/>
      <c r="I692" s="144"/>
      <c r="J692" s="144"/>
      <c r="K692" s="144"/>
      <c r="L692" s="144"/>
      <c r="M692" s="144"/>
      <c r="N692" s="144"/>
      <c r="O692" s="144"/>
      <c r="P692" s="144"/>
      <c r="Q692" s="144"/>
      <c r="R692" s="144"/>
      <c r="S692" s="144"/>
      <c r="T692" s="144"/>
    </row>
    <row r="693" spans="1:20">
      <c r="A693" s="161"/>
      <c r="B693" s="144"/>
      <c r="C693" s="144"/>
      <c r="D693" s="144"/>
      <c r="E693" s="144"/>
      <c r="F693" s="144"/>
      <c r="G693" s="144"/>
      <c r="H693" s="144"/>
      <c r="I693" s="144"/>
      <c r="J693" s="144"/>
      <c r="K693" s="144"/>
      <c r="L693" s="144"/>
      <c r="M693" s="144"/>
      <c r="N693" s="144"/>
      <c r="O693" s="144"/>
      <c r="P693" s="144"/>
      <c r="Q693" s="144"/>
      <c r="R693" s="144"/>
      <c r="S693" s="144"/>
      <c r="T693" s="144"/>
    </row>
    <row r="694" spans="1:20">
      <c r="A694" s="161"/>
      <c r="B694" s="144"/>
      <c r="C694" s="144"/>
      <c r="D694" s="144"/>
      <c r="E694" s="144"/>
      <c r="F694" s="144"/>
      <c r="G694" s="144"/>
      <c r="H694" s="144"/>
      <c r="I694" s="144"/>
      <c r="J694" s="144"/>
      <c r="K694" s="144"/>
      <c r="L694" s="144"/>
      <c r="M694" s="144"/>
      <c r="N694" s="144"/>
      <c r="O694" s="144"/>
      <c r="P694" s="144"/>
      <c r="Q694" s="144"/>
      <c r="R694" s="144"/>
      <c r="S694" s="144"/>
      <c r="T694" s="144"/>
    </row>
    <row r="695" spans="1:20">
      <c r="A695" s="161"/>
      <c r="B695" s="144"/>
      <c r="C695" s="144"/>
      <c r="D695" s="144"/>
      <c r="E695" s="144"/>
      <c r="F695" s="144"/>
      <c r="G695" s="144"/>
      <c r="H695" s="144"/>
      <c r="I695" s="144"/>
      <c r="J695" s="144"/>
      <c r="K695" s="144"/>
      <c r="L695" s="144"/>
      <c r="M695" s="144"/>
      <c r="N695" s="144"/>
      <c r="O695" s="144"/>
      <c r="P695" s="144"/>
      <c r="Q695" s="144"/>
      <c r="R695" s="144"/>
      <c r="S695" s="144"/>
      <c r="T695" s="144"/>
    </row>
    <row r="696" spans="1:20">
      <c r="A696" s="161"/>
      <c r="B696" s="144"/>
      <c r="C696" s="144"/>
      <c r="D696" s="144"/>
      <c r="E696" s="144"/>
      <c r="F696" s="144"/>
      <c r="G696" s="144"/>
      <c r="H696" s="144"/>
      <c r="I696" s="144"/>
      <c r="J696" s="144"/>
      <c r="K696" s="144"/>
      <c r="L696" s="144"/>
      <c r="M696" s="144"/>
      <c r="N696" s="144"/>
      <c r="O696" s="144"/>
      <c r="P696" s="144"/>
      <c r="Q696" s="144"/>
      <c r="R696" s="144"/>
      <c r="S696" s="144"/>
      <c r="T696" s="144"/>
    </row>
    <row r="697" spans="1:20">
      <c r="A697" s="161"/>
      <c r="B697" s="144"/>
      <c r="C697" s="144"/>
      <c r="D697" s="144"/>
      <c r="E697" s="144"/>
      <c r="F697" s="144"/>
      <c r="G697" s="144"/>
      <c r="H697" s="144"/>
      <c r="I697" s="144"/>
      <c r="J697" s="144"/>
      <c r="K697" s="144"/>
      <c r="L697" s="144"/>
      <c r="M697" s="144"/>
      <c r="N697" s="144"/>
      <c r="O697" s="144"/>
      <c r="P697" s="144"/>
      <c r="Q697" s="144"/>
      <c r="R697" s="144"/>
      <c r="S697" s="144"/>
      <c r="T697" s="144"/>
    </row>
    <row r="698" spans="1:20">
      <c r="A698" s="161"/>
      <c r="B698" s="144"/>
      <c r="C698" s="144"/>
      <c r="D698" s="144"/>
      <c r="E698" s="144"/>
      <c r="F698" s="144"/>
      <c r="G698" s="144"/>
      <c r="H698" s="144"/>
      <c r="I698" s="144"/>
      <c r="J698" s="144"/>
      <c r="K698" s="144"/>
      <c r="L698" s="144"/>
      <c r="M698" s="144"/>
      <c r="N698" s="144"/>
      <c r="O698" s="144"/>
      <c r="P698" s="144"/>
      <c r="Q698" s="144"/>
      <c r="R698" s="144"/>
      <c r="S698" s="144"/>
      <c r="T698" s="144"/>
    </row>
    <row r="699" spans="1:20">
      <c r="A699" s="161"/>
      <c r="B699" s="144"/>
      <c r="C699" s="144"/>
      <c r="D699" s="144"/>
      <c r="E699" s="144"/>
      <c r="F699" s="144"/>
      <c r="G699" s="144"/>
      <c r="H699" s="144"/>
      <c r="I699" s="144"/>
      <c r="J699" s="144"/>
      <c r="K699" s="144"/>
      <c r="L699" s="144"/>
      <c r="M699" s="144"/>
      <c r="N699" s="144"/>
      <c r="O699" s="144"/>
      <c r="P699" s="144"/>
      <c r="Q699" s="144"/>
      <c r="R699" s="144"/>
      <c r="S699" s="144"/>
      <c r="T699" s="144"/>
    </row>
    <row r="700" spans="1:20">
      <c r="A700" s="161"/>
      <c r="B700" s="144"/>
      <c r="C700" s="144"/>
      <c r="D700" s="144"/>
      <c r="E700" s="144"/>
      <c r="F700" s="144"/>
      <c r="G700" s="144"/>
      <c r="H700" s="144"/>
      <c r="I700" s="144"/>
      <c r="J700" s="144"/>
      <c r="K700" s="144"/>
      <c r="L700" s="144"/>
      <c r="M700" s="144"/>
      <c r="N700" s="144"/>
      <c r="O700" s="144"/>
      <c r="P700" s="144"/>
      <c r="Q700" s="144"/>
      <c r="R700" s="144"/>
      <c r="S700" s="144"/>
      <c r="T700" s="144"/>
    </row>
    <row r="701" spans="1:20">
      <c r="A701" s="161"/>
      <c r="B701" s="144"/>
      <c r="C701" s="144"/>
      <c r="D701" s="144"/>
      <c r="E701" s="144"/>
      <c r="F701" s="144"/>
      <c r="G701" s="144"/>
      <c r="H701" s="144"/>
      <c r="I701" s="144"/>
      <c r="J701" s="144"/>
      <c r="K701" s="144"/>
      <c r="L701" s="144"/>
      <c r="M701" s="144"/>
      <c r="N701" s="144"/>
      <c r="O701" s="144"/>
      <c r="P701" s="144"/>
      <c r="Q701" s="144"/>
      <c r="R701" s="144"/>
      <c r="S701" s="144"/>
      <c r="T701" s="144"/>
    </row>
    <row r="702" spans="1:20">
      <c r="A702" s="161"/>
      <c r="B702" s="144"/>
      <c r="C702" s="144"/>
      <c r="D702" s="144"/>
      <c r="E702" s="144"/>
      <c r="F702" s="144"/>
      <c r="G702" s="144"/>
      <c r="H702" s="144"/>
      <c r="I702" s="144"/>
      <c r="J702" s="144"/>
      <c r="K702" s="144"/>
      <c r="L702" s="144"/>
      <c r="M702" s="144"/>
      <c r="N702" s="144"/>
      <c r="O702" s="144"/>
      <c r="P702" s="144"/>
      <c r="Q702" s="144"/>
      <c r="R702" s="144"/>
      <c r="S702" s="144"/>
      <c r="T702" s="144"/>
    </row>
    <row r="703" spans="1:20">
      <c r="A703" s="161"/>
      <c r="B703" s="144"/>
      <c r="C703" s="144"/>
      <c r="D703" s="144"/>
      <c r="E703" s="144"/>
      <c r="F703" s="144"/>
      <c r="G703" s="144"/>
      <c r="H703" s="144"/>
      <c r="I703" s="144"/>
      <c r="J703" s="144"/>
      <c r="K703" s="144"/>
      <c r="L703" s="144"/>
      <c r="M703" s="144"/>
      <c r="N703" s="144"/>
      <c r="O703" s="144"/>
      <c r="P703" s="144"/>
      <c r="Q703" s="144"/>
      <c r="R703" s="144"/>
      <c r="S703" s="144"/>
      <c r="T703" s="144"/>
    </row>
    <row r="704" spans="1:20">
      <c r="A704" s="161"/>
      <c r="B704" s="144"/>
      <c r="C704" s="144"/>
      <c r="D704" s="144"/>
      <c r="E704" s="144"/>
      <c r="F704" s="144"/>
      <c r="G704" s="144"/>
      <c r="H704" s="144"/>
      <c r="I704" s="144"/>
      <c r="J704" s="144"/>
      <c r="K704" s="144"/>
      <c r="L704" s="144"/>
      <c r="M704" s="144"/>
      <c r="N704" s="144"/>
      <c r="O704" s="144"/>
      <c r="P704" s="144"/>
      <c r="Q704" s="144"/>
      <c r="R704" s="144"/>
      <c r="S704" s="144"/>
      <c r="T704" s="144"/>
    </row>
    <row r="705" spans="1:20">
      <c r="A705" s="161"/>
      <c r="B705" s="144"/>
      <c r="C705" s="144"/>
      <c r="D705" s="144"/>
      <c r="E705" s="144"/>
      <c r="F705" s="144"/>
      <c r="G705" s="144"/>
      <c r="H705" s="144"/>
      <c r="I705" s="144"/>
      <c r="J705" s="144"/>
      <c r="K705" s="144"/>
      <c r="L705" s="144"/>
      <c r="M705" s="144"/>
      <c r="N705" s="144"/>
      <c r="O705" s="144"/>
      <c r="P705" s="144"/>
      <c r="Q705" s="144"/>
      <c r="R705" s="144"/>
      <c r="S705" s="144"/>
      <c r="T705" s="144"/>
    </row>
    <row r="706" spans="1:20">
      <c r="A706" s="161"/>
      <c r="B706" s="144"/>
      <c r="C706" s="144"/>
      <c r="D706" s="144"/>
      <c r="E706" s="144"/>
      <c r="F706" s="144"/>
      <c r="G706" s="144"/>
      <c r="H706" s="144"/>
      <c r="I706" s="144"/>
      <c r="J706" s="144"/>
      <c r="K706" s="144"/>
      <c r="L706" s="144"/>
      <c r="M706" s="144"/>
      <c r="N706" s="144"/>
      <c r="O706" s="144"/>
      <c r="P706" s="144"/>
      <c r="Q706" s="144"/>
      <c r="R706" s="144"/>
      <c r="S706" s="144"/>
      <c r="T706" s="144"/>
    </row>
    <row r="707" spans="1:20">
      <c r="A707" s="161"/>
      <c r="B707" s="144"/>
      <c r="C707" s="144"/>
      <c r="D707" s="144"/>
      <c r="E707" s="144"/>
      <c r="F707" s="144"/>
      <c r="G707" s="144"/>
      <c r="H707" s="144"/>
      <c r="I707" s="144"/>
      <c r="J707" s="144"/>
      <c r="K707" s="144"/>
      <c r="L707" s="144"/>
      <c r="M707" s="144"/>
      <c r="N707" s="144"/>
      <c r="O707" s="144"/>
      <c r="P707" s="144"/>
      <c r="Q707" s="144"/>
      <c r="R707" s="144"/>
      <c r="S707" s="144"/>
      <c r="T707" s="144"/>
    </row>
    <row r="708" spans="1:20">
      <c r="A708" s="161"/>
      <c r="B708" s="144"/>
      <c r="C708" s="144"/>
      <c r="D708" s="144"/>
      <c r="E708" s="144"/>
      <c r="F708" s="144"/>
      <c r="G708" s="144"/>
      <c r="H708" s="144"/>
      <c r="I708" s="144"/>
      <c r="J708" s="144"/>
      <c r="K708" s="144"/>
      <c r="L708" s="144"/>
      <c r="M708" s="144"/>
      <c r="N708" s="144"/>
      <c r="O708" s="144"/>
      <c r="P708" s="144"/>
      <c r="Q708" s="144"/>
      <c r="R708" s="144"/>
      <c r="S708" s="144"/>
      <c r="T708" s="144"/>
    </row>
    <row r="709" spans="1:20">
      <c r="A709" s="161"/>
      <c r="B709" s="144"/>
      <c r="C709" s="144"/>
      <c r="D709" s="144"/>
      <c r="E709" s="144"/>
      <c r="F709" s="144"/>
      <c r="G709" s="144"/>
      <c r="H709" s="144"/>
      <c r="I709" s="144"/>
      <c r="J709" s="144"/>
      <c r="K709" s="144"/>
      <c r="L709" s="144"/>
      <c r="M709" s="144"/>
      <c r="N709" s="144"/>
      <c r="O709" s="144"/>
      <c r="P709" s="144"/>
      <c r="Q709" s="144"/>
      <c r="R709" s="144"/>
      <c r="S709" s="144"/>
      <c r="T709" s="144"/>
    </row>
    <row r="710" spans="1:20">
      <c r="A710" s="161"/>
      <c r="B710" s="144"/>
      <c r="C710" s="144"/>
      <c r="D710" s="144"/>
      <c r="E710" s="144"/>
      <c r="F710" s="144"/>
      <c r="G710" s="144"/>
      <c r="H710" s="144"/>
      <c r="I710" s="144"/>
      <c r="J710" s="144"/>
      <c r="K710" s="144"/>
      <c r="L710" s="144"/>
      <c r="M710" s="144"/>
      <c r="N710" s="144"/>
      <c r="O710" s="144"/>
      <c r="P710" s="144"/>
      <c r="Q710" s="144"/>
      <c r="R710" s="144"/>
      <c r="S710" s="144"/>
      <c r="T710" s="144"/>
    </row>
    <row r="711" spans="1:20">
      <c r="A711" s="161"/>
      <c r="B711" s="144"/>
      <c r="C711" s="144"/>
      <c r="D711" s="144"/>
      <c r="E711" s="144"/>
      <c r="F711" s="144"/>
      <c r="G711" s="144"/>
      <c r="H711" s="144"/>
      <c r="I711" s="144"/>
      <c r="J711" s="144"/>
      <c r="K711" s="144"/>
      <c r="L711" s="144"/>
      <c r="M711" s="144"/>
      <c r="N711" s="144"/>
      <c r="O711" s="144"/>
      <c r="P711" s="144"/>
      <c r="Q711" s="144"/>
      <c r="R711" s="144"/>
      <c r="S711" s="144"/>
      <c r="T711" s="144"/>
    </row>
    <row r="712" spans="1:20">
      <c r="A712" s="161"/>
      <c r="B712" s="144"/>
      <c r="C712" s="144"/>
      <c r="D712" s="144"/>
      <c r="E712" s="144"/>
      <c r="F712" s="144"/>
      <c r="G712" s="144"/>
      <c r="H712" s="144"/>
      <c r="I712" s="144"/>
      <c r="J712" s="144"/>
      <c r="K712" s="144"/>
      <c r="L712" s="144"/>
      <c r="M712" s="144"/>
      <c r="N712" s="144"/>
      <c r="O712" s="144"/>
      <c r="P712" s="144"/>
      <c r="Q712" s="144"/>
      <c r="R712" s="144"/>
      <c r="S712" s="144"/>
      <c r="T712" s="144"/>
    </row>
    <row r="713" spans="1:20">
      <c r="A713" s="161"/>
      <c r="B713" s="144"/>
      <c r="C713" s="144"/>
      <c r="D713" s="144"/>
      <c r="E713" s="144"/>
      <c r="F713" s="144"/>
      <c r="G713" s="144"/>
      <c r="H713" s="144"/>
      <c r="I713" s="144"/>
      <c r="J713" s="144"/>
      <c r="K713" s="144"/>
      <c r="L713" s="144"/>
      <c r="M713" s="144"/>
      <c r="N713" s="144"/>
      <c r="O713" s="144"/>
      <c r="P713" s="144"/>
      <c r="Q713" s="144"/>
      <c r="R713" s="144"/>
      <c r="S713" s="144"/>
      <c r="T713" s="144"/>
    </row>
    <row r="714" spans="1:20">
      <c r="A714" s="161"/>
      <c r="B714" s="144"/>
      <c r="C714" s="144"/>
      <c r="D714" s="144"/>
      <c r="E714" s="144"/>
      <c r="F714" s="144"/>
      <c r="G714" s="144"/>
      <c r="H714" s="144"/>
      <c r="I714" s="144"/>
      <c r="J714" s="144"/>
      <c r="K714" s="144"/>
      <c r="L714" s="144"/>
      <c r="M714" s="144"/>
      <c r="N714" s="144"/>
      <c r="O714" s="144"/>
      <c r="P714" s="144"/>
      <c r="Q714" s="144"/>
      <c r="R714" s="144"/>
      <c r="S714" s="144"/>
      <c r="T714" s="144"/>
    </row>
    <row r="715" spans="1:20">
      <c r="A715" s="161"/>
      <c r="B715" s="144"/>
      <c r="C715" s="144"/>
      <c r="D715" s="144"/>
      <c r="E715" s="144"/>
      <c r="F715" s="144"/>
      <c r="G715" s="144"/>
      <c r="H715" s="144"/>
      <c r="I715" s="144"/>
      <c r="J715" s="144"/>
      <c r="K715" s="144"/>
      <c r="L715" s="144"/>
      <c r="M715" s="144"/>
      <c r="N715" s="144"/>
      <c r="O715" s="144"/>
      <c r="P715" s="144"/>
      <c r="Q715" s="144"/>
      <c r="R715" s="144"/>
      <c r="S715" s="144"/>
      <c r="T715" s="144"/>
    </row>
    <row r="716" spans="1:20">
      <c r="A716" s="161"/>
      <c r="B716" s="144"/>
      <c r="C716" s="144"/>
      <c r="D716" s="144"/>
      <c r="E716" s="144"/>
      <c r="F716" s="144"/>
      <c r="G716" s="144"/>
      <c r="H716" s="144"/>
      <c r="I716" s="144"/>
      <c r="J716" s="144"/>
      <c r="K716" s="144"/>
      <c r="L716" s="144"/>
      <c r="M716" s="144"/>
      <c r="N716" s="144"/>
      <c r="O716" s="144"/>
      <c r="P716" s="144"/>
      <c r="Q716" s="144"/>
      <c r="R716" s="144"/>
      <c r="S716" s="144"/>
      <c r="T716" s="144"/>
    </row>
    <row r="717" spans="1:20">
      <c r="A717" s="161"/>
      <c r="B717" s="144"/>
      <c r="C717" s="144"/>
      <c r="D717" s="144"/>
      <c r="E717" s="144"/>
      <c r="F717" s="144"/>
      <c r="G717" s="144"/>
      <c r="H717" s="144"/>
      <c r="I717" s="144"/>
      <c r="J717" s="144"/>
      <c r="K717" s="144"/>
      <c r="L717" s="144"/>
      <c r="M717" s="144"/>
      <c r="N717" s="144"/>
      <c r="O717" s="144"/>
      <c r="P717" s="144"/>
      <c r="Q717" s="144"/>
      <c r="R717" s="144"/>
      <c r="S717" s="144"/>
      <c r="T717" s="144"/>
    </row>
    <row r="718" spans="1:20">
      <c r="A718" s="161"/>
      <c r="B718" s="144"/>
      <c r="C718" s="144"/>
      <c r="D718" s="144"/>
      <c r="E718" s="144"/>
      <c r="F718" s="144"/>
      <c r="G718" s="144"/>
      <c r="H718" s="144"/>
      <c r="I718" s="144"/>
      <c r="J718" s="144"/>
      <c r="K718" s="144"/>
      <c r="L718" s="144"/>
      <c r="M718" s="144"/>
      <c r="N718" s="144"/>
      <c r="O718" s="144"/>
      <c r="P718" s="144"/>
      <c r="Q718" s="144"/>
      <c r="R718" s="144"/>
      <c r="S718" s="144"/>
      <c r="T718" s="144"/>
    </row>
    <row r="719" spans="1:20">
      <c r="A719" s="161"/>
      <c r="B719" s="144"/>
      <c r="C719" s="144"/>
      <c r="D719" s="144"/>
      <c r="E719" s="144"/>
      <c r="F719" s="144"/>
      <c r="G719" s="144"/>
      <c r="H719" s="144"/>
      <c r="I719" s="144"/>
      <c r="J719" s="144"/>
      <c r="K719" s="144"/>
      <c r="L719" s="144"/>
      <c r="M719" s="144"/>
      <c r="N719" s="144"/>
      <c r="O719" s="144"/>
      <c r="P719" s="144"/>
      <c r="Q719" s="144"/>
      <c r="R719" s="144"/>
      <c r="S719" s="144"/>
      <c r="T719" s="144"/>
    </row>
    <row r="720" spans="1:20">
      <c r="A720" s="161"/>
      <c r="B720" s="144"/>
      <c r="C720" s="144"/>
      <c r="D720" s="144"/>
      <c r="E720" s="144"/>
      <c r="F720" s="144"/>
      <c r="G720" s="144"/>
      <c r="H720" s="144"/>
      <c r="I720" s="144"/>
      <c r="J720" s="144"/>
      <c r="K720" s="144"/>
      <c r="L720" s="144"/>
      <c r="M720" s="144"/>
      <c r="N720" s="144"/>
      <c r="O720" s="144"/>
      <c r="P720" s="144"/>
      <c r="Q720" s="144"/>
      <c r="R720" s="144"/>
      <c r="S720" s="144"/>
      <c r="T720" s="144"/>
    </row>
    <row r="721" spans="1:20">
      <c r="A721" s="161"/>
      <c r="B721" s="144"/>
      <c r="C721" s="144"/>
      <c r="D721" s="144"/>
      <c r="E721" s="144"/>
      <c r="F721" s="144"/>
      <c r="G721" s="144"/>
      <c r="H721" s="144"/>
      <c r="I721" s="144"/>
      <c r="J721" s="144"/>
      <c r="K721" s="144"/>
      <c r="L721" s="144"/>
      <c r="M721" s="144"/>
      <c r="N721" s="144"/>
      <c r="O721" s="144"/>
      <c r="P721" s="144"/>
      <c r="Q721" s="144"/>
      <c r="R721" s="144"/>
      <c r="S721" s="144"/>
      <c r="T721" s="144"/>
    </row>
    <row r="722" spans="1:20">
      <c r="A722" s="161"/>
      <c r="B722" s="144"/>
      <c r="C722" s="144"/>
      <c r="D722" s="144"/>
      <c r="E722" s="144"/>
      <c r="F722" s="144"/>
      <c r="G722" s="144"/>
      <c r="H722" s="144"/>
      <c r="I722" s="144"/>
      <c r="J722" s="144"/>
      <c r="K722" s="144"/>
      <c r="L722" s="144"/>
      <c r="M722" s="144"/>
      <c r="N722" s="144"/>
      <c r="O722" s="144"/>
      <c r="P722" s="144"/>
      <c r="Q722" s="144"/>
      <c r="R722" s="144"/>
      <c r="S722" s="144"/>
      <c r="T722" s="144"/>
    </row>
    <row r="723" spans="1:20">
      <c r="A723" s="161"/>
      <c r="B723" s="144"/>
      <c r="C723" s="144"/>
      <c r="D723" s="144"/>
      <c r="E723" s="144"/>
      <c r="F723" s="144"/>
      <c r="G723" s="144"/>
      <c r="H723" s="144"/>
      <c r="I723" s="144"/>
      <c r="J723" s="144"/>
      <c r="K723" s="144"/>
      <c r="L723" s="144"/>
      <c r="M723" s="144"/>
      <c r="N723" s="144"/>
      <c r="O723" s="144"/>
      <c r="P723" s="144"/>
      <c r="Q723" s="144"/>
      <c r="R723" s="144"/>
      <c r="S723" s="144"/>
      <c r="T723" s="144"/>
    </row>
    <row r="724" spans="1:20">
      <c r="A724" s="161"/>
      <c r="B724" s="144"/>
      <c r="C724" s="144"/>
      <c r="D724" s="144"/>
      <c r="E724" s="144"/>
      <c r="F724" s="144"/>
      <c r="G724" s="144"/>
      <c r="H724" s="144"/>
      <c r="I724" s="144"/>
      <c r="J724" s="144"/>
      <c r="K724" s="144"/>
      <c r="L724" s="144"/>
      <c r="M724" s="144"/>
      <c r="N724" s="144"/>
      <c r="O724" s="144"/>
      <c r="P724" s="144"/>
      <c r="Q724" s="144"/>
      <c r="R724" s="144"/>
      <c r="S724" s="144"/>
      <c r="T724" s="144"/>
    </row>
    <row r="725" spans="1:20">
      <c r="A725" s="161"/>
      <c r="B725" s="144"/>
      <c r="C725" s="144"/>
      <c r="D725" s="144"/>
      <c r="E725" s="144"/>
      <c r="F725" s="144"/>
      <c r="G725" s="144"/>
      <c r="H725" s="144"/>
      <c r="I725" s="144"/>
      <c r="J725" s="144"/>
      <c r="K725" s="144"/>
      <c r="L725" s="144"/>
      <c r="M725" s="144"/>
      <c r="N725" s="144"/>
      <c r="O725" s="144"/>
      <c r="P725" s="144"/>
      <c r="Q725" s="144"/>
      <c r="R725" s="144"/>
      <c r="S725" s="144"/>
      <c r="T725" s="144"/>
    </row>
    <row r="726" spans="1:20">
      <c r="A726" s="161"/>
      <c r="B726" s="144"/>
      <c r="C726" s="144"/>
      <c r="D726" s="144"/>
      <c r="E726" s="144"/>
      <c r="F726" s="144"/>
      <c r="G726" s="144"/>
      <c r="H726" s="144"/>
      <c r="I726" s="144"/>
      <c r="J726" s="144"/>
      <c r="K726" s="144"/>
      <c r="L726" s="144"/>
      <c r="M726" s="144"/>
      <c r="N726" s="144"/>
      <c r="O726" s="144"/>
      <c r="P726" s="144"/>
      <c r="Q726" s="144"/>
      <c r="R726" s="144"/>
      <c r="S726" s="144"/>
      <c r="T726" s="144"/>
    </row>
    <row r="727" spans="1:20">
      <c r="A727" s="161"/>
      <c r="B727" s="144"/>
      <c r="C727" s="144"/>
      <c r="D727" s="144"/>
      <c r="E727" s="144"/>
      <c r="F727" s="144"/>
      <c r="G727" s="144"/>
      <c r="H727" s="144"/>
      <c r="I727" s="144"/>
      <c r="J727" s="144"/>
      <c r="K727" s="144"/>
      <c r="L727" s="144"/>
      <c r="M727" s="144"/>
      <c r="N727" s="144"/>
      <c r="O727" s="144"/>
      <c r="P727" s="144"/>
      <c r="Q727" s="144"/>
      <c r="R727" s="144"/>
      <c r="S727" s="144"/>
      <c r="T727" s="144"/>
    </row>
    <row r="728" spans="1:20">
      <c r="A728" s="161"/>
      <c r="B728" s="144"/>
      <c r="C728" s="144"/>
      <c r="D728" s="144"/>
      <c r="E728" s="144"/>
      <c r="F728" s="144"/>
      <c r="G728" s="144"/>
      <c r="H728" s="144"/>
      <c r="I728" s="144"/>
      <c r="J728" s="144"/>
      <c r="K728" s="144"/>
      <c r="L728" s="144"/>
      <c r="M728" s="144"/>
      <c r="N728" s="144"/>
      <c r="O728" s="144"/>
      <c r="P728" s="144"/>
      <c r="Q728" s="144"/>
      <c r="R728" s="144"/>
      <c r="S728" s="144"/>
      <c r="T728" s="144"/>
    </row>
    <row r="729" spans="1:20">
      <c r="A729" s="161"/>
      <c r="B729" s="144"/>
      <c r="C729" s="144"/>
      <c r="D729" s="144"/>
      <c r="E729" s="144"/>
      <c r="F729" s="144"/>
      <c r="G729" s="144"/>
      <c r="H729" s="144"/>
      <c r="I729" s="144"/>
      <c r="J729" s="144"/>
      <c r="K729" s="144"/>
      <c r="L729" s="144"/>
      <c r="M729" s="144"/>
      <c r="N729" s="144"/>
      <c r="O729" s="144"/>
      <c r="P729" s="144"/>
      <c r="Q729" s="144"/>
      <c r="R729" s="144"/>
      <c r="S729" s="144"/>
      <c r="T729" s="144"/>
    </row>
    <row r="730" spans="1:20">
      <c r="A730" s="161"/>
      <c r="B730" s="144"/>
      <c r="C730" s="144"/>
      <c r="D730" s="144"/>
      <c r="E730" s="144"/>
      <c r="F730" s="144"/>
      <c r="G730" s="144"/>
      <c r="H730" s="144"/>
      <c r="I730" s="144"/>
      <c r="J730" s="144"/>
      <c r="K730" s="144"/>
      <c r="L730" s="144"/>
      <c r="M730" s="144"/>
      <c r="N730" s="144"/>
      <c r="O730" s="144"/>
      <c r="P730" s="144"/>
      <c r="Q730" s="144"/>
      <c r="R730" s="144"/>
      <c r="S730" s="144"/>
      <c r="T730" s="144"/>
    </row>
    <row r="731" spans="1:20">
      <c r="A731" s="161"/>
      <c r="B731" s="144"/>
      <c r="C731" s="144"/>
      <c r="D731" s="144"/>
      <c r="E731" s="144"/>
      <c r="F731" s="144"/>
      <c r="G731" s="144"/>
      <c r="H731" s="144"/>
      <c r="I731" s="144"/>
      <c r="J731" s="144"/>
      <c r="K731" s="144"/>
      <c r="L731" s="144"/>
      <c r="M731" s="144"/>
      <c r="N731" s="144"/>
      <c r="O731" s="144"/>
      <c r="P731" s="144"/>
      <c r="Q731" s="144"/>
      <c r="R731" s="144"/>
      <c r="S731" s="144"/>
      <c r="T731" s="144"/>
    </row>
    <row r="732" spans="1:20">
      <c r="A732" s="161"/>
      <c r="B732" s="144"/>
      <c r="C732" s="144"/>
      <c r="D732" s="144"/>
      <c r="E732" s="144"/>
      <c r="F732" s="144"/>
      <c r="G732" s="144"/>
      <c r="H732" s="144"/>
      <c r="I732" s="144"/>
      <c r="J732" s="144"/>
      <c r="K732" s="144"/>
      <c r="L732" s="144"/>
      <c r="M732" s="144"/>
      <c r="N732" s="144"/>
      <c r="O732" s="144"/>
      <c r="P732" s="144"/>
      <c r="Q732" s="144"/>
      <c r="R732" s="144"/>
      <c r="S732" s="144"/>
      <c r="T732" s="144"/>
    </row>
    <row r="733" spans="1:20">
      <c r="A733" s="161"/>
      <c r="B733" s="144"/>
      <c r="C733" s="144"/>
      <c r="D733" s="144"/>
      <c r="E733" s="144"/>
      <c r="F733" s="144"/>
      <c r="G733" s="144"/>
      <c r="H733" s="144"/>
      <c r="I733" s="144"/>
      <c r="J733" s="144"/>
      <c r="K733" s="144"/>
      <c r="L733" s="144"/>
      <c r="M733" s="144"/>
      <c r="N733" s="144"/>
      <c r="O733" s="144"/>
      <c r="P733" s="144"/>
      <c r="Q733" s="144"/>
      <c r="R733" s="144"/>
      <c r="S733" s="144"/>
      <c r="T733" s="144"/>
    </row>
    <row r="734" spans="1:20">
      <c r="A734" s="161"/>
      <c r="B734" s="144"/>
      <c r="C734" s="144"/>
      <c r="D734" s="144"/>
      <c r="E734" s="144"/>
      <c r="F734" s="144"/>
      <c r="G734" s="144"/>
      <c r="H734" s="144"/>
      <c r="I734" s="144"/>
      <c r="J734" s="144"/>
      <c r="K734" s="144"/>
      <c r="L734" s="144"/>
      <c r="M734" s="144"/>
      <c r="N734" s="144"/>
      <c r="O734" s="144"/>
      <c r="P734" s="144"/>
      <c r="Q734" s="144"/>
      <c r="R734" s="144"/>
      <c r="S734" s="144"/>
      <c r="T734" s="144"/>
    </row>
    <row r="735" spans="1:20">
      <c r="A735" s="161"/>
      <c r="B735" s="144"/>
      <c r="C735" s="144"/>
      <c r="D735" s="144"/>
      <c r="E735" s="144"/>
      <c r="F735" s="144"/>
      <c r="G735" s="144"/>
      <c r="H735" s="144"/>
      <c r="I735" s="144"/>
      <c r="J735" s="144"/>
      <c r="K735" s="144"/>
      <c r="L735" s="144"/>
      <c r="M735" s="144"/>
      <c r="N735" s="144"/>
      <c r="O735" s="144"/>
      <c r="P735" s="144"/>
      <c r="Q735" s="144"/>
      <c r="R735" s="144"/>
      <c r="S735" s="144"/>
      <c r="T735" s="144"/>
    </row>
    <row r="736" spans="1:20">
      <c r="A736" s="161"/>
      <c r="B736" s="144"/>
      <c r="C736" s="144"/>
      <c r="D736" s="144"/>
      <c r="E736" s="144"/>
      <c r="F736" s="144"/>
      <c r="G736" s="144"/>
      <c r="H736" s="144"/>
      <c r="I736" s="144"/>
      <c r="J736" s="144"/>
      <c r="K736" s="144"/>
      <c r="L736" s="144"/>
      <c r="M736" s="144"/>
      <c r="N736" s="144"/>
      <c r="O736" s="144"/>
      <c r="P736" s="144"/>
      <c r="Q736" s="144"/>
      <c r="R736" s="144"/>
      <c r="S736" s="144"/>
      <c r="T736" s="144"/>
    </row>
    <row r="737" spans="1:20">
      <c r="A737" s="161"/>
      <c r="B737" s="144"/>
      <c r="C737" s="144"/>
      <c r="D737" s="144"/>
      <c r="E737" s="144"/>
      <c r="F737" s="144"/>
      <c r="G737" s="144"/>
      <c r="H737" s="144"/>
      <c r="I737" s="144"/>
      <c r="J737" s="144"/>
      <c r="K737" s="144"/>
      <c r="L737" s="144"/>
      <c r="M737" s="144"/>
      <c r="N737" s="144"/>
      <c r="O737" s="144"/>
      <c r="P737" s="144"/>
      <c r="Q737" s="144"/>
      <c r="R737" s="144"/>
      <c r="S737" s="144"/>
      <c r="T737" s="144"/>
    </row>
    <row r="738" spans="1:20">
      <c r="A738" s="161"/>
      <c r="B738" s="144"/>
      <c r="C738" s="144"/>
      <c r="D738" s="144"/>
      <c r="E738" s="144"/>
      <c r="F738" s="144"/>
      <c r="G738" s="144"/>
      <c r="H738" s="144"/>
      <c r="I738" s="144"/>
      <c r="J738" s="144"/>
      <c r="K738" s="144"/>
      <c r="L738" s="144"/>
      <c r="M738" s="144"/>
      <c r="N738" s="144"/>
      <c r="O738" s="144"/>
      <c r="P738" s="144"/>
      <c r="Q738" s="144"/>
      <c r="R738" s="144"/>
      <c r="S738" s="144"/>
      <c r="T738" s="144"/>
    </row>
    <row r="739" spans="1:20">
      <c r="A739" s="161"/>
      <c r="B739" s="144"/>
      <c r="C739" s="144"/>
      <c r="D739" s="144"/>
      <c r="E739" s="144"/>
      <c r="F739" s="144"/>
      <c r="G739" s="144"/>
      <c r="H739" s="144"/>
      <c r="I739" s="144"/>
      <c r="J739" s="144"/>
      <c r="K739" s="144"/>
      <c r="L739" s="144"/>
      <c r="M739" s="144"/>
      <c r="N739" s="144"/>
      <c r="O739" s="144"/>
      <c r="P739" s="144"/>
      <c r="Q739" s="144"/>
      <c r="R739" s="144"/>
      <c r="S739" s="144"/>
      <c r="T739" s="144"/>
    </row>
    <row r="740" spans="1:20">
      <c r="A740" s="161"/>
      <c r="B740" s="144"/>
      <c r="C740" s="144"/>
      <c r="D740" s="144"/>
      <c r="E740" s="144"/>
      <c r="F740" s="144"/>
      <c r="G740" s="144"/>
      <c r="H740" s="144"/>
      <c r="I740" s="144"/>
      <c r="J740" s="144"/>
      <c r="K740" s="144"/>
      <c r="L740" s="144"/>
      <c r="M740" s="144"/>
      <c r="N740" s="144"/>
      <c r="O740" s="144"/>
      <c r="P740" s="144"/>
      <c r="Q740" s="144"/>
      <c r="R740" s="144"/>
      <c r="S740" s="144"/>
      <c r="T740" s="144"/>
    </row>
    <row r="741" spans="1:20">
      <c r="A741" s="161"/>
      <c r="B741" s="144"/>
      <c r="C741" s="144"/>
      <c r="D741" s="144"/>
      <c r="E741" s="144"/>
      <c r="F741" s="144"/>
      <c r="G741" s="144"/>
      <c r="H741" s="144"/>
      <c r="I741" s="144"/>
      <c r="J741" s="144"/>
      <c r="K741" s="144"/>
      <c r="L741" s="144"/>
      <c r="M741" s="144"/>
      <c r="N741" s="144"/>
      <c r="O741" s="144"/>
      <c r="P741" s="144"/>
      <c r="Q741" s="144"/>
      <c r="R741" s="144"/>
      <c r="S741" s="144"/>
      <c r="T741" s="144"/>
    </row>
    <row r="742" spans="1:20">
      <c r="A742" s="161"/>
      <c r="B742" s="144"/>
      <c r="C742" s="144"/>
      <c r="D742" s="144"/>
      <c r="E742" s="144"/>
      <c r="F742" s="144"/>
      <c r="G742" s="144"/>
      <c r="H742" s="144"/>
      <c r="I742" s="144"/>
      <c r="J742" s="144"/>
      <c r="K742" s="144"/>
      <c r="L742" s="144"/>
      <c r="M742" s="144"/>
      <c r="N742" s="144"/>
      <c r="O742" s="144"/>
      <c r="P742" s="144"/>
      <c r="Q742" s="144"/>
      <c r="R742" s="144"/>
      <c r="S742" s="144"/>
      <c r="T742" s="144"/>
    </row>
    <row r="743" spans="1:20">
      <c r="A743" s="161"/>
      <c r="B743" s="144"/>
      <c r="C743" s="144"/>
      <c r="D743" s="144"/>
      <c r="E743" s="144"/>
      <c r="F743" s="144"/>
      <c r="G743" s="144"/>
      <c r="H743" s="144"/>
      <c r="I743" s="144"/>
      <c r="J743" s="144"/>
      <c r="K743" s="144"/>
      <c r="L743" s="144"/>
      <c r="M743" s="144"/>
      <c r="N743" s="144"/>
      <c r="O743" s="144"/>
      <c r="P743" s="144"/>
      <c r="Q743" s="144"/>
      <c r="R743" s="144"/>
      <c r="S743" s="144"/>
      <c r="T743" s="144"/>
    </row>
    <row r="744" spans="1:20">
      <c r="A744" s="161"/>
      <c r="B744" s="144"/>
      <c r="C744" s="144"/>
      <c r="D744" s="144"/>
      <c r="E744" s="144"/>
      <c r="F744" s="144"/>
      <c r="G744" s="144"/>
      <c r="H744" s="144"/>
      <c r="I744" s="144"/>
      <c r="J744" s="144"/>
      <c r="K744" s="144"/>
      <c r="L744" s="144"/>
      <c r="M744" s="144"/>
      <c r="N744" s="144"/>
      <c r="O744" s="144"/>
      <c r="P744" s="144"/>
      <c r="Q744" s="144"/>
      <c r="R744" s="144"/>
      <c r="S744" s="144"/>
      <c r="T744" s="144"/>
    </row>
    <row r="745" spans="1:20">
      <c r="A745" s="161"/>
      <c r="B745" s="144"/>
      <c r="C745" s="144"/>
      <c r="D745" s="144"/>
      <c r="E745" s="144"/>
      <c r="F745" s="144"/>
      <c r="G745" s="144"/>
      <c r="H745" s="144"/>
      <c r="I745" s="144"/>
      <c r="J745" s="144"/>
      <c r="K745" s="144"/>
      <c r="L745" s="144"/>
      <c r="M745" s="144"/>
      <c r="N745" s="144"/>
      <c r="O745" s="144"/>
      <c r="P745" s="144"/>
      <c r="Q745" s="144"/>
      <c r="R745" s="144"/>
      <c r="S745" s="144"/>
      <c r="T745" s="144"/>
    </row>
    <row r="746" spans="1:20">
      <c r="A746" s="161"/>
      <c r="B746" s="144"/>
      <c r="C746" s="144"/>
      <c r="D746" s="144"/>
      <c r="E746" s="144"/>
      <c r="F746" s="144"/>
      <c r="G746" s="144"/>
      <c r="H746" s="144"/>
      <c r="I746" s="144"/>
      <c r="J746" s="144"/>
      <c r="K746" s="144"/>
      <c r="L746" s="144"/>
      <c r="M746" s="144"/>
      <c r="N746" s="144"/>
      <c r="O746" s="144"/>
      <c r="P746" s="144"/>
      <c r="Q746" s="144"/>
      <c r="R746" s="144"/>
      <c r="S746" s="144"/>
      <c r="T746" s="144"/>
    </row>
    <row r="747" spans="1:20">
      <c r="A747" s="161"/>
      <c r="B747" s="144"/>
      <c r="C747" s="144"/>
      <c r="D747" s="144"/>
      <c r="E747" s="144"/>
      <c r="F747" s="144"/>
      <c r="G747" s="144"/>
      <c r="H747" s="144"/>
      <c r="I747" s="144"/>
      <c r="J747" s="144"/>
      <c r="K747" s="144"/>
      <c r="L747" s="144"/>
      <c r="M747" s="144"/>
      <c r="N747" s="144"/>
      <c r="O747" s="144"/>
      <c r="P747" s="144"/>
      <c r="Q747" s="144"/>
      <c r="R747" s="144"/>
      <c r="S747" s="144"/>
      <c r="T747" s="144"/>
    </row>
    <row r="748" spans="1:20">
      <c r="A748" s="161"/>
      <c r="B748" s="144"/>
      <c r="C748" s="144"/>
      <c r="D748" s="144"/>
      <c r="E748" s="144"/>
      <c r="F748" s="144"/>
      <c r="G748" s="144"/>
      <c r="H748" s="144"/>
      <c r="I748" s="144"/>
      <c r="J748" s="144"/>
      <c r="K748" s="144"/>
      <c r="L748" s="144"/>
      <c r="M748" s="144"/>
      <c r="N748" s="144"/>
      <c r="O748" s="144"/>
      <c r="P748" s="144"/>
      <c r="Q748" s="144"/>
      <c r="R748" s="144"/>
      <c r="S748" s="144"/>
      <c r="T748" s="144"/>
    </row>
    <row r="749" spans="1:20">
      <c r="A749" s="161"/>
      <c r="B749" s="144"/>
      <c r="C749" s="144"/>
      <c r="D749" s="144"/>
      <c r="E749" s="144"/>
      <c r="F749" s="144"/>
      <c r="G749" s="144"/>
      <c r="H749" s="144"/>
      <c r="I749" s="144"/>
      <c r="J749" s="144"/>
      <c r="K749" s="144"/>
      <c r="L749" s="144"/>
      <c r="M749" s="144"/>
      <c r="N749" s="144"/>
      <c r="O749" s="144"/>
      <c r="P749" s="144"/>
      <c r="Q749" s="144"/>
      <c r="R749" s="144"/>
      <c r="S749" s="144"/>
      <c r="T749" s="144"/>
    </row>
    <row r="750" spans="1:20">
      <c r="A750" s="161"/>
      <c r="B750" s="144"/>
      <c r="C750" s="144"/>
      <c r="D750" s="144"/>
      <c r="E750" s="144"/>
      <c r="F750" s="144"/>
      <c r="G750" s="144"/>
      <c r="H750" s="144"/>
      <c r="I750" s="144"/>
      <c r="J750" s="144"/>
      <c r="K750" s="144"/>
      <c r="L750" s="144"/>
      <c r="M750" s="144"/>
      <c r="N750" s="144"/>
      <c r="O750" s="144"/>
      <c r="P750" s="144"/>
      <c r="Q750" s="144"/>
      <c r="R750" s="144"/>
      <c r="S750" s="144"/>
      <c r="T750" s="144"/>
    </row>
    <row r="751" spans="1:20">
      <c r="A751" s="161"/>
      <c r="B751" s="144"/>
      <c r="C751" s="144"/>
      <c r="D751" s="144"/>
      <c r="E751" s="144"/>
      <c r="F751" s="144"/>
      <c r="G751" s="144"/>
      <c r="H751" s="144"/>
      <c r="I751" s="144"/>
      <c r="J751" s="144"/>
      <c r="K751" s="144"/>
      <c r="L751" s="144"/>
      <c r="M751" s="144"/>
      <c r="N751" s="144"/>
      <c r="O751" s="144"/>
      <c r="P751" s="144"/>
      <c r="Q751" s="144"/>
      <c r="R751" s="144"/>
      <c r="S751" s="144"/>
      <c r="T751" s="144"/>
    </row>
    <row r="752" spans="1:20">
      <c r="A752" s="161"/>
      <c r="B752" s="144"/>
      <c r="C752" s="144"/>
      <c r="D752" s="144"/>
      <c r="E752" s="144"/>
      <c r="F752" s="144"/>
      <c r="G752" s="144"/>
      <c r="H752" s="144"/>
      <c r="I752" s="144"/>
      <c r="J752" s="144"/>
      <c r="K752" s="144"/>
      <c r="L752" s="144"/>
      <c r="M752" s="144"/>
      <c r="N752" s="144"/>
      <c r="O752" s="144"/>
      <c r="P752" s="144"/>
      <c r="Q752" s="144"/>
      <c r="R752" s="144"/>
      <c r="S752" s="144"/>
      <c r="T752" s="144"/>
    </row>
    <row r="753" spans="1:20">
      <c r="A753" s="161"/>
      <c r="B753" s="144"/>
      <c r="C753" s="144"/>
      <c r="D753" s="144"/>
      <c r="E753" s="144"/>
      <c r="F753" s="144"/>
      <c r="G753" s="144"/>
      <c r="H753" s="144"/>
      <c r="I753" s="144"/>
      <c r="J753" s="144"/>
      <c r="K753" s="144"/>
      <c r="L753" s="144"/>
      <c r="M753" s="144"/>
      <c r="N753" s="144"/>
      <c r="O753" s="144"/>
      <c r="P753" s="144"/>
      <c r="Q753" s="144"/>
      <c r="R753" s="144"/>
      <c r="S753" s="144"/>
      <c r="T753" s="144"/>
    </row>
    <row r="754" spans="1:20">
      <c r="A754" s="161"/>
      <c r="B754" s="144"/>
      <c r="C754" s="144"/>
      <c r="D754" s="144"/>
      <c r="E754" s="144"/>
      <c r="F754" s="144"/>
      <c r="G754" s="144"/>
      <c r="H754" s="144"/>
      <c r="I754" s="144"/>
      <c r="J754" s="144"/>
      <c r="K754" s="144"/>
      <c r="L754" s="144"/>
      <c r="M754" s="144"/>
      <c r="N754" s="144"/>
      <c r="O754" s="144"/>
      <c r="P754" s="144"/>
      <c r="Q754" s="144"/>
      <c r="R754" s="144"/>
      <c r="S754" s="144"/>
      <c r="T754" s="144"/>
    </row>
    <row r="755" spans="1:20">
      <c r="A755" s="161"/>
      <c r="B755" s="144"/>
      <c r="C755" s="144"/>
      <c r="D755" s="144"/>
      <c r="E755" s="144"/>
      <c r="F755" s="144"/>
      <c r="G755" s="144"/>
      <c r="H755" s="144"/>
      <c r="I755" s="144"/>
      <c r="J755" s="144"/>
      <c r="K755" s="144"/>
      <c r="L755" s="144"/>
      <c r="M755" s="144"/>
      <c r="N755" s="144"/>
      <c r="O755" s="144"/>
      <c r="P755" s="144"/>
      <c r="Q755" s="144"/>
      <c r="R755" s="144"/>
      <c r="S755" s="144"/>
      <c r="T755" s="144"/>
    </row>
    <row r="756" spans="1:20">
      <c r="A756" s="161"/>
      <c r="B756" s="144"/>
      <c r="C756" s="144"/>
      <c r="D756" s="144"/>
      <c r="E756" s="144"/>
      <c r="F756" s="144"/>
      <c r="G756" s="144"/>
      <c r="H756" s="144"/>
      <c r="I756" s="144"/>
      <c r="J756" s="144"/>
      <c r="K756" s="144"/>
      <c r="L756" s="144"/>
      <c r="M756" s="144"/>
      <c r="N756" s="144"/>
      <c r="O756" s="144"/>
      <c r="P756" s="144"/>
      <c r="Q756" s="144"/>
      <c r="R756" s="144"/>
      <c r="S756" s="144"/>
      <c r="T756" s="144"/>
    </row>
    <row r="757" spans="1:20">
      <c r="A757" s="161"/>
      <c r="B757" s="144"/>
      <c r="C757" s="144"/>
      <c r="D757" s="144"/>
      <c r="E757" s="144"/>
      <c r="F757" s="144"/>
      <c r="G757" s="144"/>
      <c r="H757" s="144"/>
      <c r="I757" s="144"/>
      <c r="J757" s="144"/>
      <c r="K757" s="144"/>
      <c r="L757" s="144"/>
      <c r="M757" s="144"/>
      <c r="N757" s="144"/>
      <c r="O757" s="144"/>
      <c r="P757" s="144"/>
      <c r="Q757" s="144"/>
      <c r="R757" s="144"/>
      <c r="S757" s="144"/>
      <c r="T757" s="144"/>
    </row>
    <row r="758" spans="1:20">
      <c r="A758" s="161"/>
      <c r="B758" s="144"/>
      <c r="C758" s="144"/>
      <c r="D758" s="144"/>
      <c r="E758" s="144"/>
      <c r="F758" s="144"/>
      <c r="G758" s="144"/>
      <c r="H758" s="144"/>
      <c r="I758" s="144"/>
      <c r="J758" s="144"/>
      <c r="K758" s="144"/>
      <c r="L758" s="144"/>
      <c r="M758" s="144"/>
      <c r="N758" s="144"/>
      <c r="O758" s="144"/>
      <c r="P758" s="144"/>
      <c r="Q758" s="144"/>
      <c r="R758" s="144"/>
      <c r="S758" s="144"/>
      <c r="T758" s="144"/>
    </row>
    <row r="759" spans="1:20">
      <c r="A759" s="161"/>
      <c r="B759" s="144"/>
      <c r="C759" s="144"/>
      <c r="D759" s="144"/>
      <c r="E759" s="144"/>
      <c r="F759" s="144"/>
      <c r="G759" s="144"/>
      <c r="H759" s="144"/>
      <c r="I759" s="144"/>
      <c r="J759" s="144"/>
      <c r="K759" s="144"/>
      <c r="L759" s="144"/>
      <c r="M759" s="144"/>
      <c r="N759" s="144"/>
      <c r="O759" s="144"/>
      <c r="P759" s="144"/>
      <c r="Q759" s="144"/>
      <c r="R759" s="144"/>
      <c r="S759" s="144"/>
      <c r="T759" s="144"/>
    </row>
    <row r="760" spans="1:20">
      <c r="A760" s="161"/>
      <c r="B760" s="144"/>
      <c r="C760" s="144"/>
      <c r="D760" s="144"/>
      <c r="E760" s="144"/>
      <c r="F760" s="144"/>
      <c r="G760" s="144"/>
      <c r="H760" s="144"/>
      <c r="I760" s="144"/>
      <c r="J760" s="144"/>
      <c r="K760" s="144"/>
      <c r="L760" s="144"/>
      <c r="M760" s="144"/>
      <c r="N760" s="144"/>
      <c r="O760" s="144"/>
      <c r="P760" s="144"/>
      <c r="Q760" s="144"/>
      <c r="R760" s="144"/>
      <c r="S760" s="144"/>
      <c r="T760" s="144"/>
    </row>
    <row r="761" spans="1:20">
      <c r="A761" s="161"/>
      <c r="B761" s="144"/>
      <c r="C761" s="144"/>
      <c r="D761" s="144"/>
      <c r="E761" s="144"/>
      <c r="F761" s="144"/>
      <c r="G761" s="144"/>
      <c r="H761" s="144"/>
      <c r="I761" s="144"/>
      <c r="J761" s="144"/>
      <c r="K761" s="144"/>
      <c r="L761" s="144"/>
      <c r="M761" s="144"/>
      <c r="N761" s="144"/>
      <c r="O761" s="144"/>
      <c r="P761" s="144"/>
      <c r="Q761" s="144"/>
      <c r="R761" s="144"/>
      <c r="S761" s="144"/>
      <c r="T761" s="144"/>
    </row>
    <row r="762" spans="1:20">
      <c r="A762" s="161"/>
      <c r="B762" s="144"/>
      <c r="C762" s="144"/>
      <c r="D762" s="144"/>
      <c r="E762" s="144"/>
      <c r="F762" s="144"/>
      <c r="G762" s="144"/>
      <c r="H762" s="144"/>
      <c r="I762" s="144"/>
      <c r="J762" s="144"/>
      <c r="K762" s="144"/>
      <c r="L762" s="144"/>
      <c r="M762" s="144"/>
      <c r="N762" s="144"/>
      <c r="O762" s="144"/>
      <c r="P762" s="144"/>
      <c r="Q762" s="144"/>
      <c r="R762" s="144"/>
      <c r="S762" s="144"/>
      <c r="T762" s="144"/>
    </row>
    <row r="763" spans="1:20">
      <c r="A763" s="161"/>
      <c r="B763" s="144"/>
      <c r="C763" s="144"/>
      <c r="D763" s="144"/>
      <c r="E763" s="144"/>
      <c r="F763" s="144"/>
      <c r="G763" s="144"/>
      <c r="H763" s="144"/>
      <c r="I763" s="144"/>
      <c r="J763" s="144"/>
      <c r="K763" s="144"/>
      <c r="L763" s="144"/>
      <c r="M763" s="144"/>
      <c r="N763" s="144"/>
      <c r="O763" s="144"/>
      <c r="P763" s="144"/>
      <c r="Q763" s="144"/>
      <c r="R763" s="144"/>
      <c r="S763" s="144"/>
      <c r="T763" s="144"/>
    </row>
    <row r="764" spans="1:20">
      <c r="A764" s="161"/>
      <c r="B764" s="144"/>
      <c r="C764" s="144"/>
      <c r="D764" s="144"/>
      <c r="E764" s="144"/>
      <c r="F764" s="144"/>
      <c r="G764" s="144"/>
      <c r="H764" s="144"/>
      <c r="I764" s="144"/>
      <c r="J764" s="144"/>
      <c r="K764" s="144"/>
      <c r="L764" s="144"/>
      <c r="M764" s="144"/>
      <c r="N764" s="144"/>
      <c r="O764" s="144"/>
      <c r="P764" s="144"/>
      <c r="Q764" s="144"/>
      <c r="R764" s="144"/>
      <c r="S764" s="144"/>
      <c r="T764" s="144"/>
    </row>
    <row r="765" spans="1:20">
      <c r="A765" s="161"/>
      <c r="B765" s="144"/>
      <c r="C765" s="144"/>
      <c r="D765" s="144"/>
      <c r="E765" s="144"/>
      <c r="F765" s="144"/>
      <c r="G765" s="144"/>
      <c r="H765" s="144"/>
      <c r="I765" s="144"/>
      <c r="J765" s="144"/>
      <c r="K765" s="144"/>
      <c r="L765" s="144"/>
      <c r="M765" s="144"/>
      <c r="N765" s="144"/>
      <c r="O765" s="144"/>
      <c r="P765" s="144"/>
      <c r="Q765" s="144"/>
      <c r="R765" s="144"/>
      <c r="S765" s="144"/>
      <c r="T765" s="144"/>
    </row>
    <row r="766" spans="1:20">
      <c r="A766" s="161"/>
      <c r="B766" s="144"/>
      <c r="C766" s="144"/>
      <c r="D766" s="144"/>
      <c r="E766" s="144"/>
      <c r="F766" s="144"/>
      <c r="G766" s="144"/>
      <c r="H766" s="144"/>
      <c r="I766" s="144"/>
      <c r="J766" s="144"/>
      <c r="K766" s="144"/>
      <c r="L766" s="144"/>
      <c r="M766" s="144"/>
      <c r="N766" s="144"/>
      <c r="O766" s="144"/>
      <c r="P766" s="144"/>
      <c r="Q766" s="144"/>
      <c r="R766" s="144"/>
      <c r="S766" s="144"/>
      <c r="T766" s="144"/>
    </row>
    <row r="767" spans="1:20">
      <c r="A767" s="161"/>
      <c r="B767" s="144"/>
      <c r="C767" s="144"/>
      <c r="D767" s="144"/>
      <c r="E767" s="144"/>
      <c r="F767" s="144"/>
      <c r="G767" s="144"/>
      <c r="H767" s="144"/>
      <c r="I767" s="144"/>
      <c r="J767" s="144"/>
      <c r="K767" s="144"/>
      <c r="L767" s="144"/>
      <c r="M767" s="144"/>
      <c r="N767" s="144"/>
      <c r="O767" s="144"/>
      <c r="P767" s="144"/>
      <c r="Q767" s="144"/>
      <c r="R767" s="144"/>
      <c r="S767" s="144"/>
      <c r="T767" s="144"/>
    </row>
    <row r="768" spans="1:20">
      <c r="A768" s="161"/>
      <c r="B768" s="144"/>
      <c r="C768" s="144"/>
      <c r="D768" s="144"/>
      <c r="E768" s="144"/>
      <c r="F768" s="144"/>
      <c r="G768" s="144"/>
      <c r="H768" s="144"/>
      <c r="I768" s="144"/>
      <c r="J768" s="144"/>
      <c r="K768" s="144"/>
      <c r="L768" s="144"/>
      <c r="M768" s="144"/>
      <c r="N768" s="144"/>
      <c r="O768" s="144"/>
      <c r="P768" s="144"/>
      <c r="Q768" s="144"/>
      <c r="R768" s="144"/>
      <c r="S768" s="144"/>
      <c r="T768" s="144"/>
    </row>
    <row r="769" spans="1:20">
      <c r="A769" s="161"/>
      <c r="B769" s="144"/>
      <c r="C769" s="144"/>
      <c r="D769" s="144"/>
      <c r="E769" s="144"/>
      <c r="F769" s="144"/>
      <c r="G769" s="144"/>
      <c r="H769" s="144"/>
      <c r="I769" s="144"/>
      <c r="J769" s="144"/>
      <c r="K769" s="144"/>
      <c r="L769" s="144"/>
      <c r="M769" s="144"/>
      <c r="N769" s="144"/>
      <c r="O769" s="144"/>
      <c r="P769" s="144"/>
      <c r="Q769" s="144"/>
      <c r="R769" s="144"/>
      <c r="S769" s="144"/>
      <c r="T769" s="144"/>
    </row>
    <row r="770" spans="1:20">
      <c r="A770" s="161"/>
      <c r="B770" s="144"/>
      <c r="C770" s="144"/>
      <c r="D770" s="144"/>
      <c r="E770" s="144"/>
      <c r="F770" s="144"/>
      <c r="G770" s="144"/>
      <c r="H770" s="144"/>
      <c r="I770" s="144"/>
      <c r="J770" s="144"/>
      <c r="K770" s="144"/>
      <c r="L770" s="144"/>
      <c r="M770" s="144"/>
      <c r="N770" s="144"/>
      <c r="O770" s="144"/>
      <c r="P770" s="144"/>
      <c r="Q770" s="144"/>
      <c r="R770" s="144"/>
      <c r="S770" s="144"/>
      <c r="T770" s="144"/>
    </row>
    <row r="771" spans="1:20">
      <c r="A771" s="161"/>
      <c r="B771" s="144"/>
      <c r="C771" s="144"/>
      <c r="D771" s="144"/>
      <c r="E771" s="144"/>
      <c r="F771" s="144"/>
      <c r="G771" s="144"/>
      <c r="H771" s="144"/>
      <c r="I771" s="144"/>
      <c r="J771" s="144"/>
      <c r="K771" s="144"/>
      <c r="L771" s="144"/>
      <c r="M771" s="144"/>
      <c r="N771" s="144"/>
      <c r="O771" s="144"/>
      <c r="P771" s="144"/>
      <c r="Q771" s="144"/>
      <c r="R771" s="144"/>
      <c r="S771" s="144"/>
      <c r="T771" s="144"/>
    </row>
    <row r="772" spans="1:20">
      <c r="A772" s="161"/>
      <c r="B772" s="144"/>
      <c r="C772" s="144"/>
      <c r="D772" s="144"/>
      <c r="E772" s="144"/>
      <c r="F772" s="144"/>
      <c r="G772" s="144"/>
      <c r="H772" s="144"/>
      <c r="I772" s="144"/>
      <c r="J772" s="144"/>
      <c r="K772" s="144"/>
      <c r="L772" s="144"/>
      <c r="M772" s="144"/>
      <c r="N772" s="144"/>
      <c r="O772" s="144"/>
      <c r="P772" s="144"/>
      <c r="Q772" s="144"/>
      <c r="R772" s="144"/>
      <c r="S772" s="144"/>
      <c r="T772" s="144"/>
    </row>
    <row r="773" spans="1:20">
      <c r="A773" s="161"/>
      <c r="B773" s="144"/>
      <c r="C773" s="144"/>
      <c r="D773" s="144"/>
      <c r="E773" s="144"/>
      <c r="F773" s="144"/>
      <c r="G773" s="144"/>
      <c r="H773" s="144"/>
      <c r="I773" s="144"/>
      <c r="J773" s="144"/>
      <c r="K773" s="144"/>
      <c r="L773" s="144"/>
      <c r="M773" s="144"/>
      <c r="N773" s="144"/>
      <c r="O773" s="144"/>
      <c r="P773" s="144"/>
      <c r="Q773" s="144"/>
      <c r="R773" s="144"/>
      <c r="S773" s="144"/>
      <c r="T773" s="144"/>
    </row>
    <row r="774" spans="1:20">
      <c r="A774" s="161"/>
      <c r="B774" s="144"/>
      <c r="C774" s="144"/>
      <c r="D774" s="144"/>
      <c r="E774" s="144"/>
      <c r="F774" s="144"/>
      <c r="G774" s="144"/>
      <c r="H774" s="144"/>
      <c r="I774" s="144"/>
      <c r="J774" s="144"/>
      <c r="K774" s="144"/>
      <c r="L774" s="144"/>
      <c r="M774" s="144"/>
      <c r="N774" s="144"/>
      <c r="O774" s="144"/>
      <c r="P774" s="144"/>
      <c r="Q774" s="144"/>
      <c r="R774" s="144"/>
      <c r="S774" s="144"/>
      <c r="T774" s="144"/>
    </row>
    <row r="775" spans="1:20">
      <c r="A775" s="161"/>
      <c r="B775" s="144"/>
      <c r="C775" s="144"/>
      <c r="D775" s="144"/>
      <c r="E775" s="144"/>
      <c r="F775" s="144"/>
      <c r="G775" s="144"/>
      <c r="H775" s="144"/>
      <c r="I775" s="144"/>
      <c r="J775" s="144"/>
      <c r="K775" s="144"/>
      <c r="L775" s="144"/>
      <c r="M775" s="144"/>
      <c r="N775" s="144"/>
      <c r="O775" s="144"/>
      <c r="P775" s="144"/>
      <c r="Q775" s="144"/>
      <c r="R775" s="144"/>
      <c r="S775" s="144"/>
      <c r="T775" s="144"/>
    </row>
    <row r="776" spans="1:20">
      <c r="A776" s="161"/>
      <c r="B776" s="144"/>
      <c r="C776" s="144"/>
      <c r="D776" s="144"/>
      <c r="E776" s="144"/>
      <c r="F776" s="144"/>
      <c r="G776" s="144"/>
      <c r="H776" s="144"/>
      <c r="I776" s="144"/>
      <c r="J776" s="144"/>
      <c r="K776" s="144"/>
      <c r="L776" s="144"/>
      <c r="M776" s="144"/>
      <c r="N776" s="144"/>
      <c r="O776" s="144"/>
      <c r="P776" s="144"/>
      <c r="Q776" s="144"/>
      <c r="R776" s="144"/>
      <c r="S776" s="144"/>
      <c r="T776" s="144"/>
    </row>
    <row r="777" spans="1:20">
      <c r="A777" s="161"/>
      <c r="B777" s="144"/>
      <c r="C777" s="144"/>
      <c r="D777" s="144"/>
      <c r="E777" s="144"/>
      <c r="F777" s="144"/>
      <c r="G777" s="144"/>
      <c r="H777" s="144"/>
      <c r="I777" s="144"/>
      <c r="J777" s="144"/>
      <c r="K777" s="144"/>
      <c r="L777" s="144"/>
      <c r="M777" s="144"/>
      <c r="N777" s="144"/>
      <c r="O777" s="144"/>
      <c r="P777" s="144"/>
      <c r="Q777" s="144"/>
      <c r="R777" s="144"/>
      <c r="S777" s="144"/>
      <c r="T777" s="144"/>
    </row>
    <row r="778" spans="1:20">
      <c r="A778" s="161"/>
      <c r="B778" s="144"/>
      <c r="C778" s="144"/>
      <c r="D778" s="144"/>
      <c r="E778" s="144"/>
      <c r="F778" s="144"/>
      <c r="G778" s="144"/>
      <c r="H778" s="144"/>
      <c r="I778" s="144"/>
      <c r="J778" s="144"/>
      <c r="K778" s="144"/>
      <c r="L778" s="144"/>
      <c r="M778" s="144"/>
      <c r="N778" s="144"/>
      <c r="O778" s="144"/>
      <c r="P778" s="144"/>
      <c r="Q778" s="144"/>
      <c r="R778" s="144"/>
      <c r="S778" s="144"/>
      <c r="T778" s="144"/>
    </row>
    <row r="779" spans="1:20">
      <c r="A779" s="161"/>
      <c r="B779" s="144"/>
      <c r="C779" s="144"/>
      <c r="D779" s="144"/>
      <c r="E779" s="144"/>
      <c r="F779" s="144"/>
      <c r="G779" s="144"/>
      <c r="H779" s="144"/>
      <c r="I779" s="144"/>
      <c r="J779" s="144"/>
      <c r="K779" s="144"/>
      <c r="L779" s="144"/>
      <c r="M779" s="144"/>
      <c r="N779" s="144"/>
      <c r="O779" s="144"/>
      <c r="P779" s="144"/>
      <c r="Q779" s="144"/>
      <c r="R779" s="144"/>
      <c r="S779" s="144"/>
      <c r="T779" s="144"/>
    </row>
    <row r="780" spans="1:20">
      <c r="A780" s="161"/>
      <c r="B780" s="144"/>
      <c r="C780" s="144"/>
      <c r="D780" s="144"/>
      <c r="E780" s="144"/>
      <c r="F780" s="144"/>
      <c r="G780" s="144"/>
      <c r="H780" s="144"/>
      <c r="I780" s="144"/>
      <c r="J780" s="144"/>
      <c r="K780" s="144"/>
      <c r="L780" s="144"/>
      <c r="M780" s="144"/>
      <c r="N780" s="144"/>
      <c r="O780" s="144"/>
      <c r="P780" s="144"/>
      <c r="Q780" s="144"/>
      <c r="R780" s="144"/>
      <c r="S780" s="144"/>
      <c r="T780" s="144"/>
    </row>
    <row r="781" spans="1:20">
      <c r="A781" s="161"/>
      <c r="B781" s="144"/>
      <c r="C781" s="144"/>
      <c r="D781" s="144"/>
      <c r="E781" s="144"/>
      <c r="F781" s="144"/>
      <c r="G781" s="144"/>
      <c r="H781" s="144"/>
      <c r="I781" s="144"/>
      <c r="J781" s="144"/>
      <c r="K781" s="144"/>
      <c r="L781" s="144"/>
      <c r="M781" s="144"/>
      <c r="N781" s="144"/>
      <c r="O781" s="144"/>
      <c r="P781" s="144"/>
      <c r="Q781" s="144"/>
      <c r="R781" s="144"/>
      <c r="S781" s="144"/>
      <c r="T781" s="144"/>
    </row>
    <row r="782" spans="1:20">
      <c r="A782" s="161"/>
      <c r="B782" s="144"/>
      <c r="C782" s="144"/>
      <c r="D782" s="144"/>
      <c r="E782" s="144"/>
      <c r="F782" s="144"/>
      <c r="G782" s="144"/>
      <c r="H782" s="144"/>
      <c r="I782" s="144"/>
      <c r="J782" s="144"/>
      <c r="K782" s="144"/>
      <c r="L782" s="144"/>
      <c r="M782" s="144"/>
      <c r="N782" s="144"/>
      <c r="O782" s="144"/>
      <c r="P782" s="144"/>
      <c r="Q782" s="144"/>
      <c r="R782" s="144"/>
      <c r="S782" s="144"/>
      <c r="T782" s="144"/>
    </row>
    <row r="783" spans="1:20">
      <c r="A783" s="161"/>
      <c r="B783" s="144"/>
      <c r="C783" s="144"/>
      <c r="D783" s="144"/>
      <c r="E783" s="144"/>
      <c r="F783" s="144"/>
      <c r="G783" s="144"/>
      <c r="H783" s="144"/>
      <c r="I783" s="144"/>
      <c r="J783" s="144"/>
      <c r="K783" s="144"/>
      <c r="L783" s="144"/>
      <c r="M783" s="144"/>
      <c r="N783" s="144"/>
      <c r="O783" s="144"/>
      <c r="P783" s="144"/>
      <c r="Q783" s="144"/>
      <c r="R783" s="144"/>
      <c r="S783" s="144"/>
      <c r="T783" s="144"/>
    </row>
    <row r="784" spans="1:20">
      <c r="A784" s="161"/>
      <c r="B784" s="144"/>
      <c r="C784" s="144"/>
      <c r="D784" s="144"/>
      <c r="E784" s="144"/>
      <c r="F784" s="144"/>
      <c r="G784" s="144"/>
      <c r="H784" s="144"/>
      <c r="I784" s="144"/>
      <c r="J784" s="144"/>
      <c r="K784" s="144"/>
      <c r="L784" s="144"/>
      <c r="M784" s="144"/>
      <c r="N784" s="144"/>
      <c r="O784" s="144"/>
      <c r="P784" s="144"/>
      <c r="Q784" s="144"/>
      <c r="R784" s="144"/>
      <c r="S784" s="144"/>
      <c r="T784" s="144"/>
    </row>
    <row r="785" spans="1:20">
      <c r="A785" s="161"/>
      <c r="B785" s="144"/>
      <c r="C785" s="144"/>
      <c r="D785" s="144"/>
      <c r="E785" s="144"/>
      <c r="F785" s="144"/>
      <c r="G785" s="144"/>
      <c r="H785" s="144"/>
      <c r="I785" s="144"/>
      <c r="J785" s="144"/>
      <c r="K785" s="144"/>
      <c r="L785" s="144"/>
      <c r="M785" s="144"/>
      <c r="N785" s="144"/>
      <c r="O785" s="144"/>
      <c r="P785" s="144"/>
      <c r="Q785" s="144"/>
      <c r="R785" s="144"/>
      <c r="S785" s="144"/>
      <c r="T785" s="144"/>
    </row>
    <row r="786" spans="1:20">
      <c r="A786" s="161"/>
      <c r="B786" s="144"/>
      <c r="C786" s="144"/>
      <c r="D786" s="144"/>
      <c r="E786" s="144"/>
      <c r="F786" s="144"/>
      <c r="G786" s="144"/>
      <c r="H786" s="144"/>
      <c r="I786" s="144"/>
      <c r="J786" s="144"/>
      <c r="K786" s="144"/>
      <c r="L786" s="144"/>
      <c r="M786" s="144"/>
      <c r="N786" s="144"/>
      <c r="O786" s="144"/>
      <c r="P786" s="144"/>
      <c r="Q786" s="144"/>
      <c r="R786" s="144"/>
      <c r="S786" s="144"/>
      <c r="T786" s="144"/>
    </row>
    <row r="787" spans="1:20">
      <c r="A787" s="161"/>
      <c r="B787" s="144"/>
      <c r="C787" s="144"/>
      <c r="D787" s="144"/>
      <c r="E787" s="144"/>
      <c r="F787" s="144"/>
      <c r="G787" s="144"/>
      <c r="H787" s="144"/>
      <c r="I787" s="144"/>
      <c r="J787" s="144"/>
      <c r="K787" s="144"/>
      <c r="L787" s="144"/>
      <c r="M787" s="144"/>
      <c r="N787" s="144"/>
      <c r="O787" s="144"/>
      <c r="P787" s="144"/>
      <c r="Q787" s="144"/>
      <c r="R787" s="144"/>
      <c r="S787" s="144"/>
      <c r="T787" s="144"/>
    </row>
    <row r="788" spans="1:20">
      <c r="A788" s="161"/>
      <c r="B788" s="144"/>
      <c r="C788" s="144"/>
      <c r="D788" s="144"/>
      <c r="E788" s="144"/>
      <c r="F788" s="144"/>
      <c r="G788" s="144"/>
      <c r="H788" s="144"/>
      <c r="I788" s="144"/>
      <c r="J788" s="144"/>
      <c r="K788" s="144"/>
      <c r="L788" s="144"/>
      <c r="M788" s="144"/>
      <c r="N788" s="144"/>
      <c r="O788" s="144"/>
      <c r="P788" s="144"/>
      <c r="Q788" s="144"/>
      <c r="R788" s="144"/>
      <c r="S788" s="144"/>
      <c r="T788" s="144"/>
    </row>
    <row r="789" spans="1:20">
      <c r="A789" s="161"/>
      <c r="B789" s="144"/>
      <c r="C789" s="144"/>
      <c r="D789" s="144"/>
      <c r="E789" s="144"/>
      <c r="F789" s="144"/>
      <c r="G789" s="144"/>
      <c r="H789" s="144"/>
      <c r="I789" s="144"/>
      <c r="J789" s="144"/>
      <c r="K789" s="144"/>
      <c r="L789" s="144"/>
      <c r="M789" s="144"/>
      <c r="N789" s="144"/>
      <c r="O789" s="144"/>
      <c r="P789" s="144"/>
      <c r="Q789" s="144"/>
      <c r="R789" s="144"/>
      <c r="S789" s="144"/>
      <c r="T789" s="144"/>
    </row>
    <row r="790" spans="1:20">
      <c r="A790" s="161"/>
      <c r="B790" s="144"/>
      <c r="C790" s="144"/>
      <c r="D790" s="144"/>
      <c r="E790" s="144"/>
      <c r="F790" s="144"/>
      <c r="G790" s="144"/>
      <c r="H790" s="144"/>
      <c r="I790" s="144"/>
      <c r="J790" s="144"/>
      <c r="K790" s="144"/>
      <c r="L790" s="144"/>
      <c r="M790" s="144"/>
      <c r="N790" s="144"/>
      <c r="O790" s="144"/>
      <c r="P790" s="144"/>
      <c r="Q790" s="144"/>
      <c r="R790" s="144"/>
      <c r="S790" s="144"/>
      <c r="T790" s="144"/>
    </row>
    <row r="791" spans="1:20">
      <c r="A791" s="161"/>
      <c r="B791" s="144"/>
      <c r="C791" s="144"/>
      <c r="D791" s="144"/>
      <c r="E791" s="144"/>
      <c r="F791" s="144"/>
      <c r="G791" s="144"/>
      <c r="H791" s="144"/>
      <c r="I791" s="144"/>
      <c r="J791" s="144"/>
      <c r="K791" s="144"/>
      <c r="L791" s="144"/>
      <c r="M791" s="144"/>
      <c r="N791" s="144"/>
      <c r="O791" s="144"/>
      <c r="P791" s="144"/>
      <c r="Q791" s="144"/>
      <c r="R791" s="144"/>
      <c r="S791" s="144"/>
      <c r="T791" s="144"/>
    </row>
    <row r="792" spans="1:20">
      <c r="A792" s="161"/>
      <c r="B792" s="144"/>
      <c r="C792" s="144"/>
      <c r="D792" s="144"/>
      <c r="E792" s="144"/>
      <c r="F792" s="144"/>
      <c r="G792" s="144"/>
      <c r="H792" s="144"/>
      <c r="I792" s="144"/>
      <c r="J792" s="144"/>
      <c r="K792" s="144"/>
      <c r="L792" s="144"/>
      <c r="M792" s="144"/>
      <c r="N792" s="144"/>
      <c r="O792" s="144"/>
      <c r="P792" s="144"/>
      <c r="Q792" s="144"/>
      <c r="R792" s="144"/>
      <c r="S792" s="144"/>
      <c r="T792" s="144"/>
    </row>
    <row r="793" spans="1:20">
      <c r="A793" s="161"/>
      <c r="B793" s="144"/>
      <c r="C793" s="144"/>
      <c r="D793" s="144"/>
      <c r="E793" s="144"/>
      <c r="F793" s="144"/>
      <c r="G793" s="144"/>
      <c r="H793" s="144"/>
      <c r="I793" s="144"/>
      <c r="J793" s="144"/>
      <c r="K793" s="144"/>
      <c r="L793" s="144"/>
      <c r="M793" s="144"/>
      <c r="N793" s="144"/>
      <c r="O793" s="144"/>
      <c r="P793" s="144"/>
      <c r="Q793" s="144"/>
      <c r="R793" s="144"/>
      <c r="S793" s="144"/>
      <c r="T793" s="144"/>
    </row>
    <row r="794" spans="1:20">
      <c r="A794" s="161"/>
      <c r="B794" s="144"/>
      <c r="C794" s="144"/>
      <c r="D794" s="144"/>
      <c r="E794" s="144"/>
      <c r="F794" s="144"/>
      <c r="G794" s="144"/>
      <c r="H794" s="144"/>
      <c r="I794" s="144"/>
      <c r="J794" s="144"/>
      <c r="K794" s="144"/>
      <c r="L794" s="144"/>
      <c r="M794" s="144"/>
      <c r="N794" s="144"/>
      <c r="O794" s="144"/>
      <c r="P794" s="144"/>
      <c r="Q794" s="144"/>
      <c r="R794" s="144"/>
      <c r="S794" s="144"/>
      <c r="T794" s="144"/>
    </row>
    <row r="795" spans="1:20">
      <c r="A795" s="161"/>
      <c r="B795" s="144"/>
      <c r="C795" s="144"/>
      <c r="D795" s="144"/>
      <c r="E795" s="144"/>
      <c r="F795" s="144"/>
      <c r="G795" s="144"/>
      <c r="H795" s="144"/>
      <c r="I795" s="144"/>
      <c r="J795" s="144"/>
      <c r="K795" s="144"/>
      <c r="L795" s="144"/>
      <c r="M795" s="144"/>
      <c r="N795" s="144"/>
      <c r="O795" s="144"/>
      <c r="P795" s="144"/>
      <c r="Q795" s="144"/>
      <c r="R795" s="144"/>
      <c r="S795" s="144"/>
      <c r="T795" s="144"/>
    </row>
    <row r="796" spans="1:20">
      <c r="A796" s="161"/>
      <c r="B796" s="144"/>
      <c r="C796" s="144"/>
      <c r="D796" s="144"/>
      <c r="E796" s="144"/>
      <c r="F796" s="144"/>
      <c r="G796" s="144"/>
      <c r="H796" s="144"/>
      <c r="I796" s="144"/>
      <c r="J796" s="144"/>
      <c r="K796" s="144"/>
      <c r="L796" s="144"/>
      <c r="M796" s="144"/>
      <c r="N796" s="144"/>
      <c r="O796" s="144"/>
      <c r="P796" s="144"/>
      <c r="Q796" s="144"/>
      <c r="R796" s="144"/>
      <c r="S796" s="144"/>
      <c r="T796" s="144"/>
    </row>
    <row r="797" spans="1:20">
      <c r="A797" s="161"/>
      <c r="B797" s="144"/>
      <c r="C797" s="144"/>
      <c r="D797" s="144"/>
      <c r="E797" s="144"/>
      <c r="F797" s="144"/>
      <c r="G797" s="144"/>
      <c r="H797" s="144"/>
      <c r="I797" s="144"/>
      <c r="J797" s="144"/>
      <c r="K797" s="144"/>
      <c r="L797" s="144"/>
      <c r="M797" s="144"/>
      <c r="N797" s="144"/>
      <c r="O797" s="144"/>
      <c r="P797" s="144"/>
      <c r="Q797" s="144"/>
      <c r="R797" s="144"/>
      <c r="S797" s="144"/>
      <c r="T797" s="144"/>
    </row>
    <row r="798" spans="1:20">
      <c r="A798" s="161"/>
      <c r="B798" s="144"/>
      <c r="C798" s="144"/>
      <c r="D798" s="144"/>
      <c r="E798" s="144"/>
      <c r="F798" s="144"/>
      <c r="G798" s="144"/>
      <c r="H798" s="144"/>
      <c r="I798" s="144"/>
      <c r="J798" s="144"/>
      <c r="K798" s="144"/>
      <c r="L798" s="144"/>
      <c r="M798" s="144"/>
      <c r="N798" s="144"/>
      <c r="O798" s="144"/>
      <c r="P798" s="144"/>
      <c r="Q798" s="144"/>
      <c r="R798" s="144"/>
      <c r="S798" s="144"/>
      <c r="T798" s="144"/>
    </row>
    <row r="799" spans="1:20">
      <c r="A799" s="161"/>
      <c r="B799" s="144"/>
      <c r="C799" s="144"/>
      <c r="D799" s="144"/>
      <c r="E799" s="144"/>
      <c r="F799" s="144"/>
      <c r="G799" s="144"/>
      <c r="H799" s="144"/>
      <c r="I799" s="144"/>
      <c r="J799" s="144"/>
      <c r="K799" s="144"/>
      <c r="L799" s="144"/>
      <c r="M799" s="144"/>
      <c r="N799" s="144"/>
      <c r="O799" s="144"/>
      <c r="P799" s="144"/>
      <c r="Q799" s="144"/>
      <c r="R799" s="144"/>
      <c r="S799" s="144"/>
      <c r="T799" s="144"/>
    </row>
    <row r="800" spans="1:20">
      <c r="A800" s="161"/>
      <c r="B800" s="144"/>
      <c r="C800" s="144"/>
      <c r="D800" s="144"/>
      <c r="E800" s="144"/>
      <c r="F800" s="144"/>
      <c r="G800" s="144"/>
      <c r="H800" s="144"/>
      <c r="I800" s="144"/>
      <c r="J800" s="144"/>
      <c r="K800" s="144"/>
      <c r="L800" s="144"/>
      <c r="M800" s="144"/>
      <c r="N800" s="144"/>
      <c r="O800" s="144"/>
      <c r="P800" s="144"/>
      <c r="Q800" s="144"/>
      <c r="R800" s="144"/>
      <c r="S800" s="144"/>
      <c r="T800" s="144"/>
    </row>
    <row r="801" spans="1:20">
      <c r="A801" s="161"/>
      <c r="B801" s="144"/>
      <c r="C801" s="144"/>
      <c r="D801" s="144"/>
      <c r="E801" s="144"/>
      <c r="F801" s="144"/>
      <c r="G801" s="144"/>
      <c r="H801" s="144"/>
      <c r="I801" s="144"/>
      <c r="J801" s="144"/>
      <c r="K801" s="144"/>
      <c r="L801" s="144"/>
      <c r="M801" s="144"/>
      <c r="N801" s="144"/>
      <c r="O801" s="144"/>
      <c r="P801" s="144"/>
      <c r="Q801" s="144"/>
      <c r="R801" s="144"/>
      <c r="S801" s="144"/>
      <c r="T801" s="144"/>
    </row>
    <row r="802" spans="1:20">
      <c r="A802" s="161"/>
      <c r="B802" s="144"/>
      <c r="C802" s="144"/>
      <c r="D802" s="144"/>
      <c r="E802" s="144"/>
      <c r="F802" s="144"/>
      <c r="G802" s="144"/>
      <c r="H802" s="144"/>
      <c r="I802" s="144"/>
      <c r="J802" s="144"/>
      <c r="K802" s="144"/>
      <c r="L802" s="144"/>
      <c r="M802" s="144"/>
      <c r="N802" s="144"/>
      <c r="O802" s="144"/>
      <c r="P802" s="144"/>
      <c r="Q802" s="144"/>
      <c r="R802" s="144"/>
      <c r="S802" s="144"/>
      <c r="T802" s="144"/>
    </row>
    <row r="803" spans="1:20">
      <c r="A803" s="161"/>
      <c r="B803" s="144"/>
      <c r="C803" s="144"/>
      <c r="D803" s="144"/>
      <c r="E803" s="144"/>
      <c r="F803" s="144"/>
      <c r="G803" s="144"/>
      <c r="H803" s="144"/>
      <c r="I803" s="144"/>
      <c r="J803" s="144"/>
      <c r="K803" s="144"/>
      <c r="L803" s="144"/>
      <c r="M803" s="144"/>
      <c r="N803" s="144"/>
      <c r="O803" s="144"/>
      <c r="P803" s="144"/>
      <c r="Q803" s="144"/>
      <c r="R803" s="144"/>
      <c r="S803" s="144"/>
      <c r="T803" s="144"/>
    </row>
    <row r="804" spans="1:20">
      <c r="A804" s="161"/>
      <c r="B804" s="144"/>
      <c r="C804" s="144"/>
      <c r="D804" s="144"/>
      <c r="E804" s="144"/>
      <c r="F804" s="144"/>
      <c r="G804" s="144"/>
      <c r="H804" s="144"/>
      <c r="I804" s="144"/>
      <c r="J804" s="144"/>
      <c r="K804" s="144"/>
      <c r="L804" s="144"/>
      <c r="M804" s="144"/>
      <c r="N804" s="144"/>
      <c r="O804" s="144"/>
      <c r="P804" s="144"/>
      <c r="Q804" s="144"/>
      <c r="R804" s="144"/>
      <c r="S804" s="144"/>
      <c r="T804" s="144"/>
    </row>
    <row r="805" spans="1:20">
      <c r="A805" s="161"/>
      <c r="B805" s="144"/>
      <c r="C805" s="144"/>
      <c r="D805" s="144"/>
      <c r="E805" s="144"/>
      <c r="F805" s="144"/>
      <c r="G805" s="144"/>
      <c r="H805" s="144"/>
      <c r="I805" s="144"/>
      <c r="J805" s="144"/>
      <c r="K805" s="144"/>
      <c r="L805" s="144"/>
      <c r="M805" s="144"/>
      <c r="N805" s="144"/>
      <c r="O805" s="144"/>
      <c r="P805" s="144"/>
      <c r="Q805" s="144"/>
      <c r="R805" s="144"/>
      <c r="S805" s="144"/>
      <c r="T805" s="144"/>
    </row>
    <row r="806" spans="1:20">
      <c r="A806" s="161"/>
      <c r="B806" s="144"/>
      <c r="C806" s="144"/>
      <c r="D806" s="144"/>
      <c r="E806" s="144"/>
      <c r="F806" s="144"/>
      <c r="G806" s="144"/>
      <c r="H806" s="144"/>
      <c r="I806" s="144"/>
      <c r="J806" s="144"/>
      <c r="K806" s="144"/>
      <c r="L806" s="144"/>
      <c r="M806" s="144"/>
      <c r="N806" s="144"/>
      <c r="O806" s="144"/>
      <c r="P806" s="144"/>
      <c r="Q806" s="144"/>
      <c r="R806" s="144"/>
      <c r="S806" s="144"/>
      <c r="T806" s="144"/>
    </row>
    <row r="807" spans="1:20">
      <c r="A807" s="161"/>
      <c r="B807" s="144"/>
      <c r="C807" s="144"/>
      <c r="D807" s="144"/>
      <c r="E807" s="144"/>
      <c r="F807" s="144"/>
      <c r="G807" s="144"/>
      <c r="H807" s="144"/>
      <c r="I807" s="144"/>
      <c r="J807" s="144"/>
      <c r="K807" s="144"/>
      <c r="L807" s="144"/>
      <c r="M807" s="144"/>
      <c r="N807" s="144"/>
      <c r="O807" s="144"/>
      <c r="P807" s="144"/>
      <c r="Q807" s="144"/>
      <c r="R807" s="144"/>
      <c r="S807" s="144"/>
      <c r="T807" s="144"/>
    </row>
    <row r="808" spans="1:20">
      <c r="A808" s="161"/>
      <c r="B808" s="144"/>
      <c r="C808" s="144"/>
      <c r="D808" s="144"/>
      <c r="E808" s="144"/>
      <c r="F808" s="144"/>
      <c r="G808" s="144"/>
      <c r="H808" s="144"/>
      <c r="I808" s="144"/>
      <c r="J808" s="144"/>
      <c r="K808" s="144"/>
      <c r="L808" s="144"/>
      <c r="M808" s="144"/>
      <c r="N808" s="144"/>
      <c r="O808" s="144"/>
      <c r="P808" s="144"/>
      <c r="Q808" s="144"/>
      <c r="R808" s="144"/>
      <c r="S808" s="144"/>
      <c r="T808" s="144"/>
    </row>
    <row r="809" spans="1:20">
      <c r="A809" s="161"/>
      <c r="B809" s="144"/>
      <c r="C809" s="144"/>
      <c r="D809" s="144"/>
      <c r="E809" s="144"/>
      <c r="F809" s="144"/>
      <c r="G809" s="144"/>
      <c r="H809" s="144"/>
      <c r="I809" s="144"/>
      <c r="J809" s="144"/>
      <c r="K809" s="144"/>
      <c r="L809" s="144"/>
      <c r="M809" s="144"/>
      <c r="N809" s="144"/>
      <c r="O809" s="144"/>
      <c r="P809" s="144"/>
      <c r="Q809" s="144"/>
      <c r="R809" s="144"/>
      <c r="S809" s="144"/>
      <c r="T809" s="144"/>
    </row>
    <row r="810" spans="1:20">
      <c r="A810" s="161"/>
      <c r="B810" s="144"/>
      <c r="C810" s="144"/>
      <c r="D810" s="144"/>
      <c r="E810" s="144"/>
      <c r="F810" s="144"/>
      <c r="G810" s="144"/>
      <c r="H810" s="144"/>
      <c r="I810" s="144"/>
      <c r="J810" s="144"/>
      <c r="K810" s="144"/>
      <c r="L810" s="144"/>
      <c r="M810" s="144"/>
      <c r="N810" s="144"/>
      <c r="O810" s="144"/>
      <c r="P810" s="144"/>
      <c r="Q810" s="144"/>
      <c r="R810" s="144"/>
      <c r="S810" s="144"/>
      <c r="T810" s="144"/>
    </row>
    <row r="811" spans="1:20">
      <c r="A811" s="161"/>
      <c r="B811" s="144"/>
      <c r="C811" s="144"/>
      <c r="D811" s="144"/>
      <c r="E811" s="144"/>
      <c r="F811" s="144"/>
      <c r="G811" s="144"/>
      <c r="H811" s="144"/>
      <c r="I811" s="144"/>
      <c r="J811" s="144"/>
      <c r="K811" s="144"/>
      <c r="L811" s="144"/>
      <c r="M811" s="144"/>
      <c r="N811" s="144"/>
      <c r="O811" s="144"/>
      <c r="P811" s="144"/>
      <c r="Q811" s="144"/>
      <c r="R811" s="144"/>
      <c r="S811" s="144"/>
      <c r="T811" s="144"/>
    </row>
    <row r="812" spans="1:20">
      <c r="A812" s="161"/>
      <c r="B812" s="144"/>
      <c r="C812" s="144"/>
      <c r="D812" s="144"/>
      <c r="E812" s="144"/>
      <c r="F812" s="144"/>
      <c r="G812" s="144"/>
      <c r="H812" s="144"/>
      <c r="I812" s="144"/>
      <c r="J812" s="144"/>
      <c r="K812" s="144"/>
      <c r="L812" s="144"/>
      <c r="M812" s="144"/>
      <c r="N812" s="144"/>
      <c r="O812" s="144"/>
      <c r="P812" s="144"/>
      <c r="Q812" s="144"/>
      <c r="R812" s="144"/>
      <c r="S812" s="144"/>
      <c r="T812" s="144"/>
    </row>
    <row r="813" spans="1:20">
      <c r="A813" s="161"/>
      <c r="B813" s="144"/>
      <c r="C813" s="144"/>
      <c r="D813" s="144"/>
      <c r="E813" s="144"/>
      <c r="F813" s="144"/>
      <c r="G813" s="144"/>
      <c r="H813" s="144"/>
      <c r="I813" s="144"/>
      <c r="J813" s="144"/>
      <c r="K813" s="144"/>
      <c r="L813" s="144"/>
      <c r="M813" s="144"/>
      <c r="N813" s="144"/>
      <c r="O813" s="144"/>
      <c r="P813" s="144"/>
      <c r="Q813" s="144"/>
      <c r="R813" s="144"/>
      <c r="S813" s="144"/>
      <c r="T813" s="144"/>
    </row>
    <row r="814" spans="1:20">
      <c r="A814" s="161"/>
      <c r="B814" s="144"/>
      <c r="C814" s="144"/>
      <c r="D814" s="144"/>
      <c r="E814" s="144"/>
      <c r="F814" s="144"/>
      <c r="G814" s="144"/>
      <c r="H814" s="144"/>
      <c r="I814" s="144"/>
      <c r="J814" s="144"/>
      <c r="K814" s="144"/>
      <c r="L814" s="144"/>
      <c r="M814" s="144"/>
      <c r="N814" s="144"/>
      <c r="O814" s="144"/>
      <c r="P814" s="144"/>
      <c r="Q814" s="144"/>
      <c r="R814" s="144"/>
      <c r="S814" s="144"/>
      <c r="T814" s="144"/>
    </row>
    <row r="815" spans="1:20">
      <c r="A815" s="161"/>
      <c r="B815" s="144"/>
      <c r="C815" s="144"/>
      <c r="D815" s="144"/>
      <c r="E815" s="144"/>
      <c r="F815" s="144"/>
      <c r="G815" s="144"/>
      <c r="H815" s="144"/>
      <c r="I815" s="144"/>
      <c r="J815" s="144"/>
      <c r="K815" s="144"/>
      <c r="L815" s="144"/>
      <c r="M815" s="144"/>
      <c r="N815" s="144"/>
      <c r="O815" s="144"/>
      <c r="P815" s="144"/>
      <c r="Q815" s="144"/>
      <c r="R815" s="144"/>
      <c r="S815" s="144"/>
      <c r="T815" s="144"/>
    </row>
    <row r="816" spans="1:20">
      <c r="A816" s="161"/>
      <c r="B816" s="144"/>
      <c r="C816" s="144"/>
      <c r="D816" s="144"/>
      <c r="E816" s="144"/>
      <c r="F816" s="144"/>
      <c r="G816" s="144"/>
      <c r="H816" s="144"/>
      <c r="I816" s="144"/>
      <c r="J816" s="144"/>
      <c r="K816" s="144"/>
      <c r="L816" s="144"/>
      <c r="M816" s="144"/>
      <c r="N816" s="144"/>
      <c r="O816" s="144"/>
      <c r="P816" s="144"/>
      <c r="Q816" s="144"/>
      <c r="R816" s="144"/>
      <c r="S816" s="144"/>
      <c r="T816" s="144"/>
    </row>
    <row r="817" spans="1:20">
      <c r="A817" s="161"/>
      <c r="B817" s="144"/>
      <c r="C817" s="144"/>
      <c r="D817" s="144"/>
      <c r="E817" s="144"/>
      <c r="F817" s="144"/>
      <c r="G817" s="144"/>
      <c r="H817" s="144"/>
      <c r="I817" s="144"/>
      <c r="J817" s="144"/>
      <c r="K817" s="144"/>
      <c r="L817" s="144"/>
      <c r="M817" s="144"/>
      <c r="N817" s="144"/>
      <c r="O817" s="144"/>
      <c r="P817" s="144"/>
      <c r="Q817" s="144"/>
      <c r="R817" s="144"/>
      <c r="S817" s="144"/>
      <c r="T817" s="144"/>
    </row>
    <row r="818" spans="1:20">
      <c r="A818" s="161"/>
      <c r="B818" s="144"/>
      <c r="C818" s="144"/>
      <c r="D818" s="144"/>
      <c r="E818" s="144"/>
      <c r="F818" s="144"/>
      <c r="G818" s="144"/>
      <c r="H818" s="144"/>
      <c r="I818" s="144"/>
      <c r="J818" s="144"/>
      <c r="K818" s="144"/>
      <c r="L818" s="144"/>
      <c r="M818" s="144"/>
      <c r="N818" s="144"/>
      <c r="O818" s="144"/>
      <c r="P818" s="144"/>
      <c r="Q818" s="144"/>
      <c r="R818" s="144"/>
      <c r="S818" s="144"/>
      <c r="T818" s="144"/>
    </row>
    <row r="819" spans="1:20">
      <c r="A819" s="161"/>
      <c r="B819" s="144"/>
      <c r="C819" s="144"/>
      <c r="D819" s="144"/>
      <c r="E819" s="144"/>
      <c r="F819" s="144"/>
      <c r="G819" s="144"/>
      <c r="H819" s="144"/>
      <c r="I819" s="144"/>
      <c r="J819" s="144"/>
      <c r="K819" s="144"/>
      <c r="L819" s="144"/>
      <c r="M819" s="144"/>
      <c r="N819" s="144"/>
      <c r="O819" s="144"/>
      <c r="P819" s="144"/>
      <c r="Q819" s="144"/>
      <c r="R819" s="144"/>
      <c r="S819" s="144"/>
      <c r="T819" s="144"/>
    </row>
    <row r="820" spans="1:20">
      <c r="A820" s="161"/>
      <c r="B820" s="144"/>
      <c r="C820" s="144"/>
      <c r="D820" s="144"/>
      <c r="E820" s="144"/>
      <c r="F820" s="144"/>
      <c r="G820" s="144"/>
      <c r="H820" s="144"/>
      <c r="I820" s="144"/>
      <c r="J820" s="144"/>
      <c r="K820" s="144"/>
      <c r="L820" s="144"/>
      <c r="M820" s="144"/>
      <c r="N820" s="144"/>
      <c r="O820" s="144"/>
      <c r="P820" s="144"/>
      <c r="Q820" s="144"/>
      <c r="R820" s="144"/>
      <c r="S820" s="144"/>
      <c r="T820" s="144"/>
    </row>
    <row r="821" spans="1:20">
      <c r="A821" s="161"/>
      <c r="B821" s="144"/>
      <c r="C821" s="144"/>
      <c r="D821" s="144"/>
      <c r="E821" s="144"/>
      <c r="F821" s="144"/>
      <c r="G821" s="144"/>
      <c r="H821" s="144"/>
      <c r="I821" s="144"/>
      <c r="J821" s="144"/>
      <c r="K821" s="144"/>
      <c r="L821" s="144"/>
      <c r="M821" s="144"/>
      <c r="N821" s="144"/>
      <c r="O821" s="144"/>
      <c r="P821" s="144"/>
      <c r="Q821" s="144"/>
      <c r="R821" s="144"/>
      <c r="S821" s="144"/>
      <c r="T821" s="144"/>
    </row>
    <row r="822" spans="1:20">
      <c r="A822" s="161"/>
      <c r="B822" s="144"/>
      <c r="C822" s="144"/>
      <c r="D822" s="144"/>
      <c r="E822" s="144"/>
      <c r="F822" s="144"/>
      <c r="G822" s="144"/>
      <c r="H822" s="144"/>
      <c r="I822" s="144"/>
      <c r="J822" s="144"/>
      <c r="K822" s="144"/>
      <c r="L822" s="144"/>
      <c r="M822" s="144"/>
      <c r="N822" s="144"/>
      <c r="O822" s="144"/>
      <c r="P822" s="144"/>
      <c r="Q822" s="144"/>
      <c r="R822" s="144"/>
      <c r="S822" s="144"/>
      <c r="T822" s="144"/>
    </row>
    <row r="823" spans="1:20">
      <c r="A823" s="161"/>
      <c r="B823" s="144"/>
      <c r="C823" s="144"/>
      <c r="D823" s="144"/>
      <c r="E823" s="144"/>
      <c r="F823" s="144"/>
      <c r="G823" s="144"/>
      <c r="H823" s="144"/>
      <c r="I823" s="144"/>
      <c r="J823" s="144"/>
      <c r="K823" s="144"/>
      <c r="L823" s="144"/>
      <c r="M823" s="144"/>
      <c r="N823" s="144"/>
      <c r="O823" s="144"/>
      <c r="P823" s="144"/>
      <c r="Q823" s="144"/>
      <c r="R823" s="144"/>
      <c r="S823" s="144"/>
      <c r="T823" s="144"/>
    </row>
    <row r="824" spans="1:20">
      <c r="A824" s="161"/>
      <c r="B824" s="144"/>
      <c r="C824" s="144"/>
      <c r="D824" s="144"/>
      <c r="E824" s="144"/>
      <c r="F824" s="144"/>
      <c r="G824" s="144"/>
      <c r="H824" s="144"/>
      <c r="I824" s="144"/>
      <c r="J824" s="144"/>
      <c r="K824" s="144"/>
      <c r="L824" s="144"/>
      <c r="M824" s="144"/>
      <c r="N824" s="144"/>
      <c r="O824" s="144"/>
      <c r="P824" s="144"/>
      <c r="Q824" s="144"/>
      <c r="R824" s="144"/>
      <c r="S824" s="144"/>
      <c r="T824" s="144"/>
    </row>
    <row r="825" spans="1:20">
      <c r="A825" s="161"/>
      <c r="B825" s="144"/>
      <c r="C825" s="144"/>
      <c r="D825" s="144"/>
      <c r="E825" s="144"/>
      <c r="F825" s="144"/>
      <c r="G825" s="144"/>
      <c r="H825" s="144"/>
      <c r="I825" s="144"/>
      <c r="J825" s="144"/>
      <c r="K825" s="144"/>
      <c r="L825" s="144"/>
      <c r="M825" s="144"/>
      <c r="N825" s="144"/>
      <c r="O825" s="144"/>
      <c r="P825" s="144"/>
      <c r="Q825" s="144"/>
      <c r="R825" s="144"/>
      <c r="S825" s="144"/>
      <c r="T825" s="144"/>
    </row>
    <row r="826" spans="1:20">
      <c r="A826" s="161"/>
      <c r="B826" s="144"/>
      <c r="C826" s="144"/>
      <c r="D826" s="144"/>
      <c r="E826" s="144"/>
      <c r="F826" s="144"/>
      <c r="G826" s="144"/>
      <c r="H826" s="144"/>
      <c r="I826" s="144"/>
      <c r="J826" s="144"/>
      <c r="K826" s="144"/>
      <c r="L826" s="144"/>
      <c r="M826" s="144"/>
      <c r="N826" s="144"/>
      <c r="O826" s="144"/>
      <c r="P826" s="144"/>
      <c r="Q826" s="144"/>
      <c r="R826" s="144"/>
      <c r="S826" s="144"/>
      <c r="T826" s="144"/>
    </row>
    <row r="827" spans="1:20">
      <c r="A827" s="161"/>
      <c r="B827" s="144"/>
      <c r="C827" s="144"/>
      <c r="D827" s="144"/>
      <c r="E827" s="144"/>
      <c r="F827" s="144"/>
      <c r="G827" s="144"/>
      <c r="H827" s="144"/>
      <c r="I827" s="144"/>
      <c r="J827" s="144"/>
      <c r="K827" s="144"/>
      <c r="L827" s="144"/>
      <c r="M827" s="144"/>
      <c r="N827" s="144"/>
      <c r="O827" s="144"/>
      <c r="P827" s="144"/>
      <c r="Q827" s="144"/>
      <c r="R827" s="144"/>
      <c r="S827" s="144"/>
      <c r="T827" s="144"/>
    </row>
    <row r="828" spans="1:20">
      <c r="A828" s="161"/>
      <c r="B828" s="144"/>
      <c r="C828" s="144"/>
      <c r="D828" s="144"/>
      <c r="E828" s="144"/>
      <c r="F828" s="144"/>
      <c r="G828" s="144"/>
      <c r="H828" s="144"/>
      <c r="I828" s="144"/>
      <c r="J828" s="144"/>
      <c r="K828" s="144"/>
      <c r="L828" s="144"/>
      <c r="M828" s="144"/>
      <c r="N828" s="144"/>
      <c r="O828" s="144"/>
      <c r="P828" s="144"/>
      <c r="Q828" s="144"/>
      <c r="R828" s="144"/>
      <c r="S828" s="144"/>
      <c r="T828" s="144"/>
    </row>
    <row r="829" spans="1:20">
      <c r="A829" s="161"/>
      <c r="B829" s="144"/>
      <c r="C829" s="144"/>
      <c r="D829" s="144"/>
      <c r="E829" s="144"/>
      <c r="F829" s="144"/>
      <c r="G829" s="144"/>
      <c r="H829" s="144"/>
      <c r="I829" s="144"/>
      <c r="J829" s="144"/>
      <c r="K829" s="144"/>
      <c r="L829" s="144"/>
      <c r="M829" s="144"/>
      <c r="N829" s="144"/>
      <c r="O829" s="144"/>
      <c r="P829" s="144"/>
      <c r="Q829" s="144"/>
      <c r="R829" s="144"/>
      <c r="S829" s="144"/>
      <c r="T829" s="144"/>
    </row>
    <row r="830" spans="1:20">
      <c r="A830" s="161"/>
      <c r="B830" s="144"/>
      <c r="C830" s="144"/>
      <c r="D830" s="144"/>
      <c r="E830" s="144"/>
      <c r="F830" s="144"/>
      <c r="G830" s="144"/>
      <c r="H830" s="144"/>
      <c r="I830" s="144"/>
      <c r="J830" s="144"/>
      <c r="K830" s="144"/>
      <c r="L830" s="144"/>
      <c r="M830" s="144"/>
      <c r="N830" s="144"/>
      <c r="O830" s="144"/>
      <c r="P830" s="144"/>
      <c r="Q830" s="144"/>
      <c r="R830" s="144"/>
      <c r="S830" s="144"/>
      <c r="T830" s="144"/>
    </row>
    <row r="831" spans="1:20">
      <c r="A831" s="161"/>
      <c r="B831" s="144"/>
      <c r="C831" s="144"/>
      <c r="D831" s="144"/>
      <c r="E831" s="144"/>
      <c r="F831" s="144"/>
      <c r="G831" s="144"/>
      <c r="H831" s="144"/>
      <c r="I831" s="144"/>
      <c r="J831" s="144"/>
      <c r="K831" s="144"/>
      <c r="L831" s="144"/>
      <c r="M831" s="144"/>
      <c r="N831" s="144"/>
      <c r="O831" s="144"/>
      <c r="P831" s="144"/>
      <c r="Q831" s="144"/>
      <c r="R831" s="144"/>
      <c r="S831" s="144"/>
      <c r="T831" s="144"/>
    </row>
    <row r="832" spans="1:20">
      <c r="A832" s="161"/>
      <c r="B832" s="144"/>
      <c r="C832" s="144"/>
      <c r="D832" s="144"/>
      <c r="E832" s="144"/>
      <c r="F832" s="144"/>
      <c r="G832" s="144"/>
      <c r="H832" s="144"/>
      <c r="I832" s="144"/>
      <c r="J832" s="144"/>
      <c r="K832" s="144"/>
      <c r="L832" s="144"/>
      <c r="M832" s="144"/>
      <c r="N832" s="144"/>
      <c r="O832" s="144"/>
      <c r="P832" s="144"/>
      <c r="Q832" s="144"/>
      <c r="R832" s="144"/>
      <c r="S832" s="144"/>
      <c r="T832" s="144"/>
    </row>
    <row r="833" spans="1:20">
      <c r="A833" s="161"/>
      <c r="B833" s="144"/>
      <c r="C833" s="144"/>
      <c r="D833" s="144"/>
      <c r="E833" s="144"/>
      <c r="F833" s="144"/>
      <c r="G833" s="144"/>
      <c r="H833" s="144"/>
      <c r="I833" s="144"/>
      <c r="J833" s="144"/>
      <c r="K833" s="144"/>
      <c r="L833" s="144"/>
      <c r="M833" s="144"/>
      <c r="N833" s="144"/>
      <c r="O833" s="144"/>
      <c r="P833" s="144"/>
      <c r="Q833" s="144"/>
      <c r="R833" s="144"/>
      <c r="S833" s="144"/>
      <c r="T833" s="144"/>
    </row>
    <row r="834" spans="1:20">
      <c r="A834" s="161"/>
      <c r="B834" s="144"/>
      <c r="C834" s="144"/>
      <c r="D834" s="144"/>
      <c r="E834" s="144"/>
      <c r="F834" s="144"/>
      <c r="G834" s="144"/>
      <c r="H834" s="144"/>
      <c r="I834" s="144"/>
      <c r="J834" s="144"/>
      <c r="K834" s="144"/>
      <c r="L834" s="144"/>
      <c r="M834" s="144"/>
      <c r="N834" s="144"/>
      <c r="O834" s="144"/>
      <c r="P834" s="144"/>
      <c r="Q834" s="144"/>
      <c r="R834" s="144"/>
      <c r="S834" s="144"/>
      <c r="T834" s="144"/>
    </row>
    <row r="835" spans="1:20">
      <c r="A835" s="161"/>
      <c r="B835" s="144"/>
      <c r="C835" s="144"/>
      <c r="D835" s="144"/>
      <c r="E835" s="144"/>
      <c r="F835" s="144"/>
      <c r="G835" s="144"/>
      <c r="H835" s="144"/>
      <c r="I835" s="144"/>
      <c r="J835" s="144"/>
      <c r="K835" s="144"/>
      <c r="L835" s="144"/>
      <c r="M835" s="144"/>
      <c r="N835" s="144"/>
      <c r="O835" s="144"/>
      <c r="P835" s="144"/>
      <c r="Q835" s="144"/>
      <c r="R835" s="144"/>
      <c r="S835" s="144"/>
      <c r="T835" s="144"/>
    </row>
    <row r="836" spans="1:20">
      <c r="A836" s="161"/>
      <c r="B836" s="144"/>
      <c r="C836" s="144"/>
      <c r="D836" s="144"/>
      <c r="E836" s="144"/>
      <c r="F836" s="144"/>
      <c r="G836" s="144"/>
      <c r="H836" s="144"/>
      <c r="I836" s="144"/>
      <c r="J836" s="144"/>
      <c r="K836" s="144"/>
      <c r="L836" s="144"/>
      <c r="M836" s="144"/>
      <c r="N836" s="144"/>
      <c r="O836" s="144"/>
      <c r="P836" s="144"/>
      <c r="Q836" s="144"/>
      <c r="R836" s="144"/>
      <c r="S836" s="144"/>
      <c r="T836" s="144"/>
    </row>
    <row r="837" spans="1:20">
      <c r="A837" s="161"/>
      <c r="B837" s="144"/>
      <c r="C837" s="144"/>
      <c r="D837" s="144"/>
      <c r="E837" s="144"/>
      <c r="F837" s="144"/>
      <c r="G837" s="144"/>
      <c r="H837" s="144"/>
      <c r="I837" s="144"/>
      <c r="J837" s="144"/>
      <c r="K837" s="144"/>
      <c r="L837" s="144"/>
      <c r="M837" s="144"/>
      <c r="N837" s="144"/>
      <c r="O837" s="144"/>
      <c r="P837" s="144"/>
      <c r="Q837" s="144"/>
      <c r="R837" s="144"/>
      <c r="S837" s="144"/>
      <c r="T837" s="144"/>
    </row>
    <row r="838" spans="1:20">
      <c r="A838" s="161"/>
      <c r="B838" s="144"/>
      <c r="C838" s="144"/>
      <c r="D838" s="144"/>
      <c r="E838" s="144"/>
      <c r="F838" s="144"/>
      <c r="G838" s="144"/>
      <c r="H838" s="144"/>
      <c r="I838" s="144"/>
      <c r="J838" s="144"/>
      <c r="K838" s="144"/>
      <c r="L838" s="144"/>
      <c r="M838" s="144"/>
      <c r="N838" s="144"/>
      <c r="O838" s="144"/>
      <c r="P838" s="144"/>
      <c r="Q838" s="144"/>
      <c r="R838" s="144"/>
      <c r="S838" s="144"/>
      <c r="T838" s="144"/>
    </row>
    <row r="839" spans="1:20">
      <c r="A839" s="161"/>
      <c r="B839" s="144"/>
      <c r="C839" s="144"/>
      <c r="D839" s="144"/>
      <c r="E839" s="144"/>
      <c r="F839" s="144"/>
      <c r="G839" s="144"/>
      <c r="H839" s="144"/>
      <c r="I839" s="144"/>
      <c r="J839" s="144"/>
      <c r="K839" s="144"/>
      <c r="L839" s="144"/>
      <c r="M839" s="144"/>
      <c r="N839" s="144"/>
      <c r="O839" s="144"/>
      <c r="P839" s="144"/>
      <c r="Q839" s="144"/>
      <c r="R839" s="144"/>
      <c r="S839" s="144"/>
      <c r="T839" s="144"/>
    </row>
    <row r="840" spans="1:20">
      <c r="A840" s="161"/>
      <c r="B840" s="144"/>
      <c r="C840" s="144"/>
      <c r="D840" s="144"/>
      <c r="E840" s="144"/>
      <c r="F840" s="144"/>
      <c r="G840" s="144"/>
      <c r="H840" s="144"/>
      <c r="I840" s="144"/>
      <c r="J840" s="144"/>
      <c r="K840" s="144"/>
      <c r="L840" s="144"/>
      <c r="M840" s="144"/>
      <c r="N840" s="144"/>
      <c r="O840" s="144"/>
      <c r="P840" s="144"/>
      <c r="Q840" s="144"/>
      <c r="R840" s="144"/>
      <c r="S840" s="144"/>
      <c r="T840" s="144"/>
    </row>
    <row r="841" spans="1:20">
      <c r="A841" s="161"/>
      <c r="B841" s="144"/>
      <c r="C841" s="144"/>
      <c r="D841" s="144"/>
      <c r="E841" s="144"/>
      <c r="F841" s="144"/>
      <c r="G841" s="144"/>
      <c r="H841" s="144"/>
      <c r="I841" s="144"/>
      <c r="J841" s="144"/>
      <c r="K841" s="144"/>
      <c r="L841" s="144"/>
      <c r="M841" s="144"/>
      <c r="N841" s="144"/>
      <c r="O841" s="144"/>
      <c r="P841" s="144"/>
      <c r="Q841" s="144"/>
      <c r="R841" s="144"/>
      <c r="S841" s="144"/>
      <c r="T841" s="144"/>
    </row>
    <row r="842" spans="1:20">
      <c r="A842" s="161"/>
      <c r="B842" s="144"/>
      <c r="C842" s="144"/>
      <c r="D842" s="144"/>
      <c r="E842" s="144"/>
      <c r="F842" s="144"/>
      <c r="G842" s="144"/>
      <c r="H842" s="144"/>
      <c r="I842" s="144"/>
      <c r="J842" s="144"/>
      <c r="K842" s="144"/>
      <c r="L842" s="144"/>
      <c r="M842" s="144"/>
      <c r="N842" s="144"/>
      <c r="O842" s="144"/>
      <c r="P842" s="144"/>
      <c r="Q842" s="144"/>
      <c r="R842" s="144"/>
      <c r="S842" s="144"/>
      <c r="T842" s="144"/>
    </row>
    <row r="843" spans="1:20">
      <c r="A843" s="161"/>
      <c r="B843" s="144"/>
      <c r="C843" s="144"/>
      <c r="D843" s="144"/>
      <c r="E843" s="144"/>
      <c r="F843" s="144"/>
      <c r="G843" s="144"/>
      <c r="H843" s="144"/>
      <c r="I843" s="144"/>
      <c r="J843" s="144"/>
      <c r="K843" s="144"/>
      <c r="L843" s="144"/>
      <c r="M843" s="144"/>
      <c r="N843" s="144"/>
      <c r="O843" s="144"/>
      <c r="P843" s="144"/>
      <c r="Q843" s="144"/>
      <c r="R843" s="144"/>
      <c r="S843" s="144"/>
      <c r="T843" s="144"/>
    </row>
    <row r="844" spans="1:20">
      <c r="A844" s="161"/>
      <c r="B844" s="144"/>
      <c r="C844" s="144"/>
      <c r="D844" s="144"/>
      <c r="E844" s="144"/>
      <c r="F844" s="144"/>
      <c r="G844" s="144"/>
      <c r="H844" s="144"/>
      <c r="I844" s="144"/>
      <c r="J844" s="144"/>
      <c r="K844" s="144"/>
      <c r="L844" s="144"/>
      <c r="M844" s="144"/>
      <c r="N844" s="144"/>
      <c r="O844" s="144"/>
      <c r="P844" s="144"/>
      <c r="Q844" s="144"/>
      <c r="R844" s="144"/>
      <c r="S844" s="144"/>
      <c r="T844" s="144"/>
    </row>
    <row r="845" spans="1:20">
      <c r="A845" s="161"/>
      <c r="B845" s="144"/>
      <c r="C845" s="144"/>
      <c r="D845" s="144"/>
      <c r="E845" s="144"/>
      <c r="F845" s="144"/>
      <c r="G845" s="144"/>
      <c r="H845" s="144"/>
      <c r="I845" s="144"/>
      <c r="J845" s="144"/>
      <c r="K845" s="144"/>
      <c r="L845" s="144"/>
      <c r="M845" s="144"/>
      <c r="N845" s="144"/>
      <c r="O845" s="144"/>
      <c r="P845" s="144"/>
      <c r="Q845" s="144"/>
      <c r="R845" s="144"/>
      <c r="S845" s="144"/>
      <c r="T845" s="144"/>
    </row>
    <row r="846" spans="1:20">
      <c r="A846" s="161"/>
      <c r="B846" s="144"/>
      <c r="C846" s="144"/>
      <c r="D846" s="144"/>
      <c r="E846" s="144"/>
      <c r="F846" s="144"/>
      <c r="G846" s="144"/>
      <c r="H846" s="144"/>
      <c r="I846" s="144"/>
      <c r="J846" s="144"/>
      <c r="K846" s="144"/>
      <c r="L846" s="144"/>
      <c r="M846" s="144"/>
      <c r="N846" s="144"/>
      <c r="O846" s="144"/>
      <c r="P846" s="144"/>
      <c r="Q846" s="144"/>
      <c r="R846" s="144"/>
      <c r="S846" s="144"/>
      <c r="T846" s="144"/>
    </row>
    <row r="847" spans="1:20">
      <c r="A847" s="161"/>
      <c r="B847" s="144"/>
      <c r="C847" s="144"/>
      <c r="D847" s="144"/>
      <c r="E847" s="144"/>
      <c r="F847" s="144"/>
      <c r="G847" s="144"/>
      <c r="H847" s="144"/>
      <c r="I847" s="144"/>
      <c r="J847" s="144"/>
      <c r="K847" s="144"/>
      <c r="L847" s="144"/>
      <c r="M847" s="144"/>
      <c r="N847" s="144"/>
      <c r="O847" s="144"/>
      <c r="P847" s="144"/>
      <c r="Q847" s="144"/>
      <c r="R847" s="144"/>
      <c r="S847" s="144"/>
      <c r="T847" s="144"/>
    </row>
    <row r="848" spans="1:20">
      <c r="A848" s="161"/>
      <c r="B848" s="144"/>
      <c r="C848" s="144"/>
      <c r="D848" s="144"/>
      <c r="E848" s="144"/>
      <c r="F848" s="144"/>
      <c r="G848" s="144"/>
      <c r="H848" s="144"/>
      <c r="I848" s="144"/>
      <c r="J848" s="144"/>
      <c r="K848" s="144"/>
      <c r="L848" s="144"/>
      <c r="M848" s="144"/>
      <c r="N848" s="144"/>
      <c r="O848" s="144"/>
      <c r="P848" s="144"/>
      <c r="Q848" s="144"/>
      <c r="R848" s="144"/>
      <c r="S848" s="144"/>
      <c r="T848" s="144"/>
    </row>
    <row r="849" spans="1:20">
      <c r="A849" s="161"/>
      <c r="B849" s="144"/>
      <c r="C849" s="144"/>
      <c r="D849" s="144"/>
      <c r="E849" s="144"/>
      <c r="F849" s="144"/>
      <c r="G849" s="144"/>
      <c r="H849" s="144"/>
      <c r="I849" s="144"/>
      <c r="J849" s="144"/>
      <c r="K849" s="144"/>
      <c r="L849" s="144"/>
      <c r="M849" s="144"/>
      <c r="N849" s="144"/>
      <c r="O849" s="144"/>
      <c r="P849" s="144"/>
      <c r="Q849" s="144"/>
      <c r="R849" s="144"/>
      <c r="S849" s="144"/>
      <c r="T849" s="144"/>
    </row>
    <row r="850" spans="1:20">
      <c r="A850" s="161"/>
      <c r="B850" s="144"/>
      <c r="C850" s="144"/>
      <c r="D850" s="144"/>
      <c r="E850" s="144"/>
      <c r="F850" s="144"/>
      <c r="G850" s="144"/>
      <c r="H850" s="144"/>
      <c r="I850" s="144"/>
      <c r="J850" s="144"/>
      <c r="K850" s="144"/>
      <c r="L850" s="144"/>
      <c r="M850" s="144"/>
      <c r="N850" s="144"/>
      <c r="O850" s="144"/>
      <c r="P850" s="144"/>
      <c r="Q850" s="144"/>
      <c r="R850" s="144"/>
      <c r="S850" s="144"/>
      <c r="T850" s="144"/>
    </row>
    <row r="851" spans="1:20">
      <c r="A851" s="161"/>
      <c r="B851" s="144"/>
      <c r="C851" s="144"/>
      <c r="D851" s="144"/>
      <c r="E851" s="144"/>
      <c r="F851" s="144"/>
      <c r="G851" s="144"/>
      <c r="H851" s="144"/>
      <c r="I851" s="144"/>
      <c r="J851" s="144"/>
      <c r="K851" s="144"/>
      <c r="L851" s="144"/>
      <c r="M851" s="144"/>
      <c r="N851" s="144"/>
      <c r="O851" s="144"/>
      <c r="P851" s="144"/>
      <c r="Q851" s="144"/>
      <c r="R851" s="144"/>
      <c r="S851" s="144"/>
      <c r="T851" s="144"/>
    </row>
    <row r="852" spans="1:20">
      <c r="A852" s="161"/>
      <c r="B852" s="144"/>
      <c r="C852" s="144"/>
      <c r="D852" s="144"/>
      <c r="E852" s="144"/>
      <c r="F852" s="144"/>
      <c r="G852" s="144"/>
      <c r="H852" s="144"/>
      <c r="I852" s="144"/>
      <c r="J852" s="144"/>
      <c r="K852" s="144"/>
      <c r="L852" s="144"/>
      <c r="M852" s="144"/>
      <c r="N852" s="144"/>
      <c r="O852" s="144"/>
      <c r="P852" s="144"/>
      <c r="Q852" s="144"/>
      <c r="R852" s="144"/>
      <c r="S852" s="144"/>
      <c r="T852" s="144"/>
    </row>
    <row r="853" spans="1:20">
      <c r="A853" s="161"/>
      <c r="B853" s="144"/>
      <c r="C853" s="144"/>
      <c r="D853" s="144"/>
      <c r="E853" s="144"/>
      <c r="F853" s="144"/>
      <c r="G853" s="144"/>
      <c r="H853" s="144"/>
      <c r="I853" s="144"/>
      <c r="J853" s="144"/>
      <c r="K853" s="144"/>
      <c r="L853" s="144"/>
      <c r="M853" s="144"/>
      <c r="N853" s="144"/>
      <c r="O853" s="144"/>
      <c r="P853" s="144"/>
      <c r="Q853" s="144"/>
      <c r="R853" s="144"/>
      <c r="S853" s="144"/>
      <c r="T853" s="144"/>
    </row>
    <row r="854" spans="1:20">
      <c r="A854" s="161"/>
      <c r="B854" s="144"/>
      <c r="C854" s="144"/>
      <c r="D854" s="144"/>
      <c r="E854" s="144"/>
      <c r="F854" s="144"/>
      <c r="G854" s="144"/>
      <c r="H854" s="144"/>
      <c r="I854" s="144"/>
      <c r="J854" s="144"/>
      <c r="K854" s="144"/>
      <c r="L854" s="144"/>
      <c r="M854" s="144"/>
      <c r="N854" s="144"/>
      <c r="O854" s="144"/>
      <c r="P854" s="144"/>
      <c r="Q854" s="144"/>
      <c r="R854" s="144"/>
      <c r="S854" s="144"/>
      <c r="T854" s="144"/>
    </row>
    <row r="855" spans="1:20">
      <c r="A855" s="161"/>
      <c r="B855" s="144"/>
      <c r="C855" s="144"/>
      <c r="D855" s="144"/>
      <c r="E855" s="144"/>
      <c r="F855" s="144"/>
      <c r="G855" s="144"/>
      <c r="H855" s="144"/>
      <c r="I855" s="144"/>
      <c r="J855" s="144"/>
      <c r="K855" s="144"/>
      <c r="L855" s="144"/>
      <c r="M855" s="144"/>
      <c r="N855" s="144"/>
      <c r="O855" s="144"/>
      <c r="P855" s="144"/>
      <c r="Q855" s="144"/>
      <c r="R855" s="144"/>
      <c r="S855" s="144"/>
      <c r="T855" s="144"/>
    </row>
    <row r="856" spans="1:20">
      <c r="A856" s="161"/>
      <c r="B856" s="144"/>
      <c r="C856" s="144"/>
      <c r="D856" s="144"/>
      <c r="E856" s="144"/>
      <c r="F856" s="144"/>
      <c r="G856" s="144"/>
      <c r="H856" s="144"/>
      <c r="I856" s="144"/>
      <c r="J856" s="144"/>
      <c r="K856" s="144"/>
      <c r="L856" s="144"/>
      <c r="M856" s="144"/>
      <c r="N856" s="144"/>
      <c r="O856" s="144"/>
      <c r="P856" s="144"/>
      <c r="Q856" s="144"/>
      <c r="R856" s="144"/>
      <c r="S856" s="144"/>
      <c r="T856" s="144"/>
    </row>
    <row r="857" spans="1:20">
      <c r="A857" s="161"/>
      <c r="B857" s="144"/>
      <c r="C857" s="144"/>
      <c r="D857" s="144"/>
      <c r="E857" s="144"/>
      <c r="F857" s="144"/>
      <c r="G857" s="144"/>
      <c r="H857" s="144"/>
      <c r="I857" s="144"/>
      <c r="J857" s="144"/>
      <c r="K857" s="144"/>
      <c r="L857" s="144"/>
      <c r="M857" s="144"/>
      <c r="N857" s="144"/>
      <c r="O857" s="144"/>
      <c r="P857" s="144"/>
      <c r="Q857" s="144"/>
      <c r="R857" s="144"/>
      <c r="S857" s="144"/>
      <c r="T857" s="144"/>
    </row>
    <row r="858" spans="1:20">
      <c r="A858" s="161"/>
      <c r="B858" s="144"/>
      <c r="C858" s="144"/>
      <c r="D858" s="144"/>
      <c r="E858" s="144"/>
      <c r="F858" s="144"/>
      <c r="G858" s="144"/>
      <c r="H858" s="144"/>
      <c r="I858" s="144"/>
      <c r="J858" s="144"/>
      <c r="K858" s="144"/>
      <c r="L858" s="144"/>
      <c r="M858" s="144"/>
      <c r="N858" s="144"/>
      <c r="O858" s="144"/>
      <c r="P858" s="144"/>
      <c r="Q858" s="144"/>
      <c r="R858" s="144"/>
      <c r="S858" s="144"/>
      <c r="T858" s="144"/>
    </row>
    <row r="859" spans="1:20">
      <c r="A859" s="161"/>
      <c r="B859" s="144"/>
      <c r="C859" s="144"/>
      <c r="D859" s="144"/>
      <c r="E859" s="144"/>
      <c r="F859" s="144"/>
      <c r="G859" s="144"/>
      <c r="H859" s="144"/>
      <c r="I859" s="144"/>
      <c r="J859" s="144"/>
      <c r="K859" s="144"/>
      <c r="L859" s="144"/>
      <c r="M859" s="144"/>
      <c r="N859" s="144"/>
      <c r="O859" s="144"/>
      <c r="P859" s="144"/>
      <c r="Q859" s="144"/>
      <c r="R859" s="144"/>
      <c r="S859" s="144"/>
      <c r="T859" s="144"/>
    </row>
    <row r="860" spans="1:20">
      <c r="A860" s="161"/>
      <c r="B860" s="144"/>
      <c r="C860" s="144"/>
      <c r="D860" s="144"/>
      <c r="E860" s="144"/>
      <c r="F860" s="144"/>
      <c r="G860" s="144"/>
      <c r="H860" s="144"/>
      <c r="I860" s="144"/>
      <c r="J860" s="144"/>
      <c r="K860" s="144"/>
      <c r="L860" s="144"/>
      <c r="M860" s="144"/>
      <c r="N860" s="144"/>
      <c r="O860" s="144"/>
      <c r="P860" s="144"/>
      <c r="Q860" s="144"/>
      <c r="R860" s="144"/>
      <c r="S860" s="144"/>
      <c r="T860" s="144"/>
    </row>
    <row r="861" spans="1:20">
      <c r="A861" s="161"/>
      <c r="B861" s="144"/>
      <c r="C861" s="144"/>
      <c r="D861" s="144"/>
      <c r="E861" s="144"/>
      <c r="F861" s="144"/>
      <c r="G861" s="144"/>
      <c r="H861" s="144"/>
      <c r="I861" s="144"/>
      <c r="J861" s="144"/>
      <c r="K861" s="144"/>
      <c r="L861" s="144"/>
      <c r="M861" s="144"/>
      <c r="N861" s="144"/>
      <c r="O861" s="144"/>
      <c r="P861" s="144"/>
      <c r="Q861" s="144"/>
      <c r="R861" s="144"/>
      <c r="S861" s="144"/>
      <c r="T861" s="144"/>
    </row>
    <row r="862" spans="1:20">
      <c r="A862" s="161"/>
      <c r="B862" s="144"/>
      <c r="C862" s="144"/>
      <c r="D862" s="144"/>
      <c r="E862" s="144"/>
      <c r="F862" s="144"/>
      <c r="G862" s="144"/>
      <c r="H862" s="144"/>
      <c r="I862" s="144"/>
      <c r="J862" s="144"/>
      <c r="K862" s="144"/>
      <c r="L862" s="144"/>
      <c r="M862" s="144"/>
      <c r="N862" s="144"/>
      <c r="O862" s="144"/>
      <c r="P862" s="144"/>
      <c r="Q862" s="144"/>
      <c r="R862" s="144"/>
      <c r="S862" s="144"/>
      <c r="T862" s="144"/>
    </row>
    <row r="863" spans="1:20">
      <c r="A863" s="161"/>
      <c r="B863" s="144"/>
      <c r="C863" s="144"/>
      <c r="D863" s="144"/>
      <c r="E863" s="144"/>
      <c r="F863" s="144"/>
      <c r="G863" s="144"/>
      <c r="H863" s="144"/>
      <c r="I863" s="144"/>
      <c r="J863" s="144"/>
      <c r="K863" s="144"/>
      <c r="L863" s="144"/>
      <c r="M863" s="144"/>
      <c r="N863" s="144"/>
      <c r="O863" s="144"/>
      <c r="P863" s="144"/>
      <c r="Q863" s="144"/>
      <c r="R863" s="144"/>
      <c r="S863" s="144"/>
      <c r="T863" s="144"/>
    </row>
    <row r="864" spans="1:20">
      <c r="A864" s="161"/>
      <c r="B864" s="144"/>
      <c r="C864" s="144"/>
      <c r="D864" s="144"/>
      <c r="E864" s="144"/>
      <c r="F864" s="144"/>
      <c r="G864" s="144"/>
      <c r="H864" s="144"/>
      <c r="I864" s="144"/>
      <c r="J864" s="144"/>
      <c r="K864" s="144"/>
      <c r="L864" s="144"/>
      <c r="M864" s="144"/>
      <c r="N864" s="144"/>
      <c r="O864" s="144"/>
      <c r="P864" s="144"/>
      <c r="Q864" s="144"/>
      <c r="R864" s="144"/>
      <c r="S864" s="144"/>
      <c r="T864" s="144"/>
    </row>
    <row r="865" spans="1:20">
      <c r="A865" s="161"/>
      <c r="B865" s="144"/>
      <c r="C865" s="144"/>
      <c r="D865" s="144"/>
      <c r="E865" s="144"/>
      <c r="F865" s="144"/>
      <c r="G865" s="144"/>
      <c r="H865" s="144"/>
      <c r="I865" s="144"/>
      <c r="J865" s="144"/>
      <c r="K865" s="144"/>
      <c r="L865" s="144"/>
      <c r="M865" s="144"/>
      <c r="N865" s="144"/>
      <c r="O865" s="144"/>
      <c r="P865" s="144"/>
      <c r="Q865" s="144"/>
      <c r="R865" s="144"/>
      <c r="S865" s="144"/>
      <c r="T865" s="144"/>
    </row>
    <row r="866" spans="1:20">
      <c r="A866" s="161"/>
      <c r="B866" s="144"/>
      <c r="C866" s="144"/>
      <c r="D866" s="144"/>
      <c r="E866" s="144"/>
      <c r="F866" s="144"/>
      <c r="G866" s="144"/>
      <c r="H866" s="144"/>
      <c r="I866" s="144"/>
      <c r="J866" s="144"/>
      <c r="K866" s="144"/>
      <c r="L866" s="144"/>
      <c r="M866" s="144"/>
      <c r="N866" s="144"/>
      <c r="O866" s="144"/>
      <c r="P866" s="144"/>
      <c r="Q866" s="144"/>
      <c r="R866" s="144"/>
      <c r="S866" s="144"/>
      <c r="T866" s="144"/>
    </row>
    <row r="867" spans="1:20">
      <c r="A867" s="161"/>
      <c r="B867" s="144"/>
      <c r="C867" s="144"/>
      <c r="D867" s="144"/>
      <c r="E867" s="144"/>
      <c r="F867" s="144"/>
      <c r="G867" s="144"/>
      <c r="H867" s="144"/>
      <c r="I867" s="144"/>
      <c r="J867" s="144"/>
      <c r="K867" s="144"/>
      <c r="L867" s="144"/>
      <c r="M867" s="144"/>
      <c r="N867" s="144"/>
      <c r="O867" s="144"/>
      <c r="P867" s="144"/>
      <c r="Q867" s="144"/>
      <c r="R867" s="144"/>
      <c r="S867" s="144"/>
      <c r="T867" s="144"/>
    </row>
    <row r="868" spans="1:20">
      <c r="A868" s="161"/>
      <c r="B868" s="144"/>
      <c r="C868" s="144"/>
      <c r="D868" s="144"/>
      <c r="E868" s="144"/>
      <c r="F868" s="144"/>
      <c r="G868" s="144"/>
      <c r="H868" s="144"/>
      <c r="I868" s="144"/>
      <c r="J868" s="144"/>
      <c r="K868" s="144"/>
      <c r="L868" s="144"/>
      <c r="M868" s="144"/>
      <c r="N868" s="144"/>
      <c r="O868" s="144"/>
      <c r="P868" s="144"/>
      <c r="Q868" s="144"/>
      <c r="R868" s="144"/>
      <c r="S868" s="144"/>
      <c r="T868" s="144"/>
    </row>
    <row r="869" spans="1:20">
      <c r="A869" s="161"/>
      <c r="B869" s="144"/>
      <c r="C869" s="144"/>
      <c r="D869" s="144"/>
      <c r="E869" s="144"/>
      <c r="F869" s="144"/>
      <c r="G869" s="144"/>
      <c r="H869" s="144"/>
      <c r="I869" s="144"/>
      <c r="J869" s="144"/>
      <c r="K869" s="144"/>
      <c r="L869" s="144"/>
      <c r="M869" s="144"/>
      <c r="N869" s="144"/>
      <c r="O869" s="144"/>
      <c r="P869" s="144"/>
      <c r="Q869" s="144"/>
      <c r="R869" s="144"/>
      <c r="S869" s="144"/>
      <c r="T869" s="144"/>
    </row>
    <row r="870" spans="1:20">
      <c r="A870" s="161"/>
      <c r="B870" s="144"/>
      <c r="C870" s="144"/>
      <c r="D870" s="144"/>
      <c r="E870" s="144"/>
      <c r="F870" s="144"/>
      <c r="G870" s="144"/>
      <c r="H870" s="144"/>
      <c r="I870" s="144"/>
      <c r="J870" s="144"/>
      <c r="K870" s="144"/>
      <c r="L870" s="144"/>
      <c r="M870" s="144"/>
      <c r="N870" s="144"/>
      <c r="O870" s="144"/>
      <c r="P870" s="144"/>
      <c r="Q870" s="144"/>
      <c r="R870" s="144"/>
      <c r="S870" s="144"/>
      <c r="T870" s="144"/>
    </row>
    <row r="871" spans="1:20">
      <c r="A871" s="161"/>
      <c r="B871" s="144"/>
      <c r="C871" s="144"/>
      <c r="D871" s="144"/>
      <c r="E871" s="144"/>
      <c r="F871" s="144"/>
      <c r="G871" s="144"/>
      <c r="H871" s="144"/>
      <c r="I871" s="144"/>
      <c r="J871" s="144"/>
      <c r="K871" s="144"/>
      <c r="L871" s="144"/>
      <c r="M871" s="144"/>
      <c r="N871" s="144"/>
      <c r="O871" s="144"/>
      <c r="P871" s="144"/>
      <c r="Q871" s="144"/>
      <c r="R871" s="144"/>
      <c r="S871" s="144"/>
      <c r="T871" s="144"/>
    </row>
    <row r="872" spans="1:20">
      <c r="A872" s="161"/>
      <c r="B872" s="144"/>
      <c r="C872" s="144"/>
      <c r="D872" s="144"/>
      <c r="E872" s="144"/>
      <c r="F872" s="144"/>
      <c r="G872" s="144"/>
      <c r="H872" s="144"/>
      <c r="I872" s="144"/>
      <c r="J872" s="144"/>
      <c r="K872" s="144"/>
      <c r="L872" s="144"/>
      <c r="M872" s="144"/>
      <c r="N872" s="144"/>
      <c r="O872" s="144"/>
      <c r="P872" s="144"/>
      <c r="Q872" s="144"/>
      <c r="R872" s="144"/>
      <c r="S872" s="144"/>
      <c r="T872" s="144"/>
    </row>
    <row r="873" spans="1:20">
      <c r="A873" s="161"/>
      <c r="B873" s="144"/>
      <c r="C873" s="144"/>
      <c r="D873" s="144"/>
      <c r="E873" s="144"/>
      <c r="F873" s="144"/>
      <c r="G873" s="144"/>
      <c r="H873" s="144"/>
      <c r="I873" s="144"/>
      <c r="J873" s="144"/>
      <c r="K873" s="144"/>
      <c r="L873" s="144"/>
      <c r="M873" s="144"/>
      <c r="N873" s="144"/>
      <c r="O873" s="144"/>
      <c r="P873" s="144"/>
      <c r="Q873" s="144"/>
      <c r="R873" s="144"/>
      <c r="S873" s="144"/>
      <c r="T873" s="144"/>
    </row>
    <row r="874" spans="1:20">
      <c r="A874" s="161"/>
      <c r="B874" s="144"/>
      <c r="C874" s="144"/>
      <c r="D874" s="144"/>
      <c r="E874" s="144"/>
      <c r="F874" s="144"/>
      <c r="G874" s="144"/>
      <c r="H874" s="144"/>
      <c r="I874" s="144"/>
      <c r="J874" s="144"/>
      <c r="K874" s="144"/>
      <c r="L874" s="144"/>
      <c r="M874" s="144"/>
      <c r="N874" s="144"/>
      <c r="O874" s="144"/>
      <c r="P874" s="144"/>
      <c r="Q874" s="144"/>
      <c r="R874" s="144"/>
      <c r="S874" s="144"/>
      <c r="T874" s="144"/>
    </row>
    <row r="875" spans="1:20">
      <c r="A875" s="161"/>
      <c r="B875" s="144"/>
      <c r="C875" s="144"/>
      <c r="D875" s="144"/>
      <c r="E875" s="144"/>
      <c r="F875" s="144"/>
      <c r="G875" s="144"/>
      <c r="H875" s="144"/>
      <c r="I875" s="144"/>
      <c r="J875" s="144"/>
      <c r="K875" s="144"/>
      <c r="L875" s="144"/>
      <c r="M875" s="144"/>
      <c r="N875" s="144"/>
      <c r="O875" s="144"/>
      <c r="P875" s="144"/>
      <c r="Q875" s="144"/>
      <c r="R875" s="144"/>
      <c r="S875" s="144"/>
      <c r="T875" s="144"/>
    </row>
    <row r="876" spans="1:20">
      <c r="A876" s="161"/>
      <c r="B876" s="144"/>
      <c r="C876" s="144"/>
      <c r="D876" s="144"/>
      <c r="E876" s="144"/>
      <c r="F876" s="144"/>
      <c r="G876" s="144"/>
      <c r="H876" s="144"/>
      <c r="I876" s="144"/>
      <c r="J876" s="144"/>
      <c r="K876" s="144"/>
      <c r="L876" s="144"/>
      <c r="M876" s="144"/>
      <c r="N876" s="144"/>
      <c r="O876" s="144"/>
      <c r="P876" s="144"/>
      <c r="Q876" s="144"/>
      <c r="R876" s="144"/>
      <c r="S876" s="144"/>
      <c r="T876" s="144"/>
    </row>
    <row r="877" spans="1:20">
      <c r="A877" s="161"/>
      <c r="B877" s="144"/>
      <c r="C877" s="144"/>
      <c r="D877" s="144"/>
      <c r="E877" s="144"/>
      <c r="F877" s="144"/>
      <c r="G877" s="144"/>
      <c r="H877" s="144"/>
      <c r="I877" s="144"/>
      <c r="J877" s="144"/>
      <c r="K877" s="144"/>
      <c r="L877" s="144"/>
      <c r="M877" s="144"/>
      <c r="N877" s="144"/>
      <c r="O877" s="144"/>
      <c r="P877" s="144"/>
      <c r="Q877" s="144"/>
      <c r="R877" s="144"/>
      <c r="S877" s="144"/>
      <c r="T877" s="144"/>
    </row>
    <row r="878" spans="1:20">
      <c r="A878" s="161"/>
      <c r="B878" s="144"/>
      <c r="C878" s="144"/>
      <c r="D878" s="144"/>
      <c r="E878" s="144"/>
      <c r="F878" s="144"/>
      <c r="G878" s="144"/>
      <c r="H878" s="144"/>
      <c r="I878" s="144"/>
      <c r="J878" s="144"/>
      <c r="K878" s="144"/>
      <c r="L878" s="144"/>
      <c r="M878" s="144"/>
      <c r="N878" s="144"/>
      <c r="O878" s="144"/>
      <c r="P878" s="144"/>
      <c r="Q878" s="144"/>
      <c r="R878" s="144"/>
      <c r="S878" s="144"/>
      <c r="T878" s="144"/>
    </row>
    <row r="879" spans="1:20">
      <c r="A879" s="161"/>
      <c r="B879" s="144"/>
      <c r="C879" s="144"/>
      <c r="D879" s="144"/>
      <c r="E879" s="144"/>
      <c r="F879" s="144"/>
      <c r="G879" s="144"/>
      <c r="H879" s="144"/>
      <c r="I879" s="144"/>
      <c r="J879" s="144"/>
      <c r="K879" s="144"/>
      <c r="L879" s="144"/>
      <c r="M879" s="144"/>
      <c r="N879" s="144"/>
      <c r="O879" s="144"/>
      <c r="P879" s="144"/>
      <c r="Q879" s="144"/>
      <c r="R879" s="144"/>
      <c r="S879" s="144"/>
      <c r="T879" s="144"/>
    </row>
    <row r="880" spans="1:20">
      <c r="A880" s="161"/>
      <c r="B880" s="144"/>
      <c r="C880" s="144"/>
      <c r="D880" s="144"/>
      <c r="E880" s="144"/>
      <c r="F880" s="144"/>
      <c r="G880" s="144"/>
      <c r="H880" s="144"/>
      <c r="I880" s="144"/>
      <c r="J880" s="144"/>
      <c r="K880" s="144"/>
      <c r="L880" s="144"/>
      <c r="M880" s="144"/>
      <c r="N880" s="144"/>
      <c r="O880" s="144"/>
      <c r="P880" s="144"/>
      <c r="Q880" s="144"/>
      <c r="R880" s="144"/>
      <c r="S880" s="144"/>
      <c r="T880" s="144"/>
    </row>
    <row r="881" spans="1:20">
      <c r="A881" s="161"/>
      <c r="B881" s="144"/>
      <c r="C881" s="144"/>
      <c r="D881" s="144"/>
      <c r="E881" s="144"/>
      <c r="F881" s="144"/>
      <c r="G881" s="144"/>
      <c r="H881" s="144"/>
      <c r="I881" s="144"/>
      <c r="J881" s="144"/>
      <c r="K881" s="144"/>
      <c r="L881" s="144"/>
      <c r="M881" s="144"/>
      <c r="N881" s="144"/>
      <c r="O881" s="144"/>
      <c r="P881" s="144"/>
      <c r="Q881" s="144"/>
      <c r="R881" s="144"/>
      <c r="S881" s="144"/>
      <c r="T881" s="144"/>
    </row>
    <row r="882" spans="1:20">
      <c r="A882" s="161"/>
      <c r="B882" s="144"/>
      <c r="C882" s="144"/>
      <c r="D882" s="144"/>
      <c r="E882" s="144"/>
      <c r="F882" s="144"/>
      <c r="G882" s="144"/>
      <c r="H882" s="144"/>
      <c r="I882" s="144"/>
      <c r="J882" s="144"/>
      <c r="K882" s="144"/>
      <c r="L882" s="144"/>
      <c r="M882" s="144"/>
      <c r="N882" s="144"/>
      <c r="O882" s="144"/>
      <c r="P882" s="144"/>
      <c r="Q882" s="144"/>
      <c r="R882" s="144"/>
      <c r="S882" s="144"/>
      <c r="T882" s="144"/>
    </row>
    <row r="883" spans="1:20">
      <c r="A883" s="161"/>
      <c r="B883" s="144"/>
      <c r="C883" s="144"/>
      <c r="D883" s="144"/>
      <c r="E883" s="144"/>
      <c r="F883" s="144"/>
      <c r="G883" s="144"/>
      <c r="H883" s="144"/>
      <c r="I883" s="144"/>
      <c r="J883" s="144"/>
      <c r="K883" s="144"/>
      <c r="L883" s="144"/>
      <c r="M883" s="144"/>
      <c r="N883" s="144"/>
      <c r="O883" s="144"/>
      <c r="P883" s="144"/>
      <c r="Q883" s="144"/>
      <c r="R883" s="144"/>
      <c r="S883" s="144"/>
      <c r="T883" s="144"/>
    </row>
    <row r="884" spans="1:20">
      <c r="A884" s="161"/>
      <c r="B884" s="144"/>
      <c r="C884" s="144"/>
      <c r="D884" s="144"/>
      <c r="E884" s="144"/>
      <c r="F884" s="144"/>
      <c r="G884" s="144"/>
      <c r="H884" s="144"/>
      <c r="I884" s="144"/>
      <c r="J884" s="144"/>
      <c r="K884" s="144"/>
      <c r="L884" s="144"/>
      <c r="M884" s="144"/>
      <c r="N884" s="144"/>
      <c r="O884" s="144"/>
      <c r="P884" s="144"/>
      <c r="Q884" s="144"/>
      <c r="R884" s="144"/>
      <c r="S884" s="144"/>
      <c r="T884" s="144"/>
    </row>
    <row r="885" spans="1:20">
      <c r="A885" s="161"/>
      <c r="B885" s="144"/>
      <c r="C885" s="144"/>
      <c r="D885" s="144"/>
      <c r="E885" s="144"/>
      <c r="F885" s="144"/>
      <c r="G885" s="144"/>
      <c r="H885" s="144"/>
      <c r="I885" s="144"/>
      <c r="J885" s="144"/>
      <c r="K885" s="144"/>
      <c r="L885" s="144"/>
      <c r="M885" s="144"/>
      <c r="N885" s="144"/>
      <c r="O885" s="144"/>
      <c r="P885" s="144"/>
      <c r="Q885" s="144"/>
      <c r="R885" s="144"/>
      <c r="S885" s="144"/>
      <c r="T885" s="144"/>
    </row>
    <row r="886" spans="1:20">
      <c r="A886" s="161"/>
      <c r="B886" s="144"/>
      <c r="C886" s="144"/>
      <c r="D886" s="144"/>
      <c r="E886" s="144"/>
      <c r="F886" s="144"/>
      <c r="G886" s="144"/>
      <c r="H886" s="144"/>
      <c r="I886" s="144"/>
      <c r="J886" s="144"/>
      <c r="K886" s="144"/>
      <c r="L886" s="144"/>
      <c r="M886" s="144"/>
      <c r="N886" s="144"/>
      <c r="O886" s="144"/>
      <c r="P886" s="144"/>
      <c r="Q886" s="144"/>
      <c r="R886" s="144"/>
      <c r="S886" s="144"/>
      <c r="T886" s="144"/>
    </row>
    <row r="887" spans="1:20">
      <c r="A887" s="161"/>
      <c r="B887" s="144"/>
      <c r="C887" s="144"/>
      <c r="D887" s="144"/>
      <c r="E887" s="144"/>
      <c r="F887" s="144"/>
      <c r="G887" s="144"/>
      <c r="H887" s="144"/>
      <c r="I887" s="144"/>
      <c r="J887" s="144"/>
      <c r="K887" s="144"/>
      <c r="L887" s="144"/>
      <c r="M887" s="144"/>
      <c r="N887" s="144"/>
      <c r="O887" s="144"/>
      <c r="P887" s="144"/>
      <c r="Q887" s="144"/>
      <c r="R887" s="144"/>
      <c r="S887" s="144"/>
      <c r="T887" s="144"/>
    </row>
    <row r="888" spans="1:20">
      <c r="A888" s="161"/>
      <c r="B888" s="144"/>
      <c r="C888" s="144"/>
      <c r="D888" s="144"/>
      <c r="E888" s="144"/>
      <c r="F888" s="144"/>
      <c r="G888" s="144"/>
      <c r="H888" s="144"/>
      <c r="I888" s="144"/>
      <c r="J888" s="144"/>
      <c r="K888" s="144"/>
      <c r="L888" s="144"/>
      <c r="M888" s="144"/>
      <c r="N888" s="144"/>
      <c r="O888" s="144"/>
      <c r="P888" s="144"/>
      <c r="Q888" s="144"/>
      <c r="R888" s="144"/>
      <c r="S888" s="144"/>
      <c r="T888" s="144"/>
    </row>
    <row r="889" spans="1:20">
      <c r="A889" s="161"/>
      <c r="B889" s="144"/>
      <c r="C889" s="144"/>
      <c r="D889" s="144"/>
      <c r="E889" s="144"/>
      <c r="F889" s="144"/>
      <c r="G889" s="144"/>
      <c r="H889" s="144"/>
      <c r="I889" s="144"/>
      <c r="J889" s="144"/>
      <c r="K889" s="144"/>
      <c r="L889" s="144"/>
      <c r="M889" s="144"/>
      <c r="N889" s="144"/>
      <c r="O889" s="144"/>
      <c r="P889" s="144"/>
      <c r="Q889" s="144"/>
      <c r="R889" s="144"/>
      <c r="S889" s="144"/>
      <c r="T889" s="144"/>
    </row>
    <row r="890" spans="1:20">
      <c r="A890" s="161"/>
      <c r="B890" s="144"/>
      <c r="C890" s="144"/>
      <c r="D890" s="144"/>
      <c r="E890" s="144"/>
      <c r="F890" s="144"/>
      <c r="G890" s="144"/>
      <c r="H890" s="144"/>
      <c r="I890" s="144"/>
      <c r="J890" s="144"/>
      <c r="K890" s="144"/>
      <c r="L890" s="144"/>
      <c r="M890" s="144"/>
      <c r="N890" s="144"/>
      <c r="O890" s="144"/>
      <c r="P890" s="144"/>
      <c r="Q890" s="144"/>
      <c r="R890" s="144"/>
      <c r="S890" s="144"/>
      <c r="T890" s="144"/>
    </row>
    <row r="891" spans="1:20">
      <c r="A891" s="161"/>
      <c r="B891" s="144"/>
      <c r="C891" s="144"/>
      <c r="D891" s="144"/>
      <c r="E891" s="144"/>
      <c r="F891" s="144"/>
      <c r="G891" s="144"/>
      <c r="H891" s="144"/>
      <c r="I891" s="144"/>
      <c r="J891" s="144"/>
      <c r="K891" s="144"/>
      <c r="L891" s="144"/>
      <c r="M891" s="144"/>
      <c r="N891" s="144"/>
      <c r="O891" s="144"/>
      <c r="P891" s="144"/>
      <c r="Q891" s="144"/>
      <c r="R891" s="144"/>
      <c r="S891" s="144"/>
      <c r="T891" s="144"/>
    </row>
    <row r="892" spans="1:20">
      <c r="A892" s="161"/>
      <c r="B892" s="144"/>
      <c r="C892" s="144"/>
      <c r="D892" s="144"/>
      <c r="E892" s="144"/>
      <c r="F892" s="144"/>
      <c r="G892" s="144"/>
      <c r="H892" s="144"/>
      <c r="I892" s="144"/>
      <c r="J892" s="144"/>
      <c r="K892" s="144"/>
      <c r="L892" s="144"/>
      <c r="M892" s="144"/>
      <c r="N892" s="144"/>
      <c r="O892" s="144"/>
      <c r="P892" s="144"/>
      <c r="Q892" s="144"/>
      <c r="R892" s="144"/>
      <c r="S892" s="144"/>
      <c r="T892" s="144"/>
    </row>
    <row r="893" spans="1:20">
      <c r="A893" s="161"/>
      <c r="B893" s="144"/>
      <c r="C893" s="144"/>
      <c r="D893" s="144"/>
      <c r="E893" s="144"/>
      <c r="F893" s="144"/>
      <c r="G893" s="144"/>
      <c r="H893" s="144"/>
      <c r="I893" s="144"/>
      <c r="J893" s="144"/>
      <c r="K893" s="144"/>
      <c r="L893" s="144"/>
      <c r="M893" s="144"/>
      <c r="N893" s="144"/>
      <c r="O893" s="144"/>
      <c r="P893" s="144"/>
      <c r="Q893" s="144"/>
      <c r="R893" s="144"/>
      <c r="S893" s="144"/>
      <c r="T893" s="144"/>
    </row>
    <row r="894" spans="1:20">
      <c r="A894" s="161"/>
      <c r="B894" s="144"/>
      <c r="C894" s="144"/>
      <c r="D894" s="144"/>
      <c r="E894" s="144"/>
      <c r="F894" s="144"/>
      <c r="G894" s="144"/>
      <c r="H894" s="144"/>
      <c r="I894" s="144"/>
      <c r="J894" s="144"/>
      <c r="K894" s="144"/>
      <c r="L894" s="144"/>
      <c r="M894" s="144"/>
      <c r="N894" s="144"/>
      <c r="O894" s="144"/>
      <c r="P894" s="144"/>
      <c r="Q894" s="144"/>
      <c r="R894" s="144"/>
      <c r="S894" s="144"/>
      <c r="T894" s="144"/>
    </row>
    <row r="895" spans="1:20">
      <c r="A895" s="161"/>
      <c r="B895" s="144"/>
      <c r="C895" s="144"/>
      <c r="D895" s="144"/>
      <c r="E895" s="144"/>
      <c r="F895" s="144"/>
      <c r="G895" s="144"/>
      <c r="H895" s="144"/>
      <c r="I895" s="144"/>
      <c r="J895" s="144"/>
      <c r="K895" s="144"/>
      <c r="L895" s="144"/>
      <c r="M895" s="144"/>
      <c r="N895" s="144"/>
      <c r="O895" s="144"/>
      <c r="P895" s="144"/>
      <c r="Q895" s="144"/>
      <c r="R895" s="144"/>
      <c r="S895" s="144"/>
      <c r="T895" s="144"/>
    </row>
    <row r="896" spans="1:20">
      <c r="A896" s="161"/>
      <c r="B896" s="144"/>
      <c r="C896" s="144"/>
      <c r="D896" s="144"/>
      <c r="E896" s="144"/>
      <c r="F896" s="144"/>
      <c r="G896" s="144"/>
      <c r="H896" s="144"/>
      <c r="I896" s="144"/>
      <c r="J896" s="144"/>
      <c r="K896" s="144"/>
      <c r="L896" s="144"/>
      <c r="M896" s="144"/>
      <c r="N896" s="144"/>
      <c r="O896" s="144"/>
      <c r="P896" s="144"/>
      <c r="Q896" s="144"/>
      <c r="R896" s="144"/>
      <c r="S896" s="144"/>
      <c r="T896" s="144"/>
    </row>
    <row r="897" spans="1:20">
      <c r="A897" s="161"/>
      <c r="B897" s="144"/>
      <c r="C897" s="144"/>
      <c r="D897" s="144"/>
      <c r="E897" s="144"/>
      <c r="F897" s="144"/>
      <c r="G897" s="144"/>
      <c r="H897" s="144"/>
      <c r="I897" s="144"/>
      <c r="J897" s="144"/>
      <c r="K897" s="144"/>
      <c r="L897" s="144"/>
      <c r="M897" s="144"/>
      <c r="N897" s="144"/>
      <c r="O897" s="144"/>
      <c r="P897" s="144"/>
      <c r="Q897" s="144"/>
      <c r="R897" s="144"/>
      <c r="S897" s="144"/>
      <c r="T897" s="144"/>
    </row>
    <row r="898" spans="1:20">
      <c r="A898" s="161"/>
      <c r="B898" s="144"/>
      <c r="C898" s="144"/>
      <c r="D898" s="144"/>
      <c r="E898" s="144"/>
      <c r="F898" s="144"/>
      <c r="G898" s="144"/>
      <c r="H898" s="144"/>
      <c r="I898" s="144"/>
      <c r="J898" s="144"/>
      <c r="K898" s="144"/>
      <c r="L898" s="144"/>
      <c r="M898" s="144"/>
      <c r="N898" s="144"/>
      <c r="O898" s="144"/>
      <c r="P898" s="144"/>
      <c r="Q898" s="144"/>
      <c r="R898" s="144"/>
      <c r="S898" s="144"/>
      <c r="T898" s="144"/>
    </row>
    <row r="899" spans="1:20">
      <c r="A899" s="161"/>
      <c r="B899" s="144"/>
      <c r="C899" s="144"/>
      <c r="D899" s="144"/>
      <c r="E899" s="144"/>
      <c r="F899" s="144"/>
      <c r="G899" s="144"/>
      <c r="H899" s="144"/>
      <c r="I899" s="144"/>
      <c r="J899" s="144"/>
      <c r="K899" s="144"/>
      <c r="L899" s="144"/>
      <c r="M899" s="144"/>
      <c r="N899" s="144"/>
      <c r="O899" s="144"/>
      <c r="P899" s="144"/>
      <c r="Q899" s="144"/>
      <c r="R899" s="144"/>
      <c r="S899" s="144"/>
      <c r="T899" s="144"/>
    </row>
    <row r="900" spans="1:20">
      <c r="A900" s="161"/>
      <c r="B900" s="144"/>
      <c r="C900" s="144"/>
      <c r="D900" s="144"/>
      <c r="E900" s="144"/>
      <c r="F900" s="144"/>
      <c r="G900" s="144"/>
      <c r="H900" s="144"/>
      <c r="I900" s="144"/>
      <c r="J900" s="144"/>
      <c r="K900" s="144"/>
      <c r="L900" s="144"/>
      <c r="M900" s="144"/>
      <c r="N900" s="144"/>
      <c r="O900" s="144"/>
      <c r="P900" s="144"/>
      <c r="Q900" s="144"/>
      <c r="R900" s="144"/>
      <c r="S900" s="144"/>
      <c r="T900" s="144"/>
    </row>
    <row r="901" spans="1:20">
      <c r="A901" s="161"/>
      <c r="B901" s="144"/>
      <c r="C901" s="144"/>
      <c r="D901" s="144"/>
      <c r="E901" s="144"/>
      <c r="F901" s="144"/>
      <c r="G901" s="144"/>
      <c r="H901" s="144"/>
      <c r="I901" s="144"/>
      <c r="J901" s="144"/>
      <c r="K901" s="144"/>
      <c r="L901" s="144"/>
      <c r="M901" s="144"/>
      <c r="N901" s="144"/>
      <c r="O901" s="144"/>
      <c r="P901" s="144"/>
      <c r="Q901" s="144"/>
      <c r="R901" s="144"/>
      <c r="S901" s="144"/>
      <c r="T901" s="144"/>
    </row>
    <row r="902" spans="1:20">
      <c r="A902" s="161"/>
      <c r="B902" s="144"/>
      <c r="C902" s="144"/>
      <c r="D902" s="144"/>
      <c r="E902" s="144"/>
      <c r="F902" s="144"/>
      <c r="G902" s="144"/>
      <c r="H902" s="144"/>
      <c r="I902" s="144"/>
      <c r="J902" s="144"/>
      <c r="K902" s="144"/>
      <c r="L902" s="144"/>
      <c r="M902" s="144"/>
      <c r="N902" s="144"/>
      <c r="O902" s="144"/>
      <c r="P902" s="144"/>
      <c r="Q902" s="144"/>
      <c r="R902" s="144"/>
      <c r="S902" s="144"/>
      <c r="T902" s="144"/>
    </row>
    <row r="903" spans="1:20">
      <c r="A903" s="161"/>
      <c r="B903" s="144"/>
      <c r="C903" s="144"/>
      <c r="D903" s="144"/>
      <c r="E903" s="144"/>
      <c r="F903" s="144"/>
      <c r="G903" s="144"/>
      <c r="H903" s="144"/>
      <c r="I903" s="144"/>
      <c r="J903" s="144"/>
      <c r="K903" s="144"/>
      <c r="L903" s="144"/>
      <c r="M903" s="144"/>
      <c r="N903" s="144"/>
      <c r="O903" s="144"/>
      <c r="P903" s="144"/>
      <c r="Q903" s="144"/>
      <c r="R903" s="144"/>
      <c r="S903" s="144"/>
      <c r="T903" s="144"/>
    </row>
    <row r="904" spans="1:20">
      <c r="A904" s="161"/>
      <c r="B904" s="144"/>
      <c r="C904" s="144"/>
      <c r="D904" s="144"/>
      <c r="E904" s="144"/>
      <c r="F904" s="144"/>
      <c r="G904" s="144"/>
      <c r="H904" s="144"/>
      <c r="I904" s="144"/>
      <c r="J904" s="144"/>
      <c r="K904" s="144"/>
      <c r="L904" s="144"/>
      <c r="M904" s="144"/>
      <c r="N904" s="144"/>
      <c r="O904" s="144"/>
      <c r="P904" s="144"/>
      <c r="Q904" s="144"/>
      <c r="R904" s="144"/>
      <c r="S904" s="144"/>
      <c r="T904" s="144"/>
    </row>
    <row r="905" spans="1:20">
      <c r="A905" s="161"/>
      <c r="B905" s="144"/>
      <c r="C905" s="144"/>
      <c r="D905" s="144"/>
      <c r="E905" s="144"/>
      <c r="F905" s="144"/>
      <c r="G905" s="144"/>
      <c r="H905" s="144"/>
      <c r="I905" s="144"/>
      <c r="J905" s="144"/>
      <c r="K905" s="144"/>
      <c r="L905" s="144"/>
      <c r="M905" s="144"/>
      <c r="N905" s="144"/>
      <c r="O905" s="144"/>
      <c r="P905" s="144"/>
      <c r="Q905" s="144"/>
      <c r="R905" s="144"/>
      <c r="S905" s="144"/>
      <c r="T905" s="144"/>
    </row>
    <row r="906" spans="1:20">
      <c r="A906" s="161"/>
      <c r="B906" s="144"/>
      <c r="C906" s="144"/>
      <c r="D906" s="144"/>
      <c r="E906" s="144"/>
      <c r="F906" s="144"/>
      <c r="G906" s="144"/>
      <c r="H906" s="144"/>
      <c r="I906" s="144"/>
      <c r="J906" s="144"/>
      <c r="K906" s="144"/>
      <c r="L906" s="144"/>
      <c r="M906" s="144"/>
      <c r="N906" s="144"/>
      <c r="O906" s="144"/>
      <c r="P906" s="144"/>
      <c r="Q906" s="144"/>
      <c r="R906" s="144"/>
      <c r="S906" s="144"/>
      <c r="T906" s="144"/>
    </row>
    <row r="907" spans="1:20">
      <c r="A907" s="161"/>
      <c r="B907" s="144"/>
      <c r="C907" s="144"/>
      <c r="D907" s="144"/>
      <c r="E907" s="144"/>
      <c r="F907" s="144"/>
      <c r="G907" s="144"/>
      <c r="H907" s="144"/>
      <c r="I907" s="144"/>
      <c r="J907" s="144"/>
      <c r="K907" s="144"/>
      <c r="L907" s="144"/>
      <c r="M907" s="144"/>
      <c r="N907" s="144"/>
      <c r="O907" s="144"/>
      <c r="P907" s="144"/>
      <c r="Q907" s="144"/>
      <c r="R907" s="144"/>
      <c r="S907" s="144"/>
      <c r="T907" s="144"/>
    </row>
    <row r="908" spans="1:20">
      <c r="A908" s="161"/>
      <c r="B908" s="144"/>
      <c r="C908" s="144"/>
      <c r="D908" s="144"/>
      <c r="E908" s="144"/>
      <c r="F908" s="144"/>
      <c r="G908" s="144"/>
      <c r="H908" s="144"/>
      <c r="I908" s="144"/>
      <c r="J908" s="144"/>
      <c r="K908" s="144"/>
      <c r="L908" s="144"/>
      <c r="M908" s="144"/>
      <c r="N908" s="144"/>
      <c r="O908" s="144"/>
      <c r="P908" s="144"/>
      <c r="Q908" s="144"/>
      <c r="R908" s="144"/>
      <c r="S908" s="144"/>
      <c r="T908" s="144"/>
    </row>
    <row r="909" spans="1:20">
      <c r="A909" s="161"/>
      <c r="B909" s="144"/>
      <c r="C909" s="144"/>
      <c r="D909" s="144"/>
      <c r="E909" s="144"/>
      <c r="F909" s="144"/>
      <c r="G909" s="144"/>
      <c r="H909" s="144"/>
      <c r="I909" s="144"/>
      <c r="J909" s="144"/>
      <c r="K909" s="144"/>
      <c r="L909" s="144"/>
      <c r="M909" s="144"/>
      <c r="N909" s="144"/>
      <c r="O909" s="144"/>
      <c r="P909" s="144"/>
      <c r="Q909" s="144"/>
      <c r="R909" s="144"/>
      <c r="S909" s="144"/>
      <c r="T909" s="144"/>
    </row>
    <row r="910" spans="1:20">
      <c r="A910" s="161"/>
      <c r="B910" s="144"/>
      <c r="C910" s="144"/>
      <c r="D910" s="144"/>
      <c r="E910" s="144"/>
      <c r="F910" s="144"/>
      <c r="G910" s="144"/>
      <c r="H910" s="144"/>
      <c r="I910" s="144"/>
      <c r="J910" s="144"/>
      <c r="K910" s="144"/>
      <c r="L910" s="144"/>
      <c r="M910" s="144"/>
      <c r="N910" s="144"/>
      <c r="O910" s="144"/>
      <c r="P910" s="144"/>
      <c r="Q910" s="144"/>
      <c r="R910" s="144"/>
      <c r="S910" s="144"/>
      <c r="T910" s="144"/>
    </row>
    <row r="911" spans="1:20">
      <c r="A911" s="161"/>
      <c r="B911" s="144"/>
      <c r="C911" s="144"/>
      <c r="D911" s="144"/>
      <c r="E911" s="144"/>
      <c r="F911" s="144"/>
      <c r="G911" s="144"/>
      <c r="H911" s="144"/>
      <c r="I911" s="144"/>
      <c r="J911" s="144"/>
      <c r="K911" s="144"/>
      <c r="L911" s="144"/>
      <c r="M911" s="144"/>
      <c r="N911" s="144"/>
      <c r="O911" s="144"/>
      <c r="P911" s="144"/>
      <c r="Q911" s="144"/>
      <c r="R911" s="144"/>
      <c r="S911" s="144"/>
      <c r="T911" s="144"/>
    </row>
    <row r="912" spans="1:20">
      <c r="A912" s="161"/>
      <c r="B912" s="144"/>
      <c r="C912" s="144"/>
      <c r="D912" s="144"/>
      <c r="E912" s="144"/>
      <c r="F912" s="144"/>
      <c r="G912" s="144"/>
      <c r="H912" s="144"/>
      <c r="I912" s="144"/>
      <c r="J912" s="144"/>
      <c r="K912" s="144"/>
      <c r="L912" s="144"/>
      <c r="M912" s="144"/>
      <c r="N912" s="144"/>
      <c r="O912" s="144"/>
      <c r="P912" s="144"/>
      <c r="Q912" s="144"/>
      <c r="R912" s="144"/>
      <c r="S912" s="144"/>
      <c r="T912" s="144"/>
    </row>
    <row r="913" spans="1:20">
      <c r="A913" s="161"/>
      <c r="B913" s="144"/>
      <c r="C913" s="144"/>
      <c r="D913" s="144"/>
      <c r="E913" s="144"/>
      <c r="F913" s="144"/>
      <c r="G913" s="144"/>
      <c r="H913" s="144"/>
      <c r="I913" s="144"/>
      <c r="J913" s="144"/>
      <c r="K913" s="144"/>
      <c r="L913" s="144"/>
      <c r="M913" s="144"/>
      <c r="N913" s="144"/>
      <c r="O913" s="144"/>
      <c r="P913" s="144"/>
      <c r="Q913" s="144"/>
      <c r="R913" s="144"/>
      <c r="S913" s="144"/>
      <c r="T913" s="144"/>
    </row>
    <row r="914" spans="1:20">
      <c r="A914" s="161"/>
      <c r="B914" s="144"/>
      <c r="C914" s="144"/>
      <c r="D914" s="144"/>
      <c r="E914" s="144"/>
      <c r="F914" s="144"/>
      <c r="G914" s="144"/>
      <c r="H914" s="144"/>
      <c r="I914" s="144"/>
      <c r="J914" s="144"/>
      <c r="K914" s="144"/>
      <c r="L914" s="144"/>
      <c r="M914" s="144"/>
      <c r="N914" s="144"/>
      <c r="O914" s="144"/>
      <c r="P914" s="144"/>
      <c r="Q914" s="144"/>
      <c r="R914" s="144"/>
      <c r="S914" s="144"/>
      <c r="T914" s="144"/>
    </row>
    <row r="915" spans="1:20">
      <c r="A915" s="161"/>
      <c r="B915" s="144"/>
      <c r="C915" s="144"/>
      <c r="D915" s="144"/>
      <c r="E915" s="144"/>
      <c r="F915" s="144"/>
      <c r="G915" s="144"/>
      <c r="H915" s="144"/>
      <c r="I915" s="144"/>
      <c r="J915" s="144"/>
      <c r="K915" s="144"/>
      <c r="L915" s="144"/>
      <c r="M915" s="144"/>
      <c r="N915" s="144"/>
      <c r="O915" s="144"/>
      <c r="P915" s="144"/>
      <c r="Q915" s="144"/>
      <c r="R915" s="144"/>
      <c r="S915" s="144"/>
      <c r="T915" s="144"/>
    </row>
    <row r="916" spans="1:20">
      <c r="A916" s="161"/>
      <c r="B916" s="144"/>
      <c r="C916" s="144"/>
      <c r="D916" s="144"/>
      <c r="E916" s="144"/>
      <c r="F916" s="144"/>
      <c r="G916" s="144"/>
      <c r="H916" s="144"/>
      <c r="I916" s="144"/>
      <c r="J916" s="144"/>
      <c r="K916" s="144"/>
      <c r="L916" s="144"/>
      <c r="M916" s="144"/>
      <c r="N916" s="144"/>
      <c r="O916" s="144"/>
      <c r="P916" s="144"/>
      <c r="Q916" s="144"/>
      <c r="R916" s="144"/>
      <c r="S916" s="144"/>
      <c r="T916" s="144"/>
    </row>
    <row r="917" spans="1:20">
      <c r="A917" s="161"/>
      <c r="B917" s="144"/>
      <c r="C917" s="144"/>
      <c r="D917" s="144"/>
      <c r="E917" s="144"/>
      <c r="F917" s="144"/>
      <c r="G917" s="144"/>
      <c r="H917" s="144"/>
      <c r="I917" s="144"/>
      <c r="J917" s="144"/>
      <c r="K917" s="144"/>
      <c r="L917" s="144"/>
      <c r="M917" s="144"/>
      <c r="N917" s="144"/>
      <c r="O917" s="144"/>
      <c r="P917" s="144"/>
      <c r="Q917" s="144"/>
      <c r="R917" s="144"/>
      <c r="S917" s="144"/>
      <c r="T917" s="144"/>
    </row>
    <row r="918" spans="1:20">
      <c r="A918" s="161"/>
      <c r="B918" s="144"/>
      <c r="C918" s="144"/>
      <c r="D918" s="144"/>
      <c r="E918" s="144"/>
      <c r="F918" s="144"/>
      <c r="G918" s="144"/>
      <c r="H918" s="144"/>
      <c r="I918" s="144"/>
      <c r="J918" s="144"/>
      <c r="K918" s="144"/>
      <c r="L918" s="144"/>
      <c r="M918" s="144"/>
      <c r="N918" s="144"/>
      <c r="O918" s="144"/>
      <c r="P918" s="144"/>
      <c r="Q918" s="144"/>
      <c r="R918" s="144"/>
      <c r="S918" s="144"/>
      <c r="T918" s="144"/>
    </row>
    <row r="919" spans="1:20">
      <c r="A919" s="161"/>
      <c r="B919" s="144"/>
      <c r="C919" s="144"/>
      <c r="D919" s="144"/>
      <c r="E919" s="144"/>
      <c r="F919" s="144"/>
      <c r="G919" s="144"/>
      <c r="H919" s="144"/>
      <c r="I919" s="144"/>
      <c r="J919" s="144"/>
      <c r="K919" s="144"/>
      <c r="L919" s="144"/>
      <c r="M919" s="144"/>
      <c r="N919" s="144"/>
      <c r="O919" s="144"/>
      <c r="P919" s="144"/>
      <c r="Q919" s="144"/>
      <c r="R919" s="144"/>
      <c r="S919" s="144"/>
      <c r="T919" s="144"/>
    </row>
    <row r="920" spans="1:20">
      <c r="A920" s="161"/>
      <c r="B920" s="144"/>
      <c r="C920" s="144"/>
      <c r="D920" s="144"/>
      <c r="E920" s="144"/>
      <c r="F920" s="144"/>
      <c r="G920" s="144"/>
      <c r="H920" s="144"/>
      <c r="I920" s="144"/>
      <c r="J920" s="144"/>
      <c r="K920" s="144"/>
      <c r="L920" s="144"/>
      <c r="M920" s="144"/>
      <c r="N920" s="144"/>
      <c r="O920" s="144"/>
      <c r="P920" s="144"/>
      <c r="Q920" s="144"/>
      <c r="R920" s="144"/>
      <c r="S920" s="144"/>
      <c r="T920" s="144"/>
    </row>
    <row r="921" spans="1:20">
      <c r="A921" s="161"/>
      <c r="B921" s="144"/>
      <c r="C921" s="144"/>
      <c r="D921" s="144"/>
      <c r="E921" s="144"/>
      <c r="F921" s="144"/>
      <c r="G921" s="144"/>
      <c r="H921" s="144"/>
      <c r="I921" s="144"/>
      <c r="J921" s="144"/>
      <c r="K921" s="144"/>
      <c r="L921" s="144"/>
      <c r="M921" s="144"/>
      <c r="N921" s="144"/>
      <c r="O921" s="144"/>
      <c r="P921" s="144"/>
      <c r="Q921" s="144"/>
      <c r="R921" s="144"/>
      <c r="S921" s="144"/>
      <c r="T921" s="144"/>
    </row>
    <row r="922" spans="1:20">
      <c r="A922" s="161"/>
      <c r="B922" s="144"/>
      <c r="C922" s="144"/>
      <c r="D922" s="144"/>
      <c r="E922" s="144"/>
      <c r="F922" s="144"/>
      <c r="G922" s="144"/>
      <c r="H922" s="144"/>
      <c r="I922" s="144"/>
      <c r="J922" s="144"/>
      <c r="K922" s="144"/>
      <c r="L922" s="144"/>
      <c r="M922" s="144"/>
      <c r="N922" s="144"/>
      <c r="O922" s="144"/>
      <c r="P922" s="144"/>
      <c r="Q922" s="144"/>
      <c r="R922" s="144"/>
      <c r="S922" s="144"/>
      <c r="T922" s="144"/>
    </row>
    <row r="923" spans="1:20">
      <c r="A923" s="161"/>
      <c r="B923" s="144"/>
      <c r="C923" s="144"/>
      <c r="D923" s="144"/>
      <c r="E923" s="144"/>
      <c r="F923" s="144"/>
      <c r="G923" s="144"/>
      <c r="H923" s="144"/>
      <c r="I923" s="144"/>
      <c r="J923" s="144"/>
      <c r="K923" s="144"/>
      <c r="L923" s="144"/>
      <c r="M923" s="144"/>
      <c r="N923" s="144"/>
      <c r="O923" s="144"/>
      <c r="P923" s="144"/>
      <c r="Q923" s="144"/>
      <c r="R923" s="144"/>
      <c r="S923" s="144"/>
      <c r="T923" s="144"/>
    </row>
    <row r="924" spans="1:20">
      <c r="A924" s="161"/>
      <c r="B924" s="144"/>
      <c r="C924" s="144"/>
      <c r="D924" s="144"/>
      <c r="E924" s="144"/>
      <c r="F924" s="144"/>
      <c r="G924" s="144"/>
      <c r="H924" s="144"/>
      <c r="I924" s="144"/>
      <c r="J924" s="144"/>
      <c r="K924" s="144"/>
      <c r="L924" s="144"/>
      <c r="M924" s="144"/>
      <c r="N924" s="144"/>
      <c r="O924" s="144"/>
      <c r="P924" s="144"/>
      <c r="Q924" s="144"/>
      <c r="R924" s="144"/>
      <c r="S924" s="144"/>
      <c r="T924" s="144"/>
    </row>
    <row r="925" spans="1:20">
      <c r="A925" s="161"/>
      <c r="B925" s="144"/>
      <c r="C925" s="144"/>
      <c r="D925" s="144"/>
      <c r="E925" s="144"/>
      <c r="F925" s="144"/>
      <c r="G925" s="144"/>
      <c r="H925" s="144"/>
      <c r="I925" s="144"/>
      <c r="J925" s="144"/>
      <c r="K925" s="144"/>
      <c r="L925" s="144"/>
      <c r="M925" s="144"/>
      <c r="N925" s="144"/>
      <c r="O925" s="144"/>
      <c r="P925" s="144"/>
      <c r="Q925" s="144"/>
      <c r="R925" s="144"/>
      <c r="S925" s="144"/>
      <c r="T925" s="144"/>
    </row>
    <row r="926" spans="1:20">
      <c r="A926" s="161"/>
      <c r="B926" s="144"/>
      <c r="C926" s="144"/>
      <c r="D926" s="144"/>
      <c r="E926" s="144"/>
      <c r="F926" s="144"/>
      <c r="G926" s="144"/>
      <c r="H926" s="144"/>
      <c r="I926" s="144"/>
      <c r="J926" s="144"/>
      <c r="K926" s="144"/>
      <c r="L926" s="144"/>
      <c r="M926" s="144"/>
      <c r="N926" s="144"/>
      <c r="O926" s="144"/>
      <c r="P926" s="144"/>
      <c r="Q926" s="144"/>
      <c r="R926" s="144"/>
      <c r="S926" s="144"/>
      <c r="T926" s="144"/>
    </row>
    <row r="927" spans="1:20">
      <c r="A927" s="161"/>
      <c r="B927" s="144"/>
      <c r="C927" s="144"/>
      <c r="D927" s="144"/>
      <c r="E927" s="144"/>
      <c r="F927" s="144"/>
      <c r="G927" s="144"/>
      <c r="H927" s="144"/>
      <c r="I927" s="144"/>
      <c r="J927" s="144"/>
      <c r="K927" s="144"/>
      <c r="L927" s="144"/>
      <c r="M927" s="144"/>
      <c r="N927" s="144"/>
      <c r="O927" s="144"/>
      <c r="P927" s="144"/>
      <c r="Q927" s="144"/>
      <c r="R927" s="144"/>
      <c r="S927" s="144"/>
      <c r="T927" s="144"/>
    </row>
    <row r="928" spans="1:20">
      <c r="A928" s="161"/>
      <c r="B928" s="144"/>
      <c r="C928" s="144"/>
      <c r="D928" s="144"/>
      <c r="E928" s="144"/>
      <c r="F928" s="144"/>
      <c r="G928" s="144"/>
      <c r="H928" s="144"/>
      <c r="I928" s="144"/>
      <c r="J928" s="144"/>
      <c r="K928" s="144"/>
      <c r="L928" s="144"/>
      <c r="M928" s="144"/>
      <c r="N928" s="144"/>
      <c r="O928" s="144"/>
      <c r="P928" s="144"/>
      <c r="Q928" s="144"/>
      <c r="R928" s="144"/>
      <c r="S928" s="144"/>
      <c r="T928" s="144"/>
    </row>
    <row r="929" spans="1:20">
      <c r="A929" s="161"/>
      <c r="B929" s="144"/>
      <c r="C929" s="144"/>
      <c r="D929" s="144"/>
      <c r="E929" s="144"/>
      <c r="F929" s="144"/>
      <c r="G929" s="144"/>
      <c r="H929" s="144"/>
      <c r="I929" s="144"/>
      <c r="J929" s="144"/>
      <c r="K929" s="144"/>
      <c r="L929" s="144"/>
      <c r="M929" s="144"/>
      <c r="N929" s="144"/>
      <c r="O929" s="144"/>
      <c r="P929" s="144"/>
      <c r="Q929" s="144"/>
      <c r="R929" s="144"/>
      <c r="S929" s="144"/>
      <c r="T929" s="144"/>
    </row>
    <row r="930" spans="1:20">
      <c r="A930" s="161"/>
      <c r="B930" s="144"/>
      <c r="C930" s="144"/>
      <c r="D930" s="144"/>
      <c r="E930" s="144"/>
      <c r="F930" s="144"/>
      <c r="G930" s="144"/>
      <c r="H930" s="144"/>
      <c r="I930" s="144"/>
      <c r="J930" s="144"/>
      <c r="K930" s="144"/>
      <c r="L930" s="144"/>
      <c r="M930" s="144"/>
      <c r="N930" s="144"/>
      <c r="O930" s="144"/>
      <c r="P930" s="144"/>
      <c r="Q930" s="144"/>
      <c r="R930" s="144"/>
      <c r="S930" s="144"/>
      <c r="T930" s="144"/>
    </row>
    <row r="931" spans="1:20">
      <c r="A931" s="161"/>
      <c r="B931" s="144"/>
      <c r="C931" s="144"/>
      <c r="D931" s="144"/>
      <c r="E931" s="144"/>
      <c r="F931" s="144"/>
      <c r="G931" s="144"/>
      <c r="H931" s="144"/>
      <c r="I931" s="144"/>
      <c r="J931" s="144"/>
      <c r="K931" s="144"/>
      <c r="L931" s="144"/>
      <c r="M931" s="144"/>
      <c r="N931" s="144"/>
      <c r="O931" s="144"/>
      <c r="P931" s="144"/>
      <c r="Q931" s="144"/>
      <c r="R931" s="144"/>
      <c r="S931" s="144"/>
      <c r="T931" s="144"/>
    </row>
    <row r="932" spans="1:20">
      <c r="A932" s="161"/>
      <c r="B932" s="144"/>
      <c r="C932" s="144"/>
      <c r="D932" s="144"/>
      <c r="E932" s="144"/>
      <c r="F932" s="144"/>
      <c r="G932" s="144"/>
      <c r="H932" s="144"/>
      <c r="I932" s="144"/>
      <c r="J932" s="144"/>
      <c r="K932" s="144"/>
      <c r="L932" s="144"/>
      <c r="M932" s="144"/>
      <c r="N932" s="144"/>
      <c r="O932" s="144"/>
      <c r="P932" s="144"/>
      <c r="Q932" s="144"/>
      <c r="R932" s="144"/>
      <c r="S932" s="144"/>
      <c r="T932" s="144"/>
    </row>
    <row r="933" spans="1:20">
      <c r="A933" s="161"/>
      <c r="B933" s="144"/>
      <c r="C933" s="144"/>
      <c r="D933" s="144"/>
      <c r="E933" s="144"/>
      <c r="F933" s="144"/>
      <c r="G933" s="144"/>
      <c r="H933" s="144"/>
      <c r="I933" s="144"/>
      <c r="J933" s="144"/>
      <c r="K933" s="144"/>
      <c r="L933" s="144"/>
      <c r="M933" s="144"/>
      <c r="N933" s="144"/>
      <c r="O933" s="144"/>
      <c r="P933" s="144"/>
      <c r="Q933" s="144"/>
      <c r="R933" s="144"/>
      <c r="S933" s="144"/>
      <c r="T933" s="144"/>
    </row>
    <row r="934" spans="1:20">
      <c r="A934" s="161"/>
      <c r="B934" s="144"/>
      <c r="C934" s="144"/>
      <c r="D934" s="144"/>
      <c r="E934" s="144"/>
      <c r="F934" s="144"/>
      <c r="G934" s="144"/>
      <c r="H934" s="144"/>
      <c r="I934" s="144"/>
      <c r="J934" s="144"/>
      <c r="K934" s="144"/>
      <c r="L934" s="144"/>
      <c r="M934" s="144"/>
      <c r="N934" s="144"/>
      <c r="O934" s="144"/>
      <c r="P934" s="144"/>
      <c r="Q934" s="144"/>
      <c r="R934" s="144"/>
      <c r="S934" s="144"/>
      <c r="T934" s="144"/>
    </row>
    <row r="935" spans="1:20">
      <c r="A935" s="161"/>
      <c r="B935" s="144"/>
      <c r="C935" s="144"/>
      <c r="D935" s="144"/>
      <c r="E935" s="144"/>
      <c r="F935" s="144"/>
      <c r="G935" s="144"/>
      <c r="H935" s="144"/>
      <c r="I935" s="144"/>
      <c r="J935" s="144"/>
      <c r="K935" s="144"/>
      <c r="L935" s="144"/>
      <c r="M935" s="144"/>
      <c r="N935" s="144"/>
      <c r="O935" s="144"/>
      <c r="P935" s="144"/>
      <c r="Q935" s="144"/>
      <c r="R935" s="144"/>
      <c r="S935" s="144"/>
      <c r="T935" s="144"/>
    </row>
    <row r="936" spans="1:20">
      <c r="A936" s="161"/>
      <c r="B936" s="144"/>
      <c r="C936" s="144"/>
      <c r="D936" s="144"/>
      <c r="E936" s="144"/>
      <c r="F936" s="144"/>
      <c r="G936" s="144"/>
      <c r="H936" s="144"/>
      <c r="I936" s="144"/>
      <c r="J936" s="144"/>
      <c r="K936" s="144"/>
      <c r="L936" s="144"/>
      <c r="M936" s="144"/>
      <c r="N936" s="144"/>
      <c r="O936" s="144"/>
      <c r="P936" s="144"/>
      <c r="Q936" s="144"/>
      <c r="R936" s="144"/>
      <c r="S936" s="144"/>
      <c r="T936" s="144"/>
    </row>
    <row r="937" spans="1:20">
      <c r="A937" s="161"/>
      <c r="B937" s="144"/>
      <c r="C937" s="144"/>
      <c r="D937" s="144"/>
      <c r="E937" s="144"/>
      <c r="F937" s="144"/>
      <c r="G937" s="144"/>
      <c r="H937" s="144"/>
      <c r="I937" s="144"/>
      <c r="J937" s="144"/>
      <c r="K937" s="144"/>
      <c r="L937" s="144"/>
      <c r="M937" s="144"/>
      <c r="N937" s="144"/>
      <c r="O937" s="144"/>
      <c r="P937" s="144"/>
      <c r="Q937" s="144"/>
      <c r="R937" s="144"/>
      <c r="S937" s="144"/>
      <c r="T937" s="144"/>
    </row>
    <row r="938" spans="1:20">
      <c r="A938" s="161"/>
      <c r="B938" s="144"/>
      <c r="C938" s="144"/>
      <c r="D938" s="144"/>
      <c r="E938" s="144"/>
      <c r="F938" s="144"/>
      <c r="G938" s="144"/>
      <c r="H938" s="144"/>
      <c r="I938" s="144"/>
      <c r="J938" s="144"/>
      <c r="K938" s="144"/>
      <c r="L938" s="144"/>
      <c r="M938" s="144"/>
      <c r="N938" s="144"/>
      <c r="O938" s="144"/>
      <c r="P938" s="144"/>
      <c r="Q938" s="144"/>
      <c r="R938" s="144"/>
      <c r="S938" s="144"/>
      <c r="T938" s="144"/>
    </row>
    <row r="939" spans="1:20">
      <c r="A939" s="161"/>
      <c r="B939" s="144"/>
      <c r="C939" s="144"/>
      <c r="D939" s="144"/>
      <c r="E939" s="144"/>
      <c r="F939" s="144"/>
      <c r="G939" s="144"/>
      <c r="H939" s="144"/>
      <c r="I939" s="144"/>
      <c r="J939" s="144"/>
      <c r="K939" s="144"/>
      <c r="L939" s="144"/>
      <c r="M939" s="144"/>
      <c r="N939" s="144"/>
      <c r="O939" s="144"/>
      <c r="P939" s="144"/>
      <c r="Q939" s="144"/>
      <c r="R939" s="144"/>
      <c r="S939" s="144"/>
      <c r="T939" s="144"/>
    </row>
    <row r="940" spans="1:20">
      <c r="A940" s="161"/>
      <c r="B940" s="144"/>
      <c r="C940" s="144"/>
      <c r="D940" s="144"/>
      <c r="E940" s="144"/>
      <c r="F940" s="144"/>
      <c r="G940" s="144"/>
      <c r="H940" s="144"/>
      <c r="I940" s="144"/>
      <c r="J940" s="144"/>
      <c r="K940" s="144"/>
      <c r="L940" s="144"/>
      <c r="M940" s="144"/>
      <c r="N940" s="144"/>
      <c r="O940" s="144"/>
      <c r="P940" s="144"/>
      <c r="Q940" s="144"/>
      <c r="R940" s="144"/>
      <c r="S940" s="144"/>
      <c r="T940" s="144"/>
    </row>
    <row r="941" spans="1:20">
      <c r="A941" s="161"/>
      <c r="B941" s="144"/>
      <c r="C941" s="144"/>
      <c r="D941" s="144"/>
      <c r="E941" s="144"/>
      <c r="F941" s="144"/>
      <c r="G941" s="144"/>
      <c r="H941" s="144"/>
      <c r="I941" s="144"/>
      <c r="J941" s="144"/>
      <c r="K941" s="144"/>
      <c r="L941" s="144"/>
      <c r="M941" s="144"/>
      <c r="N941" s="144"/>
      <c r="O941" s="144"/>
      <c r="P941" s="144"/>
      <c r="Q941" s="144"/>
      <c r="R941" s="144"/>
      <c r="S941" s="144"/>
      <c r="T941" s="144"/>
    </row>
    <row r="942" spans="1:20">
      <c r="A942" s="161"/>
      <c r="B942" s="144"/>
      <c r="C942" s="144"/>
      <c r="D942" s="144"/>
      <c r="E942" s="144"/>
      <c r="F942" s="144"/>
      <c r="G942" s="144"/>
      <c r="H942" s="144"/>
      <c r="I942" s="144"/>
      <c r="J942" s="144"/>
      <c r="K942" s="144"/>
      <c r="L942" s="144"/>
      <c r="M942" s="144"/>
      <c r="N942" s="144"/>
      <c r="O942" s="144"/>
      <c r="P942" s="144"/>
      <c r="Q942" s="144"/>
      <c r="R942" s="144"/>
      <c r="S942" s="144"/>
      <c r="T942" s="144"/>
    </row>
    <row r="943" spans="1:20">
      <c r="A943" s="161"/>
      <c r="B943" s="144"/>
      <c r="C943" s="144"/>
      <c r="D943" s="144"/>
      <c r="E943" s="144"/>
      <c r="F943" s="144"/>
      <c r="G943" s="144"/>
      <c r="H943" s="144"/>
      <c r="I943" s="144"/>
      <c r="J943" s="144"/>
      <c r="K943" s="144"/>
      <c r="L943" s="144"/>
      <c r="M943" s="144"/>
      <c r="N943" s="144"/>
      <c r="O943" s="144"/>
      <c r="P943" s="144"/>
      <c r="Q943" s="144"/>
      <c r="R943" s="144"/>
      <c r="S943" s="144"/>
      <c r="T943" s="144"/>
    </row>
    <row r="944" spans="1:20">
      <c r="A944" s="161"/>
      <c r="B944" s="144"/>
      <c r="C944" s="144"/>
      <c r="D944" s="144"/>
      <c r="E944" s="144"/>
      <c r="F944" s="144"/>
      <c r="G944" s="144"/>
      <c r="H944" s="144"/>
      <c r="I944" s="144"/>
      <c r="J944" s="144"/>
      <c r="K944" s="144"/>
      <c r="L944" s="144"/>
      <c r="M944" s="144"/>
      <c r="N944" s="144"/>
      <c r="O944" s="144"/>
      <c r="P944" s="144"/>
      <c r="Q944" s="144"/>
      <c r="R944" s="144"/>
      <c r="S944" s="144"/>
      <c r="T944" s="144"/>
    </row>
    <row r="945" spans="1:20">
      <c r="A945" s="161"/>
      <c r="B945" s="144"/>
      <c r="C945" s="144"/>
      <c r="D945" s="144"/>
      <c r="E945" s="144"/>
      <c r="F945" s="144"/>
      <c r="G945" s="144"/>
      <c r="H945" s="144"/>
      <c r="I945" s="144"/>
      <c r="J945" s="144"/>
      <c r="K945" s="144"/>
      <c r="L945" s="144"/>
      <c r="M945" s="144"/>
      <c r="N945" s="144"/>
      <c r="O945" s="144"/>
      <c r="P945" s="144"/>
      <c r="Q945" s="144"/>
      <c r="R945" s="144"/>
      <c r="S945" s="144"/>
      <c r="T945" s="144"/>
    </row>
    <row r="946" spans="1:20">
      <c r="A946" s="161"/>
      <c r="B946" s="144"/>
      <c r="C946" s="144"/>
      <c r="D946" s="144"/>
      <c r="E946" s="144"/>
      <c r="F946" s="144"/>
      <c r="G946" s="144"/>
      <c r="H946" s="144"/>
      <c r="I946" s="144"/>
      <c r="J946" s="144"/>
      <c r="K946" s="144"/>
      <c r="L946" s="144"/>
      <c r="M946" s="144"/>
      <c r="N946" s="144"/>
      <c r="O946" s="144"/>
      <c r="P946" s="144"/>
      <c r="Q946" s="144"/>
      <c r="R946" s="144"/>
      <c r="S946" s="144"/>
      <c r="T946" s="144"/>
    </row>
    <row r="947" spans="1:20">
      <c r="A947" s="161"/>
      <c r="B947" s="144"/>
      <c r="C947" s="144"/>
      <c r="D947" s="144"/>
      <c r="E947" s="144"/>
      <c r="F947" s="144"/>
      <c r="G947" s="144"/>
      <c r="H947" s="144"/>
      <c r="I947" s="144"/>
      <c r="J947" s="144"/>
      <c r="K947" s="144"/>
      <c r="L947" s="144"/>
      <c r="M947" s="144"/>
      <c r="N947" s="144"/>
      <c r="O947" s="144"/>
      <c r="P947" s="144"/>
      <c r="Q947" s="144"/>
      <c r="R947" s="144"/>
      <c r="S947" s="144"/>
      <c r="T947" s="144"/>
    </row>
    <row r="948" spans="1:20">
      <c r="A948" s="161"/>
      <c r="B948" s="144"/>
      <c r="C948" s="144"/>
      <c r="D948" s="144"/>
      <c r="E948" s="144"/>
      <c r="F948" s="144"/>
      <c r="G948" s="144"/>
      <c r="H948" s="144"/>
      <c r="I948" s="144"/>
      <c r="J948" s="144"/>
      <c r="K948" s="144"/>
      <c r="L948" s="144"/>
      <c r="M948" s="144"/>
      <c r="N948" s="144"/>
      <c r="O948" s="144"/>
      <c r="P948" s="144"/>
      <c r="Q948" s="144"/>
      <c r="R948" s="144"/>
      <c r="S948" s="144"/>
      <c r="T948" s="144"/>
    </row>
    <row r="949" spans="1:20">
      <c r="A949" s="161"/>
      <c r="B949" s="144"/>
      <c r="C949" s="144"/>
      <c r="D949" s="144"/>
      <c r="E949" s="144"/>
      <c r="F949" s="144"/>
      <c r="G949" s="144"/>
      <c r="H949" s="144"/>
      <c r="I949" s="144"/>
      <c r="J949" s="144"/>
      <c r="K949" s="144"/>
      <c r="L949" s="144"/>
      <c r="M949" s="144"/>
      <c r="N949" s="144"/>
      <c r="O949" s="144"/>
      <c r="P949" s="144"/>
      <c r="Q949" s="144"/>
      <c r="R949" s="144"/>
      <c r="S949" s="144"/>
      <c r="T949" s="144"/>
    </row>
    <row r="950" spans="1:20">
      <c r="A950" s="161"/>
      <c r="B950" s="144"/>
      <c r="C950" s="144"/>
      <c r="D950" s="144"/>
      <c r="E950" s="144"/>
      <c r="F950" s="144"/>
      <c r="G950" s="144"/>
      <c r="H950" s="144"/>
      <c r="I950" s="144"/>
      <c r="J950" s="144"/>
      <c r="K950" s="144"/>
      <c r="L950" s="144"/>
      <c r="M950" s="144"/>
      <c r="N950" s="144"/>
      <c r="O950" s="144"/>
      <c r="P950" s="144"/>
      <c r="Q950" s="144"/>
      <c r="R950" s="144"/>
      <c r="S950" s="144"/>
      <c r="T950" s="144"/>
    </row>
    <row r="951" spans="1:20">
      <c r="A951" s="161"/>
      <c r="B951" s="144"/>
      <c r="C951" s="144"/>
      <c r="D951" s="144"/>
      <c r="E951" s="144"/>
      <c r="F951" s="144"/>
      <c r="G951" s="144"/>
      <c r="H951" s="144"/>
      <c r="I951" s="144"/>
      <c r="J951" s="144"/>
      <c r="K951" s="144"/>
      <c r="L951" s="144"/>
      <c r="M951" s="144"/>
      <c r="N951" s="144"/>
      <c r="O951" s="144"/>
      <c r="P951" s="144"/>
      <c r="Q951" s="144"/>
      <c r="R951" s="144"/>
      <c r="S951" s="144"/>
      <c r="T951" s="144"/>
    </row>
    <row r="952" spans="1:20">
      <c r="A952" s="161"/>
      <c r="B952" s="144"/>
      <c r="C952" s="144"/>
      <c r="D952" s="144"/>
      <c r="E952" s="144"/>
      <c r="F952" s="144"/>
      <c r="G952" s="144"/>
      <c r="H952" s="144"/>
      <c r="I952" s="144"/>
      <c r="J952" s="144"/>
      <c r="K952" s="144"/>
      <c r="L952" s="144"/>
      <c r="M952" s="144"/>
      <c r="N952" s="144"/>
      <c r="O952" s="144"/>
      <c r="P952" s="144"/>
      <c r="Q952" s="144"/>
      <c r="R952" s="144"/>
      <c r="S952" s="144"/>
      <c r="T952" s="144"/>
    </row>
    <row r="953" spans="1:20">
      <c r="A953" s="161"/>
      <c r="B953" s="144"/>
      <c r="C953" s="144"/>
      <c r="D953" s="144"/>
      <c r="E953" s="144"/>
      <c r="F953" s="144"/>
      <c r="G953" s="144"/>
      <c r="H953" s="144"/>
      <c r="I953" s="144"/>
      <c r="J953" s="144"/>
      <c r="K953" s="144"/>
      <c r="L953" s="144"/>
      <c r="M953" s="144"/>
      <c r="N953" s="144"/>
      <c r="O953" s="144"/>
      <c r="P953" s="144"/>
      <c r="Q953" s="144"/>
      <c r="R953" s="144"/>
      <c r="S953" s="144"/>
      <c r="T953" s="144"/>
    </row>
    <row r="954" spans="1:20">
      <c r="A954" s="161"/>
      <c r="B954" s="144"/>
      <c r="C954" s="144"/>
      <c r="D954" s="144"/>
      <c r="E954" s="144"/>
      <c r="F954" s="144"/>
      <c r="G954" s="144"/>
      <c r="H954" s="144"/>
      <c r="I954" s="144"/>
      <c r="J954" s="144"/>
      <c r="K954" s="144"/>
      <c r="L954" s="144"/>
      <c r="M954" s="144"/>
      <c r="N954" s="144"/>
      <c r="O954" s="144"/>
      <c r="P954" s="144"/>
      <c r="Q954" s="144"/>
      <c r="R954" s="144"/>
      <c r="S954" s="144"/>
      <c r="T954" s="144"/>
    </row>
    <row r="955" spans="1:20">
      <c r="A955" s="161"/>
      <c r="B955" s="144"/>
      <c r="C955" s="144"/>
      <c r="D955" s="144"/>
      <c r="E955" s="144"/>
      <c r="F955" s="144"/>
      <c r="G955" s="144"/>
      <c r="H955" s="144"/>
      <c r="I955" s="144"/>
      <c r="J955" s="144"/>
      <c r="K955" s="144"/>
      <c r="L955" s="144"/>
      <c r="M955" s="144"/>
      <c r="N955" s="144"/>
      <c r="O955" s="144"/>
      <c r="P955" s="144"/>
      <c r="Q955" s="144"/>
      <c r="R955" s="144"/>
      <c r="S955" s="144"/>
      <c r="T955" s="144"/>
    </row>
    <row r="956" spans="1:20">
      <c r="A956" s="161"/>
      <c r="B956" s="144"/>
      <c r="C956" s="144"/>
      <c r="D956" s="144"/>
      <c r="E956" s="144"/>
      <c r="F956" s="144"/>
      <c r="G956" s="144"/>
      <c r="H956" s="144"/>
      <c r="I956" s="144"/>
      <c r="J956" s="144"/>
      <c r="K956" s="144"/>
      <c r="L956" s="144"/>
      <c r="M956" s="144"/>
      <c r="N956" s="144"/>
      <c r="O956" s="144"/>
      <c r="P956" s="144"/>
      <c r="Q956" s="144"/>
      <c r="R956" s="144"/>
      <c r="S956" s="144"/>
      <c r="T956" s="144"/>
    </row>
    <row r="957" spans="1:20">
      <c r="A957" s="161"/>
      <c r="B957" s="144"/>
      <c r="C957" s="144"/>
      <c r="D957" s="144"/>
      <c r="E957" s="144"/>
      <c r="F957" s="144"/>
      <c r="G957" s="144"/>
      <c r="H957" s="144"/>
      <c r="I957" s="144"/>
      <c r="J957" s="144"/>
      <c r="K957" s="144"/>
      <c r="L957" s="144"/>
      <c r="M957" s="144"/>
      <c r="N957" s="144"/>
      <c r="O957" s="144"/>
      <c r="P957" s="144"/>
      <c r="Q957" s="144"/>
      <c r="R957" s="144"/>
      <c r="S957" s="144"/>
      <c r="T957" s="144"/>
    </row>
    <row r="958" spans="1:20">
      <c r="A958" s="161"/>
      <c r="B958" s="144"/>
      <c r="C958" s="144"/>
      <c r="D958" s="144"/>
      <c r="E958" s="144"/>
      <c r="F958" s="144"/>
      <c r="G958" s="144"/>
      <c r="H958" s="144"/>
      <c r="I958" s="144"/>
      <c r="J958" s="144"/>
      <c r="K958" s="144"/>
      <c r="L958" s="144"/>
      <c r="M958" s="144"/>
      <c r="N958" s="144"/>
      <c r="O958" s="144"/>
      <c r="P958" s="144"/>
      <c r="Q958" s="144"/>
      <c r="R958" s="144"/>
      <c r="S958" s="144"/>
      <c r="T958" s="144"/>
    </row>
    <row r="959" spans="1:20">
      <c r="A959" s="161"/>
      <c r="B959" s="144"/>
      <c r="C959" s="144"/>
      <c r="D959" s="144"/>
      <c r="E959" s="144"/>
      <c r="F959" s="144"/>
      <c r="G959" s="144"/>
      <c r="H959" s="144"/>
      <c r="I959" s="144"/>
      <c r="J959" s="144"/>
      <c r="K959" s="144"/>
      <c r="L959" s="144"/>
      <c r="M959" s="144"/>
      <c r="N959" s="144"/>
      <c r="O959" s="144"/>
      <c r="P959" s="144"/>
      <c r="Q959" s="144"/>
      <c r="R959" s="144"/>
      <c r="S959" s="144"/>
      <c r="T959" s="144"/>
    </row>
    <row r="960" spans="1:20">
      <c r="A960" s="161"/>
      <c r="B960" s="144"/>
      <c r="C960" s="144"/>
      <c r="D960" s="144"/>
      <c r="E960" s="144"/>
      <c r="F960" s="144"/>
      <c r="G960" s="144"/>
      <c r="H960" s="144"/>
      <c r="I960" s="144"/>
      <c r="J960" s="144"/>
      <c r="K960" s="144"/>
      <c r="L960" s="144"/>
      <c r="M960" s="144"/>
      <c r="N960" s="144"/>
      <c r="O960" s="144"/>
      <c r="P960" s="144"/>
      <c r="Q960" s="144"/>
      <c r="R960" s="144"/>
      <c r="S960" s="144"/>
      <c r="T960" s="144"/>
    </row>
    <row r="961" spans="1:20">
      <c r="A961" s="161"/>
      <c r="B961" s="144"/>
      <c r="C961" s="144"/>
      <c r="D961" s="144"/>
      <c r="E961" s="144"/>
      <c r="F961" s="144"/>
      <c r="G961" s="144"/>
      <c r="H961" s="144"/>
      <c r="I961" s="144"/>
      <c r="J961" s="144"/>
      <c r="K961" s="144"/>
      <c r="L961" s="144"/>
      <c r="M961" s="144"/>
      <c r="N961" s="144"/>
      <c r="O961" s="144"/>
      <c r="P961" s="144"/>
      <c r="Q961" s="144"/>
      <c r="R961" s="144"/>
      <c r="S961" s="144"/>
      <c r="T961" s="144"/>
    </row>
    <row r="962" spans="1:20">
      <c r="A962" s="161"/>
      <c r="B962" s="144"/>
      <c r="C962" s="144"/>
      <c r="D962" s="144"/>
      <c r="E962" s="144"/>
      <c r="F962" s="144"/>
      <c r="G962" s="144"/>
      <c r="H962" s="144"/>
      <c r="I962" s="144"/>
      <c r="J962" s="144"/>
      <c r="K962" s="144"/>
      <c r="L962" s="144"/>
      <c r="M962" s="144"/>
      <c r="N962" s="144"/>
      <c r="O962" s="144"/>
      <c r="P962" s="144"/>
      <c r="Q962" s="144"/>
      <c r="R962" s="144"/>
      <c r="S962" s="144"/>
      <c r="T962" s="144"/>
    </row>
    <row r="963" spans="1:20">
      <c r="A963" s="161"/>
      <c r="B963" s="144"/>
      <c r="C963" s="144"/>
      <c r="D963" s="144"/>
      <c r="E963" s="144"/>
      <c r="F963" s="144"/>
      <c r="G963" s="144"/>
      <c r="H963" s="144"/>
      <c r="I963" s="144"/>
      <c r="J963" s="144"/>
      <c r="K963" s="144"/>
      <c r="L963" s="144"/>
      <c r="M963" s="144"/>
      <c r="N963" s="144"/>
      <c r="O963" s="144"/>
      <c r="P963" s="144"/>
      <c r="Q963" s="144"/>
      <c r="R963" s="144"/>
      <c r="S963" s="144"/>
      <c r="T963" s="144"/>
    </row>
    <row r="964" spans="1:20">
      <c r="A964" s="161"/>
      <c r="B964" s="144"/>
      <c r="C964" s="144"/>
      <c r="D964" s="144"/>
      <c r="E964" s="144"/>
      <c r="F964" s="144"/>
      <c r="G964" s="144"/>
      <c r="H964" s="144"/>
      <c r="I964" s="144"/>
      <c r="J964" s="144"/>
      <c r="K964" s="144"/>
      <c r="L964" s="144"/>
      <c r="M964" s="144"/>
      <c r="N964" s="144"/>
      <c r="O964" s="144"/>
      <c r="P964" s="144"/>
      <c r="Q964" s="144"/>
      <c r="R964" s="144"/>
      <c r="S964" s="144"/>
      <c r="T964" s="144"/>
    </row>
    <row r="965" spans="1:20">
      <c r="A965" s="161"/>
      <c r="B965" s="144"/>
      <c r="C965" s="144"/>
      <c r="D965" s="144"/>
      <c r="E965" s="144"/>
      <c r="F965" s="144"/>
      <c r="G965" s="144"/>
      <c r="H965" s="144"/>
      <c r="I965" s="144"/>
      <c r="J965" s="144"/>
      <c r="K965" s="144"/>
      <c r="L965" s="144"/>
      <c r="M965" s="144"/>
      <c r="N965" s="144"/>
      <c r="O965" s="144"/>
      <c r="P965" s="144"/>
      <c r="Q965" s="144"/>
      <c r="R965" s="144"/>
      <c r="S965" s="144"/>
      <c r="T965" s="144"/>
    </row>
    <row r="966" spans="1:20">
      <c r="A966" s="161"/>
      <c r="B966" s="144"/>
      <c r="C966" s="144"/>
      <c r="D966" s="144"/>
      <c r="E966" s="144"/>
      <c r="F966" s="144"/>
      <c r="G966" s="144"/>
      <c r="H966" s="144"/>
      <c r="I966" s="144"/>
      <c r="J966" s="144"/>
      <c r="K966" s="144"/>
      <c r="L966" s="144"/>
      <c r="M966" s="144"/>
      <c r="N966" s="144"/>
      <c r="O966" s="144"/>
      <c r="P966" s="144"/>
      <c r="Q966" s="144"/>
      <c r="R966" s="144"/>
      <c r="S966" s="144"/>
      <c r="T966" s="144"/>
    </row>
    <row r="967" spans="1:20">
      <c r="A967" s="161"/>
      <c r="B967" s="144"/>
      <c r="C967" s="144"/>
      <c r="D967" s="144"/>
      <c r="E967" s="144"/>
      <c r="F967" s="144"/>
      <c r="G967" s="144"/>
      <c r="H967" s="144"/>
      <c r="I967" s="144"/>
      <c r="J967" s="144"/>
      <c r="K967" s="144"/>
      <c r="L967" s="144"/>
      <c r="M967" s="144"/>
      <c r="N967" s="144"/>
      <c r="O967" s="144"/>
      <c r="P967" s="144"/>
      <c r="Q967" s="144"/>
      <c r="R967" s="144"/>
      <c r="S967" s="144"/>
      <c r="T967" s="144"/>
    </row>
    <row r="968" spans="1:20">
      <c r="A968" s="161"/>
      <c r="B968" s="144"/>
      <c r="C968" s="144"/>
      <c r="D968" s="144"/>
      <c r="E968" s="144"/>
      <c r="F968" s="144"/>
      <c r="G968" s="144"/>
      <c r="H968" s="144"/>
      <c r="I968" s="144"/>
      <c r="J968" s="144"/>
      <c r="K968" s="144"/>
      <c r="L968" s="144"/>
      <c r="M968" s="144"/>
      <c r="N968" s="144"/>
      <c r="O968" s="144"/>
      <c r="P968" s="144"/>
      <c r="Q968" s="144"/>
      <c r="R968" s="144"/>
      <c r="S968" s="144"/>
      <c r="T968" s="144"/>
    </row>
    <row r="969" spans="1:20">
      <c r="A969" s="161"/>
      <c r="B969" s="144"/>
      <c r="C969" s="144"/>
      <c r="D969" s="144"/>
      <c r="E969" s="144"/>
      <c r="F969" s="144"/>
      <c r="G969" s="144"/>
      <c r="H969" s="144"/>
      <c r="I969" s="144"/>
      <c r="J969" s="144"/>
      <c r="K969" s="144"/>
      <c r="L969" s="144"/>
      <c r="M969" s="144"/>
      <c r="N969" s="144"/>
      <c r="O969" s="144"/>
      <c r="P969" s="144"/>
      <c r="Q969" s="144"/>
      <c r="R969" s="144"/>
      <c r="S969" s="144"/>
      <c r="T969" s="144"/>
    </row>
    <row r="970" spans="1:20">
      <c r="A970" s="161"/>
      <c r="B970" s="144"/>
      <c r="C970" s="144"/>
      <c r="D970" s="144"/>
      <c r="E970" s="144"/>
      <c r="F970" s="144"/>
      <c r="G970" s="144"/>
      <c r="H970" s="144"/>
      <c r="I970" s="144"/>
      <c r="J970" s="144"/>
      <c r="K970" s="144"/>
      <c r="L970" s="144"/>
      <c r="M970" s="144"/>
      <c r="N970" s="144"/>
      <c r="O970" s="144"/>
      <c r="P970" s="144"/>
      <c r="Q970" s="144"/>
      <c r="R970" s="144"/>
      <c r="S970" s="144"/>
      <c r="T970" s="144"/>
    </row>
    <row r="971" spans="1:20">
      <c r="A971" s="161"/>
      <c r="B971" s="144"/>
      <c r="C971" s="144"/>
      <c r="D971" s="144"/>
      <c r="E971" s="144"/>
      <c r="F971" s="144"/>
      <c r="G971" s="144"/>
      <c r="H971" s="144"/>
      <c r="I971" s="144"/>
      <c r="J971" s="144"/>
      <c r="K971" s="144"/>
      <c r="L971" s="144"/>
      <c r="M971" s="144"/>
      <c r="N971" s="144"/>
      <c r="O971" s="144"/>
      <c r="P971" s="144"/>
      <c r="Q971" s="144"/>
      <c r="R971" s="144"/>
      <c r="S971" s="144"/>
      <c r="T971" s="144"/>
    </row>
    <row r="972" spans="1:20">
      <c r="A972" s="161"/>
      <c r="B972" s="144"/>
      <c r="C972" s="144"/>
      <c r="D972" s="144"/>
      <c r="E972" s="144"/>
      <c r="F972" s="144"/>
      <c r="G972" s="144"/>
      <c r="H972" s="144"/>
      <c r="I972" s="144"/>
      <c r="J972" s="144"/>
      <c r="K972" s="144"/>
      <c r="L972" s="144"/>
      <c r="M972" s="144"/>
      <c r="N972" s="144"/>
      <c r="O972" s="144"/>
      <c r="P972" s="144"/>
      <c r="Q972" s="144"/>
      <c r="R972" s="144"/>
      <c r="S972" s="144"/>
      <c r="T972" s="144"/>
    </row>
    <row r="973" spans="1:20">
      <c r="A973" s="161"/>
      <c r="B973" s="144"/>
      <c r="C973" s="144"/>
      <c r="D973" s="144"/>
      <c r="E973" s="144"/>
      <c r="F973" s="144"/>
      <c r="G973" s="144"/>
      <c r="H973" s="144"/>
      <c r="I973" s="144"/>
      <c r="J973" s="144"/>
      <c r="K973" s="144"/>
      <c r="L973" s="144"/>
      <c r="M973" s="144"/>
      <c r="N973" s="144"/>
      <c r="O973" s="144"/>
      <c r="P973" s="144"/>
      <c r="Q973" s="144"/>
      <c r="R973" s="144"/>
      <c r="S973" s="144"/>
      <c r="T973" s="144"/>
    </row>
    <row r="974" spans="1:20">
      <c r="A974" s="161"/>
      <c r="B974" s="144"/>
      <c r="C974" s="144"/>
      <c r="D974" s="144"/>
      <c r="E974" s="144"/>
      <c r="F974" s="144"/>
      <c r="G974" s="144"/>
      <c r="H974" s="144"/>
      <c r="I974" s="144"/>
      <c r="J974" s="144"/>
      <c r="K974" s="144"/>
      <c r="L974" s="144"/>
      <c r="M974" s="144"/>
      <c r="N974" s="144"/>
      <c r="O974" s="144"/>
      <c r="P974" s="144"/>
      <c r="Q974" s="144"/>
      <c r="R974" s="144"/>
      <c r="S974" s="144"/>
      <c r="T974" s="144"/>
    </row>
    <row r="975" spans="1:20">
      <c r="A975" s="161"/>
      <c r="B975" s="144"/>
      <c r="C975" s="144"/>
      <c r="D975" s="144"/>
      <c r="E975" s="144"/>
      <c r="F975" s="144"/>
      <c r="G975" s="144"/>
      <c r="H975" s="144"/>
      <c r="I975" s="144"/>
      <c r="J975" s="144"/>
      <c r="K975" s="144"/>
      <c r="L975" s="144"/>
      <c r="M975" s="144"/>
      <c r="N975" s="144"/>
      <c r="O975" s="144"/>
      <c r="P975" s="144"/>
      <c r="Q975" s="144"/>
      <c r="R975" s="144"/>
      <c r="S975" s="144"/>
      <c r="T975" s="144"/>
    </row>
    <row r="976" spans="1:20">
      <c r="A976" s="161"/>
      <c r="B976" s="144"/>
      <c r="C976" s="144"/>
      <c r="D976" s="144"/>
      <c r="E976" s="144"/>
      <c r="F976" s="144"/>
      <c r="G976" s="144"/>
      <c r="H976" s="144"/>
      <c r="I976" s="144"/>
      <c r="J976" s="144"/>
      <c r="K976" s="144"/>
      <c r="L976" s="144"/>
      <c r="M976" s="144"/>
      <c r="N976" s="144"/>
      <c r="O976" s="144"/>
      <c r="P976" s="144"/>
      <c r="Q976" s="144"/>
      <c r="R976" s="144"/>
      <c r="S976" s="144"/>
      <c r="T976" s="144"/>
    </row>
    <row r="977" spans="1:20">
      <c r="A977" s="161"/>
      <c r="B977" s="144"/>
      <c r="C977" s="144"/>
      <c r="D977" s="144"/>
      <c r="E977" s="144"/>
      <c r="F977" s="144"/>
      <c r="G977" s="144"/>
      <c r="H977" s="144"/>
      <c r="I977" s="144"/>
      <c r="J977" s="144"/>
      <c r="K977" s="144"/>
      <c r="L977" s="144"/>
      <c r="M977" s="144"/>
      <c r="N977" s="144"/>
      <c r="O977" s="144"/>
      <c r="P977" s="144"/>
      <c r="Q977" s="144"/>
      <c r="R977" s="144"/>
      <c r="S977" s="144"/>
      <c r="T977" s="144"/>
    </row>
    <row r="978" spans="1:20">
      <c r="A978" s="161"/>
      <c r="B978" s="144"/>
      <c r="C978" s="144"/>
      <c r="D978" s="144"/>
      <c r="E978" s="144"/>
      <c r="F978" s="144"/>
      <c r="G978" s="144"/>
      <c r="H978" s="144"/>
      <c r="I978" s="144"/>
      <c r="J978" s="144"/>
      <c r="K978" s="144"/>
      <c r="L978" s="144"/>
      <c r="M978" s="144"/>
      <c r="N978" s="144"/>
      <c r="O978" s="144"/>
      <c r="P978" s="144"/>
      <c r="Q978" s="144"/>
      <c r="R978" s="144"/>
      <c r="S978" s="144"/>
      <c r="T978" s="144"/>
    </row>
    <row r="979" spans="1:20">
      <c r="A979" s="161"/>
      <c r="B979" s="144"/>
      <c r="C979" s="144"/>
      <c r="D979" s="144"/>
      <c r="E979" s="144"/>
      <c r="F979" s="144"/>
      <c r="G979" s="144"/>
      <c r="H979" s="144"/>
      <c r="I979" s="144"/>
      <c r="J979" s="144"/>
      <c r="K979" s="144"/>
      <c r="L979" s="144"/>
      <c r="M979" s="144"/>
      <c r="N979" s="144"/>
      <c r="O979" s="144"/>
      <c r="P979" s="144"/>
      <c r="Q979" s="144"/>
      <c r="R979" s="144"/>
      <c r="S979" s="144"/>
      <c r="T979" s="144"/>
    </row>
    <row r="980" spans="1:20">
      <c r="A980" s="161"/>
      <c r="B980" s="144"/>
      <c r="C980" s="144"/>
      <c r="D980" s="144"/>
      <c r="E980" s="144"/>
      <c r="F980" s="144"/>
      <c r="G980" s="144"/>
      <c r="H980" s="144"/>
      <c r="I980" s="144"/>
      <c r="J980" s="144"/>
      <c r="K980" s="144"/>
      <c r="L980" s="144"/>
      <c r="M980" s="144"/>
      <c r="N980" s="144"/>
      <c r="O980" s="144"/>
      <c r="P980" s="144"/>
      <c r="Q980" s="144"/>
      <c r="R980" s="144"/>
      <c r="S980" s="144"/>
      <c r="T980" s="144"/>
    </row>
    <row r="981" spans="1:20">
      <c r="A981" s="161"/>
      <c r="B981" s="144"/>
      <c r="C981" s="144"/>
      <c r="D981" s="144"/>
      <c r="E981" s="144"/>
      <c r="F981" s="144"/>
      <c r="G981" s="144"/>
      <c r="H981" s="144"/>
      <c r="I981" s="144"/>
      <c r="J981" s="144"/>
      <c r="K981" s="144"/>
      <c r="L981" s="144"/>
      <c r="M981" s="144"/>
      <c r="N981" s="144"/>
      <c r="O981" s="144"/>
      <c r="P981" s="144"/>
      <c r="Q981" s="144"/>
      <c r="R981" s="144"/>
      <c r="S981" s="144"/>
      <c r="T981" s="144"/>
    </row>
    <row r="982" spans="1:20">
      <c r="A982" s="161"/>
      <c r="B982" s="144"/>
      <c r="C982" s="144"/>
      <c r="D982" s="144"/>
      <c r="E982" s="144"/>
      <c r="F982" s="144"/>
      <c r="G982" s="144"/>
      <c r="H982" s="144"/>
      <c r="I982" s="144"/>
      <c r="J982" s="144"/>
      <c r="K982" s="144"/>
      <c r="L982" s="144"/>
      <c r="M982" s="144"/>
      <c r="N982" s="144"/>
      <c r="O982" s="144"/>
      <c r="P982" s="144"/>
      <c r="Q982" s="144"/>
      <c r="R982" s="144"/>
      <c r="S982" s="144"/>
      <c r="T982" s="144"/>
    </row>
    <row r="983" spans="1:20">
      <c r="A983" s="161"/>
      <c r="B983" s="144"/>
      <c r="C983" s="144"/>
      <c r="D983" s="144"/>
      <c r="E983" s="144"/>
      <c r="F983" s="144"/>
      <c r="G983" s="144"/>
      <c r="H983" s="144"/>
      <c r="I983" s="144"/>
      <c r="J983" s="144"/>
      <c r="K983" s="144"/>
      <c r="L983" s="144"/>
      <c r="M983" s="144"/>
      <c r="N983" s="144"/>
      <c r="O983" s="144"/>
      <c r="P983" s="144"/>
      <c r="Q983" s="144"/>
      <c r="R983" s="144"/>
      <c r="S983" s="144"/>
      <c r="T983" s="144"/>
    </row>
    <row r="984" spans="1:20">
      <c r="A984" s="161"/>
      <c r="B984" s="144"/>
      <c r="C984" s="144"/>
      <c r="D984" s="144"/>
      <c r="E984" s="144"/>
      <c r="F984" s="144"/>
      <c r="G984" s="144"/>
      <c r="H984" s="144"/>
      <c r="I984" s="144"/>
      <c r="J984" s="144"/>
      <c r="K984" s="144"/>
      <c r="L984" s="144"/>
      <c r="M984" s="144"/>
      <c r="N984" s="144"/>
      <c r="O984" s="144"/>
      <c r="P984" s="144"/>
      <c r="Q984" s="144"/>
      <c r="R984" s="144"/>
      <c r="S984" s="144"/>
      <c r="T984" s="144"/>
    </row>
    <row r="985" spans="1:20">
      <c r="A985" s="161"/>
      <c r="B985" s="144"/>
      <c r="C985" s="144"/>
      <c r="D985" s="144"/>
      <c r="E985" s="144"/>
      <c r="F985" s="144"/>
      <c r="G985" s="144"/>
      <c r="H985" s="144"/>
      <c r="I985" s="144"/>
      <c r="J985" s="144"/>
      <c r="K985" s="144"/>
      <c r="L985" s="144"/>
      <c r="M985" s="144"/>
      <c r="N985" s="144"/>
      <c r="O985" s="144"/>
      <c r="P985" s="144"/>
      <c r="Q985" s="144"/>
      <c r="R985" s="144"/>
      <c r="S985" s="144"/>
      <c r="T985" s="144"/>
    </row>
    <row r="986" spans="1:20">
      <c r="A986" s="161"/>
      <c r="B986" s="144"/>
      <c r="C986" s="144"/>
      <c r="D986" s="144"/>
      <c r="E986" s="144"/>
      <c r="F986" s="144"/>
      <c r="G986" s="144"/>
      <c r="H986" s="144"/>
      <c r="I986" s="144"/>
      <c r="J986" s="144"/>
      <c r="K986" s="144"/>
      <c r="L986" s="144"/>
      <c r="M986" s="144"/>
      <c r="N986" s="144"/>
      <c r="O986" s="144"/>
      <c r="P986" s="144"/>
      <c r="Q986" s="144"/>
      <c r="R986" s="144"/>
      <c r="S986" s="144"/>
      <c r="T986" s="144"/>
    </row>
    <row r="987" spans="1:20">
      <c r="A987" s="161"/>
      <c r="B987" s="144"/>
      <c r="C987" s="144"/>
      <c r="D987" s="144"/>
      <c r="E987" s="144"/>
      <c r="F987" s="144"/>
      <c r="G987" s="144"/>
      <c r="H987" s="144"/>
      <c r="I987" s="144"/>
      <c r="J987" s="144"/>
      <c r="K987" s="144"/>
      <c r="L987" s="144"/>
      <c r="M987" s="144"/>
      <c r="N987" s="144"/>
      <c r="O987" s="144"/>
      <c r="P987" s="144"/>
      <c r="Q987" s="144"/>
      <c r="R987" s="144"/>
      <c r="S987" s="144"/>
      <c r="T987" s="144"/>
    </row>
    <row r="988" spans="1:20">
      <c r="A988" s="161"/>
      <c r="B988" s="144"/>
      <c r="C988" s="144"/>
      <c r="D988" s="144"/>
      <c r="E988" s="144"/>
      <c r="F988" s="144"/>
      <c r="G988" s="144"/>
      <c r="H988" s="144"/>
      <c r="I988" s="144"/>
      <c r="J988" s="144"/>
      <c r="K988" s="144"/>
      <c r="L988" s="144"/>
      <c r="M988" s="144"/>
      <c r="N988" s="144"/>
      <c r="O988" s="144"/>
      <c r="P988" s="144"/>
      <c r="Q988" s="144"/>
      <c r="R988" s="144"/>
      <c r="S988" s="144"/>
      <c r="T988" s="144"/>
    </row>
    <row r="989" spans="1:20">
      <c r="A989" s="161"/>
      <c r="B989" s="144"/>
      <c r="C989" s="144"/>
      <c r="D989" s="144"/>
      <c r="E989" s="144"/>
      <c r="F989" s="144"/>
      <c r="G989" s="144"/>
      <c r="H989" s="144"/>
      <c r="I989" s="144"/>
      <c r="J989" s="144"/>
      <c r="K989" s="144"/>
      <c r="L989" s="144"/>
      <c r="M989" s="144"/>
      <c r="N989" s="144"/>
      <c r="O989" s="144"/>
      <c r="P989" s="144"/>
      <c r="Q989" s="144"/>
      <c r="R989" s="144"/>
      <c r="S989" s="144"/>
      <c r="T989" s="144"/>
    </row>
    <row r="990" spans="1:20">
      <c r="A990" s="161"/>
      <c r="B990" s="144"/>
      <c r="C990" s="144"/>
      <c r="D990" s="144"/>
      <c r="E990" s="144"/>
      <c r="F990" s="144"/>
      <c r="G990" s="144"/>
      <c r="H990" s="144"/>
      <c r="I990" s="144"/>
      <c r="J990" s="144"/>
      <c r="K990" s="144"/>
      <c r="L990" s="144"/>
      <c r="M990" s="144"/>
      <c r="N990" s="144"/>
      <c r="O990" s="144"/>
      <c r="P990" s="144"/>
      <c r="Q990" s="144"/>
      <c r="R990" s="144"/>
      <c r="S990" s="144"/>
      <c r="T990" s="144"/>
    </row>
    <row r="991" spans="1:20">
      <c r="A991" s="161"/>
      <c r="B991" s="144"/>
      <c r="C991" s="144"/>
      <c r="D991" s="144"/>
      <c r="E991" s="144"/>
      <c r="F991" s="144"/>
      <c r="G991" s="144"/>
      <c r="H991" s="144"/>
      <c r="I991" s="144"/>
      <c r="J991" s="144"/>
      <c r="K991" s="144"/>
      <c r="L991" s="144"/>
      <c r="M991" s="144"/>
      <c r="N991" s="144"/>
      <c r="O991" s="144"/>
      <c r="P991" s="144"/>
      <c r="Q991" s="144"/>
      <c r="R991" s="144"/>
      <c r="S991" s="144"/>
      <c r="T991" s="144"/>
    </row>
    <row r="992" spans="1:20">
      <c r="A992" s="161"/>
      <c r="B992" s="144"/>
      <c r="C992" s="144"/>
      <c r="D992" s="144"/>
      <c r="E992" s="144"/>
      <c r="F992" s="144"/>
      <c r="G992" s="144"/>
      <c r="H992" s="144"/>
      <c r="I992" s="144"/>
      <c r="J992" s="144"/>
      <c r="K992" s="144"/>
      <c r="L992" s="144"/>
      <c r="M992" s="144"/>
      <c r="N992" s="144"/>
      <c r="O992" s="144"/>
      <c r="P992" s="144"/>
      <c r="Q992" s="144"/>
      <c r="R992" s="144"/>
      <c r="S992" s="144"/>
      <c r="T992" s="144"/>
    </row>
    <row r="993" spans="1:20">
      <c r="A993" s="161"/>
      <c r="B993" s="144"/>
      <c r="C993" s="144"/>
      <c r="D993" s="144"/>
      <c r="E993" s="144"/>
      <c r="F993" s="144"/>
      <c r="G993" s="144"/>
      <c r="H993" s="144"/>
      <c r="I993" s="144"/>
      <c r="J993" s="144"/>
      <c r="K993" s="144"/>
      <c r="L993" s="144"/>
      <c r="M993" s="144"/>
      <c r="N993" s="144"/>
      <c r="O993" s="144"/>
      <c r="P993" s="144"/>
      <c r="Q993" s="144"/>
      <c r="R993" s="144"/>
      <c r="S993" s="144"/>
      <c r="T993" s="144"/>
    </row>
    <row r="994" spans="1:20">
      <c r="A994" s="161"/>
      <c r="B994" s="144"/>
      <c r="C994" s="144"/>
      <c r="D994" s="144"/>
      <c r="E994" s="144"/>
      <c r="F994" s="144"/>
      <c r="G994" s="144"/>
      <c r="H994" s="144"/>
      <c r="I994" s="144"/>
      <c r="J994" s="144"/>
      <c r="K994" s="144"/>
      <c r="L994" s="144"/>
      <c r="M994" s="144"/>
      <c r="N994" s="144"/>
      <c r="O994" s="144"/>
      <c r="P994" s="144"/>
      <c r="Q994" s="144"/>
      <c r="R994" s="144"/>
      <c r="S994" s="144"/>
      <c r="T994" s="144"/>
    </row>
    <row r="995" spans="1:20">
      <c r="A995" s="161"/>
      <c r="B995" s="144"/>
      <c r="C995" s="144"/>
      <c r="D995" s="144"/>
      <c r="E995" s="144"/>
      <c r="F995" s="144"/>
      <c r="G995" s="144"/>
      <c r="H995" s="144"/>
      <c r="I995" s="144"/>
      <c r="J995" s="144"/>
      <c r="K995" s="144"/>
      <c r="L995" s="144"/>
      <c r="M995" s="144"/>
      <c r="N995" s="144"/>
      <c r="O995" s="144"/>
      <c r="P995" s="144"/>
      <c r="Q995" s="144"/>
      <c r="R995" s="144"/>
      <c r="S995" s="144"/>
      <c r="T995" s="144"/>
    </row>
    <row r="996" spans="1:20">
      <c r="A996" s="161"/>
      <c r="B996" s="144"/>
      <c r="C996" s="144"/>
      <c r="D996" s="144"/>
      <c r="E996" s="144"/>
      <c r="F996" s="144"/>
      <c r="G996" s="144"/>
      <c r="H996" s="144"/>
      <c r="I996" s="144"/>
      <c r="J996" s="144"/>
      <c r="K996" s="144"/>
      <c r="L996" s="144"/>
      <c r="M996" s="144"/>
      <c r="N996" s="144"/>
      <c r="O996" s="144"/>
      <c r="P996" s="144"/>
      <c r="Q996" s="144"/>
      <c r="R996" s="144"/>
      <c r="S996" s="144"/>
      <c r="T996" s="144"/>
    </row>
    <row r="997" spans="1:20">
      <c r="A997" s="161"/>
      <c r="B997" s="144"/>
      <c r="C997" s="144"/>
      <c r="D997" s="144"/>
      <c r="E997" s="144"/>
      <c r="F997" s="144"/>
      <c r="G997" s="144"/>
      <c r="H997" s="144"/>
      <c r="I997" s="144"/>
      <c r="J997" s="144"/>
      <c r="K997" s="144"/>
      <c r="L997" s="144"/>
      <c r="M997" s="144"/>
      <c r="N997" s="144"/>
      <c r="O997" s="144"/>
      <c r="P997" s="144"/>
      <c r="Q997" s="144"/>
      <c r="R997" s="144"/>
      <c r="S997" s="144"/>
      <c r="T997" s="144"/>
    </row>
    <row r="998" spans="1:20">
      <c r="A998" s="161"/>
      <c r="B998" s="144"/>
      <c r="C998" s="144"/>
      <c r="D998" s="144"/>
      <c r="E998" s="144"/>
      <c r="F998" s="144"/>
      <c r="G998" s="144"/>
      <c r="H998" s="144"/>
      <c r="I998" s="144"/>
      <c r="J998" s="144"/>
      <c r="K998" s="144"/>
      <c r="L998" s="144"/>
      <c r="M998" s="144"/>
      <c r="N998" s="144"/>
      <c r="O998" s="144"/>
      <c r="P998" s="144"/>
      <c r="Q998" s="144"/>
      <c r="R998" s="144"/>
      <c r="S998" s="144"/>
      <c r="T998" s="144"/>
    </row>
    <row r="999" spans="1:20">
      <c r="A999" s="161"/>
      <c r="B999" s="144"/>
      <c r="C999" s="144"/>
      <c r="D999" s="144"/>
      <c r="E999" s="144"/>
      <c r="F999" s="144"/>
      <c r="G999" s="144"/>
      <c r="H999" s="144"/>
      <c r="I999" s="144"/>
      <c r="J999" s="144"/>
      <c r="K999" s="144"/>
      <c r="L999" s="144"/>
      <c r="M999" s="144"/>
      <c r="N999" s="144"/>
      <c r="O999" s="144"/>
      <c r="P999" s="144"/>
      <c r="Q999" s="144"/>
      <c r="R999" s="144"/>
      <c r="S999" s="144"/>
      <c r="T999" s="144"/>
    </row>
    <row r="1000" spans="1:20">
      <c r="A1000" s="161"/>
      <c r="B1000" s="144"/>
      <c r="C1000" s="144"/>
      <c r="D1000" s="144"/>
      <c r="E1000" s="144"/>
      <c r="F1000" s="144"/>
      <c r="G1000" s="144"/>
      <c r="H1000" s="144"/>
      <c r="I1000" s="144"/>
      <c r="J1000" s="144"/>
      <c r="K1000" s="144"/>
      <c r="L1000" s="144"/>
      <c r="M1000" s="144"/>
      <c r="N1000" s="144"/>
      <c r="O1000" s="144"/>
      <c r="P1000" s="144"/>
      <c r="Q1000" s="144"/>
      <c r="R1000" s="144"/>
      <c r="S1000" s="144"/>
      <c r="T1000" s="144"/>
    </row>
    <row r="1001" spans="1:20">
      <c r="A1001" s="161"/>
      <c r="B1001" s="144"/>
      <c r="C1001" s="144"/>
      <c r="D1001" s="144"/>
      <c r="E1001" s="144"/>
      <c r="F1001" s="144"/>
      <c r="G1001" s="144"/>
      <c r="H1001" s="144"/>
      <c r="I1001" s="144"/>
      <c r="J1001" s="144"/>
      <c r="K1001" s="144"/>
      <c r="L1001" s="144"/>
      <c r="M1001" s="144"/>
      <c r="N1001" s="144"/>
      <c r="O1001" s="144"/>
      <c r="P1001" s="144"/>
      <c r="Q1001" s="144"/>
      <c r="R1001" s="144"/>
      <c r="S1001" s="144"/>
      <c r="T1001" s="144"/>
    </row>
    <row r="1002" spans="1:20">
      <c r="A1002" s="161"/>
      <c r="B1002" s="144"/>
      <c r="C1002" s="144"/>
      <c r="D1002" s="144"/>
      <c r="E1002" s="144"/>
      <c r="F1002" s="144"/>
      <c r="G1002" s="144"/>
      <c r="H1002" s="144"/>
      <c r="I1002" s="144"/>
      <c r="J1002" s="144"/>
      <c r="K1002" s="144"/>
      <c r="L1002" s="144"/>
      <c r="M1002" s="144"/>
      <c r="N1002" s="144"/>
      <c r="O1002" s="144"/>
      <c r="P1002" s="144"/>
      <c r="Q1002" s="144"/>
      <c r="R1002" s="144"/>
      <c r="S1002" s="144"/>
      <c r="T1002" s="144"/>
    </row>
    <row r="1003" spans="1:20">
      <c r="A1003" s="161"/>
      <c r="B1003" s="144"/>
      <c r="C1003" s="144"/>
      <c r="D1003" s="144"/>
      <c r="E1003" s="144"/>
      <c r="F1003" s="144"/>
      <c r="G1003" s="144"/>
      <c r="H1003" s="144"/>
      <c r="I1003" s="144"/>
      <c r="J1003" s="144"/>
      <c r="K1003" s="144"/>
      <c r="L1003" s="144"/>
      <c r="M1003" s="144"/>
      <c r="N1003" s="144"/>
      <c r="O1003" s="144"/>
      <c r="P1003" s="144"/>
      <c r="Q1003" s="144"/>
      <c r="R1003" s="144"/>
      <c r="S1003" s="144"/>
      <c r="T1003" s="144"/>
    </row>
    <row r="1004" spans="1:20">
      <c r="A1004" s="161"/>
      <c r="B1004" s="144"/>
      <c r="C1004" s="144"/>
      <c r="D1004" s="144"/>
      <c r="E1004" s="144"/>
      <c r="F1004" s="144"/>
      <c r="G1004" s="144"/>
      <c r="H1004" s="144"/>
      <c r="I1004" s="144"/>
      <c r="J1004" s="144"/>
      <c r="K1004" s="144"/>
      <c r="L1004" s="144"/>
      <c r="M1004" s="144"/>
      <c r="N1004" s="144"/>
      <c r="O1004" s="144"/>
      <c r="P1004" s="144"/>
      <c r="Q1004" s="144"/>
      <c r="R1004" s="144"/>
      <c r="S1004" s="144"/>
      <c r="T1004" s="144"/>
    </row>
    <row r="1005" spans="1:20">
      <c r="A1005" s="161"/>
      <c r="B1005" s="144"/>
      <c r="C1005" s="144"/>
      <c r="D1005" s="144"/>
      <c r="E1005" s="144"/>
      <c r="F1005" s="144"/>
      <c r="G1005" s="144"/>
      <c r="H1005" s="144"/>
      <c r="I1005" s="144"/>
      <c r="J1005" s="144"/>
      <c r="K1005" s="144"/>
      <c r="L1005" s="144"/>
      <c r="M1005" s="144"/>
      <c r="N1005" s="144"/>
      <c r="O1005" s="144"/>
      <c r="P1005" s="144"/>
      <c r="Q1005" s="144"/>
      <c r="R1005" s="144"/>
      <c r="S1005" s="144"/>
      <c r="T1005" s="144"/>
    </row>
    <row r="1006" spans="1:20">
      <c r="A1006" s="161"/>
      <c r="B1006" s="144"/>
      <c r="C1006" s="144"/>
      <c r="D1006" s="144"/>
      <c r="E1006" s="144"/>
      <c r="F1006" s="144"/>
      <c r="G1006" s="144"/>
      <c r="H1006" s="144"/>
      <c r="I1006" s="144"/>
      <c r="J1006" s="144"/>
      <c r="K1006" s="144"/>
      <c r="L1006" s="144"/>
      <c r="M1006" s="144"/>
      <c r="N1006" s="144"/>
      <c r="O1006" s="144"/>
      <c r="P1006" s="144"/>
      <c r="Q1006" s="144"/>
      <c r="R1006" s="144"/>
      <c r="S1006" s="144"/>
      <c r="T1006" s="144"/>
    </row>
    <row r="1007" spans="1:20">
      <c r="A1007" s="161"/>
      <c r="B1007" s="144"/>
      <c r="C1007" s="144"/>
      <c r="D1007" s="144"/>
      <c r="E1007" s="144"/>
      <c r="F1007" s="144"/>
      <c r="G1007" s="144"/>
      <c r="H1007" s="144"/>
      <c r="I1007" s="144"/>
      <c r="J1007" s="144"/>
      <c r="K1007" s="144"/>
      <c r="L1007" s="144"/>
      <c r="M1007" s="144"/>
      <c r="N1007" s="144"/>
      <c r="O1007" s="144"/>
      <c r="P1007" s="144"/>
      <c r="Q1007" s="144"/>
      <c r="R1007" s="144"/>
      <c r="S1007" s="144"/>
      <c r="T1007" s="144"/>
    </row>
    <row r="1008" spans="1:20">
      <c r="A1008" s="161"/>
      <c r="B1008" s="144"/>
      <c r="C1008" s="144"/>
      <c r="D1008" s="144"/>
      <c r="E1008" s="144"/>
      <c r="F1008" s="144"/>
      <c r="G1008" s="144"/>
      <c r="H1008" s="144"/>
      <c r="I1008" s="144"/>
      <c r="J1008" s="144"/>
      <c r="K1008" s="144"/>
      <c r="L1008" s="144"/>
      <c r="M1008" s="144"/>
      <c r="N1008" s="144"/>
      <c r="O1008" s="144"/>
      <c r="P1008" s="144"/>
      <c r="Q1008" s="144"/>
      <c r="R1008" s="144"/>
      <c r="S1008" s="144"/>
      <c r="T1008" s="144"/>
    </row>
    <row r="1009" spans="1:20">
      <c r="A1009" s="161"/>
      <c r="B1009" s="144"/>
      <c r="C1009" s="144"/>
      <c r="D1009" s="144"/>
      <c r="E1009" s="144"/>
      <c r="F1009" s="144"/>
      <c r="G1009" s="144"/>
      <c r="H1009" s="144"/>
      <c r="I1009" s="144"/>
      <c r="J1009" s="144"/>
      <c r="K1009" s="144"/>
      <c r="L1009" s="144"/>
      <c r="M1009" s="144"/>
      <c r="N1009" s="144"/>
      <c r="O1009" s="144"/>
      <c r="P1009" s="144"/>
      <c r="Q1009" s="144"/>
      <c r="R1009" s="144"/>
      <c r="S1009" s="144"/>
      <c r="T1009" s="144"/>
    </row>
    <row r="1010" spans="1:20">
      <c r="A1010" s="161"/>
      <c r="B1010" s="144"/>
      <c r="C1010" s="144"/>
      <c r="D1010" s="144"/>
      <c r="E1010" s="144"/>
      <c r="F1010" s="144"/>
      <c r="G1010" s="144"/>
      <c r="H1010" s="144"/>
      <c r="I1010" s="144"/>
      <c r="J1010" s="144"/>
      <c r="K1010" s="144"/>
      <c r="L1010" s="144"/>
      <c r="M1010" s="144"/>
      <c r="N1010" s="144"/>
      <c r="O1010" s="144"/>
      <c r="P1010" s="144"/>
      <c r="Q1010" s="144"/>
      <c r="R1010" s="144"/>
      <c r="S1010" s="144"/>
      <c r="T1010" s="144"/>
    </row>
    <row r="1011" spans="1:20">
      <c r="A1011" s="161"/>
      <c r="B1011" s="144"/>
      <c r="C1011" s="144"/>
      <c r="D1011" s="144"/>
      <c r="E1011" s="144"/>
      <c r="F1011" s="144"/>
      <c r="G1011" s="144"/>
      <c r="H1011" s="144"/>
      <c r="I1011" s="144"/>
      <c r="J1011" s="144"/>
      <c r="K1011" s="144"/>
      <c r="L1011" s="144"/>
      <c r="M1011" s="144"/>
      <c r="N1011" s="144"/>
      <c r="O1011" s="144"/>
      <c r="P1011" s="144"/>
      <c r="Q1011" s="144"/>
      <c r="R1011" s="144"/>
      <c r="S1011" s="144"/>
      <c r="T1011" s="144"/>
    </row>
    <row r="1012" spans="1:20">
      <c r="A1012" s="161"/>
      <c r="B1012" s="144"/>
      <c r="C1012" s="144"/>
      <c r="D1012" s="144"/>
      <c r="E1012" s="144"/>
      <c r="F1012" s="144"/>
      <c r="G1012" s="144"/>
      <c r="H1012" s="144"/>
      <c r="I1012" s="144"/>
      <c r="J1012" s="144"/>
      <c r="K1012" s="144"/>
      <c r="L1012" s="144"/>
      <c r="M1012" s="144"/>
      <c r="N1012" s="144"/>
      <c r="O1012" s="144"/>
      <c r="P1012" s="144"/>
      <c r="Q1012" s="144"/>
      <c r="R1012" s="144"/>
      <c r="S1012" s="144"/>
      <c r="T1012" s="144"/>
    </row>
    <row r="1013" spans="1:20">
      <c r="A1013" s="161"/>
      <c r="B1013" s="144"/>
      <c r="C1013" s="144"/>
      <c r="D1013" s="144"/>
      <c r="E1013" s="144"/>
      <c r="F1013" s="144"/>
      <c r="G1013" s="144"/>
      <c r="H1013" s="144"/>
      <c r="I1013" s="144"/>
      <c r="J1013" s="144"/>
      <c r="K1013" s="144"/>
      <c r="L1013" s="144"/>
      <c r="M1013" s="144"/>
      <c r="N1013" s="144"/>
      <c r="O1013" s="144"/>
      <c r="P1013" s="144"/>
      <c r="Q1013" s="144"/>
      <c r="R1013" s="144"/>
      <c r="S1013" s="144"/>
      <c r="T1013" s="144"/>
    </row>
    <row r="1014" spans="1:20">
      <c r="A1014" s="161"/>
      <c r="B1014" s="144"/>
      <c r="C1014" s="144"/>
      <c r="D1014" s="144"/>
      <c r="E1014" s="144"/>
      <c r="F1014" s="144"/>
      <c r="G1014" s="144"/>
      <c r="H1014" s="144"/>
      <c r="I1014" s="144"/>
      <c r="J1014" s="144"/>
      <c r="K1014" s="144"/>
      <c r="L1014" s="144"/>
      <c r="M1014" s="144"/>
      <c r="N1014" s="144"/>
      <c r="O1014" s="144"/>
      <c r="P1014" s="144"/>
      <c r="Q1014" s="144"/>
      <c r="R1014" s="144"/>
      <c r="S1014" s="144"/>
      <c r="T1014" s="144"/>
    </row>
    <row r="1015" spans="1:20">
      <c r="A1015" s="161"/>
      <c r="B1015" s="144"/>
      <c r="C1015" s="144"/>
      <c r="D1015" s="144"/>
      <c r="E1015" s="144"/>
      <c r="F1015" s="144"/>
      <c r="G1015" s="144"/>
      <c r="H1015" s="144"/>
      <c r="I1015" s="144"/>
      <c r="J1015" s="144"/>
      <c r="K1015" s="144"/>
      <c r="L1015" s="144"/>
      <c r="M1015" s="144"/>
      <c r="N1015" s="144"/>
      <c r="O1015" s="144"/>
      <c r="P1015" s="144"/>
      <c r="Q1015" s="144"/>
      <c r="R1015" s="144"/>
      <c r="S1015" s="144"/>
      <c r="T1015" s="144"/>
    </row>
    <row r="1016" spans="1:20">
      <c r="A1016" s="161"/>
      <c r="B1016" s="144"/>
      <c r="C1016" s="144"/>
      <c r="D1016" s="144"/>
      <c r="E1016" s="144"/>
      <c r="F1016" s="144"/>
      <c r="G1016" s="144"/>
      <c r="H1016" s="144"/>
      <c r="I1016" s="144"/>
      <c r="J1016" s="144"/>
      <c r="K1016" s="144"/>
      <c r="L1016" s="144"/>
      <c r="M1016" s="144"/>
      <c r="N1016" s="144"/>
      <c r="O1016" s="144"/>
      <c r="P1016" s="144"/>
      <c r="Q1016" s="144"/>
      <c r="R1016" s="144"/>
      <c r="S1016" s="144"/>
      <c r="T1016" s="144"/>
    </row>
    <row r="1017" spans="1:20">
      <c r="A1017" s="161"/>
      <c r="B1017" s="144"/>
      <c r="C1017" s="144"/>
      <c r="D1017" s="144"/>
      <c r="E1017" s="144"/>
      <c r="F1017" s="144"/>
      <c r="G1017" s="144"/>
      <c r="H1017" s="144"/>
      <c r="I1017" s="144"/>
      <c r="J1017" s="144"/>
      <c r="K1017" s="144"/>
      <c r="L1017" s="144"/>
      <c r="M1017" s="144"/>
      <c r="N1017" s="144"/>
      <c r="O1017" s="144"/>
      <c r="P1017" s="144"/>
      <c r="Q1017" s="144"/>
      <c r="R1017" s="144"/>
      <c r="S1017" s="144"/>
      <c r="T1017" s="144"/>
    </row>
    <row r="1018" spans="1:20">
      <c r="A1018" s="161"/>
      <c r="B1018" s="144"/>
      <c r="C1018" s="144"/>
      <c r="D1018" s="144"/>
      <c r="E1018" s="144"/>
      <c r="F1018" s="144"/>
      <c r="G1018" s="144"/>
      <c r="H1018" s="144"/>
      <c r="I1018" s="144"/>
      <c r="J1018" s="144"/>
      <c r="K1018" s="144"/>
      <c r="L1018" s="144"/>
      <c r="M1018" s="144"/>
      <c r="N1018" s="144"/>
      <c r="O1018" s="144"/>
      <c r="P1018" s="144"/>
      <c r="Q1018" s="144"/>
      <c r="R1018" s="144"/>
      <c r="S1018" s="144"/>
      <c r="T1018" s="144"/>
    </row>
    <row r="1019" spans="1:20">
      <c r="A1019" s="161"/>
      <c r="B1019" s="144"/>
      <c r="C1019" s="144"/>
      <c r="D1019" s="144"/>
      <c r="E1019" s="144"/>
      <c r="F1019" s="144"/>
      <c r="G1019" s="144"/>
      <c r="H1019" s="144"/>
      <c r="I1019" s="144"/>
      <c r="J1019" s="144"/>
      <c r="K1019" s="144"/>
      <c r="L1019" s="144"/>
      <c r="M1019" s="144"/>
      <c r="N1019" s="144"/>
      <c r="O1019" s="144"/>
      <c r="P1019" s="144"/>
      <c r="Q1019" s="144"/>
      <c r="R1019" s="144"/>
      <c r="S1019" s="144"/>
      <c r="T1019" s="144"/>
    </row>
    <row r="1020" spans="1:20">
      <c r="A1020" s="161"/>
      <c r="B1020" s="144"/>
      <c r="C1020" s="144"/>
      <c r="D1020" s="144"/>
      <c r="E1020" s="144"/>
      <c r="F1020" s="144"/>
      <c r="G1020" s="144"/>
      <c r="H1020" s="144"/>
      <c r="I1020" s="144"/>
      <c r="J1020" s="144"/>
      <c r="K1020" s="144"/>
      <c r="L1020" s="144"/>
      <c r="M1020" s="144"/>
      <c r="N1020" s="144"/>
      <c r="O1020" s="144"/>
      <c r="P1020" s="144"/>
      <c r="Q1020" s="144"/>
      <c r="R1020" s="144"/>
      <c r="S1020" s="144"/>
      <c r="T1020" s="144"/>
    </row>
    <row r="1021" spans="1:20">
      <c r="A1021" s="161"/>
      <c r="B1021" s="144"/>
      <c r="C1021" s="144"/>
      <c r="D1021" s="144"/>
      <c r="E1021" s="144"/>
      <c r="F1021" s="144"/>
      <c r="G1021" s="144"/>
      <c r="H1021" s="144"/>
      <c r="I1021" s="144"/>
      <c r="J1021" s="144"/>
      <c r="K1021" s="144"/>
      <c r="L1021" s="144"/>
      <c r="M1021" s="144"/>
      <c r="N1021" s="144"/>
      <c r="O1021" s="144"/>
      <c r="P1021" s="144"/>
      <c r="Q1021" s="144"/>
      <c r="R1021" s="144"/>
      <c r="S1021" s="144"/>
      <c r="T1021" s="144"/>
    </row>
    <row r="1022" spans="1:20">
      <c r="A1022" s="161"/>
      <c r="B1022" s="144"/>
      <c r="C1022" s="144"/>
      <c r="D1022" s="144"/>
      <c r="E1022" s="144"/>
      <c r="F1022" s="144"/>
      <c r="G1022" s="144"/>
      <c r="H1022" s="144"/>
      <c r="I1022" s="144"/>
      <c r="J1022" s="144"/>
      <c r="K1022" s="144"/>
      <c r="L1022" s="144"/>
      <c r="M1022" s="144"/>
      <c r="N1022" s="144"/>
      <c r="O1022" s="144"/>
      <c r="P1022" s="144"/>
      <c r="Q1022" s="144"/>
      <c r="R1022" s="144"/>
      <c r="S1022" s="144"/>
      <c r="T1022" s="144"/>
    </row>
    <row r="1023" spans="1:20">
      <c r="A1023" s="161"/>
      <c r="B1023" s="144"/>
      <c r="C1023" s="144"/>
      <c r="D1023" s="144"/>
      <c r="E1023" s="144"/>
      <c r="F1023" s="144"/>
      <c r="G1023" s="144"/>
      <c r="H1023" s="144"/>
      <c r="I1023" s="144"/>
      <c r="J1023" s="144"/>
      <c r="K1023" s="144"/>
      <c r="L1023" s="144"/>
      <c r="M1023" s="144"/>
      <c r="N1023" s="144"/>
      <c r="O1023" s="144"/>
      <c r="P1023" s="144"/>
      <c r="Q1023" s="144"/>
      <c r="R1023" s="144"/>
      <c r="S1023" s="144"/>
      <c r="T1023" s="144"/>
    </row>
    <row r="1024" spans="1:20">
      <c r="A1024" s="161"/>
      <c r="B1024" s="144"/>
      <c r="C1024" s="144"/>
      <c r="D1024" s="144"/>
      <c r="E1024" s="144"/>
      <c r="F1024" s="144"/>
      <c r="G1024" s="144"/>
      <c r="H1024" s="144"/>
      <c r="I1024" s="144"/>
      <c r="J1024" s="144"/>
      <c r="K1024" s="144"/>
      <c r="L1024" s="144"/>
      <c r="M1024" s="144"/>
      <c r="N1024" s="144"/>
      <c r="O1024" s="144"/>
      <c r="P1024" s="144"/>
      <c r="Q1024" s="144"/>
      <c r="R1024" s="144"/>
      <c r="S1024" s="144"/>
      <c r="T1024" s="144"/>
    </row>
    <row r="1025" spans="1:20">
      <c r="A1025" s="161"/>
      <c r="B1025" s="144"/>
      <c r="C1025" s="144"/>
      <c r="D1025" s="144"/>
      <c r="E1025" s="144"/>
      <c r="F1025" s="144"/>
      <c r="G1025" s="144"/>
      <c r="H1025" s="144"/>
      <c r="I1025" s="144"/>
      <c r="J1025" s="144"/>
      <c r="K1025" s="144"/>
      <c r="L1025" s="144"/>
      <c r="M1025" s="144"/>
      <c r="N1025" s="144"/>
      <c r="O1025" s="144"/>
      <c r="P1025" s="144"/>
      <c r="Q1025" s="144"/>
      <c r="R1025" s="144"/>
      <c r="S1025" s="144"/>
      <c r="T1025" s="144"/>
    </row>
    <row r="1026" spans="1:20">
      <c r="A1026" s="161"/>
      <c r="B1026" s="144"/>
      <c r="C1026" s="144"/>
      <c r="D1026" s="144"/>
      <c r="E1026" s="144"/>
      <c r="F1026" s="144"/>
      <c r="G1026" s="144"/>
      <c r="H1026" s="144"/>
      <c r="I1026" s="144"/>
      <c r="J1026" s="144"/>
      <c r="K1026" s="144"/>
      <c r="L1026" s="144"/>
      <c r="M1026" s="144"/>
      <c r="N1026" s="144"/>
      <c r="O1026" s="144"/>
      <c r="P1026" s="144"/>
      <c r="Q1026" s="144"/>
      <c r="R1026" s="144"/>
      <c r="S1026" s="144"/>
      <c r="T1026" s="144"/>
    </row>
    <row r="1027" spans="1:20">
      <c r="A1027" s="161"/>
      <c r="B1027" s="144"/>
      <c r="C1027" s="144"/>
      <c r="D1027" s="144"/>
      <c r="E1027" s="144"/>
      <c r="F1027" s="144"/>
      <c r="G1027" s="144"/>
      <c r="H1027" s="144"/>
      <c r="I1027" s="144"/>
      <c r="J1027" s="144"/>
      <c r="K1027" s="144"/>
      <c r="L1027" s="144"/>
      <c r="M1027" s="144"/>
      <c r="N1027" s="144"/>
      <c r="O1027" s="144"/>
      <c r="P1027" s="144"/>
      <c r="Q1027" s="144"/>
      <c r="R1027" s="144"/>
      <c r="S1027" s="144"/>
      <c r="T1027" s="144"/>
    </row>
    <row r="1028" spans="1:20">
      <c r="A1028" s="161"/>
      <c r="B1028" s="144"/>
      <c r="C1028" s="144"/>
      <c r="D1028" s="144"/>
      <c r="E1028" s="144"/>
      <c r="F1028" s="144"/>
      <c r="G1028" s="144"/>
      <c r="H1028" s="144"/>
      <c r="I1028" s="144"/>
      <c r="J1028" s="144"/>
      <c r="K1028" s="144"/>
      <c r="L1028" s="144"/>
      <c r="M1028" s="144"/>
      <c r="N1028" s="144"/>
      <c r="O1028" s="144"/>
      <c r="P1028" s="144"/>
      <c r="Q1028" s="144"/>
      <c r="R1028" s="144"/>
      <c r="S1028" s="144"/>
      <c r="T1028" s="144"/>
    </row>
    <row r="1029" spans="1:20">
      <c r="A1029" s="161"/>
      <c r="B1029" s="144"/>
      <c r="C1029" s="144"/>
      <c r="D1029" s="144"/>
      <c r="E1029" s="144"/>
      <c r="F1029" s="144"/>
      <c r="G1029" s="144"/>
      <c r="H1029" s="144"/>
      <c r="I1029" s="144"/>
      <c r="J1029" s="144"/>
      <c r="K1029" s="144"/>
      <c r="L1029" s="144"/>
      <c r="M1029" s="144"/>
      <c r="N1029" s="144"/>
      <c r="O1029" s="144"/>
      <c r="P1029" s="144"/>
      <c r="Q1029" s="144"/>
      <c r="R1029" s="144"/>
      <c r="S1029" s="144"/>
      <c r="T1029" s="144"/>
    </row>
    <row r="1030" spans="1:20">
      <c r="A1030" s="161"/>
      <c r="B1030" s="144"/>
      <c r="C1030" s="144"/>
      <c r="D1030" s="144"/>
      <c r="E1030" s="144"/>
      <c r="F1030" s="144"/>
      <c r="G1030" s="144"/>
      <c r="H1030" s="144"/>
      <c r="I1030" s="144"/>
      <c r="J1030" s="144"/>
      <c r="K1030" s="144"/>
      <c r="L1030" s="144"/>
      <c r="M1030" s="144"/>
      <c r="N1030" s="144"/>
      <c r="O1030" s="144"/>
      <c r="P1030" s="144"/>
      <c r="Q1030" s="144"/>
      <c r="R1030" s="144"/>
      <c r="S1030" s="144"/>
      <c r="T1030" s="144"/>
    </row>
    <row r="1031" spans="1:20">
      <c r="A1031" s="161"/>
      <c r="B1031" s="144"/>
      <c r="C1031" s="144"/>
      <c r="D1031" s="144"/>
      <c r="E1031" s="144"/>
      <c r="F1031" s="144"/>
      <c r="G1031" s="144"/>
      <c r="H1031" s="144"/>
      <c r="I1031" s="144"/>
      <c r="J1031" s="144"/>
      <c r="K1031" s="144"/>
      <c r="L1031" s="144"/>
      <c r="M1031" s="144"/>
      <c r="N1031" s="144"/>
      <c r="O1031" s="144"/>
      <c r="P1031" s="144"/>
      <c r="Q1031" s="144"/>
      <c r="R1031" s="144"/>
      <c r="S1031" s="144"/>
      <c r="T1031" s="144"/>
    </row>
    <row r="1032" spans="1:20">
      <c r="A1032" s="161"/>
      <c r="B1032" s="144"/>
      <c r="C1032" s="144"/>
      <c r="D1032" s="144"/>
      <c r="E1032" s="144"/>
      <c r="F1032" s="144"/>
      <c r="G1032" s="144"/>
      <c r="H1032" s="144"/>
      <c r="I1032" s="144"/>
      <c r="J1032" s="144"/>
      <c r="K1032" s="144"/>
      <c r="L1032" s="144"/>
      <c r="M1032" s="144"/>
      <c r="N1032" s="144"/>
      <c r="O1032" s="144"/>
      <c r="P1032" s="144"/>
      <c r="Q1032" s="144"/>
      <c r="R1032" s="144"/>
      <c r="S1032" s="144"/>
      <c r="T1032" s="144"/>
    </row>
    <row r="1033" spans="1:20">
      <c r="A1033" s="161"/>
      <c r="B1033" s="144"/>
      <c r="C1033" s="144"/>
      <c r="D1033" s="144"/>
      <c r="E1033" s="144"/>
      <c r="F1033" s="144"/>
      <c r="G1033" s="144"/>
      <c r="H1033" s="144"/>
      <c r="I1033" s="144"/>
      <c r="J1033" s="144"/>
      <c r="K1033" s="144"/>
      <c r="L1033" s="144"/>
      <c r="M1033" s="144"/>
      <c r="N1033" s="144"/>
      <c r="O1033" s="144"/>
      <c r="P1033" s="144"/>
      <c r="Q1033" s="144"/>
      <c r="R1033" s="144"/>
      <c r="S1033" s="144"/>
      <c r="T1033" s="144"/>
    </row>
    <row r="1034" spans="1:20">
      <c r="A1034" s="161"/>
      <c r="B1034" s="144"/>
      <c r="C1034" s="144"/>
      <c r="D1034" s="144"/>
      <c r="E1034" s="144"/>
      <c r="F1034" s="144"/>
      <c r="G1034" s="144"/>
      <c r="H1034" s="144"/>
      <c r="I1034" s="144"/>
      <c r="J1034" s="144"/>
      <c r="K1034" s="144"/>
      <c r="L1034" s="144"/>
      <c r="M1034" s="144"/>
      <c r="N1034" s="144"/>
      <c r="O1034" s="144"/>
      <c r="P1034" s="144"/>
      <c r="Q1034" s="144"/>
      <c r="R1034" s="144"/>
      <c r="S1034" s="144"/>
      <c r="T1034" s="144"/>
    </row>
    <row r="1035" spans="1:20">
      <c r="A1035" s="161"/>
      <c r="B1035" s="144"/>
      <c r="C1035" s="144"/>
      <c r="D1035" s="144"/>
      <c r="E1035" s="144"/>
      <c r="F1035" s="144"/>
      <c r="G1035" s="144"/>
      <c r="H1035" s="144"/>
      <c r="I1035" s="144"/>
      <c r="J1035" s="144"/>
      <c r="K1035" s="144"/>
      <c r="L1035" s="144"/>
      <c r="M1035" s="144"/>
      <c r="N1035" s="144"/>
      <c r="O1035" s="144"/>
      <c r="P1035" s="144"/>
      <c r="Q1035" s="144"/>
      <c r="R1035" s="144"/>
      <c r="S1035" s="144"/>
      <c r="T1035" s="144"/>
    </row>
    <row r="1036" spans="1:20">
      <c r="A1036" s="161"/>
      <c r="B1036" s="144"/>
      <c r="C1036" s="144"/>
      <c r="D1036" s="144"/>
      <c r="E1036" s="144"/>
      <c r="F1036" s="144"/>
      <c r="G1036" s="144"/>
      <c r="H1036" s="144"/>
      <c r="I1036" s="144"/>
      <c r="J1036" s="144"/>
      <c r="K1036" s="144"/>
      <c r="L1036" s="144"/>
      <c r="M1036" s="144"/>
      <c r="N1036" s="144"/>
      <c r="O1036" s="144"/>
      <c r="P1036" s="144"/>
      <c r="Q1036" s="144"/>
      <c r="R1036" s="144"/>
      <c r="S1036" s="144"/>
      <c r="T1036" s="144"/>
    </row>
    <row r="1037" spans="1:20">
      <c r="A1037" s="161"/>
      <c r="B1037" s="144"/>
      <c r="C1037" s="144"/>
      <c r="D1037" s="144"/>
      <c r="E1037" s="144"/>
      <c r="F1037" s="144"/>
      <c r="G1037" s="144"/>
      <c r="H1037" s="144"/>
      <c r="I1037" s="144"/>
      <c r="J1037" s="144"/>
      <c r="K1037" s="144"/>
      <c r="L1037" s="144"/>
      <c r="M1037" s="144"/>
      <c r="N1037" s="144"/>
      <c r="O1037" s="144"/>
      <c r="P1037" s="144"/>
      <c r="Q1037" s="144"/>
      <c r="R1037" s="144"/>
      <c r="S1037" s="144"/>
      <c r="T1037" s="144"/>
    </row>
    <row r="1038" spans="1:20">
      <c r="A1038" s="161"/>
      <c r="B1038" s="144"/>
      <c r="C1038" s="144"/>
      <c r="D1038" s="144"/>
      <c r="E1038" s="144"/>
      <c r="F1038" s="144"/>
      <c r="G1038" s="144"/>
      <c r="H1038" s="144"/>
      <c r="I1038" s="144"/>
      <c r="J1038" s="144"/>
      <c r="K1038" s="144"/>
      <c r="L1038" s="144"/>
      <c r="M1038" s="144"/>
      <c r="N1038" s="144"/>
      <c r="O1038" s="144"/>
      <c r="P1038" s="144"/>
      <c r="Q1038" s="144"/>
      <c r="R1038" s="144"/>
      <c r="S1038" s="144"/>
      <c r="T1038" s="144"/>
    </row>
    <row r="1039" spans="1:20">
      <c r="A1039" s="161"/>
      <c r="B1039" s="144"/>
      <c r="C1039" s="144"/>
      <c r="D1039" s="144"/>
      <c r="E1039" s="144"/>
      <c r="F1039" s="144"/>
      <c r="G1039" s="144"/>
      <c r="H1039" s="144"/>
      <c r="I1039" s="144"/>
      <c r="J1039" s="144"/>
      <c r="K1039" s="144"/>
      <c r="L1039" s="144"/>
      <c r="M1039" s="144"/>
      <c r="N1039" s="144"/>
      <c r="O1039" s="144"/>
      <c r="P1039" s="144"/>
      <c r="Q1039" s="144"/>
      <c r="R1039" s="144"/>
      <c r="S1039" s="144"/>
      <c r="T1039" s="144"/>
    </row>
    <row r="1040" spans="1:20">
      <c r="A1040" s="161"/>
      <c r="B1040" s="144"/>
      <c r="C1040" s="144"/>
      <c r="D1040" s="144"/>
      <c r="E1040" s="144"/>
      <c r="F1040" s="144"/>
      <c r="G1040" s="144"/>
      <c r="H1040" s="144"/>
      <c r="I1040" s="144"/>
      <c r="J1040" s="144"/>
      <c r="K1040" s="144"/>
      <c r="L1040" s="144"/>
      <c r="M1040" s="144"/>
      <c r="N1040" s="144"/>
      <c r="O1040" s="144"/>
      <c r="P1040" s="144"/>
      <c r="Q1040" s="144"/>
      <c r="R1040" s="144"/>
      <c r="S1040" s="144"/>
      <c r="T1040" s="144"/>
    </row>
    <row r="1041" spans="1:20">
      <c r="A1041" s="161"/>
      <c r="B1041" s="144"/>
      <c r="C1041" s="144"/>
      <c r="D1041" s="144"/>
      <c r="E1041" s="144"/>
      <c r="F1041" s="144"/>
      <c r="G1041" s="144"/>
      <c r="H1041" s="144"/>
      <c r="I1041" s="144"/>
      <c r="J1041" s="144"/>
      <c r="K1041" s="144"/>
      <c r="L1041" s="144"/>
      <c r="M1041" s="144"/>
      <c r="N1041" s="144"/>
      <c r="O1041" s="144"/>
      <c r="P1041" s="144"/>
      <c r="Q1041" s="144"/>
      <c r="R1041" s="144"/>
      <c r="S1041" s="144"/>
      <c r="T1041" s="144"/>
    </row>
    <row r="1042" spans="1:20">
      <c r="A1042" s="161"/>
      <c r="B1042" s="144"/>
      <c r="C1042" s="144"/>
      <c r="D1042" s="144"/>
      <c r="E1042" s="144"/>
      <c r="F1042" s="144"/>
      <c r="G1042" s="144"/>
      <c r="H1042" s="144"/>
      <c r="I1042" s="144"/>
      <c r="J1042" s="144"/>
      <c r="K1042" s="144"/>
      <c r="L1042" s="144"/>
      <c r="M1042" s="144"/>
      <c r="N1042" s="144"/>
      <c r="O1042" s="144"/>
      <c r="P1042" s="144"/>
      <c r="Q1042" s="144"/>
      <c r="R1042" s="144"/>
      <c r="S1042" s="144"/>
      <c r="T1042" s="144"/>
    </row>
    <row r="1043" spans="1:20">
      <c r="A1043" s="161"/>
      <c r="B1043" s="144"/>
      <c r="C1043" s="144"/>
      <c r="D1043" s="144"/>
      <c r="E1043" s="144"/>
      <c r="F1043" s="144"/>
      <c r="G1043" s="144"/>
      <c r="H1043" s="144"/>
      <c r="I1043" s="144"/>
      <c r="J1043" s="144"/>
      <c r="K1043" s="144"/>
      <c r="L1043" s="144"/>
      <c r="M1043" s="144"/>
      <c r="N1043" s="144"/>
      <c r="O1043" s="144"/>
      <c r="P1043" s="144"/>
      <c r="Q1043" s="144"/>
      <c r="R1043" s="144"/>
      <c r="S1043" s="144"/>
      <c r="T1043" s="144"/>
    </row>
    <row r="1044" spans="1:20">
      <c r="A1044" s="161"/>
      <c r="B1044" s="144"/>
      <c r="C1044" s="144"/>
      <c r="D1044" s="144"/>
      <c r="E1044" s="144"/>
      <c r="F1044" s="144"/>
      <c r="G1044" s="144"/>
      <c r="H1044" s="144"/>
      <c r="I1044" s="144"/>
      <c r="J1044" s="144"/>
      <c r="K1044" s="144"/>
      <c r="L1044" s="144"/>
      <c r="M1044" s="144"/>
      <c r="N1044" s="144"/>
      <c r="O1044" s="144"/>
      <c r="P1044" s="144"/>
      <c r="Q1044" s="144"/>
      <c r="R1044" s="144"/>
      <c r="S1044" s="144"/>
      <c r="T1044" s="144"/>
    </row>
    <row r="1045" spans="1:20">
      <c r="A1045" s="161"/>
      <c r="B1045" s="144"/>
      <c r="C1045" s="144"/>
      <c r="D1045" s="144"/>
      <c r="E1045" s="144"/>
      <c r="F1045" s="144"/>
      <c r="G1045" s="144"/>
      <c r="H1045" s="144"/>
      <c r="I1045" s="144"/>
      <c r="J1045" s="144"/>
      <c r="K1045" s="144"/>
      <c r="L1045" s="144"/>
      <c r="M1045" s="144"/>
      <c r="N1045" s="144"/>
      <c r="O1045" s="144"/>
      <c r="P1045" s="144"/>
      <c r="Q1045" s="144"/>
      <c r="R1045" s="144"/>
      <c r="S1045" s="144"/>
      <c r="T1045" s="144"/>
    </row>
    <row r="1046" spans="1:20">
      <c r="A1046" s="161"/>
      <c r="B1046" s="144"/>
      <c r="C1046" s="144"/>
      <c r="D1046" s="144"/>
      <c r="E1046" s="144"/>
      <c r="F1046" s="144"/>
      <c r="G1046" s="144"/>
      <c r="H1046" s="144"/>
      <c r="I1046" s="144"/>
      <c r="J1046" s="144"/>
      <c r="K1046" s="144"/>
      <c r="L1046" s="144"/>
      <c r="M1046" s="144"/>
      <c r="N1046" s="144"/>
      <c r="O1046" s="144"/>
      <c r="P1046" s="144"/>
      <c r="Q1046" s="144"/>
      <c r="R1046" s="144"/>
      <c r="S1046" s="144"/>
      <c r="T1046" s="144"/>
    </row>
    <row r="1047" spans="1:20">
      <c r="A1047" s="161"/>
      <c r="B1047" s="144"/>
      <c r="C1047" s="144"/>
      <c r="D1047" s="144"/>
      <c r="E1047" s="144"/>
      <c r="F1047" s="144"/>
      <c r="G1047" s="144"/>
      <c r="H1047" s="144"/>
      <c r="I1047" s="144"/>
      <c r="J1047" s="144"/>
      <c r="K1047" s="144"/>
      <c r="L1047" s="144"/>
      <c r="M1047" s="144"/>
      <c r="N1047" s="144"/>
      <c r="O1047" s="144"/>
      <c r="P1047" s="144"/>
      <c r="Q1047" s="144"/>
      <c r="R1047" s="144"/>
      <c r="S1047" s="144"/>
      <c r="T1047" s="144"/>
    </row>
    <row r="1048" spans="1:20">
      <c r="A1048" s="161"/>
      <c r="B1048" s="144"/>
      <c r="C1048" s="144"/>
      <c r="D1048" s="144"/>
      <c r="E1048" s="144"/>
      <c r="F1048" s="144"/>
      <c r="G1048" s="144"/>
      <c r="H1048" s="144"/>
      <c r="I1048" s="144"/>
      <c r="J1048" s="144"/>
      <c r="K1048" s="144"/>
      <c r="L1048" s="144"/>
      <c r="M1048" s="144"/>
      <c r="N1048" s="144"/>
      <c r="O1048" s="144"/>
      <c r="P1048" s="144"/>
      <c r="Q1048" s="144"/>
      <c r="R1048" s="144"/>
      <c r="S1048" s="144"/>
      <c r="T1048" s="144"/>
    </row>
    <row r="1049" spans="1:20">
      <c r="A1049" s="161"/>
      <c r="B1049" s="144"/>
      <c r="C1049" s="144"/>
      <c r="D1049" s="144"/>
      <c r="E1049" s="144"/>
      <c r="F1049" s="144"/>
      <c r="G1049" s="144"/>
      <c r="H1049" s="144"/>
      <c r="I1049" s="144"/>
      <c r="J1049" s="144"/>
      <c r="K1049" s="144"/>
      <c r="L1049" s="144"/>
      <c r="M1049" s="144"/>
      <c r="N1049" s="144"/>
      <c r="O1049" s="144"/>
      <c r="P1049" s="144"/>
      <c r="Q1049" s="144"/>
      <c r="R1049" s="144"/>
      <c r="S1049" s="144"/>
      <c r="T1049" s="144"/>
    </row>
    <row r="1050" spans="1:20">
      <c r="A1050" s="161"/>
      <c r="B1050" s="144"/>
      <c r="C1050" s="144"/>
      <c r="D1050" s="144"/>
      <c r="E1050" s="144"/>
      <c r="F1050" s="144"/>
      <c r="G1050" s="144"/>
      <c r="H1050" s="144"/>
      <c r="I1050" s="144"/>
      <c r="J1050" s="144"/>
      <c r="K1050" s="144"/>
      <c r="L1050" s="144"/>
      <c r="M1050" s="144"/>
      <c r="N1050" s="144"/>
      <c r="O1050" s="144"/>
      <c r="P1050" s="144"/>
      <c r="Q1050" s="144"/>
      <c r="R1050" s="144"/>
      <c r="S1050" s="144"/>
      <c r="T1050" s="144"/>
    </row>
    <row r="1051" spans="1:20">
      <c r="A1051" s="161"/>
      <c r="B1051" s="144"/>
      <c r="C1051" s="144"/>
      <c r="D1051" s="144"/>
      <c r="E1051" s="144"/>
      <c r="F1051" s="144"/>
      <c r="G1051" s="144"/>
      <c r="H1051" s="144"/>
      <c r="I1051" s="144"/>
      <c r="J1051" s="144"/>
      <c r="K1051" s="144"/>
      <c r="L1051" s="144"/>
      <c r="M1051" s="144"/>
      <c r="N1051" s="144"/>
      <c r="O1051" s="144"/>
      <c r="P1051" s="144"/>
      <c r="Q1051" s="144"/>
      <c r="R1051" s="144"/>
      <c r="S1051" s="144"/>
      <c r="T1051" s="144"/>
    </row>
    <row r="1052" spans="1:20">
      <c r="A1052" s="161"/>
      <c r="B1052" s="144"/>
      <c r="C1052" s="144"/>
      <c r="D1052" s="144"/>
      <c r="E1052" s="144"/>
      <c r="F1052" s="144"/>
      <c r="G1052" s="144"/>
      <c r="H1052" s="144"/>
      <c r="I1052" s="144"/>
      <c r="J1052" s="144"/>
      <c r="K1052" s="144"/>
      <c r="L1052" s="144"/>
      <c r="M1052" s="144"/>
      <c r="N1052" s="144"/>
      <c r="O1052" s="144"/>
      <c r="P1052" s="144"/>
      <c r="Q1052" s="144"/>
      <c r="R1052" s="144"/>
      <c r="S1052" s="144"/>
      <c r="T1052" s="144"/>
    </row>
    <row r="1053" spans="1:20">
      <c r="A1053" s="161"/>
      <c r="B1053" s="144"/>
      <c r="C1053" s="144"/>
      <c r="D1053" s="144"/>
      <c r="E1053" s="144"/>
      <c r="F1053" s="144"/>
      <c r="G1053" s="144"/>
      <c r="H1053" s="144"/>
      <c r="I1053" s="144"/>
      <c r="J1053" s="144"/>
      <c r="K1053" s="144"/>
      <c r="L1053" s="144"/>
      <c r="M1053" s="144"/>
      <c r="N1053" s="144"/>
      <c r="O1053" s="144"/>
      <c r="P1053" s="144"/>
      <c r="Q1053" s="144"/>
      <c r="R1053" s="144"/>
      <c r="S1053" s="144"/>
      <c r="T1053" s="144"/>
    </row>
    <row r="1054" spans="1:20">
      <c r="A1054" s="161"/>
      <c r="B1054" s="144"/>
      <c r="C1054" s="144"/>
      <c r="D1054" s="144"/>
      <c r="E1054" s="144"/>
      <c r="F1054" s="144"/>
      <c r="G1054" s="144"/>
      <c r="H1054" s="144"/>
      <c r="I1054" s="144"/>
      <c r="J1054" s="144"/>
      <c r="K1054" s="144"/>
      <c r="L1054" s="144"/>
      <c r="M1054" s="144"/>
      <c r="N1054" s="144"/>
      <c r="O1054" s="144"/>
      <c r="P1054" s="144"/>
      <c r="Q1054" s="144"/>
      <c r="R1054" s="144"/>
      <c r="S1054" s="144"/>
      <c r="T1054" s="144"/>
    </row>
    <row r="1055" spans="1:20">
      <c r="A1055" s="161"/>
      <c r="B1055" s="144"/>
      <c r="C1055" s="144"/>
      <c r="D1055" s="144"/>
      <c r="E1055" s="144"/>
      <c r="F1055" s="144"/>
      <c r="G1055" s="144"/>
      <c r="H1055" s="144"/>
      <c r="I1055" s="144"/>
      <c r="J1055" s="144"/>
      <c r="K1055" s="144"/>
      <c r="L1055" s="144"/>
      <c r="M1055" s="144"/>
      <c r="N1055" s="144"/>
      <c r="O1055" s="144"/>
      <c r="P1055" s="144"/>
      <c r="Q1055" s="144"/>
      <c r="R1055" s="144"/>
      <c r="S1055" s="144"/>
      <c r="T1055" s="144"/>
    </row>
    <row r="1056" spans="1:20">
      <c r="A1056" s="161"/>
      <c r="B1056" s="144"/>
      <c r="C1056" s="144"/>
      <c r="D1056" s="144"/>
      <c r="E1056" s="144"/>
      <c r="F1056" s="144"/>
      <c r="G1056" s="144"/>
      <c r="H1056" s="144"/>
      <c r="I1056" s="144"/>
      <c r="J1056" s="144"/>
      <c r="K1056" s="144"/>
      <c r="L1056" s="144"/>
      <c r="M1056" s="144"/>
      <c r="N1056" s="144"/>
      <c r="O1056" s="144"/>
      <c r="P1056" s="144"/>
      <c r="Q1056" s="144"/>
      <c r="R1056" s="144"/>
      <c r="S1056" s="144"/>
      <c r="T1056" s="144"/>
    </row>
    <row r="1057" spans="1:20">
      <c r="A1057" s="161"/>
      <c r="B1057" s="144"/>
      <c r="C1057" s="144"/>
      <c r="D1057" s="144"/>
      <c r="E1057" s="144"/>
      <c r="F1057" s="144"/>
      <c r="G1057" s="144"/>
      <c r="H1057" s="144"/>
      <c r="I1057" s="144"/>
      <c r="J1057" s="144"/>
      <c r="K1057" s="144"/>
      <c r="L1057" s="144"/>
      <c r="M1057" s="144"/>
      <c r="N1057" s="144"/>
      <c r="O1057" s="144"/>
      <c r="P1057" s="144"/>
      <c r="Q1057" s="144"/>
      <c r="R1057" s="144"/>
      <c r="S1057" s="144"/>
      <c r="T1057" s="144"/>
    </row>
    <row r="1058" spans="1:20">
      <c r="A1058" s="161"/>
      <c r="B1058" s="144"/>
      <c r="C1058" s="144"/>
      <c r="D1058" s="144"/>
      <c r="E1058" s="144"/>
      <c r="F1058" s="144"/>
      <c r="G1058" s="144"/>
      <c r="H1058" s="144"/>
      <c r="I1058" s="144"/>
      <c r="J1058" s="144"/>
      <c r="K1058" s="144"/>
      <c r="L1058" s="144"/>
      <c r="M1058" s="144"/>
      <c r="N1058" s="144"/>
      <c r="O1058" s="144"/>
      <c r="P1058" s="144"/>
      <c r="Q1058" s="144"/>
      <c r="R1058" s="144"/>
      <c r="S1058" s="144"/>
      <c r="T1058" s="144"/>
    </row>
    <row r="1059" spans="1:20">
      <c r="A1059" s="161"/>
      <c r="B1059" s="144"/>
      <c r="C1059" s="144"/>
      <c r="D1059" s="144"/>
      <c r="E1059" s="144"/>
      <c r="F1059" s="144"/>
      <c r="G1059" s="144"/>
      <c r="H1059" s="144"/>
      <c r="I1059" s="144"/>
      <c r="J1059" s="144"/>
      <c r="K1059" s="144"/>
      <c r="L1059" s="144"/>
      <c r="M1059" s="144"/>
      <c r="N1059" s="144"/>
      <c r="O1059" s="144"/>
      <c r="P1059" s="144"/>
      <c r="Q1059" s="144"/>
      <c r="R1059" s="144"/>
      <c r="S1059" s="144"/>
      <c r="T1059" s="144"/>
    </row>
    <row r="1060" spans="1:20">
      <c r="A1060" s="161"/>
      <c r="B1060" s="144"/>
      <c r="C1060" s="144"/>
      <c r="D1060" s="144"/>
      <c r="E1060" s="144"/>
      <c r="F1060" s="144"/>
      <c r="G1060" s="144"/>
      <c r="H1060" s="144"/>
      <c r="I1060" s="144"/>
      <c r="J1060" s="144"/>
      <c r="K1060" s="144"/>
      <c r="L1060" s="144"/>
      <c r="M1060" s="144"/>
      <c r="N1060" s="144"/>
      <c r="O1060" s="144"/>
      <c r="P1060" s="144"/>
      <c r="Q1060" s="144"/>
      <c r="R1060" s="144"/>
      <c r="S1060" s="144"/>
      <c r="T1060" s="144"/>
    </row>
    <row r="1061" spans="1:20">
      <c r="A1061" s="161"/>
      <c r="B1061" s="144"/>
      <c r="C1061" s="144"/>
      <c r="D1061" s="144"/>
      <c r="E1061" s="144"/>
      <c r="F1061" s="144"/>
      <c r="G1061" s="144"/>
      <c r="H1061" s="144"/>
      <c r="I1061" s="144"/>
      <c r="J1061" s="144"/>
      <c r="K1061" s="144"/>
      <c r="L1061" s="144"/>
      <c r="M1061" s="144"/>
      <c r="N1061" s="144"/>
      <c r="O1061" s="144"/>
      <c r="P1061" s="144"/>
      <c r="Q1061" s="144"/>
      <c r="R1061" s="144"/>
      <c r="S1061" s="144"/>
      <c r="T1061" s="144"/>
    </row>
    <row r="1062" spans="1:20">
      <c r="A1062" s="161"/>
      <c r="B1062" s="144"/>
      <c r="C1062" s="144"/>
      <c r="D1062" s="144"/>
      <c r="E1062" s="144"/>
      <c r="F1062" s="144"/>
      <c r="G1062" s="144"/>
      <c r="H1062" s="144"/>
      <c r="I1062" s="144"/>
      <c r="J1062" s="144"/>
      <c r="K1062" s="144"/>
      <c r="L1062" s="144"/>
      <c r="M1062" s="144"/>
      <c r="N1062" s="144"/>
      <c r="O1062" s="144"/>
      <c r="P1062" s="144"/>
      <c r="Q1062" s="144"/>
      <c r="R1062" s="144"/>
      <c r="S1062" s="144"/>
      <c r="T1062" s="144"/>
    </row>
    <row r="1063" spans="1:20">
      <c r="A1063" s="161"/>
      <c r="B1063" s="144"/>
      <c r="C1063" s="144"/>
      <c r="D1063" s="144"/>
      <c r="E1063" s="144"/>
      <c r="F1063" s="144"/>
      <c r="G1063" s="144"/>
      <c r="H1063" s="144"/>
      <c r="I1063" s="144"/>
      <c r="J1063" s="144"/>
      <c r="K1063" s="144"/>
      <c r="L1063" s="144"/>
      <c r="M1063" s="144"/>
      <c r="N1063" s="144"/>
      <c r="O1063" s="144"/>
      <c r="P1063" s="144"/>
      <c r="Q1063" s="144"/>
      <c r="R1063" s="144"/>
      <c r="S1063" s="144"/>
      <c r="T1063" s="144"/>
    </row>
    <row r="1064" spans="1:20">
      <c r="A1064" s="161"/>
      <c r="B1064" s="144"/>
      <c r="C1064" s="144"/>
      <c r="D1064" s="144"/>
      <c r="E1064" s="144"/>
      <c r="F1064" s="144"/>
      <c r="G1064" s="144"/>
      <c r="H1064" s="144"/>
      <c r="I1064" s="144"/>
      <c r="J1064" s="144"/>
      <c r="K1064" s="144"/>
      <c r="L1064" s="144"/>
      <c r="M1064" s="144"/>
      <c r="N1064" s="144"/>
      <c r="O1064" s="144"/>
      <c r="P1064" s="144"/>
      <c r="Q1064" s="144"/>
      <c r="R1064" s="144"/>
      <c r="S1064" s="144"/>
      <c r="T1064" s="144"/>
    </row>
    <row r="1065" spans="1:20">
      <c r="A1065" s="161"/>
      <c r="B1065" s="144"/>
      <c r="C1065" s="144"/>
      <c r="D1065" s="144"/>
      <c r="E1065" s="144"/>
      <c r="F1065" s="144"/>
      <c r="G1065" s="144"/>
      <c r="H1065" s="144"/>
      <c r="I1065" s="144"/>
      <c r="J1065" s="144"/>
      <c r="K1065" s="144"/>
      <c r="L1065" s="144"/>
      <c r="M1065" s="144"/>
      <c r="N1065" s="144"/>
      <c r="O1065" s="144"/>
      <c r="P1065" s="144"/>
      <c r="Q1065" s="144"/>
      <c r="R1065" s="144"/>
      <c r="S1065" s="144"/>
      <c r="T1065" s="144"/>
    </row>
    <row r="1066" spans="1:20">
      <c r="A1066" s="161"/>
      <c r="B1066" s="144"/>
      <c r="C1066" s="144"/>
      <c r="D1066" s="144"/>
      <c r="E1066" s="144"/>
      <c r="F1066" s="144"/>
      <c r="G1066" s="144"/>
      <c r="H1066" s="144"/>
      <c r="I1066" s="144"/>
      <c r="J1066" s="144"/>
      <c r="K1066" s="144"/>
      <c r="L1066" s="144"/>
      <c r="M1066" s="144"/>
      <c r="N1066" s="144"/>
      <c r="O1066" s="144"/>
      <c r="P1066" s="144"/>
      <c r="Q1066" s="144"/>
      <c r="R1066" s="144"/>
      <c r="S1066" s="144"/>
      <c r="T1066" s="144"/>
    </row>
    <row r="1067" spans="1:20">
      <c r="A1067" s="161"/>
      <c r="B1067" s="144"/>
      <c r="C1067" s="144"/>
      <c r="D1067" s="144"/>
      <c r="E1067" s="144"/>
      <c r="F1067" s="144"/>
      <c r="G1067" s="144"/>
      <c r="H1067" s="144"/>
      <c r="I1067" s="144"/>
      <c r="J1067" s="144"/>
      <c r="K1067" s="144"/>
      <c r="L1067" s="144"/>
      <c r="M1067" s="144"/>
      <c r="N1067" s="144"/>
      <c r="O1067" s="144"/>
      <c r="P1067" s="144"/>
      <c r="Q1067" s="144"/>
      <c r="R1067" s="144"/>
      <c r="S1067" s="144"/>
      <c r="T1067" s="144"/>
    </row>
    <row r="1068" spans="1:20">
      <c r="A1068" s="161"/>
      <c r="B1068" s="144"/>
      <c r="C1068" s="144"/>
      <c r="D1068" s="144"/>
      <c r="E1068" s="144"/>
      <c r="F1068" s="144"/>
      <c r="G1068" s="144"/>
      <c r="H1068" s="144"/>
      <c r="I1068" s="144"/>
      <c r="J1068" s="144"/>
      <c r="K1068" s="144"/>
      <c r="L1068" s="144"/>
      <c r="M1068" s="144"/>
      <c r="N1068" s="144"/>
      <c r="O1068" s="144"/>
      <c r="P1068" s="144"/>
      <c r="Q1068" s="144"/>
      <c r="R1068" s="144"/>
      <c r="S1068" s="144"/>
      <c r="T1068" s="144"/>
    </row>
    <row r="1069" spans="1:20">
      <c r="A1069" s="161"/>
      <c r="B1069" s="144"/>
      <c r="C1069" s="144"/>
      <c r="D1069" s="144"/>
      <c r="E1069" s="144"/>
      <c r="F1069" s="144"/>
      <c r="G1069" s="144"/>
      <c r="H1069" s="144"/>
      <c r="I1069" s="144"/>
      <c r="J1069" s="144"/>
      <c r="K1069" s="144"/>
      <c r="L1069" s="144"/>
      <c r="M1069" s="144"/>
      <c r="N1069" s="144"/>
      <c r="O1069" s="144"/>
      <c r="P1069" s="144"/>
      <c r="Q1069" s="144"/>
      <c r="R1069" s="144"/>
      <c r="S1069" s="144"/>
      <c r="T1069" s="144"/>
    </row>
    <row r="1070" spans="1:20">
      <c r="A1070" s="161"/>
      <c r="B1070" s="144"/>
      <c r="C1070" s="144"/>
      <c r="D1070" s="144"/>
      <c r="E1070" s="144"/>
      <c r="F1070" s="144"/>
      <c r="G1070" s="144"/>
      <c r="H1070" s="144"/>
      <c r="I1070" s="144"/>
      <c r="J1070" s="144"/>
      <c r="K1070" s="144"/>
      <c r="L1070" s="144"/>
      <c r="M1070" s="144"/>
      <c r="N1070" s="144"/>
      <c r="O1070" s="144"/>
      <c r="P1070" s="144"/>
      <c r="Q1070" s="144"/>
      <c r="R1070" s="144"/>
      <c r="S1070" s="144"/>
      <c r="T1070" s="144"/>
    </row>
    <row r="1071" spans="1:20">
      <c r="A1071" s="161"/>
      <c r="B1071" s="144"/>
      <c r="C1071" s="144"/>
      <c r="D1071" s="144"/>
      <c r="E1071" s="144"/>
      <c r="F1071" s="144"/>
      <c r="G1071" s="144"/>
      <c r="H1071" s="144"/>
      <c r="I1071" s="144"/>
      <c r="J1071" s="144"/>
      <c r="K1071" s="144"/>
      <c r="L1071" s="144"/>
      <c r="M1071" s="144"/>
      <c r="N1071" s="144"/>
      <c r="O1071" s="144"/>
      <c r="P1071" s="144"/>
      <c r="Q1071" s="144"/>
      <c r="R1071" s="144"/>
      <c r="S1071" s="144"/>
      <c r="T1071" s="144"/>
    </row>
    <row r="1072" spans="1:20">
      <c r="A1072" s="161"/>
      <c r="B1072" s="144"/>
      <c r="C1072" s="144"/>
      <c r="D1072" s="144"/>
      <c r="E1072" s="144"/>
      <c r="F1072" s="144"/>
      <c r="G1072" s="144"/>
      <c r="H1072" s="144"/>
      <c r="I1072" s="144"/>
      <c r="J1072" s="144"/>
      <c r="K1072" s="144"/>
      <c r="L1072" s="144"/>
      <c r="M1072" s="144"/>
      <c r="N1072" s="144"/>
      <c r="O1072" s="144"/>
      <c r="P1072" s="144"/>
      <c r="Q1072" s="144"/>
      <c r="R1072" s="144"/>
      <c r="S1072" s="144"/>
      <c r="T1072" s="144"/>
    </row>
    <row r="1073" spans="1:20">
      <c r="A1073" s="161"/>
      <c r="B1073" s="144"/>
      <c r="C1073" s="144"/>
      <c r="D1073" s="144"/>
      <c r="E1073" s="144"/>
      <c r="F1073" s="144"/>
      <c r="G1073" s="144"/>
      <c r="H1073" s="144"/>
      <c r="I1073" s="144"/>
      <c r="J1073" s="144"/>
      <c r="K1073" s="144"/>
      <c r="L1073" s="144"/>
      <c r="M1073" s="144"/>
      <c r="N1073" s="144"/>
      <c r="O1073" s="144"/>
      <c r="P1073" s="144"/>
      <c r="Q1073" s="144"/>
      <c r="R1073" s="144"/>
      <c r="S1073" s="144"/>
      <c r="T1073" s="144"/>
    </row>
    <row r="1074" spans="1:20">
      <c r="A1074" s="161"/>
      <c r="B1074" s="144"/>
      <c r="C1074" s="144"/>
      <c r="D1074" s="144"/>
      <c r="E1074" s="144"/>
      <c r="F1074" s="144"/>
      <c r="G1074" s="144"/>
      <c r="H1074" s="144"/>
      <c r="I1074" s="144"/>
      <c r="J1074" s="144"/>
      <c r="K1074" s="144"/>
      <c r="L1074" s="144"/>
      <c r="M1074" s="144"/>
      <c r="N1074" s="144"/>
      <c r="O1074" s="144"/>
      <c r="P1074" s="144"/>
      <c r="Q1074" s="144"/>
      <c r="R1074" s="144"/>
      <c r="S1074" s="144"/>
      <c r="T1074" s="144"/>
    </row>
    <row r="1075" spans="1:20">
      <c r="A1075" s="161"/>
      <c r="B1075" s="144"/>
      <c r="C1075" s="144"/>
      <c r="D1075" s="144"/>
      <c r="E1075" s="144"/>
      <c r="F1075" s="144"/>
      <c r="G1075" s="144"/>
      <c r="H1075" s="144"/>
      <c r="I1075" s="144"/>
      <c r="J1075" s="144"/>
      <c r="K1075" s="144"/>
      <c r="L1075" s="144"/>
      <c r="M1075" s="144"/>
      <c r="N1075" s="144"/>
      <c r="O1075" s="144"/>
      <c r="P1075" s="144"/>
      <c r="Q1075" s="144"/>
      <c r="R1075" s="144"/>
      <c r="S1075" s="144"/>
      <c r="T1075" s="144"/>
    </row>
    <row r="1076" spans="1:20">
      <c r="A1076" s="161"/>
      <c r="B1076" s="144"/>
      <c r="C1076" s="144"/>
      <c r="D1076" s="144"/>
      <c r="E1076" s="144"/>
      <c r="F1076" s="144"/>
      <c r="G1076" s="144"/>
      <c r="H1076" s="144"/>
      <c r="I1076" s="144"/>
      <c r="J1076" s="144"/>
      <c r="K1076" s="144"/>
      <c r="L1076" s="144"/>
      <c r="M1076" s="144"/>
      <c r="N1076" s="144"/>
      <c r="O1076" s="144"/>
      <c r="P1076" s="144"/>
      <c r="Q1076" s="144"/>
      <c r="R1076" s="144"/>
      <c r="S1076" s="144"/>
      <c r="T1076" s="144"/>
    </row>
    <row r="1077" spans="1:20">
      <c r="A1077" s="161"/>
      <c r="B1077" s="144"/>
      <c r="C1077" s="144"/>
      <c r="D1077" s="144"/>
      <c r="E1077" s="144"/>
      <c r="F1077" s="144"/>
      <c r="G1077" s="144"/>
      <c r="H1077" s="144"/>
      <c r="I1077" s="144"/>
      <c r="J1077" s="144"/>
      <c r="K1077" s="144"/>
      <c r="L1077" s="144"/>
      <c r="M1077" s="144"/>
      <c r="N1077" s="144"/>
      <c r="O1077" s="144"/>
      <c r="P1077" s="144"/>
      <c r="Q1077" s="144"/>
      <c r="R1077" s="144"/>
      <c r="S1077" s="144"/>
      <c r="T1077" s="144"/>
    </row>
    <row r="1078" spans="1:20">
      <c r="A1078" s="161"/>
      <c r="B1078" s="144"/>
      <c r="C1078" s="144"/>
      <c r="D1078" s="144"/>
      <c r="E1078" s="144"/>
      <c r="F1078" s="144"/>
      <c r="G1078" s="144"/>
      <c r="H1078" s="144"/>
      <c r="I1078" s="144"/>
      <c r="J1078" s="144"/>
      <c r="K1078" s="144"/>
      <c r="L1078" s="144"/>
      <c r="M1078" s="144"/>
      <c r="N1078" s="144"/>
      <c r="O1078" s="144"/>
      <c r="P1078" s="144"/>
      <c r="Q1078" s="144"/>
      <c r="R1078" s="144"/>
      <c r="S1078" s="144"/>
      <c r="T1078" s="144"/>
    </row>
    <row r="1079" spans="1:20">
      <c r="A1079" s="161"/>
      <c r="B1079" s="144"/>
      <c r="C1079" s="144"/>
      <c r="D1079" s="144"/>
      <c r="E1079" s="144"/>
      <c r="F1079" s="144"/>
      <c r="G1079" s="144"/>
      <c r="H1079" s="144"/>
      <c r="I1079" s="144"/>
      <c r="J1079" s="144"/>
      <c r="K1079" s="144"/>
      <c r="L1079" s="144"/>
      <c r="M1079" s="144"/>
      <c r="N1079" s="144"/>
      <c r="O1079" s="144"/>
      <c r="P1079" s="144"/>
      <c r="Q1079" s="144"/>
      <c r="R1079" s="144"/>
      <c r="S1079" s="144"/>
      <c r="T1079" s="144"/>
    </row>
    <row r="1080" spans="1:20">
      <c r="A1080" s="161"/>
      <c r="B1080" s="144"/>
      <c r="C1080" s="144"/>
      <c r="D1080" s="144"/>
      <c r="E1080" s="144"/>
      <c r="F1080" s="144"/>
      <c r="G1080" s="144"/>
      <c r="H1080" s="144"/>
      <c r="I1080" s="144"/>
      <c r="J1080" s="144"/>
      <c r="K1080" s="144"/>
      <c r="L1080" s="144"/>
      <c r="M1080" s="144"/>
      <c r="N1080" s="144"/>
      <c r="O1080" s="144"/>
      <c r="P1080" s="144"/>
      <c r="Q1080" s="144"/>
      <c r="R1080" s="144"/>
      <c r="S1080" s="144"/>
      <c r="T1080" s="144"/>
    </row>
    <row r="1081" spans="1:20">
      <c r="A1081" s="161"/>
      <c r="B1081" s="144"/>
      <c r="C1081" s="144"/>
      <c r="D1081" s="144"/>
      <c r="E1081" s="144"/>
      <c r="F1081" s="144"/>
      <c r="G1081" s="144"/>
      <c r="H1081" s="144"/>
      <c r="I1081" s="144"/>
      <c r="J1081" s="144"/>
      <c r="K1081" s="144"/>
      <c r="L1081" s="144"/>
      <c r="M1081" s="144"/>
      <c r="N1081" s="144"/>
      <c r="O1081" s="144"/>
      <c r="P1081" s="144"/>
      <c r="Q1081" s="144"/>
      <c r="R1081" s="144"/>
      <c r="S1081" s="144"/>
      <c r="T1081" s="144"/>
    </row>
    <row r="1082" spans="1:20">
      <c r="A1082" s="161"/>
      <c r="B1082" s="144"/>
      <c r="C1082" s="144"/>
      <c r="D1082" s="144"/>
      <c r="E1082" s="144"/>
      <c r="F1082" s="144"/>
      <c r="G1082" s="144"/>
      <c r="H1082" s="144"/>
      <c r="I1082" s="144"/>
      <c r="J1082" s="144"/>
      <c r="K1082" s="144"/>
      <c r="L1082" s="144"/>
      <c r="M1082" s="144"/>
      <c r="N1082" s="144"/>
      <c r="O1082" s="144"/>
      <c r="P1082" s="144"/>
      <c r="Q1082" s="144"/>
      <c r="R1082" s="144"/>
      <c r="S1082" s="144"/>
      <c r="T1082" s="144"/>
    </row>
    <row r="1083" spans="1:20">
      <c r="A1083" s="161"/>
      <c r="B1083" s="144"/>
      <c r="C1083" s="144"/>
      <c r="D1083" s="144"/>
      <c r="E1083" s="144"/>
      <c r="F1083" s="144"/>
      <c r="G1083" s="144"/>
      <c r="H1083" s="144"/>
      <c r="I1083" s="144"/>
      <c r="J1083" s="144"/>
      <c r="K1083" s="144"/>
      <c r="L1083" s="144"/>
      <c r="M1083" s="144"/>
      <c r="N1083" s="144"/>
      <c r="O1083" s="144"/>
      <c r="P1083" s="144"/>
      <c r="Q1083" s="144"/>
      <c r="R1083" s="144"/>
      <c r="S1083" s="144"/>
      <c r="T1083" s="144"/>
    </row>
    <row r="1084" spans="1:20">
      <c r="A1084" s="161"/>
      <c r="B1084" s="144"/>
      <c r="C1084" s="144"/>
      <c r="D1084" s="144"/>
      <c r="E1084" s="144"/>
      <c r="F1084" s="144"/>
      <c r="G1084" s="144"/>
      <c r="H1084" s="144"/>
      <c r="I1084" s="144"/>
      <c r="J1084" s="144"/>
      <c r="K1084" s="144"/>
      <c r="L1084" s="144"/>
      <c r="M1084" s="144"/>
      <c r="N1084" s="144"/>
      <c r="O1084" s="144"/>
      <c r="P1084" s="144"/>
      <c r="Q1084" s="144"/>
      <c r="R1084" s="144"/>
      <c r="S1084" s="144"/>
      <c r="T1084" s="144"/>
    </row>
    <row r="1085" spans="1:20">
      <c r="A1085" s="161"/>
      <c r="B1085" s="144"/>
      <c r="C1085" s="144"/>
      <c r="D1085" s="144"/>
      <c r="E1085" s="144"/>
      <c r="F1085" s="144"/>
      <c r="G1085" s="144"/>
      <c r="H1085" s="144"/>
      <c r="I1085" s="144"/>
      <c r="J1085" s="144"/>
      <c r="K1085" s="144"/>
      <c r="L1085" s="144"/>
      <c r="M1085" s="144"/>
      <c r="N1085" s="144"/>
      <c r="O1085" s="144"/>
      <c r="P1085" s="144"/>
      <c r="Q1085" s="144"/>
      <c r="R1085" s="144"/>
      <c r="S1085" s="144"/>
      <c r="T1085" s="144"/>
    </row>
    <row r="1086" spans="1:20">
      <c r="A1086" s="161"/>
      <c r="B1086" s="144"/>
      <c r="C1086" s="144"/>
      <c r="D1086" s="144"/>
      <c r="E1086" s="144"/>
      <c r="F1086" s="144"/>
      <c r="G1086" s="144"/>
      <c r="H1086" s="144"/>
      <c r="I1086" s="144"/>
      <c r="J1086" s="144"/>
      <c r="K1086" s="144"/>
      <c r="L1086" s="144"/>
      <c r="M1086" s="144"/>
      <c r="N1086" s="144"/>
      <c r="O1086" s="144"/>
      <c r="P1086" s="144"/>
      <c r="Q1086" s="144"/>
      <c r="R1086" s="144"/>
      <c r="S1086" s="144"/>
      <c r="T1086" s="144"/>
    </row>
    <row r="1087" spans="1:20">
      <c r="A1087" s="161"/>
      <c r="B1087" s="144"/>
      <c r="C1087" s="144"/>
      <c r="D1087" s="144"/>
      <c r="E1087" s="144"/>
      <c r="F1087" s="144"/>
      <c r="G1087" s="144"/>
      <c r="H1087" s="144"/>
      <c r="I1087" s="144"/>
      <c r="J1087" s="144"/>
      <c r="K1087" s="144"/>
      <c r="L1087" s="144"/>
      <c r="M1087" s="144"/>
      <c r="N1087" s="144"/>
      <c r="O1087" s="144"/>
      <c r="P1087" s="144"/>
      <c r="Q1087" s="144"/>
      <c r="R1087" s="144"/>
      <c r="S1087" s="144"/>
      <c r="T1087" s="144"/>
    </row>
    <row r="1088" spans="1:20">
      <c r="A1088" s="161"/>
      <c r="B1088" s="144"/>
      <c r="C1088" s="144"/>
      <c r="D1088" s="144"/>
      <c r="E1088" s="144"/>
      <c r="F1088" s="144"/>
      <c r="G1088" s="144"/>
      <c r="H1088" s="144"/>
      <c r="I1088" s="144"/>
      <c r="J1088" s="144"/>
      <c r="K1088" s="144"/>
      <c r="L1088" s="144"/>
      <c r="M1088" s="144"/>
      <c r="N1088" s="144"/>
      <c r="O1088" s="144"/>
      <c r="P1088" s="144"/>
      <c r="Q1088" s="144"/>
      <c r="R1088" s="144"/>
      <c r="S1088" s="144"/>
      <c r="T1088" s="144"/>
    </row>
    <row r="1089" spans="1:20">
      <c r="A1089" s="161"/>
      <c r="B1089" s="144"/>
      <c r="C1089" s="144"/>
      <c r="D1089" s="144"/>
      <c r="E1089" s="144"/>
      <c r="F1089" s="144"/>
      <c r="G1089" s="144"/>
      <c r="H1089" s="144"/>
      <c r="I1089" s="144"/>
      <c r="J1089" s="144"/>
      <c r="K1089" s="144"/>
      <c r="L1089" s="144"/>
      <c r="M1089" s="144"/>
      <c r="N1089" s="144"/>
      <c r="O1089" s="144"/>
      <c r="P1089" s="144"/>
      <c r="Q1089" s="144"/>
      <c r="R1089" s="144"/>
      <c r="S1089" s="144"/>
      <c r="T1089" s="144"/>
    </row>
    <row r="1090" spans="1:20">
      <c r="A1090" s="161"/>
      <c r="B1090" s="144"/>
      <c r="C1090" s="144"/>
      <c r="D1090" s="144"/>
      <c r="E1090" s="144"/>
      <c r="F1090" s="144"/>
      <c r="G1090" s="144"/>
      <c r="H1090" s="144"/>
      <c r="I1090" s="144"/>
      <c r="J1090" s="144"/>
      <c r="K1090" s="144"/>
      <c r="L1090" s="144"/>
      <c r="M1090" s="144"/>
      <c r="N1090" s="144"/>
      <c r="O1090" s="144"/>
      <c r="P1090" s="144"/>
      <c r="Q1090" s="144"/>
      <c r="R1090" s="144"/>
      <c r="S1090" s="144"/>
      <c r="T1090" s="144"/>
    </row>
    <row r="1091" spans="1:20">
      <c r="A1091" s="161"/>
      <c r="B1091" s="144"/>
      <c r="C1091" s="144"/>
      <c r="D1091" s="144"/>
      <c r="E1091" s="144"/>
      <c r="F1091" s="144"/>
      <c r="G1091" s="144"/>
      <c r="H1091" s="144"/>
      <c r="I1091" s="144"/>
      <c r="J1091" s="144"/>
      <c r="K1091" s="144"/>
      <c r="L1091" s="144"/>
      <c r="M1091" s="144"/>
      <c r="N1091" s="144"/>
      <c r="O1091" s="144"/>
      <c r="P1091" s="144"/>
      <c r="Q1091" s="144"/>
      <c r="R1091" s="144"/>
      <c r="S1091" s="144"/>
      <c r="T1091" s="144"/>
    </row>
    <row r="1092" spans="1:20">
      <c r="A1092" s="161"/>
      <c r="B1092" s="144"/>
      <c r="C1092" s="144"/>
      <c r="D1092" s="144"/>
      <c r="E1092" s="144"/>
      <c r="F1092" s="144"/>
      <c r="G1092" s="144"/>
      <c r="H1092" s="144"/>
      <c r="I1092" s="144"/>
      <c r="J1092" s="144"/>
      <c r="K1092" s="144"/>
      <c r="L1092" s="144"/>
      <c r="M1092" s="144"/>
      <c r="N1092" s="144"/>
      <c r="O1092" s="144"/>
      <c r="P1092" s="144"/>
      <c r="Q1092" s="144"/>
      <c r="R1092" s="144"/>
      <c r="S1092" s="144"/>
      <c r="T1092" s="144"/>
    </row>
    <row r="1093" spans="1:20">
      <c r="A1093" s="161"/>
      <c r="B1093" s="144"/>
      <c r="C1093" s="144"/>
      <c r="D1093" s="144"/>
      <c r="E1093" s="144"/>
      <c r="F1093" s="144"/>
      <c r="G1093" s="144"/>
      <c r="H1093" s="144"/>
      <c r="I1093" s="144"/>
      <c r="J1093" s="144"/>
      <c r="K1093" s="144"/>
      <c r="L1093" s="144"/>
      <c r="M1093" s="144"/>
      <c r="N1093" s="144"/>
      <c r="O1093" s="144"/>
      <c r="P1093" s="144"/>
      <c r="Q1093" s="144"/>
      <c r="R1093" s="144"/>
      <c r="S1093" s="144"/>
      <c r="T1093" s="144"/>
    </row>
    <row r="1094" spans="1:20">
      <c r="A1094" s="161"/>
      <c r="B1094" s="144"/>
      <c r="C1094" s="144"/>
      <c r="D1094" s="144"/>
      <c r="E1094" s="144"/>
      <c r="F1094" s="144"/>
      <c r="G1094" s="144"/>
      <c r="H1094" s="144"/>
      <c r="I1094" s="144"/>
      <c r="J1094" s="144"/>
      <c r="K1094" s="144"/>
      <c r="L1094" s="144"/>
      <c r="M1094" s="144"/>
      <c r="N1094" s="144"/>
      <c r="O1094" s="144"/>
      <c r="P1094" s="144"/>
      <c r="Q1094" s="144"/>
      <c r="R1094" s="144"/>
      <c r="S1094" s="144"/>
      <c r="T1094" s="144"/>
    </row>
    <row r="1095" spans="1:20">
      <c r="A1095" s="161"/>
      <c r="B1095" s="144"/>
      <c r="C1095" s="144"/>
      <c r="D1095" s="144"/>
      <c r="E1095" s="144"/>
      <c r="F1095" s="144"/>
      <c r="G1095" s="144"/>
      <c r="H1095" s="144"/>
      <c r="I1095" s="144"/>
      <c r="J1095" s="144"/>
      <c r="K1095" s="144"/>
      <c r="L1095" s="144"/>
      <c r="M1095" s="144"/>
      <c r="N1095" s="144"/>
      <c r="O1095" s="144"/>
      <c r="P1095" s="144"/>
      <c r="Q1095" s="144"/>
      <c r="R1095" s="144"/>
      <c r="S1095" s="144"/>
      <c r="T1095" s="144"/>
    </row>
    <row r="1096" spans="1:20">
      <c r="A1096" s="161"/>
      <c r="B1096" s="144"/>
      <c r="C1096" s="144"/>
      <c r="D1096" s="144"/>
      <c r="E1096" s="144"/>
      <c r="F1096" s="144"/>
      <c r="G1096" s="144"/>
      <c r="H1096" s="144"/>
      <c r="I1096" s="144"/>
      <c r="J1096" s="144"/>
      <c r="K1096" s="144"/>
      <c r="L1096" s="144"/>
      <c r="M1096" s="144"/>
      <c r="N1096" s="144"/>
      <c r="O1096" s="144"/>
      <c r="P1096" s="144"/>
      <c r="Q1096" s="144"/>
      <c r="R1096" s="144"/>
      <c r="S1096" s="144"/>
      <c r="T1096" s="144"/>
    </row>
    <row r="1097" spans="1:20">
      <c r="A1097" s="161"/>
      <c r="B1097" s="144"/>
      <c r="C1097" s="144"/>
      <c r="D1097" s="144"/>
      <c r="E1097" s="144"/>
      <c r="F1097" s="144"/>
      <c r="G1097" s="144"/>
      <c r="H1097" s="144"/>
      <c r="I1097" s="144"/>
      <c r="J1097" s="144"/>
      <c r="K1097" s="144"/>
      <c r="L1097" s="144"/>
      <c r="M1097" s="144"/>
      <c r="N1097" s="144"/>
      <c r="O1097" s="144"/>
      <c r="P1097" s="144"/>
      <c r="Q1097" s="144"/>
      <c r="R1097" s="144"/>
      <c r="S1097" s="144"/>
      <c r="T1097" s="144"/>
    </row>
    <row r="1098" spans="1:20">
      <c r="A1098" s="161"/>
      <c r="B1098" s="144"/>
      <c r="C1098" s="144"/>
      <c r="D1098" s="144"/>
      <c r="E1098" s="144"/>
      <c r="F1098" s="144"/>
      <c r="G1098" s="144"/>
      <c r="H1098" s="144"/>
      <c r="I1098" s="144"/>
      <c r="J1098" s="144"/>
      <c r="K1098" s="144"/>
      <c r="L1098" s="144"/>
      <c r="M1098" s="144"/>
      <c r="N1098" s="144"/>
      <c r="O1098" s="144"/>
      <c r="P1098" s="144"/>
      <c r="Q1098" s="144"/>
      <c r="R1098" s="144"/>
      <c r="S1098" s="144"/>
      <c r="T1098" s="144"/>
    </row>
    <row r="1099" spans="1:20">
      <c r="A1099" s="161"/>
      <c r="B1099" s="144"/>
      <c r="C1099" s="144"/>
      <c r="D1099" s="144"/>
      <c r="E1099" s="144"/>
      <c r="F1099" s="144"/>
      <c r="G1099" s="144"/>
      <c r="H1099" s="144"/>
      <c r="I1099" s="144"/>
      <c r="J1099" s="144"/>
      <c r="K1099" s="144"/>
      <c r="L1099" s="144"/>
      <c r="M1099" s="144"/>
      <c r="N1099" s="144"/>
      <c r="O1099" s="144"/>
      <c r="P1099" s="144"/>
      <c r="Q1099" s="144"/>
      <c r="R1099" s="144"/>
      <c r="S1099" s="144"/>
      <c r="T1099" s="144"/>
    </row>
    <row r="1100" spans="1:20">
      <c r="A1100" s="161"/>
      <c r="B1100" s="144"/>
      <c r="C1100" s="144"/>
      <c r="D1100" s="144"/>
      <c r="E1100" s="144"/>
      <c r="F1100" s="144"/>
      <c r="G1100" s="144"/>
      <c r="H1100" s="144"/>
      <c r="I1100" s="144"/>
      <c r="J1100" s="144"/>
      <c r="K1100" s="144"/>
      <c r="L1100" s="144"/>
      <c r="M1100" s="144"/>
      <c r="N1100" s="144"/>
      <c r="O1100" s="144"/>
      <c r="P1100" s="144"/>
      <c r="Q1100" s="144"/>
      <c r="R1100" s="144"/>
      <c r="S1100" s="144"/>
      <c r="T1100" s="144"/>
    </row>
    <row r="1101" spans="1:20">
      <c r="A1101" s="161"/>
      <c r="B1101" s="144"/>
      <c r="C1101" s="144"/>
      <c r="D1101" s="144"/>
      <c r="E1101" s="144"/>
      <c r="F1101" s="144"/>
      <c r="G1101" s="144"/>
      <c r="H1101" s="144"/>
      <c r="I1101" s="144"/>
      <c r="J1101" s="144"/>
      <c r="K1101" s="144"/>
      <c r="L1101" s="144"/>
      <c r="M1101" s="144"/>
      <c r="N1101" s="144"/>
      <c r="O1101" s="144"/>
      <c r="P1101" s="144"/>
      <c r="Q1101" s="144"/>
      <c r="R1101" s="144"/>
      <c r="S1101" s="144"/>
      <c r="T1101" s="144"/>
    </row>
    <row r="1102" spans="1:20">
      <c r="A1102" s="161"/>
      <c r="B1102" s="144"/>
      <c r="C1102" s="144"/>
      <c r="D1102" s="144"/>
      <c r="E1102" s="144"/>
      <c r="F1102" s="144"/>
      <c r="G1102" s="144"/>
      <c r="H1102" s="144"/>
      <c r="I1102" s="144"/>
      <c r="J1102" s="144"/>
      <c r="K1102" s="144"/>
      <c r="L1102" s="144"/>
      <c r="M1102" s="144"/>
      <c r="N1102" s="144"/>
      <c r="O1102" s="144"/>
      <c r="P1102" s="144"/>
      <c r="Q1102" s="144"/>
      <c r="R1102" s="144"/>
      <c r="S1102" s="144"/>
      <c r="T1102" s="144"/>
    </row>
    <row r="1103" spans="1:20">
      <c r="A1103" s="161"/>
      <c r="B1103" s="144"/>
      <c r="C1103" s="144"/>
      <c r="D1103" s="144"/>
      <c r="E1103" s="144"/>
      <c r="F1103" s="144"/>
      <c r="G1103" s="144"/>
      <c r="H1103" s="144"/>
      <c r="I1103" s="144"/>
      <c r="J1103" s="144"/>
      <c r="K1103" s="144"/>
      <c r="L1103" s="144"/>
      <c r="M1103" s="144"/>
      <c r="N1103" s="144"/>
      <c r="O1103" s="144"/>
      <c r="P1103" s="144"/>
      <c r="Q1103" s="144"/>
      <c r="R1103" s="144"/>
      <c r="S1103" s="144"/>
      <c r="T1103" s="144"/>
    </row>
    <row r="1104" spans="1:20">
      <c r="A1104" s="161"/>
      <c r="B1104" s="144"/>
      <c r="C1104" s="144"/>
      <c r="D1104" s="144"/>
      <c r="E1104" s="144"/>
      <c r="F1104" s="144"/>
      <c r="G1104" s="144"/>
      <c r="H1104" s="144"/>
      <c r="I1104" s="144"/>
      <c r="J1104" s="144"/>
      <c r="K1104" s="144"/>
      <c r="L1104" s="144"/>
      <c r="M1104" s="144"/>
      <c r="N1104" s="144"/>
      <c r="O1104" s="144"/>
      <c r="P1104" s="144"/>
      <c r="Q1104" s="144"/>
      <c r="R1104" s="144"/>
      <c r="S1104" s="144"/>
      <c r="T1104" s="144"/>
    </row>
    <row r="1105" spans="1:20">
      <c r="A1105" s="161"/>
      <c r="B1105" s="144"/>
      <c r="C1105" s="144"/>
      <c r="D1105" s="144"/>
      <c r="E1105" s="144"/>
      <c r="F1105" s="144"/>
      <c r="G1105" s="144"/>
      <c r="H1105" s="144"/>
      <c r="I1105" s="144"/>
      <c r="J1105" s="144"/>
      <c r="K1105" s="144"/>
      <c r="L1105" s="144"/>
      <c r="M1105" s="144"/>
      <c r="N1105" s="144"/>
      <c r="O1105" s="144"/>
      <c r="P1105" s="144"/>
      <c r="Q1105" s="144"/>
      <c r="R1105" s="144"/>
      <c r="S1105" s="144"/>
      <c r="T1105" s="144"/>
    </row>
    <row r="1106" spans="1:20">
      <c r="A1106" s="161"/>
      <c r="B1106" s="144"/>
      <c r="C1106" s="144"/>
      <c r="D1106" s="144"/>
      <c r="E1106" s="144"/>
      <c r="F1106" s="144"/>
      <c r="G1106" s="144"/>
      <c r="H1106" s="144"/>
      <c r="I1106" s="144"/>
      <c r="J1106" s="144"/>
      <c r="K1106" s="144"/>
      <c r="L1106" s="144"/>
      <c r="M1106" s="144"/>
      <c r="N1106" s="144"/>
      <c r="O1106" s="144"/>
      <c r="P1106" s="144"/>
      <c r="Q1106" s="144"/>
      <c r="R1106" s="144"/>
      <c r="S1106" s="144"/>
      <c r="T1106" s="144"/>
    </row>
    <row r="1107" spans="1:20">
      <c r="A1107" s="161"/>
      <c r="B1107" s="144"/>
      <c r="C1107" s="144"/>
      <c r="D1107" s="144"/>
      <c r="E1107" s="144"/>
      <c r="F1107" s="144"/>
      <c r="G1107" s="144"/>
      <c r="H1107" s="144"/>
      <c r="I1107" s="144"/>
      <c r="J1107" s="144"/>
      <c r="K1107" s="144"/>
      <c r="L1107" s="144"/>
      <c r="M1107" s="144"/>
      <c r="N1107" s="144"/>
      <c r="O1107" s="144"/>
      <c r="P1107" s="144"/>
      <c r="Q1107" s="144"/>
      <c r="R1107" s="144"/>
      <c r="S1107" s="144"/>
      <c r="T1107" s="144"/>
    </row>
    <row r="1108" spans="1:20">
      <c r="A1108" s="161"/>
      <c r="B1108" s="144"/>
      <c r="C1108" s="144"/>
      <c r="D1108" s="144"/>
      <c r="E1108" s="144"/>
      <c r="F1108" s="144"/>
      <c r="G1108" s="144"/>
      <c r="H1108" s="144"/>
      <c r="I1108" s="144"/>
      <c r="J1108" s="144"/>
      <c r="K1108" s="144"/>
      <c r="L1108" s="144"/>
      <c r="M1108" s="144"/>
      <c r="N1108" s="144"/>
      <c r="O1108" s="144"/>
      <c r="P1108" s="144"/>
      <c r="Q1108" s="144"/>
      <c r="R1108" s="144"/>
      <c r="S1108" s="144"/>
      <c r="T1108" s="144"/>
    </row>
    <row r="1109" spans="1:20">
      <c r="A1109" s="161"/>
      <c r="B1109" s="144"/>
      <c r="C1109" s="144"/>
      <c r="D1109" s="144"/>
      <c r="E1109" s="144"/>
      <c r="F1109" s="144"/>
      <c r="G1109" s="144"/>
      <c r="H1109" s="144"/>
      <c r="I1109" s="144"/>
      <c r="J1109" s="144"/>
      <c r="K1109" s="144"/>
      <c r="L1109" s="144"/>
      <c r="M1109" s="144"/>
      <c r="N1109" s="144"/>
      <c r="O1109" s="144"/>
      <c r="P1109" s="144"/>
      <c r="Q1109" s="144"/>
      <c r="R1109" s="144"/>
      <c r="S1109" s="144"/>
      <c r="T1109" s="144"/>
    </row>
    <row r="1110" spans="1:20">
      <c r="A1110" s="161"/>
      <c r="B1110" s="144"/>
      <c r="C1110" s="144"/>
      <c r="D1110" s="144"/>
      <c r="E1110" s="144"/>
      <c r="F1110" s="144"/>
      <c r="G1110" s="144"/>
      <c r="H1110" s="144"/>
      <c r="I1110" s="144"/>
      <c r="J1110" s="144"/>
      <c r="K1110" s="144"/>
      <c r="L1110" s="144"/>
      <c r="M1110" s="144"/>
      <c r="N1110" s="144"/>
      <c r="O1110" s="144"/>
      <c r="P1110" s="144"/>
      <c r="Q1110" s="144"/>
      <c r="R1110" s="144"/>
      <c r="S1110" s="144"/>
      <c r="T1110" s="144"/>
    </row>
    <row r="1111" spans="1:20">
      <c r="A1111" s="161"/>
      <c r="B1111" s="144"/>
      <c r="C1111" s="144"/>
      <c r="D1111" s="144"/>
      <c r="E1111" s="144"/>
      <c r="F1111" s="144"/>
      <c r="G1111" s="144"/>
      <c r="H1111" s="144"/>
      <c r="I1111" s="144"/>
      <c r="J1111" s="144"/>
      <c r="K1111" s="144"/>
      <c r="L1111" s="144"/>
      <c r="M1111" s="144"/>
      <c r="N1111" s="144"/>
      <c r="O1111" s="144"/>
      <c r="P1111" s="144"/>
      <c r="Q1111" s="144"/>
      <c r="R1111" s="144"/>
      <c r="S1111" s="144"/>
      <c r="T1111" s="144"/>
    </row>
    <row r="1112" spans="1:20">
      <c r="A1112" s="161"/>
      <c r="B1112" s="144"/>
      <c r="C1112" s="144"/>
      <c r="D1112" s="144"/>
      <c r="E1112" s="144"/>
      <c r="F1112" s="144"/>
      <c r="G1112" s="144"/>
      <c r="H1112" s="144"/>
      <c r="I1112" s="144"/>
      <c r="J1112" s="144"/>
      <c r="K1112" s="144"/>
      <c r="L1112" s="144"/>
      <c r="M1112" s="144"/>
      <c r="N1112" s="144"/>
      <c r="O1112" s="144"/>
      <c r="P1112" s="144"/>
      <c r="Q1112" s="144"/>
      <c r="R1112" s="144"/>
      <c r="S1112" s="144"/>
      <c r="T1112" s="144"/>
    </row>
    <row r="1113" spans="1:20">
      <c r="A1113" s="161"/>
      <c r="B1113" s="144"/>
      <c r="C1113" s="144"/>
      <c r="D1113" s="144"/>
      <c r="E1113" s="144"/>
      <c r="F1113" s="144"/>
      <c r="G1113" s="144"/>
      <c r="H1113" s="144"/>
      <c r="I1113" s="144"/>
      <c r="J1113" s="144"/>
      <c r="K1113" s="144"/>
      <c r="L1113" s="144"/>
      <c r="M1113" s="144"/>
      <c r="N1113" s="144"/>
      <c r="O1113" s="144"/>
      <c r="P1113" s="144"/>
      <c r="Q1113" s="144"/>
      <c r="R1113" s="144"/>
      <c r="S1113" s="144"/>
      <c r="T1113" s="144"/>
    </row>
    <row r="1114" spans="1:20">
      <c r="A1114" s="161"/>
      <c r="B1114" s="144"/>
      <c r="C1114" s="144"/>
      <c r="D1114" s="144"/>
      <c r="E1114" s="144"/>
      <c r="F1114" s="144"/>
      <c r="G1114" s="144"/>
      <c r="H1114" s="144"/>
      <c r="I1114" s="144"/>
      <c r="J1114" s="144"/>
      <c r="K1114" s="144"/>
      <c r="L1114" s="144"/>
      <c r="M1114" s="144"/>
      <c r="N1114" s="144"/>
      <c r="O1114" s="144"/>
      <c r="P1114" s="144"/>
      <c r="Q1114" s="144"/>
      <c r="R1114" s="144"/>
      <c r="S1114" s="144"/>
      <c r="T1114" s="144"/>
    </row>
    <row r="1115" spans="1:20">
      <c r="A1115" s="161"/>
      <c r="B1115" s="144"/>
      <c r="C1115" s="144"/>
      <c r="D1115" s="144"/>
      <c r="E1115" s="144"/>
      <c r="F1115" s="144"/>
      <c r="G1115" s="144"/>
      <c r="H1115" s="144"/>
      <c r="I1115" s="144"/>
      <c r="J1115" s="144"/>
      <c r="K1115" s="144"/>
      <c r="L1115" s="144"/>
      <c r="M1115" s="144"/>
      <c r="N1115" s="144"/>
      <c r="O1115" s="144"/>
      <c r="P1115" s="144"/>
      <c r="Q1115" s="144"/>
      <c r="R1115" s="144"/>
      <c r="S1115" s="144"/>
      <c r="T1115" s="144"/>
    </row>
    <row r="1116" spans="1:20">
      <c r="A1116" s="161"/>
      <c r="B1116" s="144"/>
      <c r="C1116" s="144"/>
      <c r="D1116" s="144"/>
      <c r="E1116" s="144"/>
      <c r="F1116" s="144"/>
      <c r="G1116" s="144"/>
      <c r="H1116" s="144"/>
      <c r="I1116" s="144"/>
      <c r="J1116" s="144"/>
      <c r="K1116" s="144"/>
      <c r="L1116" s="144"/>
      <c r="M1116" s="144"/>
      <c r="N1116" s="144"/>
      <c r="O1116" s="144"/>
      <c r="P1116" s="144"/>
      <c r="Q1116" s="144"/>
      <c r="R1116" s="144"/>
      <c r="S1116" s="144"/>
      <c r="T1116" s="144"/>
    </row>
    <row r="1117" spans="1:20">
      <c r="A1117" s="161"/>
      <c r="B1117" s="144"/>
      <c r="C1117" s="144"/>
      <c r="D1117" s="144"/>
      <c r="E1117" s="144"/>
      <c r="F1117" s="144"/>
      <c r="G1117" s="144"/>
      <c r="H1117" s="144"/>
      <c r="I1117" s="144"/>
      <c r="J1117" s="144"/>
      <c r="K1117" s="144"/>
      <c r="L1117" s="144"/>
      <c r="M1117" s="144"/>
      <c r="N1117" s="144"/>
      <c r="O1117" s="144"/>
      <c r="P1117" s="144"/>
      <c r="Q1117" s="144"/>
      <c r="R1117" s="144"/>
      <c r="S1117" s="144"/>
      <c r="T1117" s="144"/>
    </row>
    <row r="1118" spans="1:20">
      <c r="A1118" s="161"/>
      <c r="B1118" s="144"/>
      <c r="C1118" s="144"/>
      <c r="D1118" s="144"/>
      <c r="E1118" s="144"/>
      <c r="F1118" s="144"/>
      <c r="G1118" s="144"/>
      <c r="H1118" s="144"/>
      <c r="I1118" s="144"/>
      <c r="J1118" s="144"/>
      <c r="K1118" s="144"/>
      <c r="L1118" s="144"/>
      <c r="M1118" s="144"/>
      <c r="N1118" s="144"/>
      <c r="O1118" s="144"/>
      <c r="P1118" s="144"/>
      <c r="Q1118" s="144"/>
      <c r="R1118" s="144"/>
      <c r="S1118" s="144"/>
      <c r="T1118" s="144"/>
    </row>
    <row r="1119" spans="1:20">
      <c r="A1119" s="161"/>
      <c r="B1119" s="144"/>
      <c r="C1119" s="144"/>
      <c r="D1119" s="144"/>
      <c r="E1119" s="144"/>
      <c r="F1119" s="144"/>
      <c r="G1119" s="144"/>
      <c r="H1119" s="144"/>
      <c r="I1119" s="144"/>
      <c r="J1119" s="144"/>
      <c r="K1119" s="144"/>
      <c r="L1119" s="144"/>
      <c r="M1119" s="144"/>
      <c r="N1119" s="144"/>
      <c r="O1119" s="144"/>
      <c r="P1119" s="144"/>
      <c r="Q1119" s="144"/>
      <c r="R1119" s="144"/>
      <c r="S1119" s="144"/>
      <c r="T1119" s="144"/>
    </row>
    <row r="1120" spans="1:20">
      <c r="A1120" s="161"/>
      <c r="B1120" s="144"/>
      <c r="C1120" s="144"/>
      <c r="D1120" s="144"/>
      <c r="E1120" s="144"/>
      <c r="F1120" s="144"/>
      <c r="G1120" s="144"/>
      <c r="H1120" s="144"/>
      <c r="I1120" s="144"/>
      <c r="J1120" s="144"/>
      <c r="K1120" s="144"/>
      <c r="L1120" s="144"/>
      <c r="M1120" s="144"/>
      <c r="N1120" s="144"/>
      <c r="O1120" s="144"/>
      <c r="P1120" s="144"/>
      <c r="Q1120" s="144"/>
      <c r="R1120" s="144"/>
      <c r="S1120" s="144"/>
      <c r="T1120" s="144"/>
    </row>
    <row r="1121" spans="1:20">
      <c r="A1121" s="161"/>
      <c r="B1121" s="144"/>
      <c r="C1121" s="144"/>
      <c r="D1121" s="144"/>
      <c r="E1121" s="144"/>
      <c r="F1121" s="144"/>
      <c r="G1121" s="144"/>
      <c r="H1121" s="144"/>
      <c r="I1121" s="144"/>
      <c r="J1121" s="144"/>
      <c r="K1121" s="144"/>
      <c r="L1121" s="144"/>
      <c r="M1121" s="144"/>
      <c r="N1121" s="144"/>
      <c r="O1121" s="144"/>
      <c r="P1121" s="144"/>
      <c r="Q1121" s="144"/>
      <c r="R1121" s="144"/>
      <c r="S1121" s="144"/>
      <c r="T1121" s="144"/>
    </row>
    <row r="1122" spans="1:20">
      <c r="A1122" s="161"/>
      <c r="B1122" s="144"/>
      <c r="C1122" s="144"/>
      <c r="D1122" s="144"/>
      <c r="E1122" s="144"/>
      <c r="F1122" s="144"/>
      <c r="G1122" s="144"/>
      <c r="H1122" s="144"/>
      <c r="I1122" s="144"/>
      <c r="J1122" s="144"/>
      <c r="K1122" s="144"/>
      <c r="L1122" s="144"/>
      <c r="M1122" s="144"/>
      <c r="N1122" s="144"/>
      <c r="O1122" s="144"/>
      <c r="P1122" s="144"/>
      <c r="Q1122" s="144"/>
      <c r="R1122" s="144"/>
      <c r="S1122" s="144"/>
      <c r="T1122" s="144"/>
    </row>
    <row r="1123" spans="1:20">
      <c r="A1123" s="161"/>
      <c r="B1123" s="144"/>
      <c r="C1123" s="144"/>
      <c r="D1123" s="144"/>
      <c r="E1123" s="144"/>
      <c r="F1123" s="144"/>
      <c r="G1123" s="144"/>
      <c r="H1123" s="144"/>
      <c r="I1123" s="144"/>
      <c r="J1123" s="144"/>
      <c r="K1123" s="144"/>
      <c r="L1123" s="144"/>
      <c r="M1123" s="144"/>
      <c r="N1123" s="144"/>
      <c r="O1123" s="144"/>
      <c r="P1123" s="144"/>
      <c r="Q1123" s="144"/>
      <c r="R1123" s="144"/>
      <c r="S1123" s="144"/>
      <c r="T1123" s="144"/>
    </row>
    <row r="1124" spans="1:20">
      <c r="A1124" s="161"/>
      <c r="B1124" s="144"/>
      <c r="C1124" s="144"/>
      <c r="D1124" s="144"/>
      <c r="E1124" s="144"/>
      <c r="F1124" s="144"/>
      <c r="G1124" s="144"/>
      <c r="H1124" s="144"/>
      <c r="I1124" s="144"/>
      <c r="J1124" s="144"/>
      <c r="K1124" s="144"/>
      <c r="L1124" s="144"/>
      <c r="M1124" s="144"/>
      <c r="N1124" s="144"/>
      <c r="O1124" s="144"/>
      <c r="P1124" s="144"/>
      <c r="Q1124" s="144"/>
      <c r="R1124" s="144"/>
      <c r="S1124" s="144"/>
      <c r="T1124" s="144"/>
    </row>
    <row r="1125" spans="1:20">
      <c r="A1125" s="161"/>
      <c r="B1125" s="144"/>
      <c r="C1125" s="144"/>
      <c r="D1125" s="144"/>
      <c r="E1125" s="144"/>
      <c r="F1125" s="144"/>
      <c r="G1125" s="144"/>
      <c r="H1125" s="144"/>
      <c r="I1125" s="144"/>
      <c r="J1125" s="144"/>
      <c r="K1125" s="144"/>
      <c r="L1125" s="144"/>
      <c r="M1125" s="144"/>
      <c r="N1125" s="144"/>
      <c r="O1125" s="144"/>
      <c r="P1125" s="144"/>
      <c r="Q1125" s="144"/>
      <c r="R1125" s="144"/>
      <c r="S1125" s="144"/>
      <c r="T1125" s="144"/>
    </row>
    <row r="1126" spans="1:20">
      <c r="A1126" s="161"/>
      <c r="B1126" s="144"/>
      <c r="C1126" s="144"/>
      <c r="D1126" s="144"/>
      <c r="E1126" s="144"/>
      <c r="F1126" s="144"/>
      <c r="G1126" s="144"/>
      <c r="H1126" s="144"/>
      <c r="I1126" s="144"/>
      <c r="J1126" s="144"/>
      <c r="K1126" s="144"/>
      <c r="L1126" s="144"/>
      <c r="M1126" s="144"/>
      <c r="N1126" s="144"/>
      <c r="O1126" s="144"/>
      <c r="P1126" s="144"/>
      <c r="Q1126" s="144"/>
      <c r="R1126" s="144"/>
      <c r="S1126" s="144"/>
      <c r="T1126" s="144"/>
    </row>
    <row r="1127" spans="1:20">
      <c r="A1127" s="161"/>
      <c r="B1127" s="144"/>
      <c r="C1127" s="144"/>
      <c r="D1127" s="144"/>
      <c r="E1127" s="144"/>
      <c r="F1127" s="144"/>
      <c r="G1127" s="144"/>
      <c r="H1127" s="144"/>
      <c r="I1127" s="144"/>
      <c r="J1127" s="144"/>
      <c r="K1127" s="144"/>
      <c r="L1127" s="144"/>
      <c r="M1127" s="144"/>
      <c r="N1127" s="144"/>
      <c r="O1127" s="144"/>
      <c r="P1127" s="144"/>
      <c r="Q1127" s="144"/>
      <c r="R1127" s="144"/>
      <c r="S1127" s="144"/>
      <c r="T1127" s="144"/>
    </row>
    <row r="1128" spans="1:20">
      <c r="A1128" s="161"/>
      <c r="B1128" s="144"/>
      <c r="C1128" s="144"/>
      <c r="D1128" s="144"/>
      <c r="E1128" s="144"/>
      <c r="F1128" s="144"/>
      <c r="G1128" s="144"/>
      <c r="H1128" s="144"/>
      <c r="I1128" s="144"/>
      <c r="J1128" s="144"/>
      <c r="K1128" s="144"/>
      <c r="L1128" s="144"/>
      <c r="M1128" s="144"/>
      <c r="N1128" s="144"/>
      <c r="O1128" s="144"/>
      <c r="P1128" s="144"/>
      <c r="Q1128" s="144"/>
      <c r="R1128" s="144"/>
      <c r="S1128" s="144"/>
      <c r="T1128" s="144"/>
    </row>
    <row r="1129" spans="1:20">
      <c r="A1129" s="161"/>
      <c r="B1129" s="144"/>
      <c r="C1129" s="144"/>
      <c r="D1129" s="144"/>
      <c r="E1129" s="144"/>
      <c r="F1129" s="144"/>
      <c r="G1129" s="144"/>
      <c r="H1129" s="144"/>
      <c r="I1129" s="144"/>
      <c r="J1129" s="144"/>
      <c r="K1129" s="144"/>
      <c r="L1129" s="144"/>
      <c r="M1129" s="144"/>
      <c r="N1129" s="144"/>
      <c r="O1129" s="144"/>
      <c r="P1129" s="144"/>
      <c r="Q1129" s="144"/>
      <c r="R1129" s="144"/>
      <c r="S1129" s="144"/>
      <c r="T1129" s="144"/>
    </row>
    <row r="1130" spans="1:20">
      <c r="A1130" s="161"/>
      <c r="B1130" s="144"/>
      <c r="C1130" s="144"/>
      <c r="D1130" s="144"/>
      <c r="E1130" s="144"/>
      <c r="F1130" s="144"/>
      <c r="G1130" s="144"/>
      <c r="H1130" s="144"/>
      <c r="I1130" s="144"/>
      <c r="J1130" s="144"/>
      <c r="K1130" s="144"/>
      <c r="L1130" s="144"/>
      <c r="M1130" s="144"/>
      <c r="N1130" s="144"/>
      <c r="O1130" s="144"/>
      <c r="P1130" s="144"/>
      <c r="Q1130" s="144"/>
      <c r="R1130" s="144"/>
      <c r="S1130" s="144"/>
      <c r="T1130" s="144"/>
    </row>
    <row r="1131" spans="1:20">
      <c r="A1131" s="161"/>
      <c r="B1131" s="144"/>
      <c r="C1131" s="144"/>
      <c r="D1131" s="144"/>
      <c r="E1131" s="144"/>
      <c r="F1131" s="144"/>
      <c r="G1131" s="144"/>
      <c r="H1131" s="144"/>
      <c r="I1131" s="144"/>
      <c r="J1131" s="144"/>
      <c r="K1131" s="144"/>
      <c r="L1131" s="144"/>
      <c r="M1131" s="144"/>
      <c r="N1131" s="144"/>
      <c r="O1131" s="144"/>
      <c r="P1131" s="144"/>
      <c r="Q1131" s="144"/>
      <c r="R1131" s="144"/>
      <c r="S1131" s="144"/>
      <c r="T1131" s="144"/>
    </row>
    <row r="1132" spans="1:20">
      <c r="A1132" s="161"/>
      <c r="B1132" s="144"/>
      <c r="C1132" s="144"/>
      <c r="D1132" s="144"/>
      <c r="E1132" s="144"/>
      <c r="F1132" s="144"/>
      <c r="G1132" s="144"/>
      <c r="H1132" s="144"/>
      <c r="I1132" s="144"/>
      <c r="J1132" s="144"/>
      <c r="K1132" s="144"/>
      <c r="L1132" s="144"/>
      <c r="M1132" s="144"/>
      <c r="N1132" s="144"/>
      <c r="O1132" s="144"/>
      <c r="P1132" s="144"/>
      <c r="Q1132" s="144"/>
      <c r="R1132" s="144"/>
      <c r="S1132" s="144"/>
      <c r="T1132" s="144"/>
    </row>
    <row r="1133" spans="1:20">
      <c r="A1133" s="161"/>
      <c r="B1133" s="144"/>
      <c r="C1133" s="144"/>
      <c r="D1133" s="144"/>
      <c r="E1133" s="144"/>
      <c r="F1133" s="144"/>
      <c r="G1133" s="144"/>
      <c r="H1133" s="144"/>
      <c r="I1133" s="144"/>
      <c r="J1133" s="144"/>
      <c r="K1133" s="144"/>
      <c r="L1133" s="144"/>
      <c r="M1133" s="144"/>
      <c r="N1133" s="144"/>
      <c r="O1133" s="144"/>
      <c r="P1133" s="144"/>
      <c r="Q1133" s="144"/>
      <c r="R1133" s="144"/>
      <c r="S1133" s="144"/>
      <c r="T1133" s="144"/>
    </row>
    <row r="1134" spans="1:20">
      <c r="A1134" s="161"/>
      <c r="B1134" s="144"/>
      <c r="C1134" s="144"/>
      <c r="D1134" s="144"/>
      <c r="E1134" s="144"/>
      <c r="F1134" s="144"/>
      <c r="G1134" s="144"/>
      <c r="H1134" s="144"/>
      <c r="I1134" s="144"/>
      <c r="J1134" s="144"/>
      <c r="K1134" s="144"/>
      <c r="L1134" s="144"/>
      <c r="M1134" s="144"/>
      <c r="N1134" s="144"/>
      <c r="O1134" s="144"/>
      <c r="P1134" s="144"/>
      <c r="Q1134" s="144"/>
      <c r="R1134" s="144"/>
      <c r="S1134" s="144"/>
      <c r="T1134" s="144"/>
    </row>
    <row r="1135" spans="1:20">
      <c r="A1135" s="161"/>
      <c r="B1135" s="144"/>
      <c r="C1135" s="144"/>
      <c r="D1135" s="144"/>
      <c r="E1135" s="144"/>
      <c r="F1135" s="144"/>
      <c r="G1135" s="144"/>
      <c r="H1135" s="144"/>
      <c r="I1135" s="144"/>
      <c r="J1135" s="144"/>
      <c r="K1135" s="144"/>
      <c r="L1135" s="144"/>
      <c r="M1135" s="144"/>
      <c r="N1135" s="144"/>
      <c r="O1135" s="144"/>
      <c r="P1135" s="144"/>
      <c r="Q1135" s="144"/>
      <c r="R1135" s="144"/>
      <c r="S1135" s="144"/>
      <c r="T1135" s="144"/>
    </row>
    <row r="1136" spans="1:20">
      <c r="A1136" s="161"/>
      <c r="B1136" s="144"/>
      <c r="C1136" s="144"/>
      <c r="D1136" s="144"/>
      <c r="E1136" s="144"/>
      <c r="F1136" s="144"/>
      <c r="G1136" s="144"/>
      <c r="H1136" s="144"/>
      <c r="I1136" s="144"/>
      <c r="J1136" s="144"/>
      <c r="K1136" s="144"/>
      <c r="L1136" s="144"/>
      <c r="M1136" s="144"/>
      <c r="N1136" s="144"/>
      <c r="O1136" s="144"/>
      <c r="P1136" s="144"/>
      <c r="Q1136" s="144"/>
      <c r="R1136" s="144"/>
      <c r="S1136" s="144"/>
      <c r="T1136" s="144"/>
    </row>
    <row r="1137" spans="1:20">
      <c r="A1137" s="161"/>
      <c r="B1137" s="144"/>
      <c r="C1137" s="144"/>
      <c r="D1137" s="144"/>
      <c r="E1137" s="144"/>
      <c r="F1137" s="144"/>
      <c r="G1137" s="144"/>
      <c r="H1137" s="144"/>
      <c r="I1137" s="144"/>
      <c r="J1137" s="144"/>
      <c r="K1137" s="144"/>
      <c r="L1137" s="144"/>
      <c r="M1137" s="144"/>
      <c r="N1137" s="144"/>
      <c r="O1137" s="144"/>
      <c r="P1137" s="144"/>
      <c r="Q1137" s="144"/>
      <c r="R1137" s="144"/>
      <c r="S1137" s="144"/>
      <c r="T1137" s="144"/>
    </row>
    <row r="1138" spans="1:20">
      <c r="A1138" s="161"/>
      <c r="B1138" s="144"/>
      <c r="C1138" s="144"/>
      <c r="D1138" s="144"/>
      <c r="E1138" s="144"/>
      <c r="F1138" s="144"/>
      <c r="G1138" s="144"/>
      <c r="H1138" s="144"/>
      <c r="I1138" s="144"/>
      <c r="J1138" s="144"/>
      <c r="K1138" s="144"/>
      <c r="L1138" s="144"/>
      <c r="M1138" s="144"/>
      <c r="N1138" s="144"/>
      <c r="O1138" s="144"/>
      <c r="P1138" s="144"/>
      <c r="Q1138" s="144"/>
      <c r="R1138" s="144"/>
      <c r="S1138" s="144"/>
      <c r="T1138" s="144"/>
    </row>
    <row r="1139" spans="1:20">
      <c r="A1139" s="161"/>
      <c r="B1139" s="144"/>
      <c r="C1139" s="144"/>
      <c r="D1139" s="144"/>
      <c r="E1139" s="144"/>
      <c r="F1139" s="144"/>
      <c r="G1139" s="144"/>
      <c r="H1139" s="144"/>
      <c r="I1139" s="144"/>
      <c r="J1139" s="144"/>
      <c r="K1139" s="144"/>
      <c r="L1139" s="144"/>
      <c r="M1139" s="144"/>
      <c r="N1139" s="144"/>
      <c r="O1139" s="144"/>
      <c r="P1139" s="144"/>
      <c r="Q1139" s="144"/>
      <c r="R1139" s="144"/>
      <c r="S1139" s="144"/>
      <c r="T1139" s="144"/>
    </row>
    <row r="1140" spans="1:20">
      <c r="A1140" s="161"/>
      <c r="B1140" s="144"/>
      <c r="C1140" s="144"/>
      <c r="D1140" s="144"/>
      <c r="E1140" s="144"/>
      <c r="F1140" s="144"/>
      <c r="G1140" s="144"/>
      <c r="H1140" s="144"/>
      <c r="I1140" s="144"/>
      <c r="J1140" s="144"/>
      <c r="K1140" s="144"/>
      <c r="L1140" s="144"/>
      <c r="M1140" s="144"/>
      <c r="N1140" s="144"/>
      <c r="O1140" s="144"/>
      <c r="P1140" s="144"/>
      <c r="Q1140" s="144"/>
      <c r="R1140" s="144"/>
      <c r="S1140" s="144"/>
      <c r="T1140" s="144"/>
    </row>
    <row r="1141" spans="1:20">
      <c r="A1141" s="161"/>
      <c r="B1141" s="144"/>
      <c r="C1141" s="144"/>
      <c r="D1141" s="144"/>
      <c r="E1141" s="144"/>
      <c r="F1141" s="144"/>
      <c r="G1141" s="144"/>
      <c r="H1141" s="144"/>
      <c r="I1141" s="144"/>
      <c r="J1141" s="144"/>
      <c r="K1141" s="144"/>
      <c r="L1141" s="144"/>
      <c r="M1141" s="144"/>
      <c r="N1141" s="144"/>
      <c r="O1141" s="144"/>
      <c r="P1141" s="144"/>
      <c r="Q1141" s="144"/>
      <c r="R1141" s="144"/>
      <c r="S1141" s="144"/>
      <c r="T1141" s="144"/>
    </row>
    <row r="1142" spans="1:20">
      <c r="A1142" s="161"/>
      <c r="B1142" s="144"/>
      <c r="C1142" s="144"/>
      <c r="D1142" s="144"/>
      <c r="E1142" s="144"/>
      <c r="F1142" s="144"/>
      <c r="G1142" s="144"/>
      <c r="H1142" s="144"/>
      <c r="I1142" s="144"/>
      <c r="J1142" s="144"/>
      <c r="K1142" s="144"/>
      <c r="L1142" s="144"/>
      <c r="M1142" s="144"/>
      <c r="N1142" s="144"/>
      <c r="O1142" s="144"/>
      <c r="P1142" s="144"/>
      <c r="Q1142" s="144"/>
      <c r="R1142" s="144"/>
      <c r="S1142" s="144"/>
      <c r="T1142" s="144"/>
    </row>
    <row r="1143" spans="1:20">
      <c r="A1143" s="161"/>
      <c r="B1143" s="144"/>
      <c r="C1143" s="144"/>
      <c r="D1143" s="144"/>
      <c r="E1143" s="144"/>
      <c r="F1143" s="144"/>
      <c r="G1143" s="144"/>
      <c r="H1143" s="144"/>
      <c r="I1143" s="144"/>
      <c r="J1143" s="144"/>
      <c r="K1143" s="144"/>
      <c r="L1143" s="144"/>
      <c r="M1143" s="144"/>
      <c r="N1143" s="144"/>
      <c r="O1143" s="144"/>
      <c r="P1143" s="144"/>
      <c r="Q1143" s="144"/>
      <c r="R1143" s="144"/>
      <c r="S1143" s="144"/>
      <c r="T1143" s="144"/>
    </row>
    <row r="1144" spans="1:20">
      <c r="A1144" s="161"/>
      <c r="B1144" s="144"/>
      <c r="C1144" s="144"/>
      <c r="D1144" s="144"/>
      <c r="E1144" s="144"/>
      <c r="F1144" s="144"/>
      <c r="G1144" s="144"/>
      <c r="H1144" s="144"/>
      <c r="I1144" s="144"/>
      <c r="J1144" s="144"/>
      <c r="K1144" s="144"/>
      <c r="L1144" s="144"/>
      <c r="M1144" s="144"/>
      <c r="N1144" s="144"/>
      <c r="O1144" s="144"/>
      <c r="P1144" s="144"/>
      <c r="Q1144" s="144"/>
      <c r="R1144" s="144"/>
      <c r="S1144" s="144"/>
      <c r="T1144" s="144"/>
    </row>
    <row r="1145" spans="1:20">
      <c r="A1145" s="161"/>
      <c r="B1145" s="144"/>
      <c r="C1145" s="144"/>
      <c r="D1145" s="144"/>
      <c r="E1145" s="144"/>
      <c r="F1145" s="144"/>
      <c r="G1145" s="144"/>
      <c r="H1145" s="144"/>
      <c r="I1145" s="144"/>
      <c r="J1145" s="144"/>
      <c r="K1145" s="144"/>
      <c r="L1145" s="144"/>
      <c r="M1145" s="144"/>
      <c r="N1145" s="144"/>
      <c r="O1145" s="144"/>
      <c r="P1145" s="144"/>
      <c r="Q1145" s="144"/>
      <c r="R1145" s="144"/>
      <c r="S1145" s="144"/>
      <c r="T1145" s="144"/>
    </row>
    <row r="1146" spans="1:20">
      <c r="A1146" s="161"/>
      <c r="B1146" s="144"/>
      <c r="C1146" s="144"/>
      <c r="D1146" s="144"/>
      <c r="E1146" s="144"/>
      <c r="F1146" s="144"/>
      <c r="G1146" s="144"/>
      <c r="H1146" s="144"/>
      <c r="I1146" s="144"/>
      <c r="J1146" s="144"/>
      <c r="K1146" s="144"/>
      <c r="L1146" s="144"/>
      <c r="M1146" s="144"/>
      <c r="N1146" s="144"/>
      <c r="O1146" s="144"/>
      <c r="P1146" s="144"/>
      <c r="Q1146" s="144"/>
      <c r="R1146" s="144"/>
      <c r="S1146" s="144"/>
      <c r="T1146" s="144"/>
    </row>
    <row r="1147" spans="1:20">
      <c r="A1147" s="161"/>
      <c r="B1147" s="144"/>
      <c r="C1147" s="144"/>
      <c r="D1147" s="144"/>
      <c r="E1147" s="144"/>
      <c r="F1147" s="144"/>
      <c r="G1147" s="144"/>
      <c r="H1147" s="144"/>
      <c r="I1147" s="144"/>
      <c r="J1147" s="144"/>
      <c r="K1147" s="144"/>
      <c r="L1147" s="144"/>
      <c r="M1147" s="144"/>
      <c r="N1147" s="144"/>
      <c r="O1147" s="144"/>
      <c r="P1147" s="144"/>
      <c r="Q1147" s="144"/>
      <c r="R1147" s="144"/>
      <c r="S1147" s="144"/>
      <c r="T1147" s="144"/>
    </row>
    <row r="1148" spans="1:20">
      <c r="A1148" s="161"/>
      <c r="B1148" s="144"/>
      <c r="C1148" s="144"/>
      <c r="D1148" s="144"/>
      <c r="E1148" s="144"/>
      <c r="F1148" s="144"/>
      <c r="G1148" s="144"/>
      <c r="H1148" s="144"/>
      <c r="I1148" s="144"/>
      <c r="J1148" s="144"/>
      <c r="K1148" s="144"/>
      <c r="L1148" s="144"/>
      <c r="M1148" s="144"/>
      <c r="N1148" s="144"/>
      <c r="O1148" s="144"/>
      <c r="P1148" s="144"/>
      <c r="Q1148" s="144"/>
      <c r="R1148" s="144"/>
      <c r="S1148" s="144"/>
      <c r="T1148" s="144"/>
    </row>
    <row r="1149" spans="1:20">
      <c r="A1149" s="161"/>
      <c r="B1149" s="144"/>
      <c r="C1149" s="144"/>
      <c r="D1149" s="144"/>
      <c r="E1149" s="144"/>
      <c r="F1149" s="144"/>
      <c r="G1149" s="144"/>
      <c r="H1149" s="144"/>
      <c r="I1149" s="144"/>
      <c r="J1149" s="144"/>
      <c r="K1149" s="144"/>
      <c r="L1149" s="144"/>
      <c r="M1149" s="144"/>
      <c r="N1149" s="144"/>
      <c r="O1149" s="144"/>
      <c r="P1149" s="144"/>
      <c r="Q1149" s="144"/>
      <c r="R1149" s="144"/>
      <c r="S1149" s="144"/>
      <c r="T1149" s="144"/>
    </row>
    <row r="1150" spans="1:20">
      <c r="A1150" s="161"/>
      <c r="B1150" s="144"/>
      <c r="C1150" s="144"/>
      <c r="D1150" s="144"/>
      <c r="E1150" s="144"/>
      <c r="F1150" s="144"/>
      <c r="G1150" s="144"/>
      <c r="H1150" s="144"/>
      <c r="I1150" s="144"/>
      <c r="J1150" s="144"/>
      <c r="K1150" s="144"/>
      <c r="L1150" s="144"/>
      <c r="M1150" s="144"/>
      <c r="N1150" s="144"/>
      <c r="O1150" s="144"/>
      <c r="P1150" s="144"/>
      <c r="Q1150" s="144"/>
      <c r="R1150" s="144"/>
      <c r="S1150" s="144"/>
      <c r="T1150" s="144"/>
    </row>
    <row r="1151" spans="1:20">
      <c r="A1151" s="161"/>
      <c r="B1151" s="144"/>
      <c r="C1151" s="144"/>
      <c r="D1151" s="144"/>
      <c r="E1151" s="144"/>
      <c r="F1151" s="144"/>
      <c r="G1151" s="144"/>
      <c r="H1151" s="144"/>
      <c r="I1151" s="144"/>
      <c r="J1151" s="144"/>
      <c r="K1151" s="144"/>
      <c r="L1151" s="144"/>
      <c r="M1151" s="144"/>
      <c r="N1151" s="144"/>
      <c r="O1151" s="144"/>
      <c r="P1151" s="144"/>
      <c r="Q1151" s="144"/>
      <c r="R1151" s="144"/>
      <c r="S1151" s="144"/>
      <c r="T1151" s="144"/>
    </row>
    <row r="1152" spans="1:20">
      <c r="A1152" s="161"/>
      <c r="B1152" s="144"/>
      <c r="C1152" s="144"/>
      <c r="D1152" s="144"/>
      <c r="E1152" s="144"/>
      <c r="F1152" s="144"/>
      <c r="G1152" s="144"/>
      <c r="H1152" s="144"/>
      <c r="I1152" s="144"/>
      <c r="J1152" s="144"/>
      <c r="K1152" s="144"/>
      <c r="L1152" s="144"/>
      <c r="M1152" s="144"/>
      <c r="N1152" s="144"/>
      <c r="O1152" s="144"/>
      <c r="P1152" s="144"/>
      <c r="Q1152" s="144"/>
      <c r="R1152" s="144"/>
      <c r="S1152" s="144"/>
      <c r="T1152" s="144"/>
    </row>
    <row r="1153" spans="1:20">
      <c r="A1153" s="161"/>
      <c r="B1153" s="144"/>
      <c r="C1153" s="144"/>
      <c r="D1153" s="144"/>
      <c r="E1153" s="144"/>
      <c r="F1153" s="144"/>
      <c r="G1153" s="144"/>
      <c r="H1153" s="144"/>
      <c r="I1153" s="144"/>
      <c r="J1153" s="144"/>
      <c r="K1153" s="144"/>
      <c r="L1153" s="144"/>
      <c r="M1153" s="144"/>
      <c r="N1153" s="144"/>
      <c r="O1153" s="144"/>
      <c r="P1153" s="144"/>
      <c r="Q1153" s="144"/>
      <c r="R1153" s="144"/>
      <c r="S1153" s="144"/>
      <c r="T1153" s="144"/>
    </row>
    <row r="1154" spans="1:20">
      <c r="A1154" s="161"/>
      <c r="B1154" s="144"/>
      <c r="C1154" s="144"/>
      <c r="D1154" s="144"/>
      <c r="E1154" s="144"/>
      <c r="F1154" s="144"/>
      <c r="G1154" s="144"/>
      <c r="H1154" s="144"/>
      <c r="I1154" s="144"/>
      <c r="J1154" s="144"/>
      <c r="K1154" s="144"/>
      <c r="L1154" s="144"/>
      <c r="M1154" s="144"/>
      <c r="N1154" s="144"/>
      <c r="O1154" s="144"/>
      <c r="P1154" s="144"/>
      <c r="Q1154" s="144"/>
      <c r="R1154" s="144"/>
      <c r="S1154" s="144"/>
      <c r="T1154" s="144"/>
    </row>
    <row r="1155" spans="1:20">
      <c r="A1155" s="161"/>
      <c r="B1155" s="144"/>
      <c r="C1155" s="144"/>
      <c r="D1155" s="144"/>
      <c r="E1155" s="144"/>
      <c r="F1155" s="144"/>
      <c r="G1155" s="144"/>
      <c r="H1155" s="144"/>
      <c r="I1155" s="144"/>
      <c r="J1155" s="144"/>
      <c r="K1155" s="144"/>
      <c r="L1155" s="144"/>
      <c r="M1155" s="144"/>
      <c r="N1155" s="144"/>
      <c r="O1155" s="144"/>
      <c r="P1155" s="144"/>
      <c r="Q1155" s="144"/>
      <c r="R1155" s="144"/>
      <c r="S1155" s="144"/>
      <c r="T1155" s="144"/>
    </row>
    <row r="1156" spans="1:20">
      <c r="A1156" s="161"/>
      <c r="B1156" s="144"/>
      <c r="C1156" s="144"/>
      <c r="D1156" s="144"/>
      <c r="E1156" s="144"/>
      <c r="F1156" s="144"/>
      <c r="G1156" s="144"/>
      <c r="H1156" s="144"/>
      <c r="I1156" s="144"/>
      <c r="J1156" s="144"/>
      <c r="K1156" s="144"/>
      <c r="L1156" s="144"/>
      <c r="M1156" s="144"/>
      <c r="N1156" s="144"/>
      <c r="O1156" s="144"/>
      <c r="P1156" s="144"/>
      <c r="Q1156" s="144"/>
      <c r="R1156" s="144"/>
      <c r="S1156" s="144"/>
      <c r="T1156" s="144"/>
    </row>
    <row r="1157" spans="1:20">
      <c r="A1157" s="161"/>
      <c r="B1157" s="144"/>
      <c r="C1157" s="144"/>
      <c r="D1157" s="144"/>
      <c r="E1157" s="144"/>
      <c r="F1157" s="144"/>
      <c r="G1157" s="144"/>
      <c r="H1157" s="144"/>
      <c r="I1157" s="144"/>
      <c r="J1157" s="144"/>
      <c r="K1157" s="144"/>
      <c r="L1157" s="144"/>
      <c r="M1157" s="144"/>
      <c r="N1157" s="144"/>
      <c r="O1157" s="144"/>
      <c r="P1157" s="144"/>
      <c r="Q1157" s="144"/>
      <c r="R1157" s="144"/>
      <c r="S1157" s="144"/>
      <c r="T1157" s="144"/>
    </row>
    <row r="1158" spans="1:20">
      <c r="A1158" s="161"/>
      <c r="B1158" s="144"/>
      <c r="C1158" s="144"/>
      <c r="D1158" s="144"/>
      <c r="E1158" s="144"/>
      <c r="F1158" s="144"/>
      <c r="G1158" s="144"/>
      <c r="H1158" s="144"/>
      <c r="I1158" s="144"/>
      <c r="J1158" s="144"/>
      <c r="K1158" s="144"/>
      <c r="L1158" s="144"/>
      <c r="M1158" s="144"/>
      <c r="N1158" s="144"/>
      <c r="O1158" s="144"/>
      <c r="P1158" s="144"/>
      <c r="Q1158" s="144"/>
      <c r="R1158" s="144"/>
      <c r="S1158" s="144"/>
      <c r="T1158" s="144"/>
    </row>
    <row r="1159" spans="1:20">
      <c r="A1159" s="161"/>
      <c r="B1159" s="144"/>
      <c r="C1159" s="144"/>
      <c r="D1159" s="144"/>
      <c r="E1159" s="144"/>
      <c r="F1159" s="144"/>
      <c r="G1159" s="144"/>
      <c r="H1159" s="144"/>
      <c r="I1159" s="144"/>
      <c r="J1159" s="144"/>
      <c r="K1159" s="144"/>
      <c r="L1159" s="144"/>
      <c r="M1159" s="144"/>
      <c r="N1159" s="144"/>
      <c r="O1159" s="144"/>
      <c r="P1159" s="144"/>
      <c r="Q1159" s="144"/>
      <c r="R1159" s="144"/>
      <c r="S1159" s="144"/>
      <c r="T1159" s="144"/>
    </row>
    <row r="1160" spans="1:20">
      <c r="A1160" s="161"/>
      <c r="B1160" s="144"/>
      <c r="C1160" s="144"/>
      <c r="D1160" s="144"/>
      <c r="E1160" s="144"/>
      <c r="F1160" s="144"/>
      <c r="G1160" s="144"/>
      <c r="H1160" s="144"/>
      <c r="I1160" s="144"/>
      <c r="J1160" s="144"/>
      <c r="K1160" s="144"/>
      <c r="L1160" s="144"/>
      <c r="M1160" s="144"/>
      <c r="N1160" s="144"/>
      <c r="O1160" s="144"/>
      <c r="P1160" s="144"/>
      <c r="Q1160" s="144"/>
      <c r="R1160" s="144"/>
      <c r="S1160" s="144"/>
      <c r="T1160" s="144"/>
    </row>
    <row r="1161" spans="1:20">
      <c r="A1161" s="161"/>
      <c r="B1161" s="144"/>
      <c r="C1161" s="144"/>
      <c r="D1161" s="144"/>
      <c r="E1161" s="144"/>
      <c r="F1161" s="144"/>
      <c r="G1161" s="144"/>
      <c r="H1161" s="144"/>
      <c r="I1161" s="144"/>
      <c r="J1161" s="144"/>
      <c r="K1161" s="144"/>
      <c r="L1161" s="144"/>
      <c r="M1161" s="144"/>
      <c r="N1161" s="144"/>
      <c r="O1161" s="144"/>
      <c r="P1161" s="144"/>
      <c r="Q1161" s="144"/>
      <c r="R1161" s="144"/>
      <c r="S1161" s="144"/>
      <c r="T1161" s="144"/>
    </row>
    <row r="1162" spans="1:20">
      <c r="A1162" s="161"/>
      <c r="B1162" s="144"/>
      <c r="C1162" s="144"/>
      <c r="D1162" s="144"/>
      <c r="E1162" s="144"/>
      <c r="F1162" s="144"/>
      <c r="G1162" s="144"/>
      <c r="H1162" s="144"/>
      <c r="I1162" s="144"/>
      <c r="J1162" s="144"/>
      <c r="K1162" s="144"/>
      <c r="L1162" s="144"/>
      <c r="M1162" s="144"/>
      <c r="N1162" s="144"/>
      <c r="O1162" s="144"/>
      <c r="P1162" s="144"/>
      <c r="Q1162" s="144"/>
      <c r="R1162" s="144"/>
      <c r="S1162" s="144"/>
      <c r="T1162" s="144"/>
    </row>
    <row r="1163" spans="1:20">
      <c r="A1163" s="161"/>
      <c r="B1163" s="144"/>
      <c r="C1163" s="144"/>
      <c r="D1163" s="144"/>
      <c r="E1163" s="144"/>
      <c r="F1163" s="144"/>
      <c r="G1163" s="144"/>
      <c r="H1163" s="144"/>
      <c r="I1163" s="144"/>
      <c r="J1163" s="144"/>
      <c r="K1163" s="144"/>
      <c r="L1163" s="144"/>
      <c r="M1163" s="144"/>
      <c r="N1163" s="144"/>
      <c r="O1163" s="144"/>
      <c r="P1163" s="144"/>
      <c r="Q1163" s="144"/>
      <c r="R1163" s="144"/>
      <c r="S1163" s="144"/>
      <c r="T1163" s="144"/>
    </row>
    <row r="1164" spans="1:20">
      <c r="A1164" s="161"/>
      <c r="B1164" s="144"/>
      <c r="C1164" s="144"/>
      <c r="D1164" s="144"/>
      <c r="E1164" s="144"/>
      <c r="F1164" s="144"/>
      <c r="G1164" s="144"/>
      <c r="H1164" s="144"/>
      <c r="I1164" s="144"/>
      <c r="J1164" s="144"/>
      <c r="K1164" s="144"/>
      <c r="L1164" s="144"/>
      <c r="M1164" s="144"/>
      <c r="N1164" s="144"/>
      <c r="O1164" s="144"/>
      <c r="P1164" s="144"/>
      <c r="Q1164" s="144"/>
      <c r="R1164" s="144"/>
      <c r="S1164" s="144"/>
      <c r="T1164" s="144"/>
    </row>
    <row r="1165" spans="1:20">
      <c r="A1165" s="161"/>
      <c r="B1165" s="144"/>
      <c r="C1165" s="144"/>
      <c r="D1165" s="144"/>
      <c r="E1165" s="144"/>
      <c r="F1165" s="144"/>
      <c r="G1165" s="144"/>
      <c r="H1165" s="144"/>
      <c r="I1165" s="144"/>
      <c r="J1165" s="144"/>
      <c r="K1165" s="144"/>
      <c r="L1165" s="144"/>
      <c r="M1165" s="144"/>
      <c r="N1165" s="144"/>
      <c r="O1165" s="144"/>
      <c r="P1165" s="144"/>
      <c r="Q1165" s="144"/>
      <c r="R1165" s="144"/>
      <c r="S1165" s="144"/>
      <c r="T1165" s="144"/>
    </row>
    <row r="1166" spans="1:20">
      <c r="A1166" s="161"/>
      <c r="B1166" s="144"/>
      <c r="C1166" s="144"/>
      <c r="D1166" s="144"/>
      <c r="E1166" s="144"/>
      <c r="F1166" s="144"/>
      <c r="G1166" s="144"/>
      <c r="H1166" s="144"/>
      <c r="I1166" s="144"/>
      <c r="J1166" s="144"/>
      <c r="K1166" s="144"/>
      <c r="L1166" s="144"/>
      <c r="M1166" s="144"/>
      <c r="N1166" s="144"/>
      <c r="O1166" s="144"/>
      <c r="P1166" s="144"/>
      <c r="Q1166" s="144"/>
      <c r="R1166" s="144"/>
      <c r="S1166" s="144"/>
      <c r="T1166" s="144"/>
    </row>
    <row r="1167" spans="1:20">
      <c r="A1167" s="161"/>
      <c r="B1167" s="144"/>
      <c r="C1167" s="144"/>
      <c r="D1167" s="144"/>
      <c r="E1167" s="144"/>
      <c r="F1167" s="144"/>
      <c r="G1167" s="144"/>
      <c r="H1167" s="144"/>
      <c r="I1167" s="144"/>
      <c r="J1167" s="144"/>
      <c r="K1167" s="144"/>
      <c r="L1167" s="144"/>
      <c r="M1167" s="144"/>
      <c r="N1167" s="144"/>
      <c r="O1167" s="144"/>
      <c r="P1167" s="144"/>
      <c r="Q1167" s="144"/>
      <c r="R1167" s="144"/>
      <c r="S1167" s="144"/>
      <c r="T1167" s="144"/>
    </row>
    <row r="1168" spans="1:20">
      <c r="A1168" s="161"/>
      <c r="B1168" s="144"/>
      <c r="C1168" s="144"/>
      <c r="D1168" s="144"/>
      <c r="E1168" s="144"/>
      <c r="F1168" s="144"/>
      <c r="G1168" s="144"/>
      <c r="H1168" s="144"/>
      <c r="I1168" s="144"/>
      <c r="J1168" s="144"/>
      <c r="K1168" s="144"/>
      <c r="L1168" s="144"/>
      <c r="M1168" s="144"/>
      <c r="N1168" s="144"/>
      <c r="O1168" s="144"/>
      <c r="P1168" s="144"/>
      <c r="Q1168" s="144"/>
      <c r="R1168" s="144"/>
      <c r="S1168" s="144"/>
      <c r="T1168" s="144"/>
    </row>
    <row r="1169" spans="1:20">
      <c r="A1169" s="161"/>
      <c r="B1169" s="144"/>
      <c r="C1169" s="144"/>
      <c r="D1169" s="144"/>
      <c r="E1169" s="144"/>
      <c r="F1169" s="144"/>
      <c r="G1169" s="144"/>
      <c r="H1169" s="144"/>
      <c r="I1169" s="144"/>
      <c r="J1169" s="144"/>
      <c r="K1169" s="144"/>
      <c r="L1169" s="144"/>
      <c r="M1169" s="144"/>
      <c r="N1169" s="144"/>
      <c r="O1169" s="144"/>
      <c r="P1169" s="144"/>
      <c r="Q1169" s="144"/>
      <c r="R1169" s="144"/>
      <c r="S1169" s="144"/>
      <c r="T1169" s="144"/>
    </row>
    <row r="1170" spans="1:20">
      <c r="A1170" s="161"/>
      <c r="B1170" s="144"/>
      <c r="C1170" s="144"/>
      <c r="D1170" s="144"/>
      <c r="E1170" s="144"/>
      <c r="F1170" s="144"/>
      <c r="G1170" s="144"/>
      <c r="H1170" s="144"/>
      <c r="I1170" s="144"/>
      <c r="J1170" s="144"/>
      <c r="K1170" s="144"/>
      <c r="L1170" s="144"/>
      <c r="M1170" s="144"/>
      <c r="N1170" s="144"/>
      <c r="O1170" s="144"/>
      <c r="P1170" s="144"/>
      <c r="Q1170" s="144"/>
      <c r="R1170" s="144"/>
      <c r="S1170" s="144"/>
      <c r="T1170" s="144"/>
    </row>
    <row r="1171" spans="1:20">
      <c r="A1171" s="161"/>
      <c r="B1171" s="144"/>
      <c r="C1171" s="144"/>
      <c r="D1171" s="144"/>
      <c r="E1171" s="144"/>
      <c r="F1171" s="144"/>
      <c r="G1171" s="144"/>
      <c r="H1171" s="144"/>
      <c r="I1171" s="144"/>
      <c r="J1171" s="144"/>
      <c r="K1171" s="144"/>
      <c r="L1171" s="144"/>
      <c r="M1171" s="144"/>
      <c r="N1171" s="144"/>
      <c r="O1171" s="144"/>
      <c r="P1171" s="144"/>
      <c r="Q1171" s="144"/>
      <c r="R1171" s="144"/>
      <c r="S1171" s="144"/>
      <c r="T1171" s="144"/>
    </row>
    <row r="1172" spans="1:20">
      <c r="A1172" s="161"/>
      <c r="B1172" s="144"/>
      <c r="C1172" s="144"/>
      <c r="D1172" s="144"/>
      <c r="E1172" s="144"/>
      <c r="F1172" s="144"/>
      <c r="G1172" s="144"/>
      <c r="H1172" s="144"/>
      <c r="I1172" s="144"/>
      <c r="J1172" s="144"/>
      <c r="K1172" s="144"/>
      <c r="L1172" s="144"/>
      <c r="M1172" s="144"/>
      <c r="N1172" s="144"/>
      <c r="O1172" s="144"/>
      <c r="P1172" s="144"/>
      <c r="Q1172" s="144"/>
      <c r="R1172" s="144"/>
      <c r="S1172" s="144"/>
      <c r="T1172" s="144"/>
    </row>
    <row r="1173" spans="1:20">
      <c r="A1173" s="161"/>
      <c r="B1173" s="144"/>
      <c r="C1173" s="144"/>
      <c r="D1173" s="144"/>
      <c r="E1173" s="144"/>
      <c r="F1173" s="144"/>
      <c r="G1173" s="144"/>
      <c r="H1173" s="144"/>
      <c r="I1173" s="144"/>
      <c r="J1173" s="144"/>
      <c r="K1173" s="144"/>
      <c r="L1173" s="144"/>
      <c r="M1173" s="144"/>
      <c r="N1173" s="144"/>
      <c r="O1173" s="144"/>
      <c r="P1173" s="144"/>
      <c r="Q1173" s="144"/>
      <c r="R1173" s="144"/>
      <c r="S1173" s="144"/>
      <c r="T1173" s="144"/>
    </row>
    <row r="1174" spans="1:20">
      <c r="A1174" s="161"/>
      <c r="B1174" s="144"/>
      <c r="C1174" s="144"/>
      <c r="D1174" s="144"/>
      <c r="E1174" s="144"/>
      <c r="F1174" s="144"/>
      <c r="G1174" s="144"/>
      <c r="H1174" s="144"/>
      <c r="I1174" s="144"/>
      <c r="J1174" s="144"/>
      <c r="K1174" s="144"/>
      <c r="L1174" s="144"/>
      <c r="M1174" s="144"/>
      <c r="N1174" s="144"/>
      <c r="O1174" s="144"/>
      <c r="P1174" s="144"/>
      <c r="Q1174" s="144"/>
      <c r="R1174" s="144"/>
      <c r="S1174" s="144"/>
      <c r="T1174" s="144"/>
    </row>
    <row r="1175" spans="1:20">
      <c r="A1175" s="161"/>
      <c r="B1175" s="144"/>
      <c r="C1175" s="144"/>
      <c r="D1175" s="144"/>
      <c r="E1175" s="144"/>
      <c r="F1175" s="144"/>
      <c r="G1175" s="144"/>
      <c r="H1175" s="144"/>
      <c r="I1175" s="144"/>
      <c r="J1175" s="144"/>
      <c r="K1175" s="144"/>
      <c r="L1175" s="144"/>
      <c r="M1175" s="144"/>
      <c r="N1175" s="144"/>
      <c r="O1175" s="144"/>
      <c r="P1175" s="144"/>
      <c r="Q1175" s="144"/>
      <c r="R1175" s="144"/>
      <c r="S1175" s="144"/>
      <c r="T1175" s="144"/>
    </row>
    <row r="1176" spans="1:20">
      <c r="A1176" s="161"/>
      <c r="B1176" s="144"/>
      <c r="C1176" s="144"/>
      <c r="D1176" s="144"/>
      <c r="E1176" s="144"/>
      <c r="F1176" s="144"/>
      <c r="G1176" s="144"/>
      <c r="H1176" s="144"/>
      <c r="I1176" s="144"/>
      <c r="J1176" s="144"/>
      <c r="K1176" s="144"/>
      <c r="L1176" s="144"/>
      <c r="M1176" s="144"/>
      <c r="N1176" s="144"/>
      <c r="O1176" s="144"/>
      <c r="P1176" s="144"/>
      <c r="Q1176" s="144"/>
      <c r="R1176" s="144"/>
      <c r="S1176" s="144"/>
      <c r="T1176" s="144"/>
    </row>
    <row r="1177" spans="1:20">
      <c r="A1177" s="161"/>
      <c r="B1177" s="144"/>
      <c r="C1177" s="144"/>
      <c r="D1177" s="144"/>
      <c r="E1177" s="144"/>
      <c r="F1177" s="144"/>
      <c r="G1177" s="144"/>
      <c r="H1177" s="144"/>
      <c r="I1177" s="144"/>
      <c r="J1177" s="144"/>
      <c r="K1177" s="144"/>
      <c r="L1177" s="144"/>
      <c r="M1177" s="144"/>
      <c r="N1177" s="144"/>
      <c r="O1177" s="144"/>
      <c r="P1177" s="144"/>
      <c r="Q1177" s="144"/>
      <c r="R1177" s="144"/>
      <c r="S1177" s="144"/>
      <c r="T1177" s="144"/>
    </row>
    <row r="1178" spans="1:20">
      <c r="A1178" s="161"/>
      <c r="B1178" s="144"/>
      <c r="C1178" s="144"/>
      <c r="D1178" s="144"/>
      <c r="E1178" s="144"/>
      <c r="F1178" s="144"/>
      <c r="G1178" s="144"/>
      <c r="H1178" s="144"/>
      <c r="I1178" s="144"/>
      <c r="J1178" s="144"/>
      <c r="K1178" s="144"/>
      <c r="L1178" s="144"/>
      <c r="M1178" s="144"/>
      <c r="N1178" s="144"/>
      <c r="O1178" s="144"/>
      <c r="P1178" s="144"/>
      <c r="Q1178" s="144"/>
      <c r="R1178" s="144"/>
      <c r="S1178" s="144"/>
      <c r="T1178" s="144"/>
    </row>
    <row r="1179" spans="1:20">
      <c r="A1179" s="161"/>
      <c r="B1179" s="144"/>
      <c r="C1179" s="144"/>
      <c r="D1179" s="144"/>
      <c r="E1179" s="144"/>
      <c r="F1179" s="144"/>
      <c r="G1179" s="144"/>
      <c r="H1179" s="144"/>
      <c r="I1179" s="144"/>
      <c r="J1179" s="144"/>
      <c r="K1179" s="144"/>
      <c r="L1179" s="144"/>
      <c r="M1179" s="144"/>
      <c r="N1179" s="144"/>
      <c r="O1179" s="144"/>
      <c r="P1179" s="144"/>
      <c r="Q1179" s="144"/>
      <c r="R1179" s="144"/>
      <c r="S1179" s="144"/>
      <c r="T1179" s="144"/>
    </row>
    <row r="1180" spans="1:20">
      <c r="A1180" s="161"/>
      <c r="B1180" s="144"/>
      <c r="C1180" s="144"/>
      <c r="D1180" s="144"/>
      <c r="E1180" s="144"/>
      <c r="F1180" s="144"/>
      <c r="G1180" s="144"/>
      <c r="H1180" s="144"/>
      <c r="I1180" s="144"/>
      <c r="J1180" s="144"/>
      <c r="K1180" s="144"/>
      <c r="L1180" s="144"/>
      <c r="M1180" s="144"/>
      <c r="N1180" s="144"/>
      <c r="O1180" s="144"/>
      <c r="P1180" s="144"/>
      <c r="Q1180" s="144"/>
      <c r="R1180" s="144"/>
      <c r="S1180" s="144"/>
      <c r="T1180" s="144"/>
    </row>
    <row r="1181" spans="1:20">
      <c r="A1181" s="161"/>
      <c r="B1181" s="144"/>
      <c r="C1181" s="144"/>
      <c r="D1181" s="144"/>
      <c r="E1181" s="144"/>
      <c r="F1181" s="144"/>
      <c r="G1181" s="144"/>
      <c r="H1181" s="144"/>
      <c r="I1181" s="144"/>
      <c r="J1181" s="144"/>
      <c r="K1181" s="144"/>
      <c r="L1181" s="144"/>
      <c r="M1181" s="144"/>
      <c r="N1181" s="144"/>
      <c r="O1181" s="144"/>
      <c r="P1181" s="144"/>
      <c r="Q1181" s="144"/>
      <c r="R1181" s="144"/>
      <c r="S1181" s="144"/>
      <c r="T1181" s="144"/>
    </row>
    <row r="1182" spans="1:20">
      <c r="A1182" s="161"/>
      <c r="B1182" s="144"/>
      <c r="C1182" s="144"/>
      <c r="D1182" s="144"/>
      <c r="E1182" s="144"/>
      <c r="F1182" s="144"/>
      <c r="G1182" s="144"/>
      <c r="H1182" s="144"/>
      <c r="I1182" s="144"/>
      <c r="J1182" s="144"/>
      <c r="K1182" s="144"/>
      <c r="L1182" s="144"/>
      <c r="M1182" s="144"/>
      <c r="N1182" s="144"/>
      <c r="O1182" s="144"/>
      <c r="P1182" s="144"/>
      <c r="Q1182" s="144"/>
      <c r="R1182" s="144"/>
      <c r="S1182" s="144"/>
      <c r="T1182" s="144"/>
    </row>
    <row r="1183" spans="1:20">
      <c r="A1183" s="161"/>
      <c r="B1183" s="144"/>
      <c r="C1183" s="144"/>
      <c r="D1183" s="144"/>
      <c r="E1183" s="144"/>
      <c r="F1183" s="144"/>
      <c r="G1183" s="144"/>
      <c r="H1183" s="144"/>
      <c r="I1183" s="144"/>
      <c r="J1183" s="144"/>
      <c r="K1183" s="144"/>
      <c r="L1183" s="144"/>
      <c r="M1183" s="144"/>
      <c r="N1183" s="144"/>
      <c r="O1183" s="144"/>
      <c r="P1183" s="144"/>
      <c r="Q1183" s="144"/>
      <c r="R1183" s="144"/>
      <c r="S1183" s="144"/>
      <c r="T1183" s="144"/>
    </row>
    <row r="1184" spans="1:20">
      <c r="A1184" s="161"/>
      <c r="B1184" s="144"/>
      <c r="C1184" s="144"/>
      <c r="D1184" s="144"/>
      <c r="E1184" s="144"/>
      <c r="F1184" s="144"/>
      <c r="G1184" s="144"/>
      <c r="H1184" s="144"/>
      <c r="I1184" s="144"/>
      <c r="J1184" s="144"/>
      <c r="K1184" s="144"/>
      <c r="L1184" s="144"/>
      <c r="M1184" s="144"/>
      <c r="N1184" s="144"/>
      <c r="O1184" s="144"/>
      <c r="P1184" s="144"/>
      <c r="Q1184" s="144"/>
      <c r="R1184" s="144"/>
      <c r="S1184" s="144"/>
      <c r="T1184" s="144"/>
    </row>
    <row r="1185" spans="1:20">
      <c r="A1185" s="161"/>
      <c r="B1185" s="144"/>
      <c r="C1185" s="144"/>
      <c r="D1185" s="144"/>
      <c r="E1185" s="144"/>
      <c r="F1185" s="144"/>
      <c r="G1185" s="144"/>
      <c r="H1185" s="144"/>
      <c r="I1185" s="144"/>
      <c r="J1185" s="144"/>
      <c r="K1185" s="144"/>
      <c r="L1185" s="144"/>
      <c r="M1185" s="144"/>
      <c r="N1185" s="144"/>
      <c r="O1185" s="144"/>
      <c r="P1185" s="144"/>
      <c r="Q1185" s="144"/>
      <c r="R1185" s="144"/>
      <c r="S1185" s="144"/>
      <c r="T1185" s="144"/>
    </row>
    <row r="1186" spans="1:20">
      <c r="A1186" s="161"/>
      <c r="B1186" s="144"/>
      <c r="C1186" s="144"/>
      <c r="D1186" s="144"/>
      <c r="E1186" s="144"/>
      <c r="F1186" s="144"/>
      <c r="G1186" s="144"/>
      <c r="H1186" s="144"/>
      <c r="I1186" s="144"/>
      <c r="J1186" s="144"/>
      <c r="K1186" s="144"/>
      <c r="L1186" s="144"/>
      <c r="M1186" s="144"/>
      <c r="N1186" s="144"/>
      <c r="O1186" s="144"/>
      <c r="P1186" s="144"/>
      <c r="Q1186" s="144"/>
      <c r="R1186" s="144"/>
      <c r="S1186" s="144"/>
      <c r="T1186" s="144"/>
    </row>
    <row r="1187" spans="1:20">
      <c r="A1187" s="161"/>
      <c r="B1187" s="144"/>
      <c r="C1187" s="144"/>
      <c r="D1187" s="144"/>
      <c r="E1187" s="144"/>
      <c r="F1187" s="144"/>
      <c r="G1187" s="144"/>
      <c r="H1187" s="144"/>
      <c r="I1187" s="144"/>
      <c r="J1187" s="144"/>
      <c r="K1187" s="144"/>
      <c r="L1187" s="144"/>
      <c r="M1187" s="144"/>
      <c r="N1187" s="144"/>
      <c r="O1187" s="144"/>
      <c r="P1187" s="144"/>
      <c r="Q1187" s="144"/>
      <c r="R1187" s="144"/>
      <c r="S1187" s="144"/>
      <c r="T1187" s="144"/>
    </row>
    <row r="1188" spans="1:20">
      <c r="A1188" s="161"/>
      <c r="B1188" s="144"/>
      <c r="C1188" s="144"/>
      <c r="D1188" s="144"/>
      <c r="E1188" s="144"/>
      <c r="F1188" s="144"/>
      <c r="G1188" s="144"/>
      <c r="H1188" s="144"/>
      <c r="I1188" s="144"/>
      <c r="J1188" s="144"/>
      <c r="K1188" s="144"/>
      <c r="L1188" s="144"/>
      <c r="M1188" s="144"/>
      <c r="N1188" s="144"/>
      <c r="O1188" s="144"/>
      <c r="P1188" s="144"/>
      <c r="Q1188" s="144"/>
      <c r="R1188" s="144"/>
      <c r="S1188" s="144"/>
      <c r="T1188" s="144"/>
    </row>
    <row r="1189" spans="1:20">
      <c r="A1189" s="161"/>
      <c r="B1189" s="144"/>
      <c r="C1189" s="144"/>
      <c r="D1189" s="144"/>
      <c r="E1189" s="144"/>
      <c r="F1189" s="144"/>
      <c r="G1189" s="144"/>
      <c r="H1189" s="144"/>
      <c r="I1189" s="144"/>
      <c r="J1189" s="144"/>
      <c r="K1189" s="144"/>
      <c r="L1189" s="144"/>
      <c r="M1189" s="144"/>
      <c r="N1189" s="144"/>
      <c r="O1189" s="144"/>
      <c r="P1189" s="144"/>
      <c r="Q1189" s="144"/>
      <c r="R1189" s="144"/>
      <c r="S1189" s="144"/>
      <c r="T1189" s="144"/>
    </row>
    <row r="1190" spans="1:20">
      <c r="A1190" s="161"/>
      <c r="B1190" s="144"/>
      <c r="C1190" s="144"/>
      <c r="D1190" s="144"/>
      <c r="E1190" s="144"/>
      <c r="F1190" s="144"/>
      <c r="G1190" s="144"/>
      <c r="H1190" s="144"/>
      <c r="I1190" s="144"/>
      <c r="J1190" s="144"/>
      <c r="K1190" s="144"/>
      <c r="L1190" s="144"/>
      <c r="M1190" s="144"/>
      <c r="N1190" s="144"/>
      <c r="O1190" s="144"/>
      <c r="P1190" s="144"/>
      <c r="Q1190" s="144"/>
      <c r="R1190" s="144"/>
      <c r="S1190" s="144"/>
      <c r="T1190" s="144"/>
    </row>
    <row r="1191" spans="1:20">
      <c r="A1191" s="161"/>
      <c r="B1191" s="144"/>
      <c r="C1191" s="144"/>
      <c r="D1191" s="144"/>
      <c r="E1191" s="144"/>
      <c r="F1191" s="144"/>
      <c r="G1191" s="144"/>
      <c r="H1191" s="144"/>
      <c r="I1191" s="144"/>
      <c r="J1191" s="144"/>
      <c r="K1191" s="144"/>
      <c r="L1191" s="144"/>
      <c r="M1191" s="144"/>
      <c r="N1191" s="144"/>
      <c r="O1191" s="144"/>
      <c r="P1191" s="144"/>
      <c r="Q1191" s="144"/>
      <c r="R1191" s="144"/>
      <c r="S1191" s="144"/>
      <c r="T1191" s="144"/>
    </row>
    <row r="1192" spans="1:20">
      <c r="A1192" s="161"/>
      <c r="B1192" s="144"/>
      <c r="C1192" s="144"/>
      <c r="D1192" s="144"/>
      <c r="E1192" s="144"/>
      <c r="F1192" s="144"/>
      <c r="G1192" s="144"/>
      <c r="H1192" s="144"/>
      <c r="I1192" s="144"/>
      <c r="J1192" s="144"/>
      <c r="K1192" s="144"/>
      <c r="L1192" s="144"/>
      <c r="M1192" s="144"/>
      <c r="N1192" s="144"/>
      <c r="O1192" s="144"/>
      <c r="P1192" s="144"/>
      <c r="Q1192" s="144"/>
      <c r="R1192" s="144"/>
      <c r="S1192" s="144"/>
      <c r="T1192" s="144"/>
    </row>
    <row r="1193" spans="1:20">
      <c r="A1193" s="161"/>
      <c r="B1193" s="144"/>
      <c r="C1193" s="144"/>
      <c r="D1193" s="144"/>
      <c r="E1193" s="144"/>
      <c r="F1193" s="144"/>
      <c r="G1193" s="144"/>
      <c r="H1193" s="144"/>
      <c r="I1193" s="144"/>
      <c r="J1193" s="144"/>
      <c r="K1193" s="144"/>
      <c r="L1193" s="144"/>
      <c r="M1193" s="144"/>
      <c r="N1193" s="144"/>
      <c r="O1193" s="144"/>
      <c r="P1193" s="144"/>
      <c r="Q1193" s="144"/>
      <c r="R1193" s="144"/>
      <c r="S1193" s="144"/>
      <c r="T1193" s="144"/>
    </row>
    <row r="1194" spans="1:20">
      <c r="A1194" s="161"/>
      <c r="B1194" s="144"/>
      <c r="C1194" s="144"/>
      <c r="D1194" s="144"/>
      <c r="E1194" s="144"/>
      <c r="F1194" s="144"/>
      <c r="G1194" s="144"/>
      <c r="H1194" s="144"/>
      <c r="I1194" s="144"/>
      <c r="J1194" s="144"/>
      <c r="K1194" s="144"/>
      <c r="L1194" s="144"/>
      <c r="M1194" s="144"/>
      <c r="N1194" s="144"/>
      <c r="O1194" s="144"/>
      <c r="P1194" s="144"/>
      <c r="Q1194" s="144"/>
      <c r="R1194" s="144"/>
      <c r="S1194" s="144"/>
      <c r="T1194" s="144"/>
    </row>
    <row r="1195" spans="1:20">
      <c r="A1195" s="161"/>
      <c r="B1195" s="144"/>
      <c r="C1195" s="144"/>
      <c r="D1195" s="144"/>
      <c r="E1195" s="144"/>
      <c r="F1195" s="144"/>
      <c r="G1195" s="144"/>
      <c r="H1195" s="144"/>
      <c r="I1195" s="144"/>
      <c r="J1195" s="144"/>
      <c r="K1195" s="144"/>
      <c r="L1195" s="144"/>
      <c r="M1195" s="144"/>
      <c r="N1195" s="144"/>
      <c r="O1195" s="144"/>
      <c r="P1195" s="144"/>
      <c r="Q1195" s="144"/>
      <c r="R1195" s="144"/>
      <c r="S1195" s="144"/>
      <c r="T1195" s="144"/>
    </row>
    <row r="1196" spans="1:20">
      <c r="A1196" s="161"/>
      <c r="B1196" s="144"/>
      <c r="C1196" s="144"/>
      <c r="D1196" s="144"/>
      <c r="E1196" s="144"/>
      <c r="F1196" s="144"/>
      <c r="G1196" s="144"/>
      <c r="H1196" s="144"/>
      <c r="I1196" s="144"/>
      <c r="J1196" s="144"/>
      <c r="K1196" s="144"/>
      <c r="L1196" s="144"/>
      <c r="M1196" s="144"/>
      <c r="N1196" s="144"/>
      <c r="O1196" s="144"/>
      <c r="P1196" s="144"/>
      <c r="Q1196" s="144"/>
      <c r="R1196" s="144"/>
      <c r="S1196" s="144"/>
      <c r="T1196" s="144"/>
    </row>
    <row r="1197" spans="1:20">
      <c r="A1197" s="161"/>
      <c r="B1197" s="144"/>
      <c r="C1197" s="144"/>
      <c r="D1197" s="144"/>
      <c r="E1197" s="144"/>
      <c r="F1197" s="144"/>
      <c r="G1197" s="144"/>
      <c r="H1197" s="144"/>
      <c r="I1197" s="144"/>
      <c r="J1197" s="144"/>
      <c r="K1197" s="144"/>
      <c r="L1197" s="144"/>
      <c r="M1197" s="144"/>
      <c r="N1197" s="144"/>
      <c r="O1197" s="144"/>
      <c r="P1197" s="144"/>
      <c r="Q1197" s="144"/>
      <c r="R1197" s="144"/>
      <c r="S1197" s="144"/>
      <c r="T1197" s="144"/>
    </row>
    <row r="1198" spans="1:20">
      <c r="A1198" s="161"/>
      <c r="B1198" s="144"/>
      <c r="C1198" s="144"/>
      <c r="D1198" s="144"/>
      <c r="E1198" s="144"/>
      <c r="F1198" s="144"/>
      <c r="G1198" s="144"/>
      <c r="H1198" s="144"/>
      <c r="I1198" s="144"/>
      <c r="J1198" s="144"/>
      <c r="K1198" s="144"/>
      <c r="L1198" s="144"/>
      <c r="M1198" s="144"/>
      <c r="N1198" s="144"/>
      <c r="O1198" s="144"/>
      <c r="P1198" s="144"/>
      <c r="Q1198" s="144"/>
      <c r="R1198" s="144"/>
      <c r="S1198" s="144"/>
      <c r="T1198" s="144"/>
    </row>
    <row r="1199" spans="1:20">
      <c r="A1199" s="161"/>
      <c r="B1199" s="144"/>
      <c r="C1199" s="144"/>
      <c r="D1199" s="144"/>
      <c r="E1199" s="144"/>
      <c r="F1199" s="144"/>
      <c r="G1199" s="144"/>
      <c r="H1199" s="144"/>
      <c r="I1199" s="144"/>
      <c r="J1199" s="144"/>
      <c r="K1199" s="144"/>
      <c r="L1199" s="144"/>
      <c r="M1199" s="144"/>
      <c r="N1199" s="144"/>
      <c r="O1199" s="144"/>
      <c r="P1199" s="144"/>
      <c r="Q1199" s="144"/>
      <c r="R1199" s="144"/>
      <c r="S1199" s="144"/>
      <c r="T1199" s="144"/>
    </row>
    <row r="1200" spans="1:20">
      <c r="A1200" s="161"/>
      <c r="B1200" s="144"/>
      <c r="C1200" s="144"/>
      <c r="D1200" s="144"/>
      <c r="E1200" s="144"/>
      <c r="F1200" s="144"/>
      <c r="G1200" s="144"/>
      <c r="H1200" s="144"/>
      <c r="I1200" s="144"/>
      <c r="J1200" s="144"/>
      <c r="K1200" s="144"/>
      <c r="L1200" s="144"/>
      <c r="M1200" s="144"/>
      <c r="N1200" s="144"/>
      <c r="O1200" s="144"/>
      <c r="P1200" s="144"/>
      <c r="Q1200" s="144"/>
      <c r="R1200" s="144"/>
      <c r="S1200" s="144"/>
      <c r="T1200" s="144"/>
    </row>
    <row r="1201" spans="1:20">
      <c r="A1201" s="161"/>
      <c r="B1201" s="144"/>
      <c r="C1201" s="144"/>
      <c r="D1201" s="144"/>
      <c r="E1201" s="144"/>
      <c r="F1201" s="144"/>
      <c r="G1201" s="144"/>
      <c r="H1201" s="144"/>
      <c r="I1201" s="144"/>
      <c r="J1201" s="144"/>
      <c r="K1201" s="144"/>
      <c r="L1201" s="144"/>
      <c r="M1201" s="144"/>
      <c r="N1201" s="144"/>
      <c r="O1201" s="144"/>
      <c r="P1201" s="144"/>
      <c r="Q1201" s="144"/>
      <c r="R1201" s="144"/>
      <c r="S1201" s="144"/>
      <c r="T1201" s="144"/>
    </row>
    <row r="1202" spans="1:20">
      <c r="A1202" s="161"/>
      <c r="B1202" s="144"/>
      <c r="C1202" s="144"/>
      <c r="D1202" s="144"/>
      <c r="E1202" s="144"/>
      <c r="F1202" s="144"/>
      <c r="G1202" s="144"/>
      <c r="H1202" s="144"/>
      <c r="I1202" s="144"/>
      <c r="J1202" s="144"/>
      <c r="K1202" s="144"/>
      <c r="L1202" s="144"/>
      <c r="M1202" s="144"/>
      <c r="N1202" s="144"/>
      <c r="O1202" s="144"/>
      <c r="P1202" s="144"/>
      <c r="Q1202" s="144"/>
      <c r="R1202" s="144"/>
      <c r="S1202" s="144"/>
      <c r="T1202" s="144"/>
    </row>
    <row r="1203" spans="1:20">
      <c r="A1203" s="161"/>
      <c r="B1203" s="144"/>
      <c r="C1203" s="144"/>
      <c r="D1203" s="144"/>
      <c r="E1203" s="144"/>
      <c r="F1203" s="144"/>
      <c r="G1203" s="144"/>
      <c r="H1203" s="144"/>
      <c r="I1203" s="144"/>
      <c r="J1203" s="144"/>
      <c r="K1203" s="144"/>
      <c r="L1203" s="144"/>
      <c r="M1203" s="144"/>
      <c r="N1203" s="144"/>
      <c r="O1203" s="144"/>
      <c r="P1203" s="144"/>
      <c r="Q1203" s="144"/>
      <c r="R1203" s="144"/>
      <c r="S1203" s="144"/>
      <c r="T1203" s="144"/>
    </row>
    <row r="1204" spans="1:20">
      <c r="A1204" s="161"/>
      <c r="B1204" s="144"/>
      <c r="C1204" s="144"/>
      <c r="D1204" s="144"/>
      <c r="E1204" s="144"/>
      <c r="F1204" s="144"/>
      <c r="G1204" s="144"/>
      <c r="H1204" s="144"/>
      <c r="I1204" s="144"/>
      <c r="J1204" s="144"/>
      <c r="K1204" s="144"/>
      <c r="L1204" s="144"/>
      <c r="M1204" s="144"/>
      <c r="N1204" s="144"/>
      <c r="O1204" s="144"/>
      <c r="P1204" s="144"/>
      <c r="Q1204" s="144"/>
      <c r="R1204" s="144"/>
      <c r="S1204" s="144"/>
      <c r="T1204" s="144"/>
    </row>
    <row r="1205" spans="1:20">
      <c r="A1205" s="161"/>
      <c r="B1205" s="144"/>
      <c r="C1205" s="144"/>
      <c r="D1205" s="144"/>
      <c r="E1205" s="144"/>
      <c r="F1205" s="144"/>
      <c r="G1205" s="144"/>
      <c r="H1205" s="144"/>
      <c r="I1205" s="144"/>
      <c r="J1205" s="144"/>
      <c r="K1205" s="144"/>
      <c r="L1205" s="144"/>
      <c r="M1205" s="144"/>
      <c r="N1205" s="144"/>
      <c r="O1205" s="144"/>
      <c r="P1205" s="144"/>
      <c r="Q1205" s="144"/>
      <c r="R1205" s="144"/>
      <c r="S1205" s="144"/>
      <c r="T1205" s="144"/>
    </row>
    <row r="1206" spans="1:20">
      <c r="A1206" s="161"/>
      <c r="B1206" s="144"/>
      <c r="C1206" s="144"/>
      <c r="D1206" s="144"/>
      <c r="E1206" s="144"/>
      <c r="F1206" s="144"/>
      <c r="G1206" s="144"/>
      <c r="H1206" s="144"/>
      <c r="I1206" s="144"/>
      <c r="J1206" s="144"/>
      <c r="K1206" s="144"/>
      <c r="L1206" s="144"/>
      <c r="M1206" s="144"/>
      <c r="N1206" s="144"/>
      <c r="O1206" s="144"/>
      <c r="P1206" s="144"/>
      <c r="Q1206" s="144"/>
      <c r="R1206" s="144"/>
      <c r="S1206" s="144"/>
      <c r="T1206" s="144"/>
    </row>
    <row r="1207" spans="1:20">
      <c r="A1207" s="161"/>
      <c r="B1207" s="144"/>
      <c r="C1207" s="144"/>
      <c r="D1207" s="144"/>
      <c r="E1207" s="144"/>
      <c r="F1207" s="144"/>
      <c r="G1207" s="144"/>
      <c r="H1207" s="144"/>
      <c r="I1207" s="144"/>
      <c r="J1207" s="144"/>
      <c r="K1207" s="144"/>
      <c r="L1207" s="144"/>
      <c r="M1207" s="144"/>
      <c r="N1207" s="144"/>
      <c r="O1207" s="144"/>
      <c r="P1207" s="144"/>
      <c r="Q1207" s="144"/>
      <c r="R1207" s="144"/>
      <c r="S1207" s="144"/>
      <c r="T1207" s="144"/>
    </row>
    <row r="1208" spans="1:20">
      <c r="A1208" s="161"/>
      <c r="B1208" s="144"/>
      <c r="C1208" s="144"/>
      <c r="D1208" s="144"/>
      <c r="E1208" s="144"/>
      <c r="F1208" s="144"/>
      <c r="G1208" s="144"/>
      <c r="H1208" s="144"/>
      <c r="I1208" s="144"/>
      <c r="J1208" s="144"/>
      <c r="K1208" s="144"/>
      <c r="L1208" s="144"/>
      <c r="M1208" s="144"/>
      <c r="N1208" s="144"/>
      <c r="O1208" s="144"/>
      <c r="P1208" s="144"/>
      <c r="Q1208" s="144"/>
      <c r="R1208" s="144"/>
      <c r="S1208" s="144"/>
      <c r="T1208" s="144"/>
    </row>
    <row r="1209" spans="1:20">
      <c r="A1209" s="161"/>
      <c r="B1209" s="144"/>
      <c r="C1209" s="144"/>
      <c r="D1209" s="144"/>
      <c r="E1209" s="144"/>
      <c r="F1209" s="144"/>
      <c r="G1209" s="144"/>
      <c r="H1209" s="144"/>
      <c r="I1209" s="144"/>
      <c r="J1209" s="144"/>
      <c r="K1209" s="144"/>
      <c r="L1209" s="144"/>
      <c r="M1209" s="144"/>
      <c r="N1209" s="144"/>
      <c r="O1209" s="144"/>
      <c r="P1209" s="144"/>
      <c r="Q1209" s="144"/>
      <c r="R1209" s="144"/>
      <c r="S1209" s="144"/>
      <c r="T1209" s="144"/>
    </row>
    <row r="1210" spans="1:20">
      <c r="A1210" s="161"/>
      <c r="B1210" s="144"/>
      <c r="C1210" s="144"/>
      <c r="D1210" s="144"/>
      <c r="E1210" s="144"/>
      <c r="F1210" s="144"/>
      <c r="G1210" s="144"/>
      <c r="H1210" s="144"/>
      <c r="I1210" s="144"/>
      <c r="J1210" s="144"/>
      <c r="K1210" s="144"/>
      <c r="L1210" s="144"/>
      <c r="M1210" s="144"/>
      <c r="N1210" s="144"/>
      <c r="O1210" s="144"/>
      <c r="P1210" s="144"/>
      <c r="Q1210" s="144"/>
      <c r="R1210" s="144"/>
      <c r="S1210" s="144"/>
      <c r="T1210" s="144"/>
    </row>
    <row r="1211" spans="1:20">
      <c r="A1211" s="161"/>
      <c r="B1211" s="144"/>
      <c r="C1211" s="144"/>
      <c r="D1211" s="144"/>
      <c r="E1211" s="144"/>
      <c r="F1211" s="144"/>
      <c r="G1211" s="144"/>
      <c r="H1211" s="144"/>
      <c r="I1211" s="144"/>
      <c r="J1211" s="144"/>
      <c r="K1211" s="144"/>
      <c r="L1211" s="144"/>
      <c r="M1211" s="144"/>
      <c r="N1211" s="144"/>
      <c r="O1211" s="144"/>
      <c r="P1211" s="144"/>
      <c r="Q1211" s="144"/>
      <c r="R1211" s="144"/>
      <c r="S1211" s="144"/>
      <c r="T1211" s="144"/>
    </row>
    <row r="1212" spans="1:20">
      <c r="A1212" s="161"/>
      <c r="B1212" s="144"/>
      <c r="C1212" s="144"/>
      <c r="D1212" s="144"/>
      <c r="E1212" s="144"/>
      <c r="F1212" s="144"/>
      <c r="G1212" s="144"/>
      <c r="H1212" s="144"/>
      <c r="I1212" s="144"/>
      <c r="J1212" s="144"/>
      <c r="K1212" s="144"/>
      <c r="L1212" s="144"/>
      <c r="M1212" s="144"/>
      <c r="N1212" s="144"/>
      <c r="O1212" s="144"/>
      <c r="P1212" s="144"/>
      <c r="Q1212" s="144"/>
      <c r="R1212" s="144"/>
      <c r="S1212" s="144"/>
      <c r="T1212" s="144"/>
    </row>
    <row r="1213" spans="1:20">
      <c r="A1213" s="161"/>
      <c r="B1213" s="144"/>
      <c r="C1213" s="144"/>
      <c r="D1213" s="144"/>
      <c r="E1213" s="144"/>
      <c r="F1213" s="144"/>
      <c r="G1213" s="144"/>
      <c r="H1213" s="144"/>
      <c r="I1213" s="144"/>
      <c r="J1213" s="144"/>
      <c r="K1213" s="144"/>
      <c r="L1213" s="144"/>
      <c r="M1213" s="144"/>
      <c r="N1213" s="144"/>
      <c r="O1213" s="144"/>
      <c r="P1213" s="144"/>
      <c r="Q1213" s="144"/>
      <c r="R1213" s="144"/>
      <c r="S1213" s="144"/>
      <c r="T1213" s="144"/>
    </row>
    <row r="1214" spans="1:20">
      <c r="A1214" s="161"/>
      <c r="B1214" s="144"/>
      <c r="C1214" s="144"/>
      <c r="D1214" s="144"/>
      <c r="E1214" s="144"/>
      <c r="F1214" s="144"/>
      <c r="G1214" s="144"/>
      <c r="H1214" s="144"/>
      <c r="I1214" s="144"/>
      <c r="J1214" s="144"/>
      <c r="K1214" s="144"/>
      <c r="L1214" s="144"/>
      <c r="M1214" s="144"/>
      <c r="N1214" s="144"/>
      <c r="O1214" s="144"/>
      <c r="P1214" s="144"/>
      <c r="Q1214" s="144"/>
      <c r="R1214" s="144"/>
      <c r="S1214" s="144"/>
      <c r="T1214" s="144"/>
    </row>
    <row r="1215" spans="1:20">
      <c r="A1215" s="161"/>
      <c r="B1215" s="144"/>
      <c r="C1215" s="144"/>
      <c r="D1215" s="144"/>
      <c r="E1215" s="144"/>
      <c r="F1215" s="144"/>
      <c r="G1215" s="144"/>
      <c r="H1215" s="144"/>
      <c r="I1215" s="144"/>
      <c r="J1215" s="144"/>
      <c r="K1215" s="144"/>
      <c r="L1215" s="144"/>
      <c r="M1215" s="144"/>
      <c r="N1215" s="144"/>
      <c r="O1215" s="144"/>
      <c r="P1215" s="144"/>
      <c r="Q1215" s="144"/>
      <c r="R1215" s="144"/>
      <c r="S1215" s="144"/>
      <c r="T1215" s="144"/>
    </row>
    <row r="1216" spans="1:20">
      <c r="A1216" s="161"/>
      <c r="B1216" s="144"/>
      <c r="C1216" s="144"/>
      <c r="D1216" s="144"/>
      <c r="E1216" s="144"/>
      <c r="F1216" s="144"/>
      <c r="G1216" s="144"/>
      <c r="H1216" s="144"/>
      <c r="I1216" s="144"/>
      <c r="J1216" s="144"/>
      <c r="K1216" s="144"/>
      <c r="L1216" s="144"/>
      <c r="M1216" s="144"/>
      <c r="N1216" s="144"/>
      <c r="O1216" s="144"/>
      <c r="P1216" s="144"/>
      <c r="Q1216" s="144"/>
      <c r="R1216" s="144"/>
      <c r="S1216" s="144"/>
      <c r="T1216" s="144"/>
    </row>
    <row r="1217" spans="1:20">
      <c r="A1217" s="161"/>
      <c r="B1217" s="144"/>
      <c r="C1217" s="144"/>
      <c r="D1217" s="144"/>
      <c r="E1217" s="144"/>
      <c r="F1217" s="144"/>
      <c r="G1217" s="144"/>
      <c r="H1217" s="144"/>
      <c r="I1217" s="144"/>
      <c r="J1217" s="144"/>
      <c r="K1217" s="144"/>
      <c r="L1217" s="144"/>
      <c r="M1217" s="144"/>
      <c r="N1217" s="144"/>
      <c r="O1217" s="144"/>
      <c r="P1217" s="144"/>
      <c r="Q1217" s="144"/>
      <c r="R1217" s="144"/>
      <c r="S1217" s="144"/>
      <c r="T1217" s="144"/>
    </row>
    <row r="1218" spans="1:20">
      <c r="A1218" s="161"/>
      <c r="B1218" s="144"/>
      <c r="C1218" s="144"/>
      <c r="D1218" s="144"/>
      <c r="E1218" s="144"/>
      <c r="F1218" s="144"/>
      <c r="G1218" s="144"/>
      <c r="H1218" s="144"/>
      <c r="I1218" s="144"/>
      <c r="J1218" s="144"/>
      <c r="K1218" s="144"/>
      <c r="L1218" s="144"/>
      <c r="M1218" s="144"/>
      <c r="N1218" s="144"/>
      <c r="O1218" s="144"/>
      <c r="P1218" s="144"/>
      <c r="Q1218" s="144"/>
      <c r="R1218" s="144"/>
      <c r="S1218" s="144"/>
      <c r="T1218" s="144"/>
    </row>
    <row r="1219" spans="1:20">
      <c r="A1219" s="161"/>
      <c r="B1219" s="144"/>
      <c r="C1219" s="144"/>
      <c r="D1219" s="144"/>
      <c r="E1219" s="144"/>
      <c r="F1219" s="144"/>
      <c r="G1219" s="144"/>
      <c r="H1219" s="144"/>
      <c r="I1219" s="144"/>
      <c r="J1219" s="144"/>
      <c r="K1219" s="144"/>
      <c r="L1219" s="144"/>
      <c r="M1219" s="144"/>
      <c r="N1219" s="144"/>
      <c r="O1219" s="144"/>
      <c r="P1219" s="144"/>
      <c r="Q1219" s="144"/>
      <c r="R1219" s="144"/>
      <c r="S1219" s="144"/>
      <c r="T1219" s="144"/>
    </row>
    <row r="1220" spans="1:20">
      <c r="A1220" s="161"/>
      <c r="B1220" s="144"/>
      <c r="C1220" s="144"/>
      <c r="D1220" s="144"/>
      <c r="E1220" s="144"/>
      <c r="F1220" s="144"/>
      <c r="G1220" s="144"/>
      <c r="H1220" s="144"/>
      <c r="I1220" s="144"/>
      <c r="J1220" s="144"/>
      <c r="K1220" s="144"/>
      <c r="L1220" s="144"/>
      <c r="M1220" s="144"/>
      <c r="N1220" s="144"/>
      <c r="O1220" s="144"/>
      <c r="P1220" s="144"/>
      <c r="Q1220" s="144"/>
      <c r="R1220" s="144"/>
      <c r="S1220" s="144"/>
      <c r="T1220" s="144"/>
    </row>
    <row r="1221" spans="1:20">
      <c r="A1221" s="161"/>
      <c r="B1221" s="144"/>
      <c r="C1221" s="144"/>
      <c r="D1221" s="144"/>
      <c r="E1221" s="144"/>
      <c r="F1221" s="144"/>
      <c r="G1221" s="144"/>
      <c r="H1221" s="144"/>
      <c r="I1221" s="144"/>
      <c r="J1221" s="144"/>
      <c r="K1221" s="144"/>
      <c r="L1221" s="144"/>
      <c r="M1221" s="144"/>
      <c r="N1221" s="144"/>
      <c r="O1221" s="144"/>
      <c r="P1221" s="144"/>
      <c r="Q1221" s="144"/>
      <c r="R1221" s="144"/>
      <c r="S1221" s="144"/>
      <c r="T1221" s="144"/>
    </row>
    <row r="1222" spans="1:20">
      <c r="A1222" s="161"/>
      <c r="B1222" s="144"/>
      <c r="C1222" s="144"/>
      <c r="D1222" s="144"/>
      <c r="E1222" s="144"/>
      <c r="F1222" s="144"/>
      <c r="G1222" s="144"/>
      <c r="H1222" s="144"/>
      <c r="I1222" s="144"/>
      <c r="J1222" s="144"/>
      <c r="K1222" s="144"/>
      <c r="L1222" s="144"/>
      <c r="M1222" s="144"/>
      <c r="N1222" s="144"/>
      <c r="O1222" s="144"/>
      <c r="P1222" s="144"/>
      <c r="Q1222" s="144"/>
      <c r="R1222" s="144"/>
      <c r="S1222" s="144"/>
      <c r="T1222" s="144"/>
    </row>
    <row r="1223" spans="1:20">
      <c r="A1223" s="161"/>
      <c r="B1223" s="144"/>
      <c r="C1223" s="144"/>
      <c r="D1223" s="144"/>
      <c r="E1223" s="144"/>
      <c r="F1223" s="144"/>
      <c r="G1223" s="144"/>
      <c r="H1223" s="144"/>
      <c r="I1223" s="144"/>
      <c r="J1223" s="144"/>
      <c r="K1223" s="144"/>
      <c r="L1223" s="144"/>
      <c r="M1223" s="144"/>
      <c r="N1223" s="144"/>
      <c r="O1223" s="144"/>
      <c r="P1223" s="144"/>
      <c r="Q1223" s="144"/>
      <c r="R1223" s="144"/>
      <c r="S1223" s="144"/>
      <c r="T1223" s="144"/>
    </row>
    <row r="1224" spans="1:20">
      <c r="A1224" s="161"/>
      <c r="B1224" s="144"/>
      <c r="C1224" s="144"/>
      <c r="D1224" s="144"/>
      <c r="E1224" s="144"/>
      <c r="F1224" s="144"/>
      <c r="G1224" s="144"/>
      <c r="H1224" s="144"/>
      <c r="I1224" s="144"/>
      <c r="J1224" s="144"/>
      <c r="K1224" s="144"/>
      <c r="L1224" s="144"/>
      <c r="M1224" s="144"/>
      <c r="N1224" s="144"/>
      <c r="O1224" s="144"/>
      <c r="P1224" s="144"/>
      <c r="Q1224" s="144"/>
      <c r="R1224" s="144"/>
      <c r="S1224" s="144"/>
      <c r="T1224" s="144"/>
    </row>
    <row r="1225" spans="1:20">
      <c r="A1225" s="161"/>
      <c r="B1225" s="144"/>
      <c r="C1225" s="144"/>
      <c r="D1225" s="144"/>
      <c r="E1225" s="144"/>
      <c r="F1225" s="144"/>
      <c r="G1225" s="144"/>
      <c r="H1225" s="144"/>
      <c r="I1225" s="144"/>
      <c r="J1225" s="144"/>
      <c r="K1225" s="144"/>
      <c r="L1225" s="144"/>
      <c r="M1225" s="144"/>
      <c r="N1225" s="144"/>
      <c r="O1225" s="144"/>
      <c r="P1225" s="144"/>
      <c r="Q1225" s="144"/>
      <c r="R1225" s="144"/>
      <c r="S1225" s="144"/>
      <c r="T1225" s="144"/>
    </row>
    <row r="1226" spans="1:20">
      <c r="A1226" s="161"/>
      <c r="B1226" s="144"/>
      <c r="C1226" s="144"/>
      <c r="D1226" s="144"/>
      <c r="E1226" s="144"/>
      <c r="F1226" s="144"/>
      <c r="G1226" s="144"/>
      <c r="H1226" s="144"/>
      <c r="I1226" s="144"/>
      <c r="J1226" s="144"/>
      <c r="K1226" s="144"/>
      <c r="L1226" s="144"/>
      <c r="M1226" s="144"/>
      <c r="N1226" s="144"/>
      <c r="O1226" s="144"/>
      <c r="P1226" s="144"/>
      <c r="Q1226" s="144"/>
      <c r="R1226" s="144"/>
      <c r="S1226" s="144"/>
      <c r="T1226" s="144"/>
    </row>
    <row r="1227" spans="1:20">
      <c r="A1227" s="161"/>
      <c r="B1227" s="144"/>
      <c r="C1227" s="144"/>
      <c r="D1227" s="144"/>
      <c r="E1227" s="144"/>
      <c r="F1227" s="144"/>
      <c r="G1227" s="144"/>
      <c r="H1227" s="144"/>
      <c r="I1227" s="144"/>
      <c r="J1227" s="144"/>
      <c r="K1227" s="144"/>
      <c r="L1227" s="144"/>
      <c r="M1227" s="144"/>
      <c r="N1227" s="144"/>
      <c r="O1227" s="144"/>
      <c r="P1227" s="144"/>
      <c r="Q1227" s="144"/>
      <c r="R1227" s="144"/>
      <c r="S1227" s="144"/>
      <c r="T1227" s="144"/>
    </row>
    <row r="1228" spans="1:20">
      <c r="A1228" s="161"/>
      <c r="B1228" s="144"/>
      <c r="C1228" s="144"/>
      <c r="D1228" s="144"/>
      <c r="E1228" s="144"/>
      <c r="F1228" s="144"/>
      <c r="G1228" s="144"/>
      <c r="H1228" s="144"/>
      <c r="I1228" s="144"/>
      <c r="J1228" s="144"/>
      <c r="K1228" s="144"/>
      <c r="L1228" s="144"/>
      <c r="M1228" s="144"/>
      <c r="N1228" s="144"/>
      <c r="O1228" s="144"/>
      <c r="P1228" s="144"/>
      <c r="Q1228" s="144"/>
      <c r="R1228" s="144"/>
      <c r="S1228" s="144"/>
      <c r="T1228" s="144"/>
    </row>
    <row r="1229" spans="1:20">
      <c r="A1229" s="161"/>
      <c r="B1229" s="144"/>
      <c r="C1229" s="144"/>
      <c r="D1229" s="144"/>
      <c r="E1229" s="144"/>
      <c r="F1229" s="144"/>
      <c r="G1229" s="144"/>
      <c r="H1229" s="144"/>
      <c r="I1229" s="144"/>
      <c r="J1229" s="144"/>
      <c r="K1229" s="144"/>
      <c r="L1229" s="144"/>
      <c r="M1229" s="144"/>
      <c r="N1229" s="144"/>
      <c r="O1229" s="144"/>
      <c r="P1229" s="144"/>
      <c r="Q1229" s="144"/>
      <c r="R1229" s="144"/>
      <c r="S1229" s="144"/>
      <c r="T1229" s="144"/>
    </row>
    <row r="1230" spans="1:20">
      <c r="A1230" s="161"/>
      <c r="B1230" s="144"/>
      <c r="C1230" s="144"/>
      <c r="D1230" s="144"/>
      <c r="E1230" s="144"/>
      <c r="F1230" s="144"/>
      <c r="G1230" s="144"/>
      <c r="H1230" s="144"/>
      <c r="I1230" s="144"/>
      <c r="J1230" s="144"/>
      <c r="K1230" s="144"/>
      <c r="L1230" s="144"/>
      <c r="M1230" s="144"/>
      <c r="N1230" s="144"/>
      <c r="O1230" s="144"/>
      <c r="P1230" s="144"/>
      <c r="Q1230" s="144"/>
      <c r="R1230" s="144"/>
      <c r="S1230" s="144"/>
      <c r="T1230" s="144"/>
    </row>
    <row r="1231" spans="1:20">
      <c r="A1231" s="161"/>
      <c r="B1231" s="144"/>
      <c r="C1231" s="144"/>
      <c r="D1231" s="144"/>
      <c r="E1231" s="144"/>
      <c r="F1231" s="144"/>
      <c r="G1231" s="144"/>
      <c r="H1231" s="144"/>
      <c r="I1231" s="144"/>
      <c r="J1231" s="144"/>
      <c r="K1231" s="144"/>
      <c r="L1231" s="144"/>
      <c r="M1231" s="144"/>
      <c r="N1231" s="144"/>
      <c r="O1231" s="144"/>
      <c r="P1231" s="144"/>
      <c r="Q1231" s="144"/>
      <c r="R1231" s="144"/>
      <c r="S1231" s="144"/>
      <c r="T1231" s="144"/>
    </row>
    <row r="1232" spans="1:20">
      <c r="A1232" s="161"/>
      <c r="B1232" s="144"/>
      <c r="C1232" s="144"/>
      <c r="D1232" s="144"/>
      <c r="E1232" s="144"/>
      <c r="F1232" s="144"/>
      <c r="G1232" s="144"/>
      <c r="H1232" s="144"/>
      <c r="I1232" s="144"/>
      <c r="J1232" s="144"/>
      <c r="K1232" s="144"/>
      <c r="L1232" s="144"/>
      <c r="M1232" s="144"/>
      <c r="N1232" s="144"/>
      <c r="O1232" s="144"/>
      <c r="P1232" s="144"/>
      <c r="Q1232" s="144"/>
      <c r="R1232" s="144"/>
      <c r="S1232" s="144"/>
      <c r="T1232" s="144"/>
    </row>
    <row r="1233" spans="1:20">
      <c r="A1233" s="161"/>
      <c r="B1233" s="144"/>
      <c r="C1233" s="144"/>
      <c r="D1233" s="144"/>
      <c r="E1233" s="144"/>
      <c r="F1233" s="144"/>
      <c r="G1233" s="144"/>
      <c r="H1233" s="144"/>
      <c r="I1233" s="144"/>
      <c r="J1233" s="144"/>
      <c r="K1233" s="144"/>
      <c r="L1233" s="144"/>
      <c r="M1233" s="144"/>
      <c r="N1233" s="144"/>
      <c r="O1233" s="144"/>
      <c r="P1233" s="144"/>
      <c r="Q1233" s="144"/>
      <c r="R1233" s="144"/>
      <c r="S1233" s="144"/>
      <c r="T1233" s="144"/>
    </row>
    <row r="1234" spans="1:20">
      <c r="A1234" s="161"/>
      <c r="B1234" s="144"/>
      <c r="C1234" s="144"/>
      <c r="D1234" s="144"/>
      <c r="E1234" s="144"/>
      <c r="F1234" s="144"/>
      <c r="G1234" s="144"/>
      <c r="H1234" s="144"/>
      <c r="I1234" s="144"/>
      <c r="J1234" s="144"/>
      <c r="K1234" s="144"/>
      <c r="L1234" s="144"/>
      <c r="M1234" s="144"/>
      <c r="N1234" s="144"/>
      <c r="O1234" s="144"/>
      <c r="P1234" s="144"/>
      <c r="Q1234" s="144"/>
      <c r="R1234" s="144"/>
      <c r="S1234" s="144"/>
      <c r="T1234" s="144"/>
    </row>
    <row r="1235" spans="1:20">
      <c r="A1235" s="161"/>
      <c r="B1235" s="144"/>
      <c r="C1235" s="144"/>
      <c r="D1235" s="144"/>
      <c r="E1235" s="144"/>
      <c r="F1235" s="144"/>
      <c r="G1235" s="144"/>
      <c r="H1235" s="144"/>
      <c r="I1235" s="144"/>
      <c r="J1235" s="144"/>
      <c r="K1235" s="144"/>
      <c r="L1235" s="144"/>
      <c r="M1235" s="144"/>
      <c r="N1235" s="144"/>
      <c r="O1235" s="144"/>
      <c r="P1235" s="144"/>
      <c r="Q1235" s="144"/>
      <c r="R1235" s="144"/>
      <c r="S1235" s="144"/>
      <c r="T1235" s="144"/>
    </row>
    <row r="1236" spans="1:20">
      <c r="A1236" s="161"/>
      <c r="B1236" s="144"/>
      <c r="C1236" s="144"/>
      <c r="D1236" s="144"/>
      <c r="E1236" s="144"/>
      <c r="F1236" s="144"/>
      <c r="G1236" s="144"/>
      <c r="H1236" s="144"/>
      <c r="I1236" s="144"/>
      <c r="J1236" s="144"/>
      <c r="K1236" s="144"/>
      <c r="L1236" s="144"/>
      <c r="M1236" s="144"/>
      <c r="N1236" s="144"/>
      <c r="O1236" s="144"/>
      <c r="P1236" s="144"/>
      <c r="Q1236" s="144"/>
      <c r="R1236" s="144"/>
      <c r="S1236" s="144"/>
      <c r="T1236" s="144"/>
    </row>
    <row r="1237" spans="1:20">
      <c r="A1237" s="161"/>
      <c r="B1237" s="144"/>
      <c r="C1237" s="144"/>
      <c r="D1237" s="144"/>
      <c r="E1237" s="144"/>
      <c r="F1237" s="144"/>
      <c r="G1237" s="144"/>
      <c r="H1237" s="144"/>
      <c r="I1237" s="144"/>
      <c r="J1237" s="144"/>
      <c r="K1237" s="144"/>
      <c r="L1237" s="144"/>
      <c r="M1237" s="144"/>
      <c r="N1237" s="144"/>
      <c r="O1237" s="144"/>
      <c r="P1237" s="144"/>
      <c r="Q1237" s="144"/>
      <c r="R1237" s="144"/>
      <c r="S1237" s="144"/>
      <c r="T1237" s="144"/>
    </row>
    <row r="1238" spans="1:20">
      <c r="A1238" s="161"/>
      <c r="B1238" s="144"/>
      <c r="C1238" s="144"/>
      <c r="D1238" s="144"/>
      <c r="E1238" s="144"/>
      <c r="F1238" s="144"/>
      <c r="G1238" s="144"/>
      <c r="H1238" s="144"/>
      <c r="I1238" s="144"/>
      <c r="J1238" s="144"/>
      <c r="K1238" s="144"/>
      <c r="L1238" s="144"/>
      <c r="M1238" s="144"/>
      <c r="N1238" s="144"/>
      <c r="O1238" s="144"/>
      <c r="P1238" s="144"/>
      <c r="Q1238" s="144"/>
      <c r="R1238" s="144"/>
      <c r="S1238" s="144"/>
      <c r="T1238" s="144"/>
    </row>
    <row r="1239" spans="1:20">
      <c r="A1239" s="161"/>
      <c r="B1239" s="144"/>
      <c r="C1239" s="144"/>
      <c r="D1239" s="144"/>
      <c r="E1239" s="144"/>
      <c r="F1239" s="144"/>
      <c r="G1239" s="144"/>
      <c r="H1239" s="144"/>
      <c r="I1239" s="144"/>
      <c r="J1239" s="144"/>
      <c r="K1239" s="144"/>
      <c r="L1239" s="144"/>
      <c r="M1239" s="144"/>
      <c r="N1239" s="144"/>
      <c r="O1239" s="144"/>
      <c r="P1239" s="144"/>
      <c r="Q1239" s="144"/>
      <c r="R1239" s="144"/>
      <c r="S1239" s="144"/>
      <c r="T1239" s="144"/>
    </row>
    <row r="1240" spans="1:20">
      <c r="A1240" s="161"/>
      <c r="B1240" s="144"/>
      <c r="C1240" s="144"/>
      <c r="D1240" s="144"/>
      <c r="E1240" s="144"/>
      <c r="F1240" s="144"/>
      <c r="G1240" s="144"/>
      <c r="H1240" s="144"/>
      <c r="I1240" s="144"/>
      <c r="J1240" s="144"/>
      <c r="K1240" s="144"/>
      <c r="L1240" s="144"/>
      <c r="M1240" s="144"/>
      <c r="N1240" s="144"/>
      <c r="O1240" s="144"/>
      <c r="P1240" s="144"/>
      <c r="Q1240" s="144"/>
      <c r="R1240" s="144"/>
      <c r="S1240" s="144"/>
      <c r="T1240" s="144"/>
    </row>
    <row r="1241" spans="1:20">
      <c r="A1241" s="161"/>
      <c r="B1241" s="144"/>
      <c r="C1241" s="144"/>
      <c r="D1241" s="144"/>
      <c r="E1241" s="144"/>
      <c r="F1241" s="144"/>
      <c r="G1241" s="144"/>
      <c r="H1241" s="144"/>
      <c r="I1241" s="144"/>
      <c r="J1241" s="144"/>
      <c r="K1241" s="144"/>
      <c r="L1241" s="144"/>
      <c r="M1241" s="144"/>
      <c r="N1241" s="144"/>
      <c r="O1241" s="144"/>
      <c r="P1241" s="144"/>
      <c r="Q1241" s="144"/>
      <c r="R1241" s="144"/>
      <c r="S1241" s="144"/>
      <c r="T1241" s="144"/>
    </row>
    <row r="1242" spans="1:20">
      <c r="A1242" s="161"/>
      <c r="B1242" s="144"/>
      <c r="C1242" s="144"/>
      <c r="D1242" s="144"/>
      <c r="E1242" s="144"/>
      <c r="F1242" s="144"/>
      <c r="G1242" s="144"/>
      <c r="H1242" s="144"/>
      <c r="I1242" s="144"/>
      <c r="J1242" s="144"/>
      <c r="K1242" s="144"/>
      <c r="L1242" s="144"/>
      <c r="M1242" s="144"/>
      <c r="N1242" s="144"/>
      <c r="O1242" s="144"/>
      <c r="P1242" s="144"/>
      <c r="Q1242" s="144"/>
      <c r="R1242" s="144"/>
      <c r="S1242" s="144"/>
      <c r="T1242" s="144"/>
    </row>
    <row r="1243" spans="1:20">
      <c r="A1243" s="161"/>
      <c r="B1243" s="144"/>
      <c r="C1243" s="144"/>
      <c r="D1243" s="144"/>
      <c r="E1243" s="144"/>
      <c r="F1243" s="144"/>
      <c r="G1243" s="144"/>
      <c r="H1243" s="144"/>
      <c r="I1243" s="144"/>
      <c r="J1243" s="144"/>
      <c r="K1243" s="144"/>
      <c r="L1243" s="144"/>
      <c r="M1243" s="144"/>
      <c r="N1243" s="144"/>
      <c r="O1243" s="144"/>
      <c r="P1243" s="144"/>
      <c r="Q1243" s="144"/>
      <c r="R1243" s="144"/>
      <c r="S1243" s="144"/>
      <c r="T1243" s="144"/>
    </row>
    <row r="1244" spans="1:20">
      <c r="A1244" s="161"/>
      <c r="B1244" s="144"/>
      <c r="C1244" s="144"/>
      <c r="D1244" s="144"/>
      <c r="E1244" s="144"/>
      <c r="F1244" s="144"/>
      <c r="G1244" s="144"/>
      <c r="H1244" s="144"/>
      <c r="I1244" s="144"/>
      <c r="J1244" s="144"/>
      <c r="K1244" s="144"/>
      <c r="L1244" s="144"/>
      <c r="M1244" s="144"/>
      <c r="N1244" s="144"/>
      <c r="O1244" s="144"/>
      <c r="P1244" s="144"/>
      <c r="Q1244" s="144"/>
      <c r="R1244" s="144"/>
      <c r="S1244" s="144"/>
      <c r="T1244" s="144"/>
    </row>
    <row r="1245" spans="1:20">
      <c r="A1245" s="161"/>
      <c r="B1245" s="144"/>
      <c r="C1245" s="144"/>
      <c r="D1245" s="144"/>
      <c r="E1245" s="144"/>
      <c r="F1245" s="144"/>
      <c r="G1245" s="144"/>
      <c r="H1245" s="144"/>
      <c r="I1245" s="144"/>
      <c r="J1245" s="144"/>
      <c r="K1245" s="144"/>
      <c r="L1245" s="144"/>
      <c r="M1245" s="144"/>
      <c r="N1245" s="144"/>
      <c r="O1245" s="144"/>
      <c r="P1245" s="144"/>
      <c r="Q1245" s="144"/>
      <c r="R1245" s="144"/>
      <c r="S1245" s="144"/>
      <c r="T1245" s="144"/>
    </row>
    <row r="1246" spans="1:20">
      <c r="A1246" s="161"/>
      <c r="B1246" s="144"/>
      <c r="C1246" s="144"/>
      <c r="D1246" s="144"/>
      <c r="E1246" s="144"/>
      <c r="F1246" s="144"/>
      <c r="G1246" s="144"/>
      <c r="H1246" s="144"/>
      <c r="I1246" s="144"/>
      <c r="J1246" s="144"/>
      <c r="K1246" s="144"/>
      <c r="L1246" s="144"/>
      <c r="M1246" s="144"/>
      <c r="N1246" s="144"/>
      <c r="O1246" s="144"/>
      <c r="P1246" s="144"/>
      <c r="Q1246" s="144"/>
      <c r="R1246" s="144"/>
      <c r="S1246" s="144"/>
      <c r="T1246" s="144"/>
    </row>
    <row r="1247" spans="1:20">
      <c r="A1247" s="161"/>
      <c r="B1247" s="144"/>
      <c r="C1247" s="144"/>
      <c r="D1247" s="144"/>
      <c r="E1247" s="144"/>
      <c r="F1247" s="144"/>
      <c r="G1247" s="144"/>
      <c r="H1247" s="144"/>
      <c r="I1247" s="144"/>
      <c r="J1247" s="144"/>
      <c r="K1247" s="144"/>
      <c r="L1247" s="144"/>
      <c r="M1247" s="144"/>
      <c r="N1247" s="144"/>
      <c r="O1247" s="144"/>
      <c r="P1247" s="144"/>
      <c r="Q1247" s="144"/>
      <c r="R1247" s="144"/>
      <c r="S1247" s="144"/>
      <c r="T1247" s="144"/>
    </row>
    <row r="1248" spans="1:20">
      <c r="A1248" s="161"/>
      <c r="B1248" s="144"/>
      <c r="C1248" s="144"/>
      <c r="D1248" s="144"/>
      <c r="E1248" s="144"/>
      <c r="F1248" s="144"/>
      <c r="G1248" s="144"/>
      <c r="H1248" s="144"/>
      <c r="I1248" s="144"/>
      <c r="J1248" s="144"/>
      <c r="K1248" s="144"/>
      <c r="L1248" s="144"/>
      <c r="M1248" s="144"/>
      <c r="N1248" s="144"/>
      <c r="O1248" s="144"/>
      <c r="P1248" s="144"/>
      <c r="Q1248" s="144"/>
      <c r="R1248" s="144"/>
      <c r="S1248" s="144"/>
      <c r="T1248" s="144"/>
    </row>
    <row r="1249" spans="1:20">
      <c r="A1249" s="161"/>
      <c r="B1249" s="144"/>
      <c r="C1249" s="144"/>
      <c r="D1249" s="144"/>
      <c r="E1249" s="144"/>
      <c r="F1249" s="144"/>
      <c r="G1249" s="144"/>
      <c r="H1249" s="144"/>
      <c r="I1249" s="144"/>
      <c r="J1249" s="144"/>
      <c r="K1249" s="144"/>
      <c r="L1249" s="144"/>
      <c r="M1249" s="144"/>
      <c r="N1249" s="144"/>
      <c r="O1249" s="144"/>
      <c r="P1249" s="144"/>
      <c r="Q1249" s="144"/>
      <c r="R1249" s="144"/>
      <c r="S1249" s="144"/>
      <c r="T1249" s="144"/>
    </row>
    <row r="1250" spans="1:20">
      <c r="A1250" s="161"/>
      <c r="B1250" s="144"/>
      <c r="C1250" s="144"/>
      <c r="D1250" s="144"/>
      <c r="E1250" s="144"/>
      <c r="F1250" s="144"/>
      <c r="G1250" s="144"/>
      <c r="H1250" s="144"/>
      <c r="I1250" s="144"/>
      <c r="J1250" s="144"/>
      <c r="K1250" s="144"/>
      <c r="L1250" s="144"/>
      <c r="M1250" s="144"/>
      <c r="N1250" s="144"/>
      <c r="O1250" s="144"/>
      <c r="P1250" s="144"/>
      <c r="Q1250" s="144"/>
      <c r="R1250" s="144"/>
      <c r="S1250" s="144"/>
      <c r="T1250" s="144"/>
    </row>
    <row r="1251" spans="1:20">
      <c r="A1251" s="161"/>
      <c r="B1251" s="144"/>
      <c r="C1251" s="144"/>
      <c r="D1251" s="144"/>
      <c r="E1251" s="144"/>
      <c r="F1251" s="144"/>
      <c r="G1251" s="144"/>
      <c r="H1251" s="144"/>
      <c r="I1251" s="144"/>
      <c r="J1251" s="144"/>
      <c r="K1251" s="144"/>
      <c r="L1251" s="144"/>
      <c r="M1251" s="144"/>
      <c r="N1251" s="144"/>
      <c r="O1251" s="144"/>
      <c r="P1251" s="144"/>
      <c r="Q1251" s="144"/>
      <c r="R1251" s="144"/>
      <c r="S1251" s="144"/>
      <c r="T1251" s="144"/>
    </row>
    <row r="1252" spans="1:20">
      <c r="A1252" s="161"/>
      <c r="B1252" s="144"/>
      <c r="C1252" s="144"/>
      <c r="D1252" s="144"/>
      <c r="E1252" s="144"/>
      <c r="F1252" s="144"/>
      <c r="G1252" s="144"/>
      <c r="H1252" s="144"/>
      <c r="I1252" s="144"/>
      <c r="J1252" s="144"/>
      <c r="K1252" s="144"/>
      <c r="L1252" s="144"/>
      <c r="M1252" s="144"/>
      <c r="N1252" s="144"/>
      <c r="O1252" s="144"/>
      <c r="P1252" s="144"/>
      <c r="Q1252" s="144"/>
      <c r="R1252" s="144"/>
      <c r="S1252" s="144"/>
      <c r="T1252" s="144"/>
    </row>
    <row r="1253" spans="1:20">
      <c r="A1253" s="161"/>
      <c r="B1253" s="144"/>
      <c r="C1253" s="144"/>
      <c r="D1253" s="144"/>
      <c r="E1253" s="144"/>
      <c r="F1253" s="144"/>
      <c r="G1253" s="144"/>
      <c r="H1253" s="144"/>
      <c r="I1253" s="144"/>
      <c r="J1253" s="144"/>
      <c r="K1253" s="144"/>
      <c r="L1253" s="144"/>
      <c r="M1253" s="144"/>
      <c r="N1253" s="144"/>
      <c r="O1253" s="144"/>
      <c r="P1253" s="144"/>
      <c r="Q1253" s="144"/>
      <c r="R1253" s="144"/>
      <c r="S1253" s="144"/>
      <c r="T1253" s="144"/>
    </row>
    <row r="1254" spans="1:20">
      <c r="A1254" s="161"/>
      <c r="B1254" s="144"/>
      <c r="C1254" s="144"/>
      <c r="D1254" s="144"/>
      <c r="E1254" s="144"/>
      <c r="F1254" s="144"/>
      <c r="G1254" s="144"/>
      <c r="H1254" s="144"/>
      <c r="I1254" s="144"/>
      <c r="J1254" s="144"/>
      <c r="K1254" s="144"/>
      <c r="L1254" s="144"/>
      <c r="M1254" s="144"/>
      <c r="N1254" s="144"/>
      <c r="O1254" s="144"/>
      <c r="P1254" s="144"/>
      <c r="Q1254" s="144"/>
      <c r="R1254" s="144"/>
      <c r="S1254" s="144"/>
      <c r="T1254" s="144"/>
    </row>
    <row r="1255" spans="1:20">
      <c r="A1255" s="161"/>
      <c r="B1255" s="144"/>
      <c r="C1255" s="144"/>
      <c r="D1255" s="144"/>
      <c r="E1255" s="144"/>
      <c r="F1255" s="144"/>
      <c r="G1255" s="144"/>
      <c r="H1255" s="144"/>
      <c r="I1255" s="144"/>
      <c r="J1255" s="144"/>
      <c r="K1255" s="144"/>
      <c r="L1255" s="144"/>
      <c r="M1255" s="144"/>
      <c r="N1255" s="144"/>
      <c r="O1255" s="144"/>
      <c r="P1255" s="144"/>
      <c r="Q1255" s="144"/>
      <c r="R1255" s="144"/>
      <c r="S1255" s="144"/>
      <c r="T1255" s="144"/>
    </row>
    <row r="1256" spans="1:20">
      <c r="A1256" s="161"/>
      <c r="B1256" s="144"/>
      <c r="C1256" s="144"/>
      <c r="D1256" s="144"/>
      <c r="E1256" s="144"/>
      <c r="F1256" s="144"/>
      <c r="G1256" s="144"/>
      <c r="H1256" s="144"/>
      <c r="I1256" s="144"/>
      <c r="J1256" s="144"/>
      <c r="K1256" s="144"/>
      <c r="L1256" s="144"/>
      <c r="M1256" s="144"/>
      <c r="N1256" s="144"/>
      <c r="O1256" s="144"/>
      <c r="P1256" s="144"/>
      <c r="Q1256" s="144"/>
      <c r="R1256" s="144"/>
      <c r="S1256" s="144"/>
      <c r="T1256" s="144"/>
    </row>
    <row r="1257" spans="1:20">
      <c r="A1257" s="161"/>
      <c r="B1257" s="144"/>
      <c r="C1257" s="144"/>
      <c r="D1257" s="144"/>
      <c r="E1257" s="144"/>
      <c r="F1257" s="144"/>
      <c r="G1257" s="144"/>
      <c r="H1257" s="144"/>
      <c r="I1257" s="144"/>
      <c r="J1257" s="144"/>
      <c r="K1257" s="144"/>
      <c r="L1257" s="144"/>
      <c r="M1257" s="144"/>
      <c r="N1257" s="144"/>
      <c r="O1257" s="144"/>
      <c r="P1257" s="144"/>
      <c r="Q1257" s="144"/>
      <c r="R1257" s="144"/>
      <c r="S1257" s="144"/>
      <c r="T1257" s="144"/>
    </row>
    <row r="1258" spans="1:20">
      <c r="A1258" s="161"/>
      <c r="B1258" s="144"/>
      <c r="C1258" s="144"/>
      <c r="D1258" s="144"/>
      <c r="E1258" s="144"/>
      <c r="F1258" s="144"/>
      <c r="G1258" s="144"/>
      <c r="H1258" s="144"/>
      <c r="I1258" s="144"/>
      <c r="J1258" s="144"/>
      <c r="K1258" s="144"/>
      <c r="L1258" s="144"/>
      <c r="M1258" s="144"/>
      <c r="N1258" s="144"/>
      <c r="O1258" s="144"/>
      <c r="P1258" s="144"/>
      <c r="Q1258" s="144"/>
      <c r="R1258" s="144"/>
      <c r="S1258" s="144"/>
      <c r="T1258" s="144"/>
    </row>
    <row r="1259" spans="1:20">
      <c r="A1259" s="161"/>
      <c r="B1259" s="144"/>
      <c r="C1259" s="144"/>
      <c r="D1259" s="144"/>
      <c r="E1259" s="144"/>
      <c r="F1259" s="144"/>
      <c r="G1259" s="144"/>
      <c r="H1259" s="144"/>
      <c r="I1259" s="144"/>
      <c r="J1259" s="144"/>
      <c r="K1259" s="144"/>
      <c r="L1259" s="144"/>
      <c r="M1259" s="144"/>
      <c r="N1259" s="144"/>
      <c r="O1259" s="144"/>
      <c r="P1259" s="144"/>
      <c r="Q1259" s="144"/>
      <c r="R1259" s="144"/>
      <c r="S1259" s="144"/>
      <c r="T1259" s="144"/>
    </row>
    <row r="1260" spans="1:20">
      <c r="A1260" s="161"/>
      <c r="B1260" s="144"/>
      <c r="C1260" s="144"/>
      <c r="D1260" s="144"/>
      <c r="E1260" s="144"/>
      <c r="F1260" s="144"/>
      <c r="G1260" s="144"/>
      <c r="H1260" s="144"/>
      <c r="I1260" s="144"/>
      <c r="J1260" s="144"/>
      <c r="K1260" s="144"/>
      <c r="L1260" s="144"/>
      <c r="M1260" s="144"/>
      <c r="N1260" s="144"/>
      <c r="O1260" s="144"/>
      <c r="P1260" s="144"/>
      <c r="Q1260" s="144"/>
      <c r="R1260" s="144"/>
      <c r="S1260" s="144"/>
      <c r="T1260" s="144"/>
    </row>
    <row r="1261" spans="1:20">
      <c r="A1261" s="161"/>
      <c r="B1261" s="144"/>
      <c r="C1261" s="144"/>
      <c r="D1261" s="144"/>
      <c r="E1261" s="144"/>
      <c r="F1261" s="144"/>
      <c r="G1261" s="144"/>
      <c r="H1261" s="144"/>
      <c r="I1261" s="144"/>
      <c r="J1261" s="144"/>
      <c r="K1261" s="144"/>
      <c r="L1261" s="144"/>
      <c r="M1261" s="144"/>
      <c r="N1261" s="144"/>
      <c r="O1261" s="144"/>
      <c r="P1261" s="144"/>
      <c r="Q1261" s="144"/>
      <c r="R1261" s="144"/>
      <c r="S1261" s="144"/>
      <c r="T1261" s="144"/>
    </row>
    <row r="1262" spans="1:20">
      <c r="A1262" s="161"/>
      <c r="B1262" s="144"/>
      <c r="C1262" s="144"/>
      <c r="D1262" s="144"/>
      <c r="E1262" s="144"/>
      <c r="F1262" s="144"/>
      <c r="G1262" s="144"/>
      <c r="H1262" s="144"/>
      <c r="I1262" s="144"/>
      <c r="J1262" s="144"/>
      <c r="K1262" s="144"/>
      <c r="L1262" s="144"/>
      <c r="M1262" s="144"/>
      <c r="N1262" s="144"/>
      <c r="O1262" s="144"/>
      <c r="P1262" s="144"/>
      <c r="Q1262" s="144"/>
      <c r="R1262" s="144"/>
      <c r="S1262" s="144"/>
      <c r="T1262" s="144"/>
    </row>
    <row r="1263" spans="1:20">
      <c r="A1263" s="161"/>
      <c r="B1263" s="144"/>
      <c r="C1263" s="144"/>
      <c r="D1263" s="144"/>
      <c r="E1263" s="144"/>
      <c r="F1263" s="144"/>
      <c r="G1263" s="144"/>
      <c r="H1263" s="144"/>
      <c r="I1263" s="144"/>
      <c r="J1263" s="144"/>
      <c r="K1263" s="144"/>
      <c r="L1263" s="144"/>
      <c r="M1263" s="144"/>
      <c r="N1263" s="144"/>
      <c r="O1263" s="144"/>
      <c r="P1263" s="144"/>
      <c r="Q1263" s="144"/>
      <c r="R1263" s="144"/>
      <c r="S1263" s="144"/>
      <c r="T1263" s="144"/>
    </row>
    <row r="1264" spans="1:20">
      <c r="A1264" s="161"/>
      <c r="B1264" s="144"/>
      <c r="C1264" s="144"/>
      <c r="D1264" s="144"/>
      <c r="E1264" s="144"/>
      <c r="F1264" s="144"/>
      <c r="G1264" s="144"/>
      <c r="H1264" s="144"/>
      <c r="I1264" s="144"/>
      <c r="J1264" s="144"/>
      <c r="K1264" s="144"/>
      <c r="L1264" s="144"/>
      <c r="M1264" s="144"/>
      <c r="N1264" s="144"/>
      <c r="O1264" s="144"/>
      <c r="P1264" s="144"/>
      <c r="Q1264" s="144"/>
      <c r="R1264" s="144"/>
      <c r="S1264" s="144"/>
      <c r="T1264" s="144"/>
    </row>
    <row r="1265" spans="1:20">
      <c r="A1265" s="161"/>
      <c r="B1265" s="144"/>
      <c r="C1265" s="144"/>
      <c r="D1265" s="144"/>
      <c r="E1265" s="144"/>
      <c r="F1265" s="144"/>
      <c r="G1265" s="144"/>
      <c r="H1265" s="144"/>
      <c r="I1265" s="144"/>
      <c r="J1265" s="144"/>
      <c r="K1265" s="144"/>
      <c r="L1265" s="144"/>
      <c r="M1265" s="144"/>
      <c r="N1265" s="144"/>
      <c r="O1265" s="144"/>
      <c r="P1265" s="144"/>
      <c r="Q1265" s="144"/>
      <c r="R1265" s="144"/>
      <c r="S1265" s="144"/>
      <c r="T1265" s="144"/>
    </row>
    <row r="1266" spans="1:20">
      <c r="A1266" s="161"/>
      <c r="B1266" s="144"/>
      <c r="C1266" s="144"/>
      <c r="D1266" s="144"/>
      <c r="E1266" s="144"/>
      <c r="F1266" s="144"/>
      <c r="G1266" s="144"/>
      <c r="H1266" s="144"/>
      <c r="I1266" s="144"/>
      <c r="J1266" s="144"/>
      <c r="K1266" s="144"/>
      <c r="L1266" s="144"/>
      <c r="M1266" s="144"/>
      <c r="N1266" s="144"/>
      <c r="O1266" s="144"/>
      <c r="P1266" s="144"/>
      <c r="Q1266" s="144"/>
      <c r="R1266" s="144"/>
      <c r="S1266" s="144"/>
      <c r="T1266" s="144"/>
    </row>
    <row r="1267" spans="1:20">
      <c r="A1267" s="161"/>
      <c r="B1267" s="144"/>
      <c r="C1267" s="144"/>
      <c r="D1267" s="144"/>
      <c r="E1267" s="144"/>
      <c r="F1267" s="144"/>
      <c r="G1267" s="144"/>
      <c r="H1267" s="144"/>
      <c r="I1267" s="144"/>
      <c r="J1267" s="144"/>
      <c r="K1267" s="144"/>
      <c r="L1267" s="144"/>
      <c r="M1267" s="144"/>
      <c r="N1267" s="144"/>
      <c r="O1267" s="144"/>
      <c r="P1267" s="144"/>
      <c r="Q1267" s="144"/>
      <c r="R1267" s="144"/>
      <c r="S1267" s="144"/>
      <c r="T1267" s="144"/>
    </row>
    <row r="1268" spans="1:20">
      <c r="A1268" s="161"/>
      <c r="B1268" s="144"/>
      <c r="C1268" s="144"/>
      <c r="D1268" s="144"/>
      <c r="E1268" s="144"/>
      <c r="F1268" s="144"/>
      <c r="G1268" s="144"/>
      <c r="H1268" s="144"/>
      <c r="I1268" s="144"/>
      <c r="J1268" s="144"/>
      <c r="K1268" s="144"/>
      <c r="L1268" s="144"/>
      <c r="M1268" s="144"/>
      <c r="N1268" s="144"/>
      <c r="O1268" s="144"/>
      <c r="P1268" s="144"/>
      <c r="Q1268" s="144"/>
      <c r="R1268" s="144"/>
      <c r="S1268" s="144"/>
      <c r="T1268" s="144"/>
    </row>
    <row r="1269" spans="1:20">
      <c r="A1269" s="161"/>
      <c r="B1269" s="144"/>
      <c r="C1269" s="144"/>
      <c r="D1269" s="144"/>
      <c r="E1269" s="144"/>
      <c r="F1269" s="144"/>
      <c r="G1269" s="144"/>
      <c r="H1269" s="144"/>
      <c r="I1269" s="144"/>
      <c r="J1269" s="144"/>
      <c r="K1269" s="144"/>
      <c r="L1269" s="144"/>
      <c r="M1269" s="144"/>
      <c r="N1269" s="144"/>
      <c r="O1269" s="144"/>
      <c r="P1269" s="144"/>
      <c r="Q1269" s="144"/>
      <c r="R1269" s="144"/>
      <c r="S1269" s="144"/>
      <c r="T1269" s="144"/>
    </row>
    <row r="1270" spans="1:20">
      <c r="A1270" s="161"/>
      <c r="B1270" s="144"/>
      <c r="C1270" s="144"/>
      <c r="D1270" s="144"/>
      <c r="E1270" s="144"/>
      <c r="F1270" s="144"/>
      <c r="G1270" s="144"/>
      <c r="H1270" s="144"/>
      <c r="I1270" s="144"/>
      <c r="J1270" s="144"/>
      <c r="K1270" s="144"/>
      <c r="L1270" s="144"/>
      <c r="M1270" s="144"/>
      <c r="N1270" s="144"/>
      <c r="O1270" s="144"/>
      <c r="P1270" s="144"/>
      <c r="Q1270" s="144"/>
      <c r="R1270" s="144"/>
      <c r="S1270" s="144"/>
      <c r="T1270" s="144"/>
    </row>
    <row r="1271" spans="1:20">
      <c r="A1271" s="161"/>
      <c r="B1271" s="144"/>
      <c r="C1271" s="144"/>
      <c r="D1271" s="144"/>
      <c r="E1271" s="144"/>
      <c r="F1271" s="144"/>
      <c r="G1271" s="144"/>
      <c r="H1271" s="144"/>
      <c r="I1271" s="144"/>
      <c r="J1271" s="144"/>
      <c r="K1271" s="144"/>
      <c r="L1271" s="144"/>
      <c r="M1271" s="144"/>
      <c r="N1271" s="144"/>
      <c r="O1271" s="144"/>
      <c r="P1271" s="144"/>
      <c r="Q1271" s="144"/>
      <c r="R1271" s="144"/>
      <c r="S1271" s="144"/>
      <c r="T1271" s="144"/>
    </row>
    <row r="1272" spans="1:20">
      <c r="A1272" s="161"/>
      <c r="B1272" s="144"/>
      <c r="C1272" s="144"/>
      <c r="D1272" s="144"/>
      <c r="E1272" s="144"/>
      <c r="F1272" s="144"/>
      <c r="G1272" s="144"/>
      <c r="H1272" s="144"/>
      <c r="I1272" s="144"/>
      <c r="J1272" s="144"/>
      <c r="K1272" s="144"/>
      <c r="L1272" s="144"/>
      <c r="M1272" s="144"/>
      <c r="N1272" s="144"/>
      <c r="O1272" s="144"/>
      <c r="P1272" s="144"/>
      <c r="Q1272" s="144"/>
      <c r="R1272" s="144"/>
      <c r="S1272" s="144"/>
      <c r="T1272" s="144"/>
    </row>
    <row r="1273" spans="1:20">
      <c r="A1273" s="161"/>
      <c r="B1273" s="144"/>
      <c r="C1273" s="144"/>
      <c r="D1273" s="144"/>
      <c r="E1273" s="144"/>
      <c r="F1273" s="144"/>
      <c r="G1273" s="144"/>
      <c r="H1273" s="144"/>
      <c r="I1273" s="144"/>
      <c r="J1273" s="144"/>
      <c r="K1273" s="144"/>
      <c r="L1273" s="144"/>
      <c r="M1273" s="144"/>
      <c r="N1273" s="144"/>
      <c r="O1273" s="144"/>
      <c r="P1273" s="144"/>
      <c r="Q1273" s="144"/>
      <c r="R1273" s="144"/>
      <c r="S1273" s="144"/>
      <c r="T1273" s="144"/>
    </row>
    <row r="1274" spans="1:20">
      <c r="A1274" s="161"/>
      <c r="B1274" s="144"/>
      <c r="C1274" s="144"/>
      <c r="D1274" s="144"/>
      <c r="E1274" s="144"/>
      <c r="F1274" s="144"/>
      <c r="G1274" s="144"/>
      <c r="H1274" s="144"/>
      <c r="I1274" s="144"/>
      <c r="J1274" s="144"/>
      <c r="K1274" s="144"/>
      <c r="L1274" s="144"/>
      <c r="M1274" s="144"/>
      <c r="N1274" s="144"/>
      <c r="O1274" s="144"/>
      <c r="P1274" s="144"/>
      <c r="Q1274" s="144"/>
      <c r="R1274" s="144"/>
      <c r="S1274" s="144"/>
      <c r="T1274" s="144"/>
    </row>
    <row r="1275" spans="1:20">
      <c r="A1275" s="161"/>
      <c r="B1275" s="144"/>
      <c r="C1275" s="144"/>
      <c r="D1275" s="144"/>
      <c r="E1275" s="144"/>
      <c r="F1275" s="144"/>
      <c r="G1275" s="144"/>
      <c r="H1275" s="144"/>
      <c r="I1275" s="144"/>
      <c r="J1275" s="144"/>
      <c r="K1275" s="144"/>
      <c r="L1275" s="144"/>
      <c r="M1275" s="144"/>
      <c r="N1275" s="144"/>
      <c r="O1275" s="144"/>
      <c r="P1275" s="144"/>
      <c r="Q1275" s="144"/>
      <c r="R1275" s="144"/>
      <c r="S1275" s="144"/>
      <c r="T1275" s="144"/>
    </row>
    <row r="1276" spans="1:20">
      <c r="A1276" s="161"/>
      <c r="B1276" s="144"/>
      <c r="C1276" s="144"/>
      <c r="D1276" s="144"/>
      <c r="E1276" s="144"/>
      <c r="F1276" s="144"/>
      <c r="G1276" s="144"/>
      <c r="H1276" s="144"/>
      <c r="I1276" s="144"/>
      <c r="J1276" s="144"/>
      <c r="K1276" s="144"/>
      <c r="L1276" s="144"/>
      <c r="M1276" s="144"/>
      <c r="N1276" s="144"/>
      <c r="O1276" s="144"/>
      <c r="P1276" s="144"/>
      <c r="Q1276" s="144"/>
      <c r="R1276" s="144"/>
      <c r="S1276" s="144"/>
      <c r="T1276" s="144"/>
    </row>
    <row r="1277" spans="1:20">
      <c r="A1277" s="161"/>
      <c r="B1277" s="144"/>
      <c r="C1277" s="144"/>
      <c r="D1277" s="144"/>
      <c r="E1277" s="144"/>
      <c r="F1277" s="144"/>
      <c r="G1277" s="144"/>
      <c r="H1277" s="144"/>
      <c r="I1277" s="144"/>
      <c r="J1277" s="144"/>
      <c r="K1277" s="144"/>
      <c r="L1277" s="144"/>
      <c r="M1277" s="144"/>
      <c r="N1277" s="144"/>
      <c r="O1277" s="144"/>
      <c r="P1277" s="144"/>
      <c r="Q1277" s="144"/>
      <c r="R1277" s="144"/>
      <c r="S1277" s="144"/>
      <c r="T1277" s="144"/>
    </row>
    <row r="1278" spans="1:20">
      <c r="A1278" s="161"/>
      <c r="B1278" s="144"/>
      <c r="C1278" s="144"/>
      <c r="D1278" s="144"/>
      <c r="E1278" s="144"/>
      <c r="F1278" s="144"/>
      <c r="G1278" s="144"/>
      <c r="H1278" s="144"/>
      <c r="I1278" s="144"/>
      <c r="J1278" s="144"/>
      <c r="K1278" s="144"/>
      <c r="L1278" s="144"/>
      <c r="M1278" s="144"/>
      <c r="N1278" s="144"/>
      <c r="O1278" s="144"/>
      <c r="P1278" s="144"/>
      <c r="Q1278" s="144"/>
      <c r="R1278" s="144"/>
      <c r="S1278" s="144"/>
      <c r="T1278" s="144"/>
    </row>
    <row r="1279" spans="1:20">
      <c r="A1279" s="161"/>
      <c r="B1279" s="144"/>
      <c r="C1279" s="144"/>
      <c r="D1279" s="144"/>
      <c r="E1279" s="144"/>
      <c r="F1279" s="144"/>
      <c r="G1279" s="144"/>
      <c r="H1279" s="144"/>
      <c r="I1279" s="144"/>
      <c r="J1279" s="144"/>
      <c r="K1279" s="144"/>
      <c r="L1279" s="144"/>
      <c r="M1279" s="144"/>
      <c r="N1279" s="144"/>
      <c r="O1279" s="144"/>
      <c r="P1279" s="144"/>
      <c r="Q1279" s="144"/>
      <c r="R1279" s="144"/>
      <c r="S1279" s="144"/>
      <c r="T1279" s="144"/>
    </row>
    <row r="1280" spans="1:20">
      <c r="A1280" s="161"/>
      <c r="B1280" s="144"/>
      <c r="C1280" s="144"/>
      <c r="D1280" s="144"/>
      <c r="E1280" s="144"/>
      <c r="F1280" s="144"/>
      <c r="G1280" s="144"/>
      <c r="H1280" s="144"/>
      <c r="I1280" s="144"/>
      <c r="J1280" s="144"/>
      <c r="K1280" s="144"/>
      <c r="L1280" s="144"/>
      <c r="M1280" s="144"/>
      <c r="N1280" s="144"/>
      <c r="O1280" s="144"/>
      <c r="P1280" s="144"/>
      <c r="Q1280" s="144"/>
      <c r="R1280" s="144"/>
      <c r="S1280" s="144"/>
      <c r="T1280" s="144"/>
    </row>
    <row r="1281" spans="1:20">
      <c r="A1281" s="161"/>
      <c r="B1281" s="144"/>
      <c r="C1281" s="144"/>
      <c r="D1281" s="144"/>
      <c r="E1281" s="144"/>
      <c r="F1281" s="144"/>
      <c r="G1281" s="144"/>
      <c r="H1281" s="144"/>
      <c r="I1281" s="144"/>
      <c r="J1281" s="144"/>
      <c r="K1281" s="144"/>
      <c r="L1281" s="144"/>
      <c r="M1281" s="144"/>
      <c r="N1281" s="144"/>
      <c r="O1281" s="144"/>
      <c r="P1281" s="144"/>
      <c r="Q1281" s="144"/>
      <c r="R1281" s="144"/>
      <c r="S1281" s="144"/>
      <c r="T1281" s="144"/>
    </row>
    <row r="1282" spans="1:20">
      <c r="A1282" s="161"/>
      <c r="B1282" s="144"/>
      <c r="C1282" s="144"/>
      <c r="D1282" s="144"/>
      <c r="E1282" s="144"/>
      <c r="F1282" s="144"/>
      <c r="G1282" s="144"/>
      <c r="H1282" s="144"/>
      <c r="I1282" s="144"/>
      <c r="J1282" s="144"/>
      <c r="K1282" s="144"/>
      <c r="L1282" s="144"/>
      <c r="M1282" s="144"/>
      <c r="N1282" s="144"/>
      <c r="O1282" s="144"/>
      <c r="P1282" s="144"/>
      <c r="Q1282" s="144"/>
      <c r="R1282" s="144"/>
      <c r="S1282" s="144"/>
      <c r="T1282" s="144"/>
    </row>
    <row r="1283" spans="1:20">
      <c r="A1283" s="161"/>
      <c r="B1283" s="144"/>
      <c r="C1283" s="144"/>
      <c r="D1283" s="144"/>
      <c r="E1283" s="144"/>
      <c r="F1283" s="144"/>
      <c r="G1283" s="144"/>
      <c r="H1283" s="144"/>
      <c r="I1283" s="144"/>
      <c r="J1283" s="144"/>
      <c r="K1283" s="144"/>
      <c r="L1283" s="144"/>
      <c r="M1283" s="144"/>
      <c r="N1283" s="144"/>
      <c r="O1283" s="144"/>
      <c r="P1283" s="144"/>
      <c r="Q1283" s="144"/>
      <c r="R1283" s="144"/>
      <c r="S1283" s="144"/>
      <c r="T1283" s="144"/>
    </row>
    <row r="1284" spans="1:20">
      <c r="A1284" s="161"/>
      <c r="B1284" s="144"/>
      <c r="C1284" s="144"/>
      <c r="D1284" s="144"/>
      <c r="E1284" s="144"/>
      <c r="F1284" s="144"/>
      <c r="G1284" s="144"/>
      <c r="H1284" s="144"/>
      <c r="I1284" s="144"/>
      <c r="J1284" s="144"/>
      <c r="K1284" s="144"/>
      <c r="L1284" s="144"/>
      <c r="M1284" s="144"/>
      <c r="N1284" s="144"/>
      <c r="O1284" s="144"/>
      <c r="P1284" s="144"/>
      <c r="Q1284" s="144"/>
      <c r="R1284" s="144"/>
      <c r="S1284" s="144"/>
      <c r="T1284" s="144"/>
    </row>
    <row r="1285" spans="1:20">
      <c r="A1285" s="161"/>
      <c r="B1285" s="144"/>
      <c r="C1285" s="144"/>
      <c r="D1285" s="144"/>
      <c r="E1285" s="144"/>
      <c r="F1285" s="144"/>
      <c r="G1285" s="144"/>
      <c r="H1285" s="144"/>
      <c r="I1285" s="144"/>
      <c r="J1285" s="144"/>
      <c r="K1285" s="144"/>
      <c r="L1285" s="144"/>
      <c r="M1285" s="144"/>
      <c r="N1285" s="144"/>
      <c r="O1285" s="144"/>
      <c r="P1285" s="144"/>
      <c r="Q1285" s="144"/>
      <c r="R1285" s="144"/>
      <c r="S1285" s="144"/>
      <c r="T1285" s="144"/>
    </row>
    <row r="1286" spans="1:20">
      <c r="A1286" s="161"/>
      <c r="B1286" s="144"/>
      <c r="C1286" s="144"/>
      <c r="D1286" s="144"/>
      <c r="E1286" s="144"/>
      <c r="F1286" s="144"/>
      <c r="G1286" s="144"/>
      <c r="H1286" s="144"/>
      <c r="I1286" s="144"/>
      <c r="J1286" s="144"/>
      <c r="K1286" s="144"/>
      <c r="L1286" s="144"/>
      <c r="M1286" s="144"/>
      <c r="N1286" s="144"/>
      <c r="O1286" s="144"/>
      <c r="P1286" s="144"/>
      <c r="Q1286" s="144"/>
      <c r="R1286" s="144"/>
      <c r="S1286" s="144"/>
      <c r="T1286" s="144"/>
    </row>
    <row r="1287" spans="1:20">
      <c r="A1287" s="161"/>
      <c r="B1287" s="144"/>
      <c r="C1287" s="144"/>
      <c r="D1287" s="144"/>
      <c r="E1287" s="144"/>
      <c r="F1287" s="144"/>
      <c r="G1287" s="144"/>
      <c r="H1287" s="144"/>
      <c r="I1287" s="144"/>
      <c r="J1287" s="144"/>
      <c r="K1287" s="144"/>
      <c r="L1287" s="144"/>
      <c r="M1287" s="144"/>
      <c r="N1287" s="144"/>
      <c r="O1287" s="144"/>
      <c r="P1287" s="144"/>
      <c r="Q1287" s="144"/>
      <c r="R1287" s="144"/>
      <c r="S1287" s="144"/>
      <c r="T1287" s="144"/>
    </row>
    <row r="1288" spans="1:20">
      <c r="A1288" s="161"/>
      <c r="B1288" s="144"/>
      <c r="C1288" s="144"/>
      <c r="D1288" s="144"/>
      <c r="E1288" s="144"/>
      <c r="F1288" s="144"/>
      <c r="G1288" s="144"/>
      <c r="H1288" s="144"/>
      <c r="I1288" s="144"/>
      <c r="J1288" s="144"/>
      <c r="K1288" s="144"/>
      <c r="L1288" s="144"/>
      <c r="M1288" s="144"/>
      <c r="N1288" s="144"/>
      <c r="O1288" s="144"/>
      <c r="P1288" s="144"/>
      <c r="Q1288" s="144"/>
      <c r="R1288" s="144"/>
      <c r="S1288" s="144"/>
      <c r="T1288" s="144"/>
    </row>
    <row r="1289" spans="1:20">
      <c r="A1289" s="161"/>
      <c r="B1289" s="144"/>
      <c r="C1289" s="144"/>
      <c r="D1289" s="144"/>
      <c r="E1289" s="144"/>
      <c r="F1289" s="144"/>
      <c r="G1289" s="144"/>
      <c r="H1289" s="144"/>
      <c r="I1289" s="144"/>
      <c r="J1289" s="144"/>
      <c r="K1289" s="144"/>
      <c r="L1289" s="144"/>
      <c r="M1289" s="144"/>
      <c r="N1289" s="144"/>
      <c r="O1289" s="144"/>
      <c r="P1289" s="144"/>
      <c r="Q1289" s="144"/>
      <c r="R1289" s="144"/>
      <c r="S1289" s="144"/>
      <c r="T1289" s="144"/>
    </row>
    <row r="1290" spans="1:20">
      <c r="A1290" s="161"/>
      <c r="B1290" s="144"/>
      <c r="C1290" s="144"/>
      <c r="D1290" s="144"/>
      <c r="E1290" s="144"/>
      <c r="F1290" s="144"/>
      <c r="G1290" s="144"/>
      <c r="H1290" s="144"/>
      <c r="I1290" s="144"/>
      <c r="J1290" s="144"/>
      <c r="K1290" s="144"/>
      <c r="L1290" s="144"/>
      <c r="M1290" s="144"/>
      <c r="N1290" s="144"/>
      <c r="O1290" s="144"/>
      <c r="P1290" s="144"/>
      <c r="Q1290" s="144"/>
      <c r="R1290" s="144"/>
      <c r="S1290" s="144"/>
      <c r="T1290" s="144"/>
    </row>
    <row r="1291" spans="1:20">
      <c r="A1291" s="161"/>
      <c r="B1291" s="144"/>
      <c r="C1291" s="144"/>
      <c r="D1291" s="144"/>
      <c r="E1291" s="144"/>
      <c r="F1291" s="144"/>
      <c r="G1291" s="144"/>
      <c r="H1291" s="144"/>
      <c r="I1291" s="144"/>
      <c r="J1291" s="144"/>
      <c r="K1291" s="144"/>
      <c r="L1291" s="144"/>
      <c r="M1291" s="144"/>
      <c r="N1291" s="144"/>
      <c r="O1291" s="144"/>
      <c r="P1291" s="144"/>
      <c r="Q1291" s="144"/>
      <c r="R1291" s="144"/>
      <c r="S1291" s="144"/>
      <c r="T1291" s="144"/>
    </row>
    <row r="1292" spans="1:20">
      <c r="A1292" s="161"/>
      <c r="B1292" s="144"/>
      <c r="C1292" s="144"/>
      <c r="D1292" s="144"/>
      <c r="E1292" s="144"/>
      <c r="F1292" s="144"/>
      <c r="G1292" s="144"/>
      <c r="H1292" s="144"/>
      <c r="I1292" s="144"/>
      <c r="J1292" s="144"/>
      <c r="K1292" s="144"/>
      <c r="L1292" s="144"/>
      <c r="M1292" s="144"/>
      <c r="N1292" s="144"/>
      <c r="O1292" s="144"/>
      <c r="P1292" s="144"/>
      <c r="Q1292" s="144"/>
      <c r="R1292" s="144"/>
      <c r="S1292" s="144"/>
      <c r="T1292" s="144"/>
    </row>
    <row r="1293" spans="1:20">
      <c r="A1293" s="161"/>
      <c r="B1293" s="144"/>
      <c r="C1293" s="144"/>
      <c r="D1293" s="144"/>
      <c r="E1293" s="144"/>
      <c r="F1293" s="144"/>
      <c r="G1293" s="144"/>
      <c r="H1293" s="144"/>
      <c r="I1293" s="144"/>
      <c r="J1293" s="144"/>
      <c r="K1293" s="144"/>
      <c r="L1293" s="144"/>
      <c r="M1293" s="144"/>
      <c r="N1293" s="144"/>
      <c r="O1293" s="144"/>
      <c r="P1293" s="144"/>
      <c r="Q1293" s="144"/>
      <c r="R1293" s="144"/>
      <c r="S1293" s="144"/>
      <c r="T1293" s="144"/>
    </row>
    <row r="1294" spans="1:20">
      <c r="A1294" s="161"/>
      <c r="B1294" s="144"/>
      <c r="C1294" s="144"/>
      <c r="D1294" s="144"/>
      <c r="E1294" s="144"/>
      <c r="F1294" s="144"/>
      <c r="G1294" s="144"/>
      <c r="H1294" s="144"/>
      <c r="I1294" s="144"/>
      <c r="J1294" s="144"/>
      <c r="K1294" s="144"/>
      <c r="L1294" s="144"/>
      <c r="M1294" s="144"/>
      <c r="N1294" s="144"/>
      <c r="O1294" s="144"/>
      <c r="P1294" s="144"/>
      <c r="Q1294" s="144"/>
      <c r="R1294" s="144"/>
      <c r="S1294" s="144"/>
      <c r="T1294" s="144"/>
    </row>
    <row r="1295" spans="1:20">
      <c r="A1295" s="161"/>
      <c r="B1295" s="144"/>
      <c r="C1295" s="144"/>
      <c r="D1295" s="144"/>
      <c r="E1295" s="144"/>
      <c r="F1295" s="144"/>
      <c r="G1295" s="144"/>
      <c r="H1295" s="144"/>
      <c r="I1295" s="144"/>
      <c r="J1295" s="144"/>
      <c r="K1295" s="144"/>
      <c r="L1295" s="144"/>
      <c r="M1295" s="144"/>
      <c r="N1295" s="144"/>
      <c r="O1295" s="144"/>
      <c r="P1295" s="144"/>
      <c r="Q1295" s="144"/>
      <c r="R1295" s="144"/>
      <c r="S1295" s="144"/>
      <c r="T1295" s="144"/>
    </row>
    <row r="1296" spans="1:20">
      <c r="A1296" s="161"/>
      <c r="B1296" s="144"/>
      <c r="C1296" s="144"/>
      <c r="D1296" s="144"/>
      <c r="E1296" s="144"/>
      <c r="F1296" s="144"/>
      <c r="G1296" s="144"/>
      <c r="H1296" s="144"/>
      <c r="I1296" s="144"/>
      <c r="J1296" s="144"/>
      <c r="K1296" s="144"/>
      <c r="L1296" s="144"/>
      <c r="M1296" s="144"/>
      <c r="N1296" s="144"/>
      <c r="O1296" s="144"/>
      <c r="P1296" s="144"/>
      <c r="Q1296" s="144"/>
      <c r="R1296" s="144"/>
      <c r="S1296" s="144"/>
      <c r="T1296" s="144"/>
    </row>
    <row r="1297" spans="1:20">
      <c r="A1297" s="161"/>
      <c r="B1297" s="144"/>
      <c r="C1297" s="144"/>
      <c r="D1297" s="144"/>
      <c r="E1297" s="144"/>
      <c r="F1297" s="144"/>
      <c r="G1297" s="144"/>
      <c r="H1297" s="144"/>
      <c r="I1297" s="144"/>
      <c r="J1297" s="144"/>
      <c r="K1297" s="144"/>
      <c r="L1297" s="144"/>
      <c r="M1297" s="144"/>
      <c r="N1297" s="144"/>
      <c r="O1297" s="144"/>
      <c r="P1297" s="144"/>
      <c r="Q1297" s="144"/>
      <c r="R1297" s="144"/>
      <c r="S1297" s="144"/>
      <c r="T1297" s="144"/>
    </row>
    <row r="1298" spans="1:20">
      <c r="A1298" s="161"/>
      <c r="B1298" s="144"/>
      <c r="C1298" s="144"/>
      <c r="D1298" s="144"/>
      <c r="E1298" s="144"/>
      <c r="F1298" s="144"/>
      <c r="G1298" s="144"/>
      <c r="H1298" s="144"/>
      <c r="I1298" s="144"/>
      <c r="J1298" s="144"/>
      <c r="K1298" s="144"/>
      <c r="L1298" s="144"/>
      <c r="M1298" s="144"/>
      <c r="N1298" s="144"/>
      <c r="O1298" s="144"/>
      <c r="P1298" s="144"/>
      <c r="Q1298" s="144"/>
      <c r="R1298" s="144"/>
      <c r="S1298" s="144"/>
      <c r="T1298" s="144"/>
    </row>
    <row r="1299" spans="1:20">
      <c r="A1299" s="161"/>
      <c r="B1299" s="144"/>
      <c r="C1299" s="144"/>
      <c r="D1299" s="144"/>
      <c r="E1299" s="144"/>
      <c r="F1299" s="144"/>
      <c r="G1299" s="144"/>
      <c r="H1299" s="144"/>
      <c r="I1299" s="144"/>
      <c r="J1299" s="144"/>
      <c r="K1299" s="144"/>
      <c r="L1299" s="144"/>
      <c r="M1299" s="144"/>
      <c r="N1299" s="144"/>
      <c r="O1299" s="144"/>
      <c r="P1299" s="144"/>
      <c r="Q1299" s="144"/>
      <c r="R1299" s="144"/>
      <c r="S1299" s="144"/>
      <c r="T1299" s="144"/>
    </row>
    <row r="1300" spans="1:20">
      <c r="A1300" s="161"/>
      <c r="B1300" s="144"/>
      <c r="C1300" s="144"/>
      <c r="D1300" s="144"/>
      <c r="E1300" s="144"/>
      <c r="F1300" s="144"/>
      <c r="G1300" s="144"/>
      <c r="H1300" s="144"/>
      <c r="I1300" s="144"/>
      <c r="J1300" s="144"/>
      <c r="K1300" s="144"/>
      <c r="L1300" s="144"/>
      <c r="M1300" s="144"/>
      <c r="N1300" s="144"/>
      <c r="O1300" s="144"/>
      <c r="P1300" s="144"/>
      <c r="Q1300" s="144"/>
      <c r="R1300" s="144"/>
      <c r="S1300" s="144"/>
      <c r="T1300" s="144"/>
    </row>
    <row r="1301" spans="1:20">
      <c r="A1301" s="161"/>
      <c r="B1301" s="144"/>
      <c r="C1301" s="144"/>
      <c r="D1301" s="144"/>
      <c r="E1301" s="144"/>
      <c r="F1301" s="144"/>
      <c r="G1301" s="144"/>
      <c r="H1301" s="144"/>
      <c r="I1301" s="144"/>
      <c r="J1301" s="144"/>
      <c r="K1301" s="144"/>
      <c r="L1301" s="144"/>
      <c r="M1301" s="144"/>
      <c r="N1301" s="144"/>
      <c r="O1301" s="144"/>
      <c r="P1301" s="144"/>
      <c r="Q1301" s="144"/>
      <c r="R1301" s="144"/>
      <c r="S1301" s="144"/>
      <c r="T1301" s="144"/>
    </row>
    <row r="1302" spans="1:20">
      <c r="A1302" s="161"/>
      <c r="B1302" s="144"/>
      <c r="C1302" s="144"/>
      <c r="D1302" s="144"/>
      <c r="E1302" s="144"/>
      <c r="F1302" s="144"/>
      <c r="G1302" s="144"/>
      <c r="H1302" s="144"/>
      <c r="I1302" s="144"/>
      <c r="J1302" s="144"/>
      <c r="K1302" s="144"/>
      <c r="L1302" s="144"/>
      <c r="M1302" s="144"/>
      <c r="N1302" s="144"/>
      <c r="O1302" s="144"/>
      <c r="P1302" s="144"/>
      <c r="Q1302" s="144"/>
      <c r="R1302" s="144"/>
      <c r="S1302" s="144"/>
      <c r="T1302" s="144"/>
    </row>
    <row r="1303" spans="1:20">
      <c r="A1303" s="161"/>
      <c r="B1303" s="144"/>
      <c r="C1303" s="144"/>
      <c r="D1303" s="144"/>
      <c r="E1303" s="144"/>
      <c r="F1303" s="144"/>
      <c r="G1303" s="144"/>
      <c r="H1303" s="144"/>
      <c r="I1303" s="144"/>
      <c r="J1303" s="144"/>
      <c r="K1303" s="144"/>
      <c r="L1303" s="144"/>
      <c r="M1303" s="144"/>
      <c r="N1303" s="144"/>
      <c r="O1303" s="144"/>
      <c r="P1303" s="144"/>
      <c r="Q1303" s="144"/>
      <c r="R1303" s="144"/>
      <c r="S1303" s="144"/>
      <c r="T1303" s="144"/>
    </row>
    <row r="1304" spans="1:20">
      <c r="A1304" s="161"/>
      <c r="B1304" s="144"/>
      <c r="C1304" s="144"/>
      <c r="D1304" s="144"/>
      <c r="E1304" s="144"/>
      <c r="F1304" s="144"/>
      <c r="G1304" s="144"/>
      <c r="H1304" s="144"/>
      <c r="I1304" s="144"/>
      <c r="J1304" s="144"/>
      <c r="K1304" s="144"/>
      <c r="L1304" s="144"/>
      <c r="M1304" s="144"/>
      <c r="N1304" s="144"/>
      <c r="O1304" s="144"/>
      <c r="P1304" s="144"/>
      <c r="Q1304" s="144"/>
      <c r="R1304" s="144"/>
      <c r="S1304" s="144"/>
      <c r="T1304" s="144"/>
    </row>
    <row r="1305" spans="1:20">
      <c r="A1305" s="161"/>
      <c r="B1305" s="144"/>
      <c r="C1305" s="144"/>
      <c r="D1305" s="144"/>
      <c r="E1305" s="144"/>
      <c r="F1305" s="144"/>
      <c r="G1305" s="144"/>
      <c r="H1305" s="144"/>
      <c r="I1305" s="144"/>
      <c r="J1305" s="144"/>
      <c r="K1305" s="144"/>
      <c r="L1305" s="144"/>
      <c r="M1305" s="144"/>
      <c r="N1305" s="144"/>
      <c r="O1305" s="144"/>
      <c r="P1305" s="144"/>
      <c r="Q1305" s="144"/>
      <c r="R1305" s="144"/>
      <c r="S1305" s="144"/>
      <c r="T1305" s="144"/>
    </row>
    <row r="1306" spans="1:20">
      <c r="A1306" s="161"/>
      <c r="B1306" s="144"/>
      <c r="C1306" s="144"/>
      <c r="D1306" s="144"/>
      <c r="E1306" s="144"/>
      <c r="F1306" s="144"/>
      <c r="G1306" s="144"/>
      <c r="H1306" s="144"/>
      <c r="I1306" s="144"/>
      <c r="J1306" s="144"/>
      <c r="K1306" s="144"/>
      <c r="L1306" s="144"/>
      <c r="M1306" s="144"/>
      <c r="N1306" s="144"/>
      <c r="O1306" s="144"/>
      <c r="P1306" s="144"/>
      <c r="Q1306" s="144"/>
      <c r="R1306" s="144"/>
      <c r="S1306" s="144"/>
      <c r="T1306" s="144"/>
    </row>
    <row r="1307" spans="1:20">
      <c r="A1307" s="161"/>
      <c r="B1307" s="144"/>
      <c r="C1307" s="144"/>
      <c r="D1307" s="144"/>
      <c r="E1307" s="144"/>
      <c r="F1307" s="144"/>
      <c r="G1307" s="144"/>
      <c r="H1307" s="144"/>
      <c r="I1307" s="144"/>
      <c r="J1307" s="144"/>
      <c r="K1307" s="144"/>
      <c r="L1307" s="144"/>
      <c r="M1307" s="144"/>
      <c r="N1307" s="144"/>
      <c r="O1307" s="144"/>
      <c r="P1307" s="144"/>
      <c r="Q1307" s="144"/>
      <c r="R1307" s="144"/>
      <c r="S1307" s="144"/>
      <c r="T1307" s="144"/>
    </row>
    <row r="1308" spans="1:20">
      <c r="A1308" s="161"/>
      <c r="B1308" s="144"/>
      <c r="C1308" s="144"/>
      <c r="D1308" s="144"/>
      <c r="E1308" s="144"/>
      <c r="F1308" s="144"/>
      <c r="G1308" s="144"/>
      <c r="H1308" s="144"/>
      <c r="I1308" s="144"/>
      <c r="J1308" s="144"/>
      <c r="K1308" s="144"/>
      <c r="L1308" s="144"/>
      <c r="M1308" s="144"/>
      <c r="N1308" s="144"/>
      <c r="O1308" s="144"/>
      <c r="P1308" s="144"/>
      <c r="Q1308" s="144"/>
      <c r="R1308" s="144"/>
      <c r="S1308" s="144"/>
      <c r="T1308" s="144"/>
    </row>
    <row r="1309" spans="1:20">
      <c r="A1309" s="161"/>
      <c r="B1309" s="144"/>
      <c r="C1309" s="144"/>
      <c r="D1309" s="144"/>
      <c r="E1309" s="144"/>
      <c r="F1309" s="144"/>
      <c r="G1309" s="144"/>
      <c r="H1309" s="144"/>
      <c r="I1309" s="144"/>
      <c r="J1309" s="144"/>
      <c r="K1309" s="144"/>
      <c r="L1309" s="144"/>
      <c r="M1309" s="144"/>
      <c r="N1309" s="144"/>
      <c r="O1309" s="144"/>
      <c r="P1309" s="144"/>
      <c r="Q1309" s="144"/>
      <c r="R1309" s="144"/>
      <c r="S1309" s="144"/>
      <c r="T1309" s="144"/>
    </row>
    <row r="1310" spans="1:20">
      <c r="A1310" s="161"/>
      <c r="B1310" s="144"/>
      <c r="C1310" s="144"/>
      <c r="D1310" s="144"/>
      <c r="E1310" s="144"/>
      <c r="F1310" s="144"/>
      <c r="G1310" s="144"/>
      <c r="H1310" s="144"/>
      <c r="I1310" s="144"/>
      <c r="J1310" s="144"/>
      <c r="K1310" s="144"/>
      <c r="L1310" s="144"/>
      <c r="M1310" s="144"/>
      <c r="N1310" s="144"/>
      <c r="O1310" s="144"/>
      <c r="P1310" s="144"/>
      <c r="Q1310" s="144"/>
      <c r="R1310" s="144"/>
      <c r="S1310" s="144"/>
      <c r="T1310" s="144"/>
    </row>
    <row r="1311" spans="1:20">
      <c r="A1311" s="161"/>
      <c r="B1311" s="144"/>
      <c r="C1311" s="144"/>
      <c r="D1311" s="144"/>
      <c r="E1311" s="144"/>
      <c r="F1311" s="144"/>
      <c r="G1311" s="144"/>
      <c r="H1311" s="144"/>
      <c r="I1311" s="144"/>
      <c r="J1311" s="144"/>
      <c r="K1311" s="144"/>
      <c r="L1311" s="144"/>
      <c r="M1311" s="144"/>
      <c r="N1311" s="144"/>
      <c r="O1311" s="144"/>
      <c r="P1311" s="144"/>
      <c r="Q1311" s="144"/>
      <c r="R1311" s="144"/>
      <c r="S1311" s="144"/>
      <c r="T1311" s="144"/>
    </row>
    <row r="1312" spans="1:20">
      <c r="A1312" s="161"/>
      <c r="B1312" s="144"/>
      <c r="C1312" s="144"/>
      <c r="D1312" s="144"/>
      <c r="E1312" s="144"/>
      <c r="F1312" s="144"/>
      <c r="G1312" s="144"/>
      <c r="H1312" s="144"/>
      <c r="I1312" s="144"/>
      <c r="J1312" s="144"/>
      <c r="K1312" s="144"/>
      <c r="L1312" s="144"/>
      <c r="M1312" s="144"/>
      <c r="N1312" s="144"/>
      <c r="O1312" s="144"/>
      <c r="P1312" s="144"/>
      <c r="Q1312" s="144"/>
      <c r="R1312" s="144"/>
      <c r="S1312" s="144"/>
      <c r="T1312" s="144"/>
    </row>
    <row r="1313" spans="1:20">
      <c r="A1313" s="161"/>
      <c r="B1313" s="144"/>
      <c r="C1313" s="144"/>
      <c r="D1313" s="144"/>
      <c r="E1313" s="144"/>
      <c r="F1313" s="144"/>
      <c r="G1313" s="144"/>
      <c r="H1313" s="144"/>
      <c r="I1313" s="144"/>
      <c r="J1313" s="144"/>
      <c r="K1313" s="144"/>
      <c r="L1313" s="144"/>
      <c r="M1313" s="144"/>
      <c r="N1313" s="144"/>
      <c r="O1313" s="144"/>
      <c r="P1313" s="144"/>
      <c r="Q1313" s="144"/>
      <c r="R1313" s="144"/>
      <c r="S1313" s="144"/>
      <c r="T1313" s="144"/>
    </row>
    <row r="1314" spans="1:20">
      <c r="A1314" s="161"/>
      <c r="B1314" s="144"/>
      <c r="C1314" s="144"/>
      <c r="D1314" s="144"/>
      <c r="E1314" s="144"/>
      <c r="F1314" s="144"/>
      <c r="G1314" s="144"/>
      <c r="H1314" s="144"/>
      <c r="I1314" s="144"/>
      <c r="J1314" s="144"/>
      <c r="K1314" s="144"/>
      <c r="L1314" s="144"/>
      <c r="M1314" s="144"/>
      <c r="N1314" s="144"/>
      <c r="O1314" s="144"/>
      <c r="P1314" s="144"/>
      <c r="Q1314" s="144"/>
      <c r="R1314" s="144"/>
      <c r="S1314" s="144"/>
      <c r="T1314" s="144"/>
    </row>
    <row r="1315" spans="1:20">
      <c r="A1315" s="161"/>
      <c r="B1315" s="144"/>
      <c r="C1315" s="144"/>
      <c r="D1315" s="144"/>
      <c r="E1315" s="144"/>
      <c r="F1315" s="144"/>
      <c r="G1315" s="144"/>
      <c r="H1315" s="144"/>
      <c r="I1315" s="144"/>
      <c r="J1315" s="144"/>
      <c r="K1315" s="144"/>
      <c r="L1315" s="144"/>
      <c r="M1315" s="144"/>
      <c r="N1315" s="144"/>
      <c r="O1315" s="144"/>
      <c r="P1315" s="144"/>
      <c r="Q1315" s="144"/>
      <c r="R1315" s="144"/>
      <c r="S1315" s="144"/>
      <c r="T1315" s="144"/>
    </row>
    <row r="1316" spans="1:20">
      <c r="A1316" s="161"/>
      <c r="B1316" s="144"/>
      <c r="C1316" s="144"/>
      <c r="D1316" s="144"/>
      <c r="E1316" s="144"/>
      <c r="F1316" s="144"/>
      <c r="G1316" s="144"/>
      <c r="H1316" s="144"/>
      <c r="I1316" s="144"/>
      <c r="J1316" s="144"/>
      <c r="K1316" s="144"/>
      <c r="L1316" s="144"/>
      <c r="M1316" s="144"/>
      <c r="N1316" s="144"/>
      <c r="O1316" s="144"/>
      <c r="P1316" s="144"/>
      <c r="Q1316" s="144"/>
      <c r="R1316" s="144"/>
      <c r="S1316" s="144"/>
      <c r="T1316" s="144"/>
    </row>
    <row r="1317" spans="1:20">
      <c r="A1317" s="161"/>
      <c r="B1317" s="144"/>
      <c r="C1317" s="144"/>
      <c r="D1317" s="144"/>
      <c r="E1317" s="144"/>
      <c r="F1317" s="144"/>
      <c r="G1317" s="144"/>
      <c r="H1317" s="144"/>
      <c r="I1317" s="144"/>
      <c r="J1317" s="144"/>
      <c r="K1317" s="144"/>
      <c r="L1317" s="144"/>
      <c r="M1317" s="144"/>
      <c r="N1317" s="144"/>
      <c r="O1317" s="144"/>
      <c r="P1317" s="144"/>
      <c r="Q1317" s="144"/>
      <c r="R1317" s="144"/>
      <c r="S1317" s="144"/>
      <c r="T1317" s="144"/>
    </row>
    <row r="1318" spans="1:20">
      <c r="A1318" s="161"/>
      <c r="B1318" s="144"/>
      <c r="C1318" s="144"/>
      <c r="D1318" s="144"/>
      <c r="E1318" s="144"/>
      <c r="F1318" s="144"/>
      <c r="G1318" s="144"/>
      <c r="H1318" s="144"/>
      <c r="I1318" s="144"/>
      <c r="J1318" s="144"/>
      <c r="K1318" s="144"/>
      <c r="L1318" s="144"/>
      <c r="M1318" s="144"/>
      <c r="N1318" s="144"/>
      <c r="O1318" s="144"/>
      <c r="P1318" s="144"/>
      <c r="Q1318" s="144"/>
      <c r="R1318" s="144"/>
      <c r="S1318" s="144"/>
      <c r="T1318" s="144"/>
    </row>
    <row r="1319" spans="1:20">
      <c r="A1319" s="161"/>
      <c r="B1319" s="144"/>
      <c r="C1319" s="144"/>
      <c r="D1319" s="144"/>
      <c r="E1319" s="144"/>
      <c r="F1319" s="144"/>
      <c r="G1319" s="144"/>
      <c r="H1319" s="144"/>
      <c r="I1319" s="144"/>
      <c r="J1319" s="144"/>
      <c r="K1319" s="144"/>
      <c r="L1319" s="144"/>
      <c r="M1319" s="144"/>
      <c r="N1319" s="144"/>
      <c r="O1319" s="144"/>
      <c r="P1319" s="144"/>
      <c r="Q1319" s="144"/>
      <c r="R1319" s="144"/>
      <c r="S1319" s="144"/>
      <c r="T1319" s="144"/>
    </row>
    <row r="1320" spans="1:20">
      <c r="A1320" s="161"/>
      <c r="B1320" s="144"/>
      <c r="C1320" s="144"/>
      <c r="D1320" s="144"/>
      <c r="E1320" s="144"/>
      <c r="F1320" s="144"/>
      <c r="G1320" s="144"/>
      <c r="H1320" s="144"/>
      <c r="I1320" s="144"/>
      <c r="J1320" s="144"/>
      <c r="K1320" s="144"/>
      <c r="L1320" s="144"/>
      <c r="M1320" s="144"/>
      <c r="N1320" s="144"/>
      <c r="O1320" s="144"/>
      <c r="P1320" s="144"/>
      <c r="Q1320" s="144"/>
      <c r="R1320" s="144"/>
      <c r="S1320" s="144"/>
      <c r="T1320" s="144"/>
    </row>
    <row r="1321" spans="1:20">
      <c r="A1321" s="161"/>
      <c r="B1321" s="144"/>
      <c r="C1321" s="144"/>
      <c r="D1321" s="144"/>
      <c r="E1321" s="144"/>
      <c r="F1321" s="144"/>
      <c r="G1321" s="144"/>
      <c r="H1321" s="144"/>
      <c r="I1321" s="144"/>
      <c r="J1321" s="144"/>
      <c r="K1321" s="144"/>
      <c r="L1321" s="144"/>
      <c r="M1321" s="144"/>
      <c r="N1321" s="144"/>
      <c r="O1321" s="144"/>
      <c r="P1321" s="144"/>
      <c r="Q1321" s="144"/>
      <c r="R1321" s="144"/>
      <c r="S1321" s="144"/>
      <c r="T1321" s="144"/>
    </row>
    <row r="1322" spans="1:20">
      <c r="A1322" s="161"/>
      <c r="B1322" s="144"/>
      <c r="C1322" s="144"/>
      <c r="D1322" s="144"/>
      <c r="E1322" s="144"/>
      <c r="F1322" s="144"/>
      <c r="G1322" s="144"/>
      <c r="H1322" s="144"/>
      <c r="I1322" s="144"/>
      <c r="J1322" s="144"/>
      <c r="K1322" s="144"/>
      <c r="L1322" s="144"/>
      <c r="M1322" s="144"/>
      <c r="N1322" s="144"/>
      <c r="O1322" s="144"/>
      <c r="P1322" s="144"/>
      <c r="Q1322" s="144"/>
      <c r="R1322" s="144"/>
      <c r="S1322" s="144"/>
      <c r="T1322" s="144"/>
    </row>
    <row r="1323" spans="1:20">
      <c r="A1323" s="161"/>
      <c r="B1323" s="144"/>
      <c r="C1323" s="144"/>
      <c r="D1323" s="144"/>
      <c r="E1323" s="144"/>
      <c r="F1323" s="144"/>
      <c r="G1323" s="144"/>
      <c r="H1323" s="144"/>
      <c r="I1323" s="144"/>
      <c r="J1323" s="144"/>
      <c r="K1323" s="144"/>
      <c r="L1323" s="144"/>
      <c r="M1323" s="144"/>
      <c r="N1323" s="144"/>
      <c r="O1323" s="144"/>
      <c r="P1323" s="144"/>
      <c r="Q1323" s="144"/>
      <c r="R1323" s="144"/>
      <c r="S1323" s="144"/>
      <c r="T1323" s="144"/>
    </row>
    <row r="1324" spans="1:20">
      <c r="A1324" s="161"/>
      <c r="B1324" s="144"/>
      <c r="C1324" s="144"/>
      <c r="D1324" s="144"/>
      <c r="E1324" s="144"/>
      <c r="F1324" s="144"/>
      <c r="G1324" s="144"/>
      <c r="H1324" s="144"/>
      <c r="I1324" s="144"/>
      <c r="J1324" s="144"/>
      <c r="K1324" s="144"/>
      <c r="L1324" s="144"/>
      <c r="M1324" s="144"/>
      <c r="N1324" s="144"/>
      <c r="O1324" s="144"/>
      <c r="P1324" s="144"/>
      <c r="Q1324" s="144"/>
      <c r="R1324" s="144"/>
      <c r="S1324" s="144"/>
      <c r="T1324" s="144"/>
    </row>
    <row r="1325" spans="1:20">
      <c r="A1325" s="161"/>
      <c r="B1325" s="144"/>
      <c r="C1325" s="144"/>
      <c r="D1325" s="144"/>
      <c r="E1325" s="144"/>
      <c r="F1325" s="144"/>
      <c r="G1325" s="144"/>
      <c r="H1325" s="144"/>
      <c r="I1325" s="144"/>
      <c r="J1325" s="144"/>
      <c r="K1325" s="144"/>
      <c r="L1325" s="144"/>
      <c r="M1325" s="144"/>
      <c r="N1325" s="144"/>
      <c r="O1325" s="144"/>
      <c r="P1325" s="144"/>
      <c r="Q1325" s="144"/>
      <c r="R1325" s="144"/>
      <c r="S1325" s="144"/>
      <c r="T1325" s="144"/>
    </row>
    <row r="1326" spans="1:20">
      <c r="A1326" s="161"/>
      <c r="B1326" s="144"/>
      <c r="C1326" s="144"/>
      <c r="D1326" s="144"/>
      <c r="E1326" s="144"/>
      <c r="F1326" s="144"/>
      <c r="G1326" s="144"/>
      <c r="H1326" s="144"/>
      <c r="I1326" s="144"/>
      <c r="J1326" s="144"/>
      <c r="K1326" s="144"/>
      <c r="L1326" s="144"/>
      <c r="M1326" s="144"/>
      <c r="N1326" s="144"/>
      <c r="O1326" s="144"/>
      <c r="P1326" s="144"/>
      <c r="Q1326" s="144"/>
      <c r="R1326" s="144"/>
      <c r="S1326" s="144"/>
      <c r="T1326" s="144"/>
    </row>
    <row r="1327" spans="1:20">
      <c r="A1327" s="161"/>
      <c r="B1327" s="144"/>
      <c r="C1327" s="144"/>
      <c r="D1327" s="144"/>
      <c r="E1327" s="144"/>
      <c r="F1327" s="144"/>
      <c r="G1327" s="144"/>
      <c r="H1327" s="144"/>
      <c r="I1327" s="144"/>
      <c r="J1327" s="144"/>
      <c r="K1327" s="144"/>
      <c r="L1327" s="144"/>
      <c r="M1327" s="144"/>
      <c r="N1327" s="144"/>
      <c r="O1327" s="144"/>
      <c r="P1327" s="144"/>
      <c r="Q1327" s="144"/>
      <c r="R1327" s="144"/>
      <c r="S1327" s="144"/>
      <c r="T1327" s="144"/>
    </row>
    <row r="1328" spans="1:20">
      <c r="A1328" s="161"/>
      <c r="B1328" s="144"/>
      <c r="C1328" s="144"/>
      <c r="D1328" s="144"/>
      <c r="E1328" s="144"/>
      <c r="F1328" s="144"/>
      <c r="G1328" s="144"/>
      <c r="H1328" s="144"/>
      <c r="I1328" s="144"/>
      <c r="J1328" s="144"/>
      <c r="K1328" s="144"/>
      <c r="L1328" s="144"/>
      <c r="M1328" s="144"/>
      <c r="N1328" s="144"/>
      <c r="O1328" s="144"/>
      <c r="P1328" s="144"/>
      <c r="Q1328" s="144"/>
      <c r="R1328" s="144"/>
      <c r="S1328" s="144"/>
      <c r="T1328" s="144"/>
    </row>
    <row r="1329" spans="1:20">
      <c r="A1329" s="161"/>
      <c r="B1329" s="144"/>
      <c r="C1329" s="144"/>
      <c r="D1329" s="144"/>
      <c r="E1329" s="144"/>
      <c r="F1329" s="144"/>
      <c r="G1329" s="144"/>
      <c r="H1329" s="144"/>
      <c r="I1329" s="144"/>
      <c r="J1329" s="144"/>
      <c r="K1329" s="144"/>
      <c r="L1329" s="144"/>
      <c r="M1329" s="144"/>
      <c r="N1329" s="144"/>
      <c r="O1329" s="144"/>
      <c r="P1329" s="144"/>
      <c r="Q1329" s="144"/>
      <c r="R1329" s="144"/>
      <c r="S1329" s="144"/>
      <c r="T1329" s="144"/>
    </row>
    <row r="1330" spans="1:20">
      <c r="A1330" s="161"/>
      <c r="B1330" s="144"/>
      <c r="C1330" s="144"/>
      <c r="D1330" s="144"/>
      <c r="E1330" s="144"/>
      <c r="F1330" s="144"/>
      <c r="G1330" s="144"/>
      <c r="H1330" s="144"/>
      <c r="I1330" s="144"/>
      <c r="J1330" s="144"/>
      <c r="K1330" s="144"/>
      <c r="L1330" s="144"/>
      <c r="M1330" s="144"/>
      <c r="N1330" s="144"/>
      <c r="O1330" s="144"/>
      <c r="P1330" s="144"/>
      <c r="Q1330" s="144"/>
      <c r="R1330" s="144"/>
      <c r="S1330" s="144"/>
      <c r="T1330" s="144"/>
    </row>
    <row r="1331" spans="1:20">
      <c r="A1331" s="161"/>
      <c r="B1331" s="144"/>
      <c r="C1331" s="144"/>
      <c r="D1331" s="144"/>
      <c r="E1331" s="144"/>
      <c r="F1331" s="144"/>
      <c r="G1331" s="144"/>
      <c r="H1331" s="144"/>
      <c r="I1331" s="144"/>
      <c r="J1331" s="144"/>
      <c r="K1331" s="144"/>
      <c r="L1331" s="144"/>
      <c r="M1331" s="144"/>
      <c r="N1331" s="144"/>
      <c r="O1331" s="144"/>
      <c r="P1331" s="144"/>
      <c r="Q1331" s="144"/>
      <c r="R1331" s="144"/>
      <c r="S1331" s="144"/>
      <c r="T1331" s="144"/>
    </row>
    <row r="1332" spans="1:20">
      <c r="A1332" s="161"/>
      <c r="B1332" s="144"/>
      <c r="C1332" s="144"/>
      <c r="D1332" s="144"/>
      <c r="E1332" s="144"/>
      <c r="F1332" s="144"/>
      <c r="G1332" s="144"/>
      <c r="H1332" s="144"/>
      <c r="I1332" s="144"/>
      <c r="J1332" s="144"/>
      <c r="K1332" s="144"/>
      <c r="L1332" s="144"/>
      <c r="M1332" s="144"/>
      <c r="N1332" s="144"/>
      <c r="O1332" s="144"/>
      <c r="P1332" s="144"/>
      <c r="Q1332" s="144"/>
      <c r="R1332" s="144"/>
      <c r="S1332" s="144"/>
      <c r="T1332" s="144"/>
    </row>
    <row r="1333" spans="1:20">
      <c r="A1333" s="161"/>
      <c r="B1333" s="144"/>
      <c r="C1333" s="144"/>
      <c r="D1333" s="144"/>
      <c r="E1333" s="144"/>
      <c r="F1333" s="144"/>
      <c r="G1333" s="144"/>
      <c r="H1333" s="144"/>
      <c r="I1333" s="144"/>
      <c r="J1333" s="144"/>
      <c r="K1333" s="144"/>
      <c r="L1333" s="144"/>
      <c r="M1333" s="144"/>
      <c r="N1333" s="144"/>
      <c r="O1333" s="144"/>
      <c r="P1333" s="144"/>
      <c r="Q1333" s="144"/>
      <c r="R1333" s="144"/>
      <c r="S1333" s="144"/>
      <c r="T1333" s="144"/>
    </row>
    <row r="1334" spans="1:20">
      <c r="A1334" s="161"/>
      <c r="B1334" s="144"/>
      <c r="C1334" s="144"/>
      <c r="D1334" s="144"/>
      <c r="E1334" s="144"/>
      <c r="F1334" s="144"/>
      <c r="G1334" s="144"/>
      <c r="H1334" s="144"/>
      <c r="I1334" s="144"/>
      <c r="J1334" s="144"/>
      <c r="K1334" s="144"/>
      <c r="L1334" s="144"/>
      <c r="M1334" s="144"/>
      <c r="N1334" s="144"/>
      <c r="O1334" s="144"/>
      <c r="P1334" s="144"/>
      <c r="Q1334" s="144"/>
      <c r="R1334" s="144"/>
      <c r="S1334" s="144"/>
      <c r="T1334" s="144"/>
    </row>
    <row r="1335" spans="1:20">
      <c r="A1335" s="161"/>
      <c r="B1335" s="144"/>
      <c r="C1335" s="144"/>
      <c r="D1335" s="144"/>
      <c r="E1335" s="144"/>
      <c r="F1335" s="144"/>
      <c r="G1335" s="144"/>
      <c r="H1335" s="144"/>
      <c r="I1335" s="144"/>
      <c r="J1335" s="144"/>
      <c r="K1335" s="144"/>
      <c r="L1335" s="144"/>
      <c r="M1335" s="144"/>
      <c r="N1335" s="144"/>
      <c r="O1335" s="144"/>
      <c r="P1335" s="144"/>
      <c r="Q1335" s="144"/>
      <c r="R1335" s="144"/>
      <c r="S1335" s="144"/>
      <c r="T1335" s="144"/>
    </row>
    <row r="1336" spans="1:20">
      <c r="A1336" s="161"/>
      <c r="B1336" s="144"/>
      <c r="C1336" s="144"/>
      <c r="D1336" s="144"/>
      <c r="E1336" s="144"/>
      <c r="F1336" s="144"/>
      <c r="G1336" s="144"/>
      <c r="H1336" s="144"/>
      <c r="I1336" s="144"/>
      <c r="J1336" s="144"/>
      <c r="K1336" s="144"/>
      <c r="L1336" s="144"/>
      <c r="M1336" s="144"/>
      <c r="N1336" s="144"/>
      <c r="O1336" s="144"/>
      <c r="P1336" s="144"/>
      <c r="Q1336" s="144"/>
      <c r="R1336" s="144"/>
      <c r="S1336" s="144"/>
      <c r="T1336" s="144"/>
    </row>
    <row r="1337" spans="1:20">
      <c r="A1337" s="161"/>
      <c r="B1337" s="144"/>
      <c r="C1337" s="144"/>
      <c r="D1337" s="144"/>
      <c r="E1337" s="144"/>
      <c r="F1337" s="144"/>
      <c r="G1337" s="144"/>
      <c r="H1337" s="144"/>
      <c r="I1337" s="144"/>
      <c r="J1337" s="144"/>
      <c r="K1337" s="144"/>
      <c r="L1337" s="144"/>
      <c r="M1337" s="144"/>
      <c r="N1337" s="144"/>
      <c r="O1337" s="144"/>
      <c r="P1337" s="144"/>
      <c r="Q1337" s="144"/>
      <c r="R1337" s="144"/>
      <c r="S1337" s="144"/>
      <c r="T1337" s="144"/>
    </row>
    <row r="1338" spans="1:20">
      <c r="A1338" s="161"/>
      <c r="B1338" s="144"/>
      <c r="C1338" s="144"/>
      <c r="D1338" s="144"/>
      <c r="E1338" s="144"/>
      <c r="F1338" s="144"/>
      <c r="G1338" s="144"/>
      <c r="H1338" s="144"/>
      <c r="I1338" s="144"/>
      <c r="J1338" s="144"/>
      <c r="K1338" s="144"/>
      <c r="L1338" s="144"/>
      <c r="M1338" s="144"/>
      <c r="N1338" s="144"/>
      <c r="O1338" s="144"/>
      <c r="P1338" s="144"/>
      <c r="Q1338" s="144"/>
      <c r="R1338" s="144"/>
      <c r="S1338" s="144"/>
      <c r="T1338" s="144"/>
    </row>
    <row r="1339" spans="1:20">
      <c r="A1339" s="161"/>
      <c r="B1339" s="144"/>
      <c r="C1339" s="144"/>
      <c r="D1339" s="144"/>
      <c r="E1339" s="144"/>
      <c r="F1339" s="144"/>
      <c r="G1339" s="144"/>
      <c r="H1339" s="144"/>
      <c r="I1339" s="144"/>
      <c r="J1339" s="144"/>
      <c r="K1339" s="144"/>
      <c r="L1339" s="144"/>
      <c r="M1339" s="144"/>
      <c r="N1339" s="144"/>
      <c r="O1339" s="144"/>
      <c r="P1339" s="144"/>
      <c r="Q1339" s="144"/>
      <c r="R1339" s="144"/>
      <c r="S1339" s="144"/>
      <c r="T1339" s="144"/>
    </row>
    <row r="1340" spans="1:20">
      <c r="A1340" s="161"/>
      <c r="B1340" s="144"/>
      <c r="C1340" s="144"/>
      <c r="D1340" s="144"/>
      <c r="E1340" s="144"/>
      <c r="F1340" s="144"/>
      <c r="G1340" s="144"/>
      <c r="H1340" s="144"/>
      <c r="I1340" s="144"/>
      <c r="J1340" s="144"/>
      <c r="K1340" s="144"/>
      <c r="L1340" s="144"/>
      <c r="M1340" s="144"/>
      <c r="N1340" s="144"/>
      <c r="O1340" s="144"/>
      <c r="P1340" s="144"/>
      <c r="Q1340" s="144"/>
      <c r="R1340" s="144"/>
      <c r="S1340" s="144"/>
      <c r="T1340" s="144"/>
    </row>
    <row r="1341" spans="1:20">
      <c r="A1341" s="161"/>
      <c r="B1341" s="144"/>
      <c r="C1341" s="144"/>
      <c r="D1341" s="144"/>
      <c r="E1341" s="144"/>
      <c r="F1341" s="144"/>
      <c r="G1341" s="144"/>
      <c r="H1341" s="144"/>
      <c r="I1341" s="144"/>
      <c r="J1341" s="144"/>
      <c r="K1341" s="144"/>
      <c r="L1341" s="144"/>
      <c r="M1341" s="144"/>
      <c r="N1341" s="144"/>
      <c r="O1341" s="144"/>
      <c r="P1341" s="144"/>
      <c r="Q1341" s="144"/>
      <c r="R1341" s="144"/>
      <c r="S1341" s="144"/>
      <c r="T1341" s="144"/>
    </row>
    <row r="1342" spans="1:20">
      <c r="A1342" s="161"/>
      <c r="B1342" s="144"/>
      <c r="C1342" s="144"/>
      <c r="D1342" s="144"/>
      <c r="E1342" s="144"/>
      <c r="F1342" s="144"/>
      <c r="G1342" s="144"/>
      <c r="H1342" s="144"/>
      <c r="I1342" s="144"/>
      <c r="J1342" s="144"/>
      <c r="K1342" s="144"/>
      <c r="L1342" s="144"/>
      <c r="M1342" s="144"/>
      <c r="N1342" s="144"/>
      <c r="O1342" s="144"/>
      <c r="P1342" s="144"/>
      <c r="Q1342" s="144"/>
      <c r="R1342" s="144"/>
      <c r="S1342" s="144"/>
      <c r="T1342" s="144"/>
    </row>
    <row r="1343" spans="1:20">
      <c r="A1343" s="161"/>
      <c r="B1343" s="144"/>
      <c r="C1343" s="144"/>
      <c r="D1343" s="144"/>
      <c r="E1343" s="144"/>
      <c r="F1343" s="144"/>
      <c r="G1343" s="144"/>
      <c r="H1343" s="144"/>
      <c r="I1343" s="144"/>
      <c r="J1343" s="144"/>
      <c r="K1343" s="144"/>
      <c r="L1343" s="144"/>
      <c r="M1343" s="144"/>
      <c r="N1343" s="144"/>
      <c r="O1343" s="144"/>
      <c r="P1343" s="144"/>
      <c r="Q1343" s="144"/>
      <c r="R1343" s="144"/>
      <c r="S1343" s="144"/>
      <c r="T1343" s="144"/>
    </row>
    <row r="1344" spans="1:20">
      <c r="A1344" s="161"/>
      <c r="B1344" s="144"/>
      <c r="C1344" s="144"/>
      <c r="D1344" s="144"/>
      <c r="E1344" s="144"/>
      <c r="F1344" s="144"/>
      <c r="G1344" s="144"/>
      <c r="H1344" s="144"/>
      <c r="I1344" s="144"/>
      <c r="J1344" s="144"/>
      <c r="K1344" s="144"/>
      <c r="L1344" s="144"/>
      <c r="M1344" s="144"/>
      <c r="N1344" s="144"/>
      <c r="O1344" s="144"/>
      <c r="P1344" s="144"/>
      <c r="Q1344" s="144"/>
      <c r="R1344" s="144"/>
      <c r="S1344" s="144"/>
      <c r="T1344" s="144"/>
    </row>
    <row r="1345" spans="1:20">
      <c r="A1345" s="161"/>
      <c r="B1345" s="144"/>
      <c r="C1345" s="144"/>
      <c r="D1345" s="144"/>
      <c r="E1345" s="144"/>
      <c r="F1345" s="144"/>
      <c r="G1345" s="144"/>
      <c r="H1345" s="144"/>
      <c r="I1345" s="144"/>
      <c r="J1345" s="144"/>
      <c r="K1345" s="144"/>
      <c r="L1345" s="144"/>
      <c r="M1345" s="144"/>
      <c r="N1345" s="144"/>
      <c r="O1345" s="144"/>
      <c r="P1345" s="144"/>
      <c r="Q1345" s="144"/>
      <c r="R1345" s="144"/>
      <c r="S1345" s="144"/>
      <c r="T1345" s="144"/>
    </row>
    <row r="1346" spans="1:20">
      <c r="A1346" s="161"/>
      <c r="B1346" s="144"/>
      <c r="C1346" s="144"/>
      <c r="D1346" s="144"/>
      <c r="E1346" s="144"/>
      <c r="F1346" s="144"/>
      <c r="G1346" s="144"/>
      <c r="H1346" s="144"/>
      <c r="I1346" s="144"/>
      <c r="J1346" s="144"/>
      <c r="K1346" s="144"/>
      <c r="L1346" s="144"/>
      <c r="M1346" s="144"/>
      <c r="N1346" s="144"/>
      <c r="O1346" s="144"/>
      <c r="P1346" s="144"/>
      <c r="Q1346" s="144"/>
      <c r="R1346" s="144"/>
      <c r="S1346" s="144"/>
      <c r="T1346" s="144"/>
    </row>
    <row r="1347" spans="1:20">
      <c r="A1347" s="161"/>
      <c r="B1347" s="144"/>
      <c r="C1347" s="144"/>
      <c r="D1347" s="144"/>
      <c r="E1347" s="144"/>
      <c r="F1347" s="144"/>
      <c r="G1347" s="144"/>
      <c r="H1347" s="144"/>
      <c r="I1347" s="144"/>
      <c r="J1347" s="144"/>
      <c r="K1347" s="144"/>
      <c r="L1347" s="144"/>
      <c r="M1347" s="144"/>
      <c r="N1347" s="144"/>
      <c r="O1347" s="144"/>
      <c r="P1347" s="144"/>
      <c r="Q1347" s="144"/>
      <c r="R1347" s="144"/>
      <c r="S1347" s="144"/>
      <c r="T1347" s="144"/>
    </row>
    <row r="1348" spans="1:20">
      <c r="A1348" s="161"/>
      <c r="B1348" s="144"/>
      <c r="C1348" s="144"/>
      <c r="D1348" s="144"/>
      <c r="E1348" s="144"/>
      <c r="F1348" s="144"/>
      <c r="G1348" s="144"/>
      <c r="H1348" s="144"/>
      <c r="I1348" s="144"/>
      <c r="J1348" s="144"/>
      <c r="K1348" s="144"/>
      <c r="L1348" s="144"/>
      <c r="M1348" s="144"/>
      <c r="N1348" s="144"/>
      <c r="O1348" s="144"/>
      <c r="P1348" s="144"/>
      <c r="Q1348" s="144"/>
      <c r="R1348" s="144"/>
      <c r="S1348" s="144"/>
      <c r="T1348" s="144"/>
    </row>
    <row r="1349" spans="1:20">
      <c r="A1349" s="161"/>
      <c r="B1349" s="144"/>
      <c r="C1349" s="144"/>
      <c r="D1349" s="144"/>
      <c r="E1349" s="144"/>
      <c r="F1349" s="144"/>
      <c r="G1349" s="144"/>
      <c r="H1349" s="144"/>
      <c r="I1349" s="144"/>
      <c r="J1349" s="144"/>
      <c r="K1349" s="144"/>
      <c r="L1349" s="144"/>
      <c r="M1349" s="144"/>
      <c r="N1349" s="144"/>
      <c r="O1349" s="144"/>
      <c r="P1349" s="144"/>
      <c r="Q1349" s="144"/>
      <c r="R1349" s="144"/>
      <c r="S1349" s="144"/>
      <c r="T1349" s="144"/>
    </row>
    <row r="1350" spans="1:20">
      <c r="A1350" s="161"/>
      <c r="B1350" s="144"/>
      <c r="C1350" s="144"/>
      <c r="D1350" s="144"/>
      <c r="E1350" s="144"/>
      <c r="F1350" s="144"/>
      <c r="G1350" s="144"/>
      <c r="H1350" s="144"/>
      <c r="I1350" s="144"/>
      <c r="J1350" s="144"/>
      <c r="K1350" s="144"/>
      <c r="L1350" s="144"/>
      <c r="M1350" s="144"/>
      <c r="N1350" s="144"/>
      <c r="O1350" s="144"/>
      <c r="P1350" s="144"/>
      <c r="Q1350" s="144"/>
      <c r="R1350" s="144"/>
      <c r="S1350" s="144"/>
      <c r="T1350" s="144"/>
    </row>
    <row r="1351" spans="1:20">
      <c r="A1351" s="161"/>
      <c r="B1351" s="144"/>
      <c r="C1351" s="144"/>
      <c r="D1351" s="144"/>
      <c r="E1351" s="144"/>
      <c r="F1351" s="144"/>
      <c r="G1351" s="144"/>
      <c r="H1351" s="144"/>
      <c r="I1351" s="144"/>
      <c r="J1351" s="144"/>
      <c r="K1351" s="144"/>
      <c r="L1351" s="144"/>
      <c r="M1351" s="144"/>
      <c r="N1351" s="144"/>
      <c r="O1351" s="144"/>
      <c r="P1351" s="144"/>
      <c r="Q1351" s="144"/>
      <c r="R1351" s="144"/>
      <c r="S1351" s="144"/>
      <c r="T1351" s="144"/>
    </row>
    <row r="1352" spans="1:20">
      <c r="A1352" s="161"/>
      <c r="B1352" s="144"/>
      <c r="C1352" s="144"/>
      <c r="D1352" s="144"/>
      <c r="E1352" s="144"/>
      <c r="F1352" s="144"/>
      <c r="G1352" s="144"/>
      <c r="H1352" s="144"/>
      <c r="I1352" s="144"/>
      <c r="J1352" s="144"/>
      <c r="K1352" s="144"/>
      <c r="L1352" s="144"/>
      <c r="M1352" s="144"/>
      <c r="N1352" s="144"/>
      <c r="O1352" s="144"/>
      <c r="P1352" s="144"/>
      <c r="Q1352" s="144"/>
      <c r="R1352" s="144"/>
      <c r="S1352" s="144"/>
      <c r="T1352" s="144"/>
    </row>
    <row r="1353" spans="1:20">
      <c r="A1353" s="161"/>
      <c r="B1353" s="144"/>
      <c r="C1353" s="144"/>
      <c r="D1353" s="144"/>
      <c r="E1353" s="144"/>
      <c r="F1353" s="144"/>
      <c r="G1353" s="144"/>
      <c r="H1353" s="144"/>
      <c r="I1353" s="144"/>
      <c r="J1353" s="144"/>
      <c r="K1353" s="144"/>
      <c r="L1353" s="144"/>
      <c r="M1353" s="144"/>
      <c r="N1353" s="144"/>
      <c r="O1353" s="144"/>
      <c r="P1353" s="144"/>
      <c r="Q1353" s="144"/>
      <c r="R1353" s="144"/>
      <c r="S1353" s="144"/>
      <c r="T1353" s="144"/>
    </row>
    <row r="1354" spans="1:20">
      <c r="A1354" s="161"/>
      <c r="B1354" s="144"/>
      <c r="C1354" s="144"/>
      <c r="D1354" s="144"/>
      <c r="E1354" s="144"/>
      <c r="F1354" s="144"/>
      <c r="G1354" s="144"/>
      <c r="H1354" s="144"/>
      <c r="I1354" s="144"/>
      <c r="J1354" s="144"/>
      <c r="K1354" s="144"/>
      <c r="L1354" s="144"/>
      <c r="M1354" s="144"/>
      <c r="N1354" s="144"/>
      <c r="O1354" s="144"/>
      <c r="P1354" s="144"/>
      <c r="Q1354" s="144"/>
      <c r="R1354" s="144"/>
      <c r="S1354" s="144"/>
      <c r="T1354" s="144"/>
    </row>
    <row r="1355" spans="1:20">
      <c r="A1355" s="161"/>
      <c r="B1355" s="144"/>
      <c r="C1355" s="144"/>
      <c r="D1355" s="144"/>
      <c r="E1355" s="144"/>
      <c r="F1355" s="144"/>
      <c r="G1355" s="144"/>
      <c r="H1355" s="144"/>
      <c r="I1355" s="144"/>
      <c r="J1355" s="144"/>
      <c r="K1355" s="144"/>
      <c r="L1355" s="144"/>
      <c r="M1355" s="144"/>
      <c r="N1355" s="144"/>
      <c r="O1355" s="144"/>
      <c r="P1355" s="144"/>
      <c r="Q1355" s="144"/>
      <c r="R1355" s="144"/>
      <c r="S1355" s="144"/>
      <c r="T1355" s="144"/>
    </row>
    <row r="1356" spans="1:20">
      <c r="A1356" s="161"/>
      <c r="B1356" s="144"/>
      <c r="C1356" s="144"/>
      <c r="D1356" s="144"/>
      <c r="E1356" s="144"/>
      <c r="F1356" s="144"/>
      <c r="G1356" s="144"/>
      <c r="H1356" s="144"/>
      <c r="I1356" s="144"/>
      <c r="J1356" s="144"/>
      <c r="K1356" s="144"/>
      <c r="L1356" s="144"/>
      <c r="M1356" s="144"/>
      <c r="N1356" s="144"/>
      <c r="O1356" s="144"/>
      <c r="P1356" s="144"/>
      <c r="Q1356" s="144"/>
      <c r="R1356" s="144"/>
      <c r="S1356" s="144"/>
      <c r="T1356" s="144"/>
    </row>
    <row r="1357" spans="1:20">
      <c r="A1357" s="161"/>
      <c r="B1357" s="144"/>
      <c r="C1357" s="144"/>
      <c r="D1357" s="144"/>
      <c r="E1357" s="144"/>
      <c r="F1357" s="144"/>
      <c r="G1357" s="144"/>
      <c r="H1357" s="144"/>
      <c r="I1357" s="144"/>
      <c r="J1357" s="144"/>
      <c r="K1357" s="144"/>
      <c r="L1357" s="144"/>
      <c r="M1357" s="144"/>
      <c r="N1357" s="144"/>
      <c r="O1357" s="144"/>
      <c r="P1357" s="144"/>
      <c r="Q1357" s="144"/>
      <c r="R1357" s="144"/>
      <c r="S1357" s="144"/>
      <c r="T1357" s="144"/>
    </row>
    <row r="1358" spans="1:20">
      <c r="A1358" s="161"/>
      <c r="B1358" s="144"/>
      <c r="C1358" s="144"/>
      <c r="D1358" s="144"/>
      <c r="E1358" s="144"/>
      <c r="F1358" s="144"/>
      <c r="G1358" s="144"/>
      <c r="H1358" s="144"/>
      <c r="I1358" s="144"/>
      <c r="J1358" s="144"/>
      <c r="K1358" s="144"/>
      <c r="L1358" s="144"/>
      <c r="M1358" s="144"/>
      <c r="N1358" s="144"/>
      <c r="O1358" s="144"/>
      <c r="P1358" s="144"/>
      <c r="Q1358" s="144"/>
      <c r="R1358" s="144"/>
      <c r="S1358" s="144"/>
      <c r="T1358" s="144"/>
    </row>
    <row r="1359" spans="1:20">
      <c r="A1359" s="161"/>
      <c r="B1359" s="144"/>
      <c r="C1359" s="144"/>
      <c r="D1359" s="144"/>
      <c r="E1359" s="144"/>
      <c r="F1359" s="144"/>
      <c r="G1359" s="144"/>
      <c r="H1359" s="144"/>
      <c r="I1359" s="144"/>
      <c r="J1359" s="144"/>
      <c r="K1359" s="144"/>
      <c r="L1359" s="144"/>
      <c r="M1359" s="144"/>
      <c r="N1359" s="144"/>
      <c r="O1359" s="144"/>
      <c r="P1359" s="144"/>
      <c r="Q1359" s="144"/>
      <c r="R1359" s="144"/>
      <c r="S1359" s="144"/>
      <c r="T1359" s="144"/>
    </row>
    <row r="1360" spans="1:20">
      <c r="A1360" s="161"/>
      <c r="B1360" s="144"/>
      <c r="C1360" s="144"/>
      <c r="D1360" s="144"/>
      <c r="E1360" s="144"/>
      <c r="F1360" s="144"/>
      <c r="G1360" s="144"/>
      <c r="H1360" s="144"/>
      <c r="I1360" s="144"/>
      <c r="J1360" s="144"/>
      <c r="K1360" s="144"/>
      <c r="L1360" s="144"/>
      <c r="M1360" s="144"/>
      <c r="N1360" s="144"/>
      <c r="O1360" s="144"/>
      <c r="P1360" s="144"/>
      <c r="Q1360" s="144"/>
      <c r="R1360" s="144"/>
      <c r="S1360" s="144"/>
      <c r="T1360" s="144"/>
    </row>
    <row r="1361" spans="1:20">
      <c r="A1361" s="161"/>
      <c r="B1361" s="144"/>
      <c r="C1361" s="144"/>
      <c r="D1361" s="144"/>
      <c r="E1361" s="144"/>
      <c r="F1361" s="144"/>
      <c r="G1361" s="144"/>
      <c r="H1361" s="144"/>
      <c r="I1361" s="144"/>
      <c r="J1361" s="144"/>
      <c r="K1361" s="144"/>
      <c r="L1361" s="144"/>
      <c r="M1361" s="144"/>
      <c r="N1361" s="144"/>
      <c r="O1361" s="144"/>
      <c r="P1361" s="144"/>
      <c r="Q1361" s="144"/>
      <c r="R1361" s="144"/>
      <c r="S1361" s="144"/>
      <c r="T1361" s="144"/>
    </row>
    <row r="1362" spans="1:20">
      <c r="A1362" s="161"/>
      <c r="B1362" s="144"/>
      <c r="C1362" s="144"/>
      <c r="D1362" s="144"/>
      <c r="E1362" s="144"/>
      <c r="F1362" s="144"/>
      <c r="G1362" s="144"/>
      <c r="H1362" s="144"/>
      <c r="I1362" s="144"/>
      <c r="J1362" s="144"/>
      <c r="K1362" s="144"/>
      <c r="L1362" s="144"/>
      <c r="M1362" s="144"/>
      <c r="N1362" s="144"/>
      <c r="O1362" s="144"/>
      <c r="P1362" s="144"/>
      <c r="Q1362" s="144"/>
      <c r="R1362" s="144"/>
      <c r="S1362" s="144"/>
      <c r="T1362" s="144"/>
    </row>
    <row r="1363" spans="1:20">
      <c r="A1363" s="161"/>
      <c r="B1363" s="144"/>
      <c r="C1363" s="144"/>
      <c r="D1363" s="144"/>
      <c r="E1363" s="144"/>
      <c r="F1363" s="144"/>
      <c r="G1363" s="144"/>
      <c r="H1363" s="144"/>
      <c r="I1363" s="144"/>
      <c r="J1363" s="144"/>
      <c r="K1363" s="144"/>
      <c r="L1363" s="144"/>
      <c r="M1363" s="144"/>
      <c r="N1363" s="144"/>
      <c r="O1363" s="144"/>
      <c r="P1363" s="144"/>
      <c r="Q1363" s="144"/>
      <c r="R1363" s="144"/>
      <c r="S1363" s="144"/>
      <c r="T1363" s="144"/>
    </row>
    <row r="1364" spans="1:20">
      <c r="A1364" s="161"/>
      <c r="B1364" s="144"/>
      <c r="C1364" s="144"/>
      <c r="D1364" s="144"/>
      <c r="E1364" s="144"/>
      <c r="F1364" s="144"/>
      <c r="G1364" s="144"/>
      <c r="H1364" s="144"/>
      <c r="I1364" s="144"/>
      <c r="J1364" s="144"/>
      <c r="K1364" s="144"/>
      <c r="L1364" s="144"/>
      <c r="M1364" s="144"/>
      <c r="N1364" s="144"/>
      <c r="O1364" s="144"/>
      <c r="P1364" s="144"/>
      <c r="Q1364" s="144"/>
      <c r="R1364" s="144"/>
      <c r="S1364" s="144"/>
      <c r="T1364" s="144"/>
    </row>
    <row r="1365" spans="1:20">
      <c r="A1365" s="161"/>
      <c r="B1365" s="144"/>
      <c r="C1365" s="144"/>
      <c r="D1365" s="144"/>
      <c r="E1365" s="144"/>
      <c r="F1365" s="144"/>
      <c r="G1365" s="144"/>
      <c r="H1365" s="144"/>
      <c r="I1365" s="144"/>
      <c r="J1365" s="144"/>
      <c r="K1365" s="144"/>
      <c r="L1365" s="144"/>
      <c r="M1365" s="144"/>
      <c r="N1365" s="144"/>
      <c r="O1365" s="144"/>
      <c r="P1365" s="144"/>
      <c r="Q1365" s="144"/>
      <c r="R1365" s="144"/>
      <c r="S1365" s="144"/>
      <c r="T1365" s="144"/>
    </row>
    <row r="1366" spans="1:20">
      <c r="A1366" s="161"/>
      <c r="B1366" s="144"/>
      <c r="C1366" s="144"/>
      <c r="D1366" s="144"/>
      <c r="E1366" s="144"/>
      <c r="F1366" s="144"/>
      <c r="G1366" s="144"/>
      <c r="H1366" s="144"/>
      <c r="I1366" s="144"/>
      <c r="J1366" s="144"/>
      <c r="K1366" s="144"/>
      <c r="L1366" s="144"/>
      <c r="M1366" s="144"/>
      <c r="N1366" s="144"/>
      <c r="O1366" s="144"/>
      <c r="P1366" s="144"/>
      <c r="Q1366" s="144"/>
      <c r="R1366" s="144"/>
      <c r="S1366" s="144"/>
      <c r="T1366" s="144"/>
    </row>
    <row r="1367" spans="1:20">
      <c r="A1367" s="161"/>
      <c r="B1367" s="144"/>
      <c r="C1367" s="144"/>
      <c r="D1367" s="144"/>
      <c r="E1367" s="144"/>
      <c r="F1367" s="144"/>
      <c r="G1367" s="144"/>
      <c r="H1367" s="144"/>
      <c r="I1367" s="144"/>
      <c r="J1367" s="144"/>
      <c r="K1367" s="144"/>
      <c r="L1367" s="144"/>
      <c r="M1367" s="144"/>
      <c r="N1367" s="144"/>
      <c r="O1367" s="144"/>
      <c r="P1367" s="144"/>
      <c r="Q1367" s="144"/>
      <c r="R1367" s="144"/>
      <c r="S1367" s="144"/>
      <c r="T1367" s="144"/>
    </row>
    <row r="1368" spans="1:20">
      <c r="A1368" s="161"/>
      <c r="B1368" s="144"/>
      <c r="C1368" s="144"/>
      <c r="D1368" s="144"/>
      <c r="E1368" s="144"/>
      <c r="F1368" s="144"/>
      <c r="G1368" s="144"/>
      <c r="H1368" s="144"/>
      <c r="I1368" s="144"/>
      <c r="J1368" s="144"/>
      <c r="K1368" s="144"/>
      <c r="L1368" s="144"/>
      <c r="M1368" s="144"/>
      <c r="N1368" s="144"/>
      <c r="O1368" s="144"/>
      <c r="P1368" s="144"/>
      <c r="Q1368" s="144"/>
      <c r="R1368" s="144"/>
      <c r="S1368" s="144"/>
      <c r="T1368" s="144"/>
    </row>
    <row r="1369" spans="1:20">
      <c r="A1369" s="161"/>
      <c r="B1369" s="144"/>
      <c r="C1369" s="144"/>
      <c r="D1369" s="144"/>
      <c r="E1369" s="144"/>
      <c r="F1369" s="144"/>
      <c r="G1369" s="144"/>
      <c r="H1369" s="144"/>
      <c r="I1369" s="144"/>
      <c r="J1369" s="144"/>
      <c r="K1369" s="144"/>
      <c r="L1369" s="144"/>
      <c r="M1369" s="144"/>
      <c r="N1369" s="144"/>
      <c r="O1369" s="144"/>
      <c r="P1369" s="144"/>
      <c r="Q1369" s="144"/>
      <c r="R1369" s="144"/>
      <c r="S1369" s="144"/>
      <c r="T1369" s="144"/>
    </row>
    <row r="1370" spans="1:20">
      <c r="A1370" s="161"/>
      <c r="B1370" s="144"/>
      <c r="C1370" s="144"/>
      <c r="D1370" s="144"/>
      <c r="E1370" s="144"/>
      <c r="F1370" s="144"/>
      <c r="G1370" s="144"/>
      <c r="H1370" s="144"/>
      <c r="I1370" s="144"/>
      <c r="J1370" s="144"/>
      <c r="K1370" s="144"/>
      <c r="L1370" s="144"/>
      <c r="M1370" s="144"/>
      <c r="N1370" s="144"/>
      <c r="O1370" s="144"/>
      <c r="P1370" s="144"/>
      <c r="Q1370" s="144"/>
      <c r="R1370" s="144"/>
      <c r="S1370" s="144"/>
      <c r="T1370" s="144"/>
    </row>
    <row r="1371" spans="1:20">
      <c r="A1371" s="161"/>
      <c r="B1371" s="144"/>
      <c r="C1371" s="144"/>
      <c r="D1371" s="144"/>
      <c r="E1371" s="144"/>
      <c r="F1371" s="144"/>
      <c r="G1371" s="144"/>
      <c r="H1371" s="144"/>
      <c r="I1371" s="144"/>
      <c r="J1371" s="144"/>
      <c r="K1371" s="144"/>
      <c r="L1371" s="144"/>
      <c r="M1371" s="144"/>
      <c r="N1371" s="144"/>
      <c r="O1371" s="144"/>
      <c r="P1371" s="144"/>
      <c r="Q1371" s="144"/>
      <c r="R1371" s="144"/>
      <c r="S1371" s="144"/>
      <c r="T1371" s="144"/>
    </row>
    <row r="1372" spans="1:20">
      <c r="A1372" s="161"/>
      <c r="B1372" s="144"/>
      <c r="C1372" s="144"/>
      <c r="D1372" s="144"/>
      <c r="E1372" s="144"/>
      <c r="F1372" s="144"/>
      <c r="G1372" s="144"/>
      <c r="H1372" s="144"/>
      <c r="I1372" s="144"/>
      <c r="J1372" s="144"/>
      <c r="K1372" s="144"/>
      <c r="L1372" s="144"/>
      <c r="M1372" s="144"/>
      <c r="N1372" s="144"/>
      <c r="O1372" s="144"/>
      <c r="P1372" s="144"/>
      <c r="Q1372" s="144"/>
      <c r="R1372" s="144"/>
      <c r="S1372" s="144"/>
      <c r="T1372" s="144"/>
    </row>
    <row r="1373" spans="1:20">
      <c r="A1373" s="161"/>
      <c r="B1373" s="144"/>
      <c r="C1373" s="144"/>
      <c r="D1373" s="144"/>
      <c r="E1373" s="144"/>
      <c r="F1373" s="144"/>
      <c r="G1373" s="144"/>
      <c r="H1373" s="144"/>
      <c r="I1373" s="144"/>
      <c r="J1373" s="144"/>
      <c r="K1373" s="144"/>
      <c r="L1373" s="144"/>
      <c r="M1373" s="144"/>
      <c r="N1373" s="144"/>
      <c r="O1373" s="144"/>
      <c r="P1373" s="144"/>
      <c r="Q1373" s="144"/>
      <c r="R1373" s="144"/>
      <c r="S1373" s="144"/>
      <c r="T1373" s="144"/>
    </row>
    <row r="1374" spans="1:20">
      <c r="A1374" s="161"/>
      <c r="B1374" s="144"/>
      <c r="C1374" s="144"/>
      <c r="D1374" s="144"/>
      <c r="E1374" s="144"/>
      <c r="F1374" s="144"/>
      <c r="G1374" s="144"/>
      <c r="H1374" s="144"/>
      <c r="I1374" s="144"/>
      <c r="J1374" s="144"/>
      <c r="K1374" s="144"/>
      <c r="L1374" s="144"/>
      <c r="M1374" s="144"/>
      <c r="N1374" s="144"/>
      <c r="O1374" s="144"/>
      <c r="P1374" s="144"/>
      <c r="Q1374" s="144"/>
      <c r="R1374" s="144"/>
      <c r="S1374" s="144"/>
      <c r="T1374" s="144"/>
    </row>
    <row r="1375" spans="1:20">
      <c r="A1375" s="161"/>
      <c r="B1375" s="144"/>
      <c r="C1375" s="144"/>
      <c r="D1375" s="144"/>
      <c r="E1375" s="144"/>
      <c r="F1375" s="144"/>
      <c r="G1375" s="144"/>
      <c r="H1375" s="144"/>
      <c r="I1375" s="144"/>
      <c r="J1375" s="144"/>
      <c r="K1375" s="144"/>
      <c r="L1375" s="144"/>
      <c r="M1375" s="144"/>
      <c r="N1375" s="144"/>
      <c r="O1375" s="144"/>
      <c r="P1375" s="144"/>
      <c r="Q1375" s="144"/>
      <c r="R1375" s="144"/>
      <c r="S1375" s="144"/>
      <c r="T1375" s="144"/>
    </row>
    <row r="1376" spans="1:20">
      <c r="A1376" s="161"/>
      <c r="B1376" s="144"/>
      <c r="C1376" s="144"/>
      <c r="D1376" s="144"/>
      <c r="E1376" s="144"/>
      <c r="F1376" s="144"/>
      <c r="G1376" s="144"/>
      <c r="H1376" s="144"/>
      <c r="I1376" s="144"/>
      <c r="J1376" s="144"/>
      <c r="K1376" s="144"/>
      <c r="L1376" s="144"/>
      <c r="M1376" s="144"/>
      <c r="N1376" s="144"/>
      <c r="O1376" s="144"/>
      <c r="P1376" s="144"/>
      <c r="Q1376" s="144"/>
      <c r="R1376" s="144"/>
      <c r="S1376" s="144"/>
      <c r="T1376" s="144"/>
    </row>
    <row r="1377" spans="1:20">
      <c r="A1377" s="161"/>
      <c r="B1377" s="144"/>
      <c r="C1377" s="144"/>
      <c r="D1377" s="144"/>
      <c r="E1377" s="144"/>
      <c r="F1377" s="144"/>
      <c r="G1377" s="144"/>
      <c r="H1377" s="144"/>
      <c r="I1377" s="144"/>
      <c r="J1377" s="144"/>
      <c r="K1377" s="144"/>
      <c r="L1377" s="144"/>
      <c r="M1377" s="144"/>
      <c r="N1377" s="144"/>
      <c r="O1377" s="144"/>
      <c r="P1377" s="144"/>
      <c r="Q1377" s="144"/>
      <c r="R1377" s="144"/>
      <c r="S1377" s="144"/>
      <c r="T1377" s="144"/>
    </row>
    <row r="1378" spans="1:20">
      <c r="A1378" s="161"/>
      <c r="B1378" s="144"/>
      <c r="C1378" s="144"/>
      <c r="D1378" s="144"/>
      <c r="E1378" s="144"/>
      <c r="F1378" s="144"/>
      <c r="G1378" s="144"/>
      <c r="H1378" s="144"/>
      <c r="I1378" s="144"/>
      <c r="J1378" s="144"/>
      <c r="K1378" s="144"/>
      <c r="L1378" s="144"/>
      <c r="M1378" s="144"/>
      <c r="N1378" s="144"/>
      <c r="O1378" s="144"/>
      <c r="P1378" s="144"/>
      <c r="Q1378" s="144"/>
      <c r="R1378" s="144"/>
      <c r="S1378" s="144"/>
      <c r="T1378" s="144"/>
    </row>
    <row r="1379" spans="1:20">
      <c r="A1379" s="161"/>
      <c r="B1379" s="144"/>
      <c r="C1379" s="144"/>
      <c r="D1379" s="144"/>
      <c r="E1379" s="144"/>
      <c r="F1379" s="144"/>
      <c r="G1379" s="144"/>
      <c r="H1379" s="144"/>
      <c r="I1379" s="144"/>
      <c r="J1379" s="144"/>
      <c r="K1379" s="144"/>
      <c r="L1379" s="144"/>
      <c r="M1379" s="144"/>
      <c r="N1379" s="144"/>
      <c r="O1379" s="144"/>
      <c r="P1379" s="144"/>
      <c r="Q1379" s="144"/>
      <c r="R1379" s="144"/>
      <c r="S1379" s="144"/>
      <c r="T1379" s="144"/>
    </row>
    <row r="1380" spans="1:20">
      <c r="A1380" s="161"/>
      <c r="B1380" s="144"/>
      <c r="C1380" s="144"/>
      <c r="D1380" s="144"/>
      <c r="E1380" s="144"/>
      <c r="F1380" s="144"/>
      <c r="G1380" s="144"/>
      <c r="H1380" s="144"/>
      <c r="I1380" s="144"/>
      <c r="J1380" s="144"/>
      <c r="K1380" s="144"/>
      <c r="L1380" s="144"/>
      <c r="M1380" s="144"/>
      <c r="N1380" s="144"/>
      <c r="O1380" s="144"/>
      <c r="P1380" s="144"/>
      <c r="Q1380" s="144"/>
      <c r="R1380" s="144"/>
      <c r="S1380" s="144"/>
      <c r="T1380" s="144"/>
    </row>
    <row r="1381" spans="1:20">
      <c r="A1381" s="161"/>
      <c r="B1381" s="144"/>
      <c r="C1381" s="144"/>
      <c r="D1381" s="144"/>
      <c r="E1381" s="144"/>
      <c r="F1381" s="144"/>
      <c r="G1381" s="144"/>
      <c r="H1381" s="144"/>
      <c r="I1381" s="144"/>
      <c r="J1381" s="144"/>
      <c r="K1381" s="144"/>
      <c r="L1381" s="144"/>
      <c r="M1381" s="144"/>
      <c r="N1381" s="144"/>
      <c r="O1381" s="144"/>
      <c r="P1381" s="144"/>
      <c r="Q1381" s="144"/>
      <c r="R1381" s="144"/>
      <c r="S1381" s="144"/>
      <c r="T1381" s="144"/>
    </row>
    <row r="1382" spans="1:20">
      <c r="A1382" s="161"/>
      <c r="B1382" s="144"/>
      <c r="C1382" s="144"/>
      <c r="D1382" s="144"/>
      <c r="E1382" s="144"/>
      <c r="F1382" s="144"/>
      <c r="G1382" s="144"/>
      <c r="H1382" s="144"/>
      <c r="I1382" s="144"/>
      <c r="J1382" s="144"/>
      <c r="K1382" s="144"/>
      <c r="L1382" s="144"/>
      <c r="M1382" s="144"/>
      <c r="N1382" s="144"/>
      <c r="O1382" s="144"/>
      <c r="P1382" s="144"/>
      <c r="Q1382" s="144"/>
      <c r="R1382" s="144"/>
      <c r="S1382" s="144"/>
      <c r="T1382" s="144"/>
    </row>
    <row r="1383" spans="1:20">
      <c r="A1383" s="161"/>
      <c r="B1383" s="144"/>
      <c r="C1383" s="144"/>
      <c r="D1383" s="144"/>
      <c r="E1383" s="144"/>
      <c r="F1383" s="144"/>
      <c r="G1383" s="144"/>
      <c r="H1383" s="144"/>
      <c r="I1383" s="144"/>
      <c r="J1383" s="144"/>
      <c r="K1383" s="144"/>
      <c r="L1383" s="144"/>
      <c r="M1383" s="144"/>
      <c r="N1383" s="144"/>
      <c r="O1383" s="144"/>
      <c r="P1383" s="144"/>
      <c r="Q1383" s="144"/>
      <c r="R1383" s="144"/>
      <c r="S1383" s="144"/>
      <c r="T1383" s="144"/>
    </row>
    <row r="1384" spans="1:20">
      <c r="A1384" s="161"/>
      <c r="B1384" s="144"/>
      <c r="C1384" s="144"/>
      <c r="D1384" s="144"/>
      <c r="E1384" s="144"/>
      <c r="F1384" s="144"/>
      <c r="G1384" s="144"/>
      <c r="H1384" s="144"/>
      <c r="I1384" s="144"/>
      <c r="J1384" s="144"/>
      <c r="K1384" s="144"/>
      <c r="L1384" s="144"/>
      <c r="M1384" s="144"/>
      <c r="N1384" s="144"/>
      <c r="O1384" s="144"/>
      <c r="P1384" s="144"/>
      <c r="Q1384" s="144"/>
      <c r="R1384" s="144"/>
      <c r="S1384" s="144"/>
      <c r="T1384" s="144"/>
    </row>
    <row r="1385" spans="1:20">
      <c r="A1385" s="161"/>
      <c r="B1385" s="144"/>
      <c r="C1385" s="144"/>
      <c r="D1385" s="144"/>
      <c r="E1385" s="144"/>
      <c r="F1385" s="144"/>
      <c r="G1385" s="144"/>
      <c r="H1385" s="144"/>
      <c r="I1385" s="144"/>
      <c r="J1385" s="144"/>
      <c r="K1385" s="144"/>
      <c r="L1385" s="144"/>
      <c r="M1385" s="144"/>
      <c r="N1385" s="144"/>
      <c r="O1385" s="144"/>
      <c r="P1385" s="144"/>
      <c r="Q1385" s="144"/>
      <c r="R1385" s="144"/>
      <c r="S1385" s="144"/>
      <c r="T1385" s="144"/>
    </row>
    <row r="1386" spans="1:20">
      <c r="A1386" s="161"/>
      <c r="B1386" s="144"/>
      <c r="C1386" s="144"/>
      <c r="D1386" s="144"/>
      <c r="E1386" s="144"/>
      <c r="F1386" s="144"/>
      <c r="G1386" s="144"/>
      <c r="H1386" s="144"/>
      <c r="I1386" s="144"/>
      <c r="J1386" s="144"/>
      <c r="K1386" s="144"/>
      <c r="L1386" s="144"/>
      <c r="M1386" s="144"/>
      <c r="N1386" s="144"/>
      <c r="O1386" s="144"/>
      <c r="P1386" s="144"/>
      <c r="Q1386" s="144"/>
      <c r="R1386" s="144"/>
      <c r="S1386" s="144"/>
      <c r="T1386" s="144"/>
    </row>
    <row r="1387" spans="1:20">
      <c r="A1387" s="161"/>
      <c r="B1387" s="144"/>
      <c r="C1387" s="144"/>
      <c r="D1387" s="144"/>
      <c r="E1387" s="144"/>
      <c r="F1387" s="144"/>
      <c r="G1387" s="144"/>
      <c r="H1387" s="144"/>
      <c r="I1387" s="144"/>
      <c r="J1387" s="144"/>
      <c r="K1387" s="144"/>
      <c r="L1387" s="144"/>
      <c r="M1387" s="144"/>
      <c r="N1387" s="144"/>
      <c r="O1387" s="144"/>
      <c r="P1387" s="144"/>
      <c r="Q1387" s="144"/>
      <c r="R1387" s="144"/>
      <c r="S1387" s="144"/>
      <c r="T1387" s="144"/>
    </row>
    <row r="1388" spans="1:20">
      <c r="A1388" s="161"/>
      <c r="B1388" s="144"/>
      <c r="C1388" s="144"/>
      <c r="D1388" s="144"/>
      <c r="E1388" s="144"/>
      <c r="F1388" s="144"/>
      <c r="G1388" s="144"/>
      <c r="H1388" s="144"/>
      <c r="I1388" s="144"/>
      <c r="J1388" s="144"/>
      <c r="K1388" s="144"/>
      <c r="L1388" s="144"/>
      <c r="M1388" s="144"/>
      <c r="N1388" s="144"/>
      <c r="O1388" s="144"/>
      <c r="P1388" s="144"/>
      <c r="Q1388" s="144"/>
      <c r="R1388" s="144"/>
      <c r="S1388" s="144"/>
      <c r="T1388" s="144"/>
    </row>
    <row r="1389" spans="1:20">
      <c r="A1389" s="161"/>
      <c r="B1389" s="144"/>
      <c r="C1389" s="144"/>
      <c r="D1389" s="144"/>
      <c r="E1389" s="144"/>
      <c r="F1389" s="144"/>
      <c r="G1389" s="144"/>
      <c r="H1389" s="144"/>
      <c r="I1389" s="144"/>
      <c r="J1389" s="144"/>
      <c r="K1389" s="144"/>
      <c r="L1389" s="144"/>
      <c r="M1389" s="144"/>
      <c r="N1389" s="144"/>
      <c r="O1389" s="144"/>
      <c r="P1389" s="144"/>
      <c r="Q1389" s="144"/>
      <c r="R1389" s="144"/>
      <c r="S1389" s="144"/>
      <c r="T1389" s="144"/>
    </row>
    <row r="1390" spans="1:20">
      <c r="A1390" s="161"/>
      <c r="B1390" s="144"/>
      <c r="C1390" s="144"/>
      <c r="D1390" s="144"/>
      <c r="E1390" s="144"/>
      <c r="F1390" s="144"/>
      <c r="G1390" s="144"/>
      <c r="H1390" s="144"/>
      <c r="I1390" s="144"/>
      <c r="J1390" s="144"/>
      <c r="K1390" s="144"/>
      <c r="L1390" s="144"/>
      <c r="M1390" s="144"/>
      <c r="N1390" s="144"/>
      <c r="O1390" s="144"/>
      <c r="P1390" s="144"/>
      <c r="Q1390" s="144"/>
      <c r="R1390" s="144"/>
      <c r="S1390" s="144"/>
      <c r="T1390" s="144"/>
    </row>
    <row r="1391" spans="1:20">
      <c r="A1391" s="161"/>
      <c r="B1391" s="144"/>
      <c r="C1391" s="144"/>
      <c r="D1391" s="144"/>
      <c r="E1391" s="144"/>
      <c r="F1391" s="144"/>
      <c r="G1391" s="144"/>
      <c r="H1391" s="144"/>
      <c r="I1391" s="144"/>
      <c r="J1391" s="144"/>
      <c r="K1391" s="144"/>
      <c r="L1391" s="144"/>
      <c r="M1391" s="144"/>
      <c r="N1391" s="144"/>
      <c r="O1391" s="144"/>
      <c r="P1391" s="144"/>
      <c r="Q1391" s="144"/>
      <c r="R1391" s="144"/>
      <c r="S1391" s="144"/>
      <c r="T1391" s="144"/>
    </row>
    <row r="1392" spans="1:20">
      <c r="A1392" s="161"/>
      <c r="B1392" s="144"/>
      <c r="C1392" s="144"/>
      <c r="D1392" s="144"/>
      <c r="E1392" s="144"/>
      <c r="F1392" s="144"/>
      <c r="G1392" s="144"/>
      <c r="H1392" s="144"/>
      <c r="I1392" s="144"/>
      <c r="J1392" s="144"/>
      <c r="K1392" s="144"/>
      <c r="L1392" s="144"/>
      <c r="M1392" s="144"/>
      <c r="N1392" s="144"/>
      <c r="O1392" s="144"/>
      <c r="P1392" s="144"/>
      <c r="Q1392" s="144"/>
      <c r="R1392" s="144"/>
      <c r="S1392" s="144"/>
      <c r="T1392" s="144"/>
    </row>
    <row r="1393" spans="1:20">
      <c r="A1393" s="161"/>
      <c r="B1393" s="144"/>
      <c r="C1393" s="144"/>
      <c r="D1393" s="144"/>
      <c r="E1393" s="144"/>
      <c r="F1393" s="144"/>
      <c r="G1393" s="144"/>
      <c r="H1393" s="144"/>
      <c r="I1393" s="144"/>
      <c r="J1393" s="144"/>
      <c r="K1393" s="144"/>
      <c r="L1393" s="144"/>
      <c r="M1393" s="144"/>
      <c r="N1393" s="144"/>
      <c r="O1393" s="144"/>
      <c r="P1393" s="144"/>
      <c r="Q1393" s="144"/>
      <c r="R1393" s="144"/>
      <c r="S1393" s="144"/>
      <c r="T1393" s="144"/>
    </row>
    <row r="1394" spans="1:20">
      <c r="A1394" s="161"/>
      <c r="B1394" s="144"/>
      <c r="C1394" s="144"/>
      <c r="D1394" s="144"/>
      <c r="E1394" s="144"/>
      <c r="F1394" s="144"/>
      <c r="G1394" s="144"/>
      <c r="H1394" s="144"/>
      <c r="I1394" s="144"/>
      <c r="J1394" s="144"/>
      <c r="K1394" s="144"/>
      <c r="L1394" s="144"/>
      <c r="M1394" s="144"/>
      <c r="N1394" s="144"/>
      <c r="O1394" s="144"/>
      <c r="P1394" s="144"/>
      <c r="Q1394" s="144"/>
      <c r="R1394" s="144"/>
      <c r="S1394" s="144"/>
      <c r="T1394" s="144"/>
    </row>
    <row r="1395" spans="1:20">
      <c r="A1395" s="161"/>
      <c r="B1395" s="144"/>
      <c r="C1395" s="144"/>
      <c r="D1395" s="144"/>
      <c r="E1395" s="144"/>
      <c r="F1395" s="144"/>
      <c r="G1395" s="144"/>
      <c r="H1395" s="144"/>
      <c r="I1395" s="144"/>
      <c r="J1395" s="144"/>
      <c r="K1395" s="144"/>
      <c r="L1395" s="144"/>
      <c r="M1395" s="144"/>
      <c r="N1395" s="144"/>
      <c r="O1395" s="144"/>
      <c r="P1395" s="144"/>
      <c r="Q1395" s="144"/>
      <c r="R1395" s="144"/>
      <c r="S1395" s="144"/>
      <c r="T1395" s="144"/>
    </row>
    <row r="1396" spans="1:20">
      <c r="A1396" s="161"/>
      <c r="B1396" s="144"/>
      <c r="C1396" s="144"/>
      <c r="D1396" s="144"/>
      <c r="E1396" s="144"/>
      <c r="F1396" s="144"/>
      <c r="G1396" s="144"/>
      <c r="H1396" s="144"/>
      <c r="I1396" s="144"/>
      <c r="J1396" s="144"/>
      <c r="K1396" s="144"/>
      <c r="L1396" s="144"/>
      <c r="M1396" s="144"/>
      <c r="N1396" s="144"/>
      <c r="O1396" s="144"/>
      <c r="P1396" s="144"/>
      <c r="Q1396" s="144"/>
      <c r="R1396" s="144"/>
      <c r="S1396" s="144"/>
      <c r="T1396" s="144"/>
    </row>
    <row r="1397" spans="1:20">
      <c r="A1397" s="161"/>
      <c r="B1397" s="144"/>
      <c r="C1397" s="144"/>
      <c r="D1397" s="144"/>
      <c r="E1397" s="144"/>
      <c r="F1397" s="144"/>
      <c r="G1397" s="144"/>
      <c r="H1397" s="144"/>
      <c r="I1397" s="144"/>
      <c r="J1397" s="144"/>
      <c r="K1397" s="144"/>
      <c r="L1397" s="144"/>
      <c r="M1397" s="144"/>
      <c r="N1397" s="144"/>
      <c r="O1397" s="144"/>
      <c r="P1397" s="144"/>
      <c r="Q1397" s="144"/>
      <c r="R1397" s="144"/>
      <c r="S1397" s="144"/>
      <c r="T1397" s="144"/>
    </row>
    <row r="1398" spans="1:20">
      <c r="A1398" s="161"/>
      <c r="B1398" s="144"/>
      <c r="C1398" s="144"/>
      <c r="D1398" s="144"/>
      <c r="E1398" s="144"/>
      <c r="F1398" s="144"/>
      <c r="G1398" s="144"/>
      <c r="H1398" s="144"/>
      <c r="I1398" s="144"/>
      <c r="J1398" s="144"/>
      <c r="K1398" s="144"/>
      <c r="L1398" s="144"/>
      <c r="M1398" s="144"/>
      <c r="N1398" s="144"/>
      <c r="O1398" s="144"/>
      <c r="P1398" s="144"/>
      <c r="Q1398" s="144"/>
      <c r="R1398" s="144"/>
      <c r="S1398" s="144"/>
      <c r="T1398" s="144"/>
    </row>
    <row r="1399" spans="1:20">
      <c r="A1399" s="161"/>
      <c r="B1399" s="144"/>
      <c r="C1399" s="144"/>
      <c r="D1399" s="144"/>
      <c r="E1399" s="144"/>
      <c r="F1399" s="144"/>
      <c r="G1399" s="144"/>
      <c r="H1399" s="144"/>
      <c r="I1399" s="144"/>
      <c r="J1399" s="144"/>
      <c r="K1399" s="144"/>
      <c r="L1399" s="144"/>
      <c r="M1399" s="144"/>
      <c r="N1399" s="144"/>
      <c r="O1399" s="144"/>
      <c r="P1399" s="144"/>
      <c r="Q1399" s="144"/>
      <c r="R1399" s="144"/>
      <c r="S1399" s="144"/>
      <c r="T1399" s="144"/>
    </row>
    <row r="1400" spans="1:20">
      <c r="A1400" s="161"/>
      <c r="B1400" s="144"/>
      <c r="C1400" s="144"/>
      <c r="D1400" s="144"/>
      <c r="E1400" s="144"/>
      <c r="F1400" s="144"/>
      <c r="G1400" s="144"/>
      <c r="H1400" s="144"/>
      <c r="I1400" s="144"/>
      <c r="J1400" s="144"/>
      <c r="K1400" s="144"/>
      <c r="L1400" s="144"/>
      <c r="M1400" s="144"/>
      <c r="N1400" s="144"/>
      <c r="O1400" s="144"/>
      <c r="P1400" s="144"/>
      <c r="Q1400" s="144"/>
      <c r="R1400" s="144"/>
      <c r="S1400" s="144"/>
      <c r="T1400" s="144"/>
    </row>
    <row r="1401" spans="1:20">
      <c r="A1401" s="161"/>
      <c r="B1401" s="144"/>
      <c r="C1401" s="144"/>
      <c r="D1401" s="144"/>
      <c r="E1401" s="144"/>
      <c r="F1401" s="144"/>
      <c r="G1401" s="144"/>
      <c r="H1401" s="144"/>
      <c r="I1401" s="144"/>
      <c r="J1401" s="144"/>
      <c r="K1401" s="144"/>
      <c r="L1401" s="144"/>
      <c r="M1401" s="144"/>
      <c r="N1401" s="144"/>
      <c r="O1401" s="144"/>
      <c r="P1401" s="144"/>
      <c r="Q1401" s="144"/>
      <c r="R1401" s="144"/>
      <c r="S1401" s="144"/>
      <c r="T1401" s="144"/>
    </row>
    <row r="1402" spans="1:20">
      <c r="A1402" s="161"/>
      <c r="B1402" s="144"/>
      <c r="C1402" s="144"/>
      <c r="D1402" s="144"/>
      <c r="E1402" s="144"/>
      <c r="F1402" s="144"/>
      <c r="G1402" s="144"/>
      <c r="H1402" s="144"/>
      <c r="I1402" s="144"/>
      <c r="J1402" s="144"/>
      <c r="K1402" s="144"/>
      <c r="L1402" s="144"/>
      <c r="M1402" s="144"/>
      <c r="N1402" s="144"/>
      <c r="O1402" s="144"/>
      <c r="P1402" s="144"/>
      <c r="Q1402" s="144"/>
      <c r="R1402" s="144"/>
      <c r="S1402" s="144"/>
      <c r="T1402" s="144"/>
    </row>
    <row r="1403" spans="1:20">
      <c r="A1403" s="161"/>
      <c r="B1403" s="144"/>
      <c r="C1403" s="144"/>
      <c r="D1403" s="144"/>
      <c r="E1403" s="144"/>
      <c r="F1403" s="144"/>
      <c r="G1403" s="144"/>
      <c r="H1403" s="144"/>
      <c r="I1403" s="144"/>
      <c r="J1403" s="144"/>
      <c r="K1403" s="144"/>
      <c r="L1403" s="144"/>
      <c r="M1403" s="144"/>
      <c r="N1403" s="144"/>
      <c r="O1403" s="144"/>
      <c r="P1403" s="144"/>
      <c r="Q1403" s="144"/>
      <c r="R1403" s="144"/>
      <c r="S1403" s="144"/>
      <c r="T1403" s="144"/>
    </row>
    <row r="1404" spans="1:20">
      <c r="A1404" s="161"/>
      <c r="B1404" s="144"/>
      <c r="C1404" s="144"/>
      <c r="D1404" s="144"/>
      <c r="E1404" s="144"/>
      <c r="F1404" s="144"/>
      <c r="G1404" s="144"/>
      <c r="H1404" s="144"/>
      <c r="I1404" s="144"/>
      <c r="J1404" s="144"/>
      <c r="K1404" s="144"/>
      <c r="L1404" s="144"/>
      <c r="M1404" s="144"/>
      <c r="N1404" s="144"/>
      <c r="O1404" s="144"/>
      <c r="P1404" s="144"/>
      <c r="Q1404" s="144"/>
      <c r="R1404" s="144"/>
      <c r="S1404" s="144"/>
      <c r="T1404" s="144"/>
    </row>
    <row r="1405" spans="1:20">
      <c r="A1405" s="161"/>
      <c r="B1405" s="144"/>
      <c r="C1405" s="144"/>
      <c r="D1405" s="144"/>
      <c r="E1405" s="144"/>
      <c r="F1405" s="144"/>
      <c r="G1405" s="144"/>
      <c r="H1405" s="144"/>
      <c r="I1405" s="144"/>
      <c r="J1405" s="144"/>
      <c r="K1405" s="144"/>
      <c r="L1405" s="144"/>
      <c r="M1405" s="144"/>
      <c r="N1405" s="144"/>
      <c r="O1405" s="144"/>
      <c r="P1405" s="144"/>
      <c r="Q1405" s="144"/>
      <c r="R1405" s="144"/>
      <c r="S1405" s="144"/>
      <c r="T1405" s="144"/>
    </row>
    <row r="1406" spans="1:20">
      <c r="A1406" s="161"/>
      <c r="B1406" s="144"/>
      <c r="C1406" s="144"/>
      <c r="D1406" s="144"/>
      <c r="E1406" s="144"/>
      <c r="F1406" s="144"/>
      <c r="G1406" s="144"/>
      <c r="H1406" s="144"/>
      <c r="I1406" s="144"/>
      <c r="J1406" s="144"/>
      <c r="K1406" s="144"/>
      <c r="L1406" s="144"/>
      <c r="M1406" s="144"/>
      <c r="N1406" s="144"/>
      <c r="O1406" s="144"/>
      <c r="P1406" s="144"/>
      <c r="Q1406" s="144"/>
      <c r="R1406" s="144"/>
      <c r="S1406" s="144"/>
      <c r="T1406" s="144"/>
    </row>
    <row r="1407" spans="1:20">
      <c r="A1407" s="161"/>
      <c r="B1407" s="144"/>
      <c r="C1407" s="144"/>
      <c r="D1407" s="144"/>
      <c r="E1407" s="144"/>
      <c r="F1407" s="144"/>
      <c r="G1407" s="144"/>
      <c r="H1407" s="144"/>
      <c r="I1407" s="144"/>
      <c r="J1407" s="144"/>
      <c r="K1407" s="144"/>
      <c r="L1407" s="144"/>
      <c r="M1407" s="144"/>
      <c r="N1407" s="144"/>
      <c r="O1407" s="144"/>
      <c r="P1407" s="144"/>
      <c r="Q1407" s="144"/>
      <c r="R1407" s="144"/>
      <c r="S1407" s="144"/>
      <c r="T1407" s="144"/>
    </row>
    <row r="1408" spans="1:20">
      <c r="A1408" s="161"/>
      <c r="B1408" s="144"/>
      <c r="C1408" s="144"/>
      <c r="D1408" s="144"/>
      <c r="E1408" s="144"/>
      <c r="F1408" s="144"/>
      <c r="G1408" s="144"/>
      <c r="H1408" s="144"/>
      <c r="I1408" s="144"/>
      <c r="J1408" s="144"/>
      <c r="K1408" s="144"/>
      <c r="L1408" s="144"/>
      <c r="M1408" s="144"/>
      <c r="N1408" s="144"/>
      <c r="O1408" s="144"/>
      <c r="P1408" s="144"/>
      <c r="Q1408" s="144"/>
      <c r="R1408" s="144"/>
      <c r="S1408" s="144"/>
      <c r="T1408" s="144"/>
    </row>
    <row r="1409" spans="1:20">
      <c r="A1409" s="161"/>
      <c r="B1409" s="144"/>
      <c r="C1409" s="144"/>
      <c r="D1409" s="144"/>
      <c r="E1409" s="144"/>
      <c r="F1409" s="144"/>
      <c r="G1409" s="144"/>
      <c r="H1409" s="144"/>
      <c r="I1409" s="144"/>
      <c r="J1409" s="144"/>
      <c r="K1409" s="144"/>
      <c r="L1409" s="144"/>
      <c r="M1409" s="144"/>
      <c r="N1409" s="144"/>
      <c r="O1409" s="144"/>
      <c r="P1409" s="144"/>
      <c r="Q1409" s="144"/>
      <c r="R1409" s="144"/>
      <c r="S1409" s="144"/>
      <c r="T1409" s="144"/>
    </row>
    <row r="1410" spans="1:20">
      <c r="A1410" s="161"/>
      <c r="B1410" s="144"/>
      <c r="C1410" s="144"/>
      <c r="D1410" s="144"/>
      <c r="E1410" s="144"/>
      <c r="F1410" s="144"/>
      <c r="G1410" s="144"/>
      <c r="H1410" s="144"/>
      <c r="I1410" s="144"/>
      <c r="J1410" s="144"/>
      <c r="K1410" s="144"/>
      <c r="L1410" s="144"/>
      <c r="M1410" s="144"/>
      <c r="N1410" s="144"/>
      <c r="O1410" s="144"/>
      <c r="P1410" s="144"/>
      <c r="Q1410" s="144"/>
      <c r="R1410" s="144"/>
      <c r="S1410" s="144"/>
      <c r="T1410" s="144"/>
    </row>
    <row r="1411" spans="1:20">
      <c r="A1411" s="161"/>
      <c r="B1411" s="144"/>
      <c r="C1411" s="144"/>
      <c r="D1411" s="144"/>
      <c r="E1411" s="144"/>
      <c r="F1411" s="144"/>
      <c r="G1411" s="144"/>
      <c r="H1411" s="144"/>
      <c r="I1411" s="144"/>
      <c r="J1411" s="144"/>
      <c r="K1411" s="144"/>
      <c r="L1411" s="144"/>
      <c r="M1411" s="144"/>
      <c r="N1411" s="144"/>
      <c r="O1411" s="144"/>
      <c r="P1411" s="144"/>
      <c r="Q1411" s="144"/>
      <c r="R1411" s="144"/>
      <c r="S1411" s="144"/>
      <c r="T1411" s="144"/>
    </row>
    <row r="1412" spans="1:20">
      <c r="A1412" s="161"/>
      <c r="B1412" s="144"/>
      <c r="C1412" s="144"/>
      <c r="D1412" s="144"/>
      <c r="E1412" s="144"/>
      <c r="F1412" s="144"/>
      <c r="G1412" s="144"/>
      <c r="H1412" s="144"/>
      <c r="I1412" s="144"/>
      <c r="J1412" s="144"/>
      <c r="K1412" s="144"/>
      <c r="L1412" s="144"/>
      <c r="M1412" s="144"/>
      <c r="N1412" s="144"/>
      <c r="O1412" s="144"/>
      <c r="P1412" s="144"/>
      <c r="Q1412" s="144"/>
      <c r="R1412" s="144"/>
      <c r="S1412" s="144"/>
      <c r="T1412" s="144"/>
    </row>
    <row r="1413" spans="1:20">
      <c r="A1413" s="161"/>
      <c r="B1413" s="144"/>
      <c r="C1413" s="144"/>
      <c r="D1413" s="144"/>
      <c r="E1413" s="144"/>
      <c r="F1413" s="144"/>
      <c r="G1413" s="144"/>
      <c r="H1413" s="144"/>
      <c r="I1413" s="144"/>
      <c r="J1413" s="144"/>
      <c r="K1413" s="144"/>
      <c r="L1413" s="144"/>
      <c r="M1413" s="144"/>
      <c r="N1413" s="144"/>
      <c r="O1413" s="144"/>
      <c r="P1413" s="144"/>
      <c r="Q1413" s="144"/>
      <c r="R1413" s="144"/>
      <c r="S1413" s="144"/>
      <c r="T1413" s="144"/>
    </row>
    <row r="1414" spans="1:20">
      <c r="A1414" s="161"/>
      <c r="B1414" s="144"/>
      <c r="C1414" s="144"/>
      <c r="D1414" s="144"/>
      <c r="E1414" s="144"/>
      <c r="F1414" s="144"/>
      <c r="G1414" s="144"/>
      <c r="H1414" s="144"/>
      <c r="I1414" s="144"/>
      <c r="J1414" s="144"/>
      <c r="K1414" s="144"/>
      <c r="L1414" s="144"/>
      <c r="M1414" s="144"/>
      <c r="N1414" s="144"/>
      <c r="O1414" s="144"/>
      <c r="P1414" s="144"/>
      <c r="Q1414" s="144"/>
      <c r="R1414" s="144"/>
      <c r="S1414" s="144"/>
      <c r="T1414" s="144"/>
    </row>
    <row r="1415" spans="1:20">
      <c r="A1415" s="161"/>
      <c r="B1415" s="144"/>
      <c r="C1415" s="144"/>
      <c r="D1415" s="144"/>
      <c r="E1415" s="144"/>
      <c r="F1415" s="144"/>
      <c r="G1415" s="144"/>
      <c r="H1415" s="144"/>
      <c r="I1415" s="144"/>
      <c r="J1415" s="144"/>
      <c r="K1415" s="144"/>
      <c r="L1415" s="144"/>
      <c r="M1415" s="144"/>
      <c r="N1415" s="144"/>
      <c r="O1415" s="144"/>
      <c r="P1415" s="144"/>
      <c r="Q1415" s="144"/>
      <c r="R1415" s="144"/>
      <c r="S1415" s="144"/>
      <c r="T1415" s="144"/>
    </row>
    <row r="1416" spans="1:20">
      <c r="A1416" s="161"/>
      <c r="B1416" s="144"/>
      <c r="C1416" s="144"/>
      <c r="D1416" s="144"/>
      <c r="E1416" s="144"/>
      <c r="F1416" s="144"/>
      <c r="G1416" s="144"/>
      <c r="H1416" s="144"/>
      <c r="I1416" s="144"/>
      <c r="J1416" s="144"/>
      <c r="K1416" s="144"/>
      <c r="L1416" s="144"/>
      <c r="M1416" s="144"/>
      <c r="N1416" s="144"/>
      <c r="O1416" s="144"/>
      <c r="P1416" s="144"/>
      <c r="Q1416" s="144"/>
      <c r="R1416" s="144"/>
      <c r="S1416" s="144"/>
      <c r="T1416" s="144"/>
    </row>
    <row r="1417" spans="1:20">
      <c r="A1417" s="161"/>
      <c r="B1417" s="144"/>
      <c r="C1417" s="144"/>
      <c r="D1417" s="144"/>
      <c r="E1417" s="144"/>
      <c r="F1417" s="144"/>
      <c r="G1417" s="144"/>
      <c r="H1417" s="144"/>
      <c r="I1417" s="144"/>
      <c r="J1417" s="144"/>
      <c r="K1417" s="144"/>
      <c r="L1417" s="144"/>
      <c r="M1417" s="144"/>
      <c r="N1417" s="144"/>
      <c r="O1417" s="144"/>
      <c r="P1417" s="144"/>
      <c r="Q1417" s="144"/>
      <c r="R1417" s="144"/>
      <c r="S1417" s="144"/>
      <c r="T1417" s="144"/>
    </row>
    <row r="1418" spans="1:20">
      <c r="A1418" s="161"/>
      <c r="B1418" s="144"/>
      <c r="C1418" s="144"/>
      <c r="D1418" s="144"/>
      <c r="E1418" s="144"/>
      <c r="F1418" s="144"/>
      <c r="G1418" s="144"/>
      <c r="H1418" s="144"/>
      <c r="I1418" s="144"/>
      <c r="J1418" s="144"/>
      <c r="K1418" s="144"/>
      <c r="L1418" s="144"/>
      <c r="M1418" s="144"/>
      <c r="N1418" s="144"/>
      <c r="O1418" s="144"/>
      <c r="P1418" s="144"/>
      <c r="Q1418" s="144"/>
      <c r="R1418" s="144"/>
      <c r="S1418" s="144"/>
      <c r="T1418" s="144"/>
    </row>
    <row r="1419" spans="1:20">
      <c r="A1419" s="161"/>
      <c r="B1419" s="144"/>
      <c r="C1419" s="144"/>
      <c r="D1419" s="144"/>
      <c r="E1419" s="144"/>
      <c r="F1419" s="144"/>
      <c r="G1419" s="144"/>
      <c r="H1419" s="144"/>
      <c r="I1419" s="144"/>
      <c r="J1419" s="144"/>
      <c r="K1419" s="144"/>
      <c r="L1419" s="144"/>
      <c r="M1419" s="144"/>
      <c r="N1419" s="144"/>
      <c r="O1419" s="144"/>
      <c r="P1419" s="144"/>
      <c r="Q1419" s="144"/>
      <c r="R1419" s="144"/>
      <c r="S1419" s="144"/>
      <c r="T1419" s="144"/>
    </row>
    <row r="1420" spans="1:20">
      <c r="A1420" s="161"/>
      <c r="B1420" s="144"/>
      <c r="C1420" s="144"/>
      <c r="D1420" s="144"/>
      <c r="E1420" s="144"/>
      <c r="F1420" s="144"/>
      <c r="G1420" s="144"/>
      <c r="H1420" s="144"/>
      <c r="I1420" s="144"/>
      <c r="J1420" s="144"/>
      <c r="K1420" s="144"/>
      <c r="L1420" s="144"/>
      <c r="M1420" s="144"/>
      <c r="N1420" s="144"/>
      <c r="O1420" s="144"/>
      <c r="P1420" s="144"/>
      <c r="Q1420" s="144"/>
      <c r="R1420" s="144"/>
      <c r="S1420" s="144"/>
      <c r="T1420" s="144"/>
    </row>
    <row r="1421" spans="1:20">
      <c r="A1421" s="161"/>
      <c r="B1421" s="144"/>
      <c r="C1421" s="144"/>
      <c r="D1421" s="144"/>
      <c r="E1421" s="144"/>
      <c r="F1421" s="144"/>
      <c r="G1421" s="144"/>
      <c r="H1421" s="144"/>
      <c r="I1421" s="144"/>
      <c r="J1421" s="144"/>
      <c r="K1421" s="144"/>
      <c r="L1421" s="144"/>
      <c r="M1421" s="144"/>
      <c r="N1421" s="144"/>
      <c r="O1421" s="144"/>
      <c r="P1421" s="144"/>
      <c r="Q1421" s="144"/>
      <c r="R1421" s="144"/>
      <c r="S1421" s="144"/>
      <c r="T1421" s="144"/>
    </row>
    <row r="1422" spans="1:20">
      <c r="A1422" s="161"/>
      <c r="B1422" s="144"/>
      <c r="C1422" s="144"/>
      <c r="D1422" s="144"/>
      <c r="E1422" s="144"/>
      <c r="F1422" s="144"/>
      <c r="G1422" s="144"/>
      <c r="H1422" s="144"/>
      <c r="I1422" s="144"/>
      <c r="J1422" s="144"/>
      <c r="K1422" s="144"/>
      <c r="L1422" s="144"/>
      <c r="M1422" s="144"/>
      <c r="N1422" s="144"/>
      <c r="O1422" s="144"/>
      <c r="P1422" s="144"/>
      <c r="Q1422" s="144"/>
      <c r="R1422" s="144"/>
      <c r="S1422" s="144"/>
      <c r="T1422" s="144"/>
    </row>
    <row r="1423" spans="1:20">
      <c r="A1423" s="161"/>
      <c r="B1423" s="144"/>
      <c r="C1423" s="144"/>
      <c r="D1423" s="144"/>
      <c r="E1423" s="144"/>
      <c r="F1423" s="144"/>
      <c r="G1423" s="144"/>
      <c r="H1423" s="144"/>
      <c r="I1423" s="144"/>
      <c r="J1423" s="144"/>
      <c r="K1423" s="144"/>
      <c r="L1423" s="144"/>
      <c r="M1423" s="144"/>
      <c r="N1423" s="144"/>
      <c r="O1423" s="144"/>
      <c r="P1423" s="144"/>
      <c r="Q1423" s="144"/>
      <c r="R1423" s="144"/>
      <c r="S1423" s="144"/>
      <c r="T1423" s="144"/>
    </row>
    <row r="1424" spans="1:20">
      <c r="A1424" s="161"/>
      <c r="B1424" s="144"/>
      <c r="C1424" s="144"/>
      <c r="D1424" s="144"/>
      <c r="E1424" s="144"/>
      <c r="F1424" s="144"/>
      <c r="G1424" s="144"/>
      <c r="H1424" s="144"/>
      <c r="I1424" s="144"/>
      <c r="J1424" s="144"/>
      <c r="K1424" s="144"/>
      <c r="L1424" s="144"/>
      <c r="M1424" s="144"/>
      <c r="N1424" s="144"/>
      <c r="O1424" s="144"/>
      <c r="P1424" s="144"/>
      <c r="Q1424" s="144"/>
      <c r="R1424" s="144"/>
      <c r="S1424" s="144"/>
      <c r="T1424" s="144"/>
    </row>
    <row r="1425" spans="1:20">
      <c r="A1425" s="161"/>
      <c r="B1425" s="144"/>
      <c r="C1425" s="144"/>
      <c r="D1425" s="144"/>
      <c r="E1425" s="144"/>
      <c r="F1425" s="144"/>
      <c r="G1425" s="144"/>
      <c r="H1425" s="144"/>
      <c r="I1425" s="144"/>
      <c r="J1425" s="144"/>
      <c r="K1425" s="144"/>
      <c r="L1425" s="144"/>
      <c r="M1425" s="144"/>
      <c r="N1425" s="144"/>
      <c r="O1425" s="144"/>
      <c r="P1425" s="144"/>
      <c r="Q1425" s="144"/>
      <c r="R1425" s="144"/>
      <c r="S1425" s="144"/>
      <c r="T1425" s="144"/>
    </row>
    <row r="1426" spans="1:20">
      <c r="A1426" s="161"/>
      <c r="B1426" s="144"/>
      <c r="C1426" s="144"/>
      <c r="D1426" s="144"/>
      <c r="E1426" s="144"/>
      <c r="F1426" s="144"/>
      <c r="G1426" s="144"/>
      <c r="H1426" s="144"/>
      <c r="I1426" s="144"/>
      <c r="J1426" s="144"/>
      <c r="K1426" s="144"/>
      <c r="L1426" s="144"/>
      <c r="M1426" s="144"/>
      <c r="N1426" s="144"/>
      <c r="O1426" s="144"/>
      <c r="P1426" s="144"/>
      <c r="Q1426" s="144"/>
      <c r="R1426" s="144"/>
      <c r="S1426" s="144"/>
      <c r="T1426" s="144"/>
    </row>
    <row r="1427" spans="1:20">
      <c r="A1427" s="161"/>
      <c r="B1427" s="144"/>
      <c r="C1427" s="144"/>
      <c r="D1427" s="144"/>
      <c r="E1427" s="144"/>
      <c r="F1427" s="144"/>
      <c r="G1427" s="144"/>
      <c r="H1427" s="144"/>
      <c r="I1427" s="144"/>
      <c r="J1427" s="144"/>
      <c r="K1427" s="144"/>
      <c r="L1427" s="144"/>
      <c r="M1427" s="144"/>
      <c r="N1427" s="144"/>
      <c r="O1427" s="144"/>
      <c r="P1427" s="144"/>
      <c r="Q1427" s="144"/>
      <c r="R1427" s="144"/>
      <c r="S1427" s="144"/>
      <c r="T1427" s="144"/>
    </row>
    <row r="1428" spans="1:20">
      <c r="A1428" s="161"/>
      <c r="B1428" s="144"/>
      <c r="C1428" s="144"/>
      <c r="D1428" s="144"/>
      <c r="E1428" s="144"/>
      <c r="F1428" s="144"/>
      <c r="G1428" s="144"/>
      <c r="H1428" s="144"/>
      <c r="I1428" s="144"/>
      <c r="J1428" s="144"/>
      <c r="K1428" s="144"/>
      <c r="L1428" s="144"/>
      <c r="M1428" s="144"/>
      <c r="N1428" s="144"/>
      <c r="O1428" s="144"/>
      <c r="P1428" s="144"/>
      <c r="Q1428" s="144"/>
      <c r="R1428" s="144"/>
      <c r="S1428" s="144"/>
      <c r="T1428" s="144"/>
    </row>
    <row r="1429" spans="1:20">
      <c r="A1429" s="161"/>
      <c r="B1429" s="144"/>
      <c r="C1429" s="144"/>
      <c r="D1429" s="144"/>
      <c r="E1429" s="144"/>
      <c r="F1429" s="144"/>
      <c r="G1429" s="144"/>
      <c r="H1429" s="144"/>
      <c r="I1429" s="144"/>
      <c r="J1429" s="144"/>
      <c r="K1429" s="144"/>
      <c r="L1429" s="144"/>
      <c r="M1429" s="144"/>
      <c r="N1429" s="144"/>
      <c r="O1429" s="144"/>
      <c r="P1429" s="144"/>
      <c r="Q1429" s="144"/>
      <c r="R1429" s="144"/>
      <c r="S1429" s="144"/>
      <c r="T1429" s="144"/>
    </row>
    <row r="1430" spans="1:20">
      <c r="A1430" s="161"/>
      <c r="B1430" s="144"/>
      <c r="C1430" s="144"/>
      <c r="D1430" s="144"/>
      <c r="E1430" s="144"/>
      <c r="F1430" s="144"/>
      <c r="G1430" s="144"/>
      <c r="H1430" s="144"/>
      <c r="I1430" s="144"/>
      <c r="J1430" s="144"/>
      <c r="K1430" s="144"/>
      <c r="L1430" s="144"/>
      <c r="M1430" s="144"/>
      <c r="N1430" s="144"/>
      <c r="O1430" s="144"/>
      <c r="P1430" s="144"/>
      <c r="Q1430" s="144"/>
      <c r="R1430" s="144"/>
      <c r="S1430" s="144"/>
      <c r="T1430" s="144"/>
    </row>
    <row r="1431" spans="1:20">
      <c r="A1431" s="161"/>
      <c r="B1431" s="144"/>
      <c r="C1431" s="144"/>
      <c r="D1431" s="144"/>
      <c r="E1431" s="144"/>
      <c r="F1431" s="144"/>
      <c r="G1431" s="144"/>
      <c r="H1431" s="144"/>
      <c r="I1431" s="144"/>
      <c r="J1431" s="144"/>
      <c r="K1431" s="144"/>
      <c r="L1431" s="144"/>
      <c r="M1431" s="144"/>
      <c r="N1431" s="144"/>
      <c r="O1431" s="144"/>
      <c r="P1431" s="144"/>
      <c r="Q1431" s="144"/>
      <c r="R1431" s="144"/>
      <c r="S1431" s="144"/>
      <c r="T1431" s="144"/>
    </row>
    <row r="1432" spans="1:20">
      <c r="A1432" s="161"/>
      <c r="B1432" s="144"/>
      <c r="C1432" s="144"/>
      <c r="D1432" s="144"/>
      <c r="E1432" s="144"/>
      <c r="F1432" s="144"/>
      <c r="G1432" s="144"/>
      <c r="H1432" s="144"/>
      <c r="I1432" s="144"/>
      <c r="J1432" s="144"/>
      <c r="K1432" s="144"/>
      <c r="L1432" s="144"/>
      <c r="M1432" s="144"/>
      <c r="N1432" s="144"/>
      <c r="O1432" s="144"/>
      <c r="P1432" s="144"/>
      <c r="Q1432" s="144"/>
      <c r="R1432" s="144"/>
      <c r="S1432" s="144"/>
      <c r="T1432" s="144"/>
    </row>
    <row r="1433" spans="1:20">
      <c r="A1433" s="161"/>
      <c r="B1433" s="144"/>
      <c r="C1433" s="144"/>
      <c r="D1433" s="144"/>
      <c r="E1433" s="144"/>
      <c r="F1433" s="144"/>
      <c r="G1433" s="144"/>
      <c r="H1433" s="144"/>
      <c r="I1433" s="144"/>
      <c r="J1433" s="144"/>
      <c r="K1433" s="144"/>
      <c r="L1433" s="144"/>
      <c r="M1433" s="144"/>
      <c r="N1433" s="144"/>
      <c r="O1433" s="144"/>
      <c r="P1433" s="144"/>
      <c r="Q1433" s="144"/>
      <c r="R1433" s="144"/>
      <c r="S1433" s="144"/>
      <c r="T1433" s="144"/>
    </row>
    <row r="1434" spans="1:20">
      <c r="A1434" s="161"/>
      <c r="B1434" s="144"/>
      <c r="C1434" s="144"/>
      <c r="D1434" s="144"/>
      <c r="E1434" s="144"/>
      <c r="F1434" s="144"/>
      <c r="G1434" s="144"/>
      <c r="H1434" s="144"/>
      <c r="I1434" s="144"/>
      <c r="J1434" s="144"/>
      <c r="K1434" s="144"/>
      <c r="L1434" s="144"/>
      <c r="M1434" s="144"/>
      <c r="N1434" s="144"/>
      <c r="O1434" s="144"/>
      <c r="P1434" s="144"/>
      <c r="Q1434" s="144"/>
      <c r="R1434" s="144"/>
      <c r="S1434" s="144"/>
      <c r="T1434" s="144"/>
    </row>
    <row r="1435" spans="1:20">
      <c r="A1435" s="161"/>
      <c r="B1435" s="144"/>
      <c r="C1435" s="144"/>
      <c r="D1435" s="144"/>
      <c r="E1435" s="144"/>
      <c r="F1435" s="144"/>
      <c r="G1435" s="144"/>
      <c r="H1435" s="144"/>
      <c r="I1435" s="144"/>
      <c r="J1435" s="144"/>
      <c r="K1435" s="144"/>
      <c r="L1435" s="144"/>
      <c r="M1435" s="144"/>
      <c r="N1435" s="144"/>
      <c r="O1435" s="144"/>
      <c r="P1435" s="144"/>
      <c r="Q1435" s="144"/>
      <c r="R1435" s="144"/>
      <c r="S1435" s="144"/>
      <c r="T1435" s="144"/>
    </row>
    <row r="1436" spans="1:20">
      <c r="A1436" s="161"/>
      <c r="B1436" s="144"/>
      <c r="C1436" s="144"/>
      <c r="D1436" s="144"/>
      <c r="E1436" s="144"/>
      <c r="F1436" s="144"/>
      <c r="G1436" s="144"/>
      <c r="H1436" s="144"/>
      <c r="I1436" s="144"/>
      <c r="J1436" s="144"/>
      <c r="K1436" s="144"/>
      <c r="L1436" s="144"/>
      <c r="M1436" s="144"/>
      <c r="N1436" s="144"/>
      <c r="O1436" s="144"/>
      <c r="P1436" s="144"/>
      <c r="Q1436" s="144"/>
      <c r="R1436" s="144"/>
      <c r="S1436" s="144"/>
      <c r="T1436" s="144"/>
    </row>
    <row r="1437" spans="1:20">
      <c r="A1437" s="161"/>
      <c r="B1437" s="144"/>
      <c r="C1437" s="144"/>
      <c r="D1437" s="144"/>
      <c r="E1437" s="144"/>
      <c r="F1437" s="144"/>
      <c r="G1437" s="144"/>
      <c r="H1437" s="144"/>
      <c r="I1437" s="144"/>
      <c r="J1437" s="144"/>
      <c r="K1437" s="144"/>
      <c r="L1437" s="144"/>
      <c r="M1437" s="144"/>
      <c r="N1437" s="144"/>
      <c r="O1437" s="144"/>
      <c r="P1437" s="144"/>
      <c r="Q1437" s="144"/>
      <c r="R1437" s="144"/>
      <c r="S1437" s="144"/>
      <c r="T1437" s="144"/>
    </row>
    <row r="1438" spans="1:20">
      <c r="A1438" s="161"/>
      <c r="B1438" s="144"/>
      <c r="C1438" s="144"/>
      <c r="D1438" s="144"/>
      <c r="E1438" s="144"/>
      <c r="F1438" s="144"/>
      <c r="G1438" s="144"/>
      <c r="H1438" s="144"/>
      <c r="I1438" s="144"/>
      <c r="J1438" s="144"/>
      <c r="K1438" s="144"/>
      <c r="L1438" s="144"/>
      <c r="M1438" s="144"/>
      <c r="N1438" s="144"/>
      <c r="O1438" s="144"/>
      <c r="P1438" s="144"/>
      <c r="Q1438" s="144"/>
      <c r="R1438" s="144"/>
      <c r="S1438" s="144"/>
      <c r="T1438" s="144"/>
    </row>
    <row r="1439" spans="1:20">
      <c r="A1439" s="161"/>
      <c r="B1439" s="144"/>
      <c r="C1439" s="144"/>
      <c r="D1439" s="144"/>
      <c r="E1439" s="144"/>
      <c r="F1439" s="144"/>
      <c r="G1439" s="144"/>
      <c r="H1439" s="144"/>
      <c r="I1439" s="144"/>
      <c r="J1439" s="144"/>
      <c r="K1439" s="144"/>
      <c r="L1439" s="144"/>
      <c r="M1439" s="144"/>
      <c r="N1439" s="144"/>
      <c r="O1439" s="144"/>
      <c r="P1439" s="144"/>
      <c r="Q1439" s="144"/>
      <c r="R1439" s="144"/>
      <c r="S1439" s="144"/>
      <c r="T1439" s="144"/>
    </row>
    <row r="1440" spans="1:20">
      <c r="A1440" s="161"/>
      <c r="B1440" s="144"/>
      <c r="C1440" s="144"/>
      <c r="D1440" s="144"/>
      <c r="E1440" s="144"/>
      <c r="F1440" s="144"/>
      <c r="G1440" s="144"/>
      <c r="H1440" s="144"/>
      <c r="I1440" s="144"/>
      <c r="J1440" s="144"/>
      <c r="K1440" s="144"/>
      <c r="L1440" s="144"/>
      <c r="M1440" s="144"/>
      <c r="N1440" s="144"/>
      <c r="O1440" s="144"/>
      <c r="P1440" s="144"/>
      <c r="Q1440" s="144"/>
      <c r="R1440" s="144"/>
      <c r="S1440" s="144"/>
      <c r="T1440" s="144"/>
    </row>
    <row r="1441" spans="1:20">
      <c r="A1441" s="161"/>
      <c r="B1441" s="144"/>
      <c r="C1441" s="144"/>
      <c r="D1441" s="144"/>
      <c r="E1441" s="144"/>
      <c r="F1441" s="144"/>
      <c r="G1441" s="144"/>
      <c r="H1441" s="144"/>
      <c r="I1441" s="144"/>
      <c r="J1441" s="144"/>
      <c r="K1441" s="144"/>
      <c r="L1441" s="144"/>
      <c r="M1441" s="144"/>
      <c r="N1441" s="144"/>
      <c r="O1441" s="144"/>
      <c r="P1441" s="144"/>
      <c r="Q1441" s="144"/>
      <c r="R1441" s="144"/>
      <c r="S1441" s="144"/>
      <c r="T1441" s="144"/>
    </row>
    <row r="1442" spans="1:20">
      <c r="A1442" s="161"/>
      <c r="B1442" s="144"/>
      <c r="C1442" s="144"/>
      <c r="D1442" s="144"/>
      <c r="E1442" s="144"/>
      <c r="F1442" s="144"/>
      <c r="G1442" s="144"/>
      <c r="H1442" s="144"/>
      <c r="I1442" s="144"/>
      <c r="J1442" s="144"/>
      <c r="K1442" s="144"/>
      <c r="L1442" s="144"/>
      <c r="M1442" s="144"/>
      <c r="N1442" s="144"/>
      <c r="O1442" s="144"/>
      <c r="P1442" s="144"/>
      <c r="Q1442" s="144"/>
      <c r="R1442" s="144"/>
      <c r="S1442" s="144"/>
      <c r="T1442" s="144"/>
    </row>
    <row r="1443" spans="1:20">
      <c r="A1443" s="161"/>
      <c r="B1443" s="144"/>
      <c r="C1443" s="144"/>
      <c r="D1443" s="144"/>
      <c r="E1443" s="144"/>
      <c r="F1443" s="144"/>
      <c r="G1443" s="144"/>
      <c r="H1443" s="144"/>
      <c r="I1443" s="144"/>
      <c r="J1443" s="144"/>
      <c r="K1443" s="144"/>
      <c r="L1443" s="144"/>
      <c r="M1443" s="144"/>
      <c r="N1443" s="144"/>
      <c r="O1443" s="144"/>
      <c r="P1443" s="144"/>
      <c r="Q1443" s="144"/>
      <c r="R1443" s="144"/>
      <c r="S1443" s="144"/>
      <c r="T1443" s="144"/>
    </row>
    <row r="1444" spans="1:20">
      <c r="A1444" s="161"/>
      <c r="B1444" s="144"/>
      <c r="C1444" s="144"/>
      <c r="D1444" s="144"/>
      <c r="E1444" s="144"/>
      <c r="F1444" s="144"/>
      <c r="G1444" s="144"/>
      <c r="H1444" s="144"/>
      <c r="I1444" s="144"/>
      <c r="J1444" s="144"/>
      <c r="K1444" s="144"/>
      <c r="L1444" s="144"/>
      <c r="M1444" s="144"/>
      <c r="N1444" s="144"/>
      <c r="O1444" s="144"/>
      <c r="P1444" s="144"/>
      <c r="Q1444" s="144"/>
      <c r="R1444" s="144"/>
      <c r="S1444" s="144"/>
      <c r="T1444" s="144"/>
    </row>
    <row r="1445" spans="1:20">
      <c r="A1445" s="161"/>
      <c r="B1445" s="144"/>
      <c r="C1445" s="144"/>
      <c r="D1445" s="144"/>
      <c r="E1445" s="144"/>
      <c r="F1445" s="144"/>
      <c r="G1445" s="144"/>
      <c r="H1445" s="144"/>
      <c r="I1445" s="144"/>
      <c r="J1445" s="144"/>
      <c r="K1445" s="144"/>
      <c r="L1445" s="144"/>
      <c r="M1445" s="144"/>
      <c r="N1445" s="144"/>
      <c r="O1445" s="144"/>
      <c r="P1445" s="144"/>
      <c r="Q1445" s="144"/>
      <c r="R1445" s="144"/>
      <c r="S1445" s="144"/>
      <c r="T1445" s="144"/>
    </row>
    <row r="1446" spans="1:20">
      <c r="A1446" s="161"/>
      <c r="B1446" s="144"/>
      <c r="C1446" s="144"/>
      <c r="D1446" s="144"/>
      <c r="E1446" s="144"/>
      <c r="F1446" s="144"/>
      <c r="G1446" s="144"/>
      <c r="H1446" s="144"/>
      <c r="I1446" s="144"/>
      <c r="J1446" s="144"/>
      <c r="K1446" s="144"/>
      <c r="L1446" s="144"/>
      <c r="M1446" s="144"/>
      <c r="N1446" s="144"/>
      <c r="O1446" s="144"/>
      <c r="P1446" s="144"/>
      <c r="Q1446" s="144"/>
      <c r="R1446" s="144"/>
      <c r="S1446" s="144"/>
      <c r="T1446" s="144"/>
    </row>
    <row r="1447" spans="1:20">
      <c r="A1447" s="161"/>
      <c r="B1447" s="144"/>
      <c r="C1447" s="144"/>
      <c r="D1447" s="144"/>
      <c r="E1447" s="144"/>
      <c r="F1447" s="144"/>
      <c r="G1447" s="144"/>
      <c r="H1447" s="144"/>
      <c r="I1447" s="144"/>
      <c r="J1447" s="144"/>
      <c r="K1447" s="144"/>
      <c r="L1447" s="144"/>
      <c r="M1447" s="144"/>
      <c r="N1447" s="144"/>
      <c r="O1447" s="144"/>
      <c r="P1447" s="144"/>
      <c r="Q1447" s="144"/>
      <c r="R1447" s="144"/>
      <c r="S1447" s="144"/>
      <c r="T1447" s="144"/>
    </row>
    <row r="1448" spans="1:20">
      <c r="A1448" s="161"/>
      <c r="B1448" s="144"/>
      <c r="C1448" s="144"/>
      <c r="D1448" s="144"/>
      <c r="E1448" s="144"/>
      <c r="F1448" s="144"/>
      <c r="G1448" s="144"/>
      <c r="H1448" s="144"/>
      <c r="I1448" s="144"/>
      <c r="J1448" s="144"/>
      <c r="K1448" s="144"/>
      <c r="L1448" s="144"/>
      <c r="M1448" s="144"/>
      <c r="N1448" s="144"/>
      <c r="O1448" s="144"/>
      <c r="P1448" s="144"/>
      <c r="Q1448" s="144"/>
      <c r="R1448" s="144"/>
      <c r="S1448" s="144"/>
      <c r="T1448" s="144"/>
    </row>
    <row r="1449" spans="1:20">
      <c r="A1449" s="161"/>
      <c r="B1449" s="144"/>
      <c r="C1449" s="144"/>
      <c r="D1449" s="144"/>
      <c r="E1449" s="144"/>
      <c r="F1449" s="144"/>
      <c r="G1449" s="144"/>
      <c r="H1449" s="144"/>
      <c r="I1449" s="144"/>
      <c r="J1449" s="144"/>
      <c r="K1449" s="144"/>
      <c r="L1449" s="144"/>
      <c r="M1449" s="144"/>
      <c r="N1449" s="144"/>
      <c r="O1449" s="144"/>
      <c r="P1449" s="144"/>
      <c r="Q1449" s="144"/>
      <c r="R1449" s="144"/>
      <c r="S1449" s="144"/>
      <c r="T1449" s="144"/>
    </row>
    <row r="1450" spans="1:20">
      <c r="A1450" s="161"/>
      <c r="B1450" s="144"/>
      <c r="C1450" s="144"/>
      <c r="D1450" s="144"/>
      <c r="E1450" s="144"/>
      <c r="F1450" s="144"/>
      <c r="G1450" s="144"/>
      <c r="H1450" s="144"/>
      <c r="I1450" s="144"/>
      <c r="J1450" s="144"/>
      <c r="K1450" s="144"/>
      <c r="L1450" s="144"/>
      <c r="M1450" s="144"/>
      <c r="N1450" s="144"/>
      <c r="O1450" s="144"/>
      <c r="P1450" s="144"/>
      <c r="Q1450" s="144"/>
      <c r="R1450" s="144"/>
      <c r="S1450" s="144"/>
      <c r="T1450" s="144"/>
    </row>
    <row r="1451" spans="1:20">
      <c r="A1451" s="161"/>
      <c r="B1451" s="144"/>
      <c r="C1451" s="144"/>
      <c r="D1451" s="144"/>
      <c r="E1451" s="144"/>
      <c r="F1451" s="144"/>
      <c r="G1451" s="144"/>
      <c r="H1451" s="144"/>
      <c r="I1451" s="144"/>
      <c r="J1451" s="144"/>
      <c r="K1451" s="144"/>
      <c r="L1451" s="144"/>
      <c r="M1451" s="144"/>
      <c r="N1451" s="144"/>
      <c r="O1451" s="144"/>
      <c r="P1451" s="144"/>
      <c r="Q1451" s="144"/>
      <c r="R1451" s="144"/>
      <c r="S1451" s="144"/>
      <c r="T1451" s="144"/>
    </row>
    <row r="1452" spans="1:20">
      <c r="A1452" s="161"/>
      <c r="B1452" s="144"/>
      <c r="C1452" s="144"/>
      <c r="D1452" s="144"/>
      <c r="E1452" s="144"/>
      <c r="F1452" s="144"/>
      <c r="G1452" s="144"/>
      <c r="H1452" s="144"/>
      <c r="I1452" s="144"/>
      <c r="J1452" s="144"/>
      <c r="K1452" s="144"/>
      <c r="L1452" s="144"/>
      <c r="M1452" s="144"/>
      <c r="N1452" s="144"/>
      <c r="O1452" s="144"/>
      <c r="P1452" s="144"/>
      <c r="Q1452" s="144"/>
      <c r="R1452" s="144"/>
      <c r="S1452" s="144"/>
      <c r="T1452" s="144"/>
    </row>
    <row r="1453" spans="1:20">
      <c r="A1453" s="161"/>
      <c r="B1453" s="144"/>
      <c r="C1453" s="144"/>
      <c r="D1453" s="144"/>
      <c r="E1453" s="144"/>
      <c r="F1453" s="144"/>
      <c r="G1453" s="144"/>
      <c r="H1453" s="144"/>
      <c r="I1453" s="144"/>
      <c r="J1453" s="144"/>
      <c r="K1453" s="144"/>
      <c r="L1453" s="144"/>
      <c r="M1453" s="144"/>
      <c r="N1453" s="144"/>
      <c r="O1453" s="144"/>
      <c r="P1453" s="144"/>
      <c r="Q1453" s="144"/>
      <c r="R1453" s="144"/>
      <c r="S1453" s="144"/>
      <c r="T1453" s="144"/>
    </row>
    <row r="1454" spans="1:20">
      <c r="A1454" s="161"/>
      <c r="B1454" s="144"/>
      <c r="C1454" s="144"/>
      <c r="D1454" s="144"/>
      <c r="E1454" s="144"/>
      <c r="F1454" s="144"/>
      <c r="G1454" s="144"/>
      <c r="H1454" s="144"/>
      <c r="I1454" s="144"/>
      <c r="J1454" s="144"/>
      <c r="K1454" s="144"/>
      <c r="L1454" s="144"/>
      <c r="M1454" s="144"/>
      <c r="N1454" s="144"/>
      <c r="O1454" s="144"/>
      <c r="P1454" s="144"/>
      <c r="Q1454" s="144"/>
      <c r="R1454" s="144"/>
      <c r="S1454" s="144"/>
      <c r="T1454" s="144"/>
    </row>
    <row r="1455" spans="1:20">
      <c r="A1455" s="161"/>
      <c r="B1455" s="144"/>
      <c r="C1455" s="144"/>
      <c r="D1455" s="144"/>
      <c r="E1455" s="144"/>
      <c r="F1455" s="144"/>
      <c r="G1455" s="144"/>
      <c r="H1455" s="144"/>
      <c r="I1455" s="144"/>
      <c r="J1455" s="144"/>
      <c r="K1455" s="144"/>
      <c r="L1455" s="144"/>
      <c r="M1455" s="144"/>
      <c r="N1455" s="144"/>
      <c r="O1455" s="144"/>
      <c r="P1455" s="144"/>
      <c r="Q1455" s="144"/>
      <c r="R1455" s="144"/>
      <c r="S1455" s="144"/>
      <c r="T1455" s="144"/>
    </row>
    <row r="1456" spans="1:20">
      <c r="A1456" s="161"/>
      <c r="B1456" s="144"/>
      <c r="C1456" s="144"/>
      <c r="D1456" s="144"/>
      <c r="E1456" s="144"/>
      <c r="F1456" s="144"/>
      <c r="G1456" s="144"/>
      <c r="H1456" s="144"/>
      <c r="I1456" s="144"/>
      <c r="J1456" s="144"/>
      <c r="K1456" s="144"/>
      <c r="L1456" s="144"/>
      <c r="M1456" s="144"/>
      <c r="N1456" s="144"/>
      <c r="O1456" s="144"/>
      <c r="P1456" s="144"/>
      <c r="Q1456" s="144"/>
      <c r="R1456" s="144"/>
      <c r="S1456" s="144"/>
      <c r="T1456" s="144"/>
    </row>
    <row r="1457" spans="1:20">
      <c r="A1457" s="161"/>
      <c r="B1457" s="144"/>
      <c r="C1457" s="144"/>
      <c r="D1457" s="144"/>
      <c r="E1457" s="144"/>
      <c r="F1457" s="144"/>
      <c r="G1457" s="144"/>
      <c r="H1457" s="144"/>
      <c r="I1457" s="144"/>
      <c r="J1457" s="144"/>
      <c r="K1457" s="144"/>
      <c r="L1457" s="144"/>
      <c r="M1457" s="144"/>
      <c r="N1457" s="144"/>
      <c r="O1457" s="144"/>
      <c r="P1457" s="144"/>
      <c r="Q1457" s="144"/>
      <c r="R1457" s="144"/>
      <c r="S1457" s="144"/>
      <c r="T1457" s="144"/>
    </row>
    <row r="1458" spans="1:20">
      <c r="A1458" s="161"/>
      <c r="B1458" s="144"/>
      <c r="C1458" s="144"/>
      <c r="D1458" s="144"/>
      <c r="E1458" s="144"/>
      <c r="F1458" s="144"/>
      <c r="G1458" s="144"/>
      <c r="H1458" s="144"/>
      <c r="I1458" s="144"/>
      <c r="J1458" s="144"/>
      <c r="K1458" s="144"/>
      <c r="L1458" s="144"/>
      <c r="M1458" s="144"/>
      <c r="N1458" s="144"/>
      <c r="O1458" s="144"/>
      <c r="P1458" s="144"/>
      <c r="Q1458" s="144"/>
      <c r="R1458" s="144"/>
      <c r="S1458" s="144"/>
      <c r="T1458" s="144"/>
    </row>
    <row r="1459" spans="1:20">
      <c r="A1459" s="161"/>
      <c r="B1459" s="144"/>
      <c r="C1459" s="144"/>
      <c r="D1459" s="144"/>
      <c r="E1459" s="144"/>
      <c r="F1459" s="144"/>
      <c r="G1459" s="144"/>
      <c r="H1459" s="144"/>
      <c r="I1459" s="144"/>
      <c r="J1459" s="144"/>
      <c r="K1459" s="144"/>
      <c r="L1459" s="144"/>
      <c r="M1459" s="144"/>
      <c r="N1459" s="144"/>
      <c r="O1459" s="144"/>
      <c r="P1459" s="144"/>
      <c r="Q1459" s="144"/>
      <c r="R1459" s="144"/>
      <c r="S1459" s="144"/>
      <c r="T1459" s="144"/>
    </row>
    <row r="1460" spans="1:20">
      <c r="A1460" s="161"/>
      <c r="B1460" s="144"/>
      <c r="C1460" s="144"/>
      <c r="D1460" s="144"/>
      <c r="E1460" s="144"/>
      <c r="F1460" s="144"/>
      <c r="G1460" s="144"/>
      <c r="H1460" s="144"/>
      <c r="I1460" s="144"/>
      <c r="J1460" s="144"/>
      <c r="K1460" s="144"/>
      <c r="L1460" s="144"/>
      <c r="M1460" s="144"/>
      <c r="N1460" s="144"/>
      <c r="O1460" s="144"/>
      <c r="P1460" s="144"/>
      <c r="Q1460" s="144"/>
      <c r="R1460" s="144"/>
      <c r="S1460" s="144"/>
      <c r="T1460" s="144"/>
    </row>
    <row r="1461" spans="1:20">
      <c r="A1461" s="161"/>
      <c r="B1461" s="144"/>
      <c r="C1461" s="144"/>
      <c r="D1461" s="144"/>
      <c r="E1461" s="144"/>
      <c r="F1461" s="144"/>
      <c r="G1461" s="144"/>
      <c r="H1461" s="144"/>
      <c r="I1461" s="144"/>
      <c r="J1461" s="144"/>
      <c r="K1461" s="144"/>
      <c r="L1461" s="144"/>
      <c r="M1461" s="144"/>
      <c r="N1461" s="144"/>
      <c r="O1461" s="144"/>
      <c r="P1461" s="144"/>
      <c r="Q1461" s="144"/>
      <c r="R1461" s="144"/>
      <c r="S1461" s="144"/>
      <c r="T1461" s="144"/>
    </row>
    <row r="1462" spans="1:20">
      <c r="A1462" s="161"/>
      <c r="B1462" s="144"/>
      <c r="C1462" s="144"/>
      <c r="D1462" s="144"/>
      <c r="E1462" s="144"/>
      <c r="F1462" s="144"/>
      <c r="G1462" s="144"/>
      <c r="H1462" s="144"/>
      <c r="I1462" s="144"/>
      <c r="J1462" s="144"/>
      <c r="K1462" s="144"/>
      <c r="L1462" s="144"/>
      <c r="M1462" s="144"/>
      <c r="N1462" s="144"/>
      <c r="O1462" s="144"/>
      <c r="P1462" s="144"/>
      <c r="Q1462" s="144"/>
      <c r="R1462" s="144"/>
      <c r="S1462" s="144"/>
      <c r="T1462" s="144"/>
    </row>
    <row r="1463" spans="1:20">
      <c r="A1463" s="161"/>
      <c r="B1463" s="144"/>
      <c r="C1463" s="144"/>
      <c r="D1463" s="144"/>
      <c r="E1463" s="144"/>
      <c r="F1463" s="144"/>
      <c r="G1463" s="144"/>
      <c r="H1463" s="144"/>
      <c r="I1463" s="144"/>
      <c r="J1463" s="144"/>
      <c r="K1463" s="144"/>
      <c r="L1463" s="144"/>
      <c r="M1463" s="144"/>
      <c r="N1463" s="144"/>
      <c r="O1463" s="144"/>
      <c r="P1463" s="144"/>
      <c r="Q1463" s="144"/>
      <c r="R1463" s="144"/>
      <c r="S1463" s="144"/>
      <c r="T1463" s="144"/>
    </row>
    <row r="1464" spans="1:20">
      <c r="A1464" s="161"/>
      <c r="B1464" s="144"/>
      <c r="C1464" s="144"/>
      <c r="D1464" s="144"/>
      <c r="E1464" s="144"/>
      <c r="F1464" s="144"/>
      <c r="G1464" s="144"/>
      <c r="H1464" s="144"/>
      <c r="I1464" s="144"/>
      <c r="J1464" s="144"/>
      <c r="K1464" s="144"/>
      <c r="L1464" s="144"/>
      <c r="M1464" s="144"/>
      <c r="N1464" s="144"/>
      <c r="O1464" s="144"/>
      <c r="P1464" s="144"/>
      <c r="Q1464" s="144"/>
      <c r="R1464" s="144"/>
      <c r="S1464" s="144"/>
      <c r="T1464" s="144"/>
    </row>
    <row r="1465" spans="1:20">
      <c r="A1465" s="161"/>
      <c r="B1465" s="144"/>
      <c r="C1465" s="144"/>
      <c r="D1465" s="144"/>
      <c r="E1465" s="144"/>
      <c r="F1465" s="144"/>
      <c r="G1465" s="144"/>
      <c r="H1465" s="144"/>
      <c r="I1465" s="144"/>
      <c r="J1465" s="144"/>
      <c r="K1465" s="144"/>
      <c r="L1465" s="144"/>
      <c r="M1465" s="144"/>
      <c r="N1465" s="144"/>
      <c r="O1465" s="144"/>
      <c r="P1465" s="144"/>
      <c r="Q1465" s="144"/>
      <c r="R1465" s="144"/>
      <c r="S1465" s="144"/>
      <c r="T1465" s="144"/>
    </row>
    <row r="1466" spans="1:20">
      <c r="A1466" s="161"/>
      <c r="B1466" s="144"/>
      <c r="C1466" s="144"/>
      <c r="D1466" s="144"/>
      <c r="E1466" s="144"/>
      <c r="F1466" s="144"/>
      <c r="G1466" s="144"/>
      <c r="H1466" s="144"/>
      <c r="I1466" s="144"/>
      <c r="J1466" s="144"/>
      <c r="K1466" s="144"/>
      <c r="L1466" s="144"/>
      <c r="M1466" s="144"/>
      <c r="N1466" s="144"/>
      <c r="O1466" s="144"/>
      <c r="P1466" s="144"/>
      <c r="Q1466" s="144"/>
      <c r="R1466" s="144"/>
      <c r="S1466" s="144"/>
      <c r="T1466" s="144"/>
    </row>
    <row r="1467" spans="1:20">
      <c r="A1467" s="161"/>
      <c r="B1467" s="144"/>
      <c r="C1467" s="144"/>
      <c r="D1467" s="144"/>
      <c r="E1467" s="144"/>
      <c r="F1467" s="144"/>
      <c r="G1467" s="144"/>
      <c r="H1467" s="144"/>
      <c r="I1467" s="144"/>
      <c r="J1467" s="144"/>
      <c r="K1467" s="144"/>
      <c r="L1467" s="144"/>
      <c r="M1467" s="144"/>
      <c r="N1467" s="144"/>
      <c r="O1467" s="144"/>
      <c r="P1467" s="144"/>
      <c r="Q1467" s="144"/>
      <c r="R1467" s="144"/>
      <c r="S1467" s="144"/>
      <c r="T1467" s="144"/>
    </row>
    <row r="1468" spans="1:20">
      <c r="A1468" s="161"/>
      <c r="B1468" s="144"/>
      <c r="C1468" s="144"/>
      <c r="D1468" s="144"/>
      <c r="E1468" s="144"/>
      <c r="F1468" s="144"/>
      <c r="G1468" s="144"/>
      <c r="H1468" s="144"/>
      <c r="I1468" s="144"/>
      <c r="J1468" s="144"/>
      <c r="K1468" s="144"/>
      <c r="L1468" s="144"/>
      <c r="M1468" s="144"/>
      <c r="N1468" s="144"/>
      <c r="O1468" s="144"/>
      <c r="P1468" s="144"/>
      <c r="Q1468" s="144"/>
      <c r="R1468" s="144"/>
      <c r="S1468" s="144"/>
      <c r="T1468" s="144"/>
    </row>
    <row r="1469" spans="1:20">
      <c r="A1469" s="161"/>
      <c r="B1469" s="144"/>
      <c r="C1469" s="144"/>
      <c r="D1469" s="144"/>
      <c r="E1469" s="144"/>
      <c r="F1469" s="144"/>
      <c r="G1469" s="144"/>
      <c r="H1469" s="144"/>
      <c r="I1469" s="144"/>
      <c r="J1469" s="144"/>
      <c r="K1469" s="144"/>
      <c r="L1469" s="144"/>
      <c r="M1469" s="144"/>
      <c r="N1469" s="144"/>
      <c r="O1469" s="144"/>
      <c r="P1469" s="144"/>
      <c r="Q1469" s="144"/>
      <c r="R1469" s="144"/>
      <c r="S1469" s="144"/>
      <c r="T1469" s="144"/>
    </row>
    <row r="1470" spans="1:20">
      <c r="A1470" s="161"/>
      <c r="B1470" s="144"/>
      <c r="C1470" s="144"/>
      <c r="D1470" s="144"/>
      <c r="E1470" s="144"/>
      <c r="F1470" s="144"/>
      <c r="G1470" s="144"/>
      <c r="H1470" s="144"/>
      <c r="I1470" s="144"/>
      <c r="J1470" s="144"/>
      <c r="K1470" s="144"/>
      <c r="L1470" s="144"/>
      <c r="M1470" s="144"/>
      <c r="N1470" s="144"/>
      <c r="O1470" s="144"/>
      <c r="P1470" s="144"/>
      <c r="Q1470" s="144"/>
      <c r="R1470" s="144"/>
      <c r="S1470" s="144"/>
      <c r="T1470" s="144"/>
    </row>
    <row r="1471" spans="1:20">
      <c r="A1471" s="161"/>
      <c r="B1471" s="144"/>
      <c r="C1471" s="144"/>
      <c r="D1471" s="144"/>
      <c r="E1471" s="144"/>
      <c r="F1471" s="144"/>
      <c r="G1471" s="144"/>
      <c r="H1471" s="144"/>
      <c r="I1471" s="144"/>
      <c r="J1471" s="144"/>
      <c r="K1471" s="144"/>
      <c r="L1471" s="144"/>
      <c r="M1471" s="144"/>
      <c r="N1471" s="144"/>
      <c r="O1471" s="144"/>
      <c r="P1471" s="144"/>
      <c r="Q1471" s="144"/>
      <c r="R1471" s="144"/>
      <c r="S1471" s="144"/>
      <c r="T1471" s="144"/>
    </row>
    <row r="1472" spans="1:20">
      <c r="A1472" s="161"/>
      <c r="B1472" s="144"/>
      <c r="C1472" s="144"/>
      <c r="D1472" s="144"/>
      <c r="E1472" s="144"/>
      <c r="F1472" s="144"/>
      <c r="G1472" s="144"/>
      <c r="H1472" s="144"/>
      <c r="I1472" s="144"/>
      <c r="J1472" s="144"/>
      <c r="K1472" s="144"/>
      <c r="L1472" s="144"/>
      <c r="M1472" s="144"/>
      <c r="N1472" s="144"/>
      <c r="O1472" s="144"/>
      <c r="P1472" s="144"/>
      <c r="Q1472" s="144"/>
      <c r="R1472" s="144"/>
      <c r="S1472" s="144"/>
      <c r="T1472" s="144"/>
    </row>
    <row r="1473" spans="1:20">
      <c r="A1473" s="161"/>
      <c r="B1473" s="144"/>
      <c r="C1473" s="144"/>
      <c r="D1473" s="144"/>
      <c r="E1473" s="144"/>
      <c r="F1473" s="144"/>
      <c r="G1473" s="144"/>
      <c r="H1473" s="144"/>
      <c r="I1473" s="144"/>
      <c r="J1473" s="144"/>
      <c r="K1473" s="144"/>
      <c r="L1473" s="144"/>
      <c r="M1473" s="144"/>
      <c r="N1473" s="144"/>
      <c r="O1473" s="144"/>
      <c r="P1473" s="144"/>
      <c r="Q1473" s="144"/>
      <c r="R1473" s="144"/>
      <c r="S1473" s="144"/>
      <c r="T1473" s="144"/>
    </row>
    <row r="1474" spans="1:20">
      <c r="A1474" s="161"/>
      <c r="B1474" s="144"/>
      <c r="C1474" s="144"/>
      <c r="D1474" s="144"/>
      <c r="E1474" s="144"/>
      <c r="F1474" s="144"/>
      <c r="G1474" s="144"/>
      <c r="H1474" s="144"/>
      <c r="I1474" s="144"/>
      <c r="J1474" s="144"/>
      <c r="K1474" s="144"/>
      <c r="L1474" s="144"/>
      <c r="M1474" s="144"/>
      <c r="N1474" s="144"/>
      <c r="O1474" s="144"/>
      <c r="P1474" s="144"/>
      <c r="Q1474" s="144"/>
      <c r="R1474" s="144"/>
      <c r="S1474" s="144"/>
      <c r="T1474" s="144"/>
    </row>
    <row r="1475" spans="1:20">
      <c r="A1475" s="161"/>
      <c r="B1475" s="144"/>
      <c r="C1475" s="144"/>
      <c r="D1475" s="144"/>
      <c r="E1475" s="144"/>
      <c r="F1475" s="144"/>
      <c r="G1475" s="144"/>
      <c r="H1475" s="144"/>
      <c r="I1475" s="144"/>
      <c r="J1475" s="144"/>
      <c r="K1475" s="144"/>
      <c r="L1475" s="144"/>
      <c r="M1475" s="144"/>
      <c r="N1475" s="144"/>
      <c r="O1475" s="144"/>
      <c r="P1475" s="144"/>
      <c r="Q1475" s="144"/>
      <c r="R1475" s="144"/>
      <c r="S1475" s="144"/>
      <c r="T1475" s="144"/>
    </row>
    <row r="1476" spans="1:20">
      <c r="A1476" s="161"/>
      <c r="B1476" s="144"/>
      <c r="C1476" s="144"/>
      <c r="D1476" s="144"/>
      <c r="E1476" s="144"/>
      <c r="F1476" s="144"/>
      <c r="G1476" s="144"/>
      <c r="H1476" s="144"/>
      <c r="I1476" s="144"/>
      <c r="J1476" s="144"/>
      <c r="K1476" s="144"/>
      <c r="L1476" s="144"/>
      <c r="M1476" s="144"/>
      <c r="N1476" s="144"/>
      <c r="O1476" s="144"/>
      <c r="P1476" s="144"/>
      <c r="Q1476" s="144"/>
      <c r="R1476" s="144"/>
      <c r="S1476" s="144"/>
      <c r="T1476" s="144"/>
    </row>
    <row r="1477" spans="1:20">
      <c r="A1477" s="161"/>
      <c r="B1477" s="144"/>
      <c r="C1477" s="144"/>
      <c r="D1477" s="144"/>
      <c r="E1477" s="144"/>
      <c r="F1477" s="144"/>
      <c r="G1477" s="144"/>
      <c r="H1477" s="144"/>
      <c r="I1477" s="144"/>
      <c r="J1477" s="144"/>
      <c r="K1477" s="144"/>
      <c r="L1477" s="144"/>
      <c r="M1477" s="144"/>
      <c r="N1477" s="144"/>
      <c r="O1477" s="144"/>
      <c r="P1477" s="144"/>
      <c r="Q1477" s="144"/>
      <c r="R1477" s="144"/>
      <c r="S1477" s="144"/>
      <c r="T1477" s="144"/>
    </row>
    <row r="1478" spans="1:20">
      <c r="A1478" s="161"/>
      <c r="B1478" s="144"/>
      <c r="C1478" s="144"/>
      <c r="D1478" s="144"/>
      <c r="E1478" s="144"/>
      <c r="F1478" s="144"/>
      <c r="G1478" s="144"/>
      <c r="H1478" s="144"/>
      <c r="I1478" s="144"/>
      <c r="J1478" s="144"/>
      <c r="K1478" s="144"/>
      <c r="L1478" s="144"/>
      <c r="M1478" s="144"/>
      <c r="N1478" s="144"/>
      <c r="O1478" s="144"/>
      <c r="P1478" s="144"/>
      <c r="Q1478" s="144"/>
      <c r="R1478" s="144"/>
      <c r="S1478" s="144"/>
      <c r="T1478" s="144"/>
    </row>
    <row r="1479" spans="1:20">
      <c r="A1479" s="161"/>
      <c r="B1479" s="144"/>
      <c r="C1479" s="144"/>
      <c r="D1479" s="144"/>
      <c r="E1479" s="144"/>
      <c r="F1479" s="144"/>
      <c r="G1479" s="144"/>
      <c r="H1479" s="144"/>
      <c r="I1479" s="144"/>
      <c r="J1479" s="144"/>
      <c r="K1479" s="144"/>
      <c r="L1479" s="144"/>
      <c r="M1479" s="144"/>
      <c r="N1479" s="144"/>
      <c r="O1479" s="144"/>
      <c r="P1479" s="144"/>
      <c r="Q1479" s="144"/>
      <c r="R1479" s="144"/>
      <c r="S1479" s="144"/>
      <c r="T1479" s="144"/>
    </row>
    <row r="1480" spans="1:20">
      <c r="A1480" s="161"/>
      <c r="B1480" s="144"/>
      <c r="C1480" s="144"/>
      <c r="D1480" s="144"/>
      <c r="E1480" s="144"/>
      <c r="F1480" s="144"/>
      <c r="G1480" s="144"/>
      <c r="H1480" s="144"/>
      <c r="I1480" s="144"/>
      <c r="J1480" s="144"/>
      <c r="K1480" s="144"/>
      <c r="L1480" s="144"/>
      <c r="M1480" s="144"/>
      <c r="N1480" s="144"/>
      <c r="O1480" s="144"/>
      <c r="P1480" s="144"/>
      <c r="Q1480" s="144"/>
      <c r="R1480" s="144"/>
      <c r="S1480" s="144"/>
      <c r="T1480" s="144"/>
    </row>
    <row r="1481" spans="1:20">
      <c r="A1481" s="161"/>
      <c r="B1481" s="144"/>
      <c r="C1481" s="144"/>
      <c r="D1481" s="144"/>
      <c r="E1481" s="144"/>
      <c r="F1481" s="144"/>
      <c r="G1481" s="144"/>
      <c r="H1481" s="144"/>
      <c r="I1481" s="144"/>
      <c r="J1481" s="144"/>
      <c r="K1481" s="144"/>
      <c r="L1481" s="144"/>
      <c r="M1481" s="144"/>
      <c r="N1481" s="144"/>
      <c r="O1481" s="144"/>
      <c r="P1481" s="144"/>
      <c r="Q1481" s="144"/>
      <c r="R1481" s="144"/>
      <c r="S1481" s="144"/>
      <c r="T1481" s="144"/>
    </row>
    <row r="1482" spans="1:20">
      <c r="A1482" s="161"/>
      <c r="B1482" s="144"/>
      <c r="C1482" s="144"/>
      <c r="D1482" s="144"/>
      <c r="E1482" s="144"/>
      <c r="F1482" s="144"/>
      <c r="G1482" s="144"/>
      <c r="H1482" s="144"/>
      <c r="I1482" s="144"/>
      <c r="J1482" s="144"/>
      <c r="K1482" s="144"/>
      <c r="L1482" s="144"/>
      <c r="M1482" s="144"/>
      <c r="N1482" s="144"/>
      <c r="O1482" s="144"/>
      <c r="P1482" s="144"/>
      <c r="Q1482" s="144"/>
      <c r="R1482" s="144"/>
      <c r="S1482" s="144"/>
      <c r="T1482" s="144"/>
    </row>
    <row r="1483" spans="1:20">
      <c r="A1483" s="161"/>
      <c r="B1483" s="144"/>
      <c r="C1483" s="144"/>
      <c r="D1483" s="144"/>
      <c r="E1483" s="144"/>
      <c r="F1483" s="144"/>
      <c r="G1483" s="144"/>
      <c r="H1483" s="144"/>
      <c r="I1483" s="144"/>
      <c r="J1483" s="144"/>
      <c r="K1483" s="144"/>
      <c r="L1483" s="144"/>
      <c r="M1483" s="144"/>
      <c r="N1483" s="144"/>
      <c r="O1483" s="144"/>
      <c r="P1483" s="144"/>
      <c r="Q1483" s="144"/>
      <c r="R1483" s="144"/>
      <c r="S1483" s="144"/>
      <c r="T1483" s="144"/>
    </row>
    <row r="1484" spans="1:20">
      <c r="A1484" s="161"/>
      <c r="B1484" s="144"/>
      <c r="C1484" s="144"/>
      <c r="D1484" s="144"/>
      <c r="E1484" s="144"/>
      <c r="F1484" s="144"/>
      <c r="G1484" s="144"/>
      <c r="H1484" s="144"/>
      <c r="I1484" s="144"/>
      <c r="J1484" s="144"/>
      <c r="K1484" s="144"/>
      <c r="L1484" s="144"/>
      <c r="M1484" s="144"/>
      <c r="N1484" s="144"/>
      <c r="O1484" s="144"/>
      <c r="P1484" s="144"/>
      <c r="Q1484" s="144"/>
      <c r="R1484" s="144"/>
      <c r="S1484" s="144"/>
      <c r="T1484" s="144"/>
    </row>
    <row r="1485" spans="1:20">
      <c r="A1485" s="161"/>
      <c r="B1485" s="144"/>
      <c r="C1485" s="144"/>
      <c r="D1485" s="144"/>
      <c r="E1485" s="144"/>
      <c r="F1485" s="144"/>
      <c r="G1485" s="144"/>
      <c r="H1485" s="144"/>
      <c r="I1485" s="144"/>
      <c r="J1485" s="144"/>
      <c r="K1485" s="144"/>
      <c r="L1485" s="144"/>
      <c r="M1485" s="144"/>
      <c r="N1485" s="144"/>
      <c r="O1485" s="144"/>
      <c r="P1485" s="144"/>
      <c r="Q1485" s="144"/>
      <c r="R1485" s="144"/>
      <c r="S1485" s="144"/>
      <c r="T1485" s="144"/>
    </row>
    <row r="1486" spans="1:20">
      <c r="A1486" s="161"/>
      <c r="B1486" s="144"/>
      <c r="C1486" s="144"/>
      <c r="D1486" s="144"/>
      <c r="E1486" s="144"/>
      <c r="F1486" s="144"/>
      <c r="G1486" s="144"/>
      <c r="H1486" s="144"/>
      <c r="I1486" s="144"/>
      <c r="J1486" s="144"/>
      <c r="K1486" s="144"/>
      <c r="L1486" s="144"/>
      <c r="M1486" s="144"/>
      <c r="N1486" s="144"/>
      <c r="O1486" s="144"/>
      <c r="P1486" s="144"/>
      <c r="Q1486" s="144"/>
      <c r="R1486" s="144"/>
      <c r="S1486" s="144"/>
      <c r="T1486" s="144"/>
    </row>
    <row r="1487" spans="1:20">
      <c r="A1487" s="161"/>
      <c r="B1487" s="144"/>
      <c r="C1487" s="144"/>
      <c r="D1487" s="144"/>
      <c r="E1487" s="144"/>
      <c r="F1487" s="144"/>
      <c r="G1487" s="144"/>
      <c r="H1487" s="144"/>
      <c r="I1487" s="144"/>
      <c r="J1487" s="144"/>
      <c r="K1487" s="144"/>
      <c r="L1487" s="144"/>
      <c r="M1487" s="144"/>
      <c r="N1487" s="144"/>
      <c r="O1487" s="144"/>
      <c r="P1487" s="144"/>
      <c r="Q1487" s="144"/>
      <c r="R1487" s="144"/>
      <c r="S1487" s="144"/>
      <c r="T1487" s="144"/>
    </row>
    <row r="1488" spans="1:20">
      <c r="A1488" s="161"/>
      <c r="B1488" s="144"/>
      <c r="C1488" s="144"/>
      <c r="D1488" s="144"/>
      <c r="E1488" s="144"/>
      <c r="F1488" s="144"/>
      <c r="G1488" s="144"/>
      <c r="H1488" s="144"/>
      <c r="I1488" s="144"/>
      <c r="J1488" s="144"/>
      <c r="K1488" s="144"/>
      <c r="L1488" s="144"/>
      <c r="M1488" s="144"/>
      <c r="N1488" s="144"/>
      <c r="O1488" s="144"/>
      <c r="P1488" s="144"/>
      <c r="Q1488" s="144"/>
      <c r="R1488" s="144"/>
      <c r="S1488" s="144"/>
      <c r="T1488" s="144"/>
    </row>
    <row r="1489" spans="1:20">
      <c r="A1489" s="161"/>
      <c r="B1489" s="144"/>
      <c r="C1489" s="144"/>
      <c r="D1489" s="144"/>
      <c r="E1489" s="144"/>
      <c r="F1489" s="144"/>
      <c r="G1489" s="144"/>
      <c r="H1489" s="144"/>
      <c r="I1489" s="144"/>
      <c r="J1489" s="144"/>
      <c r="K1489" s="144"/>
      <c r="L1489" s="144"/>
      <c r="M1489" s="144"/>
      <c r="N1489" s="144"/>
      <c r="O1489" s="144"/>
      <c r="P1489" s="144"/>
      <c r="Q1489" s="144"/>
      <c r="R1489" s="144"/>
      <c r="S1489" s="144"/>
      <c r="T1489" s="144"/>
    </row>
    <row r="1490" spans="1:20">
      <c r="A1490" s="161"/>
      <c r="B1490" s="144"/>
      <c r="C1490" s="144"/>
      <c r="D1490" s="144"/>
      <c r="E1490" s="144"/>
      <c r="F1490" s="144"/>
      <c r="G1490" s="144"/>
      <c r="H1490" s="144"/>
      <c r="I1490" s="144"/>
      <c r="J1490" s="144"/>
      <c r="K1490" s="144"/>
      <c r="L1490" s="144"/>
      <c r="M1490" s="144"/>
      <c r="N1490" s="144"/>
      <c r="O1490" s="144"/>
      <c r="P1490" s="144"/>
      <c r="Q1490" s="144"/>
      <c r="R1490" s="144"/>
      <c r="S1490" s="144"/>
      <c r="T1490" s="144"/>
    </row>
    <row r="1491" spans="1:20">
      <c r="A1491" s="161"/>
      <c r="B1491" s="144"/>
      <c r="C1491" s="144"/>
      <c r="D1491" s="144"/>
      <c r="E1491" s="144"/>
      <c r="F1491" s="144"/>
      <c r="G1491" s="144"/>
      <c r="H1491" s="144"/>
      <c r="I1491" s="144"/>
      <c r="J1491" s="144"/>
      <c r="K1491" s="144"/>
      <c r="L1491" s="144"/>
      <c r="M1491" s="144"/>
      <c r="N1491" s="144"/>
      <c r="O1491" s="144"/>
      <c r="P1491" s="144"/>
      <c r="Q1491" s="144"/>
      <c r="R1491" s="144"/>
      <c r="S1491" s="144"/>
      <c r="T1491" s="144"/>
    </row>
    <row r="1492" spans="1:20">
      <c r="A1492" s="161"/>
      <c r="B1492" s="144"/>
      <c r="C1492" s="144"/>
      <c r="D1492" s="144"/>
      <c r="E1492" s="144"/>
      <c r="F1492" s="144"/>
      <c r="G1492" s="144"/>
      <c r="H1492" s="144"/>
      <c r="I1492" s="144"/>
      <c r="J1492" s="144"/>
      <c r="K1492" s="144"/>
      <c r="L1492" s="144"/>
      <c r="M1492" s="144"/>
      <c r="N1492" s="144"/>
      <c r="O1492" s="144"/>
      <c r="P1492" s="144"/>
      <c r="Q1492" s="144"/>
      <c r="R1492" s="144"/>
      <c r="S1492" s="144"/>
      <c r="T1492" s="144"/>
    </row>
    <row r="1493" spans="1:20">
      <c r="A1493" s="161"/>
      <c r="B1493" s="144"/>
      <c r="C1493" s="144"/>
      <c r="D1493" s="144"/>
      <c r="E1493" s="144"/>
      <c r="F1493" s="144"/>
      <c r="G1493" s="144"/>
      <c r="H1493" s="144"/>
      <c r="I1493" s="144"/>
      <c r="J1493" s="144"/>
      <c r="K1493" s="144"/>
      <c r="L1493" s="144"/>
      <c r="M1493" s="144"/>
      <c r="N1493" s="144"/>
      <c r="O1493" s="144"/>
      <c r="P1493" s="144"/>
      <c r="Q1493" s="144"/>
      <c r="R1493" s="144"/>
      <c r="S1493" s="144"/>
      <c r="T1493" s="144"/>
    </row>
    <row r="1494" spans="1:20">
      <c r="A1494" s="161"/>
      <c r="B1494" s="144"/>
      <c r="C1494" s="144"/>
      <c r="D1494" s="144"/>
      <c r="E1494" s="144"/>
      <c r="F1494" s="144"/>
      <c r="G1494" s="144"/>
      <c r="H1494" s="144"/>
      <c r="I1494" s="144"/>
      <c r="J1494" s="144"/>
      <c r="K1494" s="144"/>
      <c r="L1494" s="144"/>
      <c r="M1494" s="144"/>
      <c r="N1494" s="144"/>
      <c r="O1494" s="144"/>
      <c r="P1494" s="144"/>
      <c r="Q1494" s="144"/>
      <c r="R1494" s="144"/>
      <c r="S1494" s="144"/>
      <c r="T1494" s="144"/>
    </row>
    <row r="1495" spans="1:20">
      <c r="A1495" s="161"/>
      <c r="B1495" s="144"/>
      <c r="C1495" s="144"/>
      <c r="D1495" s="144"/>
      <c r="E1495" s="144"/>
      <c r="F1495" s="144"/>
      <c r="G1495" s="144"/>
      <c r="H1495" s="144"/>
      <c r="I1495" s="144"/>
      <c r="J1495" s="144"/>
      <c r="K1495" s="144"/>
      <c r="L1495" s="144"/>
      <c r="M1495" s="144"/>
      <c r="N1495" s="144"/>
      <c r="O1495" s="144"/>
      <c r="P1495" s="144"/>
      <c r="Q1495" s="144"/>
      <c r="R1495" s="144"/>
      <c r="S1495" s="144"/>
      <c r="T1495" s="144"/>
    </row>
    <row r="1496" spans="1:20">
      <c r="A1496" s="161"/>
      <c r="B1496" s="144"/>
      <c r="C1496" s="144"/>
      <c r="D1496" s="144"/>
      <c r="E1496" s="144"/>
      <c r="F1496" s="144"/>
      <c r="G1496" s="144"/>
      <c r="H1496" s="144"/>
      <c r="I1496" s="144"/>
      <c r="J1496" s="144"/>
      <c r="K1496" s="144"/>
      <c r="L1496" s="144"/>
      <c r="M1496" s="144"/>
      <c r="N1496" s="144"/>
      <c r="O1496" s="144"/>
      <c r="P1496" s="144"/>
      <c r="Q1496" s="144"/>
      <c r="R1496" s="144"/>
      <c r="S1496" s="144"/>
      <c r="T1496" s="144"/>
    </row>
    <row r="1497" spans="1:20">
      <c r="A1497" s="161"/>
      <c r="B1497" s="144"/>
      <c r="C1497" s="144"/>
      <c r="D1497" s="144"/>
      <c r="E1497" s="144"/>
      <c r="F1497" s="144"/>
      <c r="G1497" s="144"/>
      <c r="H1497" s="144"/>
      <c r="I1497" s="144"/>
      <c r="J1497" s="144"/>
      <c r="K1497" s="144"/>
      <c r="L1497" s="144"/>
      <c r="M1497" s="144"/>
      <c r="N1497" s="144"/>
      <c r="O1497" s="144"/>
      <c r="P1497" s="144"/>
      <c r="Q1497" s="144"/>
      <c r="R1497" s="144"/>
      <c r="S1497" s="144"/>
      <c r="T1497" s="144"/>
    </row>
    <row r="1498" spans="1:20">
      <c r="A1498" s="161"/>
      <c r="B1498" s="144"/>
      <c r="C1498" s="144"/>
      <c r="D1498" s="144"/>
      <c r="E1498" s="144"/>
      <c r="F1498" s="144"/>
      <c r="G1498" s="144"/>
      <c r="H1498" s="144"/>
      <c r="I1498" s="144"/>
      <c r="J1498" s="144"/>
      <c r="K1498" s="144"/>
      <c r="L1498" s="144"/>
      <c r="M1498" s="144"/>
      <c r="N1498" s="144"/>
      <c r="O1498" s="144"/>
      <c r="P1498" s="144"/>
      <c r="Q1498" s="144"/>
      <c r="R1498" s="144"/>
      <c r="S1498" s="144"/>
      <c r="T1498" s="144"/>
    </row>
    <row r="1499" spans="1:20">
      <c r="A1499" s="161"/>
      <c r="B1499" s="144"/>
      <c r="C1499" s="144"/>
      <c r="D1499" s="144"/>
      <c r="E1499" s="144"/>
      <c r="F1499" s="144"/>
      <c r="G1499" s="144"/>
      <c r="H1499" s="144"/>
      <c r="I1499" s="144"/>
      <c r="J1499" s="144"/>
      <c r="K1499" s="144"/>
      <c r="L1499" s="144"/>
      <c r="M1499" s="144"/>
      <c r="N1499" s="144"/>
      <c r="O1499" s="144"/>
      <c r="P1499" s="144"/>
      <c r="Q1499" s="144"/>
      <c r="R1499" s="144"/>
      <c r="S1499" s="144"/>
      <c r="T1499" s="144"/>
    </row>
    <row r="1500" spans="1:20">
      <c r="A1500" s="161"/>
      <c r="B1500" s="144"/>
      <c r="C1500" s="144"/>
      <c r="D1500" s="144"/>
      <c r="E1500" s="144"/>
      <c r="F1500" s="144"/>
      <c r="G1500" s="144"/>
      <c r="H1500" s="144"/>
      <c r="I1500" s="144"/>
      <c r="J1500" s="144"/>
      <c r="K1500" s="144"/>
      <c r="L1500" s="144"/>
      <c r="M1500" s="144"/>
      <c r="N1500" s="144"/>
      <c r="O1500" s="144"/>
      <c r="P1500" s="144"/>
      <c r="Q1500" s="144"/>
      <c r="R1500" s="144"/>
      <c r="S1500" s="144"/>
      <c r="T1500" s="144"/>
    </row>
    <row r="1501" spans="1:20">
      <c r="A1501" s="161"/>
      <c r="B1501" s="144"/>
      <c r="C1501" s="144"/>
      <c r="D1501" s="144"/>
      <c r="E1501" s="144"/>
      <c r="F1501" s="144"/>
      <c r="G1501" s="144"/>
      <c r="H1501" s="144"/>
      <c r="I1501" s="144"/>
      <c r="J1501" s="144"/>
      <c r="K1501" s="144"/>
      <c r="L1501" s="144"/>
      <c r="M1501" s="144"/>
      <c r="N1501" s="144"/>
      <c r="O1501" s="144"/>
      <c r="P1501" s="144"/>
      <c r="Q1501" s="144"/>
      <c r="R1501" s="144"/>
      <c r="S1501" s="144"/>
      <c r="T1501" s="144"/>
    </row>
    <row r="1502" spans="1:20">
      <c r="A1502" s="161"/>
      <c r="B1502" s="144"/>
      <c r="C1502" s="144"/>
      <c r="D1502" s="144"/>
      <c r="E1502" s="144"/>
      <c r="F1502" s="144"/>
      <c r="G1502" s="144"/>
      <c r="H1502" s="144"/>
      <c r="I1502" s="144"/>
      <c r="J1502" s="144"/>
      <c r="K1502" s="144"/>
      <c r="L1502" s="144"/>
      <c r="M1502" s="144"/>
      <c r="N1502" s="144"/>
      <c r="O1502" s="144"/>
      <c r="P1502" s="144"/>
      <c r="Q1502" s="144"/>
      <c r="R1502" s="144"/>
      <c r="S1502" s="144"/>
      <c r="T1502" s="144"/>
    </row>
    <row r="1503" spans="1:20">
      <c r="A1503" s="161"/>
      <c r="B1503" s="144"/>
      <c r="C1503" s="144"/>
      <c r="D1503" s="144"/>
      <c r="E1503" s="144"/>
      <c r="F1503" s="144"/>
      <c r="G1503" s="144"/>
      <c r="H1503" s="144"/>
      <c r="I1503" s="144"/>
      <c r="J1503" s="144"/>
      <c r="K1503" s="144"/>
      <c r="L1503" s="144"/>
      <c r="M1503" s="144"/>
      <c r="N1503" s="144"/>
      <c r="O1503" s="144"/>
      <c r="P1503" s="144"/>
      <c r="Q1503" s="144"/>
      <c r="R1503" s="144"/>
      <c r="S1503" s="144"/>
      <c r="T1503" s="144"/>
    </row>
    <row r="1504" spans="1:20">
      <c r="A1504" s="161"/>
      <c r="B1504" s="144"/>
      <c r="C1504" s="144"/>
      <c r="D1504" s="144"/>
      <c r="E1504" s="144"/>
      <c r="F1504" s="144"/>
      <c r="G1504" s="144"/>
      <c r="H1504" s="144"/>
      <c r="I1504" s="144"/>
      <c r="J1504" s="144"/>
      <c r="K1504" s="144"/>
      <c r="L1504" s="144"/>
      <c r="M1504" s="144"/>
      <c r="N1504" s="144"/>
      <c r="O1504" s="144"/>
      <c r="P1504" s="144"/>
      <c r="Q1504" s="144"/>
      <c r="R1504" s="144"/>
      <c r="S1504" s="144"/>
      <c r="T1504" s="144"/>
    </row>
    <row r="1505" spans="1:20">
      <c r="A1505" s="161"/>
      <c r="B1505" s="144"/>
      <c r="C1505" s="144"/>
      <c r="D1505" s="144"/>
      <c r="E1505" s="144"/>
      <c r="F1505" s="144"/>
      <c r="G1505" s="144"/>
      <c r="H1505" s="144"/>
      <c r="I1505" s="144"/>
      <c r="J1505" s="144"/>
      <c r="K1505" s="144"/>
      <c r="L1505" s="144"/>
      <c r="M1505" s="144"/>
      <c r="N1505" s="144"/>
      <c r="O1505" s="144"/>
      <c r="P1505" s="144"/>
      <c r="Q1505" s="144"/>
      <c r="R1505" s="144"/>
      <c r="S1505" s="144"/>
      <c r="T1505" s="144"/>
    </row>
    <row r="1506" spans="1:20">
      <c r="A1506" s="161"/>
      <c r="B1506" s="144"/>
      <c r="C1506" s="144"/>
      <c r="D1506" s="144"/>
      <c r="E1506" s="144"/>
      <c r="F1506" s="144"/>
      <c r="G1506" s="144"/>
      <c r="H1506" s="144"/>
      <c r="I1506" s="144"/>
      <c r="J1506" s="144"/>
      <c r="K1506" s="144"/>
      <c r="L1506" s="144"/>
      <c r="M1506" s="144"/>
      <c r="N1506" s="144"/>
      <c r="O1506" s="144"/>
      <c r="P1506" s="144"/>
      <c r="Q1506" s="144"/>
      <c r="R1506" s="144"/>
      <c r="S1506" s="144"/>
      <c r="T1506" s="144"/>
    </row>
    <row r="1507" spans="1:20">
      <c r="A1507" s="161"/>
      <c r="B1507" s="144"/>
      <c r="C1507" s="144"/>
      <c r="D1507" s="144"/>
      <c r="E1507" s="144"/>
      <c r="F1507" s="144"/>
      <c r="G1507" s="144"/>
      <c r="H1507" s="144"/>
      <c r="I1507" s="144"/>
      <c r="J1507" s="144"/>
      <c r="K1507" s="144"/>
      <c r="L1507" s="144"/>
      <c r="M1507" s="144"/>
      <c r="N1507" s="144"/>
      <c r="O1507" s="144"/>
      <c r="P1507" s="144"/>
      <c r="Q1507" s="144"/>
      <c r="R1507" s="144"/>
      <c r="S1507" s="144"/>
      <c r="T1507" s="144"/>
    </row>
    <row r="1508" spans="1:20">
      <c r="A1508" s="161"/>
      <c r="B1508" s="144"/>
      <c r="C1508" s="144"/>
      <c r="D1508" s="144"/>
      <c r="E1508" s="144"/>
      <c r="F1508" s="144"/>
      <c r="G1508" s="144"/>
      <c r="H1508" s="144"/>
      <c r="I1508" s="144"/>
      <c r="J1508" s="144"/>
      <c r="K1508" s="144"/>
      <c r="L1508" s="144"/>
      <c r="M1508" s="144"/>
      <c r="N1508" s="144"/>
      <c r="O1508" s="144"/>
      <c r="P1508" s="144"/>
      <c r="Q1508" s="144"/>
      <c r="R1508" s="144"/>
      <c r="S1508" s="144"/>
      <c r="T1508" s="144"/>
    </row>
    <row r="1509" spans="1:20">
      <c r="A1509" s="161"/>
      <c r="B1509" s="144"/>
      <c r="C1509" s="144"/>
      <c r="D1509" s="144"/>
      <c r="E1509" s="144"/>
      <c r="F1509" s="144"/>
      <c r="G1509" s="144"/>
      <c r="H1509" s="144"/>
      <c r="I1509" s="144"/>
      <c r="J1509" s="144"/>
      <c r="K1509" s="144"/>
      <c r="L1509" s="144"/>
      <c r="M1509" s="144"/>
      <c r="N1509" s="144"/>
      <c r="O1509" s="144"/>
      <c r="P1509" s="144"/>
      <c r="Q1509" s="144"/>
      <c r="R1509" s="144"/>
      <c r="S1509" s="144"/>
      <c r="T1509" s="144"/>
    </row>
    <row r="1510" spans="1:20">
      <c r="A1510" s="161"/>
      <c r="B1510" s="144"/>
      <c r="C1510" s="144"/>
      <c r="D1510" s="144"/>
      <c r="E1510" s="144"/>
      <c r="F1510" s="144"/>
      <c r="G1510" s="144"/>
      <c r="H1510" s="144"/>
      <c r="I1510" s="144"/>
      <c r="J1510" s="144"/>
      <c r="K1510" s="144"/>
      <c r="L1510" s="144"/>
      <c r="M1510" s="144"/>
      <c r="N1510" s="144"/>
      <c r="O1510" s="144"/>
      <c r="P1510" s="144"/>
      <c r="Q1510" s="144"/>
      <c r="R1510" s="144"/>
      <c r="S1510" s="144"/>
      <c r="T1510" s="144"/>
    </row>
    <row r="1511" spans="1:20">
      <c r="A1511" s="161"/>
      <c r="B1511" s="144"/>
      <c r="C1511" s="144"/>
      <c r="D1511" s="144"/>
      <c r="E1511" s="144"/>
      <c r="F1511" s="144"/>
      <c r="G1511" s="144"/>
      <c r="H1511" s="144"/>
      <c r="I1511" s="144"/>
      <c r="J1511" s="144"/>
      <c r="K1511" s="144"/>
      <c r="L1511" s="144"/>
      <c r="M1511" s="144"/>
      <c r="N1511" s="144"/>
      <c r="O1511" s="144"/>
      <c r="P1511" s="144"/>
      <c r="Q1511" s="144"/>
      <c r="R1511" s="144"/>
      <c r="S1511" s="144"/>
      <c r="T1511" s="144"/>
    </row>
    <row r="1512" spans="1:20">
      <c r="A1512" s="161"/>
      <c r="B1512" s="144"/>
      <c r="C1512" s="144"/>
      <c r="D1512" s="144"/>
      <c r="E1512" s="144"/>
      <c r="F1512" s="144"/>
      <c r="G1512" s="144"/>
      <c r="H1512" s="144"/>
      <c r="I1512" s="144"/>
      <c r="J1512" s="144"/>
      <c r="K1512" s="144"/>
      <c r="L1512" s="144"/>
      <c r="M1512" s="144"/>
      <c r="N1512" s="144"/>
      <c r="O1512" s="144"/>
      <c r="P1512" s="144"/>
      <c r="Q1512" s="144"/>
      <c r="R1512" s="144"/>
      <c r="S1512" s="144"/>
      <c r="T1512" s="144"/>
    </row>
    <row r="1513" spans="1:20">
      <c r="A1513" s="161"/>
      <c r="B1513" s="144"/>
      <c r="C1513" s="144"/>
      <c r="D1513" s="144"/>
      <c r="E1513" s="144"/>
      <c r="F1513" s="144"/>
      <c r="G1513" s="144"/>
      <c r="H1513" s="144"/>
      <c r="I1513" s="144"/>
      <c r="J1513" s="144"/>
      <c r="K1513" s="144"/>
      <c r="L1513" s="144"/>
      <c r="M1513" s="144"/>
      <c r="N1513" s="144"/>
      <c r="O1513" s="144"/>
      <c r="P1513" s="144"/>
      <c r="Q1513" s="144"/>
      <c r="R1513" s="144"/>
      <c r="S1513" s="144"/>
      <c r="T1513" s="144"/>
    </row>
    <row r="1514" spans="1:20">
      <c r="A1514" s="161"/>
      <c r="B1514" s="144"/>
      <c r="C1514" s="144"/>
      <c r="D1514" s="144"/>
      <c r="E1514" s="144"/>
      <c r="F1514" s="144"/>
      <c r="G1514" s="144"/>
      <c r="H1514" s="144"/>
      <c r="I1514" s="144"/>
      <c r="J1514" s="144"/>
      <c r="K1514" s="144"/>
      <c r="L1514" s="144"/>
      <c r="M1514" s="144"/>
      <c r="N1514" s="144"/>
      <c r="O1514" s="144"/>
      <c r="P1514" s="144"/>
      <c r="Q1514" s="144"/>
      <c r="R1514" s="144"/>
      <c r="S1514" s="144"/>
      <c r="T1514" s="144"/>
    </row>
    <row r="1515" spans="1:20">
      <c r="A1515" s="161"/>
      <c r="B1515" s="144"/>
      <c r="C1515" s="144"/>
      <c r="D1515" s="144"/>
      <c r="E1515" s="144"/>
      <c r="F1515" s="144"/>
      <c r="G1515" s="144"/>
      <c r="H1515" s="144"/>
      <c r="I1515" s="144"/>
      <c r="J1515" s="144"/>
      <c r="K1515" s="144"/>
      <c r="L1515" s="144"/>
      <c r="M1515" s="144"/>
      <c r="N1515" s="144"/>
      <c r="O1515" s="144"/>
      <c r="P1515" s="144"/>
      <c r="Q1515" s="144"/>
      <c r="R1515" s="144"/>
      <c r="S1515" s="144"/>
      <c r="T1515" s="144"/>
    </row>
    <row r="1516" spans="1:20">
      <c r="A1516" s="161"/>
      <c r="B1516" s="144"/>
      <c r="C1516" s="144"/>
      <c r="D1516" s="144"/>
      <c r="E1516" s="144"/>
      <c r="F1516" s="144"/>
      <c r="G1516" s="144"/>
      <c r="H1516" s="144"/>
      <c r="I1516" s="144"/>
      <c r="J1516" s="144"/>
      <c r="K1516" s="144"/>
      <c r="L1516" s="144"/>
      <c r="M1516" s="144"/>
      <c r="N1516" s="144"/>
      <c r="O1516" s="144"/>
      <c r="P1516" s="144"/>
      <c r="Q1516" s="144"/>
      <c r="R1516" s="144"/>
      <c r="S1516" s="144"/>
      <c r="T1516" s="144"/>
    </row>
    <row r="1517" spans="1:20">
      <c r="A1517" s="161"/>
      <c r="B1517" s="144"/>
      <c r="C1517" s="144"/>
      <c r="D1517" s="144"/>
      <c r="E1517" s="144"/>
      <c r="F1517" s="144"/>
      <c r="G1517" s="144"/>
      <c r="H1517" s="144"/>
      <c r="I1517" s="144"/>
      <c r="J1517" s="144"/>
      <c r="K1517" s="144"/>
      <c r="L1517" s="144"/>
      <c r="M1517" s="144"/>
      <c r="N1517" s="144"/>
      <c r="O1517" s="144"/>
      <c r="P1517" s="144"/>
      <c r="Q1517" s="144"/>
      <c r="R1517" s="144"/>
      <c r="S1517" s="144"/>
      <c r="T1517" s="144"/>
    </row>
    <row r="1518" spans="1:20">
      <c r="A1518" s="161"/>
      <c r="B1518" s="144"/>
      <c r="C1518" s="144"/>
      <c r="D1518" s="144"/>
      <c r="E1518" s="144"/>
      <c r="F1518" s="144"/>
      <c r="G1518" s="144"/>
      <c r="H1518" s="144"/>
      <c r="I1518" s="144"/>
      <c r="J1518" s="144"/>
      <c r="K1518" s="144"/>
      <c r="L1518" s="144"/>
      <c r="M1518" s="144"/>
      <c r="N1518" s="144"/>
      <c r="O1518" s="144"/>
      <c r="P1518" s="144"/>
      <c r="Q1518" s="144"/>
      <c r="R1518" s="144"/>
      <c r="S1518" s="144"/>
      <c r="T1518" s="144"/>
    </row>
    <row r="1519" spans="1:20">
      <c r="A1519" s="161"/>
      <c r="B1519" s="144"/>
      <c r="C1519" s="144"/>
      <c r="D1519" s="144"/>
      <c r="E1519" s="144"/>
      <c r="F1519" s="144"/>
      <c r="G1519" s="144"/>
      <c r="H1519" s="144"/>
      <c r="I1519" s="144"/>
      <c r="J1519" s="144"/>
      <c r="K1519" s="144"/>
      <c r="L1519" s="144"/>
      <c r="M1519" s="144"/>
      <c r="N1519" s="144"/>
      <c r="O1519" s="144"/>
      <c r="P1519" s="144"/>
      <c r="Q1519" s="144"/>
      <c r="R1519" s="144"/>
      <c r="S1519" s="144"/>
      <c r="T1519" s="144"/>
    </row>
    <row r="1520" spans="1:20">
      <c r="A1520" s="161"/>
      <c r="B1520" s="144"/>
      <c r="C1520" s="144"/>
      <c r="D1520" s="144"/>
      <c r="E1520" s="144"/>
      <c r="F1520" s="144"/>
      <c r="G1520" s="144"/>
      <c r="H1520" s="144"/>
      <c r="I1520" s="144"/>
      <c r="J1520" s="144"/>
      <c r="K1520" s="144"/>
      <c r="L1520" s="144"/>
      <c r="M1520" s="144"/>
      <c r="N1520" s="144"/>
      <c r="O1520" s="144"/>
      <c r="P1520" s="144"/>
      <c r="Q1520" s="144"/>
      <c r="R1520" s="144"/>
      <c r="S1520" s="144"/>
      <c r="T1520" s="144"/>
    </row>
    <row r="1521" spans="1:20">
      <c r="A1521" s="161"/>
      <c r="B1521" s="144"/>
      <c r="C1521" s="144"/>
      <c r="D1521" s="144"/>
      <c r="E1521" s="144"/>
      <c r="F1521" s="144"/>
      <c r="G1521" s="144"/>
      <c r="H1521" s="144"/>
      <c r="I1521" s="144"/>
      <c r="J1521" s="144"/>
      <c r="K1521" s="144"/>
      <c r="L1521" s="144"/>
      <c r="M1521" s="144"/>
      <c r="N1521" s="144"/>
      <c r="O1521" s="144"/>
      <c r="P1521" s="144"/>
      <c r="Q1521" s="144"/>
      <c r="R1521" s="144"/>
      <c r="S1521" s="144"/>
      <c r="T1521" s="144"/>
    </row>
    <row r="1522" spans="1:20">
      <c r="A1522" s="161"/>
      <c r="B1522" s="144"/>
      <c r="C1522" s="144"/>
      <c r="D1522" s="144"/>
      <c r="E1522" s="144"/>
      <c r="F1522" s="144"/>
      <c r="G1522" s="144"/>
      <c r="H1522" s="144"/>
      <c r="I1522" s="144"/>
      <c r="J1522" s="144"/>
      <c r="K1522" s="144"/>
      <c r="L1522" s="144"/>
      <c r="M1522" s="144"/>
      <c r="N1522" s="144"/>
      <c r="O1522" s="144"/>
      <c r="P1522" s="144"/>
      <c r="Q1522" s="144"/>
      <c r="R1522" s="144"/>
      <c r="S1522" s="144"/>
      <c r="T1522" s="144"/>
    </row>
    <row r="1523" spans="1:20">
      <c r="A1523" s="161"/>
      <c r="B1523" s="144"/>
      <c r="C1523" s="144"/>
      <c r="D1523" s="144"/>
      <c r="E1523" s="144"/>
      <c r="F1523" s="144"/>
      <c r="G1523" s="144"/>
      <c r="H1523" s="144"/>
      <c r="I1523" s="144"/>
      <c r="J1523" s="144"/>
      <c r="K1523" s="144"/>
      <c r="L1523" s="144"/>
      <c r="M1523" s="144"/>
      <c r="N1523" s="144"/>
      <c r="O1523" s="144"/>
      <c r="P1523" s="144"/>
      <c r="Q1523" s="144"/>
      <c r="R1523" s="144"/>
      <c r="S1523" s="144"/>
      <c r="T1523" s="144"/>
    </row>
    <row r="1524" spans="1:20">
      <c r="A1524" s="161"/>
      <c r="B1524" s="144"/>
      <c r="C1524" s="144"/>
      <c r="D1524" s="144"/>
      <c r="E1524" s="144"/>
      <c r="F1524" s="144"/>
      <c r="G1524" s="144"/>
      <c r="H1524" s="144"/>
      <c r="I1524" s="144"/>
      <c r="J1524" s="144"/>
      <c r="K1524" s="144"/>
      <c r="L1524" s="144"/>
      <c r="M1524" s="144"/>
      <c r="N1524" s="144"/>
      <c r="O1524" s="144"/>
      <c r="P1524" s="144"/>
      <c r="Q1524" s="144"/>
      <c r="R1524" s="144"/>
      <c r="S1524" s="144"/>
      <c r="T1524" s="144"/>
    </row>
    <row r="1525" spans="1:20">
      <c r="A1525" s="161"/>
      <c r="B1525" s="144"/>
      <c r="C1525" s="144"/>
      <c r="D1525" s="144"/>
      <c r="E1525" s="144"/>
      <c r="F1525" s="144"/>
      <c r="G1525" s="144"/>
      <c r="H1525" s="144"/>
      <c r="I1525" s="144"/>
      <c r="J1525" s="144"/>
      <c r="K1525" s="144"/>
      <c r="L1525" s="144"/>
      <c r="M1525" s="144"/>
      <c r="N1525" s="144"/>
      <c r="O1525" s="144"/>
      <c r="P1525" s="144"/>
      <c r="Q1525" s="144"/>
      <c r="R1525" s="144"/>
      <c r="S1525" s="144"/>
      <c r="T1525" s="144"/>
    </row>
    <row r="1526" spans="1:20">
      <c r="A1526" s="161"/>
      <c r="B1526" s="144"/>
      <c r="C1526" s="144"/>
      <c r="D1526" s="144"/>
      <c r="E1526" s="144"/>
      <c r="F1526" s="144"/>
      <c r="G1526" s="144"/>
      <c r="H1526" s="144"/>
      <c r="I1526" s="144"/>
      <c r="J1526" s="144"/>
      <c r="K1526" s="144"/>
      <c r="L1526" s="144"/>
      <c r="M1526" s="144"/>
      <c r="N1526" s="144"/>
      <c r="O1526" s="144"/>
      <c r="P1526" s="144"/>
      <c r="Q1526" s="144"/>
      <c r="R1526" s="144"/>
      <c r="S1526" s="144"/>
      <c r="T1526" s="144"/>
    </row>
    <row r="1527" spans="1:20">
      <c r="A1527" s="161"/>
      <c r="B1527" s="144"/>
      <c r="C1527" s="144"/>
      <c r="D1527" s="144"/>
      <c r="E1527" s="144"/>
      <c r="F1527" s="144"/>
      <c r="G1527" s="144"/>
      <c r="H1527" s="144"/>
      <c r="I1527" s="144"/>
      <c r="J1527" s="144"/>
      <c r="K1527" s="144"/>
      <c r="L1527" s="144"/>
      <c r="M1527" s="144"/>
      <c r="N1527" s="144"/>
      <c r="O1527" s="144"/>
      <c r="P1527" s="144"/>
      <c r="Q1527" s="144"/>
      <c r="R1527" s="144"/>
      <c r="S1527" s="144"/>
      <c r="T1527" s="144"/>
    </row>
    <row r="1528" spans="1:20">
      <c r="A1528" s="161"/>
      <c r="B1528" s="144"/>
      <c r="C1528" s="144"/>
      <c r="D1528" s="144"/>
      <c r="E1528" s="144"/>
      <c r="F1528" s="144"/>
      <c r="G1528" s="144"/>
      <c r="H1528" s="144"/>
      <c r="I1528" s="144"/>
      <c r="J1528" s="144"/>
      <c r="K1528" s="144"/>
      <c r="L1528" s="144"/>
      <c r="M1528" s="144"/>
      <c r="N1528" s="144"/>
      <c r="O1528" s="144"/>
      <c r="P1528" s="144"/>
      <c r="Q1528" s="144"/>
      <c r="R1528" s="144"/>
      <c r="S1528" s="144"/>
      <c r="T1528" s="144"/>
    </row>
    <row r="1529" spans="1:20">
      <c r="A1529" s="161"/>
      <c r="B1529" s="144"/>
      <c r="C1529" s="144"/>
      <c r="D1529" s="144"/>
      <c r="E1529" s="144"/>
      <c r="F1529" s="144"/>
      <c r="G1529" s="144"/>
      <c r="H1529" s="144"/>
      <c r="I1529" s="144"/>
      <c r="J1529" s="144"/>
      <c r="K1529" s="144"/>
      <c r="L1529" s="144"/>
      <c r="M1529" s="144"/>
      <c r="N1529" s="144"/>
      <c r="O1529" s="144"/>
      <c r="P1529" s="144"/>
      <c r="Q1529" s="144"/>
      <c r="R1529" s="144"/>
      <c r="S1529" s="144"/>
      <c r="T1529" s="144"/>
    </row>
    <row r="1530" spans="1:20">
      <c r="A1530" s="161"/>
      <c r="B1530" s="144"/>
      <c r="C1530" s="144"/>
      <c r="D1530" s="144"/>
      <c r="E1530" s="144"/>
      <c r="F1530" s="144"/>
      <c r="G1530" s="144"/>
      <c r="H1530" s="144"/>
      <c r="I1530" s="144"/>
      <c r="J1530" s="144"/>
      <c r="K1530" s="144"/>
      <c r="L1530" s="144"/>
      <c r="M1530" s="144"/>
      <c r="N1530" s="144"/>
      <c r="O1530" s="144"/>
      <c r="P1530" s="144"/>
      <c r="Q1530" s="144"/>
      <c r="R1530" s="144"/>
      <c r="S1530" s="144"/>
      <c r="T1530" s="144"/>
    </row>
    <row r="1531" spans="1:20">
      <c r="A1531" s="161"/>
      <c r="B1531" s="144"/>
      <c r="C1531" s="144"/>
      <c r="D1531" s="144"/>
      <c r="E1531" s="144"/>
      <c r="F1531" s="144"/>
      <c r="G1531" s="144"/>
      <c r="H1531" s="144"/>
      <c r="I1531" s="144"/>
      <c r="J1531" s="144"/>
      <c r="K1531" s="144"/>
      <c r="L1531" s="144"/>
      <c r="M1531" s="144"/>
      <c r="N1531" s="144"/>
      <c r="O1531" s="144"/>
      <c r="P1531" s="144"/>
      <c r="Q1531" s="144"/>
      <c r="R1531" s="144"/>
      <c r="S1531" s="144"/>
      <c r="T1531" s="144"/>
    </row>
    <row r="1532" spans="1:20">
      <c r="A1532" s="161"/>
      <c r="B1532" s="144"/>
      <c r="C1532" s="144"/>
      <c r="D1532" s="144"/>
      <c r="E1532" s="144"/>
      <c r="F1532" s="144"/>
      <c r="G1532" s="144"/>
      <c r="H1532" s="144"/>
      <c r="I1532" s="144"/>
      <c r="J1532" s="144"/>
      <c r="K1532" s="144"/>
      <c r="L1532" s="144"/>
      <c r="M1532" s="144"/>
      <c r="N1532" s="144"/>
      <c r="O1532" s="144"/>
      <c r="P1532" s="144"/>
      <c r="Q1532" s="144"/>
      <c r="R1532" s="144"/>
      <c r="S1532" s="144"/>
      <c r="T1532" s="144"/>
    </row>
    <row r="1533" spans="1:20">
      <c r="A1533" s="161"/>
      <c r="B1533" s="144"/>
      <c r="C1533" s="144"/>
      <c r="D1533" s="144"/>
      <c r="E1533" s="144"/>
      <c r="F1533" s="144"/>
      <c r="G1533" s="144"/>
      <c r="H1533" s="144"/>
      <c r="I1533" s="144"/>
      <c r="J1533" s="144"/>
      <c r="K1533" s="144"/>
      <c r="L1533" s="144"/>
      <c r="M1533" s="144"/>
      <c r="N1533" s="144"/>
      <c r="O1533" s="144"/>
      <c r="P1533" s="144"/>
      <c r="Q1533" s="144"/>
      <c r="R1533" s="144"/>
      <c r="S1533" s="144"/>
      <c r="T1533" s="144"/>
    </row>
    <row r="1534" spans="1:20">
      <c r="A1534" s="161"/>
      <c r="B1534" s="144"/>
      <c r="C1534" s="144"/>
      <c r="D1534" s="144"/>
      <c r="E1534" s="144"/>
      <c r="F1534" s="144"/>
      <c r="G1534" s="144"/>
      <c r="H1534" s="144"/>
      <c r="I1534" s="144"/>
      <c r="J1534" s="144"/>
      <c r="K1534" s="144"/>
      <c r="L1534" s="144"/>
      <c r="M1534" s="144"/>
      <c r="N1534" s="144"/>
      <c r="O1534" s="144"/>
      <c r="P1534" s="144"/>
      <c r="Q1534" s="144"/>
      <c r="R1534" s="144"/>
      <c r="S1534" s="144"/>
      <c r="T1534" s="144"/>
    </row>
    <row r="1535" spans="1:20">
      <c r="A1535" s="161"/>
      <c r="B1535" s="144"/>
      <c r="C1535" s="144"/>
      <c r="D1535" s="144"/>
      <c r="E1535" s="144"/>
      <c r="F1535" s="144"/>
      <c r="G1535" s="144"/>
      <c r="H1535" s="144"/>
      <c r="I1535" s="144"/>
      <c r="J1535" s="144"/>
      <c r="K1535" s="144"/>
      <c r="L1535" s="144"/>
      <c r="M1535" s="144"/>
      <c r="N1535" s="144"/>
      <c r="O1535" s="144"/>
      <c r="P1535" s="144"/>
      <c r="Q1535" s="144"/>
      <c r="R1535" s="144"/>
      <c r="S1535" s="144"/>
      <c r="T1535" s="144"/>
    </row>
    <row r="1536" spans="1:20">
      <c r="A1536" s="161"/>
      <c r="B1536" s="144"/>
      <c r="C1536" s="144"/>
      <c r="D1536" s="144"/>
      <c r="E1536" s="144"/>
      <c r="F1536" s="144"/>
      <c r="G1536" s="144"/>
      <c r="H1536" s="144"/>
      <c r="I1536" s="144"/>
      <c r="J1536" s="144"/>
      <c r="K1536" s="144"/>
      <c r="L1536" s="144"/>
      <c r="M1536" s="144"/>
      <c r="N1536" s="144"/>
      <c r="O1536" s="144"/>
      <c r="P1536" s="144"/>
      <c r="Q1536" s="144"/>
      <c r="R1536" s="144"/>
      <c r="S1536" s="144"/>
      <c r="T1536" s="144"/>
    </row>
    <row r="1537" spans="1:20">
      <c r="A1537" s="161"/>
      <c r="B1537" s="144"/>
      <c r="C1537" s="144"/>
      <c r="D1537" s="144"/>
      <c r="E1537" s="144"/>
      <c r="F1537" s="144"/>
      <c r="G1537" s="144"/>
      <c r="H1537" s="144"/>
      <c r="I1537" s="144"/>
      <c r="J1537" s="144"/>
      <c r="K1537" s="144"/>
      <c r="L1537" s="144"/>
      <c r="M1537" s="144"/>
      <c r="N1537" s="144"/>
      <c r="O1537" s="144"/>
      <c r="P1537" s="144"/>
      <c r="Q1537" s="144"/>
      <c r="R1537" s="144"/>
      <c r="S1537" s="144"/>
      <c r="T1537" s="144"/>
    </row>
    <row r="1538" spans="1:20">
      <c r="A1538" s="161"/>
      <c r="B1538" s="144"/>
      <c r="C1538" s="144"/>
      <c r="D1538" s="144"/>
      <c r="E1538" s="144"/>
      <c r="F1538" s="144"/>
      <c r="G1538" s="144"/>
      <c r="H1538" s="144"/>
      <c r="I1538" s="144"/>
      <c r="J1538" s="144"/>
      <c r="K1538" s="144"/>
      <c r="L1538" s="144"/>
      <c r="M1538" s="144"/>
      <c r="N1538" s="144"/>
      <c r="O1538" s="144"/>
      <c r="P1538" s="144"/>
      <c r="Q1538" s="144"/>
      <c r="R1538" s="144"/>
      <c r="S1538" s="144"/>
      <c r="T1538" s="144"/>
    </row>
    <row r="1539" spans="1:20">
      <c r="A1539" s="161"/>
      <c r="B1539" s="144"/>
      <c r="C1539" s="144"/>
      <c r="D1539" s="144"/>
      <c r="E1539" s="144"/>
      <c r="F1539" s="144"/>
      <c r="G1539" s="144"/>
      <c r="H1539" s="144"/>
      <c r="I1539" s="144"/>
      <c r="J1539" s="144"/>
      <c r="K1539" s="144"/>
      <c r="L1539" s="144"/>
      <c r="M1539" s="144"/>
      <c r="N1539" s="144"/>
      <c r="O1539" s="144"/>
      <c r="P1539" s="144"/>
      <c r="Q1539" s="144"/>
      <c r="R1539" s="144"/>
      <c r="S1539" s="144"/>
      <c r="T1539" s="144"/>
    </row>
    <row r="1540" spans="1:20">
      <c r="A1540" s="161"/>
      <c r="B1540" s="144"/>
      <c r="C1540" s="144"/>
      <c r="D1540" s="144"/>
      <c r="E1540" s="144"/>
      <c r="F1540" s="144"/>
      <c r="G1540" s="144"/>
      <c r="H1540" s="144"/>
      <c r="I1540" s="144"/>
      <c r="J1540" s="144"/>
      <c r="K1540" s="144"/>
      <c r="L1540" s="144"/>
      <c r="M1540" s="144"/>
      <c r="N1540" s="144"/>
      <c r="O1540" s="144"/>
      <c r="P1540" s="144"/>
      <c r="Q1540" s="144"/>
      <c r="R1540" s="144"/>
      <c r="S1540" s="144"/>
      <c r="T1540" s="144"/>
    </row>
    <row r="1541" spans="1:20">
      <c r="A1541" s="161"/>
      <c r="B1541" s="144"/>
      <c r="C1541" s="144"/>
      <c r="D1541" s="144"/>
      <c r="E1541" s="144"/>
      <c r="F1541" s="144"/>
      <c r="G1541" s="144"/>
      <c r="H1541" s="144"/>
      <c r="I1541" s="144"/>
      <c r="J1541" s="144"/>
      <c r="K1541" s="144"/>
      <c r="L1541" s="144"/>
      <c r="M1541" s="144"/>
      <c r="N1541" s="144"/>
      <c r="O1541" s="144"/>
      <c r="P1541" s="144"/>
      <c r="Q1541" s="144"/>
      <c r="R1541" s="144"/>
      <c r="S1541" s="144"/>
      <c r="T1541" s="144"/>
    </row>
    <row r="1542" spans="1:20">
      <c r="A1542" s="161"/>
      <c r="B1542" s="144"/>
      <c r="C1542" s="144"/>
      <c r="D1542" s="144"/>
      <c r="E1542" s="144"/>
      <c r="F1542" s="144"/>
      <c r="G1542" s="144"/>
      <c r="H1542" s="144"/>
      <c r="I1542" s="144"/>
      <c r="J1542" s="144"/>
      <c r="K1542" s="144"/>
      <c r="L1542" s="144"/>
      <c r="M1542" s="144"/>
      <c r="N1542" s="144"/>
      <c r="O1542" s="144"/>
      <c r="P1542" s="144"/>
      <c r="Q1542" s="144"/>
      <c r="R1542" s="144"/>
      <c r="S1542" s="144"/>
      <c r="T1542" s="144"/>
    </row>
    <row r="1543" spans="1:20">
      <c r="A1543" s="161"/>
      <c r="B1543" s="144"/>
      <c r="C1543" s="144"/>
      <c r="D1543" s="144"/>
      <c r="E1543" s="144"/>
      <c r="F1543" s="144"/>
      <c r="G1543" s="144"/>
      <c r="H1543" s="144"/>
      <c r="I1543" s="144"/>
      <c r="J1543" s="144"/>
      <c r="K1543" s="144"/>
      <c r="L1543" s="144"/>
      <c r="M1543" s="144"/>
      <c r="N1543" s="144"/>
      <c r="O1543" s="144"/>
      <c r="P1543" s="144"/>
      <c r="Q1543" s="144"/>
      <c r="R1543" s="144"/>
      <c r="S1543" s="144"/>
      <c r="T1543" s="144"/>
    </row>
    <row r="1544" spans="1:20">
      <c r="A1544" s="161"/>
      <c r="B1544" s="144"/>
      <c r="C1544" s="144"/>
      <c r="D1544" s="144"/>
      <c r="E1544" s="144"/>
      <c r="F1544" s="144"/>
      <c r="G1544" s="144"/>
      <c r="H1544" s="144"/>
      <c r="I1544" s="144"/>
      <c r="J1544" s="144"/>
      <c r="K1544" s="144"/>
      <c r="L1544" s="144"/>
      <c r="M1544" s="144"/>
      <c r="N1544" s="144"/>
      <c r="O1544" s="144"/>
      <c r="P1544" s="144"/>
      <c r="Q1544" s="144"/>
      <c r="R1544" s="144"/>
      <c r="S1544" s="144"/>
      <c r="T1544" s="144"/>
    </row>
    <row r="1545" spans="1:20">
      <c r="A1545" s="161"/>
      <c r="B1545" s="144"/>
      <c r="C1545" s="144"/>
      <c r="D1545" s="144"/>
      <c r="E1545" s="144"/>
      <c r="F1545" s="144"/>
      <c r="G1545" s="144"/>
      <c r="H1545" s="144"/>
      <c r="I1545" s="144"/>
      <c r="J1545" s="144"/>
      <c r="K1545" s="144"/>
      <c r="L1545" s="144"/>
      <c r="M1545" s="144"/>
      <c r="N1545" s="144"/>
      <c r="O1545" s="144"/>
      <c r="P1545" s="144"/>
      <c r="Q1545" s="144"/>
      <c r="R1545" s="144"/>
      <c r="S1545" s="144"/>
      <c r="T1545" s="144"/>
    </row>
    <row r="1546" spans="1:20">
      <c r="A1546" s="161"/>
      <c r="B1546" s="144"/>
      <c r="C1546" s="144"/>
      <c r="D1546" s="144"/>
      <c r="E1546" s="144"/>
      <c r="F1546" s="144"/>
      <c r="G1546" s="144"/>
      <c r="H1546" s="144"/>
      <c r="I1546" s="144"/>
      <c r="J1546" s="144"/>
      <c r="K1546" s="144"/>
      <c r="L1546" s="144"/>
      <c r="M1546" s="144"/>
      <c r="N1546" s="144"/>
      <c r="O1546" s="144"/>
      <c r="P1546" s="144"/>
      <c r="Q1546" s="144"/>
      <c r="R1546" s="144"/>
      <c r="S1546" s="144"/>
      <c r="T1546" s="144"/>
    </row>
    <row r="1547" spans="1:20">
      <c r="A1547" s="161"/>
      <c r="B1547" s="144"/>
      <c r="C1547" s="144"/>
      <c r="D1547" s="144"/>
      <c r="E1547" s="144"/>
      <c r="F1547" s="144"/>
      <c r="G1547" s="144"/>
      <c r="H1547" s="144"/>
      <c r="I1547" s="144"/>
      <c r="J1547" s="144"/>
      <c r="K1547" s="144"/>
      <c r="L1547" s="144"/>
      <c r="M1547" s="144"/>
      <c r="N1547" s="144"/>
      <c r="O1547" s="144"/>
      <c r="P1547" s="144"/>
      <c r="Q1547" s="144"/>
      <c r="R1547" s="144"/>
      <c r="S1547" s="144"/>
      <c r="T1547" s="144"/>
    </row>
    <row r="1548" spans="1:20">
      <c r="A1548" s="161"/>
      <c r="B1548" s="144"/>
      <c r="C1548" s="144"/>
      <c r="D1548" s="144"/>
      <c r="E1548" s="144"/>
      <c r="F1548" s="144"/>
      <c r="G1548" s="144"/>
      <c r="H1548" s="144"/>
      <c r="I1548" s="144"/>
      <c r="J1548" s="144"/>
      <c r="K1548" s="144"/>
      <c r="L1548" s="144"/>
      <c r="M1548" s="144"/>
      <c r="N1548" s="144"/>
      <c r="O1548" s="144"/>
      <c r="P1548" s="144"/>
      <c r="Q1548" s="144"/>
      <c r="R1548" s="144"/>
      <c r="S1548" s="144"/>
      <c r="T1548" s="144"/>
    </row>
    <row r="1549" spans="1:20">
      <c r="A1549" s="161"/>
      <c r="B1549" s="144"/>
      <c r="C1549" s="144"/>
      <c r="D1549" s="144"/>
      <c r="E1549" s="144"/>
      <c r="F1549" s="144"/>
      <c r="G1549" s="144"/>
      <c r="H1549" s="144"/>
      <c r="I1549" s="144"/>
      <c r="J1549" s="144"/>
      <c r="K1549" s="144"/>
      <c r="L1549" s="144"/>
      <c r="M1549" s="144"/>
      <c r="N1549" s="144"/>
      <c r="O1549" s="144"/>
      <c r="P1549" s="144"/>
      <c r="Q1549" s="144"/>
      <c r="R1549" s="144"/>
      <c r="S1549" s="144"/>
      <c r="T1549" s="144"/>
    </row>
    <row r="1550" spans="1:20">
      <c r="A1550" s="161"/>
      <c r="B1550" s="144"/>
      <c r="C1550" s="144"/>
      <c r="D1550" s="144"/>
      <c r="E1550" s="144"/>
      <c r="F1550" s="144"/>
      <c r="G1550" s="144"/>
      <c r="H1550" s="144"/>
      <c r="I1550" s="144"/>
      <c r="J1550" s="144"/>
      <c r="K1550" s="144"/>
      <c r="L1550" s="144"/>
      <c r="M1550" s="144"/>
      <c r="N1550" s="144"/>
      <c r="O1550" s="144"/>
      <c r="P1550" s="144"/>
      <c r="Q1550" s="144"/>
      <c r="R1550" s="144"/>
      <c r="S1550" s="144"/>
      <c r="T1550" s="144"/>
    </row>
    <row r="1551" spans="1:20">
      <c r="A1551" s="161"/>
      <c r="B1551" s="144"/>
      <c r="C1551" s="144"/>
      <c r="D1551" s="144"/>
      <c r="E1551" s="144"/>
      <c r="F1551" s="144"/>
      <c r="G1551" s="144"/>
      <c r="H1551" s="144"/>
      <c r="I1551" s="144"/>
      <c r="J1551" s="144"/>
      <c r="K1551" s="144"/>
      <c r="L1551" s="144"/>
      <c r="M1551" s="144"/>
      <c r="N1551" s="144"/>
      <c r="O1551" s="144"/>
      <c r="P1551" s="144"/>
      <c r="Q1551" s="144"/>
      <c r="R1551" s="144"/>
      <c r="S1551" s="144"/>
      <c r="T1551" s="144"/>
    </row>
    <row r="1552" spans="1:20">
      <c r="A1552" s="161"/>
      <c r="B1552" s="144"/>
      <c r="C1552" s="144"/>
      <c r="D1552" s="144"/>
      <c r="E1552" s="144"/>
      <c r="F1552" s="144"/>
      <c r="G1552" s="144"/>
      <c r="H1552" s="144"/>
      <c r="I1552" s="144"/>
      <c r="J1552" s="144"/>
      <c r="K1552" s="144"/>
      <c r="L1552" s="144"/>
      <c r="M1552" s="144"/>
      <c r="N1552" s="144"/>
      <c r="O1552" s="144"/>
      <c r="P1552" s="144"/>
      <c r="Q1552" s="144"/>
      <c r="R1552" s="144"/>
      <c r="S1552" s="144"/>
      <c r="T1552" s="144"/>
    </row>
    <row r="1553" spans="1:20">
      <c r="A1553" s="161"/>
      <c r="B1553" s="144"/>
      <c r="C1553" s="144"/>
      <c r="D1553" s="144"/>
      <c r="E1553" s="144"/>
      <c r="F1553" s="144"/>
      <c r="G1553" s="144"/>
      <c r="H1553" s="144"/>
      <c r="I1553" s="144"/>
      <c r="J1553" s="144"/>
      <c r="K1553" s="144"/>
      <c r="L1553" s="144"/>
      <c r="M1553" s="144"/>
      <c r="N1553" s="144"/>
      <c r="O1553" s="144"/>
      <c r="P1553" s="144"/>
      <c r="Q1553" s="144"/>
      <c r="R1553" s="144"/>
      <c r="S1553" s="144"/>
      <c r="T1553" s="144"/>
    </row>
    <row r="1554" spans="1:20">
      <c r="A1554" s="161"/>
      <c r="B1554" s="144"/>
      <c r="C1554" s="144"/>
      <c r="D1554" s="144"/>
      <c r="E1554" s="144"/>
      <c r="F1554" s="144"/>
      <c r="G1554" s="144"/>
      <c r="H1554" s="144"/>
      <c r="I1554" s="144"/>
      <c r="J1554" s="144"/>
      <c r="K1554" s="144"/>
      <c r="L1554" s="144"/>
      <c r="M1554" s="144"/>
      <c r="N1554" s="144"/>
      <c r="O1554" s="144"/>
      <c r="P1554" s="144"/>
      <c r="Q1554" s="144"/>
      <c r="R1554" s="144"/>
      <c r="S1554" s="144"/>
      <c r="T1554" s="144"/>
    </row>
    <row r="1555" spans="1:20">
      <c r="A1555" s="161"/>
      <c r="B1555" s="144"/>
      <c r="C1555" s="144"/>
      <c r="D1555" s="144"/>
      <c r="E1555" s="144"/>
      <c r="F1555" s="144"/>
      <c r="G1555" s="144"/>
      <c r="H1555" s="144"/>
      <c r="I1555" s="144"/>
      <c r="J1555" s="144"/>
      <c r="K1555" s="144"/>
      <c r="L1555" s="144"/>
      <c r="M1555" s="144"/>
      <c r="N1555" s="144"/>
      <c r="O1555" s="144"/>
      <c r="P1555" s="144"/>
      <c r="Q1555" s="144"/>
      <c r="R1555" s="144"/>
      <c r="S1555" s="144"/>
      <c r="T1555" s="144"/>
    </row>
    <row r="1556" spans="1:20">
      <c r="A1556" s="161"/>
      <c r="B1556" s="144"/>
      <c r="C1556" s="144"/>
      <c r="D1556" s="144"/>
      <c r="E1556" s="144"/>
      <c r="F1556" s="144"/>
      <c r="G1556" s="144"/>
      <c r="H1556" s="144"/>
      <c r="I1556" s="144"/>
      <c r="J1556" s="144"/>
      <c r="K1556" s="144"/>
      <c r="L1556" s="144"/>
      <c r="M1556" s="144"/>
      <c r="N1556" s="144"/>
      <c r="O1556" s="144"/>
      <c r="P1556" s="144"/>
      <c r="Q1556" s="144"/>
      <c r="R1556" s="144"/>
      <c r="S1556" s="144"/>
      <c r="T1556" s="144"/>
    </row>
    <row r="1557" spans="1:20">
      <c r="A1557" s="161"/>
      <c r="B1557" s="144"/>
      <c r="C1557" s="144"/>
      <c r="D1557" s="144"/>
      <c r="E1557" s="144"/>
      <c r="F1557" s="144"/>
      <c r="G1557" s="144"/>
      <c r="H1557" s="144"/>
      <c r="I1557" s="144"/>
      <c r="J1557" s="144"/>
      <c r="K1557" s="144"/>
      <c r="L1557" s="144"/>
      <c r="M1557" s="144"/>
      <c r="N1557" s="144"/>
      <c r="O1557" s="144"/>
      <c r="P1557" s="144"/>
      <c r="Q1557" s="144"/>
      <c r="R1557" s="144"/>
      <c r="S1557" s="144"/>
      <c r="T1557" s="144"/>
    </row>
    <row r="1558" spans="1:20">
      <c r="A1558" s="161"/>
      <c r="B1558" s="144"/>
      <c r="C1558" s="144"/>
      <c r="D1558" s="144"/>
      <c r="E1558" s="144"/>
      <c r="F1558" s="144"/>
      <c r="G1558" s="144"/>
      <c r="H1558" s="144"/>
      <c r="I1558" s="144"/>
      <c r="J1558" s="144"/>
      <c r="K1558" s="144"/>
      <c r="L1558" s="144"/>
      <c r="M1558" s="144"/>
      <c r="N1558" s="144"/>
      <c r="O1558" s="144"/>
      <c r="P1558" s="144"/>
      <c r="Q1558" s="144"/>
      <c r="R1558" s="144"/>
      <c r="S1558" s="144"/>
      <c r="T1558" s="144"/>
    </row>
    <row r="1559" spans="1:20">
      <c r="A1559" s="161"/>
      <c r="B1559" s="144"/>
      <c r="C1559" s="144"/>
      <c r="D1559" s="144"/>
      <c r="E1559" s="144"/>
      <c r="F1559" s="144"/>
      <c r="G1559" s="144"/>
      <c r="H1559" s="144"/>
      <c r="I1559" s="144"/>
      <c r="J1559" s="144"/>
      <c r="K1559" s="144"/>
      <c r="L1559" s="144"/>
      <c r="M1559" s="144"/>
      <c r="N1559" s="144"/>
      <c r="O1559" s="144"/>
      <c r="P1559" s="144"/>
      <c r="Q1559" s="144"/>
      <c r="R1559" s="144"/>
      <c r="S1559" s="144"/>
      <c r="T1559" s="144"/>
    </row>
    <row r="1560" spans="1:20">
      <c r="A1560" s="161"/>
      <c r="B1560" s="144"/>
      <c r="C1560" s="144"/>
      <c r="D1560" s="144"/>
      <c r="E1560" s="144"/>
      <c r="F1560" s="144"/>
      <c r="G1560" s="144"/>
      <c r="H1560" s="144"/>
      <c r="I1560" s="144"/>
      <c r="J1560" s="144"/>
      <c r="K1560" s="144"/>
      <c r="L1560" s="144"/>
      <c r="M1560" s="144"/>
      <c r="N1560" s="144"/>
      <c r="O1560" s="144"/>
      <c r="P1560" s="144"/>
      <c r="Q1560" s="144"/>
      <c r="R1560" s="144"/>
      <c r="S1560" s="144"/>
      <c r="T1560" s="144"/>
    </row>
    <row r="1561" spans="1:20">
      <c r="A1561" s="161"/>
      <c r="B1561" s="144"/>
      <c r="C1561" s="144"/>
      <c r="D1561" s="144"/>
      <c r="E1561" s="144"/>
      <c r="F1561" s="144"/>
      <c r="G1561" s="144"/>
      <c r="H1561" s="144"/>
      <c r="I1561" s="144"/>
      <c r="J1561" s="144"/>
      <c r="K1561" s="144"/>
      <c r="L1561" s="144"/>
      <c r="M1561" s="144"/>
      <c r="N1561" s="144"/>
      <c r="O1561" s="144"/>
      <c r="P1561" s="144"/>
      <c r="Q1561" s="144"/>
      <c r="R1561" s="144"/>
      <c r="S1561" s="144"/>
      <c r="T1561" s="144"/>
    </row>
    <row r="1562" spans="1:20">
      <c r="A1562" s="161"/>
      <c r="B1562" s="144"/>
      <c r="C1562" s="144"/>
      <c r="D1562" s="144"/>
      <c r="E1562" s="144"/>
      <c r="F1562" s="144"/>
      <c r="G1562" s="144"/>
      <c r="H1562" s="144"/>
      <c r="I1562" s="144"/>
      <c r="J1562" s="144"/>
      <c r="K1562" s="144"/>
      <c r="L1562" s="144"/>
      <c r="M1562" s="144"/>
      <c r="N1562" s="144"/>
      <c r="O1562" s="144"/>
      <c r="P1562" s="144"/>
      <c r="Q1562" s="144"/>
      <c r="R1562" s="144"/>
      <c r="S1562" s="144"/>
      <c r="T1562" s="144"/>
    </row>
    <row r="1563" spans="1:20">
      <c r="A1563" s="161"/>
      <c r="B1563" s="144"/>
      <c r="C1563" s="144"/>
      <c r="D1563" s="144"/>
      <c r="E1563" s="144"/>
      <c r="F1563" s="144"/>
      <c r="G1563" s="144"/>
      <c r="H1563" s="144"/>
      <c r="I1563" s="144"/>
      <c r="J1563" s="144"/>
      <c r="K1563" s="144"/>
      <c r="L1563" s="144"/>
      <c r="M1563" s="144"/>
      <c r="N1563" s="144"/>
      <c r="O1563" s="144"/>
      <c r="P1563" s="144"/>
      <c r="Q1563" s="144"/>
      <c r="R1563" s="144"/>
      <c r="S1563" s="144"/>
      <c r="T1563" s="144"/>
    </row>
    <row r="1564" spans="1:20">
      <c r="A1564" s="161"/>
      <c r="B1564" s="144"/>
      <c r="C1564" s="144"/>
      <c r="D1564" s="144"/>
      <c r="E1564" s="144"/>
      <c r="F1564" s="144"/>
      <c r="G1564" s="144"/>
      <c r="H1564" s="144"/>
      <c r="I1564" s="144"/>
      <c r="J1564" s="144"/>
      <c r="K1564" s="144"/>
      <c r="L1564" s="144"/>
      <c r="M1564" s="144"/>
      <c r="N1564" s="144"/>
      <c r="O1564" s="144"/>
      <c r="P1564" s="144"/>
      <c r="Q1564" s="144"/>
      <c r="R1564" s="144"/>
      <c r="S1564" s="144"/>
      <c r="T1564" s="144"/>
    </row>
    <row r="1565" spans="1:20">
      <c r="A1565" s="161"/>
      <c r="B1565" s="144"/>
      <c r="C1565" s="144"/>
      <c r="D1565" s="144"/>
      <c r="E1565" s="144"/>
      <c r="F1565" s="144"/>
      <c r="G1565" s="144"/>
      <c r="H1565" s="144"/>
      <c r="I1565" s="144"/>
      <c r="J1565" s="144"/>
      <c r="K1565" s="144"/>
      <c r="L1565" s="144"/>
      <c r="M1565" s="144"/>
      <c r="N1565" s="144"/>
      <c r="O1565" s="144"/>
      <c r="P1565" s="144"/>
      <c r="Q1565" s="144"/>
      <c r="R1565" s="144"/>
      <c r="S1565" s="144"/>
      <c r="T1565" s="144"/>
    </row>
    <row r="1566" spans="1:20">
      <c r="A1566" s="161"/>
      <c r="B1566" s="144"/>
      <c r="C1566" s="144"/>
      <c r="D1566" s="144"/>
      <c r="E1566" s="144"/>
      <c r="F1566" s="144"/>
      <c r="G1566" s="144"/>
      <c r="H1566" s="144"/>
      <c r="I1566" s="144"/>
      <c r="J1566" s="144"/>
      <c r="K1566" s="144"/>
      <c r="L1566" s="144"/>
      <c r="M1566" s="144"/>
      <c r="N1566" s="144"/>
      <c r="O1566" s="144"/>
      <c r="P1566" s="144"/>
      <c r="Q1566" s="144"/>
      <c r="R1566" s="144"/>
      <c r="S1566" s="144"/>
      <c r="T1566" s="144"/>
    </row>
    <row r="1567" spans="1:20">
      <c r="A1567" s="161"/>
      <c r="B1567" s="144"/>
      <c r="C1567" s="144"/>
      <c r="D1567" s="144"/>
      <c r="E1567" s="144"/>
      <c r="F1567" s="144"/>
      <c r="G1567" s="144"/>
      <c r="H1567" s="144"/>
      <c r="I1567" s="144"/>
      <c r="J1567" s="144"/>
      <c r="K1567" s="144"/>
      <c r="L1567" s="144"/>
      <c r="M1567" s="144"/>
      <c r="N1567" s="144"/>
      <c r="O1567" s="144"/>
      <c r="P1567" s="144"/>
      <c r="Q1567" s="144"/>
      <c r="R1567" s="144"/>
      <c r="S1567" s="144"/>
      <c r="T1567" s="144"/>
    </row>
    <row r="1568" spans="1:20">
      <c r="A1568" s="161"/>
      <c r="B1568" s="144"/>
      <c r="C1568" s="144"/>
      <c r="D1568" s="144"/>
      <c r="E1568" s="144"/>
      <c r="F1568" s="144"/>
      <c r="G1568" s="144"/>
      <c r="H1568" s="144"/>
      <c r="I1568" s="144"/>
      <c r="J1568" s="144"/>
      <c r="K1568" s="144"/>
      <c r="L1568" s="144"/>
      <c r="M1568" s="144"/>
      <c r="N1568" s="144"/>
      <c r="O1568" s="144"/>
      <c r="P1568" s="144"/>
      <c r="Q1568" s="144"/>
      <c r="R1568" s="144"/>
      <c r="S1568" s="144"/>
      <c r="T1568" s="144"/>
    </row>
    <row r="1569" spans="1:20">
      <c r="A1569" s="161"/>
      <c r="B1569" s="144"/>
      <c r="C1569" s="144"/>
      <c r="D1569" s="144"/>
      <c r="E1569" s="144"/>
      <c r="F1569" s="144"/>
      <c r="G1569" s="144"/>
      <c r="H1569" s="144"/>
      <c r="I1569" s="144"/>
      <c r="J1569" s="144"/>
      <c r="K1569" s="144"/>
      <c r="L1569" s="144"/>
      <c r="M1569" s="144"/>
      <c r="N1569" s="144"/>
      <c r="O1569" s="144"/>
      <c r="P1569" s="144"/>
      <c r="Q1569" s="144"/>
      <c r="R1569" s="144"/>
      <c r="S1569" s="144"/>
      <c r="T1569" s="144"/>
    </row>
    <row r="1570" spans="1:20">
      <c r="A1570" s="161"/>
      <c r="B1570" s="144"/>
      <c r="C1570" s="144"/>
      <c r="D1570" s="144"/>
      <c r="E1570" s="144"/>
      <c r="F1570" s="144"/>
      <c r="G1570" s="144"/>
      <c r="H1570" s="144"/>
      <c r="I1570" s="144"/>
      <c r="J1570" s="144"/>
      <c r="K1570" s="144"/>
      <c r="L1570" s="144"/>
      <c r="M1570" s="144"/>
      <c r="N1570" s="144"/>
      <c r="O1570" s="144"/>
      <c r="P1570" s="144"/>
      <c r="Q1570" s="144"/>
      <c r="R1570" s="144"/>
      <c r="S1570" s="144"/>
      <c r="T1570" s="144"/>
    </row>
    <row r="1571" spans="1:20">
      <c r="A1571" s="161"/>
      <c r="B1571" s="144"/>
      <c r="C1571" s="144"/>
      <c r="D1571" s="144"/>
      <c r="E1571" s="144"/>
      <c r="F1571" s="144"/>
      <c r="G1571" s="144"/>
      <c r="H1571" s="144"/>
      <c r="I1571" s="144"/>
      <c r="J1571" s="144"/>
      <c r="K1571" s="144"/>
      <c r="L1571" s="144"/>
      <c r="M1571" s="144"/>
      <c r="N1571" s="144"/>
      <c r="O1571" s="144"/>
      <c r="P1571" s="144"/>
      <c r="Q1571" s="144"/>
      <c r="R1571" s="144"/>
      <c r="S1571" s="144"/>
      <c r="T1571" s="144"/>
    </row>
    <row r="1572" spans="1:20">
      <c r="A1572" s="161"/>
      <c r="B1572" s="144"/>
      <c r="C1572" s="144"/>
      <c r="D1572" s="144"/>
      <c r="E1572" s="144"/>
      <c r="F1572" s="144"/>
      <c r="G1572" s="144"/>
      <c r="H1572" s="144"/>
      <c r="I1572" s="144"/>
      <c r="J1572" s="144"/>
      <c r="K1572" s="144"/>
      <c r="L1572" s="144"/>
      <c r="M1572" s="144"/>
      <c r="N1572" s="144"/>
      <c r="O1572" s="144"/>
      <c r="P1572" s="144"/>
      <c r="Q1572" s="144"/>
      <c r="R1572" s="144"/>
      <c r="S1572" s="144"/>
      <c r="T1572" s="144"/>
    </row>
    <row r="1573" spans="1:20">
      <c r="A1573" s="161"/>
      <c r="B1573" s="144"/>
      <c r="C1573" s="144"/>
      <c r="D1573" s="144"/>
      <c r="E1573" s="144"/>
      <c r="F1573" s="144"/>
      <c r="G1573" s="144"/>
      <c r="H1573" s="144"/>
      <c r="I1573" s="144"/>
      <c r="J1573" s="144"/>
      <c r="K1573" s="144"/>
      <c r="L1573" s="144"/>
      <c r="M1573" s="144"/>
      <c r="N1573" s="144"/>
      <c r="O1573" s="144"/>
      <c r="P1573" s="144"/>
      <c r="Q1573" s="144"/>
      <c r="R1573" s="144"/>
      <c r="S1573" s="144"/>
      <c r="T1573" s="144"/>
    </row>
    <row r="1574" spans="1:20">
      <c r="A1574" s="161"/>
      <c r="B1574" s="144"/>
      <c r="C1574" s="144"/>
      <c r="D1574" s="144"/>
      <c r="E1574" s="144"/>
      <c r="F1574" s="144"/>
      <c r="G1574" s="144"/>
      <c r="H1574" s="144"/>
      <c r="I1574" s="144"/>
      <c r="J1574" s="144"/>
      <c r="K1574" s="144"/>
      <c r="L1574" s="144"/>
      <c r="M1574" s="144"/>
      <c r="N1574" s="144"/>
      <c r="O1574" s="144"/>
      <c r="P1574" s="144"/>
      <c r="Q1574" s="144"/>
      <c r="R1574" s="144"/>
      <c r="S1574" s="144"/>
      <c r="T1574" s="144"/>
    </row>
    <row r="1575" spans="1:20">
      <c r="A1575" s="161"/>
      <c r="B1575" s="144"/>
      <c r="C1575" s="144"/>
      <c r="D1575" s="144"/>
      <c r="E1575" s="144"/>
      <c r="F1575" s="144"/>
      <c r="G1575" s="144"/>
      <c r="H1575" s="144"/>
      <c r="I1575" s="144"/>
      <c r="J1575" s="144"/>
      <c r="K1575" s="144"/>
      <c r="L1575" s="144"/>
      <c r="M1575" s="144"/>
      <c r="N1575" s="144"/>
      <c r="O1575" s="144"/>
      <c r="P1575" s="144"/>
      <c r="Q1575" s="144"/>
      <c r="R1575" s="144"/>
      <c r="S1575" s="144"/>
      <c r="T1575" s="144"/>
    </row>
    <row r="1576" spans="1:20">
      <c r="A1576" s="161"/>
      <c r="B1576" s="144"/>
      <c r="C1576" s="144"/>
      <c r="D1576" s="144"/>
      <c r="E1576" s="144"/>
      <c r="F1576" s="144"/>
      <c r="G1576" s="144"/>
      <c r="H1576" s="144"/>
      <c r="I1576" s="144"/>
      <c r="J1576" s="144"/>
      <c r="K1576" s="144"/>
      <c r="L1576" s="144"/>
      <c r="M1576" s="144"/>
      <c r="N1576" s="144"/>
      <c r="O1576" s="144"/>
      <c r="P1576" s="144"/>
      <c r="Q1576" s="144"/>
      <c r="R1576" s="144"/>
      <c r="S1576" s="144"/>
      <c r="T1576" s="144"/>
    </row>
    <row r="1577" spans="1:20">
      <c r="A1577" s="161"/>
      <c r="B1577" s="144"/>
      <c r="C1577" s="144"/>
      <c r="D1577" s="144"/>
      <c r="E1577" s="144"/>
      <c r="F1577" s="144"/>
      <c r="G1577" s="144"/>
      <c r="H1577" s="144"/>
      <c r="I1577" s="144"/>
      <c r="J1577" s="144"/>
      <c r="K1577" s="144"/>
      <c r="L1577" s="144"/>
      <c r="M1577" s="144"/>
      <c r="N1577" s="144"/>
      <c r="O1577" s="144"/>
      <c r="P1577" s="144"/>
      <c r="Q1577" s="144"/>
      <c r="R1577" s="144"/>
      <c r="S1577" s="144"/>
      <c r="T1577" s="144"/>
    </row>
    <row r="1578" spans="1:20">
      <c r="A1578" s="161"/>
      <c r="B1578" s="144"/>
      <c r="C1578" s="144"/>
      <c r="D1578" s="144"/>
      <c r="E1578" s="144"/>
      <c r="F1578" s="144"/>
      <c r="G1578" s="144"/>
      <c r="H1578" s="144"/>
      <c r="I1578" s="144"/>
      <c r="J1578" s="144"/>
      <c r="K1578" s="144"/>
      <c r="L1578" s="144"/>
      <c r="M1578" s="144"/>
      <c r="N1578" s="144"/>
      <c r="O1578" s="144"/>
      <c r="P1578" s="144"/>
      <c r="Q1578" s="144"/>
      <c r="R1578" s="144"/>
      <c r="S1578" s="144"/>
      <c r="T1578" s="144"/>
    </row>
    <row r="1579" spans="1:20">
      <c r="A1579" s="161"/>
      <c r="B1579" s="144"/>
      <c r="C1579" s="144"/>
      <c r="D1579" s="144"/>
      <c r="E1579" s="144"/>
      <c r="F1579" s="144"/>
      <c r="G1579" s="144"/>
      <c r="H1579" s="144"/>
      <c r="I1579" s="144"/>
      <c r="J1579" s="144"/>
      <c r="K1579" s="144"/>
      <c r="L1579" s="144"/>
      <c r="M1579" s="144"/>
      <c r="N1579" s="144"/>
      <c r="O1579" s="144"/>
      <c r="P1579" s="144"/>
      <c r="Q1579" s="144"/>
      <c r="R1579" s="144"/>
      <c r="S1579" s="144"/>
      <c r="T1579" s="144"/>
    </row>
    <row r="1580" spans="1:20">
      <c r="A1580" s="161"/>
      <c r="B1580" s="144"/>
      <c r="C1580" s="144"/>
      <c r="D1580" s="144"/>
      <c r="E1580" s="144"/>
      <c r="F1580" s="144"/>
      <c r="G1580" s="144"/>
      <c r="H1580" s="144"/>
      <c r="I1580" s="144"/>
      <c r="J1580" s="144"/>
      <c r="K1580" s="144"/>
      <c r="L1580" s="144"/>
      <c r="M1580" s="144"/>
      <c r="N1580" s="144"/>
      <c r="O1580" s="144"/>
      <c r="P1580" s="144"/>
      <c r="Q1580" s="144"/>
      <c r="R1580" s="144"/>
      <c r="S1580" s="144"/>
      <c r="T1580" s="144"/>
    </row>
    <row r="1581" spans="1:20">
      <c r="A1581" s="161"/>
      <c r="B1581" s="144"/>
      <c r="C1581" s="144"/>
      <c r="D1581" s="144"/>
      <c r="E1581" s="144"/>
      <c r="F1581" s="144"/>
      <c r="G1581" s="144"/>
      <c r="H1581" s="144"/>
      <c r="I1581" s="144"/>
      <c r="J1581" s="144"/>
      <c r="K1581" s="144"/>
      <c r="L1581" s="144"/>
      <c r="M1581" s="144"/>
      <c r="N1581" s="144"/>
      <c r="O1581" s="144"/>
      <c r="P1581" s="144"/>
      <c r="Q1581" s="144"/>
      <c r="R1581" s="144"/>
      <c r="S1581" s="144"/>
      <c r="T1581" s="144"/>
    </row>
    <row r="1582" spans="1:20">
      <c r="A1582" s="161"/>
      <c r="B1582" s="144"/>
      <c r="C1582" s="144"/>
      <c r="D1582" s="144"/>
      <c r="E1582" s="144"/>
      <c r="F1582" s="144"/>
      <c r="G1582" s="144"/>
      <c r="H1582" s="144"/>
      <c r="I1582" s="144"/>
      <c r="J1582" s="144"/>
      <c r="K1582" s="144"/>
      <c r="L1582" s="144"/>
      <c r="M1582" s="144"/>
      <c r="N1582" s="144"/>
      <c r="O1582" s="144"/>
      <c r="P1582" s="144"/>
      <c r="Q1582" s="144"/>
      <c r="R1582" s="144"/>
      <c r="S1582" s="144"/>
      <c r="T1582" s="144"/>
    </row>
    <row r="1583" spans="1:20">
      <c r="A1583" s="161"/>
      <c r="B1583" s="144"/>
      <c r="C1583" s="144"/>
      <c r="D1583" s="144"/>
      <c r="E1583" s="144"/>
      <c r="F1583" s="144"/>
      <c r="G1583" s="144"/>
      <c r="H1583" s="144"/>
      <c r="I1583" s="144"/>
      <c r="J1583" s="144"/>
      <c r="K1583" s="144"/>
      <c r="L1583" s="144"/>
      <c r="M1583" s="144"/>
      <c r="N1583" s="144"/>
      <c r="O1583" s="144"/>
      <c r="P1583" s="144"/>
      <c r="Q1583" s="144"/>
      <c r="R1583" s="144"/>
      <c r="S1583" s="144"/>
      <c r="T1583" s="144"/>
    </row>
    <row r="1584" spans="1:20">
      <c r="A1584" s="161"/>
      <c r="B1584" s="144"/>
      <c r="C1584" s="144"/>
      <c r="D1584" s="144"/>
      <c r="E1584" s="144"/>
      <c r="F1584" s="144"/>
      <c r="G1584" s="144"/>
      <c r="H1584" s="144"/>
      <c r="I1584" s="144"/>
      <c r="J1584" s="144"/>
      <c r="K1584" s="144"/>
      <c r="L1584" s="144"/>
      <c r="M1584" s="144"/>
      <c r="N1584" s="144"/>
      <c r="O1584" s="144"/>
      <c r="P1584" s="144"/>
      <c r="Q1584" s="144"/>
      <c r="R1584" s="144"/>
      <c r="S1584" s="144"/>
      <c r="T1584" s="144"/>
    </row>
    <row r="1585" spans="1:20">
      <c r="A1585" s="161"/>
      <c r="B1585" s="144"/>
      <c r="C1585" s="144"/>
      <c r="D1585" s="144"/>
      <c r="E1585" s="144"/>
      <c r="F1585" s="144"/>
      <c r="G1585" s="144"/>
      <c r="H1585" s="144"/>
      <c r="I1585" s="144"/>
      <c r="J1585" s="144"/>
      <c r="K1585" s="144"/>
      <c r="L1585" s="144"/>
      <c r="M1585" s="144"/>
      <c r="N1585" s="144"/>
      <c r="O1585" s="144"/>
      <c r="P1585" s="144"/>
      <c r="Q1585" s="144"/>
      <c r="R1585" s="144"/>
      <c r="S1585" s="144"/>
      <c r="T1585" s="144"/>
    </row>
    <row r="1586" spans="1:20">
      <c r="A1586" s="161"/>
      <c r="B1586" s="144"/>
      <c r="C1586" s="144"/>
      <c r="D1586" s="144"/>
      <c r="E1586" s="144"/>
      <c r="F1586" s="144"/>
      <c r="G1586" s="144"/>
      <c r="H1586" s="144"/>
      <c r="I1586" s="144"/>
      <c r="J1586" s="144"/>
      <c r="K1586" s="144"/>
      <c r="L1586" s="144"/>
      <c r="M1586" s="144"/>
      <c r="N1586" s="144"/>
      <c r="O1586" s="144"/>
      <c r="P1586" s="144"/>
      <c r="Q1586" s="144"/>
      <c r="R1586" s="144"/>
      <c r="S1586" s="144"/>
      <c r="T1586" s="144"/>
    </row>
    <row r="1587" spans="1:20">
      <c r="A1587" s="161"/>
      <c r="B1587" s="144"/>
      <c r="C1587" s="144"/>
      <c r="D1587" s="144"/>
      <c r="E1587" s="144"/>
      <c r="F1587" s="144"/>
      <c r="G1587" s="144"/>
      <c r="H1587" s="144"/>
      <c r="I1587" s="144"/>
      <c r="J1587" s="144"/>
      <c r="K1587" s="144"/>
      <c r="L1587" s="144"/>
      <c r="M1587" s="144"/>
      <c r="N1587" s="144"/>
      <c r="O1587" s="144"/>
      <c r="P1587" s="144"/>
      <c r="Q1587" s="144"/>
      <c r="R1587" s="144"/>
      <c r="S1587" s="144"/>
      <c r="T1587" s="144"/>
    </row>
    <row r="1588" spans="1:20">
      <c r="A1588" s="161"/>
      <c r="B1588" s="144"/>
      <c r="C1588" s="144"/>
      <c r="D1588" s="144"/>
      <c r="E1588" s="144"/>
      <c r="F1588" s="144"/>
      <c r="G1588" s="144"/>
      <c r="H1588" s="144"/>
      <c r="I1588" s="144"/>
      <c r="J1588" s="144"/>
      <c r="K1588" s="144"/>
      <c r="L1588" s="144"/>
      <c r="M1588" s="144"/>
      <c r="N1588" s="144"/>
      <c r="O1588" s="144"/>
      <c r="P1588" s="144"/>
      <c r="Q1588" s="144"/>
      <c r="R1588" s="144"/>
      <c r="S1588" s="144"/>
      <c r="T1588" s="144"/>
    </row>
    <row r="1589" spans="1:20">
      <c r="A1589" s="161"/>
      <c r="B1589" s="144"/>
      <c r="C1589" s="144"/>
      <c r="D1589" s="144"/>
      <c r="E1589" s="144"/>
      <c r="F1589" s="144"/>
      <c r="G1589" s="144"/>
      <c r="H1589" s="144"/>
      <c r="I1589" s="144"/>
      <c r="J1589" s="144"/>
      <c r="K1589" s="144"/>
      <c r="L1589" s="144"/>
      <c r="M1589" s="144"/>
      <c r="N1589" s="144"/>
      <c r="O1589" s="144"/>
      <c r="P1589" s="144"/>
      <c r="Q1589" s="144"/>
      <c r="R1589" s="144"/>
      <c r="S1589" s="144"/>
      <c r="T1589" s="144"/>
    </row>
    <row r="1590" spans="1:20">
      <c r="A1590" s="161"/>
      <c r="B1590" s="144"/>
      <c r="C1590" s="144"/>
      <c r="D1590" s="144"/>
      <c r="E1590" s="144"/>
      <c r="F1590" s="144"/>
      <c r="G1590" s="144"/>
      <c r="H1590" s="144"/>
      <c r="I1590" s="144"/>
      <c r="J1590" s="144"/>
      <c r="K1590" s="144"/>
      <c r="L1590" s="144"/>
      <c r="M1590" s="144"/>
      <c r="N1590" s="144"/>
      <c r="O1590" s="144"/>
      <c r="P1590" s="144"/>
      <c r="Q1590" s="144"/>
      <c r="R1590" s="144"/>
      <c r="S1590" s="144"/>
      <c r="T1590" s="144"/>
    </row>
    <row r="1591" spans="1:20">
      <c r="A1591" s="161"/>
      <c r="B1591" s="144"/>
      <c r="C1591" s="144"/>
      <c r="D1591" s="144"/>
      <c r="E1591" s="144"/>
      <c r="F1591" s="144"/>
      <c r="G1591" s="144"/>
      <c r="H1591" s="144"/>
      <c r="I1591" s="144"/>
      <c r="J1591" s="144"/>
      <c r="K1591" s="144"/>
      <c r="L1591" s="144"/>
      <c r="M1591" s="144"/>
      <c r="N1591" s="144"/>
      <c r="O1591" s="144"/>
      <c r="P1591" s="144"/>
      <c r="Q1591" s="144"/>
      <c r="R1591" s="144"/>
      <c r="S1591" s="144"/>
      <c r="T1591" s="144"/>
    </row>
    <row r="1592" spans="1:20">
      <c r="A1592" s="161"/>
      <c r="B1592" s="144"/>
      <c r="C1592" s="144"/>
      <c r="D1592" s="144"/>
      <c r="E1592" s="144"/>
      <c r="F1592" s="144"/>
      <c r="G1592" s="144"/>
      <c r="H1592" s="144"/>
      <c r="I1592" s="144"/>
      <c r="J1592" s="144"/>
      <c r="K1592" s="144"/>
      <c r="L1592" s="144"/>
      <c r="M1592" s="144"/>
      <c r="N1592" s="144"/>
      <c r="O1592" s="144"/>
      <c r="P1592" s="144"/>
      <c r="Q1592" s="144"/>
      <c r="R1592" s="144"/>
      <c r="S1592" s="144"/>
      <c r="T1592" s="144"/>
    </row>
    <row r="1593" spans="1:20">
      <c r="A1593" s="161"/>
      <c r="B1593" s="144"/>
      <c r="C1593" s="144"/>
      <c r="D1593" s="144"/>
      <c r="E1593" s="144"/>
      <c r="F1593" s="144"/>
      <c r="G1593" s="144"/>
      <c r="H1593" s="144"/>
      <c r="I1593" s="144"/>
      <c r="J1593" s="144"/>
      <c r="K1593" s="144"/>
      <c r="L1593" s="144"/>
      <c r="M1593" s="144"/>
      <c r="N1593" s="144"/>
      <c r="O1593" s="144"/>
      <c r="P1593" s="144"/>
      <c r="Q1593" s="144"/>
      <c r="R1593" s="144"/>
      <c r="S1593" s="144"/>
      <c r="T1593" s="144"/>
    </row>
    <row r="1594" spans="1:20">
      <c r="A1594" s="161"/>
      <c r="B1594" s="144"/>
      <c r="C1594" s="144"/>
      <c r="D1594" s="144"/>
      <c r="E1594" s="144"/>
      <c r="F1594" s="144"/>
      <c r="G1594" s="144"/>
      <c r="H1594" s="144"/>
      <c r="I1594" s="144"/>
      <c r="J1594" s="144"/>
      <c r="K1594" s="144"/>
      <c r="L1594" s="144"/>
      <c r="M1594" s="144"/>
      <c r="N1594" s="144"/>
      <c r="O1594" s="144"/>
      <c r="P1594" s="144"/>
      <c r="Q1594" s="144"/>
      <c r="R1594" s="144"/>
      <c r="S1594" s="144"/>
      <c r="T1594" s="144"/>
    </row>
    <row r="1595" spans="1:20">
      <c r="A1595" s="161"/>
      <c r="B1595" s="144"/>
      <c r="C1595" s="144"/>
      <c r="D1595" s="144"/>
      <c r="E1595" s="144"/>
      <c r="F1595" s="144"/>
      <c r="G1595" s="144"/>
      <c r="H1595" s="144"/>
      <c r="I1595" s="144"/>
      <c r="J1595" s="144"/>
      <c r="K1595" s="144"/>
      <c r="L1595" s="144"/>
      <c r="M1595" s="144"/>
      <c r="N1595" s="144"/>
      <c r="O1595" s="144"/>
      <c r="P1595" s="144"/>
      <c r="Q1595" s="144"/>
      <c r="R1595" s="144"/>
      <c r="S1595" s="144"/>
      <c r="T1595" s="144"/>
    </row>
    <row r="1596" spans="1:20">
      <c r="A1596" s="161"/>
      <c r="B1596" s="144"/>
      <c r="C1596" s="144"/>
      <c r="D1596" s="144"/>
      <c r="E1596" s="144"/>
      <c r="F1596" s="144"/>
      <c r="G1596" s="144"/>
      <c r="H1596" s="144"/>
      <c r="I1596" s="144"/>
      <c r="J1596" s="144"/>
      <c r="K1596" s="144"/>
      <c r="L1596" s="144"/>
      <c r="M1596" s="144"/>
      <c r="N1596" s="144"/>
      <c r="O1596" s="144"/>
      <c r="P1596" s="144"/>
      <c r="Q1596" s="144"/>
      <c r="R1596" s="144"/>
      <c r="S1596" s="144"/>
      <c r="T1596" s="144"/>
    </row>
    <row r="1597" spans="1:20">
      <c r="A1597" s="161"/>
      <c r="B1597" s="144"/>
      <c r="C1597" s="144"/>
      <c r="D1597" s="144"/>
      <c r="E1597" s="144"/>
      <c r="F1597" s="144"/>
      <c r="G1597" s="144"/>
      <c r="H1597" s="144"/>
      <c r="I1597" s="144"/>
      <c r="J1597" s="144"/>
      <c r="K1597" s="144"/>
      <c r="L1597" s="144"/>
      <c r="M1597" s="144"/>
      <c r="N1597" s="144"/>
      <c r="O1597" s="144"/>
      <c r="P1597" s="144"/>
      <c r="Q1597" s="144"/>
      <c r="R1597" s="144"/>
      <c r="S1597" s="144"/>
      <c r="T1597" s="144"/>
    </row>
    <row r="1598" spans="1:20">
      <c r="A1598" s="161"/>
      <c r="B1598" s="144"/>
      <c r="C1598" s="144"/>
      <c r="D1598" s="144"/>
      <c r="E1598" s="144"/>
      <c r="F1598" s="144"/>
      <c r="G1598" s="144"/>
      <c r="H1598" s="144"/>
      <c r="I1598" s="144"/>
      <c r="J1598" s="144"/>
      <c r="K1598" s="144"/>
      <c r="L1598" s="144"/>
      <c r="M1598" s="144"/>
      <c r="N1598" s="144"/>
      <c r="O1598" s="144"/>
      <c r="P1598" s="144"/>
      <c r="Q1598" s="144"/>
      <c r="R1598" s="144"/>
      <c r="S1598" s="144"/>
      <c r="T1598" s="144"/>
    </row>
    <row r="1599" spans="1:20">
      <c r="A1599" s="161"/>
      <c r="B1599" s="144"/>
      <c r="C1599" s="144"/>
      <c r="D1599" s="144"/>
      <c r="E1599" s="144"/>
      <c r="F1599" s="144"/>
      <c r="G1599" s="144"/>
      <c r="H1599" s="144"/>
      <c r="I1599" s="144"/>
      <c r="J1599" s="144"/>
      <c r="K1599" s="144"/>
      <c r="L1599" s="144"/>
      <c r="M1599" s="144"/>
      <c r="N1599" s="144"/>
      <c r="O1599" s="144"/>
      <c r="P1599" s="144"/>
      <c r="Q1599" s="144"/>
      <c r="R1599" s="144"/>
      <c r="S1599" s="144"/>
      <c r="T1599" s="144"/>
    </row>
    <row r="1600" spans="1:20">
      <c r="A1600" s="161"/>
      <c r="B1600" s="144"/>
      <c r="C1600" s="144"/>
      <c r="D1600" s="144"/>
      <c r="E1600" s="144"/>
      <c r="F1600" s="144"/>
      <c r="G1600" s="144"/>
      <c r="H1600" s="144"/>
      <c r="I1600" s="144"/>
      <c r="J1600" s="144"/>
      <c r="K1600" s="144"/>
      <c r="L1600" s="144"/>
      <c r="M1600" s="144"/>
      <c r="N1600" s="144"/>
      <c r="O1600" s="144"/>
      <c r="P1600" s="144"/>
      <c r="Q1600" s="144"/>
      <c r="R1600" s="144"/>
      <c r="S1600" s="144"/>
      <c r="T1600" s="144"/>
    </row>
    <row r="1601" spans="1:20">
      <c r="A1601" s="161"/>
      <c r="B1601" s="144"/>
      <c r="C1601" s="144"/>
      <c r="D1601" s="144"/>
      <c r="E1601" s="144"/>
      <c r="F1601" s="144"/>
      <c r="G1601" s="144"/>
      <c r="H1601" s="144"/>
      <c r="I1601" s="144"/>
      <c r="J1601" s="144"/>
      <c r="K1601" s="144"/>
      <c r="L1601" s="144"/>
      <c r="M1601" s="144"/>
      <c r="N1601" s="144"/>
      <c r="O1601" s="144"/>
      <c r="P1601" s="144"/>
      <c r="Q1601" s="144"/>
      <c r="R1601" s="144"/>
      <c r="S1601" s="144"/>
      <c r="T1601" s="144"/>
    </row>
    <row r="1602" spans="1:20">
      <c r="A1602" s="161"/>
      <c r="B1602" s="144"/>
      <c r="C1602" s="144"/>
      <c r="D1602" s="144"/>
      <c r="E1602" s="144"/>
      <c r="F1602" s="144"/>
      <c r="G1602" s="144"/>
      <c r="H1602" s="144"/>
      <c r="I1602" s="144"/>
      <c r="J1602" s="144"/>
      <c r="K1602" s="144"/>
      <c r="L1602" s="144"/>
      <c r="M1602" s="144"/>
      <c r="N1602" s="144"/>
      <c r="O1602" s="144"/>
      <c r="P1602" s="144"/>
      <c r="Q1602" s="144"/>
      <c r="R1602" s="144"/>
      <c r="S1602" s="144"/>
      <c r="T1602" s="144"/>
    </row>
    <row r="1603" spans="1:20">
      <c r="A1603" s="161"/>
      <c r="B1603" s="144"/>
      <c r="C1603" s="144"/>
      <c r="D1603" s="144"/>
      <c r="E1603" s="144"/>
      <c r="F1603" s="144"/>
      <c r="G1603" s="144"/>
      <c r="H1603" s="144"/>
      <c r="I1603" s="144"/>
      <c r="J1603" s="144"/>
      <c r="K1603" s="144"/>
      <c r="L1603" s="144"/>
      <c r="M1603" s="144"/>
      <c r="N1603" s="144"/>
      <c r="O1603" s="144"/>
      <c r="P1603" s="144"/>
      <c r="Q1603" s="144"/>
      <c r="R1603" s="144"/>
      <c r="S1603" s="144"/>
      <c r="T1603" s="144"/>
    </row>
    <row r="1604" spans="1:20">
      <c r="A1604" s="161"/>
      <c r="B1604" s="144"/>
      <c r="C1604" s="144"/>
      <c r="D1604" s="144"/>
      <c r="E1604" s="144"/>
      <c r="F1604" s="144"/>
      <c r="G1604" s="144"/>
      <c r="H1604" s="144"/>
      <c r="I1604" s="144"/>
      <c r="J1604" s="144"/>
      <c r="K1604" s="144"/>
      <c r="L1604" s="144"/>
      <c r="M1604" s="144"/>
      <c r="N1604" s="144"/>
      <c r="O1604" s="144"/>
      <c r="P1604" s="144"/>
      <c r="Q1604" s="144"/>
      <c r="R1604" s="144"/>
      <c r="S1604" s="144"/>
      <c r="T1604" s="144"/>
    </row>
    <row r="1605" spans="1:20">
      <c r="A1605" s="161"/>
      <c r="B1605" s="144"/>
      <c r="C1605" s="144"/>
      <c r="D1605" s="144"/>
      <c r="E1605" s="144"/>
      <c r="F1605" s="144"/>
      <c r="G1605" s="144"/>
      <c r="H1605" s="144"/>
      <c r="I1605" s="144"/>
      <c r="J1605" s="144"/>
      <c r="K1605" s="144"/>
      <c r="L1605" s="144"/>
      <c r="M1605" s="144"/>
      <c r="N1605" s="144"/>
      <c r="O1605" s="144"/>
      <c r="P1605" s="144"/>
      <c r="Q1605" s="144"/>
      <c r="R1605" s="144"/>
      <c r="S1605" s="144"/>
      <c r="T1605" s="144"/>
    </row>
    <row r="1606" spans="1:20">
      <c r="A1606" s="161"/>
      <c r="B1606" s="144"/>
      <c r="C1606" s="144"/>
      <c r="D1606" s="144"/>
      <c r="E1606" s="144"/>
      <c r="F1606" s="144"/>
      <c r="G1606" s="144"/>
      <c r="H1606" s="144"/>
      <c r="I1606" s="144"/>
      <c r="J1606" s="144"/>
      <c r="K1606" s="144"/>
      <c r="L1606" s="144"/>
      <c r="M1606" s="144"/>
      <c r="N1606" s="144"/>
      <c r="O1606" s="144"/>
      <c r="P1606" s="144"/>
      <c r="Q1606" s="144"/>
      <c r="R1606" s="144"/>
      <c r="S1606" s="144"/>
      <c r="T1606" s="144"/>
    </row>
    <row r="1607" spans="1:20">
      <c r="A1607" s="161"/>
      <c r="B1607" s="144"/>
      <c r="C1607" s="144"/>
      <c r="D1607" s="144"/>
      <c r="E1607" s="144"/>
      <c r="F1607" s="144"/>
      <c r="G1607" s="144"/>
      <c r="H1607" s="144"/>
      <c r="I1607" s="144"/>
      <c r="J1607" s="144"/>
      <c r="K1607" s="144"/>
      <c r="L1607" s="144"/>
      <c r="M1607" s="144"/>
      <c r="N1607" s="144"/>
      <c r="O1607" s="144"/>
      <c r="P1607" s="144"/>
      <c r="Q1607" s="144"/>
      <c r="R1607" s="144"/>
      <c r="S1607" s="144"/>
      <c r="T1607" s="144"/>
    </row>
    <row r="1608" spans="1:20">
      <c r="A1608" s="161"/>
      <c r="B1608" s="144"/>
      <c r="C1608" s="144"/>
      <c r="D1608" s="144"/>
      <c r="E1608" s="144"/>
      <c r="F1608" s="144"/>
      <c r="G1608" s="144"/>
      <c r="H1608" s="144"/>
      <c r="I1608" s="144"/>
      <c r="J1608" s="144"/>
      <c r="K1608" s="144"/>
      <c r="L1608" s="144"/>
      <c r="M1608" s="144"/>
      <c r="N1608" s="144"/>
      <c r="O1608" s="144"/>
      <c r="P1608" s="144"/>
      <c r="Q1608" s="144"/>
      <c r="R1608" s="144"/>
      <c r="S1608" s="144"/>
      <c r="T1608" s="144"/>
    </row>
    <row r="1609" spans="1:20">
      <c r="A1609" s="161"/>
      <c r="B1609" s="144"/>
      <c r="C1609" s="144"/>
      <c r="D1609" s="144"/>
      <c r="E1609" s="144"/>
      <c r="F1609" s="144"/>
      <c r="G1609" s="144"/>
      <c r="H1609" s="144"/>
      <c r="I1609" s="144"/>
      <c r="J1609" s="144"/>
      <c r="K1609" s="144"/>
      <c r="L1609" s="144"/>
      <c r="M1609" s="144"/>
      <c r="N1609" s="144"/>
      <c r="O1609" s="144"/>
      <c r="P1609" s="144"/>
      <c r="Q1609" s="144"/>
      <c r="R1609" s="144"/>
      <c r="S1609" s="144"/>
      <c r="T1609" s="144"/>
    </row>
    <row r="1610" spans="1:20">
      <c r="A1610" s="161"/>
      <c r="B1610" s="144"/>
      <c r="C1610" s="144"/>
      <c r="D1610" s="144"/>
      <c r="E1610" s="144"/>
      <c r="F1610" s="144"/>
      <c r="G1610" s="144"/>
      <c r="H1610" s="144"/>
      <c r="I1610" s="144"/>
      <c r="J1610" s="144"/>
      <c r="K1610" s="144"/>
      <c r="L1610" s="144"/>
      <c r="M1610" s="144"/>
      <c r="N1610" s="144"/>
      <c r="O1610" s="144"/>
      <c r="P1610" s="144"/>
      <c r="Q1610" s="144"/>
      <c r="R1610" s="144"/>
      <c r="S1610" s="144"/>
      <c r="T1610" s="144"/>
    </row>
    <row r="1611" spans="1:20">
      <c r="A1611" s="161"/>
      <c r="B1611" s="144"/>
      <c r="C1611" s="144"/>
      <c r="D1611" s="144"/>
      <c r="E1611" s="144"/>
      <c r="F1611" s="144"/>
      <c r="G1611" s="144"/>
      <c r="H1611" s="144"/>
      <c r="I1611" s="144"/>
      <c r="J1611" s="144"/>
      <c r="K1611" s="144"/>
      <c r="L1611" s="144"/>
      <c r="M1611" s="144"/>
      <c r="N1611" s="144"/>
      <c r="O1611" s="144"/>
      <c r="P1611" s="144"/>
      <c r="Q1611" s="144"/>
      <c r="R1611" s="144"/>
      <c r="S1611" s="144"/>
      <c r="T1611" s="144"/>
    </row>
    <row r="1612" spans="1:20">
      <c r="A1612" s="161"/>
      <c r="B1612" s="144"/>
      <c r="C1612" s="144"/>
      <c r="D1612" s="144"/>
      <c r="E1612" s="144"/>
      <c r="F1612" s="144"/>
      <c r="G1612" s="144"/>
      <c r="H1612" s="144"/>
      <c r="I1612" s="144"/>
      <c r="J1612" s="144"/>
      <c r="K1612" s="144"/>
      <c r="L1612" s="144"/>
      <c r="M1612" s="144"/>
      <c r="N1612" s="144"/>
      <c r="O1612" s="144"/>
      <c r="P1612" s="144"/>
      <c r="Q1612" s="144"/>
      <c r="R1612" s="144"/>
      <c r="S1612" s="144"/>
      <c r="T1612" s="144"/>
    </row>
    <row r="1613" spans="1:20">
      <c r="A1613" s="161"/>
      <c r="B1613" s="144"/>
      <c r="C1613" s="144"/>
      <c r="D1613" s="144"/>
      <c r="E1613" s="144"/>
      <c r="F1613" s="144"/>
      <c r="G1613" s="144"/>
      <c r="H1613" s="144"/>
      <c r="I1613" s="144"/>
      <c r="J1613" s="144"/>
      <c r="K1613" s="144"/>
      <c r="L1613" s="144"/>
      <c r="M1613" s="144"/>
      <c r="N1613" s="144"/>
      <c r="O1613" s="144"/>
      <c r="P1613" s="144"/>
      <c r="Q1613" s="144"/>
      <c r="R1613" s="144"/>
      <c r="S1613" s="144"/>
      <c r="T1613" s="144"/>
    </row>
    <row r="1614" spans="1:20">
      <c r="A1614" s="161"/>
      <c r="B1614" s="144"/>
      <c r="C1614" s="144"/>
      <c r="D1614" s="144"/>
      <c r="E1614" s="144"/>
      <c r="F1614" s="144"/>
      <c r="G1614" s="144"/>
      <c r="H1614" s="144"/>
      <c r="I1614" s="144"/>
      <c r="J1614" s="144"/>
      <c r="K1614" s="144"/>
      <c r="L1614" s="144"/>
      <c r="M1614" s="144"/>
      <c r="N1614" s="144"/>
      <c r="O1614" s="144"/>
      <c r="P1614" s="144"/>
      <c r="Q1614" s="144"/>
      <c r="R1614" s="144"/>
      <c r="S1614" s="144"/>
      <c r="T1614" s="144"/>
    </row>
    <row r="1615" spans="1:20">
      <c r="A1615" s="161"/>
      <c r="B1615" s="144"/>
      <c r="C1615" s="144"/>
      <c r="D1615" s="144"/>
      <c r="E1615" s="144"/>
      <c r="F1615" s="144"/>
      <c r="G1615" s="144"/>
      <c r="H1615" s="144"/>
      <c r="I1615" s="144"/>
      <c r="J1615" s="144"/>
      <c r="K1615" s="144"/>
      <c r="L1615" s="144"/>
      <c r="M1615" s="144"/>
      <c r="N1615" s="144"/>
      <c r="O1615" s="144"/>
      <c r="P1615" s="144"/>
      <c r="Q1615" s="144"/>
      <c r="R1615" s="144"/>
      <c r="S1615" s="144"/>
      <c r="T1615" s="144"/>
    </row>
    <row r="1616" spans="1:20">
      <c r="A1616" s="161"/>
      <c r="B1616" s="144"/>
      <c r="C1616" s="144"/>
      <c r="D1616" s="144"/>
      <c r="E1616" s="144"/>
      <c r="F1616" s="144"/>
      <c r="G1616" s="144"/>
      <c r="H1616" s="144"/>
      <c r="I1616" s="144"/>
      <c r="J1616" s="144"/>
      <c r="K1616" s="144"/>
      <c r="L1616" s="144"/>
      <c r="M1616" s="144"/>
      <c r="N1616" s="144"/>
      <c r="O1616" s="144"/>
      <c r="P1616" s="144"/>
      <c r="Q1616" s="144"/>
      <c r="R1616" s="144"/>
      <c r="S1616" s="144"/>
      <c r="T1616" s="144"/>
    </row>
    <row r="1617" spans="1:20">
      <c r="A1617" s="161"/>
      <c r="B1617" s="144"/>
      <c r="C1617" s="144"/>
      <c r="D1617" s="144"/>
      <c r="E1617" s="144"/>
      <c r="F1617" s="144"/>
      <c r="G1617" s="144"/>
      <c r="H1617" s="144"/>
      <c r="I1617" s="144"/>
      <c r="J1617" s="144"/>
      <c r="K1617" s="144"/>
      <c r="L1617" s="144"/>
      <c r="M1617" s="144"/>
      <c r="N1617" s="144"/>
      <c r="O1617" s="144"/>
      <c r="P1617" s="144"/>
      <c r="Q1617" s="144"/>
      <c r="R1617" s="144"/>
      <c r="S1617" s="144"/>
      <c r="T1617" s="144"/>
    </row>
    <row r="1618" spans="1:20">
      <c r="A1618" s="161"/>
      <c r="B1618" s="144"/>
      <c r="C1618" s="144"/>
      <c r="D1618" s="144"/>
      <c r="E1618" s="144"/>
      <c r="F1618" s="144"/>
      <c r="G1618" s="144"/>
      <c r="H1618" s="144"/>
      <c r="I1618" s="144"/>
      <c r="J1618" s="144"/>
      <c r="K1618" s="144"/>
      <c r="L1618" s="144"/>
      <c r="M1618" s="144"/>
      <c r="N1618" s="144"/>
      <c r="O1618" s="144"/>
      <c r="P1618" s="144"/>
      <c r="Q1618" s="144"/>
      <c r="R1618" s="144"/>
      <c r="S1618" s="144"/>
      <c r="T1618" s="144"/>
    </row>
    <row r="1619" spans="1:20">
      <c r="A1619" s="161"/>
      <c r="B1619" s="144"/>
      <c r="C1619" s="144"/>
      <c r="D1619" s="144"/>
      <c r="E1619" s="144"/>
      <c r="F1619" s="144"/>
      <c r="G1619" s="144"/>
      <c r="H1619" s="144"/>
      <c r="I1619" s="144"/>
      <c r="J1619" s="144"/>
      <c r="K1619" s="144"/>
      <c r="L1619" s="144"/>
      <c r="M1619" s="144"/>
      <c r="N1619" s="144"/>
      <c r="O1619" s="144"/>
      <c r="P1619" s="144"/>
      <c r="Q1619" s="144"/>
      <c r="R1619" s="144"/>
      <c r="S1619" s="144"/>
      <c r="T1619" s="144"/>
    </row>
    <row r="1620" spans="1:20">
      <c r="A1620" s="161"/>
      <c r="B1620" s="144"/>
      <c r="C1620" s="144"/>
      <c r="D1620" s="144"/>
      <c r="E1620" s="144"/>
      <c r="F1620" s="144"/>
      <c r="G1620" s="144"/>
      <c r="H1620" s="144"/>
      <c r="I1620" s="144"/>
      <c r="J1620" s="144"/>
      <c r="K1620" s="144"/>
      <c r="L1620" s="144"/>
      <c r="M1620" s="144"/>
      <c r="N1620" s="144"/>
      <c r="O1620" s="144"/>
      <c r="P1620" s="144"/>
      <c r="Q1620" s="144"/>
      <c r="R1620" s="144"/>
      <c r="S1620" s="144"/>
      <c r="T1620" s="144"/>
    </row>
    <row r="1621" spans="1:20">
      <c r="A1621" s="161"/>
      <c r="B1621" s="144"/>
      <c r="C1621" s="144"/>
      <c r="D1621" s="144"/>
      <c r="E1621" s="144"/>
      <c r="F1621" s="144"/>
      <c r="G1621" s="144"/>
      <c r="H1621" s="144"/>
      <c r="I1621" s="144"/>
      <c r="J1621" s="144"/>
      <c r="K1621" s="144"/>
      <c r="L1621" s="144"/>
      <c r="M1621" s="144"/>
      <c r="N1621" s="144"/>
      <c r="O1621" s="144"/>
      <c r="P1621" s="144"/>
      <c r="Q1621" s="144"/>
      <c r="R1621" s="144"/>
      <c r="S1621" s="144"/>
      <c r="T1621" s="144"/>
    </row>
    <row r="1622" spans="1:20">
      <c r="A1622" s="161"/>
      <c r="B1622" s="144"/>
      <c r="C1622" s="144"/>
      <c r="D1622" s="144"/>
      <c r="E1622" s="144"/>
      <c r="F1622" s="144"/>
      <c r="G1622" s="144"/>
      <c r="H1622" s="144"/>
      <c r="I1622" s="144"/>
      <c r="J1622" s="144"/>
      <c r="K1622" s="144"/>
      <c r="L1622" s="144"/>
      <c r="M1622" s="144"/>
      <c r="N1622" s="144"/>
      <c r="O1622" s="144"/>
      <c r="P1622" s="144"/>
      <c r="Q1622" s="144"/>
      <c r="R1622" s="144"/>
      <c r="S1622" s="144"/>
      <c r="T1622" s="144"/>
    </row>
    <row r="1623" spans="1:20">
      <c r="A1623" s="161"/>
      <c r="B1623" s="144"/>
      <c r="C1623" s="144"/>
      <c r="D1623" s="144"/>
      <c r="E1623" s="144"/>
      <c r="F1623" s="144"/>
      <c r="G1623" s="144"/>
      <c r="H1623" s="144"/>
      <c r="I1623" s="144"/>
      <c r="J1623" s="144"/>
      <c r="K1623" s="144"/>
      <c r="L1623" s="144"/>
      <c r="M1623" s="144"/>
      <c r="N1623" s="144"/>
      <c r="O1623" s="144"/>
      <c r="P1623" s="144"/>
      <c r="Q1623" s="144"/>
      <c r="R1623" s="144"/>
      <c r="S1623" s="144"/>
      <c r="T1623" s="144"/>
    </row>
    <row r="1624" spans="1:20">
      <c r="A1624" s="161"/>
      <c r="B1624" s="144"/>
      <c r="C1624" s="144"/>
      <c r="D1624" s="144"/>
      <c r="E1624" s="144"/>
      <c r="F1624" s="144"/>
      <c r="G1624" s="144"/>
      <c r="H1624" s="144"/>
      <c r="I1624" s="144"/>
      <c r="J1624" s="144"/>
      <c r="K1624" s="144"/>
      <c r="L1624" s="144"/>
      <c r="M1624" s="144"/>
      <c r="N1624" s="144"/>
      <c r="O1624" s="144"/>
      <c r="P1624" s="144"/>
      <c r="Q1624" s="144"/>
      <c r="R1624" s="144"/>
      <c r="S1624" s="144"/>
      <c r="T1624" s="144"/>
    </row>
    <row r="1625" spans="1:20">
      <c r="A1625" s="161"/>
      <c r="B1625" s="144"/>
      <c r="C1625" s="144"/>
      <c r="D1625" s="144"/>
      <c r="E1625" s="144"/>
      <c r="F1625" s="144"/>
      <c r="G1625" s="144"/>
      <c r="H1625" s="144"/>
      <c r="I1625" s="144"/>
      <c r="J1625" s="144"/>
      <c r="K1625" s="144"/>
      <c r="L1625" s="144"/>
      <c r="M1625" s="144"/>
      <c r="N1625" s="144"/>
      <c r="O1625" s="144"/>
      <c r="P1625" s="144"/>
      <c r="Q1625" s="144"/>
      <c r="R1625" s="144"/>
      <c r="S1625" s="144"/>
      <c r="T1625" s="144"/>
    </row>
    <row r="1626" spans="1:20">
      <c r="A1626" s="161"/>
      <c r="B1626" s="144"/>
      <c r="C1626" s="144"/>
      <c r="D1626" s="144"/>
      <c r="E1626" s="144"/>
      <c r="F1626" s="144"/>
      <c r="G1626" s="144"/>
      <c r="H1626" s="144"/>
      <c r="I1626" s="144"/>
      <c r="J1626" s="144"/>
      <c r="K1626" s="144"/>
      <c r="L1626" s="144"/>
      <c r="M1626" s="144"/>
      <c r="N1626" s="144"/>
      <c r="O1626" s="144"/>
      <c r="P1626" s="144"/>
      <c r="Q1626" s="144"/>
      <c r="R1626" s="144"/>
      <c r="S1626" s="144"/>
      <c r="T1626" s="144"/>
    </row>
    <row r="1627" spans="1:20">
      <c r="A1627" s="161"/>
      <c r="B1627" s="144"/>
      <c r="C1627" s="144"/>
      <c r="D1627" s="144"/>
      <c r="E1627" s="144"/>
      <c r="F1627" s="144"/>
      <c r="G1627" s="144"/>
      <c r="H1627" s="144"/>
      <c r="I1627" s="144"/>
      <c r="J1627" s="144"/>
      <c r="K1627" s="144"/>
      <c r="L1627" s="144"/>
      <c r="M1627" s="144"/>
      <c r="N1627" s="144"/>
      <c r="O1627" s="144"/>
      <c r="P1627" s="144"/>
      <c r="Q1627" s="144"/>
      <c r="R1627" s="144"/>
      <c r="S1627" s="144"/>
      <c r="T1627" s="144"/>
    </row>
    <row r="1628" spans="1:20">
      <c r="A1628" s="161"/>
      <c r="B1628" s="144"/>
      <c r="C1628" s="144"/>
      <c r="D1628" s="144"/>
      <c r="E1628" s="144"/>
      <c r="F1628" s="144"/>
      <c r="G1628" s="144"/>
      <c r="H1628" s="144"/>
      <c r="I1628" s="144"/>
      <c r="J1628" s="144"/>
      <c r="K1628" s="144"/>
      <c r="L1628" s="144"/>
      <c r="M1628" s="144"/>
      <c r="N1628" s="144"/>
      <c r="O1628" s="144"/>
      <c r="P1628" s="144"/>
      <c r="Q1628" s="144"/>
      <c r="R1628" s="144"/>
      <c r="S1628" s="144"/>
      <c r="T1628" s="144"/>
    </row>
    <row r="1629" spans="1:20">
      <c r="A1629" s="161"/>
      <c r="B1629" s="144"/>
      <c r="C1629" s="144"/>
      <c r="D1629" s="144"/>
      <c r="E1629" s="144"/>
      <c r="F1629" s="144"/>
      <c r="G1629" s="144"/>
      <c r="H1629" s="144"/>
      <c r="I1629" s="144"/>
      <c r="J1629" s="144"/>
      <c r="K1629" s="144"/>
      <c r="L1629" s="144"/>
      <c r="M1629" s="144"/>
      <c r="N1629" s="144"/>
      <c r="O1629" s="144"/>
      <c r="P1629" s="144"/>
      <c r="Q1629" s="144"/>
      <c r="R1629" s="144"/>
      <c r="S1629" s="144"/>
      <c r="T1629" s="144"/>
    </row>
    <row r="1630" spans="1:20">
      <c r="A1630" s="161"/>
      <c r="B1630" s="144"/>
      <c r="C1630" s="144"/>
      <c r="D1630" s="144"/>
      <c r="E1630" s="144"/>
      <c r="F1630" s="144"/>
      <c r="G1630" s="144"/>
      <c r="H1630" s="144"/>
      <c r="I1630" s="144"/>
      <c r="J1630" s="144"/>
      <c r="K1630" s="144"/>
      <c r="L1630" s="144"/>
      <c r="M1630" s="144"/>
      <c r="N1630" s="144"/>
      <c r="O1630" s="144"/>
      <c r="P1630" s="144"/>
      <c r="Q1630" s="144"/>
      <c r="R1630" s="144"/>
      <c r="S1630" s="144"/>
      <c r="T1630" s="144"/>
    </row>
    <row r="1631" spans="1:20">
      <c r="A1631" s="161"/>
      <c r="B1631" s="144"/>
      <c r="C1631" s="144"/>
      <c r="D1631" s="144"/>
      <c r="E1631" s="144"/>
      <c r="F1631" s="144"/>
      <c r="G1631" s="144"/>
      <c r="H1631" s="144"/>
      <c r="I1631" s="144"/>
      <c r="J1631" s="144"/>
      <c r="K1631" s="144"/>
      <c r="L1631" s="144"/>
      <c r="M1631" s="144"/>
      <c r="N1631" s="144"/>
      <c r="O1631" s="144"/>
      <c r="P1631" s="144"/>
      <c r="Q1631" s="144"/>
      <c r="R1631" s="144"/>
      <c r="S1631" s="144"/>
      <c r="T1631" s="144"/>
    </row>
    <row r="1632" spans="1:20">
      <c r="A1632" s="161"/>
      <c r="B1632" s="144"/>
      <c r="C1632" s="144"/>
      <c r="D1632" s="144"/>
      <c r="E1632" s="144"/>
      <c r="F1632" s="144"/>
      <c r="G1632" s="144"/>
      <c r="H1632" s="144"/>
      <c r="I1632" s="144"/>
      <c r="J1632" s="144"/>
      <c r="K1632" s="144"/>
      <c r="L1632" s="144"/>
      <c r="M1632" s="144"/>
      <c r="N1632" s="144"/>
      <c r="O1632" s="144"/>
      <c r="P1632" s="144"/>
      <c r="Q1632" s="144"/>
      <c r="R1632" s="144"/>
      <c r="S1632" s="144"/>
      <c r="T1632" s="144"/>
    </row>
    <row r="1633" spans="1:20">
      <c r="A1633" s="161"/>
      <c r="B1633" s="144"/>
      <c r="C1633" s="144"/>
      <c r="D1633" s="144"/>
      <c r="E1633" s="144"/>
      <c r="F1633" s="144"/>
      <c r="G1633" s="144"/>
      <c r="H1633" s="144"/>
      <c r="I1633" s="144"/>
      <c r="J1633" s="144"/>
      <c r="K1633" s="144"/>
      <c r="L1633" s="144"/>
      <c r="M1633" s="144"/>
      <c r="N1633" s="144"/>
      <c r="O1633" s="144"/>
      <c r="P1633" s="144"/>
      <c r="Q1633" s="144"/>
      <c r="R1633" s="144"/>
      <c r="S1633" s="144"/>
      <c r="T1633" s="144"/>
    </row>
    <row r="1634" spans="1:20">
      <c r="A1634" s="161"/>
      <c r="B1634" s="144"/>
      <c r="C1634" s="144"/>
      <c r="D1634" s="144"/>
      <c r="E1634" s="144"/>
      <c r="F1634" s="144"/>
      <c r="G1634" s="144"/>
      <c r="H1634" s="144"/>
      <c r="I1634" s="144"/>
      <c r="J1634" s="144"/>
      <c r="K1634" s="144"/>
      <c r="L1634" s="144"/>
      <c r="M1634" s="144"/>
      <c r="N1634" s="144"/>
      <c r="O1634" s="144"/>
      <c r="P1634" s="144"/>
      <c r="Q1634" s="144"/>
      <c r="R1634" s="144"/>
      <c r="S1634" s="144"/>
      <c r="T1634" s="144"/>
    </row>
    <row r="1635" spans="1:20">
      <c r="A1635" s="161"/>
      <c r="B1635" s="144"/>
      <c r="C1635" s="144"/>
      <c r="D1635" s="144"/>
      <c r="E1635" s="144"/>
      <c r="F1635" s="144"/>
      <c r="G1635" s="144"/>
      <c r="H1635" s="144"/>
      <c r="I1635" s="144"/>
      <c r="J1635" s="144"/>
      <c r="K1635" s="144"/>
      <c r="L1635" s="144"/>
      <c r="M1635" s="144"/>
      <c r="N1635" s="144"/>
      <c r="O1635" s="144"/>
      <c r="P1635" s="144"/>
      <c r="Q1635" s="144"/>
      <c r="R1635" s="144"/>
      <c r="S1635" s="144"/>
      <c r="T1635" s="144"/>
    </row>
    <row r="1636" spans="1:20">
      <c r="A1636" s="161"/>
      <c r="B1636" s="144"/>
      <c r="C1636" s="144"/>
      <c r="D1636" s="144"/>
      <c r="E1636" s="144"/>
      <c r="F1636" s="144"/>
      <c r="G1636" s="144"/>
      <c r="H1636" s="144"/>
      <c r="I1636" s="144"/>
      <c r="J1636" s="144"/>
      <c r="K1636" s="144"/>
      <c r="L1636" s="144"/>
      <c r="M1636" s="144"/>
      <c r="N1636" s="144"/>
      <c r="O1636" s="144"/>
      <c r="P1636" s="144"/>
      <c r="Q1636" s="144"/>
      <c r="R1636" s="144"/>
      <c r="S1636" s="144"/>
      <c r="T1636" s="144"/>
    </row>
    <row r="1637" spans="1:20">
      <c r="A1637" s="161"/>
      <c r="B1637" s="144"/>
      <c r="C1637" s="144"/>
      <c r="D1637" s="144"/>
      <c r="E1637" s="144"/>
      <c r="F1637" s="144"/>
      <c r="G1637" s="144"/>
      <c r="H1637" s="144"/>
      <c r="I1637" s="144"/>
      <c r="J1637" s="144"/>
      <c r="K1637" s="144"/>
      <c r="L1637" s="144"/>
      <c r="M1637" s="144"/>
      <c r="N1637" s="144"/>
      <c r="O1637" s="144"/>
      <c r="P1637" s="144"/>
      <c r="Q1637" s="144"/>
      <c r="R1637" s="144"/>
      <c r="S1637" s="144"/>
      <c r="T1637" s="144"/>
    </row>
    <row r="1638" spans="1:20">
      <c r="A1638" s="161"/>
      <c r="B1638" s="144"/>
      <c r="C1638" s="144"/>
      <c r="D1638" s="144"/>
      <c r="E1638" s="144"/>
      <c r="F1638" s="144"/>
      <c r="G1638" s="144"/>
      <c r="H1638" s="144"/>
      <c r="I1638" s="144"/>
      <c r="J1638" s="144"/>
      <c r="K1638" s="144"/>
      <c r="L1638" s="144"/>
      <c r="M1638" s="144"/>
      <c r="N1638" s="144"/>
      <c r="O1638" s="144"/>
      <c r="P1638" s="144"/>
      <c r="Q1638" s="144"/>
      <c r="R1638" s="144"/>
      <c r="S1638" s="144"/>
      <c r="T1638" s="144"/>
    </row>
    <row r="1639" spans="1:20">
      <c r="A1639" s="161"/>
      <c r="B1639" s="144"/>
      <c r="C1639" s="144"/>
      <c r="D1639" s="144"/>
      <c r="E1639" s="144"/>
      <c r="F1639" s="144"/>
      <c r="G1639" s="144"/>
      <c r="H1639" s="144"/>
      <c r="I1639" s="144"/>
      <c r="J1639" s="144"/>
      <c r="K1639" s="144"/>
      <c r="L1639" s="144"/>
      <c r="M1639" s="144"/>
      <c r="N1639" s="144"/>
      <c r="O1639" s="144"/>
      <c r="P1639" s="144"/>
      <c r="Q1639" s="144"/>
      <c r="R1639" s="144"/>
      <c r="S1639" s="144"/>
      <c r="T1639" s="144"/>
    </row>
    <row r="1640" spans="1:20">
      <c r="A1640" s="161"/>
      <c r="B1640" s="144"/>
      <c r="C1640" s="144"/>
      <c r="D1640" s="144"/>
      <c r="E1640" s="144"/>
      <c r="F1640" s="144"/>
      <c r="G1640" s="144"/>
      <c r="H1640" s="144"/>
      <c r="I1640" s="144"/>
      <c r="J1640" s="144"/>
      <c r="K1640" s="144"/>
      <c r="L1640" s="144"/>
      <c r="M1640" s="144"/>
      <c r="N1640" s="144"/>
      <c r="O1640" s="144"/>
      <c r="P1640" s="144"/>
      <c r="Q1640" s="144"/>
      <c r="R1640" s="144"/>
      <c r="S1640" s="144"/>
      <c r="T1640" s="144"/>
    </row>
    <row r="1641" spans="1:20">
      <c r="A1641" s="161"/>
      <c r="B1641" s="144"/>
      <c r="C1641" s="144"/>
      <c r="D1641" s="144"/>
      <c r="E1641" s="144"/>
      <c r="F1641" s="144"/>
      <c r="G1641" s="144"/>
      <c r="H1641" s="144"/>
      <c r="I1641" s="144"/>
      <c r="J1641" s="144"/>
      <c r="K1641" s="144"/>
      <c r="L1641" s="144"/>
      <c r="M1641" s="144"/>
      <c r="N1641" s="144"/>
      <c r="O1641" s="144"/>
      <c r="P1641" s="144"/>
      <c r="Q1641" s="144"/>
      <c r="R1641" s="144"/>
      <c r="S1641" s="144"/>
      <c r="T1641" s="144"/>
    </row>
    <row r="1642" spans="1:20">
      <c r="A1642" s="161"/>
      <c r="B1642" s="144"/>
      <c r="C1642" s="144"/>
      <c r="D1642" s="144"/>
      <c r="E1642" s="144"/>
      <c r="F1642" s="144"/>
      <c r="G1642" s="144"/>
      <c r="H1642" s="144"/>
      <c r="I1642" s="144"/>
      <c r="J1642" s="144"/>
      <c r="K1642" s="144"/>
      <c r="L1642" s="144"/>
      <c r="M1642" s="144"/>
      <c r="N1642" s="144"/>
      <c r="O1642" s="144"/>
      <c r="P1642" s="144"/>
      <c r="Q1642" s="144"/>
      <c r="R1642" s="144"/>
      <c r="S1642" s="144"/>
      <c r="T1642" s="144"/>
    </row>
    <row r="1643" spans="1:20">
      <c r="A1643" s="161"/>
      <c r="B1643" s="144"/>
      <c r="C1643" s="144"/>
      <c r="D1643" s="144"/>
      <c r="E1643" s="144"/>
      <c r="F1643" s="144"/>
      <c r="G1643" s="144"/>
      <c r="H1643" s="144"/>
      <c r="I1643" s="144"/>
      <c r="J1643" s="144"/>
      <c r="K1643" s="144"/>
      <c r="L1643" s="144"/>
      <c r="M1643" s="144"/>
      <c r="N1643" s="144"/>
      <c r="O1643" s="144"/>
      <c r="P1643" s="144"/>
      <c r="Q1643" s="144"/>
      <c r="R1643" s="144"/>
      <c r="S1643" s="144"/>
      <c r="T1643" s="144"/>
    </row>
    <row r="1644" spans="1:20">
      <c r="A1644" s="161"/>
      <c r="B1644" s="144"/>
      <c r="C1644" s="144"/>
      <c r="D1644" s="144"/>
      <c r="E1644" s="144"/>
      <c r="F1644" s="144"/>
      <c r="G1644" s="144"/>
      <c r="H1644" s="144"/>
      <c r="I1644" s="144"/>
      <c r="J1644" s="144"/>
      <c r="K1644" s="144"/>
      <c r="L1644" s="144"/>
      <c r="M1644" s="144"/>
      <c r="N1644" s="144"/>
      <c r="O1644" s="144"/>
      <c r="P1644" s="144"/>
      <c r="Q1644" s="144"/>
      <c r="R1644" s="144"/>
      <c r="S1644" s="144"/>
      <c r="T1644" s="144"/>
    </row>
    <row r="1645" spans="1:20">
      <c r="A1645" s="161"/>
      <c r="B1645" s="144"/>
      <c r="C1645" s="144"/>
      <c r="D1645" s="144"/>
      <c r="E1645" s="144"/>
      <c r="F1645" s="144"/>
      <c r="G1645" s="144"/>
      <c r="H1645" s="144"/>
      <c r="I1645" s="144"/>
      <c r="J1645" s="144"/>
      <c r="K1645" s="144"/>
      <c r="L1645" s="144"/>
      <c r="M1645" s="144"/>
      <c r="N1645" s="144"/>
      <c r="O1645" s="144"/>
      <c r="P1645" s="144"/>
      <c r="Q1645" s="144"/>
      <c r="R1645" s="144"/>
      <c r="S1645" s="144"/>
      <c r="T1645" s="144"/>
    </row>
    <row r="1646" spans="1:20">
      <c r="A1646" s="161"/>
      <c r="B1646" s="144"/>
      <c r="C1646" s="144"/>
      <c r="D1646" s="144"/>
      <c r="E1646" s="144"/>
      <c r="F1646" s="144"/>
      <c r="G1646" s="144"/>
      <c r="H1646" s="144"/>
      <c r="I1646" s="144"/>
      <c r="J1646" s="144"/>
      <c r="K1646" s="144"/>
      <c r="L1646" s="144"/>
      <c r="M1646" s="144"/>
      <c r="N1646" s="144"/>
      <c r="O1646" s="144"/>
      <c r="P1646" s="144"/>
      <c r="Q1646" s="144"/>
      <c r="R1646" s="144"/>
      <c r="S1646" s="144"/>
      <c r="T1646" s="144"/>
    </row>
    <row r="1647" spans="1:20">
      <c r="A1647" s="161"/>
      <c r="B1647" s="144"/>
      <c r="C1647" s="144"/>
      <c r="D1647" s="144"/>
      <c r="E1647" s="144"/>
      <c r="F1647" s="144"/>
      <c r="G1647" s="144"/>
      <c r="H1647" s="144"/>
      <c r="I1647" s="144"/>
      <c r="J1647" s="144"/>
      <c r="K1647" s="144"/>
      <c r="L1647" s="144"/>
      <c r="M1647" s="144"/>
      <c r="N1647" s="144"/>
      <c r="O1647" s="144"/>
      <c r="P1647" s="144"/>
      <c r="Q1647" s="144"/>
      <c r="R1647" s="144"/>
      <c r="S1647" s="144"/>
      <c r="T1647" s="144"/>
    </row>
    <row r="1648" spans="1:20">
      <c r="A1648" s="161"/>
      <c r="B1648" s="144"/>
      <c r="C1648" s="144"/>
      <c r="D1648" s="144"/>
      <c r="E1648" s="144"/>
      <c r="F1648" s="144"/>
      <c r="G1648" s="144"/>
      <c r="H1648" s="144"/>
      <c r="I1648" s="144"/>
      <c r="J1648" s="144"/>
      <c r="K1648" s="144"/>
      <c r="L1648" s="144"/>
      <c r="M1648" s="144"/>
      <c r="N1648" s="144"/>
      <c r="O1648" s="144"/>
      <c r="P1648" s="144"/>
      <c r="Q1648" s="144"/>
      <c r="R1648" s="144"/>
      <c r="S1648" s="144"/>
      <c r="T1648" s="144"/>
    </row>
    <row r="1649" spans="1:20">
      <c r="A1649" s="161"/>
      <c r="B1649" s="144"/>
      <c r="C1649" s="144"/>
      <c r="D1649" s="144"/>
      <c r="E1649" s="144"/>
      <c r="F1649" s="144"/>
      <c r="G1649" s="144"/>
      <c r="H1649" s="144"/>
      <c r="I1649" s="144"/>
      <c r="J1649" s="144"/>
      <c r="K1649" s="144"/>
      <c r="L1649" s="144"/>
      <c r="M1649" s="144"/>
      <c r="N1649" s="144"/>
      <c r="O1649" s="144"/>
      <c r="P1649" s="144"/>
      <c r="Q1649" s="144"/>
      <c r="R1649" s="144"/>
      <c r="S1649" s="144"/>
      <c r="T1649" s="144"/>
    </row>
    <row r="1650" spans="1:20">
      <c r="A1650" s="161"/>
      <c r="B1650" s="144"/>
      <c r="C1650" s="144"/>
      <c r="D1650" s="144"/>
      <c r="E1650" s="144"/>
      <c r="F1650" s="144"/>
      <c r="G1650" s="144"/>
      <c r="H1650" s="144"/>
      <c r="I1650" s="144"/>
      <c r="J1650" s="144"/>
      <c r="K1650" s="144"/>
      <c r="L1650" s="144"/>
      <c r="M1650" s="144"/>
      <c r="N1650" s="144"/>
      <c r="O1650" s="144"/>
      <c r="P1650" s="144"/>
      <c r="Q1650" s="144"/>
      <c r="R1650" s="144"/>
      <c r="S1650" s="144"/>
      <c r="T1650" s="144"/>
    </row>
    <row r="1651" spans="1:20">
      <c r="A1651" s="161"/>
      <c r="B1651" s="144"/>
      <c r="C1651" s="144"/>
      <c r="D1651" s="144"/>
      <c r="E1651" s="144"/>
      <c r="F1651" s="144"/>
      <c r="G1651" s="144"/>
      <c r="H1651" s="144"/>
      <c r="I1651" s="144"/>
      <c r="J1651" s="144"/>
      <c r="K1651" s="144"/>
      <c r="L1651" s="144"/>
      <c r="M1651" s="144"/>
      <c r="N1651" s="144"/>
      <c r="O1651" s="144"/>
      <c r="P1651" s="144"/>
      <c r="Q1651" s="144"/>
      <c r="R1651" s="144"/>
      <c r="S1651" s="144"/>
      <c r="T1651" s="144"/>
    </row>
    <row r="1652" spans="1:20">
      <c r="A1652" s="161"/>
      <c r="B1652" s="144"/>
      <c r="C1652" s="144"/>
      <c r="D1652" s="144"/>
      <c r="E1652" s="144"/>
      <c r="F1652" s="144"/>
      <c r="G1652" s="144"/>
      <c r="H1652" s="144"/>
      <c r="I1652" s="144"/>
      <c r="J1652" s="144"/>
      <c r="K1652" s="144"/>
      <c r="L1652" s="144"/>
      <c r="M1652" s="144"/>
      <c r="N1652" s="144"/>
      <c r="O1652" s="144"/>
      <c r="P1652" s="144"/>
      <c r="Q1652" s="144"/>
      <c r="R1652" s="144"/>
      <c r="S1652" s="144"/>
      <c r="T1652" s="144"/>
    </row>
    <row r="1653" spans="1:20">
      <c r="A1653" s="161"/>
      <c r="B1653" s="144"/>
      <c r="C1653" s="144"/>
      <c r="D1653" s="144"/>
      <c r="E1653" s="144"/>
      <c r="F1653" s="144"/>
      <c r="G1653" s="144"/>
      <c r="H1653" s="144"/>
      <c r="I1653" s="144"/>
      <c r="J1653" s="144"/>
      <c r="K1653" s="144"/>
      <c r="L1653" s="144"/>
      <c r="M1653" s="144"/>
      <c r="N1653" s="144"/>
      <c r="O1653" s="144"/>
      <c r="P1653" s="144"/>
      <c r="Q1653" s="144"/>
      <c r="R1653" s="144"/>
      <c r="S1653" s="144"/>
      <c r="T1653" s="144"/>
    </row>
    <row r="1654" spans="1:20">
      <c r="A1654" s="161"/>
      <c r="B1654" s="144"/>
      <c r="C1654" s="144"/>
      <c r="D1654" s="144"/>
      <c r="E1654" s="144"/>
      <c r="F1654" s="144"/>
      <c r="G1654" s="144"/>
      <c r="H1654" s="144"/>
      <c r="I1654" s="144"/>
      <c r="J1654" s="144"/>
      <c r="K1654" s="144"/>
      <c r="L1654" s="144"/>
      <c r="M1654" s="144"/>
      <c r="N1654" s="144"/>
      <c r="O1654" s="144"/>
      <c r="P1654" s="144"/>
      <c r="Q1654" s="144"/>
      <c r="R1654" s="144"/>
      <c r="S1654" s="144"/>
      <c r="T1654" s="144"/>
    </row>
    <row r="1655" spans="1:20">
      <c r="A1655" s="161"/>
      <c r="B1655" s="144"/>
      <c r="C1655" s="144"/>
      <c r="D1655" s="144"/>
      <c r="E1655" s="144"/>
      <c r="F1655" s="144"/>
      <c r="G1655" s="144"/>
      <c r="H1655" s="144"/>
      <c r="I1655" s="144"/>
      <c r="J1655" s="144"/>
      <c r="K1655" s="144"/>
      <c r="L1655" s="144"/>
      <c r="M1655" s="144"/>
      <c r="N1655" s="144"/>
      <c r="O1655" s="144"/>
      <c r="P1655" s="144"/>
      <c r="Q1655" s="144"/>
      <c r="R1655" s="144"/>
      <c r="S1655" s="144"/>
      <c r="T1655" s="144"/>
    </row>
    <row r="1656" spans="1:20">
      <c r="A1656" s="161"/>
      <c r="B1656" s="144"/>
      <c r="C1656" s="144"/>
      <c r="D1656" s="144"/>
      <c r="E1656" s="144"/>
      <c r="F1656" s="144"/>
      <c r="G1656" s="144"/>
      <c r="H1656" s="144"/>
      <c r="I1656" s="144"/>
      <c r="J1656" s="144"/>
      <c r="K1656" s="144"/>
      <c r="L1656" s="144"/>
      <c r="M1656" s="144"/>
      <c r="N1656" s="144"/>
      <c r="O1656" s="144"/>
      <c r="P1656" s="144"/>
      <c r="Q1656" s="144"/>
      <c r="R1656" s="144"/>
      <c r="S1656" s="144"/>
      <c r="T1656" s="144"/>
    </row>
    <row r="1657" spans="1:20">
      <c r="A1657" s="161"/>
      <c r="B1657" s="144"/>
      <c r="C1657" s="144"/>
      <c r="D1657" s="144"/>
      <c r="E1657" s="144"/>
      <c r="F1657" s="144"/>
      <c r="G1657" s="144"/>
      <c r="H1657" s="144"/>
      <c r="I1657" s="144"/>
      <c r="J1657" s="144"/>
      <c r="K1657" s="144"/>
      <c r="L1657" s="144"/>
      <c r="M1657" s="144"/>
      <c r="N1657" s="144"/>
      <c r="O1657" s="144"/>
      <c r="P1657" s="144"/>
      <c r="Q1657" s="144"/>
      <c r="R1657" s="144"/>
      <c r="S1657" s="144"/>
      <c r="T1657" s="144"/>
    </row>
    <row r="1658" spans="1:20">
      <c r="A1658" s="161"/>
      <c r="B1658" s="144"/>
      <c r="C1658" s="144"/>
      <c r="D1658" s="144"/>
      <c r="E1658" s="144"/>
      <c r="F1658" s="144"/>
      <c r="G1658" s="144"/>
      <c r="H1658" s="144"/>
      <c r="I1658" s="144"/>
      <c r="J1658" s="144"/>
      <c r="K1658" s="144"/>
      <c r="L1658" s="144"/>
      <c r="M1658" s="144"/>
      <c r="N1658" s="144"/>
      <c r="O1658" s="144"/>
      <c r="P1658" s="144"/>
      <c r="Q1658" s="144"/>
      <c r="R1658" s="144"/>
      <c r="S1658" s="144"/>
      <c r="T1658" s="144"/>
    </row>
    <row r="1659" spans="1:20">
      <c r="A1659" s="161"/>
      <c r="B1659" s="144"/>
      <c r="C1659" s="144"/>
      <c r="D1659" s="144"/>
      <c r="E1659" s="144"/>
      <c r="F1659" s="144"/>
      <c r="G1659" s="144"/>
      <c r="H1659" s="144"/>
      <c r="I1659" s="144"/>
      <c r="J1659" s="144"/>
      <c r="K1659" s="144"/>
      <c r="L1659" s="144"/>
      <c r="M1659" s="144"/>
      <c r="N1659" s="144"/>
      <c r="O1659" s="144"/>
      <c r="P1659" s="144"/>
      <c r="Q1659" s="144"/>
      <c r="R1659" s="144"/>
      <c r="S1659" s="144"/>
      <c r="T1659" s="144"/>
    </row>
    <row r="1660" spans="1:20">
      <c r="A1660" s="161"/>
      <c r="B1660" s="144"/>
      <c r="C1660" s="144"/>
      <c r="D1660" s="144"/>
      <c r="E1660" s="144"/>
      <c r="F1660" s="144"/>
      <c r="G1660" s="144"/>
      <c r="H1660" s="144"/>
      <c r="I1660" s="144"/>
      <c r="J1660" s="144"/>
      <c r="K1660" s="144"/>
      <c r="L1660" s="144"/>
      <c r="M1660" s="144"/>
      <c r="N1660" s="144"/>
      <c r="O1660" s="144"/>
      <c r="P1660" s="144"/>
      <c r="Q1660" s="144"/>
      <c r="R1660" s="144"/>
      <c r="S1660" s="144"/>
      <c r="T1660" s="144"/>
    </row>
    <row r="1661" spans="1:20">
      <c r="A1661" s="161"/>
      <c r="B1661" s="144"/>
      <c r="C1661" s="144"/>
      <c r="D1661" s="144"/>
      <c r="E1661" s="144"/>
      <c r="F1661" s="144"/>
      <c r="G1661" s="144"/>
      <c r="H1661" s="144"/>
      <c r="I1661" s="144"/>
      <c r="J1661" s="144"/>
      <c r="K1661" s="144"/>
      <c r="L1661" s="144"/>
      <c r="M1661" s="144"/>
      <c r="N1661" s="144"/>
      <c r="O1661" s="144"/>
      <c r="P1661" s="144"/>
      <c r="Q1661" s="144"/>
      <c r="R1661" s="144"/>
      <c r="S1661" s="144"/>
      <c r="T1661" s="144"/>
    </row>
    <row r="1662" spans="1:20">
      <c r="A1662" s="161"/>
      <c r="B1662" s="144"/>
      <c r="C1662" s="144"/>
      <c r="D1662" s="144"/>
      <c r="E1662" s="144"/>
      <c r="F1662" s="144"/>
      <c r="G1662" s="144"/>
      <c r="H1662" s="144"/>
      <c r="I1662" s="144"/>
      <c r="J1662" s="144"/>
      <c r="K1662" s="144"/>
      <c r="L1662" s="144"/>
      <c r="M1662" s="144"/>
      <c r="N1662" s="144"/>
      <c r="O1662" s="144"/>
      <c r="P1662" s="144"/>
      <c r="Q1662" s="144"/>
      <c r="R1662" s="144"/>
      <c r="S1662" s="144"/>
      <c r="T1662" s="144"/>
    </row>
    <row r="1663" spans="1:20">
      <c r="A1663" s="161"/>
      <c r="B1663" s="144"/>
      <c r="C1663" s="144"/>
      <c r="D1663" s="144"/>
      <c r="E1663" s="144"/>
      <c r="F1663" s="144"/>
      <c r="G1663" s="144"/>
      <c r="H1663" s="144"/>
      <c r="I1663" s="144"/>
      <c r="J1663" s="144"/>
      <c r="K1663" s="144"/>
      <c r="L1663" s="144"/>
      <c r="M1663" s="144"/>
      <c r="N1663" s="144"/>
      <c r="O1663" s="144"/>
      <c r="P1663" s="144"/>
      <c r="Q1663" s="144"/>
      <c r="R1663" s="144"/>
      <c r="S1663" s="144"/>
      <c r="T1663" s="144"/>
    </row>
    <row r="1664" spans="1:20">
      <c r="A1664" s="161"/>
      <c r="B1664" s="144"/>
      <c r="C1664" s="144"/>
      <c r="D1664" s="144"/>
      <c r="E1664" s="144"/>
      <c r="F1664" s="144"/>
      <c r="G1664" s="144"/>
      <c r="H1664" s="144"/>
      <c r="I1664" s="144"/>
      <c r="J1664" s="144"/>
      <c r="K1664" s="144"/>
      <c r="L1664" s="144"/>
      <c r="M1664" s="144"/>
      <c r="N1664" s="144"/>
      <c r="O1664" s="144"/>
      <c r="P1664" s="144"/>
      <c r="Q1664" s="144"/>
      <c r="R1664" s="144"/>
      <c r="S1664" s="144"/>
      <c r="T1664" s="144"/>
    </row>
    <row r="1665" spans="1:20">
      <c r="A1665" s="161"/>
      <c r="B1665" s="144"/>
      <c r="C1665" s="144"/>
      <c r="D1665" s="144"/>
      <c r="E1665" s="144"/>
      <c r="F1665" s="144"/>
      <c r="G1665" s="144"/>
      <c r="H1665" s="144"/>
      <c r="I1665" s="144"/>
      <c r="J1665" s="144"/>
      <c r="K1665" s="144"/>
      <c r="L1665" s="144"/>
      <c r="M1665" s="144"/>
      <c r="N1665" s="144"/>
      <c r="O1665" s="144"/>
      <c r="P1665" s="144"/>
      <c r="Q1665" s="144"/>
      <c r="R1665" s="144"/>
      <c r="S1665" s="144"/>
      <c r="T1665" s="144"/>
    </row>
    <row r="1666" spans="1:20">
      <c r="A1666" s="161"/>
      <c r="B1666" s="144"/>
      <c r="C1666" s="144"/>
      <c r="D1666" s="144"/>
      <c r="E1666" s="144"/>
      <c r="F1666" s="144"/>
      <c r="G1666" s="144"/>
      <c r="H1666" s="144"/>
      <c r="I1666" s="144"/>
      <c r="J1666" s="144"/>
      <c r="K1666" s="144"/>
      <c r="L1666" s="144"/>
      <c r="M1666" s="144"/>
      <c r="N1666" s="144"/>
      <c r="O1666" s="144"/>
      <c r="P1666" s="144"/>
      <c r="Q1666" s="144"/>
      <c r="R1666" s="144"/>
      <c r="S1666" s="144"/>
      <c r="T1666" s="144"/>
    </row>
    <row r="1667" spans="1:20">
      <c r="A1667" s="161"/>
      <c r="B1667" s="144"/>
      <c r="C1667" s="144"/>
      <c r="D1667" s="144"/>
      <c r="E1667" s="144"/>
      <c r="F1667" s="144"/>
      <c r="G1667" s="144"/>
      <c r="H1667" s="144"/>
      <c r="I1667" s="144"/>
      <c r="J1667" s="144"/>
      <c r="K1667" s="144"/>
      <c r="L1667" s="144"/>
      <c r="M1667" s="144"/>
      <c r="N1667" s="144"/>
      <c r="O1667" s="144"/>
      <c r="P1667" s="144"/>
      <c r="Q1667" s="144"/>
      <c r="R1667" s="144"/>
      <c r="S1667" s="144"/>
      <c r="T1667" s="144"/>
    </row>
    <row r="1668" spans="1:20">
      <c r="A1668" s="161"/>
      <c r="B1668" s="144"/>
      <c r="C1668" s="144"/>
      <c r="D1668" s="144"/>
      <c r="E1668" s="144"/>
      <c r="F1668" s="144"/>
      <c r="G1668" s="144"/>
      <c r="H1668" s="144"/>
      <c r="I1668" s="144"/>
      <c r="J1668" s="144"/>
      <c r="K1668" s="144"/>
      <c r="L1668" s="144"/>
      <c r="M1668" s="144"/>
      <c r="N1668" s="144"/>
      <c r="O1668" s="144"/>
      <c r="P1668" s="144"/>
      <c r="Q1668" s="144"/>
      <c r="R1668" s="144"/>
      <c r="S1668" s="144"/>
      <c r="T1668" s="144"/>
    </row>
    <row r="1669" spans="1:20">
      <c r="A1669" s="161"/>
      <c r="B1669" s="144"/>
      <c r="C1669" s="144"/>
      <c r="D1669" s="144"/>
      <c r="E1669" s="144"/>
      <c r="F1669" s="144"/>
      <c r="G1669" s="144"/>
      <c r="H1669" s="144"/>
      <c r="I1669" s="144"/>
      <c r="J1669" s="144"/>
      <c r="K1669" s="144"/>
      <c r="L1669" s="144"/>
      <c r="M1669" s="144"/>
      <c r="N1669" s="144"/>
      <c r="O1669" s="144"/>
      <c r="P1669" s="144"/>
      <c r="Q1669" s="144"/>
      <c r="R1669" s="144"/>
      <c r="S1669" s="144"/>
      <c r="T1669" s="144"/>
    </row>
    <row r="1670" spans="1:20">
      <c r="A1670" s="161"/>
      <c r="B1670" s="144"/>
      <c r="C1670" s="144"/>
      <c r="D1670" s="144"/>
      <c r="E1670" s="144"/>
      <c r="F1670" s="144"/>
      <c r="G1670" s="144"/>
      <c r="H1670" s="144"/>
      <c r="I1670" s="144"/>
      <c r="J1670" s="144"/>
      <c r="K1670" s="144"/>
      <c r="L1670" s="144"/>
      <c r="M1670" s="144"/>
      <c r="N1670" s="144"/>
      <c r="O1670" s="144"/>
      <c r="P1670" s="144"/>
      <c r="Q1670" s="144"/>
      <c r="R1670" s="144"/>
      <c r="S1670" s="144"/>
      <c r="T1670" s="144"/>
    </row>
    <row r="1671" spans="1:20">
      <c r="A1671" s="161"/>
      <c r="B1671" s="144"/>
      <c r="C1671" s="144"/>
      <c r="D1671" s="144"/>
      <c r="E1671" s="144"/>
      <c r="F1671" s="144"/>
      <c r="G1671" s="144"/>
      <c r="H1671" s="144"/>
      <c r="I1671" s="144"/>
      <c r="J1671" s="144"/>
      <c r="K1671" s="144"/>
      <c r="L1671" s="144"/>
      <c r="M1671" s="144"/>
      <c r="N1671" s="144"/>
      <c r="O1671" s="144"/>
      <c r="P1671" s="144"/>
      <c r="Q1671" s="144"/>
      <c r="R1671" s="144"/>
      <c r="S1671" s="144"/>
      <c r="T1671" s="144"/>
    </row>
    <row r="1672" spans="1:20">
      <c r="A1672" s="161"/>
      <c r="B1672" s="144"/>
      <c r="C1672" s="144"/>
      <c r="D1672" s="144"/>
      <c r="E1672" s="144"/>
      <c r="F1672" s="144"/>
      <c r="G1672" s="144"/>
      <c r="H1672" s="144"/>
      <c r="I1672" s="144"/>
      <c r="J1672" s="144"/>
      <c r="K1672" s="144"/>
      <c r="L1672" s="144"/>
      <c r="M1672" s="144"/>
      <c r="N1672" s="144"/>
      <c r="O1672" s="144"/>
      <c r="P1672" s="144"/>
      <c r="Q1672" s="144"/>
      <c r="R1672" s="144"/>
      <c r="S1672" s="144"/>
      <c r="T1672" s="144"/>
    </row>
    <row r="1673" spans="1:20">
      <c r="A1673" s="161"/>
      <c r="B1673" s="144"/>
      <c r="C1673" s="144"/>
      <c r="D1673" s="144"/>
      <c r="E1673" s="144"/>
      <c r="F1673" s="144"/>
      <c r="G1673" s="144"/>
      <c r="H1673" s="144"/>
      <c r="I1673" s="144"/>
      <c r="J1673" s="144"/>
      <c r="K1673" s="144"/>
      <c r="L1673" s="144"/>
      <c r="M1673" s="144"/>
      <c r="N1673" s="144"/>
      <c r="O1673" s="144"/>
      <c r="P1673" s="144"/>
      <c r="Q1673" s="144"/>
      <c r="R1673" s="144"/>
      <c r="S1673" s="144"/>
      <c r="T1673" s="144"/>
    </row>
    <row r="1674" spans="1:20">
      <c r="A1674" s="161"/>
      <c r="B1674" s="144"/>
      <c r="C1674" s="144"/>
      <c r="D1674" s="144"/>
      <c r="E1674" s="144"/>
      <c r="F1674" s="144"/>
      <c r="G1674" s="144"/>
      <c r="H1674" s="144"/>
      <c r="I1674" s="144"/>
      <c r="J1674" s="144"/>
      <c r="K1674" s="144"/>
      <c r="L1674" s="144"/>
      <c r="M1674" s="144"/>
      <c r="N1674" s="144"/>
      <c r="O1674" s="144"/>
      <c r="P1674" s="144"/>
      <c r="Q1674" s="144"/>
      <c r="R1674" s="144"/>
      <c r="S1674" s="144"/>
      <c r="T1674" s="144"/>
    </row>
    <row r="1675" spans="1:20">
      <c r="A1675" s="161"/>
      <c r="B1675" s="144"/>
      <c r="C1675" s="144"/>
      <c r="D1675" s="144"/>
      <c r="E1675" s="144"/>
      <c r="F1675" s="144"/>
      <c r="G1675" s="144"/>
      <c r="H1675" s="144"/>
      <c r="I1675" s="144"/>
      <c r="J1675" s="144"/>
      <c r="K1675" s="144"/>
      <c r="L1675" s="144"/>
      <c r="M1675" s="144"/>
      <c r="N1675" s="144"/>
      <c r="O1675" s="144"/>
      <c r="P1675" s="144"/>
      <c r="Q1675" s="144"/>
      <c r="R1675" s="144"/>
      <c r="S1675" s="144"/>
      <c r="T1675" s="144"/>
    </row>
    <row r="1676" spans="1:20">
      <c r="A1676" s="161"/>
      <c r="B1676" s="144"/>
      <c r="C1676" s="144"/>
      <c r="D1676" s="144"/>
      <c r="E1676" s="144"/>
      <c r="F1676" s="144"/>
      <c r="G1676" s="144"/>
      <c r="H1676" s="144"/>
      <c r="I1676" s="144"/>
      <c r="J1676" s="144"/>
      <c r="K1676" s="144"/>
      <c r="L1676" s="144"/>
      <c r="M1676" s="144"/>
      <c r="N1676" s="144"/>
      <c r="O1676" s="144"/>
      <c r="P1676" s="144"/>
      <c r="Q1676" s="144"/>
      <c r="R1676" s="144"/>
      <c r="S1676" s="144"/>
      <c r="T1676" s="144"/>
    </row>
    <row r="1677" spans="1:20">
      <c r="A1677" s="161"/>
      <c r="B1677" s="144"/>
      <c r="C1677" s="144"/>
      <c r="D1677" s="144"/>
      <c r="E1677" s="144"/>
      <c r="F1677" s="144"/>
      <c r="G1677" s="144"/>
      <c r="H1677" s="144"/>
      <c r="I1677" s="144"/>
      <c r="J1677" s="144"/>
      <c r="K1677" s="144"/>
      <c r="L1677" s="144"/>
      <c r="M1677" s="144"/>
      <c r="N1677" s="144"/>
      <c r="O1677" s="144"/>
      <c r="P1677" s="144"/>
      <c r="Q1677" s="144"/>
      <c r="R1677" s="144"/>
      <c r="S1677" s="144"/>
      <c r="T1677" s="144"/>
    </row>
    <row r="1678" spans="1:20">
      <c r="A1678" s="161"/>
      <c r="B1678" s="144"/>
      <c r="C1678" s="144"/>
      <c r="D1678" s="144"/>
      <c r="E1678" s="144"/>
      <c r="F1678" s="144"/>
      <c r="G1678" s="144"/>
      <c r="H1678" s="144"/>
      <c r="I1678" s="144"/>
      <c r="J1678" s="144"/>
      <c r="K1678" s="144"/>
      <c r="L1678" s="144"/>
      <c r="M1678" s="144"/>
      <c r="N1678" s="144"/>
      <c r="O1678" s="144"/>
      <c r="P1678" s="144"/>
      <c r="Q1678" s="144"/>
      <c r="R1678" s="144"/>
      <c r="S1678" s="144"/>
      <c r="T1678" s="144"/>
    </row>
    <row r="1679" spans="1:20">
      <c r="A1679" s="161"/>
      <c r="B1679" s="144"/>
      <c r="C1679" s="144"/>
      <c r="D1679" s="144"/>
      <c r="E1679" s="144"/>
      <c r="F1679" s="144"/>
      <c r="G1679" s="144"/>
      <c r="H1679" s="144"/>
      <c r="I1679" s="144"/>
      <c r="J1679" s="144"/>
      <c r="K1679" s="144"/>
      <c r="L1679" s="144"/>
      <c r="M1679" s="144"/>
      <c r="N1679" s="144"/>
      <c r="O1679" s="144"/>
      <c r="P1679" s="144"/>
      <c r="Q1679" s="144"/>
      <c r="R1679" s="144"/>
      <c r="S1679" s="144"/>
      <c r="T1679" s="144"/>
    </row>
    <row r="1680" spans="1:20">
      <c r="A1680" s="161"/>
      <c r="B1680" s="144"/>
      <c r="C1680" s="144"/>
      <c r="D1680" s="144"/>
      <c r="E1680" s="144"/>
      <c r="F1680" s="144"/>
      <c r="G1680" s="144"/>
      <c r="H1680" s="144"/>
      <c r="I1680" s="144"/>
      <c r="J1680" s="144"/>
      <c r="K1680" s="144"/>
      <c r="L1680" s="144"/>
      <c r="M1680" s="144"/>
      <c r="N1680" s="144"/>
      <c r="O1680" s="144"/>
      <c r="P1680" s="144"/>
      <c r="Q1680" s="144"/>
      <c r="R1680" s="144"/>
      <c r="S1680" s="144"/>
      <c r="T1680" s="144"/>
    </row>
    <row r="1681" spans="1:20">
      <c r="A1681" s="161"/>
      <c r="B1681" s="144"/>
      <c r="C1681" s="144"/>
      <c r="D1681" s="144"/>
      <c r="E1681" s="144"/>
      <c r="F1681" s="144"/>
      <c r="G1681" s="144"/>
      <c r="H1681" s="144"/>
      <c r="I1681" s="144"/>
      <c r="J1681" s="144"/>
      <c r="K1681" s="144"/>
      <c r="L1681" s="144"/>
      <c r="M1681" s="144"/>
      <c r="N1681" s="144"/>
      <c r="O1681" s="144"/>
      <c r="P1681" s="144"/>
      <c r="Q1681" s="144"/>
      <c r="R1681" s="144"/>
      <c r="S1681" s="144"/>
      <c r="T1681" s="144"/>
    </row>
    <row r="1682" spans="1:20">
      <c r="A1682" s="161"/>
      <c r="B1682" s="144"/>
      <c r="C1682" s="144"/>
      <c r="D1682" s="144"/>
      <c r="E1682" s="144"/>
      <c r="F1682" s="144"/>
      <c r="G1682" s="144"/>
      <c r="H1682" s="144"/>
      <c r="I1682" s="144"/>
      <c r="J1682" s="144"/>
      <c r="K1682" s="144"/>
      <c r="L1682" s="144"/>
      <c r="M1682" s="144"/>
      <c r="N1682" s="144"/>
      <c r="O1682" s="144"/>
      <c r="P1682" s="144"/>
      <c r="Q1682" s="144"/>
      <c r="R1682" s="144"/>
      <c r="S1682" s="144"/>
      <c r="T1682" s="144"/>
    </row>
    <row r="1683" spans="1:20">
      <c r="A1683" s="161"/>
      <c r="B1683" s="144"/>
      <c r="C1683" s="144"/>
      <c r="D1683" s="144"/>
      <c r="E1683" s="144"/>
      <c r="F1683" s="144"/>
      <c r="G1683" s="144"/>
      <c r="H1683" s="144"/>
      <c r="I1683" s="144"/>
      <c r="J1683" s="144"/>
      <c r="K1683" s="144"/>
      <c r="L1683" s="144"/>
      <c r="M1683" s="144"/>
      <c r="N1683" s="144"/>
      <c r="O1683" s="144"/>
      <c r="P1683" s="144"/>
      <c r="Q1683" s="144"/>
      <c r="R1683" s="144"/>
      <c r="S1683" s="144"/>
      <c r="T1683" s="144"/>
    </row>
    <row r="1684" spans="1:20">
      <c r="A1684" s="161"/>
      <c r="B1684" s="144"/>
      <c r="C1684" s="144"/>
      <c r="D1684" s="144"/>
      <c r="E1684" s="144"/>
      <c r="F1684" s="144"/>
      <c r="G1684" s="144"/>
      <c r="H1684" s="144"/>
      <c r="I1684" s="144"/>
      <c r="J1684" s="144"/>
      <c r="K1684" s="144"/>
      <c r="L1684" s="144"/>
      <c r="M1684" s="144"/>
      <c r="N1684" s="144"/>
      <c r="O1684" s="144"/>
      <c r="P1684" s="144"/>
      <c r="Q1684" s="144"/>
      <c r="R1684" s="144"/>
      <c r="S1684" s="144"/>
      <c r="T1684" s="144"/>
    </row>
    <row r="1685" spans="1:20">
      <c r="A1685" s="161"/>
      <c r="B1685" s="144"/>
      <c r="C1685" s="144"/>
      <c r="D1685" s="144"/>
      <c r="E1685" s="144"/>
      <c r="F1685" s="144"/>
      <c r="G1685" s="144"/>
      <c r="H1685" s="144"/>
      <c r="I1685" s="144"/>
      <c r="J1685" s="144"/>
      <c r="K1685" s="144"/>
      <c r="L1685" s="144"/>
      <c r="M1685" s="144"/>
      <c r="N1685" s="144"/>
      <c r="O1685" s="144"/>
      <c r="P1685" s="144"/>
      <c r="Q1685" s="144"/>
      <c r="R1685" s="144"/>
      <c r="S1685" s="144"/>
      <c r="T1685" s="144"/>
    </row>
    <row r="1686" spans="1:20">
      <c r="A1686" s="161"/>
      <c r="B1686" s="144"/>
      <c r="C1686" s="144"/>
      <c r="D1686" s="144"/>
      <c r="E1686" s="144"/>
      <c r="F1686" s="144"/>
      <c r="G1686" s="144"/>
      <c r="H1686" s="144"/>
      <c r="I1686" s="144"/>
      <c r="J1686" s="144"/>
      <c r="K1686" s="144"/>
      <c r="L1686" s="144"/>
      <c r="M1686" s="144"/>
      <c r="N1686" s="144"/>
      <c r="O1686" s="144"/>
      <c r="P1686" s="144"/>
      <c r="Q1686" s="144"/>
      <c r="R1686" s="144"/>
      <c r="S1686" s="144"/>
      <c r="T1686" s="144"/>
    </row>
    <row r="1687" spans="1:20">
      <c r="A1687" s="161"/>
      <c r="B1687" s="144"/>
      <c r="C1687" s="144"/>
      <c r="D1687" s="144"/>
      <c r="E1687" s="144"/>
      <c r="F1687" s="144"/>
      <c r="G1687" s="144"/>
      <c r="H1687" s="144"/>
      <c r="I1687" s="144"/>
      <c r="J1687" s="144"/>
      <c r="K1687" s="144"/>
      <c r="L1687" s="144"/>
      <c r="M1687" s="144"/>
      <c r="N1687" s="144"/>
      <c r="O1687" s="144"/>
      <c r="P1687" s="144"/>
      <c r="Q1687" s="144"/>
      <c r="R1687" s="144"/>
      <c r="S1687" s="144"/>
      <c r="T1687" s="144"/>
    </row>
    <row r="1688" spans="1:20">
      <c r="A1688" s="161"/>
      <c r="B1688" s="144"/>
      <c r="C1688" s="144"/>
      <c r="D1688" s="144"/>
      <c r="E1688" s="144"/>
      <c r="F1688" s="144"/>
      <c r="G1688" s="144"/>
      <c r="H1688" s="144"/>
      <c r="I1688" s="144"/>
      <c r="J1688" s="144"/>
      <c r="K1688" s="144"/>
      <c r="L1688" s="144"/>
      <c r="M1688" s="144"/>
      <c r="N1688" s="144"/>
      <c r="O1688" s="144"/>
      <c r="P1688" s="144"/>
      <c r="Q1688" s="144"/>
      <c r="R1688" s="144"/>
      <c r="S1688" s="144"/>
      <c r="T1688" s="144"/>
    </row>
    <row r="1689" spans="1:20">
      <c r="A1689" s="161"/>
      <c r="B1689" s="144"/>
      <c r="C1689" s="144"/>
      <c r="D1689" s="144"/>
      <c r="E1689" s="144"/>
      <c r="F1689" s="144"/>
      <c r="G1689" s="144"/>
      <c r="H1689" s="144"/>
      <c r="I1689" s="144"/>
      <c r="J1689" s="144"/>
      <c r="K1689" s="144"/>
      <c r="L1689" s="144"/>
      <c r="M1689" s="144"/>
      <c r="N1689" s="144"/>
      <c r="O1689" s="144"/>
      <c r="P1689" s="144"/>
      <c r="Q1689" s="144"/>
      <c r="R1689" s="144"/>
      <c r="S1689" s="144"/>
      <c r="T1689" s="144"/>
    </row>
    <row r="1690" spans="1:20">
      <c r="A1690" s="161"/>
      <c r="B1690" s="144"/>
      <c r="C1690" s="144"/>
      <c r="D1690" s="144"/>
      <c r="E1690" s="144"/>
      <c r="F1690" s="144"/>
      <c r="G1690" s="144"/>
      <c r="H1690" s="144"/>
      <c r="I1690" s="144"/>
      <c r="J1690" s="144"/>
      <c r="K1690" s="144"/>
      <c r="L1690" s="144"/>
      <c r="M1690" s="144"/>
      <c r="N1690" s="144"/>
      <c r="O1690" s="144"/>
      <c r="P1690" s="144"/>
      <c r="Q1690" s="144"/>
      <c r="R1690" s="144"/>
      <c r="S1690" s="144"/>
      <c r="T1690" s="144"/>
    </row>
    <row r="1691" spans="1:20">
      <c r="A1691" s="161"/>
      <c r="B1691" s="144"/>
      <c r="C1691" s="144"/>
      <c r="D1691" s="144"/>
      <c r="E1691" s="144"/>
      <c r="F1691" s="144"/>
      <c r="G1691" s="144"/>
      <c r="H1691" s="144"/>
      <c r="I1691" s="144"/>
      <c r="J1691" s="144"/>
      <c r="K1691" s="144"/>
      <c r="L1691" s="144"/>
      <c r="M1691" s="144"/>
      <c r="N1691" s="144"/>
      <c r="O1691" s="144"/>
      <c r="P1691" s="144"/>
      <c r="Q1691" s="144"/>
      <c r="R1691" s="144"/>
      <c r="S1691" s="144"/>
      <c r="T1691" s="144"/>
    </row>
    <row r="1692" spans="1:20">
      <c r="A1692" s="161"/>
      <c r="B1692" s="144"/>
      <c r="C1692" s="144"/>
      <c r="D1692" s="144"/>
      <c r="E1692" s="144"/>
      <c r="F1692" s="144"/>
      <c r="G1692" s="144"/>
      <c r="H1692" s="144"/>
      <c r="I1692" s="144"/>
      <c r="J1692" s="144"/>
      <c r="K1692" s="144"/>
      <c r="L1692" s="144"/>
      <c r="M1692" s="144"/>
      <c r="N1692" s="144"/>
      <c r="O1692" s="144"/>
      <c r="P1692" s="144"/>
      <c r="Q1692" s="144"/>
      <c r="R1692" s="144"/>
      <c r="S1692" s="144"/>
      <c r="T1692" s="144"/>
    </row>
    <row r="1693" spans="1:20">
      <c r="A1693" s="161"/>
      <c r="B1693" s="144"/>
      <c r="C1693" s="144"/>
      <c r="D1693" s="144"/>
      <c r="E1693" s="144"/>
      <c r="F1693" s="144"/>
      <c r="G1693" s="144"/>
      <c r="H1693" s="144"/>
      <c r="I1693" s="144"/>
      <c r="J1693" s="144"/>
      <c r="K1693" s="144"/>
      <c r="L1693" s="144"/>
      <c r="M1693" s="144"/>
      <c r="N1693" s="144"/>
      <c r="O1693" s="144"/>
      <c r="P1693" s="144"/>
      <c r="Q1693" s="144"/>
      <c r="R1693" s="144"/>
      <c r="S1693" s="144"/>
      <c r="T1693" s="144"/>
    </row>
    <row r="1694" spans="1:20">
      <c r="A1694" s="161"/>
      <c r="B1694" s="144"/>
      <c r="C1694" s="144"/>
      <c r="D1694" s="144"/>
      <c r="E1694" s="144"/>
      <c r="F1694" s="144"/>
      <c r="G1694" s="144"/>
      <c r="H1694" s="144"/>
      <c r="I1694" s="144"/>
      <c r="J1694" s="144"/>
      <c r="K1694" s="144"/>
      <c r="L1694" s="144"/>
      <c r="M1694" s="144"/>
      <c r="N1694" s="144"/>
      <c r="O1694" s="144"/>
      <c r="P1694" s="144"/>
      <c r="Q1694" s="144"/>
      <c r="R1694" s="144"/>
      <c r="S1694" s="144"/>
      <c r="T1694" s="144"/>
    </row>
    <row r="1695" spans="1:20">
      <c r="A1695" s="161"/>
      <c r="B1695" s="144"/>
      <c r="C1695" s="144"/>
      <c r="D1695" s="144"/>
      <c r="E1695" s="144"/>
      <c r="F1695" s="144"/>
      <c r="G1695" s="144"/>
      <c r="H1695" s="144"/>
      <c r="I1695" s="144"/>
      <c r="J1695" s="144"/>
      <c r="K1695" s="144"/>
      <c r="L1695" s="144"/>
      <c r="M1695" s="144"/>
      <c r="N1695" s="144"/>
      <c r="O1695" s="144"/>
      <c r="P1695" s="144"/>
      <c r="Q1695" s="144"/>
      <c r="R1695" s="144"/>
      <c r="S1695" s="144"/>
      <c r="T1695" s="144"/>
    </row>
    <row r="1696" spans="1:20">
      <c r="A1696" s="161"/>
      <c r="B1696" s="144"/>
      <c r="C1696" s="144"/>
      <c r="D1696" s="144"/>
      <c r="E1696" s="144"/>
      <c r="F1696" s="144"/>
      <c r="G1696" s="144"/>
      <c r="H1696" s="144"/>
      <c r="I1696" s="144"/>
      <c r="J1696" s="144"/>
      <c r="K1696" s="144"/>
      <c r="L1696" s="144"/>
      <c r="M1696" s="144"/>
      <c r="N1696" s="144"/>
      <c r="O1696" s="144"/>
      <c r="P1696" s="144"/>
      <c r="Q1696" s="144"/>
      <c r="R1696" s="144"/>
      <c r="S1696" s="144"/>
      <c r="T1696" s="144"/>
    </row>
    <row r="1697" spans="1:20">
      <c r="A1697" s="161"/>
      <c r="B1697" s="144"/>
      <c r="C1697" s="144"/>
      <c r="D1697" s="144"/>
      <c r="E1697" s="144"/>
      <c r="F1697" s="144"/>
      <c r="G1697" s="144"/>
      <c r="H1697" s="144"/>
      <c r="I1697" s="144"/>
      <c r="J1697" s="144"/>
      <c r="K1697" s="144"/>
      <c r="L1697" s="144"/>
      <c r="M1697" s="144"/>
      <c r="N1697" s="144"/>
      <c r="O1697" s="144"/>
      <c r="P1697" s="144"/>
      <c r="Q1697" s="144"/>
      <c r="R1697" s="144"/>
      <c r="S1697" s="144"/>
      <c r="T1697" s="144"/>
    </row>
    <row r="1698" spans="1:20">
      <c r="A1698" s="161"/>
      <c r="B1698" s="144"/>
      <c r="C1698" s="144"/>
      <c r="D1698" s="144"/>
      <c r="E1698" s="144"/>
      <c r="F1698" s="144"/>
      <c r="G1698" s="144"/>
      <c r="H1698" s="144"/>
      <c r="I1698" s="144"/>
      <c r="J1698" s="144"/>
      <c r="K1698" s="144"/>
      <c r="L1698" s="144"/>
      <c r="M1698" s="144"/>
      <c r="N1698" s="144"/>
      <c r="O1698" s="144"/>
      <c r="P1698" s="144"/>
      <c r="Q1698" s="144"/>
      <c r="R1698" s="144"/>
      <c r="S1698" s="144"/>
      <c r="T1698" s="144"/>
    </row>
    <row r="1699" spans="1:20">
      <c r="A1699" s="161"/>
      <c r="B1699" s="144"/>
      <c r="C1699" s="144"/>
      <c r="D1699" s="144"/>
      <c r="E1699" s="144"/>
      <c r="F1699" s="144"/>
      <c r="G1699" s="144"/>
      <c r="H1699" s="144"/>
      <c r="I1699" s="144"/>
      <c r="J1699" s="144"/>
      <c r="K1699" s="144"/>
      <c r="L1699" s="144"/>
      <c r="M1699" s="144"/>
      <c r="N1699" s="144"/>
      <c r="O1699" s="144"/>
      <c r="P1699" s="144"/>
      <c r="Q1699" s="144"/>
      <c r="R1699" s="144"/>
      <c r="S1699" s="144"/>
      <c r="T1699" s="144"/>
    </row>
    <row r="1700" spans="1:20">
      <c r="A1700" s="161"/>
      <c r="B1700" s="144"/>
      <c r="C1700" s="144"/>
      <c r="D1700" s="144"/>
      <c r="E1700" s="144"/>
      <c r="F1700" s="144"/>
      <c r="G1700" s="144"/>
      <c r="H1700" s="144"/>
      <c r="I1700" s="144"/>
      <c r="J1700" s="144"/>
      <c r="K1700" s="144"/>
      <c r="L1700" s="144"/>
      <c r="M1700" s="144"/>
      <c r="N1700" s="144"/>
      <c r="O1700" s="144"/>
      <c r="P1700" s="144"/>
      <c r="Q1700" s="144"/>
      <c r="R1700" s="144"/>
      <c r="S1700" s="144"/>
      <c r="T1700" s="144"/>
    </row>
    <row r="1701" spans="1:20">
      <c r="A1701" s="161"/>
      <c r="B1701" s="144"/>
      <c r="C1701" s="144"/>
      <c r="D1701" s="144"/>
      <c r="E1701" s="144"/>
      <c r="F1701" s="144"/>
      <c r="G1701" s="144"/>
      <c r="H1701" s="144"/>
      <c r="I1701" s="144"/>
      <c r="J1701" s="144"/>
      <c r="K1701" s="144"/>
      <c r="L1701" s="144"/>
      <c r="M1701" s="144"/>
      <c r="N1701" s="144"/>
      <c r="O1701" s="144"/>
      <c r="P1701" s="144"/>
      <c r="Q1701" s="144"/>
      <c r="R1701" s="144"/>
      <c r="S1701" s="144"/>
      <c r="T1701" s="144"/>
    </row>
    <row r="1702" spans="1:20">
      <c r="A1702" s="161"/>
      <c r="B1702" s="144"/>
      <c r="C1702" s="144"/>
      <c r="D1702" s="144"/>
      <c r="E1702" s="144"/>
      <c r="F1702" s="144"/>
      <c r="G1702" s="144"/>
      <c r="H1702" s="144"/>
      <c r="I1702" s="144"/>
      <c r="J1702" s="144"/>
      <c r="K1702" s="144"/>
      <c r="L1702" s="144"/>
      <c r="M1702" s="144"/>
      <c r="N1702" s="144"/>
      <c r="O1702" s="144"/>
      <c r="P1702" s="144"/>
      <c r="Q1702" s="144"/>
      <c r="R1702" s="144"/>
      <c r="S1702" s="144"/>
      <c r="T1702" s="144"/>
    </row>
    <row r="1703" spans="1:20">
      <c r="A1703" s="161"/>
      <c r="B1703" s="144"/>
      <c r="C1703" s="144"/>
      <c r="D1703" s="144"/>
      <c r="E1703" s="144"/>
      <c r="F1703" s="144"/>
      <c r="G1703" s="144"/>
      <c r="H1703" s="144"/>
      <c r="I1703" s="144"/>
      <c r="J1703" s="144"/>
      <c r="K1703" s="144"/>
      <c r="L1703" s="144"/>
      <c r="M1703" s="144"/>
      <c r="N1703" s="144"/>
      <c r="O1703" s="144"/>
      <c r="P1703" s="144"/>
      <c r="Q1703" s="144"/>
      <c r="R1703" s="144"/>
      <c r="S1703" s="144"/>
      <c r="T1703" s="144"/>
    </row>
    <row r="1704" spans="1:20">
      <c r="A1704" s="161"/>
      <c r="B1704" s="144"/>
      <c r="C1704" s="144"/>
      <c r="D1704" s="144"/>
      <c r="E1704" s="144"/>
      <c r="F1704" s="144"/>
      <c r="G1704" s="144"/>
      <c r="H1704" s="144"/>
      <c r="I1704" s="144"/>
      <c r="J1704" s="144"/>
      <c r="K1704" s="144"/>
      <c r="L1704" s="144"/>
      <c r="M1704" s="144"/>
      <c r="N1704" s="144"/>
      <c r="O1704" s="144"/>
      <c r="P1704" s="144"/>
      <c r="Q1704" s="144"/>
      <c r="R1704" s="144"/>
      <c r="S1704" s="144"/>
      <c r="T1704" s="144"/>
    </row>
    <row r="1705" spans="1:20">
      <c r="A1705" s="161"/>
      <c r="B1705" s="144"/>
      <c r="C1705" s="144"/>
      <c r="D1705" s="144"/>
      <c r="E1705" s="144"/>
      <c r="F1705" s="144"/>
      <c r="G1705" s="144"/>
      <c r="H1705" s="144"/>
      <c r="I1705" s="144"/>
      <c r="J1705" s="144"/>
      <c r="K1705" s="144"/>
      <c r="L1705" s="144"/>
      <c r="M1705" s="144"/>
      <c r="N1705" s="144"/>
      <c r="O1705" s="144"/>
      <c r="P1705" s="144"/>
      <c r="Q1705" s="144"/>
      <c r="R1705" s="144"/>
      <c r="S1705" s="144"/>
      <c r="T1705" s="144"/>
    </row>
    <row r="1706" spans="1:20">
      <c r="A1706" s="161"/>
      <c r="B1706" s="144"/>
      <c r="C1706" s="144"/>
      <c r="D1706" s="144"/>
      <c r="E1706" s="144"/>
      <c r="F1706" s="144"/>
      <c r="G1706" s="144"/>
      <c r="H1706" s="144"/>
      <c r="I1706" s="144"/>
      <c r="J1706" s="144"/>
      <c r="K1706" s="144"/>
      <c r="L1706" s="144"/>
      <c r="M1706" s="144"/>
      <c r="N1706" s="144"/>
      <c r="O1706" s="144"/>
      <c r="P1706" s="144"/>
      <c r="Q1706" s="144"/>
      <c r="R1706" s="144"/>
      <c r="S1706" s="144"/>
      <c r="T1706" s="144"/>
    </row>
    <row r="1707" spans="1:20">
      <c r="A1707" s="161"/>
      <c r="B1707" s="144"/>
      <c r="C1707" s="144"/>
      <c r="D1707" s="144"/>
      <c r="E1707" s="144"/>
      <c r="F1707" s="144"/>
      <c r="G1707" s="144"/>
      <c r="H1707" s="144"/>
      <c r="I1707" s="144"/>
      <c r="J1707" s="144"/>
      <c r="K1707" s="144"/>
      <c r="L1707" s="144"/>
      <c r="M1707" s="144"/>
      <c r="N1707" s="144"/>
      <c r="O1707" s="144"/>
      <c r="P1707" s="144"/>
      <c r="Q1707" s="144"/>
      <c r="R1707" s="144"/>
      <c r="S1707" s="144"/>
      <c r="T1707" s="144"/>
    </row>
    <row r="1708" spans="1:20">
      <c r="A1708" s="161"/>
      <c r="B1708" s="144"/>
      <c r="C1708" s="144"/>
      <c r="D1708" s="144"/>
      <c r="E1708" s="144"/>
      <c r="F1708" s="144"/>
      <c r="G1708" s="144"/>
      <c r="H1708" s="144"/>
      <c r="I1708" s="144"/>
      <c r="J1708" s="144"/>
      <c r="K1708" s="144"/>
      <c r="L1708" s="144"/>
      <c r="M1708" s="144"/>
      <c r="N1708" s="144"/>
      <c r="O1708" s="144"/>
      <c r="P1708" s="144"/>
      <c r="Q1708" s="144"/>
      <c r="R1708" s="144"/>
      <c r="S1708" s="144"/>
      <c r="T1708" s="144"/>
    </row>
    <row r="1709" spans="1:20">
      <c r="A1709" s="161"/>
      <c r="B1709" s="144"/>
      <c r="C1709" s="144"/>
      <c r="D1709" s="144"/>
      <c r="E1709" s="144"/>
      <c r="F1709" s="144"/>
      <c r="G1709" s="144"/>
      <c r="H1709" s="144"/>
      <c r="I1709" s="144"/>
      <c r="J1709" s="144"/>
      <c r="K1709" s="144"/>
      <c r="L1709" s="144"/>
      <c r="M1709" s="144"/>
      <c r="N1709" s="144"/>
      <c r="O1709" s="144"/>
      <c r="P1709" s="144"/>
      <c r="Q1709" s="144"/>
      <c r="R1709" s="144"/>
      <c r="S1709" s="144"/>
      <c r="T1709" s="144"/>
    </row>
    <row r="1710" spans="1:20">
      <c r="A1710" s="161"/>
      <c r="B1710" s="144"/>
      <c r="C1710" s="144"/>
      <c r="D1710" s="144"/>
      <c r="E1710" s="144"/>
      <c r="F1710" s="144"/>
      <c r="G1710" s="144"/>
      <c r="H1710" s="144"/>
      <c r="I1710" s="144"/>
      <c r="J1710" s="144"/>
      <c r="K1710" s="144"/>
      <c r="L1710" s="144"/>
      <c r="M1710" s="144"/>
      <c r="N1710" s="144"/>
      <c r="O1710" s="144"/>
      <c r="P1710" s="144"/>
      <c r="Q1710" s="144"/>
      <c r="R1710" s="144"/>
      <c r="S1710" s="144"/>
      <c r="T1710" s="144"/>
    </row>
    <row r="1711" spans="1:20">
      <c r="A1711" s="161"/>
      <c r="B1711" s="144"/>
      <c r="C1711" s="144"/>
      <c r="D1711" s="144"/>
      <c r="E1711" s="144"/>
      <c r="F1711" s="144"/>
      <c r="G1711" s="144"/>
      <c r="H1711" s="144"/>
      <c r="I1711" s="144"/>
      <c r="J1711" s="144"/>
      <c r="K1711" s="144"/>
      <c r="L1711" s="144"/>
      <c r="M1711" s="144"/>
      <c r="N1711" s="144"/>
      <c r="O1711" s="144"/>
      <c r="P1711" s="144"/>
      <c r="Q1711" s="144"/>
      <c r="R1711" s="144"/>
      <c r="S1711" s="144"/>
      <c r="T1711" s="144"/>
    </row>
    <row r="1712" spans="1:20">
      <c r="A1712" s="161"/>
      <c r="B1712" s="144"/>
      <c r="C1712" s="144"/>
      <c r="D1712" s="144"/>
      <c r="E1712" s="144"/>
      <c r="F1712" s="144"/>
      <c r="G1712" s="144"/>
      <c r="H1712" s="144"/>
      <c r="I1712" s="144"/>
      <c r="J1712" s="144"/>
      <c r="K1712" s="144"/>
      <c r="L1712" s="144"/>
      <c r="M1712" s="144"/>
      <c r="N1712" s="144"/>
      <c r="O1712" s="144"/>
      <c r="P1712" s="144"/>
      <c r="Q1712" s="144"/>
      <c r="R1712" s="144"/>
      <c r="S1712" s="144"/>
      <c r="T1712" s="144"/>
    </row>
    <row r="1713" spans="1:20">
      <c r="A1713" s="161"/>
      <c r="B1713" s="144"/>
      <c r="C1713" s="144"/>
      <c r="D1713" s="144"/>
      <c r="E1713" s="144"/>
      <c r="F1713" s="144"/>
      <c r="G1713" s="144"/>
      <c r="H1713" s="144"/>
      <c r="I1713" s="144"/>
      <c r="J1713" s="144"/>
      <c r="K1713" s="144"/>
      <c r="L1713" s="144"/>
      <c r="M1713" s="144"/>
      <c r="N1713" s="144"/>
      <c r="O1713" s="144"/>
      <c r="P1713" s="144"/>
      <c r="Q1713" s="144"/>
      <c r="R1713" s="144"/>
      <c r="S1713" s="144"/>
      <c r="T1713" s="144"/>
    </row>
    <row r="1714" spans="1:20">
      <c r="A1714" s="161"/>
      <c r="B1714" s="144"/>
      <c r="C1714" s="144"/>
      <c r="D1714" s="144"/>
      <c r="E1714" s="144"/>
      <c r="F1714" s="144"/>
      <c r="G1714" s="144"/>
      <c r="H1714" s="144"/>
      <c r="I1714" s="144"/>
      <c r="J1714" s="144"/>
      <c r="K1714" s="144"/>
      <c r="L1714" s="144"/>
      <c r="M1714" s="144"/>
      <c r="N1714" s="144"/>
      <c r="O1714" s="144"/>
      <c r="P1714" s="144"/>
      <c r="Q1714" s="144"/>
      <c r="R1714" s="144"/>
      <c r="S1714" s="144"/>
      <c r="T1714" s="144"/>
    </row>
    <row r="1715" spans="1:20">
      <c r="A1715" s="161"/>
      <c r="B1715" s="144"/>
      <c r="C1715" s="144"/>
      <c r="D1715" s="144"/>
      <c r="E1715" s="144"/>
      <c r="F1715" s="144"/>
      <c r="G1715" s="144"/>
      <c r="H1715" s="144"/>
      <c r="I1715" s="144"/>
      <c r="J1715" s="144"/>
      <c r="K1715" s="144"/>
      <c r="L1715" s="144"/>
      <c r="M1715" s="144"/>
      <c r="N1715" s="144"/>
      <c r="O1715" s="144"/>
      <c r="P1715" s="144"/>
      <c r="Q1715" s="144"/>
      <c r="R1715" s="144"/>
      <c r="S1715" s="144"/>
      <c r="T1715" s="144"/>
    </row>
    <row r="1716" spans="1:20">
      <c r="A1716" s="161"/>
      <c r="B1716" s="144"/>
      <c r="C1716" s="144"/>
      <c r="D1716" s="144"/>
      <c r="E1716" s="144"/>
      <c r="F1716" s="144"/>
      <c r="G1716" s="144"/>
      <c r="H1716" s="144"/>
      <c r="I1716" s="144"/>
      <c r="J1716" s="144"/>
      <c r="K1716" s="144"/>
      <c r="L1716" s="144"/>
      <c r="M1716" s="144"/>
      <c r="N1716" s="144"/>
      <c r="O1716" s="144"/>
      <c r="P1716" s="144"/>
      <c r="Q1716" s="144"/>
      <c r="R1716" s="144"/>
      <c r="S1716" s="144"/>
      <c r="T1716" s="144"/>
    </row>
    <row r="1717" spans="1:20">
      <c r="A1717" s="161"/>
      <c r="B1717" s="144"/>
      <c r="C1717" s="144"/>
      <c r="D1717" s="144"/>
      <c r="E1717" s="144"/>
      <c r="F1717" s="144"/>
      <c r="G1717" s="144"/>
      <c r="H1717" s="144"/>
      <c r="I1717" s="144"/>
      <c r="J1717" s="144"/>
      <c r="K1717" s="144"/>
      <c r="L1717" s="144"/>
      <c r="M1717" s="144"/>
      <c r="N1717" s="144"/>
      <c r="O1717" s="144"/>
      <c r="P1717" s="144"/>
      <c r="Q1717" s="144"/>
      <c r="R1717" s="144"/>
      <c r="S1717" s="144"/>
      <c r="T1717" s="144"/>
    </row>
    <row r="1718" spans="1:20">
      <c r="A1718" s="161"/>
      <c r="B1718" s="144"/>
      <c r="C1718" s="144"/>
      <c r="D1718" s="144"/>
      <c r="E1718" s="144"/>
      <c r="F1718" s="144"/>
      <c r="G1718" s="144"/>
      <c r="H1718" s="144"/>
      <c r="I1718" s="144"/>
      <c r="J1718" s="144"/>
      <c r="K1718" s="144"/>
      <c r="L1718" s="144"/>
      <c r="M1718" s="144"/>
      <c r="N1718" s="144"/>
      <c r="O1718" s="144"/>
      <c r="P1718" s="144"/>
      <c r="Q1718" s="144"/>
      <c r="R1718" s="144"/>
      <c r="S1718" s="144"/>
      <c r="T1718" s="144"/>
    </row>
    <row r="1719" spans="1:20">
      <c r="A1719" s="161"/>
      <c r="B1719" s="144"/>
      <c r="C1719" s="144"/>
      <c r="D1719" s="144"/>
      <c r="E1719" s="144"/>
      <c r="F1719" s="144"/>
      <c r="G1719" s="144"/>
      <c r="H1719" s="144"/>
      <c r="I1719" s="144"/>
      <c r="J1719" s="144"/>
      <c r="K1719" s="144"/>
      <c r="L1719" s="144"/>
      <c r="M1719" s="144"/>
      <c r="N1719" s="144"/>
      <c r="O1719" s="144"/>
      <c r="P1719" s="144"/>
      <c r="Q1719" s="144"/>
      <c r="R1719" s="144"/>
      <c r="S1719" s="144"/>
      <c r="T1719" s="144"/>
    </row>
    <row r="1720" spans="1:20">
      <c r="A1720" s="161"/>
      <c r="B1720" s="144"/>
      <c r="C1720" s="144"/>
      <c r="D1720" s="144"/>
      <c r="E1720" s="144"/>
      <c r="F1720" s="144"/>
      <c r="G1720" s="144"/>
      <c r="H1720" s="144"/>
      <c r="I1720" s="144"/>
      <c r="J1720" s="144"/>
      <c r="K1720" s="144"/>
      <c r="L1720" s="144"/>
      <c r="M1720" s="144"/>
      <c r="N1720" s="144"/>
      <c r="O1720" s="144"/>
      <c r="P1720" s="144"/>
      <c r="Q1720" s="144"/>
      <c r="R1720" s="144"/>
      <c r="S1720" s="144"/>
      <c r="T1720" s="144"/>
    </row>
    <row r="1721" spans="1:20">
      <c r="A1721" s="161"/>
      <c r="B1721" s="144"/>
      <c r="C1721" s="144"/>
      <c r="D1721" s="144"/>
      <c r="E1721" s="144"/>
      <c r="F1721" s="144"/>
      <c r="G1721" s="144"/>
      <c r="H1721" s="144"/>
      <c r="I1721" s="144"/>
      <c r="J1721" s="144"/>
      <c r="K1721" s="144"/>
      <c r="L1721" s="144"/>
      <c r="M1721" s="144"/>
      <c r="N1721" s="144"/>
      <c r="O1721" s="144"/>
      <c r="P1721" s="144"/>
      <c r="Q1721" s="144"/>
      <c r="R1721" s="144"/>
      <c r="S1721" s="144"/>
      <c r="T1721" s="144"/>
    </row>
    <row r="1722" spans="1:20">
      <c r="A1722" s="161"/>
      <c r="B1722" s="144"/>
      <c r="C1722" s="144"/>
      <c r="D1722" s="144"/>
      <c r="E1722" s="144"/>
      <c r="F1722" s="144"/>
      <c r="G1722" s="144"/>
      <c r="H1722" s="144"/>
      <c r="I1722" s="144"/>
      <c r="J1722" s="144"/>
      <c r="K1722" s="144"/>
      <c r="L1722" s="144"/>
      <c r="M1722" s="144"/>
      <c r="N1722" s="144"/>
      <c r="O1722" s="144"/>
      <c r="P1722" s="144"/>
      <c r="Q1722" s="144"/>
      <c r="R1722" s="144"/>
      <c r="S1722" s="144"/>
      <c r="T1722" s="144"/>
    </row>
    <row r="1723" spans="1:20">
      <c r="A1723" s="161"/>
      <c r="B1723" s="144"/>
      <c r="C1723" s="144"/>
      <c r="D1723" s="144"/>
      <c r="E1723" s="144"/>
      <c r="F1723" s="144"/>
      <c r="G1723" s="144"/>
      <c r="H1723" s="144"/>
      <c r="I1723" s="144"/>
      <c r="J1723" s="144"/>
      <c r="K1723" s="144"/>
      <c r="L1723" s="144"/>
      <c r="M1723" s="144"/>
      <c r="N1723" s="144"/>
      <c r="O1723" s="144"/>
      <c r="P1723" s="144"/>
      <c r="Q1723" s="144"/>
      <c r="R1723" s="144"/>
      <c r="S1723" s="144"/>
      <c r="T1723" s="144"/>
    </row>
    <row r="1724" spans="1:20">
      <c r="A1724" s="161"/>
      <c r="B1724" s="144"/>
      <c r="C1724" s="144"/>
      <c r="D1724" s="144"/>
      <c r="E1724" s="144"/>
      <c r="F1724" s="144"/>
      <c r="G1724" s="144"/>
      <c r="H1724" s="144"/>
      <c r="I1724" s="144"/>
      <c r="J1724" s="144"/>
      <c r="K1724" s="144"/>
      <c r="L1724" s="144"/>
      <c r="M1724" s="144"/>
      <c r="N1724" s="144"/>
      <c r="O1724" s="144"/>
      <c r="P1724" s="144"/>
      <c r="Q1724" s="144"/>
      <c r="R1724" s="144"/>
      <c r="S1724" s="144"/>
      <c r="T1724" s="144"/>
    </row>
    <row r="1725" spans="1:20">
      <c r="A1725" s="161"/>
      <c r="B1725" s="144"/>
      <c r="C1725" s="144"/>
      <c r="D1725" s="144"/>
      <c r="E1725" s="144"/>
      <c r="F1725" s="144"/>
      <c r="G1725" s="144"/>
      <c r="H1725" s="144"/>
      <c r="I1725" s="144"/>
      <c r="J1725" s="144"/>
      <c r="K1725" s="144"/>
      <c r="L1725" s="144"/>
      <c r="M1725" s="144"/>
      <c r="N1725" s="144"/>
      <c r="O1725" s="144"/>
      <c r="P1725" s="144"/>
      <c r="Q1725" s="144"/>
      <c r="R1725" s="144"/>
      <c r="S1725" s="144"/>
      <c r="T1725" s="144"/>
    </row>
    <row r="1726" spans="1:20">
      <c r="A1726" s="161"/>
      <c r="B1726" s="144"/>
      <c r="C1726" s="144"/>
      <c r="D1726" s="144"/>
      <c r="E1726" s="144"/>
      <c r="F1726" s="144"/>
      <c r="G1726" s="144"/>
      <c r="H1726" s="144"/>
      <c r="I1726" s="144"/>
      <c r="J1726" s="144"/>
      <c r="K1726" s="144"/>
      <c r="L1726" s="144"/>
      <c r="M1726" s="144"/>
      <c r="N1726" s="144"/>
      <c r="O1726" s="144"/>
      <c r="P1726" s="144"/>
      <c r="Q1726" s="144"/>
      <c r="R1726" s="144"/>
      <c r="S1726" s="144"/>
      <c r="T1726" s="144"/>
    </row>
    <row r="1727" spans="1:20">
      <c r="A1727" s="161"/>
      <c r="B1727" s="144"/>
      <c r="C1727" s="144"/>
      <c r="D1727" s="144"/>
      <c r="E1727" s="144"/>
      <c r="F1727" s="144"/>
      <c r="G1727" s="144"/>
      <c r="H1727" s="144"/>
      <c r="I1727" s="144"/>
      <c r="J1727" s="144"/>
      <c r="K1727" s="144"/>
      <c r="L1727" s="144"/>
      <c r="M1727" s="144"/>
      <c r="N1727" s="144"/>
      <c r="O1727" s="144"/>
      <c r="P1727" s="144"/>
      <c r="Q1727" s="144"/>
      <c r="R1727" s="144"/>
      <c r="S1727" s="144"/>
      <c r="T1727" s="144"/>
    </row>
    <row r="1728" spans="1:20">
      <c r="A1728" s="161"/>
      <c r="B1728" s="144"/>
      <c r="C1728" s="144"/>
      <c r="D1728" s="144"/>
      <c r="E1728" s="144"/>
      <c r="F1728" s="144"/>
      <c r="G1728" s="144"/>
      <c r="H1728" s="144"/>
      <c r="I1728" s="144"/>
      <c r="J1728" s="144"/>
      <c r="K1728" s="144"/>
      <c r="L1728" s="144"/>
      <c r="M1728" s="144"/>
      <c r="N1728" s="144"/>
      <c r="O1728" s="144"/>
      <c r="P1728" s="144"/>
      <c r="Q1728" s="144"/>
      <c r="R1728" s="144"/>
      <c r="S1728" s="144"/>
      <c r="T1728" s="144"/>
    </row>
    <row r="1729" spans="1:20">
      <c r="A1729" s="161"/>
      <c r="B1729" s="144"/>
      <c r="C1729" s="144"/>
      <c r="D1729" s="144"/>
      <c r="E1729" s="144"/>
      <c r="F1729" s="144"/>
      <c r="G1729" s="144"/>
      <c r="H1729" s="144"/>
      <c r="I1729" s="144"/>
      <c r="J1729" s="144"/>
      <c r="K1729" s="144"/>
      <c r="L1729" s="144"/>
      <c r="M1729" s="144"/>
      <c r="N1729" s="144"/>
      <c r="O1729" s="144"/>
      <c r="P1729" s="144"/>
      <c r="Q1729" s="144"/>
      <c r="R1729" s="144"/>
      <c r="S1729" s="144"/>
      <c r="T1729" s="144"/>
    </row>
    <row r="1730" spans="1:20">
      <c r="A1730" s="161"/>
      <c r="B1730" s="144"/>
      <c r="C1730" s="144"/>
      <c r="D1730" s="144"/>
      <c r="E1730" s="144"/>
      <c r="F1730" s="144"/>
      <c r="G1730" s="144"/>
      <c r="H1730" s="144"/>
      <c r="I1730" s="144"/>
      <c r="J1730" s="144"/>
      <c r="K1730" s="144"/>
      <c r="L1730" s="144"/>
      <c r="M1730" s="144"/>
      <c r="N1730" s="144"/>
      <c r="O1730" s="144"/>
      <c r="P1730" s="144"/>
      <c r="Q1730" s="144"/>
      <c r="R1730" s="144"/>
      <c r="S1730" s="144"/>
      <c r="T1730" s="144"/>
    </row>
    <row r="1731" spans="1:20">
      <c r="A1731" s="161"/>
      <c r="B1731" s="144"/>
      <c r="C1731" s="144"/>
      <c r="D1731" s="144"/>
      <c r="E1731" s="144"/>
      <c r="F1731" s="144"/>
      <c r="G1731" s="144"/>
      <c r="H1731" s="144"/>
      <c r="I1731" s="144"/>
      <c r="J1731" s="144"/>
      <c r="K1731" s="144"/>
      <c r="L1731" s="144"/>
      <c r="M1731" s="144"/>
      <c r="N1731" s="144"/>
      <c r="O1731" s="144"/>
      <c r="P1731" s="144"/>
      <c r="Q1731" s="144"/>
      <c r="R1731" s="144"/>
      <c r="S1731" s="144"/>
      <c r="T1731" s="144"/>
    </row>
    <row r="1732" spans="1:20">
      <c r="A1732" s="161"/>
      <c r="B1732" s="144"/>
      <c r="C1732" s="144"/>
      <c r="D1732" s="144"/>
      <c r="E1732" s="144"/>
      <c r="F1732" s="144"/>
      <c r="G1732" s="144"/>
      <c r="H1732" s="144"/>
      <c r="I1732" s="144"/>
      <c r="J1732" s="144"/>
      <c r="K1732" s="144"/>
      <c r="L1732" s="144"/>
      <c r="M1732" s="144"/>
      <c r="N1732" s="144"/>
      <c r="O1732" s="144"/>
      <c r="P1732" s="144"/>
      <c r="Q1732" s="144"/>
      <c r="R1732" s="144"/>
      <c r="S1732" s="144"/>
      <c r="T1732" s="144"/>
    </row>
    <row r="1733" spans="1:20">
      <c r="A1733" s="161"/>
      <c r="B1733" s="144"/>
      <c r="C1733" s="144"/>
      <c r="D1733" s="144"/>
      <c r="E1733" s="144"/>
      <c r="F1733" s="144"/>
      <c r="G1733" s="144"/>
      <c r="H1733" s="144"/>
      <c r="I1733" s="144"/>
      <c r="J1733" s="144"/>
      <c r="K1733" s="144"/>
      <c r="L1733" s="144"/>
      <c r="M1733" s="144"/>
      <c r="N1733" s="144"/>
      <c r="O1733" s="144"/>
      <c r="P1733" s="144"/>
      <c r="Q1733" s="144"/>
      <c r="R1733" s="144"/>
      <c r="S1733" s="144"/>
      <c r="T1733" s="144"/>
    </row>
    <row r="1734" spans="1:20">
      <c r="A1734" s="161"/>
      <c r="B1734" s="144"/>
      <c r="C1734" s="144"/>
      <c r="D1734" s="144"/>
      <c r="E1734" s="144"/>
      <c r="F1734" s="144"/>
      <c r="G1734" s="144"/>
      <c r="H1734" s="144"/>
      <c r="I1734" s="144"/>
      <c r="J1734" s="144"/>
      <c r="K1734" s="144"/>
      <c r="L1734" s="144"/>
      <c r="M1734" s="144"/>
      <c r="N1734" s="144"/>
      <c r="O1734" s="144"/>
      <c r="P1734" s="144"/>
      <c r="Q1734" s="144"/>
      <c r="R1734" s="144"/>
      <c r="S1734" s="144"/>
      <c r="T1734" s="144"/>
    </row>
    <row r="1735" spans="1:20">
      <c r="A1735" s="161"/>
      <c r="B1735" s="144"/>
      <c r="C1735" s="144"/>
      <c r="D1735" s="144"/>
      <c r="E1735" s="144"/>
      <c r="F1735" s="144"/>
      <c r="G1735" s="144"/>
      <c r="H1735" s="144"/>
      <c r="I1735" s="144"/>
      <c r="J1735" s="144"/>
      <c r="K1735" s="144"/>
      <c r="L1735" s="144"/>
      <c r="M1735" s="144"/>
      <c r="N1735" s="144"/>
      <c r="O1735" s="144"/>
      <c r="P1735" s="144"/>
      <c r="Q1735" s="144"/>
      <c r="R1735" s="144"/>
      <c r="S1735" s="144"/>
      <c r="T1735" s="144"/>
    </row>
    <row r="1736" spans="1:20">
      <c r="A1736" s="161"/>
      <c r="B1736" s="144"/>
      <c r="C1736" s="144"/>
      <c r="D1736" s="144"/>
      <c r="E1736" s="144"/>
      <c r="F1736" s="144"/>
      <c r="G1736" s="144"/>
      <c r="H1736" s="144"/>
      <c r="I1736" s="144"/>
      <c r="J1736" s="144"/>
      <c r="K1736" s="144"/>
      <c r="L1736" s="144"/>
      <c r="M1736" s="144"/>
      <c r="N1736" s="144"/>
      <c r="O1736" s="144"/>
      <c r="P1736" s="144"/>
      <c r="Q1736" s="144"/>
      <c r="R1736" s="144"/>
      <c r="S1736" s="144"/>
      <c r="T1736" s="144"/>
    </row>
    <row r="1737" spans="1:20">
      <c r="A1737" s="161"/>
      <c r="B1737" s="144"/>
      <c r="C1737" s="144"/>
      <c r="D1737" s="144"/>
      <c r="E1737" s="144"/>
      <c r="F1737" s="144"/>
      <c r="G1737" s="144"/>
      <c r="H1737" s="144"/>
      <c r="I1737" s="144"/>
      <c r="J1737" s="144"/>
      <c r="K1737" s="144"/>
      <c r="L1737" s="144"/>
      <c r="M1737" s="144"/>
      <c r="N1737" s="144"/>
      <c r="O1737" s="144"/>
      <c r="P1737" s="144"/>
      <c r="Q1737" s="144"/>
      <c r="R1737" s="144"/>
      <c r="S1737" s="144"/>
      <c r="T1737" s="144"/>
    </row>
    <row r="1738" spans="1:20">
      <c r="A1738" s="161"/>
      <c r="B1738" s="144"/>
      <c r="C1738" s="144"/>
      <c r="D1738" s="144"/>
      <c r="E1738" s="144"/>
      <c r="F1738" s="144"/>
      <c r="G1738" s="144"/>
      <c r="H1738" s="144"/>
      <c r="I1738" s="144"/>
      <c r="J1738" s="144"/>
      <c r="K1738" s="144"/>
      <c r="L1738" s="144"/>
      <c r="M1738" s="144"/>
      <c r="N1738" s="144"/>
      <c r="O1738" s="144"/>
      <c r="P1738" s="144"/>
      <c r="Q1738" s="144"/>
      <c r="R1738" s="144"/>
      <c r="S1738" s="144"/>
      <c r="T1738" s="144"/>
    </row>
    <row r="1739" spans="1:20">
      <c r="A1739" s="161"/>
      <c r="B1739" s="144"/>
      <c r="C1739" s="144"/>
      <c r="D1739" s="144"/>
      <c r="E1739" s="144"/>
      <c r="F1739" s="144"/>
      <c r="G1739" s="144"/>
      <c r="H1739" s="144"/>
      <c r="I1739" s="144"/>
      <c r="J1739" s="144"/>
      <c r="K1739" s="144"/>
      <c r="L1739" s="144"/>
      <c r="M1739" s="144"/>
      <c r="N1739" s="144"/>
      <c r="O1739" s="144"/>
      <c r="P1739" s="144"/>
      <c r="Q1739" s="144"/>
      <c r="R1739" s="144"/>
      <c r="S1739" s="144"/>
      <c r="T1739" s="144"/>
    </row>
    <row r="1740" spans="1:20">
      <c r="A1740" s="161"/>
      <c r="B1740" s="144"/>
      <c r="C1740" s="144"/>
      <c r="D1740" s="144"/>
      <c r="E1740" s="144"/>
      <c r="F1740" s="144"/>
      <c r="G1740" s="144"/>
      <c r="H1740" s="144"/>
      <c r="I1740" s="144"/>
      <c r="J1740" s="144"/>
      <c r="K1740" s="144"/>
      <c r="L1740" s="144"/>
      <c r="M1740" s="144"/>
      <c r="N1740" s="144"/>
      <c r="O1740" s="144"/>
      <c r="P1740" s="144"/>
      <c r="Q1740" s="144"/>
      <c r="R1740" s="144"/>
      <c r="S1740" s="144"/>
      <c r="T1740" s="144"/>
    </row>
    <row r="1741" spans="1:20">
      <c r="A1741" s="161"/>
      <c r="B1741" s="144"/>
      <c r="C1741" s="144"/>
      <c r="D1741" s="144"/>
      <c r="E1741" s="144"/>
      <c r="F1741" s="144"/>
      <c r="G1741" s="144"/>
      <c r="H1741" s="144"/>
      <c r="I1741" s="144"/>
      <c r="J1741" s="144"/>
      <c r="K1741" s="144"/>
      <c r="L1741" s="144"/>
      <c r="M1741" s="144"/>
      <c r="N1741" s="144"/>
      <c r="O1741" s="144"/>
      <c r="P1741" s="144"/>
      <c r="Q1741" s="144"/>
      <c r="R1741" s="144"/>
      <c r="S1741" s="144"/>
      <c r="T1741" s="144"/>
    </row>
    <row r="1742" spans="1:20">
      <c r="A1742" s="161"/>
      <c r="B1742" s="144"/>
      <c r="C1742" s="144"/>
      <c r="D1742" s="144"/>
      <c r="E1742" s="144"/>
      <c r="F1742" s="144"/>
      <c r="G1742" s="144"/>
      <c r="H1742" s="144"/>
      <c r="I1742" s="144"/>
      <c r="J1742" s="144"/>
      <c r="K1742" s="144"/>
      <c r="L1742" s="144"/>
      <c r="M1742" s="144"/>
      <c r="N1742" s="144"/>
      <c r="O1742" s="144"/>
      <c r="P1742" s="144"/>
      <c r="Q1742" s="144"/>
      <c r="R1742" s="144"/>
      <c r="S1742" s="144"/>
      <c r="T1742" s="144"/>
    </row>
    <row r="1743" spans="1:20">
      <c r="A1743" s="161"/>
      <c r="B1743" s="144"/>
      <c r="C1743" s="144"/>
      <c r="D1743" s="144"/>
      <c r="E1743" s="144"/>
      <c r="F1743" s="144"/>
      <c r="G1743" s="144"/>
      <c r="H1743" s="144"/>
      <c r="I1743" s="144"/>
      <c r="J1743" s="144"/>
      <c r="K1743" s="144"/>
      <c r="L1743" s="144"/>
      <c r="M1743" s="144"/>
      <c r="N1743" s="144"/>
      <c r="O1743" s="144"/>
      <c r="P1743" s="144"/>
      <c r="Q1743" s="144"/>
      <c r="R1743" s="144"/>
      <c r="S1743" s="144"/>
      <c r="T1743" s="144"/>
    </row>
    <row r="1744" spans="1:20">
      <c r="A1744" s="161"/>
      <c r="B1744" s="144"/>
      <c r="C1744" s="144"/>
      <c r="D1744" s="144"/>
      <c r="E1744" s="144"/>
      <c r="F1744" s="144"/>
      <c r="G1744" s="144"/>
      <c r="H1744" s="144"/>
      <c r="I1744" s="144"/>
      <c r="J1744" s="144"/>
      <c r="K1744" s="144"/>
      <c r="L1744" s="144"/>
      <c r="M1744" s="144"/>
      <c r="N1744" s="144"/>
      <c r="O1744" s="144"/>
      <c r="P1744" s="144"/>
      <c r="Q1744" s="144"/>
      <c r="R1744" s="144"/>
      <c r="S1744" s="144"/>
      <c r="T1744" s="144"/>
    </row>
    <row r="1745" spans="1:20">
      <c r="A1745" s="161"/>
      <c r="B1745" s="144"/>
      <c r="C1745" s="144"/>
      <c r="D1745" s="144"/>
      <c r="E1745" s="144"/>
      <c r="F1745" s="144"/>
      <c r="G1745" s="144"/>
      <c r="H1745" s="144"/>
      <c r="I1745" s="144"/>
      <c r="J1745" s="144"/>
      <c r="K1745" s="144"/>
      <c r="L1745" s="144"/>
      <c r="M1745" s="144"/>
      <c r="N1745" s="144"/>
      <c r="O1745" s="144"/>
      <c r="P1745" s="144"/>
      <c r="Q1745" s="144"/>
      <c r="R1745" s="144"/>
      <c r="S1745" s="144"/>
      <c r="T1745" s="144"/>
    </row>
    <row r="1746" spans="1:20">
      <c r="A1746" s="161"/>
      <c r="B1746" s="144"/>
      <c r="C1746" s="144"/>
      <c r="D1746" s="144"/>
      <c r="E1746" s="144"/>
      <c r="F1746" s="144"/>
      <c r="G1746" s="144"/>
      <c r="H1746" s="144"/>
      <c r="I1746" s="144"/>
      <c r="J1746" s="144"/>
      <c r="K1746" s="144"/>
      <c r="L1746" s="144"/>
      <c r="M1746" s="144"/>
      <c r="N1746" s="144"/>
      <c r="O1746" s="144"/>
      <c r="P1746" s="144"/>
      <c r="Q1746" s="144"/>
      <c r="R1746" s="144"/>
      <c r="S1746" s="144"/>
      <c r="T1746" s="144"/>
    </row>
    <row r="1747" spans="1:20">
      <c r="A1747" s="161"/>
      <c r="B1747" s="144"/>
      <c r="C1747" s="144"/>
      <c r="D1747" s="144"/>
      <c r="E1747" s="144"/>
      <c r="F1747" s="144"/>
      <c r="G1747" s="144"/>
      <c r="H1747" s="144"/>
      <c r="I1747" s="144"/>
      <c r="J1747" s="144"/>
      <c r="K1747" s="144"/>
      <c r="L1747" s="144"/>
      <c r="M1747" s="144"/>
      <c r="N1747" s="144"/>
      <c r="O1747" s="144"/>
      <c r="P1747" s="144"/>
      <c r="Q1747" s="144"/>
      <c r="R1747" s="144"/>
      <c r="S1747" s="144"/>
      <c r="T1747" s="144"/>
    </row>
    <row r="1748" spans="1:20">
      <c r="A1748" s="161"/>
      <c r="B1748" s="144"/>
      <c r="C1748" s="144"/>
      <c r="D1748" s="144"/>
      <c r="E1748" s="144"/>
      <c r="F1748" s="144"/>
      <c r="G1748" s="144"/>
      <c r="H1748" s="144"/>
      <c r="I1748" s="144"/>
      <c r="J1748" s="144"/>
      <c r="K1748" s="144"/>
      <c r="L1748" s="144"/>
      <c r="M1748" s="144"/>
      <c r="N1748" s="144"/>
      <c r="O1748" s="144"/>
      <c r="P1748" s="144"/>
      <c r="Q1748" s="144"/>
      <c r="R1748" s="144"/>
      <c r="S1748" s="144"/>
      <c r="T1748" s="144"/>
    </row>
    <row r="1749" spans="1:20">
      <c r="A1749" s="161"/>
      <c r="B1749" s="144"/>
      <c r="C1749" s="144"/>
      <c r="D1749" s="144"/>
      <c r="E1749" s="144"/>
      <c r="F1749" s="144"/>
      <c r="G1749" s="144"/>
      <c r="H1749" s="144"/>
      <c r="I1749" s="144"/>
      <c r="J1749" s="144"/>
      <c r="K1749" s="144"/>
      <c r="L1749" s="144"/>
      <c r="M1749" s="144"/>
      <c r="N1749" s="144"/>
      <c r="O1749" s="144"/>
      <c r="P1749" s="144"/>
      <c r="Q1749" s="144"/>
      <c r="R1749" s="144"/>
      <c r="S1749" s="144"/>
      <c r="T1749" s="144"/>
    </row>
    <row r="1750" spans="1:20">
      <c r="A1750" s="161"/>
      <c r="B1750" s="144"/>
      <c r="C1750" s="144"/>
      <c r="D1750" s="144"/>
      <c r="E1750" s="144"/>
      <c r="F1750" s="144"/>
      <c r="G1750" s="144"/>
      <c r="H1750" s="144"/>
      <c r="I1750" s="144"/>
      <c r="J1750" s="144"/>
      <c r="K1750" s="144"/>
      <c r="L1750" s="144"/>
      <c r="M1750" s="144"/>
      <c r="N1750" s="144"/>
      <c r="O1750" s="144"/>
      <c r="P1750" s="144"/>
      <c r="Q1750" s="144"/>
      <c r="R1750" s="144"/>
      <c r="S1750" s="144"/>
      <c r="T1750" s="144"/>
    </row>
    <row r="1751" spans="1:20">
      <c r="A1751" s="161"/>
      <c r="B1751" s="144"/>
      <c r="C1751" s="144"/>
      <c r="D1751" s="144"/>
      <c r="E1751" s="144"/>
      <c r="F1751" s="144"/>
      <c r="G1751" s="144"/>
      <c r="H1751" s="144"/>
      <c r="I1751" s="144"/>
      <c r="J1751" s="144"/>
      <c r="K1751" s="144"/>
      <c r="L1751" s="144"/>
      <c r="M1751" s="144"/>
      <c r="N1751" s="144"/>
      <c r="O1751" s="144"/>
      <c r="P1751" s="144"/>
      <c r="Q1751" s="144"/>
      <c r="R1751" s="144"/>
      <c r="S1751" s="144"/>
      <c r="T1751" s="144"/>
    </row>
    <row r="1752" spans="1:20">
      <c r="A1752" s="161"/>
      <c r="B1752" s="144"/>
      <c r="C1752" s="144"/>
      <c r="D1752" s="144"/>
      <c r="E1752" s="144"/>
      <c r="F1752" s="144"/>
      <c r="G1752" s="144"/>
      <c r="H1752" s="144"/>
      <c r="I1752" s="144"/>
      <c r="J1752" s="144"/>
      <c r="K1752" s="144"/>
      <c r="L1752" s="144"/>
      <c r="M1752" s="144"/>
      <c r="N1752" s="144"/>
      <c r="O1752" s="144"/>
      <c r="P1752" s="144"/>
      <c r="Q1752" s="144"/>
      <c r="R1752" s="144"/>
      <c r="S1752" s="144"/>
      <c r="T1752" s="144"/>
    </row>
    <row r="1753" spans="1:20">
      <c r="A1753" s="161"/>
      <c r="B1753" s="144"/>
      <c r="C1753" s="144"/>
      <c r="D1753" s="144"/>
      <c r="E1753" s="144"/>
      <c r="F1753" s="144"/>
      <c r="G1753" s="144"/>
      <c r="H1753" s="144"/>
      <c r="I1753" s="144"/>
      <c r="J1753" s="144"/>
      <c r="K1753" s="144"/>
      <c r="L1753" s="144"/>
      <c r="M1753" s="144"/>
      <c r="N1753" s="144"/>
      <c r="O1753" s="144"/>
      <c r="P1753" s="144"/>
      <c r="Q1753" s="144"/>
      <c r="R1753" s="144"/>
      <c r="S1753" s="144"/>
      <c r="T1753" s="144"/>
    </row>
    <row r="1754" spans="1:20">
      <c r="A1754" s="161"/>
      <c r="B1754" s="144"/>
      <c r="C1754" s="144"/>
      <c r="D1754" s="144"/>
      <c r="E1754" s="144"/>
      <c r="F1754" s="144"/>
      <c r="G1754" s="144"/>
      <c r="H1754" s="144"/>
      <c r="I1754" s="144"/>
      <c r="J1754" s="144"/>
      <c r="K1754" s="144"/>
      <c r="L1754" s="144"/>
      <c r="M1754" s="144"/>
      <c r="N1754" s="144"/>
      <c r="O1754" s="144"/>
      <c r="P1754" s="144"/>
      <c r="Q1754" s="144"/>
      <c r="R1754" s="144"/>
      <c r="S1754" s="144"/>
      <c r="T1754" s="144"/>
    </row>
    <row r="1755" spans="1:20">
      <c r="A1755" s="161"/>
      <c r="B1755" s="144"/>
      <c r="C1755" s="144"/>
      <c r="D1755" s="144"/>
      <c r="E1755" s="144"/>
      <c r="F1755" s="144"/>
      <c r="G1755" s="144"/>
      <c r="H1755" s="144"/>
      <c r="I1755" s="144"/>
      <c r="J1755" s="144"/>
      <c r="K1755" s="144"/>
      <c r="L1755" s="144"/>
      <c r="M1755" s="144"/>
      <c r="N1755" s="144"/>
      <c r="O1755" s="144"/>
      <c r="P1755" s="144"/>
      <c r="Q1755" s="144"/>
      <c r="R1755" s="144"/>
      <c r="S1755" s="144"/>
      <c r="T1755" s="144"/>
    </row>
    <row r="1756" spans="1:20">
      <c r="A1756" s="161"/>
      <c r="B1756" s="144"/>
      <c r="C1756" s="144"/>
      <c r="D1756" s="144"/>
      <c r="E1756" s="144"/>
      <c r="F1756" s="144"/>
      <c r="G1756" s="144"/>
      <c r="H1756" s="144"/>
      <c r="I1756" s="144"/>
      <c r="J1756" s="144"/>
      <c r="K1756" s="144"/>
      <c r="L1756" s="144"/>
      <c r="M1756" s="144"/>
      <c r="N1756" s="144"/>
      <c r="O1756" s="144"/>
      <c r="P1756" s="144"/>
      <c r="Q1756" s="144"/>
      <c r="R1756" s="144"/>
      <c r="S1756" s="144"/>
      <c r="T1756" s="144"/>
    </row>
    <row r="1757" spans="1:20">
      <c r="A1757" s="161"/>
      <c r="B1757" s="144"/>
      <c r="C1757" s="144"/>
      <c r="D1757" s="144"/>
      <c r="E1757" s="144"/>
      <c r="F1757" s="144"/>
      <c r="G1757" s="144"/>
      <c r="H1757" s="144"/>
      <c r="I1757" s="144"/>
      <c r="J1757" s="144"/>
      <c r="K1757" s="144"/>
      <c r="L1757" s="144"/>
      <c r="M1757" s="144"/>
      <c r="N1757" s="144"/>
      <c r="O1757" s="144"/>
      <c r="P1757" s="144"/>
      <c r="Q1757" s="144"/>
      <c r="R1757" s="144"/>
      <c r="S1757" s="144"/>
      <c r="T1757" s="144"/>
    </row>
    <row r="1758" spans="1:20">
      <c r="A1758" s="161"/>
      <c r="B1758" s="144"/>
      <c r="C1758" s="144"/>
      <c r="D1758" s="144"/>
      <c r="E1758" s="144"/>
      <c r="F1758" s="144"/>
      <c r="G1758" s="144"/>
      <c r="H1758" s="144"/>
      <c r="I1758" s="144"/>
      <c r="J1758" s="144"/>
      <c r="K1758" s="144"/>
      <c r="L1758" s="144"/>
      <c r="M1758" s="144"/>
      <c r="N1758" s="144"/>
      <c r="O1758" s="144"/>
      <c r="P1758" s="144"/>
      <c r="Q1758" s="144"/>
      <c r="R1758" s="144"/>
      <c r="S1758" s="144"/>
      <c r="T1758" s="144"/>
    </row>
    <row r="1759" spans="1:20">
      <c r="A1759" s="161"/>
      <c r="B1759" s="144"/>
      <c r="C1759" s="144"/>
      <c r="D1759" s="144"/>
      <c r="E1759" s="144"/>
      <c r="F1759" s="144"/>
      <c r="G1759" s="144"/>
      <c r="H1759" s="144"/>
      <c r="I1759" s="144"/>
      <c r="J1759" s="144"/>
      <c r="K1759" s="144"/>
      <c r="L1759" s="144"/>
      <c r="M1759" s="144"/>
      <c r="N1759" s="144"/>
      <c r="O1759" s="144"/>
      <c r="P1759" s="144"/>
      <c r="Q1759" s="144"/>
      <c r="R1759" s="144"/>
      <c r="S1759" s="144"/>
      <c r="T1759" s="144"/>
    </row>
    <row r="1760" spans="1:20">
      <c r="A1760" s="161"/>
      <c r="B1760" s="144"/>
      <c r="C1760" s="144"/>
      <c r="D1760" s="144"/>
      <c r="E1760" s="144"/>
      <c r="F1760" s="144"/>
      <c r="G1760" s="144"/>
      <c r="H1760" s="144"/>
      <c r="I1760" s="144"/>
      <c r="J1760" s="144"/>
      <c r="K1760" s="144"/>
      <c r="L1760" s="144"/>
      <c r="M1760" s="144"/>
      <c r="N1760" s="144"/>
      <c r="O1760" s="144"/>
      <c r="P1760" s="144"/>
      <c r="Q1760" s="144"/>
      <c r="R1760" s="144"/>
      <c r="S1760" s="144"/>
      <c r="T1760" s="144"/>
    </row>
    <row r="1761" spans="1:20">
      <c r="A1761" s="161"/>
      <c r="B1761" s="144"/>
      <c r="C1761" s="144"/>
      <c r="D1761" s="144"/>
      <c r="E1761" s="144"/>
      <c r="F1761" s="144"/>
      <c r="G1761" s="144"/>
      <c r="H1761" s="144"/>
      <c r="I1761" s="144"/>
      <c r="J1761" s="144"/>
      <c r="K1761" s="144"/>
      <c r="L1761" s="144"/>
      <c r="M1761" s="144"/>
      <c r="N1761" s="144"/>
      <c r="O1761" s="144"/>
      <c r="P1761" s="144"/>
      <c r="Q1761" s="144"/>
      <c r="R1761" s="144"/>
      <c r="S1761" s="144"/>
      <c r="T1761" s="144"/>
    </row>
    <row r="1762" spans="1:20">
      <c r="A1762" s="161"/>
      <c r="B1762" s="144"/>
      <c r="C1762" s="144"/>
      <c r="D1762" s="144"/>
      <c r="E1762" s="144"/>
      <c r="F1762" s="144"/>
      <c r="G1762" s="144"/>
      <c r="H1762" s="144"/>
      <c r="I1762" s="144"/>
      <c r="J1762" s="144"/>
      <c r="K1762" s="144"/>
      <c r="L1762" s="144"/>
      <c r="M1762" s="144"/>
      <c r="N1762" s="144"/>
      <c r="O1762" s="144"/>
      <c r="P1762" s="144"/>
      <c r="Q1762" s="144"/>
      <c r="R1762" s="144"/>
      <c r="S1762" s="144"/>
      <c r="T1762" s="144"/>
    </row>
    <row r="1763" spans="1:20">
      <c r="A1763" s="161"/>
      <c r="B1763" s="144"/>
      <c r="C1763" s="144"/>
      <c r="D1763" s="144"/>
      <c r="E1763" s="144"/>
      <c r="F1763" s="144"/>
      <c r="G1763" s="144"/>
      <c r="H1763" s="144"/>
      <c r="I1763" s="144"/>
      <c r="J1763" s="144"/>
      <c r="K1763" s="144"/>
      <c r="L1763" s="144"/>
      <c r="M1763" s="144"/>
      <c r="N1763" s="144"/>
      <c r="O1763" s="144"/>
      <c r="P1763" s="144"/>
      <c r="Q1763" s="144"/>
      <c r="R1763" s="144"/>
      <c r="S1763" s="144"/>
      <c r="T1763" s="144"/>
    </row>
    <row r="1764" spans="1:20">
      <c r="A1764" s="161"/>
      <c r="B1764" s="144"/>
      <c r="C1764" s="144"/>
      <c r="D1764" s="144"/>
      <c r="E1764" s="144"/>
      <c r="F1764" s="144"/>
      <c r="G1764" s="144"/>
      <c r="H1764" s="144"/>
      <c r="I1764" s="144"/>
      <c r="J1764" s="144"/>
      <c r="K1764" s="144"/>
      <c r="L1764" s="144"/>
      <c r="M1764" s="144"/>
      <c r="N1764" s="144"/>
      <c r="O1764" s="144"/>
      <c r="P1764" s="144"/>
      <c r="Q1764" s="144"/>
      <c r="R1764" s="144"/>
      <c r="S1764" s="144"/>
      <c r="T1764" s="144"/>
    </row>
    <row r="1765" spans="1:20">
      <c r="A1765" s="161"/>
      <c r="B1765" s="144"/>
      <c r="C1765" s="144"/>
      <c r="D1765" s="144"/>
      <c r="E1765" s="144"/>
      <c r="F1765" s="144"/>
      <c r="G1765" s="144"/>
      <c r="H1765" s="144"/>
      <c r="I1765" s="144"/>
      <c r="J1765" s="144"/>
      <c r="K1765" s="144"/>
      <c r="L1765" s="144"/>
      <c r="M1765" s="144"/>
      <c r="N1765" s="144"/>
      <c r="O1765" s="144"/>
      <c r="P1765" s="144"/>
      <c r="Q1765" s="144"/>
      <c r="R1765" s="144"/>
      <c r="S1765" s="144"/>
      <c r="T1765" s="144"/>
    </row>
    <row r="1766" spans="1:20">
      <c r="A1766" s="161"/>
      <c r="B1766" s="144"/>
      <c r="C1766" s="144"/>
      <c r="D1766" s="144"/>
      <c r="E1766" s="144"/>
      <c r="F1766" s="144"/>
      <c r="G1766" s="144"/>
      <c r="H1766" s="144"/>
      <c r="I1766" s="144"/>
      <c r="J1766" s="144"/>
      <c r="K1766" s="144"/>
      <c r="L1766" s="144"/>
      <c r="M1766" s="144"/>
      <c r="N1766" s="144"/>
      <c r="O1766" s="144"/>
      <c r="P1766" s="144"/>
      <c r="Q1766" s="144"/>
      <c r="R1766" s="144"/>
      <c r="S1766" s="144"/>
      <c r="T1766" s="144"/>
    </row>
    <row r="1767" spans="1:20">
      <c r="A1767" s="161"/>
      <c r="B1767" s="144"/>
      <c r="C1767" s="144"/>
      <c r="D1767" s="144"/>
      <c r="E1767" s="144"/>
      <c r="F1767" s="144"/>
      <c r="G1767" s="144"/>
      <c r="H1767" s="144"/>
      <c r="I1767" s="144"/>
      <c r="J1767" s="144"/>
      <c r="K1767" s="144"/>
      <c r="L1767" s="144"/>
      <c r="M1767" s="144"/>
      <c r="N1767" s="144"/>
      <c r="O1767" s="144"/>
      <c r="P1767" s="144"/>
      <c r="Q1767" s="144"/>
      <c r="R1767" s="144"/>
      <c r="S1767" s="144"/>
      <c r="T1767" s="144"/>
    </row>
    <row r="1768" spans="1:20">
      <c r="A1768" s="161"/>
      <c r="B1768" s="144"/>
      <c r="C1768" s="144"/>
      <c r="D1768" s="144"/>
      <c r="E1768" s="144"/>
      <c r="F1768" s="144"/>
      <c r="G1768" s="144"/>
      <c r="H1768" s="144"/>
      <c r="I1768" s="144"/>
      <c r="J1768" s="144"/>
      <c r="K1768" s="144"/>
      <c r="L1768" s="144"/>
      <c r="M1768" s="144"/>
      <c r="N1768" s="144"/>
      <c r="O1768" s="144"/>
      <c r="P1768" s="144"/>
      <c r="Q1768" s="144"/>
      <c r="R1768" s="144"/>
      <c r="S1768" s="144"/>
      <c r="T1768" s="144"/>
    </row>
    <row r="1769" spans="1:20">
      <c r="A1769" s="161"/>
      <c r="B1769" s="144"/>
      <c r="C1769" s="144"/>
      <c r="D1769" s="144"/>
      <c r="E1769" s="144"/>
      <c r="F1769" s="144"/>
      <c r="G1769" s="144"/>
      <c r="H1769" s="144"/>
      <c r="I1769" s="144"/>
      <c r="J1769" s="144"/>
      <c r="K1769" s="144"/>
      <c r="L1769" s="144"/>
      <c r="M1769" s="144"/>
      <c r="N1769" s="144"/>
      <c r="O1769" s="144"/>
      <c r="P1769" s="144"/>
      <c r="Q1769" s="144"/>
      <c r="R1769" s="144"/>
      <c r="S1769" s="144"/>
      <c r="T1769" s="144"/>
    </row>
    <row r="1770" spans="1:20">
      <c r="A1770" s="161"/>
      <c r="B1770" s="144"/>
      <c r="C1770" s="144"/>
      <c r="D1770" s="144"/>
      <c r="E1770" s="144"/>
      <c r="F1770" s="144"/>
      <c r="G1770" s="144"/>
      <c r="H1770" s="144"/>
      <c r="I1770" s="144"/>
      <c r="J1770" s="144"/>
      <c r="K1770" s="144"/>
      <c r="L1770" s="144"/>
      <c r="M1770" s="144"/>
      <c r="N1770" s="144"/>
      <c r="O1770" s="144"/>
      <c r="P1770" s="144"/>
      <c r="Q1770" s="144"/>
      <c r="R1770" s="144"/>
      <c r="S1770" s="144"/>
      <c r="T1770" s="144"/>
    </row>
    <row r="1771" spans="1:20">
      <c r="A1771" s="161"/>
      <c r="B1771" s="144"/>
      <c r="C1771" s="144"/>
      <c r="D1771" s="144"/>
      <c r="E1771" s="144"/>
      <c r="F1771" s="144"/>
      <c r="G1771" s="144"/>
      <c r="H1771" s="144"/>
      <c r="I1771" s="144"/>
      <c r="J1771" s="144"/>
      <c r="K1771" s="144"/>
      <c r="L1771" s="144"/>
      <c r="M1771" s="144"/>
      <c r="N1771" s="144"/>
      <c r="O1771" s="144"/>
      <c r="P1771" s="144"/>
      <c r="Q1771" s="144"/>
      <c r="R1771" s="144"/>
      <c r="S1771" s="144"/>
      <c r="T1771" s="144"/>
    </row>
    <row r="1772" spans="1:20">
      <c r="A1772" s="161"/>
      <c r="B1772" s="144"/>
      <c r="C1772" s="144"/>
      <c r="D1772" s="144"/>
      <c r="E1772" s="144"/>
      <c r="F1772" s="144"/>
      <c r="G1772" s="144"/>
      <c r="H1772" s="144"/>
      <c r="I1772" s="144"/>
      <c r="J1772" s="144"/>
      <c r="K1772" s="144"/>
      <c r="L1772" s="144"/>
      <c r="M1772" s="144"/>
      <c r="N1772" s="144"/>
      <c r="O1772" s="144"/>
      <c r="P1772" s="144"/>
      <c r="Q1772" s="144"/>
      <c r="R1772" s="144"/>
      <c r="S1772" s="144"/>
      <c r="T1772" s="144"/>
    </row>
    <row r="1773" spans="1:20">
      <c r="A1773" s="161"/>
      <c r="B1773" s="144"/>
      <c r="C1773" s="144"/>
      <c r="D1773" s="144"/>
      <c r="E1773" s="144"/>
      <c r="F1773" s="144"/>
      <c r="G1773" s="144"/>
      <c r="H1773" s="144"/>
      <c r="I1773" s="144"/>
      <c r="J1773" s="144"/>
      <c r="K1773" s="144"/>
      <c r="L1773" s="144"/>
      <c r="M1773" s="144"/>
      <c r="N1773" s="144"/>
      <c r="O1773" s="144"/>
      <c r="P1773" s="144"/>
      <c r="Q1773" s="144"/>
      <c r="R1773" s="144"/>
      <c r="S1773" s="144"/>
      <c r="T1773" s="144"/>
    </row>
    <row r="1774" spans="1:20">
      <c r="A1774" s="161"/>
      <c r="B1774" s="144"/>
      <c r="C1774" s="144"/>
      <c r="D1774" s="144"/>
      <c r="E1774" s="144"/>
      <c r="F1774" s="144"/>
      <c r="G1774" s="144"/>
      <c r="H1774" s="144"/>
      <c r="I1774" s="144"/>
      <c r="J1774" s="144"/>
      <c r="K1774" s="144"/>
      <c r="L1774" s="144"/>
      <c r="M1774" s="144"/>
      <c r="N1774" s="144"/>
      <c r="O1774" s="144"/>
      <c r="P1774" s="144"/>
      <c r="Q1774" s="144"/>
      <c r="R1774" s="144"/>
      <c r="S1774" s="144"/>
      <c r="T1774" s="144"/>
    </row>
    <row r="1775" spans="1:20">
      <c r="A1775" s="161"/>
      <c r="B1775" s="144"/>
      <c r="C1775" s="144"/>
      <c r="D1775" s="144"/>
      <c r="E1775" s="144"/>
      <c r="F1775" s="144"/>
      <c r="G1775" s="144"/>
      <c r="H1775" s="144"/>
      <c r="I1775" s="144"/>
      <c r="J1775" s="144"/>
      <c r="K1775" s="144"/>
      <c r="L1775" s="144"/>
      <c r="M1775" s="144"/>
      <c r="N1775" s="144"/>
      <c r="O1775" s="144"/>
      <c r="P1775" s="144"/>
      <c r="Q1775" s="144"/>
      <c r="R1775" s="144"/>
      <c r="S1775" s="144"/>
      <c r="T1775" s="144"/>
    </row>
    <row r="1776" spans="1:20">
      <c r="A1776" s="161"/>
      <c r="B1776" s="144"/>
      <c r="C1776" s="144"/>
      <c r="D1776" s="144"/>
      <c r="E1776" s="144"/>
      <c r="F1776" s="144"/>
      <c r="G1776" s="144"/>
      <c r="H1776" s="144"/>
      <c r="I1776" s="144"/>
      <c r="J1776" s="144"/>
      <c r="K1776" s="144"/>
      <c r="L1776" s="144"/>
      <c r="M1776" s="144"/>
      <c r="N1776" s="144"/>
      <c r="O1776" s="144"/>
      <c r="P1776" s="144"/>
      <c r="Q1776" s="144"/>
      <c r="R1776" s="144"/>
      <c r="S1776" s="144"/>
      <c r="T1776" s="144"/>
    </row>
    <row r="1777" spans="1:20">
      <c r="A1777" s="161"/>
      <c r="B1777" s="144"/>
      <c r="C1777" s="144"/>
      <c r="D1777" s="144"/>
      <c r="E1777" s="144"/>
      <c r="F1777" s="144"/>
      <c r="G1777" s="144"/>
      <c r="H1777" s="144"/>
      <c r="I1777" s="144"/>
      <c r="J1777" s="144"/>
      <c r="K1777" s="144"/>
      <c r="L1777" s="144"/>
      <c r="M1777" s="144"/>
      <c r="N1777" s="144"/>
      <c r="O1777" s="144"/>
      <c r="P1777" s="144"/>
      <c r="Q1777" s="144"/>
      <c r="R1777" s="144"/>
      <c r="S1777" s="144"/>
      <c r="T1777" s="144"/>
    </row>
    <row r="1778" spans="1:20">
      <c r="A1778" s="161"/>
      <c r="B1778" s="144"/>
      <c r="C1778" s="144"/>
      <c r="D1778" s="144"/>
      <c r="E1778" s="144"/>
      <c r="F1778" s="144"/>
      <c r="G1778" s="144"/>
      <c r="H1778" s="144"/>
      <c r="I1778" s="144"/>
      <c r="J1778" s="144"/>
      <c r="K1778" s="144"/>
      <c r="L1778" s="144"/>
      <c r="M1778" s="144"/>
      <c r="N1778" s="144"/>
      <c r="O1778" s="144"/>
      <c r="P1778" s="144"/>
      <c r="Q1778" s="144"/>
      <c r="R1778" s="144"/>
      <c r="S1778" s="144"/>
      <c r="T1778" s="144"/>
    </row>
    <row r="1779" spans="1:20">
      <c r="A1779" s="161"/>
      <c r="B1779" s="144"/>
      <c r="C1779" s="144"/>
      <c r="D1779" s="144"/>
      <c r="E1779" s="144"/>
      <c r="F1779" s="144"/>
      <c r="G1779" s="144"/>
      <c r="H1779" s="144"/>
      <c r="I1779" s="144"/>
      <c r="J1779" s="144"/>
      <c r="K1779" s="144"/>
      <c r="L1779" s="144"/>
      <c r="M1779" s="144"/>
      <c r="N1779" s="144"/>
      <c r="O1779" s="144"/>
      <c r="P1779" s="144"/>
      <c r="Q1779" s="144"/>
      <c r="R1779" s="144"/>
      <c r="S1779" s="144"/>
      <c r="T1779" s="144"/>
    </row>
    <row r="1780" spans="1:20">
      <c r="A1780" s="161"/>
      <c r="B1780" s="144"/>
      <c r="C1780" s="144"/>
      <c r="D1780" s="144"/>
      <c r="E1780" s="144"/>
      <c r="F1780" s="144"/>
      <c r="G1780" s="144"/>
      <c r="H1780" s="144"/>
      <c r="I1780" s="144"/>
      <c r="J1780" s="144"/>
      <c r="K1780" s="144"/>
      <c r="L1780" s="144"/>
      <c r="M1780" s="144"/>
      <c r="N1780" s="144"/>
      <c r="O1780" s="144"/>
      <c r="P1780" s="144"/>
      <c r="Q1780" s="144"/>
      <c r="R1780" s="144"/>
      <c r="S1780" s="144"/>
      <c r="T1780" s="144"/>
    </row>
    <row r="1781" spans="1:20">
      <c r="A1781" s="161"/>
      <c r="B1781" s="144"/>
      <c r="C1781" s="144"/>
      <c r="D1781" s="144"/>
      <c r="E1781" s="144"/>
      <c r="F1781" s="144"/>
      <c r="G1781" s="144"/>
      <c r="H1781" s="144"/>
      <c r="I1781" s="144"/>
      <c r="J1781" s="144"/>
      <c r="K1781" s="144"/>
      <c r="L1781" s="144"/>
      <c r="M1781" s="144"/>
      <c r="N1781" s="144"/>
      <c r="O1781" s="144"/>
      <c r="P1781" s="144"/>
      <c r="Q1781" s="144"/>
      <c r="R1781" s="144"/>
      <c r="S1781" s="144"/>
      <c r="T1781" s="144"/>
    </row>
    <row r="1782" spans="1:20">
      <c r="A1782" s="161"/>
      <c r="B1782" s="144"/>
      <c r="C1782" s="144"/>
      <c r="D1782" s="144"/>
      <c r="E1782" s="144"/>
      <c r="F1782" s="144"/>
      <c r="G1782" s="144"/>
      <c r="H1782" s="144"/>
      <c r="I1782" s="144"/>
      <c r="J1782" s="144"/>
      <c r="K1782" s="144"/>
      <c r="L1782" s="144"/>
      <c r="M1782" s="144"/>
      <c r="N1782" s="144"/>
      <c r="O1782" s="144"/>
      <c r="P1782" s="144"/>
      <c r="Q1782" s="144"/>
      <c r="R1782" s="144"/>
      <c r="S1782" s="144"/>
      <c r="T1782" s="144"/>
    </row>
    <row r="1783" spans="1:20">
      <c r="A1783" s="161"/>
      <c r="B1783" s="144"/>
      <c r="C1783" s="144"/>
      <c r="D1783" s="144"/>
      <c r="E1783" s="144"/>
      <c r="F1783" s="144"/>
      <c r="G1783" s="144"/>
      <c r="H1783" s="144"/>
      <c r="I1783" s="144"/>
      <c r="J1783" s="144"/>
      <c r="K1783" s="144"/>
      <c r="L1783" s="144"/>
      <c r="M1783" s="144"/>
      <c r="N1783" s="144"/>
      <c r="O1783" s="144"/>
      <c r="P1783" s="144"/>
      <c r="Q1783" s="144"/>
      <c r="R1783" s="144"/>
      <c r="S1783" s="144"/>
      <c r="T1783" s="144"/>
    </row>
    <row r="1784" spans="1:20">
      <c r="A1784" s="161"/>
      <c r="B1784" s="144"/>
      <c r="C1784" s="144"/>
      <c r="D1784" s="144"/>
      <c r="E1784" s="144"/>
      <c r="F1784" s="144"/>
      <c r="G1784" s="144"/>
      <c r="H1784" s="144"/>
      <c r="I1784" s="144"/>
      <c r="J1784" s="144"/>
      <c r="K1784" s="144"/>
      <c r="L1784" s="144"/>
      <c r="M1784" s="144"/>
      <c r="N1784" s="144"/>
      <c r="O1784" s="144"/>
      <c r="P1784" s="144"/>
      <c r="Q1784" s="144"/>
      <c r="R1784" s="144"/>
      <c r="S1784" s="144"/>
      <c r="T1784" s="144"/>
    </row>
    <row r="1785" spans="1:20">
      <c r="A1785" s="161"/>
      <c r="B1785" s="144"/>
      <c r="C1785" s="144"/>
      <c r="D1785" s="144"/>
      <c r="E1785" s="144"/>
      <c r="F1785" s="144"/>
      <c r="G1785" s="144"/>
      <c r="H1785" s="144"/>
      <c r="I1785" s="144"/>
      <c r="J1785" s="144"/>
      <c r="K1785" s="144"/>
      <c r="L1785" s="144"/>
      <c r="M1785" s="144"/>
      <c r="N1785" s="144"/>
      <c r="O1785" s="144"/>
      <c r="P1785" s="144"/>
      <c r="Q1785" s="144"/>
      <c r="R1785" s="144"/>
      <c r="S1785" s="144"/>
      <c r="T1785" s="144"/>
    </row>
    <row r="1786" spans="1:20">
      <c r="A1786" s="161"/>
      <c r="B1786" s="144"/>
      <c r="C1786" s="144"/>
      <c r="D1786" s="144"/>
      <c r="E1786" s="144"/>
      <c r="F1786" s="144"/>
      <c r="G1786" s="144"/>
      <c r="H1786" s="144"/>
      <c r="I1786" s="144"/>
      <c r="J1786" s="144"/>
      <c r="K1786" s="144"/>
      <c r="L1786" s="144"/>
      <c r="M1786" s="144"/>
      <c r="N1786" s="144"/>
      <c r="O1786" s="144"/>
      <c r="P1786" s="144"/>
      <c r="Q1786" s="144"/>
      <c r="R1786" s="144"/>
      <c r="S1786" s="144"/>
      <c r="T1786" s="144"/>
    </row>
    <row r="1787" spans="1:20">
      <c r="A1787" s="161"/>
      <c r="B1787" s="144"/>
      <c r="C1787" s="144"/>
      <c r="D1787" s="144"/>
      <c r="E1787" s="144"/>
      <c r="F1787" s="144"/>
      <c r="G1787" s="144"/>
      <c r="H1787" s="144"/>
      <c r="I1787" s="144"/>
      <c r="J1787" s="144"/>
      <c r="K1787" s="144"/>
      <c r="L1787" s="144"/>
      <c r="M1787" s="144"/>
      <c r="N1787" s="144"/>
      <c r="O1787" s="144"/>
      <c r="P1787" s="144"/>
      <c r="Q1787" s="144"/>
      <c r="R1787" s="144"/>
      <c r="S1787" s="144"/>
      <c r="T1787" s="144"/>
    </row>
    <row r="1788" spans="1:20">
      <c r="A1788" s="161"/>
      <c r="B1788" s="144"/>
      <c r="C1788" s="144"/>
      <c r="D1788" s="144"/>
      <c r="E1788" s="144"/>
      <c r="F1788" s="144"/>
      <c r="G1788" s="144"/>
      <c r="H1788" s="144"/>
      <c r="I1788" s="144"/>
      <c r="J1788" s="144"/>
      <c r="K1788" s="144"/>
      <c r="L1788" s="144"/>
      <c r="M1788" s="144"/>
      <c r="N1788" s="144"/>
      <c r="O1788" s="144"/>
      <c r="P1788" s="144"/>
      <c r="Q1788" s="144"/>
      <c r="R1788" s="144"/>
      <c r="S1788" s="144"/>
      <c r="T1788" s="144"/>
    </row>
    <row r="1789" spans="1:20">
      <c r="A1789" s="161"/>
      <c r="B1789" s="144"/>
      <c r="C1789" s="144"/>
      <c r="D1789" s="144"/>
      <c r="E1789" s="144"/>
      <c r="F1789" s="144"/>
      <c r="G1789" s="144"/>
      <c r="H1789" s="144"/>
      <c r="I1789" s="144"/>
      <c r="J1789" s="144"/>
      <c r="K1789" s="144"/>
      <c r="L1789" s="144"/>
      <c r="M1789" s="144"/>
      <c r="N1789" s="144"/>
      <c r="O1789" s="144"/>
      <c r="P1789" s="144"/>
      <c r="Q1789" s="144"/>
      <c r="R1789" s="144"/>
      <c r="S1789" s="144"/>
      <c r="T1789" s="144"/>
    </row>
    <row r="1790" spans="1:20">
      <c r="A1790" s="161"/>
      <c r="B1790" s="144"/>
      <c r="C1790" s="144"/>
      <c r="D1790" s="144"/>
      <c r="E1790" s="144"/>
      <c r="F1790" s="144"/>
      <c r="G1790" s="144"/>
      <c r="H1790" s="144"/>
      <c r="I1790" s="144"/>
      <c r="J1790" s="144"/>
      <c r="K1790" s="144"/>
      <c r="L1790" s="144"/>
      <c r="M1790" s="144"/>
      <c r="N1790" s="144"/>
      <c r="O1790" s="144"/>
      <c r="P1790" s="144"/>
      <c r="Q1790" s="144"/>
      <c r="R1790" s="144"/>
      <c r="S1790" s="144"/>
      <c r="T1790" s="144"/>
    </row>
    <row r="1791" spans="1:20">
      <c r="A1791" s="161"/>
      <c r="B1791" s="144"/>
      <c r="C1791" s="144"/>
      <c r="D1791" s="144"/>
      <c r="E1791" s="144"/>
      <c r="F1791" s="144"/>
      <c r="G1791" s="144"/>
      <c r="H1791" s="144"/>
      <c r="I1791" s="144"/>
      <c r="J1791" s="144"/>
      <c r="K1791" s="144"/>
      <c r="L1791" s="144"/>
      <c r="M1791" s="144"/>
      <c r="N1791" s="144"/>
      <c r="O1791" s="144"/>
      <c r="P1791" s="144"/>
      <c r="Q1791" s="144"/>
      <c r="R1791" s="144"/>
      <c r="S1791" s="144"/>
      <c r="T1791" s="144"/>
    </row>
    <row r="1792" spans="1:20">
      <c r="A1792" s="161"/>
      <c r="B1792" s="144"/>
      <c r="C1792" s="144"/>
      <c r="D1792" s="144"/>
      <c r="E1792" s="144"/>
      <c r="F1792" s="144"/>
      <c r="G1792" s="144"/>
      <c r="H1792" s="144"/>
      <c r="I1792" s="144"/>
      <c r="J1792" s="144"/>
      <c r="K1792" s="144"/>
      <c r="L1792" s="144"/>
      <c r="M1792" s="144"/>
      <c r="N1792" s="144"/>
      <c r="O1792" s="144"/>
      <c r="P1792" s="144"/>
      <c r="Q1792" s="144"/>
      <c r="R1792" s="144"/>
      <c r="S1792" s="144"/>
      <c r="T1792" s="144"/>
    </row>
    <row r="1793" spans="1:20">
      <c r="A1793" s="161"/>
      <c r="B1793" s="144"/>
      <c r="C1793" s="144"/>
      <c r="D1793" s="144"/>
      <c r="E1793" s="144"/>
      <c r="F1793" s="144"/>
      <c r="G1793" s="144"/>
      <c r="H1793" s="144"/>
      <c r="I1793" s="144"/>
      <c r="J1793" s="144"/>
      <c r="K1793" s="144"/>
      <c r="L1793" s="144"/>
      <c r="M1793" s="144"/>
      <c r="N1793" s="144"/>
      <c r="O1793" s="144"/>
      <c r="P1793" s="144"/>
      <c r="Q1793" s="144"/>
      <c r="R1793" s="144"/>
      <c r="S1793" s="144"/>
      <c r="T1793" s="144"/>
    </row>
    <row r="1794" spans="1:20">
      <c r="A1794" s="161"/>
      <c r="B1794" s="144"/>
      <c r="C1794" s="144"/>
      <c r="D1794" s="144"/>
      <c r="E1794" s="144"/>
      <c r="F1794" s="144"/>
      <c r="G1794" s="144"/>
      <c r="H1794" s="144"/>
      <c r="I1794" s="144"/>
      <c r="J1794" s="144"/>
      <c r="K1794" s="144"/>
      <c r="L1794" s="144"/>
      <c r="M1794" s="144"/>
      <c r="N1794" s="144"/>
      <c r="O1794" s="144"/>
      <c r="P1794" s="144"/>
      <c r="Q1794" s="144"/>
      <c r="R1794" s="144"/>
      <c r="S1794" s="144"/>
      <c r="T1794" s="144"/>
    </row>
    <row r="1795" spans="1:20">
      <c r="A1795" s="161"/>
      <c r="B1795" s="144"/>
      <c r="C1795" s="144"/>
      <c r="D1795" s="144"/>
      <c r="E1795" s="144"/>
      <c r="F1795" s="144"/>
      <c r="G1795" s="144"/>
      <c r="H1795" s="144"/>
      <c r="I1795" s="144"/>
      <c r="J1795" s="144"/>
      <c r="K1795" s="144"/>
      <c r="L1795" s="144"/>
      <c r="M1795" s="144"/>
      <c r="N1795" s="144"/>
      <c r="O1795" s="144"/>
      <c r="P1795" s="144"/>
      <c r="Q1795" s="144"/>
      <c r="R1795" s="144"/>
      <c r="S1795" s="144"/>
      <c r="T1795" s="144"/>
    </row>
    <row r="1796" spans="1:20">
      <c r="A1796" s="161"/>
      <c r="B1796" s="144"/>
      <c r="C1796" s="144"/>
      <c r="D1796" s="144"/>
      <c r="E1796" s="144"/>
      <c r="F1796" s="144"/>
      <c r="G1796" s="144"/>
      <c r="H1796" s="144"/>
      <c r="I1796" s="144"/>
      <c r="J1796" s="144"/>
      <c r="K1796" s="144"/>
      <c r="L1796" s="144"/>
      <c r="M1796" s="144"/>
      <c r="N1796" s="144"/>
      <c r="O1796" s="144"/>
      <c r="P1796" s="144"/>
      <c r="Q1796" s="144"/>
      <c r="R1796" s="144"/>
      <c r="S1796" s="144"/>
      <c r="T1796" s="144"/>
    </row>
    <row r="1797" spans="1:20">
      <c r="A1797" s="161"/>
      <c r="B1797" s="144"/>
      <c r="C1797" s="144"/>
      <c r="D1797" s="144"/>
      <c r="E1797" s="144"/>
      <c r="F1797" s="144"/>
      <c r="G1797" s="144"/>
      <c r="H1797" s="144"/>
      <c r="I1797" s="144"/>
      <c r="J1797" s="144"/>
      <c r="K1797" s="144"/>
      <c r="L1797" s="144"/>
      <c r="M1797" s="144"/>
      <c r="N1797" s="144"/>
      <c r="O1797" s="144"/>
      <c r="P1797" s="144"/>
      <c r="Q1797" s="144"/>
      <c r="R1797" s="144"/>
      <c r="S1797" s="144"/>
      <c r="T1797" s="144"/>
    </row>
    <row r="1798" spans="1:20">
      <c r="A1798" s="161"/>
      <c r="B1798" s="144"/>
      <c r="C1798" s="144"/>
      <c r="D1798" s="144"/>
      <c r="E1798" s="144"/>
      <c r="F1798" s="144"/>
      <c r="G1798" s="144"/>
      <c r="H1798" s="144"/>
      <c r="I1798" s="144"/>
      <c r="J1798" s="144"/>
      <c r="K1798" s="144"/>
      <c r="L1798" s="144"/>
      <c r="M1798" s="144"/>
      <c r="N1798" s="144"/>
      <c r="O1798" s="144"/>
      <c r="P1798" s="144"/>
      <c r="Q1798" s="144"/>
      <c r="R1798" s="144"/>
      <c r="S1798" s="144"/>
      <c r="T1798" s="144"/>
    </row>
    <row r="1799" spans="1:20">
      <c r="A1799" s="161"/>
      <c r="B1799" s="144"/>
      <c r="C1799" s="144"/>
      <c r="D1799" s="144"/>
      <c r="E1799" s="144"/>
      <c r="F1799" s="144"/>
      <c r="G1799" s="144"/>
      <c r="H1799" s="144"/>
      <c r="I1799" s="144"/>
      <c r="J1799" s="144"/>
      <c r="K1799" s="144"/>
      <c r="L1799" s="144"/>
      <c r="M1799" s="144"/>
      <c r="N1799" s="144"/>
      <c r="O1799" s="144"/>
      <c r="P1799" s="144"/>
      <c r="Q1799" s="144"/>
      <c r="R1799" s="144"/>
      <c r="S1799" s="144"/>
      <c r="T1799" s="144"/>
    </row>
    <row r="1800" spans="1:20">
      <c r="A1800" s="161"/>
      <c r="B1800" s="144"/>
      <c r="C1800" s="144"/>
      <c r="D1800" s="144"/>
      <c r="E1800" s="144"/>
      <c r="F1800" s="144"/>
      <c r="G1800" s="144"/>
      <c r="H1800" s="144"/>
      <c r="I1800" s="144"/>
      <c r="J1800" s="144"/>
      <c r="K1800" s="144"/>
      <c r="L1800" s="144"/>
      <c r="M1800" s="144"/>
      <c r="N1800" s="144"/>
      <c r="O1800" s="144"/>
      <c r="P1800" s="144"/>
      <c r="Q1800" s="144"/>
      <c r="R1800" s="144"/>
      <c r="S1800" s="144"/>
      <c r="T1800" s="144"/>
    </row>
    <row r="1801" spans="1:20">
      <c r="A1801" s="161"/>
      <c r="B1801" s="144"/>
      <c r="C1801" s="144"/>
      <c r="D1801" s="144"/>
      <c r="E1801" s="144"/>
      <c r="F1801" s="144"/>
      <c r="G1801" s="144"/>
      <c r="H1801" s="144"/>
      <c r="I1801" s="144"/>
      <c r="J1801" s="144"/>
      <c r="K1801" s="144"/>
      <c r="L1801" s="144"/>
      <c r="M1801" s="144"/>
      <c r="N1801" s="144"/>
      <c r="O1801" s="144"/>
      <c r="P1801" s="144"/>
      <c r="Q1801" s="144"/>
      <c r="R1801" s="144"/>
      <c r="S1801" s="144"/>
      <c r="T1801" s="144"/>
    </row>
    <row r="1802" spans="1:20">
      <c r="A1802" s="161"/>
      <c r="B1802" s="144"/>
      <c r="C1802" s="144"/>
      <c r="D1802" s="144"/>
      <c r="E1802" s="144"/>
      <c r="F1802" s="144"/>
      <c r="G1802" s="144"/>
      <c r="H1802" s="144"/>
      <c r="I1802" s="144"/>
      <c r="J1802" s="144"/>
      <c r="K1802" s="144"/>
      <c r="L1802" s="144"/>
      <c r="M1802" s="144"/>
      <c r="N1802" s="144"/>
      <c r="O1802" s="144"/>
      <c r="P1802" s="144"/>
      <c r="Q1802" s="144"/>
      <c r="R1802" s="144"/>
      <c r="S1802" s="144"/>
      <c r="T1802" s="144"/>
    </row>
    <row r="1803" spans="1:20">
      <c r="A1803" s="161"/>
      <c r="B1803" s="144"/>
      <c r="C1803" s="144"/>
      <c r="D1803" s="144"/>
      <c r="E1803" s="144"/>
      <c r="F1803" s="144"/>
      <c r="G1803" s="144"/>
      <c r="H1803" s="144"/>
      <c r="I1803" s="144"/>
      <c r="J1803" s="144"/>
      <c r="K1803" s="144"/>
      <c r="L1803" s="144"/>
      <c r="M1803" s="144"/>
      <c r="N1803" s="144"/>
      <c r="O1803" s="144"/>
      <c r="P1803" s="144"/>
      <c r="Q1803" s="144"/>
      <c r="R1803" s="144"/>
      <c r="S1803" s="144"/>
      <c r="T1803" s="144"/>
    </row>
    <row r="1804" spans="1:20">
      <c r="A1804" s="161"/>
      <c r="B1804" s="144"/>
      <c r="C1804" s="144"/>
      <c r="D1804" s="144"/>
      <c r="E1804" s="144"/>
      <c r="F1804" s="144"/>
      <c r="G1804" s="144"/>
      <c r="H1804" s="144"/>
      <c r="I1804" s="144"/>
      <c r="J1804" s="144"/>
      <c r="K1804" s="144"/>
      <c r="L1804" s="144"/>
      <c r="M1804" s="144"/>
      <c r="N1804" s="144"/>
      <c r="O1804" s="144"/>
      <c r="P1804" s="144"/>
      <c r="Q1804" s="144"/>
      <c r="R1804" s="144"/>
      <c r="S1804" s="144"/>
      <c r="T1804" s="144"/>
    </row>
    <row r="1805" spans="1:20">
      <c r="A1805" s="161"/>
      <c r="B1805" s="144"/>
      <c r="C1805" s="144"/>
      <c r="D1805" s="144"/>
      <c r="E1805" s="144"/>
      <c r="F1805" s="144"/>
      <c r="G1805" s="144"/>
      <c r="H1805" s="144"/>
      <c r="I1805" s="144"/>
      <c r="J1805" s="144"/>
      <c r="K1805" s="144"/>
      <c r="L1805" s="144"/>
      <c r="M1805" s="144"/>
      <c r="N1805" s="144"/>
      <c r="O1805" s="144"/>
      <c r="P1805" s="144"/>
      <c r="Q1805" s="144"/>
      <c r="R1805" s="144"/>
      <c r="S1805" s="144"/>
      <c r="T1805" s="144"/>
    </row>
    <row r="1806" spans="1:20">
      <c r="A1806" s="161"/>
      <c r="B1806" s="144"/>
      <c r="C1806" s="144"/>
      <c r="D1806" s="144"/>
      <c r="E1806" s="144"/>
      <c r="F1806" s="144"/>
      <c r="G1806" s="144"/>
      <c r="H1806" s="144"/>
      <c r="I1806" s="144"/>
      <c r="J1806" s="144"/>
      <c r="K1806" s="144"/>
      <c r="L1806" s="144"/>
      <c r="M1806" s="144"/>
      <c r="N1806" s="144"/>
      <c r="O1806" s="144"/>
      <c r="P1806" s="144"/>
      <c r="Q1806" s="144"/>
      <c r="R1806" s="144"/>
      <c r="S1806" s="144"/>
      <c r="T1806" s="144"/>
    </row>
    <row r="1807" spans="1:20">
      <c r="A1807" s="161"/>
      <c r="B1807" s="144"/>
      <c r="C1807" s="144"/>
      <c r="D1807" s="144"/>
      <c r="E1807" s="144"/>
      <c r="F1807" s="144"/>
      <c r="G1807" s="144"/>
      <c r="H1807" s="144"/>
      <c r="I1807" s="144"/>
      <c r="J1807" s="144"/>
      <c r="K1807" s="144"/>
      <c r="L1807" s="144"/>
      <c r="M1807" s="144"/>
      <c r="N1807" s="144"/>
      <c r="O1807" s="144"/>
      <c r="P1807" s="144"/>
      <c r="Q1807" s="144"/>
      <c r="R1807" s="144"/>
      <c r="S1807" s="144"/>
      <c r="T1807" s="144"/>
    </row>
    <row r="1808" spans="1:20">
      <c r="A1808" s="161"/>
      <c r="B1808" s="144"/>
      <c r="C1808" s="144"/>
      <c r="D1808" s="144"/>
      <c r="E1808" s="144"/>
      <c r="F1808" s="144"/>
      <c r="G1808" s="144"/>
      <c r="H1808" s="144"/>
      <c r="I1808" s="144"/>
      <c r="J1808" s="144"/>
      <c r="K1808" s="144"/>
      <c r="L1808" s="144"/>
      <c r="M1808" s="144"/>
      <c r="N1808" s="144"/>
      <c r="O1808" s="144"/>
      <c r="P1808" s="144"/>
      <c r="Q1808" s="144"/>
      <c r="R1808" s="144"/>
      <c r="S1808" s="144"/>
      <c r="T1808" s="144"/>
    </row>
    <row r="1809" spans="1:20">
      <c r="A1809" s="161"/>
      <c r="B1809" s="144"/>
      <c r="C1809" s="144"/>
      <c r="D1809" s="144"/>
      <c r="E1809" s="144"/>
      <c r="F1809" s="144"/>
      <c r="G1809" s="144"/>
      <c r="H1809" s="144"/>
      <c r="I1809" s="144"/>
      <c r="J1809" s="144"/>
      <c r="K1809" s="144"/>
      <c r="L1809" s="144"/>
      <c r="M1809" s="144"/>
      <c r="N1809" s="144"/>
      <c r="O1809" s="144"/>
      <c r="P1809" s="144"/>
      <c r="Q1809" s="144"/>
      <c r="R1809" s="144"/>
      <c r="S1809" s="144"/>
      <c r="T1809" s="144"/>
    </row>
    <row r="1810" spans="1:20">
      <c r="A1810" s="161"/>
      <c r="B1810" s="144"/>
      <c r="C1810" s="144"/>
      <c r="D1810" s="144"/>
      <c r="E1810" s="144"/>
      <c r="F1810" s="144"/>
      <c r="G1810" s="144"/>
      <c r="H1810" s="144"/>
      <c r="I1810" s="144"/>
      <c r="J1810" s="144"/>
      <c r="K1810" s="144"/>
      <c r="L1810" s="144"/>
      <c r="M1810" s="144"/>
      <c r="N1810" s="144"/>
      <c r="O1810" s="144"/>
      <c r="P1810" s="144"/>
      <c r="Q1810" s="144"/>
      <c r="R1810" s="144"/>
      <c r="S1810" s="144"/>
      <c r="T1810" s="144"/>
    </row>
    <row r="1811" spans="1:20">
      <c r="A1811" s="161"/>
      <c r="B1811" s="144"/>
      <c r="C1811" s="144"/>
      <c r="D1811" s="144"/>
      <c r="E1811" s="144"/>
      <c r="F1811" s="144"/>
      <c r="G1811" s="144"/>
      <c r="H1811" s="144"/>
      <c r="I1811" s="144"/>
      <c r="J1811" s="144"/>
      <c r="K1811" s="144"/>
      <c r="L1811" s="144"/>
      <c r="M1811" s="144"/>
      <c r="N1811" s="144"/>
      <c r="O1811" s="144"/>
      <c r="P1811" s="144"/>
      <c r="Q1811" s="144"/>
      <c r="R1811" s="144"/>
      <c r="S1811" s="144"/>
      <c r="T1811" s="144"/>
    </row>
    <row r="1812" spans="1:20">
      <c r="A1812" s="161"/>
      <c r="B1812" s="144"/>
      <c r="C1812" s="144"/>
      <c r="D1812" s="144"/>
      <c r="E1812" s="144"/>
      <c r="F1812" s="144"/>
      <c r="G1812" s="144"/>
      <c r="H1812" s="144"/>
      <c r="I1812" s="144"/>
      <c r="J1812" s="144"/>
      <c r="K1812" s="144"/>
      <c r="L1812" s="144"/>
      <c r="M1812" s="144"/>
      <c r="N1812" s="144"/>
      <c r="O1812" s="144"/>
      <c r="P1812" s="144"/>
      <c r="Q1812" s="144"/>
      <c r="R1812" s="144"/>
      <c r="S1812" s="144"/>
      <c r="T1812" s="144"/>
    </row>
    <row r="1813" spans="1:20">
      <c r="A1813" s="161"/>
      <c r="B1813" s="144"/>
      <c r="C1813" s="144"/>
      <c r="D1813" s="144"/>
      <c r="E1813" s="144"/>
      <c r="F1813" s="144"/>
      <c r="G1813" s="144"/>
      <c r="H1813" s="144"/>
      <c r="I1813" s="144"/>
      <c r="J1813" s="144"/>
      <c r="K1813" s="144"/>
      <c r="L1813" s="144"/>
      <c r="M1813" s="144"/>
      <c r="N1813" s="144"/>
      <c r="O1813" s="144"/>
      <c r="P1813" s="144"/>
      <c r="Q1813" s="144"/>
      <c r="R1813" s="144"/>
      <c r="S1813" s="144"/>
      <c r="T1813" s="144"/>
    </row>
    <row r="1814" spans="1:20">
      <c r="A1814" s="161"/>
      <c r="B1814" s="144"/>
      <c r="C1814" s="144"/>
      <c r="D1814" s="144"/>
      <c r="E1814" s="144"/>
      <c r="F1814" s="144"/>
      <c r="G1814" s="144"/>
      <c r="H1814" s="144"/>
      <c r="I1814" s="144"/>
      <c r="J1814" s="144"/>
      <c r="K1814" s="144"/>
      <c r="L1814" s="144"/>
      <c r="M1814" s="144"/>
      <c r="N1814" s="144"/>
      <c r="O1814" s="144"/>
      <c r="P1814" s="144"/>
      <c r="Q1814" s="144"/>
      <c r="R1814" s="144"/>
      <c r="S1814" s="144"/>
      <c r="T1814" s="144"/>
    </row>
    <row r="1815" spans="1:20">
      <c r="A1815" s="161"/>
      <c r="B1815" s="144"/>
      <c r="C1815" s="144"/>
      <c r="D1815" s="144"/>
      <c r="E1815" s="144"/>
      <c r="F1815" s="144"/>
      <c r="G1815" s="144"/>
      <c r="H1815" s="144"/>
      <c r="I1815" s="144"/>
      <c r="J1815" s="144"/>
      <c r="K1815" s="144"/>
      <c r="L1815" s="144"/>
      <c r="M1815" s="144"/>
      <c r="N1815" s="144"/>
      <c r="O1815" s="144"/>
      <c r="P1815" s="144"/>
      <c r="Q1815" s="144"/>
      <c r="R1815" s="144"/>
      <c r="S1815" s="144"/>
      <c r="T1815" s="144"/>
    </row>
    <row r="1816" spans="1:20">
      <c r="A1816" s="161"/>
      <c r="B1816" s="144"/>
      <c r="C1816" s="144"/>
      <c r="D1816" s="144"/>
      <c r="E1816" s="144"/>
      <c r="F1816" s="144"/>
      <c r="G1816" s="144"/>
      <c r="H1816" s="144"/>
      <c r="I1816" s="144"/>
      <c r="J1816" s="144"/>
      <c r="K1816" s="144"/>
      <c r="L1816" s="144"/>
      <c r="M1816" s="144"/>
      <c r="N1816" s="144"/>
      <c r="O1816" s="144"/>
      <c r="P1816" s="144"/>
      <c r="Q1816" s="144"/>
      <c r="R1816" s="144"/>
      <c r="S1816" s="144"/>
      <c r="T1816" s="144"/>
    </row>
    <row r="1817" spans="1:20">
      <c r="A1817" s="161"/>
      <c r="B1817" s="144"/>
      <c r="C1817" s="144"/>
      <c r="D1817" s="144"/>
      <c r="E1817" s="144"/>
      <c r="F1817" s="144"/>
      <c r="G1817" s="144"/>
      <c r="H1817" s="144"/>
      <c r="I1817" s="144"/>
      <c r="J1817" s="144"/>
      <c r="K1817" s="144"/>
      <c r="L1817" s="144"/>
      <c r="M1817" s="144"/>
      <c r="N1817" s="144"/>
      <c r="O1817" s="144"/>
      <c r="P1817" s="144"/>
      <c r="Q1817" s="144"/>
      <c r="R1817" s="144"/>
      <c r="S1817" s="144"/>
      <c r="T1817" s="144"/>
    </row>
    <row r="1818" spans="1:20">
      <c r="A1818" s="161"/>
      <c r="B1818" s="144"/>
      <c r="C1818" s="144"/>
      <c r="D1818" s="144"/>
      <c r="E1818" s="144"/>
      <c r="F1818" s="144"/>
      <c r="G1818" s="144"/>
      <c r="H1818" s="144"/>
      <c r="I1818" s="144"/>
      <c r="J1818" s="144"/>
      <c r="K1818" s="144"/>
      <c r="L1818" s="144"/>
      <c r="M1818" s="144"/>
      <c r="N1818" s="144"/>
      <c r="O1818" s="144"/>
      <c r="P1818" s="144"/>
      <c r="Q1818" s="144"/>
      <c r="R1818" s="144"/>
      <c r="S1818" s="144"/>
      <c r="T1818" s="144"/>
    </row>
    <row r="1819" spans="1:20">
      <c r="A1819" s="161"/>
      <c r="B1819" s="144"/>
      <c r="C1819" s="144"/>
      <c r="D1819" s="144"/>
      <c r="E1819" s="144"/>
      <c r="F1819" s="144"/>
      <c r="G1819" s="144"/>
      <c r="H1819" s="144"/>
      <c r="I1819" s="144"/>
      <c r="J1819" s="144"/>
      <c r="K1819" s="144"/>
      <c r="L1819" s="144"/>
      <c r="M1819" s="144"/>
      <c r="N1819" s="144"/>
      <c r="O1819" s="144"/>
      <c r="P1819" s="144"/>
      <c r="Q1819" s="144"/>
      <c r="R1819" s="144"/>
      <c r="S1819" s="144"/>
      <c r="T1819" s="144"/>
    </row>
    <row r="1820" spans="1:20">
      <c r="A1820" s="161"/>
      <c r="B1820" s="144"/>
      <c r="C1820" s="144"/>
      <c r="D1820" s="144"/>
      <c r="E1820" s="144"/>
      <c r="F1820" s="144"/>
      <c r="G1820" s="144"/>
      <c r="H1820" s="144"/>
      <c r="I1820" s="144"/>
      <c r="J1820" s="144"/>
      <c r="K1820" s="144"/>
      <c r="L1820" s="144"/>
      <c r="M1820" s="144"/>
      <c r="N1820" s="144"/>
      <c r="O1820" s="144"/>
      <c r="P1820" s="144"/>
      <c r="Q1820" s="144"/>
      <c r="R1820" s="144"/>
      <c r="S1820" s="144"/>
      <c r="T1820" s="144"/>
    </row>
    <row r="1821" spans="1:20">
      <c r="A1821" s="161"/>
      <c r="B1821" s="144"/>
      <c r="C1821" s="144"/>
      <c r="D1821" s="144"/>
      <c r="E1821" s="144"/>
      <c r="F1821" s="144"/>
      <c r="G1821" s="144"/>
      <c r="H1821" s="144"/>
      <c r="I1821" s="144"/>
      <c r="J1821" s="144"/>
      <c r="K1821" s="144"/>
      <c r="L1821" s="144"/>
      <c r="M1821" s="144"/>
      <c r="N1821" s="144"/>
      <c r="O1821" s="144"/>
      <c r="P1821" s="144"/>
      <c r="Q1821" s="144"/>
      <c r="R1821" s="144"/>
      <c r="S1821" s="144"/>
      <c r="T1821" s="144"/>
    </row>
    <row r="1822" spans="1:20">
      <c r="A1822" s="161"/>
      <c r="B1822" s="144"/>
      <c r="C1822" s="144"/>
      <c r="D1822" s="144"/>
      <c r="E1822" s="144"/>
      <c r="F1822" s="144"/>
      <c r="G1822" s="144"/>
      <c r="H1822" s="144"/>
      <c r="I1822" s="144"/>
      <c r="J1822" s="144"/>
      <c r="K1822" s="144"/>
      <c r="L1822" s="144"/>
      <c r="M1822" s="144"/>
      <c r="N1822" s="144"/>
      <c r="O1822" s="144"/>
      <c r="P1822" s="144"/>
      <c r="Q1822" s="144"/>
      <c r="R1822" s="144"/>
      <c r="S1822" s="144"/>
      <c r="T1822" s="144"/>
    </row>
    <row r="1823" spans="1:20">
      <c r="A1823" s="161"/>
      <c r="B1823" s="144"/>
      <c r="C1823" s="144"/>
      <c r="D1823" s="144"/>
      <c r="E1823" s="144"/>
      <c r="F1823" s="144"/>
      <c r="G1823" s="144"/>
      <c r="H1823" s="144"/>
      <c r="I1823" s="144"/>
      <c r="J1823" s="144"/>
      <c r="K1823" s="144"/>
      <c r="L1823" s="144"/>
      <c r="M1823" s="144"/>
      <c r="N1823" s="144"/>
      <c r="O1823" s="144"/>
      <c r="P1823" s="144"/>
      <c r="Q1823" s="144"/>
      <c r="R1823" s="144"/>
      <c r="S1823" s="144"/>
      <c r="T1823" s="144"/>
    </row>
    <row r="1824" spans="1:20">
      <c r="A1824" s="161"/>
      <c r="B1824" s="144"/>
      <c r="C1824" s="144"/>
      <c r="D1824" s="144"/>
      <c r="E1824" s="144"/>
      <c r="F1824" s="144"/>
      <c r="G1824" s="144"/>
      <c r="H1824" s="144"/>
      <c r="I1824" s="144"/>
      <c r="J1824" s="144"/>
      <c r="K1824" s="144"/>
      <c r="L1824" s="144"/>
      <c r="M1824" s="144"/>
      <c r="N1824" s="144"/>
      <c r="O1824" s="144"/>
      <c r="P1824" s="144"/>
      <c r="Q1824" s="144"/>
      <c r="R1824" s="144"/>
      <c r="S1824" s="144"/>
      <c r="T1824" s="144"/>
    </row>
    <row r="1825" spans="1:20">
      <c r="A1825" s="161"/>
      <c r="B1825" s="144"/>
      <c r="C1825" s="144"/>
      <c r="D1825" s="144"/>
      <c r="E1825" s="144"/>
      <c r="F1825" s="144"/>
      <c r="G1825" s="144"/>
      <c r="H1825" s="144"/>
      <c r="I1825" s="144"/>
      <c r="J1825" s="144"/>
      <c r="K1825" s="144"/>
      <c r="L1825" s="144"/>
      <c r="M1825" s="144"/>
      <c r="N1825" s="144"/>
      <c r="O1825" s="144"/>
      <c r="P1825" s="144"/>
      <c r="Q1825" s="144"/>
      <c r="R1825" s="144"/>
      <c r="S1825" s="144"/>
      <c r="T1825" s="144"/>
    </row>
    <row r="1826" spans="1:20">
      <c r="A1826" s="161"/>
      <c r="B1826" s="144"/>
      <c r="C1826" s="144"/>
      <c r="D1826" s="144"/>
      <c r="E1826" s="144"/>
      <c r="F1826" s="144"/>
      <c r="G1826" s="144"/>
      <c r="H1826" s="144"/>
      <c r="I1826" s="144"/>
      <c r="J1826" s="144"/>
      <c r="K1826" s="144"/>
      <c r="L1826" s="144"/>
      <c r="M1826" s="144"/>
      <c r="N1826" s="144"/>
      <c r="O1826" s="144"/>
      <c r="P1826" s="144"/>
      <c r="Q1826" s="144"/>
      <c r="R1826" s="144"/>
      <c r="S1826" s="144"/>
      <c r="T1826" s="144"/>
    </row>
    <row r="1827" spans="1:20">
      <c r="A1827" s="161"/>
      <c r="B1827" s="144"/>
      <c r="C1827" s="144"/>
      <c r="D1827" s="144"/>
      <c r="E1827" s="144"/>
      <c r="F1827" s="144"/>
      <c r="G1827" s="144"/>
      <c r="H1827" s="144"/>
      <c r="I1827" s="144"/>
      <c r="J1827" s="144"/>
      <c r="K1827" s="144"/>
      <c r="L1827" s="144"/>
      <c r="M1827" s="144"/>
      <c r="N1827" s="144"/>
      <c r="O1827" s="144"/>
      <c r="P1827" s="144"/>
      <c r="Q1827" s="144"/>
      <c r="R1827" s="144"/>
      <c r="S1827" s="144"/>
      <c r="T1827" s="144"/>
    </row>
    <row r="1828" spans="1:20">
      <c r="A1828" s="161"/>
      <c r="B1828" s="144"/>
      <c r="C1828" s="144"/>
      <c r="D1828" s="144"/>
      <c r="E1828" s="144"/>
      <c r="F1828" s="144"/>
      <c r="G1828" s="144"/>
      <c r="H1828" s="144"/>
      <c r="I1828" s="144"/>
      <c r="J1828" s="144"/>
      <c r="K1828" s="144"/>
      <c r="L1828" s="144"/>
      <c r="M1828" s="144"/>
      <c r="N1828" s="144"/>
      <c r="O1828" s="144"/>
      <c r="P1828" s="144"/>
      <c r="Q1828" s="144"/>
      <c r="R1828" s="144"/>
      <c r="S1828" s="144"/>
      <c r="T1828" s="144"/>
    </row>
    <row r="1829" spans="1:20">
      <c r="A1829" s="161"/>
      <c r="B1829" s="144"/>
      <c r="C1829" s="144"/>
      <c r="D1829" s="144"/>
      <c r="E1829" s="144"/>
      <c r="F1829" s="144"/>
      <c r="G1829" s="144"/>
      <c r="H1829" s="144"/>
      <c r="I1829" s="144"/>
      <c r="J1829" s="144"/>
      <c r="K1829" s="144"/>
      <c r="L1829" s="144"/>
      <c r="M1829" s="144"/>
      <c r="N1829" s="144"/>
      <c r="O1829" s="144"/>
      <c r="P1829" s="144"/>
      <c r="Q1829" s="144"/>
      <c r="R1829" s="144"/>
      <c r="S1829" s="144"/>
      <c r="T1829" s="144"/>
    </row>
    <row r="1830" spans="1:20">
      <c r="A1830" s="161"/>
      <c r="B1830" s="144"/>
      <c r="C1830" s="144"/>
      <c r="D1830" s="144"/>
      <c r="E1830" s="144"/>
      <c r="F1830" s="144"/>
      <c r="G1830" s="144"/>
      <c r="H1830" s="144"/>
      <c r="I1830" s="144"/>
      <c r="J1830" s="144"/>
      <c r="K1830" s="144"/>
      <c r="L1830" s="144"/>
      <c r="M1830" s="144"/>
      <c r="N1830" s="144"/>
      <c r="O1830" s="144"/>
      <c r="P1830" s="144"/>
      <c r="Q1830" s="144"/>
      <c r="R1830" s="144"/>
      <c r="S1830" s="144"/>
      <c r="T1830" s="144"/>
    </row>
    <row r="1831" spans="1:20">
      <c r="A1831" s="161"/>
      <c r="B1831" s="144"/>
      <c r="C1831" s="144"/>
      <c r="D1831" s="144"/>
      <c r="E1831" s="144"/>
      <c r="F1831" s="144"/>
      <c r="G1831" s="144"/>
      <c r="H1831" s="144"/>
      <c r="I1831" s="144"/>
      <c r="J1831" s="144"/>
      <c r="K1831" s="144"/>
      <c r="L1831" s="144"/>
      <c r="M1831" s="144"/>
      <c r="N1831" s="144"/>
      <c r="O1831" s="144"/>
      <c r="P1831" s="144"/>
      <c r="Q1831" s="144"/>
      <c r="R1831" s="144"/>
      <c r="S1831" s="144"/>
      <c r="T1831" s="144"/>
    </row>
    <row r="1832" spans="1:20">
      <c r="A1832" s="161"/>
      <c r="B1832" s="144"/>
      <c r="C1832" s="144"/>
      <c r="D1832" s="144"/>
      <c r="E1832" s="144"/>
      <c r="F1832" s="144"/>
      <c r="G1832" s="144"/>
      <c r="H1832" s="144"/>
      <c r="I1832" s="144"/>
      <c r="J1832" s="144"/>
      <c r="K1832" s="144"/>
      <c r="L1832" s="144"/>
      <c r="M1832" s="144"/>
      <c r="N1832" s="144"/>
      <c r="O1832" s="144"/>
      <c r="P1832" s="144"/>
      <c r="Q1832" s="144"/>
      <c r="R1832" s="144"/>
      <c r="S1832" s="144"/>
      <c r="T1832" s="144"/>
    </row>
    <row r="1833" spans="1:20">
      <c r="A1833" s="161"/>
      <c r="B1833" s="144"/>
      <c r="C1833" s="144"/>
      <c r="D1833" s="144"/>
      <c r="E1833" s="144"/>
      <c r="F1833" s="144"/>
      <c r="G1833" s="144"/>
      <c r="H1833" s="144"/>
      <c r="I1833" s="144"/>
      <c r="J1833" s="144"/>
      <c r="K1833" s="144"/>
      <c r="L1833" s="144"/>
      <c r="M1833" s="144"/>
      <c r="N1833" s="144"/>
      <c r="O1833" s="144"/>
      <c r="P1833" s="144"/>
      <c r="Q1833" s="144"/>
      <c r="R1833" s="144"/>
      <c r="S1833" s="144"/>
      <c r="T1833" s="144"/>
    </row>
    <row r="1834" spans="1:20">
      <c r="A1834" s="161"/>
      <c r="B1834" s="144"/>
      <c r="C1834" s="144"/>
      <c r="D1834" s="144"/>
      <c r="E1834" s="144"/>
      <c r="F1834" s="144"/>
      <c r="G1834" s="144"/>
      <c r="H1834" s="144"/>
      <c r="I1834" s="144"/>
      <c r="J1834" s="144"/>
      <c r="K1834" s="144"/>
      <c r="L1834" s="144"/>
      <c r="M1834" s="144"/>
      <c r="N1834" s="144"/>
      <c r="O1834" s="144"/>
      <c r="P1834" s="144"/>
      <c r="Q1834" s="144"/>
      <c r="R1834" s="144"/>
      <c r="S1834" s="144"/>
      <c r="T1834" s="144"/>
    </row>
    <row r="1835" spans="1:20">
      <c r="A1835" s="161"/>
      <c r="B1835" s="144"/>
      <c r="C1835" s="144"/>
      <c r="D1835" s="144"/>
      <c r="E1835" s="144"/>
      <c r="F1835" s="144"/>
      <c r="G1835" s="144"/>
      <c r="H1835" s="144"/>
      <c r="I1835" s="144"/>
      <c r="J1835" s="144"/>
      <c r="K1835" s="144"/>
      <c r="L1835" s="144"/>
      <c r="M1835" s="144"/>
      <c r="N1835" s="144"/>
      <c r="O1835" s="144"/>
      <c r="P1835" s="144"/>
      <c r="Q1835" s="144"/>
      <c r="R1835" s="144"/>
      <c r="S1835" s="144"/>
      <c r="T1835" s="144"/>
    </row>
    <row r="1836" spans="1:20">
      <c r="A1836" s="161"/>
      <c r="B1836" s="144"/>
      <c r="C1836" s="144"/>
      <c r="D1836" s="144"/>
      <c r="E1836" s="144"/>
      <c r="F1836" s="144"/>
      <c r="G1836" s="144"/>
      <c r="H1836" s="144"/>
      <c r="I1836" s="144"/>
      <c r="J1836" s="144"/>
      <c r="K1836" s="144"/>
      <c r="L1836" s="144"/>
      <c r="M1836" s="144"/>
      <c r="N1836" s="144"/>
      <c r="O1836" s="144"/>
      <c r="P1836" s="144"/>
      <c r="Q1836" s="144"/>
      <c r="R1836" s="144"/>
      <c r="S1836" s="144"/>
      <c r="T1836" s="144"/>
    </row>
    <row r="1837" spans="1:20">
      <c r="A1837" s="161"/>
      <c r="B1837" s="144"/>
      <c r="C1837" s="144"/>
      <c r="D1837" s="144"/>
      <c r="E1837" s="144"/>
      <c r="F1837" s="144"/>
      <c r="G1837" s="144"/>
      <c r="H1837" s="144"/>
      <c r="I1837" s="144"/>
      <c r="J1837" s="144"/>
      <c r="K1837" s="144"/>
      <c r="L1837" s="144"/>
      <c r="M1837" s="144"/>
      <c r="N1837" s="144"/>
      <c r="O1837" s="144"/>
      <c r="P1837" s="144"/>
      <c r="Q1837" s="144"/>
      <c r="R1837" s="144"/>
      <c r="S1837" s="144"/>
      <c r="T1837" s="144"/>
    </row>
    <row r="1838" spans="1:20">
      <c r="A1838" s="161"/>
      <c r="B1838" s="144"/>
      <c r="C1838" s="144"/>
      <c r="D1838" s="144"/>
      <c r="E1838" s="144"/>
      <c r="F1838" s="144"/>
      <c r="G1838" s="144"/>
      <c r="H1838" s="144"/>
      <c r="I1838" s="144"/>
      <c r="J1838" s="144"/>
      <c r="K1838" s="144"/>
      <c r="L1838" s="144"/>
      <c r="M1838" s="144"/>
      <c r="N1838" s="144"/>
      <c r="O1838" s="144"/>
      <c r="P1838" s="144"/>
      <c r="Q1838" s="144"/>
      <c r="R1838" s="144"/>
      <c r="S1838" s="144"/>
      <c r="T1838" s="144"/>
    </row>
    <row r="1839" spans="1:20">
      <c r="A1839" s="161"/>
      <c r="B1839" s="144"/>
      <c r="C1839" s="144"/>
      <c r="D1839" s="144"/>
      <c r="E1839" s="144"/>
      <c r="F1839" s="144"/>
      <c r="G1839" s="144"/>
      <c r="H1839" s="144"/>
      <c r="I1839" s="144"/>
      <c r="J1839" s="144"/>
      <c r="K1839" s="144"/>
      <c r="L1839" s="144"/>
      <c r="M1839" s="144"/>
      <c r="N1839" s="144"/>
      <c r="O1839" s="144"/>
      <c r="P1839" s="144"/>
      <c r="Q1839" s="144"/>
      <c r="R1839" s="144"/>
      <c r="S1839" s="144"/>
      <c r="T1839" s="144"/>
    </row>
    <row r="1840" spans="1:20">
      <c r="A1840" s="161"/>
      <c r="B1840" s="144"/>
      <c r="C1840" s="144"/>
      <c r="D1840" s="144"/>
      <c r="E1840" s="144"/>
      <c r="F1840" s="144"/>
      <c r="G1840" s="144"/>
      <c r="H1840" s="144"/>
      <c r="I1840" s="144"/>
      <c r="J1840" s="144"/>
      <c r="K1840" s="144"/>
      <c r="L1840" s="144"/>
      <c r="M1840" s="144"/>
      <c r="N1840" s="144"/>
      <c r="O1840" s="144"/>
      <c r="P1840" s="144"/>
      <c r="Q1840" s="144"/>
      <c r="R1840" s="144"/>
      <c r="S1840" s="144"/>
      <c r="T1840" s="144"/>
    </row>
    <row r="1841" spans="1:20">
      <c r="A1841" s="161"/>
      <c r="B1841" s="144"/>
      <c r="C1841" s="144"/>
      <c r="D1841" s="144"/>
      <c r="E1841" s="144"/>
      <c r="F1841" s="144"/>
      <c r="G1841" s="144"/>
      <c r="H1841" s="144"/>
      <c r="I1841" s="144"/>
      <c r="J1841" s="144"/>
      <c r="K1841" s="144"/>
      <c r="L1841" s="144"/>
      <c r="M1841" s="144"/>
      <c r="N1841" s="144"/>
      <c r="O1841" s="144"/>
      <c r="P1841" s="144"/>
      <c r="Q1841" s="144"/>
      <c r="R1841" s="144"/>
      <c r="S1841" s="144"/>
      <c r="T1841" s="144"/>
    </row>
    <row r="1842" spans="1:20">
      <c r="A1842" s="161"/>
      <c r="B1842" s="144"/>
      <c r="C1842" s="144"/>
      <c r="D1842" s="144"/>
      <c r="E1842" s="144"/>
      <c r="F1842" s="144"/>
      <c r="G1842" s="144"/>
      <c r="H1842" s="144"/>
      <c r="I1842" s="144"/>
      <c r="J1842" s="144"/>
      <c r="K1842" s="144"/>
      <c r="L1842" s="144"/>
      <c r="M1842" s="144"/>
      <c r="N1842" s="144"/>
      <c r="O1842" s="144"/>
      <c r="P1842" s="144"/>
      <c r="Q1842" s="144"/>
      <c r="R1842" s="144"/>
      <c r="S1842" s="144"/>
      <c r="T1842" s="144"/>
    </row>
    <row r="1843" spans="1:20">
      <c r="A1843" s="161"/>
      <c r="B1843" s="144"/>
      <c r="C1843" s="144"/>
      <c r="D1843" s="144"/>
      <c r="E1843" s="144"/>
      <c r="F1843" s="144"/>
      <c r="G1843" s="144"/>
      <c r="H1843" s="144"/>
      <c r="I1843" s="144"/>
      <c r="J1843" s="144"/>
      <c r="K1843" s="144"/>
      <c r="L1843" s="144"/>
      <c r="M1843" s="144"/>
      <c r="N1843" s="144"/>
      <c r="O1843" s="144"/>
      <c r="P1843" s="144"/>
      <c r="Q1843" s="144"/>
      <c r="R1843" s="144"/>
      <c r="S1843" s="144"/>
      <c r="T1843" s="144"/>
    </row>
    <row r="1844" spans="1:20">
      <c r="A1844" s="161"/>
      <c r="B1844" s="144"/>
      <c r="C1844" s="144"/>
      <c r="D1844" s="144"/>
      <c r="E1844" s="144"/>
      <c r="F1844" s="144"/>
      <c r="G1844" s="144"/>
      <c r="H1844" s="144"/>
      <c r="I1844" s="144"/>
      <c r="J1844" s="144"/>
      <c r="K1844" s="144"/>
      <c r="L1844" s="144"/>
      <c r="M1844" s="144"/>
      <c r="N1844" s="144"/>
      <c r="O1844" s="144"/>
      <c r="P1844" s="144"/>
      <c r="Q1844" s="144"/>
      <c r="R1844" s="144"/>
      <c r="S1844" s="144"/>
      <c r="T1844" s="144"/>
    </row>
    <row r="1845" spans="1:20">
      <c r="A1845" s="161"/>
      <c r="B1845" s="144"/>
      <c r="C1845" s="144"/>
      <c r="D1845" s="144"/>
      <c r="E1845" s="144"/>
      <c r="F1845" s="144"/>
      <c r="G1845" s="144"/>
      <c r="H1845" s="144"/>
      <c r="I1845" s="144"/>
      <c r="J1845" s="144"/>
      <c r="K1845" s="144"/>
      <c r="L1845" s="144"/>
      <c r="M1845" s="144"/>
      <c r="N1845" s="144"/>
      <c r="O1845" s="144"/>
      <c r="P1845" s="144"/>
      <c r="Q1845" s="144"/>
      <c r="R1845" s="144"/>
      <c r="S1845" s="144"/>
      <c r="T1845" s="144"/>
    </row>
    <row r="1846" spans="1:20">
      <c r="A1846" s="161"/>
      <c r="B1846" s="144"/>
      <c r="C1846" s="144"/>
      <c r="D1846" s="144"/>
      <c r="E1846" s="144"/>
      <c r="F1846" s="144"/>
      <c r="G1846" s="144"/>
      <c r="H1846" s="144"/>
      <c r="I1846" s="144"/>
      <c r="J1846" s="144"/>
      <c r="K1846" s="144"/>
      <c r="L1846" s="144"/>
      <c r="M1846" s="144"/>
      <c r="N1846" s="144"/>
      <c r="O1846" s="144"/>
      <c r="P1846" s="144"/>
      <c r="Q1846" s="144"/>
      <c r="R1846" s="144"/>
      <c r="S1846" s="144"/>
      <c r="T1846" s="144"/>
    </row>
    <row r="1847" spans="1:20">
      <c r="A1847" s="161"/>
      <c r="B1847" s="144"/>
      <c r="C1847" s="144"/>
      <c r="D1847" s="144"/>
      <c r="E1847" s="144"/>
      <c r="F1847" s="144"/>
      <c r="G1847" s="144"/>
      <c r="H1847" s="144"/>
      <c r="I1847" s="144"/>
      <c r="J1847" s="144"/>
      <c r="K1847" s="144"/>
      <c r="L1847" s="144"/>
      <c r="M1847" s="144"/>
      <c r="N1847" s="144"/>
      <c r="O1847" s="144"/>
      <c r="P1847" s="144"/>
      <c r="Q1847" s="144"/>
      <c r="R1847" s="144"/>
      <c r="S1847" s="144"/>
      <c r="T1847" s="144"/>
    </row>
    <row r="1848" spans="1:20">
      <c r="A1848" s="161"/>
      <c r="B1848" s="144"/>
      <c r="C1848" s="144"/>
      <c r="D1848" s="144"/>
      <c r="E1848" s="144"/>
      <c r="F1848" s="144"/>
      <c r="G1848" s="144"/>
      <c r="H1848" s="144"/>
      <c r="I1848" s="144"/>
      <c r="J1848" s="144"/>
      <c r="K1848" s="144"/>
      <c r="L1848" s="144"/>
      <c r="M1848" s="144"/>
      <c r="N1848" s="144"/>
      <c r="O1848" s="144"/>
      <c r="P1848" s="144"/>
      <c r="Q1848" s="144"/>
      <c r="R1848" s="144"/>
      <c r="S1848" s="144"/>
      <c r="T1848" s="144"/>
    </row>
    <row r="1849" spans="1:20">
      <c r="A1849" s="161"/>
      <c r="B1849" s="144"/>
      <c r="C1849" s="144"/>
      <c r="D1849" s="144"/>
      <c r="E1849" s="144"/>
      <c r="F1849" s="144"/>
      <c r="G1849" s="144"/>
      <c r="H1849" s="144"/>
      <c r="I1849" s="144"/>
      <c r="J1849" s="144"/>
      <c r="K1849" s="144"/>
      <c r="L1849" s="144"/>
      <c r="M1849" s="144"/>
      <c r="N1849" s="144"/>
      <c r="O1849" s="144"/>
      <c r="P1849" s="144"/>
      <c r="Q1849" s="144"/>
      <c r="R1849" s="144"/>
      <c r="S1849" s="144"/>
      <c r="T1849" s="144"/>
    </row>
    <row r="1850" spans="1:20">
      <c r="A1850" s="161"/>
      <c r="B1850" s="144"/>
      <c r="C1850" s="144"/>
      <c r="D1850" s="144"/>
      <c r="E1850" s="144"/>
      <c r="F1850" s="144"/>
      <c r="G1850" s="144"/>
      <c r="H1850" s="144"/>
      <c r="I1850" s="144"/>
      <c r="J1850" s="144"/>
      <c r="K1850" s="144"/>
      <c r="L1850" s="144"/>
      <c r="M1850" s="144"/>
      <c r="N1850" s="144"/>
      <c r="O1850" s="144"/>
      <c r="P1850" s="144"/>
      <c r="Q1850" s="144"/>
      <c r="R1850" s="144"/>
      <c r="S1850" s="144"/>
      <c r="T1850" s="144"/>
    </row>
    <row r="1851" spans="1:20">
      <c r="A1851" s="161"/>
      <c r="B1851" s="144"/>
      <c r="C1851" s="144"/>
      <c r="D1851" s="144"/>
      <c r="E1851" s="144"/>
      <c r="F1851" s="144"/>
      <c r="G1851" s="144"/>
      <c r="H1851" s="144"/>
      <c r="I1851" s="144"/>
      <c r="J1851" s="144"/>
      <c r="K1851" s="144"/>
      <c r="L1851" s="144"/>
      <c r="M1851" s="144"/>
      <c r="N1851" s="144"/>
      <c r="O1851" s="144"/>
      <c r="P1851" s="144"/>
      <c r="Q1851" s="144"/>
      <c r="R1851" s="144"/>
      <c r="S1851" s="144"/>
      <c r="T1851" s="144"/>
    </row>
    <row r="1852" spans="1:20">
      <c r="A1852" s="161"/>
      <c r="B1852" s="144"/>
      <c r="C1852" s="144"/>
      <c r="D1852" s="144"/>
      <c r="E1852" s="144"/>
      <c r="F1852" s="144"/>
      <c r="G1852" s="144"/>
      <c r="H1852" s="144"/>
      <c r="I1852" s="144"/>
      <c r="J1852" s="144"/>
      <c r="K1852" s="144"/>
      <c r="L1852" s="144"/>
      <c r="M1852" s="144"/>
      <c r="N1852" s="144"/>
      <c r="O1852" s="144"/>
      <c r="P1852" s="144"/>
      <c r="Q1852" s="144"/>
      <c r="R1852" s="144"/>
      <c r="S1852" s="144"/>
      <c r="T1852" s="144"/>
    </row>
    <row r="1853" spans="1:20">
      <c r="A1853" s="161"/>
      <c r="B1853" s="144"/>
      <c r="C1853" s="144"/>
      <c r="D1853" s="144"/>
      <c r="E1853" s="144"/>
      <c r="F1853" s="144"/>
      <c r="G1853" s="144"/>
      <c r="H1853" s="144"/>
      <c r="I1853" s="144"/>
      <c r="J1853" s="144"/>
      <c r="K1853" s="144"/>
      <c r="L1853" s="144"/>
      <c r="M1853" s="144"/>
      <c r="N1853" s="144"/>
      <c r="O1853" s="144"/>
      <c r="P1853" s="144"/>
      <c r="Q1853" s="144"/>
      <c r="R1853" s="144"/>
      <c r="S1853" s="144"/>
      <c r="T1853" s="144"/>
    </row>
    <row r="1854" spans="1:20">
      <c r="A1854" s="161"/>
      <c r="B1854" s="144"/>
      <c r="C1854" s="144"/>
      <c r="D1854" s="144"/>
      <c r="E1854" s="144"/>
      <c r="F1854" s="144"/>
      <c r="G1854" s="144"/>
      <c r="H1854" s="144"/>
      <c r="I1854" s="144"/>
      <c r="J1854" s="144"/>
      <c r="K1854" s="144"/>
      <c r="L1854" s="144"/>
      <c r="M1854" s="144"/>
      <c r="N1854" s="144"/>
      <c r="O1854" s="144"/>
      <c r="P1854" s="144"/>
      <c r="Q1854" s="144"/>
      <c r="R1854" s="144"/>
      <c r="S1854" s="144"/>
      <c r="T1854" s="144"/>
    </row>
    <row r="1855" spans="1:20">
      <c r="A1855" s="161"/>
      <c r="B1855" s="144"/>
      <c r="C1855" s="144"/>
      <c r="D1855" s="144"/>
      <c r="E1855" s="144"/>
      <c r="F1855" s="144"/>
      <c r="G1855" s="144"/>
      <c r="H1855" s="144"/>
      <c r="I1855" s="144"/>
      <c r="J1855" s="144"/>
      <c r="K1855" s="144"/>
      <c r="L1855" s="144"/>
      <c r="M1855" s="144"/>
      <c r="N1855" s="144"/>
      <c r="O1855" s="144"/>
      <c r="P1855" s="144"/>
      <c r="Q1855" s="144"/>
      <c r="R1855" s="144"/>
      <c r="S1855" s="144"/>
      <c r="T1855" s="144"/>
    </row>
    <row r="1856" spans="1:20">
      <c r="A1856" s="161"/>
      <c r="B1856" s="144"/>
      <c r="C1856" s="144"/>
      <c r="D1856" s="144"/>
      <c r="E1856" s="144"/>
      <c r="F1856" s="144"/>
      <c r="G1856" s="144"/>
      <c r="H1856" s="144"/>
      <c r="I1856" s="144"/>
      <c r="J1856" s="144"/>
      <c r="K1856" s="144"/>
      <c r="L1856" s="144"/>
      <c r="M1856" s="144"/>
      <c r="N1856" s="144"/>
      <c r="O1856" s="144"/>
      <c r="P1856" s="144"/>
      <c r="Q1856" s="144"/>
      <c r="R1856" s="144"/>
      <c r="S1856" s="144"/>
      <c r="T1856" s="144"/>
    </row>
    <row r="1857" spans="1:20">
      <c r="A1857" s="161"/>
      <c r="B1857" s="144"/>
      <c r="C1857" s="144"/>
      <c r="D1857" s="144"/>
      <c r="E1857" s="144"/>
      <c r="F1857" s="144"/>
      <c r="G1857" s="144"/>
      <c r="H1857" s="144"/>
      <c r="I1857" s="144"/>
      <c r="J1857" s="144"/>
      <c r="K1857" s="144"/>
      <c r="L1857" s="144"/>
      <c r="M1857" s="144"/>
      <c r="N1857" s="144"/>
      <c r="O1857" s="144"/>
      <c r="P1857" s="144"/>
      <c r="Q1857" s="144"/>
      <c r="R1857" s="144"/>
      <c r="S1857" s="144"/>
      <c r="T1857" s="144"/>
    </row>
    <row r="1858" spans="1:20">
      <c r="A1858" s="161"/>
      <c r="B1858" s="144"/>
      <c r="C1858" s="144"/>
      <c r="D1858" s="144"/>
      <c r="E1858" s="144"/>
      <c r="F1858" s="144"/>
      <c r="G1858" s="144"/>
      <c r="H1858" s="144"/>
      <c r="I1858" s="144"/>
      <c r="J1858" s="144"/>
      <c r="K1858" s="144"/>
      <c r="L1858" s="144"/>
      <c r="M1858" s="144"/>
      <c r="N1858" s="144"/>
      <c r="O1858" s="144"/>
      <c r="P1858" s="144"/>
      <c r="Q1858" s="144"/>
      <c r="R1858" s="144"/>
      <c r="S1858" s="144"/>
      <c r="T1858" s="144"/>
    </row>
    <row r="1859" spans="1:20">
      <c r="A1859" s="161"/>
      <c r="B1859" s="144"/>
      <c r="C1859" s="144"/>
      <c r="D1859" s="144"/>
      <c r="E1859" s="144"/>
      <c r="F1859" s="144"/>
      <c r="G1859" s="144"/>
      <c r="H1859" s="144"/>
      <c r="I1859" s="144"/>
      <c r="J1859" s="144"/>
      <c r="K1859" s="144"/>
      <c r="L1859" s="144"/>
      <c r="M1859" s="144"/>
      <c r="N1859" s="144"/>
      <c r="O1859" s="144"/>
      <c r="P1859" s="144"/>
      <c r="Q1859" s="144"/>
      <c r="R1859" s="144"/>
      <c r="S1859" s="144"/>
      <c r="T1859" s="144"/>
    </row>
    <row r="1860" spans="1:20">
      <c r="A1860" s="161"/>
      <c r="B1860" s="144"/>
      <c r="C1860" s="144"/>
      <c r="D1860" s="144"/>
      <c r="E1860" s="144"/>
      <c r="F1860" s="144"/>
      <c r="G1860" s="144"/>
      <c r="H1860" s="144"/>
      <c r="I1860" s="144"/>
      <c r="J1860" s="144"/>
      <c r="K1860" s="144"/>
      <c r="L1860" s="144"/>
      <c r="M1860" s="144"/>
      <c r="N1860" s="144"/>
      <c r="O1860" s="144"/>
      <c r="P1860" s="144"/>
      <c r="Q1860" s="144"/>
      <c r="R1860" s="144"/>
      <c r="S1860" s="144"/>
      <c r="T1860" s="144"/>
    </row>
    <row r="1861" spans="1:20">
      <c r="A1861" s="161"/>
      <c r="B1861" s="144"/>
      <c r="C1861" s="144"/>
      <c r="D1861" s="144"/>
      <c r="E1861" s="144"/>
      <c r="F1861" s="144"/>
      <c r="G1861" s="144"/>
      <c r="H1861" s="144"/>
      <c r="I1861" s="144"/>
      <c r="J1861" s="144"/>
      <c r="K1861" s="144"/>
      <c r="L1861" s="144"/>
      <c r="M1861" s="144"/>
      <c r="N1861" s="144"/>
      <c r="O1861" s="144"/>
      <c r="P1861" s="144"/>
      <c r="Q1861" s="144"/>
      <c r="R1861" s="144"/>
      <c r="S1861" s="144"/>
      <c r="T1861" s="144"/>
    </row>
    <row r="1862" spans="1:20">
      <c r="A1862" s="161"/>
      <c r="B1862" s="144"/>
      <c r="C1862" s="144"/>
      <c r="D1862" s="144"/>
      <c r="E1862" s="144"/>
      <c r="F1862" s="144"/>
      <c r="G1862" s="144"/>
      <c r="H1862" s="144"/>
      <c r="I1862" s="144"/>
      <c r="J1862" s="144"/>
      <c r="K1862" s="144"/>
      <c r="L1862" s="144"/>
      <c r="M1862" s="144"/>
      <c r="N1862" s="144"/>
      <c r="O1862" s="144"/>
      <c r="P1862" s="144"/>
      <c r="Q1862" s="144"/>
      <c r="R1862" s="144"/>
      <c r="S1862" s="144"/>
      <c r="T1862" s="144"/>
    </row>
    <row r="1863" spans="1:20">
      <c r="A1863" s="161"/>
      <c r="B1863" s="144"/>
      <c r="C1863" s="144"/>
      <c r="D1863" s="144"/>
      <c r="E1863" s="144"/>
      <c r="F1863" s="144"/>
      <c r="G1863" s="144"/>
      <c r="H1863" s="144"/>
      <c r="I1863" s="144"/>
      <c r="J1863" s="144"/>
      <c r="K1863" s="144"/>
      <c r="L1863" s="144"/>
      <c r="M1863" s="144"/>
      <c r="N1863" s="144"/>
      <c r="O1863" s="144"/>
      <c r="P1863" s="144"/>
      <c r="Q1863" s="144"/>
      <c r="R1863" s="144"/>
      <c r="S1863" s="144"/>
      <c r="T1863" s="144"/>
    </row>
    <row r="1864" spans="1:20">
      <c r="A1864" s="161"/>
      <c r="B1864" s="144"/>
      <c r="C1864" s="144"/>
      <c r="D1864" s="144"/>
      <c r="E1864" s="144"/>
      <c r="F1864" s="144"/>
      <c r="G1864" s="144"/>
      <c r="H1864" s="144"/>
      <c r="I1864" s="144"/>
      <c r="J1864" s="144"/>
      <c r="K1864" s="144"/>
      <c r="L1864" s="144"/>
      <c r="M1864" s="144"/>
      <c r="N1864" s="144"/>
      <c r="O1864" s="144"/>
      <c r="P1864" s="144"/>
      <c r="Q1864" s="144"/>
      <c r="R1864" s="144"/>
      <c r="S1864" s="144"/>
      <c r="T1864" s="144"/>
    </row>
    <row r="1865" spans="1:20">
      <c r="A1865" s="161"/>
      <c r="B1865" s="144"/>
      <c r="C1865" s="144"/>
      <c r="D1865" s="144"/>
      <c r="E1865" s="144"/>
      <c r="F1865" s="144"/>
      <c r="G1865" s="144"/>
      <c r="H1865" s="144"/>
      <c r="I1865" s="144"/>
      <c r="J1865" s="144"/>
      <c r="K1865" s="144"/>
      <c r="L1865" s="144"/>
      <c r="M1865" s="144"/>
      <c r="N1865" s="144"/>
      <c r="O1865" s="144"/>
      <c r="P1865" s="144"/>
      <c r="Q1865" s="144"/>
      <c r="R1865" s="144"/>
      <c r="S1865" s="144"/>
      <c r="T1865" s="144"/>
    </row>
    <row r="1866" spans="1:20">
      <c r="A1866" s="161"/>
      <c r="B1866" s="144"/>
      <c r="C1866" s="144"/>
      <c r="D1866" s="144"/>
      <c r="E1866" s="144"/>
      <c r="F1866" s="144"/>
      <c r="G1866" s="144"/>
      <c r="H1866" s="144"/>
      <c r="I1866" s="144"/>
      <c r="J1866" s="144"/>
      <c r="K1866" s="144"/>
      <c r="L1866" s="144"/>
      <c r="M1866" s="144"/>
      <c r="N1866" s="144"/>
      <c r="O1866" s="144"/>
      <c r="P1866" s="144"/>
      <c r="Q1866" s="144"/>
      <c r="R1866" s="144"/>
      <c r="S1866" s="144"/>
      <c r="T1866" s="144"/>
    </row>
    <row r="1867" spans="1:20">
      <c r="A1867" s="161"/>
      <c r="B1867" s="144"/>
      <c r="C1867" s="144"/>
      <c r="D1867" s="144"/>
      <c r="E1867" s="144"/>
      <c r="F1867" s="144"/>
      <c r="G1867" s="144"/>
      <c r="H1867" s="144"/>
      <c r="I1867" s="144"/>
      <c r="J1867" s="144"/>
      <c r="K1867" s="144"/>
      <c r="L1867" s="144"/>
      <c r="M1867" s="144"/>
      <c r="N1867" s="144"/>
      <c r="O1867" s="144"/>
      <c r="P1867" s="144"/>
      <c r="Q1867" s="144"/>
      <c r="R1867" s="144"/>
      <c r="S1867" s="144"/>
      <c r="T1867" s="144"/>
    </row>
    <row r="1868" spans="1:20">
      <c r="A1868" s="161"/>
      <c r="B1868" s="144"/>
      <c r="C1868" s="144"/>
      <c r="D1868" s="144"/>
      <c r="E1868" s="144"/>
      <c r="F1868" s="144"/>
      <c r="G1868" s="144"/>
      <c r="H1868" s="144"/>
      <c r="I1868" s="144"/>
      <c r="J1868" s="144"/>
      <c r="K1868" s="144"/>
      <c r="L1868" s="144"/>
      <c r="M1868" s="144"/>
      <c r="N1868" s="144"/>
      <c r="O1868" s="144"/>
      <c r="P1868" s="144"/>
      <c r="Q1868" s="144"/>
      <c r="R1868" s="144"/>
      <c r="S1868" s="144"/>
      <c r="T1868" s="144"/>
    </row>
    <row r="1869" spans="1:20">
      <c r="A1869" s="161"/>
      <c r="B1869" s="144"/>
      <c r="C1869" s="144"/>
      <c r="D1869" s="144"/>
      <c r="E1869" s="144"/>
      <c r="F1869" s="144"/>
      <c r="G1869" s="144"/>
      <c r="H1869" s="144"/>
      <c r="I1869" s="144"/>
      <c r="J1869" s="144"/>
      <c r="K1869" s="144"/>
      <c r="L1869" s="144"/>
      <c r="M1869" s="144"/>
      <c r="N1869" s="144"/>
      <c r="O1869" s="144"/>
      <c r="P1869" s="144"/>
      <c r="Q1869" s="144"/>
      <c r="R1869" s="144"/>
      <c r="S1869" s="144"/>
      <c r="T1869" s="144"/>
    </row>
    <row r="1870" spans="1:20">
      <c r="A1870" s="161"/>
      <c r="B1870" s="144"/>
      <c r="C1870" s="144"/>
      <c r="D1870" s="144"/>
      <c r="E1870" s="144"/>
      <c r="F1870" s="144"/>
      <c r="G1870" s="144"/>
      <c r="H1870" s="144"/>
      <c r="I1870" s="144"/>
      <c r="J1870" s="144"/>
      <c r="K1870" s="144"/>
      <c r="L1870" s="144"/>
      <c r="M1870" s="144"/>
      <c r="N1870" s="144"/>
      <c r="O1870" s="144"/>
      <c r="P1870" s="144"/>
      <c r="Q1870" s="144"/>
      <c r="R1870" s="144"/>
      <c r="S1870" s="144"/>
      <c r="T1870" s="144"/>
    </row>
    <row r="1871" spans="1:20">
      <c r="A1871" s="161"/>
      <c r="B1871" s="144"/>
      <c r="C1871" s="144"/>
      <c r="D1871" s="144"/>
      <c r="E1871" s="144"/>
      <c r="F1871" s="144"/>
      <c r="G1871" s="144"/>
      <c r="H1871" s="144"/>
      <c r="I1871" s="144"/>
      <c r="J1871" s="144"/>
      <c r="K1871" s="144"/>
      <c r="L1871" s="144"/>
      <c r="M1871" s="144"/>
      <c r="N1871" s="144"/>
      <c r="O1871" s="144"/>
      <c r="P1871" s="144"/>
      <c r="Q1871" s="144"/>
      <c r="R1871" s="144"/>
      <c r="S1871" s="144"/>
      <c r="T1871" s="144"/>
    </row>
    <row r="1872" spans="1:20">
      <c r="A1872" s="161"/>
      <c r="B1872" s="144"/>
      <c r="C1872" s="144"/>
      <c r="D1872" s="144"/>
      <c r="E1872" s="144"/>
      <c r="F1872" s="144"/>
      <c r="G1872" s="144"/>
      <c r="H1872" s="144"/>
      <c r="I1872" s="144"/>
      <c r="J1872" s="144"/>
      <c r="K1872" s="144"/>
      <c r="L1872" s="144"/>
      <c r="M1872" s="144"/>
      <c r="N1872" s="144"/>
      <c r="O1872" s="144"/>
      <c r="P1872" s="144"/>
      <c r="Q1872" s="144"/>
      <c r="R1872" s="144"/>
      <c r="S1872" s="144"/>
      <c r="T1872" s="144"/>
    </row>
    <row r="1873" spans="1:20">
      <c r="A1873" s="161"/>
      <c r="B1873" s="144"/>
      <c r="C1873" s="144"/>
      <c r="D1873" s="144"/>
      <c r="E1873" s="144"/>
      <c r="F1873" s="144"/>
      <c r="G1873" s="144"/>
      <c r="H1873" s="144"/>
      <c r="I1873" s="144"/>
      <c r="J1873" s="144"/>
      <c r="K1873" s="144"/>
      <c r="L1873" s="144"/>
      <c r="M1873" s="144"/>
      <c r="N1873" s="144"/>
      <c r="O1873" s="144"/>
      <c r="P1873" s="144"/>
      <c r="Q1873" s="144"/>
      <c r="R1873" s="144"/>
      <c r="S1873" s="144"/>
      <c r="T1873" s="144"/>
    </row>
    <row r="1874" spans="1:20">
      <c r="A1874" s="161"/>
      <c r="B1874" s="144"/>
      <c r="C1874" s="144"/>
      <c r="D1874" s="144"/>
      <c r="E1874" s="144"/>
      <c r="F1874" s="144"/>
      <c r="G1874" s="144"/>
      <c r="H1874" s="144"/>
      <c r="I1874" s="144"/>
      <c r="J1874" s="144"/>
      <c r="K1874" s="144"/>
      <c r="L1874" s="144"/>
      <c r="M1874" s="144"/>
      <c r="N1874" s="144"/>
      <c r="O1874" s="144"/>
      <c r="P1874" s="144"/>
      <c r="Q1874" s="144"/>
      <c r="R1874" s="144"/>
      <c r="S1874" s="144"/>
      <c r="T1874" s="144"/>
    </row>
    <row r="1875" spans="1:20">
      <c r="A1875" s="161"/>
      <c r="B1875" s="144"/>
      <c r="C1875" s="144"/>
      <c r="D1875" s="144"/>
      <c r="E1875" s="144"/>
      <c r="F1875" s="144"/>
      <c r="G1875" s="144"/>
      <c r="H1875" s="144"/>
      <c r="I1875" s="144"/>
      <c r="J1875" s="144"/>
      <c r="K1875" s="144"/>
      <c r="L1875" s="144"/>
      <c r="M1875" s="144"/>
      <c r="N1875" s="144"/>
      <c r="O1875" s="144"/>
      <c r="P1875" s="144"/>
      <c r="Q1875" s="144"/>
      <c r="R1875" s="144"/>
      <c r="S1875" s="144"/>
      <c r="T1875" s="144"/>
    </row>
    <row r="1876" spans="1:20">
      <c r="A1876" s="161"/>
      <c r="B1876" s="144"/>
      <c r="C1876" s="144"/>
      <c r="D1876" s="144"/>
      <c r="E1876" s="144"/>
      <c r="F1876" s="144"/>
      <c r="G1876" s="144"/>
      <c r="H1876" s="144"/>
      <c r="I1876" s="144"/>
      <c r="J1876" s="144"/>
      <c r="K1876" s="144"/>
      <c r="L1876" s="144"/>
      <c r="M1876" s="144"/>
      <c r="N1876" s="144"/>
      <c r="O1876" s="144"/>
      <c r="P1876" s="144"/>
      <c r="Q1876" s="144"/>
      <c r="R1876" s="144"/>
      <c r="S1876" s="144"/>
      <c r="T1876" s="144"/>
    </row>
    <row r="1877" spans="1:20">
      <c r="A1877" s="161"/>
      <c r="B1877" s="144"/>
      <c r="C1877" s="144"/>
      <c r="D1877" s="144"/>
      <c r="E1877" s="144"/>
      <c r="F1877" s="144"/>
      <c r="G1877" s="144"/>
      <c r="H1877" s="144"/>
      <c r="I1877" s="144"/>
      <c r="J1877" s="144"/>
      <c r="K1877" s="144"/>
      <c r="L1877" s="144"/>
      <c r="M1877" s="144"/>
      <c r="N1877" s="144"/>
      <c r="O1877" s="144"/>
      <c r="P1877" s="144"/>
      <c r="Q1877" s="144"/>
      <c r="R1877" s="144"/>
      <c r="S1877" s="144"/>
      <c r="T1877" s="144"/>
    </row>
    <row r="1878" spans="1:20">
      <c r="A1878" s="161"/>
      <c r="B1878" s="144"/>
      <c r="C1878" s="144"/>
      <c r="D1878" s="144"/>
      <c r="E1878" s="144"/>
      <c r="F1878" s="144"/>
      <c r="G1878" s="144"/>
      <c r="H1878" s="144"/>
      <c r="I1878" s="144"/>
      <c r="J1878" s="144"/>
      <c r="K1878" s="144"/>
      <c r="L1878" s="144"/>
      <c r="M1878" s="144"/>
      <c r="N1878" s="144"/>
      <c r="O1878" s="144"/>
      <c r="P1878" s="144"/>
      <c r="Q1878" s="144"/>
      <c r="R1878" s="144"/>
      <c r="S1878" s="144"/>
      <c r="T1878" s="144"/>
    </row>
    <row r="1879" spans="1:20">
      <c r="A1879" s="161"/>
      <c r="B1879" s="144"/>
      <c r="C1879" s="144"/>
      <c r="D1879" s="144"/>
      <c r="E1879" s="144"/>
      <c r="F1879" s="144"/>
      <c r="G1879" s="144"/>
      <c r="H1879" s="144"/>
      <c r="I1879" s="144"/>
      <c r="J1879" s="144"/>
      <c r="K1879" s="144"/>
      <c r="L1879" s="144"/>
      <c r="M1879" s="144"/>
      <c r="N1879" s="144"/>
      <c r="O1879" s="144"/>
      <c r="P1879" s="144"/>
      <c r="Q1879" s="144"/>
      <c r="R1879" s="144"/>
      <c r="S1879" s="144"/>
      <c r="T1879" s="144"/>
    </row>
    <row r="1880" spans="1:20">
      <c r="A1880" s="161"/>
      <c r="B1880" s="144"/>
      <c r="C1880" s="144"/>
      <c r="D1880" s="144"/>
      <c r="E1880" s="144"/>
      <c r="F1880" s="144"/>
      <c r="G1880" s="144"/>
      <c r="H1880" s="144"/>
      <c r="I1880" s="144"/>
      <c r="J1880" s="144"/>
      <c r="K1880" s="144"/>
      <c r="L1880" s="144"/>
      <c r="M1880" s="144"/>
      <c r="N1880" s="144"/>
      <c r="O1880" s="144"/>
      <c r="P1880" s="144"/>
      <c r="Q1880" s="144"/>
      <c r="R1880" s="144"/>
      <c r="S1880" s="144"/>
      <c r="T1880" s="144"/>
    </row>
    <row r="1881" spans="1:20">
      <c r="A1881" s="161"/>
      <c r="B1881" s="144"/>
      <c r="C1881" s="144"/>
      <c r="D1881" s="144"/>
      <c r="E1881" s="144"/>
      <c r="F1881" s="144"/>
      <c r="G1881" s="144"/>
      <c r="H1881" s="144"/>
      <c r="I1881" s="144"/>
      <c r="J1881" s="144"/>
      <c r="K1881" s="144"/>
      <c r="L1881" s="144"/>
      <c r="M1881" s="144"/>
      <c r="N1881" s="144"/>
      <c r="O1881" s="144"/>
      <c r="P1881" s="144"/>
      <c r="Q1881" s="144"/>
      <c r="R1881" s="144"/>
      <c r="S1881" s="144"/>
      <c r="T1881" s="144"/>
    </row>
    <row r="1882" spans="1:20">
      <c r="A1882" s="161"/>
      <c r="B1882" s="144"/>
      <c r="C1882" s="144"/>
      <c r="D1882" s="144"/>
      <c r="E1882" s="144"/>
      <c r="F1882" s="144"/>
      <c r="G1882" s="144"/>
      <c r="H1882" s="144"/>
      <c r="I1882" s="144"/>
      <c r="J1882" s="144"/>
      <c r="K1882" s="144"/>
      <c r="L1882" s="144"/>
      <c r="M1882" s="144"/>
      <c r="N1882" s="144"/>
      <c r="O1882" s="144"/>
      <c r="P1882" s="144"/>
      <c r="Q1882" s="144"/>
      <c r="R1882" s="144"/>
      <c r="S1882" s="144"/>
      <c r="T1882" s="144"/>
    </row>
    <row r="1883" spans="1:20">
      <c r="A1883" s="161"/>
      <c r="B1883" s="144"/>
      <c r="C1883" s="144"/>
      <c r="D1883" s="144"/>
      <c r="E1883" s="144"/>
      <c r="F1883" s="144"/>
      <c r="G1883" s="144"/>
      <c r="H1883" s="144"/>
      <c r="I1883" s="144"/>
      <c r="J1883" s="144"/>
      <c r="K1883" s="144"/>
      <c r="L1883" s="144"/>
      <c r="M1883" s="144"/>
      <c r="N1883" s="144"/>
      <c r="O1883" s="144"/>
      <c r="P1883" s="144"/>
      <c r="Q1883" s="144"/>
      <c r="R1883" s="144"/>
      <c r="S1883" s="144"/>
      <c r="T1883" s="144"/>
    </row>
    <row r="1884" spans="1:20">
      <c r="A1884" s="161"/>
      <c r="B1884" s="144"/>
      <c r="C1884" s="144"/>
      <c r="D1884" s="144"/>
      <c r="E1884" s="144"/>
      <c r="F1884" s="144"/>
      <c r="G1884" s="144"/>
      <c r="H1884" s="144"/>
      <c r="I1884" s="144"/>
      <c r="J1884" s="144"/>
      <c r="K1884" s="144"/>
      <c r="L1884" s="144"/>
      <c r="M1884" s="144"/>
      <c r="N1884" s="144"/>
      <c r="O1884" s="144"/>
      <c r="P1884" s="144"/>
      <c r="Q1884" s="144"/>
      <c r="R1884" s="144"/>
      <c r="S1884" s="144"/>
      <c r="T1884" s="144"/>
    </row>
    <row r="1885" spans="1:20">
      <c r="A1885" s="161"/>
      <c r="B1885" s="144"/>
      <c r="C1885" s="144"/>
      <c r="D1885" s="144"/>
      <c r="E1885" s="144"/>
      <c r="F1885" s="144"/>
      <c r="G1885" s="144"/>
      <c r="H1885" s="144"/>
      <c r="I1885" s="144"/>
      <c r="J1885" s="144"/>
      <c r="K1885" s="144"/>
      <c r="L1885" s="144"/>
      <c r="M1885" s="144"/>
      <c r="N1885" s="144"/>
      <c r="O1885" s="144"/>
      <c r="P1885" s="144"/>
      <c r="Q1885" s="144"/>
      <c r="R1885" s="144"/>
      <c r="S1885" s="144"/>
      <c r="T1885" s="144"/>
    </row>
    <row r="1886" spans="1:20">
      <c r="A1886" s="161"/>
      <c r="B1886" s="144"/>
      <c r="C1886" s="144"/>
      <c r="D1886" s="144"/>
      <c r="E1886" s="144"/>
      <c r="F1886" s="144"/>
      <c r="G1886" s="144"/>
      <c r="H1886" s="144"/>
      <c r="I1886" s="144"/>
      <c r="J1886" s="144"/>
      <c r="K1886" s="144"/>
      <c r="L1886" s="144"/>
      <c r="M1886" s="144"/>
      <c r="N1886" s="144"/>
      <c r="O1886" s="144"/>
      <c r="P1886" s="144"/>
      <c r="Q1886" s="144"/>
      <c r="R1886" s="144"/>
      <c r="S1886" s="144"/>
      <c r="T1886" s="144"/>
    </row>
    <row r="1887" spans="1:20">
      <c r="A1887" s="161"/>
      <c r="B1887" s="144"/>
      <c r="C1887" s="144"/>
      <c r="D1887" s="144"/>
      <c r="E1887" s="144"/>
      <c r="F1887" s="144"/>
      <c r="G1887" s="144"/>
      <c r="H1887" s="144"/>
      <c r="I1887" s="144"/>
      <c r="J1887" s="144"/>
      <c r="K1887" s="144"/>
      <c r="L1887" s="144"/>
      <c r="M1887" s="144"/>
      <c r="N1887" s="144"/>
      <c r="O1887" s="144"/>
      <c r="P1887" s="144"/>
      <c r="Q1887" s="144"/>
      <c r="R1887" s="144"/>
      <c r="S1887" s="144"/>
      <c r="T1887" s="144"/>
    </row>
    <row r="1888" spans="1:20">
      <c r="A1888" s="161"/>
      <c r="B1888" s="144"/>
      <c r="C1888" s="144"/>
      <c r="D1888" s="144"/>
      <c r="E1888" s="144"/>
      <c r="F1888" s="144"/>
      <c r="G1888" s="144"/>
      <c r="H1888" s="144"/>
      <c r="I1888" s="144"/>
      <c r="J1888" s="144"/>
      <c r="K1888" s="144"/>
      <c r="L1888" s="144"/>
      <c r="M1888" s="144"/>
      <c r="N1888" s="144"/>
      <c r="O1888" s="144"/>
      <c r="P1888" s="144"/>
      <c r="Q1888" s="144"/>
      <c r="R1888" s="144"/>
      <c r="S1888" s="144"/>
      <c r="T1888" s="144"/>
    </row>
    <row r="1889" spans="1:20">
      <c r="A1889" s="161"/>
      <c r="B1889" s="144"/>
      <c r="C1889" s="144"/>
      <c r="D1889" s="144"/>
      <c r="E1889" s="144"/>
      <c r="F1889" s="144"/>
      <c r="G1889" s="144"/>
      <c r="H1889" s="144"/>
      <c r="I1889" s="144"/>
      <c r="J1889" s="144"/>
      <c r="K1889" s="144"/>
      <c r="L1889" s="144"/>
      <c r="M1889" s="144"/>
      <c r="N1889" s="144"/>
      <c r="O1889" s="144"/>
      <c r="P1889" s="144"/>
      <c r="Q1889" s="144"/>
      <c r="R1889" s="144"/>
      <c r="S1889" s="144"/>
      <c r="T1889" s="144"/>
    </row>
    <row r="1890" spans="1:20">
      <c r="A1890" s="161"/>
      <c r="B1890" s="144"/>
      <c r="C1890" s="144"/>
      <c r="D1890" s="144"/>
      <c r="E1890" s="144"/>
      <c r="F1890" s="144"/>
      <c r="G1890" s="144"/>
      <c r="H1890" s="144"/>
      <c r="I1890" s="144"/>
      <c r="J1890" s="144"/>
      <c r="K1890" s="144"/>
      <c r="L1890" s="144"/>
      <c r="M1890" s="144"/>
      <c r="N1890" s="144"/>
      <c r="O1890" s="144"/>
      <c r="P1890" s="144"/>
      <c r="Q1890" s="144"/>
      <c r="R1890" s="144"/>
      <c r="S1890" s="144"/>
      <c r="T1890" s="144"/>
    </row>
    <row r="1891" spans="1:20">
      <c r="A1891" s="161"/>
      <c r="B1891" s="144"/>
      <c r="C1891" s="144"/>
      <c r="D1891" s="144"/>
      <c r="E1891" s="144"/>
      <c r="F1891" s="144"/>
      <c r="G1891" s="144"/>
      <c r="H1891" s="144"/>
      <c r="I1891" s="144"/>
      <c r="J1891" s="144"/>
      <c r="K1891" s="144"/>
      <c r="L1891" s="144"/>
      <c r="M1891" s="144"/>
      <c r="N1891" s="144"/>
      <c r="O1891" s="144"/>
      <c r="P1891" s="144"/>
      <c r="Q1891" s="144"/>
      <c r="R1891" s="144"/>
      <c r="S1891" s="144"/>
      <c r="T1891" s="144"/>
    </row>
    <row r="1892" spans="1:20">
      <c r="A1892" s="161"/>
      <c r="B1892" s="144"/>
      <c r="C1892" s="144"/>
      <c r="D1892" s="144"/>
      <c r="E1892" s="144"/>
      <c r="F1892" s="144"/>
      <c r="G1892" s="144"/>
      <c r="H1892" s="144"/>
      <c r="I1892" s="144"/>
      <c r="J1892" s="144"/>
      <c r="K1892" s="144"/>
      <c r="L1892" s="144"/>
      <c r="M1892" s="144"/>
      <c r="N1892" s="144"/>
      <c r="O1892" s="144"/>
      <c r="P1892" s="144"/>
      <c r="Q1892" s="144"/>
      <c r="R1892" s="144"/>
      <c r="S1892" s="144"/>
      <c r="T1892" s="144"/>
    </row>
    <row r="1893" spans="1:20">
      <c r="A1893" s="161"/>
      <c r="B1893" s="144"/>
      <c r="C1893" s="144"/>
      <c r="D1893" s="144"/>
      <c r="E1893" s="144"/>
      <c r="F1893" s="144"/>
      <c r="G1893" s="144"/>
      <c r="H1893" s="144"/>
      <c r="I1893" s="144"/>
      <c r="J1893" s="144"/>
      <c r="K1893" s="144"/>
      <c r="L1893" s="144"/>
      <c r="M1893" s="144"/>
      <c r="N1893" s="144"/>
      <c r="O1893" s="144"/>
      <c r="P1893" s="144"/>
      <c r="Q1893" s="144"/>
      <c r="R1893" s="144"/>
      <c r="S1893" s="144"/>
      <c r="T1893" s="144"/>
    </row>
    <row r="1894" spans="1:20">
      <c r="A1894" s="161"/>
      <c r="B1894" s="144"/>
      <c r="C1894" s="144"/>
      <c r="D1894" s="144"/>
      <c r="E1894" s="144"/>
      <c r="F1894" s="144"/>
      <c r="G1894" s="144"/>
      <c r="H1894" s="144"/>
      <c r="I1894" s="144"/>
      <c r="J1894" s="144"/>
      <c r="K1894" s="144"/>
      <c r="L1894" s="144"/>
      <c r="M1894" s="144"/>
      <c r="N1894" s="144"/>
      <c r="O1894" s="144"/>
      <c r="P1894" s="144"/>
      <c r="Q1894" s="144"/>
      <c r="R1894" s="144"/>
      <c r="S1894" s="144"/>
      <c r="T1894" s="144"/>
    </row>
    <row r="1895" spans="1:20">
      <c r="A1895" s="161"/>
      <c r="B1895" s="144"/>
      <c r="C1895" s="144"/>
      <c r="D1895" s="144"/>
      <c r="E1895" s="144"/>
      <c r="F1895" s="144"/>
      <c r="G1895" s="144"/>
      <c r="H1895" s="144"/>
      <c r="I1895" s="144"/>
      <c r="J1895" s="144"/>
      <c r="K1895" s="144"/>
      <c r="L1895" s="144"/>
      <c r="M1895" s="144"/>
      <c r="N1895" s="144"/>
      <c r="O1895" s="144"/>
      <c r="P1895" s="144"/>
      <c r="Q1895" s="144"/>
      <c r="R1895" s="144"/>
      <c r="S1895" s="144"/>
      <c r="T1895" s="144"/>
    </row>
    <row r="1896" spans="1:20">
      <c r="A1896" s="161"/>
      <c r="B1896" s="144"/>
      <c r="C1896" s="144"/>
      <c r="D1896" s="144"/>
      <c r="E1896" s="144"/>
      <c r="F1896" s="144"/>
      <c r="G1896" s="144"/>
      <c r="H1896" s="144"/>
      <c r="I1896" s="144"/>
      <c r="J1896" s="144"/>
      <c r="K1896" s="144"/>
      <c r="L1896" s="144"/>
      <c r="M1896" s="144"/>
      <c r="N1896" s="144"/>
      <c r="O1896" s="144"/>
      <c r="P1896" s="144"/>
      <c r="Q1896" s="144"/>
      <c r="R1896" s="144"/>
      <c r="S1896" s="144"/>
      <c r="T1896" s="144"/>
    </row>
    <row r="1897" spans="1:20">
      <c r="A1897" s="161"/>
      <c r="B1897" s="144"/>
      <c r="C1897" s="144"/>
      <c r="D1897" s="144"/>
      <c r="E1897" s="144"/>
      <c r="F1897" s="144"/>
      <c r="G1897" s="144"/>
      <c r="H1897" s="144"/>
      <c r="I1897" s="144"/>
      <c r="J1897" s="144"/>
      <c r="K1897" s="144"/>
      <c r="L1897" s="144"/>
      <c r="M1897" s="144"/>
      <c r="N1897" s="144"/>
      <c r="O1897" s="144"/>
      <c r="P1897" s="144"/>
      <c r="Q1897" s="144"/>
      <c r="R1897" s="144"/>
      <c r="S1897" s="144"/>
      <c r="T1897" s="144"/>
    </row>
    <row r="1898" spans="1:20">
      <c r="A1898" s="161"/>
      <c r="B1898" s="144"/>
      <c r="C1898" s="144"/>
      <c r="D1898" s="144"/>
      <c r="E1898" s="144"/>
      <c r="F1898" s="144"/>
      <c r="G1898" s="144"/>
      <c r="H1898" s="144"/>
      <c r="I1898" s="144"/>
      <c r="J1898" s="144"/>
      <c r="K1898" s="144"/>
      <c r="L1898" s="144"/>
      <c r="M1898" s="144"/>
      <c r="N1898" s="144"/>
      <c r="O1898" s="144"/>
      <c r="P1898" s="144"/>
      <c r="Q1898" s="144"/>
      <c r="R1898" s="144"/>
      <c r="S1898" s="144"/>
      <c r="T1898" s="144"/>
    </row>
    <row r="1899" spans="1:20">
      <c r="A1899" s="161"/>
      <c r="B1899" s="144"/>
      <c r="C1899" s="144"/>
      <c r="D1899" s="144"/>
      <c r="E1899" s="144"/>
      <c r="F1899" s="144"/>
      <c r="G1899" s="144"/>
      <c r="H1899" s="144"/>
      <c r="I1899" s="144"/>
      <c r="J1899" s="144"/>
      <c r="K1899" s="144"/>
      <c r="L1899" s="144"/>
      <c r="M1899" s="144"/>
      <c r="N1899" s="144"/>
      <c r="O1899" s="144"/>
      <c r="P1899" s="144"/>
      <c r="Q1899" s="144"/>
      <c r="R1899" s="144"/>
      <c r="S1899" s="144"/>
      <c r="T1899" s="144"/>
    </row>
    <row r="1900" spans="1:20">
      <c r="A1900" s="161"/>
      <c r="B1900" s="144"/>
      <c r="C1900" s="144"/>
      <c r="D1900" s="144"/>
      <c r="E1900" s="144"/>
      <c r="F1900" s="144"/>
      <c r="G1900" s="144"/>
      <c r="H1900" s="144"/>
      <c r="I1900" s="144"/>
      <c r="J1900" s="144"/>
      <c r="K1900" s="144"/>
      <c r="L1900" s="144"/>
      <c r="M1900" s="144"/>
      <c r="N1900" s="144"/>
      <c r="O1900" s="144"/>
      <c r="P1900" s="144"/>
      <c r="Q1900" s="144"/>
      <c r="R1900" s="144"/>
      <c r="S1900" s="144"/>
      <c r="T1900" s="144"/>
    </row>
    <row r="1901" spans="1:20">
      <c r="A1901" s="161"/>
      <c r="B1901" s="144"/>
      <c r="C1901" s="144"/>
      <c r="D1901" s="144"/>
      <c r="E1901" s="144"/>
      <c r="F1901" s="144"/>
      <c r="G1901" s="144"/>
      <c r="H1901" s="144"/>
      <c r="I1901" s="144"/>
      <c r="J1901" s="144"/>
      <c r="K1901" s="144"/>
      <c r="L1901" s="144"/>
      <c r="M1901" s="144"/>
      <c r="N1901" s="144"/>
      <c r="O1901" s="144"/>
      <c r="P1901" s="144"/>
      <c r="Q1901" s="144"/>
      <c r="R1901" s="144"/>
      <c r="S1901" s="144"/>
      <c r="T1901" s="144"/>
    </row>
    <row r="1902" spans="1:20">
      <c r="A1902" s="161"/>
      <c r="B1902" s="144"/>
      <c r="C1902" s="144"/>
      <c r="D1902" s="144"/>
      <c r="E1902" s="144"/>
      <c r="F1902" s="144"/>
      <c r="G1902" s="144"/>
      <c r="H1902" s="144"/>
      <c r="I1902" s="144"/>
      <c r="J1902" s="144"/>
      <c r="K1902" s="144"/>
      <c r="L1902" s="144"/>
      <c r="M1902" s="144"/>
      <c r="N1902" s="144"/>
      <c r="O1902" s="144"/>
      <c r="P1902" s="144"/>
      <c r="Q1902" s="144"/>
      <c r="R1902" s="144"/>
      <c r="S1902" s="144"/>
      <c r="T1902" s="144"/>
    </row>
    <row r="1903" spans="1:20">
      <c r="A1903" s="161"/>
      <c r="B1903" s="144"/>
      <c r="C1903" s="144"/>
      <c r="D1903" s="144"/>
      <c r="E1903" s="144"/>
      <c r="F1903" s="144"/>
      <c r="G1903" s="144"/>
      <c r="H1903" s="144"/>
      <c r="I1903" s="144"/>
      <c r="J1903" s="144"/>
      <c r="K1903" s="144"/>
      <c r="L1903" s="144"/>
      <c r="M1903" s="144"/>
      <c r="N1903" s="144"/>
      <c r="O1903" s="144"/>
      <c r="P1903" s="144"/>
      <c r="Q1903" s="144"/>
      <c r="R1903" s="144"/>
      <c r="S1903" s="144"/>
      <c r="T1903" s="144"/>
    </row>
    <row r="1904" spans="1:20">
      <c r="A1904" s="161"/>
      <c r="B1904" s="144"/>
      <c r="C1904" s="144"/>
      <c r="D1904" s="144"/>
      <c r="E1904" s="144"/>
      <c r="F1904" s="144"/>
      <c r="G1904" s="144"/>
      <c r="H1904" s="144"/>
      <c r="I1904" s="144"/>
      <c r="J1904" s="144"/>
      <c r="K1904" s="144"/>
      <c r="L1904" s="144"/>
      <c r="M1904" s="144"/>
      <c r="N1904" s="144"/>
      <c r="O1904" s="144"/>
      <c r="P1904" s="144"/>
      <c r="Q1904" s="144"/>
      <c r="R1904" s="144"/>
      <c r="S1904" s="144"/>
      <c r="T1904" s="144"/>
    </row>
    <row r="1905" spans="1:20">
      <c r="A1905" s="161"/>
      <c r="B1905" s="144"/>
      <c r="C1905" s="144"/>
      <c r="D1905" s="144"/>
      <c r="E1905" s="144"/>
      <c r="F1905" s="144"/>
      <c r="G1905" s="144"/>
      <c r="H1905" s="144"/>
      <c r="I1905" s="144"/>
      <c r="J1905" s="144"/>
      <c r="K1905" s="144"/>
      <c r="L1905" s="144"/>
      <c r="M1905" s="144"/>
      <c r="N1905" s="144"/>
      <c r="O1905" s="144"/>
      <c r="P1905" s="144"/>
      <c r="Q1905" s="144"/>
      <c r="R1905" s="144"/>
      <c r="S1905" s="144"/>
      <c r="T1905" s="144"/>
    </row>
    <row r="1906" spans="1:20">
      <c r="A1906" s="161"/>
      <c r="B1906" s="144"/>
      <c r="C1906" s="144"/>
      <c r="D1906" s="144"/>
      <c r="E1906" s="144"/>
      <c r="F1906" s="144"/>
      <c r="G1906" s="144"/>
      <c r="H1906" s="144"/>
      <c r="I1906" s="144"/>
      <c r="J1906" s="144"/>
      <c r="K1906" s="144"/>
      <c r="L1906" s="144"/>
      <c r="M1906" s="144"/>
      <c r="N1906" s="144"/>
      <c r="O1906" s="144"/>
      <c r="P1906" s="144"/>
      <c r="Q1906" s="144"/>
      <c r="R1906" s="144"/>
      <c r="S1906" s="144"/>
      <c r="T1906" s="144"/>
    </row>
    <row r="1907" spans="1:20">
      <c r="A1907" s="161"/>
      <c r="B1907" s="144"/>
      <c r="C1907" s="144"/>
      <c r="D1907" s="144"/>
      <c r="E1907" s="144"/>
      <c r="F1907" s="144"/>
      <c r="G1907" s="144"/>
      <c r="H1907" s="144"/>
      <c r="I1907" s="144"/>
      <c r="J1907" s="144"/>
      <c r="K1907" s="144"/>
      <c r="L1907" s="144"/>
      <c r="M1907" s="144"/>
      <c r="N1907" s="144"/>
      <c r="O1907" s="144"/>
      <c r="P1907" s="144"/>
      <c r="Q1907" s="144"/>
      <c r="R1907" s="144"/>
      <c r="S1907" s="144"/>
      <c r="T1907" s="144"/>
    </row>
    <row r="1908" spans="1:20">
      <c r="A1908" s="161"/>
      <c r="B1908" s="144"/>
      <c r="C1908" s="144"/>
      <c r="D1908" s="144"/>
      <c r="E1908" s="144"/>
      <c r="F1908" s="144"/>
      <c r="G1908" s="144"/>
      <c r="H1908" s="144"/>
      <c r="I1908" s="144"/>
      <c r="J1908" s="144"/>
      <c r="K1908" s="144"/>
      <c r="L1908" s="144"/>
      <c r="M1908" s="144"/>
      <c r="N1908" s="144"/>
      <c r="O1908" s="144"/>
      <c r="P1908" s="144"/>
      <c r="Q1908" s="144"/>
      <c r="R1908" s="144"/>
      <c r="S1908" s="144"/>
      <c r="T1908" s="144"/>
    </row>
    <row r="1909" spans="1:20">
      <c r="A1909" s="161"/>
      <c r="B1909" s="144"/>
      <c r="C1909" s="144"/>
      <c r="D1909" s="144"/>
      <c r="E1909" s="144"/>
      <c r="F1909" s="144"/>
      <c r="G1909" s="144"/>
      <c r="H1909" s="144"/>
      <c r="I1909" s="144"/>
      <c r="J1909" s="144"/>
      <c r="K1909" s="144"/>
      <c r="L1909" s="144"/>
      <c r="M1909" s="144"/>
      <c r="N1909" s="144"/>
      <c r="O1909" s="144"/>
      <c r="P1909" s="144"/>
      <c r="Q1909" s="144"/>
      <c r="R1909" s="144"/>
      <c r="S1909" s="144"/>
      <c r="T1909" s="144"/>
    </row>
    <row r="1910" spans="1:20">
      <c r="A1910" s="161"/>
      <c r="B1910" s="144"/>
      <c r="C1910" s="144"/>
      <c r="D1910" s="144"/>
      <c r="E1910" s="144"/>
      <c r="F1910" s="144"/>
      <c r="G1910" s="144"/>
      <c r="H1910" s="144"/>
      <c r="I1910" s="144"/>
      <c r="J1910" s="144"/>
      <c r="K1910" s="144"/>
      <c r="L1910" s="144"/>
      <c r="M1910" s="144"/>
      <c r="N1910" s="144"/>
      <c r="O1910" s="144"/>
      <c r="P1910" s="144"/>
      <c r="Q1910" s="144"/>
      <c r="R1910" s="144"/>
      <c r="S1910" s="144"/>
      <c r="T1910" s="144"/>
    </row>
    <row r="1911" spans="1:20">
      <c r="A1911" s="161"/>
      <c r="B1911" s="144"/>
      <c r="C1911" s="144"/>
      <c r="D1911" s="144"/>
      <c r="E1911" s="144"/>
      <c r="F1911" s="144"/>
      <c r="G1911" s="144"/>
      <c r="H1911" s="144"/>
      <c r="I1911" s="144"/>
      <c r="J1911" s="144"/>
      <c r="K1911" s="144"/>
      <c r="L1911" s="144"/>
      <c r="M1911" s="144"/>
      <c r="N1911" s="144"/>
      <c r="O1911" s="144"/>
      <c r="P1911" s="144"/>
      <c r="Q1911" s="144"/>
      <c r="R1911" s="144"/>
      <c r="S1911" s="144"/>
      <c r="T1911" s="144"/>
    </row>
    <row r="1912" spans="1:20">
      <c r="A1912" s="161"/>
      <c r="B1912" s="144"/>
      <c r="C1912" s="144"/>
      <c r="D1912" s="144"/>
      <c r="E1912" s="144"/>
      <c r="F1912" s="144"/>
      <c r="G1912" s="144"/>
      <c r="H1912" s="144"/>
      <c r="I1912" s="144"/>
      <c r="J1912" s="144"/>
      <c r="K1912" s="144"/>
      <c r="L1912" s="144"/>
      <c r="M1912" s="144"/>
      <c r="N1912" s="144"/>
      <c r="O1912" s="144"/>
      <c r="P1912" s="144"/>
      <c r="Q1912" s="144"/>
      <c r="R1912" s="144"/>
      <c r="S1912" s="144"/>
      <c r="T1912" s="144"/>
    </row>
    <row r="1913" spans="1:20">
      <c r="A1913" s="161"/>
      <c r="B1913" s="144"/>
      <c r="C1913" s="144"/>
      <c r="D1913" s="144"/>
      <c r="E1913" s="144"/>
      <c r="F1913" s="144"/>
      <c r="G1913" s="144"/>
      <c r="H1913" s="144"/>
      <c r="I1913" s="144"/>
      <c r="J1913" s="144"/>
      <c r="K1913" s="144"/>
      <c r="L1913" s="144"/>
      <c r="M1913" s="144"/>
      <c r="N1913" s="144"/>
      <c r="O1913" s="144"/>
      <c r="P1913" s="144"/>
      <c r="Q1913" s="144"/>
      <c r="R1913" s="144"/>
      <c r="S1913" s="144"/>
      <c r="T1913" s="144"/>
    </row>
    <row r="1914" spans="1:20">
      <c r="A1914" s="161"/>
      <c r="B1914" s="144"/>
      <c r="C1914" s="144"/>
      <c r="D1914" s="144"/>
      <c r="E1914" s="144"/>
      <c r="F1914" s="144"/>
      <c r="G1914" s="144"/>
      <c r="H1914" s="144"/>
      <c r="I1914" s="144"/>
      <c r="J1914" s="144"/>
      <c r="K1914" s="144"/>
      <c r="L1914" s="144"/>
      <c r="M1914" s="144"/>
      <c r="N1914" s="144"/>
      <c r="O1914" s="144"/>
      <c r="P1914" s="144"/>
      <c r="Q1914" s="144"/>
      <c r="R1914" s="144"/>
      <c r="S1914" s="144"/>
      <c r="T1914" s="144"/>
    </row>
    <row r="1915" spans="1:20">
      <c r="A1915" s="161"/>
      <c r="B1915" s="144"/>
      <c r="C1915" s="144"/>
      <c r="D1915" s="144"/>
      <c r="E1915" s="144"/>
      <c r="F1915" s="144"/>
      <c r="G1915" s="144"/>
      <c r="H1915" s="144"/>
      <c r="I1915" s="144"/>
      <c r="J1915" s="144"/>
      <c r="K1915" s="144"/>
      <c r="L1915" s="144"/>
      <c r="M1915" s="144"/>
      <c r="N1915" s="144"/>
      <c r="O1915" s="144"/>
      <c r="P1915" s="144"/>
      <c r="Q1915" s="144"/>
      <c r="R1915" s="144"/>
      <c r="S1915" s="144"/>
      <c r="T1915" s="144"/>
    </row>
    <row r="1916" spans="1:20">
      <c r="A1916" s="161"/>
      <c r="B1916" s="144"/>
      <c r="C1916" s="144"/>
      <c r="D1916" s="144"/>
      <c r="E1916" s="144"/>
      <c r="F1916" s="144"/>
      <c r="G1916" s="144"/>
      <c r="H1916" s="144"/>
      <c r="I1916" s="144"/>
      <c r="J1916" s="144"/>
      <c r="K1916" s="144"/>
      <c r="L1916" s="144"/>
      <c r="M1916" s="144"/>
      <c r="N1916" s="144"/>
      <c r="O1916" s="144"/>
      <c r="P1916" s="144"/>
      <c r="Q1916" s="144"/>
      <c r="R1916" s="144"/>
      <c r="S1916" s="144"/>
      <c r="T1916" s="144"/>
    </row>
    <row r="1917" spans="1:20">
      <c r="A1917" s="161"/>
      <c r="B1917" s="144"/>
      <c r="C1917" s="144"/>
      <c r="D1917" s="144"/>
      <c r="E1917" s="144"/>
      <c r="F1917" s="144"/>
      <c r="G1917" s="144"/>
      <c r="H1917" s="144"/>
      <c r="I1917" s="144"/>
      <c r="J1917" s="144"/>
      <c r="K1917" s="144"/>
      <c r="L1917" s="144"/>
      <c r="M1917" s="144"/>
      <c r="N1917" s="144"/>
      <c r="O1917" s="144"/>
      <c r="P1917" s="144"/>
      <c r="Q1917" s="144"/>
      <c r="R1917" s="144"/>
      <c r="S1917" s="144"/>
      <c r="T1917" s="144"/>
    </row>
    <row r="1918" spans="1:20">
      <c r="A1918" s="161"/>
      <c r="B1918" s="144"/>
      <c r="C1918" s="144"/>
      <c r="D1918" s="144"/>
      <c r="E1918" s="144"/>
      <c r="F1918" s="144"/>
      <c r="G1918" s="144"/>
      <c r="H1918" s="144"/>
      <c r="I1918" s="144"/>
      <c r="J1918" s="144"/>
      <c r="K1918" s="144"/>
      <c r="L1918" s="144"/>
      <c r="M1918" s="144"/>
      <c r="N1918" s="144"/>
      <c r="O1918" s="144"/>
      <c r="P1918" s="144"/>
      <c r="Q1918" s="144"/>
      <c r="R1918" s="144"/>
      <c r="S1918" s="144"/>
      <c r="T1918" s="144"/>
    </row>
    <row r="1919" spans="1:20">
      <c r="A1919" s="161"/>
      <c r="B1919" s="144"/>
      <c r="C1919" s="144"/>
      <c r="D1919" s="144"/>
      <c r="E1919" s="144"/>
      <c r="F1919" s="144"/>
      <c r="G1919" s="144"/>
      <c r="H1919" s="144"/>
      <c r="I1919" s="144"/>
      <c r="J1919" s="144"/>
      <c r="K1919" s="144"/>
      <c r="L1919" s="144"/>
      <c r="M1919" s="144"/>
      <c r="N1919" s="144"/>
      <c r="O1919" s="144"/>
      <c r="P1919" s="144"/>
      <c r="Q1919" s="144"/>
      <c r="R1919" s="144"/>
      <c r="S1919" s="144"/>
      <c r="T1919" s="144"/>
    </row>
    <row r="1920" spans="1:20">
      <c r="A1920" s="161"/>
      <c r="B1920" s="144"/>
      <c r="C1920" s="144"/>
      <c r="D1920" s="144"/>
      <c r="E1920" s="144"/>
      <c r="F1920" s="144"/>
      <c r="G1920" s="144"/>
      <c r="H1920" s="144"/>
      <c r="I1920" s="144"/>
      <c r="J1920" s="144"/>
      <c r="K1920" s="144"/>
      <c r="L1920" s="144"/>
      <c r="M1920" s="144"/>
      <c r="N1920" s="144"/>
      <c r="O1920" s="144"/>
      <c r="P1920" s="144"/>
      <c r="Q1920" s="144"/>
      <c r="R1920" s="144"/>
      <c r="S1920" s="144"/>
      <c r="T1920" s="144"/>
    </row>
    <row r="1921" spans="1:20">
      <c r="A1921" s="161"/>
      <c r="B1921" s="144"/>
      <c r="C1921" s="144"/>
      <c r="D1921" s="144"/>
      <c r="E1921" s="144"/>
      <c r="F1921" s="144"/>
      <c r="G1921" s="144"/>
      <c r="H1921" s="144"/>
      <c r="I1921" s="144"/>
      <c r="J1921" s="144"/>
      <c r="K1921" s="144"/>
      <c r="L1921" s="144"/>
      <c r="M1921" s="144"/>
      <c r="N1921" s="144"/>
      <c r="O1921" s="144"/>
      <c r="P1921" s="144"/>
      <c r="Q1921" s="144"/>
      <c r="R1921" s="144"/>
      <c r="S1921" s="144"/>
      <c r="T1921" s="144"/>
    </row>
    <row r="1922" spans="1:20">
      <c r="A1922" s="161"/>
      <c r="B1922" s="144"/>
      <c r="C1922" s="144"/>
      <c r="D1922" s="144"/>
      <c r="E1922" s="144"/>
      <c r="F1922" s="144"/>
      <c r="G1922" s="144"/>
      <c r="H1922" s="144"/>
      <c r="I1922" s="144"/>
      <c r="J1922" s="144"/>
      <c r="K1922" s="144"/>
      <c r="L1922" s="144"/>
      <c r="M1922" s="144"/>
      <c r="N1922" s="144"/>
      <c r="O1922" s="144"/>
      <c r="P1922" s="144"/>
      <c r="Q1922" s="144"/>
      <c r="R1922" s="144"/>
      <c r="S1922" s="144"/>
      <c r="T1922" s="144"/>
    </row>
    <row r="1923" spans="1:20">
      <c r="A1923" s="161"/>
      <c r="B1923" s="144"/>
      <c r="C1923" s="144"/>
      <c r="D1923" s="144"/>
      <c r="E1923" s="144"/>
      <c r="F1923" s="144"/>
      <c r="G1923" s="144"/>
      <c r="H1923" s="144"/>
      <c r="I1923" s="144"/>
      <c r="J1923" s="144"/>
      <c r="K1923" s="144"/>
      <c r="L1923" s="144"/>
      <c r="M1923" s="144"/>
      <c r="N1923" s="144"/>
      <c r="O1923" s="144"/>
      <c r="P1923" s="144"/>
      <c r="Q1923" s="144"/>
      <c r="R1923" s="144"/>
      <c r="S1923" s="144"/>
      <c r="T1923" s="144"/>
    </row>
    <row r="1924" spans="1:20">
      <c r="A1924" s="161"/>
      <c r="B1924" s="144"/>
      <c r="C1924" s="144"/>
      <c r="D1924" s="144"/>
      <c r="E1924" s="144"/>
      <c r="F1924" s="144"/>
      <c r="G1924" s="144"/>
      <c r="H1924" s="144"/>
      <c r="I1924" s="144"/>
      <c r="J1924" s="144"/>
      <c r="K1924" s="144"/>
      <c r="L1924" s="144"/>
      <c r="M1924" s="144"/>
      <c r="N1924" s="144"/>
      <c r="O1924" s="144"/>
      <c r="P1924" s="144"/>
      <c r="Q1924" s="144"/>
      <c r="R1924" s="144"/>
      <c r="S1924" s="144"/>
      <c r="T1924" s="144"/>
    </row>
    <row r="1925" spans="1:20">
      <c r="A1925" s="161"/>
      <c r="B1925" s="144"/>
      <c r="C1925" s="144"/>
      <c r="D1925" s="144"/>
      <c r="E1925" s="144"/>
      <c r="F1925" s="144"/>
      <c r="G1925" s="144"/>
      <c r="H1925" s="144"/>
      <c r="I1925" s="144"/>
      <c r="J1925" s="144"/>
      <c r="K1925" s="144"/>
      <c r="L1925" s="144"/>
      <c r="M1925" s="144"/>
      <c r="N1925" s="144"/>
      <c r="O1925" s="144"/>
      <c r="P1925" s="144"/>
      <c r="Q1925" s="144"/>
      <c r="R1925" s="144"/>
      <c r="S1925" s="144"/>
      <c r="T1925" s="144"/>
    </row>
    <row r="1926" spans="1:20">
      <c r="A1926" s="161"/>
      <c r="B1926" s="144"/>
      <c r="C1926" s="144"/>
      <c r="D1926" s="144"/>
      <c r="E1926" s="144"/>
      <c r="F1926" s="144"/>
      <c r="G1926" s="144"/>
      <c r="H1926" s="144"/>
      <c r="I1926" s="144"/>
      <c r="J1926" s="144"/>
      <c r="K1926" s="144"/>
      <c r="L1926" s="144"/>
      <c r="M1926" s="144"/>
      <c r="N1926" s="144"/>
      <c r="O1926" s="144"/>
      <c r="P1926" s="144"/>
      <c r="Q1926" s="144"/>
      <c r="R1926" s="144"/>
      <c r="S1926" s="144"/>
      <c r="T1926" s="144"/>
    </row>
    <row r="1927" spans="1:20">
      <c r="A1927" s="161"/>
      <c r="B1927" s="144"/>
      <c r="C1927" s="144"/>
      <c r="D1927" s="144"/>
      <c r="E1927" s="144"/>
      <c r="F1927" s="144"/>
      <c r="G1927" s="144"/>
      <c r="H1927" s="144"/>
      <c r="I1927" s="144"/>
      <c r="J1927" s="144"/>
      <c r="K1927" s="144"/>
      <c r="L1927" s="144"/>
      <c r="M1927" s="144"/>
      <c r="N1927" s="144"/>
      <c r="O1927" s="144"/>
      <c r="P1927" s="144"/>
      <c r="Q1927" s="144"/>
      <c r="R1927" s="144"/>
      <c r="S1927" s="144"/>
      <c r="T1927" s="144"/>
    </row>
    <row r="1928" spans="1:20">
      <c r="A1928" s="161"/>
      <c r="B1928" s="144"/>
      <c r="C1928" s="144"/>
      <c r="D1928" s="144"/>
      <c r="E1928" s="144"/>
      <c r="F1928" s="144"/>
      <c r="G1928" s="144"/>
      <c r="H1928" s="144"/>
      <c r="I1928" s="144"/>
      <c r="J1928" s="144"/>
      <c r="K1928" s="144"/>
      <c r="L1928" s="144"/>
      <c r="M1928" s="144"/>
      <c r="N1928" s="144"/>
      <c r="O1928" s="144"/>
      <c r="P1928" s="144"/>
      <c r="Q1928" s="144"/>
      <c r="R1928" s="144"/>
      <c r="S1928" s="144"/>
      <c r="T1928" s="144"/>
    </row>
    <row r="1929" spans="1:20">
      <c r="A1929" s="161"/>
      <c r="B1929" s="144"/>
      <c r="C1929" s="144"/>
      <c r="D1929" s="144"/>
      <c r="E1929" s="144"/>
      <c r="F1929" s="144"/>
      <c r="G1929" s="144"/>
      <c r="H1929" s="144"/>
      <c r="I1929" s="144"/>
      <c r="J1929" s="144"/>
      <c r="K1929" s="144"/>
      <c r="L1929" s="144"/>
      <c r="M1929" s="144"/>
      <c r="N1929" s="144"/>
      <c r="O1929" s="144"/>
      <c r="P1929" s="144"/>
      <c r="Q1929" s="144"/>
      <c r="R1929" s="144"/>
      <c r="S1929" s="144"/>
      <c r="T1929" s="144"/>
    </row>
    <row r="1930" spans="1:20">
      <c r="A1930" s="161"/>
      <c r="B1930" s="144"/>
      <c r="C1930" s="144"/>
      <c r="D1930" s="144"/>
      <c r="E1930" s="144"/>
      <c r="F1930" s="144"/>
      <c r="G1930" s="144"/>
      <c r="H1930" s="144"/>
      <c r="I1930" s="144"/>
      <c r="J1930" s="144"/>
      <c r="K1930" s="144"/>
      <c r="L1930" s="144"/>
      <c r="M1930" s="144"/>
      <c r="N1930" s="144"/>
      <c r="O1930" s="144"/>
      <c r="P1930" s="144"/>
      <c r="Q1930" s="144"/>
      <c r="R1930" s="144"/>
      <c r="S1930" s="144"/>
      <c r="T1930" s="144"/>
    </row>
    <row r="1931" spans="1:20">
      <c r="A1931" s="161"/>
      <c r="B1931" s="144"/>
      <c r="C1931" s="144"/>
      <c r="D1931" s="144"/>
      <c r="E1931" s="144"/>
      <c r="F1931" s="144"/>
      <c r="G1931" s="144"/>
      <c r="H1931" s="144"/>
      <c r="I1931" s="144"/>
      <c r="J1931" s="144"/>
      <c r="K1931" s="144"/>
      <c r="L1931" s="144"/>
      <c r="M1931" s="144"/>
      <c r="N1931" s="144"/>
      <c r="O1931" s="144"/>
      <c r="P1931" s="144"/>
      <c r="Q1931" s="144"/>
      <c r="R1931" s="144"/>
      <c r="S1931" s="144"/>
      <c r="T1931" s="144"/>
    </row>
    <row r="1932" spans="1:20">
      <c r="A1932" s="161"/>
      <c r="B1932" s="144"/>
      <c r="C1932" s="144"/>
      <c r="D1932" s="144"/>
      <c r="E1932" s="144"/>
      <c r="F1932" s="144"/>
      <c r="G1932" s="144"/>
      <c r="H1932" s="144"/>
      <c r="I1932" s="144"/>
      <c r="J1932" s="144"/>
      <c r="K1932" s="144"/>
      <c r="L1932" s="144"/>
      <c r="M1932" s="144"/>
      <c r="N1932" s="144"/>
      <c r="O1932" s="144"/>
      <c r="P1932" s="144"/>
      <c r="Q1932" s="144"/>
      <c r="R1932" s="144"/>
      <c r="S1932" s="144"/>
      <c r="T1932" s="144"/>
    </row>
    <row r="1933" spans="1:20">
      <c r="A1933" s="161"/>
      <c r="B1933" s="144"/>
      <c r="C1933" s="144"/>
      <c r="D1933" s="144"/>
      <c r="E1933" s="144"/>
      <c r="F1933" s="144"/>
      <c r="G1933" s="144"/>
      <c r="H1933" s="144"/>
      <c r="I1933" s="144"/>
      <c r="J1933" s="144"/>
      <c r="K1933" s="144"/>
      <c r="L1933" s="144"/>
      <c r="M1933" s="144"/>
      <c r="N1933" s="144"/>
      <c r="O1933" s="144"/>
      <c r="P1933" s="144"/>
      <c r="Q1933" s="144"/>
      <c r="R1933" s="144"/>
      <c r="S1933" s="144"/>
      <c r="T1933" s="144"/>
    </row>
    <row r="1934" spans="1:20">
      <c r="A1934" s="161"/>
      <c r="B1934" s="144"/>
      <c r="C1934" s="144"/>
      <c r="D1934" s="144"/>
      <c r="E1934" s="144"/>
      <c r="F1934" s="144"/>
      <c r="G1934" s="144"/>
      <c r="H1934" s="144"/>
      <c r="I1934" s="144"/>
      <c r="J1934" s="144"/>
      <c r="K1934" s="144"/>
      <c r="L1934" s="144"/>
      <c r="M1934" s="144"/>
      <c r="N1934" s="144"/>
      <c r="O1934" s="144"/>
      <c r="P1934" s="144"/>
      <c r="Q1934" s="144"/>
      <c r="R1934" s="144"/>
      <c r="S1934" s="144"/>
      <c r="T1934" s="144"/>
    </row>
    <row r="1935" spans="1:20">
      <c r="A1935" s="161"/>
      <c r="B1935" s="144"/>
      <c r="C1935" s="144"/>
      <c r="D1935" s="144"/>
      <c r="E1935" s="144"/>
      <c r="F1935" s="144"/>
      <c r="G1935" s="144"/>
      <c r="H1935" s="144"/>
      <c r="I1935" s="144"/>
      <c r="J1935" s="144"/>
      <c r="K1935" s="144"/>
      <c r="L1935" s="144"/>
      <c r="M1935" s="144"/>
      <c r="N1935" s="144"/>
      <c r="O1935" s="144"/>
      <c r="P1935" s="144"/>
      <c r="Q1935" s="144"/>
      <c r="R1935" s="144"/>
      <c r="S1935" s="144"/>
      <c r="T1935" s="144"/>
    </row>
    <row r="1936" spans="1:20">
      <c r="A1936" s="161"/>
      <c r="B1936" s="144"/>
      <c r="C1936" s="144"/>
      <c r="D1936" s="144"/>
      <c r="E1936" s="144"/>
      <c r="F1936" s="144"/>
      <c r="G1936" s="144"/>
      <c r="H1936" s="144"/>
      <c r="I1936" s="144"/>
      <c r="J1936" s="144"/>
      <c r="K1936" s="144"/>
      <c r="L1936" s="144"/>
      <c r="M1936" s="144"/>
      <c r="N1936" s="144"/>
      <c r="O1936" s="144"/>
      <c r="P1936" s="144"/>
      <c r="Q1936" s="144"/>
      <c r="R1936" s="144"/>
      <c r="S1936" s="144"/>
      <c r="T1936" s="144"/>
    </row>
    <row r="1937" spans="1:20">
      <c r="A1937" s="161"/>
      <c r="B1937" s="144"/>
      <c r="C1937" s="144"/>
      <c r="D1937" s="144"/>
      <c r="E1937" s="144"/>
      <c r="F1937" s="144"/>
      <c r="G1937" s="144"/>
      <c r="H1937" s="144"/>
      <c r="I1937" s="144"/>
      <c r="J1937" s="144"/>
      <c r="K1937" s="144"/>
      <c r="L1937" s="144"/>
      <c r="M1937" s="144"/>
      <c r="N1937" s="144"/>
      <c r="O1937" s="144"/>
      <c r="P1937" s="144"/>
      <c r="Q1937" s="144"/>
      <c r="R1937" s="144"/>
      <c r="S1937" s="144"/>
      <c r="T1937" s="144"/>
    </row>
    <row r="1938" spans="1:20">
      <c r="A1938" s="161"/>
      <c r="B1938" s="144"/>
      <c r="C1938" s="144"/>
      <c r="D1938" s="144"/>
      <c r="E1938" s="144"/>
      <c r="F1938" s="144"/>
      <c r="G1938" s="144"/>
      <c r="H1938" s="144"/>
      <c r="I1938" s="144"/>
      <c r="J1938" s="144"/>
      <c r="K1938" s="144"/>
      <c r="L1938" s="144"/>
      <c r="M1938" s="144"/>
      <c r="N1938" s="144"/>
      <c r="O1938" s="144"/>
      <c r="P1938" s="144"/>
      <c r="Q1938" s="144"/>
      <c r="R1938" s="144"/>
      <c r="S1938" s="144"/>
      <c r="T1938" s="144"/>
    </row>
    <row r="1939" spans="1:20">
      <c r="A1939" s="161"/>
      <c r="B1939" s="144"/>
      <c r="C1939" s="144"/>
      <c r="D1939" s="144"/>
      <c r="E1939" s="144"/>
      <c r="F1939" s="144"/>
      <c r="G1939" s="144"/>
      <c r="H1939" s="144"/>
      <c r="I1939" s="144"/>
      <c r="J1939" s="144"/>
      <c r="K1939" s="144"/>
      <c r="L1939" s="144"/>
      <c r="M1939" s="144"/>
      <c r="N1939" s="144"/>
      <c r="O1939" s="144"/>
      <c r="P1939" s="144"/>
      <c r="Q1939" s="144"/>
      <c r="R1939" s="144"/>
      <c r="S1939" s="144"/>
      <c r="T1939" s="144"/>
    </row>
    <row r="1940" spans="1:20">
      <c r="A1940" s="161"/>
      <c r="B1940" s="144"/>
      <c r="C1940" s="144"/>
      <c r="D1940" s="144"/>
      <c r="E1940" s="144"/>
      <c r="F1940" s="144"/>
      <c r="G1940" s="144"/>
      <c r="H1940" s="144"/>
      <c r="I1940" s="144"/>
      <c r="J1940" s="144"/>
      <c r="K1940" s="144"/>
      <c r="L1940" s="144"/>
      <c r="M1940" s="144"/>
      <c r="N1940" s="144"/>
      <c r="O1940" s="144"/>
      <c r="P1940" s="144"/>
      <c r="Q1940" s="144"/>
      <c r="R1940" s="144"/>
      <c r="S1940" s="144"/>
      <c r="T1940" s="144"/>
    </row>
    <row r="1941" spans="1:20">
      <c r="A1941" s="161"/>
      <c r="B1941" s="144"/>
      <c r="C1941" s="144"/>
      <c r="D1941" s="144"/>
      <c r="E1941" s="144"/>
      <c r="F1941" s="144"/>
      <c r="G1941" s="144"/>
      <c r="H1941" s="144"/>
      <c r="I1941" s="144"/>
      <c r="J1941" s="144"/>
      <c r="K1941" s="144"/>
      <c r="L1941" s="144"/>
      <c r="M1941" s="144"/>
      <c r="N1941" s="144"/>
      <c r="O1941" s="144"/>
      <c r="P1941" s="144"/>
      <c r="Q1941" s="144"/>
      <c r="R1941" s="144"/>
      <c r="S1941" s="144"/>
      <c r="T1941" s="144"/>
    </row>
    <row r="1942" spans="1:20">
      <c r="A1942" s="161"/>
      <c r="B1942" s="144"/>
      <c r="C1942" s="144"/>
      <c r="D1942" s="144"/>
      <c r="E1942" s="144"/>
      <c r="F1942" s="144"/>
      <c r="G1942" s="144"/>
      <c r="H1942" s="144"/>
      <c r="I1942" s="144"/>
      <c r="J1942" s="144"/>
      <c r="K1942" s="144"/>
      <c r="L1942" s="144"/>
      <c r="M1942" s="144"/>
      <c r="N1942" s="144"/>
      <c r="O1942" s="144"/>
      <c r="P1942" s="144"/>
      <c r="Q1942" s="144"/>
      <c r="R1942" s="144"/>
      <c r="S1942" s="144"/>
      <c r="T1942" s="144"/>
    </row>
    <row r="1943" spans="1:20">
      <c r="A1943" s="161"/>
      <c r="B1943" s="144"/>
      <c r="C1943" s="144"/>
      <c r="D1943" s="144"/>
      <c r="E1943" s="144"/>
      <c r="F1943" s="144"/>
      <c r="G1943" s="144"/>
      <c r="H1943" s="144"/>
      <c r="I1943" s="144"/>
      <c r="J1943" s="144"/>
      <c r="K1943" s="144"/>
      <c r="L1943" s="144"/>
      <c r="M1943" s="144"/>
      <c r="N1943" s="144"/>
      <c r="O1943" s="144"/>
      <c r="P1943" s="144"/>
      <c r="Q1943" s="144"/>
      <c r="R1943" s="144"/>
      <c r="S1943" s="144"/>
      <c r="T1943" s="144"/>
    </row>
    <row r="1944" spans="1:20">
      <c r="A1944" s="161"/>
      <c r="B1944" s="144"/>
      <c r="C1944" s="144"/>
      <c r="D1944" s="144"/>
      <c r="E1944" s="144"/>
      <c r="F1944" s="144"/>
      <c r="G1944" s="144"/>
      <c r="H1944" s="144"/>
      <c r="I1944" s="144"/>
      <c r="J1944" s="144"/>
      <c r="K1944" s="144"/>
      <c r="L1944" s="144"/>
      <c r="M1944" s="144"/>
      <c r="N1944" s="144"/>
      <c r="O1944" s="144"/>
      <c r="P1944" s="144"/>
      <c r="Q1944" s="144"/>
      <c r="R1944" s="144"/>
      <c r="S1944" s="144"/>
      <c r="T1944" s="144"/>
    </row>
    <row r="1945" spans="1:20">
      <c r="A1945" s="161"/>
      <c r="B1945" s="144"/>
      <c r="C1945" s="144"/>
      <c r="D1945" s="144"/>
      <c r="E1945" s="144"/>
      <c r="F1945" s="144"/>
      <c r="G1945" s="144"/>
      <c r="H1945" s="144"/>
      <c r="I1945" s="144"/>
      <c r="J1945" s="144"/>
      <c r="K1945" s="144"/>
      <c r="L1945" s="144"/>
      <c r="M1945" s="144"/>
      <c r="N1945" s="144"/>
      <c r="O1945" s="144"/>
      <c r="P1945" s="144"/>
      <c r="Q1945" s="144"/>
      <c r="R1945" s="144"/>
      <c r="S1945" s="144"/>
      <c r="T1945" s="144"/>
    </row>
    <row r="1946" spans="1:20">
      <c r="A1946" s="161"/>
      <c r="B1946" s="144"/>
      <c r="C1946" s="144"/>
      <c r="D1946" s="144"/>
      <c r="E1946" s="144"/>
      <c r="F1946" s="144"/>
      <c r="G1946" s="144"/>
      <c r="H1946" s="144"/>
      <c r="I1946" s="144"/>
      <c r="J1946" s="144"/>
      <c r="K1946" s="144"/>
      <c r="L1946" s="144"/>
      <c r="M1946" s="144"/>
      <c r="N1946" s="144"/>
      <c r="O1946" s="144"/>
      <c r="P1946" s="144"/>
      <c r="Q1946" s="144"/>
      <c r="R1946" s="144"/>
      <c r="S1946" s="144"/>
      <c r="T1946" s="144"/>
    </row>
    <row r="1947" spans="1:20">
      <c r="A1947" s="161"/>
      <c r="B1947" s="144"/>
      <c r="C1947" s="144"/>
      <c r="D1947" s="144"/>
      <c r="E1947" s="144"/>
      <c r="F1947" s="144"/>
      <c r="G1947" s="144"/>
      <c r="H1947" s="144"/>
      <c r="I1947" s="144"/>
      <c r="J1947" s="144"/>
      <c r="K1947" s="144"/>
      <c r="L1947" s="144"/>
      <c r="M1947" s="144"/>
      <c r="N1947" s="144"/>
      <c r="O1947" s="144"/>
      <c r="P1947" s="144"/>
      <c r="Q1947" s="144"/>
      <c r="R1947" s="144"/>
      <c r="S1947" s="144"/>
      <c r="T1947" s="144"/>
    </row>
    <row r="1948" spans="1:20">
      <c r="A1948" s="161"/>
      <c r="B1948" s="144"/>
      <c r="C1948" s="144"/>
      <c r="D1948" s="144"/>
      <c r="E1948" s="144"/>
      <c r="F1948" s="144"/>
      <c r="G1948" s="144"/>
      <c r="H1948" s="144"/>
      <c r="I1948" s="144"/>
      <c r="J1948" s="144"/>
      <c r="K1948" s="144"/>
      <c r="L1948" s="144"/>
      <c r="M1948" s="144"/>
      <c r="N1948" s="144"/>
      <c r="O1948" s="144"/>
      <c r="P1948" s="144"/>
      <c r="Q1948" s="144"/>
      <c r="R1948" s="144"/>
      <c r="S1948" s="144"/>
      <c r="T1948" s="144"/>
    </row>
    <row r="1949" spans="1:20">
      <c r="A1949" s="161"/>
      <c r="B1949" s="144"/>
      <c r="C1949" s="144"/>
      <c r="D1949" s="144"/>
      <c r="E1949" s="144"/>
      <c r="F1949" s="144"/>
      <c r="G1949" s="144"/>
      <c r="H1949" s="144"/>
      <c r="I1949" s="144"/>
      <c r="J1949" s="144"/>
      <c r="K1949" s="144"/>
      <c r="L1949" s="144"/>
      <c r="M1949" s="144"/>
      <c r="N1949" s="144"/>
      <c r="O1949" s="144"/>
      <c r="P1949" s="144"/>
      <c r="Q1949" s="144"/>
      <c r="R1949" s="144"/>
      <c r="S1949" s="144"/>
      <c r="T1949" s="144"/>
    </row>
    <row r="1950" spans="1:20">
      <c r="A1950" s="161"/>
      <c r="B1950" s="144"/>
      <c r="C1950" s="144"/>
      <c r="D1950" s="144"/>
      <c r="E1950" s="144"/>
      <c r="F1950" s="144"/>
      <c r="G1950" s="144"/>
      <c r="H1950" s="144"/>
      <c r="I1950" s="144"/>
      <c r="J1950" s="144"/>
      <c r="K1950" s="144"/>
      <c r="L1950" s="144"/>
      <c r="M1950" s="144"/>
      <c r="N1950" s="144"/>
      <c r="O1950" s="144"/>
      <c r="P1950" s="144"/>
      <c r="Q1950" s="144"/>
      <c r="R1950" s="144"/>
      <c r="S1950" s="144"/>
      <c r="T1950" s="144"/>
    </row>
    <row r="1951" spans="1:20">
      <c r="A1951" s="161"/>
      <c r="B1951" s="144"/>
      <c r="C1951" s="144"/>
      <c r="D1951" s="144"/>
      <c r="E1951" s="144"/>
      <c r="F1951" s="144"/>
      <c r="G1951" s="144"/>
      <c r="H1951" s="144"/>
      <c r="I1951" s="144"/>
      <c r="J1951" s="144"/>
      <c r="K1951" s="144"/>
      <c r="L1951" s="144"/>
      <c r="M1951" s="144"/>
      <c r="N1951" s="144"/>
      <c r="O1951" s="144"/>
      <c r="P1951" s="144"/>
      <c r="Q1951" s="144"/>
      <c r="R1951" s="144"/>
      <c r="S1951" s="144"/>
      <c r="T1951" s="144"/>
    </row>
    <row r="1952" spans="1:20">
      <c r="A1952" s="161"/>
      <c r="B1952" s="144"/>
      <c r="C1952" s="144"/>
      <c r="D1952" s="144"/>
      <c r="E1952" s="144"/>
      <c r="F1952" s="144"/>
      <c r="G1952" s="144"/>
      <c r="H1952" s="144"/>
      <c r="I1952" s="144"/>
      <c r="J1952" s="144"/>
      <c r="K1952" s="144"/>
      <c r="L1952" s="144"/>
      <c r="M1952" s="144"/>
      <c r="N1952" s="144"/>
      <c r="O1952" s="144"/>
      <c r="P1952" s="144"/>
      <c r="Q1952" s="144"/>
      <c r="R1952" s="144"/>
      <c r="S1952" s="144"/>
      <c r="T1952" s="144"/>
    </row>
    <row r="1953" spans="1:20">
      <c r="A1953" s="161"/>
      <c r="B1953" s="144"/>
      <c r="C1953" s="144"/>
      <c r="D1953" s="144"/>
      <c r="E1953" s="144"/>
      <c r="F1953" s="144"/>
      <c r="G1953" s="144"/>
      <c r="H1953" s="144"/>
      <c r="I1953" s="144"/>
      <c r="J1953" s="144"/>
      <c r="K1953" s="144"/>
      <c r="L1953" s="144"/>
      <c r="M1953" s="144"/>
      <c r="N1953" s="144"/>
      <c r="O1953" s="144"/>
      <c r="P1953" s="144"/>
      <c r="Q1953" s="144"/>
      <c r="R1953" s="144"/>
      <c r="S1953" s="144"/>
      <c r="T1953" s="144"/>
    </row>
    <row r="1954" spans="1:20">
      <c r="A1954" s="161"/>
      <c r="B1954" s="144"/>
      <c r="C1954" s="144"/>
      <c r="D1954" s="144"/>
      <c r="E1954" s="144"/>
      <c r="F1954" s="144"/>
      <c r="G1954" s="144"/>
      <c r="H1954" s="144"/>
      <c r="I1954" s="144"/>
      <c r="J1954" s="144"/>
      <c r="K1954" s="144"/>
      <c r="L1954" s="144"/>
      <c r="M1954" s="144"/>
      <c r="N1954" s="144"/>
      <c r="O1954" s="144"/>
      <c r="P1954" s="144"/>
      <c r="Q1954" s="144"/>
      <c r="R1954" s="144"/>
      <c r="S1954" s="144"/>
      <c r="T1954" s="144"/>
    </row>
    <row r="1955" spans="1:20">
      <c r="A1955" s="161"/>
      <c r="B1955" s="144"/>
      <c r="C1955" s="144"/>
      <c r="D1955" s="144"/>
      <c r="E1955" s="144"/>
      <c r="F1955" s="144"/>
      <c r="G1955" s="144"/>
      <c r="H1955" s="144"/>
      <c r="I1955" s="144"/>
      <c r="J1955" s="144"/>
      <c r="K1955" s="144"/>
      <c r="L1955" s="144"/>
      <c r="M1955" s="144"/>
      <c r="N1955" s="144"/>
      <c r="O1955" s="144"/>
      <c r="P1955" s="144"/>
      <c r="Q1955" s="144"/>
      <c r="R1955" s="144"/>
      <c r="S1955" s="144"/>
      <c r="T1955" s="144"/>
    </row>
    <row r="1956" spans="1:20">
      <c r="A1956" s="161"/>
      <c r="B1956" s="144"/>
      <c r="C1956" s="144"/>
      <c r="D1956" s="144"/>
      <c r="E1956" s="144"/>
      <c r="F1956" s="144"/>
      <c r="G1956" s="144"/>
      <c r="H1956" s="144"/>
      <c r="I1956" s="144"/>
      <c r="J1956" s="144"/>
      <c r="K1956" s="144"/>
      <c r="L1956" s="144"/>
      <c r="M1956" s="144"/>
      <c r="N1956" s="144"/>
      <c r="O1956" s="144"/>
      <c r="P1956" s="144"/>
      <c r="Q1956" s="144"/>
      <c r="R1956" s="144"/>
      <c r="S1956" s="144"/>
      <c r="T1956" s="144"/>
    </row>
    <row r="1957" spans="1:20">
      <c r="A1957" s="161"/>
      <c r="B1957" s="144"/>
      <c r="C1957" s="144"/>
      <c r="D1957" s="144"/>
      <c r="E1957" s="144"/>
      <c r="F1957" s="144"/>
      <c r="G1957" s="144"/>
      <c r="H1957" s="144"/>
      <c r="I1957" s="144"/>
      <c r="J1957" s="144"/>
      <c r="K1957" s="144"/>
      <c r="L1957" s="144"/>
      <c r="M1957" s="144"/>
      <c r="N1957" s="144"/>
      <c r="O1957" s="144"/>
      <c r="P1957" s="144"/>
      <c r="Q1957" s="144"/>
      <c r="R1957" s="144"/>
      <c r="S1957" s="144"/>
      <c r="T1957" s="144"/>
    </row>
    <row r="1958" spans="1:20">
      <c r="A1958" s="161"/>
      <c r="B1958" s="144"/>
      <c r="C1958" s="144"/>
      <c r="D1958" s="144"/>
      <c r="E1958" s="144"/>
      <c r="F1958" s="144"/>
      <c r="G1958" s="144"/>
      <c r="H1958" s="144"/>
      <c r="I1958" s="144"/>
      <c r="J1958" s="144"/>
      <c r="K1958" s="144"/>
      <c r="L1958" s="144"/>
      <c r="M1958" s="144"/>
      <c r="N1958" s="144"/>
      <c r="O1958" s="144"/>
      <c r="P1958" s="144"/>
      <c r="Q1958" s="144"/>
      <c r="R1958" s="144"/>
      <c r="S1958" s="144"/>
      <c r="T1958" s="144"/>
    </row>
    <row r="1959" spans="1:20">
      <c r="A1959" s="161"/>
      <c r="B1959" s="144"/>
      <c r="C1959" s="144"/>
      <c r="D1959" s="144"/>
      <c r="E1959" s="144"/>
      <c r="F1959" s="144"/>
      <c r="G1959" s="144"/>
      <c r="H1959" s="144"/>
      <c r="I1959" s="144"/>
      <c r="J1959" s="144"/>
      <c r="K1959" s="144"/>
      <c r="L1959" s="144"/>
      <c r="M1959" s="144"/>
      <c r="N1959" s="144"/>
      <c r="O1959" s="144"/>
      <c r="P1959" s="144"/>
      <c r="Q1959" s="144"/>
      <c r="R1959" s="144"/>
      <c r="S1959" s="144"/>
      <c r="T1959" s="144"/>
    </row>
    <row r="1960" spans="1:20">
      <c r="A1960" s="161"/>
      <c r="B1960" s="144"/>
      <c r="C1960" s="144"/>
      <c r="D1960" s="144"/>
      <c r="E1960" s="144"/>
      <c r="F1960" s="144"/>
      <c r="G1960" s="144"/>
      <c r="H1960" s="144"/>
      <c r="I1960" s="144"/>
      <c r="J1960" s="144"/>
      <c r="K1960" s="144"/>
      <c r="L1960" s="144"/>
      <c r="M1960" s="144"/>
      <c r="N1960" s="144"/>
      <c r="O1960" s="144"/>
      <c r="P1960" s="144"/>
      <c r="Q1960" s="144"/>
      <c r="R1960" s="144"/>
      <c r="S1960" s="144"/>
      <c r="T1960" s="144"/>
    </row>
    <row r="1961" spans="1:20">
      <c r="A1961" s="161"/>
      <c r="B1961" s="144"/>
      <c r="C1961" s="144"/>
      <c r="D1961" s="144"/>
      <c r="E1961" s="144"/>
      <c r="F1961" s="144"/>
      <c r="G1961" s="144"/>
      <c r="H1961" s="144"/>
      <c r="I1961" s="144"/>
      <c r="J1961" s="144"/>
      <c r="K1961" s="144"/>
      <c r="L1961" s="144"/>
      <c r="M1961" s="144"/>
      <c r="N1961" s="144"/>
      <c r="O1961" s="144"/>
      <c r="P1961" s="144"/>
      <c r="Q1961" s="144"/>
      <c r="R1961" s="144"/>
      <c r="S1961" s="144"/>
      <c r="T1961" s="144"/>
    </row>
    <row r="1962" spans="1:20">
      <c r="A1962" s="161"/>
      <c r="B1962" s="144"/>
      <c r="C1962" s="144"/>
      <c r="D1962" s="144"/>
      <c r="E1962" s="144"/>
      <c r="F1962" s="144"/>
      <c r="G1962" s="144"/>
      <c r="H1962" s="144"/>
      <c r="I1962" s="144"/>
      <c r="J1962" s="144"/>
      <c r="K1962" s="144"/>
      <c r="L1962" s="144"/>
      <c r="M1962" s="144"/>
      <c r="N1962" s="144"/>
      <c r="O1962" s="144"/>
      <c r="P1962" s="144"/>
      <c r="Q1962" s="144"/>
      <c r="R1962" s="144"/>
      <c r="S1962" s="144"/>
      <c r="T1962" s="144"/>
    </row>
    <row r="1963" spans="1:20">
      <c r="A1963" s="161"/>
      <c r="B1963" s="144"/>
      <c r="C1963" s="144"/>
      <c r="D1963" s="144"/>
      <c r="E1963" s="144"/>
      <c r="F1963" s="144"/>
      <c r="G1963" s="144"/>
      <c r="H1963" s="144"/>
      <c r="I1963" s="144"/>
      <c r="J1963" s="144"/>
      <c r="K1963" s="144"/>
      <c r="L1963" s="144"/>
      <c r="M1963" s="144"/>
      <c r="N1963" s="144"/>
      <c r="O1963" s="144"/>
      <c r="P1963" s="144"/>
      <c r="Q1963" s="144"/>
      <c r="R1963" s="144"/>
      <c r="S1963" s="144"/>
      <c r="T1963" s="144"/>
    </row>
    <row r="1964" spans="1:20">
      <c r="A1964" s="161"/>
      <c r="B1964" s="144"/>
      <c r="C1964" s="144"/>
      <c r="D1964" s="144"/>
      <c r="E1964" s="144"/>
      <c r="F1964" s="144"/>
      <c r="G1964" s="144"/>
      <c r="H1964" s="144"/>
      <c r="I1964" s="144"/>
      <c r="J1964" s="144"/>
      <c r="K1964" s="144"/>
      <c r="L1964" s="144"/>
      <c r="M1964" s="144"/>
      <c r="N1964" s="144"/>
      <c r="O1964" s="144"/>
      <c r="P1964" s="144"/>
      <c r="Q1964" s="144"/>
      <c r="R1964" s="144"/>
      <c r="S1964" s="144"/>
      <c r="T1964" s="144"/>
    </row>
    <row r="1965" spans="1:20">
      <c r="A1965" s="161"/>
      <c r="B1965" s="144"/>
      <c r="C1965" s="144"/>
      <c r="D1965" s="144"/>
      <c r="E1965" s="144"/>
      <c r="F1965" s="144"/>
      <c r="G1965" s="144"/>
      <c r="H1965" s="144"/>
      <c r="I1965" s="144"/>
      <c r="J1965" s="144"/>
      <c r="K1965" s="144"/>
      <c r="L1965" s="144"/>
      <c r="M1965" s="144"/>
      <c r="N1965" s="144"/>
      <c r="O1965" s="144"/>
      <c r="P1965" s="144"/>
      <c r="Q1965" s="144"/>
      <c r="R1965" s="144"/>
      <c r="S1965" s="144"/>
      <c r="T1965" s="144"/>
    </row>
    <row r="1966" spans="1:20">
      <c r="A1966" s="161"/>
      <c r="B1966" s="144"/>
      <c r="C1966" s="144"/>
      <c r="D1966" s="144"/>
      <c r="E1966" s="144"/>
      <c r="F1966" s="144"/>
      <c r="G1966" s="144"/>
      <c r="H1966" s="144"/>
      <c r="I1966" s="144"/>
      <c r="J1966" s="144"/>
      <c r="K1966" s="144"/>
      <c r="L1966" s="144"/>
      <c r="M1966" s="144"/>
      <c r="N1966" s="144"/>
      <c r="O1966" s="144"/>
      <c r="P1966" s="144"/>
      <c r="Q1966" s="144"/>
      <c r="R1966" s="144"/>
      <c r="S1966" s="144"/>
      <c r="T1966" s="144"/>
    </row>
    <row r="1967" spans="1:20">
      <c r="A1967" s="161"/>
      <c r="B1967" s="144"/>
      <c r="C1967" s="144"/>
      <c r="D1967" s="144"/>
      <c r="E1967" s="144"/>
      <c r="F1967" s="144"/>
      <c r="G1967" s="144"/>
      <c r="H1967" s="144"/>
      <c r="I1967" s="144"/>
      <c r="J1967" s="144"/>
      <c r="K1967" s="144"/>
      <c r="L1967" s="144"/>
      <c r="M1967" s="144"/>
      <c r="N1967" s="144"/>
      <c r="O1967" s="144"/>
      <c r="P1967" s="144"/>
      <c r="Q1967" s="144"/>
      <c r="R1967" s="144"/>
      <c r="S1967" s="144"/>
      <c r="T1967" s="144"/>
    </row>
    <row r="1968" spans="1:20">
      <c r="A1968" s="161"/>
      <c r="B1968" s="144"/>
      <c r="C1968" s="144"/>
      <c r="D1968" s="144"/>
      <c r="E1968" s="144"/>
      <c r="F1968" s="144"/>
      <c r="G1968" s="144"/>
      <c r="H1968" s="144"/>
      <c r="I1968" s="144"/>
      <c r="J1968" s="144"/>
      <c r="K1968" s="144"/>
      <c r="L1968" s="144"/>
      <c r="M1968" s="144"/>
      <c r="N1968" s="144"/>
      <c r="O1968" s="144"/>
      <c r="P1968" s="144"/>
      <c r="Q1968" s="144"/>
      <c r="R1968" s="144"/>
      <c r="S1968" s="144"/>
      <c r="T1968" s="144"/>
    </row>
    <row r="1969" spans="1:20">
      <c r="A1969" s="161"/>
      <c r="B1969" s="144"/>
      <c r="C1969" s="144"/>
      <c r="D1969" s="144"/>
      <c r="E1969" s="144"/>
      <c r="F1969" s="144"/>
      <c r="G1969" s="144"/>
      <c r="H1969" s="144"/>
      <c r="I1969" s="144"/>
      <c r="J1969" s="144"/>
      <c r="K1969" s="144"/>
      <c r="L1969" s="144"/>
      <c r="M1969" s="144"/>
      <c r="N1969" s="144"/>
      <c r="O1969" s="144"/>
      <c r="P1969" s="144"/>
      <c r="Q1969" s="144"/>
      <c r="R1969" s="144"/>
      <c r="S1969" s="144"/>
      <c r="T1969" s="144"/>
    </row>
    <row r="1970" spans="1:20">
      <c r="A1970" s="161"/>
      <c r="B1970" s="144"/>
      <c r="C1970" s="144"/>
      <c r="D1970" s="144"/>
      <c r="E1970" s="144"/>
      <c r="F1970" s="144"/>
      <c r="G1970" s="144"/>
      <c r="H1970" s="144"/>
      <c r="I1970" s="144"/>
      <c r="J1970" s="144"/>
      <c r="K1970" s="144"/>
      <c r="L1970" s="144"/>
      <c r="M1970" s="144"/>
      <c r="N1970" s="144"/>
      <c r="O1970" s="144"/>
      <c r="P1970" s="144"/>
      <c r="Q1970" s="144"/>
      <c r="R1970" s="144"/>
      <c r="S1970" s="144"/>
      <c r="T1970" s="144"/>
    </row>
    <row r="1971" spans="1:20">
      <c r="A1971" s="161"/>
      <c r="B1971" s="144"/>
      <c r="C1971" s="144"/>
      <c r="D1971" s="144"/>
      <c r="E1971" s="144"/>
      <c r="F1971" s="144"/>
      <c r="G1971" s="144"/>
      <c r="H1971" s="144"/>
      <c r="I1971" s="144"/>
      <c r="J1971" s="144"/>
      <c r="K1971" s="144"/>
      <c r="L1971" s="144"/>
      <c r="M1971" s="144"/>
      <c r="N1971" s="144"/>
      <c r="O1971" s="144"/>
      <c r="P1971" s="144"/>
      <c r="Q1971" s="144"/>
      <c r="R1971" s="144"/>
      <c r="S1971" s="144"/>
      <c r="T1971" s="144"/>
    </row>
    <row r="1972" spans="1:20">
      <c r="A1972" s="161"/>
      <c r="B1972" s="144"/>
      <c r="C1972" s="144"/>
      <c r="D1972" s="144"/>
      <c r="E1972" s="144"/>
      <c r="F1972" s="144"/>
      <c r="G1972" s="144"/>
      <c r="H1972" s="144"/>
      <c r="I1972" s="144"/>
      <c r="J1972" s="144"/>
      <c r="K1972" s="144"/>
      <c r="L1972" s="144"/>
      <c r="M1972" s="144"/>
      <c r="N1972" s="144"/>
      <c r="O1972" s="144"/>
      <c r="P1972" s="144"/>
      <c r="Q1972" s="144"/>
      <c r="R1972" s="144"/>
      <c r="S1972" s="144"/>
      <c r="T1972" s="144"/>
    </row>
    <row r="1973" spans="1:20">
      <c r="A1973" s="161"/>
      <c r="B1973" s="144"/>
      <c r="C1973" s="144"/>
      <c r="D1973" s="144"/>
      <c r="E1973" s="144"/>
      <c r="F1973" s="144"/>
      <c r="G1973" s="144"/>
      <c r="H1973" s="144"/>
      <c r="I1973" s="144"/>
      <c r="J1973" s="144"/>
      <c r="K1973" s="144"/>
      <c r="L1973" s="144"/>
      <c r="M1973" s="144"/>
      <c r="N1973" s="144"/>
      <c r="O1973" s="144"/>
      <c r="P1973" s="144"/>
      <c r="Q1973" s="144"/>
      <c r="R1973" s="144"/>
      <c r="S1973" s="144"/>
      <c r="T1973" s="144"/>
    </row>
    <row r="1974" spans="1:20">
      <c r="A1974" s="161"/>
      <c r="B1974" s="144"/>
      <c r="C1974" s="144"/>
      <c r="D1974" s="144"/>
      <c r="E1974" s="144"/>
      <c r="F1974" s="144"/>
      <c r="G1974" s="144"/>
      <c r="H1974" s="144"/>
      <c r="I1974" s="144"/>
      <c r="J1974" s="144"/>
      <c r="K1974" s="144"/>
      <c r="L1974" s="144"/>
      <c r="M1974" s="144"/>
      <c r="N1974" s="144"/>
      <c r="O1974" s="144"/>
      <c r="P1974" s="144"/>
      <c r="Q1974" s="144"/>
      <c r="R1974" s="144"/>
      <c r="S1974" s="144"/>
      <c r="T1974" s="144"/>
    </row>
    <row r="1975" spans="1:20">
      <c r="A1975" s="161"/>
      <c r="B1975" s="144"/>
      <c r="C1975" s="144"/>
      <c r="D1975" s="144"/>
      <c r="E1975" s="144"/>
      <c r="F1975" s="144"/>
      <c r="G1975" s="144"/>
      <c r="H1975" s="144"/>
      <c r="I1975" s="144"/>
      <c r="J1975" s="144"/>
      <c r="K1975" s="144"/>
      <c r="L1975" s="144"/>
      <c r="M1975" s="144"/>
      <c r="N1975" s="144"/>
      <c r="O1975" s="144"/>
      <c r="P1975" s="144"/>
      <c r="Q1975" s="144"/>
      <c r="R1975" s="144"/>
      <c r="S1975" s="144"/>
      <c r="T1975" s="144"/>
    </row>
    <row r="1976" spans="1:20">
      <c r="A1976" s="161"/>
      <c r="B1976" s="144"/>
      <c r="C1976" s="144"/>
      <c r="D1976" s="144"/>
      <c r="E1976" s="144"/>
      <c r="F1976" s="144"/>
      <c r="G1976" s="144"/>
      <c r="H1976" s="144"/>
      <c r="I1976" s="144"/>
      <c r="J1976" s="144"/>
      <c r="K1976" s="144"/>
      <c r="L1976" s="144"/>
      <c r="M1976" s="144"/>
      <c r="N1976" s="144"/>
      <c r="O1976" s="144"/>
      <c r="P1976" s="144"/>
      <c r="Q1976" s="144"/>
      <c r="R1976" s="144"/>
      <c r="S1976" s="144"/>
      <c r="T1976" s="144"/>
    </row>
    <row r="1977" spans="1:20">
      <c r="A1977" s="161"/>
      <c r="B1977" s="144"/>
      <c r="C1977" s="144"/>
      <c r="D1977" s="144"/>
      <c r="E1977" s="144"/>
      <c r="F1977" s="144"/>
      <c r="G1977" s="144"/>
      <c r="H1977" s="144"/>
      <c r="I1977" s="144"/>
      <c r="J1977" s="144"/>
      <c r="K1977" s="144"/>
      <c r="L1977" s="144"/>
      <c r="M1977" s="144"/>
      <c r="N1977" s="144"/>
      <c r="O1977" s="144"/>
      <c r="P1977" s="144"/>
      <c r="Q1977" s="144"/>
      <c r="R1977" s="144"/>
      <c r="S1977" s="144"/>
      <c r="T1977" s="144"/>
    </row>
    <row r="1978" spans="1:20">
      <c r="A1978" s="161"/>
      <c r="B1978" s="144"/>
      <c r="C1978" s="144"/>
      <c r="D1978" s="144"/>
      <c r="E1978" s="144"/>
      <c r="F1978" s="144"/>
      <c r="G1978" s="144"/>
      <c r="H1978" s="144"/>
      <c r="I1978" s="144"/>
      <c r="J1978" s="144"/>
      <c r="K1978" s="144"/>
      <c r="L1978" s="144"/>
      <c r="M1978" s="144"/>
      <c r="N1978" s="144"/>
      <c r="O1978" s="144"/>
      <c r="P1978" s="144"/>
      <c r="Q1978" s="144"/>
      <c r="R1978" s="144"/>
      <c r="S1978" s="144"/>
      <c r="T1978" s="144"/>
    </row>
    <row r="1979" spans="1:20">
      <c r="A1979" s="161"/>
      <c r="B1979" s="144"/>
      <c r="C1979" s="144"/>
      <c r="D1979" s="144"/>
      <c r="E1979" s="144"/>
      <c r="F1979" s="144"/>
      <c r="G1979" s="144"/>
      <c r="H1979" s="144"/>
      <c r="I1979" s="144"/>
      <c r="J1979" s="144"/>
      <c r="K1979" s="144"/>
      <c r="L1979" s="144"/>
      <c r="M1979" s="144"/>
      <c r="N1979" s="144"/>
      <c r="O1979" s="144"/>
      <c r="P1979" s="144"/>
      <c r="Q1979" s="144"/>
      <c r="R1979" s="144"/>
      <c r="S1979" s="144"/>
      <c r="T1979" s="144"/>
    </row>
    <row r="1980" spans="1:20">
      <c r="A1980" s="161"/>
      <c r="B1980" s="144"/>
      <c r="C1980" s="144"/>
      <c r="D1980" s="144"/>
      <c r="E1980" s="144"/>
      <c r="F1980" s="144"/>
      <c r="G1980" s="144"/>
      <c r="H1980" s="144"/>
      <c r="I1980" s="144"/>
      <c r="J1980" s="144"/>
      <c r="K1980" s="144"/>
      <c r="L1980" s="144"/>
      <c r="M1980" s="144"/>
      <c r="N1980" s="144"/>
      <c r="O1980" s="144"/>
      <c r="P1980" s="144"/>
      <c r="Q1980" s="144"/>
      <c r="R1980" s="144"/>
      <c r="S1980" s="144"/>
      <c r="T1980" s="144"/>
    </row>
    <row r="1981" spans="1:20">
      <c r="A1981" s="161"/>
      <c r="B1981" s="144"/>
      <c r="C1981" s="144"/>
      <c r="D1981" s="144"/>
      <c r="E1981" s="144"/>
      <c r="F1981" s="144"/>
      <c r="G1981" s="144"/>
      <c r="H1981" s="144"/>
      <c r="I1981" s="144"/>
      <c r="J1981" s="144"/>
      <c r="K1981" s="144"/>
      <c r="L1981" s="144"/>
      <c r="M1981" s="144"/>
      <c r="N1981" s="144"/>
      <c r="O1981" s="144"/>
      <c r="P1981" s="144"/>
      <c r="Q1981" s="144"/>
      <c r="R1981" s="144"/>
      <c r="S1981" s="144"/>
      <c r="T1981" s="144"/>
    </row>
    <row r="1982" spans="1:20">
      <c r="A1982" s="161"/>
      <c r="B1982" s="144"/>
      <c r="C1982" s="144"/>
      <c r="D1982" s="144"/>
      <c r="E1982" s="144"/>
      <c r="F1982" s="144"/>
      <c r="G1982" s="144"/>
      <c r="H1982" s="144"/>
      <c r="I1982" s="144"/>
      <c r="J1982" s="144"/>
      <c r="K1982" s="144"/>
      <c r="L1982" s="144"/>
      <c r="M1982" s="144"/>
      <c r="N1982" s="144"/>
      <c r="O1982" s="144"/>
      <c r="P1982" s="144"/>
      <c r="Q1982" s="144"/>
      <c r="R1982" s="144"/>
      <c r="S1982" s="144"/>
      <c r="T1982" s="144"/>
    </row>
    <row r="1983" spans="1:20">
      <c r="A1983" s="161"/>
      <c r="B1983" s="144"/>
      <c r="C1983" s="144"/>
      <c r="D1983" s="144"/>
      <c r="E1983" s="144"/>
      <c r="F1983" s="144"/>
      <c r="G1983" s="144"/>
      <c r="H1983" s="144"/>
      <c r="I1983" s="144"/>
      <c r="J1983" s="144"/>
      <c r="K1983" s="144"/>
      <c r="L1983" s="144"/>
      <c r="M1983" s="144"/>
      <c r="N1983" s="144"/>
      <c r="O1983" s="144"/>
      <c r="P1983" s="144"/>
      <c r="Q1983" s="144"/>
      <c r="R1983" s="144"/>
      <c r="S1983" s="144"/>
      <c r="T1983" s="144"/>
    </row>
    <row r="1984" spans="1:20">
      <c r="A1984" s="161"/>
      <c r="B1984" s="144"/>
      <c r="C1984" s="144"/>
      <c r="D1984" s="144"/>
      <c r="E1984" s="144"/>
      <c r="F1984" s="144"/>
      <c r="G1984" s="144"/>
      <c r="H1984" s="144"/>
      <c r="I1984" s="144"/>
      <c r="J1984" s="144"/>
      <c r="K1984" s="144"/>
      <c r="L1984" s="144"/>
      <c r="M1984" s="144"/>
      <c r="N1984" s="144"/>
      <c r="O1984" s="144"/>
      <c r="P1984" s="144"/>
      <c r="Q1984" s="144"/>
      <c r="R1984" s="144"/>
      <c r="S1984" s="144"/>
      <c r="T1984" s="144"/>
    </row>
    <row r="1985" spans="1:20">
      <c r="A1985" s="161"/>
      <c r="B1985" s="144"/>
      <c r="C1985" s="144"/>
      <c r="D1985" s="144"/>
      <c r="E1985" s="144"/>
      <c r="F1985" s="144"/>
      <c r="G1985" s="144"/>
      <c r="H1985" s="144"/>
      <c r="I1985" s="144"/>
      <c r="J1985" s="144"/>
      <c r="K1985" s="144"/>
      <c r="L1985" s="144"/>
      <c r="M1985" s="144"/>
      <c r="N1985" s="144"/>
      <c r="O1985" s="144"/>
      <c r="P1985" s="144"/>
      <c r="Q1985" s="144"/>
      <c r="R1985" s="144"/>
      <c r="S1985" s="144"/>
      <c r="T1985" s="144"/>
    </row>
    <row r="1986" spans="1:20">
      <c r="A1986" s="161"/>
      <c r="B1986" s="144"/>
      <c r="C1986" s="144"/>
      <c r="D1986" s="144"/>
      <c r="E1986" s="144"/>
      <c r="F1986" s="144"/>
      <c r="G1986" s="144"/>
      <c r="H1986" s="144"/>
      <c r="I1986" s="144"/>
      <c r="J1986" s="144"/>
      <c r="K1986" s="144"/>
      <c r="L1986" s="144"/>
      <c r="M1986" s="144"/>
      <c r="N1986" s="144"/>
      <c r="O1986" s="144"/>
      <c r="P1986" s="144"/>
      <c r="Q1986" s="144"/>
      <c r="R1986" s="144"/>
      <c r="S1986" s="144"/>
      <c r="T1986" s="144"/>
    </row>
    <row r="1987" spans="1:20">
      <c r="A1987" s="161"/>
      <c r="B1987" s="144"/>
      <c r="C1987" s="144"/>
      <c r="D1987" s="144"/>
      <c r="E1987" s="144"/>
      <c r="F1987" s="144"/>
      <c r="G1987" s="144"/>
      <c r="H1987" s="144"/>
      <c r="I1987" s="144"/>
      <c r="J1987" s="144"/>
      <c r="K1987" s="144"/>
      <c r="L1987" s="144"/>
      <c r="M1987" s="144"/>
      <c r="N1987" s="144"/>
      <c r="O1987" s="144"/>
      <c r="P1987" s="144"/>
      <c r="Q1987" s="144"/>
      <c r="R1987" s="144"/>
      <c r="S1987" s="144"/>
      <c r="T1987" s="144"/>
    </row>
    <row r="1988" spans="1:20">
      <c r="A1988" s="161"/>
      <c r="B1988" s="144"/>
      <c r="C1988" s="144"/>
      <c r="D1988" s="144"/>
      <c r="E1988" s="144"/>
      <c r="F1988" s="144"/>
      <c r="G1988" s="144"/>
      <c r="H1988" s="144"/>
      <c r="I1988" s="144"/>
      <c r="J1988" s="144"/>
      <c r="K1988" s="144"/>
      <c r="L1988" s="144"/>
      <c r="M1988" s="144"/>
      <c r="N1988" s="144"/>
      <c r="O1988" s="144"/>
      <c r="P1988" s="144"/>
      <c r="Q1988" s="144"/>
      <c r="R1988" s="144"/>
      <c r="S1988" s="144"/>
      <c r="T1988" s="144"/>
    </row>
    <row r="1989" spans="1:20">
      <c r="A1989" s="161"/>
      <c r="B1989" s="144"/>
      <c r="C1989" s="144"/>
      <c r="D1989" s="144"/>
      <c r="E1989" s="144"/>
      <c r="F1989" s="144"/>
      <c r="G1989" s="144"/>
      <c r="H1989" s="144"/>
      <c r="I1989" s="144"/>
      <c r="J1989" s="144"/>
      <c r="K1989" s="144"/>
      <c r="L1989" s="144"/>
      <c r="M1989" s="144"/>
      <c r="N1989" s="144"/>
      <c r="O1989" s="144"/>
      <c r="P1989" s="144"/>
      <c r="Q1989" s="144"/>
      <c r="R1989" s="144"/>
      <c r="S1989" s="144"/>
      <c r="T1989" s="144"/>
    </row>
    <row r="1990" spans="1:20">
      <c r="A1990" s="161"/>
      <c r="B1990" s="144"/>
      <c r="C1990" s="144"/>
      <c r="D1990" s="144"/>
      <c r="E1990" s="144"/>
      <c r="F1990" s="144"/>
      <c r="G1990" s="144"/>
      <c r="H1990" s="144"/>
      <c r="I1990" s="144"/>
      <c r="J1990" s="144"/>
      <c r="K1990" s="144"/>
      <c r="L1990" s="144"/>
      <c r="M1990" s="144"/>
      <c r="N1990" s="144"/>
      <c r="O1990" s="144"/>
      <c r="P1990" s="144"/>
      <c r="Q1990" s="144"/>
      <c r="R1990" s="144"/>
      <c r="S1990" s="144"/>
      <c r="T1990" s="144"/>
    </row>
    <row r="1991" spans="1:20">
      <c r="A1991" s="161"/>
      <c r="B1991" s="144"/>
      <c r="C1991" s="144"/>
      <c r="D1991" s="144"/>
      <c r="E1991" s="144"/>
      <c r="F1991" s="144"/>
      <c r="G1991" s="144"/>
      <c r="H1991" s="144"/>
      <c r="I1991" s="144"/>
      <c r="J1991" s="144"/>
      <c r="K1991" s="144"/>
      <c r="L1991" s="144"/>
      <c r="M1991" s="144"/>
      <c r="N1991" s="144"/>
      <c r="O1991" s="144"/>
      <c r="P1991" s="144"/>
      <c r="Q1991" s="144"/>
      <c r="R1991" s="144"/>
      <c r="S1991" s="144"/>
      <c r="T1991" s="144"/>
    </row>
    <row r="1992" spans="1:20">
      <c r="A1992" s="161"/>
      <c r="B1992" s="144"/>
      <c r="C1992" s="144"/>
      <c r="D1992" s="144"/>
      <c r="E1992" s="144"/>
      <c r="F1992" s="144"/>
      <c r="G1992" s="144"/>
      <c r="H1992" s="144"/>
      <c r="I1992" s="144"/>
      <c r="J1992" s="144"/>
      <c r="K1992" s="144"/>
      <c r="L1992" s="144"/>
      <c r="M1992" s="144"/>
      <c r="N1992" s="144"/>
      <c r="O1992" s="144"/>
      <c r="P1992" s="144"/>
      <c r="Q1992" s="144"/>
      <c r="R1992" s="144"/>
      <c r="S1992" s="144"/>
      <c r="T1992" s="144"/>
    </row>
    <row r="1993" spans="1:20">
      <c r="A1993" s="161"/>
      <c r="B1993" s="144"/>
      <c r="C1993" s="144"/>
      <c r="D1993" s="144"/>
      <c r="E1993" s="144"/>
      <c r="F1993" s="144"/>
      <c r="G1993" s="144"/>
      <c r="H1993" s="144"/>
      <c r="I1993" s="144"/>
      <c r="J1993" s="144"/>
      <c r="K1993" s="144"/>
      <c r="L1993" s="144"/>
      <c r="M1993" s="144"/>
      <c r="N1993" s="144"/>
      <c r="O1993" s="144"/>
      <c r="P1993" s="144"/>
      <c r="Q1993" s="144"/>
      <c r="R1993" s="144"/>
      <c r="S1993" s="144"/>
      <c r="T1993" s="144"/>
    </row>
    <row r="1994" spans="1:20">
      <c r="A1994" s="161"/>
      <c r="B1994" s="144"/>
      <c r="C1994" s="144"/>
      <c r="D1994" s="144"/>
      <c r="E1994" s="144"/>
      <c r="F1994" s="144"/>
      <c r="G1994" s="144"/>
      <c r="H1994" s="144"/>
      <c r="I1994" s="144"/>
      <c r="J1994" s="144"/>
      <c r="K1994" s="144"/>
      <c r="L1994" s="144"/>
      <c r="M1994" s="144"/>
      <c r="N1994" s="144"/>
      <c r="O1994" s="144"/>
      <c r="P1994" s="144"/>
      <c r="Q1994" s="144"/>
      <c r="R1994" s="144"/>
      <c r="S1994" s="144"/>
      <c r="T1994" s="144"/>
    </row>
    <row r="1995" spans="1:20">
      <c r="A1995" s="161"/>
      <c r="B1995" s="144"/>
      <c r="C1995" s="144"/>
      <c r="D1995" s="144"/>
      <c r="E1995" s="144"/>
      <c r="F1995" s="144"/>
      <c r="G1995" s="144"/>
      <c r="H1995" s="144"/>
      <c r="I1995" s="144"/>
      <c r="J1995" s="144"/>
      <c r="K1995" s="144"/>
      <c r="L1995" s="144"/>
      <c r="M1995" s="144"/>
      <c r="N1995" s="144"/>
      <c r="O1995" s="144"/>
      <c r="P1995" s="144"/>
      <c r="Q1995" s="144"/>
      <c r="R1995" s="144"/>
      <c r="S1995" s="144"/>
      <c r="T1995" s="144"/>
    </row>
    <row r="1996" spans="1:20">
      <c r="A1996" s="161"/>
      <c r="B1996" s="144"/>
      <c r="C1996" s="144"/>
      <c r="D1996" s="144"/>
      <c r="E1996" s="144"/>
      <c r="F1996" s="144"/>
      <c r="G1996" s="144"/>
      <c r="H1996" s="144"/>
      <c r="I1996" s="144"/>
      <c r="J1996" s="144"/>
      <c r="K1996" s="144"/>
      <c r="L1996" s="144"/>
      <c r="M1996" s="144"/>
      <c r="N1996" s="144"/>
      <c r="O1996" s="144"/>
      <c r="P1996" s="144"/>
      <c r="Q1996" s="144"/>
      <c r="R1996" s="144"/>
      <c r="S1996" s="144"/>
      <c r="T1996" s="144"/>
    </row>
    <row r="1997" spans="1:20">
      <c r="A1997" s="161"/>
      <c r="B1997" s="144"/>
      <c r="C1997" s="144"/>
      <c r="D1997" s="144"/>
      <c r="E1997" s="144"/>
      <c r="F1997" s="144"/>
      <c r="G1997" s="144"/>
      <c r="H1997" s="144"/>
      <c r="I1997" s="144"/>
      <c r="J1997" s="144"/>
      <c r="K1997" s="144"/>
      <c r="L1997" s="144"/>
      <c r="M1997" s="144"/>
      <c r="N1997" s="144"/>
      <c r="O1997" s="144"/>
      <c r="P1997" s="144"/>
      <c r="Q1997" s="144"/>
      <c r="R1997" s="144"/>
      <c r="S1997" s="144"/>
      <c r="T1997" s="144"/>
    </row>
    <row r="1998" spans="1:20">
      <c r="A1998" s="161"/>
      <c r="B1998" s="144"/>
      <c r="C1998" s="144"/>
      <c r="D1998" s="144"/>
      <c r="E1998" s="144"/>
      <c r="F1998" s="144"/>
      <c r="G1998" s="144"/>
      <c r="H1998" s="144"/>
      <c r="I1998" s="144"/>
      <c r="J1998" s="144"/>
      <c r="K1998" s="144"/>
      <c r="L1998" s="144"/>
      <c r="M1998" s="144"/>
      <c r="N1998" s="144"/>
      <c r="O1998" s="144"/>
      <c r="P1998" s="144"/>
      <c r="Q1998" s="144"/>
      <c r="R1998" s="144"/>
      <c r="S1998" s="144"/>
      <c r="T1998" s="144"/>
    </row>
    <row r="1999" spans="1:20">
      <c r="A1999" s="161"/>
      <c r="B1999" s="144"/>
      <c r="C1999" s="144"/>
      <c r="D1999" s="144"/>
      <c r="E1999" s="144"/>
      <c r="F1999" s="144"/>
      <c r="G1999" s="144"/>
      <c r="H1999" s="144"/>
      <c r="I1999" s="144"/>
      <c r="J1999" s="144"/>
      <c r="K1999" s="144"/>
      <c r="L1999" s="144"/>
      <c r="M1999" s="144"/>
      <c r="N1999" s="144"/>
      <c r="O1999" s="144"/>
      <c r="P1999" s="144"/>
      <c r="Q1999" s="144"/>
      <c r="R1999" s="144"/>
      <c r="S1999" s="144"/>
      <c r="T1999" s="144"/>
    </row>
    <row r="2000" spans="1:20">
      <c r="A2000" s="161"/>
      <c r="B2000" s="144"/>
      <c r="C2000" s="144"/>
      <c r="D2000" s="144"/>
      <c r="E2000" s="144"/>
      <c r="F2000" s="144"/>
      <c r="G2000" s="144"/>
      <c r="H2000" s="144"/>
      <c r="I2000" s="144"/>
      <c r="J2000" s="144"/>
      <c r="K2000" s="144"/>
      <c r="L2000" s="144"/>
      <c r="M2000" s="144"/>
      <c r="N2000" s="144"/>
      <c r="O2000" s="144"/>
      <c r="P2000" s="144"/>
      <c r="Q2000" s="144"/>
      <c r="R2000" s="144"/>
      <c r="S2000" s="144"/>
      <c r="T2000" s="144"/>
    </row>
  </sheetData>
  <sheetProtection password="DFC1" sheet="1" objects="1" scenarios="1"/>
  <phoneticPr fontId="118" type="noConversion"/>
  <pageMargins left="0.1" right="0.1" top="0.75" bottom="0.75" header="0.3" footer="0.3"/>
  <pageSetup orientation="landscape"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C3669"/>
  <sheetViews>
    <sheetView workbookViewId="0">
      <pane ySplit="4" topLeftCell="A5" activePane="bottomLeft" state="frozen"/>
      <selection pane="bottomLeft"/>
    </sheetView>
  </sheetViews>
  <sheetFormatPr defaultRowHeight="13.5"/>
  <cols>
    <col min="1" max="1" width="7.5703125" style="577" customWidth="1"/>
    <col min="2" max="2" width="12" style="569" customWidth="1"/>
    <col min="3" max="3" width="2.7109375" style="569" customWidth="1"/>
    <col min="4" max="4" width="3" style="569" customWidth="1"/>
    <col min="5" max="5" width="8.42578125" style="569" customWidth="1"/>
    <col min="6" max="6" width="8.85546875" style="572" customWidth="1"/>
    <col min="7" max="11" width="9.85546875" style="572" bestFit="1" customWidth="1"/>
    <col min="12" max="13" width="9.28515625" style="572" bestFit="1" customWidth="1"/>
    <col min="14" max="14" width="9.85546875" style="572" bestFit="1" customWidth="1"/>
    <col min="15" max="23" width="9.28515625" style="572" bestFit="1" customWidth="1"/>
    <col min="24" max="24" width="9.85546875" style="572" bestFit="1" customWidth="1"/>
    <col min="25" max="25" width="7.28515625" style="573" customWidth="1"/>
    <col min="26" max="26" width="9.85546875" style="572" bestFit="1" customWidth="1"/>
    <col min="27" max="27" width="10.42578125" style="572" bestFit="1" customWidth="1"/>
    <col min="28" max="16384" width="9.140625" style="349"/>
  </cols>
  <sheetData>
    <row r="1" spans="1:29" ht="15" customHeight="1">
      <c r="A1" s="546"/>
      <c r="B1" s="547"/>
      <c r="C1" s="349"/>
      <c r="D1" s="349"/>
      <c r="E1" s="990" t="str">
        <f>+Setup!CB1</f>
        <v>SABLE CONTRUCTION LTD</v>
      </c>
      <c r="F1" s="548"/>
      <c r="G1" s="548"/>
      <c r="H1" s="548" t="s">
        <v>274</v>
      </c>
      <c r="I1" s="350"/>
      <c r="J1" s="350"/>
      <c r="K1" s="350"/>
      <c r="L1" s="350"/>
      <c r="M1" s="350"/>
      <c r="N1" s="350"/>
      <c r="O1" s="350"/>
      <c r="P1" s="350"/>
      <c r="Q1" s="350"/>
      <c r="R1" s="350"/>
      <c r="S1" s="350"/>
      <c r="T1" s="350"/>
      <c r="U1" s="350"/>
      <c r="V1" s="350"/>
      <c r="W1" s="350"/>
      <c r="X1" s="350"/>
      <c r="Y1" s="549"/>
      <c r="Z1" s="350"/>
      <c r="AA1" s="350"/>
    </row>
    <row r="2" spans="1:29" ht="15" customHeight="1">
      <c r="A2" s="546"/>
      <c r="B2" s="349"/>
      <c r="C2" s="349"/>
      <c r="D2" s="349"/>
      <c r="E2" s="349"/>
      <c r="F2" s="350"/>
      <c r="G2" s="350"/>
      <c r="H2" s="350"/>
      <c r="I2" s="350"/>
      <c r="J2" s="350"/>
      <c r="K2" s="350"/>
      <c r="L2" s="595" t="str">
        <f ca="1">"Created by Daniel Chao "&amp;YEAR(NOW())&amp;" www.ExcelPayroll.Org™"</f>
        <v>Created by Daniel Chao 2020 www.ExcelPayroll.Org™</v>
      </c>
      <c r="M2" s="350"/>
      <c r="N2" s="350"/>
      <c r="O2" s="350"/>
      <c r="P2" s="350"/>
      <c r="Q2" s="971"/>
      <c r="R2" s="350"/>
      <c r="S2" s="350"/>
      <c r="T2" s="350"/>
      <c r="U2" s="350"/>
      <c r="V2" s="350"/>
      <c r="W2" s="350"/>
      <c r="X2" s="350"/>
      <c r="Y2" s="549"/>
      <c r="Z2" s="350"/>
      <c r="AA2" s="350"/>
    </row>
    <row r="3" spans="1:29" s="556" customFormat="1">
      <c r="A3" s="550" t="s">
        <v>255</v>
      </c>
      <c r="B3" s="551" t="s">
        <v>266</v>
      </c>
      <c r="C3" s="551"/>
      <c r="D3" s="551"/>
      <c r="E3" s="551" t="s">
        <v>267</v>
      </c>
      <c r="F3" s="552" t="s">
        <v>46</v>
      </c>
      <c r="G3" s="552"/>
      <c r="H3" s="553" t="s">
        <v>123</v>
      </c>
      <c r="I3" s="553"/>
      <c r="J3" s="553"/>
      <c r="K3" s="554"/>
      <c r="L3" s="553"/>
      <c r="M3" s="553"/>
      <c r="N3" s="553" t="s">
        <v>241</v>
      </c>
      <c r="O3" s="553"/>
      <c r="P3" s="553"/>
      <c r="Q3" s="552"/>
      <c r="R3" s="553" t="s">
        <v>273</v>
      </c>
      <c r="S3" s="553"/>
      <c r="T3" s="553"/>
      <c r="U3" s="552"/>
      <c r="V3" s="553" t="s">
        <v>268</v>
      </c>
      <c r="W3" s="554"/>
      <c r="X3" s="554" t="s">
        <v>52</v>
      </c>
      <c r="Y3" s="555" t="s">
        <v>154</v>
      </c>
      <c r="Z3" s="552" t="s">
        <v>270</v>
      </c>
      <c r="AA3" s="554"/>
    </row>
    <row r="4" spans="1:29" s="556" customFormat="1">
      <c r="A4" s="557" t="s">
        <v>93</v>
      </c>
      <c r="B4" s="558" t="s">
        <v>2</v>
      </c>
      <c r="C4" s="558" t="s">
        <v>8</v>
      </c>
      <c r="D4" s="558" t="s">
        <v>269</v>
      </c>
      <c r="E4" s="559" t="s">
        <v>3</v>
      </c>
      <c r="F4" s="560" t="s">
        <v>134</v>
      </c>
      <c r="G4" s="560" t="s">
        <v>141</v>
      </c>
      <c r="H4" s="560" t="s">
        <v>142</v>
      </c>
      <c r="I4" s="560" t="s">
        <v>143</v>
      </c>
      <c r="J4" s="560" t="s">
        <v>144</v>
      </c>
      <c r="K4" s="560" t="str">
        <f>TaxRate!E4&amp;"-W"</f>
        <v>SDI-W</v>
      </c>
      <c r="L4" s="560" t="s">
        <v>49</v>
      </c>
      <c r="M4" s="560" t="s">
        <v>50</v>
      </c>
      <c r="N4" s="560" t="s">
        <v>47</v>
      </c>
      <c r="O4" s="560" t="s">
        <v>48</v>
      </c>
      <c r="P4" s="560" t="str">
        <f>TaxRate!E4</f>
        <v>SDI</v>
      </c>
      <c r="Q4" s="974" t="str">
        <f>Setup!B13</f>
        <v>401K</v>
      </c>
      <c r="R4" s="974" t="str">
        <f>Setup!B14</f>
        <v>125P</v>
      </c>
      <c r="S4" s="974" t="str">
        <f>Setup!B15</f>
        <v>HSA</v>
      </c>
      <c r="T4" s="974" t="str">
        <f>Setup!B16</f>
        <v>Other</v>
      </c>
      <c r="U4" s="560" t="s">
        <v>97</v>
      </c>
      <c r="V4" s="560" t="s">
        <v>98</v>
      </c>
      <c r="W4" s="560" t="str">
        <f>TaxRate!H4</f>
        <v>ETT</v>
      </c>
      <c r="X4" s="560" t="s">
        <v>179</v>
      </c>
      <c r="Y4" s="561" t="s">
        <v>6</v>
      </c>
      <c r="Z4" s="560" t="s">
        <v>271</v>
      </c>
      <c r="AA4" s="560" t="s">
        <v>272</v>
      </c>
    </row>
    <row r="5" spans="1:29">
      <c r="A5" s="562"/>
      <c r="B5" s="453"/>
      <c r="C5" s="453"/>
      <c r="D5" s="453"/>
      <c r="E5" s="453"/>
      <c r="F5" s="563"/>
      <c r="G5" s="563"/>
      <c r="H5" s="563"/>
      <c r="I5" s="563"/>
      <c r="J5" s="563"/>
      <c r="K5" s="563"/>
      <c r="L5" s="563"/>
      <c r="M5" s="563"/>
      <c r="N5" s="563"/>
      <c r="O5" s="563"/>
      <c r="P5" s="563"/>
      <c r="Q5" s="563"/>
      <c r="R5" s="563"/>
      <c r="S5" s="563"/>
      <c r="T5" s="563"/>
      <c r="U5" s="563"/>
      <c r="V5" s="563"/>
      <c r="W5" s="563"/>
      <c r="X5" s="563"/>
      <c r="Y5" s="564"/>
      <c r="Z5" s="563"/>
      <c r="AA5" s="563"/>
      <c r="AB5" s="316"/>
      <c r="AC5" s="316"/>
    </row>
    <row r="6" spans="1:29">
      <c r="A6" s="562"/>
      <c r="B6" s="453" t="s">
        <v>258</v>
      </c>
      <c r="C6" s="453"/>
      <c r="D6" s="453"/>
      <c r="E6" s="453"/>
      <c r="F6" s="563">
        <v>0</v>
      </c>
      <c r="G6" s="563">
        <v>0</v>
      </c>
      <c r="H6" s="563">
        <v>0</v>
      </c>
      <c r="I6" s="563">
        <v>0</v>
      </c>
      <c r="J6" s="563">
        <v>0</v>
      </c>
      <c r="K6" s="563">
        <v>0</v>
      </c>
      <c r="L6" s="563">
        <v>0</v>
      </c>
      <c r="M6" s="563">
        <v>0</v>
      </c>
      <c r="N6" s="563">
        <v>0</v>
      </c>
      <c r="O6" s="563">
        <v>0</v>
      </c>
      <c r="P6" s="563">
        <v>0</v>
      </c>
      <c r="Q6" s="563">
        <v>0</v>
      </c>
      <c r="R6" s="563">
        <v>0</v>
      </c>
      <c r="S6" s="563">
        <v>0</v>
      </c>
      <c r="T6" s="563">
        <v>0</v>
      </c>
      <c r="U6" s="563">
        <v>0</v>
      </c>
      <c r="V6" s="563">
        <v>0</v>
      </c>
      <c r="W6" s="563">
        <v>0</v>
      </c>
      <c r="X6" s="563">
        <v>0</v>
      </c>
      <c r="Y6" s="564"/>
      <c r="Z6" s="563">
        <v>0</v>
      </c>
      <c r="AA6" s="563">
        <v>0</v>
      </c>
      <c r="AB6" s="316"/>
      <c r="AC6" s="316"/>
    </row>
    <row r="7" spans="1:29">
      <c r="A7" s="562"/>
      <c r="B7" s="453" t="s">
        <v>259</v>
      </c>
      <c r="C7" s="453"/>
      <c r="D7" s="453"/>
      <c r="E7" s="453"/>
      <c r="F7" s="563">
        <v>0</v>
      </c>
      <c r="G7" s="563">
        <v>0</v>
      </c>
      <c r="H7" s="563">
        <v>0</v>
      </c>
      <c r="I7" s="563">
        <v>0</v>
      </c>
      <c r="J7" s="563">
        <v>0</v>
      </c>
      <c r="K7" s="563">
        <v>0</v>
      </c>
      <c r="L7" s="563">
        <v>0</v>
      </c>
      <c r="M7" s="563">
        <v>0</v>
      </c>
      <c r="N7" s="563">
        <v>0</v>
      </c>
      <c r="O7" s="563">
        <v>0</v>
      </c>
      <c r="P7" s="563">
        <v>0</v>
      </c>
      <c r="Q7" s="563">
        <v>0</v>
      </c>
      <c r="R7" s="563">
        <v>0</v>
      </c>
      <c r="S7" s="563">
        <v>0</v>
      </c>
      <c r="T7" s="563">
        <v>0</v>
      </c>
      <c r="U7" s="563">
        <v>0</v>
      </c>
      <c r="V7" s="563">
        <v>0</v>
      </c>
      <c r="W7" s="563">
        <v>0</v>
      </c>
      <c r="X7" s="563">
        <v>0</v>
      </c>
      <c r="Y7" s="564"/>
      <c r="Z7" s="563">
        <v>0</v>
      </c>
      <c r="AA7" s="563">
        <v>0</v>
      </c>
      <c r="AB7" s="316"/>
      <c r="AC7" s="316"/>
    </row>
    <row r="8" spans="1:29">
      <c r="A8" s="562"/>
      <c r="B8" s="453" t="s">
        <v>260</v>
      </c>
      <c r="C8" s="453"/>
      <c r="D8" s="453"/>
      <c r="E8" s="453"/>
      <c r="F8" s="563">
        <v>0</v>
      </c>
      <c r="G8" s="563">
        <v>0</v>
      </c>
      <c r="H8" s="563">
        <v>0</v>
      </c>
      <c r="I8" s="563">
        <v>0</v>
      </c>
      <c r="J8" s="563">
        <v>0</v>
      </c>
      <c r="K8" s="563">
        <v>0</v>
      </c>
      <c r="L8" s="563">
        <v>0</v>
      </c>
      <c r="M8" s="563">
        <v>0</v>
      </c>
      <c r="N8" s="563">
        <v>0</v>
      </c>
      <c r="O8" s="563">
        <v>0</v>
      </c>
      <c r="P8" s="563">
        <v>0</v>
      </c>
      <c r="Q8" s="563">
        <v>0</v>
      </c>
      <c r="R8" s="563">
        <v>0</v>
      </c>
      <c r="S8" s="563">
        <v>0</v>
      </c>
      <c r="T8" s="563">
        <v>0</v>
      </c>
      <c r="U8" s="563">
        <v>0</v>
      </c>
      <c r="V8" s="563">
        <v>0</v>
      </c>
      <c r="W8" s="563">
        <v>0</v>
      </c>
      <c r="X8" s="563">
        <v>0</v>
      </c>
      <c r="Y8" s="564"/>
      <c r="Z8" s="563">
        <v>0</v>
      </c>
      <c r="AA8" s="563">
        <v>0</v>
      </c>
      <c r="AB8" s="316"/>
      <c r="AC8" s="316"/>
    </row>
    <row r="9" spans="1:29">
      <c r="A9" s="562"/>
      <c r="B9" s="453" t="s">
        <v>261</v>
      </c>
      <c r="C9" s="453"/>
      <c r="D9" s="453"/>
      <c r="E9" s="453"/>
      <c r="F9" s="563">
        <v>0</v>
      </c>
      <c r="G9" s="563">
        <v>0</v>
      </c>
      <c r="H9" s="563">
        <v>0</v>
      </c>
      <c r="I9" s="563">
        <v>0</v>
      </c>
      <c r="J9" s="563">
        <v>0</v>
      </c>
      <c r="K9" s="563">
        <v>0</v>
      </c>
      <c r="L9" s="563">
        <v>0</v>
      </c>
      <c r="M9" s="563">
        <v>0</v>
      </c>
      <c r="N9" s="563">
        <v>0</v>
      </c>
      <c r="O9" s="563">
        <v>0</v>
      </c>
      <c r="P9" s="563">
        <v>0</v>
      </c>
      <c r="Q9" s="563">
        <v>0</v>
      </c>
      <c r="R9" s="563">
        <v>0</v>
      </c>
      <c r="S9" s="563">
        <v>0</v>
      </c>
      <c r="T9" s="563">
        <v>0</v>
      </c>
      <c r="U9" s="563">
        <v>0</v>
      </c>
      <c r="V9" s="563">
        <v>0</v>
      </c>
      <c r="W9" s="563">
        <v>0</v>
      </c>
      <c r="X9" s="563">
        <v>0</v>
      </c>
      <c r="Y9" s="564" t="s">
        <v>6</v>
      </c>
      <c r="Z9" s="563">
        <v>0</v>
      </c>
      <c r="AA9" s="563">
        <v>0</v>
      </c>
      <c r="AB9" s="316"/>
      <c r="AC9" s="316"/>
    </row>
    <row r="10" spans="1:29">
      <c r="A10" s="562"/>
      <c r="B10" s="453" t="s">
        <v>258</v>
      </c>
      <c r="C10" s="453"/>
      <c r="D10" s="453"/>
      <c r="E10" s="453"/>
      <c r="F10" s="563">
        <v>0</v>
      </c>
      <c r="G10" s="563">
        <v>0</v>
      </c>
      <c r="H10" s="563">
        <v>0</v>
      </c>
      <c r="I10" s="563">
        <v>0</v>
      </c>
      <c r="J10" s="563">
        <v>0</v>
      </c>
      <c r="K10" s="563">
        <v>0</v>
      </c>
      <c r="L10" s="563">
        <v>0</v>
      </c>
      <c r="M10" s="563">
        <v>0</v>
      </c>
      <c r="N10" s="563">
        <v>0</v>
      </c>
      <c r="O10" s="563">
        <v>0</v>
      </c>
      <c r="P10" s="563">
        <v>0</v>
      </c>
      <c r="Q10" s="563">
        <v>0</v>
      </c>
      <c r="R10" s="563">
        <v>0</v>
      </c>
      <c r="S10" s="563">
        <v>0</v>
      </c>
      <c r="T10" s="563">
        <v>0</v>
      </c>
      <c r="U10" s="563">
        <v>0</v>
      </c>
      <c r="V10" s="563">
        <v>0</v>
      </c>
      <c r="W10" s="563">
        <v>0</v>
      </c>
      <c r="X10" s="563">
        <v>0</v>
      </c>
      <c r="Y10" s="564"/>
      <c r="Z10" s="563">
        <v>0</v>
      </c>
      <c r="AA10" s="563">
        <v>0</v>
      </c>
      <c r="AB10" s="316"/>
      <c r="AC10" s="316"/>
    </row>
    <row r="11" spans="1:29">
      <c r="A11" s="562"/>
      <c r="B11" s="453" t="s">
        <v>259</v>
      </c>
      <c r="C11" s="453"/>
      <c r="D11" s="453"/>
      <c r="E11" s="453"/>
      <c r="F11" s="563">
        <v>0</v>
      </c>
      <c r="G11" s="563">
        <v>0</v>
      </c>
      <c r="H11" s="563">
        <v>0</v>
      </c>
      <c r="I11" s="563">
        <v>0</v>
      </c>
      <c r="J11" s="563">
        <v>0</v>
      </c>
      <c r="K11" s="563">
        <v>0</v>
      </c>
      <c r="L11" s="563">
        <v>0</v>
      </c>
      <c r="M11" s="563">
        <v>0</v>
      </c>
      <c r="N11" s="563">
        <v>0</v>
      </c>
      <c r="O11" s="563">
        <v>0</v>
      </c>
      <c r="P11" s="563">
        <v>0</v>
      </c>
      <c r="Q11" s="563">
        <v>0</v>
      </c>
      <c r="R11" s="563">
        <v>0</v>
      </c>
      <c r="S11" s="563">
        <v>0</v>
      </c>
      <c r="T11" s="563">
        <v>0</v>
      </c>
      <c r="U11" s="563">
        <v>0</v>
      </c>
      <c r="V11" s="563">
        <v>0</v>
      </c>
      <c r="W11" s="563">
        <v>0</v>
      </c>
      <c r="X11" s="563">
        <v>0</v>
      </c>
      <c r="Y11" s="564"/>
      <c r="Z11" s="563">
        <v>0</v>
      </c>
      <c r="AA11" s="563">
        <v>0</v>
      </c>
      <c r="AB11" s="316"/>
      <c r="AC11" s="316"/>
    </row>
    <row r="12" spans="1:29">
      <c r="A12" s="562"/>
      <c r="B12" s="453" t="s">
        <v>260</v>
      </c>
      <c r="C12" s="453"/>
      <c r="D12" s="453"/>
      <c r="E12" s="453"/>
      <c r="F12" s="563">
        <v>0</v>
      </c>
      <c r="G12" s="563">
        <v>0</v>
      </c>
      <c r="H12" s="563">
        <v>0</v>
      </c>
      <c r="I12" s="563">
        <v>0</v>
      </c>
      <c r="J12" s="563">
        <v>0</v>
      </c>
      <c r="K12" s="563">
        <v>0</v>
      </c>
      <c r="L12" s="563">
        <v>0</v>
      </c>
      <c r="M12" s="563">
        <v>0</v>
      </c>
      <c r="N12" s="563">
        <v>0</v>
      </c>
      <c r="O12" s="563">
        <v>0</v>
      </c>
      <c r="P12" s="563">
        <v>0</v>
      </c>
      <c r="Q12" s="563">
        <v>0</v>
      </c>
      <c r="R12" s="563">
        <v>0</v>
      </c>
      <c r="S12" s="563">
        <v>0</v>
      </c>
      <c r="T12" s="563">
        <v>0</v>
      </c>
      <c r="U12" s="563">
        <v>0</v>
      </c>
      <c r="V12" s="563">
        <v>0</v>
      </c>
      <c r="W12" s="563">
        <v>0</v>
      </c>
      <c r="X12" s="563">
        <v>0</v>
      </c>
      <c r="Y12" s="564"/>
      <c r="Z12" s="563">
        <v>0</v>
      </c>
      <c r="AA12" s="563">
        <v>0</v>
      </c>
      <c r="AB12" s="316"/>
      <c r="AC12" s="316"/>
    </row>
    <row r="13" spans="1:29">
      <c r="A13" s="562"/>
      <c r="B13" s="453" t="s">
        <v>262</v>
      </c>
      <c r="C13" s="453"/>
      <c r="D13" s="453"/>
      <c r="E13" s="453"/>
      <c r="F13" s="563">
        <v>0</v>
      </c>
      <c r="G13" s="563">
        <v>0</v>
      </c>
      <c r="H13" s="563">
        <v>0</v>
      </c>
      <c r="I13" s="563">
        <v>0</v>
      </c>
      <c r="J13" s="563">
        <v>0</v>
      </c>
      <c r="K13" s="563">
        <v>0</v>
      </c>
      <c r="L13" s="563">
        <v>0</v>
      </c>
      <c r="M13" s="563">
        <v>0</v>
      </c>
      <c r="N13" s="563">
        <v>0</v>
      </c>
      <c r="O13" s="563">
        <v>0</v>
      </c>
      <c r="P13" s="563">
        <v>0</v>
      </c>
      <c r="Q13" s="563">
        <v>0</v>
      </c>
      <c r="R13" s="563">
        <v>0</v>
      </c>
      <c r="S13" s="563">
        <v>0</v>
      </c>
      <c r="T13" s="563">
        <v>0</v>
      </c>
      <c r="U13" s="563">
        <v>0</v>
      </c>
      <c r="V13" s="563">
        <v>0</v>
      </c>
      <c r="W13" s="563">
        <v>0</v>
      </c>
      <c r="X13" s="563">
        <v>0</v>
      </c>
      <c r="Y13" s="564" t="s">
        <v>6</v>
      </c>
      <c r="Z13" s="563">
        <v>0</v>
      </c>
      <c r="AA13" s="563">
        <v>0</v>
      </c>
      <c r="AB13" s="316"/>
      <c r="AC13" s="316"/>
    </row>
    <row r="14" spans="1:29">
      <c r="A14" s="562"/>
      <c r="B14" s="453" t="s">
        <v>258</v>
      </c>
      <c r="C14" s="453"/>
      <c r="D14" s="453"/>
      <c r="E14" s="453"/>
      <c r="F14" s="563">
        <v>0</v>
      </c>
      <c r="G14" s="563">
        <v>0</v>
      </c>
      <c r="H14" s="563">
        <v>0</v>
      </c>
      <c r="I14" s="563">
        <v>0</v>
      </c>
      <c r="J14" s="563">
        <v>0</v>
      </c>
      <c r="K14" s="563">
        <v>0</v>
      </c>
      <c r="L14" s="563">
        <v>0</v>
      </c>
      <c r="M14" s="563">
        <v>0</v>
      </c>
      <c r="N14" s="563">
        <v>0</v>
      </c>
      <c r="O14" s="563">
        <v>0</v>
      </c>
      <c r="P14" s="563">
        <v>0</v>
      </c>
      <c r="Q14" s="563">
        <v>0</v>
      </c>
      <c r="R14" s="563">
        <v>0</v>
      </c>
      <c r="S14" s="563">
        <v>0</v>
      </c>
      <c r="T14" s="563">
        <v>0</v>
      </c>
      <c r="U14" s="563">
        <v>0</v>
      </c>
      <c r="V14" s="563">
        <v>0</v>
      </c>
      <c r="W14" s="563">
        <v>0</v>
      </c>
      <c r="X14" s="563">
        <v>0</v>
      </c>
      <c r="Y14" s="564"/>
      <c r="Z14" s="563">
        <v>0</v>
      </c>
      <c r="AA14" s="563">
        <v>0</v>
      </c>
      <c r="AB14" s="316"/>
      <c r="AC14" s="316"/>
    </row>
    <row r="15" spans="1:29">
      <c r="A15" s="562"/>
      <c r="B15" s="453" t="s">
        <v>259</v>
      </c>
      <c r="C15" s="453"/>
      <c r="D15" s="453"/>
      <c r="E15" s="453"/>
      <c r="F15" s="563">
        <v>0</v>
      </c>
      <c r="G15" s="563">
        <v>0</v>
      </c>
      <c r="H15" s="563">
        <v>0</v>
      </c>
      <c r="I15" s="563">
        <v>0</v>
      </c>
      <c r="J15" s="563">
        <v>0</v>
      </c>
      <c r="K15" s="563">
        <v>0</v>
      </c>
      <c r="L15" s="563">
        <v>0</v>
      </c>
      <c r="M15" s="563">
        <v>0</v>
      </c>
      <c r="N15" s="563">
        <v>0</v>
      </c>
      <c r="O15" s="563">
        <v>0</v>
      </c>
      <c r="P15" s="563">
        <v>0</v>
      </c>
      <c r="Q15" s="563">
        <v>0</v>
      </c>
      <c r="R15" s="563">
        <v>0</v>
      </c>
      <c r="S15" s="563">
        <v>0</v>
      </c>
      <c r="T15" s="563">
        <v>0</v>
      </c>
      <c r="U15" s="563">
        <v>0</v>
      </c>
      <c r="V15" s="563">
        <v>0</v>
      </c>
      <c r="W15" s="563">
        <v>0</v>
      </c>
      <c r="X15" s="563">
        <v>0</v>
      </c>
      <c r="Y15" s="564"/>
      <c r="Z15" s="563">
        <v>0</v>
      </c>
      <c r="AA15" s="563">
        <v>0</v>
      </c>
      <c r="AB15" s="316"/>
      <c r="AC15" s="316"/>
    </row>
    <row r="16" spans="1:29">
      <c r="A16" s="562"/>
      <c r="B16" s="453" t="s">
        <v>260</v>
      </c>
      <c r="C16" s="453"/>
      <c r="D16" s="453"/>
      <c r="E16" s="453"/>
      <c r="F16" s="563">
        <v>0</v>
      </c>
      <c r="G16" s="563">
        <v>0</v>
      </c>
      <c r="H16" s="563">
        <v>0</v>
      </c>
      <c r="I16" s="563">
        <v>0</v>
      </c>
      <c r="J16" s="563">
        <v>0</v>
      </c>
      <c r="K16" s="563">
        <v>0</v>
      </c>
      <c r="L16" s="563">
        <v>0</v>
      </c>
      <c r="M16" s="563">
        <v>0</v>
      </c>
      <c r="N16" s="563">
        <v>0</v>
      </c>
      <c r="O16" s="563">
        <v>0</v>
      </c>
      <c r="P16" s="563">
        <v>0</v>
      </c>
      <c r="Q16" s="563">
        <v>0</v>
      </c>
      <c r="R16" s="563">
        <v>0</v>
      </c>
      <c r="S16" s="563">
        <v>0</v>
      </c>
      <c r="T16" s="563">
        <v>0</v>
      </c>
      <c r="U16" s="563">
        <v>0</v>
      </c>
      <c r="V16" s="563">
        <v>0</v>
      </c>
      <c r="W16" s="563">
        <v>0</v>
      </c>
      <c r="X16" s="563">
        <v>0</v>
      </c>
      <c r="Y16" s="564"/>
      <c r="Z16" s="563">
        <v>0</v>
      </c>
      <c r="AA16" s="563">
        <v>0</v>
      </c>
      <c r="AB16" s="316"/>
      <c r="AC16" s="316"/>
    </row>
    <row r="17" spans="1:29">
      <c r="A17" s="562"/>
      <c r="B17" s="453" t="s">
        <v>263</v>
      </c>
      <c r="C17" s="453"/>
      <c r="D17" s="453"/>
      <c r="E17" s="453"/>
      <c r="F17" s="563">
        <v>0</v>
      </c>
      <c r="G17" s="563">
        <v>0</v>
      </c>
      <c r="H17" s="563">
        <v>0</v>
      </c>
      <c r="I17" s="563">
        <v>0</v>
      </c>
      <c r="J17" s="563">
        <v>0</v>
      </c>
      <c r="K17" s="563">
        <v>0</v>
      </c>
      <c r="L17" s="563">
        <v>0</v>
      </c>
      <c r="M17" s="563">
        <v>0</v>
      </c>
      <c r="N17" s="563">
        <v>0</v>
      </c>
      <c r="O17" s="563">
        <v>0</v>
      </c>
      <c r="P17" s="563">
        <v>0</v>
      </c>
      <c r="Q17" s="563">
        <v>0</v>
      </c>
      <c r="R17" s="563">
        <v>0</v>
      </c>
      <c r="S17" s="563">
        <v>0</v>
      </c>
      <c r="T17" s="563">
        <v>0</v>
      </c>
      <c r="U17" s="563">
        <v>0</v>
      </c>
      <c r="V17" s="563">
        <v>0</v>
      </c>
      <c r="W17" s="563">
        <v>0</v>
      </c>
      <c r="X17" s="563">
        <v>0</v>
      </c>
      <c r="Y17" s="564" t="s">
        <v>6</v>
      </c>
      <c r="Z17" s="563">
        <v>0</v>
      </c>
      <c r="AA17" s="563">
        <v>0</v>
      </c>
      <c r="AB17" s="316"/>
      <c r="AC17" s="316"/>
    </row>
    <row r="18" spans="1:29">
      <c r="A18" s="562"/>
      <c r="B18" s="453" t="s">
        <v>258</v>
      </c>
      <c r="C18" s="453"/>
      <c r="D18" s="453"/>
      <c r="E18" s="453"/>
      <c r="F18" s="563">
        <v>0</v>
      </c>
      <c r="G18" s="563">
        <v>0</v>
      </c>
      <c r="H18" s="563">
        <v>0</v>
      </c>
      <c r="I18" s="563">
        <v>0</v>
      </c>
      <c r="J18" s="563">
        <v>0</v>
      </c>
      <c r="K18" s="563">
        <v>0</v>
      </c>
      <c r="L18" s="563">
        <v>0</v>
      </c>
      <c r="M18" s="563">
        <v>0</v>
      </c>
      <c r="N18" s="563">
        <v>0</v>
      </c>
      <c r="O18" s="563">
        <v>0</v>
      </c>
      <c r="P18" s="563">
        <v>0</v>
      </c>
      <c r="Q18" s="563">
        <v>0</v>
      </c>
      <c r="R18" s="563">
        <v>0</v>
      </c>
      <c r="S18" s="563">
        <v>0</v>
      </c>
      <c r="T18" s="563">
        <v>0</v>
      </c>
      <c r="U18" s="563">
        <v>0</v>
      </c>
      <c r="V18" s="563">
        <v>0</v>
      </c>
      <c r="W18" s="563">
        <v>0</v>
      </c>
      <c r="X18" s="563">
        <v>0</v>
      </c>
      <c r="Y18" s="564"/>
      <c r="Z18" s="563">
        <v>0</v>
      </c>
      <c r="AA18" s="563">
        <v>0</v>
      </c>
      <c r="AB18" s="316"/>
      <c r="AC18" s="316"/>
    </row>
    <row r="19" spans="1:29">
      <c r="A19" s="562"/>
      <c r="B19" s="453" t="s">
        <v>259</v>
      </c>
      <c r="C19" s="453"/>
      <c r="D19" s="453"/>
      <c r="E19" s="453"/>
      <c r="F19" s="563">
        <v>0</v>
      </c>
      <c r="G19" s="563">
        <v>0</v>
      </c>
      <c r="H19" s="563">
        <v>0</v>
      </c>
      <c r="I19" s="563">
        <v>0</v>
      </c>
      <c r="J19" s="563">
        <v>0</v>
      </c>
      <c r="K19" s="563">
        <v>0</v>
      </c>
      <c r="L19" s="563">
        <v>0</v>
      </c>
      <c r="M19" s="563">
        <v>0</v>
      </c>
      <c r="N19" s="563">
        <v>0</v>
      </c>
      <c r="O19" s="563">
        <v>0</v>
      </c>
      <c r="P19" s="563">
        <v>0</v>
      </c>
      <c r="Q19" s="563">
        <v>0</v>
      </c>
      <c r="R19" s="563">
        <v>0</v>
      </c>
      <c r="S19" s="563">
        <v>0</v>
      </c>
      <c r="T19" s="563">
        <v>0</v>
      </c>
      <c r="U19" s="563">
        <v>0</v>
      </c>
      <c r="V19" s="563">
        <v>0</v>
      </c>
      <c r="W19" s="563">
        <v>0</v>
      </c>
      <c r="X19" s="563">
        <v>0</v>
      </c>
      <c r="Y19" s="564"/>
      <c r="Z19" s="563">
        <v>0</v>
      </c>
      <c r="AA19" s="563">
        <v>0</v>
      </c>
      <c r="AB19" s="316"/>
      <c r="AC19" s="316"/>
    </row>
    <row r="20" spans="1:29">
      <c r="A20" s="562"/>
      <c r="B20" s="453" t="s">
        <v>260</v>
      </c>
      <c r="C20" s="453"/>
      <c r="D20" s="453"/>
      <c r="E20" s="453"/>
      <c r="F20" s="563">
        <v>0</v>
      </c>
      <c r="G20" s="563">
        <v>0</v>
      </c>
      <c r="H20" s="563">
        <v>0</v>
      </c>
      <c r="I20" s="563">
        <v>0</v>
      </c>
      <c r="J20" s="563">
        <v>0</v>
      </c>
      <c r="K20" s="563">
        <v>0</v>
      </c>
      <c r="L20" s="563">
        <v>0</v>
      </c>
      <c r="M20" s="563">
        <v>0</v>
      </c>
      <c r="N20" s="563">
        <v>0</v>
      </c>
      <c r="O20" s="563">
        <v>0</v>
      </c>
      <c r="P20" s="563">
        <v>0</v>
      </c>
      <c r="Q20" s="563">
        <v>0</v>
      </c>
      <c r="R20" s="563">
        <v>0</v>
      </c>
      <c r="S20" s="563">
        <v>0</v>
      </c>
      <c r="T20" s="563">
        <v>0</v>
      </c>
      <c r="U20" s="563">
        <v>0</v>
      </c>
      <c r="V20" s="563">
        <v>0</v>
      </c>
      <c r="W20" s="563">
        <v>0</v>
      </c>
      <c r="X20" s="563">
        <v>0</v>
      </c>
      <c r="Y20" s="564"/>
      <c r="Z20" s="563">
        <v>0</v>
      </c>
      <c r="AA20" s="563">
        <v>0</v>
      </c>
      <c r="AB20" s="316"/>
      <c r="AC20" s="316"/>
    </row>
    <row r="21" spans="1:29">
      <c r="A21" s="562"/>
      <c r="B21" s="453" t="s">
        <v>264</v>
      </c>
      <c r="C21" s="453"/>
      <c r="D21" s="453"/>
      <c r="E21" s="453"/>
      <c r="F21" s="563">
        <v>0</v>
      </c>
      <c r="G21" s="563">
        <v>0</v>
      </c>
      <c r="H21" s="563">
        <v>0</v>
      </c>
      <c r="I21" s="563">
        <v>0</v>
      </c>
      <c r="J21" s="563">
        <v>0</v>
      </c>
      <c r="K21" s="563">
        <v>0</v>
      </c>
      <c r="L21" s="563">
        <v>0</v>
      </c>
      <c r="M21" s="563">
        <v>0</v>
      </c>
      <c r="N21" s="563">
        <v>0</v>
      </c>
      <c r="O21" s="563">
        <v>0</v>
      </c>
      <c r="P21" s="563">
        <v>0</v>
      </c>
      <c r="Q21" s="563">
        <v>0</v>
      </c>
      <c r="R21" s="563">
        <v>0</v>
      </c>
      <c r="S21" s="563">
        <v>0</v>
      </c>
      <c r="T21" s="563">
        <v>0</v>
      </c>
      <c r="U21" s="563">
        <v>0</v>
      </c>
      <c r="V21" s="563">
        <v>0</v>
      </c>
      <c r="W21" s="563">
        <v>0</v>
      </c>
      <c r="X21" s="563">
        <v>0</v>
      </c>
      <c r="Y21" s="564" t="s">
        <v>6</v>
      </c>
      <c r="Z21" s="563">
        <v>0</v>
      </c>
      <c r="AA21" s="563">
        <v>0</v>
      </c>
      <c r="AB21" s="316"/>
      <c r="AC21" s="316"/>
    </row>
    <row r="22" spans="1:29">
      <c r="A22" s="562"/>
      <c r="B22" s="453" t="s">
        <v>265</v>
      </c>
      <c r="C22" s="453"/>
      <c r="D22" s="453"/>
      <c r="E22" s="453"/>
      <c r="F22" s="563">
        <v>0</v>
      </c>
      <c r="G22" s="563">
        <v>0</v>
      </c>
      <c r="H22" s="563">
        <v>0</v>
      </c>
      <c r="I22" s="563">
        <v>0</v>
      </c>
      <c r="J22" s="563">
        <v>0</v>
      </c>
      <c r="K22" s="563">
        <v>0</v>
      </c>
      <c r="L22" s="563">
        <v>0</v>
      </c>
      <c r="M22" s="563">
        <v>0</v>
      </c>
      <c r="N22" s="563">
        <v>0</v>
      </c>
      <c r="O22" s="563">
        <v>0</v>
      </c>
      <c r="P22" s="563">
        <v>0</v>
      </c>
      <c r="Q22" s="563">
        <v>0</v>
      </c>
      <c r="R22" s="563">
        <v>0</v>
      </c>
      <c r="S22" s="563">
        <v>0</v>
      </c>
      <c r="T22" s="563">
        <v>0</v>
      </c>
      <c r="U22" s="563">
        <v>0</v>
      </c>
      <c r="V22" s="563">
        <v>0</v>
      </c>
      <c r="W22" s="563">
        <v>0</v>
      </c>
      <c r="X22" s="563">
        <v>0</v>
      </c>
      <c r="Y22" s="564"/>
      <c r="Z22" s="563">
        <v>0</v>
      </c>
      <c r="AA22" s="563">
        <v>0</v>
      </c>
      <c r="AB22" s="316"/>
      <c r="AC22" s="316"/>
    </row>
    <row r="23" spans="1:29">
      <c r="A23" s="893"/>
      <c r="B23" s="894"/>
      <c r="C23" s="894"/>
      <c r="D23" s="894"/>
      <c r="E23" s="894"/>
      <c r="F23" s="895"/>
      <c r="G23" s="895"/>
      <c r="H23" s="895"/>
      <c r="I23" s="895"/>
      <c r="J23" s="895"/>
      <c r="K23" s="895"/>
      <c r="L23" s="895"/>
      <c r="M23" s="895"/>
      <c r="N23" s="895"/>
      <c r="O23" s="895"/>
      <c r="P23" s="895"/>
      <c r="Q23" s="895"/>
      <c r="R23" s="895"/>
      <c r="S23" s="895"/>
      <c r="T23" s="895"/>
      <c r="U23" s="895"/>
      <c r="V23" s="895"/>
      <c r="W23" s="895"/>
      <c r="X23" s="895"/>
      <c r="Y23" s="896"/>
      <c r="Z23" s="895"/>
      <c r="AA23" s="895"/>
      <c r="AB23" s="316"/>
      <c r="AC23" s="316"/>
    </row>
    <row r="24" spans="1:29">
      <c r="A24" s="893"/>
      <c r="B24" s="894"/>
      <c r="C24" s="894"/>
      <c r="D24" s="894"/>
      <c r="E24" s="894"/>
      <c r="F24" s="895"/>
      <c r="G24" s="895"/>
      <c r="H24" s="895"/>
      <c r="I24" s="895"/>
      <c r="J24" s="895"/>
      <c r="K24" s="895"/>
      <c r="L24" s="895"/>
      <c r="M24" s="895"/>
      <c r="N24" s="895"/>
      <c r="O24" s="895"/>
      <c r="P24" s="895"/>
      <c r="Q24" s="895"/>
      <c r="R24" s="895"/>
      <c r="S24" s="895"/>
      <c r="T24" s="895"/>
      <c r="U24" s="895"/>
      <c r="V24" s="895"/>
      <c r="W24" s="895"/>
      <c r="X24" s="895"/>
      <c r="Y24" s="896"/>
      <c r="Z24" s="895"/>
      <c r="AA24" s="895"/>
      <c r="AB24" s="316"/>
      <c r="AC24" s="316"/>
    </row>
    <row r="25" spans="1:29">
      <c r="A25" s="562"/>
      <c r="B25" s="453"/>
      <c r="C25" s="453"/>
      <c r="D25" s="453"/>
      <c r="E25" s="453"/>
      <c r="F25" s="563"/>
      <c r="G25" s="563"/>
      <c r="H25" s="563"/>
      <c r="I25" s="563"/>
      <c r="J25" s="563"/>
      <c r="K25" s="563"/>
      <c r="L25" s="563"/>
      <c r="M25" s="563"/>
      <c r="N25" s="563"/>
      <c r="O25" s="563"/>
      <c r="P25" s="563"/>
      <c r="Q25" s="563"/>
      <c r="R25" s="563"/>
      <c r="S25" s="563"/>
      <c r="T25" s="563"/>
      <c r="U25" s="563"/>
      <c r="V25" s="563"/>
      <c r="W25" s="563"/>
      <c r="X25" s="563"/>
      <c r="Y25" s="564"/>
      <c r="Z25" s="563"/>
      <c r="AA25" s="563"/>
      <c r="AB25" s="316"/>
      <c r="AC25" s="316"/>
    </row>
    <row r="26" spans="1:29">
      <c r="A26" s="562"/>
      <c r="B26" s="453"/>
      <c r="C26" s="453"/>
      <c r="D26" s="453"/>
      <c r="E26" s="453"/>
      <c r="F26" s="563"/>
      <c r="G26" s="563"/>
      <c r="H26" s="563"/>
      <c r="I26" s="563"/>
      <c r="J26" s="563"/>
      <c r="K26" s="563"/>
      <c r="L26" s="563"/>
      <c r="M26" s="563"/>
      <c r="N26" s="563"/>
      <c r="O26" s="563"/>
      <c r="P26" s="563"/>
      <c r="Q26" s="563"/>
      <c r="R26" s="563"/>
      <c r="S26" s="563"/>
      <c r="T26" s="563"/>
      <c r="U26" s="563"/>
      <c r="V26" s="563"/>
      <c r="W26" s="563"/>
      <c r="X26" s="563"/>
      <c r="Y26" s="564"/>
      <c r="Z26" s="563"/>
      <c r="AA26" s="563"/>
      <c r="AB26" s="316"/>
      <c r="AC26" s="316"/>
    </row>
    <row r="27" spans="1:29">
      <c r="A27" s="562"/>
      <c r="B27" s="453"/>
      <c r="C27" s="453"/>
      <c r="D27" s="453"/>
      <c r="E27" s="453"/>
      <c r="F27" s="563"/>
      <c r="G27" s="563"/>
      <c r="H27" s="563"/>
      <c r="I27" s="563"/>
      <c r="J27" s="563"/>
      <c r="K27" s="563"/>
      <c r="L27" s="563"/>
      <c r="M27" s="563"/>
      <c r="N27" s="563"/>
      <c r="O27" s="563"/>
      <c r="P27" s="563"/>
      <c r="Q27" s="563"/>
      <c r="R27" s="563"/>
      <c r="S27" s="563"/>
      <c r="T27" s="563"/>
      <c r="U27" s="563"/>
      <c r="V27" s="563"/>
      <c r="W27" s="563"/>
      <c r="X27" s="563"/>
      <c r="Y27" s="564"/>
      <c r="Z27" s="563"/>
      <c r="AA27" s="563"/>
      <c r="AB27" s="316"/>
      <c r="AC27" s="316"/>
    </row>
    <row r="28" spans="1:29">
      <c r="A28" s="893"/>
      <c r="B28" s="894"/>
      <c r="C28" s="894"/>
      <c r="D28" s="894"/>
      <c r="E28" s="894"/>
      <c r="F28" s="895"/>
      <c r="G28" s="895"/>
      <c r="H28" s="895"/>
      <c r="I28" s="895"/>
      <c r="J28" s="895"/>
      <c r="K28" s="895"/>
      <c r="L28" s="895"/>
      <c r="M28" s="895"/>
      <c r="N28" s="895"/>
      <c r="O28" s="895"/>
      <c r="P28" s="895"/>
      <c r="Q28" s="895"/>
      <c r="R28" s="895"/>
      <c r="S28" s="895"/>
      <c r="T28" s="895"/>
      <c r="U28" s="895"/>
      <c r="V28" s="895"/>
      <c r="W28" s="895"/>
      <c r="X28" s="895"/>
      <c r="Y28" s="896"/>
      <c r="Z28" s="895"/>
      <c r="AA28" s="895"/>
      <c r="AB28" s="316"/>
      <c r="AC28" s="316"/>
    </row>
    <row r="29" spans="1:29">
      <c r="A29" s="562"/>
      <c r="B29" s="453"/>
      <c r="C29" s="453"/>
      <c r="D29" s="453"/>
      <c r="E29" s="453"/>
      <c r="F29" s="563"/>
      <c r="G29" s="563"/>
      <c r="H29" s="563"/>
      <c r="I29" s="563"/>
      <c r="J29" s="563"/>
      <c r="K29" s="563"/>
      <c r="L29" s="563"/>
      <c r="M29" s="563"/>
      <c r="N29" s="563"/>
      <c r="O29" s="563"/>
      <c r="P29" s="563"/>
      <c r="Q29" s="563"/>
      <c r="R29" s="563"/>
      <c r="S29" s="563"/>
      <c r="T29" s="563"/>
      <c r="U29" s="563"/>
      <c r="V29" s="563"/>
      <c r="W29" s="563"/>
      <c r="X29" s="563"/>
      <c r="Y29" s="564"/>
      <c r="Z29" s="563"/>
      <c r="AA29" s="563"/>
      <c r="AB29" s="316"/>
      <c r="AC29" s="316"/>
    </row>
    <row r="30" spans="1:29">
      <c r="A30" s="562"/>
      <c r="B30" s="453"/>
      <c r="C30" s="453"/>
      <c r="D30" s="453"/>
      <c r="E30" s="453"/>
      <c r="F30" s="563"/>
      <c r="G30" s="563"/>
      <c r="H30" s="563"/>
      <c r="I30" s="563"/>
      <c r="J30" s="563"/>
      <c r="K30" s="563"/>
      <c r="L30" s="563"/>
      <c r="M30" s="563"/>
      <c r="N30" s="563"/>
      <c r="O30" s="563"/>
      <c r="P30" s="563"/>
      <c r="Q30" s="563"/>
      <c r="R30" s="563"/>
      <c r="S30" s="563"/>
      <c r="T30" s="563"/>
      <c r="U30" s="563"/>
      <c r="V30" s="563"/>
      <c r="W30" s="563"/>
      <c r="X30" s="563"/>
      <c r="Y30" s="564"/>
      <c r="Z30" s="563"/>
      <c r="AA30" s="563"/>
      <c r="AB30" s="316"/>
      <c r="AC30" s="316"/>
    </row>
    <row r="31" spans="1:29">
      <c r="A31" s="562"/>
      <c r="B31" s="453"/>
      <c r="C31" s="453"/>
      <c r="D31" s="453"/>
      <c r="E31" s="453"/>
      <c r="F31" s="563"/>
      <c r="G31" s="563"/>
      <c r="H31" s="563"/>
      <c r="I31" s="563"/>
      <c r="J31" s="563"/>
      <c r="K31" s="563"/>
      <c r="L31" s="563"/>
      <c r="M31" s="563"/>
      <c r="N31" s="563"/>
      <c r="O31" s="563"/>
      <c r="P31" s="563"/>
      <c r="Q31" s="563"/>
      <c r="R31" s="563"/>
      <c r="S31" s="563"/>
      <c r="T31" s="563"/>
      <c r="U31" s="563"/>
      <c r="V31" s="563"/>
      <c r="W31" s="563"/>
      <c r="X31" s="563"/>
      <c r="Y31" s="564"/>
      <c r="Z31" s="563"/>
      <c r="AA31" s="563"/>
      <c r="AB31" s="316"/>
      <c r="AC31" s="316"/>
    </row>
    <row r="32" spans="1:29">
      <c r="A32" s="562"/>
      <c r="B32" s="453"/>
      <c r="C32" s="453"/>
      <c r="D32" s="453"/>
      <c r="E32" s="453"/>
      <c r="F32" s="563"/>
      <c r="G32" s="563"/>
      <c r="H32" s="563"/>
      <c r="I32" s="563"/>
      <c r="J32" s="563"/>
      <c r="K32" s="563"/>
      <c r="L32" s="563"/>
      <c r="M32" s="563"/>
      <c r="N32" s="563"/>
      <c r="O32" s="563"/>
      <c r="P32" s="563"/>
      <c r="Q32" s="563"/>
      <c r="R32" s="563"/>
      <c r="S32" s="563"/>
      <c r="T32" s="563"/>
      <c r="U32" s="563"/>
      <c r="V32" s="563"/>
      <c r="W32" s="563"/>
      <c r="X32" s="563"/>
      <c r="Y32" s="564"/>
      <c r="Z32" s="563"/>
      <c r="AA32" s="563"/>
      <c r="AB32" s="316"/>
      <c r="AC32" s="316"/>
    </row>
    <row r="33" spans="1:29">
      <c r="A33" s="562"/>
      <c r="B33" s="453"/>
      <c r="C33" s="453"/>
      <c r="D33" s="453"/>
      <c r="E33" s="453"/>
      <c r="F33" s="563"/>
      <c r="G33" s="563"/>
      <c r="H33" s="563"/>
      <c r="I33" s="563"/>
      <c r="J33" s="563"/>
      <c r="K33" s="563"/>
      <c r="L33" s="563"/>
      <c r="M33" s="563"/>
      <c r="N33" s="563"/>
      <c r="O33" s="563"/>
      <c r="P33" s="563"/>
      <c r="Q33" s="563"/>
      <c r="R33" s="563"/>
      <c r="S33" s="563"/>
      <c r="T33" s="563"/>
      <c r="U33" s="563"/>
      <c r="V33" s="563"/>
      <c r="W33" s="563"/>
      <c r="X33" s="563"/>
      <c r="Y33" s="564"/>
      <c r="Z33" s="563"/>
      <c r="AA33" s="563"/>
      <c r="AB33" s="316"/>
      <c r="AC33" s="316"/>
    </row>
    <row r="34" spans="1:29">
      <c r="A34" s="562"/>
      <c r="B34" s="453"/>
      <c r="C34" s="453"/>
      <c r="D34" s="453"/>
      <c r="E34" s="453"/>
      <c r="F34" s="563"/>
      <c r="G34" s="563"/>
      <c r="H34" s="563"/>
      <c r="I34" s="563"/>
      <c r="J34" s="563"/>
      <c r="K34" s="563"/>
      <c r="L34" s="563"/>
      <c r="M34" s="563"/>
      <c r="N34" s="563"/>
      <c r="O34" s="563"/>
      <c r="P34" s="563"/>
      <c r="Q34" s="563"/>
      <c r="R34" s="563"/>
      <c r="S34" s="563"/>
      <c r="T34" s="563"/>
      <c r="U34" s="563"/>
      <c r="V34" s="563"/>
      <c r="W34" s="563"/>
      <c r="X34" s="563"/>
      <c r="Y34" s="564"/>
      <c r="Z34" s="563"/>
      <c r="AA34" s="563"/>
      <c r="AB34" s="316"/>
      <c r="AC34" s="316"/>
    </row>
    <row r="35" spans="1:29">
      <c r="A35" s="562"/>
      <c r="B35" s="453"/>
      <c r="C35" s="453"/>
      <c r="D35" s="453"/>
      <c r="E35" s="453"/>
      <c r="F35" s="563"/>
      <c r="G35" s="563"/>
      <c r="H35" s="563"/>
      <c r="I35" s="563"/>
      <c r="J35" s="563"/>
      <c r="K35" s="563"/>
      <c r="L35" s="563"/>
      <c r="M35" s="563"/>
      <c r="N35" s="563"/>
      <c r="O35" s="563"/>
      <c r="P35" s="563"/>
      <c r="Q35" s="563"/>
      <c r="R35" s="563"/>
      <c r="S35" s="563"/>
      <c r="T35" s="563"/>
      <c r="U35" s="563"/>
      <c r="V35" s="563"/>
      <c r="W35" s="563"/>
      <c r="X35" s="563"/>
      <c r="Y35" s="564"/>
      <c r="Z35" s="563"/>
      <c r="AA35" s="563"/>
      <c r="AB35" s="316"/>
      <c r="AC35" s="316"/>
    </row>
    <row r="36" spans="1:29">
      <c r="A36" s="562"/>
      <c r="B36" s="453"/>
      <c r="C36" s="453"/>
      <c r="D36" s="453"/>
      <c r="E36" s="453"/>
      <c r="F36" s="563"/>
      <c r="G36" s="563"/>
      <c r="H36" s="563"/>
      <c r="I36" s="563"/>
      <c r="J36" s="563"/>
      <c r="K36" s="563"/>
      <c r="L36" s="563"/>
      <c r="M36" s="563"/>
      <c r="N36" s="563"/>
      <c r="O36" s="563"/>
      <c r="P36" s="563"/>
      <c r="Q36" s="563"/>
      <c r="R36" s="563"/>
      <c r="S36" s="563"/>
      <c r="T36" s="563"/>
      <c r="U36" s="563"/>
      <c r="V36" s="563"/>
      <c r="W36" s="563"/>
      <c r="X36" s="563"/>
      <c r="Y36" s="564"/>
      <c r="Z36" s="563"/>
      <c r="AA36" s="563"/>
      <c r="AB36" s="316"/>
      <c r="AC36" s="316"/>
    </row>
    <row r="37" spans="1:29">
      <c r="A37" s="893"/>
      <c r="B37" s="894"/>
      <c r="C37" s="894"/>
      <c r="D37" s="894"/>
      <c r="E37" s="894"/>
      <c r="F37" s="895"/>
      <c r="G37" s="895"/>
      <c r="H37" s="895"/>
      <c r="I37" s="895"/>
      <c r="J37" s="895"/>
      <c r="K37" s="895"/>
      <c r="L37" s="895"/>
      <c r="M37" s="895"/>
      <c r="N37" s="895"/>
      <c r="O37" s="895"/>
      <c r="P37" s="895"/>
      <c r="Q37" s="895"/>
      <c r="R37" s="895"/>
      <c r="S37" s="895"/>
      <c r="T37" s="895"/>
      <c r="U37" s="895"/>
      <c r="V37" s="895"/>
      <c r="W37" s="895"/>
      <c r="X37" s="895"/>
      <c r="Y37" s="896"/>
      <c r="Z37" s="895"/>
      <c r="AA37" s="895"/>
      <c r="AB37" s="316"/>
      <c r="AC37" s="316"/>
    </row>
    <row r="38" spans="1:29">
      <c r="A38" s="562"/>
      <c r="B38" s="453"/>
      <c r="C38" s="453"/>
      <c r="D38" s="453"/>
      <c r="E38" s="453"/>
      <c r="F38" s="563"/>
      <c r="G38" s="563"/>
      <c r="H38" s="563"/>
      <c r="I38" s="563"/>
      <c r="J38" s="563"/>
      <c r="K38" s="563"/>
      <c r="L38" s="563"/>
      <c r="M38" s="563"/>
      <c r="N38" s="563"/>
      <c r="O38" s="563"/>
      <c r="P38" s="563"/>
      <c r="Q38" s="563"/>
      <c r="R38" s="563"/>
      <c r="S38" s="563"/>
      <c r="T38" s="563"/>
      <c r="U38" s="563"/>
      <c r="V38" s="563"/>
      <c r="W38" s="563"/>
      <c r="X38" s="563"/>
      <c r="Y38" s="564"/>
      <c r="Z38" s="563"/>
      <c r="AA38" s="563"/>
      <c r="AB38" s="316"/>
      <c r="AC38" s="316"/>
    </row>
    <row r="39" spans="1:29">
      <c r="A39" s="562"/>
      <c r="B39" s="453"/>
      <c r="C39" s="453"/>
      <c r="D39" s="453"/>
      <c r="E39" s="453"/>
      <c r="F39" s="563"/>
      <c r="G39" s="563"/>
      <c r="H39" s="563"/>
      <c r="I39" s="563"/>
      <c r="J39" s="563"/>
      <c r="K39" s="563"/>
      <c r="L39" s="563"/>
      <c r="M39" s="563"/>
      <c r="N39" s="563"/>
      <c r="O39" s="563"/>
      <c r="P39" s="563"/>
      <c r="Q39" s="563"/>
      <c r="R39" s="563"/>
      <c r="S39" s="563"/>
      <c r="T39" s="563"/>
      <c r="U39" s="563"/>
      <c r="V39" s="563"/>
      <c r="W39" s="563"/>
      <c r="X39" s="563"/>
      <c r="Y39" s="564"/>
      <c r="Z39" s="563"/>
      <c r="AA39" s="563"/>
      <c r="AB39" s="316"/>
      <c r="AC39" s="316"/>
    </row>
    <row r="40" spans="1:29">
      <c r="A40" s="562"/>
      <c r="B40" s="453"/>
      <c r="C40" s="453"/>
      <c r="D40" s="453"/>
      <c r="E40" s="453"/>
      <c r="F40" s="563"/>
      <c r="G40" s="563"/>
      <c r="H40" s="563"/>
      <c r="I40" s="563"/>
      <c r="J40" s="563"/>
      <c r="K40" s="563"/>
      <c r="L40" s="563"/>
      <c r="M40" s="563"/>
      <c r="N40" s="563"/>
      <c r="O40" s="563"/>
      <c r="P40" s="563"/>
      <c r="Q40" s="563"/>
      <c r="R40" s="563"/>
      <c r="S40" s="563"/>
      <c r="T40" s="563"/>
      <c r="U40" s="563"/>
      <c r="V40" s="563"/>
      <c r="W40" s="563"/>
      <c r="X40" s="563"/>
      <c r="Y40" s="564"/>
      <c r="Z40" s="563"/>
      <c r="AA40" s="563"/>
      <c r="AB40" s="316"/>
      <c r="AC40" s="316"/>
    </row>
    <row r="41" spans="1:29">
      <c r="A41" s="562"/>
      <c r="B41" s="453"/>
      <c r="C41" s="453"/>
      <c r="D41" s="453"/>
      <c r="E41" s="453"/>
      <c r="F41" s="563"/>
      <c r="G41" s="563"/>
      <c r="H41" s="563"/>
      <c r="I41" s="563"/>
      <c r="J41" s="563"/>
      <c r="K41" s="563"/>
      <c r="L41" s="563"/>
      <c r="M41" s="563"/>
      <c r="N41" s="563"/>
      <c r="O41" s="563"/>
      <c r="P41" s="563"/>
      <c r="Q41" s="563"/>
      <c r="R41" s="563"/>
      <c r="S41" s="563"/>
      <c r="T41" s="563"/>
      <c r="U41" s="563"/>
      <c r="V41" s="563"/>
      <c r="W41" s="563"/>
      <c r="X41" s="563"/>
      <c r="Y41" s="564"/>
      <c r="Z41" s="563"/>
      <c r="AA41" s="563"/>
      <c r="AB41" s="316"/>
      <c r="AC41" s="316"/>
    </row>
    <row r="42" spans="1:29">
      <c r="A42" s="562"/>
      <c r="B42" s="453"/>
      <c r="C42" s="453"/>
      <c r="D42" s="453"/>
      <c r="E42" s="453"/>
      <c r="F42" s="563"/>
      <c r="G42" s="563"/>
      <c r="H42" s="563"/>
      <c r="I42" s="563"/>
      <c r="J42" s="563"/>
      <c r="K42" s="563"/>
      <c r="L42" s="563"/>
      <c r="M42" s="563"/>
      <c r="N42" s="563"/>
      <c r="O42" s="563"/>
      <c r="P42" s="563"/>
      <c r="Q42" s="563"/>
      <c r="R42" s="563"/>
      <c r="S42" s="563"/>
      <c r="T42" s="563"/>
      <c r="U42" s="563"/>
      <c r="V42" s="563"/>
      <c r="W42" s="563"/>
      <c r="X42" s="563"/>
      <c r="Y42" s="564"/>
      <c r="Z42" s="563"/>
      <c r="AA42" s="563"/>
      <c r="AB42" s="316"/>
      <c r="AC42" s="316"/>
    </row>
    <row r="43" spans="1:29">
      <c r="A43" s="562"/>
      <c r="B43" s="453"/>
      <c r="C43" s="453"/>
      <c r="D43" s="453"/>
      <c r="E43" s="453"/>
      <c r="F43" s="563"/>
      <c r="G43" s="563"/>
      <c r="H43" s="563"/>
      <c r="I43" s="563"/>
      <c r="J43" s="563"/>
      <c r="K43" s="563"/>
      <c r="L43" s="563"/>
      <c r="M43" s="563"/>
      <c r="N43" s="563"/>
      <c r="O43" s="563"/>
      <c r="P43" s="563"/>
      <c r="Q43" s="563"/>
      <c r="R43" s="563"/>
      <c r="S43" s="563"/>
      <c r="T43" s="563"/>
      <c r="U43" s="563"/>
      <c r="V43" s="563"/>
      <c r="W43" s="563"/>
      <c r="X43" s="563"/>
      <c r="Y43" s="564"/>
      <c r="Z43" s="563"/>
      <c r="AA43" s="563"/>
      <c r="AB43" s="316"/>
      <c r="AC43" s="316"/>
    </row>
    <row r="44" spans="1:29">
      <c r="A44" s="562"/>
      <c r="B44" s="453"/>
      <c r="C44" s="453"/>
      <c r="D44" s="453"/>
      <c r="E44" s="453"/>
      <c r="F44" s="563"/>
      <c r="G44" s="563"/>
      <c r="H44" s="563"/>
      <c r="I44" s="563"/>
      <c r="J44" s="563"/>
      <c r="K44" s="563"/>
      <c r="L44" s="563"/>
      <c r="M44" s="563"/>
      <c r="N44" s="563"/>
      <c r="O44" s="563"/>
      <c r="P44" s="563"/>
      <c r="Q44" s="563"/>
      <c r="R44" s="563"/>
      <c r="S44" s="563"/>
      <c r="T44" s="563"/>
      <c r="U44" s="563"/>
      <c r="V44" s="563"/>
      <c r="W44" s="563"/>
      <c r="X44" s="563"/>
      <c r="Y44" s="564"/>
      <c r="Z44" s="563"/>
      <c r="AA44" s="563"/>
      <c r="AB44" s="316"/>
      <c r="AC44" s="316"/>
    </row>
    <row r="45" spans="1:29">
      <c r="A45" s="562"/>
      <c r="B45" s="453"/>
      <c r="C45" s="453"/>
      <c r="D45" s="453"/>
      <c r="E45" s="453"/>
      <c r="F45" s="563"/>
      <c r="G45" s="563"/>
      <c r="H45" s="563"/>
      <c r="I45" s="563"/>
      <c r="J45" s="563"/>
      <c r="K45" s="563"/>
      <c r="L45" s="563"/>
      <c r="M45" s="563"/>
      <c r="N45" s="563"/>
      <c r="O45" s="563"/>
      <c r="P45" s="563"/>
      <c r="Q45" s="563"/>
      <c r="R45" s="563"/>
      <c r="S45" s="563"/>
      <c r="T45" s="563"/>
      <c r="U45" s="563"/>
      <c r="V45" s="563"/>
      <c r="W45" s="563"/>
      <c r="X45" s="563"/>
      <c r="Y45" s="564"/>
      <c r="Z45" s="563"/>
      <c r="AA45" s="563"/>
      <c r="AB45" s="316"/>
      <c r="AC45" s="316"/>
    </row>
    <row r="46" spans="1:29">
      <c r="A46" s="893"/>
      <c r="B46" s="894"/>
      <c r="C46" s="894"/>
      <c r="D46" s="894"/>
      <c r="E46" s="894"/>
      <c r="F46" s="895"/>
      <c r="G46" s="895"/>
      <c r="H46" s="895"/>
      <c r="I46" s="895"/>
      <c r="J46" s="895"/>
      <c r="K46" s="895"/>
      <c r="L46" s="895"/>
      <c r="M46" s="895"/>
      <c r="N46" s="895"/>
      <c r="O46" s="895"/>
      <c r="P46" s="895"/>
      <c r="Q46" s="895"/>
      <c r="R46" s="895"/>
      <c r="S46" s="895"/>
      <c r="T46" s="895"/>
      <c r="U46" s="895"/>
      <c r="V46" s="895"/>
      <c r="W46" s="895"/>
      <c r="X46" s="895"/>
      <c r="Y46" s="896"/>
      <c r="Z46" s="895"/>
      <c r="AA46" s="895"/>
      <c r="AB46" s="316"/>
      <c r="AC46" s="316"/>
    </row>
    <row r="47" spans="1:29">
      <c r="A47" s="893"/>
      <c r="B47" s="894"/>
      <c r="C47" s="894"/>
      <c r="D47" s="894"/>
      <c r="E47" s="894"/>
      <c r="F47" s="895"/>
      <c r="G47" s="895"/>
      <c r="H47" s="895"/>
      <c r="I47" s="895"/>
      <c r="J47" s="895"/>
      <c r="K47" s="895"/>
      <c r="L47" s="895"/>
      <c r="M47" s="895"/>
      <c r="N47" s="895"/>
      <c r="O47" s="895"/>
      <c r="P47" s="895"/>
      <c r="Q47" s="895"/>
      <c r="R47" s="895"/>
      <c r="S47" s="895"/>
      <c r="T47" s="895"/>
      <c r="U47" s="895"/>
      <c r="V47" s="895"/>
      <c r="W47" s="895"/>
      <c r="X47" s="895"/>
      <c r="Y47" s="896"/>
      <c r="Z47" s="895"/>
      <c r="AA47" s="895"/>
      <c r="AB47" s="316"/>
      <c r="AC47" s="316"/>
    </row>
    <row r="48" spans="1:29">
      <c r="A48" s="562"/>
      <c r="B48" s="453"/>
      <c r="C48" s="453"/>
      <c r="D48" s="453"/>
      <c r="E48" s="453"/>
      <c r="F48" s="563"/>
      <c r="G48" s="563"/>
      <c r="H48" s="563"/>
      <c r="I48" s="563"/>
      <c r="J48" s="563"/>
      <c r="K48" s="563"/>
      <c r="L48" s="563"/>
      <c r="M48" s="563"/>
      <c r="N48" s="563"/>
      <c r="O48" s="563"/>
      <c r="P48" s="563"/>
      <c r="Q48" s="563"/>
      <c r="R48" s="563"/>
      <c r="S48" s="563"/>
      <c r="T48" s="563"/>
      <c r="U48" s="563"/>
      <c r="V48" s="563"/>
      <c r="W48" s="563"/>
      <c r="X48" s="563"/>
      <c r="Y48" s="564"/>
      <c r="Z48" s="563"/>
      <c r="AA48" s="563"/>
      <c r="AB48" s="316"/>
      <c r="AC48" s="316"/>
    </row>
    <row r="49" spans="1:29">
      <c r="A49" s="562"/>
      <c r="B49" s="453"/>
      <c r="C49" s="453"/>
      <c r="D49" s="453"/>
      <c r="E49" s="453"/>
      <c r="F49" s="563"/>
      <c r="G49" s="563"/>
      <c r="H49" s="563"/>
      <c r="I49" s="563"/>
      <c r="J49" s="563"/>
      <c r="K49" s="563"/>
      <c r="L49" s="563"/>
      <c r="M49" s="563"/>
      <c r="N49" s="563"/>
      <c r="O49" s="563"/>
      <c r="P49" s="563"/>
      <c r="Q49" s="563"/>
      <c r="R49" s="563"/>
      <c r="S49" s="563"/>
      <c r="T49" s="563"/>
      <c r="U49" s="563"/>
      <c r="V49" s="563"/>
      <c r="W49" s="563"/>
      <c r="X49" s="563"/>
      <c r="Y49" s="564"/>
      <c r="Z49" s="563"/>
      <c r="AA49" s="563"/>
      <c r="AB49" s="316"/>
      <c r="AC49" s="316"/>
    </row>
    <row r="50" spans="1:29">
      <c r="A50" s="562"/>
      <c r="B50" s="453"/>
      <c r="C50" s="453"/>
      <c r="D50" s="453"/>
      <c r="E50" s="453"/>
      <c r="F50" s="563"/>
      <c r="G50" s="563"/>
      <c r="H50" s="563"/>
      <c r="I50" s="563"/>
      <c r="J50" s="563"/>
      <c r="K50" s="563"/>
      <c r="L50" s="563"/>
      <c r="M50" s="563"/>
      <c r="N50" s="563"/>
      <c r="O50" s="563"/>
      <c r="P50" s="563"/>
      <c r="Q50" s="563"/>
      <c r="R50" s="563"/>
      <c r="S50" s="563"/>
      <c r="T50" s="563"/>
      <c r="U50" s="563"/>
      <c r="V50" s="563"/>
      <c r="W50" s="563"/>
      <c r="X50" s="563"/>
      <c r="Y50" s="564"/>
      <c r="Z50" s="563"/>
      <c r="AA50" s="563"/>
      <c r="AB50" s="316"/>
      <c r="AC50" s="316"/>
    </row>
    <row r="51" spans="1:29">
      <c r="A51" s="562"/>
      <c r="B51" s="453"/>
      <c r="C51" s="453"/>
      <c r="D51" s="453"/>
      <c r="E51" s="453"/>
      <c r="F51" s="563"/>
      <c r="G51" s="563"/>
      <c r="H51" s="563"/>
      <c r="I51" s="563"/>
      <c r="J51" s="563"/>
      <c r="K51" s="563"/>
      <c r="L51" s="563"/>
      <c r="M51" s="563"/>
      <c r="N51" s="563"/>
      <c r="O51" s="563"/>
      <c r="P51" s="563"/>
      <c r="Q51" s="563"/>
      <c r="R51" s="563"/>
      <c r="S51" s="563"/>
      <c r="T51" s="563"/>
      <c r="U51" s="563"/>
      <c r="V51" s="563"/>
      <c r="W51" s="563"/>
      <c r="X51" s="563"/>
      <c r="Y51" s="564"/>
      <c r="Z51" s="563"/>
      <c r="AA51" s="563"/>
      <c r="AB51" s="316"/>
      <c r="AC51" s="316"/>
    </row>
    <row r="52" spans="1:29">
      <c r="A52" s="562"/>
      <c r="B52" s="453"/>
      <c r="C52" s="453"/>
      <c r="D52" s="453"/>
      <c r="E52" s="453"/>
      <c r="F52" s="563"/>
      <c r="G52" s="563"/>
      <c r="H52" s="563"/>
      <c r="I52" s="563"/>
      <c r="J52" s="563"/>
      <c r="K52" s="563"/>
      <c r="L52" s="563"/>
      <c r="M52" s="563"/>
      <c r="N52" s="563"/>
      <c r="O52" s="563"/>
      <c r="P52" s="563"/>
      <c r="Q52" s="563"/>
      <c r="R52" s="563"/>
      <c r="S52" s="563"/>
      <c r="T52" s="563"/>
      <c r="U52" s="563"/>
      <c r="V52" s="563"/>
      <c r="W52" s="563"/>
      <c r="X52" s="563"/>
      <c r="Y52" s="564"/>
      <c r="Z52" s="563"/>
      <c r="AA52" s="563"/>
      <c r="AB52" s="316"/>
      <c r="AC52" s="316"/>
    </row>
    <row r="53" spans="1:29">
      <c r="A53" s="562"/>
      <c r="B53" s="453"/>
      <c r="C53" s="453"/>
      <c r="D53" s="453"/>
      <c r="E53" s="453"/>
      <c r="F53" s="563"/>
      <c r="G53" s="563"/>
      <c r="H53" s="563"/>
      <c r="I53" s="563"/>
      <c r="J53" s="563"/>
      <c r="K53" s="563"/>
      <c r="L53" s="563"/>
      <c r="M53" s="563"/>
      <c r="N53" s="563"/>
      <c r="O53" s="563"/>
      <c r="P53" s="563"/>
      <c r="Q53" s="563"/>
      <c r="R53" s="563"/>
      <c r="S53" s="563"/>
      <c r="T53" s="563"/>
      <c r="U53" s="563"/>
      <c r="V53" s="563"/>
      <c r="W53" s="563"/>
      <c r="X53" s="563"/>
      <c r="Y53" s="564"/>
      <c r="Z53" s="563"/>
      <c r="AA53" s="563"/>
      <c r="AB53" s="316"/>
      <c r="AC53" s="316"/>
    </row>
    <row r="54" spans="1:29">
      <c r="A54" s="562"/>
      <c r="B54" s="453"/>
      <c r="C54" s="453"/>
      <c r="D54" s="453"/>
      <c r="E54" s="453"/>
      <c r="F54" s="563"/>
      <c r="G54" s="563"/>
      <c r="H54" s="563"/>
      <c r="I54" s="563"/>
      <c r="J54" s="563"/>
      <c r="K54" s="563"/>
      <c r="L54" s="563"/>
      <c r="M54" s="563"/>
      <c r="N54" s="563"/>
      <c r="O54" s="563"/>
      <c r="P54" s="563"/>
      <c r="Q54" s="563"/>
      <c r="R54" s="563"/>
      <c r="S54" s="563"/>
      <c r="T54" s="563"/>
      <c r="U54" s="563"/>
      <c r="V54" s="563"/>
      <c r="W54" s="563"/>
      <c r="X54" s="563"/>
      <c r="Y54" s="564"/>
      <c r="Z54" s="563"/>
      <c r="AA54" s="563"/>
      <c r="AB54" s="316"/>
      <c r="AC54" s="316"/>
    </row>
    <row r="55" spans="1:29">
      <c r="A55" s="562"/>
      <c r="B55" s="453"/>
      <c r="C55" s="453"/>
      <c r="D55" s="453"/>
      <c r="E55" s="453"/>
      <c r="F55" s="563"/>
      <c r="G55" s="563"/>
      <c r="H55" s="563"/>
      <c r="I55" s="563"/>
      <c r="J55" s="563"/>
      <c r="K55" s="563"/>
      <c r="L55" s="563"/>
      <c r="M55" s="563"/>
      <c r="N55" s="563"/>
      <c r="O55" s="563"/>
      <c r="P55" s="563"/>
      <c r="Q55" s="563"/>
      <c r="R55" s="563"/>
      <c r="S55" s="563"/>
      <c r="T55" s="563"/>
      <c r="U55" s="563"/>
      <c r="V55" s="563"/>
      <c r="W55" s="563"/>
      <c r="X55" s="563"/>
      <c r="Y55" s="564"/>
      <c r="Z55" s="563"/>
      <c r="AA55" s="563"/>
      <c r="AB55" s="316"/>
      <c r="AC55" s="316"/>
    </row>
    <row r="56" spans="1:29">
      <c r="A56" s="562"/>
      <c r="B56" s="453"/>
      <c r="C56" s="453"/>
      <c r="D56" s="453"/>
      <c r="E56" s="453"/>
      <c r="F56" s="563"/>
      <c r="G56" s="563"/>
      <c r="H56" s="563"/>
      <c r="I56" s="563"/>
      <c r="J56" s="563"/>
      <c r="K56" s="563"/>
      <c r="L56" s="563"/>
      <c r="M56" s="563"/>
      <c r="N56" s="563"/>
      <c r="O56" s="563"/>
      <c r="P56" s="563"/>
      <c r="Q56" s="563"/>
      <c r="R56" s="563"/>
      <c r="S56" s="563"/>
      <c r="T56" s="563"/>
      <c r="U56" s="563"/>
      <c r="V56" s="563"/>
      <c r="W56" s="563"/>
      <c r="X56" s="563"/>
      <c r="Y56" s="564"/>
      <c r="Z56" s="563"/>
      <c r="AA56" s="563"/>
      <c r="AB56" s="316"/>
      <c r="AC56" s="316"/>
    </row>
    <row r="57" spans="1:29">
      <c r="A57" s="562"/>
      <c r="B57" s="453"/>
      <c r="C57" s="453"/>
      <c r="D57" s="453"/>
      <c r="E57" s="453"/>
      <c r="F57" s="563"/>
      <c r="G57" s="563"/>
      <c r="H57" s="563"/>
      <c r="I57" s="563"/>
      <c r="J57" s="563"/>
      <c r="K57" s="563"/>
      <c r="L57" s="563"/>
      <c r="M57" s="563"/>
      <c r="N57" s="563"/>
      <c r="O57" s="563"/>
      <c r="P57" s="563"/>
      <c r="Q57" s="563"/>
      <c r="R57" s="563"/>
      <c r="S57" s="563"/>
      <c r="T57" s="563"/>
      <c r="U57" s="563"/>
      <c r="V57" s="563"/>
      <c r="W57" s="563"/>
      <c r="X57" s="563"/>
      <c r="Y57" s="564"/>
      <c r="Z57" s="563"/>
      <c r="AA57" s="563"/>
      <c r="AB57" s="316"/>
      <c r="AC57" s="316"/>
    </row>
    <row r="58" spans="1:29">
      <c r="A58" s="562"/>
      <c r="B58" s="453"/>
      <c r="C58" s="453"/>
      <c r="D58" s="453"/>
      <c r="E58" s="453"/>
      <c r="F58" s="563"/>
      <c r="G58" s="563"/>
      <c r="H58" s="563"/>
      <c r="I58" s="563"/>
      <c r="J58" s="563"/>
      <c r="K58" s="563"/>
      <c r="L58" s="563"/>
      <c r="M58" s="563"/>
      <c r="N58" s="563"/>
      <c r="O58" s="563"/>
      <c r="P58" s="563"/>
      <c r="Q58" s="563"/>
      <c r="R58" s="563"/>
      <c r="S58" s="563"/>
      <c r="T58" s="563"/>
      <c r="U58" s="563"/>
      <c r="V58" s="563"/>
      <c r="W58" s="563"/>
      <c r="X58" s="563"/>
      <c r="Y58" s="564"/>
      <c r="Z58" s="563"/>
      <c r="AA58" s="563"/>
      <c r="AB58" s="316"/>
      <c r="AC58" s="316"/>
    </row>
    <row r="59" spans="1:29">
      <c r="A59" s="562"/>
      <c r="B59" s="453"/>
      <c r="C59" s="453"/>
      <c r="D59" s="453"/>
      <c r="E59" s="453"/>
      <c r="F59" s="563"/>
      <c r="G59" s="563"/>
      <c r="H59" s="563"/>
      <c r="I59" s="563"/>
      <c r="J59" s="563"/>
      <c r="K59" s="563"/>
      <c r="L59" s="563"/>
      <c r="M59" s="563"/>
      <c r="N59" s="563"/>
      <c r="O59" s="563"/>
      <c r="P59" s="563"/>
      <c r="Q59" s="563"/>
      <c r="R59" s="563"/>
      <c r="S59" s="563"/>
      <c r="T59" s="563"/>
      <c r="U59" s="563"/>
      <c r="V59" s="563"/>
      <c r="W59" s="563"/>
      <c r="X59" s="563"/>
      <c r="Y59" s="564"/>
      <c r="Z59" s="563"/>
      <c r="AA59" s="563"/>
      <c r="AB59" s="316"/>
      <c r="AC59" s="316"/>
    </row>
    <row r="60" spans="1:29">
      <c r="A60" s="562"/>
      <c r="B60" s="453"/>
      <c r="C60" s="453"/>
      <c r="D60" s="453"/>
      <c r="E60" s="453"/>
      <c r="F60" s="563"/>
      <c r="G60" s="563"/>
      <c r="H60" s="563"/>
      <c r="I60" s="563"/>
      <c r="J60" s="563"/>
      <c r="K60" s="563"/>
      <c r="L60" s="563"/>
      <c r="M60" s="563"/>
      <c r="N60" s="563"/>
      <c r="O60" s="563"/>
      <c r="P60" s="563"/>
      <c r="Q60" s="563"/>
      <c r="R60" s="563"/>
      <c r="S60" s="563"/>
      <c r="T60" s="563"/>
      <c r="U60" s="563"/>
      <c r="V60" s="563"/>
      <c r="W60" s="563"/>
      <c r="X60" s="563"/>
      <c r="Y60" s="564"/>
      <c r="Z60" s="563"/>
      <c r="AA60" s="563"/>
      <c r="AB60" s="316"/>
      <c r="AC60" s="316"/>
    </row>
    <row r="61" spans="1:29">
      <c r="A61" s="562"/>
      <c r="B61" s="453"/>
      <c r="C61" s="453"/>
      <c r="D61" s="453"/>
      <c r="E61" s="453"/>
      <c r="F61" s="563"/>
      <c r="G61" s="563"/>
      <c r="H61" s="563"/>
      <c r="I61" s="563"/>
      <c r="J61" s="563"/>
      <c r="K61" s="563"/>
      <c r="L61" s="563"/>
      <c r="M61" s="563"/>
      <c r="N61" s="563"/>
      <c r="O61" s="563"/>
      <c r="P61" s="563"/>
      <c r="Q61" s="563"/>
      <c r="R61" s="563"/>
      <c r="S61" s="563"/>
      <c r="T61" s="563"/>
      <c r="U61" s="563"/>
      <c r="V61" s="563"/>
      <c r="W61" s="563"/>
      <c r="X61" s="563"/>
      <c r="Y61" s="564"/>
      <c r="Z61" s="563"/>
      <c r="AA61" s="563"/>
      <c r="AB61" s="316"/>
      <c r="AC61" s="316"/>
    </row>
    <row r="62" spans="1:29">
      <c r="A62" s="562"/>
      <c r="B62" s="453"/>
      <c r="C62" s="453"/>
      <c r="D62" s="453"/>
      <c r="E62" s="453"/>
      <c r="F62" s="563"/>
      <c r="G62" s="563"/>
      <c r="H62" s="563"/>
      <c r="I62" s="563"/>
      <c r="J62" s="563"/>
      <c r="K62" s="563"/>
      <c r="L62" s="563"/>
      <c r="M62" s="563"/>
      <c r="N62" s="563"/>
      <c r="O62" s="563"/>
      <c r="P62" s="563"/>
      <c r="Q62" s="563"/>
      <c r="R62" s="563"/>
      <c r="S62" s="563"/>
      <c r="T62" s="563"/>
      <c r="U62" s="563"/>
      <c r="V62" s="563"/>
      <c r="W62" s="563"/>
      <c r="X62" s="563"/>
      <c r="Y62" s="564"/>
      <c r="Z62" s="563"/>
      <c r="AA62" s="563"/>
      <c r="AB62" s="316"/>
      <c r="AC62" s="316"/>
    </row>
    <row r="63" spans="1:29">
      <c r="A63" s="562"/>
      <c r="B63" s="453"/>
      <c r="C63" s="453"/>
      <c r="D63" s="453"/>
      <c r="E63" s="453"/>
      <c r="F63" s="563"/>
      <c r="G63" s="563"/>
      <c r="H63" s="563"/>
      <c r="I63" s="563"/>
      <c r="J63" s="563"/>
      <c r="K63" s="563"/>
      <c r="L63" s="563"/>
      <c r="M63" s="563"/>
      <c r="N63" s="563"/>
      <c r="O63" s="563"/>
      <c r="P63" s="563"/>
      <c r="Q63" s="563"/>
      <c r="R63" s="563"/>
      <c r="S63" s="563"/>
      <c r="T63" s="563"/>
      <c r="U63" s="563"/>
      <c r="V63" s="563"/>
      <c r="W63" s="563"/>
      <c r="X63" s="563"/>
      <c r="Y63" s="564"/>
      <c r="Z63" s="563"/>
      <c r="AA63" s="563"/>
      <c r="AB63" s="316"/>
      <c r="AC63" s="316"/>
    </row>
    <row r="64" spans="1:29">
      <c r="A64" s="562"/>
      <c r="B64" s="453"/>
      <c r="C64" s="453"/>
      <c r="D64" s="453"/>
      <c r="E64" s="453"/>
      <c r="F64" s="563"/>
      <c r="G64" s="563"/>
      <c r="H64" s="563"/>
      <c r="I64" s="563"/>
      <c r="J64" s="563"/>
      <c r="K64" s="563"/>
      <c r="L64" s="563"/>
      <c r="M64" s="563"/>
      <c r="N64" s="563"/>
      <c r="O64" s="563"/>
      <c r="P64" s="563"/>
      <c r="Q64" s="563"/>
      <c r="R64" s="563"/>
      <c r="S64" s="563"/>
      <c r="T64" s="563"/>
      <c r="U64" s="563"/>
      <c r="V64" s="563"/>
      <c r="W64" s="563"/>
      <c r="X64" s="563"/>
      <c r="Y64" s="564"/>
      <c r="Z64" s="563"/>
      <c r="AA64" s="563"/>
      <c r="AB64" s="316"/>
      <c r="AC64" s="316"/>
    </row>
    <row r="65" spans="1:29">
      <c r="A65" s="562"/>
      <c r="B65" s="453"/>
      <c r="C65" s="453"/>
      <c r="D65" s="453"/>
      <c r="E65" s="453"/>
      <c r="F65" s="563"/>
      <c r="G65" s="563"/>
      <c r="H65" s="563"/>
      <c r="I65" s="563"/>
      <c r="J65" s="563"/>
      <c r="K65" s="563"/>
      <c r="L65" s="563"/>
      <c r="M65" s="563"/>
      <c r="N65" s="563"/>
      <c r="O65" s="563"/>
      <c r="P65" s="563"/>
      <c r="Q65" s="563"/>
      <c r="R65" s="563"/>
      <c r="S65" s="563"/>
      <c r="T65" s="563"/>
      <c r="U65" s="563"/>
      <c r="V65" s="563"/>
      <c r="W65" s="563"/>
      <c r="X65" s="563"/>
      <c r="Y65" s="564"/>
      <c r="Z65" s="563"/>
      <c r="AA65" s="563"/>
      <c r="AB65" s="316"/>
      <c r="AC65" s="316"/>
    </row>
    <row r="66" spans="1:29">
      <c r="A66" s="562"/>
      <c r="B66" s="453"/>
      <c r="C66" s="453"/>
      <c r="D66" s="453"/>
      <c r="E66" s="453"/>
      <c r="F66" s="563"/>
      <c r="G66" s="563"/>
      <c r="H66" s="563"/>
      <c r="I66" s="563"/>
      <c r="J66" s="563"/>
      <c r="K66" s="563"/>
      <c r="L66" s="563"/>
      <c r="M66" s="563"/>
      <c r="N66" s="563"/>
      <c r="O66" s="563"/>
      <c r="P66" s="563"/>
      <c r="Q66" s="563"/>
      <c r="R66" s="563"/>
      <c r="S66" s="563"/>
      <c r="T66" s="563"/>
      <c r="U66" s="563"/>
      <c r="V66" s="563"/>
      <c r="W66" s="563"/>
      <c r="X66" s="563"/>
      <c r="Y66" s="564"/>
      <c r="Z66" s="563"/>
      <c r="AA66" s="563"/>
      <c r="AB66" s="316"/>
      <c r="AC66" s="316"/>
    </row>
    <row r="67" spans="1:29">
      <c r="A67" s="562"/>
      <c r="B67" s="453"/>
      <c r="C67" s="453"/>
      <c r="D67" s="453"/>
      <c r="E67" s="453"/>
      <c r="F67" s="563"/>
      <c r="G67" s="563"/>
      <c r="H67" s="563"/>
      <c r="I67" s="563"/>
      <c r="J67" s="563"/>
      <c r="K67" s="563"/>
      <c r="L67" s="563"/>
      <c r="M67" s="563"/>
      <c r="N67" s="563"/>
      <c r="O67" s="563"/>
      <c r="P67" s="563"/>
      <c r="Q67" s="563"/>
      <c r="R67" s="563"/>
      <c r="S67" s="563"/>
      <c r="T67" s="563"/>
      <c r="U67" s="563"/>
      <c r="V67" s="563"/>
      <c r="W67" s="563"/>
      <c r="X67" s="563"/>
      <c r="Y67" s="564"/>
      <c r="Z67" s="563"/>
      <c r="AA67" s="563"/>
      <c r="AB67" s="316"/>
      <c r="AC67" s="316"/>
    </row>
    <row r="68" spans="1:29">
      <c r="A68" s="562"/>
      <c r="B68" s="453"/>
      <c r="C68" s="453"/>
      <c r="D68" s="453"/>
      <c r="E68" s="453"/>
      <c r="F68" s="563"/>
      <c r="G68" s="563"/>
      <c r="H68" s="563"/>
      <c r="I68" s="563"/>
      <c r="J68" s="563"/>
      <c r="K68" s="563"/>
      <c r="L68" s="563"/>
      <c r="M68" s="563"/>
      <c r="N68" s="563"/>
      <c r="O68" s="563"/>
      <c r="P68" s="563"/>
      <c r="Q68" s="563"/>
      <c r="R68" s="563"/>
      <c r="S68" s="563"/>
      <c r="T68" s="563"/>
      <c r="U68" s="563"/>
      <c r="V68" s="563"/>
      <c r="W68" s="563"/>
      <c r="X68" s="563"/>
      <c r="Y68" s="564"/>
      <c r="Z68" s="563"/>
      <c r="AA68" s="563"/>
      <c r="AB68" s="316"/>
      <c r="AC68" s="316"/>
    </row>
    <row r="69" spans="1:29">
      <c r="A69" s="562"/>
      <c r="B69" s="453"/>
      <c r="C69" s="453"/>
      <c r="D69" s="453"/>
      <c r="E69" s="453"/>
      <c r="F69" s="563"/>
      <c r="G69" s="563"/>
      <c r="H69" s="563"/>
      <c r="I69" s="563"/>
      <c r="J69" s="563"/>
      <c r="K69" s="563"/>
      <c r="L69" s="563"/>
      <c r="M69" s="563"/>
      <c r="N69" s="563"/>
      <c r="O69" s="563"/>
      <c r="P69" s="563"/>
      <c r="Q69" s="563"/>
      <c r="R69" s="563"/>
      <c r="S69" s="563"/>
      <c r="T69" s="563"/>
      <c r="U69" s="563"/>
      <c r="V69" s="563"/>
      <c r="W69" s="563"/>
      <c r="X69" s="563"/>
      <c r="Y69" s="564"/>
      <c r="Z69" s="563"/>
      <c r="AA69" s="563"/>
      <c r="AB69" s="316"/>
      <c r="AC69" s="316"/>
    </row>
    <row r="70" spans="1:29">
      <c r="A70" s="562"/>
      <c r="B70" s="453"/>
      <c r="C70" s="453"/>
      <c r="D70" s="453"/>
      <c r="E70" s="453"/>
      <c r="F70" s="563"/>
      <c r="G70" s="563"/>
      <c r="H70" s="563"/>
      <c r="I70" s="563"/>
      <c r="J70" s="563"/>
      <c r="K70" s="563"/>
      <c r="L70" s="563"/>
      <c r="M70" s="563"/>
      <c r="N70" s="563"/>
      <c r="O70" s="563"/>
      <c r="P70" s="563"/>
      <c r="Q70" s="563"/>
      <c r="R70" s="563"/>
      <c r="S70" s="563"/>
      <c r="T70" s="563"/>
      <c r="U70" s="563"/>
      <c r="V70" s="563"/>
      <c r="W70" s="563"/>
      <c r="X70" s="563"/>
      <c r="Y70" s="564"/>
      <c r="Z70" s="563"/>
      <c r="AA70" s="563"/>
      <c r="AB70" s="316"/>
      <c r="AC70" s="316"/>
    </row>
    <row r="71" spans="1:29">
      <c r="A71" s="562"/>
      <c r="B71" s="453"/>
      <c r="C71" s="453"/>
      <c r="D71" s="453"/>
      <c r="E71" s="453"/>
      <c r="F71" s="563"/>
      <c r="G71" s="563"/>
      <c r="H71" s="563"/>
      <c r="I71" s="563"/>
      <c r="J71" s="563"/>
      <c r="K71" s="563"/>
      <c r="L71" s="563"/>
      <c r="M71" s="563"/>
      <c r="N71" s="563"/>
      <c r="O71" s="563"/>
      <c r="P71" s="563"/>
      <c r="Q71" s="563"/>
      <c r="R71" s="563"/>
      <c r="S71" s="563"/>
      <c r="T71" s="563"/>
      <c r="U71" s="563"/>
      <c r="V71" s="563"/>
      <c r="W71" s="563"/>
      <c r="X71" s="563"/>
      <c r="Y71" s="564"/>
      <c r="Z71" s="563"/>
      <c r="AA71" s="563"/>
      <c r="AB71" s="316"/>
      <c r="AC71" s="316"/>
    </row>
    <row r="72" spans="1:29">
      <c r="A72" s="562"/>
      <c r="B72" s="870"/>
      <c r="C72" s="870"/>
      <c r="D72" s="870"/>
      <c r="E72" s="870"/>
      <c r="F72" s="871"/>
      <c r="G72" s="871"/>
      <c r="H72" s="871"/>
      <c r="I72" s="871"/>
      <c r="J72" s="871"/>
      <c r="K72" s="871"/>
      <c r="L72" s="871"/>
      <c r="M72" s="871"/>
      <c r="N72" s="871"/>
      <c r="O72" s="871"/>
      <c r="P72" s="871"/>
      <c r="Q72" s="871"/>
      <c r="R72" s="871"/>
      <c r="S72" s="871"/>
      <c r="T72" s="871"/>
      <c r="U72" s="871"/>
      <c r="V72" s="871"/>
      <c r="W72" s="871"/>
      <c r="X72" s="871"/>
      <c r="Y72" s="872"/>
      <c r="Z72" s="871"/>
      <c r="AA72" s="871"/>
      <c r="AB72" s="316"/>
      <c r="AC72" s="316"/>
    </row>
    <row r="73" spans="1:29">
      <c r="A73" s="562"/>
      <c r="B73" s="870"/>
      <c r="C73" s="870"/>
      <c r="D73" s="870"/>
      <c r="E73" s="870"/>
      <c r="F73" s="871"/>
      <c r="G73" s="871"/>
      <c r="H73" s="871"/>
      <c r="I73" s="871"/>
      <c r="J73" s="871"/>
      <c r="K73" s="871"/>
      <c r="L73" s="871"/>
      <c r="M73" s="871"/>
      <c r="N73" s="871"/>
      <c r="O73" s="871"/>
      <c r="P73" s="871"/>
      <c r="Q73" s="871"/>
      <c r="R73" s="871"/>
      <c r="S73" s="871"/>
      <c r="T73" s="871"/>
      <c r="U73" s="871"/>
      <c r="V73" s="871"/>
      <c r="W73" s="871"/>
      <c r="X73" s="871"/>
      <c r="Y73" s="872"/>
      <c r="Z73" s="871"/>
      <c r="AA73" s="871"/>
      <c r="AB73" s="316"/>
      <c r="AC73" s="316"/>
    </row>
    <row r="74" spans="1:29">
      <c r="A74" s="562"/>
      <c r="B74" s="870"/>
      <c r="C74" s="870"/>
      <c r="D74" s="870"/>
      <c r="E74" s="870"/>
      <c r="F74" s="871"/>
      <c r="G74" s="871"/>
      <c r="H74" s="871"/>
      <c r="I74" s="871"/>
      <c r="J74" s="871"/>
      <c r="K74" s="871"/>
      <c r="L74" s="871"/>
      <c r="M74" s="871"/>
      <c r="N74" s="871"/>
      <c r="O74" s="871"/>
      <c r="P74" s="871"/>
      <c r="Q74" s="871"/>
      <c r="R74" s="871"/>
      <c r="S74" s="871"/>
      <c r="T74" s="871"/>
      <c r="U74" s="871"/>
      <c r="V74" s="871"/>
      <c r="W74" s="871"/>
      <c r="X74" s="871"/>
      <c r="Y74" s="872"/>
      <c r="Z74" s="871"/>
      <c r="AA74" s="871"/>
      <c r="AB74" s="316"/>
      <c r="AC74" s="316"/>
    </row>
    <row r="75" spans="1:29">
      <c r="A75" s="562"/>
      <c r="B75" s="870"/>
      <c r="C75" s="870"/>
      <c r="D75" s="870"/>
      <c r="E75" s="870"/>
      <c r="F75" s="873"/>
      <c r="G75" s="873"/>
      <c r="H75" s="873"/>
      <c r="I75" s="873"/>
      <c r="J75" s="873"/>
      <c r="K75" s="873"/>
      <c r="L75" s="873"/>
      <c r="M75" s="873"/>
      <c r="N75" s="873"/>
      <c r="O75" s="873"/>
      <c r="P75" s="873"/>
      <c r="Q75" s="873"/>
      <c r="R75" s="873"/>
      <c r="S75" s="873"/>
      <c r="T75" s="873"/>
      <c r="U75" s="873"/>
      <c r="V75" s="873"/>
      <c r="W75" s="873"/>
      <c r="X75" s="873"/>
      <c r="Y75" s="874"/>
      <c r="Z75" s="873"/>
      <c r="AA75" s="873"/>
      <c r="AB75" s="316"/>
      <c r="AC75" s="316"/>
    </row>
    <row r="76" spans="1:29">
      <c r="A76" s="562"/>
      <c r="B76" s="870"/>
      <c r="C76" s="870"/>
      <c r="D76" s="870"/>
      <c r="E76" s="870"/>
      <c r="F76" s="871"/>
      <c r="G76" s="871"/>
      <c r="H76" s="871"/>
      <c r="I76" s="871"/>
      <c r="J76" s="871"/>
      <c r="K76" s="871"/>
      <c r="L76" s="871"/>
      <c r="M76" s="871"/>
      <c r="N76" s="871"/>
      <c r="O76" s="871"/>
      <c r="P76" s="871"/>
      <c r="Q76" s="871"/>
      <c r="R76" s="871"/>
      <c r="S76" s="871"/>
      <c r="T76" s="871"/>
      <c r="U76" s="871"/>
      <c r="V76" s="871"/>
      <c r="W76" s="871"/>
      <c r="X76" s="871"/>
      <c r="Y76" s="872"/>
      <c r="Z76" s="871"/>
      <c r="AA76" s="871"/>
      <c r="AB76" s="316"/>
      <c r="AC76" s="316"/>
    </row>
    <row r="77" spans="1:29">
      <c r="A77" s="562"/>
      <c r="B77" s="870"/>
      <c r="C77" s="870"/>
      <c r="D77" s="870"/>
      <c r="E77" s="870"/>
      <c r="F77" s="871"/>
      <c r="G77" s="871"/>
      <c r="H77" s="871"/>
      <c r="I77" s="871"/>
      <c r="J77" s="871"/>
      <c r="K77" s="871"/>
      <c r="L77" s="871"/>
      <c r="M77" s="871"/>
      <c r="N77" s="871"/>
      <c r="O77" s="871"/>
      <c r="P77" s="871"/>
      <c r="Q77" s="871"/>
      <c r="R77" s="871"/>
      <c r="S77" s="871"/>
      <c r="T77" s="871"/>
      <c r="U77" s="871"/>
      <c r="V77" s="871"/>
      <c r="W77" s="871"/>
      <c r="X77" s="871"/>
      <c r="Y77" s="872"/>
      <c r="Z77" s="871"/>
      <c r="AA77" s="871"/>
      <c r="AB77" s="316"/>
      <c r="AC77" s="316"/>
    </row>
    <row r="78" spans="1:29">
      <c r="A78" s="562"/>
      <c r="B78" s="870"/>
      <c r="C78" s="870"/>
      <c r="D78" s="870"/>
      <c r="E78" s="870"/>
      <c r="F78" s="871"/>
      <c r="G78" s="871"/>
      <c r="H78" s="871"/>
      <c r="I78" s="871"/>
      <c r="J78" s="871"/>
      <c r="K78" s="871"/>
      <c r="L78" s="871"/>
      <c r="M78" s="871"/>
      <c r="N78" s="871"/>
      <c r="O78" s="871"/>
      <c r="P78" s="871"/>
      <c r="Q78" s="871"/>
      <c r="R78" s="871"/>
      <c r="S78" s="871"/>
      <c r="T78" s="871"/>
      <c r="U78" s="871"/>
      <c r="V78" s="871"/>
      <c r="W78" s="871"/>
      <c r="X78" s="871"/>
      <c r="Y78" s="872"/>
      <c r="Z78" s="871"/>
      <c r="AA78" s="871"/>
      <c r="AB78" s="316"/>
      <c r="AC78" s="316"/>
    </row>
    <row r="79" spans="1:29">
      <c r="A79" s="562"/>
      <c r="B79" s="870"/>
      <c r="C79" s="870"/>
      <c r="D79" s="870"/>
      <c r="E79" s="870"/>
      <c r="F79" s="873"/>
      <c r="G79" s="873"/>
      <c r="H79" s="873"/>
      <c r="I79" s="873"/>
      <c r="J79" s="873"/>
      <c r="K79" s="873"/>
      <c r="L79" s="873"/>
      <c r="M79" s="873"/>
      <c r="N79" s="873"/>
      <c r="O79" s="873"/>
      <c r="P79" s="873"/>
      <c r="Q79" s="873"/>
      <c r="R79" s="873"/>
      <c r="S79" s="873"/>
      <c r="T79" s="873"/>
      <c r="U79" s="873"/>
      <c r="V79" s="873"/>
      <c r="W79" s="873"/>
      <c r="X79" s="873"/>
      <c r="Y79" s="874"/>
      <c r="Z79" s="873"/>
      <c r="AA79" s="873"/>
      <c r="AB79" s="316"/>
      <c r="AC79" s="316"/>
    </row>
    <row r="80" spans="1:29">
      <c r="A80" s="562"/>
      <c r="B80" s="870"/>
      <c r="C80" s="870"/>
      <c r="D80" s="870"/>
      <c r="E80" s="870"/>
      <c r="F80" s="871"/>
      <c r="G80" s="871"/>
      <c r="H80" s="871"/>
      <c r="I80" s="871"/>
      <c r="J80" s="871"/>
      <c r="K80" s="871"/>
      <c r="L80" s="871"/>
      <c r="M80" s="871"/>
      <c r="N80" s="871"/>
      <c r="O80" s="871"/>
      <c r="P80" s="871"/>
      <c r="Q80" s="871"/>
      <c r="R80" s="871"/>
      <c r="S80" s="871"/>
      <c r="T80" s="871"/>
      <c r="U80" s="871"/>
      <c r="V80" s="871"/>
      <c r="W80" s="871"/>
      <c r="X80" s="871"/>
      <c r="Y80" s="872"/>
      <c r="Z80" s="871"/>
      <c r="AA80" s="871"/>
      <c r="AB80" s="316"/>
      <c r="AC80" s="316"/>
    </row>
    <row r="81" spans="1:29">
      <c r="A81" s="562"/>
      <c r="B81" s="870"/>
      <c r="C81" s="870"/>
      <c r="D81" s="870"/>
      <c r="E81" s="870"/>
      <c r="F81" s="871"/>
      <c r="G81" s="871"/>
      <c r="H81" s="871"/>
      <c r="I81" s="871"/>
      <c r="J81" s="871"/>
      <c r="K81" s="871"/>
      <c r="L81" s="871"/>
      <c r="M81" s="871"/>
      <c r="N81" s="871"/>
      <c r="O81" s="871"/>
      <c r="P81" s="871"/>
      <c r="Q81" s="871"/>
      <c r="R81" s="871"/>
      <c r="S81" s="871"/>
      <c r="T81" s="871"/>
      <c r="U81" s="871"/>
      <c r="V81" s="871"/>
      <c r="W81" s="871"/>
      <c r="X81" s="871"/>
      <c r="Y81" s="872"/>
      <c r="Z81" s="871"/>
      <c r="AA81" s="871"/>
      <c r="AB81" s="316"/>
      <c r="AC81" s="316"/>
    </row>
    <row r="82" spans="1:29">
      <c r="A82" s="562"/>
      <c r="B82" s="870"/>
      <c r="C82" s="870"/>
      <c r="D82" s="870"/>
      <c r="E82" s="870"/>
      <c r="F82" s="871"/>
      <c r="G82" s="871"/>
      <c r="H82" s="871"/>
      <c r="I82" s="871"/>
      <c r="J82" s="871"/>
      <c r="K82" s="871"/>
      <c r="L82" s="871"/>
      <c r="M82" s="871"/>
      <c r="N82" s="871"/>
      <c r="O82" s="871"/>
      <c r="P82" s="871"/>
      <c r="Q82" s="871"/>
      <c r="R82" s="871"/>
      <c r="S82" s="871"/>
      <c r="T82" s="871"/>
      <c r="U82" s="871"/>
      <c r="V82" s="871"/>
      <c r="W82" s="871"/>
      <c r="X82" s="871"/>
      <c r="Y82" s="872"/>
      <c r="Z82" s="871"/>
      <c r="AA82" s="871"/>
      <c r="AB82" s="316"/>
      <c r="AC82" s="316"/>
    </row>
    <row r="83" spans="1:29">
      <c r="A83" s="562"/>
      <c r="B83" s="870"/>
      <c r="C83" s="870"/>
      <c r="D83" s="870"/>
      <c r="E83" s="870"/>
      <c r="F83" s="873"/>
      <c r="G83" s="873"/>
      <c r="H83" s="873"/>
      <c r="I83" s="873"/>
      <c r="J83" s="873"/>
      <c r="K83" s="873"/>
      <c r="L83" s="873"/>
      <c r="M83" s="873"/>
      <c r="N83" s="873"/>
      <c r="O83" s="873"/>
      <c r="P83" s="873"/>
      <c r="Q83" s="873"/>
      <c r="R83" s="873"/>
      <c r="S83" s="873"/>
      <c r="T83" s="873"/>
      <c r="U83" s="873"/>
      <c r="V83" s="873"/>
      <c r="W83" s="873"/>
      <c r="X83" s="873"/>
      <c r="Y83" s="874"/>
      <c r="Z83" s="873"/>
      <c r="AA83" s="873"/>
      <c r="AB83" s="316"/>
      <c r="AC83" s="316"/>
    </row>
    <row r="84" spans="1:29">
      <c r="A84" s="562"/>
      <c r="B84" s="870"/>
      <c r="C84" s="870"/>
      <c r="D84" s="870"/>
      <c r="E84" s="870"/>
      <c r="F84" s="871"/>
      <c r="G84" s="871"/>
      <c r="H84" s="871"/>
      <c r="I84" s="871"/>
      <c r="J84" s="871"/>
      <c r="K84" s="871"/>
      <c r="L84" s="871"/>
      <c r="M84" s="871"/>
      <c r="N84" s="871"/>
      <c r="O84" s="871"/>
      <c r="P84" s="871"/>
      <c r="Q84" s="871"/>
      <c r="R84" s="871"/>
      <c r="S84" s="871"/>
      <c r="T84" s="871"/>
      <c r="U84" s="871"/>
      <c r="V84" s="871"/>
      <c r="W84" s="871"/>
      <c r="X84" s="871"/>
      <c r="Y84" s="872"/>
      <c r="Z84" s="871"/>
      <c r="AA84" s="871"/>
      <c r="AB84" s="316"/>
      <c r="AC84" s="316"/>
    </row>
    <row r="85" spans="1:29">
      <c r="A85" s="562"/>
      <c r="B85" s="870"/>
      <c r="C85" s="870"/>
      <c r="D85" s="870"/>
      <c r="E85" s="870"/>
      <c r="F85" s="871"/>
      <c r="G85" s="871"/>
      <c r="H85" s="871"/>
      <c r="I85" s="871"/>
      <c r="J85" s="871"/>
      <c r="K85" s="871"/>
      <c r="L85" s="871"/>
      <c r="M85" s="871"/>
      <c r="N85" s="871"/>
      <c r="O85" s="871"/>
      <c r="P85" s="871"/>
      <c r="Q85" s="871"/>
      <c r="R85" s="871"/>
      <c r="S85" s="871"/>
      <c r="T85" s="871"/>
      <c r="U85" s="871"/>
      <c r="V85" s="871"/>
      <c r="W85" s="871"/>
      <c r="X85" s="871"/>
      <c r="Y85" s="872"/>
      <c r="Z85" s="871"/>
      <c r="AA85" s="871"/>
      <c r="AB85" s="316"/>
      <c r="AC85" s="316"/>
    </row>
    <row r="86" spans="1:29">
      <c r="A86" s="562"/>
      <c r="B86" s="870"/>
      <c r="C86" s="870"/>
      <c r="D86" s="870"/>
      <c r="E86" s="870"/>
      <c r="F86" s="871"/>
      <c r="G86" s="871"/>
      <c r="H86" s="871"/>
      <c r="I86" s="871"/>
      <c r="J86" s="871"/>
      <c r="K86" s="871"/>
      <c r="L86" s="871"/>
      <c r="M86" s="871"/>
      <c r="N86" s="871"/>
      <c r="O86" s="871"/>
      <c r="P86" s="871"/>
      <c r="Q86" s="871"/>
      <c r="R86" s="871"/>
      <c r="S86" s="871"/>
      <c r="T86" s="871"/>
      <c r="U86" s="871"/>
      <c r="V86" s="871"/>
      <c r="W86" s="871"/>
      <c r="X86" s="871"/>
      <c r="Y86" s="872"/>
      <c r="Z86" s="871"/>
      <c r="AA86" s="871"/>
      <c r="AB86" s="316"/>
      <c r="AC86" s="316"/>
    </row>
    <row r="87" spans="1:29">
      <c r="A87" s="562"/>
      <c r="B87" s="870"/>
      <c r="C87" s="870"/>
      <c r="D87" s="870"/>
      <c r="E87" s="870"/>
      <c r="F87" s="873"/>
      <c r="G87" s="873"/>
      <c r="H87" s="873"/>
      <c r="I87" s="873"/>
      <c r="J87" s="873"/>
      <c r="K87" s="873"/>
      <c r="L87" s="873"/>
      <c r="M87" s="873"/>
      <c r="N87" s="873"/>
      <c r="O87" s="873"/>
      <c r="P87" s="873"/>
      <c r="Q87" s="873"/>
      <c r="R87" s="873"/>
      <c r="S87" s="873"/>
      <c r="T87" s="873"/>
      <c r="U87" s="873"/>
      <c r="V87" s="873"/>
      <c r="W87" s="873"/>
      <c r="X87" s="873"/>
      <c r="Y87" s="874"/>
      <c r="Z87" s="873"/>
      <c r="AA87" s="873"/>
      <c r="AB87" s="316"/>
      <c r="AC87" s="316"/>
    </row>
    <row r="88" spans="1:29">
      <c r="A88" s="565"/>
      <c r="F88" s="570"/>
      <c r="G88" s="570"/>
      <c r="H88" s="570"/>
      <c r="I88" s="570"/>
      <c r="J88" s="570"/>
      <c r="K88" s="570"/>
      <c r="L88" s="570"/>
      <c r="M88" s="570"/>
      <c r="N88" s="570"/>
      <c r="O88" s="570"/>
      <c r="P88" s="570"/>
      <c r="Q88" s="570"/>
      <c r="R88" s="570"/>
      <c r="S88" s="570"/>
      <c r="T88" s="570"/>
      <c r="U88" s="570"/>
      <c r="V88" s="570"/>
      <c r="W88" s="570"/>
      <c r="X88" s="570"/>
      <c r="Y88" s="571"/>
      <c r="Z88" s="570"/>
      <c r="AA88" s="570"/>
      <c r="AB88" s="316"/>
      <c r="AC88" s="316"/>
    </row>
    <row r="89" spans="1:29" s="575" customFormat="1">
      <c r="A89" s="565"/>
      <c r="B89" s="566"/>
      <c r="C89" s="566"/>
      <c r="D89" s="566"/>
      <c r="E89" s="566"/>
      <c r="F89" s="567"/>
      <c r="G89" s="567"/>
      <c r="H89" s="567"/>
      <c r="I89" s="567"/>
      <c r="J89" s="567"/>
      <c r="K89" s="567"/>
      <c r="L89" s="567"/>
      <c r="M89" s="567"/>
      <c r="N89" s="567"/>
      <c r="O89" s="567"/>
      <c r="P89" s="567"/>
      <c r="Q89" s="567"/>
      <c r="R89" s="567"/>
      <c r="S89" s="567"/>
      <c r="T89" s="567"/>
      <c r="U89" s="567"/>
      <c r="V89" s="567"/>
      <c r="W89" s="567"/>
      <c r="X89" s="567"/>
      <c r="Y89" s="568"/>
      <c r="Z89" s="567"/>
      <c r="AA89" s="567"/>
      <c r="AB89" s="574"/>
      <c r="AC89" s="574"/>
    </row>
    <row r="90" spans="1:29">
      <c r="A90" s="576"/>
      <c r="B90" s="566"/>
      <c r="C90" s="566"/>
      <c r="D90" s="566"/>
      <c r="E90" s="566"/>
      <c r="F90" s="567"/>
      <c r="G90" s="567"/>
      <c r="H90" s="567"/>
      <c r="I90" s="567"/>
      <c r="J90" s="567"/>
      <c r="K90" s="567"/>
      <c r="L90" s="567"/>
      <c r="M90" s="567"/>
      <c r="N90" s="567"/>
      <c r="O90" s="567"/>
      <c r="P90" s="567"/>
      <c r="Q90" s="567"/>
      <c r="R90" s="567"/>
      <c r="S90" s="567"/>
      <c r="T90" s="567"/>
      <c r="U90" s="567"/>
      <c r="V90" s="567"/>
      <c r="W90" s="567"/>
      <c r="X90" s="567"/>
      <c r="Y90" s="568"/>
      <c r="Z90" s="567"/>
      <c r="AA90" s="567"/>
      <c r="AB90" s="316"/>
      <c r="AC90" s="316"/>
    </row>
    <row r="91" spans="1:29">
      <c r="A91" s="576"/>
      <c r="B91" s="566"/>
      <c r="C91" s="566"/>
      <c r="D91" s="566"/>
      <c r="E91" s="566"/>
      <c r="F91" s="567"/>
      <c r="G91" s="567"/>
      <c r="H91" s="567"/>
      <c r="I91" s="567"/>
      <c r="J91" s="567"/>
      <c r="K91" s="567"/>
      <c r="L91" s="567"/>
      <c r="M91" s="567"/>
      <c r="N91" s="567"/>
      <c r="O91" s="567"/>
      <c r="P91" s="567"/>
      <c r="Q91" s="567"/>
      <c r="R91" s="567"/>
      <c r="S91" s="567"/>
      <c r="T91" s="567"/>
      <c r="U91" s="567"/>
      <c r="V91" s="567"/>
      <c r="W91" s="567"/>
      <c r="X91" s="567"/>
      <c r="Y91" s="568"/>
      <c r="Z91" s="567"/>
      <c r="AA91" s="567"/>
      <c r="AB91" s="316"/>
      <c r="AC91" s="316"/>
    </row>
    <row r="92" spans="1:29">
      <c r="A92" s="576"/>
      <c r="B92" s="566"/>
      <c r="C92" s="566"/>
      <c r="D92" s="566"/>
      <c r="E92" s="566"/>
      <c r="F92" s="567"/>
      <c r="G92" s="567"/>
      <c r="H92" s="567"/>
      <c r="I92" s="567"/>
      <c r="J92" s="567"/>
      <c r="K92" s="567"/>
      <c r="L92" s="567"/>
      <c r="M92" s="567"/>
      <c r="N92" s="567"/>
      <c r="O92" s="567"/>
      <c r="P92" s="567"/>
      <c r="Q92" s="567"/>
      <c r="R92" s="567"/>
      <c r="S92" s="567"/>
      <c r="T92" s="567"/>
      <c r="U92" s="567"/>
      <c r="V92" s="567"/>
      <c r="W92" s="567"/>
      <c r="X92" s="567"/>
      <c r="Y92" s="568"/>
      <c r="Z92" s="567"/>
      <c r="AA92" s="567"/>
      <c r="AB92" s="316"/>
      <c r="AC92" s="316"/>
    </row>
    <row r="93" spans="1:29">
      <c r="A93" s="576"/>
      <c r="B93" s="566"/>
      <c r="C93" s="566"/>
      <c r="D93" s="566"/>
      <c r="E93" s="566"/>
      <c r="F93" s="567"/>
      <c r="G93" s="567"/>
      <c r="H93" s="567"/>
      <c r="I93" s="567"/>
      <c r="J93" s="567"/>
      <c r="K93" s="567"/>
      <c r="L93" s="567"/>
      <c r="M93" s="567"/>
      <c r="N93" s="567"/>
      <c r="O93" s="567"/>
      <c r="P93" s="567"/>
      <c r="Q93" s="567"/>
      <c r="R93" s="567"/>
      <c r="S93" s="567"/>
      <c r="T93" s="567"/>
      <c r="U93" s="567"/>
      <c r="V93" s="567"/>
      <c r="W93" s="567"/>
      <c r="X93" s="567"/>
      <c r="Y93" s="568"/>
      <c r="Z93" s="567"/>
      <c r="AA93" s="567"/>
      <c r="AB93" s="316"/>
      <c r="AC93" s="316"/>
    </row>
    <row r="94" spans="1:29">
      <c r="A94" s="576"/>
      <c r="B94" s="566"/>
      <c r="C94" s="566"/>
      <c r="D94" s="566"/>
      <c r="E94" s="566"/>
      <c r="F94" s="567"/>
      <c r="G94" s="567"/>
      <c r="H94" s="567"/>
      <c r="I94" s="567"/>
      <c r="J94" s="567"/>
      <c r="K94" s="567"/>
      <c r="L94" s="567"/>
      <c r="M94" s="567"/>
      <c r="N94" s="567"/>
      <c r="O94" s="567"/>
      <c r="P94" s="567"/>
      <c r="Q94" s="567"/>
      <c r="R94" s="567"/>
      <c r="S94" s="567"/>
      <c r="T94" s="567"/>
      <c r="U94" s="567"/>
      <c r="V94" s="567"/>
      <c r="W94" s="567"/>
      <c r="X94" s="567"/>
      <c r="Y94" s="568"/>
      <c r="Z94" s="567"/>
      <c r="AA94" s="567"/>
      <c r="AB94" s="316"/>
      <c r="AC94" s="316"/>
    </row>
    <row r="95" spans="1:29">
      <c r="A95" s="576"/>
      <c r="B95" s="566"/>
      <c r="C95" s="566"/>
      <c r="D95" s="566"/>
      <c r="E95" s="566"/>
      <c r="F95" s="567"/>
      <c r="G95" s="567"/>
      <c r="H95" s="567"/>
      <c r="I95" s="567"/>
      <c r="J95" s="567"/>
      <c r="K95" s="567"/>
      <c r="L95" s="567"/>
      <c r="M95" s="567"/>
      <c r="N95" s="567"/>
      <c r="O95" s="567"/>
      <c r="P95" s="567"/>
      <c r="Q95" s="567"/>
      <c r="R95" s="567"/>
      <c r="S95" s="567"/>
      <c r="T95" s="567"/>
      <c r="U95" s="567"/>
      <c r="V95" s="567"/>
      <c r="W95" s="567"/>
      <c r="X95" s="567"/>
      <c r="Y95" s="568"/>
      <c r="Z95" s="567"/>
      <c r="AA95" s="567"/>
      <c r="AB95" s="316"/>
      <c r="AC95" s="316"/>
    </row>
    <row r="96" spans="1:29">
      <c r="A96" s="576"/>
      <c r="B96" s="566"/>
      <c r="C96" s="566"/>
      <c r="D96" s="566"/>
      <c r="E96" s="566"/>
      <c r="F96" s="567"/>
      <c r="G96" s="567"/>
      <c r="H96" s="567"/>
      <c r="I96" s="567"/>
      <c r="J96" s="567"/>
      <c r="K96" s="567"/>
      <c r="L96" s="567"/>
      <c r="M96" s="567"/>
      <c r="N96" s="567"/>
      <c r="O96" s="567"/>
      <c r="P96" s="567"/>
      <c r="Q96" s="567"/>
      <c r="R96" s="567"/>
      <c r="S96" s="567"/>
      <c r="T96" s="567"/>
      <c r="U96" s="567"/>
      <c r="V96" s="567"/>
      <c r="W96" s="567"/>
      <c r="X96" s="567"/>
      <c r="Y96" s="568"/>
      <c r="Z96" s="567"/>
      <c r="AA96" s="567"/>
      <c r="AB96" s="316"/>
      <c r="AC96" s="316"/>
    </row>
    <row r="97" spans="1:29">
      <c r="A97" s="576"/>
      <c r="B97" s="566"/>
      <c r="C97" s="566"/>
      <c r="D97" s="566"/>
      <c r="E97" s="566"/>
      <c r="F97" s="567"/>
      <c r="G97" s="567"/>
      <c r="H97" s="567"/>
      <c r="I97" s="567"/>
      <c r="J97" s="567"/>
      <c r="K97" s="567"/>
      <c r="L97" s="567"/>
      <c r="M97" s="567"/>
      <c r="N97" s="567"/>
      <c r="O97" s="567"/>
      <c r="P97" s="567"/>
      <c r="Q97" s="567"/>
      <c r="R97" s="567"/>
      <c r="S97" s="567"/>
      <c r="T97" s="567"/>
      <c r="U97" s="567"/>
      <c r="V97" s="567"/>
      <c r="W97" s="567"/>
      <c r="X97" s="567"/>
      <c r="Y97" s="568"/>
      <c r="Z97" s="567"/>
      <c r="AA97" s="567"/>
      <c r="AB97" s="316"/>
      <c r="AC97" s="316"/>
    </row>
    <row r="98" spans="1:29">
      <c r="A98" s="576"/>
      <c r="B98" s="566"/>
      <c r="C98" s="566"/>
      <c r="D98" s="566"/>
      <c r="E98" s="566"/>
      <c r="F98" s="567"/>
      <c r="G98" s="567"/>
      <c r="H98" s="567"/>
      <c r="I98" s="567"/>
      <c r="J98" s="567"/>
      <c r="K98" s="567"/>
      <c r="L98" s="567"/>
      <c r="M98" s="567"/>
      <c r="N98" s="567"/>
      <c r="O98" s="567"/>
      <c r="P98" s="567"/>
      <c r="Q98" s="567"/>
      <c r="R98" s="567"/>
      <c r="S98" s="567"/>
      <c r="T98" s="567"/>
      <c r="U98" s="567"/>
      <c r="V98" s="567"/>
      <c r="W98" s="567"/>
      <c r="X98" s="567"/>
      <c r="Y98" s="568"/>
      <c r="Z98" s="567"/>
      <c r="AA98" s="567"/>
      <c r="AB98" s="316"/>
      <c r="AC98" s="316"/>
    </row>
    <row r="99" spans="1:29">
      <c r="A99" s="576"/>
      <c r="B99" s="566"/>
      <c r="C99" s="566"/>
      <c r="D99" s="566"/>
      <c r="E99" s="566"/>
      <c r="F99" s="567"/>
      <c r="G99" s="567"/>
      <c r="H99" s="567"/>
      <c r="I99" s="567"/>
      <c r="J99" s="567"/>
      <c r="K99" s="567"/>
      <c r="L99" s="567"/>
      <c r="M99" s="567"/>
      <c r="N99" s="567"/>
      <c r="O99" s="567"/>
      <c r="P99" s="567"/>
      <c r="Q99" s="567"/>
      <c r="R99" s="567"/>
      <c r="S99" s="567"/>
      <c r="T99" s="567"/>
      <c r="U99" s="567"/>
      <c r="V99" s="567"/>
      <c r="W99" s="567"/>
      <c r="X99" s="567"/>
      <c r="Y99" s="568"/>
      <c r="Z99" s="567"/>
      <c r="AA99" s="567"/>
      <c r="AB99" s="316"/>
      <c r="AC99" s="316"/>
    </row>
    <row r="100" spans="1:29">
      <c r="A100" s="576"/>
      <c r="B100" s="566"/>
      <c r="C100" s="566"/>
      <c r="D100" s="566"/>
      <c r="E100" s="566"/>
      <c r="F100" s="567"/>
      <c r="G100" s="567"/>
      <c r="H100" s="567"/>
      <c r="I100" s="567"/>
      <c r="J100" s="567"/>
      <c r="K100" s="567"/>
      <c r="L100" s="567"/>
      <c r="M100" s="567"/>
      <c r="N100" s="567"/>
      <c r="O100" s="567"/>
      <c r="P100" s="567"/>
      <c r="Q100" s="567"/>
      <c r="R100" s="567"/>
      <c r="S100" s="567"/>
      <c r="T100" s="567"/>
      <c r="U100" s="567"/>
      <c r="V100" s="567"/>
      <c r="W100" s="567"/>
      <c r="X100" s="567"/>
      <c r="Y100" s="568"/>
      <c r="Z100" s="567"/>
      <c r="AA100" s="567"/>
      <c r="AB100" s="316"/>
      <c r="AC100" s="316"/>
    </row>
    <row r="101" spans="1:29">
      <c r="A101" s="576"/>
      <c r="B101" s="566"/>
      <c r="C101" s="566"/>
      <c r="D101" s="566"/>
      <c r="E101" s="566"/>
      <c r="F101" s="567"/>
      <c r="G101" s="567"/>
      <c r="H101" s="567"/>
      <c r="I101" s="567"/>
      <c r="J101" s="567"/>
      <c r="K101" s="567"/>
      <c r="L101" s="567"/>
      <c r="M101" s="567"/>
      <c r="N101" s="567"/>
      <c r="O101" s="567"/>
      <c r="P101" s="567"/>
      <c r="Q101" s="567"/>
      <c r="R101" s="567"/>
      <c r="S101" s="567"/>
      <c r="T101" s="567"/>
      <c r="U101" s="567"/>
      <c r="V101" s="567"/>
      <c r="W101" s="567"/>
      <c r="X101" s="567"/>
      <c r="Y101" s="568"/>
      <c r="Z101" s="567"/>
      <c r="AA101" s="567"/>
      <c r="AB101" s="316"/>
      <c r="AC101" s="316"/>
    </row>
    <row r="102" spans="1:29">
      <c r="A102" s="576"/>
      <c r="B102" s="566"/>
      <c r="C102" s="566"/>
      <c r="D102" s="566"/>
      <c r="E102" s="566"/>
      <c r="F102" s="567"/>
      <c r="G102" s="567"/>
      <c r="H102" s="567"/>
      <c r="I102" s="567"/>
      <c r="J102" s="567"/>
      <c r="K102" s="567"/>
      <c r="L102" s="567"/>
      <c r="M102" s="567"/>
      <c r="N102" s="567"/>
      <c r="O102" s="567"/>
      <c r="P102" s="567"/>
      <c r="Q102" s="567"/>
      <c r="R102" s="567"/>
      <c r="S102" s="567"/>
      <c r="T102" s="567"/>
      <c r="U102" s="567"/>
      <c r="V102" s="567"/>
      <c r="W102" s="567"/>
      <c r="X102" s="567"/>
      <c r="Y102" s="568"/>
      <c r="Z102" s="567"/>
      <c r="AA102" s="567"/>
      <c r="AB102" s="316"/>
      <c r="AC102" s="316"/>
    </row>
    <row r="103" spans="1:29">
      <c r="A103" s="576"/>
      <c r="B103" s="566"/>
      <c r="C103" s="566"/>
      <c r="D103" s="566"/>
      <c r="E103" s="566"/>
      <c r="F103" s="567"/>
      <c r="G103" s="567"/>
      <c r="H103" s="567"/>
      <c r="I103" s="567"/>
      <c r="J103" s="567"/>
      <c r="K103" s="567"/>
      <c r="L103" s="567"/>
      <c r="M103" s="567"/>
      <c r="N103" s="567"/>
      <c r="O103" s="567"/>
      <c r="P103" s="567"/>
      <c r="Q103" s="567"/>
      <c r="R103" s="567"/>
      <c r="S103" s="567"/>
      <c r="T103" s="567"/>
      <c r="U103" s="567"/>
      <c r="V103" s="567"/>
      <c r="W103" s="567"/>
      <c r="X103" s="567"/>
      <c r="Y103" s="568"/>
      <c r="Z103" s="567"/>
      <c r="AA103" s="567"/>
      <c r="AB103" s="316"/>
      <c r="AC103" s="316"/>
    </row>
    <row r="104" spans="1:29">
      <c r="A104" s="576"/>
      <c r="B104" s="566"/>
      <c r="C104" s="566"/>
      <c r="D104" s="566"/>
      <c r="E104" s="566"/>
      <c r="F104" s="567"/>
      <c r="G104" s="567"/>
      <c r="H104" s="567"/>
      <c r="I104" s="567"/>
      <c r="J104" s="567"/>
      <c r="K104" s="567"/>
      <c r="L104" s="567"/>
      <c r="M104" s="567"/>
      <c r="N104" s="567"/>
      <c r="O104" s="567"/>
      <c r="P104" s="567"/>
      <c r="Q104" s="567"/>
      <c r="R104" s="567"/>
      <c r="S104" s="567"/>
      <c r="T104" s="567"/>
      <c r="U104" s="567"/>
      <c r="V104" s="567"/>
      <c r="W104" s="567"/>
      <c r="X104" s="567"/>
      <c r="Y104" s="568"/>
      <c r="Z104" s="567"/>
      <c r="AA104" s="567"/>
      <c r="AB104" s="316"/>
      <c r="AC104" s="316"/>
    </row>
    <row r="105" spans="1:29">
      <c r="A105" s="576"/>
      <c r="B105" s="566"/>
      <c r="C105" s="566"/>
      <c r="D105" s="566"/>
      <c r="E105" s="566"/>
      <c r="F105" s="567"/>
      <c r="G105" s="567"/>
      <c r="H105" s="567"/>
      <c r="I105" s="567"/>
      <c r="J105" s="567"/>
      <c r="K105" s="567"/>
      <c r="L105" s="567"/>
      <c r="M105" s="567"/>
      <c r="N105" s="567"/>
      <c r="O105" s="567"/>
      <c r="P105" s="567"/>
      <c r="Q105" s="567"/>
      <c r="R105" s="567"/>
      <c r="S105" s="567"/>
      <c r="T105" s="567"/>
      <c r="U105" s="567"/>
      <c r="V105" s="567"/>
      <c r="W105" s="567"/>
      <c r="X105" s="567"/>
      <c r="Y105" s="568"/>
      <c r="Z105" s="567"/>
      <c r="AA105" s="567"/>
      <c r="AB105" s="316"/>
      <c r="AC105" s="316"/>
    </row>
    <row r="106" spans="1:29">
      <c r="A106" s="576"/>
      <c r="B106" s="566"/>
      <c r="C106" s="566"/>
      <c r="D106" s="566"/>
      <c r="E106" s="566"/>
      <c r="F106" s="567"/>
      <c r="G106" s="567"/>
      <c r="H106" s="567"/>
      <c r="I106" s="567"/>
      <c r="J106" s="567"/>
      <c r="K106" s="567"/>
      <c r="L106" s="567"/>
      <c r="M106" s="567"/>
      <c r="N106" s="567"/>
      <c r="O106" s="567"/>
      <c r="P106" s="567"/>
      <c r="Q106" s="567"/>
      <c r="R106" s="567"/>
      <c r="S106" s="567"/>
      <c r="T106" s="567"/>
      <c r="U106" s="567"/>
      <c r="V106" s="567"/>
      <c r="W106" s="567"/>
      <c r="X106" s="567"/>
      <c r="Y106" s="568"/>
      <c r="Z106" s="567"/>
      <c r="AA106" s="567"/>
      <c r="AB106" s="316"/>
      <c r="AC106" s="316"/>
    </row>
    <row r="107" spans="1:29">
      <c r="A107" s="576"/>
      <c r="B107" s="566"/>
      <c r="C107" s="566"/>
      <c r="D107" s="566"/>
      <c r="E107" s="566"/>
      <c r="F107" s="567"/>
      <c r="G107" s="567"/>
      <c r="H107" s="567"/>
      <c r="I107" s="567"/>
      <c r="J107" s="567"/>
      <c r="K107" s="567"/>
      <c r="L107" s="567"/>
      <c r="M107" s="567"/>
      <c r="N107" s="567"/>
      <c r="O107" s="567"/>
      <c r="P107" s="567"/>
      <c r="Q107" s="567"/>
      <c r="R107" s="567"/>
      <c r="S107" s="567"/>
      <c r="T107" s="567"/>
      <c r="U107" s="567"/>
      <c r="V107" s="567"/>
      <c r="W107" s="567"/>
      <c r="X107" s="567"/>
      <c r="Y107" s="568"/>
      <c r="Z107" s="567"/>
      <c r="AA107" s="567"/>
      <c r="AB107" s="316"/>
      <c r="AC107" s="316"/>
    </row>
    <row r="108" spans="1:29">
      <c r="A108" s="576"/>
      <c r="B108" s="566"/>
      <c r="C108" s="566"/>
      <c r="D108" s="566"/>
      <c r="E108" s="566"/>
      <c r="F108" s="567"/>
      <c r="G108" s="567"/>
      <c r="H108" s="567"/>
      <c r="I108" s="567"/>
      <c r="J108" s="567"/>
      <c r="K108" s="567"/>
      <c r="L108" s="567"/>
      <c r="M108" s="567"/>
      <c r="N108" s="567"/>
      <c r="O108" s="567"/>
      <c r="P108" s="567"/>
      <c r="Q108" s="567"/>
      <c r="R108" s="567"/>
      <c r="S108" s="567"/>
      <c r="T108" s="567"/>
      <c r="U108" s="567"/>
      <c r="V108" s="567"/>
      <c r="W108" s="567"/>
      <c r="X108" s="567"/>
      <c r="Y108" s="568"/>
      <c r="Z108" s="567"/>
      <c r="AA108" s="567"/>
      <c r="AB108" s="316"/>
      <c r="AC108" s="316"/>
    </row>
    <row r="109" spans="1:29">
      <c r="A109" s="576"/>
      <c r="B109" s="566"/>
      <c r="C109" s="566"/>
      <c r="D109" s="566"/>
      <c r="E109" s="566"/>
      <c r="F109" s="567"/>
      <c r="G109" s="567"/>
      <c r="H109" s="567"/>
      <c r="I109" s="567"/>
      <c r="J109" s="567"/>
      <c r="K109" s="567"/>
      <c r="L109" s="567"/>
      <c r="M109" s="567"/>
      <c r="N109" s="567"/>
      <c r="O109" s="567"/>
      <c r="P109" s="567"/>
      <c r="Q109" s="567"/>
      <c r="R109" s="567"/>
      <c r="S109" s="567"/>
      <c r="T109" s="567"/>
      <c r="U109" s="567"/>
      <c r="V109" s="567"/>
      <c r="W109" s="567"/>
      <c r="X109" s="567"/>
      <c r="Y109" s="568"/>
      <c r="Z109" s="567"/>
      <c r="AA109" s="567"/>
      <c r="AB109" s="316"/>
      <c r="AC109" s="316"/>
    </row>
    <row r="110" spans="1:29">
      <c r="A110" s="576"/>
      <c r="B110" s="566"/>
      <c r="C110" s="566"/>
      <c r="D110" s="566"/>
      <c r="E110" s="566"/>
      <c r="F110" s="567"/>
      <c r="G110" s="567"/>
      <c r="H110" s="567"/>
      <c r="I110" s="567"/>
      <c r="J110" s="567"/>
      <c r="K110" s="567"/>
      <c r="L110" s="567"/>
      <c r="M110" s="567"/>
      <c r="N110" s="567"/>
      <c r="O110" s="567"/>
      <c r="P110" s="567"/>
      <c r="Q110" s="567"/>
      <c r="R110" s="567"/>
      <c r="S110" s="567"/>
      <c r="T110" s="567"/>
      <c r="U110" s="567"/>
      <c r="V110" s="567"/>
      <c r="W110" s="567"/>
      <c r="X110" s="567"/>
      <c r="Y110" s="568"/>
      <c r="Z110" s="567"/>
      <c r="AA110" s="567"/>
      <c r="AB110" s="316"/>
      <c r="AC110" s="316"/>
    </row>
    <row r="111" spans="1:29">
      <c r="A111" s="576"/>
      <c r="B111" s="566"/>
      <c r="C111" s="566"/>
      <c r="D111" s="566"/>
      <c r="E111" s="566"/>
      <c r="F111" s="567"/>
      <c r="G111" s="567"/>
      <c r="H111" s="567"/>
      <c r="I111" s="567"/>
      <c r="J111" s="567"/>
      <c r="K111" s="567"/>
      <c r="L111" s="567"/>
      <c r="M111" s="567"/>
      <c r="N111" s="567"/>
      <c r="O111" s="567"/>
      <c r="P111" s="567"/>
      <c r="Q111" s="567"/>
      <c r="R111" s="567"/>
      <c r="S111" s="567"/>
      <c r="T111" s="567"/>
      <c r="U111" s="567"/>
      <c r="V111" s="567"/>
      <c r="W111" s="567"/>
      <c r="X111" s="567"/>
      <c r="Y111" s="568"/>
      <c r="Z111" s="567"/>
      <c r="AA111" s="567"/>
      <c r="AB111" s="316"/>
      <c r="AC111" s="316"/>
    </row>
    <row r="112" spans="1:29">
      <c r="A112" s="576"/>
      <c r="B112" s="566"/>
      <c r="C112" s="566"/>
      <c r="D112" s="566"/>
      <c r="E112" s="566"/>
      <c r="F112" s="567"/>
      <c r="G112" s="567"/>
      <c r="H112" s="567"/>
      <c r="I112" s="567"/>
      <c r="J112" s="567"/>
      <c r="K112" s="567"/>
      <c r="L112" s="567"/>
      <c r="M112" s="567"/>
      <c r="N112" s="567"/>
      <c r="O112" s="567"/>
      <c r="P112" s="567"/>
      <c r="Q112" s="567"/>
      <c r="R112" s="567"/>
      <c r="S112" s="567"/>
      <c r="T112" s="567"/>
      <c r="U112" s="567"/>
      <c r="V112" s="567"/>
      <c r="W112" s="567"/>
      <c r="X112" s="567"/>
      <c r="Y112" s="568"/>
      <c r="Z112" s="567"/>
      <c r="AA112" s="567"/>
      <c r="AB112" s="316"/>
      <c r="AC112" s="316"/>
    </row>
    <row r="113" spans="1:29">
      <c r="A113" s="576"/>
      <c r="B113" s="566"/>
      <c r="C113" s="566"/>
      <c r="D113" s="566"/>
      <c r="E113" s="566"/>
      <c r="F113" s="567"/>
      <c r="G113" s="567"/>
      <c r="H113" s="567"/>
      <c r="I113" s="567"/>
      <c r="J113" s="567"/>
      <c r="K113" s="567"/>
      <c r="L113" s="567"/>
      <c r="M113" s="567"/>
      <c r="N113" s="567"/>
      <c r="O113" s="567"/>
      <c r="P113" s="567"/>
      <c r="Q113" s="567"/>
      <c r="R113" s="567"/>
      <c r="S113" s="567"/>
      <c r="T113" s="567"/>
      <c r="U113" s="567"/>
      <c r="V113" s="567"/>
      <c r="W113" s="567"/>
      <c r="X113" s="567"/>
      <c r="Y113" s="568"/>
      <c r="Z113" s="567"/>
      <c r="AA113" s="567"/>
      <c r="AB113" s="316"/>
      <c r="AC113" s="316"/>
    </row>
    <row r="114" spans="1:29">
      <c r="A114" s="576"/>
      <c r="B114" s="566"/>
      <c r="C114" s="566"/>
      <c r="D114" s="566"/>
      <c r="E114" s="566"/>
      <c r="F114" s="567"/>
      <c r="G114" s="567"/>
      <c r="H114" s="567"/>
      <c r="I114" s="567"/>
      <c r="J114" s="567"/>
      <c r="K114" s="567"/>
      <c r="L114" s="567"/>
      <c r="M114" s="567"/>
      <c r="N114" s="567"/>
      <c r="O114" s="567"/>
      <c r="P114" s="567"/>
      <c r="Q114" s="567"/>
      <c r="R114" s="567"/>
      <c r="S114" s="567"/>
      <c r="T114" s="567"/>
      <c r="U114" s="567"/>
      <c r="V114" s="567"/>
      <c r="W114" s="567"/>
      <c r="X114" s="567"/>
      <c r="Y114" s="568"/>
      <c r="Z114" s="567"/>
      <c r="AA114" s="567"/>
      <c r="AB114" s="316"/>
      <c r="AC114" s="316"/>
    </row>
    <row r="115" spans="1:29">
      <c r="A115" s="576"/>
      <c r="B115" s="566"/>
      <c r="C115" s="566"/>
      <c r="D115" s="566"/>
      <c r="E115" s="566"/>
      <c r="F115" s="567"/>
      <c r="G115" s="567"/>
      <c r="H115" s="567"/>
      <c r="I115" s="567"/>
      <c r="J115" s="567"/>
      <c r="K115" s="567"/>
      <c r="L115" s="567"/>
      <c r="M115" s="567"/>
      <c r="N115" s="567"/>
      <c r="O115" s="567"/>
      <c r="P115" s="567"/>
      <c r="Q115" s="567"/>
      <c r="R115" s="567"/>
      <c r="S115" s="567"/>
      <c r="T115" s="567"/>
      <c r="U115" s="567"/>
      <c r="V115" s="567"/>
      <c r="W115" s="567"/>
      <c r="X115" s="567"/>
      <c r="Y115" s="568"/>
      <c r="Z115" s="567"/>
      <c r="AA115" s="567"/>
      <c r="AB115" s="316"/>
      <c r="AC115" s="316"/>
    </row>
    <row r="116" spans="1:29">
      <c r="A116" s="576"/>
      <c r="B116" s="566"/>
      <c r="C116" s="566"/>
      <c r="D116" s="566"/>
      <c r="E116" s="566"/>
      <c r="F116" s="567"/>
      <c r="G116" s="567"/>
      <c r="H116" s="567"/>
      <c r="I116" s="567"/>
      <c r="J116" s="567"/>
      <c r="K116" s="567"/>
      <c r="L116" s="567"/>
      <c r="M116" s="567"/>
      <c r="N116" s="567"/>
      <c r="O116" s="567"/>
      <c r="P116" s="567"/>
      <c r="Q116" s="567"/>
      <c r="R116" s="567"/>
      <c r="S116" s="567"/>
      <c r="T116" s="567"/>
      <c r="U116" s="567"/>
      <c r="V116" s="567"/>
      <c r="W116" s="567"/>
      <c r="X116" s="567"/>
      <c r="Y116" s="568"/>
      <c r="Z116" s="567"/>
      <c r="AA116" s="567"/>
      <c r="AB116" s="316"/>
      <c r="AC116" s="316"/>
    </row>
    <row r="117" spans="1:29">
      <c r="A117" s="576"/>
      <c r="B117" s="566"/>
      <c r="C117" s="566"/>
      <c r="D117" s="566"/>
      <c r="E117" s="566"/>
      <c r="F117" s="567"/>
      <c r="G117" s="567"/>
      <c r="H117" s="567"/>
      <c r="I117" s="567"/>
      <c r="J117" s="567"/>
      <c r="K117" s="567"/>
      <c r="L117" s="567"/>
      <c r="M117" s="567"/>
      <c r="N117" s="567"/>
      <c r="O117" s="567"/>
      <c r="P117" s="567"/>
      <c r="Q117" s="567"/>
      <c r="R117" s="567"/>
      <c r="S117" s="567"/>
      <c r="T117" s="567"/>
      <c r="U117" s="567"/>
      <c r="V117" s="567"/>
      <c r="W117" s="567"/>
      <c r="X117" s="567"/>
      <c r="Y117" s="568"/>
      <c r="Z117" s="567"/>
      <c r="AA117" s="567"/>
      <c r="AB117" s="316"/>
      <c r="AC117" s="316"/>
    </row>
    <row r="118" spans="1:29">
      <c r="A118" s="576"/>
      <c r="B118" s="566"/>
      <c r="C118" s="566"/>
      <c r="D118" s="566"/>
      <c r="E118" s="566"/>
      <c r="F118" s="567"/>
      <c r="G118" s="567"/>
      <c r="H118" s="567"/>
      <c r="I118" s="567"/>
      <c r="J118" s="567"/>
      <c r="K118" s="567"/>
      <c r="L118" s="567"/>
      <c r="M118" s="567"/>
      <c r="N118" s="567"/>
      <c r="O118" s="567"/>
      <c r="P118" s="567"/>
      <c r="Q118" s="567"/>
      <c r="R118" s="567"/>
      <c r="S118" s="567"/>
      <c r="T118" s="567"/>
      <c r="U118" s="567"/>
      <c r="V118" s="567"/>
      <c r="W118" s="567"/>
      <c r="X118" s="567"/>
      <c r="Y118" s="568"/>
      <c r="Z118" s="567"/>
      <c r="AA118" s="567"/>
      <c r="AB118" s="316"/>
      <c r="AC118" s="316"/>
    </row>
    <row r="119" spans="1:29">
      <c r="A119" s="576"/>
      <c r="B119" s="566"/>
      <c r="C119" s="566"/>
      <c r="D119" s="566"/>
      <c r="E119" s="566"/>
      <c r="F119" s="567"/>
      <c r="G119" s="567"/>
      <c r="H119" s="567"/>
      <c r="I119" s="567"/>
      <c r="J119" s="567"/>
      <c r="K119" s="567"/>
      <c r="L119" s="567"/>
      <c r="M119" s="567"/>
      <c r="N119" s="567"/>
      <c r="O119" s="567"/>
      <c r="P119" s="567"/>
      <c r="Q119" s="567"/>
      <c r="R119" s="567"/>
      <c r="S119" s="567"/>
      <c r="T119" s="567"/>
      <c r="U119" s="567"/>
      <c r="V119" s="567"/>
      <c r="W119" s="567"/>
      <c r="X119" s="567"/>
      <c r="Y119" s="568"/>
      <c r="Z119" s="567"/>
      <c r="AA119" s="567"/>
      <c r="AB119" s="316"/>
      <c r="AC119" s="316"/>
    </row>
    <row r="120" spans="1:29">
      <c r="A120" s="576"/>
      <c r="B120" s="566"/>
      <c r="C120" s="566"/>
      <c r="D120" s="566"/>
      <c r="E120" s="566"/>
      <c r="F120" s="567"/>
      <c r="G120" s="567"/>
      <c r="H120" s="567"/>
      <c r="I120" s="567"/>
      <c r="J120" s="567"/>
      <c r="K120" s="567"/>
      <c r="L120" s="567"/>
      <c r="M120" s="567"/>
      <c r="N120" s="567"/>
      <c r="O120" s="567"/>
      <c r="P120" s="567"/>
      <c r="Q120" s="567"/>
      <c r="R120" s="567"/>
      <c r="S120" s="567"/>
      <c r="T120" s="567"/>
      <c r="U120" s="567"/>
      <c r="V120" s="567"/>
      <c r="W120" s="567"/>
      <c r="X120" s="567"/>
      <c r="Y120" s="568"/>
      <c r="Z120" s="567"/>
      <c r="AA120" s="567"/>
      <c r="AB120" s="316"/>
      <c r="AC120" s="316"/>
    </row>
    <row r="121" spans="1:29">
      <c r="A121" s="576"/>
      <c r="B121" s="566"/>
      <c r="C121" s="566"/>
      <c r="D121" s="566"/>
      <c r="E121" s="566"/>
      <c r="F121" s="567"/>
      <c r="G121" s="567"/>
      <c r="H121" s="567"/>
      <c r="I121" s="567"/>
      <c r="J121" s="567"/>
      <c r="K121" s="567"/>
      <c r="L121" s="567"/>
      <c r="M121" s="567"/>
      <c r="N121" s="567"/>
      <c r="O121" s="567"/>
      <c r="P121" s="567"/>
      <c r="Q121" s="567"/>
      <c r="R121" s="567"/>
      <c r="S121" s="567"/>
      <c r="T121" s="567"/>
      <c r="U121" s="567"/>
      <c r="V121" s="567"/>
      <c r="W121" s="567"/>
      <c r="X121" s="567"/>
      <c r="Y121" s="568"/>
      <c r="Z121" s="567"/>
      <c r="AA121" s="567"/>
      <c r="AB121" s="316"/>
      <c r="AC121" s="316"/>
    </row>
    <row r="122" spans="1:29">
      <c r="A122" s="576"/>
      <c r="B122" s="566"/>
      <c r="C122" s="566"/>
      <c r="D122" s="566"/>
      <c r="E122" s="566"/>
      <c r="F122" s="567"/>
      <c r="G122" s="567"/>
      <c r="H122" s="567"/>
      <c r="I122" s="567"/>
      <c r="J122" s="567"/>
      <c r="K122" s="567"/>
      <c r="L122" s="567"/>
      <c r="M122" s="567"/>
      <c r="N122" s="567"/>
      <c r="O122" s="567"/>
      <c r="P122" s="567"/>
      <c r="Q122" s="567"/>
      <c r="R122" s="567"/>
      <c r="S122" s="567"/>
      <c r="T122" s="567"/>
      <c r="U122" s="567"/>
      <c r="V122" s="567"/>
      <c r="W122" s="567"/>
      <c r="X122" s="567"/>
      <c r="Y122" s="568"/>
      <c r="Z122" s="567"/>
      <c r="AA122" s="567"/>
      <c r="AB122" s="316"/>
      <c r="AC122" s="316"/>
    </row>
    <row r="123" spans="1:29">
      <c r="A123" s="576"/>
      <c r="B123" s="566"/>
      <c r="C123" s="566"/>
      <c r="D123" s="566"/>
      <c r="E123" s="566"/>
      <c r="F123" s="567"/>
      <c r="G123" s="567"/>
      <c r="H123" s="567"/>
      <c r="I123" s="567"/>
      <c r="J123" s="567"/>
      <c r="K123" s="567"/>
      <c r="L123" s="567"/>
      <c r="M123" s="567"/>
      <c r="N123" s="567"/>
      <c r="O123" s="567"/>
      <c r="P123" s="567"/>
      <c r="Q123" s="567"/>
      <c r="R123" s="567"/>
      <c r="S123" s="567"/>
      <c r="T123" s="567"/>
      <c r="U123" s="567"/>
      <c r="V123" s="567"/>
      <c r="W123" s="567"/>
      <c r="X123" s="567"/>
      <c r="Y123" s="568"/>
      <c r="Z123" s="567"/>
      <c r="AA123" s="567"/>
      <c r="AB123" s="316"/>
      <c r="AC123" s="316"/>
    </row>
    <row r="124" spans="1:29">
      <c r="A124" s="576"/>
      <c r="B124" s="566"/>
      <c r="C124" s="566"/>
      <c r="D124" s="566"/>
      <c r="E124" s="566"/>
      <c r="F124" s="567"/>
      <c r="G124" s="567"/>
      <c r="H124" s="567"/>
      <c r="I124" s="567"/>
      <c r="J124" s="567"/>
      <c r="K124" s="567"/>
      <c r="L124" s="567"/>
      <c r="M124" s="567"/>
      <c r="N124" s="567"/>
      <c r="O124" s="567"/>
      <c r="P124" s="567"/>
      <c r="Q124" s="567"/>
      <c r="R124" s="567"/>
      <c r="S124" s="567"/>
      <c r="T124" s="567"/>
      <c r="U124" s="567"/>
      <c r="V124" s="567"/>
      <c r="W124" s="567"/>
      <c r="X124" s="567"/>
      <c r="Y124" s="568"/>
      <c r="Z124" s="567"/>
      <c r="AA124" s="567"/>
      <c r="AB124" s="316"/>
      <c r="AC124" s="316"/>
    </row>
    <row r="125" spans="1:29">
      <c r="A125" s="576"/>
      <c r="B125" s="566"/>
      <c r="C125" s="566"/>
      <c r="D125" s="566"/>
      <c r="E125" s="566"/>
      <c r="F125" s="567"/>
      <c r="G125" s="567"/>
      <c r="H125" s="567"/>
      <c r="I125" s="567"/>
      <c r="J125" s="567"/>
      <c r="K125" s="567"/>
      <c r="L125" s="567"/>
      <c r="M125" s="567"/>
      <c r="N125" s="567"/>
      <c r="O125" s="567"/>
      <c r="P125" s="567"/>
      <c r="Q125" s="567"/>
      <c r="R125" s="567"/>
      <c r="S125" s="567"/>
      <c r="T125" s="567"/>
      <c r="U125" s="567"/>
      <c r="V125" s="567"/>
      <c r="W125" s="567"/>
      <c r="X125" s="567"/>
      <c r="Y125" s="568"/>
      <c r="Z125" s="567"/>
      <c r="AA125" s="567"/>
      <c r="AB125" s="316"/>
      <c r="AC125" s="316"/>
    </row>
    <row r="126" spans="1:29">
      <c r="A126" s="576"/>
      <c r="B126" s="566"/>
      <c r="C126" s="566"/>
      <c r="D126" s="566"/>
      <c r="E126" s="566"/>
      <c r="F126" s="567"/>
      <c r="G126" s="567"/>
      <c r="H126" s="567"/>
      <c r="I126" s="567"/>
      <c r="J126" s="567"/>
      <c r="K126" s="567"/>
      <c r="L126" s="567"/>
      <c r="M126" s="567"/>
      <c r="N126" s="567"/>
      <c r="O126" s="567"/>
      <c r="P126" s="567"/>
      <c r="Q126" s="567"/>
      <c r="R126" s="567"/>
      <c r="S126" s="567"/>
      <c r="T126" s="567"/>
      <c r="U126" s="567"/>
      <c r="V126" s="567"/>
      <c r="W126" s="567"/>
      <c r="X126" s="567"/>
      <c r="Y126" s="568"/>
      <c r="Z126" s="567"/>
      <c r="AA126" s="567"/>
      <c r="AB126" s="316"/>
      <c r="AC126" s="316"/>
    </row>
    <row r="127" spans="1:29">
      <c r="A127" s="576"/>
      <c r="B127" s="566"/>
      <c r="C127" s="566"/>
      <c r="D127" s="566"/>
      <c r="E127" s="566"/>
      <c r="F127" s="567"/>
      <c r="G127" s="567"/>
      <c r="H127" s="567"/>
      <c r="I127" s="567"/>
      <c r="J127" s="567"/>
      <c r="K127" s="567"/>
      <c r="L127" s="567"/>
      <c r="M127" s="567"/>
      <c r="N127" s="567"/>
      <c r="O127" s="567"/>
      <c r="P127" s="567"/>
      <c r="Q127" s="567"/>
      <c r="R127" s="567"/>
      <c r="S127" s="567"/>
      <c r="T127" s="567"/>
      <c r="U127" s="567"/>
      <c r="V127" s="567"/>
      <c r="W127" s="567"/>
      <c r="X127" s="567"/>
      <c r="Y127" s="568"/>
      <c r="Z127" s="567"/>
      <c r="AA127" s="567"/>
      <c r="AB127" s="316"/>
      <c r="AC127" s="316"/>
    </row>
    <row r="128" spans="1:29">
      <c r="A128" s="576"/>
      <c r="B128" s="566"/>
      <c r="C128" s="566"/>
      <c r="D128" s="566"/>
      <c r="E128" s="566"/>
      <c r="F128" s="567"/>
      <c r="G128" s="567"/>
      <c r="H128" s="567"/>
      <c r="I128" s="567"/>
      <c r="J128" s="567"/>
      <c r="K128" s="567"/>
      <c r="L128" s="567"/>
      <c r="M128" s="567"/>
      <c r="N128" s="567"/>
      <c r="O128" s="567"/>
      <c r="P128" s="567"/>
      <c r="Q128" s="567"/>
      <c r="R128" s="567"/>
      <c r="S128" s="567"/>
      <c r="T128" s="567"/>
      <c r="U128" s="567"/>
      <c r="V128" s="567"/>
      <c r="W128" s="567"/>
      <c r="X128" s="567"/>
      <c r="Y128" s="568"/>
      <c r="Z128" s="567"/>
      <c r="AA128" s="567"/>
      <c r="AB128" s="316"/>
      <c r="AC128" s="316"/>
    </row>
    <row r="129" spans="1:29">
      <c r="A129" s="576"/>
      <c r="B129" s="566"/>
      <c r="C129" s="566"/>
      <c r="D129" s="566"/>
      <c r="E129" s="566"/>
      <c r="F129" s="567"/>
      <c r="G129" s="567"/>
      <c r="H129" s="567"/>
      <c r="I129" s="567"/>
      <c r="J129" s="567"/>
      <c r="K129" s="567"/>
      <c r="L129" s="567"/>
      <c r="M129" s="567"/>
      <c r="N129" s="567"/>
      <c r="O129" s="567"/>
      <c r="P129" s="567"/>
      <c r="Q129" s="567"/>
      <c r="R129" s="567"/>
      <c r="S129" s="567"/>
      <c r="T129" s="567"/>
      <c r="U129" s="567"/>
      <c r="V129" s="567"/>
      <c r="W129" s="567"/>
      <c r="X129" s="567"/>
      <c r="Y129" s="568"/>
      <c r="Z129" s="567"/>
      <c r="AA129" s="567"/>
      <c r="AB129" s="316"/>
      <c r="AC129" s="316"/>
    </row>
    <row r="130" spans="1:29">
      <c r="A130" s="576"/>
      <c r="B130" s="566"/>
      <c r="C130" s="566"/>
      <c r="D130" s="566"/>
      <c r="E130" s="566"/>
      <c r="F130" s="567"/>
      <c r="G130" s="567"/>
      <c r="H130" s="567"/>
      <c r="I130" s="567"/>
      <c r="J130" s="567"/>
      <c r="K130" s="567"/>
      <c r="L130" s="567"/>
      <c r="M130" s="567"/>
      <c r="N130" s="567"/>
      <c r="O130" s="567"/>
      <c r="P130" s="567"/>
      <c r="Q130" s="567"/>
      <c r="R130" s="567"/>
      <c r="S130" s="567"/>
      <c r="T130" s="567"/>
      <c r="U130" s="567"/>
      <c r="V130" s="567"/>
      <c r="W130" s="567"/>
      <c r="X130" s="567"/>
      <c r="Y130" s="568"/>
      <c r="Z130" s="567"/>
      <c r="AA130" s="567"/>
      <c r="AB130" s="316"/>
      <c r="AC130" s="316"/>
    </row>
    <row r="131" spans="1:29">
      <c r="A131" s="576"/>
      <c r="B131" s="566"/>
      <c r="C131" s="566"/>
      <c r="D131" s="566"/>
      <c r="E131" s="566"/>
      <c r="F131" s="567"/>
      <c r="G131" s="567"/>
      <c r="H131" s="567"/>
      <c r="I131" s="567"/>
      <c r="J131" s="567"/>
      <c r="K131" s="567"/>
      <c r="L131" s="567"/>
      <c r="M131" s="567"/>
      <c r="N131" s="567"/>
      <c r="O131" s="567"/>
      <c r="P131" s="567"/>
      <c r="Q131" s="567"/>
      <c r="R131" s="567"/>
      <c r="S131" s="567"/>
      <c r="T131" s="567"/>
      <c r="U131" s="567"/>
      <c r="V131" s="567"/>
      <c r="W131" s="567"/>
      <c r="X131" s="567"/>
      <c r="Y131" s="568"/>
      <c r="Z131" s="567"/>
      <c r="AA131" s="567"/>
      <c r="AB131" s="316"/>
      <c r="AC131" s="316"/>
    </row>
    <row r="132" spans="1:29">
      <c r="A132" s="576"/>
      <c r="B132" s="566"/>
      <c r="C132" s="566"/>
      <c r="D132" s="566"/>
      <c r="E132" s="566"/>
      <c r="F132" s="567"/>
      <c r="G132" s="567"/>
      <c r="H132" s="567"/>
      <c r="I132" s="567"/>
      <c r="J132" s="567"/>
      <c r="K132" s="567"/>
      <c r="L132" s="567"/>
      <c r="M132" s="567"/>
      <c r="N132" s="567"/>
      <c r="O132" s="567"/>
      <c r="P132" s="567"/>
      <c r="Q132" s="567"/>
      <c r="R132" s="567"/>
      <c r="S132" s="567"/>
      <c r="T132" s="567"/>
      <c r="U132" s="567"/>
      <c r="V132" s="567"/>
      <c r="W132" s="567"/>
      <c r="X132" s="567"/>
      <c r="Y132" s="568"/>
      <c r="Z132" s="567"/>
      <c r="AA132" s="567"/>
      <c r="AB132" s="316"/>
      <c r="AC132" s="316"/>
    </row>
    <row r="133" spans="1:29">
      <c r="A133" s="576"/>
      <c r="B133" s="566"/>
      <c r="C133" s="566"/>
      <c r="D133" s="566"/>
      <c r="E133" s="566"/>
      <c r="F133" s="567"/>
      <c r="G133" s="567"/>
      <c r="H133" s="567"/>
      <c r="I133" s="567"/>
      <c r="J133" s="567"/>
      <c r="K133" s="567"/>
      <c r="L133" s="567"/>
      <c r="M133" s="567"/>
      <c r="N133" s="567"/>
      <c r="O133" s="567"/>
      <c r="P133" s="567"/>
      <c r="Q133" s="567"/>
      <c r="R133" s="567"/>
      <c r="S133" s="567"/>
      <c r="T133" s="567"/>
      <c r="U133" s="567"/>
      <c r="V133" s="567"/>
      <c r="W133" s="567"/>
      <c r="X133" s="567"/>
      <c r="Y133" s="568"/>
      <c r="Z133" s="567"/>
      <c r="AA133" s="567"/>
      <c r="AB133" s="316"/>
      <c r="AC133" s="316"/>
    </row>
    <row r="134" spans="1:29">
      <c r="A134" s="576"/>
      <c r="B134" s="566"/>
      <c r="C134" s="566"/>
      <c r="D134" s="566"/>
      <c r="E134" s="566"/>
      <c r="F134" s="567"/>
      <c r="G134" s="567"/>
      <c r="H134" s="567"/>
      <c r="I134" s="567"/>
      <c r="J134" s="567"/>
      <c r="K134" s="567"/>
      <c r="L134" s="567"/>
      <c r="M134" s="567"/>
      <c r="N134" s="567"/>
      <c r="O134" s="567"/>
      <c r="P134" s="567"/>
      <c r="Q134" s="567"/>
      <c r="R134" s="567"/>
      <c r="S134" s="567"/>
      <c r="T134" s="567"/>
      <c r="U134" s="567"/>
      <c r="V134" s="567"/>
      <c r="W134" s="567"/>
      <c r="X134" s="567"/>
      <c r="Y134" s="568"/>
      <c r="Z134" s="567"/>
      <c r="AA134" s="567"/>
      <c r="AB134" s="316"/>
      <c r="AC134" s="316"/>
    </row>
    <row r="135" spans="1:29">
      <c r="A135" s="576"/>
      <c r="B135" s="566"/>
      <c r="C135" s="566"/>
      <c r="D135" s="566"/>
      <c r="E135" s="566"/>
      <c r="F135" s="567"/>
      <c r="G135" s="567"/>
      <c r="H135" s="567"/>
      <c r="I135" s="567"/>
      <c r="J135" s="567"/>
      <c r="K135" s="567"/>
      <c r="L135" s="567"/>
      <c r="M135" s="567"/>
      <c r="N135" s="567"/>
      <c r="O135" s="567"/>
      <c r="P135" s="567"/>
      <c r="Q135" s="567"/>
      <c r="R135" s="567"/>
      <c r="S135" s="567"/>
      <c r="T135" s="567"/>
      <c r="U135" s="567"/>
      <c r="V135" s="567"/>
      <c r="W135" s="567"/>
      <c r="X135" s="567"/>
      <c r="Y135" s="568"/>
      <c r="Z135" s="567"/>
      <c r="AA135" s="567"/>
      <c r="AB135" s="316"/>
      <c r="AC135" s="316"/>
    </row>
    <row r="136" spans="1:29">
      <c r="A136" s="576"/>
      <c r="B136" s="566"/>
      <c r="C136" s="566"/>
      <c r="D136" s="566"/>
      <c r="E136" s="566"/>
      <c r="F136" s="567"/>
      <c r="G136" s="567"/>
      <c r="H136" s="567"/>
      <c r="I136" s="567"/>
      <c r="J136" s="567"/>
      <c r="K136" s="567"/>
      <c r="L136" s="567"/>
      <c r="M136" s="567"/>
      <c r="N136" s="567"/>
      <c r="O136" s="567"/>
      <c r="P136" s="567"/>
      <c r="Q136" s="567"/>
      <c r="R136" s="567"/>
      <c r="S136" s="567"/>
      <c r="T136" s="567"/>
      <c r="U136" s="567"/>
      <c r="V136" s="567"/>
      <c r="W136" s="567"/>
      <c r="X136" s="567"/>
      <c r="Y136" s="568"/>
      <c r="Z136" s="567"/>
      <c r="AA136" s="567"/>
      <c r="AB136" s="316"/>
      <c r="AC136" s="316"/>
    </row>
    <row r="137" spans="1:29">
      <c r="A137" s="576"/>
      <c r="B137" s="566"/>
      <c r="C137" s="566"/>
      <c r="D137" s="566"/>
      <c r="E137" s="566"/>
      <c r="F137" s="567"/>
      <c r="G137" s="567"/>
      <c r="H137" s="567"/>
      <c r="I137" s="567"/>
      <c r="J137" s="567"/>
      <c r="K137" s="567"/>
      <c r="L137" s="567"/>
      <c r="M137" s="567"/>
      <c r="N137" s="567"/>
      <c r="O137" s="567"/>
      <c r="P137" s="567"/>
      <c r="Q137" s="567"/>
      <c r="R137" s="567"/>
      <c r="S137" s="567"/>
      <c r="T137" s="567"/>
      <c r="U137" s="567"/>
      <c r="V137" s="567"/>
      <c r="W137" s="567"/>
      <c r="X137" s="567"/>
      <c r="Y137" s="568"/>
      <c r="Z137" s="567"/>
      <c r="AA137" s="567"/>
      <c r="AB137" s="316"/>
      <c r="AC137" s="316"/>
    </row>
    <row r="138" spans="1:29">
      <c r="A138" s="576"/>
      <c r="B138" s="566"/>
      <c r="C138" s="566"/>
      <c r="D138" s="566"/>
      <c r="E138" s="566"/>
      <c r="F138" s="567"/>
      <c r="G138" s="567"/>
      <c r="H138" s="567"/>
      <c r="I138" s="567"/>
      <c r="J138" s="567"/>
      <c r="K138" s="567"/>
      <c r="L138" s="567"/>
      <c r="M138" s="567"/>
      <c r="N138" s="567"/>
      <c r="O138" s="567"/>
      <c r="P138" s="567"/>
      <c r="Q138" s="567"/>
      <c r="R138" s="567"/>
      <c r="S138" s="567"/>
      <c r="T138" s="567"/>
      <c r="U138" s="567"/>
      <c r="V138" s="567"/>
      <c r="W138" s="567"/>
      <c r="X138" s="567"/>
      <c r="Y138" s="568"/>
      <c r="Z138" s="567"/>
      <c r="AA138" s="567"/>
      <c r="AB138" s="316"/>
      <c r="AC138" s="316"/>
    </row>
    <row r="139" spans="1:29">
      <c r="A139" s="576"/>
      <c r="B139" s="566"/>
      <c r="C139" s="566"/>
      <c r="D139" s="566"/>
      <c r="E139" s="566"/>
      <c r="F139" s="567"/>
      <c r="G139" s="567"/>
      <c r="H139" s="567"/>
      <c r="I139" s="567"/>
      <c r="J139" s="567"/>
      <c r="K139" s="567"/>
      <c r="L139" s="567"/>
      <c r="M139" s="567"/>
      <c r="N139" s="567"/>
      <c r="O139" s="567"/>
      <c r="P139" s="567"/>
      <c r="Q139" s="567"/>
      <c r="R139" s="567"/>
      <c r="S139" s="567"/>
      <c r="T139" s="567"/>
      <c r="U139" s="567"/>
      <c r="V139" s="567"/>
      <c r="W139" s="567"/>
      <c r="X139" s="567"/>
      <c r="Y139" s="568"/>
      <c r="Z139" s="567"/>
      <c r="AA139" s="567"/>
      <c r="AB139" s="316"/>
      <c r="AC139" s="316"/>
    </row>
    <row r="140" spans="1:29">
      <c r="A140" s="576"/>
      <c r="B140" s="566"/>
      <c r="C140" s="566"/>
      <c r="D140" s="566"/>
      <c r="E140" s="566"/>
      <c r="F140" s="567"/>
      <c r="G140" s="567"/>
      <c r="H140" s="567"/>
      <c r="I140" s="567"/>
      <c r="J140" s="567"/>
      <c r="K140" s="567"/>
      <c r="L140" s="567"/>
      <c r="M140" s="567"/>
      <c r="N140" s="567"/>
      <c r="O140" s="567"/>
      <c r="P140" s="567"/>
      <c r="Q140" s="567"/>
      <c r="R140" s="567"/>
      <c r="S140" s="567"/>
      <c r="T140" s="567"/>
      <c r="U140" s="567"/>
      <c r="V140" s="567"/>
      <c r="W140" s="567"/>
      <c r="X140" s="567"/>
      <c r="Y140" s="568"/>
      <c r="Z140" s="567"/>
      <c r="AA140" s="567"/>
      <c r="AB140" s="316"/>
      <c r="AC140" s="316"/>
    </row>
    <row r="141" spans="1:29">
      <c r="A141" s="576"/>
      <c r="B141" s="566"/>
      <c r="C141" s="566"/>
      <c r="D141" s="566"/>
      <c r="E141" s="566"/>
      <c r="F141" s="567"/>
      <c r="G141" s="567"/>
      <c r="H141" s="567"/>
      <c r="I141" s="567"/>
      <c r="J141" s="567"/>
      <c r="K141" s="567"/>
      <c r="L141" s="567"/>
      <c r="M141" s="567"/>
      <c r="N141" s="567"/>
      <c r="O141" s="567"/>
      <c r="P141" s="567"/>
      <c r="Q141" s="567"/>
      <c r="R141" s="567"/>
      <c r="S141" s="567"/>
      <c r="T141" s="567"/>
      <c r="U141" s="567"/>
      <c r="V141" s="567"/>
      <c r="W141" s="567"/>
      <c r="X141" s="567"/>
      <c r="Y141" s="568"/>
      <c r="Z141" s="567"/>
      <c r="AA141" s="567"/>
      <c r="AB141" s="316"/>
      <c r="AC141" s="316"/>
    </row>
    <row r="142" spans="1:29">
      <c r="A142" s="576"/>
      <c r="B142" s="566"/>
      <c r="C142" s="566"/>
      <c r="D142" s="566"/>
      <c r="E142" s="566"/>
      <c r="F142" s="567"/>
      <c r="G142" s="567"/>
      <c r="H142" s="567"/>
      <c r="I142" s="567"/>
      <c r="J142" s="567"/>
      <c r="K142" s="567"/>
      <c r="L142" s="567"/>
      <c r="M142" s="567"/>
      <c r="N142" s="567"/>
      <c r="O142" s="567"/>
      <c r="P142" s="567"/>
      <c r="Q142" s="567"/>
      <c r="R142" s="567"/>
      <c r="S142" s="567"/>
      <c r="T142" s="567"/>
      <c r="U142" s="567"/>
      <c r="V142" s="567"/>
      <c r="W142" s="567"/>
      <c r="X142" s="567"/>
      <c r="Y142" s="568"/>
      <c r="Z142" s="567"/>
      <c r="AA142" s="567"/>
      <c r="AB142" s="316"/>
      <c r="AC142" s="316"/>
    </row>
    <row r="143" spans="1:29">
      <c r="A143" s="576"/>
      <c r="B143" s="566"/>
      <c r="C143" s="566"/>
      <c r="D143" s="566"/>
      <c r="E143" s="566"/>
      <c r="F143" s="567"/>
      <c r="G143" s="567"/>
      <c r="H143" s="567"/>
      <c r="I143" s="567"/>
      <c r="J143" s="567"/>
      <c r="K143" s="567"/>
      <c r="L143" s="567"/>
      <c r="M143" s="567"/>
      <c r="N143" s="567"/>
      <c r="O143" s="567"/>
      <c r="P143" s="567"/>
      <c r="Q143" s="567"/>
      <c r="R143" s="567"/>
      <c r="S143" s="567"/>
      <c r="T143" s="567"/>
      <c r="U143" s="567"/>
      <c r="V143" s="567"/>
      <c r="W143" s="567"/>
      <c r="X143" s="567"/>
      <c r="Y143" s="568"/>
      <c r="Z143" s="567"/>
      <c r="AA143" s="567"/>
      <c r="AB143" s="316"/>
      <c r="AC143" s="316"/>
    </row>
    <row r="144" spans="1:29">
      <c r="A144" s="576"/>
      <c r="B144" s="566"/>
      <c r="C144" s="566"/>
      <c r="D144" s="566"/>
      <c r="E144" s="566"/>
      <c r="F144" s="567"/>
      <c r="G144" s="567"/>
      <c r="H144" s="567"/>
      <c r="I144" s="567"/>
      <c r="J144" s="567"/>
      <c r="K144" s="567"/>
      <c r="L144" s="567"/>
      <c r="M144" s="567"/>
      <c r="N144" s="567"/>
      <c r="O144" s="567"/>
      <c r="P144" s="567"/>
      <c r="Q144" s="567"/>
      <c r="R144" s="567"/>
      <c r="S144" s="567"/>
      <c r="T144" s="567"/>
      <c r="U144" s="567"/>
      <c r="V144" s="567"/>
      <c r="W144" s="567"/>
      <c r="X144" s="567"/>
      <c r="Y144" s="568"/>
      <c r="Z144" s="567"/>
      <c r="AA144" s="567"/>
      <c r="AB144" s="316"/>
      <c r="AC144" s="316"/>
    </row>
    <row r="145" spans="1:29">
      <c r="A145" s="576"/>
      <c r="B145" s="566"/>
      <c r="C145" s="566"/>
      <c r="D145" s="566"/>
      <c r="E145" s="566"/>
      <c r="F145" s="567"/>
      <c r="G145" s="567"/>
      <c r="H145" s="567"/>
      <c r="I145" s="567"/>
      <c r="J145" s="567"/>
      <c r="K145" s="567"/>
      <c r="L145" s="567"/>
      <c r="M145" s="567"/>
      <c r="N145" s="567"/>
      <c r="O145" s="567"/>
      <c r="P145" s="567"/>
      <c r="Q145" s="567"/>
      <c r="R145" s="567"/>
      <c r="S145" s="567"/>
      <c r="T145" s="567"/>
      <c r="U145" s="567"/>
      <c r="V145" s="567"/>
      <c r="W145" s="567"/>
      <c r="X145" s="567"/>
      <c r="Y145" s="568"/>
      <c r="Z145" s="567"/>
      <c r="AA145" s="567"/>
      <c r="AB145" s="316"/>
      <c r="AC145" s="316"/>
    </row>
    <row r="146" spans="1:29">
      <c r="A146" s="576"/>
      <c r="B146" s="566"/>
      <c r="C146" s="566"/>
      <c r="D146" s="566"/>
      <c r="E146" s="566"/>
      <c r="F146" s="567"/>
      <c r="G146" s="567"/>
      <c r="H146" s="567"/>
      <c r="I146" s="567"/>
      <c r="J146" s="567"/>
      <c r="K146" s="567"/>
      <c r="L146" s="567"/>
      <c r="M146" s="567"/>
      <c r="N146" s="567"/>
      <c r="O146" s="567"/>
      <c r="P146" s="567"/>
      <c r="Q146" s="567"/>
      <c r="R146" s="567"/>
      <c r="S146" s="567"/>
      <c r="T146" s="567"/>
      <c r="U146" s="567"/>
      <c r="V146" s="567"/>
      <c r="W146" s="567"/>
      <c r="X146" s="567"/>
      <c r="Y146" s="568"/>
      <c r="Z146" s="567"/>
      <c r="AA146" s="567"/>
      <c r="AB146" s="316"/>
      <c r="AC146" s="316"/>
    </row>
    <row r="147" spans="1:29">
      <c r="A147" s="576"/>
      <c r="B147" s="566"/>
      <c r="C147" s="566"/>
      <c r="D147" s="566"/>
      <c r="E147" s="566"/>
      <c r="F147" s="567"/>
      <c r="G147" s="567"/>
      <c r="H147" s="567"/>
      <c r="I147" s="567"/>
      <c r="J147" s="567"/>
      <c r="K147" s="567"/>
      <c r="L147" s="567"/>
      <c r="M147" s="567"/>
      <c r="N147" s="567"/>
      <c r="O147" s="567"/>
      <c r="P147" s="567"/>
      <c r="Q147" s="567"/>
      <c r="R147" s="567"/>
      <c r="S147" s="567"/>
      <c r="T147" s="567"/>
      <c r="U147" s="567"/>
      <c r="V147" s="567"/>
      <c r="W147" s="567"/>
      <c r="X147" s="567"/>
      <c r="Y147" s="568"/>
      <c r="Z147" s="567"/>
      <c r="AA147" s="567"/>
      <c r="AB147" s="316"/>
      <c r="AC147" s="316"/>
    </row>
    <row r="148" spans="1:29">
      <c r="A148" s="576"/>
      <c r="B148" s="566"/>
      <c r="C148" s="566"/>
      <c r="D148" s="566"/>
      <c r="E148" s="566"/>
      <c r="F148" s="567"/>
      <c r="G148" s="567"/>
      <c r="H148" s="567"/>
      <c r="I148" s="567"/>
      <c r="J148" s="567"/>
      <c r="K148" s="567"/>
      <c r="L148" s="567"/>
      <c r="M148" s="567"/>
      <c r="N148" s="567"/>
      <c r="O148" s="567"/>
      <c r="P148" s="567"/>
      <c r="Q148" s="567"/>
      <c r="R148" s="567"/>
      <c r="S148" s="567"/>
      <c r="T148" s="567"/>
      <c r="U148" s="567"/>
      <c r="V148" s="567"/>
      <c r="W148" s="567"/>
      <c r="X148" s="567"/>
      <c r="Y148" s="568"/>
      <c r="Z148" s="567"/>
      <c r="AA148" s="567"/>
      <c r="AB148" s="316"/>
      <c r="AC148" s="316"/>
    </row>
    <row r="149" spans="1:29">
      <c r="A149" s="576"/>
      <c r="B149" s="566"/>
      <c r="C149" s="566"/>
      <c r="D149" s="566"/>
      <c r="E149" s="566"/>
      <c r="F149" s="567"/>
      <c r="G149" s="567"/>
      <c r="H149" s="567"/>
      <c r="I149" s="567"/>
      <c r="J149" s="567"/>
      <c r="K149" s="567"/>
      <c r="L149" s="567"/>
      <c r="M149" s="567"/>
      <c r="N149" s="567"/>
      <c r="O149" s="567"/>
      <c r="P149" s="567"/>
      <c r="Q149" s="567"/>
      <c r="R149" s="567"/>
      <c r="S149" s="567"/>
      <c r="T149" s="567"/>
      <c r="U149" s="567"/>
      <c r="V149" s="567"/>
      <c r="W149" s="567"/>
      <c r="X149" s="567"/>
      <c r="Y149" s="568"/>
      <c r="Z149" s="567"/>
      <c r="AA149" s="567"/>
      <c r="AB149" s="316"/>
      <c r="AC149" s="316"/>
    </row>
    <row r="150" spans="1:29">
      <c r="A150" s="576"/>
      <c r="B150" s="566"/>
      <c r="C150" s="566"/>
      <c r="D150" s="566"/>
      <c r="E150" s="566"/>
      <c r="F150" s="567"/>
      <c r="G150" s="567"/>
      <c r="H150" s="567"/>
      <c r="I150" s="567"/>
      <c r="J150" s="567"/>
      <c r="K150" s="567"/>
      <c r="L150" s="567"/>
      <c r="M150" s="567"/>
      <c r="N150" s="567"/>
      <c r="O150" s="567"/>
      <c r="P150" s="567"/>
      <c r="Q150" s="567"/>
      <c r="R150" s="567"/>
      <c r="S150" s="567"/>
      <c r="T150" s="567"/>
      <c r="U150" s="567"/>
      <c r="V150" s="567"/>
      <c r="W150" s="567"/>
      <c r="X150" s="567"/>
      <c r="Y150" s="568"/>
      <c r="Z150" s="567"/>
      <c r="AA150" s="567"/>
      <c r="AB150" s="316"/>
      <c r="AC150" s="316"/>
    </row>
    <row r="151" spans="1:29">
      <c r="A151" s="576"/>
      <c r="B151" s="566"/>
      <c r="C151" s="566"/>
      <c r="D151" s="566"/>
      <c r="E151" s="566"/>
      <c r="F151" s="567"/>
      <c r="G151" s="567"/>
      <c r="H151" s="567"/>
      <c r="I151" s="567"/>
      <c r="J151" s="567"/>
      <c r="K151" s="567"/>
      <c r="L151" s="567"/>
      <c r="M151" s="567"/>
      <c r="N151" s="567"/>
      <c r="O151" s="567"/>
      <c r="P151" s="567"/>
      <c r="Q151" s="567"/>
      <c r="R151" s="567"/>
      <c r="S151" s="567"/>
      <c r="T151" s="567"/>
      <c r="U151" s="567"/>
      <c r="V151" s="567"/>
      <c r="W151" s="567"/>
      <c r="X151" s="567"/>
      <c r="Y151" s="568"/>
      <c r="Z151" s="567"/>
      <c r="AA151" s="567"/>
      <c r="AB151" s="316"/>
      <c r="AC151" s="316"/>
    </row>
    <row r="152" spans="1:29">
      <c r="A152" s="576"/>
      <c r="B152" s="566"/>
      <c r="C152" s="566"/>
      <c r="D152" s="566"/>
      <c r="E152" s="566"/>
      <c r="F152" s="567"/>
      <c r="G152" s="567"/>
      <c r="H152" s="567"/>
      <c r="I152" s="567"/>
      <c r="J152" s="567"/>
      <c r="K152" s="567"/>
      <c r="L152" s="567"/>
      <c r="M152" s="567"/>
      <c r="N152" s="567"/>
      <c r="O152" s="567"/>
      <c r="P152" s="567"/>
      <c r="Q152" s="567"/>
      <c r="R152" s="567"/>
      <c r="S152" s="567"/>
      <c r="T152" s="567"/>
      <c r="U152" s="567"/>
      <c r="V152" s="567"/>
      <c r="W152" s="567"/>
      <c r="X152" s="567"/>
      <c r="Y152" s="568"/>
      <c r="Z152" s="567"/>
      <c r="AA152" s="567"/>
      <c r="AB152" s="316"/>
      <c r="AC152" s="316"/>
    </row>
    <row r="153" spans="1:29">
      <c r="A153" s="576"/>
      <c r="B153" s="566"/>
      <c r="C153" s="566"/>
      <c r="D153" s="566"/>
      <c r="E153" s="566"/>
      <c r="F153" s="567"/>
      <c r="G153" s="567"/>
      <c r="H153" s="567"/>
      <c r="I153" s="567"/>
      <c r="J153" s="567"/>
      <c r="K153" s="567"/>
      <c r="L153" s="567"/>
      <c r="M153" s="567"/>
      <c r="N153" s="567"/>
      <c r="O153" s="567"/>
      <c r="P153" s="567"/>
      <c r="Q153" s="567"/>
      <c r="R153" s="567"/>
      <c r="S153" s="567"/>
      <c r="T153" s="567"/>
      <c r="U153" s="567"/>
      <c r="V153" s="567"/>
      <c r="W153" s="567"/>
      <c r="X153" s="567"/>
      <c r="Y153" s="568"/>
      <c r="Z153" s="567"/>
      <c r="AA153" s="567"/>
      <c r="AB153" s="316"/>
      <c r="AC153" s="316"/>
    </row>
    <row r="154" spans="1:29">
      <c r="A154" s="576"/>
      <c r="B154" s="566"/>
      <c r="C154" s="566"/>
      <c r="D154" s="566"/>
      <c r="E154" s="566"/>
      <c r="F154" s="567"/>
      <c r="G154" s="567"/>
      <c r="H154" s="567"/>
      <c r="I154" s="567"/>
      <c r="J154" s="567"/>
      <c r="K154" s="567"/>
      <c r="L154" s="567"/>
      <c r="M154" s="567"/>
      <c r="N154" s="567"/>
      <c r="O154" s="567"/>
      <c r="P154" s="567"/>
      <c r="Q154" s="567"/>
      <c r="R154" s="567"/>
      <c r="S154" s="567"/>
      <c r="T154" s="567"/>
      <c r="U154" s="567"/>
      <c r="V154" s="567"/>
      <c r="W154" s="567"/>
      <c r="X154" s="567"/>
      <c r="Y154" s="568"/>
      <c r="Z154" s="567"/>
      <c r="AA154" s="567"/>
      <c r="AB154" s="316"/>
      <c r="AC154" s="316"/>
    </row>
    <row r="155" spans="1:29">
      <c r="A155" s="576"/>
      <c r="B155" s="566"/>
      <c r="C155" s="566"/>
      <c r="D155" s="566"/>
      <c r="E155" s="566"/>
      <c r="F155" s="567"/>
      <c r="G155" s="567"/>
      <c r="H155" s="567"/>
      <c r="I155" s="567"/>
      <c r="J155" s="567"/>
      <c r="K155" s="567"/>
      <c r="L155" s="567"/>
      <c r="M155" s="567"/>
      <c r="N155" s="567"/>
      <c r="O155" s="567"/>
      <c r="P155" s="567"/>
      <c r="Q155" s="567"/>
      <c r="R155" s="567"/>
      <c r="S155" s="567"/>
      <c r="T155" s="567"/>
      <c r="U155" s="567"/>
      <c r="V155" s="567"/>
      <c r="W155" s="567"/>
      <c r="X155" s="567"/>
      <c r="Y155" s="568"/>
      <c r="Z155" s="567"/>
      <c r="AA155" s="567"/>
      <c r="AB155" s="316"/>
      <c r="AC155" s="316"/>
    </row>
    <row r="156" spans="1:29">
      <c r="A156" s="576"/>
      <c r="B156" s="566"/>
      <c r="C156" s="566"/>
      <c r="D156" s="566"/>
      <c r="E156" s="566"/>
      <c r="F156" s="567"/>
      <c r="G156" s="567"/>
      <c r="H156" s="567"/>
      <c r="I156" s="567"/>
      <c r="J156" s="567"/>
      <c r="K156" s="567"/>
      <c r="L156" s="567"/>
      <c r="M156" s="567"/>
      <c r="N156" s="567"/>
      <c r="O156" s="567"/>
      <c r="P156" s="567"/>
      <c r="Q156" s="567"/>
      <c r="R156" s="567"/>
      <c r="S156" s="567"/>
      <c r="T156" s="567"/>
      <c r="U156" s="567"/>
      <c r="V156" s="567"/>
      <c r="W156" s="567"/>
      <c r="X156" s="567"/>
      <c r="Y156" s="568"/>
      <c r="Z156" s="567"/>
      <c r="AA156" s="567"/>
      <c r="AB156" s="316"/>
      <c r="AC156" s="316"/>
    </row>
    <row r="157" spans="1:29">
      <c r="A157" s="576"/>
      <c r="B157" s="566"/>
      <c r="C157" s="566"/>
      <c r="D157" s="566"/>
      <c r="E157" s="566"/>
      <c r="F157" s="567"/>
      <c r="G157" s="567"/>
      <c r="H157" s="567"/>
      <c r="I157" s="567"/>
      <c r="J157" s="567"/>
      <c r="K157" s="567"/>
      <c r="L157" s="567"/>
      <c r="M157" s="567"/>
      <c r="N157" s="567"/>
      <c r="O157" s="567"/>
      <c r="P157" s="567"/>
      <c r="Q157" s="567"/>
      <c r="R157" s="567"/>
      <c r="S157" s="567"/>
      <c r="T157" s="567"/>
      <c r="U157" s="567"/>
      <c r="V157" s="567"/>
      <c r="W157" s="567"/>
      <c r="X157" s="567"/>
      <c r="Y157" s="568"/>
      <c r="Z157" s="567"/>
      <c r="AA157" s="567"/>
      <c r="AB157" s="316"/>
      <c r="AC157" s="316"/>
    </row>
    <row r="158" spans="1:29">
      <c r="A158" s="576"/>
      <c r="B158" s="566"/>
      <c r="C158" s="566"/>
      <c r="D158" s="566"/>
      <c r="E158" s="566"/>
      <c r="F158" s="567"/>
      <c r="G158" s="567"/>
      <c r="H158" s="567"/>
      <c r="I158" s="567"/>
      <c r="J158" s="567"/>
      <c r="K158" s="567"/>
      <c r="L158" s="567"/>
      <c r="M158" s="567"/>
      <c r="N158" s="567"/>
      <c r="O158" s="567"/>
      <c r="P158" s="567"/>
      <c r="Q158" s="567"/>
      <c r="R158" s="567"/>
      <c r="S158" s="567"/>
      <c r="T158" s="567"/>
      <c r="U158" s="567"/>
      <c r="V158" s="567"/>
      <c r="W158" s="567"/>
      <c r="X158" s="567"/>
      <c r="Y158" s="568"/>
      <c r="Z158" s="567"/>
      <c r="AA158" s="567"/>
      <c r="AB158" s="316"/>
      <c r="AC158" s="316"/>
    </row>
    <row r="159" spans="1:29">
      <c r="A159" s="576"/>
      <c r="B159" s="566"/>
      <c r="C159" s="566"/>
      <c r="D159" s="566"/>
      <c r="E159" s="566"/>
      <c r="F159" s="567"/>
      <c r="G159" s="567"/>
      <c r="H159" s="567"/>
      <c r="I159" s="567"/>
      <c r="J159" s="567"/>
      <c r="K159" s="567"/>
      <c r="L159" s="567"/>
      <c r="M159" s="567"/>
      <c r="N159" s="567"/>
      <c r="O159" s="567"/>
      <c r="P159" s="567"/>
      <c r="Q159" s="567"/>
      <c r="R159" s="567"/>
      <c r="S159" s="567"/>
      <c r="T159" s="567"/>
      <c r="U159" s="567"/>
      <c r="V159" s="567"/>
      <c r="W159" s="567"/>
      <c r="X159" s="567"/>
      <c r="Y159" s="568"/>
      <c r="Z159" s="567"/>
      <c r="AA159" s="567"/>
      <c r="AB159" s="316"/>
      <c r="AC159" s="316"/>
    </row>
    <row r="160" spans="1:29">
      <c r="A160" s="576"/>
      <c r="B160" s="566"/>
      <c r="C160" s="566"/>
      <c r="D160" s="566"/>
      <c r="E160" s="566"/>
      <c r="F160" s="567"/>
      <c r="G160" s="567"/>
      <c r="H160" s="567"/>
      <c r="I160" s="567"/>
      <c r="J160" s="567"/>
      <c r="K160" s="567"/>
      <c r="L160" s="567"/>
      <c r="M160" s="567"/>
      <c r="N160" s="567"/>
      <c r="O160" s="567"/>
      <c r="P160" s="567"/>
      <c r="Q160" s="567"/>
      <c r="R160" s="567"/>
      <c r="S160" s="567"/>
      <c r="T160" s="567"/>
      <c r="U160" s="567"/>
      <c r="V160" s="567"/>
      <c r="W160" s="567"/>
      <c r="X160" s="567"/>
      <c r="Y160" s="568"/>
      <c r="Z160" s="567"/>
      <c r="AA160" s="567"/>
      <c r="AB160" s="316"/>
      <c r="AC160" s="316"/>
    </row>
    <row r="161" spans="1:29">
      <c r="A161" s="576"/>
      <c r="B161" s="566"/>
      <c r="C161" s="566"/>
      <c r="D161" s="566"/>
      <c r="E161" s="566"/>
      <c r="F161" s="567"/>
      <c r="G161" s="567"/>
      <c r="H161" s="567"/>
      <c r="I161" s="567"/>
      <c r="J161" s="567"/>
      <c r="K161" s="567"/>
      <c r="L161" s="567"/>
      <c r="M161" s="567"/>
      <c r="N161" s="567"/>
      <c r="O161" s="567"/>
      <c r="P161" s="567"/>
      <c r="Q161" s="567"/>
      <c r="R161" s="567"/>
      <c r="S161" s="567"/>
      <c r="T161" s="567"/>
      <c r="U161" s="567"/>
      <c r="V161" s="567"/>
      <c r="W161" s="567"/>
      <c r="X161" s="567"/>
      <c r="Y161" s="568"/>
      <c r="Z161" s="567"/>
      <c r="AA161" s="567"/>
      <c r="AB161" s="316"/>
      <c r="AC161" s="316"/>
    </row>
    <row r="162" spans="1:29">
      <c r="A162" s="576"/>
      <c r="B162" s="566"/>
      <c r="C162" s="566"/>
      <c r="D162" s="566"/>
      <c r="E162" s="566"/>
      <c r="F162" s="567"/>
      <c r="G162" s="567"/>
      <c r="H162" s="567"/>
      <c r="I162" s="567"/>
      <c r="J162" s="567"/>
      <c r="K162" s="567"/>
      <c r="L162" s="567"/>
      <c r="M162" s="567"/>
      <c r="N162" s="567"/>
      <c r="O162" s="567"/>
      <c r="P162" s="567"/>
      <c r="Q162" s="567"/>
      <c r="R162" s="567"/>
      <c r="S162" s="567"/>
      <c r="T162" s="567"/>
      <c r="U162" s="567"/>
      <c r="V162" s="567"/>
      <c r="W162" s="567"/>
      <c r="X162" s="567"/>
      <c r="Y162" s="568"/>
      <c r="Z162" s="567"/>
      <c r="AA162" s="567"/>
      <c r="AB162" s="316"/>
      <c r="AC162" s="316"/>
    </row>
    <row r="163" spans="1:29">
      <c r="A163" s="576"/>
      <c r="B163" s="566"/>
      <c r="C163" s="566"/>
      <c r="D163" s="566"/>
      <c r="E163" s="566"/>
      <c r="F163" s="567"/>
      <c r="G163" s="567"/>
      <c r="H163" s="567"/>
      <c r="I163" s="567"/>
      <c r="J163" s="567"/>
      <c r="K163" s="567"/>
      <c r="L163" s="567"/>
      <c r="M163" s="567"/>
      <c r="N163" s="567"/>
      <c r="O163" s="567"/>
      <c r="P163" s="567"/>
      <c r="Q163" s="567"/>
      <c r="R163" s="567"/>
      <c r="S163" s="567"/>
      <c r="T163" s="567"/>
      <c r="U163" s="567"/>
      <c r="V163" s="567"/>
      <c r="W163" s="567"/>
      <c r="X163" s="567"/>
      <c r="Y163" s="568"/>
      <c r="Z163" s="567"/>
      <c r="AA163" s="567"/>
      <c r="AB163" s="316"/>
      <c r="AC163" s="316"/>
    </row>
    <row r="164" spans="1:29">
      <c r="A164" s="576"/>
      <c r="B164" s="566"/>
      <c r="C164" s="566"/>
      <c r="D164" s="566"/>
      <c r="E164" s="566"/>
      <c r="F164" s="567"/>
      <c r="G164" s="567"/>
      <c r="H164" s="567"/>
      <c r="I164" s="567"/>
      <c r="J164" s="567"/>
      <c r="K164" s="567"/>
      <c r="L164" s="567"/>
      <c r="M164" s="567"/>
      <c r="N164" s="567"/>
      <c r="O164" s="567"/>
      <c r="P164" s="567"/>
      <c r="Q164" s="567"/>
      <c r="R164" s="567"/>
      <c r="S164" s="567"/>
      <c r="T164" s="567"/>
      <c r="U164" s="567"/>
      <c r="V164" s="567"/>
      <c r="W164" s="567"/>
      <c r="X164" s="567"/>
      <c r="Y164" s="568"/>
      <c r="Z164" s="567"/>
      <c r="AA164" s="567"/>
      <c r="AB164" s="316"/>
      <c r="AC164" s="316"/>
    </row>
    <row r="165" spans="1:29">
      <c r="A165" s="576"/>
      <c r="B165" s="566"/>
      <c r="C165" s="566"/>
      <c r="D165" s="566"/>
      <c r="E165" s="566"/>
      <c r="F165" s="567"/>
      <c r="G165" s="567"/>
      <c r="H165" s="567"/>
      <c r="I165" s="567"/>
      <c r="J165" s="567"/>
      <c r="K165" s="567"/>
      <c r="L165" s="567"/>
      <c r="M165" s="567"/>
      <c r="N165" s="567"/>
      <c r="O165" s="567"/>
      <c r="P165" s="567"/>
      <c r="Q165" s="567"/>
      <c r="R165" s="567"/>
      <c r="S165" s="567"/>
      <c r="T165" s="567"/>
      <c r="U165" s="567"/>
      <c r="V165" s="567"/>
      <c r="W165" s="567"/>
      <c r="X165" s="567"/>
      <c r="Y165" s="568"/>
      <c r="Z165" s="567"/>
      <c r="AA165" s="567"/>
      <c r="AB165" s="316"/>
      <c r="AC165" s="316"/>
    </row>
    <row r="166" spans="1:29">
      <c r="A166" s="576"/>
      <c r="B166" s="566"/>
      <c r="C166" s="566"/>
      <c r="D166" s="566"/>
      <c r="E166" s="566"/>
      <c r="F166" s="567"/>
      <c r="G166" s="567"/>
      <c r="H166" s="567"/>
      <c r="I166" s="567"/>
      <c r="J166" s="567"/>
      <c r="K166" s="567"/>
      <c r="L166" s="567"/>
      <c r="M166" s="567"/>
      <c r="N166" s="567"/>
      <c r="O166" s="567"/>
      <c r="P166" s="567"/>
      <c r="Q166" s="567"/>
      <c r="R166" s="567"/>
      <c r="S166" s="567"/>
      <c r="T166" s="567"/>
      <c r="U166" s="567"/>
      <c r="V166" s="567"/>
      <c r="W166" s="567"/>
      <c r="X166" s="567"/>
      <c r="Y166" s="568"/>
      <c r="Z166" s="567"/>
      <c r="AA166" s="567"/>
      <c r="AB166" s="316"/>
      <c r="AC166" s="316"/>
    </row>
    <row r="167" spans="1:29">
      <c r="A167" s="576"/>
      <c r="B167" s="566"/>
      <c r="C167" s="566"/>
      <c r="D167" s="566"/>
      <c r="E167" s="566"/>
      <c r="F167" s="567"/>
      <c r="G167" s="567"/>
      <c r="H167" s="567"/>
      <c r="I167" s="567"/>
      <c r="J167" s="567"/>
      <c r="K167" s="567"/>
      <c r="L167" s="567"/>
      <c r="M167" s="567"/>
      <c r="N167" s="567"/>
      <c r="O167" s="567"/>
      <c r="P167" s="567"/>
      <c r="Q167" s="567"/>
      <c r="R167" s="567"/>
      <c r="S167" s="567"/>
      <c r="T167" s="567"/>
      <c r="U167" s="567"/>
      <c r="V167" s="567"/>
      <c r="W167" s="567"/>
      <c r="X167" s="567"/>
      <c r="Y167" s="568"/>
      <c r="Z167" s="567"/>
      <c r="AA167" s="567"/>
      <c r="AB167" s="316"/>
      <c r="AC167" s="316"/>
    </row>
    <row r="168" spans="1:29">
      <c r="A168" s="576"/>
      <c r="B168" s="566"/>
      <c r="C168" s="566"/>
      <c r="D168" s="566"/>
      <c r="E168" s="566"/>
      <c r="F168" s="567"/>
      <c r="G168" s="567"/>
      <c r="H168" s="567"/>
      <c r="I168" s="567"/>
      <c r="J168" s="567"/>
      <c r="K168" s="567"/>
      <c r="L168" s="567"/>
      <c r="M168" s="567"/>
      <c r="N168" s="567"/>
      <c r="O168" s="567"/>
      <c r="P168" s="567"/>
      <c r="Q168" s="567"/>
      <c r="R168" s="567"/>
      <c r="S168" s="567"/>
      <c r="T168" s="567"/>
      <c r="U168" s="567"/>
      <c r="V168" s="567"/>
      <c r="W168" s="567"/>
      <c r="X168" s="567"/>
      <c r="Y168" s="568"/>
      <c r="Z168" s="567"/>
      <c r="AA168" s="567"/>
      <c r="AB168" s="316"/>
      <c r="AC168" s="316"/>
    </row>
    <row r="169" spans="1:29">
      <c r="A169" s="576"/>
      <c r="B169" s="566"/>
      <c r="C169" s="566"/>
      <c r="D169" s="566"/>
      <c r="E169" s="566"/>
      <c r="F169" s="567"/>
      <c r="G169" s="567"/>
      <c r="H169" s="567"/>
      <c r="I169" s="567"/>
      <c r="J169" s="567"/>
      <c r="K169" s="567"/>
      <c r="L169" s="567"/>
      <c r="M169" s="567"/>
      <c r="N169" s="567"/>
      <c r="O169" s="567"/>
      <c r="P169" s="567"/>
      <c r="Q169" s="567"/>
      <c r="R169" s="567"/>
      <c r="S169" s="567"/>
      <c r="T169" s="567"/>
      <c r="U169" s="567"/>
      <c r="V169" s="567"/>
      <c r="W169" s="567"/>
      <c r="X169" s="567"/>
      <c r="Y169" s="568"/>
      <c r="Z169" s="567"/>
      <c r="AA169" s="567"/>
      <c r="AB169" s="316"/>
      <c r="AC169" s="316"/>
    </row>
    <row r="170" spans="1:29">
      <c r="A170" s="576"/>
      <c r="B170" s="566"/>
      <c r="C170" s="566"/>
      <c r="D170" s="566"/>
      <c r="E170" s="566"/>
      <c r="F170" s="567"/>
      <c r="G170" s="567"/>
      <c r="H170" s="567"/>
      <c r="I170" s="567"/>
      <c r="J170" s="567"/>
      <c r="K170" s="567"/>
      <c r="L170" s="567"/>
      <c r="M170" s="567"/>
      <c r="N170" s="567"/>
      <c r="O170" s="567"/>
      <c r="P170" s="567"/>
      <c r="Q170" s="567"/>
      <c r="R170" s="567"/>
      <c r="S170" s="567"/>
      <c r="T170" s="567"/>
      <c r="U170" s="567"/>
      <c r="V170" s="567"/>
      <c r="W170" s="567"/>
      <c r="X170" s="567"/>
      <c r="Y170" s="568"/>
      <c r="Z170" s="567"/>
      <c r="AA170" s="567"/>
      <c r="AB170" s="316"/>
      <c r="AC170" s="316"/>
    </row>
    <row r="171" spans="1:29">
      <c r="A171" s="576"/>
      <c r="B171" s="566"/>
      <c r="C171" s="566"/>
      <c r="D171" s="566"/>
      <c r="E171" s="566"/>
      <c r="F171" s="567"/>
      <c r="G171" s="567"/>
      <c r="H171" s="567"/>
      <c r="I171" s="567"/>
      <c r="J171" s="567"/>
      <c r="K171" s="567"/>
      <c r="L171" s="567"/>
      <c r="M171" s="567"/>
      <c r="N171" s="567"/>
      <c r="O171" s="567"/>
      <c r="P171" s="567"/>
      <c r="Q171" s="567"/>
      <c r="R171" s="567"/>
      <c r="S171" s="567"/>
      <c r="T171" s="567"/>
      <c r="U171" s="567"/>
      <c r="V171" s="567"/>
      <c r="W171" s="567"/>
      <c r="X171" s="567"/>
      <c r="Y171" s="568"/>
      <c r="Z171" s="567"/>
      <c r="AA171" s="567"/>
      <c r="AB171" s="316"/>
      <c r="AC171" s="316"/>
    </row>
    <row r="172" spans="1:29">
      <c r="A172" s="576"/>
      <c r="B172" s="566"/>
      <c r="C172" s="566"/>
      <c r="D172" s="566"/>
      <c r="E172" s="566"/>
      <c r="F172" s="567"/>
      <c r="G172" s="567"/>
      <c r="H172" s="567"/>
      <c r="I172" s="567"/>
      <c r="J172" s="567"/>
      <c r="K172" s="567"/>
      <c r="L172" s="567"/>
      <c r="M172" s="567"/>
      <c r="N172" s="567"/>
      <c r="O172" s="567"/>
      <c r="P172" s="567"/>
      <c r="Q172" s="567"/>
      <c r="R172" s="567"/>
      <c r="S172" s="567"/>
      <c r="T172" s="567"/>
      <c r="U172" s="567"/>
      <c r="V172" s="567"/>
      <c r="W172" s="567"/>
      <c r="X172" s="567"/>
      <c r="Y172" s="568"/>
      <c r="Z172" s="567"/>
      <c r="AA172" s="567"/>
      <c r="AB172" s="316"/>
      <c r="AC172" s="316"/>
    </row>
    <row r="173" spans="1:29">
      <c r="A173" s="576"/>
      <c r="B173" s="566"/>
      <c r="C173" s="566"/>
      <c r="D173" s="566"/>
      <c r="E173" s="566"/>
      <c r="F173" s="567"/>
      <c r="G173" s="567"/>
      <c r="H173" s="567"/>
      <c r="I173" s="567"/>
      <c r="J173" s="567"/>
      <c r="K173" s="567"/>
      <c r="L173" s="567"/>
      <c r="M173" s="567"/>
      <c r="N173" s="567"/>
      <c r="O173" s="567"/>
      <c r="P173" s="567"/>
      <c r="Q173" s="567"/>
      <c r="R173" s="567"/>
      <c r="S173" s="567"/>
      <c r="T173" s="567"/>
      <c r="U173" s="567"/>
      <c r="V173" s="567"/>
      <c r="W173" s="567"/>
      <c r="X173" s="567"/>
      <c r="Y173" s="568"/>
      <c r="Z173" s="567"/>
      <c r="AA173" s="567"/>
      <c r="AB173" s="316"/>
      <c r="AC173" s="316"/>
    </row>
    <row r="174" spans="1:29">
      <c r="A174" s="576"/>
      <c r="B174" s="566"/>
      <c r="C174" s="566"/>
      <c r="D174" s="566"/>
      <c r="E174" s="566"/>
      <c r="F174" s="567"/>
      <c r="G174" s="567"/>
      <c r="H174" s="567"/>
      <c r="I174" s="567"/>
      <c r="J174" s="567"/>
      <c r="K174" s="567"/>
      <c r="L174" s="567"/>
      <c r="M174" s="567"/>
      <c r="N174" s="567"/>
      <c r="O174" s="567"/>
      <c r="P174" s="567"/>
      <c r="Q174" s="567"/>
      <c r="R174" s="567"/>
      <c r="S174" s="567"/>
      <c r="T174" s="567"/>
      <c r="U174" s="567"/>
      <c r="V174" s="567"/>
      <c r="W174" s="567"/>
      <c r="X174" s="567"/>
      <c r="Y174" s="568"/>
      <c r="Z174" s="567"/>
      <c r="AA174" s="567"/>
      <c r="AB174" s="316"/>
      <c r="AC174" s="316"/>
    </row>
    <row r="175" spans="1:29">
      <c r="A175" s="576"/>
      <c r="B175" s="566"/>
      <c r="C175" s="566"/>
      <c r="D175" s="566"/>
      <c r="E175" s="566"/>
      <c r="F175" s="567"/>
      <c r="G175" s="567"/>
      <c r="H175" s="567"/>
      <c r="I175" s="567"/>
      <c r="J175" s="567"/>
      <c r="K175" s="567"/>
      <c r="L175" s="567"/>
      <c r="M175" s="567"/>
      <c r="N175" s="567"/>
      <c r="O175" s="567"/>
      <c r="P175" s="567"/>
      <c r="Q175" s="567"/>
      <c r="R175" s="567"/>
      <c r="S175" s="567"/>
      <c r="T175" s="567"/>
      <c r="U175" s="567"/>
      <c r="V175" s="567"/>
      <c r="W175" s="567"/>
      <c r="X175" s="567"/>
      <c r="Y175" s="568"/>
      <c r="Z175" s="567"/>
      <c r="AA175" s="567"/>
      <c r="AB175" s="316"/>
      <c r="AC175" s="316"/>
    </row>
    <row r="176" spans="1:29">
      <c r="A176" s="576"/>
      <c r="B176" s="566"/>
      <c r="C176" s="566"/>
      <c r="D176" s="566"/>
      <c r="E176" s="566"/>
      <c r="F176" s="567"/>
      <c r="G176" s="567"/>
      <c r="H176" s="567"/>
      <c r="I176" s="567"/>
      <c r="J176" s="567"/>
      <c r="K176" s="567"/>
      <c r="L176" s="567"/>
      <c r="M176" s="567"/>
      <c r="N176" s="567"/>
      <c r="O176" s="567"/>
      <c r="P176" s="567"/>
      <c r="Q176" s="567"/>
      <c r="R176" s="567"/>
      <c r="S176" s="567"/>
      <c r="T176" s="567"/>
      <c r="U176" s="567"/>
      <c r="V176" s="567"/>
      <c r="W176" s="567"/>
      <c r="X176" s="567"/>
      <c r="Y176" s="568"/>
      <c r="Z176" s="567"/>
      <c r="AA176" s="567"/>
      <c r="AB176" s="316"/>
      <c r="AC176" s="316"/>
    </row>
    <row r="177" spans="1:29">
      <c r="A177" s="576"/>
      <c r="B177" s="566"/>
      <c r="C177" s="566"/>
      <c r="D177" s="566"/>
      <c r="E177" s="566"/>
      <c r="F177" s="567"/>
      <c r="G177" s="567"/>
      <c r="H177" s="567"/>
      <c r="I177" s="567"/>
      <c r="J177" s="567"/>
      <c r="K177" s="567"/>
      <c r="L177" s="567"/>
      <c r="M177" s="567"/>
      <c r="N177" s="567"/>
      <c r="O177" s="567"/>
      <c r="P177" s="567"/>
      <c r="Q177" s="567"/>
      <c r="R177" s="567"/>
      <c r="S177" s="567"/>
      <c r="T177" s="567"/>
      <c r="U177" s="567"/>
      <c r="V177" s="567"/>
      <c r="W177" s="567"/>
      <c r="X177" s="567"/>
      <c r="Y177" s="568"/>
      <c r="Z177" s="567"/>
      <c r="AA177" s="567"/>
      <c r="AB177" s="316"/>
      <c r="AC177" s="316"/>
    </row>
    <row r="178" spans="1:29">
      <c r="A178" s="576"/>
      <c r="B178" s="566"/>
      <c r="C178" s="566"/>
      <c r="D178" s="566"/>
      <c r="E178" s="566"/>
      <c r="F178" s="567"/>
      <c r="G178" s="567"/>
      <c r="H178" s="567"/>
      <c r="I178" s="567"/>
      <c r="J178" s="567"/>
      <c r="K178" s="567"/>
      <c r="L178" s="567"/>
      <c r="M178" s="567"/>
      <c r="N178" s="567"/>
      <c r="O178" s="567"/>
      <c r="P178" s="567"/>
      <c r="Q178" s="567"/>
      <c r="R178" s="567"/>
      <c r="S178" s="567"/>
      <c r="T178" s="567"/>
      <c r="U178" s="567"/>
      <c r="V178" s="567"/>
      <c r="W178" s="567"/>
      <c r="X178" s="567"/>
      <c r="Y178" s="568"/>
      <c r="Z178" s="567"/>
      <c r="AA178" s="567"/>
      <c r="AB178" s="316"/>
      <c r="AC178" s="316"/>
    </row>
    <row r="179" spans="1:29">
      <c r="A179" s="576"/>
      <c r="B179" s="566"/>
      <c r="C179" s="566"/>
      <c r="D179" s="566"/>
      <c r="E179" s="566"/>
      <c r="F179" s="567"/>
      <c r="G179" s="567"/>
      <c r="H179" s="567"/>
      <c r="I179" s="567"/>
      <c r="J179" s="567"/>
      <c r="K179" s="567"/>
      <c r="L179" s="567"/>
      <c r="M179" s="567"/>
      <c r="N179" s="567"/>
      <c r="O179" s="567"/>
      <c r="P179" s="567"/>
      <c r="Q179" s="567"/>
      <c r="R179" s="567"/>
      <c r="S179" s="567"/>
      <c r="T179" s="567"/>
      <c r="U179" s="567"/>
      <c r="V179" s="567"/>
      <c r="W179" s="567"/>
      <c r="X179" s="567"/>
      <c r="Y179" s="568"/>
      <c r="Z179" s="567"/>
      <c r="AA179" s="567"/>
      <c r="AB179" s="316"/>
      <c r="AC179" s="316"/>
    </row>
    <row r="180" spans="1:29">
      <c r="A180" s="576"/>
      <c r="B180" s="566"/>
      <c r="C180" s="566"/>
      <c r="D180" s="566"/>
      <c r="E180" s="566"/>
      <c r="F180" s="567"/>
      <c r="G180" s="567"/>
      <c r="H180" s="567"/>
      <c r="I180" s="567"/>
      <c r="J180" s="567"/>
      <c r="K180" s="567"/>
      <c r="L180" s="567"/>
      <c r="M180" s="567"/>
      <c r="N180" s="567"/>
      <c r="O180" s="567"/>
      <c r="P180" s="567"/>
      <c r="Q180" s="567"/>
      <c r="R180" s="567"/>
      <c r="S180" s="567"/>
      <c r="T180" s="567"/>
      <c r="U180" s="567"/>
      <c r="V180" s="567"/>
      <c r="W180" s="567"/>
      <c r="X180" s="567"/>
      <c r="Y180" s="568"/>
      <c r="Z180" s="567"/>
      <c r="AA180" s="567"/>
      <c r="AB180" s="316"/>
      <c r="AC180" s="316"/>
    </row>
    <row r="181" spans="1:29">
      <c r="A181" s="576"/>
      <c r="B181" s="566"/>
      <c r="C181" s="566"/>
      <c r="D181" s="566"/>
      <c r="E181" s="566"/>
      <c r="F181" s="567"/>
      <c r="G181" s="567"/>
      <c r="H181" s="567"/>
      <c r="I181" s="567"/>
      <c r="J181" s="567"/>
      <c r="K181" s="567"/>
      <c r="L181" s="567"/>
      <c r="M181" s="567"/>
      <c r="N181" s="567"/>
      <c r="O181" s="567"/>
      <c r="P181" s="567"/>
      <c r="Q181" s="567"/>
      <c r="R181" s="567"/>
      <c r="S181" s="567"/>
      <c r="T181" s="567"/>
      <c r="U181" s="567"/>
      <c r="V181" s="567"/>
      <c r="W181" s="567"/>
      <c r="X181" s="567"/>
      <c r="Y181" s="568"/>
      <c r="Z181" s="567"/>
      <c r="AA181" s="567"/>
      <c r="AB181" s="316"/>
      <c r="AC181" s="316"/>
    </row>
    <row r="182" spans="1:29">
      <c r="A182" s="576"/>
      <c r="B182" s="566"/>
      <c r="C182" s="566"/>
      <c r="D182" s="566"/>
      <c r="E182" s="566"/>
      <c r="F182" s="567"/>
      <c r="G182" s="567"/>
      <c r="H182" s="567"/>
      <c r="I182" s="567"/>
      <c r="J182" s="567"/>
      <c r="K182" s="567"/>
      <c r="L182" s="567"/>
      <c r="M182" s="567"/>
      <c r="N182" s="567"/>
      <c r="O182" s="567"/>
      <c r="P182" s="567"/>
      <c r="Q182" s="567"/>
      <c r="R182" s="567"/>
      <c r="S182" s="567"/>
      <c r="T182" s="567"/>
      <c r="U182" s="567"/>
      <c r="V182" s="567"/>
      <c r="W182" s="567"/>
      <c r="X182" s="567"/>
      <c r="Y182" s="568"/>
      <c r="Z182" s="567"/>
      <c r="AA182" s="567"/>
      <c r="AB182" s="316"/>
      <c r="AC182" s="316"/>
    </row>
    <row r="183" spans="1:29">
      <c r="A183" s="576"/>
      <c r="B183" s="566"/>
      <c r="C183" s="566"/>
      <c r="D183" s="566"/>
      <c r="E183" s="566"/>
      <c r="F183" s="567"/>
      <c r="G183" s="567"/>
      <c r="H183" s="567"/>
      <c r="I183" s="567"/>
      <c r="J183" s="567"/>
      <c r="K183" s="567"/>
      <c r="L183" s="567"/>
      <c r="M183" s="567"/>
      <c r="N183" s="567"/>
      <c r="O183" s="567"/>
      <c r="P183" s="567"/>
      <c r="Q183" s="567"/>
      <c r="R183" s="567"/>
      <c r="S183" s="567"/>
      <c r="T183" s="567"/>
      <c r="U183" s="567"/>
      <c r="V183" s="567"/>
      <c r="W183" s="567"/>
      <c r="X183" s="567"/>
      <c r="Y183" s="568"/>
      <c r="Z183" s="567"/>
      <c r="AA183" s="567"/>
      <c r="AB183" s="316"/>
      <c r="AC183" s="316"/>
    </row>
    <row r="184" spans="1:29">
      <c r="A184" s="576"/>
      <c r="B184" s="566"/>
      <c r="C184" s="566"/>
      <c r="D184" s="566"/>
      <c r="E184" s="566"/>
      <c r="F184" s="567"/>
      <c r="G184" s="567"/>
      <c r="H184" s="567"/>
      <c r="I184" s="567"/>
      <c r="J184" s="567"/>
      <c r="K184" s="567"/>
      <c r="L184" s="567"/>
      <c r="M184" s="567"/>
      <c r="N184" s="567"/>
      <c r="O184" s="567"/>
      <c r="P184" s="567"/>
      <c r="Q184" s="567"/>
      <c r="R184" s="567"/>
      <c r="S184" s="567"/>
      <c r="T184" s="567"/>
      <c r="U184" s="567"/>
      <c r="V184" s="567"/>
      <c r="W184" s="567"/>
      <c r="X184" s="567"/>
      <c r="Y184" s="568"/>
      <c r="Z184" s="567"/>
      <c r="AA184" s="567"/>
      <c r="AB184" s="316"/>
      <c r="AC184" s="316"/>
    </row>
    <row r="185" spans="1:29">
      <c r="A185" s="576"/>
      <c r="B185" s="566"/>
      <c r="C185" s="566"/>
      <c r="D185" s="566"/>
      <c r="E185" s="566"/>
      <c r="F185" s="567"/>
      <c r="G185" s="567"/>
      <c r="H185" s="567"/>
      <c r="I185" s="567"/>
      <c r="J185" s="567"/>
      <c r="K185" s="567"/>
      <c r="L185" s="567"/>
      <c r="M185" s="567"/>
      <c r="N185" s="567"/>
      <c r="O185" s="567"/>
      <c r="P185" s="567"/>
      <c r="Q185" s="567"/>
      <c r="R185" s="567"/>
      <c r="S185" s="567"/>
      <c r="T185" s="567"/>
      <c r="U185" s="567"/>
      <c r="V185" s="567"/>
      <c r="W185" s="567"/>
      <c r="X185" s="567"/>
      <c r="Y185" s="568"/>
      <c r="Z185" s="567"/>
      <c r="AA185" s="567"/>
      <c r="AB185" s="316"/>
      <c r="AC185" s="316"/>
    </row>
    <row r="186" spans="1:29">
      <c r="A186" s="576"/>
      <c r="B186" s="566"/>
      <c r="C186" s="566"/>
      <c r="D186" s="566"/>
      <c r="E186" s="566"/>
      <c r="F186" s="567"/>
      <c r="G186" s="567"/>
      <c r="H186" s="567"/>
      <c r="I186" s="567"/>
      <c r="J186" s="567"/>
      <c r="K186" s="567"/>
      <c r="L186" s="567"/>
      <c r="M186" s="567"/>
      <c r="N186" s="567"/>
      <c r="O186" s="567"/>
      <c r="P186" s="567"/>
      <c r="Q186" s="567"/>
      <c r="R186" s="567"/>
      <c r="S186" s="567"/>
      <c r="T186" s="567"/>
      <c r="U186" s="567"/>
      <c r="V186" s="567"/>
      <c r="W186" s="567"/>
      <c r="X186" s="567"/>
      <c r="Y186" s="568"/>
      <c r="Z186" s="567"/>
      <c r="AA186" s="567"/>
      <c r="AB186" s="316"/>
      <c r="AC186" s="316"/>
    </row>
    <row r="187" spans="1:29">
      <c r="A187" s="576"/>
      <c r="B187" s="566"/>
      <c r="C187" s="566"/>
      <c r="D187" s="566"/>
      <c r="E187" s="566"/>
      <c r="F187" s="567"/>
      <c r="G187" s="567"/>
      <c r="H187" s="567"/>
      <c r="I187" s="567"/>
      <c r="J187" s="567"/>
      <c r="K187" s="567"/>
      <c r="L187" s="567"/>
      <c r="M187" s="567"/>
      <c r="N187" s="567"/>
      <c r="O187" s="567"/>
      <c r="P187" s="567"/>
      <c r="Q187" s="567"/>
      <c r="R187" s="567"/>
      <c r="S187" s="567"/>
      <c r="T187" s="567"/>
      <c r="U187" s="567"/>
      <c r="V187" s="567"/>
      <c r="W187" s="567"/>
      <c r="X187" s="567"/>
      <c r="Y187" s="568"/>
      <c r="Z187" s="567"/>
      <c r="AA187" s="567"/>
      <c r="AB187" s="316"/>
      <c r="AC187" s="316"/>
    </row>
    <row r="188" spans="1:29">
      <c r="A188" s="576"/>
      <c r="B188" s="566"/>
      <c r="C188" s="566"/>
      <c r="D188" s="566"/>
      <c r="E188" s="566"/>
      <c r="F188" s="567"/>
      <c r="G188" s="567"/>
      <c r="H188" s="567"/>
      <c r="I188" s="567"/>
      <c r="J188" s="567"/>
      <c r="K188" s="567"/>
      <c r="L188" s="567"/>
      <c r="M188" s="567"/>
      <c r="N188" s="567"/>
      <c r="O188" s="567"/>
      <c r="P188" s="567"/>
      <c r="Q188" s="567"/>
      <c r="R188" s="567"/>
      <c r="S188" s="567"/>
      <c r="T188" s="567"/>
      <c r="U188" s="567"/>
      <c r="V188" s="567"/>
      <c r="W188" s="567"/>
      <c r="X188" s="567"/>
      <c r="Y188" s="568"/>
      <c r="Z188" s="567"/>
      <c r="AA188" s="567"/>
      <c r="AB188" s="316"/>
      <c r="AC188" s="316"/>
    </row>
    <row r="189" spans="1:29">
      <c r="A189" s="576"/>
      <c r="B189" s="566"/>
      <c r="C189" s="566"/>
      <c r="D189" s="566"/>
      <c r="E189" s="566"/>
      <c r="F189" s="567"/>
      <c r="G189" s="567"/>
      <c r="H189" s="567"/>
      <c r="I189" s="567"/>
      <c r="J189" s="567"/>
      <c r="K189" s="567"/>
      <c r="L189" s="567"/>
      <c r="M189" s="567"/>
      <c r="N189" s="567"/>
      <c r="O189" s="567"/>
      <c r="P189" s="567"/>
      <c r="Q189" s="567"/>
      <c r="R189" s="567"/>
      <c r="S189" s="567"/>
      <c r="T189" s="567"/>
      <c r="U189" s="567"/>
      <c r="V189" s="567"/>
      <c r="W189" s="567"/>
      <c r="X189" s="567"/>
      <c r="Y189" s="568"/>
      <c r="Z189" s="567"/>
      <c r="AA189" s="567"/>
      <c r="AB189" s="316"/>
      <c r="AC189" s="316"/>
    </row>
    <row r="190" spans="1:29">
      <c r="A190" s="576"/>
      <c r="B190" s="566"/>
      <c r="C190" s="566"/>
      <c r="D190" s="566"/>
      <c r="E190" s="566"/>
      <c r="F190" s="567"/>
      <c r="G190" s="567"/>
      <c r="H190" s="567"/>
      <c r="I190" s="567"/>
      <c r="J190" s="567"/>
      <c r="K190" s="567"/>
      <c r="L190" s="567"/>
      <c r="M190" s="567"/>
      <c r="N190" s="567"/>
      <c r="O190" s="567"/>
      <c r="P190" s="567"/>
      <c r="Q190" s="567"/>
      <c r="R190" s="567"/>
      <c r="S190" s="567"/>
      <c r="T190" s="567"/>
      <c r="U190" s="567"/>
      <c r="V190" s="567"/>
      <c r="W190" s="567"/>
      <c r="X190" s="567"/>
      <c r="Y190" s="568"/>
      <c r="Z190" s="567"/>
      <c r="AA190" s="567"/>
      <c r="AB190" s="316"/>
      <c r="AC190" s="316"/>
    </row>
    <row r="191" spans="1:29">
      <c r="A191" s="576"/>
      <c r="B191" s="566"/>
      <c r="C191" s="566"/>
      <c r="D191" s="566"/>
      <c r="E191" s="566"/>
      <c r="F191" s="567"/>
      <c r="G191" s="567"/>
      <c r="H191" s="567"/>
      <c r="I191" s="567"/>
      <c r="J191" s="567"/>
      <c r="K191" s="567"/>
      <c r="L191" s="567"/>
      <c r="M191" s="567"/>
      <c r="N191" s="567"/>
      <c r="O191" s="567"/>
      <c r="P191" s="567"/>
      <c r="Q191" s="567"/>
      <c r="R191" s="567"/>
      <c r="S191" s="567"/>
      <c r="T191" s="567"/>
      <c r="U191" s="567"/>
      <c r="V191" s="567"/>
      <c r="W191" s="567"/>
      <c r="X191" s="567"/>
      <c r="Y191" s="568"/>
      <c r="Z191" s="567"/>
      <c r="AA191" s="567"/>
      <c r="AB191" s="316"/>
      <c r="AC191" s="316"/>
    </row>
    <row r="192" spans="1:29">
      <c r="A192" s="576"/>
      <c r="B192" s="566"/>
      <c r="C192" s="566"/>
      <c r="D192" s="566"/>
      <c r="E192" s="566"/>
      <c r="F192" s="567"/>
      <c r="G192" s="567"/>
      <c r="H192" s="567"/>
      <c r="I192" s="567"/>
      <c r="J192" s="567"/>
      <c r="K192" s="567"/>
      <c r="L192" s="567"/>
      <c r="M192" s="567"/>
      <c r="N192" s="567"/>
      <c r="O192" s="567"/>
      <c r="P192" s="567"/>
      <c r="Q192" s="567"/>
      <c r="R192" s="567"/>
      <c r="S192" s="567"/>
      <c r="T192" s="567"/>
      <c r="U192" s="567"/>
      <c r="V192" s="567"/>
      <c r="W192" s="567"/>
      <c r="X192" s="567"/>
      <c r="Y192" s="568"/>
      <c r="Z192" s="567"/>
      <c r="AA192" s="567"/>
      <c r="AB192" s="316"/>
      <c r="AC192" s="316"/>
    </row>
    <row r="193" spans="1:29">
      <c r="A193" s="576"/>
      <c r="B193" s="566"/>
      <c r="C193" s="566"/>
      <c r="D193" s="566"/>
      <c r="E193" s="566"/>
      <c r="F193" s="567"/>
      <c r="G193" s="567"/>
      <c r="H193" s="567"/>
      <c r="I193" s="567"/>
      <c r="J193" s="567"/>
      <c r="K193" s="567"/>
      <c r="L193" s="567"/>
      <c r="M193" s="567"/>
      <c r="N193" s="567"/>
      <c r="O193" s="567"/>
      <c r="P193" s="567"/>
      <c r="Q193" s="567"/>
      <c r="R193" s="567"/>
      <c r="S193" s="567"/>
      <c r="T193" s="567"/>
      <c r="U193" s="567"/>
      <c r="V193" s="567"/>
      <c r="W193" s="567"/>
      <c r="X193" s="567"/>
      <c r="Y193" s="568"/>
      <c r="Z193" s="567"/>
      <c r="AA193" s="567"/>
      <c r="AB193" s="316"/>
      <c r="AC193" s="316"/>
    </row>
    <row r="194" spans="1:29">
      <c r="A194" s="576"/>
      <c r="B194" s="566"/>
      <c r="C194" s="566"/>
      <c r="D194" s="566"/>
      <c r="E194" s="566"/>
      <c r="F194" s="567"/>
      <c r="G194" s="567"/>
      <c r="H194" s="567"/>
      <c r="I194" s="567"/>
      <c r="J194" s="567"/>
      <c r="K194" s="567"/>
      <c r="L194" s="567"/>
      <c r="M194" s="567"/>
      <c r="N194" s="567"/>
      <c r="O194" s="567"/>
      <c r="P194" s="567"/>
      <c r="Q194" s="567"/>
      <c r="R194" s="567"/>
      <c r="S194" s="567"/>
      <c r="T194" s="567"/>
      <c r="U194" s="567"/>
      <c r="V194" s="567"/>
      <c r="W194" s="567"/>
      <c r="X194" s="567"/>
      <c r="Y194" s="568"/>
      <c r="Z194" s="567"/>
      <c r="AA194" s="567"/>
      <c r="AB194" s="316"/>
      <c r="AC194" s="316"/>
    </row>
    <row r="195" spans="1:29">
      <c r="A195" s="576"/>
      <c r="B195" s="566"/>
      <c r="C195" s="566"/>
      <c r="D195" s="566"/>
      <c r="E195" s="566"/>
      <c r="F195" s="567"/>
      <c r="G195" s="567"/>
      <c r="H195" s="567"/>
      <c r="I195" s="567"/>
      <c r="J195" s="567"/>
      <c r="K195" s="567"/>
      <c r="L195" s="567"/>
      <c r="M195" s="567"/>
      <c r="N195" s="567"/>
      <c r="O195" s="567"/>
      <c r="P195" s="567"/>
      <c r="Q195" s="567"/>
      <c r="R195" s="567"/>
      <c r="S195" s="567"/>
      <c r="T195" s="567"/>
      <c r="U195" s="567"/>
      <c r="V195" s="567"/>
      <c r="W195" s="567"/>
      <c r="X195" s="567"/>
      <c r="Y195" s="568"/>
      <c r="Z195" s="567"/>
      <c r="AA195" s="567"/>
      <c r="AB195" s="316"/>
      <c r="AC195" s="316"/>
    </row>
    <row r="196" spans="1:29">
      <c r="A196" s="576"/>
      <c r="B196" s="566"/>
      <c r="C196" s="566"/>
      <c r="D196" s="566"/>
      <c r="E196" s="566"/>
      <c r="F196" s="567"/>
      <c r="G196" s="567"/>
      <c r="H196" s="567"/>
      <c r="I196" s="567"/>
      <c r="J196" s="567"/>
      <c r="K196" s="567"/>
      <c r="L196" s="567"/>
      <c r="M196" s="567"/>
      <c r="N196" s="567"/>
      <c r="O196" s="567"/>
      <c r="P196" s="567"/>
      <c r="Q196" s="567"/>
      <c r="R196" s="567"/>
      <c r="S196" s="567"/>
      <c r="T196" s="567"/>
      <c r="U196" s="567"/>
      <c r="V196" s="567"/>
      <c r="W196" s="567"/>
      <c r="X196" s="567"/>
      <c r="Y196" s="568"/>
      <c r="Z196" s="567"/>
      <c r="AA196" s="567"/>
      <c r="AB196" s="316"/>
      <c r="AC196" s="316"/>
    </row>
    <row r="197" spans="1:29">
      <c r="A197" s="576"/>
      <c r="B197" s="566"/>
      <c r="C197" s="566"/>
      <c r="D197" s="566"/>
      <c r="E197" s="566"/>
      <c r="F197" s="567"/>
      <c r="G197" s="567"/>
      <c r="H197" s="567"/>
      <c r="I197" s="567"/>
      <c r="J197" s="567"/>
      <c r="K197" s="567"/>
      <c r="L197" s="567"/>
      <c r="M197" s="567"/>
      <c r="N197" s="567"/>
      <c r="O197" s="567"/>
      <c r="P197" s="567"/>
      <c r="Q197" s="567"/>
      <c r="R197" s="567"/>
      <c r="S197" s="567"/>
      <c r="T197" s="567"/>
      <c r="U197" s="567"/>
      <c r="V197" s="567"/>
      <c r="W197" s="567"/>
      <c r="X197" s="567"/>
      <c r="Y197" s="568"/>
      <c r="Z197" s="567"/>
      <c r="AA197" s="567"/>
      <c r="AB197" s="316"/>
      <c r="AC197" s="316"/>
    </row>
    <row r="198" spans="1:29">
      <c r="A198" s="576"/>
      <c r="B198" s="566"/>
      <c r="C198" s="566"/>
      <c r="D198" s="566"/>
      <c r="E198" s="566"/>
      <c r="F198" s="567"/>
      <c r="G198" s="567"/>
      <c r="H198" s="567"/>
      <c r="I198" s="567"/>
      <c r="J198" s="567"/>
      <c r="K198" s="567"/>
      <c r="L198" s="567"/>
      <c r="M198" s="567"/>
      <c r="N198" s="567"/>
      <c r="O198" s="567"/>
      <c r="P198" s="567"/>
      <c r="Q198" s="567"/>
      <c r="R198" s="567"/>
      <c r="S198" s="567"/>
      <c r="T198" s="567"/>
      <c r="U198" s="567"/>
      <c r="V198" s="567"/>
      <c r="W198" s="567"/>
      <c r="X198" s="567"/>
      <c r="Y198" s="568"/>
      <c r="Z198" s="567"/>
      <c r="AA198" s="567"/>
      <c r="AB198" s="316"/>
      <c r="AC198" s="316"/>
    </row>
    <row r="199" spans="1:29">
      <c r="A199" s="576"/>
      <c r="B199" s="566"/>
      <c r="C199" s="566"/>
      <c r="D199" s="566"/>
      <c r="E199" s="566"/>
      <c r="F199" s="567"/>
      <c r="G199" s="567"/>
      <c r="H199" s="567"/>
      <c r="I199" s="567"/>
      <c r="J199" s="567"/>
      <c r="K199" s="567"/>
      <c r="L199" s="567"/>
      <c r="M199" s="567"/>
      <c r="N199" s="567"/>
      <c r="O199" s="567"/>
      <c r="P199" s="567"/>
      <c r="Q199" s="567"/>
      <c r="R199" s="567"/>
      <c r="S199" s="567"/>
      <c r="T199" s="567"/>
      <c r="U199" s="567"/>
      <c r="V199" s="567"/>
      <c r="W199" s="567"/>
      <c r="X199" s="567"/>
      <c r="Y199" s="568"/>
      <c r="Z199" s="567"/>
      <c r="AA199" s="567"/>
      <c r="AB199" s="316"/>
      <c r="AC199" s="316"/>
    </row>
    <row r="200" spans="1:29">
      <c r="A200" s="576"/>
      <c r="B200" s="566"/>
      <c r="C200" s="566"/>
      <c r="D200" s="566"/>
      <c r="E200" s="566"/>
      <c r="F200" s="567"/>
      <c r="G200" s="567"/>
      <c r="H200" s="567"/>
      <c r="I200" s="567"/>
      <c r="J200" s="567"/>
      <c r="K200" s="567"/>
      <c r="L200" s="567"/>
      <c r="M200" s="567"/>
      <c r="N200" s="567"/>
      <c r="O200" s="567"/>
      <c r="P200" s="567"/>
      <c r="Q200" s="567"/>
      <c r="R200" s="567"/>
      <c r="S200" s="567"/>
      <c r="T200" s="567"/>
      <c r="U200" s="567"/>
      <c r="V200" s="567"/>
      <c r="W200" s="567"/>
      <c r="X200" s="567"/>
      <c r="Y200" s="568"/>
      <c r="Z200" s="567"/>
      <c r="AA200" s="567"/>
      <c r="AB200" s="316"/>
      <c r="AC200" s="316"/>
    </row>
    <row r="201" spans="1:29">
      <c r="A201" s="576"/>
      <c r="B201" s="566"/>
      <c r="C201" s="566"/>
      <c r="D201" s="566"/>
      <c r="E201" s="566"/>
      <c r="F201" s="567"/>
      <c r="G201" s="567"/>
      <c r="H201" s="567"/>
      <c r="I201" s="567"/>
      <c r="J201" s="567"/>
      <c r="K201" s="567"/>
      <c r="L201" s="567"/>
      <c r="M201" s="567"/>
      <c r="N201" s="567"/>
      <c r="O201" s="567"/>
      <c r="P201" s="567"/>
      <c r="Q201" s="567"/>
      <c r="R201" s="567"/>
      <c r="S201" s="567"/>
      <c r="T201" s="567"/>
      <c r="U201" s="567"/>
      <c r="V201" s="567"/>
      <c r="W201" s="567"/>
      <c r="X201" s="567"/>
      <c r="Y201" s="568"/>
      <c r="Z201" s="567"/>
      <c r="AA201" s="567"/>
      <c r="AB201" s="316"/>
      <c r="AC201" s="316"/>
    </row>
    <row r="202" spans="1:29">
      <c r="A202" s="576"/>
      <c r="B202" s="566"/>
      <c r="C202" s="566"/>
      <c r="D202" s="566"/>
      <c r="E202" s="566"/>
      <c r="F202" s="567"/>
      <c r="G202" s="567"/>
      <c r="H202" s="567"/>
      <c r="I202" s="567"/>
      <c r="J202" s="567"/>
      <c r="K202" s="567"/>
      <c r="L202" s="567"/>
      <c r="M202" s="567"/>
      <c r="N202" s="567"/>
      <c r="O202" s="567"/>
      <c r="P202" s="567"/>
      <c r="Q202" s="567"/>
      <c r="R202" s="567"/>
      <c r="S202" s="567"/>
      <c r="T202" s="567"/>
      <c r="U202" s="567"/>
      <c r="V202" s="567"/>
      <c r="W202" s="567"/>
      <c r="X202" s="567"/>
      <c r="Y202" s="568"/>
      <c r="Z202" s="567"/>
      <c r="AA202" s="567"/>
      <c r="AB202" s="316"/>
      <c r="AC202" s="316"/>
    </row>
    <row r="203" spans="1:29">
      <c r="A203" s="576"/>
      <c r="B203" s="566"/>
      <c r="C203" s="566"/>
      <c r="D203" s="566"/>
      <c r="E203" s="566"/>
      <c r="F203" s="567"/>
      <c r="G203" s="567"/>
      <c r="H203" s="567"/>
      <c r="I203" s="567"/>
      <c r="J203" s="567"/>
      <c r="K203" s="567"/>
      <c r="L203" s="567"/>
      <c r="M203" s="567"/>
      <c r="N203" s="567"/>
      <c r="O203" s="567"/>
      <c r="P203" s="567"/>
      <c r="Q203" s="567"/>
      <c r="R203" s="567"/>
      <c r="S203" s="567"/>
      <c r="T203" s="567"/>
      <c r="U203" s="567"/>
      <c r="V203" s="567"/>
      <c r="W203" s="567"/>
      <c r="X203" s="567"/>
      <c r="Y203" s="568"/>
      <c r="Z203" s="567"/>
      <c r="AA203" s="567"/>
      <c r="AB203" s="316"/>
      <c r="AC203" s="316"/>
    </row>
    <row r="204" spans="1:29">
      <c r="A204" s="576"/>
      <c r="B204" s="566"/>
      <c r="C204" s="566"/>
      <c r="D204" s="566"/>
      <c r="E204" s="566"/>
      <c r="F204" s="567"/>
      <c r="G204" s="567"/>
      <c r="H204" s="567"/>
      <c r="I204" s="567"/>
      <c r="J204" s="567"/>
      <c r="K204" s="567"/>
      <c r="L204" s="567"/>
      <c r="M204" s="567"/>
      <c r="N204" s="567"/>
      <c r="O204" s="567"/>
      <c r="P204" s="567"/>
      <c r="Q204" s="567"/>
      <c r="R204" s="567"/>
      <c r="S204" s="567"/>
      <c r="T204" s="567"/>
      <c r="U204" s="567"/>
      <c r="V204" s="567"/>
      <c r="W204" s="567"/>
      <c r="X204" s="567"/>
      <c r="Y204" s="568"/>
      <c r="Z204" s="567"/>
      <c r="AA204" s="567"/>
      <c r="AB204" s="316"/>
      <c r="AC204" s="316"/>
    </row>
    <row r="205" spans="1:29">
      <c r="A205" s="576"/>
      <c r="B205" s="566"/>
      <c r="C205" s="566"/>
      <c r="D205" s="566"/>
      <c r="E205" s="566"/>
      <c r="F205" s="567"/>
      <c r="G205" s="567"/>
      <c r="H205" s="567"/>
      <c r="I205" s="567"/>
      <c r="J205" s="567"/>
      <c r="K205" s="567"/>
      <c r="L205" s="567"/>
      <c r="M205" s="567"/>
      <c r="N205" s="567"/>
      <c r="O205" s="567"/>
      <c r="P205" s="567"/>
      <c r="Q205" s="567"/>
      <c r="R205" s="567"/>
      <c r="S205" s="567"/>
      <c r="T205" s="567"/>
      <c r="U205" s="567"/>
      <c r="V205" s="567"/>
      <c r="W205" s="567"/>
      <c r="X205" s="567"/>
      <c r="Y205" s="568"/>
      <c r="Z205" s="567"/>
      <c r="AA205" s="567"/>
      <c r="AB205" s="316"/>
      <c r="AC205" s="316"/>
    </row>
    <row r="206" spans="1:29">
      <c r="A206" s="576"/>
      <c r="B206" s="566"/>
      <c r="C206" s="566"/>
      <c r="D206" s="566"/>
      <c r="E206" s="566"/>
      <c r="F206" s="567"/>
      <c r="G206" s="567"/>
      <c r="H206" s="567"/>
      <c r="I206" s="567"/>
      <c r="J206" s="567"/>
      <c r="K206" s="567"/>
      <c r="L206" s="567"/>
      <c r="M206" s="567"/>
      <c r="N206" s="567"/>
      <c r="O206" s="567"/>
      <c r="P206" s="567"/>
      <c r="Q206" s="567"/>
      <c r="R206" s="567"/>
      <c r="S206" s="567"/>
      <c r="T206" s="567"/>
      <c r="U206" s="567"/>
      <c r="V206" s="567"/>
      <c r="W206" s="567"/>
      <c r="X206" s="567"/>
      <c r="Y206" s="568"/>
      <c r="Z206" s="567"/>
      <c r="AA206" s="567"/>
      <c r="AB206" s="316"/>
      <c r="AC206" s="316"/>
    </row>
    <row r="207" spans="1:29">
      <c r="A207" s="576"/>
      <c r="B207" s="566"/>
      <c r="C207" s="566"/>
      <c r="D207" s="566"/>
      <c r="E207" s="566"/>
      <c r="F207" s="567"/>
      <c r="G207" s="567"/>
      <c r="H207" s="567"/>
      <c r="I207" s="567"/>
      <c r="J207" s="567"/>
      <c r="K207" s="567"/>
      <c r="L207" s="567"/>
      <c r="M207" s="567"/>
      <c r="N207" s="567"/>
      <c r="O207" s="567"/>
      <c r="P207" s="567"/>
      <c r="Q207" s="567"/>
      <c r="R207" s="567"/>
      <c r="S207" s="567"/>
      <c r="T207" s="567"/>
      <c r="U207" s="567"/>
      <c r="V207" s="567"/>
      <c r="W207" s="567"/>
      <c r="X207" s="567"/>
      <c r="Y207" s="568"/>
      <c r="Z207" s="567"/>
      <c r="AA207" s="567"/>
      <c r="AB207" s="316"/>
      <c r="AC207" s="316"/>
    </row>
    <row r="208" spans="1:29">
      <c r="A208" s="576"/>
      <c r="B208" s="566"/>
      <c r="C208" s="566"/>
      <c r="D208" s="566"/>
      <c r="E208" s="566"/>
      <c r="F208" s="567"/>
      <c r="G208" s="567"/>
      <c r="H208" s="567"/>
      <c r="I208" s="567"/>
      <c r="J208" s="567"/>
      <c r="K208" s="567"/>
      <c r="L208" s="567"/>
      <c r="M208" s="567"/>
      <c r="N208" s="567"/>
      <c r="O208" s="567"/>
      <c r="P208" s="567"/>
      <c r="Q208" s="567"/>
      <c r="R208" s="567"/>
      <c r="S208" s="567"/>
      <c r="T208" s="567"/>
      <c r="U208" s="567"/>
      <c r="V208" s="567"/>
      <c r="W208" s="567"/>
      <c r="X208" s="567"/>
      <c r="Y208" s="568"/>
      <c r="Z208" s="567"/>
      <c r="AA208" s="567"/>
      <c r="AB208" s="316"/>
      <c r="AC208" s="316"/>
    </row>
    <row r="209" spans="1:29">
      <c r="A209" s="576"/>
      <c r="B209" s="566"/>
      <c r="C209" s="566"/>
      <c r="D209" s="566"/>
      <c r="E209" s="566"/>
      <c r="F209" s="567"/>
      <c r="G209" s="567"/>
      <c r="H209" s="567"/>
      <c r="I209" s="567"/>
      <c r="J209" s="567"/>
      <c r="K209" s="567"/>
      <c r="L209" s="567"/>
      <c r="M209" s="567"/>
      <c r="N209" s="567"/>
      <c r="O209" s="567"/>
      <c r="P209" s="567"/>
      <c r="Q209" s="567"/>
      <c r="R209" s="567"/>
      <c r="S209" s="567"/>
      <c r="T209" s="567"/>
      <c r="U209" s="567"/>
      <c r="V209" s="567"/>
      <c r="W209" s="567"/>
      <c r="X209" s="567"/>
      <c r="Y209" s="568"/>
      <c r="Z209" s="567"/>
      <c r="AA209" s="567"/>
      <c r="AB209" s="316"/>
      <c r="AC209" s="316"/>
    </row>
    <row r="210" spans="1:29">
      <c r="A210" s="576"/>
      <c r="B210" s="566"/>
      <c r="C210" s="566"/>
      <c r="D210" s="566"/>
      <c r="E210" s="566"/>
      <c r="F210" s="567"/>
      <c r="G210" s="567"/>
      <c r="H210" s="567"/>
      <c r="I210" s="567"/>
      <c r="J210" s="567"/>
      <c r="K210" s="567"/>
      <c r="L210" s="567"/>
      <c r="M210" s="567"/>
      <c r="N210" s="567"/>
      <c r="O210" s="567"/>
      <c r="P210" s="567"/>
      <c r="Q210" s="567"/>
      <c r="R210" s="567"/>
      <c r="S210" s="567"/>
      <c r="T210" s="567"/>
      <c r="U210" s="567"/>
      <c r="V210" s="567"/>
      <c r="W210" s="567"/>
      <c r="X210" s="567"/>
      <c r="Y210" s="568"/>
      <c r="Z210" s="567"/>
      <c r="AA210" s="567"/>
      <c r="AB210" s="316"/>
      <c r="AC210" s="316"/>
    </row>
    <row r="211" spans="1:29">
      <c r="A211" s="576"/>
      <c r="B211" s="566"/>
      <c r="C211" s="566"/>
      <c r="D211" s="566"/>
      <c r="E211" s="566"/>
      <c r="F211" s="567"/>
      <c r="G211" s="567"/>
      <c r="H211" s="567"/>
      <c r="I211" s="567"/>
      <c r="J211" s="567"/>
      <c r="K211" s="567"/>
      <c r="L211" s="567"/>
      <c r="M211" s="567"/>
      <c r="N211" s="567"/>
      <c r="O211" s="567"/>
      <c r="P211" s="567"/>
      <c r="Q211" s="567"/>
      <c r="R211" s="567"/>
      <c r="S211" s="567"/>
      <c r="T211" s="567"/>
      <c r="U211" s="567"/>
      <c r="V211" s="567"/>
      <c r="W211" s="567"/>
      <c r="X211" s="567"/>
      <c r="Y211" s="568"/>
      <c r="Z211" s="567"/>
      <c r="AA211" s="567"/>
      <c r="AB211" s="316"/>
      <c r="AC211" s="316"/>
    </row>
    <row r="212" spans="1:29">
      <c r="A212" s="576"/>
      <c r="B212" s="566"/>
      <c r="C212" s="566"/>
      <c r="D212" s="566"/>
      <c r="E212" s="566"/>
      <c r="F212" s="567"/>
      <c r="G212" s="567"/>
      <c r="H212" s="567"/>
      <c r="I212" s="567"/>
      <c r="J212" s="567"/>
      <c r="K212" s="567"/>
      <c r="L212" s="567"/>
      <c r="M212" s="567"/>
      <c r="N212" s="567"/>
      <c r="O212" s="567"/>
      <c r="P212" s="567"/>
      <c r="Q212" s="567"/>
      <c r="R212" s="567"/>
      <c r="S212" s="567"/>
      <c r="T212" s="567"/>
      <c r="U212" s="567"/>
      <c r="V212" s="567"/>
      <c r="W212" s="567"/>
      <c r="X212" s="567"/>
      <c r="Y212" s="568"/>
      <c r="Z212" s="567"/>
      <c r="AA212" s="567"/>
      <c r="AB212" s="316"/>
      <c r="AC212" s="316"/>
    </row>
    <row r="213" spans="1:29">
      <c r="A213" s="576"/>
      <c r="B213" s="566"/>
      <c r="C213" s="566"/>
      <c r="D213" s="566"/>
      <c r="E213" s="566"/>
      <c r="F213" s="567"/>
      <c r="G213" s="567"/>
      <c r="H213" s="567"/>
      <c r="I213" s="567"/>
      <c r="J213" s="567"/>
      <c r="K213" s="567"/>
      <c r="L213" s="567"/>
      <c r="M213" s="567"/>
      <c r="N213" s="567"/>
      <c r="O213" s="567"/>
      <c r="P213" s="567"/>
      <c r="Q213" s="567"/>
      <c r="R213" s="567"/>
      <c r="S213" s="567"/>
      <c r="T213" s="567"/>
      <c r="U213" s="567"/>
      <c r="V213" s="567"/>
      <c r="W213" s="567"/>
      <c r="X213" s="567"/>
      <c r="Y213" s="568"/>
      <c r="Z213" s="567"/>
      <c r="AA213" s="567"/>
      <c r="AB213" s="316"/>
      <c r="AC213" s="316"/>
    </row>
    <row r="214" spans="1:29">
      <c r="A214" s="576"/>
      <c r="B214" s="566"/>
      <c r="C214" s="566"/>
      <c r="D214" s="566"/>
      <c r="E214" s="566"/>
      <c r="F214" s="567"/>
      <c r="G214" s="567"/>
      <c r="H214" s="567"/>
      <c r="I214" s="567"/>
      <c r="J214" s="567"/>
      <c r="K214" s="567"/>
      <c r="L214" s="567"/>
      <c r="M214" s="567"/>
      <c r="N214" s="567"/>
      <c r="O214" s="567"/>
      <c r="P214" s="567"/>
      <c r="Q214" s="567"/>
      <c r="R214" s="567"/>
      <c r="S214" s="567"/>
      <c r="T214" s="567"/>
      <c r="U214" s="567"/>
      <c r="V214" s="567"/>
      <c r="W214" s="567"/>
      <c r="X214" s="567"/>
      <c r="Y214" s="568"/>
      <c r="Z214" s="567"/>
      <c r="AA214" s="567"/>
      <c r="AB214" s="316"/>
      <c r="AC214" s="316"/>
    </row>
    <row r="215" spans="1:29">
      <c r="A215" s="576"/>
      <c r="B215" s="566"/>
      <c r="C215" s="566"/>
      <c r="D215" s="566"/>
      <c r="E215" s="566"/>
      <c r="F215" s="567"/>
      <c r="G215" s="567"/>
      <c r="H215" s="567"/>
      <c r="I215" s="567"/>
      <c r="J215" s="567"/>
      <c r="K215" s="567"/>
      <c r="L215" s="567"/>
      <c r="M215" s="567"/>
      <c r="N215" s="567"/>
      <c r="O215" s="567"/>
      <c r="P215" s="567"/>
      <c r="Q215" s="567"/>
      <c r="R215" s="567"/>
      <c r="S215" s="567"/>
      <c r="T215" s="567"/>
      <c r="U215" s="567"/>
      <c r="V215" s="567"/>
      <c r="W215" s="567"/>
      <c r="X215" s="567"/>
      <c r="Y215" s="568"/>
      <c r="Z215" s="567"/>
      <c r="AA215" s="567"/>
      <c r="AB215" s="316"/>
      <c r="AC215" s="316"/>
    </row>
    <row r="216" spans="1:29">
      <c r="A216" s="576"/>
      <c r="B216" s="566"/>
      <c r="C216" s="566"/>
      <c r="D216" s="566"/>
      <c r="E216" s="566"/>
      <c r="F216" s="567"/>
      <c r="G216" s="567"/>
      <c r="H216" s="567"/>
      <c r="I216" s="567"/>
      <c r="J216" s="567"/>
      <c r="K216" s="567"/>
      <c r="L216" s="567"/>
      <c r="M216" s="567"/>
      <c r="N216" s="567"/>
      <c r="O216" s="567"/>
      <c r="P216" s="567"/>
      <c r="Q216" s="567"/>
      <c r="R216" s="567"/>
      <c r="S216" s="567"/>
      <c r="T216" s="567"/>
      <c r="U216" s="567"/>
      <c r="V216" s="567"/>
      <c r="W216" s="567"/>
      <c r="X216" s="567"/>
      <c r="Y216" s="568"/>
      <c r="Z216" s="567"/>
      <c r="AA216" s="567"/>
      <c r="AB216" s="316"/>
      <c r="AC216" s="316"/>
    </row>
    <row r="217" spans="1:29">
      <c r="A217" s="576"/>
      <c r="B217" s="566"/>
      <c r="C217" s="566"/>
      <c r="D217" s="566"/>
      <c r="E217" s="566"/>
      <c r="F217" s="567"/>
      <c r="G217" s="567"/>
      <c r="H217" s="567"/>
      <c r="I217" s="567"/>
      <c r="J217" s="567"/>
      <c r="K217" s="567"/>
      <c r="L217" s="567"/>
      <c r="M217" s="567"/>
      <c r="N217" s="567"/>
      <c r="O217" s="567"/>
      <c r="P217" s="567"/>
      <c r="Q217" s="567"/>
      <c r="R217" s="567"/>
      <c r="S217" s="567"/>
      <c r="T217" s="567"/>
      <c r="U217" s="567"/>
      <c r="V217" s="567"/>
      <c r="W217" s="567"/>
      <c r="X217" s="567"/>
      <c r="Y217" s="568"/>
      <c r="Z217" s="567"/>
      <c r="AA217" s="567"/>
      <c r="AB217" s="316"/>
      <c r="AC217" s="316"/>
    </row>
    <row r="218" spans="1:29">
      <c r="A218" s="576"/>
      <c r="B218" s="566"/>
      <c r="C218" s="566"/>
      <c r="D218" s="566"/>
      <c r="E218" s="566"/>
      <c r="F218" s="567"/>
      <c r="G218" s="567"/>
      <c r="H218" s="567"/>
      <c r="I218" s="567"/>
      <c r="J218" s="567"/>
      <c r="K218" s="567"/>
      <c r="L218" s="567"/>
      <c r="M218" s="567"/>
      <c r="N218" s="567"/>
      <c r="O218" s="567"/>
      <c r="P218" s="567"/>
      <c r="Q218" s="567"/>
      <c r="R218" s="567"/>
      <c r="S218" s="567"/>
      <c r="T218" s="567"/>
      <c r="U218" s="567"/>
      <c r="V218" s="567"/>
      <c r="W218" s="567"/>
      <c r="X218" s="567"/>
      <c r="Y218" s="568"/>
      <c r="Z218" s="567"/>
      <c r="AA218" s="567"/>
      <c r="AB218" s="316"/>
      <c r="AC218" s="316"/>
    </row>
    <row r="219" spans="1:29">
      <c r="A219" s="576"/>
      <c r="B219" s="566"/>
      <c r="C219" s="566"/>
      <c r="D219" s="566"/>
      <c r="E219" s="566"/>
      <c r="F219" s="567"/>
      <c r="G219" s="567"/>
      <c r="H219" s="567"/>
      <c r="I219" s="567"/>
      <c r="J219" s="567"/>
      <c r="K219" s="567"/>
      <c r="L219" s="567"/>
      <c r="M219" s="567"/>
      <c r="N219" s="567"/>
      <c r="O219" s="567"/>
      <c r="P219" s="567"/>
      <c r="Q219" s="567"/>
      <c r="R219" s="567"/>
      <c r="S219" s="567"/>
      <c r="T219" s="567"/>
      <c r="U219" s="567"/>
      <c r="V219" s="567"/>
      <c r="W219" s="567"/>
      <c r="X219" s="567"/>
      <c r="Y219" s="568"/>
      <c r="Z219" s="567"/>
      <c r="AA219" s="567"/>
      <c r="AB219" s="316"/>
      <c r="AC219" s="316"/>
    </row>
    <row r="220" spans="1:29">
      <c r="A220" s="576"/>
      <c r="B220" s="566"/>
      <c r="C220" s="566"/>
      <c r="D220" s="566"/>
      <c r="E220" s="566"/>
      <c r="F220" s="567"/>
      <c r="G220" s="567"/>
      <c r="H220" s="567"/>
      <c r="I220" s="567"/>
      <c r="J220" s="567"/>
      <c r="K220" s="567"/>
      <c r="L220" s="567"/>
      <c r="M220" s="567"/>
      <c r="N220" s="567"/>
      <c r="O220" s="567"/>
      <c r="P220" s="567"/>
      <c r="Q220" s="567"/>
      <c r="R220" s="567"/>
      <c r="S220" s="567"/>
      <c r="T220" s="567"/>
      <c r="U220" s="567"/>
      <c r="V220" s="567"/>
      <c r="W220" s="567"/>
      <c r="X220" s="567"/>
      <c r="Y220" s="568"/>
      <c r="Z220" s="567"/>
      <c r="AA220" s="567"/>
      <c r="AB220" s="316"/>
      <c r="AC220" s="316"/>
    </row>
    <row r="221" spans="1:29">
      <c r="A221" s="576"/>
      <c r="B221" s="566"/>
      <c r="C221" s="566"/>
      <c r="D221" s="566"/>
      <c r="E221" s="566"/>
      <c r="F221" s="567"/>
      <c r="G221" s="567"/>
      <c r="H221" s="567"/>
      <c r="I221" s="567"/>
      <c r="J221" s="567"/>
      <c r="K221" s="567"/>
      <c r="L221" s="567"/>
      <c r="M221" s="567"/>
      <c r="N221" s="567"/>
      <c r="O221" s="567"/>
      <c r="P221" s="567"/>
      <c r="Q221" s="567"/>
      <c r="R221" s="567"/>
      <c r="S221" s="567"/>
      <c r="T221" s="567"/>
      <c r="U221" s="567"/>
      <c r="V221" s="567"/>
      <c r="W221" s="567"/>
      <c r="X221" s="567"/>
      <c r="Y221" s="568"/>
      <c r="Z221" s="567"/>
      <c r="AA221" s="567"/>
      <c r="AB221" s="316"/>
      <c r="AC221" s="316"/>
    </row>
    <row r="222" spans="1:29">
      <c r="A222" s="576"/>
      <c r="B222" s="566"/>
      <c r="C222" s="566"/>
      <c r="D222" s="566"/>
      <c r="E222" s="566"/>
      <c r="F222" s="567"/>
      <c r="G222" s="567"/>
      <c r="H222" s="567"/>
      <c r="I222" s="567"/>
      <c r="J222" s="567"/>
      <c r="K222" s="567"/>
      <c r="L222" s="567"/>
      <c r="M222" s="567"/>
      <c r="N222" s="567"/>
      <c r="O222" s="567"/>
      <c r="P222" s="567"/>
      <c r="Q222" s="567"/>
      <c r="R222" s="567"/>
      <c r="S222" s="567"/>
      <c r="T222" s="567"/>
      <c r="U222" s="567"/>
      <c r="V222" s="567"/>
      <c r="W222" s="567"/>
      <c r="X222" s="567"/>
      <c r="Y222" s="568"/>
      <c r="Z222" s="567"/>
      <c r="AA222" s="567"/>
      <c r="AB222" s="316"/>
      <c r="AC222" s="316"/>
    </row>
    <row r="223" spans="1:29">
      <c r="A223" s="576"/>
      <c r="B223" s="566"/>
      <c r="C223" s="566"/>
      <c r="D223" s="566"/>
      <c r="E223" s="566"/>
      <c r="F223" s="567"/>
      <c r="G223" s="567"/>
      <c r="H223" s="567"/>
      <c r="I223" s="567"/>
      <c r="J223" s="567"/>
      <c r="K223" s="567"/>
      <c r="L223" s="567"/>
      <c r="M223" s="567"/>
      <c r="N223" s="567"/>
      <c r="O223" s="567"/>
      <c r="P223" s="567"/>
      <c r="Q223" s="567"/>
      <c r="R223" s="567"/>
      <c r="S223" s="567"/>
      <c r="T223" s="567"/>
      <c r="U223" s="567"/>
      <c r="V223" s="567"/>
      <c r="W223" s="567"/>
      <c r="X223" s="567"/>
      <c r="Y223" s="568"/>
      <c r="Z223" s="567"/>
      <c r="AA223" s="567"/>
      <c r="AB223" s="316"/>
      <c r="AC223" s="316"/>
    </row>
    <row r="224" spans="1:29">
      <c r="A224" s="576"/>
      <c r="B224" s="566"/>
      <c r="C224" s="566"/>
      <c r="D224" s="566"/>
      <c r="E224" s="566"/>
      <c r="F224" s="567"/>
      <c r="G224" s="567"/>
      <c r="H224" s="567"/>
      <c r="I224" s="567"/>
      <c r="J224" s="567"/>
      <c r="K224" s="567"/>
      <c r="L224" s="567"/>
      <c r="M224" s="567"/>
      <c r="N224" s="567"/>
      <c r="O224" s="567"/>
      <c r="P224" s="567"/>
      <c r="Q224" s="567"/>
      <c r="R224" s="567"/>
      <c r="S224" s="567"/>
      <c r="T224" s="567"/>
      <c r="U224" s="567"/>
      <c r="V224" s="567"/>
      <c r="W224" s="567"/>
      <c r="X224" s="567"/>
      <c r="Y224" s="568"/>
      <c r="Z224" s="567"/>
      <c r="AA224" s="567"/>
      <c r="AB224" s="316"/>
      <c r="AC224" s="316"/>
    </row>
    <row r="225" spans="1:29">
      <c r="A225" s="576"/>
      <c r="B225" s="566"/>
      <c r="C225" s="566"/>
      <c r="D225" s="566"/>
      <c r="E225" s="566"/>
      <c r="F225" s="567"/>
      <c r="G225" s="567"/>
      <c r="H225" s="567"/>
      <c r="I225" s="567"/>
      <c r="J225" s="567"/>
      <c r="K225" s="567"/>
      <c r="L225" s="567"/>
      <c r="M225" s="567"/>
      <c r="N225" s="567"/>
      <c r="O225" s="567"/>
      <c r="P225" s="567"/>
      <c r="Q225" s="567"/>
      <c r="R225" s="567"/>
      <c r="S225" s="567"/>
      <c r="T225" s="567"/>
      <c r="U225" s="567"/>
      <c r="V225" s="567"/>
      <c r="W225" s="567"/>
      <c r="X225" s="567"/>
      <c r="Y225" s="568"/>
      <c r="Z225" s="567"/>
      <c r="AA225" s="567"/>
      <c r="AB225" s="316"/>
      <c r="AC225" s="316"/>
    </row>
    <row r="226" spans="1:29">
      <c r="A226" s="576"/>
      <c r="B226" s="566"/>
      <c r="C226" s="566"/>
      <c r="D226" s="566"/>
      <c r="E226" s="566"/>
      <c r="F226" s="567"/>
      <c r="G226" s="567"/>
      <c r="H226" s="567"/>
      <c r="I226" s="567"/>
      <c r="J226" s="567"/>
      <c r="K226" s="567"/>
      <c r="L226" s="567"/>
      <c r="M226" s="567"/>
      <c r="N226" s="567"/>
      <c r="O226" s="567"/>
      <c r="P226" s="567"/>
      <c r="Q226" s="567"/>
      <c r="R226" s="567"/>
      <c r="S226" s="567"/>
      <c r="T226" s="567"/>
      <c r="U226" s="567"/>
      <c r="V226" s="567"/>
      <c r="W226" s="567"/>
      <c r="X226" s="567"/>
      <c r="Y226" s="568"/>
      <c r="Z226" s="567"/>
      <c r="AA226" s="567"/>
      <c r="AB226" s="316"/>
      <c r="AC226" s="316"/>
    </row>
    <row r="227" spans="1:29">
      <c r="A227" s="576"/>
      <c r="B227" s="566"/>
      <c r="C227" s="566"/>
      <c r="D227" s="566"/>
      <c r="E227" s="566"/>
      <c r="F227" s="567"/>
      <c r="G227" s="567"/>
      <c r="H227" s="567"/>
      <c r="I227" s="567"/>
      <c r="J227" s="567"/>
      <c r="K227" s="567"/>
      <c r="L227" s="567"/>
      <c r="M227" s="567"/>
      <c r="N227" s="567"/>
      <c r="O227" s="567"/>
      <c r="P227" s="567"/>
      <c r="Q227" s="567"/>
      <c r="R227" s="567"/>
      <c r="S227" s="567"/>
      <c r="T227" s="567"/>
      <c r="U227" s="567"/>
      <c r="V227" s="567"/>
      <c r="W227" s="567"/>
      <c r="X227" s="567"/>
      <c r="Y227" s="568"/>
      <c r="Z227" s="567"/>
      <c r="AA227" s="567"/>
      <c r="AB227" s="316"/>
      <c r="AC227" s="316"/>
    </row>
    <row r="228" spans="1:29">
      <c r="A228" s="576"/>
      <c r="B228" s="566"/>
      <c r="C228" s="566"/>
      <c r="D228" s="566"/>
      <c r="E228" s="566"/>
      <c r="F228" s="567"/>
      <c r="G228" s="567"/>
      <c r="H228" s="567"/>
      <c r="I228" s="567"/>
      <c r="J228" s="567"/>
      <c r="K228" s="567"/>
      <c r="L228" s="567"/>
      <c r="M228" s="567"/>
      <c r="N228" s="567"/>
      <c r="O228" s="567"/>
      <c r="P228" s="567"/>
      <c r="Q228" s="567"/>
      <c r="R228" s="567"/>
      <c r="S228" s="567"/>
      <c r="T228" s="567"/>
      <c r="U228" s="567"/>
      <c r="V228" s="567"/>
      <c r="W228" s="567"/>
      <c r="X228" s="567"/>
      <c r="Y228" s="568"/>
      <c r="Z228" s="567"/>
      <c r="AA228" s="567"/>
      <c r="AB228" s="316"/>
      <c r="AC228" s="316"/>
    </row>
    <row r="229" spans="1:29">
      <c r="A229" s="576"/>
      <c r="B229" s="566"/>
      <c r="C229" s="566"/>
      <c r="D229" s="566"/>
      <c r="E229" s="566"/>
      <c r="F229" s="567"/>
      <c r="G229" s="567"/>
      <c r="H229" s="567"/>
      <c r="I229" s="567"/>
      <c r="J229" s="567"/>
      <c r="K229" s="567"/>
      <c r="L229" s="567"/>
      <c r="M229" s="567"/>
      <c r="N229" s="567"/>
      <c r="O229" s="567"/>
      <c r="P229" s="567"/>
      <c r="Q229" s="567"/>
      <c r="R229" s="567"/>
      <c r="S229" s="567"/>
      <c r="T229" s="567"/>
      <c r="U229" s="567"/>
      <c r="V229" s="567"/>
      <c r="W229" s="567"/>
      <c r="X229" s="567"/>
      <c r="Y229" s="568"/>
      <c r="Z229" s="567"/>
      <c r="AA229" s="567"/>
      <c r="AB229" s="316"/>
      <c r="AC229" s="316"/>
    </row>
    <row r="230" spans="1:29">
      <c r="A230" s="576"/>
      <c r="B230" s="566"/>
      <c r="C230" s="566"/>
      <c r="D230" s="566"/>
      <c r="E230" s="566"/>
      <c r="F230" s="567"/>
      <c r="G230" s="567"/>
      <c r="H230" s="567"/>
      <c r="I230" s="567"/>
      <c r="J230" s="567"/>
      <c r="K230" s="567"/>
      <c r="L230" s="567"/>
      <c r="M230" s="567"/>
      <c r="N230" s="567"/>
      <c r="O230" s="567"/>
      <c r="P230" s="567"/>
      <c r="Q230" s="567"/>
      <c r="R230" s="567"/>
      <c r="S230" s="567"/>
      <c r="T230" s="567"/>
      <c r="U230" s="567"/>
      <c r="V230" s="567"/>
      <c r="W230" s="567"/>
      <c r="X230" s="567"/>
      <c r="Y230" s="568"/>
      <c r="Z230" s="567"/>
      <c r="AA230" s="567"/>
      <c r="AB230" s="316"/>
      <c r="AC230" s="316"/>
    </row>
    <row r="231" spans="1:29">
      <c r="A231" s="576"/>
      <c r="B231" s="566"/>
      <c r="C231" s="566"/>
      <c r="D231" s="566"/>
      <c r="E231" s="566"/>
      <c r="F231" s="567"/>
      <c r="G231" s="567"/>
      <c r="H231" s="567"/>
      <c r="I231" s="567"/>
      <c r="J231" s="567"/>
      <c r="K231" s="567"/>
      <c r="L231" s="567"/>
      <c r="M231" s="567"/>
      <c r="N231" s="567"/>
      <c r="O231" s="567"/>
      <c r="P231" s="567"/>
      <c r="Q231" s="567"/>
      <c r="R231" s="567"/>
      <c r="S231" s="567"/>
      <c r="T231" s="567"/>
      <c r="U231" s="567"/>
      <c r="V231" s="567"/>
      <c r="W231" s="567"/>
      <c r="X231" s="567"/>
      <c r="Y231" s="568"/>
      <c r="Z231" s="567"/>
      <c r="AA231" s="567"/>
      <c r="AB231" s="316"/>
      <c r="AC231" s="316"/>
    </row>
    <row r="232" spans="1:29">
      <c r="A232" s="576"/>
      <c r="B232" s="566"/>
      <c r="C232" s="566"/>
      <c r="D232" s="566"/>
      <c r="E232" s="566"/>
      <c r="F232" s="567"/>
      <c r="G232" s="567"/>
      <c r="H232" s="567"/>
      <c r="I232" s="567"/>
      <c r="J232" s="567"/>
      <c r="K232" s="567"/>
      <c r="L232" s="567"/>
      <c r="M232" s="567"/>
      <c r="N232" s="567"/>
      <c r="O232" s="567"/>
      <c r="P232" s="567"/>
      <c r="Q232" s="567"/>
      <c r="R232" s="567"/>
      <c r="S232" s="567"/>
      <c r="T232" s="567"/>
      <c r="U232" s="567"/>
      <c r="V232" s="567"/>
      <c r="W232" s="567"/>
      <c r="X232" s="567"/>
      <c r="Y232" s="568"/>
      <c r="Z232" s="567"/>
      <c r="AA232" s="567"/>
      <c r="AB232" s="316"/>
      <c r="AC232" s="316"/>
    </row>
    <row r="233" spans="1:29">
      <c r="A233" s="576"/>
      <c r="B233" s="566"/>
      <c r="C233" s="566"/>
      <c r="D233" s="566"/>
      <c r="E233" s="566"/>
      <c r="F233" s="567"/>
      <c r="G233" s="567"/>
      <c r="H233" s="567"/>
      <c r="I233" s="567"/>
      <c r="J233" s="567"/>
      <c r="K233" s="567"/>
      <c r="L233" s="567"/>
      <c r="M233" s="567"/>
      <c r="N233" s="567"/>
      <c r="O233" s="567"/>
      <c r="P233" s="567"/>
      <c r="Q233" s="567"/>
      <c r="R233" s="567"/>
      <c r="S233" s="567"/>
      <c r="T233" s="567"/>
      <c r="U233" s="567"/>
      <c r="V233" s="567"/>
      <c r="W233" s="567"/>
      <c r="X233" s="567"/>
      <c r="Y233" s="568"/>
      <c r="Z233" s="567"/>
      <c r="AA233" s="567"/>
      <c r="AB233" s="316"/>
      <c r="AC233" s="316"/>
    </row>
    <row r="234" spans="1:29">
      <c r="A234" s="576"/>
      <c r="B234" s="566"/>
      <c r="C234" s="566"/>
      <c r="D234" s="566"/>
      <c r="E234" s="566"/>
      <c r="F234" s="567"/>
      <c r="G234" s="567"/>
      <c r="H234" s="567"/>
      <c r="I234" s="567"/>
      <c r="J234" s="567"/>
      <c r="K234" s="567"/>
      <c r="L234" s="567"/>
      <c r="M234" s="567"/>
      <c r="N234" s="567"/>
      <c r="O234" s="567"/>
      <c r="P234" s="567"/>
      <c r="Q234" s="567"/>
      <c r="R234" s="567"/>
      <c r="S234" s="567"/>
      <c r="T234" s="567"/>
      <c r="U234" s="567"/>
      <c r="V234" s="567"/>
      <c r="W234" s="567"/>
      <c r="X234" s="567"/>
      <c r="Y234" s="568"/>
      <c r="Z234" s="567"/>
      <c r="AA234" s="567"/>
      <c r="AB234" s="316"/>
      <c r="AC234" s="316"/>
    </row>
    <row r="235" spans="1:29">
      <c r="A235" s="576"/>
      <c r="B235" s="566"/>
      <c r="C235" s="566"/>
      <c r="D235" s="566"/>
      <c r="E235" s="566"/>
      <c r="F235" s="567"/>
      <c r="G235" s="567"/>
      <c r="H235" s="567"/>
      <c r="I235" s="567"/>
      <c r="J235" s="567"/>
      <c r="K235" s="567"/>
      <c r="L235" s="567"/>
      <c r="M235" s="567"/>
      <c r="N235" s="567"/>
      <c r="O235" s="567"/>
      <c r="P235" s="567"/>
      <c r="Q235" s="567"/>
      <c r="R235" s="567"/>
      <c r="S235" s="567"/>
      <c r="T235" s="567"/>
      <c r="U235" s="567"/>
      <c r="V235" s="567"/>
      <c r="W235" s="567"/>
      <c r="X235" s="567"/>
      <c r="Y235" s="568"/>
      <c r="Z235" s="567"/>
      <c r="AA235" s="567"/>
      <c r="AB235" s="316"/>
      <c r="AC235" s="316"/>
    </row>
    <row r="236" spans="1:29">
      <c r="A236" s="576"/>
      <c r="B236" s="566"/>
      <c r="C236" s="566"/>
      <c r="D236" s="566"/>
      <c r="E236" s="566"/>
      <c r="F236" s="567"/>
      <c r="G236" s="567"/>
      <c r="H236" s="567"/>
      <c r="I236" s="567"/>
      <c r="J236" s="567"/>
      <c r="K236" s="567"/>
      <c r="L236" s="567"/>
      <c r="M236" s="567"/>
      <c r="N236" s="567"/>
      <c r="O236" s="567"/>
      <c r="P236" s="567"/>
      <c r="Q236" s="567"/>
      <c r="R236" s="567"/>
      <c r="S236" s="567"/>
      <c r="T236" s="567"/>
      <c r="U236" s="567"/>
      <c r="V236" s="567"/>
      <c r="W236" s="567"/>
      <c r="X236" s="567"/>
      <c r="Y236" s="568"/>
      <c r="Z236" s="567"/>
      <c r="AA236" s="567"/>
      <c r="AB236" s="316"/>
      <c r="AC236" s="316"/>
    </row>
    <row r="237" spans="1:29">
      <c r="A237" s="576"/>
      <c r="B237" s="566"/>
      <c r="C237" s="566"/>
      <c r="D237" s="566"/>
      <c r="E237" s="566"/>
      <c r="F237" s="567"/>
      <c r="G237" s="567"/>
      <c r="H237" s="567"/>
      <c r="I237" s="567"/>
      <c r="J237" s="567"/>
      <c r="K237" s="567"/>
      <c r="L237" s="567"/>
      <c r="M237" s="567"/>
      <c r="N237" s="567"/>
      <c r="O237" s="567"/>
      <c r="P237" s="567"/>
      <c r="Q237" s="567"/>
      <c r="R237" s="567"/>
      <c r="S237" s="567"/>
      <c r="T237" s="567"/>
      <c r="U237" s="567"/>
      <c r="V237" s="567"/>
      <c r="W237" s="567"/>
      <c r="X237" s="567"/>
      <c r="Y237" s="568"/>
      <c r="Z237" s="567"/>
      <c r="AA237" s="567"/>
      <c r="AB237" s="316"/>
      <c r="AC237" s="316"/>
    </row>
    <row r="238" spans="1:29">
      <c r="A238" s="576"/>
      <c r="B238" s="566"/>
      <c r="C238" s="566"/>
      <c r="D238" s="566"/>
      <c r="E238" s="566"/>
      <c r="F238" s="567"/>
      <c r="G238" s="567"/>
      <c r="H238" s="567"/>
      <c r="I238" s="567"/>
      <c r="J238" s="567"/>
      <c r="K238" s="567"/>
      <c r="L238" s="567"/>
      <c r="M238" s="567"/>
      <c r="N238" s="567"/>
      <c r="O238" s="567"/>
      <c r="P238" s="567"/>
      <c r="Q238" s="567"/>
      <c r="R238" s="567"/>
      <c r="S238" s="567"/>
      <c r="T238" s="567"/>
      <c r="U238" s="567"/>
      <c r="V238" s="567"/>
      <c r="W238" s="567"/>
      <c r="X238" s="567"/>
      <c r="Y238" s="568"/>
      <c r="Z238" s="567"/>
      <c r="AA238" s="567"/>
      <c r="AB238" s="316"/>
      <c r="AC238" s="316"/>
    </row>
    <row r="239" spans="1:29">
      <c r="A239" s="576"/>
      <c r="B239" s="566"/>
      <c r="C239" s="566"/>
      <c r="D239" s="566"/>
      <c r="E239" s="566"/>
      <c r="F239" s="567"/>
      <c r="G239" s="567"/>
      <c r="H239" s="567"/>
      <c r="I239" s="567"/>
      <c r="J239" s="567"/>
      <c r="K239" s="567"/>
      <c r="L239" s="567"/>
      <c r="M239" s="567"/>
      <c r="N239" s="567"/>
      <c r="O239" s="567"/>
      <c r="P239" s="567"/>
      <c r="Q239" s="567"/>
      <c r="R239" s="567"/>
      <c r="S239" s="567"/>
      <c r="T239" s="567"/>
      <c r="U239" s="567"/>
      <c r="V239" s="567"/>
      <c r="W239" s="567"/>
      <c r="X239" s="567"/>
      <c r="Y239" s="568"/>
      <c r="Z239" s="567"/>
      <c r="AA239" s="567"/>
      <c r="AB239" s="316"/>
      <c r="AC239" s="316"/>
    </row>
    <row r="240" spans="1:29">
      <c r="A240" s="576"/>
      <c r="B240" s="566"/>
      <c r="C240" s="566"/>
      <c r="D240" s="566"/>
      <c r="E240" s="566"/>
      <c r="F240" s="567"/>
      <c r="G240" s="567"/>
      <c r="H240" s="567"/>
      <c r="I240" s="567"/>
      <c r="J240" s="567"/>
      <c r="K240" s="567"/>
      <c r="L240" s="567"/>
      <c r="M240" s="567"/>
      <c r="N240" s="567"/>
      <c r="O240" s="567"/>
      <c r="P240" s="567"/>
      <c r="Q240" s="567"/>
      <c r="R240" s="567"/>
      <c r="S240" s="567"/>
      <c r="T240" s="567"/>
      <c r="U240" s="567"/>
      <c r="V240" s="567"/>
      <c r="W240" s="567"/>
      <c r="X240" s="567"/>
      <c r="Y240" s="568"/>
      <c r="Z240" s="567"/>
      <c r="AA240" s="567"/>
      <c r="AB240" s="316"/>
      <c r="AC240" s="316"/>
    </row>
    <row r="241" spans="1:29">
      <c r="A241" s="576"/>
      <c r="B241" s="566"/>
      <c r="C241" s="566"/>
      <c r="D241" s="566"/>
      <c r="E241" s="566"/>
      <c r="F241" s="567"/>
      <c r="G241" s="567"/>
      <c r="H241" s="567"/>
      <c r="I241" s="567"/>
      <c r="J241" s="567"/>
      <c r="K241" s="567"/>
      <c r="L241" s="567"/>
      <c r="M241" s="567"/>
      <c r="N241" s="567"/>
      <c r="O241" s="567"/>
      <c r="P241" s="567"/>
      <c r="Q241" s="567"/>
      <c r="R241" s="567"/>
      <c r="S241" s="567"/>
      <c r="T241" s="567"/>
      <c r="U241" s="567"/>
      <c r="V241" s="567"/>
      <c r="W241" s="567"/>
      <c r="X241" s="567"/>
      <c r="Y241" s="568"/>
      <c r="Z241" s="567"/>
      <c r="AA241" s="567"/>
      <c r="AB241" s="316"/>
      <c r="AC241" s="316"/>
    </row>
    <row r="242" spans="1:29">
      <c r="A242" s="576"/>
      <c r="B242" s="566"/>
      <c r="C242" s="566"/>
      <c r="D242" s="566"/>
      <c r="E242" s="566"/>
      <c r="F242" s="567"/>
      <c r="G242" s="567"/>
      <c r="H242" s="567"/>
      <c r="I242" s="567"/>
      <c r="J242" s="567"/>
      <c r="K242" s="567"/>
      <c r="L242" s="567"/>
      <c r="M242" s="567"/>
      <c r="N242" s="567"/>
      <c r="O242" s="567"/>
      <c r="P242" s="567"/>
      <c r="Q242" s="567"/>
      <c r="R242" s="567"/>
      <c r="S242" s="567"/>
      <c r="T242" s="567"/>
      <c r="U242" s="567"/>
      <c r="V242" s="567"/>
      <c r="W242" s="567"/>
      <c r="X242" s="567"/>
      <c r="Y242" s="568"/>
      <c r="Z242" s="567"/>
      <c r="AA242" s="567"/>
      <c r="AB242" s="316"/>
      <c r="AC242" s="316"/>
    </row>
    <row r="243" spans="1:29">
      <c r="A243" s="576"/>
      <c r="B243" s="566"/>
      <c r="C243" s="566"/>
      <c r="D243" s="566"/>
      <c r="E243" s="566"/>
      <c r="F243" s="567"/>
      <c r="G243" s="567"/>
      <c r="H243" s="567"/>
      <c r="I243" s="567"/>
      <c r="J243" s="567"/>
      <c r="K243" s="567"/>
      <c r="L243" s="567"/>
      <c r="M243" s="567"/>
      <c r="N243" s="567"/>
      <c r="O243" s="567"/>
      <c r="P243" s="567"/>
      <c r="Q243" s="567"/>
      <c r="R243" s="567"/>
      <c r="S243" s="567"/>
      <c r="T243" s="567"/>
      <c r="U243" s="567"/>
      <c r="V243" s="567"/>
      <c r="W243" s="567"/>
      <c r="X243" s="567"/>
      <c r="Y243" s="568"/>
      <c r="Z243" s="567"/>
      <c r="AA243" s="567"/>
      <c r="AB243" s="316"/>
      <c r="AC243" s="316"/>
    </row>
    <row r="244" spans="1:29">
      <c r="A244" s="576"/>
      <c r="B244" s="566"/>
      <c r="C244" s="566"/>
      <c r="D244" s="566"/>
      <c r="E244" s="566"/>
      <c r="F244" s="567"/>
      <c r="G244" s="567"/>
      <c r="H244" s="567"/>
      <c r="I244" s="567"/>
      <c r="J244" s="567"/>
      <c r="K244" s="567"/>
      <c r="L244" s="567"/>
      <c r="M244" s="567"/>
      <c r="N244" s="567"/>
      <c r="O244" s="567"/>
      <c r="P244" s="567"/>
      <c r="Q244" s="567"/>
      <c r="R244" s="567"/>
      <c r="S244" s="567"/>
      <c r="T244" s="567"/>
      <c r="U244" s="567"/>
      <c r="V244" s="567"/>
      <c r="W244" s="567"/>
      <c r="X244" s="567"/>
      <c r="Y244" s="568"/>
      <c r="Z244" s="567"/>
      <c r="AA244" s="567"/>
      <c r="AB244" s="316"/>
      <c r="AC244" s="316"/>
    </row>
    <row r="245" spans="1:29">
      <c r="A245" s="576"/>
      <c r="B245" s="566"/>
      <c r="C245" s="566"/>
      <c r="D245" s="566"/>
      <c r="E245" s="566"/>
      <c r="F245" s="567"/>
      <c r="G245" s="567"/>
      <c r="H245" s="567"/>
      <c r="I245" s="567"/>
      <c r="J245" s="567"/>
      <c r="K245" s="567"/>
      <c r="L245" s="567"/>
      <c r="M245" s="567"/>
      <c r="N245" s="567"/>
      <c r="O245" s="567"/>
      <c r="P245" s="567"/>
      <c r="Q245" s="567"/>
      <c r="R245" s="567"/>
      <c r="S245" s="567"/>
      <c r="T245" s="567"/>
      <c r="U245" s="567"/>
      <c r="V245" s="567"/>
      <c r="W245" s="567"/>
      <c r="X245" s="567"/>
      <c r="Y245" s="568"/>
      <c r="Z245" s="567"/>
      <c r="AA245" s="567"/>
      <c r="AB245" s="316"/>
      <c r="AC245" s="316"/>
    </row>
    <row r="246" spans="1:29">
      <c r="A246" s="576"/>
      <c r="B246" s="566"/>
      <c r="C246" s="566"/>
      <c r="D246" s="566"/>
      <c r="E246" s="566"/>
      <c r="F246" s="567"/>
      <c r="G246" s="567"/>
      <c r="H246" s="567"/>
      <c r="I246" s="567"/>
      <c r="J246" s="567"/>
      <c r="K246" s="567"/>
      <c r="L246" s="567"/>
      <c r="M246" s="567"/>
      <c r="N246" s="567"/>
      <c r="O246" s="567"/>
      <c r="P246" s="567"/>
      <c r="Q246" s="567"/>
      <c r="R246" s="567"/>
      <c r="S246" s="567"/>
      <c r="T246" s="567"/>
      <c r="U246" s="567"/>
      <c r="V246" s="567"/>
      <c r="W246" s="567"/>
      <c r="X246" s="567"/>
      <c r="Y246" s="568"/>
      <c r="Z246" s="567"/>
      <c r="AA246" s="567"/>
      <c r="AB246" s="316"/>
      <c r="AC246" s="316"/>
    </row>
    <row r="247" spans="1:29">
      <c r="A247" s="576"/>
      <c r="B247" s="566"/>
      <c r="C247" s="566"/>
      <c r="D247" s="566"/>
      <c r="E247" s="566"/>
      <c r="F247" s="567"/>
      <c r="G247" s="567"/>
      <c r="H247" s="567"/>
      <c r="I247" s="567"/>
      <c r="J247" s="567"/>
      <c r="K247" s="567"/>
      <c r="L247" s="567"/>
      <c r="M247" s="567"/>
      <c r="N247" s="567"/>
      <c r="O247" s="567"/>
      <c r="P247" s="567"/>
      <c r="Q247" s="567"/>
      <c r="R247" s="567"/>
      <c r="S247" s="567"/>
      <c r="T247" s="567"/>
      <c r="U247" s="567"/>
      <c r="V247" s="567"/>
      <c r="W247" s="567"/>
      <c r="X247" s="567"/>
      <c r="Y247" s="568"/>
      <c r="Z247" s="567"/>
      <c r="AA247" s="567"/>
      <c r="AB247" s="316"/>
      <c r="AC247" s="316"/>
    </row>
    <row r="248" spans="1:29">
      <c r="A248" s="576"/>
      <c r="B248" s="566"/>
      <c r="C248" s="566"/>
      <c r="D248" s="566"/>
      <c r="E248" s="566"/>
      <c r="F248" s="567"/>
      <c r="G248" s="567"/>
      <c r="H248" s="567"/>
      <c r="I248" s="567"/>
      <c r="J248" s="567"/>
      <c r="K248" s="567"/>
      <c r="L248" s="567"/>
      <c r="M248" s="567"/>
      <c r="N248" s="567"/>
      <c r="O248" s="567"/>
      <c r="P248" s="567"/>
      <c r="Q248" s="567"/>
      <c r="R248" s="567"/>
      <c r="S248" s="567"/>
      <c r="T248" s="567"/>
      <c r="U248" s="567"/>
      <c r="V248" s="567"/>
      <c r="W248" s="567"/>
      <c r="X248" s="567"/>
      <c r="Y248" s="568"/>
      <c r="Z248" s="567"/>
      <c r="AA248" s="567"/>
      <c r="AB248" s="316"/>
      <c r="AC248" s="316"/>
    </row>
    <row r="249" spans="1:29">
      <c r="A249" s="576"/>
      <c r="B249" s="566"/>
      <c r="C249" s="566"/>
      <c r="D249" s="566"/>
      <c r="E249" s="566"/>
      <c r="F249" s="567"/>
      <c r="G249" s="567"/>
      <c r="H249" s="567"/>
      <c r="I249" s="567"/>
      <c r="J249" s="567"/>
      <c r="K249" s="567"/>
      <c r="L249" s="567"/>
      <c r="M249" s="567"/>
      <c r="N249" s="567"/>
      <c r="O249" s="567"/>
      <c r="P249" s="567"/>
      <c r="Q249" s="567"/>
      <c r="R249" s="567"/>
      <c r="S249" s="567"/>
      <c r="T249" s="567"/>
      <c r="U249" s="567"/>
      <c r="V249" s="567"/>
      <c r="W249" s="567"/>
      <c r="X249" s="567"/>
      <c r="Y249" s="568"/>
      <c r="Z249" s="567"/>
      <c r="AA249" s="567"/>
      <c r="AB249" s="316"/>
      <c r="AC249" s="316"/>
    </row>
    <row r="250" spans="1:29">
      <c r="A250" s="576"/>
      <c r="B250" s="566"/>
      <c r="C250" s="566"/>
      <c r="D250" s="566"/>
      <c r="E250" s="566"/>
      <c r="F250" s="567"/>
      <c r="G250" s="567"/>
      <c r="H250" s="567"/>
      <c r="I250" s="567"/>
      <c r="J250" s="567"/>
      <c r="K250" s="567"/>
      <c r="L250" s="567"/>
      <c r="M250" s="567"/>
      <c r="N250" s="567"/>
      <c r="O250" s="567"/>
      <c r="P250" s="567"/>
      <c r="Q250" s="567"/>
      <c r="R250" s="567"/>
      <c r="S250" s="567"/>
      <c r="T250" s="567"/>
      <c r="U250" s="567"/>
      <c r="V250" s="567"/>
      <c r="W250" s="567"/>
      <c r="X250" s="567"/>
      <c r="Y250" s="568"/>
      <c r="Z250" s="567"/>
      <c r="AA250" s="567"/>
      <c r="AB250" s="316"/>
      <c r="AC250" s="316"/>
    </row>
    <row r="251" spans="1:29">
      <c r="A251" s="576"/>
      <c r="B251" s="566"/>
      <c r="C251" s="566"/>
      <c r="D251" s="566"/>
      <c r="E251" s="566"/>
      <c r="F251" s="567"/>
      <c r="G251" s="567"/>
      <c r="H251" s="567"/>
      <c r="I251" s="567"/>
      <c r="J251" s="567"/>
      <c r="K251" s="567"/>
      <c r="L251" s="567"/>
      <c r="M251" s="567"/>
      <c r="N251" s="567"/>
      <c r="O251" s="567"/>
      <c r="P251" s="567"/>
      <c r="Q251" s="567"/>
      <c r="R251" s="567"/>
      <c r="S251" s="567"/>
      <c r="T251" s="567"/>
      <c r="U251" s="567"/>
      <c r="V251" s="567"/>
      <c r="W251" s="567"/>
      <c r="X251" s="567"/>
      <c r="Y251" s="568"/>
      <c r="Z251" s="567"/>
      <c r="AA251" s="567"/>
      <c r="AB251" s="316"/>
      <c r="AC251" s="316"/>
    </row>
    <row r="252" spans="1:29">
      <c r="A252" s="576"/>
      <c r="B252" s="566"/>
      <c r="C252" s="566"/>
      <c r="D252" s="566"/>
      <c r="E252" s="566"/>
      <c r="F252" s="567"/>
      <c r="G252" s="567"/>
      <c r="H252" s="567"/>
      <c r="I252" s="567"/>
      <c r="J252" s="567"/>
      <c r="K252" s="567"/>
      <c r="L252" s="567"/>
      <c r="M252" s="567"/>
      <c r="N252" s="567"/>
      <c r="O252" s="567"/>
      <c r="P252" s="567"/>
      <c r="Q252" s="567"/>
      <c r="R252" s="567"/>
      <c r="S252" s="567"/>
      <c r="T252" s="567"/>
      <c r="U252" s="567"/>
      <c r="V252" s="567"/>
      <c r="W252" s="567"/>
      <c r="X252" s="567"/>
      <c r="Y252" s="568"/>
      <c r="Z252" s="567"/>
      <c r="AA252" s="567"/>
      <c r="AB252" s="316"/>
      <c r="AC252" s="316"/>
    </row>
    <row r="253" spans="1:29">
      <c r="A253" s="576"/>
      <c r="B253" s="566"/>
      <c r="C253" s="566"/>
      <c r="D253" s="566"/>
      <c r="E253" s="566"/>
      <c r="F253" s="567"/>
      <c r="G253" s="567"/>
      <c r="H253" s="567"/>
      <c r="I253" s="567"/>
      <c r="J253" s="567"/>
      <c r="K253" s="567"/>
      <c r="L253" s="567"/>
      <c r="M253" s="567"/>
      <c r="N253" s="567"/>
      <c r="O253" s="567"/>
      <c r="P253" s="567"/>
      <c r="Q253" s="567"/>
      <c r="R253" s="567"/>
      <c r="S253" s="567"/>
      <c r="T253" s="567"/>
      <c r="U253" s="567"/>
      <c r="V253" s="567"/>
      <c r="W253" s="567"/>
      <c r="X253" s="567"/>
      <c r="Y253" s="568"/>
      <c r="Z253" s="567"/>
      <c r="AA253" s="567"/>
      <c r="AB253" s="316"/>
      <c r="AC253" s="316"/>
    </row>
    <row r="254" spans="1:29">
      <c r="A254" s="576"/>
      <c r="B254" s="566"/>
      <c r="C254" s="566"/>
      <c r="D254" s="566"/>
      <c r="E254" s="566"/>
      <c r="F254" s="567"/>
      <c r="G254" s="567"/>
      <c r="H254" s="567"/>
      <c r="I254" s="567"/>
      <c r="J254" s="567"/>
      <c r="K254" s="567"/>
      <c r="L254" s="567"/>
      <c r="M254" s="567"/>
      <c r="N254" s="567"/>
      <c r="O254" s="567"/>
      <c r="P254" s="567"/>
      <c r="Q254" s="567"/>
      <c r="R254" s="567"/>
      <c r="S254" s="567"/>
      <c r="T254" s="567"/>
      <c r="U254" s="567"/>
      <c r="V254" s="567"/>
      <c r="W254" s="567"/>
      <c r="X254" s="567"/>
      <c r="Y254" s="568"/>
      <c r="Z254" s="567"/>
      <c r="AA254" s="567"/>
      <c r="AB254" s="316"/>
      <c r="AC254" s="316"/>
    </row>
    <row r="255" spans="1:29">
      <c r="A255" s="576"/>
      <c r="B255" s="566"/>
      <c r="C255" s="566"/>
      <c r="D255" s="566"/>
      <c r="E255" s="566"/>
      <c r="F255" s="567"/>
      <c r="G255" s="567"/>
      <c r="H255" s="567"/>
      <c r="I255" s="567"/>
      <c r="J255" s="567"/>
      <c r="K255" s="567"/>
      <c r="L255" s="567"/>
      <c r="M255" s="567"/>
      <c r="N255" s="567"/>
      <c r="O255" s="567"/>
      <c r="P255" s="567"/>
      <c r="Q255" s="567"/>
      <c r="R255" s="567"/>
      <c r="S255" s="567"/>
      <c r="T255" s="567"/>
      <c r="U255" s="567"/>
      <c r="V255" s="567"/>
      <c r="W255" s="567"/>
      <c r="X255" s="567"/>
      <c r="Y255" s="568"/>
      <c r="Z255" s="567"/>
      <c r="AA255" s="567"/>
      <c r="AB255" s="316"/>
      <c r="AC255" s="316"/>
    </row>
    <row r="256" spans="1:29">
      <c r="A256" s="576"/>
      <c r="B256" s="566"/>
      <c r="C256" s="566"/>
      <c r="D256" s="566"/>
      <c r="E256" s="566"/>
      <c r="F256" s="567"/>
      <c r="G256" s="567"/>
      <c r="H256" s="567"/>
      <c r="I256" s="567"/>
      <c r="J256" s="567"/>
      <c r="K256" s="567"/>
      <c r="L256" s="567"/>
      <c r="M256" s="567"/>
      <c r="N256" s="567"/>
      <c r="O256" s="567"/>
      <c r="P256" s="567"/>
      <c r="Q256" s="567"/>
      <c r="R256" s="567"/>
      <c r="S256" s="567"/>
      <c r="T256" s="567"/>
      <c r="U256" s="567"/>
      <c r="V256" s="567"/>
      <c r="W256" s="567"/>
      <c r="X256" s="567"/>
      <c r="Y256" s="568"/>
      <c r="Z256" s="567"/>
      <c r="AA256" s="567"/>
      <c r="AB256" s="316"/>
      <c r="AC256" s="316"/>
    </row>
    <row r="257" spans="1:29">
      <c r="A257" s="576"/>
      <c r="B257" s="566"/>
      <c r="C257" s="566"/>
      <c r="D257" s="566"/>
      <c r="E257" s="566"/>
      <c r="F257" s="567"/>
      <c r="G257" s="567"/>
      <c r="H257" s="567"/>
      <c r="I257" s="567"/>
      <c r="J257" s="567"/>
      <c r="K257" s="567"/>
      <c r="L257" s="567"/>
      <c r="M257" s="567"/>
      <c r="N257" s="567"/>
      <c r="O257" s="567"/>
      <c r="P257" s="567"/>
      <c r="Q257" s="567"/>
      <c r="R257" s="567"/>
      <c r="S257" s="567"/>
      <c r="T257" s="567"/>
      <c r="U257" s="567"/>
      <c r="V257" s="567"/>
      <c r="W257" s="567"/>
      <c r="X257" s="567"/>
      <c r="Y257" s="568"/>
      <c r="Z257" s="567"/>
      <c r="AA257" s="567"/>
      <c r="AB257" s="316"/>
      <c r="AC257" s="316"/>
    </row>
    <row r="258" spans="1:29">
      <c r="A258" s="576"/>
      <c r="B258" s="566"/>
      <c r="C258" s="566"/>
      <c r="D258" s="566"/>
      <c r="E258" s="566"/>
      <c r="F258" s="567"/>
      <c r="G258" s="567"/>
      <c r="H258" s="567"/>
      <c r="I258" s="567"/>
      <c r="J258" s="567"/>
      <c r="K258" s="567"/>
      <c r="L258" s="567"/>
      <c r="M258" s="567"/>
      <c r="N258" s="567"/>
      <c r="O258" s="567"/>
      <c r="P258" s="567"/>
      <c r="Q258" s="567"/>
      <c r="R258" s="567"/>
      <c r="S258" s="567"/>
      <c r="T258" s="567"/>
      <c r="U258" s="567"/>
      <c r="V258" s="567"/>
      <c r="W258" s="567"/>
      <c r="X258" s="567"/>
      <c r="Y258" s="568"/>
      <c r="Z258" s="567"/>
      <c r="AA258" s="567"/>
      <c r="AB258" s="316"/>
      <c r="AC258" s="316"/>
    </row>
    <row r="259" spans="1:29">
      <c r="A259" s="576"/>
      <c r="B259" s="566"/>
      <c r="C259" s="566"/>
      <c r="D259" s="566"/>
      <c r="E259" s="566"/>
      <c r="F259" s="567"/>
      <c r="G259" s="567"/>
      <c r="H259" s="567"/>
      <c r="I259" s="567"/>
      <c r="J259" s="567"/>
      <c r="K259" s="567"/>
      <c r="L259" s="567"/>
      <c r="M259" s="567"/>
      <c r="N259" s="567"/>
      <c r="O259" s="567"/>
      <c r="P259" s="567"/>
      <c r="Q259" s="567"/>
      <c r="R259" s="567"/>
      <c r="S259" s="567"/>
      <c r="T259" s="567"/>
      <c r="U259" s="567"/>
      <c r="V259" s="567"/>
      <c r="W259" s="567"/>
      <c r="X259" s="567"/>
      <c r="Y259" s="568"/>
      <c r="Z259" s="567"/>
      <c r="AA259" s="567"/>
      <c r="AB259" s="316"/>
      <c r="AC259" s="316"/>
    </row>
    <row r="260" spans="1:29">
      <c r="A260" s="576"/>
      <c r="B260" s="566"/>
      <c r="C260" s="566"/>
      <c r="D260" s="566"/>
      <c r="E260" s="566"/>
      <c r="F260" s="567"/>
      <c r="G260" s="567"/>
      <c r="H260" s="567"/>
      <c r="I260" s="567"/>
      <c r="J260" s="567"/>
      <c r="K260" s="567"/>
      <c r="L260" s="567"/>
      <c r="M260" s="567"/>
      <c r="N260" s="567"/>
      <c r="O260" s="567"/>
      <c r="P260" s="567"/>
      <c r="Q260" s="567"/>
      <c r="R260" s="567"/>
      <c r="S260" s="567"/>
      <c r="T260" s="567"/>
      <c r="U260" s="567"/>
      <c r="V260" s="567"/>
      <c r="W260" s="567"/>
      <c r="X260" s="567"/>
      <c r="Y260" s="568"/>
      <c r="Z260" s="567"/>
      <c r="AA260" s="567"/>
      <c r="AB260" s="316"/>
      <c r="AC260" s="316"/>
    </row>
    <row r="261" spans="1:29">
      <c r="A261" s="576"/>
      <c r="B261" s="566"/>
      <c r="C261" s="566"/>
      <c r="D261" s="566"/>
      <c r="E261" s="566"/>
      <c r="F261" s="567"/>
      <c r="G261" s="567"/>
      <c r="H261" s="567"/>
      <c r="I261" s="567"/>
      <c r="J261" s="567"/>
      <c r="K261" s="567"/>
      <c r="L261" s="567"/>
      <c r="M261" s="567"/>
      <c r="N261" s="567"/>
      <c r="O261" s="567"/>
      <c r="P261" s="567"/>
      <c r="Q261" s="567"/>
      <c r="R261" s="567"/>
      <c r="S261" s="567"/>
      <c r="T261" s="567"/>
      <c r="U261" s="567"/>
      <c r="V261" s="567"/>
      <c r="W261" s="567"/>
      <c r="X261" s="567"/>
      <c r="Y261" s="568"/>
      <c r="Z261" s="567"/>
      <c r="AA261" s="567"/>
      <c r="AB261" s="316"/>
      <c r="AC261" s="316"/>
    </row>
    <row r="262" spans="1:29">
      <c r="A262" s="576"/>
      <c r="B262" s="566"/>
      <c r="C262" s="566"/>
      <c r="D262" s="566"/>
      <c r="E262" s="566"/>
      <c r="F262" s="567"/>
      <c r="G262" s="567"/>
      <c r="H262" s="567"/>
      <c r="I262" s="567"/>
      <c r="J262" s="567"/>
      <c r="K262" s="567"/>
      <c r="L262" s="567"/>
      <c r="M262" s="567"/>
      <c r="N262" s="567"/>
      <c r="O262" s="567"/>
      <c r="P262" s="567"/>
      <c r="Q262" s="567"/>
      <c r="R262" s="567"/>
      <c r="S262" s="567"/>
      <c r="T262" s="567"/>
      <c r="U262" s="567"/>
      <c r="V262" s="567"/>
      <c r="W262" s="567"/>
      <c r="X262" s="567"/>
      <c r="Y262" s="568"/>
      <c r="Z262" s="567"/>
      <c r="AA262" s="567"/>
      <c r="AB262" s="316"/>
      <c r="AC262" s="316"/>
    </row>
    <row r="263" spans="1:29">
      <c r="A263" s="576"/>
      <c r="B263" s="566"/>
      <c r="C263" s="566"/>
      <c r="D263" s="566"/>
      <c r="E263" s="566"/>
      <c r="F263" s="567"/>
      <c r="G263" s="567"/>
      <c r="H263" s="567"/>
      <c r="I263" s="567"/>
      <c r="J263" s="567"/>
      <c r="K263" s="567"/>
      <c r="L263" s="567"/>
      <c r="M263" s="567"/>
      <c r="N263" s="567"/>
      <c r="O263" s="567"/>
      <c r="P263" s="567"/>
      <c r="Q263" s="567"/>
      <c r="R263" s="567"/>
      <c r="S263" s="567"/>
      <c r="T263" s="567"/>
      <c r="U263" s="567"/>
      <c r="V263" s="567"/>
      <c r="W263" s="567"/>
      <c r="X263" s="567"/>
      <c r="Y263" s="568"/>
      <c r="Z263" s="567"/>
      <c r="AA263" s="567"/>
      <c r="AB263" s="316"/>
      <c r="AC263" s="316"/>
    </row>
    <row r="264" spans="1:29">
      <c r="A264" s="576"/>
      <c r="B264" s="566"/>
      <c r="C264" s="566"/>
      <c r="D264" s="566"/>
      <c r="E264" s="566"/>
      <c r="F264" s="567"/>
      <c r="G264" s="567"/>
      <c r="H264" s="567"/>
      <c r="I264" s="567"/>
      <c r="J264" s="567"/>
      <c r="K264" s="567"/>
      <c r="L264" s="567"/>
      <c r="M264" s="567"/>
      <c r="N264" s="567"/>
      <c r="O264" s="567"/>
      <c r="P264" s="567"/>
      <c r="Q264" s="567"/>
      <c r="R264" s="567"/>
      <c r="S264" s="567"/>
      <c r="T264" s="567"/>
      <c r="U264" s="567"/>
      <c r="V264" s="567"/>
      <c r="W264" s="567"/>
      <c r="X264" s="567"/>
      <c r="Y264" s="568"/>
      <c r="Z264" s="567"/>
      <c r="AA264" s="567"/>
      <c r="AB264" s="316"/>
      <c r="AC264" s="316"/>
    </row>
    <row r="265" spans="1:29">
      <c r="A265" s="576"/>
      <c r="B265" s="566"/>
      <c r="C265" s="566"/>
      <c r="D265" s="566"/>
      <c r="E265" s="566"/>
      <c r="F265" s="567"/>
      <c r="G265" s="567"/>
      <c r="H265" s="567"/>
      <c r="I265" s="567"/>
      <c r="J265" s="567"/>
      <c r="K265" s="567"/>
      <c r="L265" s="567"/>
      <c r="M265" s="567"/>
      <c r="N265" s="567"/>
      <c r="O265" s="567"/>
      <c r="P265" s="567"/>
      <c r="Q265" s="567"/>
      <c r="R265" s="567"/>
      <c r="S265" s="567"/>
      <c r="T265" s="567"/>
      <c r="U265" s="567"/>
      <c r="V265" s="567"/>
      <c r="W265" s="567"/>
      <c r="X265" s="567"/>
      <c r="Y265" s="568"/>
      <c r="Z265" s="567"/>
      <c r="AA265" s="567"/>
      <c r="AB265" s="316"/>
      <c r="AC265" s="316"/>
    </row>
    <row r="266" spans="1:29">
      <c r="A266" s="576"/>
      <c r="B266" s="566"/>
      <c r="C266" s="566"/>
      <c r="D266" s="566"/>
      <c r="E266" s="566"/>
      <c r="F266" s="567"/>
      <c r="G266" s="567"/>
      <c r="H266" s="567"/>
      <c r="I266" s="567"/>
      <c r="J266" s="567"/>
      <c r="K266" s="567"/>
      <c r="L266" s="567"/>
      <c r="M266" s="567"/>
      <c r="N266" s="567"/>
      <c r="O266" s="567"/>
      <c r="P266" s="567"/>
      <c r="Q266" s="567"/>
      <c r="R266" s="567"/>
      <c r="S266" s="567"/>
      <c r="T266" s="567"/>
      <c r="U266" s="567"/>
      <c r="V266" s="567"/>
      <c r="W266" s="567"/>
      <c r="X266" s="567"/>
      <c r="Y266" s="568"/>
      <c r="Z266" s="567"/>
      <c r="AA266" s="567"/>
      <c r="AB266" s="316"/>
      <c r="AC266" s="316"/>
    </row>
    <row r="267" spans="1:29">
      <c r="A267" s="576"/>
      <c r="B267" s="566"/>
      <c r="C267" s="566"/>
      <c r="D267" s="566"/>
      <c r="E267" s="566"/>
      <c r="F267" s="567"/>
      <c r="G267" s="567"/>
      <c r="H267" s="567"/>
      <c r="I267" s="567"/>
      <c r="J267" s="567"/>
      <c r="K267" s="567"/>
      <c r="L267" s="567"/>
      <c r="M267" s="567"/>
      <c r="N267" s="567"/>
      <c r="O267" s="567"/>
      <c r="P267" s="567"/>
      <c r="Q267" s="567"/>
      <c r="R267" s="567"/>
      <c r="S267" s="567"/>
      <c r="T267" s="567"/>
      <c r="U267" s="567"/>
      <c r="V267" s="567"/>
      <c r="W267" s="567"/>
      <c r="X267" s="567"/>
      <c r="Y267" s="568"/>
      <c r="Z267" s="567"/>
      <c r="AA267" s="567"/>
      <c r="AB267" s="316"/>
      <c r="AC267" s="316"/>
    </row>
    <row r="268" spans="1:29">
      <c r="A268" s="576"/>
      <c r="B268" s="566"/>
      <c r="C268" s="566"/>
      <c r="D268" s="566"/>
      <c r="E268" s="566"/>
      <c r="F268" s="567"/>
      <c r="G268" s="567"/>
      <c r="H268" s="567"/>
      <c r="I268" s="567"/>
      <c r="J268" s="567"/>
      <c r="K268" s="567"/>
      <c r="L268" s="567"/>
      <c r="M268" s="567"/>
      <c r="N268" s="567"/>
      <c r="O268" s="567"/>
      <c r="P268" s="567"/>
      <c r="Q268" s="567"/>
      <c r="R268" s="567"/>
      <c r="S268" s="567"/>
      <c r="T268" s="567"/>
      <c r="U268" s="567"/>
      <c r="V268" s="567"/>
      <c r="W268" s="567"/>
      <c r="X268" s="567"/>
      <c r="Y268" s="568"/>
      <c r="Z268" s="567"/>
      <c r="AA268" s="567"/>
      <c r="AB268" s="316"/>
      <c r="AC268" s="316"/>
    </row>
    <row r="269" spans="1:29">
      <c r="A269" s="576"/>
      <c r="B269" s="566"/>
      <c r="C269" s="566"/>
      <c r="D269" s="566"/>
      <c r="E269" s="566"/>
      <c r="F269" s="567"/>
      <c r="G269" s="567"/>
      <c r="H269" s="567"/>
      <c r="I269" s="567"/>
      <c r="J269" s="567"/>
      <c r="K269" s="567"/>
      <c r="L269" s="567"/>
      <c r="M269" s="567"/>
      <c r="N269" s="567"/>
      <c r="O269" s="567"/>
      <c r="P269" s="567"/>
      <c r="Q269" s="567"/>
      <c r="R269" s="567"/>
      <c r="S269" s="567"/>
      <c r="T269" s="567"/>
      <c r="U269" s="567"/>
      <c r="V269" s="567"/>
      <c r="W269" s="567"/>
      <c r="X269" s="567"/>
      <c r="Y269" s="568"/>
      <c r="Z269" s="567"/>
      <c r="AA269" s="567"/>
      <c r="AB269" s="316"/>
      <c r="AC269" s="316"/>
    </row>
    <row r="270" spans="1:29">
      <c r="A270" s="576"/>
      <c r="B270" s="566"/>
      <c r="C270" s="566"/>
      <c r="D270" s="566"/>
      <c r="E270" s="566"/>
      <c r="F270" s="567"/>
      <c r="G270" s="567"/>
      <c r="H270" s="567"/>
      <c r="I270" s="567"/>
      <c r="J270" s="567"/>
      <c r="K270" s="567"/>
      <c r="L270" s="567"/>
      <c r="M270" s="567"/>
      <c r="N270" s="567"/>
      <c r="O270" s="567"/>
      <c r="P270" s="567"/>
      <c r="Q270" s="567"/>
      <c r="R270" s="567"/>
      <c r="S270" s="567"/>
      <c r="T270" s="567"/>
      <c r="U270" s="567"/>
      <c r="V270" s="567"/>
      <c r="W270" s="567"/>
      <c r="X270" s="567"/>
      <c r="Y270" s="568"/>
      <c r="Z270" s="567"/>
      <c r="AA270" s="567"/>
      <c r="AB270" s="316"/>
      <c r="AC270" s="316"/>
    </row>
    <row r="271" spans="1:29">
      <c r="A271" s="576"/>
      <c r="B271" s="566"/>
      <c r="C271" s="566"/>
      <c r="D271" s="566"/>
      <c r="E271" s="566"/>
      <c r="F271" s="567"/>
      <c r="G271" s="567"/>
      <c r="H271" s="567"/>
      <c r="I271" s="567"/>
      <c r="J271" s="567"/>
      <c r="K271" s="567"/>
      <c r="L271" s="567"/>
      <c r="M271" s="567"/>
      <c r="N271" s="567"/>
      <c r="O271" s="567"/>
      <c r="P271" s="567"/>
      <c r="Q271" s="567"/>
      <c r="R271" s="567"/>
      <c r="S271" s="567"/>
      <c r="T271" s="567"/>
      <c r="U271" s="567"/>
      <c r="V271" s="567"/>
      <c r="W271" s="567"/>
      <c r="X271" s="567"/>
      <c r="Y271" s="568"/>
      <c r="Z271" s="567"/>
      <c r="AA271" s="567"/>
      <c r="AB271" s="316"/>
      <c r="AC271" s="316"/>
    </row>
    <row r="272" spans="1:29">
      <c r="A272" s="576"/>
      <c r="B272" s="566"/>
      <c r="C272" s="566"/>
      <c r="D272" s="566"/>
      <c r="E272" s="566"/>
      <c r="F272" s="567"/>
      <c r="G272" s="567"/>
      <c r="H272" s="567"/>
      <c r="I272" s="567"/>
      <c r="J272" s="567"/>
      <c r="K272" s="567"/>
      <c r="L272" s="567"/>
      <c r="M272" s="567"/>
      <c r="N272" s="567"/>
      <c r="O272" s="567"/>
      <c r="P272" s="567"/>
      <c r="Q272" s="567"/>
      <c r="R272" s="567"/>
      <c r="S272" s="567"/>
      <c r="T272" s="567"/>
      <c r="U272" s="567"/>
      <c r="V272" s="567"/>
      <c r="W272" s="567"/>
      <c r="X272" s="567"/>
      <c r="Y272" s="568"/>
      <c r="Z272" s="567"/>
      <c r="AA272" s="567"/>
      <c r="AB272" s="316"/>
      <c r="AC272" s="316"/>
    </row>
    <row r="273" spans="1:29">
      <c r="A273" s="576"/>
      <c r="B273" s="566"/>
      <c r="C273" s="566"/>
      <c r="D273" s="566"/>
      <c r="E273" s="566"/>
      <c r="F273" s="567"/>
      <c r="G273" s="567"/>
      <c r="H273" s="567"/>
      <c r="I273" s="567"/>
      <c r="J273" s="567"/>
      <c r="K273" s="567"/>
      <c r="L273" s="567"/>
      <c r="M273" s="567"/>
      <c r="N273" s="567"/>
      <c r="O273" s="567"/>
      <c r="P273" s="567"/>
      <c r="Q273" s="567"/>
      <c r="R273" s="567"/>
      <c r="S273" s="567"/>
      <c r="T273" s="567"/>
      <c r="U273" s="567"/>
      <c r="V273" s="567"/>
      <c r="W273" s="567"/>
      <c r="X273" s="567"/>
      <c r="Y273" s="568"/>
      <c r="Z273" s="567"/>
      <c r="AA273" s="567"/>
      <c r="AB273" s="316"/>
      <c r="AC273" s="316"/>
    </row>
    <row r="274" spans="1:29">
      <c r="A274" s="576"/>
      <c r="B274" s="566"/>
      <c r="C274" s="566"/>
      <c r="D274" s="566"/>
      <c r="E274" s="566"/>
      <c r="F274" s="567"/>
      <c r="G274" s="567"/>
      <c r="H274" s="567"/>
      <c r="I274" s="567"/>
      <c r="J274" s="567"/>
      <c r="K274" s="567"/>
      <c r="L274" s="567"/>
      <c r="M274" s="567"/>
      <c r="N274" s="567"/>
      <c r="O274" s="567"/>
      <c r="P274" s="567"/>
      <c r="Q274" s="567"/>
      <c r="R274" s="567"/>
      <c r="S274" s="567"/>
      <c r="T274" s="567"/>
      <c r="U274" s="567"/>
      <c r="V274" s="567"/>
      <c r="W274" s="567"/>
      <c r="X274" s="567"/>
      <c r="Y274" s="568"/>
      <c r="Z274" s="567"/>
      <c r="AA274" s="567"/>
      <c r="AB274" s="316"/>
      <c r="AC274" s="316"/>
    </row>
    <row r="275" spans="1:29">
      <c r="A275" s="576"/>
      <c r="B275" s="566"/>
      <c r="C275" s="566"/>
      <c r="D275" s="566"/>
      <c r="E275" s="566"/>
      <c r="F275" s="567"/>
      <c r="G275" s="567"/>
      <c r="H275" s="567"/>
      <c r="I275" s="567"/>
      <c r="J275" s="567"/>
      <c r="K275" s="567"/>
      <c r="L275" s="567"/>
      <c r="M275" s="567"/>
      <c r="N275" s="567"/>
      <c r="O275" s="567"/>
      <c r="P275" s="567"/>
      <c r="Q275" s="567"/>
      <c r="R275" s="567"/>
      <c r="S275" s="567"/>
      <c r="T275" s="567"/>
      <c r="U275" s="567"/>
      <c r="V275" s="567"/>
      <c r="W275" s="567"/>
      <c r="X275" s="567"/>
      <c r="Y275" s="568"/>
      <c r="Z275" s="567"/>
      <c r="AA275" s="567"/>
      <c r="AB275" s="316"/>
      <c r="AC275" s="316"/>
    </row>
    <row r="276" spans="1:29">
      <c r="A276" s="576"/>
      <c r="B276" s="566"/>
      <c r="C276" s="566"/>
      <c r="D276" s="566"/>
      <c r="E276" s="566"/>
      <c r="F276" s="567"/>
      <c r="G276" s="567"/>
      <c r="H276" s="567"/>
      <c r="I276" s="567"/>
      <c r="J276" s="567"/>
      <c r="K276" s="567"/>
      <c r="L276" s="567"/>
      <c r="M276" s="567"/>
      <c r="N276" s="567"/>
      <c r="O276" s="567"/>
      <c r="P276" s="567"/>
      <c r="Q276" s="567"/>
      <c r="R276" s="567"/>
      <c r="S276" s="567"/>
      <c r="T276" s="567"/>
      <c r="U276" s="567"/>
      <c r="V276" s="567"/>
      <c r="W276" s="567"/>
      <c r="X276" s="567"/>
      <c r="Y276" s="568"/>
      <c r="Z276" s="567"/>
      <c r="AA276" s="567"/>
      <c r="AB276" s="316"/>
      <c r="AC276" s="316"/>
    </row>
    <row r="277" spans="1:29">
      <c r="A277" s="576"/>
      <c r="B277" s="566"/>
      <c r="C277" s="566"/>
      <c r="D277" s="566"/>
      <c r="E277" s="566"/>
      <c r="F277" s="567"/>
      <c r="G277" s="567"/>
      <c r="H277" s="567"/>
      <c r="I277" s="567"/>
      <c r="J277" s="567"/>
      <c r="K277" s="567"/>
      <c r="L277" s="567"/>
      <c r="M277" s="567"/>
      <c r="N277" s="567"/>
      <c r="O277" s="567"/>
      <c r="P277" s="567"/>
      <c r="Q277" s="567"/>
      <c r="R277" s="567"/>
      <c r="S277" s="567"/>
      <c r="T277" s="567"/>
      <c r="U277" s="567"/>
      <c r="V277" s="567"/>
      <c r="W277" s="567"/>
      <c r="X277" s="567"/>
      <c r="Y277" s="568"/>
      <c r="Z277" s="567"/>
      <c r="AA277" s="567"/>
      <c r="AB277" s="316"/>
      <c r="AC277" s="316"/>
    </row>
    <row r="278" spans="1:29">
      <c r="A278" s="576"/>
      <c r="B278" s="566"/>
      <c r="C278" s="566"/>
      <c r="D278" s="566"/>
      <c r="E278" s="566"/>
      <c r="F278" s="567"/>
      <c r="G278" s="567"/>
      <c r="H278" s="567"/>
      <c r="I278" s="567"/>
      <c r="J278" s="567"/>
      <c r="K278" s="567"/>
      <c r="L278" s="567"/>
      <c r="M278" s="567"/>
      <c r="N278" s="567"/>
      <c r="O278" s="567"/>
      <c r="P278" s="567"/>
      <c r="Q278" s="567"/>
      <c r="R278" s="567"/>
      <c r="S278" s="567"/>
      <c r="T278" s="567"/>
      <c r="U278" s="567"/>
      <c r="V278" s="567"/>
      <c r="W278" s="567"/>
      <c r="X278" s="567"/>
      <c r="Y278" s="568"/>
      <c r="Z278" s="567"/>
      <c r="AA278" s="567"/>
      <c r="AB278" s="316"/>
      <c r="AC278" s="316"/>
    </row>
    <row r="279" spans="1:29">
      <c r="A279" s="576"/>
      <c r="B279" s="566"/>
      <c r="C279" s="566"/>
      <c r="D279" s="566"/>
      <c r="E279" s="566"/>
      <c r="F279" s="567"/>
      <c r="G279" s="567"/>
      <c r="H279" s="567"/>
      <c r="I279" s="567"/>
      <c r="J279" s="567"/>
      <c r="K279" s="567"/>
      <c r="L279" s="567"/>
      <c r="M279" s="567"/>
      <c r="N279" s="567"/>
      <c r="O279" s="567"/>
      <c r="P279" s="567"/>
      <c r="Q279" s="567"/>
      <c r="R279" s="567"/>
      <c r="S279" s="567"/>
      <c r="T279" s="567"/>
      <c r="U279" s="567"/>
      <c r="V279" s="567"/>
      <c r="W279" s="567"/>
      <c r="X279" s="567"/>
      <c r="Y279" s="568"/>
      <c r="Z279" s="567"/>
      <c r="AA279" s="567"/>
      <c r="AB279" s="316"/>
      <c r="AC279" s="316"/>
    </row>
    <row r="280" spans="1:29">
      <c r="A280" s="576"/>
      <c r="B280" s="566"/>
      <c r="C280" s="566"/>
      <c r="D280" s="566"/>
      <c r="E280" s="566"/>
      <c r="F280" s="567"/>
      <c r="G280" s="567"/>
      <c r="H280" s="567"/>
      <c r="I280" s="567"/>
      <c r="J280" s="567"/>
      <c r="K280" s="567"/>
      <c r="L280" s="567"/>
      <c r="M280" s="567"/>
      <c r="N280" s="567"/>
      <c r="O280" s="567"/>
      <c r="P280" s="567"/>
      <c r="Q280" s="567"/>
      <c r="R280" s="567"/>
      <c r="S280" s="567"/>
      <c r="T280" s="567"/>
      <c r="U280" s="567"/>
      <c r="V280" s="567"/>
      <c r="W280" s="567"/>
      <c r="X280" s="567"/>
      <c r="Y280" s="568"/>
      <c r="Z280" s="567"/>
      <c r="AA280" s="567"/>
      <c r="AB280" s="316"/>
      <c r="AC280" s="316"/>
    </row>
    <row r="281" spans="1:29">
      <c r="A281" s="576"/>
      <c r="B281" s="566"/>
      <c r="C281" s="566"/>
      <c r="D281" s="566"/>
      <c r="E281" s="566"/>
      <c r="F281" s="567"/>
      <c r="G281" s="567"/>
      <c r="H281" s="567"/>
      <c r="I281" s="567"/>
      <c r="J281" s="567"/>
      <c r="K281" s="567"/>
      <c r="L281" s="567"/>
      <c r="M281" s="567"/>
      <c r="N281" s="567"/>
      <c r="O281" s="567"/>
      <c r="P281" s="567"/>
      <c r="Q281" s="567"/>
      <c r="R281" s="567"/>
      <c r="S281" s="567"/>
      <c r="T281" s="567"/>
      <c r="U281" s="567"/>
      <c r="V281" s="567"/>
      <c r="W281" s="567"/>
      <c r="X281" s="567"/>
      <c r="Y281" s="568"/>
      <c r="Z281" s="567"/>
      <c r="AA281" s="567"/>
      <c r="AB281" s="316"/>
      <c r="AC281" s="316"/>
    </row>
    <row r="282" spans="1:29">
      <c r="A282" s="576"/>
      <c r="B282" s="566"/>
      <c r="C282" s="566"/>
      <c r="D282" s="566"/>
      <c r="E282" s="566"/>
      <c r="F282" s="567"/>
      <c r="G282" s="567"/>
      <c r="H282" s="567"/>
      <c r="I282" s="567"/>
      <c r="J282" s="567"/>
      <c r="K282" s="567"/>
      <c r="L282" s="567"/>
      <c r="M282" s="567"/>
      <c r="N282" s="567"/>
      <c r="O282" s="567"/>
      <c r="P282" s="567"/>
      <c r="Q282" s="567"/>
      <c r="R282" s="567"/>
      <c r="S282" s="567"/>
      <c r="T282" s="567"/>
      <c r="U282" s="567"/>
      <c r="V282" s="567"/>
      <c r="W282" s="567"/>
      <c r="X282" s="567"/>
      <c r="Y282" s="568"/>
      <c r="Z282" s="567"/>
      <c r="AA282" s="567"/>
      <c r="AB282" s="316"/>
      <c r="AC282" s="316"/>
    </row>
    <row r="283" spans="1:29">
      <c r="A283" s="576"/>
      <c r="B283" s="566"/>
      <c r="C283" s="566"/>
      <c r="D283" s="566"/>
      <c r="E283" s="566"/>
      <c r="F283" s="567"/>
      <c r="G283" s="567"/>
      <c r="H283" s="567"/>
      <c r="I283" s="567"/>
      <c r="J283" s="567"/>
      <c r="K283" s="567"/>
      <c r="L283" s="567"/>
      <c r="M283" s="567"/>
      <c r="N283" s="567"/>
      <c r="O283" s="567"/>
      <c r="P283" s="567"/>
      <c r="Q283" s="567"/>
      <c r="R283" s="567"/>
      <c r="S283" s="567"/>
      <c r="T283" s="567"/>
      <c r="U283" s="567"/>
      <c r="V283" s="567"/>
      <c r="W283" s="567"/>
      <c r="X283" s="567"/>
      <c r="Y283" s="568"/>
      <c r="Z283" s="567"/>
      <c r="AA283" s="567"/>
      <c r="AB283" s="316"/>
      <c r="AC283" s="316"/>
    </row>
    <row r="284" spans="1:29">
      <c r="A284" s="576"/>
      <c r="B284" s="566"/>
      <c r="C284" s="566"/>
      <c r="D284" s="566"/>
      <c r="E284" s="566"/>
      <c r="F284" s="567"/>
      <c r="G284" s="567"/>
      <c r="H284" s="567"/>
      <c r="I284" s="567"/>
      <c r="J284" s="567"/>
      <c r="K284" s="567"/>
      <c r="L284" s="567"/>
      <c r="M284" s="567"/>
      <c r="N284" s="567"/>
      <c r="O284" s="567"/>
      <c r="P284" s="567"/>
      <c r="Q284" s="567"/>
      <c r="R284" s="567"/>
      <c r="S284" s="567"/>
      <c r="T284" s="567"/>
      <c r="U284" s="567"/>
      <c r="V284" s="567"/>
      <c r="W284" s="567"/>
      <c r="X284" s="567"/>
      <c r="Y284" s="568"/>
      <c r="Z284" s="567"/>
      <c r="AA284" s="567"/>
      <c r="AB284" s="316"/>
      <c r="AC284" s="316"/>
    </row>
    <row r="285" spans="1:29">
      <c r="A285" s="576"/>
      <c r="B285" s="566"/>
      <c r="C285" s="566"/>
      <c r="D285" s="566"/>
      <c r="E285" s="566"/>
      <c r="F285" s="567"/>
      <c r="G285" s="567"/>
      <c r="H285" s="567"/>
      <c r="I285" s="567"/>
      <c r="J285" s="567"/>
      <c r="K285" s="567"/>
      <c r="L285" s="567"/>
      <c r="M285" s="567"/>
      <c r="N285" s="567"/>
      <c r="O285" s="567"/>
      <c r="P285" s="567"/>
      <c r="Q285" s="567"/>
      <c r="R285" s="567"/>
      <c r="S285" s="567"/>
      <c r="T285" s="567"/>
      <c r="U285" s="567"/>
      <c r="V285" s="567"/>
      <c r="W285" s="567"/>
      <c r="X285" s="567"/>
      <c r="Y285" s="568"/>
      <c r="Z285" s="567"/>
      <c r="AA285" s="567"/>
      <c r="AB285" s="316"/>
      <c r="AC285" s="316"/>
    </row>
    <row r="286" spans="1:29">
      <c r="A286" s="576"/>
      <c r="B286" s="566"/>
      <c r="C286" s="566"/>
      <c r="D286" s="566"/>
      <c r="E286" s="566"/>
      <c r="F286" s="567"/>
      <c r="G286" s="567"/>
      <c r="H286" s="567"/>
      <c r="I286" s="567"/>
      <c r="J286" s="567"/>
      <c r="K286" s="567"/>
      <c r="L286" s="567"/>
      <c r="M286" s="567"/>
      <c r="N286" s="567"/>
      <c r="O286" s="567"/>
      <c r="P286" s="567"/>
      <c r="Q286" s="567"/>
      <c r="R286" s="567"/>
      <c r="S286" s="567"/>
      <c r="T286" s="567"/>
      <c r="U286" s="567"/>
      <c r="V286" s="567"/>
      <c r="W286" s="567"/>
      <c r="X286" s="567"/>
      <c r="Y286" s="568"/>
      <c r="Z286" s="567"/>
      <c r="AA286" s="567"/>
      <c r="AB286" s="316"/>
      <c r="AC286" s="316"/>
    </row>
    <row r="287" spans="1:29">
      <c r="A287" s="576"/>
      <c r="B287" s="566"/>
      <c r="C287" s="566"/>
      <c r="D287" s="566"/>
      <c r="E287" s="566"/>
      <c r="F287" s="567"/>
      <c r="G287" s="567"/>
      <c r="H287" s="567"/>
      <c r="I287" s="567"/>
      <c r="J287" s="567"/>
      <c r="K287" s="567"/>
      <c r="L287" s="567"/>
      <c r="M287" s="567"/>
      <c r="N287" s="567"/>
      <c r="O287" s="567"/>
      <c r="P287" s="567"/>
      <c r="Q287" s="567"/>
      <c r="R287" s="567"/>
      <c r="S287" s="567"/>
      <c r="T287" s="567"/>
      <c r="U287" s="567"/>
      <c r="V287" s="567"/>
      <c r="W287" s="567"/>
      <c r="X287" s="567"/>
      <c r="Y287" s="568"/>
      <c r="Z287" s="567"/>
      <c r="AA287" s="567"/>
      <c r="AB287" s="316"/>
      <c r="AC287" s="316"/>
    </row>
    <row r="288" spans="1:29">
      <c r="A288" s="576"/>
      <c r="B288" s="566"/>
      <c r="C288" s="566"/>
      <c r="D288" s="566"/>
      <c r="E288" s="566"/>
      <c r="F288" s="567"/>
      <c r="G288" s="567"/>
      <c r="H288" s="567"/>
      <c r="I288" s="567"/>
      <c r="J288" s="567"/>
      <c r="K288" s="567"/>
      <c r="L288" s="567"/>
      <c r="M288" s="567"/>
      <c r="N288" s="567"/>
      <c r="O288" s="567"/>
      <c r="P288" s="567"/>
      <c r="Q288" s="567"/>
      <c r="R288" s="567"/>
      <c r="S288" s="567"/>
      <c r="T288" s="567"/>
      <c r="U288" s="567"/>
      <c r="V288" s="567"/>
      <c r="W288" s="567"/>
      <c r="X288" s="567"/>
      <c r="Y288" s="568"/>
      <c r="Z288" s="567"/>
      <c r="AA288" s="567"/>
      <c r="AB288" s="316"/>
      <c r="AC288" s="316"/>
    </row>
    <row r="289" spans="1:29">
      <c r="A289" s="576"/>
      <c r="B289" s="566"/>
      <c r="C289" s="566"/>
      <c r="D289" s="566"/>
      <c r="E289" s="566"/>
      <c r="F289" s="567"/>
      <c r="G289" s="567"/>
      <c r="H289" s="567"/>
      <c r="I289" s="567"/>
      <c r="J289" s="567"/>
      <c r="K289" s="567"/>
      <c r="L289" s="567"/>
      <c r="M289" s="567"/>
      <c r="N289" s="567"/>
      <c r="O289" s="567"/>
      <c r="P289" s="567"/>
      <c r="Q289" s="567"/>
      <c r="R289" s="567"/>
      <c r="S289" s="567"/>
      <c r="T289" s="567"/>
      <c r="U289" s="567"/>
      <c r="V289" s="567"/>
      <c r="W289" s="567"/>
      <c r="X289" s="567"/>
      <c r="Y289" s="568"/>
      <c r="Z289" s="567"/>
      <c r="AA289" s="567"/>
      <c r="AB289" s="316"/>
      <c r="AC289" s="316"/>
    </row>
    <row r="290" spans="1:29">
      <c r="A290" s="576"/>
      <c r="B290" s="566"/>
      <c r="C290" s="566"/>
      <c r="D290" s="566"/>
      <c r="E290" s="566"/>
      <c r="F290" s="567"/>
      <c r="G290" s="567"/>
      <c r="H290" s="567"/>
      <c r="I290" s="567"/>
      <c r="J290" s="567"/>
      <c r="K290" s="567"/>
      <c r="L290" s="567"/>
      <c r="M290" s="567"/>
      <c r="N290" s="567"/>
      <c r="O290" s="567"/>
      <c r="P290" s="567"/>
      <c r="Q290" s="567"/>
      <c r="R290" s="567"/>
      <c r="S290" s="567"/>
      <c r="T290" s="567"/>
      <c r="U290" s="567"/>
      <c r="V290" s="567"/>
      <c r="W290" s="567"/>
      <c r="X290" s="567"/>
      <c r="Y290" s="568"/>
      <c r="Z290" s="567"/>
      <c r="AA290" s="567"/>
      <c r="AB290" s="316"/>
      <c r="AC290" s="316"/>
    </row>
    <row r="291" spans="1:29">
      <c r="A291" s="576"/>
      <c r="B291" s="566"/>
      <c r="C291" s="566"/>
      <c r="D291" s="566"/>
      <c r="E291" s="566"/>
      <c r="F291" s="567"/>
      <c r="G291" s="567"/>
      <c r="H291" s="567"/>
      <c r="I291" s="567"/>
      <c r="J291" s="567"/>
      <c r="K291" s="567"/>
      <c r="L291" s="567"/>
      <c r="M291" s="567"/>
      <c r="N291" s="567"/>
      <c r="O291" s="567"/>
      <c r="P291" s="567"/>
      <c r="Q291" s="567"/>
      <c r="R291" s="567"/>
      <c r="S291" s="567"/>
      <c r="T291" s="567"/>
      <c r="U291" s="567"/>
      <c r="V291" s="567"/>
      <c r="W291" s="567"/>
      <c r="X291" s="567"/>
      <c r="Y291" s="568"/>
      <c r="Z291" s="567"/>
      <c r="AA291" s="567"/>
      <c r="AB291" s="316"/>
      <c r="AC291" s="316"/>
    </row>
    <row r="292" spans="1:29">
      <c r="A292" s="576"/>
      <c r="B292" s="566"/>
      <c r="C292" s="566"/>
      <c r="D292" s="566"/>
      <c r="E292" s="566"/>
      <c r="F292" s="567"/>
      <c r="G292" s="567"/>
      <c r="H292" s="567"/>
      <c r="I292" s="567"/>
      <c r="J292" s="567"/>
      <c r="K292" s="567"/>
      <c r="L292" s="567"/>
      <c r="M292" s="567"/>
      <c r="N292" s="567"/>
      <c r="O292" s="567"/>
      <c r="P292" s="567"/>
      <c r="Q292" s="567"/>
      <c r="R292" s="567"/>
      <c r="S292" s="567"/>
      <c r="T292" s="567"/>
      <c r="U292" s="567"/>
      <c r="V292" s="567"/>
      <c r="W292" s="567"/>
      <c r="X292" s="567"/>
      <c r="Y292" s="568"/>
      <c r="Z292" s="567"/>
      <c r="AA292" s="567"/>
      <c r="AB292" s="316"/>
      <c r="AC292" s="316"/>
    </row>
    <row r="293" spans="1:29">
      <c r="A293" s="576"/>
      <c r="B293" s="566"/>
      <c r="C293" s="566"/>
      <c r="D293" s="566"/>
      <c r="E293" s="566"/>
      <c r="F293" s="567"/>
      <c r="G293" s="567"/>
      <c r="H293" s="567"/>
      <c r="I293" s="567"/>
      <c r="J293" s="567"/>
      <c r="K293" s="567"/>
      <c r="L293" s="567"/>
      <c r="M293" s="567"/>
      <c r="N293" s="567"/>
      <c r="O293" s="567"/>
      <c r="P293" s="567"/>
      <c r="Q293" s="567"/>
      <c r="R293" s="567"/>
      <c r="S293" s="567"/>
      <c r="T293" s="567"/>
      <c r="U293" s="567"/>
      <c r="V293" s="567"/>
      <c r="W293" s="567"/>
      <c r="X293" s="567"/>
      <c r="Y293" s="568"/>
      <c r="Z293" s="567"/>
      <c r="AA293" s="567"/>
      <c r="AB293" s="316"/>
      <c r="AC293" s="316"/>
    </row>
    <row r="294" spans="1:29">
      <c r="A294" s="576"/>
      <c r="B294" s="566"/>
      <c r="C294" s="566"/>
      <c r="D294" s="566"/>
      <c r="E294" s="566"/>
      <c r="F294" s="567"/>
      <c r="G294" s="567"/>
      <c r="H294" s="567"/>
      <c r="I294" s="567"/>
      <c r="J294" s="567"/>
      <c r="K294" s="567"/>
      <c r="L294" s="567"/>
      <c r="M294" s="567"/>
      <c r="N294" s="567"/>
      <c r="O294" s="567"/>
      <c r="P294" s="567"/>
      <c r="Q294" s="567"/>
      <c r="R294" s="567"/>
      <c r="S294" s="567"/>
      <c r="T294" s="567"/>
      <c r="U294" s="567"/>
      <c r="V294" s="567"/>
      <c r="W294" s="567"/>
      <c r="X294" s="567"/>
      <c r="Y294" s="568"/>
      <c r="Z294" s="567"/>
      <c r="AA294" s="567"/>
      <c r="AB294" s="316"/>
      <c r="AC294" s="316"/>
    </row>
    <row r="295" spans="1:29">
      <c r="A295" s="576"/>
      <c r="B295" s="566"/>
      <c r="C295" s="566"/>
      <c r="D295" s="566"/>
      <c r="E295" s="566"/>
      <c r="F295" s="567"/>
      <c r="G295" s="567"/>
      <c r="H295" s="567"/>
      <c r="I295" s="567"/>
      <c r="J295" s="567"/>
      <c r="K295" s="567"/>
      <c r="L295" s="567"/>
      <c r="M295" s="567"/>
      <c r="N295" s="567"/>
      <c r="O295" s="567"/>
      <c r="P295" s="567"/>
      <c r="Q295" s="567"/>
      <c r="R295" s="567"/>
      <c r="S295" s="567"/>
      <c r="T295" s="567"/>
      <c r="U295" s="567"/>
      <c r="V295" s="567"/>
      <c r="W295" s="567"/>
      <c r="X295" s="567"/>
      <c r="Y295" s="568"/>
      <c r="Z295" s="567"/>
      <c r="AA295" s="567"/>
      <c r="AB295" s="316"/>
      <c r="AC295" s="316"/>
    </row>
    <row r="296" spans="1:29">
      <c r="A296" s="576"/>
      <c r="B296" s="566"/>
      <c r="C296" s="566"/>
      <c r="D296" s="566"/>
      <c r="E296" s="566"/>
      <c r="F296" s="567"/>
      <c r="G296" s="567"/>
      <c r="H296" s="567"/>
      <c r="I296" s="567"/>
      <c r="J296" s="567"/>
      <c r="K296" s="567"/>
      <c r="L296" s="567"/>
      <c r="M296" s="567"/>
      <c r="N296" s="567"/>
      <c r="O296" s="567"/>
      <c r="P296" s="567"/>
      <c r="Q296" s="567"/>
      <c r="R296" s="567"/>
      <c r="S296" s="567"/>
      <c r="T296" s="567"/>
      <c r="U296" s="567"/>
      <c r="V296" s="567"/>
      <c r="W296" s="567"/>
      <c r="X296" s="567"/>
      <c r="Y296" s="568"/>
      <c r="Z296" s="567"/>
      <c r="AA296" s="567"/>
      <c r="AB296" s="316"/>
      <c r="AC296" s="316"/>
    </row>
    <row r="297" spans="1:29">
      <c r="A297" s="576"/>
      <c r="B297" s="566"/>
      <c r="C297" s="566"/>
      <c r="D297" s="566"/>
      <c r="E297" s="566"/>
      <c r="F297" s="567"/>
      <c r="G297" s="567"/>
      <c r="H297" s="567"/>
      <c r="I297" s="567"/>
      <c r="J297" s="567"/>
      <c r="K297" s="567"/>
      <c r="L297" s="567"/>
      <c r="M297" s="567"/>
      <c r="N297" s="567"/>
      <c r="O297" s="567"/>
      <c r="P297" s="567"/>
      <c r="Q297" s="567"/>
      <c r="R297" s="567"/>
      <c r="S297" s="567"/>
      <c r="T297" s="567"/>
      <c r="U297" s="567"/>
      <c r="V297" s="567"/>
      <c r="W297" s="567"/>
      <c r="X297" s="567"/>
      <c r="Y297" s="568"/>
      <c r="Z297" s="567"/>
      <c r="AA297" s="567"/>
      <c r="AB297" s="316"/>
      <c r="AC297" s="316"/>
    </row>
    <row r="298" spans="1:29">
      <c r="A298" s="576"/>
      <c r="B298" s="566"/>
      <c r="C298" s="566"/>
      <c r="D298" s="566"/>
      <c r="E298" s="566"/>
      <c r="F298" s="567"/>
      <c r="G298" s="567"/>
      <c r="H298" s="567"/>
      <c r="I298" s="567"/>
      <c r="J298" s="567"/>
      <c r="K298" s="567"/>
      <c r="L298" s="567"/>
      <c r="M298" s="567"/>
      <c r="N298" s="567"/>
      <c r="O298" s="567"/>
      <c r="P298" s="567"/>
      <c r="Q298" s="567"/>
      <c r="R298" s="567"/>
      <c r="S298" s="567"/>
      <c r="T298" s="567"/>
      <c r="U298" s="567"/>
      <c r="V298" s="567"/>
      <c r="W298" s="567"/>
      <c r="X298" s="567"/>
      <c r="Y298" s="568"/>
      <c r="Z298" s="567"/>
      <c r="AA298" s="567"/>
      <c r="AB298" s="316"/>
      <c r="AC298" s="316"/>
    </row>
    <row r="299" spans="1:29">
      <c r="A299" s="576"/>
      <c r="B299" s="566"/>
      <c r="C299" s="566"/>
      <c r="D299" s="566"/>
      <c r="E299" s="566"/>
      <c r="F299" s="567"/>
      <c r="G299" s="567"/>
      <c r="H299" s="567"/>
      <c r="I299" s="567"/>
      <c r="J299" s="567"/>
      <c r="K299" s="567"/>
      <c r="L299" s="567"/>
      <c r="M299" s="567"/>
      <c r="N299" s="567"/>
      <c r="O299" s="567"/>
      <c r="P299" s="567"/>
      <c r="Q299" s="567"/>
      <c r="R299" s="567"/>
      <c r="S299" s="567"/>
      <c r="T299" s="567"/>
      <c r="U299" s="567"/>
      <c r="V299" s="567"/>
      <c r="W299" s="567"/>
      <c r="X299" s="567"/>
      <c r="Y299" s="568"/>
      <c r="Z299" s="567"/>
      <c r="AA299" s="567"/>
      <c r="AB299" s="316"/>
      <c r="AC299" s="316"/>
    </row>
    <row r="300" spans="1:29">
      <c r="A300" s="576"/>
      <c r="B300" s="566"/>
      <c r="C300" s="566"/>
      <c r="D300" s="566"/>
      <c r="E300" s="566"/>
      <c r="F300" s="567"/>
      <c r="G300" s="567"/>
      <c r="H300" s="567"/>
      <c r="I300" s="567"/>
      <c r="J300" s="567"/>
      <c r="K300" s="567"/>
      <c r="L300" s="567"/>
      <c r="M300" s="567"/>
      <c r="N300" s="567"/>
      <c r="O300" s="567"/>
      <c r="P300" s="567"/>
      <c r="Q300" s="567"/>
      <c r="R300" s="567"/>
      <c r="S300" s="567"/>
      <c r="T300" s="567"/>
      <c r="U300" s="567"/>
      <c r="V300" s="567"/>
      <c r="W300" s="567"/>
      <c r="X300" s="567"/>
      <c r="Y300" s="568"/>
      <c r="Z300" s="567"/>
      <c r="AA300" s="567"/>
      <c r="AB300" s="316"/>
      <c r="AC300" s="316"/>
    </row>
    <row r="301" spans="1:29">
      <c r="A301" s="576"/>
      <c r="B301" s="566"/>
      <c r="C301" s="566"/>
      <c r="D301" s="566"/>
      <c r="E301" s="566"/>
      <c r="F301" s="567"/>
      <c r="G301" s="567"/>
      <c r="H301" s="567"/>
      <c r="I301" s="567"/>
      <c r="J301" s="567"/>
      <c r="K301" s="567"/>
      <c r="L301" s="567"/>
      <c r="M301" s="567"/>
      <c r="N301" s="567"/>
      <c r="O301" s="567"/>
      <c r="P301" s="567"/>
      <c r="Q301" s="567"/>
      <c r="R301" s="567"/>
      <c r="S301" s="567"/>
      <c r="T301" s="567"/>
      <c r="U301" s="567"/>
      <c r="V301" s="567"/>
      <c r="W301" s="567"/>
      <c r="X301" s="567"/>
      <c r="Y301" s="568"/>
      <c r="Z301" s="567"/>
      <c r="AA301" s="567"/>
      <c r="AB301" s="316"/>
      <c r="AC301" s="316"/>
    </row>
    <row r="302" spans="1:29">
      <c r="A302" s="576"/>
      <c r="B302" s="566"/>
      <c r="C302" s="566"/>
      <c r="D302" s="566"/>
      <c r="E302" s="566"/>
      <c r="F302" s="567"/>
      <c r="G302" s="567"/>
      <c r="H302" s="567"/>
      <c r="I302" s="567"/>
      <c r="J302" s="567"/>
      <c r="K302" s="567"/>
      <c r="L302" s="567"/>
      <c r="M302" s="567"/>
      <c r="N302" s="567"/>
      <c r="O302" s="567"/>
      <c r="P302" s="567"/>
      <c r="Q302" s="567"/>
      <c r="R302" s="567"/>
      <c r="S302" s="567"/>
      <c r="T302" s="567"/>
      <c r="U302" s="567"/>
      <c r="V302" s="567"/>
      <c r="W302" s="567"/>
      <c r="X302" s="567"/>
      <c r="Y302" s="568"/>
      <c r="Z302" s="567"/>
      <c r="AA302" s="567"/>
      <c r="AB302" s="316"/>
      <c r="AC302" s="316"/>
    </row>
    <row r="303" spans="1:29">
      <c r="A303" s="576"/>
      <c r="B303" s="566"/>
      <c r="C303" s="566"/>
      <c r="D303" s="566"/>
      <c r="E303" s="566"/>
      <c r="F303" s="567"/>
      <c r="G303" s="567"/>
      <c r="H303" s="567"/>
      <c r="I303" s="567"/>
      <c r="J303" s="567"/>
      <c r="K303" s="567"/>
      <c r="L303" s="567"/>
      <c r="M303" s="567"/>
      <c r="N303" s="567"/>
      <c r="O303" s="567"/>
      <c r="P303" s="567"/>
      <c r="Q303" s="567"/>
      <c r="R303" s="567"/>
      <c r="S303" s="567"/>
      <c r="T303" s="567"/>
      <c r="U303" s="567"/>
      <c r="V303" s="567"/>
      <c r="W303" s="567"/>
      <c r="X303" s="567"/>
      <c r="Y303" s="568"/>
      <c r="Z303" s="567"/>
      <c r="AA303" s="567"/>
      <c r="AB303" s="316"/>
      <c r="AC303" s="316"/>
    </row>
    <row r="304" spans="1:29">
      <c r="A304" s="576"/>
      <c r="B304" s="566"/>
      <c r="C304" s="566"/>
      <c r="D304" s="566"/>
      <c r="E304" s="566"/>
      <c r="F304" s="567"/>
      <c r="G304" s="567"/>
      <c r="H304" s="567"/>
      <c r="I304" s="567"/>
      <c r="J304" s="567"/>
      <c r="K304" s="567"/>
      <c r="L304" s="567"/>
      <c r="M304" s="567"/>
      <c r="N304" s="567"/>
      <c r="O304" s="567"/>
      <c r="P304" s="567"/>
      <c r="Q304" s="567"/>
      <c r="R304" s="567"/>
      <c r="S304" s="567"/>
      <c r="T304" s="567"/>
      <c r="U304" s="567"/>
      <c r="V304" s="567"/>
      <c r="W304" s="567"/>
      <c r="X304" s="567"/>
      <c r="Y304" s="568"/>
      <c r="Z304" s="567"/>
      <c r="AA304" s="567"/>
      <c r="AB304" s="316"/>
      <c r="AC304" s="316"/>
    </row>
    <row r="305" spans="1:29">
      <c r="A305" s="576"/>
      <c r="B305" s="566"/>
      <c r="C305" s="566"/>
      <c r="D305" s="566"/>
      <c r="E305" s="566"/>
      <c r="F305" s="567"/>
      <c r="G305" s="567"/>
      <c r="H305" s="567"/>
      <c r="I305" s="567"/>
      <c r="J305" s="567"/>
      <c r="K305" s="567"/>
      <c r="L305" s="567"/>
      <c r="M305" s="567"/>
      <c r="N305" s="567"/>
      <c r="O305" s="567"/>
      <c r="P305" s="567"/>
      <c r="Q305" s="567"/>
      <c r="R305" s="567"/>
      <c r="S305" s="567"/>
      <c r="T305" s="567"/>
      <c r="U305" s="567"/>
      <c r="V305" s="567"/>
      <c r="W305" s="567"/>
      <c r="X305" s="567"/>
      <c r="Y305" s="568"/>
      <c r="Z305" s="567"/>
      <c r="AA305" s="567"/>
      <c r="AB305" s="316"/>
      <c r="AC305" s="316"/>
    </row>
    <row r="306" spans="1:29">
      <c r="A306" s="576"/>
      <c r="B306" s="566"/>
      <c r="C306" s="566"/>
      <c r="D306" s="566"/>
      <c r="E306" s="566"/>
      <c r="F306" s="567"/>
      <c r="G306" s="567"/>
      <c r="H306" s="567"/>
      <c r="I306" s="567"/>
      <c r="J306" s="567"/>
      <c r="K306" s="567"/>
      <c r="L306" s="567"/>
      <c r="M306" s="567"/>
      <c r="N306" s="567"/>
      <c r="O306" s="567"/>
      <c r="P306" s="567"/>
      <c r="Q306" s="567"/>
      <c r="R306" s="567"/>
      <c r="S306" s="567"/>
      <c r="T306" s="567"/>
      <c r="U306" s="567"/>
      <c r="V306" s="567"/>
      <c r="W306" s="567"/>
      <c r="X306" s="567"/>
      <c r="Y306" s="568"/>
      <c r="Z306" s="567"/>
      <c r="AA306" s="567"/>
      <c r="AB306" s="316"/>
      <c r="AC306" s="316"/>
    </row>
    <row r="307" spans="1:29">
      <c r="A307" s="576"/>
      <c r="B307" s="566"/>
      <c r="C307" s="566"/>
      <c r="D307" s="566"/>
      <c r="E307" s="566"/>
      <c r="F307" s="567"/>
      <c r="G307" s="567"/>
      <c r="H307" s="567"/>
      <c r="I307" s="567"/>
      <c r="J307" s="567"/>
      <c r="K307" s="567"/>
      <c r="L307" s="567"/>
      <c r="M307" s="567"/>
      <c r="N307" s="567"/>
      <c r="O307" s="567"/>
      <c r="P307" s="567"/>
      <c r="Q307" s="567"/>
      <c r="R307" s="567"/>
      <c r="S307" s="567"/>
      <c r="T307" s="567"/>
      <c r="U307" s="567"/>
      <c r="V307" s="567"/>
      <c r="W307" s="567"/>
      <c r="X307" s="567"/>
      <c r="Y307" s="568"/>
      <c r="Z307" s="567"/>
      <c r="AA307" s="567"/>
      <c r="AB307" s="316"/>
      <c r="AC307" s="316"/>
    </row>
    <row r="308" spans="1:29">
      <c r="A308" s="576"/>
      <c r="B308" s="566"/>
      <c r="C308" s="566"/>
      <c r="D308" s="566"/>
      <c r="E308" s="566"/>
      <c r="F308" s="567"/>
      <c r="G308" s="567"/>
      <c r="H308" s="567"/>
      <c r="I308" s="567"/>
      <c r="J308" s="567"/>
      <c r="K308" s="567"/>
      <c r="L308" s="567"/>
      <c r="M308" s="567"/>
      <c r="N308" s="567"/>
      <c r="O308" s="567"/>
      <c r="P308" s="567"/>
      <c r="Q308" s="567"/>
      <c r="R308" s="567"/>
      <c r="S308" s="567"/>
      <c r="T308" s="567"/>
      <c r="U308" s="567"/>
      <c r="V308" s="567"/>
      <c r="W308" s="567"/>
      <c r="X308" s="567"/>
      <c r="Y308" s="568"/>
      <c r="Z308" s="567"/>
      <c r="AA308" s="567"/>
      <c r="AB308" s="316"/>
      <c r="AC308" s="316"/>
    </row>
    <row r="309" spans="1:29">
      <c r="A309" s="576"/>
      <c r="B309" s="566"/>
      <c r="C309" s="566"/>
      <c r="D309" s="566"/>
      <c r="E309" s="566"/>
      <c r="F309" s="567"/>
      <c r="G309" s="567"/>
      <c r="H309" s="567"/>
      <c r="I309" s="567"/>
      <c r="J309" s="567"/>
      <c r="K309" s="567"/>
      <c r="L309" s="567"/>
      <c r="M309" s="567"/>
      <c r="N309" s="567"/>
      <c r="O309" s="567"/>
      <c r="P309" s="567"/>
      <c r="Q309" s="567"/>
      <c r="R309" s="567"/>
      <c r="S309" s="567"/>
      <c r="T309" s="567"/>
      <c r="U309" s="567"/>
      <c r="V309" s="567"/>
      <c r="W309" s="567"/>
      <c r="X309" s="567"/>
      <c r="Y309" s="568"/>
      <c r="Z309" s="567"/>
      <c r="AA309" s="567"/>
      <c r="AB309" s="316"/>
      <c r="AC309" s="316"/>
    </row>
    <row r="310" spans="1:29">
      <c r="A310" s="576"/>
      <c r="B310" s="566"/>
      <c r="C310" s="566"/>
      <c r="D310" s="566"/>
      <c r="E310" s="566"/>
      <c r="F310" s="567"/>
      <c r="G310" s="567"/>
      <c r="H310" s="567"/>
      <c r="I310" s="567"/>
      <c r="J310" s="567"/>
      <c r="K310" s="567"/>
      <c r="L310" s="567"/>
      <c r="M310" s="567"/>
      <c r="N310" s="567"/>
      <c r="O310" s="567"/>
      <c r="P310" s="567"/>
      <c r="Q310" s="567"/>
      <c r="R310" s="567"/>
      <c r="S310" s="567"/>
      <c r="T310" s="567"/>
      <c r="U310" s="567"/>
      <c r="V310" s="567"/>
      <c r="W310" s="567"/>
      <c r="X310" s="567"/>
      <c r="Y310" s="568"/>
      <c r="Z310" s="567"/>
      <c r="AA310" s="567"/>
      <c r="AB310" s="316"/>
      <c r="AC310" s="316"/>
    </row>
    <row r="311" spans="1:29">
      <c r="A311" s="576"/>
      <c r="B311" s="566"/>
      <c r="C311" s="566"/>
      <c r="D311" s="566"/>
      <c r="E311" s="566"/>
      <c r="F311" s="567"/>
      <c r="G311" s="567"/>
      <c r="H311" s="567"/>
      <c r="I311" s="567"/>
      <c r="J311" s="567"/>
      <c r="K311" s="567"/>
      <c r="L311" s="567"/>
      <c r="M311" s="567"/>
      <c r="N311" s="567"/>
      <c r="O311" s="567"/>
      <c r="P311" s="567"/>
      <c r="Q311" s="567"/>
      <c r="R311" s="567"/>
      <c r="S311" s="567"/>
      <c r="T311" s="567"/>
      <c r="U311" s="567"/>
      <c r="V311" s="567"/>
      <c r="W311" s="567"/>
      <c r="X311" s="567"/>
      <c r="Y311" s="568"/>
      <c r="Z311" s="567"/>
      <c r="AA311" s="567"/>
      <c r="AB311" s="316"/>
      <c r="AC311" s="316"/>
    </row>
    <row r="312" spans="1:29">
      <c r="A312" s="576"/>
      <c r="B312" s="566"/>
      <c r="C312" s="566"/>
      <c r="D312" s="566"/>
      <c r="E312" s="566"/>
      <c r="F312" s="567"/>
      <c r="G312" s="567"/>
      <c r="H312" s="567"/>
      <c r="I312" s="567"/>
      <c r="J312" s="567"/>
      <c r="K312" s="567"/>
      <c r="L312" s="567"/>
      <c r="M312" s="567"/>
      <c r="N312" s="567"/>
      <c r="O312" s="567"/>
      <c r="P312" s="567"/>
      <c r="Q312" s="567"/>
      <c r="R312" s="567"/>
      <c r="S312" s="567"/>
      <c r="T312" s="567"/>
      <c r="U312" s="567"/>
      <c r="V312" s="567"/>
      <c r="W312" s="567"/>
      <c r="X312" s="567"/>
      <c r="Y312" s="568"/>
      <c r="Z312" s="567"/>
      <c r="AA312" s="567"/>
      <c r="AB312" s="316"/>
      <c r="AC312" s="316"/>
    </row>
    <row r="313" spans="1:29">
      <c r="A313" s="576"/>
      <c r="B313" s="566"/>
      <c r="C313" s="566"/>
      <c r="D313" s="566"/>
      <c r="E313" s="566"/>
      <c r="F313" s="567"/>
      <c r="G313" s="567"/>
      <c r="H313" s="567"/>
      <c r="I313" s="567"/>
      <c r="J313" s="567"/>
      <c r="K313" s="567"/>
      <c r="L313" s="567"/>
      <c r="M313" s="567"/>
      <c r="N313" s="567"/>
      <c r="O313" s="567"/>
      <c r="P313" s="567"/>
      <c r="Q313" s="567"/>
      <c r="R313" s="567"/>
      <c r="S313" s="567"/>
      <c r="T313" s="567"/>
      <c r="U313" s="567"/>
      <c r="V313" s="567"/>
      <c r="W313" s="567"/>
      <c r="X313" s="567"/>
      <c r="Y313" s="568"/>
      <c r="Z313" s="567"/>
      <c r="AA313" s="567"/>
      <c r="AB313" s="316"/>
      <c r="AC313" s="316"/>
    </row>
    <row r="314" spans="1:29">
      <c r="A314" s="576"/>
      <c r="B314" s="566"/>
      <c r="C314" s="566"/>
      <c r="D314" s="566"/>
      <c r="E314" s="566"/>
      <c r="F314" s="567"/>
      <c r="G314" s="567"/>
      <c r="H314" s="567"/>
      <c r="I314" s="567"/>
      <c r="J314" s="567"/>
      <c r="K314" s="567"/>
      <c r="L314" s="567"/>
      <c r="M314" s="567"/>
      <c r="N314" s="567"/>
      <c r="O314" s="567"/>
      <c r="P314" s="567"/>
      <c r="Q314" s="567"/>
      <c r="R314" s="567"/>
      <c r="S314" s="567"/>
      <c r="T314" s="567"/>
      <c r="U314" s="567"/>
      <c r="V314" s="567"/>
      <c r="W314" s="567"/>
      <c r="X314" s="567"/>
      <c r="Y314" s="568"/>
      <c r="Z314" s="567"/>
      <c r="AA314" s="567"/>
      <c r="AB314" s="316"/>
      <c r="AC314" s="316"/>
    </row>
    <row r="315" spans="1:29">
      <c r="A315" s="576"/>
      <c r="B315" s="566"/>
      <c r="C315" s="566"/>
      <c r="D315" s="566"/>
      <c r="E315" s="566"/>
      <c r="F315" s="567"/>
      <c r="G315" s="567"/>
      <c r="H315" s="567"/>
      <c r="I315" s="567"/>
      <c r="J315" s="567"/>
      <c r="K315" s="567"/>
      <c r="L315" s="567"/>
      <c r="M315" s="567"/>
      <c r="N315" s="567"/>
      <c r="O315" s="567"/>
      <c r="P315" s="567"/>
      <c r="Q315" s="567"/>
      <c r="R315" s="567"/>
      <c r="S315" s="567"/>
      <c r="T315" s="567"/>
      <c r="U315" s="567"/>
      <c r="V315" s="567"/>
      <c r="W315" s="567"/>
      <c r="X315" s="567"/>
      <c r="Y315" s="568"/>
      <c r="Z315" s="567"/>
      <c r="AA315" s="567"/>
      <c r="AB315" s="316"/>
      <c r="AC315" s="316"/>
    </row>
    <row r="316" spans="1:29">
      <c r="A316" s="576"/>
      <c r="B316" s="566"/>
      <c r="C316" s="566"/>
      <c r="D316" s="566"/>
      <c r="E316" s="566"/>
      <c r="F316" s="567"/>
      <c r="G316" s="567"/>
      <c r="H316" s="567"/>
      <c r="I316" s="567"/>
      <c r="J316" s="567"/>
      <c r="K316" s="567"/>
      <c r="L316" s="567"/>
      <c r="M316" s="567"/>
      <c r="N316" s="567"/>
      <c r="O316" s="567"/>
      <c r="P316" s="567"/>
      <c r="Q316" s="567"/>
      <c r="R316" s="567"/>
      <c r="S316" s="567"/>
      <c r="T316" s="567"/>
      <c r="U316" s="567"/>
      <c r="V316" s="567"/>
      <c r="W316" s="567"/>
      <c r="X316" s="567"/>
      <c r="Y316" s="568"/>
      <c r="Z316" s="567"/>
      <c r="AA316" s="567"/>
      <c r="AB316" s="316"/>
      <c r="AC316" s="316"/>
    </row>
    <row r="317" spans="1:29">
      <c r="A317" s="576"/>
      <c r="B317" s="566"/>
      <c r="C317" s="566"/>
      <c r="D317" s="566"/>
      <c r="E317" s="566"/>
      <c r="F317" s="567"/>
      <c r="G317" s="567"/>
      <c r="H317" s="567"/>
      <c r="I317" s="567"/>
      <c r="J317" s="567"/>
      <c r="K317" s="567"/>
      <c r="L317" s="567"/>
      <c r="M317" s="567"/>
      <c r="N317" s="567"/>
      <c r="O317" s="567"/>
      <c r="P317" s="567"/>
      <c r="Q317" s="567"/>
      <c r="R317" s="567"/>
      <c r="S317" s="567"/>
      <c r="T317" s="567"/>
      <c r="U317" s="567"/>
      <c r="V317" s="567"/>
      <c r="W317" s="567"/>
      <c r="X317" s="567"/>
      <c r="Y317" s="568"/>
      <c r="Z317" s="567"/>
      <c r="AA317" s="567"/>
      <c r="AB317" s="316"/>
      <c r="AC317" s="316"/>
    </row>
    <row r="318" spans="1:29">
      <c r="A318" s="576"/>
      <c r="B318" s="566"/>
      <c r="C318" s="566"/>
      <c r="D318" s="566"/>
      <c r="E318" s="566"/>
      <c r="F318" s="567"/>
      <c r="G318" s="567"/>
      <c r="H318" s="567"/>
      <c r="I318" s="567"/>
      <c r="J318" s="567"/>
      <c r="K318" s="567"/>
      <c r="L318" s="567"/>
      <c r="M318" s="567"/>
      <c r="N318" s="567"/>
      <c r="O318" s="567"/>
      <c r="P318" s="567"/>
      <c r="Q318" s="567"/>
      <c r="R318" s="567"/>
      <c r="S318" s="567"/>
      <c r="T318" s="567"/>
      <c r="U318" s="567"/>
      <c r="V318" s="567"/>
      <c r="W318" s="567"/>
      <c r="X318" s="567"/>
      <c r="Y318" s="568"/>
      <c r="Z318" s="567"/>
      <c r="AA318" s="567"/>
      <c r="AB318" s="316"/>
      <c r="AC318" s="316"/>
    </row>
    <row r="319" spans="1:29">
      <c r="A319" s="576"/>
      <c r="B319" s="566"/>
      <c r="C319" s="566"/>
      <c r="D319" s="566"/>
      <c r="E319" s="566"/>
      <c r="F319" s="567"/>
      <c r="G319" s="567"/>
      <c r="H319" s="567"/>
      <c r="I319" s="567"/>
      <c r="J319" s="567"/>
      <c r="K319" s="567"/>
      <c r="L319" s="567"/>
      <c r="M319" s="567"/>
      <c r="N319" s="567"/>
      <c r="O319" s="567"/>
      <c r="P319" s="567"/>
      <c r="Q319" s="567"/>
      <c r="R319" s="567"/>
      <c r="S319" s="567"/>
      <c r="T319" s="567"/>
      <c r="U319" s="567"/>
      <c r="V319" s="567"/>
      <c r="W319" s="567"/>
      <c r="X319" s="567"/>
      <c r="Y319" s="568"/>
      <c r="Z319" s="567"/>
      <c r="AA319" s="567"/>
      <c r="AB319" s="316"/>
      <c r="AC319" s="316"/>
    </row>
    <row r="320" spans="1:29">
      <c r="A320" s="576"/>
      <c r="B320" s="566"/>
      <c r="C320" s="566"/>
      <c r="D320" s="566"/>
      <c r="E320" s="566"/>
      <c r="F320" s="567"/>
      <c r="G320" s="567"/>
      <c r="H320" s="567"/>
      <c r="I320" s="567"/>
      <c r="J320" s="567"/>
      <c r="K320" s="567"/>
      <c r="L320" s="567"/>
      <c r="M320" s="567"/>
      <c r="N320" s="567"/>
      <c r="O320" s="567"/>
      <c r="P320" s="567"/>
      <c r="Q320" s="567"/>
      <c r="R320" s="567"/>
      <c r="S320" s="567"/>
      <c r="T320" s="567"/>
      <c r="U320" s="567"/>
      <c r="V320" s="567"/>
      <c r="W320" s="567"/>
      <c r="X320" s="567"/>
      <c r="Y320" s="568"/>
      <c r="Z320" s="567"/>
      <c r="AA320" s="567"/>
      <c r="AB320" s="316"/>
      <c r="AC320" s="316"/>
    </row>
    <row r="321" spans="1:29">
      <c r="A321" s="576"/>
      <c r="B321" s="566"/>
      <c r="C321" s="566"/>
      <c r="D321" s="566"/>
      <c r="E321" s="566"/>
      <c r="F321" s="567"/>
      <c r="G321" s="567"/>
      <c r="H321" s="567"/>
      <c r="I321" s="567"/>
      <c r="J321" s="567"/>
      <c r="K321" s="567"/>
      <c r="L321" s="567"/>
      <c r="M321" s="567"/>
      <c r="N321" s="567"/>
      <c r="O321" s="567"/>
      <c r="P321" s="567"/>
      <c r="Q321" s="567"/>
      <c r="R321" s="567"/>
      <c r="S321" s="567"/>
      <c r="T321" s="567"/>
      <c r="U321" s="567"/>
      <c r="V321" s="567"/>
      <c r="W321" s="567"/>
      <c r="X321" s="567"/>
      <c r="Y321" s="568"/>
      <c r="Z321" s="567"/>
      <c r="AA321" s="567"/>
      <c r="AB321" s="316"/>
      <c r="AC321" s="316"/>
    </row>
    <row r="322" spans="1:29">
      <c r="A322" s="576"/>
      <c r="B322" s="566"/>
      <c r="C322" s="566"/>
      <c r="D322" s="566"/>
      <c r="E322" s="566"/>
      <c r="F322" s="567"/>
      <c r="G322" s="567"/>
      <c r="H322" s="567"/>
      <c r="I322" s="567"/>
      <c r="J322" s="567"/>
      <c r="K322" s="567"/>
      <c r="L322" s="567"/>
      <c r="M322" s="567"/>
      <c r="N322" s="567"/>
      <c r="O322" s="567"/>
      <c r="P322" s="567"/>
      <c r="Q322" s="567"/>
      <c r="R322" s="567"/>
      <c r="S322" s="567"/>
      <c r="T322" s="567"/>
      <c r="U322" s="567"/>
      <c r="V322" s="567"/>
      <c r="W322" s="567"/>
      <c r="X322" s="567"/>
      <c r="Y322" s="568"/>
      <c r="Z322" s="567"/>
      <c r="AA322" s="567"/>
      <c r="AB322" s="316"/>
      <c r="AC322" s="316"/>
    </row>
    <row r="323" spans="1:29">
      <c r="A323" s="576"/>
      <c r="B323" s="566"/>
      <c r="C323" s="566"/>
      <c r="D323" s="566"/>
      <c r="E323" s="566"/>
      <c r="F323" s="567"/>
      <c r="G323" s="567"/>
      <c r="H323" s="567"/>
      <c r="I323" s="567"/>
      <c r="J323" s="567"/>
      <c r="K323" s="567"/>
      <c r="L323" s="567"/>
      <c r="M323" s="567"/>
      <c r="N323" s="567"/>
      <c r="O323" s="567"/>
      <c r="P323" s="567"/>
      <c r="Q323" s="567"/>
      <c r="R323" s="567"/>
      <c r="S323" s="567"/>
      <c r="T323" s="567"/>
      <c r="U323" s="567"/>
      <c r="V323" s="567"/>
      <c r="W323" s="567"/>
      <c r="X323" s="567"/>
      <c r="Y323" s="568"/>
      <c r="Z323" s="567"/>
      <c r="AA323" s="567"/>
      <c r="AB323" s="316"/>
      <c r="AC323" s="316"/>
    </row>
    <row r="324" spans="1:29">
      <c r="A324" s="576"/>
      <c r="B324" s="566"/>
      <c r="C324" s="566"/>
      <c r="D324" s="566"/>
      <c r="E324" s="566"/>
      <c r="F324" s="567"/>
      <c r="G324" s="567"/>
      <c r="H324" s="567"/>
      <c r="I324" s="567"/>
      <c r="J324" s="567"/>
      <c r="K324" s="567"/>
      <c r="L324" s="567"/>
      <c r="M324" s="567"/>
      <c r="N324" s="567"/>
      <c r="O324" s="567"/>
      <c r="P324" s="567"/>
      <c r="Q324" s="567"/>
      <c r="R324" s="567"/>
      <c r="S324" s="567"/>
      <c r="T324" s="567"/>
      <c r="U324" s="567"/>
      <c r="V324" s="567"/>
      <c r="W324" s="567"/>
      <c r="X324" s="567"/>
      <c r="Y324" s="568"/>
      <c r="Z324" s="567"/>
      <c r="AA324" s="567"/>
      <c r="AB324" s="316"/>
      <c r="AC324" s="316"/>
    </row>
    <row r="325" spans="1:29">
      <c r="A325" s="576"/>
      <c r="B325" s="566"/>
      <c r="C325" s="566"/>
      <c r="D325" s="566"/>
      <c r="E325" s="566"/>
      <c r="F325" s="567"/>
      <c r="G325" s="567"/>
      <c r="H325" s="567"/>
      <c r="I325" s="567"/>
      <c r="J325" s="567"/>
      <c r="K325" s="567"/>
      <c r="L325" s="567"/>
      <c r="M325" s="567"/>
      <c r="N325" s="567"/>
      <c r="O325" s="567"/>
      <c r="P325" s="567"/>
      <c r="Q325" s="567"/>
      <c r="R325" s="567"/>
      <c r="S325" s="567"/>
      <c r="T325" s="567"/>
      <c r="U325" s="567"/>
      <c r="V325" s="567"/>
      <c r="W325" s="567"/>
      <c r="X325" s="567"/>
      <c r="Y325" s="568"/>
      <c r="Z325" s="567"/>
      <c r="AA325" s="567"/>
      <c r="AB325" s="316"/>
      <c r="AC325" s="316"/>
    </row>
    <row r="326" spans="1:29">
      <c r="A326" s="576"/>
      <c r="B326" s="566"/>
      <c r="C326" s="566"/>
      <c r="D326" s="566"/>
      <c r="E326" s="566"/>
      <c r="F326" s="567"/>
      <c r="G326" s="567"/>
      <c r="H326" s="567"/>
      <c r="I326" s="567"/>
      <c r="J326" s="567"/>
      <c r="K326" s="567"/>
      <c r="L326" s="567"/>
      <c r="M326" s="567"/>
      <c r="N326" s="567"/>
      <c r="O326" s="567"/>
      <c r="P326" s="567"/>
      <c r="Q326" s="567"/>
      <c r="R326" s="567"/>
      <c r="S326" s="567"/>
      <c r="T326" s="567"/>
      <c r="U326" s="567"/>
      <c r="V326" s="567"/>
      <c r="W326" s="567"/>
      <c r="X326" s="567"/>
      <c r="Y326" s="568"/>
      <c r="Z326" s="567"/>
      <c r="AA326" s="567"/>
      <c r="AB326" s="316"/>
      <c r="AC326" s="316"/>
    </row>
    <row r="327" spans="1:29">
      <c r="A327" s="576"/>
      <c r="B327" s="566"/>
      <c r="C327" s="566"/>
      <c r="D327" s="566"/>
      <c r="E327" s="566"/>
      <c r="F327" s="567"/>
      <c r="G327" s="567"/>
      <c r="H327" s="567"/>
      <c r="I327" s="567"/>
      <c r="J327" s="567"/>
      <c r="K327" s="567"/>
      <c r="L327" s="567"/>
      <c r="M327" s="567"/>
      <c r="N327" s="567"/>
      <c r="O327" s="567"/>
      <c r="P327" s="567"/>
      <c r="Q327" s="567"/>
      <c r="R327" s="567"/>
      <c r="S327" s="567"/>
      <c r="T327" s="567"/>
      <c r="U327" s="567"/>
      <c r="V327" s="567"/>
      <c r="W327" s="567"/>
      <c r="X327" s="567"/>
      <c r="Y327" s="568"/>
      <c r="Z327" s="567"/>
      <c r="AA327" s="567"/>
      <c r="AB327" s="316"/>
      <c r="AC327" s="316"/>
    </row>
    <row r="328" spans="1:29">
      <c r="A328" s="576"/>
      <c r="B328" s="566"/>
      <c r="C328" s="566"/>
      <c r="D328" s="566"/>
      <c r="E328" s="566"/>
      <c r="F328" s="567"/>
      <c r="G328" s="567"/>
      <c r="H328" s="567"/>
      <c r="I328" s="567"/>
      <c r="J328" s="567"/>
      <c r="K328" s="567"/>
      <c r="L328" s="567"/>
      <c r="M328" s="567"/>
      <c r="N328" s="567"/>
      <c r="O328" s="567"/>
      <c r="P328" s="567"/>
      <c r="Q328" s="567"/>
      <c r="R328" s="567"/>
      <c r="S328" s="567"/>
      <c r="T328" s="567"/>
      <c r="U328" s="567"/>
      <c r="V328" s="567"/>
      <c r="W328" s="567"/>
      <c r="X328" s="567"/>
      <c r="Y328" s="568"/>
      <c r="Z328" s="567"/>
      <c r="AA328" s="567"/>
      <c r="AB328" s="316"/>
      <c r="AC328" s="316"/>
    </row>
    <row r="329" spans="1:29">
      <c r="A329" s="576"/>
      <c r="B329" s="566"/>
      <c r="C329" s="566"/>
      <c r="D329" s="566"/>
      <c r="E329" s="566"/>
      <c r="F329" s="567"/>
      <c r="G329" s="567"/>
      <c r="H329" s="567"/>
      <c r="I329" s="567"/>
      <c r="J329" s="567"/>
      <c r="K329" s="567"/>
      <c r="L329" s="567"/>
      <c r="M329" s="567"/>
      <c r="N329" s="567"/>
      <c r="O329" s="567"/>
      <c r="P329" s="567"/>
      <c r="Q329" s="567"/>
      <c r="R329" s="567"/>
      <c r="S329" s="567"/>
      <c r="T329" s="567"/>
      <c r="U329" s="567"/>
      <c r="V329" s="567"/>
      <c r="W329" s="567"/>
      <c r="X329" s="567"/>
      <c r="Y329" s="568"/>
      <c r="Z329" s="567"/>
      <c r="AA329" s="567"/>
      <c r="AB329" s="316"/>
      <c r="AC329" s="316"/>
    </row>
    <row r="330" spans="1:29">
      <c r="A330" s="576"/>
      <c r="B330" s="566"/>
      <c r="C330" s="566"/>
      <c r="D330" s="566"/>
      <c r="E330" s="566"/>
      <c r="F330" s="567"/>
      <c r="G330" s="567"/>
      <c r="H330" s="567"/>
      <c r="I330" s="567"/>
      <c r="J330" s="567"/>
      <c r="K330" s="567"/>
      <c r="L330" s="567"/>
      <c r="M330" s="567"/>
      <c r="N330" s="567"/>
      <c r="O330" s="567"/>
      <c r="P330" s="567"/>
      <c r="Q330" s="567"/>
      <c r="R330" s="567"/>
      <c r="S330" s="567"/>
      <c r="T330" s="567"/>
      <c r="U330" s="567"/>
      <c r="V330" s="567"/>
      <c r="W330" s="567"/>
      <c r="X330" s="567"/>
      <c r="Y330" s="568"/>
      <c r="Z330" s="567"/>
      <c r="AA330" s="567"/>
      <c r="AB330" s="316"/>
      <c r="AC330" s="316"/>
    </row>
    <row r="331" spans="1:29">
      <c r="A331" s="576"/>
      <c r="B331" s="566"/>
      <c r="C331" s="566"/>
      <c r="D331" s="566"/>
      <c r="E331" s="566"/>
      <c r="F331" s="567"/>
      <c r="G331" s="567"/>
      <c r="H331" s="567"/>
      <c r="I331" s="567"/>
      <c r="J331" s="567"/>
      <c r="K331" s="567"/>
      <c r="L331" s="567"/>
      <c r="M331" s="567"/>
      <c r="N331" s="567"/>
      <c r="O331" s="567"/>
      <c r="P331" s="567"/>
      <c r="Q331" s="567"/>
      <c r="R331" s="567"/>
      <c r="S331" s="567"/>
      <c r="T331" s="567"/>
      <c r="U331" s="567"/>
      <c r="V331" s="567"/>
      <c r="W331" s="567"/>
      <c r="X331" s="567"/>
      <c r="Y331" s="568"/>
      <c r="Z331" s="567"/>
      <c r="AA331" s="567"/>
      <c r="AB331" s="316"/>
      <c r="AC331" s="316"/>
    </row>
    <row r="332" spans="1:29">
      <c r="A332" s="576"/>
      <c r="B332" s="566"/>
      <c r="C332" s="566"/>
      <c r="D332" s="566"/>
      <c r="E332" s="566"/>
      <c r="F332" s="567"/>
      <c r="G332" s="567"/>
      <c r="H332" s="567"/>
      <c r="I332" s="567"/>
      <c r="J332" s="567"/>
      <c r="K332" s="567"/>
      <c r="L332" s="567"/>
      <c r="M332" s="567"/>
      <c r="N332" s="567"/>
      <c r="O332" s="567"/>
      <c r="P332" s="567"/>
      <c r="Q332" s="567"/>
      <c r="R332" s="567"/>
      <c r="S332" s="567"/>
      <c r="T332" s="567"/>
      <c r="U332" s="567"/>
      <c r="V332" s="567"/>
      <c r="W332" s="567"/>
      <c r="X332" s="567"/>
      <c r="Y332" s="568"/>
      <c r="Z332" s="567"/>
      <c r="AA332" s="567"/>
      <c r="AB332" s="316"/>
      <c r="AC332" s="316"/>
    </row>
    <row r="333" spans="1:29">
      <c r="A333" s="576"/>
      <c r="B333" s="566"/>
      <c r="C333" s="566"/>
      <c r="D333" s="566"/>
      <c r="E333" s="566"/>
      <c r="F333" s="567"/>
      <c r="G333" s="567"/>
      <c r="H333" s="567"/>
      <c r="I333" s="567"/>
      <c r="J333" s="567"/>
      <c r="K333" s="567"/>
      <c r="L333" s="567"/>
      <c r="M333" s="567"/>
      <c r="N333" s="567"/>
      <c r="O333" s="567"/>
      <c r="P333" s="567"/>
      <c r="Q333" s="567"/>
      <c r="R333" s="567"/>
      <c r="S333" s="567"/>
      <c r="T333" s="567"/>
      <c r="U333" s="567"/>
      <c r="V333" s="567"/>
      <c r="W333" s="567"/>
      <c r="X333" s="567"/>
      <c r="Y333" s="568"/>
      <c r="Z333" s="567"/>
      <c r="AA333" s="567"/>
      <c r="AB333" s="316"/>
      <c r="AC333" s="316"/>
    </row>
    <row r="334" spans="1:29">
      <c r="A334" s="576"/>
      <c r="B334" s="566"/>
      <c r="C334" s="566"/>
      <c r="D334" s="566"/>
      <c r="E334" s="566"/>
      <c r="F334" s="567"/>
      <c r="G334" s="567"/>
      <c r="H334" s="567"/>
      <c r="I334" s="567"/>
      <c r="J334" s="567"/>
      <c r="K334" s="567"/>
      <c r="L334" s="567"/>
      <c r="M334" s="567"/>
      <c r="N334" s="567"/>
      <c r="O334" s="567"/>
      <c r="P334" s="567"/>
      <c r="Q334" s="567"/>
      <c r="R334" s="567"/>
      <c r="S334" s="567"/>
      <c r="T334" s="567"/>
      <c r="U334" s="567"/>
      <c r="V334" s="567"/>
      <c r="W334" s="567"/>
      <c r="X334" s="567"/>
      <c r="Y334" s="568"/>
      <c r="Z334" s="567"/>
      <c r="AA334" s="567"/>
      <c r="AB334" s="316"/>
      <c r="AC334" s="316"/>
    </row>
    <row r="335" spans="1:29">
      <c r="A335" s="576"/>
      <c r="B335" s="566"/>
      <c r="C335" s="566"/>
      <c r="D335" s="566"/>
      <c r="E335" s="566"/>
      <c r="F335" s="567"/>
      <c r="G335" s="567"/>
      <c r="H335" s="567"/>
      <c r="I335" s="567"/>
      <c r="J335" s="567"/>
      <c r="K335" s="567"/>
      <c r="L335" s="567"/>
      <c r="M335" s="567"/>
      <c r="N335" s="567"/>
      <c r="O335" s="567"/>
      <c r="P335" s="567"/>
      <c r="Q335" s="567"/>
      <c r="R335" s="567"/>
      <c r="S335" s="567"/>
      <c r="T335" s="567"/>
      <c r="U335" s="567"/>
      <c r="V335" s="567"/>
      <c r="W335" s="567"/>
      <c r="X335" s="567"/>
      <c r="Y335" s="568"/>
      <c r="Z335" s="567"/>
      <c r="AA335" s="567"/>
      <c r="AB335" s="316"/>
      <c r="AC335" s="316"/>
    </row>
    <row r="336" spans="1:29">
      <c r="A336" s="576"/>
      <c r="B336" s="566"/>
      <c r="C336" s="566"/>
      <c r="D336" s="566"/>
      <c r="E336" s="566"/>
      <c r="F336" s="567"/>
      <c r="G336" s="567"/>
      <c r="H336" s="567"/>
      <c r="I336" s="567"/>
      <c r="J336" s="567"/>
      <c r="K336" s="567"/>
      <c r="L336" s="567"/>
      <c r="M336" s="567"/>
      <c r="N336" s="567"/>
      <c r="O336" s="567"/>
      <c r="P336" s="567"/>
      <c r="Q336" s="567"/>
      <c r="R336" s="567"/>
      <c r="S336" s="567"/>
      <c r="T336" s="567"/>
      <c r="U336" s="567"/>
      <c r="V336" s="567"/>
      <c r="W336" s="567"/>
      <c r="X336" s="567"/>
      <c r="Y336" s="568"/>
      <c r="Z336" s="567"/>
      <c r="AA336" s="567"/>
      <c r="AB336" s="316"/>
      <c r="AC336" s="316"/>
    </row>
    <row r="337" spans="1:29">
      <c r="A337" s="576"/>
      <c r="B337" s="566"/>
      <c r="C337" s="566"/>
      <c r="D337" s="566"/>
      <c r="E337" s="566"/>
      <c r="F337" s="567"/>
      <c r="G337" s="567"/>
      <c r="H337" s="567"/>
      <c r="I337" s="567"/>
      <c r="J337" s="567"/>
      <c r="K337" s="567"/>
      <c r="L337" s="567"/>
      <c r="M337" s="567"/>
      <c r="N337" s="567"/>
      <c r="O337" s="567"/>
      <c r="P337" s="567"/>
      <c r="Q337" s="567"/>
      <c r="R337" s="567"/>
      <c r="S337" s="567"/>
      <c r="T337" s="567"/>
      <c r="U337" s="567"/>
      <c r="V337" s="567"/>
      <c r="W337" s="567"/>
      <c r="X337" s="567"/>
      <c r="Y337" s="568"/>
      <c r="Z337" s="567"/>
      <c r="AA337" s="567"/>
      <c r="AB337" s="316"/>
      <c r="AC337" s="316"/>
    </row>
    <row r="338" spans="1:29">
      <c r="A338" s="576"/>
      <c r="B338" s="566"/>
      <c r="C338" s="566"/>
      <c r="D338" s="566"/>
      <c r="E338" s="566"/>
      <c r="F338" s="567"/>
      <c r="G338" s="567"/>
      <c r="H338" s="567"/>
      <c r="I338" s="567"/>
      <c r="J338" s="567"/>
      <c r="K338" s="567"/>
      <c r="L338" s="567"/>
      <c r="M338" s="567"/>
      <c r="N338" s="567"/>
      <c r="O338" s="567"/>
      <c r="P338" s="567"/>
      <c r="Q338" s="567"/>
      <c r="R338" s="567"/>
      <c r="S338" s="567"/>
      <c r="T338" s="567"/>
      <c r="U338" s="567"/>
      <c r="V338" s="567"/>
      <c r="W338" s="567"/>
      <c r="X338" s="567"/>
      <c r="Y338" s="568"/>
      <c r="Z338" s="567"/>
      <c r="AA338" s="567"/>
      <c r="AB338" s="316"/>
      <c r="AC338" s="316"/>
    </row>
    <row r="339" spans="1:29">
      <c r="A339" s="576"/>
      <c r="B339" s="566"/>
      <c r="C339" s="566"/>
      <c r="D339" s="566"/>
      <c r="E339" s="566"/>
      <c r="F339" s="567"/>
      <c r="G339" s="567"/>
      <c r="H339" s="567"/>
      <c r="I339" s="567"/>
      <c r="J339" s="567"/>
      <c r="K339" s="567"/>
      <c r="L339" s="567"/>
      <c r="M339" s="567"/>
      <c r="N339" s="567"/>
      <c r="O339" s="567"/>
      <c r="P339" s="567"/>
      <c r="Q339" s="567"/>
      <c r="R339" s="567"/>
      <c r="S339" s="567"/>
      <c r="T339" s="567"/>
      <c r="U339" s="567"/>
      <c r="V339" s="567"/>
      <c r="W339" s="567"/>
      <c r="X339" s="567"/>
      <c r="Y339" s="568"/>
      <c r="Z339" s="567"/>
      <c r="AA339" s="567"/>
      <c r="AB339" s="316"/>
      <c r="AC339" s="316"/>
    </row>
    <row r="340" spans="1:29">
      <c r="A340" s="576"/>
      <c r="B340" s="566"/>
      <c r="C340" s="566"/>
      <c r="D340" s="566"/>
      <c r="E340" s="566"/>
      <c r="F340" s="567"/>
      <c r="G340" s="567"/>
      <c r="H340" s="567"/>
      <c r="I340" s="567"/>
      <c r="J340" s="567"/>
      <c r="K340" s="567"/>
      <c r="L340" s="567"/>
      <c r="M340" s="567"/>
      <c r="N340" s="567"/>
      <c r="O340" s="567"/>
      <c r="P340" s="567"/>
      <c r="Q340" s="567"/>
      <c r="R340" s="567"/>
      <c r="S340" s="567"/>
      <c r="T340" s="567"/>
      <c r="U340" s="567"/>
      <c r="V340" s="567"/>
      <c r="W340" s="567"/>
      <c r="X340" s="567"/>
      <c r="Y340" s="568"/>
      <c r="Z340" s="567"/>
      <c r="AA340" s="567"/>
      <c r="AB340" s="316"/>
      <c r="AC340" s="316"/>
    </row>
    <row r="341" spans="1:29">
      <c r="A341" s="576"/>
      <c r="B341" s="566"/>
      <c r="C341" s="566"/>
      <c r="D341" s="566"/>
      <c r="E341" s="566"/>
      <c r="F341" s="567"/>
      <c r="G341" s="567"/>
      <c r="H341" s="567"/>
      <c r="I341" s="567"/>
      <c r="J341" s="567"/>
      <c r="K341" s="567"/>
      <c r="L341" s="567"/>
      <c r="M341" s="567"/>
      <c r="N341" s="567"/>
      <c r="O341" s="567"/>
      <c r="P341" s="567"/>
      <c r="Q341" s="567"/>
      <c r="R341" s="567"/>
      <c r="S341" s="567"/>
      <c r="T341" s="567"/>
      <c r="U341" s="567"/>
      <c r="V341" s="567"/>
      <c r="W341" s="567"/>
      <c r="X341" s="567"/>
      <c r="Y341" s="568"/>
      <c r="Z341" s="567"/>
      <c r="AA341" s="567"/>
      <c r="AB341" s="316"/>
      <c r="AC341" s="316"/>
    </row>
    <row r="342" spans="1:29">
      <c r="A342" s="576"/>
      <c r="B342" s="566"/>
      <c r="C342" s="566"/>
      <c r="D342" s="566"/>
      <c r="E342" s="566"/>
      <c r="F342" s="567"/>
      <c r="G342" s="567"/>
      <c r="H342" s="567"/>
      <c r="I342" s="567"/>
      <c r="J342" s="567"/>
      <c r="K342" s="567"/>
      <c r="L342" s="567"/>
      <c r="M342" s="567"/>
      <c r="N342" s="567"/>
      <c r="O342" s="567"/>
      <c r="P342" s="567"/>
      <c r="Q342" s="567"/>
      <c r="R342" s="567"/>
      <c r="S342" s="567"/>
      <c r="T342" s="567"/>
      <c r="U342" s="567"/>
      <c r="V342" s="567"/>
      <c r="W342" s="567"/>
      <c r="X342" s="567"/>
      <c r="Y342" s="568"/>
      <c r="Z342" s="567"/>
      <c r="AA342" s="567"/>
      <c r="AB342" s="316"/>
      <c r="AC342" s="316"/>
    </row>
    <row r="343" spans="1:29">
      <c r="A343" s="576"/>
      <c r="B343" s="566"/>
      <c r="C343" s="566"/>
      <c r="D343" s="566"/>
      <c r="E343" s="566"/>
      <c r="F343" s="567"/>
      <c r="G343" s="567"/>
      <c r="H343" s="567"/>
      <c r="I343" s="567"/>
      <c r="J343" s="567"/>
      <c r="K343" s="567"/>
      <c r="L343" s="567"/>
      <c r="M343" s="567"/>
      <c r="N343" s="567"/>
      <c r="O343" s="567"/>
      <c r="P343" s="567"/>
      <c r="Q343" s="567"/>
      <c r="R343" s="567"/>
      <c r="S343" s="567"/>
      <c r="T343" s="567"/>
      <c r="U343" s="567"/>
      <c r="V343" s="567"/>
      <c r="W343" s="567"/>
      <c r="X343" s="567"/>
      <c r="Y343" s="568"/>
      <c r="Z343" s="567"/>
      <c r="AA343" s="567"/>
      <c r="AB343" s="316"/>
      <c r="AC343" s="316"/>
    </row>
    <row r="344" spans="1:29">
      <c r="A344" s="576"/>
      <c r="B344" s="566"/>
      <c r="C344" s="566"/>
      <c r="D344" s="566"/>
      <c r="E344" s="566"/>
      <c r="F344" s="567"/>
      <c r="G344" s="567"/>
      <c r="H344" s="567"/>
      <c r="I344" s="567"/>
      <c r="J344" s="567"/>
      <c r="K344" s="567"/>
      <c r="L344" s="567"/>
      <c r="M344" s="567"/>
      <c r="N344" s="567"/>
      <c r="O344" s="567"/>
      <c r="P344" s="567"/>
      <c r="Q344" s="567"/>
      <c r="R344" s="567"/>
      <c r="S344" s="567"/>
      <c r="T344" s="567"/>
      <c r="U344" s="567"/>
      <c r="V344" s="567"/>
      <c r="W344" s="567"/>
      <c r="X344" s="567"/>
      <c r="Y344" s="568"/>
      <c r="Z344" s="567"/>
      <c r="AA344" s="567"/>
      <c r="AB344" s="316"/>
      <c r="AC344" s="316"/>
    </row>
    <row r="345" spans="1:29">
      <c r="A345" s="576"/>
      <c r="B345" s="566"/>
      <c r="C345" s="566"/>
      <c r="D345" s="566"/>
      <c r="E345" s="566"/>
      <c r="F345" s="567"/>
      <c r="G345" s="567"/>
      <c r="H345" s="567"/>
      <c r="I345" s="567"/>
      <c r="J345" s="567"/>
      <c r="K345" s="567"/>
      <c r="L345" s="567"/>
      <c r="M345" s="567"/>
      <c r="N345" s="567"/>
      <c r="O345" s="567"/>
      <c r="P345" s="567"/>
      <c r="Q345" s="567"/>
      <c r="R345" s="567"/>
      <c r="S345" s="567"/>
      <c r="T345" s="567"/>
      <c r="U345" s="567"/>
      <c r="V345" s="567"/>
      <c r="W345" s="567"/>
      <c r="X345" s="567"/>
      <c r="Y345" s="568"/>
      <c r="Z345" s="567"/>
      <c r="AA345" s="567"/>
      <c r="AB345" s="316"/>
      <c r="AC345" s="316"/>
    </row>
    <row r="346" spans="1:29">
      <c r="A346" s="576"/>
      <c r="B346" s="566"/>
      <c r="C346" s="566"/>
      <c r="D346" s="566"/>
      <c r="E346" s="566"/>
      <c r="F346" s="567"/>
      <c r="G346" s="567"/>
      <c r="H346" s="567"/>
      <c r="I346" s="567"/>
      <c r="J346" s="567"/>
      <c r="K346" s="567"/>
      <c r="L346" s="567"/>
      <c r="M346" s="567"/>
      <c r="N346" s="567"/>
      <c r="O346" s="567"/>
      <c r="P346" s="567"/>
      <c r="Q346" s="567"/>
      <c r="R346" s="567"/>
      <c r="S346" s="567"/>
      <c r="T346" s="567"/>
      <c r="U346" s="567"/>
      <c r="V346" s="567"/>
      <c r="W346" s="567"/>
      <c r="X346" s="567"/>
      <c r="Y346" s="568"/>
      <c r="Z346" s="567"/>
      <c r="AA346" s="567"/>
      <c r="AB346" s="316"/>
      <c r="AC346" s="316"/>
    </row>
    <row r="347" spans="1:29">
      <c r="A347" s="576"/>
      <c r="B347" s="566"/>
      <c r="C347" s="566"/>
      <c r="D347" s="566"/>
      <c r="E347" s="566"/>
      <c r="F347" s="567"/>
      <c r="G347" s="567"/>
      <c r="H347" s="567"/>
      <c r="I347" s="567"/>
      <c r="J347" s="567"/>
      <c r="K347" s="567"/>
      <c r="L347" s="567"/>
      <c r="M347" s="567"/>
      <c r="N347" s="567"/>
      <c r="O347" s="567"/>
      <c r="P347" s="567"/>
      <c r="Q347" s="567"/>
      <c r="R347" s="567"/>
      <c r="S347" s="567"/>
      <c r="T347" s="567"/>
      <c r="U347" s="567"/>
      <c r="V347" s="567"/>
      <c r="W347" s="567"/>
      <c r="X347" s="567"/>
      <c r="Y347" s="568"/>
      <c r="Z347" s="567"/>
      <c r="AA347" s="567"/>
      <c r="AB347" s="316"/>
      <c r="AC347" s="316"/>
    </row>
    <row r="348" spans="1:29">
      <c r="A348" s="576"/>
      <c r="B348" s="566"/>
      <c r="C348" s="566"/>
      <c r="D348" s="566"/>
      <c r="E348" s="566"/>
      <c r="F348" s="567"/>
      <c r="G348" s="567"/>
      <c r="H348" s="567"/>
      <c r="I348" s="567"/>
      <c r="J348" s="567"/>
      <c r="K348" s="567"/>
      <c r="L348" s="567"/>
      <c r="M348" s="567"/>
      <c r="N348" s="567"/>
      <c r="O348" s="567"/>
      <c r="P348" s="567"/>
      <c r="Q348" s="567"/>
      <c r="R348" s="567"/>
      <c r="S348" s="567"/>
      <c r="T348" s="567"/>
      <c r="U348" s="567"/>
      <c r="V348" s="567"/>
      <c r="W348" s="567"/>
      <c r="X348" s="567"/>
      <c r="Y348" s="568"/>
      <c r="Z348" s="567"/>
      <c r="AA348" s="567"/>
      <c r="AB348" s="316"/>
      <c r="AC348" s="316"/>
    </row>
    <row r="349" spans="1:29">
      <c r="A349" s="576"/>
      <c r="B349" s="566"/>
      <c r="C349" s="566"/>
      <c r="D349" s="566"/>
      <c r="E349" s="566"/>
      <c r="F349" s="567"/>
      <c r="G349" s="567"/>
      <c r="H349" s="567"/>
      <c r="I349" s="567"/>
      <c r="J349" s="567"/>
      <c r="K349" s="567"/>
      <c r="L349" s="567"/>
      <c r="M349" s="567"/>
      <c r="N349" s="567"/>
      <c r="O349" s="567"/>
      <c r="P349" s="567"/>
      <c r="Q349" s="567"/>
      <c r="R349" s="567"/>
      <c r="S349" s="567"/>
      <c r="T349" s="567"/>
      <c r="U349" s="567"/>
      <c r="V349" s="567"/>
      <c r="W349" s="567"/>
      <c r="X349" s="567"/>
      <c r="Y349" s="568"/>
      <c r="Z349" s="567"/>
      <c r="AA349" s="567"/>
      <c r="AB349" s="316"/>
      <c r="AC349" s="316"/>
    </row>
    <row r="350" spans="1:29">
      <c r="A350" s="576"/>
      <c r="B350" s="566"/>
      <c r="C350" s="566"/>
      <c r="D350" s="566"/>
      <c r="E350" s="566"/>
      <c r="F350" s="567"/>
      <c r="G350" s="567"/>
      <c r="H350" s="567"/>
      <c r="I350" s="567"/>
      <c r="J350" s="567"/>
      <c r="K350" s="567"/>
      <c r="L350" s="567"/>
      <c r="M350" s="567"/>
      <c r="N350" s="567"/>
      <c r="O350" s="567"/>
      <c r="P350" s="567"/>
      <c r="Q350" s="567"/>
      <c r="R350" s="567"/>
      <c r="S350" s="567"/>
      <c r="T350" s="567"/>
      <c r="U350" s="567"/>
      <c r="V350" s="567"/>
      <c r="W350" s="567"/>
      <c r="X350" s="567"/>
      <c r="Y350" s="568"/>
      <c r="Z350" s="567"/>
      <c r="AA350" s="567"/>
      <c r="AB350" s="316"/>
      <c r="AC350" s="316"/>
    </row>
    <row r="351" spans="1:29">
      <c r="A351" s="576"/>
      <c r="B351" s="566"/>
      <c r="C351" s="566"/>
      <c r="D351" s="566"/>
      <c r="E351" s="566"/>
      <c r="F351" s="567"/>
      <c r="G351" s="567"/>
      <c r="H351" s="567"/>
      <c r="I351" s="567"/>
      <c r="J351" s="567"/>
      <c r="K351" s="567"/>
      <c r="L351" s="567"/>
      <c r="M351" s="567"/>
      <c r="N351" s="567"/>
      <c r="O351" s="567"/>
      <c r="P351" s="567"/>
      <c r="Q351" s="567"/>
      <c r="R351" s="567"/>
      <c r="S351" s="567"/>
      <c r="T351" s="567"/>
      <c r="U351" s="567"/>
      <c r="V351" s="567"/>
      <c r="W351" s="567"/>
      <c r="X351" s="567"/>
      <c r="Y351" s="568"/>
      <c r="Z351" s="567"/>
      <c r="AA351" s="567"/>
      <c r="AB351" s="316"/>
      <c r="AC351" s="316"/>
    </row>
    <row r="352" spans="1:29">
      <c r="A352" s="576"/>
      <c r="B352" s="566"/>
      <c r="C352" s="566"/>
      <c r="D352" s="566"/>
      <c r="E352" s="566"/>
      <c r="F352" s="567"/>
      <c r="G352" s="567"/>
      <c r="H352" s="567"/>
      <c r="I352" s="567"/>
      <c r="J352" s="567"/>
      <c r="K352" s="567"/>
      <c r="L352" s="567"/>
      <c r="M352" s="567"/>
      <c r="N352" s="567"/>
      <c r="O352" s="567"/>
      <c r="P352" s="567"/>
      <c r="Q352" s="567"/>
      <c r="R352" s="567"/>
      <c r="S352" s="567"/>
      <c r="T352" s="567"/>
      <c r="U352" s="567"/>
      <c r="V352" s="567"/>
      <c r="W352" s="567"/>
      <c r="X352" s="567"/>
      <c r="Y352" s="568"/>
      <c r="Z352" s="567"/>
      <c r="AA352" s="567"/>
      <c r="AB352" s="316"/>
      <c r="AC352" s="316"/>
    </row>
    <row r="353" spans="1:29">
      <c r="A353" s="576"/>
      <c r="B353" s="566"/>
      <c r="C353" s="566"/>
      <c r="D353" s="566"/>
      <c r="E353" s="566"/>
      <c r="F353" s="567"/>
      <c r="G353" s="567"/>
      <c r="H353" s="567"/>
      <c r="I353" s="567"/>
      <c r="J353" s="567"/>
      <c r="K353" s="567"/>
      <c r="L353" s="567"/>
      <c r="M353" s="567"/>
      <c r="N353" s="567"/>
      <c r="O353" s="567"/>
      <c r="P353" s="567"/>
      <c r="Q353" s="567"/>
      <c r="R353" s="567"/>
      <c r="S353" s="567"/>
      <c r="T353" s="567"/>
      <c r="U353" s="567"/>
      <c r="V353" s="567"/>
      <c r="W353" s="567"/>
      <c r="X353" s="567"/>
      <c r="Y353" s="568"/>
      <c r="Z353" s="567"/>
      <c r="AA353" s="567"/>
      <c r="AB353" s="316"/>
      <c r="AC353" s="316"/>
    </row>
    <row r="354" spans="1:29">
      <c r="A354" s="576"/>
      <c r="B354" s="566"/>
      <c r="C354" s="566"/>
      <c r="D354" s="566"/>
      <c r="E354" s="566"/>
      <c r="F354" s="567"/>
      <c r="G354" s="567"/>
      <c r="H354" s="567"/>
      <c r="I354" s="567"/>
      <c r="J354" s="567"/>
      <c r="K354" s="567"/>
      <c r="L354" s="567"/>
      <c r="M354" s="567"/>
      <c r="N354" s="567"/>
      <c r="O354" s="567"/>
      <c r="P354" s="567"/>
      <c r="Q354" s="567"/>
      <c r="R354" s="567"/>
      <c r="S354" s="567"/>
      <c r="T354" s="567"/>
      <c r="U354" s="567"/>
      <c r="V354" s="567"/>
      <c r="W354" s="567"/>
      <c r="X354" s="567"/>
      <c r="Y354" s="568"/>
      <c r="Z354" s="567"/>
      <c r="AA354" s="567"/>
      <c r="AB354" s="316"/>
      <c r="AC354" s="316"/>
    </row>
    <row r="355" spans="1:29">
      <c r="A355" s="576"/>
      <c r="B355" s="566"/>
      <c r="C355" s="566"/>
      <c r="D355" s="566"/>
      <c r="E355" s="566"/>
      <c r="F355" s="567"/>
      <c r="G355" s="567"/>
      <c r="H355" s="567"/>
      <c r="I355" s="567"/>
      <c r="J355" s="567"/>
      <c r="K355" s="567"/>
      <c r="L355" s="567"/>
      <c r="M355" s="567"/>
      <c r="N355" s="567"/>
      <c r="O355" s="567"/>
      <c r="P355" s="567"/>
      <c r="Q355" s="567"/>
      <c r="R355" s="567"/>
      <c r="S355" s="567"/>
      <c r="T355" s="567"/>
      <c r="U355" s="567"/>
      <c r="V355" s="567"/>
      <c r="W355" s="567"/>
      <c r="X355" s="567"/>
      <c r="Y355" s="568"/>
      <c r="Z355" s="567"/>
      <c r="AA355" s="567"/>
      <c r="AB355" s="316"/>
      <c r="AC355" s="316"/>
    </row>
    <row r="356" spans="1:29">
      <c r="A356" s="576"/>
      <c r="B356" s="566"/>
      <c r="C356" s="566"/>
      <c r="D356" s="566"/>
      <c r="E356" s="566"/>
      <c r="F356" s="567"/>
      <c r="G356" s="567"/>
      <c r="H356" s="567"/>
      <c r="I356" s="567"/>
      <c r="J356" s="567"/>
      <c r="K356" s="567"/>
      <c r="L356" s="567"/>
      <c r="M356" s="567"/>
      <c r="N356" s="567"/>
      <c r="O356" s="567"/>
      <c r="P356" s="567"/>
      <c r="Q356" s="567"/>
      <c r="R356" s="567"/>
      <c r="S356" s="567"/>
      <c r="T356" s="567"/>
      <c r="U356" s="567"/>
      <c r="V356" s="567"/>
      <c r="W356" s="567"/>
      <c r="X356" s="567"/>
      <c r="Y356" s="568"/>
      <c r="Z356" s="567"/>
      <c r="AA356" s="567"/>
      <c r="AB356" s="316"/>
      <c r="AC356" s="316"/>
    </row>
    <row r="357" spans="1:29">
      <c r="A357" s="576"/>
      <c r="B357" s="566"/>
      <c r="C357" s="566"/>
      <c r="D357" s="566"/>
      <c r="E357" s="566"/>
      <c r="F357" s="567"/>
      <c r="G357" s="567"/>
      <c r="H357" s="567"/>
      <c r="I357" s="567"/>
      <c r="J357" s="567"/>
      <c r="K357" s="567"/>
      <c r="L357" s="567"/>
      <c r="M357" s="567"/>
      <c r="N357" s="567"/>
      <c r="O357" s="567"/>
      <c r="P357" s="567"/>
      <c r="Q357" s="567"/>
      <c r="R357" s="567"/>
      <c r="S357" s="567"/>
      <c r="T357" s="567"/>
      <c r="U357" s="567"/>
      <c r="V357" s="567"/>
      <c r="W357" s="567"/>
      <c r="X357" s="567"/>
      <c r="Y357" s="568"/>
      <c r="Z357" s="567"/>
      <c r="AA357" s="567"/>
      <c r="AB357" s="316"/>
      <c r="AC357" s="316"/>
    </row>
    <row r="358" spans="1:29">
      <c r="A358" s="576"/>
      <c r="B358" s="566"/>
      <c r="C358" s="566"/>
      <c r="D358" s="566"/>
      <c r="E358" s="566"/>
      <c r="F358" s="567"/>
      <c r="G358" s="567"/>
      <c r="H358" s="567"/>
      <c r="I358" s="567"/>
      <c r="J358" s="567"/>
      <c r="K358" s="567"/>
      <c r="L358" s="567"/>
      <c r="M358" s="567"/>
      <c r="N358" s="567"/>
      <c r="O358" s="567"/>
      <c r="P358" s="567"/>
      <c r="Q358" s="567"/>
      <c r="R358" s="567"/>
      <c r="S358" s="567"/>
      <c r="T358" s="567"/>
      <c r="U358" s="567"/>
      <c r="V358" s="567"/>
      <c r="W358" s="567"/>
      <c r="X358" s="567"/>
      <c r="Y358" s="568"/>
      <c r="Z358" s="567"/>
      <c r="AA358" s="567"/>
      <c r="AB358" s="316"/>
      <c r="AC358" s="316"/>
    </row>
    <row r="359" spans="1:29">
      <c r="A359" s="576"/>
      <c r="B359" s="566"/>
      <c r="C359" s="566"/>
      <c r="D359" s="566"/>
      <c r="E359" s="566"/>
      <c r="F359" s="567"/>
      <c r="G359" s="567"/>
      <c r="H359" s="567"/>
      <c r="I359" s="567"/>
      <c r="J359" s="567"/>
      <c r="K359" s="567"/>
      <c r="L359" s="567"/>
      <c r="M359" s="567"/>
      <c r="N359" s="567"/>
      <c r="O359" s="567"/>
      <c r="P359" s="567"/>
      <c r="Q359" s="567"/>
      <c r="R359" s="567"/>
      <c r="S359" s="567"/>
      <c r="T359" s="567"/>
      <c r="U359" s="567"/>
      <c r="V359" s="567"/>
      <c r="W359" s="567"/>
      <c r="X359" s="567"/>
      <c r="Y359" s="568"/>
      <c r="Z359" s="567"/>
      <c r="AA359" s="567"/>
      <c r="AB359" s="316"/>
      <c r="AC359" s="316"/>
    </row>
    <row r="360" spans="1:29">
      <c r="A360" s="576"/>
      <c r="B360" s="566"/>
      <c r="C360" s="566"/>
      <c r="D360" s="566"/>
      <c r="E360" s="566"/>
      <c r="F360" s="567"/>
      <c r="G360" s="567"/>
      <c r="H360" s="567"/>
      <c r="I360" s="567"/>
      <c r="J360" s="567"/>
      <c r="K360" s="567"/>
      <c r="L360" s="567"/>
      <c r="M360" s="567"/>
      <c r="N360" s="567"/>
      <c r="O360" s="567"/>
      <c r="P360" s="567"/>
      <c r="Q360" s="567"/>
      <c r="R360" s="567"/>
      <c r="S360" s="567"/>
      <c r="T360" s="567"/>
      <c r="U360" s="567"/>
      <c r="V360" s="567"/>
      <c r="W360" s="567"/>
      <c r="X360" s="567"/>
      <c r="Y360" s="568"/>
      <c r="Z360" s="567"/>
      <c r="AA360" s="567"/>
      <c r="AB360" s="316"/>
      <c r="AC360" s="316"/>
    </row>
    <row r="361" spans="1:29">
      <c r="A361" s="576"/>
      <c r="B361" s="566"/>
      <c r="C361" s="566"/>
      <c r="D361" s="566"/>
      <c r="E361" s="566"/>
      <c r="F361" s="567"/>
      <c r="G361" s="567"/>
      <c r="H361" s="567"/>
      <c r="I361" s="567"/>
      <c r="J361" s="567"/>
      <c r="K361" s="567"/>
      <c r="L361" s="567"/>
      <c r="M361" s="567"/>
      <c r="N361" s="567"/>
      <c r="O361" s="567"/>
      <c r="P361" s="567"/>
      <c r="Q361" s="567"/>
      <c r="R361" s="567"/>
      <c r="S361" s="567"/>
      <c r="T361" s="567"/>
      <c r="U361" s="567"/>
      <c r="V361" s="567"/>
      <c r="W361" s="567"/>
      <c r="X361" s="567"/>
      <c r="Y361" s="568"/>
      <c r="Z361" s="567"/>
      <c r="AA361" s="567"/>
      <c r="AB361" s="316"/>
      <c r="AC361" s="316"/>
    </row>
    <row r="362" spans="1:29">
      <c r="A362" s="576"/>
      <c r="B362" s="566"/>
      <c r="C362" s="566"/>
      <c r="D362" s="566"/>
      <c r="E362" s="566"/>
      <c r="F362" s="567"/>
      <c r="G362" s="567"/>
      <c r="H362" s="567"/>
      <c r="I362" s="567"/>
      <c r="J362" s="567"/>
      <c r="K362" s="567"/>
      <c r="L362" s="567"/>
      <c r="M362" s="567"/>
      <c r="N362" s="567"/>
      <c r="O362" s="567"/>
      <c r="P362" s="567"/>
      <c r="Q362" s="567"/>
      <c r="R362" s="567"/>
      <c r="S362" s="567"/>
      <c r="T362" s="567"/>
      <c r="U362" s="567"/>
      <c r="V362" s="567"/>
      <c r="W362" s="567"/>
      <c r="X362" s="567"/>
      <c r="Y362" s="568"/>
      <c r="Z362" s="567"/>
      <c r="AA362" s="567"/>
      <c r="AB362" s="316"/>
      <c r="AC362" s="316"/>
    </row>
    <row r="363" spans="1:29">
      <c r="A363" s="576"/>
      <c r="B363" s="566"/>
      <c r="C363" s="566"/>
      <c r="D363" s="566"/>
      <c r="E363" s="566"/>
      <c r="F363" s="567"/>
      <c r="G363" s="567"/>
      <c r="H363" s="567"/>
      <c r="I363" s="567"/>
      <c r="J363" s="567"/>
      <c r="K363" s="567"/>
      <c r="L363" s="567"/>
      <c r="M363" s="567"/>
      <c r="N363" s="567"/>
      <c r="O363" s="567"/>
      <c r="P363" s="567"/>
      <c r="Q363" s="567"/>
      <c r="R363" s="567"/>
      <c r="S363" s="567"/>
      <c r="T363" s="567"/>
      <c r="U363" s="567"/>
      <c r="V363" s="567"/>
      <c r="W363" s="567"/>
      <c r="X363" s="567"/>
      <c r="Y363" s="568"/>
      <c r="Z363" s="567"/>
      <c r="AA363" s="567"/>
      <c r="AB363" s="316"/>
      <c r="AC363" s="316"/>
    </row>
    <row r="364" spans="1:29">
      <c r="A364" s="576"/>
      <c r="B364" s="566"/>
      <c r="C364" s="566"/>
      <c r="D364" s="566"/>
      <c r="E364" s="566"/>
      <c r="F364" s="567"/>
      <c r="G364" s="567"/>
      <c r="H364" s="567"/>
      <c r="I364" s="567"/>
      <c r="J364" s="567"/>
      <c r="K364" s="567"/>
      <c r="L364" s="567"/>
      <c r="M364" s="567"/>
      <c r="N364" s="567"/>
      <c r="O364" s="567"/>
      <c r="P364" s="567"/>
      <c r="Q364" s="567"/>
      <c r="R364" s="567"/>
      <c r="S364" s="567"/>
      <c r="T364" s="567"/>
      <c r="U364" s="567"/>
      <c r="V364" s="567"/>
      <c r="W364" s="567"/>
      <c r="X364" s="567"/>
      <c r="Y364" s="568"/>
      <c r="Z364" s="567"/>
      <c r="AA364" s="567"/>
      <c r="AB364" s="316"/>
      <c r="AC364" s="316"/>
    </row>
    <row r="365" spans="1:29">
      <c r="A365" s="576"/>
      <c r="B365" s="566"/>
      <c r="C365" s="566"/>
      <c r="D365" s="566"/>
      <c r="E365" s="566"/>
      <c r="F365" s="567"/>
      <c r="G365" s="567"/>
      <c r="H365" s="567"/>
      <c r="I365" s="567"/>
      <c r="J365" s="567"/>
      <c r="K365" s="567"/>
      <c r="L365" s="567"/>
      <c r="M365" s="567"/>
      <c r="N365" s="567"/>
      <c r="O365" s="567"/>
      <c r="P365" s="567"/>
      <c r="Q365" s="567"/>
      <c r="R365" s="567"/>
      <c r="S365" s="567"/>
      <c r="T365" s="567"/>
      <c r="U365" s="567"/>
      <c r="V365" s="567"/>
      <c r="W365" s="567"/>
      <c r="X365" s="567"/>
      <c r="Y365" s="568"/>
      <c r="Z365" s="567"/>
      <c r="AA365" s="567"/>
      <c r="AB365" s="316"/>
      <c r="AC365" s="316"/>
    </row>
    <row r="366" spans="1:29">
      <c r="A366" s="576"/>
      <c r="B366" s="566"/>
      <c r="C366" s="566"/>
      <c r="D366" s="566"/>
      <c r="E366" s="566"/>
      <c r="F366" s="567"/>
      <c r="G366" s="567"/>
      <c r="H366" s="567"/>
      <c r="I366" s="567"/>
      <c r="J366" s="567"/>
      <c r="K366" s="567"/>
      <c r="L366" s="567"/>
      <c r="M366" s="567"/>
      <c r="N366" s="567"/>
      <c r="O366" s="567"/>
      <c r="P366" s="567"/>
      <c r="Q366" s="567"/>
      <c r="R366" s="567"/>
      <c r="S366" s="567"/>
      <c r="T366" s="567"/>
      <c r="U366" s="567"/>
      <c r="V366" s="567"/>
      <c r="W366" s="567"/>
      <c r="X366" s="567"/>
      <c r="Y366" s="568"/>
      <c r="Z366" s="567"/>
      <c r="AA366" s="567"/>
      <c r="AB366" s="316"/>
      <c r="AC366" s="316"/>
    </row>
    <row r="367" spans="1:29">
      <c r="A367" s="576"/>
      <c r="B367" s="566"/>
      <c r="C367" s="566"/>
      <c r="D367" s="566"/>
      <c r="E367" s="566"/>
      <c r="F367" s="567"/>
      <c r="G367" s="567"/>
      <c r="H367" s="567"/>
      <c r="I367" s="567"/>
      <c r="J367" s="567"/>
      <c r="K367" s="567"/>
      <c r="L367" s="567"/>
      <c r="M367" s="567"/>
      <c r="N367" s="567"/>
      <c r="O367" s="567"/>
      <c r="P367" s="567"/>
      <c r="Q367" s="567"/>
      <c r="R367" s="567"/>
      <c r="S367" s="567"/>
      <c r="T367" s="567"/>
      <c r="U367" s="567"/>
      <c r="V367" s="567"/>
      <c r="W367" s="567"/>
      <c r="X367" s="567"/>
      <c r="Y367" s="568"/>
      <c r="Z367" s="567"/>
      <c r="AA367" s="567"/>
      <c r="AB367" s="316"/>
      <c r="AC367" s="316"/>
    </row>
    <row r="368" spans="1:29">
      <c r="A368" s="576"/>
      <c r="B368" s="566"/>
      <c r="C368" s="566"/>
      <c r="D368" s="566"/>
      <c r="E368" s="566"/>
      <c r="F368" s="567"/>
      <c r="G368" s="567"/>
      <c r="H368" s="567"/>
      <c r="I368" s="567"/>
      <c r="J368" s="567"/>
      <c r="K368" s="567"/>
      <c r="L368" s="567"/>
      <c r="M368" s="567"/>
      <c r="N368" s="567"/>
      <c r="O368" s="567"/>
      <c r="P368" s="567"/>
      <c r="Q368" s="567"/>
      <c r="R368" s="567"/>
      <c r="S368" s="567"/>
      <c r="T368" s="567"/>
      <c r="U368" s="567"/>
      <c r="V368" s="567"/>
      <c r="W368" s="567"/>
      <c r="X368" s="567"/>
      <c r="Y368" s="568"/>
      <c r="Z368" s="567"/>
      <c r="AA368" s="567"/>
      <c r="AB368" s="316"/>
      <c r="AC368" s="316"/>
    </row>
    <row r="369" spans="1:29">
      <c r="A369" s="576"/>
      <c r="B369" s="566"/>
      <c r="C369" s="566"/>
      <c r="D369" s="566"/>
      <c r="E369" s="566"/>
      <c r="F369" s="567"/>
      <c r="G369" s="567"/>
      <c r="H369" s="567"/>
      <c r="I369" s="567"/>
      <c r="J369" s="567"/>
      <c r="K369" s="567"/>
      <c r="L369" s="567"/>
      <c r="M369" s="567"/>
      <c r="N369" s="567"/>
      <c r="O369" s="567"/>
      <c r="P369" s="567"/>
      <c r="Q369" s="567"/>
      <c r="R369" s="567"/>
      <c r="S369" s="567"/>
      <c r="T369" s="567"/>
      <c r="U369" s="567"/>
      <c r="V369" s="567"/>
      <c r="W369" s="567"/>
      <c r="X369" s="567"/>
      <c r="Y369" s="568"/>
      <c r="Z369" s="567"/>
      <c r="AA369" s="567"/>
      <c r="AB369" s="316"/>
      <c r="AC369" s="316"/>
    </row>
    <row r="370" spans="1:29">
      <c r="A370" s="576"/>
      <c r="B370" s="566"/>
      <c r="C370" s="566"/>
      <c r="D370" s="566"/>
      <c r="E370" s="566"/>
      <c r="F370" s="567"/>
      <c r="G370" s="567"/>
      <c r="H370" s="567"/>
      <c r="I370" s="567"/>
      <c r="J370" s="567"/>
      <c r="K370" s="567"/>
      <c r="L370" s="567"/>
      <c r="M370" s="567"/>
      <c r="N370" s="567"/>
      <c r="O370" s="567"/>
      <c r="P370" s="567"/>
      <c r="Q370" s="567"/>
      <c r="R370" s="567"/>
      <c r="S370" s="567"/>
      <c r="T370" s="567"/>
      <c r="U370" s="567"/>
      <c r="V370" s="567"/>
      <c r="W370" s="567"/>
      <c r="X370" s="567"/>
      <c r="Y370" s="568"/>
      <c r="Z370" s="567"/>
      <c r="AA370" s="567"/>
      <c r="AB370" s="316"/>
      <c r="AC370" s="316"/>
    </row>
    <row r="371" spans="1:29">
      <c r="A371" s="576"/>
      <c r="B371" s="566"/>
      <c r="C371" s="566"/>
      <c r="D371" s="566"/>
      <c r="E371" s="566"/>
      <c r="F371" s="567"/>
      <c r="G371" s="567"/>
      <c r="H371" s="567"/>
      <c r="I371" s="567"/>
      <c r="J371" s="567"/>
      <c r="K371" s="567"/>
      <c r="L371" s="567"/>
      <c r="M371" s="567"/>
      <c r="N371" s="567"/>
      <c r="O371" s="567"/>
      <c r="P371" s="567"/>
      <c r="Q371" s="567"/>
      <c r="R371" s="567"/>
      <c r="S371" s="567"/>
      <c r="T371" s="567"/>
      <c r="U371" s="567"/>
      <c r="V371" s="567"/>
      <c r="W371" s="567"/>
      <c r="X371" s="567"/>
      <c r="Y371" s="568"/>
      <c r="Z371" s="567"/>
      <c r="AA371" s="567"/>
      <c r="AB371" s="316"/>
      <c r="AC371" s="316"/>
    </row>
    <row r="372" spans="1:29">
      <c r="A372" s="576"/>
      <c r="B372" s="566"/>
      <c r="C372" s="566"/>
      <c r="D372" s="566"/>
      <c r="E372" s="566"/>
      <c r="F372" s="567"/>
      <c r="G372" s="567"/>
      <c r="H372" s="567"/>
      <c r="I372" s="567"/>
      <c r="J372" s="567"/>
      <c r="K372" s="567"/>
      <c r="L372" s="567"/>
      <c r="M372" s="567"/>
      <c r="N372" s="567"/>
      <c r="O372" s="567"/>
      <c r="P372" s="567"/>
      <c r="Q372" s="567"/>
      <c r="R372" s="567"/>
      <c r="S372" s="567"/>
      <c r="T372" s="567"/>
      <c r="U372" s="567"/>
      <c r="V372" s="567"/>
      <c r="W372" s="567"/>
      <c r="X372" s="567"/>
      <c r="Y372" s="568"/>
      <c r="Z372" s="567"/>
      <c r="AA372" s="567"/>
      <c r="AB372" s="316"/>
      <c r="AC372" s="316"/>
    </row>
    <row r="373" spans="1:29">
      <c r="A373" s="576"/>
      <c r="B373" s="566"/>
      <c r="C373" s="566"/>
      <c r="D373" s="566"/>
      <c r="E373" s="566"/>
      <c r="F373" s="567"/>
      <c r="G373" s="567"/>
      <c r="H373" s="567"/>
      <c r="I373" s="567"/>
      <c r="J373" s="567"/>
      <c r="K373" s="567"/>
      <c r="L373" s="567"/>
      <c r="M373" s="567"/>
      <c r="N373" s="567"/>
      <c r="O373" s="567"/>
      <c r="P373" s="567"/>
      <c r="Q373" s="567"/>
      <c r="R373" s="567"/>
      <c r="S373" s="567"/>
      <c r="T373" s="567"/>
      <c r="U373" s="567"/>
      <c r="V373" s="567"/>
      <c r="W373" s="567"/>
      <c r="X373" s="567"/>
      <c r="Y373" s="568"/>
      <c r="Z373" s="567"/>
      <c r="AA373" s="567"/>
      <c r="AB373" s="316"/>
      <c r="AC373" s="316"/>
    </row>
    <row r="374" spans="1:29">
      <c r="A374" s="576"/>
      <c r="B374" s="566"/>
      <c r="C374" s="566"/>
      <c r="D374" s="566"/>
      <c r="E374" s="566"/>
      <c r="F374" s="567"/>
      <c r="G374" s="567"/>
      <c r="H374" s="567"/>
      <c r="I374" s="567"/>
      <c r="J374" s="567"/>
      <c r="K374" s="567"/>
      <c r="L374" s="567"/>
      <c r="M374" s="567"/>
      <c r="N374" s="567"/>
      <c r="O374" s="567"/>
      <c r="P374" s="567"/>
      <c r="Q374" s="567"/>
      <c r="R374" s="567"/>
      <c r="S374" s="567"/>
      <c r="T374" s="567"/>
      <c r="U374" s="567"/>
      <c r="V374" s="567"/>
      <c r="W374" s="567"/>
      <c r="X374" s="567"/>
      <c r="Y374" s="568"/>
      <c r="Z374" s="567"/>
      <c r="AA374" s="567"/>
      <c r="AB374" s="316"/>
      <c r="AC374" s="316"/>
    </row>
    <row r="375" spans="1:29">
      <c r="A375" s="576"/>
      <c r="B375" s="566"/>
      <c r="C375" s="566"/>
      <c r="D375" s="566"/>
      <c r="E375" s="566"/>
      <c r="F375" s="567"/>
      <c r="G375" s="567"/>
      <c r="H375" s="567"/>
      <c r="I375" s="567"/>
      <c r="J375" s="567"/>
      <c r="K375" s="567"/>
      <c r="L375" s="567"/>
      <c r="M375" s="567"/>
      <c r="N375" s="567"/>
      <c r="O375" s="567"/>
      <c r="P375" s="567"/>
      <c r="Q375" s="567"/>
      <c r="R375" s="567"/>
      <c r="S375" s="567"/>
      <c r="T375" s="567"/>
      <c r="U375" s="567"/>
      <c r="V375" s="567"/>
      <c r="W375" s="567"/>
      <c r="X375" s="567"/>
      <c r="Y375" s="568"/>
      <c r="Z375" s="567"/>
      <c r="AA375" s="567"/>
      <c r="AB375" s="316"/>
      <c r="AC375" s="316"/>
    </row>
    <row r="376" spans="1:29">
      <c r="A376" s="576"/>
      <c r="B376" s="566"/>
      <c r="C376" s="566"/>
      <c r="D376" s="566"/>
      <c r="E376" s="566"/>
      <c r="F376" s="567"/>
      <c r="G376" s="567"/>
      <c r="H376" s="567"/>
      <c r="I376" s="567"/>
      <c r="J376" s="567"/>
      <c r="K376" s="567"/>
      <c r="L376" s="567"/>
      <c r="M376" s="567"/>
      <c r="N376" s="567"/>
      <c r="O376" s="567"/>
      <c r="P376" s="567"/>
      <c r="Q376" s="567"/>
      <c r="R376" s="567"/>
      <c r="S376" s="567"/>
      <c r="T376" s="567"/>
      <c r="U376" s="567"/>
      <c r="V376" s="567"/>
      <c r="W376" s="567"/>
      <c r="X376" s="567"/>
      <c r="Y376" s="568"/>
      <c r="Z376" s="567"/>
      <c r="AA376" s="567"/>
      <c r="AB376" s="316"/>
      <c r="AC376" s="316"/>
    </row>
    <row r="377" spans="1:29">
      <c r="A377" s="576"/>
      <c r="B377" s="566"/>
      <c r="C377" s="566"/>
      <c r="D377" s="566"/>
      <c r="E377" s="566"/>
      <c r="F377" s="567"/>
      <c r="G377" s="567"/>
      <c r="H377" s="567"/>
      <c r="I377" s="567"/>
      <c r="J377" s="567"/>
      <c r="K377" s="567"/>
      <c r="L377" s="567"/>
      <c r="M377" s="567"/>
      <c r="N377" s="567"/>
      <c r="O377" s="567"/>
      <c r="P377" s="567"/>
      <c r="Q377" s="567"/>
      <c r="R377" s="567"/>
      <c r="S377" s="567"/>
      <c r="T377" s="567"/>
      <c r="U377" s="567"/>
      <c r="V377" s="567"/>
      <c r="W377" s="567"/>
      <c r="X377" s="567"/>
      <c r="Y377" s="568"/>
      <c r="Z377" s="567"/>
      <c r="AA377" s="567"/>
      <c r="AB377" s="316"/>
      <c r="AC377" s="316"/>
    </row>
    <row r="378" spans="1:29">
      <c r="A378" s="576"/>
      <c r="B378" s="566"/>
      <c r="C378" s="566"/>
      <c r="D378" s="566"/>
      <c r="E378" s="566"/>
      <c r="F378" s="567"/>
      <c r="G378" s="567"/>
      <c r="H378" s="567"/>
      <c r="I378" s="567"/>
      <c r="J378" s="567"/>
      <c r="K378" s="567"/>
      <c r="L378" s="567"/>
      <c r="M378" s="567"/>
      <c r="N378" s="567"/>
      <c r="O378" s="567"/>
      <c r="P378" s="567"/>
      <c r="Q378" s="567"/>
      <c r="R378" s="567"/>
      <c r="S378" s="567"/>
      <c r="T378" s="567"/>
      <c r="U378" s="567"/>
      <c r="V378" s="567"/>
      <c r="W378" s="567"/>
      <c r="X378" s="567"/>
      <c r="Y378" s="568"/>
      <c r="Z378" s="567"/>
      <c r="AA378" s="567"/>
      <c r="AB378" s="316"/>
      <c r="AC378" s="316"/>
    </row>
    <row r="379" spans="1:29">
      <c r="A379" s="576"/>
      <c r="B379" s="566"/>
      <c r="C379" s="566"/>
      <c r="D379" s="566"/>
      <c r="E379" s="566"/>
      <c r="F379" s="567"/>
      <c r="G379" s="567"/>
      <c r="H379" s="567"/>
      <c r="I379" s="567"/>
      <c r="J379" s="567"/>
      <c r="K379" s="567"/>
      <c r="L379" s="567"/>
      <c r="M379" s="567"/>
      <c r="N379" s="567"/>
      <c r="O379" s="567"/>
      <c r="P379" s="567"/>
      <c r="Q379" s="567"/>
      <c r="R379" s="567"/>
      <c r="S379" s="567"/>
      <c r="T379" s="567"/>
      <c r="U379" s="567"/>
      <c r="V379" s="567"/>
      <c r="W379" s="567"/>
      <c r="X379" s="567"/>
      <c r="Y379" s="568"/>
      <c r="Z379" s="567"/>
      <c r="AA379" s="567"/>
      <c r="AB379" s="316"/>
      <c r="AC379" s="316"/>
    </row>
    <row r="380" spans="1:29">
      <c r="A380" s="576"/>
      <c r="B380" s="566"/>
      <c r="C380" s="566"/>
      <c r="D380" s="566"/>
      <c r="E380" s="566"/>
      <c r="F380" s="567"/>
      <c r="G380" s="567"/>
      <c r="H380" s="567"/>
      <c r="I380" s="567"/>
      <c r="J380" s="567"/>
      <c r="K380" s="567"/>
      <c r="L380" s="567"/>
      <c r="M380" s="567"/>
      <c r="N380" s="567"/>
      <c r="O380" s="567"/>
      <c r="P380" s="567"/>
      <c r="Q380" s="567"/>
      <c r="R380" s="567"/>
      <c r="S380" s="567"/>
      <c r="T380" s="567"/>
      <c r="U380" s="567"/>
      <c r="V380" s="567"/>
      <c r="W380" s="567"/>
      <c r="X380" s="567"/>
      <c r="Y380" s="568"/>
      <c r="Z380" s="567"/>
      <c r="AA380" s="567"/>
      <c r="AB380" s="316"/>
      <c r="AC380" s="316"/>
    </row>
    <row r="381" spans="1:29">
      <c r="A381" s="576"/>
      <c r="B381" s="566"/>
      <c r="C381" s="566"/>
      <c r="D381" s="566"/>
      <c r="E381" s="566"/>
      <c r="F381" s="567"/>
      <c r="G381" s="567"/>
      <c r="H381" s="567"/>
      <c r="I381" s="567"/>
      <c r="J381" s="567"/>
      <c r="K381" s="567"/>
      <c r="L381" s="567"/>
      <c r="M381" s="567"/>
      <c r="N381" s="567"/>
      <c r="O381" s="567"/>
      <c r="P381" s="567"/>
      <c r="Q381" s="567"/>
      <c r="R381" s="567"/>
      <c r="S381" s="567"/>
      <c r="T381" s="567"/>
      <c r="U381" s="567"/>
      <c r="V381" s="567"/>
      <c r="W381" s="567"/>
      <c r="X381" s="567"/>
      <c r="Y381" s="568"/>
      <c r="Z381" s="567"/>
      <c r="AA381" s="567"/>
      <c r="AB381" s="316"/>
      <c r="AC381" s="316"/>
    </row>
    <row r="382" spans="1:29">
      <c r="A382" s="576"/>
      <c r="B382" s="566"/>
      <c r="C382" s="566"/>
      <c r="D382" s="566"/>
      <c r="E382" s="566"/>
      <c r="F382" s="567"/>
      <c r="G382" s="567"/>
      <c r="H382" s="567"/>
      <c r="I382" s="567"/>
      <c r="J382" s="567"/>
      <c r="K382" s="567"/>
      <c r="L382" s="567"/>
      <c r="M382" s="567"/>
      <c r="N382" s="567"/>
      <c r="O382" s="567"/>
      <c r="P382" s="567"/>
      <c r="Q382" s="567"/>
      <c r="R382" s="567"/>
      <c r="S382" s="567"/>
      <c r="T382" s="567"/>
      <c r="U382" s="567"/>
      <c r="V382" s="567"/>
      <c r="W382" s="567"/>
      <c r="X382" s="567"/>
      <c r="Y382" s="568"/>
      <c r="Z382" s="567"/>
      <c r="AA382" s="567"/>
      <c r="AB382" s="316"/>
      <c r="AC382" s="316"/>
    </row>
    <row r="383" spans="1:29">
      <c r="A383" s="576"/>
      <c r="B383" s="566"/>
      <c r="C383" s="566"/>
      <c r="D383" s="566"/>
      <c r="E383" s="566"/>
      <c r="F383" s="567"/>
      <c r="G383" s="567"/>
      <c r="H383" s="567"/>
      <c r="I383" s="567"/>
      <c r="J383" s="567"/>
      <c r="K383" s="567"/>
      <c r="L383" s="567"/>
      <c r="M383" s="567"/>
      <c r="N383" s="567"/>
      <c r="O383" s="567"/>
      <c r="P383" s="567"/>
      <c r="Q383" s="567"/>
      <c r="R383" s="567"/>
      <c r="S383" s="567"/>
      <c r="T383" s="567"/>
      <c r="U383" s="567"/>
      <c r="V383" s="567"/>
      <c r="W383" s="567"/>
      <c r="X383" s="567"/>
      <c r="Y383" s="568"/>
      <c r="Z383" s="567"/>
      <c r="AA383" s="567"/>
      <c r="AB383" s="316"/>
      <c r="AC383" s="316"/>
    </row>
    <row r="384" spans="1:29">
      <c r="A384" s="576"/>
      <c r="B384" s="566"/>
      <c r="C384" s="566"/>
      <c r="D384" s="566"/>
      <c r="E384" s="566"/>
      <c r="F384" s="567"/>
      <c r="G384" s="567"/>
      <c r="H384" s="567"/>
      <c r="I384" s="567"/>
      <c r="J384" s="567"/>
      <c r="K384" s="567"/>
      <c r="L384" s="567"/>
      <c r="M384" s="567"/>
      <c r="N384" s="567"/>
      <c r="O384" s="567"/>
      <c r="P384" s="567"/>
      <c r="Q384" s="567"/>
      <c r="R384" s="567"/>
      <c r="S384" s="567"/>
      <c r="T384" s="567"/>
      <c r="U384" s="567"/>
      <c r="V384" s="567"/>
      <c r="W384" s="567"/>
      <c r="X384" s="567"/>
      <c r="Y384" s="568"/>
      <c r="Z384" s="567"/>
      <c r="AA384" s="567"/>
      <c r="AB384" s="316"/>
      <c r="AC384" s="316"/>
    </row>
    <row r="385" spans="1:29">
      <c r="A385" s="576"/>
      <c r="B385" s="566"/>
      <c r="C385" s="566"/>
      <c r="D385" s="566"/>
      <c r="E385" s="566"/>
      <c r="F385" s="567"/>
      <c r="G385" s="567"/>
      <c r="H385" s="567"/>
      <c r="I385" s="567"/>
      <c r="J385" s="567"/>
      <c r="K385" s="567"/>
      <c r="L385" s="567"/>
      <c r="M385" s="567"/>
      <c r="N385" s="567"/>
      <c r="O385" s="567"/>
      <c r="P385" s="567"/>
      <c r="Q385" s="567"/>
      <c r="R385" s="567"/>
      <c r="S385" s="567"/>
      <c r="T385" s="567"/>
      <c r="U385" s="567"/>
      <c r="V385" s="567"/>
      <c r="W385" s="567"/>
      <c r="X385" s="567"/>
      <c r="Y385" s="568"/>
      <c r="Z385" s="567"/>
      <c r="AA385" s="567"/>
      <c r="AB385" s="316"/>
      <c r="AC385" s="316"/>
    </row>
    <row r="386" spans="1:29">
      <c r="A386" s="576"/>
      <c r="B386" s="566"/>
      <c r="C386" s="566"/>
      <c r="D386" s="566"/>
      <c r="E386" s="566"/>
      <c r="F386" s="567"/>
      <c r="G386" s="567"/>
      <c r="H386" s="567"/>
      <c r="I386" s="567"/>
      <c r="J386" s="567"/>
      <c r="K386" s="567"/>
      <c r="L386" s="567"/>
      <c r="M386" s="567"/>
      <c r="N386" s="567"/>
      <c r="O386" s="567"/>
      <c r="P386" s="567"/>
      <c r="Q386" s="567"/>
      <c r="R386" s="567"/>
      <c r="S386" s="567"/>
      <c r="T386" s="567"/>
      <c r="U386" s="567"/>
      <c r="V386" s="567"/>
      <c r="W386" s="567"/>
      <c r="X386" s="567"/>
      <c r="Y386" s="568"/>
      <c r="Z386" s="567"/>
      <c r="AA386" s="567"/>
      <c r="AB386" s="316"/>
      <c r="AC386" s="316"/>
    </row>
    <row r="387" spans="1:29">
      <c r="A387" s="576"/>
      <c r="B387" s="566"/>
      <c r="C387" s="566"/>
      <c r="D387" s="566"/>
      <c r="E387" s="566"/>
      <c r="F387" s="567"/>
      <c r="G387" s="567"/>
      <c r="H387" s="567"/>
      <c r="I387" s="567"/>
      <c r="J387" s="567"/>
      <c r="K387" s="567"/>
      <c r="L387" s="567"/>
      <c r="M387" s="567"/>
      <c r="N387" s="567"/>
      <c r="O387" s="567"/>
      <c r="P387" s="567"/>
      <c r="Q387" s="567"/>
      <c r="R387" s="567"/>
      <c r="S387" s="567"/>
      <c r="T387" s="567"/>
      <c r="U387" s="567"/>
      <c r="V387" s="567"/>
      <c r="W387" s="567"/>
      <c r="X387" s="567"/>
      <c r="Y387" s="568"/>
      <c r="Z387" s="567"/>
      <c r="AA387" s="567"/>
      <c r="AB387" s="316"/>
      <c r="AC387" s="316"/>
    </row>
    <row r="388" spans="1:29">
      <c r="A388" s="576"/>
      <c r="B388" s="566"/>
      <c r="C388" s="566"/>
      <c r="D388" s="566"/>
      <c r="E388" s="566"/>
      <c r="F388" s="567"/>
      <c r="G388" s="567"/>
      <c r="H388" s="567"/>
      <c r="I388" s="567"/>
      <c r="J388" s="567"/>
      <c r="K388" s="567"/>
      <c r="L388" s="567"/>
      <c r="M388" s="567"/>
      <c r="N388" s="567"/>
      <c r="O388" s="567"/>
      <c r="P388" s="567"/>
      <c r="Q388" s="567"/>
      <c r="R388" s="567"/>
      <c r="S388" s="567"/>
      <c r="T388" s="567"/>
      <c r="U388" s="567"/>
      <c r="V388" s="567"/>
      <c r="W388" s="567"/>
      <c r="X388" s="567"/>
      <c r="Y388" s="568"/>
      <c r="Z388" s="567"/>
      <c r="AA388" s="567"/>
      <c r="AB388" s="316"/>
      <c r="AC388" s="316"/>
    </row>
    <row r="389" spans="1:29">
      <c r="A389" s="576"/>
      <c r="B389" s="566"/>
      <c r="C389" s="566"/>
      <c r="D389" s="566"/>
      <c r="E389" s="566"/>
      <c r="F389" s="567"/>
      <c r="G389" s="567"/>
      <c r="H389" s="567"/>
      <c r="I389" s="567"/>
      <c r="J389" s="567"/>
      <c r="K389" s="567"/>
      <c r="L389" s="567"/>
      <c r="M389" s="567"/>
      <c r="N389" s="567"/>
      <c r="O389" s="567"/>
      <c r="P389" s="567"/>
      <c r="Q389" s="567"/>
      <c r="R389" s="567"/>
      <c r="S389" s="567"/>
      <c r="T389" s="567"/>
      <c r="U389" s="567"/>
      <c r="V389" s="567"/>
      <c r="W389" s="567"/>
      <c r="X389" s="567"/>
      <c r="Y389" s="568"/>
      <c r="Z389" s="567"/>
      <c r="AA389" s="567"/>
      <c r="AB389" s="316"/>
      <c r="AC389" s="316"/>
    </row>
    <row r="390" spans="1:29">
      <c r="A390" s="576"/>
      <c r="B390" s="566"/>
      <c r="C390" s="566"/>
      <c r="D390" s="566"/>
      <c r="E390" s="566"/>
      <c r="F390" s="567"/>
      <c r="G390" s="567"/>
      <c r="H390" s="567"/>
      <c r="I390" s="567"/>
      <c r="J390" s="567"/>
      <c r="K390" s="567"/>
      <c r="L390" s="567"/>
      <c r="M390" s="567"/>
      <c r="N390" s="567"/>
      <c r="O390" s="567"/>
      <c r="P390" s="567"/>
      <c r="Q390" s="567"/>
      <c r="R390" s="567"/>
      <c r="S390" s="567"/>
      <c r="T390" s="567"/>
      <c r="U390" s="567"/>
      <c r="V390" s="567"/>
      <c r="W390" s="567"/>
      <c r="X390" s="567"/>
      <c r="Y390" s="568"/>
      <c r="Z390" s="567"/>
      <c r="AA390" s="567"/>
      <c r="AB390" s="316"/>
      <c r="AC390" s="316"/>
    </row>
    <row r="391" spans="1:29">
      <c r="A391" s="576"/>
      <c r="B391" s="566"/>
      <c r="C391" s="566"/>
      <c r="D391" s="566"/>
      <c r="E391" s="566"/>
      <c r="F391" s="567"/>
      <c r="G391" s="567"/>
      <c r="H391" s="567"/>
      <c r="I391" s="567"/>
      <c r="J391" s="567"/>
      <c r="K391" s="567"/>
      <c r="L391" s="567"/>
      <c r="M391" s="567"/>
      <c r="N391" s="567"/>
      <c r="O391" s="567"/>
      <c r="P391" s="567"/>
      <c r="Q391" s="567"/>
      <c r="R391" s="567"/>
      <c r="S391" s="567"/>
      <c r="T391" s="567"/>
      <c r="U391" s="567"/>
      <c r="V391" s="567"/>
      <c r="W391" s="567"/>
      <c r="X391" s="567"/>
      <c r="Y391" s="568"/>
      <c r="Z391" s="567"/>
      <c r="AA391" s="567"/>
      <c r="AB391" s="316"/>
      <c r="AC391" s="316"/>
    </row>
    <row r="392" spans="1:29">
      <c r="A392" s="576"/>
      <c r="B392" s="566"/>
      <c r="C392" s="566"/>
      <c r="D392" s="566"/>
      <c r="E392" s="566"/>
      <c r="F392" s="567"/>
      <c r="G392" s="567"/>
      <c r="H392" s="567"/>
      <c r="I392" s="567"/>
      <c r="J392" s="567"/>
      <c r="K392" s="567"/>
      <c r="L392" s="567"/>
      <c r="M392" s="567"/>
      <c r="N392" s="567"/>
      <c r="O392" s="567"/>
      <c r="P392" s="567"/>
      <c r="Q392" s="567"/>
      <c r="R392" s="567"/>
      <c r="S392" s="567"/>
      <c r="T392" s="567"/>
      <c r="U392" s="567"/>
      <c r="V392" s="567"/>
      <c r="W392" s="567"/>
      <c r="X392" s="567"/>
      <c r="Y392" s="568"/>
      <c r="Z392" s="567"/>
      <c r="AA392" s="567"/>
      <c r="AB392" s="316"/>
      <c r="AC392" s="316"/>
    </row>
    <row r="393" spans="1:29">
      <c r="A393" s="576"/>
      <c r="B393" s="566"/>
      <c r="C393" s="566"/>
      <c r="D393" s="566"/>
      <c r="E393" s="566"/>
      <c r="F393" s="567"/>
      <c r="G393" s="567"/>
      <c r="H393" s="567"/>
      <c r="I393" s="567"/>
      <c r="J393" s="567"/>
      <c r="K393" s="567"/>
      <c r="L393" s="567"/>
      <c r="M393" s="567"/>
      <c r="N393" s="567"/>
      <c r="O393" s="567"/>
      <c r="P393" s="567"/>
      <c r="Q393" s="567"/>
      <c r="R393" s="567"/>
      <c r="S393" s="567"/>
      <c r="T393" s="567"/>
      <c r="U393" s="567"/>
      <c r="V393" s="567"/>
      <c r="W393" s="567"/>
      <c r="X393" s="567"/>
      <c r="Y393" s="568"/>
      <c r="Z393" s="567"/>
      <c r="AA393" s="567"/>
      <c r="AB393" s="316"/>
      <c r="AC393" s="316"/>
    </row>
    <row r="394" spans="1:29">
      <c r="A394" s="576"/>
      <c r="B394" s="566"/>
      <c r="C394" s="566"/>
      <c r="D394" s="566"/>
      <c r="E394" s="566"/>
      <c r="F394" s="567"/>
      <c r="G394" s="567"/>
      <c r="H394" s="567"/>
      <c r="I394" s="567"/>
      <c r="J394" s="567"/>
      <c r="K394" s="567"/>
      <c r="L394" s="567"/>
      <c r="M394" s="567"/>
      <c r="N394" s="567"/>
      <c r="O394" s="567"/>
      <c r="P394" s="567"/>
      <c r="Q394" s="567"/>
      <c r="R394" s="567"/>
      <c r="S394" s="567"/>
      <c r="T394" s="567"/>
      <c r="U394" s="567"/>
      <c r="V394" s="567"/>
      <c r="W394" s="567"/>
      <c r="X394" s="567"/>
      <c r="Y394" s="568"/>
      <c r="Z394" s="567"/>
      <c r="AA394" s="567"/>
      <c r="AB394" s="316"/>
      <c r="AC394" s="316"/>
    </row>
    <row r="395" spans="1:29">
      <c r="A395" s="576"/>
      <c r="B395" s="566"/>
      <c r="C395" s="566"/>
      <c r="D395" s="566"/>
      <c r="E395" s="566"/>
      <c r="F395" s="567"/>
      <c r="G395" s="567"/>
      <c r="H395" s="567"/>
      <c r="I395" s="567"/>
      <c r="J395" s="567"/>
      <c r="K395" s="567"/>
      <c r="L395" s="567"/>
      <c r="M395" s="567"/>
      <c r="N395" s="567"/>
      <c r="O395" s="567"/>
      <c r="P395" s="567"/>
      <c r="Q395" s="567"/>
      <c r="R395" s="567"/>
      <c r="S395" s="567"/>
      <c r="T395" s="567"/>
      <c r="U395" s="567"/>
      <c r="V395" s="567"/>
      <c r="W395" s="567"/>
      <c r="X395" s="567"/>
      <c r="Y395" s="568"/>
      <c r="Z395" s="567"/>
      <c r="AA395" s="567"/>
      <c r="AB395" s="316"/>
      <c r="AC395" s="316"/>
    </row>
    <row r="396" spans="1:29">
      <c r="A396" s="576"/>
      <c r="B396" s="566"/>
      <c r="C396" s="566"/>
      <c r="D396" s="566"/>
      <c r="E396" s="566"/>
      <c r="F396" s="567"/>
      <c r="G396" s="567"/>
      <c r="H396" s="567"/>
      <c r="I396" s="567"/>
      <c r="J396" s="567"/>
      <c r="K396" s="567"/>
      <c r="L396" s="567"/>
      <c r="M396" s="567"/>
      <c r="N396" s="567"/>
      <c r="O396" s="567"/>
      <c r="P396" s="567"/>
      <c r="Q396" s="567"/>
      <c r="R396" s="567"/>
      <c r="S396" s="567"/>
      <c r="T396" s="567"/>
      <c r="U396" s="567"/>
      <c r="V396" s="567"/>
      <c r="W396" s="567"/>
      <c r="X396" s="567"/>
      <c r="Y396" s="568"/>
      <c r="Z396" s="567"/>
      <c r="AA396" s="567"/>
      <c r="AB396" s="316"/>
      <c r="AC396" s="316"/>
    </row>
    <row r="397" spans="1:29">
      <c r="A397" s="576"/>
      <c r="B397" s="566"/>
      <c r="C397" s="566"/>
      <c r="D397" s="566"/>
      <c r="E397" s="566"/>
      <c r="F397" s="567"/>
      <c r="G397" s="567"/>
      <c r="H397" s="567"/>
      <c r="I397" s="567"/>
      <c r="J397" s="567"/>
      <c r="K397" s="567"/>
      <c r="L397" s="567"/>
      <c r="M397" s="567"/>
      <c r="N397" s="567"/>
      <c r="O397" s="567"/>
      <c r="P397" s="567"/>
      <c r="Q397" s="567"/>
      <c r="R397" s="567"/>
      <c r="S397" s="567"/>
      <c r="T397" s="567"/>
      <c r="U397" s="567"/>
      <c r="V397" s="567"/>
      <c r="W397" s="567"/>
      <c r="X397" s="567"/>
      <c r="Y397" s="568"/>
      <c r="Z397" s="567"/>
      <c r="AA397" s="567"/>
      <c r="AB397" s="316"/>
      <c r="AC397" s="316"/>
    </row>
    <row r="398" spans="1:29">
      <c r="A398" s="576"/>
      <c r="B398" s="566"/>
      <c r="C398" s="566"/>
      <c r="D398" s="566"/>
      <c r="E398" s="566"/>
      <c r="F398" s="567"/>
      <c r="G398" s="567"/>
      <c r="H398" s="567"/>
      <c r="I398" s="567"/>
      <c r="J398" s="567"/>
      <c r="K398" s="567"/>
      <c r="L398" s="567"/>
      <c r="M398" s="567"/>
      <c r="N398" s="567"/>
      <c r="O398" s="567"/>
      <c r="P398" s="567"/>
      <c r="Q398" s="567"/>
      <c r="R398" s="567"/>
      <c r="S398" s="567"/>
      <c r="T398" s="567"/>
      <c r="U398" s="567"/>
      <c r="V398" s="567"/>
      <c r="W398" s="567"/>
      <c r="X398" s="567"/>
      <c r="Y398" s="568"/>
      <c r="Z398" s="567"/>
      <c r="AA398" s="567"/>
      <c r="AB398" s="316"/>
      <c r="AC398" s="316"/>
    </row>
    <row r="399" spans="1:29">
      <c r="A399" s="576"/>
      <c r="B399" s="566"/>
      <c r="C399" s="566"/>
      <c r="D399" s="566"/>
      <c r="E399" s="566"/>
      <c r="F399" s="567"/>
      <c r="G399" s="567"/>
      <c r="H399" s="567"/>
      <c r="I399" s="567"/>
      <c r="J399" s="567"/>
      <c r="K399" s="567"/>
      <c r="L399" s="567"/>
      <c r="M399" s="567"/>
      <c r="N399" s="567"/>
      <c r="O399" s="567"/>
      <c r="P399" s="567"/>
      <c r="Q399" s="567"/>
      <c r="R399" s="567"/>
      <c r="S399" s="567"/>
      <c r="T399" s="567"/>
      <c r="U399" s="567"/>
      <c r="V399" s="567"/>
      <c r="W399" s="567"/>
      <c r="X399" s="567"/>
      <c r="Y399" s="568"/>
      <c r="Z399" s="567"/>
      <c r="AA399" s="567"/>
      <c r="AB399" s="316"/>
      <c r="AC399" s="316"/>
    </row>
    <row r="400" spans="1:29">
      <c r="A400" s="576"/>
      <c r="B400" s="566"/>
      <c r="C400" s="566"/>
      <c r="D400" s="566"/>
      <c r="E400" s="566"/>
      <c r="F400" s="567"/>
      <c r="G400" s="567"/>
      <c r="H400" s="567"/>
      <c r="I400" s="567"/>
      <c r="J400" s="567"/>
      <c r="K400" s="567"/>
      <c r="L400" s="567"/>
      <c r="M400" s="567"/>
      <c r="N400" s="567"/>
      <c r="O400" s="567"/>
      <c r="P400" s="567"/>
      <c r="Q400" s="567"/>
      <c r="R400" s="567"/>
      <c r="S400" s="567"/>
      <c r="T400" s="567"/>
      <c r="U400" s="567"/>
      <c r="V400" s="567"/>
      <c r="W400" s="567"/>
      <c r="X400" s="567"/>
      <c r="Y400" s="568"/>
      <c r="Z400" s="567"/>
      <c r="AA400" s="567"/>
      <c r="AB400" s="316"/>
      <c r="AC400" s="316"/>
    </row>
    <row r="401" spans="1:29">
      <c r="A401" s="576"/>
      <c r="B401" s="566"/>
      <c r="C401" s="566"/>
      <c r="D401" s="566"/>
      <c r="E401" s="566"/>
      <c r="F401" s="567"/>
      <c r="G401" s="567"/>
      <c r="H401" s="567"/>
      <c r="I401" s="567"/>
      <c r="J401" s="567"/>
      <c r="K401" s="567"/>
      <c r="L401" s="567"/>
      <c r="M401" s="567"/>
      <c r="N401" s="567"/>
      <c r="O401" s="567"/>
      <c r="P401" s="567"/>
      <c r="Q401" s="567"/>
      <c r="R401" s="567"/>
      <c r="S401" s="567"/>
      <c r="T401" s="567"/>
      <c r="U401" s="567"/>
      <c r="V401" s="567"/>
      <c r="W401" s="567"/>
      <c r="X401" s="567"/>
      <c r="Y401" s="568"/>
      <c r="Z401" s="567"/>
      <c r="AA401" s="567"/>
      <c r="AB401" s="316"/>
      <c r="AC401" s="316"/>
    </row>
    <row r="402" spans="1:29">
      <c r="A402" s="576"/>
      <c r="B402" s="566"/>
      <c r="C402" s="566"/>
      <c r="D402" s="566"/>
      <c r="E402" s="566"/>
      <c r="F402" s="567"/>
      <c r="G402" s="567"/>
      <c r="H402" s="567"/>
      <c r="I402" s="567"/>
      <c r="J402" s="567"/>
      <c r="K402" s="567"/>
      <c r="L402" s="567"/>
      <c r="M402" s="567"/>
      <c r="N402" s="567"/>
      <c r="O402" s="567"/>
      <c r="P402" s="567"/>
      <c r="Q402" s="567"/>
      <c r="R402" s="567"/>
      <c r="S402" s="567"/>
      <c r="T402" s="567"/>
      <c r="U402" s="567"/>
      <c r="V402" s="567"/>
      <c r="W402" s="567"/>
      <c r="X402" s="567"/>
      <c r="Y402" s="568"/>
      <c r="Z402" s="567"/>
      <c r="AA402" s="567"/>
      <c r="AB402" s="316"/>
      <c r="AC402" s="316"/>
    </row>
    <row r="403" spans="1:29">
      <c r="A403" s="576"/>
      <c r="B403" s="566"/>
      <c r="C403" s="566"/>
      <c r="D403" s="566"/>
      <c r="E403" s="566"/>
      <c r="F403" s="567"/>
      <c r="G403" s="567"/>
      <c r="H403" s="567"/>
      <c r="I403" s="567"/>
      <c r="J403" s="567"/>
      <c r="K403" s="567"/>
      <c r="L403" s="567"/>
      <c r="M403" s="567"/>
      <c r="N403" s="567"/>
      <c r="O403" s="567"/>
      <c r="P403" s="567"/>
      <c r="Q403" s="567"/>
      <c r="R403" s="567"/>
      <c r="S403" s="567"/>
      <c r="T403" s="567"/>
      <c r="U403" s="567"/>
      <c r="V403" s="567"/>
      <c r="W403" s="567"/>
      <c r="X403" s="567"/>
      <c r="Y403" s="568"/>
      <c r="Z403" s="567"/>
      <c r="AA403" s="567"/>
      <c r="AB403" s="316"/>
      <c r="AC403" s="316"/>
    </row>
    <row r="404" spans="1:29">
      <c r="A404" s="576"/>
      <c r="B404" s="566"/>
      <c r="C404" s="566"/>
      <c r="D404" s="566"/>
      <c r="E404" s="566"/>
      <c r="F404" s="567"/>
      <c r="G404" s="567"/>
      <c r="H404" s="567"/>
      <c r="I404" s="567"/>
      <c r="J404" s="567"/>
      <c r="K404" s="567"/>
      <c r="L404" s="567"/>
      <c r="M404" s="567"/>
      <c r="N404" s="567"/>
      <c r="O404" s="567"/>
      <c r="P404" s="567"/>
      <c r="Q404" s="567"/>
      <c r="R404" s="567"/>
      <c r="S404" s="567"/>
      <c r="T404" s="567"/>
      <c r="U404" s="567"/>
      <c r="V404" s="567"/>
      <c r="W404" s="567"/>
      <c r="X404" s="567"/>
      <c r="Y404" s="568"/>
      <c r="Z404" s="567"/>
      <c r="AA404" s="567"/>
      <c r="AB404" s="316"/>
      <c r="AC404" s="316"/>
    </row>
    <row r="405" spans="1:29">
      <c r="A405" s="576"/>
      <c r="B405" s="566"/>
      <c r="C405" s="566"/>
      <c r="D405" s="566"/>
      <c r="E405" s="566"/>
      <c r="F405" s="567"/>
      <c r="G405" s="567"/>
      <c r="H405" s="567"/>
      <c r="I405" s="567"/>
      <c r="J405" s="567"/>
      <c r="K405" s="567"/>
      <c r="L405" s="567"/>
      <c r="M405" s="567"/>
      <c r="N405" s="567"/>
      <c r="O405" s="567"/>
      <c r="P405" s="567"/>
      <c r="Q405" s="567"/>
      <c r="R405" s="567"/>
      <c r="S405" s="567"/>
      <c r="T405" s="567"/>
      <c r="U405" s="567"/>
      <c r="V405" s="567"/>
      <c r="W405" s="567"/>
      <c r="X405" s="567"/>
      <c r="Y405" s="568"/>
      <c r="Z405" s="567"/>
      <c r="AA405" s="567"/>
      <c r="AB405" s="316"/>
      <c r="AC405" s="316"/>
    </row>
    <row r="406" spans="1:29">
      <c r="A406" s="576"/>
      <c r="B406" s="566"/>
      <c r="C406" s="566"/>
      <c r="D406" s="566"/>
      <c r="E406" s="566"/>
      <c r="F406" s="567"/>
      <c r="G406" s="567"/>
      <c r="H406" s="567"/>
      <c r="I406" s="567"/>
      <c r="J406" s="567"/>
      <c r="K406" s="567"/>
      <c r="L406" s="567"/>
      <c r="M406" s="567"/>
      <c r="N406" s="567"/>
      <c r="O406" s="567"/>
      <c r="P406" s="567"/>
      <c r="Q406" s="567"/>
      <c r="R406" s="567"/>
      <c r="S406" s="567"/>
      <c r="T406" s="567"/>
      <c r="U406" s="567"/>
      <c r="V406" s="567"/>
      <c r="W406" s="567"/>
      <c r="X406" s="567"/>
      <c r="Y406" s="568"/>
      <c r="Z406" s="567"/>
      <c r="AA406" s="567"/>
      <c r="AB406" s="316"/>
      <c r="AC406" s="316"/>
    </row>
    <row r="407" spans="1:29">
      <c r="A407" s="576"/>
      <c r="B407" s="566"/>
      <c r="C407" s="566"/>
      <c r="D407" s="566"/>
      <c r="E407" s="566"/>
      <c r="F407" s="567"/>
      <c r="G407" s="567"/>
      <c r="H407" s="567"/>
      <c r="I407" s="567"/>
      <c r="J407" s="567"/>
      <c r="K407" s="567"/>
      <c r="L407" s="567"/>
      <c r="M407" s="567"/>
      <c r="N407" s="567"/>
      <c r="O407" s="567"/>
      <c r="P407" s="567"/>
      <c r="Q407" s="567"/>
      <c r="R407" s="567"/>
      <c r="S407" s="567"/>
      <c r="T407" s="567"/>
      <c r="U407" s="567"/>
      <c r="V407" s="567"/>
      <c r="W407" s="567"/>
      <c r="X407" s="567"/>
      <c r="Y407" s="568"/>
      <c r="Z407" s="567"/>
      <c r="AA407" s="567"/>
      <c r="AB407" s="316"/>
      <c r="AC407" s="316"/>
    </row>
    <row r="408" spans="1:29">
      <c r="A408" s="576"/>
      <c r="B408" s="566"/>
      <c r="C408" s="566"/>
      <c r="D408" s="566"/>
      <c r="E408" s="566"/>
      <c r="F408" s="567"/>
      <c r="G408" s="567"/>
      <c r="H408" s="567"/>
      <c r="I408" s="567"/>
      <c r="J408" s="567"/>
      <c r="K408" s="567"/>
      <c r="L408" s="567"/>
      <c r="M408" s="567"/>
      <c r="N408" s="567"/>
      <c r="O408" s="567"/>
      <c r="P408" s="567"/>
      <c r="Q408" s="567"/>
      <c r="R408" s="567"/>
      <c r="S408" s="567"/>
      <c r="T408" s="567"/>
      <c r="U408" s="567"/>
      <c r="V408" s="567"/>
      <c r="W408" s="567"/>
      <c r="X408" s="567"/>
      <c r="Y408" s="568"/>
      <c r="Z408" s="567"/>
      <c r="AA408" s="567"/>
      <c r="AB408" s="316"/>
      <c r="AC408" s="316"/>
    </row>
    <row r="409" spans="1:29">
      <c r="A409" s="576"/>
      <c r="B409" s="566"/>
      <c r="C409" s="566"/>
      <c r="D409" s="566"/>
      <c r="E409" s="566"/>
      <c r="F409" s="567"/>
      <c r="G409" s="567"/>
      <c r="H409" s="567"/>
      <c r="I409" s="567"/>
      <c r="J409" s="567"/>
      <c r="K409" s="567"/>
      <c r="L409" s="567"/>
      <c r="M409" s="567"/>
      <c r="N409" s="567"/>
      <c r="O409" s="567"/>
      <c r="P409" s="567"/>
      <c r="Q409" s="567"/>
      <c r="R409" s="567"/>
      <c r="S409" s="567"/>
      <c r="T409" s="567"/>
      <c r="U409" s="567"/>
      <c r="V409" s="567"/>
      <c r="W409" s="567"/>
      <c r="X409" s="567"/>
      <c r="Y409" s="568"/>
      <c r="Z409" s="567"/>
      <c r="AA409" s="567"/>
      <c r="AB409" s="316"/>
      <c r="AC409" s="316"/>
    </row>
    <row r="410" spans="1:29">
      <c r="A410" s="576"/>
      <c r="B410" s="566"/>
      <c r="C410" s="566"/>
      <c r="D410" s="566"/>
      <c r="E410" s="566"/>
      <c r="F410" s="567"/>
      <c r="G410" s="567"/>
      <c r="H410" s="567"/>
      <c r="I410" s="567"/>
      <c r="J410" s="567"/>
      <c r="K410" s="567"/>
      <c r="L410" s="567"/>
      <c r="M410" s="567"/>
      <c r="N410" s="567"/>
      <c r="O410" s="567"/>
      <c r="P410" s="567"/>
      <c r="Q410" s="567"/>
      <c r="R410" s="567"/>
      <c r="S410" s="567"/>
      <c r="T410" s="567"/>
      <c r="U410" s="567"/>
      <c r="V410" s="567"/>
      <c r="W410" s="567"/>
      <c r="X410" s="567"/>
      <c r="Y410" s="568"/>
      <c r="Z410" s="567"/>
      <c r="AA410" s="567"/>
      <c r="AB410" s="316"/>
      <c r="AC410" s="316"/>
    </row>
    <row r="411" spans="1:29">
      <c r="A411" s="576"/>
      <c r="B411" s="566"/>
      <c r="C411" s="566"/>
      <c r="D411" s="566"/>
      <c r="E411" s="566"/>
      <c r="F411" s="567"/>
      <c r="G411" s="567"/>
      <c r="H411" s="567"/>
      <c r="I411" s="567"/>
      <c r="J411" s="567"/>
      <c r="K411" s="567"/>
      <c r="L411" s="567"/>
      <c r="M411" s="567"/>
      <c r="N411" s="567"/>
      <c r="O411" s="567"/>
      <c r="P411" s="567"/>
      <c r="Q411" s="567"/>
      <c r="R411" s="567"/>
      <c r="S411" s="567"/>
      <c r="T411" s="567"/>
      <c r="U411" s="567"/>
      <c r="V411" s="567"/>
      <c r="W411" s="567"/>
      <c r="X411" s="567"/>
      <c r="Y411" s="568"/>
      <c r="Z411" s="567"/>
      <c r="AA411" s="567"/>
      <c r="AB411" s="316"/>
      <c r="AC411" s="316"/>
    </row>
    <row r="412" spans="1:29">
      <c r="A412" s="576"/>
      <c r="B412" s="566"/>
      <c r="C412" s="566"/>
      <c r="D412" s="566"/>
      <c r="E412" s="566"/>
      <c r="F412" s="567"/>
      <c r="G412" s="567"/>
      <c r="H412" s="567"/>
      <c r="I412" s="567"/>
      <c r="J412" s="567"/>
      <c r="K412" s="567"/>
      <c r="L412" s="567"/>
      <c r="M412" s="567"/>
      <c r="N412" s="567"/>
      <c r="O412" s="567"/>
      <c r="P412" s="567"/>
      <c r="Q412" s="567"/>
      <c r="R412" s="567"/>
      <c r="S412" s="567"/>
      <c r="T412" s="567"/>
      <c r="U412" s="567"/>
      <c r="V412" s="567"/>
      <c r="W412" s="567"/>
      <c r="X412" s="567"/>
      <c r="Y412" s="568"/>
      <c r="Z412" s="567"/>
      <c r="AA412" s="567"/>
      <c r="AB412" s="316"/>
      <c r="AC412" s="316"/>
    </row>
    <row r="413" spans="1:29">
      <c r="A413" s="576"/>
      <c r="B413" s="566"/>
      <c r="C413" s="566"/>
      <c r="D413" s="566"/>
      <c r="E413" s="566"/>
      <c r="F413" s="567"/>
      <c r="G413" s="567"/>
      <c r="H413" s="567"/>
      <c r="I413" s="567"/>
      <c r="J413" s="567"/>
      <c r="K413" s="567"/>
      <c r="L413" s="567"/>
      <c r="M413" s="567"/>
      <c r="N413" s="567"/>
      <c r="O413" s="567"/>
      <c r="P413" s="567"/>
      <c r="Q413" s="567"/>
      <c r="R413" s="567"/>
      <c r="S413" s="567"/>
      <c r="T413" s="567"/>
      <c r="U413" s="567"/>
      <c r="V413" s="567"/>
      <c r="W413" s="567"/>
      <c r="X413" s="567"/>
      <c r="Y413" s="568"/>
      <c r="Z413" s="567"/>
      <c r="AA413" s="567"/>
      <c r="AB413" s="316"/>
      <c r="AC413" s="316"/>
    </row>
    <row r="414" spans="1:29">
      <c r="A414" s="576"/>
      <c r="B414" s="566"/>
      <c r="C414" s="566"/>
      <c r="D414" s="566"/>
      <c r="E414" s="566"/>
      <c r="F414" s="567"/>
      <c r="G414" s="567"/>
      <c r="H414" s="567"/>
      <c r="I414" s="567"/>
      <c r="J414" s="567"/>
      <c r="K414" s="567"/>
      <c r="L414" s="567"/>
      <c r="M414" s="567"/>
      <c r="N414" s="567"/>
      <c r="O414" s="567"/>
      <c r="P414" s="567"/>
      <c r="Q414" s="567"/>
      <c r="R414" s="567"/>
      <c r="S414" s="567"/>
      <c r="T414" s="567"/>
      <c r="U414" s="567"/>
      <c r="V414" s="567"/>
      <c r="W414" s="567"/>
      <c r="X414" s="567"/>
      <c r="Y414" s="568"/>
      <c r="Z414" s="567"/>
      <c r="AA414" s="567"/>
      <c r="AB414" s="316"/>
      <c r="AC414" s="316"/>
    </row>
    <row r="415" spans="1:29">
      <c r="A415" s="576"/>
      <c r="B415" s="566"/>
      <c r="C415" s="566"/>
      <c r="D415" s="566"/>
      <c r="E415" s="566"/>
      <c r="F415" s="567"/>
      <c r="G415" s="567"/>
      <c r="H415" s="567"/>
      <c r="I415" s="567"/>
      <c r="J415" s="567"/>
      <c r="K415" s="567"/>
      <c r="L415" s="567"/>
      <c r="M415" s="567"/>
      <c r="N415" s="567"/>
      <c r="O415" s="567"/>
      <c r="P415" s="567"/>
      <c r="Q415" s="567"/>
      <c r="R415" s="567"/>
      <c r="S415" s="567"/>
      <c r="T415" s="567"/>
      <c r="U415" s="567"/>
      <c r="V415" s="567"/>
      <c r="W415" s="567"/>
      <c r="X415" s="567"/>
      <c r="Y415" s="568"/>
      <c r="Z415" s="567"/>
      <c r="AA415" s="567"/>
      <c r="AB415" s="316"/>
      <c r="AC415" s="316"/>
    </row>
    <row r="416" spans="1:29">
      <c r="A416" s="576"/>
      <c r="B416" s="566"/>
      <c r="C416" s="566"/>
      <c r="D416" s="566"/>
      <c r="E416" s="566"/>
      <c r="F416" s="567"/>
      <c r="G416" s="567"/>
      <c r="H416" s="567"/>
      <c r="I416" s="567"/>
      <c r="J416" s="567"/>
      <c r="K416" s="567"/>
      <c r="L416" s="567"/>
      <c r="M416" s="567"/>
      <c r="N416" s="567"/>
      <c r="O416" s="567"/>
      <c r="P416" s="567"/>
      <c r="Q416" s="567"/>
      <c r="R416" s="567"/>
      <c r="S416" s="567"/>
      <c r="T416" s="567"/>
      <c r="U416" s="567"/>
      <c r="V416" s="567"/>
      <c r="W416" s="567"/>
      <c r="X416" s="567"/>
      <c r="Y416" s="568"/>
      <c r="Z416" s="567"/>
      <c r="AA416" s="567"/>
      <c r="AB416" s="316"/>
      <c r="AC416" s="316"/>
    </row>
    <row r="417" spans="1:29">
      <c r="A417" s="576"/>
      <c r="B417" s="566"/>
      <c r="C417" s="566"/>
      <c r="D417" s="566"/>
      <c r="E417" s="566"/>
      <c r="F417" s="567"/>
      <c r="G417" s="567"/>
      <c r="H417" s="567"/>
      <c r="I417" s="567"/>
      <c r="J417" s="567"/>
      <c r="K417" s="567"/>
      <c r="L417" s="567"/>
      <c r="M417" s="567"/>
      <c r="N417" s="567"/>
      <c r="O417" s="567"/>
      <c r="P417" s="567"/>
      <c r="Q417" s="567"/>
      <c r="R417" s="567"/>
      <c r="S417" s="567"/>
      <c r="T417" s="567"/>
      <c r="U417" s="567"/>
      <c r="V417" s="567"/>
      <c r="W417" s="567"/>
      <c r="X417" s="567"/>
      <c r="Y417" s="568"/>
      <c r="Z417" s="567"/>
      <c r="AA417" s="567"/>
      <c r="AB417" s="316"/>
      <c r="AC417" s="316"/>
    </row>
    <row r="418" spans="1:29">
      <c r="A418" s="576"/>
      <c r="B418" s="566"/>
      <c r="C418" s="566"/>
      <c r="D418" s="566"/>
      <c r="E418" s="566"/>
      <c r="F418" s="567"/>
      <c r="G418" s="567"/>
      <c r="H418" s="567"/>
      <c r="I418" s="567"/>
      <c r="J418" s="567"/>
      <c r="K418" s="567"/>
      <c r="L418" s="567"/>
      <c r="M418" s="567"/>
      <c r="N418" s="567"/>
      <c r="O418" s="567"/>
      <c r="P418" s="567"/>
      <c r="Q418" s="567"/>
      <c r="R418" s="567"/>
      <c r="S418" s="567"/>
      <c r="T418" s="567"/>
      <c r="U418" s="567"/>
      <c r="V418" s="567"/>
      <c r="W418" s="567"/>
      <c r="X418" s="567"/>
      <c r="Y418" s="568"/>
      <c r="Z418" s="567"/>
      <c r="AA418" s="567"/>
      <c r="AB418" s="316"/>
      <c r="AC418" s="316"/>
    </row>
    <row r="419" spans="1:29">
      <c r="A419" s="576"/>
      <c r="B419" s="566"/>
      <c r="C419" s="566"/>
      <c r="D419" s="566"/>
      <c r="E419" s="566"/>
      <c r="F419" s="567"/>
      <c r="G419" s="567"/>
      <c r="H419" s="567"/>
      <c r="I419" s="567"/>
      <c r="J419" s="567"/>
      <c r="K419" s="567"/>
      <c r="L419" s="567"/>
      <c r="M419" s="567"/>
      <c r="N419" s="567"/>
      <c r="O419" s="567"/>
      <c r="P419" s="567"/>
      <c r="Q419" s="567"/>
      <c r="R419" s="567"/>
      <c r="S419" s="567"/>
      <c r="T419" s="567"/>
      <c r="U419" s="567"/>
      <c r="V419" s="567"/>
      <c r="W419" s="567"/>
      <c r="X419" s="567"/>
      <c r="Y419" s="568"/>
      <c r="Z419" s="567"/>
      <c r="AA419" s="567"/>
      <c r="AB419" s="316"/>
      <c r="AC419" s="316"/>
    </row>
    <row r="420" spans="1:29">
      <c r="A420" s="576"/>
      <c r="B420" s="566"/>
      <c r="C420" s="566"/>
      <c r="D420" s="566"/>
      <c r="E420" s="566"/>
      <c r="F420" s="567"/>
      <c r="G420" s="567"/>
      <c r="H420" s="567"/>
      <c r="I420" s="567"/>
      <c r="J420" s="567"/>
      <c r="K420" s="567"/>
      <c r="L420" s="567"/>
      <c r="M420" s="567"/>
      <c r="N420" s="567"/>
      <c r="O420" s="567"/>
      <c r="P420" s="567"/>
      <c r="Q420" s="567"/>
      <c r="R420" s="567"/>
      <c r="S420" s="567"/>
      <c r="T420" s="567"/>
      <c r="U420" s="567"/>
      <c r="V420" s="567"/>
      <c r="W420" s="567"/>
      <c r="X420" s="567"/>
      <c r="Y420" s="568"/>
      <c r="Z420" s="567"/>
      <c r="AA420" s="567"/>
      <c r="AB420" s="316"/>
      <c r="AC420" s="316"/>
    </row>
    <row r="421" spans="1:29">
      <c r="A421" s="576"/>
      <c r="B421" s="566"/>
      <c r="C421" s="566"/>
      <c r="D421" s="566"/>
      <c r="E421" s="566"/>
      <c r="F421" s="567"/>
      <c r="G421" s="567"/>
      <c r="H421" s="567"/>
      <c r="I421" s="567"/>
      <c r="J421" s="567"/>
      <c r="K421" s="567"/>
      <c r="L421" s="567"/>
      <c r="M421" s="567"/>
      <c r="N421" s="567"/>
      <c r="O421" s="567"/>
      <c r="P421" s="567"/>
      <c r="Q421" s="567"/>
      <c r="R421" s="567"/>
      <c r="S421" s="567"/>
      <c r="T421" s="567"/>
      <c r="U421" s="567"/>
      <c r="V421" s="567"/>
      <c r="W421" s="567"/>
      <c r="X421" s="567"/>
      <c r="Y421" s="568"/>
      <c r="Z421" s="567"/>
      <c r="AA421" s="567"/>
      <c r="AB421" s="316"/>
      <c r="AC421" s="316"/>
    </row>
    <row r="422" spans="1:29">
      <c r="A422" s="576"/>
      <c r="B422" s="566"/>
      <c r="C422" s="566"/>
      <c r="D422" s="566"/>
      <c r="E422" s="566"/>
      <c r="F422" s="567"/>
      <c r="G422" s="567"/>
      <c r="H422" s="567"/>
      <c r="I422" s="567"/>
      <c r="J422" s="567"/>
      <c r="K422" s="567"/>
      <c r="L422" s="567"/>
      <c r="M422" s="567"/>
      <c r="N422" s="567"/>
      <c r="O422" s="567"/>
      <c r="P422" s="567"/>
      <c r="Q422" s="567"/>
      <c r="R422" s="567"/>
      <c r="S422" s="567"/>
      <c r="T422" s="567"/>
      <c r="U422" s="567"/>
      <c r="V422" s="567"/>
      <c r="W422" s="567"/>
      <c r="X422" s="567"/>
      <c r="Y422" s="568"/>
      <c r="Z422" s="567"/>
      <c r="AA422" s="567"/>
      <c r="AB422" s="316"/>
      <c r="AC422" s="316"/>
    </row>
    <row r="423" spans="1:29">
      <c r="A423" s="576"/>
      <c r="B423" s="566"/>
      <c r="C423" s="566"/>
      <c r="D423" s="566"/>
      <c r="E423" s="566"/>
      <c r="F423" s="567"/>
      <c r="G423" s="567"/>
      <c r="H423" s="567"/>
      <c r="I423" s="567"/>
      <c r="J423" s="567"/>
      <c r="K423" s="567"/>
      <c r="L423" s="567"/>
      <c r="M423" s="567"/>
      <c r="N423" s="567"/>
      <c r="O423" s="567"/>
      <c r="P423" s="567"/>
      <c r="Q423" s="567"/>
      <c r="R423" s="567"/>
      <c r="S423" s="567"/>
      <c r="T423" s="567"/>
      <c r="U423" s="567"/>
      <c r="V423" s="567"/>
      <c r="W423" s="567"/>
      <c r="X423" s="567"/>
      <c r="Y423" s="568"/>
      <c r="Z423" s="567"/>
      <c r="AA423" s="567"/>
      <c r="AB423" s="316"/>
      <c r="AC423" s="316"/>
    </row>
    <row r="424" spans="1:29">
      <c r="A424" s="576"/>
      <c r="B424" s="566"/>
      <c r="C424" s="566"/>
      <c r="D424" s="566"/>
      <c r="E424" s="566"/>
      <c r="F424" s="567"/>
      <c r="G424" s="567"/>
      <c r="H424" s="567"/>
      <c r="I424" s="567"/>
      <c r="J424" s="567"/>
      <c r="K424" s="567"/>
      <c r="L424" s="567"/>
      <c r="M424" s="567"/>
      <c r="N424" s="567"/>
      <c r="O424" s="567"/>
      <c r="P424" s="567"/>
      <c r="Q424" s="567"/>
      <c r="R424" s="567"/>
      <c r="S424" s="567"/>
      <c r="T424" s="567"/>
      <c r="U424" s="567"/>
      <c r="V424" s="567"/>
      <c r="W424" s="567"/>
      <c r="X424" s="567"/>
      <c r="Y424" s="568"/>
      <c r="Z424" s="567"/>
      <c r="AA424" s="567"/>
      <c r="AB424" s="316"/>
      <c r="AC424" s="316"/>
    </row>
    <row r="425" spans="1:29">
      <c r="A425" s="576"/>
      <c r="B425" s="566"/>
      <c r="C425" s="566"/>
      <c r="D425" s="566"/>
      <c r="E425" s="566"/>
      <c r="F425" s="567"/>
      <c r="G425" s="567"/>
      <c r="H425" s="567"/>
      <c r="I425" s="567"/>
      <c r="J425" s="567"/>
      <c r="K425" s="567"/>
      <c r="L425" s="567"/>
      <c r="M425" s="567"/>
      <c r="N425" s="567"/>
      <c r="O425" s="567"/>
      <c r="P425" s="567"/>
      <c r="Q425" s="567"/>
      <c r="R425" s="567"/>
      <c r="S425" s="567"/>
      <c r="T425" s="567"/>
      <c r="U425" s="567"/>
      <c r="V425" s="567"/>
      <c r="W425" s="567"/>
      <c r="X425" s="567"/>
      <c r="Y425" s="568"/>
      <c r="Z425" s="567"/>
      <c r="AA425" s="567"/>
      <c r="AB425" s="316"/>
      <c r="AC425" s="316"/>
    </row>
    <row r="426" spans="1:29">
      <c r="A426" s="576"/>
      <c r="B426" s="566"/>
      <c r="C426" s="566"/>
      <c r="D426" s="566"/>
      <c r="E426" s="566"/>
      <c r="F426" s="567"/>
      <c r="G426" s="567"/>
      <c r="H426" s="567"/>
      <c r="I426" s="567"/>
      <c r="J426" s="567"/>
      <c r="K426" s="567"/>
      <c r="L426" s="567"/>
      <c r="M426" s="567"/>
      <c r="N426" s="567"/>
      <c r="O426" s="567"/>
      <c r="P426" s="567"/>
      <c r="Q426" s="567"/>
      <c r="R426" s="567"/>
      <c r="S426" s="567"/>
      <c r="T426" s="567"/>
      <c r="U426" s="567"/>
      <c r="V426" s="567"/>
      <c r="W426" s="567"/>
      <c r="X426" s="567"/>
      <c r="Y426" s="568"/>
      <c r="Z426" s="567"/>
      <c r="AA426" s="567"/>
      <c r="AB426" s="316"/>
      <c r="AC426" s="316"/>
    </row>
    <row r="427" spans="1:29">
      <c r="A427" s="576"/>
      <c r="B427" s="566"/>
      <c r="C427" s="566"/>
      <c r="D427" s="566"/>
      <c r="E427" s="566"/>
      <c r="F427" s="567"/>
      <c r="G427" s="567"/>
      <c r="H427" s="567"/>
      <c r="I427" s="567"/>
      <c r="J427" s="567"/>
      <c r="K427" s="567"/>
      <c r="L427" s="567"/>
      <c r="M427" s="567"/>
      <c r="N427" s="567"/>
      <c r="O427" s="567"/>
      <c r="P427" s="567"/>
      <c r="Q427" s="567"/>
      <c r="R427" s="567"/>
      <c r="S427" s="567"/>
      <c r="T427" s="567"/>
      <c r="U427" s="567"/>
      <c r="V427" s="567"/>
      <c r="W427" s="567"/>
      <c r="X427" s="567"/>
      <c r="Y427" s="568"/>
      <c r="Z427" s="567"/>
      <c r="AA427" s="567"/>
      <c r="AB427" s="316"/>
      <c r="AC427" s="316"/>
    </row>
    <row r="428" spans="1:29">
      <c r="A428" s="576"/>
      <c r="B428" s="566"/>
      <c r="C428" s="566"/>
      <c r="D428" s="566"/>
      <c r="E428" s="566"/>
      <c r="F428" s="567"/>
      <c r="G428" s="567"/>
      <c r="H428" s="567"/>
      <c r="I428" s="567"/>
      <c r="J428" s="567"/>
      <c r="K428" s="567"/>
      <c r="L428" s="567"/>
      <c r="M428" s="567"/>
      <c r="N428" s="567"/>
      <c r="O428" s="567"/>
      <c r="P428" s="567"/>
      <c r="Q428" s="567"/>
      <c r="R428" s="567"/>
      <c r="S428" s="567"/>
      <c r="T428" s="567"/>
      <c r="U428" s="567"/>
      <c r="V428" s="567"/>
      <c r="W428" s="567"/>
      <c r="X428" s="567"/>
      <c r="Y428" s="568"/>
      <c r="Z428" s="567"/>
      <c r="AA428" s="567"/>
      <c r="AB428" s="316"/>
      <c r="AC428" s="316"/>
    </row>
    <row r="429" spans="1:29">
      <c r="A429" s="576"/>
      <c r="B429" s="566"/>
      <c r="C429" s="566"/>
      <c r="D429" s="566"/>
      <c r="E429" s="566"/>
      <c r="F429" s="567"/>
      <c r="G429" s="567"/>
      <c r="H429" s="567"/>
      <c r="I429" s="567"/>
      <c r="J429" s="567"/>
      <c r="K429" s="567"/>
      <c r="L429" s="567"/>
      <c r="M429" s="567"/>
      <c r="N429" s="567"/>
      <c r="O429" s="567"/>
      <c r="P429" s="567"/>
      <c r="Q429" s="567"/>
      <c r="R429" s="567"/>
      <c r="S429" s="567"/>
      <c r="T429" s="567"/>
      <c r="U429" s="567"/>
      <c r="V429" s="567"/>
      <c r="W429" s="567"/>
      <c r="X429" s="567"/>
      <c r="Y429" s="568"/>
      <c r="Z429" s="567"/>
      <c r="AA429" s="567"/>
      <c r="AB429" s="316"/>
      <c r="AC429" s="316"/>
    </row>
    <row r="430" spans="1:29">
      <c r="A430" s="576"/>
      <c r="B430" s="566"/>
      <c r="C430" s="566"/>
      <c r="D430" s="566"/>
      <c r="E430" s="566"/>
      <c r="F430" s="567"/>
      <c r="G430" s="567"/>
      <c r="H430" s="567"/>
      <c r="I430" s="567"/>
      <c r="J430" s="567"/>
      <c r="K430" s="567"/>
      <c r="L430" s="567"/>
      <c r="M430" s="567"/>
      <c r="N430" s="567"/>
      <c r="O430" s="567"/>
      <c r="P430" s="567"/>
      <c r="Q430" s="567"/>
      <c r="R430" s="567"/>
      <c r="S430" s="567"/>
      <c r="T430" s="567"/>
      <c r="U430" s="567"/>
      <c r="V430" s="567"/>
      <c r="W430" s="567"/>
      <c r="X430" s="567"/>
      <c r="Y430" s="568"/>
      <c r="Z430" s="567"/>
      <c r="AA430" s="567"/>
      <c r="AB430" s="316"/>
      <c r="AC430" s="316"/>
    </row>
    <row r="431" spans="1:29">
      <c r="A431" s="576"/>
      <c r="B431" s="566"/>
      <c r="C431" s="566"/>
      <c r="D431" s="566"/>
      <c r="E431" s="566"/>
      <c r="F431" s="567"/>
      <c r="G431" s="567"/>
      <c r="H431" s="567"/>
      <c r="I431" s="567"/>
      <c r="J431" s="567"/>
      <c r="K431" s="567"/>
      <c r="L431" s="567"/>
      <c r="M431" s="567"/>
      <c r="N431" s="567"/>
      <c r="O431" s="567"/>
      <c r="P431" s="567"/>
      <c r="Q431" s="567"/>
      <c r="R431" s="567"/>
      <c r="S431" s="567"/>
      <c r="T431" s="567"/>
      <c r="U431" s="567"/>
      <c r="V431" s="567"/>
      <c r="W431" s="567"/>
      <c r="X431" s="567"/>
      <c r="Y431" s="568"/>
      <c r="Z431" s="567"/>
      <c r="AA431" s="567"/>
      <c r="AB431" s="316"/>
      <c r="AC431" s="316"/>
    </row>
    <row r="432" spans="1:29">
      <c r="A432" s="576"/>
      <c r="B432" s="566"/>
      <c r="C432" s="566"/>
      <c r="D432" s="566"/>
      <c r="E432" s="566"/>
      <c r="F432" s="567"/>
      <c r="G432" s="567"/>
      <c r="H432" s="567"/>
      <c r="I432" s="567"/>
      <c r="J432" s="567"/>
      <c r="K432" s="567"/>
      <c r="L432" s="567"/>
      <c r="M432" s="567"/>
      <c r="N432" s="567"/>
      <c r="O432" s="567"/>
      <c r="P432" s="567"/>
      <c r="Q432" s="567"/>
      <c r="R432" s="567"/>
      <c r="S432" s="567"/>
      <c r="T432" s="567"/>
      <c r="U432" s="567"/>
      <c r="V432" s="567"/>
      <c r="W432" s="567"/>
      <c r="X432" s="567"/>
      <c r="Y432" s="568"/>
      <c r="Z432" s="567"/>
      <c r="AA432" s="567"/>
      <c r="AB432" s="316"/>
      <c r="AC432" s="316"/>
    </row>
    <row r="433" spans="1:29">
      <c r="A433" s="576"/>
      <c r="B433" s="566"/>
      <c r="C433" s="566"/>
      <c r="D433" s="566"/>
      <c r="E433" s="566"/>
      <c r="F433" s="567"/>
      <c r="G433" s="567"/>
      <c r="H433" s="567"/>
      <c r="I433" s="567"/>
      <c r="J433" s="567"/>
      <c r="K433" s="567"/>
      <c r="L433" s="567"/>
      <c r="M433" s="567"/>
      <c r="N433" s="567"/>
      <c r="O433" s="567"/>
      <c r="P433" s="567"/>
      <c r="Q433" s="567"/>
      <c r="R433" s="567"/>
      <c r="S433" s="567"/>
      <c r="T433" s="567"/>
      <c r="U433" s="567"/>
      <c r="V433" s="567"/>
      <c r="W433" s="567"/>
      <c r="X433" s="567"/>
      <c r="Y433" s="568"/>
      <c r="Z433" s="567"/>
      <c r="AA433" s="567"/>
      <c r="AB433" s="316"/>
      <c r="AC433" s="316"/>
    </row>
    <row r="434" spans="1:29">
      <c r="A434" s="576"/>
      <c r="B434" s="566"/>
      <c r="C434" s="566"/>
      <c r="D434" s="566"/>
      <c r="E434" s="566"/>
      <c r="F434" s="567"/>
      <c r="G434" s="567"/>
      <c r="H434" s="567"/>
      <c r="I434" s="567"/>
      <c r="J434" s="567"/>
      <c r="K434" s="567"/>
      <c r="L434" s="567"/>
      <c r="M434" s="567"/>
      <c r="N434" s="567"/>
      <c r="O434" s="567"/>
      <c r="P434" s="567"/>
      <c r="Q434" s="567"/>
      <c r="R434" s="567"/>
      <c r="S434" s="567"/>
      <c r="T434" s="567"/>
      <c r="U434" s="567"/>
      <c r="V434" s="567"/>
      <c r="W434" s="567"/>
      <c r="X434" s="567"/>
      <c r="Y434" s="568"/>
      <c r="Z434" s="567"/>
      <c r="AA434" s="567"/>
      <c r="AB434" s="316"/>
      <c r="AC434" s="316"/>
    </row>
    <row r="435" spans="1:29">
      <c r="A435" s="576"/>
      <c r="B435" s="566"/>
      <c r="C435" s="566"/>
      <c r="D435" s="566"/>
      <c r="E435" s="566"/>
      <c r="F435" s="567"/>
      <c r="G435" s="567"/>
      <c r="H435" s="567"/>
      <c r="I435" s="567"/>
      <c r="J435" s="567"/>
      <c r="K435" s="567"/>
      <c r="L435" s="567"/>
      <c r="M435" s="567"/>
      <c r="N435" s="567"/>
      <c r="O435" s="567"/>
      <c r="P435" s="567"/>
      <c r="Q435" s="567"/>
      <c r="R435" s="567"/>
      <c r="S435" s="567"/>
      <c r="T435" s="567"/>
      <c r="U435" s="567"/>
      <c r="V435" s="567"/>
      <c r="W435" s="567"/>
      <c r="X435" s="567"/>
      <c r="Y435" s="568"/>
      <c r="Z435" s="567"/>
      <c r="AA435" s="567"/>
      <c r="AB435" s="316"/>
      <c r="AC435" s="316"/>
    </row>
    <row r="436" spans="1:29">
      <c r="A436" s="576"/>
      <c r="B436" s="566"/>
      <c r="C436" s="566"/>
      <c r="D436" s="566"/>
      <c r="E436" s="566"/>
      <c r="F436" s="567"/>
      <c r="G436" s="567"/>
      <c r="H436" s="567"/>
      <c r="I436" s="567"/>
      <c r="J436" s="567"/>
      <c r="K436" s="567"/>
      <c r="L436" s="567"/>
      <c r="M436" s="567"/>
      <c r="N436" s="567"/>
      <c r="O436" s="567"/>
      <c r="P436" s="567"/>
      <c r="Q436" s="567"/>
      <c r="R436" s="567"/>
      <c r="S436" s="567"/>
      <c r="T436" s="567"/>
      <c r="U436" s="567"/>
      <c r="V436" s="567"/>
      <c r="W436" s="567"/>
      <c r="X436" s="567"/>
      <c r="Y436" s="568"/>
      <c r="Z436" s="567"/>
      <c r="AA436" s="567"/>
      <c r="AB436" s="316"/>
      <c r="AC436" s="316"/>
    </row>
    <row r="437" spans="1:29">
      <c r="A437" s="576"/>
      <c r="B437" s="566"/>
      <c r="C437" s="566"/>
      <c r="D437" s="566"/>
      <c r="E437" s="566"/>
      <c r="F437" s="567"/>
      <c r="G437" s="567"/>
      <c r="H437" s="567"/>
      <c r="I437" s="567"/>
      <c r="J437" s="567"/>
      <c r="K437" s="567"/>
      <c r="L437" s="567"/>
      <c r="M437" s="567"/>
      <c r="N437" s="567"/>
      <c r="O437" s="567"/>
      <c r="P437" s="567"/>
      <c r="Q437" s="567"/>
      <c r="R437" s="567"/>
      <c r="S437" s="567"/>
      <c r="T437" s="567"/>
      <c r="U437" s="567"/>
      <c r="V437" s="567"/>
      <c r="W437" s="567"/>
      <c r="X437" s="567"/>
      <c r="Y437" s="568"/>
      <c r="Z437" s="567"/>
      <c r="AA437" s="567"/>
      <c r="AB437" s="316"/>
      <c r="AC437" s="316"/>
    </row>
    <row r="438" spans="1:29">
      <c r="A438" s="576"/>
      <c r="B438" s="566"/>
      <c r="C438" s="566"/>
      <c r="D438" s="566"/>
      <c r="E438" s="566"/>
      <c r="F438" s="567"/>
      <c r="G438" s="567"/>
      <c r="H438" s="567"/>
      <c r="I438" s="567"/>
      <c r="J438" s="567"/>
      <c r="K438" s="567"/>
      <c r="L438" s="567"/>
      <c r="M438" s="567"/>
      <c r="N438" s="567"/>
      <c r="O438" s="567"/>
      <c r="P438" s="567"/>
      <c r="Q438" s="567"/>
      <c r="R438" s="567"/>
      <c r="S438" s="567"/>
      <c r="T438" s="567"/>
      <c r="U438" s="567"/>
      <c r="V438" s="567"/>
      <c r="W438" s="567"/>
      <c r="X438" s="567"/>
      <c r="Y438" s="568"/>
      <c r="Z438" s="567"/>
      <c r="AA438" s="567"/>
      <c r="AB438" s="316"/>
      <c r="AC438" s="316"/>
    </row>
    <row r="439" spans="1:29">
      <c r="A439" s="576"/>
      <c r="B439" s="566"/>
      <c r="C439" s="566"/>
      <c r="D439" s="566"/>
      <c r="E439" s="566"/>
      <c r="F439" s="567"/>
      <c r="G439" s="567"/>
      <c r="H439" s="567"/>
      <c r="I439" s="567"/>
      <c r="J439" s="567"/>
      <c r="K439" s="567"/>
      <c r="L439" s="567"/>
      <c r="M439" s="567"/>
      <c r="N439" s="567"/>
      <c r="O439" s="567"/>
      <c r="P439" s="567"/>
      <c r="Q439" s="567"/>
      <c r="R439" s="567"/>
      <c r="S439" s="567"/>
      <c r="T439" s="567"/>
      <c r="U439" s="567"/>
      <c r="V439" s="567"/>
      <c r="W439" s="567"/>
      <c r="X439" s="567"/>
      <c r="Y439" s="568"/>
      <c r="Z439" s="567"/>
      <c r="AA439" s="567"/>
      <c r="AB439" s="316"/>
      <c r="AC439" s="316"/>
    </row>
    <row r="440" spans="1:29">
      <c r="A440" s="576"/>
      <c r="B440" s="566"/>
      <c r="C440" s="566"/>
      <c r="D440" s="566"/>
      <c r="E440" s="566"/>
      <c r="F440" s="567"/>
      <c r="G440" s="567"/>
      <c r="H440" s="567"/>
      <c r="I440" s="567"/>
      <c r="J440" s="567"/>
      <c r="K440" s="567"/>
      <c r="L440" s="567"/>
      <c r="M440" s="567"/>
      <c r="N440" s="567"/>
      <c r="O440" s="567"/>
      <c r="P440" s="567"/>
      <c r="Q440" s="567"/>
      <c r="R440" s="567"/>
      <c r="S440" s="567"/>
      <c r="T440" s="567"/>
      <c r="U440" s="567"/>
      <c r="V440" s="567"/>
      <c r="W440" s="567"/>
      <c r="X440" s="567"/>
      <c r="Y440" s="568"/>
      <c r="Z440" s="567"/>
      <c r="AA440" s="567"/>
      <c r="AB440" s="316"/>
      <c r="AC440" s="316"/>
    </row>
    <row r="441" spans="1:29">
      <c r="A441" s="576"/>
      <c r="B441" s="566"/>
      <c r="C441" s="566"/>
      <c r="D441" s="566"/>
      <c r="E441" s="566"/>
      <c r="F441" s="567"/>
      <c r="G441" s="567"/>
      <c r="H441" s="567"/>
      <c r="I441" s="567"/>
      <c r="J441" s="567"/>
      <c r="K441" s="567"/>
      <c r="L441" s="567"/>
      <c r="M441" s="567"/>
      <c r="N441" s="567"/>
      <c r="O441" s="567"/>
      <c r="P441" s="567"/>
      <c r="Q441" s="567"/>
      <c r="R441" s="567"/>
      <c r="S441" s="567"/>
      <c r="T441" s="567"/>
      <c r="U441" s="567"/>
      <c r="V441" s="567"/>
      <c r="W441" s="567"/>
      <c r="X441" s="567"/>
      <c r="Y441" s="568"/>
      <c r="Z441" s="567"/>
      <c r="AA441" s="567"/>
      <c r="AB441" s="316"/>
      <c r="AC441" s="316"/>
    </row>
    <row r="442" spans="1:29">
      <c r="A442" s="576"/>
      <c r="B442" s="566"/>
      <c r="C442" s="566"/>
      <c r="D442" s="566"/>
      <c r="E442" s="566"/>
      <c r="F442" s="567"/>
      <c r="G442" s="567"/>
      <c r="H442" s="567"/>
      <c r="I442" s="567"/>
      <c r="J442" s="567"/>
      <c r="K442" s="567"/>
      <c r="L442" s="567"/>
      <c r="M442" s="567"/>
      <c r="N442" s="567"/>
      <c r="O442" s="567"/>
      <c r="P442" s="567"/>
      <c r="Q442" s="567"/>
      <c r="R442" s="567"/>
      <c r="S442" s="567"/>
      <c r="T442" s="567"/>
      <c r="U442" s="567"/>
      <c r="V442" s="567"/>
      <c r="W442" s="567"/>
      <c r="X442" s="567"/>
      <c r="Y442" s="568"/>
      <c r="Z442" s="567"/>
      <c r="AA442" s="567"/>
      <c r="AB442" s="316"/>
      <c r="AC442" s="316"/>
    </row>
    <row r="443" spans="1:29">
      <c r="A443" s="576"/>
      <c r="B443" s="566"/>
      <c r="C443" s="566"/>
      <c r="D443" s="566"/>
      <c r="E443" s="566"/>
      <c r="F443" s="567"/>
      <c r="G443" s="567"/>
      <c r="H443" s="567"/>
      <c r="I443" s="567"/>
      <c r="J443" s="567"/>
      <c r="K443" s="567"/>
      <c r="L443" s="567"/>
      <c r="M443" s="567"/>
      <c r="N443" s="567"/>
      <c r="O443" s="567"/>
      <c r="P443" s="567"/>
      <c r="Q443" s="567"/>
      <c r="R443" s="567"/>
      <c r="S443" s="567"/>
      <c r="T443" s="567"/>
      <c r="U443" s="567"/>
      <c r="V443" s="567"/>
      <c r="W443" s="567"/>
      <c r="X443" s="567"/>
      <c r="Y443" s="568"/>
      <c r="Z443" s="567"/>
      <c r="AA443" s="567"/>
      <c r="AB443" s="316"/>
      <c r="AC443" s="316"/>
    </row>
    <row r="444" spans="1:29">
      <c r="A444" s="576"/>
      <c r="B444" s="566"/>
      <c r="C444" s="566"/>
      <c r="D444" s="566"/>
      <c r="E444" s="566"/>
      <c r="F444" s="567"/>
      <c r="G444" s="567"/>
      <c r="H444" s="567"/>
      <c r="I444" s="567"/>
      <c r="J444" s="567"/>
      <c r="K444" s="567"/>
      <c r="L444" s="567"/>
      <c r="M444" s="567"/>
      <c r="N444" s="567"/>
      <c r="O444" s="567"/>
      <c r="P444" s="567"/>
      <c r="Q444" s="567"/>
      <c r="R444" s="567"/>
      <c r="S444" s="567"/>
      <c r="T444" s="567"/>
      <c r="U444" s="567"/>
      <c r="V444" s="567"/>
      <c r="W444" s="567"/>
      <c r="X444" s="567"/>
      <c r="Y444" s="568"/>
      <c r="Z444" s="567"/>
      <c r="AA444" s="567"/>
      <c r="AB444" s="316"/>
      <c r="AC444" s="316"/>
    </row>
    <row r="445" spans="1:29">
      <c r="A445" s="576"/>
      <c r="B445" s="566"/>
      <c r="C445" s="566"/>
      <c r="D445" s="566"/>
      <c r="E445" s="566"/>
      <c r="F445" s="567"/>
      <c r="G445" s="567"/>
      <c r="H445" s="567"/>
      <c r="I445" s="567"/>
      <c r="J445" s="567"/>
      <c r="K445" s="567"/>
      <c r="L445" s="567"/>
      <c r="M445" s="567"/>
      <c r="N445" s="567"/>
      <c r="O445" s="567"/>
      <c r="P445" s="567"/>
      <c r="Q445" s="567"/>
      <c r="R445" s="567"/>
      <c r="S445" s="567"/>
      <c r="T445" s="567"/>
      <c r="U445" s="567"/>
      <c r="V445" s="567"/>
      <c r="W445" s="567"/>
      <c r="X445" s="567"/>
      <c r="Y445" s="568"/>
      <c r="Z445" s="567"/>
      <c r="AA445" s="567"/>
      <c r="AB445" s="316"/>
      <c r="AC445" s="316"/>
    </row>
    <row r="446" spans="1:29">
      <c r="A446" s="576"/>
      <c r="B446" s="566"/>
      <c r="C446" s="566"/>
      <c r="D446" s="566"/>
      <c r="E446" s="566"/>
      <c r="F446" s="567"/>
      <c r="G446" s="567"/>
      <c r="H446" s="567"/>
      <c r="I446" s="567"/>
      <c r="J446" s="567"/>
      <c r="K446" s="567"/>
      <c r="L446" s="567"/>
      <c r="M446" s="567"/>
      <c r="N446" s="567"/>
      <c r="O446" s="567"/>
      <c r="P446" s="567"/>
      <c r="Q446" s="567"/>
      <c r="R446" s="567"/>
      <c r="S446" s="567"/>
      <c r="T446" s="567"/>
      <c r="U446" s="567"/>
      <c r="V446" s="567"/>
      <c r="W446" s="567"/>
      <c r="X446" s="567"/>
      <c r="Y446" s="568"/>
      <c r="Z446" s="567"/>
      <c r="AA446" s="567"/>
      <c r="AB446" s="316"/>
      <c r="AC446" s="316"/>
    </row>
    <row r="447" spans="1:29">
      <c r="A447" s="576"/>
      <c r="B447" s="566"/>
      <c r="C447" s="566"/>
      <c r="D447" s="566"/>
      <c r="E447" s="566"/>
      <c r="F447" s="567"/>
      <c r="G447" s="567"/>
      <c r="H447" s="567"/>
      <c r="I447" s="567"/>
      <c r="J447" s="567"/>
      <c r="K447" s="567"/>
      <c r="L447" s="567"/>
      <c r="M447" s="567"/>
      <c r="N447" s="567"/>
      <c r="O447" s="567"/>
      <c r="P447" s="567"/>
      <c r="Q447" s="567"/>
      <c r="R447" s="567"/>
      <c r="S447" s="567"/>
      <c r="T447" s="567"/>
      <c r="U447" s="567"/>
      <c r="V447" s="567"/>
      <c r="W447" s="567"/>
      <c r="X447" s="567"/>
      <c r="Y447" s="568"/>
      <c r="Z447" s="567"/>
      <c r="AA447" s="567"/>
      <c r="AB447" s="316"/>
      <c r="AC447" s="316"/>
    </row>
    <row r="448" spans="1:29">
      <c r="A448" s="576"/>
      <c r="B448" s="566"/>
      <c r="C448" s="566"/>
      <c r="D448" s="566"/>
      <c r="E448" s="566"/>
      <c r="F448" s="567"/>
      <c r="G448" s="567"/>
      <c r="H448" s="567"/>
      <c r="I448" s="567"/>
      <c r="J448" s="567"/>
      <c r="K448" s="567"/>
      <c r="L448" s="567"/>
      <c r="M448" s="567"/>
      <c r="N448" s="567"/>
      <c r="O448" s="567"/>
      <c r="P448" s="567"/>
      <c r="Q448" s="567"/>
      <c r="R448" s="567"/>
      <c r="S448" s="567"/>
      <c r="T448" s="567"/>
      <c r="U448" s="567"/>
      <c r="V448" s="567"/>
      <c r="W448" s="567"/>
      <c r="X448" s="567"/>
      <c r="Y448" s="568"/>
      <c r="Z448" s="567"/>
      <c r="AA448" s="567"/>
      <c r="AB448" s="316"/>
      <c r="AC448" s="316"/>
    </row>
    <row r="449" spans="1:29">
      <c r="A449" s="576"/>
      <c r="B449" s="566"/>
      <c r="C449" s="566"/>
      <c r="D449" s="566"/>
      <c r="E449" s="566"/>
      <c r="F449" s="567"/>
      <c r="G449" s="567"/>
      <c r="H449" s="567"/>
      <c r="I449" s="567"/>
      <c r="J449" s="567"/>
      <c r="K449" s="567"/>
      <c r="L449" s="567"/>
      <c r="M449" s="567"/>
      <c r="N449" s="567"/>
      <c r="O449" s="567"/>
      <c r="P449" s="567"/>
      <c r="Q449" s="567"/>
      <c r="R449" s="567"/>
      <c r="S449" s="567"/>
      <c r="T449" s="567"/>
      <c r="U449" s="567"/>
      <c r="V449" s="567"/>
      <c r="W449" s="567"/>
      <c r="X449" s="567"/>
      <c r="Y449" s="568"/>
      <c r="Z449" s="567"/>
      <c r="AA449" s="567"/>
      <c r="AB449" s="316"/>
      <c r="AC449" s="316"/>
    </row>
    <row r="450" spans="1:29">
      <c r="A450" s="576"/>
      <c r="B450" s="566"/>
      <c r="C450" s="566"/>
      <c r="D450" s="566"/>
      <c r="E450" s="566"/>
      <c r="F450" s="567"/>
      <c r="G450" s="567"/>
      <c r="H450" s="567"/>
      <c r="I450" s="567"/>
      <c r="J450" s="567"/>
      <c r="K450" s="567"/>
      <c r="L450" s="567"/>
      <c r="M450" s="567"/>
      <c r="N450" s="567"/>
      <c r="O450" s="567"/>
      <c r="P450" s="567"/>
      <c r="Q450" s="567"/>
      <c r="R450" s="567"/>
      <c r="S450" s="567"/>
      <c r="T450" s="567"/>
      <c r="U450" s="567"/>
      <c r="V450" s="567"/>
      <c r="W450" s="567"/>
      <c r="X450" s="567"/>
      <c r="Y450" s="568"/>
      <c r="Z450" s="567"/>
      <c r="AA450" s="567"/>
      <c r="AB450" s="316"/>
      <c r="AC450" s="316"/>
    </row>
    <row r="451" spans="1:29">
      <c r="A451" s="576"/>
      <c r="B451" s="566"/>
      <c r="C451" s="566"/>
      <c r="D451" s="566"/>
      <c r="E451" s="566"/>
      <c r="F451" s="567"/>
      <c r="G451" s="567"/>
      <c r="H451" s="567"/>
      <c r="I451" s="567"/>
      <c r="J451" s="567"/>
      <c r="K451" s="567"/>
      <c r="L451" s="567"/>
      <c r="M451" s="567"/>
      <c r="N451" s="567"/>
      <c r="O451" s="567"/>
      <c r="P451" s="567"/>
      <c r="Q451" s="567"/>
      <c r="R451" s="567"/>
      <c r="S451" s="567"/>
      <c r="T451" s="567"/>
      <c r="U451" s="567"/>
      <c r="V451" s="567"/>
      <c r="W451" s="567"/>
      <c r="X451" s="567"/>
      <c r="Y451" s="568"/>
      <c r="Z451" s="567"/>
      <c r="AA451" s="567"/>
      <c r="AB451" s="316"/>
      <c r="AC451" s="316"/>
    </row>
    <row r="452" spans="1:29">
      <c r="A452" s="576"/>
      <c r="B452" s="566"/>
      <c r="C452" s="566"/>
      <c r="D452" s="566"/>
      <c r="E452" s="566"/>
      <c r="F452" s="567"/>
      <c r="G452" s="567"/>
      <c r="H452" s="567"/>
      <c r="I452" s="567"/>
      <c r="J452" s="567"/>
      <c r="K452" s="567"/>
      <c r="L452" s="567"/>
      <c r="M452" s="567"/>
      <c r="N452" s="567"/>
      <c r="O452" s="567"/>
      <c r="P452" s="567"/>
      <c r="Q452" s="567"/>
      <c r="R452" s="567"/>
      <c r="S452" s="567"/>
      <c r="T452" s="567"/>
      <c r="U452" s="567"/>
      <c r="V452" s="567"/>
      <c r="W452" s="567"/>
      <c r="X452" s="567"/>
      <c r="Y452" s="568"/>
      <c r="Z452" s="567"/>
      <c r="AA452" s="567"/>
      <c r="AB452" s="316"/>
      <c r="AC452" s="316"/>
    </row>
    <row r="453" spans="1:29">
      <c r="A453" s="576"/>
      <c r="B453" s="566"/>
      <c r="C453" s="566"/>
      <c r="D453" s="566"/>
      <c r="E453" s="566"/>
      <c r="F453" s="567"/>
      <c r="G453" s="567"/>
      <c r="H453" s="567"/>
      <c r="I453" s="567"/>
      <c r="J453" s="567"/>
      <c r="K453" s="567"/>
      <c r="L453" s="567"/>
      <c r="M453" s="567"/>
      <c r="N453" s="567"/>
      <c r="O453" s="567"/>
      <c r="P453" s="567"/>
      <c r="Q453" s="567"/>
      <c r="R453" s="567"/>
      <c r="S453" s="567"/>
      <c r="T453" s="567"/>
      <c r="U453" s="567"/>
      <c r="V453" s="567"/>
      <c r="W453" s="567"/>
      <c r="X453" s="567"/>
      <c r="Y453" s="568"/>
      <c r="Z453" s="567"/>
      <c r="AA453" s="567"/>
      <c r="AB453" s="316"/>
      <c r="AC453" s="316"/>
    </row>
    <row r="454" spans="1:29">
      <c r="A454" s="576"/>
      <c r="B454" s="566"/>
      <c r="C454" s="566"/>
      <c r="D454" s="566"/>
      <c r="E454" s="566"/>
      <c r="F454" s="567"/>
      <c r="G454" s="567"/>
      <c r="H454" s="567"/>
      <c r="I454" s="567"/>
      <c r="J454" s="567"/>
      <c r="K454" s="567"/>
      <c r="L454" s="567"/>
      <c r="M454" s="567"/>
      <c r="N454" s="567"/>
      <c r="O454" s="567"/>
      <c r="P454" s="567"/>
      <c r="Q454" s="567"/>
      <c r="R454" s="567"/>
      <c r="S454" s="567"/>
      <c r="T454" s="567"/>
      <c r="U454" s="567"/>
      <c r="V454" s="567"/>
      <c r="W454" s="567"/>
      <c r="X454" s="567"/>
      <c r="Y454" s="568"/>
      <c r="Z454" s="567"/>
      <c r="AA454" s="567"/>
      <c r="AB454" s="316"/>
      <c r="AC454" s="316"/>
    </row>
    <row r="455" spans="1:29">
      <c r="A455" s="576"/>
      <c r="B455" s="566"/>
      <c r="C455" s="566"/>
      <c r="D455" s="566"/>
      <c r="E455" s="566"/>
      <c r="F455" s="567"/>
      <c r="G455" s="567"/>
      <c r="H455" s="567"/>
      <c r="I455" s="567"/>
      <c r="J455" s="567"/>
      <c r="K455" s="567"/>
      <c r="L455" s="567"/>
      <c r="M455" s="567"/>
      <c r="N455" s="567"/>
      <c r="O455" s="567"/>
      <c r="P455" s="567"/>
      <c r="Q455" s="567"/>
      <c r="R455" s="567"/>
      <c r="S455" s="567"/>
      <c r="T455" s="567"/>
      <c r="U455" s="567"/>
      <c r="V455" s="567"/>
      <c r="W455" s="567"/>
      <c r="X455" s="567"/>
      <c r="Y455" s="568"/>
      <c r="Z455" s="567"/>
      <c r="AA455" s="567"/>
      <c r="AB455" s="316"/>
      <c r="AC455" s="316"/>
    </row>
    <row r="456" spans="1:29">
      <c r="A456" s="576"/>
      <c r="B456" s="566"/>
      <c r="C456" s="566"/>
      <c r="D456" s="566"/>
      <c r="E456" s="566"/>
      <c r="F456" s="567"/>
      <c r="G456" s="567"/>
      <c r="H456" s="567"/>
      <c r="I456" s="567"/>
      <c r="J456" s="567"/>
      <c r="K456" s="567"/>
      <c r="L456" s="567"/>
      <c r="M456" s="567"/>
      <c r="N456" s="567"/>
      <c r="O456" s="567"/>
      <c r="P456" s="567"/>
      <c r="Q456" s="567"/>
      <c r="R456" s="567"/>
      <c r="S456" s="567"/>
      <c r="T456" s="567"/>
      <c r="U456" s="567"/>
      <c r="V456" s="567"/>
      <c r="W456" s="567"/>
      <c r="X456" s="567"/>
      <c r="Y456" s="568"/>
      <c r="Z456" s="567"/>
      <c r="AA456" s="567"/>
      <c r="AB456" s="316"/>
      <c r="AC456" s="316"/>
    </row>
    <row r="457" spans="1:29">
      <c r="A457" s="576"/>
      <c r="B457" s="566"/>
      <c r="C457" s="566"/>
      <c r="D457" s="566"/>
      <c r="E457" s="566"/>
      <c r="F457" s="567"/>
      <c r="G457" s="567"/>
      <c r="H457" s="567"/>
      <c r="I457" s="567"/>
      <c r="J457" s="567"/>
      <c r="K457" s="567"/>
      <c r="L457" s="567"/>
      <c r="M457" s="567"/>
      <c r="N457" s="567"/>
      <c r="O457" s="567"/>
      <c r="P457" s="567"/>
      <c r="Q457" s="567"/>
      <c r="R457" s="567"/>
      <c r="S457" s="567"/>
      <c r="T457" s="567"/>
      <c r="U457" s="567"/>
      <c r="V457" s="567"/>
      <c r="W457" s="567"/>
      <c r="X457" s="567"/>
      <c r="Y457" s="568"/>
      <c r="Z457" s="567"/>
      <c r="AA457" s="567"/>
      <c r="AB457" s="316"/>
      <c r="AC457" s="316"/>
    </row>
    <row r="458" spans="1:29">
      <c r="A458" s="576"/>
      <c r="B458" s="566"/>
      <c r="C458" s="566"/>
      <c r="D458" s="566"/>
      <c r="E458" s="566"/>
      <c r="F458" s="567"/>
      <c r="G458" s="567"/>
      <c r="H458" s="567"/>
      <c r="I458" s="567"/>
      <c r="J458" s="567"/>
      <c r="K458" s="567"/>
      <c r="L458" s="567"/>
      <c r="M458" s="567"/>
      <c r="N458" s="567"/>
      <c r="O458" s="567"/>
      <c r="P458" s="567"/>
      <c r="Q458" s="567"/>
      <c r="R458" s="567"/>
      <c r="S458" s="567"/>
      <c r="T458" s="567"/>
      <c r="U458" s="567"/>
      <c r="V458" s="567"/>
      <c r="W458" s="567"/>
      <c r="X458" s="567"/>
      <c r="Y458" s="568"/>
      <c r="Z458" s="567"/>
      <c r="AA458" s="567"/>
      <c r="AB458" s="316"/>
      <c r="AC458" s="316"/>
    </row>
    <row r="459" spans="1:29">
      <c r="A459" s="576"/>
      <c r="B459" s="566"/>
      <c r="C459" s="566"/>
      <c r="D459" s="566"/>
      <c r="E459" s="566"/>
      <c r="F459" s="567"/>
      <c r="G459" s="567"/>
      <c r="H459" s="567"/>
      <c r="I459" s="567"/>
      <c r="J459" s="567"/>
      <c r="K459" s="567"/>
      <c r="L459" s="567"/>
      <c r="M459" s="567"/>
      <c r="N459" s="567"/>
      <c r="O459" s="567"/>
      <c r="P459" s="567"/>
      <c r="Q459" s="567"/>
      <c r="R459" s="567"/>
      <c r="S459" s="567"/>
      <c r="T459" s="567"/>
      <c r="U459" s="567"/>
      <c r="V459" s="567"/>
      <c r="W459" s="567"/>
      <c r="X459" s="567"/>
      <c r="Y459" s="568"/>
      <c r="Z459" s="567"/>
      <c r="AA459" s="567"/>
      <c r="AB459" s="316"/>
      <c r="AC459" s="316"/>
    </row>
    <row r="460" spans="1:29">
      <c r="A460" s="576"/>
      <c r="B460" s="566"/>
      <c r="C460" s="566"/>
      <c r="D460" s="566"/>
      <c r="E460" s="566"/>
      <c r="F460" s="567"/>
      <c r="G460" s="567"/>
      <c r="H460" s="567"/>
      <c r="I460" s="567"/>
      <c r="J460" s="567"/>
      <c r="K460" s="567"/>
      <c r="L460" s="567"/>
      <c r="M460" s="567"/>
      <c r="N460" s="567"/>
      <c r="O460" s="567"/>
      <c r="P460" s="567"/>
      <c r="Q460" s="567"/>
      <c r="R460" s="567"/>
      <c r="S460" s="567"/>
      <c r="T460" s="567"/>
      <c r="U460" s="567"/>
      <c r="V460" s="567"/>
      <c r="W460" s="567"/>
      <c r="X460" s="567"/>
      <c r="Y460" s="568"/>
      <c r="Z460" s="567"/>
      <c r="AA460" s="567"/>
      <c r="AB460" s="316"/>
      <c r="AC460" s="316"/>
    </row>
    <row r="461" spans="1:29">
      <c r="A461" s="576"/>
      <c r="B461" s="566"/>
      <c r="C461" s="566"/>
      <c r="D461" s="566"/>
      <c r="E461" s="566"/>
      <c r="F461" s="567"/>
      <c r="G461" s="567"/>
      <c r="H461" s="567"/>
      <c r="I461" s="567"/>
      <c r="J461" s="567"/>
      <c r="K461" s="567"/>
      <c r="L461" s="567"/>
      <c r="M461" s="567"/>
      <c r="N461" s="567"/>
      <c r="O461" s="567"/>
      <c r="P461" s="567"/>
      <c r="Q461" s="567"/>
      <c r="R461" s="567"/>
      <c r="S461" s="567"/>
      <c r="T461" s="567"/>
      <c r="U461" s="567"/>
      <c r="V461" s="567"/>
      <c r="W461" s="567"/>
      <c r="X461" s="567"/>
      <c r="Y461" s="568"/>
      <c r="Z461" s="567"/>
      <c r="AA461" s="567"/>
      <c r="AB461" s="316"/>
      <c r="AC461" s="316"/>
    </row>
    <row r="462" spans="1:29">
      <c r="A462" s="576"/>
      <c r="B462" s="566"/>
      <c r="C462" s="566"/>
      <c r="D462" s="566"/>
      <c r="E462" s="566"/>
      <c r="F462" s="567"/>
      <c r="G462" s="567"/>
      <c r="H462" s="567"/>
      <c r="I462" s="567"/>
      <c r="J462" s="567"/>
      <c r="K462" s="567"/>
      <c r="L462" s="567"/>
      <c r="M462" s="567"/>
      <c r="N462" s="567"/>
      <c r="O462" s="567"/>
      <c r="P462" s="567"/>
      <c r="Q462" s="567"/>
      <c r="R462" s="567"/>
      <c r="S462" s="567"/>
      <c r="T462" s="567"/>
      <c r="U462" s="567"/>
      <c r="V462" s="567"/>
      <c r="W462" s="567"/>
      <c r="X462" s="567"/>
      <c r="Y462" s="568"/>
      <c r="Z462" s="567"/>
      <c r="AA462" s="567"/>
      <c r="AB462" s="316"/>
      <c r="AC462" s="316"/>
    </row>
    <row r="463" spans="1:29">
      <c r="A463" s="576"/>
      <c r="B463" s="566"/>
      <c r="C463" s="566"/>
      <c r="D463" s="566"/>
      <c r="E463" s="566"/>
      <c r="F463" s="567"/>
      <c r="G463" s="567"/>
      <c r="H463" s="567"/>
      <c r="I463" s="567"/>
      <c r="J463" s="567"/>
      <c r="K463" s="567"/>
      <c r="L463" s="567"/>
      <c r="M463" s="567"/>
      <c r="N463" s="567"/>
      <c r="O463" s="567"/>
      <c r="P463" s="567"/>
      <c r="Q463" s="567"/>
      <c r="R463" s="567"/>
      <c r="S463" s="567"/>
      <c r="T463" s="567"/>
      <c r="U463" s="567"/>
      <c r="V463" s="567"/>
      <c r="W463" s="567"/>
      <c r="X463" s="567"/>
      <c r="Y463" s="568"/>
      <c r="Z463" s="567"/>
      <c r="AA463" s="567"/>
      <c r="AB463" s="316"/>
      <c r="AC463" s="316"/>
    </row>
    <row r="464" spans="1:29">
      <c r="A464" s="576"/>
      <c r="B464" s="566"/>
      <c r="C464" s="566"/>
      <c r="D464" s="566"/>
      <c r="E464" s="566"/>
      <c r="F464" s="567"/>
      <c r="G464" s="567"/>
      <c r="H464" s="567"/>
      <c r="I464" s="567"/>
      <c r="J464" s="567"/>
      <c r="K464" s="567"/>
      <c r="L464" s="567"/>
      <c r="M464" s="567"/>
      <c r="N464" s="567"/>
      <c r="O464" s="567"/>
      <c r="P464" s="567"/>
      <c r="Q464" s="567"/>
      <c r="R464" s="567"/>
      <c r="S464" s="567"/>
      <c r="T464" s="567"/>
      <c r="U464" s="567"/>
      <c r="V464" s="567"/>
      <c r="W464" s="567"/>
      <c r="X464" s="567"/>
      <c r="Y464" s="568"/>
      <c r="Z464" s="567"/>
      <c r="AA464" s="567"/>
      <c r="AB464" s="316"/>
      <c r="AC464" s="316"/>
    </row>
    <row r="465" spans="1:29">
      <c r="A465" s="576"/>
      <c r="B465" s="566"/>
      <c r="C465" s="566"/>
      <c r="D465" s="566"/>
      <c r="E465" s="566"/>
      <c r="F465" s="567"/>
      <c r="G465" s="567"/>
      <c r="H465" s="567"/>
      <c r="I465" s="567"/>
      <c r="J465" s="567"/>
      <c r="K465" s="567"/>
      <c r="L465" s="567"/>
      <c r="M465" s="567"/>
      <c r="N465" s="567"/>
      <c r="O465" s="567"/>
      <c r="P465" s="567"/>
      <c r="Q465" s="567"/>
      <c r="R465" s="567"/>
      <c r="S465" s="567"/>
      <c r="T465" s="567"/>
      <c r="U465" s="567"/>
      <c r="V465" s="567"/>
      <c r="W465" s="567"/>
      <c r="X465" s="567"/>
      <c r="Y465" s="568"/>
      <c r="Z465" s="567"/>
      <c r="AA465" s="567"/>
      <c r="AB465" s="316"/>
      <c r="AC465" s="316"/>
    </row>
    <row r="466" spans="1:29">
      <c r="A466" s="576"/>
      <c r="B466" s="566"/>
      <c r="C466" s="566"/>
      <c r="D466" s="566"/>
      <c r="E466" s="566"/>
      <c r="F466" s="567"/>
      <c r="G466" s="567"/>
      <c r="H466" s="567"/>
      <c r="I466" s="567"/>
      <c r="J466" s="567"/>
      <c r="K466" s="567"/>
      <c r="L466" s="567"/>
      <c r="M466" s="567"/>
      <c r="N466" s="567"/>
      <c r="O466" s="567"/>
      <c r="P466" s="567"/>
      <c r="Q466" s="567"/>
      <c r="R466" s="567"/>
      <c r="S466" s="567"/>
      <c r="T466" s="567"/>
      <c r="U466" s="567"/>
      <c r="V466" s="567"/>
      <c r="W466" s="567"/>
      <c r="X466" s="567"/>
      <c r="Y466" s="568"/>
      <c r="Z466" s="567"/>
      <c r="AA466" s="567"/>
      <c r="AB466" s="316"/>
      <c r="AC466" s="316"/>
    </row>
    <row r="467" spans="1:29">
      <c r="A467" s="576"/>
      <c r="B467" s="566"/>
      <c r="C467" s="566"/>
      <c r="D467" s="566"/>
      <c r="E467" s="566"/>
      <c r="F467" s="567"/>
      <c r="G467" s="567"/>
      <c r="H467" s="567"/>
      <c r="I467" s="567"/>
      <c r="J467" s="567"/>
      <c r="K467" s="567"/>
      <c r="L467" s="567"/>
      <c r="M467" s="567"/>
      <c r="N467" s="567"/>
      <c r="O467" s="567"/>
      <c r="P467" s="567"/>
      <c r="Q467" s="567"/>
      <c r="R467" s="567"/>
      <c r="S467" s="567"/>
      <c r="T467" s="567"/>
      <c r="U467" s="567"/>
      <c r="V467" s="567"/>
      <c r="W467" s="567"/>
      <c r="X467" s="567"/>
      <c r="Y467" s="568"/>
      <c r="Z467" s="567"/>
      <c r="AA467" s="567"/>
      <c r="AB467" s="316"/>
      <c r="AC467" s="316"/>
    </row>
    <row r="468" spans="1:29">
      <c r="A468" s="576"/>
      <c r="B468" s="566"/>
      <c r="C468" s="566"/>
      <c r="D468" s="566"/>
      <c r="E468" s="566"/>
      <c r="F468" s="567"/>
      <c r="G468" s="567"/>
      <c r="H468" s="567"/>
      <c r="I468" s="567"/>
      <c r="J468" s="567"/>
      <c r="K468" s="567"/>
      <c r="L468" s="567"/>
      <c r="M468" s="567"/>
      <c r="N468" s="567"/>
      <c r="O468" s="567"/>
      <c r="P468" s="567"/>
      <c r="Q468" s="567"/>
      <c r="R468" s="567"/>
      <c r="S468" s="567"/>
      <c r="T468" s="567"/>
      <c r="U468" s="567"/>
      <c r="V468" s="567"/>
      <c r="W468" s="567"/>
      <c r="X468" s="567"/>
      <c r="Y468" s="568"/>
      <c r="Z468" s="567"/>
      <c r="AA468" s="567"/>
      <c r="AB468" s="316"/>
      <c r="AC468" s="316"/>
    </row>
    <row r="469" spans="1:29">
      <c r="A469" s="576"/>
      <c r="B469" s="566"/>
      <c r="C469" s="566"/>
      <c r="D469" s="566"/>
      <c r="E469" s="566"/>
      <c r="F469" s="567"/>
      <c r="G469" s="567"/>
      <c r="H469" s="567"/>
      <c r="I469" s="567"/>
      <c r="J469" s="567"/>
      <c r="K469" s="567"/>
      <c r="L469" s="567"/>
      <c r="M469" s="567"/>
      <c r="N469" s="567"/>
      <c r="O469" s="567"/>
      <c r="P469" s="567"/>
      <c r="Q469" s="567"/>
      <c r="R469" s="567"/>
      <c r="S469" s="567"/>
      <c r="T469" s="567"/>
      <c r="U469" s="567"/>
      <c r="V469" s="567"/>
      <c r="W469" s="567"/>
      <c r="X469" s="567"/>
      <c r="Y469" s="568"/>
      <c r="Z469" s="567"/>
      <c r="AA469" s="567"/>
      <c r="AB469" s="316"/>
      <c r="AC469" s="316"/>
    </row>
    <row r="470" spans="1:29">
      <c r="A470" s="576"/>
      <c r="B470" s="566"/>
      <c r="C470" s="566"/>
      <c r="D470" s="566"/>
      <c r="E470" s="566"/>
      <c r="F470" s="567"/>
      <c r="G470" s="567"/>
      <c r="H470" s="567"/>
      <c r="I470" s="567"/>
      <c r="J470" s="567"/>
      <c r="K470" s="567"/>
      <c r="L470" s="567"/>
      <c r="M470" s="567"/>
      <c r="N470" s="567"/>
      <c r="O470" s="567"/>
      <c r="P470" s="567"/>
      <c r="Q470" s="567"/>
      <c r="R470" s="567"/>
      <c r="S470" s="567"/>
      <c r="T470" s="567"/>
      <c r="U470" s="567"/>
      <c r="V470" s="567"/>
      <c r="W470" s="567"/>
      <c r="X470" s="567"/>
      <c r="Y470" s="568"/>
      <c r="Z470" s="567"/>
      <c r="AA470" s="567"/>
      <c r="AB470" s="316"/>
      <c r="AC470" s="316"/>
    </row>
    <row r="471" spans="1:29">
      <c r="A471" s="576"/>
      <c r="B471" s="566"/>
      <c r="C471" s="566"/>
      <c r="D471" s="566"/>
      <c r="E471" s="566"/>
      <c r="F471" s="567"/>
      <c r="G471" s="567"/>
      <c r="H471" s="567"/>
      <c r="I471" s="567"/>
      <c r="J471" s="567"/>
      <c r="K471" s="567"/>
      <c r="L471" s="567"/>
      <c r="M471" s="567"/>
      <c r="N471" s="567"/>
      <c r="O471" s="567"/>
      <c r="P471" s="567"/>
      <c r="Q471" s="567"/>
      <c r="R471" s="567"/>
      <c r="S471" s="567"/>
      <c r="T471" s="567"/>
      <c r="U471" s="567"/>
      <c r="V471" s="567"/>
      <c r="W471" s="567"/>
      <c r="X471" s="567"/>
      <c r="Y471" s="568"/>
      <c r="Z471" s="567"/>
      <c r="AA471" s="567"/>
      <c r="AB471" s="316"/>
      <c r="AC471" s="316"/>
    </row>
    <row r="472" spans="1:29">
      <c r="A472" s="576"/>
      <c r="B472" s="566"/>
      <c r="C472" s="566"/>
      <c r="D472" s="566"/>
      <c r="E472" s="566"/>
      <c r="F472" s="567"/>
      <c r="G472" s="567"/>
      <c r="H472" s="567"/>
      <c r="I472" s="567"/>
      <c r="J472" s="567"/>
      <c r="K472" s="567"/>
      <c r="L472" s="567"/>
      <c r="M472" s="567"/>
      <c r="N472" s="567"/>
      <c r="O472" s="567"/>
      <c r="P472" s="567"/>
      <c r="Q472" s="567"/>
      <c r="R472" s="567"/>
      <c r="S472" s="567"/>
      <c r="T472" s="567"/>
      <c r="U472" s="567"/>
      <c r="V472" s="567"/>
      <c r="W472" s="567"/>
      <c r="X472" s="567"/>
      <c r="Y472" s="568"/>
      <c r="Z472" s="567"/>
      <c r="AA472" s="567"/>
      <c r="AB472" s="316"/>
      <c r="AC472" s="316"/>
    </row>
    <row r="473" spans="1:29">
      <c r="A473" s="576"/>
      <c r="B473" s="566"/>
      <c r="C473" s="566"/>
      <c r="D473" s="566"/>
      <c r="E473" s="566"/>
      <c r="F473" s="567"/>
      <c r="G473" s="567"/>
      <c r="H473" s="567"/>
      <c r="I473" s="567"/>
      <c r="J473" s="567"/>
      <c r="K473" s="567"/>
      <c r="L473" s="567"/>
      <c r="M473" s="567"/>
      <c r="N473" s="567"/>
      <c r="O473" s="567"/>
      <c r="P473" s="567"/>
      <c r="Q473" s="567"/>
      <c r="R473" s="567"/>
      <c r="S473" s="567"/>
      <c r="T473" s="567"/>
      <c r="U473" s="567"/>
      <c r="V473" s="567"/>
      <c r="W473" s="567"/>
      <c r="X473" s="567"/>
      <c r="Y473" s="568"/>
      <c r="Z473" s="567"/>
      <c r="AA473" s="567"/>
      <c r="AB473" s="316"/>
      <c r="AC473" s="316"/>
    </row>
    <row r="474" spans="1:29">
      <c r="A474" s="576"/>
      <c r="B474" s="566"/>
      <c r="C474" s="566"/>
      <c r="D474" s="566"/>
      <c r="E474" s="566"/>
      <c r="F474" s="567"/>
      <c r="G474" s="567"/>
      <c r="H474" s="567"/>
      <c r="I474" s="567"/>
      <c r="J474" s="567"/>
      <c r="K474" s="567"/>
      <c r="L474" s="567"/>
      <c r="M474" s="567"/>
      <c r="N474" s="567"/>
      <c r="O474" s="567"/>
      <c r="P474" s="567"/>
      <c r="Q474" s="567"/>
      <c r="R474" s="567"/>
      <c r="S474" s="567"/>
      <c r="T474" s="567"/>
      <c r="U474" s="567"/>
      <c r="V474" s="567"/>
      <c r="W474" s="567"/>
      <c r="X474" s="567"/>
      <c r="Y474" s="568"/>
      <c r="Z474" s="567"/>
      <c r="AA474" s="567"/>
      <c r="AB474" s="316"/>
      <c r="AC474" s="316"/>
    </row>
    <row r="475" spans="1:29">
      <c r="A475" s="576"/>
      <c r="B475" s="566"/>
      <c r="C475" s="566"/>
      <c r="D475" s="566"/>
      <c r="E475" s="566"/>
      <c r="F475" s="567"/>
      <c r="G475" s="567"/>
      <c r="H475" s="567"/>
      <c r="I475" s="567"/>
      <c r="J475" s="567"/>
      <c r="K475" s="567"/>
      <c r="L475" s="567"/>
      <c r="M475" s="567"/>
      <c r="N475" s="567"/>
      <c r="O475" s="567"/>
      <c r="P475" s="567"/>
      <c r="Q475" s="567"/>
      <c r="R475" s="567"/>
      <c r="S475" s="567"/>
      <c r="T475" s="567"/>
      <c r="U475" s="567"/>
      <c r="V475" s="567"/>
      <c r="W475" s="567"/>
      <c r="X475" s="567"/>
      <c r="Y475" s="568"/>
      <c r="Z475" s="567"/>
      <c r="AA475" s="567"/>
      <c r="AB475" s="316"/>
      <c r="AC475" s="316"/>
    </row>
    <row r="476" spans="1:29">
      <c r="A476" s="576"/>
      <c r="B476" s="566"/>
      <c r="C476" s="566"/>
      <c r="D476" s="566"/>
      <c r="E476" s="566"/>
      <c r="F476" s="567"/>
      <c r="G476" s="567"/>
      <c r="H476" s="567"/>
      <c r="I476" s="567"/>
      <c r="J476" s="567"/>
      <c r="K476" s="567"/>
      <c r="L476" s="567"/>
      <c r="M476" s="567"/>
      <c r="N476" s="567"/>
      <c r="O476" s="567"/>
      <c r="P476" s="567"/>
      <c r="Q476" s="567"/>
      <c r="R476" s="567"/>
      <c r="S476" s="567"/>
      <c r="T476" s="567"/>
      <c r="U476" s="567"/>
      <c r="V476" s="567"/>
      <c r="W476" s="567"/>
      <c r="X476" s="567"/>
      <c r="Y476" s="568"/>
      <c r="Z476" s="567"/>
      <c r="AA476" s="567"/>
      <c r="AB476" s="316"/>
      <c r="AC476" s="316"/>
    </row>
    <row r="477" spans="1:29">
      <c r="A477" s="576"/>
      <c r="B477" s="566"/>
      <c r="C477" s="566"/>
      <c r="D477" s="566"/>
      <c r="E477" s="566"/>
      <c r="F477" s="567"/>
      <c r="G477" s="567"/>
      <c r="H477" s="567"/>
      <c r="I477" s="567"/>
      <c r="J477" s="567"/>
      <c r="K477" s="567"/>
      <c r="L477" s="567"/>
      <c r="M477" s="567"/>
      <c r="N477" s="567"/>
      <c r="O477" s="567"/>
      <c r="P477" s="567"/>
      <c r="Q477" s="567"/>
      <c r="R477" s="567"/>
      <c r="S477" s="567"/>
      <c r="T477" s="567"/>
      <c r="U477" s="567"/>
      <c r="V477" s="567"/>
      <c r="W477" s="567"/>
      <c r="X477" s="567"/>
      <c r="Y477" s="568"/>
      <c r="Z477" s="567"/>
      <c r="AA477" s="567"/>
      <c r="AB477" s="316"/>
      <c r="AC477" s="316"/>
    </row>
    <row r="478" spans="1:29">
      <c r="A478" s="576"/>
      <c r="B478" s="566"/>
      <c r="C478" s="566"/>
      <c r="D478" s="566"/>
      <c r="E478" s="566"/>
      <c r="F478" s="567"/>
      <c r="G478" s="567"/>
      <c r="H478" s="567"/>
      <c r="I478" s="567"/>
      <c r="J478" s="567"/>
      <c r="K478" s="567"/>
      <c r="L478" s="567"/>
      <c r="M478" s="567"/>
      <c r="N478" s="567"/>
      <c r="O478" s="567"/>
      <c r="P478" s="567"/>
      <c r="Q478" s="567"/>
      <c r="R478" s="567"/>
      <c r="S478" s="567"/>
      <c r="T478" s="567"/>
      <c r="U478" s="567"/>
      <c r="V478" s="567"/>
      <c r="W478" s="567"/>
      <c r="X478" s="567"/>
      <c r="Y478" s="568"/>
      <c r="Z478" s="567"/>
      <c r="AA478" s="567"/>
      <c r="AB478" s="316"/>
      <c r="AC478" s="316"/>
    </row>
    <row r="479" spans="1:29">
      <c r="A479" s="576"/>
      <c r="B479" s="566"/>
      <c r="C479" s="566"/>
      <c r="D479" s="566"/>
      <c r="E479" s="566"/>
      <c r="F479" s="567"/>
      <c r="G479" s="567"/>
      <c r="H479" s="567"/>
      <c r="I479" s="567"/>
      <c r="J479" s="567"/>
      <c r="K479" s="567"/>
      <c r="L479" s="567"/>
      <c r="M479" s="567"/>
      <c r="N479" s="567"/>
      <c r="O479" s="567"/>
      <c r="P479" s="567"/>
      <c r="Q479" s="567"/>
      <c r="R479" s="567"/>
      <c r="S479" s="567"/>
      <c r="T479" s="567"/>
      <c r="U479" s="567"/>
      <c r="V479" s="567"/>
      <c r="W479" s="567"/>
      <c r="X479" s="567"/>
      <c r="Y479" s="568"/>
      <c r="Z479" s="567"/>
      <c r="AA479" s="567"/>
      <c r="AB479" s="316"/>
      <c r="AC479" s="316"/>
    </row>
    <row r="480" spans="1:29">
      <c r="A480" s="576"/>
      <c r="B480" s="566"/>
      <c r="C480" s="566"/>
      <c r="D480" s="566"/>
      <c r="E480" s="566"/>
      <c r="F480" s="567"/>
      <c r="G480" s="567"/>
      <c r="H480" s="567"/>
      <c r="I480" s="567"/>
      <c r="J480" s="567"/>
      <c r="K480" s="567"/>
      <c r="L480" s="567"/>
      <c r="M480" s="567"/>
      <c r="N480" s="567"/>
      <c r="O480" s="567"/>
      <c r="P480" s="567"/>
      <c r="Q480" s="567"/>
      <c r="R480" s="567"/>
      <c r="S480" s="567"/>
      <c r="T480" s="567"/>
      <c r="U480" s="567"/>
      <c r="V480" s="567"/>
      <c r="W480" s="567"/>
      <c r="X480" s="567"/>
      <c r="Y480" s="568"/>
      <c r="Z480" s="567"/>
      <c r="AA480" s="567"/>
      <c r="AB480" s="316"/>
      <c r="AC480" s="316"/>
    </row>
    <row r="481" spans="1:29">
      <c r="A481" s="576"/>
      <c r="B481" s="566"/>
      <c r="C481" s="566"/>
      <c r="D481" s="566"/>
      <c r="E481" s="566"/>
      <c r="F481" s="567"/>
      <c r="G481" s="567"/>
      <c r="H481" s="567"/>
      <c r="I481" s="567"/>
      <c r="J481" s="567"/>
      <c r="K481" s="567"/>
      <c r="L481" s="567"/>
      <c r="M481" s="567"/>
      <c r="N481" s="567"/>
      <c r="O481" s="567"/>
      <c r="P481" s="567"/>
      <c r="Q481" s="567"/>
      <c r="R481" s="567"/>
      <c r="S481" s="567"/>
      <c r="T481" s="567"/>
      <c r="U481" s="567"/>
      <c r="V481" s="567"/>
      <c r="W481" s="567"/>
      <c r="X481" s="567"/>
      <c r="Y481" s="568"/>
      <c r="Z481" s="567"/>
      <c r="AA481" s="567"/>
      <c r="AB481" s="316"/>
      <c r="AC481" s="316"/>
    </row>
    <row r="482" spans="1:29">
      <c r="A482" s="576"/>
      <c r="B482" s="566"/>
      <c r="C482" s="566"/>
      <c r="D482" s="566"/>
      <c r="E482" s="566"/>
      <c r="F482" s="567"/>
      <c r="G482" s="567"/>
      <c r="H482" s="567"/>
      <c r="I482" s="567"/>
      <c r="J482" s="567"/>
      <c r="K482" s="567"/>
      <c r="L482" s="567"/>
      <c r="M482" s="567"/>
      <c r="N482" s="567"/>
      <c r="O482" s="567"/>
      <c r="P482" s="567"/>
      <c r="Q482" s="567"/>
      <c r="R482" s="567"/>
      <c r="S482" s="567"/>
      <c r="T482" s="567"/>
      <c r="U482" s="567"/>
      <c r="V482" s="567"/>
      <c r="W482" s="567"/>
      <c r="X482" s="567"/>
      <c r="Y482" s="568"/>
      <c r="Z482" s="567"/>
      <c r="AA482" s="567"/>
      <c r="AB482" s="316"/>
      <c r="AC482" s="316"/>
    </row>
    <row r="483" spans="1:29">
      <c r="A483" s="576"/>
      <c r="B483" s="566"/>
      <c r="C483" s="566"/>
      <c r="D483" s="566"/>
      <c r="E483" s="566"/>
      <c r="F483" s="567"/>
      <c r="G483" s="567"/>
      <c r="H483" s="567"/>
      <c r="I483" s="567"/>
      <c r="J483" s="567"/>
      <c r="K483" s="567"/>
      <c r="L483" s="567"/>
      <c r="M483" s="567"/>
      <c r="N483" s="567"/>
      <c r="O483" s="567"/>
      <c r="P483" s="567"/>
      <c r="Q483" s="567"/>
      <c r="R483" s="567"/>
      <c r="S483" s="567"/>
      <c r="T483" s="567"/>
      <c r="U483" s="567"/>
      <c r="V483" s="567"/>
      <c r="W483" s="567"/>
      <c r="X483" s="567"/>
      <c r="Y483" s="568"/>
      <c r="Z483" s="567"/>
      <c r="AA483" s="567"/>
      <c r="AB483" s="316"/>
      <c r="AC483" s="316"/>
    </row>
    <row r="484" spans="1:29">
      <c r="A484" s="576"/>
      <c r="B484" s="566"/>
      <c r="C484" s="566"/>
      <c r="D484" s="566"/>
      <c r="E484" s="566"/>
      <c r="F484" s="567"/>
      <c r="G484" s="567"/>
      <c r="H484" s="567"/>
      <c r="I484" s="567"/>
      <c r="J484" s="567"/>
      <c r="K484" s="567"/>
      <c r="L484" s="567"/>
      <c r="M484" s="567"/>
      <c r="N484" s="567"/>
      <c r="O484" s="567"/>
      <c r="P484" s="567"/>
      <c r="Q484" s="567"/>
      <c r="R484" s="567"/>
      <c r="S484" s="567"/>
      <c r="T484" s="567"/>
      <c r="U484" s="567"/>
      <c r="V484" s="567"/>
      <c r="W484" s="567"/>
      <c r="X484" s="567"/>
      <c r="Y484" s="568"/>
      <c r="Z484" s="567"/>
      <c r="AA484" s="567"/>
      <c r="AB484" s="316"/>
      <c r="AC484" s="316"/>
    </row>
    <row r="485" spans="1:29">
      <c r="A485" s="576"/>
      <c r="B485" s="566"/>
      <c r="C485" s="566"/>
      <c r="D485" s="566"/>
      <c r="E485" s="566"/>
      <c r="F485" s="567"/>
      <c r="G485" s="567"/>
      <c r="H485" s="567"/>
      <c r="I485" s="567"/>
      <c r="J485" s="567"/>
      <c r="K485" s="567"/>
      <c r="L485" s="567"/>
      <c r="M485" s="567"/>
      <c r="N485" s="567"/>
      <c r="O485" s="567"/>
      <c r="P485" s="567"/>
      <c r="Q485" s="567"/>
      <c r="R485" s="567"/>
      <c r="S485" s="567"/>
      <c r="T485" s="567"/>
      <c r="U485" s="567"/>
      <c r="V485" s="567"/>
      <c r="W485" s="567"/>
      <c r="X485" s="567"/>
      <c r="Y485" s="568"/>
      <c r="Z485" s="567"/>
      <c r="AA485" s="567"/>
      <c r="AB485" s="316"/>
      <c r="AC485" s="316"/>
    </row>
    <row r="486" spans="1:29">
      <c r="A486" s="576"/>
      <c r="B486" s="566"/>
      <c r="C486" s="566"/>
      <c r="D486" s="566"/>
      <c r="E486" s="566"/>
      <c r="F486" s="567"/>
      <c r="G486" s="567"/>
      <c r="H486" s="567"/>
      <c r="I486" s="567"/>
      <c r="J486" s="567"/>
      <c r="K486" s="567"/>
      <c r="L486" s="567"/>
      <c r="M486" s="567"/>
      <c r="N486" s="567"/>
      <c r="O486" s="567"/>
      <c r="P486" s="567"/>
      <c r="Q486" s="567"/>
      <c r="R486" s="567"/>
      <c r="S486" s="567"/>
      <c r="T486" s="567"/>
      <c r="U486" s="567"/>
      <c r="V486" s="567"/>
      <c r="W486" s="567"/>
      <c r="X486" s="567"/>
      <c r="Y486" s="568"/>
      <c r="Z486" s="567"/>
      <c r="AA486" s="567"/>
      <c r="AB486" s="316"/>
      <c r="AC486" s="316"/>
    </row>
    <row r="487" spans="1:29">
      <c r="A487" s="576"/>
      <c r="B487" s="566"/>
      <c r="C487" s="566"/>
      <c r="D487" s="566"/>
      <c r="E487" s="566"/>
      <c r="F487" s="567"/>
      <c r="G487" s="567"/>
      <c r="H487" s="567"/>
      <c r="I487" s="567"/>
      <c r="J487" s="567"/>
      <c r="K487" s="567"/>
      <c r="L487" s="567"/>
      <c r="M487" s="567"/>
      <c r="N487" s="567"/>
      <c r="O487" s="567"/>
      <c r="P487" s="567"/>
      <c r="Q487" s="567"/>
      <c r="R487" s="567"/>
      <c r="S487" s="567"/>
      <c r="T487" s="567"/>
      <c r="U487" s="567"/>
      <c r="V487" s="567"/>
      <c r="W487" s="567"/>
      <c r="X487" s="567"/>
      <c r="Y487" s="568"/>
      <c r="Z487" s="567"/>
      <c r="AA487" s="567"/>
      <c r="AB487" s="316"/>
      <c r="AC487" s="316"/>
    </row>
    <row r="488" spans="1:29">
      <c r="A488" s="576"/>
      <c r="B488" s="566"/>
      <c r="C488" s="566"/>
      <c r="D488" s="566"/>
      <c r="E488" s="566"/>
      <c r="F488" s="567"/>
      <c r="G488" s="567"/>
      <c r="H488" s="567"/>
      <c r="I488" s="567"/>
      <c r="J488" s="567"/>
      <c r="K488" s="567"/>
      <c r="L488" s="567"/>
      <c r="M488" s="567"/>
      <c r="N488" s="567"/>
      <c r="O488" s="567"/>
      <c r="P488" s="567"/>
      <c r="Q488" s="567"/>
      <c r="R488" s="567"/>
      <c r="S488" s="567"/>
      <c r="T488" s="567"/>
      <c r="U488" s="567"/>
      <c r="V488" s="567"/>
      <c r="W488" s="567"/>
      <c r="X488" s="567"/>
      <c r="Y488" s="568"/>
      <c r="Z488" s="567"/>
      <c r="AA488" s="567"/>
      <c r="AB488" s="316"/>
      <c r="AC488" s="316"/>
    </row>
    <row r="489" spans="1:29">
      <c r="A489" s="576"/>
      <c r="B489" s="566"/>
      <c r="C489" s="566"/>
      <c r="D489" s="566"/>
      <c r="E489" s="566"/>
      <c r="F489" s="567"/>
      <c r="G489" s="567"/>
      <c r="H489" s="567"/>
      <c r="I489" s="567"/>
      <c r="J489" s="567"/>
      <c r="K489" s="567"/>
      <c r="L489" s="567"/>
      <c r="M489" s="567"/>
      <c r="N489" s="567"/>
      <c r="O489" s="567"/>
      <c r="P489" s="567"/>
      <c r="Q489" s="567"/>
      <c r="R489" s="567"/>
      <c r="S489" s="567"/>
      <c r="T489" s="567"/>
      <c r="U489" s="567"/>
      <c r="V489" s="567"/>
      <c r="W489" s="567"/>
      <c r="X489" s="567"/>
      <c r="Y489" s="568"/>
      <c r="Z489" s="567"/>
      <c r="AA489" s="567"/>
      <c r="AB489" s="316"/>
      <c r="AC489" s="316"/>
    </row>
    <row r="490" spans="1:29">
      <c r="A490" s="576"/>
      <c r="B490" s="566"/>
      <c r="C490" s="566"/>
      <c r="D490" s="566"/>
      <c r="E490" s="566"/>
      <c r="F490" s="567"/>
      <c r="G490" s="567"/>
      <c r="H490" s="567"/>
      <c r="I490" s="567"/>
      <c r="J490" s="567"/>
      <c r="K490" s="567"/>
      <c r="L490" s="567"/>
      <c r="M490" s="567"/>
      <c r="N490" s="567"/>
      <c r="O490" s="567"/>
      <c r="P490" s="567"/>
      <c r="Q490" s="567"/>
      <c r="R490" s="567"/>
      <c r="S490" s="567"/>
      <c r="T490" s="567"/>
      <c r="U490" s="567"/>
      <c r="V490" s="567"/>
      <c r="W490" s="567"/>
      <c r="X490" s="567"/>
      <c r="Y490" s="568"/>
      <c r="Z490" s="567"/>
      <c r="AA490" s="567"/>
      <c r="AB490" s="316"/>
      <c r="AC490" s="316"/>
    </row>
    <row r="491" spans="1:29">
      <c r="A491" s="576"/>
      <c r="B491" s="566"/>
      <c r="C491" s="566"/>
      <c r="D491" s="566"/>
      <c r="E491" s="566"/>
      <c r="F491" s="567"/>
      <c r="G491" s="567"/>
      <c r="H491" s="567"/>
      <c r="I491" s="567"/>
      <c r="J491" s="567"/>
      <c r="K491" s="567"/>
      <c r="L491" s="567"/>
      <c r="M491" s="567"/>
      <c r="N491" s="567"/>
      <c r="O491" s="567"/>
      <c r="P491" s="567"/>
      <c r="Q491" s="567"/>
      <c r="R491" s="567"/>
      <c r="S491" s="567"/>
      <c r="T491" s="567"/>
      <c r="U491" s="567"/>
      <c r="V491" s="567"/>
      <c r="W491" s="567"/>
      <c r="X491" s="567"/>
      <c r="Y491" s="568"/>
      <c r="Z491" s="567"/>
      <c r="AA491" s="567"/>
      <c r="AB491" s="316"/>
      <c r="AC491" s="316"/>
    </row>
    <row r="492" spans="1:29">
      <c r="A492" s="576"/>
      <c r="B492" s="566"/>
      <c r="C492" s="566"/>
      <c r="D492" s="566"/>
      <c r="E492" s="566"/>
      <c r="F492" s="567"/>
      <c r="G492" s="567"/>
      <c r="H492" s="567"/>
      <c r="I492" s="567"/>
      <c r="J492" s="567"/>
      <c r="K492" s="567"/>
      <c r="L492" s="567"/>
      <c r="M492" s="567"/>
      <c r="N492" s="567"/>
      <c r="O492" s="567"/>
      <c r="P492" s="567"/>
      <c r="Q492" s="567"/>
      <c r="R492" s="567"/>
      <c r="S492" s="567"/>
      <c r="T492" s="567"/>
      <c r="U492" s="567"/>
      <c r="V492" s="567"/>
      <c r="W492" s="567"/>
      <c r="X492" s="567"/>
      <c r="Y492" s="568"/>
      <c r="Z492" s="567"/>
      <c r="AA492" s="567"/>
      <c r="AB492" s="316"/>
      <c r="AC492" s="316"/>
    </row>
    <row r="493" spans="1:29">
      <c r="A493" s="576"/>
      <c r="B493" s="566"/>
      <c r="C493" s="566"/>
      <c r="D493" s="566"/>
      <c r="E493" s="566"/>
      <c r="F493" s="567"/>
      <c r="G493" s="567"/>
      <c r="H493" s="567"/>
      <c r="I493" s="567"/>
      <c r="J493" s="567"/>
      <c r="K493" s="567"/>
      <c r="L493" s="567"/>
      <c r="M493" s="567"/>
      <c r="N493" s="567"/>
      <c r="O493" s="567"/>
      <c r="P493" s="567"/>
      <c r="Q493" s="567"/>
      <c r="R493" s="567"/>
      <c r="S493" s="567"/>
      <c r="T493" s="567"/>
      <c r="U493" s="567"/>
      <c r="V493" s="567"/>
      <c r="W493" s="567"/>
      <c r="X493" s="567"/>
      <c r="Y493" s="568"/>
      <c r="Z493" s="567"/>
      <c r="AA493" s="567"/>
      <c r="AB493" s="316"/>
      <c r="AC493" s="316"/>
    </row>
    <row r="494" spans="1:29">
      <c r="A494" s="576"/>
      <c r="B494" s="566"/>
      <c r="C494" s="566"/>
      <c r="D494" s="566"/>
      <c r="E494" s="566"/>
      <c r="F494" s="567"/>
      <c r="G494" s="567"/>
      <c r="H494" s="567"/>
      <c r="I494" s="567"/>
      <c r="J494" s="567"/>
      <c r="K494" s="567"/>
      <c r="L494" s="567"/>
      <c r="M494" s="567"/>
      <c r="N494" s="567"/>
      <c r="O494" s="567"/>
      <c r="P494" s="567"/>
      <c r="Q494" s="567"/>
      <c r="R494" s="567"/>
      <c r="S494" s="567"/>
      <c r="T494" s="567"/>
      <c r="U494" s="567"/>
      <c r="V494" s="567"/>
      <c r="W494" s="567"/>
      <c r="X494" s="567"/>
      <c r="Y494" s="568"/>
      <c r="Z494" s="567"/>
      <c r="AA494" s="567"/>
      <c r="AB494" s="316"/>
      <c r="AC494" s="316"/>
    </row>
    <row r="495" spans="1:29">
      <c r="A495" s="576"/>
      <c r="B495" s="566"/>
      <c r="C495" s="566"/>
      <c r="D495" s="566"/>
      <c r="E495" s="566"/>
      <c r="F495" s="567"/>
      <c r="G495" s="567"/>
      <c r="H495" s="567"/>
      <c r="I495" s="567"/>
      <c r="J495" s="567"/>
      <c r="K495" s="567"/>
      <c r="L495" s="567"/>
      <c r="M495" s="567"/>
      <c r="N495" s="567"/>
      <c r="O495" s="567"/>
      <c r="P495" s="567"/>
      <c r="Q495" s="567"/>
      <c r="R495" s="567"/>
      <c r="S495" s="567"/>
      <c r="T495" s="567"/>
      <c r="U495" s="567"/>
      <c r="V495" s="567"/>
      <c r="W495" s="567"/>
      <c r="X495" s="567"/>
      <c r="Y495" s="568"/>
      <c r="Z495" s="567"/>
      <c r="AA495" s="567"/>
      <c r="AB495" s="316"/>
      <c r="AC495" s="316"/>
    </row>
    <row r="496" spans="1:29">
      <c r="A496" s="576"/>
      <c r="B496" s="566"/>
      <c r="C496" s="566"/>
      <c r="D496" s="566"/>
      <c r="E496" s="566"/>
      <c r="F496" s="567"/>
      <c r="G496" s="567"/>
      <c r="H496" s="567"/>
      <c r="I496" s="567"/>
      <c r="J496" s="567"/>
      <c r="K496" s="567"/>
      <c r="L496" s="567"/>
      <c r="M496" s="567"/>
      <c r="N496" s="567"/>
      <c r="O496" s="567"/>
      <c r="P496" s="567"/>
      <c r="Q496" s="567"/>
      <c r="R496" s="567"/>
      <c r="S496" s="567"/>
      <c r="T496" s="567"/>
      <c r="U496" s="567"/>
      <c r="V496" s="567"/>
      <c r="W496" s="567"/>
      <c r="X496" s="567"/>
      <c r="Y496" s="568"/>
      <c r="Z496" s="567"/>
      <c r="AA496" s="567"/>
      <c r="AB496" s="316"/>
      <c r="AC496" s="316"/>
    </row>
    <row r="497" spans="1:29">
      <c r="A497" s="576"/>
      <c r="B497" s="566"/>
      <c r="C497" s="566"/>
      <c r="D497" s="566"/>
      <c r="E497" s="566"/>
      <c r="F497" s="567"/>
      <c r="G497" s="567"/>
      <c r="H497" s="567"/>
      <c r="I497" s="567"/>
      <c r="J497" s="567"/>
      <c r="K497" s="567"/>
      <c r="L497" s="567"/>
      <c r="M497" s="567"/>
      <c r="N497" s="567"/>
      <c r="O497" s="567"/>
      <c r="P497" s="567"/>
      <c r="Q497" s="567"/>
      <c r="R497" s="567"/>
      <c r="S497" s="567"/>
      <c r="T497" s="567"/>
      <c r="U497" s="567"/>
      <c r="V497" s="567"/>
      <c r="W497" s="567"/>
      <c r="X497" s="567"/>
      <c r="Y497" s="568"/>
      <c r="Z497" s="567"/>
      <c r="AA497" s="567"/>
      <c r="AB497" s="316"/>
      <c r="AC497" s="316"/>
    </row>
    <row r="498" spans="1:29">
      <c r="A498" s="576"/>
      <c r="B498" s="566"/>
      <c r="C498" s="566"/>
      <c r="D498" s="566"/>
      <c r="E498" s="566"/>
      <c r="F498" s="567"/>
      <c r="G498" s="567"/>
      <c r="H498" s="567"/>
      <c r="I498" s="567"/>
      <c r="J498" s="567"/>
      <c r="K498" s="567"/>
      <c r="L498" s="567"/>
      <c r="M498" s="567"/>
      <c r="N498" s="567"/>
      <c r="O498" s="567"/>
      <c r="P498" s="567"/>
      <c r="Q498" s="567"/>
      <c r="R498" s="567"/>
      <c r="S498" s="567"/>
      <c r="T498" s="567"/>
      <c r="U498" s="567"/>
      <c r="V498" s="567"/>
      <c r="W498" s="567"/>
      <c r="X498" s="567"/>
      <c r="Y498" s="568"/>
      <c r="Z498" s="567"/>
      <c r="AA498" s="567"/>
      <c r="AB498" s="316"/>
      <c r="AC498" s="316"/>
    </row>
    <row r="499" spans="1:29">
      <c r="A499" s="576"/>
      <c r="B499" s="566"/>
      <c r="C499" s="566"/>
      <c r="D499" s="566"/>
      <c r="E499" s="566"/>
      <c r="F499" s="567"/>
      <c r="G499" s="567"/>
      <c r="H499" s="567"/>
      <c r="I499" s="567"/>
      <c r="J499" s="567"/>
      <c r="K499" s="567"/>
      <c r="L499" s="567"/>
      <c r="M499" s="567"/>
      <c r="N499" s="567"/>
      <c r="O499" s="567"/>
      <c r="P499" s="567"/>
      <c r="Q499" s="567"/>
      <c r="R499" s="567"/>
      <c r="S499" s="567"/>
      <c r="T499" s="567"/>
      <c r="U499" s="567"/>
      <c r="V499" s="567"/>
      <c r="W499" s="567"/>
      <c r="X499" s="567"/>
      <c r="Y499" s="568"/>
      <c r="Z499" s="567"/>
      <c r="AA499" s="567"/>
      <c r="AB499" s="316"/>
      <c r="AC499" s="316"/>
    </row>
    <row r="500" spans="1:29">
      <c r="A500" s="576"/>
      <c r="B500" s="566"/>
      <c r="C500" s="566"/>
      <c r="D500" s="566"/>
      <c r="E500" s="566"/>
      <c r="F500" s="567"/>
      <c r="G500" s="567"/>
      <c r="H500" s="567"/>
      <c r="I500" s="567"/>
      <c r="J500" s="567"/>
      <c r="K500" s="567"/>
      <c r="L500" s="567"/>
      <c r="M500" s="567"/>
      <c r="N500" s="567"/>
      <c r="O500" s="567"/>
      <c r="P500" s="567"/>
      <c r="Q500" s="567"/>
      <c r="R500" s="567"/>
      <c r="S500" s="567"/>
      <c r="T500" s="567"/>
      <c r="U500" s="567"/>
      <c r="V500" s="567"/>
      <c r="W500" s="567"/>
      <c r="X500" s="567"/>
      <c r="Y500" s="568"/>
      <c r="Z500" s="567"/>
      <c r="AA500" s="567"/>
      <c r="AB500" s="316"/>
      <c r="AC500" s="316"/>
    </row>
    <row r="501" spans="1:29">
      <c r="A501" s="576"/>
      <c r="B501" s="566"/>
      <c r="C501" s="566"/>
      <c r="D501" s="566"/>
      <c r="E501" s="566"/>
      <c r="F501" s="567"/>
      <c r="G501" s="567"/>
      <c r="H501" s="567"/>
      <c r="I501" s="567"/>
      <c r="J501" s="567"/>
      <c r="K501" s="567"/>
      <c r="L501" s="567"/>
      <c r="M501" s="567"/>
      <c r="N501" s="567"/>
      <c r="O501" s="567"/>
      <c r="P501" s="567"/>
      <c r="Q501" s="567"/>
      <c r="R501" s="567"/>
      <c r="S501" s="567"/>
      <c r="T501" s="567"/>
      <c r="U501" s="567"/>
      <c r="V501" s="567"/>
      <c r="W501" s="567"/>
      <c r="X501" s="567"/>
      <c r="Y501" s="568"/>
      <c r="Z501" s="567"/>
      <c r="AA501" s="567"/>
      <c r="AB501" s="316"/>
      <c r="AC501" s="316"/>
    </row>
    <row r="502" spans="1:29">
      <c r="A502" s="576"/>
      <c r="B502" s="566"/>
      <c r="C502" s="566"/>
      <c r="D502" s="566"/>
      <c r="E502" s="566"/>
      <c r="F502" s="567"/>
      <c r="G502" s="567"/>
      <c r="H502" s="567"/>
      <c r="I502" s="567"/>
      <c r="J502" s="567"/>
      <c r="K502" s="567"/>
      <c r="L502" s="567"/>
      <c r="M502" s="567"/>
      <c r="N502" s="567"/>
      <c r="O502" s="567"/>
      <c r="P502" s="567"/>
      <c r="Q502" s="567"/>
      <c r="R502" s="567"/>
      <c r="S502" s="567"/>
      <c r="T502" s="567"/>
      <c r="U502" s="567"/>
      <c r="V502" s="567"/>
      <c r="W502" s="567"/>
      <c r="X502" s="567"/>
      <c r="Y502" s="568"/>
      <c r="Z502" s="567"/>
      <c r="AA502" s="567"/>
      <c r="AB502" s="316"/>
      <c r="AC502" s="316"/>
    </row>
    <row r="503" spans="1:29">
      <c r="A503" s="576"/>
      <c r="B503" s="566"/>
      <c r="C503" s="566"/>
      <c r="D503" s="566"/>
      <c r="E503" s="566"/>
      <c r="F503" s="567"/>
      <c r="G503" s="567"/>
      <c r="H503" s="567"/>
      <c r="I503" s="567"/>
      <c r="J503" s="567"/>
      <c r="K503" s="567"/>
      <c r="L503" s="567"/>
      <c r="M503" s="567"/>
      <c r="N503" s="567"/>
      <c r="O503" s="567"/>
      <c r="P503" s="567"/>
      <c r="Q503" s="567"/>
      <c r="R503" s="567"/>
      <c r="S503" s="567"/>
      <c r="T503" s="567"/>
      <c r="U503" s="567"/>
      <c r="V503" s="567"/>
      <c r="W503" s="567"/>
      <c r="X503" s="567"/>
      <c r="Y503" s="568"/>
      <c r="Z503" s="567"/>
      <c r="AA503" s="567"/>
      <c r="AB503" s="316"/>
      <c r="AC503" s="316"/>
    </row>
    <row r="504" spans="1:29">
      <c r="A504" s="576"/>
      <c r="B504" s="566"/>
      <c r="C504" s="566"/>
      <c r="D504" s="566"/>
      <c r="E504" s="566"/>
      <c r="F504" s="567"/>
      <c r="G504" s="567"/>
      <c r="H504" s="567"/>
      <c r="I504" s="567"/>
      <c r="J504" s="567"/>
      <c r="K504" s="567"/>
      <c r="L504" s="567"/>
      <c r="M504" s="567"/>
      <c r="N504" s="567"/>
      <c r="O504" s="567"/>
      <c r="P504" s="567"/>
      <c r="Q504" s="567"/>
      <c r="R504" s="567"/>
      <c r="S504" s="567"/>
      <c r="T504" s="567"/>
      <c r="U504" s="567"/>
      <c r="V504" s="567"/>
      <c r="W504" s="567"/>
      <c r="X504" s="567"/>
      <c r="Y504" s="568"/>
      <c r="Z504" s="567"/>
      <c r="AA504" s="567"/>
      <c r="AB504" s="316"/>
      <c r="AC504" s="316"/>
    </row>
    <row r="505" spans="1:29">
      <c r="A505" s="576"/>
      <c r="B505" s="566"/>
      <c r="C505" s="566"/>
      <c r="D505" s="566"/>
      <c r="E505" s="566"/>
      <c r="F505" s="567"/>
      <c r="G505" s="567"/>
      <c r="H505" s="567"/>
      <c r="I505" s="567"/>
      <c r="J505" s="567"/>
      <c r="K505" s="567"/>
      <c r="L505" s="567"/>
      <c r="M505" s="567"/>
      <c r="N505" s="567"/>
      <c r="O505" s="567"/>
      <c r="P505" s="567"/>
      <c r="Q505" s="567"/>
      <c r="R505" s="567"/>
      <c r="S505" s="567"/>
      <c r="T505" s="567"/>
      <c r="U505" s="567"/>
      <c r="V505" s="567"/>
      <c r="W505" s="567"/>
      <c r="X505" s="567"/>
      <c r="Y505" s="568"/>
      <c r="Z505" s="567"/>
      <c r="AA505" s="567"/>
      <c r="AB505" s="316"/>
      <c r="AC505" s="316"/>
    </row>
    <row r="506" spans="1:29">
      <c r="A506" s="576"/>
      <c r="B506" s="566"/>
      <c r="C506" s="566"/>
      <c r="D506" s="566"/>
      <c r="E506" s="566"/>
      <c r="F506" s="567"/>
      <c r="G506" s="567"/>
      <c r="H506" s="567"/>
      <c r="I506" s="567"/>
      <c r="J506" s="567"/>
      <c r="K506" s="567"/>
      <c r="L506" s="567"/>
      <c r="M506" s="567"/>
      <c r="N506" s="567"/>
      <c r="O506" s="567"/>
      <c r="P506" s="567"/>
      <c r="Q506" s="567"/>
      <c r="R506" s="567"/>
      <c r="S506" s="567"/>
      <c r="T506" s="567"/>
      <c r="U506" s="567"/>
      <c r="V506" s="567"/>
      <c r="W506" s="567"/>
      <c r="X506" s="567"/>
      <c r="Y506" s="568"/>
      <c r="Z506" s="567"/>
      <c r="AA506" s="567"/>
      <c r="AB506" s="316"/>
      <c r="AC506" s="316"/>
    </row>
    <row r="507" spans="1:29">
      <c r="A507" s="576"/>
      <c r="B507" s="566"/>
      <c r="C507" s="566"/>
      <c r="D507" s="566"/>
      <c r="E507" s="566"/>
      <c r="F507" s="567"/>
      <c r="G507" s="567"/>
      <c r="H507" s="567"/>
      <c r="I507" s="567"/>
      <c r="J507" s="567"/>
      <c r="K507" s="567"/>
      <c r="L507" s="567"/>
      <c r="M507" s="567"/>
      <c r="N507" s="567"/>
      <c r="O507" s="567"/>
      <c r="P507" s="567"/>
      <c r="Q507" s="567"/>
      <c r="R507" s="567"/>
      <c r="S507" s="567"/>
      <c r="T507" s="567"/>
      <c r="U507" s="567"/>
      <c r="V507" s="567"/>
      <c r="W507" s="567"/>
      <c r="X507" s="567"/>
      <c r="Y507" s="568"/>
      <c r="Z507" s="567"/>
      <c r="AA507" s="567"/>
      <c r="AB507" s="316"/>
      <c r="AC507" s="316"/>
    </row>
    <row r="508" spans="1:29">
      <c r="A508" s="576"/>
      <c r="B508" s="566"/>
      <c r="C508" s="566"/>
      <c r="D508" s="566"/>
      <c r="E508" s="566"/>
      <c r="F508" s="567"/>
      <c r="G508" s="567"/>
      <c r="H508" s="567"/>
      <c r="I508" s="567"/>
      <c r="J508" s="567"/>
      <c r="K508" s="567"/>
      <c r="L508" s="567"/>
      <c r="M508" s="567"/>
      <c r="N508" s="567"/>
      <c r="O508" s="567"/>
      <c r="P508" s="567"/>
      <c r="Q508" s="567"/>
      <c r="R508" s="567"/>
      <c r="S508" s="567"/>
      <c r="T508" s="567"/>
      <c r="U508" s="567"/>
      <c r="V508" s="567"/>
      <c r="W508" s="567"/>
      <c r="X508" s="567"/>
      <c r="Y508" s="568"/>
      <c r="Z508" s="567"/>
      <c r="AA508" s="567"/>
      <c r="AB508" s="316"/>
      <c r="AC508" s="316"/>
    </row>
    <row r="509" spans="1:29">
      <c r="A509" s="576"/>
      <c r="B509" s="566"/>
      <c r="C509" s="566"/>
      <c r="D509" s="566"/>
      <c r="E509" s="566"/>
      <c r="F509" s="567"/>
      <c r="G509" s="567"/>
      <c r="H509" s="567"/>
      <c r="I509" s="567"/>
      <c r="J509" s="567"/>
      <c r="K509" s="567"/>
      <c r="L509" s="567"/>
      <c r="M509" s="567"/>
      <c r="N509" s="567"/>
      <c r="O509" s="567"/>
      <c r="P509" s="567"/>
      <c r="Q509" s="567"/>
      <c r="R509" s="567"/>
      <c r="S509" s="567"/>
      <c r="T509" s="567"/>
      <c r="U509" s="567"/>
      <c r="V509" s="567"/>
      <c r="W509" s="567"/>
      <c r="X509" s="567"/>
      <c r="Y509" s="568"/>
      <c r="Z509" s="567"/>
      <c r="AA509" s="567"/>
      <c r="AB509" s="316"/>
      <c r="AC509" s="316"/>
    </row>
    <row r="510" spans="1:29">
      <c r="A510" s="576"/>
      <c r="B510" s="566"/>
      <c r="C510" s="566"/>
      <c r="D510" s="566"/>
      <c r="E510" s="566"/>
      <c r="F510" s="567"/>
      <c r="G510" s="567"/>
      <c r="H510" s="567"/>
      <c r="I510" s="567"/>
      <c r="J510" s="567"/>
      <c r="K510" s="567"/>
      <c r="L510" s="567"/>
      <c r="M510" s="567"/>
      <c r="N510" s="567"/>
      <c r="O510" s="567"/>
      <c r="P510" s="567"/>
      <c r="Q510" s="567"/>
      <c r="R510" s="567"/>
      <c r="S510" s="567"/>
      <c r="T510" s="567"/>
      <c r="U510" s="567"/>
      <c r="V510" s="567"/>
      <c r="W510" s="567"/>
      <c r="X510" s="567"/>
      <c r="Y510" s="568"/>
      <c r="Z510" s="567"/>
      <c r="AA510" s="567"/>
      <c r="AB510" s="316"/>
      <c r="AC510" s="316"/>
    </row>
    <row r="511" spans="1:29">
      <c r="A511" s="576"/>
      <c r="B511" s="566"/>
      <c r="C511" s="566"/>
      <c r="D511" s="566"/>
      <c r="E511" s="566"/>
      <c r="F511" s="567"/>
      <c r="G511" s="567"/>
      <c r="H511" s="567"/>
      <c r="I511" s="567"/>
      <c r="J511" s="567"/>
      <c r="K511" s="567"/>
      <c r="L511" s="567"/>
      <c r="M511" s="567"/>
      <c r="N511" s="567"/>
      <c r="O511" s="567"/>
      <c r="P511" s="567"/>
      <c r="Q511" s="567"/>
      <c r="R511" s="567"/>
      <c r="S511" s="567"/>
      <c r="T511" s="567"/>
      <c r="U511" s="567"/>
      <c r="V511" s="567"/>
      <c r="W511" s="567"/>
      <c r="X511" s="567"/>
      <c r="Y511" s="568"/>
      <c r="Z511" s="567"/>
      <c r="AA511" s="567"/>
      <c r="AB511" s="316"/>
      <c r="AC511" s="316"/>
    </row>
    <row r="512" spans="1:29">
      <c r="A512" s="576"/>
      <c r="B512" s="566"/>
      <c r="C512" s="566"/>
      <c r="D512" s="566"/>
      <c r="E512" s="566"/>
      <c r="F512" s="567"/>
      <c r="G512" s="567"/>
      <c r="H512" s="567"/>
      <c r="I512" s="567"/>
      <c r="J512" s="567"/>
      <c r="K512" s="567"/>
      <c r="L512" s="567"/>
      <c r="M512" s="567"/>
      <c r="N512" s="567"/>
      <c r="O512" s="567"/>
      <c r="P512" s="567"/>
      <c r="Q512" s="567"/>
      <c r="R512" s="567"/>
      <c r="S512" s="567"/>
      <c r="T512" s="567"/>
      <c r="U512" s="567"/>
      <c r="V512" s="567"/>
      <c r="W512" s="567"/>
      <c r="X512" s="567"/>
      <c r="Y512" s="568"/>
      <c r="Z512" s="567"/>
      <c r="AA512" s="567"/>
      <c r="AB512" s="316"/>
      <c r="AC512" s="316"/>
    </row>
    <row r="513" spans="1:29">
      <c r="A513" s="576"/>
      <c r="B513" s="566"/>
      <c r="C513" s="566"/>
      <c r="D513" s="566"/>
      <c r="E513" s="566"/>
      <c r="F513" s="567"/>
      <c r="G513" s="567"/>
      <c r="H513" s="567"/>
      <c r="I513" s="567"/>
      <c r="J513" s="567"/>
      <c r="K513" s="567"/>
      <c r="L513" s="567"/>
      <c r="M513" s="567"/>
      <c r="N513" s="567"/>
      <c r="O513" s="567"/>
      <c r="P513" s="567"/>
      <c r="Q513" s="567"/>
      <c r="R513" s="567"/>
      <c r="S513" s="567"/>
      <c r="T513" s="567"/>
      <c r="U513" s="567"/>
      <c r="V513" s="567"/>
      <c r="W513" s="567"/>
      <c r="X513" s="567"/>
      <c r="Y513" s="568"/>
      <c r="Z513" s="567"/>
      <c r="AA513" s="567"/>
      <c r="AB513" s="316"/>
      <c r="AC513" s="316"/>
    </row>
    <row r="514" spans="1:29">
      <c r="A514" s="576"/>
      <c r="B514" s="566"/>
      <c r="C514" s="566"/>
      <c r="D514" s="566"/>
      <c r="E514" s="566"/>
      <c r="F514" s="567"/>
      <c r="G514" s="567"/>
      <c r="H514" s="567"/>
      <c r="I514" s="567"/>
      <c r="J514" s="567"/>
      <c r="K514" s="567"/>
      <c r="L514" s="567"/>
      <c r="M514" s="567"/>
      <c r="N514" s="567"/>
      <c r="O514" s="567"/>
      <c r="P514" s="567"/>
      <c r="Q514" s="567"/>
      <c r="R514" s="567"/>
      <c r="S514" s="567"/>
      <c r="T514" s="567"/>
      <c r="U514" s="567"/>
      <c r="V514" s="567"/>
      <c r="W514" s="567"/>
      <c r="X514" s="567"/>
      <c r="Y514" s="568"/>
      <c r="Z514" s="567"/>
      <c r="AA514" s="567"/>
      <c r="AB514" s="316"/>
      <c r="AC514" s="316"/>
    </row>
    <row r="515" spans="1:29">
      <c r="A515" s="576"/>
      <c r="B515" s="566"/>
      <c r="C515" s="566"/>
      <c r="D515" s="566"/>
      <c r="E515" s="566"/>
      <c r="F515" s="567"/>
      <c r="G515" s="567"/>
      <c r="H515" s="567"/>
      <c r="I515" s="567"/>
      <c r="J515" s="567"/>
      <c r="K515" s="567"/>
      <c r="L515" s="567"/>
      <c r="M515" s="567"/>
      <c r="N515" s="567"/>
      <c r="O515" s="567"/>
      <c r="P515" s="567"/>
      <c r="Q515" s="567"/>
      <c r="R515" s="567"/>
      <c r="S515" s="567"/>
      <c r="T515" s="567"/>
      <c r="U515" s="567"/>
      <c r="V515" s="567"/>
      <c r="W515" s="567"/>
      <c r="X515" s="567"/>
      <c r="Y515" s="568"/>
      <c r="Z515" s="567"/>
      <c r="AA515" s="567"/>
      <c r="AB515" s="316"/>
      <c r="AC515" s="316"/>
    </row>
    <row r="516" spans="1:29">
      <c r="A516" s="576"/>
      <c r="B516" s="566"/>
      <c r="C516" s="566"/>
      <c r="D516" s="566"/>
      <c r="E516" s="566"/>
      <c r="F516" s="567"/>
      <c r="G516" s="567"/>
      <c r="H516" s="567"/>
      <c r="I516" s="567"/>
      <c r="J516" s="567"/>
      <c r="K516" s="567"/>
      <c r="L516" s="567"/>
      <c r="M516" s="567"/>
      <c r="N516" s="567"/>
      <c r="O516" s="567"/>
      <c r="P516" s="567"/>
      <c r="Q516" s="567"/>
      <c r="R516" s="567"/>
      <c r="S516" s="567"/>
      <c r="T516" s="567"/>
      <c r="U516" s="567"/>
      <c r="V516" s="567"/>
      <c r="W516" s="567"/>
      <c r="X516" s="567"/>
      <c r="Y516" s="568"/>
      <c r="Z516" s="567"/>
      <c r="AA516" s="567"/>
      <c r="AB516" s="316"/>
      <c r="AC516" s="316"/>
    </row>
    <row r="517" spans="1:29">
      <c r="A517" s="576"/>
      <c r="B517" s="566"/>
      <c r="C517" s="566"/>
      <c r="D517" s="566"/>
      <c r="E517" s="566"/>
      <c r="F517" s="567"/>
      <c r="G517" s="567"/>
      <c r="H517" s="567"/>
      <c r="I517" s="567"/>
      <c r="J517" s="567"/>
      <c r="K517" s="567"/>
      <c r="L517" s="567"/>
      <c r="M517" s="567"/>
      <c r="N517" s="567"/>
      <c r="O517" s="567"/>
      <c r="P517" s="567"/>
      <c r="Q517" s="567"/>
      <c r="R517" s="567"/>
      <c r="S517" s="567"/>
      <c r="T517" s="567"/>
      <c r="U517" s="567"/>
      <c r="V517" s="567"/>
      <c r="W517" s="567"/>
      <c r="X517" s="567"/>
      <c r="Y517" s="568"/>
      <c r="Z517" s="567"/>
      <c r="AA517" s="567"/>
      <c r="AB517" s="316"/>
      <c r="AC517" s="316"/>
    </row>
    <row r="518" spans="1:29">
      <c r="A518" s="576"/>
      <c r="B518" s="566"/>
      <c r="C518" s="566"/>
      <c r="D518" s="566"/>
      <c r="E518" s="566"/>
      <c r="F518" s="567"/>
      <c r="G518" s="567"/>
      <c r="H518" s="567"/>
      <c r="I518" s="567"/>
      <c r="J518" s="567"/>
      <c r="K518" s="567"/>
      <c r="L518" s="567"/>
      <c r="M518" s="567"/>
      <c r="N518" s="567"/>
      <c r="O518" s="567"/>
      <c r="P518" s="567"/>
      <c r="Q518" s="567"/>
      <c r="R518" s="567"/>
      <c r="S518" s="567"/>
      <c r="T518" s="567"/>
      <c r="U518" s="567"/>
      <c r="V518" s="567"/>
      <c r="W518" s="567"/>
      <c r="X518" s="567"/>
      <c r="Y518" s="568"/>
      <c r="Z518" s="567"/>
      <c r="AA518" s="567"/>
      <c r="AB518" s="316"/>
      <c r="AC518" s="316"/>
    </row>
    <row r="519" spans="1:29">
      <c r="A519" s="576"/>
      <c r="B519" s="566"/>
      <c r="C519" s="566"/>
      <c r="D519" s="566"/>
      <c r="E519" s="566"/>
      <c r="F519" s="567"/>
      <c r="G519" s="567"/>
      <c r="H519" s="567"/>
      <c r="I519" s="567"/>
      <c r="J519" s="567"/>
      <c r="K519" s="567"/>
      <c r="L519" s="567"/>
      <c r="M519" s="567"/>
      <c r="N519" s="567"/>
      <c r="O519" s="567"/>
      <c r="P519" s="567"/>
      <c r="Q519" s="567"/>
      <c r="R519" s="567"/>
      <c r="S519" s="567"/>
      <c r="T519" s="567"/>
      <c r="U519" s="567"/>
      <c r="V519" s="567"/>
      <c r="W519" s="567"/>
      <c r="X519" s="567"/>
      <c r="Y519" s="568"/>
      <c r="Z519" s="567"/>
      <c r="AA519" s="567"/>
      <c r="AB519" s="316"/>
      <c r="AC519" s="316"/>
    </row>
    <row r="520" spans="1:29">
      <c r="A520" s="576"/>
      <c r="B520" s="566"/>
      <c r="C520" s="566"/>
      <c r="D520" s="566"/>
      <c r="E520" s="566"/>
      <c r="F520" s="567"/>
      <c r="G520" s="567"/>
      <c r="H520" s="567"/>
      <c r="I520" s="567"/>
      <c r="J520" s="567"/>
      <c r="K520" s="567"/>
      <c r="L520" s="567"/>
      <c r="M520" s="567"/>
      <c r="N520" s="567"/>
      <c r="O520" s="567"/>
      <c r="P520" s="567"/>
      <c r="Q520" s="567"/>
      <c r="R520" s="567"/>
      <c r="S520" s="567"/>
      <c r="T520" s="567"/>
      <c r="U520" s="567"/>
      <c r="V520" s="567"/>
      <c r="W520" s="567"/>
      <c r="X520" s="567"/>
      <c r="Y520" s="568"/>
      <c r="Z520" s="567"/>
      <c r="AA520" s="567"/>
      <c r="AB520" s="316"/>
      <c r="AC520" s="316"/>
    </row>
    <row r="521" spans="1:29">
      <c r="A521" s="576"/>
      <c r="B521" s="566"/>
      <c r="C521" s="566"/>
      <c r="D521" s="566"/>
      <c r="E521" s="566"/>
      <c r="F521" s="567"/>
      <c r="G521" s="567"/>
      <c r="H521" s="567"/>
      <c r="I521" s="567"/>
      <c r="J521" s="567"/>
      <c r="K521" s="567"/>
      <c r="L521" s="567"/>
      <c r="M521" s="567"/>
      <c r="N521" s="567"/>
      <c r="O521" s="567"/>
      <c r="P521" s="567"/>
      <c r="Q521" s="567"/>
      <c r="R521" s="567"/>
      <c r="S521" s="567"/>
      <c r="T521" s="567"/>
      <c r="U521" s="567"/>
      <c r="V521" s="567"/>
      <c r="W521" s="567"/>
      <c r="X521" s="567"/>
      <c r="Y521" s="568"/>
      <c r="Z521" s="567"/>
      <c r="AA521" s="567"/>
      <c r="AB521" s="316"/>
      <c r="AC521" s="316"/>
    </row>
    <row r="522" spans="1:29">
      <c r="A522" s="576"/>
      <c r="B522" s="566"/>
      <c r="C522" s="566"/>
      <c r="D522" s="566"/>
      <c r="E522" s="566"/>
      <c r="F522" s="567"/>
      <c r="G522" s="567"/>
      <c r="H522" s="567"/>
      <c r="I522" s="567"/>
      <c r="J522" s="567"/>
      <c r="K522" s="567"/>
      <c r="L522" s="567"/>
      <c r="M522" s="567"/>
      <c r="N522" s="567"/>
      <c r="O522" s="567"/>
      <c r="P522" s="567"/>
      <c r="Q522" s="567"/>
      <c r="R522" s="567"/>
      <c r="S522" s="567"/>
      <c r="T522" s="567"/>
      <c r="U522" s="567"/>
      <c r="V522" s="567"/>
      <c r="W522" s="567"/>
      <c r="X522" s="567"/>
      <c r="Y522" s="568"/>
      <c r="Z522" s="567"/>
      <c r="AA522" s="567"/>
      <c r="AB522" s="316"/>
      <c r="AC522" s="316"/>
    </row>
    <row r="523" spans="1:29">
      <c r="A523" s="576"/>
      <c r="B523" s="566"/>
      <c r="C523" s="566"/>
      <c r="D523" s="566"/>
      <c r="E523" s="566"/>
      <c r="F523" s="567"/>
      <c r="G523" s="567"/>
      <c r="H523" s="567"/>
      <c r="I523" s="567"/>
      <c r="J523" s="567"/>
      <c r="K523" s="567"/>
      <c r="L523" s="567"/>
      <c r="M523" s="567"/>
      <c r="N523" s="567"/>
      <c r="O523" s="567"/>
      <c r="P523" s="567"/>
      <c r="Q523" s="567"/>
      <c r="R523" s="567"/>
      <c r="S523" s="567"/>
      <c r="T523" s="567"/>
      <c r="U523" s="567"/>
      <c r="V523" s="567"/>
      <c r="W523" s="567"/>
      <c r="X523" s="567"/>
      <c r="Y523" s="568"/>
      <c r="Z523" s="567"/>
      <c r="AA523" s="567"/>
      <c r="AB523" s="316"/>
      <c r="AC523" s="316"/>
    </row>
    <row r="524" spans="1:29">
      <c r="A524" s="576"/>
      <c r="B524" s="566"/>
      <c r="C524" s="566"/>
      <c r="D524" s="566"/>
      <c r="E524" s="566"/>
      <c r="F524" s="567"/>
      <c r="G524" s="567"/>
      <c r="H524" s="567"/>
      <c r="I524" s="567"/>
      <c r="J524" s="567"/>
      <c r="K524" s="567"/>
      <c r="L524" s="567"/>
      <c r="M524" s="567"/>
      <c r="N524" s="567"/>
      <c r="O524" s="567"/>
      <c r="P524" s="567"/>
      <c r="Q524" s="567"/>
      <c r="R524" s="567"/>
      <c r="S524" s="567"/>
      <c r="T524" s="567"/>
      <c r="U524" s="567"/>
      <c r="V524" s="567"/>
      <c r="W524" s="567"/>
      <c r="X524" s="567"/>
      <c r="Y524" s="568"/>
      <c r="Z524" s="567"/>
      <c r="AA524" s="567"/>
      <c r="AB524" s="316"/>
      <c r="AC524" s="316"/>
    </row>
    <row r="525" spans="1:29">
      <c r="A525" s="576"/>
      <c r="B525" s="566"/>
      <c r="C525" s="566"/>
      <c r="D525" s="566"/>
      <c r="E525" s="566"/>
      <c r="F525" s="567"/>
      <c r="G525" s="567"/>
      <c r="H525" s="567"/>
      <c r="I525" s="567"/>
      <c r="J525" s="567"/>
      <c r="K525" s="567"/>
      <c r="L525" s="567"/>
      <c r="M525" s="567"/>
      <c r="N525" s="567"/>
      <c r="O525" s="567"/>
      <c r="P525" s="567"/>
      <c r="Q525" s="567"/>
      <c r="R525" s="567"/>
      <c r="S525" s="567"/>
      <c r="T525" s="567"/>
      <c r="U525" s="567"/>
      <c r="V525" s="567"/>
      <c r="W525" s="567"/>
      <c r="X525" s="567"/>
      <c r="Y525" s="568"/>
      <c r="Z525" s="567"/>
      <c r="AA525" s="567"/>
      <c r="AB525" s="316"/>
      <c r="AC525" s="316"/>
    </row>
    <row r="526" spans="1:29">
      <c r="A526" s="576"/>
      <c r="B526" s="566"/>
      <c r="C526" s="566"/>
      <c r="D526" s="566"/>
      <c r="E526" s="566"/>
      <c r="F526" s="567"/>
      <c r="G526" s="567"/>
      <c r="H526" s="567"/>
      <c r="I526" s="567"/>
      <c r="J526" s="567"/>
      <c r="K526" s="567"/>
      <c r="L526" s="567"/>
      <c r="M526" s="567"/>
      <c r="N526" s="567"/>
      <c r="O526" s="567"/>
      <c r="P526" s="567"/>
      <c r="Q526" s="567"/>
      <c r="R526" s="567"/>
      <c r="S526" s="567"/>
      <c r="T526" s="567"/>
      <c r="U526" s="567"/>
      <c r="V526" s="567"/>
      <c r="W526" s="567"/>
      <c r="X526" s="567"/>
      <c r="Y526" s="568"/>
      <c r="Z526" s="567"/>
      <c r="AA526" s="567"/>
      <c r="AB526" s="316"/>
      <c r="AC526" s="316"/>
    </row>
    <row r="527" spans="1:29">
      <c r="A527" s="576"/>
      <c r="B527" s="566"/>
      <c r="C527" s="566"/>
      <c r="D527" s="566"/>
      <c r="E527" s="566"/>
      <c r="F527" s="567"/>
      <c r="G527" s="567"/>
      <c r="H527" s="567"/>
      <c r="I527" s="567"/>
      <c r="J527" s="567"/>
      <c r="K527" s="567"/>
      <c r="L527" s="567"/>
      <c r="M527" s="567"/>
      <c r="N527" s="567"/>
      <c r="O527" s="567"/>
      <c r="P527" s="567"/>
      <c r="Q527" s="567"/>
      <c r="R527" s="567"/>
      <c r="S527" s="567"/>
      <c r="T527" s="567"/>
      <c r="U527" s="567"/>
      <c r="V527" s="567"/>
      <c r="W527" s="567"/>
      <c r="X527" s="567"/>
      <c r="Y527" s="568"/>
      <c r="Z527" s="567"/>
      <c r="AA527" s="567"/>
      <c r="AB527" s="316"/>
      <c r="AC527" s="316"/>
    </row>
    <row r="528" spans="1:29">
      <c r="A528" s="576"/>
      <c r="B528" s="566"/>
      <c r="C528" s="566"/>
      <c r="D528" s="566"/>
      <c r="E528" s="566"/>
      <c r="F528" s="567"/>
      <c r="G528" s="567"/>
      <c r="H528" s="567"/>
      <c r="I528" s="567"/>
      <c r="J528" s="567"/>
      <c r="K528" s="567"/>
      <c r="L528" s="567"/>
      <c r="M528" s="567"/>
      <c r="N528" s="567"/>
      <c r="O528" s="567"/>
      <c r="P528" s="567"/>
      <c r="Q528" s="567"/>
      <c r="R528" s="567"/>
      <c r="S528" s="567"/>
      <c r="T528" s="567"/>
      <c r="U528" s="567"/>
      <c r="V528" s="567"/>
      <c r="W528" s="567"/>
      <c r="X528" s="567"/>
      <c r="Y528" s="568"/>
      <c r="Z528" s="567"/>
      <c r="AA528" s="567"/>
      <c r="AB528" s="316"/>
      <c r="AC528" s="316"/>
    </row>
    <row r="529" spans="1:29">
      <c r="A529" s="576"/>
      <c r="B529" s="566"/>
      <c r="C529" s="566"/>
      <c r="D529" s="566"/>
      <c r="E529" s="566"/>
      <c r="F529" s="567"/>
      <c r="G529" s="567"/>
      <c r="H529" s="567"/>
      <c r="I529" s="567"/>
      <c r="J529" s="567"/>
      <c r="K529" s="567"/>
      <c r="L529" s="567"/>
      <c r="M529" s="567"/>
      <c r="N529" s="567"/>
      <c r="O529" s="567"/>
      <c r="P529" s="567"/>
      <c r="Q529" s="567"/>
      <c r="R529" s="567"/>
      <c r="S529" s="567"/>
      <c r="T529" s="567"/>
      <c r="U529" s="567"/>
      <c r="V529" s="567"/>
      <c r="W529" s="567"/>
      <c r="X529" s="567"/>
      <c r="Y529" s="568"/>
      <c r="Z529" s="567"/>
      <c r="AA529" s="567"/>
      <c r="AB529" s="316"/>
      <c r="AC529" s="316"/>
    </row>
    <row r="530" spans="1:29">
      <c r="A530" s="576"/>
      <c r="B530" s="566"/>
      <c r="C530" s="566"/>
      <c r="D530" s="566"/>
      <c r="E530" s="566"/>
      <c r="F530" s="567"/>
      <c r="G530" s="567"/>
      <c r="H530" s="567"/>
      <c r="I530" s="567"/>
      <c r="J530" s="567"/>
      <c r="K530" s="567"/>
      <c r="L530" s="567"/>
      <c r="M530" s="567"/>
      <c r="N530" s="567"/>
      <c r="O530" s="567"/>
      <c r="P530" s="567"/>
      <c r="Q530" s="567"/>
      <c r="R530" s="567"/>
      <c r="S530" s="567"/>
      <c r="T530" s="567"/>
      <c r="U530" s="567"/>
      <c r="V530" s="567"/>
      <c r="W530" s="567"/>
      <c r="X530" s="567"/>
      <c r="Y530" s="568"/>
      <c r="Z530" s="567"/>
      <c r="AA530" s="567"/>
      <c r="AB530" s="316"/>
      <c r="AC530" s="316"/>
    </row>
    <row r="531" spans="1:29">
      <c r="A531" s="576"/>
      <c r="B531" s="566"/>
      <c r="C531" s="566"/>
      <c r="D531" s="566"/>
      <c r="E531" s="566"/>
      <c r="F531" s="567"/>
      <c r="G531" s="567"/>
      <c r="H531" s="567"/>
      <c r="I531" s="567"/>
      <c r="J531" s="567"/>
      <c r="K531" s="567"/>
      <c r="L531" s="567"/>
      <c r="M531" s="567"/>
      <c r="N531" s="567"/>
      <c r="O531" s="567"/>
      <c r="P531" s="567"/>
      <c r="Q531" s="567"/>
      <c r="R531" s="567"/>
      <c r="S531" s="567"/>
      <c r="T531" s="567"/>
      <c r="U531" s="567"/>
      <c r="V531" s="567"/>
      <c r="W531" s="567"/>
      <c r="X531" s="567"/>
      <c r="Y531" s="568"/>
      <c r="Z531" s="567"/>
      <c r="AA531" s="567"/>
      <c r="AB531" s="316"/>
      <c r="AC531" s="316"/>
    </row>
    <row r="532" spans="1:29">
      <c r="A532" s="576"/>
      <c r="B532" s="566"/>
      <c r="C532" s="566"/>
      <c r="D532" s="566"/>
      <c r="E532" s="566"/>
      <c r="F532" s="567"/>
      <c r="G532" s="567"/>
      <c r="H532" s="567"/>
      <c r="I532" s="567"/>
      <c r="J532" s="567"/>
      <c r="K532" s="567"/>
      <c r="L532" s="567"/>
      <c r="M532" s="567"/>
      <c r="N532" s="567"/>
      <c r="O532" s="567"/>
      <c r="P532" s="567"/>
      <c r="Q532" s="567"/>
      <c r="R532" s="567"/>
      <c r="S532" s="567"/>
      <c r="T532" s="567"/>
      <c r="U532" s="567"/>
      <c r="V532" s="567"/>
      <c r="W532" s="567"/>
      <c r="X532" s="567"/>
      <c r="Y532" s="568"/>
      <c r="Z532" s="567"/>
      <c r="AA532" s="567"/>
      <c r="AB532" s="316"/>
      <c r="AC532" s="316"/>
    </row>
    <row r="533" spans="1:29">
      <c r="A533" s="576"/>
      <c r="B533" s="566"/>
      <c r="C533" s="566"/>
      <c r="D533" s="566"/>
      <c r="E533" s="566"/>
      <c r="F533" s="567"/>
      <c r="G533" s="567"/>
      <c r="H533" s="567"/>
      <c r="I533" s="567"/>
      <c r="J533" s="567"/>
      <c r="K533" s="567"/>
      <c r="L533" s="567"/>
      <c r="M533" s="567"/>
      <c r="N533" s="567"/>
      <c r="O533" s="567"/>
      <c r="P533" s="567"/>
      <c r="Q533" s="567"/>
      <c r="R533" s="567"/>
      <c r="S533" s="567"/>
      <c r="T533" s="567"/>
      <c r="U533" s="567"/>
      <c r="V533" s="567"/>
      <c r="W533" s="567"/>
      <c r="X533" s="567"/>
      <c r="Y533" s="568"/>
      <c r="Z533" s="567"/>
      <c r="AA533" s="567"/>
      <c r="AB533" s="316"/>
      <c r="AC533" s="316"/>
    </row>
    <row r="534" spans="1:29">
      <c r="A534" s="576"/>
      <c r="B534" s="566"/>
      <c r="C534" s="566"/>
      <c r="D534" s="566"/>
      <c r="E534" s="566"/>
      <c r="F534" s="567"/>
      <c r="G534" s="567"/>
      <c r="H534" s="567"/>
      <c r="I534" s="567"/>
      <c r="J534" s="567"/>
      <c r="K534" s="567"/>
      <c r="L534" s="567"/>
      <c r="M534" s="567"/>
      <c r="N534" s="567"/>
      <c r="O534" s="567"/>
      <c r="P534" s="567"/>
      <c r="Q534" s="567"/>
      <c r="R534" s="567"/>
      <c r="S534" s="567"/>
      <c r="T534" s="567"/>
      <c r="U534" s="567"/>
      <c r="V534" s="567"/>
      <c r="W534" s="567"/>
      <c r="X534" s="567"/>
      <c r="Y534" s="568"/>
      <c r="Z534" s="567"/>
      <c r="AA534" s="567"/>
      <c r="AB534" s="316"/>
      <c r="AC534" s="316"/>
    </row>
    <row r="535" spans="1:29">
      <c r="A535" s="576"/>
      <c r="B535" s="566"/>
      <c r="C535" s="566"/>
      <c r="D535" s="566"/>
      <c r="E535" s="566"/>
      <c r="F535" s="567"/>
      <c r="G535" s="567"/>
      <c r="H535" s="567"/>
      <c r="I535" s="567"/>
      <c r="J535" s="567"/>
      <c r="K535" s="567"/>
      <c r="L535" s="567"/>
      <c r="M535" s="567"/>
      <c r="N535" s="567"/>
      <c r="O535" s="567"/>
      <c r="P535" s="567"/>
      <c r="Q535" s="567"/>
      <c r="R535" s="567"/>
      <c r="S535" s="567"/>
      <c r="T535" s="567"/>
      <c r="U535" s="567"/>
      <c r="V535" s="567"/>
      <c r="W535" s="567"/>
      <c r="X535" s="567"/>
      <c r="Y535" s="568"/>
      <c r="Z535" s="567"/>
      <c r="AA535" s="567"/>
      <c r="AB535" s="316"/>
      <c r="AC535" s="316"/>
    </row>
    <row r="536" spans="1:29">
      <c r="A536" s="576"/>
      <c r="B536" s="566"/>
      <c r="C536" s="566"/>
      <c r="D536" s="566"/>
      <c r="E536" s="566"/>
      <c r="F536" s="567"/>
      <c r="G536" s="567"/>
      <c r="H536" s="567"/>
      <c r="I536" s="567"/>
      <c r="J536" s="567"/>
      <c r="K536" s="567"/>
      <c r="L536" s="567"/>
      <c r="M536" s="567"/>
      <c r="N536" s="567"/>
      <c r="O536" s="567"/>
      <c r="P536" s="567"/>
      <c r="Q536" s="567"/>
      <c r="R536" s="567"/>
      <c r="S536" s="567"/>
      <c r="T536" s="567"/>
      <c r="U536" s="567"/>
      <c r="V536" s="567"/>
      <c r="W536" s="567"/>
      <c r="X536" s="567"/>
      <c r="Y536" s="568"/>
      <c r="Z536" s="567"/>
      <c r="AA536" s="567"/>
      <c r="AB536" s="316"/>
      <c r="AC536" s="316"/>
    </row>
    <row r="537" spans="1:29">
      <c r="A537" s="576"/>
      <c r="B537" s="566"/>
      <c r="C537" s="566"/>
      <c r="D537" s="566"/>
      <c r="E537" s="566"/>
      <c r="F537" s="567"/>
      <c r="G537" s="567"/>
      <c r="H537" s="567"/>
      <c r="I537" s="567"/>
      <c r="J537" s="567"/>
      <c r="K537" s="567"/>
      <c r="L537" s="567"/>
      <c r="M537" s="567"/>
      <c r="N537" s="567"/>
      <c r="O537" s="567"/>
      <c r="P537" s="567"/>
      <c r="Q537" s="567"/>
      <c r="R537" s="567"/>
      <c r="S537" s="567"/>
      <c r="T537" s="567"/>
      <c r="U537" s="567"/>
      <c r="V537" s="567"/>
      <c r="W537" s="567"/>
      <c r="X537" s="567"/>
      <c r="Y537" s="568"/>
      <c r="Z537" s="567"/>
      <c r="AA537" s="567"/>
      <c r="AB537" s="316"/>
      <c r="AC537" s="316"/>
    </row>
    <row r="538" spans="1:29">
      <c r="A538" s="576"/>
      <c r="B538" s="566"/>
      <c r="C538" s="566"/>
      <c r="D538" s="566"/>
      <c r="E538" s="566"/>
      <c r="F538" s="567"/>
      <c r="G538" s="567"/>
      <c r="H538" s="567"/>
      <c r="I538" s="567"/>
      <c r="J538" s="567"/>
      <c r="K538" s="567"/>
      <c r="L538" s="567"/>
      <c r="M538" s="567"/>
      <c r="N538" s="567"/>
      <c r="O538" s="567"/>
      <c r="P538" s="567"/>
      <c r="Q538" s="567"/>
      <c r="R538" s="567"/>
      <c r="S538" s="567"/>
      <c r="T538" s="567"/>
      <c r="U538" s="567"/>
      <c r="V538" s="567"/>
      <c r="W538" s="567"/>
      <c r="X538" s="567"/>
      <c r="Y538" s="568"/>
      <c r="Z538" s="567"/>
      <c r="AA538" s="567"/>
      <c r="AB538" s="316"/>
      <c r="AC538" s="316"/>
    </row>
    <row r="539" spans="1:29">
      <c r="A539" s="576"/>
      <c r="B539" s="566"/>
      <c r="C539" s="566"/>
      <c r="D539" s="566"/>
      <c r="E539" s="566"/>
      <c r="F539" s="567"/>
      <c r="G539" s="567"/>
      <c r="H539" s="567"/>
      <c r="I539" s="567"/>
      <c r="J539" s="567"/>
      <c r="K539" s="567"/>
      <c r="L539" s="567"/>
      <c r="M539" s="567"/>
      <c r="N539" s="567"/>
      <c r="O539" s="567"/>
      <c r="P539" s="567"/>
      <c r="Q539" s="567"/>
      <c r="R539" s="567"/>
      <c r="S539" s="567"/>
      <c r="T539" s="567"/>
      <c r="U539" s="567"/>
      <c r="V539" s="567"/>
      <c r="W539" s="567"/>
      <c r="X539" s="567"/>
      <c r="Y539" s="568"/>
      <c r="Z539" s="567"/>
      <c r="AA539" s="567"/>
      <c r="AB539" s="316"/>
      <c r="AC539" s="316"/>
    </row>
    <row r="540" spans="1:29">
      <c r="A540" s="576"/>
      <c r="B540" s="566"/>
      <c r="C540" s="566"/>
      <c r="D540" s="566"/>
      <c r="E540" s="566"/>
      <c r="F540" s="567"/>
      <c r="G540" s="567"/>
      <c r="H540" s="567"/>
      <c r="I540" s="567"/>
      <c r="J540" s="567"/>
      <c r="K540" s="567"/>
      <c r="L540" s="567"/>
      <c r="M540" s="567"/>
      <c r="N540" s="567"/>
      <c r="O540" s="567"/>
      <c r="P540" s="567"/>
      <c r="Q540" s="567"/>
      <c r="R540" s="567"/>
      <c r="S540" s="567"/>
      <c r="T540" s="567"/>
      <c r="U540" s="567"/>
      <c r="V540" s="567"/>
      <c r="W540" s="567"/>
      <c r="X540" s="567"/>
      <c r="Y540" s="568"/>
      <c r="Z540" s="567"/>
      <c r="AA540" s="567"/>
      <c r="AB540" s="316"/>
      <c r="AC540" s="316"/>
    </row>
    <row r="541" spans="1:29">
      <c r="A541" s="576"/>
      <c r="B541" s="566"/>
      <c r="C541" s="566"/>
      <c r="D541" s="566"/>
      <c r="E541" s="566"/>
      <c r="F541" s="567"/>
      <c r="G541" s="567"/>
      <c r="H541" s="567"/>
      <c r="I541" s="567"/>
      <c r="J541" s="567"/>
      <c r="K541" s="567"/>
      <c r="L541" s="567"/>
      <c r="M541" s="567"/>
      <c r="N541" s="567"/>
      <c r="O541" s="567"/>
      <c r="P541" s="567"/>
      <c r="Q541" s="567"/>
      <c r="R541" s="567"/>
      <c r="S541" s="567"/>
      <c r="T541" s="567"/>
      <c r="U541" s="567"/>
      <c r="V541" s="567"/>
      <c r="W541" s="567"/>
      <c r="X541" s="567"/>
      <c r="Y541" s="568"/>
      <c r="Z541" s="567"/>
      <c r="AA541" s="567"/>
      <c r="AB541" s="316"/>
      <c r="AC541" s="316"/>
    </row>
    <row r="542" spans="1:29">
      <c r="A542" s="576"/>
      <c r="B542" s="566"/>
      <c r="C542" s="566"/>
      <c r="D542" s="566"/>
      <c r="E542" s="566"/>
      <c r="F542" s="567"/>
      <c r="G542" s="567"/>
      <c r="H542" s="567"/>
      <c r="I542" s="567"/>
      <c r="J542" s="567"/>
      <c r="K542" s="567"/>
      <c r="L542" s="567"/>
      <c r="M542" s="567"/>
      <c r="N542" s="567"/>
      <c r="O542" s="567"/>
      <c r="P542" s="567"/>
      <c r="Q542" s="567"/>
      <c r="R542" s="567"/>
      <c r="S542" s="567"/>
      <c r="T542" s="567"/>
      <c r="U542" s="567"/>
      <c r="V542" s="567"/>
      <c r="W542" s="567"/>
      <c r="X542" s="567"/>
      <c r="Y542" s="568"/>
      <c r="Z542" s="567"/>
      <c r="AA542" s="567"/>
      <c r="AB542" s="316"/>
      <c r="AC542" s="316"/>
    </row>
    <row r="543" spans="1:29">
      <c r="A543" s="576"/>
      <c r="B543" s="566"/>
      <c r="C543" s="566"/>
      <c r="D543" s="566"/>
      <c r="E543" s="566"/>
      <c r="F543" s="567"/>
      <c r="G543" s="567"/>
      <c r="H543" s="567"/>
      <c r="I543" s="567"/>
      <c r="J543" s="567"/>
      <c r="K543" s="567"/>
      <c r="L543" s="567"/>
      <c r="M543" s="567"/>
      <c r="N543" s="567"/>
      <c r="O543" s="567"/>
      <c r="P543" s="567"/>
      <c r="Q543" s="567"/>
      <c r="R543" s="567"/>
      <c r="S543" s="567"/>
      <c r="T543" s="567"/>
      <c r="U543" s="567"/>
      <c r="V543" s="567"/>
      <c r="W543" s="567"/>
      <c r="X543" s="567"/>
      <c r="Y543" s="568"/>
      <c r="Z543" s="567"/>
      <c r="AA543" s="567"/>
      <c r="AB543" s="316"/>
      <c r="AC543" s="316"/>
    </row>
    <row r="544" spans="1:29">
      <c r="A544" s="576"/>
      <c r="B544" s="566"/>
      <c r="C544" s="566"/>
      <c r="D544" s="566"/>
      <c r="E544" s="566"/>
      <c r="F544" s="567"/>
      <c r="G544" s="567"/>
      <c r="H544" s="567"/>
      <c r="I544" s="567"/>
      <c r="J544" s="567"/>
      <c r="K544" s="567"/>
      <c r="L544" s="567"/>
      <c r="M544" s="567"/>
      <c r="N544" s="567"/>
      <c r="O544" s="567"/>
      <c r="P544" s="567"/>
      <c r="Q544" s="567"/>
      <c r="R544" s="567"/>
      <c r="S544" s="567"/>
      <c r="T544" s="567"/>
      <c r="U544" s="567"/>
      <c r="V544" s="567"/>
      <c r="W544" s="567"/>
      <c r="X544" s="567"/>
      <c r="Y544" s="568"/>
      <c r="Z544" s="567"/>
      <c r="AA544" s="567"/>
      <c r="AB544" s="316"/>
      <c r="AC544" s="316"/>
    </row>
    <row r="545" spans="1:29">
      <c r="A545" s="576"/>
      <c r="B545" s="566"/>
      <c r="C545" s="566"/>
      <c r="D545" s="566"/>
      <c r="E545" s="566"/>
      <c r="F545" s="567"/>
      <c r="G545" s="567"/>
      <c r="H545" s="567"/>
      <c r="I545" s="567"/>
      <c r="J545" s="567"/>
      <c r="K545" s="567"/>
      <c r="L545" s="567"/>
      <c r="M545" s="567"/>
      <c r="N545" s="567"/>
      <c r="O545" s="567"/>
      <c r="P545" s="567"/>
      <c r="Q545" s="567"/>
      <c r="R545" s="567"/>
      <c r="S545" s="567"/>
      <c r="T545" s="567"/>
      <c r="U545" s="567"/>
      <c r="V545" s="567"/>
      <c r="W545" s="567"/>
      <c r="X545" s="567"/>
      <c r="Y545" s="568"/>
      <c r="Z545" s="567"/>
      <c r="AA545" s="567"/>
      <c r="AB545" s="316"/>
      <c r="AC545" s="316"/>
    </row>
    <row r="546" spans="1:29">
      <c r="A546" s="576"/>
      <c r="B546" s="566"/>
      <c r="C546" s="566"/>
      <c r="D546" s="566"/>
      <c r="E546" s="566"/>
      <c r="F546" s="567"/>
      <c r="G546" s="567"/>
      <c r="H546" s="567"/>
      <c r="I546" s="567"/>
      <c r="J546" s="567"/>
      <c r="K546" s="567"/>
      <c r="L546" s="567"/>
      <c r="M546" s="567"/>
      <c r="N546" s="567"/>
      <c r="O546" s="567"/>
      <c r="P546" s="567"/>
      <c r="Q546" s="567"/>
      <c r="R546" s="567"/>
      <c r="S546" s="567"/>
      <c r="T546" s="567"/>
      <c r="U546" s="567"/>
      <c r="V546" s="567"/>
      <c r="W546" s="567"/>
      <c r="X546" s="567"/>
      <c r="Y546" s="568"/>
      <c r="Z546" s="567"/>
      <c r="AA546" s="567"/>
      <c r="AB546" s="316"/>
      <c r="AC546" s="316"/>
    </row>
    <row r="547" spans="1:29">
      <c r="A547" s="576"/>
      <c r="B547" s="566"/>
      <c r="C547" s="566"/>
      <c r="D547" s="566"/>
      <c r="E547" s="566"/>
      <c r="F547" s="567"/>
      <c r="G547" s="567"/>
      <c r="H547" s="567"/>
      <c r="I547" s="567"/>
      <c r="J547" s="567"/>
      <c r="K547" s="567"/>
      <c r="L547" s="567"/>
      <c r="M547" s="567"/>
      <c r="N547" s="567"/>
      <c r="O547" s="567"/>
      <c r="P547" s="567"/>
      <c r="Q547" s="567"/>
      <c r="R547" s="567"/>
      <c r="S547" s="567"/>
      <c r="T547" s="567"/>
      <c r="U547" s="567"/>
      <c r="V547" s="567"/>
      <c r="W547" s="567"/>
      <c r="X547" s="567"/>
      <c r="Y547" s="568"/>
      <c r="Z547" s="567"/>
      <c r="AA547" s="567"/>
      <c r="AB547" s="316"/>
      <c r="AC547" s="316"/>
    </row>
    <row r="548" spans="1:29">
      <c r="A548" s="576"/>
      <c r="B548" s="566"/>
      <c r="C548" s="566"/>
      <c r="D548" s="566"/>
      <c r="E548" s="566"/>
      <c r="F548" s="567"/>
      <c r="G548" s="567"/>
      <c r="H548" s="567"/>
      <c r="I548" s="567"/>
      <c r="J548" s="567"/>
      <c r="K548" s="567"/>
      <c r="L548" s="567"/>
      <c r="M548" s="567"/>
      <c r="N548" s="567"/>
      <c r="O548" s="567"/>
      <c r="P548" s="567"/>
      <c r="Q548" s="567"/>
      <c r="R548" s="567"/>
      <c r="S548" s="567"/>
      <c r="T548" s="567"/>
      <c r="U548" s="567"/>
      <c r="V548" s="567"/>
      <c r="W548" s="567"/>
      <c r="X548" s="567"/>
      <c r="Y548" s="568"/>
      <c r="Z548" s="567"/>
      <c r="AA548" s="567"/>
      <c r="AB548" s="316"/>
      <c r="AC548" s="316"/>
    </row>
    <row r="549" spans="1:29">
      <c r="A549" s="576"/>
      <c r="B549" s="566"/>
      <c r="C549" s="566"/>
      <c r="D549" s="566"/>
      <c r="E549" s="566"/>
      <c r="F549" s="567"/>
      <c r="G549" s="567"/>
      <c r="H549" s="567"/>
      <c r="I549" s="567"/>
      <c r="J549" s="567"/>
      <c r="K549" s="567"/>
      <c r="L549" s="567"/>
      <c r="M549" s="567"/>
      <c r="N549" s="567"/>
      <c r="O549" s="567"/>
      <c r="P549" s="567"/>
      <c r="Q549" s="567"/>
      <c r="R549" s="567"/>
      <c r="S549" s="567"/>
      <c r="T549" s="567"/>
      <c r="U549" s="567"/>
      <c r="V549" s="567"/>
      <c r="W549" s="567"/>
      <c r="X549" s="567"/>
      <c r="Y549" s="568"/>
      <c r="Z549" s="567"/>
      <c r="AA549" s="567"/>
      <c r="AB549" s="316"/>
      <c r="AC549" s="316"/>
    </row>
    <row r="550" spans="1:29">
      <c r="A550" s="576"/>
      <c r="B550" s="566"/>
      <c r="C550" s="566"/>
      <c r="D550" s="566"/>
      <c r="E550" s="566"/>
      <c r="F550" s="567"/>
      <c r="G550" s="567"/>
      <c r="H550" s="567"/>
      <c r="I550" s="567"/>
      <c r="J550" s="567"/>
      <c r="K550" s="567"/>
      <c r="L550" s="567"/>
      <c r="M550" s="567"/>
      <c r="N550" s="567"/>
      <c r="O550" s="567"/>
      <c r="P550" s="567"/>
      <c r="Q550" s="567"/>
      <c r="R550" s="567"/>
      <c r="S550" s="567"/>
      <c r="T550" s="567"/>
      <c r="U550" s="567"/>
      <c r="V550" s="567"/>
      <c r="W550" s="567"/>
      <c r="X550" s="567"/>
      <c r="Y550" s="568"/>
      <c r="Z550" s="567"/>
      <c r="AA550" s="567"/>
      <c r="AB550" s="316"/>
      <c r="AC550" s="316"/>
    </row>
    <row r="551" spans="1:29">
      <c r="A551" s="576"/>
      <c r="B551" s="566"/>
      <c r="C551" s="566"/>
      <c r="D551" s="566"/>
      <c r="E551" s="566"/>
      <c r="F551" s="567"/>
      <c r="G551" s="567"/>
      <c r="H551" s="567"/>
      <c r="I551" s="567"/>
      <c r="J551" s="567"/>
      <c r="K551" s="567"/>
      <c r="L551" s="567"/>
      <c r="M551" s="567"/>
      <c r="N551" s="567"/>
      <c r="O551" s="567"/>
      <c r="P551" s="567"/>
      <c r="Q551" s="567"/>
      <c r="R551" s="567"/>
      <c r="S551" s="567"/>
      <c r="T551" s="567"/>
      <c r="U551" s="567"/>
      <c r="V551" s="567"/>
      <c r="W551" s="567"/>
      <c r="X551" s="567"/>
      <c r="Y551" s="568"/>
      <c r="Z551" s="567"/>
      <c r="AA551" s="567"/>
      <c r="AB551" s="316"/>
      <c r="AC551" s="316"/>
    </row>
    <row r="552" spans="1:29">
      <c r="A552" s="576"/>
      <c r="B552" s="566"/>
      <c r="C552" s="566"/>
      <c r="D552" s="566"/>
      <c r="E552" s="566"/>
      <c r="F552" s="567"/>
      <c r="G552" s="567"/>
      <c r="H552" s="567"/>
      <c r="I552" s="567"/>
      <c r="J552" s="567"/>
      <c r="K552" s="567"/>
      <c r="L552" s="567"/>
      <c r="M552" s="567"/>
      <c r="N552" s="567"/>
      <c r="O552" s="567"/>
      <c r="P552" s="567"/>
      <c r="Q552" s="567"/>
      <c r="R552" s="567"/>
      <c r="S552" s="567"/>
      <c r="T552" s="567"/>
      <c r="U552" s="567"/>
      <c r="V552" s="567"/>
      <c r="W552" s="567"/>
      <c r="X552" s="567"/>
      <c r="Y552" s="568"/>
      <c r="Z552" s="567"/>
      <c r="AA552" s="567"/>
      <c r="AB552" s="316"/>
      <c r="AC552" s="316"/>
    </row>
    <row r="553" spans="1:29">
      <c r="A553" s="576"/>
      <c r="B553" s="566"/>
      <c r="C553" s="566"/>
      <c r="D553" s="566"/>
      <c r="E553" s="566"/>
      <c r="F553" s="567"/>
      <c r="G553" s="567"/>
      <c r="H553" s="567"/>
      <c r="I553" s="567"/>
      <c r="J553" s="567"/>
      <c r="K553" s="567"/>
      <c r="L553" s="567"/>
      <c r="M553" s="567"/>
      <c r="N553" s="567"/>
      <c r="O553" s="567"/>
      <c r="P553" s="567"/>
      <c r="Q553" s="567"/>
      <c r="R553" s="567"/>
      <c r="S553" s="567"/>
      <c r="T553" s="567"/>
      <c r="U553" s="567"/>
      <c r="V553" s="567"/>
      <c r="W553" s="567"/>
      <c r="X553" s="567"/>
      <c r="Y553" s="568"/>
      <c r="Z553" s="567"/>
      <c r="AA553" s="567"/>
      <c r="AB553" s="316"/>
      <c r="AC553" s="316"/>
    </row>
    <row r="554" spans="1:29">
      <c r="A554" s="576"/>
      <c r="B554" s="566"/>
      <c r="C554" s="566"/>
      <c r="D554" s="566"/>
      <c r="E554" s="566"/>
      <c r="F554" s="567"/>
      <c r="G554" s="567"/>
      <c r="H554" s="567"/>
      <c r="I554" s="567"/>
      <c r="J554" s="567"/>
      <c r="K554" s="567"/>
      <c r="L554" s="567"/>
      <c r="M554" s="567"/>
      <c r="N554" s="567"/>
      <c r="O554" s="567"/>
      <c r="P554" s="567"/>
      <c r="Q554" s="567"/>
      <c r="R554" s="567"/>
      <c r="S554" s="567"/>
      <c r="T554" s="567"/>
      <c r="U554" s="567"/>
      <c r="V554" s="567"/>
      <c r="W554" s="567"/>
      <c r="X554" s="567"/>
      <c r="Y554" s="568"/>
      <c r="Z554" s="567"/>
      <c r="AA554" s="567"/>
      <c r="AB554" s="316"/>
      <c r="AC554" s="316"/>
    </row>
    <row r="555" spans="1:29">
      <c r="A555" s="576"/>
      <c r="B555" s="566"/>
      <c r="C555" s="566"/>
      <c r="D555" s="566"/>
      <c r="E555" s="566"/>
      <c r="F555" s="567"/>
      <c r="G555" s="567"/>
      <c r="H555" s="567"/>
      <c r="I555" s="567"/>
      <c r="J555" s="567"/>
      <c r="K555" s="567"/>
      <c r="L555" s="567"/>
      <c r="M555" s="567"/>
      <c r="N555" s="567"/>
      <c r="O555" s="567"/>
      <c r="P555" s="567"/>
      <c r="Q555" s="567"/>
      <c r="R555" s="567"/>
      <c r="S555" s="567"/>
      <c r="T555" s="567"/>
      <c r="U555" s="567"/>
      <c r="V555" s="567"/>
      <c r="W555" s="567"/>
      <c r="X555" s="567"/>
      <c r="Y555" s="568"/>
      <c r="Z555" s="567"/>
      <c r="AA555" s="567"/>
      <c r="AB555" s="316"/>
      <c r="AC555" s="316"/>
    </row>
    <row r="556" spans="1:29">
      <c r="A556" s="576"/>
      <c r="B556" s="566"/>
      <c r="C556" s="566"/>
      <c r="D556" s="566"/>
      <c r="E556" s="566"/>
      <c r="F556" s="567"/>
      <c r="G556" s="567"/>
      <c r="H556" s="567"/>
      <c r="I556" s="567"/>
      <c r="J556" s="567"/>
      <c r="K556" s="567"/>
      <c r="L556" s="567"/>
      <c r="M556" s="567"/>
      <c r="N556" s="567"/>
      <c r="O556" s="567"/>
      <c r="P556" s="567"/>
      <c r="Q556" s="567"/>
      <c r="R556" s="567"/>
      <c r="S556" s="567"/>
      <c r="T556" s="567"/>
      <c r="U556" s="567"/>
      <c r="V556" s="567"/>
      <c r="W556" s="567"/>
      <c r="X556" s="567"/>
      <c r="Y556" s="568"/>
      <c r="Z556" s="567"/>
      <c r="AA556" s="567"/>
      <c r="AB556" s="316"/>
      <c r="AC556" s="316"/>
    </row>
    <row r="557" spans="1:29">
      <c r="A557" s="576"/>
      <c r="B557" s="566"/>
      <c r="C557" s="566"/>
      <c r="D557" s="566"/>
      <c r="E557" s="566"/>
      <c r="F557" s="567"/>
      <c r="G557" s="567"/>
      <c r="H557" s="567"/>
      <c r="I557" s="567"/>
      <c r="J557" s="567"/>
      <c r="K557" s="567"/>
      <c r="L557" s="567"/>
      <c r="M557" s="567"/>
      <c r="N557" s="567"/>
      <c r="O557" s="567"/>
      <c r="P557" s="567"/>
      <c r="Q557" s="567"/>
      <c r="R557" s="567"/>
      <c r="S557" s="567"/>
      <c r="T557" s="567"/>
      <c r="U557" s="567"/>
      <c r="V557" s="567"/>
      <c r="W557" s="567"/>
      <c r="X557" s="567"/>
      <c r="Y557" s="568"/>
      <c r="Z557" s="567"/>
      <c r="AA557" s="567"/>
      <c r="AB557" s="316"/>
      <c r="AC557" s="316"/>
    </row>
    <row r="558" spans="1:29">
      <c r="A558" s="576"/>
      <c r="B558" s="566"/>
      <c r="C558" s="566"/>
      <c r="D558" s="566"/>
      <c r="E558" s="566"/>
      <c r="F558" s="567"/>
      <c r="G558" s="567"/>
      <c r="H558" s="567"/>
      <c r="I558" s="567"/>
      <c r="J558" s="567"/>
      <c r="K558" s="567"/>
      <c r="L558" s="567"/>
      <c r="M558" s="567"/>
      <c r="N558" s="567"/>
      <c r="O558" s="567"/>
      <c r="P558" s="567"/>
      <c r="Q558" s="567"/>
      <c r="R558" s="567"/>
      <c r="S558" s="567"/>
      <c r="T558" s="567"/>
      <c r="U558" s="567"/>
      <c r="V558" s="567"/>
      <c r="W558" s="567"/>
      <c r="X558" s="567"/>
      <c r="Y558" s="568"/>
      <c r="Z558" s="567"/>
      <c r="AA558" s="567"/>
      <c r="AB558" s="316"/>
      <c r="AC558" s="316"/>
    </row>
    <row r="559" spans="1:29">
      <c r="A559" s="576"/>
      <c r="B559" s="566"/>
      <c r="C559" s="566"/>
      <c r="D559" s="566"/>
      <c r="E559" s="566"/>
      <c r="F559" s="567"/>
      <c r="G559" s="567"/>
      <c r="H559" s="567"/>
      <c r="I559" s="567"/>
      <c r="J559" s="567"/>
      <c r="K559" s="567"/>
      <c r="L559" s="567"/>
      <c r="M559" s="567"/>
      <c r="N559" s="567"/>
      <c r="O559" s="567"/>
      <c r="P559" s="567"/>
      <c r="Q559" s="567"/>
      <c r="R559" s="567"/>
      <c r="S559" s="567"/>
      <c r="T559" s="567"/>
      <c r="U559" s="567"/>
      <c r="V559" s="567"/>
      <c r="W559" s="567"/>
      <c r="X559" s="567"/>
      <c r="Y559" s="568"/>
      <c r="Z559" s="567"/>
      <c r="AA559" s="567"/>
      <c r="AB559" s="316"/>
      <c r="AC559" s="316"/>
    </row>
    <row r="560" spans="1:29">
      <c r="A560" s="576"/>
      <c r="B560" s="566"/>
      <c r="C560" s="566"/>
      <c r="D560" s="566"/>
      <c r="E560" s="566"/>
      <c r="F560" s="567"/>
      <c r="G560" s="567"/>
      <c r="H560" s="567"/>
      <c r="I560" s="567"/>
      <c r="J560" s="567"/>
      <c r="K560" s="567"/>
      <c r="L560" s="567"/>
      <c r="M560" s="567"/>
      <c r="N560" s="567"/>
      <c r="O560" s="567"/>
      <c r="P560" s="567"/>
      <c r="Q560" s="567"/>
      <c r="R560" s="567"/>
      <c r="S560" s="567"/>
      <c r="T560" s="567"/>
      <c r="U560" s="567"/>
      <c r="V560" s="567"/>
      <c r="W560" s="567"/>
      <c r="X560" s="567"/>
      <c r="Y560" s="568"/>
      <c r="Z560" s="567"/>
      <c r="AA560" s="567"/>
      <c r="AB560" s="316"/>
      <c r="AC560" s="316"/>
    </row>
    <row r="561" spans="1:29">
      <c r="A561" s="576"/>
      <c r="B561" s="566"/>
      <c r="C561" s="566"/>
      <c r="D561" s="566"/>
      <c r="E561" s="566"/>
      <c r="F561" s="567"/>
      <c r="G561" s="567"/>
      <c r="H561" s="567"/>
      <c r="I561" s="567"/>
      <c r="J561" s="567"/>
      <c r="K561" s="567"/>
      <c r="L561" s="567"/>
      <c r="M561" s="567"/>
      <c r="N561" s="567"/>
      <c r="O561" s="567"/>
      <c r="P561" s="567"/>
      <c r="Q561" s="567"/>
      <c r="R561" s="567"/>
      <c r="S561" s="567"/>
      <c r="T561" s="567"/>
      <c r="U561" s="567"/>
      <c r="V561" s="567"/>
      <c r="W561" s="567"/>
      <c r="X561" s="567"/>
      <c r="Y561" s="568"/>
      <c r="Z561" s="567"/>
      <c r="AA561" s="567"/>
      <c r="AB561" s="316"/>
      <c r="AC561" s="316"/>
    </row>
    <row r="562" spans="1:29">
      <c r="A562" s="576"/>
      <c r="B562" s="566"/>
      <c r="C562" s="566"/>
      <c r="D562" s="566"/>
      <c r="E562" s="566"/>
      <c r="F562" s="567"/>
      <c r="G562" s="567"/>
      <c r="H562" s="567"/>
      <c r="I562" s="567"/>
      <c r="J562" s="567"/>
      <c r="K562" s="567"/>
      <c r="L562" s="567"/>
      <c r="M562" s="567"/>
      <c r="N562" s="567"/>
      <c r="O562" s="567"/>
      <c r="P562" s="567"/>
      <c r="Q562" s="567"/>
      <c r="R562" s="567"/>
      <c r="S562" s="567"/>
      <c r="T562" s="567"/>
      <c r="U562" s="567"/>
      <c r="V562" s="567"/>
      <c r="W562" s="567"/>
      <c r="X562" s="567"/>
      <c r="Y562" s="568"/>
      <c r="Z562" s="567"/>
      <c r="AA562" s="567"/>
      <c r="AB562" s="316"/>
      <c r="AC562" s="316"/>
    </row>
    <row r="563" spans="1:29">
      <c r="A563" s="576"/>
      <c r="B563" s="566"/>
      <c r="C563" s="566"/>
      <c r="D563" s="566"/>
      <c r="E563" s="566"/>
      <c r="F563" s="567"/>
      <c r="G563" s="567"/>
      <c r="H563" s="567"/>
      <c r="I563" s="567"/>
      <c r="J563" s="567"/>
      <c r="K563" s="567"/>
      <c r="L563" s="567"/>
      <c r="M563" s="567"/>
      <c r="N563" s="567"/>
      <c r="O563" s="567"/>
      <c r="P563" s="567"/>
      <c r="Q563" s="567"/>
      <c r="R563" s="567"/>
      <c r="S563" s="567"/>
      <c r="T563" s="567"/>
      <c r="U563" s="567"/>
      <c r="V563" s="567"/>
      <c r="W563" s="567"/>
      <c r="X563" s="567"/>
      <c r="Y563" s="568"/>
      <c r="Z563" s="567"/>
      <c r="AA563" s="567"/>
      <c r="AB563" s="316"/>
      <c r="AC563" s="316"/>
    </row>
    <row r="564" spans="1:29">
      <c r="A564" s="576"/>
      <c r="B564" s="566"/>
      <c r="C564" s="566"/>
      <c r="D564" s="566"/>
      <c r="E564" s="566"/>
      <c r="F564" s="567"/>
      <c r="G564" s="567"/>
      <c r="H564" s="567"/>
      <c r="I564" s="567"/>
      <c r="J564" s="567"/>
      <c r="K564" s="567"/>
      <c r="L564" s="567"/>
      <c r="M564" s="567"/>
      <c r="N564" s="567"/>
      <c r="O564" s="567"/>
      <c r="P564" s="567"/>
      <c r="Q564" s="567"/>
      <c r="R564" s="567"/>
      <c r="S564" s="567"/>
      <c r="T564" s="567"/>
      <c r="U564" s="567"/>
      <c r="V564" s="567"/>
      <c r="W564" s="567"/>
      <c r="X564" s="567"/>
      <c r="Y564" s="568"/>
      <c r="Z564" s="567"/>
      <c r="AA564" s="567"/>
      <c r="AB564" s="316"/>
      <c r="AC564" s="316"/>
    </row>
    <row r="565" spans="1:29">
      <c r="A565" s="576"/>
      <c r="B565" s="566"/>
      <c r="C565" s="566"/>
      <c r="D565" s="566"/>
      <c r="E565" s="566"/>
      <c r="F565" s="567"/>
      <c r="G565" s="567"/>
      <c r="H565" s="567"/>
      <c r="I565" s="567"/>
      <c r="J565" s="567"/>
      <c r="K565" s="567"/>
      <c r="L565" s="567"/>
      <c r="M565" s="567"/>
      <c r="N565" s="567"/>
      <c r="O565" s="567"/>
      <c r="P565" s="567"/>
      <c r="Q565" s="567"/>
      <c r="R565" s="567"/>
      <c r="S565" s="567"/>
      <c r="T565" s="567"/>
      <c r="U565" s="567"/>
      <c r="V565" s="567"/>
      <c r="W565" s="567"/>
      <c r="X565" s="567"/>
      <c r="Y565" s="568"/>
      <c r="Z565" s="567"/>
      <c r="AA565" s="567"/>
      <c r="AB565" s="316"/>
      <c r="AC565" s="316"/>
    </row>
    <row r="566" spans="1:29">
      <c r="A566" s="576"/>
      <c r="B566" s="566"/>
      <c r="C566" s="566"/>
      <c r="D566" s="566"/>
      <c r="E566" s="566"/>
      <c r="F566" s="567"/>
      <c r="G566" s="567"/>
      <c r="H566" s="567"/>
      <c r="I566" s="567"/>
      <c r="J566" s="567"/>
      <c r="K566" s="567"/>
      <c r="L566" s="567"/>
      <c r="M566" s="567"/>
      <c r="N566" s="567"/>
      <c r="O566" s="567"/>
      <c r="P566" s="567"/>
      <c r="Q566" s="567"/>
      <c r="R566" s="567"/>
      <c r="S566" s="567"/>
      <c r="T566" s="567"/>
      <c r="U566" s="567"/>
      <c r="V566" s="567"/>
      <c r="W566" s="567"/>
      <c r="X566" s="567"/>
      <c r="Y566" s="568"/>
      <c r="Z566" s="567"/>
      <c r="AA566" s="567"/>
      <c r="AB566" s="316"/>
      <c r="AC566" s="316"/>
    </row>
    <row r="567" spans="1:29">
      <c r="A567" s="576"/>
      <c r="B567" s="566"/>
      <c r="C567" s="566"/>
      <c r="D567" s="566"/>
      <c r="E567" s="566"/>
      <c r="F567" s="567"/>
      <c r="G567" s="567"/>
      <c r="H567" s="567"/>
      <c r="I567" s="567"/>
      <c r="J567" s="567"/>
      <c r="K567" s="567"/>
      <c r="L567" s="567"/>
      <c r="M567" s="567"/>
      <c r="N567" s="567"/>
      <c r="O567" s="567"/>
      <c r="P567" s="567"/>
      <c r="Q567" s="567"/>
      <c r="R567" s="567"/>
      <c r="S567" s="567"/>
      <c r="T567" s="567"/>
      <c r="U567" s="567"/>
      <c r="V567" s="567"/>
      <c r="W567" s="567"/>
      <c r="X567" s="567"/>
      <c r="Y567" s="568"/>
      <c r="Z567" s="567"/>
      <c r="AA567" s="567"/>
      <c r="AB567" s="316"/>
      <c r="AC567" s="316"/>
    </row>
    <row r="568" spans="1:29">
      <c r="A568" s="576"/>
      <c r="B568" s="566"/>
      <c r="C568" s="566"/>
      <c r="D568" s="566"/>
      <c r="E568" s="566"/>
      <c r="F568" s="567"/>
      <c r="G568" s="567"/>
      <c r="H568" s="567"/>
      <c r="I568" s="567"/>
      <c r="J568" s="567"/>
      <c r="K568" s="567"/>
      <c r="L568" s="567"/>
      <c r="M568" s="567"/>
      <c r="N568" s="567"/>
      <c r="O568" s="567"/>
      <c r="P568" s="567"/>
      <c r="Q568" s="567"/>
      <c r="R568" s="567"/>
      <c r="S568" s="567"/>
      <c r="T568" s="567"/>
      <c r="U568" s="567"/>
      <c r="V568" s="567"/>
      <c r="W568" s="567"/>
      <c r="X568" s="567"/>
      <c r="Y568" s="568"/>
      <c r="Z568" s="567"/>
      <c r="AA568" s="567"/>
      <c r="AB568" s="316"/>
      <c r="AC568" s="316"/>
    </row>
    <row r="569" spans="1:29">
      <c r="A569" s="576"/>
      <c r="B569" s="566"/>
      <c r="C569" s="566"/>
      <c r="D569" s="566"/>
      <c r="E569" s="566"/>
      <c r="F569" s="567"/>
      <c r="G569" s="567"/>
      <c r="H569" s="567"/>
      <c r="I569" s="567"/>
      <c r="J569" s="567"/>
      <c r="K569" s="567"/>
      <c r="L569" s="567"/>
      <c r="M569" s="567"/>
      <c r="N569" s="567"/>
      <c r="O569" s="567"/>
      <c r="P569" s="567"/>
      <c r="Q569" s="567"/>
      <c r="R569" s="567"/>
      <c r="S569" s="567"/>
      <c r="T569" s="567"/>
      <c r="U569" s="567"/>
      <c r="V569" s="567"/>
      <c r="W569" s="567"/>
      <c r="X569" s="567"/>
      <c r="Y569" s="568"/>
      <c r="Z569" s="567"/>
      <c r="AA569" s="567"/>
      <c r="AB569" s="316"/>
      <c r="AC569" s="316"/>
    </row>
    <row r="570" spans="1:29">
      <c r="A570" s="576"/>
      <c r="B570" s="566"/>
      <c r="C570" s="566"/>
      <c r="D570" s="566"/>
      <c r="E570" s="566"/>
      <c r="F570" s="567"/>
      <c r="G570" s="567"/>
      <c r="H570" s="567"/>
      <c r="I570" s="567"/>
      <c r="J570" s="567"/>
      <c r="K570" s="567"/>
      <c r="L570" s="567"/>
      <c r="M570" s="567"/>
      <c r="N570" s="567"/>
      <c r="O570" s="567"/>
      <c r="P570" s="567"/>
      <c r="Q570" s="567"/>
      <c r="R570" s="567"/>
      <c r="S570" s="567"/>
      <c r="T570" s="567"/>
      <c r="U570" s="567"/>
      <c r="V570" s="567"/>
      <c r="W570" s="567"/>
      <c r="X570" s="567"/>
      <c r="Y570" s="568"/>
      <c r="Z570" s="567"/>
      <c r="AA570" s="567"/>
      <c r="AB570" s="316"/>
      <c r="AC570" s="316"/>
    </row>
    <row r="571" spans="1:29">
      <c r="A571" s="576"/>
      <c r="B571" s="566"/>
      <c r="C571" s="566"/>
      <c r="D571" s="566"/>
      <c r="E571" s="566"/>
      <c r="F571" s="567"/>
      <c r="G571" s="567"/>
      <c r="H571" s="567"/>
      <c r="I571" s="567"/>
      <c r="J571" s="567"/>
      <c r="K571" s="567"/>
      <c r="L571" s="567"/>
      <c r="M571" s="567"/>
      <c r="N571" s="567"/>
      <c r="O571" s="567"/>
      <c r="P571" s="567"/>
      <c r="Q571" s="567"/>
      <c r="R571" s="567"/>
      <c r="S571" s="567"/>
      <c r="T571" s="567"/>
      <c r="U571" s="567"/>
      <c r="V571" s="567"/>
      <c r="W571" s="567"/>
      <c r="X571" s="567"/>
      <c r="Y571" s="568"/>
      <c r="Z571" s="567"/>
      <c r="AA571" s="567"/>
      <c r="AB571" s="316"/>
      <c r="AC571" s="316"/>
    </row>
    <row r="572" spans="1:29">
      <c r="A572" s="576"/>
      <c r="B572" s="566"/>
      <c r="C572" s="566"/>
      <c r="D572" s="566"/>
      <c r="E572" s="566"/>
      <c r="F572" s="567"/>
      <c r="G572" s="567"/>
      <c r="H572" s="567"/>
      <c r="I572" s="567"/>
      <c r="J572" s="567"/>
      <c r="K572" s="567"/>
      <c r="L572" s="567"/>
      <c r="M572" s="567"/>
      <c r="N572" s="567"/>
      <c r="O572" s="567"/>
      <c r="P572" s="567"/>
      <c r="Q572" s="567"/>
      <c r="R572" s="567"/>
      <c r="S572" s="567"/>
      <c r="T572" s="567"/>
      <c r="U572" s="567"/>
      <c r="V572" s="567"/>
      <c r="W572" s="567"/>
      <c r="X572" s="567"/>
      <c r="Y572" s="568"/>
      <c r="Z572" s="567"/>
      <c r="AA572" s="567"/>
      <c r="AB572" s="316"/>
      <c r="AC572" s="316"/>
    </row>
    <row r="573" spans="1:29">
      <c r="A573" s="576"/>
      <c r="B573" s="566"/>
      <c r="C573" s="566"/>
      <c r="D573" s="566"/>
      <c r="E573" s="566"/>
      <c r="F573" s="567"/>
      <c r="G573" s="567"/>
      <c r="H573" s="567"/>
      <c r="I573" s="567"/>
      <c r="J573" s="567"/>
      <c r="K573" s="567"/>
      <c r="L573" s="567"/>
      <c r="M573" s="567"/>
      <c r="N573" s="567"/>
      <c r="O573" s="567"/>
      <c r="P573" s="567"/>
      <c r="Q573" s="567"/>
      <c r="R573" s="567"/>
      <c r="S573" s="567"/>
      <c r="T573" s="567"/>
      <c r="U573" s="567"/>
      <c r="V573" s="567"/>
      <c r="W573" s="567"/>
      <c r="X573" s="567"/>
      <c r="Y573" s="568"/>
      <c r="Z573" s="567"/>
      <c r="AA573" s="567"/>
      <c r="AB573" s="316"/>
      <c r="AC573" s="316"/>
    </row>
    <row r="574" spans="1:29">
      <c r="A574" s="576"/>
      <c r="B574" s="566"/>
      <c r="C574" s="566"/>
      <c r="D574" s="566"/>
      <c r="E574" s="566"/>
      <c r="F574" s="567"/>
      <c r="G574" s="567"/>
      <c r="H574" s="567"/>
      <c r="I574" s="567"/>
      <c r="J574" s="567"/>
      <c r="K574" s="567"/>
      <c r="L574" s="567"/>
      <c r="M574" s="567"/>
      <c r="N574" s="567"/>
      <c r="O574" s="567"/>
      <c r="P574" s="567"/>
      <c r="Q574" s="567"/>
      <c r="R574" s="567"/>
      <c r="S574" s="567"/>
      <c r="T574" s="567"/>
      <c r="U574" s="567"/>
      <c r="V574" s="567"/>
      <c r="W574" s="567"/>
      <c r="X574" s="567"/>
      <c r="Y574" s="568"/>
      <c r="Z574" s="567"/>
      <c r="AA574" s="567"/>
      <c r="AB574" s="316"/>
      <c r="AC574" s="316"/>
    </row>
    <row r="575" spans="1:29">
      <c r="A575" s="576"/>
      <c r="B575" s="566"/>
      <c r="C575" s="566"/>
      <c r="D575" s="566"/>
      <c r="E575" s="566"/>
      <c r="F575" s="567"/>
      <c r="G575" s="567"/>
      <c r="H575" s="567"/>
      <c r="I575" s="567"/>
      <c r="J575" s="567"/>
      <c r="K575" s="567"/>
      <c r="L575" s="567"/>
      <c r="M575" s="567"/>
      <c r="N575" s="567"/>
      <c r="O575" s="567"/>
      <c r="P575" s="567"/>
      <c r="Q575" s="567"/>
      <c r="R575" s="567"/>
      <c r="S575" s="567"/>
      <c r="T575" s="567"/>
      <c r="U575" s="567"/>
      <c r="V575" s="567"/>
      <c r="W575" s="567"/>
      <c r="X575" s="567"/>
      <c r="Y575" s="568"/>
      <c r="Z575" s="567"/>
      <c r="AA575" s="567"/>
      <c r="AB575" s="316"/>
      <c r="AC575" s="316"/>
    </row>
    <row r="576" spans="1:29">
      <c r="A576" s="576"/>
      <c r="B576" s="566"/>
      <c r="C576" s="566"/>
      <c r="D576" s="566"/>
      <c r="E576" s="566"/>
      <c r="F576" s="567"/>
      <c r="G576" s="567"/>
      <c r="H576" s="567"/>
      <c r="I576" s="567"/>
      <c r="J576" s="567"/>
      <c r="K576" s="567"/>
      <c r="L576" s="567"/>
      <c r="M576" s="567"/>
      <c r="N576" s="567"/>
      <c r="O576" s="567"/>
      <c r="P576" s="567"/>
      <c r="Q576" s="567"/>
      <c r="R576" s="567"/>
      <c r="S576" s="567"/>
      <c r="T576" s="567"/>
      <c r="U576" s="567"/>
      <c r="V576" s="567"/>
      <c r="W576" s="567"/>
      <c r="X576" s="567"/>
      <c r="Y576" s="568"/>
      <c r="Z576" s="567"/>
      <c r="AA576" s="567"/>
      <c r="AB576" s="316"/>
      <c r="AC576" s="316"/>
    </row>
    <row r="577" spans="1:29">
      <c r="A577" s="576"/>
      <c r="B577" s="566"/>
      <c r="C577" s="566"/>
      <c r="D577" s="566"/>
      <c r="E577" s="566"/>
      <c r="F577" s="567"/>
      <c r="G577" s="567"/>
      <c r="H577" s="567"/>
      <c r="I577" s="567"/>
      <c r="J577" s="567"/>
      <c r="K577" s="567"/>
      <c r="L577" s="567"/>
      <c r="M577" s="567"/>
      <c r="N577" s="567"/>
      <c r="O577" s="567"/>
      <c r="P577" s="567"/>
      <c r="Q577" s="567"/>
      <c r="R577" s="567"/>
      <c r="S577" s="567"/>
      <c r="T577" s="567"/>
      <c r="U577" s="567"/>
      <c r="V577" s="567"/>
      <c r="W577" s="567"/>
      <c r="X577" s="567"/>
      <c r="Y577" s="568"/>
      <c r="Z577" s="567"/>
      <c r="AA577" s="567"/>
      <c r="AB577" s="316"/>
      <c r="AC577" s="316"/>
    </row>
    <row r="578" spans="1:29">
      <c r="A578" s="576"/>
      <c r="B578" s="566"/>
      <c r="C578" s="566"/>
      <c r="D578" s="566"/>
      <c r="E578" s="566"/>
      <c r="F578" s="567"/>
      <c r="G578" s="567"/>
      <c r="H578" s="567"/>
      <c r="I578" s="567"/>
      <c r="J578" s="567"/>
      <c r="K578" s="567"/>
      <c r="L578" s="567"/>
      <c r="M578" s="567"/>
      <c r="N578" s="567"/>
      <c r="O578" s="567"/>
      <c r="P578" s="567"/>
      <c r="Q578" s="567"/>
      <c r="R578" s="567"/>
      <c r="S578" s="567"/>
      <c r="T578" s="567"/>
      <c r="U578" s="567"/>
      <c r="V578" s="567"/>
      <c r="W578" s="567"/>
      <c r="X578" s="567"/>
      <c r="Y578" s="568"/>
      <c r="Z578" s="567"/>
      <c r="AA578" s="567"/>
      <c r="AB578" s="316"/>
      <c r="AC578" s="316"/>
    </row>
    <row r="579" spans="1:29">
      <c r="A579" s="576"/>
      <c r="B579" s="566"/>
      <c r="C579" s="566"/>
      <c r="D579" s="566"/>
      <c r="E579" s="566"/>
      <c r="F579" s="567"/>
      <c r="G579" s="567"/>
      <c r="H579" s="567"/>
      <c r="I579" s="567"/>
      <c r="J579" s="567"/>
      <c r="K579" s="567"/>
      <c r="L579" s="567"/>
      <c r="M579" s="567"/>
      <c r="N579" s="567"/>
      <c r="O579" s="567"/>
      <c r="P579" s="567"/>
      <c r="Q579" s="567"/>
      <c r="R579" s="567"/>
      <c r="S579" s="567"/>
      <c r="T579" s="567"/>
      <c r="U579" s="567"/>
      <c r="V579" s="567"/>
      <c r="W579" s="567"/>
      <c r="X579" s="567"/>
      <c r="Y579" s="568"/>
      <c r="Z579" s="567"/>
      <c r="AA579" s="567"/>
      <c r="AB579" s="316"/>
      <c r="AC579" s="316"/>
    </row>
    <row r="580" spans="1:29">
      <c r="A580" s="576"/>
      <c r="B580" s="566"/>
      <c r="C580" s="566"/>
      <c r="D580" s="566"/>
      <c r="E580" s="566"/>
      <c r="F580" s="567"/>
      <c r="G580" s="567"/>
      <c r="H580" s="567"/>
      <c r="I580" s="567"/>
      <c r="J580" s="567"/>
      <c r="K580" s="567"/>
      <c r="L580" s="567"/>
      <c r="M580" s="567"/>
      <c r="N580" s="567"/>
      <c r="O580" s="567"/>
      <c r="P580" s="567"/>
      <c r="Q580" s="567"/>
      <c r="R580" s="567"/>
      <c r="S580" s="567"/>
      <c r="T580" s="567"/>
      <c r="U580" s="567"/>
      <c r="V580" s="567"/>
      <c r="W580" s="567"/>
      <c r="X580" s="567"/>
      <c r="Y580" s="568"/>
      <c r="Z580" s="567"/>
      <c r="AA580" s="567"/>
      <c r="AB580" s="316"/>
      <c r="AC580" s="316"/>
    </row>
    <row r="581" spans="1:29">
      <c r="A581" s="576"/>
      <c r="B581" s="566"/>
      <c r="C581" s="566"/>
      <c r="D581" s="566"/>
      <c r="E581" s="566"/>
      <c r="F581" s="567"/>
      <c r="G581" s="567"/>
      <c r="H581" s="567"/>
      <c r="I581" s="567"/>
      <c r="J581" s="567"/>
      <c r="K581" s="567"/>
      <c r="L581" s="567"/>
      <c r="M581" s="567"/>
      <c r="N581" s="567"/>
      <c r="O581" s="567"/>
      <c r="P581" s="567"/>
      <c r="Q581" s="567"/>
      <c r="R581" s="567"/>
      <c r="S581" s="567"/>
      <c r="T581" s="567"/>
      <c r="U581" s="567"/>
      <c r="V581" s="567"/>
      <c r="W581" s="567"/>
      <c r="X581" s="567"/>
      <c r="Y581" s="568"/>
      <c r="Z581" s="567"/>
      <c r="AA581" s="567"/>
      <c r="AB581" s="316"/>
      <c r="AC581" s="316"/>
    </row>
    <row r="582" spans="1:29">
      <c r="A582" s="576"/>
      <c r="B582" s="566"/>
      <c r="C582" s="566"/>
      <c r="D582" s="566"/>
      <c r="E582" s="566"/>
      <c r="F582" s="567"/>
      <c r="G582" s="567"/>
      <c r="H582" s="567"/>
      <c r="I582" s="567"/>
      <c r="J582" s="567"/>
      <c r="K582" s="567"/>
      <c r="L582" s="567"/>
      <c r="M582" s="567"/>
      <c r="N582" s="567"/>
      <c r="O582" s="567"/>
      <c r="P582" s="567"/>
      <c r="Q582" s="567"/>
      <c r="R582" s="567"/>
      <c r="S582" s="567"/>
      <c r="T582" s="567"/>
      <c r="U582" s="567"/>
      <c r="V582" s="567"/>
      <c r="W582" s="567"/>
      <c r="X582" s="567"/>
      <c r="Y582" s="568"/>
      <c r="Z582" s="567"/>
      <c r="AA582" s="567"/>
      <c r="AB582" s="316"/>
      <c r="AC582" s="316"/>
    </row>
    <row r="583" spans="1:29">
      <c r="A583" s="576"/>
      <c r="B583" s="566"/>
      <c r="C583" s="566"/>
      <c r="D583" s="566"/>
      <c r="E583" s="566"/>
      <c r="F583" s="567"/>
      <c r="G583" s="567"/>
      <c r="H583" s="567"/>
      <c r="I583" s="567"/>
      <c r="J583" s="567"/>
      <c r="K583" s="567"/>
      <c r="L583" s="567"/>
      <c r="M583" s="567"/>
      <c r="N583" s="567"/>
      <c r="O583" s="567"/>
      <c r="P583" s="567"/>
      <c r="Q583" s="567"/>
      <c r="R583" s="567"/>
      <c r="S583" s="567"/>
      <c r="T583" s="567"/>
      <c r="U583" s="567"/>
      <c r="V583" s="567"/>
      <c r="W583" s="567"/>
      <c r="X583" s="567"/>
      <c r="Y583" s="568"/>
      <c r="Z583" s="567"/>
      <c r="AA583" s="567"/>
      <c r="AB583" s="316"/>
      <c r="AC583" s="316"/>
    </row>
    <row r="584" spans="1:29">
      <c r="A584" s="576"/>
      <c r="B584" s="566"/>
      <c r="C584" s="566"/>
      <c r="D584" s="566"/>
      <c r="E584" s="566"/>
      <c r="F584" s="567"/>
      <c r="G584" s="567"/>
      <c r="H584" s="567"/>
      <c r="I584" s="567"/>
      <c r="J584" s="567"/>
      <c r="K584" s="567"/>
      <c r="L584" s="567"/>
      <c r="M584" s="567"/>
      <c r="N584" s="567"/>
      <c r="O584" s="567"/>
      <c r="P584" s="567"/>
      <c r="Q584" s="567"/>
      <c r="R584" s="567"/>
      <c r="S584" s="567"/>
      <c r="T584" s="567"/>
      <c r="U584" s="567"/>
      <c r="V584" s="567"/>
      <c r="W584" s="567"/>
      <c r="X584" s="567"/>
      <c r="Y584" s="568"/>
      <c r="Z584" s="567"/>
      <c r="AA584" s="567"/>
      <c r="AB584" s="316"/>
      <c r="AC584" s="316"/>
    </row>
    <row r="585" spans="1:29">
      <c r="A585" s="576"/>
      <c r="B585" s="566"/>
      <c r="C585" s="566"/>
      <c r="D585" s="566"/>
      <c r="E585" s="566"/>
      <c r="F585" s="567"/>
      <c r="G585" s="567"/>
      <c r="H585" s="567"/>
      <c r="I585" s="567"/>
      <c r="J585" s="567"/>
      <c r="K585" s="567"/>
      <c r="L585" s="567"/>
      <c r="M585" s="567"/>
      <c r="N585" s="567"/>
      <c r="O585" s="567"/>
      <c r="P585" s="567"/>
      <c r="Q585" s="567"/>
      <c r="R585" s="567"/>
      <c r="S585" s="567"/>
      <c r="T585" s="567"/>
      <c r="U585" s="567"/>
      <c r="V585" s="567"/>
      <c r="W585" s="567"/>
      <c r="X585" s="567"/>
      <c r="Y585" s="568"/>
      <c r="Z585" s="567"/>
      <c r="AA585" s="567"/>
      <c r="AB585" s="316"/>
      <c r="AC585" s="316"/>
    </row>
    <row r="586" spans="1:29">
      <c r="A586" s="576"/>
      <c r="B586" s="566"/>
      <c r="C586" s="566"/>
      <c r="D586" s="566"/>
      <c r="E586" s="566"/>
      <c r="F586" s="567"/>
      <c r="G586" s="567"/>
      <c r="H586" s="567"/>
      <c r="I586" s="567"/>
      <c r="J586" s="567"/>
      <c r="K586" s="567"/>
      <c r="L586" s="567"/>
      <c r="M586" s="567"/>
      <c r="N586" s="567"/>
      <c r="O586" s="567"/>
      <c r="P586" s="567"/>
      <c r="Q586" s="567"/>
      <c r="R586" s="567"/>
      <c r="S586" s="567"/>
      <c r="T586" s="567"/>
      <c r="U586" s="567"/>
      <c r="V586" s="567"/>
      <c r="W586" s="567"/>
      <c r="X586" s="567"/>
      <c r="Y586" s="568"/>
      <c r="Z586" s="567"/>
      <c r="AA586" s="567"/>
      <c r="AB586" s="316"/>
      <c r="AC586" s="316"/>
    </row>
    <row r="587" spans="1:29">
      <c r="A587" s="576"/>
      <c r="B587" s="566"/>
      <c r="C587" s="566"/>
      <c r="D587" s="566"/>
      <c r="E587" s="566"/>
      <c r="F587" s="567"/>
      <c r="G587" s="567"/>
      <c r="H587" s="567"/>
      <c r="I587" s="567"/>
      <c r="J587" s="567"/>
      <c r="K587" s="567"/>
      <c r="L587" s="567"/>
      <c r="M587" s="567"/>
      <c r="N587" s="567"/>
      <c r="O587" s="567"/>
      <c r="P587" s="567"/>
      <c r="Q587" s="567"/>
      <c r="R587" s="567"/>
      <c r="S587" s="567"/>
      <c r="T587" s="567"/>
      <c r="U587" s="567"/>
      <c r="V587" s="567"/>
      <c r="W587" s="567"/>
      <c r="X587" s="567"/>
      <c r="Y587" s="568"/>
      <c r="Z587" s="567"/>
      <c r="AA587" s="567"/>
      <c r="AB587" s="316"/>
      <c r="AC587" s="316"/>
    </row>
    <row r="588" spans="1:29">
      <c r="A588" s="576"/>
      <c r="B588" s="566"/>
      <c r="C588" s="566"/>
      <c r="D588" s="566"/>
      <c r="E588" s="566"/>
      <c r="F588" s="567"/>
      <c r="G588" s="567"/>
      <c r="H588" s="567"/>
      <c r="I588" s="567"/>
      <c r="J588" s="567"/>
      <c r="K588" s="567"/>
      <c r="L588" s="567"/>
      <c r="M588" s="567"/>
      <c r="N588" s="567"/>
      <c r="O588" s="567"/>
      <c r="P588" s="567"/>
      <c r="Q588" s="567"/>
      <c r="R588" s="567"/>
      <c r="S588" s="567"/>
      <c r="T588" s="567"/>
      <c r="U588" s="567"/>
      <c r="V588" s="567"/>
      <c r="W588" s="567"/>
      <c r="X588" s="567"/>
      <c r="Y588" s="568"/>
      <c r="Z588" s="567"/>
      <c r="AA588" s="567"/>
      <c r="AB588" s="316"/>
      <c r="AC588" s="316"/>
    </row>
    <row r="589" spans="1:29">
      <c r="A589" s="576"/>
      <c r="B589" s="566"/>
      <c r="C589" s="566"/>
      <c r="D589" s="566"/>
      <c r="E589" s="566"/>
      <c r="F589" s="567"/>
      <c r="G589" s="567"/>
      <c r="H589" s="567"/>
      <c r="I589" s="567"/>
      <c r="J589" s="567"/>
      <c r="K589" s="567"/>
      <c r="L589" s="567"/>
      <c r="M589" s="567"/>
      <c r="N589" s="567"/>
      <c r="O589" s="567"/>
      <c r="P589" s="567"/>
      <c r="Q589" s="567"/>
      <c r="R589" s="567"/>
      <c r="S589" s="567"/>
      <c r="T589" s="567"/>
      <c r="U589" s="567"/>
      <c r="V589" s="567"/>
      <c r="W589" s="567"/>
      <c r="X589" s="567"/>
      <c r="Y589" s="568"/>
      <c r="Z589" s="567"/>
      <c r="AA589" s="567"/>
      <c r="AB589" s="316"/>
      <c r="AC589" s="316"/>
    </row>
    <row r="590" spans="1:29">
      <c r="A590" s="576"/>
      <c r="B590" s="566"/>
      <c r="C590" s="566"/>
      <c r="D590" s="566"/>
      <c r="E590" s="566"/>
      <c r="F590" s="567"/>
      <c r="G590" s="567"/>
      <c r="H590" s="567"/>
      <c r="I590" s="567"/>
      <c r="J590" s="567"/>
      <c r="K590" s="567"/>
      <c r="L590" s="567"/>
      <c r="M590" s="567"/>
      <c r="N590" s="567"/>
      <c r="O590" s="567"/>
      <c r="P590" s="567"/>
      <c r="Q590" s="567"/>
      <c r="R590" s="567"/>
      <c r="S590" s="567"/>
      <c r="T590" s="567"/>
      <c r="U590" s="567"/>
      <c r="V590" s="567"/>
      <c r="W590" s="567"/>
      <c r="X590" s="567"/>
      <c r="Y590" s="568"/>
      <c r="Z590" s="567"/>
      <c r="AA590" s="567"/>
      <c r="AB590" s="316"/>
      <c r="AC590" s="316"/>
    </row>
    <row r="591" spans="1:29">
      <c r="A591" s="576"/>
      <c r="B591" s="566"/>
      <c r="C591" s="566"/>
      <c r="D591" s="566"/>
      <c r="E591" s="566"/>
      <c r="F591" s="567"/>
      <c r="G591" s="567"/>
      <c r="H591" s="567"/>
      <c r="I591" s="567"/>
      <c r="J591" s="567"/>
      <c r="K591" s="567"/>
      <c r="L591" s="567"/>
      <c r="M591" s="567"/>
      <c r="N591" s="567"/>
      <c r="O591" s="567"/>
      <c r="P591" s="567"/>
      <c r="Q591" s="567"/>
      <c r="R591" s="567"/>
      <c r="S591" s="567"/>
      <c r="T591" s="567"/>
      <c r="U591" s="567"/>
      <c r="V591" s="567"/>
      <c r="W591" s="567"/>
      <c r="X591" s="567"/>
      <c r="Y591" s="568"/>
      <c r="Z591" s="567"/>
      <c r="AA591" s="567"/>
      <c r="AB591" s="316"/>
      <c r="AC591" s="316"/>
    </row>
    <row r="592" spans="1:29">
      <c r="A592" s="576"/>
      <c r="B592" s="566"/>
      <c r="C592" s="566"/>
      <c r="D592" s="566"/>
      <c r="E592" s="566"/>
      <c r="F592" s="567"/>
      <c r="G592" s="567"/>
      <c r="H592" s="567"/>
      <c r="I592" s="567"/>
      <c r="J592" s="567"/>
      <c r="K592" s="567"/>
      <c r="L592" s="567"/>
      <c r="M592" s="567"/>
      <c r="N592" s="567"/>
      <c r="O592" s="567"/>
      <c r="P592" s="567"/>
      <c r="Q592" s="567"/>
      <c r="R592" s="567"/>
      <c r="S592" s="567"/>
      <c r="T592" s="567"/>
      <c r="U592" s="567"/>
      <c r="V592" s="567"/>
      <c r="W592" s="567"/>
      <c r="X592" s="567"/>
      <c r="Y592" s="568"/>
      <c r="Z592" s="567"/>
      <c r="AA592" s="567"/>
      <c r="AB592" s="316"/>
      <c r="AC592" s="316"/>
    </row>
    <row r="593" spans="1:29">
      <c r="A593" s="576"/>
      <c r="B593" s="566"/>
      <c r="C593" s="566"/>
      <c r="D593" s="566"/>
      <c r="E593" s="566"/>
      <c r="F593" s="567"/>
      <c r="G593" s="567"/>
      <c r="H593" s="567"/>
      <c r="I593" s="567"/>
      <c r="J593" s="567"/>
      <c r="K593" s="567"/>
      <c r="L593" s="567"/>
      <c r="M593" s="567"/>
      <c r="N593" s="567"/>
      <c r="O593" s="567"/>
      <c r="P593" s="567"/>
      <c r="Q593" s="567"/>
      <c r="R593" s="567"/>
      <c r="S593" s="567"/>
      <c r="T593" s="567"/>
      <c r="U593" s="567"/>
      <c r="V593" s="567"/>
      <c r="W593" s="567"/>
      <c r="X593" s="567"/>
      <c r="Y593" s="568"/>
      <c r="Z593" s="567"/>
      <c r="AA593" s="567"/>
      <c r="AB593" s="316"/>
      <c r="AC593" s="316"/>
    </row>
    <row r="594" spans="1:29">
      <c r="A594" s="576"/>
      <c r="B594" s="566"/>
      <c r="C594" s="566"/>
      <c r="D594" s="566"/>
      <c r="E594" s="566"/>
      <c r="F594" s="567"/>
      <c r="G594" s="567"/>
      <c r="H594" s="567"/>
      <c r="I594" s="567"/>
      <c r="J594" s="567"/>
      <c r="K594" s="567"/>
      <c r="L594" s="567"/>
      <c r="M594" s="567"/>
      <c r="N594" s="567"/>
      <c r="O594" s="567"/>
      <c r="P594" s="567"/>
      <c r="Q594" s="567"/>
      <c r="R594" s="567"/>
      <c r="S594" s="567"/>
      <c r="T594" s="567"/>
      <c r="U594" s="567"/>
      <c r="V594" s="567"/>
      <c r="W594" s="567"/>
      <c r="X594" s="567"/>
      <c r="Y594" s="568"/>
      <c r="Z594" s="567"/>
      <c r="AA594" s="567"/>
      <c r="AB594" s="316"/>
      <c r="AC594" s="316"/>
    </row>
    <row r="595" spans="1:29">
      <c r="A595" s="576"/>
      <c r="B595" s="566"/>
      <c r="C595" s="566"/>
      <c r="D595" s="566"/>
      <c r="E595" s="566"/>
      <c r="F595" s="567"/>
      <c r="G595" s="567"/>
      <c r="H595" s="567"/>
      <c r="I595" s="567"/>
      <c r="J595" s="567"/>
      <c r="K595" s="567"/>
      <c r="L595" s="567"/>
      <c r="M595" s="567"/>
      <c r="N595" s="567"/>
      <c r="O595" s="567"/>
      <c r="P595" s="567"/>
      <c r="Q595" s="567"/>
      <c r="R595" s="567"/>
      <c r="S595" s="567"/>
      <c r="T595" s="567"/>
      <c r="U595" s="567"/>
      <c r="V595" s="567"/>
      <c r="W595" s="567"/>
      <c r="X595" s="567"/>
      <c r="Y595" s="568"/>
      <c r="Z595" s="567"/>
      <c r="AA595" s="567"/>
      <c r="AB595" s="316"/>
      <c r="AC595" s="316"/>
    </row>
    <row r="596" spans="1:29">
      <c r="A596" s="576"/>
      <c r="B596" s="566"/>
      <c r="C596" s="566"/>
      <c r="D596" s="566"/>
      <c r="E596" s="566"/>
      <c r="F596" s="567"/>
      <c r="G596" s="567"/>
      <c r="H596" s="567"/>
      <c r="I596" s="567"/>
      <c r="J596" s="567"/>
      <c r="K596" s="567"/>
      <c r="L596" s="567"/>
      <c r="M596" s="567"/>
      <c r="N596" s="567"/>
      <c r="O596" s="567"/>
      <c r="P596" s="567"/>
      <c r="Q596" s="567"/>
      <c r="R596" s="567"/>
      <c r="S596" s="567"/>
      <c r="T596" s="567"/>
      <c r="U596" s="567"/>
      <c r="V596" s="567"/>
      <c r="W596" s="567"/>
      <c r="X596" s="567"/>
      <c r="Y596" s="568"/>
      <c r="Z596" s="567"/>
      <c r="AA596" s="567"/>
      <c r="AB596" s="316"/>
      <c r="AC596" s="316"/>
    </row>
    <row r="597" spans="1:29">
      <c r="A597" s="576"/>
      <c r="B597" s="566"/>
      <c r="C597" s="566"/>
      <c r="D597" s="566"/>
      <c r="E597" s="566"/>
      <c r="F597" s="567"/>
      <c r="G597" s="567"/>
      <c r="H597" s="567"/>
      <c r="I597" s="567"/>
      <c r="J597" s="567"/>
      <c r="K597" s="567"/>
      <c r="L597" s="567"/>
      <c r="M597" s="567"/>
      <c r="N597" s="567"/>
      <c r="O597" s="567"/>
      <c r="P597" s="567"/>
      <c r="Q597" s="567"/>
      <c r="R597" s="567"/>
      <c r="S597" s="567"/>
      <c r="T597" s="567"/>
      <c r="U597" s="567"/>
      <c r="V597" s="567"/>
      <c r="W597" s="567"/>
      <c r="X597" s="567"/>
      <c r="Y597" s="568"/>
      <c r="Z597" s="567"/>
      <c r="AA597" s="567"/>
      <c r="AB597" s="316"/>
      <c r="AC597" s="316"/>
    </row>
    <row r="598" spans="1:29">
      <c r="A598" s="576"/>
      <c r="B598" s="566"/>
      <c r="C598" s="566"/>
      <c r="D598" s="566"/>
      <c r="E598" s="566"/>
      <c r="F598" s="567"/>
      <c r="G598" s="567"/>
      <c r="H598" s="567"/>
      <c r="I598" s="567"/>
      <c r="J598" s="567"/>
      <c r="K598" s="567"/>
      <c r="L598" s="567"/>
      <c r="M598" s="567"/>
      <c r="N598" s="567"/>
      <c r="O598" s="567"/>
      <c r="P598" s="567"/>
      <c r="Q598" s="567"/>
      <c r="R598" s="567"/>
      <c r="S598" s="567"/>
      <c r="T598" s="567"/>
      <c r="U598" s="567"/>
      <c r="V598" s="567"/>
      <c r="W598" s="567"/>
      <c r="X598" s="567"/>
      <c r="Y598" s="568"/>
      <c r="Z598" s="567"/>
      <c r="AA598" s="567"/>
      <c r="AB598" s="316"/>
      <c r="AC598" s="316"/>
    </row>
    <row r="599" spans="1:29">
      <c r="A599" s="576"/>
      <c r="B599" s="566"/>
      <c r="C599" s="566"/>
      <c r="D599" s="566"/>
      <c r="E599" s="566"/>
      <c r="F599" s="567"/>
      <c r="G599" s="567"/>
      <c r="H599" s="567"/>
      <c r="I599" s="567"/>
      <c r="J599" s="567"/>
      <c r="K599" s="567"/>
      <c r="L599" s="567"/>
      <c r="M599" s="567"/>
      <c r="N599" s="567"/>
      <c r="O599" s="567"/>
      <c r="P599" s="567"/>
      <c r="Q599" s="567"/>
      <c r="R599" s="567"/>
      <c r="S599" s="567"/>
      <c r="T599" s="567"/>
      <c r="U599" s="567"/>
      <c r="V599" s="567"/>
      <c r="W599" s="567"/>
      <c r="X599" s="567"/>
      <c r="Y599" s="568"/>
      <c r="Z599" s="567"/>
      <c r="AA599" s="567"/>
      <c r="AB599" s="316"/>
      <c r="AC599" s="316"/>
    </row>
    <row r="600" spans="1:29">
      <c r="A600" s="576"/>
      <c r="B600" s="566"/>
      <c r="C600" s="566"/>
      <c r="D600" s="566"/>
      <c r="E600" s="566"/>
      <c r="F600" s="567"/>
      <c r="G600" s="567"/>
      <c r="H600" s="567"/>
      <c r="I600" s="567"/>
      <c r="J600" s="567"/>
      <c r="K600" s="567"/>
      <c r="L600" s="567"/>
      <c r="M600" s="567"/>
      <c r="N600" s="567"/>
      <c r="O600" s="567"/>
      <c r="P600" s="567"/>
      <c r="Q600" s="567"/>
      <c r="R600" s="567"/>
      <c r="S600" s="567"/>
      <c r="T600" s="567"/>
      <c r="U600" s="567"/>
      <c r="V600" s="567"/>
      <c r="W600" s="567"/>
      <c r="X600" s="567"/>
      <c r="Y600" s="568"/>
      <c r="Z600" s="567"/>
      <c r="AA600" s="567"/>
      <c r="AB600" s="316"/>
      <c r="AC600" s="316"/>
    </row>
    <row r="601" spans="1:29">
      <c r="A601" s="576"/>
      <c r="B601" s="566"/>
      <c r="C601" s="566"/>
      <c r="D601" s="566"/>
      <c r="E601" s="566"/>
      <c r="F601" s="567"/>
      <c r="G601" s="567"/>
      <c r="H601" s="567"/>
      <c r="I601" s="567"/>
      <c r="J601" s="567"/>
      <c r="K601" s="567"/>
      <c r="L601" s="567"/>
      <c r="M601" s="567"/>
      <c r="N601" s="567"/>
      <c r="O601" s="567"/>
      <c r="P601" s="567"/>
      <c r="Q601" s="567"/>
      <c r="R601" s="567"/>
      <c r="S601" s="567"/>
      <c r="T601" s="567"/>
      <c r="U601" s="567"/>
      <c r="V601" s="567"/>
      <c r="W601" s="567"/>
      <c r="X601" s="567"/>
      <c r="Y601" s="568"/>
      <c r="Z601" s="567"/>
      <c r="AA601" s="567"/>
      <c r="AB601" s="316"/>
      <c r="AC601" s="316"/>
    </row>
    <row r="602" spans="1:29">
      <c r="A602" s="576"/>
      <c r="B602" s="566"/>
      <c r="C602" s="566"/>
      <c r="D602" s="566"/>
      <c r="E602" s="566"/>
      <c r="F602" s="567"/>
      <c r="G602" s="567"/>
      <c r="H602" s="567"/>
      <c r="I602" s="567"/>
      <c r="J602" s="567"/>
      <c r="K602" s="567"/>
      <c r="L602" s="567"/>
      <c r="M602" s="567"/>
      <c r="N602" s="567"/>
      <c r="O602" s="567"/>
      <c r="P602" s="567"/>
      <c r="Q602" s="567"/>
      <c r="R602" s="567"/>
      <c r="S602" s="567"/>
      <c r="T602" s="567"/>
      <c r="U602" s="567"/>
      <c r="V602" s="567"/>
      <c r="W602" s="567"/>
      <c r="X602" s="567"/>
      <c r="Y602" s="568"/>
      <c r="Z602" s="567"/>
      <c r="AA602" s="567"/>
      <c r="AB602" s="316"/>
      <c r="AC602" s="316"/>
    </row>
    <row r="603" spans="1:29">
      <c r="A603" s="576"/>
      <c r="B603" s="566"/>
      <c r="C603" s="566"/>
      <c r="D603" s="566"/>
      <c r="E603" s="566"/>
      <c r="F603" s="567"/>
      <c r="G603" s="567"/>
      <c r="H603" s="567"/>
      <c r="I603" s="567"/>
      <c r="J603" s="567"/>
      <c r="K603" s="567"/>
      <c r="L603" s="567"/>
      <c r="M603" s="567"/>
      <c r="N603" s="567"/>
      <c r="O603" s="567"/>
      <c r="P603" s="567"/>
      <c r="Q603" s="567"/>
      <c r="R603" s="567"/>
      <c r="S603" s="567"/>
      <c r="T603" s="567"/>
      <c r="U603" s="567"/>
      <c r="V603" s="567"/>
      <c r="W603" s="567"/>
      <c r="X603" s="567"/>
      <c r="Y603" s="568"/>
      <c r="Z603" s="567"/>
      <c r="AA603" s="567"/>
      <c r="AB603" s="316"/>
      <c r="AC603" s="316"/>
    </row>
    <row r="604" spans="1:29">
      <c r="A604" s="576"/>
      <c r="B604" s="566"/>
      <c r="C604" s="566"/>
      <c r="D604" s="566"/>
      <c r="E604" s="566"/>
      <c r="F604" s="567"/>
      <c r="G604" s="567"/>
      <c r="H604" s="567"/>
      <c r="I604" s="567"/>
      <c r="J604" s="567"/>
      <c r="K604" s="567"/>
      <c r="L604" s="567"/>
      <c r="M604" s="567"/>
      <c r="N604" s="567"/>
      <c r="O604" s="567"/>
      <c r="P604" s="567"/>
      <c r="Q604" s="567"/>
      <c r="R604" s="567"/>
      <c r="S604" s="567"/>
      <c r="T604" s="567"/>
      <c r="U604" s="567"/>
      <c r="V604" s="567"/>
      <c r="W604" s="567"/>
      <c r="X604" s="567"/>
      <c r="Y604" s="568"/>
      <c r="Z604" s="567"/>
      <c r="AA604" s="567"/>
      <c r="AB604" s="316"/>
      <c r="AC604" s="316"/>
    </row>
    <row r="605" spans="1:29">
      <c r="A605" s="576"/>
      <c r="B605" s="566"/>
      <c r="C605" s="566"/>
      <c r="D605" s="566"/>
      <c r="E605" s="566"/>
      <c r="F605" s="567"/>
      <c r="G605" s="567"/>
      <c r="H605" s="567"/>
      <c r="I605" s="567"/>
      <c r="J605" s="567"/>
      <c r="K605" s="567"/>
      <c r="L605" s="567"/>
      <c r="M605" s="567"/>
      <c r="N605" s="567"/>
      <c r="O605" s="567"/>
      <c r="P605" s="567"/>
      <c r="Q605" s="567"/>
      <c r="R605" s="567"/>
      <c r="S605" s="567"/>
      <c r="T605" s="567"/>
      <c r="U605" s="567"/>
      <c r="V605" s="567"/>
      <c r="W605" s="567"/>
      <c r="X605" s="567"/>
      <c r="Y605" s="568"/>
      <c r="Z605" s="567"/>
      <c r="AA605" s="567"/>
      <c r="AB605" s="316"/>
      <c r="AC605" s="316"/>
    </row>
    <row r="606" spans="1:29">
      <c r="A606" s="576"/>
      <c r="B606" s="566"/>
      <c r="C606" s="566"/>
      <c r="D606" s="566"/>
      <c r="E606" s="566"/>
      <c r="F606" s="567"/>
      <c r="G606" s="567"/>
      <c r="H606" s="567"/>
      <c r="I606" s="567"/>
      <c r="J606" s="567"/>
      <c r="K606" s="567"/>
      <c r="L606" s="567"/>
      <c r="M606" s="567"/>
      <c r="N606" s="567"/>
      <c r="O606" s="567"/>
      <c r="P606" s="567"/>
      <c r="Q606" s="567"/>
      <c r="R606" s="567"/>
      <c r="S606" s="567"/>
      <c r="T606" s="567"/>
      <c r="U606" s="567"/>
      <c r="V606" s="567"/>
      <c r="W606" s="567"/>
      <c r="X606" s="567"/>
      <c r="Y606" s="568"/>
      <c r="Z606" s="567"/>
      <c r="AA606" s="567"/>
      <c r="AB606" s="316"/>
      <c r="AC606" s="316"/>
    </row>
    <row r="607" spans="1:29">
      <c r="A607" s="576"/>
      <c r="B607" s="566"/>
      <c r="C607" s="566"/>
      <c r="D607" s="566"/>
      <c r="E607" s="566"/>
      <c r="F607" s="567"/>
      <c r="G607" s="567"/>
      <c r="H607" s="567"/>
      <c r="I607" s="567"/>
      <c r="J607" s="567"/>
      <c r="K607" s="567"/>
      <c r="L607" s="567"/>
      <c r="M607" s="567"/>
      <c r="N607" s="567"/>
      <c r="O607" s="567"/>
      <c r="P607" s="567"/>
      <c r="Q607" s="567"/>
      <c r="R607" s="567"/>
      <c r="S607" s="567"/>
      <c r="T607" s="567"/>
      <c r="U607" s="567"/>
      <c r="V607" s="567"/>
      <c r="W607" s="567"/>
      <c r="X607" s="567"/>
      <c r="Y607" s="568"/>
      <c r="Z607" s="567"/>
      <c r="AA607" s="567"/>
      <c r="AB607" s="316"/>
      <c r="AC607" s="316"/>
    </row>
    <row r="608" spans="1:29">
      <c r="A608" s="576"/>
      <c r="B608" s="566"/>
      <c r="C608" s="566"/>
      <c r="D608" s="566"/>
      <c r="E608" s="566"/>
      <c r="F608" s="567"/>
      <c r="G608" s="567"/>
      <c r="H608" s="567"/>
      <c r="I608" s="567"/>
      <c r="J608" s="567"/>
      <c r="K608" s="567"/>
      <c r="L608" s="567"/>
      <c r="M608" s="567"/>
      <c r="N608" s="567"/>
      <c r="O608" s="567"/>
      <c r="P608" s="567"/>
      <c r="Q608" s="567"/>
      <c r="R608" s="567"/>
      <c r="S608" s="567"/>
      <c r="T608" s="567"/>
      <c r="U608" s="567"/>
      <c r="V608" s="567"/>
      <c r="W608" s="567"/>
      <c r="X608" s="567"/>
      <c r="Y608" s="568"/>
      <c r="Z608" s="567"/>
      <c r="AA608" s="567"/>
      <c r="AB608" s="316"/>
      <c r="AC608" s="316"/>
    </row>
    <row r="609" spans="1:29">
      <c r="A609" s="576"/>
      <c r="B609" s="566"/>
      <c r="C609" s="566"/>
      <c r="D609" s="566"/>
      <c r="E609" s="566"/>
      <c r="F609" s="567"/>
      <c r="G609" s="567"/>
      <c r="H609" s="567"/>
      <c r="I609" s="567"/>
      <c r="J609" s="567"/>
      <c r="K609" s="567"/>
      <c r="L609" s="567"/>
      <c r="M609" s="567"/>
      <c r="N609" s="567"/>
      <c r="O609" s="567"/>
      <c r="P609" s="567"/>
      <c r="Q609" s="567"/>
      <c r="R609" s="567"/>
      <c r="S609" s="567"/>
      <c r="T609" s="567"/>
      <c r="U609" s="567"/>
      <c r="V609" s="567"/>
      <c r="W609" s="567"/>
      <c r="X609" s="567"/>
      <c r="Y609" s="568"/>
      <c r="Z609" s="567"/>
      <c r="AA609" s="567"/>
      <c r="AB609" s="316"/>
      <c r="AC609" s="316"/>
    </row>
    <row r="610" spans="1:29">
      <c r="A610" s="576"/>
      <c r="B610" s="566"/>
      <c r="C610" s="566"/>
      <c r="D610" s="566"/>
      <c r="E610" s="566"/>
      <c r="F610" s="567"/>
      <c r="G610" s="567"/>
      <c r="H610" s="567"/>
      <c r="I610" s="567"/>
      <c r="J610" s="567"/>
      <c r="K610" s="567"/>
      <c r="L610" s="567"/>
      <c r="M610" s="567"/>
      <c r="N610" s="567"/>
      <c r="O610" s="567"/>
      <c r="P610" s="567"/>
      <c r="Q610" s="567"/>
      <c r="R610" s="567"/>
      <c r="S610" s="567"/>
      <c r="T610" s="567"/>
      <c r="U610" s="567"/>
      <c r="V610" s="567"/>
      <c r="W610" s="567"/>
      <c r="X610" s="567"/>
      <c r="Y610" s="568"/>
      <c r="Z610" s="567"/>
      <c r="AA610" s="567"/>
      <c r="AB610" s="316"/>
      <c r="AC610" s="316"/>
    </row>
    <row r="611" spans="1:29">
      <c r="A611" s="576"/>
      <c r="B611" s="566"/>
      <c r="C611" s="566"/>
      <c r="D611" s="566"/>
      <c r="E611" s="566"/>
      <c r="F611" s="567"/>
      <c r="G611" s="567"/>
      <c r="H611" s="567"/>
      <c r="I611" s="567"/>
      <c r="J611" s="567"/>
      <c r="K611" s="567"/>
      <c r="L611" s="567"/>
      <c r="M611" s="567"/>
      <c r="N611" s="567"/>
      <c r="O611" s="567"/>
      <c r="P611" s="567"/>
      <c r="Q611" s="567"/>
      <c r="R611" s="567"/>
      <c r="S611" s="567"/>
      <c r="T611" s="567"/>
      <c r="U611" s="567"/>
      <c r="V611" s="567"/>
      <c r="W611" s="567"/>
      <c r="X611" s="567"/>
      <c r="Y611" s="568"/>
      <c r="Z611" s="567"/>
      <c r="AA611" s="567"/>
      <c r="AB611" s="316"/>
      <c r="AC611" s="316"/>
    </row>
    <row r="612" spans="1:29">
      <c r="A612" s="576"/>
      <c r="B612" s="566"/>
      <c r="C612" s="566"/>
      <c r="D612" s="566"/>
      <c r="E612" s="566"/>
      <c r="F612" s="567"/>
      <c r="G612" s="567"/>
      <c r="H612" s="567"/>
      <c r="I612" s="567"/>
      <c r="J612" s="567"/>
      <c r="K612" s="567"/>
      <c r="L612" s="567"/>
      <c r="M612" s="567"/>
      <c r="N612" s="567"/>
      <c r="O612" s="567"/>
      <c r="P612" s="567"/>
      <c r="Q612" s="567"/>
      <c r="R612" s="567"/>
      <c r="S612" s="567"/>
      <c r="T612" s="567"/>
      <c r="U612" s="567"/>
      <c r="V612" s="567"/>
      <c r="W612" s="567"/>
      <c r="X612" s="567"/>
      <c r="Y612" s="568"/>
      <c r="Z612" s="567"/>
      <c r="AA612" s="567"/>
      <c r="AB612" s="316"/>
      <c r="AC612" s="316"/>
    </row>
    <row r="613" spans="1:29">
      <c r="A613" s="576"/>
      <c r="B613" s="566"/>
      <c r="C613" s="566"/>
      <c r="D613" s="566"/>
      <c r="E613" s="566"/>
      <c r="F613" s="567"/>
      <c r="G613" s="567"/>
      <c r="H613" s="567"/>
      <c r="I613" s="567"/>
      <c r="J613" s="567"/>
      <c r="K613" s="567"/>
      <c r="L613" s="567"/>
      <c r="M613" s="567"/>
      <c r="N613" s="567"/>
      <c r="O613" s="567"/>
      <c r="P613" s="567"/>
      <c r="Q613" s="567"/>
      <c r="R613" s="567"/>
      <c r="S613" s="567"/>
      <c r="T613" s="567"/>
      <c r="U613" s="567"/>
      <c r="V613" s="567"/>
      <c r="W613" s="567"/>
      <c r="X613" s="567"/>
      <c r="Y613" s="568"/>
      <c r="Z613" s="567"/>
      <c r="AA613" s="567"/>
      <c r="AB613" s="316"/>
      <c r="AC613" s="316"/>
    </row>
    <row r="614" spans="1:29">
      <c r="A614" s="576"/>
      <c r="B614" s="566"/>
      <c r="C614" s="566"/>
      <c r="D614" s="566"/>
      <c r="E614" s="566"/>
      <c r="F614" s="567"/>
      <c r="G614" s="567"/>
      <c r="H614" s="567"/>
      <c r="I614" s="567"/>
      <c r="J614" s="567"/>
      <c r="K614" s="567"/>
      <c r="L614" s="567"/>
      <c r="M614" s="567"/>
      <c r="N614" s="567"/>
      <c r="O614" s="567"/>
      <c r="P614" s="567"/>
      <c r="Q614" s="567"/>
      <c r="R614" s="567"/>
      <c r="S614" s="567"/>
      <c r="T614" s="567"/>
      <c r="U614" s="567"/>
      <c r="V614" s="567"/>
      <c r="W614" s="567"/>
      <c r="X614" s="567"/>
      <c r="Y614" s="568"/>
      <c r="Z614" s="567"/>
      <c r="AA614" s="567"/>
      <c r="AB614" s="316"/>
      <c r="AC614" s="316"/>
    </row>
    <row r="615" spans="1:29">
      <c r="A615" s="576"/>
      <c r="B615" s="566"/>
      <c r="C615" s="566"/>
      <c r="D615" s="566"/>
      <c r="E615" s="566"/>
      <c r="F615" s="567"/>
      <c r="G615" s="567"/>
      <c r="H615" s="567"/>
      <c r="I615" s="567"/>
      <c r="J615" s="567"/>
      <c r="K615" s="567"/>
      <c r="L615" s="567"/>
      <c r="M615" s="567"/>
      <c r="N615" s="567"/>
      <c r="O615" s="567"/>
      <c r="P615" s="567"/>
      <c r="Q615" s="567"/>
      <c r="R615" s="567"/>
      <c r="S615" s="567"/>
      <c r="T615" s="567"/>
      <c r="U615" s="567"/>
      <c r="V615" s="567"/>
      <c r="W615" s="567"/>
      <c r="X615" s="567"/>
      <c r="Y615" s="568"/>
      <c r="Z615" s="567"/>
      <c r="AA615" s="567"/>
      <c r="AB615" s="316"/>
      <c r="AC615" s="316"/>
    </row>
    <row r="616" spans="1:29">
      <c r="A616" s="576"/>
      <c r="B616" s="566"/>
      <c r="C616" s="566"/>
      <c r="D616" s="566"/>
      <c r="E616" s="566"/>
      <c r="F616" s="567"/>
      <c r="G616" s="567"/>
      <c r="H616" s="567"/>
      <c r="I616" s="567"/>
      <c r="J616" s="567"/>
      <c r="K616" s="567"/>
      <c r="L616" s="567"/>
      <c r="M616" s="567"/>
      <c r="N616" s="567"/>
      <c r="O616" s="567"/>
      <c r="P616" s="567"/>
      <c r="Q616" s="567"/>
      <c r="R616" s="567"/>
      <c r="S616" s="567"/>
      <c r="T616" s="567"/>
      <c r="U616" s="567"/>
      <c r="V616" s="567"/>
      <c r="W616" s="567"/>
      <c r="X616" s="567"/>
      <c r="Y616" s="568"/>
      <c r="Z616" s="567"/>
      <c r="AA616" s="567"/>
      <c r="AB616" s="316"/>
      <c r="AC616" s="316"/>
    </row>
    <row r="617" spans="1:29">
      <c r="A617" s="576"/>
      <c r="B617" s="566"/>
      <c r="C617" s="566"/>
      <c r="D617" s="566"/>
      <c r="E617" s="566"/>
      <c r="F617" s="567"/>
      <c r="G617" s="567"/>
      <c r="H617" s="567"/>
      <c r="I617" s="567"/>
      <c r="J617" s="567"/>
      <c r="K617" s="567"/>
      <c r="L617" s="567"/>
      <c r="M617" s="567"/>
      <c r="N617" s="567"/>
      <c r="O617" s="567"/>
      <c r="P617" s="567"/>
      <c r="Q617" s="567"/>
      <c r="R617" s="567"/>
      <c r="S617" s="567"/>
      <c r="T617" s="567"/>
      <c r="U617" s="567"/>
      <c r="V617" s="567"/>
      <c r="W617" s="567"/>
      <c r="X617" s="567"/>
      <c r="Y617" s="568"/>
      <c r="Z617" s="567"/>
      <c r="AA617" s="567"/>
      <c r="AB617" s="316"/>
      <c r="AC617" s="316"/>
    </row>
    <row r="618" spans="1:29">
      <c r="A618" s="576"/>
      <c r="B618" s="566"/>
      <c r="C618" s="566"/>
      <c r="D618" s="566"/>
      <c r="E618" s="566"/>
      <c r="F618" s="567"/>
      <c r="G618" s="567"/>
      <c r="H618" s="567"/>
      <c r="I618" s="567"/>
      <c r="J618" s="567"/>
      <c r="K618" s="567"/>
      <c r="L618" s="567"/>
      <c r="M618" s="567"/>
      <c r="N618" s="567"/>
      <c r="O618" s="567"/>
      <c r="P618" s="567"/>
      <c r="Q618" s="567"/>
      <c r="R618" s="567"/>
      <c r="S618" s="567"/>
      <c r="T618" s="567"/>
      <c r="U618" s="567"/>
      <c r="V618" s="567"/>
      <c r="W618" s="567"/>
      <c r="X618" s="567"/>
      <c r="Y618" s="568"/>
      <c r="Z618" s="567"/>
      <c r="AA618" s="567"/>
      <c r="AB618" s="316"/>
      <c r="AC618" s="316"/>
    </row>
    <row r="619" spans="1:29">
      <c r="A619" s="576"/>
      <c r="B619" s="566"/>
      <c r="C619" s="566"/>
      <c r="D619" s="566"/>
      <c r="E619" s="566"/>
      <c r="F619" s="567"/>
      <c r="G619" s="567"/>
      <c r="H619" s="567"/>
      <c r="I619" s="567"/>
      <c r="J619" s="567"/>
      <c r="K619" s="567"/>
      <c r="L619" s="567"/>
      <c r="M619" s="567"/>
      <c r="N619" s="567"/>
      <c r="O619" s="567"/>
      <c r="P619" s="567"/>
      <c r="Q619" s="567"/>
      <c r="R619" s="567"/>
      <c r="S619" s="567"/>
      <c r="T619" s="567"/>
      <c r="U619" s="567"/>
      <c r="V619" s="567"/>
      <c r="W619" s="567"/>
      <c r="X619" s="567"/>
      <c r="Y619" s="568"/>
      <c r="Z619" s="567"/>
      <c r="AA619" s="567"/>
      <c r="AB619" s="316"/>
      <c r="AC619" s="316"/>
    </row>
    <row r="620" spans="1:29">
      <c r="A620" s="576"/>
      <c r="B620" s="566"/>
      <c r="C620" s="566"/>
      <c r="D620" s="566"/>
      <c r="E620" s="566"/>
      <c r="F620" s="567"/>
      <c r="G620" s="567"/>
      <c r="H620" s="567"/>
      <c r="I620" s="567"/>
      <c r="J620" s="567"/>
      <c r="K620" s="567"/>
      <c r="L620" s="567"/>
      <c r="M620" s="567"/>
      <c r="N620" s="567"/>
      <c r="O620" s="567"/>
      <c r="P620" s="567"/>
      <c r="Q620" s="567"/>
      <c r="R620" s="567"/>
      <c r="S620" s="567"/>
      <c r="T620" s="567"/>
      <c r="U620" s="567"/>
      <c r="V620" s="567"/>
      <c r="W620" s="567"/>
      <c r="X620" s="567"/>
      <c r="Y620" s="568"/>
      <c r="Z620" s="567"/>
      <c r="AA620" s="567"/>
      <c r="AB620" s="316"/>
      <c r="AC620" s="316"/>
    </row>
    <row r="621" spans="1:29">
      <c r="A621" s="576"/>
      <c r="B621" s="566"/>
      <c r="C621" s="566"/>
      <c r="D621" s="566"/>
      <c r="E621" s="566"/>
      <c r="F621" s="567"/>
      <c r="G621" s="567"/>
      <c r="H621" s="567"/>
      <c r="I621" s="567"/>
      <c r="J621" s="567"/>
      <c r="K621" s="567"/>
      <c r="L621" s="567"/>
      <c r="M621" s="567"/>
      <c r="N621" s="567"/>
      <c r="O621" s="567"/>
      <c r="P621" s="567"/>
      <c r="Q621" s="567"/>
      <c r="R621" s="567"/>
      <c r="S621" s="567"/>
      <c r="T621" s="567"/>
      <c r="U621" s="567"/>
      <c r="V621" s="567"/>
      <c r="W621" s="567"/>
      <c r="X621" s="567"/>
      <c r="Y621" s="568"/>
      <c r="Z621" s="567"/>
      <c r="AA621" s="567"/>
      <c r="AB621" s="316"/>
      <c r="AC621" s="316"/>
    </row>
    <row r="622" spans="1:29">
      <c r="A622" s="576"/>
      <c r="B622" s="566"/>
      <c r="C622" s="566"/>
      <c r="D622" s="566"/>
      <c r="E622" s="566"/>
      <c r="F622" s="567"/>
      <c r="G622" s="567"/>
      <c r="H622" s="567"/>
      <c r="I622" s="567"/>
      <c r="J622" s="567"/>
      <c r="K622" s="567"/>
      <c r="L622" s="567"/>
      <c r="M622" s="567"/>
      <c r="N622" s="567"/>
      <c r="O622" s="567"/>
      <c r="P622" s="567"/>
      <c r="Q622" s="567"/>
      <c r="R622" s="567"/>
      <c r="S622" s="567"/>
      <c r="T622" s="567"/>
      <c r="U622" s="567"/>
      <c r="V622" s="567"/>
      <c r="W622" s="567"/>
      <c r="X622" s="567"/>
      <c r="Y622" s="568"/>
      <c r="Z622" s="567"/>
      <c r="AA622" s="567"/>
      <c r="AB622" s="316"/>
      <c r="AC622" s="316"/>
    </row>
    <row r="623" spans="1:29">
      <c r="A623" s="576"/>
      <c r="B623" s="566"/>
      <c r="C623" s="566"/>
      <c r="D623" s="566"/>
      <c r="E623" s="566"/>
      <c r="F623" s="567"/>
      <c r="G623" s="567"/>
      <c r="H623" s="567"/>
      <c r="I623" s="567"/>
      <c r="J623" s="567"/>
      <c r="K623" s="567"/>
      <c r="L623" s="567"/>
      <c r="M623" s="567"/>
      <c r="N623" s="567"/>
      <c r="O623" s="567"/>
      <c r="P623" s="567"/>
      <c r="Q623" s="567"/>
      <c r="R623" s="567"/>
      <c r="S623" s="567"/>
      <c r="T623" s="567"/>
      <c r="U623" s="567"/>
      <c r="V623" s="567"/>
      <c r="W623" s="567"/>
      <c r="X623" s="567"/>
      <c r="Y623" s="568"/>
      <c r="Z623" s="567"/>
      <c r="AA623" s="567"/>
      <c r="AB623" s="316"/>
      <c r="AC623" s="316"/>
    </row>
    <row r="624" spans="1:29">
      <c r="A624" s="576"/>
      <c r="B624" s="566"/>
      <c r="C624" s="566"/>
      <c r="D624" s="566"/>
      <c r="E624" s="566"/>
      <c r="F624" s="567"/>
      <c r="G624" s="567"/>
      <c r="H624" s="567"/>
      <c r="I624" s="567"/>
      <c r="J624" s="567"/>
      <c r="K624" s="567"/>
      <c r="L624" s="567"/>
      <c r="M624" s="567"/>
      <c r="N624" s="567"/>
      <c r="O624" s="567"/>
      <c r="P624" s="567"/>
      <c r="Q624" s="567"/>
      <c r="R624" s="567"/>
      <c r="S624" s="567"/>
      <c r="T624" s="567"/>
      <c r="U624" s="567"/>
      <c r="V624" s="567"/>
      <c r="W624" s="567"/>
      <c r="X624" s="567"/>
      <c r="Y624" s="568"/>
      <c r="Z624" s="567"/>
      <c r="AA624" s="567"/>
      <c r="AB624" s="316"/>
      <c r="AC624" s="316"/>
    </row>
    <row r="625" spans="1:29">
      <c r="A625" s="576"/>
      <c r="B625" s="566"/>
      <c r="C625" s="566"/>
      <c r="D625" s="566"/>
      <c r="E625" s="566"/>
      <c r="F625" s="567"/>
      <c r="G625" s="567"/>
      <c r="H625" s="567"/>
      <c r="I625" s="567"/>
      <c r="J625" s="567"/>
      <c r="K625" s="567"/>
      <c r="L625" s="567"/>
      <c r="M625" s="567"/>
      <c r="N625" s="567"/>
      <c r="O625" s="567"/>
      <c r="P625" s="567"/>
      <c r="Q625" s="567"/>
      <c r="R625" s="567"/>
      <c r="S625" s="567"/>
      <c r="T625" s="567"/>
      <c r="U625" s="567"/>
      <c r="V625" s="567"/>
      <c r="W625" s="567"/>
      <c r="X625" s="567"/>
      <c r="Y625" s="568"/>
      <c r="Z625" s="567"/>
      <c r="AA625" s="567"/>
      <c r="AB625" s="316"/>
      <c r="AC625" s="316"/>
    </row>
    <row r="626" spans="1:29">
      <c r="A626" s="576"/>
      <c r="B626" s="566"/>
      <c r="C626" s="566"/>
      <c r="D626" s="566"/>
      <c r="E626" s="566"/>
      <c r="F626" s="567"/>
      <c r="G626" s="567"/>
      <c r="H626" s="567"/>
      <c r="I626" s="567"/>
      <c r="J626" s="567"/>
      <c r="K626" s="567"/>
      <c r="L626" s="567"/>
      <c r="M626" s="567"/>
      <c r="N626" s="567"/>
      <c r="O626" s="567"/>
      <c r="P626" s="567"/>
      <c r="Q626" s="567"/>
      <c r="R626" s="567"/>
      <c r="S626" s="567"/>
      <c r="T626" s="567"/>
      <c r="U626" s="567"/>
      <c r="V626" s="567"/>
      <c r="W626" s="567"/>
      <c r="X626" s="567"/>
      <c r="Y626" s="568"/>
      <c r="Z626" s="567"/>
      <c r="AA626" s="567"/>
      <c r="AB626" s="316"/>
      <c r="AC626" s="316"/>
    </row>
    <row r="627" spans="1:29">
      <c r="A627" s="576"/>
      <c r="B627" s="566"/>
      <c r="C627" s="566"/>
      <c r="D627" s="566"/>
      <c r="E627" s="566"/>
      <c r="F627" s="567"/>
      <c r="G627" s="567"/>
      <c r="H627" s="567"/>
      <c r="I627" s="567"/>
      <c r="J627" s="567"/>
      <c r="K627" s="567"/>
      <c r="L627" s="567"/>
      <c r="M627" s="567"/>
      <c r="N627" s="567"/>
      <c r="O627" s="567"/>
      <c r="P627" s="567"/>
      <c r="Q627" s="567"/>
      <c r="R627" s="567"/>
      <c r="S627" s="567"/>
      <c r="T627" s="567"/>
      <c r="U627" s="567"/>
      <c r="V627" s="567"/>
      <c r="W627" s="567"/>
      <c r="X627" s="567"/>
      <c r="Y627" s="568"/>
      <c r="Z627" s="567"/>
      <c r="AA627" s="567"/>
      <c r="AB627" s="316"/>
      <c r="AC627" s="316"/>
    </row>
    <row r="628" spans="1:29">
      <c r="A628" s="576"/>
      <c r="B628" s="566"/>
      <c r="C628" s="566"/>
      <c r="D628" s="566"/>
      <c r="E628" s="566"/>
      <c r="F628" s="567"/>
      <c r="G628" s="567"/>
      <c r="H628" s="567"/>
      <c r="I628" s="567"/>
      <c r="J628" s="567"/>
      <c r="K628" s="567"/>
      <c r="L628" s="567"/>
      <c r="M628" s="567"/>
      <c r="N628" s="567"/>
      <c r="O628" s="567"/>
      <c r="P628" s="567"/>
      <c r="Q628" s="567"/>
      <c r="R628" s="567"/>
      <c r="S628" s="567"/>
      <c r="T628" s="567"/>
      <c r="U628" s="567"/>
      <c r="V628" s="567"/>
      <c r="W628" s="567"/>
      <c r="X628" s="567"/>
      <c r="Y628" s="568"/>
      <c r="Z628" s="567"/>
      <c r="AA628" s="567"/>
      <c r="AB628" s="316"/>
      <c r="AC628" s="316"/>
    </row>
    <row r="629" spans="1:29">
      <c r="A629" s="576"/>
      <c r="B629" s="566"/>
      <c r="C629" s="566"/>
      <c r="D629" s="566"/>
      <c r="E629" s="566"/>
      <c r="F629" s="567"/>
      <c r="G629" s="567"/>
      <c r="H629" s="567"/>
      <c r="I629" s="567"/>
      <c r="J629" s="567"/>
      <c r="K629" s="567"/>
      <c r="L629" s="567"/>
      <c r="M629" s="567"/>
      <c r="N629" s="567"/>
      <c r="O629" s="567"/>
      <c r="P629" s="567"/>
      <c r="Q629" s="567"/>
      <c r="R629" s="567"/>
      <c r="S629" s="567"/>
      <c r="T629" s="567"/>
      <c r="U629" s="567"/>
      <c r="V629" s="567"/>
      <c r="W629" s="567"/>
      <c r="X629" s="567"/>
      <c r="Y629" s="568"/>
      <c r="Z629" s="567"/>
      <c r="AA629" s="567"/>
      <c r="AB629" s="316"/>
      <c r="AC629" s="316"/>
    </row>
    <row r="630" spans="1:29">
      <c r="A630" s="576"/>
      <c r="B630" s="566"/>
      <c r="C630" s="566"/>
      <c r="D630" s="566"/>
      <c r="E630" s="566"/>
      <c r="F630" s="567"/>
      <c r="G630" s="567"/>
      <c r="H630" s="567"/>
      <c r="I630" s="567"/>
      <c r="J630" s="567"/>
      <c r="K630" s="567"/>
      <c r="L630" s="567"/>
      <c r="M630" s="567"/>
      <c r="N630" s="567"/>
      <c r="O630" s="567"/>
      <c r="P630" s="567"/>
      <c r="Q630" s="567"/>
      <c r="R630" s="567"/>
      <c r="S630" s="567"/>
      <c r="T630" s="567"/>
      <c r="U630" s="567"/>
      <c r="V630" s="567"/>
      <c r="W630" s="567"/>
      <c r="X630" s="567"/>
      <c r="Y630" s="568"/>
      <c r="Z630" s="567"/>
      <c r="AA630" s="567"/>
      <c r="AB630" s="316"/>
      <c r="AC630" s="316"/>
    </row>
    <row r="631" spans="1:29">
      <c r="A631" s="576"/>
      <c r="B631" s="566"/>
      <c r="C631" s="566"/>
      <c r="D631" s="566"/>
      <c r="E631" s="566"/>
      <c r="F631" s="567"/>
      <c r="G631" s="567"/>
      <c r="H631" s="567"/>
      <c r="I631" s="567"/>
      <c r="J631" s="567"/>
      <c r="K631" s="567"/>
      <c r="L631" s="567"/>
      <c r="M631" s="567"/>
      <c r="N631" s="567"/>
      <c r="O631" s="567"/>
      <c r="P631" s="567"/>
      <c r="Q631" s="567"/>
      <c r="R631" s="567"/>
      <c r="S631" s="567"/>
      <c r="T631" s="567"/>
      <c r="U631" s="567"/>
      <c r="V631" s="567"/>
      <c r="W631" s="567"/>
      <c r="X631" s="567"/>
      <c r="Y631" s="568"/>
      <c r="Z631" s="567"/>
      <c r="AA631" s="567"/>
      <c r="AB631" s="316"/>
      <c r="AC631" s="316"/>
    </row>
    <row r="632" spans="1:29">
      <c r="A632" s="576"/>
      <c r="B632" s="566"/>
      <c r="C632" s="566"/>
      <c r="D632" s="566"/>
      <c r="E632" s="566"/>
      <c r="F632" s="567"/>
      <c r="G632" s="567"/>
      <c r="H632" s="567"/>
      <c r="I632" s="567"/>
      <c r="J632" s="567"/>
      <c r="K632" s="567"/>
      <c r="L632" s="567"/>
      <c r="M632" s="567"/>
      <c r="N632" s="567"/>
      <c r="O632" s="567"/>
      <c r="P632" s="567"/>
      <c r="Q632" s="567"/>
      <c r="R632" s="567"/>
      <c r="S632" s="567"/>
      <c r="T632" s="567"/>
      <c r="U632" s="567"/>
      <c r="V632" s="567"/>
      <c r="W632" s="567"/>
      <c r="X632" s="567"/>
      <c r="Y632" s="568"/>
      <c r="Z632" s="567"/>
      <c r="AA632" s="567"/>
      <c r="AB632" s="316"/>
      <c r="AC632" s="316"/>
    </row>
    <row r="633" spans="1:29">
      <c r="A633" s="576"/>
      <c r="B633" s="566"/>
      <c r="C633" s="566"/>
      <c r="D633" s="566"/>
      <c r="E633" s="566"/>
      <c r="F633" s="567"/>
      <c r="G633" s="567"/>
      <c r="H633" s="567"/>
      <c r="I633" s="567"/>
      <c r="J633" s="567"/>
      <c r="K633" s="567"/>
      <c r="L633" s="567"/>
      <c r="M633" s="567"/>
      <c r="N633" s="567"/>
      <c r="O633" s="567"/>
      <c r="P633" s="567"/>
      <c r="Q633" s="567"/>
      <c r="R633" s="567"/>
      <c r="S633" s="567"/>
      <c r="T633" s="567"/>
      <c r="U633" s="567"/>
      <c r="V633" s="567"/>
      <c r="W633" s="567"/>
      <c r="X633" s="567"/>
      <c r="Y633" s="568"/>
      <c r="Z633" s="567"/>
      <c r="AA633" s="567"/>
      <c r="AB633" s="316"/>
      <c r="AC633" s="316"/>
    </row>
    <row r="634" spans="1:29">
      <c r="A634" s="576"/>
      <c r="B634" s="566"/>
      <c r="C634" s="566"/>
      <c r="D634" s="566"/>
      <c r="E634" s="566"/>
      <c r="F634" s="567"/>
      <c r="G634" s="567"/>
      <c r="H634" s="567"/>
      <c r="I634" s="567"/>
      <c r="J634" s="567"/>
      <c r="K634" s="567"/>
      <c r="L634" s="567"/>
      <c r="M634" s="567"/>
      <c r="N634" s="567"/>
      <c r="O634" s="567"/>
      <c r="P634" s="567"/>
      <c r="Q634" s="567"/>
      <c r="R634" s="567"/>
      <c r="S634" s="567"/>
      <c r="T634" s="567"/>
      <c r="U634" s="567"/>
      <c r="V634" s="567"/>
      <c r="W634" s="567"/>
      <c r="X634" s="567"/>
      <c r="Y634" s="568"/>
      <c r="Z634" s="567"/>
      <c r="AA634" s="567"/>
      <c r="AB634" s="316"/>
      <c r="AC634" s="316"/>
    </row>
    <row r="635" spans="1:29">
      <c r="A635" s="576"/>
      <c r="B635" s="566"/>
      <c r="C635" s="566"/>
      <c r="D635" s="566"/>
      <c r="E635" s="566"/>
      <c r="F635" s="567"/>
      <c r="G635" s="567"/>
      <c r="H635" s="567"/>
      <c r="I635" s="567"/>
      <c r="J635" s="567"/>
      <c r="K635" s="567"/>
      <c r="L635" s="567"/>
      <c r="M635" s="567"/>
      <c r="N635" s="567"/>
      <c r="O635" s="567"/>
      <c r="P635" s="567"/>
      <c r="Q635" s="567"/>
      <c r="R635" s="567"/>
      <c r="S635" s="567"/>
      <c r="T635" s="567"/>
      <c r="U635" s="567"/>
      <c r="V635" s="567"/>
      <c r="W635" s="567"/>
      <c r="X635" s="567"/>
      <c r="Y635" s="568"/>
      <c r="Z635" s="567"/>
      <c r="AA635" s="567"/>
      <c r="AB635" s="316"/>
      <c r="AC635" s="316"/>
    </row>
    <row r="636" spans="1:29">
      <c r="A636" s="576"/>
      <c r="B636" s="566"/>
      <c r="C636" s="566"/>
      <c r="D636" s="566"/>
      <c r="E636" s="566"/>
      <c r="F636" s="567"/>
      <c r="G636" s="567"/>
      <c r="H636" s="567"/>
      <c r="I636" s="567"/>
      <c r="J636" s="567"/>
      <c r="K636" s="567"/>
      <c r="L636" s="567"/>
      <c r="M636" s="567"/>
      <c r="N636" s="567"/>
      <c r="O636" s="567"/>
      <c r="P636" s="567"/>
      <c r="Q636" s="567"/>
      <c r="R636" s="567"/>
      <c r="S636" s="567"/>
      <c r="T636" s="567"/>
      <c r="U636" s="567"/>
      <c r="V636" s="567"/>
      <c r="W636" s="567"/>
      <c r="X636" s="567"/>
      <c r="Y636" s="568"/>
      <c r="Z636" s="567"/>
      <c r="AA636" s="567"/>
      <c r="AB636" s="316"/>
      <c r="AC636" s="316"/>
    </row>
    <row r="637" spans="1:29">
      <c r="A637" s="576"/>
      <c r="B637" s="566"/>
      <c r="C637" s="566"/>
      <c r="D637" s="566"/>
      <c r="E637" s="566"/>
      <c r="F637" s="567"/>
      <c r="G637" s="567"/>
      <c r="H637" s="567"/>
      <c r="I637" s="567"/>
      <c r="J637" s="567"/>
      <c r="K637" s="567"/>
      <c r="L637" s="567"/>
      <c r="M637" s="567"/>
      <c r="N637" s="567"/>
      <c r="O637" s="567"/>
      <c r="P637" s="567"/>
      <c r="Q637" s="567"/>
      <c r="R637" s="567"/>
      <c r="S637" s="567"/>
      <c r="T637" s="567"/>
      <c r="U637" s="567"/>
      <c r="V637" s="567"/>
      <c r="W637" s="567"/>
      <c r="X637" s="567"/>
      <c r="Y637" s="568"/>
      <c r="Z637" s="567"/>
      <c r="AA637" s="567"/>
      <c r="AB637" s="316"/>
      <c r="AC637" s="316"/>
    </row>
    <row r="638" spans="1:29">
      <c r="A638" s="576"/>
      <c r="B638" s="566"/>
      <c r="C638" s="566"/>
      <c r="D638" s="566"/>
      <c r="E638" s="566"/>
      <c r="F638" s="567"/>
      <c r="G638" s="567"/>
      <c r="H638" s="567"/>
      <c r="I638" s="567"/>
      <c r="J638" s="567"/>
      <c r="K638" s="567"/>
      <c r="L638" s="567"/>
      <c r="M638" s="567"/>
      <c r="N638" s="567"/>
      <c r="O638" s="567"/>
      <c r="P638" s="567"/>
      <c r="Q638" s="567"/>
      <c r="R638" s="567"/>
      <c r="S638" s="567"/>
      <c r="T638" s="567"/>
      <c r="U638" s="567"/>
      <c r="V638" s="567"/>
      <c r="W638" s="567"/>
      <c r="X638" s="567"/>
      <c r="Y638" s="568"/>
      <c r="Z638" s="567"/>
      <c r="AA638" s="567"/>
      <c r="AB638" s="316"/>
      <c r="AC638" s="316"/>
    </row>
    <row r="639" spans="1:29">
      <c r="A639" s="576"/>
      <c r="B639" s="566"/>
      <c r="C639" s="566"/>
      <c r="D639" s="566"/>
      <c r="E639" s="566"/>
      <c r="F639" s="567"/>
      <c r="G639" s="567"/>
      <c r="H639" s="567"/>
      <c r="I639" s="567"/>
      <c r="J639" s="567"/>
      <c r="K639" s="567"/>
      <c r="L639" s="567"/>
      <c r="M639" s="567"/>
      <c r="N639" s="567"/>
      <c r="O639" s="567"/>
      <c r="P639" s="567"/>
      <c r="Q639" s="567"/>
      <c r="R639" s="567"/>
      <c r="S639" s="567"/>
      <c r="T639" s="567"/>
      <c r="U639" s="567"/>
      <c r="V639" s="567"/>
      <c r="W639" s="567"/>
      <c r="X639" s="567"/>
      <c r="Y639" s="568"/>
      <c r="Z639" s="567"/>
      <c r="AA639" s="567"/>
      <c r="AB639" s="316"/>
      <c r="AC639" s="316"/>
    </row>
    <row r="640" spans="1:29">
      <c r="A640" s="576"/>
      <c r="B640" s="566"/>
      <c r="C640" s="566"/>
      <c r="D640" s="566"/>
      <c r="E640" s="566"/>
      <c r="F640" s="567"/>
      <c r="G640" s="567"/>
      <c r="H640" s="567"/>
      <c r="I640" s="567"/>
      <c r="J640" s="567"/>
      <c r="K640" s="567"/>
      <c r="L640" s="567"/>
      <c r="M640" s="567"/>
      <c r="N640" s="567"/>
      <c r="O640" s="567"/>
      <c r="P640" s="567"/>
      <c r="Q640" s="567"/>
      <c r="R640" s="567"/>
      <c r="S640" s="567"/>
      <c r="T640" s="567"/>
      <c r="U640" s="567"/>
      <c r="V640" s="567"/>
      <c r="W640" s="567"/>
      <c r="X640" s="567"/>
      <c r="Y640" s="568"/>
      <c r="Z640" s="567"/>
      <c r="AA640" s="567"/>
      <c r="AB640" s="316"/>
      <c r="AC640" s="316"/>
    </row>
    <row r="641" spans="1:29">
      <c r="A641" s="576"/>
      <c r="B641" s="566"/>
      <c r="C641" s="566"/>
      <c r="D641" s="566"/>
      <c r="E641" s="566"/>
      <c r="F641" s="567"/>
      <c r="G641" s="567"/>
      <c r="H641" s="567"/>
      <c r="I641" s="567"/>
      <c r="J641" s="567"/>
      <c r="K641" s="567"/>
      <c r="L641" s="567"/>
      <c r="M641" s="567"/>
      <c r="N641" s="567"/>
      <c r="O641" s="567"/>
      <c r="P641" s="567"/>
      <c r="Q641" s="567"/>
      <c r="R641" s="567"/>
      <c r="S641" s="567"/>
      <c r="T641" s="567"/>
      <c r="U641" s="567"/>
      <c r="V641" s="567"/>
      <c r="W641" s="567"/>
      <c r="X641" s="567"/>
      <c r="Y641" s="568"/>
      <c r="Z641" s="567"/>
      <c r="AA641" s="567"/>
      <c r="AB641" s="316"/>
      <c r="AC641" s="316"/>
    </row>
    <row r="642" spans="1:29">
      <c r="A642" s="576"/>
      <c r="B642" s="566"/>
      <c r="C642" s="566"/>
      <c r="D642" s="566"/>
      <c r="E642" s="566"/>
      <c r="F642" s="567"/>
      <c r="G642" s="567"/>
      <c r="H642" s="567"/>
      <c r="I642" s="567"/>
      <c r="J642" s="567"/>
      <c r="K642" s="567"/>
      <c r="L642" s="567"/>
      <c r="M642" s="567"/>
      <c r="N642" s="567"/>
      <c r="O642" s="567"/>
      <c r="P642" s="567"/>
      <c r="Q642" s="567"/>
      <c r="R642" s="567"/>
      <c r="S642" s="567"/>
      <c r="T642" s="567"/>
      <c r="U642" s="567"/>
      <c r="V642" s="567"/>
      <c r="W642" s="567"/>
      <c r="X642" s="567"/>
      <c r="Y642" s="568"/>
      <c r="Z642" s="567"/>
      <c r="AA642" s="567"/>
      <c r="AB642" s="316"/>
      <c r="AC642" s="316"/>
    </row>
    <row r="643" spans="1:29">
      <c r="A643" s="576"/>
      <c r="B643" s="566"/>
      <c r="C643" s="566"/>
      <c r="D643" s="566"/>
      <c r="E643" s="566"/>
      <c r="F643" s="567"/>
      <c r="G643" s="567"/>
      <c r="H643" s="567"/>
      <c r="I643" s="567"/>
      <c r="J643" s="567"/>
      <c r="K643" s="567"/>
      <c r="L643" s="567"/>
      <c r="M643" s="567"/>
      <c r="N643" s="567"/>
      <c r="O643" s="567"/>
      <c r="P643" s="567"/>
      <c r="Q643" s="567"/>
      <c r="R643" s="567"/>
      <c r="S643" s="567"/>
      <c r="T643" s="567"/>
      <c r="U643" s="567"/>
      <c r="V643" s="567"/>
      <c r="W643" s="567"/>
      <c r="X643" s="567"/>
      <c r="Y643" s="568"/>
      <c r="Z643" s="567"/>
      <c r="AA643" s="567"/>
      <c r="AB643" s="316"/>
      <c r="AC643" s="316"/>
    </row>
    <row r="644" spans="1:29">
      <c r="A644" s="576"/>
      <c r="B644" s="566"/>
      <c r="C644" s="566"/>
      <c r="D644" s="566"/>
      <c r="E644" s="566"/>
      <c r="F644" s="567"/>
      <c r="G644" s="567"/>
      <c r="H644" s="567"/>
      <c r="I644" s="567"/>
      <c r="J644" s="567"/>
      <c r="K644" s="567"/>
      <c r="L644" s="567"/>
      <c r="M644" s="567"/>
      <c r="N644" s="567"/>
      <c r="O644" s="567"/>
      <c r="P644" s="567"/>
      <c r="Q644" s="567"/>
      <c r="R644" s="567"/>
      <c r="S644" s="567"/>
      <c r="T644" s="567"/>
      <c r="U644" s="567"/>
      <c r="V644" s="567"/>
      <c r="W644" s="567"/>
      <c r="X644" s="567"/>
      <c r="Y644" s="568"/>
      <c r="Z644" s="567"/>
      <c r="AA644" s="567"/>
      <c r="AB644" s="316"/>
      <c r="AC644" s="316"/>
    </row>
    <row r="645" spans="1:29">
      <c r="A645" s="576"/>
      <c r="B645" s="566"/>
      <c r="C645" s="566"/>
      <c r="D645" s="566"/>
      <c r="E645" s="566"/>
      <c r="F645" s="567"/>
      <c r="G645" s="567"/>
      <c r="H645" s="567"/>
      <c r="I645" s="567"/>
      <c r="J645" s="567"/>
      <c r="K645" s="567"/>
      <c r="L645" s="567"/>
      <c r="M645" s="567"/>
      <c r="N645" s="567"/>
      <c r="O645" s="567"/>
      <c r="P645" s="567"/>
      <c r="Q645" s="567"/>
      <c r="R645" s="567"/>
      <c r="S645" s="567"/>
      <c r="T645" s="567"/>
      <c r="U645" s="567"/>
      <c r="V645" s="567"/>
      <c r="W645" s="567"/>
      <c r="X645" s="567"/>
      <c r="Y645" s="568"/>
      <c r="Z645" s="567"/>
      <c r="AA645" s="567"/>
      <c r="AB645" s="316"/>
      <c r="AC645" s="316"/>
    </row>
    <row r="646" spans="1:29">
      <c r="A646" s="576"/>
      <c r="B646" s="566"/>
      <c r="C646" s="566"/>
      <c r="D646" s="566"/>
      <c r="E646" s="566"/>
      <c r="F646" s="567"/>
      <c r="G646" s="567"/>
      <c r="H646" s="567"/>
      <c r="I646" s="567"/>
      <c r="J646" s="567"/>
      <c r="K646" s="567"/>
      <c r="L646" s="567"/>
      <c r="M646" s="567"/>
      <c r="N646" s="567"/>
      <c r="O646" s="567"/>
      <c r="P646" s="567"/>
      <c r="Q646" s="567"/>
      <c r="R646" s="567"/>
      <c r="S646" s="567"/>
      <c r="T646" s="567"/>
      <c r="U646" s="567"/>
      <c r="V646" s="567"/>
      <c r="W646" s="567"/>
      <c r="X646" s="567"/>
      <c r="Y646" s="568"/>
      <c r="Z646" s="567"/>
      <c r="AA646" s="567"/>
      <c r="AB646" s="316"/>
      <c r="AC646" s="316"/>
    </row>
    <row r="647" spans="1:29">
      <c r="A647" s="576"/>
      <c r="B647" s="566"/>
      <c r="C647" s="566"/>
      <c r="D647" s="566"/>
      <c r="E647" s="566"/>
      <c r="F647" s="567"/>
      <c r="G647" s="567"/>
      <c r="H647" s="567"/>
      <c r="I647" s="567"/>
      <c r="J647" s="567"/>
      <c r="K647" s="567"/>
      <c r="L647" s="567"/>
      <c r="M647" s="567"/>
      <c r="N647" s="567"/>
      <c r="O647" s="567"/>
      <c r="P647" s="567"/>
      <c r="Q647" s="567"/>
      <c r="R647" s="567"/>
      <c r="S647" s="567"/>
      <c r="T647" s="567"/>
      <c r="U647" s="567"/>
      <c r="V647" s="567"/>
      <c r="W647" s="567"/>
      <c r="X647" s="567"/>
      <c r="Y647" s="568"/>
      <c r="Z647" s="567"/>
      <c r="AA647" s="567"/>
      <c r="AB647" s="316"/>
      <c r="AC647" s="316"/>
    </row>
    <row r="648" spans="1:29">
      <c r="A648" s="576"/>
      <c r="B648" s="566"/>
      <c r="C648" s="566"/>
      <c r="D648" s="566"/>
      <c r="E648" s="566"/>
      <c r="F648" s="567"/>
      <c r="G648" s="567"/>
      <c r="H648" s="567"/>
      <c r="I648" s="567"/>
      <c r="J648" s="567"/>
      <c r="K648" s="567"/>
      <c r="L648" s="567"/>
      <c r="M648" s="567"/>
      <c r="N648" s="567"/>
      <c r="O648" s="567"/>
      <c r="P648" s="567"/>
      <c r="Q648" s="567"/>
      <c r="R648" s="567"/>
      <c r="S648" s="567"/>
      <c r="T648" s="567"/>
      <c r="U648" s="567"/>
      <c r="V648" s="567"/>
      <c r="W648" s="567"/>
      <c r="X648" s="567"/>
      <c r="Y648" s="568"/>
      <c r="Z648" s="567"/>
      <c r="AA648" s="567"/>
      <c r="AB648" s="316"/>
      <c r="AC648" s="316"/>
    </row>
    <row r="649" spans="1:29">
      <c r="A649" s="576"/>
      <c r="B649" s="566"/>
      <c r="C649" s="566"/>
      <c r="D649" s="566"/>
      <c r="E649" s="566"/>
      <c r="F649" s="567"/>
      <c r="G649" s="567"/>
      <c r="H649" s="567"/>
      <c r="I649" s="567"/>
      <c r="J649" s="567"/>
      <c r="K649" s="567"/>
      <c r="L649" s="567"/>
      <c r="M649" s="567"/>
      <c r="N649" s="567"/>
      <c r="O649" s="567"/>
      <c r="P649" s="567"/>
      <c r="Q649" s="567"/>
      <c r="R649" s="567"/>
      <c r="S649" s="567"/>
      <c r="T649" s="567"/>
      <c r="U649" s="567"/>
      <c r="V649" s="567"/>
      <c r="W649" s="567"/>
      <c r="X649" s="567"/>
      <c r="Y649" s="568"/>
      <c r="Z649" s="567"/>
      <c r="AA649" s="567"/>
      <c r="AB649" s="316"/>
      <c r="AC649" s="316"/>
    </row>
    <row r="650" spans="1:29">
      <c r="A650" s="576"/>
      <c r="B650" s="566"/>
      <c r="C650" s="566"/>
      <c r="D650" s="566"/>
      <c r="E650" s="566"/>
      <c r="F650" s="567"/>
      <c r="G650" s="567"/>
      <c r="H650" s="567"/>
      <c r="I650" s="567"/>
      <c r="J650" s="567"/>
      <c r="K650" s="567"/>
      <c r="L650" s="567"/>
      <c r="M650" s="567"/>
      <c r="N650" s="567"/>
      <c r="O650" s="567"/>
      <c r="P650" s="567"/>
      <c r="Q650" s="567"/>
      <c r="R650" s="567"/>
      <c r="S650" s="567"/>
      <c r="T650" s="567"/>
      <c r="U650" s="567"/>
      <c r="V650" s="567"/>
      <c r="W650" s="567"/>
      <c r="X650" s="567"/>
      <c r="Y650" s="568"/>
      <c r="Z650" s="567"/>
      <c r="AA650" s="567"/>
      <c r="AB650" s="316"/>
      <c r="AC650" s="316"/>
    </row>
    <row r="651" spans="1:29">
      <c r="A651" s="576"/>
      <c r="B651" s="566"/>
      <c r="C651" s="566"/>
      <c r="D651" s="566"/>
      <c r="E651" s="566"/>
      <c r="F651" s="567"/>
      <c r="G651" s="567"/>
      <c r="H651" s="567"/>
      <c r="I651" s="567"/>
      <c r="J651" s="567"/>
      <c r="K651" s="567"/>
      <c r="L651" s="567"/>
      <c r="M651" s="567"/>
      <c r="N651" s="567"/>
      <c r="O651" s="567"/>
      <c r="P651" s="567"/>
      <c r="Q651" s="567"/>
      <c r="R651" s="567"/>
      <c r="S651" s="567"/>
      <c r="T651" s="567"/>
      <c r="U651" s="567"/>
      <c r="V651" s="567"/>
      <c r="W651" s="567"/>
      <c r="X651" s="567"/>
      <c r="Y651" s="568"/>
      <c r="Z651" s="567"/>
      <c r="AA651" s="567"/>
      <c r="AB651" s="316"/>
      <c r="AC651" s="316"/>
    </row>
    <row r="652" spans="1:29">
      <c r="A652" s="576"/>
      <c r="B652" s="566"/>
      <c r="C652" s="566"/>
      <c r="D652" s="566"/>
      <c r="E652" s="566"/>
      <c r="F652" s="567"/>
      <c r="G652" s="567"/>
      <c r="H652" s="567"/>
      <c r="I652" s="567"/>
      <c r="J652" s="567"/>
      <c r="K652" s="567"/>
      <c r="L652" s="567"/>
      <c r="M652" s="567"/>
      <c r="N652" s="567"/>
      <c r="O652" s="567"/>
      <c r="P652" s="567"/>
      <c r="Q652" s="567"/>
      <c r="R652" s="567"/>
      <c r="S652" s="567"/>
      <c r="T652" s="567"/>
      <c r="U652" s="567"/>
      <c r="V652" s="567"/>
      <c r="W652" s="567"/>
      <c r="X652" s="567"/>
      <c r="Y652" s="568"/>
      <c r="Z652" s="567"/>
      <c r="AA652" s="567"/>
      <c r="AB652" s="316"/>
      <c r="AC652" s="316"/>
    </row>
    <row r="653" spans="1:29">
      <c r="A653" s="576"/>
      <c r="B653" s="566"/>
      <c r="C653" s="566"/>
      <c r="D653" s="566"/>
      <c r="E653" s="566"/>
      <c r="F653" s="567"/>
      <c r="G653" s="567"/>
      <c r="H653" s="567"/>
      <c r="I653" s="567"/>
      <c r="J653" s="567"/>
      <c r="K653" s="567"/>
      <c r="L653" s="567"/>
      <c r="M653" s="567"/>
      <c r="N653" s="567"/>
      <c r="O653" s="567"/>
      <c r="P653" s="567"/>
      <c r="Q653" s="567"/>
      <c r="R653" s="567"/>
      <c r="S653" s="567"/>
      <c r="T653" s="567"/>
      <c r="U653" s="567"/>
      <c r="V653" s="567"/>
      <c r="W653" s="567"/>
      <c r="X653" s="567"/>
      <c r="Y653" s="568"/>
      <c r="Z653" s="567"/>
      <c r="AA653" s="567"/>
      <c r="AB653" s="316"/>
      <c r="AC653" s="316"/>
    </row>
    <row r="654" spans="1:29">
      <c r="A654" s="576"/>
      <c r="B654" s="566"/>
      <c r="C654" s="566"/>
      <c r="D654" s="566"/>
      <c r="E654" s="566"/>
      <c r="F654" s="567"/>
      <c r="G654" s="567"/>
      <c r="H654" s="567"/>
      <c r="I654" s="567"/>
      <c r="J654" s="567"/>
      <c r="K654" s="567"/>
      <c r="L654" s="567"/>
      <c r="M654" s="567"/>
      <c r="N654" s="567"/>
      <c r="O654" s="567"/>
      <c r="P654" s="567"/>
      <c r="Q654" s="567"/>
      <c r="R654" s="567"/>
      <c r="S654" s="567"/>
      <c r="T654" s="567"/>
      <c r="U654" s="567"/>
      <c r="V654" s="567"/>
      <c r="W654" s="567"/>
      <c r="X654" s="567"/>
      <c r="Y654" s="568"/>
      <c r="Z654" s="567"/>
      <c r="AA654" s="567"/>
      <c r="AB654" s="316"/>
      <c r="AC654" s="316"/>
    </row>
    <row r="655" spans="1:29">
      <c r="A655" s="576"/>
      <c r="B655" s="566"/>
      <c r="C655" s="566"/>
      <c r="D655" s="566"/>
      <c r="E655" s="566"/>
      <c r="F655" s="567"/>
      <c r="G655" s="567"/>
      <c r="H655" s="567"/>
      <c r="I655" s="567"/>
      <c r="J655" s="567"/>
      <c r="K655" s="567"/>
      <c r="L655" s="567"/>
      <c r="M655" s="567"/>
      <c r="N655" s="567"/>
      <c r="O655" s="567"/>
      <c r="P655" s="567"/>
      <c r="Q655" s="567"/>
      <c r="R655" s="567"/>
      <c r="S655" s="567"/>
      <c r="T655" s="567"/>
      <c r="U655" s="567"/>
      <c r="V655" s="567"/>
      <c r="W655" s="567"/>
      <c r="X655" s="567"/>
      <c r="Y655" s="568"/>
      <c r="Z655" s="567"/>
      <c r="AA655" s="567"/>
      <c r="AB655" s="316"/>
      <c r="AC655" s="316"/>
    </row>
    <row r="656" spans="1:29">
      <c r="A656" s="576"/>
      <c r="B656" s="566"/>
      <c r="C656" s="566"/>
      <c r="D656" s="566"/>
      <c r="E656" s="566"/>
      <c r="F656" s="567"/>
      <c r="G656" s="567"/>
      <c r="H656" s="567"/>
      <c r="I656" s="567"/>
      <c r="J656" s="567"/>
      <c r="K656" s="567"/>
      <c r="L656" s="567"/>
      <c r="M656" s="567"/>
      <c r="N656" s="567"/>
      <c r="O656" s="567"/>
      <c r="P656" s="567"/>
      <c r="Q656" s="567"/>
      <c r="R656" s="567"/>
      <c r="S656" s="567"/>
      <c r="T656" s="567"/>
      <c r="U656" s="567"/>
      <c r="V656" s="567"/>
      <c r="W656" s="567"/>
      <c r="X656" s="567"/>
      <c r="Y656" s="568"/>
      <c r="Z656" s="567"/>
      <c r="AA656" s="567"/>
      <c r="AB656" s="316"/>
      <c r="AC656" s="316"/>
    </row>
    <row r="657" spans="1:29">
      <c r="A657" s="576"/>
      <c r="B657" s="566"/>
      <c r="C657" s="566"/>
      <c r="D657" s="566"/>
      <c r="E657" s="566"/>
      <c r="F657" s="567"/>
      <c r="G657" s="567"/>
      <c r="H657" s="567"/>
      <c r="I657" s="567"/>
      <c r="J657" s="567"/>
      <c r="K657" s="567"/>
      <c r="L657" s="567"/>
      <c r="M657" s="567"/>
      <c r="N657" s="567"/>
      <c r="O657" s="567"/>
      <c r="P657" s="567"/>
      <c r="Q657" s="567"/>
      <c r="R657" s="567"/>
      <c r="S657" s="567"/>
      <c r="T657" s="567"/>
      <c r="U657" s="567"/>
      <c r="V657" s="567"/>
      <c r="W657" s="567"/>
      <c r="X657" s="567"/>
      <c r="Y657" s="568"/>
      <c r="Z657" s="567"/>
      <c r="AA657" s="567"/>
      <c r="AB657" s="316"/>
      <c r="AC657" s="316"/>
    </row>
    <row r="658" spans="1:29">
      <c r="A658" s="576"/>
      <c r="B658" s="566"/>
      <c r="C658" s="566"/>
      <c r="D658" s="566"/>
      <c r="E658" s="566"/>
      <c r="F658" s="567"/>
      <c r="G658" s="567"/>
      <c r="H658" s="567"/>
      <c r="I658" s="567"/>
      <c r="J658" s="567"/>
      <c r="K658" s="567"/>
      <c r="L658" s="567"/>
      <c r="M658" s="567"/>
      <c r="N658" s="567"/>
      <c r="O658" s="567"/>
      <c r="P658" s="567"/>
      <c r="Q658" s="567"/>
      <c r="R658" s="567"/>
      <c r="S658" s="567"/>
      <c r="T658" s="567"/>
      <c r="U658" s="567"/>
      <c r="V658" s="567"/>
      <c r="W658" s="567"/>
      <c r="X658" s="567"/>
      <c r="Y658" s="568"/>
      <c r="Z658" s="567"/>
      <c r="AA658" s="567"/>
      <c r="AB658" s="316"/>
      <c r="AC658" s="316"/>
    </row>
    <row r="659" spans="1:29">
      <c r="A659" s="576"/>
      <c r="B659" s="566"/>
      <c r="C659" s="566"/>
      <c r="D659" s="566"/>
      <c r="E659" s="566"/>
      <c r="F659" s="567"/>
      <c r="G659" s="567"/>
      <c r="H659" s="567"/>
      <c r="I659" s="567"/>
      <c r="J659" s="567"/>
      <c r="K659" s="567"/>
      <c r="L659" s="567"/>
      <c r="M659" s="567"/>
      <c r="N659" s="567"/>
      <c r="O659" s="567"/>
      <c r="P659" s="567"/>
      <c r="Q659" s="567"/>
      <c r="R659" s="567"/>
      <c r="S659" s="567"/>
      <c r="T659" s="567"/>
      <c r="U659" s="567"/>
      <c r="V659" s="567"/>
      <c r="W659" s="567"/>
      <c r="X659" s="567"/>
      <c r="Y659" s="568"/>
      <c r="Z659" s="567"/>
      <c r="AA659" s="567"/>
      <c r="AB659" s="316"/>
      <c r="AC659" s="316"/>
    </row>
    <row r="660" spans="1:29">
      <c r="A660" s="576"/>
      <c r="B660" s="566"/>
      <c r="C660" s="566"/>
      <c r="D660" s="566"/>
      <c r="E660" s="566"/>
      <c r="F660" s="567"/>
      <c r="G660" s="567"/>
      <c r="H660" s="567"/>
      <c r="I660" s="567"/>
      <c r="J660" s="567"/>
      <c r="K660" s="567"/>
      <c r="L660" s="567"/>
      <c r="M660" s="567"/>
      <c r="N660" s="567"/>
      <c r="O660" s="567"/>
      <c r="P660" s="567"/>
      <c r="Q660" s="567"/>
      <c r="R660" s="567"/>
      <c r="S660" s="567"/>
      <c r="T660" s="567"/>
      <c r="U660" s="567"/>
      <c r="V660" s="567"/>
      <c r="W660" s="567"/>
      <c r="X660" s="567"/>
      <c r="Y660" s="568"/>
      <c r="Z660" s="567"/>
      <c r="AA660" s="567"/>
      <c r="AB660" s="316"/>
      <c r="AC660" s="316"/>
    </row>
    <row r="661" spans="1:29">
      <c r="A661" s="576"/>
      <c r="B661" s="566"/>
      <c r="C661" s="566"/>
      <c r="D661" s="566"/>
      <c r="E661" s="566"/>
      <c r="F661" s="567"/>
      <c r="G661" s="567"/>
      <c r="H661" s="567"/>
      <c r="I661" s="567"/>
      <c r="J661" s="567"/>
      <c r="K661" s="567"/>
      <c r="L661" s="567"/>
      <c r="M661" s="567"/>
      <c r="N661" s="567"/>
      <c r="O661" s="567"/>
      <c r="P661" s="567"/>
      <c r="Q661" s="567"/>
      <c r="R661" s="567"/>
      <c r="S661" s="567"/>
      <c r="T661" s="567"/>
      <c r="U661" s="567"/>
      <c r="V661" s="567"/>
      <c r="W661" s="567"/>
      <c r="X661" s="567"/>
      <c r="Y661" s="568"/>
      <c r="Z661" s="567"/>
      <c r="AA661" s="567"/>
      <c r="AB661" s="316"/>
      <c r="AC661" s="316"/>
    </row>
    <row r="662" spans="1:29">
      <c r="A662" s="576"/>
      <c r="B662" s="566"/>
      <c r="C662" s="566"/>
      <c r="D662" s="566"/>
      <c r="E662" s="566"/>
      <c r="F662" s="567"/>
      <c r="G662" s="567"/>
      <c r="H662" s="567"/>
      <c r="I662" s="567"/>
      <c r="J662" s="567"/>
      <c r="K662" s="567"/>
      <c r="L662" s="567"/>
      <c r="M662" s="567"/>
      <c r="N662" s="567"/>
      <c r="O662" s="567"/>
      <c r="P662" s="567"/>
      <c r="Q662" s="567"/>
      <c r="R662" s="567"/>
      <c r="S662" s="567"/>
      <c r="T662" s="567"/>
      <c r="U662" s="567"/>
      <c r="V662" s="567"/>
      <c r="W662" s="567"/>
      <c r="X662" s="567"/>
      <c r="Y662" s="568"/>
      <c r="Z662" s="567"/>
      <c r="AA662" s="567"/>
      <c r="AB662" s="316"/>
      <c r="AC662" s="316"/>
    </row>
    <row r="663" spans="1:29">
      <c r="A663" s="576"/>
      <c r="B663" s="566"/>
      <c r="C663" s="566"/>
      <c r="D663" s="566"/>
      <c r="E663" s="566"/>
      <c r="F663" s="567"/>
      <c r="G663" s="567"/>
      <c r="H663" s="567"/>
      <c r="I663" s="567"/>
      <c r="J663" s="567"/>
      <c r="K663" s="567"/>
      <c r="L663" s="567"/>
      <c r="M663" s="567"/>
      <c r="N663" s="567"/>
      <c r="O663" s="567"/>
      <c r="P663" s="567"/>
      <c r="Q663" s="567"/>
      <c r="R663" s="567"/>
      <c r="S663" s="567"/>
      <c r="T663" s="567"/>
      <c r="U663" s="567"/>
      <c r="V663" s="567"/>
      <c r="W663" s="567"/>
      <c r="X663" s="567"/>
      <c r="Y663" s="568"/>
      <c r="Z663" s="567"/>
      <c r="AA663" s="567"/>
      <c r="AB663" s="316"/>
      <c r="AC663" s="316"/>
    </row>
    <row r="664" spans="1:29">
      <c r="A664" s="576"/>
      <c r="B664" s="566"/>
      <c r="C664" s="566"/>
      <c r="D664" s="566"/>
      <c r="E664" s="566"/>
      <c r="F664" s="567"/>
      <c r="G664" s="567"/>
      <c r="H664" s="567"/>
      <c r="I664" s="567"/>
      <c r="J664" s="567"/>
      <c r="K664" s="567"/>
      <c r="L664" s="567"/>
      <c r="M664" s="567"/>
      <c r="N664" s="567"/>
      <c r="O664" s="567"/>
      <c r="P664" s="567"/>
      <c r="Q664" s="567"/>
      <c r="R664" s="567"/>
      <c r="S664" s="567"/>
      <c r="T664" s="567"/>
      <c r="U664" s="567"/>
      <c r="V664" s="567"/>
      <c r="W664" s="567"/>
      <c r="X664" s="567"/>
      <c r="Y664" s="568"/>
      <c r="Z664" s="567"/>
      <c r="AA664" s="567"/>
      <c r="AB664" s="316"/>
      <c r="AC664" s="316"/>
    </row>
    <row r="665" spans="1:29">
      <c r="A665" s="576"/>
      <c r="B665" s="566"/>
      <c r="C665" s="566"/>
      <c r="D665" s="566"/>
      <c r="E665" s="566"/>
      <c r="F665" s="567"/>
      <c r="G665" s="567"/>
      <c r="H665" s="567"/>
      <c r="I665" s="567"/>
      <c r="J665" s="567"/>
      <c r="K665" s="567"/>
      <c r="L665" s="567"/>
      <c r="M665" s="567"/>
      <c r="N665" s="567"/>
      <c r="O665" s="567"/>
      <c r="P665" s="567"/>
      <c r="Q665" s="567"/>
      <c r="R665" s="567"/>
      <c r="S665" s="567"/>
      <c r="T665" s="567"/>
      <c r="U665" s="567"/>
      <c r="V665" s="567"/>
      <c r="W665" s="567"/>
      <c r="X665" s="567"/>
      <c r="Y665" s="568"/>
      <c r="Z665" s="567"/>
      <c r="AA665" s="567"/>
      <c r="AB665" s="316"/>
      <c r="AC665" s="316"/>
    </row>
    <row r="666" spans="1:29">
      <c r="A666" s="576"/>
      <c r="B666" s="566"/>
      <c r="C666" s="566"/>
      <c r="D666" s="566"/>
      <c r="E666" s="566"/>
      <c r="F666" s="567"/>
      <c r="G666" s="567"/>
      <c r="H666" s="567"/>
      <c r="I666" s="567"/>
      <c r="J666" s="567"/>
      <c r="K666" s="567"/>
      <c r="L666" s="567"/>
      <c r="M666" s="567"/>
      <c r="N666" s="567"/>
      <c r="O666" s="567"/>
      <c r="P666" s="567"/>
      <c r="Q666" s="567"/>
      <c r="R666" s="567"/>
      <c r="S666" s="567"/>
      <c r="T666" s="567"/>
      <c r="U666" s="567"/>
      <c r="V666" s="567"/>
      <c r="W666" s="567"/>
      <c r="X666" s="567"/>
      <c r="Y666" s="568"/>
      <c r="Z666" s="567"/>
      <c r="AA666" s="567"/>
      <c r="AB666" s="316"/>
      <c r="AC666" s="316"/>
    </row>
    <row r="667" spans="1:29">
      <c r="A667" s="576"/>
      <c r="B667" s="566"/>
      <c r="C667" s="566"/>
      <c r="D667" s="566"/>
      <c r="E667" s="566"/>
      <c r="F667" s="567"/>
      <c r="G667" s="567"/>
      <c r="H667" s="567"/>
      <c r="I667" s="567"/>
      <c r="J667" s="567"/>
      <c r="K667" s="567"/>
      <c r="L667" s="567"/>
      <c r="M667" s="567"/>
      <c r="N667" s="567"/>
      <c r="O667" s="567"/>
      <c r="P667" s="567"/>
      <c r="Q667" s="567"/>
      <c r="R667" s="567"/>
      <c r="S667" s="567"/>
      <c r="T667" s="567"/>
      <c r="U667" s="567"/>
      <c r="V667" s="567"/>
      <c r="W667" s="567"/>
      <c r="X667" s="567"/>
      <c r="Y667" s="568"/>
      <c r="Z667" s="567"/>
      <c r="AA667" s="567"/>
      <c r="AB667" s="316"/>
      <c r="AC667" s="316"/>
    </row>
    <row r="668" spans="1:29">
      <c r="A668" s="576"/>
      <c r="B668" s="566"/>
      <c r="C668" s="566"/>
      <c r="D668" s="566"/>
      <c r="E668" s="566"/>
      <c r="F668" s="567"/>
      <c r="G668" s="567"/>
      <c r="H668" s="567"/>
      <c r="I668" s="567"/>
      <c r="J668" s="567"/>
      <c r="K668" s="567"/>
      <c r="L668" s="567"/>
      <c r="M668" s="567"/>
      <c r="N668" s="567"/>
      <c r="O668" s="567"/>
      <c r="P668" s="567"/>
      <c r="Q668" s="567"/>
      <c r="R668" s="567"/>
      <c r="S668" s="567"/>
      <c r="T668" s="567"/>
      <c r="U668" s="567"/>
      <c r="V668" s="567"/>
      <c r="W668" s="567"/>
      <c r="X668" s="567"/>
      <c r="Y668" s="568"/>
      <c r="Z668" s="567"/>
      <c r="AA668" s="567"/>
      <c r="AB668" s="316"/>
      <c r="AC668" s="316"/>
    </row>
    <row r="669" spans="1:29">
      <c r="A669" s="576"/>
      <c r="B669" s="566"/>
      <c r="C669" s="566"/>
      <c r="D669" s="566"/>
      <c r="E669" s="566"/>
      <c r="F669" s="567"/>
      <c r="G669" s="567"/>
      <c r="H669" s="567"/>
      <c r="I669" s="567"/>
      <c r="J669" s="567"/>
      <c r="K669" s="567"/>
      <c r="L669" s="567"/>
      <c r="M669" s="567"/>
      <c r="N669" s="567"/>
      <c r="O669" s="567"/>
      <c r="P669" s="567"/>
      <c r="Q669" s="567"/>
      <c r="R669" s="567"/>
      <c r="S669" s="567"/>
      <c r="T669" s="567"/>
      <c r="U669" s="567"/>
      <c r="V669" s="567"/>
      <c r="W669" s="567"/>
      <c r="X669" s="567"/>
      <c r="Y669" s="568"/>
      <c r="Z669" s="567"/>
      <c r="AA669" s="567"/>
      <c r="AB669" s="316"/>
      <c r="AC669" s="316"/>
    </row>
    <row r="670" spans="1:29">
      <c r="A670" s="576"/>
      <c r="B670" s="566"/>
      <c r="C670" s="566"/>
      <c r="D670" s="566"/>
      <c r="E670" s="566"/>
      <c r="F670" s="567"/>
      <c r="G670" s="567"/>
      <c r="H670" s="567"/>
      <c r="I670" s="567"/>
      <c r="J670" s="567"/>
      <c r="K670" s="567"/>
      <c r="L670" s="567"/>
      <c r="M670" s="567"/>
      <c r="N670" s="567"/>
      <c r="O670" s="567"/>
      <c r="P670" s="567"/>
      <c r="Q670" s="567"/>
      <c r="R670" s="567"/>
      <c r="S670" s="567"/>
      <c r="T670" s="567"/>
      <c r="U670" s="567"/>
      <c r="V670" s="567"/>
      <c r="W670" s="567"/>
      <c r="X670" s="567"/>
      <c r="Y670" s="568"/>
      <c r="Z670" s="567"/>
      <c r="AA670" s="567"/>
      <c r="AB670" s="316"/>
      <c r="AC670" s="316"/>
    </row>
    <row r="671" spans="1:29">
      <c r="A671" s="576"/>
      <c r="B671" s="566"/>
      <c r="C671" s="566"/>
      <c r="D671" s="566"/>
      <c r="E671" s="566"/>
      <c r="F671" s="567"/>
      <c r="G671" s="567"/>
      <c r="H671" s="567"/>
      <c r="I671" s="567"/>
      <c r="J671" s="567"/>
      <c r="K671" s="567"/>
      <c r="L671" s="567"/>
      <c r="M671" s="567"/>
      <c r="N671" s="567"/>
      <c r="O671" s="567"/>
      <c r="P671" s="567"/>
      <c r="Q671" s="567"/>
      <c r="R671" s="567"/>
      <c r="S671" s="567"/>
      <c r="T671" s="567"/>
      <c r="U671" s="567"/>
      <c r="V671" s="567"/>
      <c r="W671" s="567"/>
      <c r="X671" s="567"/>
      <c r="Y671" s="568"/>
      <c r="Z671" s="567"/>
      <c r="AA671" s="567"/>
      <c r="AB671" s="316"/>
      <c r="AC671" s="316"/>
    </row>
    <row r="672" spans="1:29">
      <c r="A672" s="576"/>
      <c r="B672" s="566"/>
      <c r="C672" s="566"/>
      <c r="D672" s="566"/>
      <c r="E672" s="566"/>
      <c r="F672" s="567"/>
      <c r="G672" s="567"/>
      <c r="H672" s="567"/>
      <c r="I672" s="567"/>
      <c r="J672" s="567"/>
      <c r="K672" s="567"/>
      <c r="L672" s="567"/>
      <c r="M672" s="567"/>
      <c r="N672" s="567"/>
      <c r="O672" s="567"/>
      <c r="P672" s="567"/>
      <c r="Q672" s="567"/>
      <c r="R672" s="567"/>
      <c r="S672" s="567"/>
      <c r="T672" s="567"/>
      <c r="U672" s="567"/>
      <c r="V672" s="567"/>
      <c r="W672" s="567"/>
      <c r="X672" s="567"/>
      <c r="Y672" s="568"/>
      <c r="Z672" s="567"/>
      <c r="AA672" s="567"/>
      <c r="AB672" s="316"/>
      <c r="AC672" s="316"/>
    </row>
    <row r="673" spans="1:29">
      <c r="A673" s="576"/>
      <c r="B673" s="566"/>
      <c r="C673" s="566"/>
      <c r="D673" s="566"/>
      <c r="E673" s="566"/>
      <c r="F673" s="567"/>
      <c r="G673" s="567"/>
      <c r="H673" s="567"/>
      <c r="I673" s="567"/>
      <c r="J673" s="567"/>
      <c r="K673" s="567"/>
      <c r="L673" s="567"/>
      <c r="M673" s="567"/>
      <c r="N673" s="567"/>
      <c r="O673" s="567"/>
      <c r="P673" s="567"/>
      <c r="Q673" s="567"/>
      <c r="R673" s="567"/>
      <c r="S673" s="567"/>
      <c r="T673" s="567"/>
      <c r="U673" s="567"/>
      <c r="V673" s="567"/>
      <c r="W673" s="567"/>
      <c r="X673" s="567"/>
      <c r="Y673" s="568"/>
      <c r="Z673" s="567"/>
      <c r="AA673" s="567"/>
      <c r="AB673" s="316"/>
      <c r="AC673" s="316"/>
    </row>
    <row r="674" spans="1:29">
      <c r="A674" s="576"/>
      <c r="B674" s="566"/>
      <c r="C674" s="566"/>
      <c r="D674" s="566"/>
      <c r="E674" s="566"/>
      <c r="F674" s="567"/>
      <c r="G674" s="567"/>
      <c r="H674" s="567"/>
      <c r="I674" s="567"/>
      <c r="J674" s="567"/>
      <c r="K674" s="567"/>
      <c r="L674" s="567"/>
      <c r="M674" s="567"/>
      <c r="N674" s="567"/>
      <c r="O674" s="567"/>
      <c r="P674" s="567"/>
      <c r="Q674" s="567"/>
      <c r="R674" s="567"/>
      <c r="S674" s="567"/>
      <c r="T674" s="567"/>
      <c r="U674" s="567"/>
      <c r="V674" s="567"/>
      <c r="W674" s="567"/>
      <c r="X674" s="567"/>
      <c r="Y674" s="568"/>
      <c r="Z674" s="567"/>
      <c r="AA674" s="567"/>
      <c r="AB674" s="316"/>
      <c r="AC674" s="316"/>
    </row>
    <row r="675" spans="1:29">
      <c r="A675" s="576"/>
      <c r="B675" s="566"/>
      <c r="C675" s="566"/>
      <c r="D675" s="566"/>
      <c r="E675" s="566"/>
      <c r="F675" s="567"/>
      <c r="G675" s="567"/>
      <c r="H675" s="567"/>
      <c r="I675" s="567"/>
      <c r="J675" s="567"/>
      <c r="K675" s="567"/>
      <c r="L675" s="567"/>
      <c r="M675" s="567"/>
      <c r="N675" s="567"/>
      <c r="O675" s="567"/>
      <c r="P675" s="567"/>
      <c r="Q675" s="567"/>
      <c r="R675" s="567"/>
      <c r="S675" s="567"/>
      <c r="T675" s="567"/>
      <c r="U675" s="567"/>
      <c r="V675" s="567"/>
      <c r="W675" s="567"/>
      <c r="X675" s="567"/>
      <c r="Y675" s="568"/>
      <c r="Z675" s="567"/>
      <c r="AA675" s="567"/>
      <c r="AB675" s="316"/>
      <c r="AC675" s="316"/>
    </row>
    <row r="676" spans="1:29">
      <c r="A676" s="576"/>
      <c r="B676" s="566"/>
      <c r="C676" s="566"/>
      <c r="D676" s="566"/>
      <c r="E676" s="566"/>
      <c r="F676" s="567"/>
      <c r="G676" s="567"/>
      <c r="H676" s="567"/>
      <c r="I676" s="567"/>
      <c r="J676" s="567"/>
      <c r="K676" s="567"/>
      <c r="L676" s="567"/>
      <c r="M676" s="567"/>
      <c r="N676" s="567"/>
      <c r="O676" s="567"/>
      <c r="P676" s="567"/>
      <c r="Q676" s="567"/>
      <c r="R676" s="567"/>
      <c r="S676" s="567"/>
      <c r="T676" s="567"/>
      <c r="U676" s="567"/>
      <c r="V676" s="567"/>
      <c r="W676" s="567"/>
      <c r="X676" s="567"/>
      <c r="Y676" s="568"/>
      <c r="Z676" s="567"/>
      <c r="AA676" s="567"/>
      <c r="AB676" s="316"/>
      <c r="AC676" s="316"/>
    </row>
    <row r="677" spans="1:29">
      <c r="A677" s="576"/>
      <c r="B677" s="566"/>
      <c r="C677" s="566"/>
      <c r="D677" s="566"/>
      <c r="E677" s="566"/>
      <c r="F677" s="567"/>
      <c r="G677" s="567"/>
      <c r="H677" s="567"/>
      <c r="I677" s="567"/>
      <c r="J677" s="567"/>
      <c r="K677" s="567"/>
      <c r="L677" s="567"/>
      <c r="M677" s="567"/>
      <c r="N677" s="567"/>
      <c r="O677" s="567"/>
      <c r="P677" s="567"/>
      <c r="Q677" s="567"/>
      <c r="R677" s="567"/>
      <c r="S677" s="567"/>
      <c r="T677" s="567"/>
      <c r="U677" s="567"/>
      <c r="V677" s="567"/>
      <c r="W677" s="567"/>
      <c r="X677" s="567"/>
      <c r="Y677" s="568"/>
      <c r="Z677" s="567"/>
      <c r="AA677" s="567"/>
      <c r="AB677" s="316"/>
      <c r="AC677" s="316"/>
    </row>
    <row r="678" spans="1:29">
      <c r="A678" s="576"/>
      <c r="B678" s="566"/>
      <c r="C678" s="566"/>
      <c r="D678" s="566"/>
      <c r="E678" s="566"/>
      <c r="F678" s="567"/>
      <c r="G678" s="567"/>
      <c r="H678" s="567"/>
      <c r="I678" s="567"/>
      <c r="J678" s="567"/>
      <c r="K678" s="567"/>
      <c r="L678" s="567"/>
      <c r="M678" s="567"/>
      <c r="N678" s="567"/>
      <c r="O678" s="567"/>
      <c r="P678" s="567"/>
      <c r="Q678" s="567"/>
      <c r="R678" s="567"/>
      <c r="S678" s="567"/>
      <c r="T678" s="567"/>
      <c r="U678" s="567"/>
      <c r="V678" s="567"/>
      <c r="W678" s="567"/>
      <c r="X678" s="567"/>
      <c r="Y678" s="568"/>
      <c r="Z678" s="567"/>
      <c r="AA678" s="567"/>
      <c r="AB678" s="316"/>
      <c r="AC678" s="316"/>
    </row>
    <row r="679" spans="1:29">
      <c r="A679" s="576"/>
      <c r="B679" s="566"/>
      <c r="C679" s="566"/>
      <c r="D679" s="566"/>
      <c r="E679" s="566"/>
      <c r="F679" s="567"/>
      <c r="G679" s="567"/>
      <c r="H679" s="567"/>
      <c r="I679" s="567"/>
      <c r="J679" s="567"/>
      <c r="K679" s="567"/>
      <c r="L679" s="567"/>
      <c r="M679" s="567"/>
      <c r="N679" s="567"/>
      <c r="O679" s="567"/>
      <c r="P679" s="567"/>
      <c r="Q679" s="567"/>
      <c r="R679" s="567"/>
      <c r="S679" s="567"/>
      <c r="T679" s="567"/>
      <c r="U679" s="567"/>
      <c r="V679" s="567"/>
      <c r="W679" s="567"/>
      <c r="X679" s="567"/>
      <c r="Y679" s="568"/>
      <c r="Z679" s="567"/>
      <c r="AA679" s="567"/>
      <c r="AB679" s="316"/>
      <c r="AC679" s="316"/>
    </row>
    <row r="680" spans="1:29">
      <c r="A680" s="576"/>
      <c r="B680" s="566"/>
      <c r="C680" s="566"/>
      <c r="D680" s="566"/>
      <c r="E680" s="566"/>
      <c r="F680" s="567"/>
      <c r="G680" s="567"/>
      <c r="H680" s="567"/>
      <c r="I680" s="567"/>
      <c r="J680" s="567"/>
      <c r="K680" s="567"/>
      <c r="L680" s="567"/>
      <c r="M680" s="567"/>
      <c r="N680" s="567"/>
      <c r="O680" s="567"/>
      <c r="P680" s="567"/>
      <c r="Q680" s="567"/>
      <c r="R680" s="567"/>
      <c r="S680" s="567"/>
      <c r="T680" s="567"/>
      <c r="U680" s="567"/>
      <c r="V680" s="567"/>
      <c r="W680" s="567"/>
      <c r="X680" s="567"/>
      <c r="Y680" s="568"/>
      <c r="Z680" s="567"/>
      <c r="AA680" s="567"/>
      <c r="AB680" s="316"/>
      <c r="AC680" s="316"/>
    </row>
    <row r="681" spans="1:29">
      <c r="A681" s="576"/>
      <c r="B681" s="566"/>
      <c r="C681" s="566"/>
      <c r="D681" s="566"/>
      <c r="E681" s="566"/>
      <c r="F681" s="567"/>
      <c r="G681" s="567"/>
      <c r="H681" s="567"/>
      <c r="I681" s="567"/>
      <c r="J681" s="567"/>
      <c r="K681" s="567"/>
      <c r="L681" s="567"/>
      <c r="M681" s="567"/>
      <c r="N681" s="567"/>
      <c r="O681" s="567"/>
      <c r="P681" s="567"/>
      <c r="Q681" s="567"/>
      <c r="R681" s="567"/>
      <c r="S681" s="567"/>
      <c r="T681" s="567"/>
      <c r="U681" s="567"/>
      <c r="V681" s="567"/>
      <c r="W681" s="567"/>
      <c r="X681" s="567"/>
      <c r="Y681" s="568"/>
      <c r="Z681" s="567"/>
      <c r="AA681" s="567"/>
      <c r="AB681" s="316"/>
      <c r="AC681" s="316"/>
    </row>
    <row r="682" spans="1:29">
      <c r="A682" s="576"/>
      <c r="B682" s="566"/>
      <c r="C682" s="566"/>
      <c r="D682" s="566"/>
      <c r="E682" s="566"/>
      <c r="F682" s="567"/>
      <c r="G682" s="567"/>
      <c r="H682" s="567"/>
      <c r="I682" s="567"/>
      <c r="J682" s="567"/>
      <c r="K682" s="567"/>
      <c r="L682" s="567"/>
      <c r="M682" s="567"/>
      <c r="N682" s="567"/>
      <c r="O682" s="567"/>
      <c r="P682" s="567"/>
      <c r="Q682" s="567"/>
      <c r="R682" s="567"/>
      <c r="S682" s="567"/>
      <c r="T682" s="567"/>
      <c r="U682" s="567"/>
      <c r="V682" s="567"/>
      <c r="W682" s="567"/>
      <c r="X682" s="567"/>
      <c r="Y682" s="568"/>
      <c r="Z682" s="567"/>
      <c r="AA682" s="567"/>
      <c r="AB682" s="316"/>
      <c r="AC682" s="316"/>
    </row>
    <row r="683" spans="1:29">
      <c r="A683" s="576"/>
      <c r="B683" s="566"/>
      <c r="C683" s="566"/>
      <c r="D683" s="566"/>
      <c r="E683" s="566"/>
      <c r="F683" s="567"/>
      <c r="G683" s="567"/>
      <c r="H683" s="567"/>
      <c r="I683" s="567"/>
      <c r="J683" s="567"/>
      <c r="K683" s="567"/>
      <c r="L683" s="567"/>
      <c r="M683" s="567"/>
      <c r="N683" s="567"/>
      <c r="O683" s="567"/>
      <c r="P683" s="567"/>
      <c r="Q683" s="567"/>
      <c r="R683" s="567"/>
      <c r="S683" s="567"/>
      <c r="T683" s="567"/>
      <c r="U683" s="567"/>
      <c r="V683" s="567"/>
      <c r="W683" s="567"/>
      <c r="X683" s="567"/>
      <c r="Y683" s="568"/>
      <c r="Z683" s="567"/>
      <c r="AA683" s="567"/>
      <c r="AB683" s="316"/>
      <c r="AC683" s="316"/>
    </row>
    <row r="684" spans="1:29">
      <c r="A684" s="576"/>
      <c r="B684" s="566"/>
      <c r="C684" s="566"/>
      <c r="D684" s="566"/>
      <c r="E684" s="566"/>
      <c r="F684" s="567"/>
      <c r="G684" s="567"/>
      <c r="H684" s="567"/>
      <c r="I684" s="567"/>
      <c r="J684" s="567"/>
      <c r="K684" s="567"/>
      <c r="L684" s="567"/>
      <c r="M684" s="567"/>
      <c r="N684" s="567"/>
      <c r="O684" s="567"/>
      <c r="P684" s="567"/>
      <c r="Q684" s="567"/>
      <c r="R684" s="567"/>
      <c r="S684" s="567"/>
      <c r="T684" s="567"/>
      <c r="U684" s="567"/>
      <c r="V684" s="567"/>
      <c r="W684" s="567"/>
      <c r="X684" s="567"/>
      <c r="Y684" s="568"/>
      <c r="Z684" s="567"/>
      <c r="AA684" s="567"/>
      <c r="AB684" s="316"/>
      <c r="AC684" s="316"/>
    </row>
    <row r="685" spans="1:29">
      <c r="A685" s="576"/>
      <c r="B685" s="566"/>
      <c r="C685" s="566"/>
      <c r="D685" s="566"/>
      <c r="E685" s="566"/>
      <c r="F685" s="567"/>
      <c r="G685" s="567"/>
      <c r="H685" s="567"/>
      <c r="I685" s="567"/>
      <c r="J685" s="567"/>
      <c r="K685" s="567"/>
      <c r="L685" s="567"/>
      <c r="M685" s="567"/>
      <c r="N685" s="567"/>
      <c r="O685" s="567"/>
      <c r="P685" s="567"/>
      <c r="Q685" s="567"/>
      <c r="R685" s="567"/>
      <c r="S685" s="567"/>
      <c r="T685" s="567"/>
      <c r="U685" s="567"/>
      <c r="V685" s="567"/>
      <c r="W685" s="567"/>
      <c r="X685" s="567"/>
      <c r="Y685" s="568"/>
      <c r="Z685" s="567"/>
      <c r="AA685" s="567"/>
      <c r="AB685" s="316"/>
      <c r="AC685" s="316"/>
    </row>
    <row r="686" spans="1:29">
      <c r="A686" s="576"/>
      <c r="B686" s="566"/>
      <c r="C686" s="566"/>
      <c r="D686" s="566"/>
      <c r="E686" s="566"/>
      <c r="F686" s="567"/>
      <c r="G686" s="567"/>
      <c r="H686" s="567"/>
      <c r="I686" s="567"/>
      <c r="J686" s="567"/>
      <c r="K686" s="567"/>
      <c r="L686" s="567"/>
      <c r="M686" s="567"/>
      <c r="N686" s="567"/>
      <c r="O686" s="567"/>
      <c r="P686" s="567"/>
      <c r="Q686" s="567"/>
      <c r="R686" s="567"/>
      <c r="S686" s="567"/>
      <c r="T686" s="567"/>
      <c r="U686" s="567"/>
      <c r="V686" s="567"/>
      <c r="W686" s="567"/>
      <c r="X686" s="567"/>
      <c r="Y686" s="568"/>
      <c r="Z686" s="567"/>
      <c r="AA686" s="567"/>
      <c r="AB686" s="316"/>
      <c r="AC686" s="316"/>
    </row>
    <row r="687" spans="1:29">
      <c r="A687" s="576"/>
      <c r="B687" s="566"/>
      <c r="C687" s="566"/>
      <c r="D687" s="566"/>
      <c r="E687" s="566"/>
      <c r="F687" s="567"/>
      <c r="G687" s="567"/>
      <c r="H687" s="567"/>
      <c r="I687" s="567"/>
      <c r="J687" s="567"/>
      <c r="K687" s="567"/>
      <c r="L687" s="567"/>
      <c r="M687" s="567"/>
      <c r="N687" s="567"/>
      <c r="O687" s="567"/>
      <c r="P687" s="567"/>
      <c r="Q687" s="567"/>
      <c r="R687" s="567"/>
      <c r="S687" s="567"/>
      <c r="T687" s="567"/>
      <c r="U687" s="567"/>
      <c r="V687" s="567"/>
      <c r="W687" s="567"/>
      <c r="X687" s="567"/>
      <c r="Y687" s="568"/>
      <c r="Z687" s="567"/>
      <c r="AA687" s="567"/>
      <c r="AB687" s="316"/>
      <c r="AC687" s="316"/>
    </row>
    <row r="688" spans="1:29">
      <c r="A688" s="576"/>
      <c r="B688" s="566"/>
      <c r="C688" s="566"/>
      <c r="D688" s="566"/>
      <c r="E688" s="566"/>
      <c r="F688" s="567"/>
      <c r="G688" s="567"/>
      <c r="H688" s="567"/>
      <c r="I688" s="567"/>
      <c r="J688" s="567"/>
      <c r="K688" s="567"/>
      <c r="L688" s="567"/>
      <c r="M688" s="567"/>
      <c r="N688" s="567"/>
      <c r="O688" s="567"/>
      <c r="P688" s="567"/>
      <c r="Q688" s="567"/>
      <c r="R688" s="567"/>
      <c r="S688" s="567"/>
      <c r="T688" s="567"/>
      <c r="U688" s="567"/>
      <c r="V688" s="567"/>
      <c r="W688" s="567"/>
      <c r="X688" s="567"/>
      <c r="Y688" s="568"/>
      <c r="Z688" s="567"/>
      <c r="AA688" s="567"/>
      <c r="AB688" s="316"/>
      <c r="AC688" s="316"/>
    </row>
    <row r="689" spans="1:29">
      <c r="A689" s="576"/>
      <c r="B689" s="566"/>
      <c r="C689" s="566"/>
      <c r="D689" s="566"/>
      <c r="E689" s="566"/>
      <c r="F689" s="567"/>
      <c r="G689" s="567"/>
      <c r="H689" s="567"/>
      <c r="I689" s="567"/>
      <c r="J689" s="567"/>
      <c r="K689" s="567"/>
      <c r="L689" s="567"/>
      <c r="M689" s="567"/>
      <c r="N689" s="567"/>
      <c r="O689" s="567"/>
      <c r="P689" s="567"/>
      <c r="Q689" s="567"/>
      <c r="R689" s="567"/>
      <c r="S689" s="567"/>
      <c r="T689" s="567"/>
      <c r="U689" s="567"/>
      <c r="V689" s="567"/>
      <c r="W689" s="567"/>
      <c r="X689" s="567"/>
      <c r="Y689" s="568"/>
      <c r="Z689" s="567"/>
      <c r="AA689" s="567"/>
      <c r="AB689" s="316"/>
      <c r="AC689" s="316"/>
    </row>
    <row r="690" spans="1:29">
      <c r="A690" s="576"/>
      <c r="B690" s="566"/>
      <c r="C690" s="566"/>
      <c r="D690" s="566"/>
      <c r="E690" s="566"/>
      <c r="F690" s="567"/>
      <c r="G690" s="567"/>
      <c r="H690" s="567"/>
      <c r="I690" s="567"/>
      <c r="J690" s="567"/>
      <c r="K690" s="567"/>
      <c r="L690" s="567"/>
      <c r="M690" s="567"/>
      <c r="N690" s="567"/>
      <c r="O690" s="567"/>
      <c r="P690" s="567"/>
      <c r="Q690" s="567"/>
      <c r="R690" s="567"/>
      <c r="S690" s="567"/>
      <c r="T690" s="567"/>
      <c r="U690" s="567"/>
      <c r="V690" s="567"/>
      <c r="W690" s="567"/>
      <c r="X690" s="567"/>
      <c r="Y690" s="568"/>
      <c r="Z690" s="567"/>
      <c r="AA690" s="567"/>
      <c r="AB690" s="316"/>
      <c r="AC690" s="316"/>
    </row>
    <row r="691" spans="1:29">
      <c r="A691" s="576"/>
      <c r="B691" s="566"/>
      <c r="C691" s="566"/>
      <c r="D691" s="566"/>
      <c r="E691" s="566"/>
      <c r="F691" s="567"/>
      <c r="G691" s="567"/>
      <c r="H691" s="567"/>
      <c r="I691" s="567"/>
      <c r="J691" s="567"/>
      <c r="K691" s="567"/>
      <c r="L691" s="567"/>
      <c r="M691" s="567"/>
      <c r="N691" s="567"/>
      <c r="O691" s="567"/>
      <c r="P691" s="567"/>
      <c r="Q691" s="567"/>
      <c r="R691" s="567"/>
      <c r="S691" s="567"/>
      <c r="T691" s="567"/>
      <c r="U691" s="567"/>
      <c r="V691" s="567"/>
      <c r="W691" s="567"/>
      <c r="X691" s="567"/>
      <c r="Y691" s="568"/>
      <c r="Z691" s="567"/>
      <c r="AA691" s="567"/>
      <c r="AB691" s="316"/>
      <c r="AC691" s="316"/>
    </row>
    <row r="692" spans="1:29">
      <c r="A692" s="576"/>
      <c r="B692" s="566"/>
      <c r="C692" s="566"/>
      <c r="D692" s="566"/>
      <c r="E692" s="566"/>
      <c r="F692" s="567"/>
      <c r="G692" s="567"/>
      <c r="H692" s="567"/>
      <c r="I692" s="567"/>
      <c r="J692" s="567"/>
      <c r="K692" s="567"/>
      <c r="L692" s="567"/>
      <c r="M692" s="567"/>
      <c r="N692" s="567"/>
      <c r="O692" s="567"/>
      <c r="P692" s="567"/>
      <c r="Q692" s="567"/>
      <c r="R692" s="567"/>
      <c r="S692" s="567"/>
      <c r="T692" s="567"/>
      <c r="U692" s="567"/>
      <c r="V692" s="567"/>
      <c r="W692" s="567"/>
      <c r="X692" s="567"/>
      <c r="Y692" s="568"/>
      <c r="Z692" s="567"/>
      <c r="AA692" s="567"/>
      <c r="AB692" s="316"/>
      <c r="AC692" s="316"/>
    </row>
    <row r="693" spans="1:29">
      <c r="A693" s="576"/>
      <c r="B693" s="566"/>
      <c r="C693" s="566"/>
      <c r="D693" s="566"/>
      <c r="E693" s="566"/>
      <c r="F693" s="567"/>
      <c r="G693" s="567"/>
      <c r="H693" s="567"/>
      <c r="I693" s="567"/>
      <c r="J693" s="567"/>
      <c r="K693" s="567"/>
      <c r="L693" s="567"/>
      <c r="M693" s="567"/>
      <c r="N693" s="567"/>
      <c r="O693" s="567"/>
      <c r="P693" s="567"/>
      <c r="Q693" s="567"/>
      <c r="R693" s="567"/>
      <c r="S693" s="567"/>
      <c r="T693" s="567"/>
      <c r="U693" s="567"/>
      <c r="V693" s="567"/>
      <c r="W693" s="567"/>
      <c r="X693" s="567"/>
      <c r="Y693" s="568"/>
      <c r="Z693" s="567"/>
      <c r="AA693" s="567"/>
      <c r="AB693" s="316"/>
      <c r="AC693" s="316"/>
    </row>
    <row r="694" spans="1:29">
      <c r="A694" s="576"/>
      <c r="B694" s="566"/>
      <c r="C694" s="566"/>
      <c r="D694" s="566"/>
      <c r="E694" s="566"/>
      <c r="F694" s="567"/>
      <c r="G694" s="567"/>
      <c r="H694" s="567"/>
      <c r="I694" s="567"/>
      <c r="J694" s="567"/>
      <c r="K694" s="567"/>
      <c r="L694" s="567"/>
      <c r="M694" s="567"/>
      <c r="N694" s="567"/>
      <c r="O694" s="567"/>
      <c r="P694" s="567"/>
      <c r="Q694" s="567"/>
      <c r="R694" s="567"/>
      <c r="S694" s="567"/>
      <c r="T694" s="567"/>
      <c r="U694" s="567"/>
      <c r="V694" s="567"/>
      <c r="W694" s="567"/>
      <c r="X694" s="567"/>
      <c r="Y694" s="568"/>
      <c r="Z694" s="567"/>
      <c r="AA694" s="567"/>
      <c r="AB694" s="316"/>
      <c r="AC694" s="316"/>
    </row>
    <row r="695" spans="1:29">
      <c r="A695" s="576"/>
      <c r="B695" s="566"/>
      <c r="C695" s="566"/>
      <c r="D695" s="566"/>
      <c r="E695" s="566"/>
      <c r="F695" s="567"/>
      <c r="G695" s="567"/>
      <c r="H695" s="567"/>
      <c r="I695" s="567"/>
      <c r="J695" s="567"/>
      <c r="K695" s="567"/>
      <c r="L695" s="567"/>
      <c r="M695" s="567"/>
      <c r="N695" s="567"/>
      <c r="O695" s="567"/>
      <c r="P695" s="567"/>
      <c r="Q695" s="567"/>
      <c r="R695" s="567"/>
      <c r="S695" s="567"/>
      <c r="T695" s="567"/>
      <c r="U695" s="567"/>
      <c r="V695" s="567"/>
      <c r="W695" s="567"/>
      <c r="X695" s="567"/>
      <c r="Y695" s="568"/>
      <c r="Z695" s="567"/>
      <c r="AA695" s="567"/>
      <c r="AB695" s="316"/>
      <c r="AC695" s="316"/>
    </row>
    <row r="696" spans="1:29">
      <c r="A696" s="576"/>
      <c r="B696" s="566"/>
      <c r="C696" s="566"/>
      <c r="D696" s="566"/>
      <c r="E696" s="566"/>
      <c r="F696" s="567"/>
      <c r="G696" s="567"/>
      <c r="H696" s="567"/>
      <c r="I696" s="567"/>
      <c r="J696" s="567"/>
      <c r="K696" s="567"/>
      <c r="L696" s="567"/>
      <c r="M696" s="567"/>
      <c r="N696" s="567"/>
      <c r="O696" s="567"/>
      <c r="P696" s="567"/>
      <c r="Q696" s="567"/>
      <c r="R696" s="567"/>
      <c r="S696" s="567"/>
      <c r="T696" s="567"/>
      <c r="U696" s="567"/>
      <c r="V696" s="567"/>
      <c r="W696" s="567"/>
      <c r="X696" s="567"/>
      <c r="Y696" s="568"/>
      <c r="Z696" s="567"/>
      <c r="AA696" s="567"/>
      <c r="AB696" s="316"/>
      <c r="AC696" s="316"/>
    </row>
    <row r="697" spans="1:29">
      <c r="A697" s="576"/>
      <c r="B697" s="566"/>
      <c r="C697" s="566"/>
      <c r="D697" s="566"/>
      <c r="E697" s="566"/>
      <c r="F697" s="567"/>
      <c r="G697" s="567"/>
      <c r="H697" s="567"/>
      <c r="I697" s="567"/>
      <c r="J697" s="567"/>
      <c r="K697" s="567"/>
      <c r="L697" s="567"/>
      <c r="M697" s="567"/>
      <c r="N697" s="567"/>
      <c r="O697" s="567"/>
      <c r="P697" s="567"/>
      <c r="Q697" s="567"/>
      <c r="R697" s="567"/>
      <c r="S697" s="567"/>
      <c r="T697" s="567"/>
      <c r="U697" s="567"/>
      <c r="V697" s="567"/>
      <c r="W697" s="567"/>
      <c r="X697" s="567"/>
      <c r="Y697" s="568"/>
      <c r="Z697" s="567"/>
      <c r="AA697" s="567"/>
      <c r="AB697" s="316"/>
      <c r="AC697" s="316"/>
    </row>
    <row r="698" spans="1:29">
      <c r="A698" s="576"/>
      <c r="B698" s="566"/>
      <c r="C698" s="566"/>
      <c r="D698" s="566"/>
      <c r="E698" s="566"/>
      <c r="F698" s="567"/>
      <c r="G698" s="567"/>
      <c r="H698" s="567"/>
      <c r="I698" s="567"/>
      <c r="J698" s="567"/>
      <c r="K698" s="567"/>
      <c r="L698" s="567"/>
      <c r="M698" s="567"/>
      <c r="N698" s="567"/>
      <c r="O698" s="567"/>
      <c r="P698" s="567"/>
      <c r="Q698" s="567"/>
      <c r="R698" s="567"/>
      <c r="S698" s="567"/>
      <c r="T698" s="567"/>
      <c r="U698" s="567"/>
      <c r="V698" s="567"/>
      <c r="W698" s="567"/>
      <c r="X698" s="567"/>
      <c r="Y698" s="568"/>
      <c r="Z698" s="567"/>
      <c r="AA698" s="567"/>
      <c r="AB698" s="316"/>
      <c r="AC698" s="316"/>
    </row>
    <row r="699" spans="1:29">
      <c r="A699" s="576"/>
      <c r="B699" s="566"/>
      <c r="C699" s="566"/>
      <c r="D699" s="566"/>
      <c r="E699" s="566"/>
      <c r="F699" s="567"/>
      <c r="G699" s="567"/>
      <c r="H699" s="567"/>
      <c r="I699" s="567"/>
      <c r="J699" s="567"/>
      <c r="K699" s="567"/>
      <c r="L699" s="567"/>
      <c r="M699" s="567"/>
      <c r="N699" s="567"/>
      <c r="O699" s="567"/>
      <c r="P699" s="567"/>
      <c r="Q699" s="567"/>
      <c r="R699" s="567"/>
      <c r="S699" s="567"/>
      <c r="T699" s="567"/>
      <c r="U699" s="567"/>
      <c r="V699" s="567"/>
      <c r="W699" s="567"/>
      <c r="X699" s="567"/>
      <c r="Y699" s="568"/>
      <c r="Z699" s="567"/>
      <c r="AA699" s="567"/>
      <c r="AB699" s="316"/>
      <c r="AC699" s="316"/>
    </row>
    <row r="700" spans="1:29">
      <c r="A700" s="576"/>
      <c r="B700" s="566"/>
      <c r="C700" s="566"/>
      <c r="D700" s="566"/>
      <c r="E700" s="566"/>
      <c r="F700" s="567"/>
      <c r="G700" s="567"/>
      <c r="H700" s="567"/>
      <c r="I700" s="567"/>
      <c r="J700" s="567"/>
      <c r="K700" s="567"/>
      <c r="L700" s="567"/>
      <c r="M700" s="567"/>
      <c r="N700" s="567"/>
      <c r="O700" s="567"/>
      <c r="P700" s="567"/>
      <c r="Q700" s="567"/>
      <c r="R700" s="567"/>
      <c r="S700" s="567"/>
      <c r="T700" s="567"/>
      <c r="U700" s="567"/>
      <c r="V700" s="567"/>
      <c r="W700" s="567"/>
      <c r="X700" s="567"/>
      <c r="Y700" s="568"/>
      <c r="Z700" s="567"/>
      <c r="AA700" s="567"/>
      <c r="AB700" s="316"/>
      <c r="AC700" s="316"/>
    </row>
    <row r="701" spans="1:29">
      <c r="A701" s="576"/>
      <c r="B701" s="566"/>
      <c r="C701" s="566"/>
      <c r="D701" s="566"/>
      <c r="E701" s="566"/>
      <c r="F701" s="567"/>
      <c r="G701" s="567"/>
      <c r="H701" s="567"/>
      <c r="I701" s="567"/>
      <c r="J701" s="567"/>
      <c r="K701" s="567"/>
      <c r="L701" s="567"/>
      <c r="M701" s="567"/>
      <c r="N701" s="567"/>
      <c r="O701" s="567"/>
      <c r="P701" s="567"/>
      <c r="Q701" s="567"/>
      <c r="R701" s="567"/>
      <c r="S701" s="567"/>
      <c r="T701" s="567"/>
      <c r="U701" s="567"/>
      <c r="V701" s="567"/>
      <c r="W701" s="567"/>
      <c r="X701" s="567"/>
      <c r="Y701" s="568"/>
      <c r="Z701" s="567"/>
      <c r="AA701" s="567"/>
      <c r="AB701" s="316"/>
      <c r="AC701" s="316"/>
    </row>
    <row r="702" spans="1:29">
      <c r="A702" s="576"/>
      <c r="B702" s="566"/>
      <c r="C702" s="566"/>
      <c r="D702" s="566"/>
      <c r="E702" s="566"/>
      <c r="F702" s="567"/>
      <c r="G702" s="567"/>
      <c r="H702" s="567"/>
      <c r="I702" s="567"/>
      <c r="J702" s="567"/>
      <c r="K702" s="567"/>
      <c r="L702" s="567"/>
      <c r="M702" s="567"/>
      <c r="N702" s="567"/>
      <c r="O702" s="567"/>
      <c r="P702" s="567"/>
      <c r="Q702" s="567"/>
      <c r="R702" s="567"/>
      <c r="S702" s="567"/>
      <c r="T702" s="567"/>
      <c r="U702" s="567"/>
      <c r="V702" s="567"/>
      <c r="W702" s="567"/>
      <c r="X702" s="567"/>
      <c r="Y702" s="568"/>
      <c r="Z702" s="567"/>
      <c r="AA702" s="567"/>
      <c r="AB702" s="316"/>
      <c r="AC702" s="316"/>
    </row>
    <row r="703" spans="1:29">
      <c r="A703" s="576"/>
      <c r="B703" s="566"/>
      <c r="C703" s="566"/>
      <c r="D703" s="566"/>
      <c r="E703" s="566"/>
      <c r="F703" s="567"/>
      <c r="G703" s="567"/>
      <c r="H703" s="567"/>
      <c r="I703" s="567"/>
      <c r="J703" s="567"/>
      <c r="K703" s="567"/>
      <c r="L703" s="567"/>
      <c r="M703" s="567"/>
      <c r="N703" s="567"/>
      <c r="O703" s="567"/>
      <c r="P703" s="567"/>
      <c r="Q703" s="567"/>
      <c r="R703" s="567"/>
      <c r="S703" s="567"/>
      <c r="T703" s="567"/>
      <c r="U703" s="567"/>
      <c r="V703" s="567"/>
      <c r="W703" s="567"/>
      <c r="X703" s="567"/>
      <c r="Y703" s="568"/>
      <c r="Z703" s="567"/>
      <c r="AA703" s="567"/>
      <c r="AB703" s="316"/>
      <c r="AC703" s="316"/>
    </row>
    <row r="704" spans="1:29">
      <c r="A704" s="576"/>
      <c r="B704" s="566"/>
      <c r="C704" s="566"/>
      <c r="D704" s="566"/>
      <c r="E704" s="566"/>
      <c r="F704" s="567"/>
      <c r="G704" s="567"/>
      <c r="H704" s="567"/>
      <c r="I704" s="567"/>
      <c r="J704" s="567"/>
      <c r="K704" s="567"/>
      <c r="L704" s="567"/>
      <c r="M704" s="567"/>
      <c r="N704" s="567"/>
      <c r="O704" s="567"/>
      <c r="P704" s="567"/>
      <c r="Q704" s="567"/>
      <c r="R704" s="567"/>
      <c r="S704" s="567"/>
      <c r="T704" s="567"/>
      <c r="U704" s="567"/>
      <c r="V704" s="567"/>
      <c r="W704" s="567"/>
      <c r="X704" s="567"/>
      <c r="Y704" s="568"/>
      <c r="Z704" s="567"/>
      <c r="AA704" s="567"/>
      <c r="AB704" s="316"/>
      <c r="AC704" s="316"/>
    </row>
    <row r="705" spans="1:29">
      <c r="A705" s="576"/>
      <c r="B705" s="566"/>
      <c r="C705" s="566"/>
      <c r="D705" s="566"/>
      <c r="E705" s="566"/>
      <c r="F705" s="567"/>
      <c r="G705" s="567"/>
      <c r="H705" s="567"/>
      <c r="I705" s="567"/>
      <c r="J705" s="567"/>
      <c r="K705" s="567"/>
      <c r="L705" s="567"/>
      <c r="M705" s="567"/>
      <c r="N705" s="567"/>
      <c r="O705" s="567"/>
      <c r="P705" s="567"/>
      <c r="Q705" s="567"/>
      <c r="R705" s="567"/>
      <c r="S705" s="567"/>
      <c r="T705" s="567"/>
      <c r="U705" s="567"/>
      <c r="V705" s="567"/>
      <c r="W705" s="567"/>
      <c r="X705" s="567"/>
      <c r="Y705" s="568"/>
      <c r="Z705" s="567"/>
      <c r="AA705" s="567"/>
      <c r="AB705" s="316"/>
      <c r="AC705" s="316"/>
    </row>
    <row r="706" spans="1:29">
      <c r="A706" s="576"/>
      <c r="B706" s="566"/>
      <c r="C706" s="566"/>
      <c r="D706" s="566"/>
      <c r="E706" s="566"/>
      <c r="F706" s="567"/>
      <c r="G706" s="567"/>
      <c r="H706" s="567"/>
      <c r="I706" s="567"/>
      <c r="J706" s="567"/>
      <c r="K706" s="567"/>
      <c r="L706" s="567"/>
      <c r="M706" s="567"/>
      <c r="N706" s="567"/>
      <c r="O706" s="567"/>
      <c r="P706" s="567"/>
      <c r="Q706" s="567"/>
      <c r="R706" s="567"/>
      <c r="S706" s="567"/>
      <c r="T706" s="567"/>
      <c r="U706" s="567"/>
      <c r="V706" s="567"/>
      <c r="W706" s="567"/>
      <c r="X706" s="567"/>
      <c r="Y706" s="568"/>
      <c r="Z706" s="567"/>
      <c r="AA706" s="567"/>
      <c r="AB706" s="316"/>
      <c r="AC706" s="316"/>
    </row>
    <row r="707" spans="1:29">
      <c r="A707" s="576"/>
      <c r="B707" s="566"/>
      <c r="C707" s="566"/>
      <c r="D707" s="566"/>
      <c r="E707" s="566"/>
      <c r="F707" s="567"/>
      <c r="G707" s="567"/>
      <c r="H707" s="567"/>
      <c r="I707" s="567"/>
      <c r="J707" s="567"/>
      <c r="K707" s="567"/>
      <c r="L707" s="567"/>
      <c r="M707" s="567"/>
      <c r="N707" s="567"/>
      <c r="O707" s="567"/>
      <c r="P707" s="567"/>
      <c r="Q707" s="567"/>
      <c r="R707" s="567"/>
      <c r="S707" s="567"/>
      <c r="T707" s="567"/>
      <c r="U707" s="567"/>
      <c r="V707" s="567"/>
      <c r="W707" s="567"/>
      <c r="X707" s="567"/>
      <c r="Y707" s="568"/>
      <c r="Z707" s="567"/>
      <c r="AA707" s="567"/>
      <c r="AB707" s="316"/>
      <c r="AC707" s="316"/>
    </row>
    <row r="708" spans="1:29">
      <c r="A708" s="576"/>
      <c r="B708" s="566"/>
      <c r="C708" s="566"/>
      <c r="D708" s="566"/>
      <c r="E708" s="566"/>
      <c r="F708" s="567"/>
      <c r="G708" s="567"/>
      <c r="H708" s="567"/>
      <c r="I708" s="567"/>
      <c r="J708" s="567"/>
      <c r="K708" s="567"/>
      <c r="L708" s="567"/>
      <c r="M708" s="567"/>
      <c r="N708" s="567"/>
      <c r="O708" s="567"/>
      <c r="P708" s="567"/>
      <c r="Q708" s="567"/>
      <c r="R708" s="567"/>
      <c r="S708" s="567"/>
      <c r="T708" s="567"/>
      <c r="U708" s="567"/>
      <c r="V708" s="567"/>
      <c r="W708" s="567"/>
      <c r="X708" s="567"/>
      <c r="Y708" s="568"/>
      <c r="Z708" s="567"/>
      <c r="AA708" s="567"/>
      <c r="AB708" s="316"/>
      <c r="AC708" s="316"/>
    </row>
    <row r="709" spans="1:29">
      <c r="A709" s="576"/>
      <c r="B709" s="566"/>
      <c r="C709" s="566"/>
      <c r="D709" s="566"/>
      <c r="E709" s="566"/>
      <c r="F709" s="567"/>
      <c r="G709" s="567"/>
      <c r="H709" s="567"/>
      <c r="I709" s="567"/>
      <c r="J709" s="567"/>
      <c r="K709" s="567"/>
      <c r="L709" s="567"/>
      <c r="M709" s="567"/>
      <c r="N709" s="567"/>
      <c r="O709" s="567"/>
      <c r="P709" s="567"/>
      <c r="Q709" s="567"/>
      <c r="R709" s="567"/>
      <c r="S709" s="567"/>
      <c r="T709" s="567"/>
      <c r="U709" s="567"/>
      <c r="V709" s="567"/>
      <c r="W709" s="567"/>
      <c r="X709" s="567"/>
      <c r="Y709" s="568"/>
      <c r="Z709" s="567"/>
      <c r="AA709" s="567"/>
      <c r="AB709" s="316"/>
      <c r="AC709" s="316"/>
    </row>
    <row r="710" spans="1:29">
      <c r="A710" s="576"/>
      <c r="B710" s="566"/>
      <c r="C710" s="566"/>
      <c r="D710" s="566"/>
      <c r="E710" s="566"/>
      <c r="F710" s="567"/>
      <c r="G710" s="567"/>
      <c r="H710" s="567"/>
      <c r="I710" s="567"/>
      <c r="J710" s="567"/>
      <c r="K710" s="567"/>
      <c r="L710" s="567"/>
      <c r="M710" s="567"/>
      <c r="N710" s="567"/>
      <c r="O710" s="567"/>
      <c r="P710" s="567"/>
      <c r="Q710" s="567"/>
      <c r="R710" s="567"/>
      <c r="S710" s="567"/>
      <c r="T710" s="567"/>
      <c r="U710" s="567"/>
      <c r="V710" s="567"/>
      <c r="W710" s="567"/>
      <c r="X710" s="567"/>
      <c r="Y710" s="568"/>
      <c r="Z710" s="567"/>
      <c r="AA710" s="567"/>
      <c r="AB710" s="316"/>
      <c r="AC710" s="316"/>
    </row>
    <row r="711" spans="1:29">
      <c r="A711" s="576"/>
      <c r="B711" s="566"/>
      <c r="C711" s="566"/>
      <c r="D711" s="566"/>
      <c r="E711" s="566"/>
      <c r="F711" s="567"/>
      <c r="G711" s="567"/>
      <c r="H711" s="567"/>
      <c r="I711" s="567"/>
      <c r="J711" s="567"/>
      <c r="K711" s="567"/>
      <c r="L711" s="567"/>
      <c r="M711" s="567"/>
      <c r="N711" s="567"/>
      <c r="O711" s="567"/>
      <c r="P711" s="567"/>
      <c r="Q711" s="567"/>
      <c r="R711" s="567"/>
      <c r="S711" s="567"/>
      <c r="T711" s="567"/>
      <c r="U711" s="567"/>
      <c r="V711" s="567"/>
      <c r="W711" s="567"/>
      <c r="X711" s="567"/>
      <c r="Y711" s="568"/>
      <c r="Z711" s="567"/>
      <c r="AA711" s="567"/>
      <c r="AB711" s="316"/>
      <c r="AC711" s="316"/>
    </row>
    <row r="712" spans="1:29">
      <c r="A712" s="576"/>
      <c r="B712" s="566"/>
      <c r="C712" s="566"/>
      <c r="D712" s="566"/>
      <c r="E712" s="566"/>
      <c r="F712" s="567"/>
      <c r="G712" s="567"/>
      <c r="H712" s="567"/>
      <c r="I712" s="567"/>
      <c r="J712" s="567"/>
      <c r="K712" s="567"/>
      <c r="L712" s="567"/>
      <c r="M712" s="567"/>
      <c r="N712" s="567"/>
      <c r="O712" s="567"/>
      <c r="P712" s="567"/>
      <c r="Q712" s="567"/>
      <c r="R712" s="567"/>
      <c r="S712" s="567"/>
      <c r="T712" s="567"/>
      <c r="U712" s="567"/>
      <c r="V712" s="567"/>
      <c r="W712" s="567"/>
      <c r="X712" s="567"/>
      <c r="Y712" s="568"/>
      <c r="Z712" s="567"/>
      <c r="AA712" s="567"/>
      <c r="AB712" s="316"/>
      <c r="AC712" s="316"/>
    </row>
    <row r="713" spans="1:29">
      <c r="A713" s="576"/>
      <c r="B713" s="566"/>
      <c r="C713" s="566"/>
      <c r="D713" s="566"/>
      <c r="E713" s="566"/>
      <c r="F713" s="567"/>
      <c r="G713" s="567"/>
      <c r="H713" s="567"/>
      <c r="I713" s="567"/>
      <c r="J713" s="567"/>
      <c r="K713" s="567"/>
      <c r="L713" s="567"/>
      <c r="M713" s="567"/>
      <c r="N713" s="567"/>
      <c r="O713" s="567"/>
      <c r="P713" s="567"/>
      <c r="Q713" s="567"/>
      <c r="R713" s="567"/>
      <c r="S713" s="567"/>
      <c r="T713" s="567"/>
      <c r="U713" s="567"/>
      <c r="V713" s="567"/>
      <c r="W713" s="567"/>
      <c r="X713" s="567"/>
      <c r="Y713" s="568"/>
      <c r="Z713" s="567"/>
      <c r="AA713" s="567"/>
      <c r="AB713" s="316"/>
      <c r="AC713" s="316"/>
    </row>
    <row r="714" spans="1:29">
      <c r="A714" s="576"/>
      <c r="B714" s="566"/>
      <c r="C714" s="566"/>
      <c r="D714" s="566"/>
      <c r="E714" s="566"/>
      <c r="F714" s="567"/>
      <c r="G714" s="567"/>
      <c r="H714" s="567"/>
      <c r="I714" s="567"/>
      <c r="J714" s="567"/>
      <c r="K714" s="567"/>
      <c r="L714" s="567"/>
      <c r="M714" s="567"/>
      <c r="N714" s="567"/>
      <c r="O714" s="567"/>
      <c r="P714" s="567"/>
      <c r="Q714" s="567"/>
      <c r="R714" s="567"/>
      <c r="S714" s="567"/>
      <c r="T714" s="567"/>
      <c r="U714" s="567"/>
      <c r="V714" s="567"/>
      <c r="W714" s="567"/>
      <c r="X714" s="567"/>
      <c r="Y714" s="568"/>
      <c r="Z714" s="567"/>
      <c r="AA714" s="567"/>
      <c r="AB714" s="316"/>
      <c r="AC714" s="316"/>
    </row>
    <row r="715" spans="1:29">
      <c r="A715" s="576"/>
      <c r="B715" s="566"/>
      <c r="C715" s="566"/>
      <c r="D715" s="566"/>
      <c r="E715" s="566"/>
      <c r="F715" s="567"/>
      <c r="G715" s="567"/>
      <c r="H715" s="567"/>
      <c r="I715" s="567"/>
      <c r="J715" s="567"/>
      <c r="K715" s="567"/>
      <c r="L715" s="567"/>
      <c r="M715" s="567"/>
      <c r="N715" s="567"/>
      <c r="O715" s="567"/>
      <c r="P715" s="567"/>
      <c r="Q715" s="567"/>
      <c r="R715" s="567"/>
      <c r="S715" s="567"/>
      <c r="T715" s="567"/>
      <c r="U715" s="567"/>
      <c r="V715" s="567"/>
      <c r="W715" s="567"/>
      <c r="X715" s="567"/>
      <c r="Y715" s="568"/>
      <c r="Z715" s="567"/>
      <c r="AA715" s="567"/>
      <c r="AB715" s="316"/>
      <c r="AC715" s="316"/>
    </row>
    <row r="716" spans="1:29">
      <c r="A716" s="576"/>
      <c r="B716" s="566"/>
      <c r="C716" s="566"/>
      <c r="D716" s="566"/>
      <c r="E716" s="566"/>
      <c r="F716" s="567"/>
      <c r="G716" s="567"/>
      <c r="H716" s="567"/>
      <c r="I716" s="567"/>
      <c r="J716" s="567"/>
      <c r="K716" s="567"/>
      <c r="L716" s="567"/>
      <c r="M716" s="567"/>
      <c r="N716" s="567"/>
      <c r="O716" s="567"/>
      <c r="P716" s="567"/>
      <c r="Q716" s="567"/>
      <c r="R716" s="567"/>
      <c r="S716" s="567"/>
      <c r="T716" s="567"/>
      <c r="U716" s="567"/>
      <c r="V716" s="567"/>
      <c r="W716" s="567"/>
      <c r="X716" s="567"/>
      <c r="Y716" s="568"/>
      <c r="Z716" s="567"/>
      <c r="AA716" s="567"/>
      <c r="AB716" s="316"/>
      <c r="AC716" s="316"/>
    </row>
    <row r="717" spans="1:29">
      <c r="A717" s="576"/>
      <c r="B717" s="566"/>
      <c r="C717" s="566"/>
      <c r="D717" s="566"/>
      <c r="E717" s="566"/>
      <c r="F717" s="567"/>
      <c r="G717" s="567"/>
      <c r="H717" s="567"/>
      <c r="I717" s="567"/>
      <c r="J717" s="567"/>
      <c r="K717" s="567"/>
      <c r="L717" s="567"/>
      <c r="M717" s="567"/>
      <c r="N717" s="567"/>
      <c r="O717" s="567"/>
      <c r="P717" s="567"/>
      <c r="Q717" s="567"/>
      <c r="R717" s="567"/>
      <c r="S717" s="567"/>
      <c r="T717" s="567"/>
      <c r="U717" s="567"/>
      <c r="V717" s="567"/>
      <c r="W717" s="567"/>
      <c r="X717" s="567"/>
      <c r="Y717" s="568"/>
      <c r="Z717" s="567"/>
      <c r="AA717" s="567"/>
      <c r="AB717" s="316"/>
      <c r="AC717" s="316"/>
    </row>
    <row r="718" spans="1:29">
      <c r="A718" s="576"/>
      <c r="B718" s="566"/>
      <c r="C718" s="566"/>
      <c r="D718" s="566"/>
      <c r="E718" s="566"/>
      <c r="F718" s="567"/>
      <c r="G718" s="567"/>
      <c r="H718" s="567"/>
      <c r="I718" s="567"/>
      <c r="J718" s="567"/>
      <c r="K718" s="567"/>
      <c r="L718" s="567"/>
      <c r="M718" s="567"/>
      <c r="N718" s="567"/>
      <c r="O718" s="567"/>
      <c r="P718" s="567"/>
      <c r="Q718" s="567"/>
      <c r="R718" s="567"/>
      <c r="S718" s="567"/>
      <c r="T718" s="567"/>
      <c r="U718" s="567"/>
      <c r="V718" s="567"/>
      <c r="W718" s="567"/>
      <c r="X718" s="567"/>
      <c r="Y718" s="568"/>
      <c r="Z718" s="567"/>
      <c r="AA718" s="567"/>
      <c r="AB718" s="316"/>
      <c r="AC718" s="316"/>
    </row>
    <row r="719" spans="1:29">
      <c r="A719" s="576"/>
      <c r="B719" s="566"/>
      <c r="C719" s="566"/>
      <c r="D719" s="566"/>
      <c r="E719" s="566"/>
      <c r="F719" s="567"/>
      <c r="G719" s="567"/>
      <c r="H719" s="567"/>
      <c r="I719" s="567"/>
      <c r="J719" s="567"/>
      <c r="K719" s="567"/>
      <c r="L719" s="567"/>
      <c r="M719" s="567"/>
      <c r="N719" s="567"/>
      <c r="O719" s="567"/>
      <c r="P719" s="567"/>
      <c r="Q719" s="567"/>
      <c r="R719" s="567"/>
      <c r="S719" s="567"/>
      <c r="T719" s="567"/>
      <c r="U719" s="567"/>
      <c r="V719" s="567"/>
      <c r="W719" s="567"/>
      <c r="X719" s="567"/>
      <c r="Y719" s="568"/>
      <c r="Z719" s="567"/>
      <c r="AA719" s="567"/>
      <c r="AB719" s="316"/>
      <c r="AC719" s="316"/>
    </row>
    <row r="720" spans="1:29">
      <c r="A720" s="576"/>
      <c r="B720" s="566"/>
      <c r="C720" s="566"/>
      <c r="D720" s="566"/>
      <c r="E720" s="566"/>
      <c r="F720" s="567"/>
      <c r="G720" s="567"/>
      <c r="H720" s="567"/>
      <c r="I720" s="567"/>
      <c r="J720" s="567"/>
      <c r="K720" s="567"/>
      <c r="L720" s="567"/>
      <c r="M720" s="567"/>
      <c r="N720" s="567"/>
      <c r="O720" s="567"/>
      <c r="P720" s="567"/>
      <c r="Q720" s="567"/>
      <c r="R720" s="567"/>
      <c r="S720" s="567"/>
      <c r="T720" s="567"/>
      <c r="U720" s="567"/>
      <c r="V720" s="567"/>
      <c r="W720" s="567"/>
      <c r="X720" s="567"/>
      <c r="Y720" s="568"/>
      <c r="Z720" s="567"/>
      <c r="AA720" s="567"/>
      <c r="AB720" s="316"/>
      <c r="AC720" s="316"/>
    </row>
    <row r="721" spans="1:29">
      <c r="A721" s="576"/>
      <c r="B721" s="566"/>
      <c r="C721" s="566"/>
      <c r="D721" s="566"/>
      <c r="E721" s="566"/>
      <c r="F721" s="567"/>
      <c r="G721" s="567"/>
      <c r="H721" s="567"/>
      <c r="I721" s="567"/>
      <c r="J721" s="567"/>
      <c r="K721" s="567"/>
      <c r="L721" s="567"/>
      <c r="M721" s="567"/>
      <c r="N721" s="567"/>
      <c r="O721" s="567"/>
      <c r="P721" s="567"/>
      <c r="Q721" s="567"/>
      <c r="R721" s="567"/>
      <c r="S721" s="567"/>
      <c r="T721" s="567"/>
      <c r="U721" s="567"/>
      <c r="V721" s="567"/>
      <c r="W721" s="567"/>
      <c r="X721" s="567"/>
      <c r="Y721" s="568"/>
      <c r="Z721" s="567"/>
      <c r="AA721" s="567"/>
      <c r="AB721" s="316"/>
      <c r="AC721" s="316"/>
    </row>
    <row r="722" spans="1:29">
      <c r="A722" s="576"/>
      <c r="B722" s="566"/>
      <c r="C722" s="566"/>
      <c r="D722" s="566"/>
      <c r="E722" s="566"/>
      <c r="F722" s="567"/>
      <c r="G722" s="567"/>
      <c r="H722" s="567"/>
      <c r="I722" s="567"/>
      <c r="J722" s="567"/>
      <c r="K722" s="567"/>
      <c r="L722" s="567"/>
      <c r="M722" s="567"/>
      <c r="N722" s="567"/>
      <c r="O722" s="567"/>
      <c r="P722" s="567"/>
      <c r="Q722" s="567"/>
      <c r="R722" s="567"/>
      <c r="S722" s="567"/>
      <c r="T722" s="567"/>
      <c r="U722" s="567"/>
      <c r="V722" s="567"/>
      <c r="W722" s="567"/>
      <c r="X722" s="567"/>
      <c r="Y722" s="568"/>
      <c r="Z722" s="567"/>
      <c r="AA722" s="567"/>
      <c r="AB722" s="316"/>
      <c r="AC722" s="316"/>
    </row>
    <row r="723" spans="1:29">
      <c r="A723" s="576"/>
      <c r="B723" s="566"/>
      <c r="C723" s="566"/>
      <c r="D723" s="566"/>
      <c r="E723" s="566"/>
      <c r="F723" s="567"/>
      <c r="G723" s="567"/>
      <c r="H723" s="567"/>
      <c r="I723" s="567"/>
      <c r="J723" s="567"/>
      <c r="K723" s="567"/>
      <c r="L723" s="567"/>
      <c r="M723" s="567"/>
      <c r="N723" s="567"/>
      <c r="O723" s="567"/>
      <c r="P723" s="567"/>
      <c r="Q723" s="567"/>
      <c r="R723" s="567"/>
      <c r="S723" s="567"/>
      <c r="T723" s="567"/>
      <c r="U723" s="567"/>
      <c r="V723" s="567"/>
      <c r="W723" s="567"/>
      <c r="X723" s="567"/>
      <c r="Y723" s="568"/>
      <c r="Z723" s="567"/>
      <c r="AA723" s="567"/>
      <c r="AB723" s="316"/>
      <c r="AC723" s="316"/>
    </row>
    <row r="724" spans="1:29">
      <c r="A724" s="576"/>
      <c r="B724" s="566"/>
      <c r="C724" s="566"/>
      <c r="D724" s="566"/>
      <c r="E724" s="566"/>
      <c r="F724" s="567"/>
      <c r="G724" s="567"/>
      <c r="H724" s="567"/>
      <c r="I724" s="567"/>
      <c r="J724" s="567"/>
      <c r="K724" s="567"/>
      <c r="L724" s="567"/>
      <c r="M724" s="567"/>
      <c r="N724" s="567"/>
      <c r="O724" s="567"/>
      <c r="P724" s="567"/>
      <c r="Q724" s="567"/>
      <c r="R724" s="567"/>
      <c r="S724" s="567"/>
      <c r="T724" s="567"/>
      <c r="U724" s="567"/>
      <c r="V724" s="567"/>
      <c r="W724" s="567"/>
      <c r="X724" s="567"/>
      <c r="Y724" s="568"/>
      <c r="Z724" s="567"/>
      <c r="AA724" s="567"/>
      <c r="AB724" s="316"/>
      <c r="AC724" s="316"/>
    </row>
    <row r="725" spans="1:29">
      <c r="A725" s="576"/>
      <c r="B725" s="566"/>
      <c r="C725" s="566"/>
      <c r="D725" s="566"/>
      <c r="E725" s="566"/>
      <c r="F725" s="567"/>
      <c r="G725" s="567"/>
      <c r="H725" s="567"/>
      <c r="I725" s="567"/>
      <c r="J725" s="567"/>
      <c r="K725" s="567"/>
      <c r="L725" s="567"/>
      <c r="M725" s="567"/>
      <c r="N725" s="567"/>
      <c r="O725" s="567"/>
      <c r="P725" s="567"/>
      <c r="Q725" s="567"/>
      <c r="R725" s="567"/>
      <c r="S725" s="567"/>
      <c r="T725" s="567"/>
      <c r="U725" s="567"/>
      <c r="V725" s="567"/>
      <c r="W725" s="567"/>
      <c r="X725" s="567"/>
      <c r="Y725" s="568"/>
      <c r="Z725" s="567"/>
      <c r="AA725" s="567"/>
      <c r="AB725" s="316"/>
      <c r="AC725" s="316"/>
    </row>
    <row r="726" spans="1:29">
      <c r="A726" s="576"/>
      <c r="B726" s="566"/>
      <c r="C726" s="566"/>
      <c r="D726" s="566"/>
      <c r="E726" s="566"/>
      <c r="F726" s="567"/>
      <c r="G726" s="567"/>
      <c r="H726" s="567"/>
      <c r="I726" s="567"/>
      <c r="J726" s="567"/>
      <c r="K726" s="567"/>
      <c r="L726" s="567"/>
      <c r="M726" s="567"/>
      <c r="N726" s="567"/>
      <c r="O726" s="567"/>
      <c r="P726" s="567"/>
      <c r="Q726" s="567"/>
      <c r="R726" s="567"/>
      <c r="S726" s="567"/>
      <c r="T726" s="567"/>
      <c r="U726" s="567"/>
      <c r="V726" s="567"/>
      <c r="W726" s="567"/>
      <c r="X726" s="567"/>
      <c r="Y726" s="568"/>
      <c r="Z726" s="567"/>
      <c r="AA726" s="567"/>
      <c r="AB726" s="316"/>
      <c r="AC726" s="316"/>
    </row>
    <row r="727" spans="1:29">
      <c r="A727" s="576"/>
      <c r="B727" s="566"/>
      <c r="C727" s="566"/>
      <c r="D727" s="566"/>
      <c r="E727" s="566"/>
      <c r="F727" s="567"/>
      <c r="G727" s="567"/>
      <c r="H727" s="567"/>
      <c r="I727" s="567"/>
      <c r="J727" s="567"/>
      <c r="K727" s="567"/>
      <c r="L727" s="567"/>
      <c r="M727" s="567"/>
      <c r="N727" s="567"/>
      <c r="O727" s="567"/>
      <c r="P727" s="567"/>
      <c r="Q727" s="567"/>
      <c r="R727" s="567"/>
      <c r="S727" s="567"/>
      <c r="T727" s="567"/>
      <c r="U727" s="567"/>
      <c r="V727" s="567"/>
      <c r="W727" s="567"/>
      <c r="X727" s="567"/>
      <c r="Y727" s="568"/>
      <c r="Z727" s="567"/>
      <c r="AA727" s="567"/>
      <c r="AB727" s="316"/>
      <c r="AC727" s="316"/>
    </row>
    <row r="728" spans="1:29">
      <c r="A728" s="576"/>
      <c r="B728" s="566"/>
      <c r="C728" s="566"/>
      <c r="D728" s="566"/>
      <c r="E728" s="566"/>
      <c r="F728" s="567"/>
      <c r="G728" s="567"/>
      <c r="H728" s="567"/>
      <c r="I728" s="567"/>
      <c r="J728" s="567"/>
      <c r="K728" s="567"/>
      <c r="L728" s="567"/>
      <c r="M728" s="567"/>
      <c r="N728" s="567"/>
      <c r="O728" s="567"/>
      <c r="P728" s="567"/>
      <c r="Q728" s="567"/>
      <c r="R728" s="567"/>
      <c r="S728" s="567"/>
      <c r="T728" s="567"/>
      <c r="U728" s="567"/>
      <c r="V728" s="567"/>
      <c r="W728" s="567"/>
      <c r="X728" s="567"/>
      <c r="Y728" s="568"/>
      <c r="Z728" s="567"/>
      <c r="AA728" s="567"/>
      <c r="AB728" s="316"/>
      <c r="AC728" s="316"/>
    </row>
    <row r="729" spans="1:29">
      <c r="A729" s="576"/>
      <c r="B729" s="566"/>
      <c r="C729" s="566"/>
      <c r="D729" s="566"/>
      <c r="E729" s="566"/>
      <c r="F729" s="567"/>
      <c r="G729" s="567"/>
      <c r="H729" s="567"/>
      <c r="I729" s="567"/>
      <c r="J729" s="567"/>
      <c r="K729" s="567"/>
      <c r="L729" s="567"/>
      <c r="M729" s="567"/>
      <c r="N729" s="567"/>
      <c r="O729" s="567"/>
      <c r="P729" s="567"/>
      <c r="Q729" s="567"/>
      <c r="R729" s="567"/>
      <c r="S729" s="567"/>
      <c r="T729" s="567"/>
      <c r="U729" s="567"/>
      <c r="V729" s="567"/>
      <c r="W729" s="567"/>
      <c r="X729" s="567"/>
      <c r="Y729" s="568"/>
      <c r="Z729" s="567"/>
      <c r="AA729" s="567"/>
      <c r="AB729" s="316"/>
      <c r="AC729" s="316"/>
    </row>
    <row r="730" spans="1:29">
      <c r="A730" s="576"/>
      <c r="B730" s="566"/>
      <c r="C730" s="566"/>
      <c r="D730" s="566"/>
      <c r="E730" s="566"/>
      <c r="F730" s="567"/>
      <c r="G730" s="567"/>
      <c r="H730" s="567"/>
      <c r="I730" s="567"/>
      <c r="J730" s="567"/>
      <c r="K730" s="567"/>
      <c r="L730" s="567"/>
      <c r="M730" s="567"/>
      <c r="N730" s="567"/>
      <c r="O730" s="567"/>
      <c r="P730" s="567"/>
      <c r="Q730" s="567"/>
      <c r="R730" s="567"/>
      <c r="S730" s="567"/>
      <c r="T730" s="567"/>
      <c r="U730" s="567"/>
      <c r="V730" s="567"/>
      <c r="W730" s="567"/>
      <c r="X730" s="567"/>
      <c r="Y730" s="568"/>
      <c r="Z730" s="567"/>
      <c r="AA730" s="567"/>
      <c r="AB730" s="316"/>
      <c r="AC730" s="316"/>
    </row>
    <row r="731" spans="1:29">
      <c r="A731" s="576"/>
      <c r="B731" s="566"/>
      <c r="C731" s="566"/>
      <c r="D731" s="566"/>
      <c r="E731" s="566"/>
      <c r="F731" s="567"/>
      <c r="G731" s="567"/>
      <c r="H731" s="567"/>
      <c r="I731" s="567"/>
      <c r="J731" s="567"/>
      <c r="K731" s="567"/>
      <c r="L731" s="567"/>
      <c r="M731" s="567"/>
      <c r="N731" s="567"/>
      <c r="O731" s="567"/>
      <c r="P731" s="567"/>
      <c r="Q731" s="567"/>
      <c r="R731" s="567"/>
      <c r="S731" s="567"/>
      <c r="T731" s="567"/>
      <c r="U731" s="567"/>
      <c r="V731" s="567"/>
      <c r="W731" s="567"/>
      <c r="X731" s="567"/>
      <c r="Y731" s="568"/>
      <c r="Z731" s="567"/>
      <c r="AA731" s="567"/>
      <c r="AB731" s="316"/>
      <c r="AC731" s="316"/>
    </row>
    <row r="732" spans="1:29">
      <c r="A732" s="576"/>
      <c r="B732" s="566"/>
      <c r="C732" s="566"/>
      <c r="D732" s="566"/>
      <c r="E732" s="566"/>
      <c r="F732" s="567"/>
      <c r="G732" s="567"/>
      <c r="H732" s="567"/>
      <c r="I732" s="567"/>
      <c r="J732" s="567"/>
      <c r="K732" s="567"/>
      <c r="L732" s="567"/>
      <c r="M732" s="567"/>
      <c r="N732" s="567"/>
      <c r="O732" s="567"/>
      <c r="P732" s="567"/>
      <c r="Q732" s="567"/>
      <c r="R732" s="567"/>
      <c r="S732" s="567"/>
      <c r="T732" s="567"/>
      <c r="U732" s="567"/>
      <c r="V732" s="567"/>
      <c r="W732" s="567"/>
      <c r="X732" s="567"/>
      <c r="Y732" s="568"/>
      <c r="Z732" s="567"/>
      <c r="AA732" s="567"/>
      <c r="AB732" s="316"/>
      <c r="AC732" s="316"/>
    </row>
    <row r="733" spans="1:29">
      <c r="A733" s="576"/>
      <c r="B733" s="566"/>
      <c r="C733" s="566"/>
      <c r="D733" s="566"/>
      <c r="E733" s="566"/>
      <c r="F733" s="567"/>
      <c r="G733" s="567"/>
      <c r="H733" s="567"/>
      <c r="I733" s="567"/>
      <c r="J733" s="567"/>
      <c r="K733" s="567"/>
      <c r="L733" s="567"/>
      <c r="M733" s="567"/>
      <c r="N733" s="567"/>
      <c r="O733" s="567"/>
      <c r="P733" s="567"/>
      <c r="Q733" s="567"/>
      <c r="R733" s="567"/>
      <c r="S733" s="567"/>
      <c r="T733" s="567"/>
      <c r="U733" s="567"/>
      <c r="V733" s="567"/>
      <c r="W733" s="567"/>
      <c r="X733" s="567"/>
      <c r="Y733" s="568"/>
      <c r="Z733" s="567"/>
      <c r="AA733" s="567"/>
      <c r="AB733" s="316"/>
      <c r="AC733" s="316"/>
    </row>
    <row r="734" spans="1:29">
      <c r="A734" s="576"/>
      <c r="B734" s="566"/>
      <c r="C734" s="566"/>
      <c r="D734" s="566"/>
      <c r="E734" s="566"/>
      <c r="F734" s="567"/>
      <c r="G734" s="567"/>
      <c r="H734" s="567"/>
      <c r="I734" s="567"/>
      <c r="J734" s="567"/>
      <c r="K734" s="567"/>
      <c r="L734" s="567"/>
      <c r="M734" s="567"/>
      <c r="N734" s="567"/>
      <c r="O734" s="567"/>
      <c r="P734" s="567"/>
      <c r="Q734" s="567"/>
      <c r="R734" s="567"/>
      <c r="S734" s="567"/>
      <c r="T734" s="567"/>
      <c r="U734" s="567"/>
      <c r="V734" s="567"/>
      <c r="W734" s="567"/>
      <c r="X734" s="567"/>
      <c r="Y734" s="568"/>
      <c r="Z734" s="567"/>
      <c r="AA734" s="567"/>
      <c r="AB734" s="316"/>
      <c r="AC734" s="316"/>
    </row>
    <row r="735" spans="1:29">
      <c r="A735" s="576"/>
      <c r="B735" s="566"/>
      <c r="C735" s="566"/>
      <c r="D735" s="566"/>
      <c r="E735" s="566"/>
      <c r="F735" s="567"/>
      <c r="G735" s="567"/>
      <c r="H735" s="567"/>
      <c r="I735" s="567"/>
      <c r="J735" s="567"/>
      <c r="K735" s="567"/>
      <c r="L735" s="567"/>
      <c r="M735" s="567"/>
      <c r="N735" s="567"/>
      <c r="O735" s="567"/>
      <c r="P735" s="567"/>
      <c r="Q735" s="567"/>
      <c r="R735" s="567"/>
      <c r="S735" s="567"/>
      <c r="T735" s="567"/>
      <c r="U735" s="567"/>
      <c r="V735" s="567"/>
      <c r="W735" s="567"/>
      <c r="X735" s="567"/>
      <c r="Y735" s="568"/>
      <c r="Z735" s="567"/>
      <c r="AA735" s="567"/>
      <c r="AB735" s="316"/>
      <c r="AC735" s="316"/>
    </row>
    <row r="736" spans="1:29">
      <c r="A736" s="576"/>
      <c r="B736" s="566"/>
      <c r="C736" s="566"/>
      <c r="D736" s="566"/>
      <c r="E736" s="566"/>
      <c r="F736" s="567"/>
      <c r="G736" s="567"/>
      <c r="H736" s="567"/>
      <c r="I736" s="567"/>
      <c r="J736" s="567"/>
      <c r="K736" s="567"/>
      <c r="L736" s="567"/>
      <c r="M736" s="567"/>
      <c r="N736" s="567"/>
      <c r="O736" s="567"/>
      <c r="P736" s="567"/>
      <c r="Q736" s="567"/>
      <c r="R736" s="567"/>
      <c r="S736" s="567"/>
      <c r="T736" s="567"/>
      <c r="U736" s="567"/>
      <c r="V736" s="567"/>
      <c r="W736" s="567"/>
      <c r="X736" s="567"/>
      <c r="Y736" s="568"/>
      <c r="Z736" s="567"/>
      <c r="AA736" s="567"/>
      <c r="AB736" s="316"/>
      <c r="AC736" s="316"/>
    </row>
    <row r="737" spans="1:29">
      <c r="A737" s="576"/>
      <c r="B737" s="566"/>
      <c r="C737" s="566"/>
      <c r="D737" s="566"/>
      <c r="E737" s="566"/>
      <c r="F737" s="567"/>
      <c r="G737" s="567"/>
      <c r="H737" s="567"/>
      <c r="I737" s="567"/>
      <c r="J737" s="567"/>
      <c r="K737" s="567"/>
      <c r="L737" s="567"/>
      <c r="M737" s="567"/>
      <c r="N737" s="567"/>
      <c r="O737" s="567"/>
      <c r="P737" s="567"/>
      <c r="Q737" s="567"/>
      <c r="R737" s="567"/>
      <c r="S737" s="567"/>
      <c r="T737" s="567"/>
      <c r="U737" s="567"/>
      <c r="V737" s="567"/>
      <c r="W737" s="567"/>
      <c r="X737" s="567"/>
      <c r="Y737" s="568"/>
      <c r="Z737" s="567"/>
      <c r="AA737" s="567"/>
      <c r="AB737" s="316"/>
      <c r="AC737" s="316"/>
    </row>
    <row r="738" spans="1:29">
      <c r="A738" s="576"/>
      <c r="B738" s="566"/>
      <c r="C738" s="566"/>
      <c r="D738" s="566"/>
      <c r="E738" s="566"/>
      <c r="F738" s="567"/>
      <c r="G738" s="567"/>
      <c r="H738" s="567"/>
      <c r="I738" s="567"/>
      <c r="J738" s="567"/>
      <c r="K738" s="567"/>
      <c r="L738" s="567"/>
      <c r="M738" s="567"/>
      <c r="N738" s="567"/>
      <c r="O738" s="567"/>
      <c r="P738" s="567"/>
      <c r="Q738" s="567"/>
      <c r="R738" s="567"/>
      <c r="S738" s="567"/>
      <c r="T738" s="567"/>
      <c r="U738" s="567"/>
      <c r="V738" s="567"/>
      <c r="W738" s="567"/>
      <c r="X738" s="567"/>
      <c r="Y738" s="568"/>
      <c r="Z738" s="567"/>
      <c r="AA738" s="567"/>
      <c r="AB738" s="316"/>
      <c r="AC738" s="316"/>
    </row>
    <row r="739" spans="1:29">
      <c r="A739" s="576"/>
      <c r="B739" s="566"/>
      <c r="C739" s="566"/>
      <c r="D739" s="566"/>
      <c r="E739" s="566"/>
      <c r="F739" s="567"/>
      <c r="G739" s="567"/>
      <c r="H739" s="567"/>
      <c r="I739" s="567"/>
      <c r="J739" s="567"/>
      <c r="K739" s="567"/>
      <c r="L739" s="567"/>
      <c r="M739" s="567"/>
      <c r="N739" s="567"/>
      <c r="O739" s="567"/>
      <c r="P739" s="567"/>
      <c r="Q739" s="567"/>
      <c r="R739" s="567"/>
      <c r="S739" s="567"/>
      <c r="T739" s="567"/>
      <c r="U739" s="567"/>
      <c r="V739" s="567"/>
      <c r="W739" s="567"/>
      <c r="X739" s="567"/>
      <c r="Y739" s="568"/>
      <c r="Z739" s="567"/>
      <c r="AA739" s="567"/>
      <c r="AB739" s="316"/>
      <c r="AC739" s="316"/>
    </row>
    <row r="740" spans="1:29">
      <c r="A740" s="576"/>
      <c r="B740" s="566"/>
      <c r="C740" s="566"/>
      <c r="D740" s="566"/>
      <c r="E740" s="566"/>
      <c r="F740" s="567"/>
      <c r="G740" s="567"/>
      <c r="H740" s="567"/>
      <c r="I740" s="567"/>
      <c r="J740" s="567"/>
      <c r="K740" s="567"/>
      <c r="L740" s="567"/>
      <c r="M740" s="567"/>
      <c r="N740" s="567"/>
      <c r="O740" s="567"/>
      <c r="P740" s="567"/>
      <c r="Q740" s="567"/>
      <c r="R740" s="567"/>
      <c r="S740" s="567"/>
      <c r="T740" s="567"/>
      <c r="U740" s="567"/>
      <c r="V740" s="567"/>
      <c r="W740" s="567"/>
      <c r="X740" s="567"/>
      <c r="Y740" s="568"/>
      <c r="Z740" s="567"/>
      <c r="AA740" s="567"/>
      <c r="AB740" s="316"/>
      <c r="AC740" s="316"/>
    </row>
    <row r="741" spans="1:29">
      <c r="A741" s="576"/>
      <c r="B741" s="566"/>
      <c r="C741" s="566"/>
      <c r="D741" s="566"/>
      <c r="E741" s="566"/>
      <c r="F741" s="567"/>
      <c r="G741" s="567"/>
      <c r="H741" s="567"/>
      <c r="I741" s="567"/>
      <c r="J741" s="567"/>
      <c r="K741" s="567"/>
      <c r="L741" s="567"/>
      <c r="M741" s="567"/>
      <c r="N741" s="567"/>
      <c r="O741" s="567"/>
      <c r="P741" s="567"/>
      <c r="Q741" s="567"/>
      <c r="R741" s="567"/>
      <c r="S741" s="567"/>
      <c r="T741" s="567"/>
      <c r="U741" s="567"/>
      <c r="V741" s="567"/>
      <c r="W741" s="567"/>
      <c r="X741" s="567"/>
      <c r="Y741" s="568"/>
      <c r="Z741" s="567"/>
      <c r="AA741" s="567"/>
      <c r="AB741" s="316"/>
      <c r="AC741" s="316"/>
    </row>
    <row r="742" spans="1:29">
      <c r="A742" s="576"/>
      <c r="B742" s="566"/>
      <c r="C742" s="566"/>
      <c r="D742" s="566"/>
      <c r="E742" s="566"/>
      <c r="F742" s="567"/>
      <c r="G742" s="567"/>
      <c r="H742" s="567"/>
      <c r="I742" s="567"/>
      <c r="J742" s="567"/>
      <c r="K742" s="567"/>
      <c r="L742" s="567"/>
      <c r="M742" s="567"/>
      <c r="N742" s="567"/>
      <c r="O742" s="567"/>
      <c r="P742" s="567"/>
      <c r="Q742" s="567"/>
      <c r="R742" s="567"/>
      <c r="S742" s="567"/>
      <c r="T742" s="567"/>
      <c r="U742" s="567"/>
      <c r="V742" s="567"/>
      <c r="W742" s="567"/>
      <c r="X742" s="567"/>
      <c r="Y742" s="568"/>
      <c r="Z742" s="567"/>
      <c r="AA742" s="567"/>
      <c r="AB742" s="316"/>
      <c r="AC742" s="316"/>
    </row>
    <row r="743" spans="1:29">
      <c r="A743" s="576"/>
      <c r="B743" s="566"/>
      <c r="C743" s="566"/>
      <c r="D743" s="566"/>
      <c r="E743" s="566"/>
      <c r="F743" s="567"/>
      <c r="G743" s="567"/>
      <c r="H743" s="567"/>
      <c r="I743" s="567"/>
      <c r="J743" s="567"/>
      <c r="K743" s="567"/>
      <c r="L743" s="567"/>
      <c r="M743" s="567"/>
      <c r="N743" s="567"/>
      <c r="O743" s="567"/>
      <c r="P743" s="567"/>
      <c r="Q743" s="567"/>
      <c r="R743" s="567"/>
      <c r="S743" s="567"/>
      <c r="T743" s="567"/>
      <c r="U743" s="567"/>
      <c r="V743" s="567"/>
      <c r="W743" s="567"/>
      <c r="X743" s="567"/>
      <c r="Y743" s="568"/>
      <c r="Z743" s="567"/>
      <c r="AA743" s="567"/>
      <c r="AB743" s="316"/>
      <c r="AC743" s="316"/>
    </row>
    <row r="744" spans="1:29">
      <c r="A744" s="576"/>
      <c r="B744" s="566"/>
      <c r="C744" s="566"/>
      <c r="D744" s="566"/>
      <c r="E744" s="566"/>
      <c r="F744" s="567"/>
      <c r="G744" s="567"/>
      <c r="H744" s="567"/>
      <c r="I744" s="567"/>
      <c r="J744" s="567"/>
      <c r="K744" s="567"/>
      <c r="L744" s="567"/>
      <c r="M744" s="567"/>
      <c r="N744" s="567"/>
      <c r="O744" s="567"/>
      <c r="P744" s="567"/>
      <c r="Q744" s="567"/>
      <c r="R744" s="567"/>
      <c r="S744" s="567"/>
      <c r="T744" s="567"/>
      <c r="U744" s="567"/>
      <c r="V744" s="567"/>
      <c r="W744" s="567"/>
      <c r="X744" s="567"/>
      <c r="Y744" s="568"/>
      <c r="Z744" s="567"/>
      <c r="AA744" s="567"/>
      <c r="AB744" s="316"/>
      <c r="AC744" s="316"/>
    </row>
    <row r="745" spans="1:29">
      <c r="A745" s="576"/>
      <c r="B745" s="566"/>
      <c r="C745" s="566"/>
      <c r="D745" s="566"/>
      <c r="E745" s="566"/>
      <c r="F745" s="567"/>
      <c r="G745" s="567"/>
      <c r="H745" s="567"/>
      <c r="I745" s="567"/>
      <c r="J745" s="567"/>
      <c r="K745" s="567"/>
      <c r="L745" s="567"/>
      <c r="M745" s="567"/>
      <c r="N745" s="567"/>
      <c r="O745" s="567"/>
      <c r="P745" s="567"/>
      <c r="Q745" s="567"/>
      <c r="R745" s="567"/>
      <c r="S745" s="567"/>
      <c r="T745" s="567"/>
      <c r="U745" s="567"/>
      <c r="V745" s="567"/>
      <c r="W745" s="567"/>
      <c r="X745" s="567"/>
      <c r="Y745" s="568"/>
      <c r="Z745" s="567"/>
      <c r="AA745" s="567"/>
      <c r="AB745" s="316"/>
      <c r="AC745" s="316"/>
    </row>
    <row r="746" spans="1:29">
      <c r="A746" s="576"/>
      <c r="B746" s="566"/>
      <c r="C746" s="566"/>
      <c r="D746" s="566"/>
      <c r="E746" s="566"/>
      <c r="F746" s="567"/>
      <c r="G746" s="567"/>
      <c r="H746" s="567"/>
      <c r="I746" s="567"/>
      <c r="J746" s="567"/>
      <c r="K746" s="567"/>
      <c r="L746" s="567"/>
      <c r="M746" s="567"/>
      <c r="N746" s="567"/>
      <c r="O746" s="567"/>
      <c r="P746" s="567"/>
      <c r="Q746" s="567"/>
      <c r="R746" s="567"/>
      <c r="S746" s="567"/>
      <c r="T746" s="567"/>
      <c r="U746" s="567"/>
      <c r="V746" s="567"/>
      <c r="W746" s="567"/>
      <c r="X746" s="567"/>
      <c r="Y746" s="568"/>
      <c r="Z746" s="567"/>
      <c r="AA746" s="567"/>
      <c r="AB746" s="316"/>
      <c r="AC746" s="316"/>
    </row>
    <row r="747" spans="1:29">
      <c r="A747" s="576"/>
      <c r="B747" s="566"/>
      <c r="C747" s="566"/>
      <c r="D747" s="566"/>
      <c r="E747" s="566"/>
      <c r="F747" s="567"/>
      <c r="G747" s="567"/>
      <c r="H747" s="567"/>
      <c r="I747" s="567"/>
      <c r="J747" s="567"/>
      <c r="K747" s="567"/>
      <c r="L747" s="567"/>
      <c r="M747" s="567"/>
      <c r="N747" s="567"/>
      <c r="O747" s="567"/>
      <c r="P747" s="567"/>
      <c r="Q747" s="567"/>
      <c r="R747" s="567"/>
      <c r="S747" s="567"/>
      <c r="T747" s="567"/>
      <c r="U747" s="567"/>
      <c r="V747" s="567"/>
      <c r="W747" s="567"/>
      <c r="X747" s="567"/>
      <c r="Y747" s="568"/>
      <c r="Z747" s="567"/>
      <c r="AA747" s="567"/>
      <c r="AB747" s="316"/>
      <c r="AC747" s="316"/>
    </row>
    <row r="748" spans="1:29">
      <c r="A748" s="576"/>
      <c r="B748" s="566"/>
      <c r="C748" s="566"/>
      <c r="D748" s="566"/>
      <c r="E748" s="566"/>
      <c r="F748" s="567"/>
      <c r="G748" s="567"/>
      <c r="H748" s="567"/>
      <c r="I748" s="567"/>
      <c r="J748" s="567"/>
      <c r="K748" s="567"/>
      <c r="L748" s="567"/>
      <c r="M748" s="567"/>
      <c r="N748" s="567"/>
      <c r="O748" s="567"/>
      <c r="P748" s="567"/>
      <c r="Q748" s="567"/>
      <c r="R748" s="567"/>
      <c r="S748" s="567"/>
      <c r="T748" s="567"/>
      <c r="U748" s="567"/>
      <c r="V748" s="567"/>
      <c r="W748" s="567"/>
      <c r="X748" s="567"/>
      <c r="Y748" s="568"/>
      <c r="Z748" s="567"/>
      <c r="AA748" s="567"/>
      <c r="AB748" s="316"/>
      <c r="AC748" s="316"/>
    </row>
    <row r="749" spans="1:29">
      <c r="A749" s="576"/>
      <c r="B749" s="566"/>
      <c r="C749" s="566"/>
      <c r="D749" s="566"/>
      <c r="E749" s="566"/>
      <c r="F749" s="567"/>
      <c r="G749" s="567"/>
      <c r="H749" s="567"/>
      <c r="I749" s="567"/>
      <c r="J749" s="567"/>
      <c r="K749" s="567"/>
      <c r="L749" s="567"/>
      <c r="M749" s="567"/>
      <c r="N749" s="567"/>
      <c r="O749" s="567"/>
      <c r="P749" s="567"/>
      <c r="Q749" s="567"/>
      <c r="R749" s="567"/>
      <c r="S749" s="567"/>
      <c r="T749" s="567"/>
      <c r="U749" s="567"/>
      <c r="V749" s="567"/>
      <c r="W749" s="567"/>
      <c r="X749" s="567"/>
      <c r="Y749" s="568"/>
      <c r="Z749" s="567"/>
      <c r="AA749" s="567"/>
      <c r="AB749" s="316"/>
      <c r="AC749" s="316"/>
    </row>
    <row r="750" spans="1:29">
      <c r="A750" s="576"/>
      <c r="B750" s="566"/>
      <c r="C750" s="566"/>
      <c r="D750" s="566"/>
      <c r="E750" s="566"/>
      <c r="F750" s="567"/>
      <c r="G750" s="567"/>
      <c r="H750" s="567"/>
      <c r="I750" s="567"/>
      <c r="J750" s="567"/>
      <c r="K750" s="567"/>
      <c r="L750" s="567"/>
      <c r="M750" s="567"/>
      <c r="N750" s="567"/>
      <c r="O750" s="567"/>
      <c r="P750" s="567"/>
      <c r="Q750" s="567"/>
      <c r="R750" s="567"/>
      <c r="S750" s="567"/>
      <c r="T750" s="567"/>
      <c r="U750" s="567"/>
      <c r="V750" s="567"/>
      <c r="W750" s="567"/>
      <c r="X750" s="567"/>
      <c r="Y750" s="568"/>
      <c r="Z750" s="567"/>
      <c r="AA750" s="567"/>
      <c r="AB750" s="316"/>
      <c r="AC750" s="316"/>
    </row>
    <row r="751" spans="1:29">
      <c r="A751" s="576"/>
      <c r="B751" s="566"/>
      <c r="C751" s="566"/>
      <c r="D751" s="566"/>
      <c r="E751" s="566"/>
      <c r="F751" s="567"/>
      <c r="G751" s="567"/>
      <c r="H751" s="567"/>
      <c r="I751" s="567"/>
      <c r="J751" s="567"/>
      <c r="K751" s="567"/>
      <c r="L751" s="567"/>
      <c r="M751" s="567"/>
      <c r="N751" s="567"/>
      <c r="O751" s="567"/>
      <c r="P751" s="567"/>
      <c r="Q751" s="567"/>
      <c r="R751" s="567"/>
      <c r="S751" s="567"/>
      <c r="T751" s="567"/>
      <c r="U751" s="567"/>
      <c r="V751" s="567"/>
      <c r="W751" s="567"/>
      <c r="X751" s="567"/>
      <c r="Y751" s="568"/>
      <c r="Z751" s="567"/>
      <c r="AA751" s="567"/>
      <c r="AB751" s="316"/>
      <c r="AC751" s="316"/>
    </row>
    <row r="752" spans="1:29">
      <c r="A752" s="576"/>
      <c r="B752" s="566"/>
      <c r="C752" s="566"/>
      <c r="D752" s="566"/>
      <c r="E752" s="566"/>
      <c r="F752" s="567"/>
      <c r="G752" s="567"/>
      <c r="H752" s="567"/>
      <c r="I752" s="567"/>
      <c r="J752" s="567"/>
      <c r="K752" s="567"/>
      <c r="L752" s="567"/>
      <c r="M752" s="567"/>
      <c r="N752" s="567"/>
      <c r="O752" s="567"/>
      <c r="P752" s="567"/>
      <c r="Q752" s="567"/>
      <c r="R752" s="567"/>
      <c r="S752" s="567"/>
      <c r="T752" s="567"/>
      <c r="U752" s="567"/>
      <c r="V752" s="567"/>
      <c r="W752" s="567"/>
      <c r="X752" s="567"/>
      <c r="Y752" s="568"/>
      <c r="Z752" s="567"/>
      <c r="AA752" s="567"/>
      <c r="AB752" s="316"/>
      <c r="AC752" s="316"/>
    </row>
    <row r="753" spans="1:29">
      <c r="A753" s="576"/>
      <c r="B753" s="566"/>
      <c r="C753" s="566"/>
      <c r="D753" s="566"/>
      <c r="E753" s="566"/>
      <c r="F753" s="567"/>
      <c r="G753" s="567"/>
      <c r="H753" s="567"/>
      <c r="I753" s="567"/>
      <c r="J753" s="567"/>
      <c r="K753" s="567"/>
      <c r="L753" s="567"/>
      <c r="M753" s="567"/>
      <c r="N753" s="567"/>
      <c r="O753" s="567"/>
      <c r="P753" s="567"/>
      <c r="Q753" s="567"/>
      <c r="R753" s="567"/>
      <c r="S753" s="567"/>
      <c r="T753" s="567"/>
      <c r="U753" s="567"/>
      <c r="V753" s="567"/>
      <c r="W753" s="567"/>
      <c r="X753" s="567"/>
      <c r="Y753" s="568"/>
      <c r="Z753" s="567"/>
      <c r="AA753" s="567"/>
      <c r="AB753" s="316"/>
      <c r="AC753" s="316"/>
    </row>
    <row r="754" spans="1:29">
      <c r="A754" s="576"/>
      <c r="B754" s="566"/>
      <c r="C754" s="566"/>
      <c r="D754" s="566"/>
      <c r="E754" s="566"/>
      <c r="F754" s="567"/>
      <c r="G754" s="567"/>
      <c r="H754" s="567"/>
      <c r="I754" s="567"/>
      <c r="J754" s="567"/>
      <c r="K754" s="567"/>
      <c r="L754" s="567"/>
      <c r="M754" s="567"/>
      <c r="N754" s="567"/>
      <c r="O754" s="567"/>
      <c r="P754" s="567"/>
      <c r="Q754" s="567"/>
      <c r="R754" s="567"/>
      <c r="S754" s="567"/>
      <c r="T754" s="567"/>
      <c r="U754" s="567"/>
      <c r="V754" s="567"/>
      <c r="W754" s="567"/>
      <c r="X754" s="567"/>
      <c r="Y754" s="568"/>
      <c r="Z754" s="567"/>
      <c r="AA754" s="567"/>
      <c r="AB754" s="316"/>
      <c r="AC754" s="316"/>
    </row>
    <row r="755" spans="1:29">
      <c r="A755" s="576"/>
      <c r="B755" s="566"/>
      <c r="C755" s="566"/>
      <c r="D755" s="566"/>
      <c r="E755" s="566"/>
      <c r="F755" s="567"/>
      <c r="G755" s="567"/>
      <c r="H755" s="567"/>
      <c r="I755" s="567"/>
      <c r="J755" s="567"/>
      <c r="K755" s="567"/>
      <c r="L755" s="567"/>
      <c r="M755" s="567"/>
      <c r="N755" s="567"/>
      <c r="O755" s="567"/>
      <c r="P755" s="567"/>
      <c r="Q755" s="567"/>
      <c r="R755" s="567"/>
      <c r="S755" s="567"/>
      <c r="T755" s="567"/>
      <c r="U755" s="567"/>
      <c r="V755" s="567"/>
      <c r="W755" s="567"/>
      <c r="X755" s="567"/>
      <c r="Y755" s="568"/>
      <c r="Z755" s="567"/>
      <c r="AA755" s="567"/>
      <c r="AB755" s="316"/>
      <c r="AC755" s="316"/>
    </row>
    <row r="756" spans="1:29">
      <c r="A756" s="576"/>
      <c r="B756" s="566"/>
      <c r="C756" s="566"/>
      <c r="D756" s="566"/>
      <c r="E756" s="566"/>
      <c r="F756" s="567"/>
      <c r="G756" s="567"/>
      <c r="H756" s="567"/>
      <c r="I756" s="567"/>
      <c r="J756" s="567"/>
      <c r="K756" s="567"/>
      <c r="L756" s="567"/>
      <c r="M756" s="567"/>
      <c r="N756" s="567"/>
      <c r="O756" s="567"/>
      <c r="P756" s="567"/>
      <c r="Q756" s="567"/>
      <c r="R756" s="567"/>
      <c r="S756" s="567"/>
      <c r="T756" s="567"/>
      <c r="U756" s="567"/>
      <c r="V756" s="567"/>
      <c r="W756" s="567"/>
      <c r="X756" s="567"/>
      <c r="Y756" s="568"/>
      <c r="Z756" s="567"/>
      <c r="AA756" s="567"/>
      <c r="AB756" s="316"/>
      <c r="AC756" s="316"/>
    </row>
    <row r="757" spans="1:29">
      <c r="A757" s="576"/>
      <c r="B757" s="566"/>
      <c r="C757" s="566"/>
      <c r="D757" s="566"/>
      <c r="E757" s="566"/>
      <c r="F757" s="567"/>
      <c r="G757" s="567"/>
      <c r="H757" s="567"/>
      <c r="I757" s="567"/>
      <c r="J757" s="567"/>
      <c r="K757" s="567"/>
      <c r="L757" s="567"/>
      <c r="M757" s="567"/>
      <c r="N757" s="567"/>
      <c r="O757" s="567"/>
      <c r="P757" s="567"/>
      <c r="Q757" s="567"/>
      <c r="R757" s="567"/>
      <c r="S757" s="567"/>
      <c r="T757" s="567"/>
      <c r="U757" s="567"/>
      <c r="V757" s="567"/>
      <c r="W757" s="567"/>
      <c r="X757" s="567"/>
      <c r="Y757" s="568"/>
      <c r="Z757" s="567"/>
      <c r="AA757" s="567"/>
      <c r="AB757" s="316"/>
      <c r="AC757" s="316"/>
    </row>
    <row r="758" spans="1:29">
      <c r="A758" s="576"/>
      <c r="B758" s="566"/>
      <c r="C758" s="566"/>
      <c r="D758" s="566"/>
      <c r="E758" s="566"/>
      <c r="F758" s="567"/>
      <c r="G758" s="567"/>
      <c r="H758" s="567"/>
      <c r="I758" s="567"/>
      <c r="J758" s="567"/>
      <c r="K758" s="567"/>
      <c r="L758" s="567"/>
      <c r="M758" s="567"/>
      <c r="N758" s="567"/>
      <c r="O758" s="567"/>
      <c r="P758" s="567"/>
      <c r="Q758" s="567"/>
      <c r="R758" s="567"/>
      <c r="S758" s="567"/>
      <c r="T758" s="567"/>
      <c r="U758" s="567"/>
      <c r="V758" s="567"/>
      <c r="W758" s="567"/>
      <c r="X758" s="567"/>
      <c r="Y758" s="568"/>
      <c r="Z758" s="567"/>
      <c r="AA758" s="567"/>
      <c r="AB758" s="316"/>
      <c r="AC758" s="316"/>
    </row>
    <row r="759" spans="1:29">
      <c r="A759" s="576"/>
      <c r="B759" s="566"/>
      <c r="C759" s="566"/>
      <c r="D759" s="566"/>
      <c r="E759" s="566"/>
      <c r="F759" s="567"/>
      <c r="G759" s="567"/>
      <c r="H759" s="567"/>
      <c r="I759" s="567"/>
      <c r="J759" s="567"/>
      <c r="K759" s="567"/>
      <c r="L759" s="567"/>
      <c r="M759" s="567"/>
      <c r="N759" s="567"/>
      <c r="O759" s="567"/>
      <c r="P759" s="567"/>
      <c r="Q759" s="567"/>
      <c r="R759" s="567"/>
      <c r="S759" s="567"/>
      <c r="T759" s="567"/>
      <c r="U759" s="567"/>
      <c r="V759" s="567"/>
      <c r="W759" s="567"/>
      <c r="X759" s="567"/>
      <c r="Y759" s="568"/>
      <c r="Z759" s="567"/>
      <c r="AA759" s="567"/>
      <c r="AB759" s="316"/>
      <c r="AC759" s="316"/>
    </row>
    <row r="760" spans="1:29">
      <c r="A760" s="576"/>
      <c r="B760" s="566"/>
      <c r="C760" s="566"/>
      <c r="D760" s="566"/>
      <c r="E760" s="566"/>
      <c r="F760" s="567"/>
      <c r="G760" s="567"/>
      <c r="H760" s="567"/>
      <c r="I760" s="567"/>
      <c r="J760" s="567"/>
      <c r="K760" s="567"/>
      <c r="L760" s="567"/>
      <c r="M760" s="567"/>
      <c r="N760" s="567"/>
      <c r="O760" s="567"/>
      <c r="P760" s="567"/>
      <c r="Q760" s="567"/>
      <c r="R760" s="567"/>
      <c r="S760" s="567"/>
      <c r="T760" s="567"/>
      <c r="U760" s="567"/>
      <c r="V760" s="567"/>
      <c r="W760" s="567"/>
      <c r="X760" s="567"/>
      <c r="Y760" s="568"/>
      <c r="Z760" s="567"/>
      <c r="AA760" s="567"/>
      <c r="AB760" s="316"/>
      <c r="AC760" s="316"/>
    </row>
    <row r="761" spans="1:29">
      <c r="A761" s="576"/>
      <c r="B761" s="566"/>
      <c r="C761" s="566"/>
      <c r="D761" s="566"/>
      <c r="E761" s="566"/>
      <c r="F761" s="567"/>
      <c r="G761" s="567"/>
      <c r="H761" s="567"/>
      <c r="I761" s="567"/>
      <c r="J761" s="567"/>
      <c r="K761" s="567"/>
      <c r="L761" s="567"/>
      <c r="M761" s="567"/>
      <c r="N761" s="567"/>
      <c r="O761" s="567"/>
      <c r="P761" s="567"/>
      <c r="Q761" s="567"/>
      <c r="R761" s="567"/>
      <c r="S761" s="567"/>
      <c r="T761" s="567"/>
      <c r="U761" s="567"/>
      <c r="V761" s="567"/>
      <c r="W761" s="567"/>
      <c r="X761" s="567"/>
      <c r="Y761" s="568"/>
      <c r="Z761" s="567"/>
      <c r="AA761" s="567"/>
      <c r="AB761" s="316"/>
      <c r="AC761" s="316"/>
    </row>
    <row r="762" spans="1:29">
      <c r="A762" s="576"/>
      <c r="B762" s="566"/>
      <c r="C762" s="566"/>
      <c r="D762" s="566"/>
      <c r="E762" s="566"/>
      <c r="F762" s="567"/>
      <c r="G762" s="567"/>
      <c r="H762" s="567"/>
      <c r="I762" s="567"/>
      <c r="J762" s="567"/>
      <c r="K762" s="567"/>
      <c r="L762" s="567"/>
      <c r="M762" s="567"/>
      <c r="N762" s="567"/>
      <c r="O762" s="567"/>
      <c r="P762" s="567"/>
      <c r="Q762" s="567"/>
      <c r="R762" s="567"/>
      <c r="S762" s="567"/>
      <c r="T762" s="567"/>
      <c r="U762" s="567"/>
      <c r="V762" s="567"/>
      <c r="W762" s="567"/>
      <c r="X762" s="567"/>
      <c r="Y762" s="568"/>
      <c r="Z762" s="567"/>
      <c r="AA762" s="567"/>
      <c r="AB762" s="316"/>
      <c r="AC762" s="316"/>
    </row>
    <row r="763" spans="1:29">
      <c r="A763" s="576"/>
      <c r="B763" s="566"/>
      <c r="C763" s="566"/>
      <c r="D763" s="566"/>
      <c r="E763" s="566"/>
      <c r="F763" s="567"/>
      <c r="G763" s="567"/>
      <c r="H763" s="567"/>
      <c r="I763" s="567"/>
      <c r="J763" s="567"/>
      <c r="K763" s="567"/>
      <c r="L763" s="567"/>
      <c r="M763" s="567"/>
      <c r="N763" s="567"/>
      <c r="O763" s="567"/>
      <c r="P763" s="567"/>
      <c r="Q763" s="567"/>
      <c r="R763" s="567"/>
      <c r="S763" s="567"/>
      <c r="T763" s="567"/>
      <c r="U763" s="567"/>
      <c r="V763" s="567"/>
      <c r="W763" s="567"/>
      <c r="X763" s="567"/>
      <c r="Y763" s="568"/>
      <c r="Z763" s="567"/>
      <c r="AA763" s="567"/>
      <c r="AB763" s="316"/>
      <c r="AC763" s="316"/>
    </row>
    <row r="764" spans="1:29">
      <c r="A764" s="576"/>
      <c r="B764" s="566"/>
      <c r="C764" s="566"/>
      <c r="D764" s="566"/>
      <c r="E764" s="566"/>
      <c r="F764" s="567"/>
      <c r="G764" s="567"/>
      <c r="H764" s="567"/>
      <c r="I764" s="567"/>
      <c r="J764" s="567"/>
      <c r="K764" s="567"/>
      <c r="L764" s="567"/>
      <c r="M764" s="567"/>
      <c r="N764" s="567"/>
      <c r="O764" s="567"/>
      <c r="P764" s="567"/>
      <c r="Q764" s="567"/>
      <c r="R764" s="567"/>
      <c r="S764" s="567"/>
      <c r="T764" s="567"/>
      <c r="U764" s="567"/>
      <c r="V764" s="567"/>
      <c r="W764" s="567"/>
      <c r="X764" s="567"/>
      <c r="Y764" s="568"/>
      <c r="Z764" s="567"/>
      <c r="AA764" s="567"/>
      <c r="AB764" s="316"/>
      <c r="AC764" s="316"/>
    </row>
    <row r="765" spans="1:29">
      <c r="A765" s="576"/>
      <c r="B765" s="566"/>
      <c r="C765" s="566"/>
      <c r="D765" s="566"/>
      <c r="E765" s="566"/>
      <c r="F765" s="567"/>
      <c r="G765" s="567"/>
      <c r="H765" s="567"/>
      <c r="I765" s="567"/>
      <c r="J765" s="567"/>
      <c r="K765" s="567"/>
      <c r="L765" s="567"/>
      <c r="M765" s="567"/>
      <c r="N765" s="567"/>
      <c r="O765" s="567"/>
      <c r="P765" s="567"/>
      <c r="Q765" s="567"/>
      <c r="R765" s="567"/>
      <c r="S765" s="567"/>
      <c r="T765" s="567"/>
      <c r="U765" s="567"/>
      <c r="V765" s="567"/>
      <c r="W765" s="567"/>
      <c r="X765" s="567"/>
      <c r="Y765" s="568"/>
      <c r="Z765" s="567"/>
      <c r="AA765" s="567"/>
      <c r="AB765" s="316"/>
      <c r="AC765" s="316"/>
    </row>
    <row r="766" spans="1:29">
      <c r="A766" s="576"/>
      <c r="B766" s="566"/>
      <c r="C766" s="566"/>
      <c r="D766" s="566"/>
      <c r="E766" s="566"/>
      <c r="F766" s="567"/>
      <c r="G766" s="567"/>
      <c r="H766" s="567"/>
      <c r="I766" s="567"/>
      <c r="J766" s="567"/>
      <c r="K766" s="567"/>
      <c r="L766" s="567"/>
      <c r="M766" s="567"/>
      <c r="N766" s="567"/>
      <c r="O766" s="567"/>
      <c r="P766" s="567"/>
      <c r="Q766" s="567"/>
      <c r="R766" s="567"/>
      <c r="S766" s="567"/>
      <c r="T766" s="567"/>
      <c r="U766" s="567"/>
      <c r="V766" s="567"/>
      <c r="W766" s="567"/>
      <c r="X766" s="567"/>
      <c r="Y766" s="568"/>
      <c r="Z766" s="567"/>
      <c r="AA766" s="567"/>
      <c r="AB766" s="316"/>
      <c r="AC766" s="316"/>
    </row>
    <row r="767" spans="1:29">
      <c r="A767" s="576"/>
      <c r="B767" s="566"/>
      <c r="C767" s="566"/>
      <c r="D767" s="566"/>
      <c r="E767" s="566"/>
      <c r="F767" s="567"/>
      <c r="G767" s="567"/>
      <c r="H767" s="567"/>
      <c r="I767" s="567"/>
      <c r="J767" s="567"/>
      <c r="K767" s="567"/>
      <c r="L767" s="567"/>
      <c r="M767" s="567"/>
      <c r="N767" s="567"/>
      <c r="O767" s="567"/>
      <c r="P767" s="567"/>
      <c r="Q767" s="567"/>
      <c r="R767" s="567"/>
      <c r="S767" s="567"/>
      <c r="T767" s="567"/>
      <c r="U767" s="567"/>
      <c r="V767" s="567"/>
      <c r="W767" s="567"/>
      <c r="X767" s="567"/>
      <c r="Y767" s="568"/>
      <c r="Z767" s="567"/>
      <c r="AA767" s="567"/>
      <c r="AB767" s="316"/>
      <c r="AC767" s="316"/>
    </row>
    <row r="768" spans="1:29">
      <c r="A768" s="576"/>
      <c r="B768" s="566"/>
      <c r="C768" s="566"/>
      <c r="D768" s="566"/>
      <c r="E768" s="566"/>
      <c r="F768" s="567"/>
      <c r="G768" s="567"/>
      <c r="H768" s="567"/>
      <c r="I768" s="567"/>
      <c r="J768" s="567"/>
      <c r="K768" s="567"/>
      <c r="L768" s="567"/>
      <c r="M768" s="567"/>
      <c r="N768" s="567"/>
      <c r="O768" s="567"/>
      <c r="P768" s="567"/>
      <c r="Q768" s="567"/>
      <c r="R768" s="567"/>
      <c r="S768" s="567"/>
      <c r="T768" s="567"/>
      <c r="U768" s="567"/>
      <c r="V768" s="567"/>
      <c r="W768" s="567"/>
      <c r="X768" s="567"/>
      <c r="Y768" s="568"/>
      <c r="Z768" s="567"/>
      <c r="AA768" s="567"/>
      <c r="AB768" s="316"/>
      <c r="AC768" s="316"/>
    </row>
    <row r="769" spans="1:29">
      <c r="A769" s="576"/>
      <c r="B769" s="566"/>
      <c r="C769" s="566"/>
      <c r="D769" s="566"/>
      <c r="E769" s="566"/>
      <c r="F769" s="567"/>
      <c r="G769" s="567"/>
      <c r="H769" s="567"/>
      <c r="I769" s="567"/>
      <c r="J769" s="567"/>
      <c r="K769" s="567"/>
      <c r="L769" s="567"/>
      <c r="M769" s="567"/>
      <c r="N769" s="567"/>
      <c r="O769" s="567"/>
      <c r="P769" s="567"/>
      <c r="Q769" s="567"/>
      <c r="R769" s="567"/>
      <c r="S769" s="567"/>
      <c r="T769" s="567"/>
      <c r="U769" s="567"/>
      <c r="V769" s="567"/>
      <c r="W769" s="567"/>
      <c r="X769" s="567"/>
      <c r="Y769" s="568"/>
      <c r="Z769" s="567"/>
      <c r="AA769" s="567"/>
      <c r="AB769" s="316"/>
      <c r="AC769" s="316"/>
    </row>
    <row r="770" spans="1:29">
      <c r="A770" s="576"/>
      <c r="B770" s="566"/>
      <c r="C770" s="566"/>
      <c r="D770" s="566"/>
      <c r="E770" s="566"/>
      <c r="F770" s="567"/>
      <c r="G770" s="567"/>
      <c r="H770" s="567"/>
      <c r="I770" s="567"/>
      <c r="J770" s="567"/>
      <c r="K770" s="567"/>
      <c r="L770" s="567"/>
      <c r="M770" s="567"/>
      <c r="N770" s="567"/>
      <c r="O770" s="567"/>
      <c r="P770" s="567"/>
      <c r="Q770" s="567"/>
      <c r="R770" s="567"/>
      <c r="S770" s="567"/>
      <c r="T770" s="567"/>
      <c r="U770" s="567"/>
      <c r="V770" s="567"/>
      <c r="W770" s="567"/>
      <c r="X770" s="567"/>
      <c r="Y770" s="568"/>
      <c r="Z770" s="567"/>
      <c r="AA770" s="567"/>
      <c r="AB770" s="316"/>
      <c r="AC770" s="316"/>
    </row>
    <row r="771" spans="1:29">
      <c r="A771" s="576"/>
      <c r="B771" s="566"/>
      <c r="C771" s="566"/>
      <c r="D771" s="566"/>
      <c r="E771" s="566"/>
      <c r="F771" s="567"/>
      <c r="G771" s="567"/>
      <c r="H771" s="567"/>
      <c r="I771" s="567"/>
      <c r="J771" s="567"/>
      <c r="K771" s="567"/>
      <c r="L771" s="567"/>
      <c r="M771" s="567"/>
      <c r="N771" s="567"/>
      <c r="O771" s="567"/>
      <c r="P771" s="567"/>
      <c r="Q771" s="567"/>
      <c r="R771" s="567"/>
      <c r="S771" s="567"/>
      <c r="T771" s="567"/>
      <c r="U771" s="567"/>
      <c r="V771" s="567"/>
      <c r="W771" s="567"/>
      <c r="X771" s="567"/>
      <c r="Y771" s="568"/>
      <c r="Z771" s="567"/>
      <c r="AA771" s="567"/>
      <c r="AB771" s="316"/>
      <c r="AC771" s="316"/>
    </row>
    <row r="772" spans="1:29">
      <c r="A772" s="576"/>
      <c r="B772" s="566"/>
      <c r="C772" s="566"/>
      <c r="D772" s="566"/>
      <c r="E772" s="566"/>
      <c r="F772" s="567"/>
      <c r="G772" s="567"/>
      <c r="H772" s="567"/>
      <c r="I772" s="567"/>
      <c r="J772" s="567"/>
      <c r="K772" s="567"/>
      <c r="L772" s="567"/>
      <c r="M772" s="567"/>
      <c r="N772" s="567"/>
      <c r="O772" s="567"/>
      <c r="P772" s="567"/>
      <c r="Q772" s="567"/>
      <c r="R772" s="567"/>
      <c r="S772" s="567"/>
      <c r="T772" s="567"/>
      <c r="U772" s="567"/>
      <c r="V772" s="567"/>
      <c r="W772" s="567"/>
      <c r="X772" s="567"/>
      <c r="Y772" s="568"/>
      <c r="Z772" s="567"/>
      <c r="AA772" s="567"/>
      <c r="AB772" s="316"/>
      <c r="AC772" s="316"/>
    </row>
    <row r="773" spans="1:29">
      <c r="A773" s="576"/>
      <c r="B773" s="566"/>
      <c r="C773" s="566"/>
      <c r="D773" s="566"/>
      <c r="E773" s="566"/>
      <c r="F773" s="567"/>
      <c r="G773" s="567"/>
      <c r="H773" s="567"/>
      <c r="I773" s="567"/>
      <c r="J773" s="567"/>
      <c r="K773" s="567"/>
      <c r="L773" s="567"/>
      <c r="M773" s="567"/>
      <c r="N773" s="567"/>
      <c r="O773" s="567"/>
      <c r="P773" s="567"/>
      <c r="Q773" s="567"/>
      <c r="R773" s="567"/>
      <c r="S773" s="567"/>
      <c r="T773" s="567"/>
      <c r="U773" s="567"/>
      <c r="V773" s="567"/>
      <c r="W773" s="567"/>
      <c r="X773" s="567"/>
      <c r="Y773" s="568"/>
      <c r="Z773" s="567"/>
      <c r="AA773" s="567"/>
      <c r="AB773" s="316"/>
      <c r="AC773" s="316"/>
    </row>
    <row r="774" spans="1:29">
      <c r="A774" s="576"/>
      <c r="B774" s="566"/>
      <c r="C774" s="566"/>
      <c r="D774" s="566"/>
      <c r="E774" s="566"/>
      <c r="F774" s="567"/>
      <c r="G774" s="567"/>
      <c r="H774" s="567"/>
      <c r="I774" s="567"/>
      <c r="J774" s="567"/>
      <c r="K774" s="567"/>
      <c r="L774" s="567"/>
      <c r="M774" s="567"/>
      <c r="N774" s="567"/>
      <c r="O774" s="567"/>
      <c r="P774" s="567"/>
      <c r="Q774" s="567"/>
      <c r="R774" s="567"/>
      <c r="S774" s="567"/>
      <c r="T774" s="567"/>
      <c r="U774" s="567"/>
      <c r="V774" s="567"/>
      <c r="W774" s="567"/>
      <c r="X774" s="567"/>
      <c r="Y774" s="568"/>
      <c r="Z774" s="567"/>
      <c r="AA774" s="567"/>
      <c r="AB774" s="316"/>
      <c r="AC774" s="316"/>
    </row>
    <row r="775" spans="1:29">
      <c r="A775" s="576"/>
      <c r="B775" s="566"/>
      <c r="C775" s="566"/>
      <c r="D775" s="566"/>
      <c r="E775" s="566"/>
      <c r="F775" s="567"/>
      <c r="G775" s="567"/>
      <c r="H775" s="567"/>
      <c r="I775" s="567"/>
      <c r="J775" s="567"/>
      <c r="K775" s="567"/>
      <c r="L775" s="567"/>
      <c r="M775" s="567"/>
      <c r="N775" s="567"/>
      <c r="O775" s="567"/>
      <c r="P775" s="567"/>
      <c r="Q775" s="567"/>
      <c r="R775" s="567"/>
      <c r="S775" s="567"/>
      <c r="T775" s="567"/>
      <c r="U775" s="567"/>
      <c r="V775" s="567"/>
      <c r="W775" s="567"/>
      <c r="X775" s="567"/>
      <c r="Y775" s="568"/>
      <c r="Z775" s="567"/>
      <c r="AA775" s="567"/>
      <c r="AB775" s="316"/>
      <c r="AC775" s="316"/>
    </row>
    <row r="776" spans="1:29">
      <c r="A776" s="576"/>
      <c r="B776" s="566"/>
      <c r="C776" s="566"/>
      <c r="D776" s="566"/>
      <c r="E776" s="566"/>
      <c r="F776" s="567"/>
      <c r="G776" s="567"/>
      <c r="H776" s="567"/>
      <c r="I776" s="567"/>
      <c r="J776" s="567"/>
      <c r="K776" s="567"/>
      <c r="L776" s="567"/>
      <c r="M776" s="567"/>
      <c r="N776" s="567"/>
      <c r="O776" s="567"/>
      <c r="P776" s="567"/>
      <c r="Q776" s="567"/>
      <c r="R776" s="567"/>
      <c r="S776" s="567"/>
      <c r="T776" s="567"/>
      <c r="U776" s="567"/>
      <c r="V776" s="567"/>
      <c r="W776" s="567"/>
      <c r="X776" s="567"/>
      <c r="Y776" s="568"/>
      <c r="Z776" s="567"/>
      <c r="AA776" s="567"/>
      <c r="AB776" s="316"/>
      <c r="AC776" s="316"/>
    </row>
    <row r="777" spans="1:29">
      <c r="A777" s="576"/>
      <c r="B777" s="566"/>
      <c r="C777" s="566"/>
      <c r="D777" s="566"/>
      <c r="E777" s="566"/>
      <c r="F777" s="567"/>
      <c r="G777" s="567"/>
      <c r="H777" s="567"/>
      <c r="I777" s="567"/>
      <c r="J777" s="567"/>
      <c r="K777" s="567"/>
      <c r="L777" s="567"/>
      <c r="M777" s="567"/>
      <c r="N777" s="567"/>
      <c r="O777" s="567"/>
      <c r="P777" s="567"/>
      <c r="Q777" s="567"/>
      <c r="R777" s="567"/>
      <c r="S777" s="567"/>
      <c r="T777" s="567"/>
      <c r="U777" s="567"/>
      <c r="V777" s="567"/>
      <c r="W777" s="567"/>
      <c r="X777" s="567"/>
      <c r="Y777" s="568"/>
      <c r="Z777" s="567"/>
      <c r="AA777" s="567"/>
      <c r="AB777" s="316"/>
      <c r="AC777" s="316"/>
    </row>
    <row r="778" spans="1:29">
      <c r="A778" s="576"/>
      <c r="B778" s="566"/>
      <c r="C778" s="566"/>
      <c r="D778" s="566"/>
      <c r="E778" s="566"/>
      <c r="F778" s="567"/>
      <c r="G778" s="567"/>
      <c r="H778" s="567"/>
      <c r="I778" s="567"/>
      <c r="J778" s="567"/>
      <c r="K778" s="567"/>
      <c r="L778" s="567"/>
      <c r="M778" s="567"/>
      <c r="N778" s="567"/>
      <c r="O778" s="567"/>
      <c r="P778" s="567"/>
      <c r="Q778" s="567"/>
      <c r="R778" s="567"/>
      <c r="S778" s="567"/>
      <c r="T778" s="567"/>
      <c r="U778" s="567"/>
      <c r="V778" s="567"/>
      <c r="W778" s="567"/>
      <c r="X778" s="567"/>
      <c r="Y778" s="568"/>
      <c r="Z778" s="567"/>
      <c r="AA778" s="567"/>
      <c r="AB778" s="316"/>
      <c r="AC778" s="316"/>
    </row>
    <row r="779" spans="1:29">
      <c r="A779" s="576"/>
      <c r="B779" s="566"/>
      <c r="C779" s="566"/>
      <c r="D779" s="566"/>
      <c r="E779" s="566"/>
      <c r="F779" s="567"/>
      <c r="G779" s="567"/>
      <c r="H779" s="567"/>
      <c r="I779" s="567"/>
      <c r="J779" s="567"/>
      <c r="K779" s="567"/>
      <c r="L779" s="567"/>
      <c r="M779" s="567"/>
      <c r="N779" s="567"/>
      <c r="O779" s="567"/>
      <c r="P779" s="567"/>
      <c r="Q779" s="567"/>
      <c r="R779" s="567"/>
      <c r="S779" s="567"/>
      <c r="T779" s="567"/>
      <c r="U779" s="567"/>
      <c r="V779" s="567"/>
      <c r="W779" s="567"/>
      <c r="X779" s="567"/>
      <c r="Y779" s="568"/>
      <c r="Z779" s="567"/>
      <c r="AA779" s="567"/>
      <c r="AB779" s="316"/>
      <c r="AC779" s="316"/>
    </row>
    <row r="780" spans="1:29">
      <c r="A780" s="576"/>
      <c r="B780" s="566"/>
      <c r="C780" s="566"/>
      <c r="D780" s="566"/>
      <c r="E780" s="566"/>
      <c r="F780" s="567"/>
      <c r="G780" s="567"/>
      <c r="H780" s="567"/>
      <c r="I780" s="567"/>
      <c r="J780" s="567"/>
      <c r="K780" s="567"/>
      <c r="L780" s="567"/>
      <c r="M780" s="567"/>
      <c r="N780" s="567"/>
      <c r="O780" s="567"/>
      <c r="P780" s="567"/>
      <c r="Q780" s="567"/>
      <c r="R780" s="567"/>
      <c r="S780" s="567"/>
      <c r="T780" s="567"/>
      <c r="U780" s="567"/>
      <c r="V780" s="567"/>
      <c r="W780" s="567"/>
      <c r="X780" s="567"/>
      <c r="Y780" s="568"/>
      <c r="Z780" s="567"/>
      <c r="AA780" s="567"/>
      <c r="AB780" s="316"/>
      <c r="AC780" s="316"/>
    </row>
    <row r="781" spans="1:29">
      <c r="A781" s="576"/>
      <c r="B781" s="566"/>
      <c r="C781" s="566"/>
      <c r="D781" s="566"/>
      <c r="E781" s="566"/>
      <c r="F781" s="567"/>
      <c r="G781" s="567"/>
      <c r="H781" s="567"/>
      <c r="I781" s="567"/>
      <c r="J781" s="567"/>
      <c r="K781" s="567"/>
      <c r="L781" s="567"/>
      <c r="M781" s="567"/>
      <c r="N781" s="567"/>
      <c r="O781" s="567"/>
      <c r="P781" s="567"/>
      <c r="Q781" s="567"/>
      <c r="R781" s="567"/>
      <c r="S781" s="567"/>
      <c r="T781" s="567"/>
      <c r="U781" s="567"/>
      <c r="V781" s="567"/>
      <c r="W781" s="567"/>
      <c r="X781" s="567"/>
      <c r="Y781" s="568"/>
      <c r="Z781" s="567"/>
      <c r="AA781" s="567"/>
      <c r="AB781" s="316"/>
      <c r="AC781" s="316"/>
    </row>
    <row r="782" spans="1:29">
      <c r="A782" s="576"/>
      <c r="B782" s="566"/>
      <c r="C782" s="566"/>
      <c r="D782" s="566"/>
      <c r="E782" s="566"/>
      <c r="F782" s="567"/>
      <c r="G782" s="567"/>
      <c r="H782" s="567"/>
      <c r="I782" s="567"/>
      <c r="J782" s="567"/>
      <c r="K782" s="567"/>
      <c r="L782" s="567"/>
      <c r="M782" s="567"/>
      <c r="N782" s="567"/>
      <c r="O782" s="567"/>
      <c r="P782" s="567"/>
      <c r="Q782" s="567"/>
      <c r="R782" s="567"/>
      <c r="S782" s="567"/>
      <c r="T782" s="567"/>
      <c r="U782" s="567"/>
      <c r="V782" s="567"/>
      <c r="W782" s="567"/>
      <c r="X782" s="567"/>
      <c r="Y782" s="568"/>
      <c r="Z782" s="567"/>
      <c r="AA782" s="567"/>
      <c r="AB782" s="316"/>
      <c r="AC782" s="316"/>
    </row>
    <row r="783" spans="1:29">
      <c r="A783" s="576"/>
      <c r="B783" s="566"/>
      <c r="C783" s="566"/>
      <c r="D783" s="566"/>
      <c r="E783" s="566"/>
      <c r="F783" s="567"/>
      <c r="G783" s="567"/>
      <c r="H783" s="567"/>
      <c r="I783" s="567"/>
      <c r="J783" s="567"/>
      <c r="K783" s="567"/>
      <c r="L783" s="567"/>
      <c r="M783" s="567"/>
      <c r="N783" s="567"/>
      <c r="O783" s="567"/>
      <c r="P783" s="567"/>
      <c r="Q783" s="567"/>
      <c r="R783" s="567"/>
      <c r="S783" s="567"/>
      <c r="T783" s="567"/>
      <c r="U783" s="567"/>
      <c r="V783" s="567"/>
      <c r="W783" s="567"/>
      <c r="X783" s="567"/>
      <c r="Y783" s="568"/>
      <c r="Z783" s="567"/>
      <c r="AA783" s="567"/>
      <c r="AB783" s="316"/>
      <c r="AC783" s="316"/>
    </row>
    <row r="784" spans="1:29">
      <c r="A784" s="576"/>
      <c r="B784" s="566"/>
      <c r="C784" s="566"/>
      <c r="D784" s="566"/>
      <c r="E784" s="566"/>
      <c r="F784" s="567"/>
      <c r="G784" s="567"/>
      <c r="H784" s="567"/>
      <c r="I784" s="567"/>
      <c r="J784" s="567"/>
      <c r="K784" s="567"/>
      <c r="L784" s="567"/>
      <c r="M784" s="567"/>
      <c r="N784" s="567"/>
      <c r="O784" s="567"/>
      <c r="P784" s="567"/>
      <c r="Q784" s="567"/>
      <c r="R784" s="567"/>
      <c r="S784" s="567"/>
      <c r="T784" s="567"/>
      <c r="U784" s="567"/>
      <c r="V784" s="567"/>
      <c r="W784" s="567"/>
      <c r="X784" s="567"/>
      <c r="Y784" s="568"/>
      <c r="Z784" s="567"/>
      <c r="AA784" s="567"/>
      <c r="AB784" s="316"/>
      <c r="AC784" s="316"/>
    </row>
    <row r="785" spans="1:29">
      <c r="A785" s="576"/>
      <c r="B785" s="566"/>
      <c r="C785" s="566"/>
      <c r="D785" s="566"/>
      <c r="E785" s="566"/>
      <c r="F785" s="567"/>
      <c r="G785" s="567"/>
      <c r="H785" s="567"/>
      <c r="I785" s="567"/>
      <c r="J785" s="567"/>
      <c r="K785" s="567"/>
      <c r="L785" s="567"/>
      <c r="M785" s="567"/>
      <c r="N785" s="567"/>
      <c r="O785" s="567"/>
      <c r="P785" s="567"/>
      <c r="Q785" s="567"/>
      <c r="R785" s="567"/>
      <c r="S785" s="567"/>
      <c r="T785" s="567"/>
      <c r="U785" s="567"/>
      <c r="V785" s="567"/>
      <c r="W785" s="567"/>
      <c r="X785" s="567"/>
      <c r="Y785" s="568"/>
      <c r="Z785" s="567"/>
      <c r="AA785" s="567"/>
      <c r="AB785" s="316"/>
      <c r="AC785" s="316"/>
    </row>
    <row r="786" spans="1:29">
      <c r="A786" s="576"/>
      <c r="B786" s="566"/>
      <c r="C786" s="566"/>
      <c r="D786" s="566"/>
      <c r="E786" s="566"/>
      <c r="F786" s="567"/>
      <c r="G786" s="567"/>
      <c r="H786" s="567"/>
      <c r="I786" s="567"/>
      <c r="J786" s="567"/>
      <c r="K786" s="567"/>
      <c r="L786" s="567"/>
      <c r="M786" s="567"/>
      <c r="N786" s="567"/>
      <c r="O786" s="567"/>
      <c r="P786" s="567"/>
      <c r="Q786" s="567"/>
      <c r="R786" s="567"/>
      <c r="S786" s="567"/>
      <c r="T786" s="567"/>
      <c r="U786" s="567"/>
      <c r="V786" s="567"/>
      <c r="W786" s="567"/>
      <c r="X786" s="567"/>
      <c r="Y786" s="568"/>
      <c r="Z786" s="567"/>
      <c r="AA786" s="567"/>
      <c r="AB786" s="316"/>
      <c r="AC786" s="316"/>
    </row>
    <row r="787" spans="1:29">
      <c r="A787" s="576"/>
      <c r="B787" s="566"/>
      <c r="C787" s="566"/>
      <c r="D787" s="566"/>
      <c r="E787" s="566"/>
      <c r="F787" s="567"/>
      <c r="G787" s="567"/>
      <c r="H787" s="567"/>
      <c r="I787" s="567"/>
      <c r="J787" s="567"/>
      <c r="K787" s="567"/>
      <c r="L787" s="567"/>
      <c r="M787" s="567"/>
      <c r="N787" s="567"/>
      <c r="O787" s="567"/>
      <c r="P787" s="567"/>
      <c r="Q787" s="567"/>
      <c r="R787" s="567"/>
      <c r="S787" s="567"/>
      <c r="T787" s="567"/>
      <c r="U787" s="567"/>
      <c r="V787" s="567"/>
      <c r="W787" s="567"/>
      <c r="X787" s="567"/>
      <c r="Y787" s="568"/>
      <c r="Z787" s="567"/>
      <c r="AA787" s="567"/>
      <c r="AB787" s="316"/>
      <c r="AC787" s="316"/>
    </row>
    <row r="788" spans="1:29">
      <c r="A788" s="576"/>
      <c r="B788" s="566"/>
      <c r="C788" s="566"/>
      <c r="D788" s="566"/>
      <c r="E788" s="566"/>
      <c r="F788" s="567"/>
      <c r="G788" s="567"/>
      <c r="H788" s="567"/>
      <c r="I788" s="567"/>
      <c r="J788" s="567"/>
      <c r="K788" s="567"/>
      <c r="L788" s="567"/>
      <c r="M788" s="567"/>
      <c r="N788" s="567"/>
      <c r="O788" s="567"/>
      <c r="P788" s="567"/>
      <c r="Q788" s="567"/>
      <c r="R788" s="567"/>
      <c r="S788" s="567"/>
      <c r="T788" s="567"/>
      <c r="U788" s="567"/>
      <c r="V788" s="567"/>
      <c r="W788" s="567"/>
      <c r="X788" s="567"/>
      <c r="Y788" s="568"/>
      <c r="Z788" s="567"/>
      <c r="AA788" s="567"/>
      <c r="AB788" s="316"/>
      <c r="AC788" s="316"/>
    </row>
    <row r="789" spans="1:29">
      <c r="A789" s="576"/>
      <c r="B789" s="566"/>
      <c r="C789" s="566"/>
      <c r="D789" s="566"/>
      <c r="E789" s="566"/>
      <c r="F789" s="567"/>
      <c r="G789" s="567"/>
      <c r="H789" s="567"/>
      <c r="I789" s="567"/>
      <c r="J789" s="567"/>
      <c r="K789" s="567"/>
      <c r="L789" s="567"/>
      <c r="M789" s="567"/>
      <c r="N789" s="567"/>
      <c r="O789" s="567"/>
      <c r="P789" s="567"/>
      <c r="Q789" s="567"/>
      <c r="R789" s="567"/>
      <c r="S789" s="567"/>
      <c r="T789" s="567"/>
      <c r="U789" s="567"/>
      <c r="V789" s="567"/>
      <c r="W789" s="567"/>
      <c r="X789" s="567"/>
      <c r="Y789" s="568"/>
      <c r="Z789" s="567"/>
      <c r="AA789" s="567"/>
      <c r="AB789" s="316"/>
      <c r="AC789" s="316"/>
    </row>
    <row r="790" spans="1:29">
      <c r="A790" s="576"/>
      <c r="B790" s="566"/>
      <c r="C790" s="566"/>
      <c r="D790" s="566"/>
      <c r="E790" s="566"/>
      <c r="F790" s="567"/>
      <c r="G790" s="567"/>
      <c r="H790" s="567"/>
      <c r="I790" s="567"/>
      <c r="J790" s="567"/>
      <c r="K790" s="567"/>
      <c r="L790" s="567"/>
      <c r="M790" s="567"/>
      <c r="N790" s="567"/>
      <c r="O790" s="567"/>
      <c r="P790" s="567"/>
      <c r="Q790" s="567"/>
      <c r="R790" s="567"/>
      <c r="S790" s="567"/>
      <c r="T790" s="567"/>
      <c r="U790" s="567"/>
      <c r="V790" s="567"/>
      <c r="W790" s="567"/>
      <c r="X790" s="567"/>
      <c r="Y790" s="568"/>
      <c r="Z790" s="567"/>
      <c r="AA790" s="567"/>
      <c r="AB790" s="316"/>
      <c r="AC790" s="316"/>
    </row>
    <row r="791" spans="1:29">
      <c r="A791" s="576"/>
      <c r="B791" s="566"/>
      <c r="C791" s="566"/>
      <c r="D791" s="566"/>
      <c r="E791" s="566"/>
      <c r="F791" s="567"/>
      <c r="G791" s="567"/>
      <c r="H791" s="567"/>
      <c r="I791" s="567"/>
      <c r="J791" s="567"/>
      <c r="K791" s="567"/>
      <c r="L791" s="567"/>
      <c r="M791" s="567"/>
      <c r="N791" s="567"/>
      <c r="O791" s="567"/>
      <c r="P791" s="567"/>
      <c r="Q791" s="567"/>
      <c r="R791" s="567"/>
      <c r="S791" s="567"/>
      <c r="T791" s="567"/>
      <c r="U791" s="567"/>
      <c r="V791" s="567"/>
      <c r="W791" s="567"/>
      <c r="X791" s="567"/>
      <c r="Y791" s="568"/>
      <c r="Z791" s="567"/>
      <c r="AA791" s="567"/>
      <c r="AB791" s="316"/>
      <c r="AC791" s="316"/>
    </row>
    <row r="792" spans="1:29">
      <c r="A792" s="576"/>
      <c r="B792" s="566"/>
      <c r="C792" s="566"/>
      <c r="D792" s="566"/>
      <c r="E792" s="566"/>
      <c r="F792" s="567"/>
      <c r="G792" s="567"/>
      <c r="H792" s="567"/>
      <c r="I792" s="567"/>
      <c r="J792" s="567"/>
      <c r="K792" s="567"/>
      <c r="L792" s="567"/>
      <c r="M792" s="567"/>
      <c r="N792" s="567"/>
      <c r="O792" s="567"/>
      <c r="P792" s="567"/>
      <c r="Q792" s="567"/>
      <c r="R792" s="567"/>
      <c r="S792" s="567"/>
      <c r="T792" s="567"/>
      <c r="U792" s="567"/>
      <c r="V792" s="567"/>
      <c r="W792" s="567"/>
      <c r="X792" s="567"/>
      <c r="Y792" s="568"/>
      <c r="Z792" s="567"/>
      <c r="AA792" s="567"/>
      <c r="AB792" s="316"/>
      <c r="AC792" s="316"/>
    </row>
    <row r="793" spans="1:29">
      <c r="A793" s="576"/>
      <c r="B793" s="566"/>
      <c r="C793" s="566"/>
      <c r="D793" s="566"/>
      <c r="E793" s="566"/>
      <c r="F793" s="567"/>
      <c r="G793" s="567"/>
      <c r="H793" s="567"/>
      <c r="I793" s="567"/>
      <c r="J793" s="567"/>
      <c r="K793" s="567"/>
      <c r="L793" s="567"/>
      <c r="M793" s="567"/>
      <c r="N793" s="567"/>
      <c r="O793" s="567"/>
      <c r="P793" s="567"/>
      <c r="Q793" s="567"/>
      <c r="R793" s="567"/>
      <c r="S793" s="567"/>
      <c r="T793" s="567"/>
      <c r="U793" s="567"/>
      <c r="V793" s="567"/>
      <c r="W793" s="567"/>
      <c r="X793" s="567"/>
      <c r="Y793" s="568"/>
      <c r="Z793" s="567"/>
      <c r="AA793" s="567"/>
      <c r="AB793" s="316"/>
      <c r="AC793" s="316"/>
    </row>
    <row r="794" spans="1:29">
      <c r="A794" s="576"/>
      <c r="B794" s="566"/>
      <c r="C794" s="566"/>
      <c r="D794" s="566"/>
      <c r="E794" s="566"/>
      <c r="F794" s="567"/>
      <c r="G794" s="567"/>
      <c r="H794" s="567"/>
      <c r="I794" s="567"/>
      <c r="J794" s="567"/>
      <c r="K794" s="567"/>
      <c r="L794" s="567"/>
      <c r="M794" s="567"/>
      <c r="N794" s="567"/>
      <c r="O794" s="567"/>
      <c r="P794" s="567"/>
      <c r="Q794" s="567"/>
      <c r="R794" s="567"/>
      <c r="S794" s="567"/>
      <c r="T794" s="567"/>
      <c r="U794" s="567"/>
      <c r="V794" s="567"/>
      <c r="W794" s="567"/>
      <c r="X794" s="567"/>
      <c r="Y794" s="568"/>
      <c r="Z794" s="567"/>
      <c r="AA794" s="567"/>
      <c r="AB794" s="316"/>
      <c r="AC794" s="316"/>
    </row>
    <row r="795" spans="1:29">
      <c r="A795" s="576"/>
      <c r="B795" s="566"/>
      <c r="C795" s="566"/>
      <c r="D795" s="566"/>
      <c r="E795" s="566"/>
      <c r="F795" s="567"/>
      <c r="G795" s="567"/>
      <c r="H795" s="567"/>
      <c r="I795" s="567"/>
      <c r="J795" s="567"/>
      <c r="K795" s="567"/>
      <c r="L795" s="567"/>
      <c r="M795" s="567"/>
      <c r="N795" s="567"/>
      <c r="O795" s="567"/>
      <c r="P795" s="567"/>
      <c r="Q795" s="567"/>
      <c r="R795" s="567"/>
      <c r="S795" s="567"/>
      <c r="T795" s="567"/>
      <c r="U795" s="567"/>
      <c r="V795" s="567"/>
      <c r="W795" s="567"/>
      <c r="X795" s="567"/>
      <c r="Y795" s="568"/>
      <c r="Z795" s="567"/>
      <c r="AA795" s="567"/>
      <c r="AB795" s="316"/>
      <c r="AC795" s="316"/>
    </row>
    <row r="796" spans="1:29">
      <c r="A796" s="576"/>
      <c r="B796" s="566"/>
      <c r="C796" s="566"/>
      <c r="D796" s="566"/>
      <c r="E796" s="566"/>
      <c r="F796" s="567"/>
      <c r="G796" s="567"/>
      <c r="H796" s="567"/>
      <c r="I796" s="567"/>
      <c r="J796" s="567"/>
      <c r="K796" s="567"/>
      <c r="L796" s="567"/>
      <c r="M796" s="567"/>
      <c r="N796" s="567"/>
      <c r="O796" s="567"/>
      <c r="P796" s="567"/>
      <c r="Q796" s="567"/>
      <c r="R796" s="567"/>
      <c r="S796" s="567"/>
      <c r="T796" s="567"/>
      <c r="U796" s="567"/>
      <c r="V796" s="567"/>
      <c r="W796" s="567"/>
      <c r="X796" s="567"/>
      <c r="Y796" s="568"/>
      <c r="Z796" s="567"/>
      <c r="AA796" s="567"/>
      <c r="AB796" s="316"/>
      <c r="AC796" s="316"/>
    </row>
    <row r="797" spans="1:29">
      <c r="A797" s="576"/>
      <c r="B797" s="566"/>
      <c r="C797" s="566"/>
      <c r="D797" s="566"/>
      <c r="E797" s="566"/>
      <c r="F797" s="567"/>
      <c r="G797" s="567"/>
      <c r="H797" s="567"/>
      <c r="I797" s="567"/>
      <c r="J797" s="567"/>
      <c r="K797" s="567"/>
      <c r="L797" s="567"/>
      <c r="M797" s="567"/>
      <c r="N797" s="567"/>
      <c r="O797" s="567"/>
      <c r="P797" s="567"/>
      <c r="Q797" s="567"/>
      <c r="R797" s="567"/>
      <c r="S797" s="567"/>
      <c r="T797" s="567"/>
      <c r="U797" s="567"/>
      <c r="V797" s="567"/>
      <c r="W797" s="567"/>
      <c r="X797" s="567"/>
      <c r="Y797" s="568"/>
      <c r="Z797" s="567"/>
      <c r="AA797" s="567"/>
      <c r="AB797" s="316"/>
      <c r="AC797" s="316"/>
    </row>
    <row r="798" spans="1:29">
      <c r="A798" s="576"/>
      <c r="B798" s="566"/>
      <c r="C798" s="566"/>
      <c r="D798" s="566"/>
      <c r="E798" s="566"/>
      <c r="F798" s="567"/>
      <c r="G798" s="567"/>
      <c r="H798" s="567"/>
      <c r="I798" s="567"/>
      <c r="J798" s="567"/>
      <c r="K798" s="567"/>
      <c r="L798" s="567"/>
      <c r="M798" s="567"/>
      <c r="N798" s="567"/>
      <c r="O798" s="567"/>
      <c r="P798" s="567"/>
      <c r="Q798" s="567"/>
      <c r="R798" s="567"/>
      <c r="S798" s="567"/>
      <c r="T798" s="567"/>
      <c r="U798" s="567"/>
      <c r="V798" s="567"/>
      <c r="W798" s="567"/>
      <c r="X798" s="567"/>
      <c r="Y798" s="568"/>
      <c r="Z798" s="567"/>
      <c r="AA798" s="567"/>
      <c r="AB798" s="316"/>
      <c r="AC798" s="316"/>
    </row>
    <row r="799" spans="1:29">
      <c r="A799" s="576"/>
      <c r="B799" s="566"/>
      <c r="C799" s="566"/>
      <c r="D799" s="566"/>
      <c r="E799" s="566"/>
      <c r="F799" s="567"/>
      <c r="G799" s="567"/>
      <c r="H799" s="567"/>
      <c r="I799" s="567"/>
      <c r="J799" s="567"/>
      <c r="K799" s="567"/>
      <c r="L799" s="567"/>
      <c r="M799" s="567"/>
      <c r="N799" s="567"/>
      <c r="O799" s="567"/>
      <c r="P799" s="567"/>
      <c r="Q799" s="567"/>
      <c r="R799" s="567"/>
      <c r="S799" s="567"/>
      <c r="T799" s="567"/>
      <c r="U799" s="567"/>
      <c r="V799" s="567"/>
      <c r="W799" s="567"/>
      <c r="X799" s="567"/>
      <c r="Y799" s="568"/>
      <c r="Z799" s="567"/>
      <c r="AA799" s="567"/>
      <c r="AB799" s="316"/>
      <c r="AC799" s="316"/>
    </row>
    <row r="800" spans="1:29">
      <c r="A800" s="576"/>
      <c r="B800" s="566"/>
      <c r="C800" s="566"/>
      <c r="D800" s="566"/>
      <c r="E800" s="566"/>
      <c r="F800" s="567"/>
      <c r="G800" s="567"/>
      <c r="H800" s="567"/>
      <c r="I800" s="567"/>
      <c r="J800" s="567"/>
      <c r="K800" s="567"/>
      <c r="L800" s="567"/>
      <c r="M800" s="567"/>
      <c r="N800" s="567"/>
      <c r="O800" s="567"/>
      <c r="P800" s="567"/>
      <c r="Q800" s="567"/>
      <c r="R800" s="567"/>
      <c r="S800" s="567"/>
      <c r="T800" s="567"/>
      <c r="U800" s="567"/>
      <c r="V800" s="567"/>
      <c r="W800" s="567"/>
      <c r="X800" s="567"/>
      <c r="Y800" s="568"/>
      <c r="Z800" s="567"/>
      <c r="AA800" s="567"/>
      <c r="AB800" s="316"/>
      <c r="AC800" s="316"/>
    </row>
    <row r="801" spans="1:29">
      <c r="A801" s="576"/>
      <c r="B801" s="566"/>
      <c r="C801" s="566"/>
      <c r="D801" s="566"/>
      <c r="E801" s="566"/>
      <c r="F801" s="567"/>
      <c r="G801" s="567"/>
      <c r="H801" s="567"/>
      <c r="I801" s="567"/>
      <c r="J801" s="567"/>
      <c r="K801" s="567"/>
      <c r="L801" s="567"/>
      <c r="M801" s="567"/>
      <c r="N801" s="567"/>
      <c r="O801" s="567"/>
      <c r="P801" s="567"/>
      <c r="Q801" s="567"/>
      <c r="R801" s="567"/>
      <c r="S801" s="567"/>
      <c r="T801" s="567"/>
      <c r="U801" s="567"/>
      <c r="V801" s="567"/>
      <c r="W801" s="567"/>
      <c r="X801" s="567"/>
      <c r="Y801" s="568"/>
      <c r="Z801" s="567"/>
      <c r="AA801" s="567"/>
      <c r="AB801" s="316"/>
      <c r="AC801" s="316"/>
    </row>
    <row r="802" spans="1:29">
      <c r="A802" s="576"/>
      <c r="B802" s="566"/>
      <c r="C802" s="566"/>
      <c r="D802" s="566"/>
      <c r="E802" s="566"/>
      <c r="F802" s="567"/>
      <c r="G802" s="567"/>
      <c r="H802" s="567"/>
      <c r="I802" s="567"/>
      <c r="J802" s="567"/>
      <c r="K802" s="567"/>
      <c r="L802" s="567"/>
      <c r="M802" s="567"/>
      <c r="N802" s="567"/>
      <c r="O802" s="567"/>
      <c r="P802" s="567"/>
      <c r="Q802" s="567"/>
      <c r="R802" s="567"/>
      <c r="S802" s="567"/>
      <c r="T802" s="567"/>
      <c r="U802" s="567"/>
      <c r="V802" s="567"/>
      <c r="W802" s="567"/>
      <c r="X802" s="567"/>
      <c r="Y802" s="568"/>
      <c r="Z802" s="567"/>
      <c r="AA802" s="567"/>
      <c r="AB802" s="316"/>
      <c r="AC802" s="316"/>
    </row>
    <row r="803" spans="1:29">
      <c r="A803" s="576"/>
      <c r="B803" s="566"/>
      <c r="C803" s="566"/>
      <c r="D803" s="566"/>
      <c r="E803" s="566"/>
      <c r="F803" s="567"/>
      <c r="G803" s="567"/>
      <c r="H803" s="567"/>
      <c r="I803" s="567"/>
      <c r="J803" s="567"/>
      <c r="K803" s="567"/>
      <c r="L803" s="567"/>
      <c r="M803" s="567"/>
      <c r="N803" s="567"/>
      <c r="O803" s="567"/>
      <c r="P803" s="567"/>
      <c r="Q803" s="567"/>
      <c r="R803" s="567"/>
      <c r="S803" s="567"/>
      <c r="T803" s="567"/>
      <c r="U803" s="567"/>
      <c r="V803" s="567"/>
      <c r="W803" s="567"/>
      <c r="X803" s="567"/>
      <c r="Y803" s="568"/>
      <c r="Z803" s="567"/>
      <c r="AA803" s="567"/>
      <c r="AB803" s="316"/>
      <c r="AC803" s="316"/>
    </row>
    <row r="804" spans="1:29">
      <c r="A804" s="576"/>
      <c r="B804" s="566"/>
      <c r="C804" s="566"/>
      <c r="D804" s="566"/>
      <c r="E804" s="566"/>
      <c r="F804" s="567"/>
      <c r="G804" s="567"/>
      <c r="H804" s="567"/>
      <c r="I804" s="567"/>
      <c r="J804" s="567"/>
      <c r="K804" s="567"/>
      <c r="L804" s="567"/>
      <c r="M804" s="567"/>
      <c r="N804" s="567"/>
      <c r="O804" s="567"/>
      <c r="P804" s="567"/>
      <c r="Q804" s="567"/>
      <c r="R804" s="567"/>
      <c r="S804" s="567"/>
      <c r="T804" s="567"/>
      <c r="U804" s="567"/>
      <c r="V804" s="567"/>
      <c r="W804" s="567"/>
      <c r="X804" s="567"/>
      <c r="Y804" s="568"/>
      <c r="Z804" s="567"/>
      <c r="AA804" s="567"/>
      <c r="AB804" s="316"/>
      <c r="AC804" s="316"/>
    </row>
    <row r="805" spans="1:29">
      <c r="A805" s="576"/>
      <c r="B805" s="566"/>
      <c r="C805" s="566"/>
      <c r="D805" s="566"/>
      <c r="E805" s="566"/>
      <c r="F805" s="567"/>
      <c r="G805" s="567"/>
      <c r="H805" s="567"/>
      <c r="I805" s="567"/>
      <c r="J805" s="567"/>
      <c r="K805" s="567"/>
      <c r="L805" s="567"/>
      <c r="M805" s="567"/>
      <c r="N805" s="567"/>
      <c r="O805" s="567"/>
      <c r="P805" s="567"/>
      <c r="Q805" s="567"/>
      <c r="R805" s="567"/>
      <c r="S805" s="567"/>
      <c r="T805" s="567"/>
      <c r="U805" s="567"/>
      <c r="V805" s="567"/>
      <c r="W805" s="567"/>
      <c r="X805" s="567"/>
      <c r="Y805" s="568"/>
      <c r="Z805" s="567"/>
      <c r="AA805" s="567"/>
      <c r="AB805" s="316"/>
      <c r="AC805" s="316"/>
    </row>
    <row r="806" spans="1:29">
      <c r="A806" s="576"/>
      <c r="B806" s="566"/>
      <c r="C806" s="566"/>
      <c r="D806" s="566"/>
      <c r="E806" s="566"/>
      <c r="F806" s="567"/>
      <c r="G806" s="567"/>
      <c r="H806" s="567"/>
      <c r="I806" s="567"/>
      <c r="J806" s="567"/>
      <c r="K806" s="567"/>
      <c r="L806" s="567"/>
      <c r="M806" s="567"/>
      <c r="N806" s="567"/>
      <c r="O806" s="567"/>
      <c r="P806" s="567"/>
      <c r="Q806" s="567"/>
      <c r="R806" s="567"/>
      <c r="S806" s="567"/>
      <c r="T806" s="567"/>
      <c r="U806" s="567"/>
      <c r="V806" s="567"/>
      <c r="W806" s="567"/>
      <c r="X806" s="567"/>
      <c r="Y806" s="568"/>
      <c r="Z806" s="567"/>
      <c r="AA806" s="567"/>
      <c r="AB806" s="316"/>
      <c r="AC806" s="316"/>
    </row>
    <row r="807" spans="1:29">
      <c r="A807" s="576"/>
      <c r="B807" s="566"/>
      <c r="C807" s="566"/>
      <c r="D807" s="566"/>
      <c r="E807" s="566"/>
      <c r="F807" s="567"/>
      <c r="G807" s="567"/>
      <c r="H807" s="567"/>
      <c r="I807" s="567"/>
      <c r="J807" s="567"/>
      <c r="K807" s="567"/>
      <c r="L807" s="567"/>
      <c r="M807" s="567"/>
      <c r="N807" s="567"/>
      <c r="O807" s="567"/>
      <c r="P807" s="567"/>
      <c r="Q807" s="567"/>
      <c r="R807" s="567"/>
      <c r="S807" s="567"/>
      <c r="T807" s="567"/>
      <c r="U807" s="567"/>
      <c r="V807" s="567"/>
      <c r="W807" s="567"/>
      <c r="X807" s="567"/>
      <c r="Y807" s="568"/>
      <c r="Z807" s="567"/>
      <c r="AA807" s="567"/>
      <c r="AB807" s="316"/>
      <c r="AC807" s="316"/>
    </row>
    <row r="808" spans="1:29">
      <c r="A808" s="576"/>
      <c r="B808" s="566"/>
      <c r="C808" s="566"/>
      <c r="D808" s="566"/>
      <c r="E808" s="566"/>
      <c r="F808" s="567"/>
      <c r="G808" s="567"/>
      <c r="H808" s="567"/>
      <c r="I808" s="567"/>
      <c r="J808" s="567"/>
      <c r="K808" s="567"/>
      <c r="L808" s="567"/>
      <c r="M808" s="567"/>
      <c r="N808" s="567"/>
      <c r="O808" s="567"/>
      <c r="P808" s="567"/>
      <c r="Q808" s="567"/>
      <c r="R808" s="567"/>
      <c r="S808" s="567"/>
      <c r="T808" s="567"/>
      <c r="U808" s="567"/>
      <c r="V808" s="567"/>
      <c r="W808" s="567"/>
      <c r="X808" s="567"/>
      <c r="Y808" s="568"/>
      <c r="Z808" s="567"/>
      <c r="AA808" s="567"/>
      <c r="AB808" s="316"/>
      <c r="AC808" s="316"/>
    </row>
    <row r="809" spans="1:29">
      <c r="A809" s="576"/>
      <c r="B809" s="566"/>
      <c r="C809" s="566"/>
      <c r="D809" s="566"/>
      <c r="E809" s="566"/>
      <c r="F809" s="567"/>
      <c r="G809" s="567"/>
      <c r="H809" s="567"/>
      <c r="I809" s="567"/>
      <c r="J809" s="567"/>
      <c r="K809" s="567"/>
      <c r="L809" s="567"/>
      <c r="M809" s="567"/>
      <c r="N809" s="567"/>
      <c r="O809" s="567"/>
      <c r="P809" s="567"/>
      <c r="Q809" s="567"/>
      <c r="R809" s="567"/>
      <c r="S809" s="567"/>
      <c r="T809" s="567"/>
      <c r="U809" s="567"/>
      <c r="V809" s="567"/>
      <c r="W809" s="567"/>
      <c r="X809" s="567"/>
      <c r="Y809" s="568"/>
      <c r="Z809" s="567"/>
      <c r="AA809" s="567"/>
      <c r="AB809" s="316"/>
      <c r="AC809" s="316"/>
    </row>
    <row r="810" spans="1:29">
      <c r="A810" s="576"/>
      <c r="B810" s="566"/>
      <c r="C810" s="566"/>
      <c r="D810" s="566"/>
      <c r="E810" s="566"/>
      <c r="F810" s="567"/>
      <c r="G810" s="567"/>
      <c r="H810" s="567"/>
      <c r="I810" s="567"/>
      <c r="J810" s="567"/>
      <c r="K810" s="567"/>
      <c r="L810" s="567"/>
      <c r="M810" s="567"/>
      <c r="N810" s="567"/>
      <c r="O810" s="567"/>
      <c r="P810" s="567"/>
      <c r="Q810" s="567"/>
      <c r="R810" s="567"/>
      <c r="S810" s="567"/>
      <c r="T810" s="567"/>
      <c r="U810" s="567"/>
      <c r="V810" s="567"/>
      <c r="W810" s="567"/>
      <c r="X810" s="567"/>
      <c r="Y810" s="568"/>
      <c r="Z810" s="567"/>
      <c r="AA810" s="567"/>
      <c r="AB810" s="316"/>
      <c r="AC810" s="316"/>
    </row>
    <row r="811" spans="1:29">
      <c r="A811" s="576"/>
      <c r="B811" s="566"/>
      <c r="C811" s="566"/>
      <c r="D811" s="566"/>
      <c r="E811" s="566"/>
      <c r="F811" s="567"/>
      <c r="G811" s="567"/>
      <c r="H811" s="567"/>
      <c r="I811" s="567"/>
      <c r="J811" s="567"/>
      <c r="K811" s="567"/>
      <c r="L811" s="567"/>
      <c r="M811" s="567"/>
      <c r="N811" s="567"/>
      <c r="O811" s="567"/>
      <c r="P811" s="567"/>
      <c r="Q811" s="567"/>
      <c r="R811" s="567"/>
      <c r="S811" s="567"/>
      <c r="T811" s="567"/>
      <c r="U811" s="567"/>
      <c r="V811" s="567"/>
      <c r="W811" s="567"/>
      <c r="X811" s="567"/>
      <c r="Y811" s="568"/>
      <c r="Z811" s="567"/>
      <c r="AA811" s="567"/>
      <c r="AB811" s="316"/>
      <c r="AC811" s="316"/>
    </row>
    <row r="812" spans="1:29">
      <c r="A812" s="576"/>
      <c r="B812" s="566"/>
      <c r="C812" s="566"/>
      <c r="D812" s="566"/>
      <c r="E812" s="566"/>
      <c r="F812" s="567"/>
      <c r="G812" s="567"/>
      <c r="H812" s="567"/>
      <c r="I812" s="567"/>
      <c r="J812" s="567"/>
      <c r="K812" s="567"/>
      <c r="L812" s="567"/>
      <c r="M812" s="567"/>
      <c r="N812" s="567"/>
      <c r="O812" s="567"/>
      <c r="P812" s="567"/>
      <c r="Q812" s="567"/>
      <c r="R812" s="567"/>
      <c r="S812" s="567"/>
      <c r="T812" s="567"/>
      <c r="U812" s="567"/>
      <c r="V812" s="567"/>
      <c r="W812" s="567"/>
      <c r="X812" s="567"/>
      <c r="Y812" s="568"/>
      <c r="Z812" s="567"/>
      <c r="AA812" s="567"/>
      <c r="AB812" s="316"/>
      <c r="AC812" s="316"/>
    </row>
    <row r="813" spans="1:29">
      <c r="A813" s="576"/>
      <c r="B813" s="566"/>
      <c r="C813" s="566"/>
      <c r="D813" s="566"/>
      <c r="E813" s="566"/>
      <c r="F813" s="567"/>
      <c r="G813" s="567"/>
      <c r="H813" s="567"/>
      <c r="I813" s="567"/>
      <c r="J813" s="567"/>
      <c r="K813" s="567"/>
      <c r="L813" s="567"/>
      <c r="M813" s="567"/>
      <c r="N813" s="567"/>
      <c r="O813" s="567"/>
      <c r="P813" s="567"/>
      <c r="Q813" s="567"/>
      <c r="R813" s="567"/>
      <c r="S813" s="567"/>
      <c r="T813" s="567"/>
      <c r="U813" s="567"/>
      <c r="V813" s="567"/>
      <c r="W813" s="567"/>
      <c r="X813" s="567"/>
      <c r="Y813" s="568"/>
      <c r="Z813" s="567"/>
      <c r="AA813" s="567"/>
      <c r="AB813" s="316"/>
      <c r="AC813" s="316"/>
    </row>
    <row r="814" spans="1:29">
      <c r="A814" s="576"/>
      <c r="B814" s="566"/>
      <c r="C814" s="566"/>
      <c r="D814" s="566"/>
      <c r="E814" s="566"/>
      <c r="F814" s="567"/>
      <c r="G814" s="567"/>
      <c r="H814" s="567"/>
      <c r="I814" s="567"/>
      <c r="J814" s="567"/>
      <c r="K814" s="567"/>
      <c r="L814" s="567"/>
      <c r="M814" s="567"/>
      <c r="N814" s="567"/>
      <c r="O814" s="567"/>
      <c r="P814" s="567"/>
      <c r="Q814" s="567"/>
      <c r="R814" s="567"/>
      <c r="S814" s="567"/>
      <c r="T814" s="567"/>
      <c r="U814" s="567"/>
      <c r="V814" s="567"/>
      <c r="W814" s="567"/>
      <c r="X814" s="567"/>
      <c r="Y814" s="568"/>
      <c r="Z814" s="567"/>
      <c r="AA814" s="567"/>
      <c r="AB814" s="316"/>
      <c r="AC814" s="316"/>
    </row>
    <row r="815" spans="1:29">
      <c r="A815" s="576"/>
      <c r="B815" s="566"/>
      <c r="C815" s="566"/>
      <c r="D815" s="566"/>
      <c r="E815" s="566"/>
      <c r="F815" s="567"/>
      <c r="G815" s="567"/>
      <c r="H815" s="567"/>
      <c r="I815" s="567"/>
      <c r="J815" s="567"/>
      <c r="K815" s="567"/>
      <c r="L815" s="567"/>
      <c r="M815" s="567"/>
      <c r="N815" s="567"/>
      <c r="O815" s="567"/>
      <c r="P815" s="567"/>
      <c r="Q815" s="567"/>
      <c r="R815" s="567"/>
      <c r="S815" s="567"/>
      <c r="T815" s="567"/>
      <c r="U815" s="567"/>
      <c r="V815" s="567"/>
      <c r="W815" s="567"/>
      <c r="X815" s="567"/>
      <c r="Y815" s="568"/>
      <c r="Z815" s="567"/>
      <c r="AA815" s="567"/>
      <c r="AB815" s="316"/>
      <c r="AC815" s="316"/>
    </row>
    <row r="816" spans="1:29">
      <c r="A816" s="576"/>
      <c r="B816" s="566"/>
      <c r="C816" s="566"/>
      <c r="D816" s="566"/>
      <c r="E816" s="566"/>
      <c r="F816" s="567"/>
      <c r="G816" s="567"/>
      <c r="H816" s="567"/>
      <c r="I816" s="567"/>
      <c r="J816" s="567"/>
      <c r="K816" s="567"/>
      <c r="L816" s="567"/>
      <c r="M816" s="567"/>
      <c r="N816" s="567"/>
      <c r="O816" s="567"/>
      <c r="P816" s="567"/>
      <c r="Q816" s="567"/>
      <c r="R816" s="567"/>
      <c r="S816" s="567"/>
      <c r="T816" s="567"/>
      <c r="U816" s="567"/>
      <c r="V816" s="567"/>
      <c r="W816" s="567"/>
      <c r="X816" s="567"/>
      <c r="Y816" s="568"/>
      <c r="Z816" s="567"/>
      <c r="AA816" s="567"/>
      <c r="AB816" s="316"/>
      <c r="AC816" s="316"/>
    </row>
    <row r="817" spans="1:29">
      <c r="A817" s="576"/>
      <c r="B817" s="566"/>
      <c r="C817" s="566"/>
      <c r="D817" s="566"/>
      <c r="E817" s="566"/>
      <c r="F817" s="567"/>
      <c r="G817" s="567"/>
      <c r="H817" s="567"/>
      <c r="I817" s="567"/>
      <c r="J817" s="567"/>
      <c r="K817" s="567"/>
      <c r="L817" s="567"/>
      <c r="M817" s="567"/>
      <c r="N817" s="567"/>
      <c r="O817" s="567"/>
      <c r="P817" s="567"/>
      <c r="Q817" s="567"/>
      <c r="R817" s="567"/>
      <c r="S817" s="567"/>
      <c r="T817" s="567"/>
      <c r="U817" s="567"/>
      <c r="V817" s="567"/>
      <c r="W817" s="567"/>
      <c r="X817" s="567"/>
      <c r="Y817" s="568"/>
      <c r="Z817" s="567"/>
      <c r="AA817" s="567"/>
      <c r="AB817" s="316"/>
      <c r="AC817" s="316"/>
    </row>
    <row r="818" spans="1:29">
      <c r="A818" s="576"/>
      <c r="B818" s="566"/>
      <c r="C818" s="566"/>
      <c r="D818" s="566"/>
      <c r="E818" s="566"/>
      <c r="F818" s="567"/>
      <c r="G818" s="567"/>
      <c r="H818" s="567"/>
      <c r="I818" s="567"/>
      <c r="J818" s="567"/>
      <c r="K818" s="567"/>
      <c r="L818" s="567"/>
      <c r="M818" s="567"/>
      <c r="N818" s="567"/>
      <c r="O818" s="567"/>
      <c r="P818" s="567"/>
      <c r="Q818" s="567"/>
      <c r="R818" s="567"/>
      <c r="S818" s="567"/>
      <c r="T818" s="567"/>
      <c r="U818" s="567"/>
      <c r="V818" s="567"/>
      <c r="W818" s="567"/>
      <c r="X818" s="567"/>
      <c r="Y818" s="568"/>
      <c r="Z818" s="567"/>
      <c r="AA818" s="567"/>
      <c r="AB818" s="316"/>
      <c r="AC818" s="316"/>
    </row>
    <row r="819" spans="1:29">
      <c r="A819" s="576"/>
      <c r="B819" s="566"/>
      <c r="C819" s="566"/>
      <c r="D819" s="566"/>
      <c r="E819" s="566"/>
      <c r="F819" s="567"/>
      <c r="G819" s="567"/>
      <c r="H819" s="567"/>
      <c r="I819" s="567"/>
      <c r="J819" s="567"/>
      <c r="K819" s="567"/>
      <c r="L819" s="567"/>
      <c r="M819" s="567"/>
      <c r="N819" s="567"/>
      <c r="O819" s="567"/>
      <c r="P819" s="567"/>
      <c r="Q819" s="567"/>
      <c r="R819" s="567"/>
      <c r="S819" s="567"/>
      <c r="T819" s="567"/>
      <c r="U819" s="567"/>
      <c r="V819" s="567"/>
      <c r="W819" s="567"/>
      <c r="X819" s="567"/>
      <c r="Y819" s="568"/>
      <c r="Z819" s="567"/>
      <c r="AA819" s="567"/>
      <c r="AB819" s="316"/>
      <c r="AC819" s="316"/>
    </row>
    <row r="820" spans="1:29">
      <c r="A820" s="576"/>
      <c r="B820" s="566"/>
      <c r="C820" s="566"/>
      <c r="D820" s="566"/>
      <c r="E820" s="566"/>
      <c r="F820" s="567"/>
      <c r="G820" s="567"/>
      <c r="H820" s="567"/>
      <c r="I820" s="567"/>
      <c r="J820" s="567"/>
      <c r="K820" s="567"/>
      <c r="L820" s="567"/>
      <c r="M820" s="567"/>
      <c r="N820" s="567"/>
      <c r="O820" s="567"/>
      <c r="P820" s="567"/>
      <c r="Q820" s="567"/>
      <c r="R820" s="567"/>
      <c r="S820" s="567"/>
      <c r="T820" s="567"/>
      <c r="U820" s="567"/>
      <c r="V820" s="567"/>
      <c r="W820" s="567"/>
      <c r="X820" s="567"/>
      <c r="Y820" s="568"/>
      <c r="Z820" s="567"/>
      <c r="AA820" s="567"/>
      <c r="AB820" s="316"/>
      <c r="AC820" s="316"/>
    </row>
    <row r="821" spans="1:29">
      <c r="A821" s="576"/>
      <c r="B821" s="566"/>
      <c r="C821" s="566"/>
      <c r="D821" s="566"/>
      <c r="E821" s="566"/>
      <c r="F821" s="567"/>
      <c r="G821" s="567"/>
      <c r="H821" s="567"/>
      <c r="I821" s="567"/>
      <c r="J821" s="567"/>
      <c r="K821" s="567"/>
      <c r="L821" s="567"/>
      <c r="M821" s="567"/>
      <c r="N821" s="567"/>
      <c r="O821" s="567"/>
      <c r="P821" s="567"/>
      <c r="Q821" s="567"/>
      <c r="R821" s="567"/>
      <c r="S821" s="567"/>
      <c r="T821" s="567"/>
      <c r="U821" s="567"/>
      <c r="V821" s="567"/>
      <c r="W821" s="567"/>
      <c r="X821" s="567"/>
      <c r="Y821" s="568"/>
      <c r="Z821" s="567"/>
      <c r="AA821" s="567"/>
      <c r="AB821" s="316"/>
      <c r="AC821" s="316"/>
    </row>
    <row r="822" spans="1:29">
      <c r="A822" s="576"/>
      <c r="B822" s="566"/>
      <c r="C822" s="566"/>
      <c r="D822" s="566"/>
      <c r="E822" s="566"/>
      <c r="F822" s="567"/>
      <c r="G822" s="567"/>
      <c r="H822" s="567"/>
      <c r="I822" s="567"/>
      <c r="J822" s="567"/>
      <c r="K822" s="567"/>
      <c r="L822" s="567"/>
      <c r="M822" s="567"/>
      <c r="N822" s="567"/>
      <c r="O822" s="567"/>
      <c r="P822" s="567"/>
      <c r="Q822" s="567"/>
      <c r="R822" s="567"/>
      <c r="S822" s="567"/>
      <c r="T822" s="567"/>
      <c r="U822" s="567"/>
      <c r="V822" s="567"/>
      <c r="W822" s="567"/>
      <c r="X822" s="567"/>
      <c r="Y822" s="568"/>
      <c r="Z822" s="567"/>
      <c r="AA822" s="567"/>
      <c r="AB822" s="316"/>
      <c r="AC822" s="316"/>
    </row>
    <row r="823" spans="1:29">
      <c r="A823" s="576"/>
      <c r="B823" s="566"/>
      <c r="C823" s="566"/>
      <c r="D823" s="566"/>
      <c r="E823" s="566"/>
      <c r="F823" s="567"/>
      <c r="G823" s="567"/>
      <c r="H823" s="567"/>
      <c r="I823" s="567"/>
      <c r="J823" s="567"/>
      <c r="K823" s="567"/>
      <c r="L823" s="567"/>
      <c r="M823" s="567"/>
      <c r="N823" s="567"/>
      <c r="O823" s="567"/>
      <c r="P823" s="567"/>
      <c r="Q823" s="567"/>
      <c r="R823" s="567"/>
      <c r="S823" s="567"/>
      <c r="T823" s="567"/>
      <c r="U823" s="567"/>
      <c r="V823" s="567"/>
      <c r="W823" s="567"/>
      <c r="X823" s="567"/>
      <c r="Y823" s="568"/>
      <c r="Z823" s="567"/>
      <c r="AA823" s="567"/>
      <c r="AB823" s="316"/>
      <c r="AC823" s="316"/>
    </row>
    <row r="824" spans="1:29">
      <c r="A824" s="576"/>
      <c r="B824" s="566"/>
      <c r="C824" s="566"/>
      <c r="D824" s="566"/>
      <c r="E824" s="566"/>
      <c r="F824" s="567"/>
      <c r="G824" s="567"/>
      <c r="H824" s="567"/>
      <c r="I824" s="567"/>
      <c r="J824" s="567"/>
      <c r="K824" s="567"/>
      <c r="L824" s="567"/>
      <c r="M824" s="567"/>
      <c r="N824" s="567"/>
      <c r="O824" s="567"/>
      <c r="P824" s="567"/>
      <c r="Q824" s="567"/>
      <c r="R824" s="567"/>
      <c r="S824" s="567"/>
      <c r="T824" s="567"/>
      <c r="U824" s="567"/>
      <c r="V824" s="567"/>
      <c r="W824" s="567"/>
      <c r="X824" s="567"/>
      <c r="Y824" s="568"/>
      <c r="Z824" s="567"/>
      <c r="AA824" s="567"/>
      <c r="AB824" s="316"/>
      <c r="AC824" s="316"/>
    </row>
    <row r="825" spans="1:29">
      <c r="A825" s="576"/>
      <c r="B825" s="566"/>
      <c r="C825" s="566"/>
      <c r="D825" s="566"/>
      <c r="E825" s="566"/>
      <c r="F825" s="567"/>
      <c r="G825" s="567"/>
      <c r="H825" s="567"/>
      <c r="I825" s="567"/>
      <c r="J825" s="567"/>
      <c r="K825" s="567"/>
      <c r="L825" s="567"/>
      <c r="M825" s="567"/>
      <c r="N825" s="567"/>
      <c r="O825" s="567"/>
      <c r="P825" s="567"/>
      <c r="Q825" s="567"/>
      <c r="R825" s="567"/>
      <c r="S825" s="567"/>
      <c r="T825" s="567"/>
      <c r="U825" s="567"/>
      <c r="V825" s="567"/>
      <c r="W825" s="567"/>
      <c r="X825" s="567"/>
      <c r="Y825" s="568"/>
      <c r="Z825" s="567"/>
      <c r="AA825" s="567"/>
      <c r="AB825" s="316"/>
      <c r="AC825" s="316"/>
    </row>
    <row r="826" spans="1:29">
      <c r="A826" s="576"/>
      <c r="B826" s="566"/>
      <c r="C826" s="566"/>
      <c r="D826" s="566"/>
      <c r="E826" s="566"/>
      <c r="F826" s="567"/>
      <c r="G826" s="567"/>
      <c r="H826" s="567"/>
      <c r="I826" s="567"/>
      <c r="J826" s="567"/>
      <c r="K826" s="567"/>
      <c r="L826" s="567"/>
      <c r="M826" s="567"/>
      <c r="N826" s="567"/>
      <c r="O826" s="567"/>
      <c r="P826" s="567"/>
      <c r="Q826" s="567"/>
      <c r="R826" s="567"/>
      <c r="S826" s="567"/>
      <c r="T826" s="567"/>
      <c r="U826" s="567"/>
      <c r="V826" s="567"/>
      <c r="W826" s="567"/>
      <c r="X826" s="567"/>
      <c r="Y826" s="568"/>
      <c r="Z826" s="567"/>
      <c r="AA826" s="567"/>
      <c r="AB826" s="316"/>
      <c r="AC826" s="316"/>
    </row>
    <row r="827" spans="1:29">
      <c r="A827" s="576"/>
      <c r="B827" s="566"/>
      <c r="C827" s="566"/>
      <c r="D827" s="566"/>
      <c r="E827" s="566"/>
      <c r="F827" s="567"/>
      <c r="G827" s="567"/>
      <c r="H827" s="567"/>
      <c r="I827" s="567"/>
      <c r="J827" s="567"/>
      <c r="K827" s="567"/>
      <c r="L827" s="567"/>
      <c r="M827" s="567"/>
      <c r="N827" s="567"/>
      <c r="O827" s="567"/>
      <c r="P827" s="567"/>
      <c r="Q827" s="567"/>
      <c r="R827" s="567"/>
      <c r="S827" s="567"/>
      <c r="T827" s="567"/>
      <c r="U827" s="567"/>
      <c r="V827" s="567"/>
      <c r="W827" s="567"/>
      <c r="X827" s="567"/>
      <c r="Y827" s="568"/>
      <c r="Z827" s="567"/>
      <c r="AA827" s="567"/>
      <c r="AB827" s="316"/>
      <c r="AC827" s="316"/>
    </row>
    <row r="828" spans="1:29">
      <c r="A828" s="576"/>
      <c r="B828" s="566"/>
      <c r="C828" s="566"/>
      <c r="D828" s="566"/>
      <c r="E828" s="566"/>
      <c r="F828" s="567"/>
      <c r="G828" s="567"/>
      <c r="H828" s="567"/>
      <c r="I828" s="567"/>
      <c r="J828" s="567"/>
      <c r="K828" s="567"/>
      <c r="L828" s="567"/>
      <c r="M828" s="567"/>
      <c r="N828" s="567"/>
      <c r="O828" s="567"/>
      <c r="P828" s="567"/>
      <c r="Q828" s="567"/>
      <c r="R828" s="567"/>
      <c r="S828" s="567"/>
      <c r="T828" s="567"/>
      <c r="U828" s="567"/>
      <c r="V828" s="567"/>
      <c r="W828" s="567"/>
      <c r="X828" s="567"/>
      <c r="Y828" s="568"/>
      <c r="Z828" s="567"/>
      <c r="AA828" s="567"/>
      <c r="AB828" s="316"/>
      <c r="AC828" s="316"/>
    </row>
    <row r="829" spans="1:29">
      <c r="A829" s="576"/>
      <c r="B829" s="566"/>
      <c r="C829" s="566"/>
      <c r="D829" s="566"/>
      <c r="E829" s="566"/>
      <c r="F829" s="567"/>
      <c r="G829" s="567"/>
      <c r="H829" s="567"/>
      <c r="I829" s="567"/>
      <c r="J829" s="567"/>
      <c r="K829" s="567"/>
      <c r="L829" s="567"/>
      <c r="M829" s="567"/>
      <c r="N829" s="567"/>
      <c r="O829" s="567"/>
      <c r="P829" s="567"/>
      <c r="Q829" s="567"/>
      <c r="R829" s="567"/>
      <c r="S829" s="567"/>
      <c r="T829" s="567"/>
      <c r="U829" s="567"/>
      <c r="V829" s="567"/>
      <c r="W829" s="567"/>
      <c r="X829" s="567"/>
      <c r="Y829" s="568"/>
      <c r="Z829" s="567"/>
      <c r="AA829" s="567"/>
      <c r="AB829" s="316"/>
      <c r="AC829" s="316"/>
    </row>
    <row r="830" spans="1:29">
      <c r="A830" s="576"/>
      <c r="B830" s="566"/>
      <c r="C830" s="566"/>
      <c r="D830" s="566"/>
      <c r="E830" s="566"/>
      <c r="F830" s="567"/>
      <c r="G830" s="567"/>
      <c r="H830" s="567"/>
      <c r="I830" s="567"/>
      <c r="J830" s="567"/>
      <c r="K830" s="567"/>
      <c r="L830" s="567"/>
      <c r="M830" s="567"/>
      <c r="N830" s="567"/>
      <c r="O830" s="567"/>
      <c r="P830" s="567"/>
      <c r="Q830" s="567"/>
      <c r="R830" s="567"/>
      <c r="S830" s="567"/>
      <c r="T830" s="567"/>
      <c r="U830" s="567"/>
      <c r="V830" s="567"/>
      <c r="W830" s="567"/>
      <c r="X830" s="567"/>
      <c r="Y830" s="568"/>
      <c r="Z830" s="567"/>
      <c r="AA830" s="567"/>
      <c r="AB830" s="316"/>
      <c r="AC830" s="316"/>
    </row>
    <row r="831" spans="1:29">
      <c r="A831" s="576"/>
      <c r="B831" s="566"/>
      <c r="C831" s="566"/>
      <c r="D831" s="566"/>
      <c r="E831" s="566"/>
      <c r="F831" s="567"/>
      <c r="G831" s="567"/>
      <c r="H831" s="567"/>
      <c r="I831" s="567"/>
      <c r="J831" s="567"/>
      <c r="K831" s="567"/>
      <c r="L831" s="567"/>
      <c r="M831" s="567"/>
      <c r="N831" s="567"/>
      <c r="O831" s="567"/>
      <c r="P831" s="567"/>
      <c r="Q831" s="567"/>
      <c r="R831" s="567"/>
      <c r="S831" s="567"/>
      <c r="T831" s="567"/>
      <c r="U831" s="567"/>
      <c r="V831" s="567"/>
      <c r="W831" s="567"/>
      <c r="X831" s="567"/>
      <c r="Y831" s="568"/>
      <c r="Z831" s="567"/>
      <c r="AA831" s="567"/>
      <c r="AB831" s="316"/>
      <c r="AC831" s="316"/>
    </row>
    <row r="832" spans="1:29">
      <c r="A832" s="576"/>
      <c r="B832" s="566"/>
      <c r="C832" s="566"/>
      <c r="D832" s="566"/>
      <c r="E832" s="566"/>
      <c r="F832" s="567"/>
      <c r="G832" s="567"/>
      <c r="H832" s="567"/>
      <c r="I832" s="567"/>
      <c r="J832" s="567"/>
      <c r="K832" s="567"/>
      <c r="L832" s="567"/>
      <c r="M832" s="567"/>
      <c r="N832" s="567"/>
      <c r="O832" s="567"/>
      <c r="P832" s="567"/>
      <c r="Q832" s="567"/>
      <c r="R832" s="567"/>
      <c r="S832" s="567"/>
      <c r="T832" s="567"/>
      <c r="U832" s="567"/>
      <c r="V832" s="567"/>
      <c r="W832" s="567"/>
      <c r="X832" s="567"/>
      <c r="Y832" s="568"/>
      <c r="Z832" s="567"/>
      <c r="AA832" s="567"/>
      <c r="AB832" s="316"/>
      <c r="AC832" s="316"/>
    </row>
    <row r="833" spans="1:29">
      <c r="A833" s="576"/>
      <c r="B833" s="566"/>
      <c r="C833" s="566"/>
      <c r="D833" s="566"/>
      <c r="E833" s="566"/>
      <c r="F833" s="567"/>
      <c r="G833" s="567"/>
      <c r="H833" s="567"/>
      <c r="I833" s="567"/>
      <c r="J833" s="567"/>
      <c r="K833" s="567"/>
      <c r="L833" s="567"/>
      <c r="M833" s="567"/>
      <c r="N833" s="567"/>
      <c r="O833" s="567"/>
      <c r="P833" s="567"/>
      <c r="Q833" s="567"/>
      <c r="R833" s="567"/>
      <c r="S833" s="567"/>
      <c r="T833" s="567"/>
      <c r="U833" s="567"/>
      <c r="V833" s="567"/>
      <c r="W833" s="567"/>
      <c r="X833" s="567"/>
      <c r="Y833" s="568"/>
      <c r="Z833" s="567"/>
      <c r="AA833" s="567"/>
      <c r="AB833" s="316"/>
      <c r="AC833" s="316"/>
    </row>
    <row r="834" spans="1:29">
      <c r="A834" s="576"/>
      <c r="B834" s="566"/>
      <c r="C834" s="566"/>
      <c r="D834" s="566"/>
      <c r="E834" s="566"/>
      <c r="F834" s="567"/>
      <c r="G834" s="567"/>
      <c r="H834" s="567"/>
      <c r="I834" s="567"/>
      <c r="J834" s="567"/>
      <c r="K834" s="567"/>
      <c r="L834" s="567"/>
      <c r="M834" s="567"/>
      <c r="N834" s="567"/>
      <c r="O834" s="567"/>
      <c r="P834" s="567"/>
      <c r="Q834" s="567"/>
      <c r="R834" s="567"/>
      <c r="S834" s="567"/>
      <c r="T834" s="567"/>
      <c r="U834" s="567"/>
      <c r="V834" s="567"/>
      <c r="W834" s="567"/>
      <c r="X834" s="567"/>
      <c r="Y834" s="568"/>
      <c r="Z834" s="567"/>
      <c r="AA834" s="567"/>
      <c r="AB834" s="316"/>
      <c r="AC834" s="316"/>
    </row>
    <row r="835" spans="1:29">
      <c r="A835" s="576"/>
      <c r="B835" s="566"/>
      <c r="C835" s="566"/>
      <c r="D835" s="566"/>
      <c r="E835" s="566"/>
      <c r="F835" s="567"/>
      <c r="G835" s="567"/>
      <c r="H835" s="567"/>
      <c r="I835" s="567"/>
      <c r="J835" s="567"/>
      <c r="K835" s="567"/>
      <c r="L835" s="567"/>
      <c r="M835" s="567"/>
      <c r="N835" s="567"/>
      <c r="O835" s="567"/>
      <c r="P835" s="567"/>
      <c r="Q835" s="567"/>
      <c r="R835" s="567"/>
      <c r="S835" s="567"/>
      <c r="T835" s="567"/>
      <c r="U835" s="567"/>
      <c r="V835" s="567"/>
      <c r="W835" s="567"/>
      <c r="X835" s="567"/>
      <c r="Y835" s="568"/>
      <c r="Z835" s="567"/>
      <c r="AA835" s="567"/>
      <c r="AB835" s="316"/>
      <c r="AC835" s="316"/>
    </row>
    <row r="836" spans="1:29">
      <c r="A836" s="576"/>
      <c r="B836" s="566"/>
      <c r="C836" s="566"/>
      <c r="D836" s="566"/>
      <c r="E836" s="566"/>
      <c r="F836" s="567"/>
      <c r="G836" s="567"/>
      <c r="H836" s="567"/>
      <c r="I836" s="567"/>
      <c r="J836" s="567"/>
      <c r="K836" s="567"/>
      <c r="L836" s="567"/>
      <c r="M836" s="567"/>
      <c r="N836" s="567"/>
      <c r="O836" s="567"/>
      <c r="P836" s="567"/>
      <c r="Q836" s="567"/>
      <c r="R836" s="567"/>
      <c r="S836" s="567"/>
      <c r="T836" s="567"/>
      <c r="U836" s="567"/>
      <c r="V836" s="567"/>
      <c r="W836" s="567"/>
      <c r="X836" s="567"/>
      <c r="Y836" s="568"/>
      <c r="Z836" s="567"/>
      <c r="AA836" s="567"/>
      <c r="AB836" s="316"/>
      <c r="AC836" s="316"/>
    </row>
    <row r="837" spans="1:29">
      <c r="A837" s="576"/>
      <c r="B837" s="566"/>
      <c r="C837" s="566"/>
      <c r="D837" s="566"/>
      <c r="E837" s="566"/>
      <c r="F837" s="567"/>
      <c r="G837" s="567"/>
      <c r="H837" s="567"/>
      <c r="I837" s="567"/>
      <c r="J837" s="567"/>
      <c r="K837" s="567"/>
      <c r="L837" s="567"/>
      <c r="M837" s="567"/>
      <c r="N837" s="567"/>
      <c r="O837" s="567"/>
      <c r="P837" s="567"/>
      <c r="Q837" s="567"/>
      <c r="R837" s="567"/>
      <c r="S837" s="567"/>
      <c r="T837" s="567"/>
      <c r="U837" s="567"/>
      <c r="V837" s="567"/>
      <c r="W837" s="567"/>
      <c r="X837" s="567"/>
      <c r="Y837" s="568"/>
      <c r="Z837" s="567"/>
      <c r="AA837" s="567"/>
      <c r="AB837" s="316"/>
      <c r="AC837" s="316"/>
    </row>
    <row r="838" spans="1:29">
      <c r="A838" s="576"/>
      <c r="B838" s="566"/>
      <c r="C838" s="566"/>
      <c r="D838" s="566"/>
      <c r="E838" s="566"/>
      <c r="F838" s="567"/>
      <c r="G838" s="567"/>
      <c r="H838" s="567"/>
      <c r="I838" s="567"/>
      <c r="J838" s="567"/>
      <c r="K838" s="567"/>
      <c r="L838" s="567"/>
      <c r="M838" s="567"/>
      <c r="N838" s="567"/>
      <c r="O838" s="567"/>
      <c r="P838" s="567"/>
      <c r="Q838" s="567"/>
      <c r="R838" s="567"/>
      <c r="S838" s="567"/>
      <c r="T838" s="567"/>
      <c r="U838" s="567"/>
      <c r="V838" s="567"/>
      <c r="W838" s="567"/>
      <c r="X838" s="567"/>
      <c r="Y838" s="568"/>
      <c r="Z838" s="567"/>
      <c r="AA838" s="567"/>
      <c r="AB838" s="316"/>
      <c r="AC838" s="316"/>
    </row>
    <row r="839" spans="1:29">
      <c r="A839" s="576"/>
      <c r="B839" s="566"/>
      <c r="C839" s="566"/>
      <c r="D839" s="566"/>
      <c r="E839" s="566"/>
      <c r="F839" s="567"/>
      <c r="G839" s="567"/>
      <c r="H839" s="567"/>
      <c r="I839" s="567"/>
      <c r="J839" s="567"/>
      <c r="K839" s="567"/>
      <c r="L839" s="567"/>
      <c r="M839" s="567"/>
      <c r="N839" s="567"/>
      <c r="O839" s="567"/>
      <c r="P839" s="567"/>
      <c r="Q839" s="567"/>
      <c r="R839" s="567"/>
      <c r="S839" s="567"/>
      <c r="T839" s="567"/>
      <c r="U839" s="567"/>
      <c r="V839" s="567"/>
      <c r="W839" s="567"/>
      <c r="X839" s="567"/>
      <c r="Y839" s="568"/>
      <c r="Z839" s="567"/>
      <c r="AA839" s="567"/>
      <c r="AB839" s="316"/>
      <c r="AC839" s="316"/>
    </row>
    <row r="840" spans="1:29">
      <c r="A840" s="576"/>
      <c r="B840" s="566"/>
      <c r="C840" s="566"/>
      <c r="D840" s="566"/>
      <c r="E840" s="566"/>
      <c r="F840" s="567"/>
      <c r="G840" s="567"/>
      <c r="H840" s="567"/>
      <c r="I840" s="567"/>
      <c r="J840" s="567"/>
      <c r="K840" s="567"/>
      <c r="L840" s="567"/>
      <c r="M840" s="567"/>
      <c r="N840" s="567"/>
      <c r="O840" s="567"/>
      <c r="P840" s="567"/>
      <c r="Q840" s="567"/>
      <c r="R840" s="567"/>
      <c r="S840" s="567"/>
      <c r="T840" s="567"/>
      <c r="U840" s="567"/>
      <c r="V840" s="567"/>
      <c r="W840" s="567"/>
      <c r="X840" s="567"/>
      <c r="Y840" s="568"/>
      <c r="Z840" s="567"/>
      <c r="AA840" s="567"/>
      <c r="AB840" s="316"/>
      <c r="AC840" s="316"/>
    </row>
    <row r="841" spans="1:29">
      <c r="A841" s="576"/>
      <c r="B841" s="566"/>
      <c r="C841" s="566"/>
      <c r="D841" s="566"/>
      <c r="E841" s="566"/>
      <c r="F841" s="567"/>
      <c r="G841" s="567"/>
      <c r="H841" s="567"/>
      <c r="I841" s="567"/>
      <c r="J841" s="567"/>
      <c r="K841" s="567"/>
      <c r="L841" s="567"/>
      <c r="M841" s="567"/>
      <c r="N841" s="567"/>
      <c r="O841" s="567"/>
      <c r="P841" s="567"/>
      <c r="Q841" s="567"/>
      <c r="R841" s="567"/>
      <c r="S841" s="567"/>
      <c r="T841" s="567"/>
      <c r="U841" s="567"/>
      <c r="V841" s="567"/>
      <c r="W841" s="567"/>
      <c r="X841" s="567"/>
      <c r="Y841" s="568"/>
      <c r="Z841" s="567"/>
      <c r="AA841" s="567"/>
      <c r="AB841" s="316"/>
      <c r="AC841" s="316"/>
    </row>
    <row r="842" spans="1:29">
      <c r="A842" s="576"/>
      <c r="B842" s="566"/>
      <c r="C842" s="566"/>
      <c r="D842" s="566"/>
      <c r="E842" s="566"/>
      <c r="F842" s="567"/>
      <c r="G842" s="567"/>
      <c r="H842" s="567"/>
      <c r="I842" s="567"/>
      <c r="J842" s="567"/>
      <c r="K842" s="567"/>
      <c r="L842" s="567"/>
      <c r="M842" s="567"/>
      <c r="N842" s="567"/>
      <c r="O842" s="567"/>
      <c r="P842" s="567"/>
      <c r="Q842" s="567"/>
      <c r="R842" s="567"/>
      <c r="S842" s="567"/>
      <c r="T842" s="567"/>
      <c r="U842" s="567"/>
      <c r="V842" s="567"/>
      <c r="W842" s="567"/>
      <c r="X842" s="567"/>
      <c r="Y842" s="568"/>
      <c r="Z842" s="567"/>
      <c r="AA842" s="567"/>
      <c r="AB842" s="316"/>
      <c r="AC842" s="316"/>
    </row>
    <row r="843" spans="1:29">
      <c r="A843" s="576"/>
      <c r="B843" s="566"/>
      <c r="C843" s="566"/>
      <c r="D843" s="566"/>
      <c r="E843" s="566"/>
      <c r="F843" s="567"/>
      <c r="G843" s="567"/>
      <c r="H843" s="567"/>
      <c r="I843" s="567"/>
      <c r="J843" s="567"/>
      <c r="K843" s="567"/>
      <c r="L843" s="567"/>
      <c r="M843" s="567"/>
      <c r="N843" s="567"/>
      <c r="O843" s="567"/>
      <c r="P843" s="567"/>
      <c r="Q843" s="567"/>
      <c r="R843" s="567"/>
      <c r="S843" s="567"/>
      <c r="T843" s="567"/>
      <c r="U843" s="567"/>
      <c r="V843" s="567"/>
      <c r="W843" s="567"/>
      <c r="X843" s="567"/>
      <c r="Y843" s="568"/>
      <c r="Z843" s="567"/>
      <c r="AA843" s="567"/>
      <c r="AB843" s="316"/>
      <c r="AC843" s="316"/>
    </row>
    <row r="844" spans="1:29">
      <c r="A844" s="576"/>
      <c r="B844" s="566"/>
      <c r="C844" s="566"/>
      <c r="D844" s="566"/>
      <c r="E844" s="566"/>
      <c r="F844" s="567"/>
      <c r="G844" s="567"/>
      <c r="H844" s="567"/>
      <c r="I844" s="567"/>
      <c r="J844" s="567"/>
      <c r="K844" s="567"/>
      <c r="L844" s="567"/>
      <c r="M844" s="567"/>
      <c r="N844" s="567"/>
      <c r="O844" s="567"/>
      <c r="P844" s="567"/>
      <c r="Q844" s="567"/>
      <c r="R844" s="567"/>
      <c r="S844" s="567"/>
      <c r="T844" s="567"/>
      <c r="U844" s="567"/>
      <c r="V844" s="567"/>
      <c r="W844" s="567"/>
      <c r="X844" s="567"/>
      <c r="Y844" s="568"/>
      <c r="Z844" s="567"/>
      <c r="AA844" s="567"/>
      <c r="AB844" s="316"/>
      <c r="AC844" s="316"/>
    </row>
    <row r="845" spans="1:29">
      <c r="A845" s="576"/>
      <c r="B845" s="566"/>
      <c r="C845" s="566"/>
      <c r="D845" s="566"/>
      <c r="E845" s="566"/>
      <c r="F845" s="567"/>
      <c r="G845" s="567"/>
      <c r="H845" s="567"/>
      <c r="I845" s="567"/>
      <c r="J845" s="567"/>
      <c r="K845" s="567"/>
      <c r="L845" s="567"/>
      <c r="M845" s="567"/>
      <c r="N845" s="567"/>
      <c r="O845" s="567"/>
      <c r="P845" s="567"/>
      <c r="Q845" s="567"/>
      <c r="R845" s="567"/>
      <c r="S845" s="567"/>
      <c r="T845" s="567"/>
      <c r="U845" s="567"/>
      <c r="V845" s="567"/>
      <c r="W845" s="567"/>
      <c r="X845" s="567"/>
      <c r="Y845" s="568"/>
      <c r="Z845" s="567"/>
      <c r="AA845" s="567"/>
      <c r="AB845" s="316"/>
      <c r="AC845" s="316"/>
    </row>
    <row r="846" spans="1:29">
      <c r="A846" s="576"/>
      <c r="B846" s="566"/>
      <c r="C846" s="566"/>
      <c r="D846" s="566"/>
      <c r="E846" s="566"/>
      <c r="F846" s="567"/>
      <c r="G846" s="567"/>
      <c r="H846" s="567"/>
      <c r="I846" s="567"/>
      <c r="J846" s="567"/>
      <c r="K846" s="567"/>
      <c r="L846" s="567"/>
      <c r="M846" s="567"/>
      <c r="N846" s="567"/>
      <c r="O846" s="567"/>
      <c r="P846" s="567"/>
      <c r="Q846" s="567"/>
      <c r="R846" s="567"/>
      <c r="S846" s="567"/>
      <c r="T846" s="567"/>
      <c r="U846" s="567"/>
      <c r="V846" s="567"/>
      <c r="W846" s="567"/>
      <c r="X846" s="567"/>
      <c r="Y846" s="568"/>
      <c r="Z846" s="567"/>
      <c r="AA846" s="567"/>
      <c r="AB846" s="316"/>
      <c r="AC846" s="316"/>
    </row>
    <row r="847" spans="1:29">
      <c r="A847" s="576"/>
      <c r="B847" s="566"/>
      <c r="C847" s="566"/>
      <c r="D847" s="566"/>
      <c r="E847" s="566"/>
      <c r="F847" s="567"/>
      <c r="G847" s="567"/>
      <c r="H847" s="567"/>
      <c r="I847" s="567"/>
      <c r="J847" s="567"/>
      <c r="K847" s="567"/>
      <c r="L847" s="567"/>
      <c r="M847" s="567"/>
      <c r="N847" s="567"/>
      <c r="O847" s="567"/>
      <c r="P847" s="567"/>
      <c r="Q847" s="567"/>
      <c r="R847" s="567"/>
      <c r="S847" s="567"/>
      <c r="T847" s="567"/>
      <c r="U847" s="567"/>
      <c r="V847" s="567"/>
      <c r="W847" s="567"/>
      <c r="X847" s="567"/>
      <c r="Y847" s="568"/>
      <c r="Z847" s="567"/>
      <c r="AA847" s="567"/>
      <c r="AB847" s="316"/>
      <c r="AC847" s="316"/>
    </row>
    <row r="848" spans="1:29">
      <c r="A848" s="576"/>
      <c r="B848" s="566"/>
      <c r="C848" s="566"/>
      <c r="D848" s="566"/>
      <c r="E848" s="566"/>
      <c r="F848" s="567"/>
      <c r="G848" s="567"/>
      <c r="H848" s="567"/>
      <c r="I848" s="567"/>
      <c r="J848" s="567"/>
      <c r="K848" s="567"/>
      <c r="L848" s="567"/>
      <c r="M848" s="567"/>
      <c r="N848" s="567"/>
      <c r="O848" s="567"/>
      <c r="P848" s="567"/>
      <c r="Q848" s="567"/>
      <c r="R848" s="567"/>
      <c r="S848" s="567"/>
      <c r="T848" s="567"/>
      <c r="U848" s="567"/>
      <c r="V848" s="567"/>
      <c r="W848" s="567"/>
      <c r="X848" s="567"/>
      <c r="Y848" s="568"/>
      <c r="Z848" s="567"/>
      <c r="AA848" s="567"/>
      <c r="AB848" s="316"/>
      <c r="AC848" s="316"/>
    </row>
    <row r="849" spans="1:29">
      <c r="A849" s="576"/>
      <c r="B849" s="566"/>
      <c r="C849" s="566"/>
      <c r="D849" s="566"/>
      <c r="E849" s="566"/>
      <c r="F849" s="567"/>
      <c r="G849" s="567"/>
      <c r="H849" s="567"/>
      <c r="I849" s="567"/>
      <c r="J849" s="567"/>
      <c r="K849" s="567"/>
      <c r="L849" s="567"/>
      <c r="M849" s="567"/>
      <c r="N849" s="567"/>
      <c r="O849" s="567"/>
      <c r="P849" s="567"/>
      <c r="Q849" s="567"/>
      <c r="R849" s="567"/>
      <c r="S849" s="567"/>
      <c r="T849" s="567"/>
      <c r="U849" s="567"/>
      <c r="V849" s="567"/>
      <c r="W849" s="567"/>
      <c r="X849" s="567"/>
      <c r="Y849" s="568"/>
      <c r="Z849" s="567"/>
      <c r="AA849" s="567"/>
      <c r="AB849" s="316"/>
      <c r="AC849" s="316"/>
    </row>
    <row r="850" spans="1:29">
      <c r="A850" s="576"/>
      <c r="B850" s="566"/>
      <c r="C850" s="566"/>
      <c r="D850" s="566"/>
      <c r="E850" s="566"/>
      <c r="F850" s="567"/>
      <c r="G850" s="567"/>
      <c r="H850" s="567"/>
      <c r="I850" s="567"/>
      <c r="J850" s="567"/>
      <c r="K850" s="567"/>
      <c r="L850" s="567"/>
      <c r="M850" s="567"/>
      <c r="N850" s="567"/>
      <c r="O850" s="567"/>
      <c r="P850" s="567"/>
      <c r="Q850" s="567"/>
      <c r="R850" s="567"/>
      <c r="S850" s="567"/>
      <c r="T850" s="567"/>
      <c r="U850" s="567"/>
      <c r="V850" s="567"/>
      <c r="W850" s="567"/>
      <c r="X850" s="567"/>
      <c r="Y850" s="568"/>
      <c r="Z850" s="567"/>
      <c r="AA850" s="567"/>
      <c r="AB850" s="316"/>
      <c r="AC850" s="316"/>
    </row>
    <row r="851" spans="1:29">
      <c r="A851" s="576"/>
      <c r="B851" s="566"/>
      <c r="C851" s="566"/>
      <c r="D851" s="566"/>
      <c r="E851" s="566"/>
      <c r="F851" s="567"/>
      <c r="G851" s="567"/>
      <c r="H851" s="567"/>
      <c r="I851" s="567"/>
      <c r="J851" s="567"/>
      <c r="K851" s="567"/>
      <c r="L851" s="567"/>
      <c r="M851" s="567"/>
      <c r="N851" s="567"/>
      <c r="O851" s="567"/>
      <c r="P851" s="567"/>
      <c r="Q851" s="567"/>
      <c r="R851" s="567"/>
      <c r="S851" s="567"/>
      <c r="T851" s="567"/>
      <c r="U851" s="567"/>
      <c r="V851" s="567"/>
      <c r="W851" s="567"/>
      <c r="X851" s="567"/>
      <c r="Y851" s="568"/>
      <c r="Z851" s="567"/>
      <c r="AA851" s="567"/>
      <c r="AB851" s="316"/>
      <c r="AC851" s="316"/>
    </row>
    <row r="852" spans="1:29">
      <c r="A852" s="576"/>
      <c r="B852" s="566"/>
      <c r="C852" s="566"/>
      <c r="D852" s="566"/>
      <c r="E852" s="566"/>
      <c r="F852" s="567"/>
      <c r="G852" s="567"/>
      <c r="H852" s="567"/>
      <c r="I852" s="567"/>
      <c r="J852" s="567"/>
      <c r="K852" s="567"/>
      <c r="L852" s="567"/>
      <c r="M852" s="567"/>
      <c r="N852" s="567"/>
      <c r="O852" s="567"/>
      <c r="P852" s="567"/>
      <c r="Q852" s="567"/>
      <c r="R852" s="567"/>
      <c r="S852" s="567"/>
      <c r="T852" s="567"/>
      <c r="U852" s="567"/>
      <c r="V852" s="567"/>
      <c r="W852" s="567"/>
      <c r="X852" s="567"/>
      <c r="Y852" s="568"/>
      <c r="Z852" s="567"/>
      <c r="AA852" s="567"/>
      <c r="AB852" s="316"/>
      <c r="AC852" s="316"/>
    </row>
    <row r="853" spans="1:29">
      <c r="A853" s="576"/>
      <c r="B853" s="566"/>
      <c r="C853" s="566"/>
      <c r="D853" s="566"/>
      <c r="E853" s="566"/>
      <c r="F853" s="567"/>
      <c r="G853" s="567"/>
      <c r="H853" s="567"/>
      <c r="I853" s="567"/>
      <c r="J853" s="567"/>
      <c r="K853" s="567"/>
      <c r="L853" s="567"/>
      <c r="M853" s="567"/>
      <c r="N853" s="567"/>
      <c r="O853" s="567"/>
      <c r="P853" s="567"/>
      <c r="Q853" s="567"/>
      <c r="R853" s="567"/>
      <c r="S853" s="567"/>
      <c r="T853" s="567"/>
      <c r="U853" s="567"/>
      <c r="V853" s="567"/>
      <c r="W853" s="567"/>
      <c r="X853" s="567"/>
      <c r="Y853" s="568"/>
      <c r="Z853" s="567"/>
      <c r="AA853" s="567"/>
      <c r="AB853" s="316"/>
      <c r="AC853" s="316"/>
    </row>
    <row r="854" spans="1:29">
      <c r="A854" s="576"/>
      <c r="B854" s="566"/>
      <c r="C854" s="566"/>
      <c r="D854" s="566"/>
      <c r="E854" s="566"/>
      <c r="F854" s="567"/>
      <c r="G854" s="567"/>
      <c r="H854" s="567"/>
      <c r="I854" s="567"/>
      <c r="J854" s="567"/>
      <c r="K854" s="567"/>
      <c r="L854" s="567"/>
      <c r="M854" s="567"/>
      <c r="N854" s="567"/>
      <c r="O854" s="567"/>
      <c r="P854" s="567"/>
      <c r="Q854" s="567"/>
      <c r="R854" s="567"/>
      <c r="S854" s="567"/>
      <c r="T854" s="567"/>
      <c r="U854" s="567"/>
      <c r="V854" s="567"/>
      <c r="W854" s="567"/>
      <c r="X854" s="567"/>
      <c r="Y854" s="568"/>
      <c r="Z854" s="567"/>
      <c r="AA854" s="567"/>
      <c r="AB854" s="316"/>
      <c r="AC854" s="316"/>
    </row>
    <row r="855" spans="1:29">
      <c r="A855" s="576"/>
      <c r="B855" s="566"/>
      <c r="C855" s="566"/>
      <c r="D855" s="566"/>
      <c r="E855" s="566"/>
      <c r="F855" s="567"/>
      <c r="G855" s="567"/>
      <c r="H855" s="567"/>
      <c r="I855" s="567"/>
      <c r="J855" s="567"/>
      <c r="K855" s="567"/>
      <c r="L855" s="567"/>
      <c r="M855" s="567"/>
      <c r="N855" s="567"/>
      <c r="O855" s="567"/>
      <c r="P855" s="567"/>
      <c r="Q855" s="567"/>
      <c r="R855" s="567"/>
      <c r="S855" s="567"/>
      <c r="T855" s="567"/>
      <c r="U855" s="567"/>
      <c r="V855" s="567"/>
      <c r="W855" s="567"/>
      <c r="X855" s="567"/>
      <c r="Y855" s="568"/>
      <c r="Z855" s="567"/>
      <c r="AA855" s="567"/>
      <c r="AB855" s="316"/>
      <c r="AC855" s="316"/>
    </row>
    <row r="856" spans="1:29">
      <c r="A856" s="576"/>
      <c r="B856" s="566"/>
      <c r="C856" s="566"/>
      <c r="D856" s="566"/>
      <c r="E856" s="566"/>
      <c r="F856" s="567"/>
      <c r="G856" s="567"/>
      <c r="H856" s="567"/>
      <c r="I856" s="567"/>
      <c r="J856" s="567"/>
      <c r="K856" s="567"/>
      <c r="L856" s="567"/>
      <c r="M856" s="567"/>
      <c r="N856" s="567"/>
      <c r="O856" s="567"/>
      <c r="P856" s="567"/>
      <c r="Q856" s="567"/>
      <c r="R856" s="567"/>
      <c r="S856" s="567"/>
      <c r="T856" s="567"/>
      <c r="U856" s="567"/>
      <c r="V856" s="567"/>
      <c r="W856" s="567"/>
      <c r="X856" s="567"/>
      <c r="Y856" s="568"/>
      <c r="Z856" s="567"/>
      <c r="AA856" s="567"/>
      <c r="AB856" s="316"/>
      <c r="AC856" s="316"/>
    </row>
    <row r="857" spans="1:29">
      <c r="A857" s="576"/>
      <c r="B857" s="566"/>
      <c r="C857" s="566"/>
      <c r="D857" s="566"/>
      <c r="E857" s="566"/>
      <c r="F857" s="567"/>
      <c r="G857" s="567"/>
      <c r="H857" s="567"/>
      <c r="I857" s="567"/>
      <c r="J857" s="567"/>
      <c r="K857" s="567"/>
      <c r="L857" s="567"/>
      <c r="M857" s="567"/>
      <c r="N857" s="567"/>
      <c r="O857" s="567"/>
      <c r="P857" s="567"/>
      <c r="Q857" s="567"/>
      <c r="R857" s="567"/>
      <c r="S857" s="567"/>
      <c r="T857" s="567"/>
      <c r="U857" s="567"/>
      <c r="V857" s="567"/>
      <c r="W857" s="567"/>
      <c r="X857" s="567"/>
      <c r="Y857" s="568"/>
      <c r="Z857" s="567"/>
      <c r="AA857" s="567"/>
      <c r="AB857" s="316"/>
      <c r="AC857" s="316"/>
    </row>
    <row r="858" spans="1:29">
      <c r="A858" s="576"/>
      <c r="B858" s="566"/>
      <c r="C858" s="566"/>
      <c r="D858" s="566"/>
      <c r="E858" s="566"/>
      <c r="F858" s="567"/>
      <c r="G858" s="567"/>
      <c r="H858" s="567"/>
      <c r="I858" s="567"/>
      <c r="J858" s="567"/>
      <c r="K858" s="567"/>
      <c r="L858" s="567"/>
      <c r="M858" s="567"/>
      <c r="N858" s="567"/>
      <c r="O858" s="567"/>
      <c r="P858" s="567"/>
      <c r="Q858" s="567"/>
      <c r="R858" s="567"/>
      <c r="S858" s="567"/>
      <c r="T858" s="567"/>
      <c r="U858" s="567"/>
      <c r="V858" s="567"/>
      <c r="W858" s="567"/>
      <c r="X858" s="567"/>
      <c r="Y858" s="568"/>
      <c r="Z858" s="567"/>
      <c r="AA858" s="567"/>
      <c r="AB858" s="316"/>
      <c r="AC858" s="316"/>
    </row>
    <row r="859" spans="1:29">
      <c r="A859" s="576"/>
      <c r="B859" s="566"/>
      <c r="C859" s="566"/>
      <c r="D859" s="566"/>
      <c r="E859" s="566"/>
      <c r="F859" s="567"/>
      <c r="G859" s="567"/>
      <c r="H859" s="567"/>
      <c r="I859" s="567"/>
      <c r="J859" s="567"/>
      <c r="K859" s="567"/>
      <c r="L859" s="567"/>
      <c r="M859" s="567"/>
      <c r="N859" s="567"/>
      <c r="O859" s="567"/>
      <c r="P859" s="567"/>
      <c r="Q859" s="567"/>
      <c r="R859" s="567"/>
      <c r="S859" s="567"/>
      <c r="T859" s="567"/>
      <c r="U859" s="567"/>
      <c r="V859" s="567"/>
      <c r="W859" s="567"/>
      <c r="X859" s="567"/>
      <c r="Y859" s="568"/>
      <c r="Z859" s="567"/>
      <c r="AA859" s="567"/>
      <c r="AB859" s="316"/>
      <c r="AC859" s="316"/>
    </row>
    <row r="860" spans="1:29">
      <c r="A860" s="576"/>
      <c r="B860" s="566"/>
      <c r="C860" s="566"/>
      <c r="D860" s="566"/>
      <c r="E860" s="566"/>
      <c r="F860" s="567"/>
      <c r="G860" s="567"/>
      <c r="H860" s="567"/>
      <c r="I860" s="567"/>
      <c r="J860" s="567"/>
      <c r="K860" s="567"/>
      <c r="L860" s="567"/>
      <c r="M860" s="567"/>
      <c r="N860" s="567"/>
      <c r="O860" s="567"/>
      <c r="P860" s="567"/>
      <c r="Q860" s="567"/>
      <c r="R860" s="567"/>
      <c r="S860" s="567"/>
      <c r="T860" s="567"/>
      <c r="U860" s="567"/>
      <c r="V860" s="567"/>
      <c r="W860" s="567"/>
      <c r="X860" s="567"/>
      <c r="Y860" s="568"/>
      <c r="Z860" s="567"/>
      <c r="AA860" s="567"/>
      <c r="AB860" s="316"/>
      <c r="AC860" s="316"/>
    </row>
    <row r="861" spans="1:29">
      <c r="A861" s="576"/>
      <c r="B861" s="566"/>
      <c r="C861" s="566"/>
      <c r="D861" s="566"/>
      <c r="E861" s="566"/>
      <c r="F861" s="567"/>
      <c r="G861" s="567"/>
      <c r="H861" s="567"/>
      <c r="I861" s="567"/>
      <c r="J861" s="567"/>
      <c r="K861" s="567"/>
      <c r="L861" s="567"/>
      <c r="M861" s="567"/>
      <c r="N861" s="567"/>
      <c r="O861" s="567"/>
      <c r="P861" s="567"/>
      <c r="Q861" s="567"/>
      <c r="R861" s="567"/>
      <c r="S861" s="567"/>
      <c r="T861" s="567"/>
      <c r="U861" s="567"/>
      <c r="V861" s="567"/>
      <c r="W861" s="567"/>
      <c r="X861" s="567"/>
      <c r="Y861" s="568"/>
      <c r="Z861" s="567"/>
      <c r="AA861" s="567"/>
      <c r="AB861" s="316"/>
      <c r="AC861" s="316"/>
    </row>
    <row r="862" spans="1:29">
      <c r="A862" s="576"/>
      <c r="B862" s="566"/>
      <c r="C862" s="566"/>
      <c r="D862" s="566"/>
      <c r="E862" s="566"/>
      <c r="F862" s="567"/>
      <c r="G862" s="567"/>
      <c r="H862" s="567"/>
      <c r="I862" s="567"/>
      <c r="J862" s="567"/>
      <c r="K862" s="567"/>
      <c r="L862" s="567"/>
      <c r="M862" s="567"/>
      <c r="N862" s="567"/>
      <c r="O862" s="567"/>
      <c r="P862" s="567"/>
      <c r="Q862" s="567"/>
      <c r="R862" s="567"/>
      <c r="S862" s="567"/>
      <c r="T862" s="567"/>
      <c r="U862" s="567"/>
      <c r="V862" s="567"/>
      <c r="W862" s="567"/>
      <c r="X862" s="567"/>
      <c r="Y862" s="568"/>
      <c r="Z862" s="567"/>
      <c r="AA862" s="567"/>
      <c r="AB862" s="316"/>
      <c r="AC862" s="316"/>
    </row>
    <row r="863" spans="1:29">
      <c r="A863" s="576"/>
      <c r="B863" s="566"/>
      <c r="C863" s="566"/>
      <c r="D863" s="566"/>
      <c r="E863" s="566"/>
      <c r="F863" s="567"/>
      <c r="G863" s="567"/>
      <c r="H863" s="567"/>
      <c r="I863" s="567"/>
      <c r="J863" s="567"/>
      <c r="K863" s="567"/>
      <c r="L863" s="567"/>
      <c r="M863" s="567"/>
      <c r="N863" s="567"/>
      <c r="O863" s="567"/>
      <c r="P863" s="567"/>
      <c r="Q863" s="567"/>
      <c r="R863" s="567"/>
      <c r="S863" s="567"/>
      <c r="T863" s="567"/>
      <c r="U863" s="567"/>
      <c r="V863" s="567"/>
      <c r="W863" s="567"/>
      <c r="X863" s="567"/>
      <c r="Y863" s="568"/>
      <c r="Z863" s="567"/>
      <c r="AA863" s="567"/>
      <c r="AB863" s="316"/>
      <c r="AC863" s="316"/>
    </row>
    <row r="864" spans="1:29">
      <c r="A864" s="576"/>
      <c r="B864" s="566"/>
      <c r="C864" s="566"/>
      <c r="D864" s="566"/>
      <c r="E864" s="566"/>
      <c r="F864" s="567"/>
      <c r="G864" s="567"/>
      <c r="H864" s="567"/>
      <c r="I864" s="567"/>
      <c r="J864" s="567"/>
      <c r="K864" s="567"/>
      <c r="L864" s="567"/>
      <c r="M864" s="567"/>
      <c r="N864" s="567"/>
      <c r="O864" s="567"/>
      <c r="P864" s="567"/>
      <c r="Q864" s="567"/>
      <c r="R864" s="567"/>
      <c r="S864" s="567"/>
      <c r="T864" s="567"/>
      <c r="U864" s="567"/>
      <c r="V864" s="567"/>
      <c r="W864" s="567"/>
      <c r="X864" s="567"/>
      <c r="Y864" s="568"/>
      <c r="Z864" s="567"/>
      <c r="AA864" s="567"/>
      <c r="AB864" s="316"/>
      <c r="AC864" s="316"/>
    </row>
    <row r="865" spans="1:29">
      <c r="A865" s="576"/>
      <c r="B865" s="566"/>
      <c r="C865" s="566"/>
      <c r="D865" s="566"/>
      <c r="E865" s="566"/>
      <c r="F865" s="567"/>
      <c r="G865" s="567"/>
      <c r="H865" s="567"/>
      <c r="I865" s="567"/>
      <c r="J865" s="567"/>
      <c r="K865" s="567"/>
      <c r="L865" s="567"/>
      <c r="M865" s="567"/>
      <c r="N865" s="567"/>
      <c r="O865" s="567"/>
      <c r="P865" s="567"/>
      <c r="Q865" s="567"/>
      <c r="R865" s="567"/>
      <c r="S865" s="567"/>
      <c r="T865" s="567"/>
      <c r="U865" s="567"/>
      <c r="V865" s="567"/>
      <c r="W865" s="567"/>
      <c r="X865" s="567"/>
      <c r="Y865" s="568"/>
      <c r="Z865" s="567"/>
      <c r="AA865" s="567"/>
      <c r="AB865" s="316"/>
      <c r="AC865" s="316"/>
    </row>
    <row r="866" spans="1:29">
      <c r="A866" s="576"/>
      <c r="B866" s="566"/>
      <c r="C866" s="566"/>
      <c r="D866" s="566"/>
      <c r="E866" s="566"/>
      <c r="F866" s="567"/>
      <c r="G866" s="567"/>
      <c r="H866" s="567"/>
      <c r="I866" s="567"/>
      <c r="J866" s="567"/>
      <c r="K866" s="567"/>
      <c r="L866" s="567"/>
      <c r="M866" s="567"/>
      <c r="N866" s="567"/>
      <c r="O866" s="567"/>
      <c r="P866" s="567"/>
      <c r="Q866" s="567"/>
      <c r="R866" s="567"/>
      <c r="S866" s="567"/>
      <c r="T866" s="567"/>
      <c r="U866" s="567"/>
      <c r="V866" s="567"/>
      <c r="W866" s="567"/>
      <c r="X866" s="567"/>
      <c r="Y866" s="568"/>
      <c r="Z866" s="567"/>
      <c r="AA866" s="567"/>
      <c r="AB866" s="316"/>
      <c r="AC866" s="316"/>
    </row>
    <row r="867" spans="1:29">
      <c r="A867" s="576"/>
      <c r="B867" s="566"/>
      <c r="C867" s="566"/>
      <c r="D867" s="566"/>
      <c r="E867" s="566"/>
      <c r="F867" s="567"/>
      <c r="G867" s="567"/>
      <c r="H867" s="567"/>
      <c r="I867" s="567"/>
      <c r="J867" s="567"/>
      <c r="K867" s="567"/>
      <c r="L867" s="567"/>
      <c r="M867" s="567"/>
      <c r="N867" s="567"/>
      <c r="O867" s="567"/>
      <c r="P867" s="567"/>
      <c r="Q867" s="567"/>
      <c r="R867" s="567"/>
      <c r="S867" s="567"/>
      <c r="T867" s="567"/>
      <c r="U867" s="567"/>
      <c r="V867" s="567"/>
      <c r="W867" s="567"/>
      <c r="X867" s="567"/>
      <c r="Y867" s="568"/>
      <c r="Z867" s="567"/>
      <c r="AA867" s="567"/>
      <c r="AB867" s="316"/>
      <c r="AC867" s="316"/>
    </row>
    <row r="868" spans="1:29">
      <c r="A868" s="576"/>
      <c r="B868" s="566"/>
      <c r="C868" s="566"/>
      <c r="D868" s="566"/>
      <c r="E868" s="566"/>
      <c r="F868" s="567"/>
      <c r="G868" s="567"/>
      <c r="H868" s="567"/>
      <c r="I868" s="567"/>
      <c r="J868" s="567"/>
      <c r="K868" s="567"/>
      <c r="L868" s="567"/>
      <c r="M868" s="567"/>
      <c r="N868" s="567"/>
      <c r="O868" s="567"/>
      <c r="P868" s="567"/>
      <c r="Q868" s="567"/>
      <c r="R868" s="567"/>
      <c r="S868" s="567"/>
      <c r="T868" s="567"/>
      <c r="U868" s="567"/>
      <c r="V868" s="567"/>
      <c r="W868" s="567"/>
      <c r="X868" s="567"/>
      <c r="Y868" s="568"/>
      <c r="Z868" s="567"/>
      <c r="AA868" s="567"/>
      <c r="AB868" s="316"/>
      <c r="AC868" s="316"/>
    </row>
    <row r="869" spans="1:29">
      <c r="A869" s="576"/>
      <c r="B869" s="566"/>
      <c r="C869" s="566"/>
      <c r="D869" s="566"/>
      <c r="E869" s="566"/>
      <c r="F869" s="567"/>
      <c r="G869" s="567"/>
      <c r="H869" s="567"/>
      <c r="I869" s="567"/>
      <c r="J869" s="567"/>
      <c r="K869" s="567"/>
      <c r="L869" s="567"/>
      <c r="M869" s="567"/>
      <c r="N869" s="567"/>
      <c r="O869" s="567"/>
      <c r="P869" s="567"/>
      <c r="Q869" s="567"/>
      <c r="R869" s="567"/>
      <c r="S869" s="567"/>
      <c r="T869" s="567"/>
      <c r="U869" s="567"/>
      <c r="V869" s="567"/>
      <c r="W869" s="567"/>
      <c r="X869" s="567"/>
      <c r="Y869" s="568"/>
      <c r="Z869" s="567"/>
      <c r="AA869" s="567"/>
      <c r="AB869" s="316"/>
      <c r="AC869" s="316"/>
    </row>
    <row r="870" spans="1:29">
      <c r="A870" s="576"/>
      <c r="B870" s="566"/>
      <c r="C870" s="566"/>
      <c r="D870" s="566"/>
      <c r="E870" s="566"/>
      <c r="F870" s="567"/>
      <c r="G870" s="567"/>
      <c r="H870" s="567"/>
      <c r="I870" s="567"/>
      <c r="J870" s="567"/>
      <c r="K870" s="567"/>
      <c r="L870" s="567"/>
      <c r="M870" s="567"/>
      <c r="N870" s="567"/>
      <c r="O870" s="567"/>
      <c r="P870" s="567"/>
      <c r="Q870" s="567"/>
      <c r="R870" s="567"/>
      <c r="S870" s="567"/>
      <c r="T870" s="567"/>
      <c r="U870" s="567"/>
      <c r="V870" s="567"/>
      <c r="W870" s="567"/>
      <c r="X870" s="567"/>
      <c r="Y870" s="568"/>
      <c r="Z870" s="567"/>
      <c r="AA870" s="567"/>
      <c r="AB870" s="316"/>
      <c r="AC870" s="316"/>
    </row>
    <row r="871" spans="1:29">
      <c r="A871" s="576"/>
      <c r="B871" s="566"/>
      <c r="C871" s="566"/>
      <c r="D871" s="566"/>
      <c r="E871" s="566"/>
      <c r="F871" s="567"/>
      <c r="G871" s="567"/>
      <c r="H871" s="567"/>
      <c r="I871" s="567"/>
      <c r="J871" s="567"/>
      <c r="K871" s="567"/>
      <c r="L871" s="567"/>
      <c r="M871" s="567"/>
      <c r="N871" s="567"/>
      <c r="O871" s="567"/>
      <c r="P871" s="567"/>
      <c r="Q871" s="567"/>
      <c r="R871" s="567"/>
      <c r="S871" s="567"/>
      <c r="T871" s="567"/>
      <c r="U871" s="567"/>
      <c r="V871" s="567"/>
      <c r="W871" s="567"/>
      <c r="X871" s="567"/>
      <c r="Y871" s="568"/>
      <c r="Z871" s="567"/>
      <c r="AA871" s="567"/>
      <c r="AB871" s="316"/>
      <c r="AC871" s="316"/>
    </row>
    <row r="872" spans="1:29">
      <c r="A872" s="576"/>
      <c r="B872" s="566"/>
      <c r="C872" s="566"/>
      <c r="D872" s="566"/>
      <c r="E872" s="566"/>
      <c r="F872" s="567"/>
      <c r="G872" s="567"/>
      <c r="H872" s="567"/>
      <c r="I872" s="567"/>
      <c r="J872" s="567"/>
      <c r="K872" s="567"/>
      <c r="L872" s="567"/>
      <c r="M872" s="567"/>
      <c r="N872" s="567"/>
      <c r="O872" s="567"/>
      <c r="P872" s="567"/>
      <c r="Q872" s="567"/>
      <c r="R872" s="567"/>
      <c r="S872" s="567"/>
      <c r="T872" s="567"/>
      <c r="U872" s="567"/>
      <c r="V872" s="567"/>
      <c r="W872" s="567"/>
      <c r="X872" s="567"/>
      <c r="Y872" s="568"/>
      <c r="Z872" s="567"/>
      <c r="AA872" s="567"/>
      <c r="AB872" s="316"/>
      <c r="AC872" s="316"/>
    </row>
    <row r="873" spans="1:29">
      <c r="A873" s="576"/>
      <c r="B873" s="566"/>
      <c r="C873" s="566"/>
      <c r="D873" s="566"/>
      <c r="E873" s="566"/>
      <c r="F873" s="567"/>
      <c r="G873" s="567"/>
      <c r="H873" s="567"/>
      <c r="I873" s="567"/>
      <c r="J873" s="567"/>
      <c r="K873" s="567"/>
      <c r="L873" s="567"/>
      <c r="M873" s="567"/>
      <c r="N873" s="567"/>
      <c r="O873" s="567"/>
      <c r="P873" s="567"/>
      <c r="Q873" s="567"/>
      <c r="R873" s="567"/>
      <c r="S873" s="567"/>
      <c r="T873" s="567"/>
      <c r="U873" s="567"/>
      <c r="V873" s="567"/>
      <c r="W873" s="567"/>
      <c r="X873" s="567"/>
      <c r="Y873" s="568"/>
      <c r="Z873" s="567"/>
      <c r="AA873" s="567"/>
      <c r="AB873" s="316"/>
      <c r="AC873" s="316"/>
    </row>
    <row r="874" spans="1:29">
      <c r="A874" s="576"/>
      <c r="B874" s="566"/>
      <c r="C874" s="566"/>
      <c r="D874" s="566"/>
      <c r="E874" s="566"/>
      <c r="F874" s="567"/>
      <c r="G874" s="567"/>
      <c r="H874" s="567"/>
      <c r="I874" s="567"/>
      <c r="J874" s="567"/>
      <c r="K874" s="567"/>
      <c r="L874" s="567"/>
      <c r="M874" s="567"/>
      <c r="N874" s="567"/>
      <c r="O874" s="567"/>
      <c r="P874" s="567"/>
      <c r="Q874" s="567"/>
      <c r="R874" s="567"/>
      <c r="S874" s="567"/>
      <c r="T874" s="567"/>
      <c r="U874" s="567"/>
      <c r="V874" s="567"/>
      <c r="W874" s="567"/>
      <c r="X874" s="567"/>
      <c r="Y874" s="568"/>
      <c r="Z874" s="567"/>
      <c r="AA874" s="567"/>
      <c r="AB874" s="316"/>
      <c r="AC874" s="316"/>
    </row>
    <row r="875" spans="1:29">
      <c r="A875" s="576"/>
      <c r="B875" s="566"/>
      <c r="C875" s="566"/>
      <c r="D875" s="566"/>
      <c r="E875" s="566"/>
      <c r="F875" s="567"/>
      <c r="G875" s="567"/>
      <c r="H875" s="567"/>
      <c r="I875" s="567"/>
      <c r="J875" s="567"/>
      <c r="K875" s="567"/>
      <c r="L875" s="567"/>
      <c r="M875" s="567"/>
      <c r="N875" s="567"/>
      <c r="O875" s="567"/>
      <c r="P875" s="567"/>
      <c r="Q875" s="567"/>
      <c r="R875" s="567"/>
      <c r="S875" s="567"/>
      <c r="T875" s="567"/>
      <c r="U875" s="567"/>
      <c r="V875" s="567"/>
      <c r="W875" s="567"/>
      <c r="X875" s="567"/>
      <c r="Y875" s="568"/>
      <c r="Z875" s="567"/>
      <c r="AA875" s="567"/>
      <c r="AB875" s="316"/>
      <c r="AC875" s="316"/>
    </row>
    <row r="876" spans="1:29">
      <c r="A876" s="576"/>
      <c r="B876" s="566"/>
      <c r="C876" s="566"/>
      <c r="D876" s="566"/>
      <c r="E876" s="566"/>
      <c r="F876" s="567"/>
      <c r="G876" s="567"/>
      <c r="H876" s="567"/>
      <c r="I876" s="567"/>
      <c r="J876" s="567"/>
      <c r="K876" s="567"/>
      <c r="L876" s="567"/>
      <c r="M876" s="567"/>
      <c r="N876" s="567"/>
      <c r="O876" s="567"/>
      <c r="P876" s="567"/>
      <c r="Q876" s="567"/>
      <c r="R876" s="567"/>
      <c r="S876" s="567"/>
      <c r="T876" s="567"/>
      <c r="U876" s="567"/>
      <c r="V876" s="567"/>
      <c r="W876" s="567"/>
      <c r="X876" s="567"/>
      <c r="Y876" s="568"/>
      <c r="Z876" s="567"/>
      <c r="AA876" s="567"/>
      <c r="AB876" s="316"/>
      <c r="AC876" s="316"/>
    </row>
    <row r="877" spans="1:29">
      <c r="A877" s="576"/>
      <c r="B877" s="566"/>
      <c r="C877" s="566"/>
      <c r="D877" s="566"/>
      <c r="E877" s="566"/>
      <c r="F877" s="567"/>
      <c r="G877" s="567"/>
      <c r="H877" s="567"/>
      <c r="I877" s="567"/>
      <c r="J877" s="567"/>
      <c r="K877" s="567"/>
      <c r="L877" s="567"/>
      <c r="M877" s="567"/>
      <c r="N877" s="567"/>
      <c r="O877" s="567"/>
      <c r="P877" s="567"/>
      <c r="Q877" s="567"/>
      <c r="R877" s="567"/>
      <c r="S877" s="567"/>
      <c r="T877" s="567"/>
      <c r="U877" s="567"/>
      <c r="V877" s="567"/>
      <c r="W877" s="567"/>
      <c r="X877" s="567"/>
      <c r="Y877" s="568"/>
      <c r="Z877" s="567"/>
      <c r="AA877" s="567"/>
      <c r="AB877" s="316"/>
      <c r="AC877" s="316"/>
    </row>
    <row r="878" spans="1:29">
      <c r="A878" s="576"/>
      <c r="B878" s="566"/>
      <c r="C878" s="566"/>
      <c r="D878" s="566"/>
      <c r="E878" s="566"/>
      <c r="F878" s="567"/>
      <c r="G878" s="567"/>
      <c r="H878" s="567"/>
      <c r="I878" s="567"/>
      <c r="J878" s="567"/>
      <c r="K878" s="567"/>
      <c r="L878" s="567"/>
      <c r="M878" s="567"/>
      <c r="N878" s="567"/>
      <c r="O878" s="567"/>
      <c r="P878" s="567"/>
      <c r="Q878" s="567"/>
      <c r="R878" s="567"/>
      <c r="S878" s="567"/>
      <c r="T878" s="567"/>
      <c r="U878" s="567"/>
      <c r="V878" s="567"/>
      <c r="W878" s="567"/>
      <c r="X878" s="567"/>
      <c r="Y878" s="568"/>
      <c r="Z878" s="567"/>
      <c r="AA878" s="567"/>
      <c r="AB878" s="316"/>
      <c r="AC878" s="316"/>
    </row>
    <row r="879" spans="1:29">
      <c r="A879" s="576"/>
      <c r="B879" s="566"/>
      <c r="C879" s="566"/>
      <c r="D879" s="566"/>
      <c r="E879" s="566"/>
      <c r="F879" s="567"/>
      <c r="G879" s="567"/>
      <c r="H879" s="567"/>
      <c r="I879" s="567"/>
      <c r="J879" s="567"/>
      <c r="K879" s="567"/>
      <c r="L879" s="567"/>
      <c r="M879" s="567"/>
      <c r="N879" s="567"/>
      <c r="O879" s="567"/>
      <c r="P879" s="567"/>
      <c r="Q879" s="567"/>
      <c r="R879" s="567"/>
      <c r="S879" s="567"/>
      <c r="T879" s="567"/>
      <c r="U879" s="567"/>
      <c r="V879" s="567"/>
      <c r="W879" s="567"/>
      <c r="X879" s="567"/>
      <c r="Y879" s="568"/>
      <c r="Z879" s="567"/>
      <c r="AA879" s="567"/>
      <c r="AB879" s="316"/>
      <c r="AC879" s="316"/>
    </row>
    <row r="880" spans="1:29">
      <c r="A880" s="576"/>
      <c r="B880" s="566"/>
      <c r="C880" s="566"/>
      <c r="D880" s="566"/>
      <c r="E880" s="566"/>
      <c r="F880" s="567"/>
      <c r="G880" s="567"/>
      <c r="H880" s="567"/>
      <c r="I880" s="567"/>
      <c r="J880" s="567"/>
      <c r="K880" s="567"/>
      <c r="L880" s="567"/>
      <c r="M880" s="567"/>
      <c r="N880" s="567"/>
      <c r="O880" s="567"/>
      <c r="P880" s="567"/>
      <c r="Q880" s="567"/>
      <c r="R880" s="567"/>
      <c r="S880" s="567"/>
      <c r="T880" s="567"/>
      <c r="U880" s="567"/>
      <c r="V880" s="567"/>
      <c r="W880" s="567"/>
      <c r="X880" s="567"/>
      <c r="Y880" s="568"/>
      <c r="Z880" s="567"/>
      <c r="AA880" s="567"/>
      <c r="AB880" s="316"/>
      <c r="AC880" s="316"/>
    </row>
    <row r="881" spans="1:29">
      <c r="A881" s="576"/>
      <c r="B881" s="566"/>
      <c r="C881" s="566"/>
      <c r="D881" s="566"/>
      <c r="E881" s="566"/>
      <c r="F881" s="567"/>
      <c r="G881" s="567"/>
      <c r="H881" s="567"/>
      <c r="I881" s="567"/>
      <c r="J881" s="567"/>
      <c r="K881" s="567"/>
      <c r="L881" s="567"/>
      <c r="M881" s="567"/>
      <c r="N881" s="567"/>
      <c r="O881" s="567"/>
      <c r="P881" s="567"/>
      <c r="Q881" s="567"/>
      <c r="R881" s="567"/>
      <c r="S881" s="567"/>
      <c r="T881" s="567"/>
      <c r="U881" s="567"/>
      <c r="V881" s="567"/>
      <c r="W881" s="567"/>
      <c r="X881" s="567"/>
      <c r="Y881" s="568"/>
      <c r="Z881" s="567"/>
      <c r="AA881" s="567"/>
      <c r="AB881" s="316"/>
      <c r="AC881" s="316"/>
    </row>
    <row r="882" spans="1:29">
      <c r="A882" s="576"/>
      <c r="B882" s="566"/>
      <c r="C882" s="566"/>
      <c r="D882" s="566"/>
      <c r="E882" s="566"/>
      <c r="F882" s="567"/>
      <c r="G882" s="567"/>
      <c r="H882" s="567"/>
      <c r="I882" s="567"/>
      <c r="J882" s="567"/>
      <c r="K882" s="567"/>
      <c r="L882" s="567"/>
      <c r="M882" s="567"/>
      <c r="N882" s="567"/>
      <c r="O882" s="567"/>
      <c r="P882" s="567"/>
      <c r="Q882" s="567"/>
      <c r="R882" s="567"/>
      <c r="S882" s="567"/>
      <c r="T882" s="567"/>
      <c r="U882" s="567"/>
      <c r="V882" s="567"/>
      <c r="W882" s="567"/>
      <c r="X882" s="567"/>
      <c r="Y882" s="568"/>
      <c r="Z882" s="567"/>
      <c r="AA882" s="567"/>
      <c r="AB882" s="316"/>
      <c r="AC882" s="316"/>
    </row>
    <row r="883" spans="1:29">
      <c r="A883" s="576"/>
      <c r="B883" s="566"/>
      <c r="C883" s="566"/>
      <c r="D883" s="566"/>
      <c r="E883" s="566"/>
      <c r="F883" s="567"/>
      <c r="G883" s="567"/>
      <c r="H883" s="567"/>
      <c r="I883" s="567"/>
      <c r="J883" s="567"/>
      <c r="K883" s="567"/>
      <c r="L883" s="567"/>
      <c r="M883" s="567"/>
      <c r="N883" s="567"/>
      <c r="O883" s="567"/>
      <c r="P883" s="567"/>
      <c r="Q883" s="567"/>
      <c r="R883" s="567"/>
      <c r="S883" s="567"/>
      <c r="T883" s="567"/>
      <c r="U883" s="567"/>
      <c r="V883" s="567"/>
      <c r="W883" s="567"/>
      <c r="X883" s="567"/>
      <c r="Y883" s="568"/>
      <c r="Z883" s="567"/>
      <c r="AA883" s="567"/>
      <c r="AB883" s="316"/>
      <c r="AC883" s="316"/>
    </row>
    <row r="884" spans="1:29">
      <c r="A884" s="576"/>
      <c r="B884" s="566"/>
      <c r="C884" s="566"/>
      <c r="D884" s="566"/>
      <c r="E884" s="566"/>
      <c r="F884" s="567"/>
      <c r="G884" s="567"/>
      <c r="H884" s="567"/>
      <c r="I884" s="567"/>
      <c r="J884" s="567"/>
      <c r="K884" s="567"/>
      <c r="L884" s="567"/>
      <c r="M884" s="567"/>
      <c r="N884" s="567"/>
      <c r="O884" s="567"/>
      <c r="P884" s="567"/>
      <c r="Q884" s="567"/>
      <c r="R884" s="567"/>
      <c r="S884" s="567"/>
      <c r="T884" s="567"/>
      <c r="U884" s="567"/>
      <c r="V884" s="567"/>
      <c r="W884" s="567"/>
      <c r="X884" s="567"/>
      <c r="Y884" s="568"/>
      <c r="Z884" s="567"/>
      <c r="AA884" s="567"/>
      <c r="AB884" s="316"/>
      <c r="AC884" s="316"/>
    </row>
    <row r="885" spans="1:29">
      <c r="A885" s="576"/>
      <c r="B885" s="566"/>
      <c r="C885" s="566"/>
      <c r="D885" s="566"/>
      <c r="E885" s="566"/>
      <c r="F885" s="567"/>
      <c r="G885" s="567"/>
      <c r="H885" s="567"/>
      <c r="I885" s="567"/>
      <c r="J885" s="567"/>
      <c r="K885" s="567"/>
      <c r="L885" s="567"/>
      <c r="M885" s="567"/>
      <c r="N885" s="567"/>
      <c r="O885" s="567"/>
      <c r="P885" s="567"/>
      <c r="Q885" s="567"/>
      <c r="R885" s="567"/>
      <c r="S885" s="567"/>
      <c r="T885" s="567"/>
      <c r="U885" s="567"/>
      <c r="V885" s="567"/>
      <c r="W885" s="567"/>
      <c r="X885" s="567"/>
      <c r="Y885" s="568"/>
      <c r="Z885" s="567"/>
      <c r="AA885" s="567"/>
      <c r="AB885" s="316"/>
      <c r="AC885" s="316"/>
    </row>
    <row r="886" spans="1:29">
      <c r="A886" s="576"/>
      <c r="B886" s="566"/>
      <c r="C886" s="566"/>
      <c r="D886" s="566"/>
      <c r="E886" s="566"/>
      <c r="F886" s="567"/>
      <c r="G886" s="567"/>
      <c r="H886" s="567"/>
      <c r="I886" s="567"/>
      <c r="J886" s="567"/>
      <c r="K886" s="567"/>
      <c r="L886" s="567"/>
      <c r="M886" s="567"/>
      <c r="N886" s="567"/>
      <c r="O886" s="567"/>
      <c r="P886" s="567"/>
      <c r="Q886" s="567"/>
      <c r="R886" s="567"/>
      <c r="S886" s="567"/>
      <c r="T886" s="567"/>
      <c r="U886" s="567"/>
      <c r="V886" s="567"/>
      <c r="W886" s="567"/>
      <c r="X886" s="567"/>
      <c r="Y886" s="568"/>
      <c r="Z886" s="567"/>
      <c r="AA886" s="567"/>
      <c r="AB886" s="316"/>
      <c r="AC886" s="316"/>
    </row>
    <row r="887" spans="1:29">
      <c r="A887" s="576"/>
      <c r="B887" s="566"/>
      <c r="C887" s="566"/>
      <c r="D887" s="566"/>
      <c r="E887" s="566"/>
      <c r="F887" s="567"/>
      <c r="G887" s="567"/>
      <c r="H887" s="567"/>
      <c r="I887" s="567"/>
      <c r="J887" s="567"/>
      <c r="K887" s="567"/>
      <c r="L887" s="567"/>
      <c r="M887" s="567"/>
      <c r="N887" s="567"/>
      <c r="O887" s="567"/>
      <c r="P887" s="567"/>
      <c r="Q887" s="567"/>
      <c r="R887" s="567"/>
      <c r="S887" s="567"/>
      <c r="T887" s="567"/>
      <c r="U887" s="567"/>
      <c r="V887" s="567"/>
      <c r="W887" s="567"/>
      <c r="X887" s="567"/>
      <c r="Y887" s="568"/>
      <c r="Z887" s="567"/>
      <c r="AA887" s="567"/>
      <c r="AB887" s="316"/>
      <c r="AC887" s="316"/>
    </row>
    <row r="888" spans="1:29">
      <c r="A888" s="576"/>
      <c r="B888" s="566"/>
      <c r="C888" s="566"/>
      <c r="D888" s="566"/>
      <c r="E888" s="566"/>
      <c r="F888" s="567"/>
      <c r="G888" s="567"/>
      <c r="H888" s="567"/>
      <c r="I888" s="567"/>
      <c r="J888" s="567"/>
      <c r="K888" s="567"/>
      <c r="L888" s="567"/>
      <c r="M888" s="567"/>
      <c r="N888" s="567"/>
      <c r="O888" s="567"/>
      <c r="P888" s="567"/>
      <c r="Q888" s="567"/>
      <c r="R888" s="567"/>
      <c r="S888" s="567"/>
      <c r="T888" s="567"/>
      <c r="U888" s="567"/>
      <c r="V888" s="567"/>
      <c r="W888" s="567"/>
      <c r="X888" s="567"/>
      <c r="Y888" s="568"/>
      <c r="Z888" s="567"/>
      <c r="AA888" s="567"/>
      <c r="AB888" s="316"/>
      <c r="AC888" s="316"/>
    </row>
    <row r="889" spans="1:29">
      <c r="A889" s="576"/>
      <c r="B889" s="566"/>
      <c r="C889" s="566"/>
      <c r="D889" s="566"/>
      <c r="E889" s="566"/>
      <c r="F889" s="567"/>
      <c r="G889" s="567"/>
      <c r="H889" s="567"/>
      <c r="I889" s="567"/>
      <c r="J889" s="567"/>
      <c r="K889" s="567"/>
      <c r="L889" s="567"/>
      <c r="M889" s="567"/>
      <c r="N889" s="567"/>
      <c r="O889" s="567"/>
      <c r="P889" s="567"/>
      <c r="Q889" s="567"/>
      <c r="R889" s="567"/>
      <c r="S889" s="567"/>
      <c r="T889" s="567"/>
      <c r="U889" s="567"/>
      <c r="V889" s="567"/>
      <c r="W889" s="567"/>
      <c r="X889" s="567"/>
      <c r="Y889" s="568"/>
      <c r="Z889" s="567"/>
      <c r="AA889" s="567"/>
      <c r="AB889" s="316"/>
      <c r="AC889" s="316"/>
    </row>
    <row r="890" spans="1:29">
      <c r="A890" s="576"/>
      <c r="B890" s="566"/>
      <c r="C890" s="566"/>
      <c r="D890" s="566"/>
      <c r="E890" s="566"/>
      <c r="F890" s="567"/>
      <c r="G890" s="567"/>
      <c r="H890" s="567"/>
      <c r="I890" s="567"/>
      <c r="J890" s="567"/>
      <c r="K890" s="567"/>
      <c r="L890" s="567"/>
      <c r="M890" s="567"/>
      <c r="N890" s="567"/>
      <c r="O890" s="567"/>
      <c r="P890" s="567"/>
      <c r="Q890" s="567"/>
      <c r="R890" s="567"/>
      <c r="S890" s="567"/>
      <c r="T890" s="567"/>
      <c r="U890" s="567"/>
      <c r="V890" s="567"/>
      <c r="W890" s="567"/>
      <c r="X890" s="567"/>
      <c r="Y890" s="568"/>
      <c r="Z890" s="567"/>
      <c r="AA890" s="567"/>
      <c r="AB890" s="316"/>
      <c r="AC890" s="316"/>
    </row>
    <row r="891" spans="1:29">
      <c r="A891" s="576"/>
      <c r="B891" s="566"/>
      <c r="C891" s="566"/>
      <c r="D891" s="566"/>
      <c r="E891" s="566"/>
      <c r="F891" s="567"/>
      <c r="G891" s="567"/>
      <c r="H891" s="567"/>
      <c r="I891" s="567"/>
      <c r="J891" s="567"/>
      <c r="K891" s="567"/>
      <c r="L891" s="567"/>
      <c r="M891" s="567"/>
      <c r="N891" s="567"/>
      <c r="O891" s="567"/>
      <c r="P891" s="567"/>
      <c r="Q891" s="567"/>
      <c r="R891" s="567"/>
      <c r="S891" s="567"/>
      <c r="T891" s="567"/>
      <c r="U891" s="567"/>
      <c r="V891" s="567"/>
      <c r="W891" s="567"/>
      <c r="X891" s="567"/>
      <c r="Y891" s="568"/>
      <c r="Z891" s="567"/>
      <c r="AA891" s="567"/>
      <c r="AB891" s="316"/>
      <c r="AC891" s="316"/>
    </row>
    <row r="892" spans="1:29">
      <c r="A892" s="576"/>
      <c r="B892" s="566"/>
      <c r="C892" s="566"/>
      <c r="D892" s="566"/>
      <c r="E892" s="566"/>
      <c r="F892" s="567"/>
      <c r="G892" s="567"/>
      <c r="H892" s="567"/>
      <c r="I892" s="567"/>
      <c r="J892" s="567"/>
      <c r="K892" s="567"/>
      <c r="L892" s="567"/>
      <c r="M892" s="567"/>
      <c r="N892" s="567"/>
      <c r="O892" s="567"/>
      <c r="P892" s="567"/>
      <c r="Q892" s="567"/>
      <c r="R892" s="567"/>
      <c r="S892" s="567"/>
      <c r="T892" s="567"/>
      <c r="U892" s="567"/>
      <c r="V892" s="567"/>
      <c r="W892" s="567"/>
      <c r="X892" s="567"/>
      <c r="Y892" s="568"/>
      <c r="Z892" s="567"/>
      <c r="AA892" s="567"/>
      <c r="AB892" s="316"/>
      <c r="AC892" s="316"/>
    </row>
    <row r="893" spans="1:29">
      <c r="A893" s="576"/>
      <c r="B893" s="566"/>
      <c r="C893" s="566"/>
      <c r="D893" s="566"/>
      <c r="E893" s="566"/>
      <c r="F893" s="567"/>
      <c r="G893" s="567"/>
      <c r="H893" s="567"/>
      <c r="I893" s="567"/>
      <c r="J893" s="567"/>
      <c r="K893" s="567"/>
      <c r="L893" s="567"/>
      <c r="M893" s="567"/>
      <c r="N893" s="567"/>
      <c r="O893" s="567"/>
      <c r="P893" s="567"/>
      <c r="Q893" s="567"/>
      <c r="R893" s="567"/>
      <c r="S893" s="567"/>
      <c r="T893" s="567"/>
      <c r="U893" s="567"/>
      <c r="V893" s="567"/>
      <c r="W893" s="567"/>
      <c r="X893" s="567"/>
      <c r="Y893" s="568"/>
      <c r="Z893" s="567"/>
      <c r="AA893" s="567"/>
      <c r="AB893" s="316"/>
      <c r="AC893" s="316"/>
    </row>
    <row r="894" spans="1:29">
      <c r="A894" s="576"/>
      <c r="B894" s="566"/>
      <c r="C894" s="566"/>
      <c r="D894" s="566"/>
      <c r="E894" s="566"/>
      <c r="F894" s="567"/>
      <c r="G894" s="567"/>
      <c r="H894" s="567"/>
      <c r="I894" s="567"/>
      <c r="J894" s="567"/>
      <c r="K894" s="567"/>
      <c r="L894" s="567"/>
      <c r="M894" s="567"/>
      <c r="N894" s="567"/>
      <c r="O894" s="567"/>
      <c r="P894" s="567"/>
      <c r="Q894" s="567"/>
      <c r="R894" s="567"/>
      <c r="S894" s="567"/>
      <c r="T894" s="567"/>
      <c r="U894" s="567"/>
      <c r="V894" s="567"/>
      <c r="W894" s="567"/>
      <c r="X894" s="567"/>
      <c r="Y894" s="568"/>
      <c r="Z894" s="567"/>
      <c r="AA894" s="567"/>
      <c r="AB894" s="316"/>
      <c r="AC894" s="316"/>
    </row>
    <row r="895" spans="1:29">
      <c r="A895" s="576"/>
      <c r="B895" s="566"/>
      <c r="C895" s="566"/>
      <c r="D895" s="566"/>
      <c r="E895" s="566"/>
      <c r="F895" s="567"/>
      <c r="G895" s="567"/>
      <c r="H895" s="567"/>
      <c r="I895" s="567"/>
      <c r="J895" s="567"/>
      <c r="K895" s="567"/>
      <c r="L895" s="567"/>
      <c r="M895" s="567"/>
      <c r="N895" s="567"/>
      <c r="O895" s="567"/>
      <c r="P895" s="567"/>
      <c r="Q895" s="567"/>
      <c r="R895" s="567"/>
      <c r="S895" s="567"/>
      <c r="T895" s="567"/>
      <c r="U895" s="567"/>
      <c r="V895" s="567"/>
      <c r="W895" s="567"/>
      <c r="X895" s="567"/>
      <c r="Y895" s="568"/>
      <c r="Z895" s="567"/>
      <c r="AA895" s="567"/>
      <c r="AB895" s="316"/>
      <c r="AC895" s="316"/>
    </row>
    <row r="896" spans="1:29">
      <c r="A896" s="576"/>
      <c r="B896" s="566"/>
      <c r="C896" s="566"/>
      <c r="D896" s="566"/>
      <c r="E896" s="566"/>
      <c r="F896" s="567"/>
      <c r="G896" s="567"/>
      <c r="H896" s="567"/>
      <c r="I896" s="567"/>
      <c r="J896" s="567"/>
      <c r="K896" s="567"/>
      <c r="L896" s="567"/>
      <c r="M896" s="567"/>
      <c r="N896" s="567"/>
      <c r="O896" s="567"/>
      <c r="P896" s="567"/>
      <c r="Q896" s="567"/>
      <c r="R896" s="567"/>
      <c r="S896" s="567"/>
      <c r="T896" s="567"/>
      <c r="U896" s="567"/>
      <c r="V896" s="567"/>
      <c r="W896" s="567"/>
      <c r="X896" s="567"/>
      <c r="Y896" s="568"/>
      <c r="Z896" s="567"/>
      <c r="AA896" s="567"/>
      <c r="AB896" s="316"/>
      <c r="AC896" s="316"/>
    </row>
    <row r="897" spans="1:29">
      <c r="A897" s="576"/>
      <c r="B897" s="566"/>
      <c r="C897" s="566"/>
      <c r="D897" s="566"/>
      <c r="E897" s="566"/>
      <c r="F897" s="567"/>
      <c r="G897" s="567"/>
      <c r="H897" s="567"/>
      <c r="I897" s="567"/>
      <c r="J897" s="567"/>
      <c r="K897" s="567"/>
      <c r="L897" s="567"/>
      <c r="M897" s="567"/>
      <c r="N897" s="567"/>
      <c r="O897" s="567"/>
      <c r="P897" s="567"/>
      <c r="Q897" s="567"/>
      <c r="R897" s="567"/>
      <c r="S897" s="567"/>
      <c r="T897" s="567"/>
      <c r="U897" s="567"/>
      <c r="V897" s="567"/>
      <c r="W897" s="567"/>
      <c r="X897" s="567"/>
      <c r="Y897" s="568"/>
      <c r="Z897" s="567"/>
      <c r="AA897" s="567"/>
      <c r="AB897" s="316"/>
      <c r="AC897" s="316"/>
    </row>
    <row r="898" spans="1:29">
      <c r="A898" s="576"/>
      <c r="B898" s="566"/>
      <c r="C898" s="566"/>
      <c r="D898" s="566"/>
      <c r="E898" s="566"/>
      <c r="F898" s="567"/>
      <c r="G898" s="567"/>
      <c r="H898" s="567"/>
      <c r="I898" s="567"/>
      <c r="J898" s="567"/>
      <c r="K898" s="567"/>
      <c r="L898" s="567"/>
      <c r="M898" s="567"/>
      <c r="N898" s="567"/>
      <c r="O898" s="567"/>
      <c r="P898" s="567"/>
      <c r="Q898" s="567"/>
      <c r="R898" s="567"/>
      <c r="S898" s="567"/>
      <c r="T898" s="567"/>
      <c r="U898" s="567"/>
      <c r="V898" s="567"/>
      <c r="W898" s="567"/>
      <c r="X898" s="567"/>
      <c r="Y898" s="568"/>
      <c r="Z898" s="567"/>
      <c r="AA898" s="567"/>
      <c r="AB898" s="316"/>
      <c r="AC898" s="316"/>
    </row>
    <row r="899" spans="1:29">
      <c r="A899" s="576"/>
      <c r="B899" s="566"/>
      <c r="C899" s="566"/>
      <c r="D899" s="566"/>
      <c r="E899" s="566"/>
      <c r="F899" s="567"/>
      <c r="G899" s="567"/>
      <c r="H899" s="567"/>
      <c r="I899" s="567"/>
      <c r="J899" s="567"/>
      <c r="K899" s="567"/>
      <c r="L899" s="567"/>
      <c r="M899" s="567"/>
      <c r="N899" s="567"/>
      <c r="O899" s="567"/>
      <c r="P899" s="567"/>
      <c r="Q899" s="567"/>
      <c r="R899" s="567"/>
      <c r="S899" s="567"/>
      <c r="T899" s="567"/>
      <c r="U899" s="567"/>
      <c r="V899" s="567"/>
      <c r="W899" s="567"/>
      <c r="X899" s="567"/>
      <c r="Y899" s="568"/>
      <c r="Z899" s="567"/>
      <c r="AA899" s="567"/>
      <c r="AB899" s="316"/>
      <c r="AC899" s="316"/>
    </row>
    <row r="900" spans="1:29">
      <c r="A900" s="576"/>
      <c r="B900" s="566"/>
      <c r="C900" s="566"/>
      <c r="D900" s="566"/>
      <c r="E900" s="566"/>
      <c r="F900" s="567"/>
      <c r="G900" s="567"/>
      <c r="H900" s="567"/>
      <c r="I900" s="567"/>
      <c r="J900" s="567"/>
      <c r="K900" s="567"/>
      <c r="L900" s="567"/>
      <c r="M900" s="567"/>
      <c r="N900" s="567"/>
      <c r="O900" s="567"/>
      <c r="P900" s="567"/>
      <c r="Q900" s="567"/>
      <c r="R900" s="567"/>
      <c r="S900" s="567"/>
      <c r="T900" s="567"/>
      <c r="U900" s="567"/>
      <c r="V900" s="567"/>
      <c r="W900" s="567"/>
      <c r="X900" s="567"/>
      <c r="Y900" s="568"/>
      <c r="Z900" s="567"/>
      <c r="AA900" s="567"/>
      <c r="AB900" s="316"/>
      <c r="AC900" s="316"/>
    </row>
    <row r="901" spans="1:29">
      <c r="A901" s="576"/>
      <c r="B901" s="566"/>
      <c r="C901" s="566"/>
      <c r="D901" s="566"/>
      <c r="E901" s="566"/>
      <c r="F901" s="567"/>
      <c r="G901" s="567"/>
      <c r="H901" s="567"/>
      <c r="I901" s="567"/>
      <c r="J901" s="567"/>
      <c r="K901" s="567"/>
      <c r="L901" s="567"/>
      <c r="M901" s="567"/>
      <c r="N901" s="567"/>
      <c r="O901" s="567"/>
      <c r="P901" s="567"/>
      <c r="Q901" s="567"/>
      <c r="R901" s="567"/>
      <c r="S901" s="567"/>
      <c r="T901" s="567"/>
      <c r="U901" s="567"/>
      <c r="V901" s="567"/>
      <c r="W901" s="567"/>
      <c r="X901" s="567"/>
      <c r="Y901" s="568"/>
      <c r="Z901" s="567"/>
      <c r="AA901" s="567"/>
      <c r="AB901" s="316"/>
      <c r="AC901" s="316"/>
    </row>
    <row r="902" spans="1:29">
      <c r="A902" s="576"/>
      <c r="B902" s="566"/>
      <c r="C902" s="566"/>
      <c r="D902" s="566"/>
      <c r="E902" s="566"/>
      <c r="F902" s="567"/>
      <c r="G902" s="567"/>
      <c r="H902" s="567"/>
      <c r="I902" s="567"/>
      <c r="J902" s="567"/>
      <c r="K902" s="567"/>
      <c r="L902" s="567"/>
      <c r="M902" s="567"/>
      <c r="N902" s="567"/>
      <c r="O902" s="567"/>
      <c r="P902" s="567"/>
      <c r="Q902" s="567"/>
      <c r="R902" s="567"/>
      <c r="S902" s="567"/>
      <c r="T902" s="567"/>
      <c r="U902" s="567"/>
      <c r="V902" s="567"/>
      <c r="W902" s="567"/>
      <c r="X902" s="567"/>
      <c r="Y902" s="568"/>
      <c r="Z902" s="567"/>
      <c r="AA902" s="567"/>
      <c r="AB902" s="316"/>
      <c r="AC902" s="316"/>
    </row>
    <row r="903" spans="1:29">
      <c r="A903" s="576"/>
      <c r="B903" s="566"/>
      <c r="C903" s="566"/>
      <c r="D903" s="566"/>
      <c r="E903" s="566"/>
      <c r="F903" s="567"/>
      <c r="G903" s="567"/>
      <c r="H903" s="567"/>
      <c r="I903" s="567"/>
      <c r="J903" s="567"/>
      <c r="K903" s="567"/>
      <c r="L903" s="567"/>
      <c r="M903" s="567"/>
      <c r="N903" s="567"/>
      <c r="O903" s="567"/>
      <c r="P903" s="567"/>
      <c r="Q903" s="567"/>
      <c r="R903" s="567"/>
      <c r="S903" s="567"/>
      <c r="T903" s="567"/>
      <c r="U903" s="567"/>
      <c r="V903" s="567"/>
      <c r="W903" s="567"/>
      <c r="X903" s="567"/>
      <c r="Y903" s="568"/>
      <c r="Z903" s="567"/>
      <c r="AA903" s="567"/>
      <c r="AB903" s="316"/>
      <c r="AC903" s="316"/>
    </row>
    <row r="904" spans="1:29">
      <c r="A904" s="576"/>
      <c r="B904" s="566"/>
      <c r="C904" s="566"/>
      <c r="D904" s="566"/>
      <c r="E904" s="566"/>
      <c r="F904" s="567"/>
      <c r="G904" s="567"/>
      <c r="H904" s="567"/>
      <c r="I904" s="567"/>
      <c r="J904" s="567"/>
      <c r="K904" s="567"/>
      <c r="L904" s="567"/>
      <c r="M904" s="567"/>
      <c r="N904" s="567"/>
      <c r="O904" s="567"/>
      <c r="P904" s="567"/>
      <c r="Q904" s="567"/>
      <c r="R904" s="567"/>
      <c r="S904" s="567"/>
      <c r="T904" s="567"/>
      <c r="U904" s="567"/>
      <c r="V904" s="567"/>
      <c r="W904" s="567"/>
      <c r="X904" s="567"/>
      <c r="Y904" s="568"/>
      <c r="Z904" s="567"/>
      <c r="AA904" s="567"/>
      <c r="AB904" s="316"/>
      <c r="AC904" s="316"/>
    </row>
    <row r="905" spans="1:29">
      <c r="A905" s="576"/>
      <c r="B905" s="566"/>
      <c r="C905" s="566"/>
      <c r="D905" s="566"/>
      <c r="E905" s="566"/>
      <c r="F905" s="567"/>
      <c r="G905" s="567"/>
      <c r="H905" s="567"/>
      <c r="I905" s="567"/>
      <c r="J905" s="567"/>
      <c r="K905" s="567"/>
      <c r="L905" s="567"/>
      <c r="M905" s="567"/>
      <c r="N905" s="567"/>
      <c r="O905" s="567"/>
      <c r="P905" s="567"/>
      <c r="Q905" s="567"/>
      <c r="R905" s="567"/>
      <c r="S905" s="567"/>
      <c r="T905" s="567"/>
      <c r="U905" s="567"/>
      <c r="V905" s="567"/>
      <c r="W905" s="567"/>
      <c r="X905" s="567"/>
      <c r="Y905" s="568"/>
      <c r="Z905" s="567"/>
      <c r="AA905" s="567"/>
      <c r="AB905" s="316"/>
      <c r="AC905" s="316"/>
    </row>
    <row r="906" spans="1:29">
      <c r="A906" s="576"/>
      <c r="B906" s="566"/>
      <c r="C906" s="566"/>
      <c r="D906" s="566"/>
      <c r="E906" s="566"/>
      <c r="F906" s="567"/>
      <c r="G906" s="567"/>
      <c r="H906" s="567"/>
      <c r="I906" s="567"/>
      <c r="J906" s="567"/>
      <c r="K906" s="567"/>
      <c r="L906" s="567"/>
      <c r="M906" s="567"/>
      <c r="N906" s="567"/>
      <c r="O906" s="567"/>
      <c r="P906" s="567"/>
      <c r="Q906" s="567"/>
      <c r="R906" s="567"/>
      <c r="S906" s="567"/>
      <c r="T906" s="567"/>
      <c r="U906" s="567"/>
      <c r="V906" s="567"/>
      <c r="W906" s="567"/>
      <c r="X906" s="567"/>
      <c r="Y906" s="568"/>
      <c r="Z906" s="567"/>
      <c r="AA906" s="567"/>
      <c r="AB906" s="316"/>
      <c r="AC906" s="316"/>
    </row>
    <row r="907" spans="1:29">
      <c r="A907" s="576"/>
      <c r="B907" s="566"/>
      <c r="C907" s="566"/>
      <c r="D907" s="566"/>
      <c r="E907" s="566"/>
      <c r="F907" s="567"/>
      <c r="G907" s="567"/>
      <c r="H907" s="567"/>
      <c r="I907" s="567"/>
      <c r="J907" s="567"/>
      <c r="K907" s="567"/>
      <c r="L907" s="567"/>
      <c r="M907" s="567"/>
      <c r="N907" s="567"/>
      <c r="O907" s="567"/>
      <c r="P907" s="567"/>
      <c r="Q907" s="567"/>
      <c r="R907" s="567"/>
      <c r="S907" s="567"/>
      <c r="T907" s="567"/>
      <c r="U907" s="567"/>
      <c r="V907" s="567"/>
      <c r="W907" s="567"/>
      <c r="X907" s="567"/>
      <c r="Y907" s="568"/>
      <c r="Z907" s="567"/>
      <c r="AA907" s="567"/>
      <c r="AB907" s="316"/>
      <c r="AC907" s="316"/>
    </row>
    <row r="908" spans="1:29">
      <c r="A908" s="576"/>
      <c r="B908" s="566"/>
      <c r="C908" s="566"/>
      <c r="D908" s="566"/>
      <c r="E908" s="566"/>
      <c r="F908" s="567"/>
      <c r="G908" s="567"/>
      <c r="H908" s="567"/>
      <c r="I908" s="567"/>
      <c r="J908" s="567"/>
      <c r="K908" s="567"/>
      <c r="L908" s="567"/>
      <c r="M908" s="567"/>
      <c r="N908" s="567"/>
      <c r="O908" s="567"/>
      <c r="P908" s="567"/>
      <c r="Q908" s="567"/>
      <c r="R908" s="567"/>
      <c r="S908" s="567"/>
      <c r="T908" s="567"/>
      <c r="U908" s="567"/>
      <c r="V908" s="567"/>
      <c r="W908" s="567"/>
      <c r="X908" s="567"/>
      <c r="Y908" s="568"/>
      <c r="Z908" s="567"/>
      <c r="AA908" s="567"/>
      <c r="AB908" s="316"/>
      <c r="AC908" s="316"/>
    </row>
    <row r="909" spans="1:29">
      <c r="A909" s="576"/>
      <c r="B909" s="566"/>
      <c r="C909" s="566"/>
      <c r="D909" s="566"/>
      <c r="E909" s="566"/>
      <c r="F909" s="567"/>
      <c r="G909" s="567"/>
      <c r="H909" s="567"/>
      <c r="I909" s="567"/>
      <c r="J909" s="567"/>
      <c r="K909" s="567"/>
      <c r="L909" s="567"/>
      <c r="M909" s="567"/>
      <c r="N909" s="567"/>
      <c r="O909" s="567"/>
      <c r="P909" s="567"/>
      <c r="Q909" s="567"/>
      <c r="R909" s="567"/>
      <c r="S909" s="567"/>
      <c r="T909" s="567"/>
      <c r="U909" s="567"/>
      <c r="V909" s="567"/>
      <c r="W909" s="567"/>
      <c r="X909" s="567"/>
      <c r="Y909" s="568"/>
      <c r="Z909" s="567"/>
      <c r="AA909" s="567"/>
      <c r="AB909" s="316"/>
      <c r="AC909" s="316"/>
    </row>
    <row r="910" spans="1:29">
      <c r="A910" s="576"/>
      <c r="B910" s="566"/>
      <c r="C910" s="566"/>
      <c r="D910" s="566"/>
      <c r="E910" s="566"/>
      <c r="F910" s="567"/>
      <c r="G910" s="567"/>
      <c r="H910" s="567"/>
      <c r="I910" s="567"/>
      <c r="J910" s="567"/>
      <c r="K910" s="567"/>
      <c r="L910" s="567"/>
      <c r="M910" s="567"/>
      <c r="N910" s="567"/>
      <c r="O910" s="567"/>
      <c r="P910" s="567"/>
      <c r="Q910" s="567"/>
      <c r="R910" s="567"/>
      <c r="S910" s="567"/>
      <c r="T910" s="567"/>
      <c r="U910" s="567"/>
      <c r="V910" s="567"/>
      <c r="W910" s="567"/>
      <c r="X910" s="567"/>
      <c r="Y910" s="568"/>
      <c r="Z910" s="567"/>
      <c r="AA910" s="567"/>
      <c r="AB910" s="316"/>
      <c r="AC910" s="316"/>
    </row>
    <row r="911" spans="1:29">
      <c r="A911" s="576"/>
      <c r="B911" s="566"/>
      <c r="C911" s="566"/>
      <c r="D911" s="566"/>
      <c r="E911" s="566"/>
      <c r="F911" s="567"/>
      <c r="G911" s="567"/>
      <c r="H911" s="567"/>
      <c r="I911" s="567"/>
      <c r="J911" s="567"/>
      <c r="K911" s="567"/>
      <c r="L911" s="567"/>
      <c r="M911" s="567"/>
      <c r="N911" s="567"/>
      <c r="O911" s="567"/>
      <c r="P911" s="567"/>
      <c r="Q911" s="567"/>
      <c r="R911" s="567"/>
      <c r="S911" s="567"/>
      <c r="T911" s="567"/>
      <c r="U911" s="567"/>
      <c r="V911" s="567"/>
      <c r="W911" s="567"/>
      <c r="X911" s="567"/>
      <c r="Y911" s="568"/>
      <c r="Z911" s="567"/>
      <c r="AA911" s="567"/>
      <c r="AB911" s="316"/>
      <c r="AC911" s="316"/>
    </row>
    <row r="912" spans="1:29">
      <c r="A912" s="576"/>
      <c r="B912" s="566"/>
      <c r="C912" s="566"/>
      <c r="D912" s="566"/>
      <c r="E912" s="566"/>
      <c r="F912" s="567"/>
      <c r="G912" s="567"/>
      <c r="H912" s="567"/>
      <c r="I912" s="567"/>
      <c r="J912" s="567"/>
      <c r="K912" s="567"/>
      <c r="L912" s="567"/>
      <c r="M912" s="567"/>
      <c r="N912" s="567"/>
      <c r="O912" s="567"/>
      <c r="P912" s="567"/>
      <c r="Q912" s="567"/>
      <c r="R912" s="567"/>
      <c r="S912" s="567"/>
      <c r="T912" s="567"/>
      <c r="U912" s="567"/>
      <c r="V912" s="567"/>
      <c r="W912" s="567"/>
      <c r="X912" s="567"/>
      <c r="Y912" s="568"/>
      <c r="Z912" s="567"/>
      <c r="AA912" s="567"/>
      <c r="AB912" s="316"/>
      <c r="AC912" s="316"/>
    </row>
    <row r="913" spans="1:29">
      <c r="A913" s="576"/>
      <c r="B913" s="566"/>
      <c r="C913" s="566"/>
      <c r="D913" s="566"/>
      <c r="E913" s="566"/>
      <c r="F913" s="567"/>
      <c r="G913" s="567"/>
      <c r="H913" s="567"/>
      <c r="I913" s="567"/>
      <c r="J913" s="567"/>
      <c r="K913" s="567"/>
      <c r="L913" s="567"/>
      <c r="M913" s="567"/>
      <c r="N913" s="567"/>
      <c r="O913" s="567"/>
      <c r="P913" s="567"/>
      <c r="Q913" s="567"/>
      <c r="R913" s="567"/>
      <c r="S913" s="567"/>
      <c r="T913" s="567"/>
      <c r="U913" s="567"/>
      <c r="V913" s="567"/>
      <c r="W913" s="567"/>
      <c r="X913" s="567"/>
      <c r="Y913" s="568"/>
      <c r="Z913" s="567"/>
      <c r="AA913" s="567"/>
      <c r="AB913" s="316"/>
      <c r="AC913" s="316"/>
    </row>
    <row r="914" spans="1:29">
      <c r="A914" s="576"/>
      <c r="B914" s="566"/>
      <c r="C914" s="566"/>
      <c r="D914" s="566"/>
      <c r="E914" s="566"/>
      <c r="F914" s="567"/>
      <c r="G914" s="567"/>
      <c r="H914" s="567"/>
      <c r="I914" s="567"/>
      <c r="J914" s="567"/>
      <c r="K914" s="567"/>
      <c r="L914" s="567"/>
      <c r="M914" s="567"/>
      <c r="N914" s="567"/>
      <c r="O914" s="567"/>
      <c r="P914" s="567"/>
      <c r="Q914" s="567"/>
      <c r="R914" s="567"/>
      <c r="S914" s="567"/>
      <c r="T914" s="567"/>
      <c r="U914" s="567"/>
      <c r="V914" s="567"/>
      <c r="W914" s="567"/>
      <c r="X914" s="567"/>
      <c r="Y914" s="568"/>
      <c r="Z914" s="567"/>
      <c r="AA914" s="567"/>
      <c r="AB914" s="316"/>
      <c r="AC914" s="316"/>
    </row>
    <row r="915" spans="1:29">
      <c r="A915" s="576"/>
      <c r="B915" s="566"/>
      <c r="C915" s="566"/>
      <c r="D915" s="566"/>
      <c r="E915" s="566"/>
      <c r="F915" s="567"/>
      <c r="G915" s="567"/>
      <c r="H915" s="567"/>
      <c r="I915" s="567"/>
      <c r="J915" s="567"/>
      <c r="K915" s="567"/>
      <c r="L915" s="567"/>
      <c r="M915" s="567"/>
      <c r="N915" s="567"/>
      <c r="O915" s="567"/>
      <c r="P915" s="567"/>
      <c r="Q915" s="567"/>
      <c r="R915" s="567"/>
      <c r="S915" s="567"/>
      <c r="T915" s="567"/>
      <c r="U915" s="567"/>
      <c r="V915" s="567"/>
      <c r="W915" s="567"/>
      <c r="X915" s="567"/>
      <c r="Y915" s="568"/>
      <c r="Z915" s="567"/>
      <c r="AA915" s="567"/>
      <c r="AB915" s="316"/>
      <c r="AC915" s="316"/>
    </row>
    <row r="916" spans="1:29">
      <c r="A916" s="576"/>
      <c r="B916" s="566"/>
      <c r="C916" s="566"/>
      <c r="D916" s="566"/>
      <c r="E916" s="566"/>
      <c r="F916" s="567"/>
      <c r="G916" s="567"/>
      <c r="H916" s="567"/>
      <c r="I916" s="567"/>
      <c r="J916" s="567"/>
      <c r="K916" s="567"/>
      <c r="L916" s="567"/>
      <c r="M916" s="567"/>
      <c r="N916" s="567"/>
      <c r="O916" s="567"/>
      <c r="P916" s="567"/>
      <c r="Q916" s="567"/>
      <c r="R916" s="567"/>
      <c r="S916" s="567"/>
      <c r="T916" s="567"/>
      <c r="U916" s="567"/>
      <c r="V916" s="567"/>
      <c r="W916" s="567"/>
      <c r="X916" s="567"/>
      <c r="Y916" s="568"/>
      <c r="Z916" s="567"/>
      <c r="AA916" s="567"/>
      <c r="AB916" s="316"/>
      <c r="AC916" s="316"/>
    </row>
    <row r="917" spans="1:29">
      <c r="A917" s="576"/>
      <c r="B917" s="566"/>
      <c r="C917" s="566"/>
      <c r="D917" s="566"/>
      <c r="E917" s="566"/>
      <c r="F917" s="567"/>
      <c r="G917" s="567"/>
      <c r="H917" s="567"/>
      <c r="I917" s="567"/>
      <c r="J917" s="567"/>
      <c r="K917" s="567"/>
      <c r="L917" s="567"/>
      <c r="M917" s="567"/>
      <c r="N917" s="567"/>
      <c r="O917" s="567"/>
      <c r="P917" s="567"/>
      <c r="Q917" s="567"/>
      <c r="R917" s="567"/>
      <c r="S917" s="567"/>
      <c r="T917" s="567"/>
      <c r="U917" s="567"/>
      <c r="V917" s="567"/>
      <c r="W917" s="567"/>
      <c r="X917" s="567"/>
      <c r="Y917" s="568"/>
      <c r="Z917" s="567"/>
      <c r="AA917" s="567"/>
      <c r="AB917" s="316"/>
      <c r="AC917" s="316"/>
    </row>
    <row r="918" spans="1:29">
      <c r="A918" s="576"/>
      <c r="B918" s="566"/>
      <c r="C918" s="566"/>
      <c r="D918" s="566"/>
      <c r="E918" s="566"/>
      <c r="F918" s="567"/>
      <c r="G918" s="567"/>
      <c r="H918" s="567"/>
      <c r="I918" s="567"/>
      <c r="J918" s="567"/>
      <c r="K918" s="567"/>
      <c r="L918" s="567"/>
      <c r="M918" s="567"/>
      <c r="N918" s="567"/>
      <c r="O918" s="567"/>
      <c r="P918" s="567"/>
      <c r="Q918" s="567"/>
      <c r="R918" s="567"/>
      <c r="S918" s="567"/>
      <c r="T918" s="567"/>
      <c r="U918" s="567"/>
      <c r="V918" s="567"/>
      <c r="W918" s="567"/>
      <c r="X918" s="567"/>
      <c r="Y918" s="568"/>
      <c r="Z918" s="567"/>
      <c r="AA918" s="567"/>
      <c r="AB918" s="316"/>
      <c r="AC918" s="316"/>
    </row>
    <row r="919" spans="1:29">
      <c r="A919" s="576"/>
      <c r="B919" s="566"/>
      <c r="C919" s="566"/>
      <c r="D919" s="566"/>
      <c r="E919" s="566"/>
      <c r="F919" s="567"/>
      <c r="G919" s="567"/>
      <c r="H919" s="567"/>
      <c r="I919" s="567"/>
      <c r="J919" s="567"/>
      <c r="K919" s="567"/>
      <c r="L919" s="567"/>
      <c r="M919" s="567"/>
      <c r="N919" s="567"/>
      <c r="O919" s="567"/>
      <c r="P919" s="567"/>
      <c r="Q919" s="567"/>
      <c r="R919" s="567"/>
      <c r="S919" s="567"/>
      <c r="T919" s="567"/>
      <c r="U919" s="567"/>
      <c r="V919" s="567"/>
      <c r="W919" s="567"/>
      <c r="X919" s="567"/>
      <c r="Y919" s="568"/>
      <c r="Z919" s="567"/>
      <c r="AA919" s="567"/>
      <c r="AB919" s="316"/>
      <c r="AC919" s="316"/>
    </row>
    <row r="920" spans="1:29">
      <c r="A920" s="576"/>
      <c r="B920" s="566"/>
      <c r="C920" s="566"/>
      <c r="D920" s="566"/>
      <c r="E920" s="566"/>
      <c r="F920" s="567"/>
      <c r="G920" s="567"/>
      <c r="H920" s="567"/>
      <c r="I920" s="567"/>
      <c r="J920" s="567"/>
      <c r="K920" s="567"/>
      <c r="L920" s="567"/>
      <c r="M920" s="567"/>
      <c r="N920" s="567"/>
      <c r="O920" s="567"/>
      <c r="P920" s="567"/>
      <c r="Q920" s="567"/>
      <c r="R920" s="567"/>
      <c r="S920" s="567"/>
      <c r="T920" s="567"/>
      <c r="U920" s="567"/>
      <c r="V920" s="567"/>
      <c r="W920" s="567"/>
      <c r="X920" s="567"/>
      <c r="Y920" s="568"/>
      <c r="Z920" s="567"/>
      <c r="AA920" s="567"/>
      <c r="AB920" s="316"/>
      <c r="AC920" s="316"/>
    </row>
    <row r="921" spans="1:29">
      <c r="A921" s="576"/>
      <c r="B921" s="566"/>
      <c r="C921" s="566"/>
      <c r="D921" s="566"/>
      <c r="E921" s="566"/>
      <c r="F921" s="567"/>
      <c r="G921" s="567"/>
      <c r="H921" s="567"/>
      <c r="I921" s="567"/>
      <c r="J921" s="567"/>
      <c r="K921" s="567"/>
      <c r="L921" s="567"/>
      <c r="M921" s="567"/>
      <c r="N921" s="567"/>
      <c r="O921" s="567"/>
      <c r="P921" s="567"/>
      <c r="Q921" s="567"/>
      <c r="R921" s="567"/>
      <c r="S921" s="567"/>
      <c r="T921" s="567"/>
      <c r="U921" s="567"/>
      <c r="V921" s="567"/>
      <c r="W921" s="567"/>
      <c r="X921" s="567"/>
      <c r="Y921" s="568"/>
      <c r="Z921" s="567"/>
      <c r="AA921" s="567"/>
      <c r="AB921" s="316"/>
      <c r="AC921" s="316"/>
    </row>
    <row r="922" spans="1:29">
      <c r="A922" s="576"/>
      <c r="B922" s="566"/>
      <c r="C922" s="566"/>
      <c r="D922" s="566"/>
      <c r="E922" s="566"/>
      <c r="F922" s="567"/>
      <c r="G922" s="567"/>
      <c r="H922" s="567"/>
      <c r="I922" s="567"/>
      <c r="J922" s="567"/>
      <c r="K922" s="567"/>
      <c r="L922" s="567"/>
      <c r="M922" s="567"/>
      <c r="N922" s="567"/>
      <c r="O922" s="567"/>
      <c r="P922" s="567"/>
      <c r="Q922" s="567"/>
      <c r="R922" s="567"/>
      <c r="S922" s="567"/>
      <c r="T922" s="567"/>
      <c r="U922" s="567"/>
      <c r="V922" s="567"/>
      <c r="W922" s="567"/>
      <c r="X922" s="567"/>
      <c r="Y922" s="568"/>
      <c r="Z922" s="567"/>
      <c r="AA922" s="567"/>
      <c r="AB922" s="316"/>
      <c r="AC922" s="316"/>
    </row>
    <row r="923" spans="1:29">
      <c r="A923" s="576"/>
      <c r="B923" s="566"/>
      <c r="C923" s="566"/>
      <c r="D923" s="566"/>
      <c r="E923" s="566"/>
      <c r="F923" s="567"/>
      <c r="G923" s="567"/>
      <c r="H923" s="567"/>
      <c r="I923" s="567"/>
      <c r="J923" s="567"/>
      <c r="K923" s="567"/>
      <c r="L923" s="567"/>
      <c r="M923" s="567"/>
      <c r="N923" s="567"/>
      <c r="O923" s="567"/>
      <c r="P923" s="567"/>
      <c r="Q923" s="567"/>
      <c r="R923" s="567"/>
      <c r="S923" s="567"/>
      <c r="T923" s="567"/>
      <c r="U923" s="567"/>
      <c r="V923" s="567"/>
      <c r="W923" s="567"/>
      <c r="X923" s="567"/>
      <c r="Y923" s="568"/>
      <c r="Z923" s="567"/>
      <c r="AA923" s="567"/>
      <c r="AB923" s="316"/>
      <c r="AC923" s="316"/>
    </row>
    <row r="924" spans="1:29">
      <c r="A924" s="576"/>
      <c r="B924" s="566"/>
      <c r="C924" s="566"/>
      <c r="D924" s="566"/>
      <c r="E924" s="566"/>
      <c r="F924" s="567"/>
      <c r="G924" s="567"/>
      <c r="H924" s="567"/>
      <c r="I924" s="567"/>
      <c r="J924" s="567"/>
      <c r="K924" s="567"/>
      <c r="L924" s="567"/>
      <c r="M924" s="567"/>
      <c r="N924" s="567"/>
      <c r="O924" s="567"/>
      <c r="P924" s="567"/>
      <c r="Q924" s="567"/>
      <c r="R924" s="567"/>
      <c r="S924" s="567"/>
      <c r="T924" s="567"/>
      <c r="U924" s="567"/>
      <c r="V924" s="567"/>
      <c r="W924" s="567"/>
      <c r="X924" s="567"/>
      <c r="Y924" s="568"/>
      <c r="Z924" s="567"/>
      <c r="AA924" s="567"/>
      <c r="AB924" s="316"/>
      <c r="AC924" s="316"/>
    </row>
    <row r="925" spans="1:29">
      <c r="A925" s="576"/>
      <c r="B925" s="566"/>
      <c r="C925" s="566"/>
      <c r="D925" s="566"/>
      <c r="E925" s="566"/>
      <c r="F925" s="567"/>
      <c r="G925" s="567"/>
      <c r="H925" s="567"/>
      <c r="I925" s="567"/>
      <c r="J925" s="567"/>
      <c r="K925" s="567"/>
      <c r="L925" s="567"/>
      <c r="M925" s="567"/>
      <c r="N925" s="567"/>
      <c r="O925" s="567"/>
      <c r="P925" s="567"/>
      <c r="Q925" s="567"/>
      <c r="R925" s="567"/>
      <c r="S925" s="567"/>
      <c r="T925" s="567"/>
      <c r="U925" s="567"/>
      <c r="V925" s="567"/>
      <c r="W925" s="567"/>
      <c r="X925" s="567"/>
      <c r="Y925" s="568"/>
      <c r="Z925" s="567"/>
      <c r="AA925" s="567"/>
      <c r="AB925" s="316"/>
      <c r="AC925" s="316"/>
    </row>
    <row r="926" spans="1:29">
      <c r="A926" s="576"/>
      <c r="B926" s="566"/>
      <c r="C926" s="566"/>
      <c r="D926" s="566"/>
      <c r="E926" s="566"/>
      <c r="F926" s="567"/>
      <c r="G926" s="567"/>
      <c r="H926" s="567"/>
      <c r="I926" s="567"/>
      <c r="J926" s="567"/>
      <c r="K926" s="567"/>
      <c r="L926" s="567"/>
      <c r="M926" s="567"/>
      <c r="N926" s="567"/>
      <c r="O926" s="567"/>
      <c r="P926" s="567"/>
      <c r="Q926" s="567"/>
      <c r="R926" s="567"/>
      <c r="S926" s="567"/>
      <c r="T926" s="567"/>
      <c r="U926" s="567"/>
      <c r="V926" s="567"/>
      <c r="W926" s="567"/>
      <c r="X926" s="567"/>
      <c r="Y926" s="568"/>
      <c r="Z926" s="567"/>
      <c r="AA926" s="567"/>
      <c r="AB926" s="316"/>
      <c r="AC926" s="316"/>
    </row>
    <row r="927" spans="1:29">
      <c r="A927" s="576"/>
      <c r="B927" s="566"/>
      <c r="C927" s="566"/>
      <c r="D927" s="566"/>
      <c r="E927" s="566"/>
      <c r="F927" s="567"/>
      <c r="G927" s="567"/>
      <c r="H927" s="567"/>
      <c r="I927" s="567"/>
      <c r="J927" s="567"/>
      <c r="K927" s="567"/>
      <c r="L927" s="567"/>
      <c r="M927" s="567"/>
      <c r="N927" s="567"/>
      <c r="O927" s="567"/>
      <c r="P927" s="567"/>
      <c r="Q927" s="567"/>
      <c r="R927" s="567"/>
      <c r="S927" s="567"/>
      <c r="T927" s="567"/>
      <c r="U927" s="567"/>
      <c r="V927" s="567"/>
      <c r="W927" s="567"/>
      <c r="X927" s="567"/>
      <c r="Y927" s="568"/>
      <c r="Z927" s="567"/>
      <c r="AA927" s="567"/>
      <c r="AB927" s="316"/>
      <c r="AC927" s="316"/>
    </row>
    <row r="928" spans="1:29">
      <c r="A928" s="576"/>
      <c r="B928" s="566"/>
      <c r="C928" s="566"/>
      <c r="D928" s="566"/>
      <c r="E928" s="566"/>
      <c r="F928" s="567"/>
      <c r="G928" s="567"/>
      <c r="H928" s="567"/>
      <c r="I928" s="567"/>
      <c r="J928" s="567"/>
      <c r="K928" s="567"/>
      <c r="L928" s="567"/>
      <c r="M928" s="567"/>
      <c r="N928" s="567"/>
      <c r="O928" s="567"/>
      <c r="P928" s="567"/>
      <c r="Q928" s="567"/>
      <c r="R928" s="567"/>
      <c r="S928" s="567"/>
      <c r="T928" s="567"/>
      <c r="U928" s="567"/>
      <c r="V928" s="567"/>
      <c r="W928" s="567"/>
      <c r="X928" s="567"/>
      <c r="Y928" s="568"/>
      <c r="Z928" s="567"/>
      <c r="AA928" s="567"/>
      <c r="AB928" s="316"/>
      <c r="AC928" s="316"/>
    </row>
    <row r="929" spans="1:29">
      <c r="A929" s="576"/>
      <c r="B929" s="566"/>
      <c r="C929" s="566"/>
      <c r="D929" s="566"/>
      <c r="E929" s="566"/>
      <c r="F929" s="567"/>
      <c r="G929" s="567"/>
      <c r="H929" s="567"/>
      <c r="I929" s="567"/>
      <c r="J929" s="567"/>
      <c r="K929" s="567"/>
      <c r="L929" s="567"/>
      <c r="M929" s="567"/>
      <c r="N929" s="567"/>
      <c r="O929" s="567"/>
      <c r="P929" s="567"/>
      <c r="Q929" s="567"/>
      <c r="R929" s="567"/>
      <c r="S929" s="567"/>
      <c r="T929" s="567"/>
      <c r="U929" s="567"/>
      <c r="V929" s="567"/>
      <c r="W929" s="567"/>
      <c r="X929" s="567"/>
      <c r="Y929" s="568"/>
      <c r="Z929" s="567"/>
      <c r="AA929" s="567"/>
      <c r="AB929" s="316"/>
      <c r="AC929" s="316"/>
    </row>
    <row r="930" spans="1:29">
      <c r="A930" s="576"/>
      <c r="B930" s="566"/>
      <c r="C930" s="566"/>
      <c r="D930" s="566"/>
      <c r="E930" s="566"/>
      <c r="F930" s="567"/>
      <c r="G930" s="567"/>
      <c r="H930" s="567"/>
      <c r="I930" s="567"/>
      <c r="J930" s="567"/>
      <c r="K930" s="567"/>
      <c r="L930" s="567"/>
      <c r="M930" s="567"/>
      <c r="N930" s="567"/>
      <c r="O930" s="567"/>
      <c r="P930" s="567"/>
      <c r="Q930" s="567"/>
      <c r="R930" s="567"/>
      <c r="S930" s="567"/>
      <c r="T930" s="567"/>
      <c r="U930" s="567"/>
      <c r="V930" s="567"/>
      <c r="W930" s="567"/>
      <c r="X930" s="567"/>
      <c r="Y930" s="568"/>
      <c r="Z930" s="567"/>
      <c r="AA930" s="567"/>
      <c r="AB930" s="316"/>
      <c r="AC930" s="316"/>
    </row>
    <row r="931" spans="1:29">
      <c r="A931" s="576"/>
      <c r="B931" s="566"/>
      <c r="C931" s="566"/>
      <c r="D931" s="566"/>
      <c r="E931" s="566"/>
      <c r="F931" s="567"/>
      <c r="G931" s="567"/>
      <c r="H931" s="567"/>
      <c r="I931" s="567"/>
      <c r="J931" s="567"/>
      <c r="K931" s="567"/>
      <c r="L931" s="567"/>
      <c r="M931" s="567"/>
      <c r="N931" s="567"/>
      <c r="O931" s="567"/>
      <c r="P931" s="567"/>
      <c r="Q931" s="567"/>
      <c r="R931" s="567"/>
      <c r="S931" s="567"/>
      <c r="T931" s="567"/>
      <c r="U931" s="567"/>
      <c r="V931" s="567"/>
      <c r="W931" s="567"/>
      <c r="X931" s="567"/>
      <c r="Y931" s="568"/>
      <c r="Z931" s="567"/>
      <c r="AA931" s="567"/>
      <c r="AB931" s="316"/>
      <c r="AC931" s="316"/>
    </row>
    <row r="932" spans="1:29">
      <c r="A932" s="576"/>
      <c r="B932" s="566"/>
      <c r="C932" s="566"/>
      <c r="D932" s="566"/>
      <c r="E932" s="566"/>
      <c r="F932" s="567"/>
      <c r="G932" s="567"/>
      <c r="H932" s="567"/>
      <c r="I932" s="567"/>
      <c r="J932" s="567"/>
      <c r="K932" s="567"/>
      <c r="L932" s="567"/>
      <c r="M932" s="567"/>
      <c r="N932" s="567"/>
      <c r="O932" s="567"/>
      <c r="P932" s="567"/>
      <c r="Q932" s="567"/>
      <c r="R932" s="567"/>
      <c r="S932" s="567"/>
      <c r="T932" s="567"/>
      <c r="U932" s="567"/>
      <c r="V932" s="567"/>
      <c r="W932" s="567"/>
      <c r="X932" s="567"/>
      <c r="Y932" s="568"/>
      <c r="Z932" s="567"/>
      <c r="AA932" s="567"/>
      <c r="AB932" s="316"/>
      <c r="AC932" s="316"/>
    </row>
    <row r="933" spans="1:29">
      <c r="A933" s="576"/>
      <c r="B933" s="566"/>
      <c r="C933" s="566"/>
      <c r="D933" s="566"/>
      <c r="E933" s="566"/>
      <c r="F933" s="567"/>
      <c r="G933" s="567"/>
      <c r="H933" s="567"/>
      <c r="I933" s="567"/>
      <c r="J933" s="567"/>
      <c r="K933" s="567"/>
      <c r="L933" s="567"/>
      <c r="M933" s="567"/>
      <c r="N933" s="567"/>
      <c r="O933" s="567"/>
      <c r="P933" s="567"/>
      <c r="Q933" s="567"/>
      <c r="R933" s="567"/>
      <c r="S933" s="567"/>
      <c r="T933" s="567"/>
      <c r="U933" s="567"/>
      <c r="V933" s="567"/>
      <c r="W933" s="567"/>
      <c r="X933" s="567"/>
      <c r="Y933" s="568"/>
      <c r="Z933" s="567"/>
      <c r="AA933" s="567"/>
      <c r="AB933" s="316"/>
      <c r="AC933" s="316"/>
    </row>
    <row r="934" spans="1:29">
      <c r="A934" s="576"/>
      <c r="B934" s="566"/>
      <c r="C934" s="566"/>
      <c r="D934" s="566"/>
      <c r="E934" s="566"/>
      <c r="F934" s="567"/>
      <c r="G934" s="567"/>
      <c r="H934" s="567"/>
      <c r="I934" s="567"/>
      <c r="J934" s="567"/>
      <c r="K934" s="567"/>
      <c r="L934" s="567"/>
      <c r="M934" s="567"/>
      <c r="N934" s="567"/>
      <c r="O934" s="567"/>
      <c r="P934" s="567"/>
      <c r="Q934" s="567"/>
      <c r="R934" s="567"/>
      <c r="S934" s="567"/>
      <c r="T934" s="567"/>
      <c r="U934" s="567"/>
      <c r="V934" s="567"/>
      <c r="W934" s="567"/>
      <c r="X934" s="567"/>
      <c r="Y934" s="568"/>
      <c r="Z934" s="567"/>
      <c r="AA934" s="567"/>
      <c r="AB934" s="316"/>
      <c r="AC934" s="316"/>
    </row>
    <row r="935" spans="1:29">
      <c r="A935" s="576"/>
      <c r="B935" s="566"/>
      <c r="C935" s="566"/>
      <c r="D935" s="566"/>
      <c r="E935" s="566"/>
      <c r="F935" s="567"/>
      <c r="G935" s="567"/>
      <c r="H935" s="567"/>
      <c r="I935" s="567"/>
      <c r="J935" s="567"/>
      <c r="K935" s="567"/>
      <c r="L935" s="567"/>
      <c r="M935" s="567"/>
      <c r="N935" s="567"/>
      <c r="O935" s="567"/>
      <c r="P935" s="567"/>
      <c r="Q935" s="567"/>
      <c r="R935" s="567"/>
      <c r="S935" s="567"/>
      <c r="T935" s="567"/>
      <c r="U935" s="567"/>
      <c r="V935" s="567"/>
      <c r="W935" s="567"/>
      <c r="X935" s="567"/>
      <c r="Y935" s="568"/>
      <c r="Z935" s="567"/>
      <c r="AA935" s="567"/>
      <c r="AB935" s="316"/>
      <c r="AC935" s="316"/>
    </row>
    <row r="936" spans="1:29">
      <c r="A936" s="576"/>
      <c r="B936" s="566"/>
      <c r="C936" s="566"/>
      <c r="D936" s="566"/>
      <c r="E936" s="566"/>
      <c r="F936" s="567"/>
      <c r="G936" s="567"/>
      <c r="H936" s="567"/>
      <c r="I936" s="567"/>
      <c r="J936" s="567"/>
      <c r="K936" s="567"/>
      <c r="L936" s="567"/>
      <c r="M936" s="567"/>
      <c r="N936" s="567"/>
      <c r="O936" s="567"/>
      <c r="P936" s="567"/>
      <c r="Q936" s="567"/>
      <c r="R936" s="567"/>
      <c r="S936" s="567"/>
      <c r="T936" s="567"/>
      <c r="U936" s="567"/>
      <c r="V936" s="567"/>
      <c r="W936" s="567"/>
      <c r="X936" s="567"/>
      <c r="Y936" s="568"/>
      <c r="Z936" s="567"/>
      <c r="AA936" s="567"/>
      <c r="AB936" s="316"/>
      <c r="AC936" s="316"/>
    </row>
    <row r="937" spans="1:29">
      <c r="A937" s="576"/>
      <c r="B937" s="566"/>
      <c r="C937" s="566"/>
      <c r="D937" s="566"/>
      <c r="E937" s="566"/>
      <c r="F937" s="567"/>
      <c r="G937" s="567"/>
      <c r="H937" s="567"/>
      <c r="I937" s="567"/>
      <c r="J937" s="567"/>
      <c r="K937" s="567"/>
      <c r="L937" s="567"/>
      <c r="M937" s="567"/>
      <c r="N937" s="567"/>
      <c r="O937" s="567"/>
      <c r="P937" s="567"/>
      <c r="Q937" s="567"/>
      <c r="R937" s="567"/>
      <c r="S937" s="567"/>
      <c r="T937" s="567"/>
      <c r="U937" s="567"/>
      <c r="V937" s="567"/>
      <c r="W937" s="567"/>
      <c r="X937" s="567"/>
      <c r="Y937" s="568"/>
      <c r="Z937" s="567"/>
      <c r="AA937" s="567"/>
      <c r="AB937" s="316"/>
      <c r="AC937" s="316"/>
    </row>
    <row r="938" spans="1:29">
      <c r="A938" s="576"/>
      <c r="B938" s="566"/>
      <c r="C938" s="566"/>
      <c r="D938" s="566"/>
      <c r="E938" s="566"/>
      <c r="F938" s="567"/>
      <c r="G938" s="567"/>
      <c r="H938" s="567"/>
      <c r="I938" s="567"/>
      <c r="J938" s="567"/>
      <c r="K938" s="567"/>
      <c r="L938" s="567"/>
      <c r="M938" s="567"/>
      <c r="N938" s="567"/>
      <c r="O938" s="567"/>
      <c r="P938" s="567"/>
      <c r="Q938" s="567"/>
      <c r="R938" s="567"/>
      <c r="S938" s="567"/>
      <c r="T938" s="567"/>
      <c r="U938" s="567"/>
      <c r="V938" s="567"/>
      <c r="W938" s="567"/>
      <c r="X938" s="567"/>
      <c r="Y938" s="568"/>
      <c r="Z938" s="567"/>
      <c r="AA938" s="567"/>
      <c r="AB938" s="316"/>
      <c r="AC938" s="316"/>
    </row>
    <row r="939" spans="1:29">
      <c r="A939" s="576"/>
      <c r="B939" s="566"/>
      <c r="C939" s="566"/>
      <c r="D939" s="566"/>
      <c r="E939" s="566"/>
      <c r="F939" s="567"/>
      <c r="G939" s="567"/>
      <c r="H939" s="567"/>
      <c r="I939" s="567"/>
      <c r="J939" s="567"/>
      <c r="K939" s="567"/>
      <c r="L939" s="567"/>
      <c r="M939" s="567"/>
      <c r="N939" s="567"/>
      <c r="O939" s="567"/>
      <c r="P939" s="567"/>
      <c r="Q939" s="567"/>
      <c r="R939" s="567"/>
      <c r="S939" s="567"/>
      <c r="T939" s="567"/>
      <c r="U939" s="567"/>
      <c r="V939" s="567"/>
      <c r="W939" s="567"/>
      <c r="X939" s="567"/>
      <c r="Y939" s="568"/>
      <c r="Z939" s="567"/>
      <c r="AA939" s="567"/>
      <c r="AB939" s="316"/>
      <c r="AC939" s="316"/>
    </row>
    <row r="940" spans="1:29">
      <c r="A940" s="576"/>
      <c r="B940" s="566"/>
      <c r="C940" s="566"/>
      <c r="D940" s="566"/>
      <c r="E940" s="566"/>
      <c r="F940" s="567"/>
      <c r="G940" s="567"/>
      <c r="H940" s="567"/>
      <c r="I940" s="567"/>
      <c r="J940" s="567"/>
      <c r="K940" s="567"/>
      <c r="L940" s="567"/>
      <c r="M940" s="567"/>
      <c r="N940" s="567"/>
      <c r="O940" s="567"/>
      <c r="P940" s="567"/>
      <c r="Q940" s="567"/>
      <c r="R940" s="567"/>
      <c r="S940" s="567"/>
      <c r="T940" s="567"/>
      <c r="U940" s="567"/>
      <c r="V940" s="567"/>
      <c r="W940" s="567"/>
      <c r="X940" s="567"/>
      <c r="Y940" s="568"/>
      <c r="Z940" s="567"/>
      <c r="AA940" s="567"/>
      <c r="AB940" s="316"/>
      <c r="AC940" s="316"/>
    </row>
    <row r="941" spans="1:29">
      <c r="A941" s="576"/>
      <c r="B941" s="566"/>
      <c r="C941" s="566"/>
      <c r="D941" s="566"/>
      <c r="E941" s="566"/>
      <c r="F941" s="567"/>
      <c r="G941" s="567"/>
      <c r="H941" s="567"/>
      <c r="I941" s="567"/>
      <c r="J941" s="567"/>
      <c r="K941" s="567"/>
      <c r="L941" s="567"/>
      <c r="M941" s="567"/>
      <c r="N941" s="567"/>
      <c r="O941" s="567"/>
      <c r="P941" s="567"/>
      <c r="Q941" s="567"/>
      <c r="R941" s="567"/>
      <c r="S941" s="567"/>
      <c r="T941" s="567"/>
      <c r="U941" s="567"/>
      <c r="V941" s="567"/>
      <c r="W941" s="567"/>
      <c r="X941" s="567"/>
      <c r="Y941" s="568"/>
      <c r="Z941" s="567"/>
      <c r="AA941" s="567"/>
      <c r="AB941" s="316"/>
      <c r="AC941" s="316"/>
    </row>
    <row r="942" spans="1:29">
      <c r="A942" s="576"/>
      <c r="B942" s="566"/>
      <c r="C942" s="566"/>
      <c r="D942" s="566"/>
      <c r="E942" s="566"/>
      <c r="F942" s="567"/>
      <c r="G942" s="567"/>
      <c r="H942" s="567"/>
      <c r="I942" s="567"/>
      <c r="J942" s="567"/>
      <c r="K942" s="567"/>
      <c r="L942" s="567"/>
      <c r="M942" s="567"/>
      <c r="N942" s="567"/>
      <c r="O942" s="567"/>
      <c r="P942" s="567"/>
      <c r="Q942" s="567"/>
      <c r="R942" s="567"/>
      <c r="S942" s="567"/>
      <c r="T942" s="567"/>
      <c r="U942" s="567"/>
      <c r="V942" s="567"/>
      <c r="W942" s="567"/>
      <c r="X942" s="567"/>
      <c r="Y942" s="568"/>
      <c r="Z942" s="567"/>
      <c r="AA942" s="567"/>
      <c r="AB942" s="316"/>
      <c r="AC942" s="316"/>
    </row>
    <row r="943" spans="1:29">
      <c r="A943" s="576"/>
      <c r="B943" s="566"/>
      <c r="C943" s="566"/>
      <c r="D943" s="566"/>
      <c r="E943" s="566"/>
      <c r="F943" s="567"/>
      <c r="G943" s="567"/>
      <c r="H943" s="567"/>
      <c r="I943" s="567"/>
      <c r="J943" s="567"/>
      <c r="K943" s="567"/>
      <c r="L943" s="567"/>
      <c r="M943" s="567"/>
      <c r="N943" s="567"/>
      <c r="O943" s="567"/>
      <c r="P943" s="567"/>
      <c r="Q943" s="567"/>
      <c r="R943" s="567"/>
      <c r="S943" s="567"/>
      <c r="T943" s="567"/>
      <c r="U943" s="567"/>
      <c r="V943" s="567"/>
      <c r="W943" s="567"/>
      <c r="X943" s="567"/>
      <c r="Y943" s="568"/>
      <c r="Z943" s="567"/>
      <c r="AA943" s="567"/>
      <c r="AB943" s="316"/>
      <c r="AC943" s="316"/>
    </row>
    <row r="944" spans="1:29">
      <c r="A944" s="576"/>
      <c r="B944" s="566"/>
      <c r="C944" s="566"/>
      <c r="D944" s="566"/>
      <c r="E944" s="566"/>
      <c r="F944" s="567"/>
      <c r="G944" s="567"/>
      <c r="H944" s="567"/>
      <c r="I944" s="567"/>
      <c r="J944" s="567"/>
      <c r="K944" s="567"/>
      <c r="L944" s="567"/>
      <c r="M944" s="567"/>
      <c r="N944" s="567"/>
      <c r="O944" s="567"/>
      <c r="P944" s="567"/>
      <c r="Q944" s="567"/>
      <c r="R944" s="567"/>
      <c r="S944" s="567"/>
      <c r="T944" s="567"/>
      <c r="U944" s="567"/>
      <c r="V944" s="567"/>
      <c r="W944" s="567"/>
      <c r="X944" s="567"/>
      <c r="Y944" s="568"/>
      <c r="Z944" s="567"/>
      <c r="AA944" s="567"/>
      <c r="AB944" s="316"/>
      <c r="AC944" s="316"/>
    </row>
    <row r="945" spans="1:29">
      <c r="A945" s="576"/>
      <c r="B945" s="566"/>
      <c r="C945" s="566"/>
      <c r="D945" s="566"/>
      <c r="E945" s="566"/>
      <c r="F945" s="567"/>
      <c r="G945" s="567"/>
      <c r="H945" s="567"/>
      <c r="I945" s="567"/>
      <c r="J945" s="567"/>
      <c r="K945" s="567"/>
      <c r="L945" s="567"/>
      <c r="M945" s="567"/>
      <c r="N945" s="567"/>
      <c r="O945" s="567"/>
      <c r="P945" s="567"/>
      <c r="Q945" s="567"/>
      <c r="R945" s="567"/>
      <c r="S945" s="567"/>
      <c r="T945" s="567"/>
      <c r="U945" s="567"/>
      <c r="V945" s="567"/>
      <c r="W945" s="567"/>
      <c r="X945" s="567"/>
      <c r="Y945" s="568"/>
      <c r="Z945" s="567"/>
      <c r="AA945" s="567"/>
      <c r="AB945" s="316"/>
      <c r="AC945" s="316"/>
    </row>
    <row r="946" spans="1:29">
      <c r="A946" s="576"/>
      <c r="B946" s="566"/>
      <c r="C946" s="566"/>
      <c r="D946" s="566"/>
      <c r="E946" s="566"/>
      <c r="F946" s="567"/>
      <c r="G946" s="567"/>
      <c r="H946" s="567"/>
      <c r="I946" s="567"/>
      <c r="J946" s="567"/>
      <c r="K946" s="567"/>
      <c r="L946" s="567"/>
      <c r="M946" s="567"/>
      <c r="N946" s="567"/>
      <c r="O946" s="567"/>
      <c r="P946" s="567"/>
      <c r="Q946" s="567"/>
      <c r="R946" s="567"/>
      <c r="S946" s="567"/>
      <c r="T946" s="567"/>
      <c r="U946" s="567"/>
      <c r="V946" s="567"/>
      <c r="W946" s="567"/>
      <c r="X946" s="567"/>
      <c r="Y946" s="568"/>
      <c r="Z946" s="567"/>
      <c r="AA946" s="567"/>
      <c r="AB946" s="316"/>
      <c r="AC946" s="316"/>
    </row>
    <row r="947" spans="1:29">
      <c r="A947" s="576"/>
      <c r="B947" s="566"/>
      <c r="C947" s="566"/>
      <c r="D947" s="566"/>
      <c r="E947" s="566"/>
      <c r="F947" s="567"/>
      <c r="G947" s="567"/>
      <c r="H947" s="567"/>
      <c r="I947" s="567"/>
      <c r="J947" s="567"/>
      <c r="K947" s="567"/>
      <c r="L947" s="567"/>
      <c r="M947" s="567"/>
      <c r="N947" s="567"/>
      <c r="O947" s="567"/>
      <c r="P947" s="567"/>
      <c r="Q947" s="567"/>
      <c r="R947" s="567"/>
      <c r="S947" s="567"/>
      <c r="T947" s="567"/>
      <c r="U947" s="567"/>
      <c r="V947" s="567"/>
      <c r="W947" s="567"/>
      <c r="X947" s="567"/>
      <c r="Y947" s="568"/>
      <c r="Z947" s="567"/>
      <c r="AA947" s="567"/>
      <c r="AB947" s="316"/>
      <c r="AC947" s="316"/>
    </row>
    <row r="948" spans="1:29">
      <c r="A948" s="576"/>
      <c r="B948" s="566"/>
      <c r="C948" s="566"/>
      <c r="D948" s="566"/>
      <c r="E948" s="566"/>
      <c r="F948" s="567"/>
      <c r="G948" s="567"/>
      <c r="H948" s="567"/>
      <c r="I948" s="567"/>
      <c r="J948" s="567"/>
      <c r="K948" s="567"/>
      <c r="L948" s="567"/>
      <c r="M948" s="567"/>
      <c r="N948" s="567"/>
      <c r="O948" s="567"/>
      <c r="P948" s="567"/>
      <c r="Q948" s="567"/>
      <c r="R948" s="567"/>
      <c r="S948" s="567"/>
      <c r="T948" s="567"/>
      <c r="U948" s="567"/>
      <c r="V948" s="567"/>
      <c r="W948" s="567"/>
      <c r="X948" s="567"/>
      <c r="Y948" s="568"/>
      <c r="Z948" s="567"/>
      <c r="AA948" s="567"/>
      <c r="AB948" s="316"/>
      <c r="AC948" s="316"/>
    </row>
    <row r="949" spans="1:29">
      <c r="A949" s="576"/>
      <c r="B949" s="566"/>
      <c r="C949" s="566"/>
      <c r="D949" s="566"/>
      <c r="E949" s="566"/>
      <c r="F949" s="567"/>
      <c r="G949" s="567"/>
      <c r="H949" s="567"/>
      <c r="I949" s="567"/>
      <c r="J949" s="567"/>
      <c r="K949" s="567"/>
      <c r="L949" s="567"/>
      <c r="M949" s="567"/>
      <c r="N949" s="567"/>
      <c r="O949" s="567"/>
      <c r="P949" s="567"/>
      <c r="Q949" s="567"/>
      <c r="R949" s="567"/>
      <c r="S949" s="567"/>
      <c r="T949" s="567"/>
      <c r="U949" s="567"/>
      <c r="V949" s="567"/>
      <c r="W949" s="567"/>
      <c r="X949" s="567"/>
      <c r="Y949" s="568"/>
      <c r="Z949" s="567"/>
      <c r="AA949" s="567"/>
      <c r="AB949" s="316"/>
      <c r="AC949" s="316"/>
    </row>
    <row r="950" spans="1:29">
      <c r="A950" s="576"/>
      <c r="B950" s="566"/>
      <c r="C950" s="566"/>
      <c r="D950" s="566"/>
      <c r="E950" s="566"/>
      <c r="F950" s="567"/>
      <c r="G950" s="567"/>
      <c r="H950" s="567"/>
      <c r="I950" s="567"/>
      <c r="J950" s="567"/>
      <c r="K950" s="567"/>
      <c r="L950" s="567"/>
      <c r="M950" s="567"/>
      <c r="N950" s="567"/>
      <c r="O950" s="567"/>
      <c r="P950" s="567"/>
      <c r="Q950" s="567"/>
      <c r="R950" s="567"/>
      <c r="S950" s="567"/>
      <c r="T950" s="567"/>
      <c r="U950" s="567"/>
      <c r="V950" s="567"/>
      <c r="W950" s="567"/>
      <c r="X950" s="567"/>
      <c r="Y950" s="568"/>
      <c r="Z950" s="567"/>
      <c r="AA950" s="567"/>
      <c r="AB950" s="316"/>
      <c r="AC950" s="316"/>
    </row>
    <row r="951" spans="1:29">
      <c r="A951" s="576"/>
      <c r="B951" s="566"/>
      <c r="C951" s="566"/>
      <c r="D951" s="566"/>
      <c r="E951" s="566"/>
      <c r="F951" s="567"/>
      <c r="G951" s="567"/>
      <c r="H951" s="567"/>
      <c r="I951" s="567"/>
      <c r="J951" s="567"/>
      <c r="K951" s="567"/>
      <c r="L951" s="567"/>
      <c r="M951" s="567"/>
      <c r="N951" s="567"/>
      <c r="O951" s="567"/>
      <c r="P951" s="567"/>
      <c r="Q951" s="567"/>
      <c r="R951" s="567"/>
      <c r="S951" s="567"/>
      <c r="T951" s="567"/>
      <c r="U951" s="567"/>
      <c r="V951" s="567"/>
      <c r="W951" s="567"/>
      <c r="X951" s="567"/>
      <c r="Y951" s="568"/>
      <c r="Z951" s="567"/>
      <c r="AA951" s="567"/>
      <c r="AB951" s="316"/>
      <c r="AC951" s="316"/>
    </row>
    <row r="952" spans="1:29">
      <c r="A952" s="576"/>
      <c r="B952" s="566"/>
      <c r="C952" s="566"/>
      <c r="D952" s="566"/>
      <c r="E952" s="566"/>
      <c r="F952" s="567"/>
      <c r="G952" s="567"/>
      <c r="H952" s="567"/>
      <c r="I952" s="567"/>
      <c r="J952" s="567"/>
      <c r="K952" s="567"/>
      <c r="L952" s="567"/>
      <c r="M952" s="567"/>
      <c r="N952" s="567"/>
      <c r="O952" s="567"/>
      <c r="P952" s="567"/>
      <c r="Q952" s="567"/>
      <c r="R952" s="567"/>
      <c r="S952" s="567"/>
      <c r="T952" s="567"/>
      <c r="U952" s="567"/>
      <c r="V952" s="567"/>
      <c r="W952" s="567"/>
      <c r="X952" s="567"/>
      <c r="Y952" s="568"/>
      <c r="Z952" s="567"/>
      <c r="AA952" s="567"/>
      <c r="AB952" s="316"/>
      <c r="AC952" s="316"/>
    </row>
    <row r="953" spans="1:29">
      <c r="A953" s="576"/>
      <c r="B953" s="566"/>
      <c r="C953" s="566"/>
      <c r="D953" s="566"/>
      <c r="E953" s="566"/>
      <c r="F953" s="567"/>
      <c r="G953" s="567"/>
      <c r="H953" s="567"/>
      <c r="I953" s="567"/>
      <c r="J953" s="567"/>
      <c r="K953" s="567"/>
      <c r="L953" s="567"/>
      <c r="M953" s="567"/>
      <c r="N953" s="567"/>
      <c r="O953" s="567"/>
      <c r="P953" s="567"/>
      <c r="Q953" s="567"/>
      <c r="R953" s="567"/>
      <c r="S953" s="567"/>
      <c r="T953" s="567"/>
      <c r="U953" s="567"/>
      <c r="V953" s="567"/>
      <c r="W953" s="567"/>
      <c r="X953" s="567"/>
      <c r="Y953" s="568"/>
      <c r="Z953" s="567"/>
      <c r="AA953" s="567"/>
      <c r="AB953" s="316"/>
      <c r="AC953" s="316"/>
    </row>
    <row r="954" spans="1:29">
      <c r="A954" s="576"/>
      <c r="B954" s="566"/>
      <c r="C954" s="566"/>
      <c r="D954" s="566"/>
      <c r="E954" s="566"/>
      <c r="F954" s="567"/>
      <c r="G954" s="567"/>
      <c r="H954" s="567"/>
      <c r="I954" s="567"/>
      <c r="J954" s="567"/>
      <c r="K954" s="567"/>
      <c r="L954" s="567"/>
      <c r="M954" s="567"/>
      <c r="N954" s="567"/>
      <c r="O954" s="567"/>
      <c r="P954" s="567"/>
      <c r="Q954" s="567"/>
      <c r="R954" s="567"/>
      <c r="S954" s="567"/>
      <c r="T954" s="567"/>
      <c r="U954" s="567"/>
      <c r="V954" s="567"/>
      <c r="W954" s="567"/>
      <c r="X954" s="567"/>
      <c r="Y954" s="568"/>
      <c r="Z954" s="567"/>
      <c r="AA954" s="567"/>
      <c r="AB954" s="316"/>
      <c r="AC954" s="316"/>
    </row>
    <row r="955" spans="1:29">
      <c r="A955" s="576"/>
      <c r="B955" s="566"/>
      <c r="C955" s="566"/>
      <c r="D955" s="566"/>
      <c r="E955" s="566"/>
      <c r="F955" s="567"/>
      <c r="G955" s="567"/>
      <c r="H955" s="567"/>
      <c r="I955" s="567"/>
      <c r="J955" s="567"/>
      <c r="K955" s="567"/>
      <c r="L955" s="567"/>
      <c r="M955" s="567"/>
      <c r="N955" s="567"/>
      <c r="O955" s="567"/>
      <c r="P955" s="567"/>
      <c r="Q955" s="567"/>
      <c r="R955" s="567"/>
      <c r="S955" s="567"/>
      <c r="T955" s="567"/>
      <c r="U955" s="567"/>
      <c r="V955" s="567"/>
      <c r="W955" s="567"/>
      <c r="X955" s="567"/>
      <c r="Y955" s="568"/>
      <c r="Z955" s="567"/>
      <c r="AA955" s="567"/>
      <c r="AB955" s="316"/>
      <c r="AC955" s="316"/>
    </row>
    <row r="956" spans="1:29">
      <c r="A956" s="576"/>
      <c r="B956" s="566"/>
      <c r="C956" s="566"/>
      <c r="D956" s="566"/>
      <c r="E956" s="566"/>
      <c r="F956" s="567"/>
      <c r="G956" s="567"/>
      <c r="H956" s="567"/>
      <c r="I956" s="567"/>
      <c r="J956" s="567"/>
      <c r="K956" s="567"/>
      <c r="L956" s="567"/>
      <c r="M956" s="567"/>
      <c r="N956" s="567"/>
      <c r="O956" s="567"/>
      <c r="P956" s="567"/>
      <c r="Q956" s="567"/>
      <c r="R956" s="567"/>
      <c r="S956" s="567"/>
      <c r="T956" s="567"/>
      <c r="U956" s="567"/>
      <c r="V956" s="567"/>
      <c r="W956" s="567"/>
      <c r="X956" s="567"/>
      <c r="Y956" s="568"/>
      <c r="Z956" s="567"/>
      <c r="AA956" s="567"/>
      <c r="AB956" s="316"/>
      <c r="AC956" s="316"/>
    </row>
    <row r="957" spans="1:29">
      <c r="A957" s="576"/>
      <c r="B957" s="566"/>
      <c r="C957" s="566"/>
      <c r="D957" s="566"/>
      <c r="E957" s="566"/>
      <c r="F957" s="567"/>
      <c r="G957" s="567"/>
      <c r="H957" s="567"/>
      <c r="I957" s="567"/>
      <c r="J957" s="567"/>
      <c r="K957" s="567"/>
      <c r="L957" s="567"/>
      <c r="M957" s="567"/>
      <c r="N957" s="567"/>
      <c r="O957" s="567"/>
      <c r="P957" s="567"/>
      <c r="Q957" s="567"/>
      <c r="R957" s="567"/>
      <c r="S957" s="567"/>
      <c r="T957" s="567"/>
      <c r="U957" s="567"/>
      <c r="V957" s="567"/>
      <c r="W957" s="567"/>
      <c r="X957" s="567"/>
      <c r="Y957" s="568"/>
      <c r="Z957" s="567"/>
      <c r="AA957" s="567"/>
      <c r="AB957" s="316"/>
      <c r="AC957" s="316"/>
    </row>
    <row r="958" spans="1:29">
      <c r="A958" s="576"/>
      <c r="B958" s="566"/>
      <c r="C958" s="566"/>
      <c r="D958" s="566"/>
      <c r="E958" s="566"/>
      <c r="F958" s="567"/>
      <c r="G958" s="567"/>
      <c r="H958" s="567"/>
      <c r="I958" s="567"/>
      <c r="J958" s="567"/>
      <c r="K958" s="567"/>
      <c r="L958" s="567"/>
      <c r="M958" s="567"/>
      <c r="N958" s="567"/>
      <c r="O958" s="567"/>
      <c r="P958" s="567"/>
      <c r="Q958" s="567"/>
      <c r="R958" s="567"/>
      <c r="S958" s="567"/>
      <c r="T958" s="567"/>
      <c r="U958" s="567"/>
      <c r="V958" s="567"/>
      <c r="W958" s="567"/>
      <c r="X958" s="567"/>
      <c r="Y958" s="568"/>
      <c r="Z958" s="567"/>
      <c r="AA958" s="567"/>
      <c r="AB958" s="316"/>
      <c r="AC958" s="316"/>
    </row>
    <row r="959" spans="1:29">
      <c r="A959" s="576"/>
      <c r="B959" s="566"/>
      <c r="C959" s="566"/>
      <c r="D959" s="566"/>
      <c r="E959" s="566"/>
      <c r="F959" s="567"/>
      <c r="G959" s="567"/>
      <c r="H959" s="567"/>
      <c r="I959" s="567"/>
      <c r="J959" s="567"/>
      <c r="K959" s="567"/>
      <c r="L959" s="567"/>
      <c r="M959" s="567"/>
      <c r="N959" s="567"/>
      <c r="O959" s="567"/>
      <c r="P959" s="567"/>
      <c r="Q959" s="567"/>
      <c r="R959" s="567"/>
      <c r="S959" s="567"/>
      <c r="T959" s="567"/>
      <c r="U959" s="567"/>
      <c r="V959" s="567"/>
      <c r="W959" s="567"/>
      <c r="X959" s="567"/>
      <c r="Y959" s="568"/>
      <c r="Z959" s="567"/>
      <c r="AA959" s="567"/>
      <c r="AB959" s="316"/>
      <c r="AC959" s="316"/>
    </row>
    <row r="960" spans="1:29">
      <c r="A960" s="576"/>
      <c r="B960" s="566"/>
      <c r="C960" s="566"/>
      <c r="D960" s="566"/>
      <c r="E960" s="566"/>
      <c r="F960" s="567"/>
      <c r="G960" s="567"/>
      <c r="H960" s="567"/>
      <c r="I960" s="567"/>
      <c r="J960" s="567"/>
      <c r="K960" s="567"/>
      <c r="L960" s="567"/>
      <c r="M960" s="567"/>
      <c r="N960" s="567"/>
      <c r="O960" s="567"/>
      <c r="P960" s="567"/>
      <c r="Q960" s="567"/>
      <c r="R960" s="567"/>
      <c r="S960" s="567"/>
      <c r="T960" s="567"/>
      <c r="U960" s="567"/>
      <c r="V960" s="567"/>
      <c r="W960" s="567"/>
      <c r="X960" s="567"/>
      <c r="Y960" s="568"/>
      <c r="Z960" s="567"/>
      <c r="AA960" s="567"/>
      <c r="AB960" s="316"/>
      <c r="AC960" s="316"/>
    </row>
    <row r="961" spans="1:29">
      <c r="A961" s="576"/>
      <c r="B961" s="566"/>
      <c r="C961" s="566"/>
      <c r="D961" s="566"/>
      <c r="E961" s="566"/>
      <c r="F961" s="567"/>
      <c r="G961" s="567"/>
      <c r="H961" s="567"/>
      <c r="I961" s="567"/>
      <c r="J961" s="567"/>
      <c r="K961" s="567"/>
      <c r="L961" s="567"/>
      <c r="M961" s="567"/>
      <c r="N961" s="567"/>
      <c r="O961" s="567"/>
      <c r="P961" s="567"/>
      <c r="Q961" s="567"/>
      <c r="R961" s="567"/>
      <c r="S961" s="567"/>
      <c r="T961" s="567"/>
      <c r="U961" s="567"/>
      <c r="V961" s="567"/>
      <c r="W961" s="567"/>
      <c r="X961" s="567"/>
      <c r="Y961" s="568"/>
      <c r="Z961" s="567"/>
      <c r="AA961" s="567"/>
      <c r="AB961" s="316"/>
      <c r="AC961" s="316"/>
    </row>
    <row r="962" spans="1:29">
      <c r="A962" s="576"/>
      <c r="B962" s="566"/>
      <c r="C962" s="566"/>
      <c r="D962" s="566"/>
      <c r="E962" s="566"/>
      <c r="F962" s="567"/>
      <c r="G962" s="567"/>
      <c r="H962" s="567"/>
      <c r="I962" s="567"/>
      <c r="J962" s="567"/>
      <c r="K962" s="567"/>
      <c r="L962" s="567"/>
      <c r="M962" s="567"/>
      <c r="N962" s="567"/>
      <c r="O962" s="567"/>
      <c r="P962" s="567"/>
      <c r="Q962" s="567"/>
      <c r="R962" s="567"/>
      <c r="S962" s="567"/>
      <c r="T962" s="567"/>
      <c r="U962" s="567"/>
      <c r="V962" s="567"/>
      <c r="W962" s="567"/>
      <c r="X962" s="567"/>
      <c r="Y962" s="568"/>
      <c r="Z962" s="567"/>
      <c r="AA962" s="567"/>
      <c r="AB962" s="316"/>
      <c r="AC962" s="316"/>
    </row>
    <row r="963" spans="1:29">
      <c r="A963" s="576"/>
      <c r="B963" s="566"/>
      <c r="C963" s="566"/>
      <c r="D963" s="566"/>
      <c r="E963" s="566"/>
      <c r="F963" s="567"/>
      <c r="G963" s="567"/>
      <c r="H963" s="567"/>
      <c r="I963" s="567"/>
      <c r="J963" s="567"/>
      <c r="K963" s="567"/>
      <c r="L963" s="567"/>
      <c r="M963" s="567"/>
      <c r="N963" s="567"/>
      <c r="O963" s="567"/>
      <c r="P963" s="567"/>
      <c r="Q963" s="567"/>
      <c r="R963" s="567"/>
      <c r="S963" s="567"/>
      <c r="T963" s="567"/>
      <c r="U963" s="567"/>
      <c r="V963" s="567"/>
      <c r="W963" s="567"/>
      <c r="X963" s="567"/>
      <c r="Y963" s="568"/>
      <c r="Z963" s="567"/>
      <c r="AA963" s="567"/>
      <c r="AB963" s="316"/>
      <c r="AC963" s="316"/>
    </row>
    <row r="964" spans="1:29">
      <c r="A964" s="576"/>
      <c r="B964" s="566"/>
      <c r="C964" s="566"/>
      <c r="D964" s="566"/>
      <c r="E964" s="566"/>
      <c r="F964" s="567"/>
      <c r="G964" s="567"/>
      <c r="H964" s="567"/>
      <c r="I964" s="567"/>
      <c r="J964" s="567"/>
      <c r="K964" s="567"/>
      <c r="L964" s="567"/>
      <c r="M964" s="567"/>
      <c r="N964" s="567"/>
      <c r="O964" s="567"/>
      <c r="P964" s="567"/>
      <c r="Q964" s="567"/>
      <c r="R964" s="567"/>
      <c r="S964" s="567"/>
      <c r="T964" s="567"/>
      <c r="U964" s="567"/>
      <c r="V964" s="567"/>
      <c r="W964" s="567"/>
      <c r="X964" s="567"/>
      <c r="Y964" s="568"/>
      <c r="Z964" s="567"/>
      <c r="AA964" s="567"/>
      <c r="AB964" s="316"/>
      <c r="AC964" s="316"/>
    </row>
    <row r="965" spans="1:29">
      <c r="A965" s="576"/>
      <c r="B965" s="566"/>
      <c r="C965" s="566"/>
      <c r="D965" s="566"/>
      <c r="E965" s="566"/>
      <c r="F965" s="567"/>
      <c r="G965" s="567"/>
      <c r="H965" s="567"/>
      <c r="I965" s="567"/>
      <c r="J965" s="567"/>
      <c r="K965" s="567"/>
      <c r="L965" s="567"/>
      <c r="M965" s="567"/>
      <c r="N965" s="567"/>
      <c r="O965" s="567"/>
      <c r="P965" s="567"/>
      <c r="Q965" s="567"/>
      <c r="R965" s="567"/>
      <c r="S965" s="567"/>
      <c r="T965" s="567"/>
      <c r="U965" s="567"/>
      <c r="V965" s="567"/>
      <c r="W965" s="567"/>
      <c r="X965" s="567"/>
      <c r="Y965" s="568"/>
      <c r="Z965" s="567"/>
      <c r="AA965" s="567"/>
      <c r="AB965" s="316"/>
      <c r="AC965" s="316"/>
    </row>
    <row r="966" spans="1:29">
      <c r="A966" s="576"/>
      <c r="B966" s="566"/>
      <c r="C966" s="566"/>
      <c r="D966" s="566"/>
      <c r="E966" s="566"/>
      <c r="F966" s="567"/>
      <c r="G966" s="567"/>
      <c r="H966" s="567"/>
      <c r="I966" s="567"/>
      <c r="J966" s="567"/>
      <c r="K966" s="567"/>
      <c r="L966" s="567"/>
      <c r="M966" s="567"/>
      <c r="N966" s="567"/>
      <c r="O966" s="567"/>
      <c r="P966" s="567"/>
      <c r="Q966" s="567"/>
      <c r="R966" s="567"/>
      <c r="S966" s="567"/>
      <c r="T966" s="567"/>
      <c r="U966" s="567"/>
      <c r="V966" s="567"/>
      <c r="W966" s="567"/>
      <c r="X966" s="567"/>
      <c r="Y966" s="568"/>
      <c r="Z966" s="567"/>
      <c r="AA966" s="567"/>
      <c r="AB966" s="316"/>
      <c r="AC966" s="316"/>
    </row>
    <row r="967" spans="1:29">
      <c r="A967" s="576"/>
      <c r="B967" s="566"/>
      <c r="C967" s="566"/>
      <c r="D967" s="566"/>
      <c r="E967" s="566"/>
      <c r="F967" s="567"/>
      <c r="G967" s="567"/>
      <c r="H967" s="567"/>
      <c r="I967" s="567"/>
      <c r="J967" s="567"/>
      <c r="K967" s="567"/>
      <c r="L967" s="567"/>
      <c r="M967" s="567"/>
      <c r="N967" s="567"/>
      <c r="O967" s="567"/>
      <c r="P967" s="567"/>
      <c r="Q967" s="567"/>
      <c r="R967" s="567"/>
      <c r="S967" s="567"/>
      <c r="T967" s="567"/>
      <c r="U967" s="567"/>
      <c r="V967" s="567"/>
      <c r="W967" s="567"/>
      <c r="X967" s="567"/>
      <c r="Y967" s="568"/>
      <c r="Z967" s="567"/>
      <c r="AA967" s="567"/>
      <c r="AB967" s="316"/>
      <c r="AC967" s="316"/>
    </row>
    <row r="968" spans="1:29">
      <c r="A968" s="576"/>
      <c r="B968" s="566"/>
      <c r="C968" s="566"/>
      <c r="D968" s="566"/>
      <c r="E968" s="566"/>
      <c r="F968" s="567"/>
      <c r="G968" s="567"/>
      <c r="H968" s="567"/>
      <c r="I968" s="567"/>
      <c r="J968" s="567"/>
      <c r="K968" s="567"/>
      <c r="L968" s="567"/>
      <c r="M968" s="567"/>
      <c r="N968" s="567"/>
      <c r="O968" s="567"/>
      <c r="P968" s="567"/>
      <c r="Q968" s="567"/>
      <c r="R968" s="567"/>
      <c r="S968" s="567"/>
      <c r="T968" s="567"/>
      <c r="U968" s="567"/>
      <c r="V968" s="567"/>
      <c r="W968" s="567"/>
      <c r="X968" s="567"/>
      <c r="Y968" s="568"/>
      <c r="Z968" s="567"/>
      <c r="AA968" s="567"/>
      <c r="AB968" s="316"/>
      <c r="AC968" s="316"/>
    </row>
    <row r="969" spans="1:29">
      <c r="A969" s="576"/>
      <c r="B969" s="566"/>
      <c r="C969" s="566"/>
      <c r="D969" s="566"/>
      <c r="E969" s="566"/>
      <c r="F969" s="567"/>
      <c r="G969" s="567"/>
      <c r="H969" s="567"/>
      <c r="I969" s="567"/>
      <c r="J969" s="567"/>
      <c r="K969" s="567"/>
      <c r="L969" s="567"/>
      <c r="M969" s="567"/>
      <c r="N969" s="567"/>
      <c r="O969" s="567"/>
      <c r="P969" s="567"/>
      <c r="Q969" s="567"/>
      <c r="R969" s="567"/>
      <c r="S969" s="567"/>
      <c r="T969" s="567"/>
      <c r="U969" s="567"/>
      <c r="V969" s="567"/>
      <c r="W969" s="567"/>
      <c r="X969" s="567"/>
      <c r="Y969" s="568"/>
      <c r="Z969" s="567"/>
      <c r="AA969" s="567"/>
      <c r="AB969" s="316"/>
      <c r="AC969" s="316"/>
    </row>
    <row r="970" spans="1:29">
      <c r="A970" s="576"/>
      <c r="B970" s="566"/>
      <c r="C970" s="566"/>
      <c r="D970" s="566"/>
      <c r="E970" s="566"/>
      <c r="F970" s="567"/>
      <c r="G970" s="567"/>
      <c r="H970" s="567"/>
      <c r="I970" s="567"/>
      <c r="J970" s="567"/>
      <c r="K970" s="567"/>
      <c r="L970" s="567"/>
      <c r="M970" s="567"/>
      <c r="N970" s="567"/>
      <c r="O970" s="567"/>
      <c r="P970" s="567"/>
      <c r="Q970" s="567"/>
      <c r="R970" s="567"/>
      <c r="S970" s="567"/>
      <c r="T970" s="567"/>
      <c r="U970" s="567"/>
      <c r="V970" s="567"/>
      <c r="W970" s="567"/>
      <c r="X970" s="567"/>
      <c r="Y970" s="568"/>
      <c r="Z970" s="567"/>
      <c r="AA970" s="567"/>
      <c r="AB970" s="316"/>
      <c r="AC970" s="316"/>
    </row>
    <row r="971" spans="1:29">
      <c r="A971" s="576"/>
      <c r="B971" s="566"/>
      <c r="C971" s="566"/>
      <c r="D971" s="566"/>
      <c r="E971" s="566"/>
      <c r="F971" s="567"/>
      <c r="G971" s="567"/>
      <c r="H971" s="567"/>
      <c r="I971" s="567"/>
      <c r="J971" s="567"/>
      <c r="K971" s="567"/>
      <c r="L971" s="567"/>
      <c r="M971" s="567"/>
      <c r="N971" s="567"/>
      <c r="O971" s="567"/>
      <c r="P971" s="567"/>
      <c r="Q971" s="567"/>
      <c r="R971" s="567"/>
      <c r="S971" s="567"/>
      <c r="T971" s="567"/>
      <c r="U971" s="567"/>
      <c r="V971" s="567"/>
      <c r="W971" s="567"/>
      <c r="X971" s="567"/>
      <c r="Y971" s="568"/>
      <c r="Z971" s="567"/>
      <c r="AA971" s="567"/>
      <c r="AB971" s="316"/>
      <c r="AC971" s="316"/>
    </row>
    <row r="972" spans="1:29">
      <c r="A972" s="576"/>
      <c r="B972" s="566"/>
      <c r="C972" s="566"/>
      <c r="D972" s="566"/>
      <c r="E972" s="566"/>
      <c r="F972" s="567"/>
      <c r="G972" s="567"/>
      <c r="H972" s="567"/>
      <c r="I972" s="567"/>
      <c r="J972" s="567"/>
      <c r="K972" s="567"/>
      <c r="L972" s="567"/>
      <c r="M972" s="567"/>
      <c r="N972" s="567"/>
      <c r="O972" s="567"/>
      <c r="P972" s="567"/>
      <c r="Q972" s="567"/>
      <c r="R972" s="567"/>
      <c r="S972" s="567"/>
      <c r="T972" s="567"/>
      <c r="U972" s="567"/>
      <c r="V972" s="567"/>
      <c r="W972" s="567"/>
      <c r="X972" s="567"/>
      <c r="Y972" s="568"/>
      <c r="Z972" s="567"/>
      <c r="AA972" s="567"/>
      <c r="AB972" s="316"/>
      <c r="AC972" s="316"/>
    </row>
    <row r="973" spans="1:29">
      <c r="A973" s="576"/>
      <c r="B973" s="566"/>
      <c r="C973" s="566"/>
      <c r="D973" s="566"/>
      <c r="E973" s="566"/>
      <c r="F973" s="567"/>
      <c r="G973" s="567"/>
      <c r="H973" s="567"/>
      <c r="I973" s="567"/>
      <c r="J973" s="567"/>
      <c r="K973" s="567"/>
      <c r="L973" s="567"/>
      <c r="M973" s="567"/>
      <c r="N973" s="567"/>
      <c r="O973" s="567"/>
      <c r="P973" s="567"/>
      <c r="Q973" s="567"/>
      <c r="R973" s="567"/>
      <c r="S973" s="567"/>
      <c r="T973" s="567"/>
      <c r="U973" s="567"/>
      <c r="V973" s="567"/>
      <c r="W973" s="567"/>
      <c r="X973" s="567"/>
      <c r="Y973" s="568"/>
      <c r="Z973" s="567"/>
      <c r="AA973" s="567"/>
      <c r="AB973" s="316"/>
      <c r="AC973" s="316"/>
    </row>
    <row r="974" spans="1:29">
      <c r="A974" s="576"/>
      <c r="B974" s="566"/>
      <c r="C974" s="566"/>
      <c r="D974" s="566"/>
      <c r="E974" s="566"/>
      <c r="F974" s="567"/>
      <c r="G974" s="567"/>
      <c r="H974" s="567"/>
      <c r="I974" s="567"/>
      <c r="J974" s="567"/>
      <c r="K974" s="567"/>
      <c r="L974" s="567"/>
      <c r="M974" s="567"/>
      <c r="N974" s="567"/>
      <c r="O974" s="567"/>
      <c r="P974" s="567"/>
      <c r="Q974" s="567"/>
      <c r="R974" s="567"/>
      <c r="S974" s="567"/>
      <c r="T974" s="567"/>
      <c r="U974" s="567"/>
      <c r="V974" s="567"/>
      <c r="W974" s="567"/>
      <c r="X974" s="567"/>
      <c r="Y974" s="568"/>
      <c r="Z974" s="567"/>
      <c r="AA974" s="567"/>
      <c r="AB974" s="316"/>
      <c r="AC974" s="316"/>
    </row>
    <row r="975" spans="1:29">
      <c r="A975" s="576"/>
      <c r="B975" s="566"/>
      <c r="C975" s="566"/>
      <c r="D975" s="566"/>
      <c r="E975" s="566"/>
      <c r="F975" s="567"/>
      <c r="G975" s="567"/>
      <c r="H975" s="567"/>
      <c r="I975" s="567"/>
      <c r="J975" s="567"/>
      <c r="K975" s="567"/>
      <c r="L975" s="567"/>
      <c r="M975" s="567"/>
      <c r="N975" s="567"/>
      <c r="O975" s="567"/>
      <c r="P975" s="567"/>
      <c r="Q975" s="567"/>
      <c r="R975" s="567"/>
      <c r="S975" s="567"/>
      <c r="T975" s="567"/>
      <c r="U975" s="567"/>
      <c r="V975" s="567"/>
      <c r="W975" s="567"/>
      <c r="X975" s="567"/>
      <c r="Y975" s="568"/>
      <c r="Z975" s="567"/>
      <c r="AA975" s="567"/>
      <c r="AB975" s="316"/>
      <c r="AC975" s="316"/>
    </row>
    <row r="976" spans="1:29">
      <c r="A976" s="576"/>
      <c r="B976" s="566"/>
      <c r="C976" s="566"/>
      <c r="D976" s="566"/>
      <c r="E976" s="566"/>
      <c r="F976" s="567"/>
      <c r="G976" s="567"/>
      <c r="H976" s="567"/>
      <c r="I976" s="567"/>
      <c r="J976" s="567"/>
      <c r="K976" s="567"/>
      <c r="L976" s="567"/>
      <c r="M976" s="567"/>
      <c r="N976" s="567"/>
      <c r="O976" s="567"/>
      <c r="P976" s="567"/>
      <c r="Q976" s="567"/>
      <c r="R976" s="567"/>
      <c r="S976" s="567"/>
      <c r="T976" s="567"/>
      <c r="U976" s="567"/>
      <c r="V976" s="567"/>
      <c r="W976" s="567"/>
      <c r="X976" s="567"/>
      <c r="Y976" s="568"/>
      <c r="Z976" s="567"/>
      <c r="AA976" s="567"/>
      <c r="AB976" s="316"/>
      <c r="AC976" s="316"/>
    </row>
    <row r="977" spans="1:29">
      <c r="A977" s="576"/>
      <c r="B977" s="566"/>
      <c r="C977" s="566"/>
      <c r="D977" s="566"/>
      <c r="E977" s="566"/>
      <c r="F977" s="567"/>
      <c r="G977" s="567"/>
      <c r="H977" s="567"/>
      <c r="I977" s="567"/>
      <c r="J977" s="567"/>
      <c r="K977" s="567"/>
      <c r="L977" s="567"/>
      <c r="M977" s="567"/>
      <c r="N977" s="567"/>
      <c r="O977" s="567"/>
      <c r="P977" s="567"/>
      <c r="Q977" s="567"/>
      <c r="R977" s="567"/>
      <c r="S977" s="567"/>
      <c r="T977" s="567"/>
      <c r="U977" s="567"/>
      <c r="V977" s="567"/>
      <c r="W977" s="567"/>
      <c r="X977" s="567"/>
      <c r="Y977" s="568"/>
      <c r="Z977" s="567"/>
      <c r="AA977" s="567"/>
      <c r="AB977" s="316"/>
      <c r="AC977" s="316"/>
    </row>
    <row r="978" spans="1:29">
      <c r="A978" s="576"/>
      <c r="B978" s="566"/>
      <c r="C978" s="566"/>
      <c r="D978" s="566"/>
      <c r="E978" s="566"/>
      <c r="F978" s="567"/>
      <c r="G978" s="567"/>
      <c r="H978" s="567"/>
      <c r="I978" s="567"/>
      <c r="J978" s="567"/>
      <c r="K978" s="567"/>
      <c r="L978" s="567"/>
      <c r="M978" s="567"/>
      <c r="N978" s="567"/>
      <c r="O978" s="567"/>
      <c r="P978" s="567"/>
      <c r="Q978" s="567"/>
      <c r="R978" s="567"/>
      <c r="S978" s="567"/>
      <c r="T978" s="567"/>
      <c r="U978" s="567"/>
      <c r="V978" s="567"/>
      <c r="W978" s="567"/>
      <c r="X978" s="567"/>
      <c r="Y978" s="568"/>
      <c r="Z978" s="567"/>
      <c r="AA978" s="567"/>
      <c r="AB978" s="316"/>
      <c r="AC978" s="316"/>
    </row>
    <row r="979" spans="1:29">
      <c r="A979" s="576"/>
      <c r="B979" s="566"/>
      <c r="C979" s="566"/>
      <c r="D979" s="566"/>
      <c r="E979" s="566"/>
      <c r="F979" s="567"/>
      <c r="G979" s="567"/>
      <c r="H979" s="567"/>
      <c r="I979" s="567"/>
      <c r="J979" s="567"/>
      <c r="K979" s="567"/>
      <c r="L979" s="567"/>
      <c r="M979" s="567"/>
      <c r="N979" s="567"/>
      <c r="O979" s="567"/>
      <c r="P979" s="567"/>
      <c r="Q979" s="567"/>
      <c r="R979" s="567"/>
      <c r="S979" s="567"/>
      <c r="T979" s="567"/>
      <c r="U979" s="567"/>
      <c r="V979" s="567"/>
      <c r="W979" s="567"/>
      <c r="X979" s="567"/>
      <c r="Y979" s="568"/>
      <c r="Z979" s="567"/>
      <c r="AA979" s="567"/>
      <c r="AB979" s="316"/>
      <c r="AC979" s="316"/>
    </row>
    <row r="980" spans="1:29">
      <c r="A980" s="576"/>
      <c r="B980" s="566"/>
      <c r="C980" s="566"/>
      <c r="D980" s="566"/>
      <c r="E980" s="566"/>
      <c r="F980" s="567"/>
      <c r="G980" s="567"/>
      <c r="H980" s="567"/>
      <c r="I980" s="567"/>
      <c r="J980" s="567"/>
      <c r="K980" s="567"/>
      <c r="L980" s="567"/>
      <c r="M980" s="567"/>
      <c r="N980" s="567"/>
      <c r="O980" s="567"/>
      <c r="P980" s="567"/>
      <c r="Q980" s="567"/>
      <c r="R980" s="567"/>
      <c r="S980" s="567"/>
      <c r="T980" s="567"/>
      <c r="U980" s="567"/>
      <c r="V980" s="567"/>
      <c r="W980" s="567"/>
      <c r="X980" s="567"/>
      <c r="Y980" s="568"/>
      <c r="Z980" s="567"/>
      <c r="AA980" s="567"/>
      <c r="AB980" s="316"/>
      <c r="AC980" s="316"/>
    </row>
    <row r="981" spans="1:29">
      <c r="A981" s="576"/>
      <c r="B981" s="566"/>
      <c r="C981" s="566"/>
      <c r="D981" s="566"/>
      <c r="E981" s="566"/>
      <c r="F981" s="567"/>
      <c r="G981" s="567"/>
      <c r="H981" s="567"/>
      <c r="I981" s="567"/>
      <c r="J981" s="567"/>
      <c r="K981" s="567"/>
      <c r="L981" s="567"/>
      <c r="M981" s="567"/>
      <c r="N981" s="567"/>
      <c r="O981" s="567"/>
      <c r="P981" s="567"/>
      <c r="Q981" s="567"/>
      <c r="R981" s="567"/>
      <c r="S981" s="567"/>
      <c r="T981" s="567"/>
      <c r="U981" s="567"/>
      <c r="V981" s="567"/>
      <c r="W981" s="567"/>
      <c r="X981" s="567"/>
      <c r="Y981" s="568"/>
      <c r="Z981" s="567"/>
      <c r="AA981" s="567"/>
      <c r="AB981" s="316"/>
      <c r="AC981" s="316"/>
    </row>
    <row r="982" spans="1:29">
      <c r="A982" s="576"/>
      <c r="B982" s="566"/>
      <c r="C982" s="566"/>
      <c r="D982" s="566"/>
      <c r="E982" s="566"/>
      <c r="F982" s="567"/>
      <c r="G982" s="567"/>
      <c r="H982" s="567"/>
      <c r="I982" s="567"/>
      <c r="J982" s="567"/>
      <c r="K982" s="567"/>
      <c r="L982" s="567"/>
      <c r="M982" s="567"/>
      <c r="N982" s="567"/>
      <c r="O982" s="567"/>
      <c r="P982" s="567"/>
      <c r="Q982" s="567"/>
      <c r="R982" s="567"/>
      <c r="S982" s="567"/>
      <c r="T982" s="567"/>
      <c r="U982" s="567"/>
      <c r="V982" s="567"/>
      <c r="W982" s="567"/>
      <c r="X982" s="567"/>
      <c r="Y982" s="568"/>
      <c r="Z982" s="567"/>
      <c r="AA982" s="567"/>
      <c r="AB982" s="316"/>
      <c r="AC982" s="316"/>
    </row>
    <row r="983" spans="1:29">
      <c r="A983" s="576"/>
      <c r="B983" s="566"/>
      <c r="C983" s="566"/>
      <c r="D983" s="566"/>
      <c r="E983" s="566"/>
      <c r="F983" s="567"/>
      <c r="G983" s="567"/>
      <c r="H983" s="567"/>
      <c r="I983" s="567"/>
      <c r="J983" s="567"/>
      <c r="K983" s="567"/>
      <c r="L983" s="567"/>
      <c r="M983" s="567"/>
      <c r="N983" s="567"/>
      <c r="O983" s="567"/>
      <c r="P983" s="567"/>
      <c r="Q983" s="567"/>
      <c r="R983" s="567"/>
      <c r="S983" s="567"/>
      <c r="T983" s="567"/>
      <c r="U983" s="567"/>
      <c r="V983" s="567"/>
      <c r="W983" s="567"/>
      <c r="X983" s="567"/>
      <c r="Y983" s="568"/>
      <c r="Z983" s="567"/>
      <c r="AA983" s="567"/>
      <c r="AB983" s="316"/>
      <c r="AC983" s="316"/>
    </row>
    <row r="984" spans="1:29">
      <c r="A984" s="576"/>
      <c r="B984" s="566"/>
      <c r="C984" s="566"/>
      <c r="D984" s="566"/>
      <c r="E984" s="566"/>
      <c r="F984" s="567"/>
      <c r="G984" s="567"/>
      <c r="H984" s="567"/>
      <c r="I984" s="567"/>
      <c r="J984" s="567"/>
      <c r="K984" s="567"/>
      <c r="L984" s="567"/>
      <c r="M984" s="567"/>
      <c r="N984" s="567"/>
      <c r="O984" s="567"/>
      <c r="P984" s="567"/>
      <c r="Q984" s="567"/>
      <c r="R984" s="567"/>
      <c r="S984" s="567"/>
      <c r="T984" s="567"/>
      <c r="U984" s="567"/>
      <c r="V984" s="567"/>
      <c r="W984" s="567"/>
      <c r="X984" s="567"/>
      <c r="Y984" s="568"/>
      <c r="Z984" s="567"/>
      <c r="AA984" s="567"/>
      <c r="AB984" s="316"/>
      <c r="AC984" s="316"/>
    </row>
    <row r="985" spans="1:29">
      <c r="A985" s="576"/>
      <c r="B985" s="566"/>
      <c r="C985" s="566"/>
      <c r="D985" s="566"/>
      <c r="E985" s="566"/>
      <c r="F985" s="567"/>
      <c r="G985" s="567"/>
      <c r="H985" s="567"/>
      <c r="I985" s="567"/>
      <c r="J985" s="567"/>
      <c r="K985" s="567"/>
      <c r="L985" s="567"/>
      <c r="M985" s="567"/>
      <c r="N985" s="567"/>
      <c r="O985" s="567"/>
      <c r="P985" s="567"/>
      <c r="Q985" s="567"/>
      <c r="R985" s="567"/>
      <c r="S985" s="567"/>
      <c r="T985" s="567"/>
      <c r="U985" s="567"/>
      <c r="V985" s="567"/>
      <c r="W985" s="567"/>
      <c r="X985" s="567"/>
      <c r="Y985" s="568"/>
      <c r="Z985" s="567"/>
      <c r="AA985" s="567"/>
      <c r="AB985" s="316"/>
      <c r="AC985" s="316"/>
    </row>
    <row r="986" spans="1:29">
      <c r="A986" s="576"/>
      <c r="B986" s="566"/>
      <c r="C986" s="566"/>
      <c r="D986" s="566"/>
      <c r="E986" s="566"/>
      <c r="F986" s="567"/>
      <c r="G986" s="567"/>
      <c r="H986" s="567"/>
      <c r="I986" s="567"/>
      <c r="J986" s="567"/>
      <c r="K986" s="567"/>
      <c r="L986" s="567"/>
      <c r="M986" s="567"/>
      <c r="N986" s="567"/>
      <c r="O986" s="567"/>
      <c r="P986" s="567"/>
      <c r="Q986" s="567"/>
      <c r="R986" s="567"/>
      <c r="S986" s="567"/>
      <c r="T986" s="567"/>
      <c r="U986" s="567"/>
      <c r="V986" s="567"/>
      <c r="W986" s="567"/>
      <c r="X986" s="567"/>
      <c r="Y986" s="568"/>
      <c r="Z986" s="567"/>
      <c r="AA986" s="567"/>
      <c r="AB986" s="316"/>
      <c r="AC986" s="316"/>
    </row>
    <row r="987" spans="1:29">
      <c r="A987" s="576"/>
      <c r="B987" s="566"/>
      <c r="C987" s="566"/>
      <c r="D987" s="566"/>
      <c r="E987" s="566"/>
      <c r="F987" s="567"/>
      <c r="G987" s="567"/>
      <c r="H987" s="567"/>
      <c r="I987" s="567"/>
      <c r="J987" s="567"/>
      <c r="K987" s="567"/>
      <c r="L987" s="567"/>
      <c r="M987" s="567"/>
      <c r="N987" s="567"/>
      <c r="O987" s="567"/>
      <c r="P987" s="567"/>
      <c r="Q987" s="567"/>
      <c r="R987" s="567"/>
      <c r="S987" s="567"/>
      <c r="T987" s="567"/>
      <c r="U987" s="567"/>
      <c r="V987" s="567"/>
      <c r="W987" s="567"/>
      <c r="X987" s="567"/>
      <c r="Y987" s="568"/>
      <c r="Z987" s="567"/>
      <c r="AA987" s="567"/>
      <c r="AB987" s="316"/>
      <c r="AC987" s="316"/>
    </row>
    <row r="988" spans="1:29">
      <c r="A988" s="576"/>
      <c r="B988" s="566"/>
      <c r="C988" s="566"/>
      <c r="D988" s="566"/>
      <c r="E988" s="566"/>
      <c r="F988" s="567"/>
      <c r="G988" s="567"/>
      <c r="H988" s="567"/>
      <c r="I988" s="567"/>
      <c r="J988" s="567"/>
      <c r="K988" s="567"/>
      <c r="L988" s="567"/>
      <c r="M988" s="567"/>
      <c r="N988" s="567"/>
      <c r="O988" s="567"/>
      <c r="P988" s="567"/>
      <c r="Q988" s="567"/>
      <c r="R988" s="567"/>
      <c r="S988" s="567"/>
      <c r="T988" s="567"/>
      <c r="U988" s="567"/>
      <c r="V988" s="567"/>
      <c r="W988" s="567"/>
      <c r="X988" s="567"/>
      <c r="Y988" s="568"/>
      <c r="Z988" s="567"/>
      <c r="AA988" s="567"/>
      <c r="AB988" s="316"/>
      <c r="AC988" s="316"/>
    </row>
    <row r="989" spans="1:29">
      <c r="A989" s="576"/>
      <c r="B989" s="566"/>
      <c r="C989" s="566"/>
      <c r="D989" s="566"/>
      <c r="E989" s="566"/>
      <c r="F989" s="567"/>
      <c r="G989" s="567"/>
      <c r="H989" s="567"/>
      <c r="I989" s="567"/>
      <c r="J989" s="567"/>
      <c r="K989" s="567"/>
      <c r="L989" s="567"/>
      <c r="M989" s="567"/>
      <c r="N989" s="567"/>
      <c r="O989" s="567"/>
      <c r="P989" s="567"/>
      <c r="Q989" s="567"/>
      <c r="R989" s="567"/>
      <c r="S989" s="567"/>
      <c r="T989" s="567"/>
      <c r="U989" s="567"/>
      <c r="V989" s="567"/>
      <c r="W989" s="567"/>
      <c r="X989" s="567"/>
      <c r="Y989" s="568"/>
      <c r="Z989" s="567"/>
      <c r="AA989" s="567"/>
      <c r="AB989" s="316"/>
      <c r="AC989" s="316"/>
    </row>
    <row r="990" spans="1:29">
      <c r="A990" s="576"/>
      <c r="B990" s="566"/>
      <c r="C990" s="566"/>
      <c r="D990" s="566"/>
      <c r="E990" s="566"/>
      <c r="F990" s="567"/>
      <c r="G990" s="567"/>
      <c r="H990" s="567"/>
      <c r="I990" s="567"/>
      <c r="J990" s="567"/>
      <c r="K990" s="567"/>
      <c r="L990" s="567"/>
      <c r="M990" s="567"/>
      <c r="N990" s="567"/>
      <c r="O990" s="567"/>
      <c r="P990" s="567"/>
      <c r="Q990" s="567"/>
      <c r="R990" s="567"/>
      <c r="S990" s="567"/>
      <c r="T990" s="567"/>
      <c r="U990" s="567"/>
      <c r="V990" s="567"/>
      <c r="W990" s="567"/>
      <c r="X990" s="567"/>
      <c r="Y990" s="568"/>
      <c r="Z990" s="567"/>
      <c r="AA990" s="567"/>
      <c r="AB990" s="316"/>
      <c r="AC990" s="316"/>
    </row>
    <row r="991" spans="1:29">
      <c r="A991" s="576"/>
      <c r="B991" s="566"/>
      <c r="C991" s="566"/>
      <c r="D991" s="566"/>
      <c r="E991" s="566"/>
      <c r="F991" s="567"/>
      <c r="G991" s="567"/>
      <c r="H991" s="567"/>
      <c r="I991" s="567"/>
      <c r="J991" s="567"/>
      <c r="K991" s="567"/>
      <c r="L991" s="567"/>
      <c r="M991" s="567"/>
      <c r="N991" s="567"/>
      <c r="O991" s="567"/>
      <c r="P991" s="567"/>
      <c r="Q991" s="567"/>
      <c r="R991" s="567"/>
      <c r="S991" s="567"/>
      <c r="T991" s="567"/>
      <c r="U991" s="567"/>
      <c r="V991" s="567"/>
      <c r="W991" s="567"/>
      <c r="X991" s="567"/>
      <c r="Y991" s="568"/>
      <c r="Z991" s="567"/>
      <c r="AA991" s="567"/>
      <c r="AB991" s="316"/>
      <c r="AC991" s="316"/>
    </row>
    <row r="992" spans="1:29">
      <c r="A992" s="576"/>
      <c r="B992" s="566"/>
      <c r="C992" s="566"/>
      <c r="D992" s="566"/>
      <c r="E992" s="566"/>
      <c r="F992" s="567"/>
      <c r="G992" s="567"/>
      <c r="H992" s="567"/>
      <c r="I992" s="567"/>
      <c r="J992" s="567"/>
      <c r="K992" s="567"/>
      <c r="L992" s="567"/>
      <c r="M992" s="567"/>
      <c r="N992" s="567"/>
      <c r="O992" s="567"/>
      <c r="P992" s="567"/>
      <c r="Q992" s="567"/>
      <c r="R992" s="567"/>
      <c r="S992" s="567"/>
      <c r="T992" s="567"/>
      <c r="U992" s="567"/>
      <c r="V992" s="567"/>
      <c r="W992" s="567"/>
      <c r="X992" s="567"/>
      <c r="Y992" s="568"/>
      <c r="Z992" s="567"/>
      <c r="AA992" s="567"/>
      <c r="AB992" s="316"/>
      <c r="AC992" s="316"/>
    </row>
    <row r="993" spans="1:29">
      <c r="A993" s="576"/>
      <c r="B993" s="566"/>
      <c r="C993" s="566"/>
      <c r="D993" s="566"/>
      <c r="E993" s="566"/>
      <c r="F993" s="567"/>
      <c r="G993" s="567"/>
      <c r="H993" s="567"/>
      <c r="I993" s="567"/>
      <c r="J993" s="567"/>
      <c r="K993" s="567"/>
      <c r="L993" s="567"/>
      <c r="M993" s="567"/>
      <c r="N993" s="567"/>
      <c r="O993" s="567"/>
      <c r="P993" s="567"/>
      <c r="Q993" s="567"/>
      <c r="R993" s="567"/>
      <c r="S993" s="567"/>
      <c r="T993" s="567"/>
      <c r="U993" s="567"/>
      <c r="V993" s="567"/>
      <c r="W993" s="567"/>
      <c r="X993" s="567"/>
      <c r="Y993" s="568"/>
      <c r="Z993" s="567"/>
      <c r="AA993" s="567"/>
      <c r="AB993" s="316"/>
      <c r="AC993" s="316"/>
    </row>
    <row r="994" spans="1:29">
      <c r="A994" s="576"/>
      <c r="B994" s="566"/>
      <c r="C994" s="566"/>
      <c r="D994" s="566"/>
      <c r="E994" s="566"/>
      <c r="F994" s="567"/>
      <c r="G994" s="567"/>
      <c r="H994" s="567"/>
      <c r="I994" s="567"/>
      <c r="J994" s="567"/>
      <c r="K994" s="567"/>
      <c r="L994" s="567"/>
      <c r="M994" s="567"/>
      <c r="N994" s="567"/>
      <c r="O994" s="567"/>
      <c r="P994" s="567"/>
      <c r="Q994" s="567"/>
      <c r="R994" s="567"/>
      <c r="S994" s="567"/>
      <c r="T994" s="567"/>
      <c r="U994" s="567"/>
      <c r="V994" s="567"/>
      <c r="W994" s="567"/>
      <c r="X994" s="567"/>
      <c r="Y994" s="568"/>
      <c r="Z994" s="567"/>
      <c r="AA994" s="567"/>
      <c r="AB994" s="316"/>
      <c r="AC994" s="316"/>
    </row>
    <row r="995" spans="1:29">
      <c r="A995" s="576"/>
      <c r="B995" s="566"/>
      <c r="C995" s="566"/>
      <c r="D995" s="566"/>
      <c r="E995" s="566"/>
      <c r="F995" s="567"/>
      <c r="G995" s="567"/>
      <c r="H995" s="567"/>
      <c r="I995" s="567"/>
      <c r="J995" s="567"/>
      <c r="K995" s="567"/>
      <c r="L995" s="567"/>
      <c r="M995" s="567"/>
      <c r="N995" s="567"/>
      <c r="O995" s="567"/>
      <c r="P995" s="567"/>
      <c r="Q995" s="567"/>
      <c r="R995" s="567"/>
      <c r="S995" s="567"/>
      <c r="T995" s="567"/>
      <c r="U995" s="567"/>
      <c r="V995" s="567"/>
      <c r="W995" s="567"/>
      <c r="X995" s="567"/>
      <c r="Y995" s="568"/>
      <c r="Z995" s="567"/>
      <c r="AA995" s="567"/>
      <c r="AB995" s="316"/>
      <c r="AC995" s="316"/>
    </row>
    <row r="996" spans="1:29">
      <c r="A996" s="576"/>
      <c r="B996" s="566"/>
      <c r="C996" s="566"/>
      <c r="D996" s="566"/>
      <c r="E996" s="566"/>
      <c r="F996" s="567"/>
      <c r="G996" s="567"/>
      <c r="H996" s="567"/>
      <c r="I996" s="567"/>
      <c r="J996" s="567"/>
      <c r="K996" s="567"/>
      <c r="L996" s="567"/>
      <c r="M996" s="567"/>
      <c r="N996" s="567"/>
      <c r="O996" s="567"/>
      <c r="P996" s="567"/>
      <c r="Q996" s="567"/>
      <c r="R996" s="567"/>
      <c r="S996" s="567"/>
      <c r="T996" s="567"/>
      <c r="U996" s="567"/>
      <c r="V996" s="567"/>
      <c r="W996" s="567"/>
      <c r="X996" s="567"/>
      <c r="Y996" s="568"/>
      <c r="Z996" s="567"/>
      <c r="AA996" s="567"/>
      <c r="AB996" s="316"/>
      <c r="AC996" s="316"/>
    </row>
    <row r="997" spans="1:29">
      <c r="A997" s="576"/>
      <c r="B997" s="566"/>
      <c r="C997" s="566"/>
      <c r="D997" s="566"/>
      <c r="E997" s="566"/>
      <c r="F997" s="567"/>
      <c r="G997" s="567"/>
      <c r="H997" s="567"/>
      <c r="I997" s="567"/>
      <c r="J997" s="567"/>
      <c r="K997" s="567"/>
      <c r="L997" s="567"/>
      <c r="M997" s="567"/>
      <c r="N997" s="567"/>
      <c r="O997" s="567"/>
      <c r="P997" s="567"/>
      <c r="Q997" s="567"/>
      <c r="R997" s="567"/>
      <c r="S997" s="567"/>
      <c r="T997" s="567"/>
      <c r="U997" s="567"/>
      <c r="V997" s="567"/>
      <c r="W997" s="567"/>
      <c r="X997" s="567"/>
      <c r="Y997" s="568"/>
      <c r="Z997" s="567"/>
      <c r="AA997" s="567"/>
      <c r="AB997" s="316"/>
      <c r="AC997" s="316"/>
    </row>
    <row r="998" spans="1:29">
      <c r="A998" s="576"/>
      <c r="B998" s="566"/>
      <c r="C998" s="566"/>
      <c r="D998" s="566"/>
      <c r="E998" s="566"/>
      <c r="F998" s="567"/>
      <c r="G998" s="567"/>
      <c r="H998" s="567"/>
      <c r="I998" s="567"/>
      <c r="J998" s="567"/>
      <c r="K998" s="567"/>
      <c r="L998" s="567"/>
      <c r="M998" s="567"/>
      <c r="N998" s="567"/>
      <c r="O998" s="567"/>
      <c r="P998" s="567"/>
      <c r="Q998" s="567"/>
      <c r="R998" s="567"/>
      <c r="S998" s="567"/>
      <c r="T998" s="567"/>
      <c r="U998" s="567"/>
      <c r="V998" s="567"/>
      <c r="W998" s="567"/>
      <c r="X998" s="567"/>
      <c r="Y998" s="568"/>
      <c r="Z998" s="567"/>
      <c r="AA998" s="567"/>
      <c r="AB998" s="316"/>
      <c r="AC998" s="316"/>
    </row>
    <row r="999" spans="1:29">
      <c r="A999" s="576"/>
      <c r="B999" s="566"/>
      <c r="C999" s="566"/>
      <c r="D999" s="566"/>
      <c r="E999" s="566"/>
      <c r="F999" s="567"/>
      <c r="G999" s="567"/>
      <c r="H999" s="567"/>
      <c r="I999" s="567"/>
      <c r="J999" s="567"/>
      <c r="K999" s="567"/>
      <c r="L999" s="567"/>
      <c r="M999" s="567"/>
      <c r="N999" s="567"/>
      <c r="O999" s="567"/>
      <c r="P999" s="567"/>
      <c r="Q999" s="567"/>
      <c r="R999" s="567"/>
      <c r="S999" s="567"/>
      <c r="T999" s="567"/>
      <c r="U999" s="567"/>
      <c r="V999" s="567"/>
      <c r="W999" s="567"/>
      <c r="X999" s="567"/>
      <c r="Y999" s="568"/>
      <c r="Z999" s="567"/>
      <c r="AA999" s="567"/>
      <c r="AB999" s="316"/>
      <c r="AC999" s="316"/>
    </row>
    <row r="1000" spans="1:29">
      <c r="A1000" s="576"/>
      <c r="B1000" s="566"/>
      <c r="C1000" s="566"/>
      <c r="D1000" s="566"/>
      <c r="E1000" s="566"/>
      <c r="F1000" s="567"/>
      <c r="G1000" s="567"/>
      <c r="H1000" s="567"/>
      <c r="I1000" s="567"/>
      <c r="J1000" s="567"/>
      <c r="K1000" s="567"/>
      <c r="L1000" s="567"/>
      <c r="M1000" s="567"/>
      <c r="N1000" s="567"/>
      <c r="O1000" s="567"/>
      <c r="P1000" s="567"/>
      <c r="Q1000" s="567"/>
      <c r="R1000" s="567"/>
      <c r="S1000" s="567"/>
      <c r="T1000" s="567"/>
      <c r="U1000" s="567"/>
      <c r="V1000" s="567"/>
      <c r="W1000" s="567"/>
      <c r="X1000" s="567"/>
      <c r="Y1000" s="568"/>
      <c r="Z1000" s="567"/>
      <c r="AA1000" s="567"/>
      <c r="AB1000" s="316"/>
      <c r="AC1000" s="316"/>
    </row>
    <row r="1001" spans="1:29">
      <c r="A1001" s="576"/>
      <c r="B1001" s="566"/>
      <c r="C1001" s="566"/>
      <c r="D1001" s="566"/>
      <c r="E1001" s="566"/>
      <c r="F1001" s="567"/>
      <c r="G1001" s="567"/>
      <c r="H1001" s="567"/>
      <c r="I1001" s="567"/>
      <c r="J1001" s="567"/>
      <c r="K1001" s="567"/>
      <c r="L1001" s="567"/>
      <c r="M1001" s="567"/>
      <c r="N1001" s="567"/>
      <c r="O1001" s="567"/>
      <c r="P1001" s="567"/>
      <c r="Q1001" s="567"/>
      <c r="R1001" s="567"/>
      <c r="S1001" s="567"/>
      <c r="T1001" s="567"/>
      <c r="U1001" s="567"/>
      <c r="V1001" s="567"/>
      <c r="W1001" s="567"/>
      <c r="X1001" s="567"/>
      <c r="Y1001" s="568"/>
      <c r="Z1001" s="567"/>
      <c r="AA1001" s="567"/>
      <c r="AB1001" s="316"/>
      <c r="AC1001" s="316"/>
    </row>
    <row r="1002" spans="1:29">
      <c r="A1002" s="576"/>
      <c r="B1002" s="566"/>
      <c r="C1002" s="566"/>
      <c r="D1002" s="566"/>
      <c r="E1002" s="566"/>
      <c r="F1002" s="567"/>
      <c r="G1002" s="567"/>
      <c r="H1002" s="567"/>
      <c r="I1002" s="567"/>
      <c r="J1002" s="567"/>
      <c r="K1002" s="567"/>
      <c r="L1002" s="567"/>
      <c r="M1002" s="567"/>
      <c r="N1002" s="567"/>
      <c r="O1002" s="567"/>
      <c r="P1002" s="567"/>
      <c r="Q1002" s="567"/>
      <c r="R1002" s="567"/>
      <c r="S1002" s="567"/>
      <c r="T1002" s="567"/>
      <c r="U1002" s="567"/>
      <c r="V1002" s="567"/>
      <c r="W1002" s="567"/>
      <c r="X1002" s="567"/>
      <c r="Y1002" s="568"/>
      <c r="Z1002" s="567"/>
      <c r="AA1002" s="567"/>
      <c r="AB1002" s="316"/>
      <c r="AC1002" s="316"/>
    </row>
    <row r="1003" spans="1:29">
      <c r="A1003" s="576"/>
      <c r="B1003" s="566"/>
      <c r="C1003" s="566"/>
      <c r="D1003" s="566"/>
      <c r="E1003" s="566"/>
      <c r="F1003" s="567"/>
      <c r="G1003" s="567"/>
      <c r="H1003" s="567"/>
      <c r="I1003" s="567"/>
      <c r="J1003" s="567"/>
      <c r="K1003" s="567"/>
      <c r="L1003" s="567"/>
      <c r="M1003" s="567"/>
      <c r="N1003" s="567"/>
      <c r="O1003" s="567"/>
      <c r="P1003" s="567"/>
      <c r="Q1003" s="567"/>
      <c r="R1003" s="567"/>
      <c r="S1003" s="567"/>
      <c r="T1003" s="567"/>
      <c r="U1003" s="567"/>
      <c r="V1003" s="567"/>
      <c r="W1003" s="567"/>
      <c r="X1003" s="567"/>
      <c r="Y1003" s="568"/>
      <c r="Z1003" s="567"/>
      <c r="AA1003" s="567"/>
      <c r="AB1003" s="316"/>
      <c r="AC1003" s="316"/>
    </row>
    <row r="1004" spans="1:29">
      <c r="A1004" s="576"/>
      <c r="B1004" s="566"/>
      <c r="C1004" s="566"/>
      <c r="D1004" s="566"/>
      <c r="E1004" s="566"/>
      <c r="F1004" s="567"/>
      <c r="G1004" s="567"/>
      <c r="H1004" s="567"/>
      <c r="I1004" s="567"/>
      <c r="J1004" s="567"/>
      <c r="K1004" s="567"/>
      <c r="L1004" s="567"/>
      <c r="M1004" s="567"/>
      <c r="N1004" s="567"/>
      <c r="O1004" s="567"/>
      <c r="P1004" s="567"/>
      <c r="Q1004" s="567"/>
      <c r="R1004" s="567"/>
      <c r="S1004" s="567"/>
      <c r="T1004" s="567"/>
      <c r="U1004" s="567"/>
      <c r="V1004" s="567"/>
      <c r="W1004" s="567"/>
      <c r="X1004" s="567"/>
      <c r="Y1004" s="568"/>
      <c r="Z1004" s="567"/>
      <c r="AA1004" s="567"/>
      <c r="AB1004" s="316"/>
      <c r="AC1004" s="316"/>
    </row>
    <row r="1005" spans="1:29">
      <c r="A1005" s="576"/>
      <c r="B1005" s="566"/>
      <c r="C1005" s="566"/>
      <c r="D1005" s="566"/>
      <c r="E1005" s="566"/>
      <c r="F1005" s="567"/>
      <c r="G1005" s="567"/>
      <c r="H1005" s="567"/>
      <c r="I1005" s="567"/>
      <c r="J1005" s="567"/>
      <c r="K1005" s="567"/>
      <c r="L1005" s="567"/>
      <c r="M1005" s="567"/>
      <c r="N1005" s="567"/>
      <c r="O1005" s="567"/>
      <c r="P1005" s="567"/>
      <c r="Q1005" s="567"/>
      <c r="R1005" s="567"/>
      <c r="S1005" s="567"/>
      <c r="T1005" s="567"/>
      <c r="U1005" s="567"/>
      <c r="V1005" s="567"/>
      <c r="W1005" s="567"/>
      <c r="X1005" s="567"/>
      <c r="Y1005" s="568"/>
      <c r="Z1005" s="567"/>
      <c r="AA1005" s="567"/>
      <c r="AB1005" s="316"/>
      <c r="AC1005" s="316"/>
    </row>
    <row r="1006" spans="1:29">
      <c r="A1006" s="576"/>
      <c r="B1006" s="566"/>
      <c r="C1006" s="566"/>
      <c r="D1006" s="566"/>
      <c r="E1006" s="566"/>
      <c r="F1006" s="567"/>
      <c r="G1006" s="567"/>
      <c r="H1006" s="567"/>
      <c r="I1006" s="567"/>
      <c r="J1006" s="567"/>
      <c r="K1006" s="567"/>
      <c r="L1006" s="567"/>
      <c r="M1006" s="567"/>
      <c r="N1006" s="567"/>
      <c r="O1006" s="567"/>
      <c r="P1006" s="567"/>
      <c r="Q1006" s="567"/>
      <c r="R1006" s="567"/>
      <c r="S1006" s="567"/>
      <c r="T1006" s="567"/>
      <c r="U1006" s="567"/>
      <c r="V1006" s="567"/>
      <c r="W1006" s="567"/>
      <c r="X1006" s="567"/>
      <c r="Y1006" s="568"/>
      <c r="Z1006" s="567"/>
      <c r="AA1006" s="567"/>
      <c r="AB1006" s="316"/>
      <c r="AC1006" s="316"/>
    </row>
    <row r="1007" spans="1:29">
      <c r="A1007" s="576"/>
      <c r="B1007" s="566"/>
      <c r="C1007" s="566"/>
      <c r="D1007" s="566"/>
      <c r="E1007" s="566"/>
      <c r="F1007" s="567"/>
      <c r="G1007" s="567"/>
      <c r="H1007" s="567"/>
      <c r="I1007" s="567"/>
      <c r="J1007" s="567"/>
      <c r="K1007" s="567"/>
      <c r="L1007" s="567"/>
      <c r="M1007" s="567"/>
      <c r="N1007" s="567"/>
      <c r="O1007" s="567"/>
      <c r="P1007" s="567"/>
      <c r="Q1007" s="567"/>
      <c r="R1007" s="567"/>
      <c r="S1007" s="567"/>
      <c r="T1007" s="567"/>
      <c r="U1007" s="567"/>
      <c r="V1007" s="567"/>
      <c r="W1007" s="567"/>
      <c r="X1007" s="567"/>
      <c r="Y1007" s="568"/>
      <c r="Z1007" s="567"/>
      <c r="AA1007" s="567"/>
      <c r="AB1007" s="316"/>
      <c r="AC1007" s="316"/>
    </row>
    <row r="1008" spans="1:29">
      <c r="A1008" s="576"/>
      <c r="B1008" s="566"/>
      <c r="C1008" s="566"/>
      <c r="D1008" s="566"/>
      <c r="E1008" s="566"/>
      <c r="F1008" s="567"/>
      <c r="G1008" s="567"/>
      <c r="H1008" s="567"/>
      <c r="I1008" s="567"/>
      <c r="J1008" s="567"/>
      <c r="K1008" s="567"/>
      <c r="L1008" s="567"/>
      <c r="M1008" s="567"/>
      <c r="N1008" s="567"/>
      <c r="O1008" s="567"/>
      <c r="P1008" s="567"/>
      <c r="Q1008" s="567"/>
      <c r="R1008" s="567"/>
      <c r="S1008" s="567"/>
      <c r="T1008" s="567"/>
      <c r="U1008" s="567"/>
      <c r="V1008" s="567"/>
      <c r="W1008" s="567"/>
      <c r="X1008" s="567"/>
      <c r="Y1008" s="568"/>
      <c r="Z1008" s="567"/>
      <c r="AA1008" s="567"/>
      <c r="AB1008" s="316"/>
      <c r="AC1008" s="316"/>
    </row>
    <row r="1009" spans="1:29">
      <c r="A1009" s="576"/>
      <c r="B1009" s="566"/>
      <c r="C1009" s="566"/>
      <c r="D1009" s="566"/>
      <c r="E1009" s="566"/>
      <c r="F1009" s="567"/>
      <c r="G1009" s="567"/>
      <c r="H1009" s="567"/>
      <c r="I1009" s="567"/>
      <c r="J1009" s="567"/>
      <c r="K1009" s="567"/>
      <c r="L1009" s="567"/>
      <c r="M1009" s="567"/>
      <c r="N1009" s="567"/>
      <c r="O1009" s="567"/>
      <c r="P1009" s="567"/>
      <c r="Q1009" s="567"/>
      <c r="R1009" s="567"/>
      <c r="S1009" s="567"/>
      <c r="T1009" s="567"/>
      <c r="U1009" s="567"/>
      <c r="V1009" s="567"/>
      <c r="W1009" s="567"/>
      <c r="X1009" s="567"/>
      <c r="Y1009" s="568"/>
      <c r="Z1009" s="567"/>
      <c r="AA1009" s="567"/>
      <c r="AB1009" s="316"/>
      <c r="AC1009" s="316"/>
    </row>
    <row r="1010" spans="1:29">
      <c r="A1010" s="576"/>
      <c r="B1010" s="566"/>
      <c r="C1010" s="566"/>
      <c r="D1010" s="566"/>
      <c r="E1010" s="566"/>
      <c r="F1010" s="567"/>
      <c r="G1010" s="567"/>
      <c r="H1010" s="567"/>
      <c r="I1010" s="567"/>
      <c r="J1010" s="567"/>
      <c r="K1010" s="567"/>
      <c r="L1010" s="567"/>
      <c r="M1010" s="567"/>
      <c r="N1010" s="567"/>
      <c r="O1010" s="567"/>
      <c r="P1010" s="567"/>
      <c r="Q1010" s="567"/>
      <c r="R1010" s="567"/>
      <c r="S1010" s="567"/>
      <c r="T1010" s="567"/>
      <c r="U1010" s="567"/>
      <c r="V1010" s="567"/>
      <c r="W1010" s="567"/>
      <c r="X1010" s="567"/>
      <c r="Y1010" s="568"/>
      <c r="Z1010" s="567"/>
      <c r="AA1010" s="567"/>
      <c r="AB1010" s="316"/>
      <c r="AC1010" s="316"/>
    </row>
    <row r="1011" spans="1:29">
      <c r="A1011" s="576"/>
      <c r="B1011" s="566"/>
      <c r="C1011" s="566"/>
      <c r="D1011" s="566"/>
      <c r="E1011" s="566"/>
      <c r="F1011" s="567"/>
      <c r="G1011" s="567"/>
      <c r="H1011" s="567"/>
      <c r="I1011" s="567"/>
      <c r="J1011" s="567"/>
      <c r="K1011" s="567"/>
      <c r="L1011" s="567"/>
      <c r="M1011" s="567"/>
      <c r="N1011" s="567"/>
      <c r="O1011" s="567"/>
      <c r="P1011" s="567"/>
      <c r="Q1011" s="567"/>
      <c r="R1011" s="567"/>
      <c r="S1011" s="567"/>
      <c r="T1011" s="567"/>
      <c r="U1011" s="567"/>
      <c r="V1011" s="567"/>
      <c r="W1011" s="567"/>
      <c r="X1011" s="567"/>
      <c r="Y1011" s="568"/>
      <c r="Z1011" s="567"/>
      <c r="AA1011" s="567"/>
      <c r="AB1011" s="316"/>
      <c r="AC1011" s="316"/>
    </row>
    <row r="1012" spans="1:29">
      <c r="A1012" s="576"/>
      <c r="B1012" s="566"/>
      <c r="C1012" s="566"/>
      <c r="D1012" s="566"/>
      <c r="E1012" s="566"/>
      <c r="F1012" s="567"/>
      <c r="G1012" s="567"/>
      <c r="H1012" s="567"/>
      <c r="I1012" s="567"/>
      <c r="J1012" s="567"/>
      <c r="K1012" s="567"/>
      <c r="L1012" s="567"/>
      <c r="M1012" s="567"/>
      <c r="N1012" s="567"/>
      <c r="O1012" s="567"/>
      <c r="P1012" s="567"/>
      <c r="Q1012" s="567"/>
      <c r="R1012" s="567"/>
      <c r="S1012" s="567"/>
      <c r="T1012" s="567"/>
      <c r="U1012" s="567"/>
      <c r="V1012" s="567"/>
      <c r="W1012" s="567"/>
      <c r="X1012" s="567"/>
      <c r="Y1012" s="568"/>
      <c r="Z1012" s="567"/>
      <c r="AA1012" s="567"/>
      <c r="AB1012" s="316"/>
      <c r="AC1012" s="316"/>
    </row>
    <row r="1013" spans="1:29">
      <c r="A1013" s="576"/>
      <c r="B1013" s="566"/>
      <c r="C1013" s="566"/>
      <c r="D1013" s="566"/>
      <c r="E1013" s="566"/>
      <c r="F1013" s="567"/>
      <c r="G1013" s="567"/>
      <c r="H1013" s="567"/>
      <c r="I1013" s="567"/>
      <c r="J1013" s="567"/>
      <c r="K1013" s="567"/>
      <c r="L1013" s="567"/>
      <c r="M1013" s="567"/>
      <c r="N1013" s="567"/>
      <c r="O1013" s="567"/>
      <c r="P1013" s="567"/>
      <c r="Q1013" s="567"/>
      <c r="R1013" s="567"/>
      <c r="S1013" s="567"/>
      <c r="T1013" s="567"/>
      <c r="U1013" s="567"/>
      <c r="V1013" s="567"/>
      <c r="W1013" s="567"/>
      <c r="X1013" s="567"/>
      <c r="Y1013" s="568"/>
      <c r="Z1013" s="567"/>
      <c r="AA1013" s="567"/>
      <c r="AB1013" s="316"/>
      <c r="AC1013" s="316"/>
    </row>
    <row r="1014" spans="1:29">
      <c r="A1014" s="576"/>
      <c r="B1014" s="566"/>
      <c r="C1014" s="566"/>
      <c r="D1014" s="566"/>
      <c r="E1014" s="566"/>
      <c r="F1014" s="567"/>
      <c r="G1014" s="567"/>
      <c r="H1014" s="567"/>
      <c r="I1014" s="567"/>
      <c r="J1014" s="567"/>
      <c r="K1014" s="567"/>
      <c r="L1014" s="567"/>
      <c r="M1014" s="567"/>
      <c r="N1014" s="567"/>
      <c r="O1014" s="567"/>
      <c r="P1014" s="567"/>
      <c r="Q1014" s="567"/>
      <c r="R1014" s="567"/>
      <c r="S1014" s="567"/>
      <c r="T1014" s="567"/>
      <c r="U1014" s="567"/>
      <c r="V1014" s="567"/>
      <c r="W1014" s="567"/>
      <c r="X1014" s="567"/>
      <c r="Y1014" s="568"/>
      <c r="Z1014" s="567"/>
      <c r="AA1014" s="567"/>
      <c r="AB1014" s="316"/>
      <c r="AC1014" s="316"/>
    </row>
    <row r="1015" spans="1:29">
      <c r="A1015" s="576"/>
      <c r="B1015" s="566"/>
      <c r="C1015" s="566"/>
      <c r="D1015" s="566"/>
      <c r="E1015" s="566"/>
      <c r="F1015" s="567"/>
      <c r="G1015" s="567"/>
      <c r="H1015" s="567"/>
      <c r="I1015" s="567"/>
      <c r="J1015" s="567"/>
      <c r="K1015" s="567"/>
      <c r="L1015" s="567"/>
      <c r="M1015" s="567"/>
      <c r="N1015" s="567"/>
      <c r="O1015" s="567"/>
      <c r="P1015" s="567"/>
      <c r="Q1015" s="567"/>
      <c r="R1015" s="567"/>
      <c r="S1015" s="567"/>
      <c r="T1015" s="567"/>
      <c r="U1015" s="567"/>
      <c r="V1015" s="567"/>
      <c r="W1015" s="567"/>
      <c r="X1015" s="567"/>
      <c r="Y1015" s="568"/>
      <c r="Z1015" s="567"/>
      <c r="AA1015" s="567"/>
      <c r="AB1015" s="316"/>
      <c r="AC1015" s="316"/>
    </row>
    <row r="1016" spans="1:29">
      <c r="A1016" s="576"/>
      <c r="B1016" s="566"/>
      <c r="C1016" s="566"/>
      <c r="D1016" s="566"/>
      <c r="E1016" s="566"/>
      <c r="F1016" s="567"/>
      <c r="G1016" s="567"/>
      <c r="H1016" s="567"/>
      <c r="I1016" s="567"/>
      <c r="J1016" s="567"/>
      <c r="K1016" s="567"/>
      <c r="L1016" s="567"/>
      <c r="M1016" s="567"/>
      <c r="N1016" s="567"/>
      <c r="O1016" s="567"/>
      <c r="P1016" s="567"/>
      <c r="Q1016" s="567"/>
      <c r="R1016" s="567"/>
      <c r="S1016" s="567"/>
      <c r="T1016" s="567"/>
      <c r="U1016" s="567"/>
      <c r="V1016" s="567"/>
      <c r="W1016" s="567"/>
      <c r="X1016" s="567"/>
      <c r="Y1016" s="568"/>
      <c r="Z1016" s="567"/>
      <c r="AA1016" s="567"/>
      <c r="AB1016" s="316"/>
      <c r="AC1016" s="316"/>
    </row>
    <row r="1017" spans="1:29">
      <c r="A1017" s="576"/>
      <c r="B1017" s="566"/>
      <c r="C1017" s="566"/>
      <c r="D1017" s="566"/>
      <c r="E1017" s="566"/>
      <c r="F1017" s="567"/>
      <c r="G1017" s="567"/>
      <c r="H1017" s="567"/>
      <c r="I1017" s="567"/>
      <c r="J1017" s="567"/>
      <c r="K1017" s="567"/>
      <c r="L1017" s="567"/>
      <c r="M1017" s="567"/>
      <c r="N1017" s="567"/>
      <c r="O1017" s="567"/>
      <c r="P1017" s="567"/>
      <c r="Q1017" s="567"/>
      <c r="R1017" s="567"/>
      <c r="S1017" s="567"/>
      <c r="T1017" s="567"/>
      <c r="U1017" s="567"/>
      <c r="V1017" s="567"/>
      <c r="W1017" s="567"/>
      <c r="X1017" s="567"/>
      <c r="Y1017" s="568"/>
      <c r="Z1017" s="567"/>
      <c r="AA1017" s="567"/>
      <c r="AB1017" s="316"/>
      <c r="AC1017" s="316"/>
    </row>
    <row r="1018" spans="1:29">
      <c r="A1018" s="576"/>
      <c r="B1018" s="566"/>
      <c r="C1018" s="566"/>
      <c r="D1018" s="566"/>
      <c r="E1018" s="566"/>
      <c r="F1018" s="567"/>
      <c r="G1018" s="567"/>
      <c r="H1018" s="567"/>
      <c r="I1018" s="567"/>
      <c r="J1018" s="567"/>
      <c r="K1018" s="567"/>
      <c r="L1018" s="567"/>
      <c r="M1018" s="567"/>
      <c r="N1018" s="567"/>
      <c r="O1018" s="567"/>
      <c r="P1018" s="567"/>
      <c r="Q1018" s="567"/>
      <c r="R1018" s="567"/>
      <c r="S1018" s="567"/>
      <c r="T1018" s="567"/>
      <c r="U1018" s="567"/>
      <c r="V1018" s="567"/>
      <c r="W1018" s="567"/>
      <c r="X1018" s="567"/>
      <c r="Y1018" s="568"/>
      <c r="Z1018" s="567"/>
      <c r="AA1018" s="567"/>
      <c r="AB1018" s="316"/>
      <c r="AC1018" s="316"/>
    </row>
    <row r="1019" spans="1:29">
      <c r="A1019" s="576"/>
      <c r="B1019" s="566"/>
      <c r="C1019" s="566"/>
      <c r="D1019" s="566"/>
      <c r="E1019" s="566"/>
      <c r="F1019" s="567"/>
      <c r="G1019" s="567"/>
      <c r="H1019" s="567"/>
      <c r="I1019" s="567"/>
      <c r="J1019" s="567"/>
      <c r="K1019" s="567"/>
      <c r="L1019" s="567"/>
      <c r="M1019" s="567"/>
      <c r="N1019" s="567"/>
      <c r="O1019" s="567"/>
      <c r="P1019" s="567"/>
      <c r="Q1019" s="567"/>
      <c r="R1019" s="567"/>
      <c r="S1019" s="567"/>
      <c r="T1019" s="567"/>
      <c r="U1019" s="567"/>
      <c r="V1019" s="567"/>
      <c r="W1019" s="567"/>
      <c r="X1019" s="567"/>
      <c r="Y1019" s="568"/>
      <c r="Z1019" s="567"/>
      <c r="AA1019" s="567"/>
      <c r="AB1019" s="316"/>
      <c r="AC1019" s="316"/>
    </row>
    <row r="1020" spans="1:29">
      <c r="A1020" s="576"/>
      <c r="B1020" s="566"/>
      <c r="C1020" s="566"/>
      <c r="D1020" s="566"/>
      <c r="E1020" s="566"/>
      <c r="F1020" s="567"/>
      <c r="G1020" s="567"/>
      <c r="H1020" s="567"/>
      <c r="I1020" s="567"/>
      <c r="J1020" s="567"/>
      <c r="K1020" s="567"/>
      <c r="L1020" s="567"/>
      <c r="M1020" s="567"/>
      <c r="N1020" s="567"/>
      <c r="O1020" s="567"/>
      <c r="P1020" s="567"/>
      <c r="Q1020" s="567"/>
      <c r="R1020" s="567"/>
      <c r="S1020" s="567"/>
      <c r="T1020" s="567"/>
      <c r="U1020" s="567"/>
      <c r="V1020" s="567"/>
      <c r="W1020" s="567"/>
      <c r="X1020" s="567"/>
      <c r="Y1020" s="568"/>
      <c r="Z1020" s="567"/>
      <c r="AA1020" s="567"/>
      <c r="AB1020" s="316"/>
      <c r="AC1020" s="316"/>
    </row>
    <row r="1021" spans="1:29">
      <c r="A1021" s="576"/>
      <c r="B1021" s="566"/>
      <c r="C1021" s="566"/>
      <c r="D1021" s="566"/>
      <c r="E1021" s="566"/>
      <c r="F1021" s="567"/>
      <c r="G1021" s="567"/>
      <c r="H1021" s="567"/>
      <c r="I1021" s="567"/>
      <c r="J1021" s="567"/>
      <c r="K1021" s="567"/>
      <c r="L1021" s="567"/>
      <c r="M1021" s="567"/>
      <c r="N1021" s="567"/>
      <c r="O1021" s="567"/>
      <c r="P1021" s="567"/>
      <c r="Q1021" s="567"/>
      <c r="R1021" s="567"/>
      <c r="S1021" s="567"/>
      <c r="T1021" s="567"/>
      <c r="U1021" s="567"/>
      <c r="V1021" s="567"/>
      <c r="W1021" s="567"/>
      <c r="X1021" s="567"/>
      <c r="Y1021" s="568"/>
      <c r="Z1021" s="567"/>
      <c r="AA1021" s="567"/>
      <c r="AB1021" s="316"/>
      <c r="AC1021" s="316"/>
    </row>
    <row r="1022" spans="1:29">
      <c r="A1022" s="576"/>
      <c r="B1022" s="566"/>
      <c r="C1022" s="566"/>
      <c r="D1022" s="566"/>
      <c r="E1022" s="566"/>
      <c r="F1022" s="567"/>
      <c r="G1022" s="567"/>
      <c r="H1022" s="567"/>
      <c r="I1022" s="567"/>
      <c r="J1022" s="567"/>
      <c r="K1022" s="567"/>
      <c r="L1022" s="567"/>
      <c r="M1022" s="567"/>
      <c r="N1022" s="567"/>
      <c r="O1022" s="567"/>
      <c r="P1022" s="567"/>
      <c r="Q1022" s="567"/>
      <c r="R1022" s="567"/>
      <c r="S1022" s="567"/>
      <c r="T1022" s="567"/>
      <c r="U1022" s="567"/>
      <c r="V1022" s="567"/>
      <c r="W1022" s="567"/>
      <c r="X1022" s="567"/>
      <c r="Y1022" s="568"/>
      <c r="Z1022" s="567"/>
      <c r="AA1022" s="567"/>
      <c r="AB1022" s="316"/>
      <c r="AC1022" s="316"/>
    </row>
    <row r="1023" spans="1:29">
      <c r="A1023" s="576"/>
      <c r="B1023" s="566"/>
      <c r="C1023" s="566"/>
      <c r="D1023" s="566"/>
      <c r="E1023" s="566"/>
      <c r="F1023" s="567"/>
      <c r="G1023" s="567"/>
      <c r="H1023" s="567"/>
      <c r="I1023" s="567"/>
      <c r="J1023" s="567"/>
      <c r="K1023" s="567"/>
      <c r="L1023" s="567"/>
      <c r="M1023" s="567"/>
      <c r="N1023" s="567"/>
      <c r="O1023" s="567"/>
      <c r="P1023" s="567"/>
      <c r="Q1023" s="567"/>
      <c r="R1023" s="567"/>
      <c r="S1023" s="567"/>
      <c r="T1023" s="567"/>
      <c r="U1023" s="567"/>
      <c r="V1023" s="567"/>
      <c r="W1023" s="567"/>
      <c r="X1023" s="567"/>
      <c r="Y1023" s="568"/>
      <c r="Z1023" s="567"/>
      <c r="AA1023" s="567"/>
      <c r="AB1023" s="316"/>
      <c r="AC1023" s="316"/>
    </row>
    <row r="1024" spans="1:29">
      <c r="A1024" s="576"/>
      <c r="B1024" s="566"/>
      <c r="C1024" s="566"/>
      <c r="D1024" s="566"/>
      <c r="E1024" s="566"/>
      <c r="F1024" s="567"/>
      <c r="G1024" s="567"/>
      <c r="H1024" s="567"/>
      <c r="I1024" s="567"/>
      <c r="J1024" s="567"/>
      <c r="K1024" s="567"/>
      <c r="L1024" s="567"/>
      <c r="M1024" s="567"/>
      <c r="N1024" s="567"/>
      <c r="O1024" s="567"/>
      <c r="P1024" s="567"/>
      <c r="Q1024" s="567"/>
      <c r="R1024" s="567"/>
      <c r="S1024" s="567"/>
      <c r="T1024" s="567"/>
      <c r="U1024" s="567"/>
      <c r="V1024" s="567"/>
      <c r="W1024" s="567"/>
      <c r="X1024" s="567"/>
      <c r="Y1024" s="568"/>
      <c r="Z1024" s="567"/>
      <c r="AA1024" s="567"/>
      <c r="AB1024" s="316"/>
      <c r="AC1024" s="316"/>
    </row>
    <row r="1025" spans="1:29">
      <c r="A1025" s="576"/>
      <c r="B1025" s="566"/>
      <c r="C1025" s="566"/>
      <c r="D1025" s="566"/>
      <c r="E1025" s="566"/>
      <c r="F1025" s="567"/>
      <c r="G1025" s="567"/>
      <c r="H1025" s="567"/>
      <c r="I1025" s="567"/>
      <c r="J1025" s="567"/>
      <c r="K1025" s="567"/>
      <c r="L1025" s="567"/>
      <c r="M1025" s="567"/>
      <c r="N1025" s="567"/>
      <c r="O1025" s="567"/>
      <c r="P1025" s="567"/>
      <c r="Q1025" s="567"/>
      <c r="R1025" s="567"/>
      <c r="S1025" s="567"/>
      <c r="T1025" s="567"/>
      <c r="U1025" s="567"/>
      <c r="V1025" s="567"/>
      <c r="W1025" s="567"/>
      <c r="X1025" s="567"/>
      <c r="Y1025" s="568"/>
      <c r="Z1025" s="567"/>
      <c r="AA1025" s="567"/>
      <c r="AB1025" s="316"/>
      <c r="AC1025" s="316"/>
    </row>
    <row r="1026" spans="1:29">
      <c r="A1026" s="576"/>
      <c r="B1026" s="566"/>
      <c r="C1026" s="566"/>
      <c r="D1026" s="566"/>
      <c r="E1026" s="566"/>
      <c r="F1026" s="567"/>
      <c r="G1026" s="567"/>
      <c r="H1026" s="567"/>
      <c r="I1026" s="567"/>
      <c r="J1026" s="567"/>
      <c r="K1026" s="567"/>
      <c r="L1026" s="567"/>
      <c r="M1026" s="567"/>
      <c r="N1026" s="567"/>
      <c r="O1026" s="567"/>
      <c r="P1026" s="567"/>
      <c r="Q1026" s="567"/>
      <c r="R1026" s="567"/>
      <c r="S1026" s="567"/>
      <c r="T1026" s="567"/>
      <c r="U1026" s="567"/>
      <c r="V1026" s="567"/>
      <c r="W1026" s="567"/>
      <c r="X1026" s="567"/>
      <c r="Y1026" s="568"/>
      <c r="Z1026" s="567"/>
      <c r="AA1026" s="567"/>
      <c r="AB1026" s="316"/>
      <c r="AC1026" s="316"/>
    </row>
    <row r="1027" spans="1:29">
      <c r="A1027" s="576"/>
      <c r="B1027" s="566"/>
      <c r="C1027" s="566"/>
      <c r="D1027" s="566"/>
      <c r="E1027" s="566"/>
      <c r="F1027" s="567"/>
      <c r="G1027" s="567"/>
      <c r="H1027" s="567"/>
      <c r="I1027" s="567"/>
      <c r="J1027" s="567"/>
      <c r="K1027" s="567"/>
      <c r="L1027" s="567"/>
      <c r="M1027" s="567"/>
      <c r="N1027" s="567"/>
      <c r="O1027" s="567"/>
      <c r="P1027" s="567"/>
      <c r="Q1027" s="567"/>
      <c r="R1027" s="567"/>
      <c r="S1027" s="567"/>
      <c r="T1027" s="567"/>
      <c r="U1027" s="567"/>
      <c r="V1027" s="567"/>
      <c r="W1027" s="567"/>
      <c r="X1027" s="567"/>
      <c r="Y1027" s="568"/>
      <c r="Z1027" s="567"/>
      <c r="AA1027" s="567"/>
      <c r="AB1027" s="316"/>
      <c r="AC1027" s="316"/>
    </row>
    <row r="1028" spans="1:29">
      <c r="A1028" s="576"/>
      <c r="B1028" s="566"/>
      <c r="C1028" s="566"/>
      <c r="D1028" s="566"/>
      <c r="E1028" s="566"/>
      <c r="F1028" s="567"/>
      <c r="G1028" s="567"/>
      <c r="H1028" s="567"/>
      <c r="I1028" s="567"/>
      <c r="J1028" s="567"/>
      <c r="K1028" s="567"/>
      <c r="L1028" s="567"/>
      <c r="M1028" s="567"/>
      <c r="N1028" s="567"/>
      <c r="O1028" s="567"/>
      <c r="P1028" s="567"/>
      <c r="Q1028" s="567"/>
      <c r="R1028" s="567"/>
      <c r="S1028" s="567"/>
      <c r="T1028" s="567"/>
      <c r="U1028" s="567"/>
      <c r="V1028" s="567"/>
      <c r="W1028" s="567"/>
      <c r="X1028" s="567"/>
      <c r="Y1028" s="568"/>
      <c r="Z1028" s="567"/>
      <c r="AA1028" s="567"/>
      <c r="AB1028" s="316"/>
      <c r="AC1028" s="316"/>
    </row>
    <row r="1029" spans="1:29">
      <c r="A1029" s="576"/>
      <c r="B1029" s="566"/>
      <c r="C1029" s="566"/>
      <c r="D1029" s="566"/>
      <c r="E1029" s="566"/>
      <c r="F1029" s="567"/>
      <c r="G1029" s="567"/>
      <c r="H1029" s="567"/>
      <c r="I1029" s="567"/>
      <c r="J1029" s="567"/>
      <c r="K1029" s="567"/>
      <c r="L1029" s="567"/>
      <c r="M1029" s="567"/>
      <c r="N1029" s="567"/>
      <c r="O1029" s="567"/>
      <c r="P1029" s="567"/>
      <c r="Q1029" s="567"/>
      <c r="R1029" s="567"/>
      <c r="S1029" s="567"/>
      <c r="T1029" s="567"/>
      <c r="U1029" s="567"/>
      <c r="V1029" s="567"/>
      <c r="W1029" s="567"/>
      <c r="X1029" s="567"/>
      <c r="Y1029" s="568"/>
      <c r="Z1029" s="567"/>
      <c r="AA1029" s="567"/>
      <c r="AB1029" s="316"/>
      <c r="AC1029" s="316"/>
    </row>
    <row r="1030" spans="1:29">
      <c r="A1030" s="576"/>
      <c r="B1030" s="566"/>
      <c r="C1030" s="566"/>
      <c r="D1030" s="566"/>
      <c r="E1030" s="566"/>
      <c r="F1030" s="567"/>
      <c r="G1030" s="567"/>
      <c r="H1030" s="567"/>
      <c r="I1030" s="567"/>
      <c r="J1030" s="567"/>
      <c r="K1030" s="567"/>
      <c r="L1030" s="567"/>
      <c r="M1030" s="567"/>
      <c r="N1030" s="567"/>
      <c r="O1030" s="567"/>
      <c r="P1030" s="567"/>
      <c r="Q1030" s="567"/>
      <c r="R1030" s="567"/>
      <c r="S1030" s="567"/>
      <c r="T1030" s="567"/>
      <c r="U1030" s="567"/>
      <c r="V1030" s="567"/>
      <c r="W1030" s="567"/>
      <c r="X1030" s="567"/>
      <c r="Y1030" s="568"/>
      <c r="Z1030" s="567"/>
      <c r="AA1030" s="567"/>
      <c r="AB1030" s="316"/>
      <c r="AC1030" s="316"/>
    </row>
    <row r="1031" spans="1:29">
      <c r="A1031" s="576"/>
      <c r="B1031" s="566"/>
      <c r="C1031" s="566"/>
      <c r="D1031" s="566"/>
      <c r="E1031" s="566"/>
      <c r="F1031" s="567"/>
      <c r="G1031" s="567"/>
      <c r="H1031" s="567"/>
      <c r="I1031" s="567"/>
      <c r="J1031" s="567"/>
      <c r="K1031" s="567"/>
      <c r="L1031" s="567"/>
      <c r="M1031" s="567"/>
      <c r="N1031" s="567"/>
      <c r="O1031" s="567"/>
      <c r="P1031" s="567"/>
      <c r="Q1031" s="567"/>
      <c r="R1031" s="567"/>
      <c r="S1031" s="567"/>
      <c r="T1031" s="567"/>
      <c r="U1031" s="567"/>
      <c r="V1031" s="567"/>
      <c r="W1031" s="567"/>
      <c r="X1031" s="567"/>
      <c r="Y1031" s="568"/>
      <c r="Z1031" s="567"/>
      <c r="AA1031" s="567"/>
      <c r="AB1031" s="316"/>
      <c r="AC1031" s="316"/>
    </row>
    <row r="1032" spans="1:29">
      <c r="A1032" s="576"/>
      <c r="B1032" s="566"/>
      <c r="C1032" s="566"/>
      <c r="D1032" s="566"/>
      <c r="E1032" s="566"/>
      <c r="F1032" s="567"/>
      <c r="G1032" s="567"/>
      <c r="H1032" s="567"/>
      <c r="I1032" s="567"/>
      <c r="J1032" s="567"/>
      <c r="K1032" s="567"/>
      <c r="L1032" s="567"/>
      <c r="M1032" s="567"/>
      <c r="N1032" s="567"/>
      <c r="O1032" s="567"/>
      <c r="P1032" s="567"/>
      <c r="Q1032" s="567"/>
      <c r="R1032" s="567"/>
      <c r="S1032" s="567"/>
      <c r="T1032" s="567"/>
      <c r="U1032" s="567"/>
      <c r="V1032" s="567"/>
      <c r="W1032" s="567"/>
      <c r="X1032" s="567"/>
      <c r="Y1032" s="568"/>
      <c r="Z1032" s="567"/>
      <c r="AA1032" s="567"/>
      <c r="AB1032" s="316"/>
      <c r="AC1032" s="316"/>
    </row>
    <row r="1033" spans="1:29">
      <c r="A1033" s="576"/>
      <c r="B1033" s="566"/>
      <c r="C1033" s="566"/>
      <c r="D1033" s="566"/>
      <c r="E1033" s="566"/>
      <c r="F1033" s="567"/>
      <c r="G1033" s="567"/>
      <c r="H1033" s="567"/>
      <c r="I1033" s="567"/>
      <c r="J1033" s="567"/>
      <c r="K1033" s="567"/>
      <c r="L1033" s="567"/>
      <c r="M1033" s="567"/>
      <c r="N1033" s="567"/>
      <c r="O1033" s="567"/>
      <c r="P1033" s="567"/>
      <c r="Q1033" s="567"/>
      <c r="R1033" s="567"/>
      <c r="S1033" s="567"/>
      <c r="T1033" s="567"/>
      <c r="U1033" s="567"/>
      <c r="V1033" s="567"/>
      <c r="W1033" s="567"/>
      <c r="X1033" s="567"/>
      <c r="Y1033" s="568"/>
      <c r="Z1033" s="567"/>
      <c r="AA1033" s="567"/>
      <c r="AB1033" s="316"/>
      <c r="AC1033" s="316"/>
    </row>
    <row r="1034" spans="1:29">
      <c r="A1034" s="576"/>
      <c r="B1034" s="566"/>
      <c r="C1034" s="566"/>
      <c r="D1034" s="566"/>
      <c r="E1034" s="566"/>
      <c r="F1034" s="567"/>
      <c r="G1034" s="567"/>
      <c r="H1034" s="567"/>
      <c r="I1034" s="567"/>
      <c r="J1034" s="567"/>
      <c r="K1034" s="567"/>
      <c r="L1034" s="567"/>
      <c r="M1034" s="567"/>
      <c r="N1034" s="567"/>
      <c r="O1034" s="567"/>
      <c r="P1034" s="567"/>
      <c r="Q1034" s="567"/>
      <c r="R1034" s="567"/>
      <c r="S1034" s="567"/>
      <c r="T1034" s="567"/>
      <c r="U1034" s="567"/>
      <c r="V1034" s="567"/>
      <c r="W1034" s="567"/>
      <c r="X1034" s="567"/>
      <c r="Y1034" s="568"/>
      <c r="Z1034" s="567"/>
      <c r="AA1034" s="567"/>
      <c r="AB1034" s="316"/>
      <c r="AC1034" s="316"/>
    </row>
    <row r="1035" spans="1:29">
      <c r="A1035" s="576"/>
      <c r="B1035" s="566"/>
      <c r="C1035" s="566"/>
      <c r="D1035" s="566"/>
      <c r="E1035" s="566"/>
      <c r="F1035" s="567"/>
      <c r="G1035" s="567"/>
      <c r="H1035" s="567"/>
      <c r="I1035" s="567"/>
      <c r="J1035" s="567"/>
      <c r="K1035" s="567"/>
      <c r="L1035" s="567"/>
      <c r="M1035" s="567"/>
      <c r="N1035" s="567"/>
      <c r="O1035" s="567"/>
      <c r="P1035" s="567"/>
      <c r="Q1035" s="567"/>
      <c r="R1035" s="567"/>
      <c r="S1035" s="567"/>
      <c r="T1035" s="567"/>
      <c r="U1035" s="567"/>
      <c r="V1035" s="567"/>
      <c r="W1035" s="567"/>
      <c r="X1035" s="567"/>
      <c r="Y1035" s="568"/>
      <c r="Z1035" s="567"/>
      <c r="AA1035" s="567"/>
      <c r="AB1035" s="316"/>
      <c r="AC1035" s="316"/>
    </row>
    <row r="1036" spans="1:29">
      <c r="A1036" s="576"/>
      <c r="B1036" s="566"/>
      <c r="C1036" s="566"/>
      <c r="D1036" s="566"/>
      <c r="E1036" s="566"/>
      <c r="F1036" s="567"/>
      <c r="G1036" s="567"/>
      <c r="H1036" s="567"/>
      <c r="I1036" s="567"/>
      <c r="J1036" s="567"/>
      <c r="K1036" s="567"/>
      <c r="L1036" s="567"/>
      <c r="M1036" s="567"/>
      <c r="N1036" s="567"/>
      <c r="O1036" s="567"/>
      <c r="P1036" s="567"/>
      <c r="Q1036" s="567"/>
      <c r="R1036" s="567"/>
      <c r="S1036" s="567"/>
      <c r="T1036" s="567"/>
      <c r="U1036" s="567"/>
      <c r="V1036" s="567"/>
      <c r="W1036" s="567"/>
      <c r="X1036" s="567"/>
      <c r="Y1036" s="568"/>
      <c r="Z1036" s="567"/>
      <c r="AA1036" s="567"/>
      <c r="AB1036" s="316"/>
      <c r="AC1036" s="316"/>
    </row>
    <row r="1037" spans="1:29">
      <c r="A1037" s="576"/>
      <c r="B1037" s="566"/>
      <c r="C1037" s="566"/>
      <c r="D1037" s="566"/>
      <c r="E1037" s="566"/>
      <c r="F1037" s="567"/>
      <c r="G1037" s="567"/>
      <c r="H1037" s="567"/>
      <c r="I1037" s="567"/>
      <c r="J1037" s="567"/>
      <c r="K1037" s="567"/>
      <c r="L1037" s="567"/>
      <c r="M1037" s="567"/>
      <c r="N1037" s="567"/>
      <c r="O1037" s="567"/>
      <c r="P1037" s="567"/>
      <c r="Q1037" s="567"/>
      <c r="R1037" s="567"/>
      <c r="S1037" s="567"/>
      <c r="T1037" s="567"/>
      <c r="U1037" s="567"/>
      <c r="V1037" s="567"/>
      <c r="W1037" s="567"/>
      <c r="X1037" s="567"/>
      <c r="Y1037" s="568"/>
      <c r="Z1037" s="567"/>
      <c r="AA1037" s="567"/>
      <c r="AB1037" s="316"/>
      <c r="AC1037" s="316"/>
    </row>
    <row r="1038" spans="1:29">
      <c r="A1038" s="576"/>
      <c r="B1038" s="566"/>
      <c r="C1038" s="566"/>
      <c r="D1038" s="566"/>
      <c r="E1038" s="566"/>
      <c r="F1038" s="567"/>
      <c r="G1038" s="567"/>
      <c r="H1038" s="567"/>
      <c r="I1038" s="567"/>
      <c r="J1038" s="567"/>
      <c r="K1038" s="567"/>
      <c r="L1038" s="567"/>
      <c r="M1038" s="567"/>
      <c r="N1038" s="567"/>
      <c r="O1038" s="567"/>
      <c r="P1038" s="567"/>
      <c r="Q1038" s="567"/>
      <c r="R1038" s="567"/>
      <c r="S1038" s="567"/>
      <c r="T1038" s="567"/>
      <c r="U1038" s="567"/>
      <c r="V1038" s="567"/>
      <c r="W1038" s="567"/>
      <c r="X1038" s="567"/>
      <c r="Y1038" s="568"/>
      <c r="Z1038" s="567"/>
      <c r="AA1038" s="567"/>
      <c r="AB1038" s="316"/>
      <c r="AC1038" s="316"/>
    </row>
    <row r="1039" spans="1:29">
      <c r="A1039" s="576"/>
      <c r="B1039" s="566"/>
      <c r="C1039" s="566"/>
      <c r="D1039" s="566"/>
      <c r="E1039" s="566"/>
      <c r="F1039" s="567"/>
      <c r="G1039" s="567"/>
      <c r="H1039" s="567"/>
      <c r="I1039" s="567"/>
      <c r="J1039" s="567"/>
      <c r="K1039" s="567"/>
      <c r="L1039" s="567"/>
      <c r="M1039" s="567"/>
      <c r="N1039" s="567"/>
      <c r="O1039" s="567"/>
      <c r="P1039" s="567"/>
      <c r="Q1039" s="567"/>
      <c r="R1039" s="567"/>
      <c r="S1039" s="567"/>
      <c r="T1039" s="567"/>
      <c r="U1039" s="567"/>
      <c r="V1039" s="567"/>
      <c r="W1039" s="567"/>
      <c r="X1039" s="567"/>
      <c r="Y1039" s="568"/>
      <c r="Z1039" s="567"/>
      <c r="AA1039" s="567"/>
      <c r="AB1039" s="316"/>
      <c r="AC1039" s="316"/>
    </row>
    <row r="1040" spans="1:29">
      <c r="A1040" s="576"/>
      <c r="B1040" s="566"/>
      <c r="C1040" s="566"/>
      <c r="D1040" s="566"/>
      <c r="E1040" s="566"/>
      <c r="F1040" s="567"/>
      <c r="G1040" s="567"/>
      <c r="H1040" s="567"/>
      <c r="I1040" s="567"/>
      <c r="J1040" s="567"/>
      <c r="K1040" s="567"/>
      <c r="L1040" s="567"/>
      <c r="M1040" s="567"/>
      <c r="N1040" s="567"/>
      <c r="O1040" s="567"/>
      <c r="P1040" s="567"/>
      <c r="Q1040" s="567"/>
      <c r="R1040" s="567"/>
      <c r="S1040" s="567"/>
      <c r="T1040" s="567"/>
      <c r="U1040" s="567"/>
      <c r="V1040" s="567"/>
      <c r="W1040" s="567"/>
      <c r="X1040" s="567"/>
      <c r="Y1040" s="568"/>
      <c r="Z1040" s="567"/>
      <c r="AA1040" s="567"/>
      <c r="AB1040" s="316"/>
      <c r="AC1040" s="316"/>
    </row>
    <row r="1041" spans="1:29">
      <c r="A1041" s="576"/>
      <c r="B1041" s="566"/>
      <c r="C1041" s="566"/>
      <c r="D1041" s="566"/>
      <c r="E1041" s="566"/>
      <c r="F1041" s="567"/>
      <c r="G1041" s="567"/>
      <c r="H1041" s="567"/>
      <c r="I1041" s="567"/>
      <c r="J1041" s="567"/>
      <c r="K1041" s="567"/>
      <c r="L1041" s="567"/>
      <c r="M1041" s="567"/>
      <c r="N1041" s="567"/>
      <c r="O1041" s="567"/>
      <c r="P1041" s="567"/>
      <c r="Q1041" s="567"/>
      <c r="R1041" s="567"/>
      <c r="S1041" s="567"/>
      <c r="T1041" s="567"/>
      <c r="U1041" s="567"/>
      <c r="V1041" s="567"/>
      <c r="W1041" s="567"/>
      <c r="X1041" s="567"/>
      <c r="Y1041" s="568"/>
      <c r="Z1041" s="567"/>
      <c r="AA1041" s="567"/>
      <c r="AB1041" s="316"/>
      <c r="AC1041" s="316"/>
    </row>
    <row r="1042" spans="1:29">
      <c r="A1042" s="576"/>
      <c r="B1042" s="566"/>
      <c r="C1042" s="566"/>
      <c r="D1042" s="566"/>
      <c r="E1042" s="566"/>
      <c r="F1042" s="567"/>
      <c r="G1042" s="567"/>
      <c r="H1042" s="567"/>
      <c r="I1042" s="567"/>
      <c r="J1042" s="567"/>
      <c r="K1042" s="567"/>
      <c r="L1042" s="567"/>
      <c r="M1042" s="567"/>
      <c r="N1042" s="567"/>
      <c r="O1042" s="567"/>
      <c r="P1042" s="567"/>
      <c r="Q1042" s="567"/>
      <c r="R1042" s="567"/>
      <c r="S1042" s="567"/>
      <c r="T1042" s="567"/>
      <c r="U1042" s="567"/>
      <c r="V1042" s="567"/>
      <c r="W1042" s="567"/>
      <c r="X1042" s="567"/>
      <c r="Y1042" s="568"/>
      <c r="Z1042" s="567"/>
      <c r="AA1042" s="567"/>
      <c r="AB1042" s="316"/>
      <c r="AC1042" s="316"/>
    </row>
    <row r="1043" spans="1:29">
      <c r="A1043" s="576"/>
      <c r="B1043" s="566"/>
      <c r="C1043" s="566"/>
      <c r="D1043" s="566"/>
      <c r="E1043" s="566"/>
      <c r="F1043" s="567"/>
      <c r="G1043" s="567"/>
      <c r="H1043" s="567"/>
      <c r="I1043" s="567"/>
      <c r="J1043" s="567"/>
      <c r="K1043" s="567"/>
      <c r="L1043" s="567"/>
      <c r="M1043" s="567"/>
      <c r="N1043" s="567"/>
      <c r="O1043" s="567"/>
      <c r="P1043" s="567"/>
      <c r="Q1043" s="567"/>
      <c r="R1043" s="567"/>
      <c r="S1043" s="567"/>
      <c r="T1043" s="567"/>
      <c r="U1043" s="567"/>
      <c r="V1043" s="567"/>
      <c r="W1043" s="567"/>
      <c r="X1043" s="567"/>
      <c r="Y1043" s="568"/>
      <c r="Z1043" s="567"/>
      <c r="AA1043" s="567"/>
      <c r="AB1043" s="316"/>
      <c r="AC1043" s="316"/>
    </row>
    <row r="1044" spans="1:29">
      <c r="A1044" s="576"/>
      <c r="B1044" s="566"/>
      <c r="C1044" s="566"/>
      <c r="D1044" s="566"/>
      <c r="E1044" s="566"/>
      <c r="F1044" s="567"/>
      <c r="G1044" s="567"/>
      <c r="H1044" s="567"/>
      <c r="I1044" s="567"/>
      <c r="J1044" s="567"/>
      <c r="K1044" s="567"/>
      <c r="L1044" s="567"/>
      <c r="M1044" s="567"/>
      <c r="N1044" s="567"/>
      <c r="O1044" s="567"/>
      <c r="P1044" s="567"/>
      <c r="Q1044" s="567"/>
      <c r="R1044" s="567"/>
      <c r="S1044" s="567"/>
      <c r="T1044" s="567"/>
      <c r="U1044" s="567"/>
      <c r="V1044" s="567"/>
      <c r="W1044" s="567"/>
      <c r="X1044" s="567"/>
      <c r="Y1044" s="568"/>
      <c r="Z1044" s="567"/>
      <c r="AA1044" s="567"/>
      <c r="AB1044" s="316"/>
      <c r="AC1044" s="316"/>
    </row>
    <row r="1045" spans="1:29">
      <c r="A1045" s="576"/>
      <c r="B1045" s="566"/>
      <c r="C1045" s="566"/>
      <c r="D1045" s="566"/>
      <c r="E1045" s="566"/>
      <c r="F1045" s="567"/>
      <c r="G1045" s="567"/>
      <c r="H1045" s="567"/>
      <c r="I1045" s="567"/>
      <c r="J1045" s="567"/>
      <c r="K1045" s="567"/>
      <c r="L1045" s="567"/>
      <c r="M1045" s="567"/>
      <c r="N1045" s="567"/>
      <c r="O1045" s="567"/>
      <c r="P1045" s="567"/>
      <c r="Q1045" s="567"/>
      <c r="R1045" s="567"/>
      <c r="S1045" s="567"/>
      <c r="T1045" s="567"/>
      <c r="U1045" s="567"/>
      <c r="V1045" s="567"/>
      <c r="W1045" s="567"/>
      <c r="X1045" s="567"/>
      <c r="Y1045" s="568"/>
      <c r="Z1045" s="567"/>
      <c r="AA1045" s="567"/>
      <c r="AB1045" s="316"/>
      <c r="AC1045" s="316"/>
    </row>
    <row r="1046" spans="1:29">
      <c r="A1046" s="576"/>
      <c r="B1046" s="566"/>
      <c r="C1046" s="566"/>
      <c r="D1046" s="566"/>
      <c r="E1046" s="566"/>
      <c r="F1046" s="567"/>
      <c r="G1046" s="567"/>
      <c r="H1046" s="567"/>
      <c r="I1046" s="567"/>
      <c r="J1046" s="567"/>
      <c r="K1046" s="567"/>
      <c r="L1046" s="567"/>
      <c r="M1046" s="567"/>
      <c r="N1046" s="567"/>
      <c r="O1046" s="567"/>
      <c r="P1046" s="567"/>
      <c r="Q1046" s="567"/>
      <c r="R1046" s="567"/>
      <c r="S1046" s="567"/>
      <c r="T1046" s="567"/>
      <c r="U1046" s="567"/>
      <c r="V1046" s="567"/>
      <c r="W1046" s="567"/>
      <c r="X1046" s="567"/>
      <c r="Y1046" s="568"/>
      <c r="Z1046" s="567"/>
      <c r="AA1046" s="567"/>
      <c r="AB1046" s="316"/>
      <c r="AC1046" s="316"/>
    </row>
    <row r="1047" spans="1:29">
      <c r="A1047" s="576"/>
      <c r="B1047" s="566"/>
      <c r="C1047" s="566"/>
      <c r="D1047" s="566"/>
      <c r="E1047" s="566"/>
      <c r="F1047" s="567"/>
      <c r="G1047" s="567"/>
      <c r="H1047" s="567"/>
      <c r="I1047" s="567"/>
      <c r="J1047" s="567"/>
      <c r="K1047" s="567"/>
      <c r="L1047" s="567"/>
      <c r="M1047" s="567"/>
      <c r="N1047" s="567"/>
      <c r="O1047" s="567"/>
      <c r="P1047" s="567"/>
      <c r="Q1047" s="567"/>
      <c r="R1047" s="567"/>
      <c r="S1047" s="567"/>
      <c r="T1047" s="567"/>
      <c r="U1047" s="567"/>
      <c r="V1047" s="567"/>
      <c r="W1047" s="567"/>
      <c r="X1047" s="567"/>
      <c r="Y1047" s="568"/>
      <c r="Z1047" s="567"/>
      <c r="AA1047" s="567"/>
      <c r="AB1047" s="316"/>
      <c r="AC1047" s="316"/>
    </row>
    <row r="1048" spans="1:29">
      <c r="A1048" s="576"/>
      <c r="B1048" s="566"/>
      <c r="C1048" s="566"/>
      <c r="D1048" s="566"/>
      <c r="E1048" s="566"/>
      <c r="F1048" s="567"/>
      <c r="G1048" s="567"/>
      <c r="H1048" s="567"/>
      <c r="I1048" s="567"/>
      <c r="J1048" s="567"/>
      <c r="K1048" s="567"/>
      <c r="L1048" s="567"/>
      <c r="M1048" s="567"/>
      <c r="N1048" s="567"/>
      <c r="O1048" s="567"/>
      <c r="P1048" s="567"/>
      <c r="Q1048" s="567"/>
      <c r="R1048" s="567"/>
      <c r="S1048" s="567"/>
      <c r="T1048" s="567"/>
      <c r="U1048" s="567"/>
      <c r="V1048" s="567"/>
      <c r="W1048" s="567"/>
      <c r="X1048" s="567"/>
      <c r="Y1048" s="568"/>
      <c r="Z1048" s="567"/>
      <c r="AA1048" s="567"/>
      <c r="AB1048" s="316"/>
      <c r="AC1048" s="316"/>
    </row>
    <row r="1049" spans="1:29">
      <c r="A1049" s="576"/>
      <c r="B1049" s="566"/>
      <c r="C1049" s="566"/>
      <c r="D1049" s="566"/>
      <c r="E1049" s="566"/>
      <c r="F1049" s="567"/>
      <c r="G1049" s="567"/>
      <c r="H1049" s="567"/>
      <c r="I1049" s="567"/>
      <c r="J1049" s="567"/>
      <c r="K1049" s="567"/>
      <c r="L1049" s="567"/>
      <c r="M1049" s="567"/>
      <c r="N1049" s="567"/>
      <c r="O1049" s="567"/>
      <c r="P1049" s="567"/>
      <c r="Q1049" s="567"/>
      <c r="R1049" s="567"/>
      <c r="S1049" s="567"/>
      <c r="T1049" s="567"/>
      <c r="U1049" s="567"/>
      <c r="V1049" s="567"/>
      <c r="W1049" s="567"/>
      <c r="X1049" s="567"/>
      <c r="Y1049" s="568"/>
      <c r="Z1049" s="567"/>
      <c r="AA1049" s="567"/>
      <c r="AB1049" s="316"/>
      <c r="AC1049" s="316"/>
    </row>
    <row r="1050" spans="1:29">
      <c r="A1050" s="576"/>
      <c r="B1050" s="566"/>
      <c r="C1050" s="566"/>
      <c r="D1050" s="566"/>
      <c r="E1050" s="566"/>
      <c r="F1050" s="567"/>
      <c r="G1050" s="567"/>
      <c r="H1050" s="567"/>
      <c r="I1050" s="567"/>
      <c r="J1050" s="567"/>
      <c r="K1050" s="567"/>
      <c r="L1050" s="567"/>
      <c r="M1050" s="567"/>
      <c r="N1050" s="567"/>
      <c r="O1050" s="567"/>
      <c r="P1050" s="567"/>
      <c r="Q1050" s="567"/>
      <c r="R1050" s="567"/>
      <c r="S1050" s="567"/>
      <c r="T1050" s="567"/>
      <c r="U1050" s="567"/>
      <c r="V1050" s="567"/>
      <c r="W1050" s="567"/>
      <c r="X1050" s="567"/>
      <c r="Y1050" s="568"/>
      <c r="Z1050" s="567"/>
      <c r="AA1050" s="567"/>
      <c r="AB1050" s="316"/>
      <c r="AC1050" s="316"/>
    </row>
    <row r="1051" spans="1:29">
      <c r="A1051" s="576"/>
      <c r="B1051" s="566"/>
      <c r="C1051" s="566"/>
      <c r="D1051" s="566"/>
      <c r="E1051" s="566"/>
      <c r="F1051" s="567"/>
      <c r="G1051" s="567"/>
      <c r="H1051" s="567"/>
      <c r="I1051" s="567"/>
      <c r="J1051" s="567"/>
      <c r="K1051" s="567"/>
      <c r="L1051" s="567"/>
      <c r="M1051" s="567"/>
      <c r="N1051" s="567"/>
      <c r="O1051" s="567"/>
      <c r="P1051" s="567"/>
      <c r="Q1051" s="567"/>
      <c r="R1051" s="567"/>
      <c r="S1051" s="567"/>
      <c r="T1051" s="567"/>
      <c r="U1051" s="567"/>
      <c r="V1051" s="567"/>
      <c r="W1051" s="567"/>
      <c r="X1051" s="567"/>
      <c r="Y1051" s="568"/>
      <c r="Z1051" s="567"/>
      <c r="AA1051" s="567"/>
      <c r="AB1051" s="316"/>
      <c r="AC1051" s="316"/>
    </row>
    <row r="1052" spans="1:29">
      <c r="A1052" s="576"/>
      <c r="B1052" s="566"/>
      <c r="C1052" s="566"/>
      <c r="D1052" s="566"/>
      <c r="E1052" s="566"/>
      <c r="F1052" s="567"/>
      <c r="G1052" s="567"/>
      <c r="H1052" s="567"/>
      <c r="I1052" s="567"/>
      <c r="J1052" s="567"/>
      <c r="K1052" s="567"/>
      <c r="L1052" s="567"/>
      <c r="M1052" s="567"/>
      <c r="N1052" s="567"/>
      <c r="O1052" s="567"/>
      <c r="P1052" s="567"/>
      <c r="Q1052" s="567"/>
      <c r="R1052" s="567"/>
      <c r="S1052" s="567"/>
      <c r="T1052" s="567"/>
      <c r="U1052" s="567"/>
      <c r="V1052" s="567"/>
      <c r="W1052" s="567"/>
      <c r="X1052" s="567"/>
      <c r="Y1052" s="568"/>
      <c r="Z1052" s="567"/>
      <c r="AA1052" s="567"/>
      <c r="AB1052" s="316"/>
      <c r="AC1052" s="316"/>
    </row>
    <row r="1053" spans="1:29">
      <c r="A1053" s="576"/>
      <c r="B1053" s="566"/>
      <c r="C1053" s="566"/>
      <c r="D1053" s="566"/>
      <c r="E1053" s="566"/>
      <c r="F1053" s="567"/>
      <c r="G1053" s="567"/>
      <c r="H1053" s="567"/>
      <c r="I1053" s="567"/>
      <c r="J1053" s="567"/>
      <c r="K1053" s="567"/>
      <c r="L1053" s="567"/>
      <c r="M1053" s="567"/>
      <c r="N1053" s="567"/>
      <c r="O1053" s="567"/>
      <c r="P1053" s="567"/>
      <c r="Q1053" s="567"/>
      <c r="R1053" s="567"/>
      <c r="S1053" s="567"/>
      <c r="T1053" s="567"/>
      <c r="U1053" s="567"/>
      <c r="V1053" s="567"/>
      <c r="W1053" s="567"/>
      <c r="X1053" s="567"/>
      <c r="Y1053" s="568"/>
      <c r="Z1053" s="567"/>
      <c r="AA1053" s="567"/>
      <c r="AB1053" s="316"/>
      <c r="AC1053" s="316"/>
    </row>
    <row r="1054" spans="1:29">
      <c r="A1054" s="576"/>
      <c r="B1054" s="566"/>
      <c r="C1054" s="566"/>
      <c r="D1054" s="566"/>
      <c r="E1054" s="566"/>
      <c r="F1054" s="567"/>
      <c r="G1054" s="567"/>
      <c r="H1054" s="567"/>
      <c r="I1054" s="567"/>
      <c r="J1054" s="567"/>
      <c r="K1054" s="567"/>
      <c r="L1054" s="567"/>
      <c r="M1054" s="567"/>
      <c r="N1054" s="567"/>
      <c r="O1054" s="567"/>
      <c r="P1054" s="567"/>
      <c r="Q1054" s="567"/>
      <c r="R1054" s="567"/>
      <c r="S1054" s="567"/>
      <c r="T1054" s="567"/>
      <c r="U1054" s="567"/>
      <c r="V1054" s="567"/>
      <c r="W1054" s="567"/>
      <c r="X1054" s="567"/>
      <c r="Y1054" s="568"/>
      <c r="Z1054" s="567"/>
      <c r="AA1054" s="567"/>
      <c r="AB1054" s="316"/>
      <c r="AC1054" s="316"/>
    </row>
    <row r="1055" spans="1:29">
      <c r="A1055" s="576"/>
      <c r="B1055" s="566"/>
      <c r="C1055" s="566"/>
      <c r="D1055" s="566"/>
      <c r="E1055" s="566"/>
      <c r="F1055" s="567"/>
      <c r="G1055" s="567"/>
      <c r="H1055" s="567"/>
      <c r="I1055" s="567"/>
      <c r="J1055" s="567"/>
      <c r="K1055" s="567"/>
      <c r="L1055" s="567"/>
      <c r="M1055" s="567"/>
      <c r="N1055" s="567"/>
      <c r="O1055" s="567"/>
      <c r="P1055" s="567"/>
      <c r="Q1055" s="567"/>
      <c r="R1055" s="567"/>
      <c r="S1055" s="567"/>
      <c r="T1055" s="567"/>
      <c r="U1055" s="567"/>
      <c r="V1055" s="567"/>
      <c r="W1055" s="567"/>
      <c r="X1055" s="567"/>
      <c r="Y1055" s="568"/>
      <c r="Z1055" s="567"/>
      <c r="AA1055" s="567"/>
      <c r="AB1055" s="316"/>
      <c r="AC1055" s="316"/>
    </row>
    <row r="1056" spans="1:29">
      <c r="A1056" s="576"/>
      <c r="B1056" s="566"/>
      <c r="C1056" s="566"/>
      <c r="D1056" s="566"/>
      <c r="E1056" s="566"/>
      <c r="F1056" s="567"/>
      <c r="G1056" s="567"/>
      <c r="H1056" s="567"/>
      <c r="I1056" s="567"/>
      <c r="J1056" s="567"/>
      <c r="K1056" s="567"/>
      <c r="L1056" s="567"/>
      <c r="M1056" s="567"/>
      <c r="N1056" s="567"/>
      <c r="O1056" s="567"/>
      <c r="P1056" s="567"/>
      <c r="Q1056" s="567"/>
      <c r="R1056" s="567"/>
      <c r="S1056" s="567"/>
      <c r="T1056" s="567"/>
      <c r="U1056" s="567"/>
      <c r="V1056" s="567"/>
      <c r="W1056" s="567"/>
      <c r="X1056" s="567"/>
      <c r="Y1056" s="568"/>
      <c r="Z1056" s="567"/>
      <c r="AA1056" s="567"/>
      <c r="AB1056" s="316"/>
      <c r="AC1056" s="316"/>
    </row>
    <row r="1057" spans="1:29">
      <c r="A1057" s="576"/>
      <c r="B1057" s="566"/>
      <c r="C1057" s="566"/>
      <c r="D1057" s="566"/>
      <c r="E1057" s="566"/>
      <c r="F1057" s="567"/>
      <c r="G1057" s="567"/>
      <c r="H1057" s="567"/>
      <c r="I1057" s="567"/>
      <c r="J1057" s="567"/>
      <c r="K1057" s="567"/>
      <c r="L1057" s="567"/>
      <c r="M1057" s="567"/>
      <c r="N1057" s="567"/>
      <c r="O1057" s="567"/>
      <c r="P1057" s="567"/>
      <c r="Q1057" s="567"/>
      <c r="R1057" s="567"/>
      <c r="S1057" s="567"/>
      <c r="T1057" s="567"/>
      <c r="U1057" s="567"/>
      <c r="V1057" s="567"/>
      <c r="W1057" s="567"/>
      <c r="X1057" s="567"/>
      <c r="Y1057" s="568"/>
      <c r="Z1057" s="567"/>
      <c r="AA1057" s="567"/>
      <c r="AB1057" s="316"/>
      <c r="AC1057" s="316"/>
    </row>
    <row r="1058" spans="1:29">
      <c r="A1058" s="576"/>
      <c r="B1058" s="566"/>
      <c r="C1058" s="566"/>
      <c r="D1058" s="566"/>
      <c r="E1058" s="566"/>
      <c r="F1058" s="567"/>
      <c r="G1058" s="567"/>
      <c r="H1058" s="567"/>
      <c r="I1058" s="567"/>
      <c r="J1058" s="567"/>
      <c r="K1058" s="567"/>
      <c r="L1058" s="567"/>
      <c r="M1058" s="567"/>
      <c r="N1058" s="567"/>
      <c r="O1058" s="567"/>
      <c r="P1058" s="567"/>
      <c r="Q1058" s="567"/>
      <c r="R1058" s="567"/>
      <c r="S1058" s="567"/>
      <c r="T1058" s="567"/>
      <c r="U1058" s="567"/>
      <c r="V1058" s="567"/>
      <c r="W1058" s="567"/>
      <c r="X1058" s="567"/>
      <c r="Y1058" s="568"/>
      <c r="Z1058" s="567"/>
      <c r="AA1058" s="567"/>
      <c r="AB1058" s="316"/>
      <c r="AC1058" s="316"/>
    </row>
    <row r="1059" spans="1:29">
      <c r="A1059" s="576"/>
      <c r="B1059" s="566"/>
      <c r="C1059" s="566"/>
      <c r="D1059" s="566"/>
      <c r="E1059" s="566"/>
      <c r="F1059" s="567"/>
      <c r="G1059" s="567"/>
      <c r="H1059" s="567"/>
      <c r="I1059" s="567"/>
      <c r="J1059" s="567"/>
      <c r="K1059" s="567"/>
      <c r="L1059" s="567"/>
      <c r="M1059" s="567"/>
      <c r="N1059" s="567"/>
      <c r="O1059" s="567"/>
      <c r="P1059" s="567"/>
      <c r="Q1059" s="567"/>
      <c r="R1059" s="567"/>
      <c r="S1059" s="567"/>
      <c r="T1059" s="567"/>
      <c r="U1059" s="567"/>
      <c r="V1059" s="567"/>
      <c r="W1059" s="567"/>
      <c r="X1059" s="567"/>
      <c r="Y1059" s="568"/>
      <c r="Z1059" s="567"/>
      <c r="AA1059" s="567"/>
      <c r="AB1059" s="316"/>
      <c r="AC1059" s="316"/>
    </row>
    <row r="1060" spans="1:29">
      <c r="A1060" s="576"/>
      <c r="B1060" s="566"/>
      <c r="C1060" s="566"/>
      <c r="D1060" s="566"/>
      <c r="E1060" s="566"/>
      <c r="F1060" s="567"/>
      <c r="G1060" s="567"/>
      <c r="H1060" s="567"/>
      <c r="I1060" s="567"/>
      <c r="J1060" s="567"/>
      <c r="K1060" s="567"/>
      <c r="L1060" s="567"/>
      <c r="M1060" s="567"/>
      <c r="N1060" s="567"/>
      <c r="O1060" s="567"/>
      <c r="P1060" s="567"/>
      <c r="Q1060" s="567"/>
      <c r="R1060" s="567"/>
      <c r="S1060" s="567"/>
      <c r="T1060" s="567"/>
      <c r="U1060" s="567"/>
      <c r="V1060" s="567"/>
      <c r="W1060" s="567"/>
      <c r="X1060" s="567"/>
      <c r="Y1060" s="568"/>
      <c r="Z1060" s="567"/>
      <c r="AA1060" s="567"/>
      <c r="AB1060" s="316"/>
      <c r="AC1060" s="316"/>
    </row>
    <row r="1061" spans="1:29">
      <c r="A1061" s="576"/>
      <c r="B1061" s="566"/>
      <c r="C1061" s="566"/>
      <c r="D1061" s="566"/>
      <c r="E1061" s="566"/>
      <c r="F1061" s="567"/>
      <c r="G1061" s="567"/>
      <c r="H1061" s="567"/>
      <c r="I1061" s="567"/>
      <c r="J1061" s="567"/>
      <c r="K1061" s="567"/>
      <c r="L1061" s="567"/>
      <c r="M1061" s="567"/>
      <c r="N1061" s="567"/>
      <c r="O1061" s="567"/>
      <c r="P1061" s="567"/>
      <c r="Q1061" s="567"/>
      <c r="R1061" s="567"/>
      <c r="S1061" s="567"/>
      <c r="T1061" s="567"/>
      <c r="U1061" s="567"/>
      <c r="V1061" s="567"/>
      <c r="W1061" s="567"/>
      <c r="X1061" s="567"/>
      <c r="Y1061" s="568"/>
      <c r="Z1061" s="567"/>
      <c r="AA1061" s="567"/>
      <c r="AB1061" s="316"/>
      <c r="AC1061" s="316"/>
    </row>
    <row r="1062" spans="1:29">
      <c r="A1062" s="576"/>
      <c r="B1062" s="566"/>
      <c r="C1062" s="566"/>
      <c r="D1062" s="566"/>
      <c r="E1062" s="566"/>
      <c r="F1062" s="567"/>
      <c r="G1062" s="567"/>
      <c r="H1062" s="567"/>
      <c r="I1062" s="567"/>
      <c r="J1062" s="567"/>
      <c r="K1062" s="567"/>
      <c r="L1062" s="567"/>
      <c r="M1062" s="567"/>
      <c r="N1062" s="567"/>
      <c r="O1062" s="567"/>
      <c r="P1062" s="567"/>
      <c r="Q1062" s="567"/>
      <c r="R1062" s="567"/>
      <c r="S1062" s="567"/>
      <c r="T1062" s="567"/>
      <c r="U1062" s="567"/>
      <c r="V1062" s="567"/>
      <c r="W1062" s="567"/>
      <c r="X1062" s="567"/>
      <c r="Y1062" s="568"/>
      <c r="Z1062" s="567"/>
      <c r="AA1062" s="567"/>
      <c r="AB1062" s="316"/>
      <c r="AC1062" s="316"/>
    </row>
    <row r="1063" spans="1:29">
      <c r="A1063" s="576"/>
      <c r="B1063" s="566"/>
      <c r="C1063" s="566"/>
      <c r="D1063" s="566"/>
      <c r="E1063" s="566"/>
      <c r="F1063" s="567"/>
      <c r="G1063" s="567"/>
      <c r="H1063" s="567"/>
      <c r="I1063" s="567"/>
      <c r="J1063" s="567"/>
      <c r="K1063" s="567"/>
      <c r="L1063" s="567"/>
      <c r="M1063" s="567"/>
      <c r="N1063" s="567"/>
      <c r="O1063" s="567"/>
      <c r="P1063" s="567"/>
      <c r="Q1063" s="567"/>
      <c r="R1063" s="567"/>
      <c r="S1063" s="567"/>
      <c r="T1063" s="567"/>
      <c r="U1063" s="567"/>
      <c r="V1063" s="567"/>
      <c r="W1063" s="567"/>
      <c r="X1063" s="567"/>
      <c r="Y1063" s="568"/>
      <c r="Z1063" s="567"/>
      <c r="AA1063" s="567"/>
      <c r="AB1063" s="316"/>
      <c r="AC1063" s="316"/>
    </row>
    <row r="1064" spans="1:29">
      <c r="A1064" s="576"/>
      <c r="B1064" s="566"/>
      <c r="C1064" s="566"/>
      <c r="D1064" s="566"/>
      <c r="E1064" s="566"/>
      <c r="F1064" s="567"/>
      <c r="G1064" s="567"/>
      <c r="H1064" s="567"/>
      <c r="I1064" s="567"/>
      <c r="J1064" s="567"/>
      <c r="K1064" s="567"/>
      <c r="L1064" s="567"/>
      <c r="M1064" s="567"/>
      <c r="N1064" s="567"/>
      <c r="O1064" s="567"/>
      <c r="P1064" s="567"/>
      <c r="Q1064" s="567"/>
      <c r="R1064" s="567"/>
      <c r="S1064" s="567"/>
      <c r="T1064" s="567"/>
      <c r="U1064" s="567"/>
      <c r="V1064" s="567"/>
      <c r="W1064" s="567"/>
      <c r="X1064" s="567"/>
      <c r="Y1064" s="568"/>
      <c r="Z1064" s="567"/>
      <c r="AA1064" s="567"/>
      <c r="AB1064" s="316"/>
      <c r="AC1064" s="316"/>
    </row>
    <row r="1065" spans="1:29">
      <c r="A1065" s="576"/>
      <c r="B1065" s="566"/>
      <c r="C1065" s="566"/>
      <c r="D1065" s="566"/>
      <c r="E1065" s="566"/>
      <c r="F1065" s="567"/>
      <c r="G1065" s="567"/>
      <c r="H1065" s="567"/>
      <c r="I1065" s="567"/>
      <c r="J1065" s="567"/>
      <c r="K1065" s="567"/>
      <c r="L1065" s="567"/>
      <c r="M1065" s="567"/>
      <c r="N1065" s="567"/>
      <c r="O1065" s="567"/>
      <c r="P1065" s="567"/>
      <c r="Q1065" s="567"/>
      <c r="R1065" s="567"/>
      <c r="S1065" s="567"/>
      <c r="T1065" s="567"/>
      <c r="U1065" s="567"/>
      <c r="V1065" s="567"/>
      <c r="W1065" s="567"/>
      <c r="X1065" s="567"/>
      <c r="Y1065" s="568"/>
      <c r="Z1065" s="567"/>
      <c r="AA1065" s="567"/>
      <c r="AB1065" s="316"/>
      <c r="AC1065" s="316"/>
    </row>
    <row r="1066" spans="1:29">
      <c r="A1066" s="576"/>
      <c r="B1066" s="566"/>
      <c r="C1066" s="566"/>
      <c r="D1066" s="566"/>
      <c r="E1066" s="566"/>
      <c r="F1066" s="567"/>
      <c r="G1066" s="567"/>
      <c r="H1066" s="567"/>
      <c r="I1066" s="567"/>
      <c r="J1066" s="567"/>
      <c r="K1066" s="567"/>
      <c r="L1066" s="567"/>
      <c r="M1066" s="567"/>
      <c r="N1066" s="567"/>
      <c r="O1066" s="567"/>
      <c r="P1066" s="567"/>
      <c r="Q1066" s="567"/>
      <c r="R1066" s="567"/>
      <c r="S1066" s="567"/>
      <c r="T1066" s="567"/>
      <c r="U1066" s="567"/>
      <c r="V1066" s="567"/>
      <c r="W1066" s="567"/>
      <c r="X1066" s="567"/>
      <c r="Y1066" s="568"/>
      <c r="Z1066" s="567"/>
      <c r="AA1066" s="567"/>
      <c r="AB1066" s="316"/>
      <c r="AC1066" s="316"/>
    </row>
    <row r="1067" spans="1:29">
      <c r="A1067" s="576"/>
      <c r="B1067" s="566"/>
      <c r="C1067" s="566"/>
      <c r="D1067" s="566"/>
      <c r="E1067" s="566"/>
      <c r="F1067" s="567"/>
      <c r="G1067" s="567"/>
      <c r="H1067" s="567"/>
      <c r="I1067" s="567"/>
      <c r="J1067" s="567"/>
      <c r="K1067" s="567"/>
      <c r="L1067" s="567"/>
      <c r="M1067" s="567"/>
      <c r="N1067" s="567"/>
      <c r="O1067" s="567"/>
      <c r="P1067" s="567"/>
      <c r="Q1067" s="567"/>
      <c r="R1067" s="567"/>
      <c r="S1067" s="567"/>
      <c r="T1067" s="567"/>
      <c r="U1067" s="567"/>
      <c r="V1067" s="567"/>
      <c r="W1067" s="567"/>
      <c r="X1067" s="567"/>
      <c r="Y1067" s="568"/>
      <c r="Z1067" s="567"/>
      <c r="AA1067" s="567"/>
      <c r="AB1067" s="316"/>
      <c r="AC1067" s="316"/>
    </row>
    <row r="1068" spans="1:29">
      <c r="A1068" s="576"/>
      <c r="B1068" s="566"/>
      <c r="C1068" s="566"/>
      <c r="D1068" s="566"/>
      <c r="E1068" s="566"/>
      <c r="F1068" s="567"/>
      <c r="G1068" s="567"/>
      <c r="H1068" s="567"/>
      <c r="I1068" s="567"/>
      <c r="J1068" s="567"/>
      <c r="K1068" s="567"/>
      <c r="L1068" s="567"/>
      <c r="M1068" s="567"/>
      <c r="N1068" s="567"/>
      <c r="O1068" s="567"/>
      <c r="P1068" s="567"/>
      <c r="Q1068" s="567"/>
      <c r="R1068" s="567"/>
      <c r="S1068" s="567"/>
      <c r="T1068" s="567"/>
      <c r="U1068" s="567"/>
      <c r="V1068" s="567"/>
      <c r="W1068" s="567"/>
      <c r="X1068" s="567"/>
      <c r="Y1068" s="568"/>
      <c r="Z1068" s="567"/>
      <c r="AA1068" s="567"/>
      <c r="AB1068" s="316"/>
      <c r="AC1068" s="316"/>
    </row>
    <row r="1069" spans="1:29">
      <c r="A1069" s="576"/>
      <c r="B1069" s="566"/>
      <c r="C1069" s="566"/>
      <c r="D1069" s="566"/>
      <c r="E1069" s="566"/>
      <c r="F1069" s="567"/>
      <c r="G1069" s="567"/>
      <c r="H1069" s="567"/>
      <c r="I1069" s="567"/>
      <c r="J1069" s="567"/>
      <c r="K1069" s="567"/>
      <c r="L1069" s="567"/>
      <c r="M1069" s="567"/>
      <c r="N1069" s="567"/>
      <c r="O1069" s="567"/>
      <c r="P1069" s="567"/>
      <c r="Q1069" s="567"/>
      <c r="R1069" s="567"/>
      <c r="S1069" s="567"/>
      <c r="T1069" s="567"/>
      <c r="U1069" s="567"/>
      <c r="V1069" s="567"/>
      <c r="W1069" s="567"/>
      <c r="X1069" s="567"/>
      <c r="Y1069" s="568"/>
      <c r="Z1069" s="567"/>
      <c r="AA1069" s="567"/>
      <c r="AB1069" s="316"/>
      <c r="AC1069" s="316"/>
    </row>
    <row r="1070" spans="1:29">
      <c r="A1070" s="576"/>
      <c r="B1070" s="566"/>
      <c r="C1070" s="566"/>
      <c r="D1070" s="566"/>
      <c r="E1070" s="566"/>
      <c r="F1070" s="567"/>
      <c r="G1070" s="567"/>
      <c r="H1070" s="567"/>
      <c r="I1070" s="567"/>
      <c r="J1070" s="567"/>
      <c r="K1070" s="567"/>
      <c r="L1070" s="567"/>
      <c r="M1070" s="567"/>
      <c r="N1070" s="567"/>
      <c r="O1070" s="567"/>
      <c r="P1070" s="567"/>
      <c r="Q1070" s="567"/>
      <c r="R1070" s="567"/>
      <c r="S1070" s="567"/>
      <c r="T1070" s="567"/>
      <c r="U1070" s="567"/>
      <c r="V1070" s="567"/>
      <c r="W1070" s="567"/>
      <c r="X1070" s="567"/>
      <c r="Y1070" s="568"/>
      <c r="Z1070" s="567"/>
      <c r="AA1070" s="567"/>
      <c r="AB1070" s="316"/>
      <c r="AC1070" s="316"/>
    </row>
    <row r="1071" spans="1:29">
      <c r="A1071" s="576"/>
      <c r="B1071" s="566"/>
      <c r="C1071" s="566"/>
      <c r="D1071" s="566"/>
      <c r="E1071" s="566"/>
      <c r="F1071" s="567"/>
      <c r="G1071" s="567"/>
      <c r="H1071" s="567"/>
      <c r="I1071" s="567"/>
      <c r="J1071" s="567"/>
      <c r="K1071" s="567"/>
      <c r="L1071" s="567"/>
      <c r="M1071" s="567"/>
      <c r="N1071" s="567"/>
      <c r="O1071" s="567"/>
      <c r="P1071" s="567"/>
      <c r="Q1071" s="567"/>
      <c r="R1071" s="567"/>
      <c r="S1071" s="567"/>
      <c r="T1071" s="567"/>
      <c r="U1071" s="567"/>
      <c r="V1071" s="567"/>
      <c r="W1071" s="567"/>
      <c r="X1071" s="567"/>
      <c r="Y1071" s="568"/>
      <c r="Z1071" s="567"/>
      <c r="AA1071" s="567"/>
      <c r="AB1071" s="316"/>
      <c r="AC1071" s="316"/>
    </row>
    <row r="1072" spans="1:29">
      <c r="A1072" s="576"/>
      <c r="B1072" s="566"/>
      <c r="C1072" s="566"/>
      <c r="D1072" s="566"/>
      <c r="E1072" s="566"/>
      <c r="F1072" s="567"/>
      <c r="G1072" s="567"/>
      <c r="H1072" s="567"/>
      <c r="I1072" s="567"/>
      <c r="J1072" s="567"/>
      <c r="K1072" s="567"/>
      <c r="L1072" s="567"/>
      <c r="M1072" s="567"/>
      <c r="N1072" s="567"/>
      <c r="O1072" s="567"/>
      <c r="P1072" s="567"/>
      <c r="Q1072" s="567"/>
      <c r="R1072" s="567"/>
      <c r="S1072" s="567"/>
      <c r="T1072" s="567"/>
      <c r="U1072" s="567"/>
      <c r="V1072" s="567"/>
      <c r="W1072" s="567"/>
      <c r="X1072" s="567"/>
      <c r="Y1072" s="568"/>
      <c r="Z1072" s="567"/>
      <c r="AA1072" s="567"/>
      <c r="AB1072" s="316"/>
      <c r="AC1072" s="316"/>
    </row>
    <row r="1073" spans="1:29">
      <c r="A1073" s="576"/>
      <c r="B1073" s="566"/>
      <c r="C1073" s="566"/>
      <c r="D1073" s="566"/>
      <c r="E1073" s="566"/>
      <c r="F1073" s="567"/>
      <c r="G1073" s="567"/>
      <c r="H1073" s="567"/>
      <c r="I1073" s="567"/>
      <c r="J1073" s="567"/>
      <c r="K1073" s="567"/>
      <c r="L1073" s="567"/>
      <c r="M1073" s="567"/>
      <c r="N1073" s="567"/>
      <c r="O1073" s="567"/>
      <c r="P1073" s="567"/>
      <c r="Q1073" s="567"/>
      <c r="R1073" s="567"/>
      <c r="S1073" s="567"/>
      <c r="T1073" s="567"/>
      <c r="U1073" s="567"/>
      <c r="V1073" s="567"/>
      <c r="W1073" s="567"/>
      <c r="X1073" s="567"/>
      <c r="Y1073" s="568"/>
      <c r="Z1073" s="567"/>
      <c r="AA1073" s="567"/>
      <c r="AB1073" s="316"/>
      <c r="AC1073" s="316"/>
    </row>
    <row r="1074" spans="1:29">
      <c r="A1074" s="576"/>
      <c r="B1074" s="566"/>
      <c r="C1074" s="566"/>
      <c r="D1074" s="566"/>
      <c r="E1074" s="566"/>
      <c r="F1074" s="567"/>
      <c r="G1074" s="567"/>
      <c r="H1074" s="567"/>
      <c r="I1074" s="567"/>
      <c r="J1074" s="567"/>
      <c r="K1074" s="567"/>
      <c r="L1074" s="567"/>
      <c r="M1074" s="567"/>
      <c r="N1074" s="567"/>
      <c r="O1074" s="567"/>
      <c r="P1074" s="567"/>
      <c r="Q1074" s="567"/>
      <c r="R1074" s="567"/>
      <c r="S1074" s="567"/>
      <c r="T1074" s="567"/>
      <c r="U1074" s="567"/>
      <c r="V1074" s="567"/>
      <c r="W1074" s="567"/>
      <c r="X1074" s="567"/>
      <c r="Y1074" s="568"/>
      <c r="Z1074" s="567"/>
      <c r="AA1074" s="567"/>
      <c r="AB1074" s="316"/>
      <c r="AC1074" s="316"/>
    </row>
    <row r="1075" spans="1:29">
      <c r="A1075" s="576"/>
      <c r="B1075" s="566"/>
      <c r="C1075" s="566"/>
      <c r="D1075" s="566"/>
      <c r="E1075" s="566"/>
      <c r="F1075" s="567"/>
      <c r="G1075" s="567"/>
      <c r="H1075" s="567"/>
      <c r="I1075" s="567"/>
      <c r="J1075" s="567"/>
      <c r="K1075" s="567"/>
      <c r="L1075" s="567"/>
      <c r="M1075" s="567"/>
      <c r="N1075" s="567"/>
      <c r="O1075" s="567"/>
      <c r="P1075" s="567"/>
      <c r="Q1075" s="567"/>
      <c r="R1075" s="567"/>
      <c r="S1075" s="567"/>
      <c r="T1075" s="567"/>
      <c r="U1075" s="567"/>
      <c r="V1075" s="567"/>
      <c r="W1075" s="567"/>
      <c r="X1075" s="567"/>
      <c r="Y1075" s="568"/>
      <c r="Z1075" s="567"/>
      <c r="AA1075" s="567"/>
      <c r="AB1075" s="316"/>
      <c r="AC1075" s="316"/>
    </row>
    <row r="1076" spans="1:29">
      <c r="A1076" s="576"/>
      <c r="B1076" s="566"/>
      <c r="C1076" s="566"/>
      <c r="D1076" s="566"/>
      <c r="E1076" s="566"/>
      <c r="F1076" s="567"/>
      <c r="G1076" s="567"/>
      <c r="H1076" s="567"/>
      <c r="I1076" s="567"/>
      <c r="J1076" s="567"/>
      <c r="K1076" s="567"/>
      <c r="L1076" s="567"/>
      <c r="M1076" s="567"/>
      <c r="N1076" s="567"/>
      <c r="O1076" s="567"/>
      <c r="P1076" s="567"/>
      <c r="Q1076" s="567"/>
      <c r="R1076" s="567"/>
      <c r="S1076" s="567"/>
      <c r="T1076" s="567"/>
      <c r="U1076" s="567"/>
      <c r="V1076" s="567"/>
      <c r="W1076" s="567"/>
      <c r="X1076" s="567"/>
      <c r="Y1076" s="568"/>
      <c r="Z1076" s="567"/>
      <c r="AA1076" s="567"/>
      <c r="AB1076" s="316"/>
      <c r="AC1076" s="316"/>
    </row>
    <row r="1077" spans="1:29">
      <c r="A1077" s="576"/>
      <c r="B1077" s="566"/>
      <c r="C1077" s="566"/>
      <c r="D1077" s="566"/>
      <c r="E1077" s="566"/>
      <c r="F1077" s="567"/>
      <c r="G1077" s="567"/>
      <c r="H1077" s="567"/>
      <c r="I1077" s="567"/>
      <c r="J1077" s="567"/>
      <c r="K1077" s="567"/>
      <c r="L1077" s="567"/>
      <c r="M1077" s="567"/>
      <c r="N1077" s="567"/>
      <c r="O1077" s="567"/>
      <c r="P1077" s="567"/>
      <c r="Q1077" s="567"/>
      <c r="R1077" s="567"/>
      <c r="S1077" s="567"/>
      <c r="T1077" s="567"/>
      <c r="U1077" s="567"/>
      <c r="V1077" s="567"/>
      <c r="W1077" s="567"/>
      <c r="X1077" s="567"/>
      <c r="Y1077" s="568"/>
      <c r="Z1077" s="567"/>
      <c r="AA1077" s="567"/>
      <c r="AB1077" s="316"/>
      <c r="AC1077" s="316"/>
    </row>
    <row r="1078" spans="1:29">
      <c r="A1078" s="576"/>
      <c r="B1078" s="566"/>
      <c r="C1078" s="566"/>
      <c r="D1078" s="566"/>
      <c r="E1078" s="566"/>
      <c r="F1078" s="567"/>
      <c r="G1078" s="567"/>
      <c r="H1078" s="567"/>
      <c r="I1078" s="567"/>
      <c r="J1078" s="567"/>
      <c r="K1078" s="567"/>
      <c r="L1078" s="567"/>
      <c r="M1078" s="567"/>
      <c r="N1078" s="567"/>
      <c r="O1078" s="567"/>
      <c r="P1078" s="567"/>
      <c r="Q1078" s="567"/>
      <c r="R1078" s="567"/>
      <c r="S1078" s="567"/>
      <c r="T1078" s="567"/>
      <c r="U1078" s="567"/>
      <c r="V1078" s="567"/>
      <c r="W1078" s="567"/>
      <c r="X1078" s="567"/>
      <c r="Y1078" s="568"/>
      <c r="Z1078" s="567"/>
      <c r="AA1078" s="567"/>
      <c r="AB1078" s="316"/>
      <c r="AC1078" s="316"/>
    </row>
    <row r="1079" spans="1:29">
      <c r="A1079" s="576"/>
      <c r="B1079" s="566"/>
      <c r="C1079" s="566"/>
      <c r="D1079" s="566"/>
      <c r="E1079" s="566"/>
      <c r="F1079" s="567"/>
      <c r="G1079" s="567"/>
      <c r="H1079" s="567"/>
      <c r="I1079" s="567"/>
      <c r="J1079" s="567"/>
      <c r="K1079" s="567"/>
      <c r="L1079" s="567"/>
      <c r="M1079" s="567"/>
      <c r="N1079" s="567"/>
      <c r="O1079" s="567"/>
      <c r="P1079" s="567"/>
      <c r="Q1079" s="567"/>
      <c r="R1079" s="567"/>
      <c r="S1079" s="567"/>
      <c r="T1079" s="567"/>
      <c r="U1079" s="567"/>
      <c r="V1079" s="567"/>
      <c r="W1079" s="567"/>
      <c r="X1079" s="567"/>
      <c r="Y1079" s="568"/>
      <c r="Z1079" s="567"/>
      <c r="AA1079" s="567"/>
      <c r="AB1079" s="316"/>
      <c r="AC1079" s="316"/>
    </row>
    <row r="1080" spans="1:29">
      <c r="A1080" s="576"/>
      <c r="B1080" s="566"/>
      <c r="C1080" s="566"/>
      <c r="D1080" s="566"/>
      <c r="E1080" s="566"/>
      <c r="F1080" s="567"/>
      <c r="G1080" s="567"/>
      <c r="H1080" s="567"/>
      <c r="I1080" s="567"/>
      <c r="J1080" s="567"/>
      <c r="K1080" s="567"/>
      <c r="L1080" s="567"/>
      <c r="M1080" s="567"/>
      <c r="N1080" s="567"/>
      <c r="O1080" s="567"/>
      <c r="P1080" s="567"/>
      <c r="Q1080" s="567"/>
      <c r="R1080" s="567"/>
      <c r="S1080" s="567"/>
      <c r="T1080" s="567"/>
      <c r="U1080" s="567"/>
      <c r="V1080" s="567"/>
      <c r="W1080" s="567"/>
      <c r="X1080" s="567"/>
      <c r="Y1080" s="568"/>
      <c r="Z1080" s="567"/>
      <c r="AA1080" s="567"/>
      <c r="AB1080" s="316"/>
      <c r="AC1080" s="316"/>
    </row>
    <row r="1081" spans="1:29">
      <c r="A1081" s="576"/>
      <c r="B1081" s="566"/>
      <c r="C1081" s="566"/>
      <c r="D1081" s="566"/>
      <c r="E1081" s="566"/>
      <c r="F1081" s="567"/>
      <c r="G1081" s="567"/>
      <c r="H1081" s="567"/>
      <c r="I1081" s="567"/>
      <c r="J1081" s="567"/>
      <c r="K1081" s="567"/>
      <c r="L1081" s="567"/>
      <c r="M1081" s="567"/>
      <c r="N1081" s="567"/>
      <c r="O1081" s="567"/>
      <c r="P1081" s="567"/>
      <c r="Q1081" s="567"/>
      <c r="R1081" s="567"/>
      <c r="S1081" s="567"/>
      <c r="T1081" s="567"/>
      <c r="U1081" s="567"/>
      <c r="V1081" s="567"/>
      <c r="W1081" s="567"/>
      <c r="X1081" s="567"/>
      <c r="Y1081" s="568"/>
      <c r="Z1081" s="567"/>
      <c r="AA1081" s="567"/>
      <c r="AB1081" s="316"/>
      <c r="AC1081" s="316"/>
    </row>
    <row r="1082" spans="1:29">
      <c r="A1082" s="576"/>
      <c r="B1082" s="566"/>
      <c r="C1082" s="566"/>
      <c r="D1082" s="566"/>
      <c r="E1082" s="566"/>
      <c r="F1082" s="567"/>
      <c r="G1082" s="567"/>
      <c r="H1082" s="567"/>
      <c r="I1082" s="567"/>
      <c r="J1082" s="567"/>
      <c r="K1082" s="567"/>
      <c r="L1082" s="567"/>
      <c r="M1082" s="567"/>
      <c r="N1082" s="567"/>
      <c r="O1082" s="567"/>
      <c r="P1082" s="567"/>
      <c r="Q1082" s="567"/>
      <c r="R1082" s="567"/>
      <c r="S1082" s="567"/>
      <c r="T1082" s="567"/>
      <c r="U1082" s="567"/>
      <c r="V1082" s="567"/>
      <c r="W1082" s="567"/>
      <c r="X1082" s="567"/>
      <c r="Y1082" s="568"/>
      <c r="Z1082" s="567"/>
      <c r="AA1082" s="567"/>
      <c r="AB1082" s="316"/>
      <c r="AC1082" s="316"/>
    </row>
    <row r="1083" spans="1:29">
      <c r="A1083" s="576"/>
      <c r="B1083" s="566"/>
      <c r="C1083" s="566"/>
      <c r="D1083" s="566"/>
      <c r="E1083" s="566"/>
      <c r="F1083" s="567"/>
      <c r="G1083" s="567"/>
      <c r="H1083" s="567"/>
      <c r="I1083" s="567"/>
      <c r="J1083" s="567"/>
      <c r="K1083" s="567"/>
      <c r="L1083" s="567"/>
      <c r="M1083" s="567"/>
      <c r="N1083" s="567"/>
      <c r="O1083" s="567"/>
      <c r="P1083" s="567"/>
      <c r="Q1083" s="567"/>
      <c r="R1083" s="567"/>
      <c r="S1083" s="567"/>
      <c r="T1083" s="567"/>
      <c r="U1083" s="567"/>
      <c r="V1083" s="567"/>
      <c r="W1083" s="567"/>
      <c r="X1083" s="567"/>
      <c r="Y1083" s="568"/>
      <c r="Z1083" s="567"/>
      <c r="AA1083" s="567"/>
      <c r="AB1083" s="316"/>
      <c r="AC1083" s="316"/>
    </row>
    <row r="1084" spans="1:29">
      <c r="A1084" s="576"/>
      <c r="B1084" s="566"/>
      <c r="C1084" s="566"/>
      <c r="D1084" s="566"/>
      <c r="E1084" s="566"/>
      <c r="F1084" s="567"/>
      <c r="G1084" s="567"/>
      <c r="H1084" s="567"/>
      <c r="I1084" s="567"/>
      <c r="J1084" s="567"/>
      <c r="K1084" s="567"/>
      <c r="L1084" s="567"/>
      <c r="M1084" s="567"/>
      <c r="N1084" s="567"/>
      <c r="O1084" s="567"/>
      <c r="P1084" s="567"/>
      <c r="Q1084" s="567"/>
      <c r="R1084" s="567"/>
      <c r="S1084" s="567"/>
      <c r="T1084" s="567"/>
      <c r="U1084" s="567"/>
      <c r="V1084" s="567"/>
      <c r="W1084" s="567"/>
      <c r="X1084" s="567"/>
      <c r="Y1084" s="568"/>
      <c r="Z1084" s="567"/>
      <c r="AA1084" s="567"/>
      <c r="AB1084" s="316"/>
      <c r="AC1084" s="316"/>
    </row>
    <row r="1085" spans="1:29">
      <c r="A1085" s="576"/>
      <c r="B1085" s="566"/>
      <c r="C1085" s="566"/>
      <c r="D1085" s="566"/>
      <c r="E1085" s="566"/>
      <c r="F1085" s="567"/>
      <c r="G1085" s="567"/>
      <c r="H1085" s="567"/>
      <c r="I1085" s="567"/>
      <c r="J1085" s="567"/>
      <c r="K1085" s="567"/>
      <c r="L1085" s="567"/>
      <c r="M1085" s="567"/>
      <c r="N1085" s="567"/>
      <c r="O1085" s="567"/>
      <c r="P1085" s="567"/>
      <c r="Q1085" s="567"/>
      <c r="R1085" s="567"/>
      <c r="S1085" s="567"/>
      <c r="T1085" s="567"/>
      <c r="U1085" s="567"/>
      <c r="V1085" s="567"/>
      <c r="W1085" s="567"/>
      <c r="X1085" s="567"/>
      <c r="Y1085" s="568"/>
      <c r="Z1085" s="567"/>
      <c r="AA1085" s="567"/>
      <c r="AB1085" s="316"/>
      <c r="AC1085" s="316"/>
    </row>
    <row r="1086" spans="1:29">
      <c r="A1086" s="576"/>
      <c r="B1086" s="566"/>
      <c r="C1086" s="566"/>
      <c r="D1086" s="566"/>
      <c r="E1086" s="566"/>
      <c r="F1086" s="567"/>
      <c r="G1086" s="567"/>
      <c r="H1086" s="567"/>
      <c r="I1086" s="567"/>
      <c r="J1086" s="567"/>
      <c r="K1086" s="567"/>
      <c r="L1086" s="567"/>
      <c r="M1086" s="567"/>
      <c r="N1086" s="567"/>
      <c r="O1086" s="567"/>
      <c r="P1086" s="567"/>
      <c r="Q1086" s="567"/>
      <c r="R1086" s="567"/>
      <c r="S1086" s="567"/>
      <c r="T1086" s="567"/>
      <c r="U1086" s="567"/>
      <c r="V1086" s="567"/>
      <c r="W1086" s="567"/>
      <c r="X1086" s="567"/>
      <c r="Y1086" s="568"/>
      <c r="Z1086" s="567"/>
      <c r="AA1086" s="567"/>
      <c r="AB1086" s="316"/>
      <c r="AC1086" s="316"/>
    </row>
    <row r="1087" spans="1:29">
      <c r="A1087" s="576"/>
      <c r="B1087" s="566"/>
      <c r="C1087" s="566"/>
      <c r="D1087" s="566"/>
      <c r="E1087" s="566"/>
      <c r="F1087" s="567"/>
      <c r="G1087" s="567"/>
      <c r="H1087" s="567"/>
      <c r="I1087" s="567"/>
      <c r="J1087" s="567"/>
      <c r="K1087" s="567"/>
      <c r="L1087" s="567"/>
      <c r="M1087" s="567"/>
      <c r="N1087" s="567"/>
      <c r="O1087" s="567"/>
      <c r="P1087" s="567"/>
      <c r="Q1087" s="567"/>
      <c r="R1087" s="567"/>
      <c r="S1087" s="567"/>
      <c r="T1087" s="567"/>
      <c r="U1087" s="567"/>
      <c r="V1087" s="567"/>
      <c r="W1087" s="567"/>
      <c r="X1087" s="567"/>
      <c r="Y1087" s="568"/>
      <c r="Z1087" s="567"/>
      <c r="AA1087" s="567"/>
      <c r="AB1087" s="316"/>
      <c r="AC1087" s="316"/>
    </row>
    <row r="1088" spans="1:29">
      <c r="A1088" s="576"/>
      <c r="B1088" s="566"/>
      <c r="C1088" s="566"/>
      <c r="D1088" s="566"/>
      <c r="E1088" s="566"/>
      <c r="F1088" s="567"/>
      <c r="G1088" s="567"/>
      <c r="H1088" s="567"/>
      <c r="I1088" s="567"/>
      <c r="J1088" s="567"/>
      <c r="K1088" s="567"/>
      <c r="L1088" s="567"/>
      <c r="M1088" s="567"/>
      <c r="N1088" s="567"/>
      <c r="O1088" s="567"/>
      <c r="P1088" s="567"/>
      <c r="Q1088" s="567"/>
      <c r="R1088" s="567"/>
      <c r="S1088" s="567"/>
      <c r="T1088" s="567"/>
      <c r="U1088" s="567"/>
      <c r="V1088" s="567"/>
      <c r="W1088" s="567"/>
      <c r="X1088" s="567"/>
      <c r="Y1088" s="568"/>
      <c r="Z1088" s="567"/>
      <c r="AA1088" s="567"/>
      <c r="AB1088" s="316"/>
      <c r="AC1088" s="316"/>
    </row>
    <row r="1089" spans="1:29">
      <c r="A1089" s="576"/>
      <c r="B1089" s="566"/>
      <c r="C1089" s="566"/>
      <c r="D1089" s="566"/>
      <c r="E1089" s="566"/>
      <c r="F1089" s="567"/>
      <c r="G1089" s="567"/>
      <c r="H1089" s="567"/>
      <c r="I1089" s="567"/>
      <c r="J1089" s="567"/>
      <c r="K1089" s="567"/>
      <c r="L1089" s="567"/>
      <c r="M1089" s="567"/>
      <c r="N1089" s="567"/>
      <c r="O1089" s="567"/>
      <c r="P1089" s="567"/>
      <c r="Q1089" s="567"/>
      <c r="R1089" s="567"/>
      <c r="S1089" s="567"/>
      <c r="T1089" s="567"/>
      <c r="U1089" s="567"/>
      <c r="V1089" s="567"/>
      <c r="W1089" s="567"/>
      <c r="X1089" s="567"/>
      <c r="Y1089" s="568"/>
      <c r="Z1089" s="567"/>
      <c r="AA1089" s="567"/>
      <c r="AB1089" s="316"/>
      <c r="AC1089" s="316"/>
    </row>
    <row r="1090" spans="1:29">
      <c r="A1090" s="576"/>
      <c r="B1090" s="566"/>
      <c r="C1090" s="566"/>
      <c r="D1090" s="566"/>
      <c r="E1090" s="566"/>
      <c r="F1090" s="567"/>
      <c r="G1090" s="567"/>
      <c r="H1090" s="567"/>
      <c r="I1090" s="567"/>
      <c r="J1090" s="567"/>
      <c r="K1090" s="567"/>
      <c r="L1090" s="567"/>
      <c r="M1090" s="567"/>
      <c r="N1090" s="567"/>
      <c r="O1090" s="567"/>
      <c r="P1090" s="567"/>
      <c r="Q1090" s="567"/>
      <c r="R1090" s="567"/>
      <c r="S1090" s="567"/>
      <c r="T1090" s="567"/>
      <c r="U1090" s="567"/>
      <c r="V1090" s="567"/>
      <c r="W1090" s="567"/>
      <c r="X1090" s="567"/>
      <c r="Y1090" s="568"/>
      <c r="Z1090" s="567"/>
      <c r="AA1090" s="567"/>
      <c r="AB1090" s="316"/>
      <c r="AC1090" s="316"/>
    </row>
    <row r="1091" spans="1:29">
      <c r="A1091" s="576"/>
      <c r="B1091" s="566"/>
      <c r="C1091" s="566"/>
      <c r="D1091" s="566"/>
      <c r="E1091" s="566"/>
      <c r="F1091" s="567"/>
      <c r="G1091" s="567"/>
      <c r="H1091" s="567"/>
      <c r="I1091" s="567"/>
      <c r="J1091" s="567"/>
      <c r="K1091" s="567"/>
      <c r="L1091" s="567"/>
      <c r="M1091" s="567"/>
      <c r="N1091" s="567"/>
      <c r="O1091" s="567"/>
      <c r="P1091" s="567"/>
      <c r="Q1091" s="567"/>
      <c r="R1091" s="567"/>
      <c r="S1091" s="567"/>
      <c r="T1091" s="567"/>
      <c r="U1091" s="567"/>
      <c r="V1091" s="567"/>
      <c r="W1091" s="567"/>
      <c r="X1091" s="567"/>
      <c r="Y1091" s="568"/>
      <c r="Z1091" s="567"/>
      <c r="AA1091" s="567"/>
      <c r="AB1091" s="316"/>
      <c r="AC1091" s="316"/>
    </row>
    <row r="1092" spans="1:29">
      <c r="A1092" s="576"/>
      <c r="B1092" s="566"/>
      <c r="C1092" s="566"/>
      <c r="D1092" s="566"/>
      <c r="E1092" s="566"/>
      <c r="F1092" s="567"/>
      <c r="G1092" s="567"/>
      <c r="H1092" s="567"/>
      <c r="I1092" s="567"/>
      <c r="J1092" s="567"/>
      <c r="K1092" s="567"/>
      <c r="L1092" s="567"/>
      <c r="M1092" s="567"/>
      <c r="N1092" s="567"/>
      <c r="O1092" s="567"/>
      <c r="P1092" s="567"/>
      <c r="Q1092" s="567"/>
      <c r="R1092" s="567"/>
      <c r="S1092" s="567"/>
      <c r="T1092" s="567"/>
      <c r="U1092" s="567"/>
      <c r="V1092" s="567"/>
      <c r="W1092" s="567"/>
      <c r="X1092" s="567"/>
      <c r="Y1092" s="568"/>
      <c r="Z1092" s="567"/>
      <c r="AA1092" s="567"/>
      <c r="AB1092" s="316"/>
      <c r="AC1092" s="316"/>
    </row>
    <row r="1093" spans="1:29">
      <c r="A1093" s="576"/>
      <c r="B1093" s="566"/>
      <c r="C1093" s="566"/>
      <c r="D1093" s="566"/>
      <c r="E1093" s="566"/>
      <c r="F1093" s="567"/>
      <c r="G1093" s="567"/>
      <c r="H1093" s="567"/>
      <c r="I1093" s="567"/>
      <c r="J1093" s="567"/>
      <c r="K1093" s="567"/>
      <c r="L1093" s="567"/>
      <c r="M1093" s="567"/>
      <c r="N1093" s="567"/>
      <c r="O1093" s="567"/>
      <c r="P1093" s="567"/>
      <c r="Q1093" s="567"/>
      <c r="R1093" s="567"/>
      <c r="S1093" s="567"/>
      <c r="T1093" s="567"/>
      <c r="U1093" s="567"/>
      <c r="V1093" s="567"/>
      <c r="W1093" s="567"/>
      <c r="X1093" s="567"/>
      <c r="Y1093" s="568"/>
      <c r="Z1093" s="567"/>
      <c r="AA1093" s="567"/>
      <c r="AB1093" s="316"/>
      <c r="AC1093" s="316"/>
    </row>
    <row r="1094" spans="1:29">
      <c r="A1094" s="576"/>
      <c r="B1094" s="566"/>
      <c r="C1094" s="566"/>
      <c r="D1094" s="566"/>
      <c r="E1094" s="566"/>
      <c r="F1094" s="567"/>
      <c r="G1094" s="567"/>
      <c r="H1094" s="567"/>
      <c r="I1094" s="567"/>
      <c r="J1094" s="567"/>
      <c r="K1094" s="567"/>
      <c r="L1094" s="567"/>
      <c r="M1094" s="567"/>
      <c r="N1094" s="567"/>
      <c r="O1094" s="567"/>
      <c r="P1094" s="567"/>
      <c r="Q1094" s="567"/>
      <c r="R1094" s="567"/>
      <c r="S1094" s="567"/>
      <c r="T1094" s="567"/>
      <c r="U1094" s="567"/>
      <c r="V1094" s="567"/>
      <c r="W1094" s="567"/>
      <c r="X1094" s="567"/>
      <c r="Y1094" s="568"/>
      <c r="Z1094" s="567"/>
      <c r="AA1094" s="567"/>
      <c r="AB1094" s="316"/>
      <c r="AC1094" s="316"/>
    </row>
    <row r="1095" spans="1:29">
      <c r="A1095" s="576"/>
      <c r="B1095" s="566"/>
      <c r="C1095" s="566"/>
      <c r="D1095" s="566"/>
      <c r="E1095" s="566"/>
      <c r="F1095" s="567"/>
      <c r="G1095" s="567"/>
      <c r="H1095" s="567"/>
      <c r="I1095" s="567"/>
      <c r="J1095" s="567"/>
      <c r="K1095" s="567"/>
      <c r="L1095" s="567"/>
      <c r="M1095" s="567"/>
      <c r="N1095" s="567"/>
      <c r="O1095" s="567"/>
      <c r="P1095" s="567"/>
      <c r="Q1095" s="567"/>
      <c r="R1095" s="567"/>
      <c r="S1095" s="567"/>
      <c r="T1095" s="567"/>
      <c r="U1095" s="567"/>
      <c r="V1095" s="567"/>
      <c r="W1095" s="567"/>
      <c r="X1095" s="567"/>
      <c r="Y1095" s="568"/>
      <c r="Z1095" s="567"/>
      <c r="AA1095" s="567"/>
      <c r="AB1095" s="316"/>
      <c r="AC1095" s="316"/>
    </row>
    <row r="1096" spans="1:29">
      <c r="A1096" s="576"/>
      <c r="B1096" s="566"/>
      <c r="C1096" s="566"/>
      <c r="D1096" s="566"/>
      <c r="E1096" s="566"/>
      <c r="F1096" s="567"/>
      <c r="G1096" s="567"/>
      <c r="H1096" s="567"/>
      <c r="I1096" s="567"/>
      <c r="J1096" s="567"/>
      <c r="K1096" s="567"/>
      <c r="L1096" s="567"/>
      <c r="M1096" s="567"/>
      <c r="N1096" s="567"/>
      <c r="O1096" s="567"/>
      <c r="P1096" s="567"/>
      <c r="Q1096" s="567"/>
      <c r="R1096" s="567"/>
      <c r="S1096" s="567"/>
      <c r="T1096" s="567"/>
      <c r="U1096" s="567"/>
      <c r="V1096" s="567"/>
      <c r="W1096" s="567"/>
      <c r="X1096" s="567"/>
      <c r="Y1096" s="568"/>
      <c r="Z1096" s="567"/>
      <c r="AA1096" s="567"/>
      <c r="AB1096" s="316"/>
      <c r="AC1096" s="316"/>
    </row>
    <row r="1097" spans="1:29">
      <c r="A1097" s="576"/>
      <c r="B1097" s="566"/>
      <c r="C1097" s="566"/>
      <c r="D1097" s="566"/>
      <c r="E1097" s="566"/>
      <c r="F1097" s="567"/>
      <c r="G1097" s="567"/>
      <c r="H1097" s="567"/>
      <c r="I1097" s="567"/>
      <c r="J1097" s="567"/>
      <c r="K1097" s="567"/>
      <c r="L1097" s="567"/>
      <c r="M1097" s="567"/>
      <c r="N1097" s="567"/>
      <c r="O1097" s="567"/>
      <c r="P1097" s="567"/>
      <c r="Q1097" s="567"/>
      <c r="R1097" s="567"/>
      <c r="S1097" s="567"/>
      <c r="T1097" s="567"/>
      <c r="U1097" s="567"/>
      <c r="V1097" s="567"/>
      <c r="W1097" s="567"/>
      <c r="X1097" s="567"/>
      <c r="Y1097" s="568"/>
      <c r="Z1097" s="567"/>
      <c r="AA1097" s="567"/>
      <c r="AB1097" s="316"/>
      <c r="AC1097" s="316"/>
    </row>
    <row r="1098" spans="1:29">
      <c r="A1098" s="576"/>
      <c r="B1098" s="566"/>
      <c r="C1098" s="566"/>
      <c r="D1098" s="566"/>
      <c r="E1098" s="566"/>
      <c r="F1098" s="567"/>
      <c r="G1098" s="567"/>
      <c r="H1098" s="567"/>
      <c r="I1098" s="567"/>
      <c r="J1098" s="567"/>
      <c r="K1098" s="567"/>
      <c r="L1098" s="567"/>
      <c r="M1098" s="567"/>
      <c r="N1098" s="567"/>
      <c r="O1098" s="567"/>
      <c r="P1098" s="567"/>
      <c r="Q1098" s="567"/>
      <c r="R1098" s="567"/>
      <c r="S1098" s="567"/>
      <c r="T1098" s="567"/>
      <c r="U1098" s="567"/>
      <c r="V1098" s="567"/>
      <c r="W1098" s="567"/>
      <c r="X1098" s="567"/>
      <c r="Y1098" s="568"/>
      <c r="Z1098" s="567"/>
      <c r="AA1098" s="567"/>
      <c r="AB1098" s="316"/>
      <c r="AC1098" s="316"/>
    </row>
    <row r="1099" spans="1:29">
      <c r="A1099" s="576"/>
      <c r="B1099" s="566"/>
      <c r="C1099" s="566"/>
      <c r="D1099" s="566"/>
      <c r="E1099" s="566"/>
      <c r="F1099" s="567"/>
      <c r="G1099" s="567"/>
      <c r="H1099" s="567"/>
      <c r="I1099" s="567"/>
      <c r="J1099" s="567"/>
      <c r="K1099" s="567"/>
      <c r="L1099" s="567"/>
      <c r="M1099" s="567"/>
      <c r="N1099" s="567"/>
      <c r="O1099" s="567"/>
      <c r="P1099" s="567"/>
      <c r="Q1099" s="567"/>
      <c r="R1099" s="567"/>
      <c r="S1099" s="567"/>
      <c r="T1099" s="567"/>
      <c r="U1099" s="567"/>
      <c r="V1099" s="567"/>
      <c r="W1099" s="567"/>
      <c r="X1099" s="567"/>
      <c r="Y1099" s="568"/>
      <c r="Z1099" s="567"/>
      <c r="AA1099" s="567"/>
      <c r="AB1099" s="316"/>
      <c r="AC1099" s="316"/>
    </row>
    <row r="1100" spans="1:29">
      <c r="A1100" s="576"/>
      <c r="B1100" s="566"/>
      <c r="C1100" s="566"/>
      <c r="D1100" s="566"/>
      <c r="E1100" s="566"/>
      <c r="F1100" s="567"/>
      <c r="G1100" s="567"/>
      <c r="H1100" s="567"/>
      <c r="I1100" s="567"/>
      <c r="J1100" s="567"/>
      <c r="K1100" s="567"/>
      <c r="L1100" s="567"/>
      <c r="M1100" s="567"/>
      <c r="N1100" s="567"/>
      <c r="O1100" s="567"/>
      <c r="P1100" s="567"/>
      <c r="Q1100" s="567"/>
      <c r="R1100" s="567"/>
      <c r="S1100" s="567"/>
      <c r="T1100" s="567"/>
      <c r="U1100" s="567"/>
      <c r="V1100" s="567"/>
      <c r="W1100" s="567"/>
      <c r="X1100" s="567"/>
      <c r="Y1100" s="568"/>
      <c r="Z1100" s="567"/>
      <c r="AA1100" s="567"/>
      <c r="AB1100" s="316"/>
      <c r="AC1100" s="316"/>
    </row>
    <row r="1101" spans="1:29">
      <c r="A1101" s="576"/>
      <c r="B1101" s="566"/>
      <c r="C1101" s="566"/>
      <c r="D1101" s="566"/>
      <c r="E1101" s="566"/>
      <c r="F1101" s="567"/>
      <c r="G1101" s="567"/>
      <c r="H1101" s="567"/>
      <c r="I1101" s="567"/>
      <c r="J1101" s="567"/>
      <c r="K1101" s="567"/>
      <c r="L1101" s="567"/>
      <c r="M1101" s="567"/>
      <c r="N1101" s="567"/>
      <c r="O1101" s="567"/>
      <c r="P1101" s="567"/>
      <c r="Q1101" s="567"/>
      <c r="R1101" s="567"/>
      <c r="S1101" s="567"/>
      <c r="T1101" s="567"/>
      <c r="U1101" s="567"/>
      <c r="V1101" s="567"/>
      <c r="W1101" s="567"/>
      <c r="X1101" s="567"/>
      <c r="Y1101" s="568"/>
      <c r="Z1101" s="567"/>
      <c r="AA1101" s="567"/>
      <c r="AB1101" s="316"/>
      <c r="AC1101" s="316"/>
    </row>
    <row r="1102" spans="1:29">
      <c r="A1102" s="576"/>
      <c r="B1102" s="566"/>
      <c r="C1102" s="566"/>
      <c r="D1102" s="566"/>
      <c r="E1102" s="566"/>
      <c r="F1102" s="567"/>
      <c r="G1102" s="567"/>
      <c r="H1102" s="567"/>
      <c r="I1102" s="567"/>
      <c r="J1102" s="567"/>
      <c r="K1102" s="567"/>
      <c r="L1102" s="567"/>
      <c r="M1102" s="567"/>
      <c r="N1102" s="567"/>
      <c r="O1102" s="567"/>
      <c r="P1102" s="567"/>
      <c r="Q1102" s="567"/>
      <c r="R1102" s="567"/>
      <c r="S1102" s="567"/>
      <c r="T1102" s="567"/>
      <c r="U1102" s="567"/>
      <c r="V1102" s="567"/>
      <c r="W1102" s="567"/>
      <c r="X1102" s="567"/>
      <c r="Y1102" s="568"/>
      <c r="Z1102" s="567"/>
      <c r="AA1102" s="567"/>
      <c r="AB1102" s="316"/>
      <c r="AC1102" s="316"/>
    </row>
    <row r="1103" spans="1:29">
      <c r="A1103" s="576"/>
      <c r="B1103" s="566"/>
      <c r="C1103" s="566"/>
      <c r="D1103" s="566"/>
      <c r="E1103" s="566"/>
      <c r="F1103" s="567"/>
      <c r="G1103" s="567"/>
      <c r="H1103" s="567"/>
      <c r="I1103" s="567"/>
      <c r="J1103" s="567"/>
      <c r="K1103" s="567"/>
      <c r="L1103" s="567"/>
      <c r="M1103" s="567"/>
      <c r="N1103" s="567"/>
      <c r="O1103" s="567"/>
      <c r="P1103" s="567"/>
      <c r="Q1103" s="567"/>
      <c r="R1103" s="567"/>
      <c r="S1103" s="567"/>
      <c r="T1103" s="567"/>
      <c r="U1103" s="567"/>
      <c r="V1103" s="567"/>
      <c r="W1103" s="567"/>
      <c r="X1103" s="567"/>
      <c r="Y1103" s="568"/>
      <c r="Z1103" s="567"/>
      <c r="AA1103" s="567"/>
      <c r="AB1103" s="316"/>
      <c r="AC1103" s="316"/>
    </row>
    <row r="1104" spans="1:29">
      <c r="A1104" s="576"/>
      <c r="B1104" s="566"/>
      <c r="C1104" s="566"/>
      <c r="D1104" s="566"/>
      <c r="E1104" s="566"/>
      <c r="F1104" s="567"/>
      <c r="G1104" s="567"/>
      <c r="H1104" s="567"/>
      <c r="I1104" s="567"/>
      <c r="J1104" s="567"/>
      <c r="K1104" s="567"/>
      <c r="L1104" s="567"/>
      <c r="M1104" s="567"/>
      <c r="N1104" s="567"/>
      <c r="O1104" s="567"/>
      <c r="P1104" s="567"/>
      <c r="Q1104" s="567"/>
      <c r="R1104" s="567"/>
      <c r="S1104" s="567"/>
      <c r="T1104" s="567"/>
      <c r="U1104" s="567"/>
      <c r="V1104" s="567"/>
      <c r="W1104" s="567"/>
      <c r="X1104" s="567"/>
      <c r="Y1104" s="568"/>
      <c r="Z1104" s="567"/>
      <c r="AA1104" s="567"/>
      <c r="AB1104" s="316"/>
      <c r="AC1104" s="316"/>
    </row>
    <row r="1105" spans="1:29">
      <c r="A1105" s="576"/>
      <c r="B1105" s="566"/>
      <c r="C1105" s="566"/>
      <c r="D1105" s="566"/>
      <c r="E1105" s="566"/>
      <c r="F1105" s="567"/>
      <c r="G1105" s="567"/>
      <c r="H1105" s="567"/>
      <c r="I1105" s="567"/>
      <c r="J1105" s="567"/>
      <c r="K1105" s="567"/>
      <c r="L1105" s="567"/>
      <c r="M1105" s="567"/>
      <c r="N1105" s="567"/>
      <c r="O1105" s="567"/>
      <c r="P1105" s="567"/>
      <c r="Q1105" s="567"/>
      <c r="R1105" s="567"/>
      <c r="S1105" s="567"/>
      <c r="T1105" s="567"/>
      <c r="U1105" s="567"/>
      <c r="V1105" s="567"/>
      <c r="W1105" s="567"/>
      <c r="X1105" s="567"/>
      <c r="Y1105" s="568"/>
      <c r="Z1105" s="567"/>
      <c r="AA1105" s="567"/>
      <c r="AB1105" s="316"/>
      <c r="AC1105" s="316"/>
    </row>
    <row r="1106" spans="1:29">
      <c r="A1106" s="576"/>
      <c r="B1106" s="566"/>
      <c r="C1106" s="566"/>
      <c r="D1106" s="566"/>
      <c r="E1106" s="566"/>
      <c r="F1106" s="567"/>
      <c r="G1106" s="567"/>
      <c r="H1106" s="567"/>
      <c r="I1106" s="567"/>
      <c r="J1106" s="567"/>
      <c r="K1106" s="567"/>
      <c r="L1106" s="567"/>
      <c r="M1106" s="567"/>
      <c r="N1106" s="567"/>
      <c r="O1106" s="567"/>
      <c r="P1106" s="567"/>
      <c r="Q1106" s="567"/>
      <c r="R1106" s="567"/>
      <c r="S1106" s="567"/>
      <c r="T1106" s="567"/>
      <c r="U1106" s="567"/>
      <c r="V1106" s="567"/>
      <c r="W1106" s="567"/>
      <c r="X1106" s="567"/>
      <c r="Y1106" s="568"/>
      <c r="Z1106" s="567"/>
      <c r="AA1106" s="567"/>
      <c r="AB1106" s="316"/>
      <c r="AC1106" s="316"/>
    </row>
    <row r="1107" spans="1:29">
      <c r="A1107" s="576"/>
      <c r="B1107" s="566"/>
      <c r="C1107" s="566"/>
      <c r="D1107" s="566"/>
      <c r="E1107" s="566"/>
      <c r="F1107" s="567"/>
      <c r="G1107" s="567"/>
      <c r="H1107" s="567"/>
      <c r="I1107" s="567"/>
      <c r="J1107" s="567"/>
      <c r="K1107" s="567"/>
      <c r="L1107" s="567"/>
      <c r="M1107" s="567"/>
      <c r="N1107" s="567"/>
      <c r="O1107" s="567"/>
      <c r="P1107" s="567"/>
      <c r="Q1107" s="567"/>
      <c r="R1107" s="567"/>
      <c r="S1107" s="567"/>
      <c r="T1107" s="567"/>
      <c r="U1107" s="567"/>
      <c r="V1107" s="567"/>
      <c r="W1107" s="567"/>
      <c r="X1107" s="567"/>
      <c r="Y1107" s="568"/>
      <c r="Z1107" s="567"/>
      <c r="AA1107" s="567"/>
      <c r="AB1107" s="316"/>
      <c r="AC1107" s="316"/>
    </row>
    <row r="1108" spans="1:29">
      <c r="A1108" s="576"/>
      <c r="B1108" s="566"/>
      <c r="C1108" s="566"/>
      <c r="D1108" s="566"/>
      <c r="E1108" s="566"/>
      <c r="F1108" s="567"/>
      <c r="G1108" s="567"/>
      <c r="H1108" s="567"/>
      <c r="I1108" s="567"/>
      <c r="J1108" s="567"/>
      <c r="K1108" s="567"/>
      <c r="L1108" s="567"/>
      <c r="M1108" s="567"/>
      <c r="N1108" s="567"/>
      <c r="O1108" s="567"/>
      <c r="P1108" s="567"/>
      <c r="Q1108" s="567"/>
      <c r="R1108" s="567"/>
      <c r="S1108" s="567"/>
      <c r="T1108" s="567"/>
      <c r="U1108" s="567"/>
      <c r="V1108" s="567"/>
      <c r="W1108" s="567"/>
      <c r="X1108" s="567"/>
      <c r="Y1108" s="568"/>
      <c r="Z1108" s="567"/>
      <c r="AA1108" s="567"/>
      <c r="AB1108" s="316"/>
      <c r="AC1108" s="316"/>
    </row>
    <row r="1109" spans="1:29">
      <c r="A1109" s="576"/>
      <c r="B1109" s="566"/>
      <c r="C1109" s="566"/>
      <c r="D1109" s="566"/>
      <c r="E1109" s="566"/>
      <c r="F1109" s="567"/>
      <c r="G1109" s="567"/>
      <c r="H1109" s="567"/>
      <c r="I1109" s="567"/>
      <c r="J1109" s="567"/>
      <c r="K1109" s="567"/>
      <c r="L1109" s="567"/>
      <c r="M1109" s="567"/>
      <c r="N1109" s="567"/>
      <c r="O1109" s="567"/>
      <c r="P1109" s="567"/>
      <c r="Q1109" s="567"/>
      <c r="R1109" s="567"/>
      <c r="S1109" s="567"/>
      <c r="T1109" s="567"/>
      <c r="U1109" s="567"/>
      <c r="V1109" s="567"/>
      <c r="W1109" s="567"/>
      <c r="X1109" s="567"/>
      <c r="Y1109" s="568"/>
      <c r="Z1109" s="567"/>
      <c r="AA1109" s="567"/>
      <c r="AB1109" s="316"/>
      <c r="AC1109" s="316"/>
    </row>
    <row r="1110" spans="1:29">
      <c r="A1110" s="576"/>
      <c r="B1110" s="566"/>
      <c r="C1110" s="566"/>
      <c r="D1110" s="566"/>
      <c r="E1110" s="566"/>
      <c r="F1110" s="567"/>
      <c r="G1110" s="567"/>
      <c r="H1110" s="567"/>
      <c r="I1110" s="567"/>
      <c r="J1110" s="567"/>
      <c r="K1110" s="567"/>
      <c r="L1110" s="567"/>
      <c r="M1110" s="567"/>
      <c r="N1110" s="567"/>
      <c r="O1110" s="567"/>
      <c r="P1110" s="567"/>
      <c r="Q1110" s="567"/>
      <c r="R1110" s="567"/>
      <c r="S1110" s="567"/>
      <c r="T1110" s="567"/>
      <c r="U1110" s="567"/>
      <c r="V1110" s="567"/>
      <c r="W1110" s="567"/>
      <c r="X1110" s="567"/>
      <c r="Y1110" s="568"/>
      <c r="Z1110" s="567"/>
      <c r="AA1110" s="567"/>
      <c r="AB1110" s="316"/>
      <c r="AC1110" s="316"/>
    </row>
    <row r="1111" spans="1:29">
      <c r="A1111" s="576"/>
      <c r="B1111" s="566"/>
      <c r="C1111" s="566"/>
      <c r="D1111" s="566"/>
      <c r="E1111" s="566"/>
      <c r="F1111" s="567"/>
      <c r="G1111" s="567"/>
      <c r="H1111" s="567"/>
      <c r="I1111" s="567"/>
      <c r="J1111" s="567"/>
      <c r="K1111" s="567"/>
      <c r="L1111" s="567"/>
      <c r="M1111" s="567"/>
      <c r="N1111" s="567"/>
      <c r="O1111" s="567"/>
      <c r="P1111" s="567"/>
      <c r="Q1111" s="567"/>
      <c r="R1111" s="567"/>
      <c r="S1111" s="567"/>
      <c r="T1111" s="567"/>
      <c r="U1111" s="567"/>
      <c r="V1111" s="567"/>
      <c r="W1111" s="567"/>
      <c r="X1111" s="567"/>
      <c r="Y1111" s="568"/>
      <c r="Z1111" s="567"/>
      <c r="AA1111" s="567"/>
      <c r="AB1111" s="316"/>
      <c r="AC1111" s="316"/>
    </row>
    <row r="1112" spans="1:29">
      <c r="A1112" s="576"/>
      <c r="B1112" s="566"/>
      <c r="C1112" s="566"/>
      <c r="D1112" s="566"/>
      <c r="E1112" s="566"/>
      <c r="F1112" s="567"/>
      <c r="G1112" s="567"/>
      <c r="H1112" s="567"/>
      <c r="I1112" s="567"/>
      <c r="J1112" s="567"/>
      <c r="K1112" s="567"/>
      <c r="L1112" s="567"/>
      <c r="M1112" s="567"/>
      <c r="N1112" s="567"/>
      <c r="O1112" s="567"/>
      <c r="P1112" s="567"/>
      <c r="Q1112" s="567"/>
      <c r="R1112" s="567"/>
      <c r="S1112" s="567"/>
      <c r="T1112" s="567"/>
      <c r="U1112" s="567"/>
      <c r="V1112" s="567"/>
      <c r="W1112" s="567"/>
      <c r="X1112" s="567"/>
      <c r="Y1112" s="568"/>
      <c r="Z1112" s="567"/>
      <c r="AA1112" s="567"/>
      <c r="AB1112" s="316"/>
      <c r="AC1112" s="316"/>
    </row>
    <row r="1113" spans="1:29">
      <c r="A1113" s="576"/>
      <c r="B1113" s="566"/>
      <c r="C1113" s="566"/>
      <c r="D1113" s="566"/>
      <c r="E1113" s="566"/>
      <c r="F1113" s="567"/>
      <c r="G1113" s="567"/>
      <c r="H1113" s="567"/>
      <c r="I1113" s="567"/>
      <c r="J1113" s="567"/>
      <c r="K1113" s="567"/>
      <c r="L1113" s="567"/>
      <c r="M1113" s="567"/>
      <c r="N1113" s="567"/>
      <c r="O1113" s="567"/>
      <c r="P1113" s="567"/>
      <c r="Q1113" s="567"/>
      <c r="R1113" s="567"/>
      <c r="S1113" s="567"/>
      <c r="T1113" s="567"/>
      <c r="U1113" s="567"/>
      <c r="V1113" s="567"/>
      <c r="W1113" s="567"/>
      <c r="X1113" s="567"/>
      <c r="Y1113" s="568"/>
      <c r="Z1113" s="567"/>
      <c r="AA1113" s="567"/>
      <c r="AB1113" s="316"/>
      <c r="AC1113" s="316"/>
    </row>
    <row r="1114" spans="1:29">
      <c r="A1114" s="576"/>
      <c r="B1114" s="566"/>
      <c r="C1114" s="566"/>
      <c r="D1114" s="566"/>
      <c r="E1114" s="566"/>
      <c r="F1114" s="567"/>
      <c r="G1114" s="567"/>
      <c r="H1114" s="567"/>
      <c r="I1114" s="567"/>
      <c r="J1114" s="567"/>
      <c r="K1114" s="567"/>
      <c r="L1114" s="567"/>
      <c r="M1114" s="567"/>
      <c r="N1114" s="567"/>
      <c r="O1114" s="567"/>
      <c r="P1114" s="567"/>
      <c r="Q1114" s="567"/>
      <c r="R1114" s="567"/>
      <c r="S1114" s="567"/>
      <c r="T1114" s="567"/>
      <c r="U1114" s="567"/>
      <c r="V1114" s="567"/>
      <c r="W1114" s="567"/>
      <c r="X1114" s="567"/>
      <c r="Y1114" s="568"/>
      <c r="Z1114" s="567"/>
      <c r="AA1114" s="567"/>
      <c r="AB1114" s="316"/>
      <c r="AC1114" s="316"/>
    </row>
    <row r="1115" spans="1:29">
      <c r="A1115" s="576"/>
      <c r="B1115" s="566"/>
      <c r="C1115" s="566"/>
      <c r="D1115" s="566"/>
      <c r="E1115" s="566"/>
      <c r="F1115" s="567"/>
      <c r="G1115" s="567"/>
      <c r="H1115" s="567"/>
      <c r="I1115" s="567"/>
      <c r="J1115" s="567"/>
      <c r="K1115" s="567"/>
      <c r="L1115" s="567"/>
      <c r="M1115" s="567"/>
      <c r="N1115" s="567"/>
      <c r="O1115" s="567"/>
      <c r="P1115" s="567"/>
      <c r="Q1115" s="567"/>
      <c r="R1115" s="567"/>
      <c r="S1115" s="567"/>
      <c r="T1115" s="567"/>
      <c r="U1115" s="567"/>
      <c r="V1115" s="567"/>
      <c r="W1115" s="567"/>
      <c r="X1115" s="567"/>
      <c r="Y1115" s="568"/>
      <c r="Z1115" s="567"/>
      <c r="AA1115" s="567"/>
      <c r="AB1115" s="316"/>
      <c r="AC1115" s="316"/>
    </row>
    <row r="1116" spans="1:29">
      <c r="A1116" s="576"/>
      <c r="B1116" s="566"/>
      <c r="C1116" s="566"/>
      <c r="D1116" s="566"/>
      <c r="E1116" s="566"/>
      <c r="F1116" s="567"/>
      <c r="G1116" s="567"/>
      <c r="H1116" s="567"/>
      <c r="I1116" s="567"/>
      <c r="J1116" s="567"/>
      <c r="K1116" s="567"/>
      <c r="L1116" s="567"/>
      <c r="M1116" s="567"/>
      <c r="N1116" s="567"/>
      <c r="O1116" s="567"/>
      <c r="P1116" s="567"/>
      <c r="Q1116" s="567"/>
      <c r="R1116" s="567"/>
      <c r="S1116" s="567"/>
      <c r="T1116" s="567"/>
      <c r="U1116" s="567"/>
      <c r="V1116" s="567"/>
      <c r="W1116" s="567"/>
      <c r="X1116" s="567"/>
      <c r="Y1116" s="568"/>
      <c r="Z1116" s="567"/>
      <c r="AA1116" s="567"/>
      <c r="AB1116" s="316"/>
      <c r="AC1116" s="316"/>
    </row>
    <row r="1117" spans="1:29">
      <c r="A1117" s="576"/>
      <c r="B1117" s="566"/>
      <c r="C1117" s="566"/>
      <c r="D1117" s="566"/>
      <c r="E1117" s="566"/>
      <c r="F1117" s="567"/>
      <c r="G1117" s="567"/>
      <c r="H1117" s="567"/>
      <c r="I1117" s="567"/>
      <c r="J1117" s="567"/>
      <c r="K1117" s="567"/>
      <c r="L1117" s="567"/>
      <c r="M1117" s="567"/>
      <c r="N1117" s="567"/>
      <c r="O1117" s="567"/>
      <c r="P1117" s="567"/>
      <c r="Q1117" s="567"/>
      <c r="R1117" s="567"/>
      <c r="S1117" s="567"/>
      <c r="T1117" s="567"/>
      <c r="U1117" s="567"/>
      <c r="V1117" s="567"/>
      <c r="W1117" s="567"/>
      <c r="X1117" s="567"/>
      <c r="Y1117" s="568"/>
      <c r="Z1117" s="567"/>
      <c r="AA1117" s="567"/>
      <c r="AB1117" s="316"/>
      <c r="AC1117" s="316"/>
    </row>
    <row r="1118" spans="1:29">
      <c r="A1118" s="576"/>
      <c r="B1118" s="566"/>
      <c r="C1118" s="566"/>
      <c r="D1118" s="566"/>
      <c r="E1118" s="566"/>
      <c r="F1118" s="567"/>
      <c r="G1118" s="567"/>
      <c r="H1118" s="567"/>
      <c r="I1118" s="567"/>
      <c r="J1118" s="567"/>
      <c r="K1118" s="567"/>
      <c r="L1118" s="567"/>
      <c r="M1118" s="567"/>
      <c r="N1118" s="567"/>
      <c r="O1118" s="567"/>
      <c r="P1118" s="567"/>
      <c r="Q1118" s="567"/>
      <c r="R1118" s="567"/>
      <c r="S1118" s="567"/>
      <c r="T1118" s="567"/>
      <c r="U1118" s="567"/>
      <c r="V1118" s="567"/>
      <c r="W1118" s="567"/>
      <c r="X1118" s="567"/>
      <c r="Y1118" s="568"/>
      <c r="Z1118" s="567"/>
      <c r="AA1118" s="567"/>
      <c r="AB1118" s="316"/>
      <c r="AC1118" s="316"/>
    </row>
    <row r="1119" spans="1:29">
      <c r="A1119" s="576"/>
      <c r="B1119" s="566"/>
      <c r="C1119" s="566"/>
      <c r="D1119" s="566"/>
      <c r="E1119" s="566"/>
      <c r="F1119" s="567"/>
      <c r="G1119" s="567"/>
      <c r="H1119" s="567"/>
      <c r="I1119" s="567"/>
      <c r="J1119" s="567"/>
      <c r="K1119" s="567"/>
      <c r="L1119" s="567"/>
      <c r="M1119" s="567"/>
      <c r="N1119" s="567"/>
      <c r="O1119" s="567"/>
      <c r="P1119" s="567"/>
      <c r="Q1119" s="567"/>
      <c r="R1119" s="567"/>
      <c r="S1119" s="567"/>
      <c r="T1119" s="567"/>
      <c r="U1119" s="567"/>
      <c r="V1119" s="567"/>
      <c r="W1119" s="567"/>
      <c r="X1119" s="567"/>
      <c r="Y1119" s="568"/>
      <c r="Z1119" s="567"/>
      <c r="AA1119" s="567"/>
      <c r="AB1119" s="316"/>
      <c r="AC1119" s="316"/>
    </row>
    <row r="1120" spans="1:29">
      <c r="A1120" s="576"/>
      <c r="B1120" s="566"/>
      <c r="C1120" s="566"/>
      <c r="D1120" s="566"/>
      <c r="E1120" s="566"/>
      <c r="F1120" s="567"/>
      <c r="G1120" s="567"/>
      <c r="H1120" s="567"/>
      <c r="I1120" s="567"/>
      <c r="J1120" s="567"/>
      <c r="K1120" s="567"/>
      <c r="L1120" s="567"/>
      <c r="M1120" s="567"/>
      <c r="N1120" s="567"/>
      <c r="O1120" s="567"/>
      <c r="P1120" s="567"/>
      <c r="Q1120" s="567"/>
      <c r="R1120" s="567"/>
      <c r="S1120" s="567"/>
      <c r="T1120" s="567"/>
      <c r="U1120" s="567"/>
      <c r="V1120" s="567"/>
      <c r="W1120" s="567"/>
      <c r="X1120" s="567"/>
      <c r="Y1120" s="568"/>
      <c r="Z1120" s="567"/>
      <c r="AA1120" s="567"/>
      <c r="AB1120" s="316"/>
      <c r="AC1120" s="316"/>
    </row>
    <row r="1121" spans="1:29">
      <c r="A1121" s="576"/>
      <c r="B1121" s="566"/>
      <c r="C1121" s="566"/>
      <c r="D1121" s="566"/>
      <c r="E1121" s="566"/>
      <c r="F1121" s="567"/>
      <c r="G1121" s="567"/>
      <c r="H1121" s="567"/>
      <c r="I1121" s="567"/>
      <c r="J1121" s="567"/>
      <c r="K1121" s="567"/>
      <c r="L1121" s="567"/>
      <c r="M1121" s="567"/>
      <c r="N1121" s="567"/>
      <c r="O1121" s="567"/>
      <c r="P1121" s="567"/>
      <c r="Q1121" s="567"/>
      <c r="R1121" s="567"/>
      <c r="S1121" s="567"/>
      <c r="T1121" s="567"/>
      <c r="U1121" s="567"/>
      <c r="V1121" s="567"/>
      <c r="W1121" s="567"/>
      <c r="X1121" s="567"/>
      <c r="Y1121" s="568"/>
      <c r="Z1121" s="567"/>
      <c r="AA1121" s="567"/>
      <c r="AB1121" s="316"/>
      <c r="AC1121" s="316"/>
    </row>
    <row r="1122" spans="1:29">
      <c r="A1122" s="576"/>
      <c r="B1122" s="566"/>
      <c r="C1122" s="566"/>
      <c r="D1122" s="566"/>
      <c r="E1122" s="566"/>
      <c r="F1122" s="567"/>
      <c r="G1122" s="567"/>
      <c r="H1122" s="567"/>
      <c r="I1122" s="567"/>
      <c r="J1122" s="567"/>
      <c r="K1122" s="567"/>
      <c r="L1122" s="567"/>
      <c r="M1122" s="567"/>
      <c r="N1122" s="567"/>
      <c r="O1122" s="567"/>
      <c r="P1122" s="567"/>
      <c r="Q1122" s="567"/>
      <c r="R1122" s="567"/>
      <c r="S1122" s="567"/>
      <c r="T1122" s="567"/>
      <c r="U1122" s="567"/>
      <c r="V1122" s="567"/>
      <c r="W1122" s="567"/>
      <c r="X1122" s="567"/>
      <c r="Y1122" s="568"/>
      <c r="Z1122" s="567"/>
      <c r="AA1122" s="567"/>
      <c r="AB1122" s="316"/>
      <c r="AC1122" s="316"/>
    </row>
    <row r="1123" spans="1:29">
      <c r="A1123" s="576"/>
      <c r="B1123" s="566"/>
      <c r="C1123" s="566"/>
      <c r="D1123" s="566"/>
      <c r="E1123" s="566"/>
      <c r="F1123" s="567"/>
      <c r="G1123" s="567"/>
      <c r="H1123" s="567"/>
      <c r="I1123" s="567"/>
      <c r="J1123" s="567"/>
      <c r="K1123" s="567"/>
      <c r="L1123" s="567"/>
      <c r="M1123" s="567"/>
      <c r="N1123" s="567"/>
      <c r="O1123" s="567"/>
      <c r="P1123" s="567"/>
      <c r="Q1123" s="567"/>
      <c r="R1123" s="567"/>
      <c r="S1123" s="567"/>
      <c r="T1123" s="567"/>
      <c r="U1123" s="567"/>
      <c r="V1123" s="567"/>
      <c r="W1123" s="567"/>
      <c r="X1123" s="567"/>
      <c r="Y1123" s="568"/>
      <c r="Z1123" s="567"/>
      <c r="AA1123" s="567"/>
      <c r="AB1123" s="316"/>
      <c r="AC1123" s="316"/>
    </row>
    <row r="1124" spans="1:29">
      <c r="A1124" s="576"/>
      <c r="B1124" s="566"/>
      <c r="C1124" s="566"/>
      <c r="D1124" s="566"/>
      <c r="E1124" s="566"/>
      <c r="F1124" s="567"/>
      <c r="G1124" s="567"/>
      <c r="H1124" s="567"/>
      <c r="I1124" s="567"/>
      <c r="J1124" s="567"/>
      <c r="K1124" s="567"/>
      <c r="L1124" s="567"/>
      <c r="M1124" s="567"/>
      <c r="N1124" s="567"/>
      <c r="O1124" s="567"/>
      <c r="P1124" s="567"/>
      <c r="Q1124" s="567"/>
      <c r="R1124" s="567"/>
      <c r="S1124" s="567"/>
      <c r="T1124" s="567"/>
      <c r="U1124" s="567"/>
      <c r="V1124" s="567"/>
      <c r="W1124" s="567"/>
      <c r="X1124" s="567"/>
      <c r="Y1124" s="568"/>
      <c r="Z1124" s="567"/>
      <c r="AA1124" s="567"/>
      <c r="AB1124" s="316"/>
      <c r="AC1124" s="316"/>
    </row>
    <row r="1125" spans="1:29">
      <c r="A1125" s="576"/>
      <c r="B1125" s="566"/>
      <c r="C1125" s="566"/>
      <c r="D1125" s="566"/>
      <c r="E1125" s="566"/>
      <c r="F1125" s="567"/>
      <c r="G1125" s="567"/>
      <c r="H1125" s="567"/>
      <c r="I1125" s="567"/>
      <c r="J1125" s="567"/>
      <c r="K1125" s="567"/>
      <c r="L1125" s="567"/>
      <c r="M1125" s="567"/>
      <c r="N1125" s="567"/>
      <c r="O1125" s="567"/>
      <c r="P1125" s="567"/>
      <c r="Q1125" s="567"/>
      <c r="R1125" s="567"/>
      <c r="S1125" s="567"/>
      <c r="T1125" s="567"/>
      <c r="U1125" s="567"/>
      <c r="V1125" s="567"/>
      <c r="W1125" s="567"/>
      <c r="X1125" s="567"/>
      <c r="Y1125" s="568"/>
      <c r="Z1125" s="567"/>
      <c r="AA1125" s="567"/>
      <c r="AB1125" s="316"/>
      <c r="AC1125" s="316"/>
    </row>
    <row r="1126" spans="1:29">
      <c r="A1126" s="576"/>
      <c r="B1126" s="566"/>
      <c r="C1126" s="566"/>
      <c r="D1126" s="566"/>
      <c r="E1126" s="566"/>
      <c r="F1126" s="567"/>
      <c r="G1126" s="567"/>
      <c r="H1126" s="567"/>
      <c r="I1126" s="567"/>
      <c r="J1126" s="567"/>
      <c r="K1126" s="567"/>
      <c r="L1126" s="567"/>
      <c r="M1126" s="567"/>
      <c r="N1126" s="567"/>
      <c r="O1126" s="567"/>
      <c r="P1126" s="567"/>
      <c r="Q1126" s="567"/>
      <c r="R1126" s="567"/>
      <c r="S1126" s="567"/>
      <c r="T1126" s="567"/>
      <c r="U1126" s="567"/>
      <c r="V1126" s="567"/>
      <c r="W1126" s="567"/>
      <c r="X1126" s="567"/>
      <c r="Y1126" s="568"/>
      <c r="Z1126" s="567"/>
      <c r="AA1126" s="567"/>
      <c r="AB1126" s="316"/>
      <c r="AC1126" s="316"/>
    </row>
    <row r="1127" spans="1:29">
      <c r="A1127" s="576"/>
      <c r="B1127" s="566"/>
      <c r="C1127" s="566"/>
      <c r="D1127" s="566"/>
      <c r="E1127" s="566"/>
      <c r="F1127" s="567"/>
      <c r="G1127" s="567"/>
      <c r="H1127" s="567"/>
      <c r="I1127" s="567"/>
      <c r="J1127" s="567"/>
      <c r="K1127" s="567"/>
      <c r="L1127" s="567"/>
      <c r="M1127" s="567"/>
      <c r="N1127" s="567"/>
      <c r="O1127" s="567"/>
      <c r="P1127" s="567"/>
      <c r="Q1127" s="567"/>
      <c r="R1127" s="567"/>
      <c r="S1127" s="567"/>
      <c r="T1127" s="567"/>
      <c r="U1127" s="567"/>
      <c r="V1127" s="567"/>
      <c r="W1127" s="567"/>
      <c r="X1127" s="567"/>
      <c r="Y1127" s="568"/>
      <c r="Z1127" s="567"/>
      <c r="AA1127" s="567"/>
      <c r="AB1127" s="316"/>
      <c r="AC1127" s="316"/>
    </row>
    <row r="1128" spans="1:29">
      <c r="A1128" s="576"/>
      <c r="B1128" s="566"/>
      <c r="C1128" s="566"/>
      <c r="D1128" s="566"/>
      <c r="E1128" s="566"/>
      <c r="F1128" s="567"/>
      <c r="G1128" s="567"/>
      <c r="H1128" s="567"/>
      <c r="I1128" s="567"/>
      <c r="J1128" s="567"/>
      <c r="K1128" s="567"/>
      <c r="L1128" s="567"/>
      <c r="M1128" s="567"/>
      <c r="N1128" s="567"/>
      <c r="O1128" s="567"/>
      <c r="P1128" s="567"/>
      <c r="Q1128" s="567"/>
      <c r="R1128" s="567"/>
      <c r="S1128" s="567"/>
      <c r="T1128" s="567"/>
      <c r="U1128" s="567"/>
      <c r="V1128" s="567"/>
      <c r="W1128" s="567"/>
      <c r="X1128" s="567"/>
      <c r="Y1128" s="568"/>
      <c r="Z1128" s="567"/>
      <c r="AA1128" s="567"/>
      <c r="AB1128" s="316"/>
      <c r="AC1128" s="316"/>
    </row>
    <row r="1129" spans="1:29">
      <c r="A1129" s="576"/>
      <c r="B1129" s="566"/>
      <c r="C1129" s="566"/>
      <c r="D1129" s="566"/>
      <c r="E1129" s="566"/>
      <c r="F1129" s="567"/>
      <c r="G1129" s="567"/>
      <c r="H1129" s="567"/>
      <c r="I1129" s="567"/>
      <c r="J1129" s="567"/>
      <c r="K1129" s="567"/>
      <c r="L1129" s="567"/>
      <c r="M1129" s="567"/>
      <c r="N1129" s="567"/>
      <c r="O1129" s="567"/>
      <c r="P1129" s="567"/>
      <c r="Q1129" s="567"/>
      <c r="R1129" s="567"/>
      <c r="S1129" s="567"/>
      <c r="T1129" s="567"/>
      <c r="U1129" s="567"/>
      <c r="V1129" s="567"/>
      <c r="W1129" s="567"/>
      <c r="X1129" s="567"/>
      <c r="Y1129" s="568"/>
      <c r="Z1129" s="567"/>
      <c r="AA1129" s="567"/>
      <c r="AB1129" s="316"/>
      <c r="AC1129" s="316"/>
    </row>
    <row r="1130" spans="1:29">
      <c r="A1130" s="576"/>
      <c r="B1130" s="566"/>
      <c r="C1130" s="566"/>
      <c r="D1130" s="566"/>
      <c r="E1130" s="566"/>
      <c r="F1130" s="567"/>
      <c r="G1130" s="567"/>
      <c r="H1130" s="567"/>
      <c r="I1130" s="567"/>
      <c r="J1130" s="567"/>
      <c r="K1130" s="567"/>
      <c r="L1130" s="567"/>
      <c r="M1130" s="567"/>
      <c r="N1130" s="567"/>
      <c r="O1130" s="567"/>
      <c r="P1130" s="567"/>
      <c r="Q1130" s="567"/>
      <c r="R1130" s="567"/>
      <c r="S1130" s="567"/>
      <c r="T1130" s="567"/>
      <c r="U1130" s="567"/>
      <c r="V1130" s="567"/>
      <c r="W1130" s="567"/>
      <c r="X1130" s="567"/>
      <c r="Y1130" s="568"/>
      <c r="Z1130" s="567"/>
      <c r="AA1130" s="567"/>
      <c r="AB1130" s="316"/>
      <c r="AC1130" s="316"/>
    </row>
    <row r="1131" spans="1:29">
      <c r="A1131" s="576"/>
      <c r="B1131" s="566"/>
      <c r="C1131" s="566"/>
      <c r="D1131" s="566"/>
      <c r="E1131" s="566"/>
      <c r="F1131" s="567"/>
      <c r="G1131" s="567"/>
      <c r="H1131" s="567"/>
      <c r="I1131" s="567"/>
      <c r="J1131" s="567"/>
      <c r="K1131" s="567"/>
      <c r="L1131" s="567"/>
      <c r="M1131" s="567"/>
      <c r="N1131" s="567"/>
      <c r="O1131" s="567"/>
      <c r="P1131" s="567"/>
      <c r="Q1131" s="567"/>
      <c r="R1131" s="567"/>
      <c r="S1131" s="567"/>
      <c r="T1131" s="567"/>
      <c r="U1131" s="567"/>
      <c r="V1131" s="567"/>
      <c r="W1131" s="567"/>
      <c r="X1131" s="567"/>
      <c r="Y1131" s="568"/>
      <c r="Z1131" s="567"/>
      <c r="AA1131" s="567"/>
      <c r="AB1131" s="316"/>
      <c r="AC1131" s="316"/>
    </row>
    <row r="1132" spans="1:29">
      <c r="A1132" s="576"/>
      <c r="B1132" s="566"/>
      <c r="C1132" s="566"/>
      <c r="D1132" s="566"/>
      <c r="E1132" s="566"/>
      <c r="F1132" s="567"/>
      <c r="G1132" s="567"/>
      <c r="H1132" s="567"/>
      <c r="I1132" s="567"/>
      <c r="J1132" s="567"/>
      <c r="K1132" s="567"/>
      <c r="L1132" s="567"/>
      <c r="M1132" s="567"/>
      <c r="N1132" s="567"/>
      <c r="O1132" s="567"/>
      <c r="P1132" s="567"/>
      <c r="Q1132" s="567"/>
      <c r="R1132" s="567"/>
      <c r="S1132" s="567"/>
      <c r="T1132" s="567"/>
      <c r="U1132" s="567"/>
      <c r="V1132" s="567"/>
      <c r="W1132" s="567"/>
      <c r="X1132" s="567"/>
      <c r="Y1132" s="568"/>
      <c r="Z1132" s="567"/>
      <c r="AA1132" s="567"/>
      <c r="AB1132" s="316"/>
      <c r="AC1132" s="316"/>
    </row>
    <row r="1133" spans="1:29">
      <c r="A1133" s="576"/>
      <c r="B1133" s="566"/>
      <c r="C1133" s="566"/>
      <c r="D1133" s="566"/>
      <c r="E1133" s="566"/>
      <c r="F1133" s="567"/>
      <c r="G1133" s="567"/>
      <c r="H1133" s="567"/>
      <c r="I1133" s="567"/>
      <c r="J1133" s="567"/>
      <c r="K1133" s="567"/>
      <c r="L1133" s="567"/>
      <c r="M1133" s="567"/>
      <c r="N1133" s="567"/>
      <c r="O1133" s="567"/>
      <c r="P1133" s="567"/>
      <c r="Q1133" s="567"/>
      <c r="R1133" s="567"/>
      <c r="S1133" s="567"/>
      <c r="T1133" s="567"/>
      <c r="U1133" s="567"/>
      <c r="V1133" s="567"/>
      <c r="W1133" s="567"/>
      <c r="X1133" s="567"/>
      <c r="Y1133" s="568"/>
      <c r="Z1133" s="567"/>
      <c r="AA1133" s="567"/>
      <c r="AB1133" s="316"/>
      <c r="AC1133" s="316"/>
    </row>
    <row r="1134" spans="1:29">
      <c r="A1134" s="576"/>
      <c r="B1134" s="566"/>
      <c r="C1134" s="566"/>
      <c r="D1134" s="566"/>
      <c r="E1134" s="566"/>
      <c r="F1134" s="567"/>
      <c r="G1134" s="567"/>
      <c r="H1134" s="567"/>
      <c r="I1134" s="567"/>
      <c r="J1134" s="567"/>
      <c r="K1134" s="567"/>
      <c r="L1134" s="567"/>
      <c r="M1134" s="567"/>
      <c r="N1134" s="567"/>
      <c r="O1134" s="567"/>
      <c r="P1134" s="567"/>
      <c r="Q1134" s="567"/>
      <c r="R1134" s="567"/>
      <c r="S1134" s="567"/>
      <c r="T1134" s="567"/>
      <c r="U1134" s="567"/>
      <c r="V1134" s="567"/>
      <c r="W1134" s="567"/>
      <c r="X1134" s="567"/>
      <c r="Y1134" s="568"/>
      <c r="Z1134" s="567"/>
      <c r="AA1134" s="567"/>
      <c r="AB1134" s="316"/>
      <c r="AC1134" s="316"/>
    </row>
    <row r="1135" spans="1:29">
      <c r="A1135" s="576"/>
      <c r="B1135" s="566"/>
      <c r="C1135" s="566"/>
      <c r="D1135" s="566"/>
      <c r="E1135" s="566"/>
      <c r="F1135" s="567"/>
      <c r="G1135" s="567"/>
      <c r="H1135" s="567"/>
      <c r="I1135" s="567"/>
      <c r="J1135" s="567"/>
      <c r="K1135" s="567"/>
      <c r="L1135" s="567"/>
      <c r="M1135" s="567"/>
      <c r="N1135" s="567"/>
      <c r="O1135" s="567"/>
      <c r="P1135" s="567"/>
      <c r="Q1135" s="567"/>
      <c r="R1135" s="567"/>
      <c r="S1135" s="567"/>
      <c r="T1135" s="567"/>
      <c r="U1135" s="567"/>
      <c r="V1135" s="567"/>
      <c r="W1135" s="567"/>
      <c r="X1135" s="567"/>
      <c r="Y1135" s="568"/>
      <c r="Z1135" s="567"/>
      <c r="AA1135" s="567"/>
      <c r="AB1135" s="316"/>
      <c r="AC1135" s="316"/>
    </row>
    <row r="1136" spans="1:29">
      <c r="A1136" s="576"/>
      <c r="B1136" s="566"/>
      <c r="C1136" s="566"/>
      <c r="D1136" s="566"/>
      <c r="E1136" s="566"/>
      <c r="F1136" s="567"/>
      <c r="G1136" s="567"/>
      <c r="H1136" s="567"/>
      <c r="I1136" s="567"/>
      <c r="J1136" s="567"/>
      <c r="K1136" s="567"/>
      <c r="L1136" s="567"/>
      <c r="M1136" s="567"/>
      <c r="N1136" s="567"/>
      <c r="O1136" s="567"/>
      <c r="P1136" s="567"/>
      <c r="Q1136" s="567"/>
      <c r="R1136" s="567"/>
      <c r="S1136" s="567"/>
      <c r="T1136" s="567"/>
      <c r="U1136" s="567"/>
      <c r="V1136" s="567"/>
      <c r="W1136" s="567"/>
      <c r="X1136" s="567"/>
      <c r="Y1136" s="568"/>
      <c r="Z1136" s="567"/>
      <c r="AA1136" s="567"/>
      <c r="AB1136" s="316"/>
      <c r="AC1136" s="316"/>
    </row>
    <row r="1137" spans="1:29">
      <c r="A1137" s="576"/>
      <c r="B1137" s="566"/>
      <c r="C1137" s="566"/>
      <c r="D1137" s="566"/>
      <c r="E1137" s="566"/>
      <c r="F1137" s="567"/>
      <c r="G1137" s="567"/>
      <c r="H1137" s="567"/>
      <c r="I1137" s="567"/>
      <c r="J1137" s="567"/>
      <c r="K1137" s="567"/>
      <c r="L1137" s="567"/>
      <c r="M1137" s="567"/>
      <c r="N1137" s="567"/>
      <c r="O1137" s="567"/>
      <c r="P1137" s="567"/>
      <c r="Q1137" s="567"/>
      <c r="R1137" s="567"/>
      <c r="S1137" s="567"/>
      <c r="T1137" s="567"/>
      <c r="U1137" s="567"/>
      <c r="V1137" s="567"/>
      <c r="W1137" s="567"/>
      <c r="X1137" s="567"/>
      <c r="Y1137" s="568"/>
      <c r="Z1137" s="567"/>
      <c r="AA1137" s="567"/>
      <c r="AB1137" s="316"/>
      <c r="AC1137" s="316"/>
    </row>
    <row r="1138" spans="1:29">
      <c r="A1138" s="576"/>
      <c r="B1138" s="566"/>
      <c r="C1138" s="566"/>
      <c r="D1138" s="566"/>
      <c r="E1138" s="566"/>
      <c r="F1138" s="567"/>
      <c r="G1138" s="567"/>
      <c r="H1138" s="567"/>
      <c r="I1138" s="567"/>
      <c r="J1138" s="567"/>
      <c r="K1138" s="567"/>
      <c r="L1138" s="567"/>
      <c r="M1138" s="567"/>
      <c r="N1138" s="567"/>
      <c r="O1138" s="567"/>
      <c r="P1138" s="567"/>
      <c r="Q1138" s="567"/>
      <c r="R1138" s="567"/>
      <c r="S1138" s="567"/>
      <c r="T1138" s="567"/>
      <c r="U1138" s="567"/>
      <c r="V1138" s="567"/>
      <c r="W1138" s="567"/>
      <c r="X1138" s="567"/>
      <c r="Y1138" s="568"/>
      <c r="Z1138" s="567"/>
      <c r="AA1138" s="567"/>
      <c r="AB1138" s="316"/>
      <c r="AC1138" s="316"/>
    </row>
    <row r="1139" spans="1:29">
      <c r="A1139" s="576"/>
      <c r="B1139" s="566"/>
      <c r="C1139" s="566"/>
      <c r="D1139" s="566"/>
      <c r="E1139" s="566"/>
      <c r="F1139" s="567"/>
      <c r="G1139" s="567"/>
      <c r="H1139" s="567"/>
      <c r="I1139" s="567"/>
      <c r="J1139" s="567"/>
      <c r="K1139" s="567"/>
      <c r="L1139" s="567"/>
      <c r="M1139" s="567"/>
      <c r="N1139" s="567"/>
      <c r="O1139" s="567"/>
      <c r="P1139" s="567"/>
      <c r="Q1139" s="567"/>
      <c r="R1139" s="567"/>
      <c r="S1139" s="567"/>
      <c r="T1139" s="567"/>
      <c r="U1139" s="567"/>
      <c r="V1139" s="567"/>
      <c r="W1139" s="567"/>
      <c r="X1139" s="567"/>
      <c r="Y1139" s="568"/>
      <c r="Z1139" s="567"/>
      <c r="AA1139" s="567"/>
      <c r="AB1139" s="316"/>
      <c r="AC1139" s="316"/>
    </row>
    <row r="1140" spans="1:29">
      <c r="A1140" s="576"/>
      <c r="B1140" s="566"/>
      <c r="C1140" s="566"/>
      <c r="D1140" s="566"/>
      <c r="E1140" s="566"/>
      <c r="F1140" s="567"/>
      <c r="G1140" s="567"/>
      <c r="H1140" s="567"/>
      <c r="I1140" s="567"/>
      <c r="J1140" s="567"/>
      <c r="K1140" s="567"/>
      <c r="L1140" s="567"/>
      <c r="M1140" s="567"/>
      <c r="N1140" s="567"/>
      <c r="O1140" s="567"/>
      <c r="P1140" s="567"/>
      <c r="Q1140" s="567"/>
      <c r="R1140" s="567"/>
      <c r="S1140" s="567"/>
      <c r="T1140" s="567"/>
      <c r="U1140" s="567"/>
      <c r="V1140" s="567"/>
      <c r="W1140" s="567"/>
      <c r="X1140" s="567"/>
      <c r="Y1140" s="568"/>
      <c r="Z1140" s="567"/>
      <c r="AA1140" s="567"/>
      <c r="AB1140" s="316"/>
      <c r="AC1140" s="316"/>
    </row>
    <row r="1141" spans="1:29">
      <c r="A1141" s="576"/>
      <c r="B1141" s="566"/>
      <c r="C1141" s="566"/>
      <c r="D1141" s="566"/>
      <c r="E1141" s="566"/>
      <c r="F1141" s="567"/>
      <c r="G1141" s="567"/>
      <c r="H1141" s="567"/>
      <c r="I1141" s="567"/>
      <c r="J1141" s="567"/>
      <c r="K1141" s="567"/>
      <c r="L1141" s="567"/>
      <c r="M1141" s="567"/>
      <c r="N1141" s="567"/>
      <c r="O1141" s="567"/>
      <c r="P1141" s="567"/>
      <c r="Q1141" s="567"/>
      <c r="R1141" s="567"/>
      <c r="S1141" s="567"/>
      <c r="T1141" s="567"/>
      <c r="U1141" s="567"/>
      <c r="V1141" s="567"/>
      <c r="W1141" s="567"/>
      <c r="X1141" s="567"/>
      <c r="Y1141" s="568"/>
      <c r="Z1141" s="567"/>
      <c r="AA1141" s="567"/>
      <c r="AB1141" s="316"/>
      <c r="AC1141" s="316"/>
    </row>
    <row r="1142" spans="1:29">
      <c r="A1142" s="576"/>
      <c r="B1142" s="566"/>
      <c r="C1142" s="566"/>
      <c r="D1142" s="566"/>
      <c r="E1142" s="566"/>
      <c r="F1142" s="567"/>
      <c r="G1142" s="567"/>
      <c r="H1142" s="567"/>
      <c r="I1142" s="567"/>
      <c r="J1142" s="567"/>
      <c r="K1142" s="567"/>
      <c r="L1142" s="567"/>
      <c r="M1142" s="567"/>
      <c r="N1142" s="567"/>
      <c r="O1142" s="567"/>
      <c r="P1142" s="567"/>
      <c r="Q1142" s="567"/>
      <c r="R1142" s="567"/>
      <c r="S1142" s="567"/>
      <c r="T1142" s="567"/>
      <c r="U1142" s="567"/>
      <c r="V1142" s="567"/>
      <c r="W1142" s="567"/>
      <c r="X1142" s="567"/>
      <c r="Y1142" s="568"/>
      <c r="Z1142" s="567"/>
      <c r="AA1142" s="567"/>
      <c r="AB1142" s="316"/>
      <c r="AC1142" s="316"/>
    </row>
    <row r="1143" spans="1:29">
      <c r="A1143" s="576"/>
      <c r="B1143" s="566"/>
      <c r="C1143" s="566"/>
      <c r="D1143" s="566"/>
      <c r="E1143" s="566"/>
      <c r="F1143" s="567"/>
      <c r="G1143" s="567"/>
      <c r="H1143" s="567"/>
      <c r="I1143" s="567"/>
      <c r="J1143" s="567"/>
      <c r="K1143" s="567"/>
      <c r="L1143" s="567"/>
      <c r="M1143" s="567"/>
      <c r="N1143" s="567"/>
      <c r="O1143" s="567"/>
      <c r="P1143" s="567"/>
      <c r="Q1143" s="567"/>
      <c r="R1143" s="567"/>
      <c r="S1143" s="567"/>
      <c r="T1143" s="567"/>
      <c r="U1143" s="567"/>
      <c r="V1143" s="567"/>
      <c r="W1143" s="567"/>
      <c r="X1143" s="567"/>
      <c r="Y1143" s="568"/>
      <c r="Z1143" s="567"/>
      <c r="AA1143" s="567"/>
      <c r="AB1143" s="316"/>
      <c r="AC1143" s="316"/>
    </row>
    <row r="1144" spans="1:29">
      <c r="A1144" s="576"/>
      <c r="B1144" s="566"/>
      <c r="C1144" s="566"/>
      <c r="D1144" s="566"/>
      <c r="E1144" s="566"/>
      <c r="F1144" s="567"/>
      <c r="G1144" s="567"/>
      <c r="H1144" s="567"/>
      <c r="I1144" s="567"/>
      <c r="J1144" s="567"/>
      <c r="K1144" s="567"/>
      <c r="L1144" s="567"/>
      <c r="M1144" s="567"/>
      <c r="N1144" s="567"/>
      <c r="O1144" s="567"/>
      <c r="P1144" s="567"/>
      <c r="Q1144" s="567"/>
      <c r="R1144" s="567"/>
      <c r="S1144" s="567"/>
      <c r="T1144" s="567"/>
      <c r="U1144" s="567"/>
      <c r="V1144" s="567"/>
      <c r="W1144" s="567"/>
      <c r="X1144" s="567"/>
      <c r="Y1144" s="568"/>
      <c r="Z1144" s="567"/>
      <c r="AA1144" s="567"/>
      <c r="AB1144" s="316"/>
      <c r="AC1144" s="316"/>
    </row>
    <row r="1145" spans="1:29">
      <c r="A1145" s="576"/>
      <c r="B1145" s="566"/>
      <c r="C1145" s="566"/>
      <c r="D1145" s="566"/>
      <c r="E1145" s="566"/>
      <c r="F1145" s="567"/>
      <c r="G1145" s="567"/>
      <c r="H1145" s="567"/>
      <c r="I1145" s="567"/>
      <c r="J1145" s="567"/>
      <c r="K1145" s="567"/>
      <c r="L1145" s="567"/>
      <c r="M1145" s="567"/>
      <c r="N1145" s="567"/>
      <c r="O1145" s="567"/>
      <c r="P1145" s="567"/>
      <c r="Q1145" s="567"/>
      <c r="R1145" s="567"/>
      <c r="S1145" s="567"/>
      <c r="T1145" s="567"/>
      <c r="U1145" s="567"/>
      <c r="V1145" s="567"/>
      <c r="W1145" s="567"/>
      <c r="X1145" s="567"/>
      <c r="Y1145" s="568"/>
      <c r="Z1145" s="567"/>
      <c r="AA1145" s="567"/>
      <c r="AB1145" s="316"/>
      <c r="AC1145" s="316"/>
    </row>
    <row r="1146" spans="1:29">
      <c r="A1146" s="576"/>
      <c r="B1146" s="566"/>
      <c r="C1146" s="566"/>
      <c r="D1146" s="566"/>
      <c r="E1146" s="566"/>
      <c r="F1146" s="567"/>
      <c r="G1146" s="567"/>
      <c r="H1146" s="567"/>
      <c r="I1146" s="567"/>
      <c r="J1146" s="567"/>
      <c r="K1146" s="567"/>
      <c r="L1146" s="567"/>
      <c r="M1146" s="567"/>
      <c r="N1146" s="567"/>
      <c r="O1146" s="567"/>
      <c r="P1146" s="567"/>
      <c r="Q1146" s="567"/>
      <c r="R1146" s="567"/>
      <c r="S1146" s="567"/>
      <c r="T1146" s="567"/>
      <c r="U1146" s="567"/>
      <c r="V1146" s="567"/>
      <c r="W1146" s="567"/>
      <c r="X1146" s="567"/>
      <c r="Y1146" s="568"/>
      <c r="Z1146" s="567"/>
      <c r="AA1146" s="567"/>
      <c r="AB1146" s="316"/>
      <c r="AC1146" s="316"/>
    </row>
    <row r="1147" spans="1:29">
      <c r="A1147" s="576"/>
      <c r="B1147" s="566"/>
      <c r="C1147" s="566"/>
      <c r="D1147" s="566"/>
      <c r="E1147" s="566"/>
      <c r="F1147" s="567"/>
      <c r="G1147" s="567"/>
      <c r="H1147" s="567"/>
      <c r="I1147" s="567"/>
      <c r="J1147" s="567"/>
      <c r="K1147" s="567"/>
      <c r="L1147" s="567"/>
      <c r="M1147" s="567"/>
      <c r="N1147" s="567"/>
      <c r="O1147" s="567"/>
      <c r="P1147" s="567"/>
      <c r="Q1147" s="567"/>
      <c r="R1147" s="567"/>
      <c r="S1147" s="567"/>
      <c r="T1147" s="567"/>
      <c r="U1147" s="567"/>
      <c r="V1147" s="567"/>
      <c r="W1147" s="567"/>
      <c r="X1147" s="567"/>
      <c r="Y1147" s="568"/>
      <c r="Z1147" s="567"/>
      <c r="AA1147" s="567"/>
      <c r="AB1147" s="316"/>
      <c r="AC1147" s="316"/>
    </row>
    <row r="1148" spans="1:29">
      <c r="A1148" s="576"/>
      <c r="B1148" s="566"/>
      <c r="C1148" s="566"/>
      <c r="D1148" s="566"/>
      <c r="E1148" s="566"/>
      <c r="F1148" s="567"/>
      <c r="G1148" s="567"/>
      <c r="H1148" s="567"/>
      <c r="I1148" s="567"/>
      <c r="J1148" s="567"/>
      <c r="K1148" s="567"/>
      <c r="L1148" s="567"/>
      <c r="M1148" s="567"/>
      <c r="N1148" s="567"/>
      <c r="O1148" s="567"/>
      <c r="P1148" s="567"/>
      <c r="Q1148" s="567"/>
      <c r="R1148" s="567"/>
      <c r="S1148" s="567"/>
      <c r="T1148" s="567"/>
      <c r="U1148" s="567"/>
      <c r="V1148" s="567"/>
      <c r="W1148" s="567"/>
      <c r="X1148" s="567"/>
      <c r="Y1148" s="568"/>
      <c r="Z1148" s="567"/>
      <c r="AA1148" s="567"/>
      <c r="AB1148" s="316"/>
      <c r="AC1148" s="316"/>
    </row>
    <row r="1149" spans="1:29">
      <c r="A1149" s="576"/>
      <c r="B1149" s="566"/>
      <c r="C1149" s="566"/>
      <c r="D1149" s="566"/>
      <c r="E1149" s="566"/>
      <c r="F1149" s="567"/>
      <c r="G1149" s="567"/>
      <c r="H1149" s="567"/>
      <c r="I1149" s="567"/>
      <c r="J1149" s="567"/>
      <c r="K1149" s="567"/>
      <c r="L1149" s="567"/>
      <c r="M1149" s="567"/>
      <c r="N1149" s="567"/>
      <c r="O1149" s="567"/>
      <c r="P1149" s="567"/>
      <c r="Q1149" s="567"/>
      <c r="R1149" s="567"/>
      <c r="S1149" s="567"/>
      <c r="T1149" s="567"/>
      <c r="U1149" s="567"/>
      <c r="V1149" s="567"/>
      <c r="W1149" s="567"/>
      <c r="X1149" s="567"/>
      <c r="Y1149" s="568"/>
      <c r="Z1149" s="567"/>
      <c r="AA1149" s="567"/>
      <c r="AB1149" s="316"/>
      <c r="AC1149" s="316"/>
    </row>
    <row r="1150" spans="1:29">
      <c r="A1150" s="576"/>
      <c r="B1150" s="566"/>
      <c r="C1150" s="566"/>
      <c r="D1150" s="566"/>
      <c r="E1150" s="566"/>
      <c r="F1150" s="567"/>
      <c r="G1150" s="567"/>
      <c r="H1150" s="567"/>
      <c r="I1150" s="567"/>
      <c r="J1150" s="567"/>
      <c r="K1150" s="567"/>
      <c r="L1150" s="567"/>
      <c r="M1150" s="567"/>
      <c r="N1150" s="567"/>
      <c r="O1150" s="567"/>
      <c r="P1150" s="567"/>
      <c r="Q1150" s="567"/>
      <c r="R1150" s="567"/>
      <c r="S1150" s="567"/>
      <c r="T1150" s="567"/>
      <c r="U1150" s="567"/>
      <c r="V1150" s="567"/>
      <c r="W1150" s="567"/>
      <c r="X1150" s="567"/>
      <c r="Y1150" s="568"/>
      <c r="Z1150" s="567"/>
      <c r="AA1150" s="567"/>
      <c r="AB1150" s="316"/>
      <c r="AC1150" s="316"/>
    </row>
    <row r="1151" spans="1:29">
      <c r="A1151" s="576"/>
      <c r="B1151" s="566"/>
      <c r="C1151" s="566"/>
      <c r="D1151" s="566"/>
      <c r="E1151" s="566"/>
      <c r="F1151" s="567"/>
      <c r="G1151" s="567"/>
      <c r="H1151" s="567"/>
      <c r="I1151" s="567"/>
      <c r="J1151" s="567"/>
      <c r="K1151" s="567"/>
      <c r="L1151" s="567"/>
      <c r="M1151" s="567"/>
      <c r="N1151" s="567"/>
      <c r="O1151" s="567"/>
      <c r="P1151" s="567"/>
      <c r="Q1151" s="567"/>
      <c r="R1151" s="567"/>
      <c r="S1151" s="567"/>
      <c r="T1151" s="567"/>
      <c r="U1151" s="567"/>
      <c r="V1151" s="567"/>
      <c r="W1151" s="567"/>
      <c r="X1151" s="567"/>
      <c r="Y1151" s="568"/>
      <c r="Z1151" s="567"/>
      <c r="AA1151" s="567"/>
      <c r="AB1151" s="316"/>
      <c r="AC1151" s="316"/>
    </row>
    <row r="1152" spans="1:29">
      <c r="A1152" s="576"/>
      <c r="B1152" s="566"/>
      <c r="C1152" s="566"/>
      <c r="D1152" s="566"/>
      <c r="E1152" s="566"/>
      <c r="F1152" s="567"/>
      <c r="G1152" s="567"/>
      <c r="H1152" s="567"/>
      <c r="I1152" s="567"/>
      <c r="J1152" s="567"/>
      <c r="K1152" s="567"/>
      <c r="L1152" s="567"/>
      <c r="M1152" s="567"/>
      <c r="N1152" s="567"/>
      <c r="O1152" s="567"/>
      <c r="P1152" s="567"/>
      <c r="Q1152" s="567"/>
      <c r="R1152" s="567"/>
      <c r="S1152" s="567"/>
      <c r="T1152" s="567"/>
      <c r="U1152" s="567"/>
      <c r="V1152" s="567"/>
      <c r="W1152" s="567"/>
      <c r="X1152" s="567"/>
      <c r="Y1152" s="568"/>
      <c r="Z1152" s="567"/>
      <c r="AA1152" s="567"/>
      <c r="AB1152" s="316"/>
      <c r="AC1152" s="316"/>
    </row>
    <row r="1153" spans="1:29">
      <c r="A1153" s="576"/>
      <c r="B1153" s="566"/>
      <c r="C1153" s="566"/>
      <c r="D1153" s="566"/>
      <c r="E1153" s="566"/>
      <c r="F1153" s="567"/>
      <c r="G1153" s="567"/>
      <c r="H1153" s="567"/>
      <c r="I1153" s="567"/>
      <c r="J1153" s="567"/>
      <c r="K1153" s="567"/>
      <c r="L1153" s="567"/>
      <c r="M1153" s="567"/>
      <c r="N1153" s="567"/>
      <c r="O1153" s="567"/>
      <c r="P1153" s="567"/>
      <c r="Q1153" s="567"/>
      <c r="R1153" s="567"/>
      <c r="S1153" s="567"/>
      <c r="T1153" s="567"/>
      <c r="U1153" s="567"/>
      <c r="V1153" s="567"/>
      <c r="W1153" s="567"/>
      <c r="X1153" s="567"/>
      <c r="Y1153" s="568"/>
      <c r="Z1153" s="567"/>
      <c r="AA1153" s="567"/>
      <c r="AB1153" s="316"/>
      <c r="AC1153" s="316"/>
    </row>
    <row r="1154" spans="1:29">
      <c r="A1154" s="576"/>
      <c r="B1154" s="566"/>
      <c r="C1154" s="566"/>
      <c r="D1154" s="566"/>
      <c r="E1154" s="566"/>
      <c r="F1154" s="567"/>
      <c r="G1154" s="567"/>
      <c r="H1154" s="567"/>
      <c r="I1154" s="567"/>
      <c r="J1154" s="567"/>
      <c r="K1154" s="567"/>
      <c r="L1154" s="567"/>
      <c r="M1154" s="567"/>
      <c r="N1154" s="567"/>
      <c r="O1154" s="567"/>
      <c r="P1154" s="567"/>
      <c r="Q1154" s="567"/>
      <c r="R1154" s="567"/>
      <c r="S1154" s="567"/>
      <c r="T1154" s="567"/>
      <c r="U1154" s="567"/>
      <c r="V1154" s="567"/>
      <c r="W1154" s="567"/>
      <c r="X1154" s="567"/>
      <c r="Y1154" s="568"/>
      <c r="Z1154" s="567"/>
      <c r="AA1154" s="567"/>
      <c r="AB1154" s="316"/>
      <c r="AC1154" s="316"/>
    </row>
    <row r="1155" spans="1:29">
      <c r="A1155" s="576"/>
      <c r="B1155" s="566"/>
      <c r="C1155" s="566"/>
      <c r="D1155" s="566"/>
      <c r="E1155" s="566"/>
      <c r="F1155" s="567"/>
      <c r="G1155" s="567"/>
      <c r="H1155" s="567"/>
      <c r="I1155" s="567"/>
      <c r="J1155" s="567"/>
      <c r="K1155" s="567"/>
      <c r="L1155" s="567"/>
      <c r="M1155" s="567"/>
      <c r="N1155" s="567"/>
      <c r="O1155" s="567"/>
      <c r="P1155" s="567"/>
      <c r="Q1155" s="567"/>
      <c r="R1155" s="567"/>
      <c r="S1155" s="567"/>
      <c r="T1155" s="567"/>
      <c r="U1155" s="567"/>
      <c r="V1155" s="567"/>
      <c r="W1155" s="567"/>
      <c r="X1155" s="567"/>
      <c r="Y1155" s="568"/>
      <c r="Z1155" s="567"/>
      <c r="AA1155" s="567"/>
      <c r="AB1155" s="316"/>
      <c r="AC1155" s="316"/>
    </row>
    <row r="1156" spans="1:29">
      <c r="A1156" s="576"/>
      <c r="B1156" s="566"/>
      <c r="C1156" s="566"/>
      <c r="D1156" s="566"/>
      <c r="E1156" s="566"/>
      <c r="F1156" s="567"/>
      <c r="G1156" s="567"/>
      <c r="H1156" s="567"/>
      <c r="I1156" s="567"/>
      <c r="J1156" s="567"/>
      <c r="K1156" s="567"/>
      <c r="L1156" s="567"/>
      <c r="M1156" s="567"/>
      <c r="N1156" s="567"/>
      <c r="O1156" s="567"/>
      <c r="P1156" s="567"/>
      <c r="Q1156" s="567"/>
      <c r="R1156" s="567"/>
      <c r="S1156" s="567"/>
      <c r="T1156" s="567"/>
      <c r="U1156" s="567"/>
      <c r="V1156" s="567"/>
      <c r="W1156" s="567"/>
      <c r="X1156" s="567"/>
      <c r="Y1156" s="568"/>
      <c r="Z1156" s="567"/>
      <c r="AA1156" s="567"/>
      <c r="AB1156" s="316"/>
      <c r="AC1156" s="316"/>
    </row>
    <row r="1157" spans="1:29">
      <c r="A1157" s="576"/>
      <c r="B1157" s="566"/>
      <c r="C1157" s="566"/>
      <c r="D1157" s="566"/>
      <c r="E1157" s="566"/>
      <c r="F1157" s="567"/>
      <c r="G1157" s="567"/>
      <c r="H1157" s="567"/>
      <c r="I1157" s="567"/>
      <c r="J1157" s="567"/>
      <c r="K1157" s="567"/>
      <c r="L1157" s="567"/>
      <c r="M1157" s="567"/>
      <c r="N1157" s="567"/>
      <c r="O1157" s="567"/>
      <c r="P1157" s="567"/>
      <c r="Q1157" s="567"/>
      <c r="R1157" s="567"/>
      <c r="S1157" s="567"/>
      <c r="T1157" s="567"/>
      <c r="U1157" s="567"/>
      <c r="V1157" s="567"/>
      <c r="W1157" s="567"/>
      <c r="X1157" s="567"/>
      <c r="Y1157" s="568"/>
      <c r="Z1157" s="567"/>
      <c r="AA1157" s="567"/>
      <c r="AB1157" s="316"/>
      <c r="AC1157" s="316"/>
    </row>
    <row r="1158" spans="1:29">
      <c r="A1158" s="576"/>
      <c r="B1158" s="566"/>
      <c r="C1158" s="566"/>
      <c r="D1158" s="566"/>
      <c r="E1158" s="566"/>
      <c r="F1158" s="567"/>
      <c r="G1158" s="567"/>
      <c r="H1158" s="567"/>
      <c r="I1158" s="567"/>
      <c r="J1158" s="567"/>
      <c r="K1158" s="567"/>
      <c r="L1158" s="567"/>
      <c r="M1158" s="567"/>
      <c r="N1158" s="567"/>
      <c r="O1158" s="567"/>
      <c r="P1158" s="567"/>
      <c r="Q1158" s="567"/>
      <c r="R1158" s="567"/>
      <c r="S1158" s="567"/>
      <c r="T1158" s="567"/>
      <c r="U1158" s="567"/>
      <c r="V1158" s="567"/>
      <c r="W1158" s="567"/>
      <c r="X1158" s="567"/>
      <c r="Y1158" s="568"/>
      <c r="Z1158" s="567"/>
      <c r="AA1158" s="567"/>
      <c r="AB1158" s="316"/>
      <c r="AC1158" s="316"/>
    </row>
    <row r="1159" spans="1:29">
      <c r="A1159" s="576"/>
      <c r="B1159" s="566"/>
      <c r="C1159" s="566"/>
      <c r="D1159" s="566"/>
      <c r="E1159" s="566"/>
      <c r="F1159" s="567"/>
      <c r="G1159" s="567"/>
      <c r="H1159" s="567"/>
      <c r="I1159" s="567"/>
      <c r="J1159" s="567"/>
      <c r="K1159" s="567"/>
      <c r="L1159" s="567"/>
      <c r="M1159" s="567"/>
      <c r="N1159" s="567"/>
      <c r="O1159" s="567"/>
      <c r="P1159" s="567"/>
      <c r="Q1159" s="567"/>
      <c r="R1159" s="567"/>
      <c r="S1159" s="567"/>
      <c r="T1159" s="567"/>
      <c r="U1159" s="567"/>
      <c r="V1159" s="567"/>
      <c r="W1159" s="567"/>
      <c r="X1159" s="567"/>
      <c r="Y1159" s="568"/>
      <c r="Z1159" s="567"/>
      <c r="AA1159" s="567"/>
      <c r="AB1159" s="316"/>
      <c r="AC1159" s="316"/>
    </row>
    <row r="1160" spans="1:29">
      <c r="A1160" s="576"/>
      <c r="B1160" s="566"/>
      <c r="C1160" s="566"/>
      <c r="D1160" s="566"/>
      <c r="E1160" s="566"/>
      <c r="F1160" s="567"/>
      <c r="G1160" s="567"/>
      <c r="H1160" s="567"/>
      <c r="I1160" s="567"/>
      <c r="J1160" s="567"/>
      <c r="K1160" s="567"/>
      <c r="L1160" s="567"/>
      <c r="M1160" s="567"/>
      <c r="N1160" s="567"/>
      <c r="O1160" s="567"/>
      <c r="P1160" s="567"/>
      <c r="Q1160" s="567"/>
      <c r="R1160" s="567"/>
      <c r="S1160" s="567"/>
      <c r="T1160" s="567"/>
      <c r="U1160" s="567"/>
      <c r="V1160" s="567"/>
      <c r="W1160" s="567"/>
      <c r="X1160" s="567"/>
      <c r="Y1160" s="568"/>
      <c r="Z1160" s="567"/>
      <c r="AA1160" s="567"/>
      <c r="AB1160" s="316"/>
      <c r="AC1160" s="316"/>
    </row>
    <row r="1161" spans="1:29">
      <c r="A1161" s="576"/>
      <c r="B1161" s="566"/>
      <c r="C1161" s="566"/>
      <c r="D1161" s="566"/>
      <c r="E1161" s="566"/>
      <c r="F1161" s="567"/>
      <c r="G1161" s="567"/>
      <c r="H1161" s="567"/>
      <c r="I1161" s="567"/>
      <c r="J1161" s="567"/>
      <c r="K1161" s="567"/>
      <c r="L1161" s="567"/>
      <c r="M1161" s="567"/>
      <c r="N1161" s="567"/>
      <c r="O1161" s="567"/>
      <c r="P1161" s="567"/>
      <c r="Q1161" s="567"/>
      <c r="R1161" s="567"/>
      <c r="S1161" s="567"/>
      <c r="T1161" s="567"/>
      <c r="U1161" s="567"/>
      <c r="V1161" s="567"/>
      <c r="W1161" s="567"/>
      <c r="X1161" s="567"/>
      <c r="Y1161" s="568"/>
      <c r="Z1161" s="567"/>
      <c r="AA1161" s="567"/>
      <c r="AB1161" s="316"/>
      <c r="AC1161" s="316"/>
    </row>
    <row r="1162" spans="1:29">
      <c r="A1162" s="576"/>
      <c r="B1162" s="566"/>
      <c r="C1162" s="566"/>
      <c r="D1162" s="566"/>
      <c r="E1162" s="566"/>
      <c r="F1162" s="567"/>
      <c r="G1162" s="567"/>
      <c r="H1162" s="567"/>
      <c r="I1162" s="567"/>
      <c r="J1162" s="567"/>
      <c r="K1162" s="567"/>
      <c r="L1162" s="567"/>
      <c r="M1162" s="567"/>
      <c r="N1162" s="567"/>
      <c r="O1162" s="567"/>
      <c r="P1162" s="567"/>
      <c r="Q1162" s="567"/>
      <c r="R1162" s="567"/>
      <c r="S1162" s="567"/>
      <c r="T1162" s="567"/>
      <c r="U1162" s="567"/>
      <c r="V1162" s="567"/>
      <c r="W1162" s="567"/>
      <c r="X1162" s="567"/>
      <c r="Y1162" s="568"/>
      <c r="Z1162" s="567"/>
      <c r="AA1162" s="567"/>
      <c r="AB1162" s="316"/>
      <c r="AC1162" s="316"/>
    </row>
    <row r="1163" spans="1:29">
      <c r="A1163" s="576"/>
      <c r="B1163" s="566"/>
      <c r="C1163" s="566"/>
      <c r="D1163" s="566"/>
      <c r="E1163" s="566"/>
      <c r="F1163" s="567"/>
      <c r="G1163" s="567"/>
      <c r="H1163" s="567"/>
      <c r="I1163" s="567"/>
      <c r="J1163" s="567"/>
      <c r="K1163" s="567"/>
      <c r="L1163" s="567"/>
      <c r="M1163" s="567"/>
      <c r="N1163" s="567"/>
      <c r="O1163" s="567"/>
      <c r="P1163" s="567"/>
      <c r="Q1163" s="567"/>
      <c r="R1163" s="567"/>
      <c r="S1163" s="567"/>
      <c r="T1163" s="567"/>
      <c r="U1163" s="567"/>
      <c r="V1163" s="567"/>
      <c r="W1163" s="567"/>
      <c r="X1163" s="567"/>
      <c r="Y1163" s="568"/>
      <c r="Z1163" s="567"/>
      <c r="AA1163" s="567"/>
      <c r="AB1163" s="316"/>
      <c r="AC1163" s="316"/>
    </row>
    <row r="1164" spans="1:29">
      <c r="A1164" s="576"/>
      <c r="B1164" s="566"/>
      <c r="C1164" s="566"/>
      <c r="D1164" s="566"/>
      <c r="E1164" s="566"/>
      <c r="F1164" s="567"/>
      <c r="G1164" s="567"/>
      <c r="H1164" s="567"/>
      <c r="I1164" s="567"/>
      <c r="J1164" s="567"/>
      <c r="K1164" s="567"/>
      <c r="L1164" s="567"/>
      <c r="M1164" s="567"/>
      <c r="N1164" s="567"/>
      <c r="O1164" s="567"/>
      <c r="P1164" s="567"/>
      <c r="Q1164" s="567"/>
      <c r="R1164" s="567"/>
      <c r="S1164" s="567"/>
      <c r="T1164" s="567"/>
      <c r="U1164" s="567"/>
      <c r="V1164" s="567"/>
      <c r="W1164" s="567"/>
      <c r="X1164" s="567"/>
      <c r="Y1164" s="568"/>
      <c r="Z1164" s="567"/>
      <c r="AA1164" s="567"/>
      <c r="AB1164" s="316"/>
      <c r="AC1164" s="316"/>
    </row>
    <row r="1165" spans="1:29">
      <c r="A1165" s="576"/>
      <c r="B1165" s="566"/>
      <c r="C1165" s="566"/>
      <c r="D1165" s="566"/>
      <c r="E1165" s="566"/>
      <c r="F1165" s="567"/>
      <c r="G1165" s="567"/>
      <c r="H1165" s="567"/>
      <c r="I1165" s="567"/>
      <c r="J1165" s="567"/>
      <c r="K1165" s="567"/>
      <c r="L1165" s="567"/>
      <c r="M1165" s="567"/>
      <c r="N1165" s="567"/>
      <c r="O1165" s="567"/>
      <c r="P1165" s="567"/>
      <c r="Q1165" s="567"/>
      <c r="R1165" s="567"/>
      <c r="S1165" s="567"/>
      <c r="T1165" s="567"/>
      <c r="U1165" s="567"/>
      <c r="V1165" s="567"/>
      <c r="W1165" s="567"/>
      <c r="X1165" s="567"/>
      <c r="Y1165" s="568"/>
      <c r="Z1165" s="567"/>
      <c r="AA1165" s="567"/>
      <c r="AB1165" s="316"/>
      <c r="AC1165" s="316"/>
    </row>
    <row r="1166" spans="1:29">
      <c r="A1166" s="576"/>
      <c r="B1166" s="566"/>
      <c r="C1166" s="566"/>
      <c r="D1166" s="566"/>
      <c r="E1166" s="566"/>
      <c r="F1166" s="567"/>
      <c r="G1166" s="567"/>
      <c r="H1166" s="567"/>
      <c r="I1166" s="567"/>
      <c r="J1166" s="567"/>
      <c r="K1166" s="567"/>
      <c r="L1166" s="567"/>
      <c r="M1166" s="567"/>
      <c r="N1166" s="567"/>
      <c r="O1166" s="567"/>
      <c r="P1166" s="567"/>
      <c r="Q1166" s="567"/>
      <c r="R1166" s="567"/>
      <c r="S1166" s="567"/>
      <c r="T1166" s="567"/>
      <c r="U1166" s="567"/>
      <c r="V1166" s="567"/>
      <c r="W1166" s="567"/>
      <c r="X1166" s="567"/>
      <c r="Y1166" s="568"/>
      <c r="Z1166" s="567"/>
      <c r="AA1166" s="567"/>
      <c r="AB1166" s="316"/>
      <c r="AC1166" s="316"/>
    </row>
    <row r="1167" spans="1:29">
      <c r="A1167" s="576"/>
      <c r="B1167" s="566"/>
      <c r="C1167" s="566"/>
      <c r="D1167" s="566"/>
      <c r="E1167" s="566"/>
      <c r="F1167" s="567"/>
      <c r="G1167" s="567"/>
      <c r="H1167" s="567"/>
      <c r="I1167" s="567"/>
      <c r="J1167" s="567"/>
      <c r="K1167" s="567"/>
      <c r="L1167" s="567"/>
      <c r="M1167" s="567"/>
      <c r="N1167" s="567"/>
      <c r="O1167" s="567"/>
      <c r="P1167" s="567"/>
      <c r="Q1167" s="567"/>
      <c r="R1167" s="567"/>
      <c r="S1167" s="567"/>
      <c r="T1167" s="567"/>
      <c r="U1167" s="567"/>
      <c r="V1167" s="567"/>
      <c r="W1167" s="567"/>
      <c r="X1167" s="567"/>
      <c r="Y1167" s="568"/>
      <c r="Z1167" s="567"/>
      <c r="AA1167" s="567"/>
      <c r="AB1167" s="316"/>
      <c r="AC1167" s="316"/>
    </row>
    <row r="1168" spans="1:29">
      <c r="A1168" s="576"/>
      <c r="B1168" s="566"/>
      <c r="C1168" s="566"/>
      <c r="D1168" s="566"/>
      <c r="E1168" s="566"/>
      <c r="F1168" s="567"/>
      <c r="G1168" s="567"/>
      <c r="H1168" s="567"/>
      <c r="I1168" s="567"/>
      <c r="J1168" s="567"/>
      <c r="K1168" s="567"/>
      <c r="L1168" s="567"/>
      <c r="M1168" s="567"/>
      <c r="N1168" s="567"/>
      <c r="O1168" s="567"/>
      <c r="P1168" s="567"/>
      <c r="Q1168" s="567"/>
      <c r="R1168" s="567"/>
      <c r="S1168" s="567"/>
      <c r="T1168" s="567"/>
      <c r="U1168" s="567"/>
      <c r="V1168" s="567"/>
      <c r="W1168" s="567"/>
      <c r="X1168" s="567"/>
      <c r="Y1168" s="568"/>
      <c r="Z1168" s="567"/>
      <c r="AA1168" s="567"/>
      <c r="AB1168" s="316"/>
      <c r="AC1168" s="316"/>
    </row>
    <row r="1169" spans="1:29">
      <c r="A1169" s="576"/>
      <c r="B1169" s="566"/>
      <c r="C1169" s="566"/>
      <c r="D1169" s="566"/>
      <c r="E1169" s="566"/>
      <c r="F1169" s="567"/>
      <c r="G1169" s="567"/>
      <c r="H1169" s="567"/>
      <c r="I1169" s="567"/>
      <c r="J1169" s="567"/>
      <c r="K1169" s="567"/>
      <c r="L1169" s="567"/>
      <c r="M1169" s="567"/>
      <c r="N1169" s="567"/>
      <c r="O1169" s="567"/>
      <c r="P1169" s="567"/>
      <c r="Q1169" s="567"/>
      <c r="R1169" s="567"/>
      <c r="S1169" s="567"/>
      <c r="T1169" s="567"/>
      <c r="U1169" s="567"/>
      <c r="V1169" s="567"/>
      <c r="W1169" s="567"/>
      <c r="X1169" s="567"/>
      <c r="Y1169" s="568"/>
      <c r="Z1169" s="567"/>
      <c r="AA1169" s="567"/>
      <c r="AB1169" s="316"/>
      <c r="AC1169" s="316"/>
    </row>
    <row r="1170" spans="1:29">
      <c r="A1170" s="576"/>
      <c r="B1170" s="566"/>
      <c r="C1170" s="566"/>
      <c r="D1170" s="566"/>
      <c r="E1170" s="566"/>
      <c r="F1170" s="567"/>
      <c r="G1170" s="567"/>
      <c r="H1170" s="567"/>
      <c r="I1170" s="567"/>
      <c r="J1170" s="567"/>
      <c r="K1170" s="567"/>
      <c r="L1170" s="567"/>
      <c r="M1170" s="567"/>
      <c r="N1170" s="567"/>
      <c r="O1170" s="567"/>
      <c r="P1170" s="567"/>
      <c r="Q1170" s="567"/>
      <c r="R1170" s="567"/>
      <c r="S1170" s="567"/>
      <c r="T1170" s="567"/>
      <c r="U1170" s="567"/>
      <c r="V1170" s="567"/>
      <c r="W1170" s="567"/>
      <c r="X1170" s="567"/>
      <c r="Y1170" s="568"/>
      <c r="Z1170" s="567"/>
      <c r="AA1170" s="567"/>
      <c r="AB1170" s="316"/>
      <c r="AC1170" s="316"/>
    </row>
    <row r="1171" spans="1:29">
      <c r="A1171" s="576"/>
      <c r="B1171" s="566"/>
      <c r="C1171" s="566"/>
      <c r="D1171" s="566"/>
      <c r="E1171" s="566"/>
      <c r="F1171" s="567"/>
      <c r="G1171" s="567"/>
      <c r="H1171" s="567"/>
      <c r="I1171" s="567"/>
      <c r="J1171" s="567"/>
      <c r="K1171" s="567"/>
      <c r="L1171" s="567"/>
      <c r="M1171" s="567"/>
      <c r="N1171" s="567"/>
      <c r="O1171" s="567"/>
      <c r="P1171" s="567"/>
      <c r="Q1171" s="567"/>
      <c r="R1171" s="567"/>
      <c r="S1171" s="567"/>
      <c r="T1171" s="567"/>
      <c r="U1171" s="567"/>
      <c r="V1171" s="567"/>
      <c r="W1171" s="567"/>
      <c r="X1171" s="567"/>
      <c r="Y1171" s="568"/>
      <c r="Z1171" s="567"/>
      <c r="AA1171" s="567"/>
      <c r="AB1171" s="316"/>
      <c r="AC1171" s="316"/>
    </row>
    <row r="1172" spans="1:29">
      <c r="A1172" s="576"/>
      <c r="B1172" s="566"/>
      <c r="C1172" s="566"/>
      <c r="D1172" s="566"/>
      <c r="E1172" s="566"/>
      <c r="F1172" s="567"/>
      <c r="G1172" s="567"/>
      <c r="H1172" s="567"/>
      <c r="I1172" s="567"/>
      <c r="J1172" s="567"/>
      <c r="K1172" s="567"/>
      <c r="L1172" s="567"/>
      <c r="M1172" s="567"/>
      <c r="N1172" s="567"/>
      <c r="O1172" s="567"/>
      <c r="P1172" s="567"/>
      <c r="Q1172" s="567"/>
      <c r="R1172" s="567"/>
      <c r="S1172" s="567"/>
      <c r="T1172" s="567"/>
      <c r="U1172" s="567"/>
      <c r="V1172" s="567"/>
      <c r="W1172" s="567"/>
      <c r="X1172" s="567"/>
      <c r="Y1172" s="568"/>
      <c r="Z1172" s="567"/>
      <c r="AA1172" s="567"/>
      <c r="AB1172" s="316"/>
      <c r="AC1172" s="316"/>
    </row>
    <row r="1173" spans="1:29">
      <c r="A1173" s="576"/>
      <c r="B1173" s="566"/>
      <c r="C1173" s="566"/>
      <c r="D1173" s="566"/>
      <c r="E1173" s="566"/>
      <c r="F1173" s="567"/>
      <c r="G1173" s="567"/>
      <c r="H1173" s="567"/>
      <c r="I1173" s="567"/>
      <c r="J1173" s="567"/>
      <c r="K1173" s="567"/>
      <c r="L1173" s="567"/>
      <c r="M1173" s="567"/>
      <c r="N1173" s="567"/>
      <c r="O1173" s="567"/>
      <c r="P1173" s="567"/>
      <c r="Q1173" s="567"/>
      <c r="R1173" s="567"/>
      <c r="S1173" s="567"/>
      <c r="T1173" s="567"/>
      <c r="U1173" s="567"/>
      <c r="V1173" s="567"/>
      <c r="W1173" s="567"/>
      <c r="X1173" s="567"/>
      <c r="Y1173" s="568"/>
      <c r="Z1173" s="567"/>
      <c r="AA1173" s="567"/>
      <c r="AB1173" s="316"/>
      <c r="AC1173" s="316"/>
    </row>
    <row r="1174" spans="1:29">
      <c r="A1174" s="576"/>
      <c r="B1174" s="566"/>
      <c r="C1174" s="566"/>
      <c r="D1174" s="566"/>
      <c r="E1174" s="566"/>
      <c r="F1174" s="567"/>
      <c r="G1174" s="567"/>
      <c r="H1174" s="567"/>
      <c r="I1174" s="567"/>
      <c r="J1174" s="567"/>
      <c r="K1174" s="567"/>
      <c r="L1174" s="567"/>
      <c r="M1174" s="567"/>
      <c r="N1174" s="567"/>
      <c r="O1174" s="567"/>
      <c r="P1174" s="567"/>
      <c r="Q1174" s="567"/>
      <c r="R1174" s="567"/>
      <c r="S1174" s="567"/>
      <c r="T1174" s="567"/>
      <c r="U1174" s="567"/>
      <c r="V1174" s="567"/>
      <c r="W1174" s="567"/>
      <c r="X1174" s="567"/>
      <c r="Y1174" s="568"/>
      <c r="Z1174" s="567"/>
      <c r="AA1174" s="567"/>
      <c r="AB1174" s="316"/>
      <c r="AC1174" s="316"/>
    </row>
    <row r="1175" spans="1:29">
      <c r="A1175" s="576"/>
      <c r="B1175" s="566"/>
      <c r="C1175" s="566"/>
      <c r="D1175" s="566"/>
      <c r="E1175" s="566"/>
      <c r="F1175" s="567"/>
      <c r="G1175" s="567"/>
      <c r="H1175" s="567"/>
      <c r="I1175" s="567"/>
      <c r="J1175" s="567"/>
      <c r="K1175" s="567"/>
      <c r="L1175" s="567"/>
      <c r="M1175" s="567"/>
      <c r="N1175" s="567"/>
      <c r="O1175" s="567"/>
      <c r="P1175" s="567"/>
      <c r="Q1175" s="567"/>
      <c r="R1175" s="567"/>
      <c r="S1175" s="567"/>
      <c r="T1175" s="567"/>
      <c r="U1175" s="567"/>
      <c r="V1175" s="567"/>
      <c r="W1175" s="567"/>
      <c r="X1175" s="567"/>
      <c r="Y1175" s="568"/>
      <c r="Z1175" s="567"/>
      <c r="AA1175" s="567"/>
      <c r="AB1175" s="316"/>
      <c r="AC1175" s="316"/>
    </row>
    <row r="1176" spans="1:29">
      <c r="A1176" s="576"/>
      <c r="B1176" s="566"/>
      <c r="C1176" s="566"/>
      <c r="D1176" s="566"/>
      <c r="E1176" s="566"/>
      <c r="F1176" s="567"/>
      <c r="G1176" s="567"/>
      <c r="H1176" s="567"/>
      <c r="I1176" s="567"/>
      <c r="J1176" s="567"/>
      <c r="K1176" s="567"/>
      <c r="L1176" s="567"/>
      <c r="M1176" s="567"/>
      <c r="N1176" s="567"/>
      <c r="O1176" s="567"/>
      <c r="P1176" s="567"/>
      <c r="Q1176" s="567"/>
      <c r="R1176" s="567"/>
      <c r="S1176" s="567"/>
      <c r="T1176" s="567"/>
      <c r="U1176" s="567"/>
      <c r="V1176" s="567"/>
      <c r="W1176" s="567"/>
      <c r="X1176" s="567"/>
      <c r="Y1176" s="568"/>
      <c r="Z1176" s="567"/>
      <c r="AA1176" s="567"/>
      <c r="AB1176" s="316"/>
      <c r="AC1176" s="316"/>
    </row>
    <row r="1177" spans="1:29">
      <c r="A1177" s="576"/>
      <c r="B1177" s="566"/>
      <c r="C1177" s="566"/>
      <c r="D1177" s="566"/>
      <c r="E1177" s="566"/>
      <c r="F1177" s="567"/>
      <c r="G1177" s="567"/>
      <c r="H1177" s="567"/>
      <c r="I1177" s="567"/>
      <c r="J1177" s="567"/>
      <c r="K1177" s="567"/>
      <c r="L1177" s="567"/>
      <c r="M1177" s="567"/>
      <c r="N1177" s="567"/>
      <c r="O1177" s="567"/>
      <c r="P1177" s="567"/>
      <c r="Q1177" s="567"/>
      <c r="R1177" s="567"/>
      <c r="S1177" s="567"/>
      <c r="T1177" s="567"/>
      <c r="U1177" s="567"/>
      <c r="V1177" s="567"/>
      <c r="W1177" s="567"/>
      <c r="X1177" s="567"/>
      <c r="Y1177" s="568"/>
      <c r="Z1177" s="567"/>
      <c r="AA1177" s="567"/>
      <c r="AB1177" s="316"/>
      <c r="AC1177" s="316"/>
    </row>
    <row r="1178" spans="1:29">
      <c r="A1178" s="576"/>
      <c r="B1178" s="566"/>
      <c r="C1178" s="566"/>
      <c r="D1178" s="566"/>
      <c r="E1178" s="566"/>
      <c r="F1178" s="567"/>
      <c r="G1178" s="567"/>
      <c r="H1178" s="567"/>
      <c r="I1178" s="567"/>
      <c r="J1178" s="567"/>
      <c r="K1178" s="567"/>
      <c r="L1178" s="567"/>
      <c r="M1178" s="567"/>
      <c r="N1178" s="567"/>
      <c r="O1178" s="567"/>
      <c r="P1178" s="567"/>
      <c r="Q1178" s="567"/>
      <c r="R1178" s="567"/>
      <c r="S1178" s="567"/>
      <c r="T1178" s="567"/>
      <c r="U1178" s="567"/>
      <c r="V1178" s="567"/>
      <c r="W1178" s="567"/>
      <c r="X1178" s="567"/>
      <c r="Y1178" s="568"/>
      <c r="Z1178" s="567"/>
      <c r="AA1178" s="567"/>
      <c r="AB1178" s="316"/>
      <c r="AC1178" s="316"/>
    </row>
    <row r="1179" spans="1:29">
      <c r="A1179" s="576"/>
      <c r="B1179" s="566"/>
      <c r="C1179" s="566"/>
      <c r="D1179" s="566"/>
      <c r="E1179" s="566"/>
      <c r="F1179" s="567"/>
      <c r="G1179" s="567"/>
      <c r="H1179" s="567"/>
      <c r="I1179" s="567"/>
      <c r="J1179" s="567"/>
      <c r="K1179" s="567"/>
      <c r="L1179" s="567"/>
      <c r="M1179" s="567"/>
      <c r="N1179" s="567"/>
      <c r="O1179" s="567"/>
      <c r="P1179" s="567"/>
      <c r="Q1179" s="567"/>
      <c r="R1179" s="567"/>
      <c r="S1179" s="567"/>
      <c r="T1179" s="567"/>
      <c r="U1179" s="567"/>
      <c r="V1179" s="567"/>
      <c r="W1179" s="567"/>
      <c r="X1179" s="567"/>
      <c r="Y1179" s="568"/>
      <c r="Z1179" s="567"/>
      <c r="AA1179" s="567"/>
      <c r="AB1179" s="316"/>
      <c r="AC1179" s="316"/>
    </row>
    <row r="1180" spans="1:29">
      <c r="A1180" s="576"/>
      <c r="B1180" s="566"/>
      <c r="C1180" s="566"/>
      <c r="D1180" s="566"/>
      <c r="E1180" s="566"/>
      <c r="F1180" s="567"/>
      <c r="G1180" s="567"/>
      <c r="H1180" s="567"/>
      <c r="I1180" s="567"/>
      <c r="J1180" s="567"/>
      <c r="K1180" s="567"/>
      <c r="L1180" s="567"/>
      <c r="M1180" s="567"/>
      <c r="N1180" s="567"/>
      <c r="O1180" s="567"/>
      <c r="P1180" s="567"/>
      <c r="Q1180" s="567"/>
      <c r="R1180" s="567"/>
      <c r="S1180" s="567"/>
      <c r="T1180" s="567"/>
      <c r="U1180" s="567"/>
      <c r="V1180" s="567"/>
      <c r="W1180" s="567"/>
      <c r="X1180" s="567"/>
      <c r="Y1180" s="568"/>
      <c r="Z1180" s="567"/>
      <c r="AA1180" s="567"/>
      <c r="AB1180" s="316"/>
      <c r="AC1180" s="316"/>
    </row>
    <row r="1181" spans="1:29">
      <c r="A1181" s="576"/>
      <c r="B1181" s="566"/>
      <c r="C1181" s="566"/>
      <c r="D1181" s="566"/>
      <c r="E1181" s="566"/>
      <c r="F1181" s="567"/>
      <c r="G1181" s="567"/>
      <c r="H1181" s="567"/>
      <c r="I1181" s="567"/>
      <c r="J1181" s="567"/>
      <c r="K1181" s="567"/>
      <c r="L1181" s="567"/>
      <c r="M1181" s="567"/>
      <c r="N1181" s="567"/>
      <c r="O1181" s="567"/>
      <c r="P1181" s="567"/>
      <c r="Q1181" s="567"/>
      <c r="R1181" s="567"/>
      <c r="S1181" s="567"/>
      <c r="T1181" s="567"/>
      <c r="U1181" s="567"/>
      <c r="V1181" s="567"/>
      <c r="W1181" s="567"/>
      <c r="X1181" s="567"/>
      <c r="Y1181" s="568"/>
      <c r="Z1181" s="567"/>
      <c r="AA1181" s="567"/>
      <c r="AB1181" s="316"/>
      <c r="AC1181" s="316"/>
    </row>
    <row r="1182" spans="1:29">
      <c r="A1182" s="576"/>
      <c r="B1182" s="566"/>
      <c r="C1182" s="566"/>
      <c r="D1182" s="566"/>
      <c r="E1182" s="566"/>
      <c r="F1182" s="567"/>
      <c r="G1182" s="567"/>
      <c r="H1182" s="567"/>
      <c r="I1182" s="567"/>
      <c r="J1182" s="567"/>
      <c r="K1182" s="567"/>
      <c r="L1182" s="567"/>
      <c r="M1182" s="567"/>
      <c r="N1182" s="567"/>
      <c r="O1182" s="567"/>
      <c r="P1182" s="567"/>
      <c r="Q1182" s="567"/>
      <c r="R1182" s="567"/>
      <c r="S1182" s="567"/>
      <c r="T1182" s="567"/>
      <c r="U1182" s="567"/>
      <c r="V1182" s="567"/>
      <c r="W1182" s="567"/>
      <c r="X1182" s="567"/>
      <c r="Y1182" s="568"/>
      <c r="Z1182" s="567"/>
      <c r="AA1182" s="567"/>
      <c r="AB1182" s="316"/>
      <c r="AC1182" s="316"/>
    </row>
    <row r="1183" spans="1:29">
      <c r="A1183" s="576"/>
      <c r="B1183" s="566"/>
      <c r="C1183" s="566"/>
      <c r="D1183" s="566"/>
      <c r="E1183" s="566"/>
      <c r="F1183" s="567"/>
      <c r="G1183" s="567"/>
      <c r="H1183" s="567"/>
      <c r="I1183" s="567"/>
      <c r="J1183" s="567"/>
      <c r="K1183" s="567"/>
      <c r="L1183" s="567"/>
      <c r="M1183" s="567"/>
      <c r="N1183" s="567"/>
      <c r="O1183" s="567"/>
      <c r="P1183" s="567"/>
      <c r="Q1183" s="567"/>
      <c r="R1183" s="567"/>
      <c r="S1183" s="567"/>
      <c r="T1183" s="567"/>
      <c r="U1183" s="567"/>
      <c r="V1183" s="567"/>
      <c r="W1183" s="567"/>
      <c r="X1183" s="567"/>
      <c r="Y1183" s="568"/>
      <c r="Z1183" s="567"/>
      <c r="AA1183" s="567"/>
      <c r="AB1183" s="316"/>
      <c r="AC1183" s="316"/>
    </row>
    <row r="1184" spans="1:29">
      <c r="A1184" s="576"/>
      <c r="B1184" s="566"/>
      <c r="C1184" s="566"/>
      <c r="D1184" s="566"/>
      <c r="E1184" s="566"/>
      <c r="F1184" s="567"/>
      <c r="G1184" s="567"/>
      <c r="H1184" s="567"/>
      <c r="I1184" s="567"/>
      <c r="J1184" s="567"/>
      <c r="K1184" s="567"/>
      <c r="L1184" s="567"/>
      <c r="M1184" s="567"/>
      <c r="N1184" s="567"/>
      <c r="O1184" s="567"/>
      <c r="P1184" s="567"/>
      <c r="Q1184" s="567"/>
      <c r="R1184" s="567"/>
      <c r="S1184" s="567"/>
      <c r="T1184" s="567"/>
      <c r="U1184" s="567"/>
      <c r="V1184" s="567"/>
      <c r="W1184" s="567"/>
      <c r="X1184" s="567"/>
      <c r="Y1184" s="568"/>
      <c r="Z1184" s="567"/>
      <c r="AA1184" s="567"/>
      <c r="AB1184" s="316"/>
      <c r="AC1184" s="316"/>
    </row>
    <row r="1185" spans="1:29">
      <c r="A1185" s="576"/>
      <c r="B1185" s="566"/>
      <c r="C1185" s="566"/>
      <c r="D1185" s="566"/>
      <c r="E1185" s="566"/>
      <c r="F1185" s="567"/>
      <c r="G1185" s="567"/>
      <c r="H1185" s="567"/>
      <c r="I1185" s="567"/>
      <c r="J1185" s="567"/>
      <c r="K1185" s="567"/>
      <c r="L1185" s="567"/>
      <c r="M1185" s="567"/>
      <c r="N1185" s="567"/>
      <c r="O1185" s="567"/>
      <c r="P1185" s="567"/>
      <c r="Q1185" s="567"/>
      <c r="R1185" s="567"/>
      <c r="S1185" s="567"/>
      <c r="T1185" s="567"/>
      <c r="U1185" s="567"/>
      <c r="V1185" s="567"/>
      <c r="W1185" s="567"/>
      <c r="X1185" s="567"/>
      <c r="Y1185" s="568"/>
      <c r="Z1185" s="567"/>
      <c r="AA1185" s="567"/>
      <c r="AB1185" s="316"/>
      <c r="AC1185" s="316"/>
    </row>
    <row r="1186" spans="1:29">
      <c r="A1186" s="576"/>
      <c r="B1186" s="566"/>
      <c r="C1186" s="566"/>
      <c r="D1186" s="566"/>
      <c r="E1186" s="566"/>
      <c r="F1186" s="567"/>
      <c r="G1186" s="567"/>
      <c r="H1186" s="567"/>
      <c r="I1186" s="567"/>
      <c r="J1186" s="567"/>
      <c r="K1186" s="567"/>
      <c r="L1186" s="567"/>
      <c r="M1186" s="567"/>
      <c r="N1186" s="567"/>
      <c r="O1186" s="567"/>
      <c r="P1186" s="567"/>
      <c r="Q1186" s="567"/>
      <c r="R1186" s="567"/>
      <c r="S1186" s="567"/>
      <c r="T1186" s="567"/>
      <c r="U1186" s="567"/>
      <c r="V1186" s="567"/>
      <c r="W1186" s="567"/>
      <c r="X1186" s="567"/>
      <c r="Y1186" s="568"/>
      <c r="Z1186" s="567"/>
      <c r="AA1186" s="567"/>
      <c r="AB1186" s="316"/>
      <c r="AC1186" s="316"/>
    </row>
    <row r="1187" spans="1:29">
      <c r="A1187" s="576"/>
      <c r="B1187" s="566"/>
      <c r="C1187" s="566"/>
      <c r="D1187" s="566"/>
      <c r="E1187" s="566"/>
      <c r="F1187" s="567"/>
      <c r="G1187" s="567"/>
      <c r="H1187" s="567"/>
      <c r="I1187" s="567"/>
      <c r="J1187" s="567"/>
      <c r="K1187" s="567"/>
      <c r="L1187" s="567"/>
      <c r="M1187" s="567"/>
      <c r="N1187" s="567"/>
      <c r="O1187" s="567"/>
      <c r="P1187" s="567"/>
      <c r="Q1187" s="567"/>
      <c r="R1187" s="567"/>
      <c r="S1187" s="567"/>
      <c r="T1187" s="567"/>
      <c r="U1187" s="567"/>
      <c r="V1187" s="567"/>
      <c r="W1187" s="567"/>
      <c r="X1187" s="567"/>
      <c r="Y1187" s="568"/>
      <c r="Z1187" s="567"/>
      <c r="AA1187" s="567"/>
      <c r="AB1187" s="316"/>
      <c r="AC1187" s="316"/>
    </row>
    <row r="1188" spans="1:29">
      <c r="A1188" s="576"/>
      <c r="B1188" s="566"/>
      <c r="C1188" s="566"/>
      <c r="D1188" s="566"/>
      <c r="E1188" s="566"/>
      <c r="F1188" s="567"/>
      <c r="G1188" s="567"/>
      <c r="H1188" s="567"/>
      <c r="I1188" s="567"/>
      <c r="J1188" s="567"/>
      <c r="K1188" s="567"/>
      <c r="L1188" s="567"/>
      <c r="M1188" s="567"/>
      <c r="N1188" s="567"/>
      <c r="O1188" s="567"/>
      <c r="P1188" s="567"/>
      <c r="Q1188" s="567"/>
      <c r="R1188" s="567"/>
      <c r="S1188" s="567"/>
      <c r="T1188" s="567"/>
      <c r="U1188" s="567"/>
      <c r="V1188" s="567"/>
      <c r="W1188" s="567"/>
      <c r="X1188" s="567"/>
      <c r="Y1188" s="568"/>
      <c r="Z1188" s="567"/>
      <c r="AA1188" s="567"/>
      <c r="AB1188" s="316"/>
      <c r="AC1188" s="316"/>
    </row>
    <row r="1189" spans="1:29">
      <c r="A1189" s="576"/>
      <c r="B1189" s="566"/>
      <c r="C1189" s="566"/>
      <c r="D1189" s="566"/>
      <c r="E1189" s="566"/>
      <c r="F1189" s="567"/>
      <c r="G1189" s="567"/>
      <c r="H1189" s="567"/>
      <c r="I1189" s="567"/>
      <c r="J1189" s="567"/>
      <c r="K1189" s="567"/>
      <c r="L1189" s="567"/>
      <c r="M1189" s="567"/>
      <c r="N1189" s="567"/>
      <c r="O1189" s="567"/>
      <c r="P1189" s="567"/>
      <c r="Q1189" s="567"/>
      <c r="R1189" s="567"/>
      <c r="S1189" s="567"/>
      <c r="T1189" s="567"/>
      <c r="U1189" s="567"/>
      <c r="V1189" s="567"/>
      <c r="W1189" s="567"/>
      <c r="X1189" s="567"/>
      <c r="Y1189" s="568"/>
      <c r="Z1189" s="567"/>
      <c r="AA1189" s="567"/>
      <c r="AB1189" s="316"/>
      <c r="AC1189" s="316"/>
    </row>
    <row r="1190" spans="1:29">
      <c r="A1190" s="576"/>
      <c r="B1190" s="566"/>
      <c r="C1190" s="566"/>
      <c r="D1190" s="566"/>
      <c r="E1190" s="566"/>
      <c r="F1190" s="567"/>
      <c r="G1190" s="567"/>
      <c r="H1190" s="567"/>
      <c r="I1190" s="567"/>
      <c r="J1190" s="567"/>
      <c r="K1190" s="567"/>
      <c r="L1190" s="567"/>
      <c r="M1190" s="567"/>
      <c r="N1190" s="567"/>
      <c r="O1190" s="567"/>
      <c r="P1190" s="567"/>
      <c r="Q1190" s="567"/>
      <c r="R1190" s="567"/>
      <c r="S1190" s="567"/>
      <c r="T1190" s="567"/>
      <c r="U1190" s="567"/>
      <c r="V1190" s="567"/>
      <c r="W1190" s="567"/>
      <c r="X1190" s="567"/>
      <c r="Y1190" s="568"/>
      <c r="Z1190" s="567"/>
      <c r="AA1190" s="567"/>
      <c r="AB1190" s="316"/>
      <c r="AC1190" s="316"/>
    </row>
    <row r="1191" spans="1:29">
      <c r="A1191" s="576"/>
      <c r="B1191" s="566"/>
      <c r="C1191" s="566"/>
      <c r="D1191" s="566"/>
      <c r="E1191" s="566"/>
      <c r="F1191" s="567"/>
      <c r="G1191" s="567"/>
      <c r="H1191" s="567"/>
      <c r="I1191" s="567"/>
      <c r="J1191" s="567"/>
      <c r="K1191" s="567"/>
      <c r="L1191" s="567"/>
      <c r="M1191" s="567"/>
      <c r="N1191" s="567"/>
      <c r="O1191" s="567"/>
      <c r="P1191" s="567"/>
      <c r="Q1191" s="567"/>
      <c r="R1191" s="567"/>
      <c r="S1191" s="567"/>
      <c r="T1191" s="567"/>
      <c r="U1191" s="567"/>
      <c r="V1191" s="567"/>
      <c r="W1191" s="567"/>
      <c r="X1191" s="567"/>
      <c r="Y1191" s="568"/>
      <c r="Z1191" s="567"/>
      <c r="AA1191" s="567"/>
      <c r="AB1191" s="316"/>
      <c r="AC1191" s="316"/>
    </row>
    <row r="1192" spans="1:29">
      <c r="A1192" s="576"/>
      <c r="B1192" s="566"/>
      <c r="C1192" s="566"/>
      <c r="D1192" s="566"/>
      <c r="E1192" s="566"/>
      <c r="F1192" s="567"/>
      <c r="G1192" s="567"/>
      <c r="H1192" s="567"/>
      <c r="I1192" s="567"/>
      <c r="J1192" s="567"/>
      <c r="K1192" s="567"/>
      <c r="L1192" s="567"/>
      <c r="M1192" s="567"/>
      <c r="N1192" s="567"/>
      <c r="O1192" s="567"/>
      <c r="P1192" s="567"/>
      <c r="Q1192" s="567"/>
      <c r="R1192" s="567"/>
      <c r="S1192" s="567"/>
      <c r="T1192" s="567"/>
      <c r="U1192" s="567"/>
      <c r="V1192" s="567"/>
      <c r="W1192" s="567"/>
      <c r="X1192" s="567"/>
      <c r="Y1192" s="568"/>
      <c r="Z1192" s="567"/>
      <c r="AA1192" s="567"/>
      <c r="AB1192" s="316"/>
      <c r="AC1192" s="316"/>
    </row>
    <row r="1193" spans="1:29">
      <c r="A1193" s="576"/>
      <c r="B1193" s="566"/>
      <c r="C1193" s="566"/>
      <c r="D1193" s="566"/>
      <c r="E1193" s="566"/>
      <c r="F1193" s="567"/>
      <c r="G1193" s="567"/>
      <c r="H1193" s="567"/>
      <c r="I1193" s="567"/>
      <c r="J1193" s="567"/>
      <c r="K1193" s="567"/>
      <c r="L1193" s="567"/>
      <c r="M1193" s="567"/>
      <c r="N1193" s="567"/>
      <c r="O1193" s="567"/>
      <c r="P1193" s="567"/>
      <c r="Q1193" s="567"/>
      <c r="R1193" s="567"/>
      <c r="S1193" s="567"/>
      <c r="T1193" s="567"/>
      <c r="U1193" s="567"/>
      <c r="V1193" s="567"/>
      <c r="W1193" s="567"/>
      <c r="X1193" s="567"/>
      <c r="Y1193" s="568"/>
      <c r="Z1193" s="567"/>
      <c r="AA1193" s="567"/>
      <c r="AB1193" s="316"/>
      <c r="AC1193" s="316"/>
    </row>
    <row r="1194" spans="1:29">
      <c r="A1194" s="576"/>
      <c r="B1194" s="566"/>
      <c r="C1194" s="566"/>
      <c r="D1194" s="566"/>
      <c r="E1194" s="566"/>
      <c r="F1194" s="567"/>
      <c r="G1194" s="567"/>
      <c r="H1194" s="567"/>
      <c r="I1194" s="567"/>
      <c r="J1194" s="567"/>
      <c r="K1194" s="567"/>
      <c r="L1194" s="567"/>
      <c r="M1194" s="567"/>
      <c r="N1194" s="567"/>
      <c r="O1194" s="567"/>
      <c r="P1194" s="567"/>
      <c r="Q1194" s="567"/>
      <c r="R1194" s="567"/>
      <c r="S1194" s="567"/>
      <c r="T1194" s="567"/>
      <c r="U1194" s="567"/>
      <c r="V1194" s="567"/>
      <c r="W1194" s="567"/>
      <c r="X1194" s="567"/>
      <c r="Y1194" s="568"/>
      <c r="Z1194" s="567"/>
      <c r="AA1194" s="567"/>
      <c r="AB1194" s="316"/>
      <c r="AC1194" s="316"/>
    </row>
    <row r="1195" spans="1:29">
      <c r="A1195" s="576"/>
      <c r="B1195" s="566"/>
      <c r="C1195" s="566"/>
      <c r="D1195" s="566"/>
      <c r="E1195" s="566"/>
      <c r="F1195" s="567"/>
      <c r="G1195" s="567"/>
      <c r="H1195" s="567"/>
      <c r="I1195" s="567"/>
      <c r="J1195" s="567"/>
      <c r="K1195" s="567"/>
      <c r="L1195" s="567"/>
      <c r="M1195" s="567"/>
      <c r="N1195" s="567"/>
      <c r="O1195" s="567"/>
      <c r="P1195" s="567"/>
      <c r="Q1195" s="567"/>
      <c r="R1195" s="567"/>
      <c r="S1195" s="567"/>
      <c r="T1195" s="567"/>
      <c r="U1195" s="567"/>
      <c r="V1195" s="567"/>
      <c r="W1195" s="567"/>
      <c r="X1195" s="567"/>
      <c r="Y1195" s="568"/>
      <c r="Z1195" s="567"/>
      <c r="AA1195" s="567"/>
      <c r="AB1195" s="316"/>
      <c r="AC1195" s="316"/>
    </row>
    <row r="1196" spans="1:29">
      <c r="A1196" s="576"/>
      <c r="B1196" s="566"/>
      <c r="C1196" s="566"/>
      <c r="D1196" s="566"/>
      <c r="E1196" s="566"/>
      <c r="F1196" s="567"/>
      <c r="G1196" s="567"/>
      <c r="H1196" s="567"/>
      <c r="I1196" s="567"/>
      <c r="J1196" s="567"/>
      <c r="K1196" s="567"/>
      <c r="L1196" s="567"/>
      <c r="M1196" s="567"/>
      <c r="N1196" s="567"/>
      <c r="O1196" s="567"/>
      <c r="P1196" s="567"/>
      <c r="Q1196" s="567"/>
      <c r="R1196" s="567"/>
      <c r="S1196" s="567"/>
      <c r="T1196" s="567"/>
      <c r="U1196" s="567"/>
      <c r="V1196" s="567"/>
      <c r="W1196" s="567"/>
      <c r="X1196" s="567"/>
      <c r="Y1196" s="568"/>
      <c r="Z1196" s="567"/>
      <c r="AA1196" s="567"/>
      <c r="AB1196" s="316"/>
      <c r="AC1196" s="316"/>
    </row>
    <row r="1197" spans="1:29">
      <c r="A1197" s="576"/>
      <c r="B1197" s="566"/>
      <c r="C1197" s="566"/>
      <c r="D1197" s="566"/>
      <c r="E1197" s="566"/>
      <c r="F1197" s="567"/>
      <c r="G1197" s="567"/>
      <c r="H1197" s="567"/>
      <c r="I1197" s="567"/>
      <c r="J1197" s="567"/>
      <c r="K1197" s="567"/>
      <c r="L1197" s="567"/>
      <c r="M1197" s="567"/>
      <c r="N1197" s="567"/>
      <c r="O1197" s="567"/>
      <c r="P1197" s="567"/>
      <c r="Q1197" s="567"/>
      <c r="R1197" s="567"/>
      <c r="S1197" s="567"/>
      <c r="T1197" s="567"/>
      <c r="U1197" s="567"/>
      <c r="V1197" s="567"/>
      <c r="W1197" s="567"/>
      <c r="X1197" s="567"/>
      <c r="Y1197" s="568"/>
      <c r="Z1197" s="567"/>
      <c r="AA1197" s="567"/>
      <c r="AB1197" s="316"/>
      <c r="AC1197" s="316"/>
    </row>
    <row r="1198" spans="1:29">
      <c r="A1198" s="576"/>
      <c r="B1198" s="566"/>
      <c r="C1198" s="566"/>
      <c r="D1198" s="566"/>
      <c r="E1198" s="566"/>
      <c r="F1198" s="567"/>
      <c r="G1198" s="567"/>
      <c r="H1198" s="567"/>
      <c r="I1198" s="567"/>
      <c r="J1198" s="567"/>
      <c r="K1198" s="567"/>
      <c r="L1198" s="567"/>
      <c r="M1198" s="567"/>
      <c r="N1198" s="567"/>
      <c r="O1198" s="567"/>
      <c r="P1198" s="567"/>
      <c r="Q1198" s="567"/>
      <c r="R1198" s="567"/>
      <c r="S1198" s="567"/>
      <c r="T1198" s="567"/>
      <c r="U1198" s="567"/>
      <c r="V1198" s="567"/>
      <c r="W1198" s="567"/>
      <c r="X1198" s="567"/>
      <c r="Y1198" s="568"/>
      <c r="Z1198" s="567"/>
      <c r="AA1198" s="567"/>
      <c r="AB1198" s="316"/>
      <c r="AC1198" s="316"/>
    </row>
    <row r="1199" spans="1:29">
      <c r="A1199" s="576"/>
      <c r="B1199" s="566"/>
      <c r="C1199" s="566"/>
      <c r="D1199" s="566"/>
      <c r="E1199" s="566"/>
      <c r="F1199" s="567"/>
      <c r="G1199" s="567"/>
      <c r="H1199" s="567"/>
      <c r="I1199" s="567"/>
      <c r="J1199" s="567"/>
      <c r="K1199" s="567"/>
      <c r="L1199" s="567"/>
      <c r="M1199" s="567"/>
      <c r="N1199" s="567"/>
      <c r="O1199" s="567"/>
      <c r="P1199" s="567"/>
      <c r="Q1199" s="567"/>
      <c r="R1199" s="567"/>
      <c r="S1199" s="567"/>
      <c r="T1199" s="567"/>
      <c r="U1199" s="567"/>
      <c r="V1199" s="567"/>
      <c r="W1199" s="567"/>
      <c r="X1199" s="567"/>
      <c r="Y1199" s="568"/>
      <c r="Z1199" s="567"/>
      <c r="AA1199" s="567"/>
      <c r="AB1199" s="316"/>
      <c r="AC1199" s="316"/>
    </row>
    <row r="1200" spans="1:29">
      <c r="A1200" s="576"/>
      <c r="B1200" s="566"/>
      <c r="C1200" s="566"/>
      <c r="D1200" s="566"/>
      <c r="E1200" s="566"/>
      <c r="F1200" s="567"/>
      <c r="G1200" s="567"/>
      <c r="H1200" s="567"/>
      <c r="I1200" s="567"/>
      <c r="J1200" s="567"/>
      <c r="K1200" s="567"/>
      <c r="L1200" s="567"/>
      <c r="M1200" s="567"/>
      <c r="N1200" s="567"/>
      <c r="O1200" s="567"/>
      <c r="P1200" s="567"/>
      <c r="Q1200" s="567"/>
      <c r="R1200" s="567"/>
      <c r="S1200" s="567"/>
      <c r="T1200" s="567"/>
      <c r="U1200" s="567"/>
      <c r="V1200" s="567"/>
      <c r="W1200" s="567"/>
      <c r="X1200" s="567"/>
      <c r="Y1200" s="568"/>
      <c r="Z1200" s="567"/>
      <c r="AA1200" s="567"/>
      <c r="AB1200" s="316"/>
      <c r="AC1200" s="316"/>
    </row>
    <row r="1201" spans="1:29">
      <c r="A1201" s="576"/>
      <c r="B1201" s="566"/>
      <c r="C1201" s="566"/>
      <c r="D1201" s="566"/>
      <c r="E1201" s="566"/>
      <c r="F1201" s="567"/>
      <c r="G1201" s="567"/>
      <c r="H1201" s="567"/>
      <c r="I1201" s="567"/>
      <c r="J1201" s="567"/>
      <c r="K1201" s="567"/>
      <c r="L1201" s="567"/>
      <c r="M1201" s="567"/>
      <c r="N1201" s="567"/>
      <c r="O1201" s="567"/>
      <c r="P1201" s="567"/>
      <c r="Q1201" s="567"/>
      <c r="R1201" s="567"/>
      <c r="S1201" s="567"/>
      <c r="T1201" s="567"/>
      <c r="U1201" s="567"/>
      <c r="V1201" s="567"/>
      <c r="W1201" s="567"/>
      <c r="X1201" s="567"/>
      <c r="Y1201" s="568"/>
      <c r="Z1201" s="567"/>
      <c r="AA1201" s="567"/>
      <c r="AB1201" s="316"/>
      <c r="AC1201" s="316"/>
    </row>
    <row r="1202" spans="1:29">
      <c r="A1202" s="576"/>
      <c r="B1202" s="566"/>
      <c r="C1202" s="566"/>
      <c r="D1202" s="566"/>
      <c r="E1202" s="566"/>
      <c r="F1202" s="567"/>
      <c r="G1202" s="567"/>
      <c r="H1202" s="567"/>
      <c r="I1202" s="567"/>
      <c r="J1202" s="567"/>
      <c r="K1202" s="567"/>
      <c r="L1202" s="567"/>
      <c r="M1202" s="567"/>
      <c r="N1202" s="567"/>
      <c r="O1202" s="567"/>
      <c r="P1202" s="567"/>
      <c r="Q1202" s="567"/>
      <c r="R1202" s="567"/>
      <c r="S1202" s="567"/>
      <c r="T1202" s="567"/>
      <c r="U1202" s="567"/>
      <c r="V1202" s="567"/>
      <c r="W1202" s="567"/>
      <c r="X1202" s="567"/>
      <c r="Y1202" s="568"/>
      <c r="Z1202" s="567"/>
      <c r="AA1202" s="567"/>
      <c r="AB1202" s="316"/>
      <c r="AC1202" s="316"/>
    </row>
    <row r="1203" spans="1:29">
      <c r="A1203" s="576"/>
      <c r="B1203" s="566"/>
      <c r="C1203" s="566"/>
      <c r="D1203" s="566"/>
      <c r="E1203" s="566"/>
      <c r="F1203" s="567"/>
      <c r="G1203" s="567"/>
      <c r="H1203" s="567"/>
      <c r="I1203" s="567"/>
      <c r="J1203" s="567"/>
      <c r="K1203" s="567"/>
      <c r="L1203" s="567"/>
      <c r="M1203" s="567"/>
      <c r="N1203" s="567"/>
      <c r="O1203" s="567"/>
      <c r="P1203" s="567"/>
      <c r="Q1203" s="567"/>
      <c r="R1203" s="567"/>
      <c r="S1203" s="567"/>
      <c r="T1203" s="567"/>
      <c r="U1203" s="567"/>
      <c r="V1203" s="567"/>
      <c r="W1203" s="567"/>
      <c r="X1203" s="567"/>
      <c r="Y1203" s="568"/>
      <c r="Z1203" s="567"/>
      <c r="AA1203" s="567"/>
      <c r="AB1203" s="316"/>
      <c r="AC1203" s="316"/>
    </row>
    <row r="1204" spans="1:29">
      <c r="A1204" s="576"/>
      <c r="B1204" s="566"/>
      <c r="C1204" s="566"/>
      <c r="D1204" s="566"/>
      <c r="E1204" s="566"/>
      <c r="F1204" s="567"/>
      <c r="G1204" s="567"/>
      <c r="H1204" s="567"/>
      <c r="I1204" s="567"/>
      <c r="J1204" s="567"/>
      <c r="K1204" s="567"/>
      <c r="L1204" s="567"/>
      <c r="M1204" s="567"/>
      <c r="N1204" s="567"/>
      <c r="O1204" s="567"/>
      <c r="P1204" s="567"/>
      <c r="Q1204" s="567"/>
      <c r="R1204" s="567"/>
      <c r="S1204" s="567"/>
      <c r="T1204" s="567"/>
      <c r="U1204" s="567"/>
      <c r="V1204" s="567"/>
      <c r="W1204" s="567"/>
      <c r="X1204" s="567"/>
      <c r="Y1204" s="568"/>
      <c r="Z1204" s="567"/>
      <c r="AA1204" s="567"/>
      <c r="AB1204" s="316"/>
      <c r="AC1204" s="316"/>
    </row>
    <row r="1205" spans="1:29">
      <c r="A1205" s="576"/>
      <c r="B1205" s="566"/>
      <c r="C1205" s="566"/>
      <c r="D1205" s="566"/>
      <c r="E1205" s="566"/>
      <c r="F1205" s="567"/>
      <c r="G1205" s="567"/>
      <c r="H1205" s="567"/>
      <c r="I1205" s="567"/>
      <c r="J1205" s="567"/>
      <c r="K1205" s="567"/>
      <c r="L1205" s="567"/>
      <c r="M1205" s="567"/>
      <c r="N1205" s="567"/>
      <c r="O1205" s="567"/>
      <c r="P1205" s="567"/>
      <c r="Q1205" s="567"/>
      <c r="R1205" s="567"/>
      <c r="S1205" s="567"/>
      <c r="T1205" s="567"/>
      <c r="U1205" s="567"/>
      <c r="V1205" s="567"/>
      <c r="W1205" s="567"/>
      <c r="X1205" s="567"/>
      <c r="Y1205" s="568"/>
      <c r="Z1205" s="567"/>
      <c r="AA1205" s="567"/>
      <c r="AB1205" s="316"/>
      <c r="AC1205" s="316"/>
    </row>
    <row r="1206" spans="1:29">
      <c r="A1206" s="576"/>
      <c r="B1206" s="566"/>
      <c r="C1206" s="566"/>
      <c r="D1206" s="566"/>
      <c r="E1206" s="566"/>
      <c r="F1206" s="567"/>
      <c r="G1206" s="567"/>
      <c r="H1206" s="567"/>
      <c r="I1206" s="567"/>
      <c r="J1206" s="567"/>
      <c r="K1206" s="567"/>
      <c r="L1206" s="567"/>
      <c r="M1206" s="567"/>
      <c r="N1206" s="567"/>
      <c r="O1206" s="567"/>
      <c r="P1206" s="567"/>
      <c r="Q1206" s="567"/>
      <c r="R1206" s="567"/>
      <c r="S1206" s="567"/>
      <c r="T1206" s="567"/>
      <c r="U1206" s="567"/>
      <c r="V1206" s="567"/>
      <c r="W1206" s="567"/>
      <c r="X1206" s="567"/>
      <c r="Y1206" s="568"/>
      <c r="Z1206" s="567"/>
      <c r="AA1206" s="567"/>
      <c r="AB1206" s="316"/>
      <c r="AC1206" s="316"/>
    </row>
    <row r="1207" spans="1:29">
      <c r="A1207" s="576"/>
      <c r="B1207" s="566"/>
      <c r="C1207" s="566"/>
      <c r="D1207" s="566"/>
      <c r="E1207" s="566"/>
      <c r="F1207" s="567"/>
      <c r="G1207" s="567"/>
      <c r="H1207" s="567"/>
      <c r="I1207" s="567"/>
      <c r="J1207" s="567"/>
      <c r="K1207" s="567"/>
      <c r="L1207" s="567"/>
      <c r="M1207" s="567"/>
      <c r="N1207" s="567"/>
      <c r="O1207" s="567"/>
      <c r="P1207" s="567"/>
      <c r="Q1207" s="567"/>
      <c r="R1207" s="567"/>
      <c r="S1207" s="567"/>
      <c r="T1207" s="567"/>
      <c r="U1207" s="567"/>
      <c r="V1207" s="567"/>
      <c r="W1207" s="567"/>
      <c r="X1207" s="567"/>
      <c r="Y1207" s="568"/>
      <c r="Z1207" s="567"/>
      <c r="AA1207" s="567"/>
      <c r="AB1207" s="316"/>
      <c r="AC1207" s="316"/>
    </row>
    <row r="1208" spans="1:29">
      <c r="A1208" s="576"/>
      <c r="B1208" s="566"/>
      <c r="C1208" s="566"/>
      <c r="D1208" s="566"/>
      <c r="E1208" s="566"/>
      <c r="F1208" s="567"/>
      <c r="G1208" s="567"/>
      <c r="H1208" s="567"/>
      <c r="I1208" s="567"/>
      <c r="J1208" s="567"/>
      <c r="K1208" s="567"/>
      <c r="L1208" s="567"/>
      <c r="M1208" s="567"/>
      <c r="N1208" s="567"/>
      <c r="O1208" s="567"/>
      <c r="P1208" s="567"/>
      <c r="Q1208" s="567"/>
      <c r="R1208" s="567"/>
      <c r="S1208" s="567"/>
      <c r="T1208" s="567"/>
      <c r="U1208" s="567"/>
      <c r="V1208" s="567"/>
      <c r="W1208" s="567"/>
      <c r="X1208" s="567"/>
      <c r="Y1208" s="568"/>
      <c r="Z1208" s="567"/>
      <c r="AA1208" s="567"/>
      <c r="AB1208" s="316"/>
      <c r="AC1208" s="316"/>
    </row>
    <row r="1209" spans="1:29">
      <c r="A1209" s="576"/>
      <c r="B1209" s="566"/>
      <c r="C1209" s="566"/>
      <c r="D1209" s="566"/>
      <c r="E1209" s="566"/>
      <c r="F1209" s="567"/>
      <c r="G1209" s="567"/>
      <c r="H1209" s="567"/>
      <c r="I1209" s="567"/>
      <c r="J1209" s="567"/>
      <c r="K1209" s="567"/>
      <c r="L1209" s="567"/>
      <c r="M1209" s="567"/>
      <c r="N1209" s="567"/>
      <c r="O1209" s="567"/>
      <c r="P1209" s="567"/>
      <c r="Q1209" s="567"/>
      <c r="R1209" s="567"/>
      <c r="S1209" s="567"/>
      <c r="T1209" s="567"/>
      <c r="U1209" s="567"/>
      <c r="V1209" s="567"/>
      <c r="W1209" s="567"/>
      <c r="X1209" s="567"/>
      <c r="Y1209" s="568"/>
      <c r="Z1209" s="567"/>
      <c r="AA1209" s="567"/>
      <c r="AB1209" s="316"/>
      <c r="AC1209" s="316"/>
    </row>
    <row r="1210" spans="1:29">
      <c r="A1210" s="576"/>
      <c r="B1210" s="566"/>
      <c r="C1210" s="566"/>
      <c r="D1210" s="566"/>
      <c r="E1210" s="566"/>
      <c r="F1210" s="567"/>
      <c r="G1210" s="567"/>
      <c r="H1210" s="567"/>
      <c r="I1210" s="567"/>
      <c r="J1210" s="567"/>
      <c r="K1210" s="567"/>
      <c r="L1210" s="567"/>
      <c r="M1210" s="567"/>
      <c r="N1210" s="567"/>
      <c r="O1210" s="567"/>
      <c r="P1210" s="567"/>
      <c r="Q1210" s="567"/>
      <c r="R1210" s="567"/>
      <c r="S1210" s="567"/>
      <c r="T1210" s="567"/>
      <c r="U1210" s="567"/>
      <c r="V1210" s="567"/>
      <c r="W1210" s="567"/>
      <c r="X1210" s="567"/>
      <c r="Y1210" s="568"/>
      <c r="Z1210" s="567"/>
      <c r="AA1210" s="567"/>
      <c r="AB1210" s="316"/>
      <c r="AC1210" s="316"/>
    </row>
    <row r="1211" spans="1:29">
      <c r="A1211" s="576"/>
      <c r="B1211" s="566"/>
      <c r="C1211" s="566"/>
      <c r="D1211" s="566"/>
      <c r="E1211" s="566"/>
      <c r="F1211" s="567"/>
      <c r="G1211" s="567"/>
      <c r="H1211" s="567"/>
      <c r="I1211" s="567"/>
      <c r="J1211" s="567"/>
      <c r="K1211" s="567"/>
      <c r="L1211" s="567"/>
      <c r="M1211" s="567"/>
      <c r="N1211" s="567"/>
      <c r="O1211" s="567"/>
      <c r="P1211" s="567"/>
      <c r="Q1211" s="567"/>
      <c r="R1211" s="567"/>
      <c r="S1211" s="567"/>
      <c r="T1211" s="567"/>
      <c r="U1211" s="567"/>
      <c r="V1211" s="567"/>
      <c r="W1211" s="567"/>
      <c r="X1211" s="567"/>
      <c r="Y1211" s="568"/>
      <c r="Z1211" s="567"/>
      <c r="AA1211" s="567"/>
      <c r="AB1211" s="316"/>
      <c r="AC1211" s="316"/>
    </row>
    <row r="1212" spans="1:29">
      <c r="A1212" s="576"/>
      <c r="B1212" s="566"/>
      <c r="C1212" s="566"/>
      <c r="D1212" s="566"/>
      <c r="E1212" s="566"/>
      <c r="F1212" s="567"/>
      <c r="G1212" s="567"/>
      <c r="H1212" s="567"/>
      <c r="I1212" s="567"/>
      <c r="J1212" s="567"/>
      <c r="K1212" s="567"/>
      <c r="L1212" s="567"/>
      <c r="M1212" s="567"/>
      <c r="N1212" s="567"/>
      <c r="O1212" s="567"/>
      <c r="P1212" s="567"/>
      <c r="Q1212" s="567"/>
      <c r="R1212" s="567"/>
      <c r="S1212" s="567"/>
      <c r="T1212" s="567"/>
      <c r="U1212" s="567"/>
      <c r="V1212" s="567"/>
      <c r="W1212" s="567"/>
      <c r="X1212" s="567"/>
      <c r="Y1212" s="568"/>
      <c r="Z1212" s="567"/>
      <c r="AA1212" s="567"/>
      <c r="AB1212" s="316"/>
      <c r="AC1212" s="316"/>
    </row>
    <row r="1213" spans="1:29">
      <c r="A1213" s="576"/>
      <c r="B1213" s="566"/>
      <c r="C1213" s="566"/>
      <c r="D1213" s="566"/>
      <c r="E1213" s="566"/>
      <c r="F1213" s="567"/>
      <c r="G1213" s="567"/>
      <c r="H1213" s="567"/>
      <c r="I1213" s="567"/>
      <c r="J1213" s="567"/>
      <c r="K1213" s="567"/>
      <c r="L1213" s="567"/>
      <c r="M1213" s="567"/>
      <c r="N1213" s="567"/>
      <c r="O1213" s="567"/>
      <c r="P1213" s="567"/>
      <c r="Q1213" s="567"/>
      <c r="R1213" s="567"/>
      <c r="S1213" s="567"/>
      <c r="T1213" s="567"/>
      <c r="U1213" s="567"/>
      <c r="V1213" s="567"/>
      <c r="W1213" s="567"/>
      <c r="X1213" s="567"/>
      <c r="Y1213" s="568"/>
      <c r="Z1213" s="567"/>
      <c r="AA1213" s="567"/>
      <c r="AB1213" s="316"/>
      <c r="AC1213" s="316"/>
    </row>
    <row r="1214" spans="1:29">
      <c r="A1214" s="576"/>
      <c r="B1214" s="566"/>
      <c r="C1214" s="566"/>
      <c r="D1214" s="566"/>
      <c r="E1214" s="566"/>
      <c r="F1214" s="567"/>
      <c r="G1214" s="567"/>
      <c r="H1214" s="567"/>
      <c r="I1214" s="567"/>
      <c r="J1214" s="567"/>
      <c r="K1214" s="567"/>
      <c r="L1214" s="567"/>
      <c r="M1214" s="567"/>
      <c r="N1214" s="567"/>
      <c r="O1214" s="567"/>
      <c r="P1214" s="567"/>
      <c r="Q1214" s="567"/>
      <c r="R1214" s="567"/>
      <c r="S1214" s="567"/>
      <c r="T1214" s="567"/>
      <c r="U1214" s="567"/>
      <c r="V1214" s="567"/>
      <c r="W1214" s="567"/>
      <c r="X1214" s="567"/>
      <c r="Y1214" s="568"/>
      <c r="Z1214" s="567"/>
      <c r="AA1214" s="567"/>
      <c r="AB1214" s="316"/>
      <c r="AC1214" s="316"/>
    </row>
    <row r="1215" spans="1:29">
      <c r="A1215" s="576"/>
      <c r="B1215" s="566"/>
      <c r="C1215" s="566"/>
      <c r="D1215" s="566"/>
      <c r="E1215" s="566"/>
      <c r="F1215" s="567"/>
      <c r="G1215" s="567"/>
      <c r="H1215" s="567"/>
      <c r="I1215" s="567"/>
      <c r="J1215" s="567"/>
      <c r="K1215" s="567"/>
      <c r="L1215" s="567"/>
      <c r="M1215" s="567"/>
      <c r="N1215" s="567"/>
      <c r="O1215" s="567"/>
      <c r="P1215" s="567"/>
      <c r="Q1215" s="567"/>
      <c r="R1215" s="567"/>
      <c r="S1215" s="567"/>
      <c r="T1215" s="567"/>
      <c r="U1215" s="567"/>
      <c r="V1215" s="567"/>
      <c r="W1215" s="567"/>
      <c r="X1215" s="567"/>
      <c r="Y1215" s="568"/>
      <c r="Z1215" s="567"/>
      <c r="AA1215" s="567"/>
      <c r="AB1215" s="316"/>
      <c r="AC1215" s="316"/>
    </row>
    <row r="1216" spans="1:29">
      <c r="A1216" s="576"/>
      <c r="B1216" s="566"/>
      <c r="C1216" s="566"/>
      <c r="D1216" s="566"/>
      <c r="E1216" s="566"/>
      <c r="F1216" s="567"/>
      <c r="G1216" s="567"/>
      <c r="H1216" s="567"/>
      <c r="I1216" s="567"/>
      <c r="J1216" s="567"/>
      <c r="K1216" s="567"/>
      <c r="L1216" s="567"/>
      <c r="M1216" s="567"/>
      <c r="N1216" s="567"/>
      <c r="O1216" s="567"/>
      <c r="P1216" s="567"/>
      <c r="Q1216" s="567"/>
      <c r="R1216" s="567"/>
      <c r="S1216" s="567"/>
      <c r="T1216" s="567"/>
      <c r="U1216" s="567"/>
      <c r="V1216" s="567"/>
      <c r="W1216" s="567"/>
      <c r="X1216" s="567"/>
      <c r="Y1216" s="568"/>
      <c r="Z1216" s="567"/>
      <c r="AA1216" s="567"/>
      <c r="AB1216" s="316"/>
      <c r="AC1216" s="316"/>
    </row>
    <row r="1217" spans="1:29">
      <c r="A1217" s="576"/>
      <c r="B1217" s="566"/>
      <c r="C1217" s="566"/>
      <c r="D1217" s="566"/>
      <c r="E1217" s="566"/>
      <c r="F1217" s="567"/>
      <c r="G1217" s="567"/>
      <c r="H1217" s="567"/>
      <c r="I1217" s="567"/>
      <c r="J1217" s="567"/>
      <c r="K1217" s="567"/>
      <c r="L1217" s="567"/>
      <c r="M1217" s="567"/>
      <c r="N1217" s="567"/>
      <c r="O1217" s="567"/>
      <c r="P1217" s="567"/>
      <c r="Q1217" s="567"/>
      <c r="R1217" s="567"/>
      <c r="S1217" s="567"/>
      <c r="T1217" s="567"/>
      <c r="U1217" s="567"/>
      <c r="V1217" s="567"/>
      <c r="W1217" s="567"/>
      <c r="X1217" s="567"/>
      <c r="Y1217" s="568"/>
      <c r="Z1217" s="567"/>
      <c r="AA1217" s="567"/>
      <c r="AB1217" s="316"/>
      <c r="AC1217" s="316"/>
    </row>
    <row r="1218" spans="1:29">
      <c r="A1218" s="576"/>
      <c r="B1218" s="566"/>
      <c r="C1218" s="566"/>
      <c r="D1218" s="566"/>
      <c r="E1218" s="566"/>
      <c r="F1218" s="567"/>
      <c r="G1218" s="567"/>
      <c r="H1218" s="567"/>
      <c r="I1218" s="567"/>
      <c r="J1218" s="567"/>
      <c r="K1218" s="567"/>
      <c r="L1218" s="567"/>
      <c r="M1218" s="567"/>
      <c r="N1218" s="567"/>
      <c r="O1218" s="567"/>
      <c r="P1218" s="567"/>
      <c r="Q1218" s="567"/>
      <c r="R1218" s="567"/>
      <c r="S1218" s="567"/>
      <c r="T1218" s="567"/>
      <c r="U1218" s="567"/>
      <c r="V1218" s="567"/>
      <c r="W1218" s="567"/>
      <c r="X1218" s="567"/>
      <c r="Y1218" s="568"/>
      <c r="Z1218" s="567"/>
      <c r="AA1218" s="567"/>
      <c r="AB1218" s="316"/>
      <c r="AC1218" s="316"/>
    </row>
    <row r="1219" spans="1:29">
      <c r="A1219" s="576"/>
      <c r="B1219" s="566"/>
      <c r="C1219" s="566"/>
      <c r="D1219" s="566"/>
      <c r="E1219" s="566"/>
      <c r="F1219" s="567"/>
      <c r="G1219" s="567"/>
      <c r="H1219" s="567"/>
      <c r="I1219" s="567"/>
      <c r="J1219" s="567"/>
      <c r="K1219" s="567"/>
      <c r="L1219" s="567"/>
      <c r="M1219" s="567"/>
      <c r="N1219" s="567"/>
      <c r="O1219" s="567"/>
      <c r="P1219" s="567"/>
      <c r="Q1219" s="567"/>
      <c r="R1219" s="567"/>
      <c r="S1219" s="567"/>
      <c r="T1219" s="567"/>
      <c r="U1219" s="567"/>
      <c r="V1219" s="567"/>
      <c r="W1219" s="567"/>
      <c r="X1219" s="567"/>
      <c r="Y1219" s="568"/>
      <c r="Z1219" s="567"/>
      <c r="AA1219" s="567"/>
      <c r="AB1219" s="316"/>
      <c r="AC1219" s="316"/>
    </row>
    <row r="1220" spans="1:29">
      <c r="A1220" s="576"/>
      <c r="B1220" s="566"/>
      <c r="C1220" s="566"/>
      <c r="D1220" s="566"/>
      <c r="E1220" s="566"/>
      <c r="F1220" s="567"/>
      <c r="G1220" s="567"/>
      <c r="H1220" s="567"/>
      <c r="I1220" s="567"/>
      <c r="J1220" s="567"/>
      <c r="K1220" s="567"/>
      <c r="L1220" s="567"/>
      <c r="M1220" s="567"/>
      <c r="N1220" s="567"/>
      <c r="O1220" s="567"/>
      <c r="P1220" s="567"/>
      <c r="Q1220" s="567"/>
      <c r="R1220" s="567"/>
      <c r="S1220" s="567"/>
      <c r="T1220" s="567"/>
      <c r="U1220" s="567"/>
      <c r="V1220" s="567"/>
      <c r="W1220" s="567"/>
      <c r="X1220" s="567"/>
      <c r="Y1220" s="568"/>
      <c r="Z1220" s="567"/>
      <c r="AA1220" s="567"/>
      <c r="AB1220" s="316"/>
      <c r="AC1220" s="316"/>
    </row>
    <row r="1221" spans="1:29">
      <c r="A1221" s="576"/>
      <c r="B1221" s="566"/>
      <c r="C1221" s="566"/>
      <c r="D1221" s="566"/>
      <c r="E1221" s="566"/>
      <c r="F1221" s="567"/>
      <c r="G1221" s="567"/>
      <c r="H1221" s="567"/>
      <c r="I1221" s="567"/>
      <c r="J1221" s="567"/>
      <c r="K1221" s="567"/>
      <c r="L1221" s="567"/>
      <c r="M1221" s="567"/>
      <c r="N1221" s="567"/>
      <c r="O1221" s="567"/>
      <c r="P1221" s="567"/>
      <c r="Q1221" s="567"/>
      <c r="R1221" s="567"/>
      <c r="S1221" s="567"/>
      <c r="T1221" s="567"/>
      <c r="U1221" s="567"/>
      <c r="V1221" s="567"/>
      <c r="W1221" s="567"/>
      <c r="X1221" s="567"/>
      <c r="Y1221" s="568"/>
      <c r="Z1221" s="567"/>
      <c r="AA1221" s="567"/>
      <c r="AB1221" s="316"/>
      <c r="AC1221" s="316"/>
    </row>
    <row r="1222" spans="1:29">
      <c r="A1222" s="576"/>
      <c r="B1222" s="566"/>
      <c r="C1222" s="566"/>
      <c r="D1222" s="566"/>
      <c r="E1222" s="566"/>
      <c r="F1222" s="567"/>
      <c r="G1222" s="567"/>
      <c r="H1222" s="567"/>
      <c r="I1222" s="567"/>
      <c r="J1222" s="567"/>
      <c r="K1222" s="567"/>
      <c r="L1222" s="567"/>
      <c r="M1222" s="567"/>
      <c r="N1222" s="567"/>
      <c r="O1222" s="567"/>
      <c r="P1222" s="567"/>
      <c r="Q1222" s="567"/>
      <c r="R1222" s="567"/>
      <c r="S1222" s="567"/>
      <c r="T1222" s="567"/>
      <c r="U1222" s="567"/>
      <c r="V1222" s="567"/>
      <c r="W1222" s="567"/>
      <c r="X1222" s="567"/>
      <c r="Y1222" s="568"/>
      <c r="Z1222" s="567"/>
      <c r="AA1222" s="567"/>
      <c r="AB1222" s="316"/>
      <c r="AC1222" s="316"/>
    </row>
    <row r="1223" spans="1:29">
      <c r="A1223" s="576"/>
      <c r="B1223" s="566"/>
      <c r="C1223" s="566"/>
      <c r="D1223" s="566"/>
      <c r="E1223" s="566"/>
      <c r="F1223" s="567"/>
      <c r="G1223" s="567"/>
      <c r="H1223" s="567"/>
      <c r="I1223" s="567"/>
      <c r="J1223" s="567"/>
      <c r="K1223" s="567"/>
      <c r="L1223" s="567"/>
      <c r="M1223" s="567"/>
      <c r="N1223" s="567"/>
      <c r="O1223" s="567"/>
      <c r="P1223" s="567"/>
      <c r="Q1223" s="567"/>
      <c r="R1223" s="567"/>
      <c r="S1223" s="567"/>
      <c r="T1223" s="567"/>
      <c r="U1223" s="567"/>
      <c r="V1223" s="567"/>
      <c r="W1223" s="567"/>
      <c r="X1223" s="567"/>
      <c r="Y1223" s="568"/>
      <c r="Z1223" s="567"/>
      <c r="AA1223" s="567"/>
      <c r="AB1223" s="316"/>
      <c r="AC1223" s="316"/>
    </row>
    <row r="1224" spans="1:29">
      <c r="A1224" s="576"/>
      <c r="B1224" s="566"/>
      <c r="C1224" s="566"/>
      <c r="D1224" s="566"/>
      <c r="E1224" s="566"/>
      <c r="F1224" s="567"/>
      <c r="G1224" s="567"/>
      <c r="H1224" s="567"/>
      <c r="I1224" s="567"/>
      <c r="J1224" s="567"/>
      <c r="K1224" s="567"/>
      <c r="L1224" s="567"/>
      <c r="M1224" s="567"/>
      <c r="N1224" s="567"/>
      <c r="O1224" s="567"/>
      <c r="P1224" s="567"/>
      <c r="Q1224" s="567"/>
      <c r="R1224" s="567"/>
      <c r="S1224" s="567"/>
      <c r="T1224" s="567"/>
      <c r="U1224" s="567"/>
      <c r="V1224" s="567"/>
      <c r="W1224" s="567"/>
      <c r="X1224" s="567"/>
      <c r="Y1224" s="568"/>
      <c r="Z1224" s="567"/>
      <c r="AA1224" s="567"/>
      <c r="AB1224" s="316"/>
      <c r="AC1224" s="316"/>
    </row>
    <row r="1225" spans="1:29">
      <c r="A1225" s="576"/>
      <c r="B1225" s="566"/>
      <c r="C1225" s="566"/>
      <c r="D1225" s="566"/>
      <c r="E1225" s="566"/>
      <c r="F1225" s="567"/>
      <c r="G1225" s="567"/>
      <c r="H1225" s="567"/>
      <c r="I1225" s="567"/>
      <c r="J1225" s="567"/>
      <c r="K1225" s="567"/>
      <c r="L1225" s="567"/>
      <c r="M1225" s="567"/>
      <c r="N1225" s="567"/>
      <c r="O1225" s="567"/>
      <c r="P1225" s="567"/>
      <c r="Q1225" s="567"/>
      <c r="R1225" s="567"/>
      <c r="S1225" s="567"/>
      <c r="T1225" s="567"/>
      <c r="U1225" s="567"/>
      <c r="V1225" s="567"/>
      <c r="W1225" s="567"/>
      <c r="X1225" s="567"/>
      <c r="Y1225" s="568"/>
      <c r="Z1225" s="567"/>
      <c r="AA1225" s="567"/>
      <c r="AB1225" s="316"/>
      <c r="AC1225" s="316"/>
    </row>
    <row r="1226" spans="1:29">
      <c r="A1226" s="576"/>
      <c r="B1226" s="566"/>
      <c r="C1226" s="566"/>
      <c r="D1226" s="566"/>
      <c r="E1226" s="566"/>
      <c r="F1226" s="567"/>
      <c r="G1226" s="567"/>
      <c r="H1226" s="567"/>
      <c r="I1226" s="567"/>
      <c r="J1226" s="567"/>
      <c r="K1226" s="567"/>
      <c r="L1226" s="567"/>
      <c r="M1226" s="567"/>
      <c r="N1226" s="567"/>
      <c r="O1226" s="567"/>
      <c r="P1226" s="567"/>
      <c r="Q1226" s="567"/>
      <c r="R1226" s="567"/>
      <c r="S1226" s="567"/>
      <c r="T1226" s="567"/>
      <c r="U1226" s="567"/>
      <c r="V1226" s="567"/>
      <c r="W1226" s="567"/>
      <c r="X1226" s="567"/>
      <c r="Y1226" s="568"/>
      <c r="Z1226" s="567"/>
      <c r="AA1226" s="567"/>
      <c r="AB1226" s="316"/>
      <c r="AC1226" s="316"/>
    </row>
    <row r="1227" spans="1:29">
      <c r="A1227" s="576"/>
      <c r="B1227" s="566"/>
      <c r="C1227" s="566"/>
      <c r="D1227" s="566"/>
      <c r="E1227" s="566"/>
      <c r="F1227" s="567"/>
      <c r="G1227" s="567"/>
      <c r="H1227" s="567"/>
      <c r="I1227" s="567"/>
      <c r="J1227" s="567"/>
      <c r="K1227" s="567"/>
      <c r="L1227" s="567"/>
      <c r="M1227" s="567"/>
      <c r="N1227" s="567"/>
      <c r="O1227" s="567"/>
      <c r="P1227" s="567"/>
      <c r="Q1227" s="567"/>
      <c r="R1227" s="567"/>
      <c r="S1227" s="567"/>
      <c r="T1227" s="567"/>
      <c r="U1227" s="567"/>
      <c r="V1227" s="567"/>
      <c r="W1227" s="567"/>
      <c r="X1227" s="567"/>
      <c r="Y1227" s="568"/>
      <c r="Z1227" s="567"/>
      <c r="AA1227" s="567"/>
      <c r="AB1227" s="316"/>
      <c r="AC1227" s="316"/>
    </row>
    <row r="1228" spans="1:29">
      <c r="A1228" s="576"/>
      <c r="B1228" s="566"/>
      <c r="C1228" s="566"/>
      <c r="D1228" s="566"/>
      <c r="E1228" s="566"/>
      <c r="F1228" s="567"/>
      <c r="G1228" s="567"/>
      <c r="H1228" s="567"/>
      <c r="I1228" s="567"/>
      <c r="J1228" s="567"/>
      <c r="K1228" s="567"/>
      <c r="L1228" s="567"/>
      <c r="M1228" s="567"/>
      <c r="N1228" s="567"/>
      <c r="O1228" s="567"/>
      <c r="P1228" s="567"/>
      <c r="Q1228" s="567"/>
      <c r="R1228" s="567"/>
      <c r="S1228" s="567"/>
      <c r="T1228" s="567"/>
      <c r="U1228" s="567"/>
      <c r="V1228" s="567"/>
      <c r="W1228" s="567"/>
      <c r="X1228" s="567"/>
      <c r="Y1228" s="568"/>
      <c r="Z1228" s="567"/>
      <c r="AA1228" s="567"/>
      <c r="AB1228" s="316"/>
      <c r="AC1228" s="316"/>
    </row>
    <row r="1229" spans="1:29">
      <c r="A1229" s="576"/>
      <c r="B1229" s="566"/>
      <c r="C1229" s="566"/>
      <c r="D1229" s="566"/>
      <c r="E1229" s="566"/>
      <c r="F1229" s="567"/>
      <c r="G1229" s="567"/>
      <c r="H1229" s="567"/>
      <c r="I1229" s="567"/>
      <c r="J1229" s="567"/>
      <c r="K1229" s="567"/>
      <c r="L1229" s="567"/>
      <c r="M1229" s="567"/>
      <c r="N1229" s="567"/>
      <c r="O1229" s="567"/>
      <c r="P1229" s="567"/>
      <c r="Q1229" s="567"/>
      <c r="R1229" s="567"/>
      <c r="S1229" s="567"/>
      <c r="T1229" s="567"/>
      <c r="U1229" s="567"/>
      <c r="V1229" s="567"/>
      <c r="W1229" s="567"/>
      <c r="X1229" s="567"/>
      <c r="Y1229" s="568"/>
      <c r="Z1229" s="567"/>
      <c r="AA1229" s="567"/>
      <c r="AB1229" s="316"/>
      <c r="AC1229" s="316"/>
    </row>
    <row r="1230" spans="1:29">
      <c r="A1230" s="576"/>
      <c r="B1230" s="566"/>
      <c r="C1230" s="566"/>
      <c r="D1230" s="566"/>
      <c r="E1230" s="566"/>
      <c r="F1230" s="567"/>
      <c r="G1230" s="567"/>
      <c r="H1230" s="567"/>
      <c r="I1230" s="567"/>
      <c r="J1230" s="567"/>
      <c r="K1230" s="567"/>
      <c r="L1230" s="567"/>
      <c r="M1230" s="567"/>
      <c r="N1230" s="567"/>
      <c r="O1230" s="567"/>
      <c r="P1230" s="567"/>
      <c r="Q1230" s="567"/>
      <c r="R1230" s="567"/>
      <c r="S1230" s="567"/>
      <c r="T1230" s="567"/>
      <c r="U1230" s="567"/>
      <c r="V1230" s="567"/>
      <c r="W1230" s="567"/>
      <c r="X1230" s="567"/>
      <c r="Y1230" s="568"/>
      <c r="Z1230" s="567"/>
      <c r="AA1230" s="567"/>
      <c r="AB1230" s="316"/>
      <c r="AC1230" s="316"/>
    </row>
    <row r="1231" spans="1:29">
      <c r="A1231" s="576"/>
      <c r="B1231" s="566"/>
      <c r="C1231" s="566"/>
      <c r="D1231" s="566"/>
      <c r="E1231" s="566"/>
      <c r="F1231" s="567"/>
      <c r="G1231" s="567"/>
      <c r="H1231" s="567"/>
      <c r="I1231" s="567"/>
      <c r="J1231" s="567"/>
      <c r="K1231" s="567"/>
      <c r="L1231" s="567"/>
      <c r="M1231" s="567"/>
      <c r="N1231" s="567"/>
      <c r="O1231" s="567"/>
      <c r="P1231" s="567"/>
      <c r="Q1231" s="567"/>
      <c r="R1231" s="567"/>
      <c r="S1231" s="567"/>
      <c r="T1231" s="567"/>
      <c r="U1231" s="567"/>
      <c r="V1231" s="567"/>
      <c r="W1231" s="567"/>
      <c r="X1231" s="567"/>
      <c r="Y1231" s="568"/>
      <c r="Z1231" s="567"/>
      <c r="AA1231" s="567"/>
      <c r="AB1231" s="316"/>
      <c r="AC1231" s="316"/>
    </row>
    <row r="1232" spans="1:29">
      <c r="A1232" s="576"/>
      <c r="B1232" s="566"/>
      <c r="C1232" s="566"/>
      <c r="D1232" s="566"/>
      <c r="E1232" s="566"/>
      <c r="F1232" s="567"/>
      <c r="G1232" s="567"/>
      <c r="H1232" s="567"/>
      <c r="I1232" s="567"/>
      <c r="J1232" s="567"/>
      <c r="K1232" s="567"/>
      <c r="L1232" s="567"/>
      <c r="M1232" s="567"/>
      <c r="N1232" s="567"/>
      <c r="O1232" s="567"/>
      <c r="P1232" s="567"/>
      <c r="Q1232" s="567"/>
      <c r="R1232" s="567"/>
      <c r="S1232" s="567"/>
      <c r="T1232" s="567"/>
      <c r="U1232" s="567"/>
      <c r="V1232" s="567"/>
      <c r="W1232" s="567"/>
      <c r="X1232" s="567"/>
      <c r="Y1232" s="568"/>
      <c r="Z1232" s="567"/>
      <c r="AA1232" s="567"/>
      <c r="AB1232" s="316"/>
      <c r="AC1232" s="316"/>
    </row>
    <row r="1233" spans="1:29">
      <c r="A1233" s="576"/>
      <c r="B1233" s="566"/>
      <c r="C1233" s="566"/>
      <c r="D1233" s="566"/>
      <c r="E1233" s="566"/>
      <c r="F1233" s="567"/>
      <c r="G1233" s="567"/>
      <c r="H1233" s="567"/>
      <c r="I1233" s="567"/>
      <c r="J1233" s="567"/>
      <c r="K1233" s="567"/>
      <c r="L1233" s="567"/>
      <c r="M1233" s="567"/>
      <c r="N1233" s="567"/>
      <c r="O1233" s="567"/>
      <c r="P1233" s="567"/>
      <c r="Q1233" s="567"/>
      <c r="R1233" s="567"/>
      <c r="S1233" s="567"/>
      <c r="T1233" s="567"/>
      <c r="U1233" s="567"/>
      <c r="V1233" s="567"/>
      <c r="W1233" s="567"/>
      <c r="X1233" s="567"/>
      <c r="Y1233" s="568"/>
      <c r="Z1233" s="567"/>
      <c r="AA1233" s="567"/>
      <c r="AB1233" s="316"/>
      <c r="AC1233" s="316"/>
    </row>
    <row r="1234" spans="1:29">
      <c r="A1234" s="576"/>
      <c r="B1234" s="566"/>
      <c r="C1234" s="566"/>
      <c r="D1234" s="566"/>
      <c r="E1234" s="566"/>
      <c r="F1234" s="567"/>
      <c r="G1234" s="567"/>
      <c r="H1234" s="567"/>
      <c r="I1234" s="567"/>
      <c r="J1234" s="567"/>
      <c r="K1234" s="567"/>
      <c r="L1234" s="567"/>
      <c r="M1234" s="567"/>
      <c r="N1234" s="567"/>
      <c r="O1234" s="567"/>
      <c r="P1234" s="567"/>
      <c r="Q1234" s="567"/>
      <c r="R1234" s="567"/>
      <c r="S1234" s="567"/>
      <c r="T1234" s="567"/>
      <c r="U1234" s="567"/>
      <c r="V1234" s="567"/>
      <c r="W1234" s="567"/>
      <c r="X1234" s="567"/>
      <c r="Y1234" s="568"/>
      <c r="Z1234" s="567"/>
      <c r="AA1234" s="567"/>
      <c r="AB1234" s="316"/>
      <c r="AC1234" s="316"/>
    </row>
    <row r="1235" spans="1:29">
      <c r="A1235" s="576"/>
      <c r="B1235" s="566"/>
      <c r="C1235" s="566"/>
      <c r="D1235" s="566"/>
      <c r="E1235" s="566"/>
      <c r="F1235" s="567"/>
      <c r="G1235" s="567"/>
      <c r="H1235" s="567"/>
      <c r="I1235" s="567"/>
      <c r="J1235" s="567"/>
      <c r="K1235" s="567"/>
      <c r="L1235" s="567"/>
      <c r="M1235" s="567"/>
      <c r="N1235" s="567"/>
      <c r="O1235" s="567"/>
      <c r="P1235" s="567"/>
      <c r="Q1235" s="567"/>
      <c r="R1235" s="567"/>
      <c r="S1235" s="567"/>
      <c r="T1235" s="567"/>
      <c r="U1235" s="567"/>
      <c r="V1235" s="567"/>
      <c r="W1235" s="567"/>
      <c r="X1235" s="567"/>
      <c r="Y1235" s="568"/>
      <c r="Z1235" s="567"/>
      <c r="AA1235" s="567"/>
      <c r="AB1235" s="316"/>
      <c r="AC1235" s="316"/>
    </row>
    <row r="1236" spans="1:29">
      <c r="A1236" s="576"/>
      <c r="B1236" s="566"/>
      <c r="C1236" s="566"/>
      <c r="D1236" s="566"/>
      <c r="E1236" s="566"/>
      <c r="F1236" s="567"/>
      <c r="G1236" s="567"/>
      <c r="H1236" s="567"/>
      <c r="I1236" s="567"/>
      <c r="J1236" s="567"/>
      <c r="K1236" s="567"/>
      <c r="L1236" s="567"/>
      <c r="M1236" s="567"/>
      <c r="N1236" s="567"/>
      <c r="O1236" s="567"/>
      <c r="P1236" s="567"/>
      <c r="Q1236" s="567"/>
      <c r="R1236" s="567"/>
      <c r="S1236" s="567"/>
      <c r="T1236" s="567"/>
      <c r="U1236" s="567"/>
      <c r="V1236" s="567"/>
      <c r="W1236" s="567"/>
      <c r="X1236" s="567"/>
      <c r="Y1236" s="568"/>
      <c r="Z1236" s="567"/>
      <c r="AA1236" s="567"/>
      <c r="AB1236" s="316"/>
      <c r="AC1236" s="316"/>
    </row>
    <row r="1237" spans="1:29">
      <c r="A1237" s="576"/>
      <c r="B1237" s="566"/>
      <c r="C1237" s="566"/>
      <c r="D1237" s="566"/>
      <c r="E1237" s="566"/>
      <c r="F1237" s="567"/>
      <c r="G1237" s="567"/>
      <c r="H1237" s="567"/>
      <c r="I1237" s="567"/>
      <c r="J1237" s="567"/>
      <c r="K1237" s="567"/>
      <c r="L1237" s="567"/>
      <c r="M1237" s="567"/>
      <c r="N1237" s="567"/>
      <c r="O1237" s="567"/>
      <c r="P1237" s="567"/>
      <c r="Q1237" s="567"/>
      <c r="R1237" s="567"/>
      <c r="S1237" s="567"/>
      <c r="T1237" s="567"/>
      <c r="U1237" s="567"/>
      <c r="V1237" s="567"/>
      <c r="W1237" s="567"/>
      <c r="X1237" s="567"/>
      <c r="Y1237" s="568"/>
      <c r="Z1237" s="567"/>
      <c r="AA1237" s="567"/>
      <c r="AB1237" s="316"/>
      <c r="AC1237" s="316"/>
    </row>
    <row r="1238" spans="1:29">
      <c r="A1238" s="576"/>
      <c r="B1238" s="566"/>
      <c r="C1238" s="566"/>
      <c r="D1238" s="566"/>
      <c r="E1238" s="566"/>
      <c r="F1238" s="567"/>
      <c r="G1238" s="567"/>
      <c r="H1238" s="567"/>
      <c r="I1238" s="567"/>
      <c r="J1238" s="567"/>
      <c r="K1238" s="567"/>
      <c r="L1238" s="567"/>
      <c r="M1238" s="567"/>
      <c r="N1238" s="567"/>
      <c r="O1238" s="567"/>
      <c r="P1238" s="567"/>
      <c r="Q1238" s="567"/>
      <c r="R1238" s="567"/>
      <c r="S1238" s="567"/>
      <c r="T1238" s="567"/>
      <c r="U1238" s="567"/>
      <c r="V1238" s="567"/>
      <c r="W1238" s="567"/>
      <c r="X1238" s="567"/>
      <c r="Y1238" s="568"/>
      <c r="Z1238" s="567"/>
      <c r="AA1238" s="567"/>
      <c r="AB1238" s="316"/>
      <c r="AC1238" s="316"/>
    </row>
    <row r="1239" spans="1:29">
      <c r="A1239" s="576"/>
      <c r="B1239" s="566"/>
      <c r="C1239" s="566"/>
      <c r="D1239" s="566"/>
      <c r="E1239" s="566"/>
      <c r="F1239" s="567"/>
      <c r="G1239" s="567"/>
      <c r="H1239" s="567"/>
      <c r="I1239" s="567"/>
      <c r="J1239" s="567"/>
      <c r="K1239" s="567"/>
      <c r="L1239" s="567"/>
      <c r="M1239" s="567"/>
      <c r="N1239" s="567"/>
      <c r="O1239" s="567"/>
      <c r="P1239" s="567"/>
      <c r="Q1239" s="567"/>
      <c r="R1239" s="567"/>
      <c r="S1239" s="567"/>
      <c r="T1239" s="567"/>
      <c r="U1239" s="567"/>
      <c r="V1239" s="567"/>
      <c r="W1239" s="567"/>
      <c r="X1239" s="567"/>
      <c r="Y1239" s="568"/>
      <c r="Z1239" s="567"/>
      <c r="AA1239" s="567"/>
      <c r="AB1239" s="316"/>
      <c r="AC1239" s="316"/>
    </row>
    <row r="1240" spans="1:29">
      <c r="A1240" s="576"/>
      <c r="B1240" s="566"/>
      <c r="C1240" s="566"/>
      <c r="D1240" s="566"/>
      <c r="E1240" s="566"/>
      <c r="F1240" s="567"/>
      <c r="G1240" s="567"/>
      <c r="H1240" s="567"/>
      <c r="I1240" s="567"/>
      <c r="J1240" s="567"/>
      <c r="K1240" s="567"/>
      <c r="L1240" s="567"/>
      <c r="M1240" s="567"/>
      <c r="N1240" s="567"/>
      <c r="O1240" s="567"/>
      <c r="P1240" s="567"/>
      <c r="Q1240" s="567"/>
      <c r="R1240" s="567"/>
      <c r="S1240" s="567"/>
      <c r="T1240" s="567"/>
      <c r="U1240" s="567"/>
      <c r="V1240" s="567"/>
      <c r="W1240" s="567"/>
      <c r="X1240" s="567"/>
      <c r="Y1240" s="568"/>
      <c r="Z1240" s="567"/>
      <c r="AA1240" s="567"/>
      <c r="AB1240" s="316"/>
      <c r="AC1240" s="316"/>
    </row>
    <row r="1241" spans="1:29">
      <c r="A1241" s="576"/>
      <c r="B1241" s="566"/>
      <c r="C1241" s="566"/>
      <c r="D1241" s="566"/>
      <c r="E1241" s="566"/>
      <c r="F1241" s="567"/>
      <c r="G1241" s="567"/>
      <c r="H1241" s="567"/>
      <c r="I1241" s="567"/>
      <c r="J1241" s="567"/>
      <c r="K1241" s="567"/>
      <c r="L1241" s="567"/>
      <c r="M1241" s="567"/>
      <c r="N1241" s="567"/>
      <c r="O1241" s="567"/>
      <c r="P1241" s="567"/>
      <c r="Q1241" s="567"/>
      <c r="R1241" s="567"/>
      <c r="S1241" s="567"/>
      <c r="T1241" s="567"/>
      <c r="U1241" s="567"/>
      <c r="V1241" s="567"/>
      <c r="W1241" s="567"/>
      <c r="X1241" s="567"/>
      <c r="Y1241" s="568"/>
      <c r="Z1241" s="567"/>
      <c r="AA1241" s="567"/>
      <c r="AB1241" s="316"/>
      <c r="AC1241" s="316"/>
    </row>
    <row r="1242" spans="1:29">
      <c r="A1242" s="576"/>
      <c r="B1242" s="566"/>
      <c r="C1242" s="566"/>
      <c r="D1242" s="566"/>
      <c r="E1242" s="566"/>
      <c r="F1242" s="567"/>
      <c r="G1242" s="567"/>
      <c r="H1242" s="567"/>
      <c r="I1242" s="567"/>
      <c r="J1242" s="567"/>
      <c r="K1242" s="567"/>
      <c r="L1242" s="567"/>
      <c r="M1242" s="567"/>
      <c r="N1242" s="567"/>
      <c r="O1242" s="567"/>
      <c r="P1242" s="567"/>
      <c r="Q1242" s="567"/>
      <c r="R1242" s="567"/>
      <c r="S1242" s="567"/>
      <c r="T1242" s="567"/>
      <c r="U1242" s="567"/>
      <c r="V1242" s="567"/>
      <c r="W1242" s="567"/>
      <c r="X1242" s="567"/>
      <c r="Y1242" s="568"/>
      <c r="Z1242" s="567"/>
      <c r="AA1242" s="567"/>
      <c r="AB1242" s="316"/>
      <c r="AC1242" s="316"/>
    </row>
    <row r="1243" spans="1:29">
      <c r="A1243" s="576"/>
      <c r="B1243" s="566"/>
      <c r="C1243" s="566"/>
      <c r="D1243" s="566"/>
      <c r="E1243" s="566"/>
      <c r="F1243" s="567"/>
      <c r="G1243" s="567"/>
      <c r="H1243" s="567"/>
      <c r="I1243" s="567"/>
      <c r="J1243" s="567"/>
      <c r="K1243" s="567"/>
      <c r="L1243" s="567"/>
      <c r="M1243" s="567"/>
      <c r="N1243" s="567"/>
      <c r="O1243" s="567"/>
      <c r="P1243" s="567"/>
      <c r="Q1243" s="567"/>
      <c r="R1243" s="567"/>
      <c r="S1243" s="567"/>
      <c r="T1243" s="567"/>
      <c r="U1243" s="567"/>
      <c r="V1243" s="567"/>
      <c r="W1243" s="567"/>
      <c r="X1243" s="567"/>
      <c r="Y1243" s="568"/>
      <c r="Z1243" s="567"/>
      <c r="AA1243" s="567"/>
      <c r="AB1243" s="316"/>
      <c r="AC1243" s="316"/>
    </row>
    <row r="1244" spans="1:29">
      <c r="A1244" s="576"/>
      <c r="B1244" s="566"/>
      <c r="C1244" s="566"/>
      <c r="D1244" s="566"/>
      <c r="E1244" s="566"/>
      <c r="F1244" s="567"/>
      <c r="G1244" s="567"/>
      <c r="H1244" s="567"/>
      <c r="I1244" s="567"/>
      <c r="J1244" s="567"/>
      <c r="K1244" s="567"/>
      <c r="L1244" s="567"/>
      <c r="M1244" s="567"/>
      <c r="N1244" s="567"/>
      <c r="O1244" s="567"/>
      <c r="P1244" s="567"/>
      <c r="Q1244" s="567"/>
      <c r="R1244" s="567"/>
      <c r="S1244" s="567"/>
      <c r="T1244" s="567"/>
      <c r="U1244" s="567"/>
      <c r="V1244" s="567"/>
      <c r="W1244" s="567"/>
      <c r="X1244" s="567"/>
      <c r="Y1244" s="568"/>
      <c r="Z1244" s="567"/>
      <c r="AA1244" s="567"/>
      <c r="AB1244" s="316"/>
      <c r="AC1244" s="316"/>
    </row>
    <row r="1245" spans="1:29">
      <c r="A1245" s="576"/>
      <c r="B1245" s="566"/>
      <c r="C1245" s="566"/>
      <c r="D1245" s="566"/>
      <c r="E1245" s="566"/>
      <c r="F1245" s="567"/>
      <c r="G1245" s="567"/>
      <c r="H1245" s="567"/>
      <c r="I1245" s="567"/>
      <c r="J1245" s="567"/>
      <c r="K1245" s="567"/>
      <c r="L1245" s="567"/>
      <c r="M1245" s="567"/>
      <c r="N1245" s="567"/>
      <c r="O1245" s="567"/>
      <c r="P1245" s="567"/>
      <c r="Q1245" s="567"/>
      <c r="R1245" s="567"/>
      <c r="S1245" s="567"/>
      <c r="T1245" s="567"/>
      <c r="U1245" s="567"/>
      <c r="V1245" s="567"/>
      <c r="W1245" s="567"/>
      <c r="X1245" s="567"/>
      <c r="Y1245" s="568"/>
      <c r="Z1245" s="567"/>
      <c r="AA1245" s="567"/>
      <c r="AB1245" s="316"/>
      <c r="AC1245" s="316"/>
    </row>
    <row r="1246" spans="1:29">
      <c r="A1246" s="576"/>
      <c r="B1246" s="566"/>
      <c r="C1246" s="566"/>
      <c r="D1246" s="566"/>
      <c r="E1246" s="566"/>
      <c r="F1246" s="567"/>
      <c r="G1246" s="567"/>
      <c r="H1246" s="567"/>
      <c r="I1246" s="567"/>
      <c r="J1246" s="567"/>
      <c r="K1246" s="567"/>
      <c r="L1246" s="567"/>
      <c r="M1246" s="567"/>
      <c r="N1246" s="567"/>
      <c r="O1246" s="567"/>
      <c r="P1246" s="567"/>
      <c r="Q1246" s="567"/>
      <c r="R1246" s="567"/>
      <c r="S1246" s="567"/>
      <c r="T1246" s="567"/>
      <c r="U1246" s="567"/>
      <c r="V1246" s="567"/>
      <c r="W1246" s="567"/>
      <c r="X1246" s="567"/>
      <c r="Y1246" s="568"/>
      <c r="Z1246" s="567"/>
      <c r="AA1246" s="567"/>
      <c r="AB1246" s="316"/>
      <c r="AC1246" s="316"/>
    </row>
    <row r="1247" spans="1:29">
      <c r="A1247" s="576"/>
      <c r="B1247" s="566"/>
      <c r="C1247" s="566"/>
      <c r="D1247" s="566"/>
      <c r="E1247" s="566"/>
      <c r="F1247" s="567"/>
      <c r="G1247" s="567"/>
      <c r="H1247" s="567"/>
      <c r="I1247" s="567"/>
      <c r="J1247" s="567"/>
      <c r="K1247" s="567"/>
      <c r="L1247" s="567"/>
      <c r="M1247" s="567"/>
      <c r="N1247" s="567"/>
      <c r="O1247" s="567"/>
      <c r="P1247" s="567"/>
      <c r="Q1247" s="567"/>
      <c r="R1247" s="567"/>
      <c r="S1247" s="567"/>
      <c r="T1247" s="567"/>
      <c r="U1247" s="567"/>
      <c r="V1247" s="567"/>
      <c r="W1247" s="567"/>
      <c r="X1247" s="567"/>
      <c r="Y1247" s="568"/>
      <c r="Z1247" s="567"/>
      <c r="AA1247" s="567"/>
      <c r="AB1247" s="316"/>
      <c r="AC1247" s="316"/>
    </row>
    <row r="1248" spans="1:29">
      <c r="A1248" s="576"/>
      <c r="B1248" s="566"/>
      <c r="C1248" s="566"/>
      <c r="D1248" s="566"/>
      <c r="E1248" s="566"/>
      <c r="F1248" s="567"/>
      <c r="G1248" s="567"/>
      <c r="H1248" s="567"/>
      <c r="I1248" s="567"/>
      <c r="J1248" s="567"/>
      <c r="K1248" s="567"/>
      <c r="L1248" s="567"/>
      <c r="M1248" s="567"/>
      <c r="N1248" s="567"/>
      <c r="O1248" s="567"/>
      <c r="P1248" s="567"/>
      <c r="Q1248" s="567"/>
      <c r="R1248" s="567"/>
      <c r="S1248" s="567"/>
      <c r="T1248" s="567"/>
      <c r="U1248" s="567"/>
      <c r="V1248" s="567"/>
      <c r="W1248" s="567"/>
      <c r="X1248" s="567"/>
      <c r="Y1248" s="568"/>
      <c r="Z1248" s="567"/>
      <c r="AA1248" s="567"/>
      <c r="AB1248" s="316"/>
      <c r="AC1248" s="316"/>
    </row>
    <row r="1249" spans="1:29">
      <c r="A1249" s="576"/>
      <c r="B1249" s="566"/>
      <c r="C1249" s="566"/>
      <c r="D1249" s="566"/>
      <c r="E1249" s="566"/>
      <c r="F1249" s="567"/>
      <c r="G1249" s="567"/>
      <c r="H1249" s="567"/>
      <c r="I1249" s="567"/>
      <c r="J1249" s="567"/>
      <c r="K1249" s="567"/>
      <c r="L1249" s="567"/>
      <c r="M1249" s="567"/>
      <c r="N1249" s="567"/>
      <c r="O1249" s="567"/>
      <c r="P1249" s="567"/>
      <c r="Q1249" s="567"/>
      <c r="R1249" s="567"/>
      <c r="S1249" s="567"/>
      <c r="T1249" s="567"/>
      <c r="U1249" s="567"/>
      <c r="V1249" s="567"/>
      <c r="W1249" s="567"/>
      <c r="X1249" s="567"/>
      <c r="Y1249" s="568"/>
      <c r="Z1249" s="567"/>
      <c r="AA1249" s="567"/>
      <c r="AB1249" s="316"/>
      <c r="AC1249" s="316"/>
    </row>
    <row r="1250" spans="1:29">
      <c r="A1250" s="576"/>
      <c r="B1250" s="566"/>
      <c r="C1250" s="566"/>
      <c r="D1250" s="566"/>
      <c r="E1250" s="566"/>
      <c r="F1250" s="567"/>
      <c r="G1250" s="567"/>
      <c r="H1250" s="567"/>
      <c r="I1250" s="567"/>
      <c r="J1250" s="567"/>
      <c r="K1250" s="567"/>
      <c r="L1250" s="567"/>
      <c r="M1250" s="567"/>
      <c r="N1250" s="567"/>
      <c r="O1250" s="567"/>
      <c r="P1250" s="567"/>
      <c r="Q1250" s="567"/>
      <c r="R1250" s="567"/>
      <c r="S1250" s="567"/>
      <c r="T1250" s="567"/>
      <c r="U1250" s="567"/>
      <c r="V1250" s="567"/>
      <c r="W1250" s="567"/>
      <c r="X1250" s="567"/>
      <c r="Y1250" s="568"/>
      <c r="Z1250" s="567"/>
      <c r="AA1250" s="567"/>
      <c r="AB1250" s="316"/>
      <c r="AC1250" s="316"/>
    </row>
    <row r="1251" spans="1:29">
      <c r="A1251" s="576"/>
      <c r="B1251" s="566"/>
      <c r="C1251" s="566"/>
      <c r="D1251" s="566"/>
      <c r="E1251" s="566"/>
      <c r="F1251" s="567"/>
      <c r="G1251" s="567"/>
      <c r="H1251" s="567"/>
      <c r="I1251" s="567"/>
      <c r="J1251" s="567"/>
      <c r="K1251" s="567"/>
      <c r="L1251" s="567"/>
      <c r="M1251" s="567"/>
      <c r="N1251" s="567"/>
      <c r="O1251" s="567"/>
      <c r="P1251" s="567"/>
      <c r="Q1251" s="567"/>
      <c r="R1251" s="567"/>
      <c r="S1251" s="567"/>
      <c r="T1251" s="567"/>
      <c r="U1251" s="567"/>
      <c r="V1251" s="567"/>
      <c r="W1251" s="567"/>
      <c r="X1251" s="567"/>
      <c r="Y1251" s="568"/>
      <c r="Z1251" s="567"/>
      <c r="AA1251" s="567"/>
      <c r="AB1251" s="316"/>
      <c r="AC1251" s="316"/>
    </row>
    <row r="1252" spans="1:29">
      <c r="A1252" s="576"/>
      <c r="B1252" s="566"/>
      <c r="C1252" s="566"/>
      <c r="D1252" s="566"/>
      <c r="E1252" s="566"/>
      <c r="F1252" s="567"/>
      <c r="G1252" s="567"/>
      <c r="H1252" s="567"/>
      <c r="I1252" s="567"/>
      <c r="J1252" s="567"/>
      <c r="K1252" s="567"/>
      <c r="L1252" s="567"/>
      <c r="M1252" s="567"/>
      <c r="N1252" s="567"/>
      <c r="O1252" s="567"/>
      <c r="P1252" s="567"/>
      <c r="Q1252" s="567"/>
      <c r="R1252" s="567"/>
      <c r="S1252" s="567"/>
      <c r="T1252" s="567"/>
      <c r="U1252" s="567"/>
      <c r="V1252" s="567"/>
      <c r="W1252" s="567"/>
      <c r="X1252" s="567"/>
      <c r="Y1252" s="568"/>
      <c r="Z1252" s="567"/>
      <c r="AA1252" s="567"/>
      <c r="AB1252" s="316"/>
      <c r="AC1252" s="316"/>
    </row>
    <row r="1253" spans="1:29">
      <c r="A1253" s="576"/>
      <c r="B1253" s="566"/>
      <c r="C1253" s="566"/>
      <c r="D1253" s="566"/>
      <c r="E1253" s="566"/>
      <c r="F1253" s="567"/>
      <c r="G1253" s="567"/>
      <c r="H1253" s="567"/>
      <c r="I1253" s="567"/>
      <c r="J1253" s="567"/>
      <c r="K1253" s="567"/>
      <c r="L1253" s="567"/>
      <c r="M1253" s="567"/>
      <c r="N1253" s="567"/>
      <c r="O1253" s="567"/>
      <c r="P1253" s="567"/>
      <c r="Q1253" s="567"/>
      <c r="R1253" s="567"/>
      <c r="S1253" s="567"/>
      <c r="T1253" s="567"/>
      <c r="U1253" s="567"/>
      <c r="V1253" s="567"/>
      <c r="W1253" s="567"/>
      <c r="X1253" s="567"/>
      <c r="Y1253" s="568"/>
      <c r="Z1253" s="567"/>
      <c r="AA1253" s="567"/>
      <c r="AB1253" s="316"/>
      <c r="AC1253" s="316"/>
    </row>
    <row r="1254" spans="1:29">
      <c r="A1254" s="576"/>
      <c r="B1254" s="566"/>
      <c r="C1254" s="566"/>
      <c r="D1254" s="566"/>
      <c r="E1254" s="566"/>
      <c r="F1254" s="567"/>
      <c r="G1254" s="567"/>
      <c r="H1254" s="567"/>
      <c r="I1254" s="567"/>
      <c r="J1254" s="567"/>
      <c r="K1254" s="567"/>
      <c r="L1254" s="567"/>
      <c r="M1254" s="567"/>
      <c r="N1254" s="567"/>
      <c r="O1254" s="567"/>
      <c r="P1254" s="567"/>
      <c r="Q1254" s="567"/>
      <c r="R1254" s="567"/>
      <c r="S1254" s="567"/>
      <c r="T1254" s="567"/>
      <c r="U1254" s="567"/>
      <c r="V1254" s="567"/>
      <c r="W1254" s="567"/>
      <c r="X1254" s="567"/>
      <c r="Y1254" s="568"/>
      <c r="Z1254" s="567"/>
      <c r="AA1254" s="567"/>
      <c r="AB1254" s="316"/>
      <c r="AC1254" s="316"/>
    </row>
    <row r="1255" spans="1:29">
      <c r="A1255" s="576"/>
      <c r="B1255" s="566"/>
      <c r="C1255" s="566"/>
      <c r="D1255" s="566"/>
      <c r="E1255" s="566"/>
      <c r="F1255" s="567"/>
      <c r="G1255" s="567"/>
      <c r="H1255" s="567"/>
      <c r="I1255" s="567"/>
      <c r="J1255" s="567"/>
      <c r="K1255" s="567"/>
      <c r="L1255" s="567"/>
      <c r="M1255" s="567"/>
      <c r="N1255" s="567"/>
      <c r="O1255" s="567"/>
      <c r="P1255" s="567"/>
      <c r="Q1255" s="567"/>
      <c r="R1255" s="567"/>
      <c r="S1255" s="567"/>
      <c r="T1255" s="567"/>
      <c r="U1255" s="567"/>
      <c r="V1255" s="567"/>
      <c r="W1255" s="567"/>
      <c r="X1255" s="567"/>
      <c r="Y1255" s="568"/>
      <c r="Z1255" s="567"/>
      <c r="AA1255" s="567"/>
      <c r="AB1255" s="316"/>
      <c r="AC1255" s="316"/>
    </row>
    <row r="1256" spans="1:29">
      <c r="A1256" s="576"/>
      <c r="B1256" s="566"/>
      <c r="C1256" s="566"/>
      <c r="D1256" s="566"/>
      <c r="E1256" s="566"/>
      <c r="F1256" s="567"/>
      <c r="G1256" s="567"/>
      <c r="H1256" s="567"/>
      <c r="I1256" s="567"/>
      <c r="J1256" s="567"/>
      <c r="K1256" s="567"/>
      <c r="L1256" s="567"/>
      <c r="M1256" s="567"/>
      <c r="N1256" s="567"/>
      <c r="O1256" s="567"/>
      <c r="P1256" s="567"/>
      <c r="Q1256" s="567"/>
      <c r="R1256" s="567"/>
      <c r="S1256" s="567"/>
      <c r="T1256" s="567"/>
      <c r="U1256" s="567"/>
      <c r="V1256" s="567"/>
      <c r="W1256" s="567"/>
      <c r="X1256" s="567"/>
      <c r="Y1256" s="568"/>
      <c r="Z1256" s="567"/>
      <c r="AA1256" s="567"/>
      <c r="AB1256" s="316"/>
      <c r="AC1256" s="316"/>
    </row>
    <row r="1257" spans="1:29">
      <c r="A1257" s="576"/>
      <c r="B1257" s="566"/>
      <c r="C1257" s="566"/>
      <c r="D1257" s="566"/>
      <c r="E1257" s="566"/>
      <c r="F1257" s="567"/>
      <c r="G1257" s="567"/>
      <c r="H1257" s="567"/>
      <c r="I1257" s="567"/>
      <c r="J1257" s="567"/>
      <c r="K1257" s="567"/>
      <c r="L1257" s="567"/>
      <c r="M1257" s="567"/>
      <c r="N1257" s="567"/>
      <c r="O1257" s="567"/>
      <c r="P1257" s="567"/>
      <c r="Q1257" s="567"/>
      <c r="R1257" s="567"/>
      <c r="S1257" s="567"/>
      <c r="T1257" s="567"/>
      <c r="U1257" s="567"/>
      <c r="V1257" s="567"/>
      <c r="W1257" s="567"/>
      <c r="X1257" s="567"/>
      <c r="Y1257" s="568"/>
      <c r="Z1257" s="567"/>
      <c r="AA1257" s="567"/>
      <c r="AB1257" s="316"/>
      <c r="AC1257" s="316"/>
    </row>
    <row r="1258" spans="1:29">
      <c r="A1258" s="576"/>
      <c r="B1258" s="566"/>
      <c r="C1258" s="566"/>
      <c r="D1258" s="566"/>
      <c r="E1258" s="566"/>
      <c r="F1258" s="567"/>
      <c r="G1258" s="567"/>
      <c r="H1258" s="567"/>
      <c r="I1258" s="567"/>
      <c r="J1258" s="567"/>
      <c r="K1258" s="567"/>
      <c r="L1258" s="567"/>
      <c r="M1258" s="567"/>
      <c r="N1258" s="567"/>
      <c r="O1258" s="567"/>
      <c r="P1258" s="567"/>
      <c r="Q1258" s="567"/>
      <c r="R1258" s="567"/>
      <c r="S1258" s="567"/>
      <c r="T1258" s="567"/>
      <c r="U1258" s="567"/>
      <c r="V1258" s="567"/>
      <c r="W1258" s="567"/>
      <c r="X1258" s="567"/>
      <c r="Y1258" s="568"/>
      <c r="Z1258" s="567"/>
      <c r="AA1258" s="567"/>
      <c r="AB1258" s="316"/>
      <c r="AC1258" s="316"/>
    </row>
    <row r="1259" spans="1:29">
      <c r="A1259" s="576"/>
      <c r="B1259" s="566"/>
      <c r="C1259" s="566"/>
      <c r="D1259" s="566"/>
      <c r="E1259" s="566"/>
      <c r="F1259" s="567"/>
      <c r="G1259" s="567"/>
      <c r="H1259" s="567"/>
      <c r="I1259" s="567"/>
      <c r="J1259" s="567"/>
      <c r="K1259" s="567"/>
      <c r="L1259" s="567"/>
      <c r="M1259" s="567"/>
      <c r="N1259" s="567"/>
      <c r="O1259" s="567"/>
      <c r="P1259" s="567"/>
      <c r="Q1259" s="567"/>
      <c r="R1259" s="567"/>
      <c r="S1259" s="567"/>
      <c r="T1259" s="567"/>
      <c r="U1259" s="567"/>
      <c r="V1259" s="567"/>
      <c r="W1259" s="567"/>
      <c r="X1259" s="567"/>
      <c r="Y1259" s="568"/>
      <c r="Z1259" s="567"/>
      <c r="AA1259" s="567"/>
      <c r="AB1259" s="316"/>
      <c r="AC1259" s="316"/>
    </row>
    <row r="1260" spans="1:29">
      <c r="A1260" s="576"/>
      <c r="B1260" s="566"/>
      <c r="C1260" s="566"/>
      <c r="D1260" s="566"/>
      <c r="E1260" s="566"/>
      <c r="F1260" s="567"/>
      <c r="G1260" s="567"/>
      <c r="H1260" s="567"/>
      <c r="I1260" s="567"/>
      <c r="J1260" s="567"/>
      <c r="K1260" s="567"/>
      <c r="L1260" s="567"/>
      <c r="M1260" s="567"/>
      <c r="N1260" s="567"/>
      <c r="O1260" s="567"/>
      <c r="P1260" s="567"/>
      <c r="Q1260" s="567"/>
      <c r="R1260" s="567"/>
      <c r="S1260" s="567"/>
      <c r="T1260" s="567"/>
      <c r="U1260" s="567"/>
      <c r="V1260" s="567"/>
      <c r="W1260" s="567"/>
      <c r="X1260" s="567"/>
      <c r="Y1260" s="568"/>
      <c r="Z1260" s="567"/>
      <c r="AA1260" s="567"/>
      <c r="AB1260" s="316"/>
      <c r="AC1260" s="316"/>
    </row>
    <row r="1261" spans="1:29">
      <c r="A1261" s="576"/>
      <c r="B1261" s="566"/>
      <c r="C1261" s="566"/>
      <c r="D1261" s="566"/>
      <c r="E1261" s="566"/>
      <c r="F1261" s="567"/>
      <c r="G1261" s="567"/>
      <c r="H1261" s="567"/>
      <c r="I1261" s="567"/>
      <c r="J1261" s="567"/>
      <c r="K1261" s="567"/>
      <c r="L1261" s="567"/>
      <c r="M1261" s="567"/>
      <c r="N1261" s="567"/>
      <c r="O1261" s="567"/>
      <c r="P1261" s="567"/>
      <c r="Q1261" s="567"/>
      <c r="R1261" s="567"/>
      <c r="S1261" s="567"/>
      <c r="T1261" s="567"/>
      <c r="U1261" s="567"/>
      <c r="V1261" s="567"/>
      <c r="W1261" s="567"/>
      <c r="X1261" s="567"/>
      <c r="Y1261" s="568"/>
      <c r="Z1261" s="567"/>
      <c r="AA1261" s="567"/>
      <c r="AB1261" s="316"/>
      <c r="AC1261" s="316"/>
    </row>
    <row r="1262" spans="1:29">
      <c r="A1262" s="576"/>
      <c r="B1262" s="566"/>
      <c r="C1262" s="566"/>
      <c r="D1262" s="566"/>
      <c r="E1262" s="566"/>
      <c r="F1262" s="567"/>
      <c r="G1262" s="567"/>
      <c r="H1262" s="567"/>
      <c r="I1262" s="567"/>
      <c r="J1262" s="567"/>
      <c r="K1262" s="567"/>
      <c r="L1262" s="567"/>
      <c r="M1262" s="567"/>
      <c r="N1262" s="567"/>
      <c r="O1262" s="567"/>
      <c r="P1262" s="567"/>
      <c r="Q1262" s="567"/>
      <c r="R1262" s="567"/>
      <c r="S1262" s="567"/>
      <c r="T1262" s="567"/>
      <c r="U1262" s="567"/>
      <c r="V1262" s="567"/>
      <c r="W1262" s="567"/>
      <c r="X1262" s="567"/>
      <c r="Y1262" s="568"/>
      <c r="Z1262" s="567"/>
      <c r="AA1262" s="567"/>
      <c r="AB1262" s="316"/>
      <c r="AC1262" s="316"/>
    </row>
    <row r="1263" spans="1:29">
      <c r="A1263" s="576"/>
      <c r="B1263" s="566"/>
      <c r="C1263" s="566"/>
      <c r="D1263" s="566"/>
      <c r="E1263" s="566"/>
      <c r="F1263" s="567"/>
      <c r="G1263" s="567"/>
      <c r="H1263" s="567"/>
      <c r="I1263" s="567"/>
      <c r="J1263" s="567"/>
      <c r="K1263" s="567"/>
      <c r="L1263" s="567"/>
      <c r="M1263" s="567"/>
      <c r="N1263" s="567"/>
      <c r="O1263" s="567"/>
      <c r="P1263" s="567"/>
      <c r="Q1263" s="567"/>
      <c r="R1263" s="567"/>
      <c r="S1263" s="567"/>
      <c r="T1263" s="567"/>
      <c r="U1263" s="567"/>
      <c r="V1263" s="567"/>
      <c r="W1263" s="567"/>
      <c r="X1263" s="567"/>
      <c r="Y1263" s="568"/>
      <c r="Z1263" s="567"/>
      <c r="AA1263" s="567"/>
      <c r="AB1263" s="316"/>
      <c r="AC1263" s="316"/>
    </row>
    <row r="1264" spans="1:29">
      <c r="A1264" s="576"/>
      <c r="B1264" s="566"/>
      <c r="C1264" s="566"/>
      <c r="D1264" s="566"/>
      <c r="E1264" s="566"/>
      <c r="F1264" s="567"/>
      <c r="G1264" s="567"/>
      <c r="H1264" s="567"/>
      <c r="I1264" s="567"/>
      <c r="J1264" s="567"/>
      <c r="K1264" s="567"/>
      <c r="L1264" s="567"/>
      <c r="M1264" s="567"/>
      <c r="N1264" s="567"/>
      <c r="O1264" s="567"/>
      <c r="P1264" s="567"/>
      <c r="Q1264" s="567"/>
      <c r="R1264" s="567"/>
      <c r="S1264" s="567"/>
      <c r="T1264" s="567"/>
      <c r="U1264" s="567"/>
      <c r="V1264" s="567"/>
      <c r="W1264" s="567"/>
      <c r="X1264" s="567"/>
      <c r="Y1264" s="568"/>
      <c r="Z1264" s="567"/>
      <c r="AA1264" s="567"/>
      <c r="AB1264" s="316"/>
      <c r="AC1264" s="316"/>
    </row>
    <row r="1265" spans="1:29">
      <c r="A1265" s="576"/>
      <c r="B1265" s="566"/>
      <c r="C1265" s="566"/>
      <c r="D1265" s="566"/>
      <c r="E1265" s="566"/>
      <c r="F1265" s="567"/>
      <c r="G1265" s="567"/>
      <c r="H1265" s="567"/>
      <c r="I1265" s="567"/>
      <c r="J1265" s="567"/>
      <c r="K1265" s="567"/>
      <c r="L1265" s="567"/>
      <c r="M1265" s="567"/>
      <c r="N1265" s="567"/>
      <c r="O1265" s="567"/>
      <c r="P1265" s="567"/>
      <c r="Q1265" s="567"/>
      <c r="R1265" s="567"/>
      <c r="S1265" s="567"/>
      <c r="T1265" s="567"/>
      <c r="U1265" s="567"/>
      <c r="V1265" s="567"/>
      <c r="W1265" s="567"/>
      <c r="X1265" s="567"/>
      <c r="Y1265" s="568"/>
      <c r="Z1265" s="567"/>
      <c r="AA1265" s="567"/>
      <c r="AB1265" s="316"/>
      <c r="AC1265" s="316"/>
    </row>
    <row r="1266" spans="1:29">
      <c r="A1266" s="576"/>
      <c r="B1266" s="566"/>
      <c r="C1266" s="566"/>
      <c r="D1266" s="566"/>
      <c r="E1266" s="566"/>
      <c r="F1266" s="567"/>
      <c r="G1266" s="567"/>
      <c r="H1266" s="567"/>
      <c r="I1266" s="567"/>
      <c r="J1266" s="567"/>
      <c r="K1266" s="567"/>
      <c r="L1266" s="567"/>
      <c r="M1266" s="567"/>
      <c r="N1266" s="567"/>
      <c r="O1266" s="567"/>
      <c r="P1266" s="567"/>
      <c r="Q1266" s="567"/>
      <c r="R1266" s="567"/>
      <c r="S1266" s="567"/>
      <c r="T1266" s="567"/>
      <c r="U1266" s="567"/>
      <c r="V1266" s="567"/>
      <c r="W1266" s="567"/>
      <c r="X1266" s="567"/>
      <c r="Y1266" s="568"/>
      <c r="Z1266" s="567"/>
      <c r="AA1266" s="567"/>
      <c r="AB1266" s="316"/>
      <c r="AC1266" s="316"/>
    </row>
    <row r="1267" spans="1:29">
      <c r="A1267" s="576"/>
      <c r="B1267" s="566"/>
      <c r="C1267" s="566"/>
      <c r="D1267" s="566"/>
      <c r="E1267" s="566"/>
      <c r="F1267" s="567"/>
      <c r="G1267" s="567"/>
      <c r="H1267" s="567"/>
      <c r="I1267" s="567"/>
      <c r="J1267" s="567"/>
      <c r="K1267" s="567"/>
      <c r="L1267" s="567"/>
      <c r="M1267" s="567"/>
      <c r="N1267" s="567"/>
      <c r="O1267" s="567"/>
      <c r="P1267" s="567"/>
      <c r="Q1267" s="567"/>
      <c r="R1267" s="567"/>
      <c r="S1267" s="567"/>
      <c r="T1267" s="567"/>
      <c r="U1267" s="567"/>
      <c r="V1267" s="567"/>
      <c r="W1267" s="567"/>
      <c r="X1267" s="567"/>
      <c r="Y1267" s="568"/>
      <c r="Z1267" s="567"/>
      <c r="AA1267" s="567"/>
      <c r="AB1267" s="316"/>
      <c r="AC1267" s="316"/>
    </row>
    <row r="1268" spans="1:29">
      <c r="A1268" s="576"/>
      <c r="B1268" s="566"/>
      <c r="C1268" s="566"/>
      <c r="D1268" s="566"/>
      <c r="E1268" s="566"/>
      <c r="F1268" s="567"/>
      <c r="G1268" s="567"/>
      <c r="H1268" s="567"/>
      <c r="I1268" s="567"/>
      <c r="J1268" s="567"/>
      <c r="K1268" s="567"/>
      <c r="L1268" s="567"/>
      <c r="M1268" s="567"/>
      <c r="N1268" s="567"/>
      <c r="O1268" s="567"/>
      <c r="P1268" s="567"/>
      <c r="Q1268" s="567"/>
      <c r="R1268" s="567"/>
      <c r="S1268" s="567"/>
      <c r="T1268" s="567"/>
      <c r="U1268" s="567"/>
      <c r="V1268" s="567"/>
      <c r="W1268" s="567"/>
      <c r="X1268" s="567"/>
      <c r="Y1268" s="568"/>
      <c r="Z1268" s="567"/>
      <c r="AA1268" s="567"/>
      <c r="AB1268" s="316"/>
      <c r="AC1268" s="316"/>
    </row>
    <row r="1269" spans="1:29">
      <c r="A1269" s="576"/>
      <c r="B1269" s="566"/>
      <c r="C1269" s="566"/>
      <c r="D1269" s="566"/>
      <c r="E1269" s="566"/>
      <c r="F1269" s="567"/>
      <c r="G1269" s="567"/>
      <c r="H1269" s="567"/>
      <c r="I1269" s="567"/>
      <c r="J1269" s="567"/>
      <c r="K1269" s="567"/>
      <c r="L1269" s="567"/>
      <c r="M1269" s="567"/>
      <c r="N1269" s="567"/>
      <c r="O1269" s="567"/>
      <c r="P1269" s="567"/>
      <c r="Q1269" s="567"/>
      <c r="R1269" s="567"/>
      <c r="S1269" s="567"/>
      <c r="T1269" s="567"/>
      <c r="U1269" s="567"/>
      <c r="V1269" s="567"/>
      <c r="W1269" s="567"/>
      <c r="X1269" s="567"/>
      <c r="Y1269" s="568"/>
      <c r="Z1269" s="567"/>
      <c r="AA1269" s="567"/>
      <c r="AB1269" s="316"/>
      <c r="AC1269" s="316"/>
    </row>
    <row r="1270" spans="1:29">
      <c r="A1270" s="576"/>
      <c r="B1270" s="566"/>
      <c r="C1270" s="566"/>
      <c r="D1270" s="566"/>
      <c r="E1270" s="566"/>
      <c r="F1270" s="567"/>
      <c r="G1270" s="567"/>
      <c r="H1270" s="567"/>
      <c r="I1270" s="567"/>
      <c r="J1270" s="567"/>
      <c r="K1270" s="567"/>
      <c r="L1270" s="567"/>
      <c r="M1270" s="567"/>
      <c r="N1270" s="567"/>
      <c r="O1270" s="567"/>
      <c r="P1270" s="567"/>
      <c r="Q1270" s="567"/>
      <c r="R1270" s="567"/>
      <c r="S1270" s="567"/>
      <c r="T1270" s="567"/>
      <c r="U1270" s="567"/>
      <c r="V1270" s="567"/>
      <c r="W1270" s="567"/>
      <c r="X1270" s="567"/>
      <c r="Y1270" s="568"/>
      <c r="Z1270" s="567"/>
      <c r="AA1270" s="567"/>
      <c r="AB1270" s="316"/>
      <c r="AC1270" s="316"/>
    </row>
    <row r="1271" spans="1:29">
      <c r="A1271" s="576"/>
      <c r="B1271" s="566"/>
      <c r="C1271" s="566"/>
      <c r="D1271" s="566"/>
      <c r="E1271" s="566"/>
      <c r="F1271" s="567"/>
      <c r="G1271" s="567"/>
      <c r="H1271" s="567"/>
      <c r="I1271" s="567"/>
      <c r="J1271" s="567"/>
      <c r="K1271" s="567"/>
      <c r="L1271" s="567"/>
      <c r="M1271" s="567"/>
      <c r="N1271" s="567"/>
      <c r="O1271" s="567"/>
      <c r="P1271" s="567"/>
      <c r="Q1271" s="567"/>
      <c r="R1271" s="567"/>
      <c r="S1271" s="567"/>
      <c r="T1271" s="567"/>
      <c r="U1271" s="567"/>
      <c r="V1271" s="567"/>
      <c r="W1271" s="567"/>
      <c r="X1271" s="567"/>
      <c r="Y1271" s="568"/>
      <c r="Z1271" s="567"/>
      <c r="AA1271" s="567"/>
      <c r="AB1271" s="316"/>
      <c r="AC1271" s="316"/>
    </row>
    <row r="1272" spans="1:29">
      <c r="A1272" s="576"/>
      <c r="B1272" s="566"/>
      <c r="C1272" s="566"/>
      <c r="D1272" s="566"/>
      <c r="E1272" s="566"/>
      <c r="F1272" s="567"/>
      <c r="G1272" s="567"/>
      <c r="H1272" s="567"/>
      <c r="I1272" s="567"/>
      <c r="J1272" s="567"/>
      <c r="K1272" s="567"/>
      <c r="L1272" s="567"/>
      <c r="M1272" s="567"/>
      <c r="N1272" s="567"/>
      <c r="O1272" s="567"/>
      <c r="P1272" s="567"/>
      <c r="Q1272" s="567"/>
      <c r="R1272" s="567"/>
      <c r="S1272" s="567"/>
      <c r="T1272" s="567"/>
      <c r="U1272" s="567"/>
      <c r="V1272" s="567"/>
      <c r="W1272" s="567"/>
      <c r="X1272" s="567"/>
      <c r="Y1272" s="568"/>
      <c r="Z1272" s="567"/>
      <c r="AA1272" s="567"/>
      <c r="AB1272" s="316"/>
      <c r="AC1272" s="316"/>
    </row>
    <row r="1273" spans="1:29">
      <c r="A1273" s="576"/>
      <c r="B1273" s="566"/>
      <c r="C1273" s="566"/>
      <c r="D1273" s="566"/>
      <c r="E1273" s="566"/>
      <c r="F1273" s="567"/>
      <c r="G1273" s="567"/>
      <c r="H1273" s="567"/>
      <c r="I1273" s="567"/>
      <c r="J1273" s="567"/>
      <c r="K1273" s="567"/>
      <c r="L1273" s="567"/>
      <c r="M1273" s="567"/>
      <c r="N1273" s="567"/>
      <c r="O1273" s="567"/>
      <c r="P1273" s="567"/>
      <c r="Q1273" s="567"/>
      <c r="R1273" s="567"/>
      <c r="S1273" s="567"/>
      <c r="T1273" s="567"/>
      <c r="U1273" s="567"/>
      <c r="V1273" s="567"/>
      <c r="W1273" s="567"/>
      <c r="X1273" s="567"/>
      <c r="Y1273" s="568"/>
      <c r="Z1273" s="567"/>
      <c r="AA1273" s="567"/>
      <c r="AB1273" s="316"/>
      <c r="AC1273" s="316"/>
    </row>
    <row r="1274" spans="1:29">
      <c r="A1274" s="576"/>
      <c r="B1274" s="566"/>
      <c r="C1274" s="566"/>
      <c r="D1274" s="566"/>
      <c r="E1274" s="566"/>
      <c r="F1274" s="567"/>
      <c r="G1274" s="567"/>
      <c r="H1274" s="567"/>
      <c r="I1274" s="567"/>
      <c r="J1274" s="567"/>
      <c r="K1274" s="567"/>
      <c r="L1274" s="567"/>
      <c r="M1274" s="567"/>
      <c r="N1274" s="567"/>
      <c r="O1274" s="567"/>
      <c r="P1274" s="567"/>
      <c r="Q1274" s="567"/>
      <c r="R1274" s="567"/>
      <c r="S1274" s="567"/>
      <c r="T1274" s="567"/>
      <c r="U1274" s="567"/>
      <c r="V1274" s="567"/>
      <c r="W1274" s="567"/>
      <c r="X1274" s="567"/>
      <c r="Y1274" s="568"/>
      <c r="Z1274" s="567"/>
      <c r="AA1274" s="567"/>
      <c r="AB1274" s="316"/>
      <c r="AC1274" s="316"/>
    </row>
    <row r="1275" spans="1:29">
      <c r="A1275" s="576"/>
      <c r="B1275" s="566"/>
      <c r="C1275" s="566"/>
      <c r="D1275" s="566"/>
      <c r="E1275" s="566"/>
      <c r="F1275" s="567"/>
      <c r="G1275" s="567"/>
      <c r="H1275" s="567"/>
      <c r="I1275" s="567"/>
      <c r="J1275" s="567"/>
      <c r="K1275" s="567"/>
      <c r="L1275" s="567"/>
      <c r="M1275" s="567"/>
      <c r="N1275" s="567"/>
      <c r="O1275" s="567"/>
      <c r="P1275" s="567"/>
      <c r="Q1275" s="567"/>
      <c r="R1275" s="567"/>
      <c r="S1275" s="567"/>
      <c r="T1275" s="567"/>
      <c r="U1275" s="567"/>
      <c r="V1275" s="567"/>
      <c r="W1275" s="567"/>
      <c r="X1275" s="567"/>
      <c r="Y1275" s="568"/>
      <c r="Z1275" s="567"/>
      <c r="AA1275" s="567"/>
      <c r="AB1275" s="316"/>
      <c r="AC1275" s="316"/>
    </row>
    <row r="1276" spans="1:29">
      <c r="A1276" s="576"/>
      <c r="B1276" s="566"/>
      <c r="C1276" s="566"/>
      <c r="D1276" s="566"/>
      <c r="E1276" s="566"/>
      <c r="F1276" s="567"/>
      <c r="G1276" s="567"/>
      <c r="H1276" s="567"/>
      <c r="I1276" s="567"/>
      <c r="J1276" s="567"/>
      <c r="K1276" s="567"/>
      <c r="L1276" s="567"/>
      <c r="M1276" s="567"/>
      <c r="N1276" s="567"/>
      <c r="O1276" s="567"/>
      <c r="P1276" s="567"/>
      <c r="Q1276" s="567"/>
      <c r="R1276" s="567"/>
      <c r="S1276" s="567"/>
      <c r="T1276" s="567"/>
      <c r="U1276" s="567"/>
      <c r="V1276" s="567"/>
      <c r="W1276" s="567"/>
      <c r="X1276" s="567"/>
      <c r="Y1276" s="568"/>
      <c r="Z1276" s="567"/>
      <c r="AA1276" s="567"/>
      <c r="AB1276" s="316"/>
      <c r="AC1276" s="316"/>
    </row>
    <row r="1277" spans="1:29">
      <c r="A1277" s="576"/>
      <c r="B1277" s="566"/>
      <c r="C1277" s="566"/>
      <c r="D1277" s="566"/>
      <c r="E1277" s="566"/>
      <c r="F1277" s="567"/>
      <c r="G1277" s="567"/>
      <c r="H1277" s="567"/>
      <c r="I1277" s="567"/>
      <c r="J1277" s="567"/>
      <c r="K1277" s="567"/>
      <c r="L1277" s="567"/>
      <c r="M1277" s="567"/>
      <c r="N1277" s="567"/>
      <c r="O1277" s="567"/>
      <c r="P1277" s="567"/>
      <c r="Q1277" s="567"/>
      <c r="R1277" s="567"/>
      <c r="S1277" s="567"/>
      <c r="T1277" s="567"/>
      <c r="U1277" s="567"/>
      <c r="V1277" s="567"/>
      <c r="W1277" s="567"/>
      <c r="X1277" s="567"/>
      <c r="Y1277" s="568"/>
      <c r="Z1277" s="567"/>
      <c r="AA1277" s="567"/>
      <c r="AB1277" s="316"/>
      <c r="AC1277" s="316"/>
    </row>
    <row r="1278" spans="1:29">
      <c r="A1278" s="576"/>
      <c r="B1278" s="566"/>
      <c r="C1278" s="566"/>
      <c r="D1278" s="566"/>
      <c r="E1278" s="566"/>
      <c r="F1278" s="567"/>
      <c r="G1278" s="567"/>
      <c r="H1278" s="567"/>
      <c r="I1278" s="567"/>
      <c r="J1278" s="567"/>
      <c r="K1278" s="567"/>
      <c r="L1278" s="567"/>
      <c r="M1278" s="567"/>
      <c r="N1278" s="567"/>
      <c r="O1278" s="567"/>
      <c r="P1278" s="567"/>
      <c r="Q1278" s="567"/>
      <c r="R1278" s="567"/>
      <c r="S1278" s="567"/>
      <c r="T1278" s="567"/>
      <c r="U1278" s="567"/>
      <c r="V1278" s="567"/>
      <c r="W1278" s="567"/>
      <c r="X1278" s="567"/>
      <c r="Y1278" s="568"/>
      <c r="Z1278" s="567"/>
      <c r="AA1278" s="567"/>
      <c r="AB1278" s="316"/>
      <c r="AC1278" s="316"/>
    </row>
    <row r="1279" spans="1:29">
      <c r="A1279" s="576"/>
      <c r="B1279" s="566"/>
      <c r="C1279" s="566"/>
      <c r="D1279" s="566"/>
      <c r="E1279" s="566"/>
      <c r="F1279" s="567"/>
      <c r="G1279" s="567"/>
      <c r="H1279" s="567"/>
      <c r="I1279" s="567"/>
      <c r="J1279" s="567"/>
      <c r="K1279" s="567"/>
      <c r="L1279" s="567"/>
      <c r="M1279" s="567"/>
      <c r="N1279" s="567"/>
      <c r="O1279" s="567"/>
      <c r="P1279" s="567"/>
      <c r="Q1279" s="567"/>
      <c r="R1279" s="567"/>
      <c r="S1279" s="567"/>
      <c r="T1279" s="567"/>
      <c r="U1279" s="567"/>
      <c r="V1279" s="567"/>
      <c r="W1279" s="567"/>
      <c r="X1279" s="567"/>
      <c r="Y1279" s="568"/>
      <c r="Z1279" s="567"/>
      <c r="AA1279" s="567"/>
      <c r="AB1279" s="316"/>
      <c r="AC1279" s="316"/>
    </row>
    <row r="1280" spans="1:29">
      <c r="A1280" s="576"/>
      <c r="B1280" s="566"/>
      <c r="C1280" s="566"/>
      <c r="D1280" s="566"/>
      <c r="E1280" s="566"/>
      <c r="F1280" s="567"/>
      <c r="G1280" s="567"/>
      <c r="H1280" s="567"/>
      <c r="I1280" s="567"/>
      <c r="J1280" s="567"/>
      <c r="K1280" s="567"/>
      <c r="L1280" s="567"/>
      <c r="M1280" s="567"/>
      <c r="N1280" s="567"/>
      <c r="O1280" s="567"/>
      <c r="P1280" s="567"/>
      <c r="Q1280" s="567"/>
      <c r="R1280" s="567"/>
      <c r="S1280" s="567"/>
      <c r="T1280" s="567"/>
      <c r="U1280" s="567"/>
      <c r="V1280" s="567"/>
      <c r="W1280" s="567"/>
      <c r="X1280" s="567"/>
      <c r="Y1280" s="568"/>
      <c r="Z1280" s="567"/>
      <c r="AA1280" s="567"/>
      <c r="AB1280" s="316"/>
      <c r="AC1280" s="316"/>
    </row>
    <row r="1281" spans="1:29">
      <c r="A1281" s="576"/>
      <c r="B1281" s="566"/>
      <c r="C1281" s="566"/>
      <c r="D1281" s="566"/>
      <c r="E1281" s="566"/>
      <c r="F1281" s="567"/>
      <c r="G1281" s="567"/>
      <c r="H1281" s="567"/>
      <c r="I1281" s="567"/>
      <c r="J1281" s="567"/>
      <c r="K1281" s="567"/>
      <c r="L1281" s="567"/>
      <c r="M1281" s="567"/>
      <c r="N1281" s="567"/>
      <c r="O1281" s="567"/>
      <c r="P1281" s="567"/>
      <c r="Q1281" s="567"/>
      <c r="R1281" s="567"/>
      <c r="S1281" s="567"/>
      <c r="T1281" s="567"/>
      <c r="U1281" s="567"/>
      <c r="V1281" s="567"/>
      <c r="W1281" s="567"/>
      <c r="X1281" s="567"/>
      <c r="Y1281" s="568"/>
      <c r="Z1281" s="567"/>
      <c r="AA1281" s="567"/>
      <c r="AB1281" s="316"/>
      <c r="AC1281" s="316"/>
    </row>
    <row r="1282" spans="1:29">
      <c r="A1282" s="576"/>
      <c r="B1282" s="566"/>
      <c r="C1282" s="566"/>
      <c r="D1282" s="566"/>
      <c r="E1282" s="566"/>
      <c r="F1282" s="567"/>
      <c r="G1282" s="567"/>
      <c r="H1282" s="567"/>
      <c r="I1282" s="567"/>
      <c r="J1282" s="567"/>
      <c r="K1282" s="567"/>
      <c r="L1282" s="567"/>
      <c r="M1282" s="567"/>
      <c r="N1282" s="567"/>
      <c r="O1282" s="567"/>
      <c r="P1282" s="567"/>
      <c r="Q1282" s="567"/>
      <c r="R1282" s="567"/>
      <c r="S1282" s="567"/>
      <c r="T1282" s="567"/>
      <c r="U1282" s="567"/>
      <c r="V1282" s="567"/>
      <c r="W1282" s="567"/>
      <c r="X1282" s="567"/>
      <c r="Y1282" s="568"/>
      <c r="Z1282" s="567"/>
      <c r="AA1282" s="567"/>
      <c r="AB1282" s="316"/>
      <c r="AC1282" s="316"/>
    </row>
    <row r="1283" spans="1:29">
      <c r="A1283" s="576"/>
      <c r="B1283" s="566"/>
      <c r="C1283" s="566"/>
      <c r="D1283" s="566"/>
      <c r="E1283" s="566"/>
      <c r="F1283" s="567"/>
      <c r="G1283" s="567"/>
      <c r="H1283" s="567"/>
      <c r="I1283" s="567"/>
      <c r="J1283" s="567"/>
      <c r="K1283" s="567"/>
      <c r="L1283" s="567"/>
      <c r="M1283" s="567"/>
      <c r="N1283" s="567"/>
      <c r="O1283" s="567"/>
      <c r="P1283" s="567"/>
      <c r="Q1283" s="567"/>
      <c r="R1283" s="567"/>
      <c r="S1283" s="567"/>
      <c r="T1283" s="567"/>
      <c r="U1283" s="567"/>
      <c r="V1283" s="567"/>
      <c r="W1283" s="567"/>
      <c r="X1283" s="567"/>
      <c r="Y1283" s="568"/>
      <c r="Z1283" s="567"/>
      <c r="AA1283" s="567"/>
      <c r="AB1283" s="316"/>
      <c r="AC1283" s="316"/>
    </row>
    <row r="1284" spans="1:29">
      <c r="A1284" s="576"/>
      <c r="B1284" s="566"/>
      <c r="C1284" s="566"/>
      <c r="D1284" s="566"/>
      <c r="E1284" s="566"/>
      <c r="F1284" s="567"/>
      <c r="G1284" s="567"/>
      <c r="H1284" s="567"/>
      <c r="I1284" s="567"/>
      <c r="J1284" s="567"/>
      <c r="K1284" s="567"/>
      <c r="L1284" s="567"/>
      <c r="M1284" s="567"/>
      <c r="N1284" s="567"/>
      <c r="O1284" s="567"/>
      <c r="P1284" s="567"/>
      <c r="Q1284" s="567"/>
      <c r="R1284" s="567"/>
      <c r="S1284" s="567"/>
      <c r="T1284" s="567"/>
      <c r="U1284" s="567"/>
      <c r="V1284" s="567"/>
      <c r="W1284" s="567"/>
      <c r="X1284" s="567"/>
      <c r="Y1284" s="568"/>
      <c r="Z1284" s="567"/>
      <c r="AA1284" s="567"/>
      <c r="AB1284" s="316"/>
      <c r="AC1284" s="316"/>
    </row>
    <row r="1285" spans="1:29">
      <c r="A1285" s="576"/>
      <c r="B1285" s="566"/>
      <c r="C1285" s="566"/>
      <c r="D1285" s="566"/>
      <c r="E1285" s="566"/>
      <c r="F1285" s="567"/>
      <c r="G1285" s="567"/>
      <c r="H1285" s="567"/>
      <c r="I1285" s="567"/>
      <c r="J1285" s="567"/>
      <c r="K1285" s="567"/>
      <c r="L1285" s="567"/>
      <c r="M1285" s="567"/>
      <c r="N1285" s="567"/>
      <c r="O1285" s="567"/>
      <c r="P1285" s="567"/>
      <c r="Q1285" s="567"/>
      <c r="R1285" s="567"/>
      <c r="S1285" s="567"/>
      <c r="T1285" s="567"/>
      <c r="U1285" s="567"/>
      <c r="V1285" s="567"/>
      <c r="W1285" s="567"/>
      <c r="X1285" s="567"/>
      <c r="Y1285" s="568"/>
      <c r="Z1285" s="567"/>
      <c r="AA1285" s="567"/>
      <c r="AB1285" s="316"/>
      <c r="AC1285" s="316"/>
    </row>
    <row r="1286" spans="1:29">
      <c r="A1286" s="576"/>
      <c r="B1286" s="566"/>
      <c r="C1286" s="566"/>
      <c r="D1286" s="566"/>
      <c r="E1286" s="566"/>
      <c r="F1286" s="567"/>
      <c r="G1286" s="567"/>
      <c r="H1286" s="567"/>
      <c r="I1286" s="567"/>
      <c r="J1286" s="567"/>
      <c r="K1286" s="567"/>
      <c r="L1286" s="567"/>
      <c r="M1286" s="567"/>
      <c r="N1286" s="567"/>
      <c r="O1286" s="567"/>
      <c r="P1286" s="567"/>
      <c r="Q1286" s="567"/>
      <c r="R1286" s="567"/>
      <c r="S1286" s="567"/>
      <c r="T1286" s="567"/>
      <c r="U1286" s="567"/>
      <c r="V1286" s="567"/>
      <c r="W1286" s="567"/>
      <c r="X1286" s="567"/>
      <c r="Y1286" s="568"/>
      <c r="Z1286" s="567"/>
      <c r="AA1286" s="567"/>
      <c r="AB1286" s="316"/>
      <c r="AC1286" s="316"/>
    </row>
    <row r="1287" spans="1:29">
      <c r="A1287" s="576"/>
      <c r="B1287" s="566"/>
      <c r="C1287" s="566"/>
      <c r="D1287" s="566"/>
      <c r="E1287" s="566"/>
      <c r="F1287" s="567"/>
      <c r="G1287" s="567"/>
      <c r="H1287" s="567"/>
      <c r="I1287" s="567"/>
      <c r="J1287" s="567"/>
      <c r="K1287" s="567"/>
      <c r="L1287" s="567"/>
      <c r="M1287" s="567"/>
      <c r="N1287" s="567"/>
      <c r="O1287" s="567"/>
      <c r="P1287" s="567"/>
      <c r="Q1287" s="567"/>
      <c r="R1287" s="567"/>
      <c r="S1287" s="567"/>
      <c r="T1287" s="567"/>
      <c r="U1287" s="567"/>
      <c r="V1287" s="567"/>
      <c r="W1287" s="567"/>
      <c r="X1287" s="567"/>
      <c r="Y1287" s="568"/>
      <c r="Z1287" s="567"/>
      <c r="AA1287" s="567"/>
      <c r="AB1287" s="316"/>
      <c r="AC1287" s="316"/>
    </row>
    <row r="1288" spans="1:29">
      <c r="A1288" s="576"/>
      <c r="B1288" s="566"/>
      <c r="C1288" s="566"/>
      <c r="D1288" s="566"/>
      <c r="E1288" s="566"/>
      <c r="F1288" s="567"/>
      <c r="G1288" s="567"/>
      <c r="H1288" s="567"/>
      <c r="I1288" s="567"/>
      <c r="J1288" s="567"/>
      <c r="K1288" s="567"/>
      <c r="L1288" s="567"/>
      <c r="M1288" s="567"/>
      <c r="N1288" s="567"/>
      <c r="O1288" s="567"/>
      <c r="P1288" s="567"/>
      <c r="Q1288" s="567"/>
      <c r="R1288" s="567"/>
      <c r="S1288" s="567"/>
      <c r="T1288" s="567"/>
      <c r="U1288" s="567"/>
      <c r="V1288" s="567"/>
      <c r="W1288" s="567"/>
      <c r="X1288" s="567"/>
      <c r="Y1288" s="568"/>
      <c r="Z1288" s="567"/>
      <c r="AA1288" s="567"/>
      <c r="AB1288" s="316"/>
      <c r="AC1288" s="316"/>
    </row>
    <row r="1289" spans="1:29">
      <c r="A1289" s="576"/>
      <c r="B1289" s="566"/>
      <c r="C1289" s="566"/>
      <c r="D1289" s="566"/>
      <c r="E1289" s="566"/>
      <c r="F1289" s="567"/>
      <c r="G1289" s="567"/>
      <c r="H1289" s="567"/>
      <c r="I1289" s="567"/>
      <c r="J1289" s="567"/>
      <c r="K1289" s="567"/>
      <c r="L1289" s="567"/>
      <c r="M1289" s="567"/>
      <c r="N1289" s="567"/>
      <c r="O1289" s="567"/>
      <c r="P1289" s="567"/>
      <c r="Q1289" s="567"/>
      <c r="R1289" s="567"/>
      <c r="S1289" s="567"/>
      <c r="T1289" s="567"/>
      <c r="U1289" s="567"/>
      <c r="V1289" s="567"/>
      <c r="W1289" s="567"/>
      <c r="X1289" s="567"/>
      <c r="Y1289" s="568"/>
      <c r="Z1289" s="567"/>
      <c r="AA1289" s="567"/>
      <c r="AB1289" s="316"/>
      <c r="AC1289" s="316"/>
    </row>
    <row r="1290" spans="1:29">
      <c r="A1290" s="576"/>
      <c r="B1290" s="566"/>
      <c r="C1290" s="566"/>
      <c r="D1290" s="566"/>
      <c r="E1290" s="566"/>
      <c r="F1290" s="567"/>
      <c r="G1290" s="567"/>
      <c r="H1290" s="567"/>
      <c r="I1290" s="567"/>
      <c r="J1290" s="567"/>
      <c r="K1290" s="567"/>
      <c r="L1290" s="567"/>
      <c r="M1290" s="567"/>
      <c r="N1290" s="567"/>
      <c r="O1290" s="567"/>
      <c r="P1290" s="567"/>
      <c r="Q1290" s="567"/>
      <c r="R1290" s="567"/>
      <c r="S1290" s="567"/>
      <c r="T1290" s="567"/>
      <c r="U1290" s="567"/>
      <c r="V1290" s="567"/>
      <c r="W1290" s="567"/>
      <c r="X1290" s="567"/>
      <c r="Y1290" s="568"/>
      <c r="Z1290" s="567"/>
      <c r="AA1290" s="567"/>
      <c r="AB1290" s="316"/>
      <c r="AC1290" s="316"/>
    </row>
    <row r="1291" spans="1:29">
      <c r="A1291" s="576"/>
      <c r="B1291" s="566"/>
      <c r="C1291" s="566"/>
      <c r="D1291" s="566"/>
      <c r="E1291" s="566"/>
      <c r="F1291" s="567"/>
      <c r="G1291" s="567"/>
      <c r="H1291" s="567"/>
      <c r="I1291" s="567"/>
      <c r="J1291" s="567"/>
      <c r="K1291" s="567"/>
      <c r="L1291" s="567"/>
      <c r="M1291" s="567"/>
      <c r="N1291" s="567"/>
      <c r="O1291" s="567"/>
      <c r="P1291" s="567"/>
      <c r="Q1291" s="567"/>
      <c r="R1291" s="567"/>
      <c r="S1291" s="567"/>
      <c r="T1291" s="567"/>
      <c r="U1291" s="567"/>
      <c r="V1291" s="567"/>
      <c r="W1291" s="567"/>
      <c r="X1291" s="567"/>
      <c r="Y1291" s="568"/>
      <c r="Z1291" s="567"/>
      <c r="AA1291" s="567"/>
      <c r="AB1291" s="316"/>
      <c r="AC1291" s="316"/>
    </row>
    <row r="1292" spans="1:29">
      <c r="A1292" s="576"/>
      <c r="B1292" s="566"/>
      <c r="C1292" s="566"/>
      <c r="D1292" s="566"/>
      <c r="E1292" s="566"/>
      <c r="F1292" s="567"/>
      <c r="G1292" s="567"/>
      <c r="H1292" s="567"/>
      <c r="I1292" s="567"/>
      <c r="J1292" s="567"/>
      <c r="K1292" s="567"/>
      <c r="L1292" s="567"/>
      <c r="M1292" s="567"/>
      <c r="N1292" s="567"/>
      <c r="O1292" s="567"/>
      <c r="P1292" s="567"/>
      <c r="Q1292" s="567"/>
      <c r="R1292" s="567"/>
      <c r="S1292" s="567"/>
      <c r="T1292" s="567"/>
      <c r="U1292" s="567"/>
      <c r="V1292" s="567"/>
      <c r="W1292" s="567"/>
      <c r="X1292" s="567"/>
      <c r="Y1292" s="568"/>
      <c r="Z1292" s="567"/>
      <c r="AA1292" s="567"/>
      <c r="AB1292" s="316"/>
      <c r="AC1292" s="316"/>
    </row>
    <row r="1293" spans="1:29">
      <c r="A1293" s="576"/>
      <c r="B1293" s="566"/>
      <c r="C1293" s="566"/>
      <c r="D1293" s="566"/>
      <c r="E1293" s="566"/>
      <c r="F1293" s="567"/>
      <c r="G1293" s="567"/>
      <c r="H1293" s="567"/>
      <c r="I1293" s="567"/>
      <c r="J1293" s="567"/>
      <c r="K1293" s="567"/>
      <c r="L1293" s="567"/>
      <c r="M1293" s="567"/>
      <c r="N1293" s="567"/>
      <c r="O1293" s="567"/>
      <c r="P1293" s="567"/>
      <c r="Q1293" s="567"/>
      <c r="R1293" s="567"/>
      <c r="S1293" s="567"/>
      <c r="T1293" s="567"/>
      <c r="U1293" s="567"/>
      <c r="V1293" s="567"/>
      <c r="W1293" s="567"/>
      <c r="X1293" s="567"/>
      <c r="Y1293" s="568"/>
      <c r="Z1293" s="567"/>
      <c r="AA1293" s="567"/>
      <c r="AB1293" s="316"/>
      <c r="AC1293" s="316"/>
    </row>
    <row r="1294" spans="1:29">
      <c r="A1294" s="576"/>
      <c r="B1294" s="566"/>
      <c r="C1294" s="566"/>
      <c r="D1294" s="566"/>
      <c r="E1294" s="566"/>
      <c r="F1294" s="567"/>
      <c r="G1294" s="567"/>
      <c r="H1294" s="567"/>
      <c r="I1294" s="567"/>
      <c r="J1294" s="567"/>
      <c r="K1294" s="567"/>
      <c r="L1294" s="567"/>
      <c r="M1294" s="567"/>
      <c r="N1294" s="567"/>
      <c r="O1294" s="567"/>
      <c r="P1294" s="567"/>
      <c r="Q1294" s="567"/>
      <c r="R1294" s="567"/>
      <c r="S1294" s="567"/>
      <c r="T1294" s="567"/>
      <c r="U1294" s="567"/>
      <c r="V1294" s="567"/>
      <c r="W1294" s="567"/>
      <c r="X1294" s="567"/>
      <c r="Y1294" s="568"/>
      <c r="Z1294" s="567"/>
      <c r="AA1294" s="567"/>
      <c r="AB1294" s="316"/>
      <c r="AC1294" s="316"/>
    </row>
    <row r="1295" spans="1:29">
      <c r="A1295" s="576"/>
      <c r="B1295" s="566"/>
      <c r="C1295" s="566"/>
      <c r="D1295" s="566"/>
      <c r="E1295" s="566"/>
      <c r="F1295" s="567"/>
      <c r="G1295" s="567"/>
      <c r="H1295" s="567"/>
      <c r="I1295" s="567"/>
      <c r="J1295" s="567"/>
      <c r="K1295" s="567"/>
      <c r="L1295" s="567"/>
      <c r="M1295" s="567"/>
      <c r="N1295" s="567"/>
      <c r="O1295" s="567"/>
      <c r="P1295" s="567"/>
      <c r="Q1295" s="567"/>
      <c r="R1295" s="567"/>
      <c r="S1295" s="567"/>
      <c r="T1295" s="567"/>
      <c r="U1295" s="567"/>
      <c r="V1295" s="567"/>
      <c r="W1295" s="567"/>
      <c r="X1295" s="567"/>
      <c r="Y1295" s="568"/>
      <c r="Z1295" s="567"/>
      <c r="AA1295" s="567"/>
      <c r="AB1295" s="316"/>
      <c r="AC1295" s="316"/>
    </row>
    <row r="1296" spans="1:29">
      <c r="A1296" s="576"/>
      <c r="B1296" s="566"/>
      <c r="C1296" s="566"/>
      <c r="D1296" s="566"/>
      <c r="E1296" s="566"/>
      <c r="F1296" s="567"/>
      <c r="G1296" s="567"/>
      <c r="H1296" s="567"/>
      <c r="I1296" s="567"/>
      <c r="J1296" s="567"/>
      <c r="K1296" s="567"/>
      <c r="L1296" s="567"/>
      <c r="M1296" s="567"/>
      <c r="N1296" s="567"/>
      <c r="O1296" s="567"/>
      <c r="P1296" s="567"/>
      <c r="Q1296" s="567"/>
      <c r="R1296" s="567"/>
      <c r="S1296" s="567"/>
      <c r="T1296" s="567"/>
      <c r="U1296" s="567"/>
      <c r="V1296" s="567"/>
      <c r="W1296" s="567"/>
      <c r="X1296" s="567"/>
      <c r="Y1296" s="568"/>
      <c r="Z1296" s="567"/>
      <c r="AA1296" s="567"/>
      <c r="AB1296" s="316"/>
      <c r="AC1296" s="316"/>
    </row>
    <row r="1297" spans="1:29">
      <c r="A1297" s="576"/>
      <c r="B1297" s="566"/>
      <c r="C1297" s="566"/>
      <c r="D1297" s="566"/>
      <c r="E1297" s="566"/>
      <c r="F1297" s="567"/>
      <c r="G1297" s="567"/>
      <c r="H1297" s="567"/>
      <c r="I1297" s="567"/>
      <c r="J1297" s="567"/>
      <c r="K1297" s="567"/>
      <c r="L1297" s="567"/>
      <c r="M1297" s="567"/>
      <c r="N1297" s="567"/>
      <c r="O1297" s="567"/>
      <c r="P1297" s="567"/>
      <c r="Q1297" s="567"/>
      <c r="R1297" s="567"/>
      <c r="S1297" s="567"/>
      <c r="T1297" s="567"/>
      <c r="U1297" s="567"/>
      <c r="V1297" s="567"/>
      <c r="W1297" s="567"/>
      <c r="X1297" s="567"/>
      <c r="Y1297" s="568"/>
      <c r="Z1297" s="567"/>
      <c r="AA1297" s="567"/>
      <c r="AB1297" s="316"/>
      <c r="AC1297" s="316"/>
    </row>
    <row r="1298" spans="1:29">
      <c r="A1298" s="576"/>
      <c r="B1298" s="566"/>
      <c r="C1298" s="566"/>
      <c r="D1298" s="566"/>
      <c r="E1298" s="566"/>
      <c r="F1298" s="567"/>
      <c r="G1298" s="567"/>
      <c r="H1298" s="567"/>
      <c r="I1298" s="567"/>
      <c r="J1298" s="567"/>
      <c r="K1298" s="567"/>
      <c r="L1298" s="567"/>
      <c r="M1298" s="567"/>
      <c r="N1298" s="567"/>
      <c r="O1298" s="567"/>
      <c r="P1298" s="567"/>
      <c r="Q1298" s="567"/>
      <c r="R1298" s="567"/>
      <c r="S1298" s="567"/>
      <c r="T1298" s="567"/>
      <c r="U1298" s="567"/>
      <c r="V1298" s="567"/>
      <c r="W1298" s="567"/>
      <c r="X1298" s="567"/>
      <c r="Y1298" s="568"/>
      <c r="Z1298" s="567"/>
      <c r="AA1298" s="567"/>
      <c r="AB1298" s="316"/>
      <c r="AC1298" s="316"/>
    </row>
    <row r="1299" spans="1:29">
      <c r="A1299" s="576"/>
      <c r="B1299" s="566"/>
      <c r="C1299" s="566"/>
      <c r="D1299" s="566"/>
      <c r="E1299" s="566"/>
      <c r="F1299" s="567"/>
      <c r="G1299" s="567"/>
      <c r="H1299" s="567"/>
      <c r="I1299" s="567"/>
      <c r="J1299" s="567"/>
      <c r="K1299" s="567"/>
      <c r="L1299" s="567"/>
      <c r="M1299" s="567"/>
      <c r="N1299" s="567"/>
      <c r="O1299" s="567"/>
      <c r="P1299" s="567"/>
      <c r="Q1299" s="567"/>
      <c r="R1299" s="567"/>
      <c r="S1299" s="567"/>
      <c r="T1299" s="567"/>
      <c r="U1299" s="567"/>
      <c r="V1299" s="567"/>
      <c r="W1299" s="567"/>
      <c r="X1299" s="567"/>
      <c r="Y1299" s="568"/>
      <c r="Z1299" s="567"/>
      <c r="AA1299" s="567"/>
      <c r="AB1299" s="316"/>
      <c r="AC1299" s="316"/>
    </row>
    <row r="1300" spans="1:29">
      <c r="A1300" s="576"/>
      <c r="B1300" s="566"/>
      <c r="C1300" s="566"/>
      <c r="D1300" s="566"/>
      <c r="E1300" s="566"/>
      <c r="F1300" s="567"/>
      <c r="G1300" s="567"/>
      <c r="H1300" s="567"/>
      <c r="I1300" s="567"/>
      <c r="J1300" s="567"/>
      <c r="K1300" s="567"/>
      <c r="L1300" s="567"/>
      <c r="M1300" s="567"/>
      <c r="N1300" s="567"/>
      <c r="O1300" s="567"/>
      <c r="P1300" s="567"/>
      <c r="Q1300" s="567"/>
      <c r="R1300" s="567"/>
      <c r="S1300" s="567"/>
      <c r="T1300" s="567"/>
      <c r="U1300" s="567"/>
      <c r="V1300" s="567"/>
      <c r="W1300" s="567"/>
      <c r="X1300" s="567"/>
      <c r="Y1300" s="568"/>
      <c r="Z1300" s="567"/>
      <c r="AA1300" s="567"/>
      <c r="AB1300" s="316"/>
      <c r="AC1300" s="316"/>
    </row>
    <row r="1301" spans="1:29">
      <c r="A1301" s="576"/>
      <c r="B1301" s="566"/>
      <c r="C1301" s="566"/>
      <c r="D1301" s="566"/>
      <c r="E1301" s="566"/>
      <c r="F1301" s="567"/>
      <c r="G1301" s="567"/>
      <c r="H1301" s="567"/>
      <c r="I1301" s="567"/>
      <c r="J1301" s="567"/>
      <c r="K1301" s="567"/>
      <c r="L1301" s="567"/>
      <c r="M1301" s="567"/>
      <c r="N1301" s="567"/>
      <c r="O1301" s="567"/>
      <c r="P1301" s="567"/>
      <c r="Q1301" s="567"/>
      <c r="R1301" s="567"/>
      <c r="S1301" s="567"/>
      <c r="T1301" s="567"/>
      <c r="U1301" s="567"/>
      <c r="V1301" s="567"/>
      <c r="W1301" s="567"/>
      <c r="X1301" s="567"/>
      <c r="Y1301" s="568"/>
      <c r="Z1301" s="567"/>
      <c r="AA1301" s="567"/>
      <c r="AB1301" s="316"/>
      <c r="AC1301" s="316"/>
    </row>
    <row r="1302" spans="1:29">
      <c r="A1302" s="576"/>
      <c r="B1302" s="566"/>
      <c r="C1302" s="566"/>
      <c r="D1302" s="566"/>
      <c r="E1302" s="566"/>
      <c r="F1302" s="567"/>
      <c r="G1302" s="567"/>
      <c r="H1302" s="567"/>
      <c r="I1302" s="567"/>
      <c r="J1302" s="567"/>
      <c r="K1302" s="567"/>
      <c r="L1302" s="567"/>
      <c r="M1302" s="567"/>
      <c r="N1302" s="567"/>
      <c r="O1302" s="567"/>
      <c r="P1302" s="567"/>
      <c r="Q1302" s="567"/>
      <c r="R1302" s="567"/>
      <c r="S1302" s="567"/>
      <c r="T1302" s="567"/>
      <c r="U1302" s="567"/>
      <c r="V1302" s="567"/>
      <c r="W1302" s="567"/>
      <c r="X1302" s="567"/>
      <c r="Y1302" s="568"/>
      <c r="Z1302" s="567"/>
      <c r="AA1302" s="567"/>
      <c r="AB1302" s="316"/>
      <c r="AC1302" s="316"/>
    </row>
    <row r="1303" spans="1:29">
      <c r="A1303" s="576"/>
      <c r="B1303" s="566"/>
      <c r="C1303" s="566"/>
      <c r="D1303" s="566"/>
      <c r="E1303" s="566"/>
      <c r="F1303" s="567"/>
      <c r="G1303" s="567"/>
      <c r="H1303" s="567"/>
      <c r="I1303" s="567"/>
      <c r="J1303" s="567"/>
      <c r="K1303" s="567"/>
      <c r="L1303" s="567"/>
      <c r="M1303" s="567"/>
      <c r="N1303" s="567"/>
      <c r="O1303" s="567"/>
      <c r="P1303" s="567"/>
      <c r="Q1303" s="567"/>
      <c r="R1303" s="567"/>
      <c r="S1303" s="567"/>
      <c r="T1303" s="567"/>
      <c r="U1303" s="567"/>
      <c r="V1303" s="567"/>
      <c r="W1303" s="567"/>
      <c r="X1303" s="567"/>
      <c r="Y1303" s="568"/>
      <c r="Z1303" s="567"/>
      <c r="AA1303" s="567"/>
      <c r="AB1303" s="316"/>
      <c r="AC1303" s="316"/>
    </row>
    <row r="1304" spans="1:29">
      <c r="A1304" s="576"/>
      <c r="B1304" s="566"/>
      <c r="C1304" s="566"/>
      <c r="D1304" s="566"/>
      <c r="E1304" s="566"/>
      <c r="F1304" s="567"/>
      <c r="G1304" s="567"/>
      <c r="H1304" s="567"/>
      <c r="I1304" s="567"/>
      <c r="J1304" s="567"/>
      <c r="K1304" s="567"/>
      <c r="L1304" s="567"/>
      <c r="M1304" s="567"/>
      <c r="N1304" s="567"/>
      <c r="O1304" s="567"/>
      <c r="P1304" s="567"/>
      <c r="Q1304" s="567"/>
      <c r="R1304" s="567"/>
      <c r="S1304" s="567"/>
      <c r="T1304" s="567"/>
      <c r="U1304" s="567"/>
      <c r="V1304" s="567"/>
      <c r="W1304" s="567"/>
      <c r="X1304" s="567"/>
      <c r="Y1304" s="568"/>
      <c r="Z1304" s="567"/>
      <c r="AA1304" s="567"/>
      <c r="AB1304" s="316"/>
      <c r="AC1304" s="316"/>
    </row>
    <row r="1305" spans="1:29">
      <c r="A1305" s="576"/>
      <c r="B1305" s="566"/>
      <c r="C1305" s="566"/>
      <c r="D1305" s="566"/>
      <c r="E1305" s="566"/>
      <c r="F1305" s="567"/>
      <c r="G1305" s="567"/>
      <c r="H1305" s="567"/>
      <c r="I1305" s="567"/>
      <c r="J1305" s="567"/>
      <c r="K1305" s="567"/>
      <c r="L1305" s="567"/>
      <c r="M1305" s="567"/>
      <c r="N1305" s="567"/>
      <c r="O1305" s="567"/>
      <c r="P1305" s="567"/>
      <c r="Q1305" s="567"/>
      <c r="R1305" s="567"/>
      <c r="S1305" s="567"/>
      <c r="T1305" s="567"/>
      <c r="U1305" s="567"/>
      <c r="V1305" s="567"/>
      <c r="W1305" s="567"/>
      <c r="X1305" s="567"/>
      <c r="Y1305" s="568"/>
      <c r="Z1305" s="567"/>
      <c r="AA1305" s="567"/>
      <c r="AB1305" s="316"/>
      <c r="AC1305" s="316"/>
    </row>
    <row r="1306" spans="1:29">
      <c r="A1306" s="576"/>
      <c r="B1306" s="566"/>
      <c r="C1306" s="566"/>
      <c r="D1306" s="566"/>
      <c r="E1306" s="566"/>
      <c r="F1306" s="567"/>
      <c r="G1306" s="567"/>
      <c r="H1306" s="567"/>
      <c r="I1306" s="567"/>
      <c r="J1306" s="567"/>
      <c r="K1306" s="567"/>
      <c r="L1306" s="567"/>
      <c r="M1306" s="567"/>
      <c r="N1306" s="567"/>
      <c r="O1306" s="567"/>
      <c r="P1306" s="567"/>
      <c r="Q1306" s="567"/>
      <c r="R1306" s="567"/>
      <c r="S1306" s="567"/>
      <c r="T1306" s="567"/>
      <c r="U1306" s="567"/>
      <c r="V1306" s="567"/>
      <c r="W1306" s="567"/>
      <c r="X1306" s="567"/>
      <c r="Y1306" s="568"/>
      <c r="Z1306" s="567"/>
      <c r="AA1306" s="567"/>
      <c r="AB1306" s="316"/>
      <c r="AC1306" s="316"/>
    </row>
    <row r="1307" spans="1:29">
      <c r="A1307" s="576"/>
      <c r="B1307" s="566"/>
      <c r="C1307" s="566"/>
      <c r="D1307" s="566"/>
      <c r="E1307" s="566"/>
      <c r="F1307" s="567"/>
      <c r="G1307" s="567"/>
      <c r="H1307" s="567"/>
      <c r="I1307" s="567"/>
      <c r="J1307" s="567"/>
      <c r="K1307" s="567"/>
      <c r="L1307" s="567"/>
      <c r="M1307" s="567"/>
      <c r="N1307" s="567"/>
      <c r="O1307" s="567"/>
      <c r="P1307" s="567"/>
      <c r="Q1307" s="567"/>
      <c r="R1307" s="567"/>
      <c r="S1307" s="567"/>
      <c r="T1307" s="567"/>
      <c r="U1307" s="567"/>
      <c r="V1307" s="567"/>
      <c r="W1307" s="567"/>
      <c r="X1307" s="567"/>
      <c r="Y1307" s="568"/>
      <c r="Z1307" s="567"/>
      <c r="AA1307" s="567"/>
      <c r="AB1307" s="316"/>
      <c r="AC1307" s="316"/>
    </row>
    <row r="1308" spans="1:29">
      <c r="A1308" s="576"/>
      <c r="B1308" s="566"/>
      <c r="C1308" s="566"/>
      <c r="D1308" s="566"/>
      <c r="E1308" s="566"/>
      <c r="F1308" s="567"/>
      <c r="G1308" s="567"/>
      <c r="H1308" s="567"/>
      <c r="I1308" s="567"/>
      <c r="J1308" s="567"/>
      <c r="K1308" s="567"/>
      <c r="L1308" s="567"/>
      <c r="M1308" s="567"/>
      <c r="N1308" s="567"/>
      <c r="O1308" s="567"/>
      <c r="P1308" s="567"/>
      <c r="Q1308" s="567"/>
      <c r="R1308" s="567"/>
      <c r="S1308" s="567"/>
      <c r="T1308" s="567"/>
      <c r="U1308" s="567"/>
      <c r="V1308" s="567"/>
      <c r="W1308" s="567"/>
      <c r="X1308" s="567"/>
      <c r="Y1308" s="568"/>
      <c r="Z1308" s="567"/>
      <c r="AA1308" s="567"/>
      <c r="AB1308" s="316"/>
      <c r="AC1308" s="316"/>
    </row>
    <row r="1309" spans="1:29">
      <c r="A1309" s="576"/>
      <c r="B1309" s="566"/>
      <c r="C1309" s="566"/>
      <c r="D1309" s="566"/>
      <c r="E1309" s="566"/>
      <c r="F1309" s="567"/>
      <c r="G1309" s="567"/>
      <c r="H1309" s="567"/>
      <c r="I1309" s="567"/>
      <c r="J1309" s="567"/>
      <c r="K1309" s="567"/>
      <c r="L1309" s="567"/>
      <c r="M1309" s="567"/>
      <c r="N1309" s="567"/>
      <c r="O1309" s="567"/>
      <c r="P1309" s="567"/>
      <c r="Q1309" s="567"/>
      <c r="R1309" s="567"/>
      <c r="S1309" s="567"/>
      <c r="T1309" s="567"/>
      <c r="U1309" s="567"/>
      <c r="V1309" s="567"/>
      <c r="W1309" s="567"/>
      <c r="X1309" s="567"/>
      <c r="Y1309" s="568"/>
      <c r="Z1309" s="567"/>
      <c r="AA1309" s="567"/>
      <c r="AB1309" s="316"/>
      <c r="AC1309" s="316"/>
    </row>
    <row r="1310" spans="1:29">
      <c r="A1310" s="576"/>
      <c r="B1310" s="566"/>
      <c r="C1310" s="566"/>
      <c r="D1310" s="566"/>
      <c r="E1310" s="566"/>
      <c r="F1310" s="567"/>
      <c r="G1310" s="567"/>
      <c r="H1310" s="567"/>
      <c r="I1310" s="567"/>
      <c r="J1310" s="567"/>
      <c r="K1310" s="567"/>
      <c r="L1310" s="567"/>
      <c r="M1310" s="567"/>
      <c r="N1310" s="567"/>
      <c r="O1310" s="567"/>
      <c r="P1310" s="567"/>
      <c r="Q1310" s="567"/>
      <c r="R1310" s="567"/>
      <c r="S1310" s="567"/>
      <c r="T1310" s="567"/>
      <c r="U1310" s="567"/>
      <c r="V1310" s="567"/>
      <c r="W1310" s="567"/>
      <c r="X1310" s="567"/>
      <c r="Y1310" s="568"/>
      <c r="Z1310" s="567"/>
      <c r="AA1310" s="567"/>
      <c r="AB1310" s="316"/>
      <c r="AC1310" s="316"/>
    </row>
    <row r="1311" spans="1:29">
      <c r="A1311" s="576"/>
      <c r="B1311" s="566"/>
      <c r="C1311" s="566"/>
      <c r="D1311" s="566"/>
      <c r="E1311" s="566"/>
      <c r="F1311" s="567"/>
      <c r="G1311" s="567"/>
      <c r="H1311" s="567"/>
      <c r="I1311" s="567"/>
      <c r="J1311" s="567"/>
      <c r="K1311" s="567"/>
      <c r="L1311" s="567"/>
      <c r="M1311" s="567"/>
      <c r="N1311" s="567"/>
      <c r="O1311" s="567"/>
      <c r="P1311" s="567"/>
      <c r="Q1311" s="567"/>
      <c r="R1311" s="567"/>
      <c r="S1311" s="567"/>
      <c r="T1311" s="567"/>
      <c r="U1311" s="567"/>
      <c r="V1311" s="567"/>
      <c r="W1311" s="567"/>
      <c r="X1311" s="567"/>
      <c r="Y1311" s="568"/>
      <c r="Z1311" s="567"/>
      <c r="AA1311" s="567"/>
      <c r="AB1311" s="316"/>
      <c r="AC1311" s="316"/>
    </row>
    <row r="1312" spans="1:29">
      <c r="A1312" s="576"/>
      <c r="B1312" s="566"/>
      <c r="C1312" s="566"/>
      <c r="D1312" s="566"/>
      <c r="E1312" s="566"/>
      <c r="F1312" s="567"/>
      <c r="G1312" s="567"/>
      <c r="H1312" s="567"/>
      <c r="I1312" s="567"/>
      <c r="J1312" s="567"/>
      <c r="K1312" s="567"/>
      <c r="L1312" s="567"/>
      <c r="M1312" s="567"/>
      <c r="N1312" s="567"/>
      <c r="O1312" s="567"/>
      <c r="P1312" s="567"/>
      <c r="Q1312" s="567"/>
      <c r="R1312" s="567"/>
      <c r="S1312" s="567"/>
      <c r="T1312" s="567"/>
      <c r="U1312" s="567"/>
      <c r="V1312" s="567"/>
      <c r="W1312" s="567"/>
      <c r="X1312" s="567"/>
      <c r="Y1312" s="568"/>
      <c r="Z1312" s="567"/>
      <c r="AA1312" s="567"/>
      <c r="AB1312" s="316"/>
      <c r="AC1312" s="316"/>
    </row>
    <row r="1313" spans="1:29">
      <c r="A1313" s="576"/>
      <c r="B1313" s="566"/>
      <c r="C1313" s="566"/>
      <c r="D1313" s="566"/>
      <c r="E1313" s="566"/>
      <c r="F1313" s="567"/>
      <c r="G1313" s="567"/>
      <c r="H1313" s="567"/>
      <c r="I1313" s="567"/>
      <c r="J1313" s="567"/>
      <c r="K1313" s="567"/>
      <c r="L1313" s="567"/>
      <c r="M1313" s="567"/>
      <c r="N1313" s="567"/>
      <c r="O1313" s="567"/>
      <c r="P1313" s="567"/>
      <c r="Q1313" s="567"/>
      <c r="R1313" s="567"/>
      <c r="S1313" s="567"/>
      <c r="T1313" s="567"/>
      <c r="U1313" s="567"/>
      <c r="V1313" s="567"/>
      <c r="W1313" s="567"/>
      <c r="X1313" s="567"/>
      <c r="Y1313" s="568"/>
      <c r="Z1313" s="567"/>
      <c r="AA1313" s="567"/>
      <c r="AB1313" s="316"/>
      <c r="AC1313" s="316"/>
    </row>
    <row r="1314" spans="1:29">
      <c r="A1314" s="576"/>
      <c r="B1314" s="566"/>
      <c r="C1314" s="566"/>
      <c r="D1314" s="566"/>
      <c r="E1314" s="566"/>
      <c r="F1314" s="567"/>
      <c r="G1314" s="567"/>
      <c r="H1314" s="567"/>
      <c r="I1314" s="567"/>
      <c r="J1314" s="567"/>
      <c r="K1314" s="567"/>
      <c r="L1314" s="567"/>
      <c r="M1314" s="567"/>
      <c r="N1314" s="567"/>
      <c r="O1314" s="567"/>
      <c r="P1314" s="567"/>
      <c r="Q1314" s="567"/>
      <c r="R1314" s="567"/>
      <c r="S1314" s="567"/>
      <c r="T1314" s="567"/>
      <c r="U1314" s="567"/>
      <c r="V1314" s="567"/>
      <c r="W1314" s="567"/>
      <c r="X1314" s="567"/>
      <c r="Y1314" s="568"/>
      <c r="Z1314" s="567"/>
      <c r="AA1314" s="567"/>
      <c r="AB1314" s="316"/>
      <c r="AC1314" s="316"/>
    </row>
    <row r="1315" spans="1:29">
      <c r="A1315" s="576"/>
      <c r="B1315" s="566"/>
      <c r="C1315" s="566"/>
      <c r="D1315" s="566"/>
      <c r="E1315" s="566"/>
      <c r="F1315" s="567"/>
      <c r="G1315" s="567"/>
      <c r="H1315" s="567"/>
      <c r="I1315" s="567"/>
      <c r="J1315" s="567"/>
      <c r="K1315" s="567"/>
      <c r="L1315" s="567"/>
      <c r="M1315" s="567"/>
      <c r="N1315" s="567"/>
      <c r="O1315" s="567"/>
      <c r="P1315" s="567"/>
      <c r="Q1315" s="567"/>
      <c r="R1315" s="567"/>
      <c r="S1315" s="567"/>
      <c r="T1315" s="567"/>
      <c r="U1315" s="567"/>
      <c r="V1315" s="567"/>
      <c r="W1315" s="567"/>
      <c r="X1315" s="567"/>
      <c r="Y1315" s="568"/>
      <c r="Z1315" s="567"/>
      <c r="AA1315" s="567"/>
      <c r="AB1315" s="316"/>
      <c r="AC1315" s="316"/>
    </row>
    <row r="1316" spans="1:29">
      <c r="A1316" s="576"/>
      <c r="B1316" s="566"/>
      <c r="C1316" s="566"/>
      <c r="D1316" s="566"/>
      <c r="E1316" s="566"/>
      <c r="F1316" s="567"/>
      <c r="G1316" s="567"/>
      <c r="H1316" s="567"/>
      <c r="I1316" s="567"/>
      <c r="J1316" s="567"/>
      <c r="K1316" s="567"/>
      <c r="L1316" s="567"/>
      <c r="M1316" s="567"/>
      <c r="N1316" s="567"/>
      <c r="O1316" s="567"/>
      <c r="P1316" s="567"/>
      <c r="Q1316" s="567"/>
      <c r="R1316" s="567"/>
      <c r="S1316" s="567"/>
      <c r="T1316" s="567"/>
      <c r="U1316" s="567"/>
      <c r="V1316" s="567"/>
      <c r="W1316" s="567"/>
      <c r="X1316" s="567"/>
      <c r="Y1316" s="568"/>
      <c r="Z1316" s="567"/>
      <c r="AA1316" s="567"/>
      <c r="AB1316" s="316"/>
      <c r="AC1316" s="316"/>
    </row>
    <row r="1317" spans="1:29">
      <c r="A1317" s="576"/>
      <c r="B1317" s="566"/>
      <c r="C1317" s="566"/>
      <c r="D1317" s="566"/>
      <c r="E1317" s="566"/>
      <c r="F1317" s="567"/>
      <c r="G1317" s="567"/>
      <c r="H1317" s="567"/>
      <c r="I1317" s="567"/>
      <c r="J1317" s="567"/>
      <c r="K1317" s="567"/>
      <c r="L1317" s="567"/>
      <c r="M1317" s="567"/>
      <c r="N1317" s="567"/>
      <c r="O1317" s="567"/>
      <c r="P1317" s="567"/>
      <c r="Q1317" s="567"/>
      <c r="R1317" s="567"/>
      <c r="S1317" s="567"/>
      <c r="T1317" s="567"/>
      <c r="U1317" s="567"/>
      <c r="V1317" s="567"/>
      <c r="W1317" s="567"/>
      <c r="X1317" s="567"/>
      <c r="Y1317" s="568"/>
      <c r="Z1317" s="567"/>
      <c r="AA1317" s="567"/>
      <c r="AB1317" s="316"/>
      <c r="AC1317" s="316"/>
    </row>
    <row r="1318" spans="1:29">
      <c r="A1318" s="576"/>
      <c r="B1318" s="566"/>
      <c r="C1318" s="566"/>
      <c r="D1318" s="566"/>
      <c r="E1318" s="566"/>
      <c r="F1318" s="567"/>
      <c r="G1318" s="567"/>
      <c r="H1318" s="567"/>
      <c r="I1318" s="567"/>
      <c r="J1318" s="567"/>
      <c r="K1318" s="567"/>
      <c r="L1318" s="567"/>
      <c r="M1318" s="567"/>
      <c r="N1318" s="567"/>
      <c r="O1318" s="567"/>
      <c r="P1318" s="567"/>
      <c r="Q1318" s="567"/>
      <c r="R1318" s="567"/>
      <c r="S1318" s="567"/>
      <c r="T1318" s="567"/>
      <c r="U1318" s="567"/>
      <c r="V1318" s="567"/>
      <c r="W1318" s="567"/>
      <c r="X1318" s="567"/>
      <c r="Y1318" s="568"/>
      <c r="Z1318" s="567"/>
      <c r="AA1318" s="567"/>
      <c r="AB1318" s="316"/>
      <c r="AC1318" s="316"/>
    </row>
    <row r="1319" spans="1:29">
      <c r="A1319" s="576"/>
      <c r="B1319" s="566"/>
      <c r="C1319" s="566"/>
      <c r="D1319" s="566"/>
      <c r="E1319" s="566"/>
      <c r="F1319" s="567"/>
      <c r="G1319" s="567"/>
      <c r="H1319" s="567"/>
      <c r="I1319" s="567"/>
      <c r="J1319" s="567"/>
      <c r="K1319" s="567"/>
      <c r="L1319" s="567"/>
      <c r="M1319" s="567"/>
      <c r="N1319" s="567"/>
      <c r="O1319" s="567"/>
      <c r="P1319" s="567"/>
      <c r="Q1319" s="567"/>
      <c r="R1319" s="567"/>
      <c r="S1319" s="567"/>
      <c r="T1319" s="567"/>
      <c r="U1319" s="567"/>
      <c r="V1319" s="567"/>
      <c r="W1319" s="567"/>
      <c r="X1319" s="567"/>
      <c r="Y1319" s="568"/>
      <c r="Z1319" s="567"/>
      <c r="AA1319" s="567"/>
      <c r="AB1319" s="316"/>
      <c r="AC1319" s="316"/>
    </row>
    <row r="1320" spans="1:29">
      <c r="A1320" s="576"/>
      <c r="B1320" s="566"/>
      <c r="C1320" s="566"/>
      <c r="D1320" s="566"/>
      <c r="E1320" s="566"/>
      <c r="F1320" s="567"/>
      <c r="G1320" s="567"/>
      <c r="H1320" s="567"/>
      <c r="I1320" s="567"/>
      <c r="J1320" s="567"/>
      <c r="K1320" s="567"/>
      <c r="L1320" s="567"/>
      <c r="M1320" s="567"/>
      <c r="N1320" s="567"/>
      <c r="O1320" s="567"/>
      <c r="P1320" s="567"/>
      <c r="Q1320" s="567"/>
      <c r="R1320" s="567"/>
      <c r="S1320" s="567"/>
      <c r="T1320" s="567"/>
      <c r="U1320" s="567"/>
      <c r="V1320" s="567"/>
      <c r="W1320" s="567"/>
      <c r="X1320" s="567"/>
      <c r="Y1320" s="568"/>
      <c r="Z1320" s="567"/>
      <c r="AA1320" s="567"/>
      <c r="AB1320" s="316"/>
      <c r="AC1320" s="316"/>
    </row>
    <row r="1321" spans="1:29">
      <c r="A1321" s="576"/>
      <c r="B1321" s="566"/>
      <c r="C1321" s="566"/>
      <c r="D1321" s="566"/>
      <c r="E1321" s="566"/>
      <c r="F1321" s="567"/>
      <c r="G1321" s="567"/>
      <c r="H1321" s="567"/>
      <c r="I1321" s="567"/>
      <c r="J1321" s="567"/>
      <c r="K1321" s="567"/>
      <c r="L1321" s="567"/>
      <c r="M1321" s="567"/>
      <c r="N1321" s="567"/>
      <c r="O1321" s="567"/>
      <c r="P1321" s="567"/>
      <c r="Q1321" s="567"/>
      <c r="R1321" s="567"/>
      <c r="S1321" s="567"/>
      <c r="T1321" s="567"/>
      <c r="U1321" s="567"/>
      <c r="V1321" s="567"/>
      <c r="W1321" s="567"/>
      <c r="X1321" s="567"/>
      <c r="Y1321" s="568"/>
      <c r="Z1321" s="567"/>
      <c r="AA1321" s="567"/>
      <c r="AB1321" s="316"/>
      <c r="AC1321" s="316"/>
    </row>
    <row r="1322" spans="1:29">
      <c r="A1322" s="576"/>
      <c r="B1322" s="566"/>
      <c r="C1322" s="566"/>
      <c r="D1322" s="566"/>
      <c r="E1322" s="566"/>
      <c r="F1322" s="567"/>
      <c r="G1322" s="567"/>
      <c r="H1322" s="567"/>
      <c r="I1322" s="567"/>
      <c r="J1322" s="567"/>
      <c r="K1322" s="567"/>
      <c r="L1322" s="567"/>
      <c r="M1322" s="567"/>
      <c r="N1322" s="567"/>
      <c r="O1322" s="567"/>
      <c r="P1322" s="567"/>
      <c r="Q1322" s="567"/>
      <c r="R1322" s="567"/>
      <c r="S1322" s="567"/>
      <c r="T1322" s="567"/>
      <c r="U1322" s="567"/>
      <c r="V1322" s="567"/>
      <c r="W1322" s="567"/>
      <c r="X1322" s="567"/>
      <c r="Y1322" s="568"/>
      <c r="Z1322" s="567"/>
      <c r="AA1322" s="567"/>
      <c r="AB1322" s="316"/>
      <c r="AC1322" s="316"/>
    </row>
    <row r="1323" spans="1:29">
      <c r="A1323" s="576"/>
      <c r="B1323" s="566"/>
      <c r="C1323" s="566"/>
      <c r="D1323" s="566"/>
      <c r="E1323" s="566"/>
      <c r="F1323" s="567"/>
      <c r="G1323" s="567"/>
      <c r="H1323" s="567"/>
      <c r="I1323" s="567"/>
      <c r="J1323" s="567"/>
      <c r="K1323" s="567"/>
      <c r="L1323" s="567"/>
      <c r="M1323" s="567"/>
      <c r="N1323" s="567"/>
      <c r="O1323" s="567"/>
      <c r="P1323" s="567"/>
      <c r="Q1323" s="567"/>
      <c r="R1323" s="567"/>
      <c r="S1323" s="567"/>
      <c r="T1323" s="567"/>
      <c r="U1323" s="567"/>
      <c r="V1323" s="567"/>
      <c r="W1323" s="567"/>
      <c r="X1323" s="567"/>
      <c r="Y1323" s="568"/>
      <c r="Z1323" s="567"/>
      <c r="AA1323" s="567"/>
      <c r="AB1323" s="316"/>
      <c r="AC1323" s="316"/>
    </row>
    <row r="1324" spans="1:29">
      <c r="A1324" s="576"/>
      <c r="B1324" s="566"/>
      <c r="C1324" s="566"/>
      <c r="D1324" s="566"/>
      <c r="E1324" s="566"/>
      <c r="F1324" s="567"/>
      <c r="G1324" s="567"/>
      <c r="H1324" s="567"/>
      <c r="I1324" s="567"/>
      <c r="J1324" s="567"/>
      <c r="K1324" s="567"/>
      <c r="L1324" s="567"/>
      <c r="M1324" s="567"/>
      <c r="N1324" s="567"/>
      <c r="O1324" s="567"/>
      <c r="P1324" s="567"/>
      <c r="Q1324" s="567"/>
      <c r="R1324" s="567"/>
      <c r="S1324" s="567"/>
      <c r="T1324" s="567"/>
      <c r="U1324" s="567"/>
      <c r="V1324" s="567"/>
      <c r="W1324" s="567"/>
      <c r="X1324" s="567"/>
      <c r="Y1324" s="568"/>
      <c r="Z1324" s="567"/>
      <c r="AA1324" s="567"/>
      <c r="AB1324" s="316"/>
      <c r="AC1324" s="316"/>
    </row>
    <row r="1325" spans="1:29">
      <c r="A1325" s="576"/>
      <c r="B1325" s="566"/>
      <c r="C1325" s="566"/>
      <c r="D1325" s="566"/>
      <c r="E1325" s="566"/>
      <c r="F1325" s="567"/>
      <c r="G1325" s="567"/>
      <c r="H1325" s="567"/>
      <c r="I1325" s="567"/>
      <c r="J1325" s="567"/>
      <c r="K1325" s="567"/>
      <c r="L1325" s="567"/>
      <c r="M1325" s="567"/>
      <c r="N1325" s="567"/>
      <c r="O1325" s="567"/>
      <c r="P1325" s="567"/>
      <c r="Q1325" s="567"/>
      <c r="R1325" s="567"/>
      <c r="S1325" s="567"/>
      <c r="T1325" s="567"/>
      <c r="U1325" s="567"/>
      <c r="V1325" s="567"/>
      <c r="W1325" s="567"/>
      <c r="X1325" s="567"/>
      <c r="Y1325" s="568"/>
      <c r="Z1325" s="567"/>
      <c r="AA1325" s="567"/>
      <c r="AB1325" s="316"/>
      <c r="AC1325" s="316"/>
    </row>
    <row r="1326" spans="1:29">
      <c r="A1326" s="576"/>
      <c r="B1326" s="566"/>
      <c r="C1326" s="566"/>
      <c r="D1326" s="566"/>
      <c r="E1326" s="566"/>
      <c r="F1326" s="567"/>
      <c r="G1326" s="567"/>
      <c r="H1326" s="567"/>
      <c r="I1326" s="567"/>
      <c r="J1326" s="567"/>
      <c r="K1326" s="567"/>
      <c r="L1326" s="567"/>
      <c r="M1326" s="567"/>
      <c r="N1326" s="567"/>
      <c r="O1326" s="567"/>
      <c r="P1326" s="567"/>
      <c r="Q1326" s="567"/>
      <c r="R1326" s="567"/>
      <c r="S1326" s="567"/>
      <c r="T1326" s="567"/>
      <c r="U1326" s="567"/>
      <c r="V1326" s="567"/>
      <c r="W1326" s="567"/>
      <c r="X1326" s="567"/>
      <c r="Y1326" s="568"/>
      <c r="Z1326" s="567"/>
      <c r="AA1326" s="567"/>
      <c r="AB1326" s="316"/>
      <c r="AC1326" s="316"/>
    </row>
    <row r="1327" spans="1:29">
      <c r="A1327" s="576"/>
      <c r="B1327" s="566"/>
      <c r="C1327" s="566"/>
      <c r="D1327" s="566"/>
      <c r="E1327" s="566"/>
      <c r="F1327" s="567"/>
      <c r="G1327" s="567"/>
      <c r="H1327" s="567"/>
      <c r="I1327" s="567"/>
      <c r="J1327" s="567"/>
      <c r="K1327" s="567"/>
      <c r="L1327" s="567"/>
      <c r="M1327" s="567"/>
      <c r="N1327" s="567"/>
      <c r="O1327" s="567"/>
      <c r="P1327" s="567"/>
      <c r="Q1327" s="567"/>
      <c r="R1327" s="567"/>
      <c r="S1327" s="567"/>
      <c r="T1327" s="567"/>
      <c r="U1327" s="567"/>
      <c r="V1327" s="567"/>
      <c r="W1327" s="567"/>
      <c r="X1327" s="567"/>
      <c r="Y1327" s="568"/>
      <c r="Z1327" s="567"/>
      <c r="AA1327" s="567"/>
      <c r="AB1327" s="316"/>
      <c r="AC1327" s="316"/>
    </row>
    <row r="1328" spans="1:29">
      <c r="A1328" s="576"/>
      <c r="B1328" s="566"/>
      <c r="C1328" s="566"/>
      <c r="D1328" s="566"/>
      <c r="E1328" s="566"/>
      <c r="F1328" s="567"/>
      <c r="G1328" s="567"/>
      <c r="H1328" s="567"/>
      <c r="I1328" s="567"/>
      <c r="J1328" s="567"/>
      <c r="K1328" s="567"/>
      <c r="L1328" s="567"/>
      <c r="M1328" s="567"/>
      <c r="N1328" s="567"/>
      <c r="O1328" s="567"/>
      <c r="P1328" s="567"/>
      <c r="Q1328" s="567"/>
      <c r="R1328" s="567"/>
      <c r="S1328" s="567"/>
      <c r="T1328" s="567"/>
      <c r="U1328" s="567"/>
      <c r="V1328" s="567"/>
      <c r="W1328" s="567"/>
      <c r="X1328" s="567"/>
      <c r="Y1328" s="568"/>
      <c r="Z1328" s="567"/>
      <c r="AA1328" s="567"/>
      <c r="AB1328" s="316"/>
      <c r="AC1328" s="316"/>
    </row>
    <row r="1329" spans="1:29">
      <c r="A1329" s="576"/>
      <c r="B1329" s="566"/>
      <c r="C1329" s="566"/>
      <c r="D1329" s="566"/>
      <c r="E1329" s="566"/>
      <c r="F1329" s="567"/>
      <c r="G1329" s="567"/>
      <c r="H1329" s="567"/>
      <c r="I1329" s="567"/>
      <c r="J1329" s="567"/>
      <c r="K1329" s="567"/>
      <c r="L1329" s="567"/>
      <c r="M1329" s="567"/>
      <c r="N1329" s="567"/>
      <c r="O1329" s="567"/>
      <c r="P1329" s="567"/>
      <c r="Q1329" s="567"/>
      <c r="R1329" s="567"/>
      <c r="S1329" s="567"/>
      <c r="T1329" s="567"/>
      <c r="U1329" s="567"/>
      <c r="V1329" s="567"/>
      <c r="W1329" s="567"/>
      <c r="X1329" s="567"/>
      <c r="Y1329" s="568"/>
      <c r="Z1329" s="567"/>
      <c r="AA1329" s="567"/>
      <c r="AB1329" s="316"/>
      <c r="AC1329" s="316"/>
    </row>
    <row r="1330" spans="1:29">
      <c r="A1330" s="576"/>
      <c r="B1330" s="566"/>
      <c r="C1330" s="566"/>
      <c r="D1330" s="566"/>
      <c r="E1330" s="566"/>
      <c r="F1330" s="567"/>
      <c r="G1330" s="567"/>
      <c r="H1330" s="567"/>
      <c r="I1330" s="567"/>
      <c r="J1330" s="567"/>
      <c r="K1330" s="567"/>
      <c r="L1330" s="567"/>
      <c r="M1330" s="567"/>
      <c r="N1330" s="567"/>
      <c r="O1330" s="567"/>
      <c r="P1330" s="567"/>
      <c r="Q1330" s="567"/>
      <c r="R1330" s="567"/>
      <c r="S1330" s="567"/>
      <c r="T1330" s="567"/>
      <c r="U1330" s="567"/>
      <c r="V1330" s="567"/>
      <c r="W1330" s="567"/>
      <c r="X1330" s="567"/>
      <c r="Y1330" s="568"/>
      <c r="Z1330" s="567"/>
      <c r="AA1330" s="567"/>
      <c r="AB1330" s="316"/>
      <c r="AC1330" s="316"/>
    </row>
    <row r="1331" spans="1:29">
      <c r="A1331" s="576"/>
      <c r="B1331" s="566"/>
      <c r="C1331" s="566"/>
      <c r="D1331" s="566"/>
      <c r="E1331" s="566"/>
      <c r="F1331" s="567"/>
      <c r="G1331" s="567"/>
      <c r="H1331" s="567"/>
      <c r="I1331" s="567"/>
      <c r="J1331" s="567"/>
      <c r="K1331" s="567"/>
      <c r="L1331" s="567"/>
      <c r="M1331" s="567"/>
      <c r="N1331" s="567"/>
      <c r="O1331" s="567"/>
      <c r="P1331" s="567"/>
      <c r="Q1331" s="567"/>
      <c r="R1331" s="567"/>
      <c r="S1331" s="567"/>
      <c r="T1331" s="567"/>
      <c r="U1331" s="567"/>
      <c r="V1331" s="567"/>
      <c r="W1331" s="567"/>
      <c r="X1331" s="567"/>
      <c r="Y1331" s="568"/>
      <c r="Z1331" s="567"/>
      <c r="AA1331" s="567"/>
      <c r="AB1331" s="316"/>
      <c r="AC1331" s="316"/>
    </row>
    <row r="1332" spans="1:29">
      <c r="A1332" s="576"/>
      <c r="B1332" s="566"/>
      <c r="C1332" s="566"/>
      <c r="D1332" s="566"/>
      <c r="E1332" s="566"/>
      <c r="F1332" s="567"/>
      <c r="G1332" s="567"/>
      <c r="H1332" s="567"/>
      <c r="I1332" s="567"/>
      <c r="J1332" s="567"/>
      <c r="K1332" s="567"/>
      <c r="L1332" s="567"/>
      <c r="M1332" s="567"/>
      <c r="N1332" s="567"/>
      <c r="O1332" s="567"/>
      <c r="P1332" s="567"/>
      <c r="Q1332" s="567"/>
      <c r="R1332" s="567"/>
      <c r="S1332" s="567"/>
      <c r="T1332" s="567"/>
      <c r="U1332" s="567"/>
      <c r="V1332" s="567"/>
      <c r="W1332" s="567"/>
      <c r="X1332" s="567"/>
      <c r="Y1332" s="568"/>
      <c r="Z1332" s="567"/>
      <c r="AA1332" s="567"/>
      <c r="AB1332" s="316"/>
      <c r="AC1332" s="316"/>
    </row>
    <row r="1333" spans="1:29">
      <c r="A1333" s="576"/>
      <c r="B1333" s="566"/>
      <c r="C1333" s="566"/>
      <c r="D1333" s="566"/>
      <c r="E1333" s="566"/>
      <c r="F1333" s="567"/>
      <c r="G1333" s="567"/>
      <c r="H1333" s="567"/>
      <c r="I1333" s="567"/>
      <c r="J1333" s="567"/>
      <c r="K1333" s="567"/>
      <c r="L1333" s="567"/>
      <c r="M1333" s="567"/>
      <c r="N1333" s="567"/>
      <c r="O1333" s="567"/>
      <c r="P1333" s="567"/>
      <c r="Q1333" s="567"/>
      <c r="R1333" s="567"/>
      <c r="S1333" s="567"/>
      <c r="T1333" s="567"/>
      <c r="U1333" s="567"/>
      <c r="V1333" s="567"/>
      <c r="W1333" s="567"/>
      <c r="X1333" s="567"/>
      <c r="Y1333" s="568"/>
      <c r="Z1333" s="567"/>
      <c r="AA1333" s="567"/>
      <c r="AB1333" s="316"/>
      <c r="AC1333" s="316"/>
    </row>
    <row r="1334" spans="1:29">
      <c r="A1334" s="576"/>
      <c r="B1334" s="566"/>
      <c r="C1334" s="566"/>
      <c r="D1334" s="566"/>
      <c r="E1334" s="566"/>
      <c r="F1334" s="567"/>
      <c r="G1334" s="567"/>
      <c r="H1334" s="567"/>
      <c r="I1334" s="567"/>
      <c r="J1334" s="567"/>
      <c r="K1334" s="567"/>
      <c r="L1334" s="567"/>
      <c r="M1334" s="567"/>
      <c r="N1334" s="567"/>
      <c r="O1334" s="567"/>
      <c r="P1334" s="567"/>
      <c r="Q1334" s="567"/>
      <c r="R1334" s="567"/>
      <c r="S1334" s="567"/>
      <c r="T1334" s="567"/>
      <c r="U1334" s="567"/>
      <c r="V1334" s="567"/>
      <c r="W1334" s="567"/>
      <c r="X1334" s="567"/>
      <c r="Y1334" s="568"/>
      <c r="Z1334" s="567"/>
      <c r="AA1334" s="567"/>
      <c r="AB1334" s="316"/>
      <c r="AC1334" s="316"/>
    </row>
    <row r="1335" spans="1:29">
      <c r="A1335" s="576"/>
      <c r="B1335" s="566"/>
      <c r="C1335" s="566"/>
      <c r="D1335" s="566"/>
      <c r="E1335" s="566"/>
      <c r="F1335" s="567"/>
      <c r="G1335" s="567"/>
      <c r="H1335" s="567"/>
      <c r="I1335" s="567"/>
      <c r="J1335" s="567"/>
      <c r="K1335" s="567"/>
      <c r="L1335" s="567"/>
      <c r="M1335" s="567"/>
      <c r="N1335" s="567"/>
      <c r="O1335" s="567"/>
      <c r="P1335" s="567"/>
      <c r="Q1335" s="567"/>
      <c r="R1335" s="567"/>
      <c r="S1335" s="567"/>
      <c r="T1335" s="567"/>
      <c r="U1335" s="567"/>
      <c r="V1335" s="567"/>
      <c r="W1335" s="567"/>
      <c r="X1335" s="567"/>
      <c r="Y1335" s="568"/>
      <c r="Z1335" s="567"/>
      <c r="AA1335" s="567"/>
      <c r="AB1335" s="316"/>
      <c r="AC1335" s="316"/>
    </row>
    <row r="1336" spans="1:29">
      <c r="A1336" s="576"/>
      <c r="B1336" s="566"/>
      <c r="C1336" s="566"/>
      <c r="D1336" s="566"/>
      <c r="E1336" s="566"/>
      <c r="F1336" s="567"/>
      <c r="G1336" s="567"/>
      <c r="H1336" s="567"/>
      <c r="I1336" s="567"/>
      <c r="J1336" s="567"/>
      <c r="K1336" s="567"/>
      <c r="L1336" s="567"/>
      <c r="M1336" s="567"/>
      <c r="N1336" s="567"/>
      <c r="O1336" s="567"/>
      <c r="P1336" s="567"/>
      <c r="Q1336" s="567"/>
      <c r="R1336" s="567"/>
      <c r="S1336" s="567"/>
      <c r="T1336" s="567"/>
      <c r="U1336" s="567"/>
      <c r="V1336" s="567"/>
      <c r="W1336" s="567"/>
      <c r="X1336" s="567"/>
      <c r="Y1336" s="568"/>
      <c r="Z1336" s="567"/>
      <c r="AA1336" s="567"/>
      <c r="AB1336" s="316"/>
      <c r="AC1336" s="316"/>
    </row>
    <row r="1337" spans="1:29">
      <c r="A1337" s="576"/>
      <c r="B1337" s="566"/>
      <c r="C1337" s="566"/>
      <c r="D1337" s="566"/>
      <c r="E1337" s="566"/>
      <c r="F1337" s="567"/>
      <c r="G1337" s="567"/>
      <c r="H1337" s="567"/>
      <c r="I1337" s="567"/>
      <c r="J1337" s="567"/>
      <c r="K1337" s="567"/>
      <c r="L1337" s="567"/>
      <c r="M1337" s="567"/>
      <c r="N1337" s="567"/>
      <c r="O1337" s="567"/>
      <c r="P1337" s="567"/>
      <c r="Q1337" s="567"/>
      <c r="R1337" s="567"/>
      <c r="S1337" s="567"/>
      <c r="T1337" s="567"/>
      <c r="U1337" s="567"/>
      <c r="V1337" s="567"/>
      <c r="W1337" s="567"/>
      <c r="X1337" s="567"/>
      <c r="Y1337" s="568"/>
      <c r="Z1337" s="567"/>
      <c r="AA1337" s="567"/>
      <c r="AB1337" s="316"/>
      <c r="AC1337" s="316"/>
    </row>
    <row r="1338" spans="1:29">
      <c r="A1338" s="576"/>
      <c r="B1338" s="566"/>
      <c r="C1338" s="566"/>
      <c r="D1338" s="566"/>
      <c r="E1338" s="566"/>
      <c r="F1338" s="567"/>
      <c r="G1338" s="567"/>
      <c r="H1338" s="567"/>
      <c r="I1338" s="567"/>
      <c r="J1338" s="567"/>
      <c r="K1338" s="567"/>
      <c r="L1338" s="567"/>
      <c r="M1338" s="567"/>
      <c r="N1338" s="567"/>
      <c r="O1338" s="567"/>
      <c r="P1338" s="567"/>
      <c r="Q1338" s="567"/>
      <c r="R1338" s="567"/>
      <c r="S1338" s="567"/>
      <c r="T1338" s="567"/>
      <c r="U1338" s="567"/>
      <c r="V1338" s="567"/>
      <c r="W1338" s="567"/>
      <c r="X1338" s="567"/>
      <c r="Y1338" s="568"/>
      <c r="Z1338" s="567"/>
      <c r="AA1338" s="567"/>
      <c r="AB1338" s="316"/>
      <c r="AC1338" s="316"/>
    </row>
    <row r="1339" spans="1:29">
      <c r="A1339" s="576"/>
      <c r="B1339" s="566"/>
      <c r="C1339" s="566"/>
      <c r="D1339" s="566"/>
      <c r="E1339" s="566"/>
      <c r="F1339" s="567"/>
      <c r="G1339" s="567"/>
      <c r="H1339" s="567"/>
      <c r="I1339" s="567"/>
      <c r="J1339" s="567"/>
      <c r="K1339" s="567"/>
      <c r="L1339" s="567"/>
      <c r="M1339" s="567"/>
      <c r="N1339" s="567"/>
      <c r="O1339" s="567"/>
      <c r="P1339" s="567"/>
      <c r="Q1339" s="567"/>
      <c r="R1339" s="567"/>
      <c r="S1339" s="567"/>
      <c r="T1339" s="567"/>
      <c r="U1339" s="567"/>
      <c r="V1339" s="567"/>
      <c r="W1339" s="567"/>
      <c r="X1339" s="567"/>
      <c r="Y1339" s="568"/>
      <c r="Z1339" s="567"/>
      <c r="AA1339" s="567"/>
      <c r="AB1339" s="316"/>
      <c r="AC1339" s="316"/>
    </row>
    <row r="1340" spans="1:29">
      <c r="A1340" s="576"/>
      <c r="B1340" s="566"/>
      <c r="C1340" s="566"/>
      <c r="D1340" s="566"/>
      <c r="E1340" s="566"/>
      <c r="F1340" s="567"/>
      <c r="G1340" s="567"/>
      <c r="H1340" s="567"/>
      <c r="I1340" s="567"/>
      <c r="J1340" s="567"/>
      <c r="K1340" s="567"/>
      <c r="L1340" s="567"/>
      <c r="M1340" s="567"/>
      <c r="N1340" s="567"/>
      <c r="O1340" s="567"/>
      <c r="P1340" s="567"/>
      <c r="Q1340" s="567"/>
      <c r="R1340" s="567"/>
      <c r="S1340" s="567"/>
      <c r="T1340" s="567"/>
      <c r="U1340" s="567"/>
      <c r="V1340" s="567"/>
      <c r="W1340" s="567"/>
      <c r="X1340" s="567"/>
      <c r="Y1340" s="568"/>
      <c r="Z1340" s="567"/>
      <c r="AA1340" s="567"/>
      <c r="AB1340" s="316"/>
      <c r="AC1340" s="316"/>
    </row>
    <row r="1341" spans="1:29">
      <c r="A1341" s="576"/>
      <c r="B1341" s="566"/>
      <c r="C1341" s="566"/>
      <c r="D1341" s="566"/>
      <c r="E1341" s="566"/>
      <c r="F1341" s="567"/>
      <c r="G1341" s="567"/>
      <c r="H1341" s="567"/>
      <c r="I1341" s="567"/>
      <c r="J1341" s="567"/>
      <c r="K1341" s="567"/>
      <c r="L1341" s="567"/>
      <c r="M1341" s="567"/>
      <c r="N1341" s="567"/>
      <c r="O1341" s="567"/>
      <c r="P1341" s="567"/>
      <c r="Q1341" s="567"/>
      <c r="R1341" s="567"/>
      <c r="S1341" s="567"/>
      <c r="T1341" s="567"/>
      <c r="U1341" s="567"/>
      <c r="V1341" s="567"/>
      <c r="W1341" s="567"/>
      <c r="X1341" s="567"/>
      <c r="Y1341" s="568"/>
      <c r="Z1341" s="567"/>
      <c r="AA1341" s="567"/>
      <c r="AB1341" s="316"/>
      <c r="AC1341" s="316"/>
    </row>
    <row r="1342" spans="1:29">
      <c r="A1342" s="576"/>
      <c r="B1342" s="566"/>
      <c r="C1342" s="566"/>
      <c r="D1342" s="566"/>
      <c r="E1342" s="566"/>
      <c r="F1342" s="567"/>
      <c r="G1342" s="567"/>
      <c r="H1342" s="567"/>
      <c r="I1342" s="567"/>
      <c r="J1342" s="567"/>
      <c r="K1342" s="567"/>
      <c r="L1342" s="567"/>
      <c r="M1342" s="567"/>
      <c r="N1342" s="567"/>
      <c r="O1342" s="567"/>
      <c r="P1342" s="567"/>
      <c r="Q1342" s="567"/>
      <c r="R1342" s="567"/>
      <c r="S1342" s="567"/>
      <c r="T1342" s="567"/>
      <c r="U1342" s="567"/>
      <c r="V1342" s="567"/>
      <c r="W1342" s="567"/>
      <c r="X1342" s="567"/>
      <c r="Y1342" s="568"/>
      <c r="Z1342" s="567"/>
      <c r="AA1342" s="567"/>
      <c r="AB1342" s="316"/>
      <c r="AC1342" s="316"/>
    </row>
    <row r="1343" spans="1:29">
      <c r="A1343" s="576"/>
      <c r="B1343" s="566"/>
      <c r="C1343" s="566"/>
      <c r="D1343" s="566"/>
      <c r="E1343" s="566"/>
      <c r="F1343" s="567"/>
      <c r="G1343" s="567"/>
      <c r="H1343" s="567"/>
      <c r="I1343" s="567"/>
      <c r="J1343" s="567"/>
      <c r="K1343" s="567"/>
      <c r="L1343" s="567"/>
      <c r="M1343" s="567"/>
      <c r="N1343" s="567"/>
      <c r="O1343" s="567"/>
      <c r="P1343" s="567"/>
      <c r="Q1343" s="567"/>
      <c r="R1343" s="567"/>
      <c r="S1343" s="567"/>
      <c r="T1343" s="567"/>
      <c r="U1343" s="567"/>
      <c r="V1343" s="567"/>
      <c r="W1343" s="567"/>
      <c r="X1343" s="567"/>
      <c r="Y1343" s="568"/>
      <c r="Z1343" s="567"/>
      <c r="AA1343" s="567"/>
      <c r="AB1343" s="316"/>
      <c r="AC1343" s="316"/>
    </row>
    <row r="1344" spans="1:29">
      <c r="A1344" s="576"/>
      <c r="B1344" s="566"/>
      <c r="C1344" s="566"/>
      <c r="D1344" s="566"/>
      <c r="E1344" s="566"/>
      <c r="F1344" s="567"/>
      <c r="G1344" s="567"/>
      <c r="H1344" s="567"/>
      <c r="I1344" s="567"/>
      <c r="J1344" s="567"/>
      <c r="K1344" s="567"/>
      <c r="L1344" s="567"/>
      <c r="M1344" s="567"/>
      <c r="N1344" s="567"/>
      <c r="O1344" s="567"/>
      <c r="P1344" s="567"/>
      <c r="Q1344" s="567"/>
      <c r="R1344" s="567"/>
      <c r="S1344" s="567"/>
      <c r="T1344" s="567"/>
      <c r="U1344" s="567"/>
      <c r="V1344" s="567"/>
      <c r="W1344" s="567"/>
      <c r="X1344" s="567"/>
      <c r="Y1344" s="568"/>
      <c r="Z1344" s="567"/>
      <c r="AA1344" s="567"/>
      <c r="AB1344" s="316"/>
      <c r="AC1344" s="316"/>
    </row>
    <row r="1345" spans="1:29">
      <c r="A1345" s="576"/>
      <c r="B1345" s="566"/>
      <c r="C1345" s="566"/>
      <c r="D1345" s="566"/>
      <c r="E1345" s="566"/>
      <c r="F1345" s="567"/>
      <c r="G1345" s="567"/>
      <c r="H1345" s="567"/>
      <c r="I1345" s="567"/>
      <c r="J1345" s="567"/>
      <c r="K1345" s="567"/>
      <c r="L1345" s="567"/>
      <c r="M1345" s="567"/>
      <c r="N1345" s="567"/>
      <c r="O1345" s="567"/>
      <c r="P1345" s="567"/>
      <c r="Q1345" s="567"/>
      <c r="R1345" s="567"/>
      <c r="S1345" s="567"/>
      <c r="T1345" s="567"/>
      <c r="U1345" s="567"/>
      <c r="V1345" s="567"/>
      <c r="W1345" s="567"/>
      <c r="X1345" s="567"/>
      <c r="Y1345" s="568"/>
      <c r="Z1345" s="567"/>
      <c r="AA1345" s="567"/>
      <c r="AB1345" s="316"/>
      <c r="AC1345" s="316"/>
    </row>
    <row r="1346" spans="1:29">
      <c r="A1346" s="576"/>
      <c r="B1346" s="566"/>
      <c r="C1346" s="566"/>
      <c r="D1346" s="566"/>
      <c r="E1346" s="566"/>
      <c r="F1346" s="567"/>
      <c r="G1346" s="567"/>
      <c r="H1346" s="567"/>
      <c r="I1346" s="567"/>
      <c r="J1346" s="567"/>
      <c r="K1346" s="567"/>
      <c r="L1346" s="567"/>
      <c r="M1346" s="567"/>
      <c r="N1346" s="567"/>
      <c r="O1346" s="567"/>
      <c r="P1346" s="567"/>
      <c r="Q1346" s="567"/>
      <c r="R1346" s="567"/>
      <c r="S1346" s="567"/>
      <c r="T1346" s="567"/>
      <c r="U1346" s="567"/>
      <c r="V1346" s="567"/>
      <c r="W1346" s="567"/>
      <c r="X1346" s="567"/>
      <c r="Y1346" s="568"/>
      <c r="Z1346" s="567"/>
      <c r="AA1346" s="567"/>
      <c r="AB1346" s="316"/>
      <c r="AC1346" s="316"/>
    </row>
    <row r="1347" spans="1:29">
      <c r="A1347" s="576"/>
      <c r="B1347" s="566"/>
      <c r="C1347" s="566"/>
      <c r="D1347" s="566"/>
      <c r="E1347" s="566"/>
      <c r="F1347" s="567"/>
      <c r="G1347" s="567"/>
      <c r="H1347" s="567"/>
      <c r="I1347" s="567"/>
      <c r="J1347" s="567"/>
      <c r="K1347" s="567"/>
      <c r="L1347" s="567"/>
      <c r="M1347" s="567"/>
      <c r="N1347" s="567"/>
      <c r="O1347" s="567"/>
      <c r="P1347" s="567"/>
      <c r="Q1347" s="567"/>
      <c r="R1347" s="567"/>
      <c r="S1347" s="567"/>
      <c r="T1347" s="567"/>
      <c r="U1347" s="567"/>
      <c r="V1347" s="567"/>
      <c r="W1347" s="567"/>
      <c r="X1347" s="567"/>
      <c r="Y1347" s="568"/>
      <c r="Z1347" s="567"/>
      <c r="AA1347" s="567"/>
      <c r="AB1347" s="316"/>
      <c r="AC1347" s="316"/>
    </row>
    <row r="1348" spans="1:29">
      <c r="A1348" s="576"/>
      <c r="B1348" s="566"/>
      <c r="C1348" s="566"/>
      <c r="D1348" s="566"/>
      <c r="E1348" s="566"/>
      <c r="F1348" s="567"/>
      <c r="G1348" s="567"/>
      <c r="H1348" s="567"/>
      <c r="I1348" s="567"/>
      <c r="J1348" s="567"/>
      <c r="K1348" s="567"/>
      <c r="L1348" s="567"/>
      <c r="M1348" s="567"/>
      <c r="N1348" s="567"/>
      <c r="O1348" s="567"/>
      <c r="P1348" s="567"/>
      <c r="Q1348" s="567"/>
      <c r="R1348" s="567"/>
      <c r="S1348" s="567"/>
      <c r="T1348" s="567"/>
      <c r="U1348" s="567"/>
      <c r="V1348" s="567"/>
      <c r="W1348" s="567"/>
      <c r="X1348" s="567"/>
      <c r="Y1348" s="568"/>
      <c r="Z1348" s="567"/>
      <c r="AA1348" s="567"/>
      <c r="AB1348" s="316"/>
      <c r="AC1348" s="316"/>
    </row>
    <row r="1349" spans="1:29">
      <c r="A1349" s="576"/>
      <c r="B1349" s="566"/>
      <c r="C1349" s="566"/>
      <c r="D1349" s="566"/>
      <c r="E1349" s="566"/>
      <c r="F1349" s="567"/>
      <c r="G1349" s="567"/>
      <c r="H1349" s="567"/>
      <c r="I1349" s="567"/>
      <c r="J1349" s="567"/>
      <c r="K1349" s="567"/>
      <c r="L1349" s="567"/>
      <c r="M1349" s="567"/>
      <c r="N1349" s="567"/>
      <c r="O1349" s="567"/>
      <c r="P1349" s="567"/>
      <c r="Q1349" s="567"/>
      <c r="R1349" s="567"/>
      <c r="S1349" s="567"/>
      <c r="T1349" s="567"/>
      <c r="U1349" s="567"/>
      <c r="V1349" s="567"/>
      <c r="W1349" s="567"/>
      <c r="X1349" s="567"/>
      <c r="Y1349" s="568"/>
      <c r="Z1349" s="567"/>
      <c r="AA1349" s="567"/>
      <c r="AB1349" s="316"/>
      <c r="AC1349" s="316"/>
    </row>
    <row r="1350" spans="1:29">
      <c r="A1350" s="576"/>
      <c r="B1350" s="566"/>
      <c r="C1350" s="566"/>
      <c r="D1350" s="566"/>
      <c r="E1350" s="566"/>
      <c r="F1350" s="567"/>
      <c r="G1350" s="567"/>
      <c r="H1350" s="567"/>
      <c r="I1350" s="567"/>
      <c r="J1350" s="567"/>
      <c r="K1350" s="567"/>
      <c r="L1350" s="567"/>
      <c r="M1350" s="567"/>
      <c r="N1350" s="567"/>
      <c r="O1350" s="567"/>
      <c r="P1350" s="567"/>
      <c r="Q1350" s="567"/>
      <c r="R1350" s="567"/>
      <c r="S1350" s="567"/>
      <c r="T1350" s="567"/>
      <c r="U1350" s="567"/>
      <c r="V1350" s="567"/>
      <c r="W1350" s="567"/>
      <c r="X1350" s="567"/>
      <c r="Y1350" s="568"/>
      <c r="Z1350" s="567"/>
      <c r="AA1350" s="567"/>
      <c r="AB1350" s="316"/>
      <c r="AC1350" s="316"/>
    </row>
    <row r="1351" spans="1:29">
      <c r="A1351" s="576"/>
      <c r="B1351" s="566"/>
      <c r="C1351" s="566"/>
      <c r="D1351" s="566"/>
      <c r="E1351" s="566"/>
      <c r="F1351" s="567"/>
      <c r="G1351" s="567"/>
      <c r="H1351" s="567"/>
      <c r="I1351" s="567"/>
      <c r="J1351" s="567"/>
      <c r="K1351" s="567"/>
      <c r="L1351" s="567"/>
      <c r="M1351" s="567"/>
      <c r="N1351" s="567"/>
      <c r="O1351" s="567"/>
      <c r="P1351" s="567"/>
      <c r="Q1351" s="567"/>
      <c r="R1351" s="567"/>
      <c r="S1351" s="567"/>
      <c r="T1351" s="567"/>
      <c r="U1351" s="567"/>
      <c r="V1351" s="567"/>
      <c r="W1351" s="567"/>
      <c r="X1351" s="567"/>
      <c r="Y1351" s="568"/>
      <c r="Z1351" s="567"/>
      <c r="AA1351" s="567"/>
      <c r="AB1351" s="316"/>
      <c r="AC1351" s="316"/>
    </row>
    <row r="1352" spans="1:29">
      <c r="A1352" s="576"/>
      <c r="B1352" s="566"/>
      <c r="C1352" s="566"/>
      <c r="D1352" s="566"/>
      <c r="E1352" s="566"/>
      <c r="F1352" s="567"/>
      <c r="G1352" s="567"/>
      <c r="H1352" s="567"/>
      <c r="I1352" s="567"/>
      <c r="J1352" s="567"/>
      <c r="K1352" s="567"/>
      <c r="L1352" s="567"/>
      <c r="M1352" s="567"/>
      <c r="N1352" s="567"/>
      <c r="O1352" s="567"/>
      <c r="P1352" s="567"/>
      <c r="Q1352" s="567"/>
      <c r="R1352" s="567"/>
      <c r="S1352" s="567"/>
      <c r="T1352" s="567"/>
      <c r="U1352" s="567"/>
      <c r="V1352" s="567"/>
      <c r="W1352" s="567"/>
      <c r="X1352" s="567"/>
      <c r="Y1352" s="568"/>
      <c r="Z1352" s="567"/>
      <c r="AA1352" s="567"/>
      <c r="AB1352" s="316"/>
      <c r="AC1352" s="316"/>
    </row>
    <row r="1353" spans="1:29">
      <c r="A1353" s="576"/>
      <c r="B1353" s="566"/>
      <c r="C1353" s="566"/>
      <c r="D1353" s="566"/>
      <c r="E1353" s="566"/>
      <c r="F1353" s="567"/>
      <c r="G1353" s="567"/>
      <c r="H1353" s="567"/>
      <c r="I1353" s="567"/>
      <c r="J1353" s="567"/>
      <c r="K1353" s="567"/>
      <c r="L1353" s="567"/>
      <c r="M1353" s="567"/>
      <c r="N1353" s="567"/>
      <c r="O1353" s="567"/>
      <c r="P1353" s="567"/>
      <c r="Q1353" s="567"/>
      <c r="R1353" s="567"/>
      <c r="S1353" s="567"/>
      <c r="T1353" s="567"/>
      <c r="U1353" s="567"/>
      <c r="V1353" s="567"/>
      <c r="W1353" s="567"/>
      <c r="X1353" s="567"/>
      <c r="Y1353" s="568"/>
      <c r="Z1353" s="567"/>
      <c r="AA1353" s="567"/>
      <c r="AB1353" s="316"/>
      <c r="AC1353" s="316"/>
    </row>
    <row r="1354" spans="1:29">
      <c r="A1354" s="576"/>
      <c r="B1354" s="566"/>
      <c r="C1354" s="566"/>
      <c r="D1354" s="566"/>
      <c r="E1354" s="566"/>
      <c r="F1354" s="567"/>
      <c r="G1354" s="567"/>
      <c r="H1354" s="567"/>
      <c r="I1354" s="567"/>
      <c r="J1354" s="567"/>
      <c r="K1354" s="567"/>
      <c r="L1354" s="567"/>
      <c r="M1354" s="567"/>
      <c r="N1354" s="567"/>
      <c r="O1354" s="567"/>
      <c r="P1354" s="567"/>
      <c r="Q1354" s="567"/>
      <c r="R1354" s="567"/>
      <c r="S1354" s="567"/>
      <c r="T1354" s="567"/>
      <c r="U1354" s="567"/>
      <c r="V1354" s="567"/>
      <c r="W1354" s="567"/>
      <c r="X1354" s="567"/>
      <c r="Y1354" s="568"/>
      <c r="Z1354" s="567"/>
      <c r="AA1354" s="567"/>
      <c r="AB1354" s="316"/>
      <c r="AC1354" s="316"/>
    </row>
    <row r="1355" spans="1:29">
      <c r="A1355" s="576"/>
      <c r="B1355" s="566"/>
      <c r="C1355" s="566"/>
      <c r="D1355" s="566"/>
      <c r="E1355" s="566"/>
      <c r="F1355" s="567"/>
      <c r="G1355" s="567"/>
      <c r="H1355" s="567"/>
      <c r="I1355" s="567"/>
      <c r="J1355" s="567"/>
      <c r="K1355" s="567"/>
      <c r="L1355" s="567"/>
      <c r="M1355" s="567"/>
      <c r="N1355" s="567"/>
      <c r="O1355" s="567"/>
      <c r="P1355" s="567"/>
      <c r="Q1355" s="567"/>
      <c r="R1355" s="567"/>
      <c r="S1355" s="567"/>
      <c r="T1355" s="567"/>
      <c r="U1355" s="567"/>
      <c r="V1355" s="567"/>
      <c r="W1355" s="567"/>
      <c r="X1355" s="567"/>
      <c r="Y1355" s="568"/>
      <c r="Z1355" s="567"/>
      <c r="AA1355" s="567"/>
      <c r="AB1355" s="316"/>
      <c r="AC1355" s="316"/>
    </row>
    <row r="1356" spans="1:29">
      <c r="A1356" s="576"/>
      <c r="B1356" s="566"/>
      <c r="C1356" s="566"/>
      <c r="D1356" s="566"/>
      <c r="E1356" s="566"/>
      <c r="F1356" s="567"/>
      <c r="G1356" s="567"/>
      <c r="H1356" s="567"/>
      <c r="I1356" s="567"/>
      <c r="J1356" s="567"/>
      <c r="K1356" s="567"/>
      <c r="L1356" s="567"/>
      <c r="M1356" s="567"/>
      <c r="N1356" s="567"/>
      <c r="O1356" s="567"/>
      <c r="P1356" s="567"/>
      <c r="Q1356" s="567"/>
      <c r="R1356" s="567"/>
      <c r="S1356" s="567"/>
      <c r="T1356" s="567"/>
      <c r="U1356" s="567"/>
      <c r="V1356" s="567"/>
      <c r="W1356" s="567"/>
      <c r="X1356" s="567"/>
      <c r="Y1356" s="568"/>
      <c r="Z1356" s="567"/>
      <c r="AA1356" s="567"/>
      <c r="AB1356" s="316"/>
      <c r="AC1356" s="316"/>
    </row>
    <row r="1357" spans="1:29">
      <c r="A1357" s="576"/>
      <c r="B1357" s="566"/>
      <c r="C1357" s="566"/>
      <c r="D1357" s="566"/>
      <c r="E1357" s="566"/>
      <c r="F1357" s="567"/>
      <c r="G1357" s="567"/>
      <c r="H1357" s="567"/>
      <c r="I1357" s="567"/>
      <c r="J1357" s="567"/>
      <c r="K1357" s="567"/>
      <c r="L1357" s="567"/>
      <c r="M1357" s="567"/>
      <c r="N1357" s="567"/>
      <c r="O1357" s="567"/>
      <c r="P1357" s="567"/>
      <c r="Q1357" s="567"/>
      <c r="R1357" s="567"/>
      <c r="S1357" s="567"/>
      <c r="T1357" s="567"/>
      <c r="U1357" s="567"/>
      <c r="V1357" s="567"/>
      <c r="W1357" s="567"/>
      <c r="X1357" s="567"/>
      <c r="Y1357" s="568"/>
      <c r="Z1357" s="567"/>
      <c r="AA1357" s="567"/>
      <c r="AB1357" s="316"/>
      <c r="AC1357" s="316"/>
    </row>
    <row r="1358" spans="1:29">
      <c r="A1358" s="576"/>
      <c r="B1358" s="566"/>
      <c r="C1358" s="566"/>
      <c r="D1358" s="566"/>
      <c r="E1358" s="566"/>
      <c r="F1358" s="567"/>
      <c r="G1358" s="567"/>
      <c r="H1358" s="567"/>
      <c r="I1358" s="567"/>
      <c r="J1358" s="567"/>
      <c r="K1358" s="567"/>
      <c r="L1358" s="567"/>
      <c r="M1358" s="567"/>
      <c r="N1358" s="567"/>
      <c r="O1358" s="567"/>
      <c r="P1358" s="567"/>
      <c r="Q1358" s="567"/>
      <c r="R1358" s="567"/>
      <c r="S1358" s="567"/>
      <c r="T1358" s="567"/>
      <c r="U1358" s="567"/>
      <c r="V1358" s="567"/>
      <c r="W1358" s="567"/>
      <c r="X1358" s="567"/>
      <c r="Y1358" s="568"/>
      <c r="Z1358" s="567"/>
      <c r="AA1358" s="567"/>
      <c r="AB1358" s="316"/>
      <c r="AC1358" s="316"/>
    </row>
    <row r="1359" spans="1:29">
      <c r="A1359" s="576"/>
      <c r="B1359" s="566"/>
      <c r="C1359" s="566"/>
      <c r="D1359" s="566"/>
      <c r="E1359" s="566"/>
      <c r="F1359" s="567"/>
      <c r="G1359" s="567"/>
      <c r="H1359" s="567"/>
      <c r="I1359" s="567"/>
      <c r="J1359" s="567"/>
      <c r="K1359" s="567"/>
      <c r="L1359" s="567"/>
      <c r="M1359" s="567"/>
      <c r="N1359" s="567"/>
      <c r="O1359" s="567"/>
      <c r="P1359" s="567"/>
      <c r="Q1359" s="567"/>
      <c r="R1359" s="567"/>
      <c r="S1359" s="567"/>
      <c r="T1359" s="567"/>
      <c r="U1359" s="567"/>
      <c r="V1359" s="567"/>
      <c r="W1359" s="567"/>
      <c r="X1359" s="567"/>
      <c r="Y1359" s="568"/>
      <c r="Z1359" s="567"/>
      <c r="AA1359" s="567"/>
      <c r="AB1359" s="316"/>
      <c r="AC1359" s="316"/>
    </row>
    <row r="1360" spans="1:29">
      <c r="A1360" s="576"/>
      <c r="B1360" s="566"/>
      <c r="C1360" s="566"/>
      <c r="D1360" s="566"/>
      <c r="E1360" s="566"/>
      <c r="F1360" s="567"/>
      <c r="G1360" s="567"/>
      <c r="H1360" s="567"/>
      <c r="I1360" s="567"/>
      <c r="J1360" s="567"/>
      <c r="K1360" s="567"/>
      <c r="L1360" s="567"/>
      <c r="M1360" s="567"/>
      <c r="N1360" s="567"/>
      <c r="O1360" s="567"/>
      <c r="P1360" s="567"/>
      <c r="Q1360" s="567"/>
      <c r="R1360" s="567"/>
      <c r="S1360" s="567"/>
      <c r="T1360" s="567"/>
      <c r="U1360" s="567"/>
      <c r="V1360" s="567"/>
      <c r="W1360" s="567"/>
      <c r="X1360" s="567"/>
      <c r="Y1360" s="568"/>
      <c r="Z1360" s="567"/>
      <c r="AA1360" s="567"/>
      <c r="AB1360" s="316"/>
      <c r="AC1360" s="316"/>
    </row>
    <row r="1361" spans="1:29">
      <c r="A1361" s="576"/>
      <c r="B1361" s="566"/>
      <c r="C1361" s="566"/>
      <c r="D1361" s="566"/>
      <c r="E1361" s="566"/>
      <c r="F1361" s="567"/>
      <c r="G1361" s="567"/>
      <c r="H1361" s="567"/>
      <c r="I1361" s="567"/>
      <c r="J1361" s="567"/>
      <c r="K1361" s="567"/>
      <c r="L1361" s="567"/>
      <c r="M1361" s="567"/>
      <c r="N1361" s="567"/>
      <c r="O1361" s="567"/>
      <c r="P1361" s="567"/>
      <c r="Q1361" s="567"/>
      <c r="R1361" s="567"/>
      <c r="S1361" s="567"/>
      <c r="T1361" s="567"/>
      <c r="U1361" s="567"/>
      <c r="V1361" s="567"/>
      <c r="W1361" s="567"/>
      <c r="X1361" s="567"/>
      <c r="Y1361" s="568"/>
      <c r="Z1361" s="567"/>
      <c r="AA1361" s="567"/>
      <c r="AB1361" s="316"/>
      <c r="AC1361" s="316"/>
    </row>
    <row r="1362" spans="1:29">
      <c r="A1362" s="576"/>
      <c r="B1362" s="566"/>
      <c r="C1362" s="566"/>
      <c r="D1362" s="566"/>
      <c r="E1362" s="566"/>
      <c r="F1362" s="567"/>
      <c r="G1362" s="567"/>
      <c r="H1362" s="567"/>
      <c r="I1362" s="567"/>
      <c r="J1362" s="567"/>
      <c r="K1362" s="567"/>
      <c r="L1362" s="567"/>
      <c r="M1362" s="567"/>
      <c r="N1362" s="567"/>
      <c r="O1362" s="567"/>
      <c r="P1362" s="567"/>
      <c r="Q1362" s="567"/>
      <c r="R1362" s="567"/>
      <c r="S1362" s="567"/>
      <c r="T1362" s="567"/>
      <c r="U1362" s="567"/>
      <c r="V1362" s="567"/>
      <c r="W1362" s="567"/>
      <c r="X1362" s="567"/>
      <c r="Y1362" s="568"/>
      <c r="Z1362" s="567"/>
      <c r="AA1362" s="567"/>
      <c r="AB1362" s="316"/>
      <c r="AC1362" s="316"/>
    </row>
    <row r="1363" spans="1:29">
      <c r="A1363" s="576"/>
      <c r="B1363" s="566"/>
      <c r="C1363" s="566"/>
      <c r="D1363" s="566"/>
      <c r="E1363" s="566"/>
      <c r="F1363" s="567"/>
      <c r="G1363" s="567"/>
      <c r="H1363" s="567"/>
      <c r="I1363" s="567"/>
      <c r="J1363" s="567"/>
      <c r="K1363" s="567"/>
      <c r="L1363" s="567"/>
      <c r="M1363" s="567"/>
      <c r="N1363" s="567"/>
      <c r="O1363" s="567"/>
      <c r="P1363" s="567"/>
      <c r="Q1363" s="567"/>
      <c r="R1363" s="567"/>
      <c r="S1363" s="567"/>
      <c r="T1363" s="567"/>
      <c r="U1363" s="567"/>
      <c r="V1363" s="567"/>
      <c r="W1363" s="567"/>
      <c r="X1363" s="567"/>
      <c r="Y1363" s="568"/>
      <c r="Z1363" s="567"/>
      <c r="AA1363" s="567"/>
      <c r="AB1363" s="316"/>
      <c r="AC1363" s="316"/>
    </row>
    <row r="1364" spans="1:29">
      <c r="A1364" s="576"/>
      <c r="B1364" s="566"/>
      <c r="C1364" s="566"/>
      <c r="D1364" s="566"/>
      <c r="E1364" s="566"/>
      <c r="F1364" s="567"/>
      <c r="G1364" s="567"/>
      <c r="H1364" s="567"/>
      <c r="I1364" s="567"/>
      <c r="J1364" s="567"/>
      <c r="K1364" s="567"/>
      <c r="L1364" s="567"/>
      <c r="M1364" s="567"/>
      <c r="N1364" s="567"/>
      <c r="O1364" s="567"/>
      <c r="P1364" s="567"/>
      <c r="Q1364" s="567"/>
      <c r="R1364" s="567"/>
      <c r="S1364" s="567"/>
      <c r="T1364" s="567"/>
      <c r="U1364" s="567"/>
      <c r="V1364" s="567"/>
      <c r="W1364" s="567"/>
      <c r="X1364" s="567"/>
      <c r="Y1364" s="568"/>
      <c r="Z1364" s="567"/>
      <c r="AA1364" s="567"/>
      <c r="AB1364" s="316"/>
      <c r="AC1364" s="316"/>
    </row>
    <row r="1365" spans="1:29">
      <c r="A1365" s="576"/>
      <c r="B1365" s="566"/>
      <c r="C1365" s="566"/>
      <c r="D1365" s="566"/>
      <c r="E1365" s="566"/>
      <c r="F1365" s="567"/>
      <c r="G1365" s="567"/>
      <c r="H1365" s="567"/>
      <c r="I1365" s="567"/>
      <c r="J1365" s="567"/>
      <c r="K1365" s="567"/>
      <c r="L1365" s="567"/>
      <c r="M1365" s="567"/>
      <c r="N1365" s="567"/>
      <c r="O1365" s="567"/>
      <c r="P1365" s="567"/>
      <c r="Q1365" s="567"/>
      <c r="R1365" s="567"/>
      <c r="S1365" s="567"/>
      <c r="T1365" s="567"/>
      <c r="U1365" s="567"/>
      <c r="V1365" s="567"/>
      <c r="W1365" s="567"/>
      <c r="X1365" s="567"/>
      <c r="Y1365" s="568"/>
      <c r="Z1365" s="567"/>
      <c r="AA1365" s="567"/>
      <c r="AB1365" s="316"/>
      <c r="AC1365" s="316"/>
    </row>
    <row r="1366" spans="1:29">
      <c r="A1366" s="576"/>
      <c r="B1366" s="566"/>
      <c r="C1366" s="566"/>
      <c r="D1366" s="566"/>
      <c r="E1366" s="566"/>
      <c r="F1366" s="567"/>
      <c r="G1366" s="567"/>
      <c r="H1366" s="567"/>
      <c r="I1366" s="567"/>
      <c r="J1366" s="567"/>
      <c r="K1366" s="567"/>
      <c r="L1366" s="567"/>
      <c r="M1366" s="567"/>
      <c r="N1366" s="567"/>
      <c r="O1366" s="567"/>
      <c r="P1366" s="567"/>
      <c r="Q1366" s="567"/>
      <c r="R1366" s="567"/>
      <c r="S1366" s="567"/>
      <c r="T1366" s="567"/>
      <c r="U1366" s="567"/>
      <c r="V1366" s="567"/>
      <c r="W1366" s="567"/>
      <c r="X1366" s="567"/>
      <c r="Y1366" s="568"/>
      <c r="Z1366" s="567"/>
      <c r="AA1366" s="567"/>
      <c r="AB1366" s="316"/>
      <c r="AC1366" s="316"/>
    </row>
    <row r="1367" spans="1:29">
      <c r="A1367" s="576"/>
      <c r="B1367" s="566"/>
      <c r="C1367" s="566"/>
      <c r="D1367" s="566"/>
      <c r="E1367" s="566"/>
      <c r="F1367" s="567"/>
      <c r="G1367" s="567"/>
      <c r="H1367" s="567"/>
      <c r="I1367" s="567"/>
      <c r="J1367" s="567"/>
      <c r="K1367" s="567"/>
      <c r="L1367" s="567"/>
      <c r="M1367" s="567"/>
      <c r="N1367" s="567"/>
      <c r="O1367" s="567"/>
      <c r="P1367" s="567"/>
      <c r="Q1367" s="567"/>
      <c r="R1367" s="567"/>
      <c r="S1367" s="567"/>
      <c r="T1367" s="567"/>
      <c r="U1367" s="567"/>
      <c r="V1367" s="567"/>
      <c r="W1367" s="567"/>
      <c r="X1367" s="567"/>
      <c r="Y1367" s="568"/>
      <c r="Z1367" s="567"/>
      <c r="AA1367" s="567"/>
      <c r="AB1367" s="316"/>
      <c r="AC1367" s="316"/>
    </row>
    <row r="1368" spans="1:29">
      <c r="A1368" s="576"/>
      <c r="B1368" s="566"/>
      <c r="C1368" s="566"/>
      <c r="D1368" s="566"/>
      <c r="E1368" s="566"/>
      <c r="F1368" s="567"/>
      <c r="G1368" s="567"/>
      <c r="H1368" s="567"/>
      <c r="I1368" s="567"/>
      <c r="J1368" s="567"/>
      <c r="K1368" s="567"/>
      <c r="L1368" s="567"/>
      <c r="M1368" s="567"/>
      <c r="N1368" s="567"/>
      <c r="O1368" s="567"/>
      <c r="P1368" s="567"/>
      <c r="Q1368" s="567"/>
      <c r="R1368" s="567"/>
      <c r="S1368" s="567"/>
      <c r="T1368" s="567"/>
      <c r="U1368" s="567"/>
      <c r="V1368" s="567"/>
      <c r="W1368" s="567"/>
      <c r="X1368" s="567"/>
      <c r="Y1368" s="568"/>
      <c r="Z1368" s="567"/>
      <c r="AA1368" s="567"/>
      <c r="AB1368" s="316"/>
      <c r="AC1368" s="316"/>
    </row>
    <row r="1369" spans="1:29">
      <c r="A1369" s="576"/>
      <c r="B1369" s="566"/>
      <c r="C1369" s="566"/>
      <c r="D1369" s="566"/>
      <c r="E1369" s="566"/>
      <c r="F1369" s="567"/>
      <c r="G1369" s="567"/>
      <c r="H1369" s="567"/>
      <c r="I1369" s="567"/>
      <c r="J1369" s="567"/>
      <c r="K1369" s="567"/>
      <c r="L1369" s="567"/>
      <c r="M1369" s="567"/>
      <c r="N1369" s="567"/>
      <c r="O1369" s="567"/>
      <c r="P1369" s="567"/>
      <c r="Q1369" s="567"/>
      <c r="R1369" s="567"/>
      <c r="S1369" s="567"/>
      <c r="T1369" s="567"/>
      <c r="U1369" s="567"/>
      <c r="V1369" s="567"/>
      <c r="W1369" s="567"/>
      <c r="X1369" s="567"/>
      <c r="Y1369" s="568"/>
      <c r="Z1369" s="567"/>
      <c r="AA1369" s="567"/>
      <c r="AB1369" s="316"/>
      <c r="AC1369" s="316"/>
    </row>
    <row r="1370" spans="1:29">
      <c r="A1370" s="576"/>
      <c r="B1370" s="566"/>
      <c r="C1370" s="566"/>
      <c r="D1370" s="566"/>
      <c r="E1370" s="566"/>
      <c r="F1370" s="567"/>
      <c r="G1370" s="567"/>
      <c r="H1370" s="567"/>
      <c r="I1370" s="567"/>
      <c r="J1370" s="567"/>
      <c r="K1370" s="567"/>
      <c r="L1370" s="567"/>
      <c r="M1370" s="567"/>
      <c r="N1370" s="567"/>
      <c r="O1370" s="567"/>
      <c r="P1370" s="567"/>
      <c r="Q1370" s="567"/>
      <c r="R1370" s="567"/>
      <c r="S1370" s="567"/>
      <c r="T1370" s="567"/>
      <c r="U1370" s="567"/>
      <c r="V1370" s="567"/>
      <c r="W1370" s="567"/>
      <c r="X1370" s="567"/>
      <c r="Y1370" s="568"/>
      <c r="Z1370" s="567"/>
      <c r="AA1370" s="567"/>
      <c r="AB1370" s="316"/>
      <c r="AC1370" s="316"/>
    </row>
    <row r="1371" spans="1:29">
      <c r="A1371" s="576"/>
      <c r="B1371" s="566"/>
      <c r="C1371" s="566"/>
      <c r="D1371" s="566"/>
      <c r="E1371" s="566"/>
      <c r="F1371" s="567"/>
      <c r="G1371" s="567"/>
      <c r="H1371" s="567"/>
      <c r="I1371" s="567"/>
      <c r="J1371" s="567"/>
      <c r="K1371" s="567"/>
      <c r="L1371" s="567"/>
      <c r="M1371" s="567"/>
      <c r="N1371" s="567"/>
      <c r="O1371" s="567"/>
      <c r="P1371" s="567"/>
      <c r="Q1371" s="567"/>
      <c r="R1371" s="567"/>
      <c r="S1371" s="567"/>
      <c r="T1371" s="567"/>
      <c r="U1371" s="567"/>
      <c r="V1371" s="567"/>
      <c r="W1371" s="567"/>
      <c r="X1371" s="567"/>
      <c r="Y1371" s="568"/>
      <c r="Z1371" s="567"/>
      <c r="AA1371" s="567"/>
      <c r="AB1371" s="316"/>
      <c r="AC1371" s="316"/>
    </row>
    <row r="1372" spans="1:29">
      <c r="A1372" s="576"/>
      <c r="B1372" s="566"/>
      <c r="C1372" s="566"/>
      <c r="D1372" s="566"/>
      <c r="E1372" s="566"/>
      <c r="F1372" s="567"/>
      <c r="G1372" s="567"/>
      <c r="H1372" s="567"/>
      <c r="I1372" s="567"/>
      <c r="J1372" s="567"/>
      <c r="K1372" s="567"/>
      <c r="L1372" s="567"/>
      <c r="M1372" s="567"/>
      <c r="N1372" s="567"/>
      <c r="O1372" s="567"/>
      <c r="P1372" s="567"/>
      <c r="Q1372" s="567"/>
      <c r="R1372" s="567"/>
      <c r="S1372" s="567"/>
      <c r="T1372" s="567"/>
      <c r="U1372" s="567"/>
      <c r="V1372" s="567"/>
      <c r="W1372" s="567"/>
      <c r="X1372" s="567"/>
      <c r="Y1372" s="568"/>
      <c r="Z1372" s="567"/>
      <c r="AA1372" s="567"/>
      <c r="AB1372" s="316"/>
      <c r="AC1372" s="316"/>
    </row>
    <row r="1373" spans="1:29">
      <c r="A1373" s="576"/>
      <c r="B1373" s="566"/>
      <c r="C1373" s="566"/>
      <c r="D1373" s="566"/>
      <c r="E1373" s="566"/>
      <c r="F1373" s="567"/>
      <c r="G1373" s="567"/>
      <c r="H1373" s="567"/>
      <c r="I1373" s="567"/>
      <c r="J1373" s="567"/>
      <c r="K1373" s="567"/>
      <c r="L1373" s="567"/>
      <c r="M1373" s="567"/>
      <c r="N1373" s="567"/>
      <c r="O1373" s="567"/>
      <c r="P1373" s="567"/>
      <c r="Q1373" s="567"/>
      <c r="R1373" s="567"/>
      <c r="S1373" s="567"/>
      <c r="T1373" s="567"/>
      <c r="U1373" s="567"/>
      <c r="V1373" s="567"/>
      <c r="W1373" s="567"/>
      <c r="X1373" s="567"/>
      <c r="Y1373" s="568"/>
      <c r="Z1373" s="567"/>
      <c r="AA1373" s="567"/>
      <c r="AB1373" s="316"/>
      <c r="AC1373" s="316"/>
    </row>
    <row r="1374" spans="1:29">
      <c r="A1374" s="576"/>
      <c r="B1374" s="566"/>
      <c r="C1374" s="566"/>
      <c r="D1374" s="566"/>
      <c r="E1374" s="566"/>
      <c r="F1374" s="567"/>
      <c r="G1374" s="567"/>
      <c r="H1374" s="567"/>
      <c r="I1374" s="567"/>
      <c r="J1374" s="567"/>
      <c r="K1374" s="567"/>
      <c r="L1374" s="567"/>
      <c r="M1374" s="567"/>
      <c r="N1374" s="567"/>
      <c r="O1374" s="567"/>
      <c r="P1374" s="567"/>
      <c r="Q1374" s="567"/>
      <c r="R1374" s="567"/>
      <c r="S1374" s="567"/>
      <c r="T1374" s="567"/>
      <c r="U1374" s="567"/>
      <c r="V1374" s="567"/>
      <c r="W1374" s="567"/>
      <c r="X1374" s="567"/>
      <c r="Y1374" s="568"/>
      <c r="Z1374" s="567"/>
      <c r="AA1374" s="567"/>
      <c r="AB1374" s="316"/>
      <c r="AC1374" s="316"/>
    </row>
    <row r="1375" spans="1:29">
      <c r="A1375" s="576"/>
      <c r="B1375" s="566"/>
      <c r="C1375" s="566"/>
      <c r="D1375" s="566"/>
      <c r="E1375" s="566"/>
      <c r="F1375" s="567"/>
      <c r="G1375" s="567"/>
      <c r="H1375" s="567"/>
      <c r="I1375" s="567"/>
      <c r="J1375" s="567"/>
      <c r="K1375" s="567"/>
      <c r="L1375" s="567"/>
      <c r="M1375" s="567"/>
      <c r="N1375" s="567"/>
      <c r="O1375" s="567"/>
      <c r="P1375" s="567"/>
      <c r="Q1375" s="567"/>
      <c r="R1375" s="567"/>
      <c r="S1375" s="567"/>
      <c r="T1375" s="567"/>
      <c r="U1375" s="567"/>
      <c r="V1375" s="567"/>
      <c r="W1375" s="567"/>
      <c r="X1375" s="567"/>
      <c r="Y1375" s="568"/>
      <c r="Z1375" s="567"/>
      <c r="AA1375" s="567"/>
      <c r="AB1375" s="316"/>
      <c r="AC1375" s="316"/>
    </row>
    <row r="1376" spans="1:29">
      <c r="A1376" s="576"/>
      <c r="B1376" s="566"/>
      <c r="C1376" s="566"/>
      <c r="D1376" s="566"/>
      <c r="E1376" s="566"/>
      <c r="F1376" s="567"/>
      <c r="G1376" s="567"/>
      <c r="H1376" s="567"/>
      <c r="I1376" s="567"/>
      <c r="J1376" s="567"/>
      <c r="K1376" s="567"/>
      <c r="L1376" s="567"/>
      <c r="M1376" s="567"/>
      <c r="N1376" s="567"/>
      <c r="O1376" s="567"/>
      <c r="P1376" s="567"/>
      <c r="Q1376" s="567"/>
      <c r="R1376" s="567"/>
      <c r="S1376" s="567"/>
      <c r="T1376" s="567"/>
      <c r="U1376" s="567"/>
      <c r="V1376" s="567"/>
      <c r="W1376" s="567"/>
      <c r="X1376" s="567"/>
      <c r="Y1376" s="568"/>
      <c r="Z1376" s="567"/>
      <c r="AA1376" s="567"/>
      <c r="AB1376" s="316"/>
      <c r="AC1376" s="316"/>
    </row>
    <row r="1377" spans="1:29">
      <c r="A1377" s="576"/>
      <c r="B1377" s="566"/>
      <c r="C1377" s="566"/>
      <c r="D1377" s="566"/>
      <c r="E1377" s="566"/>
      <c r="F1377" s="567"/>
      <c r="G1377" s="567"/>
      <c r="H1377" s="567"/>
      <c r="I1377" s="567"/>
      <c r="J1377" s="567"/>
      <c r="K1377" s="567"/>
      <c r="L1377" s="567"/>
      <c r="M1377" s="567"/>
      <c r="N1377" s="567"/>
      <c r="O1377" s="567"/>
      <c r="P1377" s="567"/>
      <c r="Q1377" s="567"/>
      <c r="R1377" s="567"/>
      <c r="S1377" s="567"/>
      <c r="T1377" s="567"/>
      <c r="U1377" s="567"/>
      <c r="V1377" s="567"/>
      <c r="W1377" s="567"/>
      <c r="X1377" s="567"/>
      <c r="Y1377" s="568"/>
      <c r="Z1377" s="567"/>
      <c r="AA1377" s="567"/>
      <c r="AB1377" s="316"/>
      <c r="AC1377" s="316"/>
    </row>
    <row r="1378" spans="1:29">
      <c r="A1378" s="576"/>
      <c r="B1378" s="566"/>
      <c r="C1378" s="566"/>
      <c r="D1378" s="566"/>
      <c r="E1378" s="566"/>
      <c r="F1378" s="567"/>
      <c r="G1378" s="567"/>
      <c r="H1378" s="567"/>
      <c r="I1378" s="567"/>
      <c r="J1378" s="567"/>
      <c r="K1378" s="567"/>
      <c r="L1378" s="567"/>
      <c r="M1378" s="567"/>
      <c r="N1378" s="567"/>
      <c r="O1378" s="567"/>
      <c r="P1378" s="567"/>
      <c r="Q1378" s="567"/>
      <c r="R1378" s="567"/>
      <c r="S1378" s="567"/>
      <c r="T1378" s="567"/>
      <c r="U1378" s="567"/>
      <c r="V1378" s="567"/>
      <c r="W1378" s="567"/>
      <c r="X1378" s="567"/>
      <c r="Y1378" s="568"/>
      <c r="Z1378" s="567"/>
      <c r="AA1378" s="567"/>
      <c r="AB1378" s="316"/>
      <c r="AC1378" s="316"/>
    </row>
    <row r="1379" spans="1:29">
      <c r="A1379" s="576"/>
      <c r="B1379" s="566"/>
      <c r="C1379" s="566"/>
      <c r="D1379" s="566"/>
      <c r="E1379" s="566"/>
      <c r="F1379" s="567"/>
      <c r="G1379" s="567"/>
      <c r="H1379" s="567"/>
      <c r="I1379" s="567"/>
      <c r="J1379" s="567"/>
      <c r="K1379" s="567"/>
      <c r="L1379" s="567"/>
      <c r="M1379" s="567"/>
      <c r="N1379" s="567"/>
      <c r="O1379" s="567"/>
      <c r="P1379" s="567"/>
      <c r="Q1379" s="567"/>
      <c r="R1379" s="567"/>
      <c r="S1379" s="567"/>
      <c r="T1379" s="567"/>
      <c r="U1379" s="567"/>
      <c r="V1379" s="567"/>
      <c r="W1379" s="567"/>
      <c r="X1379" s="567"/>
      <c r="Y1379" s="568"/>
      <c r="Z1379" s="567"/>
      <c r="AA1379" s="567"/>
      <c r="AB1379" s="316"/>
      <c r="AC1379" s="316"/>
    </row>
    <row r="1380" spans="1:29">
      <c r="A1380" s="576"/>
      <c r="B1380" s="566"/>
      <c r="C1380" s="566"/>
      <c r="D1380" s="566"/>
      <c r="E1380" s="566"/>
      <c r="F1380" s="567"/>
      <c r="G1380" s="567"/>
      <c r="H1380" s="567"/>
      <c r="I1380" s="567"/>
      <c r="J1380" s="567"/>
      <c r="K1380" s="567"/>
      <c r="L1380" s="567"/>
      <c r="M1380" s="567"/>
      <c r="N1380" s="567"/>
      <c r="O1380" s="567"/>
      <c r="P1380" s="567"/>
      <c r="Q1380" s="567"/>
      <c r="R1380" s="567"/>
      <c r="S1380" s="567"/>
      <c r="T1380" s="567"/>
      <c r="U1380" s="567"/>
      <c r="V1380" s="567"/>
      <c r="W1380" s="567"/>
      <c r="X1380" s="567"/>
      <c r="Y1380" s="568"/>
      <c r="Z1380" s="567"/>
      <c r="AA1380" s="567"/>
      <c r="AB1380" s="316"/>
      <c r="AC1380" s="316"/>
    </row>
    <row r="1381" spans="1:29">
      <c r="A1381" s="576"/>
      <c r="B1381" s="566"/>
      <c r="C1381" s="566"/>
      <c r="D1381" s="566"/>
      <c r="E1381" s="566"/>
      <c r="F1381" s="567"/>
      <c r="G1381" s="567"/>
      <c r="H1381" s="567"/>
      <c r="I1381" s="567"/>
      <c r="J1381" s="567"/>
      <c r="K1381" s="567"/>
      <c r="L1381" s="567"/>
      <c r="M1381" s="567"/>
      <c r="N1381" s="567"/>
      <c r="O1381" s="567"/>
      <c r="P1381" s="567"/>
      <c r="Q1381" s="567"/>
      <c r="R1381" s="567"/>
      <c r="S1381" s="567"/>
      <c r="T1381" s="567"/>
      <c r="U1381" s="567"/>
      <c r="V1381" s="567"/>
      <c r="W1381" s="567"/>
      <c r="X1381" s="567"/>
      <c r="Y1381" s="568"/>
      <c r="Z1381" s="567"/>
      <c r="AA1381" s="567"/>
      <c r="AB1381" s="316"/>
      <c r="AC1381" s="316"/>
    </row>
    <row r="1382" spans="1:29">
      <c r="A1382" s="576"/>
      <c r="B1382" s="566"/>
      <c r="C1382" s="566"/>
      <c r="D1382" s="566"/>
      <c r="E1382" s="566"/>
      <c r="F1382" s="567"/>
      <c r="G1382" s="567"/>
      <c r="H1382" s="567"/>
      <c r="I1382" s="567"/>
      <c r="J1382" s="567"/>
      <c r="K1382" s="567"/>
      <c r="L1382" s="567"/>
      <c r="M1382" s="567"/>
      <c r="N1382" s="567"/>
      <c r="O1382" s="567"/>
      <c r="P1382" s="567"/>
      <c r="Q1382" s="567"/>
      <c r="R1382" s="567"/>
      <c r="S1382" s="567"/>
      <c r="T1382" s="567"/>
      <c r="U1382" s="567"/>
      <c r="V1382" s="567"/>
      <c r="W1382" s="567"/>
      <c r="X1382" s="567"/>
      <c r="Y1382" s="568"/>
      <c r="Z1382" s="567"/>
      <c r="AA1382" s="567"/>
      <c r="AB1382" s="316"/>
      <c r="AC1382" s="316"/>
    </row>
    <row r="1383" spans="1:29">
      <c r="A1383" s="576"/>
      <c r="B1383" s="566"/>
      <c r="C1383" s="566"/>
      <c r="D1383" s="566"/>
      <c r="E1383" s="566"/>
      <c r="F1383" s="567"/>
      <c r="G1383" s="567"/>
      <c r="H1383" s="567"/>
      <c r="I1383" s="567"/>
      <c r="J1383" s="567"/>
      <c r="K1383" s="567"/>
      <c r="L1383" s="567"/>
      <c r="M1383" s="567"/>
      <c r="N1383" s="567"/>
      <c r="O1383" s="567"/>
      <c r="P1383" s="567"/>
      <c r="Q1383" s="567"/>
      <c r="R1383" s="567"/>
      <c r="S1383" s="567"/>
      <c r="T1383" s="567"/>
      <c r="U1383" s="567"/>
      <c r="V1383" s="567"/>
      <c r="W1383" s="567"/>
      <c r="X1383" s="567"/>
      <c r="Y1383" s="568"/>
      <c r="Z1383" s="567"/>
      <c r="AA1383" s="567"/>
      <c r="AB1383" s="316"/>
      <c r="AC1383" s="316"/>
    </row>
    <row r="1384" spans="1:29">
      <c r="A1384" s="576"/>
      <c r="B1384" s="566"/>
      <c r="C1384" s="566"/>
      <c r="D1384" s="566"/>
      <c r="E1384" s="566"/>
      <c r="F1384" s="567"/>
      <c r="G1384" s="567"/>
      <c r="H1384" s="567"/>
      <c r="I1384" s="567"/>
      <c r="J1384" s="567"/>
      <c r="K1384" s="567"/>
      <c r="L1384" s="567"/>
      <c r="M1384" s="567"/>
      <c r="N1384" s="567"/>
      <c r="O1384" s="567"/>
      <c r="P1384" s="567"/>
      <c r="Q1384" s="567"/>
      <c r="R1384" s="567"/>
      <c r="S1384" s="567"/>
      <c r="T1384" s="567"/>
      <c r="U1384" s="567"/>
      <c r="V1384" s="567"/>
      <c r="W1384" s="567"/>
      <c r="X1384" s="567"/>
      <c r="Y1384" s="568"/>
      <c r="Z1384" s="567"/>
      <c r="AA1384" s="567"/>
      <c r="AB1384" s="316"/>
      <c r="AC1384" s="316"/>
    </row>
    <row r="1385" spans="1:29">
      <c r="A1385" s="576"/>
      <c r="B1385" s="566"/>
      <c r="C1385" s="566"/>
      <c r="D1385" s="566"/>
      <c r="E1385" s="566"/>
      <c r="F1385" s="567"/>
      <c r="G1385" s="567"/>
      <c r="H1385" s="567"/>
      <c r="I1385" s="567"/>
      <c r="J1385" s="567"/>
      <c r="K1385" s="567"/>
      <c r="L1385" s="567"/>
      <c r="M1385" s="567"/>
      <c r="N1385" s="567"/>
      <c r="O1385" s="567"/>
      <c r="P1385" s="567"/>
      <c r="Q1385" s="567"/>
      <c r="R1385" s="567"/>
      <c r="S1385" s="567"/>
      <c r="T1385" s="567"/>
      <c r="U1385" s="567"/>
      <c r="V1385" s="567"/>
      <c r="W1385" s="567"/>
      <c r="X1385" s="567"/>
      <c r="Y1385" s="568"/>
      <c r="Z1385" s="567"/>
      <c r="AA1385" s="567"/>
      <c r="AB1385" s="316"/>
      <c r="AC1385" s="316"/>
    </row>
    <row r="1386" spans="1:29">
      <c r="A1386" s="576"/>
      <c r="B1386" s="566"/>
      <c r="C1386" s="566"/>
      <c r="D1386" s="566"/>
      <c r="E1386" s="566"/>
      <c r="F1386" s="567"/>
      <c r="G1386" s="567"/>
      <c r="H1386" s="567"/>
      <c r="I1386" s="567"/>
      <c r="J1386" s="567"/>
      <c r="K1386" s="567"/>
      <c r="L1386" s="567"/>
      <c r="M1386" s="567"/>
      <c r="N1386" s="567"/>
      <c r="O1386" s="567"/>
      <c r="P1386" s="567"/>
      <c r="Q1386" s="567"/>
      <c r="R1386" s="567"/>
      <c r="S1386" s="567"/>
      <c r="T1386" s="567"/>
      <c r="U1386" s="567"/>
      <c r="V1386" s="567"/>
      <c r="W1386" s="567"/>
      <c r="X1386" s="567"/>
      <c r="Y1386" s="568"/>
      <c r="Z1386" s="567"/>
      <c r="AA1386" s="567"/>
      <c r="AB1386" s="316"/>
      <c r="AC1386" s="316"/>
    </row>
    <row r="1387" spans="1:29">
      <c r="A1387" s="576"/>
      <c r="B1387" s="566"/>
      <c r="C1387" s="566"/>
      <c r="D1387" s="566"/>
      <c r="E1387" s="566"/>
      <c r="F1387" s="567"/>
      <c r="G1387" s="567"/>
      <c r="H1387" s="567"/>
      <c r="I1387" s="567"/>
      <c r="J1387" s="567"/>
      <c r="K1387" s="567"/>
      <c r="L1387" s="567"/>
      <c r="M1387" s="567"/>
      <c r="N1387" s="567"/>
      <c r="O1387" s="567"/>
      <c r="P1387" s="567"/>
      <c r="Q1387" s="567"/>
      <c r="R1387" s="567"/>
      <c r="S1387" s="567"/>
      <c r="T1387" s="567"/>
      <c r="U1387" s="567"/>
      <c r="V1387" s="567"/>
      <c r="W1387" s="567"/>
      <c r="X1387" s="567"/>
      <c r="Y1387" s="568"/>
      <c r="Z1387" s="567"/>
      <c r="AA1387" s="567"/>
      <c r="AB1387" s="316"/>
      <c r="AC1387" s="316"/>
    </row>
    <row r="1388" spans="1:29">
      <c r="A1388" s="576"/>
      <c r="B1388" s="566"/>
      <c r="C1388" s="566"/>
      <c r="D1388" s="566"/>
      <c r="E1388" s="566"/>
      <c r="F1388" s="567"/>
      <c r="G1388" s="567"/>
      <c r="H1388" s="567"/>
      <c r="I1388" s="567"/>
      <c r="J1388" s="567"/>
      <c r="K1388" s="567"/>
      <c r="L1388" s="567"/>
      <c r="M1388" s="567"/>
      <c r="N1388" s="567"/>
      <c r="O1388" s="567"/>
      <c r="P1388" s="567"/>
      <c r="Q1388" s="567"/>
      <c r="R1388" s="567"/>
      <c r="S1388" s="567"/>
      <c r="T1388" s="567"/>
      <c r="U1388" s="567"/>
      <c r="V1388" s="567"/>
      <c r="W1388" s="567"/>
      <c r="X1388" s="567"/>
      <c r="Y1388" s="568"/>
      <c r="Z1388" s="567"/>
      <c r="AA1388" s="567"/>
      <c r="AB1388" s="316"/>
      <c r="AC1388" s="316"/>
    </row>
    <row r="1389" spans="1:29">
      <c r="A1389" s="576"/>
      <c r="B1389" s="566"/>
      <c r="C1389" s="566"/>
      <c r="D1389" s="566"/>
      <c r="E1389" s="566"/>
      <c r="F1389" s="567"/>
      <c r="G1389" s="567"/>
      <c r="H1389" s="567"/>
      <c r="I1389" s="567"/>
      <c r="J1389" s="567"/>
      <c r="K1389" s="567"/>
      <c r="L1389" s="567"/>
      <c r="M1389" s="567"/>
      <c r="N1389" s="567"/>
      <c r="O1389" s="567"/>
      <c r="P1389" s="567"/>
      <c r="Q1389" s="567"/>
      <c r="R1389" s="567"/>
      <c r="S1389" s="567"/>
      <c r="T1389" s="567"/>
      <c r="U1389" s="567"/>
      <c r="V1389" s="567"/>
      <c r="W1389" s="567"/>
      <c r="X1389" s="567"/>
      <c r="Y1389" s="568"/>
      <c r="Z1389" s="567"/>
      <c r="AA1389" s="567"/>
      <c r="AB1389" s="316"/>
      <c r="AC1389" s="316"/>
    </row>
    <row r="1390" spans="1:29">
      <c r="A1390" s="576"/>
      <c r="B1390" s="566"/>
      <c r="C1390" s="566"/>
      <c r="D1390" s="566"/>
      <c r="E1390" s="566"/>
      <c r="F1390" s="567"/>
      <c r="G1390" s="567"/>
      <c r="H1390" s="567"/>
      <c r="I1390" s="567"/>
      <c r="J1390" s="567"/>
      <c r="K1390" s="567"/>
      <c r="L1390" s="567"/>
      <c r="M1390" s="567"/>
      <c r="N1390" s="567"/>
      <c r="O1390" s="567"/>
      <c r="P1390" s="567"/>
      <c r="Q1390" s="567"/>
      <c r="R1390" s="567"/>
      <c r="S1390" s="567"/>
      <c r="T1390" s="567"/>
      <c r="U1390" s="567"/>
      <c r="V1390" s="567"/>
      <c r="W1390" s="567"/>
      <c r="X1390" s="567"/>
      <c r="Y1390" s="568"/>
      <c r="Z1390" s="567"/>
      <c r="AA1390" s="567"/>
      <c r="AB1390" s="316"/>
      <c r="AC1390" s="316"/>
    </row>
    <row r="1391" spans="1:29">
      <c r="A1391" s="576"/>
      <c r="B1391" s="566"/>
      <c r="C1391" s="566"/>
      <c r="D1391" s="566"/>
      <c r="E1391" s="566"/>
      <c r="F1391" s="567"/>
      <c r="G1391" s="567"/>
      <c r="H1391" s="567"/>
      <c r="I1391" s="567"/>
      <c r="J1391" s="567"/>
      <c r="K1391" s="567"/>
      <c r="L1391" s="567"/>
      <c r="M1391" s="567"/>
      <c r="N1391" s="567"/>
      <c r="O1391" s="567"/>
      <c r="P1391" s="567"/>
      <c r="Q1391" s="567"/>
      <c r="R1391" s="567"/>
      <c r="S1391" s="567"/>
      <c r="T1391" s="567"/>
      <c r="U1391" s="567"/>
      <c r="V1391" s="567"/>
      <c r="W1391" s="567"/>
      <c r="X1391" s="567"/>
      <c r="Y1391" s="568"/>
      <c r="Z1391" s="567"/>
      <c r="AA1391" s="567"/>
      <c r="AB1391" s="316"/>
      <c r="AC1391" s="316"/>
    </row>
    <row r="1392" spans="1:29">
      <c r="A1392" s="576"/>
      <c r="B1392" s="566"/>
      <c r="C1392" s="566"/>
      <c r="D1392" s="566"/>
      <c r="E1392" s="566"/>
      <c r="F1392" s="567"/>
      <c r="G1392" s="567"/>
      <c r="H1392" s="567"/>
      <c r="I1392" s="567"/>
      <c r="J1392" s="567"/>
      <c r="K1392" s="567"/>
      <c r="L1392" s="567"/>
      <c r="M1392" s="567"/>
      <c r="N1392" s="567"/>
      <c r="O1392" s="567"/>
      <c r="P1392" s="567"/>
      <c r="Q1392" s="567"/>
      <c r="R1392" s="567"/>
      <c r="S1392" s="567"/>
      <c r="T1392" s="567"/>
      <c r="U1392" s="567"/>
      <c r="V1392" s="567"/>
      <c r="W1392" s="567"/>
      <c r="X1392" s="567"/>
      <c r="Y1392" s="568"/>
      <c r="Z1392" s="567"/>
      <c r="AA1392" s="567"/>
      <c r="AB1392" s="316"/>
      <c r="AC1392" s="316"/>
    </row>
    <row r="1393" spans="1:29">
      <c r="A1393" s="576"/>
      <c r="B1393" s="566"/>
      <c r="C1393" s="566"/>
      <c r="D1393" s="566"/>
      <c r="E1393" s="566"/>
      <c r="F1393" s="567"/>
      <c r="G1393" s="567"/>
      <c r="H1393" s="567"/>
      <c r="I1393" s="567"/>
      <c r="J1393" s="567"/>
      <c r="K1393" s="567"/>
      <c r="L1393" s="567"/>
      <c r="M1393" s="567"/>
      <c r="N1393" s="567"/>
      <c r="O1393" s="567"/>
      <c r="P1393" s="567"/>
      <c r="Q1393" s="567"/>
      <c r="R1393" s="567"/>
      <c r="S1393" s="567"/>
      <c r="T1393" s="567"/>
      <c r="U1393" s="567"/>
      <c r="V1393" s="567"/>
      <c r="W1393" s="567"/>
      <c r="X1393" s="567"/>
      <c r="Y1393" s="568"/>
      <c r="Z1393" s="567"/>
      <c r="AA1393" s="567"/>
      <c r="AB1393" s="316"/>
      <c r="AC1393" s="316"/>
    </row>
    <row r="1394" spans="1:29">
      <c r="A1394" s="576"/>
      <c r="B1394" s="566"/>
      <c r="C1394" s="566"/>
      <c r="D1394" s="566"/>
      <c r="E1394" s="566"/>
      <c r="F1394" s="567"/>
      <c r="G1394" s="567"/>
      <c r="H1394" s="567"/>
      <c r="I1394" s="567"/>
      <c r="J1394" s="567"/>
      <c r="K1394" s="567"/>
      <c r="L1394" s="567"/>
      <c r="M1394" s="567"/>
      <c r="N1394" s="567"/>
      <c r="O1394" s="567"/>
      <c r="P1394" s="567"/>
      <c r="Q1394" s="567"/>
      <c r="R1394" s="567"/>
      <c r="S1394" s="567"/>
      <c r="T1394" s="567"/>
      <c r="U1394" s="567"/>
      <c r="V1394" s="567"/>
      <c r="W1394" s="567"/>
      <c r="X1394" s="567"/>
      <c r="Y1394" s="568"/>
      <c r="Z1394" s="567"/>
      <c r="AA1394" s="567"/>
      <c r="AB1394" s="316"/>
      <c r="AC1394" s="316"/>
    </row>
    <row r="1395" spans="1:29">
      <c r="A1395" s="576"/>
      <c r="B1395" s="566"/>
      <c r="C1395" s="566"/>
      <c r="D1395" s="566"/>
      <c r="E1395" s="566"/>
      <c r="F1395" s="567"/>
      <c r="G1395" s="567"/>
      <c r="H1395" s="567"/>
      <c r="I1395" s="567"/>
      <c r="J1395" s="567"/>
      <c r="K1395" s="567"/>
      <c r="L1395" s="567"/>
      <c r="M1395" s="567"/>
      <c r="N1395" s="567"/>
      <c r="O1395" s="567"/>
      <c r="P1395" s="567"/>
      <c r="Q1395" s="567"/>
      <c r="R1395" s="567"/>
      <c r="S1395" s="567"/>
      <c r="T1395" s="567"/>
      <c r="U1395" s="567"/>
      <c r="V1395" s="567"/>
      <c r="W1395" s="567"/>
      <c r="X1395" s="567"/>
      <c r="Y1395" s="568"/>
      <c r="Z1395" s="567"/>
      <c r="AA1395" s="567"/>
      <c r="AB1395" s="316"/>
      <c r="AC1395" s="316"/>
    </row>
    <row r="1396" spans="1:29">
      <c r="A1396" s="576"/>
      <c r="B1396" s="566"/>
      <c r="C1396" s="566"/>
      <c r="D1396" s="566"/>
      <c r="E1396" s="566"/>
      <c r="F1396" s="567"/>
      <c r="G1396" s="567"/>
      <c r="H1396" s="567"/>
      <c r="I1396" s="567"/>
      <c r="J1396" s="567"/>
      <c r="K1396" s="567"/>
      <c r="L1396" s="567"/>
      <c r="M1396" s="567"/>
      <c r="N1396" s="567"/>
      <c r="O1396" s="567"/>
      <c r="P1396" s="567"/>
      <c r="Q1396" s="567"/>
      <c r="R1396" s="567"/>
      <c r="S1396" s="567"/>
      <c r="T1396" s="567"/>
      <c r="U1396" s="567"/>
      <c r="V1396" s="567"/>
      <c r="W1396" s="567"/>
      <c r="X1396" s="567"/>
      <c r="Y1396" s="568"/>
      <c r="Z1396" s="567"/>
      <c r="AA1396" s="567"/>
      <c r="AB1396" s="316"/>
      <c r="AC1396" s="316"/>
    </row>
    <row r="1397" spans="1:29">
      <c r="A1397" s="576"/>
      <c r="B1397" s="566"/>
      <c r="C1397" s="566"/>
      <c r="D1397" s="566"/>
      <c r="E1397" s="566"/>
      <c r="F1397" s="567"/>
      <c r="G1397" s="567"/>
      <c r="H1397" s="567"/>
      <c r="I1397" s="567"/>
      <c r="J1397" s="567"/>
      <c r="K1397" s="567"/>
      <c r="L1397" s="567"/>
      <c r="M1397" s="567"/>
      <c r="N1397" s="567"/>
      <c r="O1397" s="567"/>
      <c r="P1397" s="567"/>
      <c r="Q1397" s="567"/>
      <c r="R1397" s="567"/>
      <c r="S1397" s="567"/>
      <c r="T1397" s="567"/>
      <c r="U1397" s="567"/>
      <c r="V1397" s="567"/>
      <c r="W1397" s="567"/>
      <c r="X1397" s="567"/>
      <c r="Y1397" s="568"/>
      <c r="Z1397" s="567"/>
      <c r="AA1397" s="567"/>
      <c r="AB1397" s="316"/>
      <c r="AC1397" s="316"/>
    </row>
    <row r="1398" spans="1:29">
      <c r="A1398" s="576"/>
      <c r="B1398" s="566"/>
      <c r="C1398" s="566"/>
      <c r="D1398" s="566"/>
      <c r="E1398" s="566"/>
      <c r="F1398" s="567"/>
      <c r="G1398" s="567"/>
      <c r="H1398" s="567"/>
      <c r="I1398" s="567"/>
      <c r="J1398" s="567"/>
      <c r="K1398" s="567"/>
      <c r="L1398" s="567"/>
      <c r="M1398" s="567"/>
      <c r="N1398" s="567"/>
      <c r="O1398" s="567"/>
      <c r="P1398" s="567"/>
      <c r="Q1398" s="567"/>
      <c r="R1398" s="567"/>
      <c r="S1398" s="567"/>
      <c r="T1398" s="567"/>
      <c r="U1398" s="567"/>
      <c r="V1398" s="567"/>
      <c r="W1398" s="567"/>
      <c r="X1398" s="567"/>
      <c r="Y1398" s="568"/>
      <c r="Z1398" s="567"/>
      <c r="AA1398" s="567"/>
      <c r="AB1398" s="316"/>
      <c r="AC1398" s="316"/>
    </row>
    <row r="1399" spans="1:29">
      <c r="A1399" s="576"/>
      <c r="B1399" s="566"/>
      <c r="C1399" s="566"/>
      <c r="D1399" s="566"/>
      <c r="E1399" s="566"/>
      <c r="F1399" s="567"/>
      <c r="G1399" s="567"/>
      <c r="H1399" s="567"/>
      <c r="I1399" s="567"/>
      <c r="J1399" s="567"/>
      <c r="K1399" s="567"/>
      <c r="L1399" s="567"/>
      <c r="M1399" s="567"/>
      <c r="N1399" s="567"/>
      <c r="O1399" s="567"/>
      <c r="P1399" s="567"/>
      <c r="Q1399" s="567"/>
      <c r="R1399" s="567"/>
      <c r="S1399" s="567"/>
      <c r="T1399" s="567"/>
      <c r="U1399" s="567"/>
      <c r="V1399" s="567"/>
      <c r="W1399" s="567"/>
      <c r="X1399" s="567"/>
      <c r="Y1399" s="568"/>
      <c r="Z1399" s="567"/>
      <c r="AA1399" s="567"/>
      <c r="AB1399" s="316"/>
      <c r="AC1399" s="316"/>
    </row>
    <row r="1400" spans="1:29">
      <c r="A1400" s="576"/>
      <c r="B1400" s="566"/>
      <c r="C1400" s="566"/>
      <c r="D1400" s="566"/>
      <c r="E1400" s="566"/>
      <c r="F1400" s="567"/>
      <c r="G1400" s="567"/>
      <c r="H1400" s="567"/>
      <c r="I1400" s="567"/>
      <c r="J1400" s="567"/>
      <c r="K1400" s="567"/>
      <c r="L1400" s="567"/>
      <c r="M1400" s="567"/>
      <c r="N1400" s="567"/>
      <c r="O1400" s="567"/>
      <c r="P1400" s="567"/>
      <c r="Q1400" s="567"/>
      <c r="R1400" s="567"/>
      <c r="S1400" s="567"/>
      <c r="T1400" s="567"/>
      <c r="U1400" s="567"/>
      <c r="V1400" s="567"/>
      <c r="W1400" s="567"/>
      <c r="X1400" s="567"/>
      <c r="Y1400" s="568"/>
      <c r="Z1400" s="567"/>
      <c r="AA1400" s="567"/>
      <c r="AB1400" s="316"/>
      <c r="AC1400" s="316"/>
    </row>
    <row r="1401" spans="1:29">
      <c r="A1401" s="576"/>
      <c r="B1401" s="566"/>
      <c r="C1401" s="566"/>
      <c r="D1401" s="566"/>
      <c r="E1401" s="566"/>
      <c r="F1401" s="567"/>
      <c r="G1401" s="567"/>
      <c r="H1401" s="567"/>
      <c r="I1401" s="567"/>
      <c r="J1401" s="567"/>
      <c r="K1401" s="567"/>
      <c r="L1401" s="567"/>
      <c r="M1401" s="567"/>
      <c r="N1401" s="567"/>
      <c r="O1401" s="567"/>
      <c r="P1401" s="567"/>
      <c r="Q1401" s="567"/>
      <c r="R1401" s="567"/>
      <c r="S1401" s="567"/>
      <c r="T1401" s="567"/>
      <c r="U1401" s="567"/>
      <c r="V1401" s="567"/>
      <c r="W1401" s="567"/>
      <c r="X1401" s="567"/>
      <c r="Y1401" s="568"/>
      <c r="Z1401" s="567"/>
      <c r="AA1401" s="567"/>
      <c r="AB1401" s="316"/>
      <c r="AC1401" s="316"/>
    </row>
    <row r="1402" spans="1:29">
      <c r="A1402" s="576"/>
      <c r="B1402" s="566"/>
      <c r="C1402" s="566"/>
      <c r="D1402" s="566"/>
      <c r="E1402" s="566"/>
      <c r="F1402" s="567"/>
      <c r="G1402" s="567"/>
      <c r="H1402" s="567"/>
      <c r="I1402" s="567"/>
      <c r="J1402" s="567"/>
      <c r="K1402" s="567"/>
      <c r="L1402" s="567"/>
      <c r="M1402" s="567"/>
      <c r="N1402" s="567"/>
      <c r="O1402" s="567"/>
      <c r="P1402" s="567"/>
      <c r="Q1402" s="567"/>
      <c r="R1402" s="567"/>
      <c r="S1402" s="567"/>
      <c r="T1402" s="567"/>
      <c r="U1402" s="567"/>
      <c r="V1402" s="567"/>
      <c r="W1402" s="567"/>
      <c r="X1402" s="567"/>
      <c r="Y1402" s="568"/>
      <c r="Z1402" s="567"/>
      <c r="AA1402" s="567"/>
      <c r="AB1402" s="316"/>
      <c r="AC1402" s="316"/>
    </row>
    <row r="1403" spans="1:29">
      <c r="A1403" s="576"/>
      <c r="B1403" s="566"/>
      <c r="C1403" s="566"/>
      <c r="D1403" s="566"/>
      <c r="E1403" s="566"/>
      <c r="F1403" s="567"/>
      <c r="G1403" s="567"/>
      <c r="H1403" s="567"/>
      <c r="I1403" s="567"/>
      <c r="J1403" s="567"/>
      <c r="K1403" s="567"/>
      <c r="L1403" s="567"/>
      <c r="M1403" s="567"/>
      <c r="N1403" s="567"/>
      <c r="O1403" s="567"/>
      <c r="P1403" s="567"/>
      <c r="Q1403" s="567"/>
      <c r="R1403" s="567"/>
      <c r="S1403" s="567"/>
      <c r="T1403" s="567"/>
      <c r="U1403" s="567"/>
      <c r="V1403" s="567"/>
      <c r="W1403" s="567"/>
      <c r="X1403" s="567"/>
      <c r="Y1403" s="568"/>
      <c r="Z1403" s="567"/>
      <c r="AA1403" s="567"/>
      <c r="AB1403" s="316"/>
      <c r="AC1403" s="316"/>
    </row>
    <row r="1404" spans="1:29">
      <c r="A1404" s="576"/>
      <c r="B1404" s="566"/>
      <c r="C1404" s="566"/>
      <c r="D1404" s="566"/>
      <c r="E1404" s="566"/>
      <c r="F1404" s="567"/>
      <c r="G1404" s="567"/>
      <c r="H1404" s="567"/>
      <c r="I1404" s="567"/>
      <c r="J1404" s="567"/>
      <c r="K1404" s="567"/>
      <c r="L1404" s="567"/>
      <c r="M1404" s="567"/>
      <c r="N1404" s="567"/>
      <c r="O1404" s="567"/>
      <c r="P1404" s="567"/>
      <c r="Q1404" s="567"/>
      <c r="R1404" s="567"/>
      <c r="S1404" s="567"/>
      <c r="T1404" s="567"/>
      <c r="U1404" s="567"/>
      <c r="V1404" s="567"/>
      <c r="W1404" s="567"/>
      <c r="X1404" s="567"/>
      <c r="Y1404" s="568"/>
      <c r="Z1404" s="567"/>
      <c r="AA1404" s="567"/>
      <c r="AB1404" s="316"/>
      <c r="AC1404" s="316"/>
    </row>
    <row r="1405" spans="1:29">
      <c r="A1405" s="576"/>
      <c r="B1405" s="566"/>
      <c r="C1405" s="566"/>
      <c r="D1405" s="566"/>
      <c r="E1405" s="566"/>
      <c r="F1405" s="567"/>
      <c r="G1405" s="567"/>
      <c r="H1405" s="567"/>
      <c r="I1405" s="567"/>
      <c r="J1405" s="567"/>
      <c r="K1405" s="567"/>
      <c r="L1405" s="567"/>
      <c r="M1405" s="567"/>
      <c r="N1405" s="567"/>
      <c r="O1405" s="567"/>
      <c r="P1405" s="567"/>
      <c r="Q1405" s="567"/>
      <c r="R1405" s="567"/>
      <c r="S1405" s="567"/>
      <c r="T1405" s="567"/>
      <c r="U1405" s="567"/>
      <c r="V1405" s="567"/>
      <c r="W1405" s="567"/>
      <c r="X1405" s="567"/>
      <c r="Y1405" s="568"/>
      <c r="Z1405" s="567"/>
      <c r="AA1405" s="567"/>
      <c r="AB1405" s="316"/>
      <c r="AC1405" s="316"/>
    </row>
    <row r="1406" spans="1:29">
      <c r="A1406" s="576"/>
      <c r="B1406" s="566"/>
      <c r="C1406" s="566"/>
      <c r="D1406" s="566"/>
      <c r="E1406" s="566"/>
      <c r="F1406" s="567"/>
      <c r="G1406" s="567"/>
      <c r="H1406" s="567"/>
      <c r="I1406" s="567"/>
      <c r="J1406" s="567"/>
      <c r="K1406" s="567"/>
      <c r="L1406" s="567"/>
      <c r="M1406" s="567"/>
      <c r="N1406" s="567"/>
      <c r="O1406" s="567"/>
      <c r="P1406" s="567"/>
      <c r="Q1406" s="567"/>
      <c r="R1406" s="567"/>
      <c r="S1406" s="567"/>
      <c r="T1406" s="567"/>
      <c r="U1406" s="567"/>
      <c r="V1406" s="567"/>
      <c r="W1406" s="567"/>
      <c r="X1406" s="567"/>
      <c r="Y1406" s="568"/>
      <c r="Z1406" s="567"/>
      <c r="AA1406" s="567"/>
      <c r="AB1406" s="316"/>
      <c r="AC1406" s="316"/>
    </row>
    <row r="1407" spans="1:29">
      <c r="A1407" s="576"/>
      <c r="B1407" s="566"/>
      <c r="C1407" s="566"/>
      <c r="D1407" s="566"/>
      <c r="E1407" s="566"/>
      <c r="F1407" s="567"/>
      <c r="G1407" s="567"/>
      <c r="H1407" s="567"/>
      <c r="I1407" s="567"/>
      <c r="J1407" s="567"/>
      <c r="K1407" s="567"/>
      <c r="L1407" s="567"/>
      <c r="M1407" s="567"/>
      <c r="N1407" s="567"/>
      <c r="O1407" s="567"/>
      <c r="P1407" s="567"/>
      <c r="Q1407" s="567"/>
      <c r="R1407" s="567"/>
      <c r="S1407" s="567"/>
      <c r="T1407" s="567"/>
      <c r="U1407" s="567"/>
      <c r="V1407" s="567"/>
      <c r="W1407" s="567"/>
      <c r="X1407" s="567"/>
      <c r="Y1407" s="568"/>
      <c r="Z1407" s="567"/>
      <c r="AA1407" s="567"/>
      <c r="AB1407" s="316"/>
      <c r="AC1407" s="316"/>
    </row>
    <row r="1408" spans="1:29">
      <c r="A1408" s="576"/>
      <c r="B1408" s="566"/>
      <c r="C1408" s="566"/>
      <c r="D1408" s="566"/>
      <c r="E1408" s="566"/>
      <c r="F1408" s="567"/>
      <c r="G1408" s="567"/>
      <c r="H1408" s="567"/>
      <c r="I1408" s="567"/>
      <c r="J1408" s="567"/>
      <c r="K1408" s="567"/>
      <c r="L1408" s="567"/>
      <c r="M1408" s="567"/>
      <c r="N1408" s="567"/>
      <c r="O1408" s="567"/>
      <c r="P1408" s="567"/>
      <c r="Q1408" s="567"/>
      <c r="R1408" s="567"/>
      <c r="S1408" s="567"/>
      <c r="T1408" s="567"/>
      <c r="U1408" s="567"/>
      <c r="V1408" s="567"/>
      <c r="W1408" s="567"/>
      <c r="X1408" s="567"/>
      <c r="Y1408" s="568"/>
      <c r="Z1408" s="567"/>
      <c r="AA1408" s="567"/>
      <c r="AB1408" s="316"/>
      <c r="AC1408" s="316"/>
    </row>
    <row r="1409" spans="1:29">
      <c r="A1409" s="576"/>
      <c r="B1409" s="566"/>
      <c r="C1409" s="566"/>
      <c r="D1409" s="566"/>
      <c r="E1409" s="566"/>
      <c r="F1409" s="567"/>
      <c r="G1409" s="567"/>
      <c r="H1409" s="567"/>
      <c r="I1409" s="567"/>
      <c r="J1409" s="567"/>
      <c r="K1409" s="567"/>
      <c r="L1409" s="567"/>
      <c r="M1409" s="567"/>
      <c r="N1409" s="567"/>
      <c r="O1409" s="567"/>
      <c r="P1409" s="567"/>
      <c r="Q1409" s="567"/>
      <c r="R1409" s="567"/>
      <c r="S1409" s="567"/>
      <c r="T1409" s="567"/>
      <c r="U1409" s="567"/>
      <c r="V1409" s="567"/>
      <c r="W1409" s="567"/>
      <c r="X1409" s="567"/>
      <c r="Y1409" s="568"/>
      <c r="Z1409" s="567"/>
      <c r="AA1409" s="567"/>
      <c r="AB1409" s="316"/>
      <c r="AC1409" s="316"/>
    </row>
    <row r="1410" spans="1:29">
      <c r="A1410" s="576"/>
      <c r="B1410" s="566"/>
      <c r="C1410" s="566"/>
      <c r="D1410" s="566"/>
      <c r="E1410" s="566"/>
      <c r="F1410" s="567"/>
      <c r="G1410" s="567"/>
      <c r="H1410" s="567"/>
      <c r="I1410" s="567"/>
      <c r="J1410" s="567"/>
      <c r="K1410" s="567"/>
      <c r="L1410" s="567"/>
      <c r="M1410" s="567"/>
      <c r="N1410" s="567"/>
      <c r="O1410" s="567"/>
      <c r="P1410" s="567"/>
      <c r="Q1410" s="567"/>
      <c r="R1410" s="567"/>
      <c r="S1410" s="567"/>
      <c r="T1410" s="567"/>
      <c r="U1410" s="567"/>
      <c r="V1410" s="567"/>
      <c r="W1410" s="567"/>
      <c r="X1410" s="567"/>
      <c r="Y1410" s="568"/>
      <c r="Z1410" s="567"/>
      <c r="AA1410" s="567"/>
      <c r="AB1410" s="316"/>
      <c r="AC1410" s="316"/>
    </row>
    <row r="1411" spans="1:29">
      <c r="A1411" s="576"/>
      <c r="B1411" s="566"/>
      <c r="C1411" s="566"/>
      <c r="D1411" s="566"/>
      <c r="E1411" s="566"/>
      <c r="F1411" s="567"/>
      <c r="G1411" s="567"/>
      <c r="H1411" s="567"/>
      <c r="I1411" s="567"/>
      <c r="J1411" s="567"/>
      <c r="K1411" s="567"/>
      <c r="L1411" s="567"/>
      <c r="M1411" s="567"/>
      <c r="N1411" s="567"/>
      <c r="O1411" s="567"/>
      <c r="P1411" s="567"/>
      <c r="Q1411" s="567"/>
      <c r="R1411" s="567"/>
      <c r="S1411" s="567"/>
      <c r="T1411" s="567"/>
      <c r="U1411" s="567"/>
      <c r="V1411" s="567"/>
      <c r="W1411" s="567"/>
      <c r="X1411" s="567"/>
      <c r="Y1411" s="568"/>
      <c r="Z1411" s="567"/>
      <c r="AA1411" s="567"/>
      <c r="AB1411" s="316"/>
      <c r="AC1411" s="316"/>
    </row>
    <row r="1412" spans="1:29">
      <c r="A1412" s="576"/>
      <c r="B1412" s="566"/>
      <c r="C1412" s="566"/>
      <c r="D1412" s="566"/>
      <c r="E1412" s="566"/>
      <c r="F1412" s="567"/>
      <c r="G1412" s="567"/>
      <c r="H1412" s="567"/>
      <c r="I1412" s="567"/>
      <c r="J1412" s="567"/>
      <c r="K1412" s="567"/>
      <c r="L1412" s="567"/>
      <c r="M1412" s="567"/>
      <c r="N1412" s="567"/>
      <c r="O1412" s="567"/>
      <c r="P1412" s="567"/>
      <c r="Q1412" s="567"/>
      <c r="R1412" s="567"/>
      <c r="S1412" s="567"/>
      <c r="T1412" s="567"/>
      <c r="U1412" s="567"/>
      <c r="V1412" s="567"/>
      <c r="W1412" s="567"/>
      <c r="X1412" s="567"/>
      <c r="Y1412" s="568"/>
      <c r="Z1412" s="567"/>
      <c r="AA1412" s="567"/>
      <c r="AB1412" s="316"/>
      <c r="AC1412" s="316"/>
    </row>
    <row r="1413" spans="1:29">
      <c r="A1413" s="576"/>
      <c r="B1413" s="566"/>
      <c r="C1413" s="566"/>
      <c r="D1413" s="566"/>
      <c r="E1413" s="566"/>
      <c r="F1413" s="567"/>
      <c r="G1413" s="567"/>
      <c r="H1413" s="567"/>
      <c r="I1413" s="567"/>
      <c r="J1413" s="567"/>
      <c r="K1413" s="567"/>
      <c r="L1413" s="567"/>
      <c r="M1413" s="567"/>
      <c r="N1413" s="567"/>
      <c r="O1413" s="567"/>
      <c r="P1413" s="567"/>
      <c r="Q1413" s="567"/>
      <c r="R1413" s="567"/>
      <c r="S1413" s="567"/>
      <c r="T1413" s="567"/>
      <c r="U1413" s="567"/>
      <c r="V1413" s="567"/>
      <c r="W1413" s="567"/>
      <c r="X1413" s="567"/>
      <c r="Y1413" s="568"/>
      <c r="Z1413" s="567"/>
      <c r="AA1413" s="567"/>
      <c r="AB1413" s="316"/>
      <c r="AC1413" s="316"/>
    </row>
    <row r="1414" spans="1:29">
      <c r="A1414" s="576"/>
      <c r="B1414" s="566"/>
      <c r="C1414" s="566"/>
      <c r="D1414" s="566"/>
      <c r="E1414" s="566"/>
      <c r="F1414" s="567"/>
      <c r="G1414" s="567"/>
      <c r="H1414" s="567"/>
      <c r="I1414" s="567"/>
      <c r="J1414" s="567"/>
      <c r="K1414" s="567"/>
      <c r="L1414" s="567"/>
      <c r="M1414" s="567"/>
      <c r="N1414" s="567"/>
      <c r="O1414" s="567"/>
      <c r="P1414" s="567"/>
      <c r="Q1414" s="567"/>
      <c r="R1414" s="567"/>
      <c r="S1414" s="567"/>
      <c r="T1414" s="567"/>
      <c r="U1414" s="567"/>
      <c r="V1414" s="567"/>
      <c r="W1414" s="567"/>
      <c r="X1414" s="567"/>
      <c r="Y1414" s="568"/>
      <c r="Z1414" s="567"/>
      <c r="AA1414" s="567"/>
      <c r="AB1414" s="316"/>
      <c r="AC1414" s="316"/>
    </row>
    <row r="1415" spans="1:29">
      <c r="A1415" s="576"/>
      <c r="B1415" s="566"/>
      <c r="C1415" s="566"/>
      <c r="D1415" s="566"/>
      <c r="E1415" s="566"/>
      <c r="F1415" s="567"/>
      <c r="G1415" s="567"/>
      <c r="H1415" s="567"/>
      <c r="I1415" s="567"/>
      <c r="J1415" s="567"/>
      <c r="K1415" s="567"/>
      <c r="L1415" s="567"/>
      <c r="M1415" s="567"/>
      <c r="N1415" s="567"/>
      <c r="O1415" s="567"/>
      <c r="P1415" s="567"/>
      <c r="Q1415" s="567"/>
      <c r="R1415" s="567"/>
      <c r="S1415" s="567"/>
      <c r="T1415" s="567"/>
      <c r="U1415" s="567"/>
      <c r="V1415" s="567"/>
      <c r="W1415" s="567"/>
      <c r="X1415" s="567"/>
      <c r="Y1415" s="568"/>
      <c r="Z1415" s="567"/>
      <c r="AA1415" s="567"/>
      <c r="AB1415" s="316"/>
      <c r="AC1415" s="316"/>
    </row>
    <row r="1416" spans="1:29">
      <c r="A1416" s="576"/>
      <c r="B1416" s="566"/>
      <c r="C1416" s="566"/>
      <c r="D1416" s="566"/>
      <c r="E1416" s="566"/>
      <c r="F1416" s="567"/>
      <c r="G1416" s="567"/>
      <c r="H1416" s="567"/>
      <c r="I1416" s="567"/>
      <c r="J1416" s="567"/>
      <c r="K1416" s="567"/>
      <c r="L1416" s="567"/>
      <c r="M1416" s="567"/>
      <c r="N1416" s="567"/>
      <c r="O1416" s="567"/>
      <c r="P1416" s="567"/>
      <c r="Q1416" s="567"/>
      <c r="R1416" s="567"/>
      <c r="S1416" s="567"/>
      <c r="T1416" s="567"/>
      <c r="U1416" s="567"/>
      <c r="V1416" s="567"/>
      <c r="W1416" s="567"/>
      <c r="X1416" s="567"/>
      <c r="Y1416" s="568"/>
      <c r="Z1416" s="567"/>
      <c r="AA1416" s="567"/>
      <c r="AB1416" s="316"/>
      <c r="AC1416" s="316"/>
    </row>
    <row r="1417" spans="1:29">
      <c r="A1417" s="576"/>
      <c r="B1417" s="566"/>
      <c r="C1417" s="566"/>
      <c r="D1417" s="566"/>
      <c r="E1417" s="566"/>
      <c r="F1417" s="567"/>
      <c r="G1417" s="567"/>
      <c r="H1417" s="567"/>
      <c r="I1417" s="567"/>
      <c r="J1417" s="567"/>
      <c r="K1417" s="567"/>
      <c r="L1417" s="567"/>
      <c r="M1417" s="567"/>
      <c r="N1417" s="567"/>
      <c r="O1417" s="567"/>
      <c r="P1417" s="567"/>
      <c r="Q1417" s="567"/>
      <c r="R1417" s="567"/>
      <c r="S1417" s="567"/>
      <c r="T1417" s="567"/>
      <c r="U1417" s="567"/>
      <c r="V1417" s="567"/>
      <c r="W1417" s="567"/>
      <c r="X1417" s="567"/>
      <c r="Y1417" s="568"/>
      <c r="Z1417" s="567"/>
      <c r="AA1417" s="567"/>
      <c r="AB1417" s="316"/>
      <c r="AC1417" s="316"/>
    </row>
    <row r="1418" spans="1:29">
      <c r="A1418" s="576"/>
      <c r="B1418" s="566"/>
      <c r="C1418" s="566"/>
      <c r="D1418" s="566"/>
      <c r="E1418" s="566"/>
      <c r="F1418" s="567"/>
      <c r="G1418" s="567"/>
      <c r="H1418" s="567"/>
      <c r="I1418" s="567"/>
      <c r="J1418" s="567"/>
      <c r="K1418" s="567"/>
      <c r="L1418" s="567"/>
      <c r="M1418" s="567"/>
      <c r="N1418" s="567"/>
      <c r="O1418" s="567"/>
      <c r="P1418" s="567"/>
      <c r="Q1418" s="567"/>
      <c r="R1418" s="567"/>
      <c r="S1418" s="567"/>
      <c r="T1418" s="567"/>
      <c r="U1418" s="567"/>
      <c r="V1418" s="567"/>
      <c r="W1418" s="567"/>
      <c r="X1418" s="567"/>
      <c r="Y1418" s="568"/>
      <c r="Z1418" s="567"/>
      <c r="AA1418" s="567"/>
      <c r="AB1418" s="316"/>
      <c r="AC1418" s="316"/>
    </row>
    <row r="1419" spans="1:29">
      <c r="A1419" s="576"/>
      <c r="B1419" s="566"/>
      <c r="C1419" s="566"/>
      <c r="D1419" s="566"/>
      <c r="E1419" s="566"/>
      <c r="F1419" s="567"/>
      <c r="G1419" s="567"/>
      <c r="H1419" s="567"/>
      <c r="I1419" s="567"/>
      <c r="J1419" s="567"/>
      <c r="K1419" s="567"/>
      <c r="L1419" s="567"/>
      <c r="M1419" s="567"/>
      <c r="N1419" s="567"/>
      <c r="O1419" s="567"/>
      <c r="P1419" s="567"/>
      <c r="Q1419" s="567"/>
      <c r="R1419" s="567"/>
      <c r="S1419" s="567"/>
      <c r="T1419" s="567"/>
      <c r="U1419" s="567"/>
      <c r="V1419" s="567"/>
      <c r="W1419" s="567"/>
      <c r="X1419" s="567"/>
      <c r="Y1419" s="568"/>
      <c r="Z1419" s="567"/>
      <c r="AA1419" s="567"/>
      <c r="AB1419" s="316"/>
      <c r="AC1419" s="316"/>
    </row>
    <row r="1420" spans="1:29">
      <c r="A1420" s="576"/>
      <c r="B1420" s="566"/>
      <c r="C1420" s="566"/>
      <c r="D1420" s="566"/>
      <c r="E1420" s="566"/>
      <c r="F1420" s="567"/>
      <c r="G1420" s="567"/>
      <c r="H1420" s="567"/>
      <c r="I1420" s="567"/>
      <c r="J1420" s="567"/>
      <c r="K1420" s="567"/>
      <c r="L1420" s="567"/>
      <c r="M1420" s="567"/>
      <c r="N1420" s="567"/>
      <c r="O1420" s="567"/>
      <c r="P1420" s="567"/>
      <c r="Q1420" s="567"/>
      <c r="R1420" s="567"/>
      <c r="S1420" s="567"/>
      <c r="T1420" s="567"/>
      <c r="U1420" s="567"/>
      <c r="V1420" s="567"/>
      <c r="W1420" s="567"/>
      <c r="X1420" s="567"/>
      <c r="Y1420" s="568"/>
      <c r="Z1420" s="567"/>
      <c r="AA1420" s="567"/>
      <c r="AB1420" s="316"/>
      <c r="AC1420" s="316"/>
    </row>
    <row r="1421" spans="1:29">
      <c r="A1421" s="576"/>
      <c r="B1421" s="566"/>
      <c r="C1421" s="566"/>
      <c r="D1421" s="566"/>
      <c r="E1421" s="566"/>
      <c r="F1421" s="567"/>
      <c r="G1421" s="567"/>
      <c r="H1421" s="567"/>
      <c r="I1421" s="567"/>
      <c r="J1421" s="567"/>
      <c r="K1421" s="567"/>
      <c r="L1421" s="567"/>
      <c r="M1421" s="567"/>
      <c r="N1421" s="567"/>
      <c r="O1421" s="567"/>
      <c r="P1421" s="567"/>
      <c r="Q1421" s="567"/>
      <c r="R1421" s="567"/>
      <c r="S1421" s="567"/>
      <c r="T1421" s="567"/>
      <c r="U1421" s="567"/>
      <c r="V1421" s="567"/>
      <c r="W1421" s="567"/>
      <c r="X1421" s="567"/>
      <c r="Y1421" s="568"/>
      <c r="Z1421" s="567"/>
      <c r="AA1421" s="567"/>
      <c r="AB1421" s="316"/>
      <c r="AC1421" s="316"/>
    </row>
    <row r="1422" spans="1:29">
      <c r="A1422" s="576"/>
      <c r="B1422" s="566"/>
      <c r="C1422" s="566"/>
      <c r="D1422" s="566"/>
      <c r="E1422" s="566"/>
      <c r="F1422" s="567"/>
      <c r="G1422" s="567"/>
      <c r="H1422" s="567"/>
      <c r="I1422" s="567"/>
      <c r="J1422" s="567"/>
      <c r="K1422" s="567"/>
      <c r="L1422" s="567"/>
      <c r="M1422" s="567"/>
      <c r="N1422" s="567"/>
      <c r="O1422" s="567"/>
      <c r="P1422" s="567"/>
      <c r="Q1422" s="567"/>
      <c r="R1422" s="567"/>
      <c r="S1422" s="567"/>
      <c r="T1422" s="567"/>
      <c r="U1422" s="567"/>
      <c r="V1422" s="567"/>
      <c r="W1422" s="567"/>
      <c r="X1422" s="567"/>
      <c r="Y1422" s="568"/>
      <c r="Z1422" s="567"/>
      <c r="AA1422" s="567"/>
      <c r="AB1422" s="316"/>
      <c r="AC1422" s="316"/>
    </row>
    <row r="1423" spans="1:29">
      <c r="A1423" s="576"/>
      <c r="B1423" s="566"/>
      <c r="C1423" s="566"/>
      <c r="D1423" s="566"/>
      <c r="E1423" s="566"/>
      <c r="F1423" s="567"/>
      <c r="G1423" s="567"/>
      <c r="H1423" s="567"/>
      <c r="I1423" s="567"/>
      <c r="J1423" s="567"/>
      <c r="K1423" s="567"/>
      <c r="L1423" s="567"/>
      <c r="M1423" s="567"/>
      <c r="N1423" s="567"/>
      <c r="O1423" s="567"/>
      <c r="P1423" s="567"/>
      <c r="Q1423" s="567"/>
      <c r="R1423" s="567"/>
      <c r="S1423" s="567"/>
      <c r="T1423" s="567"/>
      <c r="U1423" s="567"/>
      <c r="V1423" s="567"/>
      <c r="W1423" s="567"/>
      <c r="X1423" s="567"/>
      <c r="Y1423" s="568"/>
      <c r="Z1423" s="567"/>
      <c r="AA1423" s="567"/>
      <c r="AB1423" s="316"/>
      <c r="AC1423" s="316"/>
    </row>
    <row r="1424" spans="1:29">
      <c r="A1424" s="576"/>
      <c r="B1424" s="566"/>
      <c r="C1424" s="566"/>
      <c r="D1424" s="566"/>
      <c r="E1424" s="566"/>
      <c r="F1424" s="567"/>
      <c r="G1424" s="567"/>
      <c r="H1424" s="567"/>
      <c r="I1424" s="567"/>
      <c r="J1424" s="567"/>
      <c r="K1424" s="567"/>
      <c r="L1424" s="567"/>
      <c r="M1424" s="567"/>
      <c r="N1424" s="567"/>
      <c r="O1424" s="567"/>
      <c r="P1424" s="567"/>
      <c r="Q1424" s="567"/>
      <c r="R1424" s="567"/>
      <c r="S1424" s="567"/>
      <c r="T1424" s="567"/>
      <c r="U1424" s="567"/>
      <c r="V1424" s="567"/>
      <c r="W1424" s="567"/>
      <c r="X1424" s="567"/>
      <c r="Y1424" s="568"/>
      <c r="Z1424" s="567"/>
      <c r="AA1424" s="567"/>
      <c r="AB1424" s="316"/>
      <c r="AC1424" s="316"/>
    </row>
    <row r="1425" spans="1:29">
      <c r="A1425" s="576"/>
      <c r="B1425" s="566"/>
      <c r="C1425" s="566"/>
      <c r="D1425" s="566"/>
      <c r="E1425" s="566"/>
      <c r="F1425" s="567"/>
      <c r="G1425" s="567"/>
      <c r="H1425" s="567"/>
      <c r="I1425" s="567"/>
      <c r="J1425" s="567"/>
      <c r="K1425" s="567"/>
      <c r="L1425" s="567"/>
      <c r="M1425" s="567"/>
      <c r="N1425" s="567"/>
      <c r="O1425" s="567"/>
      <c r="P1425" s="567"/>
      <c r="Q1425" s="567"/>
      <c r="R1425" s="567"/>
      <c r="S1425" s="567"/>
      <c r="T1425" s="567"/>
      <c r="U1425" s="567"/>
      <c r="V1425" s="567"/>
      <c r="W1425" s="567"/>
      <c r="X1425" s="567"/>
      <c r="Y1425" s="568"/>
      <c r="Z1425" s="567"/>
      <c r="AA1425" s="567"/>
      <c r="AB1425" s="316"/>
      <c r="AC1425" s="316"/>
    </row>
    <row r="1426" spans="1:29">
      <c r="A1426" s="576"/>
      <c r="B1426" s="566"/>
      <c r="C1426" s="566"/>
      <c r="D1426" s="566"/>
      <c r="E1426" s="566"/>
      <c r="F1426" s="567"/>
      <c r="G1426" s="567"/>
      <c r="H1426" s="567"/>
      <c r="I1426" s="567"/>
      <c r="J1426" s="567"/>
      <c r="K1426" s="567"/>
      <c r="L1426" s="567"/>
      <c r="M1426" s="567"/>
      <c r="N1426" s="567"/>
      <c r="O1426" s="567"/>
      <c r="P1426" s="567"/>
      <c r="Q1426" s="567"/>
      <c r="R1426" s="567"/>
      <c r="S1426" s="567"/>
      <c r="T1426" s="567"/>
      <c r="U1426" s="567"/>
      <c r="V1426" s="567"/>
      <c r="W1426" s="567"/>
      <c r="X1426" s="567"/>
      <c r="Y1426" s="568"/>
      <c r="Z1426" s="567"/>
      <c r="AA1426" s="567"/>
      <c r="AB1426" s="316"/>
      <c r="AC1426" s="316"/>
    </row>
    <row r="1427" spans="1:29">
      <c r="A1427" s="576"/>
      <c r="B1427" s="566"/>
      <c r="C1427" s="566"/>
      <c r="D1427" s="566"/>
      <c r="E1427" s="566"/>
      <c r="F1427" s="567"/>
      <c r="G1427" s="567"/>
      <c r="H1427" s="567"/>
      <c r="I1427" s="567"/>
      <c r="J1427" s="567"/>
      <c r="K1427" s="567"/>
      <c r="L1427" s="567"/>
      <c r="M1427" s="567"/>
      <c r="N1427" s="567"/>
      <c r="O1427" s="567"/>
      <c r="P1427" s="567"/>
      <c r="Q1427" s="567"/>
      <c r="R1427" s="567"/>
      <c r="S1427" s="567"/>
      <c r="T1427" s="567"/>
      <c r="U1427" s="567"/>
      <c r="V1427" s="567"/>
      <c r="W1427" s="567"/>
      <c r="X1427" s="567"/>
      <c r="Y1427" s="568"/>
      <c r="Z1427" s="567"/>
      <c r="AA1427" s="567"/>
      <c r="AB1427" s="316"/>
      <c r="AC1427" s="316"/>
    </row>
    <row r="1428" spans="1:29">
      <c r="A1428" s="576"/>
      <c r="B1428" s="566"/>
      <c r="C1428" s="566"/>
      <c r="D1428" s="566"/>
      <c r="E1428" s="566"/>
      <c r="F1428" s="567"/>
      <c r="G1428" s="567"/>
      <c r="H1428" s="567"/>
      <c r="I1428" s="567"/>
      <c r="J1428" s="567"/>
      <c r="K1428" s="567"/>
      <c r="L1428" s="567"/>
      <c r="M1428" s="567"/>
      <c r="N1428" s="567"/>
      <c r="O1428" s="567"/>
      <c r="P1428" s="567"/>
      <c r="Q1428" s="567"/>
      <c r="R1428" s="567"/>
      <c r="S1428" s="567"/>
      <c r="T1428" s="567"/>
      <c r="U1428" s="567"/>
      <c r="V1428" s="567"/>
      <c r="W1428" s="567"/>
      <c r="X1428" s="567"/>
      <c r="Y1428" s="568"/>
      <c r="Z1428" s="567"/>
      <c r="AA1428" s="567"/>
      <c r="AB1428" s="316"/>
      <c r="AC1428" s="316"/>
    </row>
    <row r="1429" spans="1:29">
      <c r="A1429" s="576"/>
      <c r="B1429" s="566"/>
      <c r="C1429" s="566"/>
      <c r="D1429" s="566"/>
      <c r="E1429" s="566"/>
      <c r="F1429" s="567"/>
      <c r="G1429" s="567"/>
      <c r="H1429" s="567"/>
      <c r="I1429" s="567"/>
      <c r="J1429" s="567"/>
      <c r="K1429" s="567"/>
      <c r="L1429" s="567"/>
      <c r="M1429" s="567"/>
      <c r="N1429" s="567"/>
      <c r="O1429" s="567"/>
      <c r="P1429" s="567"/>
      <c r="Q1429" s="567"/>
      <c r="R1429" s="567"/>
      <c r="S1429" s="567"/>
      <c r="T1429" s="567"/>
      <c r="U1429" s="567"/>
      <c r="V1429" s="567"/>
      <c r="W1429" s="567"/>
      <c r="X1429" s="567"/>
      <c r="Y1429" s="568"/>
      <c r="Z1429" s="567"/>
      <c r="AA1429" s="567"/>
      <c r="AB1429" s="316"/>
      <c r="AC1429" s="316"/>
    </row>
    <row r="1430" spans="1:29">
      <c r="A1430" s="576"/>
      <c r="B1430" s="566"/>
      <c r="C1430" s="566"/>
      <c r="D1430" s="566"/>
      <c r="E1430" s="566"/>
      <c r="F1430" s="567"/>
      <c r="G1430" s="567"/>
      <c r="H1430" s="567"/>
      <c r="I1430" s="567"/>
      <c r="J1430" s="567"/>
      <c r="K1430" s="567"/>
      <c r="L1430" s="567"/>
      <c r="M1430" s="567"/>
      <c r="N1430" s="567"/>
      <c r="O1430" s="567"/>
      <c r="P1430" s="567"/>
      <c r="Q1430" s="567"/>
      <c r="R1430" s="567"/>
      <c r="S1430" s="567"/>
      <c r="T1430" s="567"/>
      <c r="U1430" s="567"/>
      <c r="V1430" s="567"/>
      <c r="W1430" s="567"/>
      <c r="X1430" s="567"/>
      <c r="Y1430" s="568"/>
      <c r="Z1430" s="567"/>
      <c r="AA1430" s="567"/>
      <c r="AB1430" s="316"/>
      <c r="AC1430" s="316"/>
    </row>
    <row r="1431" spans="1:29">
      <c r="A1431" s="576"/>
      <c r="B1431" s="566"/>
      <c r="C1431" s="566"/>
      <c r="D1431" s="566"/>
      <c r="E1431" s="566"/>
      <c r="F1431" s="567"/>
      <c r="G1431" s="567"/>
      <c r="H1431" s="567"/>
      <c r="I1431" s="567"/>
      <c r="J1431" s="567"/>
      <c r="K1431" s="567"/>
      <c r="L1431" s="567"/>
      <c r="M1431" s="567"/>
      <c r="N1431" s="567"/>
      <c r="O1431" s="567"/>
      <c r="P1431" s="567"/>
      <c r="Q1431" s="567"/>
      <c r="R1431" s="567"/>
      <c r="S1431" s="567"/>
      <c r="T1431" s="567"/>
      <c r="U1431" s="567"/>
      <c r="V1431" s="567"/>
      <c r="W1431" s="567"/>
      <c r="X1431" s="567"/>
      <c r="Y1431" s="568"/>
      <c r="Z1431" s="567"/>
      <c r="AA1431" s="567"/>
      <c r="AB1431" s="316"/>
      <c r="AC1431" s="316"/>
    </row>
    <row r="1432" spans="1:29">
      <c r="A1432" s="576"/>
      <c r="B1432" s="566"/>
      <c r="C1432" s="566"/>
      <c r="D1432" s="566"/>
      <c r="E1432" s="566"/>
      <c r="F1432" s="567"/>
      <c r="G1432" s="567"/>
      <c r="H1432" s="567"/>
      <c r="I1432" s="567"/>
      <c r="J1432" s="567"/>
      <c r="K1432" s="567"/>
      <c r="L1432" s="567"/>
      <c r="M1432" s="567"/>
      <c r="N1432" s="567"/>
      <c r="O1432" s="567"/>
      <c r="P1432" s="567"/>
      <c r="Q1432" s="567"/>
      <c r="R1432" s="567"/>
      <c r="S1432" s="567"/>
      <c r="T1432" s="567"/>
      <c r="U1432" s="567"/>
      <c r="V1432" s="567"/>
      <c r="W1432" s="567"/>
      <c r="X1432" s="567"/>
      <c r="Y1432" s="568"/>
      <c r="Z1432" s="567"/>
      <c r="AA1432" s="567"/>
      <c r="AB1432" s="316"/>
      <c r="AC1432" s="316"/>
    </row>
    <row r="1433" spans="1:29">
      <c r="A1433" s="576"/>
      <c r="B1433" s="566"/>
      <c r="C1433" s="566"/>
      <c r="D1433" s="566"/>
      <c r="E1433" s="566"/>
      <c r="F1433" s="567"/>
      <c r="G1433" s="567"/>
      <c r="H1433" s="567"/>
      <c r="I1433" s="567"/>
      <c r="J1433" s="567"/>
      <c r="K1433" s="567"/>
      <c r="L1433" s="567"/>
      <c r="M1433" s="567"/>
      <c r="N1433" s="567"/>
      <c r="O1433" s="567"/>
      <c r="P1433" s="567"/>
      <c r="Q1433" s="567"/>
      <c r="R1433" s="567"/>
      <c r="S1433" s="567"/>
      <c r="T1433" s="567"/>
      <c r="U1433" s="567"/>
      <c r="V1433" s="567"/>
      <c r="W1433" s="567"/>
      <c r="X1433" s="567"/>
      <c r="Y1433" s="568"/>
      <c r="Z1433" s="567"/>
      <c r="AA1433" s="567"/>
      <c r="AB1433" s="316"/>
      <c r="AC1433" s="316"/>
    </row>
    <row r="1434" spans="1:29">
      <c r="A1434" s="576"/>
      <c r="B1434" s="566"/>
      <c r="C1434" s="566"/>
      <c r="D1434" s="566"/>
      <c r="E1434" s="566"/>
      <c r="F1434" s="567"/>
      <c r="G1434" s="567"/>
      <c r="H1434" s="567"/>
      <c r="I1434" s="567"/>
      <c r="J1434" s="567"/>
      <c r="K1434" s="567"/>
      <c r="L1434" s="567"/>
      <c r="M1434" s="567"/>
      <c r="N1434" s="567"/>
      <c r="O1434" s="567"/>
      <c r="P1434" s="567"/>
      <c r="Q1434" s="567"/>
      <c r="R1434" s="567"/>
      <c r="S1434" s="567"/>
      <c r="T1434" s="567"/>
      <c r="U1434" s="567"/>
      <c r="V1434" s="567"/>
      <c r="W1434" s="567"/>
      <c r="X1434" s="567"/>
      <c r="Y1434" s="568"/>
      <c r="Z1434" s="567"/>
      <c r="AA1434" s="567"/>
      <c r="AB1434" s="316"/>
      <c r="AC1434" s="316"/>
    </row>
    <row r="1435" spans="1:29">
      <c r="A1435" s="576"/>
      <c r="B1435" s="566"/>
      <c r="C1435" s="566"/>
      <c r="D1435" s="566"/>
      <c r="E1435" s="566"/>
      <c r="F1435" s="567"/>
      <c r="G1435" s="567"/>
      <c r="H1435" s="567"/>
      <c r="I1435" s="567"/>
      <c r="J1435" s="567"/>
      <c r="K1435" s="567"/>
      <c r="L1435" s="567"/>
      <c r="M1435" s="567"/>
      <c r="N1435" s="567"/>
      <c r="O1435" s="567"/>
      <c r="P1435" s="567"/>
      <c r="Q1435" s="567"/>
      <c r="R1435" s="567"/>
      <c r="S1435" s="567"/>
      <c r="T1435" s="567"/>
      <c r="U1435" s="567"/>
      <c r="V1435" s="567"/>
      <c r="W1435" s="567"/>
      <c r="X1435" s="567"/>
      <c r="Y1435" s="568"/>
      <c r="Z1435" s="567"/>
      <c r="AA1435" s="567"/>
      <c r="AB1435" s="316"/>
      <c r="AC1435" s="316"/>
    </row>
    <row r="1436" spans="1:29">
      <c r="A1436" s="576"/>
      <c r="B1436" s="566"/>
      <c r="C1436" s="566"/>
      <c r="D1436" s="566"/>
      <c r="E1436" s="566"/>
      <c r="F1436" s="567"/>
      <c r="G1436" s="567"/>
      <c r="H1436" s="567"/>
      <c r="I1436" s="567"/>
      <c r="J1436" s="567"/>
      <c r="K1436" s="567"/>
      <c r="L1436" s="567"/>
      <c r="M1436" s="567"/>
      <c r="N1436" s="567"/>
      <c r="O1436" s="567"/>
      <c r="P1436" s="567"/>
      <c r="Q1436" s="567"/>
      <c r="R1436" s="567"/>
      <c r="S1436" s="567"/>
      <c r="T1436" s="567"/>
      <c r="U1436" s="567"/>
      <c r="V1436" s="567"/>
      <c r="W1436" s="567"/>
      <c r="X1436" s="567"/>
      <c r="Y1436" s="568"/>
      <c r="Z1436" s="567"/>
      <c r="AA1436" s="567"/>
      <c r="AB1436" s="316"/>
      <c r="AC1436" s="316"/>
    </row>
    <row r="1437" spans="1:29">
      <c r="A1437" s="576"/>
      <c r="B1437" s="566"/>
      <c r="C1437" s="566"/>
      <c r="D1437" s="566"/>
      <c r="E1437" s="566"/>
      <c r="F1437" s="567"/>
      <c r="G1437" s="567"/>
      <c r="H1437" s="567"/>
      <c r="I1437" s="567"/>
      <c r="J1437" s="567"/>
      <c r="K1437" s="567"/>
      <c r="L1437" s="567"/>
      <c r="M1437" s="567"/>
      <c r="N1437" s="567"/>
      <c r="O1437" s="567"/>
      <c r="P1437" s="567"/>
      <c r="Q1437" s="567"/>
      <c r="R1437" s="567"/>
      <c r="S1437" s="567"/>
      <c r="T1437" s="567"/>
      <c r="U1437" s="567"/>
      <c r="V1437" s="567"/>
      <c r="W1437" s="567"/>
      <c r="X1437" s="567"/>
      <c r="Y1437" s="568"/>
      <c r="Z1437" s="567"/>
      <c r="AA1437" s="567"/>
      <c r="AB1437" s="316"/>
      <c r="AC1437" s="316"/>
    </row>
    <row r="1438" spans="1:29">
      <c r="A1438" s="576"/>
      <c r="B1438" s="566"/>
      <c r="C1438" s="566"/>
      <c r="D1438" s="566"/>
      <c r="E1438" s="566"/>
      <c r="F1438" s="567"/>
      <c r="G1438" s="567"/>
      <c r="H1438" s="567"/>
      <c r="I1438" s="567"/>
      <c r="J1438" s="567"/>
      <c r="K1438" s="567"/>
      <c r="L1438" s="567"/>
      <c r="M1438" s="567"/>
      <c r="N1438" s="567"/>
      <c r="O1438" s="567"/>
      <c r="P1438" s="567"/>
      <c r="Q1438" s="567"/>
      <c r="R1438" s="567"/>
      <c r="S1438" s="567"/>
      <c r="T1438" s="567"/>
      <c r="U1438" s="567"/>
      <c r="V1438" s="567"/>
      <c r="W1438" s="567"/>
      <c r="X1438" s="567"/>
      <c r="Y1438" s="568"/>
      <c r="Z1438" s="567"/>
      <c r="AA1438" s="567"/>
      <c r="AB1438" s="316"/>
      <c r="AC1438" s="316"/>
    </row>
    <row r="1439" spans="1:29">
      <c r="A1439" s="576"/>
      <c r="B1439" s="566"/>
      <c r="C1439" s="566"/>
      <c r="D1439" s="566"/>
      <c r="E1439" s="566"/>
      <c r="F1439" s="567"/>
      <c r="G1439" s="567"/>
      <c r="H1439" s="567"/>
      <c r="I1439" s="567"/>
      <c r="J1439" s="567"/>
      <c r="K1439" s="567"/>
      <c r="L1439" s="567"/>
      <c r="M1439" s="567"/>
      <c r="N1439" s="567"/>
      <c r="O1439" s="567"/>
      <c r="P1439" s="567"/>
      <c r="Q1439" s="567"/>
      <c r="R1439" s="567"/>
      <c r="S1439" s="567"/>
      <c r="T1439" s="567"/>
      <c r="U1439" s="567"/>
      <c r="V1439" s="567"/>
      <c r="W1439" s="567"/>
      <c r="X1439" s="567"/>
      <c r="Y1439" s="568"/>
      <c r="Z1439" s="567"/>
      <c r="AA1439" s="567"/>
      <c r="AB1439" s="316"/>
      <c r="AC1439" s="316"/>
    </row>
    <row r="1440" spans="1:29">
      <c r="A1440" s="576"/>
      <c r="B1440" s="566"/>
      <c r="C1440" s="566"/>
      <c r="D1440" s="566"/>
      <c r="E1440" s="566"/>
      <c r="F1440" s="567"/>
      <c r="G1440" s="567"/>
      <c r="H1440" s="567"/>
      <c r="I1440" s="567"/>
      <c r="J1440" s="567"/>
      <c r="K1440" s="567"/>
      <c r="L1440" s="567"/>
      <c r="M1440" s="567"/>
      <c r="N1440" s="567"/>
      <c r="O1440" s="567"/>
      <c r="P1440" s="567"/>
      <c r="Q1440" s="567"/>
      <c r="R1440" s="567"/>
      <c r="S1440" s="567"/>
      <c r="T1440" s="567"/>
      <c r="U1440" s="567"/>
      <c r="V1440" s="567"/>
      <c r="W1440" s="567"/>
      <c r="X1440" s="567"/>
      <c r="Y1440" s="568"/>
      <c r="Z1440" s="567"/>
      <c r="AA1440" s="567"/>
      <c r="AB1440" s="316"/>
      <c r="AC1440" s="316"/>
    </row>
    <row r="1441" spans="1:29">
      <c r="A1441" s="576"/>
      <c r="B1441" s="566"/>
      <c r="C1441" s="566"/>
      <c r="D1441" s="566"/>
      <c r="E1441" s="566"/>
      <c r="F1441" s="567"/>
      <c r="G1441" s="567"/>
      <c r="H1441" s="567"/>
      <c r="I1441" s="567"/>
      <c r="J1441" s="567"/>
      <c r="K1441" s="567"/>
      <c r="L1441" s="567"/>
      <c r="M1441" s="567"/>
      <c r="N1441" s="567"/>
      <c r="O1441" s="567"/>
      <c r="P1441" s="567"/>
      <c r="Q1441" s="567"/>
      <c r="R1441" s="567"/>
      <c r="S1441" s="567"/>
      <c r="T1441" s="567"/>
      <c r="U1441" s="567"/>
      <c r="V1441" s="567"/>
      <c r="W1441" s="567"/>
      <c r="X1441" s="567"/>
      <c r="Y1441" s="568"/>
      <c r="Z1441" s="567"/>
      <c r="AA1441" s="567"/>
      <c r="AB1441" s="316"/>
      <c r="AC1441" s="316"/>
    </row>
    <row r="1442" spans="1:29">
      <c r="A1442" s="576"/>
      <c r="B1442" s="566"/>
      <c r="C1442" s="566"/>
      <c r="D1442" s="566"/>
      <c r="E1442" s="566"/>
      <c r="F1442" s="567"/>
      <c r="G1442" s="567"/>
      <c r="H1442" s="567"/>
      <c r="I1442" s="567"/>
      <c r="J1442" s="567"/>
      <c r="K1442" s="567"/>
      <c r="L1442" s="567"/>
      <c r="M1442" s="567"/>
      <c r="N1442" s="567"/>
      <c r="O1442" s="567"/>
      <c r="P1442" s="567"/>
      <c r="Q1442" s="567"/>
      <c r="R1442" s="567"/>
      <c r="S1442" s="567"/>
      <c r="T1442" s="567"/>
      <c r="U1442" s="567"/>
      <c r="V1442" s="567"/>
      <c r="W1442" s="567"/>
      <c r="X1442" s="567"/>
      <c r="Y1442" s="568"/>
      <c r="Z1442" s="567"/>
      <c r="AA1442" s="567"/>
      <c r="AB1442" s="316"/>
      <c r="AC1442" s="316"/>
    </row>
    <row r="1443" spans="1:29">
      <c r="A1443" s="576"/>
      <c r="B1443" s="566"/>
      <c r="C1443" s="566"/>
      <c r="D1443" s="566"/>
      <c r="E1443" s="566"/>
      <c r="F1443" s="567"/>
      <c r="G1443" s="567"/>
      <c r="H1443" s="567"/>
      <c r="I1443" s="567"/>
      <c r="J1443" s="567"/>
      <c r="K1443" s="567"/>
      <c r="L1443" s="567"/>
      <c r="M1443" s="567"/>
      <c r="N1443" s="567"/>
      <c r="O1443" s="567"/>
      <c r="P1443" s="567"/>
      <c r="Q1443" s="567"/>
      <c r="R1443" s="567"/>
      <c r="S1443" s="567"/>
      <c r="T1443" s="567"/>
      <c r="U1443" s="567"/>
      <c r="V1443" s="567"/>
      <c r="W1443" s="567"/>
      <c r="X1443" s="567"/>
      <c r="Y1443" s="568"/>
      <c r="Z1443" s="567"/>
      <c r="AA1443" s="567"/>
      <c r="AB1443" s="316"/>
      <c r="AC1443" s="316"/>
    </row>
    <row r="1444" spans="1:29">
      <c r="A1444" s="576"/>
      <c r="B1444" s="566"/>
      <c r="C1444" s="566"/>
      <c r="D1444" s="566"/>
      <c r="E1444" s="566"/>
      <c r="F1444" s="567"/>
      <c r="G1444" s="567"/>
      <c r="H1444" s="567"/>
      <c r="I1444" s="567"/>
      <c r="J1444" s="567"/>
      <c r="K1444" s="567"/>
      <c r="L1444" s="567"/>
      <c r="M1444" s="567"/>
      <c r="N1444" s="567"/>
      <c r="O1444" s="567"/>
      <c r="P1444" s="567"/>
      <c r="Q1444" s="567"/>
      <c r="R1444" s="567"/>
      <c r="S1444" s="567"/>
      <c r="T1444" s="567"/>
      <c r="U1444" s="567"/>
      <c r="V1444" s="567"/>
      <c r="W1444" s="567"/>
      <c r="X1444" s="567"/>
      <c r="Y1444" s="568"/>
      <c r="Z1444" s="567"/>
      <c r="AA1444" s="567"/>
      <c r="AB1444" s="316"/>
      <c r="AC1444" s="316"/>
    </row>
    <row r="1445" spans="1:29">
      <c r="A1445" s="576"/>
      <c r="B1445" s="566"/>
      <c r="C1445" s="566"/>
      <c r="D1445" s="566"/>
      <c r="E1445" s="566"/>
      <c r="F1445" s="567"/>
      <c r="G1445" s="567"/>
      <c r="H1445" s="567"/>
      <c r="I1445" s="567"/>
      <c r="J1445" s="567"/>
      <c r="K1445" s="567"/>
      <c r="L1445" s="567"/>
      <c r="M1445" s="567"/>
      <c r="N1445" s="567"/>
      <c r="O1445" s="567"/>
      <c r="P1445" s="567"/>
      <c r="Q1445" s="567"/>
      <c r="R1445" s="567"/>
      <c r="S1445" s="567"/>
      <c r="T1445" s="567"/>
      <c r="U1445" s="567"/>
      <c r="V1445" s="567"/>
      <c r="W1445" s="567"/>
      <c r="X1445" s="567"/>
      <c r="Y1445" s="568"/>
      <c r="Z1445" s="567"/>
      <c r="AA1445" s="567"/>
      <c r="AB1445" s="316"/>
      <c r="AC1445" s="316"/>
    </row>
    <row r="1446" spans="1:29">
      <c r="A1446" s="576"/>
      <c r="B1446" s="566"/>
      <c r="C1446" s="566"/>
      <c r="D1446" s="566"/>
      <c r="E1446" s="566"/>
      <c r="F1446" s="567"/>
      <c r="G1446" s="567"/>
      <c r="H1446" s="567"/>
      <c r="I1446" s="567"/>
      <c r="J1446" s="567"/>
      <c r="K1446" s="567"/>
      <c r="L1446" s="567"/>
      <c r="M1446" s="567"/>
      <c r="N1446" s="567"/>
      <c r="O1446" s="567"/>
      <c r="P1446" s="567"/>
      <c r="Q1446" s="567"/>
      <c r="R1446" s="567"/>
      <c r="S1446" s="567"/>
      <c r="T1446" s="567"/>
      <c r="U1446" s="567"/>
      <c r="V1446" s="567"/>
      <c r="W1446" s="567"/>
      <c r="X1446" s="567"/>
      <c r="Y1446" s="568"/>
      <c r="Z1446" s="567"/>
      <c r="AA1446" s="567"/>
      <c r="AB1446" s="316"/>
      <c r="AC1446" s="316"/>
    </row>
    <row r="1447" spans="1:29">
      <c r="A1447" s="576"/>
      <c r="B1447" s="566"/>
      <c r="C1447" s="566"/>
      <c r="D1447" s="566"/>
      <c r="E1447" s="566"/>
      <c r="F1447" s="567"/>
      <c r="G1447" s="567"/>
      <c r="H1447" s="567"/>
      <c r="I1447" s="567"/>
      <c r="J1447" s="567"/>
      <c r="K1447" s="567"/>
      <c r="L1447" s="567"/>
      <c r="M1447" s="567"/>
      <c r="N1447" s="567"/>
      <c r="O1447" s="567"/>
      <c r="P1447" s="567"/>
      <c r="Q1447" s="567"/>
      <c r="R1447" s="567"/>
      <c r="S1447" s="567"/>
      <c r="T1447" s="567"/>
      <c r="U1447" s="567"/>
      <c r="V1447" s="567"/>
      <c r="W1447" s="567"/>
      <c r="X1447" s="567"/>
      <c r="Y1447" s="568"/>
      <c r="Z1447" s="567"/>
      <c r="AA1447" s="567"/>
      <c r="AB1447" s="316"/>
      <c r="AC1447" s="316"/>
    </row>
    <row r="1448" spans="1:29">
      <c r="A1448" s="576"/>
      <c r="B1448" s="566"/>
      <c r="C1448" s="566"/>
      <c r="D1448" s="566"/>
      <c r="E1448" s="566"/>
      <c r="F1448" s="567"/>
      <c r="G1448" s="567"/>
      <c r="H1448" s="567"/>
      <c r="I1448" s="567"/>
      <c r="J1448" s="567"/>
      <c r="K1448" s="567"/>
      <c r="L1448" s="567"/>
      <c r="M1448" s="567"/>
      <c r="N1448" s="567"/>
      <c r="O1448" s="567"/>
      <c r="P1448" s="567"/>
      <c r="Q1448" s="567"/>
      <c r="R1448" s="567"/>
      <c r="S1448" s="567"/>
      <c r="T1448" s="567"/>
      <c r="U1448" s="567"/>
      <c r="V1448" s="567"/>
      <c r="W1448" s="567"/>
      <c r="X1448" s="567"/>
      <c r="Y1448" s="568"/>
      <c r="Z1448" s="567"/>
      <c r="AA1448" s="567"/>
      <c r="AB1448" s="316"/>
      <c r="AC1448" s="316"/>
    </row>
    <row r="1449" spans="1:29">
      <c r="A1449" s="576"/>
      <c r="B1449" s="566"/>
      <c r="C1449" s="566"/>
      <c r="D1449" s="566"/>
      <c r="E1449" s="566"/>
      <c r="F1449" s="567"/>
      <c r="G1449" s="567"/>
      <c r="H1449" s="567"/>
      <c r="I1449" s="567"/>
      <c r="J1449" s="567"/>
      <c r="K1449" s="567"/>
      <c r="L1449" s="567"/>
      <c r="M1449" s="567"/>
      <c r="N1449" s="567"/>
      <c r="O1449" s="567"/>
      <c r="P1449" s="567"/>
      <c r="Q1449" s="567"/>
      <c r="R1449" s="567"/>
      <c r="S1449" s="567"/>
      <c r="T1449" s="567"/>
      <c r="U1449" s="567"/>
      <c r="V1449" s="567"/>
      <c r="W1449" s="567"/>
      <c r="X1449" s="567"/>
      <c r="Y1449" s="568"/>
      <c r="Z1449" s="567"/>
      <c r="AA1449" s="567"/>
      <c r="AB1449" s="316"/>
      <c r="AC1449" s="316"/>
    </row>
    <row r="1450" spans="1:29">
      <c r="A1450" s="576"/>
      <c r="B1450" s="566"/>
      <c r="C1450" s="566"/>
      <c r="D1450" s="566"/>
      <c r="E1450" s="566"/>
      <c r="F1450" s="567"/>
      <c r="G1450" s="567"/>
      <c r="H1450" s="567"/>
      <c r="I1450" s="567"/>
      <c r="J1450" s="567"/>
      <c r="K1450" s="567"/>
      <c r="L1450" s="567"/>
      <c r="M1450" s="567"/>
      <c r="N1450" s="567"/>
      <c r="O1450" s="567"/>
      <c r="P1450" s="567"/>
      <c r="Q1450" s="567"/>
      <c r="R1450" s="567"/>
      <c r="S1450" s="567"/>
      <c r="T1450" s="567"/>
      <c r="U1450" s="567"/>
      <c r="V1450" s="567"/>
      <c r="W1450" s="567"/>
      <c r="X1450" s="567"/>
      <c r="Y1450" s="568"/>
      <c r="Z1450" s="567"/>
      <c r="AA1450" s="567"/>
      <c r="AB1450" s="316"/>
      <c r="AC1450" s="316"/>
    </row>
    <row r="1451" spans="1:29">
      <c r="A1451" s="576"/>
      <c r="B1451" s="566"/>
      <c r="C1451" s="566"/>
      <c r="D1451" s="566"/>
      <c r="E1451" s="566"/>
      <c r="F1451" s="567"/>
      <c r="G1451" s="567"/>
      <c r="H1451" s="567"/>
      <c r="I1451" s="567"/>
      <c r="J1451" s="567"/>
      <c r="K1451" s="567"/>
      <c r="L1451" s="567"/>
      <c r="M1451" s="567"/>
      <c r="N1451" s="567"/>
      <c r="O1451" s="567"/>
      <c r="P1451" s="567"/>
      <c r="Q1451" s="567"/>
      <c r="R1451" s="567"/>
      <c r="S1451" s="567"/>
      <c r="T1451" s="567"/>
      <c r="U1451" s="567"/>
      <c r="V1451" s="567"/>
      <c r="W1451" s="567"/>
      <c r="X1451" s="567"/>
      <c r="Y1451" s="568"/>
      <c r="Z1451" s="567"/>
      <c r="AA1451" s="567"/>
      <c r="AB1451" s="316"/>
      <c r="AC1451" s="316"/>
    </row>
    <row r="1452" spans="1:29">
      <c r="A1452" s="576"/>
      <c r="B1452" s="566"/>
      <c r="C1452" s="566"/>
      <c r="D1452" s="566"/>
      <c r="E1452" s="566"/>
      <c r="F1452" s="567"/>
      <c r="G1452" s="567"/>
      <c r="H1452" s="567"/>
      <c r="I1452" s="567"/>
      <c r="J1452" s="567"/>
      <c r="K1452" s="567"/>
      <c r="L1452" s="567"/>
      <c r="M1452" s="567"/>
      <c r="N1452" s="567"/>
      <c r="O1452" s="567"/>
      <c r="P1452" s="567"/>
      <c r="Q1452" s="567"/>
      <c r="R1452" s="567"/>
      <c r="S1452" s="567"/>
      <c r="T1452" s="567"/>
      <c r="U1452" s="567"/>
      <c r="V1452" s="567"/>
      <c r="W1452" s="567"/>
      <c r="X1452" s="567"/>
      <c r="Y1452" s="568"/>
      <c r="Z1452" s="567"/>
      <c r="AA1452" s="567"/>
      <c r="AB1452" s="316"/>
      <c r="AC1452" s="316"/>
    </row>
    <row r="1453" spans="1:29">
      <c r="A1453" s="576"/>
      <c r="B1453" s="566"/>
      <c r="C1453" s="566"/>
      <c r="D1453" s="566"/>
      <c r="E1453" s="566"/>
      <c r="F1453" s="567"/>
      <c r="G1453" s="567"/>
      <c r="H1453" s="567"/>
      <c r="I1453" s="567"/>
      <c r="J1453" s="567"/>
      <c r="K1453" s="567"/>
      <c r="L1453" s="567"/>
      <c r="M1453" s="567"/>
      <c r="N1453" s="567"/>
      <c r="O1453" s="567"/>
      <c r="P1453" s="567"/>
      <c r="Q1453" s="567"/>
      <c r="R1453" s="567"/>
      <c r="S1453" s="567"/>
      <c r="T1453" s="567"/>
      <c r="U1453" s="567"/>
      <c r="V1453" s="567"/>
      <c r="W1453" s="567"/>
      <c r="X1453" s="567"/>
      <c r="Y1453" s="568"/>
      <c r="Z1453" s="567"/>
      <c r="AA1453" s="567"/>
      <c r="AB1453" s="316"/>
      <c r="AC1453" s="316"/>
    </row>
    <row r="1454" spans="1:29">
      <c r="A1454" s="576"/>
      <c r="B1454" s="566"/>
      <c r="C1454" s="566"/>
      <c r="D1454" s="566"/>
      <c r="E1454" s="566"/>
      <c r="F1454" s="567"/>
      <c r="G1454" s="567"/>
      <c r="H1454" s="567"/>
      <c r="I1454" s="567"/>
      <c r="J1454" s="567"/>
      <c r="K1454" s="567"/>
      <c r="L1454" s="567"/>
      <c r="M1454" s="567"/>
      <c r="N1454" s="567"/>
      <c r="O1454" s="567"/>
      <c r="P1454" s="567"/>
      <c r="Q1454" s="567"/>
      <c r="R1454" s="567"/>
      <c r="S1454" s="567"/>
      <c r="T1454" s="567"/>
      <c r="U1454" s="567"/>
      <c r="V1454" s="567"/>
      <c r="W1454" s="567"/>
      <c r="X1454" s="567"/>
      <c r="Y1454" s="568"/>
      <c r="Z1454" s="567"/>
      <c r="AA1454" s="567"/>
      <c r="AB1454" s="316"/>
      <c r="AC1454" s="316"/>
    </row>
    <row r="1455" spans="1:29">
      <c r="A1455" s="576"/>
      <c r="B1455" s="566"/>
      <c r="C1455" s="566"/>
      <c r="D1455" s="566"/>
      <c r="E1455" s="566"/>
      <c r="F1455" s="567"/>
      <c r="G1455" s="567"/>
      <c r="H1455" s="567"/>
      <c r="I1455" s="567"/>
      <c r="J1455" s="567"/>
      <c r="K1455" s="567"/>
      <c r="L1455" s="567"/>
      <c r="M1455" s="567"/>
      <c r="N1455" s="567"/>
      <c r="O1455" s="567"/>
      <c r="P1455" s="567"/>
      <c r="Q1455" s="567"/>
      <c r="R1455" s="567"/>
      <c r="S1455" s="567"/>
      <c r="T1455" s="567"/>
      <c r="U1455" s="567"/>
      <c r="V1455" s="567"/>
      <c r="W1455" s="567"/>
      <c r="X1455" s="567"/>
      <c r="Y1455" s="568"/>
      <c r="Z1455" s="567"/>
      <c r="AA1455" s="567"/>
      <c r="AB1455" s="316"/>
      <c r="AC1455" s="316"/>
    </row>
    <row r="1456" spans="1:29">
      <c r="A1456" s="576"/>
      <c r="B1456" s="566"/>
      <c r="C1456" s="566"/>
      <c r="D1456" s="566"/>
      <c r="E1456" s="566"/>
      <c r="F1456" s="567"/>
      <c r="G1456" s="567"/>
      <c r="H1456" s="567"/>
      <c r="I1456" s="567"/>
      <c r="J1456" s="567"/>
      <c r="K1456" s="567"/>
      <c r="L1456" s="567"/>
      <c r="M1456" s="567"/>
      <c r="N1456" s="567"/>
      <c r="O1456" s="567"/>
      <c r="P1456" s="567"/>
      <c r="Q1456" s="567"/>
      <c r="R1456" s="567"/>
      <c r="S1456" s="567"/>
      <c r="T1456" s="567"/>
      <c r="U1456" s="567"/>
      <c r="V1456" s="567"/>
      <c r="W1456" s="567"/>
      <c r="X1456" s="567"/>
      <c r="Y1456" s="568"/>
      <c r="Z1456" s="567"/>
      <c r="AA1456" s="567"/>
      <c r="AB1456" s="316"/>
      <c r="AC1456" s="316"/>
    </row>
    <row r="1457" spans="1:29">
      <c r="A1457" s="576"/>
      <c r="B1457" s="566"/>
      <c r="C1457" s="566"/>
      <c r="D1457" s="566"/>
      <c r="E1457" s="566"/>
      <c r="F1457" s="567"/>
      <c r="G1457" s="567"/>
      <c r="H1457" s="567"/>
      <c r="I1457" s="567"/>
      <c r="J1457" s="567"/>
      <c r="K1457" s="567"/>
      <c r="L1457" s="567"/>
      <c r="M1457" s="567"/>
      <c r="N1457" s="567"/>
      <c r="O1457" s="567"/>
      <c r="P1457" s="567"/>
      <c r="Q1457" s="567"/>
      <c r="R1457" s="567"/>
      <c r="S1457" s="567"/>
      <c r="T1457" s="567"/>
      <c r="U1457" s="567"/>
      <c r="V1457" s="567"/>
      <c r="W1457" s="567"/>
      <c r="X1457" s="567"/>
      <c r="Y1457" s="568"/>
      <c r="Z1457" s="567"/>
      <c r="AA1457" s="567"/>
      <c r="AB1457" s="316"/>
      <c r="AC1457" s="316"/>
    </row>
    <row r="1458" spans="1:29">
      <c r="A1458" s="576"/>
      <c r="B1458" s="566"/>
      <c r="C1458" s="566"/>
      <c r="D1458" s="566"/>
      <c r="E1458" s="566"/>
      <c r="F1458" s="567"/>
      <c r="G1458" s="567"/>
      <c r="H1458" s="567"/>
      <c r="I1458" s="567"/>
      <c r="J1458" s="567"/>
      <c r="K1458" s="567"/>
      <c r="L1458" s="567"/>
      <c r="M1458" s="567"/>
      <c r="N1458" s="567"/>
      <c r="O1458" s="567"/>
      <c r="P1458" s="567"/>
      <c r="Q1458" s="567"/>
      <c r="R1458" s="567"/>
      <c r="S1458" s="567"/>
      <c r="T1458" s="567"/>
      <c r="U1458" s="567"/>
      <c r="V1458" s="567"/>
      <c r="W1458" s="567"/>
      <c r="X1458" s="567"/>
      <c r="Y1458" s="568"/>
      <c r="Z1458" s="567"/>
      <c r="AA1458" s="567"/>
      <c r="AB1458" s="316"/>
      <c r="AC1458" s="316"/>
    </row>
    <row r="1459" spans="1:29">
      <c r="A1459" s="576"/>
      <c r="B1459" s="566"/>
      <c r="C1459" s="566"/>
      <c r="D1459" s="566"/>
      <c r="E1459" s="566"/>
      <c r="F1459" s="567"/>
      <c r="G1459" s="567"/>
      <c r="H1459" s="567"/>
      <c r="I1459" s="567"/>
      <c r="J1459" s="567"/>
      <c r="K1459" s="567"/>
      <c r="L1459" s="567"/>
      <c r="M1459" s="567"/>
      <c r="N1459" s="567"/>
      <c r="O1459" s="567"/>
      <c r="P1459" s="567"/>
      <c r="Q1459" s="567"/>
      <c r="R1459" s="567"/>
      <c r="S1459" s="567"/>
      <c r="T1459" s="567"/>
      <c r="U1459" s="567"/>
      <c r="V1459" s="567"/>
      <c r="W1459" s="567"/>
      <c r="X1459" s="567"/>
      <c r="Y1459" s="568"/>
      <c r="Z1459" s="567"/>
      <c r="AA1459" s="567"/>
      <c r="AB1459" s="316"/>
      <c r="AC1459" s="316"/>
    </row>
    <row r="1460" spans="1:29">
      <c r="A1460" s="576"/>
      <c r="B1460" s="566"/>
      <c r="C1460" s="566"/>
      <c r="D1460" s="566"/>
      <c r="E1460" s="566"/>
      <c r="F1460" s="567"/>
      <c r="G1460" s="567"/>
      <c r="H1460" s="567"/>
      <c r="I1460" s="567"/>
      <c r="J1460" s="567"/>
      <c r="K1460" s="567"/>
      <c r="L1460" s="567"/>
      <c r="M1460" s="567"/>
      <c r="N1460" s="567"/>
      <c r="O1460" s="567"/>
      <c r="P1460" s="567"/>
      <c r="Q1460" s="567"/>
      <c r="R1460" s="567"/>
      <c r="S1460" s="567"/>
      <c r="T1460" s="567"/>
      <c r="U1460" s="567"/>
      <c r="V1460" s="567"/>
      <c r="W1460" s="567"/>
      <c r="X1460" s="567"/>
      <c r="Y1460" s="568"/>
      <c r="Z1460" s="567"/>
      <c r="AA1460" s="567"/>
      <c r="AB1460" s="316"/>
      <c r="AC1460" s="316"/>
    </row>
    <row r="1461" spans="1:29">
      <c r="A1461" s="576"/>
      <c r="B1461" s="566"/>
      <c r="C1461" s="566"/>
      <c r="D1461" s="566"/>
      <c r="E1461" s="566"/>
      <c r="F1461" s="567"/>
      <c r="G1461" s="567"/>
      <c r="H1461" s="567"/>
      <c r="I1461" s="567"/>
      <c r="J1461" s="567"/>
      <c r="K1461" s="567"/>
      <c r="L1461" s="567"/>
      <c r="M1461" s="567"/>
      <c r="N1461" s="567"/>
      <c r="O1461" s="567"/>
      <c r="P1461" s="567"/>
      <c r="Q1461" s="567"/>
      <c r="R1461" s="567"/>
      <c r="S1461" s="567"/>
      <c r="T1461" s="567"/>
      <c r="U1461" s="567"/>
      <c r="V1461" s="567"/>
      <c r="W1461" s="567"/>
      <c r="X1461" s="567"/>
      <c r="Y1461" s="568"/>
      <c r="Z1461" s="567"/>
      <c r="AA1461" s="567"/>
      <c r="AB1461" s="316"/>
      <c r="AC1461" s="316"/>
    </row>
    <row r="1462" spans="1:29">
      <c r="A1462" s="576"/>
      <c r="B1462" s="566"/>
      <c r="C1462" s="566"/>
      <c r="D1462" s="566"/>
      <c r="E1462" s="566"/>
      <c r="F1462" s="567"/>
      <c r="G1462" s="567"/>
      <c r="H1462" s="567"/>
      <c r="I1462" s="567"/>
      <c r="J1462" s="567"/>
      <c r="K1462" s="567"/>
      <c r="L1462" s="567"/>
      <c r="M1462" s="567"/>
      <c r="N1462" s="567"/>
      <c r="O1462" s="567"/>
      <c r="P1462" s="567"/>
      <c r="Q1462" s="567"/>
      <c r="R1462" s="567"/>
      <c r="S1462" s="567"/>
      <c r="T1462" s="567"/>
      <c r="U1462" s="567"/>
      <c r="V1462" s="567"/>
      <c r="W1462" s="567"/>
      <c r="X1462" s="567"/>
      <c r="Y1462" s="568"/>
      <c r="Z1462" s="567"/>
      <c r="AA1462" s="567"/>
      <c r="AB1462" s="316"/>
      <c r="AC1462" s="316"/>
    </row>
    <row r="1463" spans="1:29">
      <c r="A1463" s="576"/>
      <c r="B1463" s="566"/>
      <c r="C1463" s="566"/>
      <c r="D1463" s="566"/>
      <c r="E1463" s="566"/>
      <c r="F1463" s="567"/>
      <c r="G1463" s="567"/>
      <c r="H1463" s="567"/>
      <c r="I1463" s="567"/>
      <c r="J1463" s="567"/>
      <c r="K1463" s="567"/>
      <c r="L1463" s="567"/>
      <c r="M1463" s="567"/>
      <c r="N1463" s="567"/>
      <c r="O1463" s="567"/>
      <c r="P1463" s="567"/>
      <c r="Q1463" s="567"/>
      <c r="R1463" s="567"/>
      <c r="S1463" s="567"/>
      <c r="T1463" s="567"/>
      <c r="U1463" s="567"/>
      <c r="V1463" s="567"/>
      <c r="W1463" s="567"/>
      <c r="X1463" s="567"/>
      <c r="Y1463" s="568"/>
      <c r="Z1463" s="567"/>
      <c r="AA1463" s="567"/>
      <c r="AB1463" s="316"/>
      <c r="AC1463" s="316"/>
    </row>
    <row r="1464" spans="1:29">
      <c r="A1464" s="576"/>
      <c r="B1464" s="566"/>
      <c r="C1464" s="566"/>
      <c r="D1464" s="566"/>
      <c r="E1464" s="566"/>
      <c r="F1464" s="567"/>
      <c r="G1464" s="567"/>
      <c r="H1464" s="567"/>
      <c r="I1464" s="567"/>
      <c r="J1464" s="567"/>
      <c r="K1464" s="567"/>
      <c r="L1464" s="567"/>
      <c r="M1464" s="567"/>
      <c r="N1464" s="567"/>
      <c r="O1464" s="567"/>
      <c r="P1464" s="567"/>
      <c r="Q1464" s="567"/>
      <c r="R1464" s="567"/>
      <c r="S1464" s="567"/>
      <c r="T1464" s="567"/>
      <c r="U1464" s="567"/>
      <c r="V1464" s="567"/>
      <c r="W1464" s="567"/>
      <c r="X1464" s="567"/>
      <c r="Y1464" s="568"/>
      <c r="Z1464" s="567"/>
      <c r="AA1464" s="567"/>
      <c r="AB1464" s="316"/>
      <c r="AC1464" s="316"/>
    </row>
    <row r="1465" spans="1:29">
      <c r="A1465" s="576"/>
      <c r="B1465" s="566"/>
      <c r="C1465" s="566"/>
      <c r="D1465" s="566"/>
      <c r="E1465" s="566"/>
      <c r="F1465" s="567"/>
      <c r="G1465" s="567"/>
      <c r="H1465" s="567"/>
      <c r="I1465" s="567"/>
      <c r="J1465" s="567"/>
      <c r="K1465" s="567"/>
      <c r="L1465" s="567"/>
      <c r="M1465" s="567"/>
      <c r="N1465" s="567"/>
      <c r="O1465" s="567"/>
      <c r="P1465" s="567"/>
      <c r="Q1465" s="567"/>
      <c r="R1465" s="567"/>
      <c r="S1465" s="567"/>
      <c r="T1465" s="567"/>
      <c r="U1465" s="567"/>
      <c r="V1465" s="567"/>
      <c r="W1465" s="567"/>
      <c r="X1465" s="567"/>
      <c r="Y1465" s="568"/>
      <c r="Z1465" s="567"/>
      <c r="AA1465" s="567"/>
      <c r="AB1465" s="316"/>
      <c r="AC1465" s="316"/>
    </row>
    <row r="1466" spans="1:29">
      <c r="A1466" s="576"/>
      <c r="B1466" s="566"/>
      <c r="C1466" s="566"/>
      <c r="D1466" s="566"/>
      <c r="E1466" s="566"/>
      <c r="F1466" s="567"/>
      <c r="G1466" s="567"/>
      <c r="H1466" s="567"/>
      <c r="I1466" s="567"/>
      <c r="J1466" s="567"/>
      <c r="K1466" s="567"/>
      <c r="L1466" s="567"/>
      <c r="M1466" s="567"/>
      <c r="N1466" s="567"/>
      <c r="O1466" s="567"/>
      <c r="P1466" s="567"/>
      <c r="Q1466" s="567"/>
      <c r="R1466" s="567"/>
      <c r="S1466" s="567"/>
      <c r="T1466" s="567"/>
      <c r="U1466" s="567"/>
      <c r="V1466" s="567"/>
      <c r="W1466" s="567"/>
      <c r="X1466" s="567"/>
      <c r="Y1466" s="568"/>
      <c r="Z1466" s="567"/>
      <c r="AA1466" s="567"/>
      <c r="AB1466" s="316"/>
      <c r="AC1466" s="316"/>
    </row>
    <row r="1467" spans="1:29">
      <c r="A1467" s="576"/>
      <c r="B1467" s="566"/>
      <c r="C1467" s="566"/>
      <c r="D1467" s="566"/>
      <c r="E1467" s="566"/>
      <c r="F1467" s="567"/>
      <c r="G1467" s="567"/>
      <c r="H1467" s="567"/>
      <c r="I1467" s="567"/>
      <c r="J1467" s="567"/>
      <c r="K1467" s="567"/>
      <c r="L1467" s="567"/>
      <c r="M1467" s="567"/>
      <c r="N1467" s="567"/>
      <c r="O1467" s="567"/>
      <c r="P1467" s="567"/>
      <c r="Q1467" s="567"/>
      <c r="R1467" s="567"/>
      <c r="S1467" s="567"/>
      <c r="T1467" s="567"/>
      <c r="U1467" s="567"/>
      <c r="V1467" s="567"/>
      <c r="W1467" s="567"/>
      <c r="X1467" s="567"/>
      <c r="Y1467" s="568"/>
      <c r="Z1467" s="567"/>
      <c r="AA1467" s="567"/>
      <c r="AB1467" s="316"/>
      <c r="AC1467" s="316"/>
    </row>
    <row r="1468" spans="1:29">
      <c r="A1468" s="576"/>
      <c r="B1468" s="566"/>
      <c r="C1468" s="566"/>
      <c r="D1468" s="566"/>
      <c r="E1468" s="566"/>
      <c r="F1468" s="567"/>
      <c r="G1468" s="567"/>
      <c r="H1468" s="567"/>
      <c r="I1468" s="567"/>
      <c r="J1468" s="567"/>
      <c r="K1468" s="567"/>
      <c r="L1468" s="567"/>
      <c r="M1468" s="567"/>
      <c r="N1468" s="567"/>
      <c r="O1468" s="567"/>
      <c r="P1468" s="567"/>
      <c r="Q1468" s="567"/>
      <c r="R1468" s="567"/>
      <c r="S1468" s="567"/>
      <c r="T1468" s="567"/>
      <c r="U1468" s="567"/>
      <c r="V1468" s="567"/>
      <c r="W1468" s="567"/>
      <c r="X1468" s="567"/>
      <c r="Y1468" s="568"/>
      <c r="Z1468" s="567"/>
      <c r="AA1468" s="567"/>
      <c r="AB1468" s="316"/>
      <c r="AC1468" s="316"/>
    </row>
    <row r="1469" spans="1:29">
      <c r="A1469" s="576"/>
      <c r="B1469" s="566"/>
      <c r="C1469" s="566"/>
      <c r="D1469" s="566"/>
      <c r="E1469" s="566"/>
      <c r="F1469" s="567"/>
      <c r="G1469" s="567"/>
      <c r="H1469" s="567"/>
      <c r="I1469" s="567"/>
      <c r="J1469" s="567"/>
      <c r="K1469" s="567"/>
      <c r="L1469" s="567"/>
      <c r="M1469" s="567"/>
      <c r="N1469" s="567"/>
      <c r="O1469" s="567"/>
      <c r="P1469" s="567"/>
      <c r="Q1469" s="567"/>
      <c r="R1469" s="567"/>
      <c r="S1469" s="567"/>
      <c r="T1469" s="567"/>
      <c r="U1469" s="567"/>
      <c r="V1469" s="567"/>
      <c r="W1469" s="567"/>
      <c r="X1469" s="567"/>
      <c r="Y1469" s="568"/>
      <c r="Z1469" s="567"/>
      <c r="AA1469" s="567"/>
      <c r="AB1469" s="316"/>
      <c r="AC1469" s="316"/>
    </row>
    <row r="1470" spans="1:29">
      <c r="A1470" s="576"/>
      <c r="B1470" s="566"/>
      <c r="C1470" s="566"/>
      <c r="D1470" s="566"/>
      <c r="E1470" s="566"/>
      <c r="F1470" s="567"/>
      <c r="G1470" s="567"/>
      <c r="H1470" s="567"/>
      <c r="I1470" s="567"/>
      <c r="J1470" s="567"/>
      <c r="K1470" s="567"/>
      <c r="L1470" s="567"/>
      <c r="M1470" s="567"/>
      <c r="N1470" s="567"/>
      <c r="O1470" s="567"/>
      <c r="P1470" s="567"/>
      <c r="Q1470" s="567"/>
      <c r="R1470" s="567"/>
      <c r="S1470" s="567"/>
      <c r="T1470" s="567"/>
      <c r="U1470" s="567"/>
      <c r="V1470" s="567"/>
      <c r="W1470" s="567"/>
      <c r="X1470" s="567"/>
      <c r="Y1470" s="568"/>
      <c r="Z1470" s="567"/>
      <c r="AA1470" s="567"/>
      <c r="AB1470" s="316"/>
      <c r="AC1470" s="316"/>
    </row>
    <row r="1471" spans="1:29">
      <c r="A1471" s="576"/>
      <c r="B1471" s="566"/>
      <c r="C1471" s="566"/>
      <c r="D1471" s="566"/>
      <c r="E1471" s="566"/>
      <c r="F1471" s="567"/>
      <c r="G1471" s="567"/>
      <c r="H1471" s="567"/>
      <c r="I1471" s="567"/>
      <c r="J1471" s="567"/>
      <c r="K1471" s="567"/>
      <c r="L1471" s="567"/>
      <c r="M1471" s="567"/>
      <c r="N1471" s="567"/>
      <c r="O1471" s="567"/>
      <c r="P1471" s="567"/>
      <c r="Q1471" s="567"/>
      <c r="R1471" s="567"/>
      <c r="S1471" s="567"/>
      <c r="T1471" s="567"/>
      <c r="U1471" s="567"/>
      <c r="V1471" s="567"/>
      <c r="W1471" s="567"/>
      <c r="X1471" s="567"/>
      <c r="Y1471" s="568"/>
      <c r="Z1471" s="567"/>
      <c r="AA1471" s="567"/>
      <c r="AB1471" s="316"/>
      <c r="AC1471" s="316"/>
    </row>
    <row r="1472" spans="1:29">
      <c r="A1472" s="576"/>
      <c r="B1472" s="566"/>
      <c r="C1472" s="566"/>
      <c r="D1472" s="566"/>
      <c r="E1472" s="566"/>
      <c r="F1472" s="567"/>
      <c r="G1472" s="567"/>
      <c r="H1472" s="567"/>
      <c r="I1472" s="567"/>
      <c r="J1472" s="567"/>
      <c r="K1472" s="567"/>
      <c r="L1472" s="567"/>
      <c r="M1472" s="567"/>
      <c r="N1472" s="567"/>
      <c r="O1472" s="567"/>
      <c r="P1472" s="567"/>
      <c r="Q1472" s="567"/>
      <c r="R1472" s="567"/>
      <c r="S1472" s="567"/>
      <c r="T1472" s="567"/>
      <c r="U1472" s="567"/>
      <c r="V1472" s="567"/>
      <c r="W1472" s="567"/>
      <c r="X1472" s="567"/>
      <c r="Y1472" s="568"/>
      <c r="Z1472" s="567"/>
      <c r="AA1472" s="567"/>
      <c r="AB1472" s="316"/>
      <c r="AC1472" s="316"/>
    </row>
    <row r="1473" spans="1:29">
      <c r="A1473" s="576"/>
      <c r="B1473" s="566"/>
      <c r="C1473" s="566"/>
      <c r="D1473" s="566"/>
      <c r="E1473" s="566"/>
      <c r="F1473" s="567"/>
      <c r="G1473" s="567"/>
      <c r="H1473" s="567"/>
      <c r="I1473" s="567"/>
      <c r="J1473" s="567"/>
      <c r="K1473" s="567"/>
      <c r="L1473" s="567"/>
      <c r="M1473" s="567"/>
      <c r="N1473" s="567"/>
      <c r="O1473" s="567"/>
      <c r="P1473" s="567"/>
      <c r="Q1473" s="567"/>
      <c r="R1473" s="567"/>
      <c r="S1473" s="567"/>
      <c r="T1473" s="567"/>
      <c r="U1473" s="567"/>
      <c r="V1473" s="567"/>
      <c r="W1473" s="567"/>
      <c r="X1473" s="567"/>
      <c r="Y1473" s="568"/>
      <c r="Z1473" s="567"/>
      <c r="AA1473" s="567"/>
      <c r="AB1473" s="316"/>
      <c r="AC1473" s="316"/>
    </row>
    <row r="1474" spans="1:29">
      <c r="A1474" s="576"/>
      <c r="B1474" s="566"/>
      <c r="C1474" s="566"/>
      <c r="D1474" s="566"/>
      <c r="E1474" s="566"/>
      <c r="F1474" s="567"/>
      <c r="G1474" s="567"/>
      <c r="H1474" s="567"/>
      <c r="I1474" s="567"/>
      <c r="J1474" s="567"/>
      <c r="K1474" s="567"/>
      <c r="L1474" s="567"/>
      <c r="M1474" s="567"/>
      <c r="N1474" s="567"/>
      <c r="O1474" s="567"/>
      <c r="P1474" s="567"/>
      <c r="Q1474" s="567"/>
      <c r="R1474" s="567"/>
      <c r="S1474" s="567"/>
      <c r="T1474" s="567"/>
      <c r="U1474" s="567"/>
      <c r="V1474" s="567"/>
      <c r="W1474" s="567"/>
      <c r="X1474" s="567"/>
      <c r="Y1474" s="568"/>
      <c r="Z1474" s="567"/>
      <c r="AA1474" s="567"/>
      <c r="AB1474" s="316"/>
      <c r="AC1474" s="316"/>
    </row>
    <row r="1475" spans="1:29">
      <c r="A1475" s="576"/>
      <c r="B1475" s="566"/>
      <c r="C1475" s="566"/>
      <c r="D1475" s="566"/>
      <c r="E1475" s="566"/>
      <c r="F1475" s="567"/>
      <c r="G1475" s="567"/>
      <c r="H1475" s="567"/>
      <c r="I1475" s="567"/>
      <c r="J1475" s="567"/>
      <c r="K1475" s="567"/>
      <c r="L1475" s="567"/>
      <c r="M1475" s="567"/>
      <c r="N1475" s="567"/>
      <c r="O1475" s="567"/>
      <c r="P1475" s="567"/>
      <c r="Q1475" s="567"/>
      <c r="R1475" s="567"/>
      <c r="S1475" s="567"/>
      <c r="T1475" s="567"/>
      <c r="U1475" s="567"/>
      <c r="V1475" s="567"/>
      <c r="W1475" s="567"/>
      <c r="X1475" s="567"/>
      <c r="Y1475" s="568"/>
      <c r="Z1475" s="567"/>
      <c r="AA1475" s="567"/>
      <c r="AB1475" s="316"/>
      <c r="AC1475" s="316"/>
    </row>
    <row r="1476" spans="1:29">
      <c r="A1476" s="576"/>
      <c r="B1476" s="566"/>
      <c r="C1476" s="566"/>
      <c r="D1476" s="566"/>
      <c r="E1476" s="566"/>
      <c r="F1476" s="567"/>
      <c r="G1476" s="567"/>
      <c r="H1476" s="567"/>
      <c r="I1476" s="567"/>
      <c r="J1476" s="567"/>
      <c r="K1476" s="567"/>
      <c r="L1476" s="567"/>
      <c r="M1476" s="567"/>
      <c r="N1476" s="567"/>
      <c r="O1476" s="567"/>
      <c r="P1476" s="567"/>
      <c r="Q1476" s="567"/>
      <c r="R1476" s="567"/>
      <c r="S1476" s="567"/>
      <c r="T1476" s="567"/>
      <c r="U1476" s="567"/>
      <c r="V1476" s="567"/>
      <c r="W1476" s="567"/>
      <c r="X1476" s="567"/>
      <c r="Y1476" s="568"/>
      <c r="Z1476" s="567"/>
      <c r="AA1476" s="567"/>
      <c r="AB1476" s="316"/>
      <c r="AC1476" s="316"/>
    </row>
    <row r="1477" spans="1:29">
      <c r="A1477" s="576"/>
      <c r="B1477" s="566"/>
      <c r="C1477" s="566"/>
      <c r="D1477" s="566"/>
      <c r="E1477" s="566"/>
      <c r="F1477" s="567"/>
      <c r="G1477" s="567"/>
      <c r="H1477" s="567"/>
      <c r="I1477" s="567"/>
      <c r="J1477" s="567"/>
      <c r="K1477" s="567"/>
      <c r="L1477" s="567"/>
      <c r="M1477" s="567"/>
      <c r="N1477" s="567"/>
      <c r="O1477" s="567"/>
      <c r="P1477" s="567"/>
      <c r="Q1477" s="567"/>
      <c r="R1477" s="567"/>
      <c r="S1477" s="567"/>
      <c r="T1477" s="567"/>
      <c r="U1477" s="567"/>
      <c r="V1477" s="567"/>
      <c r="W1477" s="567"/>
      <c r="X1477" s="567"/>
      <c r="Y1477" s="568"/>
      <c r="Z1477" s="567"/>
      <c r="AA1477" s="567"/>
      <c r="AB1477" s="316"/>
      <c r="AC1477" s="316"/>
    </row>
    <row r="1478" spans="1:29">
      <c r="A1478" s="576"/>
      <c r="B1478" s="566"/>
      <c r="C1478" s="566"/>
      <c r="D1478" s="566"/>
      <c r="E1478" s="566"/>
      <c r="F1478" s="567"/>
      <c r="G1478" s="567"/>
      <c r="H1478" s="567"/>
      <c r="I1478" s="567"/>
      <c r="J1478" s="567"/>
      <c r="K1478" s="567"/>
      <c r="L1478" s="567"/>
      <c r="M1478" s="567"/>
      <c r="N1478" s="567"/>
      <c r="O1478" s="567"/>
      <c r="P1478" s="567"/>
      <c r="Q1478" s="567"/>
      <c r="R1478" s="567"/>
      <c r="S1478" s="567"/>
      <c r="T1478" s="567"/>
      <c r="U1478" s="567"/>
      <c r="V1478" s="567"/>
      <c r="W1478" s="567"/>
      <c r="X1478" s="567"/>
      <c r="Y1478" s="568"/>
      <c r="Z1478" s="567"/>
      <c r="AA1478" s="567"/>
      <c r="AB1478" s="316"/>
      <c r="AC1478" s="316"/>
    </row>
    <row r="1479" spans="1:29">
      <c r="A1479" s="576"/>
      <c r="B1479" s="566"/>
      <c r="C1479" s="566"/>
      <c r="D1479" s="566"/>
      <c r="E1479" s="566"/>
      <c r="F1479" s="567"/>
      <c r="G1479" s="567"/>
      <c r="H1479" s="567"/>
      <c r="I1479" s="567"/>
      <c r="J1479" s="567"/>
      <c r="K1479" s="567"/>
      <c r="L1479" s="567"/>
      <c r="M1479" s="567"/>
      <c r="N1479" s="567"/>
      <c r="O1479" s="567"/>
      <c r="P1479" s="567"/>
      <c r="Q1479" s="567"/>
      <c r="R1479" s="567"/>
      <c r="S1479" s="567"/>
      <c r="T1479" s="567"/>
      <c r="U1479" s="567"/>
      <c r="V1479" s="567"/>
      <c r="W1479" s="567"/>
      <c r="X1479" s="567"/>
      <c r="Y1479" s="568"/>
      <c r="Z1479" s="567"/>
      <c r="AA1479" s="567"/>
      <c r="AB1479" s="316"/>
      <c r="AC1479" s="316"/>
    </row>
    <row r="1480" spans="1:29">
      <c r="A1480" s="576"/>
      <c r="B1480" s="566"/>
      <c r="C1480" s="566"/>
      <c r="D1480" s="566"/>
      <c r="E1480" s="566"/>
      <c r="F1480" s="567"/>
      <c r="G1480" s="567"/>
      <c r="H1480" s="567"/>
      <c r="I1480" s="567"/>
      <c r="J1480" s="567"/>
      <c r="K1480" s="567"/>
      <c r="L1480" s="567"/>
      <c r="M1480" s="567"/>
      <c r="N1480" s="567"/>
      <c r="O1480" s="567"/>
      <c r="P1480" s="567"/>
      <c r="Q1480" s="567"/>
      <c r="R1480" s="567"/>
      <c r="S1480" s="567"/>
      <c r="T1480" s="567"/>
      <c r="U1480" s="567"/>
      <c r="V1480" s="567"/>
      <c r="W1480" s="567"/>
      <c r="X1480" s="567"/>
      <c r="Y1480" s="568"/>
      <c r="Z1480" s="567"/>
      <c r="AA1480" s="567"/>
      <c r="AB1480" s="316"/>
      <c r="AC1480" s="316"/>
    </row>
    <row r="1481" spans="1:29">
      <c r="A1481" s="576"/>
      <c r="B1481" s="566"/>
      <c r="C1481" s="566"/>
      <c r="D1481" s="566"/>
      <c r="E1481" s="566"/>
      <c r="F1481" s="567"/>
      <c r="G1481" s="567"/>
      <c r="H1481" s="567"/>
      <c r="I1481" s="567"/>
      <c r="J1481" s="567"/>
      <c r="K1481" s="567"/>
      <c r="L1481" s="567"/>
      <c r="M1481" s="567"/>
      <c r="N1481" s="567"/>
      <c r="O1481" s="567"/>
      <c r="P1481" s="567"/>
      <c r="Q1481" s="567"/>
      <c r="R1481" s="567"/>
      <c r="S1481" s="567"/>
      <c r="T1481" s="567"/>
      <c r="U1481" s="567"/>
      <c r="V1481" s="567"/>
      <c r="W1481" s="567"/>
      <c r="X1481" s="567"/>
      <c r="Y1481" s="568"/>
      <c r="Z1481" s="567"/>
      <c r="AA1481" s="567"/>
      <c r="AB1481" s="316"/>
      <c r="AC1481" s="316"/>
    </row>
    <row r="1482" spans="1:29">
      <c r="A1482" s="576"/>
      <c r="B1482" s="566"/>
      <c r="C1482" s="566"/>
      <c r="D1482" s="566"/>
      <c r="E1482" s="566"/>
      <c r="F1482" s="567"/>
      <c r="G1482" s="567"/>
      <c r="H1482" s="567"/>
      <c r="I1482" s="567"/>
      <c r="J1482" s="567"/>
      <c r="K1482" s="567"/>
      <c r="L1482" s="567"/>
      <c r="M1482" s="567"/>
      <c r="N1482" s="567"/>
      <c r="O1482" s="567"/>
      <c r="P1482" s="567"/>
      <c r="Q1482" s="567"/>
      <c r="R1482" s="567"/>
      <c r="S1482" s="567"/>
      <c r="T1482" s="567"/>
      <c r="U1482" s="567"/>
      <c r="V1482" s="567"/>
      <c r="W1482" s="567"/>
      <c r="X1482" s="567"/>
      <c r="Y1482" s="568"/>
      <c r="Z1482" s="567"/>
      <c r="AA1482" s="567"/>
      <c r="AB1482" s="316"/>
      <c r="AC1482" s="316"/>
    </row>
    <row r="1483" spans="1:29">
      <c r="A1483" s="576"/>
      <c r="B1483" s="566"/>
      <c r="C1483" s="566"/>
      <c r="D1483" s="566"/>
      <c r="E1483" s="566"/>
      <c r="F1483" s="567"/>
      <c r="G1483" s="567"/>
      <c r="H1483" s="567"/>
      <c r="I1483" s="567"/>
      <c r="J1483" s="567"/>
      <c r="K1483" s="567"/>
      <c r="L1483" s="567"/>
      <c r="M1483" s="567"/>
      <c r="N1483" s="567"/>
      <c r="O1483" s="567"/>
      <c r="P1483" s="567"/>
      <c r="Q1483" s="567"/>
      <c r="R1483" s="567"/>
      <c r="S1483" s="567"/>
      <c r="T1483" s="567"/>
      <c r="U1483" s="567"/>
      <c r="V1483" s="567"/>
      <c r="W1483" s="567"/>
      <c r="X1483" s="567"/>
      <c r="Y1483" s="568"/>
      <c r="Z1483" s="567"/>
      <c r="AA1483" s="567"/>
      <c r="AB1483" s="316"/>
      <c r="AC1483" s="316"/>
    </row>
    <row r="1484" spans="1:29">
      <c r="A1484" s="576"/>
      <c r="B1484" s="566"/>
      <c r="C1484" s="566"/>
      <c r="D1484" s="566"/>
      <c r="E1484" s="566"/>
      <c r="F1484" s="567"/>
      <c r="G1484" s="567"/>
      <c r="H1484" s="567"/>
      <c r="I1484" s="567"/>
      <c r="J1484" s="567"/>
      <c r="K1484" s="567"/>
      <c r="L1484" s="567"/>
      <c r="M1484" s="567"/>
      <c r="N1484" s="567"/>
      <c r="O1484" s="567"/>
      <c r="P1484" s="567"/>
      <c r="Q1484" s="567"/>
      <c r="R1484" s="567"/>
      <c r="S1484" s="567"/>
      <c r="T1484" s="567"/>
      <c r="U1484" s="567"/>
      <c r="V1484" s="567"/>
      <c r="W1484" s="567"/>
      <c r="X1484" s="567"/>
      <c r="Y1484" s="568"/>
      <c r="Z1484" s="567"/>
      <c r="AA1484" s="567"/>
      <c r="AB1484" s="316"/>
      <c r="AC1484" s="316"/>
    </row>
    <row r="1485" spans="1:29">
      <c r="A1485" s="576"/>
      <c r="B1485" s="566"/>
      <c r="C1485" s="566"/>
      <c r="D1485" s="566"/>
      <c r="E1485" s="566"/>
      <c r="F1485" s="567"/>
      <c r="G1485" s="567"/>
      <c r="H1485" s="567"/>
      <c r="I1485" s="567"/>
      <c r="J1485" s="567"/>
      <c r="K1485" s="567"/>
      <c r="L1485" s="567"/>
      <c r="M1485" s="567"/>
      <c r="N1485" s="567"/>
      <c r="O1485" s="567"/>
      <c r="P1485" s="567"/>
      <c r="Q1485" s="567"/>
      <c r="R1485" s="567"/>
      <c r="S1485" s="567"/>
      <c r="T1485" s="567"/>
      <c r="U1485" s="567"/>
      <c r="V1485" s="567"/>
      <c r="W1485" s="567"/>
      <c r="X1485" s="567"/>
      <c r="Y1485" s="568"/>
      <c r="Z1485" s="567"/>
      <c r="AA1485" s="567"/>
      <c r="AB1485" s="316"/>
      <c r="AC1485" s="316"/>
    </row>
    <row r="1486" spans="1:29">
      <c r="A1486" s="576"/>
      <c r="B1486" s="566"/>
      <c r="C1486" s="566"/>
      <c r="D1486" s="566"/>
      <c r="E1486" s="566"/>
      <c r="F1486" s="567"/>
      <c r="G1486" s="567"/>
      <c r="H1486" s="567"/>
      <c r="I1486" s="567"/>
      <c r="J1486" s="567"/>
      <c r="K1486" s="567"/>
      <c r="L1486" s="567"/>
      <c r="M1486" s="567"/>
      <c r="N1486" s="567"/>
      <c r="O1486" s="567"/>
      <c r="P1486" s="567"/>
      <c r="Q1486" s="567"/>
      <c r="R1486" s="567"/>
      <c r="S1486" s="567"/>
      <c r="T1486" s="567"/>
      <c r="U1486" s="567"/>
      <c r="V1486" s="567"/>
      <c r="W1486" s="567"/>
      <c r="X1486" s="567"/>
      <c r="Y1486" s="568"/>
      <c r="Z1486" s="567"/>
      <c r="AA1486" s="567"/>
      <c r="AB1486" s="316"/>
      <c r="AC1486" s="316"/>
    </row>
    <row r="1487" spans="1:29">
      <c r="A1487" s="576"/>
      <c r="B1487" s="566"/>
      <c r="C1487" s="566"/>
      <c r="D1487" s="566"/>
      <c r="E1487" s="566"/>
      <c r="F1487" s="567"/>
      <c r="G1487" s="567"/>
      <c r="H1487" s="567"/>
      <c r="I1487" s="567"/>
      <c r="J1487" s="567"/>
      <c r="K1487" s="567"/>
      <c r="L1487" s="567"/>
      <c r="M1487" s="567"/>
      <c r="N1487" s="567"/>
      <c r="O1487" s="567"/>
      <c r="P1487" s="567"/>
      <c r="Q1487" s="567"/>
      <c r="R1487" s="567"/>
      <c r="S1487" s="567"/>
      <c r="T1487" s="567"/>
      <c r="U1487" s="567"/>
      <c r="V1487" s="567"/>
      <c r="W1487" s="567"/>
      <c r="X1487" s="567"/>
      <c r="Y1487" s="568"/>
      <c r="Z1487" s="567"/>
      <c r="AA1487" s="567"/>
      <c r="AB1487" s="316"/>
      <c r="AC1487" s="316"/>
    </row>
    <row r="1488" spans="1:29">
      <c r="A1488" s="576"/>
      <c r="B1488" s="566"/>
      <c r="C1488" s="566"/>
      <c r="D1488" s="566"/>
      <c r="E1488" s="566"/>
      <c r="F1488" s="567"/>
      <c r="G1488" s="567"/>
      <c r="H1488" s="567"/>
      <c r="I1488" s="567"/>
      <c r="J1488" s="567"/>
      <c r="K1488" s="567"/>
      <c r="L1488" s="567"/>
      <c r="M1488" s="567"/>
      <c r="N1488" s="567"/>
      <c r="O1488" s="567"/>
      <c r="P1488" s="567"/>
      <c r="Q1488" s="567"/>
      <c r="R1488" s="567"/>
      <c r="S1488" s="567"/>
      <c r="T1488" s="567"/>
      <c r="U1488" s="567"/>
      <c r="V1488" s="567"/>
      <c r="W1488" s="567"/>
      <c r="X1488" s="567"/>
      <c r="Y1488" s="568"/>
      <c r="Z1488" s="567"/>
      <c r="AA1488" s="567"/>
      <c r="AB1488" s="316"/>
      <c r="AC1488" s="316"/>
    </row>
    <row r="1489" spans="1:29">
      <c r="A1489" s="576"/>
      <c r="B1489" s="566"/>
      <c r="C1489" s="566"/>
      <c r="D1489" s="566"/>
      <c r="E1489" s="566"/>
      <c r="F1489" s="567"/>
      <c r="G1489" s="567"/>
      <c r="H1489" s="567"/>
      <c r="I1489" s="567"/>
      <c r="J1489" s="567"/>
      <c r="K1489" s="567"/>
      <c r="L1489" s="567"/>
      <c r="M1489" s="567"/>
      <c r="N1489" s="567"/>
      <c r="O1489" s="567"/>
      <c r="P1489" s="567"/>
      <c r="Q1489" s="567"/>
      <c r="R1489" s="567"/>
      <c r="S1489" s="567"/>
      <c r="T1489" s="567"/>
      <c r="U1489" s="567"/>
      <c r="V1489" s="567"/>
      <c r="W1489" s="567"/>
      <c r="X1489" s="567"/>
      <c r="Y1489" s="568"/>
      <c r="Z1489" s="567"/>
      <c r="AA1489" s="567"/>
      <c r="AB1489" s="316"/>
      <c r="AC1489" s="316"/>
    </row>
    <row r="1490" spans="1:29">
      <c r="A1490" s="576"/>
      <c r="B1490" s="566"/>
      <c r="C1490" s="566"/>
      <c r="D1490" s="566"/>
      <c r="E1490" s="566"/>
      <c r="F1490" s="567"/>
      <c r="G1490" s="567"/>
      <c r="H1490" s="567"/>
      <c r="I1490" s="567"/>
      <c r="J1490" s="567"/>
      <c r="K1490" s="567"/>
      <c r="L1490" s="567"/>
      <c r="M1490" s="567"/>
      <c r="N1490" s="567"/>
      <c r="O1490" s="567"/>
      <c r="P1490" s="567"/>
      <c r="Q1490" s="567"/>
      <c r="R1490" s="567"/>
      <c r="S1490" s="567"/>
      <c r="T1490" s="567"/>
      <c r="U1490" s="567"/>
      <c r="V1490" s="567"/>
      <c r="W1490" s="567"/>
      <c r="X1490" s="567"/>
      <c r="Y1490" s="568"/>
      <c r="Z1490" s="567"/>
      <c r="AA1490" s="567"/>
      <c r="AB1490" s="316"/>
      <c r="AC1490" s="316"/>
    </row>
    <row r="1491" spans="1:29">
      <c r="A1491" s="576"/>
      <c r="B1491" s="566"/>
      <c r="C1491" s="566"/>
      <c r="D1491" s="566"/>
      <c r="E1491" s="566"/>
      <c r="F1491" s="567"/>
      <c r="G1491" s="567"/>
      <c r="H1491" s="567"/>
      <c r="I1491" s="567"/>
      <c r="J1491" s="567"/>
      <c r="K1491" s="567"/>
      <c r="L1491" s="567"/>
      <c r="M1491" s="567"/>
      <c r="N1491" s="567"/>
      <c r="O1491" s="567"/>
      <c r="P1491" s="567"/>
      <c r="Q1491" s="567"/>
      <c r="R1491" s="567"/>
      <c r="S1491" s="567"/>
      <c r="T1491" s="567"/>
      <c r="U1491" s="567"/>
      <c r="V1491" s="567"/>
      <c r="W1491" s="567"/>
      <c r="X1491" s="567"/>
      <c r="Y1491" s="568"/>
      <c r="Z1491" s="567"/>
      <c r="AA1491" s="567"/>
      <c r="AB1491" s="316"/>
      <c r="AC1491" s="316"/>
    </row>
    <row r="1492" spans="1:29">
      <c r="A1492" s="576"/>
      <c r="B1492" s="566"/>
      <c r="C1492" s="566"/>
      <c r="D1492" s="566"/>
      <c r="E1492" s="566"/>
      <c r="F1492" s="567"/>
      <c r="G1492" s="567"/>
      <c r="H1492" s="567"/>
      <c r="I1492" s="567"/>
      <c r="J1492" s="567"/>
      <c r="K1492" s="567"/>
      <c r="L1492" s="567"/>
      <c r="M1492" s="567"/>
      <c r="N1492" s="567"/>
      <c r="O1492" s="567"/>
      <c r="P1492" s="567"/>
      <c r="Q1492" s="567"/>
      <c r="R1492" s="567"/>
      <c r="S1492" s="567"/>
      <c r="T1492" s="567"/>
      <c r="U1492" s="567"/>
      <c r="V1492" s="567"/>
      <c r="W1492" s="567"/>
      <c r="X1492" s="567"/>
      <c r="Y1492" s="568"/>
      <c r="Z1492" s="567"/>
      <c r="AA1492" s="567"/>
      <c r="AB1492" s="316"/>
      <c r="AC1492" s="316"/>
    </row>
    <row r="1493" spans="1:29">
      <c r="A1493" s="576"/>
      <c r="B1493" s="566"/>
      <c r="C1493" s="566"/>
      <c r="D1493" s="566"/>
      <c r="E1493" s="566"/>
      <c r="F1493" s="567"/>
      <c r="G1493" s="567"/>
      <c r="H1493" s="567"/>
      <c r="I1493" s="567"/>
      <c r="J1493" s="567"/>
      <c r="K1493" s="567"/>
      <c r="L1493" s="567"/>
      <c r="M1493" s="567"/>
      <c r="N1493" s="567"/>
      <c r="O1493" s="567"/>
      <c r="P1493" s="567"/>
      <c r="Q1493" s="567"/>
      <c r="R1493" s="567"/>
      <c r="S1493" s="567"/>
      <c r="T1493" s="567"/>
      <c r="U1493" s="567"/>
      <c r="V1493" s="567"/>
      <c r="W1493" s="567"/>
      <c r="X1493" s="567"/>
      <c r="Y1493" s="568"/>
      <c r="Z1493" s="567"/>
      <c r="AA1493" s="567"/>
      <c r="AB1493" s="316"/>
      <c r="AC1493" s="316"/>
    </row>
    <row r="1494" spans="1:29">
      <c r="A1494" s="576"/>
      <c r="B1494" s="566"/>
      <c r="C1494" s="566"/>
      <c r="D1494" s="566"/>
      <c r="E1494" s="566"/>
      <c r="F1494" s="567"/>
      <c r="G1494" s="567"/>
      <c r="H1494" s="567"/>
      <c r="I1494" s="567"/>
      <c r="J1494" s="567"/>
      <c r="K1494" s="567"/>
      <c r="L1494" s="567"/>
      <c r="M1494" s="567"/>
      <c r="N1494" s="567"/>
      <c r="O1494" s="567"/>
      <c r="P1494" s="567"/>
      <c r="Q1494" s="567"/>
      <c r="R1494" s="567"/>
      <c r="S1494" s="567"/>
      <c r="T1494" s="567"/>
      <c r="U1494" s="567"/>
      <c r="V1494" s="567"/>
      <c r="W1494" s="567"/>
      <c r="X1494" s="567"/>
      <c r="Y1494" s="568"/>
      <c r="Z1494" s="567"/>
      <c r="AA1494" s="567"/>
      <c r="AB1494" s="316"/>
      <c r="AC1494" s="316"/>
    </row>
    <row r="1495" spans="1:29">
      <c r="A1495" s="576"/>
      <c r="B1495" s="566"/>
      <c r="C1495" s="566"/>
      <c r="D1495" s="566"/>
      <c r="E1495" s="566"/>
      <c r="F1495" s="567"/>
      <c r="G1495" s="567"/>
      <c r="H1495" s="567"/>
      <c r="I1495" s="567"/>
      <c r="J1495" s="567"/>
      <c r="K1495" s="567"/>
      <c r="L1495" s="567"/>
      <c r="M1495" s="567"/>
      <c r="N1495" s="567"/>
      <c r="O1495" s="567"/>
      <c r="P1495" s="567"/>
      <c r="Q1495" s="567"/>
      <c r="R1495" s="567"/>
      <c r="S1495" s="567"/>
      <c r="T1495" s="567"/>
      <c r="U1495" s="567"/>
      <c r="V1495" s="567"/>
      <c r="W1495" s="567"/>
      <c r="X1495" s="567"/>
      <c r="Y1495" s="568"/>
      <c r="Z1495" s="567"/>
      <c r="AA1495" s="567"/>
      <c r="AB1495" s="316"/>
      <c r="AC1495" s="316"/>
    </row>
    <row r="1496" spans="1:29">
      <c r="A1496" s="576"/>
      <c r="B1496" s="566"/>
      <c r="C1496" s="566"/>
      <c r="D1496" s="566"/>
      <c r="E1496" s="566"/>
      <c r="F1496" s="567"/>
      <c r="G1496" s="567"/>
      <c r="H1496" s="567"/>
      <c r="I1496" s="567"/>
      <c r="J1496" s="567"/>
      <c r="K1496" s="567"/>
      <c r="L1496" s="567"/>
      <c r="M1496" s="567"/>
      <c r="N1496" s="567"/>
      <c r="O1496" s="567"/>
      <c r="P1496" s="567"/>
      <c r="Q1496" s="567"/>
      <c r="R1496" s="567"/>
      <c r="S1496" s="567"/>
      <c r="T1496" s="567"/>
      <c r="U1496" s="567"/>
      <c r="V1496" s="567"/>
      <c r="W1496" s="567"/>
      <c r="X1496" s="567"/>
      <c r="Y1496" s="568"/>
      <c r="Z1496" s="567"/>
      <c r="AA1496" s="567"/>
      <c r="AB1496" s="316"/>
      <c r="AC1496" s="316"/>
    </row>
    <row r="1497" spans="1:29">
      <c r="A1497" s="576"/>
      <c r="B1497" s="566"/>
      <c r="C1497" s="566"/>
      <c r="D1497" s="566"/>
      <c r="E1497" s="566"/>
      <c r="F1497" s="567"/>
      <c r="G1497" s="567"/>
      <c r="H1497" s="567"/>
      <c r="I1497" s="567"/>
      <c r="J1497" s="567"/>
      <c r="K1497" s="567"/>
      <c r="L1497" s="567"/>
      <c r="M1497" s="567"/>
      <c r="N1497" s="567"/>
      <c r="O1497" s="567"/>
      <c r="P1497" s="567"/>
      <c r="Q1497" s="567"/>
      <c r="R1497" s="567"/>
      <c r="S1497" s="567"/>
      <c r="T1497" s="567"/>
      <c r="U1497" s="567"/>
      <c r="V1497" s="567"/>
      <c r="W1497" s="567"/>
      <c r="X1497" s="567"/>
      <c r="Y1497" s="568"/>
      <c r="Z1497" s="567"/>
      <c r="AA1497" s="567"/>
      <c r="AB1497" s="316"/>
      <c r="AC1497" s="316"/>
    </row>
    <row r="1498" spans="1:29">
      <c r="A1498" s="576"/>
      <c r="B1498" s="566"/>
      <c r="C1498" s="566"/>
      <c r="D1498" s="566"/>
      <c r="E1498" s="566"/>
      <c r="F1498" s="567"/>
      <c r="G1498" s="567"/>
      <c r="H1498" s="567"/>
      <c r="I1498" s="567"/>
      <c r="J1498" s="567"/>
      <c r="K1498" s="567"/>
      <c r="L1498" s="567"/>
      <c r="M1498" s="567"/>
      <c r="N1498" s="567"/>
      <c r="O1498" s="567"/>
      <c r="P1498" s="567"/>
      <c r="Q1498" s="567"/>
      <c r="R1498" s="567"/>
      <c r="S1498" s="567"/>
      <c r="T1498" s="567"/>
      <c r="U1498" s="567"/>
      <c r="V1498" s="567"/>
      <c r="W1498" s="567"/>
      <c r="X1498" s="567"/>
      <c r="Y1498" s="568"/>
      <c r="Z1498" s="567"/>
      <c r="AA1498" s="567"/>
      <c r="AB1498" s="316"/>
      <c r="AC1498" s="316"/>
    </row>
    <row r="1499" spans="1:29">
      <c r="A1499" s="576"/>
      <c r="B1499" s="566"/>
      <c r="C1499" s="566"/>
      <c r="D1499" s="566"/>
      <c r="E1499" s="566"/>
      <c r="F1499" s="567"/>
      <c r="G1499" s="567"/>
      <c r="H1499" s="567"/>
      <c r="I1499" s="567"/>
      <c r="J1499" s="567"/>
      <c r="K1499" s="567"/>
      <c r="L1499" s="567"/>
      <c r="M1499" s="567"/>
      <c r="N1499" s="567"/>
      <c r="O1499" s="567"/>
      <c r="P1499" s="567"/>
      <c r="Q1499" s="567"/>
      <c r="R1499" s="567"/>
      <c r="S1499" s="567"/>
      <c r="T1499" s="567"/>
      <c r="U1499" s="567"/>
      <c r="V1499" s="567"/>
      <c r="W1499" s="567"/>
      <c r="X1499" s="567"/>
      <c r="Y1499" s="568"/>
      <c r="Z1499" s="567"/>
      <c r="AA1499" s="567"/>
      <c r="AB1499" s="316"/>
      <c r="AC1499" s="316"/>
    </row>
    <row r="1500" spans="1:29">
      <c r="A1500" s="576"/>
      <c r="B1500" s="566"/>
      <c r="C1500" s="566"/>
      <c r="D1500" s="566"/>
      <c r="E1500" s="566"/>
      <c r="F1500" s="567"/>
      <c r="G1500" s="567"/>
      <c r="H1500" s="567"/>
      <c r="I1500" s="567"/>
      <c r="J1500" s="567"/>
      <c r="K1500" s="567"/>
      <c r="L1500" s="567"/>
      <c r="M1500" s="567"/>
      <c r="N1500" s="567"/>
      <c r="O1500" s="567"/>
      <c r="P1500" s="567"/>
      <c r="Q1500" s="567"/>
      <c r="R1500" s="567"/>
      <c r="S1500" s="567"/>
      <c r="T1500" s="567"/>
      <c r="U1500" s="567"/>
      <c r="V1500" s="567"/>
      <c r="W1500" s="567"/>
      <c r="X1500" s="567"/>
      <c r="Y1500" s="568"/>
      <c r="Z1500" s="567"/>
      <c r="AA1500" s="567"/>
      <c r="AB1500" s="316"/>
      <c r="AC1500" s="316"/>
    </row>
    <row r="1501" spans="1:29">
      <c r="A1501" s="576"/>
      <c r="B1501" s="566"/>
      <c r="C1501" s="566"/>
      <c r="D1501" s="566"/>
      <c r="E1501" s="566"/>
      <c r="F1501" s="567"/>
      <c r="G1501" s="567"/>
      <c r="H1501" s="567"/>
      <c r="I1501" s="567"/>
      <c r="J1501" s="567"/>
      <c r="K1501" s="567"/>
      <c r="L1501" s="567"/>
      <c r="M1501" s="567"/>
      <c r="N1501" s="567"/>
      <c r="O1501" s="567"/>
      <c r="P1501" s="567"/>
      <c r="Q1501" s="567"/>
      <c r="R1501" s="567"/>
      <c r="S1501" s="567"/>
      <c r="T1501" s="567"/>
      <c r="U1501" s="567"/>
      <c r="V1501" s="567"/>
      <c r="W1501" s="567"/>
      <c r="X1501" s="567"/>
      <c r="Y1501" s="568"/>
      <c r="Z1501" s="567"/>
      <c r="AA1501" s="567"/>
      <c r="AB1501" s="316"/>
      <c r="AC1501" s="316"/>
    </row>
    <row r="1502" spans="1:29">
      <c r="A1502" s="576"/>
      <c r="B1502" s="566"/>
      <c r="C1502" s="566"/>
      <c r="D1502" s="566"/>
      <c r="E1502" s="566"/>
      <c r="F1502" s="567"/>
      <c r="G1502" s="567"/>
      <c r="H1502" s="567"/>
      <c r="I1502" s="567"/>
      <c r="J1502" s="567"/>
      <c r="K1502" s="567"/>
      <c r="L1502" s="567"/>
      <c r="M1502" s="567"/>
      <c r="N1502" s="567"/>
      <c r="O1502" s="567"/>
      <c r="P1502" s="567"/>
      <c r="Q1502" s="567"/>
      <c r="R1502" s="567"/>
      <c r="S1502" s="567"/>
      <c r="T1502" s="567"/>
      <c r="U1502" s="567"/>
      <c r="V1502" s="567"/>
      <c r="W1502" s="567"/>
      <c r="X1502" s="567"/>
      <c r="Y1502" s="568"/>
      <c r="Z1502" s="567"/>
      <c r="AA1502" s="567"/>
      <c r="AB1502" s="316"/>
      <c r="AC1502" s="316"/>
    </row>
    <row r="1503" spans="1:29">
      <c r="A1503" s="576"/>
      <c r="B1503" s="566"/>
      <c r="C1503" s="566"/>
      <c r="D1503" s="566"/>
      <c r="E1503" s="566"/>
      <c r="F1503" s="567"/>
      <c r="G1503" s="567"/>
      <c r="H1503" s="567"/>
      <c r="I1503" s="567"/>
      <c r="J1503" s="567"/>
      <c r="K1503" s="567"/>
      <c r="L1503" s="567"/>
      <c r="M1503" s="567"/>
      <c r="N1503" s="567"/>
      <c r="O1503" s="567"/>
      <c r="P1503" s="567"/>
      <c r="Q1503" s="567"/>
      <c r="R1503" s="567"/>
      <c r="S1503" s="567"/>
      <c r="T1503" s="567"/>
      <c r="U1503" s="567"/>
      <c r="V1503" s="567"/>
      <c r="W1503" s="567"/>
      <c r="X1503" s="567"/>
      <c r="Y1503" s="568"/>
      <c r="Z1503" s="567"/>
      <c r="AA1503" s="567"/>
      <c r="AB1503" s="316"/>
      <c r="AC1503" s="316"/>
    </row>
    <row r="1504" spans="1:29">
      <c r="A1504" s="576"/>
      <c r="B1504" s="566"/>
      <c r="C1504" s="566"/>
      <c r="D1504" s="566"/>
      <c r="E1504" s="566"/>
      <c r="F1504" s="567"/>
      <c r="G1504" s="567"/>
      <c r="H1504" s="567"/>
      <c r="I1504" s="567"/>
      <c r="J1504" s="567"/>
      <c r="K1504" s="567"/>
      <c r="L1504" s="567"/>
      <c r="M1504" s="567"/>
      <c r="N1504" s="567"/>
      <c r="O1504" s="567"/>
      <c r="P1504" s="567"/>
      <c r="Q1504" s="567"/>
      <c r="R1504" s="567"/>
      <c r="S1504" s="567"/>
      <c r="T1504" s="567"/>
      <c r="U1504" s="567"/>
      <c r="V1504" s="567"/>
      <c r="W1504" s="567"/>
      <c r="X1504" s="567"/>
      <c r="Y1504" s="568"/>
      <c r="Z1504" s="567"/>
      <c r="AA1504" s="567"/>
      <c r="AB1504" s="316"/>
      <c r="AC1504" s="316"/>
    </row>
    <row r="1505" spans="1:29">
      <c r="A1505" s="576"/>
      <c r="B1505" s="566"/>
      <c r="C1505" s="566"/>
      <c r="D1505" s="566"/>
      <c r="E1505" s="566"/>
      <c r="F1505" s="567"/>
      <c r="G1505" s="567"/>
      <c r="H1505" s="567"/>
      <c r="I1505" s="567"/>
      <c r="J1505" s="567"/>
      <c r="K1505" s="567"/>
      <c r="L1505" s="567"/>
      <c r="M1505" s="567"/>
      <c r="N1505" s="567"/>
      <c r="O1505" s="567"/>
      <c r="P1505" s="567"/>
      <c r="Q1505" s="567"/>
      <c r="R1505" s="567"/>
      <c r="S1505" s="567"/>
      <c r="T1505" s="567"/>
      <c r="U1505" s="567"/>
      <c r="V1505" s="567"/>
      <c r="W1505" s="567"/>
      <c r="X1505" s="567"/>
      <c r="Y1505" s="568"/>
      <c r="Z1505" s="567"/>
      <c r="AA1505" s="567"/>
      <c r="AB1505" s="316"/>
      <c r="AC1505" s="316"/>
    </row>
    <row r="1506" spans="1:29">
      <c r="A1506" s="576"/>
      <c r="B1506" s="566"/>
      <c r="C1506" s="566"/>
      <c r="D1506" s="566"/>
      <c r="E1506" s="566"/>
      <c r="F1506" s="567"/>
      <c r="G1506" s="567"/>
      <c r="H1506" s="567"/>
      <c r="I1506" s="567"/>
      <c r="J1506" s="567"/>
      <c r="K1506" s="567"/>
      <c r="L1506" s="567"/>
      <c r="M1506" s="567"/>
      <c r="N1506" s="567"/>
      <c r="O1506" s="567"/>
      <c r="P1506" s="567"/>
      <c r="Q1506" s="567"/>
      <c r="R1506" s="567"/>
      <c r="S1506" s="567"/>
      <c r="T1506" s="567"/>
      <c r="U1506" s="567"/>
      <c r="V1506" s="567"/>
      <c r="W1506" s="567"/>
      <c r="X1506" s="567"/>
      <c r="Y1506" s="568"/>
      <c r="Z1506" s="567"/>
      <c r="AA1506" s="567"/>
      <c r="AB1506" s="316"/>
      <c r="AC1506" s="316"/>
    </row>
    <row r="1507" spans="1:29">
      <c r="A1507" s="576"/>
      <c r="B1507" s="566"/>
      <c r="C1507" s="566"/>
      <c r="D1507" s="566"/>
      <c r="E1507" s="566"/>
      <c r="F1507" s="567"/>
      <c r="G1507" s="567"/>
      <c r="H1507" s="567"/>
      <c r="I1507" s="567"/>
      <c r="J1507" s="567"/>
      <c r="K1507" s="567"/>
      <c r="L1507" s="567"/>
      <c r="M1507" s="567"/>
      <c r="N1507" s="567"/>
      <c r="O1507" s="567"/>
      <c r="P1507" s="567"/>
      <c r="Q1507" s="567"/>
      <c r="R1507" s="567"/>
      <c r="S1507" s="567"/>
      <c r="T1507" s="567"/>
      <c r="U1507" s="567"/>
      <c r="V1507" s="567"/>
      <c r="W1507" s="567"/>
      <c r="X1507" s="567"/>
      <c r="Y1507" s="568"/>
      <c r="Z1507" s="567"/>
      <c r="AA1507" s="567"/>
      <c r="AB1507" s="316"/>
      <c r="AC1507" s="316"/>
    </row>
    <row r="1508" spans="1:29">
      <c r="A1508" s="576"/>
      <c r="B1508" s="566"/>
      <c r="C1508" s="566"/>
      <c r="D1508" s="566"/>
      <c r="E1508" s="566"/>
      <c r="F1508" s="567"/>
      <c r="G1508" s="567"/>
      <c r="H1508" s="567"/>
      <c r="I1508" s="567"/>
      <c r="J1508" s="567"/>
      <c r="K1508" s="567"/>
      <c r="L1508" s="567"/>
      <c r="M1508" s="567"/>
      <c r="N1508" s="567"/>
      <c r="O1508" s="567"/>
      <c r="P1508" s="567"/>
      <c r="Q1508" s="567"/>
      <c r="R1508" s="567"/>
      <c r="S1508" s="567"/>
      <c r="T1508" s="567"/>
      <c r="U1508" s="567"/>
      <c r="V1508" s="567"/>
      <c r="W1508" s="567"/>
      <c r="X1508" s="567"/>
      <c r="Y1508" s="568"/>
      <c r="Z1508" s="567"/>
      <c r="AA1508" s="567"/>
      <c r="AB1508" s="316"/>
      <c r="AC1508" s="316"/>
    </row>
    <row r="1509" spans="1:29">
      <c r="A1509" s="576"/>
      <c r="B1509" s="566"/>
      <c r="C1509" s="566"/>
      <c r="D1509" s="566"/>
      <c r="E1509" s="566"/>
      <c r="F1509" s="567"/>
      <c r="G1509" s="567"/>
      <c r="H1509" s="567"/>
      <c r="I1509" s="567"/>
      <c r="J1509" s="567"/>
      <c r="K1509" s="567"/>
      <c r="L1509" s="567"/>
      <c r="M1509" s="567"/>
      <c r="N1509" s="567"/>
      <c r="O1509" s="567"/>
      <c r="P1509" s="567"/>
      <c r="Q1509" s="567"/>
      <c r="R1509" s="567"/>
      <c r="S1509" s="567"/>
      <c r="T1509" s="567"/>
      <c r="U1509" s="567"/>
      <c r="V1509" s="567"/>
      <c r="W1509" s="567"/>
      <c r="X1509" s="567"/>
      <c r="Y1509" s="568"/>
      <c r="Z1509" s="567"/>
      <c r="AA1509" s="567"/>
      <c r="AB1509" s="316"/>
      <c r="AC1509" s="316"/>
    </row>
    <row r="1510" spans="1:29">
      <c r="A1510" s="576"/>
      <c r="B1510" s="566"/>
      <c r="C1510" s="566"/>
      <c r="D1510" s="566"/>
      <c r="E1510" s="566"/>
      <c r="F1510" s="567"/>
      <c r="G1510" s="567"/>
      <c r="H1510" s="567"/>
      <c r="I1510" s="567"/>
      <c r="J1510" s="567"/>
      <c r="K1510" s="567"/>
      <c r="L1510" s="567"/>
      <c r="M1510" s="567"/>
      <c r="N1510" s="567"/>
      <c r="O1510" s="567"/>
      <c r="P1510" s="567"/>
      <c r="Q1510" s="567"/>
      <c r="R1510" s="567"/>
      <c r="S1510" s="567"/>
      <c r="T1510" s="567"/>
      <c r="U1510" s="567"/>
      <c r="V1510" s="567"/>
      <c r="W1510" s="567"/>
      <c r="X1510" s="567"/>
      <c r="Y1510" s="568"/>
      <c r="Z1510" s="567"/>
      <c r="AA1510" s="567"/>
      <c r="AB1510" s="316"/>
      <c r="AC1510" s="316"/>
    </row>
    <row r="1511" spans="1:29">
      <c r="A1511" s="576"/>
      <c r="B1511" s="566"/>
      <c r="C1511" s="566"/>
      <c r="D1511" s="566"/>
      <c r="E1511" s="566"/>
      <c r="F1511" s="567"/>
      <c r="G1511" s="567"/>
      <c r="H1511" s="567"/>
      <c r="I1511" s="567"/>
      <c r="J1511" s="567"/>
      <c r="K1511" s="567"/>
      <c r="L1511" s="567"/>
      <c r="M1511" s="567"/>
      <c r="N1511" s="567"/>
      <c r="O1511" s="567"/>
      <c r="P1511" s="567"/>
      <c r="Q1511" s="567"/>
      <c r="R1511" s="567"/>
      <c r="S1511" s="567"/>
      <c r="T1511" s="567"/>
      <c r="U1511" s="567"/>
      <c r="V1511" s="567"/>
      <c r="W1511" s="567"/>
      <c r="X1511" s="567"/>
      <c r="Y1511" s="568"/>
      <c r="Z1511" s="567"/>
      <c r="AA1511" s="567"/>
      <c r="AB1511" s="316"/>
      <c r="AC1511" s="316"/>
    </row>
    <row r="1512" spans="1:29">
      <c r="A1512" s="576"/>
      <c r="B1512" s="566"/>
      <c r="C1512" s="566"/>
      <c r="D1512" s="566"/>
      <c r="E1512" s="566"/>
      <c r="F1512" s="567"/>
      <c r="G1512" s="567"/>
      <c r="H1512" s="567"/>
      <c r="I1512" s="567"/>
      <c r="J1512" s="567"/>
      <c r="K1512" s="567"/>
      <c r="L1512" s="567"/>
      <c r="M1512" s="567"/>
      <c r="N1512" s="567"/>
      <c r="O1512" s="567"/>
      <c r="P1512" s="567"/>
      <c r="Q1512" s="567"/>
      <c r="R1512" s="567"/>
      <c r="S1512" s="567"/>
      <c r="T1512" s="567"/>
      <c r="U1512" s="567"/>
      <c r="V1512" s="567"/>
      <c r="W1512" s="567"/>
      <c r="X1512" s="567"/>
      <c r="Y1512" s="568"/>
      <c r="Z1512" s="567"/>
      <c r="AA1512" s="567"/>
      <c r="AB1512" s="316"/>
      <c r="AC1512" s="316"/>
    </row>
    <row r="1513" spans="1:29">
      <c r="A1513" s="576"/>
      <c r="B1513" s="566"/>
      <c r="C1513" s="566"/>
      <c r="D1513" s="566"/>
      <c r="E1513" s="566"/>
      <c r="F1513" s="567"/>
      <c r="G1513" s="567"/>
      <c r="H1513" s="567"/>
      <c r="I1513" s="567"/>
      <c r="J1513" s="567"/>
      <c r="K1513" s="567"/>
      <c r="L1513" s="567"/>
      <c r="M1513" s="567"/>
      <c r="N1513" s="567"/>
      <c r="O1513" s="567"/>
      <c r="P1513" s="567"/>
      <c r="Q1513" s="567"/>
      <c r="R1513" s="567"/>
      <c r="S1513" s="567"/>
      <c r="T1513" s="567"/>
      <c r="U1513" s="567"/>
      <c r="V1513" s="567"/>
      <c r="W1513" s="567"/>
      <c r="X1513" s="567"/>
      <c r="Y1513" s="568"/>
      <c r="Z1513" s="567"/>
      <c r="AA1513" s="567"/>
      <c r="AB1513" s="316"/>
      <c r="AC1513" s="316"/>
    </row>
    <row r="1514" spans="1:29">
      <c r="A1514" s="576"/>
      <c r="B1514" s="566"/>
      <c r="C1514" s="566"/>
      <c r="D1514" s="566"/>
      <c r="E1514" s="566"/>
      <c r="F1514" s="567"/>
      <c r="G1514" s="567"/>
      <c r="H1514" s="567"/>
      <c r="I1514" s="567"/>
      <c r="J1514" s="567"/>
      <c r="K1514" s="567"/>
      <c r="L1514" s="567"/>
      <c r="M1514" s="567"/>
      <c r="N1514" s="567"/>
      <c r="O1514" s="567"/>
      <c r="P1514" s="567"/>
      <c r="Q1514" s="567"/>
      <c r="R1514" s="567"/>
      <c r="S1514" s="567"/>
      <c r="T1514" s="567"/>
      <c r="U1514" s="567"/>
      <c r="V1514" s="567"/>
      <c r="W1514" s="567"/>
      <c r="X1514" s="567"/>
      <c r="Y1514" s="568"/>
      <c r="Z1514" s="567"/>
      <c r="AA1514" s="567"/>
      <c r="AB1514" s="316"/>
      <c r="AC1514" s="316"/>
    </row>
    <row r="1515" spans="1:29">
      <c r="A1515" s="576"/>
      <c r="B1515" s="566"/>
      <c r="C1515" s="566"/>
      <c r="D1515" s="566"/>
      <c r="E1515" s="566"/>
      <c r="F1515" s="567"/>
      <c r="G1515" s="567"/>
      <c r="H1515" s="567"/>
      <c r="I1515" s="567"/>
      <c r="J1515" s="567"/>
      <c r="K1515" s="567"/>
      <c r="L1515" s="567"/>
      <c r="M1515" s="567"/>
      <c r="N1515" s="567"/>
      <c r="O1515" s="567"/>
      <c r="P1515" s="567"/>
      <c r="Q1515" s="567"/>
      <c r="R1515" s="567"/>
      <c r="S1515" s="567"/>
      <c r="T1515" s="567"/>
      <c r="U1515" s="567"/>
      <c r="V1515" s="567"/>
      <c r="W1515" s="567"/>
      <c r="X1515" s="567"/>
      <c r="Y1515" s="568"/>
      <c r="Z1515" s="567"/>
      <c r="AA1515" s="567"/>
      <c r="AB1515" s="316"/>
      <c r="AC1515" s="316"/>
    </row>
    <row r="1516" spans="1:29">
      <c r="A1516" s="576"/>
      <c r="B1516" s="566"/>
      <c r="C1516" s="566"/>
      <c r="D1516" s="566"/>
      <c r="E1516" s="566"/>
      <c r="F1516" s="567"/>
      <c r="G1516" s="567"/>
      <c r="H1516" s="567"/>
      <c r="I1516" s="567"/>
      <c r="J1516" s="567"/>
      <c r="K1516" s="567"/>
      <c r="L1516" s="567"/>
      <c r="M1516" s="567"/>
      <c r="N1516" s="567"/>
      <c r="O1516" s="567"/>
      <c r="P1516" s="567"/>
      <c r="Q1516" s="567"/>
      <c r="R1516" s="567"/>
      <c r="S1516" s="567"/>
      <c r="T1516" s="567"/>
      <c r="U1516" s="567"/>
      <c r="V1516" s="567"/>
      <c r="W1516" s="567"/>
      <c r="X1516" s="567"/>
      <c r="Y1516" s="568"/>
      <c r="Z1516" s="567"/>
      <c r="AA1516" s="567"/>
      <c r="AB1516" s="316"/>
      <c r="AC1516" s="316"/>
    </row>
    <row r="1517" spans="1:29">
      <c r="A1517" s="576"/>
      <c r="B1517" s="566"/>
      <c r="C1517" s="566"/>
      <c r="D1517" s="566"/>
      <c r="E1517" s="566"/>
      <c r="F1517" s="567"/>
      <c r="G1517" s="567"/>
      <c r="H1517" s="567"/>
      <c r="I1517" s="567"/>
      <c r="J1517" s="567"/>
      <c r="K1517" s="567"/>
      <c r="L1517" s="567"/>
      <c r="M1517" s="567"/>
      <c r="N1517" s="567"/>
      <c r="O1517" s="567"/>
      <c r="P1517" s="567"/>
      <c r="Q1517" s="567"/>
      <c r="R1517" s="567"/>
      <c r="S1517" s="567"/>
      <c r="T1517" s="567"/>
      <c r="U1517" s="567"/>
      <c r="V1517" s="567"/>
      <c r="W1517" s="567"/>
      <c r="X1517" s="567"/>
      <c r="Y1517" s="568"/>
      <c r="Z1517" s="567"/>
      <c r="AA1517" s="567"/>
      <c r="AB1517" s="316"/>
      <c r="AC1517" s="316"/>
    </row>
    <row r="1518" spans="1:29">
      <c r="A1518" s="576"/>
      <c r="B1518" s="566"/>
      <c r="C1518" s="566"/>
      <c r="D1518" s="566"/>
      <c r="E1518" s="566"/>
      <c r="F1518" s="567"/>
      <c r="G1518" s="567"/>
      <c r="H1518" s="567"/>
      <c r="I1518" s="567"/>
      <c r="J1518" s="567"/>
      <c r="K1518" s="567"/>
      <c r="L1518" s="567"/>
      <c r="M1518" s="567"/>
      <c r="N1518" s="567"/>
      <c r="O1518" s="567"/>
      <c r="P1518" s="567"/>
      <c r="Q1518" s="567"/>
      <c r="R1518" s="567"/>
      <c r="S1518" s="567"/>
      <c r="T1518" s="567"/>
      <c r="U1518" s="567"/>
      <c r="V1518" s="567"/>
      <c r="W1518" s="567"/>
      <c r="X1518" s="567"/>
      <c r="Y1518" s="568"/>
      <c r="Z1518" s="567"/>
      <c r="AA1518" s="567"/>
      <c r="AB1518" s="316"/>
      <c r="AC1518" s="316"/>
    </row>
    <row r="1519" spans="1:29">
      <c r="A1519" s="576"/>
      <c r="B1519" s="566"/>
      <c r="C1519" s="566"/>
      <c r="D1519" s="566"/>
      <c r="E1519" s="566"/>
      <c r="F1519" s="567"/>
      <c r="G1519" s="567"/>
      <c r="H1519" s="567"/>
      <c r="I1519" s="567"/>
      <c r="J1519" s="567"/>
      <c r="K1519" s="567"/>
      <c r="L1519" s="567"/>
      <c r="M1519" s="567"/>
      <c r="N1519" s="567"/>
      <c r="O1519" s="567"/>
      <c r="P1519" s="567"/>
      <c r="Q1519" s="567"/>
      <c r="R1519" s="567"/>
      <c r="S1519" s="567"/>
      <c r="T1519" s="567"/>
      <c r="U1519" s="567"/>
      <c r="V1519" s="567"/>
      <c r="W1519" s="567"/>
      <c r="X1519" s="567"/>
      <c r="Y1519" s="568"/>
      <c r="Z1519" s="567"/>
      <c r="AA1519" s="567"/>
      <c r="AB1519" s="316"/>
      <c r="AC1519" s="316"/>
    </row>
    <row r="1520" spans="1:29">
      <c r="A1520" s="576"/>
      <c r="B1520" s="566"/>
      <c r="C1520" s="566"/>
      <c r="D1520" s="566"/>
      <c r="E1520" s="566"/>
      <c r="F1520" s="567"/>
      <c r="G1520" s="567"/>
      <c r="H1520" s="567"/>
      <c r="I1520" s="567"/>
      <c r="J1520" s="567"/>
      <c r="K1520" s="567"/>
      <c r="L1520" s="567"/>
      <c r="M1520" s="567"/>
      <c r="N1520" s="567"/>
      <c r="O1520" s="567"/>
      <c r="P1520" s="567"/>
      <c r="Q1520" s="567"/>
      <c r="R1520" s="567"/>
      <c r="S1520" s="567"/>
      <c r="T1520" s="567"/>
      <c r="U1520" s="567"/>
      <c r="V1520" s="567"/>
      <c r="W1520" s="567"/>
      <c r="X1520" s="567"/>
      <c r="Y1520" s="568"/>
      <c r="Z1520" s="567"/>
      <c r="AA1520" s="567"/>
      <c r="AB1520" s="316"/>
      <c r="AC1520" s="316"/>
    </row>
    <row r="1521" spans="1:29">
      <c r="A1521" s="576"/>
      <c r="B1521" s="566"/>
      <c r="C1521" s="566"/>
      <c r="D1521" s="566"/>
      <c r="E1521" s="566"/>
      <c r="F1521" s="567"/>
      <c r="G1521" s="567"/>
      <c r="H1521" s="567"/>
      <c r="I1521" s="567"/>
      <c r="J1521" s="567"/>
      <c r="K1521" s="567"/>
      <c r="L1521" s="567"/>
      <c r="M1521" s="567"/>
      <c r="N1521" s="567"/>
      <c r="O1521" s="567"/>
      <c r="P1521" s="567"/>
      <c r="Q1521" s="567"/>
      <c r="R1521" s="567"/>
      <c r="S1521" s="567"/>
      <c r="T1521" s="567"/>
      <c r="U1521" s="567"/>
      <c r="V1521" s="567"/>
      <c r="W1521" s="567"/>
      <c r="X1521" s="567"/>
      <c r="Y1521" s="568"/>
      <c r="Z1521" s="567"/>
      <c r="AA1521" s="567"/>
      <c r="AB1521" s="316"/>
      <c r="AC1521" s="316"/>
    </row>
    <row r="1522" spans="1:29">
      <c r="A1522" s="576"/>
      <c r="B1522" s="566"/>
      <c r="C1522" s="566"/>
      <c r="D1522" s="566"/>
      <c r="E1522" s="566"/>
      <c r="F1522" s="567"/>
      <c r="G1522" s="567"/>
      <c r="H1522" s="567"/>
      <c r="I1522" s="567"/>
      <c r="J1522" s="567"/>
      <c r="K1522" s="567"/>
      <c r="L1522" s="567"/>
      <c r="M1522" s="567"/>
      <c r="N1522" s="567"/>
      <c r="O1522" s="567"/>
      <c r="P1522" s="567"/>
      <c r="Q1522" s="567"/>
      <c r="R1522" s="567"/>
      <c r="S1522" s="567"/>
      <c r="T1522" s="567"/>
      <c r="U1522" s="567"/>
      <c r="V1522" s="567"/>
      <c r="W1522" s="567"/>
      <c r="X1522" s="567"/>
      <c r="Y1522" s="568"/>
      <c r="Z1522" s="567"/>
      <c r="AA1522" s="567"/>
      <c r="AB1522" s="316"/>
      <c r="AC1522" s="316"/>
    </row>
    <row r="1523" spans="1:29">
      <c r="A1523" s="576"/>
      <c r="B1523" s="566"/>
      <c r="C1523" s="566"/>
      <c r="D1523" s="566"/>
      <c r="E1523" s="566"/>
      <c r="F1523" s="567"/>
      <c r="G1523" s="567"/>
      <c r="H1523" s="567"/>
      <c r="I1523" s="567"/>
      <c r="J1523" s="567"/>
      <c r="K1523" s="567"/>
      <c r="L1523" s="567"/>
      <c r="M1523" s="567"/>
      <c r="N1523" s="567"/>
      <c r="O1523" s="567"/>
      <c r="P1523" s="567"/>
      <c r="Q1523" s="567"/>
      <c r="R1523" s="567"/>
      <c r="S1523" s="567"/>
      <c r="T1523" s="567"/>
      <c r="U1523" s="567"/>
      <c r="V1523" s="567"/>
      <c r="W1523" s="567"/>
      <c r="X1523" s="567"/>
      <c r="Y1523" s="568"/>
      <c r="Z1523" s="567"/>
      <c r="AA1523" s="567"/>
      <c r="AB1523" s="316"/>
      <c r="AC1523" s="316"/>
    </row>
    <row r="1524" spans="1:29">
      <c r="A1524" s="576"/>
      <c r="B1524" s="566"/>
      <c r="C1524" s="566"/>
      <c r="D1524" s="566"/>
      <c r="E1524" s="566"/>
      <c r="F1524" s="567"/>
      <c r="G1524" s="567"/>
      <c r="H1524" s="567"/>
      <c r="I1524" s="567"/>
      <c r="J1524" s="567"/>
      <c r="K1524" s="567"/>
      <c r="L1524" s="567"/>
      <c r="M1524" s="567"/>
      <c r="N1524" s="567"/>
      <c r="O1524" s="567"/>
      <c r="P1524" s="567"/>
      <c r="Q1524" s="567"/>
      <c r="R1524" s="567"/>
      <c r="S1524" s="567"/>
      <c r="T1524" s="567"/>
      <c r="U1524" s="567"/>
      <c r="V1524" s="567"/>
      <c r="W1524" s="567"/>
      <c r="X1524" s="567"/>
      <c r="Y1524" s="568"/>
      <c r="Z1524" s="567"/>
      <c r="AA1524" s="567"/>
      <c r="AB1524" s="316"/>
      <c r="AC1524" s="316"/>
    </row>
    <row r="1525" spans="1:29">
      <c r="A1525" s="576"/>
      <c r="B1525" s="566"/>
      <c r="C1525" s="566"/>
      <c r="D1525" s="566"/>
      <c r="E1525" s="566"/>
      <c r="F1525" s="567"/>
      <c r="G1525" s="567"/>
      <c r="H1525" s="567"/>
      <c r="I1525" s="567"/>
      <c r="J1525" s="567"/>
      <c r="K1525" s="567"/>
      <c r="L1525" s="567"/>
      <c r="M1525" s="567"/>
      <c r="N1525" s="567"/>
      <c r="O1525" s="567"/>
      <c r="P1525" s="567"/>
      <c r="Q1525" s="567"/>
      <c r="R1525" s="567"/>
      <c r="S1525" s="567"/>
      <c r="T1525" s="567"/>
      <c r="U1525" s="567"/>
      <c r="V1525" s="567"/>
      <c r="W1525" s="567"/>
      <c r="X1525" s="567"/>
      <c r="Y1525" s="568"/>
      <c r="Z1525" s="567"/>
      <c r="AA1525" s="567"/>
      <c r="AB1525" s="316"/>
      <c r="AC1525" s="316"/>
    </row>
    <row r="1526" spans="1:29">
      <c r="A1526" s="576"/>
      <c r="B1526" s="566"/>
      <c r="C1526" s="566"/>
      <c r="D1526" s="566"/>
      <c r="E1526" s="566"/>
      <c r="F1526" s="567"/>
      <c r="G1526" s="567"/>
      <c r="H1526" s="567"/>
      <c r="I1526" s="567"/>
      <c r="J1526" s="567"/>
      <c r="K1526" s="567"/>
      <c r="L1526" s="567"/>
      <c r="M1526" s="567"/>
      <c r="N1526" s="567"/>
      <c r="O1526" s="567"/>
      <c r="P1526" s="567"/>
      <c r="Q1526" s="567"/>
      <c r="R1526" s="567"/>
      <c r="S1526" s="567"/>
      <c r="T1526" s="567"/>
      <c r="U1526" s="567"/>
      <c r="V1526" s="567"/>
      <c r="W1526" s="567"/>
      <c r="X1526" s="567"/>
      <c r="Y1526" s="568"/>
      <c r="Z1526" s="567"/>
      <c r="AA1526" s="567"/>
      <c r="AB1526" s="316"/>
      <c r="AC1526" s="316"/>
    </row>
    <row r="1527" spans="1:29">
      <c r="A1527" s="576"/>
      <c r="B1527" s="566"/>
      <c r="C1527" s="566"/>
      <c r="D1527" s="566"/>
      <c r="E1527" s="566"/>
      <c r="F1527" s="567"/>
      <c r="G1527" s="567"/>
      <c r="H1527" s="567"/>
      <c r="I1527" s="567"/>
      <c r="J1527" s="567"/>
      <c r="K1527" s="567"/>
      <c r="L1527" s="567"/>
      <c r="M1527" s="567"/>
      <c r="N1527" s="567"/>
      <c r="O1527" s="567"/>
      <c r="P1527" s="567"/>
      <c r="Q1527" s="567"/>
      <c r="R1527" s="567"/>
      <c r="S1527" s="567"/>
      <c r="T1527" s="567"/>
      <c r="U1527" s="567"/>
      <c r="V1527" s="567"/>
      <c r="W1527" s="567"/>
      <c r="X1527" s="567"/>
      <c r="Y1527" s="568"/>
      <c r="Z1527" s="567"/>
      <c r="AA1527" s="567"/>
      <c r="AB1527" s="316"/>
      <c r="AC1527" s="316"/>
    </row>
    <row r="1528" spans="1:29">
      <c r="A1528" s="576"/>
      <c r="B1528" s="566"/>
      <c r="C1528" s="566"/>
      <c r="D1528" s="566"/>
      <c r="E1528" s="566"/>
      <c r="F1528" s="567"/>
      <c r="G1528" s="567"/>
      <c r="H1528" s="567"/>
      <c r="I1528" s="567"/>
      <c r="J1528" s="567"/>
      <c r="K1528" s="567"/>
      <c r="L1528" s="567"/>
      <c r="M1528" s="567"/>
      <c r="N1528" s="567"/>
      <c r="O1528" s="567"/>
      <c r="P1528" s="567"/>
      <c r="Q1528" s="567"/>
      <c r="R1528" s="567"/>
      <c r="S1528" s="567"/>
      <c r="T1528" s="567"/>
      <c r="U1528" s="567"/>
      <c r="V1528" s="567"/>
      <c r="W1528" s="567"/>
      <c r="X1528" s="567"/>
      <c r="Y1528" s="568"/>
      <c r="Z1528" s="567"/>
      <c r="AA1528" s="567"/>
      <c r="AB1528" s="316"/>
      <c r="AC1528" s="316"/>
    </row>
    <row r="1529" spans="1:29">
      <c r="A1529" s="576"/>
      <c r="B1529" s="566"/>
      <c r="C1529" s="566"/>
      <c r="D1529" s="566"/>
      <c r="E1529" s="566"/>
      <c r="F1529" s="567"/>
      <c r="G1529" s="567"/>
      <c r="H1529" s="567"/>
      <c r="I1529" s="567"/>
      <c r="J1529" s="567"/>
      <c r="K1529" s="567"/>
      <c r="L1529" s="567"/>
      <c r="M1529" s="567"/>
      <c r="N1529" s="567"/>
      <c r="O1529" s="567"/>
      <c r="P1529" s="567"/>
      <c r="Q1529" s="567"/>
      <c r="R1529" s="567"/>
      <c r="S1529" s="567"/>
      <c r="T1529" s="567"/>
      <c r="U1529" s="567"/>
      <c r="V1529" s="567"/>
      <c r="W1529" s="567"/>
      <c r="X1529" s="567"/>
      <c r="Y1529" s="568"/>
      <c r="Z1529" s="567"/>
      <c r="AA1529" s="567"/>
      <c r="AB1529" s="316"/>
      <c r="AC1529" s="316"/>
    </row>
    <row r="1530" spans="1:29">
      <c r="A1530" s="576"/>
      <c r="B1530" s="566"/>
      <c r="C1530" s="566"/>
      <c r="D1530" s="566"/>
      <c r="E1530" s="566"/>
      <c r="F1530" s="567"/>
      <c r="G1530" s="567"/>
      <c r="H1530" s="567"/>
      <c r="I1530" s="567"/>
      <c r="J1530" s="567"/>
      <c r="K1530" s="567"/>
      <c r="L1530" s="567"/>
      <c r="M1530" s="567"/>
      <c r="N1530" s="567"/>
      <c r="O1530" s="567"/>
      <c r="P1530" s="567"/>
      <c r="Q1530" s="567"/>
      <c r="R1530" s="567"/>
      <c r="S1530" s="567"/>
      <c r="T1530" s="567"/>
      <c r="U1530" s="567"/>
      <c r="V1530" s="567"/>
      <c r="W1530" s="567"/>
      <c r="X1530" s="567"/>
      <c r="Y1530" s="568"/>
      <c r="Z1530" s="567"/>
      <c r="AA1530" s="567"/>
      <c r="AB1530" s="316"/>
      <c r="AC1530" s="316"/>
    </row>
    <row r="1531" spans="1:29">
      <c r="A1531" s="576"/>
      <c r="B1531" s="566"/>
      <c r="C1531" s="566"/>
      <c r="D1531" s="566"/>
      <c r="E1531" s="566"/>
      <c r="F1531" s="567"/>
      <c r="G1531" s="567"/>
      <c r="H1531" s="567"/>
      <c r="I1531" s="567"/>
      <c r="J1531" s="567"/>
      <c r="K1531" s="567"/>
      <c r="L1531" s="567"/>
      <c r="M1531" s="567"/>
      <c r="N1531" s="567"/>
      <c r="O1531" s="567"/>
      <c r="P1531" s="567"/>
      <c r="Q1531" s="567"/>
      <c r="R1531" s="567"/>
      <c r="S1531" s="567"/>
      <c r="T1531" s="567"/>
      <c r="U1531" s="567"/>
      <c r="V1531" s="567"/>
      <c r="W1531" s="567"/>
      <c r="X1531" s="567"/>
      <c r="Y1531" s="568"/>
      <c r="Z1531" s="567"/>
      <c r="AA1531" s="567"/>
      <c r="AB1531" s="316"/>
      <c r="AC1531" s="316"/>
    </row>
    <row r="1532" spans="1:29">
      <c r="A1532" s="576"/>
      <c r="B1532" s="566"/>
      <c r="C1532" s="566"/>
      <c r="D1532" s="566"/>
      <c r="E1532" s="566"/>
      <c r="F1532" s="567"/>
      <c r="G1532" s="567"/>
      <c r="H1532" s="567"/>
      <c r="I1532" s="567"/>
      <c r="J1532" s="567"/>
      <c r="K1532" s="567"/>
      <c r="L1532" s="567"/>
      <c r="M1532" s="567"/>
      <c r="N1532" s="567"/>
      <c r="O1532" s="567"/>
      <c r="P1532" s="567"/>
      <c r="Q1532" s="567"/>
      <c r="R1532" s="567"/>
      <c r="S1532" s="567"/>
      <c r="T1532" s="567"/>
      <c r="U1532" s="567"/>
      <c r="V1532" s="567"/>
      <c r="W1532" s="567"/>
      <c r="X1532" s="567"/>
      <c r="Y1532" s="568"/>
      <c r="Z1532" s="567"/>
      <c r="AA1532" s="567"/>
      <c r="AB1532" s="316"/>
      <c r="AC1532" s="316"/>
    </row>
    <row r="1533" spans="1:29">
      <c r="A1533" s="576"/>
      <c r="B1533" s="566"/>
      <c r="C1533" s="566"/>
      <c r="D1533" s="566"/>
      <c r="E1533" s="566"/>
      <c r="F1533" s="567"/>
      <c r="G1533" s="567"/>
      <c r="H1533" s="567"/>
      <c r="I1533" s="567"/>
      <c r="J1533" s="567"/>
      <c r="K1533" s="567"/>
      <c r="L1533" s="567"/>
      <c r="M1533" s="567"/>
      <c r="N1533" s="567"/>
      <c r="O1533" s="567"/>
      <c r="P1533" s="567"/>
      <c r="Q1533" s="567"/>
      <c r="R1533" s="567"/>
      <c r="S1533" s="567"/>
      <c r="T1533" s="567"/>
      <c r="U1533" s="567"/>
      <c r="V1533" s="567"/>
      <c r="W1533" s="567"/>
      <c r="X1533" s="567"/>
      <c r="Y1533" s="568"/>
      <c r="Z1533" s="567"/>
      <c r="AA1533" s="567"/>
      <c r="AB1533" s="316"/>
      <c r="AC1533" s="316"/>
    </row>
    <row r="1534" spans="1:29">
      <c r="A1534" s="576"/>
      <c r="B1534" s="566"/>
      <c r="C1534" s="566"/>
      <c r="D1534" s="566"/>
      <c r="E1534" s="566"/>
      <c r="F1534" s="567"/>
      <c r="G1534" s="567"/>
      <c r="H1534" s="567"/>
      <c r="I1534" s="567"/>
      <c r="J1534" s="567"/>
      <c r="K1534" s="567"/>
      <c r="L1534" s="567"/>
      <c r="M1534" s="567"/>
      <c r="N1534" s="567"/>
      <c r="O1534" s="567"/>
      <c r="P1534" s="567"/>
      <c r="Q1534" s="567"/>
      <c r="R1534" s="567"/>
      <c r="S1534" s="567"/>
      <c r="T1534" s="567"/>
      <c r="U1534" s="567"/>
      <c r="V1534" s="567"/>
      <c r="W1534" s="567"/>
      <c r="X1534" s="567"/>
      <c r="Y1534" s="568"/>
      <c r="Z1534" s="567"/>
      <c r="AA1534" s="567"/>
      <c r="AB1534" s="316"/>
      <c r="AC1534" s="316"/>
    </row>
    <row r="1535" spans="1:29">
      <c r="A1535" s="576"/>
      <c r="B1535" s="566"/>
      <c r="C1535" s="566"/>
      <c r="D1535" s="566"/>
      <c r="E1535" s="566"/>
      <c r="F1535" s="567"/>
      <c r="G1535" s="567"/>
      <c r="H1535" s="567"/>
      <c r="I1535" s="567"/>
      <c r="J1535" s="567"/>
      <c r="K1535" s="567"/>
      <c r="L1535" s="567"/>
      <c r="M1535" s="567"/>
      <c r="N1535" s="567"/>
      <c r="O1535" s="567"/>
      <c r="P1535" s="567"/>
      <c r="Q1535" s="567"/>
      <c r="R1535" s="567"/>
      <c r="S1535" s="567"/>
      <c r="T1535" s="567"/>
      <c r="U1535" s="567"/>
      <c r="V1535" s="567"/>
      <c r="W1535" s="567"/>
      <c r="X1535" s="567"/>
      <c r="Y1535" s="568"/>
      <c r="Z1535" s="567"/>
      <c r="AA1535" s="567"/>
      <c r="AB1535" s="316"/>
      <c r="AC1535" s="316"/>
    </row>
    <row r="1536" spans="1:29">
      <c r="A1536" s="576"/>
      <c r="B1536" s="566"/>
      <c r="C1536" s="566"/>
      <c r="D1536" s="566"/>
      <c r="E1536" s="566"/>
      <c r="F1536" s="567"/>
      <c r="G1536" s="567"/>
      <c r="H1536" s="567"/>
      <c r="I1536" s="567"/>
      <c r="J1536" s="567"/>
      <c r="K1536" s="567"/>
      <c r="L1536" s="567"/>
      <c r="M1536" s="567"/>
      <c r="N1536" s="567"/>
      <c r="O1536" s="567"/>
      <c r="P1536" s="567"/>
      <c r="Q1536" s="567"/>
      <c r="R1536" s="567"/>
      <c r="S1536" s="567"/>
      <c r="T1536" s="567"/>
      <c r="U1536" s="567"/>
      <c r="V1536" s="567"/>
      <c r="W1536" s="567"/>
      <c r="X1536" s="567"/>
      <c r="Y1536" s="568"/>
      <c r="Z1536" s="567"/>
      <c r="AA1536" s="567"/>
      <c r="AB1536" s="316"/>
      <c r="AC1536" s="316"/>
    </row>
    <row r="1537" spans="1:29">
      <c r="A1537" s="576"/>
      <c r="B1537" s="566"/>
      <c r="C1537" s="566"/>
      <c r="D1537" s="566"/>
      <c r="E1537" s="566"/>
      <c r="F1537" s="567"/>
      <c r="G1537" s="567"/>
      <c r="H1537" s="567"/>
      <c r="I1537" s="567"/>
      <c r="J1537" s="567"/>
      <c r="K1537" s="567"/>
      <c r="L1537" s="567"/>
      <c r="M1537" s="567"/>
      <c r="N1537" s="567"/>
      <c r="O1537" s="567"/>
      <c r="P1537" s="567"/>
      <c r="Q1537" s="567"/>
      <c r="R1537" s="567"/>
      <c r="S1537" s="567"/>
      <c r="T1537" s="567"/>
      <c r="U1537" s="567"/>
      <c r="V1537" s="567"/>
      <c r="W1537" s="567"/>
      <c r="X1537" s="567"/>
      <c r="Y1537" s="568"/>
      <c r="Z1537" s="567"/>
      <c r="AA1537" s="567"/>
      <c r="AB1537" s="316"/>
      <c r="AC1537" s="316"/>
    </row>
    <row r="1538" spans="1:29">
      <c r="A1538" s="576"/>
      <c r="B1538" s="566"/>
      <c r="C1538" s="566"/>
      <c r="D1538" s="566"/>
      <c r="E1538" s="566"/>
      <c r="F1538" s="567"/>
      <c r="G1538" s="567"/>
      <c r="H1538" s="567"/>
      <c r="I1538" s="567"/>
      <c r="J1538" s="567"/>
      <c r="K1538" s="567"/>
      <c r="L1538" s="567"/>
      <c r="M1538" s="567"/>
      <c r="N1538" s="567"/>
      <c r="O1538" s="567"/>
      <c r="P1538" s="567"/>
      <c r="Q1538" s="567"/>
      <c r="R1538" s="567"/>
      <c r="S1538" s="567"/>
      <c r="T1538" s="567"/>
      <c r="U1538" s="567"/>
      <c r="V1538" s="567"/>
      <c r="W1538" s="567"/>
      <c r="X1538" s="567"/>
      <c r="Y1538" s="568"/>
      <c r="Z1538" s="567"/>
      <c r="AA1538" s="567"/>
      <c r="AB1538" s="316"/>
      <c r="AC1538" s="316"/>
    </row>
    <row r="1539" spans="1:29">
      <c r="A1539" s="576"/>
      <c r="B1539" s="566"/>
      <c r="C1539" s="566"/>
      <c r="D1539" s="566"/>
      <c r="E1539" s="566"/>
      <c r="F1539" s="567"/>
      <c r="G1539" s="567"/>
      <c r="H1539" s="567"/>
      <c r="I1539" s="567"/>
      <c r="J1539" s="567"/>
      <c r="K1539" s="567"/>
      <c r="L1539" s="567"/>
      <c r="M1539" s="567"/>
      <c r="N1539" s="567"/>
      <c r="O1539" s="567"/>
      <c r="P1539" s="567"/>
      <c r="Q1539" s="567"/>
      <c r="R1539" s="567"/>
      <c r="S1539" s="567"/>
      <c r="T1539" s="567"/>
      <c r="U1539" s="567"/>
      <c r="V1539" s="567"/>
      <c r="W1539" s="567"/>
      <c r="X1539" s="567"/>
      <c r="Y1539" s="568"/>
      <c r="Z1539" s="567"/>
      <c r="AA1539" s="567"/>
      <c r="AB1539" s="316"/>
      <c r="AC1539" s="316"/>
    </row>
    <row r="1540" spans="1:29">
      <c r="A1540" s="576"/>
      <c r="B1540" s="566"/>
      <c r="C1540" s="566"/>
      <c r="D1540" s="566"/>
      <c r="E1540" s="566"/>
      <c r="F1540" s="567"/>
      <c r="G1540" s="567"/>
      <c r="H1540" s="567"/>
      <c r="I1540" s="567"/>
      <c r="J1540" s="567"/>
      <c r="K1540" s="567"/>
      <c r="L1540" s="567"/>
      <c r="M1540" s="567"/>
      <c r="N1540" s="567"/>
      <c r="O1540" s="567"/>
      <c r="P1540" s="567"/>
      <c r="Q1540" s="567"/>
      <c r="R1540" s="567"/>
      <c r="S1540" s="567"/>
      <c r="T1540" s="567"/>
      <c r="U1540" s="567"/>
      <c r="V1540" s="567"/>
      <c r="W1540" s="567"/>
      <c r="X1540" s="567"/>
      <c r="Y1540" s="568"/>
      <c r="Z1540" s="567"/>
      <c r="AA1540" s="567"/>
      <c r="AB1540" s="316"/>
      <c r="AC1540" s="316"/>
    </row>
    <row r="1541" spans="1:29">
      <c r="A1541" s="576"/>
      <c r="B1541" s="566"/>
      <c r="C1541" s="566"/>
      <c r="D1541" s="566"/>
      <c r="E1541" s="566"/>
      <c r="F1541" s="567"/>
      <c r="G1541" s="567"/>
      <c r="H1541" s="567"/>
      <c r="I1541" s="567"/>
      <c r="J1541" s="567"/>
      <c r="K1541" s="567"/>
      <c r="L1541" s="567"/>
      <c r="M1541" s="567"/>
      <c r="N1541" s="567"/>
      <c r="O1541" s="567"/>
      <c r="P1541" s="567"/>
      <c r="Q1541" s="567"/>
      <c r="R1541" s="567"/>
      <c r="S1541" s="567"/>
      <c r="T1541" s="567"/>
      <c r="U1541" s="567"/>
      <c r="V1541" s="567"/>
      <c r="W1541" s="567"/>
      <c r="X1541" s="567"/>
      <c r="Y1541" s="568"/>
      <c r="Z1541" s="567"/>
      <c r="AA1541" s="567"/>
      <c r="AB1541" s="316"/>
      <c r="AC1541" s="316"/>
    </row>
    <row r="1542" spans="1:29">
      <c r="A1542" s="576"/>
      <c r="B1542" s="566"/>
      <c r="C1542" s="566"/>
      <c r="D1542" s="566"/>
      <c r="E1542" s="566"/>
      <c r="F1542" s="567"/>
      <c r="G1542" s="567"/>
      <c r="H1542" s="567"/>
      <c r="I1542" s="567"/>
      <c r="J1542" s="567"/>
      <c r="K1542" s="567"/>
      <c r="L1542" s="567"/>
      <c r="M1542" s="567"/>
      <c r="N1542" s="567"/>
      <c r="O1542" s="567"/>
      <c r="P1542" s="567"/>
      <c r="Q1542" s="567"/>
      <c r="R1542" s="567"/>
      <c r="S1542" s="567"/>
      <c r="T1542" s="567"/>
      <c r="U1542" s="567"/>
      <c r="V1542" s="567"/>
      <c r="W1542" s="567"/>
      <c r="X1542" s="567"/>
      <c r="Y1542" s="568"/>
      <c r="Z1542" s="567"/>
      <c r="AA1542" s="567"/>
      <c r="AB1542" s="316"/>
      <c r="AC1542" s="316"/>
    </row>
    <row r="1543" spans="1:29">
      <c r="A1543" s="576"/>
      <c r="B1543" s="566"/>
      <c r="C1543" s="566"/>
      <c r="D1543" s="566"/>
      <c r="E1543" s="566"/>
      <c r="F1543" s="567"/>
      <c r="G1543" s="567"/>
      <c r="H1543" s="567"/>
      <c r="I1543" s="567"/>
      <c r="J1543" s="567"/>
      <c r="K1543" s="567"/>
      <c r="L1543" s="567"/>
      <c r="M1543" s="567"/>
      <c r="N1543" s="567"/>
      <c r="O1543" s="567"/>
      <c r="P1543" s="567"/>
      <c r="Q1543" s="567"/>
      <c r="R1543" s="567"/>
      <c r="S1543" s="567"/>
      <c r="T1543" s="567"/>
      <c r="U1543" s="567"/>
      <c r="V1543" s="567"/>
      <c r="W1543" s="567"/>
      <c r="X1543" s="567"/>
      <c r="Y1543" s="568"/>
      <c r="Z1543" s="567"/>
      <c r="AA1543" s="567"/>
      <c r="AB1543" s="316"/>
      <c r="AC1543" s="316"/>
    </row>
    <row r="1544" spans="1:29">
      <c r="A1544" s="576"/>
      <c r="B1544" s="566"/>
      <c r="C1544" s="566"/>
      <c r="D1544" s="566"/>
      <c r="E1544" s="566"/>
      <c r="F1544" s="567"/>
      <c r="G1544" s="567"/>
      <c r="H1544" s="567"/>
      <c r="I1544" s="567"/>
      <c r="J1544" s="567"/>
      <c r="K1544" s="567"/>
      <c r="L1544" s="567"/>
      <c r="M1544" s="567"/>
      <c r="N1544" s="567"/>
      <c r="O1544" s="567"/>
      <c r="P1544" s="567"/>
      <c r="Q1544" s="567"/>
      <c r="R1544" s="567"/>
      <c r="S1544" s="567"/>
      <c r="T1544" s="567"/>
      <c r="U1544" s="567"/>
      <c r="V1544" s="567"/>
      <c r="W1544" s="567"/>
      <c r="X1544" s="567"/>
      <c r="Y1544" s="568"/>
      <c r="Z1544" s="567"/>
      <c r="AA1544" s="567"/>
      <c r="AB1544" s="316"/>
      <c r="AC1544" s="316"/>
    </row>
    <row r="1545" spans="1:29">
      <c r="A1545" s="576"/>
      <c r="B1545" s="566"/>
      <c r="C1545" s="566"/>
      <c r="D1545" s="566"/>
      <c r="E1545" s="566"/>
      <c r="F1545" s="567"/>
      <c r="G1545" s="567"/>
      <c r="H1545" s="567"/>
      <c r="I1545" s="567"/>
      <c r="J1545" s="567"/>
      <c r="K1545" s="567"/>
      <c r="L1545" s="567"/>
      <c r="M1545" s="567"/>
      <c r="N1545" s="567"/>
      <c r="O1545" s="567"/>
      <c r="P1545" s="567"/>
      <c r="Q1545" s="567"/>
      <c r="R1545" s="567"/>
      <c r="S1545" s="567"/>
      <c r="T1545" s="567"/>
      <c r="U1545" s="567"/>
      <c r="V1545" s="567"/>
      <c r="W1545" s="567"/>
      <c r="X1545" s="567"/>
      <c r="Y1545" s="568"/>
      <c r="Z1545" s="567"/>
      <c r="AA1545" s="567"/>
      <c r="AB1545" s="316"/>
      <c r="AC1545" s="316"/>
    </row>
    <row r="1546" spans="1:29">
      <c r="A1546" s="576"/>
      <c r="B1546" s="566"/>
      <c r="C1546" s="566"/>
      <c r="D1546" s="566"/>
      <c r="E1546" s="566"/>
      <c r="F1546" s="567"/>
      <c r="G1546" s="567"/>
      <c r="H1546" s="567"/>
      <c r="I1546" s="567"/>
      <c r="J1546" s="567"/>
      <c r="K1546" s="567"/>
      <c r="L1546" s="567"/>
      <c r="M1546" s="567"/>
      <c r="N1546" s="567"/>
      <c r="O1546" s="567"/>
      <c r="P1546" s="567"/>
      <c r="Q1546" s="567"/>
      <c r="R1546" s="567"/>
      <c r="S1546" s="567"/>
      <c r="T1546" s="567"/>
      <c r="U1546" s="567"/>
      <c r="V1546" s="567"/>
      <c r="W1546" s="567"/>
      <c r="X1546" s="567"/>
      <c r="Y1546" s="568"/>
      <c r="Z1546" s="567"/>
      <c r="AA1546" s="567"/>
      <c r="AB1546" s="316"/>
      <c r="AC1546" s="316"/>
    </row>
    <row r="1547" spans="1:29">
      <c r="A1547" s="576"/>
      <c r="B1547" s="566"/>
      <c r="C1547" s="566"/>
      <c r="D1547" s="566"/>
      <c r="E1547" s="566"/>
      <c r="F1547" s="567"/>
      <c r="G1547" s="567"/>
      <c r="H1547" s="567"/>
      <c r="I1547" s="567"/>
      <c r="J1547" s="567"/>
      <c r="K1547" s="567"/>
      <c r="L1547" s="567"/>
      <c r="M1547" s="567"/>
      <c r="N1547" s="567"/>
      <c r="O1547" s="567"/>
      <c r="P1547" s="567"/>
      <c r="Q1547" s="567"/>
      <c r="R1547" s="567"/>
      <c r="S1547" s="567"/>
      <c r="T1547" s="567"/>
      <c r="U1547" s="567"/>
      <c r="V1547" s="567"/>
      <c r="W1547" s="567"/>
      <c r="X1547" s="567"/>
      <c r="Y1547" s="568"/>
      <c r="Z1547" s="567"/>
      <c r="AA1547" s="567"/>
      <c r="AB1547" s="316"/>
      <c r="AC1547" s="316"/>
    </row>
    <row r="1548" spans="1:29">
      <c r="A1548" s="576"/>
      <c r="B1548" s="566"/>
      <c r="C1548" s="566"/>
      <c r="D1548" s="566"/>
      <c r="E1548" s="566"/>
      <c r="F1548" s="567"/>
      <c r="G1548" s="567"/>
      <c r="H1548" s="567"/>
      <c r="I1548" s="567"/>
      <c r="J1548" s="567"/>
      <c r="K1548" s="567"/>
      <c r="L1548" s="567"/>
      <c r="M1548" s="567"/>
      <c r="N1548" s="567"/>
      <c r="O1548" s="567"/>
      <c r="P1548" s="567"/>
      <c r="Q1548" s="567"/>
      <c r="R1548" s="567"/>
      <c r="S1548" s="567"/>
      <c r="T1548" s="567"/>
      <c r="U1548" s="567"/>
      <c r="V1548" s="567"/>
      <c r="W1548" s="567"/>
      <c r="X1548" s="567"/>
      <c r="Y1548" s="568"/>
      <c r="Z1548" s="567"/>
      <c r="AA1548" s="567"/>
      <c r="AB1548" s="316"/>
      <c r="AC1548" s="316"/>
    </row>
    <row r="1549" spans="1:29">
      <c r="A1549" s="576"/>
      <c r="B1549" s="566"/>
      <c r="C1549" s="566"/>
      <c r="D1549" s="566"/>
      <c r="E1549" s="566"/>
      <c r="F1549" s="567"/>
      <c r="G1549" s="567"/>
      <c r="H1549" s="567"/>
      <c r="I1549" s="567"/>
      <c r="J1549" s="567"/>
      <c r="K1549" s="567"/>
      <c r="L1549" s="567"/>
      <c r="M1549" s="567"/>
      <c r="N1549" s="567"/>
      <c r="O1549" s="567"/>
      <c r="P1549" s="567"/>
      <c r="Q1549" s="567"/>
      <c r="R1549" s="567"/>
      <c r="S1549" s="567"/>
      <c r="T1549" s="567"/>
      <c r="U1549" s="567"/>
      <c r="V1549" s="567"/>
      <c r="W1549" s="567"/>
      <c r="X1549" s="567"/>
      <c r="Y1549" s="568"/>
      <c r="Z1549" s="567"/>
      <c r="AA1549" s="567"/>
      <c r="AB1549" s="316"/>
      <c r="AC1549" s="316"/>
    </row>
    <row r="1550" spans="1:29">
      <c r="A1550" s="576"/>
      <c r="B1550" s="566"/>
      <c r="C1550" s="566"/>
      <c r="D1550" s="566"/>
      <c r="E1550" s="566"/>
      <c r="F1550" s="567"/>
      <c r="G1550" s="567"/>
      <c r="H1550" s="567"/>
      <c r="I1550" s="567"/>
      <c r="J1550" s="567"/>
      <c r="K1550" s="567"/>
      <c r="L1550" s="567"/>
      <c r="M1550" s="567"/>
      <c r="N1550" s="567"/>
      <c r="O1550" s="567"/>
      <c r="P1550" s="567"/>
      <c r="Q1550" s="567"/>
      <c r="R1550" s="567"/>
      <c r="S1550" s="567"/>
      <c r="T1550" s="567"/>
      <c r="U1550" s="567"/>
      <c r="V1550" s="567"/>
      <c r="W1550" s="567"/>
      <c r="X1550" s="567"/>
      <c r="Y1550" s="568"/>
      <c r="Z1550" s="567"/>
      <c r="AA1550" s="567"/>
      <c r="AB1550" s="316"/>
      <c r="AC1550" s="316"/>
    </row>
    <row r="1551" spans="1:29">
      <c r="A1551" s="576"/>
      <c r="B1551" s="566"/>
      <c r="C1551" s="566"/>
      <c r="D1551" s="566"/>
      <c r="E1551" s="566"/>
      <c r="F1551" s="567"/>
      <c r="G1551" s="567"/>
      <c r="H1551" s="567"/>
      <c r="I1551" s="567"/>
      <c r="J1551" s="567"/>
      <c r="K1551" s="567"/>
      <c r="L1551" s="567"/>
      <c r="M1551" s="567"/>
      <c r="N1551" s="567"/>
      <c r="O1551" s="567"/>
      <c r="P1551" s="567"/>
      <c r="Q1551" s="567"/>
      <c r="R1551" s="567"/>
      <c r="S1551" s="567"/>
      <c r="T1551" s="567"/>
      <c r="U1551" s="567"/>
      <c r="V1551" s="567"/>
      <c r="W1551" s="567"/>
      <c r="X1551" s="567"/>
      <c r="Y1551" s="568"/>
      <c r="Z1551" s="567"/>
      <c r="AA1551" s="567"/>
      <c r="AB1551" s="316"/>
      <c r="AC1551" s="316"/>
    </row>
    <row r="1552" spans="1:29">
      <c r="A1552" s="576"/>
      <c r="B1552" s="566"/>
      <c r="C1552" s="566"/>
      <c r="D1552" s="566"/>
      <c r="E1552" s="566"/>
      <c r="F1552" s="567"/>
      <c r="G1552" s="567"/>
      <c r="H1552" s="567"/>
      <c r="I1552" s="567"/>
      <c r="J1552" s="567"/>
      <c r="K1552" s="567"/>
      <c r="L1552" s="567"/>
      <c r="M1552" s="567"/>
      <c r="N1552" s="567"/>
      <c r="O1552" s="567"/>
      <c r="P1552" s="567"/>
      <c r="Q1552" s="567"/>
      <c r="R1552" s="567"/>
      <c r="S1552" s="567"/>
      <c r="T1552" s="567"/>
      <c r="U1552" s="567"/>
      <c r="V1552" s="567"/>
      <c r="W1552" s="567"/>
      <c r="X1552" s="567"/>
      <c r="Y1552" s="568"/>
      <c r="Z1552" s="567"/>
      <c r="AA1552" s="567"/>
      <c r="AB1552" s="316"/>
      <c r="AC1552" s="316"/>
    </row>
    <row r="1553" spans="1:29">
      <c r="A1553" s="576"/>
      <c r="B1553" s="566"/>
      <c r="C1553" s="566"/>
      <c r="D1553" s="566"/>
      <c r="E1553" s="566"/>
      <c r="F1553" s="567"/>
      <c r="G1553" s="567"/>
      <c r="H1553" s="567"/>
      <c r="I1553" s="567"/>
      <c r="J1553" s="567"/>
      <c r="K1553" s="567"/>
      <c r="L1553" s="567"/>
      <c r="M1553" s="567"/>
      <c r="N1553" s="567"/>
      <c r="O1553" s="567"/>
      <c r="P1553" s="567"/>
      <c r="Q1553" s="567"/>
      <c r="R1553" s="567"/>
      <c r="S1553" s="567"/>
      <c r="T1553" s="567"/>
      <c r="U1553" s="567"/>
      <c r="V1553" s="567"/>
      <c r="W1553" s="567"/>
      <c r="X1553" s="567"/>
      <c r="Y1553" s="568"/>
      <c r="Z1553" s="567"/>
      <c r="AA1553" s="567"/>
      <c r="AB1553" s="316"/>
      <c r="AC1553" s="316"/>
    </row>
    <row r="1554" spans="1:29">
      <c r="A1554" s="576"/>
      <c r="B1554" s="566"/>
      <c r="C1554" s="566"/>
      <c r="D1554" s="566"/>
      <c r="E1554" s="566"/>
      <c r="F1554" s="567"/>
      <c r="G1554" s="567"/>
      <c r="H1554" s="567"/>
      <c r="I1554" s="567"/>
      <c r="J1554" s="567"/>
      <c r="K1554" s="567"/>
      <c r="L1554" s="567"/>
      <c r="M1554" s="567"/>
      <c r="N1554" s="567"/>
      <c r="O1554" s="567"/>
      <c r="P1554" s="567"/>
      <c r="Q1554" s="567"/>
      <c r="R1554" s="567"/>
      <c r="S1554" s="567"/>
      <c r="T1554" s="567"/>
      <c r="U1554" s="567"/>
      <c r="V1554" s="567"/>
      <c r="W1554" s="567"/>
      <c r="X1554" s="567"/>
      <c r="Y1554" s="568"/>
      <c r="Z1554" s="567"/>
      <c r="AA1554" s="567"/>
      <c r="AB1554" s="316"/>
      <c r="AC1554" s="316"/>
    </row>
    <row r="1555" spans="1:29">
      <c r="A1555" s="576"/>
      <c r="B1555" s="566"/>
      <c r="C1555" s="566"/>
      <c r="D1555" s="566"/>
      <c r="E1555" s="566"/>
      <c r="F1555" s="567"/>
      <c r="G1555" s="567"/>
      <c r="H1555" s="567"/>
      <c r="I1555" s="567"/>
      <c r="J1555" s="567"/>
      <c r="K1555" s="567"/>
      <c r="L1555" s="567"/>
      <c r="M1555" s="567"/>
      <c r="N1555" s="567"/>
      <c r="O1555" s="567"/>
      <c r="P1555" s="567"/>
      <c r="Q1555" s="567"/>
      <c r="R1555" s="567"/>
      <c r="S1555" s="567"/>
      <c r="T1555" s="567"/>
      <c r="U1555" s="567"/>
      <c r="V1555" s="567"/>
      <c r="W1555" s="567"/>
      <c r="X1555" s="567"/>
      <c r="Y1555" s="568"/>
      <c r="Z1555" s="567"/>
      <c r="AA1555" s="567"/>
      <c r="AB1555" s="316"/>
      <c r="AC1555" s="316"/>
    </row>
    <row r="1556" spans="1:29">
      <c r="A1556" s="576"/>
      <c r="B1556" s="566"/>
      <c r="C1556" s="566"/>
      <c r="D1556" s="566"/>
      <c r="E1556" s="566"/>
      <c r="F1556" s="567"/>
      <c r="G1556" s="567"/>
      <c r="H1556" s="567"/>
      <c r="I1556" s="567"/>
      <c r="J1556" s="567"/>
      <c r="K1556" s="567"/>
      <c r="L1556" s="567"/>
      <c r="M1556" s="567"/>
      <c r="N1556" s="567"/>
      <c r="O1556" s="567"/>
      <c r="P1556" s="567"/>
      <c r="Q1556" s="567"/>
      <c r="R1556" s="567"/>
      <c r="S1556" s="567"/>
      <c r="T1556" s="567"/>
      <c r="U1556" s="567"/>
      <c r="V1556" s="567"/>
      <c r="W1556" s="567"/>
      <c r="X1556" s="567"/>
      <c r="Y1556" s="568"/>
      <c r="Z1556" s="567"/>
      <c r="AA1556" s="567"/>
      <c r="AB1556" s="316"/>
      <c r="AC1556" s="316"/>
    </row>
    <row r="1557" spans="1:29">
      <c r="A1557" s="576"/>
      <c r="B1557" s="566"/>
      <c r="C1557" s="566"/>
      <c r="D1557" s="566"/>
      <c r="E1557" s="566"/>
      <c r="F1557" s="567"/>
      <c r="G1557" s="567"/>
      <c r="H1557" s="567"/>
      <c r="I1557" s="567"/>
      <c r="J1557" s="567"/>
      <c r="K1557" s="567"/>
      <c r="L1557" s="567"/>
      <c r="M1557" s="567"/>
      <c r="N1557" s="567"/>
      <c r="O1557" s="567"/>
      <c r="P1557" s="567"/>
      <c r="Q1557" s="567"/>
      <c r="R1557" s="567"/>
      <c r="S1557" s="567"/>
      <c r="T1557" s="567"/>
      <c r="U1557" s="567"/>
      <c r="V1557" s="567"/>
      <c r="W1557" s="567"/>
      <c r="X1557" s="567"/>
      <c r="Y1557" s="568"/>
      <c r="Z1557" s="567"/>
      <c r="AA1557" s="567"/>
      <c r="AB1557" s="316"/>
      <c r="AC1557" s="316"/>
    </row>
    <row r="1558" spans="1:29">
      <c r="A1558" s="576"/>
      <c r="B1558" s="566"/>
      <c r="C1558" s="566"/>
      <c r="D1558" s="566"/>
      <c r="E1558" s="566"/>
      <c r="F1558" s="567"/>
      <c r="G1558" s="567"/>
      <c r="H1558" s="567"/>
      <c r="I1558" s="567"/>
      <c r="J1558" s="567"/>
      <c r="K1558" s="567"/>
      <c r="L1558" s="567"/>
      <c r="M1558" s="567"/>
      <c r="N1558" s="567"/>
      <c r="O1558" s="567"/>
      <c r="P1558" s="567"/>
      <c r="Q1558" s="567"/>
      <c r="R1558" s="567"/>
      <c r="S1558" s="567"/>
      <c r="T1558" s="567"/>
      <c r="U1558" s="567"/>
      <c r="V1558" s="567"/>
      <c r="W1558" s="567"/>
      <c r="X1558" s="567"/>
      <c r="Y1558" s="568"/>
      <c r="Z1558" s="567"/>
      <c r="AA1558" s="567"/>
      <c r="AB1558" s="316"/>
      <c r="AC1558" s="316"/>
    </row>
    <row r="1559" spans="1:29">
      <c r="A1559" s="576"/>
      <c r="B1559" s="566"/>
      <c r="C1559" s="566"/>
      <c r="D1559" s="566"/>
      <c r="E1559" s="566"/>
      <c r="F1559" s="567"/>
      <c r="G1559" s="567"/>
      <c r="H1559" s="567"/>
      <c r="I1559" s="567"/>
      <c r="J1559" s="567"/>
      <c r="K1559" s="567"/>
      <c r="L1559" s="567"/>
      <c r="M1559" s="567"/>
      <c r="N1559" s="567"/>
      <c r="O1559" s="567"/>
      <c r="P1559" s="567"/>
      <c r="Q1559" s="567"/>
      <c r="R1559" s="567"/>
      <c r="S1559" s="567"/>
      <c r="T1559" s="567"/>
      <c r="U1559" s="567"/>
      <c r="V1559" s="567"/>
      <c r="W1559" s="567"/>
      <c r="X1559" s="567"/>
      <c r="Y1559" s="568"/>
      <c r="Z1559" s="567"/>
      <c r="AA1559" s="567"/>
      <c r="AB1559" s="316"/>
      <c r="AC1559" s="316"/>
    </row>
    <row r="1560" spans="1:29">
      <c r="A1560" s="576"/>
      <c r="B1560" s="566"/>
      <c r="C1560" s="566"/>
      <c r="D1560" s="566"/>
      <c r="E1560" s="566"/>
      <c r="F1560" s="567"/>
      <c r="G1560" s="567"/>
      <c r="H1560" s="567"/>
      <c r="I1560" s="567"/>
      <c r="J1560" s="567"/>
      <c r="K1560" s="567"/>
      <c r="L1560" s="567"/>
      <c r="M1560" s="567"/>
      <c r="N1560" s="567"/>
      <c r="O1560" s="567"/>
      <c r="P1560" s="567"/>
      <c r="Q1560" s="567"/>
      <c r="R1560" s="567"/>
      <c r="S1560" s="567"/>
      <c r="T1560" s="567"/>
      <c r="U1560" s="567"/>
      <c r="V1560" s="567"/>
      <c r="W1560" s="567"/>
      <c r="X1560" s="567"/>
      <c r="Y1560" s="568"/>
      <c r="Z1560" s="567"/>
      <c r="AA1560" s="567"/>
      <c r="AB1560" s="316"/>
      <c r="AC1560" s="316"/>
    </row>
    <row r="1561" spans="1:29">
      <c r="A1561" s="576"/>
      <c r="B1561" s="566"/>
      <c r="C1561" s="566"/>
      <c r="D1561" s="566"/>
      <c r="E1561" s="566"/>
      <c r="F1561" s="567"/>
      <c r="G1561" s="567"/>
      <c r="H1561" s="567"/>
      <c r="I1561" s="567"/>
      <c r="J1561" s="567"/>
      <c r="K1561" s="567"/>
      <c r="L1561" s="567"/>
      <c r="M1561" s="567"/>
      <c r="N1561" s="567"/>
      <c r="O1561" s="567"/>
      <c r="P1561" s="567"/>
      <c r="Q1561" s="567"/>
      <c r="R1561" s="567"/>
      <c r="S1561" s="567"/>
      <c r="T1561" s="567"/>
      <c r="U1561" s="567"/>
      <c r="V1561" s="567"/>
      <c r="W1561" s="567"/>
      <c r="X1561" s="567"/>
      <c r="Y1561" s="568"/>
      <c r="Z1561" s="567"/>
      <c r="AA1561" s="567"/>
      <c r="AB1561" s="316"/>
      <c r="AC1561" s="316"/>
    </row>
    <row r="1562" spans="1:29">
      <c r="A1562" s="576"/>
      <c r="B1562" s="566"/>
      <c r="C1562" s="566"/>
      <c r="D1562" s="566"/>
      <c r="E1562" s="566"/>
      <c r="F1562" s="567"/>
      <c r="G1562" s="567"/>
      <c r="H1562" s="567"/>
      <c r="I1562" s="567"/>
      <c r="J1562" s="567"/>
      <c r="K1562" s="567"/>
      <c r="L1562" s="567"/>
      <c r="M1562" s="567"/>
      <c r="N1562" s="567"/>
      <c r="O1562" s="567"/>
      <c r="P1562" s="567"/>
      <c r="Q1562" s="567"/>
      <c r="R1562" s="567"/>
      <c r="S1562" s="567"/>
      <c r="T1562" s="567"/>
      <c r="U1562" s="567"/>
      <c r="V1562" s="567"/>
      <c r="W1562" s="567"/>
      <c r="X1562" s="567"/>
      <c r="Y1562" s="568"/>
      <c r="Z1562" s="567"/>
      <c r="AA1562" s="567"/>
      <c r="AB1562" s="316"/>
      <c r="AC1562" s="316"/>
    </row>
    <row r="1563" spans="1:29">
      <c r="A1563" s="576"/>
      <c r="B1563" s="566"/>
      <c r="C1563" s="566"/>
      <c r="D1563" s="566"/>
      <c r="E1563" s="566"/>
      <c r="F1563" s="567"/>
      <c r="G1563" s="567"/>
      <c r="H1563" s="567"/>
      <c r="I1563" s="567"/>
      <c r="J1563" s="567"/>
      <c r="K1563" s="567"/>
      <c r="L1563" s="567"/>
      <c r="M1563" s="567"/>
      <c r="N1563" s="567"/>
      <c r="O1563" s="567"/>
      <c r="P1563" s="567"/>
      <c r="Q1563" s="567"/>
      <c r="R1563" s="567"/>
      <c r="S1563" s="567"/>
      <c r="T1563" s="567"/>
      <c r="U1563" s="567"/>
      <c r="V1563" s="567"/>
      <c r="W1563" s="567"/>
      <c r="X1563" s="567"/>
      <c r="Y1563" s="568"/>
      <c r="Z1563" s="567"/>
      <c r="AA1563" s="567"/>
      <c r="AB1563" s="316"/>
      <c r="AC1563" s="316"/>
    </row>
    <row r="1564" spans="1:29">
      <c r="A1564" s="576"/>
      <c r="B1564" s="566"/>
      <c r="C1564" s="566"/>
      <c r="D1564" s="566"/>
      <c r="E1564" s="566"/>
      <c r="F1564" s="567"/>
      <c r="G1564" s="567"/>
      <c r="H1564" s="567"/>
      <c r="I1564" s="567"/>
      <c r="J1564" s="567"/>
      <c r="K1564" s="567"/>
      <c r="L1564" s="567"/>
      <c r="M1564" s="567"/>
      <c r="N1564" s="567"/>
      <c r="O1564" s="567"/>
      <c r="P1564" s="567"/>
      <c r="Q1564" s="567"/>
      <c r="R1564" s="567"/>
      <c r="S1564" s="567"/>
      <c r="T1564" s="567"/>
      <c r="U1564" s="567"/>
      <c r="V1564" s="567"/>
      <c r="W1564" s="567"/>
      <c r="X1564" s="567"/>
      <c r="Y1564" s="568"/>
      <c r="Z1564" s="567"/>
      <c r="AA1564" s="567"/>
      <c r="AB1564" s="316"/>
      <c r="AC1564" s="316"/>
    </row>
    <row r="1565" spans="1:29">
      <c r="A1565" s="576"/>
      <c r="B1565" s="566"/>
      <c r="C1565" s="566"/>
      <c r="D1565" s="566"/>
      <c r="E1565" s="566"/>
      <c r="F1565" s="567"/>
      <c r="G1565" s="567"/>
      <c r="H1565" s="567"/>
      <c r="I1565" s="567"/>
      <c r="J1565" s="567"/>
      <c r="K1565" s="567"/>
      <c r="L1565" s="567"/>
      <c r="M1565" s="567"/>
      <c r="N1565" s="567"/>
      <c r="O1565" s="567"/>
      <c r="P1565" s="567"/>
      <c r="Q1565" s="567"/>
      <c r="R1565" s="567"/>
      <c r="S1565" s="567"/>
      <c r="T1565" s="567"/>
      <c r="U1565" s="567"/>
      <c r="V1565" s="567"/>
      <c r="W1565" s="567"/>
      <c r="X1565" s="567"/>
      <c r="Y1565" s="568"/>
      <c r="Z1565" s="567"/>
      <c r="AA1565" s="567"/>
      <c r="AB1565" s="316"/>
      <c r="AC1565" s="316"/>
    </row>
    <row r="1566" spans="1:29">
      <c r="A1566" s="576"/>
      <c r="B1566" s="566"/>
      <c r="C1566" s="566"/>
      <c r="D1566" s="566"/>
      <c r="E1566" s="566"/>
      <c r="F1566" s="567"/>
      <c r="G1566" s="567"/>
      <c r="H1566" s="567"/>
      <c r="I1566" s="567"/>
      <c r="J1566" s="567"/>
      <c r="K1566" s="567"/>
      <c r="L1566" s="567"/>
      <c r="M1566" s="567"/>
      <c r="N1566" s="567"/>
      <c r="O1566" s="567"/>
      <c r="P1566" s="567"/>
      <c r="Q1566" s="567"/>
      <c r="R1566" s="567"/>
      <c r="S1566" s="567"/>
      <c r="T1566" s="567"/>
      <c r="U1566" s="567"/>
      <c r="V1566" s="567"/>
      <c r="W1566" s="567"/>
      <c r="X1566" s="567"/>
      <c r="Y1566" s="568"/>
      <c r="Z1566" s="567"/>
      <c r="AA1566" s="567"/>
      <c r="AB1566" s="316"/>
      <c r="AC1566" s="316"/>
    </row>
    <row r="1567" spans="1:29">
      <c r="A1567" s="576"/>
      <c r="B1567" s="566"/>
      <c r="C1567" s="566"/>
      <c r="D1567" s="566"/>
      <c r="E1567" s="566"/>
      <c r="F1567" s="567"/>
      <c r="G1567" s="567"/>
      <c r="H1567" s="567"/>
      <c r="I1567" s="567"/>
      <c r="J1567" s="567"/>
      <c r="K1567" s="567"/>
      <c r="L1567" s="567"/>
      <c r="M1567" s="567"/>
      <c r="N1567" s="567"/>
      <c r="O1567" s="567"/>
      <c r="P1567" s="567"/>
      <c r="Q1567" s="567"/>
      <c r="R1567" s="567"/>
      <c r="S1567" s="567"/>
      <c r="T1567" s="567"/>
      <c r="U1567" s="567"/>
      <c r="V1567" s="567"/>
      <c r="W1567" s="567"/>
      <c r="X1567" s="567"/>
      <c r="Y1567" s="568"/>
      <c r="Z1567" s="567"/>
      <c r="AA1567" s="567"/>
      <c r="AB1567" s="316"/>
      <c r="AC1567" s="316"/>
    </row>
    <row r="1568" spans="1:29">
      <c r="A1568" s="576"/>
      <c r="B1568" s="566"/>
      <c r="C1568" s="566"/>
      <c r="D1568" s="566"/>
      <c r="E1568" s="566"/>
      <c r="F1568" s="567"/>
      <c r="G1568" s="567"/>
      <c r="H1568" s="567"/>
      <c r="I1568" s="567"/>
      <c r="J1568" s="567"/>
      <c r="K1568" s="567"/>
      <c r="L1568" s="567"/>
      <c r="M1568" s="567"/>
      <c r="N1568" s="567"/>
      <c r="O1568" s="567"/>
      <c r="P1568" s="567"/>
      <c r="Q1568" s="567"/>
      <c r="R1568" s="567"/>
      <c r="S1568" s="567"/>
      <c r="T1568" s="567"/>
      <c r="U1568" s="567"/>
      <c r="V1568" s="567"/>
      <c r="W1568" s="567"/>
      <c r="X1568" s="567"/>
      <c r="Y1568" s="568"/>
      <c r="Z1568" s="567"/>
      <c r="AA1568" s="567"/>
      <c r="AB1568" s="316"/>
      <c r="AC1568" s="316"/>
    </row>
    <row r="1569" spans="1:29">
      <c r="A1569" s="576"/>
      <c r="B1569" s="566"/>
      <c r="C1569" s="566"/>
      <c r="D1569" s="566"/>
      <c r="E1569" s="566"/>
      <c r="F1569" s="567"/>
      <c r="G1569" s="567"/>
      <c r="H1569" s="567"/>
      <c r="I1569" s="567"/>
      <c r="J1569" s="567"/>
      <c r="K1569" s="567"/>
      <c r="L1569" s="567"/>
      <c r="M1569" s="567"/>
      <c r="N1569" s="567"/>
      <c r="O1569" s="567"/>
      <c r="P1569" s="567"/>
      <c r="Q1569" s="567"/>
      <c r="R1569" s="567"/>
      <c r="S1569" s="567"/>
      <c r="T1569" s="567"/>
      <c r="U1569" s="567"/>
      <c r="V1569" s="567"/>
      <c r="W1569" s="567"/>
      <c r="X1569" s="567"/>
      <c r="Y1569" s="568"/>
      <c r="Z1569" s="567"/>
      <c r="AA1569" s="567"/>
      <c r="AB1569" s="316"/>
      <c r="AC1569" s="316"/>
    </row>
    <row r="1570" spans="1:29">
      <c r="A1570" s="576"/>
      <c r="B1570" s="566"/>
      <c r="C1570" s="566"/>
      <c r="D1570" s="566"/>
      <c r="E1570" s="566"/>
      <c r="F1570" s="567"/>
      <c r="G1570" s="567"/>
      <c r="H1570" s="567"/>
      <c r="I1570" s="567"/>
      <c r="J1570" s="567"/>
      <c r="K1570" s="567"/>
      <c r="L1570" s="567"/>
      <c r="M1570" s="567"/>
      <c r="N1570" s="567"/>
      <c r="O1570" s="567"/>
      <c r="P1570" s="567"/>
      <c r="Q1570" s="567"/>
      <c r="R1570" s="567"/>
      <c r="S1570" s="567"/>
      <c r="T1570" s="567"/>
      <c r="U1570" s="567"/>
      <c r="V1570" s="567"/>
      <c r="W1570" s="567"/>
      <c r="X1570" s="567"/>
      <c r="Y1570" s="568"/>
      <c r="Z1570" s="567"/>
      <c r="AA1570" s="567"/>
      <c r="AB1570" s="316"/>
      <c r="AC1570" s="316"/>
    </row>
    <row r="1571" spans="1:29">
      <c r="A1571" s="576"/>
      <c r="B1571" s="566"/>
      <c r="C1571" s="566"/>
      <c r="D1571" s="566"/>
      <c r="E1571" s="566"/>
      <c r="F1571" s="567"/>
      <c r="G1571" s="567"/>
      <c r="H1571" s="567"/>
      <c r="I1571" s="567"/>
      <c r="J1571" s="567"/>
      <c r="K1571" s="567"/>
      <c r="L1571" s="567"/>
      <c r="M1571" s="567"/>
      <c r="N1571" s="567"/>
      <c r="O1571" s="567"/>
      <c r="P1571" s="567"/>
      <c r="Q1571" s="567"/>
      <c r="R1571" s="567"/>
      <c r="S1571" s="567"/>
      <c r="T1571" s="567"/>
      <c r="U1571" s="567"/>
      <c r="V1571" s="567"/>
      <c r="W1571" s="567"/>
      <c r="X1571" s="567"/>
      <c r="Y1571" s="568"/>
      <c r="Z1571" s="567"/>
      <c r="AA1571" s="567"/>
      <c r="AB1571" s="316"/>
      <c r="AC1571" s="316"/>
    </row>
    <row r="1572" spans="1:29">
      <c r="A1572" s="576"/>
      <c r="B1572" s="566"/>
      <c r="C1572" s="566"/>
      <c r="D1572" s="566"/>
      <c r="E1572" s="566"/>
      <c r="F1572" s="567"/>
      <c r="G1572" s="567"/>
      <c r="H1572" s="567"/>
      <c r="I1572" s="567"/>
      <c r="J1572" s="567"/>
      <c r="K1572" s="567"/>
      <c r="L1572" s="567"/>
      <c r="M1572" s="567"/>
      <c r="N1572" s="567"/>
      <c r="O1572" s="567"/>
      <c r="P1572" s="567"/>
      <c r="Q1572" s="567"/>
      <c r="R1572" s="567"/>
      <c r="S1572" s="567"/>
      <c r="T1572" s="567"/>
      <c r="U1572" s="567"/>
      <c r="V1572" s="567"/>
      <c r="W1572" s="567"/>
      <c r="X1572" s="567"/>
      <c r="Y1572" s="568"/>
      <c r="Z1572" s="567"/>
      <c r="AA1572" s="567"/>
      <c r="AB1572" s="316"/>
      <c r="AC1572" s="316"/>
    </row>
    <row r="1573" spans="1:29">
      <c r="A1573" s="576"/>
      <c r="B1573" s="566"/>
      <c r="C1573" s="566"/>
      <c r="D1573" s="566"/>
      <c r="E1573" s="566"/>
      <c r="F1573" s="567"/>
      <c r="G1573" s="567"/>
      <c r="H1573" s="567"/>
      <c r="I1573" s="567"/>
      <c r="J1573" s="567"/>
      <c r="K1573" s="567"/>
      <c r="L1573" s="567"/>
      <c r="M1573" s="567"/>
      <c r="N1573" s="567"/>
      <c r="O1573" s="567"/>
      <c r="P1573" s="567"/>
      <c r="Q1573" s="567"/>
      <c r="R1573" s="567"/>
      <c r="S1573" s="567"/>
      <c r="T1573" s="567"/>
      <c r="U1573" s="567"/>
      <c r="V1573" s="567"/>
      <c r="W1573" s="567"/>
      <c r="X1573" s="567"/>
      <c r="Y1573" s="568"/>
      <c r="Z1573" s="567"/>
      <c r="AA1573" s="567"/>
      <c r="AB1573" s="316"/>
      <c r="AC1573" s="316"/>
    </row>
    <row r="1574" spans="1:29">
      <c r="A1574" s="576"/>
      <c r="B1574" s="566"/>
      <c r="C1574" s="566"/>
      <c r="D1574" s="566"/>
      <c r="E1574" s="566"/>
      <c r="F1574" s="567"/>
      <c r="G1574" s="567"/>
      <c r="H1574" s="567"/>
      <c r="I1574" s="567"/>
      <c r="J1574" s="567"/>
      <c r="K1574" s="567"/>
      <c r="L1574" s="567"/>
      <c r="M1574" s="567"/>
      <c r="N1574" s="567"/>
      <c r="O1574" s="567"/>
      <c r="P1574" s="567"/>
      <c r="Q1574" s="567"/>
      <c r="R1574" s="567"/>
      <c r="S1574" s="567"/>
      <c r="T1574" s="567"/>
      <c r="U1574" s="567"/>
      <c r="V1574" s="567"/>
      <c r="W1574" s="567"/>
      <c r="X1574" s="567"/>
      <c r="Y1574" s="568"/>
      <c r="Z1574" s="567"/>
      <c r="AA1574" s="567"/>
      <c r="AB1574" s="316"/>
      <c r="AC1574" s="316"/>
    </row>
    <row r="1575" spans="1:29">
      <c r="A1575" s="576"/>
      <c r="B1575" s="566"/>
      <c r="C1575" s="566"/>
      <c r="D1575" s="566"/>
      <c r="E1575" s="566"/>
      <c r="F1575" s="567"/>
      <c r="G1575" s="567"/>
      <c r="H1575" s="567"/>
      <c r="I1575" s="567"/>
      <c r="J1575" s="567"/>
      <c r="K1575" s="567"/>
      <c r="L1575" s="567"/>
      <c r="M1575" s="567"/>
      <c r="N1575" s="567"/>
      <c r="O1575" s="567"/>
      <c r="P1575" s="567"/>
      <c r="Q1575" s="567"/>
      <c r="R1575" s="567"/>
      <c r="S1575" s="567"/>
      <c r="T1575" s="567"/>
      <c r="U1575" s="567"/>
      <c r="V1575" s="567"/>
      <c r="W1575" s="567"/>
      <c r="X1575" s="567"/>
      <c r="Y1575" s="568"/>
      <c r="Z1575" s="567"/>
      <c r="AA1575" s="567"/>
      <c r="AB1575" s="316"/>
      <c r="AC1575" s="316"/>
    </row>
    <row r="1576" spans="1:29">
      <c r="A1576" s="576"/>
      <c r="B1576" s="566"/>
      <c r="C1576" s="566"/>
      <c r="D1576" s="566"/>
      <c r="E1576" s="566"/>
      <c r="F1576" s="567"/>
      <c r="G1576" s="567"/>
      <c r="H1576" s="567"/>
      <c r="I1576" s="567"/>
      <c r="J1576" s="567"/>
      <c r="K1576" s="567"/>
      <c r="L1576" s="567"/>
      <c r="M1576" s="567"/>
      <c r="N1576" s="567"/>
      <c r="O1576" s="567"/>
      <c r="P1576" s="567"/>
      <c r="Q1576" s="567"/>
      <c r="R1576" s="567"/>
      <c r="S1576" s="567"/>
      <c r="T1576" s="567"/>
      <c r="U1576" s="567"/>
      <c r="V1576" s="567"/>
      <c r="W1576" s="567"/>
      <c r="X1576" s="567"/>
      <c r="Y1576" s="568"/>
      <c r="Z1576" s="567"/>
      <c r="AA1576" s="567"/>
      <c r="AB1576" s="316"/>
      <c r="AC1576" s="316"/>
    </row>
    <row r="1577" spans="1:29">
      <c r="A1577" s="576"/>
      <c r="B1577" s="566"/>
      <c r="C1577" s="566"/>
      <c r="D1577" s="566"/>
      <c r="E1577" s="566"/>
      <c r="F1577" s="567"/>
      <c r="G1577" s="567"/>
      <c r="H1577" s="567"/>
      <c r="I1577" s="567"/>
      <c r="J1577" s="567"/>
      <c r="K1577" s="567"/>
      <c r="L1577" s="567"/>
      <c r="M1577" s="567"/>
      <c r="N1577" s="567"/>
      <c r="O1577" s="567"/>
      <c r="P1577" s="567"/>
      <c r="Q1577" s="567"/>
      <c r="R1577" s="567"/>
      <c r="S1577" s="567"/>
      <c r="T1577" s="567"/>
      <c r="U1577" s="567"/>
      <c r="V1577" s="567"/>
      <c r="W1577" s="567"/>
      <c r="X1577" s="567"/>
      <c r="Y1577" s="568"/>
      <c r="Z1577" s="567"/>
      <c r="AA1577" s="567"/>
      <c r="AB1577" s="316"/>
      <c r="AC1577" s="316"/>
    </row>
    <row r="1578" spans="1:29">
      <c r="A1578" s="576"/>
      <c r="B1578" s="566"/>
      <c r="C1578" s="566"/>
      <c r="D1578" s="566"/>
      <c r="E1578" s="566"/>
      <c r="F1578" s="567"/>
      <c r="G1578" s="567"/>
      <c r="H1578" s="567"/>
      <c r="I1578" s="567"/>
      <c r="J1578" s="567"/>
      <c r="K1578" s="567"/>
      <c r="L1578" s="567"/>
      <c r="M1578" s="567"/>
      <c r="N1578" s="567"/>
      <c r="O1578" s="567"/>
      <c r="P1578" s="567"/>
      <c r="Q1578" s="567"/>
      <c r="R1578" s="567"/>
      <c r="S1578" s="567"/>
      <c r="T1578" s="567"/>
      <c r="U1578" s="567"/>
      <c r="V1578" s="567"/>
      <c r="W1578" s="567"/>
      <c r="X1578" s="567"/>
      <c r="Y1578" s="568"/>
      <c r="Z1578" s="567"/>
      <c r="AA1578" s="567"/>
      <c r="AB1578" s="316"/>
      <c r="AC1578" s="316"/>
    </row>
    <row r="1579" spans="1:29">
      <c r="A1579" s="576"/>
      <c r="B1579" s="566"/>
      <c r="C1579" s="566"/>
      <c r="D1579" s="566"/>
      <c r="E1579" s="566"/>
      <c r="F1579" s="567"/>
      <c r="G1579" s="567"/>
      <c r="H1579" s="567"/>
      <c r="I1579" s="567"/>
      <c r="J1579" s="567"/>
      <c r="K1579" s="567"/>
      <c r="L1579" s="567"/>
      <c r="M1579" s="567"/>
      <c r="N1579" s="567"/>
      <c r="O1579" s="567"/>
      <c r="P1579" s="567"/>
      <c r="Q1579" s="567"/>
      <c r="R1579" s="567"/>
      <c r="S1579" s="567"/>
      <c r="T1579" s="567"/>
      <c r="U1579" s="567"/>
      <c r="V1579" s="567"/>
      <c r="W1579" s="567"/>
      <c r="X1579" s="567"/>
      <c r="Y1579" s="568"/>
      <c r="Z1579" s="567"/>
      <c r="AA1579" s="567"/>
      <c r="AB1579" s="316"/>
      <c r="AC1579" s="316"/>
    </row>
    <row r="1580" spans="1:29">
      <c r="A1580" s="576"/>
      <c r="B1580" s="566"/>
      <c r="C1580" s="566"/>
      <c r="D1580" s="566"/>
      <c r="E1580" s="566"/>
      <c r="F1580" s="567"/>
      <c r="G1580" s="567"/>
      <c r="H1580" s="567"/>
      <c r="I1580" s="567"/>
      <c r="J1580" s="567"/>
      <c r="K1580" s="567"/>
      <c r="L1580" s="567"/>
      <c r="M1580" s="567"/>
      <c r="N1580" s="567"/>
      <c r="O1580" s="567"/>
      <c r="P1580" s="567"/>
      <c r="Q1580" s="567"/>
      <c r="R1580" s="567"/>
      <c r="S1580" s="567"/>
      <c r="T1580" s="567"/>
      <c r="U1580" s="567"/>
      <c r="V1580" s="567"/>
      <c r="W1580" s="567"/>
      <c r="X1580" s="567"/>
      <c r="Y1580" s="568"/>
      <c r="Z1580" s="567"/>
      <c r="AA1580" s="567"/>
      <c r="AB1580" s="316"/>
      <c r="AC1580" s="316"/>
    </row>
    <row r="1581" spans="1:29">
      <c r="A1581" s="576"/>
      <c r="B1581" s="566"/>
      <c r="C1581" s="566"/>
      <c r="D1581" s="566"/>
      <c r="E1581" s="566"/>
      <c r="F1581" s="567"/>
      <c r="G1581" s="567"/>
      <c r="H1581" s="567"/>
      <c r="I1581" s="567"/>
      <c r="J1581" s="567"/>
      <c r="K1581" s="567"/>
      <c r="L1581" s="567"/>
      <c r="M1581" s="567"/>
      <c r="N1581" s="567"/>
      <c r="O1581" s="567"/>
      <c r="P1581" s="567"/>
      <c r="Q1581" s="567"/>
      <c r="R1581" s="567"/>
      <c r="S1581" s="567"/>
      <c r="T1581" s="567"/>
      <c r="U1581" s="567"/>
      <c r="V1581" s="567"/>
      <c r="W1581" s="567"/>
      <c r="X1581" s="567"/>
      <c r="Y1581" s="568"/>
      <c r="Z1581" s="567"/>
      <c r="AA1581" s="567"/>
      <c r="AB1581" s="316"/>
      <c r="AC1581" s="316"/>
    </row>
    <row r="1582" spans="1:29">
      <c r="A1582" s="576"/>
      <c r="B1582" s="566"/>
      <c r="C1582" s="566"/>
      <c r="D1582" s="566"/>
      <c r="E1582" s="566"/>
      <c r="F1582" s="567"/>
      <c r="G1582" s="567"/>
      <c r="H1582" s="567"/>
      <c r="I1582" s="567"/>
      <c r="J1582" s="567"/>
      <c r="K1582" s="567"/>
      <c r="L1582" s="567"/>
      <c r="M1582" s="567"/>
      <c r="N1582" s="567"/>
      <c r="O1582" s="567"/>
      <c r="P1582" s="567"/>
      <c r="Q1582" s="567"/>
      <c r="R1582" s="567"/>
      <c r="S1582" s="567"/>
      <c r="T1582" s="567"/>
      <c r="U1582" s="567"/>
      <c r="V1582" s="567"/>
      <c r="W1582" s="567"/>
      <c r="X1582" s="567"/>
      <c r="Y1582" s="568"/>
      <c r="Z1582" s="567"/>
      <c r="AA1582" s="567"/>
      <c r="AB1582" s="316"/>
      <c r="AC1582" s="316"/>
    </row>
    <row r="1583" spans="1:29">
      <c r="A1583" s="576"/>
      <c r="B1583" s="566"/>
      <c r="C1583" s="566"/>
      <c r="D1583" s="566"/>
      <c r="E1583" s="566"/>
      <c r="F1583" s="567"/>
      <c r="G1583" s="567"/>
      <c r="H1583" s="567"/>
      <c r="I1583" s="567"/>
      <c r="J1583" s="567"/>
      <c r="K1583" s="567"/>
      <c r="L1583" s="567"/>
      <c r="M1583" s="567"/>
      <c r="N1583" s="567"/>
      <c r="O1583" s="567"/>
      <c r="P1583" s="567"/>
      <c r="Q1583" s="567"/>
      <c r="R1583" s="567"/>
      <c r="S1583" s="567"/>
      <c r="T1583" s="567"/>
      <c r="U1583" s="567"/>
      <c r="V1583" s="567"/>
      <c r="W1583" s="567"/>
      <c r="X1583" s="567"/>
      <c r="Y1583" s="568"/>
      <c r="Z1583" s="567"/>
      <c r="AA1583" s="567"/>
      <c r="AB1583" s="316"/>
      <c r="AC1583" s="316"/>
    </row>
    <row r="1584" spans="1:29">
      <c r="A1584" s="576"/>
      <c r="B1584" s="566"/>
      <c r="C1584" s="566"/>
      <c r="D1584" s="566"/>
      <c r="E1584" s="566"/>
      <c r="F1584" s="567"/>
      <c r="G1584" s="567"/>
      <c r="H1584" s="567"/>
      <c r="I1584" s="567"/>
      <c r="J1584" s="567"/>
      <c r="K1584" s="567"/>
      <c r="L1584" s="567"/>
      <c r="M1584" s="567"/>
      <c r="N1584" s="567"/>
      <c r="O1584" s="567"/>
      <c r="P1584" s="567"/>
      <c r="Q1584" s="567"/>
      <c r="R1584" s="567"/>
      <c r="S1584" s="567"/>
      <c r="T1584" s="567"/>
      <c r="U1584" s="567"/>
      <c r="V1584" s="567"/>
      <c r="W1584" s="567"/>
      <c r="X1584" s="567"/>
      <c r="Y1584" s="568"/>
      <c r="Z1584" s="567"/>
      <c r="AA1584" s="567"/>
      <c r="AB1584" s="316"/>
      <c r="AC1584" s="316"/>
    </row>
    <row r="1585" spans="1:29">
      <c r="A1585" s="576"/>
      <c r="B1585" s="566"/>
      <c r="C1585" s="566"/>
      <c r="D1585" s="566"/>
      <c r="E1585" s="566"/>
      <c r="F1585" s="567"/>
      <c r="G1585" s="567"/>
      <c r="H1585" s="567"/>
      <c r="I1585" s="567"/>
      <c r="J1585" s="567"/>
      <c r="K1585" s="567"/>
      <c r="L1585" s="567"/>
      <c r="M1585" s="567"/>
      <c r="N1585" s="567"/>
      <c r="O1585" s="567"/>
      <c r="P1585" s="567"/>
      <c r="Q1585" s="567"/>
      <c r="R1585" s="567"/>
      <c r="S1585" s="567"/>
      <c r="T1585" s="567"/>
      <c r="U1585" s="567"/>
      <c r="V1585" s="567"/>
      <c r="W1585" s="567"/>
      <c r="X1585" s="567"/>
      <c r="Y1585" s="568"/>
      <c r="Z1585" s="567"/>
      <c r="AA1585" s="567"/>
      <c r="AB1585" s="316"/>
      <c r="AC1585" s="316"/>
    </row>
    <row r="1586" spans="1:29">
      <c r="A1586" s="576"/>
      <c r="B1586" s="566"/>
      <c r="C1586" s="566"/>
      <c r="D1586" s="566"/>
      <c r="E1586" s="566"/>
      <c r="F1586" s="567"/>
      <c r="G1586" s="567"/>
      <c r="H1586" s="567"/>
      <c r="I1586" s="567"/>
      <c r="J1586" s="567"/>
      <c r="K1586" s="567"/>
      <c r="L1586" s="567"/>
      <c r="M1586" s="567"/>
      <c r="N1586" s="567"/>
      <c r="O1586" s="567"/>
      <c r="P1586" s="567"/>
      <c r="Q1586" s="567"/>
      <c r="R1586" s="567"/>
      <c r="S1586" s="567"/>
      <c r="T1586" s="567"/>
      <c r="U1586" s="567"/>
      <c r="V1586" s="567"/>
      <c r="W1586" s="567"/>
      <c r="X1586" s="567"/>
      <c r="Y1586" s="568"/>
      <c r="Z1586" s="567"/>
      <c r="AA1586" s="567"/>
      <c r="AB1586" s="316"/>
      <c r="AC1586" s="316"/>
    </row>
    <row r="1587" spans="1:29">
      <c r="A1587" s="576"/>
      <c r="B1587" s="566"/>
      <c r="C1587" s="566"/>
      <c r="D1587" s="566"/>
      <c r="E1587" s="566"/>
      <c r="F1587" s="567"/>
      <c r="G1587" s="567"/>
      <c r="H1587" s="567"/>
      <c r="I1587" s="567"/>
      <c r="J1587" s="567"/>
      <c r="K1587" s="567"/>
      <c r="L1587" s="567"/>
      <c r="M1587" s="567"/>
      <c r="N1587" s="567"/>
      <c r="O1587" s="567"/>
      <c r="P1587" s="567"/>
      <c r="Q1587" s="567"/>
      <c r="R1587" s="567"/>
      <c r="S1587" s="567"/>
      <c r="T1587" s="567"/>
      <c r="U1587" s="567"/>
      <c r="V1587" s="567"/>
      <c r="W1587" s="567"/>
      <c r="X1587" s="567"/>
      <c r="Y1587" s="568"/>
      <c r="Z1587" s="567"/>
      <c r="AA1587" s="567"/>
      <c r="AB1587" s="316"/>
      <c r="AC1587" s="316"/>
    </row>
    <row r="1588" spans="1:29">
      <c r="A1588" s="576"/>
      <c r="B1588" s="566"/>
      <c r="C1588" s="566"/>
      <c r="D1588" s="566"/>
      <c r="E1588" s="566"/>
      <c r="F1588" s="567"/>
      <c r="G1588" s="567"/>
      <c r="H1588" s="567"/>
      <c r="I1588" s="567"/>
      <c r="J1588" s="567"/>
      <c r="K1588" s="567"/>
      <c r="L1588" s="567"/>
      <c r="M1588" s="567"/>
      <c r="N1588" s="567"/>
      <c r="O1588" s="567"/>
      <c r="P1588" s="567"/>
      <c r="Q1588" s="567"/>
      <c r="R1588" s="567"/>
      <c r="S1588" s="567"/>
      <c r="T1588" s="567"/>
      <c r="U1588" s="567"/>
      <c r="V1588" s="567"/>
      <c r="W1588" s="567"/>
      <c r="X1588" s="567"/>
      <c r="Y1588" s="568"/>
      <c r="Z1588" s="567"/>
      <c r="AA1588" s="567"/>
      <c r="AB1588" s="316"/>
      <c r="AC1588" s="316"/>
    </row>
    <row r="1589" spans="1:29">
      <c r="A1589" s="576"/>
      <c r="B1589" s="566"/>
      <c r="C1589" s="566"/>
      <c r="D1589" s="566"/>
      <c r="E1589" s="566"/>
      <c r="F1589" s="567"/>
      <c r="G1589" s="567"/>
      <c r="H1589" s="567"/>
      <c r="I1589" s="567"/>
      <c r="J1589" s="567"/>
      <c r="K1589" s="567"/>
      <c r="L1589" s="567"/>
      <c r="M1589" s="567"/>
      <c r="N1589" s="567"/>
      <c r="O1589" s="567"/>
      <c r="P1589" s="567"/>
      <c r="Q1589" s="567"/>
      <c r="R1589" s="567"/>
      <c r="S1589" s="567"/>
      <c r="T1589" s="567"/>
      <c r="U1589" s="567"/>
      <c r="V1589" s="567"/>
      <c r="W1589" s="567"/>
      <c r="X1589" s="567"/>
      <c r="Y1589" s="568"/>
      <c r="Z1589" s="567"/>
      <c r="AA1589" s="567"/>
      <c r="AB1589" s="316"/>
      <c r="AC1589" s="316"/>
    </row>
    <row r="1590" spans="1:29">
      <c r="A1590" s="576"/>
      <c r="B1590" s="566"/>
      <c r="C1590" s="566"/>
      <c r="D1590" s="566"/>
      <c r="E1590" s="566"/>
      <c r="F1590" s="567"/>
      <c r="G1590" s="567"/>
      <c r="H1590" s="567"/>
      <c r="I1590" s="567"/>
      <c r="J1590" s="567"/>
      <c r="K1590" s="567"/>
      <c r="L1590" s="567"/>
      <c r="M1590" s="567"/>
      <c r="N1590" s="567"/>
      <c r="O1590" s="567"/>
      <c r="P1590" s="567"/>
      <c r="Q1590" s="567"/>
      <c r="R1590" s="567"/>
      <c r="S1590" s="567"/>
      <c r="T1590" s="567"/>
      <c r="U1590" s="567"/>
      <c r="V1590" s="567"/>
      <c r="W1590" s="567"/>
      <c r="X1590" s="567"/>
      <c r="Y1590" s="568"/>
      <c r="Z1590" s="567"/>
      <c r="AA1590" s="567"/>
      <c r="AB1590" s="316"/>
      <c r="AC1590" s="316"/>
    </row>
    <row r="1591" spans="1:29">
      <c r="A1591" s="576"/>
      <c r="B1591" s="566"/>
      <c r="C1591" s="566"/>
      <c r="D1591" s="566"/>
      <c r="E1591" s="566"/>
      <c r="F1591" s="567"/>
      <c r="G1591" s="567"/>
      <c r="H1591" s="567"/>
      <c r="I1591" s="567"/>
      <c r="J1591" s="567"/>
      <c r="K1591" s="567"/>
      <c r="L1591" s="567"/>
      <c r="M1591" s="567"/>
      <c r="N1591" s="567"/>
      <c r="O1591" s="567"/>
      <c r="P1591" s="567"/>
      <c r="Q1591" s="567"/>
      <c r="R1591" s="567"/>
      <c r="S1591" s="567"/>
      <c r="T1591" s="567"/>
      <c r="U1591" s="567"/>
      <c r="V1591" s="567"/>
      <c r="W1591" s="567"/>
      <c r="X1591" s="567"/>
      <c r="Y1591" s="568"/>
      <c r="Z1591" s="567"/>
      <c r="AA1591" s="567"/>
      <c r="AB1591" s="316"/>
      <c r="AC1591" s="316"/>
    </row>
    <row r="1592" spans="1:29">
      <c r="A1592" s="576"/>
      <c r="B1592" s="566"/>
      <c r="C1592" s="566"/>
      <c r="D1592" s="566"/>
      <c r="E1592" s="566"/>
      <c r="F1592" s="567"/>
      <c r="G1592" s="567"/>
      <c r="H1592" s="567"/>
      <c r="I1592" s="567"/>
      <c r="J1592" s="567"/>
      <c r="K1592" s="567"/>
      <c r="L1592" s="567"/>
      <c r="M1592" s="567"/>
      <c r="N1592" s="567"/>
      <c r="O1592" s="567"/>
      <c r="P1592" s="567"/>
      <c r="Q1592" s="567"/>
      <c r="R1592" s="567"/>
      <c r="S1592" s="567"/>
      <c r="T1592" s="567"/>
      <c r="U1592" s="567"/>
      <c r="V1592" s="567"/>
      <c r="W1592" s="567"/>
      <c r="X1592" s="567"/>
      <c r="Y1592" s="568"/>
      <c r="Z1592" s="567"/>
      <c r="AA1592" s="567"/>
      <c r="AB1592" s="316"/>
      <c r="AC1592" s="316"/>
    </row>
    <row r="1593" spans="1:29">
      <c r="A1593" s="576"/>
      <c r="B1593" s="566"/>
      <c r="C1593" s="566"/>
      <c r="D1593" s="566"/>
      <c r="E1593" s="566"/>
      <c r="F1593" s="567"/>
      <c r="G1593" s="567"/>
      <c r="H1593" s="567"/>
      <c r="I1593" s="567"/>
      <c r="J1593" s="567"/>
      <c r="K1593" s="567"/>
      <c r="L1593" s="567"/>
      <c r="M1593" s="567"/>
      <c r="N1593" s="567"/>
      <c r="O1593" s="567"/>
      <c r="P1593" s="567"/>
      <c r="Q1593" s="567"/>
      <c r="R1593" s="567"/>
      <c r="S1593" s="567"/>
      <c r="T1593" s="567"/>
      <c r="U1593" s="567"/>
      <c r="V1593" s="567"/>
      <c r="W1593" s="567"/>
      <c r="X1593" s="567"/>
      <c r="Y1593" s="568"/>
      <c r="Z1593" s="567"/>
      <c r="AA1593" s="567"/>
      <c r="AB1593" s="316"/>
      <c r="AC1593" s="316"/>
    </row>
    <row r="1594" spans="1:29">
      <c r="A1594" s="576"/>
      <c r="B1594" s="566"/>
      <c r="C1594" s="566"/>
      <c r="D1594" s="566"/>
      <c r="E1594" s="566"/>
      <c r="F1594" s="567"/>
      <c r="G1594" s="567"/>
      <c r="H1594" s="567"/>
      <c r="I1594" s="567"/>
      <c r="J1594" s="567"/>
      <c r="K1594" s="567"/>
      <c r="L1594" s="567"/>
      <c r="M1594" s="567"/>
      <c r="N1594" s="567"/>
      <c r="O1594" s="567"/>
      <c r="P1594" s="567"/>
      <c r="Q1594" s="567"/>
      <c r="R1594" s="567"/>
      <c r="S1594" s="567"/>
      <c r="T1594" s="567"/>
      <c r="U1594" s="567"/>
      <c r="V1594" s="567"/>
      <c r="W1594" s="567"/>
      <c r="X1594" s="567"/>
      <c r="Y1594" s="568"/>
      <c r="Z1594" s="567"/>
      <c r="AA1594" s="567"/>
      <c r="AB1594" s="316"/>
      <c r="AC1594" s="316"/>
    </row>
    <row r="1595" spans="1:29">
      <c r="A1595" s="576"/>
      <c r="B1595" s="566"/>
      <c r="C1595" s="566"/>
      <c r="D1595" s="566"/>
      <c r="E1595" s="566"/>
      <c r="F1595" s="567"/>
      <c r="G1595" s="567"/>
      <c r="H1595" s="567"/>
      <c r="I1595" s="567"/>
      <c r="J1595" s="567"/>
      <c r="K1595" s="567"/>
      <c r="L1595" s="567"/>
      <c r="M1595" s="567"/>
      <c r="N1595" s="567"/>
      <c r="O1595" s="567"/>
      <c r="P1595" s="567"/>
      <c r="Q1595" s="567"/>
      <c r="R1595" s="567"/>
      <c r="S1595" s="567"/>
      <c r="T1595" s="567"/>
      <c r="U1595" s="567"/>
      <c r="V1595" s="567"/>
      <c r="W1595" s="567"/>
      <c r="X1595" s="567"/>
      <c r="Y1595" s="568"/>
      <c r="Z1595" s="567"/>
      <c r="AA1595" s="567"/>
      <c r="AB1595" s="316"/>
      <c r="AC1595" s="316"/>
    </row>
    <row r="1596" spans="1:29">
      <c r="A1596" s="576"/>
      <c r="B1596" s="566"/>
      <c r="C1596" s="566"/>
      <c r="D1596" s="566"/>
      <c r="E1596" s="566"/>
      <c r="F1596" s="567"/>
      <c r="G1596" s="567"/>
      <c r="H1596" s="567"/>
      <c r="I1596" s="567"/>
      <c r="J1596" s="567"/>
      <c r="K1596" s="567"/>
      <c r="L1596" s="567"/>
      <c r="M1596" s="567"/>
      <c r="N1596" s="567"/>
      <c r="O1596" s="567"/>
      <c r="P1596" s="567"/>
      <c r="Q1596" s="567"/>
      <c r="R1596" s="567"/>
      <c r="S1596" s="567"/>
      <c r="T1596" s="567"/>
      <c r="U1596" s="567"/>
      <c r="V1596" s="567"/>
      <c r="W1596" s="567"/>
      <c r="X1596" s="567"/>
      <c r="Y1596" s="568"/>
      <c r="Z1596" s="567"/>
      <c r="AA1596" s="567"/>
      <c r="AB1596" s="316"/>
      <c r="AC1596" s="316"/>
    </row>
    <row r="1597" spans="1:29">
      <c r="A1597" s="576"/>
      <c r="B1597" s="566"/>
      <c r="C1597" s="566"/>
      <c r="D1597" s="566"/>
      <c r="E1597" s="566"/>
      <c r="F1597" s="567"/>
      <c r="G1597" s="567"/>
      <c r="H1597" s="567"/>
      <c r="I1597" s="567"/>
      <c r="J1597" s="567"/>
      <c r="K1597" s="567"/>
      <c r="L1597" s="567"/>
      <c r="M1597" s="567"/>
      <c r="N1597" s="567"/>
      <c r="O1597" s="567"/>
      <c r="P1597" s="567"/>
      <c r="Q1597" s="567"/>
      <c r="R1597" s="567"/>
      <c r="S1597" s="567"/>
      <c r="T1597" s="567"/>
      <c r="U1597" s="567"/>
      <c r="V1597" s="567"/>
      <c r="W1597" s="567"/>
      <c r="X1597" s="567"/>
      <c r="Y1597" s="568"/>
      <c r="Z1597" s="567"/>
      <c r="AA1597" s="567"/>
      <c r="AB1597" s="316"/>
      <c r="AC1597" s="316"/>
    </row>
    <row r="1598" spans="1:29">
      <c r="A1598" s="576"/>
      <c r="B1598" s="566"/>
      <c r="C1598" s="566"/>
      <c r="D1598" s="566"/>
      <c r="E1598" s="566"/>
      <c r="F1598" s="567"/>
      <c r="G1598" s="567"/>
      <c r="H1598" s="567"/>
      <c r="I1598" s="567"/>
      <c r="J1598" s="567"/>
      <c r="K1598" s="567"/>
      <c r="L1598" s="567"/>
      <c r="M1598" s="567"/>
      <c r="N1598" s="567"/>
      <c r="O1598" s="567"/>
      <c r="P1598" s="567"/>
      <c r="Q1598" s="567"/>
      <c r="R1598" s="567"/>
      <c r="S1598" s="567"/>
      <c r="T1598" s="567"/>
      <c r="U1598" s="567"/>
      <c r="V1598" s="567"/>
      <c r="W1598" s="567"/>
      <c r="X1598" s="567"/>
      <c r="Y1598" s="568"/>
      <c r="Z1598" s="567"/>
      <c r="AA1598" s="567"/>
      <c r="AB1598" s="316"/>
      <c r="AC1598" s="316"/>
    </row>
    <row r="1599" spans="1:29">
      <c r="A1599" s="576"/>
      <c r="B1599" s="566"/>
      <c r="C1599" s="566"/>
      <c r="D1599" s="566"/>
      <c r="E1599" s="566"/>
      <c r="F1599" s="567"/>
      <c r="G1599" s="567"/>
      <c r="H1599" s="567"/>
      <c r="I1599" s="567"/>
      <c r="J1599" s="567"/>
      <c r="K1599" s="567"/>
      <c r="L1599" s="567"/>
      <c r="M1599" s="567"/>
      <c r="N1599" s="567"/>
      <c r="O1599" s="567"/>
      <c r="P1599" s="567"/>
      <c r="Q1599" s="567"/>
      <c r="R1599" s="567"/>
      <c r="S1599" s="567"/>
      <c r="T1599" s="567"/>
      <c r="U1599" s="567"/>
      <c r="V1599" s="567"/>
      <c r="W1599" s="567"/>
      <c r="X1599" s="567"/>
      <c r="Y1599" s="568"/>
      <c r="Z1599" s="567"/>
      <c r="AA1599" s="567"/>
      <c r="AB1599" s="316"/>
      <c r="AC1599" s="316"/>
    </row>
    <row r="1600" spans="1:29">
      <c r="A1600" s="576"/>
      <c r="B1600" s="566"/>
      <c r="C1600" s="566"/>
      <c r="D1600" s="566"/>
      <c r="E1600" s="566"/>
      <c r="F1600" s="567"/>
      <c r="G1600" s="567"/>
      <c r="H1600" s="567"/>
      <c r="I1600" s="567"/>
      <c r="J1600" s="567"/>
      <c r="K1600" s="567"/>
      <c r="L1600" s="567"/>
      <c r="M1600" s="567"/>
      <c r="N1600" s="567"/>
      <c r="O1600" s="567"/>
      <c r="P1600" s="567"/>
      <c r="Q1600" s="567"/>
      <c r="R1600" s="567"/>
      <c r="S1600" s="567"/>
      <c r="T1600" s="567"/>
      <c r="U1600" s="567"/>
      <c r="V1600" s="567"/>
      <c r="W1600" s="567"/>
      <c r="X1600" s="567"/>
      <c r="Y1600" s="568"/>
      <c r="Z1600" s="567"/>
      <c r="AA1600" s="567"/>
      <c r="AB1600" s="316"/>
      <c r="AC1600" s="316"/>
    </row>
    <row r="1601" spans="1:29">
      <c r="A1601" s="576"/>
      <c r="B1601" s="566"/>
      <c r="C1601" s="566"/>
      <c r="D1601" s="566"/>
      <c r="E1601" s="566"/>
      <c r="F1601" s="567"/>
      <c r="G1601" s="567"/>
      <c r="H1601" s="567"/>
      <c r="I1601" s="567"/>
      <c r="J1601" s="567"/>
      <c r="K1601" s="567"/>
      <c r="L1601" s="567"/>
      <c r="M1601" s="567"/>
      <c r="N1601" s="567"/>
      <c r="O1601" s="567"/>
      <c r="P1601" s="567"/>
      <c r="Q1601" s="567"/>
      <c r="R1601" s="567"/>
      <c r="S1601" s="567"/>
      <c r="T1601" s="567"/>
      <c r="U1601" s="567"/>
      <c r="V1601" s="567"/>
      <c r="W1601" s="567"/>
      <c r="X1601" s="567"/>
      <c r="Y1601" s="568"/>
      <c r="Z1601" s="567"/>
      <c r="AA1601" s="567"/>
      <c r="AB1601" s="316"/>
      <c r="AC1601" s="316"/>
    </row>
    <row r="1602" spans="1:29">
      <c r="A1602" s="576"/>
      <c r="B1602" s="566"/>
      <c r="C1602" s="566"/>
      <c r="D1602" s="566"/>
      <c r="E1602" s="566"/>
      <c r="F1602" s="567"/>
      <c r="G1602" s="567"/>
      <c r="H1602" s="567"/>
      <c r="I1602" s="567"/>
      <c r="J1602" s="567"/>
      <c r="K1602" s="567"/>
      <c r="L1602" s="567"/>
      <c r="M1602" s="567"/>
      <c r="N1602" s="567"/>
      <c r="O1602" s="567"/>
      <c r="P1602" s="567"/>
      <c r="Q1602" s="567"/>
      <c r="R1602" s="567"/>
      <c r="S1602" s="567"/>
      <c r="T1602" s="567"/>
      <c r="U1602" s="567"/>
      <c r="V1602" s="567"/>
      <c r="W1602" s="567"/>
      <c r="X1602" s="567"/>
      <c r="Y1602" s="568"/>
      <c r="Z1602" s="567"/>
      <c r="AA1602" s="567"/>
      <c r="AB1602" s="316"/>
      <c r="AC1602" s="316"/>
    </row>
    <row r="1603" spans="1:29">
      <c r="A1603" s="576"/>
      <c r="B1603" s="566"/>
      <c r="C1603" s="566"/>
      <c r="D1603" s="566"/>
      <c r="E1603" s="566"/>
      <c r="F1603" s="567"/>
      <c r="G1603" s="567"/>
      <c r="H1603" s="567"/>
      <c r="I1603" s="567"/>
      <c r="J1603" s="567"/>
      <c r="K1603" s="567"/>
      <c r="L1603" s="567"/>
      <c r="M1603" s="567"/>
      <c r="N1603" s="567"/>
      <c r="O1603" s="567"/>
      <c r="P1603" s="567"/>
      <c r="Q1603" s="567"/>
      <c r="R1603" s="567"/>
      <c r="S1603" s="567"/>
      <c r="T1603" s="567"/>
      <c r="U1603" s="567"/>
      <c r="V1603" s="567"/>
      <c r="W1603" s="567"/>
      <c r="X1603" s="567"/>
      <c r="Y1603" s="568"/>
      <c r="Z1603" s="567"/>
      <c r="AA1603" s="567"/>
      <c r="AB1603" s="316"/>
      <c r="AC1603" s="316"/>
    </row>
    <row r="1604" spans="1:29">
      <c r="A1604" s="576"/>
      <c r="B1604" s="566"/>
      <c r="C1604" s="566"/>
      <c r="D1604" s="566"/>
      <c r="E1604" s="566"/>
      <c r="F1604" s="567"/>
      <c r="G1604" s="567"/>
      <c r="H1604" s="567"/>
      <c r="I1604" s="567"/>
      <c r="J1604" s="567"/>
      <c r="K1604" s="567"/>
      <c r="L1604" s="567"/>
      <c r="M1604" s="567"/>
      <c r="N1604" s="567"/>
      <c r="O1604" s="567"/>
      <c r="P1604" s="567"/>
      <c r="Q1604" s="567"/>
      <c r="R1604" s="567"/>
      <c r="S1604" s="567"/>
      <c r="T1604" s="567"/>
      <c r="U1604" s="567"/>
      <c r="V1604" s="567"/>
      <c r="W1604" s="567"/>
      <c r="X1604" s="567"/>
      <c r="Y1604" s="568"/>
      <c r="Z1604" s="567"/>
      <c r="AA1604" s="567"/>
      <c r="AB1604" s="316"/>
      <c r="AC1604" s="316"/>
    </row>
    <row r="1605" spans="1:29">
      <c r="A1605" s="576"/>
      <c r="B1605" s="566"/>
      <c r="C1605" s="566"/>
      <c r="D1605" s="566"/>
      <c r="E1605" s="566"/>
      <c r="F1605" s="567"/>
      <c r="G1605" s="567"/>
      <c r="H1605" s="567"/>
      <c r="I1605" s="567"/>
      <c r="J1605" s="567"/>
      <c r="K1605" s="567"/>
      <c r="L1605" s="567"/>
      <c r="M1605" s="567"/>
      <c r="N1605" s="567"/>
      <c r="O1605" s="567"/>
      <c r="P1605" s="567"/>
      <c r="Q1605" s="567"/>
      <c r="R1605" s="567"/>
      <c r="S1605" s="567"/>
      <c r="T1605" s="567"/>
      <c r="U1605" s="567"/>
      <c r="V1605" s="567"/>
      <c r="W1605" s="567"/>
      <c r="X1605" s="567"/>
      <c r="Y1605" s="568"/>
      <c r="Z1605" s="567"/>
      <c r="AA1605" s="567"/>
      <c r="AB1605" s="316"/>
      <c r="AC1605" s="316"/>
    </row>
    <row r="1606" spans="1:29">
      <c r="A1606" s="576"/>
      <c r="B1606" s="566"/>
      <c r="C1606" s="566"/>
      <c r="D1606" s="566"/>
      <c r="E1606" s="566"/>
      <c r="F1606" s="567"/>
      <c r="G1606" s="567"/>
      <c r="H1606" s="567"/>
      <c r="I1606" s="567"/>
      <c r="J1606" s="567"/>
      <c r="K1606" s="567"/>
      <c r="L1606" s="567"/>
      <c r="M1606" s="567"/>
      <c r="N1606" s="567"/>
      <c r="O1606" s="567"/>
      <c r="P1606" s="567"/>
      <c r="Q1606" s="567"/>
      <c r="R1606" s="567"/>
      <c r="S1606" s="567"/>
      <c r="T1606" s="567"/>
      <c r="U1606" s="567"/>
      <c r="V1606" s="567"/>
      <c r="W1606" s="567"/>
      <c r="X1606" s="567"/>
      <c r="Y1606" s="568"/>
      <c r="Z1606" s="567"/>
      <c r="AA1606" s="567"/>
      <c r="AB1606" s="316"/>
      <c r="AC1606" s="316"/>
    </row>
    <row r="1607" spans="1:29">
      <c r="A1607" s="576"/>
      <c r="B1607" s="566"/>
      <c r="C1607" s="566"/>
      <c r="D1607" s="566"/>
      <c r="E1607" s="566"/>
      <c r="F1607" s="567"/>
      <c r="G1607" s="567"/>
      <c r="H1607" s="567"/>
      <c r="I1607" s="567"/>
      <c r="J1607" s="567"/>
      <c r="K1607" s="567"/>
      <c r="L1607" s="567"/>
      <c r="M1607" s="567"/>
      <c r="N1607" s="567"/>
      <c r="O1607" s="567"/>
      <c r="P1607" s="567"/>
      <c r="Q1607" s="567"/>
      <c r="R1607" s="567"/>
      <c r="S1607" s="567"/>
      <c r="T1607" s="567"/>
      <c r="U1607" s="567"/>
      <c r="V1607" s="567"/>
      <c r="W1607" s="567"/>
      <c r="X1607" s="567"/>
      <c r="Y1607" s="568"/>
      <c r="Z1607" s="567"/>
      <c r="AA1607" s="567"/>
      <c r="AB1607" s="316"/>
      <c r="AC1607" s="316"/>
    </row>
    <row r="1608" spans="1:29">
      <c r="A1608" s="576"/>
      <c r="B1608" s="566"/>
      <c r="C1608" s="566"/>
      <c r="D1608" s="566"/>
      <c r="E1608" s="566"/>
      <c r="F1608" s="567"/>
      <c r="G1608" s="567"/>
      <c r="H1608" s="567"/>
      <c r="I1608" s="567"/>
      <c r="J1608" s="567"/>
      <c r="K1608" s="567"/>
      <c r="L1608" s="567"/>
      <c r="M1608" s="567"/>
      <c r="N1608" s="567"/>
      <c r="O1608" s="567"/>
      <c r="P1608" s="567"/>
      <c r="Q1608" s="567"/>
      <c r="R1608" s="567"/>
      <c r="S1608" s="567"/>
      <c r="T1608" s="567"/>
      <c r="U1608" s="567"/>
      <c r="V1608" s="567"/>
      <c r="W1608" s="567"/>
      <c r="X1608" s="567"/>
      <c r="Y1608" s="568"/>
      <c r="Z1608" s="567"/>
      <c r="AA1608" s="567"/>
      <c r="AB1608" s="316"/>
      <c r="AC1608" s="316"/>
    </row>
    <row r="1609" spans="1:29">
      <c r="A1609" s="576"/>
      <c r="B1609" s="566"/>
      <c r="C1609" s="566"/>
      <c r="D1609" s="566"/>
      <c r="E1609" s="566"/>
      <c r="F1609" s="567"/>
      <c r="G1609" s="567"/>
      <c r="H1609" s="567"/>
      <c r="I1609" s="567"/>
      <c r="J1609" s="567"/>
      <c r="K1609" s="567"/>
      <c r="L1609" s="567"/>
      <c r="M1609" s="567"/>
      <c r="N1609" s="567"/>
      <c r="O1609" s="567"/>
      <c r="P1609" s="567"/>
      <c r="Q1609" s="567"/>
      <c r="R1609" s="567"/>
      <c r="S1609" s="567"/>
      <c r="T1609" s="567"/>
      <c r="U1609" s="567"/>
      <c r="V1609" s="567"/>
      <c r="W1609" s="567"/>
      <c r="X1609" s="567"/>
      <c r="Y1609" s="568"/>
      <c r="Z1609" s="567"/>
      <c r="AA1609" s="567"/>
      <c r="AB1609" s="316"/>
      <c r="AC1609" s="316"/>
    </row>
    <row r="1610" spans="1:29">
      <c r="A1610" s="576"/>
      <c r="B1610" s="566"/>
      <c r="C1610" s="566"/>
      <c r="D1610" s="566"/>
      <c r="E1610" s="566"/>
      <c r="F1610" s="567"/>
      <c r="G1610" s="567"/>
      <c r="H1610" s="567"/>
      <c r="I1610" s="567"/>
      <c r="J1610" s="567"/>
      <c r="K1610" s="567"/>
      <c r="L1610" s="567"/>
      <c r="M1610" s="567"/>
      <c r="N1610" s="567"/>
      <c r="O1610" s="567"/>
      <c r="P1610" s="567"/>
      <c r="Q1610" s="567"/>
      <c r="R1610" s="567"/>
      <c r="S1610" s="567"/>
      <c r="T1610" s="567"/>
      <c r="U1610" s="567"/>
      <c r="V1610" s="567"/>
      <c r="W1610" s="567"/>
      <c r="X1610" s="567"/>
      <c r="Y1610" s="568"/>
      <c r="Z1610" s="567"/>
      <c r="AA1610" s="567"/>
      <c r="AB1610" s="316"/>
      <c r="AC1610" s="316"/>
    </row>
    <row r="1611" spans="1:29">
      <c r="A1611" s="576"/>
      <c r="B1611" s="566"/>
      <c r="C1611" s="566"/>
      <c r="D1611" s="566"/>
      <c r="E1611" s="566"/>
      <c r="F1611" s="567"/>
      <c r="G1611" s="567"/>
      <c r="H1611" s="567"/>
      <c r="I1611" s="567"/>
      <c r="J1611" s="567"/>
      <c r="K1611" s="567"/>
      <c r="L1611" s="567"/>
      <c r="M1611" s="567"/>
      <c r="N1611" s="567"/>
      <c r="O1611" s="567"/>
      <c r="P1611" s="567"/>
      <c r="Q1611" s="567"/>
      <c r="R1611" s="567"/>
      <c r="S1611" s="567"/>
      <c r="T1611" s="567"/>
      <c r="U1611" s="567"/>
      <c r="V1611" s="567"/>
      <c r="W1611" s="567"/>
      <c r="X1611" s="567"/>
      <c r="Y1611" s="568"/>
      <c r="Z1611" s="567"/>
      <c r="AA1611" s="567"/>
      <c r="AB1611" s="316"/>
      <c r="AC1611" s="316"/>
    </row>
    <row r="1612" spans="1:29">
      <c r="A1612" s="576"/>
      <c r="B1612" s="566"/>
      <c r="C1612" s="566"/>
      <c r="D1612" s="566"/>
      <c r="E1612" s="566"/>
      <c r="F1612" s="567"/>
      <c r="G1612" s="567"/>
      <c r="H1612" s="567"/>
      <c r="I1612" s="567"/>
      <c r="J1612" s="567"/>
      <c r="K1612" s="567"/>
      <c r="L1612" s="567"/>
      <c r="M1612" s="567"/>
      <c r="N1612" s="567"/>
      <c r="O1612" s="567"/>
      <c r="P1612" s="567"/>
      <c r="Q1612" s="567"/>
      <c r="R1612" s="567"/>
      <c r="S1612" s="567"/>
      <c r="T1612" s="567"/>
      <c r="U1612" s="567"/>
      <c r="V1612" s="567"/>
      <c r="W1612" s="567"/>
      <c r="X1612" s="567"/>
      <c r="Y1612" s="568"/>
      <c r="Z1612" s="567"/>
      <c r="AA1612" s="567"/>
      <c r="AB1612" s="316"/>
      <c r="AC1612" s="316"/>
    </row>
    <row r="1613" spans="1:29">
      <c r="A1613" s="576"/>
      <c r="B1613" s="566"/>
      <c r="C1613" s="566"/>
      <c r="D1613" s="566"/>
      <c r="E1613" s="566"/>
      <c r="F1613" s="567"/>
      <c r="G1613" s="567"/>
      <c r="H1613" s="567"/>
      <c r="I1613" s="567"/>
      <c r="J1613" s="567"/>
      <c r="K1613" s="567"/>
      <c r="L1613" s="567"/>
      <c r="M1613" s="567"/>
      <c r="N1613" s="567"/>
      <c r="O1613" s="567"/>
      <c r="P1613" s="567"/>
      <c r="Q1613" s="567"/>
      <c r="R1613" s="567"/>
      <c r="S1613" s="567"/>
      <c r="T1613" s="567"/>
      <c r="U1613" s="567"/>
      <c r="V1613" s="567"/>
      <c r="W1613" s="567"/>
      <c r="X1613" s="567"/>
      <c r="Y1613" s="568"/>
      <c r="Z1613" s="567"/>
      <c r="AA1613" s="567"/>
      <c r="AB1613" s="316"/>
      <c r="AC1613" s="316"/>
    </row>
    <row r="1614" spans="1:29">
      <c r="A1614" s="576"/>
      <c r="B1614" s="566"/>
      <c r="C1614" s="566"/>
      <c r="D1614" s="566"/>
      <c r="E1614" s="566"/>
      <c r="F1614" s="567"/>
      <c r="G1614" s="567"/>
      <c r="H1614" s="567"/>
      <c r="I1614" s="567"/>
      <c r="J1614" s="567"/>
      <c r="K1614" s="567"/>
      <c r="L1614" s="567"/>
      <c r="M1614" s="567"/>
      <c r="N1614" s="567"/>
      <c r="O1614" s="567"/>
      <c r="P1614" s="567"/>
      <c r="Q1614" s="567"/>
      <c r="R1614" s="567"/>
      <c r="S1614" s="567"/>
      <c r="T1614" s="567"/>
      <c r="U1614" s="567"/>
      <c r="V1614" s="567"/>
      <c r="W1614" s="567"/>
      <c r="X1614" s="567"/>
      <c r="Y1614" s="568"/>
      <c r="Z1614" s="567"/>
      <c r="AA1614" s="567"/>
      <c r="AB1614" s="316"/>
      <c r="AC1614" s="316"/>
    </row>
    <row r="1615" spans="1:29">
      <c r="A1615" s="576"/>
      <c r="B1615" s="566"/>
      <c r="C1615" s="566"/>
      <c r="D1615" s="566"/>
      <c r="E1615" s="566"/>
      <c r="F1615" s="567"/>
      <c r="G1615" s="567"/>
      <c r="H1615" s="567"/>
      <c r="I1615" s="567"/>
      <c r="J1615" s="567"/>
      <c r="K1615" s="567"/>
      <c r="L1615" s="567"/>
      <c r="M1615" s="567"/>
      <c r="N1615" s="567"/>
      <c r="O1615" s="567"/>
      <c r="P1615" s="567"/>
      <c r="Q1615" s="567"/>
      <c r="R1615" s="567"/>
      <c r="S1615" s="567"/>
      <c r="T1615" s="567"/>
      <c r="U1615" s="567"/>
      <c r="V1615" s="567"/>
      <c r="W1615" s="567"/>
      <c r="X1615" s="567"/>
      <c r="Y1615" s="568"/>
      <c r="Z1615" s="567"/>
      <c r="AA1615" s="567"/>
      <c r="AB1615" s="316"/>
      <c r="AC1615" s="316"/>
    </row>
    <row r="1616" spans="1:29">
      <c r="A1616" s="576"/>
      <c r="B1616" s="566"/>
      <c r="C1616" s="566"/>
      <c r="D1616" s="566"/>
      <c r="E1616" s="566"/>
      <c r="F1616" s="567"/>
      <c r="G1616" s="567"/>
      <c r="H1616" s="567"/>
      <c r="I1616" s="567"/>
      <c r="J1616" s="567"/>
      <c r="K1616" s="567"/>
      <c r="L1616" s="567"/>
      <c r="M1616" s="567"/>
      <c r="N1616" s="567"/>
      <c r="O1616" s="567"/>
      <c r="P1616" s="567"/>
      <c r="Q1616" s="567"/>
      <c r="R1616" s="567"/>
      <c r="S1616" s="567"/>
      <c r="T1616" s="567"/>
      <c r="U1616" s="567"/>
      <c r="V1616" s="567"/>
      <c r="W1616" s="567"/>
      <c r="X1616" s="567"/>
      <c r="Y1616" s="568"/>
      <c r="Z1616" s="567"/>
      <c r="AA1616" s="567"/>
      <c r="AB1616" s="316"/>
      <c r="AC1616" s="316"/>
    </row>
    <row r="1617" spans="1:29">
      <c r="A1617" s="576"/>
      <c r="B1617" s="566"/>
      <c r="C1617" s="566"/>
      <c r="D1617" s="566"/>
      <c r="E1617" s="566"/>
      <c r="F1617" s="567"/>
      <c r="G1617" s="567"/>
      <c r="H1617" s="567"/>
      <c r="I1617" s="567"/>
      <c r="J1617" s="567"/>
      <c r="K1617" s="567"/>
      <c r="L1617" s="567"/>
      <c r="M1617" s="567"/>
      <c r="N1617" s="567"/>
      <c r="O1617" s="567"/>
      <c r="P1617" s="567"/>
      <c r="Q1617" s="567"/>
      <c r="R1617" s="567"/>
      <c r="S1617" s="567"/>
      <c r="T1617" s="567"/>
      <c r="U1617" s="567"/>
      <c r="V1617" s="567"/>
      <c r="W1617" s="567"/>
      <c r="X1617" s="567"/>
      <c r="Y1617" s="568"/>
      <c r="Z1617" s="567"/>
      <c r="AA1617" s="567"/>
      <c r="AB1617" s="316"/>
      <c r="AC1617" s="316"/>
    </row>
    <row r="1618" spans="1:29">
      <c r="A1618" s="576"/>
      <c r="B1618" s="566"/>
      <c r="C1618" s="566"/>
      <c r="D1618" s="566"/>
      <c r="E1618" s="566"/>
      <c r="F1618" s="567"/>
      <c r="G1618" s="567"/>
      <c r="H1618" s="567"/>
      <c r="I1618" s="567"/>
      <c r="J1618" s="567"/>
      <c r="K1618" s="567"/>
      <c r="L1618" s="567"/>
      <c r="M1618" s="567"/>
      <c r="N1618" s="567"/>
      <c r="O1618" s="567"/>
      <c r="P1618" s="567"/>
      <c r="Q1618" s="567"/>
      <c r="R1618" s="567"/>
      <c r="S1618" s="567"/>
      <c r="T1618" s="567"/>
      <c r="U1618" s="567"/>
      <c r="V1618" s="567"/>
      <c r="W1618" s="567"/>
      <c r="X1618" s="567"/>
      <c r="Y1618" s="568"/>
      <c r="Z1618" s="567"/>
      <c r="AA1618" s="567"/>
      <c r="AB1618" s="316"/>
      <c r="AC1618" s="316"/>
    </row>
    <row r="1619" spans="1:29">
      <c r="A1619" s="576"/>
      <c r="B1619" s="566"/>
      <c r="C1619" s="566"/>
      <c r="D1619" s="566"/>
      <c r="E1619" s="566"/>
      <c r="F1619" s="567"/>
      <c r="G1619" s="567"/>
      <c r="H1619" s="567"/>
      <c r="I1619" s="567"/>
      <c r="J1619" s="567"/>
      <c r="K1619" s="567"/>
      <c r="L1619" s="567"/>
      <c r="M1619" s="567"/>
      <c r="N1619" s="567"/>
      <c r="O1619" s="567"/>
      <c r="P1619" s="567"/>
      <c r="Q1619" s="567"/>
      <c r="R1619" s="567"/>
      <c r="S1619" s="567"/>
      <c r="T1619" s="567"/>
      <c r="U1619" s="567"/>
      <c r="V1619" s="567"/>
      <c r="W1619" s="567"/>
      <c r="X1619" s="567"/>
      <c r="Y1619" s="568"/>
      <c r="Z1619" s="567"/>
      <c r="AA1619" s="567"/>
      <c r="AB1619" s="316"/>
      <c r="AC1619" s="316"/>
    </row>
    <row r="1620" spans="1:29">
      <c r="A1620" s="576"/>
      <c r="B1620" s="566"/>
      <c r="C1620" s="566"/>
      <c r="D1620" s="566"/>
      <c r="E1620" s="566"/>
      <c r="F1620" s="567"/>
      <c r="G1620" s="567"/>
      <c r="H1620" s="567"/>
      <c r="I1620" s="567"/>
      <c r="J1620" s="567"/>
      <c r="K1620" s="567"/>
      <c r="L1620" s="567"/>
      <c r="M1620" s="567"/>
      <c r="N1620" s="567"/>
      <c r="O1620" s="567"/>
      <c r="P1620" s="567"/>
      <c r="Q1620" s="567"/>
      <c r="R1620" s="567"/>
      <c r="S1620" s="567"/>
      <c r="T1620" s="567"/>
      <c r="U1620" s="567"/>
      <c r="V1620" s="567"/>
      <c r="W1620" s="567"/>
      <c r="X1620" s="567"/>
      <c r="Y1620" s="568"/>
      <c r="Z1620" s="567"/>
      <c r="AA1620" s="567"/>
      <c r="AB1620" s="316"/>
      <c r="AC1620" s="316"/>
    </row>
    <row r="1621" spans="1:29">
      <c r="A1621" s="576"/>
      <c r="B1621" s="566"/>
      <c r="C1621" s="566"/>
      <c r="D1621" s="566"/>
      <c r="E1621" s="566"/>
      <c r="F1621" s="567"/>
      <c r="G1621" s="567"/>
      <c r="H1621" s="567"/>
      <c r="I1621" s="567"/>
      <c r="J1621" s="567"/>
      <c r="K1621" s="567"/>
      <c r="L1621" s="567"/>
      <c r="M1621" s="567"/>
      <c r="N1621" s="567"/>
      <c r="O1621" s="567"/>
      <c r="P1621" s="567"/>
      <c r="Q1621" s="567"/>
      <c r="R1621" s="567"/>
      <c r="S1621" s="567"/>
      <c r="T1621" s="567"/>
      <c r="U1621" s="567"/>
      <c r="V1621" s="567"/>
      <c r="W1621" s="567"/>
      <c r="X1621" s="567"/>
      <c r="Y1621" s="568"/>
      <c r="Z1621" s="567"/>
      <c r="AA1621" s="567"/>
      <c r="AB1621" s="316"/>
      <c r="AC1621" s="316"/>
    </row>
    <row r="1622" spans="1:29">
      <c r="A1622" s="576"/>
      <c r="B1622" s="566"/>
      <c r="C1622" s="566"/>
      <c r="D1622" s="566"/>
      <c r="E1622" s="566"/>
      <c r="F1622" s="567"/>
      <c r="G1622" s="567"/>
      <c r="H1622" s="567"/>
      <c r="I1622" s="567"/>
      <c r="J1622" s="567"/>
      <c r="K1622" s="567"/>
      <c r="L1622" s="567"/>
      <c r="M1622" s="567"/>
      <c r="N1622" s="567"/>
      <c r="O1622" s="567"/>
      <c r="P1622" s="567"/>
      <c r="Q1622" s="567"/>
      <c r="R1622" s="567"/>
      <c r="S1622" s="567"/>
      <c r="T1622" s="567"/>
      <c r="U1622" s="567"/>
      <c r="V1622" s="567"/>
      <c r="W1622" s="567"/>
      <c r="X1622" s="567"/>
      <c r="Y1622" s="568"/>
      <c r="Z1622" s="567"/>
      <c r="AA1622" s="567"/>
      <c r="AB1622" s="316"/>
      <c r="AC1622" s="316"/>
    </row>
    <row r="1623" spans="1:29">
      <c r="A1623" s="576"/>
      <c r="B1623" s="566"/>
      <c r="C1623" s="566"/>
      <c r="D1623" s="566"/>
      <c r="E1623" s="566"/>
      <c r="F1623" s="567"/>
      <c r="G1623" s="567"/>
      <c r="H1623" s="567"/>
      <c r="I1623" s="567"/>
      <c r="J1623" s="567"/>
      <c r="K1623" s="567"/>
      <c r="L1623" s="567"/>
      <c r="M1623" s="567"/>
      <c r="N1623" s="567"/>
      <c r="O1623" s="567"/>
      <c r="P1623" s="567"/>
      <c r="Q1623" s="567"/>
      <c r="R1623" s="567"/>
      <c r="S1623" s="567"/>
      <c r="T1623" s="567"/>
      <c r="U1623" s="567"/>
      <c r="V1623" s="567"/>
      <c r="W1623" s="567"/>
      <c r="X1623" s="567"/>
      <c r="Y1623" s="568"/>
      <c r="Z1623" s="567"/>
      <c r="AA1623" s="567"/>
      <c r="AB1623" s="316"/>
      <c r="AC1623" s="316"/>
    </row>
    <row r="1624" spans="1:29">
      <c r="A1624" s="576"/>
      <c r="B1624" s="566"/>
      <c r="C1624" s="566"/>
      <c r="D1624" s="566"/>
      <c r="E1624" s="566"/>
      <c r="F1624" s="567"/>
      <c r="G1624" s="567"/>
      <c r="H1624" s="567"/>
      <c r="I1624" s="567"/>
      <c r="J1624" s="567"/>
      <c r="K1624" s="567"/>
      <c r="L1624" s="567"/>
      <c r="M1624" s="567"/>
      <c r="N1624" s="567"/>
      <c r="O1624" s="567"/>
      <c r="P1624" s="567"/>
      <c r="Q1624" s="567"/>
      <c r="R1624" s="567"/>
      <c r="S1624" s="567"/>
      <c r="T1624" s="567"/>
      <c r="U1624" s="567"/>
      <c r="V1624" s="567"/>
      <c r="W1624" s="567"/>
      <c r="X1624" s="567"/>
      <c r="Y1624" s="568"/>
      <c r="Z1624" s="567"/>
      <c r="AA1624" s="567"/>
      <c r="AB1624" s="316"/>
      <c r="AC1624" s="316"/>
    </row>
    <row r="1625" spans="1:29">
      <c r="A1625" s="576"/>
      <c r="B1625" s="566"/>
      <c r="C1625" s="566"/>
      <c r="D1625" s="566"/>
      <c r="E1625" s="566"/>
      <c r="F1625" s="567"/>
      <c r="G1625" s="567"/>
      <c r="H1625" s="567"/>
      <c r="I1625" s="567"/>
      <c r="J1625" s="567"/>
      <c r="K1625" s="567"/>
      <c r="L1625" s="567"/>
      <c r="M1625" s="567"/>
      <c r="N1625" s="567"/>
      <c r="O1625" s="567"/>
      <c r="P1625" s="567"/>
      <c r="Q1625" s="567"/>
      <c r="R1625" s="567"/>
      <c r="S1625" s="567"/>
      <c r="T1625" s="567"/>
      <c r="U1625" s="567"/>
      <c r="V1625" s="567"/>
      <c r="W1625" s="567"/>
      <c r="X1625" s="567"/>
      <c r="Y1625" s="568"/>
      <c r="Z1625" s="567"/>
      <c r="AA1625" s="567"/>
      <c r="AB1625" s="316"/>
      <c r="AC1625" s="316"/>
    </row>
    <row r="1626" spans="1:29">
      <c r="A1626" s="576"/>
      <c r="B1626" s="566"/>
      <c r="C1626" s="566"/>
      <c r="D1626" s="566"/>
      <c r="E1626" s="566"/>
      <c r="F1626" s="567"/>
      <c r="G1626" s="567"/>
      <c r="H1626" s="567"/>
      <c r="I1626" s="567"/>
      <c r="J1626" s="567"/>
      <c r="K1626" s="567"/>
      <c r="L1626" s="567"/>
      <c r="M1626" s="567"/>
      <c r="N1626" s="567"/>
      <c r="O1626" s="567"/>
      <c r="P1626" s="567"/>
      <c r="Q1626" s="567"/>
      <c r="R1626" s="567"/>
      <c r="S1626" s="567"/>
      <c r="T1626" s="567"/>
      <c r="U1626" s="567"/>
      <c r="V1626" s="567"/>
      <c r="W1626" s="567"/>
      <c r="X1626" s="567"/>
      <c r="Y1626" s="568"/>
      <c r="Z1626" s="567"/>
      <c r="AA1626" s="567"/>
      <c r="AB1626" s="316"/>
      <c r="AC1626" s="316"/>
    </row>
    <row r="1627" spans="1:29">
      <c r="A1627" s="576"/>
      <c r="B1627" s="566"/>
      <c r="C1627" s="566"/>
      <c r="D1627" s="566"/>
      <c r="E1627" s="566"/>
      <c r="F1627" s="567"/>
      <c r="G1627" s="567"/>
      <c r="H1627" s="567"/>
      <c r="I1627" s="567"/>
      <c r="J1627" s="567"/>
      <c r="K1627" s="567"/>
      <c r="L1627" s="567"/>
      <c r="M1627" s="567"/>
      <c r="N1627" s="567"/>
      <c r="O1627" s="567"/>
      <c r="P1627" s="567"/>
      <c r="Q1627" s="567"/>
      <c r="R1627" s="567"/>
      <c r="S1627" s="567"/>
      <c r="T1627" s="567"/>
      <c r="U1627" s="567"/>
      <c r="V1627" s="567"/>
      <c r="W1627" s="567"/>
      <c r="X1627" s="567"/>
      <c r="Y1627" s="568"/>
      <c r="Z1627" s="567"/>
      <c r="AA1627" s="567"/>
      <c r="AB1627" s="316"/>
      <c r="AC1627" s="316"/>
    </row>
    <row r="1628" spans="1:29">
      <c r="A1628" s="576"/>
      <c r="B1628" s="566"/>
      <c r="C1628" s="566"/>
      <c r="D1628" s="566"/>
      <c r="E1628" s="566"/>
      <c r="F1628" s="567"/>
      <c r="G1628" s="567"/>
      <c r="H1628" s="567"/>
      <c r="I1628" s="567"/>
      <c r="J1628" s="567"/>
      <c r="K1628" s="567"/>
      <c r="L1628" s="567"/>
      <c r="M1628" s="567"/>
      <c r="N1628" s="567"/>
      <c r="O1628" s="567"/>
      <c r="P1628" s="567"/>
      <c r="Q1628" s="567"/>
      <c r="R1628" s="567"/>
      <c r="S1628" s="567"/>
      <c r="T1628" s="567"/>
      <c r="U1628" s="567"/>
      <c r="V1628" s="567"/>
      <c r="W1628" s="567"/>
      <c r="X1628" s="567"/>
      <c r="Y1628" s="568"/>
      <c r="Z1628" s="567"/>
      <c r="AA1628" s="567"/>
      <c r="AB1628" s="316"/>
      <c r="AC1628" s="316"/>
    </row>
    <row r="1629" spans="1:29">
      <c r="A1629" s="576"/>
      <c r="B1629" s="566"/>
      <c r="C1629" s="566"/>
      <c r="D1629" s="566"/>
      <c r="E1629" s="566"/>
      <c r="F1629" s="567"/>
      <c r="G1629" s="567"/>
      <c r="H1629" s="567"/>
      <c r="I1629" s="567"/>
      <c r="J1629" s="567"/>
      <c r="K1629" s="567"/>
      <c r="L1629" s="567"/>
      <c r="M1629" s="567"/>
      <c r="N1629" s="567"/>
      <c r="O1629" s="567"/>
      <c r="P1629" s="567"/>
      <c r="Q1629" s="567"/>
      <c r="R1629" s="567"/>
      <c r="S1629" s="567"/>
      <c r="T1629" s="567"/>
      <c r="U1629" s="567"/>
      <c r="V1629" s="567"/>
      <c r="W1629" s="567"/>
      <c r="X1629" s="567"/>
      <c r="Y1629" s="568"/>
      <c r="Z1629" s="567"/>
      <c r="AA1629" s="567"/>
      <c r="AB1629" s="316"/>
      <c r="AC1629" s="316"/>
    </row>
    <row r="1630" spans="1:29">
      <c r="A1630" s="576"/>
      <c r="B1630" s="566"/>
      <c r="C1630" s="566"/>
      <c r="D1630" s="566"/>
      <c r="E1630" s="566"/>
      <c r="F1630" s="567"/>
      <c r="G1630" s="567"/>
      <c r="H1630" s="567"/>
      <c r="I1630" s="567"/>
      <c r="J1630" s="567"/>
      <c r="K1630" s="567"/>
      <c r="L1630" s="567"/>
      <c r="M1630" s="567"/>
      <c r="N1630" s="567"/>
      <c r="O1630" s="567"/>
      <c r="P1630" s="567"/>
      <c r="Q1630" s="567"/>
      <c r="R1630" s="567"/>
      <c r="S1630" s="567"/>
      <c r="T1630" s="567"/>
      <c r="U1630" s="567"/>
      <c r="V1630" s="567"/>
      <c r="W1630" s="567"/>
      <c r="X1630" s="567"/>
      <c r="Y1630" s="568"/>
      <c r="Z1630" s="567"/>
      <c r="AA1630" s="567"/>
      <c r="AB1630" s="316"/>
      <c r="AC1630" s="316"/>
    </row>
    <row r="1631" spans="1:29">
      <c r="A1631" s="576"/>
      <c r="B1631" s="566"/>
      <c r="C1631" s="566"/>
      <c r="D1631" s="566"/>
      <c r="E1631" s="566"/>
      <c r="F1631" s="567"/>
      <c r="G1631" s="567"/>
      <c r="H1631" s="567"/>
      <c r="I1631" s="567"/>
      <c r="J1631" s="567"/>
      <c r="K1631" s="567"/>
      <c r="L1631" s="567"/>
      <c r="M1631" s="567"/>
      <c r="N1631" s="567"/>
      <c r="O1631" s="567"/>
      <c r="P1631" s="567"/>
      <c r="Q1631" s="567"/>
      <c r="R1631" s="567"/>
      <c r="S1631" s="567"/>
      <c r="T1631" s="567"/>
      <c r="U1631" s="567"/>
      <c r="V1631" s="567"/>
      <c r="W1631" s="567"/>
      <c r="X1631" s="567"/>
      <c r="Y1631" s="568"/>
      <c r="Z1631" s="567"/>
      <c r="AA1631" s="567"/>
      <c r="AB1631" s="316"/>
      <c r="AC1631" s="316"/>
    </row>
    <row r="1632" spans="1:29">
      <c r="A1632" s="576"/>
      <c r="B1632" s="566"/>
      <c r="C1632" s="566"/>
      <c r="D1632" s="566"/>
      <c r="E1632" s="566"/>
      <c r="F1632" s="567"/>
      <c r="G1632" s="567"/>
      <c r="H1632" s="567"/>
      <c r="I1632" s="567"/>
      <c r="J1632" s="567"/>
      <c r="K1632" s="567"/>
      <c r="L1632" s="567"/>
      <c r="M1632" s="567"/>
      <c r="N1632" s="567"/>
      <c r="O1632" s="567"/>
      <c r="P1632" s="567"/>
      <c r="Q1632" s="567"/>
      <c r="R1632" s="567"/>
      <c r="S1632" s="567"/>
      <c r="T1632" s="567"/>
      <c r="U1632" s="567"/>
      <c r="V1632" s="567"/>
      <c r="W1632" s="567"/>
      <c r="X1632" s="567"/>
      <c r="Y1632" s="568"/>
      <c r="Z1632" s="567"/>
      <c r="AA1632" s="567"/>
      <c r="AB1632" s="316"/>
      <c r="AC1632" s="316"/>
    </row>
    <row r="1633" spans="1:29">
      <c r="A1633" s="576"/>
      <c r="B1633" s="566"/>
      <c r="C1633" s="566"/>
      <c r="D1633" s="566"/>
      <c r="E1633" s="566"/>
      <c r="F1633" s="567"/>
      <c r="G1633" s="567"/>
      <c r="H1633" s="567"/>
      <c r="I1633" s="567"/>
      <c r="J1633" s="567"/>
      <c r="K1633" s="567"/>
      <c r="L1633" s="567"/>
      <c r="M1633" s="567"/>
      <c r="N1633" s="567"/>
      <c r="O1633" s="567"/>
      <c r="P1633" s="567"/>
      <c r="Q1633" s="567"/>
      <c r="R1633" s="567"/>
      <c r="S1633" s="567"/>
      <c r="T1633" s="567"/>
      <c r="U1633" s="567"/>
      <c r="V1633" s="567"/>
      <c r="W1633" s="567"/>
      <c r="X1633" s="567"/>
      <c r="Y1633" s="568"/>
      <c r="Z1633" s="567"/>
      <c r="AA1633" s="567"/>
      <c r="AB1633" s="316"/>
      <c r="AC1633" s="316"/>
    </row>
    <row r="1634" spans="1:29">
      <c r="A1634" s="576"/>
      <c r="B1634" s="566"/>
      <c r="C1634" s="566"/>
      <c r="D1634" s="566"/>
      <c r="E1634" s="566"/>
      <c r="F1634" s="567"/>
      <c r="G1634" s="567"/>
      <c r="H1634" s="567"/>
      <c r="I1634" s="567"/>
      <c r="J1634" s="567"/>
      <c r="K1634" s="567"/>
      <c r="L1634" s="567"/>
      <c r="M1634" s="567"/>
      <c r="N1634" s="567"/>
      <c r="O1634" s="567"/>
      <c r="P1634" s="567"/>
      <c r="Q1634" s="567"/>
      <c r="R1634" s="567"/>
      <c r="S1634" s="567"/>
      <c r="T1634" s="567"/>
      <c r="U1634" s="567"/>
      <c r="V1634" s="567"/>
      <c r="W1634" s="567"/>
      <c r="X1634" s="567"/>
      <c r="Y1634" s="568"/>
      <c r="Z1634" s="567"/>
      <c r="AA1634" s="567"/>
      <c r="AB1634" s="316"/>
      <c r="AC1634" s="316"/>
    </row>
    <row r="1635" spans="1:29">
      <c r="A1635" s="576"/>
      <c r="B1635" s="566"/>
      <c r="C1635" s="566"/>
      <c r="D1635" s="566"/>
      <c r="E1635" s="566"/>
      <c r="F1635" s="567"/>
      <c r="G1635" s="567"/>
      <c r="H1635" s="567"/>
      <c r="I1635" s="567"/>
      <c r="J1635" s="567"/>
      <c r="K1635" s="567"/>
      <c r="L1635" s="567"/>
      <c r="M1635" s="567"/>
      <c r="N1635" s="567"/>
      <c r="O1635" s="567"/>
      <c r="P1635" s="567"/>
      <c r="Q1635" s="567"/>
      <c r="R1635" s="567"/>
      <c r="S1635" s="567"/>
      <c r="T1635" s="567"/>
      <c r="U1635" s="567"/>
      <c r="V1635" s="567"/>
      <c r="W1635" s="567"/>
      <c r="X1635" s="567"/>
      <c r="Y1635" s="568"/>
      <c r="Z1635" s="567"/>
      <c r="AA1635" s="567"/>
      <c r="AB1635" s="316"/>
      <c r="AC1635" s="316"/>
    </row>
    <row r="1636" spans="1:29">
      <c r="A1636" s="576"/>
      <c r="B1636" s="566"/>
      <c r="C1636" s="566"/>
      <c r="D1636" s="566"/>
      <c r="E1636" s="566"/>
      <c r="F1636" s="567"/>
      <c r="G1636" s="567"/>
      <c r="H1636" s="567"/>
      <c r="I1636" s="567"/>
      <c r="J1636" s="567"/>
      <c r="K1636" s="567"/>
      <c r="L1636" s="567"/>
      <c r="M1636" s="567"/>
      <c r="N1636" s="567"/>
      <c r="O1636" s="567"/>
      <c r="P1636" s="567"/>
      <c r="Q1636" s="567"/>
      <c r="R1636" s="567"/>
      <c r="S1636" s="567"/>
      <c r="T1636" s="567"/>
      <c r="U1636" s="567"/>
      <c r="V1636" s="567"/>
      <c r="W1636" s="567"/>
      <c r="X1636" s="567"/>
      <c r="Y1636" s="568"/>
      <c r="Z1636" s="567"/>
      <c r="AA1636" s="567"/>
      <c r="AB1636" s="316"/>
      <c r="AC1636" s="316"/>
    </row>
    <row r="1637" spans="1:29">
      <c r="A1637" s="576"/>
      <c r="B1637" s="566"/>
      <c r="C1637" s="566"/>
      <c r="D1637" s="566"/>
      <c r="E1637" s="566"/>
      <c r="F1637" s="567"/>
      <c r="G1637" s="567"/>
      <c r="H1637" s="567"/>
      <c r="I1637" s="567"/>
      <c r="J1637" s="567"/>
      <c r="K1637" s="567"/>
      <c r="L1637" s="567"/>
      <c r="M1637" s="567"/>
      <c r="N1637" s="567"/>
      <c r="O1637" s="567"/>
      <c r="P1637" s="567"/>
      <c r="Q1637" s="567"/>
      <c r="R1637" s="567"/>
      <c r="S1637" s="567"/>
      <c r="T1637" s="567"/>
      <c r="U1637" s="567"/>
      <c r="V1637" s="567"/>
      <c r="W1637" s="567"/>
      <c r="X1637" s="567"/>
      <c r="Y1637" s="568"/>
      <c r="Z1637" s="567"/>
      <c r="AA1637" s="567"/>
      <c r="AB1637" s="316"/>
      <c r="AC1637" s="316"/>
    </row>
    <row r="1638" spans="1:29">
      <c r="A1638" s="576"/>
      <c r="B1638" s="566"/>
      <c r="C1638" s="566"/>
      <c r="D1638" s="566"/>
      <c r="E1638" s="566"/>
      <c r="F1638" s="567"/>
      <c r="G1638" s="567"/>
      <c r="H1638" s="567"/>
      <c r="I1638" s="567"/>
      <c r="J1638" s="567"/>
      <c r="K1638" s="567"/>
      <c r="L1638" s="567"/>
      <c r="M1638" s="567"/>
      <c r="N1638" s="567"/>
      <c r="O1638" s="567"/>
      <c r="P1638" s="567"/>
      <c r="Q1638" s="567"/>
      <c r="R1638" s="567"/>
      <c r="S1638" s="567"/>
      <c r="T1638" s="567"/>
      <c r="U1638" s="567"/>
      <c r="V1638" s="567"/>
      <c r="W1638" s="567"/>
      <c r="X1638" s="567"/>
      <c r="Y1638" s="568"/>
      <c r="Z1638" s="567"/>
      <c r="AA1638" s="567"/>
      <c r="AB1638" s="316"/>
      <c r="AC1638" s="316"/>
    </row>
    <row r="1639" spans="1:29">
      <c r="A1639" s="576"/>
      <c r="B1639" s="566"/>
      <c r="C1639" s="566"/>
      <c r="D1639" s="566"/>
      <c r="E1639" s="566"/>
      <c r="F1639" s="567"/>
      <c r="G1639" s="567"/>
      <c r="H1639" s="567"/>
      <c r="I1639" s="567"/>
      <c r="J1639" s="567"/>
      <c r="K1639" s="567"/>
      <c r="L1639" s="567"/>
      <c r="M1639" s="567"/>
      <c r="N1639" s="567"/>
      <c r="O1639" s="567"/>
      <c r="P1639" s="567"/>
      <c r="Q1639" s="567"/>
      <c r="R1639" s="567"/>
      <c r="S1639" s="567"/>
      <c r="T1639" s="567"/>
      <c r="U1639" s="567"/>
      <c r="V1639" s="567"/>
      <c r="W1639" s="567"/>
      <c r="X1639" s="567"/>
      <c r="Y1639" s="568"/>
      <c r="Z1639" s="567"/>
      <c r="AA1639" s="567"/>
      <c r="AB1639" s="316"/>
      <c r="AC1639" s="316"/>
    </row>
    <row r="1640" spans="1:29">
      <c r="A1640" s="576"/>
      <c r="B1640" s="566"/>
      <c r="C1640" s="566"/>
      <c r="D1640" s="566"/>
      <c r="E1640" s="566"/>
      <c r="F1640" s="567"/>
      <c r="G1640" s="567"/>
      <c r="H1640" s="567"/>
      <c r="I1640" s="567"/>
      <c r="J1640" s="567"/>
      <c r="K1640" s="567"/>
      <c r="L1640" s="567"/>
      <c r="M1640" s="567"/>
      <c r="N1640" s="567"/>
      <c r="O1640" s="567"/>
      <c r="P1640" s="567"/>
      <c r="Q1640" s="567"/>
      <c r="R1640" s="567"/>
      <c r="S1640" s="567"/>
      <c r="T1640" s="567"/>
      <c r="U1640" s="567"/>
      <c r="V1640" s="567"/>
      <c r="W1640" s="567"/>
      <c r="X1640" s="567"/>
      <c r="Y1640" s="568"/>
      <c r="Z1640" s="567"/>
      <c r="AA1640" s="567"/>
      <c r="AB1640" s="316"/>
      <c r="AC1640" s="316"/>
    </row>
    <row r="1641" spans="1:29">
      <c r="A1641" s="576"/>
      <c r="B1641" s="566"/>
      <c r="C1641" s="566"/>
      <c r="D1641" s="566"/>
      <c r="E1641" s="566"/>
      <c r="F1641" s="567"/>
      <c r="G1641" s="567"/>
      <c r="H1641" s="567"/>
      <c r="I1641" s="567"/>
      <c r="J1641" s="567"/>
      <c r="K1641" s="567"/>
      <c r="L1641" s="567"/>
      <c r="M1641" s="567"/>
      <c r="N1641" s="567"/>
      <c r="O1641" s="567"/>
      <c r="P1641" s="567"/>
      <c r="Q1641" s="567"/>
      <c r="R1641" s="567"/>
      <c r="S1641" s="567"/>
      <c r="T1641" s="567"/>
      <c r="U1641" s="567"/>
      <c r="V1641" s="567"/>
      <c r="W1641" s="567"/>
      <c r="X1641" s="567"/>
      <c r="Y1641" s="568"/>
      <c r="Z1641" s="567"/>
      <c r="AA1641" s="567"/>
      <c r="AB1641" s="316"/>
      <c r="AC1641" s="316"/>
    </row>
    <row r="1642" spans="1:29">
      <c r="A1642" s="576"/>
      <c r="B1642" s="566"/>
      <c r="C1642" s="566"/>
      <c r="D1642" s="566"/>
      <c r="E1642" s="566"/>
      <c r="F1642" s="567"/>
      <c r="G1642" s="567"/>
      <c r="H1642" s="567"/>
      <c r="I1642" s="567"/>
      <c r="J1642" s="567"/>
      <c r="K1642" s="567"/>
      <c r="L1642" s="567"/>
      <c r="M1642" s="567"/>
      <c r="N1642" s="567"/>
      <c r="O1642" s="567"/>
      <c r="P1642" s="567"/>
      <c r="Q1642" s="567"/>
      <c r="R1642" s="567"/>
      <c r="S1642" s="567"/>
      <c r="T1642" s="567"/>
      <c r="U1642" s="567"/>
      <c r="V1642" s="567"/>
      <c r="W1642" s="567"/>
      <c r="X1642" s="567"/>
      <c r="Y1642" s="568"/>
      <c r="Z1642" s="567"/>
      <c r="AA1642" s="567"/>
      <c r="AB1642" s="316"/>
      <c r="AC1642" s="316"/>
    </row>
    <row r="1643" spans="1:29">
      <c r="A1643" s="576"/>
      <c r="B1643" s="566"/>
      <c r="C1643" s="566"/>
      <c r="D1643" s="566"/>
      <c r="E1643" s="566"/>
      <c r="F1643" s="567"/>
      <c r="G1643" s="567"/>
      <c r="H1643" s="567"/>
      <c r="I1643" s="567"/>
      <c r="J1643" s="567"/>
      <c r="K1643" s="567"/>
      <c r="L1643" s="567"/>
      <c r="M1643" s="567"/>
      <c r="N1643" s="567"/>
      <c r="O1643" s="567"/>
      <c r="P1643" s="567"/>
      <c r="Q1643" s="567"/>
      <c r="R1643" s="567"/>
      <c r="S1643" s="567"/>
      <c r="T1643" s="567"/>
      <c r="U1643" s="567"/>
      <c r="V1643" s="567"/>
      <c r="W1643" s="567"/>
      <c r="X1643" s="567"/>
      <c r="Y1643" s="568"/>
      <c r="Z1643" s="567"/>
      <c r="AA1643" s="567"/>
      <c r="AB1643" s="316"/>
      <c r="AC1643" s="316"/>
    </row>
    <row r="1644" spans="1:29">
      <c r="A1644" s="576"/>
      <c r="B1644" s="566"/>
      <c r="C1644" s="566"/>
      <c r="D1644" s="566"/>
      <c r="E1644" s="566"/>
      <c r="F1644" s="567"/>
      <c r="G1644" s="567"/>
      <c r="H1644" s="567"/>
      <c r="I1644" s="567"/>
      <c r="J1644" s="567"/>
      <c r="K1644" s="567"/>
      <c r="L1644" s="567"/>
      <c r="M1644" s="567"/>
      <c r="N1644" s="567"/>
      <c r="O1644" s="567"/>
      <c r="P1644" s="567"/>
      <c r="Q1644" s="567"/>
      <c r="R1644" s="567"/>
      <c r="S1644" s="567"/>
      <c r="T1644" s="567"/>
      <c r="U1644" s="567"/>
      <c r="V1644" s="567"/>
      <c r="W1644" s="567"/>
      <c r="X1644" s="567"/>
      <c r="Y1644" s="568"/>
      <c r="Z1644" s="567"/>
      <c r="AA1644" s="567"/>
      <c r="AB1644" s="316"/>
      <c r="AC1644" s="316"/>
    </row>
    <row r="1645" spans="1:29">
      <c r="A1645" s="576"/>
      <c r="B1645" s="566"/>
      <c r="C1645" s="566"/>
      <c r="D1645" s="566"/>
      <c r="E1645" s="566"/>
      <c r="F1645" s="567"/>
      <c r="G1645" s="567"/>
      <c r="H1645" s="567"/>
      <c r="I1645" s="567"/>
      <c r="J1645" s="567"/>
      <c r="K1645" s="567"/>
      <c r="L1645" s="567"/>
      <c r="M1645" s="567"/>
      <c r="N1645" s="567"/>
      <c r="O1645" s="567"/>
      <c r="P1645" s="567"/>
      <c r="Q1645" s="567"/>
      <c r="R1645" s="567"/>
      <c r="S1645" s="567"/>
      <c r="T1645" s="567"/>
      <c r="U1645" s="567"/>
      <c r="V1645" s="567"/>
      <c r="W1645" s="567"/>
      <c r="X1645" s="567"/>
      <c r="Y1645" s="568"/>
      <c r="Z1645" s="567"/>
      <c r="AA1645" s="567"/>
      <c r="AB1645" s="316"/>
      <c r="AC1645" s="316"/>
    </row>
    <row r="1646" spans="1:29">
      <c r="A1646" s="576"/>
      <c r="B1646" s="566"/>
      <c r="C1646" s="566"/>
      <c r="D1646" s="566"/>
      <c r="E1646" s="566"/>
      <c r="F1646" s="567"/>
      <c r="G1646" s="567"/>
      <c r="H1646" s="567"/>
      <c r="I1646" s="567"/>
      <c r="J1646" s="567"/>
      <c r="K1646" s="567"/>
      <c r="L1646" s="567"/>
      <c r="M1646" s="567"/>
      <c r="N1646" s="567"/>
      <c r="O1646" s="567"/>
      <c r="P1646" s="567"/>
      <c r="Q1646" s="567"/>
      <c r="R1646" s="567"/>
      <c r="S1646" s="567"/>
      <c r="T1646" s="567"/>
      <c r="U1646" s="567"/>
      <c r="V1646" s="567"/>
      <c r="W1646" s="567"/>
      <c r="X1646" s="567"/>
      <c r="Y1646" s="568"/>
      <c r="Z1646" s="567"/>
      <c r="AA1646" s="567"/>
      <c r="AB1646" s="316"/>
      <c r="AC1646" s="316"/>
    </row>
    <row r="1647" spans="1:29">
      <c r="A1647" s="576"/>
      <c r="B1647" s="566"/>
      <c r="C1647" s="566"/>
      <c r="D1647" s="566"/>
      <c r="E1647" s="566"/>
      <c r="F1647" s="567"/>
      <c r="G1647" s="567"/>
      <c r="H1647" s="567"/>
      <c r="I1647" s="567"/>
      <c r="J1647" s="567"/>
      <c r="K1647" s="567"/>
      <c r="L1647" s="567"/>
      <c r="M1647" s="567"/>
      <c r="N1647" s="567"/>
      <c r="O1647" s="567"/>
      <c r="P1647" s="567"/>
      <c r="Q1647" s="567"/>
      <c r="R1647" s="567"/>
      <c r="S1647" s="567"/>
      <c r="T1647" s="567"/>
      <c r="U1647" s="567"/>
      <c r="V1647" s="567"/>
      <c r="W1647" s="567"/>
      <c r="X1647" s="567"/>
      <c r="Y1647" s="568"/>
      <c r="Z1647" s="567"/>
      <c r="AA1647" s="567"/>
      <c r="AB1647" s="316"/>
      <c r="AC1647" s="316"/>
    </row>
    <row r="1648" spans="1:29">
      <c r="A1648" s="576"/>
      <c r="B1648" s="566"/>
      <c r="C1648" s="566"/>
      <c r="D1648" s="566"/>
      <c r="E1648" s="566"/>
      <c r="F1648" s="567"/>
      <c r="G1648" s="567"/>
      <c r="H1648" s="567"/>
      <c r="I1648" s="567"/>
      <c r="J1648" s="567"/>
      <c r="K1648" s="567"/>
      <c r="L1648" s="567"/>
      <c r="M1648" s="567"/>
      <c r="N1648" s="567"/>
      <c r="O1648" s="567"/>
      <c r="P1648" s="567"/>
      <c r="Q1648" s="567"/>
      <c r="R1648" s="567"/>
      <c r="S1648" s="567"/>
      <c r="T1648" s="567"/>
      <c r="U1648" s="567"/>
      <c r="V1648" s="567"/>
      <c r="W1648" s="567"/>
      <c r="X1648" s="567"/>
      <c r="Y1648" s="568"/>
      <c r="Z1648" s="567"/>
      <c r="AA1648" s="567"/>
      <c r="AB1648" s="316"/>
      <c r="AC1648" s="316"/>
    </row>
    <row r="1649" spans="1:29">
      <c r="A1649" s="576"/>
      <c r="B1649" s="566"/>
      <c r="C1649" s="566"/>
      <c r="D1649" s="566"/>
      <c r="E1649" s="566"/>
      <c r="F1649" s="567"/>
      <c r="G1649" s="567"/>
      <c r="H1649" s="567"/>
      <c r="I1649" s="567"/>
      <c r="J1649" s="567"/>
      <c r="K1649" s="567"/>
      <c r="L1649" s="567"/>
      <c r="M1649" s="567"/>
      <c r="N1649" s="567"/>
      <c r="O1649" s="567"/>
      <c r="P1649" s="567"/>
      <c r="Q1649" s="567"/>
      <c r="R1649" s="567"/>
      <c r="S1649" s="567"/>
      <c r="T1649" s="567"/>
      <c r="U1649" s="567"/>
      <c r="V1649" s="567"/>
      <c r="W1649" s="567"/>
      <c r="X1649" s="567"/>
      <c r="Y1649" s="568"/>
      <c r="Z1649" s="567"/>
      <c r="AA1649" s="567"/>
      <c r="AB1649" s="316"/>
      <c r="AC1649" s="316"/>
    </row>
    <row r="1650" spans="1:29">
      <c r="A1650" s="576"/>
      <c r="B1650" s="566"/>
      <c r="C1650" s="566"/>
      <c r="D1650" s="566"/>
      <c r="E1650" s="566"/>
      <c r="F1650" s="567"/>
      <c r="G1650" s="567"/>
      <c r="H1650" s="567"/>
      <c r="I1650" s="567"/>
      <c r="J1650" s="567"/>
      <c r="K1650" s="567"/>
      <c r="L1650" s="567"/>
      <c r="M1650" s="567"/>
      <c r="N1650" s="567"/>
      <c r="O1650" s="567"/>
      <c r="P1650" s="567"/>
      <c r="Q1650" s="567"/>
      <c r="R1650" s="567"/>
      <c r="S1650" s="567"/>
      <c r="T1650" s="567"/>
      <c r="U1650" s="567"/>
      <c r="V1650" s="567"/>
      <c r="W1650" s="567"/>
      <c r="X1650" s="567"/>
      <c r="Y1650" s="568"/>
      <c r="Z1650" s="567"/>
      <c r="AA1650" s="567"/>
      <c r="AB1650" s="316"/>
      <c r="AC1650" s="316"/>
    </row>
    <row r="1651" spans="1:29">
      <c r="A1651" s="576"/>
      <c r="B1651" s="566"/>
      <c r="C1651" s="566"/>
      <c r="D1651" s="566"/>
      <c r="E1651" s="566"/>
      <c r="F1651" s="567"/>
      <c r="G1651" s="567"/>
      <c r="H1651" s="567"/>
      <c r="I1651" s="567"/>
      <c r="J1651" s="567"/>
      <c r="K1651" s="567"/>
      <c r="L1651" s="567"/>
      <c r="M1651" s="567"/>
      <c r="N1651" s="567"/>
      <c r="O1651" s="567"/>
      <c r="P1651" s="567"/>
      <c r="Q1651" s="567"/>
      <c r="R1651" s="567"/>
      <c r="S1651" s="567"/>
      <c r="T1651" s="567"/>
      <c r="U1651" s="567"/>
      <c r="V1651" s="567"/>
      <c r="W1651" s="567"/>
      <c r="X1651" s="567"/>
      <c r="Y1651" s="568"/>
      <c r="Z1651" s="567"/>
      <c r="AA1651" s="567"/>
      <c r="AB1651" s="316"/>
      <c r="AC1651" s="316"/>
    </row>
    <row r="1652" spans="1:29">
      <c r="A1652" s="576"/>
      <c r="B1652" s="566"/>
      <c r="C1652" s="566"/>
      <c r="D1652" s="566"/>
      <c r="E1652" s="566"/>
      <c r="F1652" s="567"/>
      <c r="G1652" s="567"/>
      <c r="H1652" s="567"/>
      <c r="I1652" s="567"/>
      <c r="J1652" s="567"/>
      <c r="K1652" s="567"/>
      <c r="L1652" s="567"/>
      <c r="M1652" s="567"/>
      <c r="N1652" s="567"/>
      <c r="O1652" s="567"/>
      <c r="P1652" s="567"/>
      <c r="Q1652" s="567"/>
      <c r="R1652" s="567"/>
      <c r="S1652" s="567"/>
      <c r="T1652" s="567"/>
      <c r="U1652" s="567"/>
      <c r="V1652" s="567"/>
      <c r="W1652" s="567"/>
      <c r="X1652" s="567"/>
      <c r="Y1652" s="568"/>
      <c r="Z1652" s="567"/>
      <c r="AA1652" s="567"/>
      <c r="AB1652" s="316"/>
      <c r="AC1652" s="316"/>
    </row>
    <row r="1653" spans="1:29">
      <c r="A1653" s="576"/>
      <c r="B1653" s="566"/>
      <c r="C1653" s="566"/>
      <c r="D1653" s="566"/>
      <c r="E1653" s="566"/>
      <c r="F1653" s="567"/>
      <c r="G1653" s="567"/>
      <c r="H1653" s="567"/>
      <c r="I1653" s="567"/>
      <c r="J1653" s="567"/>
      <c r="K1653" s="567"/>
      <c r="L1653" s="567"/>
      <c r="M1653" s="567"/>
      <c r="N1653" s="567"/>
      <c r="O1653" s="567"/>
      <c r="P1653" s="567"/>
      <c r="Q1653" s="567"/>
      <c r="R1653" s="567"/>
      <c r="S1653" s="567"/>
      <c r="T1653" s="567"/>
      <c r="U1653" s="567"/>
      <c r="V1653" s="567"/>
      <c r="W1653" s="567"/>
      <c r="X1653" s="567"/>
      <c r="Y1653" s="568"/>
      <c r="Z1653" s="567"/>
      <c r="AA1653" s="567"/>
      <c r="AB1653" s="316"/>
      <c r="AC1653" s="316"/>
    </row>
    <row r="1654" spans="1:29">
      <c r="A1654" s="576"/>
      <c r="B1654" s="566"/>
      <c r="C1654" s="566"/>
      <c r="D1654" s="566"/>
      <c r="E1654" s="566"/>
      <c r="F1654" s="567"/>
      <c r="G1654" s="567"/>
      <c r="H1654" s="567"/>
      <c r="I1654" s="567"/>
      <c r="J1654" s="567"/>
      <c r="K1654" s="567"/>
      <c r="L1654" s="567"/>
      <c r="M1654" s="567"/>
      <c r="N1654" s="567"/>
      <c r="O1654" s="567"/>
      <c r="P1654" s="567"/>
      <c r="Q1654" s="567"/>
      <c r="R1654" s="567"/>
      <c r="S1654" s="567"/>
      <c r="T1654" s="567"/>
      <c r="U1654" s="567"/>
      <c r="V1654" s="567"/>
      <c r="W1654" s="567"/>
      <c r="X1654" s="567"/>
      <c r="Y1654" s="568"/>
      <c r="Z1654" s="567"/>
      <c r="AA1654" s="567"/>
      <c r="AB1654" s="316"/>
      <c r="AC1654" s="316"/>
    </row>
    <row r="1655" spans="1:29">
      <c r="A1655" s="576"/>
      <c r="B1655" s="566"/>
      <c r="C1655" s="566"/>
      <c r="D1655" s="566"/>
      <c r="E1655" s="566"/>
      <c r="F1655" s="567"/>
      <c r="G1655" s="567"/>
      <c r="H1655" s="567"/>
      <c r="I1655" s="567"/>
      <c r="J1655" s="567"/>
      <c r="K1655" s="567"/>
      <c r="L1655" s="567"/>
      <c r="M1655" s="567"/>
      <c r="N1655" s="567"/>
      <c r="O1655" s="567"/>
      <c r="P1655" s="567"/>
      <c r="Q1655" s="567"/>
      <c r="R1655" s="567"/>
      <c r="S1655" s="567"/>
      <c r="T1655" s="567"/>
      <c r="U1655" s="567"/>
      <c r="V1655" s="567"/>
      <c r="W1655" s="567"/>
      <c r="X1655" s="567"/>
      <c r="Y1655" s="568"/>
      <c r="Z1655" s="567"/>
      <c r="AA1655" s="567"/>
      <c r="AB1655" s="316"/>
      <c r="AC1655" s="316"/>
    </row>
    <row r="1656" spans="1:29">
      <c r="A1656" s="576"/>
      <c r="B1656" s="566"/>
      <c r="C1656" s="566"/>
      <c r="D1656" s="566"/>
      <c r="E1656" s="566"/>
      <c r="F1656" s="567"/>
      <c r="G1656" s="567"/>
      <c r="H1656" s="567"/>
      <c r="I1656" s="567"/>
      <c r="J1656" s="567"/>
      <c r="K1656" s="567"/>
      <c r="L1656" s="567"/>
      <c r="M1656" s="567"/>
      <c r="N1656" s="567"/>
      <c r="O1656" s="567"/>
      <c r="P1656" s="567"/>
      <c r="Q1656" s="567"/>
      <c r="R1656" s="567"/>
      <c r="S1656" s="567"/>
      <c r="T1656" s="567"/>
      <c r="U1656" s="567"/>
      <c r="V1656" s="567"/>
      <c r="W1656" s="567"/>
      <c r="X1656" s="567"/>
      <c r="Y1656" s="568"/>
      <c r="Z1656" s="567"/>
      <c r="AA1656" s="567"/>
      <c r="AB1656" s="316"/>
      <c r="AC1656" s="316"/>
    </row>
    <row r="1657" spans="1:29">
      <c r="A1657" s="576"/>
      <c r="B1657" s="566"/>
      <c r="C1657" s="566"/>
      <c r="D1657" s="566"/>
      <c r="E1657" s="566"/>
      <c r="F1657" s="567"/>
      <c r="G1657" s="567"/>
      <c r="H1657" s="567"/>
      <c r="I1657" s="567"/>
      <c r="J1657" s="567"/>
      <c r="K1657" s="567"/>
      <c r="L1657" s="567"/>
      <c r="M1657" s="567"/>
      <c r="N1657" s="567"/>
      <c r="O1657" s="567"/>
      <c r="P1657" s="567"/>
      <c r="Q1657" s="567"/>
      <c r="R1657" s="567"/>
      <c r="S1657" s="567"/>
      <c r="T1657" s="567"/>
      <c r="U1657" s="567"/>
      <c r="V1657" s="567"/>
      <c r="W1657" s="567"/>
      <c r="X1657" s="567"/>
      <c r="Y1657" s="568"/>
      <c r="Z1657" s="567"/>
      <c r="AA1657" s="567"/>
      <c r="AB1657" s="316"/>
      <c r="AC1657" s="316"/>
    </row>
    <row r="1658" spans="1:29">
      <c r="A1658" s="576"/>
      <c r="B1658" s="566"/>
      <c r="C1658" s="566"/>
      <c r="D1658" s="566"/>
      <c r="E1658" s="566"/>
      <c r="F1658" s="567"/>
      <c r="G1658" s="567"/>
      <c r="H1658" s="567"/>
      <c r="I1658" s="567"/>
      <c r="J1658" s="567"/>
      <c r="K1658" s="567"/>
      <c r="L1658" s="567"/>
      <c r="M1658" s="567"/>
      <c r="N1658" s="567"/>
      <c r="O1658" s="567"/>
      <c r="P1658" s="567"/>
      <c r="Q1658" s="567"/>
      <c r="R1658" s="567"/>
      <c r="S1658" s="567"/>
      <c r="T1658" s="567"/>
      <c r="U1658" s="567"/>
      <c r="V1658" s="567"/>
      <c r="W1658" s="567"/>
      <c r="X1658" s="567"/>
      <c r="Y1658" s="568"/>
      <c r="Z1658" s="567"/>
      <c r="AA1658" s="567"/>
      <c r="AB1658" s="316"/>
      <c r="AC1658" s="316"/>
    </row>
    <row r="1659" spans="1:29">
      <c r="A1659" s="576"/>
      <c r="B1659" s="566"/>
      <c r="C1659" s="566"/>
      <c r="D1659" s="566"/>
      <c r="E1659" s="566"/>
      <c r="F1659" s="567"/>
      <c r="G1659" s="567"/>
      <c r="H1659" s="567"/>
      <c r="I1659" s="567"/>
      <c r="J1659" s="567"/>
      <c r="K1659" s="567"/>
      <c r="L1659" s="567"/>
      <c r="M1659" s="567"/>
      <c r="N1659" s="567"/>
      <c r="O1659" s="567"/>
      <c r="P1659" s="567"/>
      <c r="Q1659" s="567"/>
      <c r="R1659" s="567"/>
      <c r="S1659" s="567"/>
      <c r="T1659" s="567"/>
      <c r="U1659" s="567"/>
      <c r="V1659" s="567"/>
      <c r="W1659" s="567"/>
      <c r="X1659" s="567"/>
      <c r="Y1659" s="568"/>
      <c r="Z1659" s="567"/>
      <c r="AA1659" s="567"/>
      <c r="AB1659" s="316"/>
      <c r="AC1659" s="316"/>
    </row>
    <row r="1660" spans="1:29">
      <c r="A1660" s="576"/>
      <c r="B1660" s="566"/>
      <c r="C1660" s="566"/>
      <c r="D1660" s="566"/>
      <c r="E1660" s="566"/>
      <c r="F1660" s="567"/>
      <c r="G1660" s="567"/>
      <c r="H1660" s="567"/>
      <c r="I1660" s="567"/>
      <c r="J1660" s="567"/>
      <c r="K1660" s="567"/>
      <c r="L1660" s="567"/>
      <c r="M1660" s="567"/>
      <c r="N1660" s="567"/>
      <c r="O1660" s="567"/>
      <c r="P1660" s="567"/>
      <c r="Q1660" s="567"/>
      <c r="R1660" s="567"/>
      <c r="S1660" s="567"/>
      <c r="T1660" s="567"/>
      <c r="U1660" s="567"/>
      <c r="V1660" s="567"/>
      <c r="W1660" s="567"/>
      <c r="X1660" s="567"/>
      <c r="Y1660" s="568"/>
      <c r="Z1660" s="567"/>
      <c r="AA1660" s="567"/>
      <c r="AB1660" s="316"/>
      <c r="AC1660" s="316"/>
    </row>
    <row r="1661" spans="1:29">
      <c r="A1661" s="576"/>
      <c r="B1661" s="566"/>
      <c r="C1661" s="566"/>
      <c r="D1661" s="566"/>
      <c r="E1661" s="566"/>
      <c r="F1661" s="567"/>
      <c r="G1661" s="567"/>
      <c r="H1661" s="567"/>
      <c r="I1661" s="567"/>
      <c r="J1661" s="567"/>
      <c r="K1661" s="567"/>
      <c r="L1661" s="567"/>
      <c r="M1661" s="567"/>
      <c r="N1661" s="567"/>
      <c r="O1661" s="567"/>
      <c r="P1661" s="567"/>
      <c r="Q1661" s="567"/>
      <c r="R1661" s="567"/>
      <c r="S1661" s="567"/>
      <c r="T1661" s="567"/>
      <c r="U1661" s="567"/>
      <c r="V1661" s="567"/>
      <c r="W1661" s="567"/>
      <c r="X1661" s="567"/>
      <c r="Y1661" s="568"/>
      <c r="Z1661" s="567"/>
      <c r="AA1661" s="567"/>
      <c r="AB1661" s="316"/>
      <c r="AC1661" s="316"/>
    </row>
    <row r="1662" spans="1:29">
      <c r="A1662" s="576"/>
      <c r="B1662" s="566"/>
      <c r="C1662" s="566"/>
      <c r="D1662" s="566"/>
      <c r="E1662" s="566"/>
      <c r="F1662" s="567"/>
      <c r="G1662" s="567"/>
      <c r="H1662" s="567"/>
      <c r="I1662" s="567"/>
      <c r="J1662" s="567"/>
      <c r="K1662" s="567"/>
      <c r="L1662" s="567"/>
      <c r="M1662" s="567"/>
      <c r="N1662" s="567"/>
      <c r="O1662" s="567"/>
      <c r="P1662" s="567"/>
      <c r="Q1662" s="567"/>
      <c r="R1662" s="567"/>
      <c r="S1662" s="567"/>
      <c r="T1662" s="567"/>
      <c r="U1662" s="567"/>
      <c r="V1662" s="567"/>
      <c r="W1662" s="567"/>
      <c r="X1662" s="567"/>
      <c r="Y1662" s="568"/>
      <c r="Z1662" s="567"/>
      <c r="AA1662" s="567"/>
      <c r="AB1662" s="316"/>
      <c r="AC1662" s="316"/>
    </row>
    <row r="1663" spans="1:29">
      <c r="A1663" s="576"/>
      <c r="B1663" s="566"/>
      <c r="C1663" s="566"/>
      <c r="D1663" s="566"/>
      <c r="E1663" s="566"/>
      <c r="F1663" s="567"/>
      <c r="G1663" s="567"/>
      <c r="H1663" s="567"/>
      <c r="I1663" s="567"/>
      <c r="J1663" s="567"/>
      <c r="K1663" s="567"/>
      <c r="L1663" s="567"/>
      <c r="M1663" s="567"/>
      <c r="N1663" s="567"/>
      <c r="O1663" s="567"/>
      <c r="P1663" s="567"/>
      <c r="Q1663" s="567"/>
      <c r="R1663" s="567"/>
      <c r="S1663" s="567"/>
      <c r="T1663" s="567"/>
      <c r="U1663" s="567"/>
      <c r="V1663" s="567"/>
      <c r="W1663" s="567"/>
      <c r="X1663" s="567"/>
      <c r="Y1663" s="568"/>
      <c r="Z1663" s="567"/>
      <c r="AA1663" s="567"/>
      <c r="AB1663" s="316"/>
      <c r="AC1663" s="316"/>
    </row>
    <row r="1664" spans="1:29">
      <c r="A1664" s="576"/>
      <c r="B1664" s="566"/>
      <c r="C1664" s="566"/>
      <c r="D1664" s="566"/>
      <c r="E1664" s="566"/>
      <c r="F1664" s="567"/>
      <c r="G1664" s="567"/>
      <c r="H1664" s="567"/>
      <c r="I1664" s="567"/>
      <c r="J1664" s="567"/>
      <c r="K1664" s="567"/>
      <c r="L1664" s="567"/>
      <c r="M1664" s="567"/>
      <c r="N1664" s="567"/>
      <c r="O1664" s="567"/>
      <c r="P1664" s="567"/>
      <c r="Q1664" s="567"/>
      <c r="R1664" s="567"/>
      <c r="S1664" s="567"/>
      <c r="T1664" s="567"/>
      <c r="U1664" s="567"/>
      <c r="V1664" s="567"/>
      <c r="W1664" s="567"/>
      <c r="X1664" s="567"/>
      <c r="Y1664" s="568"/>
      <c r="Z1664" s="567"/>
      <c r="AA1664" s="567"/>
      <c r="AB1664" s="316"/>
      <c r="AC1664" s="316"/>
    </row>
    <row r="1665" spans="1:29">
      <c r="A1665" s="576"/>
      <c r="B1665" s="566"/>
      <c r="C1665" s="566"/>
      <c r="D1665" s="566"/>
      <c r="E1665" s="566"/>
      <c r="F1665" s="567"/>
      <c r="G1665" s="567"/>
      <c r="H1665" s="567"/>
      <c r="I1665" s="567"/>
      <c r="J1665" s="567"/>
      <c r="K1665" s="567"/>
      <c r="L1665" s="567"/>
      <c r="M1665" s="567"/>
      <c r="N1665" s="567"/>
      <c r="O1665" s="567"/>
      <c r="P1665" s="567"/>
      <c r="Q1665" s="567"/>
      <c r="R1665" s="567"/>
      <c r="S1665" s="567"/>
      <c r="T1665" s="567"/>
      <c r="U1665" s="567"/>
      <c r="V1665" s="567"/>
      <c r="W1665" s="567"/>
      <c r="X1665" s="567"/>
      <c r="Y1665" s="568"/>
      <c r="Z1665" s="567"/>
      <c r="AA1665" s="567"/>
      <c r="AB1665" s="316"/>
      <c r="AC1665" s="316"/>
    </row>
    <row r="1666" spans="1:29">
      <c r="A1666" s="576"/>
      <c r="B1666" s="566"/>
      <c r="C1666" s="566"/>
      <c r="D1666" s="566"/>
      <c r="E1666" s="566"/>
      <c r="F1666" s="567"/>
      <c r="G1666" s="567"/>
      <c r="H1666" s="567"/>
      <c r="I1666" s="567"/>
      <c r="J1666" s="567"/>
      <c r="K1666" s="567"/>
      <c r="L1666" s="567"/>
      <c r="M1666" s="567"/>
      <c r="N1666" s="567"/>
      <c r="O1666" s="567"/>
      <c r="P1666" s="567"/>
      <c r="Q1666" s="567"/>
      <c r="R1666" s="567"/>
      <c r="S1666" s="567"/>
      <c r="T1666" s="567"/>
      <c r="U1666" s="567"/>
      <c r="V1666" s="567"/>
      <c r="W1666" s="567"/>
      <c r="X1666" s="567"/>
      <c r="Y1666" s="568"/>
      <c r="Z1666" s="567"/>
      <c r="AA1666" s="567"/>
      <c r="AB1666" s="316"/>
      <c r="AC1666" s="316"/>
    </row>
    <row r="1667" spans="1:29">
      <c r="A1667" s="576"/>
      <c r="B1667" s="566"/>
      <c r="C1667" s="566"/>
      <c r="D1667" s="566"/>
      <c r="E1667" s="566"/>
      <c r="F1667" s="567"/>
      <c r="G1667" s="567"/>
      <c r="H1667" s="567"/>
      <c r="I1667" s="567"/>
      <c r="J1667" s="567"/>
      <c r="K1667" s="567"/>
      <c r="L1667" s="567"/>
      <c r="M1667" s="567"/>
      <c r="N1667" s="567"/>
      <c r="O1667" s="567"/>
      <c r="P1667" s="567"/>
      <c r="Q1667" s="567"/>
      <c r="R1667" s="567"/>
      <c r="S1667" s="567"/>
      <c r="T1667" s="567"/>
      <c r="U1667" s="567"/>
      <c r="V1667" s="567"/>
      <c r="W1667" s="567"/>
      <c r="X1667" s="567"/>
      <c r="Y1667" s="568"/>
      <c r="Z1667" s="567"/>
      <c r="AA1667" s="567"/>
      <c r="AB1667" s="316"/>
      <c r="AC1667" s="316"/>
    </row>
    <row r="1668" spans="1:29">
      <c r="A1668" s="576"/>
      <c r="B1668" s="566"/>
      <c r="C1668" s="566"/>
      <c r="D1668" s="566"/>
      <c r="E1668" s="566"/>
      <c r="F1668" s="567"/>
      <c r="G1668" s="567"/>
      <c r="H1668" s="567"/>
      <c r="I1668" s="567"/>
      <c r="J1668" s="567"/>
      <c r="K1668" s="567"/>
      <c r="L1668" s="567"/>
      <c r="M1668" s="567"/>
      <c r="N1668" s="567"/>
      <c r="O1668" s="567"/>
      <c r="P1668" s="567"/>
      <c r="Q1668" s="567"/>
      <c r="R1668" s="567"/>
      <c r="S1668" s="567"/>
      <c r="T1668" s="567"/>
      <c r="U1668" s="567"/>
      <c r="V1668" s="567"/>
      <c r="W1668" s="567"/>
      <c r="X1668" s="567"/>
      <c r="Y1668" s="568"/>
      <c r="Z1668" s="567"/>
      <c r="AA1668" s="567"/>
      <c r="AB1668" s="316"/>
      <c r="AC1668" s="316"/>
    </row>
    <row r="1669" spans="1:29">
      <c r="A1669" s="576"/>
      <c r="B1669" s="566"/>
      <c r="C1669" s="566"/>
      <c r="D1669" s="566"/>
      <c r="E1669" s="566"/>
      <c r="F1669" s="567"/>
      <c r="G1669" s="567"/>
      <c r="H1669" s="567"/>
      <c r="I1669" s="567"/>
      <c r="J1669" s="567"/>
      <c r="K1669" s="567"/>
      <c r="L1669" s="567"/>
      <c r="M1669" s="567"/>
      <c r="N1669" s="567"/>
      <c r="O1669" s="567"/>
      <c r="P1669" s="567"/>
      <c r="Q1669" s="567"/>
      <c r="R1669" s="567"/>
      <c r="S1669" s="567"/>
      <c r="T1669" s="567"/>
      <c r="U1669" s="567"/>
      <c r="V1669" s="567"/>
      <c r="W1669" s="567"/>
      <c r="X1669" s="567"/>
      <c r="Y1669" s="568"/>
      <c r="Z1669" s="567"/>
      <c r="AA1669" s="567"/>
      <c r="AB1669" s="316"/>
      <c r="AC1669" s="316"/>
    </row>
    <row r="1670" spans="1:29">
      <c r="A1670" s="576"/>
      <c r="B1670" s="566"/>
      <c r="C1670" s="566"/>
      <c r="D1670" s="566"/>
      <c r="E1670" s="566"/>
      <c r="F1670" s="567"/>
      <c r="G1670" s="567"/>
      <c r="H1670" s="567"/>
      <c r="I1670" s="567"/>
      <c r="J1670" s="567"/>
      <c r="K1670" s="567"/>
      <c r="L1670" s="567"/>
      <c r="M1670" s="567"/>
      <c r="N1670" s="567"/>
      <c r="O1670" s="567"/>
      <c r="P1670" s="567"/>
      <c r="Q1670" s="567"/>
      <c r="R1670" s="567"/>
      <c r="S1670" s="567"/>
      <c r="T1670" s="567"/>
      <c r="U1670" s="567"/>
      <c r="V1670" s="567"/>
      <c r="W1670" s="567"/>
      <c r="X1670" s="567"/>
      <c r="Y1670" s="568"/>
      <c r="Z1670" s="567"/>
      <c r="AA1670" s="567"/>
      <c r="AB1670" s="316"/>
      <c r="AC1670" s="316"/>
    </row>
    <row r="1671" spans="1:29">
      <c r="A1671" s="576"/>
      <c r="B1671" s="566"/>
      <c r="C1671" s="566"/>
      <c r="D1671" s="566"/>
      <c r="E1671" s="566"/>
      <c r="F1671" s="567"/>
      <c r="G1671" s="567"/>
      <c r="H1671" s="567"/>
      <c r="I1671" s="567"/>
      <c r="J1671" s="567"/>
      <c r="K1671" s="567"/>
      <c r="L1671" s="567"/>
      <c r="M1671" s="567"/>
      <c r="N1671" s="567"/>
      <c r="O1671" s="567"/>
      <c r="P1671" s="567"/>
      <c r="Q1671" s="567"/>
      <c r="R1671" s="567"/>
      <c r="S1671" s="567"/>
      <c r="T1671" s="567"/>
      <c r="U1671" s="567"/>
      <c r="V1671" s="567"/>
      <c r="W1671" s="567"/>
      <c r="X1671" s="567"/>
      <c r="Y1671" s="568"/>
      <c r="Z1671" s="567"/>
      <c r="AA1671" s="567"/>
      <c r="AB1671" s="316"/>
      <c r="AC1671" s="316"/>
    </row>
    <row r="1672" spans="1:29">
      <c r="A1672" s="576"/>
      <c r="B1672" s="566"/>
      <c r="C1672" s="566"/>
      <c r="D1672" s="566"/>
      <c r="E1672" s="566"/>
      <c r="F1672" s="567"/>
      <c r="G1672" s="567"/>
      <c r="H1672" s="567"/>
      <c r="I1672" s="567"/>
      <c r="J1672" s="567"/>
      <c r="K1672" s="567"/>
      <c r="L1672" s="567"/>
      <c r="M1672" s="567"/>
      <c r="N1672" s="567"/>
      <c r="O1672" s="567"/>
      <c r="P1672" s="567"/>
      <c r="Q1672" s="567"/>
      <c r="R1672" s="567"/>
      <c r="S1672" s="567"/>
      <c r="T1672" s="567"/>
      <c r="U1672" s="567"/>
      <c r="V1672" s="567"/>
      <c r="W1672" s="567"/>
      <c r="X1672" s="567"/>
      <c r="Y1672" s="568"/>
      <c r="Z1672" s="567"/>
      <c r="AA1672" s="567"/>
      <c r="AB1672" s="316"/>
      <c r="AC1672" s="316"/>
    </row>
    <row r="1673" spans="1:29">
      <c r="A1673" s="576"/>
      <c r="B1673" s="566"/>
      <c r="C1673" s="566"/>
      <c r="D1673" s="566"/>
      <c r="E1673" s="566"/>
      <c r="F1673" s="567"/>
      <c r="G1673" s="567"/>
      <c r="H1673" s="567"/>
      <c r="I1673" s="567"/>
      <c r="J1673" s="567"/>
      <c r="K1673" s="567"/>
      <c r="L1673" s="567"/>
      <c r="M1673" s="567"/>
      <c r="N1673" s="567"/>
      <c r="O1673" s="567"/>
      <c r="P1673" s="567"/>
      <c r="Q1673" s="567"/>
      <c r="R1673" s="567"/>
      <c r="S1673" s="567"/>
      <c r="T1673" s="567"/>
      <c r="U1673" s="567"/>
      <c r="V1673" s="567"/>
      <c r="W1673" s="567"/>
      <c r="X1673" s="567"/>
      <c r="Y1673" s="568"/>
      <c r="Z1673" s="567"/>
      <c r="AA1673" s="567"/>
      <c r="AB1673" s="316"/>
      <c r="AC1673" s="316"/>
    </row>
    <row r="1674" spans="1:29">
      <c r="A1674" s="576"/>
      <c r="B1674" s="566"/>
      <c r="C1674" s="566"/>
      <c r="D1674" s="566"/>
      <c r="E1674" s="566"/>
      <c r="F1674" s="567"/>
      <c r="G1674" s="567"/>
      <c r="H1674" s="567"/>
      <c r="I1674" s="567"/>
      <c r="J1674" s="567"/>
      <c r="K1674" s="567"/>
      <c r="L1674" s="567"/>
      <c r="M1674" s="567"/>
      <c r="N1674" s="567"/>
      <c r="O1674" s="567"/>
      <c r="P1674" s="567"/>
      <c r="Q1674" s="567"/>
      <c r="R1674" s="567"/>
      <c r="S1674" s="567"/>
      <c r="T1674" s="567"/>
      <c r="U1674" s="567"/>
      <c r="V1674" s="567"/>
      <c r="W1674" s="567"/>
      <c r="X1674" s="567"/>
      <c r="Y1674" s="568"/>
      <c r="Z1674" s="567"/>
      <c r="AA1674" s="567"/>
      <c r="AB1674" s="316"/>
      <c r="AC1674" s="316"/>
    </row>
    <row r="1675" spans="1:29">
      <c r="A1675" s="576"/>
      <c r="B1675" s="566"/>
      <c r="C1675" s="566"/>
      <c r="D1675" s="566"/>
      <c r="E1675" s="566"/>
      <c r="F1675" s="567"/>
      <c r="G1675" s="567"/>
      <c r="H1675" s="567"/>
      <c r="I1675" s="567"/>
      <c r="J1675" s="567"/>
      <c r="K1675" s="567"/>
      <c r="L1675" s="567"/>
      <c r="M1675" s="567"/>
      <c r="N1675" s="567"/>
      <c r="O1675" s="567"/>
      <c r="P1675" s="567"/>
      <c r="Q1675" s="567"/>
      <c r="R1675" s="567"/>
      <c r="S1675" s="567"/>
      <c r="T1675" s="567"/>
      <c r="U1675" s="567"/>
      <c r="V1675" s="567"/>
      <c r="W1675" s="567"/>
      <c r="X1675" s="567"/>
      <c r="Y1675" s="568"/>
      <c r="Z1675" s="567"/>
      <c r="AA1675" s="567"/>
      <c r="AB1675" s="316"/>
      <c r="AC1675" s="316"/>
    </row>
    <row r="1676" spans="1:29">
      <c r="A1676" s="576"/>
      <c r="B1676" s="566"/>
      <c r="C1676" s="566"/>
      <c r="D1676" s="566"/>
      <c r="E1676" s="566"/>
      <c r="F1676" s="567"/>
      <c r="G1676" s="567"/>
      <c r="H1676" s="567"/>
      <c r="I1676" s="567"/>
      <c r="J1676" s="567"/>
      <c r="K1676" s="567"/>
      <c r="L1676" s="567"/>
      <c r="M1676" s="567"/>
      <c r="N1676" s="567"/>
      <c r="O1676" s="567"/>
      <c r="P1676" s="567"/>
      <c r="Q1676" s="567"/>
      <c r="R1676" s="567"/>
      <c r="S1676" s="567"/>
      <c r="T1676" s="567"/>
      <c r="U1676" s="567"/>
      <c r="V1676" s="567"/>
      <c r="W1676" s="567"/>
      <c r="X1676" s="567"/>
      <c r="Y1676" s="568"/>
      <c r="Z1676" s="567"/>
      <c r="AA1676" s="567"/>
      <c r="AB1676" s="316"/>
      <c r="AC1676" s="316"/>
    </row>
    <row r="1677" spans="1:29">
      <c r="A1677" s="576"/>
      <c r="B1677" s="566"/>
      <c r="C1677" s="566"/>
      <c r="D1677" s="566"/>
      <c r="E1677" s="566"/>
      <c r="F1677" s="567"/>
      <c r="G1677" s="567"/>
      <c r="H1677" s="567"/>
      <c r="I1677" s="567"/>
      <c r="J1677" s="567"/>
      <c r="K1677" s="567"/>
      <c r="L1677" s="567"/>
      <c r="M1677" s="567"/>
      <c r="N1677" s="567"/>
      <c r="O1677" s="567"/>
      <c r="P1677" s="567"/>
      <c r="Q1677" s="567"/>
      <c r="R1677" s="567"/>
      <c r="S1677" s="567"/>
      <c r="T1677" s="567"/>
      <c r="U1677" s="567"/>
      <c r="V1677" s="567"/>
      <c r="W1677" s="567"/>
      <c r="X1677" s="567"/>
      <c r="Y1677" s="568"/>
      <c r="Z1677" s="567"/>
      <c r="AA1677" s="567"/>
      <c r="AB1677" s="316"/>
      <c r="AC1677" s="316"/>
    </row>
    <row r="1678" spans="1:29">
      <c r="A1678" s="576"/>
      <c r="B1678" s="566"/>
      <c r="C1678" s="566"/>
      <c r="D1678" s="566"/>
      <c r="E1678" s="566"/>
      <c r="F1678" s="567"/>
      <c r="G1678" s="567"/>
      <c r="H1678" s="567"/>
      <c r="I1678" s="567"/>
      <c r="J1678" s="567"/>
      <c r="K1678" s="567"/>
      <c r="L1678" s="567"/>
      <c r="M1678" s="567"/>
      <c r="N1678" s="567"/>
      <c r="O1678" s="567"/>
      <c r="P1678" s="567"/>
      <c r="Q1678" s="567"/>
      <c r="R1678" s="567"/>
      <c r="S1678" s="567"/>
      <c r="T1678" s="567"/>
      <c r="U1678" s="567"/>
      <c r="V1678" s="567"/>
      <c r="W1678" s="567"/>
      <c r="X1678" s="567"/>
      <c r="Y1678" s="568"/>
      <c r="Z1678" s="567"/>
      <c r="AA1678" s="567"/>
      <c r="AB1678" s="316"/>
      <c r="AC1678" s="316"/>
    </row>
    <row r="1679" spans="1:29">
      <c r="A1679" s="576"/>
      <c r="B1679" s="566"/>
      <c r="C1679" s="566"/>
      <c r="D1679" s="566"/>
      <c r="E1679" s="566"/>
      <c r="F1679" s="567"/>
      <c r="G1679" s="567"/>
      <c r="H1679" s="567"/>
      <c r="I1679" s="567"/>
      <c r="J1679" s="567"/>
      <c r="K1679" s="567"/>
      <c r="L1679" s="567"/>
      <c r="M1679" s="567"/>
      <c r="N1679" s="567"/>
      <c r="O1679" s="567"/>
      <c r="P1679" s="567"/>
      <c r="Q1679" s="567"/>
      <c r="R1679" s="567"/>
      <c r="S1679" s="567"/>
      <c r="T1679" s="567"/>
      <c r="U1679" s="567"/>
      <c r="V1679" s="567"/>
      <c r="W1679" s="567"/>
      <c r="X1679" s="567"/>
      <c r="Y1679" s="568"/>
      <c r="Z1679" s="567"/>
      <c r="AA1679" s="567"/>
      <c r="AB1679" s="316"/>
      <c r="AC1679" s="316"/>
    </row>
    <row r="1680" spans="1:29">
      <c r="A1680" s="576"/>
      <c r="B1680" s="566"/>
      <c r="C1680" s="566"/>
      <c r="D1680" s="566"/>
      <c r="E1680" s="566"/>
      <c r="F1680" s="567"/>
      <c r="G1680" s="567"/>
      <c r="H1680" s="567"/>
      <c r="I1680" s="567"/>
      <c r="J1680" s="567"/>
      <c r="K1680" s="567"/>
      <c r="L1680" s="567"/>
      <c r="M1680" s="567"/>
      <c r="N1680" s="567"/>
      <c r="O1680" s="567"/>
      <c r="P1680" s="567"/>
      <c r="Q1680" s="567"/>
      <c r="R1680" s="567"/>
      <c r="S1680" s="567"/>
      <c r="T1680" s="567"/>
      <c r="U1680" s="567"/>
      <c r="V1680" s="567"/>
      <c r="W1680" s="567"/>
      <c r="X1680" s="567"/>
      <c r="Y1680" s="568"/>
      <c r="Z1680" s="567"/>
      <c r="AA1680" s="567"/>
      <c r="AB1680" s="316"/>
      <c r="AC1680" s="316"/>
    </row>
    <row r="1681" spans="1:29">
      <c r="A1681" s="576"/>
      <c r="B1681" s="566"/>
      <c r="C1681" s="566"/>
      <c r="D1681" s="566"/>
      <c r="E1681" s="566"/>
      <c r="F1681" s="567"/>
      <c r="G1681" s="567"/>
      <c r="H1681" s="567"/>
      <c r="I1681" s="567"/>
      <c r="J1681" s="567"/>
      <c r="K1681" s="567"/>
      <c r="L1681" s="567"/>
      <c r="M1681" s="567"/>
      <c r="N1681" s="567"/>
      <c r="O1681" s="567"/>
      <c r="P1681" s="567"/>
      <c r="Q1681" s="567"/>
      <c r="R1681" s="567"/>
      <c r="S1681" s="567"/>
      <c r="T1681" s="567"/>
      <c r="U1681" s="567"/>
      <c r="V1681" s="567"/>
      <c r="W1681" s="567"/>
      <c r="X1681" s="567"/>
      <c r="Y1681" s="568"/>
      <c r="Z1681" s="567"/>
      <c r="AA1681" s="567"/>
      <c r="AB1681" s="316"/>
      <c r="AC1681" s="316"/>
    </row>
    <row r="1682" spans="1:29">
      <c r="A1682" s="576"/>
      <c r="B1682" s="566"/>
      <c r="C1682" s="566"/>
      <c r="D1682" s="566"/>
      <c r="E1682" s="566"/>
      <c r="F1682" s="567"/>
      <c r="G1682" s="567"/>
      <c r="H1682" s="567"/>
      <c r="I1682" s="567"/>
      <c r="J1682" s="567"/>
      <c r="K1682" s="567"/>
      <c r="L1682" s="567"/>
      <c r="M1682" s="567"/>
      <c r="N1682" s="567"/>
      <c r="O1682" s="567"/>
      <c r="P1682" s="567"/>
      <c r="Q1682" s="567"/>
      <c r="R1682" s="567"/>
      <c r="S1682" s="567"/>
      <c r="T1682" s="567"/>
      <c r="U1682" s="567"/>
      <c r="V1682" s="567"/>
      <c r="W1682" s="567"/>
      <c r="X1682" s="567"/>
      <c r="Y1682" s="568"/>
      <c r="Z1682" s="567"/>
      <c r="AA1682" s="567"/>
      <c r="AB1682" s="316"/>
      <c r="AC1682" s="316"/>
    </row>
    <row r="1683" spans="1:29">
      <c r="A1683" s="576"/>
      <c r="B1683" s="566"/>
      <c r="C1683" s="566"/>
      <c r="D1683" s="566"/>
      <c r="E1683" s="566"/>
      <c r="F1683" s="567"/>
      <c r="G1683" s="567"/>
      <c r="H1683" s="567"/>
      <c r="I1683" s="567"/>
      <c r="J1683" s="567"/>
      <c r="K1683" s="567"/>
      <c r="L1683" s="567"/>
      <c r="M1683" s="567"/>
      <c r="N1683" s="567"/>
      <c r="O1683" s="567"/>
      <c r="P1683" s="567"/>
      <c r="Q1683" s="567"/>
      <c r="R1683" s="567"/>
      <c r="S1683" s="567"/>
      <c r="T1683" s="567"/>
      <c r="U1683" s="567"/>
      <c r="V1683" s="567"/>
      <c r="W1683" s="567"/>
      <c r="X1683" s="567"/>
      <c r="Y1683" s="568"/>
      <c r="Z1683" s="567"/>
      <c r="AA1683" s="567"/>
      <c r="AB1683" s="316"/>
      <c r="AC1683" s="316"/>
    </row>
    <row r="1684" spans="1:29">
      <c r="A1684" s="576"/>
      <c r="B1684" s="566"/>
      <c r="C1684" s="566"/>
      <c r="D1684" s="566"/>
      <c r="E1684" s="566"/>
      <c r="F1684" s="567"/>
      <c r="G1684" s="567"/>
      <c r="H1684" s="567"/>
      <c r="I1684" s="567"/>
      <c r="J1684" s="567"/>
      <c r="K1684" s="567"/>
      <c r="L1684" s="567"/>
      <c r="M1684" s="567"/>
      <c r="N1684" s="567"/>
      <c r="O1684" s="567"/>
      <c r="P1684" s="567"/>
      <c r="Q1684" s="567"/>
      <c r="R1684" s="567"/>
      <c r="S1684" s="567"/>
      <c r="T1684" s="567"/>
      <c r="U1684" s="567"/>
      <c r="V1684" s="567"/>
      <c r="W1684" s="567"/>
      <c r="X1684" s="567"/>
      <c r="Y1684" s="568"/>
      <c r="Z1684" s="567"/>
      <c r="AA1684" s="567"/>
      <c r="AB1684" s="316"/>
      <c r="AC1684" s="316"/>
    </row>
    <row r="1685" spans="1:29">
      <c r="A1685" s="576"/>
      <c r="B1685" s="566"/>
      <c r="C1685" s="566"/>
      <c r="D1685" s="566"/>
      <c r="E1685" s="566"/>
      <c r="F1685" s="567"/>
      <c r="G1685" s="567"/>
      <c r="H1685" s="567"/>
      <c r="I1685" s="567"/>
      <c r="J1685" s="567"/>
      <c r="K1685" s="567"/>
      <c r="L1685" s="567"/>
      <c r="M1685" s="567"/>
      <c r="N1685" s="567"/>
      <c r="O1685" s="567"/>
      <c r="P1685" s="567"/>
      <c r="Q1685" s="567"/>
      <c r="R1685" s="567"/>
      <c r="S1685" s="567"/>
      <c r="T1685" s="567"/>
      <c r="U1685" s="567"/>
      <c r="V1685" s="567"/>
      <c r="W1685" s="567"/>
      <c r="X1685" s="567"/>
      <c r="Y1685" s="568"/>
      <c r="Z1685" s="567"/>
      <c r="AA1685" s="567"/>
      <c r="AB1685" s="316"/>
      <c r="AC1685" s="316"/>
    </row>
    <row r="1686" spans="1:29">
      <c r="A1686" s="576"/>
      <c r="B1686" s="566"/>
      <c r="C1686" s="566"/>
      <c r="D1686" s="566"/>
      <c r="E1686" s="566"/>
      <c r="F1686" s="567"/>
      <c r="G1686" s="567"/>
      <c r="H1686" s="567"/>
      <c r="I1686" s="567"/>
      <c r="J1686" s="567"/>
      <c r="K1686" s="567"/>
      <c r="L1686" s="567"/>
      <c r="M1686" s="567"/>
      <c r="N1686" s="567"/>
      <c r="O1686" s="567"/>
      <c r="P1686" s="567"/>
      <c r="Q1686" s="567"/>
      <c r="R1686" s="567"/>
      <c r="S1686" s="567"/>
      <c r="T1686" s="567"/>
      <c r="U1686" s="567"/>
      <c r="V1686" s="567"/>
      <c r="W1686" s="567"/>
      <c r="X1686" s="567"/>
      <c r="Y1686" s="568"/>
      <c r="Z1686" s="567"/>
      <c r="AA1686" s="567"/>
      <c r="AB1686" s="316"/>
      <c r="AC1686" s="316"/>
    </row>
    <row r="1687" spans="1:29">
      <c r="A1687" s="576"/>
      <c r="B1687" s="566"/>
      <c r="C1687" s="566"/>
      <c r="D1687" s="566"/>
      <c r="E1687" s="566"/>
      <c r="F1687" s="567"/>
      <c r="G1687" s="567"/>
      <c r="H1687" s="567"/>
      <c r="I1687" s="567"/>
      <c r="J1687" s="567"/>
      <c r="K1687" s="567"/>
      <c r="L1687" s="567"/>
      <c r="M1687" s="567"/>
      <c r="N1687" s="567"/>
      <c r="O1687" s="567"/>
      <c r="P1687" s="567"/>
      <c r="Q1687" s="567"/>
      <c r="R1687" s="567"/>
      <c r="S1687" s="567"/>
      <c r="T1687" s="567"/>
      <c r="U1687" s="567"/>
      <c r="V1687" s="567"/>
      <c r="W1687" s="567"/>
      <c r="X1687" s="567"/>
      <c r="Y1687" s="568"/>
      <c r="Z1687" s="567"/>
      <c r="AA1687" s="567"/>
      <c r="AB1687" s="316"/>
      <c r="AC1687" s="316"/>
    </row>
    <row r="1688" spans="1:29">
      <c r="A1688" s="576"/>
      <c r="B1688" s="566"/>
      <c r="C1688" s="566"/>
      <c r="D1688" s="566"/>
      <c r="E1688" s="566"/>
      <c r="F1688" s="567"/>
      <c r="G1688" s="567"/>
      <c r="H1688" s="567"/>
      <c r="I1688" s="567"/>
      <c r="J1688" s="567"/>
      <c r="K1688" s="567"/>
      <c r="L1688" s="567"/>
      <c r="M1688" s="567"/>
      <c r="N1688" s="567"/>
      <c r="O1688" s="567"/>
      <c r="P1688" s="567"/>
      <c r="Q1688" s="567"/>
      <c r="R1688" s="567"/>
      <c r="S1688" s="567"/>
      <c r="T1688" s="567"/>
      <c r="U1688" s="567"/>
      <c r="V1688" s="567"/>
      <c r="W1688" s="567"/>
      <c r="X1688" s="567"/>
      <c r="Y1688" s="568"/>
      <c r="Z1688" s="567"/>
      <c r="AA1688" s="567"/>
      <c r="AB1688" s="316"/>
      <c r="AC1688" s="316"/>
    </row>
    <row r="1689" spans="1:29">
      <c r="A1689" s="576"/>
      <c r="B1689" s="566"/>
      <c r="C1689" s="566"/>
      <c r="D1689" s="566"/>
      <c r="E1689" s="566"/>
      <c r="F1689" s="567"/>
      <c r="G1689" s="567"/>
      <c r="H1689" s="567"/>
      <c r="I1689" s="567"/>
      <c r="J1689" s="567"/>
      <c r="K1689" s="567"/>
      <c r="L1689" s="567"/>
      <c r="M1689" s="567"/>
      <c r="N1689" s="567"/>
      <c r="O1689" s="567"/>
      <c r="P1689" s="567"/>
      <c r="Q1689" s="567"/>
      <c r="R1689" s="567"/>
      <c r="S1689" s="567"/>
      <c r="T1689" s="567"/>
      <c r="U1689" s="567"/>
      <c r="V1689" s="567"/>
      <c r="W1689" s="567"/>
      <c r="X1689" s="567"/>
      <c r="Y1689" s="568"/>
      <c r="Z1689" s="567"/>
      <c r="AA1689" s="567"/>
      <c r="AB1689" s="316"/>
      <c r="AC1689" s="316"/>
    </row>
    <row r="1690" spans="1:29">
      <c r="A1690" s="576"/>
      <c r="B1690" s="566"/>
      <c r="C1690" s="566"/>
      <c r="D1690" s="566"/>
      <c r="E1690" s="566"/>
      <c r="F1690" s="567"/>
      <c r="G1690" s="567"/>
      <c r="H1690" s="567"/>
      <c r="I1690" s="567"/>
      <c r="J1690" s="567"/>
      <c r="K1690" s="567"/>
      <c r="L1690" s="567"/>
      <c r="M1690" s="567"/>
      <c r="N1690" s="567"/>
      <c r="O1690" s="567"/>
      <c r="P1690" s="567"/>
      <c r="Q1690" s="567"/>
      <c r="R1690" s="567"/>
      <c r="S1690" s="567"/>
      <c r="T1690" s="567"/>
      <c r="U1690" s="567"/>
      <c r="V1690" s="567"/>
      <c r="W1690" s="567"/>
      <c r="X1690" s="567"/>
      <c r="Y1690" s="568"/>
      <c r="Z1690" s="567"/>
      <c r="AA1690" s="567"/>
      <c r="AB1690" s="316"/>
      <c r="AC1690" s="316"/>
    </row>
    <row r="1691" spans="1:29">
      <c r="A1691" s="576"/>
      <c r="B1691" s="566"/>
      <c r="C1691" s="566"/>
      <c r="D1691" s="566"/>
      <c r="E1691" s="566"/>
      <c r="F1691" s="567"/>
      <c r="G1691" s="567"/>
      <c r="H1691" s="567"/>
      <c r="I1691" s="567"/>
      <c r="J1691" s="567"/>
      <c r="K1691" s="567"/>
      <c r="L1691" s="567"/>
      <c r="M1691" s="567"/>
      <c r="N1691" s="567"/>
      <c r="O1691" s="567"/>
      <c r="P1691" s="567"/>
      <c r="Q1691" s="567"/>
      <c r="R1691" s="567"/>
      <c r="S1691" s="567"/>
      <c r="T1691" s="567"/>
      <c r="U1691" s="567"/>
      <c r="V1691" s="567"/>
      <c r="W1691" s="567"/>
      <c r="X1691" s="567"/>
      <c r="Y1691" s="568"/>
      <c r="Z1691" s="567"/>
      <c r="AA1691" s="567"/>
      <c r="AB1691" s="316"/>
      <c r="AC1691" s="316"/>
    </row>
    <row r="1692" spans="1:29">
      <c r="A1692" s="576"/>
      <c r="B1692" s="566"/>
      <c r="C1692" s="566"/>
      <c r="D1692" s="566"/>
      <c r="E1692" s="566"/>
      <c r="F1692" s="567"/>
      <c r="G1692" s="567"/>
      <c r="H1692" s="567"/>
      <c r="I1692" s="567"/>
      <c r="J1692" s="567"/>
      <c r="K1692" s="567"/>
      <c r="L1692" s="567"/>
      <c r="M1692" s="567"/>
      <c r="N1692" s="567"/>
      <c r="O1692" s="567"/>
      <c r="P1692" s="567"/>
      <c r="Q1692" s="567"/>
      <c r="R1692" s="567"/>
      <c r="S1692" s="567"/>
      <c r="T1692" s="567"/>
      <c r="U1692" s="567"/>
      <c r="V1692" s="567"/>
      <c r="W1692" s="567"/>
      <c r="X1692" s="567"/>
      <c r="Y1692" s="568"/>
      <c r="Z1692" s="567"/>
      <c r="AA1692" s="567"/>
      <c r="AB1692" s="316"/>
      <c r="AC1692" s="316"/>
    </row>
    <row r="1693" spans="1:29">
      <c r="A1693" s="576"/>
      <c r="B1693" s="566"/>
      <c r="C1693" s="566"/>
      <c r="D1693" s="566"/>
      <c r="E1693" s="566"/>
      <c r="F1693" s="567"/>
      <c r="G1693" s="567"/>
      <c r="H1693" s="567"/>
      <c r="I1693" s="567"/>
      <c r="J1693" s="567"/>
      <c r="K1693" s="567"/>
      <c r="L1693" s="567"/>
      <c r="M1693" s="567"/>
      <c r="N1693" s="567"/>
      <c r="O1693" s="567"/>
      <c r="P1693" s="567"/>
      <c r="Q1693" s="567"/>
      <c r="R1693" s="567"/>
      <c r="S1693" s="567"/>
      <c r="T1693" s="567"/>
      <c r="U1693" s="567"/>
      <c r="V1693" s="567"/>
      <c r="W1693" s="567"/>
      <c r="X1693" s="567"/>
      <c r="Y1693" s="568"/>
      <c r="Z1693" s="567"/>
      <c r="AA1693" s="567"/>
      <c r="AB1693" s="316"/>
      <c r="AC1693" s="316"/>
    </row>
    <row r="1694" spans="1:29">
      <c r="A1694" s="576"/>
      <c r="B1694" s="566"/>
      <c r="C1694" s="566"/>
      <c r="D1694" s="566"/>
      <c r="E1694" s="566"/>
      <c r="F1694" s="567"/>
      <c r="G1694" s="567"/>
      <c r="H1694" s="567"/>
      <c r="I1694" s="567"/>
      <c r="J1694" s="567"/>
      <c r="K1694" s="567"/>
      <c r="L1694" s="567"/>
      <c r="M1694" s="567"/>
      <c r="N1694" s="567"/>
      <c r="O1694" s="567"/>
      <c r="P1694" s="567"/>
      <c r="Q1694" s="567"/>
      <c r="R1694" s="567"/>
      <c r="S1694" s="567"/>
      <c r="T1694" s="567"/>
      <c r="U1694" s="567"/>
      <c r="V1694" s="567"/>
      <c r="W1694" s="567"/>
      <c r="X1694" s="567"/>
      <c r="Y1694" s="568"/>
      <c r="Z1694" s="567"/>
      <c r="AA1694" s="567"/>
      <c r="AB1694" s="316"/>
      <c r="AC1694" s="316"/>
    </row>
    <row r="1695" spans="1:29">
      <c r="A1695" s="576"/>
      <c r="B1695" s="566"/>
      <c r="C1695" s="566"/>
      <c r="D1695" s="566"/>
      <c r="E1695" s="566"/>
      <c r="F1695" s="567"/>
      <c r="G1695" s="567"/>
      <c r="H1695" s="567"/>
      <c r="I1695" s="567"/>
      <c r="J1695" s="567"/>
      <c r="K1695" s="567"/>
      <c r="L1695" s="567"/>
      <c r="M1695" s="567"/>
      <c r="N1695" s="567"/>
      <c r="O1695" s="567"/>
      <c r="P1695" s="567"/>
      <c r="Q1695" s="567"/>
      <c r="R1695" s="567"/>
      <c r="S1695" s="567"/>
      <c r="T1695" s="567"/>
      <c r="U1695" s="567"/>
      <c r="V1695" s="567"/>
      <c r="W1695" s="567"/>
      <c r="X1695" s="567"/>
      <c r="Y1695" s="568"/>
      <c r="Z1695" s="567"/>
      <c r="AA1695" s="567"/>
      <c r="AB1695" s="316"/>
      <c r="AC1695" s="316"/>
    </row>
    <row r="1696" spans="1:29">
      <c r="A1696" s="576"/>
      <c r="B1696" s="566"/>
      <c r="C1696" s="566"/>
      <c r="D1696" s="566"/>
      <c r="E1696" s="566"/>
      <c r="F1696" s="567"/>
      <c r="G1696" s="567"/>
      <c r="H1696" s="567"/>
      <c r="I1696" s="567"/>
      <c r="J1696" s="567"/>
      <c r="K1696" s="567"/>
      <c r="L1696" s="567"/>
      <c r="M1696" s="567"/>
      <c r="N1696" s="567"/>
      <c r="O1696" s="567"/>
      <c r="P1696" s="567"/>
      <c r="Q1696" s="567"/>
      <c r="R1696" s="567"/>
      <c r="S1696" s="567"/>
      <c r="T1696" s="567"/>
      <c r="U1696" s="567"/>
      <c r="V1696" s="567"/>
      <c r="W1696" s="567"/>
      <c r="X1696" s="567"/>
      <c r="Y1696" s="568"/>
      <c r="Z1696" s="567"/>
      <c r="AA1696" s="567"/>
      <c r="AB1696" s="316"/>
      <c r="AC1696" s="316"/>
    </row>
    <row r="1697" spans="1:29">
      <c r="A1697" s="576"/>
      <c r="B1697" s="566"/>
      <c r="C1697" s="566"/>
      <c r="D1697" s="566"/>
      <c r="E1697" s="566"/>
      <c r="F1697" s="567"/>
      <c r="G1697" s="567"/>
      <c r="H1697" s="567"/>
      <c r="I1697" s="567"/>
      <c r="J1697" s="567"/>
      <c r="K1697" s="567"/>
      <c r="L1697" s="567"/>
      <c r="M1697" s="567"/>
      <c r="N1697" s="567"/>
      <c r="O1697" s="567"/>
      <c r="P1697" s="567"/>
      <c r="Q1697" s="567"/>
      <c r="R1697" s="567"/>
      <c r="S1697" s="567"/>
      <c r="T1697" s="567"/>
      <c r="U1697" s="567"/>
      <c r="V1697" s="567"/>
      <c r="W1697" s="567"/>
      <c r="X1697" s="567"/>
      <c r="Y1697" s="568"/>
      <c r="Z1697" s="567"/>
      <c r="AA1697" s="567"/>
      <c r="AB1697" s="316"/>
      <c r="AC1697" s="316"/>
    </row>
    <row r="1698" spans="1:29">
      <c r="A1698" s="576"/>
      <c r="B1698" s="566"/>
      <c r="C1698" s="566"/>
      <c r="D1698" s="566"/>
      <c r="E1698" s="566"/>
      <c r="F1698" s="567"/>
      <c r="G1698" s="567"/>
      <c r="H1698" s="567"/>
      <c r="I1698" s="567"/>
      <c r="J1698" s="567"/>
      <c r="K1698" s="567"/>
      <c r="L1698" s="567"/>
      <c r="M1698" s="567"/>
      <c r="N1698" s="567"/>
      <c r="O1698" s="567"/>
      <c r="P1698" s="567"/>
      <c r="Q1698" s="567"/>
      <c r="R1698" s="567"/>
      <c r="S1698" s="567"/>
      <c r="T1698" s="567"/>
      <c r="U1698" s="567"/>
      <c r="V1698" s="567"/>
      <c r="W1698" s="567"/>
      <c r="X1698" s="567"/>
      <c r="Y1698" s="568"/>
      <c r="Z1698" s="567"/>
      <c r="AA1698" s="567"/>
      <c r="AB1698" s="316"/>
      <c r="AC1698" s="316"/>
    </row>
    <row r="1699" spans="1:29">
      <c r="A1699" s="576"/>
      <c r="B1699" s="566"/>
      <c r="C1699" s="566"/>
      <c r="D1699" s="566"/>
      <c r="E1699" s="566"/>
      <c r="F1699" s="567"/>
      <c r="G1699" s="567"/>
      <c r="H1699" s="567"/>
      <c r="I1699" s="567"/>
      <c r="J1699" s="567"/>
      <c r="K1699" s="567"/>
      <c r="L1699" s="567"/>
      <c r="M1699" s="567"/>
      <c r="N1699" s="567"/>
      <c r="O1699" s="567"/>
      <c r="P1699" s="567"/>
      <c r="Q1699" s="567"/>
      <c r="R1699" s="567"/>
      <c r="S1699" s="567"/>
      <c r="T1699" s="567"/>
      <c r="U1699" s="567"/>
      <c r="V1699" s="567"/>
      <c r="W1699" s="567"/>
      <c r="X1699" s="567"/>
      <c r="Y1699" s="568"/>
      <c r="Z1699" s="567"/>
      <c r="AA1699" s="567"/>
      <c r="AB1699" s="316"/>
      <c r="AC1699" s="316"/>
    </row>
    <row r="1700" spans="1:29">
      <c r="A1700" s="576"/>
      <c r="B1700" s="566"/>
      <c r="C1700" s="566"/>
      <c r="D1700" s="566"/>
      <c r="E1700" s="566"/>
      <c r="F1700" s="567"/>
      <c r="G1700" s="567"/>
      <c r="H1700" s="567"/>
      <c r="I1700" s="567"/>
      <c r="J1700" s="567"/>
      <c r="K1700" s="567"/>
      <c r="L1700" s="567"/>
      <c r="M1700" s="567"/>
      <c r="N1700" s="567"/>
      <c r="O1700" s="567"/>
      <c r="P1700" s="567"/>
      <c r="Q1700" s="567"/>
      <c r="R1700" s="567"/>
      <c r="S1700" s="567"/>
      <c r="T1700" s="567"/>
      <c r="U1700" s="567"/>
      <c r="V1700" s="567"/>
      <c r="W1700" s="567"/>
      <c r="X1700" s="567"/>
      <c r="Y1700" s="568"/>
      <c r="Z1700" s="567"/>
      <c r="AA1700" s="567"/>
      <c r="AB1700" s="316"/>
      <c r="AC1700" s="316"/>
    </row>
    <row r="1701" spans="1:29">
      <c r="A1701" s="576"/>
      <c r="B1701" s="566"/>
      <c r="C1701" s="566"/>
      <c r="D1701" s="566"/>
      <c r="E1701" s="566"/>
      <c r="F1701" s="567"/>
      <c r="G1701" s="567"/>
      <c r="H1701" s="567"/>
      <c r="I1701" s="567"/>
      <c r="J1701" s="567"/>
      <c r="K1701" s="567"/>
      <c r="L1701" s="567"/>
      <c r="M1701" s="567"/>
      <c r="N1701" s="567"/>
      <c r="O1701" s="567"/>
      <c r="P1701" s="567"/>
      <c r="Q1701" s="567"/>
      <c r="R1701" s="567"/>
      <c r="S1701" s="567"/>
      <c r="T1701" s="567"/>
      <c r="U1701" s="567"/>
      <c r="V1701" s="567"/>
      <c r="W1701" s="567"/>
      <c r="X1701" s="567"/>
      <c r="Y1701" s="568"/>
      <c r="Z1701" s="567"/>
      <c r="AA1701" s="567"/>
      <c r="AB1701" s="316"/>
      <c r="AC1701" s="316"/>
    </row>
    <row r="1702" spans="1:29">
      <c r="A1702" s="576"/>
      <c r="B1702" s="566"/>
      <c r="C1702" s="566"/>
      <c r="D1702" s="566"/>
      <c r="E1702" s="566"/>
      <c r="F1702" s="567"/>
      <c r="G1702" s="567"/>
      <c r="H1702" s="567"/>
      <c r="I1702" s="567"/>
      <c r="J1702" s="567"/>
      <c r="K1702" s="567"/>
      <c r="L1702" s="567"/>
      <c r="M1702" s="567"/>
      <c r="N1702" s="567"/>
      <c r="O1702" s="567"/>
      <c r="P1702" s="567"/>
      <c r="Q1702" s="567"/>
      <c r="R1702" s="567"/>
      <c r="S1702" s="567"/>
      <c r="T1702" s="567"/>
      <c r="U1702" s="567"/>
      <c r="V1702" s="567"/>
      <c r="W1702" s="567"/>
      <c r="X1702" s="567"/>
      <c r="Y1702" s="568"/>
      <c r="Z1702" s="567"/>
      <c r="AA1702" s="567"/>
      <c r="AB1702" s="316"/>
      <c r="AC1702" s="316"/>
    </row>
    <row r="1703" spans="1:29">
      <c r="A1703" s="576"/>
      <c r="B1703" s="566"/>
      <c r="C1703" s="566"/>
      <c r="D1703" s="566"/>
      <c r="E1703" s="566"/>
      <c r="F1703" s="567"/>
      <c r="G1703" s="567"/>
      <c r="H1703" s="567"/>
      <c r="I1703" s="567"/>
      <c r="J1703" s="567"/>
      <c r="K1703" s="567"/>
      <c r="L1703" s="567"/>
      <c r="M1703" s="567"/>
      <c r="N1703" s="567"/>
      <c r="O1703" s="567"/>
      <c r="P1703" s="567"/>
      <c r="Q1703" s="567"/>
      <c r="R1703" s="567"/>
      <c r="S1703" s="567"/>
      <c r="T1703" s="567"/>
      <c r="U1703" s="567"/>
      <c r="V1703" s="567"/>
      <c r="W1703" s="567"/>
      <c r="X1703" s="567"/>
      <c r="Y1703" s="568"/>
      <c r="Z1703" s="567"/>
      <c r="AA1703" s="567"/>
      <c r="AB1703" s="316"/>
      <c r="AC1703" s="316"/>
    </row>
    <row r="1704" spans="1:29">
      <c r="A1704" s="576"/>
      <c r="B1704" s="566"/>
      <c r="C1704" s="566"/>
      <c r="D1704" s="566"/>
      <c r="E1704" s="566"/>
      <c r="F1704" s="567"/>
      <c r="G1704" s="567"/>
      <c r="H1704" s="567"/>
      <c r="I1704" s="567"/>
      <c r="J1704" s="567"/>
      <c r="K1704" s="567"/>
      <c r="L1704" s="567"/>
      <c r="M1704" s="567"/>
      <c r="N1704" s="567"/>
      <c r="O1704" s="567"/>
      <c r="P1704" s="567"/>
      <c r="Q1704" s="567"/>
      <c r="R1704" s="567"/>
      <c r="S1704" s="567"/>
      <c r="T1704" s="567"/>
      <c r="U1704" s="567"/>
      <c r="V1704" s="567"/>
      <c r="W1704" s="567"/>
      <c r="X1704" s="567"/>
      <c r="Y1704" s="568"/>
      <c r="Z1704" s="567"/>
      <c r="AA1704" s="567"/>
      <c r="AB1704" s="316"/>
      <c r="AC1704" s="316"/>
    </row>
    <row r="1705" spans="1:29">
      <c r="A1705" s="576"/>
      <c r="B1705" s="566"/>
      <c r="C1705" s="566"/>
      <c r="D1705" s="566"/>
      <c r="E1705" s="566"/>
      <c r="F1705" s="567"/>
      <c r="G1705" s="567"/>
      <c r="H1705" s="567"/>
      <c r="I1705" s="567"/>
      <c r="J1705" s="567"/>
      <c r="K1705" s="567"/>
      <c r="L1705" s="567"/>
      <c r="M1705" s="567"/>
      <c r="N1705" s="567"/>
      <c r="O1705" s="567"/>
      <c r="P1705" s="567"/>
      <c r="Q1705" s="567"/>
      <c r="R1705" s="567"/>
      <c r="S1705" s="567"/>
      <c r="T1705" s="567"/>
      <c r="U1705" s="567"/>
      <c r="V1705" s="567"/>
      <c r="W1705" s="567"/>
      <c r="X1705" s="567"/>
      <c r="Y1705" s="568"/>
      <c r="Z1705" s="567"/>
      <c r="AA1705" s="567"/>
      <c r="AB1705" s="316"/>
      <c r="AC1705" s="316"/>
    </row>
    <row r="1706" spans="1:29">
      <c r="A1706" s="576"/>
      <c r="B1706" s="566"/>
      <c r="C1706" s="566"/>
      <c r="D1706" s="566"/>
      <c r="E1706" s="566"/>
      <c r="F1706" s="567"/>
      <c r="G1706" s="567"/>
      <c r="H1706" s="567"/>
      <c r="I1706" s="567"/>
      <c r="J1706" s="567"/>
      <c r="K1706" s="567"/>
      <c r="L1706" s="567"/>
      <c r="M1706" s="567"/>
      <c r="N1706" s="567"/>
      <c r="O1706" s="567"/>
      <c r="P1706" s="567"/>
      <c r="Q1706" s="567"/>
      <c r="R1706" s="567"/>
      <c r="S1706" s="567"/>
      <c r="T1706" s="567"/>
      <c r="U1706" s="567"/>
      <c r="V1706" s="567"/>
      <c r="W1706" s="567"/>
      <c r="X1706" s="567"/>
      <c r="Y1706" s="568"/>
      <c r="Z1706" s="567"/>
      <c r="AA1706" s="567"/>
      <c r="AB1706" s="316"/>
      <c r="AC1706" s="316"/>
    </row>
    <row r="1707" spans="1:29">
      <c r="A1707" s="576"/>
      <c r="B1707" s="566"/>
      <c r="C1707" s="566"/>
      <c r="D1707" s="566"/>
      <c r="E1707" s="566"/>
      <c r="F1707" s="567"/>
      <c r="G1707" s="567"/>
      <c r="H1707" s="567"/>
      <c r="I1707" s="567"/>
      <c r="J1707" s="567"/>
      <c r="K1707" s="567"/>
      <c r="L1707" s="567"/>
      <c r="M1707" s="567"/>
      <c r="N1707" s="567"/>
      <c r="O1707" s="567"/>
      <c r="P1707" s="567"/>
      <c r="Q1707" s="567"/>
      <c r="R1707" s="567"/>
      <c r="S1707" s="567"/>
      <c r="T1707" s="567"/>
      <c r="U1707" s="567"/>
      <c r="V1707" s="567"/>
      <c r="W1707" s="567"/>
      <c r="X1707" s="567"/>
      <c r="Y1707" s="568"/>
      <c r="Z1707" s="567"/>
      <c r="AA1707" s="567"/>
      <c r="AB1707" s="316"/>
      <c r="AC1707" s="316"/>
    </row>
    <row r="1708" spans="1:29">
      <c r="A1708" s="576"/>
      <c r="B1708" s="566"/>
      <c r="C1708" s="566"/>
      <c r="D1708" s="566"/>
      <c r="E1708" s="566"/>
      <c r="F1708" s="567"/>
      <c r="G1708" s="567"/>
      <c r="H1708" s="567"/>
      <c r="I1708" s="567"/>
      <c r="J1708" s="567"/>
      <c r="K1708" s="567"/>
      <c r="L1708" s="567"/>
      <c r="M1708" s="567"/>
      <c r="N1708" s="567"/>
      <c r="O1708" s="567"/>
      <c r="P1708" s="567"/>
      <c r="Q1708" s="567"/>
      <c r="R1708" s="567"/>
      <c r="S1708" s="567"/>
      <c r="T1708" s="567"/>
      <c r="U1708" s="567"/>
      <c r="V1708" s="567"/>
      <c r="W1708" s="567"/>
      <c r="X1708" s="567"/>
      <c r="Y1708" s="568"/>
      <c r="Z1708" s="567"/>
      <c r="AA1708" s="567"/>
      <c r="AB1708" s="316"/>
      <c r="AC1708" s="316"/>
    </row>
    <row r="1709" spans="1:29">
      <c r="A1709" s="576"/>
      <c r="B1709" s="566"/>
      <c r="C1709" s="566"/>
      <c r="D1709" s="566"/>
      <c r="E1709" s="566"/>
      <c r="F1709" s="567"/>
      <c r="G1709" s="567"/>
      <c r="H1709" s="567"/>
      <c r="I1709" s="567"/>
      <c r="J1709" s="567"/>
      <c r="K1709" s="567"/>
      <c r="L1709" s="567"/>
      <c r="M1709" s="567"/>
      <c r="N1709" s="567"/>
      <c r="O1709" s="567"/>
      <c r="P1709" s="567"/>
      <c r="Q1709" s="567"/>
      <c r="R1709" s="567"/>
      <c r="S1709" s="567"/>
      <c r="T1709" s="567"/>
      <c r="U1709" s="567"/>
      <c r="V1709" s="567"/>
      <c r="W1709" s="567"/>
      <c r="X1709" s="567"/>
      <c r="Y1709" s="568"/>
      <c r="Z1709" s="567"/>
      <c r="AA1709" s="567"/>
      <c r="AB1709" s="316"/>
      <c r="AC1709" s="316"/>
    </row>
    <row r="1710" spans="1:29">
      <c r="A1710" s="576"/>
      <c r="B1710" s="566"/>
      <c r="C1710" s="566"/>
      <c r="D1710" s="566"/>
      <c r="E1710" s="566"/>
      <c r="F1710" s="567"/>
      <c r="G1710" s="567"/>
      <c r="H1710" s="567"/>
      <c r="I1710" s="567"/>
      <c r="J1710" s="567"/>
      <c r="K1710" s="567"/>
      <c r="L1710" s="567"/>
      <c r="M1710" s="567"/>
      <c r="N1710" s="567"/>
      <c r="O1710" s="567"/>
      <c r="P1710" s="567"/>
      <c r="Q1710" s="567"/>
      <c r="R1710" s="567"/>
      <c r="S1710" s="567"/>
      <c r="T1710" s="567"/>
      <c r="U1710" s="567"/>
      <c r="V1710" s="567"/>
      <c r="W1710" s="567"/>
      <c r="X1710" s="567"/>
      <c r="Y1710" s="568"/>
      <c r="Z1710" s="567"/>
      <c r="AA1710" s="567"/>
      <c r="AB1710" s="316"/>
      <c r="AC1710" s="316"/>
    </row>
    <row r="1711" spans="1:29">
      <c r="A1711" s="576"/>
      <c r="B1711" s="566"/>
      <c r="C1711" s="566"/>
      <c r="D1711" s="566"/>
      <c r="E1711" s="566"/>
      <c r="F1711" s="567"/>
      <c r="G1711" s="567"/>
      <c r="H1711" s="567"/>
      <c r="I1711" s="567"/>
      <c r="J1711" s="567"/>
      <c r="K1711" s="567"/>
      <c r="L1711" s="567"/>
      <c r="M1711" s="567"/>
      <c r="N1711" s="567"/>
      <c r="O1711" s="567"/>
      <c r="P1711" s="567"/>
      <c r="Q1711" s="567"/>
      <c r="R1711" s="567"/>
      <c r="S1711" s="567"/>
      <c r="T1711" s="567"/>
      <c r="U1711" s="567"/>
      <c r="V1711" s="567"/>
      <c r="W1711" s="567"/>
      <c r="X1711" s="567"/>
      <c r="Y1711" s="568"/>
      <c r="Z1711" s="567"/>
      <c r="AA1711" s="567"/>
      <c r="AB1711" s="316"/>
      <c r="AC1711" s="316"/>
    </row>
    <row r="1712" spans="1:29">
      <c r="A1712" s="576"/>
      <c r="B1712" s="566"/>
      <c r="C1712" s="566"/>
      <c r="D1712" s="566"/>
      <c r="E1712" s="566"/>
      <c r="F1712" s="567"/>
      <c r="G1712" s="567"/>
      <c r="H1712" s="567"/>
      <c r="I1712" s="567"/>
      <c r="J1712" s="567"/>
      <c r="K1712" s="567"/>
      <c r="L1712" s="567"/>
      <c r="M1712" s="567"/>
      <c r="N1712" s="567"/>
      <c r="O1712" s="567"/>
      <c r="P1712" s="567"/>
      <c r="Q1712" s="567"/>
      <c r="R1712" s="567"/>
      <c r="S1712" s="567"/>
      <c r="T1712" s="567"/>
      <c r="U1712" s="567"/>
      <c r="V1712" s="567"/>
      <c r="W1712" s="567"/>
      <c r="X1712" s="567"/>
      <c r="Y1712" s="568"/>
      <c r="Z1712" s="567"/>
      <c r="AA1712" s="567"/>
      <c r="AB1712" s="316"/>
      <c r="AC1712" s="316"/>
    </row>
    <row r="1713" spans="1:29">
      <c r="A1713" s="576"/>
      <c r="B1713" s="566"/>
      <c r="C1713" s="566"/>
      <c r="D1713" s="566"/>
      <c r="E1713" s="566"/>
      <c r="F1713" s="567"/>
      <c r="G1713" s="567"/>
      <c r="H1713" s="567"/>
      <c r="I1713" s="567"/>
      <c r="J1713" s="567"/>
      <c r="K1713" s="567"/>
      <c r="L1713" s="567"/>
      <c r="M1713" s="567"/>
      <c r="N1713" s="567"/>
      <c r="O1713" s="567"/>
      <c r="P1713" s="567"/>
      <c r="Q1713" s="567"/>
      <c r="R1713" s="567"/>
      <c r="S1713" s="567"/>
      <c r="T1713" s="567"/>
      <c r="U1713" s="567"/>
      <c r="V1713" s="567"/>
      <c r="W1713" s="567"/>
      <c r="X1713" s="567"/>
      <c r="Y1713" s="568"/>
      <c r="Z1713" s="567"/>
      <c r="AA1713" s="567"/>
      <c r="AB1713" s="316"/>
      <c r="AC1713" s="316"/>
    </row>
    <row r="1714" spans="1:29">
      <c r="A1714" s="576"/>
      <c r="B1714" s="566"/>
      <c r="C1714" s="566"/>
      <c r="D1714" s="566"/>
      <c r="E1714" s="566"/>
      <c r="F1714" s="567"/>
      <c r="G1714" s="567"/>
      <c r="H1714" s="567"/>
      <c r="I1714" s="567"/>
      <c r="J1714" s="567"/>
      <c r="K1714" s="567"/>
      <c r="L1714" s="567"/>
      <c r="M1714" s="567"/>
      <c r="N1714" s="567"/>
      <c r="O1714" s="567"/>
      <c r="P1714" s="567"/>
      <c r="Q1714" s="567"/>
      <c r="R1714" s="567"/>
      <c r="S1714" s="567"/>
      <c r="T1714" s="567"/>
      <c r="U1714" s="567"/>
      <c r="V1714" s="567"/>
      <c r="W1714" s="567"/>
      <c r="X1714" s="567"/>
      <c r="Y1714" s="568"/>
      <c r="Z1714" s="567"/>
      <c r="AA1714" s="567"/>
      <c r="AB1714" s="316"/>
      <c r="AC1714" s="316"/>
    </row>
    <row r="1715" spans="1:29">
      <c r="A1715" s="576"/>
      <c r="B1715" s="566"/>
      <c r="C1715" s="566"/>
      <c r="D1715" s="566"/>
      <c r="E1715" s="566"/>
      <c r="F1715" s="567"/>
      <c r="G1715" s="567"/>
      <c r="H1715" s="567"/>
      <c r="I1715" s="567"/>
      <c r="J1715" s="567"/>
      <c r="K1715" s="567"/>
      <c r="L1715" s="567"/>
      <c r="M1715" s="567"/>
      <c r="N1715" s="567"/>
      <c r="O1715" s="567"/>
      <c r="P1715" s="567"/>
      <c r="Q1715" s="567"/>
      <c r="R1715" s="567"/>
      <c r="S1715" s="567"/>
      <c r="T1715" s="567"/>
      <c r="U1715" s="567"/>
      <c r="V1715" s="567"/>
      <c r="W1715" s="567"/>
      <c r="X1715" s="567"/>
      <c r="Y1715" s="568"/>
      <c r="Z1715" s="567"/>
      <c r="AA1715" s="567"/>
      <c r="AB1715" s="316"/>
      <c r="AC1715" s="316"/>
    </row>
    <row r="1716" spans="1:29">
      <c r="A1716" s="576"/>
      <c r="B1716" s="566"/>
      <c r="C1716" s="566"/>
      <c r="D1716" s="566"/>
      <c r="E1716" s="566"/>
      <c r="F1716" s="567"/>
      <c r="G1716" s="567"/>
      <c r="H1716" s="567"/>
      <c r="I1716" s="567"/>
      <c r="J1716" s="567"/>
      <c r="K1716" s="567"/>
      <c r="L1716" s="567"/>
      <c r="M1716" s="567"/>
      <c r="N1716" s="567"/>
      <c r="O1716" s="567"/>
      <c r="P1716" s="567"/>
      <c r="Q1716" s="567"/>
      <c r="R1716" s="567"/>
      <c r="S1716" s="567"/>
      <c r="T1716" s="567"/>
      <c r="U1716" s="567"/>
      <c r="V1716" s="567"/>
      <c r="W1716" s="567"/>
      <c r="X1716" s="567"/>
      <c r="Y1716" s="568"/>
      <c r="Z1716" s="567"/>
      <c r="AA1716" s="567"/>
      <c r="AB1716" s="316"/>
      <c r="AC1716" s="316"/>
    </row>
    <row r="1717" spans="1:29">
      <c r="A1717" s="576"/>
      <c r="B1717" s="566"/>
      <c r="C1717" s="566"/>
      <c r="D1717" s="566"/>
      <c r="E1717" s="566"/>
      <c r="F1717" s="567"/>
      <c r="G1717" s="567"/>
      <c r="H1717" s="567"/>
      <c r="I1717" s="567"/>
      <c r="J1717" s="567"/>
      <c r="K1717" s="567"/>
      <c r="L1717" s="567"/>
      <c r="M1717" s="567"/>
      <c r="N1717" s="567"/>
      <c r="O1717" s="567"/>
      <c r="P1717" s="567"/>
      <c r="Q1717" s="567"/>
      <c r="R1717" s="567"/>
      <c r="S1717" s="567"/>
      <c r="T1717" s="567"/>
      <c r="U1717" s="567"/>
      <c r="V1717" s="567"/>
      <c r="W1717" s="567"/>
      <c r="X1717" s="567"/>
      <c r="Y1717" s="568"/>
      <c r="Z1717" s="567"/>
      <c r="AA1717" s="567"/>
      <c r="AB1717" s="316"/>
      <c r="AC1717" s="316"/>
    </row>
    <row r="1718" spans="1:29">
      <c r="A1718" s="576"/>
      <c r="B1718" s="566"/>
      <c r="C1718" s="566"/>
      <c r="D1718" s="566"/>
      <c r="E1718" s="566"/>
      <c r="F1718" s="567"/>
      <c r="G1718" s="567"/>
      <c r="H1718" s="567"/>
      <c r="I1718" s="567"/>
      <c r="J1718" s="567"/>
      <c r="K1718" s="567"/>
      <c r="L1718" s="567"/>
      <c r="M1718" s="567"/>
      <c r="N1718" s="567"/>
      <c r="O1718" s="567"/>
      <c r="P1718" s="567"/>
      <c r="Q1718" s="567"/>
      <c r="R1718" s="567"/>
      <c r="S1718" s="567"/>
      <c r="T1718" s="567"/>
      <c r="U1718" s="567"/>
      <c r="V1718" s="567"/>
      <c r="W1718" s="567"/>
      <c r="X1718" s="567"/>
      <c r="Y1718" s="568"/>
      <c r="Z1718" s="567"/>
      <c r="AA1718" s="567"/>
      <c r="AB1718" s="316"/>
      <c r="AC1718" s="316"/>
    </row>
    <row r="1719" spans="1:29">
      <c r="A1719" s="576"/>
      <c r="B1719" s="566"/>
      <c r="C1719" s="566"/>
      <c r="D1719" s="566"/>
      <c r="E1719" s="566"/>
      <c r="F1719" s="567"/>
      <c r="G1719" s="567"/>
      <c r="H1719" s="567"/>
      <c r="I1719" s="567"/>
      <c r="J1719" s="567"/>
      <c r="K1719" s="567"/>
      <c r="L1719" s="567"/>
      <c r="M1719" s="567"/>
      <c r="N1719" s="567"/>
      <c r="O1719" s="567"/>
      <c r="P1719" s="567"/>
      <c r="Q1719" s="567"/>
      <c r="R1719" s="567"/>
      <c r="S1719" s="567"/>
      <c r="T1719" s="567"/>
      <c r="U1719" s="567"/>
      <c r="V1719" s="567"/>
      <c r="W1719" s="567"/>
      <c r="X1719" s="567"/>
      <c r="Y1719" s="568"/>
      <c r="Z1719" s="567"/>
      <c r="AA1719" s="567"/>
      <c r="AB1719" s="316"/>
      <c r="AC1719" s="316"/>
    </row>
    <row r="1720" spans="1:29">
      <c r="A1720" s="576"/>
      <c r="B1720" s="566"/>
      <c r="C1720" s="566"/>
      <c r="D1720" s="566"/>
      <c r="E1720" s="566"/>
      <c r="F1720" s="567"/>
      <c r="G1720" s="567"/>
      <c r="H1720" s="567"/>
      <c r="I1720" s="567"/>
      <c r="J1720" s="567"/>
      <c r="K1720" s="567"/>
      <c r="L1720" s="567"/>
      <c r="M1720" s="567"/>
      <c r="N1720" s="567"/>
      <c r="O1720" s="567"/>
      <c r="P1720" s="567"/>
      <c r="Q1720" s="567"/>
      <c r="R1720" s="567"/>
      <c r="S1720" s="567"/>
      <c r="T1720" s="567"/>
      <c r="U1720" s="567"/>
      <c r="V1720" s="567"/>
      <c r="W1720" s="567"/>
      <c r="X1720" s="567"/>
      <c r="Y1720" s="568"/>
      <c r="Z1720" s="567"/>
      <c r="AA1720" s="567"/>
      <c r="AB1720" s="316"/>
      <c r="AC1720" s="316"/>
    </row>
    <row r="1721" spans="1:29">
      <c r="A1721" s="576"/>
      <c r="B1721" s="566"/>
      <c r="C1721" s="566"/>
      <c r="D1721" s="566"/>
      <c r="E1721" s="566"/>
      <c r="F1721" s="567"/>
      <c r="G1721" s="567"/>
      <c r="H1721" s="567"/>
      <c r="I1721" s="567"/>
      <c r="J1721" s="567"/>
      <c r="K1721" s="567"/>
      <c r="L1721" s="567"/>
      <c r="M1721" s="567"/>
      <c r="N1721" s="567"/>
      <c r="O1721" s="567"/>
      <c r="P1721" s="567"/>
      <c r="Q1721" s="567"/>
      <c r="R1721" s="567"/>
      <c r="S1721" s="567"/>
      <c r="T1721" s="567"/>
      <c r="U1721" s="567"/>
      <c r="V1721" s="567"/>
      <c r="W1721" s="567"/>
      <c r="X1721" s="567"/>
      <c r="Y1721" s="568"/>
      <c r="Z1721" s="567"/>
      <c r="AA1721" s="567"/>
      <c r="AB1721" s="316"/>
      <c r="AC1721" s="316"/>
    </row>
    <row r="1722" spans="1:29">
      <c r="A1722" s="576"/>
      <c r="B1722" s="566"/>
      <c r="C1722" s="566"/>
      <c r="D1722" s="566"/>
      <c r="E1722" s="566"/>
      <c r="F1722" s="567"/>
      <c r="G1722" s="567"/>
      <c r="H1722" s="567"/>
      <c r="I1722" s="567"/>
      <c r="J1722" s="567"/>
      <c r="K1722" s="567"/>
      <c r="L1722" s="567"/>
      <c r="M1722" s="567"/>
      <c r="N1722" s="567"/>
      <c r="O1722" s="567"/>
      <c r="P1722" s="567"/>
      <c r="Q1722" s="567"/>
      <c r="R1722" s="567"/>
      <c r="S1722" s="567"/>
      <c r="T1722" s="567"/>
      <c r="U1722" s="567"/>
      <c r="V1722" s="567"/>
      <c r="W1722" s="567"/>
      <c r="X1722" s="567"/>
      <c r="Y1722" s="568"/>
      <c r="Z1722" s="567"/>
      <c r="AA1722" s="567"/>
      <c r="AB1722" s="316"/>
      <c r="AC1722" s="316"/>
    </row>
    <row r="1723" spans="1:29">
      <c r="A1723" s="576"/>
      <c r="B1723" s="566"/>
      <c r="C1723" s="566"/>
      <c r="D1723" s="566"/>
      <c r="E1723" s="566"/>
      <c r="F1723" s="567"/>
      <c r="G1723" s="567"/>
      <c r="H1723" s="567"/>
      <c r="I1723" s="567"/>
      <c r="J1723" s="567"/>
      <c r="K1723" s="567"/>
      <c r="L1723" s="567"/>
      <c r="M1723" s="567"/>
      <c r="N1723" s="567"/>
      <c r="O1723" s="567"/>
      <c r="P1723" s="567"/>
      <c r="Q1723" s="567"/>
      <c r="R1723" s="567"/>
      <c r="S1723" s="567"/>
      <c r="T1723" s="567"/>
      <c r="U1723" s="567"/>
      <c r="V1723" s="567"/>
      <c r="W1723" s="567"/>
      <c r="X1723" s="567"/>
      <c r="Y1723" s="568"/>
      <c r="Z1723" s="567"/>
      <c r="AA1723" s="567"/>
      <c r="AB1723" s="316"/>
      <c r="AC1723" s="316"/>
    </row>
    <row r="1724" spans="1:29">
      <c r="A1724" s="576"/>
      <c r="B1724" s="566"/>
      <c r="C1724" s="566"/>
      <c r="D1724" s="566"/>
      <c r="E1724" s="566"/>
      <c r="F1724" s="567"/>
      <c r="G1724" s="567"/>
      <c r="H1724" s="567"/>
      <c r="I1724" s="567"/>
      <c r="J1724" s="567"/>
      <c r="K1724" s="567"/>
      <c r="L1724" s="567"/>
      <c r="M1724" s="567"/>
      <c r="N1724" s="567"/>
      <c r="O1724" s="567"/>
      <c r="P1724" s="567"/>
      <c r="Q1724" s="567"/>
      <c r="R1724" s="567"/>
      <c r="S1724" s="567"/>
      <c r="T1724" s="567"/>
      <c r="U1724" s="567"/>
      <c r="V1724" s="567"/>
      <c r="W1724" s="567"/>
      <c r="X1724" s="567"/>
      <c r="Y1724" s="568"/>
      <c r="Z1724" s="567"/>
      <c r="AA1724" s="567"/>
      <c r="AB1724" s="316"/>
      <c r="AC1724" s="316"/>
    </row>
    <row r="1725" spans="1:29">
      <c r="A1725" s="576"/>
      <c r="B1725" s="566"/>
      <c r="C1725" s="566"/>
      <c r="D1725" s="566"/>
      <c r="E1725" s="566"/>
      <c r="F1725" s="567"/>
      <c r="G1725" s="567"/>
      <c r="H1725" s="567"/>
      <c r="I1725" s="567"/>
      <c r="J1725" s="567"/>
      <c r="K1725" s="567"/>
      <c r="L1725" s="567"/>
      <c r="M1725" s="567"/>
      <c r="N1725" s="567"/>
      <c r="O1725" s="567"/>
      <c r="P1725" s="567"/>
      <c r="Q1725" s="567"/>
      <c r="R1725" s="567"/>
      <c r="S1725" s="567"/>
      <c r="T1725" s="567"/>
      <c r="U1725" s="567"/>
      <c r="V1725" s="567"/>
      <c r="W1725" s="567"/>
      <c r="X1725" s="567"/>
      <c r="Y1725" s="568"/>
      <c r="Z1725" s="567"/>
      <c r="AA1725" s="567"/>
      <c r="AB1725" s="316"/>
      <c r="AC1725" s="316"/>
    </row>
    <row r="1726" spans="1:29">
      <c r="A1726" s="576"/>
      <c r="B1726" s="566"/>
      <c r="C1726" s="566"/>
      <c r="D1726" s="566"/>
      <c r="E1726" s="566"/>
      <c r="F1726" s="567"/>
      <c r="G1726" s="567"/>
      <c r="H1726" s="567"/>
      <c r="I1726" s="567"/>
      <c r="J1726" s="567"/>
      <c r="K1726" s="567"/>
      <c r="L1726" s="567"/>
      <c r="M1726" s="567"/>
      <c r="N1726" s="567"/>
      <c r="O1726" s="567"/>
      <c r="P1726" s="567"/>
      <c r="Q1726" s="567"/>
      <c r="R1726" s="567"/>
      <c r="S1726" s="567"/>
      <c r="T1726" s="567"/>
      <c r="U1726" s="567"/>
      <c r="V1726" s="567"/>
      <c r="W1726" s="567"/>
      <c r="X1726" s="567"/>
      <c r="Y1726" s="568"/>
      <c r="Z1726" s="567"/>
      <c r="AA1726" s="567"/>
      <c r="AB1726" s="316"/>
      <c r="AC1726" s="316"/>
    </row>
    <row r="1727" spans="1:29">
      <c r="A1727" s="576"/>
      <c r="B1727" s="566"/>
      <c r="C1727" s="566"/>
      <c r="D1727" s="566"/>
      <c r="E1727" s="566"/>
      <c r="F1727" s="567"/>
      <c r="G1727" s="567"/>
      <c r="H1727" s="567"/>
      <c r="I1727" s="567"/>
      <c r="J1727" s="567"/>
      <c r="K1727" s="567"/>
      <c r="L1727" s="567"/>
      <c r="M1727" s="567"/>
      <c r="N1727" s="567"/>
      <c r="O1727" s="567"/>
      <c r="P1727" s="567"/>
      <c r="Q1727" s="567"/>
      <c r="R1727" s="567"/>
      <c r="S1727" s="567"/>
      <c r="T1727" s="567"/>
      <c r="U1727" s="567"/>
      <c r="V1727" s="567"/>
      <c r="W1727" s="567"/>
      <c r="X1727" s="567"/>
      <c r="Y1727" s="568"/>
      <c r="Z1727" s="567"/>
      <c r="AA1727" s="567"/>
      <c r="AB1727" s="316"/>
      <c r="AC1727" s="316"/>
    </row>
    <row r="1728" spans="1:29">
      <c r="A1728" s="576"/>
      <c r="B1728" s="566"/>
      <c r="C1728" s="566"/>
      <c r="D1728" s="566"/>
      <c r="E1728" s="566"/>
      <c r="F1728" s="567"/>
      <c r="G1728" s="567"/>
      <c r="H1728" s="567"/>
      <c r="I1728" s="567"/>
      <c r="J1728" s="567"/>
      <c r="K1728" s="567"/>
      <c r="L1728" s="567"/>
      <c r="M1728" s="567"/>
      <c r="N1728" s="567"/>
      <c r="O1728" s="567"/>
      <c r="P1728" s="567"/>
      <c r="Q1728" s="567"/>
      <c r="R1728" s="567"/>
      <c r="S1728" s="567"/>
      <c r="T1728" s="567"/>
      <c r="U1728" s="567"/>
      <c r="V1728" s="567"/>
      <c r="W1728" s="567"/>
      <c r="X1728" s="567"/>
      <c r="Y1728" s="568"/>
      <c r="Z1728" s="567"/>
      <c r="AA1728" s="567"/>
      <c r="AB1728" s="316"/>
      <c r="AC1728" s="316"/>
    </row>
    <row r="1729" spans="1:29">
      <c r="A1729" s="576"/>
      <c r="B1729" s="566"/>
      <c r="C1729" s="566"/>
      <c r="D1729" s="566"/>
      <c r="E1729" s="566"/>
      <c r="F1729" s="567"/>
      <c r="G1729" s="567"/>
      <c r="H1729" s="567"/>
      <c r="I1729" s="567"/>
      <c r="J1729" s="567"/>
      <c r="K1729" s="567"/>
      <c r="L1729" s="567"/>
      <c r="M1729" s="567"/>
      <c r="N1729" s="567"/>
      <c r="O1729" s="567"/>
      <c r="P1729" s="567"/>
      <c r="Q1729" s="567"/>
      <c r="R1729" s="567"/>
      <c r="S1729" s="567"/>
      <c r="T1729" s="567"/>
      <c r="U1729" s="567"/>
      <c r="V1729" s="567"/>
      <c r="W1729" s="567"/>
      <c r="X1729" s="567"/>
      <c r="Y1729" s="568"/>
      <c r="Z1729" s="567"/>
      <c r="AA1729" s="567"/>
      <c r="AB1729" s="316"/>
      <c r="AC1729" s="316"/>
    </row>
    <row r="1730" spans="1:29">
      <c r="A1730" s="576"/>
      <c r="B1730" s="566"/>
      <c r="C1730" s="566"/>
      <c r="D1730" s="566"/>
      <c r="E1730" s="566"/>
      <c r="F1730" s="567"/>
      <c r="G1730" s="567"/>
      <c r="H1730" s="567"/>
      <c r="I1730" s="567"/>
      <c r="J1730" s="567"/>
      <c r="K1730" s="567"/>
      <c r="L1730" s="567"/>
      <c r="M1730" s="567"/>
      <c r="N1730" s="567"/>
      <c r="O1730" s="567"/>
      <c r="P1730" s="567"/>
      <c r="Q1730" s="567"/>
      <c r="R1730" s="567"/>
      <c r="S1730" s="567"/>
      <c r="T1730" s="567"/>
      <c r="U1730" s="567"/>
      <c r="V1730" s="567"/>
      <c r="W1730" s="567"/>
      <c r="X1730" s="567"/>
      <c r="Y1730" s="568"/>
      <c r="Z1730" s="567"/>
      <c r="AA1730" s="567"/>
      <c r="AB1730" s="316"/>
      <c r="AC1730" s="316"/>
    </row>
    <row r="1731" spans="1:29">
      <c r="A1731" s="576"/>
      <c r="B1731" s="566"/>
      <c r="C1731" s="566"/>
      <c r="D1731" s="566"/>
      <c r="E1731" s="566"/>
      <c r="F1731" s="567"/>
      <c r="G1731" s="567"/>
      <c r="H1731" s="567"/>
      <c r="I1731" s="567"/>
      <c r="J1731" s="567"/>
      <c r="K1731" s="567"/>
      <c r="L1731" s="567"/>
      <c r="M1731" s="567"/>
      <c r="N1731" s="567"/>
      <c r="O1731" s="567"/>
      <c r="P1731" s="567"/>
      <c r="Q1731" s="567"/>
      <c r="R1731" s="567"/>
      <c r="S1731" s="567"/>
      <c r="T1731" s="567"/>
      <c r="U1731" s="567"/>
      <c r="V1731" s="567"/>
      <c r="W1731" s="567"/>
      <c r="X1731" s="567"/>
      <c r="Y1731" s="568"/>
      <c r="Z1731" s="567"/>
      <c r="AA1731" s="567"/>
      <c r="AB1731" s="316"/>
      <c r="AC1731" s="316"/>
    </row>
    <row r="1732" spans="1:29">
      <c r="A1732" s="576"/>
      <c r="B1732" s="566"/>
      <c r="C1732" s="566"/>
      <c r="D1732" s="566"/>
      <c r="E1732" s="566"/>
      <c r="F1732" s="567"/>
      <c r="G1732" s="567"/>
      <c r="H1732" s="567"/>
      <c r="I1732" s="567"/>
      <c r="J1732" s="567"/>
      <c r="K1732" s="567"/>
      <c r="L1732" s="567"/>
      <c r="M1732" s="567"/>
      <c r="N1732" s="567"/>
      <c r="O1732" s="567"/>
      <c r="P1732" s="567"/>
      <c r="Q1732" s="567"/>
      <c r="R1732" s="567"/>
      <c r="S1732" s="567"/>
      <c r="T1732" s="567"/>
      <c r="U1732" s="567"/>
      <c r="V1732" s="567"/>
      <c r="W1732" s="567"/>
      <c r="X1732" s="567"/>
      <c r="Y1732" s="568"/>
      <c r="Z1732" s="567"/>
      <c r="AA1732" s="567"/>
      <c r="AB1732" s="316"/>
      <c r="AC1732" s="316"/>
    </row>
    <row r="1733" spans="1:29">
      <c r="A1733" s="576"/>
      <c r="B1733" s="566"/>
      <c r="C1733" s="566"/>
      <c r="D1733" s="566"/>
      <c r="E1733" s="566"/>
      <c r="F1733" s="567"/>
      <c r="G1733" s="567"/>
      <c r="H1733" s="567"/>
      <c r="I1733" s="567"/>
      <c r="J1733" s="567"/>
      <c r="K1733" s="567"/>
      <c r="L1733" s="567"/>
      <c r="M1733" s="567"/>
      <c r="N1733" s="567"/>
      <c r="O1733" s="567"/>
      <c r="P1733" s="567"/>
      <c r="Q1733" s="567"/>
      <c r="R1733" s="567"/>
      <c r="S1733" s="567"/>
      <c r="T1733" s="567"/>
      <c r="U1733" s="567"/>
      <c r="V1733" s="567"/>
      <c r="W1733" s="567"/>
      <c r="X1733" s="567"/>
      <c r="Y1733" s="568"/>
      <c r="Z1733" s="567"/>
      <c r="AA1733" s="567"/>
      <c r="AB1733" s="316"/>
      <c r="AC1733" s="316"/>
    </row>
    <row r="1734" spans="1:29">
      <c r="A1734" s="576"/>
      <c r="B1734" s="566"/>
      <c r="C1734" s="566"/>
      <c r="D1734" s="566"/>
      <c r="E1734" s="566"/>
      <c r="F1734" s="567"/>
      <c r="G1734" s="567"/>
      <c r="H1734" s="567"/>
      <c r="I1734" s="567"/>
      <c r="J1734" s="567"/>
      <c r="K1734" s="567"/>
      <c r="L1734" s="567"/>
      <c r="M1734" s="567"/>
      <c r="N1734" s="567"/>
      <c r="O1734" s="567"/>
      <c r="P1734" s="567"/>
      <c r="Q1734" s="567"/>
      <c r="R1734" s="567"/>
      <c r="S1734" s="567"/>
      <c r="T1734" s="567"/>
      <c r="U1734" s="567"/>
      <c r="V1734" s="567"/>
      <c r="W1734" s="567"/>
      <c r="X1734" s="567"/>
      <c r="Y1734" s="568"/>
      <c r="Z1734" s="567"/>
      <c r="AA1734" s="567"/>
      <c r="AB1734" s="316"/>
      <c r="AC1734" s="316"/>
    </row>
    <row r="1735" spans="1:29">
      <c r="A1735" s="576"/>
      <c r="B1735" s="566"/>
      <c r="C1735" s="566"/>
      <c r="D1735" s="566"/>
      <c r="E1735" s="566"/>
      <c r="F1735" s="567"/>
      <c r="G1735" s="567"/>
      <c r="H1735" s="567"/>
      <c r="I1735" s="567"/>
      <c r="J1735" s="567"/>
      <c r="K1735" s="567"/>
      <c r="L1735" s="567"/>
      <c r="M1735" s="567"/>
      <c r="N1735" s="567"/>
      <c r="O1735" s="567"/>
      <c r="P1735" s="567"/>
      <c r="Q1735" s="567"/>
      <c r="R1735" s="567"/>
      <c r="S1735" s="567"/>
      <c r="T1735" s="567"/>
      <c r="U1735" s="567"/>
      <c r="V1735" s="567"/>
      <c r="W1735" s="567"/>
      <c r="X1735" s="567"/>
      <c r="Y1735" s="568"/>
      <c r="Z1735" s="567"/>
      <c r="AA1735" s="567"/>
      <c r="AB1735" s="316"/>
      <c r="AC1735" s="316"/>
    </row>
    <row r="1736" spans="1:29">
      <c r="A1736" s="576"/>
      <c r="B1736" s="566"/>
      <c r="C1736" s="566"/>
      <c r="D1736" s="566"/>
      <c r="E1736" s="566"/>
      <c r="F1736" s="567"/>
      <c r="G1736" s="567"/>
      <c r="H1736" s="567"/>
      <c r="I1736" s="567"/>
      <c r="J1736" s="567"/>
      <c r="K1736" s="567"/>
      <c r="L1736" s="567"/>
      <c r="M1736" s="567"/>
      <c r="N1736" s="567"/>
      <c r="O1736" s="567"/>
      <c r="P1736" s="567"/>
      <c r="Q1736" s="567"/>
      <c r="R1736" s="567"/>
      <c r="S1736" s="567"/>
      <c r="T1736" s="567"/>
      <c r="U1736" s="567"/>
      <c r="V1736" s="567"/>
      <c r="W1736" s="567"/>
      <c r="X1736" s="567"/>
      <c r="Y1736" s="568"/>
      <c r="Z1736" s="567"/>
      <c r="AA1736" s="567"/>
      <c r="AB1736" s="316"/>
      <c r="AC1736" s="316"/>
    </row>
    <row r="1737" spans="1:29">
      <c r="A1737" s="576"/>
      <c r="B1737" s="566"/>
      <c r="C1737" s="566"/>
      <c r="D1737" s="566"/>
      <c r="E1737" s="566"/>
      <c r="F1737" s="567"/>
      <c r="G1737" s="567"/>
      <c r="H1737" s="567"/>
      <c r="I1737" s="567"/>
      <c r="J1737" s="567"/>
      <c r="K1737" s="567"/>
      <c r="L1737" s="567"/>
      <c r="M1737" s="567"/>
      <c r="N1737" s="567"/>
      <c r="O1737" s="567"/>
      <c r="P1737" s="567"/>
      <c r="Q1737" s="567"/>
      <c r="R1737" s="567"/>
      <c r="S1737" s="567"/>
      <c r="T1737" s="567"/>
      <c r="U1737" s="567"/>
      <c r="V1737" s="567"/>
      <c r="W1737" s="567"/>
      <c r="X1737" s="567"/>
      <c r="Y1737" s="568"/>
      <c r="Z1737" s="567"/>
      <c r="AA1737" s="567"/>
      <c r="AB1737" s="316"/>
      <c r="AC1737" s="316"/>
    </row>
    <row r="1738" spans="1:29">
      <c r="A1738" s="576"/>
      <c r="B1738" s="566"/>
      <c r="C1738" s="566"/>
      <c r="D1738" s="566"/>
      <c r="E1738" s="566"/>
      <c r="F1738" s="567"/>
      <c r="G1738" s="567"/>
      <c r="H1738" s="567"/>
      <c r="I1738" s="567"/>
      <c r="J1738" s="567"/>
      <c r="K1738" s="567"/>
      <c r="L1738" s="567"/>
      <c r="M1738" s="567"/>
      <c r="N1738" s="567"/>
      <c r="O1738" s="567"/>
      <c r="P1738" s="567"/>
      <c r="Q1738" s="567"/>
      <c r="R1738" s="567"/>
      <c r="S1738" s="567"/>
      <c r="T1738" s="567"/>
      <c r="U1738" s="567"/>
      <c r="V1738" s="567"/>
      <c r="W1738" s="567"/>
      <c r="X1738" s="567"/>
      <c r="Y1738" s="568"/>
      <c r="Z1738" s="567"/>
      <c r="AA1738" s="567"/>
      <c r="AB1738" s="316"/>
      <c r="AC1738" s="316"/>
    </row>
    <row r="1739" spans="1:29">
      <c r="A1739" s="576"/>
      <c r="B1739" s="566"/>
      <c r="C1739" s="566"/>
      <c r="D1739" s="566"/>
      <c r="E1739" s="566"/>
      <c r="F1739" s="567"/>
      <c r="G1739" s="567"/>
      <c r="H1739" s="567"/>
      <c r="I1739" s="567"/>
      <c r="J1739" s="567"/>
      <c r="K1739" s="567"/>
      <c r="L1739" s="567"/>
      <c r="M1739" s="567"/>
      <c r="N1739" s="567"/>
      <c r="O1739" s="567"/>
      <c r="P1739" s="567"/>
      <c r="Q1739" s="567"/>
      <c r="R1739" s="567"/>
      <c r="S1739" s="567"/>
      <c r="T1739" s="567"/>
      <c r="U1739" s="567"/>
      <c r="V1739" s="567"/>
      <c r="W1739" s="567"/>
      <c r="X1739" s="567"/>
      <c r="Y1739" s="568"/>
      <c r="Z1739" s="567"/>
      <c r="AA1739" s="567"/>
      <c r="AB1739" s="316"/>
      <c r="AC1739" s="316"/>
    </row>
    <row r="1740" spans="1:29">
      <c r="A1740" s="576"/>
      <c r="B1740" s="566"/>
      <c r="C1740" s="566"/>
      <c r="D1740" s="566"/>
      <c r="E1740" s="566"/>
      <c r="F1740" s="567"/>
      <c r="G1740" s="567"/>
      <c r="H1740" s="567"/>
      <c r="I1740" s="567"/>
      <c r="J1740" s="567"/>
      <c r="K1740" s="567"/>
      <c r="L1740" s="567"/>
      <c r="M1740" s="567"/>
      <c r="N1740" s="567"/>
      <c r="O1740" s="567"/>
      <c r="P1740" s="567"/>
      <c r="Q1740" s="567"/>
      <c r="R1740" s="567"/>
      <c r="S1740" s="567"/>
      <c r="T1740" s="567"/>
      <c r="U1740" s="567"/>
      <c r="V1740" s="567"/>
      <c r="W1740" s="567"/>
      <c r="X1740" s="567"/>
      <c r="Y1740" s="568"/>
      <c r="Z1740" s="567"/>
      <c r="AA1740" s="567"/>
      <c r="AB1740" s="316"/>
      <c r="AC1740" s="316"/>
    </row>
    <row r="1741" spans="1:29">
      <c r="A1741" s="576"/>
      <c r="B1741" s="566"/>
      <c r="C1741" s="566"/>
      <c r="D1741" s="566"/>
      <c r="E1741" s="566"/>
      <c r="F1741" s="567"/>
      <c r="G1741" s="567"/>
      <c r="H1741" s="567"/>
      <c r="I1741" s="567"/>
      <c r="J1741" s="567"/>
      <c r="K1741" s="567"/>
      <c r="L1741" s="567"/>
      <c r="M1741" s="567"/>
      <c r="N1741" s="567"/>
      <c r="O1741" s="567"/>
      <c r="P1741" s="567"/>
      <c r="Q1741" s="567"/>
      <c r="R1741" s="567"/>
      <c r="S1741" s="567"/>
      <c r="T1741" s="567"/>
      <c r="U1741" s="567"/>
      <c r="V1741" s="567"/>
      <c r="W1741" s="567"/>
      <c r="X1741" s="567"/>
      <c r="Y1741" s="568"/>
      <c r="Z1741" s="567"/>
      <c r="AA1741" s="567"/>
      <c r="AB1741" s="316"/>
      <c r="AC1741" s="316"/>
    </row>
    <row r="1742" spans="1:29">
      <c r="A1742" s="576"/>
      <c r="B1742" s="566"/>
      <c r="C1742" s="566"/>
      <c r="D1742" s="566"/>
      <c r="E1742" s="566"/>
      <c r="F1742" s="567"/>
      <c r="G1742" s="567"/>
      <c r="H1742" s="567"/>
      <c r="I1742" s="567"/>
      <c r="J1742" s="567"/>
      <c r="K1742" s="567"/>
      <c r="L1742" s="567"/>
      <c r="M1742" s="567"/>
      <c r="N1742" s="567"/>
      <c r="O1742" s="567"/>
      <c r="P1742" s="567"/>
      <c r="Q1742" s="567"/>
      <c r="R1742" s="567"/>
      <c r="S1742" s="567"/>
      <c r="T1742" s="567"/>
      <c r="U1742" s="567"/>
      <c r="V1742" s="567"/>
      <c r="W1742" s="567"/>
      <c r="X1742" s="567"/>
      <c r="Y1742" s="568"/>
      <c r="Z1742" s="567"/>
      <c r="AA1742" s="567"/>
      <c r="AB1742" s="316"/>
      <c r="AC1742" s="316"/>
    </row>
    <row r="1743" spans="1:29">
      <c r="A1743" s="576"/>
      <c r="B1743" s="566"/>
      <c r="C1743" s="566"/>
      <c r="D1743" s="566"/>
      <c r="E1743" s="566"/>
      <c r="F1743" s="567"/>
      <c r="G1743" s="567"/>
      <c r="H1743" s="567"/>
      <c r="I1743" s="567"/>
      <c r="J1743" s="567"/>
      <c r="K1743" s="567"/>
      <c r="L1743" s="567"/>
      <c r="M1743" s="567"/>
      <c r="N1743" s="567"/>
      <c r="O1743" s="567"/>
      <c r="P1743" s="567"/>
      <c r="Q1743" s="567"/>
      <c r="R1743" s="567"/>
      <c r="S1743" s="567"/>
      <c r="T1743" s="567"/>
      <c r="U1743" s="567"/>
      <c r="V1743" s="567"/>
      <c r="W1743" s="567"/>
      <c r="X1743" s="567"/>
      <c r="Y1743" s="568"/>
      <c r="Z1743" s="567"/>
      <c r="AA1743" s="567"/>
      <c r="AB1743" s="316"/>
      <c r="AC1743" s="316"/>
    </row>
    <row r="1744" spans="1:29">
      <c r="A1744" s="576"/>
      <c r="B1744" s="566"/>
      <c r="C1744" s="566"/>
      <c r="D1744" s="566"/>
      <c r="E1744" s="566"/>
      <c r="F1744" s="567"/>
      <c r="G1744" s="567"/>
      <c r="H1744" s="567"/>
      <c r="I1744" s="567"/>
      <c r="J1744" s="567"/>
      <c r="K1744" s="567"/>
      <c r="L1744" s="567"/>
      <c r="M1744" s="567"/>
      <c r="N1744" s="567"/>
      <c r="O1744" s="567"/>
      <c r="P1744" s="567"/>
      <c r="Q1744" s="567"/>
      <c r="R1744" s="567"/>
      <c r="S1744" s="567"/>
      <c r="T1744" s="567"/>
      <c r="U1744" s="567"/>
      <c r="V1744" s="567"/>
      <c r="W1744" s="567"/>
      <c r="X1744" s="567"/>
      <c r="Y1744" s="568"/>
      <c r="Z1744" s="567"/>
      <c r="AA1744" s="567"/>
      <c r="AB1744" s="316"/>
      <c r="AC1744" s="316"/>
    </row>
    <row r="1745" spans="1:29">
      <c r="A1745" s="576"/>
      <c r="B1745" s="566"/>
      <c r="C1745" s="566"/>
      <c r="D1745" s="566"/>
      <c r="E1745" s="566"/>
      <c r="F1745" s="567"/>
      <c r="G1745" s="567"/>
      <c r="H1745" s="567"/>
      <c r="I1745" s="567"/>
      <c r="J1745" s="567"/>
      <c r="K1745" s="567"/>
      <c r="L1745" s="567"/>
      <c r="M1745" s="567"/>
      <c r="N1745" s="567"/>
      <c r="O1745" s="567"/>
      <c r="P1745" s="567"/>
      <c r="Q1745" s="567"/>
      <c r="R1745" s="567"/>
      <c r="S1745" s="567"/>
      <c r="T1745" s="567"/>
      <c r="U1745" s="567"/>
      <c r="V1745" s="567"/>
      <c r="W1745" s="567"/>
      <c r="X1745" s="567"/>
      <c r="Y1745" s="568"/>
      <c r="Z1745" s="567"/>
      <c r="AA1745" s="567"/>
      <c r="AB1745" s="316"/>
      <c r="AC1745" s="316"/>
    </row>
    <row r="1746" spans="1:29">
      <c r="A1746" s="576"/>
      <c r="B1746" s="566"/>
      <c r="C1746" s="566"/>
      <c r="D1746" s="566"/>
      <c r="E1746" s="566"/>
      <c r="F1746" s="567"/>
      <c r="G1746" s="567"/>
      <c r="H1746" s="567"/>
      <c r="I1746" s="567"/>
      <c r="J1746" s="567"/>
      <c r="K1746" s="567"/>
      <c r="L1746" s="567"/>
      <c r="M1746" s="567"/>
      <c r="N1746" s="567"/>
      <c r="O1746" s="567"/>
      <c r="P1746" s="567"/>
      <c r="Q1746" s="567"/>
      <c r="R1746" s="567"/>
      <c r="S1746" s="567"/>
      <c r="T1746" s="567"/>
      <c r="U1746" s="567"/>
      <c r="V1746" s="567"/>
      <c r="W1746" s="567"/>
      <c r="X1746" s="567"/>
      <c r="Y1746" s="568"/>
      <c r="Z1746" s="567"/>
      <c r="AA1746" s="567"/>
      <c r="AB1746" s="316"/>
      <c r="AC1746" s="316"/>
    </row>
    <row r="1747" spans="1:29">
      <c r="A1747" s="576"/>
      <c r="B1747" s="566"/>
      <c r="C1747" s="566"/>
      <c r="D1747" s="566"/>
      <c r="E1747" s="566"/>
      <c r="F1747" s="567"/>
      <c r="G1747" s="567"/>
      <c r="H1747" s="567"/>
      <c r="I1747" s="567"/>
      <c r="J1747" s="567"/>
      <c r="K1747" s="567"/>
      <c r="L1747" s="567"/>
      <c r="M1747" s="567"/>
      <c r="N1747" s="567"/>
      <c r="O1747" s="567"/>
      <c r="P1747" s="567"/>
      <c r="Q1747" s="567"/>
      <c r="R1747" s="567"/>
      <c r="S1747" s="567"/>
      <c r="T1747" s="567"/>
      <c r="U1747" s="567"/>
      <c r="V1747" s="567"/>
      <c r="W1747" s="567"/>
      <c r="X1747" s="567"/>
      <c r="Y1747" s="568"/>
      <c r="Z1747" s="567"/>
      <c r="AA1747" s="567"/>
      <c r="AB1747" s="316"/>
      <c r="AC1747" s="316"/>
    </row>
    <row r="1748" spans="1:29">
      <c r="A1748" s="576"/>
      <c r="B1748" s="566"/>
      <c r="C1748" s="566"/>
      <c r="D1748" s="566"/>
      <c r="E1748" s="566"/>
      <c r="F1748" s="567"/>
      <c r="G1748" s="567"/>
      <c r="H1748" s="567"/>
      <c r="I1748" s="567"/>
      <c r="J1748" s="567"/>
      <c r="K1748" s="567"/>
      <c r="L1748" s="567"/>
      <c r="M1748" s="567"/>
      <c r="N1748" s="567"/>
      <c r="O1748" s="567"/>
      <c r="P1748" s="567"/>
      <c r="Q1748" s="567"/>
      <c r="R1748" s="567"/>
      <c r="S1748" s="567"/>
      <c r="T1748" s="567"/>
      <c r="U1748" s="567"/>
      <c r="V1748" s="567"/>
      <c r="W1748" s="567"/>
      <c r="X1748" s="567"/>
      <c r="Y1748" s="568"/>
      <c r="Z1748" s="567"/>
      <c r="AA1748" s="567"/>
      <c r="AB1748" s="316"/>
      <c r="AC1748" s="316"/>
    </row>
    <row r="1749" spans="1:29">
      <c r="A1749" s="576"/>
      <c r="B1749" s="566"/>
      <c r="C1749" s="566"/>
      <c r="D1749" s="566"/>
      <c r="E1749" s="566"/>
      <c r="F1749" s="567"/>
      <c r="G1749" s="567"/>
      <c r="H1749" s="567"/>
      <c r="I1749" s="567"/>
      <c r="J1749" s="567"/>
      <c r="K1749" s="567"/>
      <c r="L1749" s="567"/>
      <c r="M1749" s="567"/>
      <c r="N1749" s="567"/>
      <c r="O1749" s="567"/>
      <c r="P1749" s="567"/>
      <c r="Q1749" s="567"/>
      <c r="R1749" s="567"/>
      <c r="S1749" s="567"/>
      <c r="T1749" s="567"/>
      <c r="U1749" s="567"/>
      <c r="V1749" s="567"/>
      <c r="W1749" s="567"/>
      <c r="X1749" s="567"/>
      <c r="Y1749" s="568"/>
      <c r="Z1749" s="567"/>
      <c r="AA1749" s="567"/>
      <c r="AB1749" s="316"/>
      <c r="AC1749" s="316"/>
    </row>
    <row r="1750" spans="1:29">
      <c r="A1750" s="576"/>
      <c r="B1750" s="566"/>
      <c r="C1750" s="566"/>
      <c r="D1750" s="566"/>
      <c r="E1750" s="566"/>
      <c r="F1750" s="567"/>
      <c r="G1750" s="567"/>
      <c r="H1750" s="567"/>
      <c r="I1750" s="567"/>
      <c r="J1750" s="567"/>
      <c r="K1750" s="567"/>
      <c r="L1750" s="567"/>
      <c r="M1750" s="567"/>
      <c r="N1750" s="567"/>
      <c r="O1750" s="567"/>
      <c r="P1750" s="567"/>
      <c r="Q1750" s="567"/>
      <c r="R1750" s="567"/>
      <c r="S1750" s="567"/>
      <c r="T1750" s="567"/>
      <c r="U1750" s="567"/>
      <c r="V1750" s="567"/>
      <c r="W1750" s="567"/>
      <c r="X1750" s="567"/>
      <c r="Y1750" s="568"/>
      <c r="Z1750" s="567"/>
      <c r="AA1750" s="567"/>
      <c r="AB1750" s="316"/>
      <c r="AC1750" s="316"/>
    </row>
    <row r="1751" spans="1:29">
      <c r="A1751" s="576"/>
      <c r="B1751" s="566"/>
      <c r="C1751" s="566"/>
      <c r="D1751" s="566"/>
      <c r="E1751" s="566"/>
      <c r="F1751" s="567"/>
      <c r="G1751" s="567"/>
      <c r="H1751" s="567"/>
      <c r="I1751" s="567"/>
      <c r="J1751" s="567"/>
      <c r="K1751" s="567"/>
      <c r="L1751" s="567"/>
      <c r="M1751" s="567"/>
      <c r="N1751" s="567"/>
      <c r="O1751" s="567"/>
      <c r="P1751" s="567"/>
      <c r="Q1751" s="567"/>
      <c r="R1751" s="567"/>
      <c r="S1751" s="567"/>
      <c r="T1751" s="567"/>
      <c r="U1751" s="567"/>
      <c r="V1751" s="567"/>
      <c r="W1751" s="567"/>
      <c r="X1751" s="567"/>
      <c r="Y1751" s="568"/>
      <c r="Z1751" s="567"/>
      <c r="AA1751" s="567"/>
      <c r="AB1751" s="316"/>
      <c r="AC1751" s="316"/>
    </row>
    <row r="1752" spans="1:29">
      <c r="A1752" s="576"/>
      <c r="B1752" s="566"/>
      <c r="C1752" s="566"/>
      <c r="D1752" s="566"/>
      <c r="E1752" s="566"/>
      <c r="F1752" s="567"/>
      <c r="G1752" s="567"/>
      <c r="H1752" s="567"/>
      <c r="I1752" s="567"/>
      <c r="J1752" s="567"/>
      <c r="K1752" s="567"/>
      <c r="L1752" s="567"/>
      <c r="M1752" s="567"/>
      <c r="N1752" s="567"/>
      <c r="O1752" s="567"/>
      <c r="P1752" s="567"/>
      <c r="Q1752" s="567"/>
      <c r="R1752" s="567"/>
      <c r="S1752" s="567"/>
      <c r="T1752" s="567"/>
      <c r="U1752" s="567"/>
      <c r="V1752" s="567"/>
      <c r="W1752" s="567"/>
      <c r="X1752" s="567"/>
      <c r="Y1752" s="568"/>
      <c r="Z1752" s="567"/>
      <c r="AA1752" s="567"/>
      <c r="AB1752" s="316"/>
      <c r="AC1752" s="316"/>
    </row>
    <row r="1753" spans="1:29">
      <c r="A1753" s="576"/>
      <c r="B1753" s="566"/>
      <c r="C1753" s="566"/>
      <c r="D1753" s="566"/>
      <c r="E1753" s="566"/>
      <c r="F1753" s="567"/>
      <c r="G1753" s="567"/>
      <c r="H1753" s="567"/>
      <c r="I1753" s="567"/>
      <c r="J1753" s="567"/>
      <c r="K1753" s="567"/>
      <c r="L1753" s="567"/>
      <c r="M1753" s="567"/>
      <c r="N1753" s="567"/>
      <c r="O1753" s="567"/>
      <c r="P1753" s="567"/>
      <c r="Q1753" s="567"/>
      <c r="R1753" s="567"/>
      <c r="S1753" s="567"/>
      <c r="T1753" s="567"/>
      <c r="U1753" s="567"/>
      <c r="V1753" s="567"/>
      <c r="W1753" s="567"/>
      <c r="X1753" s="567"/>
      <c r="Y1753" s="568"/>
      <c r="Z1753" s="567"/>
      <c r="AA1753" s="567"/>
      <c r="AB1753" s="316"/>
      <c r="AC1753" s="316"/>
    </row>
    <row r="1754" spans="1:29">
      <c r="A1754" s="576"/>
      <c r="B1754" s="566"/>
      <c r="C1754" s="566"/>
      <c r="D1754" s="566"/>
      <c r="E1754" s="566"/>
      <c r="F1754" s="567"/>
      <c r="G1754" s="567"/>
      <c r="H1754" s="567"/>
      <c r="I1754" s="567"/>
      <c r="J1754" s="567"/>
      <c r="K1754" s="567"/>
      <c r="L1754" s="567"/>
      <c r="M1754" s="567"/>
      <c r="N1754" s="567"/>
      <c r="O1754" s="567"/>
      <c r="P1754" s="567"/>
      <c r="Q1754" s="567"/>
      <c r="R1754" s="567"/>
      <c r="S1754" s="567"/>
      <c r="T1754" s="567"/>
      <c r="U1754" s="567"/>
      <c r="V1754" s="567"/>
      <c r="W1754" s="567"/>
      <c r="X1754" s="567"/>
      <c r="Y1754" s="568"/>
      <c r="Z1754" s="567"/>
      <c r="AA1754" s="567"/>
      <c r="AB1754" s="316"/>
      <c r="AC1754" s="316"/>
    </row>
    <row r="1755" spans="1:29">
      <c r="A1755" s="576"/>
      <c r="B1755" s="566"/>
      <c r="C1755" s="566"/>
      <c r="D1755" s="566"/>
      <c r="E1755" s="566"/>
      <c r="F1755" s="567"/>
      <c r="G1755" s="567"/>
      <c r="H1755" s="567"/>
      <c r="I1755" s="567"/>
      <c r="J1755" s="567"/>
      <c r="K1755" s="567"/>
      <c r="L1755" s="567"/>
      <c r="M1755" s="567"/>
      <c r="N1755" s="567"/>
      <c r="O1755" s="567"/>
      <c r="P1755" s="567"/>
      <c r="Q1755" s="567"/>
      <c r="R1755" s="567"/>
      <c r="S1755" s="567"/>
      <c r="T1755" s="567"/>
      <c r="U1755" s="567"/>
      <c r="V1755" s="567"/>
      <c r="W1755" s="567"/>
      <c r="X1755" s="567"/>
      <c r="Y1755" s="568"/>
      <c r="Z1755" s="567"/>
      <c r="AA1755" s="567"/>
      <c r="AB1755" s="316"/>
      <c r="AC1755" s="316"/>
    </row>
    <row r="1756" spans="1:29">
      <c r="A1756" s="576"/>
      <c r="B1756" s="566"/>
      <c r="C1756" s="566"/>
      <c r="D1756" s="566"/>
      <c r="E1756" s="566"/>
      <c r="F1756" s="567"/>
      <c r="G1756" s="567"/>
      <c r="H1756" s="567"/>
      <c r="I1756" s="567"/>
      <c r="J1756" s="567"/>
      <c r="K1756" s="567"/>
      <c r="L1756" s="567"/>
      <c r="M1756" s="567"/>
      <c r="N1756" s="567"/>
      <c r="O1756" s="567"/>
      <c r="P1756" s="567"/>
      <c r="Q1756" s="567"/>
      <c r="R1756" s="567"/>
      <c r="S1756" s="567"/>
      <c r="T1756" s="567"/>
      <c r="U1756" s="567"/>
      <c r="V1756" s="567"/>
      <c r="W1756" s="567"/>
      <c r="X1756" s="567"/>
      <c r="Y1756" s="568"/>
      <c r="Z1756" s="567"/>
      <c r="AA1756" s="567"/>
      <c r="AB1756" s="316"/>
      <c r="AC1756" s="316"/>
    </row>
    <row r="1757" spans="1:29">
      <c r="A1757" s="576"/>
      <c r="B1757" s="566"/>
      <c r="C1757" s="566"/>
      <c r="D1757" s="566"/>
      <c r="E1757" s="566"/>
      <c r="F1757" s="567"/>
      <c r="G1757" s="567"/>
      <c r="H1757" s="567"/>
      <c r="I1757" s="567"/>
      <c r="J1757" s="567"/>
      <c r="K1757" s="567"/>
      <c r="L1757" s="567"/>
      <c r="M1757" s="567"/>
      <c r="N1757" s="567"/>
      <c r="O1757" s="567"/>
      <c r="P1757" s="567"/>
      <c r="Q1757" s="567"/>
      <c r="R1757" s="567"/>
      <c r="S1757" s="567"/>
      <c r="T1757" s="567"/>
      <c r="U1757" s="567"/>
      <c r="V1757" s="567"/>
      <c r="W1757" s="567"/>
      <c r="X1757" s="567"/>
      <c r="Y1757" s="568"/>
      <c r="Z1757" s="567"/>
      <c r="AA1757" s="567"/>
      <c r="AB1757" s="316"/>
      <c r="AC1757" s="316"/>
    </row>
    <row r="1758" spans="1:29">
      <c r="A1758" s="576"/>
      <c r="B1758" s="566"/>
      <c r="C1758" s="566"/>
      <c r="D1758" s="566"/>
      <c r="E1758" s="566"/>
      <c r="F1758" s="567"/>
      <c r="G1758" s="567"/>
      <c r="H1758" s="567"/>
      <c r="I1758" s="567"/>
      <c r="J1758" s="567"/>
      <c r="K1758" s="567"/>
      <c r="L1758" s="567"/>
      <c r="M1758" s="567"/>
      <c r="N1758" s="567"/>
      <c r="O1758" s="567"/>
      <c r="P1758" s="567"/>
      <c r="Q1758" s="567"/>
      <c r="R1758" s="567"/>
      <c r="S1758" s="567"/>
      <c r="T1758" s="567"/>
      <c r="U1758" s="567"/>
      <c r="V1758" s="567"/>
      <c r="W1758" s="567"/>
      <c r="X1758" s="567"/>
      <c r="Y1758" s="568"/>
      <c r="Z1758" s="567"/>
      <c r="AA1758" s="567"/>
      <c r="AB1758" s="316"/>
      <c r="AC1758" s="316"/>
    </row>
    <row r="1759" spans="1:29">
      <c r="A1759" s="576"/>
      <c r="B1759" s="566"/>
      <c r="C1759" s="566"/>
      <c r="D1759" s="566"/>
      <c r="E1759" s="566"/>
      <c r="F1759" s="567"/>
      <c r="G1759" s="567"/>
      <c r="H1759" s="567"/>
      <c r="I1759" s="567"/>
      <c r="J1759" s="567"/>
      <c r="K1759" s="567"/>
      <c r="L1759" s="567"/>
      <c r="M1759" s="567"/>
      <c r="N1759" s="567"/>
      <c r="O1759" s="567"/>
      <c r="P1759" s="567"/>
      <c r="Q1759" s="567"/>
      <c r="R1759" s="567"/>
      <c r="S1759" s="567"/>
      <c r="T1759" s="567"/>
      <c r="U1759" s="567"/>
      <c r="V1759" s="567"/>
      <c r="W1759" s="567"/>
      <c r="X1759" s="567"/>
      <c r="Y1759" s="568"/>
      <c r="Z1759" s="567"/>
      <c r="AA1759" s="567"/>
      <c r="AB1759" s="316"/>
      <c r="AC1759" s="316"/>
    </row>
    <row r="1760" spans="1:29">
      <c r="A1760" s="576"/>
      <c r="B1760" s="566"/>
      <c r="C1760" s="566"/>
      <c r="D1760" s="566"/>
      <c r="E1760" s="566"/>
      <c r="F1760" s="567"/>
      <c r="G1760" s="567"/>
      <c r="H1760" s="567"/>
      <c r="I1760" s="567"/>
      <c r="J1760" s="567"/>
      <c r="K1760" s="567"/>
      <c r="L1760" s="567"/>
      <c r="M1760" s="567"/>
      <c r="N1760" s="567"/>
      <c r="O1760" s="567"/>
      <c r="P1760" s="567"/>
      <c r="Q1760" s="567"/>
      <c r="R1760" s="567"/>
      <c r="S1760" s="567"/>
      <c r="T1760" s="567"/>
      <c r="U1760" s="567"/>
      <c r="V1760" s="567"/>
      <c r="W1760" s="567"/>
      <c r="X1760" s="567"/>
      <c r="Y1760" s="568"/>
      <c r="Z1760" s="567"/>
      <c r="AA1760" s="567"/>
      <c r="AB1760" s="316"/>
      <c r="AC1760" s="316"/>
    </row>
    <row r="1761" spans="1:29">
      <c r="A1761" s="576"/>
      <c r="B1761" s="566"/>
      <c r="C1761" s="566"/>
      <c r="D1761" s="566"/>
      <c r="E1761" s="566"/>
      <c r="F1761" s="567"/>
      <c r="G1761" s="567"/>
      <c r="H1761" s="567"/>
      <c r="I1761" s="567"/>
      <c r="J1761" s="567"/>
      <c r="K1761" s="567"/>
      <c r="L1761" s="567"/>
      <c r="M1761" s="567"/>
      <c r="N1761" s="567"/>
      <c r="O1761" s="567"/>
      <c r="P1761" s="567"/>
      <c r="Q1761" s="567"/>
      <c r="R1761" s="567"/>
      <c r="S1761" s="567"/>
      <c r="T1761" s="567"/>
      <c r="U1761" s="567"/>
      <c r="V1761" s="567"/>
      <c r="W1761" s="567"/>
      <c r="X1761" s="567"/>
      <c r="Y1761" s="568"/>
      <c r="Z1761" s="567"/>
      <c r="AA1761" s="567"/>
      <c r="AB1761" s="316"/>
      <c r="AC1761" s="316"/>
    </row>
    <row r="1762" spans="1:29">
      <c r="A1762" s="576"/>
      <c r="B1762" s="566"/>
      <c r="C1762" s="566"/>
      <c r="D1762" s="566"/>
      <c r="E1762" s="566"/>
      <c r="F1762" s="567"/>
      <c r="G1762" s="567"/>
      <c r="H1762" s="567"/>
      <c r="I1762" s="567"/>
      <c r="J1762" s="567"/>
      <c r="K1762" s="567"/>
      <c r="L1762" s="567"/>
      <c r="M1762" s="567"/>
      <c r="N1762" s="567"/>
      <c r="O1762" s="567"/>
      <c r="P1762" s="567"/>
      <c r="Q1762" s="567"/>
      <c r="R1762" s="567"/>
      <c r="S1762" s="567"/>
      <c r="T1762" s="567"/>
      <c r="U1762" s="567"/>
      <c r="V1762" s="567"/>
      <c r="W1762" s="567"/>
      <c r="X1762" s="567"/>
      <c r="Y1762" s="568"/>
      <c r="Z1762" s="567"/>
      <c r="AA1762" s="567"/>
      <c r="AB1762" s="316"/>
      <c r="AC1762" s="316"/>
    </row>
    <row r="1763" spans="1:29">
      <c r="A1763" s="576"/>
      <c r="B1763" s="566"/>
      <c r="C1763" s="566"/>
      <c r="D1763" s="566"/>
      <c r="E1763" s="566"/>
      <c r="F1763" s="567"/>
      <c r="G1763" s="567"/>
      <c r="H1763" s="567"/>
      <c r="I1763" s="567"/>
      <c r="J1763" s="567"/>
      <c r="K1763" s="567"/>
      <c r="L1763" s="567"/>
      <c r="M1763" s="567"/>
      <c r="N1763" s="567"/>
      <c r="O1763" s="567"/>
      <c r="P1763" s="567"/>
      <c r="Q1763" s="567"/>
      <c r="R1763" s="567"/>
      <c r="S1763" s="567"/>
      <c r="T1763" s="567"/>
      <c r="U1763" s="567"/>
      <c r="V1763" s="567"/>
      <c r="W1763" s="567"/>
      <c r="X1763" s="567"/>
      <c r="Y1763" s="568"/>
      <c r="Z1763" s="567"/>
      <c r="AA1763" s="567"/>
      <c r="AB1763" s="316"/>
      <c r="AC1763" s="316"/>
    </row>
    <row r="1764" spans="1:29">
      <c r="A1764" s="576"/>
      <c r="B1764" s="566"/>
      <c r="C1764" s="566"/>
      <c r="D1764" s="566"/>
      <c r="E1764" s="566"/>
      <c r="F1764" s="567"/>
      <c r="G1764" s="567"/>
      <c r="H1764" s="567"/>
      <c r="I1764" s="567"/>
      <c r="J1764" s="567"/>
      <c r="K1764" s="567"/>
      <c r="L1764" s="567"/>
      <c r="M1764" s="567"/>
      <c r="N1764" s="567"/>
      <c r="O1764" s="567"/>
      <c r="P1764" s="567"/>
      <c r="Q1764" s="567"/>
      <c r="R1764" s="567"/>
      <c r="S1764" s="567"/>
      <c r="T1764" s="567"/>
      <c r="U1764" s="567"/>
      <c r="V1764" s="567"/>
      <c r="W1764" s="567"/>
      <c r="X1764" s="567"/>
      <c r="Y1764" s="568"/>
      <c r="Z1764" s="567"/>
      <c r="AA1764" s="567"/>
      <c r="AB1764" s="316"/>
      <c r="AC1764" s="316"/>
    </row>
    <row r="1765" spans="1:29">
      <c r="A1765" s="576"/>
      <c r="B1765" s="566"/>
      <c r="C1765" s="566"/>
      <c r="D1765" s="566"/>
      <c r="E1765" s="566"/>
      <c r="F1765" s="567"/>
      <c r="G1765" s="567"/>
      <c r="H1765" s="567"/>
      <c r="I1765" s="567"/>
      <c r="J1765" s="567"/>
      <c r="K1765" s="567"/>
      <c r="L1765" s="567"/>
      <c r="M1765" s="567"/>
      <c r="N1765" s="567"/>
      <c r="O1765" s="567"/>
      <c r="P1765" s="567"/>
      <c r="Q1765" s="567"/>
      <c r="R1765" s="567"/>
      <c r="S1765" s="567"/>
      <c r="T1765" s="567"/>
      <c r="U1765" s="567"/>
      <c r="V1765" s="567"/>
      <c r="W1765" s="567"/>
      <c r="X1765" s="567"/>
      <c r="Y1765" s="568"/>
      <c r="Z1765" s="567"/>
      <c r="AA1765" s="567"/>
      <c r="AB1765" s="316"/>
      <c r="AC1765" s="316"/>
    </row>
    <row r="1766" spans="1:29">
      <c r="A1766" s="576"/>
      <c r="B1766" s="566"/>
      <c r="C1766" s="566"/>
      <c r="D1766" s="566"/>
      <c r="E1766" s="566"/>
      <c r="F1766" s="567"/>
      <c r="G1766" s="567"/>
      <c r="H1766" s="567"/>
      <c r="I1766" s="567"/>
      <c r="J1766" s="567"/>
      <c r="K1766" s="567"/>
      <c r="L1766" s="567"/>
      <c r="M1766" s="567"/>
      <c r="N1766" s="567"/>
      <c r="O1766" s="567"/>
      <c r="P1766" s="567"/>
      <c r="Q1766" s="567"/>
      <c r="R1766" s="567"/>
      <c r="S1766" s="567"/>
      <c r="T1766" s="567"/>
      <c r="U1766" s="567"/>
      <c r="V1766" s="567"/>
      <c r="W1766" s="567"/>
      <c r="X1766" s="567"/>
      <c r="Y1766" s="568"/>
      <c r="Z1766" s="567"/>
      <c r="AA1766" s="567"/>
      <c r="AB1766" s="316"/>
      <c r="AC1766" s="316"/>
    </row>
    <row r="1767" spans="1:29">
      <c r="A1767" s="576"/>
      <c r="B1767" s="566"/>
      <c r="C1767" s="566"/>
      <c r="D1767" s="566"/>
      <c r="E1767" s="566"/>
      <c r="F1767" s="567"/>
      <c r="G1767" s="567"/>
      <c r="H1767" s="567"/>
      <c r="I1767" s="567"/>
      <c r="J1767" s="567"/>
      <c r="K1767" s="567"/>
      <c r="L1767" s="567"/>
      <c r="M1767" s="567"/>
      <c r="N1767" s="567"/>
      <c r="O1767" s="567"/>
      <c r="P1767" s="567"/>
      <c r="Q1767" s="567"/>
      <c r="R1767" s="567"/>
      <c r="S1767" s="567"/>
      <c r="T1767" s="567"/>
      <c r="U1767" s="567"/>
      <c r="V1767" s="567"/>
      <c r="W1767" s="567"/>
      <c r="X1767" s="567"/>
      <c r="Y1767" s="568"/>
      <c r="Z1767" s="567"/>
      <c r="AA1767" s="567"/>
      <c r="AB1767" s="316"/>
      <c r="AC1767" s="316"/>
    </row>
    <row r="1768" spans="1:29">
      <c r="A1768" s="576"/>
      <c r="B1768" s="566"/>
      <c r="C1768" s="566"/>
      <c r="D1768" s="566"/>
      <c r="E1768" s="566"/>
      <c r="F1768" s="567"/>
      <c r="G1768" s="567"/>
      <c r="H1768" s="567"/>
      <c r="I1768" s="567"/>
      <c r="J1768" s="567"/>
      <c r="K1768" s="567"/>
      <c r="L1768" s="567"/>
      <c r="M1768" s="567"/>
      <c r="N1768" s="567"/>
      <c r="O1768" s="567"/>
      <c r="P1768" s="567"/>
      <c r="Q1768" s="567"/>
      <c r="R1768" s="567"/>
      <c r="S1768" s="567"/>
      <c r="T1768" s="567"/>
      <c r="U1768" s="567"/>
      <c r="V1768" s="567"/>
      <c r="W1768" s="567"/>
      <c r="X1768" s="567"/>
      <c r="Y1768" s="568"/>
      <c r="Z1768" s="567"/>
      <c r="AA1768" s="567"/>
      <c r="AB1768" s="316"/>
      <c r="AC1768" s="316"/>
    </row>
    <row r="1769" spans="1:29">
      <c r="A1769" s="576"/>
      <c r="B1769" s="566"/>
      <c r="C1769" s="566"/>
      <c r="D1769" s="566"/>
      <c r="E1769" s="566"/>
      <c r="F1769" s="567"/>
      <c r="G1769" s="567"/>
      <c r="H1769" s="567"/>
      <c r="I1769" s="567"/>
      <c r="J1769" s="567"/>
      <c r="K1769" s="567"/>
      <c r="L1769" s="567"/>
      <c r="M1769" s="567"/>
      <c r="N1769" s="567"/>
      <c r="O1769" s="567"/>
      <c r="P1769" s="567"/>
      <c r="Q1769" s="567"/>
      <c r="R1769" s="567"/>
      <c r="S1769" s="567"/>
      <c r="T1769" s="567"/>
      <c r="U1769" s="567"/>
      <c r="V1769" s="567"/>
      <c r="W1769" s="567"/>
      <c r="X1769" s="567"/>
      <c r="Y1769" s="568"/>
      <c r="Z1769" s="567"/>
      <c r="AA1769" s="567"/>
      <c r="AB1769" s="316"/>
      <c r="AC1769" s="316"/>
    </row>
    <row r="1770" spans="1:29">
      <c r="A1770" s="576"/>
      <c r="B1770" s="566"/>
      <c r="C1770" s="566"/>
      <c r="D1770" s="566"/>
      <c r="E1770" s="566"/>
      <c r="F1770" s="567"/>
      <c r="G1770" s="567"/>
      <c r="H1770" s="567"/>
      <c r="I1770" s="567"/>
      <c r="J1770" s="567"/>
      <c r="K1770" s="567"/>
      <c r="L1770" s="567"/>
      <c r="M1770" s="567"/>
      <c r="N1770" s="567"/>
      <c r="O1770" s="567"/>
      <c r="P1770" s="567"/>
      <c r="Q1770" s="567"/>
      <c r="R1770" s="567"/>
      <c r="S1770" s="567"/>
      <c r="T1770" s="567"/>
      <c r="U1770" s="567"/>
      <c r="V1770" s="567"/>
      <c r="W1770" s="567"/>
      <c r="X1770" s="567"/>
      <c r="Y1770" s="568"/>
      <c r="Z1770" s="567"/>
      <c r="AA1770" s="567"/>
      <c r="AB1770" s="316"/>
      <c r="AC1770" s="316"/>
    </row>
    <row r="1771" spans="1:29">
      <c r="A1771" s="576"/>
      <c r="B1771" s="566"/>
      <c r="C1771" s="566"/>
      <c r="D1771" s="566"/>
      <c r="E1771" s="566"/>
      <c r="F1771" s="567"/>
      <c r="G1771" s="567"/>
      <c r="H1771" s="567"/>
      <c r="I1771" s="567"/>
      <c r="J1771" s="567"/>
      <c r="K1771" s="567"/>
      <c r="L1771" s="567"/>
      <c r="M1771" s="567"/>
      <c r="N1771" s="567"/>
      <c r="O1771" s="567"/>
      <c r="P1771" s="567"/>
      <c r="Q1771" s="567"/>
      <c r="R1771" s="567"/>
      <c r="S1771" s="567"/>
      <c r="T1771" s="567"/>
      <c r="U1771" s="567"/>
      <c r="V1771" s="567"/>
      <c r="W1771" s="567"/>
      <c r="X1771" s="567"/>
      <c r="Y1771" s="568"/>
      <c r="Z1771" s="567"/>
      <c r="AA1771" s="567"/>
      <c r="AB1771" s="316"/>
      <c r="AC1771" s="316"/>
    </row>
    <row r="1772" spans="1:29">
      <c r="A1772" s="576"/>
      <c r="B1772" s="566"/>
      <c r="C1772" s="566"/>
      <c r="D1772" s="566"/>
      <c r="E1772" s="566"/>
      <c r="F1772" s="567"/>
      <c r="G1772" s="567"/>
      <c r="H1772" s="567"/>
      <c r="I1772" s="567"/>
      <c r="J1772" s="567"/>
      <c r="K1772" s="567"/>
      <c r="L1772" s="567"/>
      <c r="M1772" s="567"/>
      <c r="N1772" s="567"/>
      <c r="O1772" s="567"/>
      <c r="P1772" s="567"/>
      <c r="Q1772" s="567"/>
      <c r="R1772" s="567"/>
      <c r="S1772" s="567"/>
      <c r="T1772" s="567"/>
      <c r="U1772" s="567"/>
      <c r="V1772" s="567"/>
      <c r="W1772" s="567"/>
      <c r="X1772" s="567"/>
      <c r="Y1772" s="568"/>
      <c r="Z1772" s="567"/>
      <c r="AA1772" s="567"/>
      <c r="AB1772" s="316"/>
      <c r="AC1772" s="316"/>
    </row>
    <row r="1773" spans="1:29">
      <c r="A1773" s="576"/>
      <c r="B1773" s="566"/>
      <c r="C1773" s="566"/>
      <c r="D1773" s="566"/>
      <c r="E1773" s="566"/>
      <c r="F1773" s="567"/>
      <c r="G1773" s="567"/>
      <c r="H1773" s="567"/>
      <c r="I1773" s="567"/>
      <c r="J1773" s="567"/>
      <c r="K1773" s="567"/>
      <c r="L1773" s="567"/>
      <c r="M1773" s="567"/>
      <c r="N1773" s="567"/>
      <c r="O1773" s="567"/>
      <c r="P1773" s="567"/>
      <c r="Q1773" s="567"/>
      <c r="R1773" s="567"/>
      <c r="S1773" s="567"/>
      <c r="T1773" s="567"/>
      <c r="U1773" s="567"/>
      <c r="V1773" s="567"/>
      <c r="W1773" s="567"/>
      <c r="X1773" s="567"/>
      <c r="Y1773" s="568"/>
      <c r="Z1773" s="567"/>
      <c r="AA1773" s="567"/>
      <c r="AB1773" s="316"/>
      <c r="AC1773" s="316"/>
    </row>
    <row r="1774" spans="1:29">
      <c r="A1774" s="576"/>
      <c r="B1774" s="566"/>
      <c r="C1774" s="566"/>
      <c r="D1774" s="566"/>
      <c r="E1774" s="566"/>
      <c r="F1774" s="567"/>
      <c r="G1774" s="567"/>
      <c r="H1774" s="567"/>
      <c r="I1774" s="567"/>
      <c r="J1774" s="567"/>
      <c r="K1774" s="567"/>
      <c r="L1774" s="567"/>
      <c r="M1774" s="567"/>
      <c r="N1774" s="567"/>
      <c r="O1774" s="567"/>
      <c r="P1774" s="567"/>
      <c r="Q1774" s="567"/>
      <c r="R1774" s="567"/>
      <c r="S1774" s="567"/>
      <c r="T1774" s="567"/>
      <c r="U1774" s="567"/>
      <c r="V1774" s="567"/>
      <c r="W1774" s="567"/>
      <c r="X1774" s="567"/>
      <c r="Y1774" s="568"/>
      <c r="Z1774" s="567"/>
      <c r="AA1774" s="567"/>
      <c r="AB1774" s="316"/>
      <c r="AC1774" s="316"/>
    </row>
    <row r="1775" spans="1:29">
      <c r="A1775" s="576"/>
      <c r="B1775" s="566"/>
      <c r="C1775" s="566"/>
      <c r="D1775" s="566"/>
      <c r="E1775" s="566"/>
      <c r="F1775" s="567"/>
      <c r="G1775" s="567"/>
      <c r="H1775" s="567"/>
      <c r="I1775" s="567"/>
      <c r="J1775" s="567"/>
      <c r="K1775" s="567"/>
      <c r="L1775" s="567"/>
      <c r="M1775" s="567"/>
      <c r="N1775" s="567"/>
      <c r="O1775" s="567"/>
      <c r="P1775" s="567"/>
      <c r="Q1775" s="567"/>
      <c r="R1775" s="567"/>
      <c r="S1775" s="567"/>
      <c r="T1775" s="567"/>
      <c r="U1775" s="567"/>
      <c r="V1775" s="567"/>
      <c r="W1775" s="567"/>
      <c r="X1775" s="567"/>
      <c r="Y1775" s="568"/>
      <c r="Z1775" s="567"/>
      <c r="AA1775" s="567"/>
      <c r="AB1775" s="316"/>
      <c r="AC1775" s="316"/>
    </row>
    <row r="1776" spans="1:29">
      <c r="A1776" s="576"/>
      <c r="B1776" s="566"/>
      <c r="C1776" s="566"/>
      <c r="D1776" s="566"/>
      <c r="E1776" s="566"/>
      <c r="F1776" s="567"/>
      <c r="G1776" s="567"/>
      <c r="H1776" s="567"/>
      <c r="I1776" s="567"/>
      <c r="J1776" s="567"/>
      <c r="K1776" s="567"/>
      <c r="L1776" s="567"/>
      <c r="M1776" s="567"/>
      <c r="N1776" s="567"/>
      <c r="O1776" s="567"/>
      <c r="P1776" s="567"/>
      <c r="Q1776" s="567"/>
      <c r="R1776" s="567"/>
      <c r="S1776" s="567"/>
      <c r="T1776" s="567"/>
      <c r="U1776" s="567"/>
      <c r="V1776" s="567"/>
      <c r="W1776" s="567"/>
      <c r="X1776" s="567"/>
      <c r="Y1776" s="568"/>
      <c r="Z1776" s="567"/>
      <c r="AA1776" s="567"/>
      <c r="AB1776" s="316"/>
      <c r="AC1776" s="316"/>
    </row>
    <row r="1777" spans="1:29">
      <c r="A1777" s="576"/>
      <c r="B1777" s="566"/>
      <c r="C1777" s="566"/>
      <c r="D1777" s="566"/>
      <c r="E1777" s="566"/>
      <c r="F1777" s="567"/>
      <c r="G1777" s="567"/>
      <c r="H1777" s="567"/>
      <c r="I1777" s="567"/>
      <c r="J1777" s="567"/>
      <c r="K1777" s="567"/>
      <c r="L1777" s="567"/>
      <c r="M1777" s="567"/>
      <c r="N1777" s="567"/>
      <c r="O1777" s="567"/>
      <c r="P1777" s="567"/>
      <c r="Q1777" s="567"/>
      <c r="R1777" s="567"/>
      <c r="S1777" s="567"/>
      <c r="T1777" s="567"/>
      <c r="U1777" s="567"/>
      <c r="V1777" s="567"/>
      <c r="W1777" s="567"/>
      <c r="X1777" s="567"/>
      <c r="Y1777" s="568"/>
      <c r="Z1777" s="567"/>
      <c r="AA1777" s="567"/>
      <c r="AB1777" s="316"/>
      <c r="AC1777" s="316"/>
    </row>
    <row r="1778" spans="1:29">
      <c r="A1778" s="576"/>
      <c r="B1778" s="566"/>
      <c r="C1778" s="566"/>
      <c r="D1778" s="566"/>
      <c r="E1778" s="566"/>
      <c r="F1778" s="567"/>
      <c r="G1778" s="567"/>
      <c r="H1778" s="567"/>
      <c r="I1778" s="567"/>
      <c r="J1778" s="567"/>
      <c r="K1778" s="567"/>
      <c r="L1778" s="567"/>
      <c r="M1778" s="567"/>
      <c r="N1778" s="567"/>
      <c r="O1778" s="567"/>
      <c r="P1778" s="567"/>
      <c r="Q1778" s="567"/>
      <c r="R1778" s="567"/>
      <c r="S1778" s="567"/>
      <c r="T1778" s="567"/>
      <c r="U1778" s="567"/>
      <c r="V1778" s="567"/>
      <c r="W1778" s="567"/>
      <c r="X1778" s="567"/>
      <c r="Y1778" s="568"/>
      <c r="Z1778" s="567"/>
      <c r="AA1778" s="567"/>
      <c r="AB1778" s="316"/>
      <c r="AC1778" s="316"/>
    </row>
    <row r="1779" spans="1:29">
      <c r="A1779" s="576"/>
      <c r="B1779" s="566"/>
      <c r="C1779" s="566"/>
      <c r="D1779" s="566"/>
      <c r="E1779" s="566"/>
      <c r="F1779" s="567"/>
      <c r="G1779" s="567"/>
      <c r="H1779" s="567"/>
      <c r="I1779" s="567"/>
      <c r="J1779" s="567"/>
      <c r="K1779" s="567"/>
      <c r="L1779" s="567"/>
      <c r="M1779" s="567"/>
      <c r="N1779" s="567"/>
      <c r="O1779" s="567"/>
      <c r="P1779" s="567"/>
      <c r="Q1779" s="567"/>
      <c r="R1779" s="567"/>
      <c r="S1779" s="567"/>
      <c r="T1779" s="567"/>
      <c r="U1779" s="567"/>
      <c r="V1779" s="567"/>
      <c r="W1779" s="567"/>
      <c r="X1779" s="567"/>
      <c r="Y1779" s="568"/>
      <c r="Z1779" s="567"/>
      <c r="AA1779" s="567"/>
      <c r="AB1779" s="316"/>
      <c r="AC1779" s="316"/>
    </row>
    <row r="1780" spans="1:29">
      <c r="A1780" s="576"/>
      <c r="B1780" s="566"/>
      <c r="C1780" s="566"/>
      <c r="D1780" s="566"/>
      <c r="E1780" s="566"/>
      <c r="F1780" s="567"/>
      <c r="G1780" s="567"/>
      <c r="H1780" s="567"/>
      <c r="I1780" s="567"/>
      <c r="J1780" s="567"/>
      <c r="K1780" s="567"/>
      <c r="L1780" s="567"/>
      <c r="M1780" s="567"/>
      <c r="N1780" s="567"/>
      <c r="O1780" s="567"/>
      <c r="P1780" s="567"/>
      <c r="Q1780" s="567"/>
      <c r="R1780" s="567"/>
      <c r="S1780" s="567"/>
      <c r="T1780" s="567"/>
      <c r="U1780" s="567"/>
      <c r="V1780" s="567"/>
      <c r="W1780" s="567"/>
      <c r="X1780" s="567"/>
      <c r="Y1780" s="568"/>
      <c r="Z1780" s="567"/>
      <c r="AA1780" s="567"/>
      <c r="AB1780" s="316"/>
      <c r="AC1780" s="316"/>
    </row>
    <row r="1781" spans="1:29">
      <c r="A1781" s="576"/>
      <c r="B1781" s="566"/>
      <c r="C1781" s="566"/>
      <c r="D1781" s="566"/>
      <c r="E1781" s="566"/>
      <c r="F1781" s="567"/>
      <c r="G1781" s="567"/>
      <c r="H1781" s="567"/>
      <c r="I1781" s="567"/>
      <c r="J1781" s="567"/>
      <c r="K1781" s="567"/>
      <c r="L1781" s="567"/>
      <c r="M1781" s="567"/>
      <c r="N1781" s="567"/>
      <c r="O1781" s="567"/>
      <c r="P1781" s="567"/>
      <c r="Q1781" s="567"/>
      <c r="R1781" s="567"/>
      <c r="S1781" s="567"/>
      <c r="T1781" s="567"/>
      <c r="U1781" s="567"/>
      <c r="V1781" s="567"/>
      <c r="W1781" s="567"/>
      <c r="X1781" s="567"/>
      <c r="Y1781" s="568"/>
      <c r="Z1781" s="567"/>
      <c r="AA1781" s="567"/>
      <c r="AB1781" s="316"/>
      <c r="AC1781" s="316"/>
    </row>
    <row r="1782" spans="1:29">
      <c r="A1782" s="576"/>
      <c r="B1782" s="566"/>
      <c r="C1782" s="566"/>
      <c r="D1782" s="566"/>
      <c r="E1782" s="566"/>
      <c r="F1782" s="567"/>
      <c r="G1782" s="567"/>
      <c r="H1782" s="567"/>
      <c r="I1782" s="567"/>
      <c r="J1782" s="567"/>
      <c r="K1782" s="567"/>
      <c r="L1782" s="567"/>
      <c r="M1782" s="567"/>
      <c r="N1782" s="567"/>
      <c r="O1782" s="567"/>
      <c r="P1782" s="567"/>
      <c r="Q1782" s="567"/>
      <c r="R1782" s="567"/>
      <c r="S1782" s="567"/>
      <c r="T1782" s="567"/>
      <c r="U1782" s="567"/>
      <c r="V1782" s="567"/>
      <c r="W1782" s="567"/>
      <c r="X1782" s="567"/>
      <c r="Y1782" s="568"/>
      <c r="Z1782" s="567"/>
      <c r="AA1782" s="567"/>
      <c r="AB1782" s="316"/>
      <c r="AC1782" s="316"/>
    </row>
    <row r="1783" spans="1:29">
      <c r="A1783" s="576"/>
      <c r="B1783" s="566"/>
      <c r="C1783" s="566"/>
      <c r="D1783" s="566"/>
      <c r="E1783" s="566"/>
      <c r="F1783" s="567"/>
      <c r="G1783" s="567"/>
      <c r="H1783" s="567"/>
      <c r="I1783" s="567"/>
      <c r="J1783" s="567"/>
      <c r="K1783" s="567"/>
      <c r="L1783" s="567"/>
      <c r="M1783" s="567"/>
      <c r="N1783" s="567"/>
      <c r="O1783" s="567"/>
      <c r="P1783" s="567"/>
      <c r="Q1783" s="567"/>
      <c r="R1783" s="567"/>
      <c r="S1783" s="567"/>
      <c r="T1783" s="567"/>
      <c r="U1783" s="567"/>
      <c r="V1783" s="567"/>
      <c r="W1783" s="567"/>
      <c r="X1783" s="567"/>
      <c r="Y1783" s="568"/>
      <c r="Z1783" s="567"/>
      <c r="AA1783" s="567"/>
      <c r="AB1783" s="316"/>
      <c r="AC1783" s="316"/>
    </row>
    <row r="1784" spans="1:29">
      <c r="A1784" s="576"/>
      <c r="B1784" s="566"/>
      <c r="C1784" s="566"/>
      <c r="D1784" s="566"/>
      <c r="E1784" s="566"/>
      <c r="F1784" s="567"/>
      <c r="G1784" s="567"/>
      <c r="H1784" s="567"/>
      <c r="I1784" s="567"/>
      <c r="J1784" s="567"/>
      <c r="K1784" s="567"/>
      <c r="L1784" s="567"/>
      <c r="M1784" s="567"/>
      <c r="N1784" s="567"/>
      <c r="O1784" s="567"/>
      <c r="P1784" s="567"/>
      <c r="Q1784" s="567"/>
      <c r="R1784" s="567"/>
      <c r="S1784" s="567"/>
      <c r="T1784" s="567"/>
      <c r="U1784" s="567"/>
      <c r="V1784" s="567"/>
      <c r="W1784" s="567"/>
      <c r="X1784" s="567"/>
      <c r="Y1784" s="568"/>
      <c r="Z1784" s="567"/>
      <c r="AA1784" s="567"/>
      <c r="AB1784" s="316"/>
      <c r="AC1784" s="316"/>
    </row>
    <row r="1785" spans="1:29">
      <c r="A1785" s="576"/>
      <c r="B1785" s="566"/>
      <c r="C1785" s="566"/>
      <c r="D1785" s="566"/>
      <c r="E1785" s="566"/>
      <c r="F1785" s="567"/>
      <c r="G1785" s="567"/>
      <c r="H1785" s="567"/>
      <c r="I1785" s="567"/>
      <c r="J1785" s="567"/>
      <c r="K1785" s="567"/>
      <c r="L1785" s="567"/>
      <c r="M1785" s="567"/>
      <c r="N1785" s="567"/>
      <c r="O1785" s="567"/>
      <c r="P1785" s="567"/>
      <c r="Q1785" s="567"/>
      <c r="R1785" s="567"/>
      <c r="S1785" s="567"/>
      <c r="T1785" s="567"/>
      <c r="U1785" s="567"/>
      <c r="V1785" s="567"/>
      <c r="W1785" s="567"/>
      <c r="X1785" s="567"/>
      <c r="Y1785" s="568"/>
      <c r="Z1785" s="567"/>
      <c r="AA1785" s="567"/>
      <c r="AB1785" s="316"/>
      <c r="AC1785" s="316"/>
    </row>
    <row r="1786" spans="1:29">
      <c r="A1786" s="576"/>
      <c r="B1786" s="566"/>
      <c r="C1786" s="566"/>
      <c r="D1786" s="566"/>
      <c r="E1786" s="566"/>
      <c r="F1786" s="567"/>
      <c r="G1786" s="567"/>
      <c r="H1786" s="567"/>
      <c r="I1786" s="567"/>
      <c r="J1786" s="567"/>
      <c r="K1786" s="567"/>
      <c r="L1786" s="567"/>
      <c r="M1786" s="567"/>
      <c r="N1786" s="567"/>
      <c r="O1786" s="567"/>
      <c r="P1786" s="567"/>
      <c r="Q1786" s="567"/>
      <c r="R1786" s="567"/>
      <c r="S1786" s="567"/>
      <c r="T1786" s="567"/>
      <c r="U1786" s="567"/>
      <c r="V1786" s="567"/>
      <c r="W1786" s="567"/>
      <c r="X1786" s="567"/>
      <c r="Y1786" s="568"/>
      <c r="Z1786" s="567"/>
      <c r="AA1786" s="567"/>
      <c r="AB1786" s="316"/>
      <c r="AC1786" s="316"/>
    </row>
    <row r="1787" spans="1:29">
      <c r="A1787" s="576"/>
      <c r="B1787" s="566"/>
      <c r="C1787" s="566"/>
      <c r="D1787" s="566"/>
      <c r="E1787" s="566"/>
      <c r="F1787" s="567"/>
      <c r="G1787" s="567"/>
      <c r="H1787" s="567"/>
      <c r="I1787" s="567"/>
      <c r="J1787" s="567"/>
      <c r="K1787" s="567"/>
      <c r="L1787" s="567"/>
      <c r="M1787" s="567"/>
      <c r="N1787" s="567"/>
      <c r="O1787" s="567"/>
      <c r="P1787" s="567"/>
      <c r="Q1787" s="567"/>
      <c r="R1787" s="567"/>
      <c r="S1787" s="567"/>
      <c r="T1787" s="567"/>
      <c r="U1787" s="567"/>
      <c r="V1787" s="567"/>
      <c r="W1787" s="567"/>
      <c r="X1787" s="567"/>
      <c r="Y1787" s="568"/>
      <c r="Z1787" s="567"/>
      <c r="AA1787" s="567"/>
      <c r="AB1787" s="316"/>
      <c r="AC1787" s="316"/>
    </row>
    <row r="1788" spans="1:29">
      <c r="A1788" s="576"/>
      <c r="B1788" s="566"/>
      <c r="C1788" s="566"/>
      <c r="D1788" s="566"/>
      <c r="E1788" s="566"/>
      <c r="F1788" s="567"/>
      <c r="G1788" s="567"/>
      <c r="H1788" s="567"/>
      <c r="I1788" s="567"/>
      <c r="J1788" s="567"/>
      <c r="K1788" s="567"/>
      <c r="L1788" s="567"/>
      <c r="M1788" s="567"/>
      <c r="N1788" s="567"/>
      <c r="O1788" s="567"/>
      <c r="P1788" s="567"/>
      <c r="Q1788" s="567"/>
      <c r="R1788" s="567"/>
      <c r="S1788" s="567"/>
      <c r="T1788" s="567"/>
      <c r="U1788" s="567"/>
      <c r="V1788" s="567"/>
      <c r="W1788" s="567"/>
      <c r="X1788" s="567"/>
      <c r="Y1788" s="568"/>
      <c r="Z1788" s="567"/>
      <c r="AA1788" s="567"/>
      <c r="AB1788" s="316"/>
      <c r="AC1788" s="316"/>
    </row>
    <row r="1789" spans="1:29">
      <c r="A1789" s="576"/>
      <c r="B1789" s="566"/>
      <c r="C1789" s="566"/>
      <c r="D1789" s="566"/>
      <c r="E1789" s="566"/>
      <c r="F1789" s="567"/>
      <c r="G1789" s="567"/>
      <c r="H1789" s="567"/>
      <c r="I1789" s="567"/>
      <c r="J1789" s="567"/>
      <c r="K1789" s="567"/>
      <c r="L1789" s="567"/>
      <c r="M1789" s="567"/>
      <c r="N1789" s="567"/>
      <c r="O1789" s="567"/>
      <c r="P1789" s="567"/>
      <c r="Q1789" s="567"/>
      <c r="R1789" s="567"/>
      <c r="S1789" s="567"/>
      <c r="T1789" s="567"/>
      <c r="U1789" s="567"/>
      <c r="V1789" s="567"/>
      <c r="W1789" s="567"/>
      <c r="X1789" s="567"/>
      <c r="Y1789" s="568"/>
      <c r="Z1789" s="567"/>
      <c r="AA1789" s="567"/>
      <c r="AB1789" s="316"/>
      <c r="AC1789" s="316"/>
    </row>
    <row r="1790" spans="1:29">
      <c r="A1790" s="576"/>
      <c r="B1790" s="566"/>
      <c r="C1790" s="566"/>
      <c r="D1790" s="566"/>
      <c r="E1790" s="566"/>
      <c r="F1790" s="567"/>
      <c r="G1790" s="567"/>
      <c r="H1790" s="567"/>
      <c r="I1790" s="567"/>
      <c r="J1790" s="567"/>
      <c r="K1790" s="567"/>
      <c r="L1790" s="567"/>
      <c r="M1790" s="567"/>
      <c r="N1790" s="567"/>
      <c r="O1790" s="567"/>
      <c r="P1790" s="567"/>
      <c r="Q1790" s="567"/>
      <c r="R1790" s="567"/>
      <c r="S1790" s="567"/>
      <c r="T1790" s="567"/>
      <c r="U1790" s="567"/>
      <c r="V1790" s="567"/>
      <c r="W1790" s="567"/>
      <c r="X1790" s="567"/>
      <c r="Y1790" s="568"/>
      <c r="Z1790" s="567"/>
      <c r="AA1790" s="567"/>
      <c r="AB1790" s="316"/>
      <c r="AC1790" s="316"/>
    </row>
    <row r="1791" spans="1:29">
      <c r="A1791" s="576"/>
      <c r="B1791" s="566"/>
      <c r="C1791" s="566"/>
      <c r="D1791" s="566"/>
      <c r="E1791" s="566"/>
      <c r="F1791" s="567"/>
      <c r="G1791" s="567"/>
      <c r="H1791" s="567"/>
      <c r="I1791" s="567"/>
      <c r="J1791" s="567"/>
      <c r="K1791" s="567"/>
      <c r="L1791" s="567"/>
      <c r="M1791" s="567"/>
      <c r="N1791" s="567"/>
      <c r="O1791" s="567"/>
      <c r="P1791" s="567"/>
      <c r="Q1791" s="567"/>
      <c r="R1791" s="567"/>
      <c r="S1791" s="567"/>
      <c r="T1791" s="567"/>
      <c r="U1791" s="567"/>
      <c r="V1791" s="567"/>
      <c r="W1791" s="567"/>
      <c r="X1791" s="567"/>
      <c r="Y1791" s="568"/>
      <c r="Z1791" s="567"/>
      <c r="AA1791" s="567"/>
      <c r="AB1791" s="316"/>
      <c r="AC1791" s="316"/>
    </row>
    <row r="1792" spans="1:29">
      <c r="A1792" s="576"/>
      <c r="B1792" s="566"/>
      <c r="C1792" s="566"/>
      <c r="D1792" s="566"/>
      <c r="E1792" s="566"/>
      <c r="F1792" s="567"/>
      <c r="G1792" s="567"/>
      <c r="H1792" s="567"/>
      <c r="I1792" s="567"/>
      <c r="J1792" s="567"/>
      <c r="K1792" s="567"/>
      <c r="L1792" s="567"/>
      <c r="M1792" s="567"/>
      <c r="N1792" s="567"/>
      <c r="O1792" s="567"/>
      <c r="P1792" s="567"/>
      <c r="Q1792" s="567"/>
      <c r="R1792" s="567"/>
      <c r="S1792" s="567"/>
      <c r="T1792" s="567"/>
      <c r="U1792" s="567"/>
      <c r="V1792" s="567"/>
      <c r="W1792" s="567"/>
      <c r="X1792" s="567"/>
      <c r="Y1792" s="568"/>
      <c r="Z1792" s="567"/>
      <c r="AA1792" s="567"/>
      <c r="AB1792" s="316"/>
      <c r="AC1792" s="316"/>
    </row>
    <row r="1793" spans="1:29">
      <c r="A1793" s="576"/>
      <c r="B1793" s="566"/>
      <c r="C1793" s="566"/>
      <c r="D1793" s="566"/>
      <c r="E1793" s="566"/>
      <c r="F1793" s="567"/>
      <c r="G1793" s="567"/>
      <c r="H1793" s="567"/>
      <c r="I1793" s="567"/>
      <c r="J1793" s="567"/>
      <c r="K1793" s="567"/>
      <c r="L1793" s="567"/>
      <c r="M1793" s="567"/>
      <c r="N1793" s="567"/>
      <c r="O1793" s="567"/>
      <c r="P1793" s="567"/>
      <c r="Q1793" s="567"/>
      <c r="R1793" s="567"/>
      <c r="S1793" s="567"/>
      <c r="T1793" s="567"/>
      <c r="U1793" s="567"/>
      <c r="V1793" s="567"/>
      <c r="W1793" s="567"/>
      <c r="X1793" s="567"/>
      <c r="Y1793" s="568"/>
      <c r="Z1793" s="567"/>
      <c r="AA1793" s="567"/>
      <c r="AB1793" s="316"/>
      <c r="AC1793" s="316"/>
    </row>
    <row r="1794" spans="1:29">
      <c r="A1794" s="576"/>
      <c r="B1794" s="566"/>
      <c r="C1794" s="566"/>
      <c r="D1794" s="566"/>
      <c r="E1794" s="566"/>
      <c r="F1794" s="567"/>
      <c r="G1794" s="567"/>
      <c r="H1794" s="567"/>
      <c r="I1794" s="567"/>
      <c r="J1794" s="567"/>
      <c r="K1794" s="567"/>
      <c r="L1794" s="567"/>
      <c r="M1794" s="567"/>
      <c r="N1794" s="567"/>
      <c r="O1794" s="567"/>
      <c r="P1794" s="567"/>
      <c r="Q1794" s="567"/>
      <c r="R1794" s="567"/>
      <c r="S1794" s="567"/>
      <c r="T1794" s="567"/>
      <c r="U1794" s="567"/>
      <c r="V1794" s="567"/>
      <c r="W1794" s="567"/>
      <c r="X1794" s="567"/>
      <c r="Y1794" s="568"/>
      <c r="Z1794" s="567"/>
      <c r="AA1794" s="567"/>
      <c r="AB1794" s="316"/>
      <c r="AC1794" s="316"/>
    </row>
    <row r="1795" spans="1:29">
      <c r="A1795" s="576"/>
      <c r="B1795" s="566"/>
      <c r="C1795" s="566"/>
      <c r="D1795" s="566"/>
      <c r="E1795" s="566"/>
      <c r="F1795" s="567"/>
      <c r="G1795" s="567"/>
      <c r="H1795" s="567"/>
      <c r="I1795" s="567"/>
      <c r="J1795" s="567"/>
      <c r="K1795" s="567"/>
      <c r="L1795" s="567"/>
      <c r="M1795" s="567"/>
      <c r="N1795" s="567"/>
      <c r="O1795" s="567"/>
      <c r="P1795" s="567"/>
      <c r="Q1795" s="567"/>
      <c r="R1795" s="567"/>
      <c r="S1795" s="567"/>
      <c r="T1795" s="567"/>
      <c r="U1795" s="567"/>
      <c r="V1795" s="567"/>
      <c r="W1795" s="567"/>
      <c r="X1795" s="567"/>
      <c r="Y1795" s="568"/>
      <c r="Z1795" s="567"/>
      <c r="AA1795" s="567"/>
      <c r="AB1795" s="316"/>
      <c r="AC1795" s="316"/>
    </row>
    <row r="1796" spans="1:29">
      <c r="A1796" s="576"/>
      <c r="B1796" s="566"/>
      <c r="C1796" s="566"/>
      <c r="D1796" s="566"/>
      <c r="E1796" s="566"/>
      <c r="F1796" s="567"/>
      <c r="G1796" s="567"/>
      <c r="H1796" s="567"/>
      <c r="I1796" s="567"/>
      <c r="J1796" s="567"/>
      <c r="K1796" s="567"/>
      <c r="L1796" s="567"/>
      <c r="M1796" s="567"/>
      <c r="N1796" s="567"/>
      <c r="O1796" s="567"/>
      <c r="P1796" s="567"/>
      <c r="Q1796" s="567"/>
      <c r="R1796" s="567"/>
      <c r="S1796" s="567"/>
      <c r="T1796" s="567"/>
      <c r="U1796" s="567"/>
      <c r="V1796" s="567"/>
      <c r="W1796" s="567"/>
      <c r="X1796" s="567"/>
      <c r="Y1796" s="568"/>
      <c r="Z1796" s="567"/>
      <c r="AA1796" s="567"/>
      <c r="AB1796" s="316"/>
      <c r="AC1796" s="316"/>
    </row>
    <row r="1797" spans="1:29">
      <c r="A1797" s="576"/>
      <c r="B1797" s="566"/>
      <c r="C1797" s="566"/>
      <c r="D1797" s="566"/>
      <c r="E1797" s="566"/>
      <c r="F1797" s="567"/>
      <c r="G1797" s="567"/>
      <c r="H1797" s="567"/>
      <c r="I1797" s="567"/>
      <c r="J1797" s="567"/>
      <c r="K1797" s="567"/>
      <c r="L1797" s="567"/>
      <c r="M1797" s="567"/>
      <c r="N1797" s="567"/>
      <c r="O1797" s="567"/>
      <c r="P1797" s="567"/>
      <c r="Q1797" s="567"/>
      <c r="R1797" s="567"/>
      <c r="S1797" s="567"/>
      <c r="T1797" s="567"/>
      <c r="U1797" s="567"/>
      <c r="V1797" s="567"/>
      <c r="W1797" s="567"/>
      <c r="X1797" s="567"/>
      <c r="Y1797" s="568"/>
      <c r="Z1797" s="567"/>
      <c r="AA1797" s="567"/>
      <c r="AB1797" s="316"/>
      <c r="AC1797" s="316"/>
    </row>
    <row r="1798" spans="1:29">
      <c r="A1798" s="576"/>
      <c r="B1798" s="566"/>
      <c r="C1798" s="566"/>
      <c r="D1798" s="566"/>
      <c r="E1798" s="566"/>
      <c r="F1798" s="567"/>
      <c r="G1798" s="567"/>
      <c r="H1798" s="567"/>
      <c r="I1798" s="567"/>
      <c r="J1798" s="567"/>
      <c r="K1798" s="567"/>
      <c r="L1798" s="567"/>
      <c r="M1798" s="567"/>
      <c r="N1798" s="567"/>
      <c r="O1798" s="567"/>
      <c r="P1798" s="567"/>
      <c r="Q1798" s="567"/>
      <c r="R1798" s="567"/>
      <c r="S1798" s="567"/>
      <c r="T1798" s="567"/>
      <c r="U1798" s="567"/>
      <c r="V1798" s="567"/>
      <c r="W1798" s="567"/>
      <c r="X1798" s="567"/>
      <c r="Y1798" s="568"/>
      <c r="Z1798" s="567"/>
      <c r="AA1798" s="567"/>
      <c r="AB1798" s="316"/>
      <c r="AC1798" s="316"/>
    </row>
    <row r="1799" spans="1:29">
      <c r="A1799" s="576"/>
      <c r="B1799" s="566"/>
      <c r="C1799" s="566"/>
      <c r="D1799" s="566"/>
      <c r="E1799" s="566"/>
      <c r="F1799" s="567"/>
      <c r="G1799" s="567"/>
      <c r="H1799" s="567"/>
      <c r="I1799" s="567"/>
      <c r="J1799" s="567"/>
      <c r="K1799" s="567"/>
      <c r="L1799" s="567"/>
      <c r="M1799" s="567"/>
      <c r="N1799" s="567"/>
      <c r="O1799" s="567"/>
      <c r="P1799" s="567"/>
      <c r="Q1799" s="567"/>
      <c r="R1799" s="567"/>
      <c r="S1799" s="567"/>
      <c r="T1799" s="567"/>
      <c r="U1799" s="567"/>
      <c r="V1799" s="567"/>
      <c r="W1799" s="567"/>
      <c r="X1799" s="567"/>
      <c r="Y1799" s="568"/>
      <c r="Z1799" s="567"/>
      <c r="AA1799" s="567"/>
      <c r="AB1799" s="316"/>
      <c r="AC1799" s="316"/>
    </row>
    <row r="1800" spans="1:29">
      <c r="A1800" s="576"/>
      <c r="B1800" s="566"/>
      <c r="C1800" s="566"/>
      <c r="D1800" s="566"/>
      <c r="E1800" s="566"/>
      <c r="F1800" s="567"/>
      <c r="G1800" s="567"/>
      <c r="H1800" s="567"/>
      <c r="I1800" s="567"/>
      <c r="J1800" s="567"/>
      <c r="K1800" s="567"/>
      <c r="L1800" s="567"/>
      <c r="M1800" s="567"/>
      <c r="N1800" s="567"/>
      <c r="O1800" s="567"/>
      <c r="P1800" s="567"/>
      <c r="Q1800" s="567"/>
      <c r="R1800" s="567"/>
      <c r="S1800" s="567"/>
      <c r="T1800" s="567"/>
      <c r="U1800" s="567"/>
      <c r="V1800" s="567"/>
      <c r="W1800" s="567"/>
      <c r="X1800" s="567"/>
      <c r="Y1800" s="568"/>
      <c r="Z1800" s="567"/>
      <c r="AA1800" s="567"/>
      <c r="AB1800" s="316"/>
      <c r="AC1800" s="316"/>
    </row>
    <row r="1801" spans="1:29">
      <c r="A1801" s="576"/>
      <c r="B1801" s="566"/>
      <c r="C1801" s="566"/>
      <c r="D1801" s="566"/>
      <c r="E1801" s="566"/>
      <c r="F1801" s="567"/>
      <c r="G1801" s="567"/>
      <c r="H1801" s="567"/>
      <c r="I1801" s="567"/>
      <c r="J1801" s="567"/>
      <c r="K1801" s="567"/>
      <c r="L1801" s="567"/>
      <c r="M1801" s="567"/>
      <c r="N1801" s="567"/>
      <c r="O1801" s="567"/>
      <c r="P1801" s="567"/>
      <c r="Q1801" s="567"/>
      <c r="R1801" s="567"/>
      <c r="S1801" s="567"/>
      <c r="T1801" s="567"/>
      <c r="U1801" s="567"/>
      <c r="V1801" s="567"/>
      <c r="W1801" s="567"/>
      <c r="X1801" s="567"/>
      <c r="Y1801" s="568"/>
      <c r="Z1801" s="567"/>
      <c r="AA1801" s="567"/>
      <c r="AB1801" s="316"/>
      <c r="AC1801" s="316"/>
    </row>
    <row r="1802" spans="1:29">
      <c r="A1802" s="576"/>
      <c r="B1802" s="566"/>
      <c r="C1802" s="566"/>
      <c r="D1802" s="566"/>
      <c r="E1802" s="566"/>
      <c r="F1802" s="567"/>
      <c r="G1802" s="567"/>
      <c r="H1802" s="567"/>
      <c r="I1802" s="567"/>
      <c r="J1802" s="567"/>
      <c r="K1802" s="567"/>
      <c r="L1802" s="567"/>
      <c r="M1802" s="567"/>
      <c r="N1802" s="567"/>
      <c r="O1802" s="567"/>
      <c r="P1802" s="567"/>
      <c r="Q1802" s="567"/>
      <c r="R1802" s="567"/>
      <c r="S1802" s="567"/>
      <c r="T1802" s="567"/>
      <c r="U1802" s="567"/>
      <c r="V1802" s="567"/>
      <c r="W1802" s="567"/>
      <c r="X1802" s="567"/>
      <c r="Y1802" s="568"/>
      <c r="Z1802" s="567"/>
      <c r="AA1802" s="567"/>
      <c r="AB1802" s="316"/>
      <c r="AC1802" s="316"/>
    </row>
    <row r="1803" spans="1:29">
      <c r="A1803" s="576"/>
      <c r="B1803" s="566"/>
      <c r="C1803" s="566"/>
      <c r="D1803" s="566"/>
      <c r="E1803" s="566"/>
      <c r="F1803" s="567"/>
      <c r="G1803" s="567"/>
      <c r="H1803" s="567"/>
      <c r="I1803" s="567"/>
      <c r="J1803" s="567"/>
      <c r="K1803" s="567"/>
      <c r="L1803" s="567"/>
      <c r="M1803" s="567"/>
      <c r="N1803" s="567"/>
      <c r="O1803" s="567"/>
      <c r="P1803" s="567"/>
      <c r="Q1803" s="567"/>
      <c r="R1803" s="567"/>
      <c r="S1803" s="567"/>
      <c r="T1803" s="567"/>
      <c r="U1803" s="567"/>
      <c r="V1803" s="567"/>
      <c r="W1803" s="567"/>
      <c r="X1803" s="567"/>
      <c r="Y1803" s="568"/>
      <c r="Z1803" s="567"/>
      <c r="AA1803" s="567"/>
      <c r="AB1803" s="316"/>
      <c r="AC1803" s="316"/>
    </row>
    <row r="1804" spans="1:29">
      <c r="A1804" s="576"/>
      <c r="B1804" s="566"/>
      <c r="C1804" s="566"/>
      <c r="D1804" s="566"/>
      <c r="E1804" s="566"/>
      <c r="F1804" s="567"/>
      <c r="G1804" s="567"/>
      <c r="H1804" s="567"/>
      <c r="I1804" s="567"/>
      <c r="J1804" s="567"/>
      <c r="K1804" s="567"/>
      <c r="L1804" s="567"/>
      <c r="M1804" s="567"/>
      <c r="N1804" s="567"/>
      <c r="O1804" s="567"/>
      <c r="P1804" s="567"/>
      <c r="Q1804" s="567"/>
      <c r="R1804" s="567"/>
      <c r="S1804" s="567"/>
      <c r="T1804" s="567"/>
      <c r="U1804" s="567"/>
      <c r="V1804" s="567"/>
      <c r="W1804" s="567"/>
      <c r="X1804" s="567"/>
      <c r="Y1804" s="568"/>
      <c r="Z1804" s="567"/>
      <c r="AA1804" s="567"/>
      <c r="AB1804" s="316"/>
      <c r="AC1804" s="316"/>
    </row>
    <row r="1805" spans="1:29">
      <c r="A1805" s="576"/>
      <c r="B1805" s="566"/>
      <c r="C1805" s="566"/>
      <c r="D1805" s="566"/>
      <c r="E1805" s="566"/>
      <c r="F1805" s="567"/>
      <c r="G1805" s="567"/>
      <c r="H1805" s="567"/>
      <c r="I1805" s="567"/>
      <c r="J1805" s="567"/>
      <c r="K1805" s="567"/>
      <c r="L1805" s="567"/>
      <c r="M1805" s="567"/>
      <c r="N1805" s="567"/>
      <c r="O1805" s="567"/>
      <c r="P1805" s="567"/>
      <c r="Q1805" s="567"/>
      <c r="R1805" s="567"/>
      <c r="S1805" s="567"/>
      <c r="T1805" s="567"/>
      <c r="U1805" s="567"/>
      <c r="V1805" s="567"/>
      <c r="W1805" s="567"/>
      <c r="X1805" s="567"/>
      <c r="Y1805" s="568"/>
      <c r="Z1805" s="567"/>
      <c r="AA1805" s="567"/>
      <c r="AB1805" s="316"/>
      <c r="AC1805" s="316"/>
    </row>
    <row r="1806" spans="1:29">
      <c r="A1806" s="576"/>
      <c r="B1806" s="566"/>
      <c r="C1806" s="566"/>
      <c r="D1806" s="566"/>
      <c r="E1806" s="566"/>
      <c r="F1806" s="567"/>
      <c r="G1806" s="567"/>
      <c r="H1806" s="567"/>
      <c r="I1806" s="567"/>
      <c r="J1806" s="567"/>
      <c r="K1806" s="567"/>
      <c r="L1806" s="567"/>
      <c r="M1806" s="567"/>
      <c r="N1806" s="567"/>
      <c r="O1806" s="567"/>
      <c r="P1806" s="567"/>
      <c r="Q1806" s="567"/>
      <c r="R1806" s="567"/>
      <c r="S1806" s="567"/>
      <c r="T1806" s="567"/>
      <c r="U1806" s="567"/>
      <c r="V1806" s="567"/>
      <c r="W1806" s="567"/>
      <c r="X1806" s="567"/>
      <c r="Y1806" s="568"/>
      <c r="Z1806" s="567"/>
      <c r="AA1806" s="567"/>
      <c r="AB1806" s="316"/>
      <c r="AC1806" s="316"/>
    </row>
    <row r="1807" spans="1:29">
      <c r="A1807" s="576"/>
      <c r="B1807" s="566"/>
      <c r="C1807" s="566"/>
      <c r="D1807" s="566"/>
      <c r="E1807" s="566"/>
      <c r="F1807" s="567"/>
      <c r="G1807" s="567"/>
      <c r="H1807" s="567"/>
      <c r="I1807" s="567"/>
      <c r="J1807" s="567"/>
      <c r="K1807" s="567"/>
      <c r="L1807" s="567"/>
      <c r="M1807" s="567"/>
      <c r="N1807" s="567"/>
      <c r="O1807" s="567"/>
      <c r="P1807" s="567"/>
      <c r="Q1807" s="567"/>
      <c r="R1807" s="567"/>
      <c r="S1807" s="567"/>
      <c r="T1807" s="567"/>
      <c r="U1807" s="567"/>
      <c r="V1807" s="567"/>
      <c r="W1807" s="567"/>
      <c r="X1807" s="567"/>
      <c r="Y1807" s="568"/>
      <c r="Z1807" s="567"/>
      <c r="AA1807" s="567"/>
      <c r="AB1807" s="316"/>
      <c r="AC1807" s="316"/>
    </row>
    <row r="1808" spans="1:29">
      <c r="A1808" s="576"/>
      <c r="B1808" s="566"/>
      <c r="C1808" s="566"/>
      <c r="D1808" s="566"/>
      <c r="E1808" s="566"/>
      <c r="F1808" s="567"/>
      <c r="G1808" s="567"/>
      <c r="H1808" s="567"/>
      <c r="I1808" s="567"/>
      <c r="J1808" s="567"/>
      <c r="K1808" s="567"/>
      <c r="L1808" s="567"/>
      <c r="M1808" s="567"/>
      <c r="N1808" s="567"/>
      <c r="O1808" s="567"/>
      <c r="P1808" s="567"/>
      <c r="Q1808" s="567"/>
      <c r="R1808" s="567"/>
      <c r="S1808" s="567"/>
      <c r="T1808" s="567"/>
      <c r="U1808" s="567"/>
      <c r="V1808" s="567"/>
      <c r="W1808" s="567"/>
      <c r="X1808" s="567"/>
      <c r="Y1808" s="568"/>
      <c r="Z1808" s="567"/>
      <c r="AA1808" s="567"/>
      <c r="AB1808" s="316"/>
      <c r="AC1808" s="316"/>
    </row>
    <row r="1809" spans="1:29">
      <c r="A1809" s="576"/>
      <c r="B1809" s="566"/>
      <c r="C1809" s="566"/>
      <c r="D1809" s="566"/>
      <c r="E1809" s="566"/>
      <c r="F1809" s="567"/>
      <c r="G1809" s="567"/>
      <c r="H1809" s="567"/>
      <c r="I1809" s="567"/>
      <c r="J1809" s="567"/>
      <c r="K1809" s="567"/>
      <c r="L1809" s="567"/>
      <c r="M1809" s="567"/>
      <c r="N1809" s="567"/>
      <c r="O1809" s="567"/>
      <c r="P1809" s="567"/>
      <c r="Q1809" s="567"/>
      <c r="R1809" s="567"/>
      <c r="S1809" s="567"/>
      <c r="T1809" s="567"/>
      <c r="U1809" s="567"/>
      <c r="V1809" s="567"/>
      <c r="W1809" s="567"/>
      <c r="X1809" s="567"/>
      <c r="Y1809" s="568"/>
      <c r="Z1809" s="567"/>
      <c r="AA1809" s="567"/>
      <c r="AB1809" s="316"/>
      <c r="AC1809" s="316"/>
    </row>
    <row r="1810" spans="1:29">
      <c r="A1810" s="576"/>
      <c r="B1810" s="566"/>
      <c r="C1810" s="566"/>
      <c r="D1810" s="566"/>
      <c r="E1810" s="566"/>
      <c r="F1810" s="567"/>
      <c r="G1810" s="567"/>
      <c r="H1810" s="567"/>
      <c r="I1810" s="567"/>
      <c r="J1810" s="567"/>
      <c r="K1810" s="567"/>
      <c r="L1810" s="567"/>
      <c r="M1810" s="567"/>
      <c r="N1810" s="567"/>
      <c r="O1810" s="567"/>
      <c r="P1810" s="567"/>
      <c r="Q1810" s="567"/>
      <c r="R1810" s="567"/>
      <c r="S1810" s="567"/>
      <c r="T1810" s="567"/>
      <c r="U1810" s="567"/>
      <c r="V1810" s="567"/>
      <c r="W1810" s="567"/>
      <c r="X1810" s="567"/>
      <c r="Y1810" s="568"/>
      <c r="Z1810" s="567"/>
      <c r="AA1810" s="567"/>
      <c r="AB1810" s="316"/>
      <c r="AC1810" s="316"/>
    </row>
    <row r="1811" spans="1:29">
      <c r="A1811" s="576"/>
      <c r="B1811" s="566"/>
      <c r="C1811" s="566"/>
      <c r="D1811" s="566"/>
      <c r="E1811" s="566"/>
      <c r="F1811" s="567"/>
      <c r="G1811" s="567"/>
      <c r="H1811" s="567"/>
      <c r="I1811" s="567"/>
      <c r="J1811" s="567"/>
      <c r="K1811" s="567"/>
      <c r="L1811" s="567"/>
      <c r="M1811" s="567"/>
      <c r="N1811" s="567"/>
      <c r="O1811" s="567"/>
      <c r="P1811" s="567"/>
      <c r="Q1811" s="567"/>
      <c r="R1811" s="567"/>
      <c r="S1811" s="567"/>
      <c r="T1811" s="567"/>
      <c r="U1811" s="567"/>
      <c r="V1811" s="567"/>
      <c r="W1811" s="567"/>
      <c r="X1811" s="567"/>
      <c r="Y1811" s="568"/>
      <c r="Z1811" s="567"/>
      <c r="AA1811" s="567"/>
      <c r="AB1811" s="316"/>
      <c r="AC1811" s="316"/>
    </row>
    <row r="1812" spans="1:29">
      <c r="A1812" s="576"/>
      <c r="B1812" s="566"/>
      <c r="C1812" s="566"/>
      <c r="D1812" s="566"/>
      <c r="E1812" s="566"/>
      <c r="F1812" s="567"/>
      <c r="G1812" s="567"/>
      <c r="H1812" s="567"/>
      <c r="I1812" s="567"/>
      <c r="J1812" s="567"/>
      <c r="K1812" s="567"/>
      <c r="L1812" s="567"/>
      <c r="M1812" s="567"/>
      <c r="N1812" s="567"/>
      <c r="O1812" s="567"/>
      <c r="P1812" s="567"/>
      <c r="Q1812" s="567"/>
      <c r="R1812" s="567"/>
      <c r="S1812" s="567"/>
      <c r="T1812" s="567"/>
      <c r="U1812" s="567"/>
      <c r="V1812" s="567"/>
      <c r="W1812" s="567"/>
      <c r="X1812" s="567"/>
      <c r="Y1812" s="568"/>
      <c r="Z1812" s="567"/>
      <c r="AA1812" s="567"/>
      <c r="AB1812" s="316"/>
      <c r="AC1812" s="316"/>
    </row>
    <row r="1813" spans="1:29">
      <c r="A1813" s="576"/>
      <c r="B1813" s="566"/>
      <c r="C1813" s="566"/>
      <c r="D1813" s="566"/>
      <c r="E1813" s="566"/>
      <c r="F1813" s="567"/>
      <c r="G1813" s="567"/>
      <c r="H1813" s="567"/>
      <c r="I1813" s="567"/>
      <c r="J1813" s="567"/>
      <c r="K1813" s="567"/>
      <c r="L1813" s="567"/>
      <c r="M1813" s="567"/>
      <c r="N1813" s="567"/>
      <c r="O1813" s="567"/>
      <c r="P1813" s="567"/>
      <c r="Q1813" s="567"/>
      <c r="R1813" s="567"/>
      <c r="S1813" s="567"/>
      <c r="T1813" s="567"/>
      <c r="U1813" s="567"/>
      <c r="V1813" s="567"/>
      <c r="W1813" s="567"/>
      <c r="X1813" s="567"/>
      <c r="Y1813" s="568"/>
      <c r="Z1813" s="567"/>
      <c r="AA1813" s="567"/>
      <c r="AB1813" s="316"/>
      <c r="AC1813" s="316"/>
    </row>
    <row r="1814" spans="1:29">
      <c r="A1814" s="576"/>
      <c r="B1814" s="566"/>
      <c r="C1814" s="566"/>
      <c r="D1814" s="566"/>
      <c r="E1814" s="566"/>
      <c r="F1814" s="567"/>
      <c r="G1814" s="567"/>
      <c r="H1814" s="567"/>
      <c r="I1814" s="567"/>
      <c r="J1814" s="567"/>
      <c r="K1814" s="567"/>
      <c r="L1814" s="567"/>
      <c r="M1814" s="567"/>
      <c r="N1814" s="567"/>
      <c r="O1814" s="567"/>
      <c r="P1814" s="567"/>
      <c r="Q1814" s="567"/>
      <c r="R1814" s="567"/>
      <c r="S1814" s="567"/>
      <c r="T1814" s="567"/>
      <c r="U1814" s="567"/>
      <c r="V1814" s="567"/>
      <c r="W1814" s="567"/>
      <c r="X1814" s="567"/>
      <c r="Y1814" s="568"/>
      <c r="Z1814" s="567"/>
      <c r="AA1814" s="567"/>
      <c r="AB1814" s="316"/>
      <c r="AC1814" s="316"/>
    </row>
    <row r="1815" spans="1:29">
      <c r="A1815" s="576"/>
      <c r="B1815" s="566"/>
      <c r="C1815" s="566"/>
      <c r="D1815" s="566"/>
      <c r="E1815" s="566"/>
      <c r="F1815" s="567"/>
      <c r="G1815" s="567"/>
      <c r="H1815" s="567"/>
      <c r="I1815" s="567"/>
      <c r="J1815" s="567"/>
      <c r="K1815" s="567"/>
      <c r="L1815" s="567"/>
      <c r="M1815" s="567"/>
      <c r="N1815" s="567"/>
      <c r="O1815" s="567"/>
      <c r="P1815" s="567"/>
      <c r="Q1815" s="567"/>
      <c r="R1815" s="567"/>
      <c r="S1815" s="567"/>
      <c r="T1815" s="567"/>
      <c r="U1815" s="567"/>
      <c r="V1815" s="567"/>
      <c r="W1815" s="567"/>
      <c r="X1815" s="567"/>
      <c r="Y1815" s="568"/>
      <c r="Z1815" s="567"/>
      <c r="AA1815" s="567"/>
      <c r="AB1815" s="316"/>
      <c r="AC1815" s="316"/>
    </row>
    <row r="1816" spans="1:29">
      <c r="A1816" s="576"/>
      <c r="B1816" s="566"/>
      <c r="C1816" s="566"/>
      <c r="D1816" s="566"/>
      <c r="E1816" s="566"/>
      <c r="F1816" s="567"/>
      <c r="G1816" s="567"/>
      <c r="H1816" s="567"/>
      <c r="I1816" s="567"/>
      <c r="J1816" s="567"/>
      <c r="K1816" s="567"/>
      <c r="L1816" s="567"/>
      <c r="M1816" s="567"/>
      <c r="N1816" s="567"/>
      <c r="O1816" s="567"/>
      <c r="P1816" s="567"/>
      <c r="Q1816" s="567"/>
      <c r="R1816" s="567"/>
      <c r="S1816" s="567"/>
      <c r="T1816" s="567"/>
      <c r="U1816" s="567"/>
      <c r="V1816" s="567"/>
      <c r="W1816" s="567"/>
      <c r="X1816" s="567"/>
      <c r="Y1816" s="568"/>
      <c r="Z1816" s="567"/>
      <c r="AA1816" s="567"/>
      <c r="AB1816" s="316"/>
      <c r="AC1816" s="316"/>
    </row>
    <row r="1817" spans="1:29">
      <c r="A1817" s="576"/>
      <c r="B1817" s="566"/>
      <c r="C1817" s="566"/>
      <c r="D1817" s="566"/>
      <c r="E1817" s="566"/>
      <c r="F1817" s="567"/>
      <c r="G1817" s="567"/>
      <c r="H1817" s="567"/>
      <c r="I1817" s="567"/>
      <c r="J1817" s="567"/>
      <c r="K1817" s="567"/>
      <c r="L1817" s="567"/>
      <c r="M1817" s="567"/>
      <c r="N1817" s="567"/>
      <c r="O1817" s="567"/>
      <c r="P1817" s="567"/>
      <c r="Q1817" s="567"/>
      <c r="R1817" s="567"/>
      <c r="S1817" s="567"/>
      <c r="T1817" s="567"/>
      <c r="U1817" s="567"/>
      <c r="V1817" s="567"/>
      <c r="W1817" s="567"/>
      <c r="X1817" s="567"/>
      <c r="Y1817" s="568"/>
      <c r="Z1817" s="567"/>
      <c r="AA1817" s="567"/>
      <c r="AB1817" s="316"/>
      <c r="AC1817" s="316"/>
    </row>
    <row r="1818" spans="1:29">
      <c r="A1818" s="576"/>
      <c r="B1818" s="566"/>
      <c r="C1818" s="566"/>
      <c r="D1818" s="566"/>
      <c r="E1818" s="566"/>
      <c r="F1818" s="567"/>
      <c r="G1818" s="567"/>
      <c r="H1818" s="567"/>
      <c r="I1818" s="567"/>
      <c r="J1818" s="567"/>
      <c r="K1818" s="567"/>
      <c r="L1818" s="567"/>
      <c r="M1818" s="567"/>
      <c r="N1818" s="567"/>
      <c r="O1818" s="567"/>
      <c r="P1818" s="567"/>
      <c r="Q1818" s="567"/>
      <c r="R1818" s="567"/>
      <c r="S1818" s="567"/>
      <c r="T1818" s="567"/>
      <c r="U1818" s="567"/>
      <c r="V1818" s="567"/>
      <c r="W1818" s="567"/>
      <c r="X1818" s="567"/>
      <c r="Y1818" s="568"/>
      <c r="Z1818" s="567"/>
      <c r="AA1818" s="567"/>
      <c r="AB1818" s="316"/>
      <c r="AC1818" s="316"/>
    </row>
    <row r="1819" spans="1:29">
      <c r="A1819" s="576"/>
      <c r="B1819" s="566"/>
      <c r="C1819" s="566"/>
      <c r="D1819" s="566"/>
      <c r="E1819" s="566"/>
      <c r="F1819" s="567"/>
      <c r="G1819" s="567"/>
      <c r="H1819" s="567"/>
      <c r="I1819" s="567"/>
      <c r="J1819" s="567"/>
      <c r="K1819" s="567"/>
      <c r="L1819" s="567"/>
      <c r="M1819" s="567"/>
      <c r="N1819" s="567"/>
      <c r="O1819" s="567"/>
      <c r="P1819" s="567"/>
      <c r="Q1819" s="567"/>
      <c r="R1819" s="567"/>
      <c r="S1819" s="567"/>
      <c r="T1819" s="567"/>
      <c r="U1819" s="567"/>
      <c r="V1819" s="567"/>
      <c r="W1819" s="567"/>
      <c r="X1819" s="567"/>
      <c r="Y1819" s="568"/>
      <c r="Z1819" s="567"/>
      <c r="AA1819" s="567"/>
      <c r="AB1819" s="316"/>
      <c r="AC1819" s="316"/>
    </row>
    <row r="1820" spans="1:29">
      <c r="A1820" s="576"/>
      <c r="B1820" s="566"/>
      <c r="C1820" s="566"/>
      <c r="D1820" s="566"/>
      <c r="E1820" s="566"/>
      <c r="F1820" s="567"/>
      <c r="G1820" s="567"/>
      <c r="H1820" s="567"/>
      <c r="I1820" s="567"/>
      <c r="J1820" s="567"/>
      <c r="K1820" s="567"/>
      <c r="L1820" s="567"/>
      <c r="M1820" s="567"/>
      <c r="N1820" s="567"/>
      <c r="O1820" s="567"/>
      <c r="P1820" s="567"/>
      <c r="Q1820" s="567"/>
      <c r="R1820" s="567"/>
      <c r="S1820" s="567"/>
      <c r="T1820" s="567"/>
      <c r="U1820" s="567"/>
      <c r="V1820" s="567"/>
      <c r="W1820" s="567"/>
      <c r="X1820" s="567"/>
      <c r="Y1820" s="568"/>
      <c r="Z1820" s="567"/>
      <c r="AA1820" s="567"/>
      <c r="AB1820" s="316"/>
      <c r="AC1820" s="316"/>
    </row>
    <row r="1821" spans="1:29">
      <c r="A1821" s="576"/>
      <c r="B1821" s="566"/>
      <c r="C1821" s="566"/>
      <c r="D1821" s="566"/>
      <c r="E1821" s="566"/>
      <c r="F1821" s="567"/>
      <c r="G1821" s="567"/>
      <c r="H1821" s="567"/>
      <c r="I1821" s="567"/>
      <c r="J1821" s="567"/>
      <c r="K1821" s="567"/>
      <c r="L1821" s="567"/>
      <c r="M1821" s="567"/>
      <c r="N1821" s="567"/>
      <c r="O1821" s="567"/>
      <c r="P1821" s="567"/>
      <c r="Q1821" s="567"/>
      <c r="R1821" s="567"/>
      <c r="S1821" s="567"/>
      <c r="T1821" s="567"/>
      <c r="U1821" s="567"/>
      <c r="V1821" s="567"/>
      <c r="W1821" s="567"/>
      <c r="X1821" s="567"/>
      <c r="Y1821" s="568"/>
      <c r="Z1821" s="567"/>
      <c r="AA1821" s="567"/>
      <c r="AB1821" s="316"/>
      <c r="AC1821" s="316"/>
    </row>
    <row r="1822" spans="1:29">
      <c r="A1822" s="576"/>
      <c r="B1822" s="566"/>
      <c r="C1822" s="566"/>
      <c r="D1822" s="566"/>
      <c r="E1822" s="566"/>
      <c r="F1822" s="567"/>
      <c r="G1822" s="567"/>
      <c r="H1822" s="567"/>
      <c r="I1822" s="567"/>
      <c r="J1822" s="567"/>
      <c r="K1822" s="567"/>
      <c r="L1822" s="567"/>
      <c r="M1822" s="567"/>
      <c r="N1822" s="567"/>
      <c r="O1822" s="567"/>
      <c r="P1822" s="567"/>
      <c r="Q1822" s="567"/>
      <c r="R1822" s="567"/>
      <c r="S1822" s="567"/>
      <c r="T1822" s="567"/>
      <c r="U1822" s="567"/>
      <c r="V1822" s="567"/>
      <c r="W1822" s="567"/>
      <c r="X1822" s="567"/>
      <c r="Y1822" s="568"/>
      <c r="Z1822" s="567"/>
      <c r="AA1822" s="567"/>
      <c r="AB1822" s="316"/>
      <c r="AC1822" s="316"/>
    </row>
    <row r="1823" spans="1:29">
      <c r="A1823" s="576"/>
      <c r="B1823" s="566"/>
      <c r="C1823" s="566"/>
      <c r="D1823" s="566"/>
      <c r="E1823" s="566"/>
      <c r="F1823" s="567"/>
      <c r="G1823" s="567"/>
      <c r="H1823" s="567"/>
      <c r="I1823" s="567"/>
      <c r="J1823" s="567"/>
      <c r="K1823" s="567"/>
      <c r="L1823" s="567"/>
      <c r="M1823" s="567"/>
      <c r="N1823" s="567"/>
      <c r="O1823" s="567"/>
      <c r="P1823" s="567"/>
      <c r="Q1823" s="567"/>
      <c r="R1823" s="567"/>
      <c r="S1823" s="567"/>
      <c r="T1823" s="567"/>
      <c r="U1823" s="567"/>
      <c r="V1823" s="567"/>
      <c r="W1823" s="567"/>
      <c r="X1823" s="567"/>
      <c r="Y1823" s="568"/>
      <c r="Z1823" s="567"/>
      <c r="AA1823" s="567"/>
      <c r="AB1823" s="316"/>
      <c r="AC1823" s="316"/>
    </row>
    <row r="1824" spans="1:29">
      <c r="A1824" s="576"/>
      <c r="B1824" s="566"/>
      <c r="C1824" s="566"/>
      <c r="D1824" s="566"/>
      <c r="E1824" s="566"/>
      <c r="F1824" s="567"/>
      <c r="G1824" s="567"/>
      <c r="H1824" s="567"/>
      <c r="I1824" s="567"/>
      <c r="J1824" s="567"/>
      <c r="K1824" s="567"/>
      <c r="L1824" s="567"/>
      <c r="M1824" s="567"/>
      <c r="N1824" s="567"/>
      <c r="O1824" s="567"/>
      <c r="P1824" s="567"/>
      <c r="Q1824" s="567"/>
      <c r="R1824" s="567"/>
      <c r="S1824" s="567"/>
      <c r="T1824" s="567"/>
      <c r="U1824" s="567"/>
      <c r="V1824" s="567"/>
      <c r="W1824" s="567"/>
      <c r="X1824" s="567"/>
      <c r="Y1824" s="568"/>
      <c r="Z1824" s="567"/>
      <c r="AA1824" s="567"/>
      <c r="AB1824" s="316"/>
      <c r="AC1824" s="316"/>
    </row>
    <row r="1825" spans="1:29">
      <c r="A1825" s="576"/>
      <c r="B1825" s="566"/>
      <c r="C1825" s="566"/>
      <c r="D1825" s="566"/>
      <c r="E1825" s="566"/>
      <c r="F1825" s="567"/>
      <c r="G1825" s="567"/>
      <c r="H1825" s="567"/>
      <c r="I1825" s="567"/>
      <c r="J1825" s="567"/>
      <c r="K1825" s="567"/>
      <c r="L1825" s="567"/>
      <c r="M1825" s="567"/>
      <c r="N1825" s="567"/>
      <c r="O1825" s="567"/>
      <c r="P1825" s="567"/>
      <c r="Q1825" s="567"/>
      <c r="R1825" s="567"/>
      <c r="S1825" s="567"/>
      <c r="T1825" s="567"/>
      <c r="U1825" s="567"/>
      <c r="V1825" s="567"/>
      <c r="W1825" s="567"/>
      <c r="X1825" s="567"/>
      <c r="Y1825" s="568"/>
      <c r="Z1825" s="567"/>
      <c r="AA1825" s="567"/>
      <c r="AB1825" s="316"/>
      <c r="AC1825" s="316"/>
    </row>
    <row r="1826" spans="1:29">
      <c r="A1826" s="576"/>
      <c r="B1826" s="566"/>
      <c r="C1826" s="566"/>
      <c r="D1826" s="566"/>
      <c r="E1826" s="566"/>
      <c r="F1826" s="567"/>
      <c r="G1826" s="567"/>
      <c r="H1826" s="567"/>
      <c r="I1826" s="567"/>
      <c r="J1826" s="567"/>
      <c r="K1826" s="567"/>
      <c r="L1826" s="567"/>
      <c r="M1826" s="567"/>
      <c r="N1826" s="567"/>
      <c r="O1826" s="567"/>
      <c r="P1826" s="567"/>
      <c r="Q1826" s="567"/>
      <c r="R1826" s="567"/>
      <c r="S1826" s="567"/>
      <c r="T1826" s="567"/>
      <c r="U1826" s="567"/>
      <c r="V1826" s="567"/>
      <c r="W1826" s="567"/>
      <c r="X1826" s="567"/>
      <c r="Y1826" s="568"/>
      <c r="Z1826" s="567"/>
      <c r="AA1826" s="567"/>
      <c r="AB1826" s="316"/>
      <c r="AC1826" s="316"/>
    </row>
    <row r="1827" spans="1:29">
      <c r="A1827" s="576"/>
      <c r="B1827" s="566"/>
      <c r="C1827" s="566"/>
      <c r="D1827" s="566"/>
      <c r="E1827" s="566"/>
      <c r="F1827" s="567"/>
      <c r="G1827" s="567"/>
      <c r="H1827" s="567"/>
      <c r="I1827" s="567"/>
      <c r="J1827" s="567"/>
      <c r="K1827" s="567"/>
      <c r="L1827" s="567"/>
      <c r="M1827" s="567"/>
      <c r="N1827" s="567"/>
      <c r="O1827" s="567"/>
      <c r="P1827" s="567"/>
      <c r="Q1827" s="567"/>
      <c r="R1827" s="567"/>
      <c r="S1827" s="567"/>
      <c r="T1827" s="567"/>
      <c r="U1827" s="567"/>
      <c r="V1827" s="567"/>
      <c r="W1827" s="567"/>
      <c r="X1827" s="567"/>
      <c r="Y1827" s="568"/>
      <c r="Z1827" s="567"/>
      <c r="AA1827" s="567"/>
      <c r="AB1827" s="316"/>
      <c r="AC1827" s="316"/>
    </row>
    <row r="1828" spans="1:29">
      <c r="A1828" s="576"/>
      <c r="B1828" s="566"/>
      <c r="C1828" s="566"/>
      <c r="D1828" s="566"/>
      <c r="E1828" s="566"/>
      <c r="F1828" s="567"/>
      <c r="G1828" s="567"/>
      <c r="H1828" s="567"/>
      <c r="I1828" s="567"/>
      <c r="J1828" s="567"/>
      <c r="K1828" s="567"/>
      <c r="L1828" s="567"/>
      <c r="M1828" s="567"/>
      <c r="N1828" s="567"/>
      <c r="O1828" s="567"/>
      <c r="P1828" s="567"/>
      <c r="Q1828" s="567"/>
      <c r="R1828" s="567"/>
      <c r="S1828" s="567"/>
      <c r="T1828" s="567"/>
      <c r="U1828" s="567"/>
      <c r="V1828" s="567"/>
      <c r="W1828" s="567"/>
      <c r="X1828" s="567"/>
      <c r="Y1828" s="568"/>
      <c r="Z1828" s="567"/>
      <c r="AA1828" s="567"/>
      <c r="AB1828" s="316"/>
      <c r="AC1828" s="316"/>
    </row>
    <row r="1829" spans="1:29">
      <c r="A1829" s="576"/>
      <c r="B1829" s="566"/>
      <c r="C1829" s="566"/>
      <c r="D1829" s="566"/>
      <c r="E1829" s="566"/>
      <c r="F1829" s="567"/>
      <c r="G1829" s="567"/>
      <c r="H1829" s="567"/>
      <c r="I1829" s="567"/>
      <c r="J1829" s="567"/>
      <c r="K1829" s="567"/>
      <c r="L1829" s="567"/>
      <c r="M1829" s="567"/>
      <c r="N1829" s="567"/>
      <c r="O1829" s="567"/>
      <c r="P1829" s="567"/>
      <c r="Q1829" s="567"/>
      <c r="R1829" s="567"/>
      <c r="S1829" s="567"/>
      <c r="T1829" s="567"/>
      <c r="U1829" s="567"/>
      <c r="V1829" s="567"/>
      <c r="W1829" s="567"/>
      <c r="X1829" s="567"/>
      <c r="Y1829" s="568"/>
      <c r="Z1829" s="567"/>
      <c r="AA1829" s="567"/>
      <c r="AB1829" s="316"/>
      <c r="AC1829" s="316"/>
    </row>
    <row r="1830" spans="1:29">
      <c r="A1830" s="576"/>
      <c r="B1830" s="566"/>
      <c r="C1830" s="566"/>
      <c r="D1830" s="566"/>
      <c r="E1830" s="566"/>
      <c r="F1830" s="567"/>
      <c r="G1830" s="567"/>
      <c r="H1830" s="567"/>
      <c r="I1830" s="567"/>
      <c r="J1830" s="567"/>
      <c r="K1830" s="567"/>
      <c r="L1830" s="567"/>
      <c r="M1830" s="567"/>
      <c r="N1830" s="567"/>
      <c r="O1830" s="567"/>
      <c r="P1830" s="567"/>
      <c r="Q1830" s="567"/>
      <c r="R1830" s="567"/>
      <c r="S1830" s="567"/>
      <c r="T1830" s="567"/>
      <c r="U1830" s="567"/>
      <c r="V1830" s="567"/>
      <c r="W1830" s="567"/>
      <c r="X1830" s="567"/>
      <c r="Y1830" s="568"/>
      <c r="Z1830" s="567"/>
      <c r="AA1830" s="567"/>
      <c r="AB1830" s="316"/>
      <c r="AC1830" s="316"/>
    </row>
    <row r="1831" spans="1:29">
      <c r="A1831" s="576"/>
      <c r="B1831" s="566"/>
      <c r="C1831" s="566"/>
      <c r="D1831" s="566"/>
      <c r="E1831" s="566"/>
      <c r="F1831" s="567"/>
      <c r="G1831" s="567"/>
      <c r="H1831" s="567"/>
      <c r="I1831" s="567"/>
      <c r="J1831" s="567"/>
      <c r="K1831" s="567"/>
      <c r="L1831" s="567"/>
      <c r="M1831" s="567"/>
      <c r="N1831" s="567"/>
      <c r="O1831" s="567"/>
      <c r="P1831" s="567"/>
      <c r="Q1831" s="567"/>
      <c r="R1831" s="567"/>
      <c r="S1831" s="567"/>
      <c r="T1831" s="567"/>
      <c r="U1831" s="567"/>
      <c r="V1831" s="567"/>
      <c r="W1831" s="567"/>
      <c r="X1831" s="567"/>
      <c r="Y1831" s="568"/>
      <c r="Z1831" s="567"/>
      <c r="AA1831" s="567"/>
      <c r="AB1831" s="316"/>
      <c r="AC1831" s="316"/>
    </row>
    <row r="1832" spans="1:29">
      <c r="A1832" s="576"/>
      <c r="B1832" s="566"/>
      <c r="C1832" s="566"/>
      <c r="D1832" s="566"/>
      <c r="E1832" s="566"/>
      <c r="F1832" s="567"/>
      <c r="G1832" s="567"/>
      <c r="H1832" s="567"/>
      <c r="I1832" s="567"/>
      <c r="J1832" s="567"/>
      <c r="K1832" s="567"/>
      <c r="L1832" s="567"/>
      <c r="M1832" s="567"/>
      <c r="N1832" s="567"/>
      <c r="O1832" s="567"/>
      <c r="P1832" s="567"/>
      <c r="Q1832" s="567"/>
      <c r="R1832" s="567"/>
      <c r="S1832" s="567"/>
      <c r="T1832" s="567"/>
      <c r="U1832" s="567"/>
      <c r="V1832" s="567"/>
      <c r="W1832" s="567"/>
      <c r="X1832" s="567"/>
      <c r="Y1832" s="568"/>
      <c r="Z1832" s="567"/>
      <c r="AA1832" s="567"/>
      <c r="AB1832" s="316"/>
      <c r="AC1832" s="316"/>
    </row>
    <row r="1833" spans="1:29">
      <c r="A1833" s="576"/>
      <c r="B1833" s="566"/>
      <c r="C1833" s="566"/>
      <c r="D1833" s="566"/>
      <c r="E1833" s="566"/>
      <c r="F1833" s="567"/>
      <c r="G1833" s="567"/>
      <c r="H1833" s="567"/>
      <c r="I1833" s="567"/>
      <c r="J1833" s="567"/>
      <c r="K1833" s="567"/>
      <c r="L1833" s="567"/>
      <c r="M1833" s="567"/>
      <c r="N1833" s="567"/>
      <c r="O1833" s="567"/>
      <c r="P1833" s="567"/>
      <c r="Q1833" s="567"/>
      <c r="R1833" s="567"/>
      <c r="S1833" s="567"/>
      <c r="T1833" s="567"/>
      <c r="U1833" s="567"/>
      <c r="V1833" s="567"/>
      <c r="W1833" s="567"/>
      <c r="X1833" s="567"/>
      <c r="Y1833" s="568"/>
      <c r="Z1833" s="567"/>
      <c r="AA1833" s="567"/>
      <c r="AB1833" s="316"/>
      <c r="AC1833" s="316"/>
    </row>
    <row r="1834" spans="1:29">
      <c r="A1834" s="576"/>
      <c r="B1834" s="566"/>
      <c r="C1834" s="566"/>
      <c r="D1834" s="566"/>
      <c r="E1834" s="566"/>
      <c r="F1834" s="567"/>
      <c r="G1834" s="567"/>
      <c r="H1834" s="567"/>
      <c r="I1834" s="567"/>
      <c r="J1834" s="567"/>
      <c r="K1834" s="567"/>
      <c r="L1834" s="567"/>
      <c r="M1834" s="567"/>
      <c r="N1834" s="567"/>
      <c r="O1834" s="567"/>
      <c r="P1834" s="567"/>
      <c r="Q1834" s="567"/>
      <c r="R1834" s="567"/>
      <c r="S1834" s="567"/>
      <c r="T1834" s="567"/>
      <c r="U1834" s="567"/>
      <c r="V1834" s="567"/>
      <c r="W1834" s="567"/>
      <c r="X1834" s="567"/>
      <c r="Y1834" s="568"/>
      <c r="Z1834" s="567"/>
      <c r="AA1834" s="567"/>
      <c r="AB1834" s="316"/>
      <c r="AC1834" s="316"/>
    </row>
    <row r="1835" spans="1:29">
      <c r="A1835" s="576"/>
      <c r="B1835" s="566"/>
      <c r="C1835" s="566"/>
      <c r="D1835" s="566"/>
      <c r="E1835" s="566"/>
      <c r="F1835" s="567"/>
      <c r="G1835" s="567"/>
      <c r="H1835" s="567"/>
      <c r="I1835" s="567"/>
      <c r="J1835" s="567"/>
      <c r="K1835" s="567"/>
      <c r="L1835" s="567"/>
      <c r="M1835" s="567"/>
      <c r="N1835" s="567"/>
      <c r="O1835" s="567"/>
      <c r="P1835" s="567"/>
      <c r="Q1835" s="567"/>
      <c r="R1835" s="567"/>
      <c r="S1835" s="567"/>
      <c r="T1835" s="567"/>
      <c r="U1835" s="567"/>
      <c r="V1835" s="567"/>
      <c r="W1835" s="567"/>
      <c r="X1835" s="567"/>
      <c r="Y1835" s="568"/>
      <c r="Z1835" s="567"/>
      <c r="AA1835" s="567"/>
      <c r="AB1835" s="316"/>
      <c r="AC1835" s="316"/>
    </row>
    <row r="1836" spans="1:29">
      <c r="A1836" s="576"/>
      <c r="B1836" s="566"/>
      <c r="C1836" s="566"/>
      <c r="D1836" s="566"/>
      <c r="E1836" s="566"/>
      <c r="F1836" s="567"/>
      <c r="G1836" s="567"/>
      <c r="H1836" s="567"/>
      <c r="I1836" s="567"/>
      <c r="J1836" s="567"/>
      <c r="K1836" s="567"/>
      <c r="L1836" s="567"/>
      <c r="M1836" s="567"/>
      <c r="N1836" s="567"/>
      <c r="O1836" s="567"/>
      <c r="P1836" s="567"/>
      <c r="Q1836" s="567"/>
      <c r="R1836" s="567"/>
      <c r="S1836" s="567"/>
      <c r="T1836" s="567"/>
      <c r="U1836" s="567"/>
      <c r="V1836" s="567"/>
      <c r="W1836" s="567"/>
      <c r="X1836" s="567"/>
      <c r="Y1836" s="568"/>
      <c r="Z1836" s="567"/>
      <c r="AA1836" s="567"/>
      <c r="AB1836" s="316"/>
      <c r="AC1836" s="316"/>
    </row>
    <row r="1837" spans="1:29">
      <c r="A1837" s="576"/>
      <c r="B1837" s="566"/>
      <c r="C1837" s="566"/>
      <c r="D1837" s="566"/>
      <c r="E1837" s="566"/>
      <c r="F1837" s="567"/>
      <c r="G1837" s="567"/>
      <c r="H1837" s="567"/>
      <c r="I1837" s="567"/>
      <c r="J1837" s="567"/>
      <c r="K1837" s="567"/>
      <c r="L1837" s="567"/>
      <c r="M1837" s="567"/>
      <c r="N1837" s="567"/>
      <c r="O1837" s="567"/>
      <c r="P1837" s="567"/>
      <c r="Q1837" s="567"/>
      <c r="R1837" s="567"/>
      <c r="S1837" s="567"/>
      <c r="T1837" s="567"/>
      <c r="U1837" s="567"/>
      <c r="V1837" s="567"/>
      <c r="W1837" s="567"/>
      <c r="X1837" s="567"/>
      <c r="Y1837" s="568"/>
      <c r="Z1837" s="567"/>
      <c r="AA1837" s="567"/>
      <c r="AB1837" s="316"/>
      <c r="AC1837" s="316"/>
    </row>
    <row r="1838" spans="1:29">
      <c r="A1838" s="576"/>
      <c r="B1838" s="566"/>
      <c r="C1838" s="566"/>
      <c r="D1838" s="566"/>
      <c r="E1838" s="566"/>
      <c r="F1838" s="567"/>
      <c r="G1838" s="567"/>
      <c r="H1838" s="567"/>
      <c r="I1838" s="567"/>
      <c r="J1838" s="567"/>
      <c r="K1838" s="567"/>
      <c r="L1838" s="567"/>
      <c r="M1838" s="567"/>
      <c r="N1838" s="567"/>
      <c r="O1838" s="567"/>
      <c r="P1838" s="567"/>
      <c r="Q1838" s="567"/>
      <c r="R1838" s="567"/>
      <c r="S1838" s="567"/>
      <c r="T1838" s="567"/>
      <c r="U1838" s="567"/>
      <c r="V1838" s="567"/>
      <c r="W1838" s="567"/>
      <c r="X1838" s="567"/>
      <c r="Y1838" s="568"/>
      <c r="Z1838" s="567"/>
      <c r="AA1838" s="567"/>
      <c r="AB1838" s="316"/>
      <c r="AC1838" s="316"/>
    </row>
    <row r="1839" spans="1:29">
      <c r="A1839" s="576"/>
      <c r="B1839" s="566"/>
      <c r="C1839" s="566"/>
      <c r="D1839" s="566"/>
      <c r="E1839" s="566"/>
      <c r="F1839" s="567"/>
      <c r="G1839" s="567"/>
      <c r="H1839" s="567"/>
      <c r="I1839" s="567"/>
      <c r="J1839" s="567"/>
      <c r="K1839" s="567"/>
      <c r="L1839" s="567"/>
      <c r="M1839" s="567"/>
      <c r="N1839" s="567"/>
      <c r="O1839" s="567"/>
      <c r="P1839" s="567"/>
      <c r="Q1839" s="567"/>
      <c r="R1839" s="567"/>
      <c r="S1839" s="567"/>
      <c r="T1839" s="567"/>
      <c r="U1839" s="567"/>
      <c r="V1839" s="567"/>
      <c r="W1839" s="567"/>
      <c r="X1839" s="567"/>
      <c r="Y1839" s="568"/>
      <c r="Z1839" s="567"/>
      <c r="AA1839" s="567"/>
      <c r="AB1839" s="316"/>
      <c r="AC1839" s="316"/>
    </row>
    <row r="1840" spans="1:29">
      <c r="A1840" s="576"/>
      <c r="B1840" s="566"/>
      <c r="C1840" s="566"/>
      <c r="D1840" s="566"/>
      <c r="E1840" s="566"/>
      <c r="F1840" s="567"/>
      <c r="G1840" s="567"/>
      <c r="H1840" s="567"/>
      <c r="I1840" s="567"/>
      <c r="J1840" s="567"/>
      <c r="K1840" s="567"/>
      <c r="L1840" s="567"/>
      <c r="M1840" s="567"/>
      <c r="N1840" s="567"/>
      <c r="O1840" s="567"/>
      <c r="P1840" s="567"/>
      <c r="Q1840" s="567"/>
      <c r="R1840" s="567"/>
      <c r="S1840" s="567"/>
      <c r="T1840" s="567"/>
      <c r="U1840" s="567"/>
      <c r="V1840" s="567"/>
      <c r="W1840" s="567"/>
      <c r="X1840" s="567"/>
      <c r="Y1840" s="568"/>
      <c r="Z1840" s="567"/>
      <c r="AA1840" s="567"/>
      <c r="AB1840" s="316"/>
      <c r="AC1840" s="316"/>
    </row>
    <row r="1841" spans="1:29">
      <c r="A1841" s="576"/>
      <c r="B1841" s="566"/>
      <c r="C1841" s="566"/>
      <c r="D1841" s="566"/>
      <c r="E1841" s="566"/>
      <c r="F1841" s="567"/>
      <c r="G1841" s="567"/>
      <c r="H1841" s="567"/>
      <c r="I1841" s="567"/>
      <c r="J1841" s="567"/>
      <c r="K1841" s="567"/>
      <c r="L1841" s="567"/>
      <c r="M1841" s="567"/>
      <c r="N1841" s="567"/>
      <c r="O1841" s="567"/>
      <c r="P1841" s="567"/>
      <c r="Q1841" s="567"/>
      <c r="R1841" s="567"/>
      <c r="S1841" s="567"/>
      <c r="T1841" s="567"/>
      <c r="U1841" s="567"/>
      <c r="V1841" s="567"/>
      <c r="W1841" s="567"/>
      <c r="X1841" s="567"/>
      <c r="Y1841" s="568"/>
      <c r="Z1841" s="567"/>
      <c r="AA1841" s="567"/>
      <c r="AB1841" s="316"/>
      <c r="AC1841" s="316"/>
    </row>
    <row r="1842" spans="1:29">
      <c r="A1842" s="576"/>
      <c r="B1842" s="566"/>
      <c r="C1842" s="566"/>
      <c r="D1842" s="566"/>
      <c r="E1842" s="566"/>
      <c r="F1842" s="567"/>
      <c r="G1842" s="567"/>
      <c r="H1842" s="567"/>
      <c r="I1842" s="567"/>
      <c r="J1842" s="567"/>
      <c r="K1842" s="567"/>
      <c r="L1842" s="567"/>
      <c r="M1842" s="567"/>
      <c r="N1842" s="567"/>
      <c r="O1842" s="567"/>
      <c r="P1842" s="567"/>
      <c r="Q1842" s="567"/>
      <c r="R1842" s="567"/>
      <c r="S1842" s="567"/>
      <c r="T1842" s="567"/>
      <c r="U1842" s="567"/>
      <c r="V1842" s="567"/>
      <c r="W1842" s="567"/>
      <c r="X1842" s="567"/>
      <c r="Y1842" s="568"/>
      <c r="Z1842" s="567"/>
      <c r="AA1842" s="567"/>
      <c r="AB1842" s="316"/>
      <c r="AC1842" s="316"/>
    </row>
    <row r="1843" spans="1:29">
      <c r="A1843" s="576"/>
      <c r="B1843" s="566"/>
      <c r="C1843" s="566"/>
      <c r="D1843" s="566"/>
      <c r="E1843" s="566"/>
      <c r="F1843" s="567"/>
      <c r="G1843" s="567"/>
      <c r="H1843" s="567"/>
      <c r="I1843" s="567"/>
      <c r="J1843" s="567"/>
      <c r="K1843" s="567"/>
      <c r="L1843" s="567"/>
      <c r="M1843" s="567"/>
      <c r="N1843" s="567"/>
      <c r="O1843" s="567"/>
      <c r="P1843" s="567"/>
      <c r="Q1843" s="567"/>
      <c r="R1843" s="567"/>
      <c r="S1843" s="567"/>
      <c r="T1843" s="567"/>
      <c r="U1843" s="567"/>
      <c r="V1843" s="567"/>
      <c r="W1843" s="567"/>
      <c r="X1843" s="567"/>
      <c r="Y1843" s="568"/>
      <c r="Z1843" s="567"/>
      <c r="AA1843" s="567"/>
      <c r="AB1843" s="316"/>
      <c r="AC1843" s="316"/>
    </row>
    <row r="1844" spans="1:29">
      <c r="A1844" s="576"/>
      <c r="B1844" s="566"/>
      <c r="C1844" s="566"/>
      <c r="D1844" s="566"/>
      <c r="E1844" s="566"/>
      <c r="F1844" s="567"/>
      <c r="G1844" s="567"/>
      <c r="H1844" s="567"/>
      <c r="I1844" s="567"/>
      <c r="J1844" s="567"/>
      <c r="K1844" s="567"/>
      <c r="L1844" s="567"/>
      <c r="M1844" s="567"/>
      <c r="N1844" s="567"/>
      <c r="O1844" s="567"/>
      <c r="P1844" s="567"/>
      <c r="Q1844" s="567"/>
      <c r="R1844" s="567"/>
      <c r="S1844" s="567"/>
      <c r="T1844" s="567"/>
      <c r="U1844" s="567"/>
      <c r="V1844" s="567"/>
      <c r="W1844" s="567"/>
      <c r="X1844" s="567"/>
      <c r="Y1844" s="568"/>
      <c r="Z1844" s="567"/>
      <c r="AA1844" s="567"/>
      <c r="AB1844" s="316"/>
      <c r="AC1844" s="316"/>
    </row>
    <row r="1845" spans="1:29">
      <c r="A1845" s="576"/>
      <c r="B1845" s="566"/>
      <c r="C1845" s="566"/>
      <c r="D1845" s="566"/>
      <c r="E1845" s="566"/>
      <c r="F1845" s="567"/>
      <c r="G1845" s="567"/>
      <c r="H1845" s="567"/>
      <c r="I1845" s="567"/>
      <c r="J1845" s="567"/>
      <c r="K1845" s="567"/>
      <c r="L1845" s="567"/>
      <c r="M1845" s="567"/>
      <c r="N1845" s="567"/>
      <c r="O1845" s="567"/>
      <c r="P1845" s="567"/>
      <c r="Q1845" s="567"/>
      <c r="R1845" s="567"/>
      <c r="S1845" s="567"/>
      <c r="T1845" s="567"/>
      <c r="U1845" s="567"/>
      <c r="V1845" s="567"/>
      <c r="W1845" s="567"/>
      <c r="X1845" s="567"/>
      <c r="Y1845" s="568"/>
      <c r="Z1845" s="567"/>
      <c r="AA1845" s="567"/>
      <c r="AB1845" s="316"/>
      <c r="AC1845" s="316"/>
    </row>
    <row r="1846" spans="1:29">
      <c r="A1846" s="576"/>
      <c r="B1846" s="566"/>
      <c r="C1846" s="566"/>
      <c r="D1846" s="566"/>
      <c r="E1846" s="566"/>
      <c r="F1846" s="567"/>
      <c r="G1846" s="567"/>
      <c r="H1846" s="567"/>
      <c r="I1846" s="567"/>
      <c r="J1846" s="567"/>
      <c r="K1846" s="567"/>
      <c r="L1846" s="567"/>
      <c r="M1846" s="567"/>
      <c r="N1846" s="567"/>
      <c r="O1846" s="567"/>
      <c r="P1846" s="567"/>
      <c r="Q1846" s="567"/>
      <c r="R1846" s="567"/>
      <c r="S1846" s="567"/>
      <c r="T1846" s="567"/>
      <c r="U1846" s="567"/>
      <c r="V1846" s="567"/>
      <c r="W1846" s="567"/>
      <c r="X1846" s="567"/>
      <c r="Y1846" s="568"/>
      <c r="Z1846" s="567"/>
      <c r="AA1846" s="567"/>
      <c r="AB1846" s="316"/>
      <c r="AC1846" s="316"/>
    </row>
    <row r="1847" spans="1:29">
      <c r="A1847" s="576"/>
      <c r="B1847" s="566"/>
      <c r="C1847" s="566"/>
      <c r="D1847" s="566"/>
      <c r="E1847" s="566"/>
      <c r="F1847" s="567"/>
      <c r="G1847" s="567"/>
      <c r="H1847" s="567"/>
      <c r="I1847" s="567"/>
      <c r="J1847" s="567"/>
      <c r="K1847" s="567"/>
      <c r="L1847" s="567"/>
      <c r="M1847" s="567"/>
      <c r="N1847" s="567"/>
      <c r="O1847" s="567"/>
      <c r="P1847" s="567"/>
      <c r="Q1847" s="567"/>
      <c r="R1847" s="567"/>
      <c r="S1847" s="567"/>
      <c r="T1847" s="567"/>
      <c r="U1847" s="567"/>
      <c r="V1847" s="567"/>
      <c r="W1847" s="567"/>
      <c r="X1847" s="567"/>
      <c r="Y1847" s="568"/>
      <c r="Z1847" s="567"/>
      <c r="AA1847" s="567"/>
      <c r="AB1847" s="316"/>
      <c r="AC1847" s="316"/>
    </row>
    <row r="1848" spans="1:29">
      <c r="A1848" s="576"/>
      <c r="B1848" s="566"/>
      <c r="C1848" s="566"/>
      <c r="D1848" s="566"/>
      <c r="E1848" s="566"/>
      <c r="F1848" s="567"/>
      <c r="G1848" s="567"/>
      <c r="H1848" s="567"/>
      <c r="I1848" s="567"/>
      <c r="J1848" s="567"/>
      <c r="K1848" s="567"/>
      <c r="L1848" s="567"/>
      <c r="M1848" s="567"/>
      <c r="N1848" s="567"/>
      <c r="O1848" s="567"/>
      <c r="P1848" s="567"/>
      <c r="Q1848" s="567"/>
      <c r="R1848" s="567"/>
      <c r="S1848" s="567"/>
      <c r="T1848" s="567"/>
      <c r="U1848" s="567"/>
      <c r="V1848" s="567"/>
      <c r="W1848" s="567"/>
      <c r="X1848" s="567"/>
      <c r="Y1848" s="568"/>
      <c r="Z1848" s="567"/>
      <c r="AA1848" s="567"/>
      <c r="AB1848" s="316"/>
      <c r="AC1848" s="316"/>
    </row>
    <row r="1849" spans="1:29">
      <c r="A1849" s="576"/>
      <c r="B1849" s="566"/>
      <c r="C1849" s="566"/>
      <c r="D1849" s="566"/>
      <c r="E1849" s="566"/>
      <c r="F1849" s="567"/>
      <c r="G1849" s="567"/>
      <c r="H1849" s="567"/>
      <c r="I1849" s="567"/>
      <c r="J1849" s="567"/>
      <c r="K1849" s="567"/>
      <c r="L1849" s="567"/>
      <c r="M1849" s="567"/>
      <c r="N1849" s="567"/>
      <c r="O1849" s="567"/>
      <c r="P1849" s="567"/>
      <c r="Q1849" s="567"/>
      <c r="R1849" s="567"/>
      <c r="S1849" s="567"/>
      <c r="T1849" s="567"/>
      <c r="U1849" s="567"/>
      <c r="V1849" s="567"/>
      <c r="W1849" s="567"/>
      <c r="X1849" s="567"/>
      <c r="Y1849" s="568"/>
      <c r="Z1849" s="567"/>
      <c r="AA1849" s="567"/>
      <c r="AB1849" s="316"/>
      <c r="AC1849" s="316"/>
    </row>
    <row r="1850" spans="1:29">
      <c r="A1850" s="576"/>
      <c r="B1850" s="566"/>
      <c r="C1850" s="566"/>
      <c r="D1850" s="566"/>
      <c r="E1850" s="566"/>
      <c r="F1850" s="567"/>
      <c r="G1850" s="567"/>
      <c r="H1850" s="567"/>
      <c r="I1850" s="567"/>
      <c r="J1850" s="567"/>
      <c r="K1850" s="567"/>
      <c r="L1850" s="567"/>
      <c r="M1850" s="567"/>
      <c r="N1850" s="567"/>
      <c r="O1850" s="567"/>
      <c r="P1850" s="567"/>
      <c r="Q1850" s="567"/>
      <c r="R1850" s="567"/>
      <c r="S1850" s="567"/>
      <c r="T1850" s="567"/>
      <c r="U1850" s="567"/>
      <c r="V1850" s="567"/>
      <c r="W1850" s="567"/>
      <c r="X1850" s="567"/>
      <c r="Y1850" s="568"/>
      <c r="Z1850" s="567"/>
      <c r="AA1850" s="567"/>
      <c r="AB1850" s="316"/>
      <c r="AC1850" s="316"/>
    </row>
    <row r="1851" spans="1:29">
      <c r="A1851" s="576"/>
      <c r="B1851" s="566"/>
      <c r="C1851" s="566"/>
      <c r="D1851" s="566"/>
      <c r="E1851" s="566"/>
      <c r="F1851" s="567"/>
      <c r="G1851" s="567"/>
      <c r="H1851" s="567"/>
      <c r="I1851" s="567"/>
      <c r="J1851" s="567"/>
      <c r="K1851" s="567"/>
      <c r="L1851" s="567"/>
      <c r="M1851" s="567"/>
      <c r="N1851" s="567"/>
      <c r="O1851" s="567"/>
      <c r="P1851" s="567"/>
      <c r="Q1851" s="567"/>
      <c r="R1851" s="567"/>
      <c r="S1851" s="567"/>
      <c r="T1851" s="567"/>
      <c r="U1851" s="567"/>
      <c r="V1851" s="567"/>
      <c r="W1851" s="567"/>
      <c r="X1851" s="567"/>
      <c r="Y1851" s="568"/>
      <c r="Z1851" s="567"/>
      <c r="AA1851" s="567"/>
      <c r="AB1851" s="316"/>
      <c r="AC1851" s="316"/>
    </row>
    <row r="1852" spans="1:29">
      <c r="A1852" s="576"/>
      <c r="B1852" s="566"/>
      <c r="C1852" s="566"/>
      <c r="D1852" s="566"/>
      <c r="E1852" s="566"/>
      <c r="F1852" s="567"/>
      <c r="G1852" s="567"/>
      <c r="H1852" s="567"/>
      <c r="I1852" s="567"/>
      <c r="J1852" s="567"/>
      <c r="K1852" s="567"/>
      <c r="L1852" s="567"/>
      <c r="M1852" s="567"/>
      <c r="N1852" s="567"/>
      <c r="O1852" s="567"/>
      <c r="P1852" s="567"/>
      <c r="Q1852" s="567"/>
      <c r="R1852" s="567"/>
      <c r="S1852" s="567"/>
      <c r="T1852" s="567"/>
      <c r="U1852" s="567"/>
      <c r="V1852" s="567"/>
      <c r="W1852" s="567"/>
      <c r="X1852" s="567"/>
      <c r="Y1852" s="568"/>
      <c r="Z1852" s="567"/>
      <c r="AA1852" s="567"/>
      <c r="AB1852" s="316"/>
      <c r="AC1852" s="316"/>
    </row>
    <row r="1853" spans="1:29">
      <c r="A1853" s="576"/>
      <c r="B1853" s="566"/>
      <c r="C1853" s="566"/>
      <c r="D1853" s="566"/>
      <c r="E1853" s="566"/>
      <c r="F1853" s="567"/>
      <c r="G1853" s="567"/>
      <c r="H1853" s="567"/>
      <c r="I1853" s="567"/>
      <c r="J1853" s="567"/>
      <c r="K1853" s="567"/>
      <c r="L1853" s="567"/>
      <c r="M1853" s="567"/>
      <c r="N1853" s="567"/>
      <c r="O1853" s="567"/>
      <c r="P1853" s="567"/>
      <c r="Q1853" s="567"/>
      <c r="R1853" s="567"/>
      <c r="S1853" s="567"/>
      <c r="T1853" s="567"/>
      <c r="U1853" s="567"/>
      <c r="V1853" s="567"/>
      <c r="W1853" s="567"/>
      <c r="X1853" s="567"/>
      <c r="Y1853" s="568"/>
      <c r="Z1853" s="567"/>
      <c r="AA1853" s="567"/>
      <c r="AB1853" s="316"/>
      <c r="AC1853" s="316"/>
    </row>
    <row r="1854" spans="1:29">
      <c r="A1854" s="576"/>
      <c r="B1854" s="566"/>
      <c r="C1854" s="566"/>
      <c r="D1854" s="566"/>
      <c r="E1854" s="566"/>
      <c r="F1854" s="567"/>
      <c r="G1854" s="567"/>
      <c r="H1854" s="567"/>
      <c r="I1854" s="567"/>
      <c r="J1854" s="567"/>
      <c r="K1854" s="567"/>
      <c r="L1854" s="567"/>
      <c r="M1854" s="567"/>
      <c r="N1854" s="567"/>
      <c r="O1854" s="567"/>
      <c r="P1854" s="567"/>
      <c r="Q1854" s="567"/>
      <c r="R1854" s="567"/>
      <c r="S1854" s="567"/>
      <c r="T1854" s="567"/>
      <c r="U1854" s="567"/>
      <c r="V1854" s="567"/>
      <c r="W1854" s="567"/>
      <c r="X1854" s="567"/>
      <c r="Y1854" s="568"/>
      <c r="Z1854" s="567"/>
      <c r="AA1854" s="567"/>
      <c r="AB1854" s="316"/>
      <c r="AC1854" s="316"/>
    </row>
    <row r="1855" spans="1:29">
      <c r="A1855" s="576"/>
      <c r="B1855" s="566"/>
      <c r="C1855" s="566"/>
      <c r="D1855" s="566"/>
      <c r="E1855" s="566"/>
      <c r="F1855" s="567"/>
      <c r="G1855" s="567"/>
      <c r="H1855" s="567"/>
      <c r="I1855" s="567"/>
      <c r="J1855" s="567"/>
      <c r="K1855" s="567"/>
      <c r="L1855" s="567"/>
      <c r="M1855" s="567"/>
      <c r="N1855" s="567"/>
      <c r="O1855" s="567"/>
      <c r="P1855" s="567"/>
      <c r="Q1855" s="567"/>
      <c r="R1855" s="567"/>
      <c r="S1855" s="567"/>
      <c r="T1855" s="567"/>
      <c r="U1855" s="567"/>
      <c r="V1855" s="567"/>
      <c r="W1855" s="567"/>
      <c r="X1855" s="567"/>
      <c r="Y1855" s="568"/>
      <c r="Z1855" s="567"/>
      <c r="AA1855" s="567"/>
      <c r="AB1855" s="316"/>
      <c r="AC1855" s="316"/>
    </row>
    <row r="1856" spans="1:29">
      <c r="A1856" s="576"/>
      <c r="B1856" s="566"/>
      <c r="C1856" s="566"/>
      <c r="D1856" s="566"/>
      <c r="E1856" s="566"/>
      <c r="F1856" s="567"/>
      <c r="G1856" s="567"/>
      <c r="H1856" s="567"/>
      <c r="I1856" s="567"/>
      <c r="J1856" s="567"/>
      <c r="K1856" s="567"/>
      <c r="L1856" s="567"/>
      <c r="M1856" s="567"/>
      <c r="N1856" s="567"/>
      <c r="O1856" s="567"/>
      <c r="P1856" s="567"/>
      <c r="Q1856" s="567"/>
      <c r="R1856" s="567"/>
      <c r="S1856" s="567"/>
      <c r="T1856" s="567"/>
      <c r="U1856" s="567"/>
      <c r="V1856" s="567"/>
      <c r="W1856" s="567"/>
      <c r="X1856" s="567"/>
      <c r="Y1856" s="568"/>
      <c r="Z1856" s="567"/>
      <c r="AA1856" s="567"/>
      <c r="AB1856" s="316"/>
      <c r="AC1856" s="316"/>
    </row>
    <row r="1857" spans="1:29">
      <c r="A1857" s="576"/>
      <c r="B1857" s="566"/>
      <c r="C1857" s="566"/>
      <c r="D1857" s="566"/>
      <c r="E1857" s="566"/>
      <c r="F1857" s="567"/>
      <c r="G1857" s="567"/>
      <c r="H1857" s="567"/>
      <c r="I1857" s="567"/>
      <c r="J1857" s="567"/>
      <c r="K1857" s="567"/>
      <c r="L1857" s="567"/>
      <c r="M1857" s="567"/>
      <c r="N1857" s="567"/>
      <c r="O1857" s="567"/>
      <c r="P1857" s="567"/>
      <c r="Q1857" s="567"/>
      <c r="R1857" s="567"/>
      <c r="S1857" s="567"/>
      <c r="T1857" s="567"/>
      <c r="U1857" s="567"/>
      <c r="V1857" s="567"/>
      <c r="W1857" s="567"/>
      <c r="X1857" s="567"/>
      <c r="Y1857" s="568"/>
      <c r="Z1857" s="567"/>
      <c r="AA1857" s="567"/>
      <c r="AB1857" s="316"/>
      <c r="AC1857" s="316"/>
    </row>
    <row r="1858" spans="1:29">
      <c r="A1858" s="576"/>
      <c r="B1858" s="566"/>
      <c r="C1858" s="566"/>
      <c r="D1858" s="566"/>
      <c r="E1858" s="566"/>
      <c r="F1858" s="567"/>
      <c r="G1858" s="567"/>
      <c r="H1858" s="567"/>
      <c r="I1858" s="567"/>
      <c r="J1858" s="567"/>
      <c r="K1858" s="567"/>
      <c r="L1858" s="567"/>
      <c r="M1858" s="567"/>
      <c r="N1858" s="567"/>
      <c r="O1858" s="567"/>
      <c r="P1858" s="567"/>
      <c r="Q1858" s="567"/>
      <c r="R1858" s="567"/>
      <c r="S1858" s="567"/>
      <c r="T1858" s="567"/>
      <c r="U1858" s="567"/>
      <c r="V1858" s="567"/>
      <c r="W1858" s="567"/>
      <c r="X1858" s="567"/>
      <c r="Y1858" s="568"/>
      <c r="Z1858" s="567"/>
      <c r="AA1858" s="567"/>
      <c r="AB1858" s="316"/>
      <c r="AC1858" s="316"/>
    </row>
    <row r="1859" spans="1:29">
      <c r="A1859" s="576"/>
      <c r="B1859" s="566"/>
      <c r="C1859" s="566"/>
      <c r="D1859" s="566"/>
      <c r="E1859" s="566"/>
      <c r="F1859" s="567"/>
      <c r="G1859" s="567"/>
      <c r="H1859" s="567"/>
      <c r="I1859" s="567"/>
      <c r="J1859" s="567"/>
      <c r="K1859" s="567"/>
      <c r="L1859" s="567"/>
      <c r="M1859" s="567"/>
      <c r="N1859" s="567"/>
      <c r="O1859" s="567"/>
      <c r="P1859" s="567"/>
      <c r="Q1859" s="567"/>
      <c r="R1859" s="567"/>
      <c r="S1859" s="567"/>
      <c r="T1859" s="567"/>
      <c r="U1859" s="567"/>
      <c r="V1859" s="567"/>
      <c r="W1859" s="567"/>
      <c r="X1859" s="567"/>
      <c r="Y1859" s="568"/>
      <c r="Z1859" s="567"/>
      <c r="AA1859" s="567"/>
      <c r="AB1859" s="316"/>
      <c r="AC1859" s="316"/>
    </row>
    <row r="1860" spans="1:29">
      <c r="A1860" s="576"/>
      <c r="B1860" s="566"/>
      <c r="C1860" s="566"/>
      <c r="D1860" s="566"/>
      <c r="E1860" s="566"/>
      <c r="F1860" s="567"/>
      <c r="G1860" s="567"/>
      <c r="H1860" s="567"/>
      <c r="I1860" s="567"/>
      <c r="J1860" s="567"/>
      <c r="K1860" s="567"/>
      <c r="L1860" s="567"/>
      <c r="M1860" s="567"/>
      <c r="N1860" s="567"/>
      <c r="O1860" s="567"/>
      <c r="P1860" s="567"/>
      <c r="Q1860" s="567"/>
      <c r="R1860" s="567"/>
      <c r="S1860" s="567"/>
      <c r="T1860" s="567"/>
      <c r="U1860" s="567"/>
      <c r="V1860" s="567"/>
      <c r="W1860" s="567"/>
      <c r="X1860" s="567"/>
      <c r="Y1860" s="568"/>
      <c r="Z1860" s="567"/>
      <c r="AA1860" s="567"/>
      <c r="AB1860" s="316"/>
      <c r="AC1860" s="316"/>
    </row>
    <row r="1861" spans="1:29">
      <c r="A1861" s="576"/>
      <c r="B1861" s="566"/>
      <c r="C1861" s="566"/>
      <c r="D1861" s="566"/>
      <c r="E1861" s="566"/>
      <c r="F1861" s="567"/>
      <c r="G1861" s="567"/>
      <c r="H1861" s="567"/>
      <c r="I1861" s="567"/>
      <c r="J1861" s="567"/>
      <c r="K1861" s="567"/>
      <c r="L1861" s="567"/>
      <c r="M1861" s="567"/>
      <c r="N1861" s="567"/>
      <c r="O1861" s="567"/>
      <c r="P1861" s="567"/>
      <c r="Q1861" s="567"/>
      <c r="R1861" s="567"/>
      <c r="S1861" s="567"/>
      <c r="T1861" s="567"/>
      <c r="U1861" s="567"/>
      <c r="V1861" s="567"/>
      <c r="W1861" s="567"/>
      <c r="X1861" s="567"/>
      <c r="Y1861" s="568"/>
      <c r="Z1861" s="567"/>
      <c r="AA1861" s="567"/>
      <c r="AB1861" s="316"/>
      <c r="AC1861" s="316"/>
    </row>
    <row r="1862" spans="1:29">
      <c r="A1862" s="576"/>
      <c r="B1862" s="566"/>
      <c r="C1862" s="566"/>
      <c r="D1862" s="566"/>
      <c r="E1862" s="566"/>
      <c r="F1862" s="567"/>
      <c r="G1862" s="567"/>
      <c r="H1862" s="567"/>
      <c r="I1862" s="567"/>
      <c r="J1862" s="567"/>
      <c r="K1862" s="567"/>
      <c r="L1862" s="567"/>
      <c r="M1862" s="567"/>
      <c r="N1862" s="567"/>
      <c r="O1862" s="567"/>
      <c r="P1862" s="567"/>
      <c r="Q1862" s="567"/>
      <c r="R1862" s="567"/>
      <c r="S1862" s="567"/>
      <c r="T1862" s="567"/>
      <c r="U1862" s="567"/>
      <c r="V1862" s="567"/>
      <c r="W1862" s="567"/>
      <c r="X1862" s="567"/>
      <c r="Y1862" s="568"/>
      <c r="Z1862" s="567"/>
      <c r="AA1862" s="567"/>
      <c r="AB1862" s="316"/>
      <c r="AC1862" s="316"/>
    </row>
    <row r="1863" spans="1:29">
      <c r="A1863" s="576"/>
      <c r="B1863" s="566"/>
      <c r="C1863" s="566"/>
      <c r="D1863" s="566"/>
      <c r="E1863" s="566"/>
      <c r="F1863" s="567"/>
      <c r="G1863" s="567"/>
      <c r="H1863" s="567"/>
      <c r="I1863" s="567"/>
      <c r="J1863" s="567"/>
      <c r="K1863" s="567"/>
      <c r="L1863" s="567"/>
      <c r="M1863" s="567"/>
      <c r="N1863" s="567"/>
      <c r="O1863" s="567"/>
      <c r="P1863" s="567"/>
      <c r="Q1863" s="567"/>
      <c r="R1863" s="567"/>
      <c r="S1863" s="567"/>
      <c r="T1863" s="567"/>
      <c r="U1863" s="567"/>
      <c r="V1863" s="567"/>
      <c r="W1863" s="567"/>
      <c r="X1863" s="567"/>
      <c r="Y1863" s="568"/>
      <c r="Z1863" s="567"/>
      <c r="AA1863" s="567"/>
      <c r="AB1863" s="316"/>
      <c r="AC1863" s="316"/>
    </row>
    <row r="1864" spans="1:29">
      <c r="A1864" s="576"/>
      <c r="B1864" s="566"/>
      <c r="C1864" s="566"/>
      <c r="D1864" s="566"/>
      <c r="E1864" s="566"/>
      <c r="F1864" s="567"/>
      <c r="G1864" s="567"/>
      <c r="H1864" s="567"/>
      <c r="I1864" s="567"/>
      <c r="J1864" s="567"/>
      <c r="K1864" s="567"/>
      <c r="L1864" s="567"/>
      <c r="M1864" s="567"/>
      <c r="N1864" s="567"/>
      <c r="O1864" s="567"/>
      <c r="P1864" s="567"/>
      <c r="Q1864" s="567"/>
      <c r="R1864" s="567"/>
      <c r="S1864" s="567"/>
      <c r="T1864" s="567"/>
      <c r="U1864" s="567"/>
      <c r="V1864" s="567"/>
      <c r="W1864" s="567"/>
      <c r="X1864" s="567"/>
      <c r="Y1864" s="568"/>
      <c r="Z1864" s="567"/>
      <c r="AA1864" s="567"/>
      <c r="AB1864" s="316"/>
      <c r="AC1864" s="316"/>
    </row>
    <row r="1865" spans="1:29">
      <c r="A1865" s="576"/>
      <c r="B1865" s="566"/>
      <c r="C1865" s="566"/>
      <c r="D1865" s="566"/>
      <c r="E1865" s="566"/>
      <c r="F1865" s="567"/>
      <c r="G1865" s="567"/>
      <c r="H1865" s="567"/>
      <c r="I1865" s="567"/>
      <c r="J1865" s="567"/>
      <c r="K1865" s="567"/>
      <c r="L1865" s="567"/>
      <c r="M1865" s="567"/>
      <c r="N1865" s="567"/>
      <c r="O1865" s="567"/>
      <c r="P1865" s="567"/>
      <c r="Q1865" s="567"/>
      <c r="R1865" s="567"/>
      <c r="S1865" s="567"/>
      <c r="T1865" s="567"/>
      <c r="U1865" s="567"/>
      <c r="V1865" s="567"/>
      <c r="W1865" s="567"/>
      <c r="X1865" s="567"/>
      <c r="Y1865" s="568"/>
      <c r="Z1865" s="567"/>
      <c r="AA1865" s="567"/>
      <c r="AB1865" s="316"/>
      <c r="AC1865" s="316"/>
    </row>
    <row r="1866" spans="1:29">
      <c r="A1866" s="576"/>
      <c r="B1866" s="566"/>
      <c r="C1866" s="566"/>
      <c r="D1866" s="566"/>
      <c r="E1866" s="566"/>
      <c r="F1866" s="567"/>
      <c r="G1866" s="567"/>
      <c r="H1866" s="567"/>
      <c r="I1866" s="567"/>
      <c r="J1866" s="567"/>
      <c r="K1866" s="567"/>
      <c r="L1866" s="567"/>
      <c r="M1866" s="567"/>
      <c r="N1866" s="567"/>
      <c r="O1866" s="567"/>
      <c r="P1866" s="567"/>
      <c r="Q1866" s="567"/>
      <c r="R1866" s="567"/>
      <c r="S1866" s="567"/>
      <c r="T1866" s="567"/>
      <c r="U1866" s="567"/>
      <c r="V1866" s="567"/>
      <c r="W1866" s="567"/>
      <c r="X1866" s="567"/>
      <c r="Y1866" s="568"/>
      <c r="Z1866" s="567"/>
      <c r="AA1866" s="567"/>
      <c r="AB1866" s="316"/>
      <c r="AC1866" s="316"/>
    </row>
    <row r="1867" spans="1:29">
      <c r="A1867" s="576"/>
      <c r="B1867" s="566"/>
      <c r="C1867" s="566"/>
      <c r="D1867" s="566"/>
      <c r="E1867" s="566"/>
      <c r="F1867" s="567"/>
      <c r="G1867" s="567"/>
      <c r="H1867" s="567"/>
      <c r="I1867" s="567"/>
      <c r="J1867" s="567"/>
      <c r="K1867" s="567"/>
      <c r="L1867" s="567"/>
      <c r="M1867" s="567"/>
      <c r="N1867" s="567"/>
      <c r="O1867" s="567"/>
      <c r="P1867" s="567"/>
      <c r="Q1867" s="567"/>
      <c r="R1867" s="567"/>
      <c r="S1867" s="567"/>
      <c r="T1867" s="567"/>
      <c r="U1867" s="567"/>
      <c r="V1867" s="567"/>
      <c r="W1867" s="567"/>
      <c r="X1867" s="567"/>
      <c r="Y1867" s="568"/>
      <c r="Z1867" s="567"/>
      <c r="AA1867" s="567"/>
      <c r="AB1867" s="316"/>
      <c r="AC1867" s="316"/>
    </row>
    <row r="1868" spans="1:29">
      <c r="A1868" s="576"/>
      <c r="B1868" s="566"/>
      <c r="C1868" s="566"/>
      <c r="D1868" s="566"/>
      <c r="E1868" s="566"/>
      <c r="F1868" s="567"/>
      <c r="G1868" s="567"/>
      <c r="H1868" s="567"/>
      <c r="I1868" s="567"/>
      <c r="J1868" s="567"/>
      <c r="K1868" s="567"/>
      <c r="L1868" s="567"/>
      <c r="M1868" s="567"/>
      <c r="N1868" s="567"/>
      <c r="O1868" s="567"/>
      <c r="P1868" s="567"/>
      <c r="Q1868" s="567"/>
      <c r="R1868" s="567"/>
      <c r="S1868" s="567"/>
      <c r="T1868" s="567"/>
      <c r="U1868" s="567"/>
      <c r="V1868" s="567"/>
      <c r="W1868" s="567"/>
      <c r="X1868" s="567"/>
      <c r="Y1868" s="568"/>
      <c r="Z1868" s="567"/>
      <c r="AA1868" s="567"/>
      <c r="AB1868" s="316"/>
      <c r="AC1868" s="316"/>
    </row>
    <row r="1869" spans="1:29">
      <c r="A1869" s="576"/>
      <c r="B1869" s="566"/>
      <c r="C1869" s="566"/>
      <c r="D1869" s="566"/>
      <c r="E1869" s="566"/>
      <c r="F1869" s="567"/>
      <c r="G1869" s="567"/>
      <c r="H1869" s="567"/>
      <c r="I1869" s="567"/>
      <c r="J1869" s="567"/>
      <c r="K1869" s="567"/>
      <c r="L1869" s="567"/>
      <c r="M1869" s="567"/>
      <c r="N1869" s="567"/>
      <c r="O1869" s="567"/>
      <c r="P1869" s="567"/>
      <c r="Q1869" s="567"/>
      <c r="R1869" s="567"/>
      <c r="S1869" s="567"/>
      <c r="T1869" s="567"/>
      <c r="U1869" s="567"/>
      <c r="V1869" s="567"/>
      <c r="W1869" s="567"/>
      <c r="X1869" s="567"/>
      <c r="Y1869" s="568"/>
      <c r="Z1869" s="567"/>
      <c r="AA1869" s="567"/>
      <c r="AB1869" s="316"/>
      <c r="AC1869" s="316"/>
    </row>
    <row r="1870" spans="1:29">
      <c r="A1870" s="576"/>
      <c r="B1870" s="566"/>
      <c r="C1870" s="566"/>
      <c r="D1870" s="566"/>
      <c r="E1870" s="566"/>
      <c r="F1870" s="567"/>
      <c r="G1870" s="567"/>
      <c r="H1870" s="567"/>
      <c r="I1870" s="567"/>
      <c r="J1870" s="567"/>
      <c r="K1870" s="567"/>
      <c r="L1870" s="567"/>
      <c r="M1870" s="567"/>
      <c r="N1870" s="567"/>
      <c r="O1870" s="567"/>
      <c r="P1870" s="567"/>
      <c r="Q1870" s="567"/>
      <c r="R1870" s="567"/>
      <c r="S1870" s="567"/>
      <c r="T1870" s="567"/>
      <c r="U1870" s="567"/>
      <c r="V1870" s="567"/>
      <c r="W1870" s="567"/>
      <c r="X1870" s="567"/>
      <c r="Y1870" s="568"/>
      <c r="Z1870" s="567"/>
      <c r="AA1870" s="567"/>
      <c r="AB1870" s="316"/>
      <c r="AC1870" s="316"/>
    </row>
    <row r="1871" spans="1:29">
      <c r="A1871" s="576"/>
      <c r="B1871" s="566"/>
      <c r="C1871" s="566"/>
      <c r="D1871" s="566"/>
      <c r="E1871" s="566"/>
      <c r="F1871" s="567"/>
      <c r="G1871" s="567"/>
      <c r="H1871" s="567"/>
      <c r="I1871" s="567"/>
      <c r="J1871" s="567"/>
      <c r="K1871" s="567"/>
      <c r="L1871" s="567"/>
      <c r="M1871" s="567"/>
      <c r="N1871" s="567"/>
      <c r="O1871" s="567"/>
      <c r="P1871" s="567"/>
      <c r="Q1871" s="567"/>
      <c r="R1871" s="567"/>
      <c r="S1871" s="567"/>
      <c r="T1871" s="567"/>
      <c r="U1871" s="567"/>
      <c r="V1871" s="567"/>
      <c r="W1871" s="567"/>
      <c r="X1871" s="567"/>
      <c r="Y1871" s="568"/>
      <c r="Z1871" s="567"/>
      <c r="AA1871" s="567"/>
      <c r="AB1871" s="316"/>
      <c r="AC1871" s="316"/>
    </row>
    <row r="1872" spans="1:29">
      <c r="A1872" s="576"/>
      <c r="B1872" s="566"/>
      <c r="C1872" s="566"/>
      <c r="D1872" s="566"/>
      <c r="E1872" s="566"/>
      <c r="F1872" s="567"/>
      <c r="G1872" s="567"/>
      <c r="H1872" s="567"/>
      <c r="I1872" s="567"/>
      <c r="J1872" s="567"/>
      <c r="K1872" s="567"/>
      <c r="L1872" s="567"/>
      <c r="M1872" s="567"/>
      <c r="N1872" s="567"/>
      <c r="O1872" s="567"/>
      <c r="P1872" s="567"/>
      <c r="Q1872" s="567"/>
      <c r="R1872" s="567"/>
      <c r="S1872" s="567"/>
      <c r="T1872" s="567"/>
      <c r="U1872" s="567"/>
      <c r="V1872" s="567"/>
      <c r="W1872" s="567"/>
      <c r="X1872" s="567"/>
      <c r="Y1872" s="568"/>
      <c r="Z1872" s="567"/>
      <c r="AA1872" s="567"/>
      <c r="AB1872" s="316"/>
      <c r="AC1872" s="316"/>
    </row>
    <row r="1873" spans="1:29">
      <c r="A1873" s="576"/>
      <c r="B1873" s="566"/>
      <c r="C1873" s="566"/>
      <c r="D1873" s="566"/>
      <c r="E1873" s="566"/>
      <c r="F1873" s="567"/>
      <c r="G1873" s="567"/>
      <c r="H1873" s="567"/>
      <c r="I1873" s="567"/>
      <c r="J1873" s="567"/>
      <c r="K1873" s="567"/>
      <c r="L1873" s="567"/>
      <c r="M1873" s="567"/>
      <c r="N1873" s="567"/>
      <c r="O1873" s="567"/>
      <c r="P1873" s="567"/>
      <c r="Q1873" s="567"/>
      <c r="R1873" s="567"/>
      <c r="S1873" s="567"/>
      <c r="T1873" s="567"/>
      <c r="U1873" s="567"/>
      <c r="V1873" s="567"/>
      <c r="W1873" s="567"/>
      <c r="X1873" s="567"/>
      <c r="Y1873" s="568"/>
      <c r="Z1873" s="567"/>
      <c r="AA1873" s="567"/>
      <c r="AB1873" s="316"/>
      <c r="AC1873" s="316"/>
    </row>
    <row r="1874" spans="1:29">
      <c r="A1874" s="576"/>
      <c r="B1874" s="566"/>
      <c r="C1874" s="566"/>
      <c r="D1874" s="566"/>
      <c r="E1874" s="566"/>
      <c r="F1874" s="567"/>
      <c r="G1874" s="567"/>
      <c r="H1874" s="567"/>
      <c r="I1874" s="567"/>
      <c r="J1874" s="567"/>
      <c r="K1874" s="567"/>
      <c r="L1874" s="567"/>
      <c r="M1874" s="567"/>
      <c r="N1874" s="567"/>
      <c r="O1874" s="567"/>
      <c r="P1874" s="567"/>
      <c r="Q1874" s="567"/>
      <c r="R1874" s="567"/>
      <c r="S1874" s="567"/>
      <c r="T1874" s="567"/>
      <c r="U1874" s="567"/>
      <c r="V1874" s="567"/>
      <c r="W1874" s="567"/>
      <c r="X1874" s="567"/>
      <c r="Y1874" s="568"/>
      <c r="Z1874" s="567"/>
      <c r="AA1874" s="567"/>
      <c r="AB1874" s="316"/>
      <c r="AC1874" s="316"/>
    </row>
    <row r="1875" spans="1:29">
      <c r="A1875" s="576"/>
      <c r="B1875" s="566"/>
      <c r="C1875" s="566"/>
      <c r="D1875" s="566"/>
      <c r="E1875" s="566"/>
      <c r="F1875" s="567"/>
      <c r="G1875" s="567"/>
      <c r="H1875" s="567"/>
      <c r="I1875" s="567"/>
      <c r="J1875" s="567"/>
      <c r="K1875" s="567"/>
      <c r="L1875" s="567"/>
      <c r="M1875" s="567"/>
      <c r="N1875" s="567"/>
      <c r="O1875" s="567"/>
      <c r="P1875" s="567"/>
      <c r="Q1875" s="567"/>
      <c r="R1875" s="567"/>
      <c r="S1875" s="567"/>
      <c r="T1875" s="567"/>
      <c r="U1875" s="567"/>
      <c r="V1875" s="567"/>
      <c r="W1875" s="567"/>
      <c r="X1875" s="567"/>
      <c r="Y1875" s="568"/>
      <c r="Z1875" s="567"/>
      <c r="AA1875" s="567"/>
      <c r="AB1875" s="316"/>
      <c r="AC1875" s="316"/>
    </row>
    <row r="1876" spans="1:29">
      <c r="A1876" s="576"/>
      <c r="B1876" s="566"/>
      <c r="C1876" s="566"/>
      <c r="D1876" s="566"/>
      <c r="E1876" s="566"/>
      <c r="F1876" s="567"/>
      <c r="G1876" s="567"/>
      <c r="H1876" s="567"/>
      <c r="I1876" s="567"/>
      <c r="J1876" s="567"/>
      <c r="K1876" s="567"/>
      <c r="L1876" s="567"/>
      <c r="M1876" s="567"/>
      <c r="N1876" s="567"/>
      <c r="O1876" s="567"/>
      <c r="P1876" s="567"/>
      <c r="Q1876" s="567"/>
      <c r="R1876" s="567"/>
      <c r="S1876" s="567"/>
      <c r="T1876" s="567"/>
      <c r="U1876" s="567"/>
      <c r="V1876" s="567"/>
      <c r="W1876" s="567"/>
      <c r="X1876" s="567"/>
      <c r="Y1876" s="568"/>
      <c r="Z1876" s="567"/>
      <c r="AA1876" s="567"/>
      <c r="AB1876" s="316"/>
      <c r="AC1876" s="316"/>
    </row>
    <row r="1877" spans="1:29">
      <c r="A1877" s="576"/>
      <c r="B1877" s="566"/>
      <c r="C1877" s="566"/>
      <c r="D1877" s="566"/>
      <c r="E1877" s="566"/>
      <c r="F1877" s="567"/>
      <c r="G1877" s="567"/>
      <c r="H1877" s="567"/>
      <c r="I1877" s="567"/>
      <c r="J1877" s="567"/>
      <c r="K1877" s="567"/>
      <c r="L1877" s="567"/>
      <c r="M1877" s="567"/>
      <c r="N1877" s="567"/>
      <c r="O1877" s="567"/>
      <c r="P1877" s="567"/>
      <c r="Q1877" s="567"/>
      <c r="R1877" s="567"/>
      <c r="S1877" s="567"/>
      <c r="T1877" s="567"/>
      <c r="U1877" s="567"/>
      <c r="V1877" s="567"/>
      <c r="W1877" s="567"/>
      <c r="X1877" s="567"/>
      <c r="Y1877" s="568"/>
      <c r="Z1877" s="567"/>
      <c r="AA1877" s="567"/>
      <c r="AB1877" s="316"/>
      <c r="AC1877" s="316"/>
    </row>
    <row r="1878" spans="1:29">
      <c r="A1878" s="576"/>
      <c r="B1878" s="566"/>
      <c r="C1878" s="566"/>
      <c r="D1878" s="566"/>
      <c r="E1878" s="566"/>
      <c r="F1878" s="567"/>
      <c r="G1878" s="567"/>
      <c r="H1878" s="567"/>
      <c r="I1878" s="567"/>
      <c r="J1878" s="567"/>
      <c r="K1878" s="567"/>
      <c r="L1878" s="567"/>
      <c r="M1878" s="567"/>
      <c r="N1878" s="567"/>
      <c r="O1878" s="567"/>
      <c r="P1878" s="567"/>
      <c r="Q1878" s="567"/>
      <c r="R1878" s="567"/>
      <c r="S1878" s="567"/>
      <c r="T1878" s="567"/>
      <c r="U1878" s="567"/>
      <c r="V1878" s="567"/>
      <c r="W1878" s="567"/>
      <c r="X1878" s="567"/>
      <c r="Y1878" s="568"/>
      <c r="Z1878" s="567"/>
      <c r="AA1878" s="567"/>
      <c r="AB1878" s="316"/>
      <c r="AC1878" s="316"/>
    </row>
    <row r="1879" spans="1:29">
      <c r="A1879" s="576"/>
      <c r="B1879" s="566"/>
      <c r="C1879" s="566"/>
      <c r="D1879" s="566"/>
      <c r="E1879" s="566"/>
      <c r="F1879" s="567"/>
      <c r="G1879" s="567"/>
      <c r="H1879" s="567"/>
      <c r="I1879" s="567"/>
      <c r="J1879" s="567"/>
      <c r="K1879" s="567"/>
      <c r="L1879" s="567"/>
      <c r="M1879" s="567"/>
      <c r="N1879" s="567"/>
      <c r="O1879" s="567"/>
      <c r="P1879" s="567"/>
      <c r="Q1879" s="567"/>
      <c r="R1879" s="567"/>
      <c r="S1879" s="567"/>
      <c r="T1879" s="567"/>
      <c r="U1879" s="567"/>
      <c r="V1879" s="567"/>
      <c r="W1879" s="567"/>
      <c r="X1879" s="567"/>
      <c r="Y1879" s="568"/>
      <c r="Z1879" s="567"/>
      <c r="AA1879" s="567"/>
      <c r="AB1879" s="316"/>
      <c r="AC1879" s="316"/>
    </row>
    <row r="1880" spans="1:29">
      <c r="A1880" s="576"/>
      <c r="B1880" s="566"/>
      <c r="C1880" s="566"/>
      <c r="D1880" s="566"/>
      <c r="E1880" s="566"/>
      <c r="F1880" s="567"/>
      <c r="G1880" s="567"/>
      <c r="H1880" s="567"/>
      <c r="I1880" s="567"/>
      <c r="J1880" s="567"/>
      <c r="K1880" s="567"/>
      <c r="L1880" s="567"/>
      <c r="M1880" s="567"/>
      <c r="N1880" s="567"/>
      <c r="O1880" s="567"/>
      <c r="P1880" s="567"/>
      <c r="Q1880" s="567"/>
      <c r="R1880" s="567"/>
      <c r="S1880" s="567"/>
      <c r="T1880" s="567"/>
      <c r="U1880" s="567"/>
      <c r="V1880" s="567"/>
      <c r="W1880" s="567"/>
      <c r="X1880" s="567"/>
      <c r="Y1880" s="568"/>
      <c r="Z1880" s="567"/>
      <c r="AA1880" s="567"/>
      <c r="AB1880" s="316"/>
      <c r="AC1880" s="316"/>
    </row>
    <row r="1881" spans="1:29">
      <c r="A1881" s="576"/>
      <c r="B1881" s="566"/>
      <c r="C1881" s="566"/>
      <c r="D1881" s="566"/>
      <c r="E1881" s="566"/>
      <c r="F1881" s="567"/>
      <c r="G1881" s="567"/>
      <c r="H1881" s="567"/>
      <c r="I1881" s="567"/>
      <c r="J1881" s="567"/>
      <c r="K1881" s="567"/>
      <c r="L1881" s="567"/>
      <c r="M1881" s="567"/>
      <c r="N1881" s="567"/>
      <c r="O1881" s="567"/>
      <c r="P1881" s="567"/>
      <c r="Q1881" s="567"/>
      <c r="R1881" s="567"/>
      <c r="S1881" s="567"/>
      <c r="T1881" s="567"/>
      <c r="U1881" s="567"/>
      <c r="V1881" s="567"/>
      <c r="W1881" s="567"/>
      <c r="X1881" s="567"/>
      <c r="Y1881" s="568"/>
      <c r="Z1881" s="567"/>
      <c r="AA1881" s="567"/>
      <c r="AB1881" s="316"/>
      <c r="AC1881" s="316"/>
    </row>
    <row r="1882" spans="1:29">
      <c r="A1882" s="576"/>
      <c r="B1882" s="566"/>
      <c r="C1882" s="566"/>
      <c r="D1882" s="566"/>
      <c r="E1882" s="566"/>
      <c r="F1882" s="567"/>
      <c r="G1882" s="567"/>
      <c r="H1882" s="567"/>
      <c r="I1882" s="567"/>
      <c r="J1882" s="567"/>
      <c r="K1882" s="567"/>
      <c r="L1882" s="567"/>
      <c r="M1882" s="567"/>
      <c r="N1882" s="567"/>
      <c r="O1882" s="567"/>
      <c r="P1882" s="567"/>
      <c r="Q1882" s="567"/>
      <c r="R1882" s="567"/>
      <c r="S1882" s="567"/>
      <c r="T1882" s="567"/>
      <c r="U1882" s="567"/>
      <c r="V1882" s="567"/>
      <c r="W1882" s="567"/>
      <c r="X1882" s="567"/>
      <c r="Y1882" s="568"/>
      <c r="Z1882" s="567"/>
      <c r="AA1882" s="567"/>
      <c r="AB1882" s="316"/>
      <c r="AC1882" s="316"/>
    </row>
    <row r="1883" spans="1:29">
      <c r="A1883" s="576"/>
      <c r="B1883" s="566"/>
      <c r="C1883" s="566"/>
      <c r="D1883" s="566"/>
      <c r="E1883" s="566"/>
      <c r="F1883" s="567"/>
      <c r="G1883" s="567"/>
      <c r="H1883" s="567"/>
      <c r="I1883" s="567"/>
      <c r="J1883" s="567"/>
      <c r="K1883" s="567"/>
      <c r="L1883" s="567"/>
      <c r="M1883" s="567"/>
      <c r="N1883" s="567"/>
      <c r="O1883" s="567"/>
      <c r="P1883" s="567"/>
      <c r="Q1883" s="567"/>
      <c r="R1883" s="567"/>
      <c r="S1883" s="567"/>
      <c r="T1883" s="567"/>
      <c r="U1883" s="567"/>
      <c r="V1883" s="567"/>
      <c r="W1883" s="567"/>
      <c r="X1883" s="567"/>
      <c r="Y1883" s="568"/>
      <c r="Z1883" s="567"/>
      <c r="AA1883" s="567"/>
      <c r="AB1883" s="316"/>
      <c r="AC1883" s="316"/>
    </row>
    <row r="1884" spans="1:29">
      <c r="A1884" s="576"/>
      <c r="B1884" s="566"/>
      <c r="C1884" s="566"/>
      <c r="D1884" s="566"/>
      <c r="E1884" s="566"/>
      <c r="F1884" s="567"/>
      <c r="G1884" s="567"/>
      <c r="H1884" s="567"/>
      <c r="I1884" s="567"/>
      <c r="J1884" s="567"/>
      <c r="K1884" s="567"/>
      <c r="L1884" s="567"/>
      <c r="M1884" s="567"/>
      <c r="N1884" s="567"/>
      <c r="O1884" s="567"/>
      <c r="P1884" s="567"/>
      <c r="Q1884" s="567"/>
      <c r="R1884" s="567"/>
      <c r="S1884" s="567"/>
      <c r="T1884" s="567"/>
      <c r="U1884" s="567"/>
      <c r="V1884" s="567"/>
      <c r="W1884" s="567"/>
      <c r="X1884" s="567"/>
      <c r="Y1884" s="568"/>
      <c r="Z1884" s="567"/>
      <c r="AA1884" s="567"/>
      <c r="AB1884" s="316"/>
      <c r="AC1884" s="316"/>
    </row>
    <row r="1885" spans="1:29">
      <c r="A1885" s="576"/>
      <c r="B1885" s="566"/>
      <c r="C1885" s="566"/>
      <c r="D1885" s="566"/>
      <c r="E1885" s="566"/>
      <c r="F1885" s="567"/>
      <c r="G1885" s="567"/>
      <c r="H1885" s="567"/>
      <c r="I1885" s="567"/>
      <c r="J1885" s="567"/>
      <c r="K1885" s="567"/>
      <c r="L1885" s="567"/>
      <c r="M1885" s="567"/>
      <c r="N1885" s="567"/>
      <c r="O1885" s="567"/>
      <c r="P1885" s="567"/>
      <c r="Q1885" s="567"/>
      <c r="R1885" s="567"/>
      <c r="S1885" s="567"/>
      <c r="T1885" s="567"/>
      <c r="U1885" s="567"/>
      <c r="V1885" s="567"/>
      <c r="W1885" s="567"/>
      <c r="X1885" s="567"/>
      <c r="Y1885" s="568"/>
      <c r="Z1885" s="567"/>
      <c r="AA1885" s="567"/>
      <c r="AB1885" s="316"/>
      <c r="AC1885" s="316"/>
    </row>
    <row r="1886" spans="1:29">
      <c r="A1886" s="576"/>
      <c r="B1886" s="566"/>
      <c r="C1886" s="566"/>
      <c r="D1886" s="566"/>
      <c r="E1886" s="566"/>
      <c r="F1886" s="567"/>
      <c r="G1886" s="567"/>
      <c r="H1886" s="567"/>
      <c r="I1886" s="567"/>
      <c r="J1886" s="567"/>
      <c r="K1886" s="567"/>
      <c r="L1886" s="567"/>
      <c r="M1886" s="567"/>
      <c r="N1886" s="567"/>
      <c r="O1886" s="567"/>
      <c r="P1886" s="567"/>
      <c r="Q1886" s="567"/>
      <c r="R1886" s="567"/>
      <c r="S1886" s="567"/>
      <c r="T1886" s="567"/>
      <c r="U1886" s="567"/>
      <c r="V1886" s="567"/>
      <c r="W1886" s="567"/>
      <c r="X1886" s="567"/>
      <c r="Y1886" s="568"/>
      <c r="Z1886" s="567"/>
      <c r="AA1886" s="567"/>
      <c r="AB1886" s="316"/>
      <c r="AC1886" s="316"/>
    </row>
    <row r="1887" spans="1:29">
      <c r="A1887" s="576"/>
      <c r="B1887" s="566"/>
      <c r="C1887" s="566"/>
      <c r="D1887" s="566"/>
      <c r="E1887" s="566"/>
      <c r="F1887" s="567"/>
      <c r="G1887" s="567"/>
      <c r="H1887" s="567"/>
      <c r="I1887" s="567"/>
      <c r="J1887" s="567"/>
      <c r="K1887" s="567"/>
      <c r="L1887" s="567"/>
      <c r="M1887" s="567"/>
      <c r="N1887" s="567"/>
      <c r="O1887" s="567"/>
      <c r="P1887" s="567"/>
      <c r="Q1887" s="567"/>
      <c r="R1887" s="567"/>
      <c r="S1887" s="567"/>
      <c r="T1887" s="567"/>
      <c r="U1887" s="567"/>
      <c r="V1887" s="567"/>
      <c r="W1887" s="567"/>
      <c r="X1887" s="567"/>
      <c r="Y1887" s="568"/>
      <c r="Z1887" s="567"/>
      <c r="AA1887" s="567"/>
      <c r="AB1887" s="316"/>
      <c r="AC1887" s="316"/>
    </row>
    <row r="1888" spans="1:29">
      <c r="A1888" s="576"/>
      <c r="B1888" s="566"/>
      <c r="C1888" s="566"/>
      <c r="D1888" s="566"/>
      <c r="E1888" s="566"/>
      <c r="F1888" s="567"/>
      <c r="G1888" s="567"/>
      <c r="H1888" s="567"/>
      <c r="I1888" s="567"/>
      <c r="J1888" s="567"/>
      <c r="K1888" s="567"/>
      <c r="L1888" s="567"/>
      <c r="M1888" s="567"/>
      <c r="N1888" s="567"/>
      <c r="O1888" s="567"/>
      <c r="P1888" s="567"/>
      <c r="Q1888" s="567"/>
      <c r="R1888" s="567"/>
      <c r="S1888" s="567"/>
      <c r="T1888" s="567"/>
      <c r="U1888" s="567"/>
      <c r="V1888" s="567"/>
      <c r="W1888" s="567"/>
      <c r="X1888" s="567"/>
      <c r="Y1888" s="568"/>
      <c r="Z1888" s="567"/>
      <c r="AA1888" s="567"/>
      <c r="AB1888" s="316"/>
      <c r="AC1888" s="316"/>
    </row>
    <row r="1889" spans="1:29">
      <c r="A1889" s="576"/>
      <c r="B1889" s="566"/>
      <c r="C1889" s="566"/>
      <c r="D1889" s="566"/>
      <c r="E1889" s="566"/>
      <c r="F1889" s="567"/>
      <c r="G1889" s="567"/>
      <c r="H1889" s="567"/>
      <c r="I1889" s="567"/>
      <c r="J1889" s="567"/>
      <c r="K1889" s="567"/>
      <c r="L1889" s="567"/>
      <c r="M1889" s="567"/>
      <c r="N1889" s="567"/>
      <c r="O1889" s="567"/>
      <c r="P1889" s="567"/>
      <c r="Q1889" s="567"/>
      <c r="R1889" s="567"/>
      <c r="S1889" s="567"/>
      <c r="T1889" s="567"/>
      <c r="U1889" s="567"/>
      <c r="V1889" s="567"/>
      <c r="W1889" s="567"/>
      <c r="X1889" s="567"/>
      <c r="Y1889" s="568"/>
      <c r="Z1889" s="567"/>
      <c r="AA1889" s="567"/>
      <c r="AB1889" s="316"/>
      <c r="AC1889" s="316"/>
    </row>
    <row r="1890" spans="1:29">
      <c r="A1890" s="576"/>
      <c r="B1890" s="566"/>
      <c r="C1890" s="566"/>
      <c r="D1890" s="566"/>
      <c r="E1890" s="566"/>
      <c r="F1890" s="567"/>
      <c r="G1890" s="567"/>
      <c r="H1890" s="567"/>
      <c r="I1890" s="567"/>
      <c r="J1890" s="567"/>
      <c r="K1890" s="567"/>
      <c r="L1890" s="567"/>
      <c r="M1890" s="567"/>
      <c r="N1890" s="567"/>
      <c r="O1890" s="567"/>
      <c r="P1890" s="567"/>
      <c r="Q1890" s="567"/>
      <c r="R1890" s="567"/>
      <c r="S1890" s="567"/>
      <c r="T1890" s="567"/>
      <c r="U1890" s="567"/>
      <c r="V1890" s="567"/>
      <c r="W1890" s="567"/>
      <c r="X1890" s="567"/>
      <c r="Y1890" s="568"/>
      <c r="Z1890" s="567"/>
      <c r="AA1890" s="567"/>
      <c r="AB1890" s="316"/>
      <c r="AC1890" s="316"/>
    </row>
    <row r="1891" spans="1:29">
      <c r="A1891" s="576"/>
      <c r="B1891" s="566"/>
      <c r="C1891" s="566"/>
      <c r="D1891" s="566"/>
      <c r="E1891" s="566"/>
      <c r="F1891" s="567"/>
      <c r="G1891" s="567"/>
      <c r="H1891" s="567"/>
      <c r="I1891" s="567"/>
      <c r="J1891" s="567"/>
      <c r="K1891" s="567"/>
      <c r="L1891" s="567"/>
      <c r="M1891" s="567"/>
      <c r="N1891" s="567"/>
      <c r="O1891" s="567"/>
      <c r="P1891" s="567"/>
      <c r="Q1891" s="567"/>
      <c r="R1891" s="567"/>
      <c r="S1891" s="567"/>
      <c r="T1891" s="567"/>
      <c r="U1891" s="567"/>
      <c r="V1891" s="567"/>
      <c r="W1891" s="567"/>
      <c r="X1891" s="567"/>
      <c r="Y1891" s="568"/>
      <c r="Z1891" s="567"/>
      <c r="AA1891" s="567"/>
      <c r="AB1891" s="316"/>
      <c r="AC1891" s="316"/>
    </row>
    <row r="1892" spans="1:29">
      <c r="A1892" s="576"/>
      <c r="B1892" s="566"/>
      <c r="C1892" s="566"/>
      <c r="D1892" s="566"/>
      <c r="E1892" s="566"/>
      <c r="F1892" s="567"/>
      <c r="G1892" s="567"/>
      <c r="H1892" s="567"/>
      <c r="I1892" s="567"/>
      <c r="J1892" s="567"/>
      <c r="K1892" s="567"/>
      <c r="L1892" s="567"/>
      <c r="M1892" s="567"/>
      <c r="N1892" s="567"/>
      <c r="O1892" s="567"/>
      <c r="P1892" s="567"/>
      <c r="Q1892" s="567"/>
      <c r="R1892" s="567"/>
      <c r="S1892" s="567"/>
      <c r="T1892" s="567"/>
      <c r="U1892" s="567"/>
      <c r="V1892" s="567"/>
      <c r="W1892" s="567"/>
      <c r="X1892" s="567"/>
      <c r="Y1892" s="568"/>
      <c r="Z1892" s="567"/>
      <c r="AA1892" s="567"/>
      <c r="AB1892" s="316"/>
      <c r="AC1892" s="316"/>
    </row>
    <row r="1893" spans="1:29">
      <c r="A1893" s="576"/>
      <c r="B1893" s="566"/>
      <c r="C1893" s="566"/>
      <c r="D1893" s="566"/>
      <c r="E1893" s="566"/>
      <c r="F1893" s="567"/>
      <c r="G1893" s="567"/>
      <c r="H1893" s="567"/>
      <c r="I1893" s="567"/>
      <c r="J1893" s="567"/>
      <c r="K1893" s="567"/>
      <c r="L1893" s="567"/>
      <c r="M1893" s="567"/>
      <c r="N1893" s="567"/>
      <c r="O1893" s="567"/>
      <c r="P1893" s="567"/>
      <c r="Q1893" s="567"/>
      <c r="R1893" s="567"/>
      <c r="S1893" s="567"/>
      <c r="T1893" s="567"/>
      <c r="U1893" s="567"/>
      <c r="V1893" s="567"/>
      <c r="W1893" s="567"/>
      <c r="X1893" s="567"/>
      <c r="Y1893" s="568"/>
      <c r="Z1893" s="567"/>
      <c r="AA1893" s="567"/>
      <c r="AB1893" s="316"/>
      <c r="AC1893" s="316"/>
    </row>
    <row r="1894" spans="1:29">
      <c r="A1894" s="576"/>
      <c r="B1894" s="566"/>
      <c r="C1894" s="566"/>
      <c r="D1894" s="566"/>
      <c r="E1894" s="566"/>
      <c r="F1894" s="567"/>
      <c r="G1894" s="567"/>
      <c r="H1894" s="567"/>
      <c r="I1894" s="567"/>
      <c r="J1894" s="567"/>
      <c r="K1894" s="567"/>
      <c r="L1894" s="567"/>
      <c r="M1894" s="567"/>
      <c r="N1894" s="567"/>
      <c r="O1894" s="567"/>
      <c r="P1894" s="567"/>
      <c r="Q1894" s="567"/>
      <c r="R1894" s="567"/>
      <c r="S1894" s="567"/>
      <c r="T1894" s="567"/>
      <c r="U1894" s="567"/>
      <c r="V1894" s="567"/>
      <c r="W1894" s="567"/>
      <c r="X1894" s="567"/>
      <c r="Y1894" s="568"/>
      <c r="Z1894" s="567"/>
      <c r="AA1894" s="567"/>
      <c r="AB1894" s="316"/>
      <c r="AC1894" s="316"/>
    </row>
    <row r="1895" spans="1:29">
      <c r="A1895" s="576"/>
      <c r="B1895" s="566"/>
      <c r="C1895" s="566"/>
      <c r="D1895" s="566"/>
      <c r="E1895" s="566"/>
      <c r="F1895" s="567"/>
      <c r="G1895" s="567"/>
      <c r="H1895" s="567"/>
      <c r="I1895" s="567"/>
      <c r="J1895" s="567"/>
      <c r="K1895" s="567"/>
      <c r="L1895" s="567"/>
      <c r="M1895" s="567"/>
      <c r="N1895" s="567"/>
      <c r="O1895" s="567"/>
      <c r="P1895" s="567"/>
      <c r="Q1895" s="567"/>
      <c r="R1895" s="567"/>
      <c r="S1895" s="567"/>
      <c r="T1895" s="567"/>
      <c r="U1895" s="567"/>
      <c r="V1895" s="567"/>
      <c r="W1895" s="567"/>
      <c r="X1895" s="567"/>
      <c r="Y1895" s="568"/>
      <c r="Z1895" s="567"/>
      <c r="AA1895" s="567"/>
      <c r="AB1895" s="316"/>
      <c r="AC1895" s="316"/>
    </row>
    <row r="1896" spans="1:29">
      <c r="A1896" s="576"/>
      <c r="B1896" s="566"/>
      <c r="C1896" s="566"/>
      <c r="D1896" s="566"/>
      <c r="E1896" s="566"/>
      <c r="F1896" s="567"/>
      <c r="G1896" s="567"/>
      <c r="H1896" s="567"/>
      <c r="I1896" s="567"/>
      <c r="J1896" s="567"/>
      <c r="K1896" s="567"/>
      <c r="L1896" s="567"/>
      <c r="M1896" s="567"/>
      <c r="N1896" s="567"/>
      <c r="O1896" s="567"/>
      <c r="P1896" s="567"/>
      <c r="Q1896" s="567"/>
      <c r="R1896" s="567"/>
      <c r="S1896" s="567"/>
      <c r="T1896" s="567"/>
      <c r="U1896" s="567"/>
      <c r="V1896" s="567"/>
      <c r="W1896" s="567"/>
      <c r="X1896" s="567"/>
      <c r="Y1896" s="568"/>
      <c r="Z1896" s="567"/>
      <c r="AA1896" s="567"/>
      <c r="AB1896" s="316"/>
      <c r="AC1896" s="316"/>
    </row>
    <row r="1897" spans="1:29">
      <c r="A1897" s="576"/>
      <c r="B1897" s="566"/>
      <c r="C1897" s="566"/>
      <c r="D1897" s="566"/>
      <c r="E1897" s="566"/>
      <c r="F1897" s="567"/>
      <c r="G1897" s="567"/>
      <c r="H1897" s="567"/>
      <c r="I1897" s="567"/>
      <c r="J1897" s="567"/>
      <c r="K1897" s="567"/>
      <c r="L1897" s="567"/>
      <c r="M1897" s="567"/>
      <c r="N1897" s="567"/>
      <c r="O1897" s="567"/>
      <c r="P1897" s="567"/>
      <c r="Q1897" s="567"/>
      <c r="R1897" s="567"/>
      <c r="S1897" s="567"/>
      <c r="T1897" s="567"/>
      <c r="U1897" s="567"/>
      <c r="V1897" s="567"/>
      <c r="W1897" s="567"/>
      <c r="X1897" s="567"/>
      <c r="Y1897" s="568"/>
      <c r="Z1897" s="567"/>
      <c r="AA1897" s="567"/>
      <c r="AB1897" s="316"/>
      <c r="AC1897" s="316"/>
    </row>
    <row r="1898" spans="1:29">
      <c r="A1898" s="576"/>
      <c r="B1898" s="566"/>
      <c r="C1898" s="566"/>
      <c r="D1898" s="566"/>
      <c r="E1898" s="566"/>
      <c r="F1898" s="567"/>
      <c r="G1898" s="567"/>
      <c r="H1898" s="567"/>
      <c r="I1898" s="567"/>
      <c r="J1898" s="567"/>
      <c r="K1898" s="567"/>
      <c r="L1898" s="567"/>
      <c r="M1898" s="567"/>
      <c r="N1898" s="567"/>
      <c r="O1898" s="567"/>
      <c r="P1898" s="567"/>
      <c r="Q1898" s="567"/>
      <c r="R1898" s="567"/>
      <c r="S1898" s="567"/>
      <c r="T1898" s="567"/>
      <c r="U1898" s="567"/>
      <c r="V1898" s="567"/>
      <c r="W1898" s="567"/>
      <c r="X1898" s="567"/>
      <c r="Y1898" s="568"/>
      <c r="Z1898" s="567"/>
      <c r="AA1898" s="567"/>
      <c r="AB1898" s="316"/>
      <c r="AC1898" s="316"/>
    </row>
    <row r="1899" spans="1:29">
      <c r="A1899" s="576"/>
      <c r="B1899" s="566"/>
      <c r="C1899" s="566"/>
      <c r="D1899" s="566"/>
      <c r="E1899" s="566"/>
      <c r="F1899" s="567"/>
      <c r="G1899" s="567"/>
      <c r="H1899" s="567"/>
      <c r="I1899" s="567"/>
      <c r="J1899" s="567"/>
      <c r="K1899" s="567"/>
      <c r="L1899" s="567"/>
      <c r="M1899" s="567"/>
      <c r="N1899" s="567"/>
      <c r="O1899" s="567"/>
      <c r="P1899" s="567"/>
      <c r="Q1899" s="567"/>
      <c r="R1899" s="567"/>
      <c r="S1899" s="567"/>
      <c r="T1899" s="567"/>
      <c r="U1899" s="567"/>
      <c r="V1899" s="567"/>
      <c r="W1899" s="567"/>
      <c r="X1899" s="567"/>
      <c r="Y1899" s="568"/>
      <c r="Z1899" s="567"/>
      <c r="AA1899" s="567"/>
      <c r="AB1899" s="316"/>
      <c r="AC1899" s="316"/>
    </row>
    <row r="1900" spans="1:29">
      <c r="A1900" s="576"/>
      <c r="B1900" s="566"/>
      <c r="C1900" s="566"/>
      <c r="D1900" s="566"/>
      <c r="E1900" s="566"/>
      <c r="F1900" s="567"/>
      <c r="G1900" s="567"/>
      <c r="H1900" s="567"/>
      <c r="I1900" s="567"/>
      <c r="J1900" s="567"/>
      <c r="K1900" s="567"/>
      <c r="L1900" s="567"/>
      <c r="M1900" s="567"/>
      <c r="N1900" s="567"/>
      <c r="O1900" s="567"/>
      <c r="P1900" s="567"/>
      <c r="Q1900" s="567"/>
      <c r="R1900" s="567"/>
      <c r="S1900" s="567"/>
      <c r="T1900" s="567"/>
      <c r="U1900" s="567"/>
      <c r="V1900" s="567"/>
      <c r="W1900" s="567"/>
      <c r="X1900" s="567"/>
      <c r="Y1900" s="568"/>
      <c r="Z1900" s="567"/>
      <c r="AA1900" s="567"/>
      <c r="AB1900" s="316"/>
      <c r="AC1900" s="316"/>
    </row>
    <row r="1901" spans="1:29">
      <c r="A1901" s="576"/>
      <c r="B1901" s="566"/>
      <c r="C1901" s="566"/>
      <c r="D1901" s="566"/>
      <c r="E1901" s="566"/>
      <c r="F1901" s="567"/>
      <c r="G1901" s="567"/>
      <c r="H1901" s="567"/>
      <c r="I1901" s="567"/>
      <c r="J1901" s="567"/>
      <c r="K1901" s="567"/>
      <c r="L1901" s="567"/>
      <c r="M1901" s="567"/>
      <c r="N1901" s="567"/>
      <c r="O1901" s="567"/>
      <c r="P1901" s="567"/>
      <c r="Q1901" s="567"/>
      <c r="R1901" s="567"/>
      <c r="S1901" s="567"/>
      <c r="T1901" s="567"/>
      <c r="U1901" s="567"/>
      <c r="V1901" s="567"/>
      <c r="W1901" s="567"/>
      <c r="X1901" s="567"/>
      <c r="Y1901" s="568"/>
      <c r="Z1901" s="567"/>
      <c r="AA1901" s="567"/>
      <c r="AB1901" s="316"/>
      <c r="AC1901" s="316"/>
    </row>
    <row r="1902" spans="1:29">
      <c r="A1902" s="576"/>
      <c r="B1902" s="566"/>
      <c r="C1902" s="566"/>
      <c r="D1902" s="566"/>
      <c r="E1902" s="566"/>
      <c r="F1902" s="567"/>
      <c r="G1902" s="567"/>
      <c r="H1902" s="567"/>
      <c r="I1902" s="567"/>
      <c r="J1902" s="567"/>
      <c r="K1902" s="567"/>
      <c r="L1902" s="567"/>
      <c r="M1902" s="567"/>
      <c r="N1902" s="567"/>
      <c r="O1902" s="567"/>
      <c r="P1902" s="567"/>
      <c r="Q1902" s="567"/>
      <c r="R1902" s="567"/>
      <c r="S1902" s="567"/>
      <c r="T1902" s="567"/>
      <c r="U1902" s="567"/>
      <c r="V1902" s="567"/>
      <c r="W1902" s="567"/>
      <c r="X1902" s="567"/>
      <c r="Y1902" s="568"/>
      <c r="Z1902" s="567"/>
      <c r="AA1902" s="567"/>
      <c r="AB1902" s="316"/>
      <c r="AC1902" s="316"/>
    </row>
    <row r="1903" spans="1:29">
      <c r="A1903" s="576"/>
      <c r="B1903" s="566"/>
      <c r="C1903" s="566"/>
      <c r="D1903" s="566"/>
      <c r="E1903" s="566"/>
      <c r="F1903" s="567"/>
      <c r="G1903" s="567"/>
      <c r="H1903" s="567"/>
      <c r="I1903" s="567"/>
      <c r="J1903" s="567"/>
      <c r="K1903" s="567"/>
      <c r="L1903" s="567"/>
      <c r="M1903" s="567"/>
      <c r="N1903" s="567"/>
      <c r="O1903" s="567"/>
      <c r="P1903" s="567"/>
      <c r="Q1903" s="567"/>
      <c r="R1903" s="567"/>
      <c r="S1903" s="567"/>
      <c r="T1903" s="567"/>
      <c r="U1903" s="567"/>
      <c r="V1903" s="567"/>
      <c r="W1903" s="567"/>
      <c r="X1903" s="567"/>
      <c r="Y1903" s="568"/>
      <c r="Z1903" s="567"/>
      <c r="AA1903" s="567"/>
      <c r="AB1903" s="316"/>
      <c r="AC1903" s="316"/>
    </row>
    <row r="1904" spans="1:29">
      <c r="A1904" s="576"/>
      <c r="B1904" s="566"/>
      <c r="C1904" s="566"/>
      <c r="D1904" s="566"/>
      <c r="E1904" s="566"/>
      <c r="F1904" s="567"/>
      <c r="G1904" s="567"/>
      <c r="H1904" s="567"/>
      <c r="I1904" s="567"/>
      <c r="J1904" s="567"/>
      <c r="K1904" s="567"/>
      <c r="L1904" s="567"/>
      <c r="M1904" s="567"/>
      <c r="N1904" s="567"/>
      <c r="O1904" s="567"/>
      <c r="P1904" s="567"/>
      <c r="Q1904" s="567"/>
      <c r="R1904" s="567"/>
      <c r="S1904" s="567"/>
      <c r="T1904" s="567"/>
      <c r="U1904" s="567"/>
      <c r="V1904" s="567"/>
      <c r="W1904" s="567"/>
      <c r="X1904" s="567"/>
      <c r="Y1904" s="568"/>
      <c r="Z1904" s="567"/>
      <c r="AA1904" s="567"/>
      <c r="AB1904" s="316"/>
      <c r="AC1904" s="316"/>
    </row>
    <row r="1905" spans="1:29">
      <c r="A1905" s="576"/>
      <c r="B1905" s="566"/>
      <c r="C1905" s="566"/>
      <c r="D1905" s="566"/>
      <c r="E1905" s="566"/>
      <c r="F1905" s="567"/>
      <c r="G1905" s="567"/>
      <c r="H1905" s="567"/>
      <c r="I1905" s="567"/>
      <c r="J1905" s="567"/>
      <c r="K1905" s="567"/>
      <c r="L1905" s="567"/>
      <c r="M1905" s="567"/>
      <c r="N1905" s="567"/>
      <c r="O1905" s="567"/>
      <c r="P1905" s="567"/>
      <c r="Q1905" s="567"/>
      <c r="R1905" s="567"/>
      <c r="S1905" s="567"/>
      <c r="T1905" s="567"/>
      <c r="U1905" s="567"/>
      <c r="V1905" s="567"/>
      <c r="W1905" s="567"/>
      <c r="X1905" s="567"/>
      <c r="Y1905" s="568"/>
      <c r="Z1905" s="567"/>
      <c r="AA1905" s="567"/>
      <c r="AB1905" s="316"/>
      <c r="AC1905" s="316"/>
    </row>
    <row r="1906" spans="1:29">
      <c r="A1906" s="576"/>
      <c r="B1906" s="566"/>
      <c r="C1906" s="566"/>
      <c r="D1906" s="566"/>
      <c r="E1906" s="566"/>
      <c r="F1906" s="567"/>
      <c r="G1906" s="567"/>
      <c r="H1906" s="567"/>
      <c r="I1906" s="567"/>
      <c r="J1906" s="567"/>
      <c r="K1906" s="567"/>
      <c r="L1906" s="567"/>
      <c r="M1906" s="567"/>
      <c r="N1906" s="567"/>
      <c r="O1906" s="567"/>
      <c r="P1906" s="567"/>
      <c r="Q1906" s="567"/>
      <c r="R1906" s="567"/>
      <c r="S1906" s="567"/>
      <c r="T1906" s="567"/>
      <c r="U1906" s="567"/>
      <c r="V1906" s="567"/>
      <c r="W1906" s="567"/>
      <c r="X1906" s="567"/>
      <c r="Y1906" s="568"/>
      <c r="Z1906" s="567"/>
      <c r="AA1906" s="567"/>
      <c r="AB1906" s="316"/>
      <c r="AC1906" s="316"/>
    </row>
    <row r="1907" spans="1:29">
      <c r="A1907" s="576"/>
      <c r="B1907" s="566"/>
      <c r="C1907" s="566"/>
      <c r="D1907" s="566"/>
      <c r="E1907" s="566"/>
      <c r="F1907" s="567"/>
      <c r="G1907" s="567"/>
      <c r="H1907" s="567"/>
      <c r="I1907" s="567"/>
      <c r="J1907" s="567"/>
      <c r="K1907" s="567"/>
      <c r="L1907" s="567"/>
      <c r="M1907" s="567"/>
      <c r="N1907" s="567"/>
      <c r="O1907" s="567"/>
      <c r="P1907" s="567"/>
      <c r="Q1907" s="567"/>
      <c r="R1907" s="567"/>
      <c r="S1907" s="567"/>
      <c r="T1907" s="567"/>
      <c r="U1907" s="567"/>
      <c r="V1907" s="567"/>
      <c r="W1907" s="567"/>
      <c r="X1907" s="567"/>
      <c r="Y1907" s="568"/>
      <c r="Z1907" s="567"/>
      <c r="AA1907" s="567"/>
      <c r="AB1907" s="316"/>
      <c r="AC1907" s="316"/>
    </row>
    <row r="1908" spans="1:29">
      <c r="A1908" s="576"/>
      <c r="B1908" s="566"/>
      <c r="C1908" s="566"/>
      <c r="D1908" s="566"/>
      <c r="E1908" s="566"/>
      <c r="F1908" s="567"/>
      <c r="G1908" s="567"/>
      <c r="H1908" s="567"/>
      <c r="I1908" s="567"/>
      <c r="J1908" s="567"/>
      <c r="K1908" s="567"/>
      <c r="L1908" s="567"/>
      <c r="M1908" s="567"/>
      <c r="N1908" s="567"/>
      <c r="O1908" s="567"/>
      <c r="P1908" s="567"/>
      <c r="Q1908" s="567"/>
      <c r="R1908" s="567"/>
      <c r="S1908" s="567"/>
      <c r="T1908" s="567"/>
      <c r="U1908" s="567"/>
      <c r="V1908" s="567"/>
      <c r="W1908" s="567"/>
      <c r="X1908" s="567"/>
      <c r="Y1908" s="568"/>
      <c r="Z1908" s="567"/>
      <c r="AA1908" s="567"/>
      <c r="AB1908" s="316"/>
      <c r="AC1908" s="316"/>
    </row>
    <row r="1909" spans="1:29">
      <c r="A1909" s="576"/>
      <c r="B1909" s="566"/>
      <c r="C1909" s="566"/>
      <c r="D1909" s="566"/>
      <c r="E1909" s="566"/>
      <c r="F1909" s="567"/>
      <c r="G1909" s="567"/>
      <c r="H1909" s="567"/>
      <c r="I1909" s="567"/>
      <c r="J1909" s="567"/>
      <c r="K1909" s="567"/>
      <c r="L1909" s="567"/>
      <c r="M1909" s="567"/>
      <c r="N1909" s="567"/>
      <c r="O1909" s="567"/>
      <c r="P1909" s="567"/>
      <c r="Q1909" s="567"/>
      <c r="R1909" s="567"/>
      <c r="S1909" s="567"/>
      <c r="T1909" s="567"/>
      <c r="U1909" s="567"/>
      <c r="V1909" s="567"/>
      <c r="W1909" s="567"/>
      <c r="X1909" s="567"/>
      <c r="Y1909" s="568"/>
      <c r="Z1909" s="567"/>
      <c r="AA1909" s="567"/>
      <c r="AB1909" s="316"/>
      <c r="AC1909" s="316"/>
    </row>
    <row r="1910" spans="1:29">
      <c r="A1910" s="576"/>
      <c r="B1910" s="566"/>
      <c r="C1910" s="566"/>
      <c r="D1910" s="566"/>
      <c r="E1910" s="566"/>
      <c r="F1910" s="567"/>
      <c r="G1910" s="567"/>
      <c r="H1910" s="567"/>
      <c r="I1910" s="567"/>
      <c r="J1910" s="567"/>
      <c r="K1910" s="567"/>
      <c r="L1910" s="567"/>
      <c r="M1910" s="567"/>
      <c r="N1910" s="567"/>
      <c r="O1910" s="567"/>
      <c r="P1910" s="567"/>
      <c r="Q1910" s="567"/>
      <c r="R1910" s="567"/>
      <c r="S1910" s="567"/>
      <c r="T1910" s="567"/>
      <c r="U1910" s="567"/>
      <c r="V1910" s="567"/>
      <c r="W1910" s="567"/>
      <c r="X1910" s="567"/>
      <c r="Y1910" s="568"/>
      <c r="Z1910" s="567"/>
      <c r="AA1910" s="567"/>
      <c r="AB1910" s="316"/>
      <c r="AC1910" s="316"/>
    </row>
    <row r="1911" spans="1:29">
      <c r="A1911" s="576"/>
      <c r="B1911" s="566"/>
      <c r="C1911" s="566"/>
      <c r="D1911" s="566"/>
      <c r="E1911" s="566"/>
      <c r="F1911" s="567"/>
      <c r="G1911" s="567"/>
      <c r="H1911" s="567"/>
      <c r="I1911" s="567"/>
      <c r="J1911" s="567"/>
      <c r="K1911" s="567"/>
      <c r="L1911" s="567"/>
      <c r="M1911" s="567"/>
      <c r="N1911" s="567"/>
      <c r="O1911" s="567"/>
      <c r="P1911" s="567"/>
      <c r="Q1911" s="567"/>
      <c r="R1911" s="567"/>
      <c r="S1911" s="567"/>
      <c r="T1911" s="567"/>
      <c r="U1911" s="567"/>
      <c r="V1911" s="567"/>
      <c r="W1911" s="567"/>
      <c r="X1911" s="567"/>
      <c r="Y1911" s="568"/>
      <c r="Z1911" s="567"/>
      <c r="AA1911" s="567"/>
      <c r="AB1911" s="316"/>
      <c r="AC1911" s="316"/>
    </row>
    <row r="1912" spans="1:29">
      <c r="A1912" s="576"/>
      <c r="B1912" s="566"/>
      <c r="C1912" s="566"/>
      <c r="D1912" s="566"/>
      <c r="E1912" s="566"/>
      <c r="F1912" s="567"/>
      <c r="G1912" s="567"/>
      <c r="H1912" s="567"/>
      <c r="I1912" s="567"/>
      <c r="J1912" s="567"/>
      <c r="K1912" s="567"/>
      <c r="L1912" s="567"/>
      <c r="M1912" s="567"/>
      <c r="N1912" s="567"/>
      <c r="O1912" s="567"/>
      <c r="P1912" s="567"/>
      <c r="Q1912" s="567"/>
      <c r="R1912" s="567"/>
      <c r="S1912" s="567"/>
      <c r="T1912" s="567"/>
      <c r="U1912" s="567"/>
      <c r="V1912" s="567"/>
      <c r="W1912" s="567"/>
      <c r="X1912" s="567"/>
      <c r="Y1912" s="568"/>
      <c r="Z1912" s="567"/>
      <c r="AA1912" s="567"/>
      <c r="AB1912" s="316"/>
      <c r="AC1912" s="316"/>
    </row>
    <row r="1913" spans="1:29">
      <c r="A1913" s="576"/>
      <c r="B1913" s="566"/>
      <c r="C1913" s="566"/>
      <c r="D1913" s="566"/>
      <c r="E1913" s="566"/>
      <c r="F1913" s="567"/>
      <c r="G1913" s="567"/>
      <c r="H1913" s="567"/>
      <c r="I1913" s="567"/>
      <c r="J1913" s="567"/>
      <c r="K1913" s="567"/>
      <c r="L1913" s="567"/>
      <c r="M1913" s="567"/>
      <c r="N1913" s="567"/>
      <c r="O1913" s="567"/>
      <c r="P1913" s="567"/>
      <c r="Q1913" s="567"/>
      <c r="R1913" s="567"/>
      <c r="S1913" s="567"/>
      <c r="T1913" s="567"/>
      <c r="U1913" s="567"/>
      <c r="V1913" s="567"/>
      <c r="W1913" s="567"/>
      <c r="X1913" s="567"/>
      <c r="Y1913" s="568"/>
      <c r="Z1913" s="567"/>
      <c r="AA1913" s="567"/>
      <c r="AB1913" s="316"/>
      <c r="AC1913" s="316"/>
    </row>
    <row r="1914" spans="1:29">
      <c r="A1914" s="576"/>
      <c r="B1914" s="566"/>
      <c r="C1914" s="566"/>
      <c r="D1914" s="566"/>
      <c r="E1914" s="566"/>
      <c r="F1914" s="567"/>
      <c r="G1914" s="567"/>
      <c r="H1914" s="567"/>
      <c r="I1914" s="567"/>
      <c r="J1914" s="567"/>
      <c r="K1914" s="567"/>
      <c r="L1914" s="567"/>
      <c r="M1914" s="567"/>
      <c r="N1914" s="567"/>
      <c r="O1914" s="567"/>
      <c r="P1914" s="567"/>
      <c r="Q1914" s="567"/>
      <c r="R1914" s="567"/>
      <c r="S1914" s="567"/>
      <c r="T1914" s="567"/>
      <c r="U1914" s="567"/>
      <c r="V1914" s="567"/>
      <c r="W1914" s="567"/>
      <c r="X1914" s="567"/>
      <c r="Y1914" s="568"/>
      <c r="Z1914" s="567"/>
      <c r="AA1914" s="567"/>
      <c r="AB1914" s="316"/>
      <c r="AC1914" s="316"/>
    </row>
    <row r="1915" spans="1:29">
      <c r="A1915" s="576"/>
      <c r="B1915" s="566"/>
      <c r="C1915" s="566"/>
      <c r="D1915" s="566"/>
      <c r="E1915" s="566"/>
      <c r="F1915" s="567"/>
      <c r="G1915" s="567"/>
      <c r="H1915" s="567"/>
      <c r="I1915" s="567"/>
      <c r="J1915" s="567"/>
      <c r="K1915" s="567"/>
      <c r="L1915" s="567"/>
      <c r="M1915" s="567"/>
      <c r="N1915" s="567"/>
      <c r="O1915" s="567"/>
      <c r="P1915" s="567"/>
      <c r="Q1915" s="567"/>
      <c r="R1915" s="567"/>
      <c r="S1915" s="567"/>
      <c r="T1915" s="567"/>
      <c r="U1915" s="567"/>
      <c r="V1915" s="567"/>
      <c r="W1915" s="567"/>
      <c r="X1915" s="567"/>
      <c r="Y1915" s="568"/>
      <c r="Z1915" s="567"/>
      <c r="AA1915" s="567"/>
      <c r="AB1915" s="316"/>
      <c r="AC1915" s="316"/>
    </row>
    <row r="1916" spans="1:29">
      <c r="A1916" s="576"/>
      <c r="B1916" s="566"/>
      <c r="C1916" s="566"/>
      <c r="D1916" s="566"/>
      <c r="E1916" s="566"/>
      <c r="F1916" s="567"/>
      <c r="G1916" s="567"/>
      <c r="H1916" s="567"/>
      <c r="I1916" s="567"/>
      <c r="J1916" s="567"/>
      <c r="K1916" s="567"/>
      <c r="L1916" s="567"/>
      <c r="M1916" s="567"/>
      <c r="N1916" s="567"/>
      <c r="O1916" s="567"/>
      <c r="P1916" s="567"/>
      <c r="Q1916" s="567"/>
      <c r="R1916" s="567"/>
      <c r="S1916" s="567"/>
      <c r="T1916" s="567"/>
      <c r="U1916" s="567"/>
      <c r="V1916" s="567"/>
      <c r="W1916" s="567"/>
      <c r="X1916" s="567"/>
      <c r="Y1916" s="568"/>
      <c r="Z1916" s="567"/>
      <c r="AA1916" s="567"/>
      <c r="AB1916" s="316"/>
      <c r="AC1916" s="316"/>
    </row>
    <row r="1917" spans="1:29">
      <c r="A1917" s="576"/>
      <c r="B1917" s="566"/>
      <c r="C1917" s="566"/>
      <c r="D1917" s="566"/>
      <c r="E1917" s="566"/>
      <c r="F1917" s="567"/>
      <c r="G1917" s="567"/>
      <c r="H1917" s="567"/>
      <c r="I1917" s="567"/>
      <c r="J1917" s="567"/>
      <c r="K1917" s="567"/>
      <c r="L1917" s="567"/>
      <c r="M1917" s="567"/>
      <c r="N1917" s="567"/>
      <c r="O1917" s="567"/>
      <c r="P1917" s="567"/>
      <c r="Q1917" s="567"/>
      <c r="R1917" s="567"/>
      <c r="S1917" s="567"/>
      <c r="T1917" s="567"/>
      <c r="U1917" s="567"/>
      <c r="V1917" s="567"/>
      <c r="W1917" s="567"/>
      <c r="X1917" s="567"/>
      <c r="Y1917" s="568"/>
      <c r="Z1917" s="567"/>
      <c r="AA1917" s="567"/>
      <c r="AB1917" s="316"/>
      <c r="AC1917" s="316"/>
    </row>
    <row r="1918" spans="1:29">
      <c r="A1918" s="576"/>
      <c r="B1918" s="566"/>
      <c r="C1918" s="566"/>
      <c r="D1918" s="566"/>
      <c r="E1918" s="566"/>
      <c r="F1918" s="567"/>
      <c r="G1918" s="567"/>
      <c r="H1918" s="567"/>
      <c r="I1918" s="567"/>
      <c r="J1918" s="567"/>
      <c r="K1918" s="567"/>
      <c r="L1918" s="567"/>
      <c r="M1918" s="567"/>
      <c r="N1918" s="567"/>
      <c r="O1918" s="567"/>
      <c r="P1918" s="567"/>
      <c r="Q1918" s="567"/>
      <c r="R1918" s="567"/>
      <c r="S1918" s="567"/>
      <c r="T1918" s="567"/>
      <c r="U1918" s="567"/>
      <c r="V1918" s="567"/>
      <c r="W1918" s="567"/>
      <c r="X1918" s="567"/>
      <c r="Y1918" s="568"/>
      <c r="Z1918" s="567"/>
      <c r="AA1918" s="567"/>
      <c r="AB1918" s="316"/>
      <c r="AC1918" s="316"/>
    </row>
    <row r="1919" spans="1:29">
      <c r="A1919" s="576"/>
      <c r="B1919" s="566"/>
      <c r="C1919" s="566"/>
      <c r="D1919" s="566"/>
      <c r="E1919" s="566"/>
      <c r="F1919" s="567"/>
      <c r="G1919" s="567"/>
      <c r="H1919" s="567"/>
      <c r="I1919" s="567"/>
      <c r="J1919" s="567"/>
      <c r="K1919" s="567"/>
      <c r="L1919" s="567"/>
      <c r="M1919" s="567"/>
      <c r="N1919" s="567"/>
      <c r="O1919" s="567"/>
      <c r="P1919" s="567"/>
      <c r="Q1919" s="567"/>
      <c r="R1919" s="567"/>
      <c r="S1919" s="567"/>
      <c r="T1919" s="567"/>
      <c r="U1919" s="567"/>
      <c r="V1919" s="567"/>
      <c r="W1919" s="567"/>
      <c r="X1919" s="567"/>
      <c r="Y1919" s="568"/>
      <c r="Z1919" s="567"/>
      <c r="AA1919" s="567"/>
      <c r="AB1919" s="316"/>
      <c r="AC1919" s="316"/>
    </row>
    <row r="1920" spans="1:29">
      <c r="A1920" s="576"/>
      <c r="B1920" s="566"/>
      <c r="C1920" s="566"/>
      <c r="D1920" s="566"/>
      <c r="E1920" s="566"/>
      <c r="F1920" s="567"/>
      <c r="G1920" s="567"/>
      <c r="H1920" s="567"/>
      <c r="I1920" s="567"/>
      <c r="J1920" s="567"/>
      <c r="K1920" s="567"/>
      <c r="L1920" s="567"/>
      <c r="M1920" s="567"/>
      <c r="N1920" s="567"/>
      <c r="O1920" s="567"/>
      <c r="P1920" s="567"/>
      <c r="Q1920" s="567"/>
      <c r="R1920" s="567"/>
      <c r="S1920" s="567"/>
      <c r="T1920" s="567"/>
      <c r="U1920" s="567"/>
      <c r="V1920" s="567"/>
      <c r="W1920" s="567"/>
      <c r="X1920" s="567"/>
      <c r="Y1920" s="568"/>
      <c r="Z1920" s="567"/>
      <c r="AA1920" s="567"/>
      <c r="AB1920" s="316"/>
      <c r="AC1920" s="316"/>
    </row>
    <row r="1921" spans="1:29">
      <c r="A1921" s="576"/>
      <c r="B1921" s="566"/>
      <c r="C1921" s="566"/>
      <c r="D1921" s="566"/>
      <c r="E1921" s="566"/>
      <c r="F1921" s="567"/>
      <c r="G1921" s="567"/>
      <c r="H1921" s="567"/>
      <c r="I1921" s="567"/>
      <c r="J1921" s="567"/>
      <c r="K1921" s="567"/>
      <c r="L1921" s="567"/>
      <c r="M1921" s="567"/>
      <c r="N1921" s="567"/>
      <c r="O1921" s="567"/>
      <c r="P1921" s="567"/>
      <c r="Q1921" s="567"/>
      <c r="R1921" s="567"/>
      <c r="S1921" s="567"/>
      <c r="T1921" s="567"/>
      <c r="U1921" s="567"/>
      <c r="V1921" s="567"/>
      <c r="W1921" s="567"/>
      <c r="X1921" s="567"/>
      <c r="Y1921" s="568"/>
      <c r="Z1921" s="567"/>
      <c r="AA1921" s="567"/>
      <c r="AB1921" s="316"/>
      <c r="AC1921" s="316"/>
    </row>
    <row r="1922" spans="1:29">
      <c r="A1922" s="576"/>
      <c r="B1922" s="566"/>
      <c r="C1922" s="566"/>
      <c r="D1922" s="566"/>
      <c r="E1922" s="566"/>
      <c r="F1922" s="567"/>
      <c r="G1922" s="567"/>
      <c r="H1922" s="567"/>
      <c r="I1922" s="567"/>
      <c r="J1922" s="567"/>
      <c r="K1922" s="567"/>
      <c r="L1922" s="567"/>
      <c r="M1922" s="567"/>
      <c r="N1922" s="567"/>
      <c r="O1922" s="567"/>
      <c r="P1922" s="567"/>
      <c r="Q1922" s="567"/>
      <c r="R1922" s="567"/>
      <c r="S1922" s="567"/>
      <c r="T1922" s="567"/>
      <c r="U1922" s="567"/>
      <c r="V1922" s="567"/>
      <c r="W1922" s="567"/>
      <c r="X1922" s="567"/>
      <c r="Y1922" s="568"/>
      <c r="Z1922" s="567"/>
      <c r="AA1922" s="567"/>
      <c r="AB1922" s="316"/>
      <c r="AC1922" s="316"/>
    </row>
    <row r="1923" spans="1:29">
      <c r="A1923" s="576"/>
      <c r="B1923" s="566"/>
      <c r="C1923" s="566"/>
      <c r="D1923" s="566"/>
      <c r="E1923" s="566"/>
      <c r="F1923" s="567"/>
      <c r="G1923" s="567"/>
      <c r="H1923" s="567"/>
      <c r="I1923" s="567"/>
      <c r="J1923" s="567"/>
      <c r="K1923" s="567"/>
      <c r="L1923" s="567"/>
      <c r="M1923" s="567"/>
      <c r="N1923" s="567"/>
      <c r="O1923" s="567"/>
      <c r="P1923" s="567"/>
      <c r="Q1923" s="567"/>
      <c r="R1923" s="567"/>
      <c r="S1923" s="567"/>
      <c r="T1923" s="567"/>
      <c r="U1923" s="567"/>
      <c r="V1923" s="567"/>
      <c r="W1923" s="567"/>
      <c r="X1923" s="567"/>
      <c r="Y1923" s="568"/>
      <c r="Z1923" s="567"/>
      <c r="AA1923" s="567"/>
      <c r="AB1923" s="316"/>
      <c r="AC1923" s="316"/>
    </row>
    <row r="1924" spans="1:29">
      <c r="A1924" s="576"/>
      <c r="B1924" s="566"/>
      <c r="C1924" s="566"/>
      <c r="D1924" s="566"/>
      <c r="E1924" s="566"/>
      <c r="F1924" s="567"/>
      <c r="G1924" s="567"/>
      <c r="H1924" s="567"/>
      <c r="I1924" s="567"/>
      <c r="J1924" s="567"/>
      <c r="K1924" s="567"/>
      <c r="L1924" s="567"/>
      <c r="M1924" s="567"/>
      <c r="N1924" s="567"/>
      <c r="O1924" s="567"/>
      <c r="P1924" s="567"/>
      <c r="Q1924" s="567"/>
      <c r="R1924" s="567"/>
      <c r="S1924" s="567"/>
      <c r="T1924" s="567"/>
      <c r="U1924" s="567"/>
      <c r="V1924" s="567"/>
      <c r="W1924" s="567"/>
      <c r="X1924" s="567"/>
      <c r="Y1924" s="568"/>
      <c r="Z1924" s="567"/>
      <c r="AA1924" s="567"/>
      <c r="AB1924" s="316"/>
      <c r="AC1924" s="316"/>
    </row>
    <row r="1925" spans="1:29">
      <c r="A1925" s="576"/>
      <c r="B1925" s="566"/>
      <c r="C1925" s="566"/>
      <c r="D1925" s="566"/>
      <c r="E1925" s="566"/>
      <c r="F1925" s="567"/>
      <c r="G1925" s="567"/>
      <c r="H1925" s="567"/>
      <c r="I1925" s="567"/>
      <c r="J1925" s="567"/>
      <c r="K1925" s="567"/>
      <c r="L1925" s="567"/>
      <c r="M1925" s="567"/>
      <c r="N1925" s="567"/>
      <c r="O1925" s="567"/>
      <c r="P1925" s="567"/>
      <c r="Q1925" s="567"/>
      <c r="R1925" s="567"/>
      <c r="S1925" s="567"/>
      <c r="T1925" s="567"/>
      <c r="U1925" s="567"/>
      <c r="V1925" s="567"/>
      <c r="W1925" s="567"/>
      <c r="X1925" s="567"/>
      <c r="Y1925" s="568"/>
      <c r="Z1925" s="567"/>
      <c r="AA1925" s="567"/>
      <c r="AB1925" s="316"/>
      <c r="AC1925" s="316"/>
    </row>
    <row r="1926" spans="1:29">
      <c r="A1926" s="576"/>
      <c r="B1926" s="566"/>
      <c r="C1926" s="566"/>
      <c r="D1926" s="566"/>
      <c r="E1926" s="566"/>
      <c r="F1926" s="567"/>
      <c r="G1926" s="567"/>
      <c r="H1926" s="567"/>
      <c r="I1926" s="567"/>
      <c r="J1926" s="567"/>
      <c r="K1926" s="567"/>
      <c r="L1926" s="567"/>
      <c r="M1926" s="567"/>
      <c r="N1926" s="567"/>
      <c r="O1926" s="567"/>
      <c r="P1926" s="567"/>
      <c r="Q1926" s="567"/>
      <c r="R1926" s="567"/>
      <c r="S1926" s="567"/>
      <c r="T1926" s="567"/>
      <c r="U1926" s="567"/>
      <c r="V1926" s="567"/>
      <c r="W1926" s="567"/>
      <c r="X1926" s="567"/>
      <c r="Y1926" s="568"/>
      <c r="Z1926" s="567"/>
      <c r="AA1926" s="567"/>
      <c r="AB1926" s="316"/>
      <c r="AC1926" s="316"/>
    </row>
    <row r="1927" spans="1:29">
      <c r="A1927" s="576"/>
      <c r="B1927" s="566"/>
      <c r="C1927" s="566"/>
      <c r="D1927" s="566"/>
      <c r="E1927" s="566"/>
      <c r="F1927" s="567"/>
      <c r="G1927" s="567"/>
      <c r="H1927" s="567"/>
      <c r="I1927" s="567"/>
      <c r="J1927" s="567"/>
      <c r="K1927" s="567"/>
      <c r="L1927" s="567"/>
      <c r="M1927" s="567"/>
      <c r="N1927" s="567"/>
      <c r="O1927" s="567"/>
      <c r="P1927" s="567"/>
      <c r="Q1927" s="567"/>
      <c r="R1927" s="567"/>
      <c r="S1927" s="567"/>
      <c r="T1927" s="567"/>
      <c r="U1927" s="567"/>
      <c r="V1927" s="567"/>
      <c r="W1927" s="567"/>
      <c r="X1927" s="567"/>
      <c r="Y1927" s="568"/>
      <c r="Z1927" s="567"/>
      <c r="AA1927" s="567"/>
      <c r="AB1927" s="316"/>
      <c r="AC1927" s="316"/>
    </row>
    <row r="1928" spans="1:29">
      <c r="A1928" s="576"/>
      <c r="B1928" s="566"/>
      <c r="C1928" s="566"/>
      <c r="D1928" s="566"/>
      <c r="E1928" s="566"/>
      <c r="F1928" s="567"/>
      <c r="G1928" s="567"/>
      <c r="H1928" s="567"/>
      <c r="I1928" s="567"/>
      <c r="J1928" s="567"/>
      <c r="K1928" s="567"/>
      <c r="L1928" s="567"/>
      <c r="M1928" s="567"/>
      <c r="N1928" s="567"/>
      <c r="O1928" s="567"/>
      <c r="P1928" s="567"/>
      <c r="Q1928" s="567"/>
      <c r="R1928" s="567"/>
      <c r="S1928" s="567"/>
      <c r="T1928" s="567"/>
      <c r="U1928" s="567"/>
      <c r="V1928" s="567"/>
      <c r="W1928" s="567"/>
      <c r="X1928" s="567"/>
      <c r="Y1928" s="568"/>
      <c r="Z1928" s="567"/>
      <c r="AA1928" s="567"/>
      <c r="AB1928" s="316"/>
      <c r="AC1928" s="316"/>
    </row>
    <row r="1929" spans="1:29">
      <c r="A1929" s="576"/>
      <c r="B1929" s="566"/>
      <c r="C1929" s="566"/>
      <c r="D1929" s="566"/>
      <c r="E1929" s="566"/>
      <c r="F1929" s="567"/>
      <c r="G1929" s="567"/>
      <c r="H1929" s="567"/>
      <c r="I1929" s="567"/>
      <c r="J1929" s="567"/>
      <c r="K1929" s="567"/>
      <c r="L1929" s="567"/>
      <c r="M1929" s="567"/>
      <c r="N1929" s="567"/>
      <c r="O1929" s="567"/>
      <c r="P1929" s="567"/>
      <c r="Q1929" s="567"/>
      <c r="R1929" s="567"/>
      <c r="S1929" s="567"/>
      <c r="T1929" s="567"/>
      <c r="U1929" s="567"/>
      <c r="V1929" s="567"/>
      <c r="W1929" s="567"/>
      <c r="X1929" s="567"/>
      <c r="Y1929" s="568"/>
      <c r="Z1929" s="567"/>
      <c r="AA1929" s="567"/>
      <c r="AB1929" s="316"/>
      <c r="AC1929" s="316"/>
    </row>
    <row r="1930" spans="1:29">
      <c r="A1930" s="576"/>
      <c r="B1930" s="566"/>
      <c r="C1930" s="566"/>
      <c r="D1930" s="566"/>
      <c r="E1930" s="566"/>
      <c r="F1930" s="567"/>
      <c r="G1930" s="567"/>
      <c r="H1930" s="567"/>
      <c r="I1930" s="567"/>
      <c r="J1930" s="567"/>
      <c r="K1930" s="567"/>
      <c r="L1930" s="567"/>
      <c r="M1930" s="567"/>
      <c r="N1930" s="567"/>
      <c r="O1930" s="567"/>
      <c r="P1930" s="567"/>
      <c r="Q1930" s="567"/>
      <c r="R1930" s="567"/>
      <c r="S1930" s="567"/>
      <c r="T1930" s="567"/>
      <c r="U1930" s="567"/>
      <c r="V1930" s="567"/>
      <c r="W1930" s="567"/>
      <c r="X1930" s="567"/>
      <c r="Y1930" s="568"/>
      <c r="Z1930" s="567"/>
      <c r="AA1930" s="567"/>
      <c r="AB1930" s="316"/>
      <c r="AC1930" s="316"/>
    </row>
    <row r="1931" spans="1:29">
      <c r="A1931" s="576"/>
      <c r="B1931" s="566"/>
      <c r="C1931" s="566"/>
      <c r="D1931" s="566"/>
      <c r="E1931" s="566"/>
      <c r="F1931" s="567"/>
      <c r="G1931" s="567"/>
      <c r="H1931" s="567"/>
      <c r="I1931" s="567"/>
      <c r="J1931" s="567"/>
      <c r="K1931" s="567"/>
      <c r="L1931" s="567"/>
      <c r="M1931" s="567"/>
      <c r="N1931" s="567"/>
      <c r="O1931" s="567"/>
      <c r="P1931" s="567"/>
      <c r="Q1931" s="567"/>
      <c r="R1931" s="567"/>
      <c r="S1931" s="567"/>
      <c r="T1931" s="567"/>
      <c r="U1931" s="567"/>
      <c r="V1931" s="567"/>
      <c r="W1931" s="567"/>
      <c r="X1931" s="567"/>
      <c r="Y1931" s="568"/>
      <c r="Z1931" s="567"/>
      <c r="AA1931" s="567"/>
      <c r="AB1931" s="316"/>
      <c r="AC1931" s="316"/>
    </row>
    <row r="1932" spans="1:29">
      <c r="A1932" s="576"/>
      <c r="B1932" s="566"/>
      <c r="C1932" s="566"/>
      <c r="D1932" s="566"/>
      <c r="E1932" s="566"/>
      <c r="F1932" s="567"/>
      <c r="G1932" s="567"/>
      <c r="H1932" s="567"/>
      <c r="I1932" s="567"/>
      <c r="J1932" s="567"/>
      <c r="K1932" s="567"/>
      <c r="L1932" s="567"/>
      <c r="M1932" s="567"/>
      <c r="N1932" s="567"/>
      <c r="O1932" s="567"/>
      <c r="P1932" s="567"/>
      <c r="Q1932" s="567"/>
      <c r="R1932" s="567"/>
      <c r="S1932" s="567"/>
      <c r="T1932" s="567"/>
      <c r="U1932" s="567"/>
      <c r="V1932" s="567"/>
      <c r="W1932" s="567"/>
      <c r="X1932" s="567"/>
      <c r="Y1932" s="568"/>
      <c r="Z1932" s="567"/>
      <c r="AA1932" s="567"/>
      <c r="AB1932" s="316"/>
      <c r="AC1932" s="316"/>
    </row>
    <row r="1933" spans="1:29">
      <c r="A1933" s="576"/>
      <c r="B1933" s="566"/>
      <c r="C1933" s="566"/>
      <c r="D1933" s="566"/>
      <c r="E1933" s="566"/>
      <c r="F1933" s="567"/>
      <c r="G1933" s="567"/>
      <c r="H1933" s="567"/>
      <c r="I1933" s="567"/>
      <c r="J1933" s="567"/>
      <c r="K1933" s="567"/>
      <c r="L1933" s="567"/>
      <c r="M1933" s="567"/>
      <c r="N1933" s="567"/>
      <c r="O1933" s="567"/>
      <c r="P1933" s="567"/>
      <c r="Q1933" s="567"/>
      <c r="R1933" s="567"/>
      <c r="S1933" s="567"/>
      <c r="T1933" s="567"/>
      <c r="U1933" s="567"/>
      <c r="V1933" s="567"/>
      <c r="W1933" s="567"/>
      <c r="X1933" s="567"/>
      <c r="Y1933" s="568"/>
      <c r="Z1933" s="567"/>
      <c r="AA1933" s="567"/>
      <c r="AB1933" s="316"/>
      <c r="AC1933" s="316"/>
    </row>
    <row r="1934" spans="1:29">
      <c r="A1934" s="576"/>
      <c r="B1934" s="566"/>
      <c r="C1934" s="566"/>
      <c r="D1934" s="566"/>
      <c r="E1934" s="566"/>
      <c r="F1934" s="567"/>
      <c r="G1934" s="567"/>
      <c r="H1934" s="567"/>
      <c r="I1934" s="567"/>
      <c r="J1934" s="567"/>
      <c r="K1934" s="567"/>
      <c r="L1934" s="567"/>
      <c r="M1934" s="567"/>
      <c r="N1934" s="567"/>
      <c r="O1934" s="567"/>
      <c r="P1934" s="567"/>
      <c r="Q1934" s="567"/>
      <c r="R1934" s="567"/>
      <c r="S1934" s="567"/>
      <c r="T1934" s="567"/>
      <c r="U1934" s="567"/>
      <c r="V1934" s="567"/>
      <c r="W1934" s="567"/>
      <c r="X1934" s="567"/>
      <c r="Y1934" s="568"/>
      <c r="Z1934" s="567"/>
      <c r="AA1934" s="567"/>
      <c r="AB1934" s="316"/>
      <c r="AC1934" s="316"/>
    </row>
    <row r="1935" spans="1:29">
      <c r="A1935" s="576"/>
      <c r="B1935" s="566"/>
      <c r="C1935" s="566"/>
      <c r="D1935" s="566"/>
      <c r="E1935" s="566"/>
      <c r="F1935" s="567"/>
      <c r="G1935" s="567"/>
      <c r="H1935" s="567"/>
      <c r="I1935" s="567"/>
      <c r="J1935" s="567"/>
      <c r="K1935" s="567"/>
      <c r="L1935" s="567"/>
      <c r="M1935" s="567"/>
      <c r="N1935" s="567"/>
      <c r="O1935" s="567"/>
      <c r="P1935" s="567"/>
      <c r="Q1935" s="567"/>
      <c r="R1935" s="567"/>
      <c r="S1935" s="567"/>
      <c r="T1935" s="567"/>
      <c r="U1935" s="567"/>
      <c r="V1935" s="567"/>
      <c r="W1935" s="567"/>
      <c r="X1935" s="567"/>
      <c r="Y1935" s="568"/>
      <c r="Z1935" s="567"/>
      <c r="AA1935" s="567"/>
      <c r="AB1935" s="316"/>
      <c r="AC1935" s="316"/>
    </row>
    <row r="1936" spans="1:29">
      <c r="A1936" s="576"/>
      <c r="B1936" s="566"/>
      <c r="C1936" s="566"/>
      <c r="D1936" s="566"/>
      <c r="E1936" s="566"/>
      <c r="F1936" s="567"/>
      <c r="G1936" s="567"/>
      <c r="H1936" s="567"/>
      <c r="I1936" s="567"/>
      <c r="J1936" s="567"/>
      <c r="K1936" s="567"/>
      <c r="L1936" s="567"/>
      <c r="M1936" s="567"/>
      <c r="N1936" s="567"/>
      <c r="O1936" s="567"/>
      <c r="P1936" s="567"/>
      <c r="Q1936" s="567"/>
      <c r="R1936" s="567"/>
      <c r="S1936" s="567"/>
      <c r="T1936" s="567"/>
      <c r="U1936" s="567"/>
      <c r="V1936" s="567"/>
      <c r="W1936" s="567"/>
      <c r="X1936" s="567"/>
      <c r="Y1936" s="568"/>
      <c r="Z1936" s="567"/>
      <c r="AA1936" s="567"/>
      <c r="AB1936" s="316"/>
      <c r="AC1936" s="316"/>
    </row>
    <row r="1937" spans="1:29">
      <c r="A1937" s="576"/>
      <c r="B1937" s="566"/>
      <c r="C1937" s="566"/>
      <c r="D1937" s="566"/>
      <c r="E1937" s="566"/>
      <c r="F1937" s="567"/>
      <c r="G1937" s="567"/>
      <c r="H1937" s="567"/>
      <c r="I1937" s="567"/>
      <c r="J1937" s="567"/>
      <c r="K1937" s="567"/>
      <c r="L1937" s="567"/>
      <c r="M1937" s="567"/>
      <c r="N1937" s="567"/>
      <c r="O1937" s="567"/>
      <c r="P1937" s="567"/>
      <c r="Q1937" s="567"/>
      <c r="R1937" s="567"/>
      <c r="S1937" s="567"/>
      <c r="T1937" s="567"/>
      <c r="U1937" s="567"/>
      <c r="V1937" s="567"/>
      <c r="W1937" s="567"/>
      <c r="X1937" s="567"/>
      <c r="Y1937" s="568"/>
      <c r="Z1937" s="567"/>
      <c r="AA1937" s="567"/>
      <c r="AB1937" s="316"/>
      <c r="AC1937" s="316"/>
    </row>
    <row r="1938" spans="1:29">
      <c r="A1938" s="576"/>
      <c r="B1938" s="566"/>
      <c r="C1938" s="566"/>
      <c r="D1938" s="566"/>
      <c r="E1938" s="566"/>
      <c r="F1938" s="567"/>
      <c r="G1938" s="567"/>
      <c r="H1938" s="567"/>
      <c r="I1938" s="567"/>
      <c r="J1938" s="567"/>
      <c r="K1938" s="567"/>
      <c r="L1938" s="567"/>
      <c r="M1938" s="567"/>
      <c r="N1938" s="567"/>
      <c r="O1938" s="567"/>
      <c r="P1938" s="567"/>
      <c r="Q1938" s="567"/>
      <c r="R1938" s="567"/>
      <c r="S1938" s="567"/>
      <c r="T1938" s="567"/>
      <c r="U1938" s="567"/>
      <c r="V1938" s="567"/>
      <c r="W1938" s="567"/>
      <c r="X1938" s="567"/>
      <c r="Y1938" s="568"/>
      <c r="Z1938" s="567"/>
      <c r="AA1938" s="567"/>
      <c r="AB1938" s="316"/>
      <c r="AC1938" s="316"/>
    </row>
    <row r="1939" spans="1:29">
      <c r="A1939" s="576"/>
      <c r="B1939" s="566"/>
      <c r="C1939" s="566"/>
      <c r="D1939" s="566"/>
      <c r="E1939" s="566"/>
      <c r="F1939" s="567"/>
      <c r="G1939" s="567"/>
      <c r="H1939" s="567"/>
      <c r="I1939" s="567"/>
      <c r="J1939" s="567"/>
      <c r="K1939" s="567"/>
      <c r="L1939" s="567"/>
      <c r="M1939" s="567"/>
      <c r="N1939" s="567"/>
      <c r="O1939" s="567"/>
      <c r="P1939" s="567"/>
      <c r="Q1939" s="567"/>
      <c r="R1939" s="567"/>
      <c r="S1939" s="567"/>
      <c r="T1939" s="567"/>
      <c r="U1939" s="567"/>
      <c r="V1939" s="567"/>
      <c r="W1939" s="567"/>
      <c r="X1939" s="567"/>
      <c r="Y1939" s="568"/>
      <c r="Z1939" s="567"/>
      <c r="AA1939" s="567"/>
      <c r="AB1939" s="316"/>
      <c r="AC1939" s="316"/>
    </row>
    <row r="1940" spans="1:29">
      <c r="A1940" s="576"/>
      <c r="B1940" s="566"/>
      <c r="C1940" s="566"/>
      <c r="D1940" s="566"/>
      <c r="E1940" s="566"/>
      <c r="F1940" s="567"/>
      <c r="G1940" s="567"/>
      <c r="H1940" s="567"/>
      <c r="I1940" s="567"/>
      <c r="J1940" s="567"/>
      <c r="K1940" s="567"/>
      <c r="L1940" s="567"/>
      <c r="M1940" s="567"/>
      <c r="N1940" s="567"/>
      <c r="O1940" s="567"/>
      <c r="P1940" s="567"/>
      <c r="Q1940" s="567"/>
      <c r="R1940" s="567"/>
      <c r="S1940" s="567"/>
      <c r="T1940" s="567"/>
      <c r="U1940" s="567"/>
      <c r="V1940" s="567"/>
      <c r="W1940" s="567"/>
      <c r="X1940" s="567"/>
      <c r="Y1940" s="568"/>
      <c r="Z1940" s="567"/>
      <c r="AA1940" s="567"/>
      <c r="AB1940" s="316"/>
      <c r="AC1940" s="316"/>
    </row>
    <row r="1941" spans="1:29">
      <c r="A1941" s="576"/>
      <c r="B1941" s="566"/>
      <c r="C1941" s="566"/>
      <c r="D1941" s="566"/>
      <c r="E1941" s="566"/>
      <c r="F1941" s="567"/>
      <c r="G1941" s="567"/>
      <c r="H1941" s="567"/>
      <c r="I1941" s="567"/>
      <c r="J1941" s="567"/>
      <c r="K1941" s="567"/>
      <c r="L1941" s="567"/>
      <c r="M1941" s="567"/>
      <c r="N1941" s="567"/>
      <c r="O1941" s="567"/>
      <c r="P1941" s="567"/>
      <c r="Q1941" s="567"/>
      <c r="R1941" s="567"/>
      <c r="S1941" s="567"/>
      <c r="T1941" s="567"/>
      <c r="U1941" s="567"/>
      <c r="V1941" s="567"/>
      <c r="W1941" s="567"/>
      <c r="X1941" s="567"/>
      <c r="Y1941" s="568"/>
      <c r="Z1941" s="567"/>
      <c r="AA1941" s="567"/>
      <c r="AB1941" s="316"/>
      <c r="AC1941" s="316"/>
    </row>
    <row r="1942" spans="1:29">
      <c r="A1942" s="576"/>
      <c r="B1942" s="566"/>
      <c r="C1942" s="566"/>
      <c r="D1942" s="566"/>
      <c r="E1942" s="566"/>
      <c r="F1942" s="567"/>
      <c r="G1942" s="567"/>
      <c r="H1942" s="567"/>
      <c r="I1942" s="567"/>
      <c r="J1942" s="567"/>
      <c r="K1942" s="567"/>
      <c r="L1942" s="567"/>
      <c r="M1942" s="567"/>
      <c r="N1942" s="567"/>
      <c r="O1942" s="567"/>
      <c r="P1942" s="567"/>
      <c r="Q1942" s="567"/>
      <c r="R1942" s="567"/>
      <c r="S1942" s="567"/>
      <c r="T1942" s="567"/>
      <c r="U1942" s="567"/>
      <c r="V1942" s="567"/>
      <c r="W1942" s="567"/>
      <c r="X1942" s="567"/>
      <c r="Y1942" s="568"/>
      <c r="Z1942" s="567"/>
      <c r="AA1942" s="567"/>
      <c r="AB1942" s="316"/>
      <c r="AC1942" s="316"/>
    </row>
    <row r="1943" spans="1:29">
      <c r="A1943" s="576"/>
      <c r="B1943" s="566"/>
      <c r="C1943" s="566"/>
      <c r="D1943" s="566"/>
      <c r="E1943" s="566"/>
      <c r="F1943" s="567"/>
      <c r="G1943" s="567"/>
      <c r="H1943" s="567"/>
      <c r="I1943" s="567"/>
      <c r="J1943" s="567"/>
      <c r="K1943" s="567"/>
      <c r="L1943" s="567"/>
      <c r="M1943" s="567"/>
      <c r="N1943" s="567"/>
      <c r="O1943" s="567"/>
      <c r="P1943" s="567"/>
      <c r="Q1943" s="567"/>
      <c r="R1943" s="567"/>
      <c r="S1943" s="567"/>
      <c r="T1943" s="567"/>
      <c r="U1943" s="567"/>
      <c r="V1943" s="567"/>
      <c r="W1943" s="567"/>
      <c r="X1943" s="567"/>
      <c r="Y1943" s="568"/>
      <c r="Z1943" s="567"/>
      <c r="AA1943" s="567"/>
      <c r="AB1943" s="316"/>
      <c r="AC1943" s="316"/>
    </row>
    <row r="1944" spans="1:29">
      <c r="A1944" s="576"/>
      <c r="B1944" s="566"/>
      <c r="C1944" s="566"/>
      <c r="D1944" s="566"/>
      <c r="E1944" s="566"/>
      <c r="F1944" s="567"/>
      <c r="G1944" s="567"/>
      <c r="H1944" s="567"/>
      <c r="I1944" s="567"/>
      <c r="J1944" s="567"/>
      <c r="K1944" s="567"/>
      <c r="L1944" s="567"/>
      <c r="M1944" s="567"/>
      <c r="N1944" s="567"/>
      <c r="O1944" s="567"/>
      <c r="P1944" s="567"/>
      <c r="Q1944" s="567"/>
      <c r="R1944" s="567"/>
      <c r="S1944" s="567"/>
      <c r="T1944" s="567"/>
      <c r="U1944" s="567"/>
      <c r="V1944" s="567"/>
      <c r="W1944" s="567"/>
      <c r="X1944" s="567"/>
      <c r="Y1944" s="568"/>
      <c r="Z1944" s="567"/>
      <c r="AA1944" s="567"/>
      <c r="AB1944" s="316"/>
      <c r="AC1944" s="316"/>
    </row>
    <row r="1945" spans="1:29">
      <c r="A1945" s="576"/>
      <c r="B1945" s="566"/>
      <c r="C1945" s="566"/>
      <c r="D1945" s="566"/>
      <c r="E1945" s="566"/>
      <c r="F1945" s="567"/>
      <c r="G1945" s="567"/>
      <c r="H1945" s="567"/>
      <c r="I1945" s="567"/>
      <c r="J1945" s="567"/>
      <c r="K1945" s="567"/>
      <c r="L1945" s="567"/>
      <c r="M1945" s="567"/>
      <c r="N1945" s="567"/>
      <c r="O1945" s="567"/>
      <c r="P1945" s="567"/>
      <c r="Q1945" s="567"/>
      <c r="R1945" s="567"/>
      <c r="S1945" s="567"/>
      <c r="T1945" s="567"/>
      <c r="U1945" s="567"/>
      <c r="V1945" s="567"/>
      <c r="W1945" s="567"/>
      <c r="X1945" s="567"/>
      <c r="Y1945" s="568"/>
      <c r="Z1945" s="567"/>
      <c r="AA1945" s="567"/>
      <c r="AB1945" s="316"/>
      <c r="AC1945" s="316"/>
    </row>
    <row r="1946" spans="1:29">
      <c r="A1946" s="576"/>
      <c r="B1946" s="566"/>
      <c r="C1946" s="566"/>
      <c r="D1946" s="566"/>
      <c r="E1946" s="566"/>
      <c r="F1946" s="567"/>
      <c r="G1946" s="567"/>
      <c r="H1946" s="567"/>
      <c r="I1946" s="567"/>
      <c r="J1946" s="567"/>
      <c r="K1946" s="567"/>
      <c r="L1946" s="567"/>
      <c r="M1946" s="567"/>
      <c r="N1946" s="567"/>
      <c r="O1946" s="567"/>
      <c r="P1946" s="567"/>
      <c r="Q1946" s="567"/>
      <c r="R1946" s="567"/>
      <c r="S1946" s="567"/>
      <c r="T1946" s="567"/>
      <c r="U1946" s="567"/>
      <c r="V1946" s="567"/>
      <c r="W1946" s="567"/>
      <c r="X1946" s="567"/>
      <c r="Y1946" s="568"/>
      <c r="Z1946" s="567"/>
      <c r="AA1946" s="567"/>
      <c r="AB1946" s="316"/>
      <c r="AC1946" s="316"/>
    </row>
    <row r="1947" spans="1:29">
      <c r="A1947" s="576"/>
      <c r="B1947" s="566"/>
      <c r="C1947" s="566"/>
      <c r="D1947" s="566"/>
      <c r="E1947" s="566"/>
      <c r="F1947" s="567"/>
      <c r="G1947" s="567"/>
      <c r="H1947" s="567"/>
      <c r="I1947" s="567"/>
      <c r="J1947" s="567"/>
      <c r="K1947" s="567"/>
      <c r="L1947" s="567"/>
      <c r="M1947" s="567"/>
      <c r="N1947" s="567"/>
      <c r="O1947" s="567"/>
      <c r="P1947" s="567"/>
      <c r="Q1947" s="567"/>
      <c r="R1947" s="567"/>
      <c r="S1947" s="567"/>
      <c r="T1947" s="567"/>
      <c r="U1947" s="567"/>
      <c r="V1947" s="567"/>
      <c r="W1947" s="567"/>
      <c r="X1947" s="567"/>
      <c r="Y1947" s="568"/>
      <c r="Z1947" s="567"/>
      <c r="AA1947" s="567"/>
      <c r="AB1947" s="316"/>
      <c r="AC1947" s="316"/>
    </row>
    <row r="1948" spans="1:29">
      <c r="A1948" s="576"/>
      <c r="B1948" s="566"/>
      <c r="C1948" s="566"/>
      <c r="D1948" s="566"/>
      <c r="E1948" s="566"/>
      <c r="F1948" s="567"/>
      <c r="G1948" s="567"/>
      <c r="H1948" s="567"/>
      <c r="I1948" s="567"/>
      <c r="J1948" s="567"/>
      <c r="K1948" s="567"/>
      <c r="L1948" s="567"/>
      <c r="M1948" s="567"/>
      <c r="N1948" s="567"/>
      <c r="O1948" s="567"/>
      <c r="P1948" s="567"/>
      <c r="Q1948" s="567"/>
      <c r="R1948" s="567"/>
      <c r="S1948" s="567"/>
      <c r="T1948" s="567"/>
      <c r="U1948" s="567"/>
      <c r="V1948" s="567"/>
      <c r="W1948" s="567"/>
      <c r="X1948" s="567"/>
      <c r="Y1948" s="568"/>
      <c r="Z1948" s="567"/>
      <c r="AA1948" s="567"/>
      <c r="AB1948" s="316"/>
      <c r="AC1948" s="316"/>
    </row>
    <row r="1949" spans="1:29">
      <c r="A1949" s="576"/>
      <c r="B1949" s="566"/>
      <c r="C1949" s="566"/>
      <c r="D1949" s="566"/>
      <c r="E1949" s="566"/>
      <c r="F1949" s="567"/>
      <c r="G1949" s="567"/>
      <c r="H1949" s="567"/>
      <c r="I1949" s="567"/>
      <c r="J1949" s="567"/>
      <c r="K1949" s="567"/>
      <c r="L1949" s="567"/>
      <c r="M1949" s="567"/>
      <c r="N1949" s="567"/>
      <c r="O1949" s="567"/>
      <c r="P1949" s="567"/>
      <c r="Q1949" s="567"/>
      <c r="R1949" s="567"/>
      <c r="S1949" s="567"/>
      <c r="T1949" s="567"/>
      <c r="U1949" s="567"/>
      <c r="V1949" s="567"/>
      <c r="W1949" s="567"/>
      <c r="X1949" s="567"/>
      <c r="Y1949" s="568"/>
      <c r="Z1949" s="567"/>
      <c r="AA1949" s="567"/>
      <c r="AB1949" s="316"/>
      <c r="AC1949" s="316"/>
    </row>
    <row r="1950" spans="1:29">
      <c r="A1950" s="576"/>
      <c r="B1950" s="566"/>
      <c r="C1950" s="566"/>
      <c r="D1950" s="566"/>
      <c r="E1950" s="566"/>
      <c r="F1950" s="567"/>
      <c r="G1950" s="567"/>
      <c r="H1950" s="567"/>
      <c r="I1950" s="567"/>
      <c r="J1950" s="567"/>
      <c r="K1950" s="567"/>
      <c r="L1950" s="567"/>
      <c r="M1950" s="567"/>
      <c r="N1950" s="567"/>
      <c r="O1950" s="567"/>
      <c r="P1950" s="567"/>
      <c r="Q1950" s="567"/>
      <c r="R1950" s="567"/>
      <c r="S1950" s="567"/>
      <c r="T1950" s="567"/>
      <c r="U1950" s="567"/>
      <c r="V1950" s="567"/>
      <c r="W1950" s="567"/>
      <c r="X1950" s="567"/>
      <c r="Y1950" s="568"/>
      <c r="Z1950" s="567"/>
      <c r="AA1950" s="567"/>
      <c r="AB1950" s="316"/>
      <c r="AC1950" s="316"/>
    </row>
    <row r="1951" spans="1:29">
      <c r="A1951" s="576"/>
      <c r="B1951" s="566"/>
      <c r="C1951" s="566"/>
      <c r="D1951" s="566"/>
      <c r="E1951" s="566"/>
      <c r="F1951" s="567"/>
      <c r="G1951" s="567"/>
      <c r="H1951" s="567"/>
      <c r="I1951" s="567"/>
      <c r="J1951" s="567"/>
      <c r="K1951" s="567"/>
      <c r="L1951" s="567"/>
      <c r="M1951" s="567"/>
      <c r="N1951" s="567"/>
      <c r="O1951" s="567"/>
      <c r="P1951" s="567"/>
      <c r="Q1951" s="567"/>
      <c r="R1951" s="567"/>
      <c r="S1951" s="567"/>
      <c r="T1951" s="567"/>
      <c r="U1951" s="567"/>
      <c r="V1951" s="567"/>
      <c r="W1951" s="567"/>
      <c r="X1951" s="567"/>
      <c r="Y1951" s="568"/>
      <c r="Z1951" s="567"/>
      <c r="AA1951" s="567"/>
      <c r="AB1951" s="316"/>
      <c r="AC1951" s="316"/>
    </row>
    <row r="1952" spans="1:29">
      <c r="A1952" s="576"/>
      <c r="B1952" s="566"/>
      <c r="C1952" s="566"/>
      <c r="D1952" s="566"/>
      <c r="E1952" s="566"/>
      <c r="F1952" s="567"/>
      <c r="G1952" s="567"/>
      <c r="H1952" s="567"/>
      <c r="I1952" s="567"/>
      <c r="J1952" s="567"/>
      <c r="K1952" s="567"/>
      <c r="L1952" s="567"/>
      <c r="M1952" s="567"/>
      <c r="N1952" s="567"/>
      <c r="O1952" s="567"/>
      <c r="P1952" s="567"/>
      <c r="Q1952" s="567"/>
      <c r="R1952" s="567"/>
      <c r="S1952" s="567"/>
      <c r="T1952" s="567"/>
      <c r="U1952" s="567"/>
      <c r="V1952" s="567"/>
      <c r="W1952" s="567"/>
      <c r="X1952" s="567"/>
      <c r="Y1952" s="568"/>
      <c r="Z1952" s="567"/>
      <c r="AA1952" s="567"/>
      <c r="AB1952" s="316"/>
      <c r="AC1952" s="316"/>
    </row>
    <row r="1953" spans="1:29">
      <c r="A1953" s="576"/>
      <c r="B1953" s="566"/>
      <c r="C1953" s="566"/>
      <c r="D1953" s="566"/>
      <c r="E1953" s="566"/>
      <c r="F1953" s="567"/>
      <c r="G1953" s="567"/>
      <c r="H1953" s="567"/>
      <c r="I1953" s="567"/>
      <c r="J1953" s="567"/>
      <c r="K1953" s="567"/>
      <c r="L1953" s="567"/>
      <c r="M1953" s="567"/>
      <c r="N1953" s="567"/>
      <c r="O1953" s="567"/>
      <c r="P1953" s="567"/>
      <c r="Q1953" s="567"/>
      <c r="R1953" s="567"/>
      <c r="S1953" s="567"/>
      <c r="T1953" s="567"/>
      <c r="U1953" s="567"/>
      <c r="V1953" s="567"/>
      <c r="W1953" s="567"/>
      <c r="X1953" s="567"/>
      <c r="Y1953" s="568"/>
      <c r="Z1953" s="567"/>
      <c r="AA1953" s="567"/>
      <c r="AB1953" s="316"/>
      <c r="AC1953" s="316"/>
    </row>
    <row r="1954" spans="1:29">
      <c r="A1954" s="576"/>
      <c r="B1954" s="566"/>
      <c r="C1954" s="566"/>
      <c r="D1954" s="566"/>
      <c r="E1954" s="566"/>
      <c r="F1954" s="567"/>
      <c r="G1954" s="567"/>
      <c r="H1954" s="567"/>
      <c r="I1954" s="567"/>
      <c r="J1954" s="567"/>
      <c r="K1954" s="567"/>
      <c r="L1954" s="567"/>
      <c r="M1954" s="567"/>
      <c r="N1954" s="567"/>
      <c r="O1954" s="567"/>
      <c r="P1954" s="567"/>
      <c r="Q1954" s="567"/>
      <c r="R1954" s="567"/>
      <c r="S1954" s="567"/>
      <c r="T1954" s="567"/>
      <c r="U1954" s="567"/>
      <c r="V1954" s="567"/>
      <c r="W1954" s="567"/>
      <c r="X1954" s="567"/>
      <c r="Y1954" s="568"/>
      <c r="Z1954" s="567"/>
      <c r="AA1954" s="567"/>
      <c r="AB1954" s="316"/>
      <c r="AC1954" s="316"/>
    </row>
    <row r="1955" spans="1:29">
      <c r="A1955" s="576"/>
      <c r="B1955" s="566"/>
      <c r="C1955" s="566"/>
      <c r="D1955" s="566"/>
      <c r="E1955" s="566"/>
      <c r="F1955" s="567"/>
      <c r="G1955" s="567"/>
      <c r="H1955" s="567"/>
      <c r="I1955" s="567"/>
      <c r="J1955" s="567"/>
      <c r="K1955" s="567"/>
      <c r="L1955" s="567"/>
      <c r="M1955" s="567"/>
      <c r="N1955" s="567"/>
      <c r="O1955" s="567"/>
      <c r="P1955" s="567"/>
      <c r="Q1955" s="567"/>
      <c r="R1955" s="567"/>
      <c r="S1955" s="567"/>
      <c r="T1955" s="567"/>
      <c r="U1955" s="567"/>
      <c r="V1955" s="567"/>
      <c r="W1955" s="567"/>
      <c r="X1955" s="567"/>
      <c r="Y1955" s="568"/>
      <c r="Z1955" s="567"/>
      <c r="AA1955" s="567"/>
      <c r="AB1955" s="316"/>
      <c r="AC1955" s="316"/>
    </row>
    <row r="1956" spans="1:29">
      <c r="A1956" s="576"/>
      <c r="B1956" s="566"/>
      <c r="C1956" s="566"/>
      <c r="D1956" s="566"/>
      <c r="E1956" s="566"/>
      <c r="F1956" s="567"/>
      <c r="G1956" s="567"/>
      <c r="H1956" s="567"/>
      <c r="I1956" s="567"/>
      <c r="J1956" s="567"/>
      <c r="K1956" s="567"/>
      <c r="L1956" s="567"/>
      <c r="M1956" s="567"/>
      <c r="N1956" s="567"/>
      <c r="O1956" s="567"/>
      <c r="P1956" s="567"/>
      <c r="Q1956" s="567"/>
      <c r="R1956" s="567"/>
      <c r="S1956" s="567"/>
      <c r="T1956" s="567"/>
      <c r="U1956" s="567"/>
      <c r="V1956" s="567"/>
      <c r="W1956" s="567"/>
      <c r="X1956" s="567"/>
      <c r="Y1956" s="568"/>
      <c r="Z1956" s="567"/>
      <c r="AA1956" s="567"/>
      <c r="AB1956" s="316"/>
      <c r="AC1956" s="316"/>
    </row>
    <row r="1957" spans="1:29">
      <c r="A1957" s="576"/>
      <c r="B1957" s="566"/>
      <c r="C1957" s="566"/>
      <c r="D1957" s="566"/>
      <c r="E1957" s="566"/>
      <c r="F1957" s="567"/>
      <c r="G1957" s="567"/>
      <c r="H1957" s="567"/>
      <c r="I1957" s="567"/>
      <c r="J1957" s="567"/>
      <c r="K1957" s="567"/>
      <c r="L1957" s="567"/>
      <c r="M1957" s="567"/>
      <c r="N1957" s="567"/>
      <c r="O1957" s="567"/>
      <c r="P1957" s="567"/>
      <c r="Q1957" s="567"/>
      <c r="R1957" s="567"/>
      <c r="S1957" s="567"/>
      <c r="T1957" s="567"/>
      <c r="U1957" s="567"/>
      <c r="V1957" s="567"/>
      <c r="W1957" s="567"/>
      <c r="X1957" s="567"/>
      <c r="Y1957" s="568"/>
      <c r="Z1957" s="567"/>
      <c r="AA1957" s="567"/>
      <c r="AB1957" s="316"/>
      <c r="AC1957" s="316"/>
    </row>
    <row r="1958" spans="1:29">
      <c r="A1958" s="576"/>
      <c r="B1958" s="566"/>
      <c r="C1958" s="566"/>
      <c r="D1958" s="566"/>
      <c r="E1958" s="566"/>
      <c r="F1958" s="567"/>
      <c r="G1958" s="567"/>
      <c r="H1958" s="567"/>
      <c r="I1958" s="567"/>
      <c r="J1958" s="567"/>
      <c r="K1958" s="567"/>
      <c r="L1958" s="567"/>
      <c r="M1958" s="567"/>
      <c r="N1958" s="567"/>
      <c r="O1958" s="567"/>
      <c r="P1958" s="567"/>
      <c r="Q1958" s="567"/>
      <c r="R1958" s="567"/>
      <c r="S1958" s="567"/>
      <c r="T1958" s="567"/>
      <c r="U1958" s="567"/>
      <c r="V1958" s="567"/>
      <c r="W1958" s="567"/>
      <c r="X1958" s="567"/>
      <c r="Y1958" s="568"/>
      <c r="Z1958" s="567"/>
      <c r="AA1958" s="567"/>
      <c r="AB1958" s="316"/>
      <c r="AC1958" s="316"/>
    </row>
    <row r="1959" spans="1:29">
      <c r="A1959" s="576"/>
      <c r="B1959" s="566"/>
      <c r="C1959" s="566"/>
      <c r="D1959" s="566"/>
      <c r="E1959" s="566"/>
      <c r="F1959" s="567"/>
      <c r="G1959" s="567"/>
      <c r="H1959" s="567"/>
      <c r="I1959" s="567"/>
      <c r="J1959" s="567"/>
      <c r="K1959" s="567"/>
      <c r="L1959" s="567"/>
      <c r="M1959" s="567"/>
      <c r="N1959" s="567"/>
      <c r="O1959" s="567"/>
      <c r="P1959" s="567"/>
      <c r="Q1959" s="567"/>
      <c r="R1959" s="567"/>
      <c r="S1959" s="567"/>
      <c r="T1959" s="567"/>
      <c r="U1959" s="567"/>
      <c r="V1959" s="567"/>
      <c r="W1959" s="567"/>
      <c r="X1959" s="567"/>
      <c r="Y1959" s="568"/>
      <c r="Z1959" s="567"/>
      <c r="AA1959" s="567"/>
      <c r="AB1959" s="316"/>
      <c r="AC1959" s="316"/>
    </row>
    <row r="1960" spans="1:29">
      <c r="A1960" s="576"/>
      <c r="B1960" s="566"/>
      <c r="C1960" s="566"/>
      <c r="D1960" s="566"/>
      <c r="E1960" s="566"/>
      <c r="F1960" s="567"/>
      <c r="G1960" s="567"/>
      <c r="H1960" s="567"/>
      <c r="I1960" s="567"/>
      <c r="J1960" s="567"/>
      <c r="K1960" s="567"/>
      <c r="L1960" s="567"/>
      <c r="M1960" s="567"/>
      <c r="N1960" s="567"/>
      <c r="O1960" s="567"/>
      <c r="P1960" s="567"/>
      <c r="Q1960" s="567"/>
      <c r="R1960" s="567"/>
      <c r="S1960" s="567"/>
      <c r="T1960" s="567"/>
      <c r="U1960" s="567"/>
      <c r="V1960" s="567"/>
      <c r="W1960" s="567"/>
      <c r="X1960" s="567"/>
      <c r="Y1960" s="568"/>
      <c r="Z1960" s="567"/>
      <c r="AA1960" s="567"/>
      <c r="AB1960" s="316"/>
      <c r="AC1960" s="316"/>
    </row>
    <row r="1961" spans="1:29">
      <c r="A1961" s="576"/>
      <c r="B1961" s="566"/>
      <c r="C1961" s="566"/>
      <c r="D1961" s="566"/>
      <c r="E1961" s="566"/>
      <c r="F1961" s="567"/>
      <c r="G1961" s="567"/>
      <c r="H1961" s="567"/>
      <c r="I1961" s="567"/>
      <c r="J1961" s="567"/>
      <c r="K1961" s="567"/>
      <c r="L1961" s="567"/>
      <c r="M1961" s="567"/>
      <c r="N1961" s="567"/>
      <c r="O1961" s="567"/>
      <c r="P1961" s="567"/>
      <c r="Q1961" s="567"/>
      <c r="R1961" s="567"/>
      <c r="S1961" s="567"/>
      <c r="T1961" s="567"/>
      <c r="U1961" s="567"/>
      <c r="V1961" s="567"/>
      <c r="W1961" s="567"/>
      <c r="X1961" s="567"/>
      <c r="Y1961" s="568"/>
      <c r="Z1961" s="567"/>
      <c r="AA1961" s="567"/>
      <c r="AB1961" s="316"/>
      <c r="AC1961" s="316"/>
    </row>
    <row r="1962" spans="1:29">
      <c r="A1962" s="576"/>
      <c r="B1962" s="566"/>
      <c r="C1962" s="566"/>
      <c r="D1962" s="566"/>
      <c r="E1962" s="566"/>
      <c r="F1962" s="567"/>
      <c r="G1962" s="567"/>
      <c r="H1962" s="567"/>
      <c r="I1962" s="567"/>
      <c r="J1962" s="567"/>
      <c r="K1962" s="567"/>
      <c r="L1962" s="567"/>
      <c r="M1962" s="567"/>
      <c r="N1962" s="567"/>
      <c r="O1962" s="567"/>
      <c r="P1962" s="567"/>
      <c r="Q1962" s="567"/>
      <c r="R1962" s="567"/>
      <c r="S1962" s="567"/>
      <c r="T1962" s="567"/>
      <c r="U1962" s="567"/>
      <c r="V1962" s="567"/>
      <c r="W1962" s="567"/>
      <c r="X1962" s="567"/>
      <c r="Y1962" s="568"/>
      <c r="Z1962" s="567"/>
      <c r="AA1962" s="567"/>
      <c r="AB1962" s="316"/>
      <c r="AC1962" s="316"/>
    </row>
    <row r="1963" spans="1:29">
      <c r="A1963" s="576"/>
      <c r="B1963" s="566"/>
      <c r="C1963" s="566"/>
      <c r="D1963" s="566"/>
      <c r="E1963" s="566"/>
      <c r="F1963" s="567"/>
      <c r="G1963" s="567"/>
      <c r="H1963" s="567"/>
      <c r="I1963" s="567"/>
      <c r="J1963" s="567"/>
      <c r="K1963" s="567"/>
      <c r="L1963" s="567"/>
      <c r="M1963" s="567"/>
      <c r="N1963" s="567"/>
      <c r="O1963" s="567"/>
      <c r="P1963" s="567"/>
      <c r="Q1963" s="567"/>
      <c r="R1963" s="567"/>
      <c r="S1963" s="567"/>
      <c r="T1963" s="567"/>
      <c r="U1963" s="567"/>
      <c r="V1963" s="567"/>
      <c r="W1963" s="567"/>
      <c r="X1963" s="567"/>
      <c r="Y1963" s="568"/>
      <c r="Z1963" s="567"/>
      <c r="AA1963" s="567"/>
      <c r="AB1963" s="316"/>
      <c r="AC1963" s="316"/>
    </row>
    <row r="1964" spans="1:29">
      <c r="A1964" s="576"/>
      <c r="B1964" s="566"/>
      <c r="C1964" s="566"/>
      <c r="D1964" s="566"/>
      <c r="E1964" s="566"/>
      <c r="F1964" s="567"/>
      <c r="G1964" s="567"/>
      <c r="H1964" s="567"/>
      <c r="I1964" s="567"/>
      <c r="J1964" s="567"/>
      <c r="K1964" s="567"/>
      <c r="L1964" s="567"/>
      <c r="M1964" s="567"/>
      <c r="N1964" s="567"/>
      <c r="O1964" s="567"/>
      <c r="P1964" s="567"/>
      <c r="Q1964" s="567"/>
      <c r="R1964" s="567"/>
      <c r="S1964" s="567"/>
      <c r="T1964" s="567"/>
      <c r="U1964" s="567"/>
      <c r="V1964" s="567"/>
      <c r="W1964" s="567"/>
      <c r="X1964" s="567"/>
      <c r="Y1964" s="568"/>
      <c r="Z1964" s="567"/>
      <c r="AA1964" s="567"/>
      <c r="AB1964" s="316"/>
      <c r="AC1964" s="316"/>
    </row>
    <row r="1965" spans="1:29">
      <c r="A1965" s="576"/>
      <c r="B1965" s="566"/>
      <c r="C1965" s="566"/>
      <c r="D1965" s="566"/>
      <c r="E1965" s="566"/>
      <c r="F1965" s="567"/>
      <c r="G1965" s="567"/>
      <c r="H1965" s="567"/>
      <c r="I1965" s="567"/>
      <c r="J1965" s="567"/>
      <c r="K1965" s="567"/>
      <c r="L1965" s="567"/>
      <c r="M1965" s="567"/>
      <c r="N1965" s="567"/>
      <c r="O1965" s="567"/>
      <c r="P1965" s="567"/>
      <c r="Q1965" s="567"/>
      <c r="R1965" s="567"/>
      <c r="S1965" s="567"/>
      <c r="T1965" s="567"/>
      <c r="U1965" s="567"/>
      <c r="V1965" s="567"/>
      <c r="W1965" s="567"/>
      <c r="X1965" s="567"/>
      <c r="Y1965" s="568"/>
      <c r="Z1965" s="567"/>
      <c r="AA1965" s="567"/>
      <c r="AB1965" s="316"/>
      <c r="AC1965" s="316"/>
    </row>
    <row r="1966" spans="1:29">
      <c r="A1966" s="576"/>
      <c r="B1966" s="566"/>
      <c r="C1966" s="566"/>
      <c r="D1966" s="566"/>
      <c r="E1966" s="566"/>
      <c r="F1966" s="567"/>
      <c r="G1966" s="567"/>
      <c r="H1966" s="567"/>
      <c r="I1966" s="567"/>
      <c r="J1966" s="567"/>
      <c r="K1966" s="567"/>
      <c r="L1966" s="567"/>
      <c r="M1966" s="567"/>
      <c r="N1966" s="567"/>
      <c r="O1966" s="567"/>
      <c r="P1966" s="567"/>
      <c r="Q1966" s="567"/>
      <c r="R1966" s="567"/>
      <c r="S1966" s="567"/>
      <c r="T1966" s="567"/>
      <c r="U1966" s="567"/>
      <c r="V1966" s="567"/>
      <c r="W1966" s="567"/>
      <c r="X1966" s="567"/>
      <c r="Y1966" s="568"/>
      <c r="Z1966" s="567"/>
      <c r="AA1966" s="567"/>
      <c r="AB1966" s="316"/>
      <c r="AC1966" s="316"/>
    </row>
    <row r="1967" spans="1:29">
      <c r="A1967" s="576"/>
      <c r="B1967" s="566"/>
      <c r="C1967" s="566"/>
      <c r="D1967" s="566"/>
      <c r="E1967" s="566"/>
      <c r="F1967" s="567"/>
      <c r="G1967" s="567"/>
      <c r="H1967" s="567"/>
      <c r="I1967" s="567"/>
      <c r="J1967" s="567"/>
      <c r="K1967" s="567"/>
      <c r="L1967" s="567"/>
      <c r="M1967" s="567"/>
      <c r="N1967" s="567"/>
      <c r="O1967" s="567"/>
      <c r="P1967" s="567"/>
      <c r="Q1967" s="567"/>
      <c r="R1967" s="567"/>
      <c r="S1967" s="567"/>
      <c r="T1967" s="567"/>
      <c r="U1967" s="567"/>
      <c r="V1967" s="567"/>
      <c r="W1967" s="567"/>
      <c r="X1967" s="567"/>
      <c r="Y1967" s="568"/>
      <c r="Z1967" s="567"/>
      <c r="AA1967" s="567"/>
      <c r="AB1967" s="316"/>
      <c r="AC1967" s="316"/>
    </row>
    <row r="1968" spans="1:29">
      <c r="A1968" s="576"/>
      <c r="B1968" s="566"/>
      <c r="C1968" s="566"/>
      <c r="D1968" s="566"/>
      <c r="E1968" s="566"/>
      <c r="F1968" s="567"/>
      <c r="G1968" s="567"/>
      <c r="H1968" s="567"/>
      <c r="I1968" s="567"/>
      <c r="J1968" s="567"/>
      <c r="K1968" s="567"/>
      <c r="L1968" s="567"/>
      <c r="M1968" s="567"/>
      <c r="N1968" s="567"/>
      <c r="O1968" s="567"/>
      <c r="P1968" s="567"/>
      <c r="Q1968" s="567"/>
      <c r="R1968" s="567"/>
      <c r="S1968" s="567"/>
      <c r="T1968" s="567"/>
      <c r="U1968" s="567"/>
      <c r="V1968" s="567"/>
      <c r="W1968" s="567"/>
      <c r="X1968" s="567"/>
      <c r="Y1968" s="568"/>
      <c r="Z1968" s="567"/>
      <c r="AA1968" s="567"/>
      <c r="AB1968" s="316"/>
      <c r="AC1968" s="316"/>
    </row>
    <row r="1969" spans="1:29">
      <c r="A1969" s="576"/>
      <c r="B1969" s="566"/>
      <c r="C1969" s="566"/>
      <c r="D1969" s="566"/>
      <c r="E1969" s="566"/>
      <c r="F1969" s="567"/>
      <c r="G1969" s="567"/>
      <c r="H1969" s="567"/>
      <c r="I1969" s="567"/>
      <c r="J1969" s="567"/>
      <c r="K1969" s="567"/>
      <c r="L1969" s="567"/>
      <c r="M1969" s="567"/>
      <c r="N1969" s="567"/>
      <c r="O1969" s="567"/>
      <c r="P1969" s="567"/>
      <c r="Q1969" s="567"/>
      <c r="R1969" s="567"/>
      <c r="S1969" s="567"/>
      <c r="T1969" s="567"/>
      <c r="U1969" s="567"/>
      <c r="V1969" s="567"/>
      <c r="W1969" s="567"/>
      <c r="X1969" s="567"/>
      <c r="Y1969" s="568"/>
      <c r="Z1969" s="567"/>
      <c r="AA1969" s="567"/>
      <c r="AB1969" s="316"/>
      <c r="AC1969" s="316"/>
    </row>
    <row r="1970" spans="1:29">
      <c r="A1970" s="576"/>
      <c r="B1970" s="566"/>
      <c r="C1970" s="566"/>
      <c r="D1970" s="566"/>
      <c r="E1970" s="566"/>
      <c r="F1970" s="567"/>
      <c r="G1970" s="567"/>
      <c r="H1970" s="567"/>
      <c r="I1970" s="567"/>
      <c r="J1970" s="567"/>
      <c r="K1970" s="567"/>
      <c r="L1970" s="567"/>
      <c r="M1970" s="567"/>
      <c r="N1970" s="567"/>
      <c r="O1970" s="567"/>
      <c r="P1970" s="567"/>
      <c r="Q1970" s="567"/>
      <c r="R1970" s="567"/>
      <c r="S1970" s="567"/>
      <c r="T1970" s="567"/>
      <c r="U1970" s="567"/>
      <c r="V1970" s="567"/>
      <c r="W1970" s="567"/>
      <c r="X1970" s="567"/>
      <c r="Y1970" s="568"/>
      <c r="Z1970" s="567"/>
      <c r="AA1970" s="567"/>
      <c r="AB1970" s="316"/>
      <c r="AC1970" s="316"/>
    </row>
    <row r="1971" spans="1:29">
      <c r="A1971" s="576"/>
      <c r="B1971" s="566"/>
      <c r="C1971" s="566"/>
      <c r="D1971" s="566"/>
      <c r="E1971" s="566"/>
      <c r="F1971" s="567"/>
      <c r="G1971" s="567"/>
      <c r="H1971" s="567"/>
      <c r="I1971" s="567"/>
      <c r="J1971" s="567"/>
      <c r="K1971" s="567"/>
      <c r="L1971" s="567"/>
      <c r="M1971" s="567"/>
      <c r="N1971" s="567"/>
      <c r="O1971" s="567"/>
      <c r="P1971" s="567"/>
      <c r="Q1971" s="567"/>
      <c r="R1971" s="567"/>
      <c r="S1971" s="567"/>
      <c r="T1971" s="567"/>
      <c r="U1971" s="567"/>
      <c r="V1971" s="567"/>
      <c r="W1971" s="567"/>
      <c r="X1971" s="567"/>
      <c r="Y1971" s="568"/>
      <c r="Z1971" s="567"/>
      <c r="AA1971" s="567"/>
      <c r="AB1971" s="316"/>
      <c r="AC1971" s="316"/>
    </row>
    <row r="1972" spans="1:29">
      <c r="A1972" s="576"/>
      <c r="B1972" s="566"/>
      <c r="C1972" s="566"/>
      <c r="D1972" s="566"/>
      <c r="E1972" s="566"/>
      <c r="F1972" s="567"/>
      <c r="G1972" s="567"/>
      <c r="H1972" s="567"/>
      <c r="I1972" s="567"/>
      <c r="J1972" s="567"/>
      <c r="K1972" s="567"/>
      <c r="L1972" s="567"/>
      <c r="M1972" s="567"/>
      <c r="N1972" s="567"/>
      <c r="O1972" s="567"/>
      <c r="P1972" s="567"/>
      <c r="Q1972" s="567"/>
      <c r="R1972" s="567"/>
      <c r="S1972" s="567"/>
      <c r="T1972" s="567"/>
      <c r="U1972" s="567"/>
      <c r="V1972" s="567"/>
      <c r="W1972" s="567"/>
      <c r="X1972" s="567"/>
      <c r="Y1972" s="568"/>
      <c r="Z1972" s="567"/>
      <c r="AA1972" s="567"/>
      <c r="AB1972" s="316"/>
      <c r="AC1972" s="316"/>
    </row>
    <row r="1973" spans="1:29">
      <c r="A1973" s="576"/>
      <c r="B1973" s="566"/>
      <c r="C1973" s="566"/>
      <c r="D1973" s="566"/>
      <c r="E1973" s="566"/>
      <c r="F1973" s="567"/>
      <c r="G1973" s="567"/>
      <c r="H1973" s="567"/>
      <c r="I1973" s="567"/>
      <c r="J1973" s="567"/>
      <c r="K1973" s="567"/>
      <c r="L1973" s="567"/>
      <c r="M1973" s="567"/>
      <c r="N1973" s="567"/>
      <c r="O1973" s="567"/>
      <c r="P1973" s="567"/>
      <c r="Q1973" s="567"/>
      <c r="R1973" s="567"/>
      <c r="S1973" s="567"/>
      <c r="T1973" s="567"/>
      <c r="U1973" s="567"/>
      <c r="V1973" s="567"/>
      <c r="W1973" s="567"/>
      <c r="X1973" s="567"/>
      <c r="Y1973" s="568"/>
      <c r="Z1973" s="567"/>
      <c r="AA1973" s="567"/>
      <c r="AB1973" s="316"/>
      <c r="AC1973" s="316"/>
    </row>
    <row r="1974" spans="1:29">
      <c r="A1974" s="576"/>
      <c r="B1974" s="566"/>
      <c r="C1974" s="566"/>
      <c r="D1974" s="566"/>
      <c r="E1974" s="566"/>
      <c r="F1974" s="567"/>
      <c r="G1974" s="567"/>
      <c r="H1974" s="567"/>
      <c r="I1974" s="567"/>
      <c r="J1974" s="567"/>
      <c r="K1974" s="567"/>
      <c r="L1974" s="567"/>
      <c r="M1974" s="567"/>
      <c r="N1974" s="567"/>
      <c r="O1974" s="567"/>
      <c r="P1974" s="567"/>
      <c r="Q1974" s="567"/>
      <c r="R1974" s="567"/>
      <c r="S1974" s="567"/>
      <c r="T1974" s="567"/>
      <c r="U1974" s="567"/>
      <c r="V1974" s="567"/>
      <c r="W1974" s="567"/>
      <c r="X1974" s="567"/>
      <c r="Y1974" s="568"/>
      <c r="Z1974" s="567"/>
      <c r="AA1974" s="567"/>
      <c r="AB1974" s="316"/>
      <c r="AC1974" s="316"/>
    </row>
    <row r="1975" spans="1:29">
      <c r="A1975" s="576"/>
      <c r="B1975" s="566"/>
      <c r="C1975" s="566"/>
      <c r="D1975" s="566"/>
      <c r="E1975" s="566"/>
      <c r="F1975" s="567"/>
      <c r="G1975" s="567"/>
      <c r="H1975" s="567"/>
      <c r="I1975" s="567"/>
      <c r="J1975" s="567"/>
      <c r="K1975" s="567"/>
      <c r="L1975" s="567"/>
      <c r="M1975" s="567"/>
      <c r="N1975" s="567"/>
      <c r="O1975" s="567"/>
      <c r="P1975" s="567"/>
      <c r="Q1975" s="567"/>
      <c r="R1975" s="567"/>
      <c r="S1975" s="567"/>
      <c r="T1975" s="567"/>
      <c r="U1975" s="567"/>
      <c r="V1975" s="567"/>
      <c r="W1975" s="567"/>
      <c r="X1975" s="567"/>
      <c r="Y1975" s="568"/>
      <c r="Z1975" s="567"/>
      <c r="AA1975" s="567"/>
      <c r="AB1975" s="316"/>
      <c r="AC1975" s="316"/>
    </row>
    <row r="1976" spans="1:29">
      <c r="A1976" s="576"/>
      <c r="B1976" s="566"/>
      <c r="C1976" s="566"/>
      <c r="D1976" s="566"/>
      <c r="E1976" s="566"/>
      <c r="F1976" s="567"/>
      <c r="G1976" s="567"/>
      <c r="H1976" s="567"/>
      <c r="I1976" s="567"/>
      <c r="J1976" s="567"/>
      <c r="K1976" s="567"/>
      <c r="L1976" s="567"/>
      <c r="M1976" s="567"/>
      <c r="N1976" s="567"/>
      <c r="O1976" s="567"/>
      <c r="P1976" s="567"/>
      <c r="Q1976" s="567"/>
      <c r="R1976" s="567"/>
      <c r="S1976" s="567"/>
      <c r="T1976" s="567"/>
      <c r="U1976" s="567"/>
      <c r="V1976" s="567"/>
      <c r="W1976" s="567"/>
      <c r="X1976" s="567"/>
      <c r="Y1976" s="568"/>
      <c r="Z1976" s="567"/>
      <c r="AA1976" s="567"/>
      <c r="AB1976" s="316"/>
      <c r="AC1976" s="316"/>
    </row>
    <row r="1977" spans="1:29">
      <c r="A1977" s="576"/>
      <c r="B1977" s="566"/>
      <c r="C1977" s="566"/>
      <c r="D1977" s="566"/>
      <c r="E1977" s="566"/>
      <c r="F1977" s="567"/>
      <c r="G1977" s="567"/>
      <c r="H1977" s="567"/>
      <c r="I1977" s="567"/>
      <c r="J1977" s="567"/>
      <c r="K1977" s="567"/>
      <c r="L1977" s="567"/>
      <c r="M1977" s="567"/>
      <c r="N1977" s="567"/>
      <c r="O1977" s="567"/>
      <c r="P1977" s="567"/>
      <c r="Q1977" s="567"/>
      <c r="R1977" s="567"/>
      <c r="S1977" s="567"/>
      <c r="T1977" s="567"/>
      <c r="U1977" s="567"/>
      <c r="V1977" s="567"/>
      <c r="W1977" s="567"/>
      <c r="X1977" s="567"/>
      <c r="Y1977" s="568"/>
      <c r="Z1977" s="567"/>
      <c r="AA1977" s="567"/>
      <c r="AB1977" s="316"/>
      <c r="AC1977" s="316"/>
    </row>
    <row r="1978" spans="1:29">
      <c r="A1978" s="576"/>
      <c r="B1978" s="566"/>
      <c r="C1978" s="566"/>
      <c r="D1978" s="566"/>
      <c r="E1978" s="566"/>
      <c r="F1978" s="567"/>
      <c r="G1978" s="567"/>
      <c r="H1978" s="567"/>
      <c r="I1978" s="567"/>
      <c r="J1978" s="567"/>
      <c r="K1978" s="567"/>
      <c r="L1978" s="567"/>
      <c r="M1978" s="567"/>
      <c r="N1978" s="567"/>
      <c r="O1978" s="567"/>
      <c r="P1978" s="567"/>
      <c r="Q1978" s="567"/>
      <c r="R1978" s="567"/>
      <c r="S1978" s="567"/>
      <c r="T1978" s="567"/>
      <c r="U1978" s="567"/>
      <c r="V1978" s="567"/>
      <c r="W1978" s="567"/>
      <c r="X1978" s="567"/>
      <c r="Y1978" s="568"/>
      <c r="Z1978" s="567"/>
      <c r="AA1978" s="567"/>
      <c r="AB1978" s="316"/>
      <c r="AC1978" s="316"/>
    </row>
    <row r="1979" spans="1:29">
      <c r="A1979" s="576"/>
      <c r="B1979" s="566"/>
      <c r="C1979" s="566"/>
      <c r="D1979" s="566"/>
      <c r="E1979" s="566"/>
      <c r="F1979" s="567"/>
      <c r="G1979" s="567"/>
      <c r="H1979" s="567"/>
      <c r="I1979" s="567"/>
      <c r="J1979" s="567"/>
      <c r="K1979" s="567"/>
      <c r="L1979" s="567"/>
      <c r="M1979" s="567"/>
      <c r="N1979" s="567"/>
      <c r="O1979" s="567"/>
      <c r="P1979" s="567"/>
      <c r="Q1979" s="567"/>
      <c r="R1979" s="567"/>
      <c r="S1979" s="567"/>
      <c r="T1979" s="567"/>
      <c r="U1979" s="567"/>
      <c r="V1979" s="567"/>
      <c r="W1979" s="567"/>
      <c r="X1979" s="567"/>
      <c r="Y1979" s="568"/>
      <c r="Z1979" s="567"/>
      <c r="AA1979" s="567"/>
      <c r="AB1979" s="316"/>
      <c r="AC1979" s="316"/>
    </row>
    <row r="1980" spans="1:29">
      <c r="A1980" s="576"/>
      <c r="B1980" s="566"/>
      <c r="C1980" s="566"/>
      <c r="D1980" s="566"/>
      <c r="E1980" s="566"/>
      <c r="F1980" s="567"/>
      <c r="G1980" s="567"/>
      <c r="H1980" s="567"/>
      <c r="I1980" s="567"/>
      <c r="J1980" s="567"/>
      <c r="K1980" s="567"/>
      <c r="L1980" s="567"/>
      <c r="M1980" s="567"/>
      <c r="N1980" s="567"/>
      <c r="O1980" s="567"/>
      <c r="P1980" s="567"/>
      <c r="Q1980" s="567"/>
      <c r="R1980" s="567"/>
      <c r="S1980" s="567"/>
      <c r="T1980" s="567"/>
      <c r="U1980" s="567"/>
      <c r="V1980" s="567"/>
      <c r="W1980" s="567"/>
      <c r="X1980" s="567"/>
      <c r="Y1980" s="568"/>
      <c r="Z1980" s="567"/>
      <c r="AA1980" s="567"/>
      <c r="AB1980" s="316"/>
      <c r="AC1980" s="316"/>
    </row>
    <row r="1981" spans="1:29">
      <c r="A1981" s="576"/>
      <c r="B1981" s="566"/>
      <c r="C1981" s="566"/>
      <c r="D1981" s="566"/>
      <c r="E1981" s="566"/>
      <c r="F1981" s="567"/>
      <c r="G1981" s="567"/>
      <c r="H1981" s="567"/>
      <c r="I1981" s="567"/>
      <c r="J1981" s="567"/>
      <c r="K1981" s="567"/>
      <c r="L1981" s="567"/>
      <c r="M1981" s="567"/>
      <c r="N1981" s="567"/>
      <c r="O1981" s="567"/>
      <c r="P1981" s="567"/>
      <c r="Q1981" s="567"/>
      <c r="R1981" s="567"/>
      <c r="S1981" s="567"/>
      <c r="T1981" s="567"/>
      <c r="U1981" s="567"/>
      <c r="V1981" s="567"/>
      <c r="W1981" s="567"/>
      <c r="X1981" s="567"/>
      <c r="Y1981" s="568"/>
      <c r="Z1981" s="567"/>
      <c r="AA1981" s="567"/>
      <c r="AB1981" s="316"/>
      <c r="AC1981" s="316"/>
    </row>
    <row r="1982" spans="1:29">
      <c r="A1982" s="576"/>
      <c r="B1982" s="566"/>
      <c r="C1982" s="566"/>
      <c r="D1982" s="566"/>
      <c r="E1982" s="566"/>
      <c r="F1982" s="567"/>
      <c r="G1982" s="567"/>
      <c r="H1982" s="567"/>
      <c r="I1982" s="567"/>
      <c r="J1982" s="567"/>
      <c r="K1982" s="567"/>
      <c r="L1982" s="567"/>
      <c r="M1982" s="567"/>
      <c r="N1982" s="567"/>
      <c r="O1982" s="567"/>
      <c r="P1982" s="567"/>
      <c r="Q1982" s="567"/>
      <c r="R1982" s="567"/>
      <c r="S1982" s="567"/>
      <c r="T1982" s="567"/>
      <c r="U1982" s="567"/>
      <c r="V1982" s="567"/>
      <c r="W1982" s="567"/>
      <c r="X1982" s="567"/>
      <c r="Y1982" s="568"/>
      <c r="Z1982" s="567"/>
      <c r="AA1982" s="567"/>
      <c r="AB1982" s="316"/>
      <c r="AC1982" s="316"/>
    </row>
    <row r="1983" spans="1:29">
      <c r="A1983" s="576"/>
      <c r="B1983" s="566"/>
      <c r="C1983" s="566"/>
      <c r="D1983" s="566"/>
      <c r="E1983" s="566"/>
      <c r="F1983" s="567"/>
      <c r="G1983" s="567"/>
      <c r="H1983" s="567"/>
      <c r="I1983" s="567"/>
      <c r="J1983" s="567"/>
      <c r="K1983" s="567"/>
      <c r="L1983" s="567"/>
      <c r="M1983" s="567"/>
      <c r="N1983" s="567"/>
      <c r="O1983" s="567"/>
      <c r="P1983" s="567"/>
      <c r="Q1983" s="567"/>
      <c r="R1983" s="567"/>
      <c r="S1983" s="567"/>
      <c r="T1983" s="567"/>
      <c r="U1983" s="567"/>
      <c r="V1983" s="567"/>
      <c r="W1983" s="567"/>
      <c r="X1983" s="567"/>
      <c r="Y1983" s="568"/>
      <c r="Z1983" s="567"/>
      <c r="AA1983" s="567"/>
      <c r="AB1983" s="316"/>
      <c r="AC1983" s="316"/>
    </row>
    <row r="1984" spans="1:29">
      <c r="A1984" s="576"/>
      <c r="B1984" s="566"/>
      <c r="C1984" s="566"/>
      <c r="D1984" s="566"/>
      <c r="E1984" s="566"/>
      <c r="F1984" s="567"/>
      <c r="G1984" s="567"/>
      <c r="H1984" s="567"/>
      <c r="I1984" s="567"/>
      <c r="J1984" s="567"/>
      <c r="K1984" s="567"/>
      <c r="L1984" s="567"/>
      <c r="M1984" s="567"/>
      <c r="N1984" s="567"/>
      <c r="O1984" s="567"/>
      <c r="P1984" s="567"/>
      <c r="Q1984" s="567"/>
      <c r="R1984" s="567"/>
      <c r="S1984" s="567"/>
      <c r="T1984" s="567"/>
      <c r="U1984" s="567"/>
      <c r="V1984" s="567"/>
      <c r="W1984" s="567"/>
      <c r="X1984" s="567"/>
      <c r="Y1984" s="568"/>
      <c r="Z1984" s="567"/>
      <c r="AA1984" s="567"/>
      <c r="AB1984" s="316"/>
      <c r="AC1984" s="316"/>
    </row>
    <row r="1985" spans="1:29">
      <c r="A1985" s="576"/>
      <c r="B1985" s="566"/>
      <c r="C1985" s="566"/>
      <c r="D1985" s="566"/>
      <c r="E1985" s="566"/>
      <c r="F1985" s="567"/>
      <c r="G1985" s="567"/>
      <c r="H1985" s="567"/>
      <c r="I1985" s="567"/>
      <c r="J1985" s="567"/>
      <c r="K1985" s="567"/>
      <c r="L1985" s="567"/>
      <c r="M1985" s="567"/>
      <c r="N1985" s="567"/>
      <c r="O1985" s="567"/>
      <c r="P1985" s="567"/>
      <c r="Q1985" s="567"/>
      <c r="R1985" s="567"/>
      <c r="S1985" s="567"/>
      <c r="T1985" s="567"/>
      <c r="U1985" s="567"/>
      <c r="V1985" s="567"/>
      <c r="W1985" s="567"/>
      <c r="X1985" s="567"/>
      <c r="Y1985" s="568"/>
      <c r="Z1985" s="567"/>
      <c r="AA1985" s="567"/>
      <c r="AB1985" s="316"/>
      <c r="AC1985" s="316"/>
    </row>
    <row r="1986" spans="1:29">
      <c r="A1986" s="576"/>
      <c r="B1986" s="566"/>
      <c r="C1986" s="566"/>
      <c r="D1986" s="566"/>
      <c r="E1986" s="566"/>
      <c r="F1986" s="567"/>
      <c r="G1986" s="567"/>
      <c r="H1986" s="567"/>
      <c r="I1986" s="567"/>
      <c r="J1986" s="567"/>
      <c r="K1986" s="567"/>
      <c r="L1986" s="567"/>
      <c r="M1986" s="567"/>
      <c r="N1986" s="567"/>
      <c r="O1986" s="567"/>
      <c r="P1986" s="567"/>
      <c r="Q1986" s="567"/>
      <c r="R1986" s="567"/>
      <c r="S1986" s="567"/>
      <c r="T1986" s="567"/>
      <c r="U1986" s="567"/>
      <c r="V1986" s="567"/>
      <c r="W1986" s="567"/>
      <c r="X1986" s="567"/>
      <c r="Y1986" s="568"/>
      <c r="Z1986" s="567"/>
      <c r="AA1986" s="567"/>
      <c r="AB1986" s="316"/>
      <c r="AC1986" s="316"/>
    </row>
    <row r="1987" spans="1:29">
      <c r="A1987" s="576"/>
      <c r="B1987" s="566"/>
      <c r="C1987" s="566"/>
      <c r="D1987" s="566"/>
      <c r="E1987" s="566"/>
      <c r="F1987" s="567"/>
      <c r="G1987" s="567"/>
      <c r="H1987" s="567"/>
      <c r="I1987" s="567"/>
      <c r="J1987" s="567"/>
      <c r="K1987" s="567"/>
      <c r="L1987" s="567"/>
      <c r="M1987" s="567"/>
      <c r="N1987" s="567"/>
      <c r="O1987" s="567"/>
      <c r="P1987" s="567"/>
      <c r="Q1987" s="567"/>
      <c r="R1987" s="567"/>
      <c r="S1987" s="567"/>
      <c r="T1987" s="567"/>
      <c r="U1987" s="567"/>
      <c r="V1987" s="567"/>
      <c r="W1987" s="567"/>
      <c r="X1987" s="567"/>
      <c r="Y1987" s="568"/>
      <c r="Z1987" s="567"/>
      <c r="AA1987" s="567"/>
      <c r="AB1987" s="316"/>
      <c r="AC1987" s="316"/>
    </row>
    <row r="1988" spans="1:29">
      <c r="A1988" s="576"/>
      <c r="B1988" s="566"/>
      <c r="C1988" s="566"/>
      <c r="D1988" s="566"/>
      <c r="E1988" s="566"/>
      <c r="F1988" s="567"/>
      <c r="G1988" s="567"/>
      <c r="H1988" s="567"/>
      <c r="I1988" s="567"/>
      <c r="J1988" s="567"/>
      <c r="K1988" s="567"/>
      <c r="L1988" s="567"/>
      <c r="M1988" s="567"/>
      <c r="N1988" s="567"/>
      <c r="O1988" s="567"/>
      <c r="P1988" s="567"/>
      <c r="Q1988" s="567"/>
      <c r="R1988" s="567"/>
      <c r="S1988" s="567"/>
      <c r="T1988" s="567"/>
      <c r="U1988" s="567"/>
      <c r="V1988" s="567"/>
      <c r="W1988" s="567"/>
      <c r="X1988" s="567"/>
      <c r="Y1988" s="568"/>
      <c r="Z1988" s="567"/>
      <c r="AA1988" s="567"/>
      <c r="AB1988" s="316"/>
      <c r="AC1988" s="316"/>
    </row>
    <row r="1989" spans="1:29">
      <c r="A1989" s="576"/>
      <c r="B1989" s="566"/>
      <c r="C1989" s="566"/>
      <c r="D1989" s="566"/>
      <c r="E1989" s="566"/>
      <c r="F1989" s="567"/>
      <c r="G1989" s="567"/>
      <c r="H1989" s="567"/>
      <c r="I1989" s="567"/>
      <c r="J1989" s="567"/>
      <c r="K1989" s="567"/>
      <c r="L1989" s="567"/>
      <c r="M1989" s="567"/>
      <c r="N1989" s="567"/>
      <c r="O1989" s="567"/>
      <c r="P1989" s="567"/>
      <c r="Q1989" s="567"/>
      <c r="R1989" s="567"/>
      <c r="S1989" s="567"/>
      <c r="T1989" s="567"/>
      <c r="U1989" s="567"/>
      <c r="V1989" s="567"/>
      <c r="W1989" s="567"/>
      <c r="X1989" s="567"/>
      <c r="Y1989" s="568"/>
      <c r="Z1989" s="567"/>
      <c r="AA1989" s="567"/>
      <c r="AB1989" s="316"/>
      <c r="AC1989" s="316"/>
    </row>
    <row r="1990" spans="1:29">
      <c r="A1990" s="576"/>
      <c r="B1990" s="566"/>
      <c r="C1990" s="566"/>
      <c r="D1990" s="566"/>
      <c r="E1990" s="566"/>
      <c r="F1990" s="567"/>
      <c r="G1990" s="567"/>
      <c r="H1990" s="567"/>
      <c r="I1990" s="567"/>
      <c r="J1990" s="567"/>
      <c r="K1990" s="567"/>
      <c r="L1990" s="567"/>
      <c r="M1990" s="567"/>
      <c r="N1990" s="567"/>
      <c r="O1990" s="567"/>
      <c r="P1990" s="567"/>
      <c r="Q1990" s="567"/>
      <c r="R1990" s="567"/>
      <c r="S1990" s="567"/>
      <c r="T1990" s="567"/>
      <c r="U1990" s="567"/>
      <c r="V1990" s="567"/>
      <c r="W1990" s="567"/>
      <c r="X1990" s="567"/>
      <c r="Y1990" s="568"/>
      <c r="Z1990" s="567"/>
      <c r="AA1990" s="567"/>
      <c r="AB1990" s="316"/>
      <c r="AC1990" s="316"/>
    </row>
    <row r="1991" spans="1:29">
      <c r="A1991" s="576"/>
      <c r="B1991" s="566"/>
      <c r="C1991" s="566"/>
      <c r="D1991" s="566"/>
      <c r="E1991" s="566"/>
      <c r="F1991" s="567"/>
      <c r="G1991" s="567"/>
      <c r="H1991" s="567"/>
      <c r="I1991" s="567"/>
      <c r="J1991" s="567"/>
      <c r="K1991" s="567"/>
      <c r="L1991" s="567"/>
      <c r="M1991" s="567"/>
      <c r="N1991" s="567"/>
      <c r="O1991" s="567"/>
      <c r="P1991" s="567"/>
      <c r="Q1991" s="567"/>
      <c r="R1991" s="567"/>
      <c r="S1991" s="567"/>
      <c r="T1991" s="567"/>
      <c r="U1991" s="567"/>
      <c r="V1991" s="567"/>
      <c r="W1991" s="567"/>
      <c r="X1991" s="567"/>
      <c r="Y1991" s="568"/>
      <c r="Z1991" s="567"/>
      <c r="AA1991" s="567"/>
      <c r="AB1991" s="316"/>
      <c r="AC1991" s="316"/>
    </row>
    <row r="1992" spans="1:29">
      <c r="A1992" s="576"/>
      <c r="B1992" s="566"/>
      <c r="C1992" s="566"/>
      <c r="D1992" s="566"/>
      <c r="E1992" s="566"/>
      <c r="F1992" s="567"/>
      <c r="G1992" s="567"/>
      <c r="H1992" s="567"/>
      <c r="I1992" s="567"/>
      <c r="J1992" s="567"/>
      <c r="K1992" s="567"/>
      <c r="L1992" s="567"/>
      <c r="M1992" s="567"/>
      <c r="N1992" s="567"/>
      <c r="O1992" s="567"/>
      <c r="P1992" s="567"/>
      <c r="Q1992" s="567"/>
      <c r="R1992" s="567"/>
      <c r="S1992" s="567"/>
      <c r="T1992" s="567"/>
      <c r="U1992" s="567"/>
      <c r="V1992" s="567"/>
      <c r="W1992" s="567"/>
      <c r="X1992" s="567"/>
      <c r="Y1992" s="568"/>
      <c r="Z1992" s="567"/>
      <c r="AA1992" s="567"/>
      <c r="AB1992" s="316"/>
      <c r="AC1992" s="316"/>
    </row>
    <row r="1993" spans="1:29">
      <c r="A1993" s="576"/>
      <c r="B1993" s="566"/>
      <c r="C1993" s="566"/>
      <c r="D1993" s="566"/>
      <c r="E1993" s="566"/>
      <c r="F1993" s="567"/>
      <c r="G1993" s="567"/>
      <c r="H1993" s="567"/>
      <c r="I1993" s="567"/>
      <c r="J1993" s="567"/>
      <c r="K1993" s="567"/>
      <c r="L1993" s="567"/>
      <c r="M1993" s="567"/>
      <c r="N1993" s="567"/>
      <c r="O1993" s="567"/>
      <c r="P1993" s="567"/>
      <c r="Q1993" s="567"/>
      <c r="R1993" s="567"/>
      <c r="S1993" s="567"/>
      <c r="T1993" s="567"/>
      <c r="U1993" s="567"/>
      <c r="V1993" s="567"/>
      <c r="W1993" s="567"/>
      <c r="X1993" s="567"/>
      <c r="Y1993" s="568"/>
      <c r="Z1993" s="567"/>
      <c r="AA1993" s="567"/>
      <c r="AB1993" s="316"/>
      <c r="AC1993" s="316"/>
    </row>
    <row r="1994" spans="1:29">
      <c r="A1994" s="576"/>
      <c r="B1994" s="566"/>
      <c r="C1994" s="566"/>
      <c r="D1994" s="566"/>
      <c r="E1994" s="566"/>
      <c r="F1994" s="567"/>
      <c r="G1994" s="567"/>
      <c r="H1994" s="567"/>
      <c r="I1994" s="567"/>
      <c r="J1994" s="567"/>
      <c r="K1994" s="567"/>
      <c r="L1994" s="567"/>
      <c r="M1994" s="567"/>
      <c r="N1994" s="567"/>
      <c r="O1994" s="567"/>
      <c r="P1994" s="567"/>
      <c r="Q1994" s="567"/>
      <c r="R1994" s="567"/>
      <c r="S1994" s="567"/>
      <c r="T1994" s="567"/>
      <c r="U1994" s="567"/>
      <c r="V1994" s="567"/>
      <c r="W1994" s="567"/>
      <c r="X1994" s="567"/>
      <c r="Y1994" s="568"/>
      <c r="Z1994" s="567"/>
      <c r="AA1994" s="567"/>
      <c r="AB1994" s="316"/>
      <c r="AC1994" s="316"/>
    </row>
    <row r="1995" spans="1:29">
      <c r="A1995" s="576"/>
      <c r="B1995" s="566"/>
      <c r="C1995" s="566"/>
      <c r="D1995" s="566"/>
      <c r="E1995" s="566"/>
      <c r="F1995" s="567"/>
      <c r="G1995" s="567"/>
      <c r="H1995" s="567"/>
      <c r="I1995" s="567"/>
      <c r="J1995" s="567"/>
      <c r="K1995" s="567"/>
      <c r="L1995" s="567"/>
      <c r="M1995" s="567"/>
      <c r="N1995" s="567"/>
      <c r="O1995" s="567"/>
      <c r="P1995" s="567"/>
      <c r="Q1995" s="567"/>
      <c r="R1995" s="567"/>
      <c r="S1995" s="567"/>
      <c r="T1995" s="567"/>
      <c r="U1995" s="567"/>
      <c r="V1995" s="567"/>
      <c r="W1995" s="567"/>
      <c r="X1995" s="567"/>
      <c r="Y1995" s="568"/>
      <c r="Z1995" s="567"/>
      <c r="AA1995" s="567"/>
      <c r="AB1995" s="316"/>
      <c r="AC1995" s="316"/>
    </row>
    <row r="1996" spans="1:29">
      <c r="A1996" s="576"/>
      <c r="B1996" s="566"/>
      <c r="C1996" s="566"/>
      <c r="D1996" s="566"/>
      <c r="E1996" s="566"/>
      <c r="F1996" s="567"/>
      <c r="G1996" s="567"/>
      <c r="H1996" s="567"/>
      <c r="I1996" s="567"/>
      <c r="J1996" s="567"/>
      <c r="K1996" s="567"/>
      <c r="L1996" s="567"/>
      <c r="M1996" s="567"/>
      <c r="N1996" s="567"/>
      <c r="O1996" s="567"/>
      <c r="P1996" s="567"/>
      <c r="Q1996" s="567"/>
      <c r="R1996" s="567"/>
      <c r="S1996" s="567"/>
      <c r="T1996" s="567"/>
      <c r="U1996" s="567"/>
      <c r="V1996" s="567"/>
      <c r="W1996" s="567"/>
      <c r="X1996" s="567"/>
      <c r="Y1996" s="568"/>
      <c r="Z1996" s="567"/>
      <c r="AA1996" s="567"/>
      <c r="AB1996" s="316"/>
      <c r="AC1996" s="316"/>
    </row>
    <row r="1997" spans="1:29">
      <c r="A1997" s="576"/>
      <c r="B1997" s="566"/>
      <c r="C1997" s="566"/>
      <c r="D1997" s="566"/>
      <c r="E1997" s="566"/>
      <c r="F1997" s="567"/>
      <c r="G1997" s="567"/>
      <c r="H1997" s="567"/>
      <c r="I1997" s="567"/>
      <c r="J1997" s="567"/>
      <c r="K1997" s="567"/>
      <c r="L1997" s="567"/>
      <c r="M1997" s="567"/>
      <c r="N1997" s="567"/>
      <c r="O1997" s="567"/>
      <c r="P1997" s="567"/>
      <c r="Q1997" s="567"/>
      <c r="R1997" s="567"/>
      <c r="S1997" s="567"/>
      <c r="T1997" s="567"/>
      <c r="U1997" s="567"/>
      <c r="V1997" s="567"/>
      <c r="W1997" s="567"/>
      <c r="X1997" s="567"/>
      <c r="Y1997" s="568"/>
      <c r="Z1997" s="567"/>
      <c r="AA1997" s="567"/>
      <c r="AB1997" s="316"/>
      <c r="AC1997" s="316"/>
    </row>
    <row r="1998" spans="1:29">
      <c r="A1998" s="576"/>
      <c r="B1998" s="566"/>
      <c r="C1998" s="566"/>
      <c r="D1998" s="566"/>
      <c r="E1998" s="566"/>
      <c r="F1998" s="567"/>
      <c r="G1998" s="567"/>
      <c r="H1998" s="567"/>
      <c r="I1998" s="567"/>
      <c r="J1998" s="567"/>
      <c r="K1998" s="567"/>
      <c r="L1998" s="567"/>
      <c r="M1998" s="567"/>
      <c r="N1998" s="567"/>
      <c r="O1998" s="567"/>
      <c r="P1998" s="567"/>
      <c r="Q1998" s="567"/>
      <c r="R1998" s="567"/>
      <c r="S1998" s="567"/>
      <c r="T1998" s="567"/>
      <c r="U1998" s="567"/>
      <c r="V1998" s="567"/>
      <c r="W1998" s="567"/>
      <c r="X1998" s="567"/>
      <c r="Y1998" s="568"/>
      <c r="Z1998" s="567"/>
      <c r="AA1998" s="567"/>
      <c r="AB1998" s="316"/>
      <c r="AC1998" s="316"/>
    </row>
    <row r="1999" spans="1:29">
      <c r="A1999" s="576"/>
      <c r="B1999" s="566"/>
      <c r="C1999" s="566"/>
      <c r="D1999" s="566"/>
      <c r="E1999" s="566"/>
      <c r="F1999" s="567"/>
      <c r="G1999" s="567"/>
      <c r="H1999" s="567"/>
      <c r="I1999" s="567"/>
      <c r="J1999" s="567"/>
      <c r="K1999" s="567"/>
      <c r="L1999" s="567"/>
      <c r="M1999" s="567"/>
      <c r="N1999" s="567"/>
      <c r="O1999" s="567"/>
      <c r="P1999" s="567"/>
      <c r="Q1999" s="567"/>
      <c r="R1999" s="567"/>
      <c r="S1999" s="567"/>
      <c r="T1999" s="567"/>
      <c r="U1999" s="567"/>
      <c r="V1999" s="567"/>
      <c r="W1999" s="567"/>
      <c r="X1999" s="567"/>
      <c r="Y1999" s="568"/>
      <c r="Z1999" s="567"/>
      <c r="AA1999" s="567"/>
      <c r="AB1999" s="316"/>
      <c r="AC1999" s="316"/>
    </row>
    <row r="2000" spans="1:29">
      <c r="A2000" s="576"/>
      <c r="B2000" s="566"/>
      <c r="C2000" s="566"/>
      <c r="D2000" s="566"/>
      <c r="E2000" s="566"/>
      <c r="F2000" s="567"/>
      <c r="G2000" s="567"/>
      <c r="H2000" s="567"/>
      <c r="I2000" s="567"/>
      <c r="J2000" s="567"/>
      <c r="K2000" s="567"/>
      <c r="L2000" s="567"/>
      <c r="M2000" s="567"/>
      <c r="N2000" s="567"/>
      <c r="O2000" s="567"/>
      <c r="P2000" s="567"/>
      <c r="Q2000" s="567"/>
      <c r="R2000" s="567"/>
      <c r="S2000" s="567"/>
      <c r="T2000" s="567"/>
      <c r="U2000" s="567"/>
      <c r="V2000" s="567"/>
      <c r="W2000" s="567"/>
      <c r="X2000" s="567"/>
      <c r="Y2000" s="568"/>
      <c r="Z2000" s="567"/>
      <c r="AA2000" s="567"/>
      <c r="AB2000" s="316"/>
      <c r="AC2000" s="316"/>
    </row>
    <row r="2001" spans="1:29">
      <c r="A2001" s="576"/>
      <c r="B2001" s="566"/>
      <c r="C2001" s="566"/>
      <c r="D2001" s="566"/>
      <c r="E2001" s="566"/>
      <c r="F2001" s="567"/>
      <c r="G2001" s="567"/>
      <c r="H2001" s="567"/>
      <c r="I2001" s="567"/>
      <c r="J2001" s="567"/>
      <c r="K2001" s="567"/>
      <c r="L2001" s="567"/>
      <c r="M2001" s="567"/>
      <c r="N2001" s="567"/>
      <c r="O2001" s="567"/>
      <c r="P2001" s="567"/>
      <c r="Q2001" s="567"/>
      <c r="R2001" s="567"/>
      <c r="S2001" s="567"/>
      <c r="T2001" s="567"/>
      <c r="U2001" s="567"/>
      <c r="V2001" s="567"/>
      <c r="W2001" s="567"/>
      <c r="X2001" s="567"/>
      <c r="Y2001" s="568"/>
      <c r="Z2001" s="567"/>
      <c r="AA2001" s="567"/>
      <c r="AB2001" s="316"/>
      <c r="AC2001" s="316"/>
    </row>
    <row r="2002" spans="1:29">
      <c r="A2002" s="576"/>
      <c r="B2002" s="566"/>
      <c r="C2002" s="566"/>
      <c r="D2002" s="566"/>
      <c r="E2002" s="566"/>
      <c r="F2002" s="567"/>
      <c r="G2002" s="567"/>
      <c r="H2002" s="567"/>
      <c r="I2002" s="567"/>
      <c r="J2002" s="567"/>
      <c r="K2002" s="567"/>
      <c r="L2002" s="567"/>
      <c r="M2002" s="567"/>
      <c r="N2002" s="567"/>
      <c r="O2002" s="567"/>
      <c r="P2002" s="567"/>
      <c r="Q2002" s="567"/>
      <c r="R2002" s="567"/>
      <c r="S2002" s="567"/>
      <c r="T2002" s="567"/>
      <c r="U2002" s="567"/>
      <c r="V2002" s="567"/>
      <c r="W2002" s="567"/>
      <c r="X2002" s="567"/>
      <c r="Y2002" s="568"/>
      <c r="Z2002" s="567"/>
      <c r="AA2002" s="567"/>
      <c r="AB2002" s="316"/>
      <c r="AC2002" s="316"/>
    </row>
    <row r="2003" spans="1:29">
      <c r="A2003" s="576"/>
      <c r="B2003" s="566"/>
      <c r="C2003" s="566"/>
      <c r="D2003" s="566"/>
      <c r="E2003" s="566"/>
      <c r="F2003" s="567"/>
      <c r="G2003" s="567"/>
      <c r="H2003" s="567"/>
      <c r="I2003" s="567"/>
      <c r="J2003" s="567"/>
      <c r="K2003" s="567"/>
      <c r="L2003" s="567"/>
      <c r="M2003" s="567"/>
      <c r="N2003" s="567"/>
      <c r="O2003" s="567"/>
      <c r="P2003" s="567"/>
      <c r="Q2003" s="567"/>
      <c r="R2003" s="567"/>
      <c r="S2003" s="567"/>
      <c r="T2003" s="567"/>
      <c r="U2003" s="567"/>
      <c r="V2003" s="567"/>
      <c r="W2003" s="567"/>
      <c r="X2003" s="567"/>
      <c r="Y2003" s="568"/>
      <c r="Z2003" s="567"/>
      <c r="AA2003" s="567"/>
      <c r="AB2003" s="316"/>
      <c r="AC2003" s="316"/>
    </row>
    <row r="2004" spans="1:29">
      <c r="A2004" s="576"/>
      <c r="B2004" s="566"/>
      <c r="C2004" s="566"/>
      <c r="D2004" s="566"/>
      <c r="E2004" s="566"/>
      <c r="F2004" s="567"/>
      <c r="G2004" s="567"/>
      <c r="H2004" s="567"/>
      <c r="I2004" s="567"/>
      <c r="J2004" s="567"/>
      <c r="K2004" s="567"/>
      <c r="L2004" s="567"/>
      <c r="M2004" s="567"/>
      <c r="N2004" s="567"/>
      <c r="O2004" s="567"/>
      <c r="P2004" s="567"/>
      <c r="Q2004" s="567"/>
      <c r="R2004" s="567"/>
      <c r="S2004" s="567"/>
      <c r="T2004" s="567"/>
      <c r="U2004" s="567"/>
      <c r="V2004" s="567"/>
      <c r="W2004" s="567"/>
      <c r="X2004" s="567"/>
      <c r="Y2004" s="568"/>
      <c r="Z2004" s="567"/>
      <c r="AA2004" s="567"/>
      <c r="AB2004" s="316"/>
      <c r="AC2004" s="316"/>
    </row>
    <row r="2005" spans="1:29">
      <c r="A2005" s="576"/>
      <c r="B2005" s="566"/>
      <c r="C2005" s="566"/>
      <c r="D2005" s="566"/>
      <c r="E2005" s="566"/>
      <c r="F2005" s="567"/>
      <c r="G2005" s="567"/>
      <c r="H2005" s="567"/>
      <c r="I2005" s="567"/>
      <c r="J2005" s="567"/>
      <c r="K2005" s="567"/>
      <c r="L2005" s="567"/>
      <c r="M2005" s="567"/>
      <c r="N2005" s="567"/>
      <c r="O2005" s="567"/>
      <c r="P2005" s="567"/>
      <c r="Q2005" s="567"/>
      <c r="R2005" s="567"/>
      <c r="S2005" s="567"/>
      <c r="T2005" s="567"/>
      <c r="U2005" s="567"/>
      <c r="V2005" s="567"/>
      <c r="W2005" s="567"/>
      <c r="X2005" s="567"/>
      <c r="Y2005" s="568"/>
      <c r="Z2005" s="567"/>
      <c r="AA2005" s="567"/>
      <c r="AB2005" s="316"/>
      <c r="AC2005" s="316"/>
    </row>
    <row r="2006" spans="1:29">
      <c r="A2006" s="576"/>
      <c r="B2006" s="566"/>
      <c r="C2006" s="566"/>
      <c r="D2006" s="566"/>
      <c r="E2006" s="566"/>
      <c r="F2006" s="567"/>
      <c r="G2006" s="567"/>
      <c r="H2006" s="567"/>
      <c r="I2006" s="567"/>
      <c r="J2006" s="567"/>
      <c r="K2006" s="567"/>
      <c r="L2006" s="567"/>
      <c r="M2006" s="567"/>
      <c r="N2006" s="567"/>
      <c r="O2006" s="567"/>
      <c r="P2006" s="567"/>
      <c r="Q2006" s="567"/>
      <c r="R2006" s="567"/>
      <c r="S2006" s="567"/>
      <c r="T2006" s="567"/>
      <c r="U2006" s="567"/>
      <c r="V2006" s="567"/>
      <c r="W2006" s="567"/>
      <c r="X2006" s="567"/>
      <c r="Y2006" s="568"/>
      <c r="Z2006" s="567"/>
      <c r="AA2006" s="567"/>
      <c r="AB2006" s="316"/>
      <c r="AC2006" s="316"/>
    </row>
    <row r="2007" spans="1:29">
      <c r="A2007" s="576"/>
      <c r="B2007" s="566"/>
      <c r="C2007" s="566"/>
      <c r="D2007" s="566"/>
      <c r="E2007" s="566"/>
      <c r="F2007" s="567"/>
      <c r="G2007" s="567"/>
      <c r="H2007" s="567"/>
      <c r="I2007" s="567"/>
      <c r="J2007" s="567"/>
      <c r="K2007" s="567"/>
      <c r="L2007" s="567"/>
      <c r="M2007" s="567"/>
      <c r="N2007" s="567"/>
      <c r="O2007" s="567"/>
      <c r="P2007" s="567"/>
      <c r="Q2007" s="567"/>
      <c r="R2007" s="567"/>
      <c r="S2007" s="567"/>
      <c r="T2007" s="567"/>
      <c r="U2007" s="567"/>
      <c r="V2007" s="567"/>
      <c r="W2007" s="567"/>
      <c r="X2007" s="567"/>
      <c r="Y2007" s="568"/>
      <c r="Z2007" s="567"/>
      <c r="AA2007" s="567"/>
      <c r="AB2007" s="316"/>
      <c r="AC2007" s="316"/>
    </row>
    <row r="2008" spans="1:29">
      <c r="A2008" s="576"/>
      <c r="B2008" s="566"/>
      <c r="C2008" s="566"/>
      <c r="D2008" s="566"/>
      <c r="E2008" s="566"/>
      <c r="F2008" s="567"/>
      <c r="G2008" s="567"/>
      <c r="H2008" s="567"/>
      <c r="I2008" s="567"/>
      <c r="J2008" s="567"/>
      <c r="K2008" s="567"/>
      <c r="L2008" s="567"/>
      <c r="M2008" s="567"/>
      <c r="N2008" s="567"/>
      <c r="O2008" s="567"/>
      <c r="P2008" s="567"/>
      <c r="Q2008" s="567"/>
      <c r="R2008" s="567"/>
      <c r="S2008" s="567"/>
      <c r="T2008" s="567"/>
      <c r="U2008" s="567"/>
      <c r="V2008" s="567"/>
      <c r="W2008" s="567"/>
      <c r="X2008" s="567"/>
      <c r="Y2008" s="568"/>
      <c r="Z2008" s="567"/>
      <c r="AA2008" s="567"/>
      <c r="AB2008" s="316"/>
      <c r="AC2008" s="316"/>
    </row>
    <row r="2009" spans="1:29">
      <c r="A2009" s="576"/>
      <c r="B2009" s="566"/>
      <c r="C2009" s="566"/>
      <c r="D2009" s="566"/>
      <c r="E2009" s="566"/>
      <c r="F2009" s="567"/>
      <c r="G2009" s="567"/>
      <c r="H2009" s="567"/>
      <c r="I2009" s="567"/>
      <c r="J2009" s="567"/>
      <c r="K2009" s="567"/>
      <c r="L2009" s="567"/>
      <c r="M2009" s="567"/>
      <c r="N2009" s="567"/>
      <c r="O2009" s="567"/>
      <c r="P2009" s="567"/>
      <c r="Q2009" s="567"/>
      <c r="R2009" s="567"/>
      <c r="S2009" s="567"/>
      <c r="T2009" s="567"/>
      <c r="U2009" s="567"/>
      <c r="V2009" s="567"/>
      <c r="W2009" s="567"/>
      <c r="X2009" s="567"/>
      <c r="Y2009" s="568"/>
      <c r="Z2009" s="567"/>
      <c r="AA2009" s="567"/>
      <c r="AB2009" s="316"/>
      <c r="AC2009" s="316"/>
    </row>
    <row r="2010" spans="1:29">
      <c r="A2010" s="576"/>
      <c r="B2010" s="566"/>
      <c r="C2010" s="566"/>
      <c r="D2010" s="566"/>
      <c r="E2010" s="566"/>
      <c r="F2010" s="567"/>
      <c r="G2010" s="567"/>
      <c r="H2010" s="567"/>
      <c r="I2010" s="567"/>
      <c r="J2010" s="567"/>
      <c r="K2010" s="567"/>
      <c r="L2010" s="567"/>
      <c r="M2010" s="567"/>
      <c r="N2010" s="567"/>
      <c r="O2010" s="567"/>
      <c r="P2010" s="567"/>
      <c r="Q2010" s="567"/>
      <c r="R2010" s="567"/>
      <c r="S2010" s="567"/>
      <c r="T2010" s="567"/>
      <c r="U2010" s="567"/>
      <c r="V2010" s="567"/>
      <c r="W2010" s="567"/>
      <c r="X2010" s="567"/>
      <c r="Y2010" s="568"/>
      <c r="Z2010" s="567"/>
      <c r="AA2010" s="567"/>
      <c r="AB2010" s="316"/>
      <c r="AC2010" s="316"/>
    </row>
    <row r="2011" spans="1:29">
      <c r="A2011" s="576"/>
      <c r="B2011" s="566"/>
      <c r="C2011" s="566"/>
      <c r="D2011" s="566"/>
      <c r="E2011" s="566"/>
      <c r="F2011" s="567"/>
      <c r="G2011" s="567"/>
      <c r="H2011" s="567"/>
      <c r="I2011" s="567"/>
      <c r="J2011" s="567"/>
      <c r="K2011" s="567"/>
      <c r="L2011" s="567"/>
      <c r="M2011" s="567"/>
      <c r="N2011" s="567"/>
      <c r="O2011" s="567"/>
      <c r="P2011" s="567"/>
      <c r="Q2011" s="567"/>
      <c r="R2011" s="567"/>
      <c r="S2011" s="567"/>
      <c r="T2011" s="567"/>
      <c r="U2011" s="567"/>
      <c r="V2011" s="567"/>
      <c r="W2011" s="567"/>
      <c r="X2011" s="567"/>
      <c r="Y2011" s="568"/>
      <c r="Z2011" s="567"/>
      <c r="AA2011" s="567"/>
      <c r="AB2011" s="316"/>
      <c r="AC2011" s="316"/>
    </row>
    <row r="2012" spans="1:29">
      <c r="A2012" s="576"/>
      <c r="B2012" s="566"/>
      <c r="C2012" s="566"/>
      <c r="D2012" s="566"/>
      <c r="E2012" s="566"/>
      <c r="F2012" s="567"/>
      <c r="G2012" s="567"/>
      <c r="H2012" s="567"/>
      <c r="I2012" s="567"/>
      <c r="J2012" s="567"/>
      <c r="K2012" s="567"/>
      <c r="L2012" s="567"/>
      <c r="M2012" s="567"/>
      <c r="N2012" s="567"/>
      <c r="O2012" s="567"/>
      <c r="P2012" s="567"/>
      <c r="Q2012" s="567"/>
      <c r="R2012" s="567"/>
      <c r="S2012" s="567"/>
      <c r="T2012" s="567"/>
      <c r="U2012" s="567"/>
      <c r="V2012" s="567"/>
      <c r="W2012" s="567"/>
      <c r="X2012" s="567"/>
      <c r="Y2012" s="568"/>
      <c r="Z2012" s="567"/>
      <c r="AA2012" s="567"/>
      <c r="AB2012" s="316"/>
      <c r="AC2012" s="316"/>
    </row>
    <row r="2013" spans="1:29">
      <c r="A2013" s="576"/>
      <c r="B2013" s="566"/>
      <c r="C2013" s="566"/>
      <c r="D2013" s="566"/>
      <c r="E2013" s="566"/>
      <c r="F2013" s="567"/>
      <c r="G2013" s="567"/>
      <c r="H2013" s="567"/>
      <c r="I2013" s="567"/>
      <c r="J2013" s="567"/>
      <c r="K2013" s="567"/>
      <c r="L2013" s="567"/>
      <c r="M2013" s="567"/>
      <c r="N2013" s="567"/>
      <c r="O2013" s="567"/>
      <c r="P2013" s="567"/>
      <c r="Q2013" s="567"/>
      <c r="R2013" s="567"/>
      <c r="S2013" s="567"/>
      <c r="T2013" s="567"/>
      <c r="U2013" s="567"/>
      <c r="V2013" s="567"/>
      <c r="W2013" s="567"/>
      <c r="X2013" s="567"/>
      <c r="Y2013" s="568"/>
      <c r="Z2013" s="567"/>
      <c r="AA2013" s="567"/>
      <c r="AB2013" s="316"/>
      <c r="AC2013" s="316"/>
    </row>
    <row r="2014" spans="1:29">
      <c r="A2014" s="576"/>
      <c r="B2014" s="566"/>
      <c r="C2014" s="566"/>
      <c r="D2014" s="566"/>
      <c r="E2014" s="566"/>
      <c r="F2014" s="567"/>
      <c r="G2014" s="567"/>
      <c r="H2014" s="567"/>
      <c r="I2014" s="567"/>
      <c r="J2014" s="567"/>
      <c r="K2014" s="567"/>
      <c r="L2014" s="567"/>
      <c r="M2014" s="567"/>
      <c r="N2014" s="567"/>
      <c r="O2014" s="567"/>
      <c r="P2014" s="567"/>
      <c r="Q2014" s="567"/>
      <c r="R2014" s="567"/>
      <c r="S2014" s="567"/>
      <c r="T2014" s="567"/>
      <c r="U2014" s="567"/>
      <c r="V2014" s="567"/>
      <c r="W2014" s="567"/>
      <c r="X2014" s="567"/>
      <c r="Y2014" s="568"/>
      <c r="Z2014" s="567"/>
      <c r="AA2014" s="567"/>
      <c r="AB2014" s="316"/>
      <c r="AC2014" s="316"/>
    </row>
    <row r="2015" spans="1:29">
      <c r="A2015" s="576"/>
      <c r="B2015" s="566"/>
      <c r="C2015" s="566"/>
      <c r="D2015" s="566"/>
      <c r="E2015" s="566"/>
      <c r="F2015" s="567"/>
      <c r="G2015" s="567"/>
      <c r="H2015" s="567"/>
      <c r="I2015" s="567"/>
      <c r="J2015" s="567"/>
      <c r="K2015" s="567"/>
      <c r="L2015" s="567"/>
      <c r="M2015" s="567"/>
      <c r="N2015" s="567"/>
      <c r="O2015" s="567"/>
      <c r="P2015" s="567"/>
      <c r="Q2015" s="567"/>
      <c r="R2015" s="567"/>
      <c r="S2015" s="567"/>
      <c r="T2015" s="567"/>
      <c r="U2015" s="567"/>
      <c r="V2015" s="567"/>
      <c r="W2015" s="567"/>
      <c r="X2015" s="567"/>
      <c r="Y2015" s="568"/>
      <c r="Z2015" s="567"/>
      <c r="AA2015" s="567"/>
      <c r="AB2015" s="316"/>
      <c r="AC2015" s="316"/>
    </row>
    <row r="2016" spans="1:29">
      <c r="A2016" s="576"/>
      <c r="B2016" s="566"/>
      <c r="C2016" s="566"/>
      <c r="D2016" s="566"/>
      <c r="E2016" s="566"/>
      <c r="F2016" s="567"/>
      <c r="G2016" s="567"/>
      <c r="H2016" s="567"/>
      <c r="I2016" s="567"/>
      <c r="J2016" s="567"/>
      <c r="K2016" s="567"/>
      <c r="L2016" s="567"/>
      <c r="M2016" s="567"/>
      <c r="N2016" s="567"/>
      <c r="O2016" s="567"/>
      <c r="P2016" s="567"/>
      <c r="Q2016" s="567"/>
      <c r="R2016" s="567"/>
      <c r="S2016" s="567"/>
      <c r="T2016" s="567"/>
      <c r="U2016" s="567"/>
      <c r="V2016" s="567"/>
      <c r="W2016" s="567"/>
      <c r="X2016" s="567"/>
      <c r="Y2016" s="568"/>
      <c r="Z2016" s="567"/>
      <c r="AA2016" s="567"/>
      <c r="AB2016" s="316"/>
      <c r="AC2016" s="316"/>
    </row>
    <row r="2017" spans="1:29">
      <c r="A2017" s="576"/>
      <c r="B2017" s="566"/>
      <c r="C2017" s="566"/>
      <c r="D2017" s="566"/>
      <c r="E2017" s="566"/>
      <c r="F2017" s="567"/>
      <c r="G2017" s="567"/>
      <c r="H2017" s="567"/>
      <c r="I2017" s="567"/>
      <c r="J2017" s="567"/>
      <c r="K2017" s="567"/>
      <c r="L2017" s="567"/>
      <c r="M2017" s="567"/>
      <c r="N2017" s="567"/>
      <c r="O2017" s="567"/>
      <c r="P2017" s="567"/>
      <c r="Q2017" s="567"/>
      <c r="R2017" s="567"/>
      <c r="S2017" s="567"/>
      <c r="T2017" s="567"/>
      <c r="U2017" s="567"/>
      <c r="V2017" s="567"/>
      <c r="W2017" s="567"/>
      <c r="X2017" s="567"/>
      <c r="Y2017" s="568"/>
      <c r="Z2017" s="567"/>
      <c r="AA2017" s="567"/>
      <c r="AB2017" s="316"/>
      <c r="AC2017" s="316"/>
    </row>
    <row r="2018" spans="1:29">
      <c r="A2018" s="576"/>
      <c r="B2018" s="566"/>
      <c r="C2018" s="566"/>
      <c r="D2018" s="566"/>
      <c r="E2018" s="566"/>
      <c r="F2018" s="567"/>
      <c r="G2018" s="567"/>
      <c r="H2018" s="567"/>
      <c r="I2018" s="567"/>
      <c r="J2018" s="567"/>
      <c r="K2018" s="567"/>
      <c r="L2018" s="567"/>
      <c r="M2018" s="567"/>
      <c r="N2018" s="567"/>
      <c r="O2018" s="567"/>
      <c r="P2018" s="567"/>
      <c r="Q2018" s="567"/>
      <c r="R2018" s="567"/>
      <c r="S2018" s="567"/>
      <c r="T2018" s="567"/>
      <c r="U2018" s="567"/>
      <c r="V2018" s="567"/>
      <c r="W2018" s="567"/>
      <c r="X2018" s="567"/>
      <c r="Y2018" s="568"/>
      <c r="Z2018" s="567"/>
      <c r="AA2018" s="567"/>
      <c r="AB2018" s="316"/>
      <c r="AC2018" s="316"/>
    </row>
    <row r="2019" spans="1:29">
      <c r="A2019" s="576"/>
      <c r="B2019" s="566"/>
      <c r="C2019" s="566"/>
      <c r="D2019" s="566"/>
      <c r="E2019" s="566"/>
      <c r="F2019" s="567"/>
      <c r="G2019" s="567"/>
      <c r="H2019" s="567"/>
      <c r="I2019" s="567"/>
      <c r="J2019" s="567"/>
      <c r="K2019" s="567"/>
      <c r="L2019" s="567"/>
      <c r="M2019" s="567"/>
      <c r="N2019" s="567"/>
      <c r="O2019" s="567"/>
      <c r="P2019" s="567"/>
      <c r="Q2019" s="567"/>
      <c r="R2019" s="567"/>
      <c r="S2019" s="567"/>
      <c r="T2019" s="567"/>
      <c r="U2019" s="567"/>
      <c r="V2019" s="567"/>
      <c r="W2019" s="567"/>
      <c r="X2019" s="567"/>
      <c r="Y2019" s="568"/>
      <c r="Z2019" s="567"/>
      <c r="AA2019" s="567"/>
      <c r="AB2019" s="316"/>
      <c r="AC2019" s="316"/>
    </row>
    <row r="2020" spans="1:29">
      <c r="A2020" s="576"/>
      <c r="B2020" s="566"/>
      <c r="C2020" s="566"/>
      <c r="D2020" s="566"/>
      <c r="E2020" s="566"/>
      <c r="F2020" s="567"/>
      <c r="G2020" s="567"/>
      <c r="H2020" s="567"/>
      <c r="I2020" s="567"/>
      <c r="J2020" s="567"/>
      <c r="K2020" s="567"/>
      <c r="L2020" s="567"/>
      <c r="M2020" s="567"/>
      <c r="N2020" s="567"/>
      <c r="O2020" s="567"/>
      <c r="P2020" s="567"/>
      <c r="Q2020" s="567"/>
      <c r="R2020" s="567"/>
      <c r="S2020" s="567"/>
      <c r="T2020" s="567"/>
      <c r="U2020" s="567"/>
      <c r="V2020" s="567"/>
      <c r="W2020" s="567"/>
      <c r="X2020" s="567"/>
      <c r="Y2020" s="568"/>
      <c r="Z2020" s="567"/>
      <c r="AA2020" s="567"/>
      <c r="AB2020" s="316"/>
      <c r="AC2020" s="316"/>
    </row>
    <row r="2021" spans="1:29">
      <c r="A2021" s="576"/>
      <c r="B2021" s="566"/>
      <c r="C2021" s="566"/>
      <c r="D2021" s="566"/>
      <c r="E2021" s="566"/>
      <c r="F2021" s="567"/>
      <c r="G2021" s="567"/>
      <c r="H2021" s="567"/>
      <c r="I2021" s="567"/>
      <c r="J2021" s="567"/>
      <c r="K2021" s="567"/>
      <c r="L2021" s="567"/>
      <c r="M2021" s="567"/>
      <c r="N2021" s="567"/>
      <c r="O2021" s="567"/>
      <c r="P2021" s="567"/>
      <c r="Q2021" s="567"/>
      <c r="R2021" s="567"/>
      <c r="S2021" s="567"/>
      <c r="T2021" s="567"/>
      <c r="U2021" s="567"/>
      <c r="V2021" s="567"/>
      <c r="W2021" s="567"/>
      <c r="X2021" s="567"/>
      <c r="Y2021" s="568"/>
      <c r="Z2021" s="567"/>
      <c r="AA2021" s="567"/>
      <c r="AB2021" s="316"/>
      <c r="AC2021" s="316"/>
    </row>
    <row r="2022" spans="1:29">
      <c r="A2022" s="576"/>
      <c r="B2022" s="566"/>
      <c r="C2022" s="566"/>
      <c r="D2022" s="566"/>
      <c r="E2022" s="566"/>
      <c r="F2022" s="567"/>
      <c r="G2022" s="567"/>
      <c r="H2022" s="567"/>
      <c r="I2022" s="567"/>
      <c r="J2022" s="567"/>
      <c r="K2022" s="567"/>
      <c r="L2022" s="567"/>
      <c r="M2022" s="567"/>
      <c r="N2022" s="567"/>
      <c r="O2022" s="567"/>
      <c r="P2022" s="567"/>
      <c r="Q2022" s="567"/>
      <c r="R2022" s="567"/>
      <c r="S2022" s="567"/>
      <c r="T2022" s="567"/>
      <c r="U2022" s="567"/>
      <c r="V2022" s="567"/>
      <c r="W2022" s="567"/>
      <c r="X2022" s="567"/>
      <c r="Y2022" s="568"/>
      <c r="Z2022" s="567"/>
      <c r="AA2022" s="567"/>
      <c r="AB2022" s="316"/>
      <c r="AC2022" s="316"/>
    </row>
    <row r="2023" spans="1:29">
      <c r="A2023" s="576"/>
      <c r="B2023" s="566"/>
      <c r="C2023" s="566"/>
      <c r="D2023" s="566"/>
      <c r="E2023" s="566"/>
      <c r="F2023" s="567"/>
      <c r="G2023" s="567"/>
      <c r="H2023" s="567"/>
      <c r="I2023" s="567"/>
      <c r="J2023" s="567"/>
      <c r="K2023" s="567"/>
      <c r="L2023" s="567"/>
      <c r="M2023" s="567"/>
      <c r="N2023" s="567"/>
      <c r="O2023" s="567"/>
      <c r="P2023" s="567"/>
      <c r="Q2023" s="567"/>
      <c r="R2023" s="567"/>
      <c r="S2023" s="567"/>
      <c r="T2023" s="567"/>
      <c r="U2023" s="567"/>
      <c r="V2023" s="567"/>
      <c r="W2023" s="567"/>
      <c r="X2023" s="567"/>
      <c r="Y2023" s="568"/>
      <c r="Z2023" s="567"/>
      <c r="AA2023" s="567"/>
      <c r="AB2023" s="316"/>
      <c r="AC2023" s="316"/>
    </row>
    <row r="2024" spans="1:29">
      <c r="A2024" s="576"/>
      <c r="B2024" s="566"/>
      <c r="C2024" s="566"/>
      <c r="D2024" s="566"/>
      <c r="E2024" s="566"/>
      <c r="F2024" s="567"/>
      <c r="G2024" s="567"/>
      <c r="H2024" s="567"/>
      <c r="I2024" s="567"/>
      <c r="J2024" s="567"/>
      <c r="K2024" s="567"/>
      <c r="L2024" s="567"/>
      <c r="M2024" s="567"/>
      <c r="N2024" s="567"/>
      <c r="O2024" s="567"/>
      <c r="P2024" s="567"/>
      <c r="Q2024" s="567"/>
      <c r="R2024" s="567"/>
      <c r="S2024" s="567"/>
      <c r="T2024" s="567"/>
      <c r="U2024" s="567"/>
      <c r="V2024" s="567"/>
      <c r="W2024" s="567"/>
      <c r="X2024" s="567"/>
      <c r="Y2024" s="568"/>
      <c r="Z2024" s="567"/>
      <c r="AA2024" s="567"/>
      <c r="AB2024" s="316"/>
      <c r="AC2024" s="316"/>
    </row>
    <row r="2025" spans="1:29">
      <c r="A2025" s="576"/>
      <c r="B2025" s="566"/>
      <c r="C2025" s="566"/>
      <c r="D2025" s="566"/>
      <c r="E2025" s="566"/>
      <c r="F2025" s="567"/>
      <c r="G2025" s="567"/>
      <c r="H2025" s="567"/>
      <c r="I2025" s="567"/>
      <c r="J2025" s="567"/>
      <c r="K2025" s="567"/>
      <c r="L2025" s="567"/>
      <c r="M2025" s="567"/>
      <c r="N2025" s="567"/>
      <c r="O2025" s="567"/>
      <c r="P2025" s="567"/>
      <c r="Q2025" s="567"/>
      <c r="R2025" s="567"/>
      <c r="S2025" s="567"/>
      <c r="T2025" s="567"/>
      <c r="U2025" s="567"/>
      <c r="V2025" s="567"/>
      <c r="W2025" s="567"/>
      <c r="X2025" s="567"/>
      <c r="Y2025" s="568"/>
      <c r="Z2025" s="567"/>
      <c r="AA2025" s="567"/>
      <c r="AB2025" s="316"/>
      <c r="AC2025" s="316"/>
    </row>
    <row r="2026" spans="1:29">
      <c r="A2026" s="576"/>
      <c r="B2026" s="566"/>
      <c r="C2026" s="566"/>
      <c r="D2026" s="566"/>
      <c r="E2026" s="566"/>
      <c r="F2026" s="567"/>
      <c r="G2026" s="567"/>
      <c r="H2026" s="567"/>
      <c r="I2026" s="567"/>
      <c r="J2026" s="567"/>
      <c r="K2026" s="567"/>
      <c r="L2026" s="567"/>
      <c r="M2026" s="567"/>
      <c r="N2026" s="567"/>
      <c r="O2026" s="567"/>
      <c r="P2026" s="567"/>
      <c r="Q2026" s="567"/>
      <c r="R2026" s="567"/>
      <c r="S2026" s="567"/>
      <c r="T2026" s="567"/>
      <c r="U2026" s="567"/>
      <c r="V2026" s="567"/>
      <c r="W2026" s="567"/>
      <c r="X2026" s="567"/>
      <c r="Y2026" s="568"/>
      <c r="Z2026" s="567"/>
      <c r="AA2026" s="567"/>
      <c r="AB2026" s="316"/>
      <c r="AC2026" s="316"/>
    </row>
    <row r="2027" spans="1:29">
      <c r="A2027" s="576"/>
      <c r="B2027" s="566"/>
      <c r="C2027" s="566"/>
      <c r="D2027" s="566"/>
      <c r="E2027" s="566"/>
      <c r="F2027" s="567"/>
      <c r="G2027" s="567"/>
      <c r="H2027" s="567"/>
      <c r="I2027" s="567"/>
      <c r="J2027" s="567"/>
      <c r="K2027" s="567"/>
      <c r="L2027" s="567"/>
      <c r="M2027" s="567"/>
      <c r="N2027" s="567"/>
      <c r="O2027" s="567"/>
      <c r="P2027" s="567"/>
      <c r="Q2027" s="567"/>
      <c r="R2027" s="567"/>
      <c r="S2027" s="567"/>
      <c r="T2027" s="567"/>
      <c r="U2027" s="567"/>
      <c r="V2027" s="567"/>
      <c r="W2027" s="567"/>
      <c r="X2027" s="567"/>
      <c r="Y2027" s="568"/>
      <c r="Z2027" s="567"/>
      <c r="AA2027" s="567"/>
      <c r="AB2027" s="316"/>
      <c r="AC2027" s="316"/>
    </row>
    <row r="2028" spans="1:29">
      <c r="A2028" s="576"/>
      <c r="B2028" s="566"/>
      <c r="C2028" s="566"/>
      <c r="D2028" s="566"/>
      <c r="E2028" s="566"/>
      <c r="F2028" s="567"/>
      <c r="G2028" s="567"/>
      <c r="H2028" s="567"/>
      <c r="I2028" s="567"/>
      <c r="J2028" s="567"/>
      <c r="K2028" s="567"/>
      <c r="L2028" s="567"/>
      <c r="M2028" s="567"/>
      <c r="N2028" s="567"/>
      <c r="O2028" s="567"/>
      <c r="P2028" s="567"/>
      <c r="Q2028" s="567"/>
      <c r="R2028" s="567"/>
      <c r="S2028" s="567"/>
      <c r="T2028" s="567"/>
      <c r="U2028" s="567"/>
      <c r="V2028" s="567"/>
      <c r="W2028" s="567"/>
      <c r="X2028" s="567"/>
      <c r="Y2028" s="568"/>
      <c r="Z2028" s="567"/>
      <c r="AA2028" s="567"/>
      <c r="AB2028" s="316"/>
      <c r="AC2028" s="316"/>
    </row>
    <row r="2029" spans="1:29">
      <c r="A2029" s="576"/>
      <c r="B2029" s="566"/>
      <c r="C2029" s="566"/>
      <c r="D2029" s="566"/>
      <c r="E2029" s="566"/>
      <c r="F2029" s="567"/>
      <c r="G2029" s="567"/>
      <c r="H2029" s="567"/>
      <c r="I2029" s="567"/>
      <c r="J2029" s="567"/>
      <c r="K2029" s="567"/>
      <c r="L2029" s="567"/>
      <c r="M2029" s="567"/>
      <c r="N2029" s="567"/>
      <c r="O2029" s="567"/>
      <c r="P2029" s="567"/>
      <c r="Q2029" s="567"/>
      <c r="R2029" s="567"/>
      <c r="S2029" s="567"/>
      <c r="T2029" s="567"/>
      <c r="U2029" s="567"/>
      <c r="V2029" s="567"/>
      <c r="W2029" s="567"/>
      <c r="X2029" s="567"/>
      <c r="Y2029" s="568"/>
      <c r="Z2029" s="567"/>
      <c r="AA2029" s="567"/>
      <c r="AB2029" s="316"/>
      <c r="AC2029" s="316"/>
    </row>
    <row r="2030" spans="1:29">
      <c r="A2030" s="576"/>
      <c r="B2030" s="566"/>
      <c r="C2030" s="566"/>
      <c r="D2030" s="566"/>
      <c r="E2030" s="566"/>
      <c r="F2030" s="567"/>
      <c r="G2030" s="567"/>
      <c r="H2030" s="567"/>
      <c r="I2030" s="567"/>
      <c r="J2030" s="567"/>
      <c r="K2030" s="567"/>
      <c r="L2030" s="567"/>
      <c r="M2030" s="567"/>
      <c r="N2030" s="567"/>
      <c r="O2030" s="567"/>
      <c r="P2030" s="567"/>
      <c r="Q2030" s="567"/>
      <c r="R2030" s="567"/>
      <c r="S2030" s="567"/>
      <c r="T2030" s="567"/>
      <c r="U2030" s="567"/>
      <c r="V2030" s="567"/>
      <c r="W2030" s="567"/>
      <c r="X2030" s="567"/>
      <c r="Y2030" s="568"/>
      <c r="Z2030" s="567"/>
      <c r="AA2030" s="567"/>
      <c r="AB2030" s="316"/>
      <c r="AC2030" s="316"/>
    </row>
    <row r="2031" spans="1:29">
      <c r="A2031" s="576"/>
      <c r="B2031" s="566"/>
      <c r="C2031" s="566"/>
      <c r="D2031" s="566"/>
      <c r="E2031" s="566"/>
      <c r="F2031" s="567"/>
      <c r="G2031" s="567"/>
      <c r="H2031" s="567"/>
      <c r="I2031" s="567"/>
      <c r="J2031" s="567"/>
      <c r="K2031" s="567"/>
      <c r="L2031" s="567"/>
      <c r="M2031" s="567"/>
      <c r="N2031" s="567"/>
      <c r="O2031" s="567"/>
      <c r="P2031" s="567"/>
      <c r="Q2031" s="567"/>
      <c r="R2031" s="567"/>
      <c r="S2031" s="567"/>
      <c r="T2031" s="567"/>
      <c r="U2031" s="567"/>
      <c r="V2031" s="567"/>
      <c r="W2031" s="567"/>
      <c r="X2031" s="567"/>
      <c r="Y2031" s="568"/>
      <c r="Z2031" s="567"/>
      <c r="AA2031" s="567"/>
      <c r="AB2031" s="316"/>
      <c r="AC2031" s="316"/>
    </row>
    <row r="2032" spans="1:29">
      <c r="A2032" s="576"/>
      <c r="B2032" s="566"/>
      <c r="C2032" s="566"/>
      <c r="D2032" s="566"/>
      <c r="E2032" s="566"/>
      <c r="F2032" s="567"/>
      <c r="G2032" s="567"/>
      <c r="H2032" s="567"/>
      <c r="I2032" s="567"/>
      <c r="J2032" s="567"/>
      <c r="K2032" s="567"/>
      <c r="L2032" s="567"/>
      <c r="M2032" s="567"/>
      <c r="N2032" s="567"/>
      <c r="O2032" s="567"/>
      <c r="P2032" s="567"/>
      <c r="Q2032" s="567"/>
      <c r="R2032" s="567"/>
      <c r="S2032" s="567"/>
      <c r="T2032" s="567"/>
      <c r="U2032" s="567"/>
      <c r="V2032" s="567"/>
      <c r="W2032" s="567"/>
      <c r="X2032" s="567"/>
      <c r="Y2032" s="568"/>
      <c r="Z2032" s="567"/>
      <c r="AA2032" s="567"/>
      <c r="AB2032" s="316"/>
      <c r="AC2032" s="316"/>
    </row>
    <row r="2033" spans="1:29">
      <c r="A2033" s="576"/>
      <c r="B2033" s="566"/>
      <c r="C2033" s="566"/>
      <c r="D2033" s="566"/>
      <c r="E2033" s="566"/>
      <c r="F2033" s="567"/>
      <c r="G2033" s="567"/>
      <c r="H2033" s="567"/>
      <c r="I2033" s="567"/>
      <c r="J2033" s="567"/>
      <c r="K2033" s="567"/>
      <c r="L2033" s="567"/>
      <c r="M2033" s="567"/>
      <c r="N2033" s="567"/>
      <c r="O2033" s="567"/>
      <c r="P2033" s="567"/>
      <c r="Q2033" s="567"/>
      <c r="R2033" s="567"/>
      <c r="S2033" s="567"/>
      <c r="T2033" s="567"/>
      <c r="U2033" s="567"/>
      <c r="V2033" s="567"/>
      <c r="W2033" s="567"/>
      <c r="X2033" s="567"/>
      <c r="Y2033" s="568"/>
      <c r="Z2033" s="567"/>
      <c r="AA2033" s="567"/>
      <c r="AB2033" s="316"/>
      <c r="AC2033" s="316"/>
    </row>
    <row r="2034" spans="1:29">
      <c r="A2034" s="576"/>
      <c r="B2034" s="566"/>
      <c r="C2034" s="566"/>
      <c r="D2034" s="566"/>
      <c r="E2034" s="566"/>
      <c r="F2034" s="567"/>
      <c r="G2034" s="567"/>
      <c r="H2034" s="567"/>
      <c r="I2034" s="567"/>
      <c r="J2034" s="567"/>
      <c r="K2034" s="567"/>
      <c r="L2034" s="567"/>
      <c r="M2034" s="567"/>
      <c r="N2034" s="567"/>
      <c r="O2034" s="567"/>
      <c r="P2034" s="567"/>
      <c r="Q2034" s="567"/>
      <c r="R2034" s="567"/>
      <c r="S2034" s="567"/>
      <c r="T2034" s="567"/>
      <c r="U2034" s="567"/>
      <c r="V2034" s="567"/>
      <c r="W2034" s="567"/>
      <c r="X2034" s="567"/>
      <c r="Y2034" s="568"/>
      <c r="Z2034" s="567"/>
      <c r="AA2034" s="567"/>
      <c r="AB2034" s="316"/>
      <c r="AC2034" s="316"/>
    </row>
    <row r="2035" spans="1:29">
      <c r="A2035" s="576"/>
      <c r="B2035" s="566"/>
      <c r="C2035" s="566"/>
      <c r="D2035" s="566"/>
      <c r="E2035" s="566"/>
      <c r="F2035" s="567"/>
      <c r="G2035" s="567"/>
      <c r="H2035" s="567"/>
      <c r="I2035" s="567"/>
      <c r="J2035" s="567"/>
      <c r="K2035" s="567"/>
      <c r="L2035" s="567"/>
      <c r="M2035" s="567"/>
      <c r="N2035" s="567"/>
      <c r="O2035" s="567"/>
      <c r="P2035" s="567"/>
      <c r="Q2035" s="567"/>
      <c r="R2035" s="567"/>
      <c r="S2035" s="567"/>
      <c r="T2035" s="567"/>
      <c r="U2035" s="567"/>
      <c r="V2035" s="567"/>
      <c r="W2035" s="567"/>
      <c r="X2035" s="567"/>
      <c r="Y2035" s="568"/>
      <c r="Z2035" s="567"/>
      <c r="AA2035" s="567"/>
      <c r="AB2035" s="316"/>
      <c r="AC2035" s="316"/>
    </row>
    <row r="2036" spans="1:29">
      <c r="A2036" s="576"/>
      <c r="B2036" s="566"/>
      <c r="C2036" s="566"/>
      <c r="D2036" s="566"/>
      <c r="E2036" s="566"/>
      <c r="F2036" s="567"/>
      <c r="G2036" s="567"/>
      <c r="H2036" s="567"/>
      <c r="I2036" s="567"/>
      <c r="J2036" s="567"/>
      <c r="K2036" s="567"/>
      <c r="L2036" s="567"/>
      <c r="M2036" s="567"/>
      <c r="N2036" s="567"/>
      <c r="O2036" s="567"/>
      <c r="P2036" s="567"/>
      <c r="Q2036" s="567"/>
      <c r="R2036" s="567"/>
      <c r="S2036" s="567"/>
      <c r="T2036" s="567"/>
      <c r="U2036" s="567"/>
      <c r="V2036" s="567"/>
      <c r="W2036" s="567"/>
      <c r="X2036" s="567"/>
      <c r="Y2036" s="568"/>
      <c r="Z2036" s="567"/>
      <c r="AA2036" s="567"/>
      <c r="AB2036" s="316"/>
      <c r="AC2036" s="316"/>
    </row>
    <row r="2037" spans="1:29">
      <c r="A2037" s="576"/>
      <c r="B2037" s="566"/>
      <c r="C2037" s="566"/>
      <c r="D2037" s="566"/>
      <c r="E2037" s="566"/>
      <c r="F2037" s="567"/>
      <c r="G2037" s="567"/>
      <c r="H2037" s="567"/>
      <c r="I2037" s="567"/>
      <c r="J2037" s="567"/>
      <c r="K2037" s="567"/>
      <c r="L2037" s="567"/>
      <c r="M2037" s="567"/>
      <c r="N2037" s="567"/>
      <c r="O2037" s="567"/>
      <c r="P2037" s="567"/>
      <c r="Q2037" s="567"/>
      <c r="R2037" s="567"/>
      <c r="S2037" s="567"/>
      <c r="T2037" s="567"/>
      <c r="U2037" s="567"/>
      <c r="V2037" s="567"/>
      <c r="W2037" s="567"/>
      <c r="X2037" s="567"/>
      <c r="Y2037" s="568"/>
      <c r="Z2037" s="567"/>
      <c r="AA2037" s="567"/>
      <c r="AB2037" s="316"/>
      <c r="AC2037" s="316"/>
    </row>
    <row r="2038" spans="1:29">
      <c r="A2038" s="576"/>
      <c r="B2038" s="566"/>
      <c r="C2038" s="566"/>
      <c r="D2038" s="566"/>
      <c r="E2038" s="566"/>
      <c r="F2038" s="567"/>
      <c r="G2038" s="567"/>
      <c r="H2038" s="567"/>
      <c r="I2038" s="567"/>
      <c r="J2038" s="567"/>
      <c r="K2038" s="567"/>
      <c r="L2038" s="567"/>
      <c r="M2038" s="567"/>
      <c r="N2038" s="567"/>
      <c r="O2038" s="567"/>
      <c r="P2038" s="567"/>
      <c r="Q2038" s="567"/>
      <c r="R2038" s="567"/>
      <c r="S2038" s="567"/>
      <c r="T2038" s="567"/>
      <c r="U2038" s="567"/>
      <c r="V2038" s="567"/>
      <c r="W2038" s="567"/>
      <c r="X2038" s="567"/>
      <c r="Y2038" s="568"/>
      <c r="Z2038" s="567"/>
      <c r="AA2038" s="567"/>
      <c r="AB2038" s="316"/>
      <c r="AC2038" s="316"/>
    </row>
    <row r="2039" spans="1:29">
      <c r="A2039" s="576"/>
      <c r="B2039" s="566"/>
      <c r="C2039" s="566"/>
      <c r="D2039" s="566"/>
      <c r="E2039" s="566"/>
      <c r="F2039" s="567"/>
      <c r="G2039" s="567"/>
      <c r="H2039" s="567"/>
      <c r="I2039" s="567"/>
      <c r="J2039" s="567"/>
      <c r="K2039" s="567"/>
      <c r="L2039" s="567"/>
      <c r="M2039" s="567"/>
      <c r="N2039" s="567"/>
      <c r="O2039" s="567"/>
      <c r="P2039" s="567"/>
      <c r="Q2039" s="567"/>
      <c r="R2039" s="567"/>
      <c r="S2039" s="567"/>
      <c r="T2039" s="567"/>
      <c r="U2039" s="567"/>
      <c r="V2039" s="567"/>
      <c r="W2039" s="567"/>
      <c r="X2039" s="567"/>
      <c r="Y2039" s="568"/>
      <c r="Z2039" s="567"/>
      <c r="AA2039" s="567"/>
      <c r="AB2039" s="316"/>
      <c r="AC2039" s="316"/>
    </row>
    <row r="2040" spans="1:29">
      <c r="A2040" s="576"/>
      <c r="B2040" s="566"/>
      <c r="C2040" s="566"/>
      <c r="D2040" s="566"/>
      <c r="E2040" s="566"/>
      <c r="F2040" s="567"/>
      <c r="G2040" s="567"/>
      <c r="H2040" s="567"/>
      <c r="I2040" s="567"/>
      <c r="J2040" s="567"/>
      <c r="K2040" s="567"/>
      <c r="L2040" s="567"/>
      <c r="M2040" s="567"/>
      <c r="N2040" s="567"/>
      <c r="O2040" s="567"/>
      <c r="P2040" s="567"/>
      <c r="Q2040" s="567"/>
      <c r="R2040" s="567"/>
      <c r="S2040" s="567"/>
      <c r="T2040" s="567"/>
      <c r="U2040" s="567"/>
      <c r="V2040" s="567"/>
      <c r="W2040" s="567"/>
      <c r="X2040" s="567"/>
      <c r="Y2040" s="568"/>
      <c r="Z2040" s="567"/>
      <c r="AA2040" s="567"/>
      <c r="AB2040" s="316"/>
      <c r="AC2040" s="316"/>
    </row>
    <row r="2041" spans="1:29">
      <c r="A2041" s="576"/>
      <c r="B2041" s="566"/>
      <c r="C2041" s="566"/>
      <c r="D2041" s="566"/>
      <c r="E2041" s="566"/>
      <c r="F2041" s="567"/>
      <c r="G2041" s="567"/>
      <c r="H2041" s="567"/>
      <c r="I2041" s="567"/>
      <c r="J2041" s="567"/>
      <c r="K2041" s="567"/>
      <c r="L2041" s="567"/>
      <c r="M2041" s="567"/>
      <c r="N2041" s="567"/>
      <c r="O2041" s="567"/>
      <c r="P2041" s="567"/>
      <c r="Q2041" s="567"/>
      <c r="R2041" s="567"/>
      <c r="S2041" s="567"/>
      <c r="T2041" s="567"/>
      <c r="U2041" s="567"/>
      <c r="V2041" s="567"/>
      <c r="W2041" s="567"/>
      <c r="X2041" s="567"/>
      <c r="Y2041" s="568"/>
      <c r="Z2041" s="567"/>
      <c r="AA2041" s="567"/>
      <c r="AB2041" s="316"/>
      <c r="AC2041" s="316"/>
    </row>
    <row r="2042" spans="1:29">
      <c r="A2042" s="576"/>
      <c r="B2042" s="566"/>
      <c r="C2042" s="566"/>
      <c r="D2042" s="566"/>
      <c r="E2042" s="566"/>
      <c r="F2042" s="567"/>
      <c r="G2042" s="567"/>
      <c r="H2042" s="567"/>
      <c r="I2042" s="567"/>
      <c r="J2042" s="567"/>
      <c r="K2042" s="567"/>
      <c r="L2042" s="567"/>
      <c r="M2042" s="567"/>
      <c r="N2042" s="567"/>
      <c r="O2042" s="567"/>
      <c r="P2042" s="567"/>
      <c r="Q2042" s="567"/>
      <c r="R2042" s="567"/>
      <c r="S2042" s="567"/>
      <c r="T2042" s="567"/>
      <c r="U2042" s="567"/>
      <c r="V2042" s="567"/>
      <c r="W2042" s="567"/>
      <c r="X2042" s="567"/>
      <c r="Y2042" s="568"/>
      <c r="Z2042" s="567"/>
      <c r="AA2042" s="567"/>
      <c r="AB2042" s="316"/>
      <c r="AC2042" s="316"/>
    </row>
    <row r="2043" spans="1:29">
      <c r="A2043" s="576"/>
      <c r="B2043" s="566"/>
      <c r="C2043" s="566"/>
      <c r="D2043" s="566"/>
      <c r="E2043" s="566"/>
      <c r="F2043" s="567"/>
      <c r="G2043" s="567"/>
      <c r="H2043" s="567"/>
      <c r="I2043" s="567"/>
      <c r="J2043" s="567"/>
      <c r="K2043" s="567"/>
      <c r="L2043" s="567"/>
      <c r="M2043" s="567"/>
      <c r="N2043" s="567"/>
      <c r="O2043" s="567"/>
      <c r="P2043" s="567"/>
      <c r="Q2043" s="567"/>
      <c r="R2043" s="567"/>
      <c r="S2043" s="567"/>
      <c r="T2043" s="567"/>
      <c r="U2043" s="567"/>
      <c r="V2043" s="567"/>
      <c r="W2043" s="567"/>
      <c r="X2043" s="567"/>
      <c r="Y2043" s="568"/>
      <c r="Z2043" s="567"/>
      <c r="AA2043" s="567"/>
      <c r="AB2043" s="316"/>
      <c r="AC2043" s="316"/>
    </row>
    <row r="2044" spans="1:29">
      <c r="A2044" s="576"/>
      <c r="B2044" s="566"/>
      <c r="C2044" s="566"/>
      <c r="D2044" s="566"/>
      <c r="E2044" s="566"/>
      <c r="F2044" s="567"/>
      <c r="G2044" s="567"/>
      <c r="H2044" s="567"/>
      <c r="I2044" s="567"/>
      <c r="J2044" s="567"/>
      <c r="K2044" s="567"/>
      <c r="L2044" s="567"/>
      <c r="M2044" s="567"/>
      <c r="N2044" s="567"/>
      <c r="O2044" s="567"/>
      <c r="P2044" s="567"/>
      <c r="Q2044" s="567"/>
      <c r="R2044" s="567"/>
      <c r="S2044" s="567"/>
      <c r="T2044" s="567"/>
      <c r="U2044" s="567"/>
      <c r="V2044" s="567"/>
      <c r="W2044" s="567"/>
      <c r="X2044" s="567"/>
      <c r="Y2044" s="568"/>
      <c r="Z2044" s="567"/>
      <c r="AA2044" s="567"/>
      <c r="AB2044" s="316"/>
      <c r="AC2044" s="316"/>
    </row>
    <row r="2045" spans="1:29">
      <c r="A2045" s="576"/>
      <c r="B2045" s="566"/>
      <c r="C2045" s="566"/>
      <c r="D2045" s="566"/>
      <c r="E2045" s="566"/>
      <c r="F2045" s="567"/>
      <c r="G2045" s="567"/>
      <c r="H2045" s="567"/>
      <c r="I2045" s="567"/>
      <c r="J2045" s="567"/>
      <c r="K2045" s="567"/>
      <c r="L2045" s="567"/>
      <c r="M2045" s="567"/>
      <c r="N2045" s="567"/>
      <c r="O2045" s="567"/>
      <c r="P2045" s="567"/>
      <c r="Q2045" s="567"/>
      <c r="R2045" s="567"/>
      <c r="S2045" s="567"/>
      <c r="T2045" s="567"/>
      <c r="U2045" s="567"/>
      <c r="V2045" s="567"/>
      <c r="W2045" s="567"/>
      <c r="X2045" s="567"/>
      <c r="Y2045" s="568"/>
      <c r="Z2045" s="567"/>
      <c r="AA2045" s="567"/>
      <c r="AB2045" s="316"/>
      <c r="AC2045" s="316"/>
    </row>
    <row r="2046" spans="1:29">
      <c r="A2046" s="576"/>
      <c r="B2046" s="566"/>
      <c r="C2046" s="566"/>
      <c r="D2046" s="566"/>
      <c r="E2046" s="566"/>
      <c r="F2046" s="567"/>
      <c r="G2046" s="567"/>
      <c r="H2046" s="567"/>
      <c r="I2046" s="567"/>
      <c r="J2046" s="567"/>
      <c r="K2046" s="567"/>
      <c r="L2046" s="567"/>
      <c r="M2046" s="567"/>
      <c r="N2046" s="567"/>
      <c r="O2046" s="567"/>
      <c r="P2046" s="567"/>
      <c r="Q2046" s="567"/>
      <c r="R2046" s="567"/>
      <c r="S2046" s="567"/>
      <c r="T2046" s="567"/>
      <c r="U2046" s="567"/>
      <c r="V2046" s="567"/>
      <c r="W2046" s="567"/>
      <c r="X2046" s="567"/>
      <c r="Y2046" s="568"/>
      <c r="Z2046" s="567"/>
      <c r="AA2046" s="567"/>
      <c r="AB2046" s="316"/>
      <c r="AC2046" s="316"/>
    </row>
    <row r="2047" spans="1:29">
      <c r="A2047" s="576"/>
      <c r="B2047" s="566"/>
      <c r="C2047" s="566"/>
      <c r="D2047" s="566"/>
      <c r="E2047" s="566"/>
      <c r="F2047" s="567"/>
      <c r="G2047" s="567"/>
      <c r="H2047" s="567"/>
      <c r="I2047" s="567"/>
      <c r="J2047" s="567"/>
      <c r="K2047" s="567"/>
      <c r="L2047" s="567"/>
      <c r="M2047" s="567"/>
      <c r="N2047" s="567"/>
      <c r="O2047" s="567"/>
      <c r="P2047" s="567"/>
      <c r="Q2047" s="567"/>
      <c r="R2047" s="567"/>
      <c r="S2047" s="567"/>
      <c r="T2047" s="567"/>
      <c r="U2047" s="567"/>
      <c r="V2047" s="567"/>
      <c r="W2047" s="567"/>
      <c r="X2047" s="567"/>
      <c r="Y2047" s="568"/>
      <c r="Z2047" s="567"/>
      <c r="AA2047" s="567"/>
      <c r="AB2047" s="316"/>
      <c r="AC2047" s="316"/>
    </row>
    <row r="2048" spans="1:29">
      <c r="A2048" s="576"/>
      <c r="B2048" s="566"/>
      <c r="C2048" s="566"/>
      <c r="D2048" s="566"/>
      <c r="E2048" s="566"/>
      <c r="F2048" s="567"/>
      <c r="G2048" s="567"/>
      <c r="H2048" s="567"/>
      <c r="I2048" s="567"/>
      <c r="J2048" s="567"/>
      <c r="K2048" s="567"/>
      <c r="L2048" s="567"/>
      <c r="M2048" s="567"/>
      <c r="N2048" s="567"/>
      <c r="O2048" s="567"/>
      <c r="P2048" s="567"/>
      <c r="Q2048" s="567"/>
      <c r="R2048" s="567"/>
      <c r="S2048" s="567"/>
      <c r="T2048" s="567"/>
      <c r="U2048" s="567"/>
      <c r="V2048" s="567"/>
      <c r="W2048" s="567"/>
      <c r="X2048" s="567"/>
      <c r="Y2048" s="568"/>
      <c r="Z2048" s="567"/>
      <c r="AA2048" s="567"/>
      <c r="AB2048" s="316"/>
      <c r="AC2048" s="316"/>
    </row>
    <row r="2049" spans="1:29">
      <c r="A2049" s="576"/>
      <c r="B2049" s="566"/>
      <c r="C2049" s="566"/>
      <c r="D2049" s="566"/>
      <c r="E2049" s="566"/>
      <c r="F2049" s="567"/>
      <c r="G2049" s="567"/>
      <c r="H2049" s="567"/>
      <c r="I2049" s="567"/>
      <c r="J2049" s="567"/>
      <c r="K2049" s="567"/>
      <c r="L2049" s="567"/>
      <c r="M2049" s="567"/>
      <c r="N2049" s="567"/>
      <c r="O2049" s="567"/>
      <c r="P2049" s="567"/>
      <c r="Q2049" s="567"/>
      <c r="R2049" s="567"/>
      <c r="S2049" s="567"/>
      <c r="T2049" s="567"/>
      <c r="U2049" s="567"/>
      <c r="V2049" s="567"/>
      <c r="W2049" s="567"/>
      <c r="X2049" s="567"/>
      <c r="Y2049" s="568"/>
      <c r="Z2049" s="567"/>
      <c r="AA2049" s="567"/>
      <c r="AB2049" s="316"/>
      <c r="AC2049" s="316"/>
    </row>
    <row r="2050" spans="1:29">
      <c r="A2050" s="576"/>
      <c r="B2050" s="566"/>
      <c r="C2050" s="566"/>
      <c r="D2050" s="566"/>
      <c r="E2050" s="566"/>
      <c r="F2050" s="567"/>
      <c r="G2050" s="567"/>
      <c r="H2050" s="567"/>
      <c r="I2050" s="567"/>
      <c r="J2050" s="567"/>
      <c r="K2050" s="567"/>
      <c r="L2050" s="567"/>
      <c r="M2050" s="567"/>
      <c r="N2050" s="567"/>
      <c r="O2050" s="567"/>
      <c r="P2050" s="567"/>
      <c r="Q2050" s="567"/>
      <c r="R2050" s="567"/>
      <c r="S2050" s="567"/>
      <c r="T2050" s="567"/>
      <c r="U2050" s="567"/>
      <c r="V2050" s="567"/>
      <c r="W2050" s="567"/>
      <c r="X2050" s="567"/>
      <c r="Y2050" s="568"/>
      <c r="Z2050" s="567"/>
      <c r="AA2050" s="567"/>
      <c r="AB2050" s="316"/>
      <c r="AC2050" s="316"/>
    </row>
    <row r="2051" spans="1:29">
      <c r="A2051" s="576"/>
      <c r="B2051" s="566"/>
      <c r="C2051" s="566"/>
      <c r="D2051" s="566"/>
      <c r="E2051" s="566"/>
      <c r="F2051" s="567"/>
      <c r="G2051" s="567"/>
      <c r="H2051" s="567"/>
      <c r="I2051" s="567"/>
      <c r="J2051" s="567"/>
      <c r="K2051" s="567"/>
      <c r="L2051" s="567"/>
      <c r="M2051" s="567"/>
      <c r="N2051" s="567"/>
      <c r="O2051" s="567"/>
      <c r="P2051" s="567"/>
      <c r="Q2051" s="567"/>
      <c r="R2051" s="567"/>
      <c r="S2051" s="567"/>
      <c r="T2051" s="567"/>
      <c r="U2051" s="567"/>
      <c r="V2051" s="567"/>
      <c r="W2051" s="567"/>
      <c r="X2051" s="567"/>
      <c r="Y2051" s="568"/>
      <c r="Z2051" s="567"/>
      <c r="AA2051" s="567"/>
      <c r="AB2051" s="316"/>
      <c r="AC2051" s="316"/>
    </row>
    <row r="2052" spans="1:29">
      <c r="A2052" s="576"/>
      <c r="B2052" s="566"/>
      <c r="C2052" s="566"/>
      <c r="D2052" s="566"/>
      <c r="E2052" s="566"/>
      <c r="F2052" s="567"/>
      <c r="G2052" s="567"/>
      <c r="H2052" s="567"/>
      <c r="I2052" s="567"/>
      <c r="J2052" s="567"/>
      <c r="K2052" s="567"/>
      <c r="L2052" s="567"/>
      <c r="M2052" s="567"/>
      <c r="N2052" s="567"/>
      <c r="O2052" s="567"/>
      <c r="P2052" s="567"/>
      <c r="Q2052" s="567"/>
      <c r="R2052" s="567"/>
      <c r="S2052" s="567"/>
      <c r="T2052" s="567"/>
      <c r="U2052" s="567"/>
      <c r="V2052" s="567"/>
      <c r="W2052" s="567"/>
      <c r="X2052" s="567"/>
      <c r="Y2052" s="568"/>
      <c r="Z2052" s="567"/>
      <c r="AA2052" s="567"/>
      <c r="AB2052" s="316"/>
      <c r="AC2052" s="316"/>
    </row>
    <row r="2053" spans="1:29">
      <c r="A2053" s="576"/>
      <c r="B2053" s="566"/>
      <c r="C2053" s="566"/>
      <c r="D2053" s="566"/>
      <c r="E2053" s="566"/>
      <c r="F2053" s="567"/>
      <c r="G2053" s="567"/>
      <c r="H2053" s="567"/>
      <c r="I2053" s="567"/>
      <c r="J2053" s="567"/>
      <c r="K2053" s="567"/>
      <c r="L2053" s="567"/>
      <c r="M2053" s="567"/>
      <c r="N2053" s="567"/>
      <c r="O2053" s="567"/>
      <c r="P2053" s="567"/>
      <c r="Q2053" s="567"/>
      <c r="R2053" s="567"/>
      <c r="S2053" s="567"/>
      <c r="T2053" s="567"/>
      <c r="U2053" s="567"/>
      <c r="V2053" s="567"/>
      <c r="W2053" s="567"/>
      <c r="X2053" s="567"/>
      <c r="Y2053" s="568"/>
      <c r="Z2053" s="567"/>
      <c r="AA2053" s="567"/>
      <c r="AB2053" s="316"/>
      <c r="AC2053" s="316"/>
    </row>
    <row r="2054" spans="1:29">
      <c r="A2054" s="576"/>
      <c r="B2054" s="566"/>
      <c r="C2054" s="566"/>
      <c r="D2054" s="566"/>
      <c r="E2054" s="566"/>
      <c r="F2054" s="567"/>
      <c r="G2054" s="567"/>
      <c r="H2054" s="567"/>
      <c r="I2054" s="567"/>
      <c r="J2054" s="567"/>
      <c r="K2054" s="567"/>
      <c r="L2054" s="567"/>
      <c r="M2054" s="567"/>
      <c r="N2054" s="567"/>
      <c r="O2054" s="567"/>
      <c r="P2054" s="567"/>
      <c r="Q2054" s="567"/>
      <c r="R2054" s="567"/>
      <c r="S2054" s="567"/>
      <c r="T2054" s="567"/>
      <c r="U2054" s="567"/>
      <c r="V2054" s="567"/>
      <c r="W2054" s="567"/>
      <c r="X2054" s="567"/>
      <c r="Y2054" s="568"/>
      <c r="Z2054" s="567"/>
      <c r="AA2054" s="567"/>
      <c r="AB2054" s="316"/>
      <c r="AC2054" s="316"/>
    </row>
    <row r="2055" spans="1:29">
      <c r="A2055" s="576"/>
      <c r="B2055" s="566"/>
      <c r="C2055" s="566"/>
      <c r="D2055" s="566"/>
      <c r="E2055" s="566"/>
      <c r="F2055" s="567"/>
      <c r="G2055" s="567"/>
      <c r="H2055" s="567"/>
      <c r="I2055" s="567"/>
      <c r="J2055" s="567"/>
      <c r="K2055" s="567"/>
      <c r="L2055" s="567"/>
      <c r="M2055" s="567"/>
      <c r="N2055" s="567"/>
      <c r="O2055" s="567"/>
      <c r="P2055" s="567"/>
      <c r="Q2055" s="567"/>
      <c r="R2055" s="567"/>
      <c r="S2055" s="567"/>
      <c r="T2055" s="567"/>
      <c r="U2055" s="567"/>
      <c r="V2055" s="567"/>
      <c r="W2055" s="567"/>
      <c r="X2055" s="567"/>
      <c r="Y2055" s="568"/>
      <c r="Z2055" s="567"/>
      <c r="AA2055" s="567"/>
      <c r="AB2055" s="316"/>
      <c r="AC2055" s="316"/>
    </row>
    <row r="2056" spans="1:29">
      <c r="A2056" s="576"/>
      <c r="B2056" s="566"/>
      <c r="C2056" s="566"/>
      <c r="D2056" s="566"/>
      <c r="E2056" s="566"/>
      <c r="F2056" s="567"/>
      <c r="G2056" s="567"/>
      <c r="H2056" s="567"/>
      <c r="I2056" s="567"/>
      <c r="J2056" s="567"/>
      <c r="K2056" s="567"/>
      <c r="L2056" s="567"/>
      <c r="M2056" s="567"/>
      <c r="N2056" s="567"/>
      <c r="O2056" s="567"/>
      <c r="P2056" s="567"/>
      <c r="Q2056" s="567"/>
      <c r="R2056" s="567"/>
      <c r="S2056" s="567"/>
      <c r="T2056" s="567"/>
      <c r="U2056" s="567"/>
      <c r="V2056" s="567"/>
      <c r="W2056" s="567"/>
      <c r="X2056" s="567"/>
      <c r="Y2056" s="568"/>
      <c r="Z2056" s="567"/>
      <c r="AA2056" s="567"/>
      <c r="AB2056" s="316"/>
      <c r="AC2056" s="316"/>
    </row>
    <row r="2057" spans="1:29">
      <c r="A2057" s="576"/>
      <c r="B2057" s="566"/>
      <c r="C2057" s="566"/>
      <c r="D2057" s="566"/>
      <c r="E2057" s="566"/>
      <c r="F2057" s="567"/>
      <c r="G2057" s="567"/>
      <c r="H2057" s="567"/>
      <c r="I2057" s="567"/>
      <c r="J2057" s="567"/>
      <c r="K2057" s="567"/>
      <c r="L2057" s="567"/>
      <c r="M2057" s="567"/>
      <c r="N2057" s="567"/>
      <c r="O2057" s="567"/>
      <c r="P2057" s="567"/>
      <c r="Q2057" s="567"/>
      <c r="R2057" s="567"/>
      <c r="S2057" s="567"/>
      <c r="T2057" s="567"/>
      <c r="U2057" s="567"/>
      <c r="V2057" s="567"/>
      <c r="W2057" s="567"/>
      <c r="X2057" s="567"/>
      <c r="Y2057" s="568"/>
      <c r="Z2057" s="567"/>
      <c r="AA2057" s="567"/>
      <c r="AB2057" s="316"/>
      <c r="AC2057" s="316"/>
    </row>
    <row r="2058" spans="1:29">
      <c r="A2058" s="576"/>
      <c r="B2058" s="566"/>
      <c r="C2058" s="566"/>
      <c r="D2058" s="566"/>
      <c r="E2058" s="566"/>
      <c r="F2058" s="567"/>
      <c r="G2058" s="567"/>
      <c r="H2058" s="567"/>
      <c r="I2058" s="567"/>
      <c r="J2058" s="567"/>
      <c r="K2058" s="567"/>
      <c r="L2058" s="567"/>
      <c r="M2058" s="567"/>
      <c r="N2058" s="567"/>
      <c r="O2058" s="567"/>
      <c r="P2058" s="567"/>
      <c r="Q2058" s="567"/>
      <c r="R2058" s="567"/>
      <c r="S2058" s="567"/>
      <c r="T2058" s="567"/>
      <c r="U2058" s="567"/>
      <c r="V2058" s="567"/>
      <c r="W2058" s="567"/>
      <c r="X2058" s="567"/>
      <c r="Y2058" s="568"/>
      <c r="Z2058" s="567"/>
      <c r="AA2058" s="567"/>
      <c r="AB2058" s="316"/>
      <c r="AC2058" s="316"/>
    </row>
    <row r="2059" spans="1:29">
      <c r="A2059" s="576"/>
      <c r="B2059" s="566"/>
      <c r="C2059" s="566"/>
      <c r="D2059" s="566"/>
      <c r="E2059" s="566"/>
      <c r="F2059" s="567"/>
      <c r="G2059" s="567"/>
      <c r="H2059" s="567"/>
      <c r="I2059" s="567"/>
      <c r="J2059" s="567"/>
      <c r="K2059" s="567"/>
      <c r="L2059" s="567"/>
      <c r="M2059" s="567"/>
      <c r="N2059" s="567"/>
      <c r="O2059" s="567"/>
      <c r="P2059" s="567"/>
      <c r="Q2059" s="567"/>
      <c r="R2059" s="567"/>
      <c r="S2059" s="567"/>
      <c r="T2059" s="567"/>
      <c r="U2059" s="567"/>
      <c r="V2059" s="567"/>
      <c r="W2059" s="567"/>
      <c r="X2059" s="567"/>
      <c r="Y2059" s="568"/>
      <c r="Z2059" s="567"/>
      <c r="AA2059" s="567"/>
      <c r="AB2059" s="316"/>
      <c r="AC2059" s="316"/>
    </row>
    <row r="2060" spans="1:29">
      <c r="A2060" s="576"/>
      <c r="B2060" s="566"/>
      <c r="C2060" s="566"/>
      <c r="D2060" s="566"/>
      <c r="E2060" s="566"/>
      <c r="F2060" s="567"/>
      <c r="G2060" s="567"/>
      <c r="H2060" s="567"/>
      <c r="I2060" s="567"/>
      <c r="J2060" s="567"/>
      <c r="K2060" s="567"/>
      <c r="L2060" s="567"/>
      <c r="M2060" s="567"/>
      <c r="N2060" s="567"/>
      <c r="O2060" s="567"/>
      <c r="P2060" s="567"/>
      <c r="Q2060" s="567"/>
      <c r="R2060" s="567"/>
      <c r="S2060" s="567"/>
      <c r="T2060" s="567"/>
      <c r="U2060" s="567"/>
      <c r="V2060" s="567"/>
      <c r="W2060" s="567"/>
      <c r="X2060" s="567"/>
      <c r="Y2060" s="568"/>
      <c r="Z2060" s="567"/>
      <c r="AA2060" s="567"/>
      <c r="AB2060" s="316"/>
      <c r="AC2060" s="316"/>
    </row>
    <row r="2061" spans="1:29">
      <c r="A2061" s="576"/>
      <c r="B2061" s="566"/>
      <c r="C2061" s="566"/>
      <c r="D2061" s="566"/>
      <c r="E2061" s="566"/>
      <c r="F2061" s="567"/>
      <c r="G2061" s="567"/>
      <c r="H2061" s="567"/>
      <c r="I2061" s="567"/>
      <c r="J2061" s="567"/>
      <c r="K2061" s="567"/>
      <c r="L2061" s="567"/>
      <c r="M2061" s="567"/>
      <c r="N2061" s="567"/>
      <c r="O2061" s="567"/>
      <c r="P2061" s="567"/>
      <c r="Q2061" s="567"/>
      <c r="R2061" s="567"/>
      <c r="S2061" s="567"/>
      <c r="T2061" s="567"/>
      <c r="U2061" s="567"/>
      <c r="V2061" s="567"/>
      <c r="W2061" s="567"/>
      <c r="X2061" s="567"/>
      <c r="Y2061" s="568"/>
      <c r="Z2061" s="567"/>
      <c r="AA2061" s="567"/>
      <c r="AB2061" s="316"/>
      <c r="AC2061" s="316"/>
    </row>
    <row r="2062" spans="1:29">
      <c r="A2062" s="576"/>
      <c r="B2062" s="566"/>
      <c r="C2062" s="566"/>
      <c r="D2062" s="566"/>
      <c r="E2062" s="566"/>
      <c r="F2062" s="567"/>
      <c r="G2062" s="567"/>
      <c r="H2062" s="567"/>
      <c r="I2062" s="567"/>
      <c r="J2062" s="567"/>
      <c r="K2062" s="567"/>
      <c r="L2062" s="567"/>
      <c r="M2062" s="567"/>
      <c r="N2062" s="567"/>
      <c r="O2062" s="567"/>
      <c r="P2062" s="567"/>
      <c r="Q2062" s="567"/>
      <c r="R2062" s="567"/>
      <c r="S2062" s="567"/>
      <c r="T2062" s="567"/>
      <c r="U2062" s="567"/>
      <c r="V2062" s="567"/>
      <c r="W2062" s="567"/>
      <c r="X2062" s="567"/>
      <c r="Y2062" s="568"/>
      <c r="Z2062" s="567"/>
      <c r="AA2062" s="567"/>
      <c r="AB2062" s="316"/>
      <c r="AC2062" s="316"/>
    </row>
    <row r="2063" spans="1:29">
      <c r="A2063" s="576"/>
      <c r="B2063" s="566"/>
      <c r="C2063" s="566"/>
      <c r="D2063" s="566"/>
      <c r="E2063" s="566"/>
      <c r="F2063" s="567"/>
      <c r="G2063" s="567"/>
      <c r="H2063" s="567"/>
      <c r="I2063" s="567"/>
      <c r="J2063" s="567"/>
      <c r="K2063" s="567"/>
      <c r="L2063" s="567"/>
      <c r="M2063" s="567"/>
      <c r="N2063" s="567"/>
      <c r="O2063" s="567"/>
      <c r="P2063" s="567"/>
      <c r="Q2063" s="567"/>
      <c r="R2063" s="567"/>
      <c r="S2063" s="567"/>
      <c r="T2063" s="567"/>
      <c r="U2063" s="567"/>
      <c r="V2063" s="567"/>
      <c r="W2063" s="567"/>
      <c r="X2063" s="567"/>
      <c r="Y2063" s="568"/>
      <c r="Z2063" s="567"/>
      <c r="AA2063" s="567"/>
      <c r="AB2063" s="316"/>
      <c r="AC2063" s="316"/>
    </row>
    <row r="2064" spans="1:29">
      <c r="A2064" s="576"/>
      <c r="B2064" s="566"/>
      <c r="C2064" s="566"/>
      <c r="D2064" s="566"/>
      <c r="E2064" s="566"/>
      <c r="F2064" s="567"/>
      <c r="G2064" s="567"/>
      <c r="H2064" s="567"/>
      <c r="I2064" s="567"/>
      <c r="J2064" s="567"/>
      <c r="K2064" s="567"/>
      <c r="L2064" s="567"/>
      <c r="M2064" s="567"/>
      <c r="N2064" s="567"/>
      <c r="O2064" s="567"/>
      <c r="P2064" s="567"/>
      <c r="Q2064" s="567"/>
      <c r="R2064" s="567"/>
      <c r="S2064" s="567"/>
      <c r="T2064" s="567"/>
      <c r="U2064" s="567"/>
      <c r="V2064" s="567"/>
      <c r="W2064" s="567"/>
      <c r="X2064" s="567"/>
      <c r="Y2064" s="568"/>
      <c r="Z2064" s="567"/>
      <c r="AA2064" s="567"/>
      <c r="AB2064" s="316"/>
      <c r="AC2064" s="316"/>
    </row>
    <row r="2065" spans="1:29">
      <c r="A2065" s="576"/>
      <c r="B2065" s="566"/>
      <c r="C2065" s="566"/>
      <c r="D2065" s="566"/>
      <c r="E2065" s="566"/>
      <c r="F2065" s="567"/>
      <c r="G2065" s="567"/>
      <c r="H2065" s="567"/>
      <c r="I2065" s="567"/>
      <c r="J2065" s="567"/>
      <c r="K2065" s="567"/>
      <c r="L2065" s="567"/>
      <c r="M2065" s="567"/>
      <c r="N2065" s="567"/>
      <c r="O2065" s="567"/>
      <c r="P2065" s="567"/>
      <c r="Q2065" s="567"/>
      <c r="R2065" s="567"/>
      <c r="S2065" s="567"/>
      <c r="T2065" s="567"/>
      <c r="U2065" s="567"/>
      <c r="V2065" s="567"/>
      <c r="W2065" s="567"/>
      <c r="X2065" s="567"/>
      <c r="Y2065" s="568"/>
      <c r="Z2065" s="567"/>
      <c r="AA2065" s="567"/>
      <c r="AB2065" s="316"/>
      <c r="AC2065" s="316"/>
    </row>
    <row r="2066" spans="1:29">
      <c r="A2066" s="576"/>
      <c r="B2066" s="566"/>
      <c r="C2066" s="566"/>
      <c r="D2066" s="566"/>
      <c r="E2066" s="566"/>
      <c r="F2066" s="567"/>
      <c r="G2066" s="567"/>
      <c r="H2066" s="567"/>
      <c r="I2066" s="567"/>
      <c r="J2066" s="567"/>
      <c r="K2066" s="567"/>
      <c r="L2066" s="567"/>
      <c r="M2066" s="567"/>
      <c r="N2066" s="567"/>
      <c r="O2066" s="567"/>
      <c r="P2066" s="567"/>
      <c r="Q2066" s="567"/>
      <c r="R2066" s="567"/>
      <c r="S2066" s="567"/>
      <c r="T2066" s="567"/>
      <c r="U2066" s="567"/>
      <c r="V2066" s="567"/>
      <c r="W2066" s="567"/>
      <c r="X2066" s="567"/>
      <c r="Y2066" s="568"/>
      <c r="Z2066" s="567"/>
      <c r="AA2066" s="567"/>
      <c r="AB2066" s="316"/>
      <c r="AC2066" s="316"/>
    </row>
    <row r="2067" spans="1:29">
      <c r="A2067" s="576"/>
      <c r="B2067" s="566"/>
      <c r="C2067" s="566"/>
      <c r="D2067" s="566"/>
      <c r="E2067" s="566"/>
      <c r="F2067" s="567"/>
      <c r="G2067" s="567"/>
      <c r="H2067" s="567"/>
      <c r="I2067" s="567"/>
      <c r="J2067" s="567"/>
      <c r="K2067" s="567"/>
      <c r="L2067" s="567"/>
      <c r="M2067" s="567"/>
      <c r="N2067" s="567"/>
      <c r="O2067" s="567"/>
      <c r="P2067" s="567"/>
      <c r="Q2067" s="567"/>
      <c r="R2067" s="567"/>
      <c r="S2067" s="567"/>
      <c r="T2067" s="567"/>
      <c r="U2067" s="567"/>
      <c r="V2067" s="567"/>
      <c r="W2067" s="567"/>
      <c r="X2067" s="567"/>
      <c r="Y2067" s="568"/>
      <c r="Z2067" s="567"/>
      <c r="AA2067" s="567"/>
      <c r="AB2067" s="316"/>
      <c r="AC2067" s="316"/>
    </row>
    <row r="2068" spans="1:29">
      <c r="A2068" s="576"/>
      <c r="B2068" s="566"/>
      <c r="C2068" s="566"/>
      <c r="D2068" s="566"/>
      <c r="E2068" s="566"/>
      <c r="F2068" s="567"/>
      <c r="G2068" s="567"/>
      <c r="H2068" s="567"/>
      <c r="I2068" s="567"/>
      <c r="J2068" s="567"/>
      <c r="K2068" s="567"/>
      <c r="L2068" s="567"/>
      <c r="M2068" s="567"/>
      <c r="N2068" s="567"/>
      <c r="O2068" s="567"/>
      <c r="P2068" s="567"/>
      <c r="Q2068" s="567"/>
      <c r="R2068" s="567"/>
      <c r="S2068" s="567"/>
      <c r="T2068" s="567"/>
      <c r="U2068" s="567"/>
      <c r="V2068" s="567"/>
      <c r="W2068" s="567"/>
      <c r="X2068" s="567"/>
      <c r="Y2068" s="568"/>
      <c r="Z2068" s="567"/>
      <c r="AA2068" s="567"/>
      <c r="AB2068" s="316"/>
      <c r="AC2068" s="316"/>
    </row>
    <row r="2069" spans="1:29">
      <c r="A2069" s="576"/>
      <c r="B2069" s="566"/>
      <c r="C2069" s="566"/>
      <c r="D2069" s="566"/>
      <c r="E2069" s="566"/>
      <c r="F2069" s="567"/>
      <c r="G2069" s="567"/>
      <c r="H2069" s="567"/>
      <c r="I2069" s="567"/>
      <c r="J2069" s="567"/>
      <c r="K2069" s="567"/>
      <c r="L2069" s="567"/>
      <c r="M2069" s="567"/>
      <c r="N2069" s="567"/>
      <c r="O2069" s="567"/>
      <c r="P2069" s="567"/>
      <c r="Q2069" s="567"/>
      <c r="R2069" s="567"/>
      <c r="S2069" s="567"/>
      <c r="T2069" s="567"/>
      <c r="U2069" s="567"/>
      <c r="V2069" s="567"/>
      <c r="W2069" s="567"/>
      <c r="X2069" s="567"/>
      <c r="Y2069" s="568"/>
      <c r="Z2069" s="567"/>
      <c r="AA2069" s="567"/>
      <c r="AB2069" s="316"/>
      <c r="AC2069" s="316"/>
    </row>
    <row r="2070" spans="1:29">
      <c r="A2070" s="576"/>
      <c r="B2070" s="566"/>
      <c r="C2070" s="566"/>
      <c r="D2070" s="566"/>
      <c r="E2070" s="566"/>
      <c r="F2070" s="567"/>
      <c r="G2070" s="567"/>
      <c r="H2070" s="567"/>
      <c r="I2070" s="567"/>
      <c r="J2070" s="567"/>
      <c r="K2070" s="567"/>
      <c r="L2070" s="567"/>
      <c r="M2070" s="567"/>
      <c r="N2070" s="567"/>
      <c r="O2070" s="567"/>
      <c r="P2070" s="567"/>
      <c r="Q2070" s="567"/>
      <c r="R2070" s="567"/>
      <c r="S2070" s="567"/>
      <c r="T2070" s="567"/>
      <c r="U2070" s="567"/>
      <c r="V2070" s="567"/>
      <c r="W2070" s="567"/>
      <c r="X2070" s="567"/>
      <c r="Y2070" s="568"/>
      <c r="Z2070" s="567"/>
      <c r="AA2070" s="567"/>
      <c r="AB2070" s="316"/>
      <c r="AC2070" s="316"/>
    </row>
    <row r="2071" spans="1:29">
      <c r="A2071" s="576"/>
      <c r="B2071" s="566"/>
      <c r="C2071" s="566"/>
      <c r="D2071" s="566"/>
      <c r="E2071" s="566"/>
      <c r="F2071" s="567"/>
      <c r="G2071" s="567"/>
      <c r="H2071" s="567"/>
      <c r="I2071" s="567"/>
      <c r="J2071" s="567"/>
      <c r="K2071" s="567"/>
      <c r="L2071" s="567"/>
      <c r="M2071" s="567"/>
      <c r="N2071" s="567"/>
      <c r="O2071" s="567"/>
      <c r="P2071" s="567"/>
      <c r="Q2071" s="567"/>
      <c r="R2071" s="567"/>
      <c r="S2071" s="567"/>
      <c r="T2071" s="567"/>
      <c r="U2071" s="567"/>
      <c r="V2071" s="567"/>
      <c r="W2071" s="567"/>
      <c r="X2071" s="567"/>
      <c r="Y2071" s="568"/>
      <c r="Z2071" s="567"/>
      <c r="AA2071" s="567"/>
      <c r="AB2071" s="316"/>
      <c r="AC2071" s="316"/>
    </row>
    <row r="2072" spans="1:29">
      <c r="A2072" s="576"/>
      <c r="B2072" s="566"/>
      <c r="C2072" s="566"/>
      <c r="D2072" s="566"/>
      <c r="E2072" s="566"/>
      <c r="F2072" s="567"/>
      <c r="G2072" s="567"/>
      <c r="H2072" s="567"/>
      <c r="I2072" s="567"/>
      <c r="J2072" s="567"/>
      <c r="K2072" s="567"/>
      <c r="L2072" s="567"/>
      <c r="M2072" s="567"/>
      <c r="N2072" s="567"/>
      <c r="O2072" s="567"/>
      <c r="P2072" s="567"/>
      <c r="Q2072" s="567"/>
      <c r="R2072" s="567"/>
      <c r="S2072" s="567"/>
      <c r="T2072" s="567"/>
      <c r="U2072" s="567"/>
      <c r="V2072" s="567"/>
      <c r="W2072" s="567"/>
      <c r="X2072" s="567"/>
      <c r="Y2072" s="568"/>
      <c r="Z2072" s="567"/>
      <c r="AA2072" s="567"/>
      <c r="AB2072" s="316"/>
      <c r="AC2072" s="316"/>
    </row>
    <row r="2073" spans="1:29">
      <c r="A2073" s="576"/>
      <c r="B2073" s="566"/>
      <c r="C2073" s="566"/>
      <c r="D2073" s="566"/>
      <c r="E2073" s="566"/>
      <c r="F2073" s="567"/>
      <c r="G2073" s="567"/>
      <c r="H2073" s="567"/>
      <c r="I2073" s="567"/>
      <c r="J2073" s="567"/>
      <c r="K2073" s="567"/>
      <c r="L2073" s="567"/>
      <c r="M2073" s="567"/>
      <c r="N2073" s="567"/>
      <c r="O2073" s="567"/>
      <c r="P2073" s="567"/>
      <c r="Q2073" s="567"/>
      <c r="R2073" s="567"/>
      <c r="S2073" s="567"/>
      <c r="T2073" s="567"/>
      <c r="U2073" s="567"/>
      <c r="V2073" s="567"/>
      <c r="W2073" s="567"/>
      <c r="X2073" s="567"/>
      <c r="Y2073" s="568"/>
      <c r="Z2073" s="567"/>
      <c r="AA2073" s="567"/>
      <c r="AB2073" s="316"/>
      <c r="AC2073" s="316"/>
    </row>
    <row r="2074" spans="1:29">
      <c r="A2074" s="576"/>
      <c r="B2074" s="566"/>
      <c r="C2074" s="566"/>
      <c r="D2074" s="566"/>
      <c r="E2074" s="566"/>
      <c r="F2074" s="567"/>
      <c r="G2074" s="567"/>
      <c r="H2074" s="567"/>
      <c r="I2074" s="567"/>
      <c r="J2074" s="567"/>
      <c r="K2074" s="567"/>
      <c r="L2074" s="567"/>
      <c r="M2074" s="567"/>
      <c r="N2074" s="567"/>
      <c r="O2074" s="567"/>
      <c r="P2074" s="567"/>
      <c r="Q2074" s="567"/>
      <c r="R2074" s="567"/>
      <c r="S2074" s="567"/>
      <c r="T2074" s="567"/>
      <c r="U2074" s="567"/>
      <c r="V2074" s="567"/>
      <c r="W2074" s="567"/>
      <c r="X2074" s="567"/>
      <c r="Y2074" s="568"/>
      <c r="Z2074" s="567"/>
      <c r="AA2074" s="567"/>
      <c r="AB2074" s="316"/>
      <c r="AC2074" s="316"/>
    </row>
    <row r="2075" spans="1:29">
      <c r="A2075" s="576"/>
      <c r="B2075" s="566"/>
      <c r="C2075" s="566"/>
      <c r="D2075" s="566"/>
      <c r="E2075" s="566"/>
      <c r="F2075" s="567"/>
      <c r="G2075" s="567"/>
      <c r="H2075" s="567"/>
      <c r="I2075" s="567"/>
      <c r="J2075" s="567"/>
      <c r="K2075" s="567"/>
      <c r="L2075" s="567"/>
      <c r="M2075" s="567"/>
      <c r="N2075" s="567"/>
      <c r="O2075" s="567"/>
      <c r="P2075" s="567"/>
      <c r="Q2075" s="567"/>
      <c r="R2075" s="567"/>
      <c r="S2075" s="567"/>
      <c r="T2075" s="567"/>
      <c r="U2075" s="567"/>
      <c r="V2075" s="567"/>
      <c r="W2075" s="567"/>
      <c r="X2075" s="567"/>
      <c r="Y2075" s="568"/>
      <c r="Z2075" s="567"/>
      <c r="AA2075" s="567"/>
      <c r="AB2075" s="316"/>
      <c r="AC2075" s="316"/>
    </row>
    <row r="2076" spans="1:29">
      <c r="A2076" s="576"/>
      <c r="B2076" s="566"/>
      <c r="C2076" s="566"/>
      <c r="D2076" s="566"/>
      <c r="E2076" s="566"/>
      <c r="F2076" s="567"/>
      <c r="G2076" s="567"/>
      <c r="H2076" s="567"/>
      <c r="I2076" s="567"/>
      <c r="J2076" s="567"/>
      <c r="K2076" s="567"/>
      <c r="L2076" s="567"/>
      <c r="M2076" s="567"/>
      <c r="N2076" s="567"/>
      <c r="O2076" s="567"/>
      <c r="P2076" s="567"/>
      <c r="Q2076" s="567"/>
      <c r="R2076" s="567"/>
      <c r="S2076" s="567"/>
      <c r="T2076" s="567"/>
      <c r="U2076" s="567"/>
      <c r="V2076" s="567"/>
      <c r="W2076" s="567"/>
      <c r="X2076" s="567"/>
      <c r="Y2076" s="568"/>
      <c r="Z2076" s="567"/>
      <c r="AA2076" s="567"/>
      <c r="AB2076" s="316"/>
      <c r="AC2076" s="316"/>
    </row>
    <row r="2077" spans="1:29">
      <c r="A2077" s="576"/>
      <c r="B2077" s="566"/>
      <c r="C2077" s="566"/>
      <c r="D2077" s="566"/>
      <c r="E2077" s="566"/>
      <c r="F2077" s="567"/>
      <c r="G2077" s="567"/>
      <c r="H2077" s="567"/>
      <c r="I2077" s="567"/>
      <c r="J2077" s="567"/>
      <c r="K2077" s="567"/>
      <c r="L2077" s="567"/>
      <c r="M2077" s="567"/>
      <c r="N2077" s="567"/>
      <c r="O2077" s="567"/>
      <c r="P2077" s="567"/>
      <c r="Q2077" s="567"/>
      <c r="R2077" s="567"/>
      <c r="S2077" s="567"/>
      <c r="T2077" s="567"/>
      <c r="U2077" s="567"/>
      <c r="V2077" s="567"/>
      <c r="W2077" s="567"/>
      <c r="X2077" s="567"/>
      <c r="Y2077" s="568"/>
      <c r="Z2077" s="567"/>
      <c r="AA2077" s="567"/>
      <c r="AB2077" s="316"/>
      <c r="AC2077" s="316"/>
    </row>
    <row r="2078" spans="1:29">
      <c r="A2078" s="576"/>
      <c r="B2078" s="566"/>
      <c r="C2078" s="566"/>
      <c r="D2078" s="566"/>
      <c r="E2078" s="566"/>
      <c r="F2078" s="567"/>
      <c r="G2078" s="567"/>
      <c r="H2078" s="567"/>
      <c r="I2078" s="567"/>
      <c r="J2078" s="567"/>
      <c r="K2078" s="567"/>
      <c r="L2078" s="567"/>
      <c r="M2078" s="567"/>
      <c r="N2078" s="567"/>
      <c r="O2078" s="567"/>
      <c r="P2078" s="567"/>
      <c r="Q2078" s="567"/>
      <c r="R2078" s="567"/>
      <c r="S2078" s="567"/>
      <c r="T2078" s="567"/>
      <c r="U2078" s="567"/>
      <c r="V2078" s="567"/>
      <c r="W2078" s="567"/>
      <c r="X2078" s="567"/>
      <c r="Y2078" s="568"/>
      <c r="Z2078" s="567"/>
      <c r="AA2078" s="567"/>
      <c r="AB2078" s="316"/>
      <c r="AC2078" s="316"/>
    </row>
    <row r="2079" spans="1:29">
      <c r="A2079" s="576"/>
      <c r="B2079" s="566"/>
      <c r="C2079" s="566"/>
      <c r="D2079" s="566"/>
      <c r="E2079" s="566"/>
      <c r="F2079" s="567"/>
      <c r="G2079" s="567"/>
      <c r="H2079" s="567"/>
      <c r="I2079" s="567"/>
      <c r="J2079" s="567"/>
      <c r="K2079" s="567"/>
      <c r="L2079" s="567"/>
      <c r="M2079" s="567"/>
      <c r="N2079" s="567"/>
      <c r="O2079" s="567"/>
      <c r="P2079" s="567"/>
      <c r="Q2079" s="567"/>
      <c r="R2079" s="567"/>
      <c r="S2079" s="567"/>
      <c r="T2079" s="567"/>
      <c r="U2079" s="567"/>
      <c r="V2079" s="567"/>
      <c r="W2079" s="567"/>
      <c r="X2079" s="567"/>
      <c r="Y2079" s="568"/>
      <c r="Z2079" s="567"/>
      <c r="AA2079" s="567"/>
      <c r="AB2079" s="316"/>
      <c r="AC2079" s="316"/>
    </row>
    <row r="2080" spans="1:29">
      <c r="A2080" s="576"/>
      <c r="B2080" s="566"/>
      <c r="C2080" s="566"/>
      <c r="D2080" s="566"/>
      <c r="E2080" s="566"/>
      <c r="F2080" s="567"/>
      <c r="G2080" s="567"/>
      <c r="H2080" s="567"/>
      <c r="I2080" s="567"/>
      <c r="J2080" s="567"/>
      <c r="K2080" s="567"/>
      <c r="L2080" s="567"/>
      <c r="M2080" s="567"/>
      <c r="N2080" s="567"/>
      <c r="O2080" s="567"/>
      <c r="P2080" s="567"/>
      <c r="Q2080" s="567"/>
      <c r="R2080" s="567"/>
      <c r="S2080" s="567"/>
      <c r="T2080" s="567"/>
      <c r="U2080" s="567"/>
      <c r="V2080" s="567"/>
      <c r="W2080" s="567"/>
      <c r="X2080" s="567"/>
      <c r="Y2080" s="568"/>
      <c r="Z2080" s="567"/>
      <c r="AA2080" s="567"/>
      <c r="AB2080" s="316"/>
      <c r="AC2080" s="316"/>
    </row>
    <row r="2081" spans="1:29">
      <c r="A2081" s="576"/>
      <c r="B2081" s="566"/>
      <c r="C2081" s="566"/>
      <c r="D2081" s="566"/>
      <c r="E2081" s="566"/>
      <c r="F2081" s="567"/>
      <c r="G2081" s="567"/>
      <c r="H2081" s="567"/>
      <c r="I2081" s="567"/>
      <c r="J2081" s="567"/>
      <c r="K2081" s="567"/>
      <c r="L2081" s="567"/>
      <c r="M2081" s="567"/>
      <c r="N2081" s="567"/>
      <c r="O2081" s="567"/>
      <c r="P2081" s="567"/>
      <c r="Q2081" s="567"/>
      <c r="R2081" s="567"/>
      <c r="S2081" s="567"/>
      <c r="T2081" s="567"/>
      <c r="U2081" s="567"/>
      <c r="V2081" s="567"/>
      <c r="W2081" s="567"/>
      <c r="X2081" s="567"/>
      <c r="Y2081" s="568"/>
      <c r="Z2081" s="567"/>
      <c r="AA2081" s="567"/>
      <c r="AB2081" s="316"/>
      <c r="AC2081" s="316"/>
    </row>
    <row r="2082" spans="1:29">
      <c r="A2082" s="576"/>
      <c r="B2082" s="566"/>
      <c r="C2082" s="566"/>
      <c r="D2082" s="566"/>
      <c r="E2082" s="566"/>
      <c r="F2082" s="567"/>
      <c r="G2082" s="567"/>
      <c r="H2082" s="567"/>
      <c r="I2082" s="567"/>
      <c r="J2082" s="567"/>
      <c r="K2082" s="567"/>
      <c r="L2082" s="567"/>
      <c r="M2082" s="567"/>
      <c r="N2082" s="567"/>
      <c r="O2082" s="567"/>
      <c r="P2082" s="567"/>
      <c r="Q2082" s="567"/>
      <c r="R2082" s="567"/>
      <c r="S2082" s="567"/>
      <c r="T2082" s="567"/>
      <c r="U2082" s="567"/>
      <c r="V2082" s="567"/>
      <c r="W2082" s="567"/>
      <c r="X2082" s="567"/>
      <c r="Y2082" s="568"/>
      <c r="Z2082" s="567"/>
      <c r="AA2082" s="567"/>
      <c r="AB2082" s="316"/>
      <c r="AC2082" s="316"/>
    </row>
    <row r="2083" spans="1:29">
      <c r="A2083" s="576"/>
      <c r="B2083" s="566"/>
      <c r="C2083" s="566"/>
      <c r="D2083" s="566"/>
      <c r="E2083" s="566"/>
      <c r="F2083" s="567"/>
      <c r="G2083" s="567"/>
      <c r="H2083" s="567"/>
      <c r="I2083" s="567"/>
      <c r="J2083" s="567"/>
      <c r="K2083" s="567"/>
      <c r="L2083" s="567"/>
      <c r="M2083" s="567"/>
      <c r="N2083" s="567"/>
      <c r="O2083" s="567"/>
      <c r="P2083" s="567"/>
      <c r="Q2083" s="567"/>
      <c r="R2083" s="567"/>
      <c r="S2083" s="567"/>
      <c r="T2083" s="567"/>
      <c r="U2083" s="567"/>
      <c r="V2083" s="567"/>
      <c r="W2083" s="567"/>
      <c r="X2083" s="567"/>
      <c r="Y2083" s="568"/>
      <c r="Z2083" s="567"/>
      <c r="AA2083" s="567"/>
      <c r="AB2083" s="316"/>
      <c r="AC2083" s="316"/>
    </row>
    <row r="2084" spans="1:29">
      <c r="A2084" s="576"/>
      <c r="B2084" s="566"/>
      <c r="C2084" s="566"/>
      <c r="D2084" s="566"/>
      <c r="E2084" s="566"/>
      <c r="F2084" s="567"/>
      <c r="G2084" s="567"/>
      <c r="H2084" s="567"/>
      <c r="I2084" s="567"/>
      <c r="J2084" s="567"/>
      <c r="K2084" s="567"/>
      <c r="L2084" s="567"/>
      <c r="M2084" s="567"/>
      <c r="N2084" s="567"/>
      <c r="O2084" s="567"/>
      <c r="P2084" s="567"/>
      <c r="Q2084" s="567"/>
      <c r="R2084" s="567"/>
      <c r="S2084" s="567"/>
      <c r="T2084" s="567"/>
      <c r="U2084" s="567"/>
      <c r="V2084" s="567"/>
      <c r="W2084" s="567"/>
      <c r="X2084" s="567"/>
      <c r="Y2084" s="568"/>
      <c r="Z2084" s="567"/>
      <c r="AA2084" s="567"/>
      <c r="AB2084" s="316"/>
      <c r="AC2084" s="316"/>
    </row>
    <row r="2085" spans="1:29">
      <c r="A2085" s="576"/>
      <c r="B2085" s="566"/>
      <c r="C2085" s="566"/>
      <c r="D2085" s="566"/>
      <c r="E2085" s="566"/>
      <c r="F2085" s="567"/>
      <c r="G2085" s="567"/>
      <c r="H2085" s="567"/>
      <c r="I2085" s="567"/>
      <c r="J2085" s="567"/>
      <c r="K2085" s="567"/>
      <c r="L2085" s="567"/>
      <c r="M2085" s="567"/>
      <c r="N2085" s="567"/>
      <c r="O2085" s="567"/>
      <c r="P2085" s="567"/>
      <c r="Q2085" s="567"/>
      <c r="R2085" s="567"/>
      <c r="S2085" s="567"/>
      <c r="T2085" s="567"/>
      <c r="U2085" s="567"/>
      <c r="V2085" s="567"/>
      <c r="W2085" s="567"/>
      <c r="X2085" s="567"/>
      <c r="Y2085" s="568"/>
      <c r="Z2085" s="567"/>
      <c r="AA2085" s="567"/>
      <c r="AB2085" s="316"/>
      <c r="AC2085" s="316"/>
    </row>
    <row r="2086" spans="1:29">
      <c r="A2086" s="576"/>
      <c r="B2086" s="566"/>
      <c r="C2086" s="566"/>
      <c r="D2086" s="566"/>
      <c r="E2086" s="566"/>
      <c r="F2086" s="567"/>
      <c r="G2086" s="567"/>
      <c r="H2086" s="567"/>
      <c r="I2086" s="567"/>
      <c r="J2086" s="567"/>
      <c r="K2086" s="567"/>
      <c r="L2086" s="567"/>
      <c r="M2086" s="567"/>
      <c r="N2086" s="567"/>
      <c r="O2086" s="567"/>
      <c r="P2086" s="567"/>
      <c r="Q2086" s="567"/>
      <c r="R2086" s="567"/>
      <c r="S2086" s="567"/>
      <c r="T2086" s="567"/>
      <c r="U2086" s="567"/>
      <c r="V2086" s="567"/>
      <c r="W2086" s="567"/>
      <c r="X2086" s="567"/>
      <c r="Y2086" s="568"/>
      <c r="Z2086" s="567"/>
      <c r="AA2086" s="567"/>
      <c r="AB2086" s="316"/>
      <c r="AC2086" s="316"/>
    </row>
    <row r="2087" spans="1:29">
      <c r="A2087" s="576"/>
      <c r="B2087" s="566"/>
      <c r="C2087" s="566"/>
      <c r="D2087" s="566"/>
      <c r="E2087" s="566"/>
      <c r="F2087" s="567"/>
      <c r="G2087" s="567"/>
      <c r="H2087" s="567"/>
      <c r="I2087" s="567"/>
      <c r="J2087" s="567"/>
      <c r="K2087" s="567"/>
      <c r="L2087" s="567"/>
      <c r="M2087" s="567"/>
      <c r="N2087" s="567"/>
      <c r="O2087" s="567"/>
      <c r="P2087" s="567"/>
      <c r="Q2087" s="567"/>
      <c r="R2087" s="567"/>
      <c r="S2087" s="567"/>
      <c r="T2087" s="567"/>
      <c r="U2087" s="567"/>
      <c r="V2087" s="567"/>
      <c r="W2087" s="567"/>
      <c r="X2087" s="567"/>
      <c r="Y2087" s="568"/>
      <c r="Z2087" s="567"/>
      <c r="AA2087" s="567"/>
      <c r="AB2087" s="316"/>
      <c r="AC2087" s="316"/>
    </row>
    <row r="2088" spans="1:29">
      <c r="A2088" s="576"/>
      <c r="B2088" s="566"/>
      <c r="C2088" s="566"/>
      <c r="D2088" s="566"/>
      <c r="E2088" s="566"/>
      <c r="F2088" s="567"/>
      <c r="G2088" s="567"/>
      <c r="H2088" s="567"/>
      <c r="I2088" s="567"/>
      <c r="J2088" s="567"/>
      <c r="K2088" s="567"/>
      <c r="L2088" s="567"/>
      <c r="M2088" s="567"/>
      <c r="N2088" s="567"/>
      <c r="O2088" s="567"/>
      <c r="P2088" s="567"/>
      <c r="Q2088" s="567"/>
      <c r="R2088" s="567"/>
      <c r="S2088" s="567"/>
      <c r="T2088" s="567"/>
      <c r="U2088" s="567"/>
      <c r="V2088" s="567"/>
      <c r="W2088" s="567"/>
      <c r="X2088" s="567"/>
      <c r="Y2088" s="568"/>
      <c r="Z2088" s="567"/>
      <c r="AA2088" s="567"/>
      <c r="AB2088" s="316"/>
      <c r="AC2088" s="316"/>
    </row>
    <row r="2089" spans="1:29">
      <c r="A2089" s="576"/>
      <c r="B2089" s="566"/>
      <c r="C2089" s="566"/>
      <c r="D2089" s="566"/>
      <c r="E2089" s="566"/>
      <c r="F2089" s="567"/>
      <c r="G2089" s="567"/>
      <c r="H2089" s="567"/>
      <c r="I2089" s="567"/>
      <c r="J2089" s="567"/>
      <c r="K2089" s="567"/>
      <c r="L2089" s="567"/>
      <c r="M2089" s="567"/>
      <c r="N2089" s="567"/>
      <c r="O2089" s="567"/>
      <c r="P2089" s="567"/>
      <c r="Q2089" s="567"/>
      <c r="R2089" s="567"/>
      <c r="S2089" s="567"/>
      <c r="T2089" s="567"/>
      <c r="U2089" s="567"/>
      <c r="V2089" s="567"/>
      <c r="W2089" s="567"/>
      <c r="X2089" s="567"/>
      <c r="Y2089" s="568"/>
      <c r="Z2089" s="567"/>
      <c r="AA2089" s="567"/>
      <c r="AB2089" s="316"/>
      <c r="AC2089" s="316"/>
    </row>
    <row r="2090" spans="1:29">
      <c r="A2090" s="576"/>
      <c r="B2090" s="566"/>
      <c r="C2090" s="566"/>
      <c r="D2090" s="566"/>
      <c r="E2090" s="566"/>
      <c r="F2090" s="567"/>
      <c r="G2090" s="567"/>
      <c r="H2090" s="567"/>
      <c r="I2090" s="567"/>
      <c r="J2090" s="567"/>
      <c r="K2090" s="567"/>
      <c r="L2090" s="567"/>
      <c r="M2090" s="567"/>
      <c r="N2090" s="567"/>
      <c r="O2090" s="567"/>
      <c r="P2090" s="567"/>
      <c r="Q2090" s="567"/>
      <c r="R2090" s="567"/>
      <c r="S2090" s="567"/>
      <c r="T2090" s="567"/>
      <c r="U2090" s="567"/>
      <c r="V2090" s="567"/>
      <c r="W2090" s="567"/>
      <c r="X2090" s="567"/>
      <c r="Y2090" s="568"/>
      <c r="Z2090" s="567"/>
      <c r="AA2090" s="567"/>
      <c r="AB2090" s="316"/>
      <c r="AC2090" s="316"/>
    </row>
    <row r="2091" spans="1:29">
      <c r="A2091" s="576"/>
      <c r="B2091" s="566"/>
      <c r="C2091" s="566"/>
      <c r="D2091" s="566"/>
      <c r="E2091" s="566"/>
      <c r="F2091" s="567"/>
      <c r="G2091" s="567"/>
      <c r="H2091" s="567"/>
      <c r="I2091" s="567"/>
      <c r="J2091" s="567"/>
      <c r="K2091" s="567"/>
      <c r="L2091" s="567"/>
      <c r="M2091" s="567"/>
      <c r="N2091" s="567"/>
      <c r="O2091" s="567"/>
      <c r="P2091" s="567"/>
      <c r="Q2091" s="567"/>
      <c r="R2091" s="567"/>
      <c r="S2091" s="567"/>
      <c r="T2091" s="567"/>
      <c r="U2091" s="567"/>
      <c r="V2091" s="567"/>
      <c r="W2091" s="567"/>
      <c r="X2091" s="567"/>
      <c r="Y2091" s="568"/>
      <c r="Z2091" s="567"/>
      <c r="AA2091" s="567"/>
      <c r="AB2091" s="316"/>
      <c r="AC2091" s="316"/>
    </row>
    <row r="2092" spans="1:29">
      <c r="A2092" s="576"/>
      <c r="B2092" s="566"/>
      <c r="C2092" s="566"/>
      <c r="D2092" s="566"/>
      <c r="E2092" s="566"/>
      <c r="F2092" s="567"/>
      <c r="G2092" s="567"/>
      <c r="H2092" s="567"/>
      <c r="I2092" s="567"/>
      <c r="J2092" s="567"/>
      <c r="K2092" s="567"/>
      <c r="L2092" s="567"/>
      <c r="M2092" s="567"/>
      <c r="N2092" s="567"/>
      <c r="O2092" s="567"/>
      <c r="P2092" s="567"/>
      <c r="Q2092" s="567"/>
      <c r="R2092" s="567"/>
      <c r="S2092" s="567"/>
      <c r="T2092" s="567"/>
      <c r="U2092" s="567"/>
      <c r="V2092" s="567"/>
      <c r="W2092" s="567"/>
      <c r="X2092" s="567"/>
      <c r="Y2092" s="568"/>
      <c r="Z2092" s="567"/>
      <c r="AA2092" s="567"/>
      <c r="AB2092" s="316"/>
      <c r="AC2092" s="316"/>
    </row>
    <row r="2093" spans="1:29">
      <c r="A2093" s="576"/>
      <c r="B2093" s="566"/>
      <c r="C2093" s="566"/>
      <c r="D2093" s="566"/>
      <c r="E2093" s="566"/>
      <c r="F2093" s="567"/>
      <c r="G2093" s="567"/>
      <c r="H2093" s="567"/>
      <c r="I2093" s="567"/>
      <c r="J2093" s="567"/>
      <c r="K2093" s="567"/>
      <c r="L2093" s="567"/>
      <c r="M2093" s="567"/>
      <c r="N2093" s="567"/>
      <c r="O2093" s="567"/>
      <c r="P2093" s="567"/>
      <c r="Q2093" s="567"/>
      <c r="R2093" s="567"/>
      <c r="S2093" s="567"/>
      <c r="T2093" s="567"/>
      <c r="U2093" s="567"/>
      <c r="V2093" s="567"/>
      <c r="W2093" s="567"/>
      <c r="X2093" s="567"/>
      <c r="Y2093" s="568"/>
      <c r="Z2093" s="567"/>
      <c r="AA2093" s="567"/>
      <c r="AB2093" s="316"/>
      <c r="AC2093" s="316"/>
    </row>
    <row r="2094" spans="1:29">
      <c r="A2094" s="576"/>
      <c r="B2094" s="566"/>
      <c r="C2094" s="566"/>
      <c r="D2094" s="566"/>
      <c r="E2094" s="566"/>
      <c r="F2094" s="567"/>
      <c r="G2094" s="567"/>
      <c r="H2094" s="567"/>
      <c r="I2094" s="567"/>
      <c r="J2094" s="567"/>
      <c r="K2094" s="567"/>
      <c r="L2094" s="567"/>
      <c r="M2094" s="567"/>
      <c r="N2094" s="567"/>
      <c r="O2094" s="567"/>
      <c r="P2094" s="567"/>
      <c r="Q2094" s="567"/>
      <c r="R2094" s="567"/>
      <c r="S2094" s="567"/>
      <c r="T2094" s="567"/>
      <c r="U2094" s="567"/>
      <c r="V2094" s="567"/>
      <c r="W2094" s="567"/>
      <c r="X2094" s="567"/>
      <c r="Y2094" s="568"/>
      <c r="Z2094" s="567"/>
      <c r="AA2094" s="567"/>
      <c r="AB2094" s="316"/>
      <c r="AC2094" s="316"/>
    </row>
    <row r="2095" spans="1:29">
      <c r="A2095" s="576"/>
      <c r="B2095" s="566"/>
      <c r="C2095" s="566"/>
      <c r="D2095" s="566"/>
      <c r="E2095" s="566"/>
      <c r="F2095" s="567"/>
      <c r="G2095" s="567"/>
      <c r="H2095" s="567"/>
      <c r="I2095" s="567"/>
      <c r="J2095" s="567"/>
      <c r="K2095" s="567"/>
      <c r="L2095" s="567"/>
      <c r="M2095" s="567"/>
      <c r="N2095" s="567"/>
      <c r="O2095" s="567"/>
      <c r="P2095" s="567"/>
      <c r="Q2095" s="567"/>
      <c r="R2095" s="567"/>
      <c r="S2095" s="567"/>
      <c r="T2095" s="567"/>
      <c r="U2095" s="567"/>
      <c r="V2095" s="567"/>
      <c r="W2095" s="567"/>
      <c r="X2095" s="567"/>
      <c r="Y2095" s="568"/>
      <c r="Z2095" s="567"/>
      <c r="AA2095" s="567"/>
      <c r="AB2095" s="316"/>
      <c r="AC2095" s="316"/>
    </row>
    <row r="2096" spans="1:29">
      <c r="A2096" s="576"/>
      <c r="B2096" s="566"/>
      <c r="C2096" s="566"/>
      <c r="D2096" s="566"/>
      <c r="E2096" s="566"/>
      <c r="F2096" s="567"/>
      <c r="G2096" s="567"/>
      <c r="H2096" s="567"/>
      <c r="I2096" s="567"/>
      <c r="J2096" s="567"/>
      <c r="K2096" s="567"/>
      <c r="L2096" s="567"/>
      <c r="M2096" s="567"/>
      <c r="N2096" s="567"/>
      <c r="O2096" s="567"/>
      <c r="P2096" s="567"/>
      <c r="Q2096" s="567"/>
      <c r="R2096" s="567"/>
      <c r="S2096" s="567"/>
      <c r="T2096" s="567"/>
      <c r="U2096" s="567"/>
      <c r="V2096" s="567"/>
      <c r="W2096" s="567"/>
      <c r="X2096" s="567"/>
      <c r="Y2096" s="568"/>
      <c r="Z2096" s="567"/>
      <c r="AA2096" s="567"/>
      <c r="AB2096" s="316"/>
      <c r="AC2096" s="316"/>
    </row>
    <row r="2097" spans="1:29">
      <c r="A2097" s="576"/>
      <c r="B2097" s="566"/>
      <c r="C2097" s="566"/>
      <c r="D2097" s="566"/>
      <c r="E2097" s="566"/>
      <c r="F2097" s="567"/>
      <c r="G2097" s="567"/>
      <c r="H2097" s="567"/>
      <c r="I2097" s="567"/>
      <c r="J2097" s="567"/>
      <c r="K2097" s="567"/>
      <c r="L2097" s="567"/>
      <c r="M2097" s="567"/>
      <c r="N2097" s="567"/>
      <c r="O2097" s="567"/>
      <c r="P2097" s="567"/>
      <c r="Q2097" s="567"/>
      <c r="R2097" s="567"/>
      <c r="S2097" s="567"/>
      <c r="T2097" s="567"/>
      <c r="U2097" s="567"/>
      <c r="V2097" s="567"/>
      <c r="W2097" s="567"/>
      <c r="X2097" s="567"/>
      <c r="Y2097" s="568"/>
      <c r="Z2097" s="567"/>
      <c r="AA2097" s="567"/>
      <c r="AB2097" s="316"/>
      <c r="AC2097" s="316"/>
    </row>
    <row r="2098" spans="1:29">
      <c r="A2098" s="576"/>
      <c r="B2098" s="566"/>
      <c r="C2098" s="566"/>
      <c r="D2098" s="566"/>
      <c r="E2098" s="566"/>
      <c r="F2098" s="567"/>
      <c r="G2098" s="567"/>
      <c r="H2098" s="567"/>
      <c r="I2098" s="567"/>
      <c r="J2098" s="567"/>
      <c r="K2098" s="567"/>
      <c r="L2098" s="567"/>
      <c r="M2098" s="567"/>
      <c r="N2098" s="567"/>
      <c r="O2098" s="567"/>
      <c r="P2098" s="567"/>
      <c r="Q2098" s="567"/>
      <c r="R2098" s="567"/>
      <c r="S2098" s="567"/>
      <c r="T2098" s="567"/>
      <c r="U2098" s="567"/>
      <c r="V2098" s="567"/>
      <c r="W2098" s="567"/>
      <c r="X2098" s="567"/>
      <c r="Y2098" s="568"/>
      <c r="Z2098" s="567"/>
      <c r="AA2098" s="567"/>
      <c r="AB2098" s="316"/>
      <c r="AC2098" s="316"/>
    </row>
    <row r="2099" spans="1:29">
      <c r="A2099" s="576"/>
      <c r="B2099" s="566"/>
      <c r="C2099" s="566"/>
      <c r="D2099" s="566"/>
      <c r="E2099" s="566"/>
      <c r="F2099" s="567"/>
      <c r="G2099" s="567"/>
      <c r="H2099" s="567"/>
      <c r="I2099" s="567"/>
      <c r="J2099" s="567"/>
      <c r="K2099" s="567"/>
      <c r="L2099" s="567"/>
      <c r="M2099" s="567"/>
      <c r="N2099" s="567"/>
      <c r="O2099" s="567"/>
      <c r="P2099" s="567"/>
      <c r="Q2099" s="567"/>
      <c r="R2099" s="567"/>
      <c r="S2099" s="567"/>
      <c r="T2099" s="567"/>
      <c r="U2099" s="567"/>
      <c r="V2099" s="567"/>
      <c r="W2099" s="567"/>
      <c r="X2099" s="567"/>
      <c r="Y2099" s="568"/>
      <c r="Z2099" s="567"/>
      <c r="AA2099" s="567"/>
      <c r="AB2099" s="316"/>
      <c r="AC2099" s="316"/>
    </row>
    <row r="2100" spans="1:29">
      <c r="A2100" s="576"/>
      <c r="B2100" s="566"/>
      <c r="C2100" s="566"/>
      <c r="D2100" s="566"/>
      <c r="E2100" s="566"/>
      <c r="F2100" s="567"/>
      <c r="G2100" s="567"/>
      <c r="H2100" s="567"/>
      <c r="I2100" s="567"/>
      <c r="J2100" s="567"/>
      <c r="K2100" s="567"/>
      <c r="L2100" s="567"/>
      <c r="M2100" s="567"/>
      <c r="N2100" s="567"/>
      <c r="O2100" s="567"/>
      <c r="P2100" s="567"/>
      <c r="Q2100" s="567"/>
      <c r="R2100" s="567"/>
      <c r="S2100" s="567"/>
      <c r="T2100" s="567"/>
      <c r="U2100" s="567"/>
      <c r="V2100" s="567"/>
      <c r="W2100" s="567"/>
      <c r="X2100" s="567"/>
      <c r="Y2100" s="568"/>
      <c r="Z2100" s="567"/>
      <c r="AA2100" s="567"/>
      <c r="AB2100" s="316"/>
      <c r="AC2100" s="316"/>
    </row>
    <row r="2101" spans="1:29">
      <c r="A2101" s="576"/>
      <c r="B2101" s="566"/>
      <c r="C2101" s="566"/>
      <c r="D2101" s="566"/>
      <c r="E2101" s="566"/>
      <c r="F2101" s="567"/>
      <c r="G2101" s="567"/>
      <c r="H2101" s="567"/>
      <c r="I2101" s="567"/>
      <c r="J2101" s="567"/>
      <c r="K2101" s="567"/>
      <c r="L2101" s="567"/>
      <c r="M2101" s="567"/>
      <c r="N2101" s="567"/>
      <c r="O2101" s="567"/>
      <c r="P2101" s="567"/>
      <c r="Q2101" s="567"/>
      <c r="R2101" s="567"/>
      <c r="S2101" s="567"/>
      <c r="T2101" s="567"/>
      <c r="U2101" s="567"/>
      <c r="V2101" s="567"/>
      <c r="W2101" s="567"/>
      <c r="X2101" s="567"/>
      <c r="Y2101" s="568"/>
      <c r="Z2101" s="567"/>
      <c r="AA2101" s="567"/>
      <c r="AB2101" s="316"/>
      <c r="AC2101" s="316"/>
    </row>
    <row r="2102" spans="1:29">
      <c r="A2102" s="576"/>
      <c r="B2102" s="566"/>
      <c r="C2102" s="566"/>
      <c r="D2102" s="566"/>
      <c r="E2102" s="566"/>
      <c r="F2102" s="567"/>
      <c r="G2102" s="567"/>
      <c r="H2102" s="567"/>
      <c r="I2102" s="567"/>
      <c r="J2102" s="567"/>
      <c r="K2102" s="567"/>
      <c r="L2102" s="567"/>
      <c r="M2102" s="567"/>
      <c r="N2102" s="567"/>
      <c r="O2102" s="567"/>
      <c r="P2102" s="567"/>
      <c r="Q2102" s="567"/>
      <c r="R2102" s="567"/>
      <c r="S2102" s="567"/>
      <c r="T2102" s="567"/>
      <c r="U2102" s="567"/>
      <c r="V2102" s="567"/>
      <c r="W2102" s="567"/>
      <c r="X2102" s="567"/>
      <c r="Y2102" s="568"/>
      <c r="Z2102" s="567"/>
      <c r="AA2102" s="567"/>
      <c r="AB2102" s="316"/>
      <c r="AC2102" s="316"/>
    </row>
    <row r="2103" spans="1:29">
      <c r="A2103" s="576"/>
      <c r="B2103" s="566"/>
      <c r="C2103" s="566"/>
      <c r="D2103" s="566"/>
      <c r="E2103" s="566"/>
      <c r="F2103" s="567"/>
      <c r="G2103" s="567"/>
      <c r="H2103" s="567"/>
      <c r="I2103" s="567"/>
      <c r="J2103" s="567"/>
      <c r="K2103" s="567"/>
      <c r="L2103" s="567"/>
      <c r="M2103" s="567"/>
      <c r="N2103" s="567"/>
      <c r="O2103" s="567"/>
      <c r="P2103" s="567"/>
      <c r="Q2103" s="567"/>
      <c r="R2103" s="567"/>
      <c r="S2103" s="567"/>
      <c r="T2103" s="567"/>
      <c r="U2103" s="567"/>
      <c r="V2103" s="567"/>
      <c r="W2103" s="567"/>
      <c r="X2103" s="567"/>
      <c r="Y2103" s="568"/>
      <c r="Z2103" s="567"/>
      <c r="AA2103" s="567"/>
      <c r="AB2103" s="316"/>
      <c r="AC2103" s="316"/>
    </row>
    <row r="2104" spans="1:29">
      <c r="A2104" s="576"/>
      <c r="B2104" s="566"/>
      <c r="C2104" s="566"/>
      <c r="D2104" s="566"/>
      <c r="E2104" s="566"/>
      <c r="F2104" s="567"/>
      <c r="G2104" s="567"/>
      <c r="H2104" s="567"/>
      <c r="I2104" s="567"/>
      <c r="J2104" s="567"/>
      <c r="K2104" s="567"/>
      <c r="L2104" s="567"/>
      <c r="M2104" s="567"/>
      <c r="N2104" s="567"/>
      <c r="O2104" s="567"/>
      <c r="P2104" s="567"/>
      <c r="Q2104" s="567"/>
      <c r="R2104" s="567"/>
      <c r="S2104" s="567"/>
      <c r="T2104" s="567"/>
      <c r="U2104" s="567"/>
      <c r="V2104" s="567"/>
      <c r="W2104" s="567"/>
      <c r="X2104" s="567"/>
      <c r="Y2104" s="568"/>
      <c r="Z2104" s="567"/>
      <c r="AA2104" s="567"/>
      <c r="AB2104" s="316"/>
      <c r="AC2104" s="316"/>
    </row>
    <row r="2105" spans="1:29">
      <c r="A2105" s="576"/>
      <c r="B2105" s="566"/>
      <c r="C2105" s="566"/>
      <c r="D2105" s="566"/>
      <c r="E2105" s="566"/>
      <c r="F2105" s="567"/>
      <c r="G2105" s="567"/>
      <c r="H2105" s="567"/>
      <c r="I2105" s="567"/>
      <c r="J2105" s="567"/>
      <c r="K2105" s="567"/>
      <c r="L2105" s="567"/>
      <c r="M2105" s="567"/>
      <c r="N2105" s="567"/>
      <c r="O2105" s="567"/>
      <c r="P2105" s="567"/>
      <c r="Q2105" s="567"/>
      <c r="R2105" s="567"/>
      <c r="S2105" s="567"/>
      <c r="T2105" s="567"/>
      <c r="U2105" s="567"/>
      <c r="V2105" s="567"/>
      <c r="W2105" s="567"/>
      <c r="X2105" s="567"/>
      <c r="Y2105" s="568"/>
      <c r="Z2105" s="567"/>
      <c r="AA2105" s="567"/>
      <c r="AB2105" s="316"/>
      <c r="AC2105" s="316"/>
    </row>
    <row r="2106" spans="1:29">
      <c r="A2106" s="576"/>
      <c r="B2106" s="566"/>
      <c r="C2106" s="566"/>
      <c r="D2106" s="566"/>
      <c r="E2106" s="566"/>
      <c r="F2106" s="567"/>
      <c r="G2106" s="567"/>
      <c r="H2106" s="567"/>
      <c r="I2106" s="567"/>
      <c r="J2106" s="567"/>
      <c r="K2106" s="567"/>
      <c r="L2106" s="567"/>
      <c r="M2106" s="567"/>
      <c r="N2106" s="567"/>
      <c r="O2106" s="567"/>
      <c r="P2106" s="567"/>
      <c r="Q2106" s="567"/>
      <c r="R2106" s="567"/>
      <c r="S2106" s="567"/>
      <c r="T2106" s="567"/>
      <c r="U2106" s="567"/>
      <c r="V2106" s="567"/>
      <c r="W2106" s="567"/>
      <c r="X2106" s="567"/>
      <c r="Y2106" s="568"/>
      <c r="Z2106" s="567"/>
      <c r="AA2106" s="567"/>
      <c r="AB2106" s="316"/>
      <c r="AC2106" s="316"/>
    </row>
    <row r="2107" spans="1:29">
      <c r="A2107" s="576"/>
      <c r="B2107" s="566"/>
      <c r="C2107" s="566"/>
      <c r="D2107" s="566"/>
      <c r="E2107" s="566"/>
      <c r="F2107" s="567"/>
      <c r="G2107" s="567"/>
      <c r="H2107" s="567"/>
      <c r="I2107" s="567"/>
      <c r="J2107" s="567"/>
      <c r="K2107" s="567"/>
      <c r="L2107" s="567"/>
      <c r="M2107" s="567"/>
      <c r="N2107" s="567"/>
      <c r="O2107" s="567"/>
      <c r="P2107" s="567"/>
      <c r="Q2107" s="567"/>
      <c r="R2107" s="567"/>
      <c r="S2107" s="567"/>
      <c r="T2107" s="567"/>
      <c r="U2107" s="567"/>
      <c r="V2107" s="567"/>
      <c r="W2107" s="567"/>
      <c r="X2107" s="567"/>
      <c r="Y2107" s="568"/>
      <c r="Z2107" s="567"/>
      <c r="AA2107" s="567"/>
      <c r="AB2107" s="316"/>
      <c r="AC2107" s="316"/>
    </row>
    <row r="2108" spans="1:29">
      <c r="A2108" s="576"/>
      <c r="B2108" s="566"/>
      <c r="C2108" s="566"/>
      <c r="D2108" s="566"/>
      <c r="E2108" s="566"/>
      <c r="F2108" s="567"/>
      <c r="G2108" s="567"/>
      <c r="H2108" s="567"/>
      <c r="I2108" s="567"/>
      <c r="J2108" s="567"/>
      <c r="K2108" s="567"/>
      <c r="L2108" s="567"/>
      <c r="M2108" s="567"/>
      <c r="N2108" s="567"/>
      <c r="O2108" s="567"/>
      <c r="P2108" s="567"/>
      <c r="Q2108" s="567"/>
      <c r="R2108" s="567"/>
      <c r="S2108" s="567"/>
      <c r="T2108" s="567"/>
      <c r="U2108" s="567"/>
      <c r="V2108" s="567"/>
      <c r="W2108" s="567"/>
      <c r="X2108" s="567"/>
      <c r="Y2108" s="568"/>
      <c r="Z2108" s="567"/>
      <c r="AA2108" s="567"/>
      <c r="AB2108" s="316"/>
      <c r="AC2108" s="316"/>
    </row>
    <row r="2109" spans="1:29">
      <c r="A2109" s="576"/>
      <c r="B2109" s="566"/>
      <c r="C2109" s="566"/>
      <c r="D2109" s="566"/>
      <c r="E2109" s="566"/>
      <c r="F2109" s="567"/>
      <c r="G2109" s="567"/>
      <c r="H2109" s="567"/>
      <c r="I2109" s="567"/>
      <c r="J2109" s="567"/>
      <c r="K2109" s="567"/>
      <c r="L2109" s="567"/>
      <c r="M2109" s="567"/>
      <c r="N2109" s="567"/>
      <c r="O2109" s="567"/>
      <c r="P2109" s="567"/>
      <c r="Q2109" s="567"/>
      <c r="R2109" s="567"/>
      <c r="S2109" s="567"/>
      <c r="T2109" s="567"/>
      <c r="U2109" s="567"/>
      <c r="V2109" s="567"/>
      <c r="W2109" s="567"/>
      <c r="X2109" s="567"/>
      <c r="Y2109" s="568"/>
      <c r="Z2109" s="567"/>
      <c r="AA2109" s="567"/>
      <c r="AB2109" s="316"/>
      <c r="AC2109" s="316"/>
    </row>
    <row r="2110" spans="1:29">
      <c r="A2110" s="576"/>
      <c r="B2110" s="566"/>
      <c r="C2110" s="566"/>
      <c r="D2110" s="566"/>
      <c r="E2110" s="566"/>
      <c r="F2110" s="567"/>
      <c r="G2110" s="567"/>
      <c r="H2110" s="567"/>
      <c r="I2110" s="567"/>
      <c r="J2110" s="567"/>
      <c r="K2110" s="567"/>
      <c r="L2110" s="567"/>
      <c r="M2110" s="567"/>
      <c r="N2110" s="567"/>
      <c r="O2110" s="567"/>
      <c r="P2110" s="567"/>
      <c r="Q2110" s="567"/>
      <c r="R2110" s="567"/>
      <c r="S2110" s="567"/>
      <c r="T2110" s="567"/>
      <c r="U2110" s="567"/>
      <c r="V2110" s="567"/>
      <c r="W2110" s="567"/>
      <c r="X2110" s="567"/>
      <c r="Y2110" s="568"/>
      <c r="Z2110" s="567"/>
      <c r="AA2110" s="567"/>
      <c r="AB2110" s="316"/>
      <c r="AC2110" s="316"/>
    </row>
    <row r="2111" spans="1:29">
      <c r="A2111" s="576"/>
      <c r="B2111" s="566"/>
      <c r="C2111" s="566"/>
      <c r="D2111" s="566"/>
      <c r="E2111" s="566"/>
      <c r="F2111" s="567"/>
      <c r="G2111" s="567"/>
      <c r="H2111" s="567"/>
      <c r="I2111" s="567"/>
      <c r="J2111" s="567"/>
      <c r="K2111" s="567"/>
      <c r="L2111" s="567"/>
      <c r="M2111" s="567"/>
      <c r="N2111" s="567"/>
      <c r="O2111" s="567"/>
      <c r="P2111" s="567"/>
      <c r="Q2111" s="567"/>
      <c r="R2111" s="567"/>
      <c r="S2111" s="567"/>
      <c r="T2111" s="567"/>
      <c r="U2111" s="567"/>
      <c r="V2111" s="567"/>
      <c r="W2111" s="567"/>
      <c r="X2111" s="567"/>
      <c r="Y2111" s="568"/>
      <c r="Z2111" s="567"/>
      <c r="AA2111" s="567"/>
      <c r="AB2111" s="316"/>
      <c r="AC2111" s="316"/>
    </row>
    <row r="2112" spans="1:29">
      <c r="A2112" s="576"/>
      <c r="B2112" s="566"/>
      <c r="C2112" s="566"/>
      <c r="D2112" s="566"/>
      <c r="E2112" s="566"/>
      <c r="F2112" s="567"/>
      <c r="G2112" s="567"/>
      <c r="H2112" s="567"/>
      <c r="I2112" s="567"/>
      <c r="J2112" s="567"/>
      <c r="K2112" s="567"/>
      <c r="L2112" s="567"/>
      <c r="M2112" s="567"/>
      <c r="N2112" s="567"/>
      <c r="O2112" s="567"/>
      <c r="P2112" s="567"/>
      <c r="Q2112" s="567"/>
      <c r="R2112" s="567"/>
      <c r="S2112" s="567"/>
      <c r="T2112" s="567"/>
      <c r="U2112" s="567"/>
      <c r="V2112" s="567"/>
      <c r="W2112" s="567"/>
      <c r="X2112" s="567"/>
      <c r="Y2112" s="568"/>
      <c r="Z2112" s="567"/>
      <c r="AA2112" s="567"/>
      <c r="AB2112" s="316"/>
      <c r="AC2112" s="316"/>
    </row>
    <row r="2113" spans="1:29">
      <c r="A2113" s="576"/>
      <c r="B2113" s="566"/>
      <c r="C2113" s="566"/>
      <c r="D2113" s="566"/>
      <c r="E2113" s="566"/>
      <c r="F2113" s="567"/>
      <c r="G2113" s="567"/>
      <c r="H2113" s="567"/>
      <c r="I2113" s="567"/>
      <c r="J2113" s="567"/>
      <c r="K2113" s="567"/>
      <c r="L2113" s="567"/>
      <c r="M2113" s="567"/>
      <c r="N2113" s="567"/>
      <c r="O2113" s="567"/>
      <c r="P2113" s="567"/>
      <c r="Q2113" s="567"/>
      <c r="R2113" s="567"/>
      <c r="S2113" s="567"/>
      <c r="T2113" s="567"/>
      <c r="U2113" s="567"/>
      <c r="V2113" s="567"/>
      <c r="W2113" s="567"/>
      <c r="X2113" s="567"/>
      <c r="Y2113" s="568"/>
      <c r="Z2113" s="567"/>
      <c r="AA2113" s="567"/>
      <c r="AB2113" s="316"/>
      <c r="AC2113" s="316"/>
    </row>
    <row r="2114" spans="1:29">
      <c r="A2114" s="576"/>
      <c r="B2114" s="566"/>
      <c r="C2114" s="566"/>
      <c r="D2114" s="566"/>
      <c r="E2114" s="566"/>
      <c r="F2114" s="567"/>
      <c r="G2114" s="567"/>
      <c r="H2114" s="567"/>
      <c r="I2114" s="567"/>
      <c r="J2114" s="567"/>
      <c r="K2114" s="567"/>
      <c r="L2114" s="567"/>
      <c r="M2114" s="567"/>
      <c r="N2114" s="567"/>
      <c r="O2114" s="567"/>
      <c r="P2114" s="567"/>
      <c r="Q2114" s="567"/>
      <c r="R2114" s="567"/>
      <c r="S2114" s="567"/>
      <c r="T2114" s="567"/>
      <c r="U2114" s="567"/>
      <c r="V2114" s="567"/>
      <c r="W2114" s="567"/>
      <c r="X2114" s="567"/>
      <c r="Y2114" s="568"/>
      <c r="Z2114" s="567"/>
      <c r="AA2114" s="567"/>
      <c r="AB2114" s="316"/>
      <c r="AC2114" s="316"/>
    </row>
    <row r="2115" spans="1:29">
      <c r="A2115" s="576"/>
      <c r="B2115" s="566"/>
      <c r="C2115" s="566"/>
      <c r="D2115" s="566"/>
      <c r="E2115" s="566"/>
      <c r="F2115" s="567"/>
      <c r="G2115" s="567"/>
      <c r="H2115" s="567"/>
      <c r="I2115" s="567"/>
      <c r="J2115" s="567"/>
      <c r="K2115" s="567"/>
      <c r="L2115" s="567"/>
      <c r="M2115" s="567"/>
      <c r="N2115" s="567"/>
      <c r="O2115" s="567"/>
      <c r="P2115" s="567"/>
      <c r="Q2115" s="567"/>
      <c r="R2115" s="567"/>
      <c r="S2115" s="567"/>
      <c r="T2115" s="567"/>
      <c r="U2115" s="567"/>
      <c r="V2115" s="567"/>
      <c r="W2115" s="567"/>
      <c r="X2115" s="567"/>
      <c r="Y2115" s="568"/>
      <c r="Z2115" s="567"/>
      <c r="AA2115" s="567"/>
      <c r="AB2115" s="316"/>
      <c r="AC2115" s="316"/>
    </row>
    <row r="2116" spans="1:29">
      <c r="A2116" s="576"/>
      <c r="B2116" s="566"/>
      <c r="C2116" s="566"/>
      <c r="D2116" s="566"/>
      <c r="E2116" s="566"/>
      <c r="F2116" s="567"/>
      <c r="G2116" s="567"/>
      <c r="H2116" s="567"/>
      <c r="I2116" s="567"/>
      <c r="J2116" s="567"/>
      <c r="K2116" s="567"/>
      <c r="L2116" s="567"/>
      <c r="M2116" s="567"/>
      <c r="N2116" s="567"/>
      <c r="O2116" s="567"/>
      <c r="P2116" s="567"/>
      <c r="Q2116" s="567"/>
      <c r="R2116" s="567"/>
      <c r="S2116" s="567"/>
      <c r="T2116" s="567"/>
      <c r="U2116" s="567"/>
      <c r="V2116" s="567"/>
      <c r="W2116" s="567"/>
      <c r="X2116" s="567"/>
      <c r="Y2116" s="568"/>
      <c r="Z2116" s="567"/>
      <c r="AA2116" s="567"/>
      <c r="AB2116" s="316"/>
      <c r="AC2116" s="316"/>
    </row>
    <row r="2117" spans="1:29">
      <c r="A2117" s="576"/>
      <c r="B2117" s="566"/>
      <c r="C2117" s="566"/>
      <c r="D2117" s="566"/>
      <c r="E2117" s="566"/>
      <c r="F2117" s="567"/>
      <c r="G2117" s="567"/>
      <c r="H2117" s="567"/>
      <c r="I2117" s="567"/>
      <c r="J2117" s="567"/>
      <c r="K2117" s="567"/>
      <c r="L2117" s="567"/>
      <c r="M2117" s="567"/>
      <c r="N2117" s="567"/>
      <c r="O2117" s="567"/>
      <c r="P2117" s="567"/>
      <c r="Q2117" s="567"/>
      <c r="R2117" s="567"/>
      <c r="S2117" s="567"/>
      <c r="T2117" s="567"/>
      <c r="U2117" s="567"/>
      <c r="V2117" s="567"/>
      <c r="W2117" s="567"/>
      <c r="X2117" s="567"/>
      <c r="Y2117" s="568"/>
      <c r="Z2117" s="567"/>
      <c r="AA2117" s="567"/>
      <c r="AB2117" s="316"/>
      <c r="AC2117" s="316"/>
    </row>
    <row r="2118" spans="1:29">
      <c r="A2118" s="576"/>
      <c r="B2118" s="566"/>
      <c r="C2118" s="566"/>
      <c r="D2118" s="566"/>
      <c r="E2118" s="566"/>
      <c r="F2118" s="567"/>
      <c r="G2118" s="567"/>
      <c r="H2118" s="567"/>
      <c r="I2118" s="567"/>
      <c r="J2118" s="567"/>
      <c r="K2118" s="567"/>
      <c r="L2118" s="567"/>
      <c r="M2118" s="567"/>
      <c r="N2118" s="567"/>
      <c r="O2118" s="567"/>
      <c r="P2118" s="567"/>
      <c r="Q2118" s="567"/>
      <c r="R2118" s="567"/>
      <c r="S2118" s="567"/>
      <c r="T2118" s="567"/>
      <c r="U2118" s="567"/>
      <c r="V2118" s="567"/>
      <c r="W2118" s="567"/>
      <c r="X2118" s="567"/>
      <c r="Y2118" s="568"/>
      <c r="Z2118" s="567"/>
      <c r="AA2118" s="567"/>
      <c r="AB2118" s="316"/>
      <c r="AC2118" s="316"/>
    </row>
    <row r="2119" spans="1:29">
      <c r="A2119" s="576"/>
      <c r="B2119" s="566"/>
      <c r="C2119" s="566"/>
      <c r="D2119" s="566"/>
      <c r="E2119" s="566"/>
      <c r="F2119" s="567"/>
      <c r="G2119" s="567"/>
      <c r="H2119" s="567"/>
      <c r="I2119" s="567"/>
      <c r="J2119" s="567"/>
      <c r="K2119" s="567"/>
      <c r="L2119" s="567"/>
      <c r="M2119" s="567"/>
      <c r="N2119" s="567"/>
      <c r="O2119" s="567"/>
      <c r="P2119" s="567"/>
      <c r="Q2119" s="567"/>
      <c r="R2119" s="567"/>
      <c r="S2119" s="567"/>
      <c r="T2119" s="567"/>
      <c r="U2119" s="567"/>
      <c r="V2119" s="567"/>
      <c r="W2119" s="567"/>
      <c r="X2119" s="567"/>
      <c r="Y2119" s="568"/>
      <c r="Z2119" s="567"/>
      <c r="AA2119" s="567"/>
      <c r="AB2119" s="316"/>
      <c r="AC2119" s="316"/>
    </row>
    <row r="2120" spans="1:29">
      <c r="A2120" s="576"/>
      <c r="B2120" s="566"/>
      <c r="C2120" s="566"/>
      <c r="D2120" s="566"/>
      <c r="E2120" s="566"/>
      <c r="F2120" s="567"/>
      <c r="G2120" s="567"/>
      <c r="H2120" s="567"/>
      <c r="I2120" s="567"/>
      <c r="J2120" s="567"/>
      <c r="K2120" s="567"/>
      <c r="L2120" s="567"/>
      <c r="M2120" s="567"/>
      <c r="N2120" s="567"/>
      <c r="O2120" s="567"/>
      <c r="P2120" s="567"/>
      <c r="Q2120" s="567"/>
      <c r="R2120" s="567"/>
      <c r="S2120" s="567"/>
      <c r="T2120" s="567"/>
      <c r="U2120" s="567"/>
      <c r="V2120" s="567"/>
      <c r="W2120" s="567"/>
      <c r="X2120" s="567"/>
      <c r="Y2120" s="568"/>
      <c r="Z2120" s="567"/>
      <c r="AA2120" s="567"/>
      <c r="AB2120" s="316"/>
      <c r="AC2120" s="316"/>
    </row>
    <row r="2121" spans="1:29">
      <c r="A2121" s="576"/>
      <c r="B2121" s="566"/>
      <c r="C2121" s="566"/>
      <c r="D2121" s="566"/>
      <c r="E2121" s="566"/>
      <c r="F2121" s="567"/>
      <c r="G2121" s="567"/>
      <c r="H2121" s="567"/>
      <c r="I2121" s="567"/>
      <c r="J2121" s="567"/>
      <c r="K2121" s="567"/>
      <c r="L2121" s="567"/>
      <c r="M2121" s="567"/>
      <c r="N2121" s="567"/>
      <c r="O2121" s="567"/>
      <c r="P2121" s="567"/>
      <c r="Q2121" s="567"/>
      <c r="R2121" s="567"/>
      <c r="S2121" s="567"/>
      <c r="T2121" s="567"/>
      <c r="U2121" s="567"/>
      <c r="V2121" s="567"/>
      <c r="W2121" s="567"/>
      <c r="X2121" s="567"/>
      <c r="Y2121" s="568"/>
      <c r="Z2121" s="567"/>
      <c r="AA2121" s="567"/>
      <c r="AB2121" s="316"/>
      <c r="AC2121" s="316"/>
    </row>
    <row r="2122" spans="1:29">
      <c r="A2122" s="576"/>
      <c r="B2122" s="566"/>
      <c r="C2122" s="566"/>
      <c r="D2122" s="566"/>
      <c r="E2122" s="566"/>
      <c r="F2122" s="567"/>
      <c r="G2122" s="567"/>
      <c r="H2122" s="567"/>
      <c r="I2122" s="567"/>
      <c r="J2122" s="567"/>
      <c r="K2122" s="567"/>
      <c r="L2122" s="567"/>
      <c r="M2122" s="567"/>
      <c r="N2122" s="567"/>
      <c r="O2122" s="567"/>
      <c r="P2122" s="567"/>
      <c r="Q2122" s="567"/>
      <c r="R2122" s="567"/>
      <c r="S2122" s="567"/>
      <c r="T2122" s="567"/>
      <c r="U2122" s="567"/>
      <c r="V2122" s="567"/>
      <c r="W2122" s="567"/>
      <c r="X2122" s="567"/>
      <c r="Y2122" s="568"/>
      <c r="Z2122" s="567"/>
      <c r="AA2122" s="567"/>
      <c r="AB2122" s="316"/>
      <c r="AC2122" s="316"/>
    </row>
    <row r="2123" spans="1:29">
      <c r="A2123" s="576"/>
      <c r="B2123" s="566"/>
      <c r="C2123" s="566"/>
      <c r="D2123" s="566"/>
      <c r="E2123" s="566"/>
      <c r="F2123" s="567"/>
      <c r="G2123" s="567"/>
      <c r="H2123" s="567"/>
      <c r="I2123" s="567"/>
      <c r="J2123" s="567"/>
      <c r="K2123" s="567"/>
      <c r="L2123" s="567"/>
      <c r="M2123" s="567"/>
      <c r="N2123" s="567"/>
      <c r="O2123" s="567"/>
      <c r="P2123" s="567"/>
      <c r="Q2123" s="567"/>
      <c r="R2123" s="567"/>
      <c r="S2123" s="567"/>
      <c r="T2123" s="567"/>
      <c r="U2123" s="567"/>
      <c r="V2123" s="567"/>
      <c r="W2123" s="567"/>
      <c r="X2123" s="567"/>
      <c r="Y2123" s="568"/>
      <c r="Z2123" s="567"/>
      <c r="AA2123" s="567"/>
      <c r="AB2123" s="316"/>
      <c r="AC2123" s="316"/>
    </row>
    <row r="2124" spans="1:29">
      <c r="A2124" s="576"/>
      <c r="B2124" s="566"/>
      <c r="C2124" s="566"/>
      <c r="D2124" s="566"/>
      <c r="E2124" s="566"/>
      <c r="F2124" s="567"/>
      <c r="G2124" s="567"/>
      <c r="H2124" s="567"/>
      <c r="I2124" s="567"/>
      <c r="J2124" s="567"/>
      <c r="K2124" s="567"/>
      <c r="L2124" s="567"/>
      <c r="M2124" s="567"/>
      <c r="N2124" s="567"/>
      <c r="O2124" s="567"/>
      <c r="P2124" s="567"/>
      <c r="Q2124" s="567"/>
      <c r="R2124" s="567"/>
      <c r="S2124" s="567"/>
      <c r="T2124" s="567"/>
      <c r="U2124" s="567"/>
      <c r="V2124" s="567"/>
      <c r="W2124" s="567"/>
      <c r="X2124" s="567"/>
      <c r="Y2124" s="568"/>
      <c r="Z2124" s="567"/>
      <c r="AA2124" s="567"/>
      <c r="AB2124" s="316"/>
      <c r="AC2124" s="316"/>
    </row>
    <row r="2125" spans="1:29">
      <c r="A2125" s="576"/>
      <c r="B2125" s="566"/>
      <c r="C2125" s="566"/>
      <c r="D2125" s="566"/>
      <c r="E2125" s="566"/>
      <c r="F2125" s="567"/>
      <c r="G2125" s="567"/>
      <c r="H2125" s="567"/>
      <c r="I2125" s="567"/>
      <c r="J2125" s="567"/>
      <c r="K2125" s="567"/>
      <c r="L2125" s="567"/>
      <c r="M2125" s="567"/>
      <c r="N2125" s="567"/>
      <c r="O2125" s="567"/>
      <c r="P2125" s="567"/>
      <c r="Q2125" s="567"/>
      <c r="R2125" s="567"/>
      <c r="S2125" s="567"/>
      <c r="T2125" s="567"/>
      <c r="U2125" s="567"/>
      <c r="V2125" s="567"/>
      <c r="W2125" s="567"/>
      <c r="X2125" s="567"/>
      <c r="Y2125" s="568"/>
      <c r="Z2125" s="567"/>
      <c r="AA2125" s="567"/>
      <c r="AB2125" s="316"/>
      <c r="AC2125" s="316"/>
    </row>
    <row r="2126" spans="1:29">
      <c r="A2126" s="576"/>
      <c r="B2126" s="566"/>
      <c r="C2126" s="566"/>
      <c r="D2126" s="566"/>
      <c r="E2126" s="566"/>
      <c r="F2126" s="567"/>
      <c r="G2126" s="567"/>
      <c r="H2126" s="567"/>
      <c r="I2126" s="567"/>
      <c r="J2126" s="567"/>
      <c r="K2126" s="567"/>
      <c r="L2126" s="567"/>
      <c r="M2126" s="567"/>
      <c r="N2126" s="567"/>
      <c r="O2126" s="567"/>
      <c r="P2126" s="567"/>
      <c r="Q2126" s="567"/>
      <c r="R2126" s="567"/>
      <c r="S2126" s="567"/>
      <c r="T2126" s="567"/>
      <c r="U2126" s="567"/>
      <c r="V2126" s="567"/>
      <c r="W2126" s="567"/>
      <c r="X2126" s="567"/>
      <c r="Y2126" s="568"/>
      <c r="Z2126" s="567"/>
      <c r="AA2126" s="567"/>
      <c r="AB2126" s="316"/>
      <c r="AC2126" s="316"/>
    </row>
    <row r="2127" spans="1:29">
      <c r="A2127" s="576"/>
      <c r="B2127" s="566"/>
      <c r="C2127" s="566"/>
      <c r="D2127" s="566"/>
      <c r="E2127" s="566"/>
      <c r="F2127" s="567"/>
      <c r="G2127" s="567"/>
      <c r="H2127" s="567"/>
      <c r="I2127" s="567"/>
      <c r="J2127" s="567"/>
      <c r="K2127" s="567"/>
      <c r="L2127" s="567"/>
      <c r="M2127" s="567"/>
      <c r="N2127" s="567"/>
      <c r="O2127" s="567"/>
      <c r="P2127" s="567"/>
      <c r="Q2127" s="567"/>
      <c r="R2127" s="567"/>
      <c r="S2127" s="567"/>
      <c r="T2127" s="567"/>
      <c r="U2127" s="567"/>
      <c r="V2127" s="567"/>
      <c r="W2127" s="567"/>
      <c r="X2127" s="567"/>
      <c r="Y2127" s="568"/>
      <c r="Z2127" s="567"/>
      <c r="AA2127" s="567"/>
      <c r="AB2127" s="316"/>
      <c r="AC2127" s="316"/>
    </row>
    <row r="2128" spans="1:29">
      <c r="A2128" s="576"/>
      <c r="B2128" s="566"/>
      <c r="C2128" s="566"/>
      <c r="D2128" s="566"/>
      <c r="E2128" s="566"/>
      <c r="F2128" s="567"/>
      <c r="G2128" s="567"/>
      <c r="H2128" s="567"/>
      <c r="I2128" s="567"/>
      <c r="J2128" s="567"/>
      <c r="K2128" s="567"/>
      <c r="L2128" s="567"/>
      <c r="M2128" s="567"/>
      <c r="N2128" s="567"/>
      <c r="O2128" s="567"/>
      <c r="P2128" s="567"/>
      <c r="Q2128" s="567"/>
      <c r="R2128" s="567"/>
      <c r="S2128" s="567"/>
      <c r="T2128" s="567"/>
      <c r="U2128" s="567"/>
      <c r="V2128" s="567"/>
      <c r="W2128" s="567"/>
      <c r="X2128" s="567"/>
      <c r="Y2128" s="568"/>
      <c r="Z2128" s="567"/>
      <c r="AA2128" s="567"/>
      <c r="AB2128" s="316"/>
      <c r="AC2128" s="316"/>
    </row>
    <row r="2129" spans="1:29">
      <c r="A2129" s="576"/>
      <c r="B2129" s="566"/>
      <c r="C2129" s="566"/>
      <c r="D2129" s="566"/>
      <c r="E2129" s="566"/>
      <c r="F2129" s="567"/>
      <c r="G2129" s="567"/>
      <c r="H2129" s="567"/>
      <c r="I2129" s="567"/>
      <c r="J2129" s="567"/>
      <c r="K2129" s="567"/>
      <c r="L2129" s="567"/>
      <c r="M2129" s="567"/>
      <c r="N2129" s="567"/>
      <c r="O2129" s="567"/>
      <c r="P2129" s="567"/>
      <c r="Q2129" s="567"/>
      <c r="R2129" s="567"/>
      <c r="S2129" s="567"/>
      <c r="T2129" s="567"/>
      <c r="U2129" s="567"/>
      <c r="V2129" s="567"/>
      <c r="W2129" s="567"/>
      <c r="X2129" s="567"/>
      <c r="Y2129" s="568"/>
      <c r="Z2129" s="567"/>
      <c r="AA2129" s="567"/>
      <c r="AB2129" s="316"/>
      <c r="AC2129" s="316"/>
    </row>
    <row r="2130" spans="1:29">
      <c r="A2130" s="576"/>
      <c r="B2130" s="566"/>
      <c r="C2130" s="566"/>
      <c r="D2130" s="566"/>
      <c r="E2130" s="566"/>
      <c r="F2130" s="567"/>
      <c r="G2130" s="567"/>
      <c r="H2130" s="567"/>
      <c r="I2130" s="567"/>
      <c r="J2130" s="567"/>
      <c r="K2130" s="567"/>
      <c r="L2130" s="567"/>
      <c r="M2130" s="567"/>
      <c r="N2130" s="567"/>
      <c r="O2130" s="567"/>
      <c r="P2130" s="567"/>
      <c r="Q2130" s="567"/>
      <c r="R2130" s="567"/>
      <c r="S2130" s="567"/>
      <c r="T2130" s="567"/>
      <c r="U2130" s="567"/>
      <c r="V2130" s="567"/>
      <c r="W2130" s="567"/>
      <c r="X2130" s="567"/>
      <c r="Y2130" s="568"/>
      <c r="Z2130" s="567"/>
      <c r="AA2130" s="567"/>
      <c r="AB2130" s="316"/>
      <c r="AC2130" s="316"/>
    </row>
    <row r="2131" spans="1:29">
      <c r="A2131" s="576"/>
      <c r="B2131" s="566"/>
      <c r="C2131" s="566"/>
      <c r="D2131" s="566"/>
      <c r="E2131" s="566"/>
      <c r="F2131" s="567"/>
      <c r="G2131" s="567"/>
      <c r="H2131" s="567"/>
      <c r="I2131" s="567"/>
      <c r="J2131" s="567"/>
      <c r="K2131" s="567"/>
      <c r="L2131" s="567"/>
      <c r="M2131" s="567"/>
      <c r="N2131" s="567"/>
      <c r="O2131" s="567"/>
      <c r="P2131" s="567"/>
      <c r="Q2131" s="567"/>
      <c r="R2131" s="567"/>
      <c r="S2131" s="567"/>
      <c r="T2131" s="567"/>
      <c r="U2131" s="567"/>
      <c r="V2131" s="567"/>
      <c r="W2131" s="567"/>
      <c r="X2131" s="567"/>
      <c r="Y2131" s="568"/>
      <c r="Z2131" s="567"/>
      <c r="AA2131" s="567"/>
      <c r="AB2131" s="316"/>
      <c r="AC2131" s="316"/>
    </row>
    <row r="2132" spans="1:29">
      <c r="A2132" s="576"/>
      <c r="B2132" s="566"/>
      <c r="C2132" s="566"/>
      <c r="D2132" s="566"/>
      <c r="E2132" s="566"/>
      <c r="F2132" s="567"/>
      <c r="G2132" s="567"/>
      <c r="H2132" s="567"/>
      <c r="I2132" s="567"/>
      <c r="J2132" s="567"/>
      <c r="K2132" s="567"/>
      <c r="L2132" s="567"/>
      <c r="M2132" s="567"/>
      <c r="N2132" s="567"/>
      <c r="O2132" s="567"/>
      <c r="P2132" s="567"/>
      <c r="Q2132" s="567"/>
      <c r="R2132" s="567"/>
      <c r="S2132" s="567"/>
      <c r="T2132" s="567"/>
      <c r="U2132" s="567"/>
      <c r="V2132" s="567"/>
      <c r="W2132" s="567"/>
      <c r="X2132" s="567"/>
      <c r="Y2132" s="568"/>
      <c r="Z2132" s="567"/>
      <c r="AA2132" s="567"/>
      <c r="AB2132" s="316"/>
      <c r="AC2132" s="316"/>
    </row>
    <row r="2133" spans="1:29">
      <c r="A2133" s="576"/>
      <c r="B2133" s="566"/>
      <c r="C2133" s="566"/>
      <c r="D2133" s="566"/>
      <c r="E2133" s="566"/>
      <c r="F2133" s="567"/>
      <c r="G2133" s="567"/>
      <c r="H2133" s="567"/>
      <c r="I2133" s="567"/>
      <c r="J2133" s="567"/>
      <c r="K2133" s="567"/>
      <c r="L2133" s="567"/>
      <c r="M2133" s="567"/>
      <c r="N2133" s="567"/>
      <c r="O2133" s="567"/>
      <c r="P2133" s="567"/>
      <c r="Q2133" s="567"/>
      <c r="R2133" s="567"/>
      <c r="S2133" s="567"/>
      <c r="T2133" s="567"/>
      <c r="U2133" s="567"/>
      <c r="V2133" s="567"/>
      <c r="W2133" s="567"/>
      <c r="X2133" s="567"/>
      <c r="Y2133" s="568"/>
      <c r="Z2133" s="567"/>
      <c r="AA2133" s="567"/>
      <c r="AB2133" s="316"/>
      <c r="AC2133" s="316"/>
    </row>
    <row r="2134" spans="1:29">
      <c r="A2134" s="576"/>
      <c r="B2134" s="566"/>
      <c r="C2134" s="566"/>
      <c r="D2134" s="566"/>
      <c r="E2134" s="566"/>
      <c r="F2134" s="567"/>
      <c r="G2134" s="567"/>
      <c r="H2134" s="567"/>
      <c r="I2134" s="567"/>
      <c r="J2134" s="567"/>
      <c r="K2134" s="567"/>
      <c r="L2134" s="567"/>
      <c r="M2134" s="567"/>
      <c r="N2134" s="567"/>
      <c r="O2134" s="567"/>
      <c r="P2134" s="567"/>
      <c r="Q2134" s="567"/>
      <c r="R2134" s="567"/>
      <c r="S2134" s="567"/>
      <c r="T2134" s="567"/>
      <c r="U2134" s="567"/>
      <c r="V2134" s="567"/>
      <c r="W2134" s="567"/>
      <c r="X2134" s="567"/>
      <c r="Y2134" s="568"/>
      <c r="Z2134" s="567"/>
      <c r="AA2134" s="567"/>
      <c r="AB2134" s="316"/>
      <c r="AC2134" s="316"/>
    </row>
    <row r="2135" spans="1:29">
      <c r="A2135" s="576"/>
      <c r="B2135" s="566"/>
      <c r="C2135" s="566"/>
      <c r="D2135" s="566"/>
      <c r="E2135" s="566"/>
      <c r="F2135" s="567"/>
      <c r="G2135" s="567"/>
      <c r="H2135" s="567"/>
      <c r="I2135" s="567"/>
      <c r="J2135" s="567"/>
      <c r="K2135" s="567"/>
      <c r="L2135" s="567"/>
      <c r="M2135" s="567"/>
      <c r="N2135" s="567"/>
      <c r="O2135" s="567"/>
      <c r="P2135" s="567"/>
      <c r="Q2135" s="567"/>
      <c r="R2135" s="567"/>
      <c r="S2135" s="567"/>
      <c r="T2135" s="567"/>
      <c r="U2135" s="567"/>
      <c r="V2135" s="567"/>
      <c r="W2135" s="567"/>
      <c r="X2135" s="567"/>
      <c r="Y2135" s="568"/>
      <c r="Z2135" s="567"/>
      <c r="AA2135" s="567"/>
      <c r="AB2135" s="316"/>
      <c r="AC2135" s="316"/>
    </row>
    <row r="2136" spans="1:29">
      <c r="A2136" s="576"/>
      <c r="B2136" s="566"/>
      <c r="C2136" s="566"/>
      <c r="D2136" s="566"/>
      <c r="E2136" s="566"/>
      <c r="F2136" s="567"/>
      <c r="G2136" s="567"/>
      <c r="H2136" s="567"/>
      <c r="I2136" s="567"/>
      <c r="J2136" s="567"/>
      <c r="K2136" s="567"/>
      <c r="L2136" s="567"/>
      <c r="M2136" s="567"/>
      <c r="N2136" s="567"/>
      <c r="O2136" s="567"/>
      <c r="P2136" s="567"/>
      <c r="Q2136" s="567"/>
      <c r="R2136" s="567"/>
      <c r="S2136" s="567"/>
      <c r="T2136" s="567"/>
      <c r="U2136" s="567"/>
      <c r="V2136" s="567"/>
      <c r="W2136" s="567"/>
      <c r="X2136" s="567"/>
      <c r="Y2136" s="568"/>
      <c r="Z2136" s="567"/>
      <c r="AA2136" s="567"/>
      <c r="AB2136" s="316"/>
      <c r="AC2136" s="316"/>
    </row>
    <row r="2137" spans="1:29">
      <c r="A2137" s="576"/>
      <c r="B2137" s="566"/>
      <c r="C2137" s="566"/>
      <c r="D2137" s="566"/>
      <c r="E2137" s="566"/>
      <c r="F2137" s="567"/>
      <c r="G2137" s="567"/>
      <c r="H2137" s="567"/>
      <c r="I2137" s="567"/>
      <c r="J2137" s="567"/>
      <c r="K2137" s="567"/>
      <c r="L2137" s="567"/>
      <c r="M2137" s="567"/>
      <c r="N2137" s="567"/>
      <c r="O2137" s="567"/>
      <c r="P2137" s="567"/>
      <c r="Q2137" s="567"/>
      <c r="R2137" s="567"/>
      <c r="S2137" s="567"/>
      <c r="T2137" s="567"/>
      <c r="U2137" s="567"/>
      <c r="V2137" s="567"/>
      <c r="W2137" s="567"/>
      <c r="X2137" s="567"/>
      <c r="Y2137" s="568"/>
      <c r="Z2137" s="567"/>
      <c r="AA2137" s="567"/>
      <c r="AB2137" s="316"/>
      <c r="AC2137" s="316"/>
    </row>
    <row r="2138" spans="1:29">
      <c r="A2138" s="576"/>
      <c r="B2138" s="566"/>
      <c r="C2138" s="566"/>
      <c r="D2138" s="566"/>
      <c r="E2138" s="566"/>
      <c r="F2138" s="567"/>
      <c r="G2138" s="567"/>
      <c r="H2138" s="567"/>
      <c r="I2138" s="567"/>
      <c r="J2138" s="567"/>
      <c r="K2138" s="567"/>
      <c r="L2138" s="567"/>
      <c r="M2138" s="567"/>
      <c r="N2138" s="567"/>
      <c r="O2138" s="567"/>
      <c r="P2138" s="567"/>
      <c r="Q2138" s="567"/>
      <c r="R2138" s="567"/>
      <c r="S2138" s="567"/>
      <c r="T2138" s="567"/>
      <c r="U2138" s="567"/>
      <c r="V2138" s="567"/>
      <c r="W2138" s="567"/>
      <c r="X2138" s="567"/>
      <c r="Y2138" s="568"/>
      <c r="Z2138" s="567"/>
      <c r="AA2138" s="567"/>
      <c r="AB2138" s="316"/>
      <c r="AC2138" s="316"/>
    </row>
    <row r="2139" spans="1:29">
      <c r="A2139" s="576"/>
      <c r="B2139" s="566"/>
      <c r="C2139" s="566"/>
      <c r="D2139" s="566"/>
      <c r="E2139" s="566"/>
      <c r="F2139" s="567"/>
      <c r="G2139" s="567"/>
      <c r="H2139" s="567"/>
      <c r="I2139" s="567"/>
      <c r="J2139" s="567"/>
      <c r="K2139" s="567"/>
      <c r="L2139" s="567"/>
      <c r="M2139" s="567"/>
      <c r="N2139" s="567"/>
      <c r="O2139" s="567"/>
      <c r="P2139" s="567"/>
      <c r="Q2139" s="567"/>
      <c r="R2139" s="567"/>
      <c r="S2139" s="567"/>
      <c r="T2139" s="567"/>
      <c r="U2139" s="567"/>
      <c r="V2139" s="567"/>
      <c r="W2139" s="567"/>
      <c r="X2139" s="567"/>
      <c r="Y2139" s="568"/>
      <c r="Z2139" s="567"/>
      <c r="AA2139" s="567"/>
      <c r="AB2139" s="316"/>
      <c r="AC2139" s="316"/>
    </row>
    <row r="2140" spans="1:29">
      <c r="A2140" s="576"/>
      <c r="B2140" s="566"/>
      <c r="C2140" s="566"/>
      <c r="D2140" s="566"/>
      <c r="E2140" s="566"/>
      <c r="F2140" s="567"/>
      <c r="G2140" s="567"/>
      <c r="H2140" s="567"/>
      <c r="I2140" s="567"/>
      <c r="J2140" s="567"/>
      <c r="K2140" s="567"/>
      <c r="L2140" s="567"/>
      <c r="M2140" s="567"/>
      <c r="N2140" s="567"/>
      <c r="O2140" s="567"/>
      <c r="P2140" s="567"/>
      <c r="Q2140" s="567"/>
      <c r="R2140" s="567"/>
      <c r="S2140" s="567"/>
      <c r="T2140" s="567"/>
      <c r="U2140" s="567"/>
      <c r="V2140" s="567"/>
      <c r="W2140" s="567"/>
      <c r="X2140" s="567"/>
      <c r="Y2140" s="568"/>
      <c r="Z2140" s="567"/>
      <c r="AA2140" s="567"/>
      <c r="AB2140" s="316"/>
      <c r="AC2140" s="316"/>
    </row>
    <row r="2141" spans="1:29">
      <c r="A2141" s="576"/>
      <c r="B2141" s="566"/>
      <c r="C2141" s="566"/>
      <c r="D2141" s="566"/>
      <c r="E2141" s="566"/>
      <c r="F2141" s="567"/>
      <c r="G2141" s="567"/>
      <c r="H2141" s="567"/>
      <c r="I2141" s="567"/>
      <c r="J2141" s="567"/>
      <c r="K2141" s="567"/>
      <c r="L2141" s="567"/>
      <c r="M2141" s="567"/>
      <c r="N2141" s="567"/>
      <c r="O2141" s="567"/>
      <c r="P2141" s="567"/>
      <c r="Q2141" s="567"/>
      <c r="R2141" s="567"/>
      <c r="S2141" s="567"/>
      <c r="T2141" s="567"/>
      <c r="U2141" s="567"/>
      <c r="V2141" s="567"/>
      <c r="W2141" s="567"/>
      <c r="X2141" s="567"/>
      <c r="Y2141" s="568"/>
      <c r="Z2141" s="567"/>
      <c r="AA2141" s="567"/>
      <c r="AB2141" s="316"/>
      <c r="AC2141" s="316"/>
    </row>
    <row r="2142" spans="1:29">
      <c r="A2142" s="576"/>
      <c r="B2142" s="566"/>
      <c r="C2142" s="566"/>
      <c r="D2142" s="566"/>
      <c r="E2142" s="566"/>
      <c r="F2142" s="567"/>
      <c r="G2142" s="567"/>
      <c r="H2142" s="567"/>
      <c r="I2142" s="567"/>
      <c r="J2142" s="567"/>
      <c r="K2142" s="567"/>
      <c r="L2142" s="567"/>
      <c r="M2142" s="567"/>
      <c r="N2142" s="567"/>
      <c r="O2142" s="567"/>
      <c r="P2142" s="567"/>
      <c r="Q2142" s="567"/>
      <c r="R2142" s="567"/>
      <c r="S2142" s="567"/>
      <c r="T2142" s="567"/>
      <c r="U2142" s="567"/>
      <c r="V2142" s="567"/>
      <c r="W2142" s="567"/>
      <c r="X2142" s="567"/>
      <c r="Y2142" s="568"/>
      <c r="Z2142" s="567"/>
      <c r="AA2142" s="567"/>
      <c r="AB2142" s="316"/>
      <c r="AC2142" s="316"/>
    </row>
    <row r="2143" spans="1:29">
      <c r="A2143" s="576"/>
      <c r="B2143" s="566"/>
      <c r="C2143" s="566"/>
      <c r="D2143" s="566"/>
      <c r="E2143" s="566"/>
      <c r="F2143" s="567"/>
      <c r="G2143" s="567"/>
      <c r="H2143" s="567"/>
      <c r="I2143" s="567"/>
      <c r="J2143" s="567"/>
      <c r="K2143" s="567"/>
      <c r="L2143" s="567"/>
      <c r="M2143" s="567"/>
      <c r="N2143" s="567"/>
      <c r="O2143" s="567"/>
      <c r="P2143" s="567"/>
      <c r="Q2143" s="567"/>
      <c r="R2143" s="567"/>
      <c r="S2143" s="567"/>
      <c r="T2143" s="567"/>
      <c r="U2143" s="567"/>
      <c r="V2143" s="567"/>
      <c r="W2143" s="567"/>
      <c r="X2143" s="567"/>
      <c r="Y2143" s="568"/>
      <c r="Z2143" s="567"/>
      <c r="AA2143" s="567"/>
      <c r="AB2143" s="316"/>
      <c r="AC2143" s="316"/>
    </row>
    <row r="2144" spans="1:29">
      <c r="A2144" s="576"/>
      <c r="B2144" s="566"/>
      <c r="C2144" s="566"/>
      <c r="D2144" s="566"/>
      <c r="E2144" s="566"/>
      <c r="F2144" s="567"/>
      <c r="G2144" s="567"/>
      <c r="H2144" s="567"/>
      <c r="I2144" s="567"/>
      <c r="J2144" s="567"/>
      <c r="K2144" s="567"/>
      <c r="L2144" s="567"/>
      <c r="M2144" s="567"/>
      <c r="N2144" s="567"/>
      <c r="O2144" s="567"/>
      <c r="P2144" s="567"/>
      <c r="Q2144" s="567"/>
      <c r="R2144" s="567"/>
      <c r="S2144" s="567"/>
      <c r="T2144" s="567"/>
      <c r="U2144" s="567"/>
      <c r="V2144" s="567"/>
      <c r="W2144" s="567"/>
      <c r="X2144" s="567"/>
      <c r="Y2144" s="568"/>
      <c r="Z2144" s="567"/>
      <c r="AA2144" s="567"/>
      <c r="AB2144" s="316"/>
      <c r="AC2144" s="316"/>
    </row>
    <row r="2145" spans="1:29">
      <c r="A2145" s="576"/>
      <c r="B2145" s="566"/>
      <c r="C2145" s="566"/>
      <c r="D2145" s="566"/>
      <c r="E2145" s="566"/>
      <c r="F2145" s="567"/>
      <c r="G2145" s="567"/>
      <c r="H2145" s="567"/>
      <c r="I2145" s="567"/>
      <c r="J2145" s="567"/>
      <c r="K2145" s="567"/>
      <c r="L2145" s="567"/>
      <c r="M2145" s="567"/>
      <c r="N2145" s="567"/>
      <c r="O2145" s="567"/>
      <c r="P2145" s="567"/>
      <c r="Q2145" s="567"/>
      <c r="R2145" s="567"/>
      <c r="S2145" s="567"/>
      <c r="T2145" s="567"/>
      <c r="U2145" s="567"/>
      <c r="V2145" s="567"/>
      <c r="W2145" s="567"/>
      <c r="X2145" s="567"/>
      <c r="Y2145" s="568"/>
      <c r="Z2145" s="567"/>
      <c r="AA2145" s="567"/>
      <c r="AB2145" s="316"/>
      <c r="AC2145" s="316"/>
    </row>
    <row r="2146" spans="1:29">
      <c r="A2146" s="576"/>
      <c r="B2146" s="566"/>
      <c r="C2146" s="566"/>
      <c r="D2146" s="566"/>
      <c r="E2146" s="566"/>
      <c r="F2146" s="567"/>
      <c r="G2146" s="567"/>
      <c r="H2146" s="567"/>
      <c r="I2146" s="567"/>
      <c r="J2146" s="567"/>
      <c r="K2146" s="567"/>
      <c r="L2146" s="567"/>
      <c r="M2146" s="567"/>
      <c r="N2146" s="567"/>
      <c r="O2146" s="567"/>
      <c r="P2146" s="567"/>
      <c r="Q2146" s="567"/>
      <c r="R2146" s="567"/>
      <c r="S2146" s="567"/>
      <c r="T2146" s="567"/>
      <c r="U2146" s="567"/>
      <c r="V2146" s="567"/>
      <c r="W2146" s="567"/>
      <c r="X2146" s="567"/>
      <c r="Y2146" s="568"/>
      <c r="Z2146" s="567"/>
      <c r="AA2146" s="567"/>
      <c r="AB2146" s="316"/>
      <c r="AC2146" s="316"/>
    </row>
    <row r="2147" spans="1:29">
      <c r="A2147" s="576"/>
      <c r="B2147" s="566"/>
      <c r="C2147" s="566"/>
      <c r="D2147" s="566"/>
      <c r="E2147" s="566"/>
      <c r="F2147" s="567"/>
      <c r="G2147" s="567"/>
      <c r="H2147" s="567"/>
      <c r="I2147" s="567"/>
      <c r="J2147" s="567"/>
      <c r="K2147" s="567"/>
      <c r="L2147" s="567"/>
      <c r="M2147" s="567"/>
      <c r="N2147" s="567"/>
      <c r="O2147" s="567"/>
      <c r="P2147" s="567"/>
      <c r="Q2147" s="567"/>
      <c r="R2147" s="567"/>
      <c r="S2147" s="567"/>
      <c r="T2147" s="567"/>
      <c r="U2147" s="567"/>
      <c r="V2147" s="567"/>
      <c r="W2147" s="567"/>
      <c r="X2147" s="567"/>
      <c r="Y2147" s="568"/>
      <c r="Z2147" s="567"/>
      <c r="AA2147" s="567"/>
      <c r="AB2147" s="316"/>
      <c r="AC2147" s="316"/>
    </row>
    <row r="2148" spans="1:29">
      <c r="A2148" s="576"/>
      <c r="B2148" s="566"/>
      <c r="C2148" s="566"/>
      <c r="D2148" s="566"/>
      <c r="E2148" s="566"/>
      <c r="F2148" s="567"/>
      <c r="G2148" s="567"/>
      <c r="H2148" s="567"/>
      <c r="I2148" s="567"/>
      <c r="J2148" s="567"/>
      <c r="K2148" s="567"/>
      <c r="L2148" s="567"/>
      <c r="M2148" s="567"/>
      <c r="N2148" s="567"/>
      <c r="O2148" s="567"/>
      <c r="P2148" s="567"/>
      <c r="Q2148" s="567"/>
      <c r="R2148" s="567"/>
      <c r="S2148" s="567"/>
      <c r="T2148" s="567"/>
      <c r="U2148" s="567"/>
      <c r="V2148" s="567"/>
      <c r="W2148" s="567"/>
      <c r="X2148" s="567"/>
      <c r="Y2148" s="568"/>
      <c r="Z2148" s="567"/>
      <c r="AA2148" s="567"/>
      <c r="AB2148" s="316"/>
      <c r="AC2148" s="316"/>
    </row>
    <row r="2149" spans="1:29">
      <c r="A2149" s="576"/>
      <c r="B2149" s="566"/>
      <c r="C2149" s="566"/>
      <c r="D2149" s="566"/>
      <c r="E2149" s="566"/>
      <c r="F2149" s="567"/>
      <c r="G2149" s="567"/>
      <c r="H2149" s="567"/>
      <c r="I2149" s="567"/>
      <c r="J2149" s="567"/>
      <c r="K2149" s="567"/>
      <c r="L2149" s="567"/>
      <c r="M2149" s="567"/>
      <c r="N2149" s="567"/>
      <c r="O2149" s="567"/>
      <c r="P2149" s="567"/>
      <c r="Q2149" s="567"/>
      <c r="R2149" s="567"/>
      <c r="S2149" s="567"/>
      <c r="T2149" s="567"/>
      <c r="U2149" s="567"/>
      <c r="V2149" s="567"/>
      <c r="W2149" s="567"/>
      <c r="X2149" s="567"/>
      <c r="Y2149" s="568"/>
      <c r="Z2149" s="567"/>
      <c r="AA2149" s="567"/>
      <c r="AB2149" s="316"/>
      <c r="AC2149" s="316"/>
    </row>
    <row r="2150" spans="1:29">
      <c r="A2150" s="576"/>
      <c r="B2150" s="566"/>
      <c r="C2150" s="566"/>
      <c r="D2150" s="566"/>
      <c r="E2150" s="566"/>
      <c r="F2150" s="567"/>
      <c r="G2150" s="567"/>
      <c r="H2150" s="567"/>
      <c r="I2150" s="567"/>
      <c r="J2150" s="567"/>
      <c r="K2150" s="567"/>
      <c r="L2150" s="567"/>
      <c r="M2150" s="567"/>
      <c r="N2150" s="567"/>
      <c r="O2150" s="567"/>
      <c r="P2150" s="567"/>
      <c r="Q2150" s="567"/>
      <c r="R2150" s="567"/>
      <c r="S2150" s="567"/>
      <c r="T2150" s="567"/>
      <c r="U2150" s="567"/>
      <c r="V2150" s="567"/>
      <c r="W2150" s="567"/>
      <c r="X2150" s="567"/>
      <c r="Y2150" s="568"/>
      <c r="Z2150" s="567"/>
      <c r="AA2150" s="567"/>
      <c r="AB2150" s="316"/>
      <c r="AC2150" s="316"/>
    </row>
    <row r="2151" spans="1:29">
      <c r="A2151" s="576"/>
      <c r="B2151" s="566"/>
      <c r="C2151" s="566"/>
      <c r="D2151" s="566"/>
      <c r="E2151" s="566"/>
      <c r="F2151" s="567"/>
      <c r="G2151" s="567"/>
      <c r="H2151" s="567"/>
      <c r="I2151" s="567"/>
      <c r="J2151" s="567"/>
      <c r="K2151" s="567"/>
      <c r="L2151" s="567"/>
      <c r="M2151" s="567"/>
      <c r="N2151" s="567"/>
      <c r="O2151" s="567"/>
      <c r="P2151" s="567"/>
      <c r="Q2151" s="567"/>
      <c r="R2151" s="567"/>
      <c r="S2151" s="567"/>
      <c r="T2151" s="567"/>
      <c r="U2151" s="567"/>
      <c r="V2151" s="567"/>
      <c r="W2151" s="567"/>
      <c r="X2151" s="567"/>
      <c r="Y2151" s="568"/>
      <c r="Z2151" s="567"/>
      <c r="AA2151" s="567"/>
      <c r="AB2151" s="316"/>
      <c r="AC2151" s="316"/>
    </row>
    <row r="2152" spans="1:29">
      <c r="A2152" s="576"/>
      <c r="B2152" s="566"/>
      <c r="C2152" s="566"/>
      <c r="D2152" s="566"/>
      <c r="E2152" s="566"/>
      <c r="F2152" s="567"/>
      <c r="G2152" s="567"/>
      <c r="H2152" s="567"/>
      <c r="I2152" s="567"/>
      <c r="J2152" s="567"/>
      <c r="K2152" s="567"/>
      <c r="L2152" s="567"/>
      <c r="M2152" s="567"/>
      <c r="N2152" s="567"/>
      <c r="O2152" s="567"/>
      <c r="P2152" s="567"/>
      <c r="Q2152" s="567"/>
      <c r="R2152" s="567"/>
      <c r="S2152" s="567"/>
      <c r="T2152" s="567"/>
      <c r="U2152" s="567"/>
      <c r="V2152" s="567"/>
      <c r="W2152" s="567"/>
      <c r="X2152" s="567"/>
      <c r="Y2152" s="568"/>
      <c r="Z2152" s="567"/>
      <c r="AA2152" s="567"/>
      <c r="AB2152" s="316"/>
      <c r="AC2152" s="316"/>
    </row>
    <row r="2153" spans="1:29">
      <c r="A2153" s="576"/>
      <c r="B2153" s="566"/>
      <c r="C2153" s="566"/>
      <c r="D2153" s="566"/>
      <c r="E2153" s="566"/>
      <c r="F2153" s="567"/>
      <c r="G2153" s="567"/>
      <c r="H2153" s="567"/>
      <c r="I2153" s="567"/>
      <c r="J2153" s="567"/>
      <c r="K2153" s="567"/>
      <c r="L2153" s="567"/>
      <c r="M2153" s="567"/>
      <c r="N2153" s="567"/>
      <c r="O2153" s="567"/>
      <c r="P2153" s="567"/>
      <c r="Q2153" s="567"/>
      <c r="R2153" s="567"/>
      <c r="S2153" s="567"/>
      <c r="T2153" s="567"/>
      <c r="U2153" s="567"/>
      <c r="V2153" s="567"/>
      <c r="W2153" s="567"/>
      <c r="X2153" s="567"/>
      <c r="Y2153" s="568"/>
      <c r="Z2153" s="567"/>
      <c r="AA2153" s="567"/>
      <c r="AB2153" s="316"/>
      <c r="AC2153" s="316"/>
    </row>
    <row r="2154" spans="1:29">
      <c r="A2154" s="576"/>
      <c r="B2154" s="566"/>
      <c r="C2154" s="566"/>
      <c r="D2154" s="566"/>
      <c r="E2154" s="566"/>
      <c r="F2154" s="567"/>
      <c r="G2154" s="567"/>
      <c r="H2154" s="567"/>
      <c r="I2154" s="567"/>
      <c r="J2154" s="567"/>
      <c r="K2154" s="567"/>
      <c r="L2154" s="567"/>
      <c r="M2154" s="567"/>
      <c r="N2154" s="567"/>
      <c r="O2154" s="567"/>
      <c r="P2154" s="567"/>
      <c r="Q2154" s="567"/>
      <c r="R2154" s="567"/>
      <c r="S2154" s="567"/>
      <c r="T2154" s="567"/>
      <c r="U2154" s="567"/>
      <c r="V2154" s="567"/>
      <c r="W2154" s="567"/>
      <c r="X2154" s="567"/>
      <c r="Y2154" s="568"/>
      <c r="Z2154" s="567"/>
      <c r="AA2154" s="567"/>
      <c r="AB2154" s="316"/>
      <c r="AC2154" s="316"/>
    </row>
    <row r="2155" spans="1:29">
      <c r="A2155" s="576"/>
      <c r="B2155" s="566"/>
      <c r="C2155" s="566"/>
      <c r="D2155" s="566"/>
      <c r="E2155" s="566"/>
      <c r="F2155" s="567"/>
      <c r="G2155" s="567"/>
      <c r="H2155" s="567"/>
      <c r="I2155" s="567"/>
      <c r="J2155" s="567"/>
      <c r="K2155" s="567"/>
      <c r="L2155" s="567"/>
      <c r="M2155" s="567"/>
      <c r="N2155" s="567"/>
      <c r="O2155" s="567"/>
      <c r="P2155" s="567"/>
      <c r="Q2155" s="567"/>
      <c r="R2155" s="567"/>
      <c r="S2155" s="567"/>
      <c r="T2155" s="567"/>
      <c r="U2155" s="567"/>
      <c r="V2155" s="567"/>
      <c r="W2155" s="567"/>
      <c r="X2155" s="567"/>
      <c r="Y2155" s="568"/>
      <c r="Z2155" s="567"/>
      <c r="AA2155" s="567"/>
      <c r="AB2155" s="316"/>
      <c r="AC2155" s="316"/>
    </row>
    <row r="2156" spans="1:29">
      <c r="A2156" s="576"/>
      <c r="B2156" s="566"/>
      <c r="C2156" s="566"/>
      <c r="D2156" s="566"/>
      <c r="E2156" s="566"/>
      <c r="F2156" s="567"/>
      <c r="G2156" s="567"/>
      <c r="H2156" s="567"/>
      <c r="I2156" s="567"/>
      <c r="J2156" s="567"/>
      <c r="K2156" s="567"/>
      <c r="L2156" s="567"/>
      <c r="M2156" s="567"/>
      <c r="N2156" s="567"/>
      <c r="O2156" s="567"/>
      <c r="P2156" s="567"/>
      <c r="Q2156" s="567"/>
      <c r="R2156" s="567"/>
      <c r="S2156" s="567"/>
      <c r="T2156" s="567"/>
      <c r="U2156" s="567"/>
      <c r="V2156" s="567"/>
      <c r="W2156" s="567"/>
      <c r="X2156" s="567"/>
      <c r="Y2156" s="568"/>
      <c r="Z2156" s="567"/>
      <c r="AA2156" s="567"/>
      <c r="AB2156" s="316"/>
      <c r="AC2156" s="316"/>
    </row>
    <row r="2157" spans="1:29">
      <c r="A2157" s="576"/>
      <c r="B2157" s="566"/>
      <c r="C2157" s="566"/>
      <c r="D2157" s="566"/>
      <c r="E2157" s="566"/>
      <c r="F2157" s="567"/>
      <c r="G2157" s="567"/>
      <c r="H2157" s="567"/>
      <c r="I2157" s="567"/>
      <c r="J2157" s="567"/>
      <c r="K2157" s="567"/>
      <c r="L2157" s="567"/>
      <c r="M2157" s="567"/>
      <c r="N2157" s="567"/>
      <c r="O2157" s="567"/>
      <c r="P2157" s="567"/>
      <c r="Q2157" s="567"/>
      <c r="R2157" s="567"/>
      <c r="S2157" s="567"/>
      <c r="T2157" s="567"/>
      <c r="U2157" s="567"/>
      <c r="V2157" s="567"/>
      <c r="W2157" s="567"/>
      <c r="X2157" s="567"/>
      <c r="Y2157" s="568"/>
      <c r="Z2157" s="567"/>
      <c r="AA2157" s="567"/>
      <c r="AB2157" s="316"/>
      <c r="AC2157" s="316"/>
    </row>
    <row r="2158" spans="1:29">
      <c r="A2158" s="576"/>
      <c r="B2158" s="566"/>
      <c r="C2158" s="566"/>
      <c r="D2158" s="566"/>
      <c r="E2158" s="566"/>
      <c r="F2158" s="567"/>
      <c r="G2158" s="567"/>
      <c r="H2158" s="567"/>
      <c r="I2158" s="567"/>
      <c r="J2158" s="567"/>
      <c r="K2158" s="567"/>
      <c r="L2158" s="567"/>
      <c r="M2158" s="567"/>
      <c r="N2158" s="567"/>
      <c r="O2158" s="567"/>
      <c r="P2158" s="567"/>
      <c r="Q2158" s="567"/>
      <c r="R2158" s="567"/>
      <c r="S2158" s="567"/>
      <c r="T2158" s="567"/>
      <c r="U2158" s="567"/>
      <c r="V2158" s="567"/>
      <c r="W2158" s="567"/>
      <c r="X2158" s="567"/>
      <c r="Y2158" s="568"/>
      <c r="Z2158" s="567"/>
      <c r="AA2158" s="567"/>
      <c r="AB2158" s="316"/>
      <c r="AC2158" s="316"/>
    </row>
    <row r="2159" spans="1:29">
      <c r="A2159" s="576"/>
      <c r="B2159" s="566"/>
      <c r="C2159" s="566"/>
      <c r="D2159" s="566"/>
      <c r="E2159" s="566"/>
      <c r="F2159" s="567"/>
      <c r="G2159" s="567"/>
      <c r="H2159" s="567"/>
      <c r="I2159" s="567"/>
      <c r="J2159" s="567"/>
      <c r="K2159" s="567"/>
      <c r="L2159" s="567"/>
      <c r="M2159" s="567"/>
      <c r="N2159" s="567"/>
      <c r="O2159" s="567"/>
      <c r="P2159" s="567"/>
      <c r="Q2159" s="567"/>
      <c r="R2159" s="567"/>
      <c r="S2159" s="567"/>
      <c r="T2159" s="567"/>
      <c r="U2159" s="567"/>
      <c r="V2159" s="567"/>
      <c r="W2159" s="567"/>
      <c r="X2159" s="567"/>
      <c r="Y2159" s="568"/>
      <c r="Z2159" s="567"/>
      <c r="AA2159" s="567"/>
      <c r="AB2159" s="316"/>
      <c r="AC2159" s="316"/>
    </row>
    <row r="2160" spans="1:29">
      <c r="A2160" s="576"/>
      <c r="B2160" s="566"/>
      <c r="C2160" s="566"/>
      <c r="D2160" s="566"/>
      <c r="E2160" s="566"/>
      <c r="F2160" s="567"/>
      <c r="G2160" s="567"/>
      <c r="H2160" s="567"/>
      <c r="I2160" s="567"/>
      <c r="J2160" s="567"/>
      <c r="K2160" s="567"/>
      <c r="L2160" s="567"/>
      <c r="M2160" s="567"/>
      <c r="N2160" s="567"/>
      <c r="O2160" s="567"/>
      <c r="P2160" s="567"/>
      <c r="Q2160" s="567"/>
      <c r="R2160" s="567"/>
      <c r="S2160" s="567"/>
      <c r="T2160" s="567"/>
      <c r="U2160" s="567"/>
      <c r="V2160" s="567"/>
      <c r="W2160" s="567"/>
      <c r="X2160" s="567"/>
      <c r="Y2160" s="568"/>
      <c r="Z2160" s="567"/>
      <c r="AA2160" s="567"/>
      <c r="AB2160" s="316"/>
      <c r="AC2160" s="316"/>
    </row>
    <row r="2161" spans="1:29">
      <c r="A2161" s="576"/>
      <c r="B2161" s="566"/>
      <c r="C2161" s="566"/>
      <c r="D2161" s="566"/>
      <c r="E2161" s="566"/>
      <c r="F2161" s="567"/>
      <c r="G2161" s="567"/>
      <c r="H2161" s="567"/>
      <c r="I2161" s="567"/>
      <c r="J2161" s="567"/>
      <c r="K2161" s="567"/>
      <c r="L2161" s="567"/>
      <c r="M2161" s="567"/>
      <c r="N2161" s="567"/>
      <c r="O2161" s="567"/>
      <c r="P2161" s="567"/>
      <c r="Q2161" s="567"/>
      <c r="R2161" s="567"/>
      <c r="S2161" s="567"/>
      <c r="T2161" s="567"/>
      <c r="U2161" s="567"/>
      <c r="V2161" s="567"/>
      <c r="W2161" s="567"/>
      <c r="X2161" s="567"/>
      <c r="Y2161" s="568"/>
      <c r="Z2161" s="567"/>
      <c r="AA2161" s="567"/>
      <c r="AB2161" s="316"/>
      <c r="AC2161" s="316"/>
    </row>
    <row r="2162" spans="1:29">
      <c r="A2162" s="576"/>
      <c r="B2162" s="566"/>
      <c r="C2162" s="566"/>
      <c r="D2162" s="566"/>
      <c r="E2162" s="566"/>
      <c r="F2162" s="567"/>
      <c r="G2162" s="567"/>
      <c r="H2162" s="567"/>
      <c r="I2162" s="567"/>
      <c r="J2162" s="567"/>
      <c r="K2162" s="567"/>
      <c r="L2162" s="567"/>
      <c r="M2162" s="567"/>
      <c r="N2162" s="567"/>
      <c r="O2162" s="567"/>
      <c r="P2162" s="567"/>
      <c r="Q2162" s="567"/>
      <c r="R2162" s="567"/>
      <c r="S2162" s="567"/>
      <c r="T2162" s="567"/>
      <c r="U2162" s="567"/>
      <c r="V2162" s="567"/>
      <c r="W2162" s="567"/>
      <c r="X2162" s="567"/>
      <c r="Y2162" s="568"/>
      <c r="Z2162" s="567"/>
      <c r="AA2162" s="567"/>
      <c r="AB2162" s="316"/>
      <c r="AC2162" s="316"/>
    </row>
    <row r="2163" spans="1:29">
      <c r="A2163" s="576"/>
      <c r="B2163" s="566"/>
      <c r="C2163" s="566"/>
      <c r="D2163" s="566"/>
      <c r="E2163" s="566"/>
      <c r="F2163" s="567"/>
      <c r="G2163" s="567"/>
      <c r="H2163" s="567"/>
      <c r="I2163" s="567"/>
      <c r="J2163" s="567"/>
      <c r="K2163" s="567"/>
      <c r="L2163" s="567"/>
      <c r="M2163" s="567"/>
      <c r="N2163" s="567"/>
      <c r="O2163" s="567"/>
      <c r="P2163" s="567"/>
      <c r="Q2163" s="567"/>
      <c r="R2163" s="567"/>
      <c r="S2163" s="567"/>
      <c r="T2163" s="567"/>
      <c r="U2163" s="567"/>
      <c r="V2163" s="567"/>
      <c r="W2163" s="567"/>
      <c r="X2163" s="567"/>
      <c r="Y2163" s="568"/>
      <c r="Z2163" s="567"/>
      <c r="AA2163" s="567"/>
      <c r="AB2163" s="316"/>
      <c r="AC2163" s="316"/>
    </row>
    <row r="2164" spans="1:29">
      <c r="A2164" s="576"/>
      <c r="B2164" s="566"/>
      <c r="C2164" s="566"/>
      <c r="D2164" s="566"/>
      <c r="E2164" s="566"/>
      <c r="F2164" s="567"/>
      <c r="G2164" s="567"/>
      <c r="H2164" s="567"/>
      <c r="I2164" s="567"/>
      <c r="J2164" s="567"/>
      <c r="K2164" s="567"/>
      <c r="L2164" s="567"/>
      <c r="M2164" s="567"/>
      <c r="N2164" s="567"/>
      <c r="O2164" s="567"/>
      <c r="P2164" s="567"/>
      <c r="Q2164" s="567"/>
      <c r="R2164" s="567"/>
      <c r="S2164" s="567"/>
      <c r="T2164" s="567"/>
      <c r="U2164" s="567"/>
      <c r="V2164" s="567"/>
      <c r="W2164" s="567"/>
      <c r="X2164" s="567"/>
      <c r="Y2164" s="568"/>
      <c r="Z2164" s="567"/>
      <c r="AA2164" s="567"/>
      <c r="AB2164" s="316"/>
      <c r="AC2164" s="316"/>
    </row>
    <row r="2165" spans="1:29">
      <c r="A2165" s="576"/>
      <c r="B2165" s="566"/>
      <c r="C2165" s="566"/>
      <c r="D2165" s="566"/>
      <c r="E2165" s="566"/>
      <c r="F2165" s="567"/>
      <c r="G2165" s="567"/>
      <c r="H2165" s="567"/>
      <c r="I2165" s="567"/>
      <c r="J2165" s="567"/>
      <c r="K2165" s="567"/>
      <c r="L2165" s="567"/>
      <c r="M2165" s="567"/>
      <c r="N2165" s="567"/>
      <c r="O2165" s="567"/>
      <c r="P2165" s="567"/>
      <c r="Q2165" s="567"/>
      <c r="R2165" s="567"/>
      <c r="S2165" s="567"/>
      <c r="T2165" s="567"/>
      <c r="U2165" s="567"/>
      <c r="V2165" s="567"/>
      <c r="W2165" s="567"/>
      <c r="X2165" s="567"/>
      <c r="Y2165" s="568"/>
      <c r="Z2165" s="567"/>
      <c r="AA2165" s="567"/>
      <c r="AB2165" s="316"/>
      <c r="AC2165" s="316"/>
    </row>
    <row r="2166" spans="1:29">
      <c r="A2166" s="576"/>
      <c r="B2166" s="566"/>
      <c r="C2166" s="566"/>
      <c r="D2166" s="566"/>
      <c r="E2166" s="566"/>
      <c r="F2166" s="567"/>
      <c r="G2166" s="567"/>
      <c r="H2166" s="567"/>
      <c r="I2166" s="567"/>
      <c r="J2166" s="567"/>
      <c r="K2166" s="567"/>
      <c r="L2166" s="567"/>
      <c r="M2166" s="567"/>
      <c r="N2166" s="567"/>
      <c r="O2166" s="567"/>
      <c r="P2166" s="567"/>
      <c r="Q2166" s="567"/>
      <c r="R2166" s="567"/>
      <c r="S2166" s="567"/>
      <c r="T2166" s="567"/>
      <c r="U2166" s="567"/>
      <c r="V2166" s="567"/>
      <c r="W2166" s="567"/>
      <c r="X2166" s="567"/>
      <c r="Y2166" s="568"/>
      <c r="Z2166" s="567"/>
      <c r="AA2166" s="567"/>
      <c r="AB2166" s="316"/>
      <c r="AC2166" s="316"/>
    </row>
    <row r="2167" spans="1:29">
      <c r="A2167" s="576"/>
      <c r="B2167" s="566"/>
      <c r="C2167" s="566"/>
      <c r="D2167" s="566"/>
      <c r="E2167" s="566"/>
      <c r="F2167" s="567"/>
      <c r="G2167" s="567"/>
      <c r="H2167" s="567"/>
      <c r="I2167" s="567"/>
      <c r="J2167" s="567"/>
      <c r="K2167" s="567"/>
      <c r="L2167" s="567"/>
      <c r="M2167" s="567"/>
      <c r="N2167" s="567"/>
      <c r="O2167" s="567"/>
      <c r="P2167" s="567"/>
      <c r="Q2167" s="567"/>
      <c r="R2167" s="567"/>
      <c r="S2167" s="567"/>
      <c r="T2167" s="567"/>
      <c r="U2167" s="567"/>
      <c r="V2167" s="567"/>
      <c r="W2167" s="567"/>
      <c r="X2167" s="567"/>
      <c r="Y2167" s="568"/>
      <c r="Z2167" s="567"/>
      <c r="AA2167" s="567"/>
      <c r="AB2167" s="316"/>
      <c r="AC2167" s="316"/>
    </row>
    <row r="2168" spans="1:29">
      <c r="A2168" s="576"/>
      <c r="B2168" s="566"/>
      <c r="C2168" s="566"/>
      <c r="D2168" s="566"/>
      <c r="E2168" s="566"/>
      <c r="F2168" s="567"/>
      <c r="G2168" s="567"/>
      <c r="H2168" s="567"/>
      <c r="I2168" s="567"/>
      <c r="J2168" s="567"/>
      <c r="K2168" s="567"/>
      <c r="L2168" s="567"/>
      <c r="M2168" s="567"/>
      <c r="N2168" s="567"/>
      <c r="O2168" s="567"/>
      <c r="P2168" s="567"/>
      <c r="Q2168" s="567"/>
      <c r="R2168" s="567"/>
      <c r="S2168" s="567"/>
      <c r="T2168" s="567"/>
      <c r="U2168" s="567"/>
      <c r="V2168" s="567"/>
      <c r="W2168" s="567"/>
      <c r="X2168" s="567"/>
      <c r="Y2168" s="568"/>
      <c r="Z2168" s="567"/>
      <c r="AA2168" s="567"/>
      <c r="AB2168" s="316"/>
      <c r="AC2168" s="316"/>
    </row>
    <row r="2169" spans="1:29">
      <c r="A2169" s="576"/>
      <c r="B2169" s="566"/>
      <c r="C2169" s="566"/>
      <c r="D2169" s="566"/>
      <c r="E2169" s="566"/>
      <c r="F2169" s="567"/>
      <c r="G2169" s="567"/>
      <c r="H2169" s="567"/>
      <c r="I2169" s="567"/>
      <c r="J2169" s="567"/>
      <c r="K2169" s="567"/>
      <c r="L2169" s="567"/>
      <c r="M2169" s="567"/>
      <c r="N2169" s="567"/>
      <c r="O2169" s="567"/>
      <c r="P2169" s="567"/>
      <c r="Q2169" s="567"/>
      <c r="R2169" s="567"/>
      <c r="S2169" s="567"/>
      <c r="T2169" s="567"/>
      <c r="U2169" s="567"/>
      <c r="V2169" s="567"/>
      <c r="W2169" s="567"/>
      <c r="X2169" s="567"/>
      <c r="Y2169" s="568"/>
      <c r="Z2169" s="567"/>
      <c r="AA2169" s="567"/>
      <c r="AB2169" s="316"/>
      <c r="AC2169" s="316"/>
    </row>
    <row r="2170" spans="1:29">
      <c r="A2170" s="576"/>
      <c r="B2170" s="566"/>
      <c r="C2170" s="566"/>
      <c r="D2170" s="566"/>
      <c r="E2170" s="566"/>
      <c r="F2170" s="567"/>
      <c r="G2170" s="567"/>
      <c r="H2170" s="567"/>
      <c r="I2170" s="567"/>
      <c r="J2170" s="567"/>
      <c r="K2170" s="567"/>
      <c r="L2170" s="567"/>
      <c r="M2170" s="567"/>
      <c r="N2170" s="567"/>
      <c r="O2170" s="567"/>
      <c r="P2170" s="567"/>
      <c r="Q2170" s="567"/>
      <c r="R2170" s="567"/>
      <c r="S2170" s="567"/>
      <c r="T2170" s="567"/>
      <c r="U2170" s="567"/>
      <c r="V2170" s="567"/>
      <c r="W2170" s="567"/>
      <c r="X2170" s="567"/>
      <c r="Y2170" s="568"/>
      <c r="Z2170" s="567"/>
      <c r="AA2170" s="567"/>
      <c r="AB2170" s="316"/>
      <c r="AC2170" s="316"/>
    </row>
    <row r="2171" spans="1:29">
      <c r="A2171" s="576"/>
      <c r="B2171" s="566"/>
      <c r="C2171" s="566"/>
      <c r="D2171" s="566"/>
      <c r="E2171" s="566"/>
      <c r="F2171" s="567"/>
      <c r="G2171" s="567"/>
      <c r="H2171" s="567"/>
      <c r="I2171" s="567"/>
      <c r="J2171" s="567"/>
      <c r="K2171" s="567"/>
      <c r="L2171" s="567"/>
      <c r="M2171" s="567"/>
      <c r="N2171" s="567"/>
      <c r="O2171" s="567"/>
      <c r="P2171" s="567"/>
      <c r="Q2171" s="567"/>
      <c r="R2171" s="567"/>
      <c r="S2171" s="567"/>
      <c r="T2171" s="567"/>
      <c r="U2171" s="567"/>
      <c r="V2171" s="567"/>
      <c r="W2171" s="567"/>
      <c r="X2171" s="567"/>
      <c r="Y2171" s="568"/>
      <c r="Z2171" s="567"/>
      <c r="AA2171" s="567"/>
      <c r="AB2171" s="316"/>
      <c r="AC2171" s="316"/>
    </row>
    <row r="2172" spans="1:29">
      <c r="A2172" s="576"/>
      <c r="B2172" s="566"/>
      <c r="C2172" s="566"/>
      <c r="D2172" s="566"/>
      <c r="E2172" s="566"/>
      <c r="F2172" s="567"/>
      <c r="G2172" s="567"/>
      <c r="H2172" s="567"/>
      <c r="I2172" s="567"/>
      <c r="J2172" s="567"/>
      <c r="K2172" s="567"/>
      <c r="L2172" s="567"/>
      <c r="M2172" s="567"/>
      <c r="N2172" s="567"/>
      <c r="O2172" s="567"/>
      <c r="P2172" s="567"/>
      <c r="Q2172" s="567"/>
      <c r="R2172" s="567"/>
      <c r="S2172" s="567"/>
      <c r="T2172" s="567"/>
      <c r="U2172" s="567"/>
      <c r="V2172" s="567"/>
      <c r="W2172" s="567"/>
      <c r="X2172" s="567"/>
      <c r="Y2172" s="568"/>
      <c r="Z2172" s="567"/>
      <c r="AA2172" s="567"/>
      <c r="AB2172" s="316"/>
      <c r="AC2172" s="316"/>
    </row>
    <row r="2173" spans="1:29">
      <c r="A2173" s="576"/>
      <c r="B2173" s="566"/>
      <c r="C2173" s="566"/>
      <c r="D2173" s="566"/>
      <c r="E2173" s="566"/>
      <c r="F2173" s="567"/>
      <c r="G2173" s="567"/>
      <c r="H2173" s="567"/>
      <c r="I2173" s="567"/>
      <c r="J2173" s="567"/>
      <c r="K2173" s="567"/>
      <c r="L2173" s="567"/>
      <c r="M2173" s="567"/>
      <c r="N2173" s="567"/>
      <c r="O2173" s="567"/>
      <c r="P2173" s="567"/>
      <c r="Q2173" s="567"/>
      <c r="R2173" s="567"/>
      <c r="S2173" s="567"/>
      <c r="T2173" s="567"/>
      <c r="U2173" s="567"/>
      <c r="V2173" s="567"/>
      <c r="W2173" s="567"/>
      <c r="X2173" s="567"/>
      <c r="Y2173" s="568"/>
      <c r="Z2173" s="567"/>
      <c r="AA2173" s="567"/>
      <c r="AB2173" s="316"/>
      <c r="AC2173" s="316"/>
    </row>
    <row r="2174" spans="1:29">
      <c r="A2174" s="576"/>
      <c r="B2174" s="566"/>
      <c r="C2174" s="566"/>
      <c r="D2174" s="566"/>
      <c r="E2174" s="566"/>
      <c r="F2174" s="567"/>
      <c r="G2174" s="567"/>
      <c r="H2174" s="567"/>
      <c r="I2174" s="567"/>
      <c r="J2174" s="567"/>
      <c r="K2174" s="567"/>
      <c r="L2174" s="567"/>
      <c r="M2174" s="567"/>
      <c r="N2174" s="567"/>
      <c r="O2174" s="567"/>
      <c r="P2174" s="567"/>
      <c r="Q2174" s="567"/>
      <c r="R2174" s="567"/>
      <c r="S2174" s="567"/>
      <c r="T2174" s="567"/>
      <c r="U2174" s="567"/>
      <c r="V2174" s="567"/>
      <c r="W2174" s="567"/>
      <c r="X2174" s="567"/>
      <c r="Y2174" s="568"/>
      <c r="Z2174" s="567"/>
      <c r="AA2174" s="567"/>
      <c r="AB2174" s="316"/>
      <c r="AC2174" s="316"/>
    </row>
    <row r="2175" spans="1:29">
      <c r="A2175" s="576"/>
      <c r="B2175" s="566"/>
      <c r="C2175" s="566"/>
      <c r="D2175" s="566"/>
      <c r="E2175" s="566"/>
      <c r="F2175" s="567"/>
      <c r="G2175" s="567"/>
      <c r="H2175" s="567"/>
      <c r="I2175" s="567"/>
      <c r="J2175" s="567"/>
      <c r="K2175" s="567"/>
      <c r="L2175" s="567"/>
      <c r="M2175" s="567"/>
      <c r="N2175" s="567"/>
      <c r="O2175" s="567"/>
      <c r="P2175" s="567"/>
      <c r="Q2175" s="567"/>
      <c r="R2175" s="567"/>
      <c r="S2175" s="567"/>
      <c r="T2175" s="567"/>
      <c r="U2175" s="567"/>
      <c r="V2175" s="567"/>
      <c r="W2175" s="567"/>
      <c r="X2175" s="567"/>
      <c r="Y2175" s="568"/>
      <c r="Z2175" s="567"/>
      <c r="AA2175" s="567"/>
      <c r="AB2175" s="316"/>
      <c r="AC2175" s="316"/>
    </row>
    <row r="2176" spans="1:29">
      <c r="A2176" s="576"/>
      <c r="B2176" s="566"/>
      <c r="C2176" s="566"/>
      <c r="D2176" s="566"/>
      <c r="E2176" s="566"/>
      <c r="F2176" s="567"/>
      <c r="G2176" s="567"/>
      <c r="H2176" s="567"/>
      <c r="I2176" s="567"/>
      <c r="J2176" s="567"/>
      <c r="K2176" s="567"/>
      <c r="L2176" s="567"/>
      <c r="M2176" s="567"/>
      <c r="N2176" s="567"/>
      <c r="O2176" s="567"/>
      <c r="P2176" s="567"/>
      <c r="Q2176" s="567"/>
      <c r="R2176" s="567"/>
      <c r="S2176" s="567"/>
      <c r="T2176" s="567"/>
      <c r="U2176" s="567"/>
      <c r="V2176" s="567"/>
      <c r="W2176" s="567"/>
      <c r="X2176" s="567"/>
      <c r="Y2176" s="568"/>
      <c r="Z2176" s="567"/>
      <c r="AA2176" s="567"/>
      <c r="AB2176" s="316"/>
      <c r="AC2176" s="316"/>
    </row>
    <row r="2177" spans="1:29">
      <c r="A2177" s="576"/>
      <c r="B2177" s="566"/>
      <c r="C2177" s="566"/>
      <c r="D2177" s="566"/>
      <c r="E2177" s="566"/>
      <c r="F2177" s="567"/>
      <c r="G2177" s="567"/>
      <c r="H2177" s="567"/>
      <c r="I2177" s="567"/>
      <c r="J2177" s="567"/>
      <c r="K2177" s="567"/>
      <c r="L2177" s="567"/>
      <c r="M2177" s="567"/>
      <c r="N2177" s="567"/>
      <c r="O2177" s="567"/>
      <c r="P2177" s="567"/>
      <c r="Q2177" s="567"/>
      <c r="R2177" s="567"/>
      <c r="S2177" s="567"/>
      <c r="T2177" s="567"/>
      <c r="U2177" s="567"/>
      <c r="V2177" s="567"/>
      <c r="W2177" s="567"/>
      <c r="X2177" s="567"/>
      <c r="Y2177" s="568"/>
      <c r="Z2177" s="567"/>
      <c r="AA2177" s="567"/>
      <c r="AB2177" s="316"/>
      <c r="AC2177" s="316"/>
    </row>
    <row r="2178" spans="1:29">
      <c r="A2178" s="576"/>
      <c r="B2178" s="566"/>
      <c r="C2178" s="566"/>
      <c r="D2178" s="566"/>
      <c r="E2178" s="566"/>
      <c r="F2178" s="567"/>
      <c r="G2178" s="567"/>
      <c r="H2178" s="567"/>
      <c r="I2178" s="567"/>
      <c r="J2178" s="567"/>
      <c r="K2178" s="567"/>
      <c r="L2178" s="567"/>
      <c r="M2178" s="567"/>
      <c r="N2178" s="567"/>
      <c r="O2178" s="567"/>
      <c r="P2178" s="567"/>
      <c r="Q2178" s="567"/>
      <c r="R2178" s="567"/>
      <c r="S2178" s="567"/>
      <c r="T2178" s="567"/>
      <c r="U2178" s="567"/>
      <c r="V2178" s="567"/>
      <c r="W2178" s="567"/>
      <c r="X2178" s="567"/>
      <c r="Y2178" s="568"/>
      <c r="Z2178" s="567"/>
      <c r="AA2178" s="567"/>
      <c r="AB2178" s="316"/>
      <c r="AC2178" s="316"/>
    </row>
    <row r="2179" spans="1:29">
      <c r="A2179" s="576"/>
      <c r="B2179" s="566"/>
      <c r="C2179" s="566"/>
      <c r="D2179" s="566"/>
      <c r="E2179" s="566"/>
      <c r="F2179" s="567"/>
      <c r="G2179" s="567"/>
      <c r="H2179" s="567"/>
      <c r="I2179" s="567"/>
      <c r="J2179" s="567"/>
      <c r="K2179" s="567"/>
      <c r="L2179" s="567"/>
      <c r="M2179" s="567"/>
      <c r="N2179" s="567"/>
      <c r="O2179" s="567"/>
      <c r="P2179" s="567"/>
      <c r="Q2179" s="567"/>
      <c r="R2179" s="567"/>
      <c r="S2179" s="567"/>
      <c r="T2179" s="567"/>
      <c r="U2179" s="567"/>
      <c r="V2179" s="567"/>
      <c r="W2179" s="567"/>
      <c r="X2179" s="567"/>
      <c r="Y2179" s="568"/>
      <c r="Z2179" s="567"/>
      <c r="AA2179" s="567"/>
      <c r="AB2179" s="316"/>
      <c r="AC2179" s="316"/>
    </row>
    <row r="2180" spans="1:29">
      <c r="A2180" s="576"/>
      <c r="B2180" s="566"/>
      <c r="C2180" s="566"/>
      <c r="D2180" s="566"/>
      <c r="E2180" s="566"/>
      <c r="F2180" s="567"/>
      <c r="G2180" s="567"/>
      <c r="H2180" s="567"/>
      <c r="I2180" s="567"/>
      <c r="J2180" s="567"/>
      <c r="K2180" s="567"/>
      <c r="L2180" s="567"/>
      <c r="M2180" s="567"/>
      <c r="N2180" s="567"/>
      <c r="O2180" s="567"/>
      <c r="P2180" s="567"/>
      <c r="Q2180" s="567"/>
      <c r="R2180" s="567"/>
      <c r="S2180" s="567"/>
      <c r="T2180" s="567"/>
      <c r="U2180" s="567"/>
      <c r="V2180" s="567"/>
      <c r="W2180" s="567"/>
      <c r="X2180" s="567"/>
      <c r="Y2180" s="568"/>
      <c r="Z2180" s="567"/>
      <c r="AA2180" s="567"/>
      <c r="AB2180" s="316"/>
      <c r="AC2180" s="316"/>
    </row>
    <row r="2181" spans="1:29">
      <c r="A2181" s="576"/>
      <c r="B2181" s="566"/>
      <c r="C2181" s="566"/>
      <c r="D2181" s="566"/>
      <c r="E2181" s="566"/>
      <c r="F2181" s="567"/>
      <c r="G2181" s="567"/>
      <c r="H2181" s="567"/>
      <c r="I2181" s="567"/>
      <c r="J2181" s="567"/>
      <c r="K2181" s="567"/>
      <c r="L2181" s="567"/>
      <c r="M2181" s="567"/>
      <c r="N2181" s="567"/>
      <c r="O2181" s="567"/>
      <c r="P2181" s="567"/>
      <c r="Q2181" s="567"/>
      <c r="R2181" s="567"/>
      <c r="S2181" s="567"/>
      <c r="T2181" s="567"/>
      <c r="U2181" s="567"/>
      <c r="V2181" s="567"/>
      <c r="W2181" s="567"/>
      <c r="X2181" s="567"/>
      <c r="Y2181" s="568"/>
      <c r="Z2181" s="567"/>
      <c r="AA2181" s="567"/>
      <c r="AB2181" s="316"/>
      <c r="AC2181" s="316"/>
    </row>
    <row r="2182" spans="1:29">
      <c r="A2182" s="576"/>
      <c r="B2182" s="566"/>
      <c r="C2182" s="566"/>
      <c r="D2182" s="566"/>
      <c r="E2182" s="566"/>
      <c r="F2182" s="567"/>
      <c r="G2182" s="567"/>
      <c r="H2182" s="567"/>
      <c r="I2182" s="567"/>
      <c r="J2182" s="567"/>
      <c r="K2182" s="567"/>
      <c r="L2182" s="567"/>
      <c r="M2182" s="567"/>
      <c r="N2182" s="567"/>
      <c r="O2182" s="567"/>
      <c r="P2182" s="567"/>
      <c r="Q2182" s="567"/>
      <c r="R2182" s="567"/>
      <c r="S2182" s="567"/>
      <c r="T2182" s="567"/>
      <c r="U2182" s="567"/>
      <c r="V2182" s="567"/>
      <c r="W2182" s="567"/>
      <c r="X2182" s="567"/>
      <c r="Y2182" s="568"/>
      <c r="Z2182" s="567"/>
      <c r="AA2182" s="567"/>
      <c r="AB2182" s="316"/>
      <c r="AC2182" s="316"/>
    </row>
    <row r="2183" spans="1:29">
      <c r="A2183" s="576"/>
      <c r="B2183" s="566"/>
      <c r="C2183" s="566"/>
      <c r="D2183" s="566"/>
      <c r="E2183" s="566"/>
      <c r="F2183" s="567"/>
      <c r="G2183" s="567"/>
      <c r="H2183" s="567"/>
      <c r="I2183" s="567"/>
      <c r="J2183" s="567"/>
      <c r="K2183" s="567"/>
      <c r="L2183" s="567"/>
      <c r="M2183" s="567"/>
      <c r="N2183" s="567"/>
      <c r="O2183" s="567"/>
      <c r="P2183" s="567"/>
      <c r="Q2183" s="567"/>
      <c r="R2183" s="567"/>
      <c r="S2183" s="567"/>
      <c r="T2183" s="567"/>
      <c r="U2183" s="567"/>
      <c r="V2183" s="567"/>
      <c r="W2183" s="567"/>
      <c r="X2183" s="567"/>
      <c r="Y2183" s="568"/>
      <c r="Z2183" s="567"/>
      <c r="AA2183" s="567"/>
      <c r="AB2183" s="316"/>
      <c r="AC2183" s="316"/>
    </row>
    <row r="2184" spans="1:29">
      <c r="A2184" s="576"/>
      <c r="B2184" s="566"/>
      <c r="C2184" s="566"/>
      <c r="D2184" s="566"/>
      <c r="E2184" s="566"/>
      <c r="F2184" s="567"/>
      <c r="G2184" s="567"/>
      <c r="H2184" s="567"/>
      <c r="I2184" s="567"/>
      <c r="J2184" s="567"/>
      <c r="K2184" s="567"/>
      <c r="L2184" s="567"/>
      <c r="M2184" s="567"/>
      <c r="N2184" s="567"/>
      <c r="O2184" s="567"/>
      <c r="P2184" s="567"/>
      <c r="Q2184" s="567"/>
      <c r="R2184" s="567"/>
      <c r="S2184" s="567"/>
      <c r="T2184" s="567"/>
      <c r="U2184" s="567"/>
      <c r="V2184" s="567"/>
      <c r="W2184" s="567"/>
      <c r="X2184" s="567"/>
      <c r="Y2184" s="568"/>
      <c r="Z2184" s="567"/>
      <c r="AA2184" s="567"/>
      <c r="AB2184" s="316"/>
      <c r="AC2184" s="316"/>
    </row>
    <row r="2185" spans="1:29">
      <c r="A2185" s="576"/>
      <c r="B2185" s="566"/>
      <c r="C2185" s="566"/>
      <c r="D2185" s="566"/>
      <c r="E2185" s="566"/>
      <c r="F2185" s="567"/>
      <c r="G2185" s="567"/>
      <c r="H2185" s="567"/>
      <c r="I2185" s="567"/>
      <c r="J2185" s="567"/>
      <c r="K2185" s="567"/>
      <c r="L2185" s="567"/>
      <c r="M2185" s="567"/>
      <c r="N2185" s="567"/>
      <c r="O2185" s="567"/>
      <c r="P2185" s="567"/>
      <c r="Q2185" s="567"/>
      <c r="R2185" s="567"/>
      <c r="S2185" s="567"/>
      <c r="T2185" s="567"/>
      <c r="U2185" s="567"/>
      <c r="V2185" s="567"/>
      <c r="W2185" s="567"/>
      <c r="X2185" s="567"/>
      <c r="Y2185" s="568"/>
      <c r="Z2185" s="567"/>
      <c r="AA2185" s="567"/>
      <c r="AB2185" s="316"/>
      <c r="AC2185" s="316"/>
    </row>
    <row r="2186" spans="1:29">
      <c r="A2186" s="576"/>
      <c r="B2186" s="566"/>
      <c r="C2186" s="566"/>
      <c r="D2186" s="566"/>
      <c r="E2186" s="566"/>
      <c r="F2186" s="567"/>
      <c r="G2186" s="567"/>
      <c r="H2186" s="567"/>
      <c r="I2186" s="567"/>
      <c r="J2186" s="567"/>
      <c r="K2186" s="567"/>
      <c r="L2186" s="567"/>
      <c r="M2186" s="567"/>
      <c r="N2186" s="567"/>
      <c r="O2186" s="567"/>
      <c r="P2186" s="567"/>
      <c r="Q2186" s="567"/>
      <c r="R2186" s="567"/>
      <c r="S2186" s="567"/>
      <c r="T2186" s="567"/>
      <c r="U2186" s="567"/>
      <c r="V2186" s="567"/>
      <c r="W2186" s="567"/>
      <c r="X2186" s="567"/>
      <c r="Y2186" s="568"/>
      <c r="Z2186" s="567"/>
      <c r="AA2186" s="567"/>
      <c r="AB2186" s="316"/>
      <c r="AC2186" s="316"/>
    </row>
    <row r="2187" spans="1:29">
      <c r="A2187" s="576"/>
      <c r="B2187" s="566"/>
      <c r="C2187" s="566"/>
      <c r="D2187" s="566"/>
      <c r="E2187" s="566"/>
      <c r="F2187" s="567"/>
      <c r="G2187" s="567"/>
      <c r="H2187" s="567"/>
      <c r="I2187" s="567"/>
      <c r="J2187" s="567"/>
      <c r="K2187" s="567"/>
      <c r="L2187" s="567"/>
      <c r="M2187" s="567"/>
      <c r="N2187" s="567"/>
      <c r="O2187" s="567"/>
      <c r="P2187" s="567"/>
      <c r="Q2187" s="567"/>
      <c r="R2187" s="567"/>
      <c r="S2187" s="567"/>
      <c r="T2187" s="567"/>
      <c r="U2187" s="567"/>
      <c r="V2187" s="567"/>
      <c r="W2187" s="567"/>
      <c r="X2187" s="567"/>
      <c r="Y2187" s="568"/>
      <c r="Z2187" s="567"/>
      <c r="AA2187" s="567"/>
      <c r="AB2187" s="316"/>
      <c r="AC2187" s="316"/>
    </row>
    <row r="2188" spans="1:29">
      <c r="A2188" s="576"/>
      <c r="B2188" s="566"/>
      <c r="C2188" s="566"/>
      <c r="D2188" s="566"/>
      <c r="E2188" s="566"/>
      <c r="F2188" s="567"/>
      <c r="G2188" s="567"/>
      <c r="H2188" s="567"/>
      <c r="I2188" s="567"/>
      <c r="J2188" s="567"/>
      <c r="K2188" s="567"/>
      <c r="L2188" s="567"/>
      <c r="M2188" s="567"/>
      <c r="N2188" s="567"/>
      <c r="O2188" s="567"/>
      <c r="P2188" s="567"/>
      <c r="Q2188" s="567"/>
      <c r="R2188" s="567"/>
      <c r="S2188" s="567"/>
      <c r="T2188" s="567"/>
      <c r="U2188" s="567"/>
      <c r="V2188" s="567"/>
      <c r="W2188" s="567"/>
      <c r="X2188" s="567"/>
      <c r="Y2188" s="568"/>
      <c r="Z2188" s="567"/>
      <c r="AA2188" s="567"/>
      <c r="AB2188" s="316"/>
      <c r="AC2188" s="316"/>
    </row>
    <row r="2189" spans="1:29">
      <c r="A2189" s="576"/>
      <c r="B2189" s="566"/>
      <c r="C2189" s="566"/>
      <c r="D2189" s="566"/>
      <c r="E2189" s="566"/>
      <c r="F2189" s="567"/>
      <c r="G2189" s="567"/>
      <c r="H2189" s="567"/>
      <c r="I2189" s="567"/>
      <c r="J2189" s="567"/>
      <c r="K2189" s="567"/>
      <c r="L2189" s="567"/>
      <c r="M2189" s="567"/>
      <c r="N2189" s="567"/>
      <c r="O2189" s="567"/>
      <c r="P2189" s="567"/>
      <c r="Q2189" s="567"/>
      <c r="R2189" s="567"/>
      <c r="S2189" s="567"/>
      <c r="T2189" s="567"/>
      <c r="U2189" s="567"/>
      <c r="V2189" s="567"/>
      <c r="W2189" s="567"/>
      <c r="X2189" s="567"/>
      <c r="Y2189" s="568"/>
      <c r="Z2189" s="567"/>
      <c r="AA2189" s="567"/>
      <c r="AB2189" s="316"/>
      <c r="AC2189" s="316"/>
    </row>
    <row r="2190" spans="1:29">
      <c r="A2190" s="576"/>
      <c r="B2190" s="566"/>
      <c r="C2190" s="566"/>
      <c r="D2190" s="566"/>
      <c r="E2190" s="566"/>
      <c r="F2190" s="567"/>
      <c r="G2190" s="567"/>
      <c r="H2190" s="567"/>
      <c r="I2190" s="567"/>
      <c r="J2190" s="567"/>
      <c r="K2190" s="567"/>
      <c r="L2190" s="567"/>
      <c r="M2190" s="567"/>
      <c r="N2190" s="567"/>
      <c r="O2190" s="567"/>
      <c r="P2190" s="567"/>
      <c r="Q2190" s="567"/>
      <c r="R2190" s="567"/>
      <c r="S2190" s="567"/>
      <c r="T2190" s="567"/>
      <c r="U2190" s="567"/>
      <c r="V2190" s="567"/>
      <c r="W2190" s="567"/>
      <c r="X2190" s="567"/>
      <c r="Y2190" s="568"/>
      <c r="Z2190" s="567"/>
      <c r="AA2190" s="567"/>
      <c r="AB2190" s="316"/>
      <c r="AC2190" s="316"/>
    </row>
    <row r="2191" spans="1:29">
      <c r="A2191" s="576"/>
      <c r="B2191" s="566"/>
      <c r="C2191" s="566"/>
      <c r="D2191" s="566"/>
      <c r="E2191" s="566"/>
      <c r="F2191" s="567"/>
      <c r="G2191" s="567"/>
      <c r="H2191" s="567"/>
      <c r="I2191" s="567"/>
      <c r="J2191" s="567"/>
      <c r="K2191" s="567"/>
      <c r="L2191" s="567"/>
      <c r="M2191" s="567"/>
      <c r="N2191" s="567"/>
      <c r="O2191" s="567"/>
      <c r="P2191" s="567"/>
      <c r="Q2191" s="567"/>
      <c r="R2191" s="567"/>
      <c r="S2191" s="567"/>
      <c r="T2191" s="567"/>
      <c r="U2191" s="567"/>
      <c r="V2191" s="567"/>
      <c r="W2191" s="567"/>
      <c r="X2191" s="567"/>
      <c r="Y2191" s="568"/>
      <c r="Z2191" s="567"/>
      <c r="AA2191" s="567"/>
      <c r="AB2191" s="316"/>
      <c r="AC2191" s="316"/>
    </row>
    <row r="2192" spans="1:29">
      <c r="A2192" s="576"/>
      <c r="B2192" s="566"/>
      <c r="C2192" s="566"/>
      <c r="D2192" s="566"/>
      <c r="E2192" s="566"/>
      <c r="F2192" s="567"/>
      <c r="G2192" s="567"/>
      <c r="H2192" s="567"/>
      <c r="I2192" s="567"/>
      <c r="J2192" s="567"/>
      <c r="K2192" s="567"/>
      <c r="L2192" s="567"/>
      <c r="M2192" s="567"/>
      <c r="N2192" s="567"/>
      <c r="O2192" s="567"/>
      <c r="P2192" s="567"/>
      <c r="Q2192" s="567"/>
      <c r="R2192" s="567"/>
      <c r="S2192" s="567"/>
      <c r="T2192" s="567"/>
      <c r="U2192" s="567"/>
      <c r="V2192" s="567"/>
      <c r="W2192" s="567"/>
      <c r="X2192" s="567"/>
      <c r="Y2192" s="568"/>
      <c r="Z2192" s="567"/>
      <c r="AA2192" s="567"/>
      <c r="AB2192" s="316"/>
      <c r="AC2192" s="316"/>
    </row>
    <row r="2193" spans="1:29">
      <c r="A2193" s="576"/>
      <c r="B2193" s="566"/>
      <c r="C2193" s="566"/>
      <c r="D2193" s="566"/>
      <c r="E2193" s="566"/>
      <c r="F2193" s="567"/>
      <c r="G2193" s="567"/>
      <c r="H2193" s="567"/>
      <c r="I2193" s="567"/>
      <c r="J2193" s="567"/>
      <c r="K2193" s="567"/>
      <c r="L2193" s="567"/>
      <c r="M2193" s="567"/>
      <c r="N2193" s="567"/>
      <c r="O2193" s="567"/>
      <c r="P2193" s="567"/>
      <c r="Q2193" s="567"/>
      <c r="R2193" s="567"/>
      <c r="S2193" s="567"/>
      <c r="T2193" s="567"/>
      <c r="U2193" s="567"/>
      <c r="V2193" s="567"/>
      <c r="W2193" s="567"/>
      <c r="X2193" s="567"/>
      <c r="Y2193" s="568"/>
      <c r="Z2193" s="567"/>
      <c r="AA2193" s="567"/>
      <c r="AB2193" s="316"/>
      <c r="AC2193" s="316"/>
    </row>
    <row r="2194" spans="1:29">
      <c r="A2194" s="576"/>
      <c r="B2194" s="566"/>
      <c r="C2194" s="566"/>
      <c r="D2194" s="566"/>
      <c r="E2194" s="566"/>
      <c r="F2194" s="567"/>
      <c r="G2194" s="567"/>
      <c r="H2194" s="567"/>
      <c r="I2194" s="567"/>
      <c r="J2194" s="567"/>
      <c r="K2194" s="567"/>
      <c r="L2194" s="567"/>
      <c r="M2194" s="567"/>
      <c r="N2194" s="567"/>
      <c r="O2194" s="567"/>
      <c r="P2194" s="567"/>
      <c r="Q2194" s="567"/>
      <c r="R2194" s="567"/>
      <c r="S2194" s="567"/>
      <c r="T2194" s="567"/>
      <c r="U2194" s="567"/>
      <c r="V2194" s="567"/>
      <c r="W2194" s="567"/>
      <c r="X2194" s="567"/>
      <c r="Y2194" s="568"/>
      <c r="Z2194" s="567"/>
      <c r="AA2194" s="567"/>
      <c r="AB2194" s="316"/>
      <c r="AC2194" s="316"/>
    </row>
    <row r="2195" spans="1:29">
      <c r="A2195" s="576"/>
      <c r="B2195" s="566"/>
      <c r="C2195" s="566"/>
      <c r="D2195" s="566"/>
      <c r="E2195" s="566"/>
      <c r="F2195" s="567"/>
      <c r="G2195" s="567"/>
      <c r="H2195" s="567"/>
      <c r="I2195" s="567"/>
      <c r="J2195" s="567"/>
      <c r="K2195" s="567"/>
      <c r="L2195" s="567"/>
      <c r="M2195" s="567"/>
      <c r="N2195" s="567"/>
      <c r="O2195" s="567"/>
      <c r="P2195" s="567"/>
      <c r="Q2195" s="567"/>
      <c r="R2195" s="567"/>
      <c r="S2195" s="567"/>
      <c r="T2195" s="567"/>
      <c r="U2195" s="567"/>
      <c r="V2195" s="567"/>
      <c r="W2195" s="567"/>
      <c r="X2195" s="567"/>
      <c r="Y2195" s="568"/>
      <c r="Z2195" s="567"/>
      <c r="AA2195" s="567"/>
      <c r="AB2195" s="316"/>
      <c r="AC2195" s="316"/>
    </row>
    <row r="2196" spans="1:29">
      <c r="A2196" s="576"/>
      <c r="B2196" s="566"/>
      <c r="C2196" s="566"/>
      <c r="D2196" s="566"/>
      <c r="E2196" s="566"/>
      <c r="F2196" s="567"/>
      <c r="G2196" s="567"/>
      <c r="H2196" s="567"/>
      <c r="I2196" s="567"/>
      <c r="J2196" s="567"/>
      <c r="K2196" s="567"/>
      <c r="L2196" s="567"/>
      <c r="M2196" s="567"/>
      <c r="N2196" s="567"/>
      <c r="O2196" s="567"/>
      <c r="P2196" s="567"/>
      <c r="Q2196" s="567"/>
      <c r="R2196" s="567"/>
      <c r="S2196" s="567"/>
      <c r="T2196" s="567"/>
      <c r="U2196" s="567"/>
      <c r="V2196" s="567"/>
      <c r="W2196" s="567"/>
      <c r="X2196" s="567"/>
      <c r="Y2196" s="568"/>
      <c r="Z2196" s="567"/>
      <c r="AA2196" s="567"/>
      <c r="AB2196" s="316"/>
      <c r="AC2196" s="316"/>
    </row>
    <row r="2197" spans="1:29">
      <c r="A2197" s="576"/>
      <c r="B2197" s="566"/>
      <c r="C2197" s="566"/>
      <c r="D2197" s="566"/>
      <c r="E2197" s="566"/>
      <c r="F2197" s="567"/>
      <c r="G2197" s="567"/>
      <c r="H2197" s="567"/>
      <c r="I2197" s="567"/>
      <c r="J2197" s="567"/>
      <c r="K2197" s="567"/>
      <c r="L2197" s="567"/>
      <c r="M2197" s="567"/>
      <c r="N2197" s="567"/>
      <c r="O2197" s="567"/>
      <c r="P2197" s="567"/>
      <c r="Q2197" s="567"/>
      <c r="R2197" s="567"/>
      <c r="S2197" s="567"/>
      <c r="T2197" s="567"/>
      <c r="U2197" s="567"/>
      <c r="V2197" s="567"/>
      <c r="W2197" s="567"/>
      <c r="X2197" s="567"/>
      <c r="Y2197" s="568"/>
      <c r="Z2197" s="567"/>
      <c r="AA2197" s="567"/>
      <c r="AB2197" s="316"/>
      <c r="AC2197" s="316"/>
    </row>
    <row r="2198" spans="1:29">
      <c r="A2198" s="576"/>
      <c r="B2198" s="566"/>
      <c r="C2198" s="566"/>
      <c r="D2198" s="566"/>
      <c r="E2198" s="566"/>
      <c r="F2198" s="567"/>
      <c r="G2198" s="567"/>
      <c r="H2198" s="567"/>
      <c r="I2198" s="567"/>
      <c r="J2198" s="567"/>
      <c r="K2198" s="567"/>
      <c r="L2198" s="567"/>
      <c r="M2198" s="567"/>
      <c r="N2198" s="567"/>
      <c r="O2198" s="567"/>
      <c r="P2198" s="567"/>
      <c r="Q2198" s="567"/>
      <c r="R2198" s="567"/>
      <c r="S2198" s="567"/>
      <c r="T2198" s="567"/>
      <c r="U2198" s="567"/>
      <c r="V2198" s="567"/>
      <c r="W2198" s="567"/>
      <c r="X2198" s="567"/>
      <c r="Y2198" s="568"/>
      <c r="Z2198" s="567"/>
      <c r="AA2198" s="567"/>
      <c r="AB2198" s="316"/>
      <c r="AC2198" s="316"/>
    </row>
    <row r="2199" spans="1:29">
      <c r="A2199" s="576"/>
      <c r="B2199" s="566"/>
      <c r="C2199" s="566"/>
      <c r="D2199" s="566"/>
      <c r="E2199" s="566"/>
      <c r="F2199" s="567"/>
      <c r="G2199" s="567"/>
      <c r="H2199" s="567"/>
      <c r="I2199" s="567"/>
      <c r="J2199" s="567"/>
      <c r="K2199" s="567"/>
      <c r="L2199" s="567"/>
      <c r="M2199" s="567"/>
      <c r="N2199" s="567"/>
      <c r="O2199" s="567"/>
      <c r="P2199" s="567"/>
      <c r="Q2199" s="567"/>
      <c r="R2199" s="567"/>
      <c r="S2199" s="567"/>
      <c r="T2199" s="567"/>
      <c r="U2199" s="567"/>
      <c r="V2199" s="567"/>
      <c r="W2199" s="567"/>
      <c r="X2199" s="567"/>
      <c r="Y2199" s="568"/>
      <c r="Z2199" s="567"/>
      <c r="AA2199" s="567"/>
      <c r="AB2199" s="316"/>
      <c r="AC2199" s="316"/>
    </row>
    <row r="2200" spans="1:29">
      <c r="A2200" s="576"/>
      <c r="B2200" s="566"/>
      <c r="C2200" s="566"/>
      <c r="D2200" s="566"/>
      <c r="E2200" s="566"/>
      <c r="F2200" s="567"/>
      <c r="G2200" s="567"/>
      <c r="H2200" s="567"/>
      <c r="I2200" s="567"/>
      <c r="J2200" s="567"/>
      <c r="K2200" s="567"/>
      <c r="L2200" s="567"/>
      <c r="M2200" s="567"/>
      <c r="N2200" s="567"/>
      <c r="O2200" s="567"/>
      <c r="P2200" s="567"/>
      <c r="Q2200" s="567"/>
      <c r="R2200" s="567"/>
      <c r="S2200" s="567"/>
      <c r="T2200" s="567"/>
      <c r="U2200" s="567"/>
      <c r="V2200" s="567"/>
      <c r="W2200" s="567"/>
      <c r="X2200" s="567"/>
      <c r="Y2200" s="568"/>
      <c r="Z2200" s="567"/>
      <c r="AA2200" s="567"/>
      <c r="AB2200" s="316"/>
      <c r="AC2200" s="316"/>
    </row>
    <row r="2201" spans="1:29">
      <c r="A2201" s="576"/>
      <c r="B2201" s="566"/>
      <c r="C2201" s="566"/>
      <c r="D2201" s="566"/>
      <c r="E2201" s="566"/>
      <c r="F2201" s="567"/>
      <c r="G2201" s="567"/>
      <c r="H2201" s="567"/>
      <c r="I2201" s="567"/>
      <c r="J2201" s="567"/>
      <c r="K2201" s="567"/>
      <c r="L2201" s="567"/>
      <c r="M2201" s="567"/>
      <c r="N2201" s="567"/>
      <c r="O2201" s="567"/>
      <c r="P2201" s="567"/>
      <c r="Q2201" s="567"/>
      <c r="R2201" s="567"/>
      <c r="S2201" s="567"/>
      <c r="T2201" s="567"/>
      <c r="U2201" s="567"/>
      <c r="V2201" s="567"/>
      <c r="W2201" s="567"/>
      <c r="X2201" s="567"/>
      <c r="Y2201" s="568"/>
      <c r="Z2201" s="567"/>
      <c r="AA2201" s="567"/>
      <c r="AB2201" s="316"/>
      <c r="AC2201" s="316"/>
    </row>
    <row r="2202" spans="1:29">
      <c r="A2202" s="576"/>
      <c r="B2202" s="566"/>
      <c r="C2202" s="566"/>
      <c r="D2202" s="566"/>
      <c r="E2202" s="566"/>
      <c r="F2202" s="567"/>
      <c r="G2202" s="567"/>
      <c r="H2202" s="567"/>
      <c r="I2202" s="567"/>
      <c r="J2202" s="567"/>
      <c r="K2202" s="567"/>
      <c r="L2202" s="567"/>
      <c r="M2202" s="567"/>
      <c r="N2202" s="567"/>
      <c r="O2202" s="567"/>
      <c r="P2202" s="567"/>
      <c r="Q2202" s="567"/>
      <c r="R2202" s="567"/>
      <c r="S2202" s="567"/>
      <c r="T2202" s="567"/>
      <c r="U2202" s="567"/>
      <c r="V2202" s="567"/>
      <c r="W2202" s="567"/>
      <c r="X2202" s="567"/>
      <c r="Y2202" s="568"/>
      <c r="Z2202" s="567"/>
      <c r="AA2202" s="567"/>
      <c r="AB2202" s="316"/>
      <c r="AC2202" s="316"/>
    </row>
    <row r="2203" spans="1:29">
      <c r="A2203" s="576"/>
      <c r="B2203" s="566"/>
      <c r="C2203" s="566"/>
      <c r="D2203" s="566"/>
      <c r="E2203" s="566"/>
      <c r="F2203" s="567"/>
      <c r="G2203" s="567"/>
      <c r="H2203" s="567"/>
      <c r="I2203" s="567"/>
      <c r="J2203" s="567"/>
      <c r="K2203" s="567"/>
      <c r="L2203" s="567"/>
      <c r="M2203" s="567"/>
      <c r="N2203" s="567"/>
      <c r="O2203" s="567"/>
      <c r="P2203" s="567"/>
      <c r="Q2203" s="567"/>
      <c r="R2203" s="567"/>
      <c r="S2203" s="567"/>
      <c r="T2203" s="567"/>
      <c r="U2203" s="567"/>
      <c r="V2203" s="567"/>
      <c r="W2203" s="567"/>
      <c r="X2203" s="567"/>
      <c r="Y2203" s="568"/>
      <c r="Z2203" s="567"/>
      <c r="AA2203" s="567"/>
      <c r="AB2203" s="316"/>
      <c r="AC2203" s="316"/>
    </row>
    <row r="2204" spans="1:29">
      <c r="A2204" s="576"/>
      <c r="B2204" s="566"/>
      <c r="C2204" s="566"/>
      <c r="D2204" s="566"/>
      <c r="E2204" s="566"/>
      <c r="F2204" s="567"/>
      <c r="G2204" s="567"/>
      <c r="H2204" s="567"/>
      <c r="I2204" s="567"/>
      <c r="J2204" s="567"/>
      <c r="K2204" s="567"/>
      <c r="L2204" s="567"/>
      <c r="M2204" s="567"/>
      <c r="N2204" s="567"/>
      <c r="O2204" s="567"/>
      <c r="P2204" s="567"/>
      <c r="Q2204" s="567"/>
      <c r="R2204" s="567"/>
      <c r="S2204" s="567"/>
      <c r="T2204" s="567"/>
      <c r="U2204" s="567"/>
      <c r="V2204" s="567"/>
      <c r="W2204" s="567"/>
      <c r="X2204" s="567"/>
      <c r="Y2204" s="568"/>
      <c r="Z2204" s="567"/>
      <c r="AA2204" s="567"/>
      <c r="AB2204" s="316"/>
      <c r="AC2204" s="316"/>
    </row>
    <row r="2205" spans="1:29">
      <c r="A2205" s="576"/>
      <c r="B2205" s="566"/>
      <c r="C2205" s="566"/>
      <c r="D2205" s="566"/>
      <c r="E2205" s="566"/>
      <c r="F2205" s="567"/>
      <c r="G2205" s="567"/>
      <c r="H2205" s="567"/>
      <c r="I2205" s="567"/>
      <c r="J2205" s="567"/>
      <c r="K2205" s="567"/>
      <c r="L2205" s="567"/>
      <c r="M2205" s="567"/>
      <c r="N2205" s="567"/>
      <c r="O2205" s="567"/>
      <c r="P2205" s="567"/>
      <c r="Q2205" s="567"/>
      <c r="R2205" s="567"/>
      <c r="S2205" s="567"/>
      <c r="T2205" s="567"/>
      <c r="U2205" s="567"/>
      <c r="V2205" s="567"/>
      <c r="W2205" s="567"/>
      <c r="X2205" s="567"/>
      <c r="Y2205" s="568"/>
      <c r="Z2205" s="567"/>
      <c r="AA2205" s="567"/>
      <c r="AB2205" s="316"/>
      <c r="AC2205" s="316"/>
    </row>
    <row r="2206" spans="1:29">
      <c r="A2206" s="576"/>
      <c r="B2206" s="566"/>
      <c r="C2206" s="566"/>
      <c r="D2206" s="566"/>
      <c r="E2206" s="566"/>
      <c r="F2206" s="567"/>
      <c r="G2206" s="567"/>
      <c r="H2206" s="567"/>
      <c r="I2206" s="567"/>
      <c r="J2206" s="567"/>
      <c r="K2206" s="567"/>
      <c r="L2206" s="567"/>
      <c r="M2206" s="567"/>
      <c r="N2206" s="567"/>
      <c r="O2206" s="567"/>
      <c r="P2206" s="567"/>
      <c r="Q2206" s="567"/>
      <c r="R2206" s="567"/>
      <c r="S2206" s="567"/>
      <c r="T2206" s="567"/>
      <c r="U2206" s="567"/>
      <c r="V2206" s="567"/>
      <c r="W2206" s="567"/>
      <c r="X2206" s="567"/>
      <c r="Y2206" s="568"/>
      <c r="Z2206" s="567"/>
      <c r="AA2206" s="567"/>
      <c r="AB2206" s="316"/>
      <c r="AC2206" s="316"/>
    </row>
    <row r="2207" spans="1:29">
      <c r="A2207" s="576"/>
      <c r="B2207" s="566"/>
      <c r="C2207" s="566"/>
      <c r="D2207" s="566"/>
      <c r="E2207" s="566"/>
      <c r="F2207" s="567"/>
      <c r="G2207" s="567"/>
      <c r="H2207" s="567"/>
      <c r="I2207" s="567"/>
      <c r="J2207" s="567"/>
      <c r="K2207" s="567"/>
      <c r="L2207" s="567"/>
      <c r="M2207" s="567"/>
      <c r="N2207" s="567"/>
      <c r="O2207" s="567"/>
      <c r="P2207" s="567"/>
      <c r="Q2207" s="567"/>
      <c r="R2207" s="567"/>
      <c r="S2207" s="567"/>
      <c r="T2207" s="567"/>
      <c r="U2207" s="567"/>
      <c r="V2207" s="567"/>
      <c r="W2207" s="567"/>
      <c r="X2207" s="567"/>
      <c r="Y2207" s="568"/>
      <c r="Z2207" s="567"/>
      <c r="AA2207" s="567"/>
      <c r="AB2207" s="316"/>
      <c r="AC2207" s="316"/>
    </row>
    <row r="2208" spans="1:29">
      <c r="A2208" s="576"/>
      <c r="B2208" s="566"/>
      <c r="C2208" s="566"/>
      <c r="D2208" s="566"/>
      <c r="E2208" s="566"/>
      <c r="F2208" s="567"/>
      <c r="G2208" s="567"/>
      <c r="H2208" s="567"/>
      <c r="I2208" s="567"/>
      <c r="J2208" s="567"/>
      <c r="K2208" s="567"/>
      <c r="L2208" s="567"/>
      <c r="M2208" s="567"/>
      <c r="N2208" s="567"/>
      <c r="O2208" s="567"/>
      <c r="P2208" s="567"/>
      <c r="Q2208" s="567"/>
      <c r="R2208" s="567"/>
      <c r="S2208" s="567"/>
      <c r="T2208" s="567"/>
      <c r="U2208" s="567"/>
      <c r="V2208" s="567"/>
      <c r="W2208" s="567"/>
      <c r="X2208" s="567"/>
      <c r="Y2208" s="568"/>
      <c r="Z2208" s="567"/>
      <c r="AA2208" s="567"/>
      <c r="AB2208" s="316"/>
      <c r="AC2208" s="316"/>
    </row>
    <row r="2209" spans="1:29">
      <c r="A2209" s="576"/>
      <c r="B2209" s="566"/>
      <c r="C2209" s="566"/>
      <c r="D2209" s="566"/>
      <c r="E2209" s="566"/>
      <c r="F2209" s="567"/>
      <c r="G2209" s="567"/>
      <c r="H2209" s="567"/>
      <c r="I2209" s="567"/>
      <c r="J2209" s="567"/>
      <c r="K2209" s="567"/>
      <c r="L2209" s="567"/>
      <c r="M2209" s="567"/>
      <c r="N2209" s="567"/>
      <c r="O2209" s="567"/>
      <c r="P2209" s="567"/>
      <c r="Q2209" s="567"/>
      <c r="R2209" s="567"/>
      <c r="S2209" s="567"/>
      <c r="T2209" s="567"/>
      <c r="U2209" s="567"/>
      <c r="V2209" s="567"/>
      <c r="W2209" s="567"/>
      <c r="X2209" s="567"/>
      <c r="Y2209" s="568"/>
      <c r="Z2209" s="567"/>
      <c r="AA2209" s="567"/>
      <c r="AB2209" s="316"/>
      <c r="AC2209" s="316"/>
    </row>
    <row r="2210" spans="1:29">
      <c r="A2210" s="576"/>
      <c r="B2210" s="566"/>
      <c r="C2210" s="566"/>
      <c r="D2210" s="566"/>
      <c r="E2210" s="566"/>
      <c r="F2210" s="567"/>
      <c r="G2210" s="567"/>
      <c r="H2210" s="567"/>
      <c r="I2210" s="567"/>
      <c r="J2210" s="567"/>
      <c r="K2210" s="567"/>
      <c r="L2210" s="567"/>
      <c r="M2210" s="567"/>
      <c r="N2210" s="567"/>
      <c r="O2210" s="567"/>
      <c r="P2210" s="567"/>
      <c r="Q2210" s="567"/>
      <c r="R2210" s="567"/>
      <c r="S2210" s="567"/>
      <c r="T2210" s="567"/>
      <c r="U2210" s="567"/>
      <c r="V2210" s="567"/>
      <c r="W2210" s="567"/>
      <c r="X2210" s="567"/>
      <c r="Y2210" s="568"/>
      <c r="Z2210" s="567"/>
      <c r="AA2210" s="567"/>
      <c r="AB2210" s="316"/>
      <c r="AC2210" s="316"/>
    </row>
    <row r="2211" spans="1:29">
      <c r="A2211" s="576"/>
      <c r="B2211" s="566"/>
      <c r="C2211" s="566"/>
      <c r="D2211" s="566"/>
      <c r="E2211" s="566"/>
      <c r="F2211" s="567"/>
      <c r="G2211" s="567"/>
      <c r="H2211" s="567"/>
      <c r="I2211" s="567"/>
      <c r="J2211" s="567"/>
      <c r="K2211" s="567"/>
      <c r="L2211" s="567"/>
      <c r="M2211" s="567"/>
      <c r="N2211" s="567"/>
      <c r="O2211" s="567"/>
      <c r="P2211" s="567"/>
      <c r="Q2211" s="567"/>
      <c r="R2211" s="567"/>
      <c r="S2211" s="567"/>
      <c r="T2211" s="567"/>
      <c r="U2211" s="567"/>
      <c r="V2211" s="567"/>
      <c r="W2211" s="567"/>
      <c r="X2211" s="567"/>
      <c r="Y2211" s="568"/>
      <c r="Z2211" s="567"/>
      <c r="AA2211" s="567"/>
      <c r="AB2211" s="316"/>
      <c r="AC2211" s="316"/>
    </row>
    <row r="2212" spans="1:29">
      <c r="A2212" s="576"/>
      <c r="B2212" s="566"/>
      <c r="C2212" s="566"/>
      <c r="D2212" s="566"/>
      <c r="E2212" s="566"/>
      <c r="F2212" s="567"/>
      <c r="G2212" s="567"/>
      <c r="H2212" s="567"/>
      <c r="I2212" s="567"/>
      <c r="J2212" s="567"/>
      <c r="K2212" s="567"/>
      <c r="L2212" s="567"/>
      <c r="M2212" s="567"/>
      <c r="N2212" s="567"/>
      <c r="O2212" s="567"/>
      <c r="P2212" s="567"/>
      <c r="Q2212" s="567"/>
      <c r="R2212" s="567"/>
      <c r="S2212" s="567"/>
      <c r="T2212" s="567"/>
      <c r="U2212" s="567"/>
      <c r="V2212" s="567"/>
      <c r="W2212" s="567"/>
      <c r="X2212" s="567"/>
      <c r="Y2212" s="568"/>
      <c r="Z2212" s="567"/>
      <c r="AA2212" s="567"/>
      <c r="AB2212" s="316"/>
      <c r="AC2212" s="316"/>
    </row>
    <row r="2213" spans="1:29">
      <c r="A2213" s="576"/>
      <c r="B2213" s="566"/>
      <c r="C2213" s="566"/>
      <c r="D2213" s="566"/>
      <c r="E2213" s="566"/>
      <c r="F2213" s="567"/>
      <c r="G2213" s="567"/>
      <c r="H2213" s="567"/>
      <c r="I2213" s="567"/>
      <c r="J2213" s="567"/>
      <c r="K2213" s="567"/>
      <c r="L2213" s="567"/>
      <c r="M2213" s="567"/>
      <c r="N2213" s="567"/>
      <c r="O2213" s="567"/>
      <c r="P2213" s="567"/>
      <c r="Q2213" s="567"/>
      <c r="R2213" s="567"/>
      <c r="S2213" s="567"/>
      <c r="T2213" s="567"/>
      <c r="U2213" s="567"/>
      <c r="V2213" s="567"/>
      <c r="W2213" s="567"/>
      <c r="X2213" s="567"/>
      <c r="Y2213" s="568"/>
      <c r="Z2213" s="567"/>
      <c r="AA2213" s="567"/>
      <c r="AB2213" s="316"/>
      <c r="AC2213" s="316"/>
    </row>
    <row r="2214" spans="1:29">
      <c r="A2214" s="576"/>
      <c r="B2214" s="566"/>
      <c r="C2214" s="566"/>
      <c r="D2214" s="566"/>
      <c r="E2214" s="566"/>
      <c r="F2214" s="567"/>
      <c r="G2214" s="567"/>
      <c r="H2214" s="567"/>
      <c r="I2214" s="567"/>
      <c r="J2214" s="567"/>
      <c r="K2214" s="567"/>
      <c r="L2214" s="567"/>
      <c r="M2214" s="567"/>
      <c r="N2214" s="567"/>
      <c r="O2214" s="567"/>
      <c r="P2214" s="567"/>
      <c r="Q2214" s="567"/>
      <c r="R2214" s="567"/>
      <c r="S2214" s="567"/>
      <c r="T2214" s="567"/>
      <c r="U2214" s="567"/>
      <c r="V2214" s="567"/>
      <c r="W2214" s="567"/>
      <c r="X2214" s="567"/>
      <c r="Y2214" s="568"/>
      <c r="Z2214" s="567"/>
      <c r="AA2214" s="567"/>
      <c r="AB2214" s="316"/>
      <c r="AC2214" s="316"/>
    </row>
    <row r="2215" spans="1:29">
      <c r="A2215" s="576"/>
      <c r="B2215" s="566"/>
      <c r="C2215" s="566"/>
      <c r="D2215" s="566"/>
      <c r="E2215" s="566"/>
      <c r="F2215" s="567"/>
      <c r="G2215" s="567"/>
      <c r="H2215" s="567"/>
      <c r="I2215" s="567"/>
      <c r="J2215" s="567"/>
      <c r="K2215" s="567"/>
      <c r="L2215" s="567"/>
      <c r="M2215" s="567"/>
      <c r="N2215" s="567"/>
      <c r="O2215" s="567"/>
      <c r="P2215" s="567"/>
      <c r="Q2215" s="567"/>
      <c r="R2215" s="567"/>
      <c r="S2215" s="567"/>
      <c r="T2215" s="567"/>
      <c r="U2215" s="567"/>
      <c r="V2215" s="567"/>
      <c r="W2215" s="567"/>
      <c r="X2215" s="567"/>
      <c r="Y2215" s="568"/>
      <c r="Z2215" s="567"/>
      <c r="AA2215" s="567"/>
      <c r="AB2215" s="316"/>
      <c r="AC2215" s="316"/>
    </row>
    <row r="2216" spans="1:29">
      <c r="A2216" s="576"/>
      <c r="B2216" s="566"/>
      <c r="C2216" s="566"/>
      <c r="D2216" s="566"/>
      <c r="E2216" s="566"/>
      <c r="F2216" s="567"/>
      <c r="G2216" s="567"/>
      <c r="H2216" s="567"/>
      <c r="I2216" s="567"/>
      <c r="J2216" s="567"/>
      <c r="K2216" s="567"/>
      <c r="L2216" s="567"/>
      <c r="M2216" s="567"/>
      <c r="N2216" s="567"/>
      <c r="O2216" s="567"/>
      <c r="P2216" s="567"/>
      <c r="Q2216" s="567"/>
      <c r="R2216" s="567"/>
      <c r="S2216" s="567"/>
      <c r="T2216" s="567"/>
      <c r="U2216" s="567"/>
      <c r="V2216" s="567"/>
      <c r="W2216" s="567"/>
      <c r="X2216" s="567"/>
      <c r="Y2216" s="568"/>
      <c r="Z2216" s="567"/>
      <c r="AA2216" s="567"/>
      <c r="AB2216" s="316"/>
      <c r="AC2216" s="316"/>
    </row>
    <row r="2217" spans="1:29">
      <c r="A2217" s="576"/>
      <c r="B2217" s="566"/>
      <c r="C2217" s="566"/>
      <c r="D2217" s="566"/>
      <c r="E2217" s="566"/>
      <c r="F2217" s="567"/>
      <c r="G2217" s="567"/>
      <c r="H2217" s="567"/>
      <c r="I2217" s="567"/>
      <c r="J2217" s="567"/>
      <c r="K2217" s="567"/>
      <c r="L2217" s="567"/>
      <c r="M2217" s="567"/>
      <c r="N2217" s="567"/>
      <c r="O2217" s="567"/>
      <c r="P2217" s="567"/>
      <c r="Q2217" s="567"/>
      <c r="R2217" s="567"/>
      <c r="S2217" s="567"/>
      <c r="T2217" s="567"/>
      <c r="U2217" s="567"/>
      <c r="V2217" s="567"/>
      <c r="W2217" s="567"/>
      <c r="X2217" s="567"/>
      <c r="Y2217" s="568"/>
      <c r="Z2217" s="567"/>
      <c r="AA2217" s="567"/>
      <c r="AB2217" s="316"/>
      <c r="AC2217" s="316"/>
    </row>
    <row r="2218" spans="1:29">
      <c r="A2218" s="576"/>
      <c r="B2218" s="566"/>
      <c r="C2218" s="566"/>
      <c r="D2218" s="566"/>
      <c r="E2218" s="566"/>
      <c r="F2218" s="567"/>
      <c r="G2218" s="567"/>
      <c r="H2218" s="567"/>
      <c r="I2218" s="567"/>
      <c r="J2218" s="567"/>
      <c r="K2218" s="567"/>
      <c r="L2218" s="567"/>
      <c r="M2218" s="567"/>
      <c r="N2218" s="567"/>
      <c r="O2218" s="567"/>
      <c r="P2218" s="567"/>
      <c r="Q2218" s="567"/>
      <c r="R2218" s="567"/>
      <c r="S2218" s="567"/>
      <c r="T2218" s="567"/>
      <c r="U2218" s="567"/>
      <c r="V2218" s="567"/>
      <c r="W2218" s="567"/>
      <c r="X2218" s="567"/>
      <c r="Y2218" s="568"/>
      <c r="Z2218" s="567"/>
      <c r="AA2218" s="567"/>
      <c r="AB2218" s="316"/>
      <c r="AC2218" s="316"/>
    </row>
    <row r="2219" spans="1:29">
      <c r="A2219" s="576"/>
      <c r="B2219" s="566"/>
      <c r="C2219" s="566"/>
      <c r="D2219" s="566"/>
      <c r="E2219" s="566"/>
      <c r="F2219" s="567"/>
      <c r="G2219" s="567"/>
      <c r="H2219" s="567"/>
      <c r="I2219" s="567"/>
      <c r="J2219" s="567"/>
      <c r="K2219" s="567"/>
      <c r="L2219" s="567"/>
      <c r="M2219" s="567"/>
      <c r="N2219" s="567"/>
      <c r="O2219" s="567"/>
      <c r="P2219" s="567"/>
      <c r="Q2219" s="567"/>
      <c r="R2219" s="567"/>
      <c r="S2219" s="567"/>
      <c r="T2219" s="567"/>
      <c r="U2219" s="567"/>
      <c r="V2219" s="567"/>
      <c r="W2219" s="567"/>
      <c r="X2219" s="567"/>
      <c r="Y2219" s="568"/>
      <c r="Z2219" s="567"/>
      <c r="AA2219" s="567"/>
      <c r="AB2219" s="316"/>
      <c r="AC2219" s="316"/>
    </row>
    <row r="2220" spans="1:29">
      <c r="A2220" s="576"/>
      <c r="B2220" s="566"/>
      <c r="C2220" s="566"/>
      <c r="D2220" s="566"/>
      <c r="E2220" s="566"/>
      <c r="F2220" s="567"/>
      <c r="G2220" s="567"/>
      <c r="H2220" s="567"/>
      <c r="I2220" s="567"/>
      <c r="J2220" s="567"/>
      <c r="K2220" s="567"/>
      <c r="L2220" s="567"/>
      <c r="M2220" s="567"/>
      <c r="N2220" s="567"/>
      <c r="O2220" s="567"/>
      <c r="P2220" s="567"/>
      <c r="Q2220" s="567"/>
      <c r="R2220" s="567"/>
      <c r="S2220" s="567"/>
      <c r="T2220" s="567"/>
      <c r="U2220" s="567"/>
      <c r="V2220" s="567"/>
      <c r="W2220" s="567"/>
      <c r="X2220" s="567"/>
      <c r="Y2220" s="568"/>
      <c r="Z2220" s="567"/>
      <c r="AA2220" s="567"/>
      <c r="AB2220" s="316"/>
      <c r="AC2220" s="316"/>
    </row>
    <row r="2221" spans="1:29">
      <c r="A2221" s="576"/>
      <c r="B2221" s="566"/>
      <c r="C2221" s="566"/>
      <c r="D2221" s="566"/>
      <c r="E2221" s="566"/>
      <c r="F2221" s="567"/>
      <c r="G2221" s="567"/>
      <c r="H2221" s="567"/>
      <c r="I2221" s="567"/>
      <c r="J2221" s="567"/>
      <c r="K2221" s="567"/>
      <c r="L2221" s="567"/>
      <c r="M2221" s="567"/>
      <c r="N2221" s="567"/>
      <c r="O2221" s="567"/>
      <c r="P2221" s="567"/>
      <c r="Q2221" s="567"/>
      <c r="R2221" s="567"/>
      <c r="S2221" s="567"/>
      <c r="T2221" s="567"/>
      <c r="U2221" s="567"/>
      <c r="V2221" s="567"/>
      <c r="W2221" s="567"/>
      <c r="X2221" s="567"/>
      <c r="Y2221" s="568"/>
      <c r="Z2221" s="567"/>
      <c r="AA2221" s="567"/>
      <c r="AB2221" s="316"/>
      <c r="AC2221" s="316"/>
    </row>
    <row r="2222" spans="1:29">
      <c r="A2222" s="576"/>
      <c r="B2222" s="566"/>
      <c r="C2222" s="566"/>
      <c r="D2222" s="566"/>
      <c r="E2222" s="566"/>
      <c r="F2222" s="567"/>
      <c r="G2222" s="567"/>
      <c r="H2222" s="567"/>
      <c r="I2222" s="567"/>
      <c r="J2222" s="567"/>
      <c r="K2222" s="567"/>
      <c r="L2222" s="567"/>
      <c r="M2222" s="567"/>
      <c r="N2222" s="567"/>
      <c r="O2222" s="567"/>
      <c r="P2222" s="567"/>
      <c r="Q2222" s="567"/>
      <c r="R2222" s="567"/>
      <c r="S2222" s="567"/>
      <c r="T2222" s="567"/>
      <c r="U2222" s="567"/>
      <c r="V2222" s="567"/>
      <c r="W2222" s="567"/>
      <c r="X2222" s="567"/>
      <c r="Y2222" s="568"/>
      <c r="Z2222" s="567"/>
      <c r="AA2222" s="567"/>
      <c r="AB2222" s="316"/>
      <c r="AC2222" s="316"/>
    </row>
    <row r="2223" spans="1:29">
      <c r="A2223" s="576"/>
      <c r="B2223" s="566"/>
      <c r="C2223" s="566"/>
      <c r="D2223" s="566"/>
      <c r="E2223" s="566"/>
      <c r="F2223" s="567"/>
      <c r="G2223" s="567"/>
      <c r="H2223" s="567"/>
      <c r="I2223" s="567"/>
      <c r="J2223" s="567"/>
      <c r="K2223" s="567"/>
      <c r="L2223" s="567"/>
      <c r="M2223" s="567"/>
      <c r="N2223" s="567"/>
      <c r="O2223" s="567"/>
      <c r="P2223" s="567"/>
      <c r="Q2223" s="567"/>
      <c r="R2223" s="567"/>
      <c r="S2223" s="567"/>
      <c r="T2223" s="567"/>
      <c r="U2223" s="567"/>
      <c r="V2223" s="567"/>
      <c r="W2223" s="567"/>
      <c r="X2223" s="567"/>
      <c r="Y2223" s="568"/>
      <c r="Z2223" s="567"/>
      <c r="AA2223" s="567"/>
      <c r="AB2223" s="316"/>
      <c r="AC2223" s="316"/>
    </row>
    <row r="2224" spans="1:29">
      <c r="A2224" s="576"/>
      <c r="B2224" s="566"/>
      <c r="C2224" s="566"/>
      <c r="D2224" s="566"/>
      <c r="E2224" s="566"/>
      <c r="F2224" s="567"/>
      <c r="G2224" s="567"/>
      <c r="H2224" s="567"/>
      <c r="I2224" s="567"/>
      <c r="J2224" s="567"/>
      <c r="K2224" s="567"/>
      <c r="L2224" s="567"/>
      <c r="M2224" s="567"/>
      <c r="N2224" s="567"/>
      <c r="O2224" s="567"/>
      <c r="P2224" s="567"/>
      <c r="Q2224" s="567"/>
      <c r="R2224" s="567"/>
      <c r="S2224" s="567"/>
      <c r="T2224" s="567"/>
      <c r="U2224" s="567"/>
      <c r="V2224" s="567"/>
      <c r="W2224" s="567"/>
      <c r="X2224" s="567"/>
      <c r="Y2224" s="568"/>
      <c r="Z2224" s="567"/>
      <c r="AA2224" s="567"/>
      <c r="AB2224" s="316"/>
      <c r="AC2224" s="316"/>
    </row>
    <row r="2225" spans="1:29">
      <c r="A2225" s="576"/>
      <c r="B2225" s="566"/>
      <c r="C2225" s="566"/>
      <c r="D2225" s="566"/>
      <c r="E2225" s="566"/>
      <c r="F2225" s="567"/>
      <c r="G2225" s="567"/>
      <c r="H2225" s="567"/>
      <c r="I2225" s="567"/>
      <c r="J2225" s="567"/>
      <c r="K2225" s="567"/>
      <c r="L2225" s="567"/>
      <c r="M2225" s="567"/>
      <c r="N2225" s="567"/>
      <c r="O2225" s="567"/>
      <c r="P2225" s="567"/>
      <c r="Q2225" s="567"/>
      <c r="R2225" s="567"/>
      <c r="S2225" s="567"/>
      <c r="T2225" s="567"/>
      <c r="U2225" s="567"/>
      <c r="V2225" s="567"/>
      <c r="W2225" s="567"/>
      <c r="X2225" s="567"/>
      <c r="Y2225" s="568"/>
      <c r="Z2225" s="567"/>
      <c r="AA2225" s="567"/>
      <c r="AB2225" s="316"/>
      <c r="AC2225" s="316"/>
    </row>
    <row r="2226" spans="1:29">
      <c r="A2226" s="576"/>
      <c r="B2226" s="566"/>
      <c r="C2226" s="566"/>
      <c r="D2226" s="566"/>
      <c r="E2226" s="566"/>
      <c r="F2226" s="567"/>
      <c r="G2226" s="567"/>
      <c r="H2226" s="567"/>
      <c r="I2226" s="567"/>
      <c r="J2226" s="567"/>
      <c r="K2226" s="567"/>
      <c r="L2226" s="567"/>
      <c r="M2226" s="567"/>
      <c r="N2226" s="567"/>
      <c r="O2226" s="567"/>
      <c r="P2226" s="567"/>
      <c r="Q2226" s="567"/>
      <c r="R2226" s="567"/>
      <c r="S2226" s="567"/>
      <c r="T2226" s="567"/>
      <c r="U2226" s="567"/>
      <c r="V2226" s="567"/>
      <c r="W2226" s="567"/>
      <c r="X2226" s="567"/>
      <c r="Y2226" s="568"/>
      <c r="Z2226" s="567"/>
      <c r="AA2226" s="567"/>
      <c r="AB2226" s="316"/>
      <c r="AC2226" s="316"/>
    </row>
    <row r="2227" spans="1:29">
      <c r="A2227" s="576"/>
      <c r="B2227" s="566"/>
      <c r="C2227" s="566"/>
      <c r="D2227" s="566"/>
      <c r="E2227" s="566"/>
      <c r="F2227" s="567"/>
      <c r="G2227" s="567"/>
      <c r="H2227" s="567"/>
      <c r="I2227" s="567"/>
      <c r="J2227" s="567"/>
      <c r="K2227" s="567"/>
      <c r="L2227" s="567"/>
      <c r="M2227" s="567"/>
      <c r="N2227" s="567"/>
      <c r="O2227" s="567"/>
      <c r="P2227" s="567"/>
      <c r="Q2227" s="567"/>
      <c r="R2227" s="567"/>
      <c r="S2227" s="567"/>
      <c r="T2227" s="567"/>
      <c r="U2227" s="567"/>
      <c r="V2227" s="567"/>
      <c r="W2227" s="567"/>
      <c r="X2227" s="567"/>
      <c r="Y2227" s="568"/>
      <c r="Z2227" s="567"/>
      <c r="AA2227" s="567"/>
      <c r="AB2227" s="316"/>
      <c r="AC2227" s="316"/>
    </row>
    <row r="2228" spans="1:29">
      <c r="A2228" s="576"/>
      <c r="B2228" s="566"/>
      <c r="C2228" s="566"/>
      <c r="D2228" s="566"/>
      <c r="E2228" s="566"/>
      <c r="F2228" s="567"/>
      <c r="G2228" s="567"/>
      <c r="H2228" s="567"/>
      <c r="I2228" s="567"/>
      <c r="J2228" s="567"/>
      <c r="K2228" s="567"/>
      <c r="L2228" s="567"/>
      <c r="M2228" s="567"/>
      <c r="N2228" s="567"/>
      <c r="O2228" s="567"/>
      <c r="P2228" s="567"/>
      <c r="Q2228" s="567"/>
      <c r="R2228" s="567"/>
      <c r="S2228" s="567"/>
      <c r="T2228" s="567"/>
      <c r="U2228" s="567"/>
      <c r="V2228" s="567"/>
      <c r="W2228" s="567"/>
      <c r="X2228" s="567"/>
      <c r="Y2228" s="568"/>
      <c r="Z2228" s="567"/>
      <c r="AA2228" s="567"/>
      <c r="AB2228" s="316"/>
      <c r="AC2228" s="316"/>
    </row>
    <row r="2229" spans="1:29">
      <c r="A2229" s="576"/>
      <c r="B2229" s="566"/>
      <c r="C2229" s="566"/>
      <c r="D2229" s="566"/>
      <c r="E2229" s="566"/>
      <c r="F2229" s="567"/>
      <c r="G2229" s="567"/>
      <c r="H2229" s="567"/>
      <c r="I2229" s="567"/>
      <c r="J2229" s="567"/>
      <c r="K2229" s="567"/>
      <c r="L2229" s="567"/>
      <c r="M2229" s="567"/>
      <c r="N2229" s="567"/>
      <c r="O2229" s="567"/>
      <c r="P2229" s="567"/>
      <c r="Q2229" s="567"/>
      <c r="R2229" s="567"/>
      <c r="S2229" s="567"/>
      <c r="T2229" s="567"/>
      <c r="U2229" s="567"/>
      <c r="V2229" s="567"/>
      <c r="W2229" s="567"/>
      <c r="X2229" s="567"/>
      <c r="Y2229" s="568"/>
      <c r="Z2229" s="567"/>
      <c r="AA2229" s="567"/>
      <c r="AB2229" s="316"/>
      <c r="AC2229" s="316"/>
    </row>
    <row r="2230" spans="1:29">
      <c r="A2230" s="576"/>
      <c r="B2230" s="566"/>
      <c r="C2230" s="566"/>
      <c r="D2230" s="566"/>
      <c r="E2230" s="566"/>
      <c r="F2230" s="567"/>
      <c r="G2230" s="567"/>
      <c r="H2230" s="567"/>
      <c r="I2230" s="567"/>
      <c r="J2230" s="567"/>
      <c r="K2230" s="567"/>
      <c r="L2230" s="567"/>
      <c r="M2230" s="567"/>
      <c r="N2230" s="567"/>
      <c r="O2230" s="567"/>
      <c r="P2230" s="567"/>
      <c r="Q2230" s="567"/>
      <c r="R2230" s="567"/>
      <c r="S2230" s="567"/>
      <c r="T2230" s="567"/>
      <c r="U2230" s="567"/>
      <c r="V2230" s="567"/>
      <c r="W2230" s="567"/>
      <c r="X2230" s="567"/>
      <c r="Y2230" s="568"/>
      <c r="Z2230" s="567"/>
      <c r="AA2230" s="567"/>
      <c r="AB2230" s="316"/>
      <c r="AC2230" s="316"/>
    </row>
    <row r="2231" spans="1:29">
      <c r="A2231" s="576"/>
      <c r="B2231" s="566"/>
      <c r="C2231" s="566"/>
      <c r="D2231" s="566"/>
      <c r="E2231" s="566"/>
      <c r="F2231" s="567"/>
      <c r="G2231" s="567"/>
      <c r="H2231" s="567"/>
      <c r="I2231" s="567"/>
      <c r="J2231" s="567"/>
      <c r="K2231" s="567"/>
      <c r="L2231" s="567"/>
      <c r="M2231" s="567"/>
      <c r="N2231" s="567"/>
      <c r="O2231" s="567"/>
      <c r="P2231" s="567"/>
      <c r="Q2231" s="567"/>
      <c r="R2231" s="567"/>
      <c r="S2231" s="567"/>
      <c r="T2231" s="567"/>
      <c r="U2231" s="567"/>
      <c r="V2231" s="567"/>
      <c r="W2231" s="567"/>
      <c r="X2231" s="567"/>
      <c r="Y2231" s="568"/>
      <c r="Z2231" s="567"/>
      <c r="AA2231" s="567"/>
      <c r="AB2231" s="316"/>
      <c r="AC2231" s="316"/>
    </row>
    <row r="2232" spans="1:29">
      <c r="A2232" s="576"/>
      <c r="B2232" s="566"/>
      <c r="C2232" s="566"/>
      <c r="D2232" s="566"/>
      <c r="E2232" s="566"/>
      <c r="F2232" s="567"/>
      <c r="G2232" s="567"/>
      <c r="H2232" s="567"/>
      <c r="I2232" s="567"/>
      <c r="J2232" s="567"/>
      <c r="K2232" s="567"/>
      <c r="L2232" s="567"/>
      <c r="M2232" s="567"/>
      <c r="N2232" s="567"/>
      <c r="O2232" s="567"/>
      <c r="P2232" s="567"/>
      <c r="Q2232" s="567"/>
      <c r="R2232" s="567"/>
      <c r="S2232" s="567"/>
      <c r="T2232" s="567"/>
      <c r="U2232" s="567"/>
      <c r="V2232" s="567"/>
      <c r="W2232" s="567"/>
      <c r="X2232" s="567"/>
      <c r="Y2232" s="568"/>
      <c r="Z2232" s="567"/>
      <c r="AA2232" s="567"/>
      <c r="AB2232" s="316"/>
      <c r="AC2232" s="316"/>
    </row>
    <row r="2233" spans="1:29">
      <c r="A2233" s="576"/>
      <c r="B2233" s="566"/>
      <c r="C2233" s="566"/>
      <c r="D2233" s="566"/>
      <c r="E2233" s="566"/>
      <c r="F2233" s="567"/>
      <c r="G2233" s="567"/>
      <c r="H2233" s="567"/>
      <c r="I2233" s="567"/>
      <c r="J2233" s="567"/>
      <c r="K2233" s="567"/>
      <c r="L2233" s="567"/>
      <c r="M2233" s="567"/>
      <c r="N2233" s="567"/>
      <c r="O2233" s="567"/>
      <c r="P2233" s="567"/>
      <c r="Q2233" s="567"/>
      <c r="R2233" s="567"/>
      <c r="S2233" s="567"/>
      <c r="T2233" s="567"/>
      <c r="U2233" s="567"/>
      <c r="V2233" s="567"/>
      <c r="W2233" s="567"/>
      <c r="X2233" s="567"/>
      <c r="Y2233" s="568"/>
      <c r="Z2233" s="567"/>
      <c r="AA2233" s="567"/>
      <c r="AB2233" s="316"/>
      <c r="AC2233" s="316"/>
    </row>
    <row r="2234" spans="1:29">
      <c r="A2234" s="576"/>
      <c r="B2234" s="566"/>
      <c r="C2234" s="566"/>
      <c r="D2234" s="566"/>
      <c r="E2234" s="566"/>
      <c r="F2234" s="567"/>
      <c r="G2234" s="567"/>
      <c r="H2234" s="567"/>
      <c r="I2234" s="567"/>
      <c r="J2234" s="567"/>
      <c r="K2234" s="567"/>
      <c r="L2234" s="567"/>
      <c r="M2234" s="567"/>
      <c r="N2234" s="567"/>
      <c r="O2234" s="567"/>
      <c r="P2234" s="567"/>
      <c r="Q2234" s="567"/>
      <c r="R2234" s="567"/>
      <c r="S2234" s="567"/>
      <c r="T2234" s="567"/>
      <c r="U2234" s="567"/>
      <c r="V2234" s="567"/>
      <c r="W2234" s="567"/>
      <c r="X2234" s="567"/>
      <c r="Y2234" s="568"/>
      <c r="Z2234" s="567"/>
      <c r="AA2234" s="567"/>
      <c r="AB2234" s="316"/>
      <c r="AC2234" s="316"/>
    </row>
    <row r="2235" spans="1:29">
      <c r="A2235" s="576"/>
      <c r="B2235" s="566"/>
      <c r="C2235" s="566"/>
      <c r="D2235" s="566"/>
      <c r="E2235" s="566"/>
      <c r="F2235" s="567"/>
      <c r="G2235" s="567"/>
      <c r="H2235" s="567"/>
      <c r="I2235" s="567"/>
      <c r="J2235" s="567"/>
      <c r="K2235" s="567"/>
      <c r="L2235" s="567"/>
      <c r="M2235" s="567"/>
      <c r="N2235" s="567"/>
      <c r="O2235" s="567"/>
      <c r="P2235" s="567"/>
      <c r="Q2235" s="567"/>
      <c r="R2235" s="567"/>
      <c r="S2235" s="567"/>
      <c r="T2235" s="567"/>
      <c r="U2235" s="567"/>
      <c r="V2235" s="567"/>
      <c r="W2235" s="567"/>
      <c r="X2235" s="567"/>
      <c r="Y2235" s="568"/>
      <c r="Z2235" s="567"/>
      <c r="AA2235" s="567"/>
      <c r="AB2235" s="316"/>
      <c r="AC2235" s="316"/>
    </row>
    <row r="2236" spans="1:29">
      <c r="A2236" s="576"/>
      <c r="B2236" s="566"/>
      <c r="C2236" s="566"/>
      <c r="D2236" s="566"/>
      <c r="E2236" s="566"/>
      <c r="F2236" s="567"/>
      <c r="G2236" s="567"/>
      <c r="H2236" s="567"/>
      <c r="I2236" s="567"/>
      <c r="J2236" s="567"/>
      <c r="K2236" s="567"/>
      <c r="L2236" s="567"/>
      <c r="M2236" s="567"/>
      <c r="N2236" s="567"/>
      <c r="O2236" s="567"/>
      <c r="P2236" s="567"/>
      <c r="Q2236" s="567"/>
      <c r="R2236" s="567"/>
      <c r="S2236" s="567"/>
      <c r="T2236" s="567"/>
      <c r="U2236" s="567"/>
      <c r="V2236" s="567"/>
      <c r="W2236" s="567"/>
      <c r="X2236" s="567"/>
      <c r="Y2236" s="568"/>
      <c r="Z2236" s="567"/>
      <c r="AA2236" s="567"/>
      <c r="AB2236" s="316"/>
      <c r="AC2236" s="316"/>
    </row>
    <row r="2237" spans="1:29">
      <c r="A2237" s="576"/>
      <c r="B2237" s="566"/>
      <c r="C2237" s="566"/>
      <c r="D2237" s="566"/>
      <c r="E2237" s="566"/>
      <c r="F2237" s="567"/>
      <c r="G2237" s="567"/>
      <c r="H2237" s="567"/>
      <c r="I2237" s="567"/>
      <c r="J2237" s="567"/>
      <c r="K2237" s="567"/>
      <c r="L2237" s="567"/>
      <c r="M2237" s="567"/>
      <c r="N2237" s="567"/>
      <c r="O2237" s="567"/>
      <c r="P2237" s="567"/>
      <c r="Q2237" s="567"/>
      <c r="R2237" s="567"/>
      <c r="S2237" s="567"/>
      <c r="T2237" s="567"/>
      <c r="U2237" s="567"/>
      <c r="V2237" s="567"/>
      <c r="W2237" s="567"/>
      <c r="X2237" s="567"/>
      <c r="Y2237" s="568"/>
      <c r="Z2237" s="567"/>
      <c r="AA2237" s="567"/>
      <c r="AB2237" s="316"/>
      <c r="AC2237" s="316"/>
    </row>
    <row r="2238" spans="1:29">
      <c r="A2238" s="576"/>
      <c r="B2238" s="566"/>
      <c r="C2238" s="566"/>
      <c r="D2238" s="566"/>
      <c r="E2238" s="566"/>
      <c r="F2238" s="567"/>
      <c r="G2238" s="567"/>
      <c r="H2238" s="567"/>
      <c r="I2238" s="567"/>
      <c r="J2238" s="567"/>
      <c r="K2238" s="567"/>
      <c r="L2238" s="567"/>
      <c r="M2238" s="567"/>
      <c r="N2238" s="567"/>
      <c r="O2238" s="567"/>
      <c r="P2238" s="567"/>
      <c r="Q2238" s="567"/>
      <c r="R2238" s="567"/>
      <c r="S2238" s="567"/>
      <c r="T2238" s="567"/>
      <c r="U2238" s="567"/>
      <c r="V2238" s="567"/>
      <c r="W2238" s="567"/>
      <c r="X2238" s="567"/>
      <c r="Y2238" s="568"/>
      <c r="Z2238" s="567"/>
      <c r="AA2238" s="567"/>
      <c r="AB2238" s="316"/>
      <c r="AC2238" s="316"/>
    </row>
    <row r="2239" spans="1:29">
      <c r="A2239" s="576"/>
      <c r="B2239" s="566"/>
      <c r="C2239" s="566"/>
      <c r="D2239" s="566"/>
      <c r="E2239" s="566"/>
      <c r="F2239" s="567"/>
      <c r="G2239" s="567"/>
      <c r="H2239" s="567"/>
      <c r="I2239" s="567"/>
      <c r="J2239" s="567"/>
      <c r="K2239" s="567"/>
      <c r="L2239" s="567"/>
      <c r="M2239" s="567"/>
      <c r="N2239" s="567"/>
      <c r="O2239" s="567"/>
      <c r="P2239" s="567"/>
      <c r="Q2239" s="567"/>
      <c r="R2239" s="567"/>
      <c r="S2239" s="567"/>
      <c r="T2239" s="567"/>
      <c r="U2239" s="567"/>
      <c r="V2239" s="567"/>
      <c r="W2239" s="567"/>
      <c r="X2239" s="567"/>
      <c r="Y2239" s="568"/>
      <c r="Z2239" s="567"/>
      <c r="AA2239" s="567"/>
      <c r="AB2239" s="316"/>
      <c r="AC2239" s="316"/>
    </row>
    <row r="2240" spans="1:29">
      <c r="A2240" s="576"/>
      <c r="B2240" s="566"/>
      <c r="C2240" s="566"/>
      <c r="D2240" s="566"/>
      <c r="E2240" s="566"/>
      <c r="F2240" s="567"/>
      <c r="G2240" s="567"/>
      <c r="H2240" s="567"/>
      <c r="I2240" s="567"/>
      <c r="J2240" s="567"/>
      <c r="K2240" s="567"/>
      <c r="L2240" s="567"/>
      <c r="M2240" s="567"/>
      <c r="N2240" s="567"/>
      <c r="O2240" s="567"/>
      <c r="P2240" s="567"/>
      <c r="Q2240" s="567"/>
      <c r="R2240" s="567"/>
      <c r="S2240" s="567"/>
      <c r="T2240" s="567"/>
      <c r="U2240" s="567"/>
      <c r="V2240" s="567"/>
      <c r="W2240" s="567"/>
      <c r="X2240" s="567"/>
      <c r="Y2240" s="568"/>
      <c r="Z2240" s="567"/>
      <c r="AA2240" s="567"/>
      <c r="AB2240" s="316"/>
      <c r="AC2240" s="316"/>
    </row>
    <row r="2241" spans="1:29">
      <c r="A2241" s="576"/>
      <c r="B2241" s="566"/>
      <c r="C2241" s="566"/>
      <c r="D2241" s="566"/>
      <c r="E2241" s="566"/>
      <c r="F2241" s="567"/>
      <c r="G2241" s="567"/>
      <c r="H2241" s="567"/>
      <c r="I2241" s="567"/>
      <c r="J2241" s="567"/>
      <c r="K2241" s="567"/>
      <c r="L2241" s="567"/>
      <c r="M2241" s="567"/>
      <c r="N2241" s="567"/>
      <c r="O2241" s="567"/>
      <c r="P2241" s="567"/>
      <c r="Q2241" s="567"/>
      <c r="R2241" s="567"/>
      <c r="S2241" s="567"/>
      <c r="T2241" s="567"/>
      <c r="U2241" s="567"/>
      <c r="V2241" s="567"/>
      <c r="W2241" s="567"/>
      <c r="X2241" s="567"/>
      <c r="Y2241" s="568"/>
      <c r="Z2241" s="567"/>
      <c r="AA2241" s="567"/>
      <c r="AB2241" s="316"/>
      <c r="AC2241" s="316"/>
    </row>
    <row r="2242" spans="1:29">
      <c r="A2242" s="576"/>
      <c r="B2242" s="566"/>
      <c r="C2242" s="566"/>
      <c r="D2242" s="566"/>
      <c r="E2242" s="566"/>
      <c r="F2242" s="567"/>
      <c r="G2242" s="567"/>
      <c r="H2242" s="567"/>
      <c r="I2242" s="567"/>
      <c r="J2242" s="567"/>
      <c r="K2242" s="567"/>
      <c r="L2242" s="567"/>
      <c r="M2242" s="567"/>
      <c r="N2242" s="567"/>
      <c r="O2242" s="567"/>
      <c r="P2242" s="567"/>
      <c r="Q2242" s="567"/>
      <c r="R2242" s="567"/>
      <c r="S2242" s="567"/>
      <c r="T2242" s="567"/>
      <c r="U2242" s="567"/>
      <c r="V2242" s="567"/>
      <c r="W2242" s="567"/>
      <c r="X2242" s="567"/>
      <c r="Y2242" s="568"/>
      <c r="Z2242" s="567"/>
      <c r="AA2242" s="567"/>
      <c r="AB2242" s="316"/>
      <c r="AC2242" s="316"/>
    </row>
    <row r="2243" spans="1:29">
      <c r="A2243" s="576"/>
      <c r="B2243" s="566"/>
      <c r="C2243" s="566"/>
      <c r="D2243" s="566"/>
      <c r="E2243" s="566"/>
      <c r="F2243" s="567"/>
      <c r="G2243" s="567"/>
      <c r="H2243" s="567"/>
      <c r="I2243" s="567"/>
      <c r="J2243" s="567"/>
      <c r="K2243" s="567"/>
      <c r="L2243" s="567"/>
      <c r="M2243" s="567"/>
      <c r="N2243" s="567"/>
      <c r="O2243" s="567"/>
      <c r="P2243" s="567"/>
      <c r="Q2243" s="567"/>
      <c r="R2243" s="567"/>
      <c r="S2243" s="567"/>
      <c r="T2243" s="567"/>
      <c r="U2243" s="567"/>
      <c r="V2243" s="567"/>
      <c r="W2243" s="567"/>
      <c r="X2243" s="567"/>
      <c r="Y2243" s="568"/>
      <c r="Z2243" s="567"/>
      <c r="AA2243" s="567"/>
      <c r="AB2243" s="316"/>
      <c r="AC2243" s="316"/>
    </row>
    <row r="2244" spans="1:29">
      <c r="A2244" s="576"/>
      <c r="B2244" s="566"/>
      <c r="C2244" s="566"/>
      <c r="D2244" s="566"/>
      <c r="E2244" s="566"/>
      <c r="F2244" s="567"/>
      <c r="G2244" s="567"/>
      <c r="H2244" s="567"/>
      <c r="I2244" s="567"/>
      <c r="J2244" s="567"/>
      <c r="K2244" s="567"/>
      <c r="L2244" s="567"/>
      <c r="M2244" s="567"/>
      <c r="N2244" s="567"/>
      <c r="O2244" s="567"/>
      <c r="P2244" s="567"/>
      <c r="Q2244" s="567"/>
      <c r="R2244" s="567"/>
      <c r="S2244" s="567"/>
      <c r="T2244" s="567"/>
      <c r="U2244" s="567"/>
      <c r="V2244" s="567"/>
      <c r="W2244" s="567"/>
      <c r="X2244" s="567"/>
      <c r="Y2244" s="568"/>
      <c r="Z2244" s="567"/>
      <c r="AA2244" s="567"/>
      <c r="AB2244" s="316"/>
      <c r="AC2244" s="316"/>
    </row>
    <row r="2245" spans="1:29">
      <c r="A2245" s="576"/>
      <c r="B2245" s="566"/>
      <c r="C2245" s="566"/>
      <c r="D2245" s="566"/>
      <c r="E2245" s="566"/>
      <c r="F2245" s="567"/>
      <c r="G2245" s="567"/>
      <c r="H2245" s="567"/>
      <c r="I2245" s="567"/>
      <c r="J2245" s="567"/>
      <c r="K2245" s="567"/>
      <c r="L2245" s="567"/>
      <c r="M2245" s="567"/>
      <c r="N2245" s="567"/>
      <c r="O2245" s="567"/>
      <c r="P2245" s="567"/>
      <c r="Q2245" s="567"/>
      <c r="R2245" s="567"/>
      <c r="S2245" s="567"/>
      <c r="T2245" s="567"/>
      <c r="U2245" s="567"/>
      <c r="V2245" s="567"/>
      <c r="W2245" s="567"/>
      <c r="X2245" s="567"/>
      <c r="Y2245" s="568"/>
      <c r="Z2245" s="567"/>
      <c r="AA2245" s="567"/>
      <c r="AB2245" s="316"/>
      <c r="AC2245" s="316"/>
    </row>
    <row r="2246" spans="1:29">
      <c r="A2246" s="576"/>
      <c r="B2246" s="566"/>
      <c r="C2246" s="566"/>
      <c r="D2246" s="566"/>
      <c r="E2246" s="566"/>
      <c r="F2246" s="567"/>
      <c r="G2246" s="567"/>
      <c r="H2246" s="567"/>
      <c r="I2246" s="567"/>
      <c r="J2246" s="567"/>
      <c r="K2246" s="567"/>
      <c r="L2246" s="567"/>
      <c r="M2246" s="567"/>
      <c r="N2246" s="567"/>
      <c r="O2246" s="567"/>
      <c r="P2246" s="567"/>
      <c r="Q2246" s="567"/>
      <c r="R2246" s="567"/>
      <c r="S2246" s="567"/>
      <c r="T2246" s="567"/>
      <c r="U2246" s="567"/>
      <c r="V2246" s="567"/>
      <c r="W2246" s="567"/>
      <c r="X2246" s="567"/>
      <c r="Y2246" s="568"/>
      <c r="Z2246" s="567"/>
      <c r="AA2246" s="567"/>
      <c r="AB2246" s="316"/>
      <c r="AC2246" s="316"/>
    </row>
    <row r="2247" spans="1:29">
      <c r="A2247" s="576"/>
      <c r="B2247" s="566"/>
      <c r="C2247" s="566"/>
      <c r="D2247" s="566"/>
      <c r="E2247" s="566"/>
      <c r="F2247" s="567"/>
      <c r="G2247" s="567"/>
      <c r="H2247" s="567"/>
      <c r="I2247" s="567"/>
      <c r="J2247" s="567"/>
      <c r="K2247" s="567"/>
      <c r="L2247" s="567"/>
      <c r="M2247" s="567"/>
      <c r="N2247" s="567"/>
      <c r="O2247" s="567"/>
      <c r="P2247" s="567"/>
      <c r="Q2247" s="567"/>
      <c r="R2247" s="567"/>
      <c r="S2247" s="567"/>
      <c r="T2247" s="567"/>
      <c r="U2247" s="567"/>
      <c r="V2247" s="567"/>
      <c r="W2247" s="567"/>
      <c r="X2247" s="567"/>
      <c r="Y2247" s="568"/>
      <c r="Z2247" s="567"/>
      <c r="AA2247" s="567"/>
      <c r="AB2247" s="316"/>
      <c r="AC2247" s="316"/>
    </row>
    <row r="2248" spans="1:29">
      <c r="A2248" s="576"/>
      <c r="B2248" s="566"/>
      <c r="C2248" s="566"/>
      <c r="D2248" s="566"/>
      <c r="E2248" s="566"/>
      <c r="F2248" s="567"/>
      <c r="G2248" s="567"/>
      <c r="H2248" s="567"/>
      <c r="I2248" s="567"/>
      <c r="J2248" s="567"/>
      <c r="K2248" s="567"/>
      <c r="L2248" s="567"/>
      <c r="M2248" s="567"/>
      <c r="N2248" s="567"/>
      <c r="O2248" s="567"/>
      <c r="P2248" s="567"/>
      <c r="Q2248" s="567"/>
      <c r="R2248" s="567"/>
      <c r="S2248" s="567"/>
      <c r="T2248" s="567"/>
      <c r="U2248" s="567"/>
      <c r="V2248" s="567"/>
      <c r="W2248" s="567"/>
      <c r="X2248" s="567"/>
      <c r="Y2248" s="568"/>
      <c r="Z2248" s="567"/>
      <c r="AA2248" s="567"/>
      <c r="AB2248" s="316"/>
      <c r="AC2248" s="316"/>
    </row>
    <row r="2249" spans="1:29">
      <c r="A2249" s="576"/>
      <c r="B2249" s="566"/>
      <c r="C2249" s="566"/>
      <c r="D2249" s="566"/>
      <c r="E2249" s="566"/>
      <c r="F2249" s="567"/>
      <c r="G2249" s="567"/>
      <c r="H2249" s="567"/>
      <c r="I2249" s="567"/>
      <c r="J2249" s="567"/>
      <c r="K2249" s="567"/>
      <c r="L2249" s="567"/>
      <c r="M2249" s="567"/>
      <c r="N2249" s="567"/>
      <c r="O2249" s="567"/>
      <c r="P2249" s="567"/>
      <c r="Q2249" s="567"/>
      <c r="R2249" s="567"/>
      <c r="S2249" s="567"/>
      <c r="T2249" s="567"/>
      <c r="U2249" s="567"/>
      <c r="V2249" s="567"/>
      <c r="W2249" s="567"/>
      <c r="X2249" s="567"/>
      <c r="Y2249" s="568"/>
      <c r="Z2249" s="567"/>
      <c r="AA2249" s="567"/>
      <c r="AB2249" s="316"/>
      <c r="AC2249" s="316"/>
    </row>
    <row r="2250" spans="1:29">
      <c r="A2250" s="576"/>
      <c r="B2250" s="566"/>
      <c r="C2250" s="566"/>
      <c r="D2250" s="566"/>
      <c r="E2250" s="566"/>
      <c r="F2250" s="567"/>
      <c r="G2250" s="567"/>
      <c r="H2250" s="567"/>
      <c r="I2250" s="567"/>
      <c r="J2250" s="567"/>
      <c r="K2250" s="567"/>
      <c r="L2250" s="567"/>
      <c r="M2250" s="567"/>
      <c r="N2250" s="567"/>
      <c r="O2250" s="567"/>
      <c r="P2250" s="567"/>
      <c r="Q2250" s="567"/>
      <c r="R2250" s="567"/>
      <c r="S2250" s="567"/>
      <c r="T2250" s="567"/>
      <c r="U2250" s="567"/>
      <c r="V2250" s="567"/>
      <c r="W2250" s="567"/>
      <c r="X2250" s="567"/>
      <c r="Y2250" s="568"/>
      <c r="Z2250" s="567"/>
      <c r="AA2250" s="567"/>
      <c r="AB2250" s="316"/>
      <c r="AC2250" s="316"/>
    </row>
    <row r="2251" spans="1:29">
      <c r="A2251" s="576"/>
      <c r="B2251" s="566"/>
      <c r="C2251" s="566"/>
      <c r="D2251" s="566"/>
      <c r="E2251" s="566"/>
      <c r="F2251" s="567"/>
      <c r="G2251" s="567"/>
      <c r="H2251" s="567"/>
      <c r="I2251" s="567"/>
      <c r="J2251" s="567"/>
      <c r="K2251" s="567"/>
      <c r="L2251" s="567"/>
      <c r="M2251" s="567"/>
      <c r="N2251" s="567"/>
      <c r="O2251" s="567"/>
      <c r="P2251" s="567"/>
      <c r="Q2251" s="567"/>
      <c r="R2251" s="567"/>
      <c r="S2251" s="567"/>
      <c r="T2251" s="567"/>
      <c r="U2251" s="567"/>
      <c r="V2251" s="567"/>
      <c r="W2251" s="567"/>
      <c r="X2251" s="567"/>
      <c r="Y2251" s="568"/>
      <c r="Z2251" s="567"/>
      <c r="AA2251" s="567"/>
      <c r="AB2251" s="316"/>
      <c r="AC2251" s="316"/>
    </row>
    <row r="2252" spans="1:29">
      <c r="A2252" s="576"/>
      <c r="B2252" s="566"/>
      <c r="C2252" s="566"/>
      <c r="D2252" s="566"/>
      <c r="E2252" s="566"/>
      <c r="F2252" s="567"/>
      <c r="G2252" s="567"/>
      <c r="H2252" s="567"/>
      <c r="I2252" s="567"/>
      <c r="J2252" s="567"/>
      <c r="K2252" s="567"/>
      <c r="L2252" s="567"/>
      <c r="M2252" s="567"/>
      <c r="N2252" s="567"/>
      <c r="O2252" s="567"/>
      <c r="P2252" s="567"/>
      <c r="Q2252" s="567"/>
      <c r="R2252" s="567"/>
      <c r="S2252" s="567"/>
      <c r="T2252" s="567"/>
      <c r="U2252" s="567"/>
      <c r="V2252" s="567"/>
      <c r="W2252" s="567"/>
      <c r="X2252" s="567"/>
      <c r="Y2252" s="568"/>
      <c r="Z2252" s="567"/>
      <c r="AA2252" s="567"/>
      <c r="AB2252" s="316"/>
      <c r="AC2252" s="316"/>
    </row>
    <row r="2253" spans="1:29">
      <c r="A2253" s="576"/>
      <c r="B2253" s="566"/>
      <c r="C2253" s="566"/>
      <c r="D2253" s="566"/>
      <c r="E2253" s="566"/>
      <c r="F2253" s="567"/>
      <c r="G2253" s="567"/>
      <c r="H2253" s="567"/>
      <c r="I2253" s="567"/>
      <c r="J2253" s="567"/>
      <c r="K2253" s="567"/>
      <c r="L2253" s="567"/>
      <c r="M2253" s="567"/>
      <c r="N2253" s="567"/>
      <c r="O2253" s="567"/>
      <c r="P2253" s="567"/>
      <c r="Q2253" s="567"/>
      <c r="R2253" s="567"/>
      <c r="S2253" s="567"/>
      <c r="T2253" s="567"/>
      <c r="U2253" s="567"/>
      <c r="V2253" s="567"/>
      <c r="W2253" s="567"/>
      <c r="X2253" s="567"/>
      <c r="Y2253" s="568"/>
      <c r="Z2253" s="567"/>
      <c r="AA2253" s="567"/>
      <c r="AB2253" s="316"/>
      <c r="AC2253" s="316"/>
    </row>
    <row r="2254" spans="1:29">
      <c r="A2254" s="576"/>
      <c r="B2254" s="566"/>
      <c r="C2254" s="566"/>
      <c r="D2254" s="566"/>
      <c r="E2254" s="566"/>
      <c r="F2254" s="567"/>
      <c r="G2254" s="567"/>
      <c r="H2254" s="567"/>
      <c r="I2254" s="567"/>
      <c r="J2254" s="567"/>
      <c r="K2254" s="567"/>
      <c r="L2254" s="567"/>
      <c r="M2254" s="567"/>
      <c r="N2254" s="567"/>
      <c r="O2254" s="567"/>
      <c r="P2254" s="567"/>
      <c r="Q2254" s="567"/>
      <c r="R2254" s="567"/>
      <c r="S2254" s="567"/>
      <c r="T2254" s="567"/>
      <c r="U2254" s="567"/>
      <c r="V2254" s="567"/>
      <c r="W2254" s="567"/>
      <c r="X2254" s="567"/>
      <c r="Y2254" s="568"/>
      <c r="Z2254" s="567"/>
      <c r="AA2254" s="567"/>
      <c r="AB2254" s="316"/>
      <c r="AC2254" s="316"/>
    </row>
    <row r="2255" spans="1:29">
      <c r="A2255" s="576"/>
      <c r="B2255" s="566"/>
      <c r="C2255" s="566"/>
      <c r="D2255" s="566"/>
      <c r="E2255" s="566"/>
      <c r="F2255" s="567"/>
      <c r="G2255" s="567"/>
      <c r="H2255" s="567"/>
      <c r="I2255" s="567"/>
      <c r="J2255" s="567"/>
      <c r="K2255" s="567"/>
      <c r="L2255" s="567"/>
      <c r="M2255" s="567"/>
      <c r="N2255" s="567"/>
      <c r="O2255" s="567"/>
      <c r="P2255" s="567"/>
      <c r="Q2255" s="567"/>
      <c r="R2255" s="567"/>
      <c r="S2255" s="567"/>
      <c r="T2255" s="567"/>
      <c r="U2255" s="567"/>
      <c r="V2255" s="567"/>
      <c r="W2255" s="567"/>
      <c r="X2255" s="567"/>
      <c r="Y2255" s="568"/>
      <c r="Z2255" s="567"/>
      <c r="AA2255" s="567"/>
      <c r="AB2255" s="316"/>
      <c r="AC2255" s="316"/>
    </row>
    <row r="2256" spans="1:29">
      <c r="A2256" s="576"/>
      <c r="B2256" s="566"/>
      <c r="C2256" s="566"/>
      <c r="D2256" s="566"/>
      <c r="E2256" s="566"/>
      <c r="F2256" s="567"/>
      <c r="G2256" s="567"/>
      <c r="H2256" s="567"/>
      <c r="I2256" s="567"/>
      <c r="J2256" s="567"/>
      <c r="K2256" s="567"/>
      <c r="L2256" s="567"/>
      <c r="M2256" s="567"/>
      <c r="N2256" s="567"/>
      <c r="O2256" s="567"/>
      <c r="P2256" s="567"/>
      <c r="Q2256" s="567"/>
      <c r="R2256" s="567"/>
      <c r="S2256" s="567"/>
      <c r="T2256" s="567"/>
      <c r="U2256" s="567"/>
      <c r="V2256" s="567"/>
      <c r="W2256" s="567"/>
      <c r="X2256" s="567"/>
      <c r="Y2256" s="568"/>
      <c r="Z2256" s="567"/>
      <c r="AA2256" s="567"/>
      <c r="AB2256" s="316"/>
      <c r="AC2256" s="316"/>
    </row>
    <row r="2257" spans="1:29">
      <c r="A2257" s="576"/>
      <c r="B2257" s="566"/>
      <c r="C2257" s="566"/>
      <c r="D2257" s="566"/>
      <c r="E2257" s="566"/>
      <c r="F2257" s="567"/>
      <c r="G2257" s="567"/>
      <c r="H2257" s="567"/>
      <c r="I2257" s="567"/>
      <c r="J2257" s="567"/>
      <c r="K2257" s="567"/>
      <c r="L2257" s="567"/>
      <c r="M2257" s="567"/>
      <c r="N2257" s="567"/>
      <c r="O2257" s="567"/>
      <c r="P2257" s="567"/>
      <c r="Q2257" s="567"/>
      <c r="R2257" s="567"/>
      <c r="S2257" s="567"/>
      <c r="T2257" s="567"/>
      <c r="U2257" s="567"/>
      <c r="V2257" s="567"/>
      <c r="W2257" s="567"/>
      <c r="X2257" s="567"/>
      <c r="Y2257" s="568"/>
      <c r="Z2257" s="567"/>
      <c r="AA2257" s="567"/>
      <c r="AB2257" s="316"/>
      <c r="AC2257" s="316"/>
    </row>
    <row r="2258" spans="1:29">
      <c r="A2258" s="576"/>
      <c r="B2258" s="566"/>
      <c r="C2258" s="566"/>
      <c r="D2258" s="566"/>
      <c r="E2258" s="566"/>
      <c r="F2258" s="567"/>
      <c r="G2258" s="567"/>
      <c r="H2258" s="567"/>
      <c r="I2258" s="567"/>
      <c r="J2258" s="567"/>
      <c r="K2258" s="567"/>
      <c r="L2258" s="567"/>
      <c r="M2258" s="567"/>
      <c r="N2258" s="567"/>
      <c r="O2258" s="567"/>
      <c r="P2258" s="567"/>
      <c r="Q2258" s="567"/>
      <c r="R2258" s="567"/>
      <c r="S2258" s="567"/>
      <c r="T2258" s="567"/>
      <c r="U2258" s="567"/>
      <c r="V2258" s="567"/>
      <c r="W2258" s="567"/>
      <c r="X2258" s="567"/>
      <c r="Y2258" s="568"/>
      <c r="Z2258" s="567"/>
      <c r="AA2258" s="567"/>
      <c r="AB2258" s="316"/>
      <c r="AC2258" s="316"/>
    </row>
    <row r="2259" spans="1:29">
      <c r="A2259" s="576"/>
      <c r="B2259" s="566"/>
      <c r="C2259" s="566"/>
      <c r="D2259" s="566"/>
      <c r="E2259" s="566"/>
      <c r="F2259" s="567"/>
      <c r="G2259" s="567"/>
      <c r="H2259" s="567"/>
      <c r="I2259" s="567"/>
      <c r="J2259" s="567"/>
      <c r="K2259" s="567"/>
      <c r="L2259" s="567"/>
      <c r="M2259" s="567"/>
      <c r="N2259" s="567"/>
      <c r="O2259" s="567"/>
      <c r="P2259" s="567"/>
      <c r="Q2259" s="567"/>
      <c r="R2259" s="567"/>
      <c r="S2259" s="567"/>
      <c r="T2259" s="567"/>
      <c r="U2259" s="567"/>
      <c r="V2259" s="567"/>
      <c r="W2259" s="567"/>
      <c r="X2259" s="567"/>
      <c r="Y2259" s="568"/>
      <c r="Z2259" s="567"/>
      <c r="AA2259" s="567"/>
      <c r="AB2259" s="316"/>
      <c r="AC2259" s="316"/>
    </row>
    <row r="2260" spans="1:29">
      <c r="A2260" s="576"/>
      <c r="B2260" s="566"/>
      <c r="C2260" s="566"/>
      <c r="D2260" s="566"/>
      <c r="E2260" s="566"/>
      <c r="F2260" s="567"/>
      <c r="G2260" s="567"/>
      <c r="H2260" s="567"/>
      <c r="I2260" s="567"/>
      <c r="J2260" s="567"/>
      <c r="K2260" s="567"/>
      <c r="L2260" s="567"/>
      <c r="M2260" s="567"/>
      <c r="N2260" s="567"/>
      <c r="O2260" s="567"/>
      <c r="P2260" s="567"/>
      <c r="Q2260" s="567"/>
      <c r="R2260" s="567"/>
      <c r="S2260" s="567"/>
      <c r="T2260" s="567"/>
      <c r="U2260" s="567"/>
      <c r="V2260" s="567"/>
      <c r="W2260" s="567"/>
      <c r="X2260" s="567"/>
      <c r="Y2260" s="568"/>
      <c r="Z2260" s="567"/>
      <c r="AA2260" s="567"/>
      <c r="AB2260" s="316"/>
      <c r="AC2260" s="316"/>
    </row>
    <row r="2261" spans="1:29">
      <c r="A2261" s="576"/>
      <c r="B2261" s="566"/>
      <c r="C2261" s="566"/>
      <c r="D2261" s="566"/>
      <c r="E2261" s="566"/>
      <c r="F2261" s="567"/>
      <c r="G2261" s="567"/>
      <c r="H2261" s="567"/>
      <c r="I2261" s="567"/>
      <c r="J2261" s="567"/>
      <c r="K2261" s="567"/>
      <c r="L2261" s="567"/>
      <c r="M2261" s="567"/>
      <c r="N2261" s="567"/>
      <c r="O2261" s="567"/>
      <c r="P2261" s="567"/>
      <c r="Q2261" s="567"/>
      <c r="R2261" s="567"/>
      <c r="S2261" s="567"/>
      <c r="T2261" s="567"/>
      <c r="U2261" s="567"/>
      <c r="V2261" s="567"/>
      <c r="W2261" s="567"/>
      <c r="X2261" s="567"/>
      <c r="Y2261" s="568"/>
      <c r="Z2261" s="567"/>
      <c r="AA2261" s="567"/>
      <c r="AB2261" s="316"/>
      <c r="AC2261" s="316"/>
    </row>
    <row r="2262" spans="1:29">
      <c r="A2262" s="576"/>
      <c r="B2262" s="566"/>
      <c r="C2262" s="566"/>
      <c r="D2262" s="566"/>
      <c r="E2262" s="566"/>
      <c r="F2262" s="567"/>
      <c r="G2262" s="567"/>
      <c r="H2262" s="567"/>
      <c r="I2262" s="567"/>
      <c r="J2262" s="567"/>
      <c r="K2262" s="567"/>
      <c r="L2262" s="567"/>
      <c r="M2262" s="567"/>
      <c r="N2262" s="567"/>
      <c r="O2262" s="567"/>
      <c r="P2262" s="567"/>
      <c r="Q2262" s="567"/>
      <c r="R2262" s="567"/>
      <c r="S2262" s="567"/>
      <c r="T2262" s="567"/>
      <c r="U2262" s="567"/>
      <c r="V2262" s="567"/>
      <c r="W2262" s="567"/>
      <c r="X2262" s="567"/>
      <c r="Y2262" s="568"/>
      <c r="Z2262" s="567"/>
      <c r="AA2262" s="567"/>
      <c r="AB2262" s="316"/>
      <c r="AC2262" s="316"/>
    </row>
    <row r="2263" spans="1:29">
      <c r="A2263" s="576"/>
      <c r="B2263" s="566"/>
      <c r="C2263" s="566"/>
      <c r="D2263" s="566"/>
      <c r="E2263" s="566"/>
      <c r="F2263" s="567"/>
      <c r="G2263" s="567"/>
      <c r="H2263" s="567"/>
      <c r="I2263" s="567"/>
      <c r="J2263" s="567"/>
      <c r="K2263" s="567"/>
      <c r="L2263" s="567"/>
      <c r="M2263" s="567"/>
      <c r="N2263" s="567"/>
      <c r="O2263" s="567"/>
      <c r="P2263" s="567"/>
      <c r="Q2263" s="567"/>
      <c r="R2263" s="567"/>
      <c r="S2263" s="567"/>
      <c r="T2263" s="567"/>
      <c r="U2263" s="567"/>
      <c r="V2263" s="567"/>
      <c r="W2263" s="567"/>
      <c r="X2263" s="567"/>
      <c r="Y2263" s="568"/>
      <c r="Z2263" s="567"/>
      <c r="AA2263" s="567"/>
      <c r="AB2263" s="316"/>
      <c r="AC2263" s="316"/>
    </row>
    <row r="2264" spans="1:29">
      <c r="A2264" s="576"/>
      <c r="B2264" s="566"/>
      <c r="C2264" s="566"/>
      <c r="D2264" s="566"/>
      <c r="E2264" s="566"/>
      <c r="F2264" s="567"/>
      <c r="G2264" s="567"/>
      <c r="H2264" s="567"/>
      <c r="I2264" s="567"/>
      <c r="J2264" s="567"/>
      <c r="K2264" s="567"/>
      <c r="L2264" s="567"/>
      <c r="M2264" s="567"/>
      <c r="N2264" s="567"/>
      <c r="O2264" s="567"/>
      <c r="P2264" s="567"/>
      <c r="Q2264" s="567"/>
      <c r="R2264" s="567"/>
      <c r="S2264" s="567"/>
      <c r="T2264" s="567"/>
      <c r="U2264" s="567"/>
      <c r="V2264" s="567"/>
      <c r="W2264" s="567"/>
      <c r="X2264" s="567"/>
      <c r="Y2264" s="568"/>
      <c r="Z2264" s="567"/>
      <c r="AA2264" s="567"/>
      <c r="AB2264" s="316"/>
      <c r="AC2264" s="316"/>
    </row>
    <row r="2265" spans="1:29">
      <c r="A2265" s="576"/>
      <c r="B2265" s="566"/>
      <c r="C2265" s="566"/>
      <c r="D2265" s="566"/>
      <c r="E2265" s="566"/>
      <c r="F2265" s="567"/>
      <c r="G2265" s="567"/>
      <c r="H2265" s="567"/>
      <c r="I2265" s="567"/>
      <c r="J2265" s="567"/>
      <c r="K2265" s="567"/>
      <c r="L2265" s="567"/>
      <c r="M2265" s="567"/>
      <c r="N2265" s="567"/>
      <c r="O2265" s="567"/>
      <c r="P2265" s="567"/>
      <c r="Q2265" s="567"/>
      <c r="R2265" s="567"/>
      <c r="S2265" s="567"/>
      <c r="T2265" s="567"/>
      <c r="U2265" s="567"/>
      <c r="V2265" s="567"/>
      <c r="W2265" s="567"/>
      <c r="X2265" s="567"/>
      <c r="Y2265" s="568"/>
      <c r="Z2265" s="567"/>
      <c r="AA2265" s="567"/>
      <c r="AB2265" s="316"/>
      <c r="AC2265" s="316"/>
    </row>
    <row r="2266" spans="1:29">
      <c r="A2266" s="576"/>
      <c r="B2266" s="566"/>
      <c r="C2266" s="566"/>
      <c r="D2266" s="566"/>
      <c r="E2266" s="566"/>
      <c r="F2266" s="567"/>
      <c r="G2266" s="567"/>
      <c r="H2266" s="567"/>
      <c r="I2266" s="567"/>
      <c r="J2266" s="567"/>
      <c r="K2266" s="567"/>
      <c r="L2266" s="567"/>
      <c r="M2266" s="567"/>
      <c r="N2266" s="567"/>
      <c r="O2266" s="567"/>
      <c r="P2266" s="567"/>
      <c r="Q2266" s="567"/>
      <c r="R2266" s="567"/>
      <c r="S2266" s="567"/>
      <c r="T2266" s="567"/>
      <c r="U2266" s="567"/>
      <c r="V2266" s="567"/>
      <c r="W2266" s="567"/>
      <c r="X2266" s="567"/>
      <c r="Y2266" s="568"/>
      <c r="Z2266" s="567"/>
      <c r="AA2266" s="567"/>
      <c r="AB2266" s="316"/>
      <c r="AC2266" s="316"/>
    </row>
    <row r="2267" spans="1:29">
      <c r="A2267" s="576"/>
      <c r="B2267" s="566"/>
      <c r="C2267" s="566"/>
      <c r="D2267" s="566"/>
      <c r="E2267" s="566"/>
      <c r="F2267" s="567"/>
      <c r="G2267" s="567"/>
      <c r="H2267" s="567"/>
      <c r="I2267" s="567"/>
      <c r="J2267" s="567"/>
      <c r="K2267" s="567"/>
      <c r="L2267" s="567"/>
      <c r="M2267" s="567"/>
      <c r="N2267" s="567"/>
      <c r="O2267" s="567"/>
      <c r="P2267" s="567"/>
      <c r="Q2267" s="567"/>
      <c r="R2267" s="567"/>
      <c r="S2267" s="567"/>
      <c r="T2267" s="567"/>
      <c r="U2267" s="567"/>
      <c r="V2267" s="567"/>
      <c r="W2267" s="567"/>
      <c r="X2267" s="567"/>
      <c r="Y2267" s="568"/>
      <c r="Z2267" s="567"/>
      <c r="AA2267" s="567"/>
      <c r="AB2267" s="316"/>
      <c r="AC2267" s="316"/>
    </row>
    <row r="2268" spans="1:29">
      <c r="A2268" s="576"/>
      <c r="B2268" s="566"/>
      <c r="C2268" s="566"/>
      <c r="D2268" s="566"/>
      <c r="E2268" s="566"/>
      <c r="F2268" s="567"/>
      <c r="G2268" s="567"/>
      <c r="H2268" s="567"/>
      <c r="I2268" s="567"/>
      <c r="J2268" s="567"/>
      <c r="K2268" s="567"/>
      <c r="L2268" s="567"/>
      <c r="M2268" s="567"/>
      <c r="N2268" s="567"/>
      <c r="O2268" s="567"/>
      <c r="P2268" s="567"/>
      <c r="Q2268" s="567"/>
      <c r="R2268" s="567"/>
      <c r="S2268" s="567"/>
      <c r="T2268" s="567"/>
      <c r="U2268" s="567"/>
      <c r="V2268" s="567"/>
      <c r="W2268" s="567"/>
      <c r="X2268" s="567"/>
      <c r="Y2268" s="568"/>
      <c r="Z2268" s="567"/>
      <c r="AA2268" s="567"/>
      <c r="AB2268" s="316"/>
      <c r="AC2268" s="316"/>
    </row>
    <row r="2269" spans="1:29">
      <c r="A2269" s="576"/>
      <c r="B2269" s="566"/>
      <c r="C2269" s="566"/>
      <c r="D2269" s="566"/>
      <c r="E2269" s="566"/>
      <c r="F2269" s="567"/>
      <c r="G2269" s="567"/>
      <c r="H2269" s="567"/>
      <c r="I2269" s="567"/>
      <c r="J2269" s="567"/>
      <c r="K2269" s="567"/>
      <c r="L2269" s="567"/>
      <c r="M2269" s="567"/>
      <c r="N2269" s="567"/>
      <c r="O2269" s="567"/>
      <c r="P2269" s="567"/>
      <c r="Q2269" s="567"/>
      <c r="R2269" s="567"/>
      <c r="S2269" s="567"/>
      <c r="T2269" s="567"/>
      <c r="U2269" s="567"/>
      <c r="V2269" s="567"/>
      <c r="W2269" s="567"/>
      <c r="X2269" s="567"/>
      <c r="Y2269" s="568"/>
      <c r="Z2269" s="567"/>
      <c r="AA2269" s="567"/>
      <c r="AB2269" s="316"/>
      <c r="AC2269" s="316"/>
    </row>
    <row r="2270" spans="1:29">
      <c r="A2270" s="576"/>
      <c r="B2270" s="566"/>
      <c r="C2270" s="566"/>
      <c r="D2270" s="566"/>
      <c r="E2270" s="566"/>
      <c r="F2270" s="567"/>
      <c r="G2270" s="567"/>
      <c r="H2270" s="567"/>
      <c r="I2270" s="567"/>
      <c r="J2270" s="567"/>
      <c r="K2270" s="567"/>
      <c r="L2270" s="567"/>
      <c r="M2270" s="567"/>
      <c r="N2270" s="567"/>
      <c r="O2270" s="567"/>
      <c r="P2270" s="567"/>
      <c r="Q2270" s="567"/>
      <c r="R2270" s="567"/>
      <c r="S2270" s="567"/>
      <c r="T2270" s="567"/>
      <c r="U2270" s="567"/>
      <c r="V2270" s="567"/>
      <c r="W2270" s="567"/>
      <c r="X2270" s="567"/>
      <c r="Y2270" s="568"/>
      <c r="Z2270" s="567"/>
      <c r="AA2270" s="567"/>
      <c r="AB2270" s="316"/>
      <c r="AC2270" s="316"/>
    </row>
    <row r="2271" spans="1:29">
      <c r="A2271" s="576"/>
      <c r="B2271" s="566"/>
      <c r="C2271" s="566"/>
      <c r="D2271" s="566"/>
      <c r="E2271" s="566"/>
      <c r="F2271" s="567"/>
      <c r="G2271" s="567"/>
      <c r="H2271" s="567"/>
      <c r="I2271" s="567"/>
      <c r="J2271" s="567"/>
      <c r="K2271" s="567"/>
      <c r="L2271" s="567"/>
      <c r="M2271" s="567"/>
      <c r="N2271" s="567"/>
      <c r="O2271" s="567"/>
      <c r="P2271" s="567"/>
      <c r="Q2271" s="567"/>
      <c r="R2271" s="567"/>
      <c r="S2271" s="567"/>
      <c r="T2271" s="567"/>
      <c r="U2271" s="567"/>
      <c r="V2271" s="567"/>
      <c r="W2271" s="567"/>
      <c r="X2271" s="567"/>
      <c r="Y2271" s="568"/>
      <c r="Z2271" s="567"/>
      <c r="AA2271" s="567"/>
      <c r="AB2271" s="316"/>
      <c r="AC2271" s="316"/>
    </row>
    <row r="2272" spans="1:29">
      <c r="A2272" s="576"/>
      <c r="B2272" s="566"/>
      <c r="C2272" s="566"/>
      <c r="D2272" s="566"/>
      <c r="E2272" s="566"/>
      <c r="F2272" s="567"/>
      <c r="G2272" s="567"/>
      <c r="H2272" s="567"/>
      <c r="I2272" s="567"/>
      <c r="J2272" s="567"/>
      <c r="K2272" s="567"/>
      <c r="L2272" s="567"/>
      <c r="M2272" s="567"/>
      <c r="N2272" s="567"/>
      <c r="O2272" s="567"/>
      <c r="P2272" s="567"/>
      <c r="Q2272" s="567"/>
      <c r="R2272" s="567"/>
      <c r="S2272" s="567"/>
      <c r="T2272" s="567"/>
      <c r="U2272" s="567"/>
      <c r="V2272" s="567"/>
      <c r="W2272" s="567"/>
      <c r="X2272" s="567"/>
      <c r="Y2272" s="568"/>
      <c r="Z2272" s="567"/>
      <c r="AA2272" s="567"/>
      <c r="AB2272" s="316"/>
      <c r="AC2272" s="316"/>
    </row>
    <row r="2273" spans="1:29">
      <c r="A2273" s="576"/>
      <c r="B2273" s="566"/>
      <c r="C2273" s="566"/>
      <c r="D2273" s="566"/>
      <c r="E2273" s="566"/>
      <c r="F2273" s="567"/>
      <c r="G2273" s="567"/>
      <c r="H2273" s="567"/>
      <c r="I2273" s="567"/>
      <c r="J2273" s="567"/>
      <c r="K2273" s="567"/>
      <c r="L2273" s="567"/>
      <c r="M2273" s="567"/>
      <c r="N2273" s="567"/>
      <c r="O2273" s="567"/>
      <c r="P2273" s="567"/>
      <c r="Q2273" s="567"/>
      <c r="R2273" s="567"/>
      <c r="S2273" s="567"/>
      <c r="T2273" s="567"/>
      <c r="U2273" s="567"/>
      <c r="V2273" s="567"/>
      <c r="W2273" s="567"/>
      <c r="X2273" s="567"/>
      <c r="Y2273" s="568"/>
      <c r="Z2273" s="567"/>
      <c r="AA2273" s="567"/>
      <c r="AB2273" s="316"/>
      <c r="AC2273" s="316"/>
    </row>
    <row r="2274" spans="1:29">
      <c r="A2274" s="576"/>
      <c r="B2274" s="566"/>
      <c r="C2274" s="566"/>
      <c r="D2274" s="566"/>
      <c r="E2274" s="566"/>
      <c r="F2274" s="567"/>
      <c r="G2274" s="567"/>
      <c r="H2274" s="567"/>
      <c r="I2274" s="567"/>
      <c r="J2274" s="567"/>
      <c r="K2274" s="567"/>
      <c r="L2274" s="567"/>
      <c r="M2274" s="567"/>
      <c r="N2274" s="567"/>
      <c r="O2274" s="567"/>
      <c r="P2274" s="567"/>
      <c r="Q2274" s="567"/>
      <c r="R2274" s="567"/>
      <c r="S2274" s="567"/>
      <c r="T2274" s="567"/>
      <c r="U2274" s="567"/>
      <c r="V2274" s="567"/>
      <c r="W2274" s="567"/>
      <c r="X2274" s="567"/>
      <c r="Y2274" s="568"/>
      <c r="Z2274" s="567"/>
      <c r="AA2274" s="567"/>
      <c r="AB2274" s="316"/>
      <c r="AC2274" s="316"/>
    </row>
    <row r="2275" spans="1:29">
      <c r="A2275" s="576"/>
      <c r="B2275" s="566"/>
      <c r="C2275" s="566"/>
      <c r="D2275" s="566"/>
      <c r="E2275" s="566"/>
      <c r="F2275" s="567"/>
      <c r="G2275" s="567"/>
      <c r="H2275" s="567"/>
      <c r="I2275" s="567"/>
      <c r="J2275" s="567"/>
      <c r="K2275" s="567"/>
      <c r="L2275" s="567"/>
      <c r="M2275" s="567"/>
      <c r="N2275" s="567"/>
      <c r="O2275" s="567"/>
      <c r="P2275" s="567"/>
      <c r="Q2275" s="567"/>
      <c r="R2275" s="567"/>
      <c r="S2275" s="567"/>
      <c r="T2275" s="567"/>
      <c r="U2275" s="567"/>
      <c r="V2275" s="567"/>
      <c r="W2275" s="567"/>
      <c r="X2275" s="567"/>
      <c r="Y2275" s="568"/>
      <c r="Z2275" s="567"/>
      <c r="AA2275" s="567"/>
      <c r="AB2275" s="316"/>
      <c r="AC2275" s="316"/>
    </row>
    <row r="2276" spans="1:29">
      <c r="A2276" s="576"/>
      <c r="B2276" s="566"/>
      <c r="C2276" s="566"/>
      <c r="D2276" s="566"/>
      <c r="E2276" s="566"/>
      <c r="F2276" s="567"/>
      <c r="G2276" s="567"/>
      <c r="H2276" s="567"/>
      <c r="I2276" s="567"/>
      <c r="J2276" s="567"/>
      <c r="K2276" s="567"/>
      <c r="L2276" s="567"/>
      <c r="M2276" s="567"/>
      <c r="N2276" s="567"/>
      <c r="O2276" s="567"/>
      <c r="P2276" s="567"/>
      <c r="Q2276" s="567"/>
      <c r="R2276" s="567"/>
      <c r="S2276" s="567"/>
      <c r="T2276" s="567"/>
      <c r="U2276" s="567"/>
      <c r="V2276" s="567"/>
      <c r="W2276" s="567"/>
      <c r="X2276" s="567"/>
      <c r="Y2276" s="568"/>
      <c r="Z2276" s="567"/>
      <c r="AA2276" s="567"/>
      <c r="AB2276" s="316"/>
      <c r="AC2276" s="316"/>
    </row>
    <row r="2277" spans="1:29">
      <c r="A2277" s="576"/>
      <c r="B2277" s="566"/>
      <c r="C2277" s="566"/>
      <c r="D2277" s="566"/>
      <c r="E2277" s="566"/>
      <c r="F2277" s="567"/>
      <c r="G2277" s="567"/>
      <c r="H2277" s="567"/>
      <c r="I2277" s="567"/>
      <c r="J2277" s="567"/>
      <c r="K2277" s="567"/>
      <c r="L2277" s="567"/>
      <c r="M2277" s="567"/>
      <c r="N2277" s="567"/>
      <c r="O2277" s="567"/>
      <c r="P2277" s="567"/>
      <c r="Q2277" s="567"/>
      <c r="R2277" s="567"/>
      <c r="S2277" s="567"/>
      <c r="T2277" s="567"/>
      <c r="U2277" s="567"/>
      <c r="V2277" s="567"/>
      <c r="W2277" s="567"/>
      <c r="X2277" s="567"/>
      <c r="Y2277" s="568"/>
      <c r="Z2277" s="567"/>
      <c r="AA2277" s="567"/>
      <c r="AB2277" s="316"/>
      <c r="AC2277" s="316"/>
    </row>
    <row r="2278" spans="1:29">
      <c r="A2278" s="576"/>
      <c r="B2278" s="566"/>
      <c r="C2278" s="566"/>
      <c r="D2278" s="566"/>
      <c r="E2278" s="566"/>
      <c r="F2278" s="567"/>
      <c r="G2278" s="567"/>
      <c r="H2278" s="567"/>
      <c r="I2278" s="567"/>
      <c r="J2278" s="567"/>
      <c r="K2278" s="567"/>
      <c r="L2278" s="567"/>
      <c r="M2278" s="567"/>
      <c r="N2278" s="567"/>
      <c r="O2278" s="567"/>
      <c r="P2278" s="567"/>
      <c r="Q2278" s="567"/>
      <c r="R2278" s="567"/>
      <c r="S2278" s="567"/>
      <c r="T2278" s="567"/>
      <c r="U2278" s="567"/>
      <c r="V2278" s="567"/>
      <c r="W2278" s="567"/>
      <c r="X2278" s="567"/>
      <c r="Y2278" s="568"/>
      <c r="Z2278" s="567"/>
      <c r="AA2278" s="567"/>
      <c r="AB2278" s="316"/>
      <c r="AC2278" s="316"/>
    </row>
    <row r="2279" spans="1:29">
      <c r="A2279" s="576"/>
      <c r="B2279" s="566"/>
      <c r="C2279" s="566"/>
      <c r="D2279" s="566"/>
      <c r="E2279" s="566"/>
      <c r="F2279" s="567"/>
      <c r="G2279" s="567"/>
      <c r="H2279" s="567"/>
      <c r="I2279" s="567"/>
      <c r="J2279" s="567"/>
      <c r="K2279" s="567"/>
      <c r="L2279" s="567"/>
      <c r="M2279" s="567"/>
      <c r="N2279" s="567"/>
      <c r="O2279" s="567"/>
      <c r="P2279" s="567"/>
      <c r="Q2279" s="567"/>
      <c r="R2279" s="567"/>
      <c r="S2279" s="567"/>
      <c r="T2279" s="567"/>
      <c r="U2279" s="567"/>
      <c r="V2279" s="567"/>
      <c r="W2279" s="567"/>
      <c r="X2279" s="567"/>
      <c r="Y2279" s="568"/>
      <c r="Z2279" s="567"/>
      <c r="AA2279" s="567"/>
      <c r="AB2279" s="316"/>
      <c r="AC2279" s="316"/>
    </row>
    <row r="2280" spans="1:29">
      <c r="A2280" s="576"/>
      <c r="B2280" s="566"/>
      <c r="C2280" s="566"/>
      <c r="D2280" s="566"/>
      <c r="E2280" s="566"/>
      <c r="F2280" s="567"/>
      <c r="G2280" s="567"/>
      <c r="H2280" s="567"/>
      <c r="I2280" s="567"/>
      <c r="J2280" s="567"/>
      <c r="K2280" s="567"/>
      <c r="L2280" s="567"/>
      <c r="M2280" s="567"/>
      <c r="N2280" s="567"/>
      <c r="O2280" s="567"/>
      <c r="P2280" s="567"/>
      <c r="Q2280" s="567"/>
      <c r="R2280" s="567"/>
      <c r="S2280" s="567"/>
      <c r="T2280" s="567"/>
      <c r="U2280" s="567"/>
      <c r="V2280" s="567"/>
      <c r="W2280" s="567"/>
      <c r="X2280" s="567"/>
      <c r="Y2280" s="568"/>
      <c r="Z2280" s="567"/>
      <c r="AA2280" s="567"/>
      <c r="AB2280" s="316"/>
      <c r="AC2280" s="316"/>
    </row>
    <row r="2281" spans="1:29">
      <c r="A2281" s="576"/>
      <c r="B2281" s="566"/>
      <c r="C2281" s="566"/>
      <c r="D2281" s="566"/>
      <c r="E2281" s="566"/>
      <c r="F2281" s="567"/>
      <c r="G2281" s="567"/>
      <c r="H2281" s="567"/>
      <c r="I2281" s="567"/>
      <c r="J2281" s="567"/>
      <c r="K2281" s="567"/>
      <c r="L2281" s="567"/>
      <c r="M2281" s="567"/>
      <c r="N2281" s="567"/>
      <c r="O2281" s="567"/>
      <c r="P2281" s="567"/>
      <c r="Q2281" s="567"/>
      <c r="R2281" s="567"/>
      <c r="S2281" s="567"/>
      <c r="T2281" s="567"/>
      <c r="U2281" s="567"/>
      <c r="V2281" s="567"/>
      <c r="W2281" s="567"/>
      <c r="X2281" s="567"/>
      <c r="Y2281" s="568"/>
      <c r="Z2281" s="567"/>
      <c r="AA2281" s="567"/>
      <c r="AB2281" s="316"/>
      <c r="AC2281" s="316"/>
    </row>
    <row r="2282" spans="1:29">
      <c r="A2282" s="576"/>
      <c r="B2282" s="566"/>
      <c r="C2282" s="566"/>
      <c r="D2282" s="566"/>
      <c r="E2282" s="566"/>
      <c r="F2282" s="567"/>
      <c r="G2282" s="567"/>
      <c r="H2282" s="567"/>
      <c r="I2282" s="567"/>
      <c r="J2282" s="567"/>
      <c r="K2282" s="567"/>
      <c r="L2282" s="567"/>
      <c r="M2282" s="567"/>
      <c r="N2282" s="567"/>
      <c r="O2282" s="567"/>
      <c r="P2282" s="567"/>
      <c r="Q2282" s="567"/>
      <c r="R2282" s="567"/>
      <c r="S2282" s="567"/>
      <c r="T2282" s="567"/>
      <c r="U2282" s="567"/>
      <c r="V2282" s="567"/>
      <c r="W2282" s="567"/>
      <c r="X2282" s="567"/>
      <c r="Y2282" s="568"/>
      <c r="Z2282" s="567"/>
      <c r="AA2282" s="567"/>
      <c r="AB2282" s="316"/>
      <c r="AC2282" s="316"/>
    </row>
    <row r="2283" spans="1:29">
      <c r="A2283" s="576"/>
      <c r="B2283" s="566"/>
      <c r="C2283" s="566"/>
      <c r="D2283" s="566"/>
      <c r="E2283" s="566"/>
      <c r="F2283" s="567"/>
      <c r="G2283" s="567"/>
      <c r="H2283" s="567"/>
      <c r="I2283" s="567"/>
      <c r="J2283" s="567"/>
      <c r="K2283" s="567"/>
      <c r="L2283" s="567"/>
      <c r="M2283" s="567"/>
      <c r="N2283" s="567"/>
      <c r="O2283" s="567"/>
      <c r="P2283" s="567"/>
      <c r="Q2283" s="567"/>
      <c r="R2283" s="567"/>
      <c r="S2283" s="567"/>
      <c r="T2283" s="567"/>
      <c r="U2283" s="567"/>
      <c r="V2283" s="567"/>
      <c r="W2283" s="567"/>
      <c r="X2283" s="567"/>
      <c r="Y2283" s="568"/>
      <c r="Z2283" s="567"/>
      <c r="AA2283" s="567"/>
      <c r="AB2283" s="316"/>
      <c r="AC2283" s="316"/>
    </row>
    <row r="2284" spans="1:29">
      <c r="A2284" s="576"/>
      <c r="B2284" s="566"/>
      <c r="C2284" s="566"/>
      <c r="D2284" s="566"/>
      <c r="E2284" s="566"/>
      <c r="F2284" s="567"/>
      <c r="G2284" s="567"/>
      <c r="H2284" s="567"/>
      <c r="I2284" s="567"/>
      <c r="J2284" s="567"/>
      <c r="K2284" s="567"/>
      <c r="L2284" s="567"/>
      <c r="M2284" s="567"/>
      <c r="N2284" s="567"/>
      <c r="O2284" s="567"/>
      <c r="P2284" s="567"/>
      <c r="Q2284" s="567"/>
      <c r="R2284" s="567"/>
      <c r="S2284" s="567"/>
      <c r="T2284" s="567"/>
      <c r="U2284" s="567"/>
      <c r="V2284" s="567"/>
      <c r="W2284" s="567"/>
      <c r="X2284" s="567"/>
      <c r="Y2284" s="568"/>
      <c r="Z2284" s="567"/>
      <c r="AA2284" s="567"/>
      <c r="AB2284" s="316"/>
      <c r="AC2284" s="316"/>
    </row>
    <row r="2285" spans="1:29">
      <c r="A2285" s="576"/>
      <c r="B2285" s="566"/>
      <c r="C2285" s="566"/>
      <c r="D2285" s="566"/>
      <c r="E2285" s="566"/>
      <c r="F2285" s="567"/>
      <c r="G2285" s="567"/>
      <c r="H2285" s="567"/>
      <c r="I2285" s="567"/>
      <c r="J2285" s="567"/>
      <c r="K2285" s="567"/>
      <c r="L2285" s="567"/>
      <c r="M2285" s="567"/>
      <c r="N2285" s="567"/>
      <c r="O2285" s="567"/>
      <c r="P2285" s="567"/>
      <c r="Q2285" s="567"/>
      <c r="R2285" s="567"/>
      <c r="S2285" s="567"/>
      <c r="T2285" s="567"/>
      <c r="U2285" s="567"/>
      <c r="V2285" s="567"/>
      <c r="W2285" s="567"/>
      <c r="X2285" s="567"/>
      <c r="Y2285" s="568"/>
      <c r="Z2285" s="567"/>
      <c r="AA2285" s="567"/>
      <c r="AB2285" s="316"/>
      <c r="AC2285" s="316"/>
    </row>
    <row r="2286" spans="1:29">
      <c r="A2286" s="576"/>
      <c r="B2286" s="566"/>
      <c r="C2286" s="566"/>
      <c r="D2286" s="566"/>
      <c r="E2286" s="566"/>
      <c r="F2286" s="567"/>
      <c r="G2286" s="567"/>
      <c r="H2286" s="567"/>
      <c r="I2286" s="567"/>
      <c r="J2286" s="567"/>
      <c r="K2286" s="567"/>
      <c r="L2286" s="567"/>
      <c r="M2286" s="567"/>
      <c r="N2286" s="567"/>
      <c r="O2286" s="567"/>
      <c r="P2286" s="567"/>
      <c r="Q2286" s="567"/>
      <c r="R2286" s="567"/>
      <c r="S2286" s="567"/>
      <c r="T2286" s="567"/>
      <c r="U2286" s="567"/>
      <c r="V2286" s="567"/>
      <c r="W2286" s="567"/>
      <c r="X2286" s="567"/>
      <c r="Y2286" s="568"/>
      <c r="Z2286" s="567"/>
      <c r="AA2286" s="567"/>
      <c r="AB2286" s="316"/>
      <c r="AC2286" s="316"/>
    </row>
    <row r="2287" spans="1:29">
      <c r="A2287" s="576"/>
      <c r="B2287" s="566"/>
      <c r="C2287" s="566"/>
      <c r="D2287" s="566"/>
      <c r="E2287" s="566"/>
      <c r="F2287" s="567"/>
      <c r="G2287" s="567"/>
      <c r="H2287" s="567"/>
      <c r="I2287" s="567"/>
      <c r="J2287" s="567"/>
      <c r="K2287" s="567"/>
      <c r="L2287" s="567"/>
      <c r="M2287" s="567"/>
      <c r="N2287" s="567"/>
      <c r="O2287" s="567"/>
      <c r="P2287" s="567"/>
      <c r="Q2287" s="567"/>
      <c r="R2287" s="567"/>
      <c r="S2287" s="567"/>
      <c r="T2287" s="567"/>
      <c r="U2287" s="567"/>
      <c r="V2287" s="567"/>
      <c r="W2287" s="567"/>
      <c r="X2287" s="567"/>
      <c r="Y2287" s="568"/>
      <c r="Z2287" s="567"/>
      <c r="AA2287" s="567"/>
      <c r="AB2287" s="316"/>
      <c r="AC2287" s="316"/>
    </row>
    <row r="2288" spans="1:29">
      <c r="A2288" s="576"/>
      <c r="B2288" s="566"/>
      <c r="C2288" s="566"/>
      <c r="D2288" s="566"/>
      <c r="E2288" s="566"/>
      <c r="F2288" s="567"/>
      <c r="G2288" s="567"/>
      <c r="H2288" s="567"/>
      <c r="I2288" s="567"/>
      <c r="J2288" s="567"/>
      <c r="K2288" s="567"/>
      <c r="L2288" s="567"/>
      <c r="M2288" s="567"/>
      <c r="N2288" s="567"/>
      <c r="O2288" s="567"/>
      <c r="P2288" s="567"/>
      <c r="Q2288" s="567"/>
      <c r="R2288" s="567"/>
      <c r="S2288" s="567"/>
      <c r="T2288" s="567"/>
      <c r="U2288" s="567"/>
      <c r="V2288" s="567"/>
      <c r="W2288" s="567"/>
      <c r="X2288" s="567"/>
      <c r="Y2288" s="568"/>
      <c r="Z2288" s="567"/>
      <c r="AA2288" s="567"/>
      <c r="AB2288" s="316"/>
      <c r="AC2288" s="316"/>
    </row>
    <row r="2289" spans="1:29">
      <c r="A2289" s="576"/>
      <c r="B2289" s="566"/>
      <c r="C2289" s="566"/>
      <c r="D2289" s="566"/>
      <c r="E2289" s="566"/>
      <c r="F2289" s="567"/>
      <c r="G2289" s="567"/>
      <c r="H2289" s="567"/>
      <c r="I2289" s="567"/>
      <c r="J2289" s="567"/>
      <c r="K2289" s="567"/>
      <c r="L2289" s="567"/>
      <c r="M2289" s="567"/>
      <c r="N2289" s="567"/>
      <c r="O2289" s="567"/>
      <c r="P2289" s="567"/>
      <c r="Q2289" s="567"/>
      <c r="R2289" s="567"/>
      <c r="S2289" s="567"/>
      <c r="T2289" s="567"/>
      <c r="U2289" s="567"/>
      <c r="V2289" s="567"/>
      <c r="W2289" s="567"/>
      <c r="X2289" s="567"/>
      <c r="Y2289" s="568"/>
      <c r="Z2289" s="567"/>
      <c r="AA2289" s="567"/>
      <c r="AB2289" s="316"/>
      <c r="AC2289" s="316"/>
    </row>
    <row r="2290" spans="1:29">
      <c r="A2290" s="576"/>
      <c r="B2290" s="566"/>
      <c r="C2290" s="566"/>
      <c r="D2290" s="566"/>
      <c r="E2290" s="566"/>
      <c r="F2290" s="567"/>
      <c r="G2290" s="567"/>
      <c r="H2290" s="567"/>
      <c r="I2290" s="567"/>
      <c r="J2290" s="567"/>
      <c r="K2290" s="567"/>
      <c r="L2290" s="567"/>
      <c r="M2290" s="567"/>
      <c r="N2290" s="567"/>
      <c r="O2290" s="567"/>
      <c r="P2290" s="567"/>
      <c r="Q2290" s="567"/>
      <c r="R2290" s="567"/>
      <c r="S2290" s="567"/>
      <c r="T2290" s="567"/>
      <c r="U2290" s="567"/>
      <c r="V2290" s="567"/>
      <c r="W2290" s="567"/>
      <c r="X2290" s="567"/>
      <c r="Y2290" s="568"/>
      <c r="Z2290" s="567"/>
      <c r="AA2290" s="567"/>
      <c r="AB2290" s="316"/>
      <c r="AC2290" s="316"/>
    </row>
    <row r="2291" spans="1:29">
      <c r="A2291" s="576"/>
      <c r="B2291" s="566"/>
      <c r="C2291" s="566"/>
      <c r="D2291" s="566"/>
      <c r="E2291" s="566"/>
      <c r="F2291" s="567"/>
      <c r="G2291" s="567"/>
      <c r="H2291" s="567"/>
      <c r="I2291" s="567"/>
      <c r="J2291" s="567"/>
      <c r="K2291" s="567"/>
      <c r="L2291" s="567"/>
      <c r="M2291" s="567"/>
      <c r="N2291" s="567"/>
      <c r="O2291" s="567"/>
      <c r="P2291" s="567"/>
      <c r="Q2291" s="567"/>
      <c r="R2291" s="567"/>
      <c r="S2291" s="567"/>
      <c r="T2291" s="567"/>
      <c r="U2291" s="567"/>
      <c r="V2291" s="567"/>
      <c r="W2291" s="567"/>
      <c r="X2291" s="567"/>
      <c r="Y2291" s="568"/>
      <c r="Z2291" s="567"/>
      <c r="AA2291" s="567"/>
      <c r="AB2291" s="316"/>
      <c r="AC2291" s="316"/>
    </row>
    <row r="2292" spans="1:29">
      <c r="A2292" s="576"/>
      <c r="B2292" s="566"/>
      <c r="C2292" s="566"/>
      <c r="D2292" s="566"/>
      <c r="E2292" s="566"/>
      <c r="F2292" s="567"/>
      <c r="G2292" s="567"/>
      <c r="H2292" s="567"/>
      <c r="I2292" s="567"/>
      <c r="J2292" s="567"/>
      <c r="K2292" s="567"/>
      <c r="L2292" s="567"/>
      <c r="M2292" s="567"/>
      <c r="N2292" s="567"/>
      <c r="O2292" s="567"/>
      <c r="P2292" s="567"/>
      <c r="Q2292" s="567"/>
      <c r="R2292" s="567"/>
      <c r="S2292" s="567"/>
      <c r="T2292" s="567"/>
      <c r="U2292" s="567"/>
      <c r="V2292" s="567"/>
      <c r="W2292" s="567"/>
      <c r="X2292" s="567"/>
      <c r="Y2292" s="568"/>
      <c r="Z2292" s="567"/>
      <c r="AA2292" s="567"/>
      <c r="AB2292" s="316"/>
      <c r="AC2292" s="316"/>
    </row>
    <row r="2293" spans="1:29">
      <c r="A2293" s="576"/>
      <c r="B2293" s="566"/>
      <c r="C2293" s="566"/>
      <c r="D2293" s="566"/>
      <c r="E2293" s="566"/>
      <c r="F2293" s="567"/>
      <c r="G2293" s="567"/>
      <c r="H2293" s="567"/>
      <c r="I2293" s="567"/>
      <c r="J2293" s="567"/>
      <c r="K2293" s="567"/>
      <c r="L2293" s="567"/>
      <c r="M2293" s="567"/>
      <c r="N2293" s="567"/>
      <c r="O2293" s="567"/>
      <c r="P2293" s="567"/>
      <c r="Q2293" s="567"/>
      <c r="R2293" s="567"/>
      <c r="S2293" s="567"/>
      <c r="T2293" s="567"/>
      <c r="U2293" s="567"/>
      <c r="V2293" s="567"/>
      <c r="W2293" s="567"/>
      <c r="X2293" s="567"/>
      <c r="Y2293" s="568"/>
      <c r="Z2293" s="567"/>
      <c r="AA2293" s="567"/>
      <c r="AB2293" s="316"/>
      <c r="AC2293" s="316"/>
    </row>
    <row r="2294" spans="1:29">
      <c r="A2294" s="576"/>
      <c r="B2294" s="566"/>
      <c r="C2294" s="566"/>
      <c r="D2294" s="566"/>
      <c r="E2294" s="566"/>
      <c r="F2294" s="567"/>
      <c r="G2294" s="567"/>
      <c r="H2294" s="567"/>
      <c r="I2294" s="567"/>
      <c r="J2294" s="567"/>
      <c r="K2294" s="567"/>
      <c r="L2294" s="567"/>
      <c r="M2294" s="567"/>
      <c r="N2294" s="567"/>
      <c r="O2294" s="567"/>
      <c r="P2294" s="567"/>
      <c r="Q2294" s="567"/>
      <c r="R2294" s="567"/>
      <c r="S2294" s="567"/>
      <c r="T2294" s="567"/>
      <c r="U2294" s="567"/>
      <c r="V2294" s="567"/>
      <c r="W2294" s="567"/>
      <c r="X2294" s="567"/>
      <c r="Y2294" s="568"/>
      <c r="Z2294" s="567"/>
      <c r="AA2294" s="567"/>
      <c r="AB2294" s="316"/>
      <c r="AC2294" s="316"/>
    </row>
    <row r="2295" spans="1:29">
      <c r="A2295" s="576"/>
      <c r="B2295" s="566"/>
      <c r="C2295" s="566"/>
      <c r="D2295" s="566"/>
      <c r="E2295" s="566"/>
      <c r="F2295" s="567"/>
      <c r="G2295" s="567"/>
      <c r="H2295" s="567"/>
      <c r="I2295" s="567"/>
      <c r="J2295" s="567"/>
      <c r="K2295" s="567"/>
      <c r="L2295" s="567"/>
      <c r="M2295" s="567"/>
      <c r="N2295" s="567"/>
      <c r="O2295" s="567"/>
      <c r="P2295" s="567"/>
      <c r="Q2295" s="567"/>
      <c r="R2295" s="567"/>
      <c r="S2295" s="567"/>
      <c r="T2295" s="567"/>
      <c r="U2295" s="567"/>
      <c r="V2295" s="567"/>
      <c r="W2295" s="567"/>
      <c r="X2295" s="567"/>
      <c r="Y2295" s="568"/>
      <c r="Z2295" s="567"/>
      <c r="AA2295" s="567"/>
      <c r="AB2295" s="316"/>
      <c r="AC2295" s="316"/>
    </row>
    <row r="2296" spans="1:29">
      <c r="A2296" s="576"/>
      <c r="B2296" s="566"/>
      <c r="C2296" s="566"/>
      <c r="D2296" s="566"/>
      <c r="E2296" s="566"/>
      <c r="F2296" s="567"/>
      <c r="G2296" s="567"/>
      <c r="H2296" s="567"/>
      <c r="I2296" s="567"/>
      <c r="J2296" s="567"/>
      <c r="K2296" s="567"/>
      <c r="L2296" s="567"/>
      <c r="M2296" s="567"/>
      <c r="N2296" s="567"/>
      <c r="O2296" s="567"/>
      <c r="P2296" s="567"/>
      <c r="Q2296" s="567"/>
      <c r="R2296" s="567"/>
      <c r="S2296" s="567"/>
      <c r="T2296" s="567"/>
      <c r="U2296" s="567"/>
      <c r="V2296" s="567"/>
      <c r="W2296" s="567"/>
      <c r="X2296" s="567"/>
      <c r="Y2296" s="568"/>
      <c r="Z2296" s="567"/>
      <c r="AA2296" s="567"/>
      <c r="AB2296" s="316"/>
      <c r="AC2296" s="316"/>
    </row>
    <row r="2297" spans="1:29">
      <c r="A2297" s="576"/>
      <c r="B2297" s="566"/>
      <c r="C2297" s="566"/>
      <c r="D2297" s="566"/>
      <c r="E2297" s="566"/>
      <c r="F2297" s="567"/>
      <c r="G2297" s="567"/>
      <c r="H2297" s="567"/>
      <c r="I2297" s="567"/>
      <c r="J2297" s="567"/>
      <c r="K2297" s="567"/>
      <c r="L2297" s="567"/>
      <c r="M2297" s="567"/>
      <c r="N2297" s="567"/>
      <c r="O2297" s="567"/>
      <c r="P2297" s="567"/>
      <c r="Q2297" s="567"/>
      <c r="R2297" s="567"/>
      <c r="S2297" s="567"/>
      <c r="T2297" s="567"/>
      <c r="U2297" s="567"/>
      <c r="V2297" s="567"/>
      <c r="W2297" s="567"/>
      <c r="X2297" s="567"/>
      <c r="Y2297" s="568"/>
      <c r="Z2297" s="567"/>
      <c r="AA2297" s="567"/>
      <c r="AB2297" s="316"/>
      <c r="AC2297" s="316"/>
    </row>
    <row r="2298" spans="1:29">
      <c r="A2298" s="576"/>
      <c r="B2298" s="566"/>
      <c r="C2298" s="566"/>
      <c r="D2298" s="566"/>
      <c r="E2298" s="566"/>
      <c r="F2298" s="567"/>
      <c r="G2298" s="567"/>
      <c r="H2298" s="567"/>
      <c r="I2298" s="567"/>
      <c r="J2298" s="567"/>
      <c r="K2298" s="567"/>
      <c r="L2298" s="567"/>
      <c r="M2298" s="567"/>
      <c r="N2298" s="567"/>
      <c r="O2298" s="567"/>
      <c r="P2298" s="567"/>
      <c r="Q2298" s="567"/>
      <c r="R2298" s="567"/>
      <c r="S2298" s="567"/>
      <c r="T2298" s="567"/>
      <c r="U2298" s="567"/>
      <c r="V2298" s="567"/>
      <c r="W2298" s="567"/>
      <c r="X2298" s="567"/>
      <c r="Y2298" s="568"/>
      <c r="Z2298" s="567"/>
      <c r="AA2298" s="567"/>
      <c r="AB2298" s="316"/>
      <c r="AC2298" s="316"/>
    </row>
    <row r="2299" spans="1:29">
      <c r="A2299" s="576"/>
      <c r="B2299" s="566"/>
      <c r="C2299" s="566"/>
      <c r="D2299" s="566"/>
      <c r="E2299" s="566"/>
      <c r="F2299" s="567"/>
      <c r="G2299" s="567"/>
      <c r="H2299" s="567"/>
      <c r="I2299" s="567"/>
      <c r="J2299" s="567"/>
      <c r="K2299" s="567"/>
      <c r="L2299" s="567"/>
      <c r="M2299" s="567"/>
      <c r="N2299" s="567"/>
      <c r="O2299" s="567"/>
      <c r="P2299" s="567"/>
      <c r="Q2299" s="567"/>
      <c r="R2299" s="567"/>
      <c r="S2299" s="567"/>
      <c r="T2299" s="567"/>
      <c r="U2299" s="567"/>
      <c r="V2299" s="567"/>
      <c r="W2299" s="567"/>
      <c r="X2299" s="567"/>
      <c r="Y2299" s="568"/>
      <c r="Z2299" s="567"/>
      <c r="AA2299" s="567"/>
      <c r="AB2299" s="316"/>
      <c r="AC2299" s="316"/>
    </row>
    <row r="2300" spans="1:29">
      <c r="A2300" s="576"/>
      <c r="B2300" s="566"/>
      <c r="C2300" s="566"/>
      <c r="D2300" s="566"/>
      <c r="E2300" s="566"/>
      <c r="F2300" s="567"/>
      <c r="G2300" s="567"/>
      <c r="H2300" s="567"/>
      <c r="I2300" s="567"/>
      <c r="J2300" s="567"/>
      <c r="K2300" s="567"/>
      <c r="L2300" s="567"/>
      <c r="M2300" s="567"/>
      <c r="N2300" s="567"/>
      <c r="O2300" s="567"/>
      <c r="P2300" s="567"/>
      <c r="Q2300" s="567"/>
      <c r="R2300" s="567"/>
      <c r="S2300" s="567"/>
      <c r="T2300" s="567"/>
      <c r="U2300" s="567"/>
      <c r="V2300" s="567"/>
      <c r="W2300" s="567"/>
      <c r="X2300" s="567"/>
      <c r="Y2300" s="568"/>
      <c r="Z2300" s="567"/>
      <c r="AA2300" s="567"/>
      <c r="AB2300" s="316"/>
      <c r="AC2300" s="316"/>
    </row>
    <row r="2301" spans="1:29">
      <c r="A2301" s="576"/>
      <c r="B2301" s="566"/>
      <c r="C2301" s="566"/>
      <c r="D2301" s="566"/>
      <c r="E2301" s="566"/>
      <c r="F2301" s="567"/>
      <c r="G2301" s="567"/>
      <c r="H2301" s="567"/>
      <c r="I2301" s="567"/>
      <c r="J2301" s="567"/>
      <c r="K2301" s="567"/>
      <c r="L2301" s="567"/>
      <c r="M2301" s="567"/>
      <c r="N2301" s="567"/>
      <c r="O2301" s="567"/>
      <c r="P2301" s="567"/>
      <c r="Q2301" s="567"/>
      <c r="R2301" s="567"/>
      <c r="S2301" s="567"/>
      <c r="T2301" s="567"/>
      <c r="U2301" s="567"/>
      <c r="V2301" s="567"/>
      <c r="W2301" s="567"/>
      <c r="X2301" s="567"/>
      <c r="Y2301" s="568"/>
      <c r="Z2301" s="567"/>
      <c r="AA2301" s="567"/>
      <c r="AB2301" s="316"/>
      <c r="AC2301" s="316"/>
    </row>
    <row r="2302" spans="1:29">
      <c r="A2302" s="576"/>
      <c r="B2302" s="566"/>
      <c r="C2302" s="566"/>
      <c r="D2302" s="566"/>
      <c r="E2302" s="566"/>
      <c r="F2302" s="567"/>
      <c r="G2302" s="567"/>
      <c r="H2302" s="567"/>
      <c r="I2302" s="567"/>
      <c r="J2302" s="567"/>
      <c r="K2302" s="567"/>
      <c r="L2302" s="567"/>
      <c r="M2302" s="567"/>
      <c r="N2302" s="567"/>
      <c r="O2302" s="567"/>
      <c r="P2302" s="567"/>
      <c r="Q2302" s="567"/>
      <c r="R2302" s="567"/>
      <c r="S2302" s="567"/>
      <c r="T2302" s="567"/>
      <c r="U2302" s="567"/>
      <c r="V2302" s="567"/>
      <c r="W2302" s="567"/>
      <c r="X2302" s="567"/>
      <c r="Y2302" s="568"/>
      <c r="Z2302" s="567"/>
      <c r="AA2302" s="567"/>
      <c r="AB2302" s="316"/>
      <c r="AC2302" s="316"/>
    </row>
    <row r="2303" spans="1:29">
      <c r="A2303" s="576"/>
      <c r="B2303" s="566"/>
      <c r="C2303" s="566"/>
      <c r="D2303" s="566"/>
      <c r="E2303" s="566"/>
      <c r="F2303" s="567"/>
      <c r="G2303" s="567"/>
      <c r="H2303" s="567"/>
      <c r="I2303" s="567"/>
      <c r="J2303" s="567"/>
      <c r="K2303" s="567"/>
      <c r="L2303" s="567"/>
      <c r="M2303" s="567"/>
      <c r="N2303" s="567"/>
      <c r="O2303" s="567"/>
      <c r="P2303" s="567"/>
      <c r="Q2303" s="567"/>
      <c r="R2303" s="567"/>
      <c r="S2303" s="567"/>
      <c r="T2303" s="567"/>
      <c r="U2303" s="567"/>
      <c r="V2303" s="567"/>
      <c r="W2303" s="567"/>
      <c r="X2303" s="567"/>
      <c r="Y2303" s="568"/>
      <c r="Z2303" s="567"/>
      <c r="AA2303" s="567"/>
      <c r="AB2303" s="316"/>
      <c r="AC2303" s="316"/>
    </row>
    <row r="2304" spans="1:29">
      <c r="A2304" s="576"/>
      <c r="B2304" s="566"/>
      <c r="C2304" s="566"/>
      <c r="D2304" s="566"/>
      <c r="E2304" s="566"/>
      <c r="F2304" s="567"/>
      <c r="G2304" s="567"/>
      <c r="H2304" s="567"/>
      <c r="I2304" s="567"/>
      <c r="J2304" s="567"/>
      <c r="K2304" s="567"/>
      <c r="L2304" s="567"/>
      <c r="M2304" s="567"/>
      <c r="N2304" s="567"/>
      <c r="O2304" s="567"/>
      <c r="P2304" s="567"/>
      <c r="Q2304" s="567"/>
      <c r="R2304" s="567"/>
      <c r="S2304" s="567"/>
      <c r="T2304" s="567"/>
      <c r="U2304" s="567"/>
      <c r="V2304" s="567"/>
      <c r="W2304" s="567"/>
      <c r="X2304" s="567"/>
      <c r="Y2304" s="568"/>
      <c r="Z2304" s="567"/>
      <c r="AA2304" s="567"/>
      <c r="AB2304" s="316"/>
      <c r="AC2304" s="316"/>
    </row>
    <row r="2305" spans="1:29">
      <c r="A2305" s="576"/>
      <c r="B2305" s="566"/>
      <c r="C2305" s="566"/>
      <c r="D2305" s="566"/>
      <c r="E2305" s="566"/>
      <c r="F2305" s="567"/>
      <c r="G2305" s="567"/>
      <c r="H2305" s="567"/>
      <c r="I2305" s="567"/>
      <c r="J2305" s="567"/>
      <c r="K2305" s="567"/>
      <c r="L2305" s="567"/>
      <c r="M2305" s="567"/>
      <c r="N2305" s="567"/>
      <c r="O2305" s="567"/>
      <c r="P2305" s="567"/>
      <c r="Q2305" s="567"/>
      <c r="R2305" s="567"/>
      <c r="S2305" s="567"/>
      <c r="T2305" s="567"/>
      <c r="U2305" s="567"/>
      <c r="V2305" s="567"/>
      <c r="W2305" s="567"/>
      <c r="X2305" s="567"/>
      <c r="Y2305" s="568"/>
      <c r="Z2305" s="567"/>
      <c r="AA2305" s="567"/>
      <c r="AB2305" s="316"/>
      <c r="AC2305" s="316"/>
    </row>
    <row r="2306" spans="1:29">
      <c r="A2306" s="576"/>
      <c r="B2306" s="566"/>
      <c r="C2306" s="566"/>
      <c r="D2306" s="566"/>
      <c r="E2306" s="566"/>
      <c r="F2306" s="567"/>
      <c r="G2306" s="567"/>
      <c r="H2306" s="567"/>
      <c r="I2306" s="567"/>
      <c r="J2306" s="567"/>
      <c r="K2306" s="567"/>
      <c r="L2306" s="567"/>
      <c r="M2306" s="567"/>
      <c r="N2306" s="567"/>
      <c r="O2306" s="567"/>
      <c r="P2306" s="567"/>
      <c r="Q2306" s="567"/>
      <c r="R2306" s="567"/>
      <c r="S2306" s="567"/>
      <c r="T2306" s="567"/>
      <c r="U2306" s="567"/>
      <c r="V2306" s="567"/>
      <c r="W2306" s="567"/>
      <c r="X2306" s="567"/>
      <c r="Y2306" s="568"/>
      <c r="Z2306" s="567"/>
      <c r="AA2306" s="567"/>
      <c r="AB2306" s="316"/>
      <c r="AC2306" s="316"/>
    </row>
    <row r="2307" spans="1:29">
      <c r="A2307" s="576"/>
      <c r="B2307" s="566"/>
      <c r="C2307" s="566"/>
      <c r="D2307" s="566"/>
      <c r="E2307" s="566"/>
      <c r="F2307" s="567"/>
      <c r="G2307" s="567"/>
      <c r="H2307" s="567"/>
      <c r="I2307" s="567"/>
      <c r="J2307" s="567"/>
      <c r="K2307" s="567"/>
      <c r="L2307" s="567"/>
      <c r="M2307" s="567"/>
      <c r="N2307" s="567"/>
      <c r="O2307" s="567"/>
      <c r="P2307" s="567"/>
      <c r="Q2307" s="567"/>
      <c r="R2307" s="567"/>
      <c r="S2307" s="567"/>
      <c r="T2307" s="567"/>
      <c r="U2307" s="567"/>
      <c r="V2307" s="567"/>
      <c r="W2307" s="567"/>
      <c r="X2307" s="567"/>
      <c r="Y2307" s="568"/>
      <c r="Z2307" s="567"/>
      <c r="AA2307" s="567"/>
      <c r="AB2307" s="316"/>
      <c r="AC2307" s="316"/>
    </row>
    <row r="2308" spans="1:29">
      <c r="A2308" s="576"/>
      <c r="B2308" s="566"/>
      <c r="C2308" s="566"/>
      <c r="D2308" s="566"/>
      <c r="E2308" s="566"/>
      <c r="F2308" s="567"/>
      <c r="G2308" s="567"/>
      <c r="H2308" s="567"/>
      <c r="I2308" s="567"/>
      <c r="J2308" s="567"/>
      <c r="K2308" s="567"/>
      <c r="L2308" s="567"/>
      <c r="M2308" s="567"/>
      <c r="N2308" s="567"/>
      <c r="O2308" s="567"/>
      <c r="P2308" s="567"/>
      <c r="Q2308" s="567"/>
      <c r="R2308" s="567"/>
      <c r="S2308" s="567"/>
      <c r="T2308" s="567"/>
      <c r="U2308" s="567"/>
      <c r="V2308" s="567"/>
      <c r="W2308" s="567"/>
      <c r="X2308" s="567"/>
      <c r="Y2308" s="568"/>
      <c r="Z2308" s="567"/>
      <c r="AA2308" s="567"/>
      <c r="AB2308" s="316"/>
      <c r="AC2308" s="316"/>
    </row>
    <row r="2309" spans="1:29">
      <c r="A2309" s="576"/>
      <c r="B2309" s="566"/>
      <c r="C2309" s="566"/>
      <c r="D2309" s="566"/>
      <c r="E2309" s="566"/>
      <c r="F2309" s="567"/>
      <c r="G2309" s="567"/>
      <c r="H2309" s="567"/>
      <c r="I2309" s="567"/>
      <c r="J2309" s="567"/>
      <c r="K2309" s="567"/>
      <c r="L2309" s="567"/>
      <c r="M2309" s="567"/>
      <c r="N2309" s="567"/>
      <c r="O2309" s="567"/>
      <c r="P2309" s="567"/>
      <c r="Q2309" s="567"/>
      <c r="R2309" s="567"/>
      <c r="S2309" s="567"/>
      <c r="T2309" s="567"/>
      <c r="U2309" s="567"/>
      <c r="V2309" s="567"/>
      <c r="W2309" s="567"/>
      <c r="X2309" s="567"/>
      <c r="Y2309" s="568"/>
      <c r="Z2309" s="567"/>
      <c r="AA2309" s="567"/>
      <c r="AB2309" s="316"/>
      <c r="AC2309" s="316"/>
    </row>
    <row r="2310" spans="1:29">
      <c r="A2310" s="576"/>
      <c r="B2310" s="566"/>
      <c r="C2310" s="566"/>
      <c r="D2310" s="566"/>
      <c r="E2310" s="566"/>
      <c r="F2310" s="567"/>
      <c r="G2310" s="567"/>
      <c r="H2310" s="567"/>
      <c r="I2310" s="567"/>
      <c r="J2310" s="567"/>
      <c r="K2310" s="567"/>
      <c r="L2310" s="567"/>
      <c r="M2310" s="567"/>
      <c r="N2310" s="567"/>
      <c r="O2310" s="567"/>
      <c r="P2310" s="567"/>
      <c r="Q2310" s="567"/>
      <c r="R2310" s="567"/>
      <c r="S2310" s="567"/>
      <c r="T2310" s="567"/>
      <c r="U2310" s="567"/>
      <c r="V2310" s="567"/>
      <c r="W2310" s="567"/>
      <c r="X2310" s="567"/>
      <c r="Y2310" s="568"/>
      <c r="Z2310" s="567"/>
      <c r="AA2310" s="567"/>
      <c r="AB2310" s="316"/>
      <c r="AC2310" s="316"/>
    </row>
    <row r="2311" spans="1:29">
      <c r="A2311" s="576"/>
      <c r="B2311" s="566"/>
      <c r="C2311" s="566"/>
      <c r="D2311" s="566"/>
      <c r="E2311" s="566"/>
      <c r="F2311" s="567"/>
      <c r="G2311" s="567"/>
      <c r="H2311" s="567"/>
      <c r="I2311" s="567"/>
      <c r="J2311" s="567"/>
      <c r="K2311" s="567"/>
      <c r="L2311" s="567"/>
      <c r="M2311" s="567"/>
      <c r="N2311" s="567"/>
      <c r="O2311" s="567"/>
      <c r="P2311" s="567"/>
      <c r="Q2311" s="567"/>
      <c r="R2311" s="567"/>
      <c r="S2311" s="567"/>
      <c r="T2311" s="567"/>
      <c r="U2311" s="567"/>
      <c r="V2311" s="567"/>
      <c r="W2311" s="567"/>
      <c r="X2311" s="567"/>
      <c r="Y2311" s="568"/>
      <c r="Z2311" s="567"/>
      <c r="AA2311" s="567"/>
      <c r="AB2311" s="316"/>
      <c r="AC2311" s="316"/>
    </row>
    <row r="2312" spans="1:29">
      <c r="A2312" s="576"/>
      <c r="B2312" s="566"/>
      <c r="C2312" s="566"/>
      <c r="D2312" s="566"/>
      <c r="E2312" s="566"/>
      <c r="F2312" s="567"/>
      <c r="G2312" s="567"/>
      <c r="H2312" s="567"/>
      <c r="I2312" s="567"/>
      <c r="J2312" s="567"/>
      <c r="K2312" s="567"/>
      <c r="L2312" s="567"/>
      <c r="M2312" s="567"/>
      <c r="N2312" s="567"/>
      <c r="O2312" s="567"/>
      <c r="P2312" s="567"/>
      <c r="Q2312" s="567"/>
      <c r="R2312" s="567"/>
      <c r="S2312" s="567"/>
      <c r="T2312" s="567"/>
      <c r="U2312" s="567"/>
      <c r="V2312" s="567"/>
      <c r="W2312" s="567"/>
      <c r="X2312" s="567"/>
      <c r="Y2312" s="568"/>
      <c r="Z2312" s="567"/>
      <c r="AA2312" s="567"/>
      <c r="AB2312" s="316"/>
      <c r="AC2312" s="316"/>
    </row>
    <row r="2313" spans="1:29">
      <c r="A2313" s="576"/>
      <c r="B2313" s="566"/>
      <c r="C2313" s="566"/>
      <c r="D2313" s="566"/>
      <c r="E2313" s="566"/>
      <c r="F2313" s="567"/>
      <c r="G2313" s="567"/>
      <c r="H2313" s="567"/>
      <c r="I2313" s="567"/>
      <c r="J2313" s="567"/>
      <c r="K2313" s="567"/>
      <c r="L2313" s="567"/>
      <c r="M2313" s="567"/>
      <c r="N2313" s="567"/>
      <c r="O2313" s="567"/>
      <c r="P2313" s="567"/>
      <c r="Q2313" s="567"/>
      <c r="R2313" s="567"/>
      <c r="S2313" s="567"/>
      <c r="T2313" s="567"/>
      <c r="U2313" s="567"/>
      <c r="V2313" s="567"/>
      <c r="W2313" s="567"/>
      <c r="X2313" s="567"/>
      <c r="Y2313" s="568"/>
      <c r="Z2313" s="567"/>
      <c r="AA2313" s="567"/>
      <c r="AB2313" s="316"/>
      <c r="AC2313" s="316"/>
    </row>
    <row r="2314" spans="1:29">
      <c r="A2314" s="576"/>
      <c r="B2314" s="566"/>
      <c r="C2314" s="566"/>
      <c r="D2314" s="566"/>
      <c r="E2314" s="566"/>
      <c r="F2314" s="567"/>
      <c r="G2314" s="567"/>
      <c r="H2314" s="567"/>
      <c r="I2314" s="567"/>
      <c r="J2314" s="567"/>
      <c r="K2314" s="567"/>
      <c r="L2314" s="567"/>
      <c r="M2314" s="567"/>
      <c r="N2314" s="567"/>
      <c r="O2314" s="567"/>
      <c r="P2314" s="567"/>
      <c r="Q2314" s="567"/>
      <c r="R2314" s="567"/>
      <c r="S2314" s="567"/>
      <c r="T2314" s="567"/>
      <c r="U2314" s="567"/>
      <c r="V2314" s="567"/>
      <c r="W2314" s="567"/>
      <c r="X2314" s="567"/>
      <c r="Y2314" s="568"/>
      <c r="Z2314" s="567"/>
      <c r="AA2314" s="567"/>
      <c r="AB2314" s="316"/>
      <c r="AC2314" s="316"/>
    </row>
    <row r="2315" spans="1:29">
      <c r="A2315" s="576"/>
      <c r="B2315" s="566"/>
      <c r="C2315" s="566"/>
      <c r="D2315" s="566"/>
      <c r="E2315" s="566"/>
      <c r="F2315" s="567"/>
      <c r="G2315" s="567"/>
      <c r="H2315" s="567"/>
      <c r="I2315" s="567"/>
      <c r="J2315" s="567"/>
      <c r="K2315" s="567"/>
      <c r="L2315" s="567"/>
      <c r="M2315" s="567"/>
      <c r="N2315" s="567"/>
      <c r="O2315" s="567"/>
      <c r="P2315" s="567"/>
      <c r="Q2315" s="567"/>
      <c r="R2315" s="567"/>
      <c r="S2315" s="567"/>
      <c r="T2315" s="567"/>
      <c r="U2315" s="567"/>
      <c r="V2315" s="567"/>
      <c r="W2315" s="567"/>
      <c r="X2315" s="567"/>
      <c r="Y2315" s="568"/>
      <c r="Z2315" s="567"/>
      <c r="AA2315" s="567"/>
      <c r="AB2315" s="316"/>
      <c r="AC2315" s="316"/>
    </row>
    <row r="2316" spans="1:29">
      <c r="A2316" s="576"/>
      <c r="B2316" s="566"/>
      <c r="C2316" s="566"/>
      <c r="D2316" s="566"/>
      <c r="E2316" s="566"/>
      <c r="F2316" s="567"/>
      <c r="G2316" s="567"/>
      <c r="H2316" s="567"/>
      <c r="I2316" s="567"/>
      <c r="J2316" s="567"/>
      <c r="K2316" s="567"/>
      <c r="L2316" s="567"/>
      <c r="M2316" s="567"/>
      <c r="N2316" s="567"/>
      <c r="O2316" s="567"/>
      <c r="P2316" s="567"/>
      <c r="Q2316" s="567"/>
      <c r="R2316" s="567"/>
      <c r="S2316" s="567"/>
      <c r="T2316" s="567"/>
      <c r="U2316" s="567"/>
      <c r="V2316" s="567"/>
      <c r="W2316" s="567"/>
      <c r="X2316" s="567"/>
      <c r="Y2316" s="568"/>
      <c r="Z2316" s="567"/>
      <c r="AA2316" s="567"/>
      <c r="AB2316" s="316"/>
      <c r="AC2316" s="316"/>
    </row>
    <row r="2317" spans="1:29">
      <c r="A2317" s="576"/>
      <c r="B2317" s="566"/>
      <c r="C2317" s="566"/>
      <c r="D2317" s="566"/>
      <c r="E2317" s="566"/>
      <c r="F2317" s="567"/>
      <c r="G2317" s="567"/>
      <c r="H2317" s="567"/>
      <c r="I2317" s="567"/>
      <c r="J2317" s="567"/>
      <c r="K2317" s="567"/>
      <c r="L2317" s="567"/>
      <c r="M2317" s="567"/>
      <c r="N2317" s="567"/>
      <c r="O2317" s="567"/>
      <c r="P2317" s="567"/>
      <c r="Q2317" s="567"/>
      <c r="R2317" s="567"/>
      <c r="S2317" s="567"/>
      <c r="T2317" s="567"/>
      <c r="U2317" s="567"/>
      <c r="V2317" s="567"/>
      <c r="W2317" s="567"/>
      <c r="X2317" s="567"/>
      <c r="Y2317" s="568"/>
      <c r="Z2317" s="567"/>
      <c r="AA2317" s="567"/>
      <c r="AB2317" s="316"/>
      <c r="AC2317" s="316"/>
    </row>
    <row r="2318" spans="1:29">
      <c r="A2318" s="576"/>
      <c r="B2318" s="566"/>
      <c r="C2318" s="566"/>
      <c r="D2318" s="566"/>
      <c r="E2318" s="566"/>
      <c r="F2318" s="567"/>
      <c r="G2318" s="567"/>
      <c r="H2318" s="567"/>
      <c r="I2318" s="567"/>
      <c r="J2318" s="567"/>
      <c r="K2318" s="567"/>
      <c r="L2318" s="567"/>
      <c r="M2318" s="567"/>
      <c r="N2318" s="567"/>
      <c r="O2318" s="567"/>
      <c r="P2318" s="567"/>
      <c r="Q2318" s="567"/>
      <c r="R2318" s="567"/>
      <c r="S2318" s="567"/>
      <c r="T2318" s="567"/>
      <c r="U2318" s="567"/>
      <c r="V2318" s="567"/>
      <c r="W2318" s="567"/>
      <c r="X2318" s="567"/>
      <c r="Y2318" s="568"/>
      <c r="Z2318" s="567"/>
      <c r="AA2318" s="567"/>
      <c r="AB2318" s="316"/>
      <c r="AC2318" s="316"/>
    </row>
    <row r="2319" spans="1:29">
      <c r="A2319" s="576"/>
      <c r="B2319" s="566"/>
      <c r="C2319" s="566"/>
      <c r="D2319" s="566"/>
      <c r="E2319" s="566"/>
      <c r="F2319" s="567"/>
      <c r="G2319" s="567"/>
      <c r="H2319" s="567"/>
      <c r="I2319" s="567"/>
      <c r="J2319" s="567"/>
      <c r="K2319" s="567"/>
      <c r="L2319" s="567"/>
      <c r="M2319" s="567"/>
      <c r="N2319" s="567"/>
      <c r="O2319" s="567"/>
      <c r="P2319" s="567"/>
      <c r="Q2319" s="567"/>
      <c r="R2319" s="567"/>
      <c r="S2319" s="567"/>
      <c r="T2319" s="567"/>
      <c r="U2319" s="567"/>
      <c r="V2319" s="567"/>
      <c r="W2319" s="567"/>
      <c r="X2319" s="567"/>
      <c r="Y2319" s="568"/>
      <c r="Z2319" s="567"/>
      <c r="AA2319" s="567"/>
      <c r="AB2319" s="316"/>
      <c r="AC2319" s="316"/>
    </row>
    <row r="2320" spans="1:29">
      <c r="A2320" s="576"/>
      <c r="B2320" s="566"/>
      <c r="C2320" s="566"/>
      <c r="D2320" s="566"/>
      <c r="E2320" s="566"/>
      <c r="F2320" s="567"/>
      <c r="G2320" s="567"/>
      <c r="H2320" s="567"/>
      <c r="I2320" s="567"/>
      <c r="J2320" s="567"/>
      <c r="K2320" s="567"/>
      <c r="L2320" s="567"/>
      <c r="M2320" s="567"/>
      <c r="N2320" s="567"/>
      <c r="O2320" s="567"/>
      <c r="P2320" s="567"/>
      <c r="Q2320" s="567"/>
      <c r="R2320" s="567"/>
      <c r="S2320" s="567"/>
      <c r="T2320" s="567"/>
      <c r="U2320" s="567"/>
      <c r="V2320" s="567"/>
      <c r="W2320" s="567"/>
      <c r="X2320" s="567"/>
      <c r="Y2320" s="568"/>
      <c r="Z2320" s="567"/>
      <c r="AA2320" s="567"/>
      <c r="AB2320" s="316"/>
      <c r="AC2320" s="316"/>
    </row>
    <row r="2321" spans="1:29">
      <c r="A2321" s="576"/>
      <c r="B2321" s="566"/>
      <c r="C2321" s="566"/>
      <c r="D2321" s="566"/>
      <c r="E2321" s="566"/>
      <c r="F2321" s="567"/>
      <c r="G2321" s="567"/>
      <c r="H2321" s="567"/>
      <c r="I2321" s="567"/>
      <c r="J2321" s="567"/>
      <c r="K2321" s="567"/>
      <c r="L2321" s="567"/>
      <c r="M2321" s="567"/>
      <c r="N2321" s="567"/>
      <c r="O2321" s="567"/>
      <c r="P2321" s="567"/>
      <c r="Q2321" s="567"/>
      <c r="R2321" s="567"/>
      <c r="S2321" s="567"/>
      <c r="T2321" s="567"/>
      <c r="U2321" s="567"/>
      <c r="V2321" s="567"/>
      <c r="W2321" s="567"/>
      <c r="X2321" s="567"/>
      <c r="Y2321" s="568"/>
      <c r="Z2321" s="567"/>
      <c r="AA2321" s="567"/>
      <c r="AB2321" s="316"/>
      <c r="AC2321" s="316"/>
    </row>
    <row r="2322" spans="1:29">
      <c r="A2322" s="576"/>
      <c r="B2322" s="566"/>
      <c r="C2322" s="566"/>
      <c r="D2322" s="566"/>
      <c r="E2322" s="566"/>
      <c r="F2322" s="567"/>
      <c r="G2322" s="567"/>
      <c r="H2322" s="567"/>
      <c r="I2322" s="567"/>
      <c r="J2322" s="567"/>
      <c r="K2322" s="567"/>
      <c r="L2322" s="567"/>
      <c r="M2322" s="567"/>
      <c r="N2322" s="567"/>
      <c r="O2322" s="567"/>
      <c r="P2322" s="567"/>
      <c r="Q2322" s="567"/>
      <c r="R2322" s="567"/>
      <c r="S2322" s="567"/>
      <c r="T2322" s="567"/>
      <c r="U2322" s="567"/>
      <c r="V2322" s="567"/>
      <c r="W2322" s="567"/>
      <c r="X2322" s="567"/>
      <c r="Y2322" s="568"/>
      <c r="Z2322" s="567"/>
      <c r="AA2322" s="567"/>
      <c r="AB2322" s="316"/>
      <c r="AC2322" s="316"/>
    </row>
    <row r="2323" spans="1:29">
      <c r="A2323" s="576"/>
      <c r="B2323" s="566"/>
      <c r="C2323" s="566"/>
      <c r="D2323" s="566"/>
      <c r="E2323" s="566"/>
      <c r="F2323" s="567"/>
      <c r="G2323" s="567"/>
      <c r="H2323" s="567"/>
      <c r="I2323" s="567"/>
      <c r="J2323" s="567"/>
      <c r="K2323" s="567"/>
      <c r="L2323" s="567"/>
      <c r="M2323" s="567"/>
      <c r="N2323" s="567"/>
      <c r="O2323" s="567"/>
      <c r="P2323" s="567"/>
      <c r="Q2323" s="567"/>
      <c r="R2323" s="567"/>
      <c r="S2323" s="567"/>
      <c r="T2323" s="567"/>
      <c r="U2323" s="567"/>
      <c r="V2323" s="567"/>
      <c r="W2323" s="567"/>
      <c r="X2323" s="567"/>
      <c r="Y2323" s="568"/>
      <c r="Z2323" s="567"/>
      <c r="AA2323" s="567"/>
      <c r="AB2323" s="316"/>
      <c r="AC2323" s="316"/>
    </row>
    <row r="2324" spans="1:29">
      <c r="A2324" s="576"/>
      <c r="B2324" s="566"/>
      <c r="C2324" s="566"/>
      <c r="D2324" s="566"/>
      <c r="E2324" s="566"/>
      <c r="F2324" s="567"/>
      <c r="G2324" s="567"/>
      <c r="H2324" s="567"/>
      <c r="I2324" s="567"/>
      <c r="J2324" s="567"/>
      <c r="K2324" s="567"/>
      <c r="L2324" s="567"/>
      <c r="M2324" s="567"/>
      <c r="N2324" s="567"/>
      <c r="O2324" s="567"/>
      <c r="P2324" s="567"/>
      <c r="Q2324" s="567"/>
      <c r="R2324" s="567"/>
      <c r="S2324" s="567"/>
      <c r="T2324" s="567"/>
      <c r="U2324" s="567"/>
      <c r="V2324" s="567"/>
      <c r="W2324" s="567"/>
      <c r="X2324" s="567"/>
      <c r="Y2324" s="568"/>
      <c r="Z2324" s="567"/>
      <c r="AA2324" s="567"/>
      <c r="AB2324" s="316"/>
      <c r="AC2324" s="316"/>
    </row>
    <row r="2325" spans="1:29">
      <c r="A2325" s="576"/>
      <c r="B2325" s="566"/>
      <c r="C2325" s="566"/>
      <c r="D2325" s="566"/>
      <c r="E2325" s="566"/>
      <c r="F2325" s="567"/>
      <c r="G2325" s="567"/>
      <c r="H2325" s="567"/>
      <c r="I2325" s="567"/>
      <c r="J2325" s="567"/>
      <c r="K2325" s="567"/>
      <c r="L2325" s="567"/>
      <c r="M2325" s="567"/>
      <c r="N2325" s="567"/>
      <c r="O2325" s="567"/>
      <c r="P2325" s="567"/>
      <c r="Q2325" s="567"/>
      <c r="R2325" s="567"/>
      <c r="S2325" s="567"/>
      <c r="T2325" s="567"/>
      <c r="U2325" s="567"/>
      <c r="V2325" s="567"/>
      <c r="W2325" s="567"/>
      <c r="X2325" s="567"/>
      <c r="Y2325" s="568"/>
      <c r="Z2325" s="567"/>
      <c r="AA2325" s="567"/>
      <c r="AB2325" s="316"/>
      <c r="AC2325" s="316"/>
    </row>
    <row r="2326" spans="1:29">
      <c r="A2326" s="576"/>
      <c r="B2326" s="566"/>
      <c r="C2326" s="566"/>
      <c r="D2326" s="566"/>
      <c r="E2326" s="566"/>
      <c r="F2326" s="567"/>
      <c r="G2326" s="567"/>
      <c r="H2326" s="567"/>
      <c r="I2326" s="567"/>
      <c r="J2326" s="567"/>
      <c r="K2326" s="567"/>
      <c r="L2326" s="567"/>
      <c r="M2326" s="567"/>
      <c r="N2326" s="567"/>
      <c r="O2326" s="567"/>
      <c r="P2326" s="567"/>
      <c r="Q2326" s="567"/>
      <c r="R2326" s="567"/>
      <c r="S2326" s="567"/>
      <c r="T2326" s="567"/>
      <c r="U2326" s="567"/>
      <c r="V2326" s="567"/>
      <c r="W2326" s="567"/>
      <c r="X2326" s="567"/>
      <c r="Y2326" s="568"/>
      <c r="Z2326" s="567"/>
      <c r="AA2326" s="567"/>
      <c r="AB2326" s="316"/>
      <c r="AC2326" s="316"/>
    </row>
    <row r="2327" spans="1:29">
      <c r="A2327" s="576"/>
      <c r="B2327" s="566"/>
      <c r="C2327" s="566"/>
      <c r="D2327" s="566"/>
      <c r="E2327" s="566"/>
      <c r="F2327" s="567"/>
      <c r="G2327" s="567"/>
      <c r="H2327" s="567"/>
      <c r="I2327" s="567"/>
      <c r="J2327" s="567"/>
      <c r="K2327" s="567"/>
      <c r="L2327" s="567"/>
      <c r="M2327" s="567"/>
      <c r="N2327" s="567"/>
      <c r="O2327" s="567"/>
      <c r="P2327" s="567"/>
      <c r="Q2327" s="567"/>
      <c r="R2327" s="567"/>
      <c r="S2327" s="567"/>
      <c r="T2327" s="567"/>
      <c r="U2327" s="567"/>
      <c r="V2327" s="567"/>
      <c r="W2327" s="567"/>
      <c r="X2327" s="567"/>
      <c r="Y2327" s="568"/>
      <c r="Z2327" s="567"/>
      <c r="AA2327" s="567"/>
      <c r="AB2327" s="316"/>
      <c r="AC2327" s="316"/>
    </row>
    <row r="2328" spans="1:29">
      <c r="A2328" s="576"/>
      <c r="B2328" s="566"/>
      <c r="C2328" s="566"/>
      <c r="D2328" s="566"/>
      <c r="E2328" s="566"/>
      <c r="F2328" s="567"/>
      <c r="G2328" s="567"/>
      <c r="H2328" s="567"/>
      <c r="I2328" s="567"/>
      <c r="J2328" s="567"/>
      <c r="K2328" s="567"/>
      <c r="L2328" s="567"/>
      <c r="M2328" s="567"/>
      <c r="N2328" s="567"/>
      <c r="O2328" s="567"/>
      <c r="P2328" s="567"/>
      <c r="Q2328" s="567"/>
      <c r="R2328" s="567"/>
      <c r="S2328" s="567"/>
      <c r="T2328" s="567"/>
      <c r="U2328" s="567"/>
      <c r="V2328" s="567"/>
      <c r="W2328" s="567"/>
      <c r="X2328" s="567"/>
      <c r="Y2328" s="568"/>
      <c r="Z2328" s="567"/>
      <c r="AA2328" s="567"/>
      <c r="AB2328" s="316"/>
      <c r="AC2328" s="316"/>
    </row>
    <row r="2329" spans="1:29">
      <c r="A2329" s="576"/>
      <c r="B2329" s="566"/>
      <c r="C2329" s="566"/>
      <c r="D2329" s="566"/>
      <c r="E2329" s="566"/>
      <c r="F2329" s="567"/>
      <c r="G2329" s="567"/>
      <c r="H2329" s="567"/>
      <c r="I2329" s="567"/>
      <c r="J2329" s="567"/>
      <c r="K2329" s="567"/>
      <c r="L2329" s="567"/>
      <c r="M2329" s="567"/>
      <c r="N2329" s="567"/>
      <c r="O2329" s="567"/>
      <c r="P2329" s="567"/>
      <c r="Q2329" s="567"/>
      <c r="R2329" s="567"/>
      <c r="S2329" s="567"/>
      <c r="T2329" s="567"/>
      <c r="U2329" s="567"/>
      <c r="V2329" s="567"/>
      <c r="W2329" s="567"/>
      <c r="X2329" s="567"/>
      <c r="Y2329" s="568"/>
      <c r="Z2329" s="567"/>
      <c r="AA2329" s="567"/>
      <c r="AB2329" s="316"/>
      <c r="AC2329" s="316"/>
    </row>
    <row r="2330" spans="1:29">
      <c r="A2330" s="576"/>
      <c r="B2330" s="566"/>
      <c r="C2330" s="566"/>
      <c r="D2330" s="566"/>
      <c r="E2330" s="566"/>
      <c r="F2330" s="567"/>
      <c r="G2330" s="567"/>
      <c r="H2330" s="567"/>
      <c r="I2330" s="567"/>
      <c r="J2330" s="567"/>
      <c r="K2330" s="567"/>
      <c r="L2330" s="567"/>
      <c r="M2330" s="567"/>
      <c r="N2330" s="567"/>
      <c r="O2330" s="567"/>
      <c r="P2330" s="567"/>
      <c r="Q2330" s="567"/>
      <c r="R2330" s="567"/>
      <c r="S2330" s="567"/>
      <c r="T2330" s="567"/>
      <c r="U2330" s="567"/>
      <c r="V2330" s="567"/>
      <c r="W2330" s="567"/>
      <c r="X2330" s="567"/>
      <c r="Y2330" s="568"/>
      <c r="Z2330" s="567"/>
      <c r="AA2330" s="567"/>
      <c r="AB2330" s="316"/>
      <c r="AC2330" s="316"/>
    </row>
    <row r="2331" spans="1:29">
      <c r="A2331" s="576"/>
      <c r="B2331" s="566"/>
      <c r="C2331" s="566"/>
      <c r="D2331" s="566"/>
      <c r="E2331" s="566"/>
      <c r="F2331" s="567"/>
      <c r="G2331" s="567"/>
      <c r="H2331" s="567"/>
      <c r="I2331" s="567"/>
      <c r="J2331" s="567"/>
      <c r="K2331" s="567"/>
      <c r="L2331" s="567"/>
      <c r="M2331" s="567"/>
      <c r="N2331" s="567"/>
      <c r="O2331" s="567"/>
      <c r="P2331" s="567"/>
      <c r="Q2331" s="567"/>
      <c r="R2331" s="567"/>
      <c r="S2331" s="567"/>
      <c r="T2331" s="567"/>
      <c r="U2331" s="567"/>
      <c r="V2331" s="567"/>
      <c r="W2331" s="567"/>
      <c r="X2331" s="567"/>
      <c r="Y2331" s="568"/>
      <c r="Z2331" s="567"/>
      <c r="AA2331" s="567"/>
      <c r="AB2331" s="316"/>
      <c r="AC2331" s="316"/>
    </row>
    <row r="2332" spans="1:29">
      <c r="A2332" s="576"/>
      <c r="B2332" s="566"/>
      <c r="C2332" s="566"/>
      <c r="D2332" s="566"/>
      <c r="E2332" s="566"/>
      <c r="F2332" s="567"/>
      <c r="G2332" s="567"/>
      <c r="H2332" s="567"/>
      <c r="I2332" s="567"/>
      <c r="J2332" s="567"/>
      <c r="K2332" s="567"/>
      <c r="L2332" s="567"/>
      <c r="M2332" s="567"/>
      <c r="N2332" s="567"/>
      <c r="O2332" s="567"/>
      <c r="P2332" s="567"/>
      <c r="Q2332" s="567"/>
      <c r="R2332" s="567"/>
      <c r="S2332" s="567"/>
      <c r="T2332" s="567"/>
      <c r="U2332" s="567"/>
      <c r="V2332" s="567"/>
      <c r="W2332" s="567"/>
      <c r="X2332" s="567"/>
      <c r="Y2332" s="568"/>
      <c r="Z2332" s="567"/>
      <c r="AA2332" s="567"/>
      <c r="AB2332" s="316"/>
      <c r="AC2332" s="316"/>
    </row>
    <row r="2333" spans="1:29">
      <c r="A2333" s="576"/>
      <c r="B2333" s="566"/>
      <c r="C2333" s="566"/>
      <c r="D2333" s="566"/>
      <c r="E2333" s="566"/>
      <c r="F2333" s="567"/>
      <c r="G2333" s="567"/>
      <c r="H2333" s="567"/>
      <c r="I2333" s="567"/>
      <c r="J2333" s="567"/>
      <c r="K2333" s="567"/>
      <c r="L2333" s="567"/>
      <c r="M2333" s="567"/>
      <c r="N2333" s="567"/>
      <c r="O2333" s="567"/>
      <c r="P2333" s="567"/>
      <c r="Q2333" s="567"/>
      <c r="R2333" s="567"/>
      <c r="S2333" s="567"/>
      <c r="T2333" s="567"/>
      <c r="U2333" s="567"/>
      <c r="V2333" s="567"/>
      <c r="W2333" s="567"/>
      <c r="X2333" s="567"/>
      <c r="Y2333" s="568"/>
      <c r="Z2333" s="567"/>
      <c r="AA2333" s="567"/>
      <c r="AB2333" s="316"/>
      <c r="AC2333" s="316"/>
    </row>
    <row r="2334" spans="1:29">
      <c r="A2334" s="576"/>
      <c r="B2334" s="566"/>
      <c r="C2334" s="566"/>
      <c r="D2334" s="566"/>
      <c r="E2334" s="566"/>
      <c r="F2334" s="567"/>
      <c r="G2334" s="567"/>
      <c r="H2334" s="567"/>
      <c r="I2334" s="567"/>
      <c r="J2334" s="567"/>
      <c r="K2334" s="567"/>
      <c r="L2334" s="567"/>
      <c r="M2334" s="567"/>
      <c r="N2334" s="567"/>
      <c r="O2334" s="567"/>
      <c r="P2334" s="567"/>
      <c r="Q2334" s="567"/>
      <c r="R2334" s="567"/>
      <c r="S2334" s="567"/>
      <c r="T2334" s="567"/>
      <c r="U2334" s="567"/>
      <c r="V2334" s="567"/>
      <c r="W2334" s="567"/>
      <c r="X2334" s="567"/>
      <c r="Y2334" s="568"/>
      <c r="Z2334" s="567"/>
      <c r="AA2334" s="567"/>
      <c r="AB2334" s="316"/>
      <c r="AC2334" s="316"/>
    </row>
    <row r="2335" spans="1:29">
      <c r="A2335" s="576"/>
      <c r="B2335" s="566"/>
      <c r="C2335" s="566"/>
      <c r="D2335" s="566"/>
      <c r="E2335" s="566"/>
      <c r="F2335" s="567"/>
      <c r="G2335" s="567"/>
      <c r="H2335" s="567"/>
      <c r="I2335" s="567"/>
      <c r="J2335" s="567"/>
      <c r="K2335" s="567"/>
      <c r="L2335" s="567"/>
      <c r="M2335" s="567"/>
      <c r="N2335" s="567"/>
      <c r="O2335" s="567"/>
      <c r="P2335" s="567"/>
      <c r="Q2335" s="567"/>
      <c r="R2335" s="567"/>
      <c r="S2335" s="567"/>
      <c r="T2335" s="567"/>
      <c r="U2335" s="567"/>
      <c r="V2335" s="567"/>
      <c r="W2335" s="567"/>
      <c r="X2335" s="567"/>
      <c r="Y2335" s="568"/>
      <c r="Z2335" s="567"/>
      <c r="AA2335" s="567"/>
      <c r="AB2335" s="316"/>
      <c r="AC2335" s="316"/>
    </row>
    <row r="2336" spans="1:29">
      <c r="A2336" s="576"/>
      <c r="B2336" s="566"/>
      <c r="C2336" s="566"/>
      <c r="D2336" s="566"/>
      <c r="E2336" s="566"/>
      <c r="F2336" s="567"/>
      <c r="G2336" s="567"/>
      <c r="H2336" s="567"/>
      <c r="I2336" s="567"/>
      <c r="J2336" s="567"/>
      <c r="K2336" s="567"/>
      <c r="L2336" s="567"/>
      <c r="M2336" s="567"/>
      <c r="N2336" s="567"/>
      <c r="O2336" s="567"/>
      <c r="P2336" s="567"/>
      <c r="Q2336" s="567"/>
      <c r="R2336" s="567"/>
      <c r="S2336" s="567"/>
      <c r="T2336" s="567"/>
      <c r="U2336" s="567"/>
      <c r="V2336" s="567"/>
      <c r="W2336" s="567"/>
      <c r="X2336" s="567"/>
      <c r="Y2336" s="568"/>
      <c r="Z2336" s="567"/>
      <c r="AA2336" s="567"/>
      <c r="AB2336" s="316"/>
      <c r="AC2336" s="316"/>
    </row>
    <row r="2337" spans="1:29">
      <c r="A2337" s="576"/>
      <c r="B2337" s="566"/>
      <c r="C2337" s="566"/>
      <c r="D2337" s="566"/>
      <c r="E2337" s="566"/>
      <c r="F2337" s="567"/>
      <c r="G2337" s="567"/>
      <c r="H2337" s="567"/>
      <c r="I2337" s="567"/>
      <c r="J2337" s="567"/>
      <c r="K2337" s="567"/>
      <c r="L2337" s="567"/>
      <c r="M2337" s="567"/>
      <c r="N2337" s="567"/>
      <c r="O2337" s="567"/>
      <c r="P2337" s="567"/>
      <c r="Q2337" s="567"/>
      <c r="R2337" s="567"/>
      <c r="S2337" s="567"/>
      <c r="T2337" s="567"/>
      <c r="U2337" s="567"/>
      <c r="V2337" s="567"/>
      <c r="W2337" s="567"/>
      <c r="X2337" s="567"/>
      <c r="Y2337" s="568"/>
      <c r="Z2337" s="567"/>
      <c r="AA2337" s="567"/>
      <c r="AB2337" s="316"/>
      <c r="AC2337" s="316"/>
    </row>
    <row r="2338" spans="1:29">
      <c r="A2338" s="576"/>
      <c r="B2338" s="566"/>
      <c r="C2338" s="566"/>
      <c r="D2338" s="566"/>
      <c r="E2338" s="566"/>
      <c r="F2338" s="567"/>
      <c r="G2338" s="567"/>
      <c r="H2338" s="567"/>
      <c r="I2338" s="567"/>
      <c r="J2338" s="567"/>
      <c r="K2338" s="567"/>
      <c r="L2338" s="567"/>
      <c r="M2338" s="567"/>
      <c r="N2338" s="567"/>
      <c r="O2338" s="567"/>
      <c r="P2338" s="567"/>
      <c r="Q2338" s="567"/>
      <c r="R2338" s="567"/>
      <c r="S2338" s="567"/>
      <c r="T2338" s="567"/>
      <c r="U2338" s="567"/>
      <c r="V2338" s="567"/>
      <c r="W2338" s="567"/>
      <c r="X2338" s="567"/>
      <c r="Y2338" s="568"/>
      <c r="Z2338" s="567"/>
      <c r="AA2338" s="567"/>
      <c r="AB2338" s="316"/>
      <c r="AC2338" s="316"/>
    </row>
    <row r="2339" spans="1:29">
      <c r="A2339" s="576"/>
      <c r="B2339" s="566"/>
      <c r="C2339" s="566"/>
      <c r="D2339" s="566"/>
      <c r="E2339" s="566"/>
      <c r="F2339" s="567"/>
      <c r="G2339" s="567"/>
      <c r="H2339" s="567"/>
      <c r="I2339" s="567"/>
      <c r="J2339" s="567"/>
      <c r="K2339" s="567"/>
      <c r="L2339" s="567"/>
      <c r="M2339" s="567"/>
      <c r="N2339" s="567"/>
      <c r="O2339" s="567"/>
      <c r="P2339" s="567"/>
      <c r="Q2339" s="567"/>
      <c r="R2339" s="567"/>
      <c r="S2339" s="567"/>
      <c r="T2339" s="567"/>
      <c r="U2339" s="567"/>
      <c r="V2339" s="567"/>
      <c r="W2339" s="567"/>
      <c r="X2339" s="567"/>
      <c r="Y2339" s="568"/>
      <c r="Z2339" s="567"/>
      <c r="AA2339" s="567"/>
      <c r="AB2339" s="316"/>
      <c r="AC2339" s="316"/>
    </row>
    <row r="2340" spans="1:29">
      <c r="A2340" s="576"/>
      <c r="B2340" s="566"/>
      <c r="C2340" s="566"/>
      <c r="D2340" s="566"/>
      <c r="E2340" s="566"/>
      <c r="F2340" s="567"/>
      <c r="G2340" s="567"/>
      <c r="H2340" s="567"/>
      <c r="I2340" s="567"/>
      <c r="J2340" s="567"/>
      <c r="K2340" s="567"/>
      <c r="L2340" s="567"/>
      <c r="M2340" s="567"/>
      <c r="N2340" s="567"/>
      <c r="O2340" s="567"/>
      <c r="P2340" s="567"/>
      <c r="Q2340" s="567"/>
      <c r="R2340" s="567"/>
      <c r="S2340" s="567"/>
      <c r="T2340" s="567"/>
      <c r="U2340" s="567"/>
      <c r="V2340" s="567"/>
      <c r="W2340" s="567"/>
      <c r="X2340" s="567"/>
      <c r="Y2340" s="568"/>
      <c r="Z2340" s="567"/>
      <c r="AA2340" s="567"/>
      <c r="AB2340" s="316"/>
      <c r="AC2340" s="316"/>
    </row>
    <row r="2341" spans="1:29">
      <c r="A2341" s="576"/>
      <c r="B2341" s="566"/>
      <c r="C2341" s="566"/>
      <c r="D2341" s="566"/>
      <c r="E2341" s="566"/>
      <c r="F2341" s="567"/>
      <c r="G2341" s="567"/>
      <c r="H2341" s="567"/>
      <c r="I2341" s="567"/>
      <c r="J2341" s="567"/>
      <c r="K2341" s="567"/>
      <c r="L2341" s="567"/>
      <c r="M2341" s="567"/>
      <c r="N2341" s="567"/>
      <c r="O2341" s="567"/>
      <c r="P2341" s="567"/>
      <c r="Q2341" s="567"/>
      <c r="R2341" s="567"/>
      <c r="S2341" s="567"/>
      <c r="T2341" s="567"/>
      <c r="U2341" s="567"/>
      <c r="V2341" s="567"/>
      <c r="W2341" s="567"/>
      <c r="X2341" s="567"/>
      <c r="Y2341" s="568"/>
      <c r="Z2341" s="567"/>
      <c r="AA2341" s="567"/>
      <c r="AB2341" s="316"/>
      <c r="AC2341" s="316"/>
    </row>
    <row r="2342" spans="1:29">
      <c r="A2342" s="576"/>
      <c r="B2342" s="566"/>
      <c r="C2342" s="566"/>
      <c r="D2342" s="566"/>
      <c r="E2342" s="566"/>
      <c r="F2342" s="567"/>
      <c r="G2342" s="567"/>
      <c r="H2342" s="567"/>
      <c r="I2342" s="567"/>
      <c r="J2342" s="567"/>
      <c r="K2342" s="567"/>
      <c r="L2342" s="567"/>
      <c r="M2342" s="567"/>
      <c r="N2342" s="567"/>
      <c r="O2342" s="567"/>
      <c r="P2342" s="567"/>
      <c r="Q2342" s="567"/>
      <c r="R2342" s="567"/>
      <c r="S2342" s="567"/>
      <c r="T2342" s="567"/>
      <c r="U2342" s="567"/>
      <c r="V2342" s="567"/>
      <c r="W2342" s="567"/>
      <c r="X2342" s="567"/>
      <c r="Y2342" s="568"/>
      <c r="Z2342" s="567"/>
      <c r="AA2342" s="567"/>
      <c r="AB2342" s="316"/>
      <c r="AC2342" s="316"/>
    </row>
    <row r="2343" spans="1:29">
      <c r="A2343" s="576"/>
      <c r="B2343" s="566"/>
      <c r="C2343" s="566"/>
      <c r="D2343" s="566"/>
      <c r="E2343" s="566"/>
      <c r="F2343" s="567"/>
      <c r="G2343" s="567"/>
      <c r="H2343" s="567"/>
      <c r="I2343" s="567"/>
      <c r="J2343" s="567"/>
      <c r="K2343" s="567"/>
      <c r="L2343" s="567"/>
      <c r="M2343" s="567"/>
      <c r="N2343" s="567"/>
      <c r="O2343" s="567"/>
      <c r="P2343" s="567"/>
      <c r="Q2343" s="567"/>
      <c r="R2343" s="567"/>
      <c r="S2343" s="567"/>
      <c r="T2343" s="567"/>
      <c r="U2343" s="567"/>
      <c r="V2343" s="567"/>
      <c r="W2343" s="567"/>
      <c r="X2343" s="567"/>
      <c r="Y2343" s="568"/>
      <c r="Z2343" s="567"/>
      <c r="AA2343" s="567"/>
      <c r="AB2343" s="316"/>
      <c r="AC2343" s="316"/>
    </row>
    <row r="2344" spans="1:29">
      <c r="A2344" s="576"/>
      <c r="B2344" s="566"/>
      <c r="C2344" s="566"/>
      <c r="D2344" s="566"/>
      <c r="E2344" s="566"/>
      <c r="F2344" s="567"/>
      <c r="G2344" s="567"/>
      <c r="H2344" s="567"/>
      <c r="I2344" s="567"/>
      <c r="J2344" s="567"/>
      <c r="K2344" s="567"/>
      <c r="L2344" s="567"/>
      <c r="M2344" s="567"/>
      <c r="N2344" s="567"/>
      <c r="O2344" s="567"/>
      <c r="P2344" s="567"/>
      <c r="Q2344" s="567"/>
      <c r="R2344" s="567"/>
      <c r="S2344" s="567"/>
      <c r="T2344" s="567"/>
      <c r="U2344" s="567"/>
      <c r="V2344" s="567"/>
      <c r="W2344" s="567"/>
      <c r="X2344" s="567"/>
      <c r="Y2344" s="568"/>
      <c r="Z2344" s="567"/>
      <c r="AA2344" s="567"/>
      <c r="AB2344" s="316"/>
      <c r="AC2344" s="316"/>
    </row>
    <row r="2345" spans="1:29">
      <c r="A2345" s="576"/>
      <c r="B2345" s="566"/>
      <c r="C2345" s="566"/>
      <c r="D2345" s="566"/>
      <c r="E2345" s="566"/>
      <c r="F2345" s="567"/>
      <c r="G2345" s="567"/>
      <c r="H2345" s="567"/>
      <c r="I2345" s="567"/>
      <c r="J2345" s="567"/>
      <c r="K2345" s="567"/>
      <c r="L2345" s="567"/>
      <c r="M2345" s="567"/>
      <c r="N2345" s="567"/>
      <c r="O2345" s="567"/>
      <c r="P2345" s="567"/>
      <c r="Q2345" s="567"/>
      <c r="R2345" s="567"/>
      <c r="S2345" s="567"/>
      <c r="T2345" s="567"/>
      <c r="U2345" s="567"/>
      <c r="V2345" s="567"/>
      <c r="W2345" s="567"/>
      <c r="X2345" s="567"/>
      <c r="Y2345" s="568"/>
      <c r="Z2345" s="567"/>
      <c r="AA2345" s="567"/>
      <c r="AB2345" s="316"/>
      <c r="AC2345" s="316"/>
    </row>
    <row r="2346" spans="1:29">
      <c r="A2346" s="576"/>
      <c r="B2346" s="566"/>
      <c r="C2346" s="566"/>
      <c r="D2346" s="566"/>
      <c r="E2346" s="566"/>
      <c r="F2346" s="567"/>
      <c r="G2346" s="567"/>
      <c r="H2346" s="567"/>
      <c r="I2346" s="567"/>
      <c r="J2346" s="567"/>
      <c r="K2346" s="567"/>
      <c r="L2346" s="567"/>
      <c r="M2346" s="567"/>
      <c r="N2346" s="567"/>
      <c r="O2346" s="567"/>
      <c r="P2346" s="567"/>
      <c r="Q2346" s="567"/>
      <c r="R2346" s="567"/>
      <c r="S2346" s="567"/>
      <c r="T2346" s="567"/>
      <c r="U2346" s="567"/>
      <c r="V2346" s="567"/>
      <c r="W2346" s="567"/>
      <c r="X2346" s="567"/>
      <c r="Y2346" s="568"/>
      <c r="Z2346" s="567"/>
      <c r="AA2346" s="567"/>
      <c r="AB2346" s="316"/>
      <c r="AC2346" s="316"/>
    </row>
    <row r="2347" spans="1:29">
      <c r="A2347" s="576"/>
      <c r="B2347" s="566"/>
      <c r="C2347" s="566"/>
      <c r="D2347" s="566"/>
      <c r="E2347" s="566"/>
      <c r="F2347" s="567"/>
      <c r="G2347" s="567"/>
      <c r="H2347" s="567"/>
      <c r="I2347" s="567"/>
      <c r="J2347" s="567"/>
      <c r="K2347" s="567"/>
      <c r="L2347" s="567"/>
      <c r="M2347" s="567"/>
      <c r="N2347" s="567"/>
      <c r="O2347" s="567"/>
      <c r="P2347" s="567"/>
      <c r="Q2347" s="567"/>
      <c r="R2347" s="567"/>
      <c r="S2347" s="567"/>
      <c r="T2347" s="567"/>
      <c r="U2347" s="567"/>
      <c r="V2347" s="567"/>
      <c r="W2347" s="567"/>
      <c r="X2347" s="567"/>
      <c r="Y2347" s="568"/>
      <c r="Z2347" s="567"/>
      <c r="AA2347" s="567"/>
      <c r="AB2347" s="316"/>
      <c r="AC2347" s="316"/>
    </row>
    <row r="2348" spans="1:29">
      <c r="A2348" s="576"/>
      <c r="B2348" s="566"/>
      <c r="C2348" s="566"/>
      <c r="D2348" s="566"/>
      <c r="E2348" s="566"/>
      <c r="F2348" s="567"/>
      <c r="G2348" s="567"/>
      <c r="H2348" s="567"/>
      <c r="I2348" s="567"/>
      <c r="J2348" s="567"/>
      <c r="K2348" s="567"/>
      <c r="L2348" s="567"/>
      <c r="M2348" s="567"/>
      <c r="N2348" s="567"/>
      <c r="O2348" s="567"/>
      <c r="P2348" s="567"/>
      <c r="Q2348" s="567"/>
      <c r="R2348" s="567"/>
      <c r="S2348" s="567"/>
      <c r="T2348" s="567"/>
      <c r="U2348" s="567"/>
      <c r="V2348" s="567"/>
      <c r="W2348" s="567"/>
      <c r="X2348" s="567"/>
      <c r="Y2348" s="568"/>
      <c r="Z2348" s="567"/>
      <c r="AA2348" s="567"/>
      <c r="AB2348" s="316"/>
      <c r="AC2348" s="316"/>
    </row>
    <row r="2349" spans="1:29">
      <c r="A2349" s="576"/>
      <c r="B2349" s="566"/>
      <c r="C2349" s="566"/>
      <c r="D2349" s="566"/>
      <c r="E2349" s="566"/>
      <c r="F2349" s="567"/>
      <c r="G2349" s="567"/>
      <c r="H2349" s="567"/>
      <c r="I2349" s="567"/>
      <c r="J2349" s="567"/>
      <c r="K2349" s="567"/>
      <c r="L2349" s="567"/>
      <c r="M2349" s="567"/>
      <c r="N2349" s="567"/>
      <c r="O2349" s="567"/>
      <c r="P2349" s="567"/>
      <c r="Q2349" s="567"/>
      <c r="R2349" s="567"/>
      <c r="S2349" s="567"/>
      <c r="T2349" s="567"/>
      <c r="U2349" s="567"/>
      <c r="V2349" s="567"/>
      <c r="W2349" s="567"/>
      <c r="X2349" s="567"/>
      <c r="Y2349" s="568"/>
      <c r="Z2349" s="567"/>
      <c r="AA2349" s="567"/>
      <c r="AB2349" s="316"/>
      <c r="AC2349" s="316"/>
    </row>
    <row r="2350" spans="1:29">
      <c r="A2350" s="576"/>
      <c r="B2350" s="566"/>
      <c r="C2350" s="566"/>
      <c r="D2350" s="566"/>
      <c r="E2350" s="566"/>
      <c r="F2350" s="567"/>
      <c r="G2350" s="567"/>
      <c r="H2350" s="567"/>
      <c r="I2350" s="567"/>
      <c r="J2350" s="567"/>
      <c r="K2350" s="567"/>
      <c r="L2350" s="567"/>
      <c r="M2350" s="567"/>
      <c r="N2350" s="567"/>
      <c r="O2350" s="567"/>
      <c r="P2350" s="567"/>
      <c r="Q2350" s="567"/>
      <c r="R2350" s="567"/>
      <c r="S2350" s="567"/>
      <c r="T2350" s="567"/>
      <c r="U2350" s="567"/>
      <c r="V2350" s="567"/>
      <c r="W2350" s="567"/>
      <c r="X2350" s="567"/>
      <c r="Y2350" s="568"/>
      <c r="Z2350" s="567"/>
      <c r="AA2350" s="567"/>
      <c r="AB2350" s="316"/>
      <c r="AC2350" s="316"/>
    </row>
    <row r="2351" spans="1:29">
      <c r="A2351" s="576"/>
      <c r="B2351" s="566"/>
      <c r="C2351" s="566"/>
      <c r="D2351" s="566"/>
      <c r="E2351" s="566"/>
      <c r="F2351" s="567"/>
      <c r="G2351" s="567"/>
      <c r="H2351" s="567"/>
      <c r="I2351" s="567"/>
      <c r="J2351" s="567"/>
      <c r="K2351" s="567"/>
      <c r="L2351" s="567"/>
      <c r="M2351" s="567"/>
      <c r="N2351" s="567"/>
      <c r="O2351" s="567"/>
      <c r="P2351" s="567"/>
      <c r="Q2351" s="567"/>
      <c r="R2351" s="567"/>
      <c r="S2351" s="567"/>
      <c r="T2351" s="567"/>
      <c r="U2351" s="567"/>
      <c r="V2351" s="567"/>
      <c r="W2351" s="567"/>
      <c r="X2351" s="567"/>
      <c r="Y2351" s="568"/>
      <c r="Z2351" s="567"/>
      <c r="AA2351" s="567"/>
      <c r="AB2351" s="316"/>
      <c r="AC2351" s="316"/>
    </row>
    <row r="2352" spans="1:29">
      <c r="A2352" s="576"/>
      <c r="B2352" s="566"/>
      <c r="C2352" s="566"/>
      <c r="D2352" s="566"/>
      <c r="E2352" s="566"/>
      <c r="F2352" s="567"/>
      <c r="G2352" s="567"/>
      <c r="H2352" s="567"/>
      <c r="I2352" s="567"/>
      <c r="J2352" s="567"/>
      <c r="K2352" s="567"/>
      <c r="L2352" s="567"/>
      <c r="M2352" s="567"/>
      <c r="N2352" s="567"/>
      <c r="O2352" s="567"/>
      <c r="P2352" s="567"/>
      <c r="Q2352" s="567"/>
      <c r="R2352" s="567"/>
      <c r="S2352" s="567"/>
      <c r="T2352" s="567"/>
      <c r="U2352" s="567"/>
      <c r="V2352" s="567"/>
      <c r="W2352" s="567"/>
      <c r="X2352" s="567"/>
      <c r="Y2352" s="568"/>
      <c r="Z2352" s="567"/>
      <c r="AA2352" s="567"/>
      <c r="AB2352" s="316"/>
      <c r="AC2352" s="316"/>
    </row>
    <row r="2353" spans="1:29">
      <c r="A2353" s="576"/>
      <c r="B2353" s="566"/>
      <c r="C2353" s="566"/>
      <c r="D2353" s="566"/>
      <c r="E2353" s="566"/>
      <c r="F2353" s="567"/>
      <c r="G2353" s="567"/>
      <c r="H2353" s="567"/>
      <c r="I2353" s="567"/>
      <c r="J2353" s="567"/>
      <c r="K2353" s="567"/>
      <c r="L2353" s="567"/>
      <c r="M2353" s="567"/>
      <c r="N2353" s="567"/>
      <c r="O2353" s="567"/>
      <c r="P2353" s="567"/>
      <c r="Q2353" s="567"/>
      <c r="R2353" s="567"/>
      <c r="S2353" s="567"/>
      <c r="T2353" s="567"/>
      <c r="U2353" s="567"/>
      <c r="V2353" s="567"/>
      <c r="W2353" s="567"/>
      <c r="X2353" s="567"/>
      <c r="Y2353" s="568"/>
      <c r="Z2353" s="567"/>
      <c r="AA2353" s="567"/>
      <c r="AB2353" s="316"/>
      <c r="AC2353" s="316"/>
    </row>
    <row r="2354" spans="1:29">
      <c r="A2354" s="576"/>
      <c r="B2354" s="566"/>
      <c r="C2354" s="566"/>
      <c r="D2354" s="566"/>
      <c r="E2354" s="566"/>
      <c r="F2354" s="567"/>
      <c r="G2354" s="567"/>
      <c r="H2354" s="567"/>
      <c r="I2354" s="567"/>
      <c r="J2354" s="567"/>
      <c r="K2354" s="567"/>
      <c r="L2354" s="567"/>
      <c r="M2354" s="567"/>
      <c r="N2354" s="567"/>
      <c r="O2354" s="567"/>
      <c r="P2354" s="567"/>
      <c r="Q2354" s="567"/>
      <c r="R2354" s="567"/>
      <c r="S2354" s="567"/>
      <c r="T2354" s="567"/>
      <c r="U2354" s="567"/>
      <c r="V2354" s="567"/>
      <c r="W2354" s="567"/>
      <c r="X2354" s="567"/>
      <c r="Y2354" s="568"/>
      <c r="Z2354" s="567"/>
      <c r="AA2354" s="567"/>
      <c r="AB2354" s="316"/>
      <c r="AC2354" s="316"/>
    </row>
    <row r="2355" spans="1:29">
      <c r="A2355" s="576"/>
      <c r="B2355" s="566"/>
      <c r="C2355" s="566"/>
      <c r="D2355" s="566"/>
      <c r="E2355" s="566"/>
      <c r="F2355" s="567"/>
      <c r="G2355" s="567"/>
      <c r="H2355" s="567"/>
      <c r="I2355" s="567"/>
      <c r="J2355" s="567"/>
      <c r="K2355" s="567"/>
      <c r="L2355" s="567"/>
      <c r="M2355" s="567"/>
      <c r="N2355" s="567"/>
      <c r="O2355" s="567"/>
      <c r="P2355" s="567"/>
      <c r="Q2355" s="567"/>
      <c r="R2355" s="567"/>
      <c r="S2355" s="567"/>
      <c r="T2355" s="567"/>
      <c r="U2355" s="567"/>
      <c r="V2355" s="567"/>
      <c r="W2355" s="567"/>
      <c r="X2355" s="567"/>
      <c r="Y2355" s="568"/>
      <c r="Z2355" s="567"/>
      <c r="AA2355" s="567"/>
      <c r="AB2355" s="316"/>
      <c r="AC2355" s="316"/>
    </row>
    <row r="2356" spans="1:29">
      <c r="A2356" s="576"/>
      <c r="B2356" s="566"/>
      <c r="C2356" s="566"/>
      <c r="D2356" s="566"/>
      <c r="E2356" s="566"/>
      <c r="F2356" s="567"/>
      <c r="G2356" s="567"/>
      <c r="H2356" s="567"/>
      <c r="I2356" s="567"/>
      <c r="J2356" s="567"/>
      <c r="K2356" s="567"/>
      <c r="L2356" s="567"/>
      <c r="M2356" s="567"/>
      <c r="N2356" s="567"/>
      <c r="O2356" s="567"/>
      <c r="P2356" s="567"/>
      <c r="Q2356" s="567"/>
      <c r="R2356" s="567"/>
      <c r="S2356" s="567"/>
      <c r="T2356" s="567"/>
      <c r="U2356" s="567"/>
      <c r="V2356" s="567"/>
      <c r="W2356" s="567"/>
      <c r="X2356" s="567"/>
      <c r="Y2356" s="568"/>
      <c r="Z2356" s="567"/>
      <c r="AA2356" s="567"/>
      <c r="AB2356" s="316"/>
      <c r="AC2356" s="316"/>
    </row>
    <row r="2357" spans="1:29">
      <c r="A2357" s="576"/>
      <c r="B2357" s="566"/>
      <c r="C2357" s="566"/>
      <c r="D2357" s="566"/>
      <c r="E2357" s="566"/>
      <c r="F2357" s="567"/>
      <c r="G2357" s="567"/>
      <c r="H2357" s="567"/>
      <c r="I2357" s="567"/>
      <c r="J2357" s="567"/>
      <c r="K2357" s="567"/>
      <c r="L2357" s="567"/>
      <c r="M2357" s="567"/>
      <c r="N2357" s="567"/>
      <c r="O2357" s="567"/>
      <c r="P2357" s="567"/>
      <c r="Q2357" s="567"/>
      <c r="R2357" s="567"/>
      <c r="S2357" s="567"/>
      <c r="T2357" s="567"/>
      <c r="U2357" s="567"/>
      <c r="V2357" s="567"/>
      <c r="W2357" s="567"/>
      <c r="X2357" s="567"/>
      <c r="Y2357" s="568"/>
      <c r="Z2357" s="567"/>
      <c r="AA2357" s="567"/>
      <c r="AB2357" s="316"/>
      <c r="AC2357" s="316"/>
    </row>
    <row r="2358" spans="1:29">
      <c r="A2358" s="576"/>
      <c r="B2358" s="566"/>
      <c r="C2358" s="566"/>
      <c r="D2358" s="566"/>
      <c r="E2358" s="566"/>
      <c r="F2358" s="567"/>
      <c r="G2358" s="567"/>
      <c r="H2358" s="567"/>
      <c r="I2358" s="567"/>
      <c r="J2358" s="567"/>
      <c r="K2358" s="567"/>
      <c r="L2358" s="567"/>
      <c r="M2358" s="567"/>
      <c r="N2358" s="567"/>
      <c r="O2358" s="567"/>
      <c r="P2358" s="567"/>
      <c r="Q2358" s="567"/>
      <c r="R2358" s="567"/>
      <c r="S2358" s="567"/>
      <c r="T2358" s="567"/>
      <c r="U2358" s="567"/>
      <c r="V2358" s="567"/>
      <c r="W2358" s="567"/>
      <c r="X2358" s="567"/>
      <c r="Y2358" s="568"/>
      <c r="Z2358" s="567"/>
      <c r="AA2358" s="567"/>
      <c r="AB2358" s="316"/>
      <c r="AC2358" s="316"/>
    </row>
    <row r="2359" spans="1:29">
      <c r="A2359" s="576"/>
      <c r="B2359" s="566"/>
      <c r="C2359" s="566"/>
      <c r="D2359" s="566"/>
      <c r="E2359" s="566"/>
      <c r="F2359" s="567"/>
      <c r="G2359" s="567"/>
      <c r="H2359" s="567"/>
      <c r="I2359" s="567"/>
      <c r="J2359" s="567"/>
      <c r="K2359" s="567"/>
      <c r="L2359" s="567"/>
      <c r="M2359" s="567"/>
      <c r="N2359" s="567"/>
      <c r="O2359" s="567"/>
      <c r="P2359" s="567"/>
      <c r="Q2359" s="567"/>
      <c r="R2359" s="567"/>
      <c r="S2359" s="567"/>
      <c r="T2359" s="567"/>
      <c r="U2359" s="567"/>
      <c r="V2359" s="567"/>
      <c r="W2359" s="567"/>
      <c r="X2359" s="567"/>
      <c r="Y2359" s="568"/>
      <c r="Z2359" s="567"/>
      <c r="AA2359" s="567"/>
      <c r="AB2359" s="316"/>
      <c r="AC2359" s="316"/>
    </row>
    <row r="2360" spans="1:29">
      <c r="A2360" s="576"/>
      <c r="B2360" s="566"/>
      <c r="C2360" s="566"/>
      <c r="D2360" s="566"/>
      <c r="E2360" s="566"/>
      <c r="F2360" s="567"/>
      <c r="G2360" s="567"/>
      <c r="H2360" s="567"/>
      <c r="I2360" s="567"/>
      <c r="J2360" s="567"/>
      <c r="K2360" s="567"/>
      <c r="L2360" s="567"/>
      <c r="M2360" s="567"/>
      <c r="N2360" s="567"/>
      <c r="O2360" s="567"/>
      <c r="P2360" s="567"/>
      <c r="Q2360" s="567"/>
      <c r="R2360" s="567"/>
      <c r="S2360" s="567"/>
      <c r="T2360" s="567"/>
      <c r="U2360" s="567"/>
      <c r="V2360" s="567"/>
      <c r="W2360" s="567"/>
      <c r="X2360" s="567"/>
      <c r="Y2360" s="568"/>
      <c r="Z2360" s="567"/>
      <c r="AA2360" s="567"/>
      <c r="AB2360" s="316"/>
      <c r="AC2360" s="316"/>
    </row>
    <row r="2361" spans="1:29">
      <c r="A2361" s="576"/>
      <c r="B2361" s="566"/>
      <c r="C2361" s="566"/>
      <c r="D2361" s="566"/>
      <c r="E2361" s="566"/>
      <c r="F2361" s="567"/>
      <c r="G2361" s="567"/>
      <c r="H2361" s="567"/>
      <c r="I2361" s="567"/>
      <c r="J2361" s="567"/>
      <c r="K2361" s="567"/>
      <c r="L2361" s="567"/>
      <c r="M2361" s="567"/>
      <c r="N2361" s="567"/>
      <c r="O2361" s="567"/>
      <c r="P2361" s="567"/>
      <c r="Q2361" s="567"/>
      <c r="R2361" s="567"/>
      <c r="S2361" s="567"/>
      <c r="T2361" s="567"/>
      <c r="U2361" s="567"/>
      <c r="V2361" s="567"/>
      <c r="W2361" s="567"/>
      <c r="X2361" s="567"/>
      <c r="Y2361" s="568"/>
      <c r="Z2361" s="567"/>
      <c r="AA2361" s="567"/>
      <c r="AB2361" s="316"/>
      <c r="AC2361" s="316"/>
    </row>
    <row r="2362" spans="1:29">
      <c r="A2362" s="576"/>
      <c r="B2362" s="566"/>
      <c r="C2362" s="566"/>
      <c r="D2362" s="566"/>
      <c r="E2362" s="566"/>
      <c r="F2362" s="567"/>
      <c r="G2362" s="567"/>
      <c r="H2362" s="567"/>
      <c r="I2362" s="567"/>
      <c r="J2362" s="567"/>
      <c r="K2362" s="567"/>
      <c r="L2362" s="567"/>
      <c r="M2362" s="567"/>
      <c r="N2362" s="567"/>
      <c r="O2362" s="567"/>
      <c r="P2362" s="567"/>
      <c r="Q2362" s="567"/>
      <c r="R2362" s="567"/>
      <c r="S2362" s="567"/>
      <c r="T2362" s="567"/>
      <c r="U2362" s="567"/>
      <c r="V2362" s="567"/>
      <c r="W2362" s="567"/>
      <c r="X2362" s="567"/>
      <c r="Y2362" s="568"/>
      <c r="Z2362" s="567"/>
      <c r="AA2362" s="567"/>
      <c r="AB2362" s="316"/>
      <c r="AC2362" s="316"/>
    </row>
    <row r="2363" spans="1:29">
      <c r="A2363" s="576"/>
      <c r="B2363" s="566"/>
      <c r="C2363" s="566"/>
      <c r="D2363" s="566"/>
      <c r="E2363" s="566"/>
      <c r="F2363" s="567"/>
      <c r="G2363" s="567"/>
      <c r="H2363" s="567"/>
      <c r="I2363" s="567"/>
      <c r="J2363" s="567"/>
      <c r="K2363" s="567"/>
      <c r="L2363" s="567"/>
      <c r="M2363" s="567"/>
      <c r="N2363" s="567"/>
      <c r="O2363" s="567"/>
      <c r="P2363" s="567"/>
      <c r="Q2363" s="567"/>
      <c r="R2363" s="567"/>
      <c r="S2363" s="567"/>
      <c r="T2363" s="567"/>
      <c r="U2363" s="567"/>
      <c r="V2363" s="567"/>
      <c r="W2363" s="567"/>
      <c r="X2363" s="567"/>
      <c r="Y2363" s="568"/>
      <c r="Z2363" s="567"/>
      <c r="AA2363" s="567"/>
      <c r="AB2363" s="316"/>
      <c r="AC2363" s="316"/>
    </row>
    <row r="2364" spans="1:29">
      <c r="A2364" s="576"/>
      <c r="B2364" s="566"/>
      <c r="C2364" s="566"/>
      <c r="D2364" s="566"/>
      <c r="E2364" s="566"/>
      <c r="F2364" s="567"/>
      <c r="G2364" s="567"/>
      <c r="H2364" s="567"/>
      <c r="I2364" s="567"/>
      <c r="J2364" s="567"/>
      <c r="K2364" s="567"/>
      <c r="L2364" s="567"/>
      <c r="M2364" s="567"/>
      <c r="N2364" s="567"/>
      <c r="O2364" s="567"/>
      <c r="P2364" s="567"/>
      <c r="Q2364" s="567"/>
      <c r="R2364" s="567"/>
      <c r="S2364" s="567"/>
      <c r="T2364" s="567"/>
      <c r="U2364" s="567"/>
      <c r="V2364" s="567"/>
      <c r="W2364" s="567"/>
      <c r="X2364" s="567"/>
      <c r="Y2364" s="568"/>
      <c r="Z2364" s="567"/>
      <c r="AA2364" s="567"/>
      <c r="AB2364" s="316"/>
      <c r="AC2364" s="316"/>
    </row>
    <row r="2365" spans="1:29">
      <c r="A2365" s="576"/>
      <c r="B2365" s="566"/>
      <c r="C2365" s="566"/>
      <c r="D2365" s="566"/>
      <c r="E2365" s="566"/>
      <c r="F2365" s="567"/>
      <c r="G2365" s="567"/>
      <c r="H2365" s="567"/>
      <c r="I2365" s="567"/>
      <c r="J2365" s="567"/>
      <c r="K2365" s="567"/>
      <c r="L2365" s="567"/>
      <c r="M2365" s="567"/>
      <c r="N2365" s="567"/>
      <c r="O2365" s="567"/>
      <c r="P2365" s="567"/>
      <c r="Q2365" s="567"/>
      <c r="R2365" s="567"/>
      <c r="S2365" s="567"/>
      <c r="T2365" s="567"/>
      <c r="U2365" s="567"/>
      <c r="V2365" s="567"/>
      <c r="W2365" s="567"/>
      <c r="X2365" s="567"/>
      <c r="Y2365" s="568"/>
      <c r="Z2365" s="567"/>
      <c r="AA2365" s="567"/>
      <c r="AB2365" s="316"/>
      <c r="AC2365" s="316"/>
    </row>
    <row r="2366" spans="1:29">
      <c r="A2366" s="576"/>
      <c r="B2366" s="566"/>
      <c r="C2366" s="566"/>
      <c r="D2366" s="566"/>
      <c r="E2366" s="566"/>
      <c r="F2366" s="567"/>
      <c r="G2366" s="567"/>
      <c r="H2366" s="567"/>
      <c r="I2366" s="567"/>
      <c r="J2366" s="567"/>
      <c r="K2366" s="567"/>
      <c r="L2366" s="567"/>
      <c r="M2366" s="567"/>
      <c r="N2366" s="567"/>
      <c r="O2366" s="567"/>
      <c r="P2366" s="567"/>
      <c r="Q2366" s="567"/>
      <c r="R2366" s="567"/>
      <c r="S2366" s="567"/>
      <c r="T2366" s="567"/>
      <c r="U2366" s="567"/>
      <c r="V2366" s="567"/>
      <c r="W2366" s="567"/>
      <c r="X2366" s="567"/>
      <c r="Y2366" s="568"/>
      <c r="Z2366" s="567"/>
      <c r="AA2366" s="567"/>
      <c r="AB2366" s="316"/>
      <c r="AC2366" s="316"/>
    </row>
    <row r="2367" spans="1:29">
      <c r="A2367" s="576"/>
      <c r="B2367" s="566"/>
      <c r="C2367" s="566"/>
      <c r="D2367" s="566"/>
      <c r="E2367" s="566"/>
      <c r="F2367" s="567"/>
      <c r="G2367" s="567"/>
      <c r="H2367" s="567"/>
      <c r="I2367" s="567"/>
      <c r="J2367" s="567"/>
      <c r="K2367" s="567"/>
      <c r="L2367" s="567"/>
      <c r="M2367" s="567"/>
      <c r="N2367" s="567"/>
      <c r="O2367" s="567"/>
      <c r="P2367" s="567"/>
      <c r="Q2367" s="567"/>
      <c r="R2367" s="567"/>
      <c r="S2367" s="567"/>
      <c r="T2367" s="567"/>
      <c r="U2367" s="567"/>
      <c r="V2367" s="567"/>
      <c r="W2367" s="567"/>
      <c r="X2367" s="567"/>
      <c r="Y2367" s="568"/>
      <c r="Z2367" s="567"/>
      <c r="AA2367" s="567"/>
      <c r="AB2367" s="316"/>
      <c r="AC2367" s="316"/>
    </row>
    <row r="2368" spans="1:29">
      <c r="A2368" s="576"/>
      <c r="B2368" s="566"/>
      <c r="C2368" s="566"/>
      <c r="D2368" s="566"/>
      <c r="E2368" s="566"/>
      <c r="F2368" s="567"/>
      <c r="G2368" s="567"/>
      <c r="H2368" s="567"/>
      <c r="I2368" s="567"/>
      <c r="J2368" s="567"/>
      <c r="K2368" s="567"/>
      <c r="L2368" s="567"/>
      <c r="M2368" s="567"/>
      <c r="N2368" s="567"/>
      <c r="O2368" s="567"/>
      <c r="P2368" s="567"/>
      <c r="Q2368" s="567"/>
      <c r="R2368" s="567"/>
      <c r="S2368" s="567"/>
      <c r="T2368" s="567"/>
      <c r="U2368" s="567"/>
      <c r="V2368" s="567"/>
      <c r="W2368" s="567"/>
      <c r="X2368" s="567"/>
      <c r="Y2368" s="568"/>
      <c r="Z2368" s="567"/>
      <c r="AA2368" s="567"/>
      <c r="AB2368" s="316"/>
      <c r="AC2368" s="316"/>
    </row>
    <row r="2369" spans="1:29">
      <c r="A2369" s="576"/>
      <c r="B2369" s="566"/>
      <c r="C2369" s="566"/>
      <c r="D2369" s="566"/>
      <c r="E2369" s="566"/>
      <c r="F2369" s="567"/>
      <c r="G2369" s="567"/>
      <c r="H2369" s="567"/>
      <c r="I2369" s="567"/>
      <c r="J2369" s="567"/>
      <c r="K2369" s="567"/>
      <c r="L2369" s="567"/>
      <c r="M2369" s="567"/>
      <c r="N2369" s="567"/>
      <c r="O2369" s="567"/>
      <c r="P2369" s="567"/>
      <c r="Q2369" s="567"/>
      <c r="R2369" s="567"/>
      <c r="S2369" s="567"/>
      <c r="T2369" s="567"/>
      <c r="U2369" s="567"/>
      <c r="V2369" s="567"/>
      <c r="W2369" s="567"/>
      <c r="X2369" s="567"/>
      <c r="Y2369" s="568"/>
      <c r="Z2369" s="567"/>
      <c r="AA2369" s="567"/>
      <c r="AB2369" s="316"/>
      <c r="AC2369" s="316"/>
    </row>
    <row r="2370" spans="1:29">
      <c r="A2370" s="576"/>
      <c r="B2370" s="566"/>
      <c r="C2370" s="566"/>
      <c r="D2370" s="566"/>
      <c r="E2370" s="566"/>
      <c r="F2370" s="567"/>
      <c r="G2370" s="567"/>
      <c r="H2370" s="567"/>
      <c r="I2370" s="567"/>
      <c r="J2370" s="567"/>
      <c r="K2370" s="567"/>
      <c r="L2370" s="567"/>
      <c r="M2370" s="567"/>
      <c r="N2370" s="567"/>
      <c r="O2370" s="567"/>
      <c r="P2370" s="567"/>
      <c r="Q2370" s="567"/>
      <c r="R2370" s="567"/>
      <c r="S2370" s="567"/>
      <c r="T2370" s="567"/>
      <c r="U2370" s="567"/>
      <c r="V2370" s="567"/>
      <c r="W2370" s="567"/>
      <c r="X2370" s="567"/>
      <c r="Y2370" s="568"/>
      <c r="Z2370" s="567"/>
      <c r="AA2370" s="567"/>
      <c r="AB2370" s="316"/>
      <c r="AC2370" s="316"/>
    </row>
    <row r="2371" spans="1:29">
      <c r="A2371" s="576"/>
      <c r="B2371" s="566"/>
      <c r="C2371" s="566"/>
      <c r="D2371" s="566"/>
      <c r="E2371" s="566"/>
      <c r="F2371" s="567"/>
      <c r="G2371" s="567"/>
      <c r="H2371" s="567"/>
      <c r="I2371" s="567"/>
      <c r="J2371" s="567"/>
      <c r="K2371" s="567"/>
      <c r="L2371" s="567"/>
      <c r="M2371" s="567"/>
      <c r="N2371" s="567"/>
      <c r="O2371" s="567"/>
      <c r="P2371" s="567"/>
      <c r="Q2371" s="567"/>
      <c r="R2371" s="567"/>
      <c r="S2371" s="567"/>
      <c r="T2371" s="567"/>
      <c r="U2371" s="567"/>
      <c r="V2371" s="567"/>
      <c r="W2371" s="567"/>
      <c r="X2371" s="567"/>
      <c r="Y2371" s="568"/>
      <c r="Z2371" s="567"/>
      <c r="AA2371" s="567"/>
      <c r="AB2371" s="316"/>
      <c r="AC2371" s="316"/>
    </row>
    <row r="2372" spans="1:29">
      <c r="A2372" s="576"/>
      <c r="B2372" s="566"/>
      <c r="C2372" s="566"/>
      <c r="D2372" s="566"/>
      <c r="E2372" s="566"/>
      <c r="F2372" s="567"/>
      <c r="G2372" s="567"/>
      <c r="H2372" s="567"/>
      <c r="I2372" s="567"/>
      <c r="J2372" s="567"/>
      <c r="K2372" s="567"/>
      <c r="L2372" s="567"/>
      <c r="M2372" s="567"/>
      <c r="N2372" s="567"/>
      <c r="O2372" s="567"/>
      <c r="P2372" s="567"/>
      <c r="Q2372" s="567"/>
      <c r="R2372" s="567"/>
      <c r="S2372" s="567"/>
      <c r="T2372" s="567"/>
      <c r="U2372" s="567"/>
      <c r="V2372" s="567"/>
      <c r="W2372" s="567"/>
      <c r="X2372" s="567"/>
      <c r="Y2372" s="568"/>
      <c r="Z2372" s="567"/>
      <c r="AA2372" s="567"/>
      <c r="AB2372" s="316"/>
      <c r="AC2372" s="316"/>
    </row>
    <row r="2373" spans="1:29">
      <c r="A2373" s="576"/>
      <c r="B2373" s="566"/>
      <c r="C2373" s="566"/>
      <c r="D2373" s="566"/>
      <c r="E2373" s="566"/>
      <c r="F2373" s="567"/>
      <c r="G2373" s="567"/>
      <c r="H2373" s="567"/>
      <c r="I2373" s="567"/>
      <c r="J2373" s="567"/>
      <c r="K2373" s="567"/>
      <c r="L2373" s="567"/>
      <c r="M2373" s="567"/>
      <c r="N2373" s="567"/>
      <c r="O2373" s="567"/>
      <c r="P2373" s="567"/>
      <c r="Q2373" s="567"/>
      <c r="R2373" s="567"/>
      <c r="S2373" s="567"/>
      <c r="T2373" s="567"/>
      <c r="U2373" s="567"/>
      <c r="V2373" s="567"/>
      <c r="W2373" s="567"/>
      <c r="X2373" s="567"/>
      <c r="Y2373" s="568"/>
      <c r="Z2373" s="567"/>
      <c r="AA2373" s="567"/>
      <c r="AB2373" s="316"/>
      <c r="AC2373" s="316"/>
    </row>
    <row r="2374" spans="1:29">
      <c r="A2374" s="576"/>
      <c r="B2374" s="566"/>
      <c r="C2374" s="566"/>
      <c r="D2374" s="566"/>
      <c r="E2374" s="566"/>
      <c r="F2374" s="567"/>
      <c r="G2374" s="567"/>
      <c r="H2374" s="567"/>
      <c r="I2374" s="567"/>
      <c r="J2374" s="567"/>
      <c r="K2374" s="567"/>
      <c r="L2374" s="567"/>
      <c r="M2374" s="567"/>
      <c r="N2374" s="567"/>
      <c r="O2374" s="567"/>
      <c r="P2374" s="567"/>
      <c r="Q2374" s="567"/>
      <c r="R2374" s="567"/>
      <c r="S2374" s="567"/>
      <c r="T2374" s="567"/>
      <c r="U2374" s="567"/>
      <c r="V2374" s="567"/>
      <c r="W2374" s="567"/>
      <c r="X2374" s="567"/>
      <c r="Y2374" s="568"/>
      <c r="Z2374" s="567"/>
      <c r="AA2374" s="567"/>
      <c r="AB2374" s="316"/>
      <c r="AC2374" s="316"/>
    </row>
    <row r="2375" spans="1:29">
      <c r="A2375" s="576"/>
      <c r="B2375" s="566"/>
      <c r="C2375" s="566"/>
      <c r="D2375" s="566"/>
      <c r="E2375" s="566"/>
      <c r="F2375" s="567"/>
      <c r="G2375" s="567"/>
      <c r="H2375" s="567"/>
      <c r="I2375" s="567"/>
      <c r="J2375" s="567"/>
      <c r="K2375" s="567"/>
      <c r="L2375" s="567"/>
      <c r="M2375" s="567"/>
      <c r="N2375" s="567"/>
      <c r="O2375" s="567"/>
      <c r="P2375" s="567"/>
      <c r="Q2375" s="567"/>
      <c r="R2375" s="567"/>
      <c r="S2375" s="567"/>
      <c r="T2375" s="567"/>
      <c r="U2375" s="567"/>
      <c r="V2375" s="567"/>
      <c r="W2375" s="567"/>
      <c r="X2375" s="567"/>
      <c r="Y2375" s="568"/>
      <c r="Z2375" s="567"/>
      <c r="AA2375" s="567"/>
      <c r="AB2375" s="316"/>
      <c r="AC2375" s="316"/>
    </row>
    <row r="2376" spans="1:29">
      <c r="A2376" s="576"/>
      <c r="B2376" s="566"/>
      <c r="C2376" s="566"/>
      <c r="D2376" s="566"/>
      <c r="E2376" s="566"/>
      <c r="F2376" s="567"/>
      <c r="G2376" s="567"/>
      <c r="H2376" s="567"/>
      <c r="I2376" s="567"/>
      <c r="J2376" s="567"/>
      <c r="K2376" s="567"/>
      <c r="L2376" s="567"/>
      <c r="M2376" s="567"/>
      <c r="N2376" s="567"/>
      <c r="O2376" s="567"/>
      <c r="P2376" s="567"/>
      <c r="Q2376" s="567"/>
      <c r="R2376" s="567"/>
      <c r="S2376" s="567"/>
      <c r="T2376" s="567"/>
      <c r="U2376" s="567"/>
      <c r="V2376" s="567"/>
      <c r="W2376" s="567"/>
      <c r="X2376" s="567"/>
      <c r="Y2376" s="568"/>
      <c r="Z2376" s="567"/>
      <c r="AA2376" s="567"/>
      <c r="AB2376" s="316"/>
      <c r="AC2376" s="316"/>
    </row>
    <row r="2377" spans="1:29">
      <c r="A2377" s="576"/>
      <c r="B2377" s="566"/>
      <c r="C2377" s="566"/>
      <c r="D2377" s="566"/>
      <c r="E2377" s="566"/>
      <c r="F2377" s="567"/>
      <c r="G2377" s="567"/>
      <c r="H2377" s="567"/>
      <c r="I2377" s="567"/>
      <c r="J2377" s="567"/>
      <c r="K2377" s="567"/>
      <c r="L2377" s="567"/>
      <c r="M2377" s="567"/>
      <c r="N2377" s="567"/>
      <c r="O2377" s="567"/>
      <c r="P2377" s="567"/>
      <c r="Q2377" s="567"/>
      <c r="R2377" s="567"/>
      <c r="S2377" s="567"/>
      <c r="T2377" s="567"/>
      <c r="U2377" s="567"/>
      <c r="V2377" s="567"/>
      <c r="W2377" s="567"/>
      <c r="X2377" s="567"/>
      <c r="Y2377" s="568"/>
      <c r="Z2377" s="567"/>
      <c r="AA2377" s="567"/>
      <c r="AB2377" s="316"/>
      <c r="AC2377" s="316"/>
    </row>
    <row r="2378" spans="1:29">
      <c r="A2378" s="576"/>
      <c r="B2378" s="566"/>
      <c r="C2378" s="566"/>
      <c r="D2378" s="566"/>
      <c r="E2378" s="566"/>
      <c r="F2378" s="567"/>
      <c r="G2378" s="567"/>
      <c r="H2378" s="567"/>
      <c r="I2378" s="567"/>
      <c r="J2378" s="567"/>
      <c r="K2378" s="567"/>
      <c r="L2378" s="567"/>
      <c r="M2378" s="567"/>
      <c r="N2378" s="567"/>
      <c r="O2378" s="567"/>
      <c r="P2378" s="567"/>
      <c r="Q2378" s="567"/>
      <c r="R2378" s="567"/>
      <c r="S2378" s="567"/>
      <c r="T2378" s="567"/>
      <c r="U2378" s="567"/>
      <c r="V2378" s="567"/>
      <c r="W2378" s="567"/>
      <c r="X2378" s="567"/>
      <c r="Y2378" s="568"/>
      <c r="Z2378" s="567"/>
      <c r="AA2378" s="567"/>
      <c r="AB2378" s="316"/>
      <c r="AC2378" s="316"/>
    </row>
    <row r="2379" spans="1:29">
      <c r="A2379" s="576"/>
      <c r="B2379" s="566"/>
      <c r="C2379" s="566"/>
      <c r="D2379" s="566"/>
      <c r="E2379" s="566"/>
      <c r="F2379" s="567"/>
      <c r="G2379" s="567"/>
      <c r="H2379" s="567"/>
      <c r="I2379" s="567"/>
      <c r="J2379" s="567"/>
      <c r="K2379" s="567"/>
      <c r="L2379" s="567"/>
      <c r="M2379" s="567"/>
      <c r="N2379" s="567"/>
      <c r="O2379" s="567"/>
      <c r="P2379" s="567"/>
      <c r="Q2379" s="567"/>
      <c r="R2379" s="567"/>
      <c r="S2379" s="567"/>
      <c r="T2379" s="567"/>
      <c r="U2379" s="567"/>
      <c r="V2379" s="567"/>
      <c r="W2379" s="567"/>
      <c r="X2379" s="567"/>
      <c r="Y2379" s="568"/>
      <c r="Z2379" s="567"/>
      <c r="AA2379" s="567"/>
      <c r="AB2379" s="316"/>
      <c r="AC2379" s="316"/>
    </row>
    <row r="2380" spans="1:29">
      <c r="A2380" s="576"/>
      <c r="B2380" s="566"/>
      <c r="C2380" s="566"/>
      <c r="D2380" s="566"/>
      <c r="E2380" s="566"/>
      <c r="F2380" s="567"/>
      <c r="G2380" s="567"/>
      <c r="H2380" s="567"/>
      <c r="I2380" s="567"/>
      <c r="J2380" s="567"/>
      <c r="K2380" s="567"/>
      <c r="L2380" s="567"/>
      <c r="M2380" s="567"/>
      <c r="N2380" s="567"/>
      <c r="O2380" s="567"/>
      <c r="P2380" s="567"/>
      <c r="Q2380" s="567"/>
      <c r="R2380" s="567"/>
      <c r="S2380" s="567"/>
      <c r="T2380" s="567"/>
      <c r="U2380" s="567"/>
      <c r="V2380" s="567"/>
      <c r="W2380" s="567"/>
      <c r="X2380" s="567"/>
      <c r="Y2380" s="568"/>
      <c r="Z2380" s="567"/>
      <c r="AA2380" s="567"/>
      <c r="AB2380" s="316"/>
      <c r="AC2380" s="316"/>
    </row>
    <row r="2381" spans="1:29">
      <c r="A2381" s="576"/>
      <c r="B2381" s="566"/>
      <c r="C2381" s="566"/>
      <c r="D2381" s="566"/>
      <c r="E2381" s="566"/>
      <c r="F2381" s="567"/>
      <c r="G2381" s="567"/>
      <c r="H2381" s="567"/>
      <c r="I2381" s="567"/>
      <c r="J2381" s="567"/>
      <c r="K2381" s="567"/>
      <c r="L2381" s="567"/>
      <c r="M2381" s="567"/>
      <c r="N2381" s="567"/>
      <c r="O2381" s="567"/>
      <c r="P2381" s="567"/>
      <c r="Q2381" s="567"/>
      <c r="R2381" s="567"/>
      <c r="S2381" s="567"/>
      <c r="T2381" s="567"/>
      <c r="U2381" s="567"/>
      <c r="V2381" s="567"/>
      <c r="W2381" s="567"/>
      <c r="X2381" s="567"/>
      <c r="Y2381" s="568"/>
      <c r="Z2381" s="567"/>
      <c r="AA2381" s="567"/>
      <c r="AB2381" s="316"/>
      <c r="AC2381" s="316"/>
    </row>
    <row r="2382" spans="1:29">
      <c r="A2382" s="576"/>
      <c r="B2382" s="566"/>
      <c r="C2382" s="566"/>
      <c r="D2382" s="566"/>
      <c r="E2382" s="566"/>
      <c r="F2382" s="567"/>
      <c r="G2382" s="567"/>
      <c r="H2382" s="567"/>
      <c r="I2382" s="567"/>
      <c r="J2382" s="567"/>
      <c r="K2382" s="567"/>
      <c r="L2382" s="567"/>
      <c r="M2382" s="567"/>
      <c r="N2382" s="567"/>
      <c r="O2382" s="567"/>
      <c r="P2382" s="567"/>
      <c r="Q2382" s="567"/>
      <c r="R2382" s="567"/>
      <c r="S2382" s="567"/>
      <c r="T2382" s="567"/>
      <c r="U2382" s="567"/>
      <c r="V2382" s="567"/>
      <c r="W2382" s="567"/>
      <c r="X2382" s="567"/>
      <c r="Y2382" s="568"/>
      <c r="Z2382" s="567"/>
      <c r="AA2382" s="567"/>
      <c r="AB2382" s="316"/>
      <c r="AC2382" s="316"/>
    </row>
    <row r="2383" spans="1:29">
      <c r="A2383" s="576"/>
      <c r="B2383" s="566"/>
      <c r="C2383" s="566"/>
      <c r="D2383" s="566"/>
      <c r="E2383" s="566"/>
      <c r="F2383" s="567"/>
      <c r="G2383" s="567"/>
      <c r="H2383" s="567"/>
      <c r="I2383" s="567"/>
      <c r="J2383" s="567"/>
      <c r="K2383" s="567"/>
      <c r="L2383" s="567"/>
      <c r="M2383" s="567"/>
      <c r="N2383" s="567"/>
      <c r="O2383" s="567"/>
      <c r="P2383" s="567"/>
      <c r="Q2383" s="567"/>
      <c r="R2383" s="567"/>
      <c r="S2383" s="567"/>
      <c r="T2383" s="567"/>
      <c r="U2383" s="567"/>
      <c r="V2383" s="567"/>
      <c r="W2383" s="567"/>
      <c r="X2383" s="567"/>
      <c r="Y2383" s="568"/>
      <c r="Z2383" s="567"/>
      <c r="AA2383" s="567"/>
      <c r="AB2383" s="316"/>
      <c r="AC2383" s="316"/>
    </row>
    <row r="2384" spans="1:29">
      <c r="A2384" s="576"/>
      <c r="B2384" s="566"/>
      <c r="C2384" s="566"/>
      <c r="D2384" s="566"/>
      <c r="E2384" s="566"/>
      <c r="F2384" s="567"/>
      <c r="G2384" s="567"/>
      <c r="H2384" s="567"/>
      <c r="I2384" s="567"/>
      <c r="J2384" s="567"/>
      <c r="K2384" s="567"/>
      <c r="L2384" s="567"/>
      <c r="M2384" s="567"/>
      <c r="N2384" s="567"/>
      <c r="O2384" s="567"/>
      <c r="P2384" s="567"/>
      <c r="Q2384" s="567"/>
      <c r="R2384" s="567"/>
      <c r="S2384" s="567"/>
      <c r="T2384" s="567"/>
      <c r="U2384" s="567"/>
      <c r="V2384" s="567"/>
      <c r="W2384" s="567"/>
      <c r="X2384" s="567"/>
      <c r="Y2384" s="568"/>
      <c r="Z2384" s="567"/>
      <c r="AA2384" s="567"/>
      <c r="AB2384" s="316"/>
      <c r="AC2384" s="316"/>
    </row>
    <row r="2385" spans="1:29">
      <c r="A2385" s="576"/>
      <c r="B2385" s="566"/>
      <c r="C2385" s="566"/>
      <c r="D2385" s="566"/>
      <c r="E2385" s="566"/>
      <c r="F2385" s="567"/>
      <c r="G2385" s="567"/>
      <c r="H2385" s="567"/>
      <c r="I2385" s="567"/>
      <c r="J2385" s="567"/>
      <c r="K2385" s="567"/>
      <c r="L2385" s="567"/>
      <c r="M2385" s="567"/>
      <c r="N2385" s="567"/>
      <c r="O2385" s="567"/>
      <c r="P2385" s="567"/>
      <c r="Q2385" s="567"/>
      <c r="R2385" s="567"/>
      <c r="S2385" s="567"/>
      <c r="T2385" s="567"/>
      <c r="U2385" s="567"/>
      <c r="V2385" s="567"/>
      <c r="W2385" s="567"/>
      <c r="X2385" s="567"/>
      <c r="Y2385" s="568"/>
      <c r="Z2385" s="567"/>
      <c r="AA2385" s="567"/>
      <c r="AB2385" s="316"/>
      <c r="AC2385" s="316"/>
    </row>
    <row r="2386" spans="1:29">
      <c r="A2386" s="576"/>
      <c r="B2386" s="566"/>
      <c r="C2386" s="566"/>
      <c r="D2386" s="566"/>
      <c r="E2386" s="566"/>
      <c r="F2386" s="567"/>
      <c r="G2386" s="567"/>
      <c r="H2386" s="567"/>
      <c r="I2386" s="567"/>
      <c r="J2386" s="567"/>
      <c r="K2386" s="567"/>
      <c r="L2386" s="567"/>
      <c r="M2386" s="567"/>
      <c r="N2386" s="567"/>
      <c r="O2386" s="567"/>
      <c r="P2386" s="567"/>
      <c r="Q2386" s="567"/>
      <c r="R2386" s="567"/>
      <c r="S2386" s="567"/>
      <c r="T2386" s="567"/>
      <c r="U2386" s="567"/>
      <c r="V2386" s="567"/>
      <c r="W2386" s="567"/>
      <c r="X2386" s="567"/>
      <c r="Y2386" s="568"/>
      <c r="Z2386" s="567"/>
      <c r="AA2386" s="567"/>
      <c r="AB2386" s="316"/>
      <c r="AC2386" s="316"/>
    </row>
    <row r="2387" spans="1:29">
      <c r="A2387" s="576"/>
      <c r="B2387" s="566"/>
      <c r="C2387" s="566"/>
      <c r="D2387" s="566"/>
      <c r="E2387" s="566"/>
      <c r="F2387" s="567"/>
      <c r="G2387" s="567"/>
      <c r="H2387" s="567"/>
      <c r="I2387" s="567"/>
      <c r="J2387" s="567"/>
      <c r="K2387" s="567"/>
      <c r="L2387" s="567"/>
      <c r="M2387" s="567"/>
      <c r="N2387" s="567"/>
      <c r="O2387" s="567"/>
      <c r="P2387" s="567"/>
      <c r="Q2387" s="567"/>
      <c r="R2387" s="567"/>
      <c r="S2387" s="567"/>
      <c r="T2387" s="567"/>
      <c r="U2387" s="567"/>
      <c r="V2387" s="567"/>
      <c r="W2387" s="567"/>
      <c r="X2387" s="567"/>
      <c r="Y2387" s="568"/>
      <c r="Z2387" s="567"/>
      <c r="AA2387" s="567"/>
      <c r="AB2387" s="316"/>
      <c r="AC2387" s="316"/>
    </row>
    <row r="2388" spans="1:29">
      <c r="A2388" s="576"/>
      <c r="B2388" s="566"/>
      <c r="C2388" s="566"/>
      <c r="D2388" s="566"/>
      <c r="E2388" s="566"/>
      <c r="F2388" s="567"/>
      <c r="G2388" s="567"/>
      <c r="H2388" s="567"/>
      <c r="I2388" s="567"/>
      <c r="J2388" s="567"/>
      <c r="K2388" s="567"/>
      <c r="L2388" s="567"/>
      <c r="M2388" s="567"/>
      <c r="N2388" s="567"/>
      <c r="O2388" s="567"/>
      <c r="P2388" s="567"/>
      <c r="Q2388" s="567"/>
      <c r="R2388" s="567"/>
      <c r="S2388" s="567"/>
      <c r="T2388" s="567"/>
      <c r="U2388" s="567"/>
      <c r="V2388" s="567"/>
      <c r="W2388" s="567"/>
      <c r="X2388" s="567"/>
      <c r="Y2388" s="568"/>
      <c r="Z2388" s="567"/>
      <c r="AA2388" s="567"/>
      <c r="AB2388" s="316"/>
      <c r="AC2388" s="316"/>
    </row>
    <row r="2389" spans="1:29">
      <c r="A2389" s="576"/>
      <c r="B2389" s="566"/>
      <c r="C2389" s="566"/>
      <c r="D2389" s="566"/>
      <c r="E2389" s="566"/>
      <c r="F2389" s="567"/>
      <c r="G2389" s="567"/>
      <c r="H2389" s="567"/>
      <c r="I2389" s="567"/>
      <c r="J2389" s="567"/>
      <c r="K2389" s="567"/>
      <c r="L2389" s="567"/>
      <c r="M2389" s="567"/>
      <c r="N2389" s="567"/>
      <c r="O2389" s="567"/>
      <c r="P2389" s="567"/>
      <c r="Q2389" s="567"/>
      <c r="R2389" s="567"/>
      <c r="S2389" s="567"/>
      <c r="T2389" s="567"/>
      <c r="U2389" s="567"/>
      <c r="V2389" s="567"/>
      <c r="W2389" s="567"/>
      <c r="X2389" s="567"/>
      <c r="Y2389" s="568"/>
      <c r="Z2389" s="567"/>
      <c r="AA2389" s="567"/>
      <c r="AB2389" s="316"/>
      <c r="AC2389" s="316"/>
    </row>
    <row r="2390" spans="1:29">
      <c r="A2390" s="576"/>
      <c r="B2390" s="566"/>
      <c r="C2390" s="566"/>
      <c r="D2390" s="566"/>
      <c r="E2390" s="566"/>
      <c r="F2390" s="567"/>
      <c r="G2390" s="567"/>
      <c r="H2390" s="567"/>
      <c r="I2390" s="567"/>
      <c r="J2390" s="567"/>
      <c r="K2390" s="567"/>
      <c r="L2390" s="567"/>
      <c r="M2390" s="567"/>
      <c r="N2390" s="567"/>
      <c r="O2390" s="567"/>
      <c r="P2390" s="567"/>
      <c r="Q2390" s="567"/>
      <c r="R2390" s="567"/>
      <c r="S2390" s="567"/>
      <c r="T2390" s="567"/>
      <c r="U2390" s="567"/>
      <c r="V2390" s="567"/>
      <c r="W2390" s="567"/>
      <c r="X2390" s="567"/>
      <c r="Y2390" s="568"/>
      <c r="Z2390" s="567"/>
      <c r="AA2390" s="567"/>
      <c r="AB2390" s="316"/>
      <c r="AC2390" s="316"/>
    </row>
    <row r="2391" spans="1:29">
      <c r="A2391" s="576"/>
      <c r="B2391" s="566"/>
      <c r="C2391" s="566"/>
      <c r="D2391" s="566"/>
      <c r="E2391" s="566"/>
      <c r="F2391" s="567"/>
      <c r="G2391" s="567"/>
      <c r="H2391" s="567"/>
      <c r="I2391" s="567"/>
      <c r="J2391" s="567"/>
      <c r="K2391" s="567"/>
      <c r="L2391" s="567"/>
      <c r="M2391" s="567"/>
      <c r="N2391" s="567"/>
      <c r="O2391" s="567"/>
      <c r="P2391" s="567"/>
      <c r="Q2391" s="567"/>
      <c r="R2391" s="567"/>
      <c r="S2391" s="567"/>
      <c r="T2391" s="567"/>
      <c r="U2391" s="567"/>
      <c r="V2391" s="567"/>
      <c r="W2391" s="567"/>
      <c r="X2391" s="567"/>
      <c r="Y2391" s="568"/>
      <c r="Z2391" s="567"/>
      <c r="AA2391" s="567"/>
      <c r="AB2391" s="316"/>
      <c r="AC2391" s="316"/>
    </row>
    <row r="2392" spans="1:29">
      <c r="A2392" s="576"/>
      <c r="B2392" s="566"/>
      <c r="C2392" s="566"/>
      <c r="D2392" s="566"/>
      <c r="E2392" s="566"/>
      <c r="F2392" s="567"/>
      <c r="G2392" s="567"/>
      <c r="H2392" s="567"/>
      <c r="I2392" s="567"/>
      <c r="J2392" s="567"/>
      <c r="K2392" s="567"/>
      <c r="L2392" s="567"/>
      <c r="M2392" s="567"/>
      <c r="N2392" s="567"/>
      <c r="O2392" s="567"/>
      <c r="P2392" s="567"/>
      <c r="Q2392" s="567"/>
      <c r="R2392" s="567"/>
      <c r="S2392" s="567"/>
      <c r="T2392" s="567"/>
      <c r="U2392" s="567"/>
      <c r="V2392" s="567"/>
      <c r="W2392" s="567"/>
      <c r="X2392" s="567"/>
      <c r="Y2392" s="568"/>
      <c r="Z2392" s="567"/>
      <c r="AA2392" s="567"/>
      <c r="AB2392" s="316"/>
      <c r="AC2392" s="316"/>
    </row>
    <row r="2393" spans="1:29">
      <c r="A2393" s="576"/>
      <c r="B2393" s="566"/>
      <c r="C2393" s="566"/>
      <c r="D2393" s="566"/>
      <c r="E2393" s="566"/>
      <c r="F2393" s="567"/>
      <c r="G2393" s="567"/>
      <c r="H2393" s="567"/>
      <c r="I2393" s="567"/>
      <c r="J2393" s="567"/>
      <c r="K2393" s="567"/>
      <c r="L2393" s="567"/>
      <c r="M2393" s="567"/>
      <c r="N2393" s="567"/>
      <c r="O2393" s="567"/>
      <c r="P2393" s="567"/>
      <c r="Q2393" s="567"/>
      <c r="R2393" s="567"/>
      <c r="S2393" s="567"/>
      <c r="T2393" s="567"/>
      <c r="U2393" s="567"/>
      <c r="V2393" s="567"/>
      <c r="W2393" s="567"/>
      <c r="X2393" s="567"/>
      <c r="Y2393" s="568"/>
      <c r="Z2393" s="567"/>
      <c r="AA2393" s="567"/>
      <c r="AB2393" s="316"/>
      <c r="AC2393" s="316"/>
    </row>
    <row r="2394" spans="1:29">
      <c r="A2394" s="576"/>
      <c r="B2394" s="566"/>
      <c r="C2394" s="566"/>
      <c r="D2394" s="566"/>
      <c r="E2394" s="566"/>
      <c r="F2394" s="567"/>
      <c r="G2394" s="567"/>
      <c r="H2394" s="567"/>
      <c r="I2394" s="567"/>
      <c r="J2394" s="567"/>
      <c r="K2394" s="567"/>
      <c r="L2394" s="567"/>
      <c r="M2394" s="567"/>
      <c r="N2394" s="567"/>
      <c r="O2394" s="567"/>
      <c r="P2394" s="567"/>
      <c r="Q2394" s="567"/>
      <c r="R2394" s="567"/>
      <c r="S2394" s="567"/>
      <c r="T2394" s="567"/>
      <c r="U2394" s="567"/>
      <c r="V2394" s="567"/>
      <c r="W2394" s="567"/>
      <c r="X2394" s="567"/>
      <c r="Y2394" s="568"/>
      <c r="Z2394" s="567"/>
      <c r="AA2394" s="567"/>
      <c r="AB2394" s="316"/>
      <c r="AC2394" s="316"/>
    </row>
    <row r="2395" spans="1:29">
      <c r="A2395" s="576"/>
      <c r="B2395" s="566"/>
      <c r="C2395" s="566"/>
      <c r="D2395" s="566"/>
      <c r="E2395" s="566"/>
      <c r="F2395" s="567"/>
      <c r="G2395" s="567"/>
      <c r="H2395" s="567"/>
      <c r="I2395" s="567"/>
      <c r="J2395" s="567"/>
      <c r="K2395" s="567"/>
      <c r="L2395" s="567"/>
      <c r="M2395" s="567"/>
      <c r="N2395" s="567"/>
      <c r="O2395" s="567"/>
      <c r="P2395" s="567"/>
      <c r="Q2395" s="567"/>
      <c r="R2395" s="567"/>
      <c r="S2395" s="567"/>
      <c r="T2395" s="567"/>
      <c r="U2395" s="567"/>
      <c r="V2395" s="567"/>
      <c r="W2395" s="567"/>
      <c r="X2395" s="567"/>
      <c r="Y2395" s="568"/>
      <c r="Z2395" s="567"/>
      <c r="AA2395" s="567"/>
      <c r="AB2395" s="316"/>
      <c r="AC2395" s="316"/>
    </row>
    <row r="2396" spans="1:29">
      <c r="A2396" s="576"/>
      <c r="B2396" s="566"/>
      <c r="C2396" s="566"/>
      <c r="D2396" s="566"/>
      <c r="E2396" s="566"/>
      <c r="F2396" s="567"/>
      <c r="G2396" s="567"/>
      <c r="H2396" s="567"/>
      <c r="I2396" s="567"/>
      <c r="J2396" s="567"/>
      <c r="K2396" s="567"/>
      <c r="L2396" s="567"/>
      <c r="M2396" s="567"/>
      <c r="N2396" s="567"/>
      <c r="O2396" s="567"/>
      <c r="P2396" s="567"/>
      <c r="Q2396" s="567"/>
      <c r="R2396" s="567"/>
      <c r="S2396" s="567"/>
      <c r="T2396" s="567"/>
      <c r="U2396" s="567"/>
      <c r="V2396" s="567"/>
      <c r="W2396" s="567"/>
      <c r="X2396" s="567"/>
      <c r="Y2396" s="568"/>
      <c r="Z2396" s="567"/>
      <c r="AA2396" s="567"/>
      <c r="AB2396" s="316"/>
      <c r="AC2396" s="316"/>
    </row>
    <row r="2397" spans="1:29">
      <c r="A2397" s="576"/>
      <c r="B2397" s="566"/>
      <c r="C2397" s="566"/>
      <c r="D2397" s="566"/>
      <c r="E2397" s="566"/>
      <c r="F2397" s="567"/>
      <c r="G2397" s="567"/>
      <c r="H2397" s="567"/>
      <c r="I2397" s="567"/>
      <c r="J2397" s="567"/>
      <c r="K2397" s="567"/>
      <c r="L2397" s="567"/>
      <c r="M2397" s="567"/>
      <c r="N2397" s="567"/>
      <c r="O2397" s="567"/>
      <c r="P2397" s="567"/>
      <c r="Q2397" s="567"/>
      <c r="R2397" s="567"/>
      <c r="S2397" s="567"/>
      <c r="T2397" s="567"/>
      <c r="U2397" s="567"/>
      <c r="V2397" s="567"/>
      <c r="W2397" s="567"/>
      <c r="X2397" s="567"/>
      <c r="Y2397" s="568"/>
      <c r="Z2397" s="567"/>
      <c r="AA2397" s="567"/>
      <c r="AB2397" s="316"/>
      <c r="AC2397" s="316"/>
    </row>
    <row r="2398" spans="1:29">
      <c r="A2398" s="576"/>
      <c r="B2398" s="566"/>
      <c r="C2398" s="566"/>
      <c r="D2398" s="566"/>
      <c r="E2398" s="566"/>
      <c r="F2398" s="567"/>
      <c r="G2398" s="567"/>
      <c r="H2398" s="567"/>
      <c r="I2398" s="567"/>
      <c r="J2398" s="567"/>
      <c r="K2398" s="567"/>
      <c r="L2398" s="567"/>
      <c r="M2398" s="567"/>
      <c r="N2398" s="567"/>
      <c r="O2398" s="567"/>
      <c r="P2398" s="567"/>
      <c r="Q2398" s="567"/>
      <c r="R2398" s="567"/>
      <c r="S2398" s="567"/>
      <c r="T2398" s="567"/>
      <c r="U2398" s="567"/>
      <c r="V2398" s="567"/>
      <c r="W2398" s="567"/>
      <c r="X2398" s="567"/>
      <c r="Y2398" s="568"/>
      <c r="Z2398" s="567"/>
      <c r="AA2398" s="567"/>
      <c r="AB2398" s="316"/>
      <c r="AC2398" s="316"/>
    </row>
    <row r="2399" spans="1:29">
      <c r="A2399" s="576"/>
      <c r="B2399" s="566"/>
      <c r="C2399" s="566"/>
      <c r="D2399" s="566"/>
      <c r="E2399" s="566"/>
      <c r="F2399" s="567"/>
      <c r="G2399" s="567"/>
      <c r="H2399" s="567"/>
      <c r="I2399" s="567"/>
      <c r="J2399" s="567"/>
      <c r="K2399" s="567"/>
      <c r="L2399" s="567"/>
      <c r="M2399" s="567"/>
      <c r="N2399" s="567"/>
      <c r="O2399" s="567"/>
      <c r="P2399" s="567"/>
      <c r="Q2399" s="567"/>
      <c r="R2399" s="567"/>
      <c r="S2399" s="567"/>
      <c r="T2399" s="567"/>
      <c r="U2399" s="567"/>
      <c r="V2399" s="567"/>
      <c r="W2399" s="567"/>
      <c r="X2399" s="567"/>
      <c r="Y2399" s="568"/>
      <c r="Z2399" s="567"/>
      <c r="AA2399" s="567"/>
      <c r="AB2399" s="316"/>
      <c r="AC2399" s="316"/>
    </row>
    <row r="2400" spans="1:29">
      <c r="A2400" s="576"/>
      <c r="B2400" s="566"/>
      <c r="C2400" s="566"/>
      <c r="D2400" s="566"/>
      <c r="E2400" s="566"/>
      <c r="F2400" s="567"/>
      <c r="G2400" s="567"/>
      <c r="H2400" s="567"/>
      <c r="I2400" s="567"/>
      <c r="J2400" s="567"/>
      <c r="K2400" s="567"/>
      <c r="L2400" s="567"/>
      <c r="M2400" s="567"/>
      <c r="N2400" s="567"/>
      <c r="O2400" s="567"/>
      <c r="P2400" s="567"/>
      <c r="Q2400" s="567"/>
      <c r="R2400" s="567"/>
      <c r="S2400" s="567"/>
      <c r="T2400" s="567"/>
      <c r="U2400" s="567"/>
      <c r="V2400" s="567"/>
      <c r="W2400" s="567"/>
      <c r="X2400" s="567"/>
      <c r="Y2400" s="568"/>
      <c r="Z2400" s="567"/>
      <c r="AA2400" s="567"/>
      <c r="AB2400" s="316"/>
      <c r="AC2400" s="316"/>
    </row>
    <row r="2401" spans="1:29">
      <c r="A2401" s="576"/>
      <c r="B2401" s="566"/>
      <c r="C2401" s="566"/>
      <c r="D2401" s="566"/>
      <c r="E2401" s="566"/>
      <c r="F2401" s="567"/>
      <c r="G2401" s="567"/>
      <c r="H2401" s="567"/>
      <c r="I2401" s="567"/>
      <c r="J2401" s="567"/>
      <c r="K2401" s="567"/>
      <c r="L2401" s="567"/>
      <c r="M2401" s="567"/>
      <c r="N2401" s="567"/>
      <c r="O2401" s="567"/>
      <c r="P2401" s="567"/>
      <c r="Q2401" s="567"/>
      <c r="R2401" s="567"/>
      <c r="S2401" s="567"/>
      <c r="T2401" s="567"/>
      <c r="U2401" s="567"/>
      <c r="V2401" s="567"/>
      <c r="W2401" s="567"/>
      <c r="X2401" s="567"/>
      <c r="Y2401" s="568"/>
      <c r="Z2401" s="567"/>
      <c r="AA2401" s="567"/>
      <c r="AB2401" s="316"/>
      <c r="AC2401" s="316"/>
    </row>
    <row r="2402" spans="1:29">
      <c r="A2402" s="576"/>
      <c r="B2402" s="566"/>
      <c r="C2402" s="566"/>
      <c r="D2402" s="566"/>
      <c r="E2402" s="566"/>
      <c r="F2402" s="567"/>
      <c r="G2402" s="567"/>
      <c r="H2402" s="567"/>
      <c r="I2402" s="567"/>
      <c r="J2402" s="567"/>
      <c r="K2402" s="567"/>
      <c r="L2402" s="567"/>
      <c r="M2402" s="567"/>
      <c r="N2402" s="567"/>
      <c r="O2402" s="567"/>
      <c r="P2402" s="567"/>
      <c r="Q2402" s="567"/>
      <c r="R2402" s="567"/>
      <c r="S2402" s="567"/>
      <c r="T2402" s="567"/>
      <c r="U2402" s="567"/>
      <c r="V2402" s="567"/>
      <c r="W2402" s="567"/>
      <c r="X2402" s="567"/>
      <c r="Y2402" s="568"/>
      <c r="Z2402" s="567"/>
      <c r="AA2402" s="567"/>
      <c r="AB2402" s="316"/>
      <c r="AC2402" s="316"/>
    </row>
    <row r="2403" spans="1:29">
      <c r="A2403" s="576"/>
      <c r="B2403" s="566"/>
      <c r="C2403" s="566"/>
      <c r="D2403" s="566"/>
      <c r="E2403" s="566"/>
      <c r="F2403" s="567"/>
      <c r="G2403" s="567"/>
      <c r="H2403" s="567"/>
      <c r="I2403" s="567"/>
      <c r="J2403" s="567"/>
      <c r="K2403" s="567"/>
      <c r="L2403" s="567"/>
      <c r="M2403" s="567"/>
      <c r="N2403" s="567"/>
      <c r="O2403" s="567"/>
      <c r="P2403" s="567"/>
      <c r="Q2403" s="567"/>
      <c r="R2403" s="567"/>
      <c r="S2403" s="567"/>
      <c r="T2403" s="567"/>
      <c r="U2403" s="567"/>
      <c r="V2403" s="567"/>
      <c r="W2403" s="567"/>
      <c r="X2403" s="567"/>
      <c r="Y2403" s="568"/>
      <c r="Z2403" s="567"/>
      <c r="AA2403" s="567"/>
      <c r="AB2403" s="316"/>
      <c r="AC2403" s="316"/>
    </row>
    <row r="2404" spans="1:29">
      <c r="A2404" s="576"/>
      <c r="B2404" s="566"/>
      <c r="C2404" s="566"/>
      <c r="D2404" s="566"/>
      <c r="E2404" s="566"/>
      <c r="F2404" s="567"/>
      <c r="G2404" s="567"/>
      <c r="H2404" s="567"/>
      <c r="I2404" s="567"/>
      <c r="J2404" s="567"/>
      <c r="K2404" s="567"/>
      <c r="L2404" s="567"/>
      <c r="M2404" s="567"/>
      <c r="N2404" s="567"/>
      <c r="O2404" s="567"/>
      <c r="P2404" s="567"/>
      <c r="Q2404" s="567"/>
      <c r="R2404" s="567"/>
      <c r="S2404" s="567"/>
      <c r="T2404" s="567"/>
      <c r="U2404" s="567"/>
      <c r="V2404" s="567"/>
      <c r="W2404" s="567"/>
      <c r="X2404" s="567"/>
      <c r="Y2404" s="568"/>
      <c r="Z2404" s="567"/>
      <c r="AA2404" s="567"/>
      <c r="AB2404" s="316"/>
      <c r="AC2404" s="316"/>
    </row>
    <row r="2405" spans="1:29">
      <c r="A2405" s="576"/>
      <c r="B2405" s="566"/>
      <c r="C2405" s="566"/>
      <c r="D2405" s="566"/>
      <c r="E2405" s="566"/>
      <c r="F2405" s="567"/>
      <c r="G2405" s="567"/>
      <c r="H2405" s="567"/>
      <c r="I2405" s="567"/>
      <c r="J2405" s="567"/>
      <c r="K2405" s="567"/>
      <c r="L2405" s="567"/>
      <c r="M2405" s="567"/>
      <c r="N2405" s="567"/>
      <c r="O2405" s="567"/>
      <c r="P2405" s="567"/>
      <c r="Q2405" s="567"/>
      <c r="R2405" s="567"/>
      <c r="S2405" s="567"/>
      <c r="T2405" s="567"/>
      <c r="U2405" s="567"/>
      <c r="V2405" s="567"/>
      <c r="W2405" s="567"/>
      <c r="X2405" s="567"/>
      <c r="Y2405" s="568"/>
      <c r="Z2405" s="567"/>
      <c r="AA2405" s="567"/>
      <c r="AB2405" s="316"/>
      <c r="AC2405" s="316"/>
    </row>
    <row r="2406" spans="1:29">
      <c r="A2406" s="576"/>
      <c r="B2406" s="566"/>
      <c r="C2406" s="566"/>
      <c r="D2406" s="566"/>
      <c r="E2406" s="566"/>
      <c r="F2406" s="567"/>
      <c r="G2406" s="567"/>
      <c r="H2406" s="567"/>
      <c r="I2406" s="567"/>
      <c r="J2406" s="567"/>
      <c r="K2406" s="567"/>
      <c r="L2406" s="567"/>
      <c r="M2406" s="567"/>
      <c r="N2406" s="567"/>
      <c r="O2406" s="567"/>
      <c r="P2406" s="567"/>
      <c r="Q2406" s="567"/>
      <c r="R2406" s="567"/>
      <c r="S2406" s="567"/>
      <c r="T2406" s="567"/>
      <c r="U2406" s="567"/>
      <c r="V2406" s="567"/>
      <c r="W2406" s="567"/>
      <c r="X2406" s="567"/>
      <c r="Y2406" s="568"/>
      <c r="Z2406" s="567"/>
      <c r="AA2406" s="567"/>
      <c r="AB2406" s="316"/>
      <c r="AC2406" s="316"/>
    </row>
    <row r="2407" spans="1:29">
      <c r="A2407" s="576"/>
      <c r="B2407" s="566"/>
      <c r="C2407" s="566"/>
      <c r="D2407" s="566"/>
      <c r="E2407" s="566"/>
      <c r="F2407" s="567"/>
      <c r="G2407" s="567"/>
      <c r="H2407" s="567"/>
      <c r="I2407" s="567"/>
      <c r="J2407" s="567"/>
      <c r="K2407" s="567"/>
      <c r="L2407" s="567"/>
      <c r="M2407" s="567"/>
      <c r="N2407" s="567"/>
      <c r="O2407" s="567"/>
      <c r="P2407" s="567"/>
      <c r="Q2407" s="567"/>
      <c r="R2407" s="567"/>
      <c r="S2407" s="567"/>
      <c r="T2407" s="567"/>
      <c r="U2407" s="567"/>
      <c r="V2407" s="567"/>
      <c r="W2407" s="567"/>
      <c r="X2407" s="567"/>
      <c r="Y2407" s="568"/>
      <c r="Z2407" s="567"/>
      <c r="AA2407" s="567"/>
      <c r="AB2407" s="316"/>
      <c r="AC2407" s="316"/>
    </row>
    <row r="2408" spans="1:29">
      <c r="A2408" s="576"/>
      <c r="B2408" s="566"/>
      <c r="C2408" s="566"/>
      <c r="D2408" s="566"/>
      <c r="E2408" s="566"/>
      <c r="F2408" s="567"/>
      <c r="G2408" s="567"/>
      <c r="H2408" s="567"/>
      <c r="I2408" s="567"/>
      <c r="J2408" s="567"/>
      <c r="K2408" s="567"/>
      <c r="L2408" s="567"/>
      <c r="M2408" s="567"/>
      <c r="N2408" s="567"/>
      <c r="O2408" s="567"/>
      <c r="P2408" s="567"/>
      <c r="Q2408" s="567"/>
      <c r="R2408" s="567"/>
      <c r="S2408" s="567"/>
      <c r="T2408" s="567"/>
      <c r="U2408" s="567"/>
      <c r="V2408" s="567"/>
      <c r="W2408" s="567"/>
      <c r="X2408" s="567"/>
      <c r="Y2408" s="568"/>
      <c r="Z2408" s="567"/>
      <c r="AA2408" s="567"/>
      <c r="AB2408" s="316"/>
      <c r="AC2408" s="316"/>
    </row>
    <row r="2409" spans="1:29">
      <c r="A2409" s="576"/>
      <c r="B2409" s="566"/>
      <c r="C2409" s="566"/>
      <c r="D2409" s="566"/>
      <c r="E2409" s="566"/>
      <c r="F2409" s="567"/>
      <c r="G2409" s="567"/>
      <c r="H2409" s="567"/>
      <c r="I2409" s="567"/>
      <c r="J2409" s="567"/>
      <c r="K2409" s="567"/>
      <c r="L2409" s="567"/>
      <c r="M2409" s="567"/>
      <c r="N2409" s="567"/>
      <c r="O2409" s="567"/>
      <c r="P2409" s="567"/>
      <c r="Q2409" s="567"/>
      <c r="R2409" s="567"/>
      <c r="S2409" s="567"/>
      <c r="T2409" s="567"/>
      <c r="U2409" s="567"/>
      <c r="V2409" s="567"/>
      <c r="W2409" s="567"/>
      <c r="X2409" s="567"/>
      <c r="Y2409" s="568"/>
      <c r="Z2409" s="567"/>
      <c r="AA2409" s="567"/>
      <c r="AB2409" s="316"/>
      <c r="AC2409" s="316"/>
    </row>
    <row r="2410" spans="1:29">
      <c r="A2410" s="576"/>
      <c r="B2410" s="566"/>
      <c r="C2410" s="566"/>
      <c r="D2410" s="566"/>
      <c r="E2410" s="566"/>
      <c r="F2410" s="567"/>
      <c r="G2410" s="567"/>
      <c r="H2410" s="567"/>
      <c r="I2410" s="567"/>
      <c r="J2410" s="567"/>
      <c r="K2410" s="567"/>
      <c r="L2410" s="567"/>
      <c r="M2410" s="567"/>
      <c r="N2410" s="567"/>
      <c r="O2410" s="567"/>
      <c r="P2410" s="567"/>
      <c r="Q2410" s="567"/>
      <c r="R2410" s="567"/>
      <c r="S2410" s="567"/>
      <c r="T2410" s="567"/>
      <c r="U2410" s="567"/>
      <c r="V2410" s="567"/>
      <c r="W2410" s="567"/>
      <c r="X2410" s="567"/>
      <c r="Y2410" s="568"/>
      <c r="Z2410" s="567"/>
      <c r="AA2410" s="567"/>
      <c r="AB2410" s="316"/>
      <c r="AC2410" s="316"/>
    </row>
    <row r="2411" spans="1:29">
      <c r="A2411" s="576"/>
      <c r="B2411" s="566"/>
      <c r="C2411" s="566"/>
      <c r="D2411" s="566"/>
      <c r="E2411" s="566"/>
      <c r="F2411" s="567"/>
      <c r="G2411" s="567"/>
      <c r="H2411" s="567"/>
      <c r="I2411" s="567"/>
      <c r="J2411" s="567"/>
      <c r="K2411" s="567"/>
      <c r="L2411" s="567"/>
      <c r="M2411" s="567"/>
      <c r="N2411" s="567"/>
      <c r="O2411" s="567"/>
      <c r="P2411" s="567"/>
      <c r="Q2411" s="567"/>
      <c r="R2411" s="567"/>
      <c r="S2411" s="567"/>
      <c r="T2411" s="567"/>
      <c r="U2411" s="567"/>
      <c r="V2411" s="567"/>
      <c r="W2411" s="567"/>
      <c r="X2411" s="567"/>
      <c r="Y2411" s="568"/>
      <c r="Z2411" s="567"/>
      <c r="AA2411" s="567"/>
      <c r="AB2411" s="316"/>
      <c r="AC2411" s="316"/>
    </row>
    <row r="2412" spans="1:29">
      <c r="A2412" s="576"/>
      <c r="B2412" s="566"/>
      <c r="C2412" s="566"/>
      <c r="D2412" s="566"/>
      <c r="E2412" s="566"/>
      <c r="F2412" s="567"/>
      <c r="G2412" s="567"/>
      <c r="H2412" s="567"/>
      <c r="I2412" s="567"/>
      <c r="J2412" s="567"/>
      <c r="K2412" s="567"/>
      <c r="L2412" s="567"/>
      <c r="M2412" s="567"/>
      <c r="N2412" s="567"/>
      <c r="O2412" s="567"/>
      <c r="P2412" s="567"/>
      <c r="Q2412" s="567"/>
      <c r="R2412" s="567"/>
      <c r="S2412" s="567"/>
      <c r="T2412" s="567"/>
      <c r="U2412" s="567"/>
      <c r="V2412" s="567"/>
      <c r="W2412" s="567"/>
      <c r="X2412" s="567"/>
      <c r="Y2412" s="568"/>
      <c r="Z2412" s="567"/>
      <c r="AA2412" s="567"/>
      <c r="AB2412" s="316"/>
      <c r="AC2412" s="316"/>
    </row>
    <row r="2413" spans="1:29">
      <c r="A2413" s="576"/>
      <c r="B2413" s="566"/>
      <c r="C2413" s="566"/>
      <c r="D2413" s="566"/>
      <c r="E2413" s="566"/>
      <c r="F2413" s="567"/>
      <c r="G2413" s="567"/>
      <c r="H2413" s="567"/>
      <c r="I2413" s="567"/>
      <c r="J2413" s="567"/>
      <c r="K2413" s="567"/>
      <c r="L2413" s="567"/>
      <c r="M2413" s="567"/>
      <c r="N2413" s="567"/>
      <c r="O2413" s="567"/>
      <c r="P2413" s="567"/>
      <c r="Q2413" s="567"/>
      <c r="R2413" s="567"/>
      <c r="S2413" s="567"/>
      <c r="T2413" s="567"/>
      <c r="U2413" s="567"/>
      <c r="V2413" s="567"/>
      <c r="W2413" s="567"/>
      <c r="X2413" s="567"/>
      <c r="Y2413" s="568"/>
      <c r="Z2413" s="567"/>
      <c r="AA2413" s="567"/>
      <c r="AB2413" s="316"/>
      <c r="AC2413" s="316"/>
    </row>
    <row r="2414" spans="1:29">
      <c r="A2414" s="576"/>
      <c r="B2414" s="566"/>
      <c r="C2414" s="566"/>
      <c r="D2414" s="566"/>
      <c r="E2414" s="566"/>
      <c r="F2414" s="567"/>
      <c r="G2414" s="567"/>
      <c r="H2414" s="567"/>
      <c r="I2414" s="567"/>
      <c r="J2414" s="567"/>
      <c r="K2414" s="567"/>
      <c r="L2414" s="567"/>
      <c r="M2414" s="567"/>
      <c r="N2414" s="567"/>
      <c r="O2414" s="567"/>
      <c r="P2414" s="567"/>
      <c r="Q2414" s="567"/>
      <c r="R2414" s="567"/>
      <c r="S2414" s="567"/>
      <c r="T2414" s="567"/>
      <c r="U2414" s="567"/>
      <c r="V2414" s="567"/>
      <c r="W2414" s="567"/>
      <c r="X2414" s="567"/>
      <c r="Y2414" s="568"/>
      <c r="Z2414" s="567"/>
      <c r="AA2414" s="567"/>
      <c r="AB2414" s="316"/>
      <c r="AC2414" s="316"/>
    </row>
    <row r="2415" spans="1:29">
      <c r="A2415" s="576"/>
      <c r="B2415" s="566"/>
      <c r="C2415" s="566"/>
      <c r="D2415" s="566"/>
      <c r="E2415" s="566"/>
      <c r="F2415" s="567"/>
      <c r="G2415" s="567"/>
      <c r="H2415" s="567"/>
      <c r="I2415" s="567"/>
      <c r="J2415" s="567"/>
      <c r="K2415" s="567"/>
      <c r="L2415" s="567"/>
      <c r="M2415" s="567"/>
      <c r="N2415" s="567"/>
      <c r="O2415" s="567"/>
      <c r="P2415" s="567"/>
      <c r="Q2415" s="567"/>
      <c r="R2415" s="567"/>
      <c r="S2415" s="567"/>
      <c r="T2415" s="567"/>
      <c r="U2415" s="567"/>
      <c r="V2415" s="567"/>
      <c r="W2415" s="567"/>
      <c r="X2415" s="567"/>
      <c r="Y2415" s="568"/>
      <c r="Z2415" s="567"/>
      <c r="AA2415" s="567"/>
      <c r="AB2415" s="316"/>
      <c r="AC2415" s="316"/>
    </row>
    <row r="2416" spans="1:29">
      <c r="A2416" s="576"/>
      <c r="B2416" s="566"/>
      <c r="C2416" s="566"/>
      <c r="D2416" s="566"/>
      <c r="E2416" s="566"/>
      <c r="F2416" s="567"/>
      <c r="G2416" s="567"/>
      <c r="H2416" s="567"/>
      <c r="I2416" s="567"/>
      <c r="J2416" s="567"/>
      <c r="K2416" s="567"/>
      <c r="L2416" s="567"/>
      <c r="M2416" s="567"/>
      <c r="N2416" s="567"/>
      <c r="O2416" s="567"/>
      <c r="P2416" s="567"/>
      <c r="Q2416" s="567"/>
      <c r="R2416" s="567"/>
      <c r="S2416" s="567"/>
      <c r="T2416" s="567"/>
      <c r="U2416" s="567"/>
      <c r="V2416" s="567"/>
      <c r="W2416" s="567"/>
      <c r="X2416" s="567"/>
      <c r="Y2416" s="568"/>
      <c r="Z2416" s="567"/>
      <c r="AA2416" s="567"/>
      <c r="AB2416" s="316"/>
      <c r="AC2416" s="316"/>
    </row>
    <row r="2417" spans="1:29">
      <c r="A2417" s="576"/>
      <c r="B2417" s="566"/>
      <c r="C2417" s="566"/>
      <c r="D2417" s="566"/>
      <c r="E2417" s="566"/>
      <c r="F2417" s="567"/>
      <c r="G2417" s="567"/>
      <c r="H2417" s="567"/>
      <c r="I2417" s="567"/>
      <c r="J2417" s="567"/>
      <c r="K2417" s="567"/>
      <c r="L2417" s="567"/>
      <c r="M2417" s="567"/>
      <c r="N2417" s="567"/>
      <c r="O2417" s="567"/>
      <c r="P2417" s="567"/>
      <c r="Q2417" s="567"/>
      <c r="R2417" s="567"/>
      <c r="S2417" s="567"/>
      <c r="T2417" s="567"/>
      <c r="U2417" s="567"/>
      <c r="V2417" s="567"/>
      <c r="W2417" s="567"/>
      <c r="X2417" s="567"/>
      <c r="Y2417" s="568"/>
      <c r="Z2417" s="567"/>
      <c r="AA2417" s="567"/>
      <c r="AB2417" s="316"/>
      <c r="AC2417" s="316"/>
    </row>
    <row r="2418" spans="1:29">
      <c r="A2418" s="576"/>
      <c r="B2418" s="566"/>
      <c r="C2418" s="566"/>
      <c r="D2418" s="566"/>
      <c r="E2418" s="566"/>
      <c r="F2418" s="567"/>
      <c r="G2418" s="567"/>
      <c r="H2418" s="567"/>
      <c r="I2418" s="567"/>
      <c r="J2418" s="567"/>
      <c r="K2418" s="567"/>
      <c r="L2418" s="567"/>
      <c r="M2418" s="567"/>
      <c r="N2418" s="567"/>
      <c r="O2418" s="567"/>
      <c r="P2418" s="567"/>
      <c r="Q2418" s="567"/>
      <c r="R2418" s="567"/>
      <c r="S2418" s="567"/>
      <c r="T2418" s="567"/>
      <c r="U2418" s="567"/>
      <c r="V2418" s="567"/>
      <c r="W2418" s="567"/>
      <c r="X2418" s="567"/>
      <c r="Y2418" s="568"/>
      <c r="Z2418" s="567"/>
      <c r="AA2418" s="567"/>
      <c r="AB2418" s="316"/>
      <c r="AC2418" s="316"/>
    </row>
    <row r="2419" spans="1:29">
      <c r="A2419" s="576"/>
      <c r="B2419" s="566"/>
      <c r="C2419" s="566"/>
      <c r="D2419" s="566"/>
      <c r="E2419" s="566"/>
      <c r="F2419" s="567"/>
      <c r="G2419" s="567"/>
      <c r="H2419" s="567"/>
      <c r="I2419" s="567"/>
      <c r="J2419" s="567"/>
      <c r="K2419" s="567"/>
      <c r="L2419" s="567"/>
      <c r="M2419" s="567"/>
      <c r="N2419" s="567"/>
      <c r="O2419" s="567"/>
      <c r="P2419" s="567"/>
      <c r="Q2419" s="567"/>
      <c r="R2419" s="567"/>
      <c r="S2419" s="567"/>
      <c r="T2419" s="567"/>
      <c r="U2419" s="567"/>
      <c r="V2419" s="567"/>
      <c r="W2419" s="567"/>
      <c r="X2419" s="567"/>
      <c r="Y2419" s="568"/>
      <c r="Z2419" s="567"/>
      <c r="AA2419" s="567"/>
      <c r="AB2419" s="316"/>
      <c r="AC2419" s="316"/>
    </row>
    <row r="2420" spans="1:29">
      <c r="A2420" s="576"/>
      <c r="B2420" s="566"/>
      <c r="C2420" s="566"/>
      <c r="D2420" s="566"/>
      <c r="E2420" s="566"/>
      <c r="F2420" s="567"/>
      <c r="G2420" s="567"/>
      <c r="H2420" s="567"/>
      <c r="I2420" s="567"/>
      <c r="J2420" s="567"/>
      <c r="K2420" s="567"/>
      <c r="L2420" s="567"/>
      <c r="M2420" s="567"/>
      <c r="N2420" s="567"/>
      <c r="O2420" s="567"/>
      <c r="P2420" s="567"/>
      <c r="Q2420" s="567"/>
      <c r="R2420" s="567"/>
      <c r="S2420" s="567"/>
      <c r="T2420" s="567"/>
      <c r="U2420" s="567"/>
      <c r="V2420" s="567"/>
      <c r="W2420" s="567"/>
      <c r="X2420" s="567"/>
      <c r="Y2420" s="568"/>
      <c r="Z2420" s="567"/>
      <c r="AA2420" s="567"/>
      <c r="AB2420" s="316"/>
      <c r="AC2420" s="316"/>
    </row>
    <row r="2421" spans="1:29">
      <c r="A2421" s="576"/>
      <c r="B2421" s="566"/>
      <c r="C2421" s="566"/>
      <c r="D2421" s="566"/>
      <c r="E2421" s="566"/>
      <c r="F2421" s="567"/>
      <c r="G2421" s="567"/>
      <c r="H2421" s="567"/>
      <c r="I2421" s="567"/>
      <c r="J2421" s="567"/>
      <c r="K2421" s="567"/>
      <c r="L2421" s="567"/>
      <c r="M2421" s="567"/>
      <c r="N2421" s="567"/>
      <c r="O2421" s="567"/>
      <c r="P2421" s="567"/>
      <c r="Q2421" s="567"/>
      <c r="R2421" s="567"/>
      <c r="S2421" s="567"/>
      <c r="T2421" s="567"/>
      <c r="U2421" s="567"/>
      <c r="V2421" s="567"/>
      <c r="W2421" s="567"/>
      <c r="X2421" s="567"/>
      <c r="Y2421" s="568"/>
      <c r="Z2421" s="567"/>
      <c r="AA2421" s="567"/>
      <c r="AB2421" s="316"/>
      <c r="AC2421" s="316"/>
    </row>
    <row r="2422" spans="1:29">
      <c r="A2422" s="576"/>
      <c r="B2422" s="566"/>
      <c r="C2422" s="566"/>
      <c r="D2422" s="566"/>
      <c r="E2422" s="566"/>
      <c r="F2422" s="567"/>
      <c r="G2422" s="567"/>
      <c r="H2422" s="567"/>
      <c r="I2422" s="567"/>
      <c r="J2422" s="567"/>
      <c r="K2422" s="567"/>
      <c r="L2422" s="567"/>
      <c r="M2422" s="567"/>
      <c r="N2422" s="567"/>
      <c r="O2422" s="567"/>
      <c r="P2422" s="567"/>
      <c r="Q2422" s="567"/>
      <c r="R2422" s="567"/>
      <c r="S2422" s="567"/>
      <c r="T2422" s="567"/>
      <c r="U2422" s="567"/>
      <c r="V2422" s="567"/>
      <c r="W2422" s="567"/>
      <c r="X2422" s="567"/>
      <c r="Y2422" s="568"/>
      <c r="Z2422" s="567"/>
      <c r="AA2422" s="567"/>
      <c r="AB2422" s="316"/>
      <c r="AC2422" s="316"/>
    </row>
    <row r="2423" spans="1:29">
      <c r="A2423" s="576"/>
      <c r="B2423" s="566"/>
      <c r="C2423" s="566"/>
      <c r="D2423" s="566"/>
      <c r="E2423" s="566"/>
      <c r="F2423" s="567"/>
      <c r="G2423" s="567"/>
      <c r="H2423" s="567"/>
      <c r="I2423" s="567"/>
      <c r="J2423" s="567"/>
      <c r="K2423" s="567"/>
      <c r="L2423" s="567"/>
      <c r="M2423" s="567"/>
      <c r="N2423" s="567"/>
      <c r="O2423" s="567"/>
      <c r="P2423" s="567"/>
      <c r="Q2423" s="567"/>
      <c r="R2423" s="567"/>
      <c r="S2423" s="567"/>
      <c r="T2423" s="567"/>
      <c r="U2423" s="567"/>
      <c r="V2423" s="567"/>
      <c r="W2423" s="567"/>
      <c r="X2423" s="567"/>
      <c r="Y2423" s="568"/>
      <c r="Z2423" s="567"/>
      <c r="AA2423" s="567"/>
      <c r="AB2423" s="316"/>
      <c r="AC2423" s="316"/>
    </row>
    <row r="2424" spans="1:29">
      <c r="A2424" s="576"/>
      <c r="B2424" s="566"/>
      <c r="C2424" s="566"/>
      <c r="D2424" s="566"/>
      <c r="E2424" s="566"/>
      <c r="F2424" s="567"/>
      <c r="G2424" s="567"/>
      <c r="H2424" s="567"/>
      <c r="I2424" s="567"/>
      <c r="J2424" s="567"/>
      <c r="K2424" s="567"/>
      <c r="L2424" s="567"/>
      <c r="M2424" s="567"/>
      <c r="N2424" s="567"/>
      <c r="O2424" s="567"/>
      <c r="P2424" s="567"/>
      <c r="Q2424" s="567"/>
      <c r="R2424" s="567"/>
      <c r="S2424" s="567"/>
      <c r="T2424" s="567"/>
      <c r="U2424" s="567"/>
      <c r="V2424" s="567"/>
      <c r="W2424" s="567"/>
      <c r="X2424" s="567"/>
      <c r="Y2424" s="568"/>
      <c r="Z2424" s="567"/>
      <c r="AA2424" s="567"/>
      <c r="AB2424" s="316"/>
      <c r="AC2424" s="316"/>
    </row>
    <row r="2425" spans="1:29">
      <c r="A2425" s="576"/>
      <c r="B2425" s="566"/>
      <c r="C2425" s="566"/>
      <c r="D2425" s="566"/>
      <c r="E2425" s="566"/>
      <c r="F2425" s="567"/>
      <c r="G2425" s="567"/>
      <c r="H2425" s="567"/>
      <c r="I2425" s="567"/>
      <c r="J2425" s="567"/>
      <c r="K2425" s="567"/>
      <c r="L2425" s="567"/>
      <c r="M2425" s="567"/>
      <c r="N2425" s="567"/>
      <c r="O2425" s="567"/>
      <c r="P2425" s="567"/>
      <c r="Q2425" s="567"/>
      <c r="R2425" s="567"/>
      <c r="S2425" s="567"/>
      <c r="T2425" s="567"/>
      <c r="U2425" s="567"/>
      <c r="V2425" s="567"/>
      <c r="W2425" s="567"/>
      <c r="X2425" s="567"/>
      <c r="Y2425" s="568"/>
      <c r="Z2425" s="567"/>
      <c r="AA2425" s="567"/>
      <c r="AB2425" s="316"/>
      <c r="AC2425" s="316"/>
    </row>
    <row r="2426" spans="1:29">
      <c r="A2426" s="576"/>
      <c r="B2426" s="566"/>
      <c r="C2426" s="566"/>
      <c r="D2426" s="566"/>
      <c r="E2426" s="566"/>
      <c r="F2426" s="567"/>
      <c r="G2426" s="567"/>
      <c r="H2426" s="567"/>
      <c r="I2426" s="567"/>
      <c r="J2426" s="567"/>
      <c r="K2426" s="567"/>
      <c r="L2426" s="567"/>
      <c r="M2426" s="567"/>
      <c r="N2426" s="567"/>
      <c r="O2426" s="567"/>
      <c r="P2426" s="567"/>
      <c r="Q2426" s="567"/>
      <c r="R2426" s="567"/>
      <c r="S2426" s="567"/>
      <c r="T2426" s="567"/>
      <c r="U2426" s="567"/>
      <c r="V2426" s="567"/>
      <c r="W2426" s="567"/>
      <c r="X2426" s="567"/>
      <c r="Y2426" s="568"/>
      <c r="Z2426" s="567"/>
      <c r="AA2426" s="567"/>
      <c r="AB2426" s="316"/>
      <c r="AC2426" s="316"/>
    </row>
    <row r="2427" spans="1:29">
      <c r="A2427" s="576"/>
      <c r="B2427" s="566"/>
      <c r="C2427" s="566"/>
      <c r="D2427" s="566"/>
      <c r="E2427" s="566"/>
      <c r="F2427" s="567"/>
      <c r="G2427" s="567"/>
      <c r="H2427" s="567"/>
      <c r="I2427" s="567"/>
      <c r="J2427" s="567"/>
      <c r="K2427" s="567"/>
      <c r="L2427" s="567"/>
      <c r="M2427" s="567"/>
      <c r="N2427" s="567"/>
      <c r="O2427" s="567"/>
      <c r="P2427" s="567"/>
      <c r="Q2427" s="567"/>
      <c r="R2427" s="567"/>
      <c r="S2427" s="567"/>
      <c r="T2427" s="567"/>
      <c r="U2427" s="567"/>
      <c r="V2427" s="567"/>
      <c r="W2427" s="567"/>
      <c r="X2427" s="567"/>
      <c r="Y2427" s="568"/>
      <c r="Z2427" s="567"/>
      <c r="AA2427" s="567"/>
      <c r="AB2427" s="316"/>
      <c r="AC2427" s="316"/>
    </row>
    <row r="2428" spans="1:29">
      <c r="A2428" s="576"/>
      <c r="B2428" s="566"/>
      <c r="C2428" s="566"/>
      <c r="D2428" s="566"/>
      <c r="E2428" s="566"/>
      <c r="F2428" s="567"/>
      <c r="G2428" s="567"/>
      <c r="H2428" s="567"/>
      <c r="I2428" s="567"/>
      <c r="J2428" s="567"/>
      <c r="K2428" s="567"/>
      <c r="L2428" s="567"/>
      <c r="M2428" s="567"/>
      <c r="N2428" s="567"/>
      <c r="O2428" s="567"/>
      <c r="P2428" s="567"/>
      <c r="Q2428" s="567"/>
      <c r="R2428" s="567"/>
      <c r="S2428" s="567"/>
      <c r="T2428" s="567"/>
      <c r="U2428" s="567"/>
      <c r="V2428" s="567"/>
      <c r="W2428" s="567"/>
      <c r="X2428" s="567"/>
      <c r="Y2428" s="568"/>
      <c r="Z2428" s="567"/>
      <c r="AA2428" s="567"/>
      <c r="AB2428" s="316"/>
      <c r="AC2428" s="316"/>
    </row>
    <row r="2429" spans="1:29">
      <c r="A2429" s="576"/>
      <c r="B2429" s="566"/>
      <c r="C2429" s="566"/>
      <c r="D2429" s="566"/>
      <c r="E2429" s="566"/>
      <c r="F2429" s="567"/>
      <c r="G2429" s="567"/>
      <c r="H2429" s="567"/>
      <c r="I2429" s="567"/>
      <c r="J2429" s="567"/>
      <c r="K2429" s="567"/>
      <c r="L2429" s="567"/>
      <c r="M2429" s="567"/>
      <c r="N2429" s="567"/>
      <c r="O2429" s="567"/>
      <c r="P2429" s="567"/>
      <c r="Q2429" s="567"/>
      <c r="R2429" s="567"/>
      <c r="S2429" s="567"/>
      <c r="T2429" s="567"/>
      <c r="U2429" s="567"/>
      <c r="V2429" s="567"/>
      <c r="W2429" s="567"/>
      <c r="X2429" s="567"/>
      <c r="Y2429" s="568"/>
      <c r="Z2429" s="567"/>
      <c r="AA2429" s="567"/>
      <c r="AB2429" s="316"/>
      <c r="AC2429" s="316"/>
    </row>
    <row r="2430" spans="1:29">
      <c r="A2430" s="576"/>
      <c r="B2430" s="566"/>
      <c r="C2430" s="566"/>
      <c r="D2430" s="566"/>
      <c r="E2430" s="566"/>
      <c r="F2430" s="567"/>
      <c r="G2430" s="567"/>
      <c r="H2430" s="567"/>
      <c r="I2430" s="567"/>
      <c r="J2430" s="567"/>
      <c r="K2430" s="567"/>
      <c r="L2430" s="567"/>
      <c r="M2430" s="567"/>
      <c r="N2430" s="567"/>
      <c r="O2430" s="567"/>
      <c r="P2430" s="567"/>
      <c r="Q2430" s="567"/>
      <c r="R2430" s="567"/>
      <c r="S2430" s="567"/>
      <c r="T2430" s="567"/>
      <c r="U2430" s="567"/>
      <c r="V2430" s="567"/>
      <c r="W2430" s="567"/>
      <c r="X2430" s="567"/>
      <c r="Y2430" s="568"/>
      <c r="Z2430" s="567"/>
      <c r="AA2430" s="567"/>
      <c r="AB2430" s="316"/>
      <c r="AC2430" s="316"/>
    </row>
    <row r="2431" spans="1:29">
      <c r="A2431" s="576"/>
      <c r="B2431" s="566"/>
      <c r="C2431" s="566"/>
      <c r="D2431" s="566"/>
      <c r="E2431" s="566"/>
      <c r="F2431" s="567"/>
      <c r="G2431" s="567"/>
      <c r="H2431" s="567"/>
      <c r="I2431" s="567"/>
      <c r="J2431" s="567"/>
      <c r="K2431" s="567"/>
      <c r="L2431" s="567"/>
      <c r="M2431" s="567"/>
      <c r="N2431" s="567"/>
      <c r="O2431" s="567"/>
      <c r="P2431" s="567"/>
      <c r="Q2431" s="567"/>
      <c r="R2431" s="567"/>
      <c r="S2431" s="567"/>
      <c r="T2431" s="567"/>
      <c r="U2431" s="567"/>
      <c r="V2431" s="567"/>
      <c r="W2431" s="567"/>
      <c r="X2431" s="567"/>
      <c r="Y2431" s="568"/>
      <c r="Z2431" s="567"/>
      <c r="AA2431" s="567"/>
      <c r="AB2431" s="316"/>
      <c r="AC2431" s="316"/>
    </row>
    <row r="2432" spans="1:29">
      <c r="A2432" s="576"/>
      <c r="B2432" s="566"/>
      <c r="C2432" s="566"/>
      <c r="D2432" s="566"/>
      <c r="E2432" s="566"/>
      <c r="F2432" s="567"/>
      <c r="G2432" s="567"/>
      <c r="H2432" s="567"/>
      <c r="I2432" s="567"/>
      <c r="J2432" s="567"/>
      <c r="K2432" s="567"/>
      <c r="L2432" s="567"/>
      <c r="M2432" s="567"/>
      <c r="N2432" s="567"/>
      <c r="O2432" s="567"/>
      <c r="P2432" s="567"/>
      <c r="Q2432" s="567"/>
      <c r="R2432" s="567"/>
      <c r="S2432" s="567"/>
      <c r="T2432" s="567"/>
      <c r="U2432" s="567"/>
      <c r="V2432" s="567"/>
      <c r="W2432" s="567"/>
      <c r="X2432" s="567"/>
      <c r="Y2432" s="568"/>
      <c r="Z2432" s="567"/>
      <c r="AA2432" s="567"/>
      <c r="AB2432" s="316"/>
      <c r="AC2432" s="316"/>
    </row>
    <row r="2433" spans="1:29">
      <c r="A2433" s="576"/>
      <c r="B2433" s="566"/>
      <c r="C2433" s="566"/>
      <c r="D2433" s="566"/>
      <c r="E2433" s="566"/>
      <c r="F2433" s="567"/>
      <c r="G2433" s="567"/>
      <c r="H2433" s="567"/>
      <c r="I2433" s="567"/>
      <c r="J2433" s="567"/>
      <c r="K2433" s="567"/>
      <c r="L2433" s="567"/>
      <c r="M2433" s="567"/>
      <c r="N2433" s="567"/>
      <c r="O2433" s="567"/>
      <c r="P2433" s="567"/>
      <c r="Q2433" s="567"/>
      <c r="R2433" s="567"/>
      <c r="S2433" s="567"/>
      <c r="T2433" s="567"/>
      <c r="U2433" s="567"/>
      <c r="V2433" s="567"/>
      <c r="W2433" s="567"/>
      <c r="X2433" s="567"/>
      <c r="Y2433" s="568"/>
      <c r="Z2433" s="567"/>
      <c r="AA2433" s="567"/>
      <c r="AB2433" s="316"/>
      <c r="AC2433" s="316"/>
    </row>
    <row r="2434" spans="1:29">
      <c r="A2434" s="576"/>
      <c r="B2434" s="566"/>
      <c r="C2434" s="566"/>
      <c r="D2434" s="566"/>
      <c r="E2434" s="566"/>
      <c r="F2434" s="567"/>
      <c r="G2434" s="567"/>
      <c r="H2434" s="567"/>
      <c r="I2434" s="567"/>
      <c r="J2434" s="567"/>
      <c r="K2434" s="567"/>
      <c r="L2434" s="567"/>
      <c r="M2434" s="567"/>
      <c r="N2434" s="567"/>
      <c r="O2434" s="567"/>
      <c r="P2434" s="567"/>
      <c r="Q2434" s="567"/>
      <c r="R2434" s="567"/>
      <c r="S2434" s="567"/>
      <c r="T2434" s="567"/>
      <c r="U2434" s="567"/>
      <c r="V2434" s="567"/>
      <c r="W2434" s="567"/>
      <c r="X2434" s="567"/>
      <c r="Y2434" s="568"/>
      <c r="Z2434" s="567"/>
      <c r="AA2434" s="567"/>
      <c r="AB2434" s="316"/>
      <c r="AC2434" s="316"/>
    </row>
    <row r="2435" spans="1:29">
      <c r="A2435" s="576"/>
      <c r="B2435" s="566"/>
      <c r="C2435" s="566"/>
      <c r="D2435" s="566"/>
      <c r="E2435" s="566"/>
      <c r="F2435" s="567"/>
      <c r="G2435" s="567"/>
      <c r="H2435" s="567"/>
      <c r="I2435" s="567"/>
      <c r="J2435" s="567"/>
      <c r="K2435" s="567"/>
      <c r="L2435" s="567"/>
      <c r="M2435" s="567"/>
      <c r="N2435" s="567"/>
      <c r="O2435" s="567"/>
      <c r="P2435" s="567"/>
      <c r="Q2435" s="567"/>
      <c r="R2435" s="567"/>
      <c r="S2435" s="567"/>
      <c r="T2435" s="567"/>
      <c r="U2435" s="567"/>
      <c r="V2435" s="567"/>
      <c r="W2435" s="567"/>
      <c r="X2435" s="567"/>
      <c r="Y2435" s="568"/>
      <c r="Z2435" s="567"/>
      <c r="AA2435" s="567"/>
      <c r="AB2435" s="316"/>
      <c r="AC2435" s="316"/>
    </row>
    <row r="2436" spans="1:29">
      <c r="A2436" s="576"/>
      <c r="B2436" s="566"/>
      <c r="C2436" s="566"/>
      <c r="D2436" s="566"/>
      <c r="E2436" s="566"/>
      <c r="F2436" s="567"/>
      <c r="G2436" s="567"/>
      <c r="H2436" s="567"/>
      <c r="I2436" s="567"/>
      <c r="J2436" s="567"/>
      <c r="K2436" s="567"/>
      <c r="L2436" s="567"/>
      <c r="M2436" s="567"/>
      <c r="N2436" s="567"/>
      <c r="O2436" s="567"/>
      <c r="P2436" s="567"/>
      <c r="Q2436" s="567"/>
      <c r="R2436" s="567"/>
      <c r="S2436" s="567"/>
      <c r="T2436" s="567"/>
      <c r="U2436" s="567"/>
      <c r="V2436" s="567"/>
      <c r="W2436" s="567"/>
      <c r="X2436" s="567"/>
      <c r="Y2436" s="568"/>
      <c r="Z2436" s="567"/>
      <c r="AA2436" s="567"/>
      <c r="AB2436" s="316"/>
      <c r="AC2436" s="316"/>
    </row>
    <row r="2437" spans="1:29">
      <c r="A2437" s="576"/>
      <c r="B2437" s="566"/>
      <c r="C2437" s="566"/>
      <c r="D2437" s="566"/>
      <c r="E2437" s="566"/>
      <c r="F2437" s="567"/>
      <c r="G2437" s="567"/>
      <c r="H2437" s="567"/>
      <c r="I2437" s="567"/>
      <c r="J2437" s="567"/>
      <c r="K2437" s="567"/>
      <c r="L2437" s="567"/>
      <c r="M2437" s="567"/>
      <c r="N2437" s="567"/>
      <c r="O2437" s="567"/>
      <c r="P2437" s="567"/>
      <c r="Q2437" s="567"/>
      <c r="R2437" s="567"/>
      <c r="S2437" s="567"/>
      <c r="T2437" s="567"/>
      <c r="U2437" s="567"/>
      <c r="V2437" s="567"/>
      <c r="W2437" s="567"/>
      <c r="X2437" s="567"/>
      <c r="Y2437" s="568"/>
      <c r="Z2437" s="567"/>
      <c r="AA2437" s="567"/>
      <c r="AB2437" s="316"/>
      <c r="AC2437" s="316"/>
    </row>
    <row r="2438" spans="1:29">
      <c r="A2438" s="576"/>
      <c r="B2438" s="566"/>
      <c r="C2438" s="566"/>
      <c r="D2438" s="566"/>
      <c r="E2438" s="566"/>
      <c r="F2438" s="567"/>
      <c r="G2438" s="567"/>
      <c r="H2438" s="567"/>
      <c r="I2438" s="567"/>
      <c r="J2438" s="567"/>
      <c r="K2438" s="567"/>
      <c r="L2438" s="567"/>
      <c r="M2438" s="567"/>
      <c r="N2438" s="567"/>
      <c r="O2438" s="567"/>
      <c r="P2438" s="567"/>
      <c r="Q2438" s="567"/>
      <c r="R2438" s="567"/>
      <c r="S2438" s="567"/>
      <c r="T2438" s="567"/>
      <c r="U2438" s="567"/>
      <c r="V2438" s="567"/>
      <c r="W2438" s="567"/>
      <c r="X2438" s="567"/>
      <c r="Y2438" s="568"/>
      <c r="Z2438" s="567"/>
      <c r="AA2438" s="567"/>
      <c r="AB2438" s="316"/>
      <c r="AC2438" s="316"/>
    </row>
    <row r="2439" spans="1:29">
      <c r="A2439" s="576"/>
      <c r="B2439" s="566"/>
      <c r="C2439" s="566"/>
      <c r="D2439" s="566"/>
      <c r="E2439" s="566"/>
      <c r="F2439" s="567"/>
      <c r="G2439" s="567"/>
      <c r="H2439" s="567"/>
      <c r="I2439" s="567"/>
      <c r="J2439" s="567"/>
      <c r="K2439" s="567"/>
      <c r="L2439" s="567"/>
      <c r="M2439" s="567"/>
      <c r="N2439" s="567"/>
      <c r="O2439" s="567"/>
      <c r="P2439" s="567"/>
      <c r="Q2439" s="567"/>
      <c r="R2439" s="567"/>
      <c r="S2439" s="567"/>
      <c r="T2439" s="567"/>
      <c r="U2439" s="567"/>
      <c r="V2439" s="567"/>
      <c r="W2439" s="567"/>
      <c r="X2439" s="567"/>
      <c r="Y2439" s="568"/>
      <c r="Z2439" s="567"/>
      <c r="AA2439" s="567"/>
      <c r="AB2439" s="316"/>
      <c r="AC2439" s="316"/>
    </row>
    <row r="2440" spans="1:29">
      <c r="A2440" s="576"/>
      <c r="B2440" s="566"/>
      <c r="C2440" s="566"/>
      <c r="D2440" s="566"/>
      <c r="E2440" s="566"/>
      <c r="F2440" s="567"/>
      <c r="G2440" s="567"/>
      <c r="H2440" s="567"/>
      <c r="I2440" s="567"/>
      <c r="J2440" s="567"/>
      <c r="K2440" s="567"/>
      <c r="L2440" s="567"/>
      <c r="M2440" s="567"/>
      <c r="N2440" s="567"/>
      <c r="O2440" s="567"/>
      <c r="P2440" s="567"/>
      <c r="Q2440" s="567"/>
      <c r="R2440" s="567"/>
      <c r="S2440" s="567"/>
      <c r="T2440" s="567"/>
      <c r="U2440" s="567"/>
      <c r="V2440" s="567"/>
      <c r="W2440" s="567"/>
      <c r="X2440" s="567"/>
      <c r="Y2440" s="568"/>
      <c r="Z2440" s="567"/>
      <c r="AA2440" s="567"/>
      <c r="AB2440" s="316"/>
      <c r="AC2440" s="316"/>
    </row>
    <row r="2441" spans="1:29">
      <c r="A2441" s="576"/>
      <c r="B2441" s="566"/>
      <c r="C2441" s="566"/>
      <c r="D2441" s="566"/>
      <c r="E2441" s="566"/>
      <c r="F2441" s="567"/>
      <c r="G2441" s="567"/>
      <c r="H2441" s="567"/>
      <c r="I2441" s="567"/>
      <c r="J2441" s="567"/>
      <c r="K2441" s="567"/>
      <c r="L2441" s="567"/>
      <c r="M2441" s="567"/>
      <c r="N2441" s="567"/>
      <c r="O2441" s="567"/>
      <c r="P2441" s="567"/>
      <c r="Q2441" s="567"/>
      <c r="R2441" s="567"/>
      <c r="S2441" s="567"/>
      <c r="T2441" s="567"/>
      <c r="U2441" s="567"/>
      <c r="V2441" s="567"/>
      <c r="W2441" s="567"/>
      <c r="X2441" s="567"/>
      <c r="Y2441" s="568"/>
      <c r="Z2441" s="567"/>
      <c r="AA2441" s="567"/>
      <c r="AB2441" s="316"/>
      <c r="AC2441" s="316"/>
    </row>
    <row r="2442" spans="1:29">
      <c r="A2442" s="576"/>
      <c r="B2442" s="566"/>
      <c r="C2442" s="566"/>
      <c r="D2442" s="566"/>
      <c r="E2442" s="566"/>
      <c r="F2442" s="567"/>
      <c r="G2442" s="567"/>
      <c r="H2442" s="567"/>
      <c r="I2442" s="567"/>
      <c r="J2442" s="567"/>
      <c r="K2442" s="567"/>
      <c r="L2442" s="567"/>
      <c r="M2442" s="567"/>
      <c r="N2442" s="567"/>
      <c r="O2442" s="567"/>
      <c r="P2442" s="567"/>
      <c r="Q2442" s="567"/>
      <c r="R2442" s="567"/>
      <c r="S2442" s="567"/>
      <c r="T2442" s="567"/>
      <c r="U2442" s="567"/>
      <c r="V2442" s="567"/>
      <c r="W2442" s="567"/>
      <c r="X2442" s="567"/>
      <c r="Y2442" s="568"/>
      <c r="Z2442" s="567"/>
      <c r="AA2442" s="567"/>
      <c r="AB2442" s="316"/>
      <c r="AC2442" s="316"/>
    </row>
    <row r="2443" spans="1:29">
      <c r="A2443" s="576"/>
      <c r="B2443" s="566"/>
      <c r="C2443" s="566"/>
      <c r="D2443" s="566"/>
      <c r="E2443" s="566"/>
      <c r="F2443" s="567"/>
      <c r="G2443" s="567"/>
      <c r="H2443" s="567"/>
      <c r="I2443" s="567"/>
      <c r="J2443" s="567"/>
      <c r="K2443" s="567"/>
      <c r="L2443" s="567"/>
      <c r="M2443" s="567"/>
      <c r="N2443" s="567"/>
      <c r="O2443" s="567"/>
      <c r="P2443" s="567"/>
      <c r="Q2443" s="567"/>
      <c r="R2443" s="567"/>
      <c r="S2443" s="567"/>
      <c r="T2443" s="567"/>
      <c r="U2443" s="567"/>
      <c r="V2443" s="567"/>
      <c r="W2443" s="567"/>
      <c r="X2443" s="567"/>
      <c r="Y2443" s="568"/>
      <c r="Z2443" s="567"/>
      <c r="AA2443" s="567"/>
      <c r="AB2443" s="316"/>
      <c r="AC2443" s="316"/>
    </row>
    <row r="2444" spans="1:29">
      <c r="A2444" s="576"/>
      <c r="B2444" s="566"/>
      <c r="C2444" s="566"/>
      <c r="D2444" s="566"/>
      <c r="E2444" s="566"/>
      <c r="F2444" s="567"/>
      <c r="G2444" s="567"/>
      <c r="H2444" s="567"/>
      <c r="I2444" s="567"/>
      <c r="J2444" s="567"/>
      <c r="K2444" s="567"/>
      <c r="L2444" s="567"/>
      <c r="M2444" s="567"/>
      <c r="N2444" s="567"/>
      <c r="O2444" s="567"/>
      <c r="P2444" s="567"/>
      <c r="Q2444" s="567"/>
      <c r="R2444" s="567"/>
      <c r="S2444" s="567"/>
      <c r="T2444" s="567"/>
      <c r="U2444" s="567"/>
      <c r="V2444" s="567"/>
      <c r="W2444" s="567"/>
      <c r="X2444" s="567"/>
      <c r="Y2444" s="568"/>
      <c r="Z2444" s="567"/>
      <c r="AA2444" s="567"/>
      <c r="AB2444" s="316"/>
      <c r="AC2444" s="316"/>
    </row>
    <row r="2445" spans="1:29">
      <c r="A2445" s="576"/>
      <c r="B2445" s="566"/>
      <c r="C2445" s="566"/>
      <c r="D2445" s="566"/>
      <c r="E2445" s="566"/>
      <c r="F2445" s="567"/>
      <c r="G2445" s="567"/>
      <c r="H2445" s="567"/>
      <c r="I2445" s="567"/>
      <c r="J2445" s="567"/>
      <c r="K2445" s="567"/>
      <c r="L2445" s="567"/>
      <c r="M2445" s="567"/>
      <c r="N2445" s="567"/>
      <c r="O2445" s="567"/>
      <c r="P2445" s="567"/>
      <c r="Q2445" s="567"/>
      <c r="R2445" s="567"/>
      <c r="S2445" s="567"/>
      <c r="T2445" s="567"/>
      <c r="U2445" s="567"/>
      <c r="V2445" s="567"/>
      <c r="W2445" s="567"/>
      <c r="X2445" s="567"/>
      <c r="Y2445" s="568"/>
      <c r="Z2445" s="567"/>
      <c r="AA2445" s="567"/>
      <c r="AB2445" s="316"/>
      <c r="AC2445" s="316"/>
    </row>
    <row r="2446" spans="1:29">
      <c r="A2446" s="576"/>
      <c r="B2446" s="566"/>
      <c r="C2446" s="566"/>
      <c r="D2446" s="566"/>
      <c r="E2446" s="566"/>
      <c r="F2446" s="567"/>
      <c r="G2446" s="567"/>
      <c r="H2446" s="567"/>
      <c r="I2446" s="567"/>
      <c r="J2446" s="567"/>
      <c r="K2446" s="567"/>
      <c r="L2446" s="567"/>
      <c r="M2446" s="567"/>
      <c r="N2446" s="567"/>
      <c r="O2446" s="567"/>
      <c r="P2446" s="567"/>
      <c r="Q2446" s="567"/>
      <c r="R2446" s="567"/>
      <c r="S2446" s="567"/>
      <c r="T2446" s="567"/>
      <c r="U2446" s="567"/>
      <c r="V2446" s="567"/>
      <c r="W2446" s="567"/>
      <c r="X2446" s="567"/>
      <c r="Y2446" s="568"/>
      <c r="Z2446" s="567"/>
      <c r="AA2446" s="567"/>
      <c r="AB2446" s="316"/>
      <c r="AC2446" s="316"/>
    </row>
    <row r="2447" spans="1:29">
      <c r="A2447" s="576"/>
      <c r="B2447" s="566"/>
      <c r="C2447" s="566"/>
      <c r="D2447" s="566"/>
      <c r="E2447" s="566"/>
      <c r="F2447" s="567"/>
      <c r="G2447" s="567"/>
      <c r="H2447" s="567"/>
      <c r="I2447" s="567"/>
      <c r="J2447" s="567"/>
      <c r="K2447" s="567"/>
      <c r="L2447" s="567"/>
      <c r="M2447" s="567"/>
      <c r="N2447" s="567"/>
      <c r="O2447" s="567"/>
      <c r="P2447" s="567"/>
      <c r="Q2447" s="567"/>
      <c r="R2447" s="567"/>
      <c r="S2447" s="567"/>
      <c r="T2447" s="567"/>
      <c r="U2447" s="567"/>
      <c r="V2447" s="567"/>
      <c r="W2447" s="567"/>
      <c r="X2447" s="567"/>
      <c r="Y2447" s="568"/>
      <c r="Z2447" s="567"/>
      <c r="AA2447" s="567"/>
      <c r="AB2447" s="316"/>
      <c r="AC2447" s="316"/>
    </row>
    <row r="2448" spans="1:29">
      <c r="A2448" s="576"/>
      <c r="B2448" s="566"/>
      <c r="C2448" s="566"/>
      <c r="D2448" s="566"/>
      <c r="E2448" s="566"/>
      <c r="F2448" s="567"/>
      <c r="G2448" s="567"/>
      <c r="H2448" s="567"/>
      <c r="I2448" s="567"/>
      <c r="J2448" s="567"/>
      <c r="K2448" s="567"/>
      <c r="L2448" s="567"/>
      <c r="M2448" s="567"/>
      <c r="N2448" s="567"/>
      <c r="O2448" s="567"/>
      <c r="P2448" s="567"/>
      <c r="Q2448" s="567"/>
      <c r="R2448" s="567"/>
      <c r="S2448" s="567"/>
      <c r="T2448" s="567"/>
      <c r="U2448" s="567"/>
      <c r="V2448" s="567"/>
      <c r="W2448" s="567"/>
      <c r="X2448" s="567"/>
      <c r="Y2448" s="568"/>
      <c r="Z2448" s="567"/>
      <c r="AA2448" s="567"/>
      <c r="AB2448" s="316"/>
      <c r="AC2448" s="316"/>
    </row>
    <row r="2449" spans="1:29">
      <c r="A2449" s="576"/>
      <c r="B2449" s="566"/>
      <c r="C2449" s="566"/>
      <c r="D2449" s="566"/>
      <c r="E2449" s="566"/>
      <c r="F2449" s="567"/>
      <c r="G2449" s="567"/>
      <c r="H2449" s="567"/>
      <c r="I2449" s="567"/>
      <c r="J2449" s="567"/>
      <c r="K2449" s="567"/>
      <c r="L2449" s="567"/>
      <c r="M2449" s="567"/>
      <c r="N2449" s="567"/>
      <c r="O2449" s="567"/>
      <c r="P2449" s="567"/>
      <c r="Q2449" s="567"/>
      <c r="R2449" s="567"/>
      <c r="S2449" s="567"/>
      <c r="T2449" s="567"/>
      <c r="U2449" s="567"/>
      <c r="V2449" s="567"/>
      <c r="W2449" s="567"/>
      <c r="X2449" s="567"/>
      <c r="Y2449" s="568"/>
      <c r="Z2449" s="567"/>
      <c r="AA2449" s="567"/>
      <c r="AB2449" s="316"/>
      <c r="AC2449" s="316"/>
    </row>
    <row r="2450" spans="1:29">
      <c r="A2450" s="576"/>
      <c r="B2450" s="566"/>
      <c r="C2450" s="566"/>
      <c r="D2450" s="566"/>
      <c r="E2450" s="566"/>
      <c r="F2450" s="567"/>
      <c r="G2450" s="567"/>
      <c r="H2450" s="567"/>
      <c r="I2450" s="567"/>
      <c r="J2450" s="567"/>
      <c r="K2450" s="567"/>
      <c r="L2450" s="567"/>
      <c r="M2450" s="567"/>
      <c r="N2450" s="567"/>
      <c r="O2450" s="567"/>
      <c r="P2450" s="567"/>
      <c r="Q2450" s="567"/>
      <c r="R2450" s="567"/>
      <c r="S2450" s="567"/>
      <c r="T2450" s="567"/>
      <c r="U2450" s="567"/>
      <c r="V2450" s="567"/>
      <c r="W2450" s="567"/>
      <c r="X2450" s="567"/>
      <c r="Y2450" s="568"/>
      <c r="Z2450" s="567"/>
      <c r="AA2450" s="567"/>
      <c r="AB2450" s="316"/>
      <c r="AC2450" s="316"/>
    </row>
    <row r="2451" spans="1:29">
      <c r="A2451" s="576"/>
      <c r="B2451" s="566"/>
      <c r="C2451" s="566"/>
      <c r="D2451" s="566"/>
      <c r="E2451" s="566"/>
      <c r="F2451" s="567"/>
      <c r="G2451" s="567"/>
      <c r="H2451" s="567"/>
      <c r="I2451" s="567"/>
      <c r="J2451" s="567"/>
      <c r="K2451" s="567"/>
      <c r="L2451" s="567"/>
      <c r="M2451" s="567"/>
      <c r="N2451" s="567"/>
      <c r="O2451" s="567"/>
      <c r="P2451" s="567"/>
      <c r="Q2451" s="567"/>
      <c r="R2451" s="567"/>
      <c r="S2451" s="567"/>
      <c r="T2451" s="567"/>
      <c r="U2451" s="567"/>
      <c r="V2451" s="567"/>
      <c r="W2451" s="567"/>
      <c r="X2451" s="567"/>
      <c r="Y2451" s="568"/>
      <c r="Z2451" s="567"/>
      <c r="AA2451" s="567"/>
      <c r="AB2451" s="316"/>
      <c r="AC2451" s="316"/>
    </row>
    <row r="2452" spans="1:29">
      <c r="A2452" s="576"/>
      <c r="B2452" s="566"/>
      <c r="C2452" s="566"/>
      <c r="D2452" s="566"/>
      <c r="E2452" s="566"/>
      <c r="F2452" s="567"/>
      <c r="G2452" s="567"/>
      <c r="H2452" s="567"/>
      <c r="I2452" s="567"/>
      <c r="J2452" s="567"/>
      <c r="K2452" s="567"/>
      <c r="L2452" s="567"/>
      <c r="M2452" s="567"/>
      <c r="N2452" s="567"/>
      <c r="O2452" s="567"/>
      <c r="P2452" s="567"/>
      <c r="Q2452" s="567"/>
      <c r="R2452" s="567"/>
      <c r="S2452" s="567"/>
      <c r="T2452" s="567"/>
      <c r="U2452" s="567"/>
      <c r="V2452" s="567"/>
      <c r="W2452" s="567"/>
      <c r="X2452" s="567"/>
      <c r="Y2452" s="568"/>
      <c r="Z2452" s="567"/>
      <c r="AA2452" s="567"/>
      <c r="AB2452" s="316"/>
      <c r="AC2452" s="316"/>
    </row>
    <row r="2453" spans="1:29">
      <c r="A2453" s="576"/>
      <c r="B2453" s="566"/>
      <c r="C2453" s="566"/>
      <c r="D2453" s="566"/>
      <c r="E2453" s="566"/>
      <c r="F2453" s="567"/>
      <c r="G2453" s="567"/>
      <c r="H2453" s="567"/>
      <c r="I2453" s="567"/>
      <c r="J2453" s="567"/>
      <c r="K2453" s="567"/>
      <c r="L2453" s="567"/>
      <c r="M2453" s="567"/>
      <c r="N2453" s="567"/>
      <c r="O2453" s="567"/>
      <c r="P2453" s="567"/>
      <c r="Q2453" s="567"/>
      <c r="R2453" s="567"/>
      <c r="S2453" s="567"/>
      <c r="T2453" s="567"/>
      <c r="U2453" s="567"/>
      <c r="V2453" s="567"/>
      <c r="W2453" s="567"/>
      <c r="X2453" s="567"/>
      <c r="Y2453" s="568"/>
      <c r="Z2453" s="567"/>
      <c r="AA2453" s="567"/>
      <c r="AB2453" s="316"/>
      <c r="AC2453" s="316"/>
    </row>
    <row r="2454" spans="1:29">
      <c r="A2454" s="576"/>
      <c r="B2454" s="566"/>
      <c r="C2454" s="566"/>
      <c r="D2454" s="566"/>
      <c r="E2454" s="566"/>
      <c r="F2454" s="567"/>
      <c r="G2454" s="567"/>
      <c r="H2454" s="567"/>
      <c r="I2454" s="567"/>
      <c r="J2454" s="567"/>
      <c r="K2454" s="567"/>
      <c r="L2454" s="567"/>
      <c r="M2454" s="567"/>
      <c r="N2454" s="567"/>
      <c r="O2454" s="567"/>
      <c r="P2454" s="567"/>
      <c r="Q2454" s="567"/>
      <c r="R2454" s="567"/>
      <c r="S2454" s="567"/>
      <c r="T2454" s="567"/>
      <c r="U2454" s="567"/>
      <c r="V2454" s="567"/>
      <c r="W2454" s="567"/>
      <c r="X2454" s="567"/>
      <c r="Y2454" s="568"/>
      <c r="Z2454" s="567"/>
      <c r="AA2454" s="567"/>
      <c r="AB2454" s="316"/>
      <c r="AC2454" s="316"/>
    </row>
    <row r="2455" spans="1:29">
      <c r="A2455" s="576"/>
      <c r="B2455" s="566"/>
      <c r="C2455" s="566"/>
      <c r="D2455" s="566"/>
      <c r="E2455" s="566"/>
      <c r="F2455" s="567"/>
      <c r="G2455" s="567"/>
      <c r="H2455" s="567"/>
      <c r="I2455" s="567"/>
      <c r="J2455" s="567"/>
      <c r="K2455" s="567"/>
      <c r="L2455" s="567"/>
      <c r="M2455" s="567"/>
      <c r="N2455" s="567"/>
      <c r="O2455" s="567"/>
      <c r="P2455" s="567"/>
      <c r="Q2455" s="567"/>
      <c r="R2455" s="567"/>
      <c r="S2455" s="567"/>
      <c r="T2455" s="567"/>
      <c r="U2455" s="567"/>
      <c r="V2455" s="567"/>
      <c r="W2455" s="567"/>
      <c r="X2455" s="567"/>
      <c r="Y2455" s="568"/>
      <c r="Z2455" s="567"/>
      <c r="AA2455" s="567"/>
      <c r="AB2455" s="316"/>
      <c r="AC2455" s="316"/>
    </row>
    <row r="2456" spans="1:29">
      <c r="A2456" s="576"/>
      <c r="B2456" s="566"/>
      <c r="C2456" s="566"/>
      <c r="D2456" s="566"/>
      <c r="E2456" s="566"/>
      <c r="F2456" s="567"/>
      <c r="G2456" s="567"/>
      <c r="H2456" s="567"/>
      <c r="I2456" s="567"/>
      <c r="J2456" s="567"/>
      <c r="K2456" s="567"/>
      <c r="L2456" s="567"/>
      <c r="M2456" s="567"/>
      <c r="N2456" s="567"/>
      <c r="O2456" s="567"/>
      <c r="P2456" s="567"/>
      <c r="Q2456" s="567"/>
      <c r="R2456" s="567"/>
      <c r="S2456" s="567"/>
      <c r="T2456" s="567"/>
      <c r="U2456" s="567"/>
      <c r="V2456" s="567"/>
      <c r="W2456" s="567"/>
      <c r="X2456" s="567"/>
      <c r="Y2456" s="568"/>
      <c r="Z2456" s="567"/>
      <c r="AA2456" s="567"/>
      <c r="AB2456" s="316"/>
      <c r="AC2456" s="316"/>
    </row>
    <row r="2457" spans="1:29">
      <c r="A2457" s="576"/>
      <c r="B2457" s="566"/>
      <c r="C2457" s="566"/>
      <c r="D2457" s="566"/>
      <c r="E2457" s="566"/>
      <c r="F2457" s="567"/>
      <c r="G2457" s="567"/>
      <c r="H2457" s="567"/>
      <c r="I2457" s="567"/>
      <c r="J2457" s="567"/>
      <c r="K2457" s="567"/>
      <c r="L2457" s="567"/>
      <c r="M2457" s="567"/>
      <c r="N2457" s="567"/>
      <c r="O2457" s="567"/>
      <c r="P2457" s="567"/>
      <c r="Q2457" s="567"/>
      <c r="R2457" s="567"/>
      <c r="S2457" s="567"/>
      <c r="T2457" s="567"/>
      <c r="U2457" s="567"/>
      <c r="V2457" s="567"/>
      <c r="W2457" s="567"/>
      <c r="X2457" s="567"/>
      <c r="Y2457" s="568"/>
      <c r="Z2457" s="567"/>
      <c r="AA2457" s="567"/>
      <c r="AB2457" s="316"/>
      <c r="AC2457" s="316"/>
    </row>
    <row r="2458" spans="1:29">
      <c r="A2458" s="576"/>
      <c r="B2458" s="566"/>
      <c r="C2458" s="566"/>
      <c r="D2458" s="566"/>
      <c r="E2458" s="566"/>
      <c r="F2458" s="567"/>
      <c r="G2458" s="567"/>
      <c r="H2458" s="567"/>
      <c r="I2458" s="567"/>
      <c r="J2458" s="567"/>
      <c r="K2458" s="567"/>
      <c r="L2458" s="567"/>
      <c r="M2458" s="567"/>
      <c r="N2458" s="567"/>
      <c r="O2458" s="567"/>
      <c r="P2458" s="567"/>
      <c r="Q2458" s="567"/>
      <c r="R2458" s="567"/>
      <c r="S2458" s="567"/>
      <c r="T2458" s="567"/>
      <c r="U2458" s="567"/>
      <c r="V2458" s="567"/>
      <c r="W2458" s="567"/>
      <c r="X2458" s="567"/>
      <c r="Y2458" s="568"/>
      <c r="Z2458" s="567"/>
      <c r="AA2458" s="567"/>
      <c r="AB2458" s="316"/>
      <c r="AC2458" s="316"/>
    </row>
    <row r="2459" spans="1:29">
      <c r="A2459" s="576"/>
      <c r="B2459" s="566"/>
      <c r="C2459" s="566"/>
      <c r="D2459" s="566"/>
      <c r="E2459" s="566"/>
      <c r="F2459" s="567"/>
      <c r="G2459" s="567"/>
      <c r="H2459" s="567"/>
      <c r="I2459" s="567"/>
      <c r="J2459" s="567"/>
      <c r="K2459" s="567"/>
      <c r="L2459" s="567"/>
      <c r="M2459" s="567"/>
      <c r="N2459" s="567"/>
      <c r="O2459" s="567"/>
      <c r="P2459" s="567"/>
      <c r="Q2459" s="567"/>
      <c r="R2459" s="567"/>
      <c r="S2459" s="567"/>
      <c r="T2459" s="567"/>
      <c r="U2459" s="567"/>
      <c r="V2459" s="567"/>
      <c r="W2459" s="567"/>
      <c r="X2459" s="567"/>
      <c r="Y2459" s="568"/>
      <c r="Z2459" s="567"/>
      <c r="AA2459" s="567"/>
      <c r="AB2459" s="316"/>
      <c r="AC2459" s="316"/>
    </row>
    <row r="2460" spans="1:29">
      <c r="A2460" s="576"/>
      <c r="B2460" s="566"/>
      <c r="C2460" s="566"/>
      <c r="D2460" s="566"/>
      <c r="E2460" s="566"/>
      <c r="F2460" s="567"/>
      <c r="G2460" s="567"/>
      <c r="H2460" s="567"/>
      <c r="I2460" s="567"/>
      <c r="J2460" s="567"/>
      <c r="K2460" s="567"/>
      <c r="L2460" s="567"/>
      <c r="M2460" s="567"/>
      <c r="N2460" s="567"/>
      <c r="O2460" s="567"/>
      <c r="P2460" s="567"/>
      <c r="Q2460" s="567"/>
      <c r="R2460" s="567"/>
      <c r="S2460" s="567"/>
      <c r="T2460" s="567"/>
      <c r="U2460" s="567"/>
      <c r="V2460" s="567"/>
      <c r="W2460" s="567"/>
      <c r="X2460" s="567"/>
      <c r="Y2460" s="568"/>
      <c r="Z2460" s="567"/>
      <c r="AA2460" s="567"/>
      <c r="AB2460" s="316"/>
      <c r="AC2460" s="316"/>
    </row>
    <row r="2461" spans="1:29">
      <c r="A2461" s="576"/>
      <c r="B2461" s="566"/>
      <c r="C2461" s="566"/>
      <c r="D2461" s="566"/>
      <c r="E2461" s="566"/>
      <c r="F2461" s="567"/>
      <c r="G2461" s="567"/>
      <c r="H2461" s="567"/>
      <c r="I2461" s="567"/>
      <c r="J2461" s="567"/>
      <c r="K2461" s="567"/>
      <c r="L2461" s="567"/>
      <c r="M2461" s="567"/>
      <c r="N2461" s="567"/>
      <c r="O2461" s="567"/>
      <c r="P2461" s="567"/>
      <c r="Q2461" s="567"/>
      <c r="R2461" s="567"/>
      <c r="S2461" s="567"/>
      <c r="T2461" s="567"/>
      <c r="U2461" s="567"/>
      <c r="V2461" s="567"/>
      <c r="W2461" s="567"/>
      <c r="X2461" s="567"/>
      <c r="Y2461" s="568"/>
      <c r="Z2461" s="567"/>
      <c r="AA2461" s="567"/>
      <c r="AB2461" s="316"/>
      <c r="AC2461" s="316"/>
    </row>
    <row r="2462" spans="1:29">
      <c r="A2462" s="576"/>
      <c r="B2462" s="566"/>
      <c r="C2462" s="566"/>
      <c r="D2462" s="566"/>
      <c r="E2462" s="566"/>
      <c r="F2462" s="567"/>
      <c r="G2462" s="567"/>
      <c r="H2462" s="567"/>
      <c r="I2462" s="567"/>
      <c r="J2462" s="567"/>
      <c r="K2462" s="567"/>
      <c r="L2462" s="567"/>
      <c r="M2462" s="567"/>
      <c r="N2462" s="567"/>
      <c r="O2462" s="567"/>
      <c r="P2462" s="567"/>
      <c r="Q2462" s="567"/>
      <c r="R2462" s="567"/>
      <c r="S2462" s="567"/>
      <c r="T2462" s="567"/>
      <c r="U2462" s="567"/>
      <c r="V2462" s="567"/>
      <c r="W2462" s="567"/>
      <c r="X2462" s="567"/>
      <c r="Y2462" s="568"/>
      <c r="Z2462" s="567"/>
      <c r="AA2462" s="567"/>
      <c r="AB2462" s="316"/>
      <c r="AC2462" s="316"/>
    </row>
    <row r="2463" spans="1:29">
      <c r="A2463" s="576"/>
      <c r="B2463" s="566"/>
      <c r="C2463" s="566"/>
      <c r="D2463" s="566"/>
      <c r="E2463" s="566"/>
      <c r="F2463" s="567"/>
      <c r="G2463" s="567"/>
      <c r="H2463" s="567"/>
      <c r="I2463" s="567"/>
      <c r="J2463" s="567"/>
      <c r="K2463" s="567"/>
      <c r="L2463" s="567"/>
      <c r="M2463" s="567"/>
      <c r="N2463" s="567"/>
      <c r="O2463" s="567"/>
      <c r="P2463" s="567"/>
      <c r="Q2463" s="567"/>
      <c r="R2463" s="567"/>
      <c r="S2463" s="567"/>
      <c r="T2463" s="567"/>
      <c r="U2463" s="567"/>
      <c r="V2463" s="567"/>
      <c r="W2463" s="567"/>
      <c r="X2463" s="567"/>
      <c r="Y2463" s="568"/>
      <c r="Z2463" s="567"/>
      <c r="AA2463" s="567"/>
      <c r="AB2463" s="316"/>
      <c r="AC2463" s="316"/>
    </row>
    <row r="2464" spans="1:29">
      <c r="A2464" s="576"/>
      <c r="B2464" s="566"/>
      <c r="C2464" s="566"/>
      <c r="D2464" s="566"/>
      <c r="E2464" s="566"/>
      <c r="F2464" s="567"/>
      <c r="G2464" s="567"/>
      <c r="H2464" s="567"/>
      <c r="I2464" s="567"/>
      <c r="J2464" s="567"/>
      <c r="K2464" s="567"/>
      <c r="L2464" s="567"/>
      <c r="M2464" s="567"/>
      <c r="N2464" s="567"/>
      <c r="O2464" s="567"/>
      <c r="P2464" s="567"/>
      <c r="Q2464" s="567"/>
      <c r="R2464" s="567"/>
      <c r="S2464" s="567"/>
      <c r="T2464" s="567"/>
      <c r="U2464" s="567"/>
      <c r="V2464" s="567"/>
      <c r="W2464" s="567"/>
      <c r="X2464" s="567"/>
      <c r="Y2464" s="568"/>
      <c r="Z2464" s="567"/>
      <c r="AA2464" s="567"/>
      <c r="AB2464" s="316"/>
      <c r="AC2464" s="316"/>
    </row>
    <row r="2465" spans="1:29">
      <c r="A2465" s="576"/>
      <c r="B2465" s="566"/>
      <c r="C2465" s="566"/>
      <c r="D2465" s="566"/>
      <c r="E2465" s="566"/>
      <c r="F2465" s="567"/>
      <c r="G2465" s="567"/>
      <c r="H2465" s="567"/>
      <c r="I2465" s="567"/>
      <c r="J2465" s="567"/>
      <c r="K2465" s="567"/>
      <c r="L2465" s="567"/>
      <c r="M2465" s="567"/>
      <c r="N2465" s="567"/>
      <c r="O2465" s="567"/>
      <c r="P2465" s="567"/>
      <c r="Q2465" s="567"/>
      <c r="R2465" s="567"/>
      <c r="S2465" s="567"/>
      <c r="T2465" s="567"/>
      <c r="U2465" s="567"/>
      <c r="V2465" s="567"/>
      <c r="W2465" s="567"/>
      <c r="X2465" s="567"/>
      <c r="Y2465" s="568"/>
      <c r="Z2465" s="567"/>
      <c r="AA2465" s="567"/>
      <c r="AB2465" s="316"/>
      <c r="AC2465" s="316"/>
    </row>
    <row r="2466" spans="1:29">
      <c r="A2466" s="576"/>
      <c r="B2466" s="566"/>
      <c r="C2466" s="566"/>
      <c r="D2466" s="566"/>
      <c r="E2466" s="566"/>
      <c r="F2466" s="567"/>
      <c r="G2466" s="567"/>
      <c r="H2466" s="567"/>
      <c r="I2466" s="567"/>
      <c r="J2466" s="567"/>
      <c r="K2466" s="567"/>
      <c r="L2466" s="567"/>
      <c r="M2466" s="567"/>
      <c r="N2466" s="567"/>
      <c r="O2466" s="567"/>
      <c r="P2466" s="567"/>
      <c r="Q2466" s="567"/>
      <c r="R2466" s="567"/>
      <c r="S2466" s="567"/>
      <c r="T2466" s="567"/>
      <c r="U2466" s="567"/>
      <c r="V2466" s="567"/>
      <c r="W2466" s="567"/>
      <c r="X2466" s="567"/>
      <c r="Y2466" s="568"/>
      <c r="Z2466" s="567"/>
      <c r="AA2466" s="567"/>
      <c r="AB2466" s="316"/>
      <c r="AC2466" s="316"/>
    </row>
    <row r="2467" spans="1:29">
      <c r="A2467" s="576"/>
      <c r="B2467" s="566"/>
      <c r="C2467" s="566"/>
      <c r="D2467" s="566"/>
      <c r="E2467" s="566"/>
      <c r="F2467" s="567"/>
      <c r="G2467" s="567"/>
      <c r="H2467" s="567"/>
      <c r="I2467" s="567"/>
      <c r="J2467" s="567"/>
      <c r="K2467" s="567"/>
      <c r="L2467" s="567"/>
      <c r="M2467" s="567"/>
      <c r="N2467" s="567"/>
      <c r="O2467" s="567"/>
      <c r="P2467" s="567"/>
      <c r="Q2467" s="567"/>
      <c r="R2467" s="567"/>
      <c r="S2467" s="567"/>
      <c r="T2467" s="567"/>
      <c r="U2467" s="567"/>
      <c r="V2467" s="567"/>
      <c r="W2467" s="567"/>
      <c r="X2467" s="567"/>
      <c r="Y2467" s="568"/>
      <c r="Z2467" s="567"/>
      <c r="AA2467" s="567"/>
      <c r="AB2467" s="316"/>
      <c r="AC2467" s="316"/>
    </row>
    <row r="2468" spans="1:29">
      <c r="A2468" s="576"/>
      <c r="B2468" s="566"/>
      <c r="C2468" s="566"/>
      <c r="D2468" s="566"/>
      <c r="E2468" s="566"/>
      <c r="F2468" s="567"/>
      <c r="G2468" s="567"/>
      <c r="H2468" s="567"/>
      <c r="I2468" s="567"/>
      <c r="J2468" s="567"/>
      <c r="K2468" s="567"/>
      <c r="L2468" s="567"/>
      <c r="M2468" s="567"/>
      <c r="N2468" s="567"/>
      <c r="O2468" s="567"/>
      <c r="P2468" s="567"/>
      <c r="Q2468" s="567"/>
      <c r="R2468" s="567"/>
      <c r="S2468" s="567"/>
      <c r="T2468" s="567"/>
      <c r="U2468" s="567"/>
      <c r="V2468" s="567"/>
      <c r="W2468" s="567"/>
      <c r="X2468" s="567"/>
      <c r="Y2468" s="568"/>
      <c r="Z2468" s="567"/>
      <c r="AA2468" s="567"/>
      <c r="AB2468" s="316"/>
      <c r="AC2468" s="316"/>
    </row>
    <row r="2469" spans="1:29">
      <c r="A2469" s="576"/>
      <c r="B2469" s="566"/>
      <c r="C2469" s="566"/>
      <c r="D2469" s="566"/>
      <c r="E2469" s="566"/>
      <c r="F2469" s="567"/>
      <c r="G2469" s="567"/>
      <c r="H2469" s="567"/>
      <c r="I2469" s="567"/>
      <c r="J2469" s="567"/>
      <c r="K2469" s="567"/>
      <c r="L2469" s="567"/>
      <c r="M2469" s="567"/>
      <c r="N2469" s="567"/>
      <c r="O2469" s="567"/>
      <c r="P2469" s="567"/>
      <c r="Q2469" s="567"/>
      <c r="R2469" s="567"/>
      <c r="S2469" s="567"/>
      <c r="T2469" s="567"/>
      <c r="U2469" s="567"/>
      <c r="V2469" s="567"/>
      <c r="W2469" s="567"/>
      <c r="X2469" s="567"/>
      <c r="Y2469" s="568"/>
      <c r="Z2469" s="567"/>
      <c r="AA2469" s="567"/>
      <c r="AB2469" s="316"/>
      <c r="AC2469" s="316"/>
    </row>
    <row r="2470" spans="1:29">
      <c r="A2470" s="576"/>
      <c r="B2470" s="566"/>
      <c r="C2470" s="566"/>
      <c r="D2470" s="566"/>
      <c r="E2470" s="566"/>
      <c r="F2470" s="567"/>
      <c r="G2470" s="567"/>
      <c r="H2470" s="567"/>
      <c r="I2470" s="567"/>
      <c r="J2470" s="567"/>
      <c r="K2470" s="567"/>
      <c r="L2470" s="567"/>
      <c r="M2470" s="567"/>
      <c r="N2470" s="567"/>
      <c r="O2470" s="567"/>
      <c r="P2470" s="567"/>
      <c r="Q2470" s="567"/>
      <c r="R2470" s="567"/>
      <c r="S2470" s="567"/>
      <c r="T2470" s="567"/>
      <c r="U2470" s="567"/>
      <c r="V2470" s="567"/>
      <c r="W2470" s="567"/>
      <c r="X2470" s="567"/>
      <c r="Y2470" s="568"/>
      <c r="Z2470" s="567"/>
      <c r="AA2470" s="567"/>
      <c r="AB2470" s="316"/>
      <c r="AC2470" s="316"/>
    </row>
    <row r="2471" spans="1:29">
      <c r="A2471" s="576"/>
      <c r="B2471" s="566"/>
      <c r="C2471" s="566"/>
      <c r="D2471" s="566"/>
      <c r="E2471" s="566"/>
      <c r="F2471" s="567"/>
      <c r="G2471" s="567"/>
      <c r="H2471" s="567"/>
      <c r="I2471" s="567"/>
      <c r="J2471" s="567"/>
      <c r="K2471" s="567"/>
      <c r="L2471" s="567"/>
      <c r="M2471" s="567"/>
      <c r="N2471" s="567"/>
      <c r="O2471" s="567"/>
      <c r="P2471" s="567"/>
      <c r="Q2471" s="567"/>
      <c r="R2471" s="567"/>
      <c r="S2471" s="567"/>
      <c r="T2471" s="567"/>
      <c r="U2471" s="567"/>
      <c r="V2471" s="567"/>
      <c r="W2471" s="567"/>
      <c r="X2471" s="567"/>
      <c r="Y2471" s="568"/>
      <c r="Z2471" s="567"/>
      <c r="AA2471" s="567"/>
      <c r="AB2471" s="316"/>
      <c r="AC2471" s="316"/>
    </row>
    <row r="2472" spans="1:29">
      <c r="A2472" s="576"/>
      <c r="B2472" s="566"/>
      <c r="C2472" s="566"/>
      <c r="D2472" s="566"/>
      <c r="E2472" s="566"/>
      <c r="F2472" s="567"/>
      <c r="G2472" s="567"/>
      <c r="H2472" s="567"/>
      <c r="I2472" s="567"/>
      <c r="J2472" s="567"/>
      <c r="K2472" s="567"/>
      <c r="L2472" s="567"/>
      <c r="M2472" s="567"/>
      <c r="N2472" s="567"/>
      <c r="O2472" s="567"/>
      <c r="P2472" s="567"/>
      <c r="Q2472" s="567"/>
      <c r="R2472" s="567"/>
      <c r="S2472" s="567"/>
      <c r="T2472" s="567"/>
      <c r="U2472" s="567"/>
      <c r="V2472" s="567"/>
      <c r="W2472" s="567"/>
      <c r="X2472" s="567"/>
      <c r="Y2472" s="568"/>
      <c r="Z2472" s="567"/>
      <c r="AA2472" s="567"/>
      <c r="AB2472" s="316"/>
      <c r="AC2472" s="316"/>
    </row>
    <row r="2473" spans="1:29">
      <c r="A2473" s="576"/>
      <c r="B2473" s="566"/>
      <c r="C2473" s="566"/>
      <c r="D2473" s="566"/>
      <c r="E2473" s="566"/>
      <c r="F2473" s="567"/>
      <c r="G2473" s="567"/>
      <c r="H2473" s="567"/>
      <c r="I2473" s="567"/>
      <c r="J2473" s="567"/>
      <c r="K2473" s="567"/>
      <c r="L2473" s="567"/>
      <c r="M2473" s="567"/>
      <c r="N2473" s="567"/>
      <c r="O2473" s="567"/>
      <c r="P2473" s="567"/>
      <c r="Q2473" s="567"/>
      <c r="R2473" s="567"/>
      <c r="S2473" s="567"/>
      <c r="T2473" s="567"/>
      <c r="U2473" s="567"/>
      <c r="V2473" s="567"/>
      <c r="W2473" s="567"/>
      <c r="X2473" s="567"/>
      <c r="Y2473" s="568"/>
      <c r="Z2473" s="567"/>
      <c r="AA2473" s="567"/>
      <c r="AB2473" s="316"/>
      <c r="AC2473" s="316"/>
    </row>
    <row r="2474" spans="1:29">
      <c r="A2474" s="576"/>
      <c r="B2474" s="566"/>
      <c r="C2474" s="566"/>
      <c r="D2474" s="566"/>
      <c r="E2474" s="566"/>
      <c r="F2474" s="567"/>
      <c r="G2474" s="567"/>
      <c r="H2474" s="567"/>
      <c r="I2474" s="567"/>
      <c r="J2474" s="567"/>
      <c r="K2474" s="567"/>
      <c r="L2474" s="567"/>
      <c r="M2474" s="567"/>
      <c r="N2474" s="567"/>
      <c r="O2474" s="567"/>
      <c r="P2474" s="567"/>
      <c r="Q2474" s="567"/>
      <c r="R2474" s="567"/>
      <c r="S2474" s="567"/>
      <c r="T2474" s="567"/>
      <c r="U2474" s="567"/>
      <c r="V2474" s="567"/>
      <c r="W2474" s="567"/>
      <c r="X2474" s="567"/>
      <c r="Y2474" s="568"/>
      <c r="Z2474" s="567"/>
      <c r="AA2474" s="567"/>
      <c r="AB2474" s="316"/>
      <c r="AC2474" s="316"/>
    </row>
    <row r="2475" spans="1:29">
      <c r="A2475" s="576"/>
      <c r="B2475" s="566"/>
      <c r="C2475" s="566"/>
      <c r="D2475" s="566"/>
      <c r="E2475" s="566"/>
      <c r="F2475" s="567"/>
      <c r="G2475" s="567"/>
      <c r="H2475" s="567"/>
      <c r="I2475" s="567"/>
      <c r="J2475" s="567"/>
      <c r="K2475" s="567"/>
      <c r="L2475" s="567"/>
      <c r="M2475" s="567"/>
      <c r="N2475" s="567"/>
      <c r="O2475" s="567"/>
      <c r="P2475" s="567"/>
      <c r="Q2475" s="567"/>
      <c r="R2475" s="567"/>
      <c r="S2475" s="567"/>
      <c r="T2475" s="567"/>
      <c r="U2475" s="567"/>
      <c r="V2475" s="567"/>
      <c r="W2475" s="567"/>
      <c r="X2475" s="567"/>
      <c r="Y2475" s="568"/>
      <c r="Z2475" s="567"/>
      <c r="AA2475" s="567"/>
      <c r="AB2475" s="316"/>
      <c r="AC2475" s="316"/>
    </row>
    <row r="2476" spans="1:29">
      <c r="A2476" s="576"/>
      <c r="B2476" s="566"/>
      <c r="C2476" s="566"/>
      <c r="D2476" s="566"/>
      <c r="E2476" s="566"/>
      <c r="F2476" s="567"/>
      <c r="G2476" s="567"/>
      <c r="H2476" s="567"/>
      <c r="I2476" s="567"/>
      <c r="J2476" s="567"/>
      <c r="K2476" s="567"/>
      <c r="L2476" s="567"/>
      <c r="M2476" s="567"/>
      <c r="N2476" s="567"/>
      <c r="O2476" s="567"/>
      <c r="P2476" s="567"/>
      <c r="Q2476" s="567"/>
      <c r="R2476" s="567"/>
      <c r="S2476" s="567"/>
      <c r="T2476" s="567"/>
      <c r="U2476" s="567"/>
      <c r="V2476" s="567"/>
      <c r="W2476" s="567"/>
      <c r="X2476" s="567"/>
      <c r="Y2476" s="568"/>
      <c r="Z2476" s="567"/>
      <c r="AA2476" s="567"/>
      <c r="AB2476" s="316"/>
      <c r="AC2476" s="316"/>
    </row>
    <row r="2477" spans="1:29">
      <c r="A2477" s="576"/>
      <c r="B2477" s="566"/>
      <c r="C2477" s="566"/>
      <c r="D2477" s="566"/>
      <c r="E2477" s="566"/>
      <c r="F2477" s="567"/>
      <c r="G2477" s="567"/>
      <c r="H2477" s="567"/>
      <c r="I2477" s="567"/>
      <c r="J2477" s="567"/>
      <c r="K2477" s="567"/>
      <c r="L2477" s="567"/>
      <c r="M2477" s="567"/>
      <c r="N2477" s="567"/>
      <c r="O2477" s="567"/>
      <c r="P2477" s="567"/>
      <c r="Q2477" s="567"/>
      <c r="R2477" s="567"/>
      <c r="S2477" s="567"/>
      <c r="T2477" s="567"/>
      <c r="U2477" s="567"/>
      <c r="V2477" s="567"/>
      <c r="W2477" s="567"/>
      <c r="X2477" s="567"/>
      <c r="Y2477" s="568"/>
      <c r="Z2477" s="567"/>
      <c r="AA2477" s="567"/>
      <c r="AB2477" s="316"/>
      <c r="AC2477" s="316"/>
    </row>
    <row r="2478" spans="1:29">
      <c r="A2478" s="576"/>
      <c r="B2478" s="566"/>
      <c r="C2478" s="566"/>
      <c r="D2478" s="566"/>
      <c r="E2478" s="566"/>
      <c r="F2478" s="567"/>
      <c r="G2478" s="567"/>
      <c r="H2478" s="567"/>
      <c r="I2478" s="567"/>
      <c r="J2478" s="567"/>
      <c r="K2478" s="567"/>
      <c r="L2478" s="567"/>
      <c r="M2478" s="567"/>
      <c r="N2478" s="567"/>
      <c r="O2478" s="567"/>
      <c r="P2478" s="567"/>
      <c r="Q2478" s="567"/>
      <c r="R2478" s="567"/>
      <c r="S2478" s="567"/>
      <c r="T2478" s="567"/>
      <c r="U2478" s="567"/>
      <c r="V2478" s="567"/>
      <c r="W2478" s="567"/>
      <c r="X2478" s="567"/>
      <c r="Y2478" s="568"/>
      <c r="Z2478" s="567"/>
      <c r="AA2478" s="567"/>
      <c r="AB2478" s="316"/>
      <c r="AC2478" s="316"/>
    </row>
    <row r="2479" spans="1:29">
      <c r="A2479" s="576"/>
      <c r="B2479" s="566"/>
      <c r="C2479" s="566"/>
      <c r="D2479" s="566"/>
      <c r="E2479" s="566"/>
      <c r="F2479" s="567"/>
      <c r="G2479" s="567"/>
      <c r="H2479" s="567"/>
      <c r="I2479" s="567"/>
      <c r="J2479" s="567"/>
      <c r="K2479" s="567"/>
      <c r="L2479" s="567"/>
      <c r="M2479" s="567"/>
      <c r="N2479" s="567"/>
      <c r="O2479" s="567"/>
      <c r="P2479" s="567"/>
      <c r="Q2479" s="567"/>
      <c r="R2479" s="567"/>
      <c r="S2479" s="567"/>
      <c r="T2479" s="567"/>
      <c r="U2479" s="567"/>
      <c r="V2479" s="567"/>
      <c r="W2479" s="567"/>
      <c r="X2479" s="567"/>
      <c r="Y2479" s="568"/>
      <c r="Z2479" s="567"/>
      <c r="AA2479" s="567"/>
      <c r="AB2479" s="316"/>
      <c r="AC2479" s="316"/>
    </row>
    <row r="2480" spans="1:29">
      <c r="A2480" s="576"/>
      <c r="B2480" s="566"/>
      <c r="C2480" s="566"/>
      <c r="D2480" s="566"/>
      <c r="E2480" s="566"/>
      <c r="F2480" s="567"/>
      <c r="G2480" s="567"/>
      <c r="H2480" s="567"/>
      <c r="I2480" s="567"/>
      <c r="J2480" s="567"/>
      <c r="K2480" s="567"/>
      <c r="L2480" s="567"/>
      <c r="M2480" s="567"/>
      <c r="N2480" s="567"/>
      <c r="O2480" s="567"/>
      <c r="P2480" s="567"/>
      <c r="Q2480" s="567"/>
      <c r="R2480" s="567"/>
      <c r="S2480" s="567"/>
      <c r="T2480" s="567"/>
      <c r="U2480" s="567"/>
      <c r="V2480" s="567"/>
      <c r="W2480" s="567"/>
      <c r="X2480" s="567"/>
      <c r="Y2480" s="568"/>
      <c r="Z2480" s="567"/>
      <c r="AA2480" s="567"/>
      <c r="AB2480" s="316"/>
      <c r="AC2480" s="316"/>
    </row>
    <row r="2481" spans="1:29">
      <c r="A2481" s="576"/>
      <c r="B2481" s="566"/>
      <c r="C2481" s="566"/>
      <c r="D2481" s="566"/>
      <c r="E2481" s="566"/>
      <c r="F2481" s="567"/>
      <c r="G2481" s="567"/>
      <c r="H2481" s="567"/>
      <c r="I2481" s="567"/>
      <c r="J2481" s="567"/>
      <c r="K2481" s="567"/>
      <c r="L2481" s="567"/>
      <c r="M2481" s="567"/>
      <c r="N2481" s="567"/>
      <c r="O2481" s="567"/>
      <c r="P2481" s="567"/>
      <c r="Q2481" s="567"/>
      <c r="R2481" s="567"/>
      <c r="S2481" s="567"/>
      <c r="T2481" s="567"/>
      <c r="U2481" s="567"/>
      <c r="V2481" s="567"/>
      <c r="W2481" s="567"/>
      <c r="X2481" s="567"/>
      <c r="Y2481" s="568"/>
      <c r="Z2481" s="567"/>
      <c r="AA2481" s="567"/>
      <c r="AB2481" s="316"/>
      <c r="AC2481" s="316"/>
    </row>
    <row r="2482" spans="1:29">
      <c r="A2482" s="576"/>
      <c r="B2482" s="566"/>
      <c r="C2482" s="566"/>
      <c r="D2482" s="566"/>
      <c r="E2482" s="566"/>
      <c r="F2482" s="567"/>
      <c r="G2482" s="567"/>
      <c r="H2482" s="567"/>
      <c r="I2482" s="567"/>
      <c r="J2482" s="567"/>
      <c r="K2482" s="567"/>
      <c r="L2482" s="567"/>
      <c r="M2482" s="567"/>
      <c r="N2482" s="567"/>
      <c r="O2482" s="567"/>
      <c r="P2482" s="567"/>
      <c r="Q2482" s="567"/>
      <c r="R2482" s="567"/>
      <c r="S2482" s="567"/>
      <c r="T2482" s="567"/>
      <c r="U2482" s="567"/>
      <c r="V2482" s="567"/>
      <c r="W2482" s="567"/>
      <c r="X2482" s="567"/>
      <c r="Y2482" s="568"/>
      <c r="Z2482" s="567"/>
      <c r="AA2482" s="567"/>
      <c r="AB2482" s="316"/>
      <c r="AC2482" s="316"/>
    </row>
    <row r="2483" spans="1:29">
      <c r="A2483" s="576"/>
      <c r="B2483" s="566"/>
      <c r="C2483" s="566"/>
      <c r="D2483" s="566"/>
      <c r="E2483" s="566"/>
      <c r="F2483" s="567"/>
      <c r="G2483" s="567"/>
      <c r="H2483" s="567"/>
      <c r="I2483" s="567"/>
      <c r="J2483" s="567"/>
      <c r="K2483" s="567"/>
      <c r="L2483" s="567"/>
      <c r="M2483" s="567"/>
      <c r="N2483" s="567"/>
      <c r="O2483" s="567"/>
      <c r="P2483" s="567"/>
      <c r="Q2483" s="567"/>
      <c r="R2483" s="567"/>
      <c r="S2483" s="567"/>
      <c r="T2483" s="567"/>
      <c r="U2483" s="567"/>
      <c r="V2483" s="567"/>
      <c r="W2483" s="567"/>
      <c r="X2483" s="567"/>
      <c r="Y2483" s="568"/>
      <c r="Z2483" s="567"/>
      <c r="AA2483" s="567"/>
      <c r="AB2483" s="316"/>
      <c r="AC2483" s="316"/>
    </row>
    <row r="2484" spans="1:29">
      <c r="A2484" s="576"/>
      <c r="B2484" s="566"/>
      <c r="C2484" s="566"/>
      <c r="D2484" s="566"/>
      <c r="E2484" s="566"/>
      <c r="F2484" s="567"/>
      <c r="G2484" s="567"/>
      <c r="H2484" s="567"/>
      <c r="I2484" s="567"/>
      <c r="J2484" s="567"/>
      <c r="K2484" s="567"/>
      <c r="L2484" s="567"/>
      <c r="M2484" s="567"/>
      <c r="N2484" s="567"/>
      <c r="O2484" s="567"/>
      <c r="P2484" s="567"/>
      <c r="Q2484" s="567"/>
      <c r="R2484" s="567"/>
      <c r="S2484" s="567"/>
      <c r="T2484" s="567"/>
      <c r="U2484" s="567"/>
      <c r="V2484" s="567"/>
      <c r="W2484" s="567"/>
      <c r="X2484" s="567"/>
      <c r="Y2484" s="568"/>
      <c r="Z2484" s="567"/>
      <c r="AA2484" s="567"/>
      <c r="AB2484" s="316"/>
      <c r="AC2484" s="316"/>
    </row>
    <row r="2485" spans="1:29">
      <c r="A2485" s="576"/>
      <c r="B2485" s="566"/>
      <c r="C2485" s="566"/>
      <c r="D2485" s="566"/>
      <c r="E2485" s="566"/>
      <c r="F2485" s="567"/>
      <c r="G2485" s="567"/>
      <c r="H2485" s="567"/>
      <c r="I2485" s="567"/>
      <c r="J2485" s="567"/>
      <c r="K2485" s="567"/>
      <c r="L2485" s="567"/>
      <c r="M2485" s="567"/>
      <c r="N2485" s="567"/>
      <c r="O2485" s="567"/>
      <c r="P2485" s="567"/>
      <c r="Q2485" s="567"/>
      <c r="R2485" s="567"/>
      <c r="S2485" s="567"/>
      <c r="T2485" s="567"/>
      <c r="U2485" s="567"/>
      <c r="V2485" s="567"/>
      <c r="W2485" s="567"/>
      <c r="X2485" s="567"/>
      <c r="Y2485" s="568"/>
      <c r="Z2485" s="567"/>
      <c r="AA2485" s="567"/>
      <c r="AB2485" s="316"/>
      <c r="AC2485" s="316"/>
    </row>
    <row r="2486" spans="1:29">
      <c r="A2486" s="576"/>
      <c r="B2486" s="566"/>
      <c r="C2486" s="566"/>
      <c r="D2486" s="566"/>
      <c r="E2486" s="566"/>
      <c r="F2486" s="567"/>
      <c r="G2486" s="567"/>
      <c r="H2486" s="567"/>
      <c r="I2486" s="567"/>
      <c r="J2486" s="567"/>
      <c r="K2486" s="567"/>
      <c r="L2486" s="567"/>
      <c r="M2486" s="567"/>
      <c r="N2486" s="567"/>
      <c r="O2486" s="567"/>
      <c r="P2486" s="567"/>
      <c r="Q2486" s="567"/>
      <c r="R2486" s="567"/>
      <c r="S2486" s="567"/>
      <c r="T2486" s="567"/>
      <c r="U2486" s="567"/>
      <c r="V2486" s="567"/>
      <c r="W2486" s="567"/>
      <c r="X2486" s="567"/>
      <c r="Y2486" s="568"/>
      <c r="Z2486" s="567"/>
      <c r="AA2486" s="567"/>
      <c r="AB2486" s="316"/>
      <c r="AC2486" s="316"/>
    </row>
    <row r="2487" spans="1:29">
      <c r="A2487" s="576"/>
      <c r="B2487" s="566"/>
      <c r="C2487" s="566"/>
      <c r="D2487" s="566"/>
      <c r="E2487" s="566"/>
      <c r="F2487" s="567"/>
      <c r="G2487" s="567"/>
      <c r="H2487" s="567"/>
      <c r="I2487" s="567"/>
      <c r="J2487" s="567"/>
      <c r="K2487" s="567"/>
      <c r="L2487" s="567"/>
      <c r="M2487" s="567"/>
      <c r="N2487" s="567"/>
      <c r="O2487" s="567"/>
      <c r="P2487" s="567"/>
      <c r="Q2487" s="567"/>
      <c r="R2487" s="567"/>
      <c r="S2487" s="567"/>
      <c r="T2487" s="567"/>
      <c r="U2487" s="567"/>
      <c r="V2487" s="567"/>
      <c r="W2487" s="567"/>
      <c r="X2487" s="567"/>
      <c r="Y2487" s="568"/>
      <c r="Z2487" s="567"/>
      <c r="AA2487" s="567"/>
      <c r="AB2487" s="316"/>
      <c r="AC2487" s="316"/>
    </row>
    <row r="2488" spans="1:29">
      <c r="A2488" s="576"/>
      <c r="B2488" s="566"/>
      <c r="C2488" s="566"/>
      <c r="D2488" s="566"/>
      <c r="E2488" s="566"/>
      <c r="F2488" s="567"/>
      <c r="G2488" s="567"/>
      <c r="H2488" s="567"/>
      <c r="I2488" s="567"/>
      <c r="J2488" s="567"/>
      <c r="K2488" s="567"/>
      <c r="L2488" s="567"/>
      <c r="M2488" s="567"/>
      <c r="N2488" s="567"/>
      <c r="O2488" s="567"/>
      <c r="P2488" s="567"/>
      <c r="Q2488" s="567"/>
      <c r="R2488" s="567"/>
      <c r="S2488" s="567"/>
      <c r="T2488" s="567"/>
      <c r="U2488" s="567"/>
      <c r="V2488" s="567"/>
      <c r="W2488" s="567"/>
      <c r="X2488" s="567"/>
      <c r="Y2488" s="568"/>
      <c r="Z2488" s="567"/>
      <c r="AA2488" s="567"/>
      <c r="AB2488" s="316"/>
      <c r="AC2488" s="316"/>
    </row>
    <row r="2489" spans="1:29">
      <c r="A2489" s="576"/>
      <c r="B2489" s="566"/>
      <c r="C2489" s="566"/>
      <c r="D2489" s="566"/>
      <c r="E2489" s="566"/>
      <c r="F2489" s="567"/>
      <c r="G2489" s="567"/>
      <c r="H2489" s="567"/>
      <c r="I2489" s="567"/>
      <c r="J2489" s="567"/>
      <c r="K2489" s="567"/>
      <c r="L2489" s="567"/>
      <c r="M2489" s="567"/>
      <c r="N2489" s="567"/>
      <c r="O2489" s="567"/>
      <c r="P2489" s="567"/>
      <c r="Q2489" s="567"/>
      <c r="R2489" s="567"/>
      <c r="S2489" s="567"/>
      <c r="T2489" s="567"/>
      <c r="U2489" s="567"/>
      <c r="V2489" s="567"/>
      <c r="W2489" s="567"/>
      <c r="X2489" s="567"/>
      <c r="Y2489" s="568"/>
      <c r="Z2489" s="567"/>
      <c r="AA2489" s="567"/>
      <c r="AB2489" s="316"/>
      <c r="AC2489" s="316"/>
    </row>
    <row r="2490" spans="1:29">
      <c r="A2490" s="576"/>
      <c r="B2490" s="566"/>
      <c r="C2490" s="566"/>
      <c r="D2490" s="566"/>
      <c r="E2490" s="566"/>
      <c r="F2490" s="567"/>
      <c r="G2490" s="567"/>
      <c r="H2490" s="567"/>
      <c r="I2490" s="567"/>
      <c r="J2490" s="567"/>
      <c r="K2490" s="567"/>
      <c r="L2490" s="567"/>
      <c r="M2490" s="567"/>
      <c r="N2490" s="567"/>
      <c r="O2490" s="567"/>
      <c r="P2490" s="567"/>
      <c r="Q2490" s="567"/>
      <c r="R2490" s="567"/>
      <c r="S2490" s="567"/>
      <c r="T2490" s="567"/>
      <c r="U2490" s="567"/>
      <c r="V2490" s="567"/>
      <c r="W2490" s="567"/>
      <c r="X2490" s="567"/>
      <c r="Y2490" s="568"/>
      <c r="Z2490" s="567"/>
      <c r="AA2490" s="567"/>
      <c r="AB2490" s="316"/>
      <c r="AC2490" s="316"/>
    </row>
    <row r="2491" spans="1:29">
      <c r="A2491" s="576"/>
      <c r="B2491" s="566"/>
      <c r="C2491" s="566"/>
      <c r="D2491" s="566"/>
      <c r="E2491" s="566"/>
      <c r="F2491" s="567"/>
      <c r="G2491" s="567"/>
      <c r="H2491" s="567"/>
      <c r="I2491" s="567"/>
      <c r="J2491" s="567"/>
      <c r="K2491" s="567"/>
      <c r="L2491" s="567"/>
      <c r="M2491" s="567"/>
      <c r="N2491" s="567"/>
      <c r="O2491" s="567"/>
      <c r="P2491" s="567"/>
      <c r="Q2491" s="567"/>
      <c r="R2491" s="567"/>
      <c r="S2491" s="567"/>
      <c r="T2491" s="567"/>
      <c r="U2491" s="567"/>
      <c r="V2491" s="567"/>
      <c r="W2491" s="567"/>
      <c r="X2491" s="567"/>
      <c r="Y2491" s="568"/>
      <c r="Z2491" s="567"/>
      <c r="AA2491" s="567"/>
      <c r="AB2491" s="316"/>
      <c r="AC2491" s="316"/>
    </row>
    <row r="2492" spans="1:29">
      <c r="A2492" s="576"/>
      <c r="B2492" s="566"/>
      <c r="C2492" s="566"/>
      <c r="D2492" s="566"/>
      <c r="E2492" s="566"/>
      <c r="F2492" s="567"/>
      <c r="G2492" s="567"/>
      <c r="H2492" s="567"/>
      <c r="I2492" s="567"/>
      <c r="J2492" s="567"/>
      <c r="K2492" s="567"/>
      <c r="L2492" s="567"/>
      <c r="M2492" s="567"/>
      <c r="N2492" s="567"/>
      <c r="O2492" s="567"/>
      <c r="P2492" s="567"/>
      <c r="Q2492" s="567"/>
      <c r="R2492" s="567"/>
      <c r="S2492" s="567"/>
      <c r="T2492" s="567"/>
      <c r="U2492" s="567"/>
      <c r="V2492" s="567"/>
      <c r="W2492" s="567"/>
      <c r="X2492" s="567"/>
      <c r="Y2492" s="568"/>
      <c r="Z2492" s="567"/>
      <c r="AA2492" s="567"/>
      <c r="AB2492" s="316"/>
      <c r="AC2492" s="316"/>
    </row>
    <row r="2493" spans="1:29">
      <c r="A2493" s="576"/>
      <c r="B2493" s="566"/>
      <c r="C2493" s="566"/>
      <c r="D2493" s="566"/>
      <c r="E2493" s="566"/>
      <c r="F2493" s="567"/>
      <c r="G2493" s="567"/>
      <c r="H2493" s="567"/>
      <c r="I2493" s="567"/>
      <c r="J2493" s="567"/>
      <c r="K2493" s="567"/>
      <c r="L2493" s="567"/>
      <c r="M2493" s="567"/>
      <c r="N2493" s="567"/>
      <c r="O2493" s="567"/>
      <c r="P2493" s="567"/>
      <c r="Q2493" s="567"/>
      <c r="R2493" s="567"/>
      <c r="S2493" s="567"/>
      <c r="T2493" s="567"/>
      <c r="U2493" s="567"/>
      <c r="V2493" s="567"/>
      <c r="W2493" s="567"/>
      <c r="X2493" s="567"/>
      <c r="Y2493" s="568"/>
      <c r="Z2493" s="567"/>
      <c r="AA2493" s="567"/>
      <c r="AB2493" s="316"/>
      <c r="AC2493" s="316"/>
    </row>
    <row r="2494" spans="1:29">
      <c r="A2494" s="576"/>
      <c r="B2494" s="566"/>
      <c r="C2494" s="566"/>
      <c r="D2494" s="566"/>
      <c r="E2494" s="566"/>
      <c r="F2494" s="567"/>
      <c r="G2494" s="567"/>
      <c r="H2494" s="567"/>
      <c r="I2494" s="567"/>
      <c r="J2494" s="567"/>
      <c r="K2494" s="567"/>
      <c r="L2494" s="567"/>
      <c r="M2494" s="567"/>
      <c r="N2494" s="567"/>
      <c r="O2494" s="567"/>
      <c r="P2494" s="567"/>
      <c r="Q2494" s="567"/>
      <c r="R2494" s="567"/>
      <c r="S2494" s="567"/>
      <c r="T2494" s="567"/>
      <c r="U2494" s="567"/>
      <c r="V2494" s="567"/>
      <c r="W2494" s="567"/>
      <c r="X2494" s="567"/>
      <c r="Y2494" s="568"/>
      <c r="Z2494" s="567"/>
      <c r="AA2494" s="567"/>
      <c r="AB2494" s="316"/>
      <c r="AC2494" s="316"/>
    </row>
    <row r="2495" spans="1:29">
      <c r="A2495" s="576"/>
      <c r="B2495" s="566"/>
      <c r="C2495" s="566"/>
      <c r="D2495" s="566"/>
      <c r="E2495" s="566"/>
      <c r="F2495" s="567"/>
      <c r="G2495" s="567"/>
      <c r="H2495" s="567"/>
      <c r="I2495" s="567"/>
      <c r="J2495" s="567"/>
      <c r="K2495" s="567"/>
      <c r="L2495" s="567"/>
      <c r="M2495" s="567"/>
      <c r="N2495" s="567"/>
      <c r="O2495" s="567"/>
      <c r="P2495" s="567"/>
      <c r="Q2495" s="567"/>
      <c r="R2495" s="567"/>
      <c r="S2495" s="567"/>
      <c r="T2495" s="567"/>
      <c r="U2495" s="567"/>
      <c r="V2495" s="567"/>
      <c r="W2495" s="567"/>
      <c r="X2495" s="567"/>
      <c r="Y2495" s="568"/>
      <c r="Z2495" s="567"/>
      <c r="AA2495" s="567"/>
      <c r="AB2495" s="316"/>
      <c r="AC2495" s="316"/>
    </row>
    <row r="2496" spans="1:29">
      <c r="A2496" s="576"/>
      <c r="B2496" s="566"/>
      <c r="C2496" s="566"/>
      <c r="D2496" s="566"/>
      <c r="E2496" s="566"/>
      <c r="F2496" s="567"/>
      <c r="G2496" s="567"/>
      <c r="H2496" s="567"/>
      <c r="I2496" s="567"/>
      <c r="J2496" s="567"/>
      <c r="K2496" s="567"/>
      <c r="L2496" s="567"/>
      <c r="M2496" s="567"/>
      <c r="N2496" s="567"/>
      <c r="O2496" s="567"/>
      <c r="P2496" s="567"/>
      <c r="Q2496" s="567"/>
      <c r="R2496" s="567"/>
      <c r="S2496" s="567"/>
      <c r="T2496" s="567"/>
      <c r="U2496" s="567"/>
      <c r="V2496" s="567"/>
      <c r="W2496" s="567"/>
      <c r="X2496" s="567"/>
      <c r="Y2496" s="568"/>
      <c r="Z2496" s="567"/>
      <c r="AA2496" s="567"/>
      <c r="AB2496" s="316"/>
      <c r="AC2496" s="316"/>
    </row>
    <row r="2497" spans="1:29">
      <c r="A2497" s="576"/>
      <c r="B2497" s="566"/>
      <c r="C2497" s="566"/>
      <c r="D2497" s="566"/>
      <c r="E2497" s="566"/>
      <c r="F2497" s="567"/>
      <c r="G2497" s="567"/>
      <c r="H2497" s="567"/>
      <c r="I2497" s="567"/>
      <c r="J2497" s="567"/>
      <c r="K2497" s="567"/>
      <c r="L2497" s="567"/>
      <c r="M2497" s="567"/>
      <c r="N2497" s="567"/>
      <c r="O2497" s="567"/>
      <c r="P2497" s="567"/>
      <c r="Q2497" s="567"/>
      <c r="R2497" s="567"/>
      <c r="S2497" s="567"/>
      <c r="T2497" s="567"/>
      <c r="U2497" s="567"/>
      <c r="V2497" s="567"/>
      <c r="W2497" s="567"/>
      <c r="X2497" s="567"/>
      <c r="Y2497" s="568"/>
      <c r="Z2497" s="567"/>
      <c r="AA2497" s="567"/>
      <c r="AB2497" s="316"/>
      <c r="AC2497" s="316"/>
    </row>
    <row r="2498" spans="1:29">
      <c r="A2498" s="576"/>
      <c r="B2498" s="566"/>
      <c r="C2498" s="566"/>
      <c r="D2498" s="566"/>
      <c r="E2498" s="566"/>
      <c r="F2498" s="567"/>
      <c r="G2498" s="567"/>
      <c r="H2498" s="567"/>
      <c r="I2498" s="567"/>
      <c r="J2498" s="567"/>
      <c r="K2498" s="567"/>
      <c r="L2498" s="567"/>
      <c r="M2498" s="567"/>
      <c r="N2498" s="567"/>
      <c r="O2498" s="567"/>
      <c r="P2498" s="567"/>
      <c r="Q2498" s="567"/>
      <c r="R2498" s="567"/>
      <c r="S2498" s="567"/>
      <c r="T2498" s="567"/>
      <c r="U2498" s="567"/>
      <c r="V2498" s="567"/>
      <c r="W2498" s="567"/>
      <c r="X2498" s="567"/>
      <c r="Y2498" s="568"/>
      <c r="Z2498" s="567"/>
      <c r="AA2498" s="567"/>
      <c r="AB2498" s="316"/>
      <c r="AC2498" s="316"/>
    </row>
    <row r="2499" spans="1:29">
      <c r="A2499" s="576"/>
      <c r="B2499" s="566"/>
      <c r="C2499" s="566"/>
      <c r="D2499" s="566"/>
      <c r="E2499" s="566"/>
      <c r="F2499" s="567"/>
      <c r="G2499" s="567"/>
      <c r="H2499" s="567"/>
      <c r="I2499" s="567"/>
      <c r="J2499" s="567"/>
      <c r="K2499" s="567"/>
      <c r="L2499" s="567"/>
      <c r="M2499" s="567"/>
      <c r="N2499" s="567"/>
      <c r="O2499" s="567"/>
      <c r="P2499" s="567"/>
      <c r="Q2499" s="567"/>
      <c r="R2499" s="567"/>
      <c r="S2499" s="567"/>
      <c r="T2499" s="567"/>
      <c r="U2499" s="567"/>
      <c r="V2499" s="567"/>
      <c r="W2499" s="567"/>
      <c r="X2499" s="567"/>
      <c r="Y2499" s="568"/>
      <c r="Z2499" s="567"/>
      <c r="AA2499" s="567"/>
      <c r="AB2499" s="316"/>
      <c r="AC2499" s="316"/>
    </row>
    <row r="2500" spans="1:29">
      <c r="A2500" s="576"/>
      <c r="B2500" s="566"/>
      <c r="C2500" s="566"/>
      <c r="D2500" s="566"/>
      <c r="E2500" s="566"/>
      <c r="F2500" s="567"/>
      <c r="G2500" s="567"/>
      <c r="H2500" s="567"/>
      <c r="I2500" s="567"/>
      <c r="J2500" s="567"/>
      <c r="K2500" s="567"/>
      <c r="L2500" s="567"/>
      <c r="M2500" s="567"/>
      <c r="N2500" s="567"/>
      <c r="O2500" s="567"/>
      <c r="P2500" s="567"/>
      <c r="Q2500" s="567"/>
      <c r="R2500" s="567"/>
      <c r="S2500" s="567"/>
      <c r="T2500" s="567"/>
      <c r="U2500" s="567"/>
      <c r="V2500" s="567"/>
      <c r="W2500" s="567"/>
      <c r="X2500" s="567"/>
      <c r="Y2500" s="568"/>
      <c r="Z2500" s="567"/>
      <c r="AA2500" s="567"/>
      <c r="AB2500" s="316"/>
      <c r="AC2500" s="316"/>
    </row>
    <row r="2501" spans="1:29">
      <c r="A2501" s="576"/>
      <c r="B2501" s="566"/>
      <c r="C2501" s="566"/>
      <c r="D2501" s="566"/>
      <c r="E2501" s="566"/>
      <c r="F2501" s="567"/>
      <c r="G2501" s="567"/>
      <c r="H2501" s="567"/>
      <c r="I2501" s="567"/>
      <c r="J2501" s="567"/>
      <c r="K2501" s="567"/>
      <c r="L2501" s="567"/>
      <c r="M2501" s="567"/>
      <c r="N2501" s="567"/>
      <c r="O2501" s="567"/>
      <c r="P2501" s="567"/>
      <c r="Q2501" s="567"/>
      <c r="R2501" s="567"/>
      <c r="S2501" s="567"/>
      <c r="T2501" s="567"/>
      <c r="U2501" s="567"/>
      <c r="V2501" s="567"/>
      <c r="W2501" s="567"/>
      <c r="X2501" s="567"/>
      <c r="Y2501" s="568"/>
      <c r="Z2501" s="567"/>
      <c r="AA2501" s="567"/>
      <c r="AB2501" s="316"/>
      <c r="AC2501" s="316"/>
    </row>
    <row r="2502" spans="1:29">
      <c r="A2502" s="576"/>
      <c r="B2502" s="566"/>
      <c r="C2502" s="566"/>
      <c r="D2502" s="566"/>
      <c r="E2502" s="566"/>
      <c r="F2502" s="567"/>
      <c r="G2502" s="567"/>
      <c r="H2502" s="567"/>
      <c r="I2502" s="567"/>
      <c r="J2502" s="567"/>
      <c r="K2502" s="567"/>
      <c r="L2502" s="567"/>
      <c r="M2502" s="567"/>
      <c r="N2502" s="567"/>
      <c r="O2502" s="567"/>
      <c r="P2502" s="567"/>
      <c r="Q2502" s="567"/>
      <c r="R2502" s="567"/>
      <c r="S2502" s="567"/>
      <c r="T2502" s="567"/>
      <c r="U2502" s="567"/>
      <c r="V2502" s="567"/>
      <c r="W2502" s="567"/>
      <c r="X2502" s="567"/>
      <c r="Y2502" s="568"/>
      <c r="Z2502" s="567"/>
      <c r="AA2502" s="567"/>
      <c r="AB2502" s="316"/>
      <c r="AC2502" s="316"/>
    </row>
    <row r="2503" spans="1:29">
      <c r="A2503" s="576"/>
      <c r="B2503" s="566"/>
      <c r="C2503" s="566"/>
      <c r="D2503" s="566"/>
      <c r="E2503" s="566"/>
      <c r="F2503" s="567"/>
      <c r="G2503" s="567"/>
      <c r="H2503" s="567"/>
      <c r="I2503" s="567"/>
      <c r="J2503" s="567"/>
      <c r="K2503" s="567"/>
      <c r="L2503" s="567"/>
      <c r="M2503" s="567"/>
      <c r="N2503" s="567"/>
      <c r="O2503" s="567"/>
      <c r="P2503" s="567"/>
      <c r="Q2503" s="567"/>
      <c r="R2503" s="567"/>
      <c r="S2503" s="567"/>
      <c r="T2503" s="567"/>
      <c r="U2503" s="567"/>
      <c r="V2503" s="567"/>
      <c r="W2503" s="567"/>
      <c r="X2503" s="567"/>
      <c r="Y2503" s="568"/>
      <c r="Z2503" s="567"/>
      <c r="AA2503" s="567"/>
      <c r="AB2503" s="316"/>
      <c r="AC2503" s="316"/>
    </row>
    <row r="2504" spans="1:29">
      <c r="A2504" s="576"/>
      <c r="B2504" s="566"/>
      <c r="C2504" s="566"/>
      <c r="D2504" s="566"/>
      <c r="E2504" s="566"/>
      <c r="F2504" s="567"/>
      <c r="G2504" s="567"/>
      <c r="H2504" s="567"/>
      <c r="I2504" s="567"/>
      <c r="J2504" s="567"/>
      <c r="K2504" s="567"/>
      <c r="L2504" s="567"/>
      <c r="M2504" s="567"/>
      <c r="N2504" s="567"/>
      <c r="O2504" s="567"/>
      <c r="P2504" s="567"/>
      <c r="Q2504" s="567"/>
      <c r="R2504" s="567"/>
      <c r="S2504" s="567"/>
      <c r="T2504" s="567"/>
      <c r="U2504" s="567"/>
      <c r="V2504" s="567"/>
      <c r="W2504" s="567"/>
      <c r="X2504" s="567"/>
      <c r="Y2504" s="568"/>
      <c r="Z2504" s="567"/>
      <c r="AA2504" s="567"/>
      <c r="AB2504" s="316"/>
      <c r="AC2504" s="316"/>
    </row>
    <row r="2505" spans="1:29">
      <c r="A2505" s="576"/>
      <c r="B2505" s="566"/>
      <c r="C2505" s="566"/>
      <c r="D2505" s="566"/>
      <c r="E2505" s="566"/>
      <c r="F2505" s="567"/>
      <c r="G2505" s="567"/>
      <c r="H2505" s="567"/>
      <c r="I2505" s="567"/>
      <c r="J2505" s="567"/>
      <c r="K2505" s="567"/>
      <c r="L2505" s="567"/>
      <c r="M2505" s="567"/>
      <c r="N2505" s="567"/>
      <c r="O2505" s="567"/>
      <c r="P2505" s="567"/>
      <c r="Q2505" s="567"/>
      <c r="R2505" s="567"/>
      <c r="S2505" s="567"/>
      <c r="T2505" s="567"/>
      <c r="U2505" s="567"/>
      <c r="V2505" s="567"/>
      <c r="W2505" s="567"/>
      <c r="X2505" s="567"/>
      <c r="Y2505" s="568"/>
      <c r="Z2505" s="567"/>
      <c r="AA2505" s="567"/>
      <c r="AB2505" s="316"/>
      <c r="AC2505" s="316"/>
    </row>
    <row r="2506" spans="1:29">
      <c r="A2506" s="576"/>
      <c r="B2506" s="566"/>
      <c r="C2506" s="566"/>
      <c r="D2506" s="566"/>
      <c r="E2506" s="566"/>
      <c r="F2506" s="567"/>
      <c r="G2506" s="567"/>
      <c r="H2506" s="567"/>
      <c r="I2506" s="567"/>
      <c r="J2506" s="567"/>
      <c r="K2506" s="567"/>
      <c r="L2506" s="567"/>
      <c r="M2506" s="567"/>
      <c r="N2506" s="567"/>
      <c r="O2506" s="567"/>
      <c r="P2506" s="567"/>
      <c r="Q2506" s="567"/>
      <c r="R2506" s="567"/>
      <c r="S2506" s="567"/>
      <c r="T2506" s="567"/>
      <c r="U2506" s="567"/>
      <c r="V2506" s="567"/>
      <c r="W2506" s="567"/>
      <c r="X2506" s="567"/>
      <c r="Y2506" s="568"/>
      <c r="Z2506" s="567"/>
      <c r="AA2506" s="567"/>
      <c r="AB2506" s="316"/>
      <c r="AC2506" s="316"/>
    </row>
    <row r="2507" spans="1:29">
      <c r="A2507" s="576"/>
      <c r="B2507" s="566"/>
      <c r="C2507" s="566"/>
      <c r="D2507" s="566"/>
      <c r="E2507" s="566"/>
      <c r="F2507" s="567"/>
      <c r="G2507" s="567"/>
      <c r="H2507" s="567"/>
      <c r="I2507" s="567"/>
      <c r="J2507" s="567"/>
      <c r="K2507" s="567"/>
      <c r="L2507" s="567"/>
      <c r="M2507" s="567"/>
      <c r="N2507" s="567"/>
      <c r="O2507" s="567"/>
      <c r="P2507" s="567"/>
      <c r="Q2507" s="567"/>
      <c r="R2507" s="567"/>
      <c r="S2507" s="567"/>
      <c r="T2507" s="567"/>
      <c r="U2507" s="567"/>
      <c r="V2507" s="567"/>
      <c r="W2507" s="567"/>
      <c r="X2507" s="567"/>
      <c r="Y2507" s="568"/>
      <c r="Z2507" s="567"/>
      <c r="AA2507" s="567"/>
      <c r="AB2507" s="316"/>
      <c r="AC2507" s="316"/>
    </row>
    <row r="2508" spans="1:29">
      <c r="A2508" s="576"/>
      <c r="B2508" s="566"/>
      <c r="C2508" s="566"/>
      <c r="D2508" s="566"/>
      <c r="E2508" s="566"/>
      <c r="F2508" s="567"/>
      <c r="G2508" s="567"/>
      <c r="H2508" s="567"/>
      <c r="I2508" s="567"/>
      <c r="J2508" s="567"/>
      <c r="K2508" s="567"/>
      <c r="L2508" s="567"/>
      <c r="M2508" s="567"/>
      <c r="N2508" s="567"/>
      <c r="O2508" s="567"/>
      <c r="P2508" s="567"/>
      <c r="Q2508" s="567"/>
      <c r="R2508" s="567"/>
      <c r="S2508" s="567"/>
      <c r="T2508" s="567"/>
      <c r="U2508" s="567"/>
      <c r="V2508" s="567"/>
      <c r="W2508" s="567"/>
      <c r="X2508" s="567"/>
      <c r="Y2508" s="568"/>
      <c r="Z2508" s="567"/>
      <c r="AA2508" s="567"/>
      <c r="AB2508" s="316"/>
      <c r="AC2508" s="316"/>
    </row>
    <row r="2509" spans="1:29">
      <c r="A2509" s="576"/>
      <c r="B2509" s="566"/>
      <c r="C2509" s="566"/>
      <c r="D2509" s="566"/>
      <c r="E2509" s="566"/>
      <c r="F2509" s="567"/>
      <c r="G2509" s="567"/>
      <c r="H2509" s="567"/>
      <c r="I2509" s="567"/>
      <c r="J2509" s="567"/>
      <c r="K2509" s="567"/>
      <c r="L2509" s="567"/>
      <c r="M2509" s="567"/>
      <c r="N2509" s="567"/>
      <c r="O2509" s="567"/>
      <c r="P2509" s="567"/>
      <c r="Q2509" s="567"/>
      <c r="R2509" s="567"/>
      <c r="S2509" s="567"/>
      <c r="T2509" s="567"/>
      <c r="U2509" s="567"/>
      <c r="V2509" s="567"/>
      <c r="W2509" s="567"/>
      <c r="X2509" s="567"/>
      <c r="Y2509" s="568"/>
      <c r="Z2509" s="567"/>
      <c r="AA2509" s="567"/>
      <c r="AB2509" s="316"/>
      <c r="AC2509" s="316"/>
    </row>
    <row r="2510" spans="1:29">
      <c r="A2510" s="576"/>
      <c r="B2510" s="566"/>
      <c r="C2510" s="566"/>
      <c r="D2510" s="566"/>
      <c r="E2510" s="566"/>
      <c r="F2510" s="567"/>
      <c r="G2510" s="567"/>
      <c r="H2510" s="567"/>
      <c r="I2510" s="567"/>
      <c r="J2510" s="567"/>
      <c r="K2510" s="567"/>
      <c r="L2510" s="567"/>
      <c r="M2510" s="567"/>
      <c r="N2510" s="567"/>
      <c r="O2510" s="567"/>
      <c r="P2510" s="567"/>
      <c r="Q2510" s="567"/>
      <c r="R2510" s="567"/>
      <c r="S2510" s="567"/>
      <c r="T2510" s="567"/>
      <c r="U2510" s="567"/>
      <c r="V2510" s="567"/>
      <c r="W2510" s="567"/>
      <c r="X2510" s="567"/>
      <c r="Y2510" s="568"/>
      <c r="Z2510" s="567"/>
      <c r="AA2510" s="567"/>
      <c r="AB2510" s="316"/>
      <c r="AC2510" s="316"/>
    </row>
    <row r="2511" spans="1:29">
      <c r="A2511" s="576"/>
      <c r="B2511" s="566"/>
      <c r="C2511" s="566"/>
      <c r="D2511" s="566"/>
      <c r="E2511" s="566"/>
      <c r="F2511" s="567"/>
      <c r="G2511" s="567"/>
      <c r="H2511" s="567"/>
      <c r="I2511" s="567"/>
      <c r="J2511" s="567"/>
      <c r="K2511" s="567"/>
      <c r="L2511" s="567"/>
      <c r="M2511" s="567"/>
      <c r="N2511" s="567"/>
      <c r="O2511" s="567"/>
      <c r="P2511" s="567"/>
      <c r="Q2511" s="567"/>
      <c r="R2511" s="567"/>
      <c r="S2511" s="567"/>
      <c r="T2511" s="567"/>
      <c r="U2511" s="567"/>
      <c r="V2511" s="567"/>
      <c r="W2511" s="567"/>
      <c r="X2511" s="567"/>
      <c r="Y2511" s="568"/>
      <c r="Z2511" s="567"/>
      <c r="AA2511" s="567"/>
      <c r="AB2511" s="316"/>
      <c r="AC2511" s="316"/>
    </row>
    <row r="2512" spans="1:29">
      <c r="A2512" s="576"/>
      <c r="B2512" s="566"/>
      <c r="C2512" s="566"/>
      <c r="D2512" s="566"/>
      <c r="E2512" s="566"/>
      <c r="F2512" s="567"/>
      <c r="G2512" s="567"/>
      <c r="H2512" s="567"/>
      <c r="I2512" s="567"/>
      <c r="J2512" s="567"/>
      <c r="K2512" s="567"/>
      <c r="L2512" s="567"/>
      <c r="M2512" s="567"/>
      <c r="N2512" s="567"/>
      <c r="O2512" s="567"/>
      <c r="P2512" s="567"/>
      <c r="Q2512" s="567"/>
      <c r="R2512" s="567"/>
      <c r="S2512" s="567"/>
      <c r="T2512" s="567"/>
      <c r="U2512" s="567"/>
      <c r="V2512" s="567"/>
      <c r="W2512" s="567"/>
      <c r="X2512" s="567"/>
      <c r="Y2512" s="568"/>
      <c r="Z2512" s="567"/>
      <c r="AA2512" s="567"/>
      <c r="AB2512" s="316"/>
      <c r="AC2512" s="316"/>
    </row>
    <row r="2513" spans="1:29">
      <c r="A2513" s="576"/>
      <c r="B2513" s="566"/>
      <c r="C2513" s="566"/>
      <c r="D2513" s="566"/>
      <c r="E2513" s="566"/>
      <c r="F2513" s="567"/>
      <c r="G2513" s="567"/>
      <c r="H2513" s="567"/>
      <c r="I2513" s="567"/>
      <c r="J2513" s="567"/>
      <c r="K2513" s="567"/>
      <c r="L2513" s="567"/>
      <c r="M2513" s="567"/>
      <c r="N2513" s="567"/>
      <c r="O2513" s="567"/>
      <c r="P2513" s="567"/>
      <c r="Q2513" s="567"/>
      <c r="R2513" s="567"/>
      <c r="S2513" s="567"/>
      <c r="T2513" s="567"/>
      <c r="U2513" s="567"/>
      <c r="V2513" s="567"/>
      <c r="W2513" s="567"/>
      <c r="X2513" s="567"/>
      <c r="Y2513" s="568"/>
      <c r="Z2513" s="567"/>
      <c r="AA2513" s="567"/>
      <c r="AB2513" s="316"/>
      <c r="AC2513" s="316"/>
    </row>
    <row r="2514" spans="1:29">
      <c r="A2514" s="576"/>
      <c r="B2514" s="566"/>
      <c r="C2514" s="566"/>
      <c r="D2514" s="566"/>
      <c r="E2514" s="566"/>
      <c r="F2514" s="567"/>
      <c r="G2514" s="567"/>
      <c r="H2514" s="567"/>
      <c r="I2514" s="567"/>
      <c r="J2514" s="567"/>
      <c r="K2514" s="567"/>
      <c r="L2514" s="567"/>
      <c r="M2514" s="567"/>
      <c r="N2514" s="567"/>
      <c r="O2514" s="567"/>
      <c r="P2514" s="567"/>
      <c r="Q2514" s="567"/>
      <c r="R2514" s="567"/>
      <c r="S2514" s="567"/>
      <c r="T2514" s="567"/>
      <c r="U2514" s="567"/>
      <c r="V2514" s="567"/>
      <c r="W2514" s="567"/>
      <c r="X2514" s="567"/>
      <c r="Y2514" s="568"/>
      <c r="Z2514" s="567"/>
      <c r="AA2514" s="567"/>
      <c r="AB2514" s="316"/>
      <c r="AC2514" s="316"/>
    </row>
    <row r="2515" spans="1:29">
      <c r="A2515" s="576"/>
      <c r="B2515" s="566"/>
      <c r="C2515" s="566"/>
      <c r="D2515" s="566"/>
      <c r="E2515" s="566"/>
      <c r="F2515" s="567"/>
      <c r="G2515" s="567"/>
      <c r="H2515" s="567"/>
      <c r="I2515" s="567"/>
      <c r="J2515" s="567"/>
      <c r="K2515" s="567"/>
      <c r="L2515" s="567"/>
      <c r="M2515" s="567"/>
      <c r="N2515" s="567"/>
      <c r="O2515" s="567"/>
      <c r="P2515" s="567"/>
      <c r="Q2515" s="567"/>
      <c r="R2515" s="567"/>
      <c r="S2515" s="567"/>
      <c r="T2515" s="567"/>
      <c r="U2515" s="567"/>
      <c r="V2515" s="567"/>
      <c r="W2515" s="567"/>
      <c r="X2515" s="567"/>
      <c r="Y2515" s="568"/>
      <c r="Z2515" s="567"/>
      <c r="AA2515" s="567"/>
      <c r="AB2515" s="316"/>
      <c r="AC2515" s="316"/>
    </row>
    <row r="2516" spans="1:29">
      <c r="A2516" s="576"/>
      <c r="B2516" s="566"/>
      <c r="C2516" s="566"/>
      <c r="D2516" s="566"/>
      <c r="E2516" s="566"/>
      <c r="F2516" s="567"/>
      <c r="G2516" s="567"/>
      <c r="H2516" s="567"/>
      <c r="I2516" s="567"/>
      <c r="J2516" s="567"/>
      <c r="K2516" s="567"/>
      <c r="L2516" s="567"/>
      <c r="M2516" s="567"/>
      <c r="N2516" s="567"/>
      <c r="O2516" s="567"/>
      <c r="P2516" s="567"/>
      <c r="Q2516" s="567"/>
      <c r="R2516" s="567"/>
      <c r="S2516" s="567"/>
      <c r="T2516" s="567"/>
      <c r="U2516" s="567"/>
      <c r="V2516" s="567"/>
      <c r="W2516" s="567"/>
      <c r="X2516" s="567"/>
      <c r="Y2516" s="568"/>
      <c r="Z2516" s="567"/>
      <c r="AA2516" s="567"/>
      <c r="AB2516" s="316"/>
      <c r="AC2516" s="316"/>
    </row>
    <row r="2517" spans="1:29">
      <c r="A2517" s="576"/>
      <c r="B2517" s="566"/>
      <c r="C2517" s="566"/>
      <c r="D2517" s="566"/>
      <c r="E2517" s="566"/>
      <c r="F2517" s="567"/>
      <c r="G2517" s="567"/>
      <c r="H2517" s="567"/>
      <c r="I2517" s="567"/>
      <c r="J2517" s="567"/>
      <c r="K2517" s="567"/>
      <c r="L2517" s="567"/>
      <c r="M2517" s="567"/>
      <c r="N2517" s="567"/>
      <c r="O2517" s="567"/>
      <c r="P2517" s="567"/>
      <c r="Q2517" s="567"/>
      <c r="R2517" s="567"/>
      <c r="S2517" s="567"/>
      <c r="T2517" s="567"/>
      <c r="U2517" s="567"/>
      <c r="V2517" s="567"/>
      <c r="W2517" s="567"/>
      <c r="X2517" s="567"/>
      <c r="Y2517" s="568"/>
      <c r="Z2517" s="567"/>
      <c r="AA2517" s="567"/>
      <c r="AB2517" s="316"/>
      <c r="AC2517" s="316"/>
    </row>
    <row r="2518" spans="1:29">
      <c r="A2518" s="576"/>
      <c r="B2518" s="566"/>
      <c r="C2518" s="566"/>
      <c r="D2518" s="566"/>
      <c r="E2518" s="566"/>
      <c r="F2518" s="567"/>
      <c r="G2518" s="567"/>
      <c r="H2518" s="567"/>
      <c r="I2518" s="567"/>
      <c r="J2518" s="567"/>
      <c r="K2518" s="567"/>
      <c r="L2518" s="567"/>
      <c r="M2518" s="567"/>
      <c r="N2518" s="567"/>
      <c r="O2518" s="567"/>
      <c r="P2518" s="567"/>
      <c r="Q2518" s="567"/>
      <c r="R2518" s="567"/>
      <c r="S2518" s="567"/>
      <c r="T2518" s="567"/>
      <c r="U2518" s="567"/>
      <c r="V2518" s="567"/>
      <c r="W2518" s="567"/>
      <c r="X2518" s="567"/>
      <c r="Y2518" s="568"/>
      <c r="Z2518" s="567"/>
      <c r="AA2518" s="567"/>
      <c r="AB2518" s="316"/>
      <c r="AC2518" s="316"/>
    </row>
    <row r="2519" spans="1:29">
      <c r="A2519" s="576"/>
      <c r="B2519" s="566"/>
      <c r="C2519" s="566"/>
      <c r="D2519" s="566"/>
      <c r="E2519" s="566"/>
      <c r="F2519" s="567"/>
      <c r="G2519" s="567"/>
      <c r="H2519" s="567"/>
      <c r="I2519" s="567"/>
      <c r="J2519" s="567"/>
      <c r="K2519" s="567"/>
      <c r="L2519" s="567"/>
      <c r="M2519" s="567"/>
      <c r="N2519" s="567"/>
      <c r="O2519" s="567"/>
      <c r="P2519" s="567"/>
      <c r="Q2519" s="567"/>
      <c r="R2519" s="567"/>
      <c r="S2519" s="567"/>
      <c r="T2519" s="567"/>
      <c r="U2519" s="567"/>
      <c r="V2519" s="567"/>
      <c r="W2519" s="567"/>
      <c r="X2519" s="567"/>
      <c r="Y2519" s="568"/>
      <c r="Z2519" s="567"/>
      <c r="AA2519" s="567"/>
      <c r="AB2519" s="316"/>
      <c r="AC2519" s="316"/>
    </row>
    <row r="2520" spans="1:29">
      <c r="A2520" s="576"/>
      <c r="B2520" s="566"/>
      <c r="C2520" s="566"/>
      <c r="D2520" s="566"/>
      <c r="E2520" s="566"/>
      <c r="F2520" s="567"/>
      <c r="G2520" s="567"/>
      <c r="H2520" s="567"/>
      <c r="I2520" s="567"/>
      <c r="J2520" s="567"/>
      <c r="K2520" s="567"/>
      <c r="L2520" s="567"/>
      <c r="M2520" s="567"/>
      <c r="N2520" s="567"/>
      <c r="O2520" s="567"/>
      <c r="P2520" s="567"/>
      <c r="Q2520" s="567"/>
      <c r="R2520" s="567"/>
      <c r="S2520" s="567"/>
      <c r="T2520" s="567"/>
      <c r="U2520" s="567"/>
      <c r="V2520" s="567"/>
      <c r="W2520" s="567"/>
      <c r="X2520" s="567"/>
      <c r="Y2520" s="568"/>
      <c r="Z2520" s="567"/>
      <c r="AA2520" s="567"/>
      <c r="AB2520" s="316"/>
      <c r="AC2520" s="316"/>
    </row>
    <row r="2521" spans="1:29">
      <c r="A2521" s="576"/>
      <c r="B2521" s="566"/>
      <c r="C2521" s="566"/>
      <c r="D2521" s="566"/>
      <c r="E2521" s="566"/>
      <c r="F2521" s="567"/>
      <c r="G2521" s="567"/>
      <c r="H2521" s="567"/>
      <c r="I2521" s="567"/>
      <c r="J2521" s="567"/>
      <c r="K2521" s="567"/>
      <c r="L2521" s="567"/>
      <c r="M2521" s="567"/>
      <c r="N2521" s="567"/>
      <c r="O2521" s="567"/>
      <c r="P2521" s="567"/>
      <c r="Q2521" s="567"/>
      <c r="R2521" s="567"/>
      <c r="S2521" s="567"/>
      <c r="T2521" s="567"/>
      <c r="U2521" s="567"/>
      <c r="V2521" s="567"/>
      <c r="W2521" s="567"/>
      <c r="X2521" s="567"/>
      <c r="Y2521" s="568"/>
      <c r="Z2521" s="567"/>
      <c r="AA2521" s="567"/>
      <c r="AB2521" s="316"/>
      <c r="AC2521" s="316"/>
    </row>
    <row r="2522" spans="1:29">
      <c r="A2522" s="576"/>
      <c r="B2522" s="566"/>
      <c r="C2522" s="566"/>
      <c r="D2522" s="566"/>
      <c r="E2522" s="566"/>
      <c r="F2522" s="567"/>
      <c r="G2522" s="567"/>
      <c r="H2522" s="567"/>
      <c r="I2522" s="567"/>
      <c r="J2522" s="567"/>
      <c r="K2522" s="567"/>
      <c r="L2522" s="567"/>
      <c r="M2522" s="567"/>
      <c r="N2522" s="567"/>
      <c r="O2522" s="567"/>
      <c r="P2522" s="567"/>
      <c r="Q2522" s="567"/>
      <c r="R2522" s="567"/>
      <c r="S2522" s="567"/>
      <c r="T2522" s="567"/>
      <c r="U2522" s="567"/>
      <c r="V2522" s="567"/>
      <c r="W2522" s="567"/>
      <c r="X2522" s="567"/>
      <c r="Y2522" s="568"/>
      <c r="Z2522" s="567"/>
      <c r="AA2522" s="567"/>
      <c r="AB2522" s="316"/>
      <c r="AC2522" s="316"/>
    </row>
    <row r="2523" spans="1:29">
      <c r="A2523" s="576"/>
      <c r="B2523" s="566"/>
      <c r="C2523" s="566"/>
      <c r="D2523" s="566"/>
      <c r="E2523" s="566"/>
      <c r="F2523" s="567"/>
      <c r="G2523" s="567"/>
      <c r="H2523" s="567"/>
      <c r="I2523" s="567"/>
      <c r="J2523" s="567"/>
      <c r="K2523" s="567"/>
      <c r="L2523" s="567"/>
      <c r="M2523" s="567"/>
      <c r="N2523" s="567"/>
      <c r="O2523" s="567"/>
      <c r="P2523" s="567"/>
      <c r="Q2523" s="567"/>
      <c r="R2523" s="567"/>
      <c r="S2523" s="567"/>
      <c r="T2523" s="567"/>
      <c r="U2523" s="567"/>
      <c r="V2523" s="567"/>
      <c r="W2523" s="567"/>
      <c r="X2523" s="567"/>
      <c r="Y2523" s="568"/>
      <c r="Z2523" s="567"/>
      <c r="AA2523" s="567"/>
      <c r="AB2523" s="316"/>
      <c r="AC2523" s="316"/>
    </row>
    <row r="2524" spans="1:29">
      <c r="A2524" s="576"/>
      <c r="B2524" s="566"/>
      <c r="C2524" s="566"/>
      <c r="D2524" s="566"/>
      <c r="E2524" s="566"/>
      <c r="F2524" s="567"/>
      <c r="G2524" s="567"/>
      <c r="H2524" s="567"/>
      <c r="I2524" s="567"/>
      <c r="J2524" s="567"/>
      <c r="K2524" s="567"/>
      <c r="L2524" s="567"/>
      <c r="M2524" s="567"/>
      <c r="N2524" s="567"/>
      <c r="O2524" s="567"/>
      <c r="P2524" s="567"/>
      <c r="Q2524" s="567"/>
      <c r="R2524" s="567"/>
      <c r="S2524" s="567"/>
      <c r="T2524" s="567"/>
      <c r="U2524" s="567"/>
      <c r="V2524" s="567"/>
      <c r="W2524" s="567"/>
      <c r="X2524" s="567"/>
      <c r="Y2524" s="568"/>
      <c r="Z2524" s="567"/>
      <c r="AA2524" s="567"/>
      <c r="AB2524" s="316"/>
      <c r="AC2524" s="316"/>
    </row>
    <row r="2525" spans="1:29">
      <c r="A2525" s="576"/>
      <c r="B2525" s="566"/>
      <c r="C2525" s="566"/>
      <c r="D2525" s="566"/>
      <c r="E2525" s="566"/>
      <c r="F2525" s="567"/>
      <c r="G2525" s="567"/>
      <c r="H2525" s="567"/>
      <c r="I2525" s="567"/>
      <c r="J2525" s="567"/>
      <c r="K2525" s="567"/>
      <c r="L2525" s="567"/>
      <c r="M2525" s="567"/>
      <c r="N2525" s="567"/>
      <c r="O2525" s="567"/>
      <c r="P2525" s="567"/>
      <c r="Q2525" s="567"/>
      <c r="R2525" s="567"/>
      <c r="S2525" s="567"/>
      <c r="T2525" s="567"/>
      <c r="U2525" s="567"/>
      <c r="V2525" s="567"/>
      <c r="W2525" s="567"/>
      <c r="X2525" s="567"/>
      <c r="Y2525" s="568"/>
      <c r="Z2525" s="567"/>
      <c r="AA2525" s="567"/>
      <c r="AB2525" s="316"/>
      <c r="AC2525" s="316"/>
    </row>
    <row r="2526" spans="1:29">
      <c r="A2526" s="576"/>
      <c r="B2526" s="566"/>
      <c r="C2526" s="566"/>
      <c r="D2526" s="566"/>
      <c r="E2526" s="566"/>
      <c r="F2526" s="567"/>
      <c r="G2526" s="567"/>
      <c r="H2526" s="567"/>
      <c r="I2526" s="567"/>
      <c r="J2526" s="567"/>
      <c r="K2526" s="567"/>
      <c r="L2526" s="567"/>
      <c r="M2526" s="567"/>
      <c r="N2526" s="567"/>
      <c r="O2526" s="567"/>
      <c r="P2526" s="567"/>
      <c r="Q2526" s="567"/>
      <c r="R2526" s="567"/>
      <c r="S2526" s="567"/>
      <c r="T2526" s="567"/>
      <c r="U2526" s="567"/>
      <c r="V2526" s="567"/>
      <c r="W2526" s="567"/>
      <c r="X2526" s="567"/>
      <c r="Y2526" s="568"/>
      <c r="Z2526" s="567"/>
      <c r="AA2526" s="567"/>
      <c r="AB2526" s="316"/>
      <c r="AC2526" s="316"/>
    </row>
    <row r="2527" spans="1:29">
      <c r="A2527" s="576"/>
      <c r="B2527" s="566"/>
      <c r="C2527" s="566"/>
      <c r="D2527" s="566"/>
      <c r="E2527" s="566"/>
      <c r="F2527" s="567"/>
      <c r="G2527" s="567"/>
      <c r="H2527" s="567"/>
      <c r="I2527" s="567"/>
      <c r="J2527" s="567"/>
      <c r="K2527" s="567"/>
      <c r="L2527" s="567"/>
      <c r="M2527" s="567"/>
      <c r="N2527" s="567"/>
      <c r="O2527" s="567"/>
      <c r="P2527" s="567"/>
      <c r="Q2527" s="567"/>
      <c r="R2527" s="567"/>
      <c r="S2527" s="567"/>
      <c r="T2527" s="567"/>
      <c r="U2527" s="567"/>
      <c r="V2527" s="567"/>
      <c r="W2527" s="567"/>
      <c r="X2527" s="567"/>
      <c r="Y2527" s="568"/>
      <c r="Z2527" s="567"/>
      <c r="AA2527" s="567"/>
      <c r="AB2527" s="316"/>
      <c r="AC2527" s="316"/>
    </row>
    <row r="2528" spans="1:29">
      <c r="A2528" s="576"/>
      <c r="B2528" s="566"/>
      <c r="C2528" s="566"/>
      <c r="D2528" s="566"/>
      <c r="E2528" s="566"/>
      <c r="F2528" s="567"/>
      <c r="G2528" s="567"/>
      <c r="H2528" s="567"/>
      <c r="I2528" s="567"/>
      <c r="J2528" s="567"/>
      <c r="K2528" s="567"/>
      <c r="L2528" s="567"/>
      <c r="M2528" s="567"/>
      <c r="N2528" s="567"/>
      <c r="O2528" s="567"/>
      <c r="P2528" s="567"/>
      <c r="Q2528" s="567"/>
      <c r="R2528" s="567"/>
      <c r="S2528" s="567"/>
      <c r="T2528" s="567"/>
      <c r="U2528" s="567"/>
      <c r="V2528" s="567"/>
      <c r="W2528" s="567"/>
      <c r="X2528" s="567"/>
      <c r="Y2528" s="568"/>
      <c r="Z2528" s="567"/>
      <c r="AA2528" s="567"/>
      <c r="AB2528" s="316"/>
      <c r="AC2528" s="316"/>
    </row>
    <row r="2529" spans="1:29">
      <c r="A2529" s="576"/>
      <c r="B2529" s="566"/>
      <c r="C2529" s="566"/>
      <c r="D2529" s="566"/>
      <c r="E2529" s="566"/>
      <c r="F2529" s="567"/>
      <c r="G2529" s="567"/>
      <c r="H2529" s="567"/>
      <c r="I2529" s="567"/>
      <c r="J2529" s="567"/>
      <c r="K2529" s="567"/>
      <c r="L2529" s="567"/>
      <c r="M2529" s="567"/>
      <c r="N2529" s="567"/>
      <c r="O2529" s="567"/>
      <c r="P2529" s="567"/>
      <c r="Q2529" s="567"/>
      <c r="R2529" s="567"/>
      <c r="S2529" s="567"/>
      <c r="T2529" s="567"/>
      <c r="U2529" s="567"/>
      <c r="V2529" s="567"/>
      <c r="W2529" s="567"/>
      <c r="X2529" s="567"/>
      <c r="Y2529" s="568"/>
      <c r="Z2529" s="567"/>
      <c r="AA2529" s="567"/>
      <c r="AB2529" s="316"/>
      <c r="AC2529" s="316"/>
    </row>
    <row r="2530" spans="1:29">
      <c r="A2530" s="576"/>
      <c r="B2530" s="566"/>
      <c r="C2530" s="566"/>
      <c r="D2530" s="566"/>
      <c r="E2530" s="566"/>
      <c r="F2530" s="567"/>
      <c r="G2530" s="567"/>
      <c r="H2530" s="567"/>
      <c r="I2530" s="567"/>
      <c r="J2530" s="567"/>
      <c r="K2530" s="567"/>
      <c r="L2530" s="567"/>
      <c r="M2530" s="567"/>
      <c r="N2530" s="567"/>
      <c r="O2530" s="567"/>
      <c r="P2530" s="567"/>
      <c r="Q2530" s="567"/>
      <c r="R2530" s="567"/>
      <c r="S2530" s="567"/>
      <c r="T2530" s="567"/>
      <c r="U2530" s="567"/>
      <c r="V2530" s="567"/>
      <c r="W2530" s="567"/>
      <c r="X2530" s="567"/>
      <c r="Y2530" s="568"/>
      <c r="Z2530" s="567"/>
      <c r="AA2530" s="567"/>
      <c r="AB2530" s="316"/>
      <c r="AC2530" s="316"/>
    </row>
    <row r="2531" spans="1:29">
      <c r="A2531" s="576"/>
      <c r="B2531" s="566"/>
      <c r="C2531" s="566"/>
      <c r="D2531" s="566"/>
      <c r="E2531" s="566"/>
      <c r="F2531" s="567"/>
      <c r="G2531" s="567"/>
      <c r="H2531" s="567"/>
      <c r="I2531" s="567"/>
      <c r="J2531" s="567"/>
      <c r="K2531" s="567"/>
      <c r="L2531" s="567"/>
      <c r="M2531" s="567"/>
      <c r="N2531" s="567"/>
      <c r="O2531" s="567"/>
      <c r="P2531" s="567"/>
      <c r="Q2531" s="567"/>
      <c r="R2531" s="567"/>
      <c r="S2531" s="567"/>
      <c r="T2531" s="567"/>
      <c r="U2531" s="567"/>
      <c r="V2531" s="567"/>
      <c r="W2531" s="567"/>
      <c r="X2531" s="567"/>
      <c r="Y2531" s="568"/>
      <c r="Z2531" s="567"/>
      <c r="AA2531" s="567"/>
      <c r="AB2531" s="316"/>
      <c r="AC2531" s="316"/>
    </row>
    <row r="2532" spans="1:29">
      <c r="A2532" s="576"/>
      <c r="B2532" s="566"/>
      <c r="C2532" s="566"/>
      <c r="D2532" s="566"/>
      <c r="E2532" s="566"/>
      <c r="F2532" s="567"/>
      <c r="G2532" s="567"/>
      <c r="H2532" s="567"/>
      <c r="I2532" s="567"/>
      <c r="J2532" s="567"/>
      <c r="K2532" s="567"/>
      <c r="L2532" s="567"/>
      <c r="M2532" s="567"/>
      <c r="N2532" s="567"/>
      <c r="O2532" s="567"/>
      <c r="P2532" s="567"/>
      <c r="Q2532" s="567"/>
      <c r="R2532" s="567"/>
      <c r="S2532" s="567"/>
      <c r="T2532" s="567"/>
      <c r="U2532" s="567"/>
      <c r="V2532" s="567"/>
      <c r="W2532" s="567"/>
      <c r="X2532" s="567"/>
      <c r="Y2532" s="568"/>
      <c r="Z2532" s="567"/>
      <c r="AA2532" s="567"/>
      <c r="AB2532" s="316"/>
      <c r="AC2532" s="316"/>
    </row>
    <row r="2533" spans="1:29">
      <c r="A2533" s="576"/>
      <c r="B2533" s="566"/>
      <c r="C2533" s="566"/>
      <c r="D2533" s="566"/>
      <c r="E2533" s="566"/>
      <c r="F2533" s="567"/>
      <c r="G2533" s="567"/>
      <c r="H2533" s="567"/>
      <c r="I2533" s="567"/>
      <c r="J2533" s="567"/>
      <c r="K2533" s="567"/>
      <c r="L2533" s="567"/>
      <c r="M2533" s="567"/>
      <c r="N2533" s="567"/>
      <c r="O2533" s="567"/>
      <c r="P2533" s="567"/>
      <c r="Q2533" s="567"/>
      <c r="R2533" s="567"/>
      <c r="S2533" s="567"/>
      <c r="T2533" s="567"/>
      <c r="U2533" s="567"/>
      <c r="V2533" s="567"/>
      <c r="W2533" s="567"/>
      <c r="X2533" s="567"/>
      <c r="Y2533" s="568"/>
      <c r="Z2533" s="567"/>
      <c r="AA2533" s="567"/>
      <c r="AB2533" s="316"/>
      <c r="AC2533" s="316"/>
    </row>
    <row r="2534" spans="1:29">
      <c r="A2534" s="576"/>
      <c r="B2534" s="566"/>
      <c r="C2534" s="566"/>
      <c r="D2534" s="566"/>
      <c r="E2534" s="566"/>
      <c r="F2534" s="567"/>
      <c r="G2534" s="567"/>
      <c r="H2534" s="567"/>
      <c r="I2534" s="567"/>
      <c r="J2534" s="567"/>
      <c r="K2534" s="567"/>
      <c r="L2534" s="567"/>
      <c r="M2534" s="567"/>
      <c r="N2534" s="567"/>
      <c r="O2534" s="567"/>
      <c r="P2534" s="567"/>
      <c r="Q2534" s="567"/>
      <c r="R2534" s="567"/>
      <c r="S2534" s="567"/>
      <c r="T2534" s="567"/>
      <c r="U2534" s="567"/>
      <c r="V2534" s="567"/>
      <c r="W2534" s="567"/>
      <c r="X2534" s="567"/>
      <c r="Y2534" s="568"/>
      <c r="Z2534" s="567"/>
      <c r="AA2534" s="567"/>
      <c r="AB2534" s="316"/>
      <c r="AC2534" s="316"/>
    </row>
    <row r="2535" spans="1:29">
      <c r="A2535" s="576"/>
      <c r="B2535" s="566"/>
      <c r="C2535" s="566"/>
      <c r="D2535" s="566"/>
      <c r="E2535" s="566"/>
      <c r="F2535" s="567"/>
      <c r="G2535" s="567"/>
      <c r="H2535" s="567"/>
      <c r="I2535" s="567"/>
      <c r="J2535" s="567"/>
      <c r="K2535" s="567"/>
      <c r="L2535" s="567"/>
      <c r="M2535" s="567"/>
      <c r="N2535" s="567"/>
      <c r="O2535" s="567"/>
      <c r="P2535" s="567"/>
      <c r="Q2535" s="567"/>
      <c r="R2535" s="567"/>
      <c r="S2535" s="567"/>
      <c r="T2535" s="567"/>
      <c r="U2535" s="567"/>
      <c r="V2535" s="567"/>
      <c r="W2535" s="567"/>
      <c r="X2535" s="567"/>
      <c r="Y2535" s="568"/>
      <c r="Z2535" s="567"/>
      <c r="AA2535" s="567"/>
      <c r="AB2535" s="316"/>
      <c r="AC2535" s="316"/>
    </row>
    <row r="2536" spans="1:29">
      <c r="A2536" s="576"/>
      <c r="B2536" s="566"/>
      <c r="C2536" s="566"/>
      <c r="D2536" s="566"/>
      <c r="E2536" s="566"/>
      <c r="F2536" s="567"/>
      <c r="G2536" s="567"/>
      <c r="H2536" s="567"/>
      <c r="I2536" s="567"/>
      <c r="J2536" s="567"/>
      <c r="K2536" s="567"/>
      <c r="L2536" s="567"/>
      <c r="M2536" s="567"/>
      <c r="N2536" s="567"/>
      <c r="O2536" s="567"/>
      <c r="P2536" s="567"/>
      <c r="Q2536" s="567"/>
      <c r="R2536" s="567"/>
      <c r="S2536" s="567"/>
      <c r="T2536" s="567"/>
      <c r="U2536" s="567"/>
      <c r="V2536" s="567"/>
      <c r="W2536" s="567"/>
      <c r="X2536" s="567"/>
      <c r="Y2536" s="568"/>
      <c r="Z2536" s="567"/>
      <c r="AA2536" s="567"/>
      <c r="AB2536" s="316"/>
      <c r="AC2536" s="316"/>
    </row>
    <row r="2537" spans="1:29">
      <c r="A2537" s="576"/>
      <c r="B2537" s="566"/>
      <c r="C2537" s="566"/>
      <c r="D2537" s="566"/>
      <c r="E2537" s="566"/>
      <c r="F2537" s="567"/>
      <c r="G2537" s="567"/>
      <c r="H2537" s="567"/>
      <c r="I2537" s="567"/>
      <c r="J2537" s="567"/>
      <c r="K2537" s="567"/>
      <c r="L2537" s="567"/>
      <c r="M2537" s="567"/>
      <c r="N2537" s="567"/>
      <c r="O2537" s="567"/>
      <c r="P2537" s="567"/>
      <c r="Q2537" s="567"/>
      <c r="R2537" s="567"/>
      <c r="S2537" s="567"/>
      <c r="T2537" s="567"/>
      <c r="U2537" s="567"/>
      <c r="V2537" s="567"/>
      <c r="W2537" s="567"/>
      <c r="X2537" s="567"/>
      <c r="Y2537" s="568"/>
      <c r="Z2537" s="567"/>
      <c r="AA2537" s="567"/>
      <c r="AB2537" s="316"/>
      <c r="AC2537" s="316"/>
    </row>
    <row r="2538" spans="1:29">
      <c r="A2538" s="576"/>
      <c r="B2538" s="566"/>
      <c r="C2538" s="566"/>
      <c r="D2538" s="566"/>
      <c r="E2538" s="566"/>
      <c r="F2538" s="567"/>
      <c r="G2538" s="567"/>
      <c r="H2538" s="567"/>
      <c r="I2538" s="567"/>
      <c r="J2538" s="567"/>
      <c r="K2538" s="567"/>
      <c r="L2538" s="567"/>
      <c r="M2538" s="567"/>
      <c r="N2538" s="567"/>
      <c r="O2538" s="567"/>
      <c r="P2538" s="567"/>
      <c r="Q2538" s="567"/>
      <c r="R2538" s="567"/>
      <c r="S2538" s="567"/>
      <c r="T2538" s="567"/>
      <c r="U2538" s="567"/>
      <c r="V2538" s="567"/>
      <c r="W2538" s="567"/>
      <c r="X2538" s="567"/>
      <c r="Y2538" s="568"/>
      <c r="Z2538" s="567"/>
      <c r="AA2538" s="567"/>
      <c r="AB2538" s="316"/>
      <c r="AC2538" s="316"/>
    </row>
    <row r="2539" spans="1:29">
      <c r="A2539" s="576"/>
      <c r="B2539" s="566"/>
      <c r="C2539" s="566"/>
      <c r="D2539" s="566"/>
      <c r="E2539" s="566"/>
      <c r="F2539" s="567"/>
      <c r="G2539" s="567"/>
      <c r="H2539" s="567"/>
      <c r="I2539" s="567"/>
      <c r="J2539" s="567"/>
      <c r="K2539" s="567"/>
      <c r="L2539" s="567"/>
      <c r="M2539" s="567"/>
      <c r="N2539" s="567"/>
      <c r="O2539" s="567"/>
      <c r="P2539" s="567"/>
      <c r="Q2539" s="567"/>
      <c r="R2539" s="567"/>
      <c r="S2539" s="567"/>
      <c r="T2539" s="567"/>
      <c r="U2539" s="567"/>
      <c r="V2539" s="567"/>
      <c r="W2539" s="567"/>
      <c r="X2539" s="567"/>
      <c r="Y2539" s="568"/>
      <c r="Z2539" s="567"/>
      <c r="AA2539" s="567"/>
      <c r="AB2539" s="316"/>
      <c r="AC2539" s="316"/>
    </row>
    <row r="2540" spans="1:29">
      <c r="A2540" s="576"/>
      <c r="B2540" s="566"/>
      <c r="C2540" s="566"/>
      <c r="D2540" s="566"/>
      <c r="E2540" s="566"/>
      <c r="F2540" s="567"/>
      <c r="G2540" s="567"/>
      <c r="H2540" s="567"/>
      <c r="I2540" s="567"/>
      <c r="J2540" s="567"/>
      <c r="K2540" s="567"/>
      <c r="L2540" s="567"/>
      <c r="M2540" s="567"/>
      <c r="N2540" s="567"/>
      <c r="O2540" s="567"/>
      <c r="P2540" s="567"/>
      <c r="Q2540" s="567"/>
      <c r="R2540" s="567"/>
      <c r="S2540" s="567"/>
      <c r="T2540" s="567"/>
      <c r="U2540" s="567"/>
      <c r="V2540" s="567"/>
      <c r="W2540" s="567"/>
      <c r="X2540" s="567"/>
      <c r="Y2540" s="568"/>
      <c r="Z2540" s="567"/>
      <c r="AA2540" s="567"/>
      <c r="AB2540" s="316"/>
      <c r="AC2540" s="316"/>
    </row>
    <row r="2541" spans="1:29">
      <c r="A2541" s="576"/>
      <c r="B2541" s="566"/>
      <c r="C2541" s="566"/>
      <c r="D2541" s="566"/>
      <c r="E2541" s="566"/>
      <c r="F2541" s="567"/>
      <c r="G2541" s="567"/>
      <c r="H2541" s="567"/>
      <c r="I2541" s="567"/>
      <c r="J2541" s="567"/>
      <c r="K2541" s="567"/>
      <c r="L2541" s="567"/>
      <c r="M2541" s="567"/>
      <c r="N2541" s="567"/>
      <c r="O2541" s="567"/>
      <c r="P2541" s="567"/>
      <c r="Q2541" s="567"/>
      <c r="R2541" s="567"/>
      <c r="S2541" s="567"/>
      <c r="T2541" s="567"/>
      <c r="U2541" s="567"/>
      <c r="V2541" s="567"/>
      <c r="W2541" s="567"/>
      <c r="X2541" s="567"/>
      <c r="Y2541" s="568"/>
      <c r="Z2541" s="567"/>
      <c r="AA2541" s="567"/>
      <c r="AB2541" s="316"/>
      <c r="AC2541" s="316"/>
    </row>
    <row r="2542" spans="1:29">
      <c r="A2542" s="576"/>
      <c r="B2542" s="566"/>
      <c r="C2542" s="566"/>
      <c r="D2542" s="566"/>
      <c r="E2542" s="566"/>
      <c r="F2542" s="567"/>
      <c r="G2542" s="567"/>
      <c r="H2542" s="567"/>
      <c r="I2542" s="567"/>
      <c r="J2542" s="567"/>
      <c r="K2542" s="567"/>
      <c r="L2542" s="567"/>
      <c r="M2542" s="567"/>
      <c r="N2542" s="567"/>
      <c r="O2542" s="567"/>
      <c r="P2542" s="567"/>
      <c r="Q2542" s="567"/>
      <c r="R2542" s="567"/>
      <c r="S2542" s="567"/>
      <c r="T2542" s="567"/>
      <c r="U2542" s="567"/>
      <c r="V2542" s="567"/>
      <c r="W2542" s="567"/>
      <c r="X2542" s="567"/>
      <c r="Y2542" s="568"/>
      <c r="Z2542" s="567"/>
      <c r="AA2542" s="567"/>
      <c r="AB2542" s="316"/>
      <c r="AC2542" s="316"/>
    </row>
    <row r="2543" spans="1:29">
      <c r="A2543" s="576"/>
      <c r="B2543" s="566"/>
      <c r="C2543" s="566"/>
      <c r="D2543" s="566"/>
      <c r="E2543" s="566"/>
      <c r="F2543" s="567"/>
      <c r="G2543" s="567"/>
      <c r="H2543" s="567"/>
      <c r="I2543" s="567"/>
      <c r="J2543" s="567"/>
      <c r="K2543" s="567"/>
      <c r="L2543" s="567"/>
      <c r="M2543" s="567"/>
      <c r="N2543" s="567"/>
      <c r="O2543" s="567"/>
      <c r="P2543" s="567"/>
      <c r="Q2543" s="567"/>
      <c r="R2543" s="567"/>
      <c r="S2543" s="567"/>
      <c r="T2543" s="567"/>
      <c r="U2543" s="567"/>
      <c r="V2543" s="567"/>
      <c r="W2543" s="567"/>
      <c r="X2543" s="567"/>
      <c r="Y2543" s="568"/>
      <c r="Z2543" s="567"/>
      <c r="AA2543" s="567"/>
      <c r="AB2543" s="316"/>
      <c r="AC2543" s="316"/>
    </row>
    <row r="2544" spans="1:29">
      <c r="A2544" s="576"/>
      <c r="B2544" s="566"/>
      <c r="C2544" s="566"/>
      <c r="D2544" s="566"/>
      <c r="E2544" s="566"/>
      <c r="F2544" s="567"/>
      <c r="G2544" s="567"/>
      <c r="H2544" s="567"/>
      <c r="I2544" s="567"/>
      <c r="J2544" s="567"/>
      <c r="K2544" s="567"/>
      <c r="L2544" s="567"/>
      <c r="M2544" s="567"/>
      <c r="N2544" s="567"/>
      <c r="O2544" s="567"/>
      <c r="P2544" s="567"/>
      <c r="Q2544" s="567"/>
      <c r="R2544" s="567"/>
      <c r="S2544" s="567"/>
      <c r="T2544" s="567"/>
      <c r="U2544" s="567"/>
      <c r="V2544" s="567"/>
      <c r="W2544" s="567"/>
      <c r="X2544" s="567"/>
      <c r="Y2544" s="568"/>
      <c r="Z2544" s="567"/>
      <c r="AA2544" s="567"/>
      <c r="AB2544" s="316"/>
      <c r="AC2544" s="316"/>
    </row>
    <row r="2545" spans="1:29">
      <c r="A2545" s="576"/>
      <c r="B2545" s="566"/>
      <c r="C2545" s="566"/>
      <c r="D2545" s="566"/>
      <c r="E2545" s="566"/>
      <c r="F2545" s="567"/>
      <c r="G2545" s="567"/>
      <c r="H2545" s="567"/>
      <c r="I2545" s="567"/>
      <c r="J2545" s="567"/>
      <c r="K2545" s="567"/>
      <c r="L2545" s="567"/>
      <c r="M2545" s="567"/>
      <c r="N2545" s="567"/>
      <c r="O2545" s="567"/>
      <c r="P2545" s="567"/>
      <c r="Q2545" s="567"/>
      <c r="R2545" s="567"/>
      <c r="S2545" s="567"/>
      <c r="T2545" s="567"/>
      <c r="U2545" s="567"/>
      <c r="V2545" s="567"/>
      <c r="W2545" s="567"/>
      <c r="X2545" s="567"/>
      <c r="Y2545" s="568"/>
      <c r="Z2545" s="567"/>
      <c r="AA2545" s="567"/>
      <c r="AB2545" s="316"/>
      <c r="AC2545" s="316"/>
    </row>
    <row r="2546" spans="1:29">
      <c r="A2546" s="576"/>
      <c r="B2546" s="566"/>
      <c r="C2546" s="566"/>
      <c r="D2546" s="566"/>
      <c r="E2546" s="566"/>
      <c r="F2546" s="567"/>
      <c r="G2546" s="567"/>
      <c r="H2546" s="567"/>
      <c r="I2546" s="567"/>
      <c r="J2546" s="567"/>
      <c r="K2546" s="567"/>
      <c r="L2546" s="567"/>
      <c r="M2546" s="567"/>
      <c r="N2546" s="567"/>
      <c r="O2546" s="567"/>
      <c r="P2546" s="567"/>
      <c r="Q2546" s="567"/>
      <c r="R2546" s="567"/>
      <c r="S2546" s="567"/>
      <c r="T2546" s="567"/>
      <c r="U2546" s="567"/>
      <c r="V2546" s="567"/>
      <c r="W2546" s="567"/>
      <c r="X2546" s="567"/>
      <c r="Y2546" s="568"/>
      <c r="Z2546" s="567"/>
      <c r="AA2546" s="567"/>
      <c r="AB2546" s="316"/>
      <c r="AC2546" s="316"/>
    </row>
    <row r="2547" spans="1:29">
      <c r="A2547" s="576"/>
      <c r="B2547" s="566"/>
      <c r="C2547" s="566"/>
      <c r="D2547" s="566"/>
      <c r="E2547" s="566"/>
      <c r="F2547" s="567"/>
      <c r="G2547" s="567"/>
      <c r="H2547" s="567"/>
      <c r="I2547" s="567"/>
      <c r="J2547" s="567"/>
      <c r="K2547" s="567"/>
      <c r="L2547" s="567"/>
      <c r="M2547" s="567"/>
      <c r="N2547" s="567"/>
      <c r="O2547" s="567"/>
      <c r="P2547" s="567"/>
      <c r="Q2547" s="567"/>
      <c r="R2547" s="567"/>
      <c r="S2547" s="567"/>
      <c r="T2547" s="567"/>
      <c r="U2547" s="567"/>
      <c r="V2547" s="567"/>
      <c r="W2547" s="567"/>
      <c r="X2547" s="567"/>
      <c r="Y2547" s="568"/>
      <c r="Z2547" s="567"/>
      <c r="AA2547" s="567"/>
      <c r="AB2547" s="316"/>
      <c r="AC2547" s="316"/>
    </row>
    <row r="2548" spans="1:29">
      <c r="A2548" s="576"/>
      <c r="B2548" s="566"/>
      <c r="C2548" s="566"/>
      <c r="D2548" s="566"/>
      <c r="E2548" s="566"/>
      <c r="F2548" s="567"/>
      <c r="G2548" s="567"/>
      <c r="H2548" s="567"/>
      <c r="I2548" s="567"/>
      <c r="J2548" s="567"/>
      <c r="K2548" s="567"/>
      <c r="L2548" s="567"/>
      <c r="M2548" s="567"/>
      <c r="N2548" s="567"/>
      <c r="O2548" s="567"/>
      <c r="P2548" s="567"/>
      <c r="Q2548" s="567"/>
      <c r="R2548" s="567"/>
      <c r="S2548" s="567"/>
      <c r="T2548" s="567"/>
      <c r="U2548" s="567"/>
      <c r="V2548" s="567"/>
      <c r="W2548" s="567"/>
      <c r="X2548" s="567"/>
      <c r="Y2548" s="568"/>
      <c r="Z2548" s="567"/>
      <c r="AA2548" s="567"/>
      <c r="AB2548" s="316"/>
      <c r="AC2548" s="316"/>
    </row>
    <row r="2549" spans="1:29">
      <c r="A2549" s="576"/>
      <c r="B2549" s="566"/>
      <c r="C2549" s="566"/>
      <c r="D2549" s="566"/>
      <c r="E2549" s="566"/>
      <c r="F2549" s="567"/>
      <c r="G2549" s="567"/>
      <c r="H2549" s="567"/>
      <c r="I2549" s="567"/>
      <c r="J2549" s="567"/>
      <c r="K2549" s="567"/>
      <c r="L2549" s="567"/>
      <c r="M2549" s="567"/>
      <c r="N2549" s="567"/>
      <c r="O2549" s="567"/>
      <c r="P2549" s="567"/>
      <c r="Q2549" s="567"/>
      <c r="R2549" s="567"/>
      <c r="S2549" s="567"/>
      <c r="T2549" s="567"/>
      <c r="U2549" s="567"/>
      <c r="V2549" s="567"/>
      <c r="W2549" s="567"/>
      <c r="X2549" s="567"/>
      <c r="Y2549" s="568"/>
      <c r="Z2549" s="567"/>
      <c r="AA2549" s="567"/>
      <c r="AB2549" s="316"/>
      <c r="AC2549" s="316"/>
    </row>
    <row r="2550" spans="1:29">
      <c r="A2550" s="576"/>
      <c r="B2550" s="566"/>
      <c r="C2550" s="566"/>
      <c r="D2550" s="566"/>
      <c r="E2550" s="566"/>
      <c r="F2550" s="567"/>
      <c r="G2550" s="567"/>
      <c r="H2550" s="567"/>
      <c r="I2550" s="567"/>
      <c r="J2550" s="567"/>
      <c r="K2550" s="567"/>
      <c r="L2550" s="567"/>
      <c r="M2550" s="567"/>
      <c r="N2550" s="567"/>
      <c r="O2550" s="567"/>
      <c r="P2550" s="567"/>
      <c r="Q2550" s="567"/>
      <c r="R2550" s="567"/>
      <c r="S2550" s="567"/>
      <c r="T2550" s="567"/>
      <c r="U2550" s="567"/>
      <c r="V2550" s="567"/>
      <c r="W2550" s="567"/>
      <c r="X2550" s="567"/>
      <c r="Y2550" s="568"/>
      <c r="Z2550" s="567"/>
      <c r="AA2550" s="567"/>
      <c r="AB2550" s="316"/>
      <c r="AC2550" s="316"/>
    </row>
    <row r="2551" spans="1:29">
      <c r="A2551" s="576"/>
      <c r="B2551" s="566"/>
      <c r="C2551" s="566"/>
      <c r="D2551" s="566"/>
      <c r="E2551" s="566"/>
      <c r="F2551" s="567"/>
      <c r="G2551" s="567"/>
      <c r="H2551" s="567"/>
      <c r="I2551" s="567"/>
      <c r="J2551" s="567"/>
      <c r="K2551" s="567"/>
      <c r="L2551" s="567"/>
      <c r="M2551" s="567"/>
      <c r="N2551" s="567"/>
      <c r="O2551" s="567"/>
      <c r="P2551" s="567"/>
      <c r="Q2551" s="567"/>
      <c r="R2551" s="567"/>
      <c r="S2551" s="567"/>
      <c r="T2551" s="567"/>
      <c r="U2551" s="567"/>
      <c r="V2551" s="567"/>
      <c r="W2551" s="567"/>
      <c r="X2551" s="567"/>
      <c r="Y2551" s="568"/>
      <c r="Z2551" s="567"/>
      <c r="AA2551" s="567"/>
      <c r="AB2551" s="316"/>
      <c r="AC2551" s="316"/>
    </row>
    <row r="2552" spans="1:29">
      <c r="A2552" s="576"/>
      <c r="B2552" s="566"/>
      <c r="C2552" s="566"/>
      <c r="D2552" s="566"/>
      <c r="E2552" s="566"/>
      <c r="F2552" s="567"/>
      <c r="G2552" s="567"/>
      <c r="H2552" s="567"/>
      <c r="I2552" s="567"/>
      <c r="J2552" s="567"/>
      <c r="K2552" s="567"/>
      <c r="L2552" s="567"/>
      <c r="M2552" s="567"/>
      <c r="N2552" s="567"/>
      <c r="O2552" s="567"/>
      <c r="P2552" s="567"/>
      <c r="Q2552" s="567"/>
      <c r="R2552" s="567"/>
      <c r="S2552" s="567"/>
      <c r="T2552" s="567"/>
      <c r="U2552" s="567"/>
      <c r="V2552" s="567"/>
      <c r="W2552" s="567"/>
      <c r="X2552" s="567"/>
      <c r="Y2552" s="568"/>
      <c r="Z2552" s="567"/>
      <c r="AA2552" s="567"/>
      <c r="AB2552" s="316"/>
      <c r="AC2552" s="316"/>
    </row>
    <row r="2553" spans="1:29">
      <c r="A2553" s="576"/>
      <c r="B2553" s="566"/>
      <c r="C2553" s="566"/>
      <c r="D2553" s="566"/>
      <c r="E2553" s="566"/>
      <c r="F2553" s="567"/>
      <c r="G2553" s="567"/>
      <c r="H2553" s="567"/>
      <c r="I2553" s="567"/>
      <c r="J2553" s="567"/>
      <c r="K2553" s="567"/>
      <c r="L2553" s="567"/>
      <c r="M2553" s="567"/>
      <c r="N2553" s="567"/>
      <c r="O2553" s="567"/>
      <c r="P2553" s="567"/>
      <c r="Q2553" s="567"/>
      <c r="R2553" s="567"/>
      <c r="S2553" s="567"/>
      <c r="T2553" s="567"/>
      <c r="U2553" s="567"/>
      <c r="V2553" s="567"/>
      <c r="W2553" s="567"/>
      <c r="X2553" s="567"/>
      <c r="Y2553" s="568"/>
      <c r="Z2553" s="567"/>
      <c r="AA2553" s="567"/>
      <c r="AB2553" s="316"/>
      <c r="AC2553" s="316"/>
    </row>
    <row r="2554" spans="1:29">
      <c r="A2554" s="576"/>
      <c r="B2554" s="566"/>
      <c r="C2554" s="566"/>
      <c r="D2554" s="566"/>
      <c r="E2554" s="566"/>
      <c r="F2554" s="567"/>
      <c r="G2554" s="567"/>
      <c r="H2554" s="567"/>
      <c r="I2554" s="567"/>
      <c r="J2554" s="567"/>
      <c r="K2554" s="567"/>
      <c r="L2554" s="567"/>
      <c r="M2554" s="567"/>
      <c r="N2554" s="567"/>
      <c r="O2554" s="567"/>
      <c r="P2554" s="567"/>
      <c r="Q2554" s="567"/>
      <c r="R2554" s="567"/>
      <c r="S2554" s="567"/>
      <c r="T2554" s="567"/>
      <c r="U2554" s="567"/>
      <c r="V2554" s="567"/>
      <c r="W2554" s="567"/>
      <c r="X2554" s="567"/>
      <c r="Y2554" s="568"/>
      <c r="Z2554" s="567"/>
      <c r="AA2554" s="567"/>
      <c r="AB2554" s="316"/>
      <c r="AC2554" s="316"/>
    </row>
    <row r="2555" spans="1:29">
      <c r="A2555" s="576"/>
      <c r="B2555" s="566"/>
      <c r="C2555" s="566"/>
      <c r="D2555" s="566"/>
      <c r="E2555" s="566"/>
      <c r="F2555" s="567"/>
      <c r="G2555" s="567"/>
      <c r="H2555" s="567"/>
      <c r="I2555" s="567"/>
      <c r="J2555" s="567"/>
      <c r="K2555" s="567"/>
      <c r="L2555" s="567"/>
      <c r="M2555" s="567"/>
      <c r="N2555" s="567"/>
      <c r="O2555" s="567"/>
      <c r="P2555" s="567"/>
      <c r="Q2555" s="567"/>
      <c r="R2555" s="567"/>
      <c r="S2555" s="567"/>
      <c r="T2555" s="567"/>
      <c r="U2555" s="567"/>
      <c r="V2555" s="567"/>
      <c r="W2555" s="567"/>
      <c r="X2555" s="567"/>
      <c r="Y2555" s="568"/>
      <c r="Z2555" s="567"/>
      <c r="AA2555" s="567"/>
      <c r="AB2555" s="316"/>
      <c r="AC2555" s="316"/>
    </row>
    <row r="2556" spans="1:29">
      <c r="A2556" s="576"/>
      <c r="B2556" s="566"/>
      <c r="C2556" s="566"/>
      <c r="D2556" s="566"/>
      <c r="E2556" s="566"/>
      <c r="F2556" s="567"/>
      <c r="G2556" s="567"/>
      <c r="H2556" s="567"/>
      <c r="I2556" s="567"/>
      <c r="J2556" s="567"/>
      <c r="K2556" s="567"/>
      <c r="L2556" s="567"/>
      <c r="M2556" s="567"/>
      <c r="N2556" s="567"/>
      <c r="O2556" s="567"/>
      <c r="P2556" s="567"/>
      <c r="Q2556" s="567"/>
      <c r="R2556" s="567"/>
      <c r="S2556" s="567"/>
      <c r="T2556" s="567"/>
      <c r="U2556" s="567"/>
      <c r="V2556" s="567"/>
      <c r="W2556" s="567"/>
      <c r="X2556" s="567"/>
      <c r="Y2556" s="568"/>
      <c r="Z2556" s="567"/>
      <c r="AA2556" s="567"/>
      <c r="AB2556" s="316"/>
      <c r="AC2556" s="316"/>
    </row>
    <row r="2557" spans="1:29">
      <c r="A2557" s="576"/>
      <c r="B2557" s="566"/>
      <c r="C2557" s="566"/>
      <c r="D2557" s="566"/>
      <c r="E2557" s="566"/>
      <c r="F2557" s="567"/>
      <c r="G2557" s="567"/>
      <c r="H2557" s="567"/>
      <c r="I2557" s="567"/>
      <c r="J2557" s="567"/>
      <c r="K2557" s="567"/>
      <c r="L2557" s="567"/>
      <c r="M2557" s="567"/>
      <c r="N2557" s="567"/>
      <c r="O2557" s="567"/>
      <c r="P2557" s="567"/>
      <c r="Q2557" s="567"/>
      <c r="R2557" s="567"/>
      <c r="S2557" s="567"/>
      <c r="T2557" s="567"/>
      <c r="U2557" s="567"/>
      <c r="V2557" s="567"/>
      <c r="W2557" s="567"/>
      <c r="X2557" s="567"/>
      <c r="Y2557" s="568"/>
      <c r="Z2557" s="567"/>
      <c r="AA2557" s="567"/>
      <c r="AB2557" s="316"/>
      <c r="AC2557" s="316"/>
    </row>
    <row r="2558" spans="1:29">
      <c r="A2558" s="576"/>
      <c r="B2558" s="566"/>
      <c r="C2558" s="566"/>
      <c r="D2558" s="566"/>
      <c r="E2558" s="566"/>
      <c r="F2558" s="567"/>
      <c r="G2558" s="567"/>
      <c r="H2558" s="567"/>
      <c r="I2558" s="567"/>
      <c r="J2558" s="567"/>
      <c r="K2558" s="567"/>
      <c r="L2558" s="567"/>
      <c r="M2558" s="567"/>
      <c r="N2558" s="567"/>
      <c r="O2558" s="567"/>
      <c r="P2558" s="567"/>
      <c r="Q2558" s="567"/>
      <c r="R2558" s="567"/>
      <c r="S2558" s="567"/>
      <c r="T2558" s="567"/>
      <c r="U2558" s="567"/>
      <c r="V2558" s="567"/>
      <c r="W2558" s="567"/>
      <c r="X2558" s="567"/>
      <c r="Y2558" s="568"/>
      <c r="Z2558" s="567"/>
      <c r="AA2558" s="567"/>
      <c r="AB2558" s="316"/>
      <c r="AC2558" s="316"/>
    </row>
    <row r="2559" spans="1:29">
      <c r="A2559" s="576"/>
      <c r="B2559" s="566"/>
      <c r="C2559" s="566"/>
      <c r="D2559" s="566"/>
      <c r="E2559" s="566"/>
      <c r="F2559" s="567"/>
      <c r="G2559" s="567"/>
      <c r="H2559" s="567"/>
      <c r="I2559" s="567"/>
      <c r="J2559" s="567"/>
      <c r="K2559" s="567"/>
      <c r="L2559" s="567"/>
      <c r="M2559" s="567"/>
      <c r="N2559" s="567"/>
      <c r="O2559" s="567"/>
      <c r="P2559" s="567"/>
      <c r="Q2559" s="567"/>
      <c r="R2559" s="567"/>
      <c r="S2559" s="567"/>
      <c r="T2559" s="567"/>
      <c r="U2559" s="567"/>
      <c r="V2559" s="567"/>
      <c r="W2559" s="567"/>
      <c r="X2559" s="567"/>
      <c r="Y2559" s="568"/>
      <c r="Z2559" s="567"/>
      <c r="AA2559" s="567"/>
      <c r="AB2559" s="316"/>
      <c r="AC2559" s="316"/>
    </row>
    <row r="2560" spans="1:29">
      <c r="A2560" s="576"/>
      <c r="B2560" s="566"/>
      <c r="C2560" s="566"/>
      <c r="D2560" s="566"/>
      <c r="E2560" s="566"/>
      <c r="F2560" s="567"/>
      <c r="G2560" s="567"/>
      <c r="H2560" s="567"/>
      <c r="I2560" s="567"/>
      <c r="J2560" s="567"/>
      <c r="K2560" s="567"/>
      <c r="L2560" s="567"/>
      <c r="M2560" s="567"/>
      <c r="N2560" s="567"/>
      <c r="O2560" s="567"/>
      <c r="P2560" s="567"/>
      <c r="Q2560" s="567"/>
      <c r="R2560" s="567"/>
      <c r="S2560" s="567"/>
      <c r="T2560" s="567"/>
      <c r="U2560" s="567"/>
      <c r="V2560" s="567"/>
      <c r="W2560" s="567"/>
      <c r="X2560" s="567"/>
      <c r="Y2560" s="568"/>
      <c r="Z2560" s="567"/>
      <c r="AA2560" s="567"/>
      <c r="AB2560" s="316"/>
      <c r="AC2560" s="316"/>
    </row>
    <row r="2561" spans="1:29">
      <c r="A2561" s="576"/>
      <c r="B2561" s="566"/>
      <c r="C2561" s="566"/>
      <c r="D2561" s="566"/>
      <c r="E2561" s="566"/>
      <c r="F2561" s="567"/>
      <c r="G2561" s="567"/>
      <c r="H2561" s="567"/>
      <c r="I2561" s="567"/>
      <c r="J2561" s="567"/>
      <c r="K2561" s="567"/>
      <c r="L2561" s="567"/>
      <c r="M2561" s="567"/>
      <c r="N2561" s="567"/>
      <c r="O2561" s="567"/>
      <c r="P2561" s="567"/>
      <c r="Q2561" s="567"/>
      <c r="R2561" s="567"/>
      <c r="S2561" s="567"/>
      <c r="T2561" s="567"/>
      <c r="U2561" s="567"/>
      <c r="V2561" s="567"/>
      <c r="W2561" s="567"/>
      <c r="X2561" s="567"/>
      <c r="Y2561" s="568"/>
      <c r="Z2561" s="567"/>
      <c r="AA2561" s="567"/>
      <c r="AB2561" s="316"/>
      <c r="AC2561" s="316"/>
    </row>
    <row r="2562" spans="1:29">
      <c r="A2562" s="576"/>
      <c r="B2562" s="566"/>
      <c r="C2562" s="566"/>
      <c r="D2562" s="566"/>
      <c r="E2562" s="566"/>
      <c r="F2562" s="567"/>
      <c r="G2562" s="567"/>
      <c r="H2562" s="567"/>
      <c r="I2562" s="567"/>
      <c r="J2562" s="567"/>
      <c r="K2562" s="567"/>
      <c r="L2562" s="567"/>
      <c r="M2562" s="567"/>
      <c r="N2562" s="567"/>
      <c r="O2562" s="567"/>
      <c r="P2562" s="567"/>
      <c r="Q2562" s="567"/>
      <c r="R2562" s="567"/>
      <c r="S2562" s="567"/>
      <c r="T2562" s="567"/>
      <c r="U2562" s="567"/>
      <c r="V2562" s="567"/>
      <c r="W2562" s="567"/>
      <c r="X2562" s="567"/>
      <c r="Y2562" s="568"/>
      <c r="Z2562" s="567"/>
      <c r="AA2562" s="567"/>
      <c r="AB2562" s="316"/>
      <c r="AC2562" s="316"/>
    </row>
    <row r="2563" spans="1:29">
      <c r="A2563" s="576"/>
      <c r="B2563" s="566"/>
      <c r="C2563" s="566"/>
      <c r="D2563" s="566"/>
      <c r="E2563" s="566"/>
      <c r="F2563" s="567"/>
      <c r="G2563" s="567"/>
      <c r="H2563" s="567"/>
      <c r="I2563" s="567"/>
      <c r="J2563" s="567"/>
      <c r="K2563" s="567"/>
      <c r="L2563" s="567"/>
      <c r="M2563" s="567"/>
      <c r="N2563" s="567"/>
      <c r="O2563" s="567"/>
      <c r="P2563" s="567"/>
      <c r="Q2563" s="567"/>
      <c r="R2563" s="567"/>
      <c r="S2563" s="567"/>
      <c r="T2563" s="567"/>
      <c r="U2563" s="567"/>
      <c r="V2563" s="567"/>
      <c r="W2563" s="567"/>
      <c r="X2563" s="567"/>
      <c r="Y2563" s="568"/>
      <c r="Z2563" s="567"/>
      <c r="AA2563" s="567"/>
      <c r="AB2563" s="316"/>
      <c r="AC2563" s="316"/>
    </row>
    <row r="2564" spans="1:29">
      <c r="A2564" s="576"/>
      <c r="B2564" s="566"/>
      <c r="C2564" s="566"/>
      <c r="D2564" s="566"/>
      <c r="E2564" s="566"/>
      <c r="F2564" s="567"/>
      <c r="G2564" s="567"/>
      <c r="H2564" s="567"/>
      <c r="I2564" s="567"/>
      <c r="J2564" s="567"/>
      <c r="K2564" s="567"/>
      <c r="L2564" s="567"/>
      <c r="M2564" s="567"/>
      <c r="N2564" s="567"/>
      <c r="O2564" s="567"/>
      <c r="P2564" s="567"/>
      <c r="Q2564" s="567"/>
      <c r="R2564" s="567"/>
      <c r="S2564" s="567"/>
      <c r="T2564" s="567"/>
      <c r="U2564" s="567"/>
      <c r="V2564" s="567"/>
      <c r="W2564" s="567"/>
      <c r="X2564" s="567"/>
      <c r="Y2564" s="568"/>
      <c r="Z2564" s="567"/>
      <c r="AA2564" s="567"/>
      <c r="AB2564" s="316"/>
      <c r="AC2564" s="316"/>
    </row>
    <row r="2565" spans="1:29">
      <c r="A2565" s="576"/>
      <c r="B2565" s="566"/>
      <c r="C2565" s="566"/>
      <c r="D2565" s="566"/>
      <c r="E2565" s="566"/>
      <c r="F2565" s="567"/>
      <c r="G2565" s="567"/>
      <c r="H2565" s="567"/>
      <c r="I2565" s="567"/>
      <c r="J2565" s="567"/>
      <c r="K2565" s="567"/>
      <c r="L2565" s="567"/>
      <c r="M2565" s="567"/>
      <c r="N2565" s="567"/>
      <c r="O2565" s="567"/>
      <c r="P2565" s="567"/>
      <c r="Q2565" s="567"/>
      <c r="R2565" s="567"/>
      <c r="S2565" s="567"/>
      <c r="T2565" s="567"/>
      <c r="U2565" s="567"/>
      <c r="V2565" s="567"/>
      <c r="W2565" s="567"/>
      <c r="X2565" s="567"/>
      <c r="Y2565" s="568"/>
      <c r="Z2565" s="567"/>
      <c r="AA2565" s="567"/>
      <c r="AB2565" s="316"/>
      <c r="AC2565" s="316"/>
    </row>
    <row r="2566" spans="1:29">
      <c r="A2566" s="576"/>
      <c r="B2566" s="566"/>
      <c r="C2566" s="566"/>
      <c r="D2566" s="566"/>
      <c r="E2566" s="566"/>
      <c r="F2566" s="567"/>
      <c r="G2566" s="567"/>
      <c r="H2566" s="567"/>
      <c r="I2566" s="567"/>
      <c r="J2566" s="567"/>
      <c r="K2566" s="567"/>
      <c r="L2566" s="567"/>
      <c r="M2566" s="567"/>
      <c r="N2566" s="567"/>
      <c r="O2566" s="567"/>
      <c r="P2566" s="567"/>
      <c r="Q2566" s="567"/>
      <c r="R2566" s="567"/>
      <c r="S2566" s="567"/>
      <c r="T2566" s="567"/>
      <c r="U2566" s="567"/>
      <c r="V2566" s="567"/>
      <c r="W2566" s="567"/>
      <c r="X2566" s="567"/>
      <c r="Y2566" s="568"/>
      <c r="Z2566" s="567"/>
      <c r="AA2566" s="567"/>
      <c r="AB2566" s="316"/>
      <c r="AC2566" s="316"/>
    </row>
    <row r="2567" spans="1:29">
      <c r="A2567" s="576"/>
      <c r="B2567" s="566"/>
      <c r="C2567" s="566"/>
      <c r="D2567" s="566"/>
      <c r="E2567" s="566"/>
      <c r="F2567" s="567"/>
      <c r="G2567" s="567"/>
      <c r="H2567" s="567"/>
      <c r="I2567" s="567"/>
      <c r="J2567" s="567"/>
      <c r="K2567" s="567"/>
      <c r="L2567" s="567"/>
      <c r="M2567" s="567"/>
      <c r="N2567" s="567"/>
      <c r="O2567" s="567"/>
      <c r="P2567" s="567"/>
      <c r="Q2567" s="567"/>
      <c r="R2567" s="567"/>
      <c r="S2567" s="567"/>
      <c r="T2567" s="567"/>
      <c r="U2567" s="567"/>
      <c r="V2567" s="567"/>
      <c r="W2567" s="567"/>
      <c r="X2567" s="567"/>
      <c r="Y2567" s="568"/>
      <c r="Z2567" s="567"/>
      <c r="AA2567" s="567"/>
      <c r="AB2567" s="316"/>
      <c r="AC2567" s="316"/>
    </row>
    <row r="2568" spans="1:29">
      <c r="A2568" s="576"/>
      <c r="B2568" s="566"/>
      <c r="C2568" s="566"/>
      <c r="D2568" s="566"/>
      <c r="E2568" s="566"/>
      <c r="F2568" s="567"/>
      <c r="G2568" s="567"/>
      <c r="H2568" s="567"/>
      <c r="I2568" s="567"/>
      <c r="J2568" s="567"/>
      <c r="K2568" s="567"/>
      <c r="L2568" s="567"/>
      <c r="M2568" s="567"/>
      <c r="N2568" s="567"/>
      <c r="O2568" s="567"/>
      <c r="P2568" s="567"/>
      <c r="Q2568" s="567"/>
      <c r="R2568" s="567"/>
      <c r="S2568" s="567"/>
      <c r="T2568" s="567"/>
      <c r="U2568" s="567"/>
      <c r="V2568" s="567"/>
      <c r="W2568" s="567"/>
      <c r="X2568" s="567"/>
      <c r="Y2568" s="568"/>
      <c r="Z2568" s="567"/>
      <c r="AA2568" s="567"/>
      <c r="AB2568" s="316"/>
      <c r="AC2568" s="316"/>
    </row>
    <row r="2569" spans="1:29">
      <c r="A2569" s="576"/>
      <c r="B2569" s="566"/>
      <c r="C2569" s="566"/>
      <c r="D2569" s="566"/>
      <c r="E2569" s="566"/>
      <c r="F2569" s="567"/>
      <c r="G2569" s="567"/>
      <c r="H2569" s="567"/>
      <c r="I2569" s="567"/>
      <c r="J2569" s="567"/>
      <c r="K2569" s="567"/>
      <c r="L2569" s="567"/>
      <c r="M2569" s="567"/>
      <c r="N2569" s="567"/>
      <c r="O2569" s="567"/>
      <c r="P2569" s="567"/>
      <c r="Q2569" s="567"/>
      <c r="R2569" s="567"/>
      <c r="S2569" s="567"/>
      <c r="T2569" s="567"/>
      <c r="U2569" s="567"/>
      <c r="V2569" s="567"/>
      <c r="W2569" s="567"/>
      <c r="X2569" s="567"/>
      <c r="Y2569" s="568"/>
      <c r="Z2569" s="567"/>
      <c r="AA2569" s="567"/>
      <c r="AB2569" s="316"/>
      <c r="AC2569" s="316"/>
    </row>
    <row r="2570" spans="1:29">
      <c r="A2570" s="576"/>
      <c r="B2570" s="566"/>
      <c r="C2570" s="566"/>
      <c r="D2570" s="566"/>
      <c r="E2570" s="566"/>
      <c r="F2570" s="567"/>
      <c r="G2570" s="567"/>
      <c r="H2570" s="567"/>
      <c r="I2570" s="567"/>
      <c r="J2570" s="567"/>
      <c r="K2570" s="567"/>
      <c r="L2570" s="567"/>
      <c r="M2570" s="567"/>
      <c r="N2570" s="567"/>
      <c r="O2570" s="567"/>
      <c r="P2570" s="567"/>
      <c r="Q2570" s="567"/>
      <c r="R2570" s="567"/>
      <c r="S2570" s="567"/>
      <c r="T2570" s="567"/>
      <c r="U2570" s="567"/>
      <c r="V2570" s="567"/>
      <c r="W2570" s="567"/>
      <c r="X2570" s="567"/>
      <c r="Y2570" s="568"/>
      <c r="Z2570" s="567"/>
      <c r="AA2570" s="567"/>
      <c r="AB2570" s="316"/>
      <c r="AC2570" s="316"/>
    </row>
    <row r="2571" spans="1:29">
      <c r="A2571" s="576"/>
      <c r="B2571" s="566"/>
      <c r="C2571" s="566"/>
      <c r="D2571" s="566"/>
      <c r="E2571" s="566"/>
      <c r="F2571" s="567"/>
      <c r="G2571" s="567"/>
      <c r="H2571" s="567"/>
      <c r="I2571" s="567"/>
      <c r="J2571" s="567"/>
      <c r="K2571" s="567"/>
      <c r="L2571" s="567"/>
      <c r="M2571" s="567"/>
      <c r="N2571" s="567"/>
      <c r="O2571" s="567"/>
      <c r="P2571" s="567"/>
      <c r="Q2571" s="567"/>
      <c r="R2571" s="567"/>
      <c r="S2571" s="567"/>
      <c r="T2571" s="567"/>
      <c r="U2571" s="567"/>
      <c r="V2571" s="567"/>
      <c r="W2571" s="567"/>
      <c r="X2571" s="567"/>
      <c r="Y2571" s="568"/>
      <c r="Z2571" s="567"/>
      <c r="AA2571" s="567"/>
      <c r="AB2571" s="316"/>
      <c r="AC2571" s="316"/>
    </row>
    <row r="2572" spans="1:29">
      <c r="A2572" s="576"/>
      <c r="B2572" s="566"/>
      <c r="C2572" s="566"/>
      <c r="D2572" s="566"/>
      <c r="E2572" s="566"/>
      <c r="F2572" s="567"/>
      <c r="G2572" s="567"/>
      <c r="H2572" s="567"/>
      <c r="I2572" s="567"/>
      <c r="J2572" s="567"/>
      <c r="K2572" s="567"/>
      <c r="L2572" s="567"/>
      <c r="M2572" s="567"/>
      <c r="N2572" s="567"/>
      <c r="O2572" s="567"/>
      <c r="P2572" s="567"/>
      <c r="Q2572" s="567"/>
      <c r="R2572" s="567"/>
      <c r="S2572" s="567"/>
      <c r="T2572" s="567"/>
      <c r="U2572" s="567"/>
      <c r="V2572" s="567"/>
      <c r="W2572" s="567"/>
      <c r="X2572" s="567"/>
      <c r="Y2572" s="568"/>
      <c r="Z2572" s="567"/>
      <c r="AA2572" s="567"/>
      <c r="AB2572" s="316"/>
      <c r="AC2572" s="316"/>
    </row>
    <row r="2573" spans="1:29">
      <c r="A2573" s="576"/>
      <c r="B2573" s="566"/>
      <c r="C2573" s="566"/>
      <c r="D2573" s="566"/>
      <c r="E2573" s="566"/>
      <c r="F2573" s="567"/>
      <c r="G2573" s="567"/>
      <c r="H2573" s="567"/>
      <c r="I2573" s="567"/>
      <c r="J2573" s="567"/>
      <c r="K2573" s="567"/>
      <c r="L2573" s="567"/>
      <c r="M2573" s="567"/>
      <c r="N2573" s="567"/>
      <c r="O2573" s="567"/>
      <c r="P2573" s="567"/>
      <c r="Q2573" s="567"/>
      <c r="R2573" s="567"/>
      <c r="S2573" s="567"/>
      <c r="T2573" s="567"/>
      <c r="U2573" s="567"/>
      <c r="V2573" s="567"/>
      <c r="W2573" s="567"/>
      <c r="X2573" s="567"/>
      <c r="Y2573" s="568"/>
      <c r="Z2573" s="567"/>
      <c r="AA2573" s="567"/>
      <c r="AB2573" s="316"/>
      <c r="AC2573" s="316"/>
    </row>
    <row r="2574" spans="1:29">
      <c r="A2574" s="576"/>
      <c r="B2574" s="566"/>
      <c r="C2574" s="566"/>
      <c r="D2574" s="566"/>
      <c r="E2574" s="566"/>
      <c r="F2574" s="567"/>
      <c r="G2574" s="567"/>
      <c r="H2574" s="567"/>
      <c r="I2574" s="567"/>
      <c r="J2574" s="567"/>
      <c r="K2574" s="567"/>
      <c r="L2574" s="567"/>
      <c r="M2574" s="567"/>
      <c r="N2574" s="567"/>
      <c r="O2574" s="567"/>
      <c r="P2574" s="567"/>
      <c r="Q2574" s="567"/>
      <c r="R2574" s="567"/>
      <c r="S2574" s="567"/>
      <c r="T2574" s="567"/>
      <c r="U2574" s="567"/>
      <c r="V2574" s="567"/>
      <c r="W2574" s="567"/>
      <c r="X2574" s="567"/>
      <c r="Y2574" s="568"/>
      <c r="Z2574" s="567"/>
      <c r="AA2574" s="567"/>
      <c r="AB2574" s="316"/>
      <c r="AC2574" s="316"/>
    </row>
    <row r="2575" spans="1:29">
      <c r="A2575" s="576"/>
      <c r="B2575" s="566"/>
      <c r="C2575" s="566"/>
      <c r="D2575" s="566"/>
      <c r="E2575" s="566"/>
      <c r="F2575" s="567"/>
      <c r="G2575" s="567"/>
      <c r="H2575" s="567"/>
      <c r="I2575" s="567"/>
      <c r="J2575" s="567"/>
      <c r="K2575" s="567"/>
      <c r="L2575" s="567"/>
      <c r="M2575" s="567"/>
      <c r="N2575" s="567"/>
      <c r="O2575" s="567"/>
      <c r="P2575" s="567"/>
      <c r="Q2575" s="567"/>
      <c r="R2575" s="567"/>
      <c r="S2575" s="567"/>
      <c r="T2575" s="567"/>
      <c r="U2575" s="567"/>
      <c r="V2575" s="567"/>
      <c r="W2575" s="567"/>
      <c r="X2575" s="567"/>
      <c r="Y2575" s="568"/>
      <c r="Z2575" s="567"/>
      <c r="AA2575" s="567"/>
      <c r="AB2575" s="316"/>
      <c r="AC2575" s="316"/>
    </row>
    <row r="2576" spans="1:29">
      <c r="A2576" s="576"/>
      <c r="B2576" s="566"/>
      <c r="C2576" s="566"/>
      <c r="D2576" s="566"/>
      <c r="E2576" s="566"/>
      <c r="F2576" s="567"/>
      <c r="G2576" s="567"/>
      <c r="H2576" s="567"/>
      <c r="I2576" s="567"/>
      <c r="J2576" s="567"/>
      <c r="K2576" s="567"/>
      <c r="L2576" s="567"/>
      <c r="M2576" s="567"/>
      <c r="N2576" s="567"/>
      <c r="O2576" s="567"/>
      <c r="P2576" s="567"/>
      <c r="Q2576" s="567"/>
      <c r="R2576" s="567"/>
      <c r="S2576" s="567"/>
      <c r="T2576" s="567"/>
      <c r="U2576" s="567"/>
      <c r="V2576" s="567"/>
      <c r="W2576" s="567"/>
      <c r="X2576" s="567"/>
      <c r="Y2576" s="568"/>
      <c r="Z2576" s="567"/>
      <c r="AA2576" s="567"/>
      <c r="AB2576" s="316"/>
      <c r="AC2576" s="316"/>
    </row>
    <row r="2577" spans="1:29">
      <c r="A2577" s="576"/>
      <c r="B2577" s="566"/>
      <c r="C2577" s="566"/>
      <c r="D2577" s="566"/>
      <c r="E2577" s="566"/>
      <c r="F2577" s="567"/>
      <c r="G2577" s="567"/>
      <c r="H2577" s="567"/>
      <c r="I2577" s="567"/>
      <c r="J2577" s="567"/>
      <c r="K2577" s="567"/>
      <c r="L2577" s="567"/>
      <c r="M2577" s="567"/>
      <c r="N2577" s="567"/>
      <c r="O2577" s="567"/>
      <c r="P2577" s="567"/>
      <c r="Q2577" s="567"/>
      <c r="R2577" s="567"/>
      <c r="S2577" s="567"/>
      <c r="T2577" s="567"/>
      <c r="U2577" s="567"/>
      <c r="V2577" s="567"/>
      <c r="W2577" s="567"/>
      <c r="X2577" s="567"/>
      <c r="Y2577" s="568"/>
      <c r="Z2577" s="567"/>
      <c r="AA2577" s="567"/>
      <c r="AB2577" s="316"/>
      <c r="AC2577" s="316"/>
    </row>
    <row r="2578" spans="1:29">
      <c r="A2578" s="576"/>
      <c r="B2578" s="566"/>
      <c r="C2578" s="566"/>
      <c r="D2578" s="566"/>
      <c r="E2578" s="566"/>
      <c r="F2578" s="567"/>
      <c r="G2578" s="567"/>
      <c r="H2578" s="567"/>
      <c r="I2578" s="567"/>
      <c r="J2578" s="567"/>
      <c r="K2578" s="567"/>
      <c r="L2578" s="567"/>
      <c r="M2578" s="567"/>
      <c r="N2578" s="567"/>
      <c r="O2578" s="567"/>
      <c r="P2578" s="567"/>
      <c r="Q2578" s="567"/>
      <c r="R2578" s="567"/>
      <c r="S2578" s="567"/>
      <c r="T2578" s="567"/>
      <c r="U2578" s="567"/>
      <c r="V2578" s="567"/>
      <c r="W2578" s="567"/>
      <c r="X2578" s="567"/>
      <c r="Y2578" s="568"/>
      <c r="Z2578" s="567"/>
      <c r="AA2578" s="567"/>
      <c r="AB2578" s="316"/>
      <c r="AC2578" s="316"/>
    </row>
    <row r="2579" spans="1:29">
      <c r="A2579" s="576"/>
      <c r="B2579" s="566"/>
      <c r="C2579" s="566"/>
      <c r="D2579" s="566"/>
      <c r="E2579" s="566"/>
      <c r="F2579" s="567"/>
      <c r="G2579" s="567"/>
      <c r="H2579" s="567"/>
      <c r="I2579" s="567"/>
      <c r="J2579" s="567"/>
      <c r="K2579" s="567"/>
      <c r="L2579" s="567"/>
      <c r="M2579" s="567"/>
      <c r="N2579" s="567"/>
      <c r="O2579" s="567"/>
      <c r="P2579" s="567"/>
      <c r="Q2579" s="567"/>
      <c r="R2579" s="567"/>
      <c r="S2579" s="567"/>
      <c r="T2579" s="567"/>
      <c r="U2579" s="567"/>
      <c r="V2579" s="567"/>
      <c r="W2579" s="567"/>
      <c r="X2579" s="567"/>
      <c r="Y2579" s="568"/>
      <c r="Z2579" s="567"/>
      <c r="AA2579" s="567"/>
      <c r="AB2579" s="316"/>
      <c r="AC2579" s="316"/>
    </row>
    <row r="2580" spans="1:29">
      <c r="A2580" s="576"/>
      <c r="B2580" s="566"/>
      <c r="C2580" s="566"/>
      <c r="D2580" s="566"/>
      <c r="E2580" s="566"/>
      <c r="F2580" s="567"/>
      <c r="G2580" s="567"/>
      <c r="H2580" s="567"/>
      <c r="I2580" s="567"/>
      <c r="J2580" s="567"/>
      <c r="K2580" s="567"/>
      <c r="L2580" s="567"/>
      <c r="M2580" s="567"/>
      <c r="N2580" s="567"/>
      <c r="O2580" s="567"/>
      <c r="P2580" s="567"/>
      <c r="Q2580" s="567"/>
      <c r="R2580" s="567"/>
      <c r="S2580" s="567"/>
      <c r="T2580" s="567"/>
      <c r="U2580" s="567"/>
      <c r="V2580" s="567"/>
      <c r="W2580" s="567"/>
      <c r="X2580" s="567"/>
      <c r="Y2580" s="568"/>
      <c r="Z2580" s="567"/>
      <c r="AA2580" s="567"/>
      <c r="AB2580" s="316"/>
      <c r="AC2580" s="316"/>
    </row>
    <row r="2581" spans="1:29">
      <c r="A2581" s="576"/>
      <c r="B2581" s="566"/>
      <c r="C2581" s="566"/>
      <c r="D2581" s="566"/>
      <c r="E2581" s="566"/>
      <c r="F2581" s="567"/>
      <c r="G2581" s="567"/>
      <c r="H2581" s="567"/>
      <c r="I2581" s="567"/>
      <c r="J2581" s="567"/>
      <c r="K2581" s="567"/>
      <c r="L2581" s="567"/>
      <c r="M2581" s="567"/>
      <c r="N2581" s="567"/>
      <c r="O2581" s="567"/>
      <c r="P2581" s="567"/>
      <c r="Q2581" s="567"/>
      <c r="R2581" s="567"/>
      <c r="S2581" s="567"/>
      <c r="T2581" s="567"/>
      <c r="U2581" s="567"/>
      <c r="V2581" s="567"/>
      <c r="W2581" s="567"/>
      <c r="X2581" s="567"/>
      <c r="Y2581" s="568"/>
      <c r="Z2581" s="567"/>
      <c r="AA2581" s="567"/>
      <c r="AB2581" s="316"/>
      <c r="AC2581" s="316"/>
    </row>
    <row r="2582" spans="1:29">
      <c r="A2582" s="576"/>
      <c r="B2582" s="566"/>
      <c r="C2582" s="566"/>
      <c r="D2582" s="566"/>
      <c r="E2582" s="566"/>
      <c r="F2582" s="567"/>
      <c r="G2582" s="567"/>
      <c r="H2582" s="567"/>
      <c r="I2582" s="567"/>
      <c r="J2582" s="567"/>
      <c r="K2582" s="567"/>
      <c r="L2582" s="567"/>
      <c r="M2582" s="567"/>
      <c r="N2582" s="567"/>
      <c r="O2582" s="567"/>
      <c r="P2582" s="567"/>
      <c r="Q2582" s="567"/>
      <c r="R2582" s="567"/>
      <c r="S2582" s="567"/>
      <c r="T2582" s="567"/>
      <c r="U2582" s="567"/>
      <c r="V2582" s="567"/>
      <c r="W2582" s="567"/>
      <c r="X2582" s="567"/>
      <c r="Y2582" s="568"/>
      <c r="Z2582" s="567"/>
      <c r="AA2582" s="567"/>
      <c r="AB2582" s="316"/>
      <c r="AC2582" s="316"/>
    </row>
    <row r="2583" spans="1:29">
      <c r="A2583" s="576"/>
      <c r="B2583" s="566"/>
      <c r="C2583" s="566"/>
      <c r="D2583" s="566"/>
      <c r="E2583" s="566"/>
      <c r="F2583" s="567"/>
      <c r="G2583" s="567"/>
      <c r="H2583" s="567"/>
      <c r="I2583" s="567"/>
      <c r="J2583" s="567"/>
      <c r="K2583" s="567"/>
      <c r="L2583" s="567"/>
      <c r="M2583" s="567"/>
      <c r="N2583" s="567"/>
      <c r="O2583" s="567"/>
      <c r="P2583" s="567"/>
      <c r="Q2583" s="567"/>
      <c r="R2583" s="567"/>
      <c r="S2583" s="567"/>
      <c r="T2583" s="567"/>
      <c r="U2583" s="567"/>
      <c r="V2583" s="567"/>
      <c r="W2583" s="567"/>
      <c r="X2583" s="567"/>
      <c r="Y2583" s="568"/>
      <c r="Z2583" s="567"/>
      <c r="AA2583" s="567"/>
      <c r="AB2583" s="316"/>
      <c r="AC2583" s="316"/>
    </row>
    <row r="2584" spans="1:29">
      <c r="A2584" s="576"/>
      <c r="B2584" s="566"/>
      <c r="C2584" s="566"/>
      <c r="D2584" s="566"/>
      <c r="E2584" s="566"/>
      <c r="F2584" s="567"/>
      <c r="G2584" s="567"/>
      <c r="H2584" s="567"/>
      <c r="I2584" s="567"/>
      <c r="J2584" s="567"/>
      <c r="K2584" s="567"/>
      <c r="L2584" s="567"/>
      <c r="M2584" s="567"/>
      <c r="N2584" s="567"/>
      <c r="O2584" s="567"/>
      <c r="P2584" s="567"/>
      <c r="Q2584" s="567"/>
      <c r="R2584" s="567"/>
      <c r="S2584" s="567"/>
      <c r="T2584" s="567"/>
      <c r="U2584" s="567"/>
      <c r="V2584" s="567"/>
      <c r="W2584" s="567"/>
      <c r="X2584" s="567"/>
      <c r="Y2584" s="568"/>
      <c r="Z2584" s="567"/>
      <c r="AA2584" s="567"/>
      <c r="AB2584" s="316"/>
      <c r="AC2584" s="316"/>
    </row>
    <row r="2585" spans="1:29">
      <c r="A2585" s="576"/>
      <c r="B2585" s="566"/>
      <c r="C2585" s="566"/>
      <c r="D2585" s="566"/>
      <c r="E2585" s="566"/>
      <c r="F2585" s="567"/>
      <c r="G2585" s="567"/>
      <c r="H2585" s="567"/>
      <c r="I2585" s="567"/>
      <c r="J2585" s="567"/>
      <c r="K2585" s="567"/>
      <c r="L2585" s="567"/>
      <c r="M2585" s="567"/>
      <c r="N2585" s="567"/>
      <c r="O2585" s="567"/>
      <c r="P2585" s="567"/>
      <c r="Q2585" s="567"/>
      <c r="R2585" s="567"/>
      <c r="S2585" s="567"/>
      <c r="T2585" s="567"/>
      <c r="U2585" s="567"/>
      <c r="V2585" s="567"/>
      <c r="W2585" s="567"/>
      <c r="X2585" s="567"/>
      <c r="Y2585" s="568"/>
      <c r="Z2585" s="567"/>
      <c r="AA2585" s="567"/>
      <c r="AB2585" s="316"/>
      <c r="AC2585" s="316"/>
    </row>
    <row r="2586" spans="1:29">
      <c r="A2586" s="576"/>
      <c r="B2586" s="566"/>
      <c r="C2586" s="566"/>
      <c r="D2586" s="566"/>
      <c r="E2586" s="566"/>
      <c r="F2586" s="567"/>
      <c r="G2586" s="567"/>
      <c r="H2586" s="567"/>
      <c r="I2586" s="567"/>
      <c r="J2586" s="567"/>
      <c r="K2586" s="567"/>
      <c r="L2586" s="567"/>
      <c r="M2586" s="567"/>
      <c r="N2586" s="567"/>
      <c r="O2586" s="567"/>
      <c r="P2586" s="567"/>
      <c r="Q2586" s="567"/>
      <c r="R2586" s="567"/>
      <c r="S2586" s="567"/>
      <c r="T2586" s="567"/>
      <c r="U2586" s="567"/>
      <c r="V2586" s="567"/>
      <c r="W2586" s="567"/>
      <c r="X2586" s="567"/>
      <c r="Y2586" s="568"/>
      <c r="Z2586" s="567"/>
      <c r="AA2586" s="567"/>
      <c r="AB2586" s="316"/>
      <c r="AC2586" s="316"/>
    </row>
    <row r="2587" spans="1:29">
      <c r="A2587" s="576"/>
      <c r="B2587" s="566"/>
      <c r="C2587" s="566"/>
      <c r="D2587" s="566"/>
      <c r="E2587" s="566"/>
      <c r="F2587" s="567"/>
      <c r="G2587" s="567"/>
      <c r="H2587" s="567"/>
      <c r="I2587" s="567"/>
      <c r="J2587" s="567"/>
      <c r="K2587" s="567"/>
      <c r="L2587" s="567"/>
      <c r="M2587" s="567"/>
      <c r="N2587" s="567"/>
      <c r="O2587" s="567"/>
      <c r="P2587" s="567"/>
      <c r="Q2587" s="567"/>
      <c r="R2587" s="567"/>
      <c r="S2587" s="567"/>
      <c r="T2587" s="567"/>
      <c r="U2587" s="567"/>
      <c r="V2587" s="567"/>
      <c r="W2587" s="567"/>
      <c r="X2587" s="567"/>
      <c r="Y2587" s="568"/>
      <c r="Z2587" s="567"/>
      <c r="AA2587" s="567"/>
      <c r="AB2587" s="316"/>
      <c r="AC2587" s="316"/>
    </row>
    <row r="2588" spans="1:29">
      <c r="A2588" s="576"/>
      <c r="B2588" s="566"/>
      <c r="C2588" s="566"/>
      <c r="D2588" s="566"/>
      <c r="E2588" s="566"/>
      <c r="F2588" s="567"/>
      <c r="G2588" s="567"/>
      <c r="H2588" s="567"/>
      <c r="I2588" s="567"/>
      <c r="J2588" s="567"/>
      <c r="K2588" s="567"/>
      <c r="L2588" s="567"/>
      <c r="M2588" s="567"/>
      <c r="N2588" s="567"/>
      <c r="O2588" s="567"/>
      <c r="P2588" s="567"/>
      <c r="Q2588" s="567"/>
      <c r="R2588" s="567"/>
      <c r="S2588" s="567"/>
      <c r="T2588" s="567"/>
      <c r="U2588" s="567"/>
      <c r="V2588" s="567"/>
      <c r="W2588" s="567"/>
      <c r="X2588" s="567"/>
      <c r="Y2588" s="568"/>
      <c r="Z2588" s="567"/>
      <c r="AA2588" s="567"/>
      <c r="AB2588" s="316"/>
      <c r="AC2588" s="316"/>
    </row>
    <row r="2589" spans="1:29">
      <c r="A2589" s="576"/>
      <c r="B2589" s="566"/>
      <c r="C2589" s="566"/>
      <c r="D2589" s="566"/>
      <c r="E2589" s="566"/>
      <c r="F2589" s="567"/>
      <c r="G2589" s="567"/>
      <c r="H2589" s="567"/>
      <c r="I2589" s="567"/>
      <c r="J2589" s="567"/>
      <c r="K2589" s="567"/>
      <c r="L2589" s="567"/>
      <c r="M2589" s="567"/>
      <c r="N2589" s="567"/>
      <c r="O2589" s="567"/>
      <c r="P2589" s="567"/>
      <c r="Q2589" s="567"/>
      <c r="R2589" s="567"/>
      <c r="S2589" s="567"/>
      <c r="T2589" s="567"/>
      <c r="U2589" s="567"/>
      <c r="V2589" s="567"/>
      <c r="W2589" s="567"/>
      <c r="X2589" s="567"/>
      <c r="Y2589" s="568"/>
      <c r="Z2589" s="567"/>
      <c r="AA2589" s="567"/>
      <c r="AB2589" s="316"/>
      <c r="AC2589" s="316"/>
    </row>
    <row r="2590" spans="1:29">
      <c r="A2590" s="576"/>
      <c r="B2590" s="566"/>
      <c r="C2590" s="566"/>
      <c r="D2590" s="566"/>
      <c r="E2590" s="566"/>
      <c r="F2590" s="567"/>
      <c r="G2590" s="567"/>
      <c r="H2590" s="567"/>
      <c r="I2590" s="567"/>
      <c r="J2590" s="567"/>
      <c r="K2590" s="567"/>
      <c r="L2590" s="567"/>
      <c r="M2590" s="567"/>
      <c r="N2590" s="567"/>
      <c r="O2590" s="567"/>
      <c r="P2590" s="567"/>
      <c r="Q2590" s="567"/>
      <c r="R2590" s="567"/>
      <c r="S2590" s="567"/>
      <c r="T2590" s="567"/>
      <c r="U2590" s="567"/>
      <c r="V2590" s="567"/>
      <c r="W2590" s="567"/>
      <c r="X2590" s="567"/>
      <c r="Y2590" s="568"/>
      <c r="Z2590" s="567"/>
      <c r="AA2590" s="567"/>
      <c r="AB2590" s="316"/>
      <c r="AC2590" s="316"/>
    </row>
    <row r="2591" spans="1:29">
      <c r="A2591" s="576"/>
      <c r="B2591" s="566"/>
      <c r="C2591" s="566"/>
      <c r="D2591" s="566"/>
      <c r="E2591" s="566"/>
      <c r="F2591" s="567"/>
      <c r="G2591" s="567"/>
      <c r="H2591" s="567"/>
      <c r="I2591" s="567"/>
      <c r="J2591" s="567"/>
      <c r="K2591" s="567"/>
      <c r="L2591" s="567"/>
      <c r="M2591" s="567"/>
      <c r="N2591" s="567"/>
      <c r="O2591" s="567"/>
      <c r="P2591" s="567"/>
      <c r="Q2591" s="567"/>
      <c r="R2591" s="567"/>
      <c r="S2591" s="567"/>
      <c r="T2591" s="567"/>
      <c r="U2591" s="567"/>
      <c r="V2591" s="567"/>
      <c r="W2591" s="567"/>
      <c r="X2591" s="567"/>
      <c r="Y2591" s="568"/>
      <c r="Z2591" s="567"/>
      <c r="AA2591" s="567"/>
      <c r="AB2591" s="316"/>
      <c r="AC2591" s="316"/>
    </row>
    <row r="2592" spans="1:29">
      <c r="A2592" s="576"/>
      <c r="B2592" s="566"/>
      <c r="C2592" s="566"/>
      <c r="D2592" s="566"/>
      <c r="E2592" s="566"/>
      <c r="F2592" s="567"/>
      <c r="G2592" s="567"/>
      <c r="H2592" s="567"/>
      <c r="I2592" s="567"/>
      <c r="J2592" s="567"/>
      <c r="K2592" s="567"/>
      <c r="L2592" s="567"/>
      <c r="M2592" s="567"/>
      <c r="N2592" s="567"/>
      <c r="O2592" s="567"/>
      <c r="P2592" s="567"/>
      <c r="Q2592" s="567"/>
      <c r="R2592" s="567"/>
      <c r="S2592" s="567"/>
      <c r="T2592" s="567"/>
      <c r="U2592" s="567"/>
      <c r="V2592" s="567"/>
      <c r="W2592" s="567"/>
      <c r="X2592" s="567"/>
      <c r="Y2592" s="568"/>
      <c r="Z2592" s="567"/>
      <c r="AA2592" s="567"/>
      <c r="AB2592" s="316"/>
      <c r="AC2592" s="316"/>
    </row>
    <row r="2593" spans="1:29">
      <c r="A2593" s="576"/>
      <c r="B2593" s="566"/>
      <c r="C2593" s="566"/>
      <c r="D2593" s="566"/>
      <c r="E2593" s="566"/>
      <c r="F2593" s="567"/>
      <c r="G2593" s="567"/>
      <c r="H2593" s="567"/>
      <c r="I2593" s="567"/>
      <c r="J2593" s="567"/>
      <c r="K2593" s="567"/>
      <c r="L2593" s="567"/>
      <c r="M2593" s="567"/>
      <c r="N2593" s="567"/>
      <c r="O2593" s="567"/>
      <c r="P2593" s="567"/>
      <c r="Q2593" s="567"/>
      <c r="R2593" s="567"/>
      <c r="S2593" s="567"/>
      <c r="T2593" s="567"/>
      <c r="U2593" s="567"/>
      <c r="V2593" s="567"/>
      <c r="W2593" s="567"/>
      <c r="X2593" s="567"/>
      <c r="Y2593" s="568"/>
      <c r="Z2593" s="567"/>
      <c r="AA2593" s="567"/>
      <c r="AB2593" s="316"/>
      <c r="AC2593" s="316"/>
    </row>
    <row r="2594" spans="1:29">
      <c r="A2594" s="576"/>
      <c r="B2594" s="566"/>
      <c r="C2594" s="566"/>
      <c r="D2594" s="566"/>
      <c r="E2594" s="566"/>
      <c r="F2594" s="567"/>
      <c r="G2594" s="567"/>
      <c r="H2594" s="567"/>
      <c r="I2594" s="567"/>
      <c r="J2594" s="567"/>
      <c r="K2594" s="567"/>
      <c r="L2594" s="567"/>
      <c r="M2594" s="567"/>
      <c r="N2594" s="567"/>
      <c r="O2594" s="567"/>
      <c r="P2594" s="567"/>
      <c r="Q2594" s="567"/>
      <c r="R2594" s="567"/>
      <c r="S2594" s="567"/>
      <c r="T2594" s="567"/>
      <c r="U2594" s="567"/>
      <c r="V2594" s="567"/>
      <c r="W2594" s="567"/>
      <c r="X2594" s="567"/>
      <c r="Y2594" s="568"/>
      <c r="Z2594" s="567"/>
      <c r="AA2594" s="567"/>
      <c r="AB2594" s="316"/>
      <c r="AC2594" s="316"/>
    </row>
    <row r="2595" spans="1:29">
      <c r="A2595" s="576"/>
      <c r="B2595" s="566"/>
      <c r="C2595" s="566"/>
      <c r="D2595" s="566"/>
      <c r="E2595" s="566"/>
      <c r="F2595" s="567"/>
      <c r="G2595" s="567"/>
      <c r="H2595" s="567"/>
      <c r="I2595" s="567"/>
      <c r="J2595" s="567"/>
      <c r="K2595" s="567"/>
      <c r="L2595" s="567"/>
      <c r="M2595" s="567"/>
      <c r="N2595" s="567"/>
      <c r="O2595" s="567"/>
      <c r="P2595" s="567"/>
      <c r="Q2595" s="567"/>
      <c r="R2595" s="567"/>
      <c r="S2595" s="567"/>
      <c r="T2595" s="567"/>
      <c r="U2595" s="567"/>
      <c r="V2595" s="567"/>
      <c r="W2595" s="567"/>
      <c r="X2595" s="567"/>
      <c r="Y2595" s="568"/>
      <c r="Z2595" s="567"/>
      <c r="AA2595" s="567"/>
      <c r="AB2595" s="316"/>
      <c r="AC2595" s="316"/>
    </row>
    <row r="2596" spans="1:29">
      <c r="A2596" s="576"/>
      <c r="B2596" s="566"/>
      <c r="C2596" s="566"/>
      <c r="D2596" s="566"/>
      <c r="E2596" s="566"/>
      <c r="F2596" s="567"/>
      <c r="G2596" s="567"/>
      <c r="H2596" s="567"/>
      <c r="I2596" s="567"/>
      <c r="J2596" s="567"/>
      <c r="K2596" s="567"/>
      <c r="L2596" s="567"/>
      <c r="M2596" s="567"/>
      <c r="N2596" s="567"/>
      <c r="O2596" s="567"/>
      <c r="P2596" s="567"/>
      <c r="Q2596" s="567"/>
      <c r="R2596" s="567"/>
      <c r="S2596" s="567"/>
      <c r="T2596" s="567"/>
      <c r="U2596" s="567"/>
      <c r="V2596" s="567"/>
      <c r="W2596" s="567"/>
      <c r="X2596" s="567"/>
      <c r="Y2596" s="568"/>
      <c r="Z2596" s="567"/>
      <c r="AA2596" s="567"/>
      <c r="AB2596" s="316"/>
      <c r="AC2596" s="316"/>
    </row>
    <row r="2597" spans="1:29">
      <c r="A2597" s="576"/>
      <c r="B2597" s="566"/>
      <c r="C2597" s="566"/>
      <c r="D2597" s="566"/>
      <c r="E2597" s="566"/>
      <c r="F2597" s="567"/>
      <c r="G2597" s="567"/>
      <c r="H2597" s="567"/>
      <c r="I2597" s="567"/>
      <c r="J2597" s="567"/>
      <c r="K2597" s="567"/>
      <c r="L2597" s="567"/>
      <c r="M2597" s="567"/>
      <c r="N2597" s="567"/>
      <c r="O2597" s="567"/>
      <c r="P2597" s="567"/>
      <c r="Q2597" s="567"/>
      <c r="R2597" s="567"/>
      <c r="S2597" s="567"/>
      <c r="T2597" s="567"/>
      <c r="U2597" s="567"/>
      <c r="V2597" s="567"/>
      <c r="W2597" s="567"/>
      <c r="X2597" s="567"/>
      <c r="Y2597" s="568"/>
      <c r="Z2597" s="567"/>
      <c r="AA2597" s="567"/>
      <c r="AB2597" s="316"/>
      <c r="AC2597" s="316"/>
    </row>
    <row r="2598" spans="1:29">
      <c r="A2598" s="576"/>
      <c r="B2598" s="566"/>
      <c r="C2598" s="566"/>
      <c r="D2598" s="566"/>
      <c r="E2598" s="566"/>
      <c r="F2598" s="567"/>
      <c r="G2598" s="567"/>
      <c r="H2598" s="567"/>
      <c r="I2598" s="567"/>
      <c r="J2598" s="567"/>
      <c r="K2598" s="567"/>
      <c r="L2598" s="567"/>
      <c r="M2598" s="567"/>
      <c r="N2598" s="567"/>
      <c r="O2598" s="567"/>
      <c r="P2598" s="567"/>
      <c r="Q2598" s="567"/>
      <c r="R2598" s="567"/>
      <c r="S2598" s="567"/>
      <c r="T2598" s="567"/>
      <c r="U2598" s="567"/>
      <c r="V2598" s="567"/>
      <c r="W2598" s="567"/>
      <c r="X2598" s="567"/>
      <c r="Y2598" s="568"/>
      <c r="Z2598" s="567"/>
      <c r="AA2598" s="567"/>
      <c r="AB2598" s="316"/>
      <c r="AC2598" s="316"/>
    </row>
    <row r="2599" spans="1:29">
      <c r="A2599" s="576"/>
      <c r="B2599" s="566"/>
      <c r="C2599" s="566"/>
      <c r="D2599" s="566"/>
      <c r="E2599" s="566"/>
      <c r="F2599" s="567"/>
      <c r="G2599" s="567"/>
      <c r="H2599" s="567"/>
      <c r="I2599" s="567"/>
      <c r="J2599" s="567"/>
      <c r="K2599" s="567"/>
      <c r="L2599" s="567"/>
      <c r="M2599" s="567"/>
      <c r="N2599" s="567"/>
      <c r="O2599" s="567"/>
      <c r="P2599" s="567"/>
      <c r="Q2599" s="567"/>
      <c r="R2599" s="567"/>
      <c r="S2599" s="567"/>
      <c r="T2599" s="567"/>
      <c r="U2599" s="567"/>
      <c r="V2599" s="567"/>
      <c r="W2599" s="567"/>
      <c r="X2599" s="567"/>
      <c r="Y2599" s="568"/>
      <c r="Z2599" s="567"/>
      <c r="AA2599" s="567"/>
      <c r="AB2599" s="316"/>
      <c r="AC2599" s="316"/>
    </row>
    <row r="2600" spans="1:29">
      <c r="A2600" s="576"/>
      <c r="B2600" s="566"/>
      <c r="C2600" s="566"/>
      <c r="D2600" s="566"/>
      <c r="E2600" s="566"/>
      <c r="F2600" s="567"/>
      <c r="G2600" s="567"/>
      <c r="H2600" s="567"/>
      <c r="I2600" s="567"/>
      <c r="J2600" s="567"/>
      <c r="K2600" s="567"/>
      <c r="L2600" s="567"/>
      <c r="M2600" s="567"/>
      <c r="N2600" s="567"/>
      <c r="O2600" s="567"/>
      <c r="P2600" s="567"/>
      <c r="Q2600" s="567"/>
      <c r="R2600" s="567"/>
      <c r="S2600" s="567"/>
      <c r="T2600" s="567"/>
      <c r="U2600" s="567"/>
      <c r="V2600" s="567"/>
      <c r="W2600" s="567"/>
      <c r="X2600" s="567"/>
      <c r="Y2600" s="568"/>
      <c r="Z2600" s="567"/>
      <c r="AA2600" s="567"/>
      <c r="AB2600" s="316"/>
      <c r="AC2600" s="316"/>
    </row>
    <row r="2601" spans="1:29">
      <c r="A2601" s="576"/>
      <c r="B2601" s="566"/>
      <c r="C2601" s="566"/>
      <c r="D2601" s="566"/>
      <c r="E2601" s="566"/>
      <c r="F2601" s="567"/>
      <c r="G2601" s="567"/>
      <c r="H2601" s="567"/>
      <c r="I2601" s="567"/>
      <c r="J2601" s="567"/>
      <c r="K2601" s="567"/>
      <c r="L2601" s="567"/>
      <c r="M2601" s="567"/>
      <c r="N2601" s="567"/>
      <c r="O2601" s="567"/>
      <c r="P2601" s="567"/>
      <c r="Q2601" s="567"/>
      <c r="R2601" s="567"/>
      <c r="S2601" s="567"/>
      <c r="T2601" s="567"/>
      <c r="U2601" s="567"/>
      <c r="V2601" s="567"/>
      <c r="W2601" s="567"/>
      <c r="X2601" s="567"/>
      <c r="Y2601" s="568"/>
      <c r="Z2601" s="567"/>
      <c r="AA2601" s="567"/>
      <c r="AB2601" s="316"/>
      <c r="AC2601" s="316"/>
    </row>
    <row r="2602" spans="1:29">
      <c r="A2602" s="576"/>
      <c r="B2602" s="566"/>
      <c r="C2602" s="566"/>
      <c r="D2602" s="566"/>
      <c r="E2602" s="566"/>
      <c r="F2602" s="567"/>
      <c r="G2602" s="567"/>
      <c r="H2602" s="567"/>
      <c r="I2602" s="567"/>
      <c r="J2602" s="567"/>
      <c r="K2602" s="567"/>
      <c r="L2602" s="567"/>
      <c r="M2602" s="567"/>
      <c r="N2602" s="567"/>
      <c r="O2602" s="567"/>
      <c r="P2602" s="567"/>
      <c r="Q2602" s="567"/>
      <c r="R2602" s="567"/>
      <c r="S2602" s="567"/>
      <c r="T2602" s="567"/>
      <c r="U2602" s="567"/>
      <c r="V2602" s="567"/>
      <c r="W2602" s="567"/>
      <c r="X2602" s="567"/>
      <c r="Y2602" s="568"/>
      <c r="Z2602" s="567"/>
      <c r="AA2602" s="567"/>
      <c r="AB2602" s="316"/>
      <c r="AC2602" s="316"/>
    </row>
    <row r="2603" spans="1:29">
      <c r="A2603" s="576"/>
      <c r="B2603" s="566"/>
      <c r="C2603" s="566"/>
      <c r="D2603" s="566"/>
      <c r="E2603" s="566"/>
      <c r="F2603" s="567"/>
      <c r="G2603" s="567"/>
      <c r="H2603" s="567"/>
      <c r="I2603" s="567"/>
      <c r="J2603" s="567"/>
      <c r="K2603" s="567"/>
      <c r="L2603" s="567"/>
      <c r="M2603" s="567"/>
      <c r="N2603" s="567"/>
      <c r="O2603" s="567"/>
      <c r="P2603" s="567"/>
      <c r="Q2603" s="567"/>
      <c r="R2603" s="567"/>
      <c r="S2603" s="567"/>
      <c r="T2603" s="567"/>
      <c r="U2603" s="567"/>
      <c r="V2603" s="567"/>
      <c r="W2603" s="567"/>
      <c r="X2603" s="567"/>
      <c r="Y2603" s="568"/>
      <c r="Z2603" s="567"/>
      <c r="AA2603" s="567"/>
      <c r="AB2603" s="316"/>
      <c r="AC2603" s="316"/>
    </row>
    <row r="2604" spans="1:29">
      <c r="A2604" s="576"/>
      <c r="B2604" s="566"/>
      <c r="C2604" s="566"/>
      <c r="D2604" s="566"/>
      <c r="E2604" s="566"/>
      <c r="F2604" s="567"/>
      <c r="G2604" s="567"/>
      <c r="H2604" s="567"/>
      <c r="I2604" s="567"/>
      <c r="J2604" s="567"/>
      <c r="K2604" s="567"/>
      <c r="L2604" s="567"/>
      <c r="M2604" s="567"/>
      <c r="N2604" s="567"/>
      <c r="O2604" s="567"/>
      <c r="P2604" s="567"/>
      <c r="Q2604" s="567"/>
      <c r="R2604" s="567"/>
      <c r="S2604" s="567"/>
      <c r="T2604" s="567"/>
      <c r="U2604" s="567"/>
      <c r="V2604" s="567"/>
      <c r="W2604" s="567"/>
      <c r="X2604" s="567"/>
      <c r="Y2604" s="568"/>
      <c r="Z2604" s="567"/>
      <c r="AA2604" s="567"/>
      <c r="AB2604" s="316"/>
      <c r="AC2604" s="316"/>
    </row>
    <row r="2605" spans="1:29">
      <c r="A2605" s="576"/>
      <c r="B2605" s="566"/>
      <c r="C2605" s="566"/>
      <c r="D2605" s="566"/>
      <c r="E2605" s="566"/>
      <c r="F2605" s="567"/>
      <c r="G2605" s="567"/>
      <c r="H2605" s="567"/>
      <c r="I2605" s="567"/>
      <c r="J2605" s="567"/>
      <c r="K2605" s="567"/>
      <c r="L2605" s="567"/>
      <c r="M2605" s="567"/>
      <c r="N2605" s="567"/>
      <c r="O2605" s="567"/>
      <c r="P2605" s="567"/>
      <c r="Q2605" s="567"/>
      <c r="R2605" s="567"/>
      <c r="S2605" s="567"/>
      <c r="T2605" s="567"/>
      <c r="U2605" s="567"/>
      <c r="V2605" s="567"/>
      <c r="W2605" s="567"/>
      <c r="X2605" s="567"/>
      <c r="Y2605" s="568"/>
      <c r="Z2605" s="567"/>
      <c r="AA2605" s="567"/>
      <c r="AB2605" s="316"/>
      <c r="AC2605" s="316"/>
    </row>
    <row r="2606" spans="1:29">
      <c r="A2606" s="576"/>
      <c r="B2606" s="566"/>
      <c r="C2606" s="566"/>
      <c r="D2606" s="566"/>
      <c r="E2606" s="566"/>
      <c r="F2606" s="567"/>
      <c r="G2606" s="567"/>
      <c r="H2606" s="567"/>
      <c r="I2606" s="567"/>
      <c r="J2606" s="567"/>
      <c r="K2606" s="567"/>
      <c r="L2606" s="567"/>
      <c r="M2606" s="567"/>
      <c r="N2606" s="567"/>
      <c r="O2606" s="567"/>
      <c r="P2606" s="567"/>
      <c r="Q2606" s="567"/>
      <c r="R2606" s="567"/>
      <c r="S2606" s="567"/>
      <c r="T2606" s="567"/>
      <c r="U2606" s="567"/>
      <c r="V2606" s="567"/>
      <c r="W2606" s="567"/>
      <c r="X2606" s="567"/>
      <c r="Y2606" s="568"/>
      <c r="Z2606" s="567"/>
      <c r="AA2606" s="567"/>
      <c r="AB2606" s="316"/>
      <c r="AC2606" s="316"/>
    </row>
    <row r="2607" spans="1:29">
      <c r="A2607" s="576"/>
      <c r="B2607" s="566"/>
      <c r="C2607" s="566"/>
      <c r="D2607" s="566"/>
      <c r="E2607" s="566"/>
      <c r="F2607" s="567"/>
      <c r="G2607" s="567"/>
      <c r="H2607" s="567"/>
      <c r="I2607" s="567"/>
      <c r="J2607" s="567"/>
      <c r="K2607" s="567"/>
      <c r="L2607" s="567"/>
      <c r="M2607" s="567"/>
      <c r="N2607" s="567"/>
      <c r="O2607" s="567"/>
      <c r="P2607" s="567"/>
      <c r="Q2607" s="567"/>
      <c r="R2607" s="567"/>
      <c r="S2607" s="567"/>
      <c r="T2607" s="567"/>
      <c r="U2607" s="567"/>
      <c r="V2607" s="567"/>
      <c r="W2607" s="567"/>
      <c r="X2607" s="567"/>
      <c r="Y2607" s="568"/>
      <c r="Z2607" s="567"/>
      <c r="AA2607" s="567"/>
      <c r="AB2607" s="316"/>
      <c r="AC2607" s="316"/>
    </row>
    <row r="2608" spans="1:29">
      <c r="A2608" s="576"/>
      <c r="B2608" s="566"/>
      <c r="C2608" s="566"/>
      <c r="D2608" s="566"/>
      <c r="E2608" s="566"/>
      <c r="F2608" s="567"/>
      <c r="G2608" s="567"/>
      <c r="H2608" s="567"/>
      <c r="I2608" s="567"/>
      <c r="J2608" s="567"/>
      <c r="K2608" s="567"/>
      <c r="L2608" s="567"/>
      <c r="M2608" s="567"/>
      <c r="N2608" s="567"/>
      <c r="O2608" s="567"/>
      <c r="P2608" s="567"/>
      <c r="Q2608" s="567"/>
      <c r="R2608" s="567"/>
      <c r="S2608" s="567"/>
      <c r="T2608" s="567"/>
      <c r="U2608" s="567"/>
      <c r="V2608" s="567"/>
      <c r="W2608" s="567"/>
      <c r="X2608" s="567"/>
      <c r="Y2608" s="568"/>
      <c r="Z2608" s="567"/>
      <c r="AA2608" s="567"/>
      <c r="AB2608" s="316"/>
      <c r="AC2608" s="316"/>
    </row>
    <row r="2609" spans="1:29">
      <c r="A2609" s="576"/>
      <c r="B2609" s="566"/>
      <c r="C2609" s="566"/>
      <c r="D2609" s="566"/>
      <c r="E2609" s="566"/>
      <c r="F2609" s="567"/>
      <c r="G2609" s="567"/>
      <c r="H2609" s="567"/>
      <c r="I2609" s="567"/>
      <c r="J2609" s="567"/>
      <c r="K2609" s="567"/>
      <c r="L2609" s="567"/>
      <c r="M2609" s="567"/>
      <c r="N2609" s="567"/>
      <c r="O2609" s="567"/>
      <c r="P2609" s="567"/>
      <c r="Q2609" s="567"/>
      <c r="R2609" s="567"/>
      <c r="S2609" s="567"/>
      <c r="T2609" s="567"/>
      <c r="U2609" s="567"/>
      <c r="V2609" s="567"/>
      <c r="W2609" s="567"/>
      <c r="X2609" s="567"/>
      <c r="Y2609" s="568"/>
      <c r="Z2609" s="567"/>
      <c r="AA2609" s="567"/>
      <c r="AB2609" s="316"/>
      <c r="AC2609" s="316"/>
    </row>
    <row r="2610" spans="1:29">
      <c r="A2610" s="576"/>
      <c r="B2610" s="566"/>
      <c r="C2610" s="566"/>
      <c r="D2610" s="566"/>
      <c r="E2610" s="566"/>
      <c r="F2610" s="567"/>
      <c r="G2610" s="567"/>
      <c r="H2610" s="567"/>
      <c r="I2610" s="567"/>
      <c r="J2610" s="567"/>
      <c r="K2610" s="567"/>
      <c r="L2610" s="567"/>
      <c r="M2610" s="567"/>
      <c r="N2610" s="567"/>
      <c r="O2610" s="567"/>
      <c r="P2610" s="567"/>
      <c r="Q2610" s="567"/>
      <c r="R2610" s="567"/>
      <c r="S2610" s="567"/>
      <c r="T2610" s="567"/>
      <c r="U2610" s="567"/>
      <c r="V2610" s="567"/>
      <c r="W2610" s="567"/>
      <c r="X2610" s="567"/>
      <c r="Y2610" s="568"/>
      <c r="Z2610" s="567"/>
      <c r="AA2610" s="567"/>
      <c r="AB2610" s="316"/>
      <c r="AC2610" s="316"/>
    </row>
    <row r="2611" spans="1:29">
      <c r="A2611" s="576"/>
      <c r="B2611" s="566"/>
      <c r="C2611" s="566"/>
      <c r="D2611" s="566"/>
      <c r="E2611" s="566"/>
      <c r="F2611" s="567"/>
      <c r="G2611" s="567"/>
      <c r="H2611" s="567"/>
      <c r="I2611" s="567"/>
      <c r="J2611" s="567"/>
      <c r="K2611" s="567"/>
      <c r="L2611" s="567"/>
      <c r="M2611" s="567"/>
      <c r="N2611" s="567"/>
      <c r="O2611" s="567"/>
      <c r="P2611" s="567"/>
      <c r="Q2611" s="567"/>
      <c r="R2611" s="567"/>
      <c r="S2611" s="567"/>
      <c r="T2611" s="567"/>
      <c r="U2611" s="567"/>
      <c r="V2611" s="567"/>
      <c r="W2611" s="567"/>
      <c r="X2611" s="567"/>
      <c r="Y2611" s="568"/>
      <c r="Z2611" s="567"/>
      <c r="AA2611" s="567"/>
      <c r="AB2611" s="316"/>
      <c r="AC2611" s="316"/>
    </row>
    <row r="2612" spans="1:29">
      <c r="A2612" s="576"/>
      <c r="B2612" s="566"/>
      <c r="C2612" s="566"/>
      <c r="D2612" s="566"/>
      <c r="E2612" s="566"/>
      <c r="F2612" s="567"/>
      <c r="G2612" s="567"/>
      <c r="H2612" s="567"/>
      <c r="I2612" s="567"/>
      <c r="J2612" s="567"/>
      <c r="K2612" s="567"/>
      <c r="L2612" s="567"/>
      <c r="M2612" s="567"/>
      <c r="N2612" s="567"/>
      <c r="O2612" s="567"/>
      <c r="P2612" s="567"/>
      <c r="Q2612" s="567"/>
      <c r="R2612" s="567"/>
      <c r="S2612" s="567"/>
      <c r="T2612" s="567"/>
      <c r="U2612" s="567"/>
      <c r="V2612" s="567"/>
      <c r="W2612" s="567"/>
      <c r="X2612" s="567"/>
      <c r="Y2612" s="568"/>
      <c r="Z2612" s="567"/>
      <c r="AA2612" s="567"/>
      <c r="AB2612" s="316"/>
      <c r="AC2612" s="316"/>
    </row>
    <row r="2613" spans="1:29">
      <c r="A2613" s="576"/>
      <c r="B2613" s="566"/>
      <c r="C2613" s="566"/>
      <c r="D2613" s="566"/>
      <c r="E2613" s="566"/>
      <c r="F2613" s="567"/>
      <c r="G2613" s="567"/>
      <c r="H2613" s="567"/>
      <c r="I2613" s="567"/>
      <c r="J2613" s="567"/>
      <c r="K2613" s="567"/>
      <c r="L2613" s="567"/>
      <c r="M2613" s="567"/>
      <c r="N2613" s="567"/>
      <c r="O2613" s="567"/>
      <c r="P2613" s="567"/>
      <c r="Q2613" s="567"/>
      <c r="R2613" s="567"/>
      <c r="S2613" s="567"/>
      <c r="T2613" s="567"/>
      <c r="U2613" s="567"/>
      <c r="V2613" s="567"/>
      <c r="W2613" s="567"/>
      <c r="X2613" s="567"/>
      <c r="Y2613" s="568"/>
      <c r="Z2613" s="567"/>
      <c r="AA2613" s="567"/>
      <c r="AB2613" s="316"/>
      <c r="AC2613" s="316"/>
    </row>
    <row r="2614" spans="1:29">
      <c r="A2614" s="576"/>
      <c r="B2614" s="566"/>
      <c r="C2614" s="566"/>
      <c r="D2614" s="566"/>
      <c r="E2614" s="566"/>
      <c r="F2614" s="567"/>
      <c r="G2614" s="567"/>
      <c r="H2614" s="567"/>
      <c r="I2614" s="567"/>
      <c r="J2614" s="567"/>
      <c r="K2614" s="567"/>
      <c r="L2614" s="567"/>
      <c r="M2614" s="567"/>
      <c r="N2614" s="567"/>
      <c r="O2614" s="567"/>
      <c r="P2614" s="567"/>
      <c r="Q2614" s="567"/>
      <c r="R2614" s="567"/>
      <c r="S2614" s="567"/>
      <c r="T2614" s="567"/>
      <c r="U2614" s="567"/>
      <c r="V2614" s="567"/>
      <c r="W2614" s="567"/>
      <c r="X2614" s="567"/>
      <c r="Y2614" s="568"/>
      <c r="Z2614" s="567"/>
      <c r="AA2614" s="567"/>
      <c r="AB2614" s="316"/>
      <c r="AC2614" s="316"/>
    </row>
    <row r="2615" spans="1:29">
      <c r="A2615" s="576"/>
      <c r="B2615" s="566"/>
      <c r="C2615" s="566"/>
      <c r="D2615" s="566"/>
      <c r="E2615" s="566"/>
      <c r="F2615" s="567"/>
      <c r="G2615" s="567"/>
      <c r="H2615" s="567"/>
      <c r="I2615" s="567"/>
      <c r="J2615" s="567"/>
      <c r="K2615" s="567"/>
      <c r="L2615" s="567"/>
      <c r="M2615" s="567"/>
      <c r="N2615" s="567"/>
      <c r="O2615" s="567"/>
      <c r="P2615" s="567"/>
      <c r="Q2615" s="567"/>
      <c r="R2615" s="567"/>
      <c r="S2615" s="567"/>
      <c r="T2615" s="567"/>
      <c r="U2615" s="567"/>
      <c r="V2615" s="567"/>
      <c r="W2615" s="567"/>
      <c r="X2615" s="567"/>
      <c r="Y2615" s="568"/>
      <c r="Z2615" s="567"/>
      <c r="AA2615" s="567"/>
      <c r="AB2615" s="316"/>
      <c r="AC2615" s="316"/>
    </row>
    <row r="2616" spans="1:29">
      <c r="A2616" s="576"/>
      <c r="B2616" s="566"/>
      <c r="C2616" s="566"/>
      <c r="D2616" s="566"/>
      <c r="E2616" s="566"/>
      <c r="F2616" s="567"/>
      <c r="G2616" s="567"/>
      <c r="H2616" s="567"/>
      <c r="I2616" s="567"/>
      <c r="J2616" s="567"/>
      <c r="K2616" s="567"/>
      <c r="L2616" s="567"/>
      <c r="M2616" s="567"/>
      <c r="N2616" s="567"/>
      <c r="O2616" s="567"/>
      <c r="P2616" s="567"/>
      <c r="Q2616" s="567"/>
      <c r="R2616" s="567"/>
      <c r="S2616" s="567"/>
      <c r="T2616" s="567"/>
      <c r="U2616" s="567"/>
      <c r="V2616" s="567"/>
      <c r="W2616" s="567"/>
      <c r="X2616" s="567"/>
      <c r="Y2616" s="568"/>
      <c r="Z2616" s="567"/>
      <c r="AA2616" s="567"/>
      <c r="AB2616" s="316"/>
      <c r="AC2616" s="316"/>
    </row>
    <row r="2617" spans="1:29">
      <c r="A2617" s="576"/>
      <c r="B2617" s="566"/>
      <c r="C2617" s="566"/>
      <c r="D2617" s="566"/>
      <c r="E2617" s="566"/>
      <c r="F2617" s="567"/>
      <c r="G2617" s="567"/>
      <c r="H2617" s="567"/>
      <c r="I2617" s="567"/>
      <c r="J2617" s="567"/>
      <c r="K2617" s="567"/>
      <c r="L2617" s="567"/>
      <c r="M2617" s="567"/>
      <c r="N2617" s="567"/>
      <c r="O2617" s="567"/>
      <c r="P2617" s="567"/>
      <c r="Q2617" s="567"/>
      <c r="R2617" s="567"/>
      <c r="S2617" s="567"/>
      <c r="T2617" s="567"/>
      <c r="U2617" s="567"/>
      <c r="V2617" s="567"/>
      <c r="W2617" s="567"/>
      <c r="X2617" s="567"/>
      <c r="Y2617" s="568"/>
      <c r="Z2617" s="567"/>
      <c r="AA2617" s="567"/>
      <c r="AB2617" s="316"/>
      <c r="AC2617" s="316"/>
    </row>
    <row r="2618" spans="1:29">
      <c r="A2618" s="576"/>
      <c r="B2618" s="566"/>
      <c r="C2618" s="566"/>
      <c r="D2618" s="566"/>
      <c r="E2618" s="566"/>
      <c r="F2618" s="567"/>
      <c r="G2618" s="567"/>
      <c r="H2618" s="567"/>
      <c r="I2618" s="567"/>
      <c r="J2618" s="567"/>
      <c r="K2618" s="567"/>
      <c r="L2618" s="567"/>
      <c r="M2618" s="567"/>
      <c r="N2618" s="567"/>
      <c r="O2618" s="567"/>
      <c r="P2618" s="567"/>
      <c r="Q2618" s="567"/>
      <c r="R2618" s="567"/>
      <c r="S2618" s="567"/>
      <c r="T2618" s="567"/>
      <c r="U2618" s="567"/>
      <c r="V2618" s="567"/>
      <c r="W2618" s="567"/>
      <c r="X2618" s="567"/>
      <c r="Y2618" s="568"/>
      <c r="Z2618" s="567"/>
      <c r="AA2618" s="567"/>
      <c r="AB2618" s="316"/>
      <c r="AC2618" s="316"/>
    </row>
    <row r="2619" spans="1:29">
      <c r="A2619" s="576"/>
      <c r="B2619" s="566"/>
      <c r="C2619" s="566"/>
      <c r="D2619" s="566"/>
      <c r="E2619" s="566"/>
      <c r="F2619" s="567"/>
      <c r="G2619" s="567"/>
      <c r="H2619" s="567"/>
      <c r="I2619" s="567"/>
      <c r="J2619" s="567"/>
      <c r="K2619" s="567"/>
      <c r="L2619" s="567"/>
      <c r="M2619" s="567"/>
      <c r="N2619" s="567"/>
      <c r="O2619" s="567"/>
      <c r="P2619" s="567"/>
      <c r="Q2619" s="567"/>
      <c r="R2619" s="567"/>
      <c r="S2619" s="567"/>
      <c r="T2619" s="567"/>
      <c r="U2619" s="567"/>
      <c r="V2619" s="567"/>
      <c r="W2619" s="567"/>
      <c r="X2619" s="567"/>
      <c r="Y2619" s="568"/>
      <c r="Z2619" s="567"/>
      <c r="AA2619" s="567"/>
      <c r="AB2619" s="316"/>
      <c r="AC2619" s="316"/>
    </row>
    <row r="2620" spans="1:29">
      <c r="A2620" s="576"/>
      <c r="B2620" s="566"/>
      <c r="C2620" s="566"/>
      <c r="D2620" s="566"/>
      <c r="E2620" s="566"/>
      <c r="F2620" s="567"/>
      <c r="G2620" s="567"/>
      <c r="H2620" s="567"/>
      <c r="I2620" s="567"/>
      <c r="J2620" s="567"/>
      <c r="K2620" s="567"/>
      <c r="L2620" s="567"/>
      <c r="M2620" s="567"/>
      <c r="N2620" s="567"/>
      <c r="O2620" s="567"/>
      <c r="P2620" s="567"/>
      <c r="Q2620" s="567"/>
      <c r="R2620" s="567"/>
      <c r="S2620" s="567"/>
      <c r="T2620" s="567"/>
      <c r="U2620" s="567"/>
      <c r="V2620" s="567"/>
      <c r="W2620" s="567"/>
      <c r="X2620" s="567"/>
      <c r="Y2620" s="568"/>
      <c r="Z2620" s="567"/>
      <c r="AA2620" s="567"/>
      <c r="AB2620" s="316"/>
      <c r="AC2620" s="316"/>
    </row>
    <row r="2621" spans="1:29">
      <c r="A2621" s="576"/>
      <c r="B2621" s="566"/>
      <c r="C2621" s="566"/>
      <c r="D2621" s="566"/>
      <c r="E2621" s="566"/>
      <c r="F2621" s="567"/>
      <c r="G2621" s="567"/>
      <c r="H2621" s="567"/>
      <c r="I2621" s="567"/>
      <c r="J2621" s="567"/>
      <c r="K2621" s="567"/>
      <c r="L2621" s="567"/>
      <c r="M2621" s="567"/>
      <c r="N2621" s="567"/>
      <c r="O2621" s="567"/>
      <c r="P2621" s="567"/>
      <c r="Q2621" s="567"/>
      <c r="R2621" s="567"/>
      <c r="S2621" s="567"/>
      <c r="T2621" s="567"/>
      <c r="U2621" s="567"/>
      <c r="V2621" s="567"/>
      <c r="W2621" s="567"/>
      <c r="X2621" s="567"/>
      <c r="Y2621" s="568"/>
      <c r="Z2621" s="567"/>
      <c r="AA2621" s="567"/>
      <c r="AB2621" s="316"/>
      <c r="AC2621" s="316"/>
    </row>
    <row r="2622" spans="1:29">
      <c r="A2622" s="576"/>
      <c r="B2622" s="566"/>
      <c r="C2622" s="566"/>
      <c r="D2622" s="566"/>
      <c r="E2622" s="566"/>
      <c r="F2622" s="567"/>
      <c r="G2622" s="567"/>
      <c r="H2622" s="567"/>
      <c r="I2622" s="567"/>
      <c r="J2622" s="567"/>
      <c r="K2622" s="567"/>
      <c r="L2622" s="567"/>
      <c r="M2622" s="567"/>
      <c r="N2622" s="567"/>
      <c r="O2622" s="567"/>
      <c r="P2622" s="567"/>
      <c r="Q2622" s="567"/>
      <c r="R2622" s="567"/>
      <c r="S2622" s="567"/>
      <c r="T2622" s="567"/>
      <c r="U2622" s="567"/>
      <c r="V2622" s="567"/>
      <c r="W2622" s="567"/>
      <c r="X2622" s="567"/>
      <c r="Y2622" s="568"/>
      <c r="Z2622" s="567"/>
      <c r="AA2622" s="567"/>
      <c r="AB2622" s="316"/>
      <c r="AC2622" s="316"/>
    </row>
    <row r="2623" spans="1:29">
      <c r="A2623" s="576"/>
      <c r="B2623" s="566"/>
      <c r="C2623" s="566"/>
      <c r="D2623" s="566"/>
      <c r="E2623" s="566"/>
      <c r="F2623" s="567"/>
      <c r="G2623" s="567"/>
      <c r="H2623" s="567"/>
      <c r="I2623" s="567"/>
      <c r="J2623" s="567"/>
      <c r="K2623" s="567"/>
      <c r="L2623" s="567"/>
      <c r="M2623" s="567"/>
      <c r="N2623" s="567"/>
      <c r="O2623" s="567"/>
      <c r="P2623" s="567"/>
      <c r="Q2623" s="567"/>
      <c r="R2623" s="567"/>
      <c r="S2623" s="567"/>
      <c r="T2623" s="567"/>
      <c r="U2623" s="567"/>
      <c r="V2623" s="567"/>
      <c r="W2623" s="567"/>
      <c r="X2623" s="567"/>
      <c r="Y2623" s="568"/>
      <c r="Z2623" s="567"/>
      <c r="AA2623" s="567"/>
      <c r="AB2623" s="316"/>
      <c r="AC2623" s="316"/>
    </row>
    <row r="2624" spans="1:29">
      <c r="A2624" s="576"/>
      <c r="B2624" s="566"/>
      <c r="C2624" s="566"/>
      <c r="D2624" s="566"/>
      <c r="E2624" s="566"/>
      <c r="F2624" s="567"/>
      <c r="G2624" s="567"/>
      <c r="H2624" s="567"/>
      <c r="I2624" s="567"/>
      <c r="J2624" s="567"/>
      <c r="K2624" s="567"/>
      <c r="L2624" s="567"/>
      <c r="M2624" s="567"/>
      <c r="N2624" s="567"/>
      <c r="O2624" s="567"/>
      <c r="P2624" s="567"/>
      <c r="Q2624" s="567"/>
      <c r="R2624" s="567"/>
      <c r="S2624" s="567"/>
      <c r="T2624" s="567"/>
      <c r="U2624" s="567"/>
      <c r="V2624" s="567"/>
      <c r="W2624" s="567"/>
      <c r="X2624" s="567"/>
      <c r="Y2624" s="568"/>
      <c r="Z2624" s="567"/>
      <c r="AA2624" s="567"/>
      <c r="AB2624" s="316"/>
      <c r="AC2624" s="316"/>
    </row>
    <row r="2625" spans="1:29">
      <c r="A2625" s="576"/>
      <c r="B2625" s="566"/>
      <c r="C2625" s="566"/>
      <c r="D2625" s="566"/>
      <c r="E2625" s="566"/>
      <c r="F2625" s="567"/>
      <c r="G2625" s="567"/>
      <c r="H2625" s="567"/>
      <c r="I2625" s="567"/>
      <c r="J2625" s="567"/>
      <c r="K2625" s="567"/>
      <c r="L2625" s="567"/>
      <c r="M2625" s="567"/>
      <c r="N2625" s="567"/>
      <c r="O2625" s="567"/>
      <c r="P2625" s="567"/>
      <c r="Q2625" s="567"/>
      <c r="R2625" s="567"/>
      <c r="S2625" s="567"/>
      <c r="T2625" s="567"/>
      <c r="U2625" s="567"/>
      <c r="V2625" s="567"/>
      <c r="W2625" s="567"/>
      <c r="X2625" s="567"/>
      <c r="Y2625" s="568"/>
      <c r="Z2625" s="567"/>
      <c r="AA2625" s="567"/>
      <c r="AB2625" s="316"/>
      <c r="AC2625" s="316"/>
    </row>
    <row r="2626" spans="1:29">
      <c r="A2626" s="576"/>
      <c r="B2626" s="566"/>
      <c r="C2626" s="566"/>
      <c r="D2626" s="566"/>
      <c r="E2626" s="566"/>
      <c r="F2626" s="567"/>
      <c r="G2626" s="567"/>
      <c r="H2626" s="567"/>
      <c r="I2626" s="567"/>
      <c r="J2626" s="567"/>
      <c r="K2626" s="567"/>
      <c r="L2626" s="567"/>
      <c r="M2626" s="567"/>
      <c r="N2626" s="567"/>
      <c r="O2626" s="567"/>
      <c r="P2626" s="567"/>
      <c r="Q2626" s="567"/>
      <c r="R2626" s="567"/>
      <c r="S2626" s="567"/>
      <c r="T2626" s="567"/>
      <c r="U2626" s="567"/>
      <c r="V2626" s="567"/>
      <c r="W2626" s="567"/>
      <c r="X2626" s="567"/>
      <c r="Y2626" s="568"/>
      <c r="Z2626" s="567"/>
      <c r="AA2626" s="567"/>
      <c r="AB2626" s="316"/>
      <c r="AC2626" s="316"/>
    </row>
    <row r="2627" spans="1:29">
      <c r="A2627" s="576"/>
      <c r="B2627" s="566"/>
      <c r="C2627" s="566"/>
      <c r="D2627" s="566"/>
      <c r="E2627" s="566"/>
      <c r="F2627" s="567"/>
      <c r="G2627" s="567"/>
      <c r="H2627" s="567"/>
      <c r="I2627" s="567"/>
      <c r="J2627" s="567"/>
      <c r="K2627" s="567"/>
      <c r="L2627" s="567"/>
      <c r="M2627" s="567"/>
      <c r="N2627" s="567"/>
      <c r="O2627" s="567"/>
      <c r="P2627" s="567"/>
      <c r="Q2627" s="567"/>
      <c r="R2627" s="567"/>
      <c r="S2627" s="567"/>
      <c r="T2627" s="567"/>
      <c r="U2627" s="567"/>
      <c r="V2627" s="567"/>
      <c r="W2627" s="567"/>
      <c r="X2627" s="567"/>
      <c r="Y2627" s="568"/>
      <c r="Z2627" s="567"/>
      <c r="AA2627" s="567"/>
      <c r="AB2627" s="316"/>
      <c r="AC2627" s="316"/>
    </row>
    <row r="2628" spans="1:29">
      <c r="A2628" s="576"/>
      <c r="B2628" s="566"/>
      <c r="C2628" s="566"/>
      <c r="D2628" s="566"/>
      <c r="E2628" s="566"/>
      <c r="F2628" s="567"/>
      <c r="G2628" s="567"/>
      <c r="H2628" s="567"/>
      <c r="I2628" s="567"/>
      <c r="J2628" s="567"/>
      <c r="K2628" s="567"/>
      <c r="L2628" s="567"/>
      <c r="M2628" s="567"/>
      <c r="N2628" s="567"/>
      <c r="O2628" s="567"/>
      <c r="P2628" s="567"/>
      <c r="Q2628" s="567"/>
      <c r="R2628" s="567"/>
      <c r="S2628" s="567"/>
      <c r="T2628" s="567"/>
      <c r="U2628" s="567"/>
      <c r="V2628" s="567"/>
      <c r="W2628" s="567"/>
      <c r="X2628" s="567"/>
      <c r="Y2628" s="568"/>
      <c r="Z2628" s="567"/>
      <c r="AA2628" s="567"/>
      <c r="AB2628" s="316"/>
      <c r="AC2628" s="316"/>
    </row>
    <row r="2629" spans="1:29">
      <c r="A2629" s="576"/>
      <c r="B2629" s="566"/>
      <c r="C2629" s="566"/>
      <c r="D2629" s="566"/>
      <c r="E2629" s="566"/>
      <c r="F2629" s="567"/>
      <c r="G2629" s="567"/>
      <c r="H2629" s="567"/>
      <c r="I2629" s="567"/>
      <c r="J2629" s="567"/>
      <c r="K2629" s="567"/>
      <c r="L2629" s="567"/>
      <c r="M2629" s="567"/>
      <c r="N2629" s="567"/>
      <c r="O2629" s="567"/>
      <c r="P2629" s="567"/>
      <c r="Q2629" s="567"/>
      <c r="R2629" s="567"/>
      <c r="S2629" s="567"/>
      <c r="T2629" s="567"/>
      <c r="U2629" s="567"/>
      <c r="V2629" s="567"/>
      <c r="W2629" s="567"/>
      <c r="X2629" s="567"/>
      <c r="Y2629" s="568"/>
      <c r="Z2629" s="567"/>
      <c r="AA2629" s="567"/>
      <c r="AB2629" s="316"/>
      <c r="AC2629" s="316"/>
    </row>
    <row r="2630" spans="1:29">
      <c r="A2630" s="576"/>
      <c r="B2630" s="566"/>
      <c r="C2630" s="566"/>
      <c r="D2630" s="566"/>
      <c r="E2630" s="566"/>
      <c r="F2630" s="567"/>
      <c r="G2630" s="567"/>
      <c r="H2630" s="567"/>
      <c r="I2630" s="567"/>
      <c r="J2630" s="567"/>
      <c r="K2630" s="567"/>
      <c r="L2630" s="567"/>
      <c r="M2630" s="567"/>
      <c r="N2630" s="567"/>
      <c r="O2630" s="567"/>
      <c r="P2630" s="567"/>
      <c r="Q2630" s="567"/>
      <c r="R2630" s="567"/>
      <c r="S2630" s="567"/>
      <c r="T2630" s="567"/>
      <c r="U2630" s="567"/>
      <c r="V2630" s="567"/>
      <c r="W2630" s="567"/>
      <c r="X2630" s="567"/>
      <c r="Y2630" s="568"/>
      <c r="Z2630" s="567"/>
      <c r="AA2630" s="567"/>
      <c r="AB2630" s="316"/>
      <c r="AC2630" s="316"/>
    </row>
    <row r="2631" spans="1:29">
      <c r="A2631" s="576"/>
      <c r="B2631" s="566"/>
      <c r="C2631" s="566"/>
      <c r="D2631" s="566"/>
      <c r="E2631" s="566"/>
      <c r="F2631" s="567"/>
      <c r="G2631" s="567"/>
      <c r="H2631" s="567"/>
      <c r="I2631" s="567"/>
      <c r="J2631" s="567"/>
      <c r="K2631" s="567"/>
      <c r="L2631" s="567"/>
      <c r="M2631" s="567"/>
      <c r="N2631" s="567"/>
      <c r="O2631" s="567"/>
      <c r="P2631" s="567"/>
      <c r="Q2631" s="567"/>
      <c r="R2631" s="567"/>
      <c r="S2631" s="567"/>
      <c r="T2631" s="567"/>
      <c r="U2631" s="567"/>
      <c r="V2631" s="567"/>
      <c r="W2631" s="567"/>
      <c r="X2631" s="567"/>
      <c r="Y2631" s="568"/>
      <c r="Z2631" s="567"/>
      <c r="AA2631" s="567"/>
      <c r="AB2631" s="316"/>
      <c r="AC2631" s="316"/>
    </row>
    <row r="2632" spans="1:29">
      <c r="A2632" s="576"/>
      <c r="B2632" s="566"/>
      <c r="C2632" s="566"/>
      <c r="D2632" s="566"/>
      <c r="E2632" s="566"/>
      <c r="F2632" s="567"/>
      <c r="G2632" s="567"/>
      <c r="H2632" s="567"/>
      <c r="I2632" s="567"/>
      <c r="J2632" s="567"/>
      <c r="K2632" s="567"/>
      <c r="L2632" s="567"/>
      <c r="M2632" s="567"/>
      <c r="N2632" s="567"/>
      <c r="O2632" s="567"/>
      <c r="P2632" s="567"/>
      <c r="Q2632" s="567"/>
      <c r="R2632" s="567"/>
      <c r="S2632" s="567"/>
      <c r="T2632" s="567"/>
      <c r="U2632" s="567"/>
      <c r="V2632" s="567"/>
      <c r="W2632" s="567"/>
      <c r="X2632" s="567"/>
      <c r="Y2632" s="568"/>
      <c r="Z2632" s="567"/>
      <c r="AA2632" s="567"/>
      <c r="AB2632" s="316"/>
      <c r="AC2632" s="316"/>
    </row>
    <row r="2633" spans="1:29">
      <c r="A2633" s="576"/>
      <c r="B2633" s="566"/>
      <c r="C2633" s="566"/>
      <c r="D2633" s="566"/>
      <c r="E2633" s="566"/>
      <c r="F2633" s="567"/>
      <c r="G2633" s="567"/>
      <c r="H2633" s="567"/>
      <c r="I2633" s="567"/>
      <c r="J2633" s="567"/>
      <c r="K2633" s="567"/>
      <c r="L2633" s="567"/>
      <c r="M2633" s="567"/>
      <c r="N2633" s="567"/>
      <c r="O2633" s="567"/>
      <c r="P2633" s="567"/>
      <c r="Q2633" s="567"/>
      <c r="R2633" s="567"/>
      <c r="S2633" s="567"/>
      <c r="T2633" s="567"/>
      <c r="U2633" s="567"/>
      <c r="V2633" s="567"/>
      <c r="W2633" s="567"/>
      <c r="X2633" s="567"/>
      <c r="Y2633" s="568"/>
      <c r="Z2633" s="567"/>
      <c r="AA2633" s="567"/>
      <c r="AB2633" s="316"/>
      <c r="AC2633" s="316"/>
    </row>
    <row r="2634" spans="1:29">
      <c r="A2634" s="576"/>
      <c r="B2634" s="566"/>
      <c r="C2634" s="566"/>
      <c r="D2634" s="566"/>
      <c r="E2634" s="566"/>
      <c r="F2634" s="567"/>
      <c r="G2634" s="567"/>
      <c r="H2634" s="567"/>
      <c r="I2634" s="567"/>
      <c r="J2634" s="567"/>
      <c r="K2634" s="567"/>
      <c r="L2634" s="567"/>
      <c r="M2634" s="567"/>
      <c r="N2634" s="567"/>
      <c r="O2634" s="567"/>
      <c r="P2634" s="567"/>
      <c r="Q2634" s="567"/>
      <c r="R2634" s="567"/>
      <c r="S2634" s="567"/>
      <c r="T2634" s="567"/>
      <c r="U2634" s="567"/>
      <c r="V2634" s="567"/>
      <c r="W2634" s="567"/>
      <c r="X2634" s="567"/>
      <c r="Y2634" s="568"/>
      <c r="Z2634" s="567"/>
      <c r="AA2634" s="567"/>
      <c r="AB2634" s="316"/>
      <c r="AC2634" s="316"/>
    </row>
    <row r="2635" spans="1:29">
      <c r="A2635" s="576"/>
      <c r="B2635" s="566"/>
      <c r="C2635" s="566"/>
      <c r="D2635" s="566"/>
      <c r="E2635" s="566"/>
      <c r="F2635" s="567"/>
      <c r="G2635" s="567"/>
      <c r="H2635" s="567"/>
      <c r="I2635" s="567"/>
      <c r="J2635" s="567"/>
      <c r="K2635" s="567"/>
      <c r="L2635" s="567"/>
      <c r="M2635" s="567"/>
      <c r="N2635" s="567"/>
      <c r="O2635" s="567"/>
      <c r="P2635" s="567"/>
      <c r="Q2635" s="567"/>
      <c r="R2635" s="567"/>
      <c r="S2635" s="567"/>
      <c r="T2635" s="567"/>
      <c r="U2635" s="567"/>
      <c r="V2635" s="567"/>
      <c r="W2635" s="567"/>
      <c r="X2635" s="567"/>
      <c r="Y2635" s="568"/>
      <c r="Z2635" s="567"/>
      <c r="AA2635" s="567"/>
      <c r="AB2635" s="316"/>
      <c r="AC2635" s="316"/>
    </row>
    <row r="2636" spans="1:29">
      <c r="A2636" s="576"/>
      <c r="B2636" s="566"/>
      <c r="C2636" s="566"/>
      <c r="D2636" s="566"/>
      <c r="E2636" s="566"/>
      <c r="F2636" s="567"/>
      <c r="G2636" s="567"/>
      <c r="H2636" s="567"/>
      <c r="I2636" s="567"/>
      <c r="J2636" s="567"/>
      <c r="K2636" s="567"/>
      <c r="L2636" s="567"/>
      <c r="M2636" s="567"/>
      <c r="N2636" s="567"/>
      <c r="O2636" s="567"/>
      <c r="P2636" s="567"/>
      <c r="Q2636" s="567"/>
      <c r="R2636" s="567"/>
      <c r="S2636" s="567"/>
      <c r="T2636" s="567"/>
      <c r="U2636" s="567"/>
      <c r="V2636" s="567"/>
      <c r="W2636" s="567"/>
      <c r="X2636" s="567"/>
      <c r="Y2636" s="568"/>
      <c r="Z2636" s="567"/>
      <c r="AA2636" s="567"/>
      <c r="AB2636" s="316"/>
      <c r="AC2636" s="316"/>
    </row>
    <row r="2637" spans="1:29">
      <c r="A2637" s="576"/>
      <c r="B2637" s="566"/>
      <c r="C2637" s="566"/>
      <c r="D2637" s="566"/>
      <c r="E2637" s="566"/>
      <c r="F2637" s="567"/>
      <c r="G2637" s="567"/>
      <c r="H2637" s="567"/>
      <c r="I2637" s="567"/>
      <c r="J2637" s="567"/>
      <c r="K2637" s="567"/>
      <c r="L2637" s="567"/>
      <c r="M2637" s="567"/>
      <c r="N2637" s="567"/>
      <c r="O2637" s="567"/>
      <c r="P2637" s="567"/>
      <c r="Q2637" s="567"/>
      <c r="R2637" s="567"/>
      <c r="S2637" s="567"/>
      <c r="T2637" s="567"/>
      <c r="U2637" s="567"/>
      <c r="V2637" s="567"/>
      <c r="W2637" s="567"/>
      <c r="X2637" s="567"/>
      <c r="Y2637" s="568"/>
      <c r="Z2637" s="567"/>
      <c r="AA2637" s="567"/>
      <c r="AB2637" s="316"/>
      <c r="AC2637" s="316"/>
    </row>
    <row r="2638" spans="1:29">
      <c r="A2638" s="576"/>
      <c r="B2638" s="566"/>
      <c r="C2638" s="566"/>
      <c r="D2638" s="566"/>
      <c r="E2638" s="566"/>
      <c r="F2638" s="567"/>
      <c r="G2638" s="567"/>
      <c r="H2638" s="567"/>
      <c r="I2638" s="567"/>
      <c r="J2638" s="567"/>
      <c r="K2638" s="567"/>
      <c r="L2638" s="567"/>
      <c r="M2638" s="567"/>
      <c r="N2638" s="567"/>
      <c r="O2638" s="567"/>
      <c r="P2638" s="567"/>
      <c r="Q2638" s="567"/>
      <c r="R2638" s="567"/>
      <c r="S2638" s="567"/>
      <c r="T2638" s="567"/>
      <c r="U2638" s="567"/>
      <c r="V2638" s="567"/>
      <c r="W2638" s="567"/>
      <c r="X2638" s="567"/>
      <c r="Y2638" s="568"/>
      <c r="Z2638" s="567"/>
      <c r="AA2638" s="567"/>
      <c r="AB2638" s="316"/>
      <c r="AC2638" s="316"/>
    </row>
    <row r="2639" spans="1:29">
      <c r="A2639" s="576"/>
      <c r="B2639" s="566"/>
      <c r="C2639" s="566"/>
      <c r="D2639" s="566"/>
      <c r="E2639" s="566"/>
      <c r="F2639" s="567"/>
      <c r="G2639" s="567"/>
      <c r="H2639" s="567"/>
      <c r="I2639" s="567"/>
      <c r="J2639" s="567"/>
      <c r="K2639" s="567"/>
      <c r="L2639" s="567"/>
      <c r="M2639" s="567"/>
      <c r="N2639" s="567"/>
      <c r="O2639" s="567"/>
      <c r="P2639" s="567"/>
      <c r="Q2639" s="567"/>
      <c r="R2639" s="567"/>
      <c r="S2639" s="567"/>
      <c r="T2639" s="567"/>
      <c r="U2639" s="567"/>
      <c r="V2639" s="567"/>
      <c r="W2639" s="567"/>
      <c r="X2639" s="567"/>
      <c r="Y2639" s="568"/>
      <c r="Z2639" s="567"/>
      <c r="AA2639" s="567"/>
      <c r="AB2639" s="316"/>
      <c r="AC2639" s="316"/>
    </row>
    <row r="2640" spans="1:29">
      <c r="A2640" s="576"/>
      <c r="B2640" s="566"/>
      <c r="C2640" s="566"/>
      <c r="D2640" s="566"/>
      <c r="E2640" s="566"/>
      <c r="F2640" s="567"/>
      <c r="G2640" s="567"/>
      <c r="H2640" s="567"/>
      <c r="I2640" s="567"/>
      <c r="J2640" s="567"/>
      <c r="K2640" s="567"/>
      <c r="L2640" s="567"/>
      <c r="M2640" s="567"/>
      <c r="N2640" s="567"/>
      <c r="O2640" s="567"/>
      <c r="P2640" s="567"/>
      <c r="Q2640" s="567"/>
      <c r="R2640" s="567"/>
      <c r="S2640" s="567"/>
      <c r="T2640" s="567"/>
      <c r="U2640" s="567"/>
      <c r="V2640" s="567"/>
      <c r="W2640" s="567"/>
      <c r="X2640" s="567"/>
      <c r="Y2640" s="568"/>
      <c r="Z2640" s="567"/>
      <c r="AA2640" s="567"/>
      <c r="AB2640" s="316"/>
      <c r="AC2640" s="316"/>
    </row>
    <row r="2641" spans="1:29">
      <c r="A2641" s="576"/>
      <c r="B2641" s="566"/>
      <c r="C2641" s="566"/>
      <c r="D2641" s="566"/>
      <c r="E2641" s="566"/>
      <c r="F2641" s="567"/>
      <c r="G2641" s="567"/>
      <c r="H2641" s="567"/>
      <c r="I2641" s="567"/>
      <c r="J2641" s="567"/>
      <c r="K2641" s="567"/>
      <c r="L2641" s="567"/>
      <c r="M2641" s="567"/>
      <c r="N2641" s="567"/>
      <c r="O2641" s="567"/>
      <c r="P2641" s="567"/>
      <c r="Q2641" s="567"/>
      <c r="R2641" s="567"/>
      <c r="S2641" s="567"/>
      <c r="T2641" s="567"/>
      <c r="U2641" s="567"/>
      <c r="V2641" s="567"/>
      <c r="W2641" s="567"/>
      <c r="X2641" s="567"/>
      <c r="Y2641" s="568"/>
      <c r="Z2641" s="567"/>
      <c r="AA2641" s="567"/>
      <c r="AB2641" s="316"/>
      <c r="AC2641" s="316"/>
    </row>
    <row r="2642" spans="1:29">
      <c r="A2642" s="576"/>
      <c r="B2642" s="566"/>
      <c r="C2642" s="566"/>
      <c r="D2642" s="566"/>
      <c r="E2642" s="566"/>
      <c r="F2642" s="567"/>
      <c r="G2642" s="567"/>
      <c r="H2642" s="567"/>
      <c r="I2642" s="567"/>
      <c r="J2642" s="567"/>
      <c r="K2642" s="567"/>
      <c r="L2642" s="567"/>
      <c r="M2642" s="567"/>
      <c r="N2642" s="567"/>
      <c r="O2642" s="567"/>
      <c r="P2642" s="567"/>
      <c r="Q2642" s="567"/>
      <c r="R2642" s="567"/>
      <c r="S2642" s="567"/>
      <c r="T2642" s="567"/>
      <c r="U2642" s="567"/>
      <c r="V2642" s="567"/>
      <c r="W2642" s="567"/>
      <c r="X2642" s="567"/>
      <c r="Y2642" s="568"/>
      <c r="Z2642" s="567"/>
      <c r="AA2642" s="567"/>
      <c r="AB2642" s="316"/>
      <c r="AC2642" s="316"/>
    </row>
    <row r="2643" spans="1:29">
      <c r="A2643" s="576"/>
      <c r="B2643" s="566"/>
      <c r="C2643" s="566"/>
      <c r="D2643" s="566"/>
      <c r="E2643" s="566"/>
      <c r="F2643" s="567"/>
      <c r="G2643" s="567"/>
      <c r="H2643" s="567"/>
      <c r="I2643" s="567"/>
      <c r="J2643" s="567"/>
      <c r="K2643" s="567"/>
      <c r="L2643" s="567"/>
      <c r="M2643" s="567"/>
      <c r="N2643" s="567"/>
      <c r="O2643" s="567"/>
      <c r="P2643" s="567"/>
      <c r="Q2643" s="567"/>
      <c r="R2643" s="567"/>
      <c r="S2643" s="567"/>
      <c r="T2643" s="567"/>
      <c r="U2643" s="567"/>
      <c r="V2643" s="567"/>
      <c r="W2643" s="567"/>
      <c r="X2643" s="567"/>
      <c r="Y2643" s="568"/>
      <c r="Z2643" s="567"/>
      <c r="AA2643" s="567"/>
      <c r="AB2643" s="316"/>
      <c r="AC2643" s="316"/>
    </row>
    <row r="2644" spans="1:29">
      <c r="A2644" s="576"/>
      <c r="B2644" s="566"/>
      <c r="C2644" s="566"/>
      <c r="D2644" s="566"/>
      <c r="E2644" s="566"/>
      <c r="F2644" s="567"/>
      <c r="G2644" s="567"/>
      <c r="H2644" s="567"/>
      <c r="I2644" s="567"/>
      <c r="J2644" s="567"/>
      <c r="K2644" s="567"/>
      <c r="L2644" s="567"/>
      <c r="M2644" s="567"/>
      <c r="N2644" s="567"/>
      <c r="O2644" s="567"/>
      <c r="P2644" s="567"/>
      <c r="Q2644" s="567"/>
      <c r="R2644" s="567"/>
      <c r="S2644" s="567"/>
      <c r="T2644" s="567"/>
      <c r="U2644" s="567"/>
      <c r="V2644" s="567"/>
      <c r="W2644" s="567"/>
      <c r="X2644" s="567"/>
      <c r="Y2644" s="568"/>
      <c r="Z2644" s="567"/>
      <c r="AA2644" s="567"/>
      <c r="AB2644" s="316"/>
      <c r="AC2644" s="316"/>
    </row>
    <row r="2645" spans="1:29">
      <c r="A2645" s="576"/>
      <c r="B2645" s="566"/>
      <c r="C2645" s="566"/>
      <c r="D2645" s="566"/>
      <c r="E2645" s="566"/>
      <c r="F2645" s="567"/>
      <c r="G2645" s="567"/>
      <c r="H2645" s="567"/>
      <c r="I2645" s="567"/>
      <c r="J2645" s="567"/>
      <c r="K2645" s="567"/>
      <c r="L2645" s="567"/>
      <c r="M2645" s="567"/>
      <c r="N2645" s="567"/>
      <c r="O2645" s="567"/>
      <c r="P2645" s="567"/>
      <c r="Q2645" s="567"/>
      <c r="R2645" s="567"/>
      <c r="S2645" s="567"/>
      <c r="T2645" s="567"/>
      <c r="U2645" s="567"/>
      <c r="V2645" s="567"/>
      <c r="W2645" s="567"/>
      <c r="X2645" s="567"/>
      <c r="Y2645" s="568"/>
      <c r="Z2645" s="567"/>
      <c r="AA2645" s="567"/>
      <c r="AB2645" s="316"/>
      <c r="AC2645" s="316"/>
    </row>
    <row r="2646" spans="1:29">
      <c r="A2646" s="576"/>
      <c r="B2646" s="566"/>
      <c r="C2646" s="566"/>
      <c r="D2646" s="566"/>
      <c r="E2646" s="566"/>
      <c r="F2646" s="567"/>
      <c r="G2646" s="567"/>
      <c r="H2646" s="567"/>
      <c r="I2646" s="567"/>
      <c r="J2646" s="567"/>
      <c r="K2646" s="567"/>
      <c r="L2646" s="567"/>
      <c r="M2646" s="567"/>
      <c r="N2646" s="567"/>
      <c r="O2646" s="567"/>
      <c r="P2646" s="567"/>
      <c r="Q2646" s="567"/>
      <c r="R2646" s="567"/>
      <c r="S2646" s="567"/>
      <c r="T2646" s="567"/>
      <c r="U2646" s="567"/>
      <c r="V2646" s="567"/>
      <c r="W2646" s="567"/>
      <c r="X2646" s="567"/>
      <c r="Y2646" s="568"/>
      <c r="Z2646" s="567"/>
      <c r="AA2646" s="567"/>
      <c r="AB2646" s="316"/>
      <c r="AC2646" s="316"/>
    </row>
    <row r="2647" spans="1:29">
      <c r="A2647" s="576"/>
      <c r="B2647" s="566"/>
      <c r="C2647" s="566"/>
      <c r="D2647" s="566"/>
      <c r="E2647" s="566"/>
      <c r="F2647" s="567"/>
      <c r="G2647" s="567"/>
      <c r="H2647" s="567"/>
      <c r="I2647" s="567"/>
      <c r="J2647" s="567"/>
      <c r="K2647" s="567"/>
      <c r="L2647" s="567"/>
      <c r="M2647" s="567"/>
      <c r="N2647" s="567"/>
      <c r="O2647" s="567"/>
      <c r="P2647" s="567"/>
      <c r="Q2647" s="567"/>
      <c r="R2647" s="567"/>
      <c r="S2647" s="567"/>
      <c r="T2647" s="567"/>
      <c r="U2647" s="567"/>
      <c r="V2647" s="567"/>
      <c r="W2647" s="567"/>
      <c r="X2647" s="567"/>
      <c r="Y2647" s="568"/>
      <c r="Z2647" s="567"/>
      <c r="AA2647" s="567"/>
      <c r="AB2647" s="316"/>
      <c r="AC2647" s="316"/>
    </row>
    <row r="2648" spans="1:29">
      <c r="A2648" s="576"/>
      <c r="B2648" s="566"/>
      <c r="C2648" s="566"/>
      <c r="D2648" s="566"/>
      <c r="E2648" s="566"/>
      <c r="F2648" s="567"/>
      <c r="G2648" s="567"/>
      <c r="H2648" s="567"/>
      <c r="I2648" s="567"/>
      <c r="J2648" s="567"/>
      <c r="K2648" s="567"/>
      <c r="L2648" s="567"/>
      <c r="M2648" s="567"/>
      <c r="N2648" s="567"/>
      <c r="O2648" s="567"/>
      <c r="P2648" s="567"/>
      <c r="Q2648" s="567"/>
      <c r="R2648" s="567"/>
      <c r="S2648" s="567"/>
      <c r="T2648" s="567"/>
      <c r="U2648" s="567"/>
      <c r="V2648" s="567"/>
      <c r="W2648" s="567"/>
      <c r="X2648" s="567"/>
      <c r="Y2648" s="568"/>
      <c r="Z2648" s="567"/>
      <c r="AA2648" s="567"/>
      <c r="AB2648" s="316"/>
      <c r="AC2648" s="316"/>
    </row>
    <row r="2649" spans="1:29">
      <c r="A2649" s="576"/>
      <c r="B2649" s="566"/>
      <c r="C2649" s="566"/>
      <c r="D2649" s="566"/>
      <c r="E2649" s="566"/>
      <c r="F2649" s="567"/>
      <c r="G2649" s="567"/>
      <c r="H2649" s="567"/>
      <c r="I2649" s="567"/>
      <c r="J2649" s="567"/>
      <c r="K2649" s="567"/>
      <c r="L2649" s="567"/>
      <c r="M2649" s="567"/>
      <c r="N2649" s="567"/>
      <c r="O2649" s="567"/>
      <c r="P2649" s="567"/>
      <c r="Q2649" s="567"/>
      <c r="R2649" s="567"/>
      <c r="S2649" s="567"/>
      <c r="T2649" s="567"/>
      <c r="U2649" s="567"/>
      <c r="V2649" s="567"/>
      <c r="W2649" s="567"/>
      <c r="X2649" s="567"/>
      <c r="Y2649" s="568"/>
      <c r="Z2649" s="567"/>
      <c r="AA2649" s="567"/>
      <c r="AB2649" s="316"/>
      <c r="AC2649" s="316"/>
    </row>
    <row r="2650" spans="1:29">
      <c r="A2650" s="576"/>
      <c r="B2650" s="566"/>
      <c r="C2650" s="566"/>
      <c r="D2650" s="566"/>
      <c r="E2650" s="566"/>
      <c r="F2650" s="567"/>
      <c r="G2650" s="567"/>
      <c r="H2650" s="567"/>
      <c r="I2650" s="567"/>
      <c r="J2650" s="567"/>
      <c r="K2650" s="567"/>
      <c r="L2650" s="567"/>
      <c r="M2650" s="567"/>
      <c r="N2650" s="567"/>
      <c r="O2650" s="567"/>
      <c r="P2650" s="567"/>
      <c r="Q2650" s="567"/>
      <c r="R2650" s="567"/>
      <c r="S2650" s="567"/>
      <c r="T2650" s="567"/>
      <c r="U2650" s="567"/>
      <c r="V2650" s="567"/>
      <c r="W2650" s="567"/>
      <c r="X2650" s="567"/>
      <c r="Y2650" s="568"/>
      <c r="Z2650" s="567"/>
      <c r="AA2650" s="567"/>
      <c r="AB2650" s="316"/>
      <c r="AC2650" s="316"/>
    </row>
    <row r="2651" spans="1:29">
      <c r="A2651" s="576"/>
      <c r="B2651" s="566"/>
      <c r="C2651" s="566"/>
      <c r="D2651" s="566"/>
      <c r="E2651" s="566"/>
      <c r="F2651" s="567"/>
      <c r="G2651" s="567"/>
      <c r="H2651" s="567"/>
      <c r="I2651" s="567"/>
      <c r="J2651" s="567"/>
      <c r="K2651" s="567"/>
      <c r="L2651" s="567"/>
      <c r="M2651" s="567"/>
      <c r="N2651" s="567"/>
      <c r="O2651" s="567"/>
      <c r="P2651" s="567"/>
      <c r="Q2651" s="567"/>
      <c r="R2651" s="567"/>
      <c r="S2651" s="567"/>
      <c r="T2651" s="567"/>
      <c r="U2651" s="567"/>
      <c r="V2651" s="567"/>
      <c r="W2651" s="567"/>
      <c r="X2651" s="567"/>
      <c r="Y2651" s="568"/>
      <c r="Z2651" s="567"/>
      <c r="AA2651" s="567"/>
      <c r="AB2651" s="316"/>
      <c r="AC2651" s="316"/>
    </row>
    <row r="2652" spans="1:29">
      <c r="A2652" s="576"/>
      <c r="B2652" s="566"/>
      <c r="C2652" s="566"/>
      <c r="D2652" s="566"/>
      <c r="E2652" s="566"/>
      <c r="F2652" s="567"/>
      <c r="G2652" s="567"/>
      <c r="H2652" s="567"/>
      <c r="I2652" s="567"/>
      <c r="J2652" s="567"/>
      <c r="K2652" s="567"/>
      <c r="L2652" s="567"/>
      <c r="M2652" s="567"/>
      <c r="N2652" s="567"/>
      <c r="O2652" s="567"/>
      <c r="P2652" s="567"/>
      <c r="Q2652" s="567"/>
      <c r="R2652" s="567"/>
      <c r="S2652" s="567"/>
      <c r="T2652" s="567"/>
      <c r="U2652" s="567"/>
      <c r="V2652" s="567"/>
      <c r="W2652" s="567"/>
      <c r="X2652" s="567"/>
      <c r="Y2652" s="568"/>
      <c r="Z2652" s="567"/>
      <c r="AA2652" s="567"/>
      <c r="AB2652" s="316"/>
      <c r="AC2652" s="316"/>
    </row>
    <row r="2653" spans="1:29">
      <c r="A2653" s="576"/>
      <c r="B2653" s="566"/>
      <c r="C2653" s="566"/>
      <c r="D2653" s="566"/>
      <c r="E2653" s="566"/>
      <c r="F2653" s="567"/>
      <c r="G2653" s="567"/>
      <c r="H2653" s="567"/>
      <c r="I2653" s="567"/>
      <c r="J2653" s="567"/>
      <c r="K2653" s="567"/>
      <c r="L2653" s="567"/>
      <c r="M2653" s="567"/>
      <c r="N2653" s="567"/>
      <c r="O2653" s="567"/>
      <c r="P2653" s="567"/>
      <c r="Q2653" s="567"/>
      <c r="R2653" s="567"/>
      <c r="S2653" s="567"/>
      <c r="T2653" s="567"/>
      <c r="U2653" s="567"/>
      <c r="V2653" s="567"/>
      <c r="W2653" s="567"/>
      <c r="X2653" s="567"/>
      <c r="Y2653" s="568"/>
      <c r="Z2653" s="567"/>
      <c r="AA2653" s="567"/>
      <c r="AB2653" s="316"/>
      <c r="AC2653" s="316"/>
    </row>
    <row r="2654" spans="1:29">
      <c r="A2654" s="576"/>
      <c r="B2654" s="566"/>
      <c r="C2654" s="566"/>
      <c r="D2654" s="566"/>
      <c r="E2654" s="566"/>
      <c r="F2654" s="567"/>
      <c r="G2654" s="567"/>
      <c r="H2654" s="567"/>
      <c r="I2654" s="567"/>
      <c r="J2654" s="567"/>
      <c r="K2654" s="567"/>
      <c r="L2654" s="567"/>
      <c r="M2654" s="567"/>
      <c r="N2654" s="567"/>
      <c r="O2654" s="567"/>
      <c r="P2654" s="567"/>
      <c r="Q2654" s="567"/>
      <c r="R2654" s="567"/>
      <c r="S2654" s="567"/>
      <c r="T2654" s="567"/>
      <c r="U2654" s="567"/>
      <c r="V2654" s="567"/>
      <c r="W2654" s="567"/>
      <c r="X2654" s="567"/>
      <c r="Y2654" s="568"/>
      <c r="Z2654" s="567"/>
      <c r="AA2654" s="567"/>
      <c r="AB2654" s="316"/>
      <c r="AC2654" s="316"/>
    </row>
    <row r="2655" spans="1:29">
      <c r="A2655" s="576"/>
      <c r="B2655" s="566"/>
      <c r="C2655" s="566"/>
      <c r="D2655" s="566"/>
      <c r="E2655" s="566"/>
      <c r="F2655" s="567"/>
      <c r="G2655" s="567"/>
      <c r="H2655" s="567"/>
      <c r="I2655" s="567"/>
      <c r="J2655" s="567"/>
      <c r="K2655" s="567"/>
      <c r="L2655" s="567"/>
      <c r="M2655" s="567"/>
      <c r="N2655" s="567"/>
      <c r="O2655" s="567"/>
      <c r="P2655" s="567"/>
      <c r="Q2655" s="567"/>
      <c r="R2655" s="567"/>
      <c r="S2655" s="567"/>
      <c r="T2655" s="567"/>
      <c r="U2655" s="567"/>
      <c r="V2655" s="567"/>
      <c r="W2655" s="567"/>
      <c r="X2655" s="567"/>
      <c r="Y2655" s="568"/>
      <c r="Z2655" s="567"/>
      <c r="AA2655" s="567"/>
      <c r="AB2655" s="316"/>
      <c r="AC2655" s="316"/>
    </row>
    <row r="2656" spans="1:29">
      <c r="A2656" s="576"/>
      <c r="B2656" s="566"/>
      <c r="C2656" s="566"/>
      <c r="D2656" s="566"/>
      <c r="E2656" s="566"/>
      <c r="F2656" s="567"/>
      <c r="G2656" s="567"/>
      <c r="H2656" s="567"/>
      <c r="I2656" s="567"/>
      <c r="J2656" s="567"/>
      <c r="K2656" s="567"/>
      <c r="L2656" s="567"/>
      <c r="M2656" s="567"/>
      <c r="N2656" s="567"/>
      <c r="O2656" s="567"/>
      <c r="P2656" s="567"/>
      <c r="Q2656" s="567"/>
      <c r="R2656" s="567"/>
      <c r="S2656" s="567"/>
      <c r="T2656" s="567"/>
      <c r="U2656" s="567"/>
      <c r="V2656" s="567"/>
      <c r="W2656" s="567"/>
      <c r="X2656" s="567"/>
      <c r="Y2656" s="568"/>
      <c r="Z2656" s="567"/>
      <c r="AA2656" s="567"/>
      <c r="AB2656" s="316"/>
      <c r="AC2656" s="316"/>
    </row>
    <row r="2657" spans="1:29">
      <c r="A2657" s="576"/>
      <c r="B2657" s="566"/>
      <c r="C2657" s="566"/>
      <c r="D2657" s="566"/>
      <c r="E2657" s="566"/>
      <c r="F2657" s="567"/>
      <c r="G2657" s="567"/>
      <c r="H2657" s="567"/>
      <c r="I2657" s="567"/>
      <c r="J2657" s="567"/>
      <c r="K2657" s="567"/>
      <c r="L2657" s="567"/>
      <c r="M2657" s="567"/>
      <c r="N2657" s="567"/>
      <c r="O2657" s="567"/>
      <c r="P2657" s="567"/>
      <c r="Q2657" s="567"/>
      <c r="R2657" s="567"/>
      <c r="S2657" s="567"/>
      <c r="T2657" s="567"/>
      <c r="U2657" s="567"/>
      <c r="V2657" s="567"/>
      <c r="W2657" s="567"/>
      <c r="X2657" s="567"/>
      <c r="Y2657" s="568"/>
      <c r="Z2657" s="567"/>
      <c r="AA2657" s="567"/>
      <c r="AB2657" s="316"/>
      <c r="AC2657" s="316"/>
    </row>
    <row r="2658" spans="1:29">
      <c r="A2658" s="576"/>
      <c r="B2658" s="566"/>
      <c r="C2658" s="566"/>
      <c r="D2658" s="566"/>
      <c r="E2658" s="566"/>
      <c r="F2658" s="567"/>
      <c r="G2658" s="567"/>
      <c r="H2658" s="567"/>
      <c r="I2658" s="567"/>
      <c r="J2658" s="567"/>
      <c r="K2658" s="567"/>
      <c r="L2658" s="567"/>
      <c r="M2658" s="567"/>
      <c r="N2658" s="567"/>
      <c r="O2658" s="567"/>
      <c r="P2658" s="567"/>
      <c r="Q2658" s="567"/>
      <c r="R2658" s="567"/>
      <c r="S2658" s="567"/>
      <c r="T2658" s="567"/>
      <c r="U2658" s="567"/>
      <c r="V2658" s="567"/>
      <c r="W2658" s="567"/>
      <c r="X2658" s="567"/>
      <c r="Y2658" s="568"/>
      <c r="Z2658" s="567"/>
      <c r="AA2658" s="567"/>
      <c r="AB2658" s="316"/>
      <c r="AC2658" s="316"/>
    </row>
    <row r="2659" spans="1:29">
      <c r="A2659" s="576"/>
      <c r="B2659" s="566"/>
      <c r="C2659" s="566"/>
      <c r="D2659" s="566"/>
      <c r="E2659" s="566"/>
      <c r="F2659" s="567"/>
      <c r="G2659" s="567"/>
      <c r="H2659" s="567"/>
      <c r="I2659" s="567"/>
      <c r="J2659" s="567"/>
      <c r="K2659" s="567"/>
      <c r="L2659" s="567"/>
      <c r="M2659" s="567"/>
      <c r="N2659" s="567"/>
      <c r="O2659" s="567"/>
      <c r="P2659" s="567"/>
      <c r="Q2659" s="567"/>
      <c r="R2659" s="567"/>
      <c r="S2659" s="567"/>
      <c r="T2659" s="567"/>
      <c r="U2659" s="567"/>
      <c r="V2659" s="567"/>
      <c r="W2659" s="567"/>
      <c r="X2659" s="567"/>
      <c r="Y2659" s="568"/>
      <c r="Z2659" s="567"/>
      <c r="AA2659" s="567"/>
      <c r="AB2659" s="316"/>
      <c r="AC2659" s="316"/>
    </row>
    <row r="2660" spans="1:29">
      <c r="A2660" s="576"/>
      <c r="B2660" s="566"/>
      <c r="C2660" s="566"/>
      <c r="D2660" s="566"/>
      <c r="E2660" s="566"/>
      <c r="F2660" s="567"/>
      <c r="G2660" s="567"/>
      <c r="H2660" s="567"/>
      <c r="I2660" s="567"/>
      <c r="J2660" s="567"/>
      <c r="K2660" s="567"/>
      <c r="L2660" s="567"/>
      <c r="M2660" s="567"/>
      <c r="N2660" s="567"/>
      <c r="O2660" s="567"/>
      <c r="P2660" s="567"/>
      <c r="Q2660" s="567"/>
      <c r="R2660" s="567"/>
      <c r="S2660" s="567"/>
      <c r="T2660" s="567"/>
      <c r="U2660" s="567"/>
      <c r="V2660" s="567"/>
      <c r="W2660" s="567"/>
      <c r="X2660" s="567"/>
      <c r="Y2660" s="568"/>
      <c r="Z2660" s="567"/>
      <c r="AA2660" s="567"/>
      <c r="AB2660" s="316"/>
      <c r="AC2660" s="316"/>
    </row>
    <row r="2661" spans="1:29">
      <c r="A2661" s="576"/>
      <c r="B2661" s="566"/>
      <c r="C2661" s="566"/>
      <c r="D2661" s="566"/>
      <c r="E2661" s="566"/>
      <c r="F2661" s="567"/>
      <c r="G2661" s="567"/>
      <c r="H2661" s="567"/>
      <c r="I2661" s="567"/>
      <c r="J2661" s="567"/>
      <c r="K2661" s="567"/>
      <c r="L2661" s="567"/>
      <c r="M2661" s="567"/>
      <c r="N2661" s="567"/>
      <c r="O2661" s="567"/>
      <c r="P2661" s="567"/>
      <c r="Q2661" s="567"/>
      <c r="R2661" s="567"/>
      <c r="S2661" s="567"/>
      <c r="T2661" s="567"/>
      <c r="U2661" s="567"/>
      <c r="V2661" s="567"/>
      <c r="W2661" s="567"/>
      <c r="X2661" s="567"/>
      <c r="Y2661" s="568"/>
      <c r="Z2661" s="567"/>
      <c r="AA2661" s="567"/>
      <c r="AB2661" s="316"/>
      <c r="AC2661" s="316"/>
    </row>
    <row r="2662" spans="1:29">
      <c r="A2662" s="576"/>
      <c r="B2662" s="566"/>
      <c r="C2662" s="566"/>
      <c r="D2662" s="566"/>
      <c r="E2662" s="566"/>
      <c r="F2662" s="567"/>
      <c r="G2662" s="567"/>
      <c r="H2662" s="567"/>
      <c r="I2662" s="567"/>
      <c r="J2662" s="567"/>
      <c r="K2662" s="567"/>
      <c r="L2662" s="567"/>
      <c r="M2662" s="567"/>
      <c r="N2662" s="567"/>
      <c r="O2662" s="567"/>
      <c r="P2662" s="567"/>
      <c r="Q2662" s="567"/>
      <c r="R2662" s="567"/>
      <c r="S2662" s="567"/>
      <c r="T2662" s="567"/>
      <c r="U2662" s="567"/>
      <c r="V2662" s="567"/>
      <c r="W2662" s="567"/>
      <c r="X2662" s="567"/>
      <c r="Y2662" s="568"/>
      <c r="Z2662" s="567"/>
      <c r="AA2662" s="567"/>
      <c r="AB2662" s="316"/>
      <c r="AC2662" s="316"/>
    </row>
    <row r="2663" spans="1:29">
      <c r="A2663" s="576"/>
      <c r="B2663" s="566"/>
      <c r="C2663" s="566"/>
      <c r="D2663" s="566"/>
      <c r="E2663" s="566"/>
      <c r="F2663" s="567"/>
      <c r="G2663" s="567"/>
      <c r="H2663" s="567"/>
      <c r="I2663" s="567"/>
      <c r="J2663" s="567"/>
      <c r="K2663" s="567"/>
      <c r="L2663" s="567"/>
      <c r="M2663" s="567"/>
      <c r="N2663" s="567"/>
      <c r="O2663" s="567"/>
      <c r="P2663" s="567"/>
      <c r="Q2663" s="567"/>
      <c r="R2663" s="567"/>
      <c r="S2663" s="567"/>
      <c r="T2663" s="567"/>
      <c r="U2663" s="567"/>
      <c r="V2663" s="567"/>
      <c r="W2663" s="567"/>
      <c r="X2663" s="567"/>
      <c r="Y2663" s="568"/>
      <c r="Z2663" s="567"/>
      <c r="AA2663" s="567"/>
      <c r="AB2663" s="316"/>
      <c r="AC2663" s="316"/>
    </row>
    <row r="2664" spans="1:29">
      <c r="A2664" s="576"/>
      <c r="B2664" s="566"/>
      <c r="C2664" s="566"/>
      <c r="D2664" s="566"/>
      <c r="E2664" s="566"/>
      <c r="F2664" s="567"/>
      <c r="G2664" s="567"/>
      <c r="H2664" s="567"/>
      <c r="I2664" s="567"/>
      <c r="J2664" s="567"/>
      <c r="K2664" s="567"/>
      <c r="L2664" s="567"/>
      <c r="M2664" s="567"/>
      <c r="N2664" s="567"/>
      <c r="O2664" s="567"/>
      <c r="P2664" s="567"/>
      <c r="Q2664" s="567"/>
      <c r="R2664" s="567"/>
      <c r="S2664" s="567"/>
      <c r="T2664" s="567"/>
      <c r="U2664" s="567"/>
      <c r="V2664" s="567"/>
      <c r="W2664" s="567"/>
      <c r="X2664" s="567"/>
      <c r="Y2664" s="568"/>
      <c r="Z2664" s="567"/>
      <c r="AA2664" s="567"/>
      <c r="AB2664" s="316"/>
      <c r="AC2664" s="316"/>
    </row>
    <row r="2665" spans="1:29">
      <c r="A2665" s="576"/>
      <c r="B2665" s="566"/>
      <c r="C2665" s="566"/>
      <c r="D2665" s="566"/>
      <c r="E2665" s="566"/>
      <c r="F2665" s="567"/>
      <c r="G2665" s="567"/>
      <c r="H2665" s="567"/>
      <c r="I2665" s="567"/>
      <c r="J2665" s="567"/>
      <c r="K2665" s="567"/>
      <c r="L2665" s="567"/>
      <c r="M2665" s="567"/>
      <c r="N2665" s="567"/>
      <c r="O2665" s="567"/>
      <c r="P2665" s="567"/>
      <c r="Q2665" s="567"/>
      <c r="R2665" s="567"/>
      <c r="S2665" s="567"/>
      <c r="T2665" s="567"/>
      <c r="U2665" s="567"/>
      <c r="V2665" s="567"/>
      <c r="W2665" s="567"/>
      <c r="X2665" s="567"/>
      <c r="Y2665" s="568"/>
      <c r="Z2665" s="567"/>
      <c r="AA2665" s="567"/>
      <c r="AB2665" s="316"/>
      <c r="AC2665" s="316"/>
    </row>
    <row r="2666" spans="1:29">
      <c r="A2666" s="576"/>
      <c r="B2666" s="566"/>
      <c r="C2666" s="566"/>
      <c r="D2666" s="566"/>
      <c r="E2666" s="566"/>
      <c r="F2666" s="567"/>
      <c r="G2666" s="567"/>
      <c r="H2666" s="567"/>
      <c r="I2666" s="567"/>
      <c r="J2666" s="567"/>
      <c r="K2666" s="567"/>
      <c r="L2666" s="567"/>
      <c r="M2666" s="567"/>
      <c r="N2666" s="567"/>
      <c r="O2666" s="567"/>
      <c r="P2666" s="567"/>
      <c r="Q2666" s="567"/>
      <c r="R2666" s="567"/>
      <c r="S2666" s="567"/>
      <c r="T2666" s="567"/>
      <c r="U2666" s="567"/>
      <c r="V2666" s="567"/>
      <c r="W2666" s="567"/>
      <c r="X2666" s="567"/>
      <c r="Y2666" s="568"/>
      <c r="Z2666" s="567"/>
      <c r="AA2666" s="567"/>
      <c r="AB2666" s="316"/>
      <c r="AC2666" s="316"/>
    </row>
    <row r="2667" spans="1:29">
      <c r="A2667" s="576"/>
      <c r="B2667" s="566"/>
      <c r="C2667" s="566"/>
      <c r="D2667" s="566"/>
      <c r="E2667" s="566"/>
      <c r="F2667" s="567"/>
      <c r="G2667" s="567"/>
      <c r="H2667" s="567"/>
      <c r="I2667" s="567"/>
      <c r="J2667" s="567"/>
      <c r="K2667" s="567"/>
      <c r="L2667" s="567"/>
      <c r="M2667" s="567"/>
      <c r="N2667" s="567"/>
      <c r="O2667" s="567"/>
      <c r="P2667" s="567"/>
      <c r="Q2667" s="567"/>
      <c r="R2667" s="567"/>
      <c r="S2667" s="567"/>
      <c r="T2667" s="567"/>
      <c r="U2667" s="567"/>
      <c r="V2667" s="567"/>
      <c r="W2667" s="567"/>
      <c r="X2667" s="567"/>
      <c r="Y2667" s="568"/>
      <c r="Z2667" s="567"/>
      <c r="AA2667" s="567"/>
      <c r="AB2667" s="316"/>
      <c r="AC2667" s="316"/>
    </row>
    <row r="2668" spans="1:29">
      <c r="A2668" s="576"/>
      <c r="B2668" s="566"/>
      <c r="C2668" s="566"/>
      <c r="D2668" s="566"/>
      <c r="E2668" s="566"/>
      <c r="F2668" s="567"/>
      <c r="G2668" s="567"/>
      <c r="H2668" s="567"/>
      <c r="I2668" s="567"/>
      <c r="J2668" s="567"/>
      <c r="K2668" s="567"/>
      <c r="L2668" s="567"/>
      <c r="M2668" s="567"/>
      <c r="N2668" s="567"/>
      <c r="O2668" s="567"/>
      <c r="P2668" s="567"/>
      <c r="Q2668" s="567"/>
      <c r="R2668" s="567"/>
      <c r="S2668" s="567"/>
      <c r="T2668" s="567"/>
      <c r="U2668" s="567"/>
      <c r="V2668" s="567"/>
      <c r="W2668" s="567"/>
      <c r="X2668" s="567"/>
      <c r="Y2668" s="568"/>
      <c r="Z2668" s="567"/>
      <c r="AA2668" s="567"/>
      <c r="AB2668" s="316"/>
      <c r="AC2668" s="316"/>
    </row>
    <row r="2669" spans="1:29">
      <c r="A2669" s="576"/>
      <c r="B2669" s="566"/>
      <c r="C2669" s="566"/>
      <c r="D2669" s="566"/>
      <c r="E2669" s="566"/>
      <c r="F2669" s="567"/>
      <c r="G2669" s="567"/>
      <c r="H2669" s="567"/>
      <c r="I2669" s="567"/>
      <c r="J2669" s="567"/>
      <c r="K2669" s="567"/>
      <c r="L2669" s="567"/>
      <c r="M2669" s="567"/>
      <c r="N2669" s="567"/>
      <c r="O2669" s="567"/>
      <c r="P2669" s="567"/>
      <c r="Q2669" s="567"/>
      <c r="R2669" s="567"/>
      <c r="S2669" s="567"/>
      <c r="T2669" s="567"/>
      <c r="U2669" s="567"/>
      <c r="V2669" s="567"/>
      <c r="W2669" s="567"/>
      <c r="X2669" s="567"/>
      <c r="Y2669" s="568"/>
      <c r="Z2669" s="567"/>
      <c r="AA2669" s="567"/>
      <c r="AB2669" s="316"/>
      <c r="AC2669" s="316"/>
    </row>
    <row r="2670" spans="1:29">
      <c r="A2670" s="576"/>
      <c r="B2670" s="566"/>
      <c r="C2670" s="566"/>
      <c r="D2670" s="566"/>
      <c r="E2670" s="566"/>
      <c r="F2670" s="567"/>
      <c r="G2670" s="567"/>
      <c r="H2670" s="567"/>
      <c r="I2670" s="567"/>
      <c r="J2670" s="567"/>
      <c r="K2670" s="567"/>
      <c r="L2670" s="567"/>
      <c r="M2670" s="567"/>
      <c r="N2670" s="567"/>
      <c r="O2670" s="567"/>
      <c r="P2670" s="567"/>
      <c r="Q2670" s="567"/>
      <c r="R2670" s="567"/>
      <c r="S2670" s="567"/>
      <c r="T2670" s="567"/>
      <c r="U2670" s="567"/>
      <c r="V2670" s="567"/>
      <c r="W2670" s="567"/>
      <c r="X2670" s="567"/>
      <c r="Y2670" s="568"/>
      <c r="Z2670" s="567"/>
      <c r="AA2670" s="567"/>
      <c r="AB2670" s="316"/>
      <c r="AC2670" s="316"/>
    </row>
    <row r="2671" spans="1:29">
      <c r="A2671" s="576"/>
      <c r="B2671" s="566"/>
      <c r="C2671" s="566"/>
      <c r="D2671" s="566"/>
      <c r="E2671" s="566"/>
      <c r="F2671" s="567"/>
      <c r="G2671" s="567"/>
      <c r="H2671" s="567"/>
      <c r="I2671" s="567"/>
      <c r="J2671" s="567"/>
      <c r="K2671" s="567"/>
      <c r="L2671" s="567"/>
      <c r="M2671" s="567"/>
      <c r="N2671" s="567"/>
      <c r="O2671" s="567"/>
      <c r="P2671" s="567"/>
      <c r="Q2671" s="567"/>
      <c r="R2671" s="567"/>
      <c r="S2671" s="567"/>
      <c r="T2671" s="567"/>
      <c r="U2671" s="567"/>
      <c r="V2671" s="567"/>
      <c r="W2671" s="567"/>
      <c r="X2671" s="567"/>
      <c r="Y2671" s="568"/>
      <c r="Z2671" s="567"/>
      <c r="AA2671" s="567"/>
      <c r="AB2671" s="316"/>
      <c r="AC2671" s="316"/>
    </row>
    <row r="2672" spans="1:29">
      <c r="A2672" s="576"/>
      <c r="B2672" s="566"/>
      <c r="C2672" s="566"/>
      <c r="D2672" s="566"/>
      <c r="E2672" s="566"/>
      <c r="F2672" s="567"/>
      <c r="G2672" s="567"/>
      <c r="H2672" s="567"/>
      <c r="I2672" s="567"/>
      <c r="J2672" s="567"/>
      <c r="K2672" s="567"/>
      <c r="L2672" s="567"/>
      <c r="M2672" s="567"/>
      <c r="N2672" s="567"/>
      <c r="O2672" s="567"/>
      <c r="P2672" s="567"/>
      <c r="Q2672" s="567"/>
      <c r="R2672" s="567"/>
      <c r="S2672" s="567"/>
      <c r="T2672" s="567"/>
      <c r="U2672" s="567"/>
      <c r="V2672" s="567"/>
      <c r="W2672" s="567"/>
      <c r="X2672" s="567"/>
      <c r="Y2672" s="568"/>
      <c r="Z2672" s="567"/>
      <c r="AA2672" s="567"/>
      <c r="AB2672" s="316"/>
      <c r="AC2672" s="316"/>
    </row>
    <row r="2673" spans="1:29">
      <c r="A2673" s="576"/>
      <c r="B2673" s="566"/>
      <c r="C2673" s="566"/>
      <c r="D2673" s="566"/>
      <c r="E2673" s="566"/>
      <c r="F2673" s="567"/>
      <c r="G2673" s="567"/>
      <c r="H2673" s="567"/>
      <c r="I2673" s="567"/>
      <c r="J2673" s="567"/>
      <c r="K2673" s="567"/>
      <c r="L2673" s="567"/>
      <c r="M2673" s="567"/>
      <c r="N2673" s="567"/>
      <c r="O2673" s="567"/>
      <c r="P2673" s="567"/>
      <c r="Q2673" s="567"/>
      <c r="R2673" s="567"/>
      <c r="S2673" s="567"/>
      <c r="T2673" s="567"/>
      <c r="U2673" s="567"/>
      <c r="V2673" s="567"/>
      <c r="W2673" s="567"/>
      <c r="X2673" s="567"/>
      <c r="Y2673" s="568"/>
      <c r="Z2673" s="567"/>
      <c r="AA2673" s="567"/>
      <c r="AB2673" s="316"/>
      <c r="AC2673" s="316"/>
    </row>
    <row r="2674" spans="1:29">
      <c r="A2674" s="576"/>
      <c r="B2674" s="566"/>
      <c r="C2674" s="566"/>
      <c r="D2674" s="566"/>
      <c r="E2674" s="566"/>
      <c r="F2674" s="567"/>
      <c r="G2674" s="567"/>
      <c r="H2674" s="567"/>
      <c r="I2674" s="567"/>
      <c r="J2674" s="567"/>
      <c r="K2674" s="567"/>
      <c r="L2674" s="567"/>
      <c r="M2674" s="567"/>
      <c r="N2674" s="567"/>
      <c r="O2674" s="567"/>
      <c r="P2674" s="567"/>
      <c r="Q2674" s="567"/>
      <c r="R2674" s="567"/>
      <c r="S2674" s="567"/>
      <c r="T2674" s="567"/>
      <c r="U2674" s="567"/>
      <c r="V2674" s="567"/>
      <c r="W2674" s="567"/>
      <c r="X2674" s="567"/>
      <c r="Y2674" s="568"/>
      <c r="Z2674" s="567"/>
      <c r="AA2674" s="567"/>
      <c r="AB2674" s="316"/>
      <c r="AC2674" s="316"/>
    </row>
    <row r="2675" spans="1:29">
      <c r="A2675" s="576"/>
      <c r="B2675" s="566"/>
      <c r="C2675" s="566"/>
      <c r="D2675" s="566"/>
      <c r="E2675" s="566"/>
      <c r="F2675" s="567"/>
      <c r="G2675" s="567"/>
      <c r="H2675" s="567"/>
      <c r="I2675" s="567"/>
      <c r="J2675" s="567"/>
      <c r="K2675" s="567"/>
      <c r="L2675" s="567"/>
      <c r="M2675" s="567"/>
      <c r="N2675" s="567"/>
      <c r="O2675" s="567"/>
      <c r="P2675" s="567"/>
      <c r="Q2675" s="567"/>
      <c r="R2675" s="567"/>
      <c r="S2675" s="567"/>
      <c r="T2675" s="567"/>
      <c r="U2675" s="567"/>
      <c r="V2675" s="567"/>
      <c r="W2675" s="567"/>
      <c r="X2675" s="567"/>
      <c r="Y2675" s="568"/>
      <c r="Z2675" s="567"/>
      <c r="AA2675" s="567"/>
      <c r="AB2675" s="316"/>
      <c r="AC2675" s="316"/>
    </row>
    <row r="2676" spans="1:29">
      <c r="A2676" s="576"/>
      <c r="B2676" s="566"/>
      <c r="C2676" s="566"/>
      <c r="D2676" s="566"/>
      <c r="E2676" s="566"/>
      <c r="F2676" s="567"/>
      <c r="G2676" s="567"/>
      <c r="H2676" s="567"/>
      <c r="I2676" s="567"/>
      <c r="J2676" s="567"/>
      <c r="K2676" s="567"/>
      <c r="L2676" s="567"/>
      <c r="M2676" s="567"/>
      <c r="N2676" s="567"/>
      <c r="O2676" s="567"/>
      <c r="P2676" s="567"/>
      <c r="Q2676" s="567"/>
      <c r="R2676" s="567"/>
      <c r="S2676" s="567"/>
      <c r="T2676" s="567"/>
      <c r="U2676" s="567"/>
      <c r="V2676" s="567"/>
      <c r="W2676" s="567"/>
      <c r="X2676" s="567"/>
      <c r="Y2676" s="568"/>
      <c r="Z2676" s="567"/>
      <c r="AA2676" s="567"/>
      <c r="AB2676" s="316"/>
      <c r="AC2676" s="316"/>
    </row>
    <row r="2677" spans="1:29">
      <c r="A2677" s="576"/>
      <c r="B2677" s="566"/>
      <c r="C2677" s="566"/>
      <c r="D2677" s="566"/>
      <c r="E2677" s="566"/>
      <c r="F2677" s="567"/>
      <c r="G2677" s="567"/>
      <c r="H2677" s="567"/>
      <c r="I2677" s="567"/>
      <c r="J2677" s="567"/>
      <c r="K2677" s="567"/>
      <c r="L2677" s="567"/>
      <c r="M2677" s="567"/>
      <c r="N2677" s="567"/>
      <c r="O2677" s="567"/>
      <c r="P2677" s="567"/>
      <c r="Q2677" s="567"/>
      <c r="R2677" s="567"/>
      <c r="S2677" s="567"/>
      <c r="T2677" s="567"/>
      <c r="U2677" s="567"/>
      <c r="V2677" s="567"/>
      <c r="W2677" s="567"/>
      <c r="X2677" s="567"/>
      <c r="Y2677" s="568"/>
      <c r="Z2677" s="567"/>
      <c r="AA2677" s="567"/>
      <c r="AB2677" s="316"/>
      <c r="AC2677" s="316"/>
    </row>
    <row r="2678" spans="1:29">
      <c r="A2678" s="576"/>
      <c r="B2678" s="566"/>
      <c r="C2678" s="566"/>
      <c r="D2678" s="566"/>
      <c r="E2678" s="566"/>
      <c r="F2678" s="567"/>
      <c r="G2678" s="567"/>
      <c r="H2678" s="567"/>
      <c r="I2678" s="567"/>
      <c r="J2678" s="567"/>
      <c r="K2678" s="567"/>
      <c r="L2678" s="567"/>
      <c r="M2678" s="567"/>
      <c r="N2678" s="567"/>
      <c r="O2678" s="567"/>
      <c r="P2678" s="567"/>
      <c r="Q2678" s="567"/>
      <c r="R2678" s="567"/>
      <c r="S2678" s="567"/>
      <c r="T2678" s="567"/>
      <c r="U2678" s="567"/>
      <c r="V2678" s="567"/>
      <c r="W2678" s="567"/>
      <c r="X2678" s="567"/>
      <c r="Y2678" s="568"/>
      <c r="Z2678" s="567"/>
      <c r="AA2678" s="567"/>
      <c r="AB2678" s="316"/>
      <c r="AC2678" s="316"/>
    </row>
    <row r="2679" spans="1:29">
      <c r="A2679" s="576"/>
      <c r="B2679" s="566"/>
      <c r="C2679" s="566"/>
      <c r="D2679" s="566"/>
      <c r="E2679" s="566"/>
      <c r="F2679" s="567"/>
      <c r="G2679" s="567"/>
      <c r="H2679" s="567"/>
      <c r="I2679" s="567"/>
      <c r="J2679" s="567"/>
      <c r="K2679" s="567"/>
      <c r="L2679" s="567"/>
      <c r="M2679" s="567"/>
      <c r="N2679" s="567"/>
      <c r="O2679" s="567"/>
      <c r="P2679" s="567"/>
      <c r="Q2679" s="567"/>
      <c r="R2679" s="567"/>
      <c r="S2679" s="567"/>
      <c r="T2679" s="567"/>
      <c r="U2679" s="567"/>
      <c r="V2679" s="567"/>
      <c r="W2679" s="567"/>
      <c r="X2679" s="567"/>
      <c r="Y2679" s="568"/>
      <c r="Z2679" s="567"/>
      <c r="AA2679" s="567"/>
      <c r="AB2679" s="316"/>
      <c r="AC2679" s="316"/>
    </row>
    <row r="2680" spans="1:29">
      <c r="A2680" s="576"/>
      <c r="B2680" s="566"/>
      <c r="C2680" s="566"/>
      <c r="D2680" s="566"/>
      <c r="E2680" s="566"/>
      <c r="F2680" s="567"/>
      <c r="G2680" s="567"/>
      <c r="H2680" s="567"/>
      <c r="I2680" s="567"/>
      <c r="J2680" s="567"/>
      <c r="K2680" s="567"/>
      <c r="L2680" s="567"/>
      <c r="M2680" s="567"/>
      <c r="N2680" s="567"/>
      <c r="O2680" s="567"/>
      <c r="P2680" s="567"/>
      <c r="Q2680" s="567"/>
      <c r="R2680" s="567"/>
      <c r="S2680" s="567"/>
      <c r="T2680" s="567"/>
      <c r="U2680" s="567"/>
      <c r="V2680" s="567"/>
      <c r="W2680" s="567"/>
      <c r="X2680" s="567"/>
      <c r="Y2680" s="568"/>
      <c r="Z2680" s="567"/>
      <c r="AA2680" s="567"/>
      <c r="AB2680" s="316"/>
      <c r="AC2680" s="316"/>
    </row>
    <row r="2681" spans="1:29">
      <c r="A2681" s="576"/>
      <c r="B2681" s="566"/>
      <c r="C2681" s="566"/>
      <c r="D2681" s="566"/>
      <c r="E2681" s="566"/>
      <c r="F2681" s="567"/>
      <c r="G2681" s="567"/>
      <c r="H2681" s="567"/>
      <c r="I2681" s="567"/>
      <c r="J2681" s="567"/>
      <c r="K2681" s="567"/>
      <c r="L2681" s="567"/>
      <c r="M2681" s="567"/>
      <c r="N2681" s="567"/>
      <c r="O2681" s="567"/>
      <c r="P2681" s="567"/>
      <c r="Q2681" s="567"/>
      <c r="R2681" s="567"/>
      <c r="S2681" s="567"/>
      <c r="T2681" s="567"/>
      <c r="U2681" s="567"/>
      <c r="V2681" s="567"/>
      <c r="W2681" s="567"/>
      <c r="X2681" s="567"/>
      <c r="Y2681" s="568"/>
      <c r="Z2681" s="567"/>
      <c r="AA2681" s="567"/>
      <c r="AB2681" s="316"/>
      <c r="AC2681" s="316"/>
    </row>
    <row r="2682" spans="1:29">
      <c r="A2682" s="576"/>
      <c r="B2682" s="566"/>
      <c r="C2682" s="566"/>
      <c r="D2682" s="566"/>
      <c r="E2682" s="566"/>
      <c r="F2682" s="567"/>
      <c r="G2682" s="567"/>
      <c r="H2682" s="567"/>
      <c r="I2682" s="567"/>
      <c r="J2682" s="567"/>
      <c r="K2682" s="567"/>
      <c r="L2682" s="567"/>
      <c r="M2682" s="567"/>
      <c r="N2682" s="567"/>
      <c r="O2682" s="567"/>
      <c r="P2682" s="567"/>
      <c r="Q2682" s="567"/>
      <c r="R2682" s="567"/>
      <c r="S2682" s="567"/>
      <c r="T2682" s="567"/>
      <c r="U2682" s="567"/>
      <c r="V2682" s="567"/>
      <c r="W2682" s="567"/>
      <c r="X2682" s="567"/>
      <c r="Y2682" s="568"/>
      <c r="Z2682" s="567"/>
      <c r="AA2682" s="567"/>
      <c r="AB2682" s="316"/>
      <c r="AC2682" s="316"/>
    </row>
    <row r="2683" spans="1:29">
      <c r="A2683" s="576"/>
      <c r="B2683" s="566"/>
      <c r="C2683" s="566"/>
      <c r="D2683" s="566"/>
      <c r="E2683" s="566"/>
      <c r="F2683" s="567"/>
      <c r="G2683" s="567"/>
      <c r="H2683" s="567"/>
      <c r="I2683" s="567"/>
      <c r="J2683" s="567"/>
      <c r="K2683" s="567"/>
      <c r="L2683" s="567"/>
      <c r="M2683" s="567"/>
      <c r="N2683" s="567"/>
      <c r="O2683" s="567"/>
      <c r="P2683" s="567"/>
      <c r="Q2683" s="567"/>
      <c r="R2683" s="567"/>
      <c r="S2683" s="567"/>
      <c r="T2683" s="567"/>
      <c r="U2683" s="567"/>
      <c r="V2683" s="567"/>
      <c r="W2683" s="567"/>
      <c r="X2683" s="567"/>
      <c r="Y2683" s="568"/>
      <c r="Z2683" s="567"/>
      <c r="AA2683" s="567"/>
      <c r="AB2683" s="316"/>
      <c r="AC2683" s="316"/>
    </row>
    <row r="2684" spans="1:29">
      <c r="A2684" s="576"/>
      <c r="B2684" s="566"/>
      <c r="C2684" s="566"/>
      <c r="D2684" s="566"/>
      <c r="E2684" s="566"/>
      <c r="F2684" s="567"/>
      <c r="G2684" s="567"/>
      <c r="H2684" s="567"/>
      <c r="I2684" s="567"/>
      <c r="J2684" s="567"/>
      <c r="K2684" s="567"/>
      <c r="L2684" s="567"/>
      <c r="M2684" s="567"/>
      <c r="N2684" s="567"/>
      <c r="O2684" s="567"/>
      <c r="P2684" s="567"/>
      <c r="Q2684" s="567"/>
      <c r="R2684" s="567"/>
      <c r="S2684" s="567"/>
      <c r="T2684" s="567"/>
      <c r="U2684" s="567"/>
      <c r="V2684" s="567"/>
      <c r="W2684" s="567"/>
      <c r="X2684" s="567"/>
      <c r="Y2684" s="568"/>
      <c r="Z2684" s="567"/>
      <c r="AA2684" s="567"/>
      <c r="AB2684" s="316"/>
      <c r="AC2684" s="316"/>
    </row>
    <row r="2685" spans="1:29">
      <c r="A2685" s="576"/>
      <c r="B2685" s="566"/>
      <c r="C2685" s="566"/>
      <c r="D2685" s="566"/>
      <c r="E2685" s="566"/>
      <c r="F2685" s="567"/>
      <c r="G2685" s="567"/>
      <c r="H2685" s="567"/>
      <c r="I2685" s="567"/>
      <c r="J2685" s="567"/>
      <c r="K2685" s="567"/>
      <c r="L2685" s="567"/>
      <c r="M2685" s="567"/>
      <c r="N2685" s="567"/>
      <c r="O2685" s="567"/>
      <c r="P2685" s="567"/>
      <c r="Q2685" s="567"/>
      <c r="R2685" s="567"/>
      <c r="S2685" s="567"/>
      <c r="T2685" s="567"/>
      <c r="U2685" s="567"/>
      <c r="V2685" s="567"/>
      <c r="W2685" s="567"/>
      <c r="X2685" s="567"/>
      <c r="Y2685" s="568"/>
      <c r="Z2685" s="567"/>
      <c r="AA2685" s="567"/>
      <c r="AB2685" s="316"/>
      <c r="AC2685" s="316"/>
    </row>
    <row r="2686" spans="1:29">
      <c r="A2686" s="576"/>
      <c r="B2686" s="566"/>
      <c r="C2686" s="566"/>
      <c r="D2686" s="566"/>
      <c r="E2686" s="566"/>
      <c r="F2686" s="567"/>
      <c r="G2686" s="567"/>
      <c r="H2686" s="567"/>
      <c r="I2686" s="567"/>
      <c r="J2686" s="567"/>
      <c r="K2686" s="567"/>
      <c r="L2686" s="567"/>
      <c r="M2686" s="567"/>
      <c r="N2686" s="567"/>
      <c r="O2686" s="567"/>
      <c r="P2686" s="567"/>
      <c r="Q2686" s="567"/>
      <c r="R2686" s="567"/>
      <c r="S2686" s="567"/>
      <c r="T2686" s="567"/>
      <c r="U2686" s="567"/>
      <c r="V2686" s="567"/>
      <c r="W2686" s="567"/>
      <c r="X2686" s="567"/>
      <c r="Y2686" s="568"/>
      <c r="Z2686" s="567"/>
      <c r="AA2686" s="567"/>
      <c r="AB2686" s="316"/>
      <c r="AC2686" s="316"/>
    </row>
    <row r="2687" spans="1:29">
      <c r="A2687" s="576"/>
      <c r="B2687" s="566"/>
      <c r="C2687" s="566"/>
      <c r="D2687" s="566"/>
      <c r="E2687" s="566"/>
      <c r="F2687" s="567"/>
      <c r="G2687" s="567"/>
      <c r="H2687" s="567"/>
      <c r="I2687" s="567"/>
      <c r="J2687" s="567"/>
      <c r="K2687" s="567"/>
      <c r="L2687" s="567"/>
      <c r="M2687" s="567"/>
      <c r="N2687" s="567"/>
      <c r="O2687" s="567"/>
      <c r="P2687" s="567"/>
      <c r="Q2687" s="567"/>
      <c r="R2687" s="567"/>
      <c r="S2687" s="567"/>
      <c r="T2687" s="567"/>
      <c r="U2687" s="567"/>
      <c r="V2687" s="567"/>
      <c r="W2687" s="567"/>
      <c r="X2687" s="567"/>
      <c r="Y2687" s="568"/>
      <c r="Z2687" s="567"/>
      <c r="AA2687" s="567"/>
      <c r="AB2687" s="316"/>
      <c r="AC2687" s="316"/>
    </row>
    <row r="2688" spans="1:29">
      <c r="A2688" s="576"/>
      <c r="B2688" s="566"/>
      <c r="C2688" s="566"/>
      <c r="D2688" s="566"/>
      <c r="E2688" s="566"/>
      <c r="F2688" s="567"/>
      <c r="G2688" s="567"/>
      <c r="H2688" s="567"/>
      <c r="I2688" s="567"/>
      <c r="J2688" s="567"/>
      <c r="K2688" s="567"/>
      <c r="L2688" s="567"/>
      <c r="M2688" s="567"/>
      <c r="N2688" s="567"/>
      <c r="O2688" s="567"/>
      <c r="P2688" s="567"/>
      <c r="Q2688" s="567"/>
      <c r="R2688" s="567"/>
      <c r="S2688" s="567"/>
      <c r="T2688" s="567"/>
      <c r="U2688" s="567"/>
      <c r="V2688" s="567"/>
      <c r="W2688" s="567"/>
      <c r="X2688" s="567"/>
      <c r="Y2688" s="568"/>
      <c r="Z2688" s="567"/>
      <c r="AA2688" s="567"/>
      <c r="AB2688" s="316"/>
      <c r="AC2688" s="316"/>
    </row>
    <row r="2689" spans="1:29">
      <c r="A2689" s="576"/>
      <c r="B2689" s="566"/>
      <c r="C2689" s="566"/>
      <c r="D2689" s="566"/>
      <c r="E2689" s="566"/>
      <c r="F2689" s="567"/>
      <c r="G2689" s="567"/>
      <c r="H2689" s="567"/>
      <c r="I2689" s="567"/>
      <c r="J2689" s="567"/>
      <c r="K2689" s="567"/>
      <c r="L2689" s="567"/>
      <c r="M2689" s="567"/>
      <c r="N2689" s="567"/>
      <c r="O2689" s="567"/>
      <c r="P2689" s="567"/>
      <c r="Q2689" s="567"/>
      <c r="R2689" s="567"/>
      <c r="S2689" s="567"/>
      <c r="T2689" s="567"/>
      <c r="U2689" s="567"/>
      <c r="V2689" s="567"/>
      <c r="W2689" s="567"/>
      <c r="X2689" s="567"/>
      <c r="Y2689" s="568"/>
      <c r="Z2689" s="567"/>
      <c r="AA2689" s="567"/>
      <c r="AB2689" s="316"/>
      <c r="AC2689" s="316"/>
    </row>
    <row r="2690" spans="1:29">
      <c r="A2690" s="576"/>
      <c r="B2690" s="566"/>
      <c r="C2690" s="566"/>
      <c r="D2690" s="566"/>
      <c r="E2690" s="566"/>
      <c r="F2690" s="567"/>
      <c r="G2690" s="567"/>
      <c r="H2690" s="567"/>
      <c r="I2690" s="567"/>
      <c r="J2690" s="567"/>
      <c r="K2690" s="567"/>
      <c r="L2690" s="567"/>
      <c r="M2690" s="567"/>
      <c r="N2690" s="567"/>
      <c r="O2690" s="567"/>
      <c r="P2690" s="567"/>
      <c r="Q2690" s="567"/>
      <c r="R2690" s="567"/>
      <c r="S2690" s="567"/>
      <c r="T2690" s="567"/>
      <c r="U2690" s="567"/>
      <c r="V2690" s="567"/>
      <c r="W2690" s="567"/>
      <c r="X2690" s="567"/>
      <c r="Y2690" s="568"/>
      <c r="Z2690" s="567"/>
      <c r="AA2690" s="567"/>
      <c r="AB2690" s="316"/>
      <c r="AC2690" s="316"/>
    </row>
    <row r="2691" spans="1:29">
      <c r="A2691" s="576"/>
      <c r="B2691" s="566"/>
      <c r="C2691" s="566"/>
      <c r="D2691" s="566"/>
      <c r="E2691" s="566"/>
      <c r="F2691" s="567"/>
      <c r="G2691" s="567"/>
      <c r="H2691" s="567"/>
      <c r="I2691" s="567"/>
      <c r="J2691" s="567"/>
      <c r="K2691" s="567"/>
      <c r="L2691" s="567"/>
      <c r="M2691" s="567"/>
      <c r="N2691" s="567"/>
      <c r="O2691" s="567"/>
      <c r="P2691" s="567"/>
      <c r="Q2691" s="567"/>
      <c r="R2691" s="567"/>
      <c r="S2691" s="567"/>
      <c r="T2691" s="567"/>
      <c r="U2691" s="567"/>
      <c r="V2691" s="567"/>
      <c r="W2691" s="567"/>
      <c r="X2691" s="567"/>
      <c r="Y2691" s="568"/>
      <c r="Z2691" s="567"/>
      <c r="AA2691" s="567"/>
      <c r="AB2691" s="316"/>
      <c r="AC2691" s="316"/>
    </row>
    <row r="2692" spans="1:29">
      <c r="A2692" s="576"/>
      <c r="B2692" s="566"/>
      <c r="C2692" s="566"/>
      <c r="D2692" s="566"/>
      <c r="E2692" s="566"/>
      <c r="F2692" s="567"/>
      <c r="G2692" s="567"/>
      <c r="H2692" s="567"/>
      <c r="I2692" s="567"/>
      <c r="J2692" s="567"/>
      <c r="K2692" s="567"/>
      <c r="L2692" s="567"/>
      <c r="M2692" s="567"/>
      <c r="N2692" s="567"/>
      <c r="O2692" s="567"/>
      <c r="P2692" s="567"/>
      <c r="Q2692" s="567"/>
      <c r="R2692" s="567"/>
      <c r="S2692" s="567"/>
      <c r="T2692" s="567"/>
      <c r="U2692" s="567"/>
      <c r="V2692" s="567"/>
      <c r="W2692" s="567"/>
      <c r="X2692" s="567"/>
      <c r="Y2692" s="568"/>
      <c r="Z2692" s="567"/>
      <c r="AA2692" s="567"/>
      <c r="AB2692" s="316"/>
      <c r="AC2692" s="316"/>
    </row>
    <row r="2693" spans="1:29">
      <c r="A2693" s="576"/>
      <c r="B2693" s="566"/>
      <c r="C2693" s="566"/>
      <c r="D2693" s="566"/>
      <c r="E2693" s="566"/>
      <c r="F2693" s="567"/>
      <c r="G2693" s="567"/>
      <c r="H2693" s="567"/>
      <c r="I2693" s="567"/>
      <c r="J2693" s="567"/>
      <c r="K2693" s="567"/>
      <c r="L2693" s="567"/>
      <c r="M2693" s="567"/>
      <c r="N2693" s="567"/>
      <c r="O2693" s="567"/>
      <c r="P2693" s="567"/>
      <c r="Q2693" s="567"/>
      <c r="R2693" s="567"/>
      <c r="S2693" s="567"/>
      <c r="T2693" s="567"/>
      <c r="U2693" s="567"/>
      <c r="V2693" s="567"/>
      <c r="W2693" s="567"/>
      <c r="X2693" s="567"/>
      <c r="Y2693" s="568"/>
      <c r="Z2693" s="567"/>
      <c r="AA2693" s="567"/>
      <c r="AB2693" s="316"/>
      <c r="AC2693" s="316"/>
    </row>
    <row r="2694" spans="1:29">
      <c r="A2694" s="576"/>
      <c r="B2694" s="566"/>
      <c r="C2694" s="566"/>
      <c r="D2694" s="566"/>
      <c r="E2694" s="566"/>
      <c r="F2694" s="567"/>
      <c r="G2694" s="567"/>
      <c r="H2694" s="567"/>
      <c r="I2694" s="567"/>
      <c r="J2694" s="567"/>
      <c r="K2694" s="567"/>
      <c r="L2694" s="567"/>
      <c r="M2694" s="567"/>
      <c r="N2694" s="567"/>
      <c r="O2694" s="567"/>
      <c r="P2694" s="567"/>
      <c r="Q2694" s="567"/>
      <c r="R2694" s="567"/>
      <c r="S2694" s="567"/>
      <c r="T2694" s="567"/>
      <c r="U2694" s="567"/>
      <c r="V2694" s="567"/>
      <c r="W2694" s="567"/>
      <c r="X2694" s="567"/>
      <c r="Y2694" s="568"/>
      <c r="Z2694" s="567"/>
      <c r="AA2694" s="567"/>
      <c r="AB2694" s="316"/>
      <c r="AC2694" s="316"/>
    </row>
    <row r="2695" spans="1:29">
      <c r="A2695" s="576"/>
      <c r="B2695" s="566"/>
      <c r="C2695" s="566"/>
      <c r="D2695" s="566"/>
      <c r="E2695" s="566"/>
      <c r="F2695" s="567"/>
      <c r="G2695" s="567"/>
      <c r="H2695" s="567"/>
      <c r="I2695" s="567"/>
      <c r="J2695" s="567"/>
      <c r="K2695" s="567"/>
      <c r="L2695" s="567"/>
      <c r="M2695" s="567"/>
      <c r="N2695" s="567"/>
      <c r="O2695" s="567"/>
      <c r="P2695" s="567"/>
      <c r="Q2695" s="567"/>
      <c r="R2695" s="567"/>
      <c r="S2695" s="567"/>
      <c r="T2695" s="567"/>
      <c r="U2695" s="567"/>
      <c r="V2695" s="567"/>
      <c r="W2695" s="567"/>
      <c r="X2695" s="567"/>
      <c r="Y2695" s="568"/>
      <c r="Z2695" s="567"/>
      <c r="AA2695" s="567"/>
      <c r="AB2695" s="316"/>
      <c r="AC2695" s="316"/>
    </row>
    <row r="2696" spans="1:29">
      <c r="A2696" s="576"/>
      <c r="B2696" s="566"/>
      <c r="C2696" s="566"/>
      <c r="D2696" s="566"/>
      <c r="E2696" s="566"/>
      <c r="F2696" s="567"/>
      <c r="G2696" s="567"/>
      <c r="H2696" s="567"/>
      <c r="I2696" s="567"/>
      <c r="J2696" s="567"/>
      <c r="K2696" s="567"/>
      <c r="L2696" s="567"/>
      <c r="M2696" s="567"/>
      <c r="N2696" s="567"/>
      <c r="O2696" s="567"/>
      <c r="P2696" s="567"/>
      <c r="Q2696" s="567"/>
      <c r="R2696" s="567"/>
      <c r="S2696" s="567"/>
      <c r="T2696" s="567"/>
      <c r="U2696" s="567"/>
      <c r="V2696" s="567"/>
      <c r="W2696" s="567"/>
      <c r="X2696" s="567"/>
      <c r="Y2696" s="568"/>
      <c r="Z2696" s="567"/>
      <c r="AA2696" s="567"/>
      <c r="AB2696" s="316"/>
      <c r="AC2696" s="316"/>
    </row>
    <row r="2697" spans="1:29">
      <c r="A2697" s="576"/>
      <c r="B2697" s="566"/>
      <c r="C2697" s="566"/>
      <c r="D2697" s="566"/>
      <c r="E2697" s="566"/>
      <c r="F2697" s="567"/>
      <c r="G2697" s="567"/>
      <c r="H2697" s="567"/>
      <c r="I2697" s="567"/>
      <c r="J2697" s="567"/>
      <c r="K2697" s="567"/>
      <c r="L2697" s="567"/>
      <c r="M2697" s="567"/>
      <c r="N2697" s="567"/>
      <c r="O2697" s="567"/>
      <c r="P2697" s="567"/>
      <c r="Q2697" s="567"/>
      <c r="R2697" s="567"/>
      <c r="S2697" s="567"/>
      <c r="T2697" s="567"/>
      <c r="U2697" s="567"/>
      <c r="V2697" s="567"/>
      <c r="W2697" s="567"/>
      <c r="X2697" s="567"/>
      <c r="Y2697" s="568"/>
      <c r="Z2697" s="567"/>
      <c r="AA2697" s="567"/>
      <c r="AB2697" s="316"/>
      <c r="AC2697" s="316"/>
    </row>
    <row r="2698" spans="1:29">
      <c r="A2698" s="576"/>
      <c r="B2698" s="566"/>
      <c r="C2698" s="566"/>
      <c r="D2698" s="566"/>
      <c r="E2698" s="566"/>
      <c r="F2698" s="567"/>
      <c r="G2698" s="567"/>
      <c r="H2698" s="567"/>
      <c r="I2698" s="567"/>
      <c r="J2698" s="567"/>
      <c r="K2698" s="567"/>
      <c r="L2698" s="567"/>
      <c r="M2698" s="567"/>
      <c r="N2698" s="567"/>
      <c r="O2698" s="567"/>
      <c r="P2698" s="567"/>
      <c r="Q2698" s="567"/>
      <c r="R2698" s="567"/>
      <c r="S2698" s="567"/>
      <c r="T2698" s="567"/>
      <c r="U2698" s="567"/>
      <c r="V2698" s="567"/>
      <c r="W2698" s="567"/>
      <c r="X2698" s="567"/>
      <c r="Y2698" s="568"/>
      <c r="Z2698" s="567"/>
      <c r="AA2698" s="567"/>
      <c r="AB2698" s="316"/>
      <c r="AC2698" s="316"/>
    </row>
    <row r="2699" spans="1:29">
      <c r="A2699" s="576"/>
      <c r="B2699" s="566"/>
      <c r="C2699" s="566"/>
      <c r="D2699" s="566"/>
      <c r="E2699" s="566"/>
      <c r="F2699" s="567"/>
      <c r="G2699" s="567"/>
      <c r="H2699" s="567"/>
      <c r="I2699" s="567"/>
      <c r="J2699" s="567"/>
      <c r="K2699" s="567"/>
      <c r="L2699" s="567"/>
      <c r="M2699" s="567"/>
      <c r="N2699" s="567"/>
      <c r="O2699" s="567"/>
      <c r="P2699" s="567"/>
      <c r="Q2699" s="567"/>
      <c r="R2699" s="567"/>
      <c r="S2699" s="567"/>
      <c r="T2699" s="567"/>
      <c r="U2699" s="567"/>
      <c r="V2699" s="567"/>
      <c r="W2699" s="567"/>
      <c r="X2699" s="567"/>
      <c r="Y2699" s="568"/>
      <c r="Z2699" s="567"/>
      <c r="AA2699" s="567"/>
      <c r="AB2699" s="316"/>
      <c r="AC2699" s="316"/>
    </row>
    <row r="2700" spans="1:29">
      <c r="A2700" s="576"/>
      <c r="B2700" s="566"/>
      <c r="C2700" s="566"/>
      <c r="D2700" s="566"/>
      <c r="E2700" s="566"/>
      <c r="F2700" s="567"/>
      <c r="G2700" s="567"/>
      <c r="H2700" s="567"/>
      <c r="I2700" s="567"/>
      <c r="J2700" s="567"/>
      <c r="K2700" s="567"/>
      <c r="L2700" s="567"/>
      <c r="M2700" s="567"/>
      <c r="N2700" s="567"/>
      <c r="O2700" s="567"/>
      <c r="P2700" s="567"/>
      <c r="Q2700" s="567"/>
      <c r="R2700" s="567"/>
      <c r="S2700" s="567"/>
      <c r="T2700" s="567"/>
      <c r="U2700" s="567"/>
      <c r="V2700" s="567"/>
      <c r="W2700" s="567"/>
      <c r="X2700" s="567"/>
      <c r="Y2700" s="568"/>
      <c r="Z2700" s="567"/>
      <c r="AA2700" s="567"/>
      <c r="AB2700" s="316"/>
      <c r="AC2700" s="316"/>
    </row>
    <row r="2701" spans="1:29">
      <c r="A2701" s="576"/>
      <c r="B2701" s="566"/>
      <c r="C2701" s="566"/>
      <c r="D2701" s="566"/>
      <c r="E2701" s="566"/>
      <c r="F2701" s="567"/>
      <c r="G2701" s="567"/>
      <c r="H2701" s="567"/>
      <c r="I2701" s="567"/>
      <c r="J2701" s="567"/>
      <c r="K2701" s="567"/>
      <c r="L2701" s="567"/>
      <c r="M2701" s="567"/>
      <c r="N2701" s="567"/>
      <c r="O2701" s="567"/>
      <c r="P2701" s="567"/>
      <c r="Q2701" s="567"/>
      <c r="R2701" s="567"/>
      <c r="S2701" s="567"/>
      <c r="T2701" s="567"/>
      <c r="U2701" s="567"/>
      <c r="V2701" s="567"/>
      <c r="W2701" s="567"/>
      <c r="X2701" s="567"/>
      <c r="Y2701" s="568"/>
      <c r="Z2701" s="567"/>
      <c r="AA2701" s="567"/>
      <c r="AB2701" s="316"/>
      <c r="AC2701" s="316"/>
    </row>
    <row r="2702" spans="1:29">
      <c r="A2702" s="576"/>
      <c r="B2702" s="566"/>
      <c r="C2702" s="566"/>
      <c r="D2702" s="566"/>
      <c r="E2702" s="566"/>
      <c r="F2702" s="567"/>
      <c r="G2702" s="567"/>
      <c r="H2702" s="567"/>
      <c r="I2702" s="567"/>
      <c r="J2702" s="567"/>
      <c r="K2702" s="567"/>
      <c r="L2702" s="567"/>
      <c r="M2702" s="567"/>
      <c r="N2702" s="567"/>
      <c r="O2702" s="567"/>
      <c r="P2702" s="567"/>
      <c r="Q2702" s="567"/>
      <c r="R2702" s="567"/>
      <c r="S2702" s="567"/>
      <c r="T2702" s="567"/>
      <c r="U2702" s="567"/>
      <c r="V2702" s="567"/>
      <c r="W2702" s="567"/>
      <c r="X2702" s="567"/>
      <c r="Y2702" s="568"/>
      <c r="Z2702" s="567"/>
      <c r="AA2702" s="567"/>
      <c r="AB2702" s="316"/>
      <c r="AC2702" s="316"/>
    </row>
    <row r="2703" spans="1:29">
      <c r="A2703" s="576"/>
      <c r="B2703" s="566"/>
      <c r="C2703" s="566"/>
      <c r="D2703" s="566"/>
      <c r="E2703" s="566"/>
      <c r="F2703" s="567"/>
      <c r="G2703" s="567"/>
      <c r="H2703" s="567"/>
      <c r="I2703" s="567"/>
      <c r="J2703" s="567"/>
      <c r="K2703" s="567"/>
      <c r="L2703" s="567"/>
      <c r="M2703" s="567"/>
      <c r="N2703" s="567"/>
      <c r="O2703" s="567"/>
      <c r="P2703" s="567"/>
      <c r="Q2703" s="567"/>
      <c r="R2703" s="567"/>
      <c r="S2703" s="567"/>
      <c r="T2703" s="567"/>
      <c r="U2703" s="567"/>
      <c r="V2703" s="567"/>
      <c r="W2703" s="567"/>
      <c r="X2703" s="567"/>
      <c r="Y2703" s="568"/>
      <c r="Z2703" s="567"/>
      <c r="AA2703" s="567"/>
      <c r="AB2703" s="316"/>
      <c r="AC2703" s="316"/>
    </row>
    <row r="2704" spans="1:29">
      <c r="A2704" s="576"/>
      <c r="B2704" s="566"/>
      <c r="C2704" s="566"/>
      <c r="D2704" s="566"/>
      <c r="E2704" s="566"/>
      <c r="F2704" s="567"/>
      <c r="G2704" s="567"/>
      <c r="H2704" s="567"/>
      <c r="I2704" s="567"/>
      <c r="J2704" s="567"/>
      <c r="K2704" s="567"/>
      <c r="L2704" s="567"/>
      <c r="M2704" s="567"/>
      <c r="N2704" s="567"/>
      <c r="O2704" s="567"/>
      <c r="P2704" s="567"/>
      <c r="Q2704" s="567"/>
      <c r="R2704" s="567"/>
      <c r="S2704" s="567"/>
      <c r="T2704" s="567"/>
      <c r="U2704" s="567"/>
      <c r="V2704" s="567"/>
      <c r="W2704" s="567"/>
      <c r="X2704" s="567"/>
      <c r="Y2704" s="568"/>
      <c r="Z2704" s="567"/>
      <c r="AA2704" s="567"/>
      <c r="AB2704" s="316"/>
      <c r="AC2704" s="316"/>
    </row>
    <row r="2705" spans="1:29">
      <c r="A2705" s="576"/>
      <c r="B2705" s="566"/>
      <c r="C2705" s="566"/>
      <c r="D2705" s="566"/>
      <c r="E2705" s="566"/>
      <c r="F2705" s="567"/>
      <c r="G2705" s="567"/>
      <c r="H2705" s="567"/>
      <c r="I2705" s="567"/>
      <c r="J2705" s="567"/>
      <c r="K2705" s="567"/>
      <c r="L2705" s="567"/>
      <c r="M2705" s="567"/>
      <c r="N2705" s="567"/>
      <c r="O2705" s="567"/>
      <c r="P2705" s="567"/>
      <c r="Q2705" s="567"/>
      <c r="R2705" s="567"/>
      <c r="S2705" s="567"/>
      <c r="T2705" s="567"/>
      <c r="U2705" s="567"/>
      <c r="V2705" s="567"/>
      <c r="W2705" s="567"/>
      <c r="X2705" s="567"/>
      <c r="Y2705" s="568"/>
      <c r="Z2705" s="567"/>
      <c r="AA2705" s="567"/>
      <c r="AB2705" s="316"/>
      <c r="AC2705" s="316"/>
    </row>
    <row r="2706" spans="1:29">
      <c r="A2706" s="576"/>
      <c r="B2706" s="566"/>
      <c r="C2706" s="566"/>
      <c r="D2706" s="566"/>
      <c r="E2706" s="566"/>
      <c r="F2706" s="567"/>
      <c r="G2706" s="567"/>
      <c r="H2706" s="567"/>
      <c r="I2706" s="567"/>
      <c r="J2706" s="567"/>
      <c r="K2706" s="567"/>
      <c r="L2706" s="567"/>
      <c r="M2706" s="567"/>
      <c r="N2706" s="567"/>
      <c r="O2706" s="567"/>
      <c r="P2706" s="567"/>
      <c r="Q2706" s="567"/>
      <c r="R2706" s="567"/>
      <c r="S2706" s="567"/>
      <c r="T2706" s="567"/>
      <c r="U2706" s="567"/>
      <c r="V2706" s="567"/>
      <c r="W2706" s="567"/>
      <c r="X2706" s="567"/>
      <c r="Y2706" s="568"/>
      <c r="Z2706" s="567"/>
      <c r="AA2706" s="567"/>
      <c r="AB2706" s="316"/>
      <c r="AC2706" s="316"/>
    </row>
    <row r="2707" spans="1:29">
      <c r="A2707" s="576"/>
      <c r="B2707" s="566"/>
      <c r="C2707" s="566"/>
      <c r="D2707" s="566"/>
      <c r="E2707" s="566"/>
      <c r="F2707" s="567"/>
      <c r="G2707" s="567"/>
      <c r="H2707" s="567"/>
      <c r="I2707" s="567"/>
      <c r="J2707" s="567"/>
      <c r="K2707" s="567"/>
      <c r="L2707" s="567"/>
      <c r="M2707" s="567"/>
      <c r="N2707" s="567"/>
      <c r="O2707" s="567"/>
      <c r="P2707" s="567"/>
      <c r="Q2707" s="567"/>
      <c r="R2707" s="567"/>
      <c r="S2707" s="567"/>
      <c r="T2707" s="567"/>
      <c r="U2707" s="567"/>
      <c r="V2707" s="567"/>
      <c r="W2707" s="567"/>
      <c r="X2707" s="567"/>
      <c r="Y2707" s="568"/>
      <c r="Z2707" s="567"/>
      <c r="AA2707" s="567"/>
      <c r="AB2707" s="316"/>
      <c r="AC2707" s="316"/>
    </row>
    <row r="2708" spans="1:29">
      <c r="A2708" s="576"/>
      <c r="B2708" s="566"/>
      <c r="C2708" s="566"/>
      <c r="D2708" s="566"/>
      <c r="E2708" s="566"/>
      <c r="F2708" s="567"/>
      <c r="G2708" s="567"/>
      <c r="H2708" s="567"/>
      <c r="I2708" s="567"/>
      <c r="J2708" s="567"/>
      <c r="K2708" s="567"/>
      <c r="L2708" s="567"/>
      <c r="M2708" s="567"/>
      <c r="N2708" s="567"/>
      <c r="O2708" s="567"/>
      <c r="P2708" s="567"/>
      <c r="Q2708" s="567"/>
      <c r="R2708" s="567"/>
      <c r="S2708" s="567"/>
      <c r="T2708" s="567"/>
      <c r="U2708" s="567"/>
      <c r="V2708" s="567"/>
      <c r="W2708" s="567"/>
      <c r="X2708" s="567"/>
      <c r="Y2708" s="568"/>
      <c r="Z2708" s="567"/>
      <c r="AA2708" s="567"/>
      <c r="AB2708" s="316"/>
      <c r="AC2708" s="316"/>
    </row>
    <row r="2709" spans="1:29">
      <c r="A2709" s="576"/>
      <c r="B2709" s="566"/>
      <c r="C2709" s="566"/>
      <c r="D2709" s="566"/>
      <c r="E2709" s="566"/>
      <c r="F2709" s="567"/>
      <c r="G2709" s="567"/>
      <c r="H2709" s="567"/>
      <c r="I2709" s="567"/>
      <c r="J2709" s="567"/>
      <c r="K2709" s="567"/>
      <c r="L2709" s="567"/>
      <c r="M2709" s="567"/>
      <c r="N2709" s="567"/>
      <c r="O2709" s="567"/>
      <c r="P2709" s="567"/>
      <c r="Q2709" s="567"/>
      <c r="R2709" s="567"/>
      <c r="S2709" s="567"/>
      <c r="T2709" s="567"/>
      <c r="U2709" s="567"/>
      <c r="V2709" s="567"/>
      <c r="W2709" s="567"/>
      <c r="X2709" s="567"/>
      <c r="Y2709" s="568"/>
      <c r="Z2709" s="567"/>
      <c r="AA2709" s="567"/>
      <c r="AB2709" s="316"/>
      <c r="AC2709" s="316"/>
    </row>
    <row r="2710" spans="1:29">
      <c r="A2710" s="576"/>
      <c r="B2710" s="566"/>
      <c r="C2710" s="566"/>
      <c r="D2710" s="566"/>
      <c r="E2710" s="566"/>
      <c r="F2710" s="567"/>
      <c r="G2710" s="567"/>
      <c r="H2710" s="567"/>
      <c r="I2710" s="567"/>
      <c r="J2710" s="567"/>
      <c r="K2710" s="567"/>
      <c r="L2710" s="567"/>
      <c r="M2710" s="567"/>
      <c r="N2710" s="567"/>
      <c r="O2710" s="567"/>
      <c r="P2710" s="567"/>
      <c r="Q2710" s="567"/>
      <c r="R2710" s="567"/>
      <c r="S2710" s="567"/>
      <c r="T2710" s="567"/>
      <c r="U2710" s="567"/>
      <c r="V2710" s="567"/>
      <c r="W2710" s="567"/>
      <c r="X2710" s="567"/>
      <c r="Y2710" s="568"/>
      <c r="Z2710" s="567"/>
      <c r="AA2710" s="567"/>
      <c r="AB2710" s="316"/>
      <c r="AC2710" s="316"/>
    </row>
    <row r="2711" spans="1:29">
      <c r="A2711" s="576"/>
      <c r="B2711" s="566"/>
      <c r="C2711" s="566"/>
      <c r="D2711" s="566"/>
      <c r="E2711" s="566"/>
      <c r="F2711" s="567"/>
      <c r="G2711" s="567"/>
      <c r="H2711" s="567"/>
      <c r="I2711" s="567"/>
      <c r="J2711" s="567"/>
      <c r="K2711" s="567"/>
      <c r="L2711" s="567"/>
      <c r="M2711" s="567"/>
      <c r="N2711" s="567"/>
      <c r="O2711" s="567"/>
      <c r="P2711" s="567"/>
      <c r="Q2711" s="567"/>
      <c r="R2711" s="567"/>
      <c r="S2711" s="567"/>
      <c r="T2711" s="567"/>
      <c r="U2711" s="567"/>
      <c r="V2711" s="567"/>
      <c r="W2711" s="567"/>
      <c r="X2711" s="567"/>
      <c r="Y2711" s="568"/>
      <c r="Z2711" s="567"/>
      <c r="AA2711" s="567"/>
      <c r="AB2711" s="316"/>
      <c r="AC2711" s="316"/>
    </row>
    <row r="2712" spans="1:29">
      <c r="A2712" s="576"/>
      <c r="B2712" s="566"/>
      <c r="C2712" s="566"/>
      <c r="D2712" s="566"/>
      <c r="E2712" s="566"/>
      <c r="F2712" s="567"/>
      <c r="G2712" s="567"/>
      <c r="H2712" s="567"/>
      <c r="I2712" s="567"/>
      <c r="J2712" s="567"/>
      <c r="K2712" s="567"/>
      <c r="L2712" s="567"/>
      <c r="M2712" s="567"/>
      <c r="N2712" s="567"/>
      <c r="O2712" s="567"/>
      <c r="P2712" s="567"/>
      <c r="Q2712" s="567"/>
      <c r="R2712" s="567"/>
      <c r="S2712" s="567"/>
      <c r="T2712" s="567"/>
      <c r="U2712" s="567"/>
      <c r="V2712" s="567"/>
      <c r="W2712" s="567"/>
      <c r="X2712" s="567"/>
      <c r="Y2712" s="568"/>
      <c r="Z2712" s="567"/>
      <c r="AA2712" s="567"/>
      <c r="AB2712" s="316"/>
      <c r="AC2712" s="316"/>
    </row>
    <row r="2713" spans="1:29">
      <c r="A2713" s="576"/>
      <c r="B2713" s="566"/>
      <c r="C2713" s="566"/>
      <c r="D2713" s="566"/>
      <c r="E2713" s="566"/>
      <c r="F2713" s="567"/>
      <c r="G2713" s="567"/>
      <c r="H2713" s="567"/>
      <c r="I2713" s="567"/>
      <c r="J2713" s="567"/>
      <c r="K2713" s="567"/>
      <c r="L2713" s="567"/>
      <c r="M2713" s="567"/>
      <c r="N2713" s="567"/>
      <c r="O2713" s="567"/>
      <c r="P2713" s="567"/>
      <c r="Q2713" s="567"/>
      <c r="R2713" s="567"/>
      <c r="S2713" s="567"/>
      <c r="T2713" s="567"/>
      <c r="U2713" s="567"/>
      <c r="V2713" s="567"/>
      <c r="W2713" s="567"/>
      <c r="X2713" s="567"/>
      <c r="Y2713" s="568"/>
      <c r="Z2713" s="567"/>
      <c r="AA2713" s="567"/>
      <c r="AB2713" s="316"/>
      <c r="AC2713" s="316"/>
    </row>
    <row r="2714" spans="1:29">
      <c r="A2714" s="576"/>
      <c r="B2714" s="566"/>
      <c r="C2714" s="566"/>
      <c r="D2714" s="566"/>
      <c r="E2714" s="566"/>
      <c r="F2714" s="567"/>
      <c r="G2714" s="567"/>
      <c r="H2714" s="567"/>
      <c r="I2714" s="567"/>
      <c r="J2714" s="567"/>
      <c r="K2714" s="567"/>
      <c r="L2714" s="567"/>
      <c r="M2714" s="567"/>
      <c r="N2714" s="567"/>
      <c r="O2714" s="567"/>
      <c r="P2714" s="567"/>
      <c r="Q2714" s="567"/>
      <c r="R2714" s="567"/>
      <c r="S2714" s="567"/>
      <c r="T2714" s="567"/>
      <c r="U2714" s="567"/>
      <c r="V2714" s="567"/>
      <c r="W2714" s="567"/>
      <c r="X2714" s="567"/>
      <c r="Y2714" s="568"/>
      <c r="Z2714" s="567"/>
      <c r="AA2714" s="567"/>
      <c r="AB2714" s="316"/>
      <c r="AC2714" s="316"/>
    </row>
    <row r="2715" spans="1:29">
      <c r="A2715" s="576"/>
      <c r="B2715" s="566"/>
      <c r="C2715" s="566"/>
      <c r="D2715" s="566"/>
      <c r="E2715" s="566"/>
      <c r="F2715" s="567"/>
      <c r="G2715" s="567"/>
      <c r="H2715" s="567"/>
      <c r="I2715" s="567"/>
      <c r="J2715" s="567"/>
      <c r="K2715" s="567"/>
      <c r="L2715" s="567"/>
      <c r="M2715" s="567"/>
      <c r="N2715" s="567"/>
      <c r="O2715" s="567"/>
      <c r="P2715" s="567"/>
      <c r="Q2715" s="567"/>
      <c r="R2715" s="567"/>
      <c r="S2715" s="567"/>
      <c r="T2715" s="567"/>
      <c r="U2715" s="567"/>
      <c r="V2715" s="567"/>
      <c r="W2715" s="567"/>
      <c r="X2715" s="567"/>
      <c r="Y2715" s="568"/>
      <c r="Z2715" s="567"/>
      <c r="AA2715" s="567"/>
      <c r="AB2715" s="316"/>
      <c r="AC2715" s="316"/>
    </row>
    <row r="2716" spans="1:29">
      <c r="A2716" s="576"/>
      <c r="B2716" s="566"/>
      <c r="C2716" s="566"/>
      <c r="D2716" s="566"/>
      <c r="E2716" s="566"/>
      <c r="F2716" s="567"/>
      <c r="G2716" s="567"/>
      <c r="H2716" s="567"/>
      <c r="I2716" s="567"/>
      <c r="J2716" s="567"/>
      <c r="K2716" s="567"/>
      <c r="L2716" s="567"/>
      <c r="M2716" s="567"/>
      <c r="N2716" s="567"/>
      <c r="O2716" s="567"/>
      <c r="P2716" s="567"/>
      <c r="Q2716" s="567"/>
      <c r="R2716" s="567"/>
      <c r="S2716" s="567"/>
      <c r="T2716" s="567"/>
      <c r="U2716" s="567"/>
      <c r="V2716" s="567"/>
      <c r="W2716" s="567"/>
      <c r="X2716" s="567"/>
      <c r="Y2716" s="568"/>
      <c r="Z2716" s="567"/>
      <c r="AA2716" s="567"/>
      <c r="AB2716" s="316"/>
      <c r="AC2716" s="316"/>
    </row>
    <row r="2717" spans="1:29">
      <c r="A2717" s="576"/>
      <c r="B2717" s="566"/>
      <c r="C2717" s="566"/>
      <c r="D2717" s="566"/>
      <c r="E2717" s="566"/>
      <c r="F2717" s="567"/>
      <c r="G2717" s="567"/>
      <c r="H2717" s="567"/>
      <c r="I2717" s="567"/>
      <c r="J2717" s="567"/>
      <c r="K2717" s="567"/>
      <c r="L2717" s="567"/>
      <c r="M2717" s="567"/>
      <c r="N2717" s="567"/>
      <c r="O2717" s="567"/>
      <c r="P2717" s="567"/>
      <c r="Q2717" s="567"/>
      <c r="R2717" s="567"/>
      <c r="S2717" s="567"/>
      <c r="T2717" s="567"/>
      <c r="U2717" s="567"/>
      <c r="V2717" s="567"/>
      <c r="W2717" s="567"/>
      <c r="X2717" s="567"/>
      <c r="Y2717" s="568"/>
      <c r="Z2717" s="567"/>
      <c r="AA2717" s="567"/>
      <c r="AB2717" s="316"/>
      <c r="AC2717" s="316"/>
    </row>
    <row r="2718" spans="1:29">
      <c r="A2718" s="576"/>
      <c r="B2718" s="566"/>
      <c r="C2718" s="566"/>
      <c r="D2718" s="566"/>
      <c r="E2718" s="566"/>
      <c r="F2718" s="567"/>
      <c r="G2718" s="567"/>
      <c r="H2718" s="567"/>
      <c r="I2718" s="567"/>
      <c r="J2718" s="567"/>
      <c r="K2718" s="567"/>
      <c r="L2718" s="567"/>
      <c r="M2718" s="567"/>
      <c r="N2718" s="567"/>
      <c r="O2718" s="567"/>
      <c r="P2718" s="567"/>
      <c r="Q2718" s="567"/>
      <c r="R2718" s="567"/>
      <c r="S2718" s="567"/>
      <c r="T2718" s="567"/>
      <c r="U2718" s="567"/>
      <c r="V2718" s="567"/>
      <c r="W2718" s="567"/>
      <c r="X2718" s="567"/>
      <c r="Y2718" s="568"/>
      <c r="Z2718" s="567"/>
      <c r="AA2718" s="567"/>
      <c r="AB2718" s="316"/>
      <c r="AC2718" s="316"/>
    </row>
    <row r="2719" spans="1:29">
      <c r="A2719" s="576"/>
      <c r="B2719" s="566"/>
      <c r="C2719" s="566"/>
      <c r="D2719" s="566"/>
      <c r="E2719" s="566"/>
      <c r="F2719" s="567"/>
      <c r="G2719" s="567"/>
      <c r="H2719" s="567"/>
      <c r="I2719" s="567"/>
      <c r="J2719" s="567"/>
      <c r="K2719" s="567"/>
      <c r="L2719" s="567"/>
      <c r="M2719" s="567"/>
      <c r="N2719" s="567"/>
      <c r="O2719" s="567"/>
      <c r="P2719" s="567"/>
      <c r="Q2719" s="567"/>
      <c r="R2719" s="567"/>
      <c r="S2719" s="567"/>
      <c r="T2719" s="567"/>
      <c r="U2719" s="567"/>
      <c r="V2719" s="567"/>
      <c r="W2719" s="567"/>
      <c r="X2719" s="567"/>
      <c r="Y2719" s="568"/>
      <c r="Z2719" s="567"/>
      <c r="AA2719" s="567"/>
      <c r="AB2719" s="316"/>
      <c r="AC2719" s="316"/>
    </row>
    <row r="2720" spans="1:29">
      <c r="A2720" s="576"/>
      <c r="B2720" s="566"/>
      <c r="C2720" s="566"/>
      <c r="D2720" s="566"/>
      <c r="E2720" s="566"/>
      <c r="F2720" s="567"/>
      <c r="G2720" s="567"/>
      <c r="H2720" s="567"/>
      <c r="I2720" s="567"/>
      <c r="J2720" s="567"/>
      <c r="K2720" s="567"/>
      <c r="L2720" s="567"/>
      <c r="M2720" s="567"/>
      <c r="N2720" s="567"/>
      <c r="O2720" s="567"/>
      <c r="P2720" s="567"/>
      <c r="Q2720" s="567"/>
      <c r="R2720" s="567"/>
      <c r="S2720" s="567"/>
      <c r="T2720" s="567"/>
      <c r="U2720" s="567"/>
      <c r="V2720" s="567"/>
      <c r="W2720" s="567"/>
      <c r="X2720" s="567"/>
      <c r="Y2720" s="568"/>
      <c r="Z2720" s="567"/>
      <c r="AA2720" s="567"/>
      <c r="AB2720" s="316"/>
      <c r="AC2720" s="316"/>
    </row>
    <row r="2721" spans="1:29">
      <c r="A2721" s="576"/>
      <c r="B2721" s="566"/>
      <c r="C2721" s="566"/>
      <c r="D2721" s="566"/>
      <c r="E2721" s="566"/>
      <c r="F2721" s="567"/>
      <c r="G2721" s="567"/>
      <c r="H2721" s="567"/>
      <c r="I2721" s="567"/>
      <c r="J2721" s="567"/>
      <c r="K2721" s="567"/>
      <c r="L2721" s="567"/>
      <c r="M2721" s="567"/>
      <c r="N2721" s="567"/>
      <c r="O2721" s="567"/>
      <c r="P2721" s="567"/>
      <c r="Q2721" s="567"/>
      <c r="R2721" s="567"/>
      <c r="S2721" s="567"/>
      <c r="T2721" s="567"/>
      <c r="U2721" s="567"/>
      <c r="V2721" s="567"/>
      <c r="W2721" s="567"/>
      <c r="X2721" s="567"/>
      <c r="Y2721" s="568"/>
      <c r="Z2721" s="567"/>
      <c r="AA2721" s="567"/>
      <c r="AB2721" s="316"/>
      <c r="AC2721" s="316"/>
    </row>
    <row r="2722" spans="1:29">
      <c r="A2722" s="576"/>
      <c r="B2722" s="566"/>
      <c r="C2722" s="566"/>
      <c r="D2722" s="566"/>
      <c r="E2722" s="566"/>
      <c r="F2722" s="567"/>
      <c r="G2722" s="567"/>
      <c r="H2722" s="567"/>
      <c r="I2722" s="567"/>
      <c r="J2722" s="567"/>
      <c r="K2722" s="567"/>
      <c r="L2722" s="567"/>
      <c r="M2722" s="567"/>
      <c r="N2722" s="567"/>
      <c r="O2722" s="567"/>
      <c r="P2722" s="567"/>
      <c r="Q2722" s="567"/>
      <c r="R2722" s="567"/>
      <c r="S2722" s="567"/>
      <c r="T2722" s="567"/>
      <c r="U2722" s="567"/>
      <c r="V2722" s="567"/>
      <c r="W2722" s="567"/>
      <c r="X2722" s="567"/>
      <c r="Y2722" s="568"/>
      <c r="Z2722" s="567"/>
      <c r="AA2722" s="567"/>
      <c r="AB2722" s="316"/>
      <c r="AC2722" s="316"/>
    </row>
    <row r="2723" spans="1:29">
      <c r="A2723" s="576"/>
      <c r="B2723" s="566"/>
      <c r="C2723" s="566"/>
      <c r="D2723" s="566"/>
      <c r="E2723" s="566"/>
      <c r="F2723" s="567"/>
      <c r="G2723" s="567"/>
      <c r="H2723" s="567"/>
      <c r="I2723" s="567"/>
      <c r="J2723" s="567"/>
      <c r="K2723" s="567"/>
      <c r="L2723" s="567"/>
      <c r="M2723" s="567"/>
      <c r="N2723" s="567"/>
      <c r="O2723" s="567"/>
      <c r="P2723" s="567"/>
      <c r="Q2723" s="567"/>
      <c r="R2723" s="567"/>
      <c r="S2723" s="567"/>
      <c r="T2723" s="567"/>
      <c r="U2723" s="567"/>
      <c r="V2723" s="567"/>
      <c r="W2723" s="567"/>
      <c r="X2723" s="567"/>
      <c r="Y2723" s="568"/>
      <c r="Z2723" s="567"/>
      <c r="AA2723" s="567"/>
      <c r="AB2723" s="316"/>
      <c r="AC2723" s="316"/>
    </row>
    <row r="2724" spans="1:29">
      <c r="A2724" s="576"/>
      <c r="B2724" s="566"/>
      <c r="C2724" s="566"/>
      <c r="D2724" s="566"/>
      <c r="E2724" s="566"/>
      <c r="F2724" s="567"/>
      <c r="G2724" s="567"/>
      <c r="H2724" s="567"/>
      <c r="I2724" s="567"/>
      <c r="J2724" s="567"/>
      <c r="K2724" s="567"/>
      <c r="L2724" s="567"/>
      <c r="M2724" s="567"/>
      <c r="N2724" s="567"/>
      <c r="O2724" s="567"/>
      <c r="P2724" s="567"/>
      <c r="Q2724" s="567"/>
      <c r="R2724" s="567"/>
      <c r="S2724" s="567"/>
      <c r="T2724" s="567"/>
      <c r="U2724" s="567"/>
      <c r="V2724" s="567"/>
      <c r="W2724" s="567"/>
      <c r="X2724" s="567"/>
      <c r="Y2724" s="568"/>
      <c r="Z2724" s="567"/>
      <c r="AA2724" s="567"/>
      <c r="AB2724" s="316"/>
      <c r="AC2724" s="316"/>
    </row>
    <row r="2725" spans="1:29">
      <c r="A2725" s="576"/>
      <c r="B2725" s="566"/>
      <c r="C2725" s="566"/>
      <c r="D2725" s="566"/>
      <c r="E2725" s="566"/>
      <c r="F2725" s="567"/>
      <c r="G2725" s="567"/>
      <c r="H2725" s="567"/>
      <c r="I2725" s="567"/>
      <c r="J2725" s="567"/>
      <c r="K2725" s="567"/>
      <c r="L2725" s="567"/>
      <c r="M2725" s="567"/>
      <c r="N2725" s="567"/>
      <c r="O2725" s="567"/>
      <c r="P2725" s="567"/>
      <c r="Q2725" s="567"/>
      <c r="R2725" s="567"/>
      <c r="S2725" s="567"/>
      <c r="T2725" s="567"/>
      <c r="U2725" s="567"/>
      <c r="V2725" s="567"/>
      <c r="W2725" s="567"/>
      <c r="X2725" s="567"/>
      <c r="Y2725" s="568"/>
      <c r="Z2725" s="567"/>
      <c r="AA2725" s="567"/>
      <c r="AB2725" s="316"/>
      <c r="AC2725" s="316"/>
    </row>
    <row r="2726" spans="1:29">
      <c r="A2726" s="576"/>
      <c r="B2726" s="566"/>
      <c r="C2726" s="566"/>
      <c r="D2726" s="566"/>
      <c r="E2726" s="566"/>
      <c r="F2726" s="567"/>
      <c r="G2726" s="567"/>
      <c r="H2726" s="567"/>
      <c r="I2726" s="567"/>
      <c r="J2726" s="567"/>
      <c r="K2726" s="567"/>
      <c r="L2726" s="567"/>
      <c r="M2726" s="567"/>
      <c r="N2726" s="567"/>
      <c r="O2726" s="567"/>
      <c r="P2726" s="567"/>
      <c r="Q2726" s="567"/>
      <c r="R2726" s="567"/>
      <c r="S2726" s="567"/>
      <c r="T2726" s="567"/>
      <c r="U2726" s="567"/>
      <c r="V2726" s="567"/>
      <c r="W2726" s="567"/>
      <c r="X2726" s="567"/>
      <c r="Y2726" s="568"/>
      <c r="Z2726" s="567"/>
      <c r="AA2726" s="567"/>
      <c r="AB2726" s="316"/>
      <c r="AC2726" s="316"/>
    </row>
    <row r="2727" spans="1:29">
      <c r="A2727" s="576"/>
      <c r="B2727" s="566"/>
      <c r="C2727" s="566"/>
      <c r="D2727" s="566"/>
      <c r="E2727" s="566"/>
      <c r="F2727" s="567"/>
      <c r="G2727" s="567"/>
      <c r="H2727" s="567"/>
      <c r="I2727" s="567"/>
      <c r="J2727" s="567"/>
      <c r="K2727" s="567"/>
      <c r="L2727" s="567"/>
      <c r="M2727" s="567"/>
      <c r="N2727" s="567"/>
      <c r="O2727" s="567"/>
      <c r="P2727" s="567"/>
      <c r="Q2727" s="567"/>
      <c r="R2727" s="567"/>
      <c r="S2727" s="567"/>
      <c r="T2727" s="567"/>
      <c r="U2727" s="567"/>
      <c r="V2727" s="567"/>
      <c r="W2727" s="567"/>
      <c r="X2727" s="567"/>
      <c r="Y2727" s="568"/>
      <c r="Z2727" s="567"/>
      <c r="AA2727" s="567"/>
      <c r="AB2727" s="316"/>
      <c r="AC2727" s="316"/>
    </row>
    <row r="2728" spans="1:29">
      <c r="A2728" s="576"/>
      <c r="B2728" s="566"/>
      <c r="C2728" s="566"/>
      <c r="D2728" s="566"/>
      <c r="E2728" s="566"/>
      <c r="F2728" s="567"/>
      <c r="G2728" s="567"/>
      <c r="H2728" s="567"/>
      <c r="I2728" s="567"/>
      <c r="J2728" s="567"/>
      <c r="K2728" s="567"/>
      <c r="L2728" s="567"/>
      <c r="M2728" s="567"/>
      <c r="N2728" s="567"/>
      <c r="O2728" s="567"/>
      <c r="P2728" s="567"/>
      <c r="Q2728" s="567"/>
      <c r="R2728" s="567"/>
      <c r="S2728" s="567"/>
      <c r="T2728" s="567"/>
      <c r="U2728" s="567"/>
      <c r="V2728" s="567"/>
      <c r="W2728" s="567"/>
      <c r="X2728" s="567"/>
      <c r="Y2728" s="568"/>
      <c r="Z2728" s="567"/>
      <c r="AA2728" s="567"/>
      <c r="AB2728" s="316"/>
      <c r="AC2728" s="316"/>
    </row>
    <row r="2729" spans="1:29">
      <c r="A2729" s="576"/>
      <c r="B2729" s="566"/>
      <c r="C2729" s="566"/>
      <c r="D2729" s="566"/>
      <c r="E2729" s="566"/>
      <c r="F2729" s="567"/>
      <c r="G2729" s="567"/>
      <c r="H2729" s="567"/>
      <c r="I2729" s="567"/>
      <c r="J2729" s="567"/>
      <c r="K2729" s="567"/>
      <c r="L2729" s="567"/>
      <c r="M2729" s="567"/>
      <c r="N2729" s="567"/>
      <c r="O2729" s="567"/>
      <c r="P2729" s="567"/>
      <c r="Q2729" s="567"/>
      <c r="R2729" s="567"/>
      <c r="S2729" s="567"/>
      <c r="T2729" s="567"/>
      <c r="U2729" s="567"/>
      <c r="V2729" s="567"/>
      <c r="W2729" s="567"/>
      <c r="X2729" s="567"/>
      <c r="Y2729" s="568"/>
      <c r="Z2729" s="567"/>
      <c r="AA2729" s="567"/>
      <c r="AB2729" s="316"/>
      <c r="AC2729" s="316"/>
    </row>
    <row r="2730" spans="1:29">
      <c r="A2730" s="576"/>
      <c r="B2730" s="566"/>
      <c r="C2730" s="566"/>
      <c r="D2730" s="566"/>
      <c r="E2730" s="566"/>
      <c r="F2730" s="567"/>
      <c r="G2730" s="567"/>
      <c r="H2730" s="567"/>
      <c r="I2730" s="567"/>
      <c r="J2730" s="567"/>
      <c r="K2730" s="567"/>
      <c r="L2730" s="567"/>
      <c r="M2730" s="567"/>
      <c r="N2730" s="567"/>
      <c r="O2730" s="567"/>
      <c r="P2730" s="567"/>
      <c r="Q2730" s="567"/>
      <c r="R2730" s="567"/>
      <c r="S2730" s="567"/>
      <c r="T2730" s="567"/>
      <c r="U2730" s="567"/>
      <c r="V2730" s="567"/>
      <c r="W2730" s="567"/>
      <c r="X2730" s="567"/>
      <c r="Y2730" s="568"/>
      <c r="Z2730" s="567"/>
      <c r="AA2730" s="567"/>
      <c r="AB2730" s="316"/>
      <c r="AC2730" s="316"/>
    </row>
    <row r="2731" spans="1:29">
      <c r="A2731" s="576"/>
      <c r="B2731" s="566"/>
      <c r="C2731" s="566"/>
      <c r="D2731" s="566"/>
      <c r="E2731" s="566"/>
      <c r="F2731" s="567"/>
      <c r="G2731" s="567"/>
      <c r="H2731" s="567"/>
      <c r="I2731" s="567"/>
      <c r="J2731" s="567"/>
      <c r="K2731" s="567"/>
      <c r="L2731" s="567"/>
      <c r="M2731" s="567"/>
      <c r="N2731" s="567"/>
      <c r="O2731" s="567"/>
      <c r="P2731" s="567"/>
      <c r="Q2731" s="567"/>
      <c r="R2731" s="567"/>
      <c r="S2731" s="567"/>
      <c r="T2731" s="567"/>
      <c r="U2731" s="567"/>
      <c r="V2731" s="567"/>
      <c r="W2731" s="567"/>
      <c r="X2731" s="567"/>
      <c r="Y2731" s="568"/>
      <c r="Z2731" s="567"/>
      <c r="AA2731" s="567"/>
      <c r="AB2731" s="316"/>
      <c r="AC2731" s="316"/>
    </row>
    <row r="2732" spans="1:29">
      <c r="A2732" s="576"/>
      <c r="B2732" s="566"/>
      <c r="C2732" s="566"/>
      <c r="D2732" s="566"/>
      <c r="E2732" s="566"/>
      <c r="F2732" s="567"/>
      <c r="G2732" s="567"/>
      <c r="H2732" s="567"/>
      <c r="I2732" s="567"/>
      <c r="J2732" s="567"/>
      <c r="K2732" s="567"/>
      <c r="L2732" s="567"/>
      <c r="M2732" s="567"/>
      <c r="N2732" s="567"/>
      <c r="O2732" s="567"/>
      <c r="P2732" s="567"/>
      <c r="Q2732" s="567"/>
      <c r="R2732" s="567"/>
      <c r="S2732" s="567"/>
      <c r="T2732" s="567"/>
      <c r="U2732" s="567"/>
      <c r="V2732" s="567"/>
      <c r="W2732" s="567"/>
      <c r="X2732" s="567"/>
      <c r="Y2732" s="568"/>
      <c r="Z2732" s="567"/>
      <c r="AA2732" s="567"/>
      <c r="AB2732" s="316"/>
      <c r="AC2732" s="316"/>
    </row>
    <row r="2733" spans="1:29">
      <c r="A2733" s="576"/>
      <c r="B2733" s="566"/>
      <c r="C2733" s="566"/>
      <c r="D2733" s="566"/>
      <c r="E2733" s="566"/>
      <c r="F2733" s="567"/>
      <c r="G2733" s="567"/>
      <c r="H2733" s="567"/>
      <c r="I2733" s="567"/>
      <c r="J2733" s="567"/>
      <c r="K2733" s="567"/>
      <c r="L2733" s="567"/>
      <c r="M2733" s="567"/>
      <c r="N2733" s="567"/>
      <c r="O2733" s="567"/>
      <c r="P2733" s="567"/>
      <c r="Q2733" s="567"/>
      <c r="R2733" s="567"/>
      <c r="S2733" s="567"/>
      <c r="T2733" s="567"/>
      <c r="U2733" s="567"/>
      <c r="V2733" s="567"/>
      <c r="W2733" s="567"/>
      <c r="X2733" s="567"/>
      <c r="Y2733" s="568"/>
      <c r="Z2733" s="567"/>
      <c r="AA2733" s="567"/>
      <c r="AB2733" s="316"/>
      <c r="AC2733" s="316"/>
    </row>
    <row r="2734" spans="1:29">
      <c r="A2734" s="576"/>
      <c r="B2734" s="566"/>
      <c r="C2734" s="566"/>
      <c r="D2734" s="566"/>
      <c r="E2734" s="566"/>
      <c r="F2734" s="567"/>
      <c r="G2734" s="567"/>
      <c r="H2734" s="567"/>
      <c r="I2734" s="567"/>
      <c r="J2734" s="567"/>
      <c r="K2734" s="567"/>
      <c r="L2734" s="567"/>
      <c r="M2734" s="567"/>
      <c r="N2734" s="567"/>
      <c r="O2734" s="567"/>
      <c r="P2734" s="567"/>
      <c r="Q2734" s="567"/>
      <c r="R2734" s="567"/>
      <c r="S2734" s="567"/>
      <c r="T2734" s="567"/>
      <c r="U2734" s="567"/>
      <c r="V2734" s="567"/>
      <c r="W2734" s="567"/>
      <c r="X2734" s="567"/>
      <c r="Y2734" s="568"/>
      <c r="Z2734" s="567"/>
      <c r="AA2734" s="567"/>
      <c r="AB2734" s="316"/>
      <c r="AC2734" s="316"/>
    </row>
    <row r="2735" spans="1:29">
      <c r="A2735" s="576"/>
      <c r="B2735" s="566"/>
      <c r="C2735" s="566"/>
      <c r="D2735" s="566"/>
      <c r="E2735" s="566"/>
      <c r="F2735" s="567"/>
      <c r="G2735" s="567"/>
      <c r="H2735" s="567"/>
      <c r="I2735" s="567"/>
      <c r="J2735" s="567"/>
      <c r="K2735" s="567"/>
      <c r="L2735" s="567"/>
      <c r="M2735" s="567"/>
      <c r="N2735" s="567"/>
      <c r="O2735" s="567"/>
      <c r="P2735" s="567"/>
      <c r="Q2735" s="567"/>
      <c r="R2735" s="567"/>
      <c r="S2735" s="567"/>
      <c r="T2735" s="567"/>
      <c r="U2735" s="567"/>
      <c r="V2735" s="567"/>
      <c r="W2735" s="567"/>
      <c r="X2735" s="567"/>
      <c r="Y2735" s="568"/>
      <c r="Z2735" s="567"/>
      <c r="AA2735" s="567"/>
      <c r="AB2735" s="316"/>
      <c r="AC2735" s="316"/>
    </row>
    <row r="2736" spans="1:29">
      <c r="A2736" s="576"/>
      <c r="B2736" s="566"/>
      <c r="C2736" s="566"/>
      <c r="D2736" s="566"/>
      <c r="E2736" s="566"/>
      <c r="F2736" s="567"/>
      <c r="G2736" s="567"/>
      <c r="H2736" s="567"/>
      <c r="I2736" s="567"/>
      <c r="J2736" s="567"/>
      <c r="K2736" s="567"/>
      <c r="L2736" s="567"/>
      <c r="M2736" s="567"/>
      <c r="N2736" s="567"/>
      <c r="O2736" s="567"/>
      <c r="P2736" s="567"/>
      <c r="Q2736" s="567"/>
      <c r="R2736" s="567"/>
      <c r="S2736" s="567"/>
      <c r="T2736" s="567"/>
      <c r="U2736" s="567"/>
      <c r="V2736" s="567"/>
      <c r="W2736" s="567"/>
      <c r="X2736" s="567"/>
      <c r="Y2736" s="568"/>
      <c r="Z2736" s="567"/>
      <c r="AA2736" s="567"/>
      <c r="AB2736" s="316"/>
      <c r="AC2736" s="316"/>
    </row>
    <row r="2737" spans="1:29">
      <c r="A2737" s="576"/>
      <c r="B2737" s="566"/>
      <c r="C2737" s="566"/>
      <c r="D2737" s="566"/>
      <c r="E2737" s="566"/>
      <c r="F2737" s="567"/>
      <c r="G2737" s="567"/>
      <c r="H2737" s="567"/>
      <c r="I2737" s="567"/>
      <c r="J2737" s="567"/>
      <c r="K2737" s="567"/>
      <c r="L2737" s="567"/>
      <c r="M2737" s="567"/>
      <c r="N2737" s="567"/>
      <c r="O2737" s="567"/>
      <c r="P2737" s="567"/>
      <c r="Q2737" s="567"/>
      <c r="R2737" s="567"/>
      <c r="S2737" s="567"/>
      <c r="T2737" s="567"/>
      <c r="U2737" s="567"/>
      <c r="V2737" s="567"/>
      <c r="W2737" s="567"/>
      <c r="X2737" s="567"/>
      <c r="Y2737" s="568"/>
      <c r="Z2737" s="567"/>
      <c r="AA2737" s="567"/>
      <c r="AB2737" s="316"/>
      <c r="AC2737" s="316"/>
    </row>
    <row r="2738" spans="1:29">
      <c r="A2738" s="576"/>
      <c r="B2738" s="566"/>
      <c r="C2738" s="566"/>
      <c r="D2738" s="566"/>
      <c r="E2738" s="566"/>
      <c r="F2738" s="567"/>
      <c r="G2738" s="567"/>
      <c r="H2738" s="567"/>
      <c r="I2738" s="567"/>
      <c r="J2738" s="567"/>
      <c r="K2738" s="567"/>
      <c r="L2738" s="567"/>
      <c r="M2738" s="567"/>
      <c r="N2738" s="567"/>
      <c r="O2738" s="567"/>
      <c r="P2738" s="567"/>
      <c r="Q2738" s="567"/>
      <c r="R2738" s="567"/>
      <c r="S2738" s="567"/>
      <c r="T2738" s="567"/>
      <c r="U2738" s="567"/>
      <c r="V2738" s="567"/>
      <c r="W2738" s="567"/>
      <c r="X2738" s="567"/>
      <c r="Y2738" s="568"/>
      <c r="Z2738" s="567"/>
      <c r="AA2738" s="567"/>
      <c r="AB2738" s="316"/>
      <c r="AC2738" s="316"/>
    </row>
    <row r="2739" spans="1:29">
      <c r="A2739" s="576"/>
      <c r="B2739" s="566"/>
      <c r="C2739" s="566"/>
      <c r="D2739" s="566"/>
      <c r="E2739" s="566"/>
      <c r="F2739" s="567"/>
      <c r="G2739" s="567"/>
      <c r="H2739" s="567"/>
      <c r="I2739" s="567"/>
      <c r="J2739" s="567"/>
      <c r="K2739" s="567"/>
      <c r="L2739" s="567"/>
      <c r="M2739" s="567"/>
      <c r="N2739" s="567"/>
      <c r="O2739" s="567"/>
      <c r="P2739" s="567"/>
      <c r="Q2739" s="567"/>
      <c r="R2739" s="567"/>
      <c r="S2739" s="567"/>
      <c r="T2739" s="567"/>
      <c r="U2739" s="567"/>
      <c r="V2739" s="567"/>
      <c r="W2739" s="567"/>
      <c r="X2739" s="567"/>
      <c r="Y2739" s="568"/>
      <c r="Z2739" s="567"/>
      <c r="AA2739" s="567"/>
      <c r="AB2739" s="316"/>
      <c r="AC2739" s="316"/>
    </row>
    <row r="2740" spans="1:29">
      <c r="A2740" s="576"/>
      <c r="B2740" s="566"/>
      <c r="C2740" s="566"/>
      <c r="D2740" s="566"/>
      <c r="E2740" s="566"/>
      <c r="F2740" s="567"/>
      <c r="G2740" s="567"/>
      <c r="H2740" s="567"/>
      <c r="I2740" s="567"/>
      <c r="J2740" s="567"/>
      <c r="K2740" s="567"/>
      <c r="L2740" s="567"/>
      <c r="M2740" s="567"/>
      <c r="N2740" s="567"/>
      <c r="O2740" s="567"/>
      <c r="P2740" s="567"/>
      <c r="Q2740" s="567"/>
      <c r="R2740" s="567"/>
      <c r="S2740" s="567"/>
      <c r="T2740" s="567"/>
      <c r="U2740" s="567"/>
      <c r="V2740" s="567"/>
      <c r="W2740" s="567"/>
      <c r="X2740" s="567"/>
      <c r="Y2740" s="568"/>
      <c r="Z2740" s="567"/>
      <c r="AA2740" s="567"/>
      <c r="AB2740" s="316"/>
      <c r="AC2740" s="316"/>
    </row>
    <row r="2741" spans="1:29">
      <c r="A2741" s="576"/>
      <c r="B2741" s="566"/>
      <c r="C2741" s="566"/>
      <c r="D2741" s="566"/>
      <c r="E2741" s="566"/>
      <c r="F2741" s="567"/>
      <c r="G2741" s="567"/>
      <c r="H2741" s="567"/>
      <c r="I2741" s="567"/>
      <c r="J2741" s="567"/>
      <c r="K2741" s="567"/>
      <c r="L2741" s="567"/>
      <c r="M2741" s="567"/>
      <c r="N2741" s="567"/>
      <c r="O2741" s="567"/>
      <c r="P2741" s="567"/>
      <c r="Q2741" s="567"/>
      <c r="R2741" s="567"/>
      <c r="S2741" s="567"/>
      <c r="T2741" s="567"/>
      <c r="U2741" s="567"/>
      <c r="V2741" s="567"/>
      <c r="W2741" s="567"/>
      <c r="X2741" s="567"/>
      <c r="Y2741" s="568"/>
      <c r="Z2741" s="567"/>
      <c r="AA2741" s="567"/>
      <c r="AB2741" s="316"/>
      <c r="AC2741" s="316"/>
    </row>
    <row r="2742" spans="1:29">
      <c r="A2742" s="576"/>
      <c r="B2742" s="566"/>
      <c r="C2742" s="566"/>
      <c r="D2742" s="566"/>
      <c r="E2742" s="566"/>
      <c r="F2742" s="567"/>
      <c r="G2742" s="567"/>
      <c r="H2742" s="567"/>
      <c r="I2742" s="567"/>
      <c r="J2742" s="567"/>
      <c r="K2742" s="567"/>
      <c r="L2742" s="567"/>
      <c r="M2742" s="567"/>
      <c r="N2742" s="567"/>
      <c r="O2742" s="567"/>
      <c r="P2742" s="567"/>
      <c r="Q2742" s="567"/>
      <c r="R2742" s="567"/>
      <c r="S2742" s="567"/>
      <c r="T2742" s="567"/>
      <c r="U2742" s="567"/>
      <c r="V2742" s="567"/>
      <c r="W2742" s="567"/>
      <c r="X2742" s="567"/>
      <c r="Y2742" s="568"/>
      <c r="Z2742" s="567"/>
      <c r="AA2742" s="567"/>
      <c r="AB2742" s="316"/>
      <c r="AC2742" s="316"/>
    </row>
    <row r="2743" spans="1:29">
      <c r="A2743" s="576"/>
      <c r="B2743" s="566"/>
      <c r="C2743" s="566"/>
      <c r="D2743" s="566"/>
      <c r="E2743" s="566"/>
      <c r="F2743" s="567"/>
      <c r="G2743" s="567"/>
      <c r="H2743" s="567"/>
      <c r="I2743" s="567"/>
      <c r="J2743" s="567"/>
      <c r="K2743" s="567"/>
      <c r="L2743" s="567"/>
      <c r="M2743" s="567"/>
      <c r="N2743" s="567"/>
      <c r="O2743" s="567"/>
      <c r="P2743" s="567"/>
      <c r="Q2743" s="567"/>
      <c r="R2743" s="567"/>
      <c r="S2743" s="567"/>
      <c r="T2743" s="567"/>
      <c r="U2743" s="567"/>
      <c r="V2743" s="567"/>
      <c r="W2743" s="567"/>
      <c r="X2743" s="567"/>
      <c r="Y2743" s="568"/>
      <c r="Z2743" s="567"/>
      <c r="AA2743" s="567"/>
      <c r="AB2743" s="316"/>
      <c r="AC2743" s="316"/>
    </row>
    <row r="2744" spans="1:29">
      <c r="A2744" s="576"/>
      <c r="B2744" s="566"/>
      <c r="C2744" s="566"/>
      <c r="D2744" s="566"/>
      <c r="E2744" s="566"/>
      <c r="F2744" s="567"/>
      <c r="G2744" s="567"/>
      <c r="H2744" s="567"/>
      <c r="I2744" s="567"/>
      <c r="J2744" s="567"/>
      <c r="K2744" s="567"/>
      <c r="L2744" s="567"/>
      <c r="M2744" s="567"/>
      <c r="N2744" s="567"/>
      <c r="O2744" s="567"/>
      <c r="P2744" s="567"/>
      <c r="Q2744" s="567"/>
      <c r="R2744" s="567"/>
      <c r="S2744" s="567"/>
      <c r="T2744" s="567"/>
      <c r="U2744" s="567"/>
      <c r="V2744" s="567"/>
      <c r="W2744" s="567"/>
      <c r="X2744" s="567"/>
      <c r="Y2744" s="568"/>
      <c r="Z2744" s="567"/>
      <c r="AA2744" s="567"/>
      <c r="AB2744" s="316"/>
      <c r="AC2744" s="316"/>
    </row>
    <row r="2745" spans="1:29">
      <c r="A2745" s="576"/>
      <c r="B2745" s="566"/>
      <c r="C2745" s="566"/>
      <c r="D2745" s="566"/>
      <c r="E2745" s="566"/>
      <c r="F2745" s="567"/>
      <c r="G2745" s="567"/>
      <c r="H2745" s="567"/>
      <c r="I2745" s="567"/>
      <c r="J2745" s="567"/>
      <c r="K2745" s="567"/>
      <c r="L2745" s="567"/>
      <c r="M2745" s="567"/>
      <c r="N2745" s="567"/>
      <c r="O2745" s="567"/>
      <c r="P2745" s="567"/>
      <c r="Q2745" s="567"/>
      <c r="R2745" s="567"/>
      <c r="S2745" s="567"/>
      <c r="T2745" s="567"/>
      <c r="U2745" s="567"/>
      <c r="V2745" s="567"/>
      <c r="W2745" s="567"/>
      <c r="X2745" s="567"/>
      <c r="Y2745" s="568"/>
      <c r="Z2745" s="567"/>
      <c r="AA2745" s="567"/>
      <c r="AB2745" s="316"/>
      <c r="AC2745" s="316"/>
    </row>
    <row r="2746" spans="1:29">
      <c r="A2746" s="576"/>
      <c r="B2746" s="566"/>
      <c r="C2746" s="566"/>
      <c r="D2746" s="566"/>
      <c r="E2746" s="566"/>
      <c r="F2746" s="567"/>
      <c r="G2746" s="567"/>
      <c r="H2746" s="567"/>
      <c r="I2746" s="567"/>
      <c r="J2746" s="567"/>
      <c r="K2746" s="567"/>
      <c r="L2746" s="567"/>
      <c r="M2746" s="567"/>
      <c r="N2746" s="567"/>
      <c r="O2746" s="567"/>
      <c r="P2746" s="567"/>
      <c r="Q2746" s="567"/>
      <c r="R2746" s="567"/>
      <c r="S2746" s="567"/>
      <c r="T2746" s="567"/>
      <c r="U2746" s="567"/>
      <c r="V2746" s="567"/>
      <c r="W2746" s="567"/>
      <c r="X2746" s="567"/>
      <c r="Y2746" s="568"/>
      <c r="Z2746" s="567"/>
      <c r="AA2746" s="567"/>
      <c r="AB2746" s="316"/>
      <c r="AC2746" s="316"/>
    </row>
    <row r="2747" spans="1:29">
      <c r="A2747" s="576"/>
      <c r="B2747" s="566"/>
      <c r="C2747" s="566"/>
      <c r="D2747" s="566"/>
      <c r="E2747" s="566"/>
      <c r="F2747" s="567"/>
      <c r="G2747" s="567"/>
      <c r="H2747" s="567"/>
      <c r="I2747" s="567"/>
      <c r="J2747" s="567"/>
      <c r="K2747" s="567"/>
      <c r="L2747" s="567"/>
      <c r="M2747" s="567"/>
      <c r="N2747" s="567"/>
      <c r="O2747" s="567"/>
      <c r="P2747" s="567"/>
      <c r="Q2747" s="567"/>
      <c r="R2747" s="567"/>
      <c r="S2747" s="567"/>
      <c r="T2747" s="567"/>
      <c r="U2747" s="567"/>
      <c r="V2747" s="567"/>
      <c r="W2747" s="567"/>
      <c r="X2747" s="567"/>
      <c r="Y2747" s="568"/>
      <c r="Z2747" s="567"/>
      <c r="AA2747" s="567"/>
      <c r="AB2747" s="316"/>
      <c r="AC2747" s="316"/>
    </row>
    <row r="2748" spans="1:29">
      <c r="A2748" s="576"/>
      <c r="B2748" s="566"/>
      <c r="C2748" s="566"/>
      <c r="D2748" s="566"/>
      <c r="E2748" s="566"/>
      <c r="F2748" s="567"/>
      <c r="G2748" s="567"/>
      <c r="H2748" s="567"/>
      <c r="I2748" s="567"/>
      <c r="J2748" s="567"/>
      <c r="K2748" s="567"/>
      <c r="L2748" s="567"/>
      <c r="M2748" s="567"/>
      <c r="N2748" s="567"/>
      <c r="O2748" s="567"/>
      <c r="P2748" s="567"/>
      <c r="Q2748" s="567"/>
      <c r="R2748" s="567"/>
      <c r="S2748" s="567"/>
      <c r="T2748" s="567"/>
      <c r="U2748" s="567"/>
      <c r="V2748" s="567"/>
      <c r="W2748" s="567"/>
      <c r="X2748" s="567"/>
      <c r="Y2748" s="568"/>
      <c r="Z2748" s="567"/>
      <c r="AA2748" s="567"/>
      <c r="AB2748" s="316"/>
      <c r="AC2748" s="316"/>
    </row>
    <row r="2749" spans="1:29">
      <c r="A2749" s="576"/>
      <c r="B2749" s="566"/>
      <c r="C2749" s="566"/>
      <c r="D2749" s="566"/>
      <c r="E2749" s="566"/>
      <c r="F2749" s="567"/>
      <c r="G2749" s="567"/>
      <c r="H2749" s="567"/>
      <c r="I2749" s="567"/>
      <c r="J2749" s="567"/>
      <c r="K2749" s="567"/>
      <c r="L2749" s="567"/>
      <c r="M2749" s="567"/>
      <c r="N2749" s="567"/>
      <c r="O2749" s="567"/>
      <c r="P2749" s="567"/>
      <c r="Q2749" s="567"/>
      <c r="R2749" s="567"/>
      <c r="S2749" s="567"/>
      <c r="T2749" s="567"/>
      <c r="U2749" s="567"/>
      <c r="V2749" s="567"/>
      <c r="W2749" s="567"/>
      <c r="X2749" s="567"/>
      <c r="Y2749" s="568"/>
      <c r="Z2749" s="567"/>
      <c r="AA2749" s="567"/>
      <c r="AB2749" s="316"/>
      <c r="AC2749" s="316"/>
    </row>
    <row r="2750" spans="1:29">
      <c r="A2750" s="576"/>
      <c r="B2750" s="566"/>
      <c r="C2750" s="566"/>
      <c r="D2750" s="566"/>
      <c r="E2750" s="566"/>
      <c r="F2750" s="567"/>
      <c r="G2750" s="567"/>
      <c r="H2750" s="567"/>
      <c r="I2750" s="567"/>
      <c r="J2750" s="567"/>
      <c r="K2750" s="567"/>
      <c r="L2750" s="567"/>
      <c r="M2750" s="567"/>
      <c r="N2750" s="567"/>
      <c r="O2750" s="567"/>
      <c r="P2750" s="567"/>
      <c r="Q2750" s="567"/>
      <c r="R2750" s="567"/>
      <c r="S2750" s="567"/>
      <c r="T2750" s="567"/>
      <c r="U2750" s="567"/>
      <c r="V2750" s="567"/>
      <c r="W2750" s="567"/>
      <c r="X2750" s="567"/>
      <c r="Y2750" s="568"/>
      <c r="Z2750" s="567"/>
      <c r="AA2750" s="567"/>
      <c r="AB2750" s="316"/>
      <c r="AC2750" s="316"/>
    </row>
    <row r="2751" spans="1:29">
      <c r="A2751" s="576"/>
      <c r="B2751" s="566"/>
      <c r="C2751" s="566"/>
      <c r="D2751" s="566"/>
      <c r="E2751" s="566"/>
      <c r="F2751" s="567"/>
      <c r="G2751" s="567"/>
      <c r="H2751" s="567"/>
      <c r="I2751" s="567"/>
      <c r="J2751" s="567"/>
      <c r="K2751" s="567"/>
      <c r="L2751" s="567"/>
      <c r="M2751" s="567"/>
      <c r="N2751" s="567"/>
      <c r="O2751" s="567"/>
      <c r="P2751" s="567"/>
      <c r="Q2751" s="567"/>
      <c r="R2751" s="567"/>
      <c r="S2751" s="567"/>
      <c r="T2751" s="567"/>
      <c r="U2751" s="567"/>
      <c r="V2751" s="567"/>
      <c r="W2751" s="567"/>
      <c r="X2751" s="567"/>
      <c r="Y2751" s="568"/>
      <c r="Z2751" s="567"/>
      <c r="AA2751" s="567"/>
      <c r="AB2751" s="316"/>
      <c r="AC2751" s="316"/>
    </row>
    <row r="2752" spans="1:29">
      <c r="A2752" s="576"/>
      <c r="B2752" s="566"/>
      <c r="C2752" s="566"/>
      <c r="D2752" s="566"/>
      <c r="E2752" s="566"/>
      <c r="F2752" s="567"/>
      <c r="G2752" s="567"/>
      <c r="H2752" s="567"/>
      <c r="I2752" s="567"/>
      <c r="J2752" s="567"/>
      <c r="K2752" s="567"/>
      <c r="L2752" s="567"/>
      <c r="M2752" s="567"/>
      <c r="N2752" s="567"/>
      <c r="O2752" s="567"/>
      <c r="P2752" s="567"/>
      <c r="Q2752" s="567"/>
      <c r="R2752" s="567"/>
      <c r="S2752" s="567"/>
      <c r="T2752" s="567"/>
      <c r="U2752" s="567"/>
      <c r="V2752" s="567"/>
      <c r="W2752" s="567"/>
      <c r="X2752" s="567"/>
      <c r="Y2752" s="568"/>
      <c r="Z2752" s="567"/>
      <c r="AA2752" s="567"/>
      <c r="AB2752" s="316"/>
      <c r="AC2752" s="316"/>
    </row>
    <row r="2753" spans="1:29">
      <c r="A2753" s="576"/>
      <c r="B2753" s="566"/>
      <c r="C2753" s="566"/>
      <c r="D2753" s="566"/>
      <c r="E2753" s="566"/>
      <c r="F2753" s="567"/>
      <c r="G2753" s="567"/>
      <c r="H2753" s="567"/>
      <c r="I2753" s="567"/>
      <c r="J2753" s="567"/>
      <c r="K2753" s="567"/>
      <c r="L2753" s="567"/>
      <c r="M2753" s="567"/>
      <c r="N2753" s="567"/>
      <c r="O2753" s="567"/>
      <c r="P2753" s="567"/>
      <c r="Q2753" s="567"/>
      <c r="R2753" s="567"/>
      <c r="S2753" s="567"/>
      <c r="T2753" s="567"/>
      <c r="U2753" s="567"/>
      <c r="V2753" s="567"/>
      <c r="W2753" s="567"/>
      <c r="X2753" s="567"/>
      <c r="Y2753" s="568"/>
      <c r="Z2753" s="567"/>
      <c r="AA2753" s="567"/>
      <c r="AB2753" s="316"/>
      <c r="AC2753" s="316"/>
    </row>
    <row r="2754" spans="1:29">
      <c r="A2754" s="576"/>
      <c r="B2754" s="566"/>
      <c r="C2754" s="566"/>
      <c r="D2754" s="566"/>
      <c r="E2754" s="566"/>
      <c r="F2754" s="567"/>
      <c r="G2754" s="567"/>
      <c r="H2754" s="567"/>
      <c r="I2754" s="567"/>
      <c r="J2754" s="567"/>
      <c r="K2754" s="567"/>
      <c r="L2754" s="567"/>
      <c r="M2754" s="567"/>
      <c r="N2754" s="567"/>
      <c r="O2754" s="567"/>
      <c r="P2754" s="567"/>
      <c r="Q2754" s="567"/>
      <c r="R2754" s="567"/>
      <c r="S2754" s="567"/>
      <c r="T2754" s="567"/>
      <c r="U2754" s="567"/>
      <c r="V2754" s="567"/>
      <c r="W2754" s="567"/>
      <c r="X2754" s="567"/>
      <c r="Y2754" s="568"/>
      <c r="Z2754" s="567"/>
      <c r="AA2754" s="567"/>
      <c r="AB2754" s="316"/>
      <c r="AC2754" s="316"/>
    </row>
    <row r="2755" spans="1:29">
      <c r="A2755" s="576"/>
      <c r="B2755" s="566"/>
      <c r="C2755" s="566"/>
      <c r="D2755" s="566"/>
      <c r="E2755" s="566"/>
      <c r="F2755" s="567"/>
      <c r="G2755" s="567"/>
      <c r="H2755" s="567"/>
      <c r="I2755" s="567"/>
      <c r="J2755" s="567"/>
      <c r="K2755" s="567"/>
      <c r="L2755" s="567"/>
      <c r="M2755" s="567"/>
      <c r="N2755" s="567"/>
      <c r="O2755" s="567"/>
      <c r="P2755" s="567"/>
      <c r="Q2755" s="567"/>
      <c r="R2755" s="567"/>
      <c r="S2755" s="567"/>
      <c r="T2755" s="567"/>
      <c r="U2755" s="567"/>
      <c r="V2755" s="567"/>
      <c r="W2755" s="567"/>
      <c r="X2755" s="567"/>
      <c r="Y2755" s="568"/>
      <c r="Z2755" s="567"/>
      <c r="AA2755" s="567"/>
      <c r="AB2755" s="316"/>
      <c r="AC2755" s="316"/>
    </row>
    <row r="2756" spans="1:29">
      <c r="A2756" s="576"/>
      <c r="B2756" s="566"/>
      <c r="C2756" s="566"/>
      <c r="D2756" s="566"/>
      <c r="E2756" s="566"/>
      <c r="F2756" s="567"/>
      <c r="G2756" s="567"/>
      <c r="H2756" s="567"/>
      <c r="I2756" s="567"/>
      <c r="J2756" s="567"/>
      <c r="K2756" s="567"/>
      <c r="L2756" s="567"/>
      <c r="M2756" s="567"/>
      <c r="N2756" s="567"/>
      <c r="O2756" s="567"/>
      <c r="P2756" s="567"/>
      <c r="Q2756" s="567"/>
      <c r="R2756" s="567"/>
      <c r="S2756" s="567"/>
      <c r="T2756" s="567"/>
      <c r="U2756" s="567"/>
      <c r="V2756" s="567"/>
      <c r="W2756" s="567"/>
      <c r="X2756" s="567"/>
      <c r="Y2756" s="568"/>
      <c r="Z2756" s="567"/>
      <c r="AA2756" s="567"/>
      <c r="AB2756" s="316"/>
      <c r="AC2756" s="316"/>
    </row>
    <row r="2757" spans="1:29">
      <c r="A2757" s="576"/>
      <c r="B2757" s="566"/>
      <c r="C2757" s="566"/>
      <c r="D2757" s="566"/>
      <c r="E2757" s="566"/>
      <c r="F2757" s="567"/>
      <c r="G2757" s="567"/>
      <c r="H2757" s="567"/>
      <c r="I2757" s="567"/>
      <c r="J2757" s="567"/>
      <c r="K2757" s="567"/>
      <c r="L2757" s="567"/>
      <c r="M2757" s="567"/>
      <c r="N2757" s="567"/>
      <c r="O2757" s="567"/>
      <c r="P2757" s="567"/>
      <c r="Q2757" s="567"/>
      <c r="R2757" s="567"/>
      <c r="S2757" s="567"/>
      <c r="T2757" s="567"/>
      <c r="U2757" s="567"/>
      <c r="V2757" s="567"/>
      <c r="W2757" s="567"/>
      <c r="X2757" s="567"/>
      <c r="Y2757" s="568"/>
      <c r="Z2757" s="567"/>
      <c r="AA2757" s="567"/>
      <c r="AB2757" s="316"/>
      <c r="AC2757" s="316"/>
    </row>
    <row r="2758" spans="1:29">
      <c r="A2758" s="576"/>
      <c r="B2758" s="566"/>
      <c r="C2758" s="566"/>
      <c r="D2758" s="566"/>
      <c r="E2758" s="566"/>
      <c r="F2758" s="567"/>
      <c r="G2758" s="567"/>
      <c r="H2758" s="567"/>
      <c r="I2758" s="567"/>
      <c r="J2758" s="567"/>
      <c r="K2758" s="567"/>
      <c r="L2758" s="567"/>
      <c r="M2758" s="567"/>
      <c r="N2758" s="567"/>
      <c r="O2758" s="567"/>
      <c r="P2758" s="567"/>
      <c r="Q2758" s="567"/>
      <c r="R2758" s="567"/>
      <c r="S2758" s="567"/>
      <c r="T2758" s="567"/>
      <c r="U2758" s="567"/>
      <c r="V2758" s="567"/>
      <c r="W2758" s="567"/>
      <c r="X2758" s="567"/>
      <c r="Y2758" s="568"/>
      <c r="Z2758" s="567"/>
      <c r="AA2758" s="567"/>
      <c r="AB2758" s="316"/>
      <c r="AC2758" s="316"/>
    </row>
    <row r="2759" spans="1:29">
      <c r="A2759" s="576"/>
      <c r="B2759" s="566"/>
      <c r="C2759" s="566"/>
      <c r="D2759" s="566"/>
      <c r="E2759" s="566"/>
      <c r="F2759" s="567"/>
      <c r="G2759" s="567"/>
      <c r="H2759" s="567"/>
      <c r="I2759" s="567"/>
      <c r="J2759" s="567"/>
      <c r="K2759" s="567"/>
      <c r="L2759" s="567"/>
      <c r="M2759" s="567"/>
      <c r="N2759" s="567"/>
      <c r="O2759" s="567"/>
      <c r="P2759" s="567"/>
      <c r="Q2759" s="567"/>
      <c r="R2759" s="567"/>
      <c r="S2759" s="567"/>
      <c r="T2759" s="567"/>
      <c r="U2759" s="567"/>
      <c r="V2759" s="567"/>
      <c r="W2759" s="567"/>
      <c r="X2759" s="567"/>
      <c r="Y2759" s="568"/>
      <c r="Z2759" s="567"/>
      <c r="AA2759" s="567"/>
      <c r="AB2759" s="316"/>
      <c r="AC2759" s="316"/>
    </row>
    <row r="2760" spans="1:29">
      <c r="A2760" s="576"/>
      <c r="B2760" s="566"/>
      <c r="C2760" s="566"/>
      <c r="D2760" s="566"/>
      <c r="E2760" s="566"/>
      <c r="F2760" s="567"/>
      <c r="G2760" s="567"/>
      <c r="H2760" s="567"/>
      <c r="I2760" s="567"/>
      <c r="J2760" s="567"/>
      <c r="K2760" s="567"/>
      <c r="L2760" s="567"/>
      <c r="M2760" s="567"/>
      <c r="N2760" s="567"/>
      <c r="O2760" s="567"/>
      <c r="P2760" s="567"/>
      <c r="Q2760" s="567"/>
      <c r="R2760" s="567"/>
      <c r="S2760" s="567"/>
      <c r="T2760" s="567"/>
      <c r="U2760" s="567"/>
      <c r="V2760" s="567"/>
      <c r="W2760" s="567"/>
      <c r="X2760" s="567"/>
      <c r="Y2760" s="568"/>
      <c r="Z2760" s="567"/>
      <c r="AA2760" s="567"/>
      <c r="AB2760" s="316"/>
      <c r="AC2760" s="316"/>
    </row>
    <row r="2761" spans="1:29">
      <c r="A2761" s="576"/>
      <c r="B2761" s="566"/>
      <c r="C2761" s="566"/>
      <c r="D2761" s="566"/>
      <c r="E2761" s="566"/>
      <c r="F2761" s="567"/>
      <c r="G2761" s="567"/>
      <c r="H2761" s="567"/>
      <c r="I2761" s="567"/>
      <c r="J2761" s="567"/>
      <c r="K2761" s="567"/>
      <c r="L2761" s="567"/>
      <c r="M2761" s="567"/>
      <c r="N2761" s="567"/>
      <c r="O2761" s="567"/>
      <c r="P2761" s="567"/>
      <c r="Q2761" s="567"/>
      <c r="R2761" s="567"/>
      <c r="S2761" s="567"/>
      <c r="T2761" s="567"/>
      <c r="U2761" s="567"/>
      <c r="V2761" s="567"/>
      <c r="W2761" s="567"/>
      <c r="X2761" s="567"/>
      <c r="Y2761" s="568"/>
      <c r="Z2761" s="567"/>
      <c r="AA2761" s="567"/>
      <c r="AB2761" s="316"/>
      <c r="AC2761" s="316"/>
    </row>
    <row r="2762" spans="1:29">
      <c r="A2762" s="576"/>
      <c r="B2762" s="566"/>
      <c r="C2762" s="566"/>
      <c r="D2762" s="566"/>
      <c r="E2762" s="566"/>
      <c r="F2762" s="567"/>
      <c r="G2762" s="567"/>
      <c r="H2762" s="567"/>
      <c r="I2762" s="567"/>
      <c r="J2762" s="567"/>
      <c r="K2762" s="567"/>
      <c r="L2762" s="567"/>
      <c r="M2762" s="567"/>
      <c r="N2762" s="567"/>
      <c r="O2762" s="567"/>
      <c r="P2762" s="567"/>
      <c r="Q2762" s="567"/>
      <c r="R2762" s="567"/>
      <c r="S2762" s="567"/>
      <c r="T2762" s="567"/>
      <c r="U2762" s="567"/>
      <c r="V2762" s="567"/>
      <c r="W2762" s="567"/>
      <c r="X2762" s="567"/>
      <c r="Y2762" s="568"/>
      <c r="Z2762" s="567"/>
      <c r="AA2762" s="567"/>
      <c r="AB2762" s="316"/>
      <c r="AC2762" s="316"/>
    </row>
    <row r="2763" spans="1:29">
      <c r="A2763" s="576"/>
      <c r="B2763" s="566"/>
      <c r="C2763" s="566"/>
      <c r="D2763" s="566"/>
      <c r="E2763" s="566"/>
      <c r="F2763" s="567"/>
      <c r="G2763" s="567"/>
      <c r="H2763" s="567"/>
      <c r="I2763" s="567"/>
      <c r="J2763" s="567"/>
      <c r="K2763" s="567"/>
      <c r="L2763" s="567"/>
      <c r="M2763" s="567"/>
      <c r="N2763" s="567"/>
      <c r="O2763" s="567"/>
      <c r="P2763" s="567"/>
      <c r="Q2763" s="567"/>
      <c r="R2763" s="567"/>
      <c r="S2763" s="567"/>
      <c r="T2763" s="567"/>
      <c r="U2763" s="567"/>
      <c r="V2763" s="567"/>
      <c r="W2763" s="567"/>
      <c r="X2763" s="567"/>
      <c r="Y2763" s="568"/>
      <c r="Z2763" s="567"/>
      <c r="AA2763" s="567"/>
      <c r="AB2763" s="316"/>
      <c r="AC2763" s="316"/>
    </row>
    <row r="2764" spans="1:29">
      <c r="A2764" s="576"/>
      <c r="B2764" s="566"/>
      <c r="C2764" s="566"/>
      <c r="D2764" s="566"/>
      <c r="E2764" s="566"/>
      <c r="F2764" s="567"/>
      <c r="G2764" s="567"/>
      <c r="H2764" s="567"/>
      <c r="I2764" s="567"/>
      <c r="J2764" s="567"/>
      <c r="K2764" s="567"/>
      <c r="L2764" s="567"/>
      <c r="M2764" s="567"/>
      <c r="N2764" s="567"/>
      <c r="O2764" s="567"/>
      <c r="P2764" s="567"/>
      <c r="Q2764" s="567"/>
      <c r="R2764" s="567"/>
      <c r="S2764" s="567"/>
      <c r="T2764" s="567"/>
      <c r="U2764" s="567"/>
      <c r="V2764" s="567"/>
      <c r="W2764" s="567"/>
      <c r="X2764" s="567"/>
      <c r="Y2764" s="568"/>
      <c r="Z2764" s="567"/>
      <c r="AA2764" s="567"/>
      <c r="AB2764" s="316"/>
      <c r="AC2764" s="316"/>
    </row>
    <row r="2765" spans="1:29">
      <c r="A2765" s="576"/>
      <c r="B2765" s="566"/>
      <c r="C2765" s="566"/>
      <c r="D2765" s="566"/>
      <c r="E2765" s="566"/>
      <c r="F2765" s="567"/>
      <c r="G2765" s="567"/>
      <c r="H2765" s="567"/>
      <c r="I2765" s="567"/>
      <c r="J2765" s="567"/>
      <c r="K2765" s="567"/>
      <c r="L2765" s="567"/>
      <c r="M2765" s="567"/>
      <c r="N2765" s="567"/>
      <c r="O2765" s="567"/>
      <c r="P2765" s="567"/>
      <c r="Q2765" s="567"/>
      <c r="R2765" s="567"/>
      <c r="S2765" s="567"/>
      <c r="T2765" s="567"/>
      <c r="U2765" s="567"/>
      <c r="V2765" s="567"/>
      <c r="W2765" s="567"/>
      <c r="X2765" s="567"/>
      <c r="Y2765" s="568"/>
      <c r="Z2765" s="567"/>
      <c r="AA2765" s="567"/>
      <c r="AB2765" s="316"/>
      <c r="AC2765" s="316"/>
    </row>
    <row r="2766" spans="1:29">
      <c r="A2766" s="576"/>
      <c r="B2766" s="566"/>
      <c r="C2766" s="566"/>
      <c r="D2766" s="566"/>
      <c r="E2766" s="566"/>
      <c r="F2766" s="567"/>
      <c r="G2766" s="567"/>
      <c r="H2766" s="567"/>
      <c r="I2766" s="567"/>
      <c r="J2766" s="567"/>
      <c r="K2766" s="567"/>
      <c r="L2766" s="567"/>
      <c r="M2766" s="567"/>
      <c r="N2766" s="567"/>
      <c r="O2766" s="567"/>
      <c r="P2766" s="567"/>
      <c r="Q2766" s="567"/>
      <c r="R2766" s="567"/>
      <c r="S2766" s="567"/>
      <c r="T2766" s="567"/>
      <c r="U2766" s="567"/>
      <c r="V2766" s="567"/>
      <c r="W2766" s="567"/>
      <c r="X2766" s="567"/>
      <c r="Y2766" s="568"/>
      <c r="Z2766" s="567"/>
      <c r="AA2766" s="567"/>
      <c r="AB2766" s="316"/>
      <c r="AC2766" s="316"/>
    </row>
    <row r="2767" spans="1:29">
      <c r="A2767" s="576"/>
      <c r="B2767" s="566"/>
      <c r="C2767" s="566"/>
      <c r="D2767" s="566"/>
      <c r="E2767" s="566"/>
      <c r="F2767" s="567"/>
      <c r="G2767" s="567"/>
      <c r="H2767" s="567"/>
      <c r="I2767" s="567"/>
      <c r="J2767" s="567"/>
      <c r="K2767" s="567"/>
      <c r="L2767" s="567"/>
      <c r="M2767" s="567"/>
      <c r="N2767" s="567"/>
      <c r="O2767" s="567"/>
      <c r="P2767" s="567"/>
      <c r="Q2767" s="567"/>
      <c r="R2767" s="567"/>
      <c r="S2767" s="567"/>
      <c r="T2767" s="567"/>
      <c r="U2767" s="567"/>
      <c r="V2767" s="567"/>
      <c r="W2767" s="567"/>
      <c r="X2767" s="567"/>
      <c r="Y2767" s="568"/>
      <c r="Z2767" s="567"/>
      <c r="AA2767" s="567"/>
      <c r="AB2767" s="316"/>
      <c r="AC2767" s="316"/>
    </row>
    <row r="2768" spans="1:29">
      <c r="A2768" s="576"/>
      <c r="B2768" s="566"/>
      <c r="C2768" s="566"/>
      <c r="D2768" s="566"/>
      <c r="E2768" s="566"/>
      <c r="F2768" s="567"/>
      <c r="G2768" s="567"/>
      <c r="H2768" s="567"/>
      <c r="I2768" s="567"/>
      <c r="J2768" s="567"/>
      <c r="K2768" s="567"/>
      <c r="L2768" s="567"/>
      <c r="M2768" s="567"/>
      <c r="N2768" s="567"/>
      <c r="O2768" s="567"/>
      <c r="P2768" s="567"/>
      <c r="Q2768" s="567"/>
      <c r="R2768" s="567"/>
      <c r="S2768" s="567"/>
      <c r="T2768" s="567"/>
      <c r="U2768" s="567"/>
      <c r="V2768" s="567"/>
      <c r="W2768" s="567"/>
      <c r="X2768" s="567"/>
      <c r="Y2768" s="568"/>
      <c r="Z2768" s="567"/>
      <c r="AA2768" s="567"/>
      <c r="AB2768" s="316"/>
      <c r="AC2768" s="316"/>
    </row>
    <row r="2769" spans="1:29">
      <c r="A2769" s="576"/>
      <c r="B2769" s="566"/>
      <c r="C2769" s="566"/>
      <c r="D2769" s="566"/>
      <c r="E2769" s="566"/>
      <c r="F2769" s="567"/>
      <c r="G2769" s="567"/>
      <c r="H2769" s="567"/>
      <c r="I2769" s="567"/>
      <c r="J2769" s="567"/>
      <c r="K2769" s="567"/>
      <c r="L2769" s="567"/>
      <c r="M2769" s="567"/>
      <c r="N2769" s="567"/>
      <c r="O2769" s="567"/>
      <c r="P2769" s="567"/>
      <c r="Q2769" s="567"/>
      <c r="R2769" s="567"/>
      <c r="S2769" s="567"/>
      <c r="T2769" s="567"/>
      <c r="U2769" s="567"/>
      <c r="V2769" s="567"/>
      <c r="W2769" s="567"/>
      <c r="X2769" s="567"/>
      <c r="Y2769" s="568"/>
      <c r="Z2769" s="567"/>
      <c r="AA2769" s="567"/>
      <c r="AB2769" s="316"/>
      <c r="AC2769" s="316"/>
    </row>
    <row r="2770" spans="1:29">
      <c r="A2770" s="576"/>
      <c r="B2770" s="566"/>
      <c r="C2770" s="566"/>
      <c r="D2770" s="566"/>
      <c r="E2770" s="566"/>
      <c r="F2770" s="567"/>
      <c r="G2770" s="567"/>
      <c r="H2770" s="567"/>
      <c r="I2770" s="567"/>
      <c r="J2770" s="567"/>
      <c r="K2770" s="567"/>
      <c r="L2770" s="567"/>
      <c r="M2770" s="567"/>
      <c r="N2770" s="567"/>
      <c r="O2770" s="567"/>
      <c r="P2770" s="567"/>
      <c r="Q2770" s="567"/>
      <c r="R2770" s="567"/>
      <c r="S2770" s="567"/>
      <c r="T2770" s="567"/>
      <c r="U2770" s="567"/>
      <c r="V2770" s="567"/>
      <c r="W2770" s="567"/>
      <c r="X2770" s="567"/>
      <c r="Y2770" s="568"/>
      <c r="Z2770" s="567"/>
      <c r="AA2770" s="567"/>
      <c r="AB2770" s="316"/>
      <c r="AC2770" s="316"/>
    </row>
    <row r="2771" spans="1:29">
      <c r="A2771" s="576"/>
      <c r="B2771" s="566"/>
      <c r="C2771" s="566"/>
      <c r="D2771" s="566"/>
      <c r="E2771" s="566"/>
      <c r="F2771" s="567"/>
      <c r="G2771" s="567"/>
      <c r="H2771" s="567"/>
      <c r="I2771" s="567"/>
      <c r="J2771" s="567"/>
      <c r="K2771" s="567"/>
      <c r="L2771" s="567"/>
      <c r="M2771" s="567"/>
      <c r="N2771" s="567"/>
      <c r="O2771" s="567"/>
      <c r="P2771" s="567"/>
      <c r="Q2771" s="567"/>
      <c r="R2771" s="567"/>
      <c r="S2771" s="567"/>
      <c r="T2771" s="567"/>
      <c r="U2771" s="567"/>
      <c r="V2771" s="567"/>
      <c r="W2771" s="567"/>
      <c r="X2771" s="567"/>
      <c r="Y2771" s="568"/>
      <c r="Z2771" s="567"/>
      <c r="AA2771" s="567"/>
      <c r="AB2771" s="316"/>
      <c r="AC2771" s="316"/>
    </row>
    <row r="2772" spans="1:29">
      <c r="A2772" s="576"/>
      <c r="B2772" s="566"/>
      <c r="C2772" s="566"/>
      <c r="D2772" s="566"/>
      <c r="E2772" s="566"/>
      <c r="F2772" s="567"/>
      <c r="G2772" s="567"/>
      <c r="H2772" s="567"/>
      <c r="I2772" s="567"/>
      <c r="J2772" s="567"/>
      <c r="K2772" s="567"/>
      <c r="L2772" s="567"/>
      <c r="M2772" s="567"/>
      <c r="N2772" s="567"/>
      <c r="O2772" s="567"/>
      <c r="P2772" s="567"/>
      <c r="Q2772" s="567"/>
      <c r="R2772" s="567"/>
      <c r="S2772" s="567"/>
      <c r="T2772" s="567"/>
      <c r="U2772" s="567"/>
      <c r="V2772" s="567"/>
      <c r="W2772" s="567"/>
      <c r="X2772" s="567"/>
      <c r="Y2772" s="568"/>
      <c r="Z2772" s="567"/>
      <c r="AA2772" s="567"/>
      <c r="AB2772" s="316"/>
      <c r="AC2772" s="316"/>
    </row>
    <row r="2773" spans="1:29">
      <c r="A2773" s="576"/>
      <c r="B2773" s="566"/>
      <c r="C2773" s="566"/>
      <c r="D2773" s="566"/>
      <c r="E2773" s="566"/>
      <c r="F2773" s="567"/>
      <c r="G2773" s="567"/>
      <c r="H2773" s="567"/>
      <c r="I2773" s="567"/>
      <c r="J2773" s="567"/>
      <c r="K2773" s="567"/>
      <c r="L2773" s="567"/>
      <c r="M2773" s="567"/>
      <c r="N2773" s="567"/>
      <c r="O2773" s="567"/>
      <c r="P2773" s="567"/>
      <c r="Q2773" s="567"/>
      <c r="R2773" s="567"/>
      <c r="S2773" s="567"/>
      <c r="T2773" s="567"/>
      <c r="U2773" s="567"/>
      <c r="V2773" s="567"/>
      <c r="W2773" s="567"/>
      <c r="X2773" s="567"/>
      <c r="Y2773" s="568"/>
      <c r="Z2773" s="567"/>
      <c r="AA2773" s="567"/>
      <c r="AB2773" s="316"/>
      <c r="AC2773" s="316"/>
    </row>
    <row r="2774" spans="1:29">
      <c r="A2774" s="576"/>
      <c r="B2774" s="566"/>
      <c r="C2774" s="566"/>
      <c r="D2774" s="566"/>
      <c r="E2774" s="566"/>
      <c r="F2774" s="567"/>
      <c r="G2774" s="567"/>
      <c r="H2774" s="567"/>
      <c r="I2774" s="567"/>
      <c r="J2774" s="567"/>
      <c r="K2774" s="567"/>
      <c r="L2774" s="567"/>
      <c r="M2774" s="567"/>
      <c r="N2774" s="567"/>
      <c r="O2774" s="567"/>
      <c r="P2774" s="567"/>
      <c r="Q2774" s="567"/>
      <c r="R2774" s="567"/>
      <c r="S2774" s="567"/>
      <c r="T2774" s="567"/>
      <c r="U2774" s="567"/>
      <c r="V2774" s="567"/>
      <c r="W2774" s="567"/>
      <c r="X2774" s="567"/>
      <c r="Y2774" s="568"/>
      <c r="Z2774" s="567"/>
      <c r="AA2774" s="567"/>
      <c r="AB2774" s="316"/>
      <c r="AC2774" s="316"/>
    </row>
    <row r="2775" spans="1:29">
      <c r="A2775" s="576"/>
      <c r="B2775" s="566"/>
      <c r="C2775" s="566"/>
      <c r="D2775" s="566"/>
      <c r="E2775" s="566"/>
      <c r="F2775" s="567"/>
      <c r="G2775" s="567"/>
      <c r="H2775" s="567"/>
      <c r="I2775" s="567"/>
      <c r="J2775" s="567"/>
      <c r="K2775" s="567"/>
      <c r="L2775" s="567"/>
      <c r="M2775" s="567"/>
      <c r="N2775" s="567"/>
      <c r="O2775" s="567"/>
      <c r="P2775" s="567"/>
      <c r="Q2775" s="567"/>
      <c r="R2775" s="567"/>
      <c r="S2775" s="567"/>
      <c r="T2775" s="567"/>
      <c r="U2775" s="567"/>
      <c r="V2775" s="567"/>
      <c r="W2775" s="567"/>
      <c r="X2775" s="567"/>
      <c r="Y2775" s="568"/>
      <c r="Z2775" s="567"/>
      <c r="AA2775" s="567"/>
      <c r="AB2775" s="316"/>
      <c r="AC2775" s="316"/>
    </row>
    <row r="2776" spans="1:29">
      <c r="A2776" s="576"/>
      <c r="B2776" s="566"/>
      <c r="C2776" s="566"/>
      <c r="D2776" s="566"/>
      <c r="E2776" s="566"/>
      <c r="F2776" s="567"/>
      <c r="G2776" s="567"/>
      <c r="H2776" s="567"/>
      <c r="I2776" s="567"/>
      <c r="J2776" s="567"/>
      <c r="K2776" s="567"/>
      <c r="L2776" s="567"/>
      <c r="M2776" s="567"/>
      <c r="N2776" s="567"/>
      <c r="O2776" s="567"/>
      <c r="P2776" s="567"/>
      <c r="Q2776" s="567"/>
      <c r="R2776" s="567"/>
      <c r="S2776" s="567"/>
      <c r="T2776" s="567"/>
      <c r="U2776" s="567"/>
      <c r="V2776" s="567"/>
      <c r="W2776" s="567"/>
      <c r="X2776" s="567"/>
      <c r="Y2776" s="568"/>
      <c r="Z2776" s="567"/>
      <c r="AA2776" s="567"/>
      <c r="AB2776" s="316"/>
      <c r="AC2776" s="316"/>
    </row>
    <row r="2777" spans="1:29">
      <c r="A2777" s="576"/>
      <c r="B2777" s="566"/>
      <c r="C2777" s="566"/>
      <c r="D2777" s="566"/>
      <c r="E2777" s="566"/>
      <c r="F2777" s="567"/>
      <c r="G2777" s="567"/>
      <c r="H2777" s="567"/>
      <c r="I2777" s="567"/>
      <c r="J2777" s="567"/>
      <c r="K2777" s="567"/>
      <c r="L2777" s="567"/>
      <c r="M2777" s="567"/>
      <c r="N2777" s="567"/>
      <c r="O2777" s="567"/>
      <c r="P2777" s="567"/>
      <c r="Q2777" s="567"/>
      <c r="R2777" s="567"/>
      <c r="S2777" s="567"/>
      <c r="T2777" s="567"/>
      <c r="U2777" s="567"/>
      <c r="V2777" s="567"/>
      <c r="W2777" s="567"/>
      <c r="X2777" s="567"/>
      <c r="Y2777" s="568"/>
      <c r="Z2777" s="567"/>
      <c r="AA2777" s="567"/>
      <c r="AB2777" s="316"/>
      <c r="AC2777" s="316"/>
    </row>
    <row r="2778" spans="1:29">
      <c r="A2778" s="576"/>
      <c r="B2778" s="566"/>
      <c r="C2778" s="566"/>
      <c r="D2778" s="566"/>
      <c r="E2778" s="566"/>
      <c r="F2778" s="567"/>
      <c r="G2778" s="567"/>
      <c r="H2778" s="567"/>
      <c r="I2778" s="567"/>
      <c r="J2778" s="567"/>
      <c r="K2778" s="567"/>
      <c r="L2778" s="567"/>
      <c r="M2778" s="567"/>
      <c r="N2778" s="567"/>
      <c r="O2778" s="567"/>
      <c r="P2778" s="567"/>
      <c r="Q2778" s="567"/>
      <c r="R2778" s="567"/>
      <c r="S2778" s="567"/>
      <c r="T2778" s="567"/>
      <c r="U2778" s="567"/>
      <c r="V2778" s="567"/>
      <c r="W2778" s="567"/>
      <c r="X2778" s="567"/>
      <c r="Y2778" s="568"/>
      <c r="Z2778" s="567"/>
      <c r="AA2778" s="567"/>
      <c r="AB2778" s="316"/>
      <c r="AC2778" s="316"/>
    </row>
    <row r="2779" spans="1:29">
      <c r="A2779" s="576"/>
      <c r="B2779" s="566"/>
      <c r="C2779" s="566"/>
      <c r="D2779" s="566"/>
      <c r="E2779" s="566"/>
      <c r="F2779" s="567"/>
      <c r="G2779" s="567"/>
      <c r="H2779" s="567"/>
      <c r="I2779" s="567"/>
      <c r="J2779" s="567"/>
      <c r="K2779" s="567"/>
      <c r="L2779" s="567"/>
      <c r="M2779" s="567"/>
      <c r="N2779" s="567"/>
      <c r="O2779" s="567"/>
      <c r="P2779" s="567"/>
      <c r="Q2779" s="567"/>
      <c r="R2779" s="567"/>
      <c r="S2779" s="567"/>
      <c r="T2779" s="567"/>
      <c r="U2779" s="567"/>
      <c r="V2779" s="567"/>
      <c r="W2779" s="567"/>
      <c r="X2779" s="567"/>
      <c r="Y2779" s="568"/>
      <c r="Z2779" s="567"/>
      <c r="AA2779" s="567"/>
      <c r="AB2779" s="316"/>
      <c r="AC2779" s="316"/>
    </row>
    <row r="2780" spans="1:29">
      <c r="A2780" s="576"/>
      <c r="B2780" s="566"/>
      <c r="C2780" s="566"/>
      <c r="D2780" s="566"/>
      <c r="E2780" s="566"/>
      <c r="F2780" s="567"/>
      <c r="G2780" s="567"/>
      <c r="H2780" s="567"/>
      <c r="I2780" s="567"/>
      <c r="J2780" s="567"/>
      <c r="K2780" s="567"/>
      <c r="L2780" s="567"/>
      <c r="M2780" s="567"/>
      <c r="N2780" s="567"/>
      <c r="O2780" s="567"/>
      <c r="P2780" s="567"/>
      <c r="Q2780" s="567"/>
      <c r="R2780" s="567"/>
      <c r="S2780" s="567"/>
      <c r="T2780" s="567"/>
      <c r="U2780" s="567"/>
      <c r="V2780" s="567"/>
      <c r="W2780" s="567"/>
      <c r="X2780" s="567"/>
      <c r="Y2780" s="568"/>
      <c r="Z2780" s="567"/>
      <c r="AA2780" s="567"/>
      <c r="AB2780" s="316"/>
      <c r="AC2780" s="316"/>
    </row>
    <row r="2781" spans="1:29">
      <c r="A2781" s="576"/>
      <c r="B2781" s="566"/>
      <c r="C2781" s="566"/>
      <c r="D2781" s="566"/>
      <c r="E2781" s="566"/>
      <c r="F2781" s="567"/>
      <c r="G2781" s="567"/>
      <c r="H2781" s="567"/>
      <c r="I2781" s="567"/>
      <c r="J2781" s="567"/>
      <c r="K2781" s="567"/>
      <c r="L2781" s="567"/>
      <c r="M2781" s="567"/>
      <c r="N2781" s="567"/>
      <c r="O2781" s="567"/>
      <c r="P2781" s="567"/>
      <c r="Q2781" s="567"/>
      <c r="R2781" s="567"/>
      <c r="S2781" s="567"/>
      <c r="T2781" s="567"/>
      <c r="U2781" s="567"/>
      <c r="V2781" s="567"/>
      <c r="W2781" s="567"/>
      <c r="X2781" s="567"/>
      <c r="Y2781" s="568"/>
      <c r="Z2781" s="567"/>
      <c r="AA2781" s="567"/>
      <c r="AB2781" s="316"/>
      <c r="AC2781" s="316"/>
    </row>
    <row r="2782" spans="1:29">
      <c r="A2782" s="576"/>
      <c r="B2782" s="566"/>
      <c r="C2782" s="566"/>
      <c r="D2782" s="566"/>
      <c r="E2782" s="566"/>
      <c r="F2782" s="567"/>
      <c r="G2782" s="567"/>
      <c r="H2782" s="567"/>
      <c r="I2782" s="567"/>
      <c r="J2782" s="567"/>
      <c r="K2782" s="567"/>
      <c r="L2782" s="567"/>
      <c r="M2782" s="567"/>
      <c r="N2782" s="567"/>
      <c r="O2782" s="567"/>
      <c r="P2782" s="567"/>
      <c r="Q2782" s="567"/>
      <c r="R2782" s="567"/>
      <c r="S2782" s="567"/>
      <c r="T2782" s="567"/>
      <c r="U2782" s="567"/>
      <c r="V2782" s="567"/>
      <c r="W2782" s="567"/>
      <c r="X2782" s="567"/>
      <c r="Y2782" s="568"/>
      <c r="Z2782" s="567"/>
      <c r="AA2782" s="567"/>
      <c r="AB2782" s="316"/>
      <c r="AC2782" s="316"/>
    </row>
    <row r="2783" spans="1:29">
      <c r="A2783" s="576"/>
      <c r="B2783" s="566"/>
      <c r="C2783" s="566"/>
      <c r="D2783" s="566"/>
      <c r="E2783" s="566"/>
      <c r="F2783" s="567"/>
      <c r="G2783" s="567"/>
      <c r="H2783" s="567"/>
      <c r="I2783" s="567"/>
      <c r="J2783" s="567"/>
      <c r="K2783" s="567"/>
      <c r="L2783" s="567"/>
      <c r="M2783" s="567"/>
      <c r="N2783" s="567"/>
      <c r="O2783" s="567"/>
      <c r="P2783" s="567"/>
      <c r="Q2783" s="567"/>
      <c r="R2783" s="567"/>
      <c r="S2783" s="567"/>
      <c r="T2783" s="567"/>
      <c r="U2783" s="567"/>
      <c r="V2783" s="567"/>
      <c r="W2783" s="567"/>
      <c r="X2783" s="567"/>
      <c r="Y2783" s="568"/>
      <c r="Z2783" s="567"/>
      <c r="AA2783" s="567"/>
      <c r="AB2783" s="316"/>
      <c r="AC2783" s="316"/>
    </row>
    <row r="2784" spans="1:29">
      <c r="A2784" s="576"/>
      <c r="B2784" s="566"/>
      <c r="C2784" s="566"/>
      <c r="D2784" s="566"/>
      <c r="E2784" s="566"/>
      <c r="F2784" s="567"/>
      <c r="G2784" s="567"/>
      <c r="H2784" s="567"/>
      <c r="I2784" s="567"/>
      <c r="J2784" s="567"/>
      <c r="K2784" s="567"/>
      <c r="L2784" s="567"/>
      <c r="M2784" s="567"/>
      <c r="N2784" s="567"/>
      <c r="O2784" s="567"/>
      <c r="P2784" s="567"/>
      <c r="Q2784" s="567"/>
      <c r="R2784" s="567"/>
      <c r="S2784" s="567"/>
      <c r="T2784" s="567"/>
      <c r="U2784" s="567"/>
      <c r="V2784" s="567"/>
      <c r="W2784" s="567"/>
      <c r="X2784" s="567"/>
      <c r="Y2784" s="568"/>
      <c r="Z2784" s="567"/>
      <c r="AA2784" s="567"/>
      <c r="AB2784" s="316"/>
      <c r="AC2784" s="316"/>
    </row>
    <row r="2785" spans="1:29">
      <c r="A2785" s="576"/>
      <c r="B2785" s="566"/>
      <c r="C2785" s="566"/>
      <c r="D2785" s="566"/>
      <c r="E2785" s="566"/>
      <c r="F2785" s="567"/>
      <c r="G2785" s="567"/>
      <c r="H2785" s="567"/>
      <c r="I2785" s="567"/>
      <c r="J2785" s="567"/>
      <c r="K2785" s="567"/>
      <c r="L2785" s="567"/>
      <c r="M2785" s="567"/>
      <c r="N2785" s="567"/>
      <c r="O2785" s="567"/>
      <c r="P2785" s="567"/>
      <c r="Q2785" s="567"/>
      <c r="R2785" s="567"/>
      <c r="S2785" s="567"/>
      <c r="T2785" s="567"/>
      <c r="U2785" s="567"/>
      <c r="V2785" s="567"/>
      <c r="W2785" s="567"/>
      <c r="X2785" s="567"/>
      <c r="Y2785" s="568"/>
      <c r="Z2785" s="567"/>
      <c r="AA2785" s="567"/>
      <c r="AB2785" s="316"/>
      <c r="AC2785" s="316"/>
    </row>
    <row r="2786" spans="1:29">
      <c r="A2786" s="576"/>
      <c r="B2786" s="566"/>
      <c r="C2786" s="566"/>
      <c r="D2786" s="566"/>
      <c r="E2786" s="566"/>
      <c r="F2786" s="567"/>
      <c r="G2786" s="567"/>
      <c r="H2786" s="567"/>
      <c r="I2786" s="567"/>
      <c r="J2786" s="567"/>
      <c r="K2786" s="567"/>
      <c r="L2786" s="567"/>
      <c r="M2786" s="567"/>
      <c r="N2786" s="567"/>
      <c r="O2786" s="567"/>
      <c r="P2786" s="567"/>
      <c r="Q2786" s="567"/>
      <c r="R2786" s="567"/>
      <c r="S2786" s="567"/>
      <c r="T2786" s="567"/>
      <c r="U2786" s="567"/>
      <c r="V2786" s="567"/>
      <c r="W2786" s="567"/>
      <c r="X2786" s="567"/>
      <c r="Y2786" s="568"/>
      <c r="Z2786" s="567"/>
      <c r="AA2786" s="567"/>
      <c r="AB2786" s="316"/>
      <c r="AC2786" s="316"/>
    </row>
    <row r="2787" spans="1:29">
      <c r="A2787" s="576"/>
      <c r="B2787" s="566"/>
      <c r="C2787" s="566"/>
      <c r="D2787" s="566"/>
      <c r="E2787" s="566"/>
      <c r="F2787" s="567"/>
      <c r="G2787" s="567"/>
      <c r="H2787" s="567"/>
      <c r="I2787" s="567"/>
      <c r="J2787" s="567"/>
      <c r="K2787" s="567"/>
      <c r="L2787" s="567"/>
      <c r="M2787" s="567"/>
      <c r="N2787" s="567"/>
      <c r="O2787" s="567"/>
      <c r="P2787" s="567"/>
      <c r="Q2787" s="567"/>
      <c r="R2787" s="567"/>
      <c r="S2787" s="567"/>
      <c r="T2787" s="567"/>
      <c r="U2787" s="567"/>
      <c r="V2787" s="567"/>
      <c r="W2787" s="567"/>
      <c r="X2787" s="567"/>
      <c r="Y2787" s="568"/>
      <c r="Z2787" s="567"/>
      <c r="AA2787" s="567"/>
      <c r="AB2787" s="316"/>
      <c r="AC2787" s="316"/>
    </row>
    <row r="2788" spans="1:29">
      <c r="A2788" s="576"/>
      <c r="B2788" s="566"/>
      <c r="C2788" s="566"/>
      <c r="D2788" s="566"/>
      <c r="E2788" s="566"/>
      <c r="F2788" s="567"/>
      <c r="G2788" s="567"/>
      <c r="H2788" s="567"/>
      <c r="I2788" s="567"/>
      <c r="J2788" s="567"/>
      <c r="K2788" s="567"/>
      <c r="L2788" s="567"/>
      <c r="M2788" s="567"/>
      <c r="N2788" s="567"/>
      <c r="O2788" s="567"/>
      <c r="P2788" s="567"/>
      <c r="Q2788" s="567"/>
      <c r="R2788" s="567"/>
      <c r="S2788" s="567"/>
      <c r="T2788" s="567"/>
      <c r="U2788" s="567"/>
      <c r="V2788" s="567"/>
      <c r="W2788" s="567"/>
      <c r="X2788" s="567"/>
      <c r="Y2788" s="568"/>
      <c r="Z2788" s="567"/>
      <c r="AA2788" s="567"/>
      <c r="AB2788" s="316"/>
      <c r="AC2788" s="316"/>
    </row>
    <row r="2789" spans="1:29">
      <c r="A2789" s="576"/>
      <c r="B2789" s="566"/>
      <c r="C2789" s="566"/>
      <c r="D2789" s="566"/>
      <c r="E2789" s="566"/>
      <c r="F2789" s="567"/>
      <c r="G2789" s="567"/>
      <c r="H2789" s="567"/>
      <c r="I2789" s="567"/>
      <c r="J2789" s="567"/>
      <c r="K2789" s="567"/>
      <c r="L2789" s="567"/>
      <c r="M2789" s="567"/>
      <c r="N2789" s="567"/>
      <c r="O2789" s="567"/>
      <c r="P2789" s="567"/>
      <c r="Q2789" s="567"/>
      <c r="R2789" s="567"/>
      <c r="S2789" s="567"/>
      <c r="T2789" s="567"/>
      <c r="U2789" s="567"/>
      <c r="V2789" s="567"/>
      <c r="W2789" s="567"/>
      <c r="X2789" s="567"/>
      <c r="Y2789" s="568"/>
      <c r="Z2789" s="567"/>
      <c r="AA2789" s="567"/>
      <c r="AB2789" s="316"/>
      <c r="AC2789" s="316"/>
    </row>
    <row r="2790" spans="1:29">
      <c r="A2790" s="576"/>
      <c r="B2790" s="566"/>
      <c r="C2790" s="566"/>
      <c r="D2790" s="566"/>
      <c r="E2790" s="566"/>
      <c r="F2790" s="567"/>
      <c r="G2790" s="567"/>
      <c r="H2790" s="567"/>
      <c r="I2790" s="567"/>
      <c r="J2790" s="567"/>
      <c r="K2790" s="567"/>
      <c r="L2790" s="567"/>
      <c r="M2790" s="567"/>
      <c r="N2790" s="567"/>
      <c r="O2790" s="567"/>
      <c r="P2790" s="567"/>
      <c r="Q2790" s="567"/>
      <c r="R2790" s="567"/>
      <c r="S2790" s="567"/>
      <c r="T2790" s="567"/>
      <c r="U2790" s="567"/>
      <c r="V2790" s="567"/>
      <c r="W2790" s="567"/>
      <c r="X2790" s="567"/>
      <c r="Y2790" s="568"/>
      <c r="Z2790" s="567"/>
      <c r="AA2790" s="567"/>
      <c r="AB2790" s="316"/>
      <c r="AC2790" s="316"/>
    </row>
    <row r="2791" spans="1:29">
      <c r="A2791" s="576"/>
      <c r="B2791" s="566"/>
      <c r="C2791" s="566"/>
      <c r="D2791" s="566"/>
      <c r="E2791" s="566"/>
      <c r="F2791" s="567"/>
      <c r="G2791" s="567"/>
      <c r="H2791" s="567"/>
      <c r="I2791" s="567"/>
      <c r="J2791" s="567"/>
      <c r="K2791" s="567"/>
      <c r="L2791" s="567"/>
      <c r="M2791" s="567"/>
      <c r="N2791" s="567"/>
      <c r="O2791" s="567"/>
      <c r="P2791" s="567"/>
      <c r="Q2791" s="567"/>
      <c r="R2791" s="567"/>
      <c r="S2791" s="567"/>
      <c r="T2791" s="567"/>
      <c r="U2791" s="567"/>
      <c r="V2791" s="567"/>
      <c r="W2791" s="567"/>
      <c r="X2791" s="567"/>
      <c r="Y2791" s="568"/>
      <c r="Z2791" s="567"/>
      <c r="AA2791" s="567"/>
      <c r="AB2791" s="316"/>
      <c r="AC2791" s="316"/>
    </row>
    <row r="2792" spans="1:29">
      <c r="A2792" s="576"/>
      <c r="B2792" s="566"/>
      <c r="C2792" s="566"/>
      <c r="D2792" s="566"/>
      <c r="E2792" s="566"/>
      <c r="F2792" s="567"/>
      <c r="G2792" s="567"/>
      <c r="H2792" s="567"/>
      <c r="I2792" s="567"/>
      <c r="J2792" s="567"/>
      <c r="K2792" s="567"/>
      <c r="L2792" s="567"/>
      <c r="M2792" s="567"/>
      <c r="N2792" s="567"/>
      <c r="O2792" s="567"/>
      <c r="P2792" s="567"/>
      <c r="Q2792" s="567"/>
      <c r="R2792" s="567"/>
      <c r="S2792" s="567"/>
      <c r="T2792" s="567"/>
      <c r="U2792" s="567"/>
      <c r="V2792" s="567"/>
      <c r="W2792" s="567"/>
      <c r="X2792" s="567"/>
      <c r="Y2792" s="568"/>
      <c r="Z2792" s="567"/>
      <c r="AA2792" s="567"/>
      <c r="AB2792" s="316"/>
      <c r="AC2792" s="316"/>
    </row>
    <row r="2793" spans="1:29">
      <c r="A2793" s="576"/>
      <c r="B2793" s="566"/>
      <c r="C2793" s="566"/>
      <c r="D2793" s="566"/>
      <c r="E2793" s="566"/>
      <c r="F2793" s="567"/>
      <c r="G2793" s="567"/>
      <c r="H2793" s="567"/>
      <c r="I2793" s="567"/>
      <c r="J2793" s="567"/>
      <c r="K2793" s="567"/>
      <c r="L2793" s="567"/>
      <c r="M2793" s="567"/>
      <c r="N2793" s="567"/>
      <c r="O2793" s="567"/>
      <c r="P2793" s="567"/>
      <c r="Q2793" s="567"/>
      <c r="R2793" s="567"/>
      <c r="S2793" s="567"/>
      <c r="T2793" s="567"/>
      <c r="U2793" s="567"/>
      <c r="V2793" s="567"/>
      <c r="W2793" s="567"/>
      <c r="X2793" s="567"/>
      <c r="Y2793" s="568"/>
      <c r="Z2793" s="567"/>
      <c r="AA2793" s="567"/>
      <c r="AB2793" s="316"/>
      <c r="AC2793" s="316"/>
    </row>
    <row r="2794" spans="1:29">
      <c r="A2794" s="576"/>
      <c r="B2794" s="566"/>
      <c r="C2794" s="566"/>
      <c r="D2794" s="566"/>
      <c r="E2794" s="566"/>
      <c r="F2794" s="567"/>
      <c r="G2794" s="567"/>
      <c r="H2794" s="567"/>
      <c r="I2794" s="567"/>
      <c r="J2794" s="567"/>
      <c r="K2794" s="567"/>
      <c r="L2794" s="567"/>
      <c r="M2794" s="567"/>
      <c r="N2794" s="567"/>
      <c r="O2794" s="567"/>
      <c r="P2794" s="567"/>
      <c r="Q2794" s="567"/>
      <c r="R2794" s="567"/>
      <c r="S2794" s="567"/>
      <c r="T2794" s="567"/>
      <c r="U2794" s="567"/>
      <c r="V2794" s="567"/>
      <c r="W2794" s="567"/>
      <c r="X2794" s="567"/>
      <c r="Y2794" s="568"/>
      <c r="Z2794" s="567"/>
      <c r="AA2794" s="567"/>
      <c r="AB2794" s="316"/>
      <c r="AC2794" s="316"/>
    </row>
    <row r="2795" spans="1:29">
      <c r="A2795" s="576"/>
      <c r="B2795" s="566"/>
      <c r="C2795" s="566"/>
      <c r="D2795" s="566"/>
      <c r="E2795" s="566"/>
      <c r="F2795" s="567"/>
      <c r="G2795" s="567"/>
      <c r="H2795" s="567"/>
      <c r="I2795" s="567"/>
      <c r="J2795" s="567"/>
      <c r="K2795" s="567"/>
      <c r="L2795" s="567"/>
      <c r="M2795" s="567"/>
      <c r="N2795" s="567"/>
      <c r="O2795" s="567"/>
      <c r="P2795" s="567"/>
      <c r="Q2795" s="567"/>
      <c r="R2795" s="567"/>
      <c r="S2795" s="567"/>
      <c r="T2795" s="567"/>
      <c r="U2795" s="567"/>
      <c r="V2795" s="567"/>
      <c r="W2795" s="567"/>
      <c r="X2795" s="567"/>
      <c r="Y2795" s="568"/>
      <c r="Z2795" s="567"/>
      <c r="AA2795" s="567"/>
      <c r="AB2795" s="316"/>
      <c r="AC2795" s="316"/>
    </row>
    <row r="2796" spans="1:29">
      <c r="A2796" s="576"/>
      <c r="B2796" s="566"/>
      <c r="C2796" s="566"/>
      <c r="D2796" s="566"/>
      <c r="E2796" s="566"/>
      <c r="F2796" s="567"/>
      <c r="G2796" s="567"/>
      <c r="H2796" s="567"/>
      <c r="I2796" s="567"/>
      <c r="J2796" s="567"/>
      <c r="K2796" s="567"/>
      <c r="L2796" s="567"/>
      <c r="M2796" s="567"/>
      <c r="N2796" s="567"/>
      <c r="O2796" s="567"/>
      <c r="P2796" s="567"/>
      <c r="Q2796" s="567"/>
      <c r="R2796" s="567"/>
      <c r="S2796" s="567"/>
      <c r="T2796" s="567"/>
      <c r="U2796" s="567"/>
      <c r="V2796" s="567"/>
      <c r="W2796" s="567"/>
      <c r="X2796" s="567"/>
      <c r="Y2796" s="568"/>
      <c r="Z2796" s="567"/>
      <c r="AA2796" s="567"/>
      <c r="AB2796" s="316"/>
      <c r="AC2796" s="316"/>
    </row>
    <row r="2797" spans="1:29">
      <c r="A2797" s="576"/>
      <c r="B2797" s="566"/>
      <c r="C2797" s="566"/>
      <c r="D2797" s="566"/>
      <c r="E2797" s="566"/>
      <c r="F2797" s="567"/>
      <c r="G2797" s="567"/>
      <c r="H2797" s="567"/>
      <c r="I2797" s="567"/>
      <c r="J2797" s="567"/>
      <c r="K2797" s="567"/>
      <c r="L2797" s="567"/>
      <c r="M2797" s="567"/>
      <c r="N2797" s="567"/>
      <c r="O2797" s="567"/>
      <c r="P2797" s="567"/>
      <c r="Q2797" s="567"/>
      <c r="R2797" s="567"/>
      <c r="S2797" s="567"/>
      <c r="T2797" s="567"/>
      <c r="U2797" s="567"/>
      <c r="V2797" s="567"/>
      <c r="W2797" s="567"/>
      <c r="X2797" s="567"/>
      <c r="Y2797" s="568"/>
      <c r="Z2797" s="567"/>
      <c r="AA2797" s="567"/>
      <c r="AB2797" s="316"/>
      <c r="AC2797" s="316"/>
    </row>
    <row r="2798" spans="1:29">
      <c r="A2798" s="576"/>
      <c r="B2798" s="566"/>
      <c r="C2798" s="566"/>
      <c r="D2798" s="566"/>
      <c r="E2798" s="566"/>
      <c r="F2798" s="567"/>
      <c r="G2798" s="567"/>
      <c r="H2798" s="567"/>
      <c r="I2798" s="567"/>
      <c r="J2798" s="567"/>
      <c r="K2798" s="567"/>
      <c r="L2798" s="567"/>
      <c r="M2798" s="567"/>
      <c r="N2798" s="567"/>
      <c r="O2798" s="567"/>
      <c r="P2798" s="567"/>
      <c r="Q2798" s="567"/>
      <c r="R2798" s="567"/>
      <c r="S2798" s="567"/>
      <c r="T2798" s="567"/>
      <c r="U2798" s="567"/>
      <c r="V2798" s="567"/>
      <c r="W2798" s="567"/>
      <c r="X2798" s="567"/>
      <c r="Y2798" s="568"/>
      <c r="Z2798" s="567"/>
      <c r="AA2798" s="567"/>
      <c r="AB2798" s="316"/>
      <c r="AC2798" s="316"/>
    </row>
    <row r="2799" spans="1:29">
      <c r="A2799" s="576"/>
      <c r="B2799" s="566"/>
      <c r="C2799" s="566"/>
      <c r="D2799" s="566"/>
      <c r="E2799" s="566"/>
      <c r="F2799" s="567"/>
      <c r="G2799" s="567"/>
      <c r="H2799" s="567"/>
      <c r="I2799" s="567"/>
      <c r="J2799" s="567"/>
      <c r="K2799" s="567"/>
      <c r="L2799" s="567"/>
      <c r="M2799" s="567"/>
      <c r="N2799" s="567"/>
      <c r="O2799" s="567"/>
      <c r="P2799" s="567"/>
      <c r="Q2799" s="567"/>
      <c r="R2799" s="567"/>
      <c r="S2799" s="567"/>
      <c r="T2799" s="567"/>
      <c r="U2799" s="567"/>
      <c r="V2799" s="567"/>
      <c r="W2799" s="567"/>
      <c r="X2799" s="567"/>
      <c r="Y2799" s="568"/>
      <c r="Z2799" s="567"/>
      <c r="AA2799" s="567"/>
      <c r="AB2799" s="316"/>
      <c r="AC2799" s="316"/>
    </row>
    <row r="2800" spans="1:29">
      <c r="A2800" s="576"/>
      <c r="B2800" s="566"/>
      <c r="C2800" s="566"/>
      <c r="D2800" s="566"/>
      <c r="E2800" s="566"/>
      <c r="F2800" s="567"/>
      <c r="G2800" s="567"/>
      <c r="H2800" s="567"/>
      <c r="I2800" s="567"/>
      <c r="J2800" s="567"/>
      <c r="K2800" s="567"/>
      <c r="L2800" s="567"/>
      <c r="M2800" s="567"/>
      <c r="N2800" s="567"/>
      <c r="O2800" s="567"/>
      <c r="P2800" s="567"/>
      <c r="Q2800" s="567"/>
      <c r="R2800" s="567"/>
      <c r="S2800" s="567"/>
      <c r="T2800" s="567"/>
      <c r="U2800" s="567"/>
      <c r="V2800" s="567"/>
      <c r="W2800" s="567"/>
      <c r="X2800" s="567"/>
      <c r="Y2800" s="568"/>
      <c r="Z2800" s="567"/>
      <c r="AA2800" s="567"/>
      <c r="AB2800" s="316"/>
      <c r="AC2800" s="316"/>
    </row>
    <row r="2801" spans="1:29">
      <c r="A2801" s="576"/>
      <c r="B2801" s="566"/>
      <c r="C2801" s="566"/>
      <c r="D2801" s="566"/>
      <c r="E2801" s="566"/>
      <c r="F2801" s="567"/>
      <c r="G2801" s="567"/>
      <c r="H2801" s="567"/>
      <c r="I2801" s="567"/>
      <c r="J2801" s="567"/>
      <c r="K2801" s="567"/>
      <c r="L2801" s="567"/>
      <c r="M2801" s="567"/>
      <c r="N2801" s="567"/>
      <c r="O2801" s="567"/>
      <c r="P2801" s="567"/>
      <c r="Q2801" s="567"/>
      <c r="R2801" s="567"/>
      <c r="S2801" s="567"/>
      <c r="T2801" s="567"/>
      <c r="U2801" s="567"/>
      <c r="V2801" s="567"/>
      <c r="W2801" s="567"/>
      <c r="X2801" s="567"/>
      <c r="Y2801" s="568"/>
      <c r="Z2801" s="567"/>
      <c r="AA2801" s="567"/>
      <c r="AB2801" s="316"/>
      <c r="AC2801" s="316"/>
    </row>
    <row r="2802" spans="1:29">
      <c r="A2802" s="576"/>
      <c r="B2802" s="566"/>
      <c r="C2802" s="566"/>
      <c r="D2802" s="566"/>
      <c r="E2802" s="566"/>
      <c r="F2802" s="567"/>
      <c r="G2802" s="567"/>
      <c r="H2802" s="567"/>
      <c r="I2802" s="567"/>
      <c r="J2802" s="567"/>
      <c r="K2802" s="567"/>
      <c r="L2802" s="567"/>
      <c r="M2802" s="567"/>
      <c r="N2802" s="567"/>
      <c r="O2802" s="567"/>
      <c r="P2802" s="567"/>
      <c r="Q2802" s="567"/>
      <c r="R2802" s="567"/>
      <c r="S2802" s="567"/>
      <c r="T2802" s="567"/>
      <c r="U2802" s="567"/>
      <c r="V2802" s="567"/>
      <c r="W2802" s="567"/>
      <c r="X2802" s="567"/>
      <c r="Y2802" s="568"/>
      <c r="Z2802" s="567"/>
      <c r="AA2802" s="567"/>
      <c r="AB2802" s="316"/>
      <c r="AC2802" s="316"/>
    </row>
    <row r="2803" spans="1:29">
      <c r="A2803" s="576"/>
      <c r="B2803" s="566"/>
      <c r="C2803" s="566"/>
      <c r="D2803" s="566"/>
      <c r="E2803" s="566"/>
      <c r="F2803" s="567"/>
      <c r="G2803" s="567"/>
      <c r="H2803" s="567"/>
      <c r="I2803" s="567"/>
      <c r="J2803" s="567"/>
      <c r="K2803" s="567"/>
      <c r="L2803" s="567"/>
      <c r="M2803" s="567"/>
      <c r="N2803" s="567"/>
      <c r="O2803" s="567"/>
      <c r="P2803" s="567"/>
      <c r="Q2803" s="567"/>
      <c r="R2803" s="567"/>
      <c r="S2803" s="567"/>
      <c r="T2803" s="567"/>
      <c r="U2803" s="567"/>
      <c r="V2803" s="567"/>
      <c r="W2803" s="567"/>
      <c r="X2803" s="567"/>
      <c r="Y2803" s="568"/>
      <c r="Z2803" s="567"/>
      <c r="AA2803" s="567"/>
      <c r="AB2803" s="316"/>
      <c r="AC2803" s="316"/>
    </row>
    <row r="2804" spans="1:29">
      <c r="A2804" s="576"/>
      <c r="B2804" s="566"/>
      <c r="C2804" s="566"/>
      <c r="D2804" s="566"/>
      <c r="E2804" s="566"/>
      <c r="F2804" s="567"/>
      <c r="G2804" s="567"/>
      <c r="H2804" s="567"/>
      <c r="I2804" s="567"/>
      <c r="J2804" s="567"/>
      <c r="K2804" s="567"/>
      <c r="L2804" s="567"/>
      <c r="M2804" s="567"/>
      <c r="N2804" s="567"/>
      <c r="O2804" s="567"/>
      <c r="P2804" s="567"/>
      <c r="Q2804" s="567"/>
      <c r="R2804" s="567"/>
      <c r="S2804" s="567"/>
      <c r="T2804" s="567"/>
      <c r="U2804" s="567"/>
      <c r="V2804" s="567"/>
      <c r="W2804" s="567"/>
      <c r="X2804" s="567"/>
      <c r="Y2804" s="568"/>
      <c r="Z2804" s="567"/>
      <c r="AA2804" s="567"/>
      <c r="AB2804" s="316"/>
      <c r="AC2804" s="316"/>
    </row>
    <row r="2805" spans="1:29">
      <c r="A2805" s="576"/>
      <c r="B2805" s="566"/>
      <c r="C2805" s="566"/>
      <c r="D2805" s="566"/>
      <c r="E2805" s="566"/>
      <c r="F2805" s="567"/>
      <c r="G2805" s="567"/>
      <c r="H2805" s="567"/>
      <c r="I2805" s="567"/>
      <c r="J2805" s="567"/>
      <c r="K2805" s="567"/>
      <c r="L2805" s="567"/>
      <c r="M2805" s="567"/>
      <c r="N2805" s="567"/>
      <c r="O2805" s="567"/>
      <c r="P2805" s="567"/>
      <c r="Q2805" s="567"/>
      <c r="R2805" s="567"/>
      <c r="S2805" s="567"/>
      <c r="T2805" s="567"/>
      <c r="U2805" s="567"/>
      <c r="V2805" s="567"/>
      <c r="W2805" s="567"/>
      <c r="X2805" s="567"/>
      <c r="Y2805" s="568"/>
      <c r="Z2805" s="567"/>
      <c r="AA2805" s="567"/>
      <c r="AB2805" s="316"/>
      <c r="AC2805" s="316"/>
    </row>
    <row r="2806" spans="1:29">
      <c r="A2806" s="576"/>
      <c r="B2806" s="566"/>
      <c r="C2806" s="566"/>
      <c r="D2806" s="566"/>
      <c r="E2806" s="566"/>
      <c r="F2806" s="567"/>
      <c r="G2806" s="567"/>
      <c r="H2806" s="567"/>
      <c r="I2806" s="567"/>
      <c r="J2806" s="567"/>
      <c r="K2806" s="567"/>
      <c r="L2806" s="567"/>
      <c r="M2806" s="567"/>
      <c r="N2806" s="567"/>
      <c r="O2806" s="567"/>
      <c r="P2806" s="567"/>
      <c r="Q2806" s="567"/>
      <c r="R2806" s="567"/>
      <c r="S2806" s="567"/>
      <c r="T2806" s="567"/>
      <c r="U2806" s="567"/>
      <c r="V2806" s="567"/>
      <c r="W2806" s="567"/>
      <c r="X2806" s="567"/>
      <c r="Y2806" s="568"/>
      <c r="Z2806" s="567"/>
      <c r="AA2806" s="567"/>
      <c r="AB2806" s="316"/>
      <c r="AC2806" s="316"/>
    </row>
    <row r="2807" spans="1:29">
      <c r="A2807" s="576"/>
      <c r="B2807" s="566"/>
      <c r="C2807" s="566"/>
      <c r="D2807" s="566"/>
      <c r="E2807" s="566"/>
      <c r="F2807" s="567"/>
      <c r="G2807" s="567"/>
      <c r="H2807" s="567"/>
      <c r="I2807" s="567"/>
      <c r="J2807" s="567"/>
      <c r="K2807" s="567"/>
      <c r="L2807" s="567"/>
      <c r="M2807" s="567"/>
      <c r="N2807" s="567"/>
      <c r="O2807" s="567"/>
      <c r="P2807" s="567"/>
      <c r="Q2807" s="567"/>
      <c r="R2807" s="567"/>
      <c r="S2807" s="567"/>
      <c r="T2807" s="567"/>
      <c r="U2807" s="567"/>
      <c r="V2807" s="567"/>
      <c r="W2807" s="567"/>
      <c r="X2807" s="567"/>
      <c r="Y2807" s="568"/>
      <c r="Z2807" s="567"/>
      <c r="AA2807" s="567"/>
      <c r="AB2807" s="316"/>
      <c r="AC2807" s="316"/>
    </row>
    <row r="2808" spans="1:29">
      <c r="A2808" s="576"/>
      <c r="B2808" s="566"/>
      <c r="C2808" s="566"/>
      <c r="D2808" s="566"/>
      <c r="E2808" s="566"/>
      <c r="F2808" s="567"/>
      <c r="G2808" s="567"/>
      <c r="H2808" s="567"/>
      <c r="I2808" s="567"/>
      <c r="J2808" s="567"/>
      <c r="K2808" s="567"/>
      <c r="L2808" s="567"/>
      <c r="M2808" s="567"/>
      <c r="N2808" s="567"/>
      <c r="O2808" s="567"/>
      <c r="P2808" s="567"/>
      <c r="Q2808" s="567"/>
      <c r="R2808" s="567"/>
      <c r="S2808" s="567"/>
      <c r="T2808" s="567"/>
      <c r="U2808" s="567"/>
      <c r="V2808" s="567"/>
      <c r="W2808" s="567"/>
      <c r="X2808" s="567"/>
      <c r="Y2808" s="568"/>
      <c r="Z2808" s="567"/>
      <c r="AA2808" s="567"/>
      <c r="AB2808" s="316"/>
      <c r="AC2808" s="316"/>
    </row>
    <row r="2809" spans="1:29">
      <c r="A2809" s="576"/>
      <c r="B2809" s="566"/>
      <c r="C2809" s="566"/>
      <c r="D2809" s="566"/>
      <c r="E2809" s="566"/>
      <c r="F2809" s="567"/>
      <c r="G2809" s="567"/>
      <c r="H2809" s="567"/>
      <c r="I2809" s="567"/>
      <c r="J2809" s="567"/>
      <c r="K2809" s="567"/>
      <c r="L2809" s="567"/>
      <c r="M2809" s="567"/>
      <c r="N2809" s="567"/>
      <c r="O2809" s="567"/>
      <c r="P2809" s="567"/>
      <c r="Q2809" s="567"/>
      <c r="R2809" s="567"/>
      <c r="S2809" s="567"/>
      <c r="T2809" s="567"/>
      <c r="U2809" s="567"/>
      <c r="V2809" s="567"/>
      <c r="W2809" s="567"/>
      <c r="X2809" s="567"/>
      <c r="Y2809" s="568"/>
      <c r="Z2809" s="567"/>
      <c r="AA2809" s="567"/>
      <c r="AB2809" s="316"/>
      <c r="AC2809" s="316"/>
    </row>
    <row r="2810" spans="1:29">
      <c r="A2810" s="576"/>
      <c r="B2810" s="566"/>
      <c r="C2810" s="566"/>
      <c r="D2810" s="566"/>
      <c r="E2810" s="566"/>
      <c r="F2810" s="567"/>
      <c r="G2810" s="567"/>
      <c r="H2810" s="567"/>
      <c r="I2810" s="567"/>
      <c r="J2810" s="567"/>
      <c r="K2810" s="567"/>
      <c r="L2810" s="567"/>
      <c r="M2810" s="567"/>
      <c r="N2810" s="567"/>
      <c r="O2810" s="567"/>
      <c r="P2810" s="567"/>
      <c r="Q2810" s="567"/>
      <c r="R2810" s="567"/>
      <c r="S2810" s="567"/>
      <c r="T2810" s="567"/>
      <c r="U2810" s="567"/>
      <c r="V2810" s="567"/>
      <c r="W2810" s="567"/>
      <c r="X2810" s="567"/>
      <c r="Y2810" s="568"/>
      <c r="Z2810" s="567"/>
      <c r="AA2810" s="567"/>
      <c r="AB2810" s="316"/>
      <c r="AC2810" s="316"/>
    </row>
    <row r="2811" spans="1:29">
      <c r="A2811" s="576"/>
      <c r="B2811" s="566"/>
      <c r="C2811" s="566"/>
      <c r="D2811" s="566"/>
      <c r="E2811" s="566"/>
      <c r="F2811" s="567"/>
      <c r="G2811" s="567"/>
      <c r="H2811" s="567"/>
      <c r="I2811" s="567"/>
      <c r="J2811" s="567"/>
      <c r="K2811" s="567"/>
      <c r="L2811" s="567"/>
      <c r="M2811" s="567"/>
      <c r="N2811" s="567"/>
      <c r="O2811" s="567"/>
      <c r="P2811" s="567"/>
      <c r="Q2811" s="567"/>
      <c r="R2811" s="567"/>
      <c r="S2811" s="567"/>
      <c r="T2811" s="567"/>
      <c r="U2811" s="567"/>
      <c r="V2811" s="567"/>
      <c r="W2811" s="567"/>
      <c r="X2811" s="567"/>
      <c r="Y2811" s="568"/>
      <c r="Z2811" s="567"/>
      <c r="AA2811" s="567"/>
      <c r="AB2811" s="316"/>
      <c r="AC2811" s="316"/>
    </row>
    <row r="2812" spans="1:29">
      <c r="A2812" s="576"/>
      <c r="B2812" s="566"/>
      <c r="C2812" s="566"/>
      <c r="D2812" s="566"/>
      <c r="E2812" s="566"/>
      <c r="F2812" s="567"/>
      <c r="G2812" s="567"/>
      <c r="H2812" s="567"/>
      <c r="I2812" s="567"/>
      <c r="J2812" s="567"/>
      <c r="K2812" s="567"/>
      <c r="L2812" s="567"/>
      <c r="M2812" s="567"/>
      <c r="N2812" s="567"/>
      <c r="O2812" s="567"/>
      <c r="P2812" s="567"/>
      <c r="Q2812" s="567"/>
      <c r="R2812" s="567"/>
      <c r="S2812" s="567"/>
      <c r="T2812" s="567"/>
      <c r="U2812" s="567"/>
      <c r="V2812" s="567"/>
      <c r="W2812" s="567"/>
      <c r="X2812" s="567"/>
      <c r="Y2812" s="568"/>
      <c r="Z2812" s="567"/>
      <c r="AA2812" s="567"/>
      <c r="AB2812" s="316"/>
      <c r="AC2812" s="316"/>
    </row>
    <row r="2813" spans="1:29">
      <c r="A2813" s="576"/>
      <c r="B2813" s="566"/>
      <c r="C2813" s="566"/>
      <c r="D2813" s="566"/>
      <c r="E2813" s="566"/>
      <c r="F2813" s="567"/>
      <c r="G2813" s="567"/>
      <c r="H2813" s="567"/>
      <c r="I2813" s="567"/>
      <c r="J2813" s="567"/>
      <c r="K2813" s="567"/>
      <c r="L2813" s="567"/>
      <c r="M2813" s="567"/>
      <c r="N2813" s="567"/>
      <c r="O2813" s="567"/>
      <c r="P2813" s="567"/>
      <c r="Q2813" s="567"/>
      <c r="R2813" s="567"/>
      <c r="S2813" s="567"/>
      <c r="T2813" s="567"/>
      <c r="U2813" s="567"/>
      <c r="V2813" s="567"/>
      <c r="W2813" s="567"/>
      <c r="X2813" s="567"/>
      <c r="Y2813" s="568"/>
      <c r="Z2813" s="567"/>
      <c r="AA2813" s="567"/>
      <c r="AB2813" s="316"/>
      <c r="AC2813" s="316"/>
    </row>
    <row r="2814" spans="1:29">
      <c r="A2814" s="576"/>
      <c r="B2814" s="566"/>
      <c r="C2814" s="566"/>
      <c r="D2814" s="566"/>
      <c r="E2814" s="566"/>
      <c r="F2814" s="567"/>
      <c r="G2814" s="567"/>
      <c r="H2814" s="567"/>
      <c r="I2814" s="567"/>
      <c r="J2814" s="567"/>
      <c r="K2814" s="567"/>
      <c r="L2814" s="567"/>
      <c r="M2814" s="567"/>
      <c r="N2814" s="567"/>
      <c r="O2814" s="567"/>
      <c r="P2814" s="567"/>
      <c r="Q2814" s="567"/>
      <c r="R2814" s="567"/>
      <c r="S2814" s="567"/>
      <c r="T2814" s="567"/>
      <c r="U2814" s="567"/>
      <c r="V2814" s="567"/>
      <c r="W2814" s="567"/>
      <c r="X2814" s="567"/>
      <c r="Y2814" s="568"/>
      <c r="Z2814" s="567"/>
      <c r="AA2814" s="567"/>
      <c r="AB2814" s="316"/>
      <c r="AC2814" s="316"/>
    </row>
    <row r="2815" spans="1:29">
      <c r="A2815" s="576"/>
      <c r="B2815" s="566"/>
      <c r="C2815" s="566"/>
      <c r="D2815" s="566"/>
      <c r="E2815" s="566"/>
      <c r="F2815" s="567"/>
      <c r="G2815" s="567"/>
      <c r="H2815" s="567"/>
      <c r="I2815" s="567"/>
      <c r="J2815" s="567"/>
      <c r="K2815" s="567"/>
      <c r="L2815" s="567"/>
      <c r="M2815" s="567"/>
      <c r="N2815" s="567"/>
      <c r="O2815" s="567"/>
      <c r="P2815" s="567"/>
      <c r="Q2815" s="567"/>
      <c r="R2815" s="567"/>
      <c r="S2815" s="567"/>
      <c r="T2815" s="567"/>
      <c r="U2815" s="567"/>
      <c r="V2815" s="567"/>
      <c r="W2815" s="567"/>
      <c r="X2815" s="567"/>
      <c r="Y2815" s="568"/>
      <c r="Z2815" s="567"/>
      <c r="AA2815" s="567"/>
      <c r="AB2815" s="316"/>
      <c r="AC2815" s="316"/>
    </row>
    <row r="2816" spans="1:29">
      <c r="A2816" s="576"/>
      <c r="B2816" s="566"/>
      <c r="C2816" s="566"/>
      <c r="D2816" s="566"/>
      <c r="E2816" s="566"/>
      <c r="F2816" s="567"/>
      <c r="G2816" s="567"/>
      <c r="H2816" s="567"/>
      <c r="I2816" s="567"/>
      <c r="J2816" s="567"/>
      <c r="K2816" s="567"/>
      <c r="L2816" s="567"/>
      <c r="M2816" s="567"/>
      <c r="N2816" s="567"/>
      <c r="O2816" s="567"/>
      <c r="P2816" s="567"/>
      <c r="Q2816" s="567"/>
      <c r="R2816" s="567"/>
      <c r="S2816" s="567"/>
      <c r="T2816" s="567"/>
      <c r="U2816" s="567"/>
      <c r="V2816" s="567"/>
      <c r="W2816" s="567"/>
      <c r="X2816" s="567"/>
      <c r="Y2816" s="568"/>
      <c r="Z2816" s="567"/>
      <c r="AA2816" s="567"/>
      <c r="AB2816" s="316"/>
      <c r="AC2816" s="316"/>
    </row>
    <row r="2817" spans="1:29">
      <c r="A2817" s="576"/>
      <c r="B2817" s="566"/>
      <c r="C2817" s="566"/>
      <c r="D2817" s="566"/>
      <c r="E2817" s="566"/>
      <c r="F2817" s="567"/>
      <c r="G2817" s="567"/>
      <c r="H2817" s="567"/>
      <c r="I2817" s="567"/>
      <c r="J2817" s="567"/>
      <c r="K2817" s="567"/>
      <c r="L2817" s="567"/>
      <c r="M2817" s="567"/>
      <c r="N2817" s="567"/>
      <c r="O2817" s="567"/>
      <c r="P2817" s="567"/>
      <c r="Q2817" s="567"/>
      <c r="R2817" s="567"/>
      <c r="S2817" s="567"/>
      <c r="T2817" s="567"/>
      <c r="U2817" s="567"/>
      <c r="V2817" s="567"/>
      <c r="W2817" s="567"/>
      <c r="X2817" s="567"/>
      <c r="Y2817" s="568"/>
      <c r="Z2817" s="567"/>
      <c r="AA2817" s="567"/>
      <c r="AB2817" s="316"/>
      <c r="AC2817" s="316"/>
    </row>
    <row r="2818" spans="1:29">
      <c r="A2818" s="576"/>
      <c r="B2818" s="566"/>
      <c r="C2818" s="566"/>
      <c r="D2818" s="566"/>
      <c r="E2818" s="566"/>
      <c r="F2818" s="567"/>
      <c r="G2818" s="567"/>
      <c r="H2818" s="567"/>
      <c r="I2818" s="567"/>
      <c r="J2818" s="567"/>
      <c r="K2818" s="567"/>
      <c r="L2818" s="567"/>
      <c r="M2818" s="567"/>
      <c r="N2818" s="567"/>
      <c r="O2818" s="567"/>
      <c r="P2818" s="567"/>
      <c r="Q2818" s="567"/>
      <c r="R2818" s="567"/>
      <c r="S2818" s="567"/>
      <c r="T2818" s="567"/>
      <c r="U2818" s="567"/>
      <c r="V2818" s="567"/>
      <c r="W2818" s="567"/>
      <c r="X2818" s="567"/>
      <c r="Y2818" s="568"/>
      <c r="Z2818" s="567"/>
      <c r="AA2818" s="567"/>
      <c r="AB2818" s="316"/>
      <c r="AC2818" s="316"/>
    </row>
    <row r="2819" spans="1:29">
      <c r="A2819" s="576"/>
      <c r="B2819" s="566"/>
      <c r="C2819" s="566"/>
      <c r="D2819" s="566"/>
      <c r="E2819" s="566"/>
      <c r="F2819" s="567"/>
      <c r="G2819" s="567"/>
      <c r="H2819" s="567"/>
      <c r="I2819" s="567"/>
      <c r="J2819" s="567"/>
      <c r="K2819" s="567"/>
      <c r="L2819" s="567"/>
      <c r="M2819" s="567"/>
      <c r="N2819" s="567"/>
      <c r="O2819" s="567"/>
      <c r="P2819" s="567"/>
      <c r="Q2819" s="567"/>
      <c r="R2819" s="567"/>
      <c r="S2819" s="567"/>
      <c r="T2819" s="567"/>
      <c r="U2819" s="567"/>
      <c r="V2819" s="567"/>
      <c r="W2819" s="567"/>
      <c r="X2819" s="567"/>
      <c r="Y2819" s="568"/>
      <c r="Z2819" s="567"/>
      <c r="AA2819" s="567"/>
      <c r="AB2819" s="316"/>
      <c r="AC2819" s="316"/>
    </row>
    <row r="2820" spans="1:29">
      <c r="A2820" s="576"/>
      <c r="B2820" s="566"/>
      <c r="C2820" s="566"/>
      <c r="D2820" s="566"/>
      <c r="E2820" s="566"/>
      <c r="F2820" s="567"/>
      <c r="G2820" s="567"/>
      <c r="H2820" s="567"/>
      <c r="I2820" s="567"/>
      <c r="J2820" s="567"/>
      <c r="K2820" s="567"/>
      <c r="L2820" s="567"/>
      <c r="M2820" s="567"/>
      <c r="N2820" s="567"/>
      <c r="O2820" s="567"/>
      <c r="P2820" s="567"/>
      <c r="Q2820" s="567"/>
      <c r="R2820" s="567"/>
      <c r="S2820" s="567"/>
      <c r="T2820" s="567"/>
      <c r="U2820" s="567"/>
      <c r="V2820" s="567"/>
      <c r="W2820" s="567"/>
      <c r="X2820" s="567"/>
      <c r="Y2820" s="568"/>
      <c r="Z2820" s="567"/>
      <c r="AA2820" s="567"/>
      <c r="AB2820" s="316"/>
      <c r="AC2820" s="316"/>
    </row>
    <row r="2821" spans="1:29">
      <c r="A2821" s="576"/>
      <c r="B2821" s="566"/>
      <c r="C2821" s="566"/>
      <c r="D2821" s="566"/>
      <c r="E2821" s="566"/>
      <c r="F2821" s="567"/>
      <c r="G2821" s="567"/>
      <c r="H2821" s="567"/>
      <c r="I2821" s="567"/>
      <c r="J2821" s="567"/>
      <c r="K2821" s="567"/>
      <c r="L2821" s="567"/>
      <c r="M2821" s="567"/>
      <c r="N2821" s="567"/>
      <c r="O2821" s="567"/>
      <c r="P2821" s="567"/>
      <c r="Q2821" s="567"/>
      <c r="R2821" s="567"/>
      <c r="S2821" s="567"/>
      <c r="T2821" s="567"/>
      <c r="U2821" s="567"/>
      <c r="V2821" s="567"/>
      <c r="W2821" s="567"/>
      <c r="X2821" s="567"/>
      <c r="Y2821" s="568"/>
      <c r="Z2821" s="567"/>
      <c r="AA2821" s="567"/>
      <c r="AB2821" s="316"/>
      <c r="AC2821" s="316"/>
    </row>
    <row r="2822" spans="1:29">
      <c r="A2822" s="576"/>
      <c r="B2822" s="566"/>
      <c r="C2822" s="566"/>
      <c r="D2822" s="566"/>
      <c r="E2822" s="566"/>
      <c r="F2822" s="567"/>
      <c r="G2822" s="567"/>
      <c r="H2822" s="567"/>
      <c r="I2822" s="567"/>
      <c r="J2822" s="567"/>
      <c r="K2822" s="567"/>
      <c r="L2822" s="567"/>
      <c r="M2822" s="567"/>
      <c r="N2822" s="567"/>
      <c r="O2822" s="567"/>
      <c r="P2822" s="567"/>
      <c r="Q2822" s="567"/>
      <c r="R2822" s="567"/>
      <c r="S2822" s="567"/>
      <c r="T2822" s="567"/>
      <c r="U2822" s="567"/>
      <c r="V2822" s="567"/>
      <c r="W2822" s="567"/>
      <c r="X2822" s="567"/>
      <c r="Y2822" s="568"/>
      <c r="Z2822" s="567"/>
      <c r="AA2822" s="567"/>
      <c r="AB2822" s="316"/>
      <c r="AC2822" s="316"/>
    </row>
    <row r="2823" spans="1:29">
      <c r="A2823" s="576"/>
      <c r="B2823" s="566"/>
      <c r="C2823" s="566"/>
      <c r="D2823" s="566"/>
      <c r="E2823" s="566"/>
      <c r="F2823" s="567"/>
      <c r="G2823" s="567"/>
      <c r="H2823" s="567"/>
      <c r="I2823" s="567"/>
      <c r="J2823" s="567"/>
      <c r="K2823" s="567"/>
      <c r="L2823" s="567"/>
      <c r="M2823" s="567"/>
      <c r="N2823" s="567"/>
      <c r="O2823" s="567"/>
      <c r="P2823" s="567"/>
      <c r="Q2823" s="567"/>
      <c r="R2823" s="567"/>
      <c r="S2823" s="567"/>
      <c r="T2823" s="567"/>
      <c r="U2823" s="567"/>
      <c r="V2823" s="567"/>
      <c r="W2823" s="567"/>
      <c r="X2823" s="567"/>
      <c r="Y2823" s="568"/>
      <c r="Z2823" s="567"/>
      <c r="AA2823" s="567"/>
      <c r="AB2823" s="316"/>
      <c r="AC2823" s="316"/>
    </row>
    <row r="2824" spans="1:29">
      <c r="A2824" s="576"/>
      <c r="B2824" s="566"/>
      <c r="C2824" s="566"/>
      <c r="D2824" s="566"/>
      <c r="E2824" s="566"/>
      <c r="F2824" s="567"/>
      <c r="G2824" s="567"/>
      <c r="H2824" s="567"/>
      <c r="I2824" s="567"/>
      <c r="J2824" s="567"/>
      <c r="K2824" s="567"/>
      <c r="L2824" s="567"/>
      <c r="M2824" s="567"/>
      <c r="N2824" s="567"/>
      <c r="O2824" s="567"/>
      <c r="P2824" s="567"/>
      <c r="Q2824" s="567"/>
      <c r="R2824" s="567"/>
      <c r="S2824" s="567"/>
      <c r="T2824" s="567"/>
      <c r="U2824" s="567"/>
      <c r="V2824" s="567"/>
      <c r="W2824" s="567"/>
      <c r="X2824" s="567"/>
      <c r="Y2824" s="568"/>
      <c r="Z2824" s="567"/>
      <c r="AA2824" s="567"/>
      <c r="AB2824" s="316"/>
      <c r="AC2824" s="316"/>
    </row>
    <row r="2825" spans="1:29">
      <c r="A2825" s="576"/>
      <c r="B2825" s="566"/>
      <c r="C2825" s="566"/>
      <c r="D2825" s="566"/>
      <c r="E2825" s="566"/>
      <c r="F2825" s="567"/>
      <c r="G2825" s="567"/>
      <c r="H2825" s="567"/>
      <c r="I2825" s="567"/>
      <c r="J2825" s="567"/>
      <c r="K2825" s="567"/>
      <c r="L2825" s="567"/>
      <c r="M2825" s="567"/>
      <c r="N2825" s="567"/>
      <c r="O2825" s="567"/>
      <c r="P2825" s="567"/>
      <c r="Q2825" s="567"/>
      <c r="R2825" s="567"/>
      <c r="S2825" s="567"/>
      <c r="T2825" s="567"/>
      <c r="U2825" s="567"/>
      <c r="V2825" s="567"/>
      <c r="W2825" s="567"/>
      <c r="X2825" s="567"/>
      <c r="Y2825" s="568"/>
      <c r="Z2825" s="567"/>
      <c r="AA2825" s="567"/>
      <c r="AB2825" s="316"/>
      <c r="AC2825" s="316"/>
    </row>
    <row r="2826" spans="1:29">
      <c r="A2826" s="576"/>
      <c r="B2826" s="566"/>
      <c r="C2826" s="566"/>
      <c r="D2826" s="566"/>
      <c r="E2826" s="566"/>
      <c r="F2826" s="567"/>
      <c r="G2826" s="567"/>
      <c r="H2826" s="567"/>
      <c r="I2826" s="567"/>
      <c r="J2826" s="567"/>
      <c r="K2826" s="567"/>
      <c r="L2826" s="567"/>
      <c r="M2826" s="567"/>
      <c r="N2826" s="567"/>
      <c r="O2826" s="567"/>
      <c r="P2826" s="567"/>
      <c r="Q2826" s="567"/>
      <c r="R2826" s="567"/>
      <c r="S2826" s="567"/>
      <c r="T2826" s="567"/>
      <c r="U2826" s="567"/>
      <c r="V2826" s="567"/>
      <c r="W2826" s="567"/>
      <c r="X2826" s="567"/>
      <c r="Y2826" s="568"/>
      <c r="Z2826" s="567"/>
      <c r="AA2826" s="567"/>
      <c r="AB2826" s="316"/>
      <c r="AC2826" s="316"/>
    </row>
    <row r="2827" spans="1:29">
      <c r="A2827" s="576"/>
      <c r="B2827" s="566"/>
      <c r="C2827" s="566"/>
      <c r="D2827" s="566"/>
      <c r="E2827" s="566"/>
      <c r="F2827" s="567"/>
      <c r="G2827" s="567"/>
      <c r="H2827" s="567"/>
      <c r="I2827" s="567"/>
      <c r="J2827" s="567"/>
      <c r="K2827" s="567"/>
      <c r="L2827" s="567"/>
      <c r="M2827" s="567"/>
      <c r="N2827" s="567"/>
      <c r="O2827" s="567"/>
      <c r="P2827" s="567"/>
      <c r="Q2827" s="567"/>
      <c r="R2827" s="567"/>
      <c r="S2827" s="567"/>
      <c r="T2827" s="567"/>
      <c r="U2827" s="567"/>
      <c r="V2827" s="567"/>
      <c r="W2827" s="567"/>
      <c r="X2827" s="567"/>
      <c r="Y2827" s="568"/>
      <c r="Z2827" s="567"/>
      <c r="AA2827" s="567"/>
      <c r="AB2827" s="316"/>
      <c r="AC2827" s="316"/>
    </row>
    <row r="2828" spans="1:29">
      <c r="A2828" s="576"/>
      <c r="B2828" s="566"/>
      <c r="C2828" s="566"/>
      <c r="D2828" s="566"/>
      <c r="E2828" s="566"/>
      <c r="F2828" s="567"/>
      <c r="G2828" s="567"/>
      <c r="H2828" s="567"/>
      <c r="I2828" s="567"/>
      <c r="J2828" s="567"/>
      <c r="K2828" s="567"/>
      <c r="L2828" s="567"/>
      <c r="M2828" s="567"/>
      <c r="N2828" s="567"/>
      <c r="O2828" s="567"/>
      <c r="P2828" s="567"/>
      <c r="Q2828" s="567"/>
      <c r="R2828" s="567"/>
      <c r="S2828" s="567"/>
      <c r="T2828" s="567"/>
      <c r="U2828" s="567"/>
      <c r="V2828" s="567"/>
      <c r="W2828" s="567"/>
      <c r="X2828" s="567"/>
      <c r="Y2828" s="568"/>
      <c r="Z2828" s="567"/>
      <c r="AA2828" s="567"/>
      <c r="AB2828" s="316"/>
      <c r="AC2828" s="316"/>
    </row>
    <row r="2829" spans="1:29">
      <c r="A2829" s="576"/>
      <c r="B2829" s="566"/>
      <c r="C2829" s="566"/>
      <c r="D2829" s="566"/>
      <c r="E2829" s="566"/>
      <c r="F2829" s="567"/>
      <c r="G2829" s="567"/>
      <c r="H2829" s="567"/>
      <c r="I2829" s="567"/>
      <c r="J2829" s="567"/>
      <c r="K2829" s="567"/>
      <c r="L2829" s="567"/>
      <c r="M2829" s="567"/>
      <c r="N2829" s="567"/>
      <c r="O2829" s="567"/>
      <c r="P2829" s="567"/>
      <c r="Q2829" s="567"/>
      <c r="R2829" s="567"/>
      <c r="S2829" s="567"/>
      <c r="T2829" s="567"/>
      <c r="U2829" s="567"/>
      <c r="V2829" s="567"/>
      <c r="W2829" s="567"/>
      <c r="X2829" s="567"/>
      <c r="Y2829" s="568"/>
      <c r="Z2829" s="567"/>
      <c r="AA2829" s="567"/>
      <c r="AB2829" s="316"/>
      <c r="AC2829" s="316"/>
    </row>
    <row r="2830" spans="1:29">
      <c r="A2830" s="576"/>
      <c r="B2830" s="566"/>
      <c r="C2830" s="566"/>
      <c r="D2830" s="566"/>
      <c r="E2830" s="566"/>
      <c r="F2830" s="567"/>
      <c r="G2830" s="567"/>
      <c r="H2830" s="567"/>
      <c r="I2830" s="567"/>
      <c r="J2830" s="567"/>
      <c r="K2830" s="567"/>
      <c r="L2830" s="567"/>
      <c r="M2830" s="567"/>
      <c r="N2830" s="567"/>
      <c r="O2830" s="567"/>
      <c r="P2830" s="567"/>
      <c r="Q2830" s="567"/>
      <c r="R2830" s="567"/>
      <c r="S2830" s="567"/>
      <c r="T2830" s="567"/>
      <c r="U2830" s="567"/>
      <c r="V2830" s="567"/>
      <c r="W2830" s="567"/>
      <c r="X2830" s="567"/>
      <c r="Y2830" s="568"/>
      <c r="Z2830" s="567"/>
      <c r="AA2830" s="567"/>
      <c r="AB2830" s="316"/>
      <c r="AC2830" s="316"/>
    </row>
    <row r="2831" spans="1:29">
      <c r="A2831" s="576"/>
      <c r="B2831" s="566"/>
      <c r="C2831" s="566"/>
      <c r="D2831" s="566"/>
      <c r="E2831" s="566"/>
      <c r="F2831" s="567"/>
      <c r="G2831" s="567"/>
      <c r="H2831" s="567"/>
      <c r="I2831" s="567"/>
      <c r="J2831" s="567"/>
      <c r="K2831" s="567"/>
      <c r="L2831" s="567"/>
      <c r="M2831" s="567"/>
      <c r="N2831" s="567"/>
      <c r="O2831" s="567"/>
      <c r="P2831" s="567"/>
      <c r="Q2831" s="567"/>
      <c r="R2831" s="567"/>
      <c r="S2831" s="567"/>
      <c r="T2831" s="567"/>
      <c r="U2831" s="567"/>
      <c r="V2831" s="567"/>
      <c r="W2831" s="567"/>
      <c r="X2831" s="567"/>
      <c r="Y2831" s="568"/>
      <c r="Z2831" s="567"/>
      <c r="AA2831" s="567"/>
      <c r="AB2831" s="316"/>
      <c r="AC2831" s="316"/>
    </row>
    <row r="2832" spans="1:29">
      <c r="A2832" s="576"/>
      <c r="B2832" s="566"/>
      <c r="C2832" s="566"/>
      <c r="D2832" s="566"/>
      <c r="E2832" s="566"/>
      <c r="F2832" s="567"/>
      <c r="G2832" s="567"/>
      <c r="H2832" s="567"/>
      <c r="I2832" s="567"/>
      <c r="J2832" s="567"/>
      <c r="K2832" s="567"/>
      <c r="L2832" s="567"/>
      <c r="M2832" s="567"/>
      <c r="N2832" s="567"/>
      <c r="O2832" s="567"/>
      <c r="P2832" s="567"/>
      <c r="Q2832" s="567"/>
      <c r="R2832" s="567"/>
      <c r="S2832" s="567"/>
      <c r="T2832" s="567"/>
      <c r="U2832" s="567"/>
      <c r="V2832" s="567"/>
      <c r="W2832" s="567"/>
      <c r="X2832" s="567"/>
      <c r="Y2832" s="568"/>
      <c r="Z2832" s="567"/>
      <c r="AA2832" s="567"/>
      <c r="AB2832" s="316"/>
      <c r="AC2832" s="316"/>
    </row>
    <row r="2833" spans="1:29">
      <c r="A2833" s="576"/>
      <c r="B2833" s="566"/>
      <c r="C2833" s="566"/>
      <c r="D2833" s="566"/>
      <c r="E2833" s="566"/>
      <c r="F2833" s="567"/>
      <c r="G2833" s="567"/>
      <c r="H2833" s="567"/>
      <c r="I2833" s="567"/>
      <c r="J2833" s="567"/>
      <c r="K2833" s="567"/>
      <c r="L2833" s="567"/>
      <c r="M2833" s="567"/>
      <c r="N2833" s="567"/>
      <c r="O2833" s="567"/>
      <c r="P2833" s="567"/>
      <c r="Q2833" s="567"/>
      <c r="R2833" s="567"/>
      <c r="S2833" s="567"/>
      <c r="T2833" s="567"/>
      <c r="U2833" s="567"/>
      <c r="V2833" s="567"/>
      <c r="W2833" s="567"/>
      <c r="X2833" s="567"/>
      <c r="Y2833" s="568"/>
      <c r="Z2833" s="567"/>
      <c r="AA2833" s="567"/>
      <c r="AB2833" s="316"/>
      <c r="AC2833" s="316"/>
    </row>
    <row r="2834" spans="1:29">
      <c r="A2834" s="576"/>
      <c r="B2834" s="566"/>
      <c r="C2834" s="566"/>
      <c r="D2834" s="566"/>
      <c r="E2834" s="566"/>
      <c r="F2834" s="567"/>
      <c r="G2834" s="567"/>
      <c r="H2834" s="567"/>
      <c r="I2834" s="567"/>
      <c r="J2834" s="567"/>
      <c r="K2834" s="567"/>
      <c r="L2834" s="567"/>
      <c r="M2834" s="567"/>
      <c r="N2834" s="567"/>
      <c r="O2834" s="567"/>
      <c r="P2834" s="567"/>
      <c r="Q2834" s="567"/>
      <c r="R2834" s="567"/>
      <c r="S2834" s="567"/>
      <c r="T2834" s="567"/>
      <c r="U2834" s="567"/>
      <c r="V2834" s="567"/>
      <c r="W2834" s="567"/>
      <c r="X2834" s="567"/>
      <c r="Y2834" s="568"/>
      <c r="Z2834" s="567"/>
      <c r="AA2834" s="567"/>
      <c r="AB2834" s="316"/>
      <c r="AC2834" s="316"/>
    </row>
    <row r="2835" spans="1:29">
      <c r="A2835" s="576"/>
      <c r="B2835" s="566"/>
      <c r="C2835" s="566"/>
      <c r="D2835" s="566"/>
      <c r="E2835" s="566"/>
      <c r="F2835" s="567"/>
      <c r="G2835" s="567"/>
      <c r="H2835" s="567"/>
      <c r="I2835" s="567"/>
      <c r="J2835" s="567"/>
      <c r="K2835" s="567"/>
      <c r="L2835" s="567"/>
      <c r="M2835" s="567"/>
      <c r="N2835" s="567"/>
      <c r="O2835" s="567"/>
      <c r="P2835" s="567"/>
      <c r="Q2835" s="567"/>
      <c r="R2835" s="567"/>
      <c r="S2835" s="567"/>
      <c r="T2835" s="567"/>
      <c r="U2835" s="567"/>
      <c r="V2835" s="567"/>
      <c r="W2835" s="567"/>
      <c r="X2835" s="567"/>
      <c r="Y2835" s="568"/>
      <c r="Z2835" s="567"/>
      <c r="AA2835" s="567"/>
      <c r="AB2835" s="316"/>
      <c r="AC2835" s="316"/>
    </row>
    <row r="2836" spans="1:29">
      <c r="A2836" s="576"/>
      <c r="B2836" s="566"/>
      <c r="C2836" s="566"/>
      <c r="D2836" s="566"/>
      <c r="E2836" s="566"/>
      <c r="F2836" s="567"/>
      <c r="G2836" s="567"/>
      <c r="H2836" s="567"/>
      <c r="I2836" s="567"/>
      <c r="J2836" s="567"/>
      <c r="K2836" s="567"/>
      <c r="L2836" s="567"/>
      <c r="M2836" s="567"/>
      <c r="N2836" s="567"/>
      <c r="O2836" s="567"/>
      <c r="P2836" s="567"/>
      <c r="Q2836" s="567"/>
      <c r="R2836" s="567"/>
      <c r="S2836" s="567"/>
      <c r="T2836" s="567"/>
      <c r="U2836" s="567"/>
      <c r="V2836" s="567"/>
      <c r="W2836" s="567"/>
      <c r="X2836" s="567"/>
      <c r="Y2836" s="568"/>
      <c r="Z2836" s="567"/>
      <c r="AA2836" s="567"/>
      <c r="AB2836" s="316"/>
      <c r="AC2836" s="316"/>
    </row>
    <row r="2837" spans="1:29">
      <c r="A2837" s="576"/>
      <c r="B2837" s="566"/>
      <c r="C2837" s="566"/>
      <c r="D2837" s="566"/>
      <c r="E2837" s="566"/>
      <c r="F2837" s="567"/>
      <c r="G2837" s="567"/>
      <c r="H2837" s="567"/>
      <c r="I2837" s="567"/>
      <c r="J2837" s="567"/>
      <c r="K2837" s="567"/>
      <c r="L2837" s="567"/>
      <c r="M2837" s="567"/>
      <c r="N2837" s="567"/>
      <c r="O2837" s="567"/>
      <c r="P2837" s="567"/>
      <c r="Q2837" s="567"/>
      <c r="R2837" s="567"/>
      <c r="S2837" s="567"/>
      <c r="T2837" s="567"/>
      <c r="U2837" s="567"/>
      <c r="V2837" s="567"/>
      <c r="W2837" s="567"/>
      <c r="X2837" s="567"/>
      <c r="Y2837" s="568"/>
      <c r="Z2837" s="567"/>
      <c r="AA2837" s="567"/>
      <c r="AB2837" s="316"/>
      <c r="AC2837" s="316"/>
    </row>
    <row r="2838" spans="1:29">
      <c r="A2838" s="576"/>
      <c r="B2838" s="566"/>
      <c r="C2838" s="566"/>
      <c r="D2838" s="566"/>
      <c r="E2838" s="566"/>
      <c r="F2838" s="567"/>
      <c r="G2838" s="567"/>
      <c r="H2838" s="567"/>
      <c r="I2838" s="567"/>
      <c r="J2838" s="567"/>
      <c r="K2838" s="567"/>
      <c r="L2838" s="567"/>
      <c r="M2838" s="567"/>
      <c r="N2838" s="567"/>
      <c r="O2838" s="567"/>
      <c r="P2838" s="567"/>
      <c r="Q2838" s="567"/>
      <c r="R2838" s="567"/>
      <c r="S2838" s="567"/>
      <c r="T2838" s="567"/>
      <c r="U2838" s="567"/>
      <c r="V2838" s="567"/>
      <c r="W2838" s="567"/>
      <c r="X2838" s="567"/>
      <c r="Y2838" s="568"/>
      <c r="Z2838" s="567"/>
      <c r="AA2838" s="567"/>
      <c r="AB2838" s="316"/>
      <c r="AC2838" s="316"/>
    </row>
    <row r="2839" spans="1:29">
      <c r="A2839" s="576"/>
      <c r="B2839" s="566"/>
      <c r="C2839" s="566"/>
      <c r="D2839" s="566"/>
      <c r="E2839" s="566"/>
      <c r="F2839" s="567"/>
      <c r="G2839" s="567"/>
      <c r="H2839" s="567"/>
      <c r="I2839" s="567"/>
      <c r="J2839" s="567"/>
      <c r="K2839" s="567"/>
      <c r="L2839" s="567"/>
      <c r="M2839" s="567"/>
      <c r="N2839" s="567"/>
      <c r="O2839" s="567"/>
      <c r="P2839" s="567"/>
      <c r="Q2839" s="567"/>
      <c r="R2839" s="567"/>
      <c r="S2839" s="567"/>
      <c r="T2839" s="567"/>
      <c r="U2839" s="567"/>
      <c r="V2839" s="567"/>
      <c r="W2839" s="567"/>
      <c r="X2839" s="567"/>
      <c r="Y2839" s="568"/>
      <c r="Z2839" s="567"/>
      <c r="AA2839" s="567"/>
      <c r="AB2839" s="316"/>
      <c r="AC2839" s="316"/>
    </row>
    <row r="2840" spans="1:29">
      <c r="A2840" s="576"/>
      <c r="B2840" s="566"/>
      <c r="C2840" s="566"/>
      <c r="D2840" s="566"/>
      <c r="E2840" s="566"/>
      <c r="F2840" s="567"/>
      <c r="G2840" s="567"/>
      <c r="H2840" s="567"/>
      <c r="I2840" s="567"/>
      <c r="J2840" s="567"/>
      <c r="K2840" s="567"/>
      <c r="L2840" s="567"/>
      <c r="M2840" s="567"/>
      <c r="N2840" s="567"/>
      <c r="O2840" s="567"/>
      <c r="P2840" s="567"/>
      <c r="Q2840" s="567"/>
      <c r="R2840" s="567"/>
      <c r="S2840" s="567"/>
      <c r="T2840" s="567"/>
      <c r="U2840" s="567"/>
      <c r="V2840" s="567"/>
      <c r="W2840" s="567"/>
      <c r="X2840" s="567"/>
      <c r="Y2840" s="568"/>
      <c r="Z2840" s="567"/>
      <c r="AA2840" s="567"/>
      <c r="AB2840" s="316"/>
      <c r="AC2840" s="316"/>
    </row>
    <row r="2841" spans="1:29">
      <c r="A2841" s="576"/>
      <c r="B2841" s="566"/>
      <c r="C2841" s="566"/>
      <c r="D2841" s="566"/>
      <c r="E2841" s="566"/>
      <c r="F2841" s="567"/>
      <c r="G2841" s="567"/>
      <c r="H2841" s="567"/>
      <c r="I2841" s="567"/>
      <c r="J2841" s="567"/>
      <c r="K2841" s="567"/>
      <c r="L2841" s="567"/>
      <c r="M2841" s="567"/>
      <c r="N2841" s="567"/>
      <c r="O2841" s="567"/>
      <c r="P2841" s="567"/>
      <c r="Q2841" s="567"/>
      <c r="R2841" s="567"/>
      <c r="S2841" s="567"/>
      <c r="T2841" s="567"/>
      <c r="U2841" s="567"/>
      <c r="V2841" s="567"/>
      <c r="W2841" s="567"/>
      <c r="X2841" s="567"/>
      <c r="Y2841" s="568"/>
      <c r="Z2841" s="567"/>
      <c r="AA2841" s="567"/>
      <c r="AB2841" s="316"/>
      <c r="AC2841" s="316"/>
    </row>
    <row r="2842" spans="1:29">
      <c r="A2842" s="576"/>
      <c r="B2842" s="566"/>
      <c r="C2842" s="566"/>
      <c r="D2842" s="566"/>
      <c r="E2842" s="566"/>
      <c r="F2842" s="567"/>
      <c r="G2842" s="567"/>
      <c r="H2842" s="567"/>
      <c r="I2842" s="567"/>
      <c r="J2842" s="567"/>
      <c r="K2842" s="567"/>
      <c r="L2842" s="567"/>
      <c r="M2842" s="567"/>
      <c r="N2842" s="567"/>
      <c r="O2842" s="567"/>
      <c r="P2842" s="567"/>
      <c r="Q2842" s="567"/>
      <c r="R2842" s="567"/>
      <c r="S2842" s="567"/>
      <c r="T2842" s="567"/>
      <c r="U2842" s="567"/>
      <c r="V2842" s="567"/>
      <c r="W2842" s="567"/>
      <c r="X2842" s="567"/>
      <c r="Y2842" s="568"/>
      <c r="Z2842" s="567"/>
      <c r="AA2842" s="567"/>
      <c r="AB2842" s="316"/>
      <c r="AC2842" s="316"/>
    </row>
    <row r="2843" spans="1:29">
      <c r="A2843" s="576"/>
      <c r="B2843" s="566"/>
      <c r="C2843" s="566"/>
      <c r="D2843" s="566"/>
      <c r="E2843" s="566"/>
      <c r="F2843" s="567"/>
      <c r="G2843" s="567"/>
      <c r="H2843" s="567"/>
      <c r="I2843" s="567"/>
      <c r="J2843" s="567"/>
      <c r="K2843" s="567"/>
      <c r="L2843" s="567"/>
      <c r="M2843" s="567"/>
      <c r="N2843" s="567"/>
      <c r="O2843" s="567"/>
      <c r="P2843" s="567"/>
      <c r="Q2843" s="567"/>
      <c r="R2843" s="567"/>
      <c r="S2843" s="567"/>
      <c r="T2843" s="567"/>
      <c r="U2843" s="567"/>
      <c r="V2843" s="567"/>
      <c r="W2843" s="567"/>
      <c r="X2843" s="567"/>
      <c r="Y2843" s="568"/>
      <c r="Z2843" s="567"/>
      <c r="AA2843" s="567"/>
      <c r="AB2843" s="316"/>
      <c r="AC2843" s="316"/>
    </row>
    <row r="2844" spans="1:29">
      <c r="A2844" s="576"/>
      <c r="B2844" s="566"/>
      <c r="C2844" s="566"/>
      <c r="D2844" s="566"/>
      <c r="E2844" s="566"/>
      <c r="F2844" s="567"/>
      <c r="G2844" s="567"/>
      <c r="H2844" s="567"/>
      <c r="I2844" s="567"/>
      <c r="J2844" s="567"/>
      <c r="K2844" s="567"/>
      <c r="L2844" s="567"/>
      <c r="M2844" s="567"/>
      <c r="N2844" s="567"/>
      <c r="O2844" s="567"/>
      <c r="P2844" s="567"/>
      <c r="Q2844" s="567"/>
      <c r="R2844" s="567"/>
      <c r="S2844" s="567"/>
      <c r="T2844" s="567"/>
      <c r="U2844" s="567"/>
      <c r="V2844" s="567"/>
      <c r="W2844" s="567"/>
      <c r="X2844" s="567"/>
      <c r="Y2844" s="568"/>
      <c r="Z2844" s="567"/>
      <c r="AA2844" s="567"/>
      <c r="AB2844" s="316"/>
      <c r="AC2844" s="316"/>
    </row>
    <row r="2845" spans="1:29">
      <c r="A2845" s="576"/>
      <c r="B2845" s="566"/>
      <c r="C2845" s="566"/>
      <c r="D2845" s="566"/>
      <c r="E2845" s="566"/>
      <c r="F2845" s="567"/>
      <c r="G2845" s="567"/>
      <c r="H2845" s="567"/>
      <c r="I2845" s="567"/>
      <c r="J2845" s="567"/>
      <c r="K2845" s="567"/>
      <c r="L2845" s="567"/>
      <c r="M2845" s="567"/>
      <c r="N2845" s="567"/>
      <c r="O2845" s="567"/>
      <c r="P2845" s="567"/>
      <c r="Q2845" s="567"/>
      <c r="R2845" s="567"/>
      <c r="S2845" s="567"/>
      <c r="T2845" s="567"/>
      <c r="U2845" s="567"/>
      <c r="V2845" s="567"/>
      <c r="W2845" s="567"/>
      <c r="X2845" s="567"/>
      <c r="Y2845" s="568"/>
      <c r="Z2845" s="567"/>
      <c r="AA2845" s="567"/>
      <c r="AB2845" s="316"/>
      <c r="AC2845" s="316"/>
    </row>
    <row r="2846" spans="1:29">
      <c r="A2846" s="576"/>
      <c r="B2846" s="566"/>
      <c r="C2846" s="566"/>
      <c r="D2846" s="566"/>
      <c r="E2846" s="566"/>
      <c r="F2846" s="567"/>
      <c r="G2846" s="567"/>
      <c r="H2846" s="567"/>
      <c r="I2846" s="567"/>
      <c r="J2846" s="567"/>
      <c r="K2846" s="567"/>
      <c r="L2846" s="567"/>
      <c r="M2846" s="567"/>
      <c r="N2846" s="567"/>
      <c r="O2846" s="567"/>
      <c r="P2846" s="567"/>
      <c r="Q2846" s="567"/>
      <c r="R2846" s="567"/>
      <c r="S2846" s="567"/>
      <c r="T2846" s="567"/>
      <c r="U2846" s="567"/>
      <c r="V2846" s="567"/>
      <c r="W2846" s="567"/>
      <c r="X2846" s="567"/>
      <c r="Y2846" s="568"/>
      <c r="Z2846" s="567"/>
      <c r="AA2846" s="567"/>
      <c r="AB2846" s="316"/>
      <c r="AC2846" s="316"/>
    </row>
    <row r="2847" spans="1:29">
      <c r="A2847" s="576"/>
      <c r="B2847" s="566"/>
      <c r="C2847" s="566"/>
      <c r="D2847" s="566"/>
      <c r="E2847" s="566"/>
      <c r="F2847" s="567"/>
      <c r="G2847" s="567"/>
      <c r="H2847" s="567"/>
      <c r="I2847" s="567"/>
      <c r="J2847" s="567"/>
      <c r="K2847" s="567"/>
      <c r="L2847" s="567"/>
      <c r="M2847" s="567"/>
      <c r="N2847" s="567"/>
      <c r="O2847" s="567"/>
      <c r="P2847" s="567"/>
      <c r="Q2847" s="567"/>
      <c r="R2847" s="567"/>
      <c r="S2847" s="567"/>
      <c r="T2847" s="567"/>
      <c r="U2847" s="567"/>
      <c r="V2847" s="567"/>
      <c r="W2847" s="567"/>
      <c r="X2847" s="567"/>
      <c r="Y2847" s="568"/>
      <c r="Z2847" s="567"/>
      <c r="AA2847" s="567"/>
      <c r="AB2847" s="316"/>
      <c r="AC2847" s="316"/>
    </row>
    <row r="2848" spans="1:29">
      <c r="A2848" s="576"/>
      <c r="B2848" s="566"/>
      <c r="C2848" s="566"/>
      <c r="D2848" s="566"/>
      <c r="E2848" s="566"/>
      <c r="F2848" s="567"/>
      <c r="G2848" s="567"/>
      <c r="H2848" s="567"/>
      <c r="I2848" s="567"/>
      <c r="J2848" s="567"/>
      <c r="K2848" s="567"/>
      <c r="L2848" s="567"/>
      <c r="M2848" s="567"/>
      <c r="N2848" s="567"/>
      <c r="O2848" s="567"/>
      <c r="P2848" s="567"/>
      <c r="Q2848" s="567"/>
      <c r="R2848" s="567"/>
      <c r="S2848" s="567"/>
      <c r="T2848" s="567"/>
      <c r="U2848" s="567"/>
      <c r="V2848" s="567"/>
      <c r="W2848" s="567"/>
      <c r="X2848" s="567"/>
      <c r="Y2848" s="568"/>
      <c r="Z2848" s="567"/>
      <c r="AA2848" s="567"/>
      <c r="AB2848" s="316"/>
      <c r="AC2848" s="316"/>
    </row>
    <row r="2849" spans="1:29">
      <c r="A2849" s="576"/>
      <c r="B2849" s="566"/>
      <c r="C2849" s="566"/>
      <c r="D2849" s="566"/>
      <c r="E2849" s="566"/>
      <c r="F2849" s="567"/>
      <c r="G2849" s="567"/>
      <c r="H2849" s="567"/>
      <c r="I2849" s="567"/>
      <c r="J2849" s="567"/>
      <c r="K2849" s="567"/>
      <c r="L2849" s="567"/>
      <c r="M2849" s="567"/>
      <c r="N2849" s="567"/>
      <c r="O2849" s="567"/>
      <c r="P2849" s="567"/>
      <c r="Q2849" s="567"/>
      <c r="R2849" s="567"/>
      <c r="S2849" s="567"/>
      <c r="T2849" s="567"/>
      <c r="U2849" s="567"/>
      <c r="V2849" s="567"/>
      <c r="W2849" s="567"/>
      <c r="X2849" s="567"/>
      <c r="Y2849" s="568"/>
      <c r="Z2849" s="567"/>
      <c r="AA2849" s="567"/>
      <c r="AB2849" s="316"/>
      <c r="AC2849" s="316"/>
    </row>
    <row r="2850" spans="1:29">
      <c r="A2850" s="576"/>
      <c r="B2850" s="566"/>
      <c r="C2850" s="566"/>
      <c r="D2850" s="566"/>
      <c r="E2850" s="566"/>
      <c r="F2850" s="567"/>
      <c r="G2850" s="567"/>
      <c r="H2850" s="567"/>
      <c r="I2850" s="567"/>
      <c r="J2850" s="567"/>
      <c r="K2850" s="567"/>
      <c r="L2850" s="567"/>
      <c r="M2850" s="567"/>
      <c r="N2850" s="567"/>
      <c r="O2850" s="567"/>
      <c r="P2850" s="567"/>
      <c r="Q2850" s="567"/>
      <c r="R2850" s="567"/>
      <c r="S2850" s="567"/>
      <c r="T2850" s="567"/>
      <c r="U2850" s="567"/>
      <c r="V2850" s="567"/>
      <c r="W2850" s="567"/>
      <c r="X2850" s="567"/>
      <c r="Y2850" s="568"/>
      <c r="Z2850" s="567"/>
      <c r="AA2850" s="567"/>
      <c r="AB2850" s="316"/>
      <c r="AC2850" s="316"/>
    </row>
    <row r="2851" spans="1:29">
      <c r="A2851" s="576"/>
      <c r="B2851" s="566"/>
      <c r="C2851" s="566"/>
      <c r="D2851" s="566"/>
      <c r="E2851" s="566"/>
      <c r="F2851" s="567"/>
      <c r="G2851" s="567"/>
      <c r="H2851" s="567"/>
      <c r="I2851" s="567"/>
      <c r="J2851" s="567"/>
      <c r="K2851" s="567"/>
      <c r="L2851" s="567"/>
      <c r="M2851" s="567"/>
      <c r="N2851" s="567"/>
      <c r="O2851" s="567"/>
      <c r="P2851" s="567"/>
      <c r="Q2851" s="567"/>
      <c r="R2851" s="567"/>
      <c r="S2851" s="567"/>
      <c r="T2851" s="567"/>
      <c r="U2851" s="567"/>
      <c r="V2851" s="567"/>
      <c r="W2851" s="567"/>
      <c r="X2851" s="567"/>
      <c r="Y2851" s="568"/>
      <c r="Z2851" s="567"/>
      <c r="AA2851" s="567"/>
      <c r="AB2851" s="316"/>
      <c r="AC2851" s="316"/>
    </row>
    <row r="2852" spans="1:29">
      <c r="A2852" s="576"/>
      <c r="B2852" s="566"/>
      <c r="C2852" s="566"/>
      <c r="D2852" s="566"/>
      <c r="E2852" s="566"/>
      <c r="F2852" s="567"/>
      <c r="G2852" s="567"/>
      <c r="H2852" s="567"/>
      <c r="I2852" s="567"/>
      <c r="J2852" s="567"/>
      <c r="K2852" s="567"/>
      <c r="L2852" s="567"/>
      <c r="M2852" s="567"/>
      <c r="N2852" s="567"/>
      <c r="O2852" s="567"/>
      <c r="P2852" s="567"/>
      <c r="Q2852" s="567"/>
      <c r="R2852" s="567"/>
      <c r="S2852" s="567"/>
      <c r="T2852" s="567"/>
      <c r="U2852" s="567"/>
      <c r="V2852" s="567"/>
      <c r="W2852" s="567"/>
      <c r="X2852" s="567"/>
      <c r="Y2852" s="568"/>
      <c r="Z2852" s="567"/>
      <c r="AA2852" s="567"/>
      <c r="AB2852" s="316"/>
      <c r="AC2852" s="316"/>
    </row>
    <row r="2853" spans="1:29">
      <c r="A2853" s="576"/>
      <c r="B2853" s="566"/>
      <c r="C2853" s="566"/>
      <c r="D2853" s="566"/>
      <c r="E2853" s="566"/>
      <c r="F2853" s="567"/>
      <c r="G2853" s="567"/>
      <c r="H2853" s="567"/>
      <c r="I2853" s="567"/>
      <c r="J2853" s="567"/>
      <c r="K2853" s="567"/>
      <c r="L2853" s="567"/>
      <c r="M2853" s="567"/>
      <c r="N2853" s="567"/>
      <c r="O2853" s="567"/>
      <c r="P2853" s="567"/>
      <c r="Q2853" s="567"/>
      <c r="R2853" s="567"/>
      <c r="S2853" s="567"/>
      <c r="T2853" s="567"/>
      <c r="U2853" s="567"/>
      <c r="V2853" s="567"/>
      <c r="W2853" s="567"/>
      <c r="X2853" s="567"/>
      <c r="Y2853" s="568"/>
      <c r="Z2853" s="567"/>
      <c r="AA2853" s="567"/>
      <c r="AB2853" s="316"/>
      <c r="AC2853" s="316"/>
    </row>
    <row r="2854" spans="1:29">
      <c r="A2854" s="576"/>
      <c r="B2854" s="566"/>
      <c r="C2854" s="566"/>
      <c r="D2854" s="566"/>
      <c r="E2854" s="566"/>
      <c r="F2854" s="567"/>
      <c r="G2854" s="567"/>
      <c r="H2854" s="567"/>
      <c r="I2854" s="567"/>
      <c r="J2854" s="567"/>
      <c r="K2854" s="567"/>
      <c r="L2854" s="567"/>
      <c r="M2854" s="567"/>
      <c r="N2854" s="567"/>
      <c r="O2854" s="567"/>
      <c r="P2854" s="567"/>
      <c r="Q2854" s="567"/>
      <c r="R2854" s="567"/>
      <c r="S2854" s="567"/>
      <c r="T2854" s="567"/>
      <c r="U2854" s="567"/>
      <c r="V2854" s="567"/>
      <c r="W2854" s="567"/>
      <c r="X2854" s="567"/>
      <c r="Y2854" s="568"/>
      <c r="Z2854" s="567"/>
      <c r="AA2854" s="567"/>
      <c r="AB2854" s="316"/>
      <c r="AC2854" s="316"/>
    </row>
    <row r="2855" spans="1:29">
      <c r="A2855" s="576"/>
      <c r="B2855" s="566"/>
      <c r="C2855" s="566"/>
      <c r="D2855" s="566"/>
      <c r="E2855" s="566"/>
      <c r="F2855" s="567"/>
      <c r="G2855" s="567"/>
      <c r="H2855" s="567"/>
      <c r="I2855" s="567"/>
      <c r="J2855" s="567"/>
      <c r="K2855" s="567"/>
      <c r="L2855" s="567"/>
      <c r="M2855" s="567"/>
      <c r="N2855" s="567"/>
      <c r="O2855" s="567"/>
      <c r="P2855" s="567"/>
      <c r="Q2855" s="567"/>
      <c r="R2855" s="567"/>
      <c r="S2855" s="567"/>
      <c r="T2855" s="567"/>
      <c r="U2855" s="567"/>
      <c r="V2855" s="567"/>
      <c r="W2855" s="567"/>
      <c r="X2855" s="567"/>
      <c r="Y2855" s="568"/>
      <c r="Z2855" s="567"/>
      <c r="AA2855" s="567"/>
      <c r="AB2855" s="316"/>
      <c r="AC2855" s="316"/>
    </row>
    <row r="2856" spans="1:29">
      <c r="A2856" s="576"/>
      <c r="B2856" s="566"/>
      <c r="C2856" s="566"/>
      <c r="D2856" s="566"/>
      <c r="E2856" s="566"/>
      <c r="F2856" s="567"/>
      <c r="G2856" s="567"/>
      <c r="H2856" s="567"/>
      <c r="I2856" s="567"/>
      <c r="J2856" s="567"/>
      <c r="K2856" s="567"/>
      <c r="L2856" s="567"/>
      <c r="M2856" s="567"/>
      <c r="N2856" s="567"/>
      <c r="O2856" s="567"/>
      <c r="P2856" s="567"/>
      <c r="Q2856" s="567"/>
      <c r="R2856" s="567"/>
      <c r="S2856" s="567"/>
      <c r="T2856" s="567"/>
      <c r="U2856" s="567"/>
      <c r="V2856" s="567"/>
      <c r="W2856" s="567"/>
      <c r="X2856" s="567"/>
      <c r="Y2856" s="568"/>
      <c r="Z2856" s="567"/>
      <c r="AA2856" s="567"/>
      <c r="AB2856" s="316"/>
      <c r="AC2856" s="316"/>
    </row>
    <row r="2857" spans="1:29">
      <c r="A2857" s="576"/>
      <c r="B2857" s="566"/>
      <c r="C2857" s="566"/>
      <c r="D2857" s="566"/>
      <c r="E2857" s="566"/>
      <c r="F2857" s="567"/>
      <c r="G2857" s="567"/>
      <c r="H2857" s="567"/>
      <c r="I2857" s="567"/>
      <c r="J2857" s="567"/>
      <c r="K2857" s="567"/>
      <c r="L2857" s="567"/>
      <c r="M2857" s="567"/>
      <c r="N2857" s="567"/>
      <c r="O2857" s="567"/>
      <c r="P2857" s="567"/>
      <c r="Q2857" s="567"/>
      <c r="R2857" s="567"/>
      <c r="S2857" s="567"/>
      <c r="T2857" s="567"/>
      <c r="U2857" s="567"/>
      <c r="V2857" s="567"/>
      <c r="W2857" s="567"/>
      <c r="X2857" s="567"/>
      <c r="Y2857" s="568"/>
      <c r="Z2857" s="567"/>
      <c r="AA2857" s="567"/>
      <c r="AB2857" s="316"/>
      <c r="AC2857" s="316"/>
    </row>
    <row r="2858" spans="1:29">
      <c r="A2858" s="576"/>
      <c r="B2858" s="566"/>
      <c r="C2858" s="566"/>
      <c r="D2858" s="566"/>
      <c r="E2858" s="566"/>
      <c r="F2858" s="567"/>
      <c r="G2858" s="567"/>
      <c r="H2858" s="567"/>
      <c r="I2858" s="567"/>
      <c r="J2858" s="567"/>
      <c r="K2858" s="567"/>
      <c r="L2858" s="567"/>
      <c r="M2858" s="567"/>
      <c r="N2858" s="567"/>
      <c r="O2858" s="567"/>
      <c r="P2858" s="567"/>
      <c r="Q2858" s="567"/>
      <c r="R2858" s="567"/>
      <c r="S2858" s="567"/>
      <c r="T2858" s="567"/>
      <c r="U2858" s="567"/>
      <c r="V2858" s="567"/>
      <c r="W2858" s="567"/>
      <c r="X2858" s="567"/>
      <c r="Y2858" s="568"/>
      <c r="Z2858" s="567"/>
      <c r="AA2858" s="567"/>
      <c r="AB2858" s="316"/>
      <c r="AC2858" s="316"/>
    </row>
    <row r="2859" spans="1:29">
      <c r="A2859" s="576"/>
      <c r="B2859" s="566"/>
      <c r="C2859" s="566"/>
      <c r="D2859" s="566"/>
      <c r="E2859" s="566"/>
      <c r="F2859" s="567"/>
      <c r="G2859" s="567"/>
      <c r="H2859" s="567"/>
      <c r="I2859" s="567"/>
      <c r="J2859" s="567"/>
      <c r="K2859" s="567"/>
      <c r="L2859" s="567"/>
      <c r="M2859" s="567"/>
      <c r="N2859" s="567"/>
      <c r="O2859" s="567"/>
      <c r="P2859" s="567"/>
      <c r="Q2859" s="567"/>
      <c r="R2859" s="567"/>
      <c r="S2859" s="567"/>
      <c r="T2859" s="567"/>
      <c r="U2859" s="567"/>
      <c r="V2859" s="567"/>
      <c r="W2859" s="567"/>
      <c r="X2859" s="567"/>
      <c r="Y2859" s="568"/>
      <c r="Z2859" s="567"/>
      <c r="AA2859" s="567"/>
      <c r="AB2859" s="316"/>
      <c r="AC2859" s="316"/>
    </row>
    <row r="2860" spans="1:29">
      <c r="A2860" s="576"/>
      <c r="B2860" s="566"/>
      <c r="C2860" s="566"/>
      <c r="D2860" s="566"/>
      <c r="E2860" s="566"/>
      <c r="F2860" s="567"/>
      <c r="G2860" s="567"/>
      <c r="H2860" s="567"/>
      <c r="I2860" s="567"/>
      <c r="J2860" s="567"/>
      <c r="K2860" s="567"/>
      <c r="L2860" s="567"/>
      <c r="M2860" s="567"/>
      <c r="N2860" s="567"/>
      <c r="O2860" s="567"/>
      <c r="P2860" s="567"/>
      <c r="Q2860" s="567"/>
      <c r="R2860" s="567"/>
      <c r="S2860" s="567"/>
      <c r="T2860" s="567"/>
      <c r="U2860" s="567"/>
      <c r="V2860" s="567"/>
      <c r="W2860" s="567"/>
      <c r="X2860" s="567"/>
      <c r="Y2860" s="568"/>
      <c r="Z2860" s="567"/>
      <c r="AA2860" s="567"/>
      <c r="AB2860" s="316"/>
      <c r="AC2860" s="316"/>
    </row>
    <row r="2861" spans="1:29">
      <c r="A2861" s="576"/>
      <c r="B2861" s="566"/>
      <c r="C2861" s="566"/>
      <c r="D2861" s="566"/>
      <c r="E2861" s="566"/>
      <c r="F2861" s="567"/>
      <c r="G2861" s="567"/>
      <c r="H2861" s="567"/>
      <c r="I2861" s="567"/>
      <c r="J2861" s="567"/>
      <c r="K2861" s="567"/>
      <c r="L2861" s="567"/>
      <c r="M2861" s="567"/>
      <c r="N2861" s="567"/>
      <c r="O2861" s="567"/>
      <c r="P2861" s="567"/>
      <c r="Q2861" s="567"/>
      <c r="R2861" s="567"/>
      <c r="S2861" s="567"/>
      <c r="T2861" s="567"/>
      <c r="U2861" s="567"/>
      <c r="V2861" s="567"/>
      <c r="W2861" s="567"/>
      <c r="X2861" s="567"/>
      <c r="Y2861" s="568"/>
      <c r="Z2861" s="567"/>
      <c r="AA2861" s="567"/>
      <c r="AB2861" s="316"/>
      <c r="AC2861" s="316"/>
    </row>
    <row r="2862" spans="1:29">
      <c r="A2862" s="576"/>
      <c r="B2862" s="566"/>
      <c r="C2862" s="566"/>
      <c r="D2862" s="566"/>
      <c r="E2862" s="566"/>
      <c r="F2862" s="567"/>
      <c r="G2862" s="567"/>
      <c r="H2862" s="567"/>
      <c r="I2862" s="567"/>
      <c r="J2862" s="567"/>
      <c r="K2862" s="567"/>
      <c r="L2862" s="567"/>
      <c r="M2862" s="567"/>
      <c r="N2862" s="567"/>
      <c r="O2862" s="567"/>
      <c r="P2862" s="567"/>
      <c r="Q2862" s="567"/>
      <c r="R2862" s="567"/>
      <c r="S2862" s="567"/>
      <c r="T2862" s="567"/>
      <c r="U2862" s="567"/>
      <c r="V2862" s="567"/>
      <c r="W2862" s="567"/>
      <c r="X2862" s="567"/>
      <c r="Y2862" s="568"/>
      <c r="Z2862" s="567"/>
      <c r="AA2862" s="567"/>
      <c r="AB2862" s="316"/>
      <c r="AC2862" s="316"/>
    </row>
    <row r="2863" spans="1:29">
      <c r="A2863" s="576"/>
      <c r="B2863" s="566"/>
      <c r="C2863" s="566"/>
      <c r="D2863" s="566"/>
      <c r="E2863" s="566"/>
      <c r="F2863" s="567"/>
      <c r="G2863" s="567"/>
      <c r="H2863" s="567"/>
      <c r="I2863" s="567"/>
      <c r="J2863" s="567"/>
      <c r="K2863" s="567"/>
      <c r="L2863" s="567"/>
      <c r="M2863" s="567"/>
      <c r="N2863" s="567"/>
      <c r="O2863" s="567"/>
      <c r="P2863" s="567"/>
      <c r="Q2863" s="567"/>
      <c r="R2863" s="567"/>
      <c r="S2863" s="567"/>
      <c r="T2863" s="567"/>
      <c r="U2863" s="567"/>
      <c r="V2863" s="567"/>
      <c r="W2863" s="567"/>
      <c r="X2863" s="567"/>
      <c r="Y2863" s="568"/>
      <c r="Z2863" s="567"/>
      <c r="AA2863" s="567"/>
      <c r="AB2863" s="316"/>
      <c r="AC2863" s="316"/>
    </row>
    <row r="2864" spans="1:29">
      <c r="A2864" s="576"/>
      <c r="B2864" s="566"/>
      <c r="C2864" s="566"/>
      <c r="D2864" s="566"/>
      <c r="E2864" s="566"/>
      <c r="F2864" s="567"/>
      <c r="G2864" s="567"/>
      <c r="H2864" s="567"/>
      <c r="I2864" s="567"/>
      <c r="J2864" s="567"/>
      <c r="K2864" s="567"/>
      <c r="L2864" s="567"/>
      <c r="M2864" s="567"/>
      <c r="N2864" s="567"/>
      <c r="O2864" s="567"/>
      <c r="P2864" s="567"/>
      <c r="Q2864" s="567"/>
      <c r="R2864" s="567"/>
      <c r="S2864" s="567"/>
      <c r="T2864" s="567"/>
      <c r="U2864" s="567"/>
      <c r="V2864" s="567"/>
      <c r="W2864" s="567"/>
      <c r="X2864" s="567"/>
      <c r="Y2864" s="568"/>
      <c r="Z2864" s="567"/>
      <c r="AA2864" s="567"/>
      <c r="AB2864" s="316"/>
      <c r="AC2864" s="316"/>
    </row>
    <row r="2865" spans="1:29">
      <c r="A2865" s="576"/>
      <c r="B2865" s="566"/>
      <c r="C2865" s="566"/>
      <c r="D2865" s="566"/>
      <c r="E2865" s="566"/>
      <c r="F2865" s="567"/>
      <c r="G2865" s="567"/>
      <c r="H2865" s="567"/>
      <c r="I2865" s="567"/>
      <c r="J2865" s="567"/>
      <c r="K2865" s="567"/>
      <c r="L2865" s="567"/>
      <c r="M2865" s="567"/>
      <c r="N2865" s="567"/>
      <c r="O2865" s="567"/>
      <c r="P2865" s="567"/>
      <c r="Q2865" s="567"/>
      <c r="R2865" s="567"/>
      <c r="S2865" s="567"/>
      <c r="T2865" s="567"/>
      <c r="U2865" s="567"/>
      <c r="V2865" s="567"/>
      <c r="W2865" s="567"/>
      <c r="X2865" s="567"/>
      <c r="Y2865" s="568"/>
      <c r="Z2865" s="567"/>
      <c r="AA2865" s="567"/>
      <c r="AB2865" s="316"/>
      <c r="AC2865" s="316"/>
    </row>
    <row r="2866" spans="1:29">
      <c r="A2866" s="576"/>
      <c r="B2866" s="566"/>
      <c r="C2866" s="566"/>
      <c r="D2866" s="566"/>
      <c r="E2866" s="566"/>
      <c r="F2866" s="567"/>
      <c r="G2866" s="567"/>
      <c r="H2866" s="567"/>
      <c r="I2866" s="567"/>
      <c r="J2866" s="567"/>
      <c r="K2866" s="567"/>
      <c r="L2866" s="567"/>
      <c r="M2866" s="567"/>
      <c r="N2866" s="567"/>
      <c r="O2866" s="567"/>
      <c r="P2866" s="567"/>
      <c r="Q2866" s="567"/>
      <c r="R2866" s="567"/>
      <c r="S2866" s="567"/>
      <c r="T2866" s="567"/>
      <c r="U2866" s="567"/>
      <c r="V2866" s="567"/>
      <c r="W2866" s="567"/>
      <c r="X2866" s="567"/>
      <c r="Y2866" s="568"/>
      <c r="Z2866" s="567"/>
      <c r="AA2866" s="567"/>
      <c r="AB2866" s="316"/>
      <c r="AC2866" s="316"/>
    </row>
    <row r="2867" spans="1:29">
      <c r="A2867" s="576"/>
      <c r="B2867" s="566"/>
      <c r="C2867" s="566"/>
      <c r="D2867" s="566"/>
      <c r="E2867" s="566"/>
      <c r="F2867" s="567"/>
      <c r="G2867" s="567"/>
      <c r="H2867" s="567"/>
      <c r="I2867" s="567"/>
      <c r="J2867" s="567"/>
      <c r="K2867" s="567"/>
      <c r="L2867" s="567"/>
      <c r="M2867" s="567"/>
      <c r="N2867" s="567"/>
      <c r="O2867" s="567"/>
      <c r="P2867" s="567"/>
      <c r="Q2867" s="567"/>
      <c r="R2867" s="567"/>
      <c r="S2867" s="567"/>
      <c r="T2867" s="567"/>
      <c r="U2867" s="567"/>
      <c r="V2867" s="567"/>
      <c r="W2867" s="567"/>
      <c r="X2867" s="567"/>
      <c r="Y2867" s="568"/>
      <c r="Z2867" s="567"/>
      <c r="AA2867" s="567"/>
      <c r="AB2867" s="316"/>
      <c r="AC2867" s="316"/>
    </row>
    <row r="2868" spans="1:29">
      <c r="A2868" s="576"/>
      <c r="B2868" s="566"/>
      <c r="C2868" s="566"/>
      <c r="D2868" s="566"/>
      <c r="E2868" s="566"/>
      <c r="F2868" s="567"/>
      <c r="G2868" s="567"/>
      <c r="H2868" s="567"/>
      <c r="I2868" s="567"/>
      <c r="J2868" s="567"/>
      <c r="K2868" s="567"/>
      <c r="L2868" s="567"/>
      <c r="M2868" s="567"/>
      <c r="N2868" s="567"/>
      <c r="O2868" s="567"/>
      <c r="P2868" s="567"/>
      <c r="Q2868" s="567"/>
      <c r="R2868" s="567"/>
      <c r="S2868" s="567"/>
      <c r="T2868" s="567"/>
      <c r="U2868" s="567"/>
      <c r="V2868" s="567"/>
      <c r="W2868" s="567"/>
      <c r="X2868" s="567"/>
      <c r="Y2868" s="568"/>
      <c r="Z2868" s="567"/>
      <c r="AA2868" s="567"/>
      <c r="AB2868" s="316"/>
      <c r="AC2868" s="316"/>
    </row>
    <row r="2869" spans="1:29">
      <c r="A2869" s="576"/>
      <c r="B2869" s="566"/>
      <c r="C2869" s="566"/>
      <c r="D2869" s="566"/>
      <c r="E2869" s="566"/>
      <c r="F2869" s="567"/>
      <c r="G2869" s="567"/>
      <c r="H2869" s="567"/>
      <c r="I2869" s="567"/>
      <c r="J2869" s="567"/>
      <c r="K2869" s="567"/>
      <c r="L2869" s="567"/>
      <c r="M2869" s="567"/>
      <c r="N2869" s="567"/>
      <c r="O2869" s="567"/>
      <c r="P2869" s="567"/>
      <c r="Q2869" s="567"/>
      <c r="R2869" s="567"/>
      <c r="S2869" s="567"/>
      <c r="T2869" s="567"/>
      <c r="U2869" s="567"/>
      <c r="V2869" s="567"/>
      <c r="W2869" s="567"/>
      <c r="X2869" s="567"/>
      <c r="Y2869" s="568"/>
      <c r="Z2869" s="567"/>
      <c r="AA2869" s="567"/>
      <c r="AB2869" s="316"/>
      <c r="AC2869" s="316"/>
    </row>
    <row r="2870" spans="1:29">
      <c r="A2870" s="576"/>
      <c r="B2870" s="566"/>
      <c r="C2870" s="566"/>
      <c r="D2870" s="566"/>
      <c r="E2870" s="566"/>
      <c r="F2870" s="567"/>
      <c r="G2870" s="567"/>
      <c r="H2870" s="567"/>
      <c r="I2870" s="567"/>
      <c r="J2870" s="567"/>
      <c r="K2870" s="567"/>
      <c r="L2870" s="567"/>
      <c r="M2870" s="567"/>
      <c r="N2870" s="567"/>
      <c r="O2870" s="567"/>
      <c r="P2870" s="567"/>
      <c r="Q2870" s="567"/>
      <c r="R2870" s="567"/>
      <c r="S2870" s="567"/>
      <c r="T2870" s="567"/>
      <c r="U2870" s="567"/>
      <c r="V2870" s="567"/>
      <c r="W2870" s="567"/>
      <c r="X2870" s="567"/>
      <c r="Y2870" s="568"/>
      <c r="Z2870" s="567"/>
      <c r="AA2870" s="567"/>
      <c r="AB2870" s="316"/>
      <c r="AC2870" s="316"/>
    </row>
    <row r="2871" spans="1:29">
      <c r="A2871" s="576"/>
      <c r="B2871" s="566"/>
      <c r="C2871" s="566"/>
      <c r="D2871" s="566"/>
      <c r="E2871" s="566"/>
      <c r="F2871" s="567"/>
      <c r="G2871" s="567"/>
      <c r="H2871" s="567"/>
      <c r="I2871" s="567"/>
      <c r="J2871" s="567"/>
      <c r="K2871" s="567"/>
      <c r="L2871" s="567"/>
      <c r="M2871" s="567"/>
      <c r="N2871" s="567"/>
      <c r="O2871" s="567"/>
      <c r="P2871" s="567"/>
      <c r="Q2871" s="567"/>
      <c r="R2871" s="567"/>
      <c r="S2871" s="567"/>
      <c r="T2871" s="567"/>
      <c r="U2871" s="567"/>
      <c r="V2871" s="567"/>
      <c r="W2871" s="567"/>
      <c r="X2871" s="567"/>
      <c r="Y2871" s="568"/>
      <c r="Z2871" s="567"/>
      <c r="AA2871" s="567"/>
      <c r="AB2871" s="316"/>
      <c r="AC2871" s="316"/>
    </row>
    <row r="2872" spans="1:29">
      <c r="A2872" s="576"/>
      <c r="B2872" s="566"/>
      <c r="C2872" s="566"/>
      <c r="D2872" s="566"/>
      <c r="E2872" s="566"/>
      <c r="F2872" s="567"/>
      <c r="G2872" s="567"/>
      <c r="H2872" s="567"/>
      <c r="I2872" s="567"/>
      <c r="J2872" s="567"/>
      <c r="K2872" s="567"/>
      <c r="L2872" s="567"/>
      <c r="M2872" s="567"/>
      <c r="N2872" s="567"/>
      <c r="O2872" s="567"/>
      <c r="P2872" s="567"/>
      <c r="Q2872" s="567"/>
      <c r="R2872" s="567"/>
      <c r="S2872" s="567"/>
      <c r="T2872" s="567"/>
      <c r="U2872" s="567"/>
      <c r="V2872" s="567"/>
      <c r="W2872" s="567"/>
      <c r="X2872" s="567"/>
      <c r="Y2872" s="568"/>
      <c r="Z2872" s="567"/>
      <c r="AA2872" s="567"/>
      <c r="AB2872" s="316"/>
      <c r="AC2872" s="316"/>
    </row>
    <row r="2873" spans="1:29">
      <c r="A2873" s="576"/>
      <c r="B2873" s="566"/>
      <c r="C2873" s="566"/>
      <c r="D2873" s="566"/>
      <c r="E2873" s="566"/>
      <c r="F2873" s="567"/>
      <c r="G2873" s="567"/>
      <c r="H2873" s="567"/>
      <c r="I2873" s="567"/>
      <c r="J2873" s="567"/>
      <c r="K2873" s="567"/>
      <c r="L2873" s="567"/>
      <c r="M2873" s="567"/>
      <c r="N2873" s="567"/>
      <c r="O2873" s="567"/>
      <c r="P2873" s="567"/>
      <c r="Q2873" s="567"/>
      <c r="R2873" s="567"/>
      <c r="S2873" s="567"/>
      <c r="T2873" s="567"/>
      <c r="U2873" s="567"/>
      <c r="V2873" s="567"/>
      <c r="W2873" s="567"/>
      <c r="X2873" s="567"/>
      <c r="Y2873" s="568"/>
      <c r="Z2873" s="567"/>
      <c r="AA2873" s="567"/>
      <c r="AB2873" s="316"/>
      <c r="AC2873" s="316"/>
    </row>
    <row r="2874" spans="1:29">
      <c r="A2874" s="576"/>
      <c r="B2874" s="566"/>
      <c r="C2874" s="566"/>
      <c r="D2874" s="566"/>
      <c r="E2874" s="566"/>
      <c r="F2874" s="567"/>
      <c r="G2874" s="567"/>
      <c r="H2874" s="567"/>
      <c r="I2874" s="567"/>
      <c r="J2874" s="567"/>
      <c r="K2874" s="567"/>
      <c r="L2874" s="567"/>
      <c r="M2874" s="567"/>
      <c r="N2874" s="567"/>
      <c r="O2874" s="567"/>
      <c r="P2874" s="567"/>
      <c r="Q2874" s="567"/>
      <c r="R2874" s="567"/>
      <c r="S2874" s="567"/>
      <c r="T2874" s="567"/>
      <c r="U2874" s="567"/>
      <c r="V2874" s="567"/>
      <c r="W2874" s="567"/>
      <c r="X2874" s="567"/>
      <c r="Y2874" s="568"/>
      <c r="Z2874" s="567"/>
      <c r="AA2874" s="567"/>
      <c r="AB2874" s="316"/>
      <c r="AC2874" s="316"/>
    </row>
    <row r="2875" spans="1:29">
      <c r="A2875" s="576"/>
      <c r="B2875" s="566"/>
      <c r="C2875" s="566"/>
      <c r="D2875" s="566"/>
      <c r="E2875" s="566"/>
      <c r="F2875" s="567"/>
      <c r="G2875" s="567"/>
      <c r="H2875" s="567"/>
      <c r="I2875" s="567"/>
      <c r="J2875" s="567"/>
      <c r="K2875" s="567"/>
      <c r="L2875" s="567"/>
      <c r="M2875" s="567"/>
      <c r="N2875" s="567"/>
      <c r="O2875" s="567"/>
      <c r="P2875" s="567"/>
      <c r="Q2875" s="567"/>
      <c r="R2875" s="567"/>
      <c r="S2875" s="567"/>
      <c r="T2875" s="567"/>
      <c r="U2875" s="567"/>
      <c r="V2875" s="567"/>
      <c r="W2875" s="567"/>
      <c r="X2875" s="567"/>
      <c r="Y2875" s="568"/>
      <c r="Z2875" s="567"/>
      <c r="AA2875" s="567"/>
      <c r="AB2875" s="316"/>
      <c r="AC2875" s="316"/>
    </row>
    <row r="2876" spans="1:29">
      <c r="A2876" s="576"/>
      <c r="B2876" s="566"/>
      <c r="C2876" s="566"/>
      <c r="D2876" s="566"/>
      <c r="E2876" s="566"/>
      <c r="F2876" s="567"/>
      <c r="G2876" s="567"/>
      <c r="H2876" s="567"/>
      <c r="I2876" s="567"/>
      <c r="J2876" s="567"/>
      <c r="K2876" s="567"/>
      <c r="L2876" s="567"/>
      <c r="M2876" s="567"/>
      <c r="N2876" s="567"/>
      <c r="O2876" s="567"/>
      <c r="P2876" s="567"/>
      <c r="Q2876" s="567"/>
      <c r="R2876" s="567"/>
      <c r="S2876" s="567"/>
      <c r="T2876" s="567"/>
      <c r="U2876" s="567"/>
      <c r="V2876" s="567"/>
      <c r="W2876" s="567"/>
      <c r="X2876" s="567"/>
      <c r="Y2876" s="568"/>
      <c r="Z2876" s="567"/>
      <c r="AA2876" s="567"/>
      <c r="AB2876" s="316"/>
      <c r="AC2876" s="316"/>
    </row>
    <row r="2877" spans="1:29">
      <c r="A2877" s="576"/>
      <c r="B2877" s="566"/>
      <c r="C2877" s="566"/>
      <c r="D2877" s="566"/>
      <c r="E2877" s="566"/>
      <c r="F2877" s="567"/>
      <c r="G2877" s="567"/>
      <c r="H2877" s="567"/>
      <c r="I2877" s="567"/>
      <c r="J2877" s="567"/>
      <c r="K2877" s="567"/>
      <c r="L2877" s="567"/>
      <c r="M2877" s="567"/>
      <c r="N2877" s="567"/>
      <c r="O2877" s="567"/>
      <c r="P2877" s="567"/>
      <c r="Q2877" s="567"/>
      <c r="R2877" s="567"/>
      <c r="S2877" s="567"/>
      <c r="T2877" s="567"/>
      <c r="U2877" s="567"/>
      <c r="V2877" s="567"/>
      <c r="W2877" s="567"/>
      <c r="X2877" s="567"/>
      <c r="Y2877" s="568"/>
      <c r="Z2877" s="567"/>
      <c r="AA2877" s="567"/>
      <c r="AB2877" s="316"/>
      <c r="AC2877" s="316"/>
    </row>
    <row r="2878" spans="1:29">
      <c r="A2878" s="576"/>
      <c r="B2878" s="566"/>
      <c r="C2878" s="566"/>
      <c r="D2878" s="566"/>
      <c r="E2878" s="566"/>
      <c r="F2878" s="567"/>
      <c r="G2878" s="567"/>
      <c r="H2878" s="567"/>
      <c r="I2878" s="567"/>
      <c r="J2878" s="567"/>
      <c r="K2878" s="567"/>
      <c r="L2878" s="567"/>
      <c r="M2878" s="567"/>
      <c r="N2878" s="567"/>
      <c r="O2878" s="567"/>
      <c r="P2878" s="567"/>
      <c r="Q2878" s="567"/>
      <c r="R2878" s="567"/>
      <c r="S2878" s="567"/>
      <c r="T2878" s="567"/>
      <c r="U2878" s="567"/>
      <c r="V2878" s="567"/>
      <c r="W2878" s="567"/>
      <c r="X2878" s="567"/>
      <c r="Y2878" s="568"/>
      <c r="Z2878" s="567"/>
      <c r="AA2878" s="567"/>
      <c r="AB2878" s="316"/>
      <c r="AC2878" s="316"/>
    </row>
    <row r="2879" spans="1:29">
      <c r="A2879" s="576"/>
      <c r="B2879" s="566"/>
      <c r="C2879" s="566"/>
      <c r="D2879" s="566"/>
      <c r="E2879" s="566"/>
      <c r="F2879" s="567"/>
      <c r="G2879" s="567"/>
      <c r="H2879" s="567"/>
      <c r="I2879" s="567"/>
      <c r="J2879" s="567"/>
      <c r="K2879" s="567"/>
      <c r="L2879" s="567"/>
      <c r="M2879" s="567"/>
      <c r="N2879" s="567"/>
      <c r="O2879" s="567"/>
      <c r="P2879" s="567"/>
      <c r="Q2879" s="567"/>
      <c r="R2879" s="567"/>
      <c r="S2879" s="567"/>
      <c r="T2879" s="567"/>
      <c r="U2879" s="567"/>
      <c r="V2879" s="567"/>
      <c r="W2879" s="567"/>
      <c r="X2879" s="567"/>
      <c r="Y2879" s="568"/>
      <c r="Z2879" s="567"/>
      <c r="AA2879" s="567"/>
      <c r="AB2879" s="316"/>
      <c r="AC2879" s="316"/>
    </row>
    <row r="2880" spans="1:29">
      <c r="A2880" s="576"/>
      <c r="B2880" s="566"/>
      <c r="C2880" s="566"/>
      <c r="D2880" s="566"/>
      <c r="E2880" s="566"/>
      <c r="F2880" s="567"/>
      <c r="G2880" s="567"/>
      <c r="H2880" s="567"/>
      <c r="I2880" s="567"/>
      <c r="J2880" s="567"/>
      <c r="K2880" s="567"/>
      <c r="L2880" s="567"/>
      <c r="M2880" s="567"/>
      <c r="N2880" s="567"/>
      <c r="O2880" s="567"/>
      <c r="P2880" s="567"/>
      <c r="Q2880" s="567"/>
      <c r="R2880" s="567"/>
      <c r="S2880" s="567"/>
      <c r="T2880" s="567"/>
      <c r="U2880" s="567"/>
      <c r="V2880" s="567"/>
      <c r="W2880" s="567"/>
      <c r="X2880" s="567"/>
      <c r="Y2880" s="568"/>
      <c r="Z2880" s="567"/>
      <c r="AA2880" s="567"/>
      <c r="AB2880" s="316"/>
      <c r="AC2880" s="316"/>
    </row>
    <row r="2881" spans="1:29">
      <c r="A2881" s="576"/>
      <c r="B2881" s="566"/>
      <c r="C2881" s="566"/>
      <c r="D2881" s="566"/>
      <c r="E2881" s="566"/>
      <c r="F2881" s="567"/>
      <c r="G2881" s="567"/>
      <c r="H2881" s="567"/>
      <c r="I2881" s="567"/>
      <c r="J2881" s="567"/>
      <c r="K2881" s="567"/>
      <c r="L2881" s="567"/>
      <c r="M2881" s="567"/>
      <c r="N2881" s="567"/>
      <c r="O2881" s="567"/>
      <c r="P2881" s="567"/>
      <c r="Q2881" s="567"/>
      <c r="R2881" s="567"/>
      <c r="S2881" s="567"/>
      <c r="T2881" s="567"/>
      <c r="U2881" s="567"/>
      <c r="V2881" s="567"/>
      <c r="W2881" s="567"/>
      <c r="X2881" s="567"/>
      <c r="Y2881" s="568"/>
      <c r="Z2881" s="567"/>
      <c r="AA2881" s="567"/>
      <c r="AB2881" s="316"/>
      <c r="AC2881" s="316"/>
    </row>
    <row r="2882" spans="1:29">
      <c r="A2882" s="576"/>
      <c r="B2882" s="566"/>
      <c r="C2882" s="566"/>
      <c r="D2882" s="566"/>
      <c r="E2882" s="566"/>
      <c r="F2882" s="567"/>
      <c r="G2882" s="567"/>
      <c r="H2882" s="567"/>
      <c r="I2882" s="567"/>
      <c r="J2882" s="567"/>
      <c r="K2882" s="567"/>
      <c r="L2882" s="567"/>
      <c r="M2882" s="567"/>
      <c r="N2882" s="567"/>
      <c r="O2882" s="567"/>
      <c r="P2882" s="567"/>
      <c r="Q2882" s="567"/>
      <c r="R2882" s="567"/>
      <c r="S2882" s="567"/>
      <c r="T2882" s="567"/>
      <c r="U2882" s="567"/>
      <c r="V2882" s="567"/>
      <c r="W2882" s="567"/>
      <c r="X2882" s="567"/>
      <c r="Y2882" s="568"/>
      <c r="Z2882" s="567"/>
      <c r="AA2882" s="567"/>
      <c r="AB2882" s="316"/>
      <c r="AC2882" s="316"/>
    </row>
    <row r="2883" spans="1:29">
      <c r="A2883" s="576"/>
      <c r="B2883" s="566"/>
      <c r="C2883" s="566"/>
      <c r="D2883" s="566"/>
      <c r="E2883" s="566"/>
      <c r="F2883" s="567"/>
      <c r="G2883" s="567"/>
      <c r="H2883" s="567"/>
      <c r="I2883" s="567"/>
      <c r="J2883" s="567"/>
      <c r="K2883" s="567"/>
      <c r="L2883" s="567"/>
      <c r="M2883" s="567"/>
      <c r="N2883" s="567"/>
      <c r="O2883" s="567"/>
      <c r="P2883" s="567"/>
      <c r="Q2883" s="567"/>
      <c r="R2883" s="567"/>
      <c r="S2883" s="567"/>
      <c r="T2883" s="567"/>
      <c r="U2883" s="567"/>
      <c r="V2883" s="567"/>
      <c r="W2883" s="567"/>
      <c r="X2883" s="567"/>
      <c r="Y2883" s="568"/>
      <c r="Z2883" s="567"/>
      <c r="AA2883" s="567"/>
      <c r="AB2883" s="316"/>
      <c r="AC2883" s="316"/>
    </row>
    <row r="2884" spans="1:29">
      <c r="A2884" s="576"/>
      <c r="B2884" s="566"/>
      <c r="C2884" s="566"/>
      <c r="D2884" s="566"/>
      <c r="E2884" s="566"/>
      <c r="F2884" s="567"/>
      <c r="G2884" s="567"/>
      <c r="H2884" s="567"/>
      <c r="I2884" s="567"/>
      <c r="J2884" s="567"/>
      <c r="K2884" s="567"/>
      <c r="L2884" s="567"/>
      <c r="M2884" s="567"/>
      <c r="N2884" s="567"/>
      <c r="O2884" s="567"/>
      <c r="P2884" s="567"/>
      <c r="Q2884" s="567"/>
      <c r="R2884" s="567"/>
      <c r="S2884" s="567"/>
      <c r="T2884" s="567"/>
      <c r="U2884" s="567"/>
      <c r="V2884" s="567"/>
      <c r="W2884" s="567"/>
      <c r="X2884" s="567"/>
      <c r="Y2884" s="568"/>
      <c r="Z2884" s="567"/>
      <c r="AA2884" s="567"/>
      <c r="AB2884" s="316"/>
      <c r="AC2884" s="316"/>
    </row>
    <row r="2885" spans="1:29">
      <c r="A2885" s="576"/>
      <c r="B2885" s="566"/>
      <c r="C2885" s="566"/>
      <c r="D2885" s="566"/>
      <c r="E2885" s="566"/>
      <c r="F2885" s="567"/>
      <c r="G2885" s="567"/>
      <c r="H2885" s="567"/>
      <c r="I2885" s="567"/>
      <c r="J2885" s="567"/>
      <c r="K2885" s="567"/>
      <c r="L2885" s="567"/>
      <c r="M2885" s="567"/>
      <c r="N2885" s="567"/>
      <c r="O2885" s="567"/>
      <c r="P2885" s="567"/>
      <c r="Q2885" s="567"/>
      <c r="R2885" s="567"/>
      <c r="S2885" s="567"/>
      <c r="T2885" s="567"/>
      <c r="U2885" s="567"/>
      <c r="V2885" s="567"/>
      <c r="W2885" s="567"/>
      <c r="X2885" s="567"/>
      <c r="Y2885" s="568"/>
      <c r="Z2885" s="567"/>
      <c r="AA2885" s="567"/>
      <c r="AB2885" s="316"/>
      <c r="AC2885" s="316"/>
    </row>
    <row r="2886" spans="1:29">
      <c r="A2886" s="576"/>
      <c r="B2886" s="566"/>
      <c r="C2886" s="566"/>
      <c r="D2886" s="566"/>
      <c r="E2886" s="566"/>
      <c r="F2886" s="567"/>
      <c r="G2886" s="567"/>
      <c r="H2886" s="567"/>
      <c r="I2886" s="567"/>
      <c r="J2886" s="567"/>
      <c r="K2886" s="567"/>
      <c r="L2886" s="567"/>
      <c r="M2886" s="567"/>
      <c r="N2886" s="567"/>
      <c r="O2886" s="567"/>
      <c r="P2886" s="567"/>
      <c r="Q2886" s="567"/>
      <c r="R2886" s="567"/>
      <c r="S2886" s="567"/>
      <c r="T2886" s="567"/>
      <c r="U2886" s="567"/>
      <c r="V2886" s="567"/>
      <c r="W2886" s="567"/>
      <c r="X2886" s="567"/>
      <c r="Y2886" s="568"/>
      <c r="Z2886" s="567"/>
      <c r="AA2886" s="567"/>
      <c r="AB2886" s="316"/>
      <c r="AC2886" s="316"/>
    </row>
    <row r="2887" spans="1:29">
      <c r="A2887" s="576"/>
      <c r="B2887" s="566"/>
      <c r="C2887" s="566"/>
      <c r="D2887" s="566"/>
      <c r="E2887" s="566"/>
      <c r="F2887" s="567"/>
      <c r="G2887" s="567"/>
      <c r="H2887" s="567"/>
      <c r="I2887" s="567"/>
      <c r="J2887" s="567"/>
      <c r="K2887" s="567"/>
      <c r="L2887" s="567"/>
      <c r="M2887" s="567"/>
      <c r="N2887" s="567"/>
      <c r="O2887" s="567"/>
      <c r="P2887" s="567"/>
      <c r="Q2887" s="567"/>
      <c r="R2887" s="567"/>
      <c r="S2887" s="567"/>
      <c r="T2887" s="567"/>
      <c r="U2887" s="567"/>
      <c r="V2887" s="567"/>
      <c r="W2887" s="567"/>
      <c r="X2887" s="567"/>
      <c r="Y2887" s="568"/>
      <c r="Z2887" s="567"/>
      <c r="AA2887" s="567"/>
      <c r="AB2887" s="316"/>
      <c r="AC2887" s="316"/>
    </row>
    <row r="2888" spans="1:29">
      <c r="A2888" s="576"/>
      <c r="B2888" s="566"/>
      <c r="C2888" s="566"/>
      <c r="D2888" s="566"/>
      <c r="E2888" s="566"/>
      <c r="F2888" s="567"/>
      <c r="G2888" s="567"/>
      <c r="H2888" s="567"/>
      <c r="I2888" s="567"/>
      <c r="J2888" s="567"/>
      <c r="K2888" s="567"/>
      <c r="L2888" s="567"/>
      <c r="M2888" s="567"/>
      <c r="N2888" s="567"/>
      <c r="O2888" s="567"/>
      <c r="P2888" s="567"/>
      <c r="Q2888" s="567"/>
      <c r="R2888" s="567"/>
      <c r="S2888" s="567"/>
      <c r="T2888" s="567"/>
      <c r="U2888" s="567"/>
      <c r="V2888" s="567"/>
      <c r="W2888" s="567"/>
      <c r="X2888" s="567"/>
      <c r="Y2888" s="568"/>
      <c r="Z2888" s="567"/>
      <c r="AA2888" s="567"/>
      <c r="AB2888" s="316"/>
      <c r="AC2888" s="316"/>
    </row>
    <row r="2889" spans="1:29">
      <c r="A2889" s="576"/>
      <c r="B2889" s="566"/>
      <c r="C2889" s="566"/>
      <c r="D2889" s="566"/>
      <c r="E2889" s="566"/>
      <c r="F2889" s="567"/>
      <c r="G2889" s="567"/>
      <c r="H2889" s="567"/>
      <c r="I2889" s="567"/>
      <c r="J2889" s="567"/>
      <c r="K2889" s="567"/>
      <c r="L2889" s="567"/>
      <c r="M2889" s="567"/>
      <c r="N2889" s="567"/>
      <c r="O2889" s="567"/>
      <c r="P2889" s="567"/>
      <c r="Q2889" s="567"/>
      <c r="R2889" s="567"/>
      <c r="S2889" s="567"/>
      <c r="T2889" s="567"/>
      <c r="U2889" s="567"/>
      <c r="V2889" s="567"/>
      <c r="W2889" s="567"/>
      <c r="X2889" s="567"/>
      <c r="Y2889" s="568"/>
      <c r="Z2889" s="567"/>
      <c r="AA2889" s="567"/>
      <c r="AB2889" s="316"/>
      <c r="AC2889" s="316"/>
    </row>
    <row r="2890" spans="1:29">
      <c r="A2890" s="576"/>
      <c r="B2890" s="566"/>
      <c r="C2890" s="566"/>
      <c r="D2890" s="566"/>
      <c r="E2890" s="566"/>
      <c r="F2890" s="567"/>
      <c r="G2890" s="567"/>
      <c r="H2890" s="567"/>
      <c r="I2890" s="567"/>
      <c r="J2890" s="567"/>
      <c r="K2890" s="567"/>
      <c r="L2890" s="567"/>
      <c r="M2890" s="567"/>
      <c r="N2890" s="567"/>
      <c r="O2890" s="567"/>
      <c r="P2890" s="567"/>
      <c r="Q2890" s="567"/>
      <c r="R2890" s="567"/>
      <c r="S2890" s="567"/>
      <c r="T2890" s="567"/>
      <c r="U2890" s="567"/>
      <c r="V2890" s="567"/>
      <c r="W2890" s="567"/>
      <c r="X2890" s="567"/>
      <c r="Y2890" s="568"/>
      <c r="Z2890" s="567"/>
      <c r="AA2890" s="567"/>
      <c r="AB2890" s="316"/>
      <c r="AC2890" s="316"/>
    </row>
    <row r="2891" spans="1:29">
      <c r="A2891" s="576"/>
      <c r="B2891" s="566"/>
      <c r="C2891" s="566"/>
      <c r="D2891" s="566"/>
      <c r="E2891" s="566"/>
      <c r="F2891" s="567"/>
      <c r="G2891" s="567"/>
      <c r="H2891" s="567"/>
      <c r="I2891" s="567"/>
      <c r="J2891" s="567"/>
      <c r="K2891" s="567"/>
      <c r="L2891" s="567"/>
      <c r="M2891" s="567"/>
      <c r="N2891" s="567"/>
      <c r="O2891" s="567"/>
      <c r="P2891" s="567"/>
      <c r="Q2891" s="567"/>
      <c r="R2891" s="567"/>
      <c r="S2891" s="567"/>
      <c r="T2891" s="567"/>
      <c r="U2891" s="567"/>
      <c r="V2891" s="567"/>
      <c r="W2891" s="567"/>
      <c r="X2891" s="567"/>
      <c r="Y2891" s="568"/>
      <c r="Z2891" s="567"/>
      <c r="AA2891" s="567"/>
      <c r="AB2891" s="316"/>
      <c r="AC2891" s="316"/>
    </row>
    <row r="2892" spans="1:29">
      <c r="A2892" s="576"/>
      <c r="B2892" s="566"/>
      <c r="C2892" s="566"/>
      <c r="D2892" s="566"/>
      <c r="E2892" s="566"/>
      <c r="F2892" s="567"/>
      <c r="G2892" s="567"/>
      <c r="H2892" s="567"/>
      <c r="I2892" s="567"/>
      <c r="J2892" s="567"/>
      <c r="K2892" s="567"/>
      <c r="L2892" s="567"/>
      <c r="M2892" s="567"/>
      <c r="N2892" s="567"/>
      <c r="O2892" s="567"/>
      <c r="P2892" s="567"/>
      <c r="Q2892" s="567"/>
      <c r="R2892" s="567"/>
      <c r="S2892" s="567"/>
      <c r="T2892" s="567"/>
      <c r="U2892" s="567"/>
      <c r="V2892" s="567"/>
      <c r="W2892" s="567"/>
      <c r="X2892" s="567"/>
      <c r="Y2892" s="568"/>
      <c r="Z2892" s="567"/>
      <c r="AA2892" s="567"/>
      <c r="AB2892" s="316"/>
      <c r="AC2892" s="316"/>
    </row>
    <row r="2893" spans="1:29">
      <c r="A2893" s="576"/>
      <c r="B2893" s="566"/>
      <c r="C2893" s="566"/>
      <c r="D2893" s="566"/>
      <c r="E2893" s="566"/>
      <c r="F2893" s="567"/>
      <c r="G2893" s="567"/>
      <c r="H2893" s="567"/>
      <c r="I2893" s="567"/>
      <c r="J2893" s="567"/>
      <c r="K2893" s="567"/>
      <c r="L2893" s="567"/>
      <c r="M2893" s="567"/>
      <c r="N2893" s="567"/>
      <c r="O2893" s="567"/>
      <c r="P2893" s="567"/>
      <c r="Q2893" s="567"/>
      <c r="R2893" s="567"/>
      <c r="S2893" s="567"/>
      <c r="T2893" s="567"/>
      <c r="U2893" s="567"/>
      <c r="V2893" s="567"/>
      <c r="W2893" s="567"/>
      <c r="X2893" s="567"/>
      <c r="Y2893" s="568"/>
      <c r="Z2893" s="567"/>
      <c r="AA2893" s="567"/>
      <c r="AB2893" s="316"/>
      <c r="AC2893" s="316"/>
    </row>
    <row r="2894" spans="1:29">
      <c r="A2894" s="576"/>
      <c r="B2894" s="566"/>
      <c r="C2894" s="566"/>
      <c r="D2894" s="566"/>
      <c r="E2894" s="566"/>
      <c r="F2894" s="567"/>
      <c r="G2894" s="567"/>
      <c r="H2894" s="567"/>
      <c r="I2894" s="567"/>
      <c r="J2894" s="567"/>
      <c r="K2894" s="567"/>
      <c r="L2894" s="567"/>
      <c r="M2894" s="567"/>
      <c r="N2894" s="567"/>
      <c r="O2894" s="567"/>
      <c r="P2894" s="567"/>
      <c r="Q2894" s="567"/>
      <c r="R2894" s="567"/>
      <c r="S2894" s="567"/>
      <c r="T2894" s="567"/>
      <c r="U2894" s="567"/>
      <c r="V2894" s="567"/>
      <c r="W2894" s="567"/>
      <c r="X2894" s="567"/>
      <c r="Y2894" s="568"/>
      <c r="Z2894" s="567"/>
      <c r="AA2894" s="567"/>
      <c r="AB2894" s="316"/>
      <c r="AC2894" s="316"/>
    </row>
    <row r="2895" spans="1:29">
      <c r="A2895" s="576"/>
      <c r="B2895" s="566"/>
      <c r="C2895" s="566"/>
      <c r="D2895" s="566"/>
      <c r="E2895" s="566"/>
      <c r="F2895" s="567"/>
      <c r="G2895" s="567"/>
      <c r="H2895" s="567"/>
      <c r="I2895" s="567"/>
      <c r="J2895" s="567"/>
      <c r="K2895" s="567"/>
      <c r="L2895" s="567"/>
      <c r="M2895" s="567"/>
      <c r="N2895" s="567"/>
      <c r="O2895" s="567"/>
      <c r="P2895" s="567"/>
      <c r="Q2895" s="567"/>
      <c r="R2895" s="567"/>
      <c r="S2895" s="567"/>
      <c r="T2895" s="567"/>
      <c r="U2895" s="567"/>
      <c r="V2895" s="567"/>
      <c r="W2895" s="567"/>
      <c r="X2895" s="567"/>
      <c r="Y2895" s="568"/>
      <c r="Z2895" s="567"/>
      <c r="AA2895" s="567"/>
      <c r="AB2895" s="316"/>
      <c r="AC2895" s="316"/>
    </row>
    <row r="2896" spans="1:29">
      <c r="A2896" s="576"/>
      <c r="B2896" s="566"/>
      <c r="C2896" s="566"/>
      <c r="D2896" s="566"/>
      <c r="E2896" s="566"/>
      <c r="F2896" s="567"/>
      <c r="G2896" s="567"/>
      <c r="H2896" s="567"/>
      <c r="I2896" s="567"/>
      <c r="J2896" s="567"/>
      <c r="K2896" s="567"/>
      <c r="L2896" s="567"/>
      <c r="M2896" s="567"/>
      <c r="N2896" s="567"/>
      <c r="O2896" s="567"/>
      <c r="P2896" s="567"/>
      <c r="Q2896" s="567"/>
      <c r="R2896" s="567"/>
      <c r="S2896" s="567"/>
      <c r="T2896" s="567"/>
      <c r="U2896" s="567"/>
      <c r="V2896" s="567"/>
      <c r="W2896" s="567"/>
      <c r="X2896" s="567"/>
      <c r="Y2896" s="568"/>
      <c r="Z2896" s="567"/>
      <c r="AA2896" s="567"/>
      <c r="AB2896" s="316"/>
      <c r="AC2896" s="316"/>
    </row>
    <row r="2897" spans="1:29">
      <c r="A2897" s="576"/>
      <c r="B2897" s="566"/>
      <c r="C2897" s="566"/>
      <c r="D2897" s="566"/>
      <c r="E2897" s="566"/>
      <c r="F2897" s="567"/>
      <c r="G2897" s="567"/>
      <c r="H2897" s="567"/>
      <c r="I2897" s="567"/>
      <c r="J2897" s="567"/>
      <c r="K2897" s="567"/>
      <c r="L2897" s="567"/>
      <c r="M2897" s="567"/>
      <c r="N2897" s="567"/>
      <c r="O2897" s="567"/>
      <c r="P2897" s="567"/>
      <c r="Q2897" s="567"/>
      <c r="R2897" s="567"/>
      <c r="S2897" s="567"/>
      <c r="T2897" s="567"/>
      <c r="U2897" s="567"/>
      <c r="V2897" s="567"/>
      <c r="W2897" s="567"/>
      <c r="X2897" s="567"/>
      <c r="Y2897" s="568"/>
      <c r="Z2897" s="567"/>
      <c r="AA2897" s="567"/>
      <c r="AB2897" s="316"/>
      <c r="AC2897" s="316"/>
    </row>
    <row r="2898" spans="1:29">
      <c r="A2898" s="576"/>
      <c r="B2898" s="566"/>
      <c r="C2898" s="566"/>
      <c r="D2898" s="566"/>
      <c r="E2898" s="566"/>
      <c r="F2898" s="567"/>
      <c r="G2898" s="567"/>
      <c r="H2898" s="567"/>
      <c r="I2898" s="567"/>
      <c r="J2898" s="567"/>
      <c r="K2898" s="567"/>
      <c r="L2898" s="567"/>
      <c r="M2898" s="567"/>
      <c r="N2898" s="567"/>
      <c r="O2898" s="567"/>
      <c r="P2898" s="567"/>
      <c r="Q2898" s="567"/>
      <c r="R2898" s="567"/>
      <c r="S2898" s="567"/>
      <c r="T2898" s="567"/>
      <c r="U2898" s="567"/>
      <c r="V2898" s="567"/>
      <c r="W2898" s="567"/>
      <c r="X2898" s="567"/>
      <c r="Y2898" s="568"/>
      <c r="Z2898" s="567"/>
      <c r="AA2898" s="567"/>
      <c r="AB2898" s="316"/>
      <c r="AC2898" s="316"/>
    </row>
    <row r="2899" spans="1:29">
      <c r="A2899" s="576"/>
      <c r="B2899" s="566"/>
      <c r="C2899" s="566"/>
      <c r="D2899" s="566"/>
      <c r="E2899" s="566"/>
      <c r="F2899" s="567"/>
      <c r="G2899" s="567"/>
      <c r="H2899" s="567"/>
      <c r="I2899" s="567"/>
      <c r="J2899" s="567"/>
      <c r="K2899" s="567"/>
      <c r="L2899" s="567"/>
      <c r="M2899" s="567"/>
      <c r="N2899" s="567"/>
      <c r="O2899" s="567"/>
      <c r="P2899" s="567"/>
      <c r="Q2899" s="567"/>
      <c r="R2899" s="567"/>
      <c r="S2899" s="567"/>
      <c r="T2899" s="567"/>
      <c r="U2899" s="567"/>
      <c r="V2899" s="567"/>
      <c r="W2899" s="567"/>
      <c r="X2899" s="567"/>
      <c r="Y2899" s="568"/>
      <c r="Z2899" s="567"/>
      <c r="AA2899" s="567"/>
      <c r="AB2899" s="316"/>
      <c r="AC2899" s="316"/>
    </row>
    <row r="2900" spans="1:29">
      <c r="A2900" s="576"/>
      <c r="B2900" s="566"/>
      <c r="C2900" s="566"/>
      <c r="D2900" s="566"/>
      <c r="E2900" s="566"/>
      <c r="F2900" s="567"/>
      <c r="G2900" s="567"/>
      <c r="H2900" s="567"/>
      <c r="I2900" s="567"/>
      <c r="J2900" s="567"/>
      <c r="K2900" s="567"/>
      <c r="L2900" s="567"/>
      <c r="M2900" s="567"/>
      <c r="N2900" s="567"/>
      <c r="O2900" s="567"/>
      <c r="P2900" s="567"/>
      <c r="Q2900" s="567"/>
      <c r="R2900" s="567"/>
      <c r="S2900" s="567"/>
      <c r="T2900" s="567"/>
      <c r="U2900" s="567"/>
      <c r="V2900" s="567"/>
      <c r="W2900" s="567"/>
      <c r="X2900" s="567"/>
      <c r="Y2900" s="568"/>
      <c r="Z2900" s="567"/>
      <c r="AA2900" s="567"/>
      <c r="AB2900" s="316"/>
      <c r="AC2900" s="316"/>
    </row>
    <row r="2901" spans="1:29">
      <c r="A2901" s="576"/>
      <c r="B2901" s="566"/>
      <c r="C2901" s="566"/>
      <c r="D2901" s="566"/>
      <c r="E2901" s="566"/>
      <c r="F2901" s="567"/>
      <c r="G2901" s="567"/>
      <c r="H2901" s="567"/>
      <c r="I2901" s="567"/>
      <c r="J2901" s="567"/>
      <c r="K2901" s="567"/>
      <c r="L2901" s="567"/>
      <c r="M2901" s="567"/>
      <c r="N2901" s="567"/>
      <c r="O2901" s="567"/>
      <c r="P2901" s="567"/>
      <c r="Q2901" s="567"/>
      <c r="R2901" s="567"/>
      <c r="S2901" s="567"/>
      <c r="T2901" s="567"/>
      <c r="U2901" s="567"/>
      <c r="V2901" s="567"/>
      <c r="W2901" s="567"/>
      <c r="X2901" s="567"/>
      <c r="Y2901" s="568"/>
      <c r="Z2901" s="567"/>
      <c r="AA2901" s="567"/>
      <c r="AB2901" s="316"/>
      <c r="AC2901" s="316"/>
    </row>
    <row r="2902" spans="1:29">
      <c r="A2902" s="576"/>
      <c r="B2902" s="566"/>
      <c r="C2902" s="566"/>
      <c r="D2902" s="566"/>
      <c r="E2902" s="566"/>
      <c r="F2902" s="567"/>
      <c r="G2902" s="567"/>
      <c r="H2902" s="567"/>
      <c r="I2902" s="567"/>
      <c r="J2902" s="567"/>
      <c r="K2902" s="567"/>
      <c r="L2902" s="567"/>
      <c r="M2902" s="567"/>
      <c r="N2902" s="567"/>
      <c r="O2902" s="567"/>
      <c r="P2902" s="567"/>
      <c r="Q2902" s="567"/>
      <c r="R2902" s="567"/>
      <c r="S2902" s="567"/>
      <c r="T2902" s="567"/>
      <c r="U2902" s="567"/>
      <c r="V2902" s="567"/>
      <c r="W2902" s="567"/>
      <c r="X2902" s="567"/>
      <c r="Y2902" s="568"/>
      <c r="Z2902" s="567"/>
      <c r="AA2902" s="567"/>
      <c r="AB2902" s="316"/>
      <c r="AC2902" s="316"/>
    </row>
    <row r="2903" spans="1:29">
      <c r="A2903" s="576"/>
      <c r="B2903" s="566"/>
      <c r="C2903" s="566"/>
      <c r="D2903" s="566"/>
      <c r="E2903" s="566"/>
      <c r="F2903" s="567"/>
      <c r="G2903" s="567"/>
      <c r="H2903" s="567"/>
      <c r="I2903" s="567"/>
      <c r="J2903" s="567"/>
      <c r="K2903" s="567"/>
      <c r="L2903" s="567"/>
      <c r="M2903" s="567"/>
      <c r="N2903" s="567"/>
      <c r="O2903" s="567"/>
      <c r="P2903" s="567"/>
      <c r="Q2903" s="567"/>
      <c r="R2903" s="567"/>
      <c r="S2903" s="567"/>
      <c r="T2903" s="567"/>
      <c r="U2903" s="567"/>
      <c r="V2903" s="567"/>
      <c r="W2903" s="567"/>
      <c r="X2903" s="567"/>
      <c r="Y2903" s="568"/>
      <c r="Z2903" s="567"/>
      <c r="AA2903" s="567"/>
      <c r="AB2903" s="316"/>
      <c r="AC2903" s="316"/>
    </row>
    <row r="2904" spans="1:29">
      <c r="A2904" s="576"/>
      <c r="B2904" s="566"/>
      <c r="C2904" s="566"/>
      <c r="D2904" s="566"/>
      <c r="E2904" s="566"/>
      <c r="F2904" s="567"/>
      <c r="G2904" s="567"/>
      <c r="H2904" s="567"/>
      <c r="I2904" s="567"/>
      <c r="J2904" s="567"/>
      <c r="K2904" s="567"/>
      <c r="L2904" s="567"/>
      <c r="M2904" s="567"/>
      <c r="N2904" s="567"/>
      <c r="O2904" s="567"/>
      <c r="P2904" s="567"/>
      <c r="Q2904" s="567"/>
      <c r="R2904" s="567"/>
      <c r="S2904" s="567"/>
      <c r="T2904" s="567"/>
      <c r="U2904" s="567"/>
      <c r="V2904" s="567"/>
      <c r="W2904" s="567"/>
      <c r="X2904" s="567"/>
      <c r="Y2904" s="568"/>
      <c r="Z2904" s="567"/>
      <c r="AA2904" s="567"/>
      <c r="AB2904" s="316"/>
      <c r="AC2904" s="316"/>
    </row>
    <row r="2905" spans="1:29">
      <c r="A2905" s="576"/>
      <c r="B2905" s="566"/>
      <c r="C2905" s="566"/>
      <c r="D2905" s="566"/>
      <c r="E2905" s="566"/>
      <c r="F2905" s="567"/>
      <c r="G2905" s="567"/>
      <c r="H2905" s="567"/>
      <c r="I2905" s="567"/>
      <c r="J2905" s="567"/>
      <c r="K2905" s="567"/>
      <c r="L2905" s="567"/>
      <c r="M2905" s="567"/>
      <c r="N2905" s="567"/>
      <c r="O2905" s="567"/>
      <c r="P2905" s="567"/>
      <c r="Q2905" s="567"/>
      <c r="R2905" s="567"/>
      <c r="S2905" s="567"/>
      <c r="T2905" s="567"/>
      <c r="U2905" s="567"/>
      <c r="V2905" s="567"/>
      <c r="W2905" s="567"/>
      <c r="X2905" s="567"/>
      <c r="Y2905" s="568"/>
      <c r="Z2905" s="567"/>
      <c r="AA2905" s="567"/>
      <c r="AB2905" s="316"/>
      <c r="AC2905" s="316"/>
    </row>
    <row r="2906" spans="1:29">
      <c r="A2906" s="576"/>
      <c r="B2906" s="566"/>
      <c r="C2906" s="566"/>
      <c r="D2906" s="566"/>
      <c r="E2906" s="566"/>
      <c r="F2906" s="567"/>
      <c r="G2906" s="567"/>
      <c r="H2906" s="567"/>
      <c r="I2906" s="567"/>
      <c r="J2906" s="567"/>
      <c r="K2906" s="567"/>
      <c r="L2906" s="567"/>
      <c r="M2906" s="567"/>
      <c r="N2906" s="567"/>
      <c r="O2906" s="567"/>
      <c r="P2906" s="567"/>
      <c r="Q2906" s="567"/>
      <c r="R2906" s="567"/>
      <c r="S2906" s="567"/>
      <c r="T2906" s="567"/>
      <c r="U2906" s="567"/>
      <c r="V2906" s="567"/>
      <c r="W2906" s="567"/>
      <c r="X2906" s="567"/>
      <c r="Y2906" s="568"/>
      <c r="Z2906" s="567"/>
      <c r="AA2906" s="567"/>
      <c r="AB2906" s="316"/>
      <c r="AC2906" s="316"/>
    </row>
    <row r="2907" spans="1:29">
      <c r="A2907" s="576"/>
      <c r="B2907" s="566"/>
      <c r="C2907" s="566"/>
      <c r="D2907" s="566"/>
      <c r="E2907" s="566"/>
      <c r="F2907" s="567"/>
      <c r="G2907" s="567"/>
      <c r="H2907" s="567"/>
      <c r="I2907" s="567"/>
      <c r="J2907" s="567"/>
      <c r="K2907" s="567"/>
      <c r="L2907" s="567"/>
      <c r="M2907" s="567"/>
      <c r="N2907" s="567"/>
      <c r="O2907" s="567"/>
      <c r="P2907" s="567"/>
      <c r="Q2907" s="567"/>
      <c r="R2907" s="567"/>
      <c r="S2907" s="567"/>
      <c r="T2907" s="567"/>
      <c r="U2907" s="567"/>
      <c r="V2907" s="567"/>
      <c r="W2907" s="567"/>
      <c r="X2907" s="567"/>
      <c r="Y2907" s="568"/>
      <c r="Z2907" s="567"/>
      <c r="AA2907" s="567"/>
      <c r="AB2907" s="316"/>
      <c r="AC2907" s="316"/>
    </row>
    <row r="2908" spans="1:29">
      <c r="A2908" s="576"/>
      <c r="B2908" s="566"/>
      <c r="C2908" s="566"/>
      <c r="D2908" s="566"/>
      <c r="E2908" s="566"/>
      <c r="F2908" s="567"/>
      <c r="G2908" s="567"/>
      <c r="H2908" s="567"/>
      <c r="I2908" s="567"/>
      <c r="J2908" s="567"/>
      <c r="K2908" s="567"/>
      <c r="L2908" s="567"/>
      <c r="M2908" s="567"/>
      <c r="N2908" s="567"/>
      <c r="O2908" s="567"/>
      <c r="P2908" s="567"/>
      <c r="Q2908" s="567"/>
      <c r="R2908" s="567"/>
      <c r="S2908" s="567"/>
      <c r="T2908" s="567"/>
      <c r="U2908" s="567"/>
      <c r="V2908" s="567"/>
      <c r="W2908" s="567"/>
      <c r="X2908" s="567"/>
      <c r="Y2908" s="568"/>
      <c r="Z2908" s="567"/>
      <c r="AA2908" s="567"/>
      <c r="AB2908" s="316"/>
      <c r="AC2908" s="316"/>
    </row>
    <row r="2909" spans="1:29">
      <c r="A2909" s="576"/>
      <c r="B2909" s="566"/>
      <c r="C2909" s="566"/>
      <c r="D2909" s="566"/>
      <c r="E2909" s="566"/>
      <c r="F2909" s="567"/>
      <c r="G2909" s="567"/>
      <c r="H2909" s="567"/>
      <c r="I2909" s="567"/>
      <c r="J2909" s="567"/>
      <c r="K2909" s="567"/>
      <c r="L2909" s="567"/>
      <c r="M2909" s="567"/>
      <c r="N2909" s="567"/>
      <c r="O2909" s="567"/>
      <c r="P2909" s="567"/>
      <c r="Q2909" s="567"/>
      <c r="R2909" s="567"/>
      <c r="S2909" s="567"/>
      <c r="T2909" s="567"/>
      <c r="U2909" s="567"/>
      <c r="V2909" s="567"/>
      <c r="W2909" s="567"/>
      <c r="X2909" s="567"/>
      <c r="Y2909" s="568"/>
      <c r="Z2909" s="567"/>
      <c r="AA2909" s="567"/>
      <c r="AB2909" s="316"/>
      <c r="AC2909" s="316"/>
    </row>
    <row r="2910" spans="1:29">
      <c r="A2910" s="576"/>
      <c r="B2910" s="566"/>
      <c r="C2910" s="566"/>
      <c r="D2910" s="566"/>
      <c r="E2910" s="566"/>
      <c r="F2910" s="567"/>
      <c r="G2910" s="567"/>
      <c r="H2910" s="567"/>
      <c r="I2910" s="567"/>
      <c r="J2910" s="567"/>
      <c r="K2910" s="567"/>
      <c r="L2910" s="567"/>
      <c r="M2910" s="567"/>
      <c r="N2910" s="567"/>
      <c r="O2910" s="567"/>
      <c r="P2910" s="567"/>
      <c r="Q2910" s="567"/>
      <c r="R2910" s="567"/>
      <c r="S2910" s="567"/>
      <c r="T2910" s="567"/>
      <c r="U2910" s="567"/>
      <c r="V2910" s="567"/>
      <c r="W2910" s="567"/>
      <c r="X2910" s="567"/>
      <c r="Y2910" s="568"/>
      <c r="Z2910" s="567"/>
      <c r="AA2910" s="567"/>
      <c r="AB2910" s="316"/>
      <c r="AC2910" s="316"/>
    </row>
    <row r="2911" spans="1:29">
      <c r="A2911" s="576"/>
      <c r="B2911" s="566"/>
      <c r="C2911" s="566"/>
      <c r="D2911" s="566"/>
      <c r="E2911" s="566"/>
      <c r="F2911" s="567"/>
      <c r="G2911" s="567"/>
      <c r="H2911" s="567"/>
      <c r="I2911" s="567"/>
      <c r="J2911" s="567"/>
      <c r="K2911" s="567"/>
      <c r="L2911" s="567"/>
      <c r="M2911" s="567"/>
      <c r="N2911" s="567"/>
      <c r="O2911" s="567"/>
      <c r="P2911" s="567"/>
      <c r="Q2911" s="567"/>
      <c r="R2911" s="567"/>
      <c r="S2911" s="567"/>
      <c r="T2911" s="567"/>
      <c r="U2911" s="567"/>
      <c r="V2911" s="567"/>
      <c r="W2911" s="567"/>
      <c r="X2911" s="567"/>
      <c r="Y2911" s="568"/>
      <c r="Z2911" s="567"/>
      <c r="AA2911" s="567"/>
      <c r="AB2911" s="316"/>
      <c r="AC2911" s="316"/>
    </row>
    <row r="2912" spans="1:29">
      <c r="A2912" s="576"/>
      <c r="B2912" s="566"/>
      <c r="C2912" s="566"/>
      <c r="D2912" s="566"/>
      <c r="E2912" s="566"/>
      <c r="F2912" s="567"/>
      <c r="G2912" s="567"/>
      <c r="H2912" s="567"/>
      <c r="I2912" s="567"/>
      <c r="J2912" s="567"/>
      <c r="K2912" s="567"/>
      <c r="L2912" s="567"/>
      <c r="M2912" s="567"/>
      <c r="N2912" s="567"/>
      <c r="O2912" s="567"/>
      <c r="P2912" s="567"/>
      <c r="Q2912" s="567"/>
      <c r="R2912" s="567"/>
      <c r="S2912" s="567"/>
      <c r="T2912" s="567"/>
      <c r="U2912" s="567"/>
      <c r="V2912" s="567"/>
      <c r="W2912" s="567"/>
      <c r="X2912" s="567"/>
      <c r="Y2912" s="568"/>
      <c r="Z2912" s="567"/>
      <c r="AA2912" s="567"/>
      <c r="AB2912" s="316"/>
      <c r="AC2912" s="316"/>
    </row>
    <row r="2913" spans="1:29">
      <c r="A2913" s="576"/>
      <c r="B2913" s="566"/>
      <c r="C2913" s="566"/>
      <c r="D2913" s="566"/>
      <c r="E2913" s="566"/>
      <c r="F2913" s="567"/>
      <c r="G2913" s="567"/>
      <c r="H2913" s="567"/>
      <c r="I2913" s="567"/>
      <c r="J2913" s="567"/>
      <c r="K2913" s="567"/>
      <c r="L2913" s="567"/>
      <c r="M2913" s="567"/>
      <c r="N2913" s="567"/>
      <c r="O2913" s="567"/>
      <c r="P2913" s="567"/>
      <c r="Q2913" s="567"/>
      <c r="R2913" s="567"/>
      <c r="S2913" s="567"/>
      <c r="T2913" s="567"/>
      <c r="U2913" s="567"/>
      <c r="V2913" s="567"/>
      <c r="W2913" s="567"/>
      <c r="X2913" s="567"/>
      <c r="Y2913" s="568"/>
      <c r="Z2913" s="567"/>
      <c r="AA2913" s="567"/>
      <c r="AB2913" s="316"/>
      <c r="AC2913" s="316"/>
    </row>
    <row r="2914" spans="1:29">
      <c r="A2914" s="576"/>
      <c r="B2914" s="566"/>
      <c r="C2914" s="566"/>
      <c r="D2914" s="566"/>
      <c r="E2914" s="566"/>
      <c r="F2914" s="567"/>
      <c r="G2914" s="567"/>
      <c r="H2914" s="567"/>
      <c r="I2914" s="567"/>
      <c r="J2914" s="567"/>
      <c r="K2914" s="567"/>
      <c r="L2914" s="567"/>
      <c r="M2914" s="567"/>
      <c r="N2914" s="567"/>
      <c r="O2914" s="567"/>
      <c r="P2914" s="567"/>
      <c r="Q2914" s="567"/>
      <c r="R2914" s="567"/>
      <c r="S2914" s="567"/>
      <c r="T2914" s="567"/>
      <c r="U2914" s="567"/>
      <c r="V2914" s="567"/>
      <c r="W2914" s="567"/>
      <c r="X2914" s="567"/>
      <c r="Y2914" s="568"/>
      <c r="Z2914" s="567"/>
      <c r="AA2914" s="567"/>
      <c r="AB2914" s="316"/>
      <c r="AC2914" s="316"/>
    </row>
    <row r="2915" spans="1:29">
      <c r="A2915" s="576"/>
      <c r="B2915" s="566"/>
      <c r="C2915" s="566"/>
      <c r="D2915" s="566"/>
      <c r="E2915" s="566"/>
      <c r="F2915" s="567"/>
      <c r="G2915" s="567"/>
      <c r="H2915" s="567"/>
      <c r="I2915" s="567"/>
      <c r="J2915" s="567"/>
      <c r="K2915" s="567"/>
      <c r="L2915" s="567"/>
      <c r="M2915" s="567"/>
      <c r="N2915" s="567"/>
      <c r="O2915" s="567"/>
      <c r="P2915" s="567"/>
      <c r="Q2915" s="567"/>
      <c r="R2915" s="567"/>
      <c r="S2915" s="567"/>
      <c r="T2915" s="567"/>
      <c r="U2915" s="567"/>
      <c r="V2915" s="567"/>
      <c r="W2915" s="567"/>
      <c r="X2915" s="567"/>
      <c r="Y2915" s="568"/>
      <c r="Z2915" s="567"/>
      <c r="AA2915" s="567"/>
      <c r="AB2915" s="316"/>
      <c r="AC2915" s="316"/>
    </row>
    <row r="2916" spans="1:29">
      <c r="A2916" s="576"/>
      <c r="B2916" s="566"/>
      <c r="C2916" s="566"/>
      <c r="D2916" s="566"/>
      <c r="E2916" s="566"/>
      <c r="F2916" s="567"/>
      <c r="G2916" s="567"/>
      <c r="H2916" s="567"/>
      <c r="I2916" s="567"/>
      <c r="J2916" s="567"/>
      <c r="K2916" s="567"/>
      <c r="L2916" s="567"/>
      <c r="M2916" s="567"/>
      <c r="N2916" s="567"/>
      <c r="O2916" s="567"/>
      <c r="P2916" s="567"/>
      <c r="Q2916" s="567"/>
      <c r="R2916" s="567"/>
      <c r="S2916" s="567"/>
      <c r="T2916" s="567"/>
      <c r="U2916" s="567"/>
      <c r="V2916" s="567"/>
      <c r="W2916" s="567"/>
      <c r="X2916" s="567"/>
      <c r="Y2916" s="568"/>
      <c r="Z2916" s="567"/>
      <c r="AA2916" s="567"/>
      <c r="AB2916" s="316"/>
      <c r="AC2916" s="316"/>
    </row>
    <row r="2917" spans="1:29">
      <c r="A2917" s="576"/>
      <c r="B2917" s="566"/>
      <c r="C2917" s="566"/>
      <c r="D2917" s="566"/>
      <c r="E2917" s="566"/>
      <c r="F2917" s="567"/>
      <c r="G2917" s="567"/>
      <c r="H2917" s="567"/>
      <c r="I2917" s="567"/>
      <c r="J2917" s="567"/>
      <c r="K2917" s="567"/>
      <c r="L2917" s="567"/>
      <c r="M2917" s="567"/>
      <c r="N2917" s="567"/>
      <c r="O2917" s="567"/>
      <c r="P2917" s="567"/>
      <c r="Q2917" s="567"/>
      <c r="R2917" s="567"/>
      <c r="S2917" s="567"/>
      <c r="T2917" s="567"/>
      <c r="U2917" s="567"/>
      <c r="V2917" s="567"/>
      <c r="W2917" s="567"/>
      <c r="X2917" s="567"/>
      <c r="Y2917" s="568"/>
      <c r="Z2917" s="567"/>
      <c r="AA2917" s="567"/>
      <c r="AB2917" s="316"/>
      <c r="AC2917" s="316"/>
    </row>
    <row r="2918" spans="1:29">
      <c r="A2918" s="576"/>
      <c r="B2918" s="566"/>
      <c r="C2918" s="566"/>
      <c r="D2918" s="566"/>
      <c r="E2918" s="566"/>
      <c r="F2918" s="567"/>
      <c r="G2918" s="567"/>
      <c r="H2918" s="567"/>
      <c r="I2918" s="567"/>
      <c r="J2918" s="567"/>
      <c r="K2918" s="567"/>
      <c r="L2918" s="567"/>
      <c r="M2918" s="567"/>
      <c r="N2918" s="567"/>
      <c r="O2918" s="567"/>
      <c r="P2918" s="567"/>
      <c r="Q2918" s="567"/>
      <c r="R2918" s="567"/>
      <c r="S2918" s="567"/>
      <c r="T2918" s="567"/>
      <c r="U2918" s="567"/>
      <c r="V2918" s="567"/>
      <c r="W2918" s="567"/>
      <c r="X2918" s="567"/>
      <c r="Y2918" s="568"/>
      <c r="Z2918" s="567"/>
      <c r="AA2918" s="567"/>
      <c r="AB2918" s="316"/>
      <c r="AC2918" s="316"/>
    </row>
    <row r="2919" spans="1:29">
      <c r="A2919" s="576"/>
      <c r="B2919" s="566"/>
      <c r="C2919" s="566"/>
      <c r="D2919" s="566"/>
      <c r="E2919" s="566"/>
      <c r="F2919" s="567"/>
      <c r="G2919" s="567"/>
      <c r="H2919" s="567"/>
      <c r="I2919" s="567"/>
      <c r="J2919" s="567"/>
      <c r="K2919" s="567"/>
      <c r="L2919" s="567"/>
      <c r="M2919" s="567"/>
      <c r="N2919" s="567"/>
      <c r="O2919" s="567"/>
      <c r="P2919" s="567"/>
      <c r="Q2919" s="567"/>
      <c r="R2919" s="567"/>
      <c r="S2919" s="567"/>
      <c r="T2919" s="567"/>
      <c r="U2919" s="567"/>
      <c r="V2919" s="567"/>
      <c r="W2919" s="567"/>
      <c r="X2919" s="567"/>
      <c r="Y2919" s="568"/>
      <c r="Z2919" s="567"/>
      <c r="AA2919" s="567"/>
      <c r="AB2919" s="316"/>
      <c r="AC2919" s="316"/>
    </row>
    <row r="2920" spans="1:29">
      <c r="A2920" s="576"/>
      <c r="B2920" s="566"/>
      <c r="C2920" s="566"/>
      <c r="D2920" s="566"/>
      <c r="E2920" s="566"/>
      <c r="F2920" s="567"/>
      <c r="G2920" s="567"/>
      <c r="H2920" s="567"/>
      <c r="I2920" s="567"/>
      <c r="J2920" s="567"/>
      <c r="K2920" s="567"/>
      <c r="L2920" s="567"/>
      <c r="M2920" s="567"/>
      <c r="N2920" s="567"/>
      <c r="O2920" s="567"/>
      <c r="P2920" s="567"/>
      <c r="Q2920" s="567"/>
      <c r="R2920" s="567"/>
      <c r="S2920" s="567"/>
      <c r="T2920" s="567"/>
      <c r="U2920" s="567"/>
      <c r="V2920" s="567"/>
      <c r="W2920" s="567"/>
      <c r="X2920" s="567"/>
      <c r="Y2920" s="568"/>
      <c r="Z2920" s="567"/>
      <c r="AA2920" s="567"/>
      <c r="AB2920" s="316"/>
      <c r="AC2920" s="316"/>
    </row>
    <row r="2921" spans="1:29">
      <c r="A2921" s="576"/>
      <c r="B2921" s="566"/>
      <c r="C2921" s="566"/>
      <c r="D2921" s="566"/>
      <c r="E2921" s="566"/>
      <c r="F2921" s="567"/>
      <c r="G2921" s="567"/>
      <c r="H2921" s="567"/>
      <c r="I2921" s="567"/>
      <c r="J2921" s="567"/>
      <c r="K2921" s="567"/>
      <c r="L2921" s="567"/>
      <c r="M2921" s="567"/>
      <c r="N2921" s="567"/>
      <c r="O2921" s="567"/>
      <c r="P2921" s="567"/>
      <c r="Q2921" s="567"/>
      <c r="R2921" s="567"/>
      <c r="S2921" s="567"/>
      <c r="T2921" s="567"/>
      <c r="U2921" s="567"/>
      <c r="V2921" s="567"/>
      <c r="W2921" s="567"/>
      <c r="X2921" s="567"/>
      <c r="Y2921" s="568"/>
      <c r="Z2921" s="567"/>
      <c r="AA2921" s="567"/>
      <c r="AB2921" s="316"/>
      <c r="AC2921" s="316"/>
    </row>
    <row r="2922" spans="1:29">
      <c r="A2922" s="576"/>
      <c r="B2922" s="566"/>
      <c r="C2922" s="566"/>
      <c r="D2922" s="566"/>
      <c r="E2922" s="566"/>
      <c r="F2922" s="567"/>
      <c r="G2922" s="567"/>
      <c r="H2922" s="567"/>
      <c r="I2922" s="567"/>
      <c r="J2922" s="567"/>
      <c r="K2922" s="567"/>
      <c r="L2922" s="567"/>
      <c r="M2922" s="567"/>
      <c r="N2922" s="567"/>
      <c r="O2922" s="567"/>
      <c r="P2922" s="567"/>
      <c r="Q2922" s="567"/>
      <c r="R2922" s="567"/>
      <c r="S2922" s="567"/>
      <c r="T2922" s="567"/>
      <c r="U2922" s="567"/>
      <c r="V2922" s="567"/>
      <c r="W2922" s="567"/>
      <c r="X2922" s="567"/>
      <c r="Y2922" s="568"/>
      <c r="Z2922" s="567"/>
      <c r="AA2922" s="567"/>
      <c r="AB2922" s="316"/>
      <c r="AC2922" s="316"/>
    </row>
    <row r="2923" spans="1:29">
      <c r="A2923" s="576"/>
      <c r="B2923" s="566"/>
      <c r="C2923" s="566"/>
      <c r="D2923" s="566"/>
      <c r="E2923" s="566"/>
      <c r="F2923" s="567"/>
      <c r="G2923" s="567"/>
      <c r="H2923" s="567"/>
      <c r="I2923" s="567"/>
      <c r="J2923" s="567"/>
      <c r="K2923" s="567"/>
      <c r="L2923" s="567"/>
      <c r="M2923" s="567"/>
      <c r="N2923" s="567"/>
      <c r="O2923" s="567"/>
      <c r="P2923" s="567"/>
      <c r="Q2923" s="567"/>
      <c r="R2923" s="567"/>
      <c r="S2923" s="567"/>
      <c r="T2923" s="567"/>
      <c r="U2923" s="567"/>
      <c r="V2923" s="567"/>
      <c r="W2923" s="567"/>
      <c r="X2923" s="567"/>
      <c r="Y2923" s="568"/>
      <c r="Z2923" s="567"/>
      <c r="AA2923" s="567"/>
      <c r="AB2923" s="316"/>
      <c r="AC2923" s="316"/>
    </row>
    <row r="2924" spans="1:29">
      <c r="A2924" s="576"/>
      <c r="B2924" s="566"/>
      <c r="C2924" s="566"/>
      <c r="D2924" s="566"/>
      <c r="E2924" s="566"/>
      <c r="F2924" s="567"/>
      <c r="G2924" s="567"/>
      <c r="H2924" s="567"/>
      <c r="I2924" s="567"/>
      <c r="J2924" s="567"/>
      <c r="K2924" s="567"/>
      <c r="L2924" s="567"/>
      <c r="M2924" s="567"/>
      <c r="N2924" s="567"/>
      <c r="O2924" s="567"/>
      <c r="P2924" s="567"/>
      <c r="Q2924" s="567"/>
      <c r="R2924" s="567"/>
      <c r="S2924" s="567"/>
      <c r="T2924" s="567"/>
      <c r="U2924" s="567"/>
      <c r="V2924" s="567"/>
      <c r="W2924" s="567"/>
      <c r="X2924" s="567"/>
      <c r="Y2924" s="568"/>
      <c r="Z2924" s="567"/>
      <c r="AA2924" s="567"/>
      <c r="AB2924" s="316"/>
      <c r="AC2924" s="316"/>
    </row>
    <row r="2925" spans="1:29">
      <c r="A2925" s="576"/>
      <c r="B2925" s="566"/>
      <c r="C2925" s="566"/>
      <c r="D2925" s="566"/>
      <c r="E2925" s="566"/>
      <c r="F2925" s="567"/>
      <c r="G2925" s="567"/>
      <c r="H2925" s="567"/>
      <c r="I2925" s="567"/>
      <c r="J2925" s="567"/>
      <c r="K2925" s="567"/>
      <c r="L2925" s="567"/>
      <c r="M2925" s="567"/>
      <c r="N2925" s="567"/>
      <c r="O2925" s="567"/>
      <c r="P2925" s="567"/>
      <c r="Q2925" s="567"/>
      <c r="R2925" s="567"/>
      <c r="S2925" s="567"/>
      <c r="T2925" s="567"/>
      <c r="U2925" s="567"/>
      <c r="V2925" s="567"/>
      <c r="W2925" s="567"/>
      <c r="X2925" s="567"/>
      <c r="Y2925" s="568"/>
      <c r="Z2925" s="567"/>
      <c r="AA2925" s="567"/>
      <c r="AB2925" s="316"/>
      <c r="AC2925" s="316"/>
    </row>
    <row r="2926" spans="1:29">
      <c r="A2926" s="576"/>
      <c r="B2926" s="566"/>
      <c r="C2926" s="566"/>
      <c r="D2926" s="566"/>
      <c r="E2926" s="566"/>
      <c r="F2926" s="567"/>
      <c r="G2926" s="567"/>
      <c r="H2926" s="567"/>
      <c r="I2926" s="567"/>
      <c r="J2926" s="567"/>
      <c r="K2926" s="567"/>
      <c r="L2926" s="567"/>
      <c r="M2926" s="567"/>
      <c r="N2926" s="567"/>
      <c r="O2926" s="567"/>
      <c r="P2926" s="567"/>
      <c r="Q2926" s="567"/>
      <c r="R2926" s="567"/>
      <c r="S2926" s="567"/>
      <c r="T2926" s="567"/>
      <c r="U2926" s="567"/>
      <c r="V2926" s="567"/>
      <c r="W2926" s="567"/>
      <c r="X2926" s="567"/>
      <c r="Y2926" s="568"/>
      <c r="Z2926" s="567"/>
      <c r="AA2926" s="567"/>
      <c r="AB2926" s="316"/>
      <c r="AC2926" s="316"/>
    </row>
    <row r="2927" spans="1:29">
      <c r="A2927" s="576"/>
      <c r="B2927" s="566"/>
      <c r="C2927" s="566"/>
      <c r="D2927" s="566"/>
      <c r="E2927" s="566"/>
      <c r="F2927" s="567"/>
      <c r="G2927" s="567"/>
      <c r="H2927" s="567"/>
      <c r="I2927" s="567"/>
      <c r="J2927" s="567"/>
      <c r="K2927" s="567"/>
      <c r="L2927" s="567"/>
      <c r="M2927" s="567"/>
      <c r="N2927" s="567"/>
      <c r="O2927" s="567"/>
      <c r="P2927" s="567"/>
      <c r="Q2927" s="567"/>
      <c r="R2927" s="567"/>
      <c r="S2927" s="567"/>
      <c r="T2927" s="567"/>
      <c r="U2927" s="567"/>
      <c r="V2927" s="567"/>
      <c r="W2927" s="567"/>
      <c r="X2927" s="567"/>
      <c r="Y2927" s="568"/>
      <c r="Z2927" s="567"/>
      <c r="AA2927" s="567"/>
      <c r="AB2927" s="316"/>
      <c r="AC2927" s="316"/>
    </row>
    <row r="2928" spans="1:29">
      <c r="A2928" s="576"/>
      <c r="B2928" s="566"/>
      <c r="C2928" s="566"/>
      <c r="D2928" s="566"/>
      <c r="E2928" s="566"/>
      <c r="F2928" s="567"/>
      <c r="G2928" s="567"/>
      <c r="H2928" s="567"/>
      <c r="I2928" s="567"/>
      <c r="J2928" s="567"/>
      <c r="K2928" s="567"/>
      <c r="L2928" s="567"/>
      <c r="M2928" s="567"/>
      <c r="N2928" s="567"/>
      <c r="O2928" s="567"/>
      <c r="P2928" s="567"/>
      <c r="Q2928" s="567"/>
      <c r="R2928" s="567"/>
      <c r="S2928" s="567"/>
      <c r="T2928" s="567"/>
      <c r="U2928" s="567"/>
      <c r="V2928" s="567"/>
      <c r="W2928" s="567"/>
      <c r="X2928" s="567"/>
      <c r="Y2928" s="568"/>
      <c r="Z2928" s="567"/>
      <c r="AA2928" s="567"/>
      <c r="AB2928" s="316"/>
      <c r="AC2928" s="316"/>
    </row>
    <row r="2929" spans="1:29">
      <c r="A2929" s="576"/>
      <c r="B2929" s="566"/>
      <c r="C2929" s="566"/>
      <c r="D2929" s="566"/>
      <c r="E2929" s="566"/>
      <c r="F2929" s="567"/>
      <c r="G2929" s="567"/>
      <c r="H2929" s="567"/>
      <c r="I2929" s="567"/>
      <c r="J2929" s="567"/>
      <c r="K2929" s="567"/>
      <c r="L2929" s="567"/>
      <c r="M2929" s="567"/>
      <c r="N2929" s="567"/>
      <c r="O2929" s="567"/>
      <c r="P2929" s="567"/>
      <c r="Q2929" s="567"/>
      <c r="R2929" s="567"/>
      <c r="S2929" s="567"/>
      <c r="T2929" s="567"/>
      <c r="U2929" s="567"/>
      <c r="V2929" s="567"/>
      <c r="W2929" s="567"/>
      <c r="X2929" s="567"/>
      <c r="Y2929" s="568"/>
      <c r="Z2929" s="567"/>
      <c r="AA2929" s="567"/>
      <c r="AB2929" s="316"/>
      <c r="AC2929" s="316"/>
    </row>
    <row r="2930" spans="1:29">
      <c r="A2930" s="576"/>
      <c r="B2930" s="566"/>
      <c r="C2930" s="566"/>
      <c r="D2930" s="566"/>
      <c r="E2930" s="566"/>
      <c r="F2930" s="567"/>
      <c r="G2930" s="567"/>
      <c r="H2930" s="567"/>
      <c r="I2930" s="567"/>
      <c r="J2930" s="567"/>
      <c r="K2930" s="567"/>
      <c r="L2930" s="567"/>
      <c r="M2930" s="567"/>
      <c r="N2930" s="567"/>
      <c r="O2930" s="567"/>
      <c r="P2930" s="567"/>
      <c r="Q2930" s="567"/>
      <c r="R2930" s="567"/>
      <c r="S2930" s="567"/>
      <c r="T2930" s="567"/>
      <c r="U2930" s="567"/>
      <c r="V2930" s="567"/>
      <c r="W2930" s="567"/>
      <c r="X2930" s="567"/>
      <c r="Y2930" s="568"/>
      <c r="Z2930" s="567"/>
      <c r="AA2930" s="567"/>
      <c r="AB2930" s="316"/>
      <c r="AC2930" s="316"/>
    </row>
    <row r="2931" spans="1:29">
      <c r="A2931" s="576"/>
      <c r="B2931" s="566"/>
      <c r="C2931" s="566"/>
      <c r="D2931" s="566"/>
      <c r="E2931" s="566"/>
      <c r="F2931" s="567"/>
      <c r="G2931" s="567"/>
      <c r="H2931" s="567"/>
      <c r="I2931" s="567"/>
      <c r="J2931" s="567"/>
      <c r="K2931" s="567"/>
      <c r="L2931" s="567"/>
      <c r="M2931" s="567"/>
      <c r="N2931" s="567"/>
      <c r="O2931" s="567"/>
      <c r="P2931" s="567"/>
      <c r="Q2931" s="567"/>
      <c r="R2931" s="567"/>
      <c r="S2931" s="567"/>
      <c r="T2931" s="567"/>
      <c r="U2931" s="567"/>
      <c r="V2931" s="567"/>
      <c r="W2931" s="567"/>
      <c r="X2931" s="567"/>
      <c r="Y2931" s="568"/>
      <c r="Z2931" s="567"/>
      <c r="AA2931" s="567"/>
      <c r="AB2931" s="316"/>
      <c r="AC2931" s="316"/>
    </row>
    <row r="2932" spans="1:29">
      <c r="A2932" s="576"/>
      <c r="B2932" s="566"/>
      <c r="C2932" s="566"/>
      <c r="D2932" s="566"/>
      <c r="E2932" s="566"/>
      <c r="F2932" s="567"/>
      <c r="G2932" s="567"/>
      <c r="H2932" s="567"/>
      <c r="I2932" s="567"/>
      <c r="J2932" s="567"/>
      <c r="K2932" s="567"/>
      <c r="L2932" s="567"/>
      <c r="M2932" s="567"/>
      <c r="N2932" s="567"/>
      <c r="O2932" s="567"/>
      <c r="P2932" s="567"/>
      <c r="Q2932" s="567"/>
      <c r="R2932" s="567"/>
      <c r="S2932" s="567"/>
      <c r="T2932" s="567"/>
      <c r="U2932" s="567"/>
      <c r="V2932" s="567"/>
      <c r="W2932" s="567"/>
      <c r="X2932" s="567"/>
      <c r="Y2932" s="568"/>
      <c r="Z2932" s="567"/>
      <c r="AA2932" s="567"/>
      <c r="AB2932" s="316"/>
      <c r="AC2932" s="316"/>
    </row>
    <row r="2933" spans="1:29">
      <c r="A2933" s="576"/>
      <c r="B2933" s="566"/>
      <c r="C2933" s="566"/>
      <c r="D2933" s="566"/>
      <c r="E2933" s="566"/>
      <c r="F2933" s="567"/>
      <c r="G2933" s="567"/>
      <c r="H2933" s="567"/>
      <c r="I2933" s="567"/>
      <c r="J2933" s="567"/>
      <c r="K2933" s="567"/>
      <c r="L2933" s="567"/>
      <c r="M2933" s="567"/>
      <c r="N2933" s="567"/>
      <c r="O2933" s="567"/>
      <c r="P2933" s="567"/>
      <c r="Q2933" s="567"/>
      <c r="R2933" s="567"/>
      <c r="S2933" s="567"/>
      <c r="T2933" s="567"/>
      <c r="U2933" s="567"/>
      <c r="V2933" s="567"/>
      <c r="W2933" s="567"/>
      <c r="X2933" s="567"/>
      <c r="Y2933" s="568"/>
      <c r="Z2933" s="567"/>
      <c r="AA2933" s="567"/>
      <c r="AB2933" s="316"/>
      <c r="AC2933" s="316"/>
    </row>
    <row r="2934" spans="1:29">
      <c r="A2934" s="576"/>
      <c r="B2934" s="566"/>
      <c r="C2934" s="566"/>
      <c r="D2934" s="566"/>
      <c r="E2934" s="566"/>
      <c r="F2934" s="567"/>
      <c r="G2934" s="567"/>
      <c r="H2934" s="567"/>
      <c r="I2934" s="567"/>
      <c r="J2934" s="567"/>
      <c r="K2934" s="567"/>
      <c r="L2934" s="567"/>
      <c r="M2934" s="567"/>
      <c r="N2934" s="567"/>
      <c r="O2934" s="567"/>
      <c r="P2934" s="567"/>
      <c r="Q2934" s="567"/>
      <c r="R2934" s="567"/>
      <c r="S2934" s="567"/>
      <c r="T2934" s="567"/>
      <c r="U2934" s="567"/>
      <c r="V2934" s="567"/>
      <c r="W2934" s="567"/>
      <c r="X2934" s="567"/>
      <c r="Y2934" s="568"/>
      <c r="Z2934" s="567"/>
      <c r="AA2934" s="567"/>
      <c r="AB2934" s="316"/>
      <c r="AC2934" s="316"/>
    </row>
    <row r="2935" spans="1:29">
      <c r="A2935" s="576"/>
      <c r="B2935" s="566"/>
      <c r="C2935" s="566"/>
      <c r="D2935" s="566"/>
      <c r="E2935" s="566"/>
      <c r="F2935" s="567"/>
      <c r="G2935" s="567"/>
      <c r="H2935" s="567"/>
      <c r="I2935" s="567"/>
      <c r="J2935" s="567"/>
      <c r="K2935" s="567"/>
      <c r="L2935" s="567"/>
      <c r="M2935" s="567"/>
      <c r="N2935" s="567"/>
      <c r="O2935" s="567"/>
      <c r="P2935" s="567"/>
      <c r="Q2935" s="567"/>
      <c r="R2935" s="567"/>
      <c r="S2935" s="567"/>
      <c r="T2935" s="567"/>
      <c r="U2935" s="567"/>
      <c r="V2935" s="567"/>
      <c r="W2935" s="567"/>
      <c r="X2935" s="567"/>
      <c r="Y2935" s="568"/>
      <c r="Z2935" s="567"/>
      <c r="AA2935" s="567"/>
      <c r="AB2935" s="316"/>
      <c r="AC2935" s="316"/>
    </row>
    <row r="2936" spans="1:29">
      <c r="A2936" s="576"/>
      <c r="B2936" s="566"/>
      <c r="C2936" s="566"/>
      <c r="D2936" s="566"/>
      <c r="E2936" s="566"/>
      <c r="F2936" s="567"/>
      <c r="G2936" s="567"/>
      <c r="H2936" s="567"/>
      <c r="I2936" s="567"/>
      <c r="J2936" s="567"/>
      <c r="K2936" s="567"/>
      <c r="L2936" s="567"/>
      <c r="M2936" s="567"/>
      <c r="N2936" s="567"/>
      <c r="O2936" s="567"/>
      <c r="P2936" s="567"/>
      <c r="Q2936" s="567"/>
      <c r="R2936" s="567"/>
      <c r="S2936" s="567"/>
      <c r="T2936" s="567"/>
      <c r="U2936" s="567"/>
      <c r="V2936" s="567"/>
      <c r="W2936" s="567"/>
      <c r="X2936" s="567"/>
      <c r="Y2936" s="568"/>
      <c r="Z2936" s="567"/>
      <c r="AA2936" s="567"/>
      <c r="AB2936" s="316"/>
      <c r="AC2936" s="316"/>
    </row>
    <row r="2937" spans="1:29">
      <c r="A2937" s="576"/>
      <c r="B2937" s="566"/>
      <c r="C2937" s="566"/>
      <c r="D2937" s="566"/>
      <c r="E2937" s="566"/>
      <c r="F2937" s="567"/>
      <c r="G2937" s="567"/>
      <c r="H2937" s="567"/>
      <c r="I2937" s="567"/>
      <c r="J2937" s="567"/>
      <c r="K2937" s="567"/>
      <c r="L2937" s="567"/>
      <c r="M2937" s="567"/>
      <c r="N2937" s="567"/>
      <c r="O2937" s="567"/>
      <c r="P2937" s="567"/>
      <c r="Q2937" s="567"/>
      <c r="R2937" s="567"/>
      <c r="S2937" s="567"/>
      <c r="T2937" s="567"/>
      <c r="U2937" s="567"/>
      <c r="V2937" s="567"/>
      <c r="W2937" s="567"/>
      <c r="X2937" s="567"/>
      <c r="Y2937" s="568"/>
      <c r="Z2937" s="567"/>
      <c r="AA2937" s="567"/>
      <c r="AB2937" s="316"/>
      <c r="AC2937" s="316"/>
    </row>
    <row r="2938" spans="1:29">
      <c r="A2938" s="576"/>
      <c r="B2938" s="566"/>
      <c r="C2938" s="566"/>
      <c r="D2938" s="566"/>
      <c r="E2938" s="566"/>
      <c r="F2938" s="567"/>
      <c r="G2938" s="567"/>
      <c r="H2938" s="567"/>
      <c r="I2938" s="567"/>
      <c r="J2938" s="567"/>
      <c r="K2938" s="567"/>
      <c r="L2938" s="567"/>
      <c r="M2938" s="567"/>
      <c r="N2938" s="567"/>
      <c r="O2938" s="567"/>
      <c r="P2938" s="567"/>
      <c r="Q2938" s="567"/>
      <c r="R2938" s="567"/>
      <c r="S2938" s="567"/>
      <c r="T2938" s="567"/>
      <c r="U2938" s="567"/>
      <c r="V2938" s="567"/>
      <c r="W2938" s="567"/>
      <c r="X2938" s="567"/>
      <c r="Y2938" s="568"/>
      <c r="Z2938" s="567"/>
      <c r="AA2938" s="567"/>
      <c r="AB2938" s="316"/>
      <c r="AC2938" s="316"/>
    </row>
    <row r="2939" spans="1:29">
      <c r="A2939" s="576"/>
      <c r="B2939" s="566"/>
      <c r="C2939" s="566"/>
      <c r="D2939" s="566"/>
      <c r="E2939" s="566"/>
      <c r="F2939" s="567"/>
      <c r="G2939" s="567"/>
      <c r="H2939" s="567"/>
      <c r="I2939" s="567"/>
      <c r="J2939" s="567"/>
      <c r="K2939" s="567"/>
      <c r="L2939" s="567"/>
      <c r="M2939" s="567"/>
      <c r="N2939" s="567"/>
      <c r="O2939" s="567"/>
      <c r="P2939" s="567"/>
      <c r="Q2939" s="567"/>
      <c r="R2939" s="567"/>
      <c r="S2939" s="567"/>
      <c r="T2939" s="567"/>
      <c r="U2939" s="567"/>
      <c r="V2939" s="567"/>
      <c r="W2939" s="567"/>
      <c r="X2939" s="567"/>
      <c r="Y2939" s="568"/>
      <c r="Z2939" s="567"/>
      <c r="AA2939" s="567"/>
      <c r="AB2939" s="316"/>
      <c r="AC2939" s="316"/>
    </row>
    <row r="2940" spans="1:29">
      <c r="A2940" s="576"/>
      <c r="B2940" s="566"/>
      <c r="C2940" s="566"/>
      <c r="D2940" s="566"/>
      <c r="E2940" s="566"/>
      <c r="F2940" s="567"/>
      <c r="G2940" s="567"/>
      <c r="H2940" s="567"/>
      <c r="I2940" s="567"/>
      <c r="J2940" s="567"/>
      <c r="K2940" s="567"/>
      <c r="L2940" s="567"/>
      <c r="M2940" s="567"/>
      <c r="N2940" s="567"/>
      <c r="O2940" s="567"/>
      <c r="P2940" s="567"/>
      <c r="Q2940" s="567"/>
      <c r="R2940" s="567"/>
      <c r="S2940" s="567"/>
      <c r="T2940" s="567"/>
      <c r="U2940" s="567"/>
      <c r="V2940" s="567"/>
      <c r="W2940" s="567"/>
      <c r="X2940" s="567"/>
      <c r="Y2940" s="568"/>
      <c r="Z2940" s="567"/>
      <c r="AA2940" s="567"/>
      <c r="AB2940" s="316"/>
      <c r="AC2940" s="316"/>
    </row>
    <row r="2941" spans="1:29">
      <c r="A2941" s="576"/>
      <c r="B2941" s="566"/>
      <c r="C2941" s="566"/>
      <c r="D2941" s="566"/>
      <c r="E2941" s="566"/>
      <c r="F2941" s="567"/>
      <c r="G2941" s="567"/>
      <c r="H2941" s="567"/>
      <c r="I2941" s="567"/>
      <c r="J2941" s="567"/>
      <c r="K2941" s="567"/>
      <c r="L2941" s="567"/>
      <c r="M2941" s="567"/>
      <c r="N2941" s="567"/>
      <c r="O2941" s="567"/>
      <c r="P2941" s="567"/>
      <c r="Q2941" s="567"/>
      <c r="R2941" s="567"/>
      <c r="S2941" s="567"/>
      <c r="T2941" s="567"/>
      <c r="U2941" s="567"/>
      <c r="V2941" s="567"/>
      <c r="W2941" s="567"/>
      <c r="X2941" s="567"/>
      <c r="Y2941" s="568"/>
      <c r="Z2941" s="567"/>
      <c r="AA2941" s="567"/>
      <c r="AB2941" s="316"/>
      <c r="AC2941" s="316"/>
    </row>
    <row r="2942" spans="1:29">
      <c r="A2942" s="576"/>
      <c r="B2942" s="566"/>
      <c r="C2942" s="566"/>
      <c r="D2942" s="566"/>
      <c r="E2942" s="566"/>
      <c r="F2942" s="567"/>
      <c r="G2942" s="567"/>
      <c r="H2942" s="567"/>
      <c r="I2942" s="567"/>
      <c r="J2942" s="567"/>
      <c r="K2942" s="567"/>
      <c r="L2942" s="567"/>
      <c r="M2942" s="567"/>
      <c r="N2942" s="567"/>
      <c r="O2942" s="567"/>
      <c r="P2942" s="567"/>
      <c r="Q2942" s="567"/>
      <c r="R2942" s="567"/>
      <c r="S2942" s="567"/>
      <c r="T2942" s="567"/>
      <c r="U2942" s="567"/>
      <c r="V2942" s="567"/>
      <c r="W2942" s="567"/>
      <c r="X2942" s="567"/>
      <c r="Y2942" s="568"/>
      <c r="Z2942" s="567"/>
      <c r="AA2942" s="567"/>
      <c r="AB2942" s="316"/>
      <c r="AC2942" s="316"/>
    </row>
    <row r="2943" spans="1:29">
      <c r="A2943" s="576"/>
      <c r="B2943" s="566"/>
      <c r="C2943" s="566"/>
      <c r="D2943" s="566"/>
      <c r="E2943" s="566"/>
      <c r="F2943" s="567"/>
      <c r="G2943" s="567"/>
      <c r="H2943" s="567"/>
      <c r="I2943" s="567"/>
      <c r="J2943" s="567"/>
      <c r="K2943" s="567"/>
      <c r="L2943" s="567"/>
      <c r="M2943" s="567"/>
      <c r="N2943" s="567"/>
      <c r="O2943" s="567"/>
      <c r="P2943" s="567"/>
      <c r="Q2943" s="567"/>
      <c r="R2943" s="567"/>
      <c r="S2943" s="567"/>
      <c r="T2943" s="567"/>
      <c r="U2943" s="567"/>
      <c r="V2943" s="567"/>
      <c r="W2943" s="567"/>
      <c r="X2943" s="567"/>
      <c r="Y2943" s="568"/>
      <c r="Z2943" s="567"/>
      <c r="AA2943" s="567"/>
      <c r="AB2943" s="316"/>
      <c r="AC2943" s="316"/>
    </row>
    <row r="2944" spans="1:29">
      <c r="A2944" s="576"/>
      <c r="B2944" s="566"/>
      <c r="C2944" s="566"/>
      <c r="D2944" s="566"/>
      <c r="E2944" s="566"/>
      <c r="F2944" s="567"/>
      <c r="G2944" s="567"/>
      <c r="H2944" s="567"/>
      <c r="I2944" s="567"/>
      <c r="J2944" s="567"/>
      <c r="K2944" s="567"/>
      <c r="L2944" s="567"/>
      <c r="M2944" s="567"/>
      <c r="N2944" s="567"/>
      <c r="O2944" s="567"/>
      <c r="P2944" s="567"/>
      <c r="Q2944" s="567"/>
      <c r="R2944" s="567"/>
      <c r="S2944" s="567"/>
      <c r="T2944" s="567"/>
      <c r="U2944" s="567"/>
      <c r="V2944" s="567"/>
      <c r="W2944" s="567"/>
      <c r="X2944" s="567"/>
      <c r="Y2944" s="568"/>
      <c r="Z2944" s="567"/>
      <c r="AA2944" s="567"/>
      <c r="AB2944" s="316"/>
      <c r="AC2944" s="316"/>
    </row>
    <row r="2945" spans="1:29">
      <c r="A2945" s="576"/>
      <c r="B2945" s="566"/>
      <c r="C2945" s="566"/>
      <c r="D2945" s="566"/>
      <c r="E2945" s="566"/>
      <c r="F2945" s="567"/>
      <c r="G2945" s="567"/>
      <c r="H2945" s="567"/>
      <c r="I2945" s="567"/>
      <c r="J2945" s="567"/>
      <c r="K2945" s="567"/>
      <c r="L2945" s="567"/>
      <c r="M2945" s="567"/>
      <c r="N2945" s="567"/>
      <c r="O2945" s="567"/>
      <c r="P2945" s="567"/>
      <c r="Q2945" s="567"/>
      <c r="R2945" s="567"/>
      <c r="S2945" s="567"/>
      <c r="T2945" s="567"/>
      <c r="U2945" s="567"/>
      <c r="V2945" s="567"/>
      <c r="W2945" s="567"/>
      <c r="X2945" s="567"/>
      <c r="Y2945" s="568"/>
      <c r="Z2945" s="567"/>
      <c r="AA2945" s="567"/>
      <c r="AB2945" s="316"/>
      <c r="AC2945" s="316"/>
    </row>
    <row r="2946" spans="1:29">
      <c r="A2946" s="576"/>
      <c r="B2946" s="566"/>
      <c r="C2946" s="566"/>
      <c r="D2946" s="566"/>
      <c r="E2946" s="566"/>
      <c r="F2946" s="567"/>
      <c r="G2946" s="567"/>
      <c r="H2946" s="567"/>
      <c r="I2946" s="567"/>
      <c r="J2946" s="567"/>
      <c r="K2946" s="567"/>
      <c r="L2946" s="567"/>
      <c r="M2946" s="567"/>
      <c r="N2946" s="567"/>
      <c r="O2946" s="567"/>
      <c r="P2946" s="567"/>
      <c r="Q2946" s="567"/>
      <c r="R2946" s="567"/>
      <c r="S2946" s="567"/>
      <c r="T2946" s="567"/>
      <c r="U2946" s="567"/>
      <c r="V2946" s="567"/>
      <c r="W2946" s="567"/>
      <c r="X2946" s="567"/>
      <c r="Y2946" s="568"/>
      <c r="Z2946" s="567"/>
      <c r="AA2946" s="567"/>
      <c r="AB2946" s="316"/>
      <c r="AC2946" s="316"/>
    </row>
    <row r="2947" spans="1:29">
      <c r="A2947" s="576"/>
      <c r="B2947" s="566"/>
      <c r="C2947" s="566"/>
      <c r="D2947" s="566"/>
      <c r="E2947" s="566"/>
      <c r="F2947" s="567"/>
      <c r="G2947" s="567"/>
      <c r="H2947" s="567"/>
      <c r="I2947" s="567"/>
      <c r="J2947" s="567"/>
      <c r="K2947" s="567"/>
      <c r="L2947" s="567"/>
      <c r="M2947" s="567"/>
      <c r="N2947" s="567"/>
      <c r="O2947" s="567"/>
      <c r="P2947" s="567"/>
      <c r="Q2947" s="567"/>
      <c r="R2947" s="567"/>
      <c r="S2947" s="567"/>
      <c r="T2947" s="567"/>
      <c r="U2947" s="567"/>
      <c r="V2947" s="567"/>
      <c r="W2947" s="567"/>
      <c r="X2947" s="567"/>
      <c r="Y2947" s="568"/>
      <c r="Z2947" s="567"/>
      <c r="AA2947" s="567"/>
      <c r="AB2947" s="316"/>
      <c r="AC2947" s="316"/>
    </row>
    <row r="2948" spans="1:29">
      <c r="A2948" s="576"/>
      <c r="B2948" s="566"/>
      <c r="C2948" s="566"/>
      <c r="D2948" s="566"/>
      <c r="E2948" s="566"/>
      <c r="F2948" s="567"/>
      <c r="G2948" s="567"/>
      <c r="H2948" s="567"/>
      <c r="I2948" s="567"/>
      <c r="J2948" s="567"/>
      <c r="K2948" s="567"/>
      <c r="L2948" s="567"/>
      <c r="M2948" s="567"/>
      <c r="N2948" s="567"/>
      <c r="O2948" s="567"/>
      <c r="P2948" s="567"/>
      <c r="Q2948" s="567"/>
      <c r="R2948" s="567"/>
      <c r="S2948" s="567"/>
      <c r="T2948" s="567"/>
      <c r="U2948" s="567"/>
      <c r="V2948" s="567"/>
      <c r="W2948" s="567"/>
      <c r="X2948" s="567"/>
      <c r="Y2948" s="568"/>
      <c r="Z2948" s="567"/>
      <c r="AA2948" s="567"/>
      <c r="AB2948" s="316"/>
      <c r="AC2948" s="316"/>
    </row>
    <row r="2949" spans="1:29">
      <c r="A2949" s="576"/>
      <c r="B2949" s="566"/>
      <c r="C2949" s="566"/>
      <c r="D2949" s="566"/>
      <c r="E2949" s="566"/>
      <c r="F2949" s="567"/>
      <c r="G2949" s="567"/>
      <c r="H2949" s="567"/>
      <c r="I2949" s="567"/>
      <c r="J2949" s="567"/>
      <c r="K2949" s="567"/>
      <c r="L2949" s="567"/>
      <c r="M2949" s="567"/>
      <c r="N2949" s="567"/>
      <c r="O2949" s="567"/>
      <c r="P2949" s="567"/>
      <c r="Q2949" s="567"/>
      <c r="R2949" s="567"/>
      <c r="S2949" s="567"/>
      <c r="T2949" s="567"/>
      <c r="U2949" s="567"/>
      <c r="V2949" s="567"/>
      <c r="W2949" s="567"/>
      <c r="X2949" s="567"/>
      <c r="Y2949" s="568"/>
      <c r="Z2949" s="567"/>
      <c r="AA2949" s="567"/>
      <c r="AB2949" s="316"/>
      <c r="AC2949" s="316"/>
    </row>
    <row r="2950" spans="1:29">
      <c r="A2950" s="576"/>
      <c r="B2950" s="566"/>
      <c r="C2950" s="566"/>
      <c r="D2950" s="566"/>
      <c r="E2950" s="566"/>
      <c r="F2950" s="567"/>
      <c r="G2950" s="567"/>
      <c r="H2950" s="567"/>
      <c r="I2950" s="567"/>
      <c r="J2950" s="567"/>
      <c r="K2950" s="567"/>
      <c r="L2950" s="567"/>
      <c r="M2950" s="567"/>
      <c r="N2950" s="567"/>
      <c r="O2950" s="567"/>
      <c r="P2950" s="567"/>
      <c r="Q2950" s="567"/>
      <c r="R2950" s="567"/>
      <c r="S2950" s="567"/>
      <c r="T2950" s="567"/>
      <c r="U2950" s="567"/>
      <c r="V2950" s="567"/>
      <c r="W2950" s="567"/>
      <c r="X2950" s="567"/>
      <c r="Y2950" s="568"/>
      <c r="Z2950" s="567"/>
      <c r="AA2950" s="567"/>
      <c r="AB2950" s="316"/>
      <c r="AC2950" s="316"/>
    </row>
    <row r="2951" spans="1:29">
      <c r="A2951" s="576"/>
      <c r="B2951" s="566"/>
      <c r="C2951" s="566"/>
      <c r="D2951" s="566"/>
      <c r="E2951" s="566"/>
      <c r="F2951" s="567"/>
      <c r="G2951" s="567"/>
      <c r="H2951" s="567"/>
      <c r="I2951" s="567"/>
      <c r="J2951" s="567"/>
      <c r="K2951" s="567"/>
      <c r="L2951" s="567"/>
      <c r="M2951" s="567"/>
      <c r="N2951" s="567"/>
      <c r="O2951" s="567"/>
      <c r="P2951" s="567"/>
      <c r="Q2951" s="567"/>
      <c r="R2951" s="567"/>
      <c r="S2951" s="567"/>
      <c r="T2951" s="567"/>
      <c r="U2951" s="567"/>
      <c r="V2951" s="567"/>
      <c r="W2951" s="567"/>
      <c r="X2951" s="567"/>
      <c r="Y2951" s="568"/>
      <c r="Z2951" s="567"/>
      <c r="AA2951" s="567"/>
      <c r="AB2951" s="316"/>
      <c r="AC2951" s="316"/>
    </row>
    <row r="2952" spans="1:29">
      <c r="A2952" s="576"/>
      <c r="B2952" s="566"/>
      <c r="C2952" s="566"/>
      <c r="D2952" s="566"/>
      <c r="E2952" s="566"/>
      <c r="F2952" s="567"/>
      <c r="G2952" s="567"/>
      <c r="H2952" s="567"/>
      <c r="I2952" s="567"/>
      <c r="J2952" s="567"/>
      <c r="K2952" s="567"/>
      <c r="L2952" s="567"/>
      <c r="M2952" s="567"/>
      <c r="N2952" s="567"/>
      <c r="O2952" s="567"/>
      <c r="P2952" s="567"/>
      <c r="Q2952" s="567"/>
      <c r="R2952" s="567"/>
      <c r="S2952" s="567"/>
      <c r="T2952" s="567"/>
      <c r="U2952" s="567"/>
      <c r="V2952" s="567"/>
      <c r="W2952" s="567"/>
      <c r="X2952" s="567"/>
      <c r="Y2952" s="568"/>
      <c r="Z2952" s="567"/>
      <c r="AA2952" s="567"/>
      <c r="AB2952" s="316"/>
      <c r="AC2952" s="316"/>
    </row>
    <row r="2953" spans="1:29">
      <c r="A2953" s="576"/>
      <c r="B2953" s="566"/>
      <c r="C2953" s="566"/>
      <c r="D2953" s="566"/>
      <c r="E2953" s="566"/>
      <c r="F2953" s="567"/>
      <c r="G2953" s="567"/>
      <c r="H2953" s="567"/>
      <c r="I2953" s="567"/>
      <c r="J2953" s="567"/>
      <c r="K2953" s="567"/>
      <c r="L2953" s="567"/>
      <c r="M2953" s="567"/>
      <c r="N2953" s="567"/>
      <c r="O2953" s="567"/>
      <c r="P2953" s="567"/>
      <c r="Q2953" s="567"/>
      <c r="R2953" s="567"/>
      <c r="S2953" s="567"/>
      <c r="T2953" s="567"/>
      <c r="U2953" s="567"/>
      <c r="V2953" s="567"/>
      <c r="W2953" s="567"/>
      <c r="X2953" s="567"/>
      <c r="Y2953" s="568"/>
      <c r="Z2953" s="567"/>
      <c r="AA2953" s="567"/>
      <c r="AB2953" s="316"/>
      <c r="AC2953" s="316"/>
    </row>
    <row r="2954" spans="1:29">
      <c r="A2954" s="576"/>
      <c r="B2954" s="566"/>
      <c r="C2954" s="566"/>
      <c r="D2954" s="566"/>
      <c r="E2954" s="566"/>
      <c r="F2954" s="567"/>
      <c r="G2954" s="567"/>
      <c r="H2954" s="567"/>
      <c r="I2954" s="567"/>
      <c r="J2954" s="567"/>
      <c r="K2954" s="567"/>
      <c r="L2954" s="567"/>
      <c r="M2954" s="567"/>
      <c r="N2954" s="567"/>
      <c r="O2954" s="567"/>
      <c r="P2954" s="567"/>
      <c r="Q2954" s="567"/>
      <c r="R2954" s="567"/>
      <c r="S2954" s="567"/>
      <c r="T2954" s="567"/>
      <c r="U2954" s="567"/>
      <c r="V2954" s="567"/>
      <c r="W2954" s="567"/>
      <c r="X2954" s="567"/>
      <c r="Y2954" s="568"/>
      <c r="Z2954" s="567"/>
      <c r="AA2954" s="567"/>
      <c r="AB2954" s="316"/>
      <c r="AC2954" s="316"/>
    </row>
    <row r="2955" spans="1:29">
      <c r="A2955" s="576"/>
      <c r="B2955" s="566"/>
      <c r="C2955" s="566"/>
      <c r="D2955" s="566"/>
      <c r="E2955" s="566"/>
      <c r="F2955" s="567"/>
      <c r="G2955" s="567"/>
      <c r="H2955" s="567"/>
      <c r="I2955" s="567"/>
      <c r="J2955" s="567"/>
      <c r="K2955" s="567"/>
      <c r="L2955" s="567"/>
      <c r="M2955" s="567"/>
      <c r="N2955" s="567"/>
      <c r="O2955" s="567"/>
      <c r="P2955" s="567"/>
      <c r="Q2955" s="567"/>
      <c r="R2955" s="567"/>
      <c r="S2955" s="567"/>
      <c r="T2955" s="567"/>
      <c r="U2955" s="567"/>
      <c r="V2955" s="567"/>
      <c r="W2955" s="567"/>
      <c r="X2955" s="567"/>
      <c r="Y2955" s="568"/>
      <c r="Z2955" s="567"/>
      <c r="AA2955" s="567"/>
      <c r="AB2955" s="316"/>
      <c r="AC2955" s="316"/>
    </row>
    <row r="2956" spans="1:29">
      <c r="A2956" s="576"/>
      <c r="B2956" s="566"/>
      <c r="C2956" s="566"/>
      <c r="D2956" s="566"/>
      <c r="E2956" s="566"/>
      <c r="F2956" s="567"/>
      <c r="G2956" s="567"/>
      <c r="H2956" s="567"/>
      <c r="I2956" s="567"/>
      <c r="J2956" s="567"/>
      <c r="K2956" s="567"/>
      <c r="L2956" s="567"/>
      <c r="M2956" s="567"/>
      <c r="N2956" s="567"/>
      <c r="O2956" s="567"/>
      <c r="P2956" s="567"/>
      <c r="Q2956" s="567"/>
      <c r="R2956" s="567"/>
      <c r="S2956" s="567"/>
      <c r="T2956" s="567"/>
      <c r="U2956" s="567"/>
      <c r="V2956" s="567"/>
      <c r="W2956" s="567"/>
      <c r="X2956" s="567"/>
      <c r="Y2956" s="568"/>
      <c r="Z2956" s="567"/>
      <c r="AA2956" s="567"/>
      <c r="AB2956" s="316"/>
      <c r="AC2956" s="316"/>
    </row>
    <row r="2957" spans="1:29">
      <c r="A2957" s="576"/>
      <c r="B2957" s="566"/>
      <c r="C2957" s="566"/>
      <c r="D2957" s="566"/>
      <c r="E2957" s="566"/>
      <c r="F2957" s="567"/>
      <c r="G2957" s="567"/>
      <c r="H2957" s="567"/>
      <c r="I2957" s="567"/>
      <c r="J2957" s="567"/>
      <c r="K2957" s="567"/>
      <c r="L2957" s="567"/>
      <c r="M2957" s="567"/>
      <c r="N2957" s="567"/>
      <c r="O2957" s="567"/>
      <c r="P2957" s="567"/>
      <c r="Q2957" s="567"/>
      <c r="R2957" s="567"/>
      <c r="S2957" s="567"/>
      <c r="T2957" s="567"/>
      <c r="U2957" s="567"/>
      <c r="V2957" s="567"/>
      <c r="W2957" s="567"/>
      <c r="X2957" s="567"/>
      <c r="Y2957" s="568"/>
      <c r="Z2957" s="567"/>
      <c r="AA2957" s="567"/>
      <c r="AB2957" s="316"/>
      <c r="AC2957" s="316"/>
    </row>
    <row r="2958" spans="1:29">
      <c r="A2958" s="576"/>
      <c r="B2958" s="566"/>
      <c r="C2958" s="566"/>
      <c r="D2958" s="566"/>
      <c r="E2958" s="566"/>
      <c r="F2958" s="567"/>
      <c r="G2958" s="567"/>
      <c r="H2958" s="567"/>
      <c r="I2958" s="567"/>
      <c r="J2958" s="567"/>
      <c r="K2958" s="567"/>
      <c r="L2958" s="567"/>
      <c r="M2958" s="567"/>
      <c r="N2958" s="567"/>
      <c r="O2958" s="567"/>
      <c r="P2958" s="567"/>
      <c r="Q2958" s="567"/>
      <c r="R2958" s="567"/>
      <c r="S2958" s="567"/>
      <c r="T2958" s="567"/>
      <c r="U2958" s="567"/>
      <c r="V2958" s="567"/>
      <c r="W2958" s="567"/>
      <c r="X2958" s="567"/>
      <c r="Y2958" s="568"/>
      <c r="Z2958" s="567"/>
      <c r="AA2958" s="567"/>
      <c r="AB2958" s="316"/>
      <c r="AC2958" s="316"/>
    </row>
    <row r="2959" spans="1:29">
      <c r="A2959" s="576"/>
      <c r="B2959" s="566"/>
      <c r="C2959" s="566"/>
      <c r="D2959" s="566"/>
      <c r="E2959" s="566"/>
      <c r="F2959" s="567"/>
      <c r="G2959" s="567"/>
      <c r="H2959" s="567"/>
      <c r="I2959" s="567"/>
      <c r="J2959" s="567"/>
      <c r="K2959" s="567"/>
      <c r="L2959" s="567"/>
      <c r="M2959" s="567"/>
      <c r="N2959" s="567"/>
      <c r="O2959" s="567"/>
      <c r="P2959" s="567"/>
      <c r="Q2959" s="567"/>
      <c r="R2959" s="567"/>
      <c r="S2959" s="567"/>
      <c r="T2959" s="567"/>
      <c r="U2959" s="567"/>
      <c r="V2959" s="567"/>
      <c r="W2959" s="567"/>
      <c r="X2959" s="567"/>
      <c r="Y2959" s="568"/>
      <c r="Z2959" s="567"/>
      <c r="AA2959" s="567"/>
      <c r="AB2959" s="316"/>
      <c r="AC2959" s="316"/>
    </row>
    <row r="2960" spans="1:29">
      <c r="A2960" s="576"/>
      <c r="B2960" s="566"/>
      <c r="C2960" s="566"/>
      <c r="D2960" s="566"/>
      <c r="E2960" s="566"/>
      <c r="F2960" s="567"/>
      <c r="G2960" s="567"/>
      <c r="H2960" s="567"/>
      <c r="I2960" s="567"/>
      <c r="J2960" s="567"/>
      <c r="K2960" s="567"/>
      <c r="L2960" s="567"/>
      <c r="M2960" s="567"/>
      <c r="N2960" s="567"/>
      <c r="O2960" s="567"/>
      <c r="P2960" s="567"/>
      <c r="Q2960" s="567"/>
      <c r="R2960" s="567"/>
      <c r="S2960" s="567"/>
      <c r="T2960" s="567"/>
      <c r="U2960" s="567"/>
      <c r="V2960" s="567"/>
      <c r="W2960" s="567"/>
      <c r="X2960" s="567"/>
      <c r="Y2960" s="568"/>
      <c r="Z2960" s="567"/>
      <c r="AA2960" s="567"/>
      <c r="AB2960" s="316"/>
      <c r="AC2960" s="316"/>
    </row>
    <row r="2961" spans="1:29">
      <c r="A2961" s="576"/>
      <c r="B2961" s="566"/>
      <c r="C2961" s="566"/>
      <c r="D2961" s="566"/>
      <c r="E2961" s="566"/>
      <c r="F2961" s="567"/>
      <c r="G2961" s="567"/>
      <c r="H2961" s="567"/>
      <c r="I2961" s="567"/>
      <c r="J2961" s="567"/>
      <c r="K2961" s="567"/>
      <c r="L2961" s="567"/>
      <c r="M2961" s="567"/>
      <c r="N2961" s="567"/>
      <c r="O2961" s="567"/>
      <c r="P2961" s="567"/>
      <c r="Q2961" s="567"/>
      <c r="R2961" s="567"/>
      <c r="S2961" s="567"/>
      <c r="T2961" s="567"/>
      <c r="U2961" s="567"/>
      <c r="V2961" s="567"/>
      <c r="W2961" s="567"/>
      <c r="X2961" s="567"/>
      <c r="Y2961" s="568"/>
      <c r="Z2961" s="567"/>
      <c r="AA2961" s="567"/>
      <c r="AB2961" s="316"/>
      <c r="AC2961" s="316"/>
    </row>
    <row r="2962" spans="1:29">
      <c r="A2962" s="576"/>
      <c r="B2962" s="566"/>
      <c r="C2962" s="566"/>
      <c r="D2962" s="566"/>
      <c r="E2962" s="566"/>
      <c r="F2962" s="567"/>
      <c r="G2962" s="567"/>
      <c r="H2962" s="567"/>
      <c r="I2962" s="567"/>
      <c r="J2962" s="567"/>
      <c r="K2962" s="567"/>
      <c r="L2962" s="567"/>
      <c r="M2962" s="567"/>
      <c r="N2962" s="567"/>
      <c r="O2962" s="567"/>
      <c r="P2962" s="567"/>
      <c r="Q2962" s="567"/>
      <c r="R2962" s="567"/>
      <c r="S2962" s="567"/>
      <c r="T2962" s="567"/>
      <c r="U2962" s="567"/>
      <c r="V2962" s="567"/>
      <c r="W2962" s="567"/>
      <c r="X2962" s="567"/>
      <c r="Y2962" s="568"/>
      <c r="Z2962" s="567"/>
      <c r="AA2962" s="567"/>
      <c r="AB2962" s="316"/>
      <c r="AC2962" s="316"/>
    </row>
    <row r="2963" spans="1:29">
      <c r="A2963" s="576"/>
      <c r="B2963" s="566"/>
      <c r="C2963" s="566"/>
      <c r="D2963" s="566"/>
      <c r="E2963" s="566"/>
      <c r="F2963" s="567"/>
      <c r="G2963" s="567"/>
      <c r="H2963" s="567"/>
      <c r="I2963" s="567"/>
      <c r="J2963" s="567"/>
      <c r="K2963" s="567"/>
      <c r="L2963" s="567"/>
      <c r="M2963" s="567"/>
      <c r="N2963" s="567"/>
      <c r="O2963" s="567"/>
      <c r="P2963" s="567"/>
      <c r="Q2963" s="567"/>
      <c r="R2963" s="567"/>
      <c r="S2963" s="567"/>
      <c r="T2963" s="567"/>
      <c r="U2963" s="567"/>
      <c r="V2963" s="567"/>
      <c r="W2963" s="567"/>
      <c r="X2963" s="567"/>
      <c r="Y2963" s="568"/>
      <c r="Z2963" s="567"/>
      <c r="AA2963" s="567"/>
      <c r="AB2963" s="316"/>
      <c r="AC2963" s="316"/>
    </row>
    <row r="2964" spans="1:29">
      <c r="A2964" s="576"/>
      <c r="B2964" s="566"/>
      <c r="C2964" s="566"/>
      <c r="D2964" s="566"/>
      <c r="E2964" s="566"/>
      <c r="F2964" s="567"/>
      <c r="G2964" s="567"/>
      <c r="H2964" s="567"/>
      <c r="I2964" s="567"/>
      <c r="J2964" s="567"/>
      <c r="K2964" s="567"/>
      <c r="L2964" s="567"/>
      <c r="M2964" s="567"/>
      <c r="N2964" s="567"/>
      <c r="O2964" s="567"/>
      <c r="P2964" s="567"/>
      <c r="Q2964" s="567"/>
      <c r="R2964" s="567"/>
      <c r="S2964" s="567"/>
      <c r="T2964" s="567"/>
      <c r="U2964" s="567"/>
      <c r="V2964" s="567"/>
      <c r="W2964" s="567"/>
      <c r="X2964" s="567"/>
      <c r="Y2964" s="568"/>
      <c r="Z2964" s="567"/>
      <c r="AA2964" s="567"/>
      <c r="AB2964" s="316"/>
      <c r="AC2964" s="316"/>
    </row>
    <row r="2965" spans="1:29">
      <c r="A2965" s="576"/>
      <c r="B2965" s="566"/>
      <c r="C2965" s="566"/>
      <c r="D2965" s="566"/>
      <c r="E2965" s="566"/>
      <c r="F2965" s="567"/>
      <c r="G2965" s="567"/>
      <c r="H2965" s="567"/>
      <c r="I2965" s="567"/>
      <c r="J2965" s="567"/>
      <c r="K2965" s="567"/>
      <c r="L2965" s="567"/>
      <c r="M2965" s="567"/>
      <c r="N2965" s="567"/>
      <c r="O2965" s="567"/>
      <c r="P2965" s="567"/>
      <c r="Q2965" s="567"/>
      <c r="R2965" s="567"/>
      <c r="S2965" s="567"/>
      <c r="T2965" s="567"/>
      <c r="U2965" s="567"/>
      <c r="V2965" s="567"/>
      <c r="W2965" s="567"/>
      <c r="X2965" s="567"/>
      <c r="Y2965" s="568"/>
      <c r="Z2965" s="567"/>
      <c r="AA2965" s="567"/>
      <c r="AB2965" s="316"/>
      <c r="AC2965" s="316"/>
    </row>
    <row r="2966" spans="1:29">
      <c r="A2966" s="576"/>
      <c r="B2966" s="566"/>
      <c r="C2966" s="566"/>
      <c r="D2966" s="566"/>
      <c r="E2966" s="566"/>
      <c r="F2966" s="567"/>
      <c r="G2966" s="567"/>
      <c r="H2966" s="567"/>
      <c r="I2966" s="567"/>
      <c r="J2966" s="567"/>
      <c r="K2966" s="567"/>
      <c r="L2966" s="567"/>
      <c r="M2966" s="567"/>
      <c r="N2966" s="567"/>
      <c r="O2966" s="567"/>
      <c r="P2966" s="567"/>
      <c r="Q2966" s="567"/>
      <c r="R2966" s="567"/>
      <c r="S2966" s="567"/>
      <c r="T2966" s="567"/>
      <c r="U2966" s="567"/>
      <c r="V2966" s="567"/>
      <c r="W2966" s="567"/>
      <c r="X2966" s="567"/>
      <c r="Y2966" s="568"/>
      <c r="Z2966" s="567"/>
      <c r="AA2966" s="567"/>
      <c r="AB2966" s="316"/>
      <c r="AC2966" s="316"/>
    </row>
    <row r="2967" spans="1:29">
      <c r="A2967" s="576"/>
      <c r="B2967" s="566"/>
      <c r="C2967" s="566"/>
      <c r="D2967" s="566"/>
      <c r="E2967" s="566"/>
      <c r="F2967" s="567"/>
      <c r="G2967" s="567"/>
      <c r="H2967" s="567"/>
      <c r="I2967" s="567"/>
      <c r="J2967" s="567"/>
      <c r="K2967" s="567"/>
      <c r="L2967" s="567"/>
      <c r="M2967" s="567"/>
      <c r="N2967" s="567"/>
      <c r="O2967" s="567"/>
      <c r="P2967" s="567"/>
      <c r="Q2967" s="567"/>
      <c r="R2967" s="567"/>
      <c r="S2967" s="567"/>
      <c r="T2967" s="567"/>
      <c r="U2967" s="567"/>
      <c r="V2967" s="567"/>
      <c r="W2967" s="567"/>
      <c r="X2967" s="567"/>
      <c r="Y2967" s="568"/>
      <c r="Z2967" s="567"/>
      <c r="AA2967" s="567"/>
      <c r="AB2967" s="316"/>
      <c r="AC2967" s="316"/>
    </row>
    <row r="2968" spans="1:29">
      <c r="A2968" s="576"/>
      <c r="B2968" s="566"/>
      <c r="C2968" s="566"/>
      <c r="D2968" s="566"/>
      <c r="E2968" s="566"/>
      <c r="F2968" s="567"/>
      <c r="G2968" s="567"/>
      <c r="H2968" s="567"/>
      <c r="I2968" s="567"/>
      <c r="J2968" s="567"/>
      <c r="K2968" s="567"/>
      <c r="L2968" s="567"/>
      <c r="M2968" s="567"/>
      <c r="N2968" s="567"/>
      <c r="O2968" s="567"/>
      <c r="P2968" s="567"/>
      <c r="Q2968" s="567"/>
      <c r="R2968" s="567"/>
      <c r="S2968" s="567"/>
      <c r="T2968" s="567"/>
      <c r="U2968" s="567"/>
      <c r="V2968" s="567"/>
      <c r="W2968" s="567"/>
      <c r="X2968" s="567"/>
      <c r="Y2968" s="568"/>
      <c r="Z2968" s="567"/>
      <c r="AA2968" s="567"/>
      <c r="AB2968" s="316"/>
      <c r="AC2968" s="316"/>
    </row>
    <row r="2969" spans="1:29">
      <c r="A2969" s="576"/>
      <c r="B2969" s="566"/>
      <c r="C2969" s="566"/>
      <c r="D2969" s="566"/>
      <c r="E2969" s="566"/>
      <c r="F2969" s="567"/>
      <c r="G2969" s="567"/>
      <c r="H2969" s="567"/>
      <c r="I2969" s="567"/>
      <c r="J2969" s="567"/>
      <c r="K2969" s="567"/>
      <c r="L2969" s="567"/>
      <c r="M2969" s="567"/>
      <c r="N2969" s="567"/>
      <c r="O2969" s="567"/>
      <c r="P2969" s="567"/>
      <c r="Q2969" s="567"/>
      <c r="R2969" s="567"/>
      <c r="S2969" s="567"/>
      <c r="T2969" s="567"/>
      <c r="U2969" s="567"/>
      <c r="V2969" s="567"/>
      <c r="W2969" s="567"/>
      <c r="X2969" s="567"/>
      <c r="Y2969" s="568"/>
      <c r="Z2969" s="567"/>
      <c r="AA2969" s="567"/>
      <c r="AB2969" s="316"/>
      <c r="AC2969" s="316"/>
    </row>
    <row r="2970" spans="1:29">
      <c r="A2970" s="576"/>
      <c r="B2970" s="566"/>
      <c r="C2970" s="566"/>
      <c r="D2970" s="566"/>
      <c r="E2970" s="566"/>
      <c r="F2970" s="567"/>
      <c r="G2970" s="567"/>
      <c r="H2970" s="567"/>
      <c r="I2970" s="567"/>
      <c r="J2970" s="567"/>
      <c r="K2970" s="567"/>
      <c r="L2970" s="567"/>
      <c r="M2970" s="567"/>
      <c r="N2970" s="567"/>
      <c r="O2970" s="567"/>
      <c r="P2970" s="567"/>
      <c r="Q2970" s="567"/>
      <c r="R2970" s="567"/>
      <c r="S2970" s="567"/>
      <c r="T2970" s="567"/>
      <c r="U2970" s="567"/>
      <c r="V2970" s="567"/>
      <c r="W2970" s="567"/>
      <c r="X2970" s="567"/>
      <c r="Y2970" s="568"/>
      <c r="Z2970" s="567"/>
      <c r="AA2970" s="567"/>
      <c r="AB2970" s="316"/>
      <c r="AC2970" s="316"/>
    </row>
    <row r="2971" spans="1:29">
      <c r="A2971" s="576"/>
      <c r="B2971" s="566"/>
      <c r="C2971" s="566"/>
      <c r="D2971" s="566"/>
      <c r="E2971" s="566"/>
      <c r="F2971" s="567"/>
      <c r="G2971" s="567"/>
      <c r="H2971" s="567"/>
      <c r="I2971" s="567"/>
      <c r="J2971" s="567"/>
      <c r="K2971" s="567"/>
      <c r="L2971" s="567"/>
      <c r="M2971" s="567"/>
      <c r="N2971" s="567"/>
      <c r="O2971" s="567"/>
      <c r="P2971" s="567"/>
      <c r="Q2971" s="567"/>
      <c r="R2971" s="567"/>
      <c r="S2971" s="567"/>
      <c r="T2971" s="567"/>
      <c r="U2971" s="567"/>
      <c r="V2971" s="567"/>
      <c r="W2971" s="567"/>
      <c r="X2971" s="567"/>
      <c r="Y2971" s="568"/>
      <c r="Z2971" s="567"/>
      <c r="AA2971" s="567"/>
      <c r="AB2971" s="316"/>
      <c r="AC2971" s="316"/>
    </row>
    <row r="2972" spans="1:29">
      <c r="A2972" s="576"/>
      <c r="B2972" s="566"/>
      <c r="C2972" s="566"/>
      <c r="D2972" s="566"/>
      <c r="E2972" s="566"/>
      <c r="F2972" s="567"/>
      <c r="G2972" s="567"/>
      <c r="H2972" s="567"/>
      <c r="I2972" s="567"/>
      <c r="J2972" s="567"/>
      <c r="K2972" s="567"/>
      <c r="L2972" s="567"/>
      <c r="M2972" s="567"/>
      <c r="N2972" s="567"/>
      <c r="O2972" s="567"/>
      <c r="P2972" s="567"/>
      <c r="Q2972" s="567"/>
      <c r="R2972" s="567"/>
      <c r="S2972" s="567"/>
      <c r="T2972" s="567"/>
      <c r="U2972" s="567"/>
      <c r="V2972" s="567"/>
      <c r="W2972" s="567"/>
      <c r="X2972" s="567"/>
      <c r="Y2972" s="568"/>
      <c r="Z2972" s="567"/>
      <c r="AA2972" s="567"/>
      <c r="AB2972" s="316"/>
      <c r="AC2972" s="316"/>
    </row>
    <row r="2973" spans="1:29">
      <c r="A2973" s="576"/>
      <c r="B2973" s="566"/>
      <c r="C2973" s="566"/>
      <c r="D2973" s="566"/>
      <c r="E2973" s="566"/>
      <c r="F2973" s="567"/>
      <c r="G2973" s="567"/>
      <c r="H2973" s="567"/>
      <c r="I2973" s="567"/>
      <c r="J2973" s="567"/>
      <c r="K2973" s="567"/>
      <c r="L2973" s="567"/>
      <c r="M2973" s="567"/>
      <c r="N2973" s="567"/>
      <c r="O2973" s="567"/>
      <c r="P2973" s="567"/>
      <c r="Q2973" s="567"/>
      <c r="R2973" s="567"/>
      <c r="S2973" s="567"/>
      <c r="T2973" s="567"/>
      <c r="U2973" s="567"/>
      <c r="V2973" s="567"/>
      <c r="W2973" s="567"/>
      <c r="X2973" s="567"/>
      <c r="Y2973" s="568"/>
      <c r="Z2973" s="567"/>
      <c r="AA2973" s="567"/>
      <c r="AB2973" s="316"/>
      <c r="AC2973" s="316"/>
    </row>
    <row r="2974" spans="1:29">
      <c r="A2974" s="576"/>
      <c r="B2974" s="566"/>
      <c r="C2974" s="566"/>
      <c r="D2974" s="566"/>
      <c r="E2974" s="566"/>
      <c r="F2974" s="567"/>
      <c r="G2974" s="567"/>
      <c r="H2974" s="567"/>
      <c r="I2974" s="567"/>
      <c r="J2974" s="567"/>
      <c r="K2974" s="567"/>
      <c r="L2974" s="567"/>
      <c r="M2974" s="567"/>
      <c r="N2974" s="567"/>
      <c r="O2974" s="567"/>
      <c r="P2974" s="567"/>
      <c r="Q2974" s="567"/>
      <c r="R2974" s="567"/>
      <c r="S2974" s="567"/>
      <c r="T2974" s="567"/>
      <c r="U2974" s="567"/>
      <c r="V2974" s="567"/>
      <c r="W2974" s="567"/>
      <c r="X2974" s="567"/>
      <c r="Y2974" s="568"/>
      <c r="Z2974" s="567"/>
      <c r="AA2974" s="567"/>
      <c r="AB2974" s="316"/>
      <c r="AC2974" s="316"/>
    </row>
    <row r="2975" spans="1:29">
      <c r="A2975" s="576"/>
      <c r="B2975" s="566"/>
      <c r="C2975" s="566"/>
      <c r="D2975" s="566"/>
      <c r="E2975" s="566"/>
      <c r="F2975" s="567"/>
      <c r="G2975" s="567"/>
      <c r="H2975" s="567"/>
      <c r="I2975" s="567"/>
      <c r="J2975" s="567"/>
      <c r="K2975" s="567"/>
      <c r="L2975" s="567"/>
      <c r="M2975" s="567"/>
      <c r="N2975" s="567"/>
      <c r="O2975" s="567"/>
      <c r="P2975" s="567"/>
      <c r="Q2975" s="567"/>
      <c r="R2975" s="567"/>
      <c r="S2975" s="567"/>
      <c r="T2975" s="567"/>
      <c r="U2975" s="567"/>
      <c r="V2975" s="567"/>
      <c r="W2975" s="567"/>
      <c r="X2975" s="567"/>
      <c r="Y2975" s="568"/>
      <c r="Z2975" s="567"/>
      <c r="AA2975" s="567"/>
      <c r="AB2975" s="316"/>
      <c r="AC2975" s="316"/>
    </row>
    <row r="2976" spans="1:29">
      <c r="A2976" s="576"/>
      <c r="B2976" s="566"/>
      <c r="C2976" s="566"/>
      <c r="D2976" s="566"/>
      <c r="E2976" s="566"/>
      <c r="F2976" s="567"/>
      <c r="G2976" s="567"/>
      <c r="H2976" s="567"/>
      <c r="I2976" s="567"/>
      <c r="J2976" s="567"/>
      <c r="K2976" s="567"/>
      <c r="L2976" s="567"/>
      <c r="M2976" s="567"/>
      <c r="N2976" s="567"/>
      <c r="O2976" s="567"/>
      <c r="P2976" s="567"/>
      <c r="Q2976" s="567"/>
      <c r="R2976" s="567"/>
      <c r="S2976" s="567"/>
      <c r="T2976" s="567"/>
      <c r="U2976" s="567"/>
      <c r="V2976" s="567"/>
      <c r="W2976" s="567"/>
      <c r="X2976" s="567"/>
      <c r="Y2976" s="568"/>
      <c r="Z2976" s="567"/>
      <c r="AA2976" s="567"/>
      <c r="AB2976" s="316"/>
      <c r="AC2976" s="316"/>
    </row>
    <row r="2977" spans="1:29">
      <c r="A2977" s="576"/>
      <c r="B2977" s="566"/>
      <c r="C2977" s="566"/>
      <c r="D2977" s="566"/>
      <c r="E2977" s="566"/>
      <c r="F2977" s="567"/>
      <c r="G2977" s="567"/>
      <c r="H2977" s="567"/>
      <c r="I2977" s="567"/>
      <c r="J2977" s="567"/>
      <c r="K2977" s="567"/>
      <c r="L2977" s="567"/>
      <c r="M2977" s="567"/>
      <c r="N2977" s="567"/>
      <c r="O2977" s="567"/>
      <c r="P2977" s="567"/>
      <c r="Q2977" s="567"/>
      <c r="R2977" s="567"/>
      <c r="S2977" s="567"/>
      <c r="T2977" s="567"/>
      <c r="U2977" s="567"/>
      <c r="V2977" s="567"/>
      <c r="W2977" s="567"/>
      <c r="X2977" s="567"/>
      <c r="Y2977" s="568"/>
      <c r="Z2977" s="567"/>
      <c r="AA2977" s="567"/>
      <c r="AB2977" s="316"/>
      <c r="AC2977" s="316"/>
    </row>
    <row r="2978" spans="1:29">
      <c r="A2978" s="576"/>
      <c r="B2978" s="566"/>
      <c r="C2978" s="566"/>
      <c r="D2978" s="566"/>
      <c r="E2978" s="566"/>
      <c r="F2978" s="567"/>
      <c r="G2978" s="567"/>
      <c r="H2978" s="567"/>
      <c r="I2978" s="567"/>
      <c r="J2978" s="567"/>
      <c r="K2978" s="567"/>
      <c r="L2978" s="567"/>
      <c r="M2978" s="567"/>
      <c r="N2978" s="567"/>
      <c r="O2978" s="567"/>
      <c r="P2978" s="567"/>
      <c r="Q2978" s="567"/>
      <c r="R2978" s="567"/>
      <c r="S2978" s="567"/>
      <c r="T2978" s="567"/>
      <c r="U2978" s="567"/>
      <c r="V2978" s="567"/>
      <c r="W2978" s="567"/>
      <c r="X2978" s="567"/>
      <c r="Y2978" s="568"/>
      <c r="Z2978" s="567"/>
      <c r="AA2978" s="567"/>
      <c r="AB2978" s="316"/>
      <c r="AC2978" s="316"/>
    </row>
    <row r="2979" spans="1:29">
      <c r="A2979" s="576"/>
      <c r="B2979" s="566"/>
      <c r="C2979" s="566"/>
      <c r="D2979" s="566"/>
      <c r="E2979" s="566"/>
      <c r="F2979" s="567"/>
      <c r="G2979" s="567"/>
      <c r="H2979" s="567"/>
      <c r="I2979" s="567"/>
      <c r="J2979" s="567"/>
      <c r="K2979" s="567"/>
      <c r="L2979" s="567"/>
      <c r="M2979" s="567"/>
      <c r="N2979" s="567"/>
      <c r="O2979" s="567"/>
      <c r="P2979" s="567"/>
      <c r="Q2979" s="567"/>
      <c r="R2979" s="567"/>
      <c r="S2979" s="567"/>
      <c r="T2979" s="567"/>
      <c r="U2979" s="567"/>
      <c r="V2979" s="567"/>
      <c r="W2979" s="567"/>
      <c r="X2979" s="567"/>
      <c r="Y2979" s="568"/>
      <c r="Z2979" s="567"/>
      <c r="AA2979" s="567"/>
      <c r="AB2979" s="316"/>
      <c r="AC2979" s="316"/>
    </row>
    <row r="2980" spans="1:29">
      <c r="A2980" s="576"/>
      <c r="B2980" s="566"/>
      <c r="C2980" s="566"/>
      <c r="D2980" s="566"/>
      <c r="E2980" s="566"/>
      <c r="F2980" s="567"/>
      <c r="G2980" s="567"/>
      <c r="H2980" s="567"/>
      <c r="I2980" s="567"/>
      <c r="J2980" s="567"/>
      <c r="K2980" s="567"/>
      <c r="L2980" s="567"/>
      <c r="M2980" s="567"/>
      <c r="N2980" s="567"/>
      <c r="O2980" s="567"/>
      <c r="P2980" s="567"/>
      <c r="Q2980" s="567"/>
      <c r="R2980" s="567"/>
      <c r="S2980" s="567"/>
      <c r="T2980" s="567"/>
      <c r="U2980" s="567"/>
      <c r="V2980" s="567"/>
      <c r="W2980" s="567"/>
      <c r="X2980" s="567"/>
      <c r="Y2980" s="568"/>
      <c r="Z2980" s="567"/>
      <c r="AA2980" s="567"/>
      <c r="AB2980" s="316"/>
      <c r="AC2980" s="316"/>
    </row>
    <row r="2981" spans="1:29">
      <c r="A2981" s="576"/>
      <c r="B2981" s="566"/>
      <c r="C2981" s="566"/>
      <c r="D2981" s="566"/>
      <c r="E2981" s="566"/>
      <c r="F2981" s="567"/>
      <c r="G2981" s="567"/>
      <c r="H2981" s="567"/>
      <c r="I2981" s="567"/>
      <c r="J2981" s="567"/>
      <c r="K2981" s="567"/>
      <c r="L2981" s="567"/>
      <c r="M2981" s="567"/>
      <c r="N2981" s="567"/>
      <c r="O2981" s="567"/>
      <c r="P2981" s="567"/>
      <c r="Q2981" s="567"/>
      <c r="R2981" s="567"/>
      <c r="S2981" s="567"/>
      <c r="T2981" s="567"/>
      <c r="U2981" s="567"/>
      <c r="V2981" s="567"/>
      <c r="W2981" s="567"/>
      <c r="X2981" s="567"/>
      <c r="Y2981" s="568"/>
      <c r="Z2981" s="567"/>
      <c r="AA2981" s="567"/>
      <c r="AB2981" s="316"/>
      <c r="AC2981" s="316"/>
    </row>
    <row r="2982" spans="1:29">
      <c r="A2982" s="576"/>
      <c r="B2982" s="566"/>
      <c r="C2982" s="566"/>
      <c r="D2982" s="566"/>
      <c r="E2982" s="566"/>
      <c r="F2982" s="567"/>
      <c r="G2982" s="567"/>
      <c r="H2982" s="567"/>
      <c r="I2982" s="567"/>
      <c r="J2982" s="567"/>
      <c r="K2982" s="567"/>
      <c r="L2982" s="567"/>
      <c r="M2982" s="567"/>
      <c r="N2982" s="567"/>
      <c r="O2982" s="567"/>
      <c r="P2982" s="567"/>
      <c r="Q2982" s="567"/>
      <c r="R2982" s="567"/>
      <c r="S2982" s="567"/>
      <c r="T2982" s="567"/>
      <c r="U2982" s="567"/>
      <c r="V2982" s="567"/>
      <c r="W2982" s="567"/>
      <c r="X2982" s="567"/>
      <c r="Y2982" s="568"/>
      <c r="Z2982" s="567"/>
      <c r="AA2982" s="567"/>
      <c r="AB2982" s="316"/>
      <c r="AC2982" s="316"/>
    </row>
    <row r="2983" spans="1:29">
      <c r="A2983" s="576"/>
      <c r="B2983" s="566"/>
      <c r="C2983" s="566"/>
      <c r="D2983" s="566"/>
      <c r="E2983" s="566"/>
      <c r="F2983" s="567"/>
      <c r="G2983" s="567"/>
      <c r="H2983" s="567"/>
      <c r="I2983" s="567"/>
      <c r="J2983" s="567"/>
      <c r="K2983" s="567"/>
      <c r="L2983" s="567"/>
      <c r="M2983" s="567"/>
      <c r="N2983" s="567"/>
      <c r="O2983" s="567"/>
      <c r="P2983" s="567"/>
      <c r="Q2983" s="567"/>
      <c r="R2983" s="567"/>
      <c r="S2983" s="567"/>
      <c r="T2983" s="567"/>
      <c r="U2983" s="567"/>
      <c r="V2983" s="567"/>
      <c r="W2983" s="567"/>
      <c r="X2983" s="567"/>
      <c r="Y2983" s="568"/>
      <c r="Z2983" s="567"/>
      <c r="AA2983" s="567"/>
      <c r="AB2983" s="316"/>
      <c r="AC2983" s="316"/>
    </row>
    <row r="2984" spans="1:29">
      <c r="A2984" s="576"/>
      <c r="B2984" s="566"/>
      <c r="C2984" s="566"/>
      <c r="D2984" s="566"/>
      <c r="E2984" s="566"/>
      <c r="F2984" s="567"/>
      <c r="G2984" s="567"/>
      <c r="H2984" s="567"/>
      <c r="I2984" s="567"/>
      <c r="J2984" s="567"/>
      <c r="K2984" s="567"/>
      <c r="L2984" s="567"/>
      <c r="M2984" s="567"/>
      <c r="N2984" s="567"/>
      <c r="O2984" s="567"/>
      <c r="P2984" s="567"/>
      <c r="Q2984" s="567"/>
      <c r="R2984" s="567"/>
      <c r="S2984" s="567"/>
      <c r="T2984" s="567"/>
      <c r="U2984" s="567"/>
      <c r="V2984" s="567"/>
      <c r="W2984" s="567"/>
      <c r="X2984" s="567"/>
      <c r="Y2984" s="568"/>
      <c r="Z2984" s="567"/>
      <c r="AA2984" s="567"/>
      <c r="AB2984" s="316"/>
      <c r="AC2984" s="316"/>
    </row>
    <row r="2985" spans="1:29">
      <c r="A2985" s="576"/>
      <c r="B2985" s="566"/>
      <c r="C2985" s="566"/>
      <c r="D2985" s="566"/>
      <c r="E2985" s="566"/>
      <c r="F2985" s="567"/>
      <c r="G2985" s="567"/>
      <c r="H2985" s="567"/>
      <c r="I2985" s="567"/>
      <c r="J2985" s="567"/>
      <c r="K2985" s="567"/>
      <c r="L2985" s="567"/>
      <c r="M2985" s="567"/>
      <c r="N2985" s="567"/>
      <c r="O2985" s="567"/>
      <c r="P2985" s="567"/>
      <c r="Q2985" s="567"/>
      <c r="R2985" s="567"/>
      <c r="S2985" s="567"/>
      <c r="T2985" s="567"/>
      <c r="U2985" s="567"/>
      <c r="V2985" s="567"/>
      <c r="W2985" s="567"/>
      <c r="X2985" s="567"/>
      <c r="Y2985" s="568"/>
      <c r="Z2985" s="567"/>
      <c r="AA2985" s="567"/>
      <c r="AB2985" s="316"/>
      <c r="AC2985" s="316"/>
    </row>
    <row r="2986" spans="1:29">
      <c r="A2986" s="576"/>
      <c r="B2986" s="566"/>
      <c r="C2986" s="566"/>
      <c r="D2986" s="566"/>
      <c r="E2986" s="566"/>
      <c r="F2986" s="567"/>
      <c r="G2986" s="567"/>
      <c r="H2986" s="567"/>
      <c r="I2986" s="567"/>
      <c r="J2986" s="567"/>
      <c r="K2986" s="567"/>
      <c r="L2986" s="567"/>
      <c r="M2986" s="567"/>
      <c r="N2986" s="567"/>
      <c r="O2986" s="567"/>
      <c r="P2986" s="567"/>
      <c r="Q2986" s="567"/>
      <c r="R2986" s="567"/>
      <c r="S2986" s="567"/>
      <c r="T2986" s="567"/>
      <c r="U2986" s="567"/>
      <c r="V2986" s="567"/>
      <c r="W2986" s="567"/>
      <c r="X2986" s="567"/>
      <c r="Y2986" s="568"/>
      <c r="Z2986" s="567"/>
      <c r="AA2986" s="567"/>
      <c r="AB2986" s="316"/>
      <c r="AC2986" s="316"/>
    </row>
    <row r="2987" spans="1:29">
      <c r="A2987" s="576"/>
      <c r="B2987" s="566"/>
      <c r="C2987" s="566"/>
      <c r="D2987" s="566"/>
      <c r="E2987" s="566"/>
      <c r="F2987" s="567"/>
      <c r="G2987" s="567"/>
      <c r="H2987" s="567"/>
      <c r="I2987" s="567"/>
      <c r="J2987" s="567"/>
      <c r="K2987" s="567"/>
      <c r="L2987" s="567"/>
      <c r="M2987" s="567"/>
      <c r="N2987" s="567"/>
      <c r="O2987" s="567"/>
      <c r="P2987" s="567"/>
      <c r="Q2987" s="567"/>
      <c r="R2987" s="567"/>
      <c r="S2987" s="567"/>
      <c r="T2987" s="567"/>
      <c r="U2987" s="567"/>
      <c r="V2987" s="567"/>
      <c r="W2987" s="567"/>
      <c r="X2987" s="567"/>
      <c r="Y2987" s="568"/>
      <c r="Z2987" s="567"/>
      <c r="AA2987" s="567"/>
      <c r="AB2987" s="316"/>
      <c r="AC2987" s="316"/>
    </row>
    <row r="2988" spans="1:29">
      <c r="A2988" s="576"/>
      <c r="B2988" s="566"/>
      <c r="C2988" s="566"/>
      <c r="D2988" s="566"/>
      <c r="E2988" s="566"/>
      <c r="F2988" s="567"/>
      <c r="G2988" s="567"/>
      <c r="H2988" s="567"/>
      <c r="I2988" s="567"/>
      <c r="J2988" s="567"/>
      <c r="K2988" s="567"/>
      <c r="L2988" s="567"/>
      <c r="M2988" s="567"/>
      <c r="N2988" s="567"/>
      <c r="O2988" s="567"/>
      <c r="P2988" s="567"/>
      <c r="Q2988" s="567"/>
      <c r="R2988" s="567"/>
      <c r="S2988" s="567"/>
      <c r="T2988" s="567"/>
      <c r="U2988" s="567"/>
      <c r="V2988" s="567"/>
      <c r="W2988" s="567"/>
      <c r="X2988" s="567"/>
      <c r="Y2988" s="568"/>
      <c r="Z2988" s="567"/>
      <c r="AA2988" s="567"/>
      <c r="AB2988" s="316"/>
      <c r="AC2988" s="316"/>
    </row>
    <row r="2989" spans="1:29">
      <c r="A2989" s="576"/>
      <c r="B2989" s="566"/>
      <c r="C2989" s="566"/>
      <c r="D2989" s="566"/>
      <c r="E2989" s="566"/>
      <c r="F2989" s="567"/>
      <c r="G2989" s="567"/>
      <c r="H2989" s="567"/>
      <c r="I2989" s="567"/>
      <c r="J2989" s="567"/>
      <c r="K2989" s="567"/>
      <c r="L2989" s="567"/>
      <c r="M2989" s="567"/>
      <c r="N2989" s="567"/>
      <c r="O2989" s="567"/>
      <c r="P2989" s="567"/>
      <c r="Q2989" s="567"/>
      <c r="R2989" s="567"/>
      <c r="S2989" s="567"/>
      <c r="T2989" s="567"/>
      <c r="U2989" s="567"/>
      <c r="V2989" s="567"/>
      <c r="W2989" s="567"/>
      <c r="X2989" s="567"/>
      <c r="Y2989" s="568"/>
      <c r="Z2989" s="567"/>
      <c r="AA2989" s="567"/>
      <c r="AB2989" s="316"/>
      <c r="AC2989" s="316"/>
    </row>
    <row r="2990" spans="1:29">
      <c r="A2990" s="576"/>
      <c r="B2990" s="566"/>
      <c r="C2990" s="566"/>
      <c r="D2990" s="566"/>
      <c r="E2990" s="566"/>
      <c r="F2990" s="567"/>
      <c r="G2990" s="567"/>
      <c r="H2990" s="567"/>
      <c r="I2990" s="567"/>
      <c r="J2990" s="567"/>
      <c r="K2990" s="567"/>
      <c r="L2990" s="567"/>
      <c r="M2990" s="567"/>
      <c r="N2990" s="567"/>
      <c r="O2990" s="567"/>
      <c r="P2990" s="567"/>
      <c r="Q2990" s="567"/>
      <c r="R2990" s="567"/>
      <c r="S2990" s="567"/>
      <c r="T2990" s="567"/>
      <c r="U2990" s="567"/>
      <c r="V2990" s="567"/>
      <c r="W2990" s="567"/>
      <c r="X2990" s="567"/>
      <c r="Y2990" s="568"/>
      <c r="Z2990" s="567"/>
      <c r="AA2990" s="567"/>
      <c r="AB2990" s="316"/>
      <c r="AC2990" s="316"/>
    </row>
    <row r="2991" spans="1:29">
      <c r="A2991" s="576"/>
      <c r="B2991" s="566"/>
      <c r="C2991" s="566"/>
      <c r="D2991" s="566"/>
      <c r="E2991" s="566"/>
      <c r="F2991" s="567"/>
      <c r="G2991" s="567"/>
      <c r="H2991" s="567"/>
      <c r="I2991" s="567"/>
      <c r="J2991" s="567"/>
      <c r="K2991" s="567"/>
      <c r="L2991" s="567"/>
      <c r="M2991" s="567"/>
      <c r="N2991" s="567"/>
      <c r="O2991" s="567"/>
      <c r="P2991" s="567"/>
      <c r="Q2991" s="567"/>
      <c r="R2991" s="567"/>
      <c r="S2991" s="567"/>
      <c r="T2991" s="567"/>
      <c r="U2991" s="567"/>
      <c r="V2991" s="567"/>
      <c r="W2991" s="567"/>
      <c r="X2991" s="567"/>
      <c r="Y2991" s="568"/>
      <c r="Z2991" s="567"/>
      <c r="AA2991" s="567"/>
      <c r="AB2991" s="316"/>
      <c r="AC2991" s="316"/>
    </row>
    <row r="2992" spans="1:29">
      <c r="A2992" s="576"/>
      <c r="B2992" s="566"/>
      <c r="C2992" s="566"/>
      <c r="D2992" s="566"/>
      <c r="E2992" s="566"/>
      <c r="F2992" s="567"/>
      <c r="G2992" s="567"/>
      <c r="H2992" s="567"/>
      <c r="I2992" s="567"/>
      <c r="J2992" s="567"/>
      <c r="K2992" s="567"/>
      <c r="L2992" s="567"/>
      <c r="M2992" s="567"/>
      <c r="N2992" s="567"/>
      <c r="O2992" s="567"/>
      <c r="P2992" s="567"/>
      <c r="Q2992" s="567"/>
      <c r="R2992" s="567"/>
      <c r="S2992" s="567"/>
      <c r="T2992" s="567"/>
      <c r="U2992" s="567"/>
      <c r="V2992" s="567"/>
      <c r="W2992" s="567"/>
      <c r="X2992" s="567"/>
      <c r="Y2992" s="568"/>
      <c r="Z2992" s="567"/>
      <c r="AA2992" s="567"/>
      <c r="AB2992" s="316"/>
      <c r="AC2992" s="316"/>
    </row>
    <row r="2993" spans="1:29">
      <c r="A2993" s="576"/>
      <c r="B2993" s="566"/>
      <c r="C2993" s="566"/>
      <c r="D2993" s="566"/>
      <c r="E2993" s="566"/>
      <c r="F2993" s="567"/>
      <c r="G2993" s="567"/>
      <c r="H2993" s="567"/>
      <c r="I2993" s="567"/>
      <c r="J2993" s="567"/>
      <c r="K2993" s="567"/>
      <c r="L2993" s="567"/>
      <c r="M2993" s="567"/>
      <c r="N2993" s="567"/>
      <c r="O2993" s="567"/>
      <c r="P2993" s="567"/>
      <c r="Q2993" s="567"/>
      <c r="R2993" s="567"/>
      <c r="S2993" s="567"/>
      <c r="T2993" s="567"/>
      <c r="U2993" s="567"/>
      <c r="V2993" s="567"/>
      <c r="W2993" s="567"/>
      <c r="X2993" s="567"/>
      <c r="Y2993" s="568"/>
      <c r="Z2993" s="567"/>
      <c r="AA2993" s="567"/>
      <c r="AB2993" s="316"/>
      <c r="AC2993" s="316"/>
    </row>
    <row r="2994" spans="1:29">
      <c r="A2994" s="576"/>
      <c r="B2994" s="566"/>
      <c r="C2994" s="566"/>
      <c r="D2994" s="566"/>
      <c r="E2994" s="566"/>
      <c r="F2994" s="567"/>
      <c r="G2994" s="567"/>
      <c r="H2994" s="567"/>
      <c r="I2994" s="567"/>
      <c r="J2994" s="567"/>
      <c r="K2994" s="567"/>
      <c r="L2994" s="567"/>
      <c r="M2994" s="567"/>
      <c r="N2994" s="567"/>
      <c r="O2994" s="567"/>
      <c r="P2994" s="567"/>
      <c r="Q2994" s="567"/>
      <c r="R2994" s="567"/>
      <c r="S2994" s="567"/>
      <c r="T2994" s="567"/>
      <c r="U2994" s="567"/>
      <c r="V2994" s="567"/>
      <c r="W2994" s="567"/>
      <c r="X2994" s="567"/>
      <c r="Y2994" s="568"/>
      <c r="Z2994" s="567"/>
      <c r="AA2994" s="567"/>
      <c r="AB2994" s="316"/>
      <c r="AC2994" s="316"/>
    </row>
    <row r="2995" spans="1:29">
      <c r="A2995" s="576"/>
      <c r="B2995" s="566"/>
      <c r="C2995" s="566"/>
      <c r="D2995" s="566"/>
      <c r="E2995" s="566"/>
      <c r="F2995" s="567"/>
      <c r="G2995" s="567"/>
      <c r="H2995" s="567"/>
      <c r="I2995" s="567"/>
      <c r="J2995" s="567"/>
      <c r="K2995" s="567"/>
      <c r="L2995" s="567"/>
      <c r="M2995" s="567"/>
      <c r="N2995" s="567"/>
      <c r="O2995" s="567"/>
      <c r="P2995" s="567"/>
      <c r="Q2995" s="567"/>
      <c r="R2995" s="567"/>
      <c r="S2995" s="567"/>
      <c r="T2995" s="567"/>
      <c r="U2995" s="567"/>
      <c r="V2995" s="567"/>
      <c r="W2995" s="567"/>
      <c r="X2995" s="567"/>
      <c r="Y2995" s="568"/>
      <c r="Z2995" s="567"/>
      <c r="AA2995" s="567"/>
      <c r="AB2995" s="316"/>
      <c r="AC2995" s="316"/>
    </row>
    <row r="2996" spans="1:29">
      <c r="A2996" s="576"/>
      <c r="B2996" s="566"/>
      <c r="C2996" s="566"/>
      <c r="D2996" s="566"/>
      <c r="E2996" s="566"/>
      <c r="F2996" s="567"/>
      <c r="G2996" s="567"/>
      <c r="H2996" s="567"/>
      <c r="I2996" s="567"/>
      <c r="J2996" s="567"/>
      <c r="K2996" s="567"/>
      <c r="L2996" s="567"/>
      <c r="M2996" s="567"/>
      <c r="N2996" s="567"/>
      <c r="O2996" s="567"/>
      <c r="P2996" s="567"/>
      <c r="Q2996" s="567"/>
      <c r="R2996" s="567"/>
      <c r="S2996" s="567"/>
      <c r="T2996" s="567"/>
      <c r="U2996" s="567"/>
      <c r="V2996" s="567"/>
      <c r="W2996" s="567"/>
      <c r="X2996" s="567"/>
      <c r="Y2996" s="568"/>
      <c r="Z2996" s="567"/>
      <c r="AA2996" s="567"/>
      <c r="AB2996" s="316"/>
      <c r="AC2996" s="316"/>
    </row>
    <row r="2997" spans="1:29">
      <c r="A2997" s="576"/>
      <c r="B2997" s="566"/>
      <c r="C2997" s="566"/>
      <c r="D2997" s="566"/>
      <c r="E2997" s="566"/>
      <c r="F2997" s="567"/>
      <c r="G2997" s="567"/>
      <c r="H2997" s="567"/>
      <c r="I2997" s="567"/>
      <c r="J2997" s="567"/>
      <c r="K2997" s="567"/>
      <c r="L2997" s="567"/>
      <c r="M2997" s="567"/>
      <c r="N2997" s="567"/>
      <c r="O2997" s="567"/>
      <c r="P2997" s="567"/>
      <c r="Q2997" s="567"/>
      <c r="R2997" s="567"/>
      <c r="S2997" s="567"/>
      <c r="T2997" s="567"/>
      <c r="U2997" s="567"/>
      <c r="V2997" s="567"/>
      <c r="W2997" s="567"/>
      <c r="X2997" s="567"/>
      <c r="Y2997" s="568"/>
      <c r="Z2997" s="567"/>
      <c r="AA2997" s="567"/>
      <c r="AB2997" s="316"/>
      <c r="AC2997" s="316"/>
    </row>
    <row r="2998" spans="1:29">
      <c r="A2998" s="576"/>
      <c r="B2998" s="566"/>
      <c r="C2998" s="566"/>
      <c r="D2998" s="566"/>
      <c r="E2998" s="566"/>
      <c r="F2998" s="567"/>
      <c r="G2998" s="567"/>
      <c r="H2998" s="567"/>
      <c r="I2998" s="567"/>
      <c r="J2998" s="567"/>
      <c r="K2998" s="567"/>
      <c r="L2998" s="567"/>
      <c r="M2998" s="567"/>
      <c r="N2998" s="567"/>
      <c r="O2998" s="567"/>
      <c r="P2998" s="567"/>
      <c r="Q2998" s="567"/>
      <c r="R2998" s="567"/>
      <c r="S2998" s="567"/>
      <c r="T2998" s="567"/>
      <c r="U2998" s="567"/>
      <c r="V2998" s="567"/>
      <c r="W2998" s="567"/>
      <c r="X2998" s="567"/>
      <c r="Y2998" s="568"/>
      <c r="Z2998" s="567"/>
      <c r="AA2998" s="567"/>
      <c r="AB2998" s="316"/>
      <c r="AC2998" s="316"/>
    </row>
    <row r="2999" spans="1:29">
      <c r="A2999" s="576"/>
      <c r="B2999" s="566"/>
      <c r="C2999" s="566"/>
      <c r="D2999" s="566"/>
      <c r="E2999" s="566"/>
      <c r="F2999" s="567"/>
      <c r="G2999" s="567"/>
      <c r="H2999" s="567"/>
      <c r="I2999" s="567"/>
      <c r="J2999" s="567"/>
      <c r="K2999" s="567"/>
      <c r="L2999" s="567"/>
      <c r="M2999" s="567"/>
      <c r="N2999" s="567"/>
      <c r="O2999" s="567"/>
      <c r="P2999" s="567"/>
      <c r="Q2999" s="567"/>
      <c r="R2999" s="567"/>
      <c r="S2999" s="567"/>
      <c r="T2999" s="567"/>
      <c r="U2999" s="567"/>
      <c r="V2999" s="567"/>
      <c r="W2999" s="567"/>
      <c r="X2999" s="567"/>
      <c r="Y2999" s="568"/>
      <c r="Z2999" s="567"/>
      <c r="AA2999" s="567"/>
      <c r="AB2999" s="316"/>
      <c r="AC2999" s="316"/>
    </row>
    <row r="3000" spans="1:29">
      <c r="A3000" s="576"/>
      <c r="B3000" s="566"/>
      <c r="C3000" s="566"/>
      <c r="D3000" s="566"/>
      <c r="E3000" s="566"/>
      <c r="F3000" s="567"/>
      <c r="G3000" s="567"/>
      <c r="H3000" s="567"/>
      <c r="I3000" s="567"/>
      <c r="J3000" s="567"/>
      <c r="K3000" s="567"/>
      <c r="L3000" s="567"/>
      <c r="M3000" s="567"/>
      <c r="N3000" s="567"/>
      <c r="O3000" s="567"/>
      <c r="P3000" s="567"/>
      <c r="Q3000" s="567"/>
      <c r="R3000" s="567"/>
      <c r="S3000" s="567"/>
      <c r="T3000" s="567"/>
      <c r="U3000" s="567"/>
      <c r="V3000" s="567"/>
      <c r="W3000" s="567"/>
      <c r="X3000" s="567"/>
      <c r="Y3000" s="568"/>
      <c r="Z3000" s="567"/>
      <c r="AA3000" s="567"/>
      <c r="AB3000" s="316"/>
      <c r="AC3000" s="316"/>
    </row>
    <row r="3001" spans="1:29">
      <c r="A3001" s="576"/>
      <c r="B3001" s="566"/>
      <c r="C3001" s="566"/>
      <c r="D3001" s="566"/>
      <c r="E3001" s="566"/>
      <c r="F3001" s="567"/>
      <c r="G3001" s="567"/>
      <c r="H3001" s="567"/>
      <c r="I3001" s="567"/>
      <c r="J3001" s="567"/>
      <c r="K3001" s="567"/>
      <c r="L3001" s="567"/>
      <c r="M3001" s="567"/>
      <c r="N3001" s="567"/>
      <c r="O3001" s="567"/>
      <c r="P3001" s="567"/>
      <c r="Q3001" s="567"/>
      <c r="R3001" s="567"/>
      <c r="S3001" s="567"/>
      <c r="T3001" s="567"/>
      <c r="U3001" s="567"/>
      <c r="V3001" s="567"/>
      <c r="W3001" s="567"/>
      <c r="X3001" s="567"/>
      <c r="Y3001" s="568"/>
      <c r="Z3001" s="567"/>
      <c r="AA3001" s="567"/>
      <c r="AB3001" s="316"/>
      <c r="AC3001" s="316"/>
    </row>
    <row r="3002" spans="1:29">
      <c r="A3002" s="576"/>
      <c r="B3002" s="566"/>
      <c r="C3002" s="566"/>
      <c r="D3002" s="566"/>
      <c r="E3002" s="566"/>
      <c r="F3002" s="567"/>
      <c r="G3002" s="567"/>
      <c r="H3002" s="567"/>
      <c r="I3002" s="567"/>
      <c r="J3002" s="567"/>
      <c r="K3002" s="567"/>
      <c r="L3002" s="567"/>
      <c r="M3002" s="567"/>
      <c r="N3002" s="567"/>
      <c r="O3002" s="567"/>
      <c r="P3002" s="567"/>
      <c r="Q3002" s="567"/>
      <c r="R3002" s="567"/>
      <c r="S3002" s="567"/>
      <c r="T3002" s="567"/>
      <c r="U3002" s="567"/>
      <c r="V3002" s="567"/>
      <c r="W3002" s="567"/>
      <c r="X3002" s="567"/>
      <c r="Y3002" s="568"/>
      <c r="Z3002" s="567"/>
      <c r="AA3002" s="567"/>
      <c r="AB3002" s="316"/>
      <c r="AC3002" s="316"/>
    </row>
    <row r="3003" spans="1:29">
      <c r="A3003" s="576"/>
      <c r="B3003" s="566"/>
      <c r="C3003" s="566"/>
      <c r="D3003" s="566"/>
      <c r="E3003" s="566"/>
      <c r="F3003" s="567"/>
      <c r="G3003" s="567"/>
      <c r="H3003" s="567"/>
      <c r="I3003" s="567"/>
      <c r="J3003" s="567"/>
      <c r="K3003" s="567"/>
      <c r="L3003" s="567"/>
      <c r="M3003" s="567"/>
      <c r="N3003" s="567"/>
      <c r="O3003" s="567"/>
      <c r="P3003" s="567"/>
      <c r="Q3003" s="567"/>
      <c r="R3003" s="567"/>
      <c r="S3003" s="567"/>
      <c r="T3003" s="567"/>
      <c r="U3003" s="567"/>
      <c r="V3003" s="567"/>
      <c r="W3003" s="567"/>
      <c r="X3003" s="567"/>
      <c r="Y3003" s="568"/>
      <c r="Z3003" s="567"/>
      <c r="AA3003" s="567"/>
      <c r="AB3003" s="316"/>
      <c r="AC3003" s="316"/>
    </row>
    <row r="3004" spans="1:29">
      <c r="A3004" s="576"/>
      <c r="B3004" s="566"/>
      <c r="C3004" s="566"/>
      <c r="D3004" s="566"/>
      <c r="E3004" s="566"/>
      <c r="F3004" s="567"/>
      <c r="G3004" s="567"/>
      <c r="H3004" s="567"/>
      <c r="I3004" s="567"/>
      <c r="J3004" s="567"/>
      <c r="K3004" s="567"/>
      <c r="L3004" s="567"/>
      <c r="M3004" s="567"/>
      <c r="N3004" s="567"/>
      <c r="O3004" s="567"/>
      <c r="P3004" s="567"/>
      <c r="Q3004" s="567"/>
      <c r="R3004" s="567"/>
      <c r="S3004" s="567"/>
      <c r="T3004" s="567"/>
      <c r="U3004" s="567"/>
      <c r="V3004" s="567"/>
      <c r="W3004" s="567"/>
      <c r="X3004" s="567"/>
      <c r="Y3004" s="568"/>
      <c r="Z3004" s="567"/>
      <c r="AA3004" s="567"/>
      <c r="AB3004" s="316"/>
      <c r="AC3004" s="316"/>
    </row>
    <row r="3005" spans="1:29">
      <c r="A3005" s="576"/>
      <c r="B3005" s="566"/>
      <c r="C3005" s="566"/>
      <c r="D3005" s="566"/>
      <c r="E3005" s="566"/>
      <c r="F3005" s="567"/>
      <c r="G3005" s="567"/>
      <c r="H3005" s="567"/>
      <c r="I3005" s="567"/>
      <c r="J3005" s="567"/>
      <c r="K3005" s="567"/>
      <c r="L3005" s="567"/>
      <c r="M3005" s="567"/>
      <c r="N3005" s="567"/>
      <c r="O3005" s="567"/>
      <c r="P3005" s="567"/>
      <c r="Q3005" s="567"/>
      <c r="R3005" s="567"/>
      <c r="S3005" s="567"/>
      <c r="T3005" s="567"/>
      <c r="U3005" s="567"/>
      <c r="V3005" s="567"/>
      <c r="W3005" s="567"/>
      <c r="X3005" s="567"/>
      <c r="Y3005" s="568"/>
      <c r="Z3005" s="567"/>
      <c r="AA3005" s="567"/>
      <c r="AB3005" s="316"/>
      <c r="AC3005" s="316"/>
    </row>
    <row r="3006" spans="1:29">
      <c r="A3006" s="576"/>
      <c r="B3006" s="566"/>
      <c r="C3006" s="566"/>
      <c r="D3006" s="566"/>
      <c r="E3006" s="566"/>
      <c r="F3006" s="567"/>
      <c r="G3006" s="567"/>
      <c r="H3006" s="567"/>
      <c r="I3006" s="567"/>
      <c r="J3006" s="567"/>
      <c r="K3006" s="567"/>
      <c r="L3006" s="567"/>
      <c r="M3006" s="567"/>
      <c r="N3006" s="567"/>
      <c r="O3006" s="567"/>
      <c r="P3006" s="567"/>
      <c r="Q3006" s="567"/>
      <c r="R3006" s="567"/>
      <c r="S3006" s="567"/>
      <c r="T3006" s="567"/>
      <c r="U3006" s="567"/>
      <c r="V3006" s="567"/>
      <c r="W3006" s="567"/>
      <c r="X3006" s="567"/>
      <c r="Y3006" s="568"/>
      <c r="Z3006" s="567"/>
      <c r="AA3006" s="567"/>
      <c r="AB3006" s="316"/>
      <c r="AC3006" s="316"/>
    </row>
    <row r="3007" spans="1:29">
      <c r="A3007" s="576"/>
      <c r="B3007" s="566"/>
      <c r="C3007" s="566"/>
      <c r="D3007" s="566"/>
      <c r="E3007" s="566"/>
      <c r="F3007" s="567"/>
      <c r="G3007" s="567"/>
      <c r="H3007" s="567"/>
      <c r="I3007" s="567"/>
      <c r="J3007" s="567"/>
      <c r="K3007" s="567"/>
      <c r="L3007" s="567"/>
      <c r="M3007" s="567"/>
      <c r="N3007" s="567"/>
      <c r="O3007" s="567"/>
      <c r="P3007" s="567"/>
      <c r="Q3007" s="567"/>
      <c r="R3007" s="567"/>
      <c r="S3007" s="567"/>
      <c r="T3007" s="567"/>
      <c r="U3007" s="567"/>
      <c r="V3007" s="567"/>
      <c r="W3007" s="567"/>
      <c r="X3007" s="567"/>
      <c r="Y3007" s="568"/>
      <c r="Z3007" s="567"/>
      <c r="AA3007" s="567"/>
      <c r="AB3007" s="316"/>
      <c r="AC3007" s="316"/>
    </row>
    <row r="3008" spans="1:29">
      <c r="A3008" s="576"/>
      <c r="B3008" s="566"/>
      <c r="C3008" s="566"/>
      <c r="D3008" s="566"/>
      <c r="E3008" s="566"/>
      <c r="F3008" s="567"/>
      <c r="G3008" s="567"/>
      <c r="H3008" s="567"/>
      <c r="I3008" s="567"/>
      <c r="J3008" s="567"/>
      <c r="K3008" s="567"/>
      <c r="L3008" s="567"/>
      <c r="M3008" s="567"/>
      <c r="N3008" s="567"/>
      <c r="O3008" s="567"/>
      <c r="P3008" s="567"/>
      <c r="Q3008" s="567"/>
      <c r="R3008" s="567"/>
      <c r="S3008" s="567"/>
      <c r="T3008" s="567"/>
      <c r="U3008" s="567"/>
      <c r="V3008" s="567"/>
      <c r="W3008" s="567"/>
      <c r="X3008" s="567"/>
      <c r="Y3008" s="568"/>
      <c r="Z3008" s="567"/>
      <c r="AA3008" s="567"/>
      <c r="AB3008" s="316"/>
      <c r="AC3008" s="316"/>
    </row>
    <row r="3009" spans="1:29">
      <c r="A3009" s="576"/>
      <c r="B3009" s="566"/>
      <c r="C3009" s="566"/>
      <c r="D3009" s="566"/>
      <c r="E3009" s="566"/>
      <c r="F3009" s="567"/>
      <c r="G3009" s="567"/>
      <c r="H3009" s="567"/>
      <c r="I3009" s="567"/>
      <c r="J3009" s="567"/>
      <c r="K3009" s="567"/>
      <c r="L3009" s="567"/>
      <c r="M3009" s="567"/>
      <c r="N3009" s="567"/>
      <c r="O3009" s="567"/>
      <c r="P3009" s="567"/>
      <c r="Q3009" s="567"/>
      <c r="R3009" s="567"/>
      <c r="S3009" s="567"/>
      <c r="T3009" s="567"/>
      <c r="U3009" s="567"/>
      <c r="V3009" s="567"/>
      <c r="W3009" s="567"/>
      <c r="X3009" s="567"/>
      <c r="Y3009" s="568"/>
      <c r="Z3009" s="567"/>
      <c r="AA3009" s="567"/>
      <c r="AB3009" s="316"/>
      <c r="AC3009" s="316"/>
    </row>
    <row r="3010" spans="1:29">
      <c r="A3010" s="576"/>
      <c r="B3010" s="566"/>
      <c r="C3010" s="566"/>
      <c r="D3010" s="566"/>
      <c r="E3010" s="566"/>
      <c r="F3010" s="567"/>
      <c r="G3010" s="567"/>
      <c r="H3010" s="567"/>
      <c r="I3010" s="567"/>
      <c r="J3010" s="567"/>
      <c r="K3010" s="567"/>
      <c r="L3010" s="567"/>
      <c r="M3010" s="567"/>
      <c r="N3010" s="567"/>
      <c r="O3010" s="567"/>
      <c r="P3010" s="567"/>
      <c r="Q3010" s="567"/>
      <c r="R3010" s="567"/>
      <c r="S3010" s="567"/>
      <c r="T3010" s="567"/>
      <c r="U3010" s="567"/>
      <c r="V3010" s="567"/>
      <c r="W3010" s="567"/>
      <c r="X3010" s="567"/>
      <c r="Y3010" s="568"/>
      <c r="Z3010" s="567"/>
      <c r="AA3010" s="567"/>
      <c r="AB3010" s="316"/>
      <c r="AC3010" s="316"/>
    </row>
    <row r="3011" spans="1:29">
      <c r="A3011" s="576"/>
      <c r="B3011" s="566"/>
      <c r="C3011" s="566"/>
      <c r="D3011" s="566"/>
      <c r="E3011" s="566"/>
      <c r="F3011" s="567"/>
      <c r="G3011" s="567"/>
      <c r="H3011" s="567"/>
      <c r="I3011" s="567"/>
      <c r="J3011" s="567"/>
      <c r="K3011" s="567"/>
      <c r="L3011" s="567"/>
      <c r="M3011" s="567"/>
      <c r="N3011" s="567"/>
      <c r="O3011" s="567"/>
      <c r="P3011" s="567"/>
      <c r="Q3011" s="567"/>
      <c r="R3011" s="567"/>
      <c r="S3011" s="567"/>
      <c r="T3011" s="567"/>
      <c r="U3011" s="567"/>
      <c r="V3011" s="567"/>
      <c r="W3011" s="567"/>
      <c r="X3011" s="567"/>
      <c r="Y3011" s="568"/>
      <c r="Z3011" s="567"/>
      <c r="AA3011" s="567"/>
      <c r="AB3011" s="316"/>
      <c r="AC3011" s="316"/>
    </row>
    <row r="3012" spans="1:29">
      <c r="A3012" s="576"/>
      <c r="B3012" s="566"/>
      <c r="C3012" s="566"/>
      <c r="D3012" s="566"/>
      <c r="E3012" s="566"/>
      <c r="F3012" s="567"/>
      <c r="G3012" s="567"/>
      <c r="H3012" s="567"/>
      <c r="I3012" s="567"/>
      <c r="J3012" s="567"/>
      <c r="K3012" s="567"/>
      <c r="L3012" s="567"/>
      <c r="M3012" s="567"/>
      <c r="N3012" s="567"/>
      <c r="O3012" s="567"/>
      <c r="P3012" s="567"/>
      <c r="Q3012" s="567"/>
      <c r="R3012" s="567"/>
      <c r="S3012" s="567"/>
      <c r="T3012" s="567"/>
      <c r="U3012" s="567"/>
      <c r="V3012" s="567"/>
      <c r="W3012" s="567"/>
      <c r="X3012" s="567"/>
      <c r="Y3012" s="568"/>
      <c r="Z3012" s="567"/>
      <c r="AA3012" s="567"/>
      <c r="AB3012" s="316"/>
      <c r="AC3012" s="316"/>
    </row>
    <row r="3013" spans="1:29">
      <c r="A3013" s="576"/>
      <c r="B3013" s="566"/>
      <c r="C3013" s="566"/>
      <c r="D3013" s="566"/>
      <c r="E3013" s="566"/>
      <c r="F3013" s="567"/>
      <c r="G3013" s="567"/>
      <c r="H3013" s="567"/>
      <c r="I3013" s="567"/>
      <c r="J3013" s="567"/>
      <c r="K3013" s="567"/>
      <c r="L3013" s="567"/>
      <c r="M3013" s="567"/>
      <c r="N3013" s="567"/>
      <c r="O3013" s="567"/>
      <c r="P3013" s="567"/>
      <c r="Q3013" s="567"/>
      <c r="R3013" s="567"/>
      <c r="S3013" s="567"/>
      <c r="T3013" s="567"/>
      <c r="U3013" s="567"/>
      <c r="V3013" s="567"/>
      <c r="W3013" s="567"/>
      <c r="X3013" s="567"/>
      <c r="Y3013" s="568"/>
      <c r="Z3013" s="567"/>
      <c r="AA3013" s="567"/>
      <c r="AB3013" s="316"/>
      <c r="AC3013" s="316"/>
    </row>
    <row r="3014" spans="1:29">
      <c r="A3014" s="576"/>
      <c r="B3014" s="566"/>
      <c r="C3014" s="566"/>
      <c r="D3014" s="566"/>
      <c r="E3014" s="566"/>
      <c r="F3014" s="567"/>
      <c r="G3014" s="567"/>
      <c r="H3014" s="567"/>
      <c r="I3014" s="567"/>
      <c r="J3014" s="567"/>
      <c r="K3014" s="567"/>
      <c r="L3014" s="567"/>
      <c r="M3014" s="567"/>
      <c r="N3014" s="567"/>
      <c r="O3014" s="567"/>
      <c r="P3014" s="567"/>
      <c r="Q3014" s="567"/>
      <c r="R3014" s="567"/>
      <c r="S3014" s="567"/>
      <c r="T3014" s="567"/>
      <c r="U3014" s="567"/>
      <c r="V3014" s="567"/>
      <c r="W3014" s="567"/>
      <c r="X3014" s="567"/>
      <c r="Y3014" s="568"/>
      <c r="Z3014" s="567"/>
      <c r="AA3014" s="567"/>
      <c r="AB3014" s="316"/>
      <c r="AC3014" s="316"/>
    </row>
    <row r="3015" spans="1:29">
      <c r="A3015" s="576"/>
      <c r="B3015" s="566"/>
      <c r="C3015" s="566"/>
      <c r="D3015" s="566"/>
      <c r="E3015" s="566"/>
      <c r="F3015" s="567"/>
      <c r="G3015" s="567"/>
      <c r="H3015" s="567"/>
      <c r="I3015" s="567"/>
      <c r="J3015" s="567"/>
      <c r="K3015" s="567"/>
      <c r="L3015" s="567"/>
      <c r="M3015" s="567"/>
      <c r="N3015" s="567"/>
      <c r="O3015" s="567"/>
      <c r="P3015" s="567"/>
      <c r="Q3015" s="567"/>
      <c r="R3015" s="567"/>
      <c r="S3015" s="567"/>
      <c r="T3015" s="567"/>
      <c r="U3015" s="567"/>
      <c r="V3015" s="567"/>
      <c r="W3015" s="567"/>
      <c r="X3015" s="567"/>
      <c r="Y3015" s="568"/>
      <c r="Z3015" s="567"/>
      <c r="AA3015" s="567"/>
      <c r="AB3015" s="316"/>
      <c r="AC3015" s="316"/>
    </row>
    <row r="3016" spans="1:29">
      <c r="A3016" s="576"/>
      <c r="B3016" s="566"/>
      <c r="C3016" s="566"/>
      <c r="D3016" s="566"/>
      <c r="E3016" s="566"/>
      <c r="F3016" s="567"/>
      <c r="G3016" s="567"/>
      <c r="H3016" s="567"/>
      <c r="I3016" s="567"/>
      <c r="J3016" s="567"/>
      <c r="K3016" s="567"/>
      <c r="L3016" s="567"/>
      <c r="M3016" s="567"/>
      <c r="N3016" s="567"/>
      <c r="O3016" s="567"/>
      <c r="P3016" s="567"/>
      <c r="Q3016" s="567"/>
      <c r="R3016" s="567"/>
      <c r="S3016" s="567"/>
      <c r="T3016" s="567"/>
      <c r="U3016" s="567"/>
      <c r="V3016" s="567"/>
      <c r="W3016" s="567"/>
      <c r="X3016" s="567"/>
      <c r="Y3016" s="568"/>
      <c r="Z3016" s="567"/>
      <c r="AA3016" s="567"/>
      <c r="AB3016" s="316"/>
      <c r="AC3016" s="316"/>
    </row>
    <row r="3017" spans="1:29">
      <c r="A3017" s="576"/>
      <c r="B3017" s="566"/>
      <c r="C3017" s="566"/>
      <c r="D3017" s="566"/>
      <c r="E3017" s="566"/>
      <c r="F3017" s="567"/>
      <c r="G3017" s="567"/>
      <c r="H3017" s="567"/>
      <c r="I3017" s="567"/>
      <c r="J3017" s="567"/>
      <c r="K3017" s="567"/>
      <c r="L3017" s="567"/>
      <c r="M3017" s="567"/>
      <c r="N3017" s="567"/>
      <c r="O3017" s="567"/>
      <c r="P3017" s="567"/>
      <c r="Q3017" s="567"/>
      <c r="R3017" s="567"/>
      <c r="S3017" s="567"/>
      <c r="T3017" s="567"/>
      <c r="U3017" s="567"/>
      <c r="V3017" s="567"/>
      <c r="W3017" s="567"/>
      <c r="X3017" s="567"/>
      <c r="Y3017" s="568"/>
      <c r="Z3017" s="567"/>
      <c r="AA3017" s="567"/>
      <c r="AB3017" s="316"/>
      <c r="AC3017" s="316"/>
    </row>
    <row r="3018" spans="1:29">
      <c r="A3018" s="576"/>
      <c r="B3018" s="566"/>
      <c r="C3018" s="566"/>
      <c r="D3018" s="566"/>
      <c r="E3018" s="566"/>
      <c r="F3018" s="567"/>
      <c r="G3018" s="567"/>
      <c r="H3018" s="567"/>
      <c r="I3018" s="567"/>
      <c r="J3018" s="567"/>
      <c r="K3018" s="567"/>
      <c r="L3018" s="567"/>
      <c r="M3018" s="567"/>
      <c r="N3018" s="567"/>
      <c r="O3018" s="567"/>
      <c r="P3018" s="567"/>
      <c r="Q3018" s="567"/>
      <c r="R3018" s="567"/>
      <c r="S3018" s="567"/>
      <c r="T3018" s="567"/>
      <c r="U3018" s="567"/>
      <c r="V3018" s="567"/>
      <c r="W3018" s="567"/>
      <c r="X3018" s="567"/>
      <c r="Y3018" s="568"/>
      <c r="Z3018" s="567"/>
      <c r="AA3018" s="567"/>
      <c r="AB3018" s="316"/>
      <c r="AC3018" s="316"/>
    </row>
    <row r="3019" spans="1:29">
      <c r="A3019" s="576"/>
      <c r="B3019" s="566"/>
      <c r="C3019" s="566"/>
      <c r="D3019" s="566"/>
      <c r="E3019" s="566"/>
      <c r="F3019" s="567"/>
      <c r="G3019" s="567"/>
      <c r="H3019" s="567"/>
      <c r="I3019" s="567"/>
      <c r="J3019" s="567"/>
      <c r="K3019" s="567"/>
      <c r="L3019" s="567"/>
      <c r="M3019" s="567"/>
      <c r="N3019" s="567"/>
      <c r="O3019" s="567"/>
      <c r="P3019" s="567"/>
      <c r="Q3019" s="567"/>
      <c r="R3019" s="567"/>
      <c r="S3019" s="567"/>
      <c r="T3019" s="567"/>
      <c r="U3019" s="567"/>
      <c r="V3019" s="567"/>
      <c r="W3019" s="567"/>
      <c r="X3019" s="567"/>
      <c r="Y3019" s="568"/>
      <c r="Z3019" s="567"/>
      <c r="AA3019" s="567"/>
      <c r="AB3019" s="316"/>
      <c r="AC3019" s="316"/>
    </row>
    <row r="3020" spans="1:29">
      <c r="A3020" s="576"/>
      <c r="B3020" s="566"/>
      <c r="C3020" s="566"/>
      <c r="D3020" s="566"/>
      <c r="E3020" s="566"/>
      <c r="F3020" s="567"/>
      <c r="G3020" s="567"/>
      <c r="H3020" s="567"/>
      <c r="I3020" s="567"/>
      <c r="J3020" s="567"/>
      <c r="K3020" s="567"/>
      <c r="L3020" s="567"/>
      <c r="M3020" s="567"/>
      <c r="N3020" s="567"/>
      <c r="O3020" s="567"/>
      <c r="P3020" s="567"/>
      <c r="Q3020" s="567"/>
      <c r="R3020" s="567"/>
      <c r="S3020" s="567"/>
      <c r="T3020" s="567"/>
      <c r="U3020" s="567"/>
      <c r="V3020" s="567"/>
      <c r="W3020" s="567"/>
      <c r="X3020" s="567"/>
      <c r="Y3020" s="568"/>
      <c r="Z3020" s="567"/>
      <c r="AA3020" s="567"/>
      <c r="AB3020" s="316"/>
      <c r="AC3020" s="316"/>
    </row>
    <row r="3021" spans="1:29">
      <c r="A3021" s="576"/>
      <c r="B3021" s="566"/>
      <c r="C3021" s="566"/>
      <c r="D3021" s="566"/>
      <c r="E3021" s="566"/>
      <c r="F3021" s="567"/>
      <c r="G3021" s="567"/>
      <c r="H3021" s="567"/>
      <c r="I3021" s="567"/>
      <c r="J3021" s="567"/>
      <c r="K3021" s="567"/>
      <c r="L3021" s="567"/>
      <c r="M3021" s="567"/>
      <c r="N3021" s="567"/>
      <c r="O3021" s="567"/>
      <c r="P3021" s="567"/>
      <c r="Q3021" s="567"/>
      <c r="R3021" s="567"/>
      <c r="S3021" s="567"/>
      <c r="T3021" s="567"/>
      <c r="U3021" s="567"/>
      <c r="V3021" s="567"/>
      <c r="W3021" s="567"/>
      <c r="X3021" s="567"/>
      <c r="Y3021" s="568"/>
      <c r="Z3021" s="567"/>
      <c r="AA3021" s="567"/>
      <c r="AB3021" s="316"/>
      <c r="AC3021" s="316"/>
    </row>
    <row r="3022" spans="1:29">
      <c r="A3022" s="576"/>
      <c r="B3022" s="566"/>
      <c r="C3022" s="566"/>
      <c r="D3022" s="566"/>
      <c r="E3022" s="566"/>
      <c r="F3022" s="567"/>
      <c r="G3022" s="567"/>
      <c r="H3022" s="567"/>
      <c r="I3022" s="567"/>
      <c r="J3022" s="567"/>
      <c r="K3022" s="567"/>
      <c r="L3022" s="567"/>
      <c r="M3022" s="567"/>
      <c r="N3022" s="567"/>
      <c r="O3022" s="567"/>
      <c r="P3022" s="567"/>
      <c r="Q3022" s="567"/>
      <c r="R3022" s="567"/>
      <c r="S3022" s="567"/>
      <c r="T3022" s="567"/>
      <c r="U3022" s="567"/>
      <c r="V3022" s="567"/>
      <c r="W3022" s="567"/>
      <c r="X3022" s="567"/>
      <c r="Y3022" s="568"/>
      <c r="Z3022" s="567"/>
      <c r="AA3022" s="567"/>
      <c r="AB3022" s="316"/>
      <c r="AC3022" s="316"/>
    </row>
    <row r="3023" spans="1:29">
      <c r="A3023" s="576"/>
      <c r="B3023" s="566"/>
      <c r="C3023" s="566"/>
      <c r="D3023" s="566"/>
      <c r="E3023" s="566"/>
      <c r="F3023" s="567"/>
      <c r="G3023" s="567"/>
      <c r="H3023" s="567"/>
      <c r="I3023" s="567"/>
      <c r="J3023" s="567"/>
      <c r="K3023" s="567"/>
      <c r="L3023" s="567"/>
      <c r="M3023" s="567"/>
      <c r="N3023" s="567"/>
      <c r="O3023" s="567"/>
      <c r="P3023" s="567"/>
      <c r="Q3023" s="567"/>
      <c r="R3023" s="567"/>
      <c r="S3023" s="567"/>
      <c r="T3023" s="567"/>
      <c r="U3023" s="567"/>
      <c r="V3023" s="567"/>
      <c r="W3023" s="567"/>
      <c r="X3023" s="567"/>
      <c r="Y3023" s="568"/>
      <c r="Z3023" s="567"/>
      <c r="AA3023" s="567"/>
      <c r="AB3023" s="316"/>
      <c r="AC3023" s="316"/>
    </row>
    <row r="3024" spans="1:29">
      <c r="A3024" s="576"/>
      <c r="B3024" s="566"/>
      <c r="C3024" s="566"/>
      <c r="D3024" s="566"/>
      <c r="E3024" s="566"/>
      <c r="F3024" s="567"/>
      <c r="G3024" s="567"/>
      <c r="H3024" s="567"/>
      <c r="I3024" s="567"/>
      <c r="J3024" s="567"/>
      <c r="K3024" s="567"/>
      <c r="L3024" s="567"/>
      <c r="M3024" s="567"/>
      <c r="N3024" s="567"/>
      <c r="O3024" s="567"/>
      <c r="P3024" s="567"/>
      <c r="Q3024" s="567"/>
      <c r="R3024" s="567"/>
      <c r="S3024" s="567"/>
      <c r="T3024" s="567"/>
      <c r="U3024" s="567"/>
      <c r="V3024" s="567"/>
      <c r="W3024" s="567"/>
      <c r="X3024" s="567"/>
      <c r="Y3024" s="568"/>
      <c r="Z3024" s="567"/>
      <c r="AA3024" s="567"/>
      <c r="AB3024" s="316"/>
      <c r="AC3024" s="316"/>
    </row>
    <row r="3025" spans="1:29">
      <c r="A3025" s="576"/>
      <c r="B3025" s="566"/>
      <c r="C3025" s="566"/>
      <c r="D3025" s="566"/>
      <c r="E3025" s="566"/>
      <c r="F3025" s="567"/>
      <c r="G3025" s="567"/>
      <c r="H3025" s="567"/>
      <c r="I3025" s="567"/>
      <c r="J3025" s="567"/>
      <c r="K3025" s="567"/>
      <c r="L3025" s="567"/>
      <c r="M3025" s="567"/>
      <c r="N3025" s="567"/>
      <c r="O3025" s="567"/>
      <c r="P3025" s="567"/>
      <c r="Q3025" s="567"/>
      <c r="R3025" s="567"/>
      <c r="S3025" s="567"/>
      <c r="T3025" s="567"/>
      <c r="U3025" s="567"/>
      <c r="V3025" s="567"/>
      <c r="W3025" s="567"/>
      <c r="X3025" s="567"/>
      <c r="Y3025" s="568"/>
      <c r="Z3025" s="567"/>
      <c r="AA3025" s="567"/>
      <c r="AB3025" s="316"/>
      <c r="AC3025" s="316"/>
    </row>
    <row r="3026" spans="1:29">
      <c r="A3026" s="576"/>
      <c r="B3026" s="566"/>
      <c r="C3026" s="566"/>
      <c r="D3026" s="566"/>
      <c r="E3026" s="566"/>
      <c r="F3026" s="567"/>
      <c r="G3026" s="567"/>
      <c r="H3026" s="567"/>
      <c r="I3026" s="567"/>
      <c r="J3026" s="567"/>
      <c r="K3026" s="567"/>
      <c r="L3026" s="567"/>
      <c r="M3026" s="567"/>
      <c r="N3026" s="567"/>
      <c r="O3026" s="567"/>
      <c r="P3026" s="567"/>
      <c r="Q3026" s="567"/>
      <c r="R3026" s="567"/>
      <c r="S3026" s="567"/>
      <c r="T3026" s="567"/>
      <c r="U3026" s="567"/>
      <c r="V3026" s="567"/>
      <c r="W3026" s="567"/>
      <c r="X3026" s="567"/>
      <c r="Y3026" s="568"/>
      <c r="Z3026" s="567"/>
      <c r="AA3026" s="567"/>
      <c r="AB3026" s="316"/>
      <c r="AC3026" s="316"/>
    </row>
    <row r="3027" spans="1:29">
      <c r="A3027" s="576"/>
      <c r="B3027" s="566"/>
      <c r="C3027" s="566"/>
      <c r="D3027" s="566"/>
      <c r="E3027" s="566"/>
      <c r="F3027" s="567"/>
      <c r="G3027" s="567"/>
      <c r="H3027" s="567"/>
      <c r="I3027" s="567"/>
      <c r="J3027" s="567"/>
      <c r="K3027" s="567"/>
      <c r="L3027" s="567"/>
      <c r="M3027" s="567"/>
      <c r="N3027" s="567"/>
      <c r="O3027" s="567"/>
      <c r="P3027" s="567"/>
      <c r="Q3027" s="567"/>
      <c r="R3027" s="567"/>
      <c r="S3027" s="567"/>
      <c r="T3027" s="567"/>
      <c r="U3027" s="567"/>
      <c r="V3027" s="567"/>
      <c r="W3027" s="567"/>
      <c r="X3027" s="567"/>
      <c r="Y3027" s="568"/>
      <c r="Z3027" s="567"/>
      <c r="AA3027" s="567"/>
      <c r="AB3027" s="316"/>
      <c r="AC3027" s="316"/>
    </row>
    <row r="3028" spans="1:29">
      <c r="A3028" s="576"/>
      <c r="B3028" s="566"/>
      <c r="C3028" s="566"/>
      <c r="D3028" s="566"/>
      <c r="E3028" s="566"/>
      <c r="F3028" s="567"/>
      <c r="G3028" s="567"/>
      <c r="H3028" s="567"/>
      <c r="I3028" s="567"/>
      <c r="J3028" s="567"/>
      <c r="K3028" s="567"/>
      <c r="L3028" s="567"/>
      <c r="M3028" s="567"/>
      <c r="N3028" s="567"/>
      <c r="O3028" s="567"/>
      <c r="P3028" s="567"/>
      <c r="Q3028" s="567"/>
      <c r="R3028" s="567"/>
      <c r="S3028" s="567"/>
      <c r="T3028" s="567"/>
      <c r="U3028" s="567"/>
      <c r="V3028" s="567"/>
      <c r="W3028" s="567"/>
      <c r="X3028" s="567"/>
      <c r="Y3028" s="568"/>
      <c r="Z3028" s="567"/>
      <c r="AA3028" s="567"/>
      <c r="AB3028" s="316"/>
      <c r="AC3028" s="316"/>
    </row>
    <row r="3029" spans="1:29">
      <c r="A3029" s="576"/>
      <c r="B3029" s="566"/>
      <c r="C3029" s="566"/>
      <c r="D3029" s="566"/>
      <c r="E3029" s="566"/>
      <c r="F3029" s="567"/>
      <c r="G3029" s="567"/>
      <c r="H3029" s="567"/>
      <c r="I3029" s="567"/>
      <c r="J3029" s="567"/>
      <c r="K3029" s="567"/>
      <c r="L3029" s="567"/>
      <c r="M3029" s="567"/>
      <c r="N3029" s="567"/>
      <c r="O3029" s="567"/>
      <c r="P3029" s="567"/>
      <c r="Q3029" s="567"/>
      <c r="R3029" s="567"/>
      <c r="S3029" s="567"/>
      <c r="T3029" s="567"/>
      <c r="U3029" s="567"/>
      <c r="V3029" s="567"/>
      <c r="W3029" s="567"/>
      <c r="X3029" s="567"/>
      <c r="Y3029" s="568"/>
      <c r="Z3029" s="567"/>
      <c r="AA3029" s="567"/>
      <c r="AB3029" s="316"/>
      <c r="AC3029" s="316"/>
    </row>
    <row r="3030" spans="1:29">
      <c r="A3030" s="576"/>
      <c r="B3030" s="566"/>
      <c r="C3030" s="566"/>
      <c r="D3030" s="566"/>
      <c r="E3030" s="566"/>
      <c r="F3030" s="567"/>
      <c r="G3030" s="567"/>
      <c r="H3030" s="567"/>
      <c r="I3030" s="567"/>
      <c r="J3030" s="567"/>
      <c r="K3030" s="567"/>
      <c r="L3030" s="567"/>
      <c r="M3030" s="567"/>
      <c r="N3030" s="567"/>
      <c r="O3030" s="567"/>
      <c r="P3030" s="567"/>
      <c r="Q3030" s="567"/>
      <c r="R3030" s="567"/>
      <c r="S3030" s="567"/>
      <c r="T3030" s="567"/>
      <c r="U3030" s="567"/>
      <c r="V3030" s="567"/>
      <c r="W3030" s="567"/>
      <c r="X3030" s="567"/>
      <c r="Y3030" s="568"/>
      <c r="Z3030" s="567"/>
      <c r="AA3030" s="567"/>
      <c r="AB3030" s="316"/>
      <c r="AC3030" s="316"/>
    </row>
    <row r="3031" spans="1:29">
      <c r="A3031" s="576"/>
      <c r="B3031" s="566"/>
      <c r="C3031" s="566"/>
      <c r="D3031" s="566"/>
      <c r="E3031" s="566"/>
      <c r="F3031" s="567"/>
      <c r="G3031" s="567"/>
      <c r="H3031" s="567"/>
      <c r="I3031" s="567"/>
      <c r="J3031" s="567"/>
      <c r="K3031" s="567"/>
      <c r="L3031" s="567"/>
      <c r="M3031" s="567"/>
      <c r="N3031" s="567"/>
      <c r="O3031" s="567"/>
      <c r="P3031" s="567"/>
      <c r="Q3031" s="567"/>
      <c r="R3031" s="567"/>
      <c r="S3031" s="567"/>
      <c r="T3031" s="567"/>
      <c r="U3031" s="567"/>
      <c r="V3031" s="567"/>
      <c r="W3031" s="567"/>
      <c r="X3031" s="567"/>
      <c r="Y3031" s="568"/>
      <c r="Z3031" s="567"/>
      <c r="AA3031" s="567"/>
      <c r="AB3031" s="316"/>
      <c r="AC3031" s="316"/>
    </row>
    <row r="3032" spans="1:29">
      <c r="A3032" s="576"/>
      <c r="B3032" s="566"/>
      <c r="C3032" s="566"/>
      <c r="D3032" s="566"/>
      <c r="E3032" s="566"/>
      <c r="F3032" s="567"/>
      <c r="G3032" s="567"/>
      <c r="H3032" s="567"/>
      <c r="I3032" s="567"/>
      <c r="J3032" s="567"/>
      <c r="K3032" s="567"/>
      <c r="L3032" s="567"/>
      <c r="M3032" s="567"/>
      <c r="N3032" s="567"/>
      <c r="O3032" s="567"/>
      <c r="P3032" s="567"/>
      <c r="Q3032" s="567"/>
      <c r="R3032" s="567"/>
      <c r="S3032" s="567"/>
      <c r="T3032" s="567"/>
      <c r="U3032" s="567"/>
      <c r="V3032" s="567"/>
      <c r="W3032" s="567"/>
      <c r="X3032" s="567"/>
      <c r="Y3032" s="568"/>
      <c r="Z3032" s="567"/>
      <c r="AA3032" s="567"/>
      <c r="AB3032" s="316"/>
      <c r="AC3032" s="316"/>
    </row>
    <row r="3033" spans="1:29">
      <c r="A3033" s="576"/>
      <c r="B3033" s="566"/>
      <c r="C3033" s="566"/>
      <c r="D3033" s="566"/>
      <c r="E3033" s="566"/>
      <c r="F3033" s="567"/>
      <c r="G3033" s="567"/>
      <c r="H3033" s="567"/>
      <c r="I3033" s="567"/>
      <c r="J3033" s="567"/>
      <c r="K3033" s="567"/>
      <c r="L3033" s="567"/>
      <c r="M3033" s="567"/>
      <c r="N3033" s="567"/>
      <c r="O3033" s="567"/>
      <c r="P3033" s="567"/>
      <c r="Q3033" s="567"/>
      <c r="R3033" s="567"/>
      <c r="S3033" s="567"/>
      <c r="T3033" s="567"/>
      <c r="U3033" s="567"/>
      <c r="V3033" s="567"/>
      <c r="W3033" s="567"/>
      <c r="X3033" s="567"/>
      <c r="Y3033" s="568"/>
      <c r="Z3033" s="567"/>
      <c r="AA3033" s="567"/>
      <c r="AB3033" s="316"/>
      <c r="AC3033" s="316"/>
    </row>
    <row r="3034" spans="1:29">
      <c r="A3034" s="576"/>
      <c r="B3034" s="566"/>
      <c r="C3034" s="566"/>
      <c r="D3034" s="566"/>
      <c r="E3034" s="566"/>
      <c r="F3034" s="567"/>
      <c r="G3034" s="567"/>
      <c r="H3034" s="567"/>
      <c r="I3034" s="567"/>
      <c r="J3034" s="567"/>
      <c r="K3034" s="567"/>
      <c r="L3034" s="567"/>
      <c r="M3034" s="567"/>
      <c r="N3034" s="567"/>
      <c r="O3034" s="567"/>
      <c r="P3034" s="567"/>
      <c r="Q3034" s="567"/>
      <c r="R3034" s="567"/>
      <c r="S3034" s="567"/>
      <c r="T3034" s="567"/>
      <c r="U3034" s="567"/>
      <c r="V3034" s="567"/>
      <c r="W3034" s="567"/>
      <c r="X3034" s="567"/>
      <c r="Y3034" s="568"/>
      <c r="Z3034" s="567"/>
      <c r="AA3034" s="567"/>
      <c r="AB3034" s="316"/>
      <c r="AC3034" s="316"/>
    </row>
    <row r="3035" spans="1:29">
      <c r="A3035" s="576"/>
      <c r="B3035" s="566"/>
      <c r="C3035" s="566"/>
      <c r="D3035" s="566"/>
      <c r="E3035" s="566"/>
      <c r="F3035" s="567"/>
      <c r="G3035" s="567"/>
      <c r="H3035" s="567"/>
      <c r="I3035" s="567"/>
      <c r="J3035" s="567"/>
      <c r="K3035" s="567"/>
      <c r="L3035" s="567"/>
      <c r="M3035" s="567"/>
      <c r="N3035" s="567"/>
      <c r="O3035" s="567"/>
      <c r="P3035" s="567"/>
      <c r="Q3035" s="567"/>
      <c r="R3035" s="567"/>
      <c r="S3035" s="567"/>
      <c r="T3035" s="567"/>
      <c r="U3035" s="567"/>
      <c r="V3035" s="567"/>
      <c r="W3035" s="567"/>
      <c r="X3035" s="567"/>
      <c r="Y3035" s="568"/>
      <c r="Z3035" s="567"/>
      <c r="AA3035" s="567"/>
      <c r="AB3035" s="316"/>
      <c r="AC3035" s="316"/>
    </row>
    <row r="3036" spans="1:29">
      <c r="A3036" s="576"/>
      <c r="B3036" s="566"/>
      <c r="C3036" s="566"/>
      <c r="D3036" s="566"/>
      <c r="E3036" s="566"/>
      <c r="F3036" s="567"/>
      <c r="G3036" s="567"/>
      <c r="H3036" s="567"/>
      <c r="I3036" s="567"/>
      <c r="J3036" s="567"/>
      <c r="K3036" s="567"/>
      <c r="L3036" s="567"/>
      <c r="M3036" s="567"/>
      <c r="N3036" s="567"/>
      <c r="O3036" s="567"/>
      <c r="P3036" s="567"/>
      <c r="Q3036" s="567"/>
      <c r="R3036" s="567"/>
      <c r="S3036" s="567"/>
      <c r="T3036" s="567"/>
      <c r="U3036" s="567"/>
      <c r="V3036" s="567"/>
      <c r="W3036" s="567"/>
      <c r="X3036" s="567"/>
      <c r="Y3036" s="568"/>
      <c r="Z3036" s="567"/>
      <c r="AA3036" s="567"/>
      <c r="AB3036" s="316"/>
      <c r="AC3036" s="316"/>
    </row>
    <row r="3037" spans="1:29">
      <c r="A3037" s="576"/>
      <c r="B3037" s="566"/>
      <c r="C3037" s="566"/>
      <c r="D3037" s="566"/>
      <c r="E3037" s="566"/>
      <c r="F3037" s="567"/>
      <c r="G3037" s="567"/>
      <c r="H3037" s="567"/>
      <c r="I3037" s="567"/>
      <c r="J3037" s="567"/>
      <c r="K3037" s="567"/>
      <c r="L3037" s="567"/>
      <c r="M3037" s="567"/>
      <c r="N3037" s="567"/>
      <c r="O3037" s="567"/>
      <c r="P3037" s="567"/>
      <c r="Q3037" s="567"/>
      <c r="R3037" s="567"/>
      <c r="S3037" s="567"/>
      <c r="T3037" s="567"/>
      <c r="U3037" s="567"/>
      <c r="V3037" s="567"/>
      <c r="W3037" s="567"/>
      <c r="X3037" s="567"/>
      <c r="Y3037" s="568"/>
      <c r="Z3037" s="567"/>
      <c r="AA3037" s="567"/>
      <c r="AB3037" s="316"/>
      <c r="AC3037" s="316"/>
    </row>
    <row r="3038" spans="1:29">
      <c r="A3038" s="576"/>
      <c r="B3038" s="566"/>
      <c r="C3038" s="566"/>
      <c r="D3038" s="566"/>
      <c r="E3038" s="566"/>
      <c r="F3038" s="567"/>
      <c r="G3038" s="567"/>
      <c r="H3038" s="567"/>
      <c r="I3038" s="567"/>
      <c r="J3038" s="567"/>
      <c r="K3038" s="567"/>
      <c r="L3038" s="567"/>
      <c r="M3038" s="567"/>
      <c r="N3038" s="567"/>
      <c r="O3038" s="567"/>
      <c r="P3038" s="567"/>
      <c r="Q3038" s="567"/>
      <c r="R3038" s="567"/>
      <c r="S3038" s="567"/>
      <c r="T3038" s="567"/>
      <c r="U3038" s="567"/>
      <c r="V3038" s="567"/>
      <c r="W3038" s="567"/>
      <c r="X3038" s="567"/>
      <c r="Y3038" s="568"/>
      <c r="Z3038" s="567"/>
      <c r="AA3038" s="567"/>
      <c r="AB3038" s="316"/>
      <c r="AC3038" s="316"/>
    </row>
    <row r="3039" spans="1:29">
      <c r="A3039" s="576"/>
      <c r="B3039" s="566"/>
      <c r="C3039" s="566"/>
      <c r="D3039" s="566"/>
      <c r="E3039" s="566"/>
      <c r="F3039" s="567"/>
      <c r="G3039" s="567"/>
      <c r="H3039" s="567"/>
      <c r="I3039" s="567"/>
      <c r="J3039" s="567"/>
      <c r="K3039" s="567"/>
      <c r="L3039" s="567"/>
      <c r="M3039" s="567"/>
      <c r="N3039" s="567"/>
      <c r="O3039" s="567"/>
      <c r="P3039" s="567"/>
      <c r="Q3039" s="567"/>
      <c r="R3039" s="567"/>
      <c r="S3039" s="567"/>
      <c r="T3039" s="567"/>
      <c r="U3039" s="567"/>
      <c r="V3039" s="567"/>
      <c r="W3039" s="567"/>
      <c r="X3039" s="567"/>
      <c r="Y3039" s="568"/>
      <c r="Z3039" s="567"/>
      <c r="AA3039" s="567"/>
      <c r="AB3039" s="316"/>
      <c r="AC3039" s="316"/>
    </row>
    <row r="3040" spans="1:29">
      <c r="A3040" s="576"/>
      <c r="B3040" s="566"/>
      <c r="C3040" s="566"/>
      <c r="D3040" s="566"/>
      <c r="E3040" s="566"/>
      <c r="F3040" s="567"/>
      <c r="G3040" s="567"/>
      <c r="H3040" s="567"/>
      <c r="I3040" s="567"/>
      <c r="J3040" s="567"/>
      <c r="K3040" s="567"/>
      <c r="L3040" s="567"/>
      <c r="M3040" s="567"/>
      <c r="N3040" s="567"/>
      <c r="O3040" s="567"/>
      <c r="P3040" s="567"/>
      <c r="Q3040" s="567"/>
      <c r="R3040" s="567"/>
      <c r="S3040" s="567"/>
      <c r="T3040" s="567"/>
      <c r="U3040" s="567"/>
      <c r="V3040" s="567"/>
      <c r="W3040" s="567"/>
      <c r="X3040" s="567"/>
      <c r="Y3040" s="568"/>
      <c r="Z3040" s="567"/>
      <c r="AA3040" s="567"/>
      <c r="AB3040" s="316"/>
      <c r="AC3040" s="316"/>
    </row>
    <row r="3041" spans="1:29">
      <c r="A3041" s="576"/>
      <c r="B3041" s="566"/>
      <c r="C3041" s="566"/>
      <c r="D3041" s="566"/>
      <c r="E3041" s="566"/>
      <c r="F3041" s="567"/>
      <c r="G3041" s="567"/>
      <c r="H3041" s="567"/>
      <c r="I3041" s="567"/>
      <c r="J3041" s="567"/>
      <c r="K3041" s="567"/>
      <c r="L3041" s="567"/>
      <c r="M3041" s="567"/>
      <c r="N3041" s="567"/>
      <c r="O3041" s="567"/>
      <c r="P3041" s="567"/>
      <c r="Q3041" s="567"/>
      <c r="R3041" s="567"/>
      <c r="S3041" s="567"/>
      <c r="T3041" s="567"/>
      <c r="U3041" s="567"/>
      <c r="V3041" s="567"/>
      <c r="W3041" s="567"/>
      <c r="X3041" s="567"/>
      <c r="Y3041" s="568"/>
      <c r="Z3041" s="567"/>
      <c r="AA3041" s="567"/>
      <c r="AB3041" s="316"/>
      <c r="AC3041" s="316"/>
    </row>
    <row r="3042" spans="1:29">
      <c r="A3042" s="576"/>
      <c r="B3042" s="566"/>
      <c r="C3042" s="566"/>
      <c r="D3042" s="566"/>
      <c r="E3042" s="566"/>
      <c r="F3042" s="567"/>
      <c r="G3042" s="567"/>
      <c r="H3042" s="567"/>
      <c r="I3042" s="567"/>
      <c r="J3042" s="567"/>
      <c r="K3042" s="567"/>
      <c r="L3042" s="567"/>
      <c r="M3042" s="567"/>
      <c r="N3042" s="567"/>
      <c r="O3042" s="567"/>
      <c r="P3042" s="567"/>
      <c r="Q3042" s="567"/>
      <c r="R3042" s="567"/>
      <c r="S3042" s="567"/>
      <c r="T3042" s="567"/>
      <c r="U3042" s="567"/>
      <c r="V3042" s="567"/>
      <c r="W3042" s="567"/>
      <c r="X3042" s="567"/>
      <c r="Y3042" s="568"/>
      <c r="Z3042" s="567"/>
      <c r="AA3042" s="567"/>
      <c r="AB3042" s="316"/>
      <c r="AC3042" s="316"/>
    </row>
    <row r="3043" spans="1:29">
      <c r="A3043" s="576"/>
      <c r="B3043" s="566"/>
      <c r="C3043" s="566"/>
      <c r="D3043" s="566"/>
      <c r="E3043" s="566"/>
      <c r="F3043" s="567"/>
      <c r="G3043" s="567"/>
      <c r="H3043" s="567"/>
      <c r="I3043" s="567"/>
      <c r="J3043" s="567"/>
      <c r="K3043" s="567"/>
      <c r="L3043" s="567"/>
      <c r="M3043" s="567"/>
      <c r="N3043" s="567"/>
      <c r="O3043" s="567"/>
      <c r="P3043" s="567"/>
      <c r="Q3043" s="567"/>
      <c r="R3043" s="567"/>
      <c r="S3043" s="567"/>
      <c r="T3043" s="567"/>
      <c r="U3043" s="567"/>
      <c r="V3043" s="567"/>
      <c r="W3043" s="567"/>
      <c r="X3043" s="567"/>
      <c r="Y3043" s="568"/>
      <c r="Z3043" s="567"/>
      <c r="AA3043" s="567"/>
      <c r="AB3043" s="316"/>
      <c r="AC3043" s="316"/>
    </row>
    <row r="3044" spans="1:29">
      <c r="A3044" s="576"/>
      <c r="B3044" s="566"/>
      <c r="C3044" s="566"/>
      <c r="D3044" s="566"/>
      <c r="E3044" s="566"/>
      <c r="F3044" s="567"/>
      <c r="G3044" s="567"/>
      <c r="H3044" s="567"/>
      <c r="I3044" s="567"/>
      <c r="J3044" s="567"/>
      <c r="K3044" s="567"/>
      <c r="L3044" s="567"/>
      <c r="M3044" s="567"/>
      <c r="N3044" s="567"/>
      <c r="O3044" s="567"/>
      <c r="P3044" s="567"/>
      <c r="Q3044" s="567"/>
      <c r="R3044" s="567"/>
      <c r="S3044" s="567"/>
      <c r="T3044" s="567"/>
      <c r="U3044" s="567"/>
      <c r="V3044" s="567"/>
      <c r="W3044" s="567"/>
      <c r="X3044" s="567"/>
      <c r="Y3044" s="568"/>
      <c r="Z3044" s="567"/>
      <c r="AA3044" s="567"/>
      <c r="AB3044" s="316"/>
      <c r="AC3044" s="316"/>
    </row>
    <row r="3045" spans="1:29">
      <c r="A3045" s="576"/>
      <c r="B3045" s="566"/>
      <c r="C3045" s="566"/>
      <c r="D3045" s="566"/>
      <c r="E3045" s="566"/>
      <c r="F3045" s="567"/>
      <c r="G3045" s="567"/>
      <c r="H3045" s="567"/>
      <c r="I3045" s="567"/>
      <c r="J3045" s="567"/>
      <c r="K3045" s="567"/>
      <c r="L3045" s="567"/>
      <c r="M3045" s="567"/>
      <c r="N3045" s="567"/>
      <c r="O3045" s="567"/>
      <c r="P3045" s="567"/>
      <c r="Q3045" s="567"/>
      <c r="R3045" s="567"/>
      <c r="S3045" s="567"/>
      <c r="T3045" s="567"/>
      <c r="U3045" s="567"/>
      <c r="V3045" s="567"/>
      <c r="W3045" s="567"/>
      <c r="X3045" s="567"/>
      <c r="Y3045" s="568"/>
      <c r="Z3045" s="567"/>
      <c r="AA3045" s="567"/>
      <c r="AB3045" s="316"/>
      <c r="AC3045" s="316"/>
    </row>
    <row r="3046" spans="1:29">
      <c r="A3046" s="576"/>
      <c r="B3046" s="566"/>
      <c r="C3046" s="566"/>
      <c r="D3046" s="566"/>
      <c r="E3046" s="566"/>
      <c r="F3046" s="567"/>
      <c r="G3046" s="567"/>
      <c r="H3046" s="567"/>
      <c r="I3046" s="567"/>
      <c r="J3046" s="567"/>
      <c r="K3046" s="567"/>
      <c r="L3046" s="567"/>
      <c r="M3046" s="567"/>
      <c r="N3046" s="567"/>
      <c r="O3046" s="567"/>
      <c r="P3046" s="567"/>
      <c r="Q3046" s="567"/>
      <c r="R3046" s="567"/>
      <c r="S3046" s="567"/>
      <c r="T3046" s="567"/>
      <c r="U3046" s="567"/>
      <c r="V3046" s="567"/>
      <c r="W3046" s="567"/>
      <c r="X3046" s="567"/>
      <c r="Y3046" s="568"/>
      <c r="Z3046" s="567"/>
      <c r="AA3046" s="567"/>
      <c r="AB3046" s="316"/>
      <c r="AC3046" s="316"/>
    </row>
    <row r="3047" spans="1:29">
      <c r="A3047" s="576"/>
      <c r="B3047" s="566"/>
      <c r="C3047" s="566"/>
      <c r="D3047" s="566"/>
      <c r="E3047" s="566"/>
      <c r="F3047" s="567"/>
      <c r="G3047" s="567"/>
      <c r="H3047" s="567"/>
      <c r="I3047" s="567"/>
      <c r="J3047" s="567"/>
      <c r="K3047" s="567"/>
      <c r="L3047" s="567"/>
      <c r="M3047" s="567"/>
      <c r="N3047" s="567"/>
      <c r="O3047" s="567"/>
      <c r="P3047" s="567"/>
      <c r="Q3047" s="567"/>
      <c r="R3047" s="567"/>
      <c r="S3047" s="567"/>
      <c r="T3047" s="567"/>
      <c r="U3047" s="567"/>
      <c r="V3047" s="567"/>
      <c r="W3047" s="567"/>
      <c r="X3047" s="567"/>
      <c r="Y3047" s="568"/>
      <c r="Z3047" s="567"/>
      <c r="AA3047" s="567"/>
      <c r="AB3047" s="316"/>
      <c r="AC3047" s="316"/>
    </row>
    <row r="3048" spans="1:29">
      <c r="A3048" s="576"/>
      <c r="B3048" s="566"/>
      <c r="C3048" s="566"/>
      <c r="D3048" s="566"/>
      <c r="E3048" s="566"/>
      <c r="F3048" s="567"/>
      <c r="G3048" s="567"/>
      <c r="H3048" s="567"/>
      <c r="I3048" s="567"/>
      <c r="J3048" s="567"/>
      <c r="K3048" s="567"/>
      <c r="L3048" s="567"/>
      <c r="M3048" s="567"/>
      <c r="N3048" s="567"/>
      <c r="O3048" s="567"/>
      <c r="P3048" s="567"/>
      <c r="Q3048" s="567"/>
      <c r="R3048" s="567"/>
      <c r="S3048" s="567"/>
      <c r="T3048" s="567"/>
      <c r="U3048" s="567"/>
      <c r="V3048" s="567"/>
      <c r="W3048" s="567"/>
      <c r="X3048" s="567"/>
      <c r="Y3048" s="568"/>
      <c r="Z3048" s="567"/>
      <c r="AA3048" s="567"/>
      <c r="AB3048" s="316"/>
      <c r="AC3048" s="316"/>
    </row>
    <row r="3049" spans="1:29">
      <c r="A3049" s="576"/>
      <c r="B3049" s="566"/>
      <c r="C3049" s="566"/>
      <c r="D3049" s="566"/>
      <c r="E3049" s="566"/>
      <c r="F3049" s="567"/>
      <c r="G3049" s="567"/>
      <c r="H3049" s="567"/>
      <c r="I3049" s="567"/>
      <c r="J3049" s="567"/>
      <c r="K3049" s="567"/>
      <c r="L3049" s="567"/>
      <c r="M3049" s="567"/>
      <c r="N3049" s="567"/>
      <c r="O3049" s="567"/>
      <c r="P3049" s="567"/>
      <c r="Q3049" s="567"/>
      <c r="R3049" s="567"/>
      <c r="S3049" s="567"/>
      <c r="T3049" s="567"/>
      <c r="U3049" s="567"/>
      <c r="V3049" s="567"/>
      <c r="W3049" s="567"/>
      <c r="X3049" s="567"/>
      <c r="Y3049" s="568"/>
      <c r="Z3049" s="567"/>
      <c r="AA3049" s="567"/>
      <c r="AB3049" s="316"/>
      <c r="AC3049" s="316"/>
    </row>
    <row r="3050" spans="1:29">
      <c r="A3050" s="576"/>
      <c r="B3050" s="566"/>
      <c r="C3050" s="566"/>
      <c r="D3050" s="566"/>
      <c r="E3050" s="566"/>
      <c r="F3050" s="567"/>
      <c r="G3050" s="567"/>
      <c r="H3050" s="567"/>
      <c r="I3050" s="567"/>
      <c r="J3050" s="567"/>
      <c r="K3050" s="567"/>
      <c r="L3050" s="567"/>
      <c r="M3050" s="567"/>
      <c r="N3050" s="567"/>
      <c r="O3050" s="567"/>
      <c r="P3050" s="567"/>
      <c r="Q3050" s="567"/>
      <c r="R3050" s="567"/>
      <c r="S3050" s="567"/>
      <c r="T3050" s="567"/>
      <c r="U3050" s="567"/>
      <c r="V3050" s="567"/>
      <c r="W3050" s="567"/>
      <c r="X3050" s="567"/>
      <c r="Y3050" s="568"/>
      <c r="Z3050" s="567"/>
      <c r="AA3050" s="567"/>
      <c r="AB3050" s="316"/>
      <c r="AC3050" s="316"/>
    </row>
    <row r="3051" spans="1:29">
      <c r="A3051" s="576"/>
      <c r="B3051" s="566"/>
      <c r="C3051" s="566"/>
      <c r="D3051" s="566"/>
      <c r="E3051" s="566"/>
      <c r="F3051" s="567"/>
      <c r="G3051" s="567"/>
      <c r="H3051" s="567"/>
      <c r="I3051" s="567"/>
      <c r="J3051" s="567"/>
      <c r="K3051" s="567"/>
      <c r="L3051" s="567"/>
      <c r="M3051" s="567"/>
      <c r="N3051" s="567"/>
      <c r="O3051" s="567"/>
      <c r="P3051" s="567"/>
      <c r="Q3051" s="567"/>
      <c r="R3051" s="567"/>
      <c r="S3051" s="567"/>
      <c r="T3051" s="567"/>
      <c r="U3051" s="567"/>
      <c r="V3051" s="567"/>
      <c r="W3051" s="567"/>
      <c r="X3051" s="567"/>
      <c r="Y3051" s="568"/>
      <c r="Z3051" s="567"/>
      <c r="AA3051" s="567"/>
      <c r="AB3051" s="316"/>
      <c r="AC3051" s="316"/>
    </row>
    <row r="3052" spans="1:29">
      <c r="A3052" s="576"/>
      <c r="B3052" s="566"/>
      <c r="C3052" s="566"/>
      <c r="D3052" s="566"/>
      <c r="E3052" s="566"/>
      <c r="F3052" s="567"/>
      <c r="G3052" s="567"/>
      <c r="H3052" s="567"/>
      <c r="I3052" s="567"/>
      <c r="J3052" s="567"/>
      <c r="K3052" s="567"/>
      <c r="L3052" s="567"/>
      <c r="M3052" s="567"/>
      <c r="N3052" s="567"/>
      <c r="O3052" s="567"/>
      <c r="P3052" s="567"/>
      <c r="Q3052" s="567"/>
      <c r="R3052" s="567"/>
      <c r="S3052" s="567"/>
      <c r="T3052" s="567"/>
      <c r="U3052" s="567"/>
      <c r="V3052" s="567"/>
      <c r="W3052" s="567"/>
      <c r="X3052" s="567"/>
      <c r="Y3052" s="568"/>
      <c r="Z3052" s="567"/>
      <c r="AA3052" s="567"/>
      <c r="AB3052" s="316"/>
      <c r="AC3052" s="316"/>
    </row>
    <row r="3053" spans="1:29">
      <c r="A3053" s="576"/>
      <c r="B3053" s="566"/>
      <c r="C3053" s="566"/>
      <c r="D3053" s="566"/>
      <c r="E3053" s="566"/>
      <c r="F3053" s="567"/>
      <c r="G3053" s="567"/>
      <c r="H3053" s="567"/>
      <c r="I3053" s="567"/>
      <c r="J3053" s="567"/>
      <c r="K3053" s="567"/>
      <c r="L3053" s="567"/>
      <c r="M3053" s="567"/>
      <c r="N3053" s="567"/>
      <c r="O3053" s="567"/>
      <c r="P3053" s="567"/>
      <c r="Q3053" s="567"/>
      <c r="R3053" s="567"/>
      <c r="S3053" s="567"/>
      <c r="T3053" s="567"/>
      <c r="U3053" s="567"/>
      <c r="V3053" s="567"/>
      <c r="W3053" s="567"/>
      <c r="X3053" s="567"/>
      <c r="Y3053" s="568"/>
      <c r="Z3053" s="567"/>
      <c r="AA3053" s="567"/>
      <c r="AB3053" s="316"/>
      <c r="AC3053" s="316"/>
    </row>
    <row r="3054" spans="1:29">
      <c r="A3054" s="576"/>
      <c r="B3054" s="566"/>
      <c r="C3054" s="566"/>
      <c r="D3054" s="566"/>
      <c r="E3054" s="566"/>
      <c r="F3054" s="567"/>
      <c r="G3054" s="567"/>
      <c r="H3054" s="567"/>
      <c r="I3054" s="567"/>
      <c r="J3054" s="567"/>
      <c r="K3054" s="567"/>
      <c r="L3054" s="567"/>
      <c r="M3054" s="567"/>
      <c r="N3054" s="567"/>
      <c r="O3054" s="567"/>
      <c r="P3054" s="567"/>
      <c r="Q3054" s="567"/>
      <c r="R3054" s="567"/>
      <c r="S3054" s="567"/>
      <c r="T3054" s="567"/>
      <c r="U3054" s="567"/>
      <c r="V3054" s="567"/>
      <c r="W3054" s="567"/>
      <c r="X3054" s="567"/>
      <c r="Y3054" s="568"/>
      <c r="Z3054" s="567"/>
      <c r="AA3054" s="567"/>
      <c r="AB3054" s="316"/>
      <c r="AC3054" s="316"/>
    </row>
    <row r="3055" spans="1:29">
      <c r="A3055" s="576"/>
      <c r="B3055" s="566"/>
      <c r="C3055" s="566"/>
      <c r="D3055" s="566"/>
      <c r="E3055" s="566"/>
      <c r="F3055" s="567"/>
      <c r="G3055" s="567"/>
      <c r="H3055" s="567"/>
      <c r="I3055" s="567"/>
      <c r="J3055" s="567"/>
      <c r="K3055" s="567"/>
      <c r="L3055" s="567"/>
      <c r="M3055" s="567"/>
      <c r="N3055" s="567"/>
      <c r="O3055" s="567"/>
      <c r="P3055" s="567"/>
      <c r="Q3055" s="567"/>
      <c r="R3055" s="567"/>
      <c r="S3055" s="567"/>
      <c r="T3055" s="567"/>
      <c r="U3055" s="567"/>
      <c r="V3055" s="567"/>
      <c r="W3055" s="567"/>
      <c r="X3055" s="567"/>
      <c r="Y3055" s="568"/>
      <c r="Z3055" s="567"/>
      <c r="AA3055" s="567"/>
      <c r="AB3055" s="316"/>
      <c r="AC3055" s="316"/>
    </row>
    <row r="3056" spans="1:29">
      <c r="A3056" s="576"/>
      <c r="B3056" s="566"/>
      <c r="C3056" s="566"/>
      <c r="D3056" s="566"/>
      <c r="E3056" s="566"/>
      <c r="F3056" s="567"/>
      <c r="G3056" s="567"/>
      <c r="H3056" s="567"/>
      <c r="I3056" s="567"/>
      <c r="J3056" s="567"/>
      <c r="K3056" s="567"/>
      <c r="L3056" s="567"/>
      <c r="M3056" s="567"/>
      <c r="N3056" s="567"/>
      <c r="O3056" s="567"/>
      <c r="P3056" s="567"/>
      <c r="Q3056" s="567"/>
      <c r="R3056" s="567"/>
      <c r="S3056" s="567"/>
      <c r="T3056" s="567"/>
      <c r="U3056" s="567"/>
      <c r="V3056" s="567"/>
      <c r="W3056" s="567"/>
      <c r="X3056" s="567"/>
      <c r="Y3056" s="568"/>
      <c r="Z3056" s="567"/>
      <c r="AA3056" s="567"/>
      <c r="AB3056" s="316"/>
      <c r="AC3056" s="316"/>
    </row>
    <row r="3057" spans="1:29">
      <c r="A3057" s="576"/>
      <c r="B3057" s="566"/>
      <c r="C3057" s="566"/>
      <c r="D3057" s="566"/>
      <c r="E3057" s="566"/>
      <c r="F3057" s="567"/>
      <c r="G3057" s="567"/>
      <c r="H3057" s="567"/>
      <c r="I3057" s="567"/>
      <c r="J3057" s="567"/>
      <c r="K3057" s="567"/>
      <c r="L3057" s="567"/>
      <c r="M3057" s="567"/>
      <c r="N3057" s="567"/>
      <c r="O3057" s="567"/>
      <c r="P3057" s="567"/>
      <c r="Q3057" s="567"/>
      <c r="R3057" s="567"/>
      <c r="S3057" s="567"/>
      <c r="T3057" s="567"/>
      <c r="U3057" s="567"/>
      <c r="V3057" s="567"/>
      <c r="W3057" s="567"/>
      <c r="X3057" s="567"/>
      <c r="Y3057" s="568"/>
      <c r="Z3057" s="567"/>
      <c r="AA3057" s="567"/>
      <c r="AB3057" s="316"/>
      <c r="AC3057" s="316"/>
    </row>
    <row r="3058" spans="1:29">
      <c r="A3058" s="576"/>
      <c r="B3058" s="566"/>
      <c r="C3058" s="566"/>
      <c r="D3058" s="566"/>
      <c r="E3058" s="566"/>
      <c r="F3058" s="567"/>
      <c r="G3058" s="567"/>
      <c r="H3058" s="567"/>
      <c r="I3058" s="567"/>
      <c r="J3058" s="567"/>
      <c r="K3058" s="567"/>
      <c r="L3058" s="567"/>
      <c r="M3058" s="567"/>
      <c r="N3058" s="567"/>
      <c r="O3058" s="567"/>
      <c r="P3058" s="567"/>
      <c r="Q3058" s="567"/>
      <c r="R3058" s="567"/>
      <c r="S3058" s="567"/>
      <c r="T3058" s="567"/>
      <c r="U3058" s="567"/>
      <c r="V3058" s="567"/>
      <c r="W3058" s="567"/>
      <c r="X3058" s="567"/>
      <c r="Y3058" s="568"/>
      <c r="Z3058" s="567"/>
      <c r="AA3058" s="567"/>
      <c r="AB3058" s="316"/>
      <c r="AC3058" s="316"/>
    </row>
    <row r="3059" spans="1:29">
      <c r="A3059" s="576"/>
      <c r="B3059" s="566"/>
      <c r="C3059" s="566"/>
      <c r="D3059" s="566"/>
      <c r="E3059" s="566"/>
      <c r="F3059" s="567"/>
      <c r="G3059" s="567"/>
      <c r="H3059" s="567"/>
      <c r="I3059" s="567"/>
      <c r="J3059" s="567"/>
      <c r="K3059" s="567"/>
      <c r="L3059" s="567"/>
      <c r="M3059" s="567"/>
      <c r="N3059" s="567"/>
      <c r="O3059" s="567"/>
      <c r="P3059" s="567"/>
      <c r="Q3059" s="567"/>
      <c r="R3059" s="567"/>
      <c r="S3059" s="567"/>
      <c r="T3059" s="567"/>
      <c r="U3059" s="567"/>
      <c r="V3059" s="567"/>
      <c r="W3059" s="567"/>
      <c r="X3059" s="567"/>
      <c r="Y3059" s="568"/>
      <c r="Z3059" s="567"/>
      <c r="AA3059" s="567"/>
      <c r="AB3059" s="316"/>
      <c r="AC3059" s="316"/>
    </row>
    <row r="3060" spans="1:29">
      <c r="A3060" s="576"/>
      <c r="B3060" s="566"/>
      <c r="C3060" s="566"/>
      <c r="D3060" s="566"/>
      <c r="E3060" s="566"/>
      <c r="F3060" s="567"/>
      <c r="G3060" s="567"/>
      <c r="H3060" s="567"/>
      <c r="I3060" s="567"/>
      <c r="J3060" s="567"/>
      <c r="K3060" s="567"/>
      <c r="L3060" s="567"/>
      <c r="M3060" s="567"/>
      <c r="N3060" s="567"/>
      <c r="O3060" s="567"/>
      <c r="P3060" s="567"/>
      <c r="Q3060" s="567"/>
      <c r="R3060" s="567"/>
      <c r="S3060" s="567"/>
      <c r="T3060" s="567"/>
      <c r="U3060" s="567"/>
      <c r="V3060" s="567"/>
      <c r="W3060" s="567"/>
      <c r="X3060" s="567"/>
      <c r="Y3060" s="568"/>
      <c r="Z3060" s="567"/>
      <c r="AA3060" s="567"/>
      <c r="AB3060" s="316"/>
      <c r="AC3060" s="316"/>
    </row>
    <row r="3061" spans="1:29">
      <c r="A3061" s="576"/>
      <c r="B3061" s="566"/>
      <c r="C3061" s="566"/>
      <c r="D3061" s="566"/>
      <c r="E3061" s="566"/>
      <c r="F3061" s="567"/>
      <c r="G3061" s="567"/>
      <c r="H3061" s="567"/>
      <c r="I3061" s="567"/>
      <c r="J3061" s="567"/>
      <c r="K3061" s="567"/>
      <c r="L3061" s="567"/>
      <c r="M3061" s="567"/>
      <c r="N3061" s="567"/>
      <c r="O3061" s="567"/>
      <c r="P3061" s="567"/>
      <c r="Q3061" s="567"/>
      <c r="R3061" s="567"/>
      <c r="S3061" s="567"/>
      <c r="T3061" s="567"/>
      <c r="U3061" s="567"/>
      <c r="V3061" s="567"/>
      <c r="W3061" s="567"/>
      <c r="X3061" s="567"/>
      <c r="Y3061" s="568"/>
      <c r="Z3061" s="567"/>
      <c r="AA3061" s="567"/>
      <c r="AB3061" s="316"/>
      <c r="AC3061" s="316"/>
    </row>
    <row r="3062" spans="1:29">
      <c r="A3062" s="576"/>
      <c r="B3062" s="566"/>
      <c r="C3062" s="566"/>
      <c r="D3062" s="566"/>
      <c r="E3062" s="566"/>
      <c r="F3062" s="567"/>
      <c r="G3062" s="567"/>
      <c r="H3062" s="567"/>
      <c r="I3062" s="567"/>
      <c r="J3062" s="567"/>
      <c r="K3062" s="567"/>
      <c r="L3062" s="567"/>
      <c r="M3062" s="567"/>
      <c r="N3062" s="567"/>
      <c r="O3062" s="567"/>
      <c r="P3062" s="567"/>
      <c r="Q3062" s="567"/>
      <c r="R3062" s="567"/>
      <c r="S3062" s="567"/>
      <c r="T3062" s="567"/>
      <c r="U3062" s="567"/>
      <c r="V3062" s="567"/>
      <c r="W3062" s="567"/>
      <c r="X3062" s="567"/>
      <c r="Y3062" s="568"/>
      <c r="Z3062" s="567"/>
      <c r="AA3062" s="567"/>
      <c r="AB3062" s="316"/>
      <c r="AC3062" s="316"/>
    </row>
    <row r="3063" spans="1:29">
      <c r="A3063" s="576"/>
      <c r="B3063" s="566"/>
      <c r="C3063" s="566"/>
      <c r="D3063" s="566"/>
      <c r="E3063" s="566"/>
      <c r="F3063" s="567"/>
      <c r="G3063" s="567"/>
      <c r="H3063" s="567"/>
      <c r="I3063" s="567"/>
      <c r="J3063" s="567"/>
      <c r="K3063" s="567"/>
      <c r="L3063" s="567"/>
      <c r="M3063" s="567"/>
      <c r="N3063" s="567"/>
      <c r="O3063" s="567"/>
      <c r="P3063" s="567"/>
      <c r="Q3063" s="567"/>
      <c r="R3063" s="567"/>
      <c r="S3063" s="567"/>
      <c r="T3063" s="567"/>
      <c r="U3063" s="567"/>
      <c r="V3063" s="567"/>
      <c r="W3063" s="567"/>
      <c r="X3063" s="567"/>
      <c r="Y3063" s="568"/>
      <c r="Z3063" s="567"/>
      <c r="AA3063" s="567"/>
      <c r="AB3063" s="316"/>
      <c r="AC3063" s="316"/>
    </row>
    <row r="3064" spans="1:29">
      <c r="A3064" s="576"/>
      <c r="B3064" s="566"/>
      <c r="C3064" s="566"/>
      <c r="D3064" s="566"/>
      <c r="E3064" s="566"/>
      <c r="F3064" s="567"/>
      <c r="G3064" s="567"/>
      <c r="H3064" s="567"/>
      <c r="I3064" s="567"/>
      <c r="J3064" s="567"/>
      <c r="K3064" s="567"/>
      <c r="L3064" s="567"/>
      <c r="M3064" s="567"/>
      <c r="N3064" s="567"/>
      <c r="O3064" s="567"/>
      <c r="P3064" s="567"/>
      <c r="Q3064" s="567"/>
      <c r="R3064" s="567"/>
      <c r="S3064" s="567"/>
      <c r="T3064" s="567"/>
      <c r="U3064" s="567"/>
      <c r="V3064" s="567"/>
      <c r="W3064" s="567"/>
      <c r="X3064" s="567"/>
      <c r="Y3064" s="568"/>
      <c r="Z3064" s="567"/>
      <c r="AA3064" s="567"/>
      <c r="AB3064" s="316"/>
      <c r="AC3064" s="316"/>
    </row>
    <row r="3065" spans="1:29">
      <c r="A3065" s="576"/>
      <c r="B3065" s="566"/>
      <c r="C3065" s="566"/>
      <c r="D3065" s="566"/>
      <c r="E3065" s="566"/>
      <c r="F3065" s="567"/>
      <c r="G3065" s="567"/>
      <c r="H3065" s="567"/>
      <c r="I3065" s="567"/>
      <c r="J3065" s="567"/>
      <c r="K3065" s="567"/>
      <c r="L3065" s="567"/>
      <c r="M3065" s="567"/>
      <c r="N3065" s="567"/>
      <c r="O3065" s="567"/>
      <c r="P3065" s="567"/>
      <c r="Q3065" s="567"/>
      <c r="R3065" s="567"/>
      <c r="S3065" s="567"/>
      <c r="T3065" s="567"/>
      <c r="U3065" s="567"/>
      <c r="V3065" s="567"/>
      <c r="W3065" s="567"/>
      <c r="X3065" s="567"/>
      <c r="Y3065" s="568"/>
      <c r="Z3065" s="567"/>
      <c r="AA3065" s="567"/>
      <c r="AB3065" s="316"/>
      <c r="AC3065" s="316"/>
    </row>
    <row r="3066" spans="1:29">
      <c r="A3066" s="576"/>
      <c r="B3066" s="566"/>
      <c r="C3066" s="566"/>
      <c r="D3066" s="566"/>
      <c r="E3066" s="566"/>
      <c r="F3066" s="567"/>
      <c r="G3066" s="567"/>
      <c r="H3066" s="567"/>
      <c r="I3066" s="567"/>
      <c r="J3066" s="567"/>
      <c r="K3066" s="567"/>
      <c r="L3066" s="567"/>
      <c r="M3066" s="567"/>
      <c r="N3066" s="567"/>
      <c r="O3066" s="567"/>
      <c r="P3066" s="567"/>
      <c r="Q3066" s="567"/>
      <c r="R3066" s="567"/>
      <c r="S3066" s="567"/>
      <c r="T3066" s="567"/>
      <c r="U3066" s="567"/>
      <c r="V3066" s="567"/>
      <c r="W3066" s="567"/>
      <c r="X3066" s="567"/>
      <c r="Y3066" s="568"/>
      <c r="Z3066" s="567"/>
      <c r="AA3066" s="567"/>
      <c r="AB3066" s="316"/>
      <c r="AC3066" s="316"/>
    </row>
    <row r="3067" spans="1:29">
      <c r="A3067" s="576"/>
      <c r="B3067" s="566"/>
      <c r="C3067" s="566"/>
      <c r="D3067" s="566"/>
      <c r="E3067" s="566"/>
      <c r="F3067" s="567"/>
      <c r="G3067" s="567"/>
      <c r="H3067" s="567"/>
      <c r="I3067" s="567"/>
      <c r="J3067" s="567"/>
      <c r="K3067" s="567"/>
      <c r="L3067" s="567"/>
      <c r="M3067" s="567"/>
      <c r="N3067" s="567"/>
      <c r="O3067" s="567"/>
      <c r="P3067" s="567"/>
      <c r="Q3067" s="567"/>
      <c r="R3067" s="567"/>
      <c r="S3067" s="567"/>
      <c r="T3067" s="567"/>
      <c r="U3067" s="567"/>
      <c r="V3067" s="567"/>
      <c r="W3067" s="567"/>
      <c r="X3067" s="567"/>
      <c r="Y3067" s="568"/>
      <c r="Z3067" s="567"/>
      <c r="AA3067" s="567"/>
      <c r="AB3067" s="316"/>
      <c r="AC3067" s="316"/>
    </row>
    <row r="3068" spans="1:29">
      <c r="A3068" s="576"/>
      <c r="B3068" s="566"/>
      <c r="C3068" s="566"/>
      <c r="D3068" s="566"/>
      <c r="E3068" s="566"/>
      <c r="F3068" s="567"/>
      <c r="G3068" s="567"/>
      <c r="H3068" s="567"/>
      <c r="I3068" s="567"/>
      <c r="J3068" s="567"/>
      <c r="K3068" s="567"/>
      <c r="L3068" s="567"/>
      <c r="M3068" s="567"/>
      <c r="N3068" s="567"/>
      <c r="O3068" s="567"/>
      <c r="P3068" s="567"/>
      <c r="Q3068" s="567"/>
      <c r="R3068" s="567"/>
      <c r="S3068" s="567"/>
      <c r="T3068" s="567"/>
      <c r="U3068" s="567"/>
      <c r="V3068" s="567"/>
      <c r="W3068" s="567"/>
      <c r="X3068" s="567"/>
      <c r="Y3068" s="568"/>
      <c r="Z3068" s="567"/>
      <c r="AA3068" s="567"/>
      <c r="AB3068" s="316"/>
      <c r="AC3068" s="316"/>
    </row>
    <row r="3069" spans="1:29">
      <c r="A3069" s="576"/>
      <c r="B3069" s="566"/>
      <c r="C3069" s="566"/>
      <c r="D3069" s="566"/>
      <c r="E3069" s="566"/>
      <c r="F3069" s="567"/>
      <c r="G3069" s="567"/>
      <c r="H3069" s="567"/>
      <c r="I3069" s="567"/>
      <c r="J3069" s="567"/>
      <c r="K3069" s="567"/>
      <c r="L3069" s="567"/>
      <c r="M3069" s="567"/>
      <c r="N3069" s="567"/>
      <c r="O3069" s="567"/>
      <c r="P3069" s="567"/>
      <c r="Q3069" s="567"/>
      <c r="R3069" s="567"/>
      <c r="S3069" s="567"/>
      <c r="T3069" s="567"/>
      <c r="U3069" s="567"/>
      <c r="V3069" s="567"/>
      <c r="W3069" s="567"/>
      <c r="X3069" s="567"/>
      <c r="Y3069" s="568"/>
      <c r="Z3069" s="567"/>
      <c r="AA3069" s="567"/>
      <c r="AB3069" s="316"/>
      <c r="AC3069" s="316"/>
    </row>
    <row r="3070" spans="1:29">
      <c r="A3070" s="576"/>
      <c r="B3070" s="566"/>
      <c r="C3070" s="566"/>
      <c r="D3070" s="566"/>
      <c r="E3070" s="566"/>
      <c r="F3070" s="567"/>
      <c r="G3070" s="567"/>
      <c r="H3070" s="567"/>
      <c r="I3070" s="567"/>
      <c r="J3070" s="567"/>
      <c r="K3070" s="567"/>
      <c r="L3070" s="567"/>
      <c r="M3070" s="567"/>
      <c r="N3070" s="567"/>
      <c r="O3070" s="567"/>
      <c r="P3070" s="567"/>
      <c r="Q3070" s="567"/>
      <c r="R3070" s="567"/>
      <c r="S3070" s="567"/>
      <c r="T3070" s="567"/>
      <c r="U3070" s="567"/>
      <c r="V3070" s="567"/>
      <c r="W3070" s="567"/>
      <c r="X3070" s="567"/>
      <c r="Y3070" s="568"/>
      <c r="Z3070" s="567"/>
      <c r="AA3070" s="567"/>
      <c r="AB3070" s="316"/>
      <c r="AC3070" s="316"/>
    </row>
    <row r="3071" spans="1:29">
      <c r="A3071" s="576"/>
      <c r="B3071" s="566"/>
      <c r="C3071" s="566"/>
      <c r="D3071" s="566"/>
      <c r="E3071" s="566"/>
      <c r="F3071" s="567"/>
      <c r="G3071" s="567"/>
      <c r="H3071" s="567"/>
      <c r="I3071" s="567"/>
      <c r="J3071" s="567"/>
      <c r="K3071" s="567"/>
      <c r="L3071" s="567"/>
      <c r="M3071" s="567"/>
      <c r="N3071" s="567"/>
      <c r="O3071" s="567"/>
      <c r="P3071" s="567"/>
      <c r="Q3071" s="567"/>
      <c r="R3071" s="567"/>
      <c r="S3071" s="567"/>
      <c r="T3071" s="567"/>
      <c r="U3071" s="567"/>
      <c r="V3071" s="567"/>
      <c r="W3071" s="567"/>
      <c r="X3071" s="567"/>
      <c r="Y3071" s="568"/>
      <c r="Z3071" s="567"/>
      <c r="AA3071" s="567"/>
      <c r="AB3071" s="316"/>
      <c r="AC3071" s="316"/>
    </row>
    <row r="3072" spans="1:29">
      <c r="A3072" s="576"/>
      <c r="B3072" s="566"/>
      <c r="C3072" s="566"/>
      <c r="D3072" s="566"/>
      <c r="E3072" s="566"/>
      <c r="F3072" s="567"/>
      <c r="G3072" s="567"/>
      <c r="H3072" s="567"/>
      <c r="I3072" s="567"/>
      <c r="J3072" s="567"/>
      <c r="K3072" s="567"/>
      <c r="L3072" s="567"/>
      <c r="M3072" s="567"/>
      <c r="N3072" s="567"/>
      <c r="O3072" s="567"/>
      <c r="P3072" s="567"/>
      <c r="Q3072" s="567"/>
      <c r="R3072" s="567"/>
      <c r="S3072" s="567"/>
      <c r="T3072" s="567"/>
      <c r="U3072" s="567"/>
      <c r="V3072" s="567"/>
      <c r="W3072" s="567"/>
      <c r="X3072" s="567"/>
      <c r="Y3072" s="568"/>
      <c r="Z3072" s="567"/>
      <c r="AA3072" s="567"/>
      <c r="AB3072" s="316"/>
      <c r="AC3072" s="316"/>
    </row>
    <row r="3073" spans="1:29">
      <c r="A3073" s="576"/>
      <c r="B3073" s="566"/>
      <c r="C3073" s="566"/>
      <c r="D3073" s="566"/>
      <c r="E3073" s="566"/>
      <c r="F3073" s="567"/>
      <c r="G3073" s="567"/>
      <c r="H3073" s="567"/>
      <c r="I3073" s="567"/>
      <c r="J3073" s="567"/>
      <c r="K3073" s="567"/>
      <c r="L3073" s="567"/>
      <c r="M3073" s="567"/>
      <c r="N3073" s="567"/>
      <c r="O3073" s="567"/>
      <c r="P3073" s="567"/>
      <c r="Q3073" s="567"/>
      <c r="R3073" s="567"/>
      <c r="S3073" s="567"/>
      <c r="T3073" s="567"/>
      <c r="U3073" s="567"/>
      <c r="V3073" s="567"/>
      <c r="W3073" s="567"/>
      <c r="X3073" s="567"/>
      <c r="Y3073" s="568"/>
      <c r="Z3073" s="567"/>
      <c r="AA3073" s="567"/>
      <c r="AB3073" s="316"/>
      <c r="AC3073" s="316"/>
    </row>
    <row r="3074" spans="1:29">
      <c r="A3074" s="576"/>
      <c r="B3074" s="566"/>
      <c r="C3074" s="566"/>
      <c r="D3074" s="566"/>
      <c r="E3074" s="566"/>
      <c r="F3074" s="567"/>
      <c r="G3074" s="567"/>
      <c r="H3074" s="567"/>
      <c r="I3074" s="567"/>
      <c r="J3074" s="567"/>
      <c r="K3074" s="567"/>
      <c r="L3074" s="567"/>
      <c r="M3074" s="567"/>
      <c r="N3074" s="567"/>
      <c r="O3074" s="567"/>
      <c r="P3074" s="567"/>
      <c r="Q3074" s="567"/>
      <c r="R3074" s="567"/>
      <c r="S3074" s="567"/>
      <c r="T3074" s="567"/>
      <c r="U3074" s="567"/>
      <c r="V3074" s="567"/>
      <c r="W3074" s="567"/>
      <c r="X3074" s="567"/>
      <c r="Y3074" s="568"/>
      <c r="Z3074" s="567"/>
      <c r="AA3074" s="567"/>
      <c r="AB3074" s="316"/>
      <c r="AC3074" s="316"/>
    </row>
    <row r="3075" spans="1:29">
      <c r="A3075" s="576"/>
      <c r="B3075" s="566"/>
      <c r="C3075" s="566"/>
      <c r="D3075" s="566"/>
      <c r="E3075" s="566"/>
      <c r="F3075" s="567"/>
      <c r="G3075" s="567"/>
      <c r="H3075" s="567"/>
      <c r="I3075" s="567"/>
      <c r="J3075" s="567"/>
      <c r="K3075" s="567"/>
      <c r="L3075" s="567"/>
      <c r="M3075" s="567"/>
      <c r="N3075" s="567"/>
      <c r="O3075" s="567"/>
      <c r="P3075" s="567"/>
      <c r="Q3075" s="567"/>
      <c r="R3075" s="567"/>
      <c r="S3075" s="567"/>
      <c r="T3075" s="567"/>
      <c r="U3075" s="567"/>
      <c r="V3075" s="567"/>
      <c r="W3075" s="567"/>
      <c r="X3075" s="567"/>
      <c r="Y3075" s="568"/>
      <c r="Z3075" s="567"/>
      <c r="AA3075" s="567"/>
      <c r="AB3075" s="316"/>
      <c r="AC3075" s="316"/>
    </row>
    <row r="3076" spans="1:29">
      <c r="A3076" s="576"/>
      <c r="B3076" s="566"/>
      <c r="C3076" s="566"/>
      <c r="D3076" s="566"/>
      <c r="E3076" s="566"/>
      <c r="F3076" s="567"/>
      <c r="G3076" s="567"/>
      <c r="H3076" s="567"/>
      <c r="I3076" s="567"/>
      <c r="J3076" s="567"/>
      <c r="K3076" s="567"/>
      <c r="L3076" s="567"/>
      <c r="M3076" s="567"/>
      <c r="N3076" s="567"/>
      <c r="O3076" s="567"/>
      <c r="P3076" s="567"/>
      <c r="Q3076" s="567"/>
      <c r="R3076" s="567"/>
      <c r="S3076" s="567"/>
      <c r="T3076" s="567"/>
      <c r="U3076" s="567"/>
      <c r="V3076" s="567"/>
      <c r="W3076" s="567"/>
      <c r="X3076" s="567"/>
      <c r="Y3076" s="568"/>
      <c r="Z3076" s="567"/>
      <c r="AA3076" s="567"/>
      <c r="AB3076" s="316"/>
      <c r="AC3076" s="316"/>
    </row>
    <row r="3077" spans="1:29">
      <c r="A3077" s="576"/>
      <c r="B3077" s="566"/>
      <c r="C3077" s="566"/>
      <c r="D3077" s="566"/>
      <c r="E3077" s="566"/>
      <c r="F3077" s="567"/>
      <c r="G3077" s="567"/>
      <c r="H3077" s="567"/>
      <c r="I3077" s="567"/>
      <c r="J3077" s="567"/>
      <c r="K3077" s="567"/>
      <c r="L3077" s="567"/>
      <c r="M3077" s="567"/>
      <c r="N3077" s="567"/>
      <c r="O3077" s="567"/>
      <c r="P3077" s="567"/>
      <c r="Q3077" s="567"/>
      <c r="R3077" s="567"/>
      <c r="S3077" s="567"/>
      <c r="T3077" s="567"/>
      <c r="U3077" s="567"/>
      <c r="V3077" s="567"/>
      <c r="W3077" s="567"/>
      <c r="X3077" s="567"/>
      <c r="Y3077" s="568"/>
      <c r="Z3077" s="567"/>
      <c r="AA3077" s="567"/>
      <c r="AB3077" s="316"/>
      <c r="AC3077" s="316"/>
    </row>
    <row r="3078" spans="1:29">
      <c r="A3078" s="576"/>
      <c r="B3078" s="566"/>
      <c r="C3078" s="566"/>
      <c r="D3078" s="566"/>
      <c r="E3078" s="566"/>
      <c r="F3078" s="567"/>
      <c r="G3078" s="567"/>
      <c r="H3078" s="567"/>
      <c r="I3078" s="567"/>
      <c r="J3078" s="567"/>
      <c r="K3078" s="567"/>
      <c r="L3078" s="567"/>
      <c r="M3078" s="567"/>
      <c r="N3078" s="567"/>
      <c r="O3078" s="567"/>
      <c r="P3078" s="567"/>
      <c r="Q3078" s="567"/>
      <c r="R3078" s="567"/>
      <c r="S3078" s="567"/>
      <c r="T3078" s="567"/>
      <c r="U3078" s="567"/>
      <c r="V3078" s="567"/>
      <c r="W3078" s="567"/>
      <c r="X3078" s="567"/>
      <c r="Y3078" s="568"/>
      <c r="Z3078" s="567"/>
      <c r="AA3078" s="567"/>
      <c r="AB3078" s="316"/>
      <c r="AC3078" s="316"/>
    </row>
    <row r="3079" spans="1:29">
      <c r="A3079" s="576"/>
      <c r="B3079" s="566"/>
      <c r="C3079" s="566"/>
      <c r="D3079" s="566"/>
      <c r="E3079" s="566"/>
      <c r="F3079" s="567"/>
      <c r="G3079" s="567"/>
      <c r="H3079" s="567"/>
      <c r="I3079" s="567"/>
      <c r="J3079" s="567"/>
      <c r="K3079" s="567"/>
      <c r="L3079" s="567"/>
      <c r="M3079" s="567"/>
      <c r="N3079" s="567"/>
      <c r="O3079" s="567"/>
      <c r="P3079" s="567"/>
      <c r="Q3079" s="567"/>
      <c r="R3079" s="567"/>
      <c r="S3079" s="567"/>
      <c r="T3079" s="567"/>
      <c r="U3079" s="567"/>
      <c r="V3079" s="567"/>
      <c r="W3079" s="567"/>
      <c r="X3079" s="567"/>
      <c r="Y3079" s="568"/>
      <c r="Z3079" s="567"/>
      <c r="AA3079" s="567"/>
      <c r="AB3079" s="316"/>
      <c r="AC3079" s="316"/>
    </row>
    <row r="3080" spans="1:29">
      <c r="A3080" s="576"/>
      <c r="B3080" s="566"/>
      <c r="C3080" s="566"/>
      <c r="D3080" s="566"/>
      <c r="E3080" s="566"/>
      <c r="F3080" s="567"/>
      <c r="G3080" s="567"/>
      <c r="H3080" s="567"/>
      <c r="I3080" s="567"/>
      <c r="J3080" s="567"/>
      <c r="K3080" s="567"/>
      <c r="L3080" s="567"/>
      <c r="M3080" s="567"/>
      <c r="N3080" s="567"/>
      <c r="O3080" s="567"/>
      <c r="P3080" s="567"/>
      <c r="Q3080" s="567"/>
      <c r="R3080" s="567"/>
      <c r="S3080" s="567"/>
      <c r="T3080" s="567"/>
      <c r="U3080" s="567"/>
      <c r="V3080" s="567"/>
      <c r="W3080" s="567"/>
      <c r="X3080" s="567"/>
      <c r="Y3080" s="568"/>
      <c r="Z3080" s="567"/>
      <c r="AA3080" s="567"/>
      <c r="AB3080" s="316"/>
      <c r="AC3080" s="316"/>
    </row>
    <row r="3081" spans="1:29">
      <c r="A3081" s="576"/>
      <c r="B3081" s="566"/>
      <c r="C3081" s="566"/>
      <c r="D3081" s="566"/>
      <c r="E3081" s="566"/>
      <c r="F3081" s="567"/>
      <c r="G3081" s="567"/>
      <c r="H3081" s="567"/>
      <c r="I3081" s="567"/>
      <c r="J3081" s="567"/>
      <c r="K3081" s="567"/>
      <c r="L3081" s="567"/>
      <c r="M3081" s="567"/>
      <c r="N3081" s="567"/>
      <c r="O3081" s="567"/>
      <c r="P3081" s="567"/>
      <c r="Q3081" s="567"/>
      <c r="R3081" s="567"/>
      <c r="S3081" s="567"/>
      <c r="T3081" s="567"/>
      <c r="U3081" s="567"/>
      <c r="V3081" s="567"/>
      <c r="W3081" s="567"/>
      <c r="X3081" s="567"/>
      <c r="Y3081" s="568"/>
      <c r="Z3081" s="567"/>
      <c r="AA3081" s="567"/>
      <c r="AB3081" s="316"/>
      <c r="AC3081" s="316"/>
    </row>
    <row r="3082" spans="1:29">
      <c r="A3082" s="576"/>
      <c r="B3082" s="566"/>
      <c r="C3082" s="566"/>
      <c r="D3082" s="566"/>
      <c r="E3082" s="566"/>
      <c r="F3082" s="567"/>
      <c r="G3082" s="567"/>
      <c r="H3082" s="567"/>
      <c r="I3082" s="567"/>
      <c r="J3082" s="567"/>
      <c r="K3082" s="567"/>
      <c r="L3082" s="567"/>
      <c r="M3082" s="567"/>
      <c r="N3082" s="567"/>
      <c r="O3082" s="567"/>
      <c r="P3082" s="567"/>
      <c r="Q3082" s="567"/>
      <c r="R3082" s="567"/>
      <c r="S3082" s="567"/>
      <c r="T3082" s="567"/>
      <c r="U3082" s="567"/>
      <c r="V3082" s="567"/>
      <c r="W3082" s="567"/>
      <c r="X3082" s="567"/>
      <c r="Y3082" s="568"/>
      <c r="Z3082" s="567"/>
      <c r="AA3082" s="567"/>
      <c r="AB3082" s="316"/>
      <c r="AC3082" s="316"/>
    </row>
    <row r="3083" spans="1:29">
      <c r="A3083" s="576"/>
      <c r="B3083" s="566"/>
      <c r="C3083" s="566"/>
      <c r="D3083" s="566"/>
      <c r="E3083" s="566"/>
      <c r="F3083" s="567"/>
      <c r="G3083" s="567"/>
      <c r="H3083" s="567"/>
      <c r="I3083" s="567"/>
      <c r="J3083" s="567"/>
      <c r="K3083" s="567"/>
      <c r="L3083" s="567"/>
      <c r="M3083" s="567"/>
      <c r="N3083" s="567"/>
      <c r="O3083" s="567"/>
      <c r="P3083" s="567"/>
      <c r="Q3083" s="567"/>
      <c r="R3083" s="567"/>
      <c r="S3083" s="567"/>
      <c r="T3083" s="567"/>
      <c r="U3083" s="567"/>
      <c r="V3083" s="567"/>
      <c r="W3083" s="567"/>
      <c r="X3083" s="567"/>
      <c r="Y3083" s="568"/>
      <c r="Z3083" s="567"/>
      <c r="AA3083" s="567"/>
      <c r="AB3083" s="316"/>
      <c r="AC3083" s="316"/>
    </row>
    <row r="3084" spans="1:29">
      <c r="A3084" s="576"/>
      <c r="B3084" s="566"/>
      <c r="C3084" s="566"/>
      <c r="D3084" s="566"/>
      <c r="E3084" s="566"/>
      <c r="F3084" s="567"/>
      <c r="G3084" s="567"/>
      <c r="H3084" s="567"/>
      <c r="I3084" s="567"/>
      <c r="J3084" s="567"/>
      <c r="K3084" s="567"/>
      <c r="L3084" s="567"/>
      <c r="M3084" s="567"/>
      <c r="N3084" s="567"/>
      <c r="O3084" s="567"/>
      <c r="P3084" s="567"/>
      <c r="Q3084" s="567"/>
      <c r="R3084" s="567"/>
      <c r="S3084" s="567"/>
      <c r="T3084" s="567"/>
      <c r="U3084" s="567"/>
      <c r="V3084" s="567"/>
      <c r="W3084" s="567"/>
      <c r="X3084" s="567"/>
      <c r="Y3084" s="568"/>
      <c r="Z3084" s="567"/>
      <c r="AA3084" s="567"/>
      <c r="AB3084" s="316"/>
      <c r="AC3084" s="316"/>
    </row>
    <row r="3085" spans="1:29">
      <c r="A3085" s="576"/>
      <c r="B3085" s="566"/>
      <c r="C3085" s="566"/>
      <c r="D3085" s="566"/>
      <c r="E3085" s="566"/>
      <c r="F3085" s="567"/>
      <c r="G3085" s="567"/>
      <c r="H3085" s="567"/>
      <c r="I3085" s="567"/>
      <c r="J3085" s="567"/>
      <c r="K3085" s="567"/>
      <c r="L3085" s="567"/>
      <c r="M3085" s="567"/>
      <c r="N3085" s="567"/>
      <c r="O3085" s="567"/>
      <c r="P3085" s="567"/>
      <c r="Q3085" s="567"/>
      <c r="R3085" s="567"/>
      <c r="S3085" s="567"/>
      <c r="T3085" s="567"/>
      <c r="U3085" s="567"/>
      <c r="V3085" s="567"/>
      <c r="W3085" s="567"/>
      <c r="X3085" s="567"/>
      <c r="Y3085" s="568"/>
      <c r="Z3085" s="567"/>
      <c r="AA3085" s="567"/>
      <c r="AB3085" s="316"/>
      <c r="AC3085" s="316"/>
    </row>
    <row r="3086" spans="1:29">
      <c r="A3086" s="576"/>
      <c r="B3086" s="566"/>
      <c r="C3086" s="566"/>
      <c r="D3086" s="566"/>
      <c r="E3086" s="566"/>
      <c r="F3086" s="567"/>
      <c r="G3086" s="567"/>
      <c r="H3086" s="567"/>
      <c r="I3086" s="567"/>
      <c r="J3086" s="567"/>
      <c r="K3086" s="567"/>
      <c r="L3086" s="567"/>
      <c r="M3086" s="567"/>
      <c r="N3086" s="567"/>
      <c r="O3086" s="567"/>
      <c r="P3086" s="567"/>
      <c r="Q3086" s="567"/>
      <c r="R3086" s="567"/>
      <c r="S3086" s="567"/>
      <c r="T3086" s="567"/>
      <c r="U3086" s="567"/>
      <c r="V3086" s="567"/>
      <c r="W3086" s="567"/>
      <c r="X3086" s="567"/>
      <c r="Y3086" s="568"/>
      <c r="Z3086" s="567"/>
      <c r="AA3086" s="567"/>
      <c r="AB3086" s="316"/>
      <c r="AC3086" s="316"/>
    </row>
    <row r="3087" spans="1:29">
      <c r="A3087" s="576"/>
      <c r="B3087" s="566"/>
      <c r="C3087" s="566"/>
      <c r="D3087" s="566"/>
      <c r="E3087" s="566"/>
      <c r="F3087" s="567"/>
      <c r="G3087" s="567"/>
      <c r="H3087" s="567"/>
      <c r="I3087" s="567"/>
      <c r="J3087" s="567"/>
      <c r="K3087" s="567"/>
      <c r="L3087" s="567"/>
      <c r="M3087" s="567"/>
      <c r="N3087" s="567"/>
      <c r="O3087" s="567"/>
      <c r="P3087" s="567"/>
      <c r="Q3087" s="567"/>
      <c r="R3087" s="567"/>
      <c r="S3087" s="567"/>
      <c r="T3087" s="567"/>
      <c r="U3087" s="567"/>
      <c r="V3087" s="567"/>
      <c r="W3087" s="567"/>
      <c r="X3087" s="567"/>
      <c r="Y3087" s="568"/>
      <c r="Z3087" s="567"/>
      <c r="AA3087" s="567"/>
      <c r="AB3087" s="316"/>
      <c r="AC3087" s="316"/>
    </row>
    <row r="3088" spans="1:29">
      <c r="A3088" s="576"/>
      <c r="B3088" s="566"/>
      <c r="C3088" s="566"/>
      <c r="D3088" s="566"/>
      <c r="E3088" s="566"/>
      <c r="F3088" s="567"/>
      <c r="G3088" s="567"/>
      <c r="H3088" s="567"/>
      <c r="I3088" s="567"/>
      <c r="J3088" s="567"/>
      <c r="K3088" s="567"/>
      <c r="L3088" s="567"/>
      <c r="M3088" s="567"/>
      <c r="N3088" s="567"/>
      <c r="O3088" s="567"/>
      <c r="P3088" s="567"/>
      <c r="Q3088" s="567"/>
      <c r="R3088" s="567"/>
      <c r="S3088" s="567"/>
      <c r="T3088" s="567"/>
      <c r="U3088" s="567"/>
      <c r="V3088" s="567"/>
      <c r="W3088" s="567"/>
      <c r="X3088" s="567"/>
      <c r="Y3088" s="568"/>
      <c r="Z3088" s="567"/>
      <c r="AA3088" s="567"/>
      <c r="AB3088" s="316"/>
      <c r="AC3088" s="316"/>
    </row>
    <row r="3089" spans="1:29">
      <c r="A3089" s="576"/>
      <c r="B3089" s="566"/>
      <c r="C3089" s="566"/>
      <c r="D3089" s="566"/>
      <c r="E3089" s="566"/>
      <c r="F3089" s="567"/>
      <c r="G3089" s="567"/>
      <c r="H3089" s="567"/>
      <c r="I3089" s="567"/>
      <c r="J3089" s="567"/>
      <c r="K3089" s="567"/>
      <c r="L3089" s="567"/>
      <c r="M3089" s="567"/>
      <c r="N3089" s="567"/>
      <c r="O3089" s="567"/>
      <c r="P3089" s="567"/>
      <c r="Q3089" s="567"/>
      <c r="R3089" s="567"/>
      <c r="S3089" s="567"/>
      <c r="T3089" s="567"/>
      <c r="U3089" s="567"/>
      <c r="V3089" s="567"/>
      <c r="W3089" s="567"/>
      <c r="X3089" s="567"/>
      <c r="Y3089" s="568"/>
      <c r="Z3089" s="567"/>
      <c r="AA3089" s="567"/>
      <c r="AB3089" s="316"/>
      <c r="AC3089" s="316"/>
    </row>
    <row r="3090" spans="1:29">
      <c r="A3090" s="576"/>
      <c r="B3090" s="566"/>
      <c r="C3090" s="566"/>
      <c r="D3090" s="566"/>
      <c r="E3090" s="566"/>
      <c r="F3090" s="567"/>
      <c r="G3090" s="567"/>
      <c r="H3090" s="567"/>
      <c r="I3090" s="567"/>
      <c r="J3090" s="567"/>
      <c r="K3090" s="567"/>
      <c r="L3090" s="567"/>
      <c r="M3090" s="567"/>
      <c r="N3090" s="567"/>
      <c r="O3090" s="567"/>
      <c r="P3090" s="567"/>
      <c r="Q3090" s="567"/>
      <c r="R3090" s="567"/>
      <c r="S3090" s="567"/>
      <c r="T3090" s="567"/>
      <c r="U3090" s="567"/>
      <c r="V3090" s="567"/>
      <c r="W3090" s="567"/>
      <c r="X3090" s="567"/>
      <c r="Y3090" s="568"/>
      <c r="Z3090" s="567"/>
      <c r="AA3090" s="567"/>
      <c r="AB3090" s="316"/>
      <c r="AC3090" s="316"/>
    </row>
    <row r="3091" spans="1:29">
      <c r="A3091" s="576"/>
      <c r="B3091" s="566"/>
      <c r="C3091" s="566"/>
      <c r="D3091" s="566"/>
      <c r="E3091" s="566"/>
      <c r="F3091" s="567"/>
      <c r="G3091" s="567"/>
      <c r="H3091" s="567"/>
      <c r="I3091" s="567"/>
      <c r="J3091" s="567"/>
      <c r="K3091" s="567"/>
      <c r="L3091" s="567"/>
      <c r="M3091" s="567"/>
      <c r="N3091" s="567"/>
      <c r="O3091" s="567"/>
      <c r="P3091" s="567"/>
      <c r="Q3091" s="567"/>
      <c r="R3091" s="567"/>
      <c r="S3091" s="567"/>
      <c r="T3091" s="567"/>
      <c r="U3091" s="567"/>
      <c r="V3091" s="567"/>
      <c r="W3091" s="567"/>
      <c r="X3091" s="567"/>
      <c r="Y3091" s="568"/>
      <c r="Z3091" s="567"/>
      <c r="AA3091" s="567"/>
      <c r="AB3091" s="316"/>
      <c r="AC3091" s="316"/>
    </row>
    <row r="3092" spans="1:29">
      <c r="A3092" s="576"/>
      <c r="B3092" s="566"/>
      <c r="C3092" s="566"/>
      <c r="D3092" s="566"/>
      <c r="E3092" s="566"/>
      <c r="F3092" s="567"/>
      <c r="G3092" s="567"/>
      <c r="H3092" s="567"/>
      <c r="I3092" s="567"/>
      <c r="J3092" s="567"/>
      <c r="K3092" s="567"/>
      <c r="L3092" s="567"/>
      <c r="M3092" s="567"/>
      <c r="N3092" s="567"/>
      <c r="O3092" s="567"/>
      <c r="P3092" s="567"/>
      <c r="Q3092" s="567"/>
      <c r="R3092" s="567"/>
      <c r="S3092" s="567"/>
      <c r="T3092" s="567"/>
      <c r="U3092" s="567"/>
      <c r="V3092" s="567"/>
      <c r="W3092" s="567"/>
      <c r="X3092" s="567"/>
      <c r="Y3092" s="568"/>
      <c r="Z3092" s="567"/>
      <c r="AA3092" s="567"/>
      <c r="AB3092" s="316"/>
      <c r="AC3092" s="316"/>
    </row>
    <row r="3093" spans="1:29">
      <c r="A3093" s="576"/>
      <c r="B3093" s="566"/>
      <c r="C3093" s="566"/>
      <c r="D3093" s="566"/>
      <c r="E3093" s="566"/>
      <c r="F3093" s="567"/>
      <c r="G3093" s="567"/>
      <c r="H3093" s="567"/>
      <c r="I3093" s="567"/>
      <c r="J3093" s="567"/>
      <c r="K3093" s="567"/>
      <c r="L3093" s="567"/>
      <c r="M3093" s="567"/>
      <c r="N3093" s="567"/>
      <c r="O3093" s="567"/>
      <c r="P3093" s="567"/>
      <c r="Q3093" s="567"/>
      <c r="R3093" s="567"/>
      <c r="S3093" s="567"/>
      <c r="T3093" s="567"/>
      <c r="U3093" s="567"/>
      <c r="V3093" s="567"/>
      <c r="W3093" s="567"/>
      <c r="X3093" s="567"/>
      <c r="Y3093" s="568"/>
      <c r="Z3093" s="567"/>
      <c r="AA3093" s="567"/>
      <c r="AB3093" s="316"/>
      <c r="AC3093" s="316"/>
    </row>
    <row r="3094" spans="1:29">
      <c r="A3094" s="576"/>
      <c r="B3094" s="566"/>
      <c r="C3094" s="566"/>
      <c r="D3094" s="566"/>
      <c r="E3094" s="566"/>
      <c r="F3094" s="567"/>
      <c r="G3094" s="567"/>
      <c r="H3094" s="567"/>
      <c r="I3094" s="567"/>
      <c r="J3094" s="567"/>
      <c r="K3094" s="567"/>
      <c r="L3094" s="567"/>
      <c r="M3094" s="567"/>
      <c r="N3094" s="567"/>
      <c r="O3094" s="567"/>
      <c r="P3094" s="567"/>
      <c r="Q3094" s="567"/>
      <c r="R3094" s="567"/>
      <c r="S3094" s="567"/>
      <c r="T3094" s="567"/>
      <c r="U3094" s="567"/>
      <c r="V3094" s="567"/>
      <c r="W3094" s="567"/>
      <c r="X3094" s="567"/>
      <c r="Y3094" s="568"/>
      <c r="Z3094" s="567"/>
      <c r="AA3094" s="567"/>
      <c r="AB3094" s="316"/>
      <c r="AC3094" s="316"/>
    </row>
    <row r="3095" spans="1:29">
      <c r="A3095" s="576"/>
      <c r="B3095" s="566"/>
      <c r="C3095" s="566"/>
      <c r="D3095" s="566"/>
      <c r="E3095" s="566"/>
      <c r="F3095" s="567"/>
      <c r="G3095" s="567"/>
      <c r="H3095" s="567"/>
      <c r="I3095" s="567"/>
      <c r="J3095" s="567"/>
      <c r="K3095" s="567"/>
      <c r="L3095" s="567"/>
      <c r="M3095" s="567"/>
      <c r="N3095" s="567"/>
      <c r="O3095" s="567"/>
      <c r="P3095" s="567"/>
      <c r="Q3095" s="567"/>
      <c r="R3095" s="567"/>
      <c r="S3095" s="567"/>
      <c r="T3095" s="567"/>
      <c r="U3095" s="567"/>
      <c r="V3095" s="567"/>
      <c r="W3095" s="567"/>
      <c r="X3095" s="567"/>
      <c r="Y3095" s="568"/>
      <c r="Z3095" s="567"/>
      <c r="AA3095" s="567"/>
      <c r="AB3095" s="316"/>
      <c r="AC3095" s="316"/>
    </row>
    <row r="3096" spans="1:29">
      <c r="A3096" s="576"/>
      <c r="B3096" s="566"/>
      <c r="C3096" s="566"/>
      <c r="D3096" s="566"/>
      <c r="E3096" s="566"/>
      <c r="F3096" s="567"/>
      <c r="G3096" s="567"/>
      <c r="H3096" s="567"/>
      <c r="I3096" s="567"/>
      <c r="J3096" s="567"/>
      <c r="K3096" s="567"/>
      <c r="L3096" s="567"/>
      <c r="M3096" s="567"/>
      <c r="N3096" s="567"/>
      <c r="O3096" s="567"/>
      <c r="P3096" s="567"/>
      <c r="Q3096" s="567"/>
      <c r="R3096" s="567"/>
      <c r="S3096" s="567"/>
      <c r="T3096" s="567"/>
      <c r="U3096" s="567"/>
      <c r="V3096" s="567"/>
      <c r="W3096" s="567"/>
      <c r="X3096" s="567"/>
      <c r="Y3096" s="568"/>
      <c r="Z3096" s="567"/>
      <c r="AA3096" s="567"/>
      <c r="AB3096" s="316"/>
      <c r="AC3096" s="316"/>
    </row>
    <row r="3097" spans="1:29">
      <c r="A3097" s="576"/>
      <c r="B3097" s="566"/>
      <c r="C3097" s="566"/>
      <c r="D3097" s="566"/>
      <c r="E3097" s="566"/>
      <c r="F3097" s="567"/>
      <c r="G3097" s="567"/>
      <c r="H3097" s="567"/>
      <c r="I3097" s="567"/>
      <c r="J3097" s="567"/>
      <c r="K3097" s="567"/>
      <c r="L3097" s="567"/>
      <c r="M3097" s="567"/>
      <c r="N3097" s="567"/>
      <c r="O3097" s="567"/>
      <c r="P3097" s="567"/>
      <c r="Q3097" s="567"/>
      <c r="R3097" s="567"/>
      <c r="S3097" s="567"/>
      <c r="T3097" s="567"/>
      <c r="U3097" s="567"/>
      <c r="V3097" s="567"/>
      <c r="W3097" s="567"/>
      <c r="X3097" s="567"/>
      <c r="Y3097" s="568"/>
      <c r="Z3097" s="567"/>
      <c r="AA3097" s="567"/>
      <c r="AB3097" s="316"/>
      <c r="AC3097" s="316"/>
    </row>
    <row r="3098" spans="1:29">
      <c r="A3098" s="576"/>
      <c r="B3098" s="566"/>
      <c r="C3098" s="566"/>
      <c r="D3098" s="566"/>
      <c r="E3098" s="566"/>
      <c r="F3098" s="567"/>
      <c r="G3098" s="567"/>
      <c r="H3098" s="567"/>
      <c r="I3098" s="567"/>
      <c r="J3098" s="567"/>
      <c r="K3098" s="567"/>
      <c r="L3098" s="567"/>
      <c r="M3098" s="567"/>
      <c r="N3098" s="567"/>
      <c r="O3098" s="567"/>
      <c r="P3098" s="567"/>
      <c r="Q3098" s="567"/>
      <c r="R3098" s="567"/>
      <c r="S3098" s="567"/>
      <c r="T3098" s="567"/>
      <c r="U3098" s="567"/>
      <c r="V3098" s="567"/>
      <c r="W3098" s="567"/>
      <c r="X3098" s="567"/>
      <c r="Y3098" s="568"/>
      <c r="Z3098" s="567"/>
      <c r="AA3098" s="567"/>
      <c r="AB3098" s="316"/>
      <c r="AC3098" s="316"/>
    </row>
    <row r="3099" spans="1:29">
      <c r="A3099" s="576"/>
      <c r="B3099" s="566"/>
      <c r="C3099" s="566"/>
      <c r="D3099" s="566"/>
      <c r="E3099" s="566"/>
      <c r="F3099" s="567"/>
      <c r="G3099" s="567"/>
      <c r="H3099" s="567"/>
      <c r="I3099" s="567"/>
      <c r="J3099" s="567"/>
      <c r="K3099" s="567"/>
      <c r="L3099" s="567"/>
      <c r="M3099" s="567"/>
      <c r="N3099" s="567"/>
      <c r="O3099" s="567"/>
      <c r="P3099" s="567"/>
      <c r="Q3099" s="567"/>
      <c r="R3099" s="567"/>
      <c r="S3099" s="567"/>
      <c r="T3099" s="567"/>
      <c r="U3099" s="567"/>
      <c r="V3099" s="567"/>
      <c r="W3099" s="567"/>
      <c r="X3099" s="567"/>
      <c r="Y3099" s="568"/>
      <c r="Z3099" s="567"/>
      <c r="AA3099" s="567"/>
      <c r="AB3099" s="316"/>
      <c r="AC3099" s="316"/>
    </row>
    <row r="3100" spans="1:29">
      <c r="A3100" s="576"/>
      <c r="B3100" s="566"/>
      <c r="C3100" s="566"/>
      <c r="D3100" s="566"/>
      <c r="E3100" s="566"/>
      <c r="F3100" s="567"/>
      <c r="G3100" s="567"/>
      <c r="H3100" s="567"/>
      <c r="I3100" s="567"/>
      <c r="J3100" s="567"/>
      <c r="K3100" s="567"/>
      <c r="L3100" s="567"/>
      <c r="M3100" s="567"/>
      <c r="N3100" s="567"/>
      <c r="O3100" s="567"/>
      <c r="P3100" s="567"/>
      <c r="Q3100" s="567"/>
      <c r="R3100" s="567"/>
      <c r="S3100" s="567"/>
      <c r="T3100" s="567"/>
      <c r="U3100" s="567"/>
      <c r="V3100" s="567"/>
      <c r="W3100" s="567"/>
      <c r="X3100" s="567"/>
      <c r="Y3100" s="568"/>
      <c r="Z3100" s="567"/>
      <c r="AA3100" s="567"/>
      <c r="AB3100" s="316"/>
      <c r="AC3100" s="316"/>
    </row>
    <row r="3101" spans="1:29">
      <c r="A3101" s="576"/>
      <c r="B3101" s="566"/>
      <c r="C3101" s="566"/>
      <c r="D3101" s="566"/>
      <c r="E3101" s="566"/>
      <c r="F3101" s="567"/>
      <c r="G3101" s="567"/>
      <c r="H3101" s="567"/>
      <c r="I3101" s="567"/>
      <c r="J3101" s="567"/>
      <c r="K3101" s="567"/>
      <c r="L3101" s="567"/>
      <c r="M3101" s="567"/>
      <c r="N3101" s="567"/>
      <c r="O3101" s="567"/>
      <c r="P3101" s="567"/>
      <c r="Q3101" s="567"/>
      <c r="R3101" s="567"/>
      <c r="S3101" s="567"/>
      <c r="T3101" s="567"/>
      <c r="U3101" s="567"/>
      <c r="V3101" s="567"/>
      <c r="W3101" s="567"/>
      <c r="X3101" s="567"/>
      <c r="Y3101" s="568"/>
      <c r="Z3101" s="567"/>
      <c r="AA3101" s="567"/>
      <c r="AB3101" s="316"/>
      <c r="AC3101" s="316"/>
    </row>
    <row r="3102" spans="1:29">
      <c r="A3102" s="576"/>
      <c r="B3102" s="566"/>
      <c r="C3102" s="566"/>
      <c r="D3102" s="566"/>
      <c r="E3102" s="566"/>
      <c r="F3102" s="567"/>
      <c r="G3102" s="567"/>
      <c r="H3102" s="567"/>
      <c r="I3102" s="567"/>
      <c r="J3102" s="567"/>
      <c r="K3102" s="567"/>
      <c r="L3102" s="567"/>
      <c r="M3102" s="567"/>
      <c r="N3102" s="567"/>
      <c r="O3102" s="567"/>
      <c r="P3102" s="567"/>
      <c r="Q3102" s="567"/>
      <c r="R3102" s="567"/>
      <c r="S3102" s="567"/>
      <c r="T3102" s="567"/>
      <c r="U3102" s="567"/>
      <c r="V3102" s="567"/>
      <c r="W3102" s="567"/>
      <c r="X3102" s="567"/>
      <c r="Y3102" s="568"/>
      <c r="Z3102" s="567"/>
      <c r="AA3102" s="567"/>
      <c r="AB3102" s="316"/>
      <c r="AC3102" s="316"/>
    </row>
    <row r="3103" spans="1:29">
      <c r="A3103" s="576"/>
      <c r="B3103" s="566"/>
      <c r="C3103" s="566"/>
      <c r="D3103" s="566"/>
      <c r="E3103" s="566"/>
      <c r="F3103" s="567"/>
      <c r="G3103" s="567"/>
      <c r="H3103" s="567"/>
      <c r="I3103" s="567"/>
      <c r="J3103" s="567"/>
      <c r="K3103" s="567"/>
      <c r="L3103" s="567"/>
      <c r="M3103" s="567"/>
      <c r="N3103" s="567"/>
      <c r="O3103" s="567"/>
      <c r="P3103" s="567"/>
      <c r="Q3103" s="567"/>
      <c r="R3103" s="567"/>
      <c r="S3103" s="567"/>
      <c r="T3103" s="567"/>
      <c r="U3103" s="567"/>
      <c r="V3103" s="567"/>
      <c r="W3103" s="567"/>
      <c r="X3103" s="567"/>
      <c r="Y3103" s="568"/>
      <c r="Z3103" s="567"/>
      <c r="AA3103" s="567"/>
      <c r="AB3103" s="316"/>
      <c r="AC3103" s="316"/>
    </row>
    <row r="3104" spans="1:29">
      <c r="A3104" s="576"/>
      <c r="B3104" s="566"/>
      <c r="C3104" s="566"/>
      <c r="D3104" s="566"/>
      <c r="E3104" s="566"/>
      <c r="F3104" s="567"/>
      <c r="G3104" s="567"/>
      <c r="H3104" s="567"/>
      <c r="I3104" s="567"/>
      <c r="J3104" s="567"/>
      <c r="K3104" s="567"/>
      <c r="L3104" s="567"/>
      <c r="M3104" s="567"/>
      <c r="N3104" s="567"/>
      <c r="O3104" s="567"/>
      <c r="P3104" s="567"/>
      <c r="Q3104" s="567"/>
      <c r="R3104" s="567"/>
      <c r="S3104" s="567"/>
      <c r="T3104" s="567"/>
      <c r="U3104" s="567"/>
      <c r="V3104" s="567"/>
      <c r="W3104" s="567"/>
      <c r="X3104" s="567"/>
      <c r="Y3104" s="568"/>
      <c r="Z3104" s="567"/>
      <c r="AA3104" s="567"/>
      <c r="AB3104" s="316"/>
      <c r="AC3104" s="316"/>
    </row>
    <row r="3105" spans="1:29">
      <c r="A3105" s="576"/>
      <c r="B3105" s="566"/>
      <c r="C3105" s="566"/>
      <c r="D3105" s="566"/>
      <c r="E3105" s="566"/>
      <c r="F3105" s="567"/>
      <c r="G3105" s="567"/>
      <c r="H3105" s="567"/>
      <c r="I3105" s="567"/>
      <c r="J3105" s="567"/>
      <c r="K3105" s="567"/>
      <c r="L3105" s="567"/>
      <c r="M3105" s="567"/>
      <c r="N3105" s="567"/>
      <c r="O3105" s="567"/>
      <c r="P3105" s="567"/>
      <c r="Q3105" s="567"/>
      <c r="R3105" s="567"/>
      <c r="S3105" s="567"/>
      <c r="T3105" s="567"/>
      <c r="U3105" s="567"/>
      <c r="V3105" s="567"/>
      <c r="W3105" s="567"/>
      <c r="X3105" s="567"/>
      <c r="Y3105" s="568"/>
      <c r="Z3105" s="567"/>
      <c r="AA3105" s="567"/>
      <c r="AB3105" s="316"/>
      <c r="AC3105" s="316"/>
    </row>
    <row r="3106" spans="1:29">
      <c r="A3106" s="576"/>
      <c r="B3106" s="566"/>
      <c r="C3106" s="566"/>
      <c r="D3106" s="566"/>
      <c r="E3106" s="566"/>
      <c r="F3106" s="567"/>
      <c r="G3106" s="567"/>
      <c r="H3106" s="567"/>
      <c r="I3106" s="567"/>
      <c r="J3106" s="567"/>
      <c r="K3106" s="567"/>
      <c r="L3106" s="567"/>
      <c r="M3106" s="567"/>
      <c r="N3106" s="567"/>
      <c r="O3106" s="567"/>
      <c r="P3106" s="567"/>
      <c r="Q3106" s="567"/>
      <c r="R3106" s="567"/>
      <c r="S3106" s="567"/>
      <c r="T3106" s="567"/>
      <c r="U3106" s="567"/>
      <c r="V3106" s="567"/>
      <c r="W3106" s="567"/>
      <c r="X3106" s="567"/>
      <c r="Y3106" s="568"/>
      <c r="Z3106" s="567"/>
      <c r="AA3106" s="567"/>
      <c r="AB3106" s="316"/>
      <c r="AC3106" s="316"/>
    </row>
    <row r="3107" spans="1:29">
      <c r="A3107" s="576"/>
      <c r="B3107" s="566"/>
      <c r="C3107" s="566"/>
      <c r="D3107" s="566"/>
      <c r="E3107" s="566"/>
      <c r="F3107" s="567"/>
      <c r="G3107" s="567"/>
      <c r="H3107" s="567"/>
      <c r="I3107" s="567"/>
      <c r="J3107" s="567"/>
      <c r="K3107" s="567"/>
      <c r="L3107" s="567"/>
      <c r="M3107" s="567"/>
      <c r="N3107" s="567"/>
      <c r="O3107" s="567"/>
      <c r="P3107" s="567"/>
      <c r="Q3107" s="567"/>
      <c r="R3107" s="567"/>
      <c r="S3107" s="567"/>
      <c r="T3107" s="567"/>
      <c r="U3107" s="567"/>
      <c r="V3107" s="567"/>
      <c r="W3107" s="567"/>
      <c r="X3107" s="567"/>
      <c r="Y3107" s="568"/>
      <c r="Z3107" s="567"/>
      <c r="AA3107" s="567"/>
      <c r="AB3107" s="316"/>
      <c r="AC3107" s="316"/>
    </row>
    <row r="3108" spans="1:29">
      <c r="A3108" s="576"/>
      <c r="B3108" s="566"/>
      <c r="C3108" s="566"/>
      <c r="D3108" s="566"/>
      <c r="E3108" s="566"/>
      <c r="F3108" s="567"/>
      <c r="G3108" s="567"/>
      <c r="H3108" s="567"/>
      <c r="I3108" s="567"/>
      <c r="J3108" s="567"/>
      <c r="K3108" s="567"/>
      <c r="L3108" s="567"/>
      <c r="M3108" s="567"/>
      <c r="N3108" s="567"/>
      <c r="O3108" s="567"/>
      <c r="P3108" s="567"/>
      <c r="Q3108" s="567"/>
      <c r="R3108" s="567"/>
      <c r="S3108" s="567"/>
      <c r="T3108" s="567"/>
      <c r="U3108" s="567"/>
      <c r="V3108" s="567"/>
      <c r="W3108" s="567"/>
      <c r="X3108" s="567"/>
      <c r="Y3108" s="568"/>
      <c r="Z3108" s="567"/>
      <c r="AA3108" s="567"/>
      <c r="AB3108" s="316"/>
      <c r="AC3108" s="316"/>
    </row>
    <row r="3109" spans="1:29">
      <c r="A3109" s="576"/>
      <c r="B3109" s="566"/>
      <c r="C3109" s="566"/>
      <c r="D3109" s="566"/>
      <c r="E3109" s="566"/>
      <c r="F3109" s="567"/>
      <c r="G3109" s="567"/>
      <c r="H3109" s="567"/>
      <c r="I3109" s="567"/>
      <c r="J3109" s="567"/>
      <c r="K3109" s="567"/>
      <c r="L3109" s="567"/>
      <c r="M3109" s="567"/>
      <c r="N3109" s="567"/>
      <c r="O3109" s="567"/>
      <c r="P3109" s="567"/>
      <c r="Q3109" s="567"/>
      <c r="R3109" s="567"/>
      <c r="S3109" s="567"/>
      <c r="T3109" s="567"/>
      <c r="U3109" s="567"/>
      <c r="V3109" s="567"/>
      <c r="W3109" s="567"/>
      <c r="X3109" s="567"/>
      <c r="Y3109" s="568"/>
      <c r="Z3109" s="567"/>
      <c r="AA3109" s="567"/>
      <c r="AB3109" s="316"/>
      <c r="AC3109" s="316"/>
    </row>
    <row r="3110" spans="1:29">
      <c r="A3110" s="576"/>
      <c r="B3110" s="566"/>
      <c r="C3110" s="566"/>
      <c r="D3110" s="566"/>
      <c r="E3110" s="566"/>
      <c r="F3110" s="567"/>
      <c r="G3110" s="567"/>
      <c r="H3110" s="567"/>
      <c r="I3110" s="567"/>
      <c r="J3110" s="567"/>
      <c r="K3110" s="567"/>
      <c r="L3110" s="567"/>
      <c r="M3110" s="567"/>
      <c r="N3110" s="567"/>
      <c r="O3110" s="567"/>
      <c r="P3110" s="567"/>
      <c r="Q3110" s="567"/>
      <c r="R3110" s="567"/>
      <c r="S3110" s="567"/>
      <c r="T3110" s="567"/>
      <c r="U3110" s="567"/>
      <c r="V3110" s="567"/>
      <c r="W3110" s="567"/>
      <c r="X3110" s="567"/>
      <c r="Y3110" s="568"/>
      <c r="Z3110" s="567"/>
      <c r="AA3110" s="567"/>
      <c r="AB3110" s="316"/>
      <c r="AC3110" s="316"/>
    </row>
    <row r="3111" spans="1:29">
      <c r="A3111" s="576"/>
      <c r="B3111" s="566"/>
      <c r="C3111" s="566"/>
      <c r="D3111" s="566"/>
      <c r="E3111" s="566"/>
      <c r="F3111" s="567"/>
      <c r="G3111" s="567"/>
      <c r="H3111" s="567"/>
      <c r="I3111" s="567"/>
      <c r="J3111" s="567"/>
      <c r="K3111" s="567"/>
      <c r="L3111" s="567"/>
      <c r="M3111" s="567"/>
      <c r="N3111" s="567"/>
      <c r="O3111" s="567"/>
      <c r="P3111" s="567"/>
      <c r="Q3111" s="567"/>
      <c r="R3111" s="567"/>
      <c r="S3111" s="567"/>
      <c r="T3111" s="567"/>
      <c r="U3111" s="567"/>
      <c r="V3111" s="567"/>
      <c r="W3111" s="567"/>
      <c r="X3111" s="567"/>
      <c r="Y3111" s="568"/>
      <c r="Z3111" s="567"/>
      <c r="AA3111" s="567"/>
      <c r="AB3111" s="316"/>
      <c r="AC3111" s="316"/>
    </row>
    <row r="3112" spans="1:29">
      <c r="A3112" s="576"/>
      <c r="B3112" s="566"/>
      <c r="C3112" s="566"/>
      <c r="D3112" s="566"/>
      <c r="E3112" s="566"/>
      <c r="F3112" s="567"/>
      <c r="G3112" s="567"/>
      <c r="H3112" s="567"/>
      <c r="I3112" s="567"/>
      <c r="J3112" s="567"/>
      <c r="K3112" s="567"/>
      <c r="L3112" s="567"/>
      <c r="M3112" s="567"/>
      <c r="N3112" s="567"/>
      <c r="O3112" s="567"/>
      <c r="P3112" s="567"/>
      <c r="Q3112" s="567"/>
      <c r="R3112" s="567"/>
      <c r="S3112" s="567"/>
      <c r="T3112" s="567"/>
      <c r="U3112" s="567"/>
      <c r="V3112" s="567"/>
      <c r="W3112" s="567"/>
      <c r="X3112" s="567"/>
      <c r="Y3112" s="568"/>
      <c r="Z3112" s="567"/>
      <c r="AA3112" s="567"/>
      <c r="AB3112" s="316"/>
      <c r="AC3112" s="316"/>
    </row>
    <row r="3113" spans="1:29">
      <c r="A3113" s="576"/>
      <c r="B3113" s="566"/>
      <c r="C3113" s="566"/>
      <c r="D3113" s="566"/>
      <c r="E3113" s="566"/>
      <c r="F3113" s="567"/>
      <c r="G3113" s="567"/>
      <c r="H3113" s="567"/>
      <c r="I3113" s="567"/>
      <c r="J3113" s="567"/>
      <c r="K3113" s="567"/>
      <c r="L3113" s="567"/>
      <c r="M3113" s="567"/>
      <c r="N3113" s="567"/>
      <c r="O3113" s="567"/>
      <c r="P3113" s="567"/>
      <c r="Q3113" s="567"/>
      <c r="R3113" s="567"/>
      <c r="S3113" s="567"/>
      <c r="T3113" s="567"/>
      <c r="U3113" s="567"/>
      <c r="V3113" s="567"/>
      <c r="W3113" s="567"/>
      <c r="X3113" s="567"/>
      <c r="Y3113" s="568"/>
      <c r="Z3113" s="567"/>
      <c r="AA3113" s="567"/>
      <c r="AB3113" s="316"/>
      <c r="AC3113" s="316"/>
    </row>
    <row r="3114" spans="1:29">
      <c r="A3114" s="576"/>
      <c r="B3114" s="566"/>
      <c r="C3114" s="566"/>
      <c r="D3114" s="566"/>
      <c r="E3114" s="566"/>
      <c r="F3114" s="567"/>
      <c r="G3114" s="567"/>
      <c r="H3114" s="567"/>
      <c r="I3114" s="567"/>
      <c r="J3114" s="567"/>
      <c r="K3114" s="567"/>
      <c r="L3114" s="567"/>
      <c r="M3114" s="567"/>
      <c r="N3114" s="567"/>
      <c r="O3114" s="567"/>
      <c r="P3114" s="567"/>
      <c r="Q3114" s="567"/>
      <c r="R3114" s="567"/>
      <c r="S3114" s="567"/>
      <c r="T3114" s="567"/>
      <c r="U3114" s="567"/>
      <c r="V3114" s="567"/>
      <c r="W3114" s="567"/>
      <c r="X3114" s="567"/>
      <c r="Y3114" s="568"/>
      <c r="Z3114" s="567"/>
      <c r="AA3114" s="567"/>
      <c r="AB3114" s="316"/>
      <c r="AC3114" s="316"/>
    </row>
    <row r="3115" spans="1:29">
      <c r="A3115" s="576"/>
      <c r="B3115" s="566"/>
      <c r="C3115" s="566"/>
      <c r="D3115" s="566"/>
      <c r="E3115" s="566"/>
      <c r="F3115" s="567"/>
      <c r="G3115" s="567"/>
      <c r="H3115" s="567"/>
      <c r="I3115" s="567"/>
      <c r="J3115" s="567"/>
      <c r="K3115" s="567"/>
      <c r="L3115" s="567"/>
      <c r="M3115" s="567"/>
      <c r="N3115" s="567"/>
      <c r="O3115" s="567"/>
      <c r="P3115" s="567"/>
      <c r="Q3115" s="567"/>
      <c r="R3115" s="567"/>
      <c r="S3115" s="567"/>
      <c r="T3115" s="567"/>
      <c r="U3115" s="567"/>
      <c r="V3115" s="567"/>
      <c r="W3115" s="567"/>
      <c r="X3115" s="567"/>
      <c r="Y3115" s="568"/>
      <c r="Z3115" s="567"/>
      <c r="AA3115" s="567"/>
      <c r="AB3115" s="316"/>
      <c r="AC3115" s="316"/>
    </row>
    <row r="3116" spans="1:29">
      <c r="A3116" s="576"/>
      <c r="B3116" s="566"/>
      <c r="C3116" s="566"/>
      <c r="D3116" s="566"/>
      <c r="E3116" s="566"/>
      <c r="F3116" s="567"/>
      <c r="G3116" s="567"/>
      <c r="H3116" s="567"/>
      <c r="I3116" s="567"/>
      <c r="J3116" s="567"/>
      <c r="K3116" s="567"/>
      <c r="L3116" s="567"/>
      <c r="M3116" s="567"/>
      <c r="N3116" s="567"/>
      <c r="O3116" s="567"/>
      <c r="P3116" s="567"/>
      <c r="Q3116" s="567"/>
      <c r="R3116" s="567"/>
      <c r="S3116" s="567"/>
      <c r="T3116" s="567"/>
      <c r="U3116" s="567"/>
      <c r="V3116" s="567"/>
      <c r="W3116" s="567"/>
      <c r="X3116" s="567"/>
      <c r="Y3116" s="568"/>
      <c r="Z3116" s="567"/>
      <c r="AA3116" s="567"/>
      <c r="AB3116" s="316"/>
      <c r="AC3116" s="316"/>
    </row>
    <row r="3117" spans="1:29">
      <c r="A3117" s="576"/>
      <c r="B3117" s="566"/>
      <c r="C3117" s="566"/>
      <c r="D3117" s="566"/>
      <c r="E3117" s="566"/>
      <c r="F3117" s="567"/>
      <c r="G3117" s="567"/>
      <c r="H3117" s="567"/>
      <c r="I3117" s="567"/>
      <c r="J3117" s="567"/>
      <c r="K3117" s="567"/>
      <c r="L3117" s="567"/>
      <c r="M3117" s="567"/>
      <c r="N3117" s="567"/>
      <c r="O3117" s="567"/>
      <c r="P3117" s="567"/>
      <c r="Q3117" s="567"/>
      <c r="R3117" s="567"/>
      <c r="S3117" s="567"/>
      <c r="T3117" s="567"/>
      <c r="U3117" s="567"/>
      <c r="V3117" s="567"/>
      <c r="W3117" s="567"/>
      <c r="X3117" s="567"/>
      <c r="Y3117" s="568"/>
      <c r="Z3117" s="567"/>
      <c r="AA3117" s="567"/>
      <c r="AB3117" s="316"/>
      <c r="AC3117" s="316"/>
    </row>
    <row r="3118" spans="1:29">
      <c r="A3118" s="576"/>
      <c r="B3118" s="566"/>
      <c r="C3118" s="566"/>
      <c r="D3118" s="566"/>
      <c r="E3118" s="566"/>
      <c r="F3118" s="567"/>
      <c r="G3118" s="567"/>
      <c r="H3118" s="567"/>
      <c r="I3118" s="567"/>
      <c r="J3118" s="567"/>
      <c r="K3118" s="567"/>
      <c r="L3118" s="567"/>
      <c r="M3118" s="567"/>
      <c r="N3118" s="567"/>
      <c r="O3118" s="567"/>
      <c r="P3118" s="567"/>
      <c r="Q3118" s="567"/>
      <c r="R3118" s="567"/>
      <c r="S3118" s="567"/>
      <c r="T3118" s="567"/>
      <c r="U3118" s="567"/>
      <c r="V3118" s="567"/>
      <c r="W3118" s="567"/>
      <c r="X3118" s="567"/>
      <c r="Y3118" s="568"/>
      <c r="Z3118" s="567"/>
      <c r="AA3118" s="567"/>
      <c r="AB3118" s="316"/>
      <c r="AC3118" s="316"/>
    </row>
    <row r="3119" spans="1:29">
      <c r="A3119" s="576"/>
      <c r="B3119" s="566"/>
      <c r="C3119" s="566"/>
      <c r="D3119" s="566"/>
      <c r="E3119" s="566"/>
      <c r="F3119" s="567"/>
      <c r="G3119" s="567"/>
      <c r="H3119" s="567"/>
      <c r="I3119" s="567"/>
      <c r="J3119" s="567"/>
      <c r="K3119" s="567"/>
      <c r="L3119" s="567"/>
      <c r="M3119" s="567"/>
      <c r="N3119" s="567"/>
      <c r="O3119" s="567"/>
      <c r="P3119" s="567"/>
      <c r="Q3119" s="567"/>
      <c r="R3119" s="567"/>
      <c r="S3119" s="567"/>
      <c r="T3119" s="567"/>
      <c r="U3119" s="567"/>
      <c r="V3119" s="567"/>
      <c r="W3119" s="567"/>
      <c r="X3119" s="567"/>
      <c r="Y3119" s="568"/>
      <c r="Z3119" s="567"/>
      <c r="AA3119" s="567"/>
      <c r="AB3119" s="316"/>
      <c r="AC3119" s="316"/>
    </row>
    <row r="3120" spans="1:29">
      <c r="A3120" s="576"/>
      <c r="B3120" s="566"/>
      <c r="C3120" s="566"/>
      <c r="D3120" s="566"/>
      <c r="E3120" s="566"/>
      <c r="F3120" s="567"/>
      <c r="G3120" s="567"/>
      <c r="H3120" s="567"/>
      <c r="I3120" s="567"/>
      <c r="J3120" s="567"/>
      <c r="K3120" s="567"/>
      <c r="L3120" s="567"/>
      <c r="M3120" s="567"/>
      <c r="N3120" s="567"/>
      <c r="O3120" s="567"/>
      <c r="P3120" s="567"/>
      <c r="Q3120" s="567"/>
      <c r="R3120" s="567"/>
      <c r="S3120" s="567"/>
      <c r="T3120" s="567"/>
      <c r="U3120" s="567"/>
      <c r="V3120" s="567"/>
      <c r="W3120" s="567"/>
      <c r="X3120" s="567"/>
      <c r="Y3120" s="568"/>
      <c r="Z3120" s="567"/>
      <c r="AA3120" s="567"/>
      <c r="AB3120" s="316"/>
      <c r="AC3120" s="316"/>
    </row>
    <row r="3121" spans="1:29">
      <c r="A3121" s="576"/>
      <c r="B3121" s="566"/>
      <c r="C3121" s="566"/>
      <c r="D3121" s="566"/>
      <c r="E3121" s="566"/>
      <c r="F3121" s="567"/>
      <c r="G3121" s="567"/>
      <c r="H3121" s="567"/>
      <c r="I3121" s="567"/>
      <c r="J3121" s="567"/>
      <c r="K3121" s="567"/>
      <c r="L3121" s="567"/>
      <c r="M3121" s="567"/>
      <c r="N3121" s="567"/>
      <c r="O3121" s="567"/>
      <c r="P3121" s="567"/>
      <c r="Q3121" s="567"/>
      <c r="R3121" s="567"/>
      <c r="S3121" s="567"/>
      <c r="T3121" s="567"/>
      <c r="U3121" s="567"/>
      <c r="V3121" s="567"/>
      <c r="W3121" s="567"/>
      <c r="X3121" s="567"/>
      <c r="Y3121" s="568"/>
      <c r="Z3121" s="567"/>
      <c r="AA3121" s="567"/>
      <c r="AB3121" s="316"/>
      <c r="AC3121" s="316"/>
    </row>
    <row r="3122" spans="1:29">
      <c r="A3122" s="576"/>
      <c r="B3122" s="566"/>
      <c r="C3122" s="566"/>
      <c r="D3122" s="566"/>
      <c r="E3122" s="566"/>
      <c r="F3122" s="567"/>
      <c r="G3122" s="567"/>
      <c r="H3122" s="567"/>
      <c r="I3122" s="567"/>
      <c r="J3122" s="567"/>
      <c r="K3122" s="567"/>
      <c r="L3122" s="567"/>
      <c r="M3122" s="567"/>
      <c r="N3122" s="567"/>
      <c r="O3122" s="567"/>
      <c r="P3122" s="567"/>
      <c r="Q3122" s="567"/>
      <c r="R3122" s="567"/>
      <c r="S3122" s="567"/>
      <c r="T3122" s="567"/>
      <c r="U3122" s="567"/>
      <c r="V3122" s="567"/>
      <c r="W3122" s="567"/>
      <c r="X3122" s="567"/>
      <c r="Y3122" s="568"/>
      <c r="Z3122" s="567"/>
      <c r="AA3122" s="567"/>
      <c r="AB3122" s="316"/>
      <c r="AC3122" s="316"/>
    </row>
    <row r="3123" spans="1:29">
      <c r="A3123" s="576"/>
      <c r="B3123" s="566"/>
      <c r="C3123" s="566"/>
      <c r="D3123" s="566"/>
      <c r="E3123" s="566"/>
      <c r="F3123" s="567"/>
      <c r="G3123" s="567"/>
      <c r="H3123" s="567"/>
      <c r="I3123" s="567"/>
      <c r="J3123" s="567"/>
      <c r="K3123" s="567"/>
      <c r="L3123" s="567"/>
      <c r="M3123" s="567"/>
      <c r="N3123" s="567"/>
      <c r="O3123" s="567"/>
      <c r="P3123" s="567"/>
      <c r="Q3123" s="567"/>
      <c r="R3123" s="567"/>
      <c r="S3123" s="567"/>
      <c r="T3123" s="567"/>
      <c r="U3123" s="567"/>
      <c r="V3123" s="567"/>
      <c r="W3123" s="567"/>
      <c r="X3123" s="567"/>
      <c r="Y3123" s="568"/>
      <c r="Z3123" s="567"/>
      <c r="AA3123" s="567"/>
      <c r="AB3123" s="316"/>
      <c r="AC3123" s="316"/>
    </row>
    <row r="3124" spans="1:29">
      <c r="A3124" s="576"/>
      <c r="B3124" s="566"/>
      <c r="C3124" s="566"/>
      <c r="D3124" s="566"/>
      <c r="E3124" s="566"/>
      <c r="F3124" s="567"/>
      <c r="G3124" s="567"/>
      <c r="H3124" s="567"/>
      <c r="I3124" s="567"/>
      <c r="J3124" s="567"/>
      <c r="K3124" s="567"/>
      <c r="L3124" s="567"/>
      <c r="M3124" s="567"/>
      <c r="N3124" s="567"/>
      <c r="O3124" s="567"/>
      <c r="P3124" s="567"/>
      <c r="Q3124" s="567"/>
      <c r="R3124" s="567"/>
      <c r="S3124" s="567"/>
      <c r="T3124" s="567"/>
      <c r="U3124" s="567"/>
      <c r="V3124" s="567"/>
      <c r="W3124" s="567"/>
      <c r="X3124" s="567"/>
      <c r="Y3124" s="568"/>
      <c r="Z3124" s="567"/>
      <c r="AA3124" s="567"/>
      <c r="AB3124" s="316"/>
      <c r="AC3124" s="316"/>
    </row>
    <row r="3125" spans="1:29">
      <c r="A3125" s="576"/>
      <c r="B3125" s="566"/>
      <c r="C3125" s="566"/>
      <c r="D3125" s="566"/>
      <c r="E3125" s="566"/>
      <c r="F3125" s="567"/>
      <c r="G3125" s="567"/>
      <c r="H3125" s="567"/>
      <c r="I3125" s="567"/>
      <c r="J3125" s="567"/>
      <c r="K3125" s="567"/>
      <c r="L3125" s="567"/>
      <c r="M3125" s="567"/>
      <c r="N3125" s="567"/>
      <c r="O3125" s="567"/>
      <c r="P3125" s="567"/>
      <c r="Q3125" s="567"/>
      <c r="R3125" s="567"/>
      <c r="S3125" s="567"/>
      <c r="T3125" s="567"/>
      <c r="U3125" s="567"/>
      <c r="V3125" s="567"/>
      <c r="W3125" s="567"/>
      <c r="X3125" s="567"/>
      <c r="Y3125" s="568"/>
      <c r="Z3125" s="567"/>
      <c r="AA3125" s="567"/>
      <c r="AB3125" s="316"/>
      <c r="AC3125" s="316"/>
    </row>
    <row r="3126" spans="1:29">
      <c r="A3126" s="576"/>
      <c r="B3126" s="566"/>
      <c r="C3126" s="566"/>
      <c r="D3126" s="566"/>
      <c r="E3126" s="566"/>
      <c r="F3126" s="567"/>
      <c r="G3126" s="567"/>
      <c r="H3126" s="567"/>
      <c r="I3126" s="567"/>
      <c r="J3126" s="567"/>
      <c r="K3126" s="567"/>
      <c r="L3126" s="567"/>
      <c r="M3126" s="567"/>
      <c r="N3126" s="567"/>
      <c r="O3126" s="567"/>
      <c r="P3126" s="567"/>
      <c r="Q3126" s="567"/>
      <c r="R3126" s="567"/>
      <c r="S3126" s="567"/>
      <c r="T3126" s="567"/>
      <c r="U3126" s="567"/>
      <c r="V3126" s="567"/>
      <c r="W3126" s="567"/>
      <c r="X3126" s="567"/>
      <c r="Y3126" s="568"/>
      <c r="Z3126" s="567"/>
      <c r="AA3126" s="567"/>
      <c r="AB3126" s="316"/>
      <c r="AC3126" s="316"/>
    </row>
    <row r="3127" spans="1:29">
      <c r="A3127" s="576"/>
      <c r="B3127" s="566"/>
      <c r="C3127" s="566"/>
      <c r="D3127" s="566"/>
      <c r="E3127" s="566"/>
      <c r="F3127" s="567"/>
      <c r="G3127" s="567"/>
      <c r="H3127" s="567"/>
      <c r="I3127" s="567"/>
      <c r="J3127" s="567"/>
      <c r="K3127" s="567"/>
      <c r="L3127" s="567"/>
      <c r="M3127" s="567"/>
      <c r="N3127" s="567"/>
      <c r="O3127" s="567"/>
      <c r="P3127" s="567"/>
      <c r="Q3127" s="567"/>
      <c r="R3127" s="567"/>
      <c r="S3127" s="567"/>
      <c r="T3127" s="567"/>
      <c r="U3127" s="567"/>
      <c r="V3127" s="567"/>
      <c r="W3127" s="567"/>
      <c r="X3127" s="567"/>
      <c r="Y3127" s="568"/>
      <c r="Z3127" s="567"/>
      <c r="AA3127" s="567"/>
      <c r="AB3127" s="316"/>
      <c r="AC3127" s="316"/>
    </row>
    <row r="3128" spans="1:29">
      <c r="A3128" s="576"/>
      <c r="B3128" s="566"/>
      <c r="C3128" s="566"/>
      <c r="D3128" s="566"/>
      <c r="E3128" s="566"/>
      <c r="F3128" s="567"/>
      <c r="G3128" s="567"/>
      <c r="H3128" s="567"/>
      <c r="I3128" s="567"/>
      <c r="J3128" s="567"/>
      <c r="K3128" s="567"/>
      <c r="L3128" s="567"/>
      <c r="M3128" s="567"/>
      <c r="N3128" s="567"/>
      <c r="O3128" s="567"/>
      <c r="P3128" s="567"/>
      <c r="Q3128" s="567"/>
      <c r="R3128" s="567"/>
      <c r="S3128" s="567"/>
      <c r="T3128" s="567"/>
      <c r="U3128" s="567"/>
      <c r="V3128" s="567"/>
      <c r="W3128" s="567"/>
      <c r="X3128" s="567"/>
      <c r="Y3128" s="568"/>
      <c r="Z3128" s="567"/>
      <c r="AA3128" s="567"/>
      <c r="AB3128" s="316"/>
      <c r="AC3128" s="316"/>
    </row>
    <row r="3129" spans="1:29">
      <c r="A3129" s="576"/>
      <c r="B3129" s="566"/>
      <c r="C3129" s="566"/>
      <c r="D3129" s="566"/>
      <c r="E3129" s="566"/>
      <c r="F3129" s="567"/>
      <c r="G3129" s="567"/>
      <c r="H3129" s="567"/>
      <c r="I3129" s="567"/>
      <c r="J3129" s="567"/>
      <c r="K3129" s="567"/>
      <c r="L3129" s="567"/>
      <c r="M3129" s="567"/>
      <c r="N3129" s="567"/>
      <c r="O3129" s="567"/>
      <c r="P3129" s="567"/>
      <c r="Q3129" s="567"/>
      <c r="R3129" s="567"/>
      <c r="S3129" s="567"/>
      <c r="T3129" s="567"/>
      <c r="U3129" s="567"/>
      <c r="V3129" s="567"/>
      <c r="W3129" s="567"/>
      <c r="X3129" s="567"/>
      <c r="Y3129" s="568"/>
      <c r="Z3129" s="567"/>
      <c r="AA3129" s="567"/>
      <c r="AB3129" s="316"/>
      <c r="AC3129" s="316"/>
    </row>
    <row r="3130" spans="1:29">
      <c r="A3130" s="576"/>
      <c r="B3130" s="566"/>
      <c r="C3130" s="566"/>
      <c r="D3130" s="566"/>
      <c r="E3130" s="566"/>
      <c r="F3130" s="567"/>
      <c r="G3130" s="567"/>
      <c r="H3130" s="567"/>
      <c r="I3130" s="567"/>
      <c r="J3130" s="567"/>
      <c r="K3130" s="567"/>
      <c r="L3130" s="567"/>
      <c r="M3130" s="567"/>
      <c r="N3130" s="567"/>
      <c r="O3130" s="567"/>
      <c r="P3130" s="567"/>
      <c r="Q3130" s="567"/>
      <c r="R3130" s="567"/>
      <c r="S3130" s="567"/>
      <c r="T3130" s="567"/>
      <c r="U3130" s="567"/>
      <c r="V3130" s="567"/>
      <c r="W3130" s="567"/>
      <c r="X3130" s="567"/>
      <c r="Y3130" s="568"/>
      <c r="Z3130" s="567"/>
      <c r="AA3130" s="567"/>
      <c r="AB3130" s="316"/>
      <c r="AC3130" s="316"/>
    </row>
    <row r="3131" spans="1:29">
      <c r="A3131" s="576"/>
      <c r="B3131" s="566"/>
      <c r="C3131" s="566"/>
      <c r="D3131" s="566"/>
      <c r="E3131" s="566"/>
      <c r="F3131" s="567"/>
      <c r="G3131" s="567"/>
      <c r="H3131" s="567"/>
      <c r="I3131" s="567"/>
      <c r="J3131" s="567"/>
      <c r="K3131" s="567"/>
      <c r="L3131" s="567"/>
      <c r="M3131" s="567"/>
      <c r="N3131" s="567"/>
      <c r="O3131" s="567"/>
      <c r="P3131" s="567"/>
      <c r="Q3131" s="567"/>
      <c r="R3131" s="567"/>
      <c r="S3131" s="567"/>
      <c r="T3131" s="567"/>
      <c r="U3131" s="567"/>
      <c r="V3131" s="567"/>
      <c r="W3131" s="567"/>
      <c r="X3131" s="567"/>
      <c r="Y3131" s="568"/>
      <c r="Z3131" s="567"/>
      <c r="AA3131" s="567"/>
      <c r="AB3131" s="316"/>
      <c r="AC3131" s="316"/>
    </row>
    <row r="3132" spans="1:29">
      <c r="A3132" s="576"/>
      <c r="B3132" s="566"/>
      <c r="C3132" s="566"/>
      <c r="D3132" s="566"/>
      <c r="E3132" s="566"/>
      <c r="F3132" s="567"/>
      <c r="G3132" s="567"/>
      <c r="H3132" s="567"/>
      <c r="I3132" s="567"/>
      <c r="J3132" s="567"/>
      <c r="K3132" s="567"/>
      <c r="L3132" s="567"/>
      <c r="M3132" s="567"/>
      <c r="N3132" s="567"/>
      <c r="O3132" s="567"/>
      <c r="P3132" s="567"/>
      <c r="Q3132" s="567"/>
      <c r="R3132" s="567"/>
      <c r="S3132" s="567"/>
      <c r="T3132" s="567"/>
      <c r="U3132" s="567"/>
      <c r="V3132" s="567"/>
      <c r="W3132" s="567"/>
      <c r="X3132" s="567"/>
      <c r="Y3132" s="568"/>
      <c r="Z3132" s="567"/>
      <c r="AA3132" s="567"/>
      <c r="AB3132" s="316"/>
      <c r="AC3132" s="316"/>
    </row>
    <row r="3133" spans="1:29">
      <c r="A3133" s="576"/>
      <c r="B3133" s="566"/>
      <c r="C3133" s="566"/>
      <c r="D3133" s="566"/>
      <c r="E3133" s="566"/>
      <c r="F3133" s="567"/>
      <c r="G3133" s="567"/>
      <c r="H3133" s="567"/>
      <c r="I3133" s="567"/>
      <c r="J3133" s="567"/>
      <c r="K3133" s="567"/>
      <c r="L3133" s="567"/>
      <c r="M3133" s="567"/>
      <c r="N3133" s="567"/>
      <c r="O3133" s="567"/>
      <c r="P3133" s="567"/>
      <c r="Q3133" s="567"/>
      <c r="R3133" s="567"/>
      <c r="S3133" s="567"/>
      <c r="T3133" s="567"/>
      <c r="U3133" s="567"/>
      <c r="V3133" s="567"/>
      <c r="W3133" s="567"/>
      <c r="X3133" s="567"/>
      <c r="Y3133" s="568"/>
      <c r="Z3133" s="567"/>
      <c r="AA3133" s="567"/>
      <c r="AB3133" s="316"/>
      <c r="AC3133" s="316"/>
    </row>
    <row r="3134" spans="1:29">
      <c r="A3134" s="576"/>
      <c r="B3134" s="566"/>
      <c r="C3134" s="566"/>
      <c r="D3134" s="566"/>
      <c r="E3134" s="566"/>
      <c r="F3134" s="567"/>
      <c r="G3134" s="567"/>
      <c r="H3134" s="567"/>
      <c r="I3134" s="567"/>
      <c r="J3134" s="567"/>
      <c r="K3134" s="567"/>
      <c r="L3134" s="567"/>
      <c r="M3134" s="567"/>
      <c r="N3134" s="567"/>
      <c r="O3134" s="567"/>
      <c r="P3134" s="567"/>
      <c r="Q3134" s="567"/>
      <c r="R3134" s="567"/>
      <c r="S3134" s="567"/>
      <c r="T3134" s="567"/>
      <c r="U3134" s="567"/>
      <c r="V3134" s="567"/>
      <c r="W3134" s="567"/>
      <c r="X3134" s="567"/>
      <c r="Y3134" s="568"/>
      <c r="Z3134" s="567"/>
      <c r="AA3134" s="567"/>
      <c r="AB3134" s="316"/>
      <c r="AC3134" s="316"/>
    </row>
    <row r="3135" spans="1:29">
      <c r="A3135" s="576"/>
      <c r="B3135" s="566"/>
      <c r="C3135" s="566"/>
      <c r="D3135" s="566"/>
      <c r="E3135" s="566"/>
      <c r="F3135" s="567"/>
      <c r="G3135" s="567"/>
      <c r="H3135" s="567"/>
      <c r="I3135" s="567"/>
      <c r="J3135" s="567"/>
      <c r="K3135" s="567"/>
      <c r="L3135" s="567"/>
      <c r="M3135" s="567"/>
      <c r="N3135" s="567"/>
      <c r="O3135" s="567"/>
      <c r="P3135" s="567"/>
      <c r="Q3135" s="567"/>
      <c r="R3135" s="567"/>
      <c r="S3135" s="567"/>
      <c r="T3135" s="567"/>
      <c r="U3135" s="567"/>
      <c r="V3135" s="567"/>
      <c r="W3135" s="567"/>
      <c r="X3135" s="567"/>
      <c r="Y3135" s="568"/>
      <c r="Z3135" s="567"/>
      <c r="AA3135" s="567"/>
      <c r="AB3135" s="316"/>
      <c r="AC3135" s="316"/>
    </row>
    <row r="3136" spans="1:29">
      <c r="A3136" s="576"/>
      <c r="B3136" s="566"/>
      <c r="C3136" s="566"/>
      <c r="D3136" s="566"/>
      <c r="E3136" s="566"/>
      <c r="F3136" s="567"/>
      <c r="G3136" s="567"/>
      <c r="H3136" s="567"/>
      <c r="I3136" s="567"/>
      <c r="J3136" s="567"/>
      <c r="K3136" s="567"/>
      <c r="L3136" s="567"/>
      <c r="M3136" s="567"/>
      <c r="N3136" s="567"/>
      <c r="O3136" s="567"/>
      <c r="P3136" s="567"/>
      <c r="Q3136" s="567"/>
      <c r="R3136" s="567"/>
      <c r="S3136" s="567"/>
      <c r="T3136" s="567"/>
      <c r="U3136" s="567"/>
      <c r="V3136" s="567"/>
      <c r="W3136" s="567"/>
      <c r="X3136" s="567"/>
      <c r="Y3136" s="568"/>
      <c r="Z3136" s="567"/>
      <c r="AA3136" s="567"/>
      <c r="AB3136" s="316"/>
      <c r="AC3136" s="316"/>
    </row>
    <row r="3137" spans="1:29">
      <c r="A3137" s="576"/>
      <c r="B3137" s="566"/>
      <c r="C3137" s="566"/>
      <c r="D3137" s="566"/>
      <c r="E3137" s="566"/>
      <c r="F3137" s="567"/>
      <c r="G3137" s="567"/>
      <c r="H3137" s="567"/>
      <c r="I3137" s="567"/>
      <c r="J3137" s="567"/>
      <c r="K3137" s="567"/>
      <c r="L3137" s="567"/>
      <c r="M3137" s="567"/>
      <c r="N3137" s="567"/>
      <c r="O3137" s="567"/>
      <c r="P3137" s="567"/>
      <c r="Q3137" s="567"/>
      <c r="R3137" s="567"/>
      <c r="S3137" s="567"/>
      <c r="T3137" s="567"/>
      <c r="U3137" s="567"/>
      <c r="V3137" s="567"/>
      <c r="W3137" s="567"/>
      <c r="X3137" s="567"/>
      <c r="Y3137" s="568"/>
      <c r="Z3137" s="567"/>
      <c r="AA3137" s="567"/>
      <c r="AB3137" s="316"/>
      <c r="AC3137" s="316"/>
    </row>
    <row r="3138" spans="1:29">
      <c r="A3138" s="576"/>
      <c r="B3138" s="566"/>
      <c r="C3138" s="566"/>
      <c r="D3138" s="566"/>
      <c r="E3138" s="566"/>
      <c r="F3138" s="567"/>
      <c r="G3138" s="567"/>
      <c r="H3138" s="567"/>
      <c r="I3138" s="567"/>
      <c r="J3138" s="567"/>
      <c r="K3138" s="567"/>
      <c r="L3138" s="567"/>
      <c r="M3138" s="567"/>
      <c r="N3138" s="567"/>
      <c r="O3138" s="567"/>
      <c r="P3138" s="567"/>
      <c r="Q3138" s="567"/>
      <c r="R3138" s="567"/>
      <c r="S3138" s="567"/>
      <c r="T3138" s="567"/>
      <c r="U3138" s="567"/>
      <c r="V3138" s="567"/>
      <c r="W3138" s="567"/>
      <c r="X3138" s="567"/>
      <c r="Y3138" s="568"/>
      <c r="Z3138" s="567"/>
      <c r="AA3138" s="567"/>
      <c r="AB3138" s="316"/>
      <c r="AC3138" s="316"/>
    </row>
    <row r="3139" spans="1:29">
      <c r="A3139" s="576"/>
      <c r="B3139" s="566"/>
      <c r="C3139" s="566"/>
      <c r="D3139" s="566"/>
      <c r="E3139" s="566"/>
      <c r="F3139" s="567"/>
      <c r="G3139" s="567"/>
      <c r="H3139" s="567"/>
      <c r="I3139" s="567"/>
      <c r="J3139" s="567"/>
      <c r="K3139" s="567"/>
      <c r="L3139" s="567"/>
      <c r="M3139" s="567"/>
      <c r="N3139" s="567"/>
      <c r="O3139" s="567"/>
      <c r="P3139" s="567"/>
      <c r="Q3139" s="567"/>
      <c r="R3139" s="567"/>
      <c r="S3139" s="567"/>
      <c r="T3139" s="567"/>
      <c r="U3139" s="567"/>
      <c r="V3139" s="567"/>
      <c r="W3139" s="567"/>
      <c r="X3139" s="567"/>
      <c r="Y3139" s="568"/>
      <c r="Z3139" s="567"/>
      <c r="AA3139" s="567"/>
      <c r="AB3139" s="316"/>
      <c r="AC3139" s="316"/>
    </row>
    <row r="3140" spans="1:29">
      <c r="A3140" s="576"/>
      <c r="B3140" s="566"/>
      <c r="C3140" s="566"/>
      <c r="D3140" s="566"/>
      <c r="E3140" s="566"/>
      <c r="F3140" s="567"/>
      <c r="G3140" s="567"/>
      <c r="H3140" s="567"/>
      <c r="I3140" s="567"/>
      <c r="J3140" s="567"/>
      <c r="K3140" s="567"/>
      <c r="L3140" s="567"/>
      <c r="M3140" s="567"/>
      <c r="N3140" s="567"/>
      <c r="O3140" s="567"/>
      <c r="P3140" s="567"/>
      <c r="Q3140" s="567"/>
      <c r="R3140" s="567"/>
      <c r="S3140" s="567"/>
      <c r="T3140" s="567"/>
      <c r="U3140" s="567"/>
      <c r="V3140" s="567"/>
      <c r="W3140" s="567"/>
      <c r="X3140" s="567"/>
      <c r="Y3140" s="568"/>
      <c r="Z3140" s="567"/>
      <c r="AA3140" s="567"/>
      <c r="AB3140" s="316"/>
      <c r="AC3140" s="316"/>
    </row>
    <row r="3141" spans="1:29">
      <c r="A3141" s="576"/>
      <c r="B3141" s="566"/>
      <c r="C3141" s="566"/>
      <c r="D3141" s="566"/>
      <c r="E3141" s="566"/>
      <c r="F3141" s="567"/>
      <c r="G3141" s="567"/>
      <c r="H3141" s="567"/>
      <c r="I3141" s="567"/>
      <c r="J3141" s="567"/>
      <c r="K3141" s="567"/>
      <c r="L3141" s="567"/>
      <c r="M3141" s="567"/>
      <c r="N3141" s="567"/>
      <c r="O3141" s="567"/>
      <c r="P3141" s="567"/>
      <c r="Q3141" s="567"/>
      <c r="R3141" s="567"/>
      <c r="S3141" s="567"/>
      <c r="T3141" s="567"/>
      <c r="U3141" s="567"/>
      <c r="V3141" s="567"/>
      <c r="W3141" s="567"/>
      <c r="X3141" s="567"/>
      <c r="Y3141" s="568"/>
      <c r="Z3141" s="567"/>
      <c r="AA3141" s="567"/>
      <c r="AB3141" s="316"/>
      <c r="AC3141" s="316"/>
    </row>
    <row r="3142" spans="1:29">
      <c r="A3142" s="576"/>
      <c r="B3142" s="566"/>
      <c r="C3142" s="566"/>
      <c r="D3142" s="566"/>
      <c r="E3142" s="566"/>
      <c r="F3142" s="567"/>
      <c r="G3142" s="567"/>
      <c r="H3142" s="567"/>
      <c r="I3142" s="567"/>
      <c r="J3142" s="567"/>
      <c r="K3142" s="567"/>
      <c r="L3142" s="567"/>
      <c r="M3142" s="567"/>
      <c r="N3142" s="567"/>
      <c r="O3142" s="567"/>
      <c r="P3142" s="567"/>
      <c r="Q3142" s="567"/>
      <c r="R3142" s="567"/>
      <c r="S3142" s="567"/>
      <c r="T3142" s="567"/>
      <c r="U3142" s="567"/>
      <c r="V3142" s="567"/>
      <c r="W3142" s="567"/>
      <c r="X3142" s="567"/>
      <c r="Y3142" s="568"/>
      <c r="Z3142" s="567"/>
      <c r="AA3142" s="567"/>
      <c r="AB3142" s="316"/>
      <c r="AC3142" s="316"/>
    </row>
    <row r="3143" spans="1:29">
      <c r="A3143" s="576"/>
      <c r="B3143" s="566"/>
      <c r="C3143" s="566"/>
      <c r="D3143" s="566"/>
      <c r="E3143" s="566"/>
      <c r="F3143" s="567"/>
      <c r="G3143" s="567"/>
      <c r="H3143" s="567"/>
      <c r="I3143" s="567"/>
      <c r="J3143" s="567"/>
      <c r="K3143" s="567"/>
      <c r="L3143" s="567"/>
      <c r="M3143" s="567"/>
      <c r="N3143" s="567"/>
      <c r="O3143" s="567"/>
      <c r="P3143" s="567"/>
      <c r="Q3143" s="567"/>
      <c r="R3143" s="567"/>
      <c r="S3143" s="567"/>
      <c r="T3143" s="567"/>
      <c r="U3143" s="567"/>
      <c r="V3143" s="567"/>
      <c r="W3143" s="567"/>
      <c r="X3143" s="567"/>
      <c r="Y3143" s="568"/>
      <c r="Z3143" s="567"/>
      <c r="AA3143" s="567"/>
      <c r="AB3143" s="316"/>
      <c r="AC3143" s="316"/>
    </row>
    <row r="3144" spans="1:29">
      <c r="A3144" s="576"/>
      <c r="B3144" s="566"/>
      <c r="C3144" s="566"/>
      <c r="D3144" s="566"/>
      <c r="E3144" s="566"/>
      <c r="F3144" s="567"/>
      <c r="G3144" s="567"/>
      <c r="H3144" s="567"/>
      <c r="I3144" s="567"/>
      <c r="J3144" s="567"/>
      <c r="K3144" s="567"/>
      <c r="L3144" s="567"/>
      <c r="M3144" s="567"/>
      <c r="N3144" s="567"/>
      <c r="O3144" s="567"/>
      <c r="P3144" s="567"/>
      <c r="Q3144" s="567"/>
      <c r="R3144" s="567"/>
      <c r="S3144" s="567"/>
      <c r="T3144" s="567"/>
      <c r="U3144" s="567"/>
      <c r="V3144" s="567"/>
      <c r="W3144" s="567"/>
      <c r="X3144" s="567"/>
      <c r="Y3144" s="568"/>
      <c r="Z3144" s="567"/>
      <c r="AA3144" s="567"/>
      <c r="AB3144" s="316"/>
      <c r="AC3144" s="316"/>
    </row>
    <row r="3145" spans="1:29">
      <c r="A3145" s="576"/>
      <c r="B3145" s="566"/>
      <c r="C3145" s="566"/>
      <c r="D3145" s="566"/>
      <c r="E3145" s="566"/>
      <c r="F3145" s="567"/>
      <c r="G3145" s="567"/>
      <c r="H3145" s="567"/>
      <c r="I3145" s="567"/>
      <c r="J3145" s="567"/>
      <c r="K3145" s="567"/>
      <c r="L3145" s="567"/>
      <c r="M3145" s="567"/>
      <c r="N3145" s="567"/>
      <c r="O3145" s="567"/>
      <c r="P3145" s="567"/>
      <c r="Q3145" s="567"/>
      <c r="R3145" s="567"/>
      <c r="S3145" s="567"/>
      <c r="T3145" s="567"/>
      <c r="U3145" s="567"/>
      <c r="V3145" s="567"/>
      <c r="W3145" s="567"/>
      <c r="X3145" s="567"/>
      <c r="Y3145" s="568"/>
      <c r="Z3145" s="567"/>
      <c r="AA3145" s="567"/>
      <c r="AB3145" s="316"/>
      <c r="AC3145" s="316"/>
    </row>
    <row r="3146" spans="1:29">
      <c r="A3146" s="576"/>
      <c r="B3146" s="566"/>
      <c r="C3146" s="566"/>
      <c r="D3146" s="566"/>
      <c r="E3146" s="566"/>
      <c r="F3146" s="567"/>
      <c r="G3146" s="567"/>
      <c r="H3146" s="567"/>
      <c r="I3146" s="567"/>
      <c r="J3146" s="567"/>
      <c r="K3146" s="567"/>
      <c r="L3146" s="567"/>
      <c r="M3146" s="567"/>
      <c r="N3146" s="567"/>
      <c r="O3146" s="567"/>
      <c r="P3146" s="567"/>
      <c r="Q3146" s="567"/>
      <c r="R3146" s="567"/>
      <c r="S3146" s="567"/>
      <c r="T3146" s="567"/>
      <c r="U3146" s="567"/>
      <c r="V3146" s="567"/>
      <c r="W3146" s="567"/>
      <c r="X3146" s="567"/>
      <c r="Y3146" s="568"/>
      <c r="Z3146" s="567"/>
      <c r="AA3146" s="567"/>
      <c r="AB3146" s="316"/>
      <c r="AC3146" s="316"/>
    </row>
    <row r="3147" spans="1:29">
      <c r="A3147" s="576"/>
      <c r="B3147" s="566"/>
      <c r="C3147" s="566"/>
      <c r="D3147" s="566"/>
      <c r="E3147" s="566"/>
      <c r="F3147" s="567"/>
      <c r="G3147" s="567"/>
      <c r="H3147" s="567"/>
      <c r="I3147" s="567"/>
      <c r="J3147" s="567"/>
      <c r="K3147" s="567"/>
      <c r="L3147" s="567"/>
      <c r="M3147" s="567"/>
      <c r="N3147" s="567"/>
      <c r="O3147" s="567"/>
      <c r="P3147" s="567"/>
      <c r="Q3147" s="567"/>
      <c r="R3147" s="567"/>
      <c r="S3147" s="567"/>
      <c r="T3147" s="567"/>
      <c r="U3147" s="567"/>
      <c r="V3147" s="567"/>
      <c r="W3147" s="567"/>
      <c r="X3147" s="567"/>
      <c r="Y3147" s="568"/>
      <c r="Z3147" s="567"/>
      <c r="AA3147" s="567"/>
      <c r="AB3147" s="316"/>
      <c r="AC3147" s="316"/>
    </row>
    <row r="3148" spans="1:29">
      <c r="A3148" s="576"/>
      <c r="B3148" s="566"/>
      <c r="C3148" s="566"/>
      <c r="D3148" s="566"/>
      <c r="E3148" s="566"/>
      <c r="F3148" s="567"/>
      <c r="G3148" s="567"/>
      <c r="H3148" s="567"/>
      <c r="I3148" s="567"/>
      <c r="J3148" s="567"/>
      <c r="K3148" s="567"/>
      <c r="L3148" s="567"/>
      <c r="M3148" s="567"/>
      <c r="N3148" s="567"/>
      <c r="O3148" s="567"/>
      <c r="P3148" s="567"/>
      <c r="Q3148" s="567"/>
      <c r="R3148" s="567"/>
      <c r="S3148" s="567"/>
      <c r="T3148" s="567"/>
      <c r="U3148" s="567"/>
      <c r="V3148" s="567"/>
      <c r="W3148" s="567"/>
      <c r="X3148" s="567"/>
      <c r="Y3148" s="568"/>
      <c r="Z3148" s="567"/>
      <c r="AA3148" s="567"/>
      <c r="AB3148" s="316"/>
      <c r="AC3148" s="316"/>
    </row>
    <row r="3149" spans="1:29">
      <c r="A3149" s="576"/>
      <c r="B3149" s="566"/>
      <c r="C3149" s="566"/>
      <c r="D3149" s="566"/>
      <c r="E3149" s="566"/>
      <c r="F3149" s="567"/>
      <c r="G3149" s="567"/>
      <c r="H3149" s="567"/>
      <c r="I3149" s="567"/>
      <c r="J3149" s="567"/>
      <c r="K3149" s="567"/>
      <c r="L3149" s="567"/>
      <c r="M3149" s="567"/>
      <c r="N3149" s="567"/>
      <c r="O3149" s="567"/>
      <c r="P3149" s="567"/>
      <c r="Q3149" s="567"/>
      <c r="R3149" s="567"/>
      <c r="S3149" s="567"/>
      <c r="T3149" s="567"/>
      <c r="U3149" s="567"/>
      <c r="V3149" s="567"/>
      <c r="W3149" s="567"/>
      <c r="X3149" s="567"/>
      <c r="Y3149" s="568"/>
      <c r="Z3149" s="567"/>
      <c r="AA3149" s="567"/>
      <c r="AB3149" s="316"/>
      <c r="AC3149" s="316"/>
    </row>
    <row r="3150" spans="1:29">
      <c r="A3150" s="576"/>
      <c r="B3150" s="566"/>
      <c r="C3150" s="566"/>
      <c r="D3150" s="566"/>
      <c r="E3150" s="566"/>
      <c r="F3150" s="567"/>
      <c r="G3150" s="567"/>
      <c r="H3150" s="567"/>
      <c r="I3150" s="567"/>
      <c r="J3150" s="567"/>
      <c r="K3150" s="567"/>
      <c r="L3150" s="567"/>
      <c r="M3150" s="567"/>
      <c r="N3150" s="567"/>
      <c r="O3150" s="567"/>
      <c r="P3150" s="567"/>
      <c r="Q3150" s="567"/>
      <c r="R3150" s="567"/>
      <c r="S3150" s="567"/>
      <c r="T3150" s="567"/>
      <c r="U3150" s="567"/>
      <c r="V3150" s="567"/>
      <c r="W3150" s="567"/>
      <c r="X3150" s="567"/>
      <c r="Y3150" s="568"/>
      <c r="Z3150" s="567"/>
      <c r="AA3150" s="567"/>
      <c r="AB3150" s="316"/>
      <c r="AC3150" s="316"/>
    </row>
    <row r="3151" spans="1:29">
      <c r="A3151" s="576"/>
      <c r="B3151" s="566"/>
      <c r="C3151" s="566"/>
      <c r="D3151" s="566"/>
      <c r="E3151" s="566"/>
      <c r="F3151" s="567"/>
      <c r="G3151" s="567"/>
      <c r="H3151" s="567"/>
      <c r="I3151" s="567"/>
      <c r="J3151" s="567"/>
      <c r="K3151" s="567"/>
      <c r="L3151" s="567"/>
      <c r="M3151" s="567"/>
      <c r="N3151" s="567"/>
      <c r="O3151" s="567"/>
      <c r="P3151" s="567"/>
      <c r="Q3151" s="567"/>
      <c r="R3151" s="567"/>
      <c r="S3151" s="567"/>
      <c r="T3151" s="567"/>
      <c r="U3151" s="567"/>
      <c r="V3151" s="567"/>
      <c r="W3151" s="567"/>
      <c r="X3151" s="567"/>
      <c r="Y3151" s="568"/>
      <c r="Z3151" s="567"/>
      <c r="AA3151" s="567"/>
      <c r="AB3151" s="316"/>
      <c r="AC3151" s="316"/>
    </row>
    <row r="3152" spans="1:29">
      <c r="A3152" s="576"/>
      <c r="B3152" s="566"/>
      <c r="C3152" s="566"/>
      <c r="D3152" s="566"/>
      <c r="E3152" s="566"/>
      <c r="F3152" s="567"/>
      <c r="G3152" s="567"/>
      <c r="H3152" s="567"/>
      <c r="I3152" s="567"/>
      <c r="J3152" s="567"/>
      <c r="K3152" s="567"/>
      <c r="L3152" s="567"/>
      <c r="M3152" s="567"/>
      <c r="N3152" s="567"/>
      <c r="O3152" s="567"/>
      <c r="P3152" s="567"/>
      <c r="Q3152" s="567"/>
      <c r="R3152" s="567"/>
      <c r="S3152" s="567"/>
      <c r="T3152" s="567"/>
      <c r="U3152" s="567"/>
      <c r="V3152" s="567"/>
      <c r="W3152" s="567"/>
      <c r="X3152" s="567"/>
      <c r="Y3152" s="568"/>
      <c r="Z3152" s="567"/>
      <c r="AA3152" s="567"/>
      <c r="AB3152" s="316"/>
      <c r="AC3152" s="316"/>
    </row>
    <row r="3153" spans="1:29">
      <c r="A3153" s="576"/>
      <c r="B3153" s="566"/>
      <c r="C3153" s="566"/>
      <c r="D3153" s="566"/>
      <c r="E3153" s="566"/>
      <c r="F3153" s="567"/>
      <c r="G3153" s="567"/>
      <c r="H3153" s="567"/>
      <c r="I3153" s="567"/>
      <c r="J3153" s="567"/>
      <c r="K3153" s="567"/>
      <c r="L3153" s="567"/>
      <c r="M3153" s="567"/>
      <c r="N3153" s="567"/>
      <c r="O3153" s="567"/>
      <c r="P3153" s="567"/>
      <c r="Q3153" s="567"/>
      <c r="R3153" s="567"/>
      <c r="S3153" s="567"/>
      <c r="T3153" s="567"/>
      <c r="U3153" s="567"/>
      <c r="V3153" s="567"/>
      <c r="W3153" s="567"/>
      <c r="X3153" s="567"/>
      <c r="Y3153" s="568"/>
      <c r="Z3153" s="567"/>
      <c r="AA3153" s="567"/>
      <c r="AB3153" s="316"/>
      <c r="AC3153" s="316"/>
    </row>
    <row r="3154" spans="1:29">
      <c r="A3154" s="576"/>
      <c r="B3154" s="566"/>
      <c r="C3154" s="566"/>
      <c r="D3154" s="566"/>
      <c r="E3154" s="566"/>
      <c r="F3154" s="567"/>
      <c r="G3154" s="567"/>
      <c r="H3154" s="567"/>
      <c r="I3154" s="567"/>
      <c r="J3154" s="567"/>
      <c r="K3154" s="567"/>
      <c r="L3154" s="567"/>
      <c r="M3154" s="567"/>
      <c r="N3154" s="567"/>
      <c r="O3154" s="567"/>
      <c r="P3154" s="567"/>
      <c r="Q3154" s="567"/>
      <c r="R3154" s="567"/>
      <c r="S3154" s="567"/>
      <c r="T3154" s="567"/>
      <c r="U3154" s="567"/>
      <c r="V3154" s="567"/>
      <c r="W3154" s="567"/>
      <c r="X3154" s="567"/>
      <c r="Y3154" s="568"/>
      <c r="Z3154" s="567"/>
      <c r="AA3154" s="567"/>
      <c r="AB3154" s="316"/>
      <c r="AC3154" s="316"/>
    </row>
    <row r="3155" spans="1:29">
      <c r="A3155" s="576"/>
      <c r="B3155" s="566"/>
      <c r="C3155" s="566"/>
      <c r="D3155" s="566"/>
      <c r="E3155" s="566"/>
      <c r="F3155" s="567"/>
      <c r="G3155" s="567"/>
      <c r="H3155" s="567"/>
      <c r="I3155" s="567"/>
      <c r="J3155" s="567"/>
      <c r="K3155" s="567"/>
      <c r="L3155" s="567"/>
      <c r="M3155" s="567"/>
      <c r="N3155" s="567"/>
      <c r="O3155" s="567"/>
      <c r="P3155" s="567"/>
      <c r="Q3155" s="567"/>
      <c r="R3155" s="567"/>
      <c r="S3155" s="567"/>
      <c r="T3155" s="567"/>
      <c r="U3155" s="567"/>
      <c r="V3155" s="567"/>
      <c r="W3155" s="567"/>
      <c r="X3155" s="567"/>
      <c r="Y3155" s="568"/>
      <c r="Z3155" s="567"/>
      <c r="AA3155" s="567"/>
      <c r="AB3155" s="316"/>
      <c r="AC3155" s="316"/>
    </row>
    <row r="3156" spans="1:29">
      <c r="A3156" s="576"/>
      <c r="B3156" s="566"/>
      <c r="C3156" s="566"/>
      <c r="D3156" s="566"/>
      <c r="E3156" s="566"/>
      <c r="F3156" s="567"/>
      <c r="G3156" s="567"/>
      <c r="H3156" s="567"/>
      <c r="I3156" s="567"/>
      <c r="J3156" s="567"/>
      <c r="K3156" s="567"/>
      <c r="L3156" s="567"/>
      <c r="M3156" s="567"/>
      <c r="N3156" s="567"/>
      <c r="O3156" s="567"/>
      <c r="P3156" s="567"/>
      <c r="Q3156" s="567"/>
      <c r="R3156" s="567"/>
      <c r="S3156" s="567"/>
      <c r="T3156" s="567"/>
      <c r="U3156" s="567"/>
      <c r="V3156" s="567"/>
      <c r="W3156" s="567"/>
      <c r="X3156" s="567"/>
      <c r="Y3156" s="568"/>
      <c r="Z3156" s="567"/>
      <c r="AA3156" s="567"/>
      <c r="AB3156" s="316"/>
      <c r="AC3156" s="316"/>
    </row>
    <row r="3157" spans="1:29">
      <c r="A3157" s="576"/>
      <c r="B3157" s="566"/>
      <c r="C3157" s="566"/>
      <c r="D3157" s="566"/>
      <c r="E3157" s="566"/>
      <c r="F3157" s="567"/>
      <c r="G3157" s="567"/>
      <c r="H3157" s="567"/>
      <c r="I3157" s="567"/>
      <c r="J3157" s="567"/>
      <c r="K3157" s="567"/>
      <c r="L3157" s="567"/>
      <c r="M3157" s="567"/>
      <c r="N3157" s="567"/>
      <c r="O3157" s="567"/>
      <c r="P3157" s="567"/>
      <c r="Q3157" s="567"/>
      <c r="R3157" s="567"/>
      <c r="S3157" s="567"/>
      <c r="T3157" s="567"/>
      <c r="U3157" s="567"/>
      <c r="V3157" s="567"/>
      <c r="W3157" s="567"/>
      <c r="X3157" s="567"/>
      <c r="Y3157" s="568"/>
      <c r="Z3157" s="567"/>
      <c r="AA3157" s="567"/>
      <c r="AB3157" s="316"/>
      <c r="AC3157" s="316"/>
    </row>
    <row r="3158" spans="1:29">
      <c r="A3158" s="576"/>
      <c r="B3158" s="566"/>
      <c r="C3158" s="566"/>
      <c r="D3158" s="566"/>
      <c r="E3158" s="566"/>
      <c r="F3158" s="567"/>
      <c r="G3158" s="567"/>
      <c r="H3158" s="567"/>
      <c r="I3158" s="567"/>
      <c r="J3158" s="567"/>
      <c r="K3158" s="567"/>
      <c r="L3158" s="567"/>
      <c r="M3158" s="567"/>
      <c r="N3158" s="567"/>
      <c r="O3158" s="567"/>
      <c r="P3158" s="567"/>
      <c r="Q3158" s="567"/>
      <c r="R3158" s="567"/>
      <c r="S3158" s="567"/>
      <c r="T3158" s="567"/>
      <c r="U3158" s="567"/>
      <c r="V3158" s="567"/>
      <c r="W3158" s="567"/>
      <c r="X3158" s="567"/>
      <c r="Y3158" s="568"/>
      <c r="Z3158" s="567"/>
      <c r="AA3158" s="567"/>
      <c r="AB3158" s="316"/>
      <c r="AC3158" s="316"/>
    </row>
    <row r="3159" spans="1:29">
      <c r="A3159" s="576"/>
      <c r="B3159" s="566"/>
      <c r="C3159" s="566"/>
      <c r="D3159" s="566"/>
      <c r="E3159" s="566"/>
      <c r="F3159" s="567"/>
      <c r="G3159" s="567"/>
      <c r="H3159" s="567"/>
      <c r="I3159" s="567"/>
      <c r="J3159" s="567"/>
      <c r="K3159" s="567"/>
      <c r="L3159" s="567"/>
      <c r="M3159" s="567"/>
      <c r="N3159" s="567"/>
      <c r="O3159" s="567"/>
      <c r="P3159" s="567"/>
      <c r="Q3159" s="567"/>
      <c r="R3159" s="567"/>
      <c r="S3159" s="567"/>
      <c r="T3159" s="567"/>
      <c r="U3159" s="567"/>
      <c r="V3159" s="567"/>
      <c r="W3159" s="567"/>
      <c r="X3159" s="567"/>
      <c r="Y3159" s="568"/>
      <c r="Z3159" s="567"/>
      <c r="AA3159" s="567"/>
      <c r="AB3159" s="316"/>
      <c r="AC3159" s="316"/>
    </row>
    <row r="3160" spans="1:29">
      <c r="A3160" s="576"/>
      <c r="B3160" s="566"/>
      <c r="C3160" s="566"/>
      <c r="D3160" s="566"/>
      <c r="E3160" s="566"/>
      <c r="F3160" s="567"/>
      <c r="G3160" s="567"/>
      <c r="H3160" s="567"/>
      <c r="I3160" s="567"/>
      <c r="J3160" s="567"/>
      <c r="K3160" s="567"/>
      <c r="L3160" s="567"/>
      <c r="M3160" s="567"/>
      <c r="N3160" s="567"/>
      <c r="O3160" s="567"/>
      <c r="P3160" s="567"/>
      <c r="Q3160" s="567"/>
      <c r="R3160" s="567"/>
      <c r="S3160" s="567"/>
      <c r="T3160" s="567"/>
      <c r="U3160" s="567"/>
      <c r="V3160" s="567"/>
      <c r="W3160" s="567"/>
      <c r="X3160" s="567"/>
      <c r="Y3160" s="568"/>
      <c r="Z3160" s="567"/>
      <c r="AA3160" s="567"/>
      <c r="AB3160" s="316"/>
      <c r="AC3160" s="316"/>
    </row>
    <row r="3161" spans="1:29">
      <c r="A3161" s="576"/>
      <c r="B3161" s="566"/>
      <c r="C3161" s="566"/>
      <c r="D3161" s="566"/>
      <c r="E3161" s="566"/>
      <c r="F3161" s="567"/>
      <c r="G3161" s="567"/>
      <c r="H3161" s="567"/>
      <c r="I3161" s="567"/>
      <c r="J3161" s="567"/>
      <c r="K3161" s="567"/>
      <c r="L3161" s="567"/>
      <c r="M3161" s="567"/>
      <c r="N3161" s="567"/>
      <c r="O3161" s="567"/>
      <c r="P3161" s="567"/>
      <c r="Q3161" s="567"/>
      <c r="R3161" s="567"/>
      <c r="S3161" s="567"/>
      <c r="T3161" s="567"/>
      <c r="U3161" s="567"/>
      <c r="V3161" s="567"/>
      <c r="W3161" s="567"/>
      <c r="X3161" s="567"/>
      <c r="Y3161" s="568"/>
      <c r="Z3161" s="567"/>
      <c r="AA3161" s="567"/>
      <c r="AB3161" s="316"/>
      <c r="AC3161" s="316"/>
    </row>
    <row r="3162" spans="1:29">
      <c r="A3162" s="576"/>
      <c r="B3162" s="566"/>
      <c r="C3162" s="566"/>
      <c r="D3162" s="566"/>
      <c r="E3162" s="566"/>
      <c r="F3162" s="567"/>
      <c r="G3162" s="567"/>
      <c r="H3162" s="567"/>
      <c r="I3162" s="567"/>
      <c r="J3162" s="567"/>
      <c r="K3162" s="567"/>
      <c r="L3162" s="567"/>
      <c r="M3162" s="567"/>
      <c r="N3162" s="567"/>
      <c r="O3162" s="567"/>
      <c r="P3162" s="567"/>
      <c r="Q3162" s="567"/>
      <c r="R3162" s="567"/>
      <c r="S3162" s="567"/>
      <c r="T3162" s="567"/>
      <c r="U3162" s="567"/>
      <c r="V3162" s="567"/>
      <c r="W3162" s="567"/>
      <c r="X3162" s="567"/>
      <c r="Y3162" s="568"/>
      <c r="Z3162" s="567"/>
      <c r="AA3162" s="567"/>
      <c r="AB3162" s="316"/>
      <c r="AC3162" s="316"/>
    </row>
    <row r="3163" spans="1:29">
      <c r="A3163" s="576"/>
      <c r="B3163" s="566"/>
      <c r="C3163" s="566"/>
      <c r="D3163" s="566"/>
      <c r="E3163" s="566"/>
      <c r="F3163" s="567"/>
      <c r="G3163" s="567"/>
      <c r="H3163" s="567"/>
      <c r="I3163" s="567"/>
      <c r="J3163" s="567"/>
      <c r="K3163" s="567"/>
      <c r="L3163" s="567"/>
      <c r="M3163" s="567"/>
      <c r="N3163" s="567"/>
      <c r="O3163" s="567"/>
      <c r="P3163" s="567"/>
      <c r="Q3163" s="567"/>
      <c r="R3163" s="567"/>
      <c r="S3163" s="567"/>
      <c r="T3163" s="567"/>
      <c r="U3163" s="567"/>
      <c r="V3163" s="567"/>
      <c r="W3163" s="567"/>
      <c r="X3163" s="567"/>
      <c r="Y3163" s="568"/>
      <c r="Z3163" s="567"/>
      <c r="AA3163" s="567"/>
      <c r="AB3163" s="316"/>
      <c r="AC3163" s="316"/>
    </row>
    <row r="3164" spans="1:29">
      <c r="A3164" s="576"/>
      <c r="B3164" s="566"/>
      <c r="C3164" s="566"/>
      <c r="D3164" s="566"/>
      <c r="E3164" s="566"/>
      <c r="F3164" s="567"/>
      <c r="G3164" s="567"/>
      <c r="H3164" s="567"/>
      <c r="I3164" s="567"/>
      <c r="J3164" s="567"/>
      <c r="K3164" s="567"/>
      <c r="L3164" s="567"/>
      <c r="M3164" s="567"/>
      <c r="N3164" s="567"/>
      <c r="O3164" s="567"/>
      <c r="P3164" s="567"/>
      <c r="Q3164" s="567"/>
      <c r="R3164" s="567"/>
      <c r="S3164" s="567"/>
      <c r="T3164" s="567"/>
      <c r="U3164" s="567"/>
      <c r="V3164" s="567"/>
      <c r="W3164" s="567"/>
      <c r="X3164" s="567"/>
      <c r="Y3164" s="568"/>
      <c r="Z3164" s="567"/>
      <c r="AA3164" s="567"/>
      <c r="AB3164" s="316"/>
      <c r="AC3164" s="316"/>
    </row>
    <row r="3165" spans="1:29">
      <c r="A3165" s="576"/>
      <c r="B3165" s="566"/>
      <c r="C3165" s="566"/>
      <c r="D3165" s="566"/>
      <c r="E3165" s="566"/>
      <c r="F3165" s="567"/>
      <c r="G3165" s="567"/>
      <c r="H3165" s="567"/>
      <c r="I3165" s="567"/>
      <c r="J3165" s="567"/>
      <c r="K3165" s="567"/>
      <c r="L3165" s="567"/>
      <c r="M3165" s="567"/>
      <c r="N3165" s="567"/>
      <c r="O3165" s="567"/>
      <c r="P3165" s="567"/>
      <c r="Q3165" s="567"/>
      <c r="R3165" s="567"/>
      <c r="S3165" s="567"/>
      <c r="T3165" s="567"/>
      <c r="U3165" s="567"/>
      <c r="V3165" s="567"/>
      <c r="W3165" s="567"/>
      <c r="X3165" s="567"/>
      <c r="Y3165" s="568"/>
      <c r="Z3165" s="567"/>
      <c r="AA3165" s="567"/>
      <c r="AB3165" s="316"/>
      <c r="AC3165" s="316"/>
    </row>
    <row r="3166" spans="1:29">
      <c r="A3166" s="576"/>
      <c r="B3166" s="566"/>
      <c r="C3166" s="566"/>
      <c r="D3166" s="566"/>
      <c r="E3166" s="566"/>
      <c r="F3166" s="567"/>
      <c r="G3166" s="567"/>
      <c r="H3166" s="567"/>
      <c r="I3166" s="567"/>
      <c r="J3166" s="567"/>
      <c r="K3166" s="567"/>
      <c r="L3166" s="567"/>
      <c r="M3166" s="567"/>
      <c r="N3166" s="567"/>
      <c r="O3166" s="567"/>
      <c r="P3166" s="567"/>
      <c r="Q3166" s="567"/>
      <c r="R3166" s="567"/>
      <c r="S3166" s="567"/>
      <c r="T3166" s="567"/>
      <c r="U3166" s="567"/>
      <c r="V3166" s="567"/>
      <c r="W3166" s="567"/>
      <c r="X3166" s="567"/>
      <c r="Y3166" s="568"/>
      <c r="Z3166" s="567"/>
      <c r="AA3166" s="567"/>
      <c r="AB3166" s="316"/>
      <c r="AC3166" s="316"/>
    </row>
    <row r="3167" spans="1:29">
      <c r="A3167" s="576"/>
      <c r="B3167" s="566"/>
      <c r="C3167" s="566"/>
      <c r="D3167" s="566"/>
      <c r="E3167" s="566"/>
      <c r="F3167" s="567"/>
      <c r="G3167" s="567"/>
      <c r="H3167" s="567"/>
      <c r="I3167" s="567"/>
      <c r="J3167" s="567"/>
      <c r="K3167" s="567"/>
      <c r="L3167" s="567"/>
      <c r="M3167" s="567"/>
      <c r="N3167" s="567"/>
      <c r="O3167" s="567"/>
      <c r="P3167" s="567"/>
      <c r="Q3167" s="567"/>
      <c r="R3167" s="567"/>
      <c r="S3167" s="567"/>
      <c r="T3167" s="567"/>
      <c r="U3167" s="567"/>
      <c r="V3167" s="567"/>
      <c r="W3167" s="567"/>
      <c r="X3167" s="567"/>
      <c r="Y3167" s="568"/>
      <c r="Z3167" s="567"/>
      <c r="AA3167" s="567"/>
      <c r="AB3167" s="316"/>
      <c r="AC3167" s="316"/>
    </row>
    <row r="3168" spans="1:29">
      <c r="A3168" s="576"/>
      <c r="B3168" s="566"/>
      <c r="C3168" s="566"/>
      <c r="D3168" s="566"/>
      <c r="E3168" s="566"/>
      <c r="F3168" s="567"/>
      <c r="G3168" s="567"/>
      <c r="H3168" s="567"/>
      <c r="I3168" s="567"/>
      <c r="J3168" s="567"/>
      <c r="K3168" s="567"/>
      <c r="L3168" s="567"/>
      <c r="M3168" s="567"/>
      <c r="N3168" s="567"/>
      <c r="O3168" s="567"/>
      <c r="P3168" s="567"/>
      <c r="Q3168" s="567"/>
      <c r="R3168" s="567"/>
      <c r="S3168" s="567"/>
      <c r="T3168" s="567"/>
      <c r="U3168" s="567"/>
      <c r="V3168" s="567"/>
      <c r="W3168" s="567"/>
      <c r="X3168" s="567"/>
      <c r="Y3168" s="568"/>
      <c r="Z3168" s="567"/>
      <c r="AA3168" s="567"/>
      <c r="AB3168" s="316"/>
      <c r="AC3168" s="316"/>
    </row>
    <row r="3169" spans="1:29">
      <c r="A3169" s="576"/>
      <c r="B3169" s="566"/>
      <c r="C3169" s="566"/>
      <c r="D3169" s="566"/>
      <c r="E3169" s="566"/>
      <c r="F3169" s="567"/>
      <c r="G3169" s="567"/>
      <c r="H3169" s="567"/>
      <c r="I3169" s="567"/>
      <c r="J3169" s="567"/>
      <c r="K3169" s="567"/>
      <c r="L3169" s="567"/>
      <c r="M3169" s="567"/>
      <c r="N3169" s="567"/>
      <c r="O3169" s="567"/>
      <c r="P3169" s="567"/>
      <c r="Q3169" s="567"/>
      <c r="R3169" s="567"/>
      <c r="S3169" s="567"/>
      <c r="T3169" s="567"/>
      <c r="U3169" s="567"/>
      <c r="V3169" s="567"/>
      <c r="W3169" s="567"/>
      <c r="X3169" s="567"/>
      <c r="Y3169" s="568"/>
      <c r="Z3169" s="567"/>
      <c r="AA3169" s="567"/>
      <c r="AB3169" s="316"/>
      <c r="AC3169" s="316"/>
    </row>
    <row r="3170" spans="1:29">
      <c r="A3170" s="576"/>
      <c r="B3170" s="566"/>
      <c r="C3170" s="566"/>
      <c r="D3170" s="566"/>
      <c r="E3170" s="566"/>
      <c r="F3170" s="567"/>
      <c r="G3170" s="567"/>
      <c r="H3170" s="567"/>
      <c r="I3170" s="567"/>
      <c r="J3170" s="567"/>
      <c r="K3170" s="567"/>
      <c r="L3170" s="567"/>
      <c r="M3170" s="567"/>
      <c r="N3170" s="567"/>
      <c r="O3170" s="567"/>
      <c r="P3170" s="567"/>
      <c r="Q3170" s="567"/>
      <c r="R3170" s="567"/>
      <c r="S3170" s="567"/>
      <c r="T3170" s="567"/>
      <c r="U3170" s="567"/>
      <c r="V3170" s="567"/>
      <c r="W3170" s="567"/>
      <c r="X3170" s="567"/>
      <c r="Y3170" s="568"/>
      <c r="Z3170" s="567"/>
      <c r="AA3170" s="567"/>
      <c r="AB3170" s="316"/>
      <c r="AC3170" s="316"/>
    </row>
    <row r="3171" spans="1:29">
      <c r="A3171" s="576"/>
      <c r="B3171" s="566"/>
      <c r="C3171" s="566"/>
      <c r="D3171" s="566"/>
      <c r="E3171" s="566"/>
      <c r="F3171" s="567"/>
      <c r="G3171" s="567"/>
      <c r="H3171" s="567"/>
      <c r="I3171" s="567"/>
      <c r="J3171" s="567"/>
      <c r="K3171" s="567"/>
      <c r="L3171" s="567"/>
      <c r="M3171" s="567"/>
      <c r="N3171" s="567"/>
      <c r="O3171" s="567"/>
      <c r="P3171" s="567"/>
      <c r="Q3171" s="567"/>
      <c r="R3171" s="567"/>
      <c r="S3171" s="567"/>
      <c r="T3171" s="567"/>
      <c r="U3171" s="567"/>
      <c r="V3171" s="567"/>
      <c r="W3171" s="567"/>
      <c r="X3171" s="567"/>
      <c r="Y3171" s="568"/>
      <c r="Z3171" s="567"/>
      <c r="AA3171" s="567"/>
      <c r="AB3171" s="316"/>
      <c r="AC3171" s="316"/>
    </row>
    <row r="3172" spans="1:29">
      <c r="A3172" s="576"/>
      <c r="B3172" s="566"/>
      <c r="C3172" s="566"/>
      <c r="D3172" s="566"/>
      <c r="E3172" s="566"/>
      <c r="F3172" s="567"/>
      <c r="G3172" s="567"/>
      <c r="H3172" s="567"/>
      <c r="I3172" s="567"/>
      <c r="J3172" s="567"/>
      <c r="K3172" s="567"/>
      <c r="L3172" s="567"/>
      <c r="M3172" s="567"/>
      <c r="N3172" s="567"/>
      <c r="O3172" s="567"/>
      <c r="P3172" s="567"/>
      <c r="Q3172" s="567"/>
      <c r="R3172" s="567"/>
      <c r="S3172" s="567"/>
      <c r="T3172" s="567"/>
      <c r="U3172" s="567"/>
      <c r="V3172" s="567"/>
      <c r="W3172" s="567"/>
      <c r="X3172" s="567"/>
      <c r="Y3172" s="568"/>
      <c r="Z3172" s="567"/>
      <c r="AA3172" s="567"/>
      <c r="AB3172" s="316"/>
      <c r="AC3172" s="316"/>
    </row>
    <row r="3173" spans="1:29">
      <c r="A3173" s="576"/>
      <c r="B3173" s="566"/>
      <c r="C3173" s="566"/>
      <c r="D3173" s="566"/>
      <c r="E3173" s="566"/>
      <c r="F3173" s="567"/>
      <c r="G3173" s="567"/>
      <c r="H3173" s="567"/>
      <c r="I3173" s="567"/>
      <c r="J3173" s="567"/>
      <c r="K3173" s="567"/>
      <c r="L3173" s="567"/>
      <c r="M3173" s="567"/>
      <c r="N3173" s="567"/>
      <c r="O3173" s="567"/>
      <c r="P3173" s="567"/>
      <c r="Q3173" s="567"/>
      <c r="R3173" s="567"/>
      <c r="S3173" s="567"/>
      <c r="T3173" s="567"/>
      <c r="U3173" s="567"/>
      <c r="V3173" s="567"/>
      <c r="W3173" s="567"/>
      <c r="X3173" s="567"/>
      <c r="Y3173" s="568"/>
      <c r="Z3173" s="567"/>
      <c r="AA3173" s="567"/>
      <c r="AB3173" s="316"/>
      <c r="AC3173" s="316"/>
    </row>
    <row r="3174" spans="1:29">
      <c r="A3174" s="576"/>
      <c r="B3174" s="566"/>
      <c r="C3174" s="566"/>
      <c r="D3174" s="566"/>
      <c r="E3174" s="566"/>
      <c r="F3174" s="567"/>
      <c r="G3174" s="567"/>
      <c r="H3174" s="567"/>
      <c r="I3174" s="567"/>
      <c r="J3174" s="567"/>
      <c r="K3174" s="567"/>
      <c r="L3174" s="567"/>
      <c r="M3174" s="567"/>
      <c r="N3174" s="567"/>
      <c r="O3174" s="567"/>
      <c r="P3174" s="567"/>
      <c r="Q3174" s="567"/>
      <c r="R3174" s="567"/>
      <c r="S3174" s="567"/>
      <c r="T3174" s="567"/>
      <c r="U3174" s="567"/>
      <c r="V3174" s="567"/>
      <c r="W3174" s="567"/>
      <c r="X3174" s="567"/>
      <c r="Y3174" s="568"/>
      <c r="Z3174" s="567"/>
      <c r="AA3174" s="567"/>
      <c r="AB3174" s="316"/>
      <c r="AC3174" s="316"/>
    </row>
    <row r="3175" spans="1:29">
      <c r="A3175" s="576"/>
      <c r="B3175" s="566"/>
      <c r="C3175" s="566"/>
      <c r="D3175" s="566"/>
      <c r="E3175" s="566"/>
      <c r="F3175" s="567"/>
      <c r="G3175" s="567"/>
      <c r="H3175" s="567"/>
      <c r="I3175" s="567"/>
      <c r="J3175" s="567"/>
      <c r="K3175" s="567"/>
      <c r="L3175" s="567"/>
      <c r="M3175" s="567"/>
      <c r="N3175" s="567"/>
      <c r="O3175" s="567"/>
      <c r="P3175" s="567"/>
      <c r="Q3175" s="567"/>
      <c r="R3175" s="567"/>
      <c r="S3175" s="567"/>
      <c r="T3175" s="567"/>
      <c r="U3175" s="567"/>
      <c r="V3175" s="567"/>
      <c r="W3175" s="567"/>
      <c r="X3175" s="567"/>
      <c r="Y3175" s="568"/>
      <c r="Z3175" s="567"/>
      <c r="AA3175" s="567"/>
      <c r="AB3175" s="316"/>
      <c r="AC3175" s="316"/>
    </row>
    <row r="3176" spans="1:29">
      <c r="A3176" s="576"/>
      <c r="B3176" s="566"/>
      <c r="C3176" s="566"/>
      <c r="D3176" s="566"/>
      <c r="E3176" s="566"/>
      <c r="F3176" s="567"/>
      <c r="G3176" s="567"/>
      <c r="H3176" s="567"/>
      <c r="I3176" s="567"/>
      <c r="J3176" s="567"/>
      <c r="K3176" s="567"/>
      <c r="L3176" s="567"/>
      <c r="M3176" s="567"/>
      <c r="N3176" s="567"/>
      <c r="O3176" s="567"/>
      <c r="P3176" s="567"/>
      <c r="Q3176" s="567"/>
      <c r="R3176" s="567"/>
      <c r="S3176" s="567"/>
      <c r="T3176" s="567"/>
      <c r="U3176" s="567"/>
      <c r="V3176" s="567"/>
      <c r="W3176" s="567"/>
      <c r="X3176" s="567"/>
      <c r="Y3176" s="568"/>
      <c r="Z3176" s="567"/>
      <c r="AA3176" s="567"/>
      <c r="AB3176" s="316"/>
      <c r="AC3176" s="316"/>
    </row>
    <row r="3177" spans="1:29">
      <c r="A3177" s="576"/>
      <c r="B3177" s="566"/>
      <c r="C3177" s="566"/>
      <c r="D3177" s="566"/>
      <c r="E3177" s="566"/>
      <c r="F3177" s="567"/>
      <c r="G3177" s="567"/>
      <c r="H3177" s="567"/>
      <c r="I3177" s="567"/>
      <c r="J3177" s="567"/>
      <c r="K3177" s="567"/>
      <c r="L3177" s="567"/>
      <c r="M3177" s="567"/>
      <c r="N3177" s="567"/>
      <c r="O3177" s="567"/>
      <c r="P3177" s="567"/>
      <c r="Q3177" s="567"/>
      <c r="R3177" s="567"/>
      <c r="S3177" s="567"/>
      <c r="T3177" s="567"/>
      <c r="U3177" s="567"/>
      <c r="V3177" s="567"/>
      <c r="W3177" s="567"/>
      <c r="X3177" s="567"/>
      <c r="Y3177" s="568"/>
      <c r="Z3177" s="567"/>
      <c r="AA3177" s="567"/>
      <c r="AB3177" s="316"/>
      <c r="AC3177" s="316"/>
    </row>
    <row r="3178" spans="1:29">
      <c r="A3178" s="576"/>
      <c r="B3178" s="566"/>
      <c r="C3178" s="566"/>
      <c r="D3178" s="566"/>
      <c r="E3178" s="566"/>
      <c r="F3178" s="567"/>
      <c r="G3178" s="567"/>
      <c r="H3178" s="567"/>
      <c r="I3178" s="567"/>
      <c r="J3178" s="567"/>
      <c r="K3178" s="567"/>
      <c r="L3178" s="567"/>
      <c r="M3178" s="567"/>
      <c r="N3178" s="567"/>
      <c r="O3178" s="567"/>
      <c r="P3178" s="567"/>
      <c r="Q3178" s="567"/>
      <c r="R3178" s="567"/>
      <c r="S3178" s="567"/>
      <c r="T3178" s="567"/>
      <c r="U3178" s="567"/>
      <c r="V3178" s="567"/>
      <c r="W3178" s="567"/>
      <c r="X3178" s="567"/>
      <c r="Y3178" s="568"/>
      <c r="Z3178" s="567"/>
      <c r="AA3178" s="567"/>
      <c r="AB3178" s="316"/>
      <c r="AC3178" s="316"/>
    </row>
    <row r="3179" spans="1:29">
      <c r="A3179" s="576"/>
      <c r="B3179" s="566"/>
      <c r="C3179" s="566"/>
      <c r="D3179" s="566"/>
      <c r="E3179" s="566"/>
      <c r="F3179" s="567"/>
      <c r="G3179" s="567"/>
      <c r="H3179" s="567"/>
      <c r="I3179" s="567"/>
      <c r="J3179" s="567"/>
      <c r="K3179" s="567"/>
      <c r="L3179" s="567"/>
      <c r="M3179" s="567"/>
      <c r="N3179" s="567"/>
      <c r="O3179" s="567"/>
      <c r="P3179" s="567"/>
      <c r="Q3179" s="567"/>
      <c r="R3179" s="567"/>
      <c r="S3179" s="567"/>
      <c r="T3179" s="567"/>
      <c r="U3179" s="567"/>
      <c r="V3179" s="567"/>
      <c r="W3179" s="567"/>
      <c r="X3179" s="567"/>
      <c r="Y3179" s="568"/>
      <c r="Z3179" s="567"/>
      <c r="AA3179" s="567"/>
      <c r="AB3179" s="316"/>
      <c r="AC3179" s="316"/>
    </row>
    <row r="3180" spans="1:29">
      <c r="A3180" s="576"/>
      <c r="B3180" s="566"/>
      <c r="C3180" s="566"/>
      <c r="D3180" s="566"/>
      <c r="E3180" s="566"/>
      <c r="F3180" s="567"/>
      <c r="G3180" s="567"/>
      <c r="H3180" s="567"/>
      <c r="I3180" s="567"/>
      <c r="J3180" s="567"/>
      <c r="K3180" s="567"/>
      <c r="L3180" s="567"/>
      <c r="M3180" s="567"/>
      <c r="N3180" s="567"/>
      <c r="O3180" s="567"/>
      <c r="P3180" s="567"/>
      <c r="Q3180" s="567"/>
      <c r="R3180" s="567"/>
      <c r="S3180" s="567"/>
      <c r="T3180" s="567"/>
      <c r="U3180" s="567"/>
      <c r="V3180" s="567"/>
      <c r="W3180" s="567"/>
      <c r="X3180" s="567"/>
      <c r="Y3180" s="568"/>
      <c r="Z3180" s="567"/>
      <c r="AA3180" s="567"/>
      <c r="AB3180" s="316"/>
      <c r="AC3180" s="316"/>
    </row>
    <row r="3181" spans="1:29">
      <c r="A3181" s="576"/>
      <c r="B3181" s="566"/>
      <c r="C3181" s="566"/>
      <c r="D3181" s="566"/>
      <c r="E3181" s="566"/>
      <c r="F3181" s="567"/>
      <c r="G3181" s="567"/>
      <c r="H3181" s="567"/>
      <c r="I3181" s="567"/>
      <c r="J3181" s="567"/>
      <c r="K3181" s="567"/>
      <c r="L3181" s="567"/>
      <c r="M3181" s="567"/>
      <c r="N3181" s="567"/>
      <c r="O3181" s="567"/>
      <c r="P3181" s="567"/>
      <c r="Q3181" s="567"/>
      <c r="R3181" s="567"/>
      <c r="S3181" s="567"/>
      <c r="T3181" s="567"/>
      <c r="U3181" s="567"/>
      <c r="V3181" s="567"/>
      <c r="W3181" s="567"/>
      <c r="X3181" s="567"/>
      <c r="Y3181" s="568"/>
      <c r="Z3181" s="567"/>
      <c r="AA3181" s="567"/>
      <c r="AB3181" s="316"/>
      <c r="AC3181" s="316"/>
    </row>
    <row r="3182" spans="1:29">
      <c r="A3182" s="576"/>
      <c r="B3182" s="566"/>
      <c r="C3182" s="566"/>
      <c r="D3182" s="566"/>
      <c r="E3182" s="566"/>
      <c r="F3182" s="567"/>
      <c r="G3182" s="567"/>
      <c r="H3182" s="567"/>
      <c r="I3182" s="567"/>
      <c r="J3182" s="567"/>
      <c r="K3182" s="567"/>
      <c r="L3182" s="567"/>
      <c r="M3182" s="567"/>
      <c r="N3182" s="567"/>
      <c r="O3182" s="567"/>
      <c r="P3182" s="567"/>
      <c r="Q3182" s="567"/>
      <c r="R3182" s="567"/>
      <c r="S3182" s="567"/>
      <c r="T3182" s="567"/>
      <c r="U3182" s="567"/>
      <c r="V3182" s="567"/>
      <c r="W3182" s="567"/>
      <c r="X3182" s="567"/>
      <c r="Y3182" s="568"/>
      <c r="Z3182" s="567"/>
      <c r="AA3182" s="567"/>
      <c r="AB3182" s="316"/>
      <c r="AC3182" s="316"/>
    </row>
    <row r="3183" spans="1:29">
      <c r="A3183" s="576"/>
      <c r="B3183" s="566"/>
      <c r="C3183" s="566"/>
      <c r="D3183" s="566"/>
      <c r="E3183" s="566"/>
      <c r="F3183" s="567"/>
      <c r="G3183" s="567"/>
      <c r="H3183" s="567"/>
      <c r="I3183" s="567"/>
      <c r="J3183" s="567"/>
      <c r="K3183" s="567"/>
      <c r="L3183" s="567"/>
      <c r="M3183" s="567"/>
      <c r="N3183" s="567"/>
      <c r="O3183" s="567"/>
      <c r="P3183" s="567"/>
      <c r="Q3183" s="567"/>
      <c r="R3183" s="567"/>
      <c r="S3183" s="567"/>
      <c r="T3183" s="567"/>
      <c r="U3183" s="567"/>
      <c r="V3183" s="567"/>
      <c r="W3183" s="567"/>
      <c r="X3183" s="567"/>
      <c r="Y3183" s="568"/>
      <c r="Z3183" s="567"/>
      <c r="AA3183" s="567"/>
      <c r="AB3183" s="316"/>
      <c r="AC3183" s="316"/>
    </row>
    <row r="3184" spans="1:29">
      <c r="A3184" s="576"/>
      <c r="B3184" s="566"/>
      <c r="C3184" s="566"/>
      <c r="D3184" s="566"/>
      <c r="E3184" s="566"/>
      <c r="F3184" s="567"/>
      <c r="G3184" s="567"/>
      <c r="H3184" s="567"/>
      <c r="I3184" s="567"/>
      <c r="J3184" s="567"/>
      <c r="K3184" s="567"/>
      <c r="L3184" s="567"/>
      <c r="M3184" s="567"/>
      <c r="N3184" s="567"/>
      <c r="O3184" s="567"/>
      <c r="P3184" s="567"/>
      <c r="Q3184" s="567"/>
      <c r="R3184" s="567"/>
      <c r="S3184" s="567"/>
      <c r="T3184" s="567"/>
      <c r="U3184" s="567"/>
      <c r="V3184" s="567"/>
      <c r="W3184" s="567"/>
      <c r="X3184" s="567"/>
      <c r="Y3184" s="568"/>
      <c r="Z3184" s="567"/>
      <c r="AA3184" s="567"/>
      <c r="AB3184" s="316"/>
      <c r="AC3184" s="316"/>
    </row>
    <row r="3185" spans="1:29">
      <c r="A3185" s="576"/>
      <c r="B3185" s="566"/>
      <c r="C3185" s="566"/>
      <c r="D3185" s="566"/>
      <c r="E3185" s="566"/>
      <c r="F3185" s="567"/>
      <c r="G3185" s="567"/>
      <c r="H3185" s="567"/>
      <c r="I3185" s="567"/>
      <c r="J3185" s="567"/>
      <c r="K3185" s="567"/>
      <c r="L3185" s="567"/>
      <c r="M3185" s="567"/>
      <c r="N3185" s="567"/>
      <c r="O3185" s="567"/>
      <c r="P3185" s="567"/>
      <c r="Q3185" s="567"/>
      <c r="R3185" s="567"/>
      <c r="S3185" s="567"/>
      <c r="T3185" s="567"/>
      <c r="U3185" s="567"/>
      <c r="V3185" s="567"/>
      <c r="W3185" s="567"/>
      <c r="X3185" s="567"/>
      <c r="Y3185" s="568"/>
      <c r="Z3185" s="567"/>
      <c r="AA3185" s="567"/>
      <c r="AB3185" s="316"/>
      <c r="AC3185" s="316"/>
    </row>
    <row r="3186" spans="1:29">
      <c r="A3186" s="576"/>
      <c r="B3186" s="566"/>
      <c r="C3186" s="566"/>
      <c r="D3186" s="566"/>
      <c r="E3186" s="566"/>
      <c r="F3186" s="567"/>
      <c r="G3186" s="567"/>
      <c r="H3186" s="567"/>
      <c r="I3186" s="567"/>
      <c r="J3186" s="567"/>
      <c r="K3186" s="567"/>
      <c r="L3186" s="567"/>
      <c r="M3186" s="567"/>
      <c r="N3186" s="567"/>
      <c r="O3186" s="567"/>
      <c r="P3186" s="567"/>
      <c r="Q3186" s="567"/>
      <c r="R3186" s="567"/>
      <c r="S3186" s="567"/>
      <c r="T3186" s="567"/>
      <c r="U3186" s="567"/>
      <c r="V3186" s="567"/>
      <c r="W3186" s="567"/>
      <c r="X3186" s="567"/>
      <c r="Y3186" s="568"/>
      <c r="Z3186" s="567"/>
      <c r="AA3186" s="567"/>
      <c r="AB3186" s="316"/>
      <c r="AC3186" s="316"/>
    </row>
    <row r="3187" spans="1:29">
      <c r="A3187" s="576"/>
      <c r="B3187" s="566"/>
      <c r="C3187" s="566"/>
      <c r="D3187" s="566"/>
      <c r="E3187" s="566"/>
      <c r="F3187" s="567"/>
      <c r="G3187" s="567"/>
      <c r="H3187" s="567"/>
      <c r="I3187" s="567"/>
      <c r="J3187" s="567"/>
      <c r="K3187" s="567"/>
      <c r="L3187" s="567"/>
      <c r="M3187" s="567"/>
      <c r="N3187" s="567"/>
      <c r="O3187" s="567"/>
      <c r="P3187" s="567"/>
      <c r="Q3187" s="567"/>
      <c r="R3187" s="567"/>
      <c r="S3187" s="567"/>
      <c r="T3187" s="567"/>
      <c r="U3187" s="567"/>
      <c r="V3187" s="567"/>
      <c r="W3187" s="567"/>
      <c r="X3187" s="567"/>
      <c r="Y3187" s="568"/>
      <c r="Z3187" s="567"/>
      <c r="AA3187" s="567"/>
      <c r="AB3187" s="316"/>
      <c r="AC3187" s="316"/>
    </row>
    <row r="3188" spans="1:29">
      <c r="A3188" s="576"/>
      <c r="B3188" s="566"/>
      <c r="C3188" s="566"/>
      <c r="D3188" s="566"/>
      <c r="E3188" s="566"/>
      <c r="F3188" s="567"/>
      <c r="G3188" s="567"/>
      <c r="H3188" s="567"/>
      <c r="I3188" s="567"/>
      <c r="J3188" s="567"/>
      <c r="K3188" s="567"/>
      <c r="L3188" s="567"/>
      <c r="M3188" s="567"/>
      <c r="N3188" s="567"/>
      <c r="O3188" s="567"/>
      <c r="P3188" s="567"/>
      <c r="Q3188" s="567"/>
      <c r="R3188" s="567"/>
      <c r="S3188" s="567"/>
      <c r="T3188" s="567"/>
      <c r="U3188" s="567"/>
      <c r="V3188" s="567"/>
      <c r="W3188" s="567"/>
      <c r="X3188" s="567"/>
      <c r="Y3188" s="568"/>
      <c r="Z3188" s="567"/>
      <c r="AA3188" s="567"/>
      <c r="AB3188" s="316"/>
      <c r="AC3188" s="316"/>
    </row>
    <row r="3189" spans="1:29">
      <c r="A3189" s="576"/>
      <c r="B3189" s="566"/>
      <c r="C3189" s="566"/>
      <c r="D3189" s="566"/>
      <c r="E3189" s="566"/>
      <c r="F3189" s="567"/>
      <c r="G3189" s="567"/>
      <c r="H3189" s="567"/>
      <c r="I3189" s="567"/>
      <c r="J3189" s="567"/>
      <c r="K3189" s="567"/>
      <c r="L3189" s="567"/>
      <c r="M3189" s="567"/>
      <c r="N3189" s="567"/>
      <c r="O3189" s="567"/>
      <c r="P3189" s="567"/>
      <c r="Q3189" s="567"/>
      <c r="R3189" s="567"/>
      <c r="S3189" s="567"/>
      <c r="T3189" s="567"/>
      <c r="U3189" s="567"/>
      <c r="V3189" s="567"/>
      <c r="W3189" s="567"/>
      <c r="X3189" s="567"/>
      <c r="Y3189" s="568"/>
      <c r="Z3189" s="567"/>
      <c r="AA3189" s="567"/>
      <c r="AB3189" s="316"/>
      <c r="AC3189" s="316"/>
    </row>
    <row r="3190" spans="1:29">
      <c r="A3190" s="576"/>
      <c r="B3190" s="566"/>
      <c r="C3190" s="566"/>
      <c r="D3190" s="566"/>
      <c r="E3190" s="566"/>
      <c r="F3190" s="567"/>
      <c r="G3190" s="567"/>
      <c r="H3190" s="567"/>
      <c r="I3190" s="567"/>
      <c r="J3190" s="567"/>
      <c r="K3190" s="567"/>
      <c r="L3190" s="567"/>
      <c r="M3190" s="567"/>
      <c r="N3190" s="567"/>
      <c r="O3190" s="567"/>
      <c r="P3190" s="567"/>
      <c r="Q3190" s="567"/>
      <c r="R3190" s="567"/>
      <c r="S3190" s="567"/>
      <c r="T3190" s="567"/>
      <c r="U3190" s="567"/>
      <c r="V3190" s="567"/>
      <c r="W3190" s="567"/>
      <c r="X3190" s="567"/>
      <c r="Y3190" s="568"/>
      <c r="Z3190" s="567"/>
      <c r="AA3190" s="567"/>
      <c r="AB3190" s="316"/>
      <c r="AC3190" s="316"/>
    </row>
    <row r="3191" spans="1:29">
      <c r="A3191" s="576"/>
      <c r="B3191" s="566"/>
      <c r="C3191" s="566"/>
      <c r="D3191" s="566"/>
      <c r="E3191" s="566"/>
      <c r="F3191" s="567"/>
      <c r="G3191" s="567"/>
      <c r="H3191" s="567"/>
      <c r="I3191" s="567"/>
      <c r="J3191" s="567"/>
      <c r="K3191" s="567"/>
      <c r="L3191" s="567"/>
      <c r="M3191" s="567"/>
      <c r="N3191" s="567"/>
      <c r="O3191" s="567"/>
      <c r="P3191" s="567"/>
      <c r="Q3191" s="567"/>
      <c r="R3191" s="567"/>
      <c r="S3191" s="567"/>
      <c r="T3191" s="567"/>
      <c r="U3191" s="567"/>
      <c r="V3191" s="567"/>
      <c r="W3191" s="567"/>
      <c r="X3191" s="567"/>
      <c r="Y3191" s="568"/>
      <c r="Z3191" s="567"/>
      <c r="AA3191" s="567"/>
      <c r="AB3191" s="316"/>
      <c r="AC3191" s="316"/>
    </row>
    <row r="3192" spans="1:29">
      <c r="A3192" s="576"/>
      <c r="B3192" s="566"/>
      <c r="C3192" s="566"/>
      <c r="D3192" s="566"/>
      <c r="E3192" s="566"/>
      <c r="F3192" s="567"/>
      <c r="G3192" s="567"/>
      <c r="H3192" s="567"/>
      <c r="I3192" s="567"/>
      <c r="J3192" s="567"/>
      <c r="K3192" s="567"/>
      <c r="L3192" s="567"/>
      <c r="M3192" s="567"/>
      <c r="N3192" s="567"/>
      <c r="O3192" s="567"/>
      <c r="P3192" s="567"/>
      <c r="Q3192" s="567"/>
      <c r="R3192" s="567"/>
      <c r="S3192" s="567"/>
      <c r="T3192" s="567"/>
      <c r="U3192" s="567"/>
      <c r="V3192" s="567"/>
      <c r="W3192" s="567"/>
      <c r="X3192" s="567"/>
      <c r="Y3192" s="568"/>
      <c r="Z3192" s="567"/>
      <c r="AA3192" s="567"/>
      <c r="AB3192" s="316"/>
      <c r="AC3192" s="316"/>
    </row>
    <row r="3193" spans="1:29">
      <c r="A3193" s="576"/>
      <c r="B3193" s="566"/>
      <c r="C3193" s="566"/>
      <c r="D3193" s="566"/>
      <c r="E3193" s="566"/>
      <c r="F3193" s="567"/>
      <c r="G3193" s="567"/>
      <c r="H3193" s="567"/>
      <c r="I3193" s="567"/>
      <c r="J3193" s="567"/>
      <c r="K3193" s="567"/>
      <c r="L3193" s="567"/>
      <c r="M3193" s="567"/>
      <c r="N3193" s="567"/>
      <c r="O3193" s="567"/>
      <c r="P3193" s="567"/>
      <c r="Q3193" s="567"/>
      <c r="R3193" s="567"/>
      <c r="S3193" s="567"/>
      <c r="T3193" s="567"/>
      <c r="U3193" s="567"/>
      <c r="V3193" s="567"/>
      <c r="W3193" s="567"/>
      <c r="X3193" s="567"/>
      <c r="Y3193" s="568"/>
      <c r="Z3193" s="567"/>
      <c r="AA3193" s="567"/>
      <c r="AB3193" s="316"/>
      <c r="AC3193" s="316"/>
    </row>
    <row r="3194" spans="1:29">
      <c r="A3194" s="576"/>
      <c r="B3194" s="566"/>
      <c r="C3194" s="566"/>
      <c r="D3194" s="566"/>
      <c r="E3194" s="566"/>
      <c r="F3194" s="567"/>
      <c r="G3194" s="567"/>
      <c r="H3194" s="567"/>
      <c r="I3194" s="567"/>
      <c r="J3194" s="567"/>
      <c r="K3194" s="567"/>
      <c r="L3194" s="567"/>
      <c r="M3194" s="567"/>
      <c r="N3194" s="567"/>
      <c r="O3194" s="567"/>
      <c r="P3194" s="567"/>
      <c r="Q3194" s="567"/>
      <c r="R3194" s="567"/>
      <c r="S3194" s="567"/>
      <c r="T3194" s="567"/>
      <c r="U3194" s="567"/>
      <c r="V3194" s="567"/>
      <c r="W3194" s="567"/>
      <c r="X3194" s="567"/>
      <c r="Y3194" s="568"/>
      <c r="Z3194" s="567"/>
      <c r="AA3194" s="567"/>
      <c r="AB3194" s="316"/>
      <c r="AC3194" s="316"/>
    </row>
    <row r="3195" spans="1:29">
      <c r="A3195" s="576"/>
      <c r="B3195" s="566"/>
      <c r="C3195" s="566"/>
      <c r="D3195" s="566"/>
      <c r="E3195" s="566"/>
      <c r="F3195" s="567"/>
      <c r="G3195" s="567"/>
      <c r="H3195" s="567"/>
      <c r="I3195" s="567"/>
      <c r="J3195" s="567"/>
      <c r="K3195" s="567"/>
      <c r="L3195" s="567"/>
      <c r="M3195" s="567"/>
      <c r="N3195" s="567"/>
      <c r="O3195" s="567"/>
      <c r="P3195" s="567"/>
      <c r="Q3195" s="567"/>
      <c r="R3195" s="567"/>
      <c r="S3195" s="567"/>
      <c r="T3195" s="567"/>
      <c r="U3195" s="567"/>
      <c r="V3195" s="567"/>
      <c r="W3195" s="567"/>
      <c r="X3195" s="567"/>
      <c r="Y3195" s="568"/>
      <c r="Z3195" s="567"/>
      <c r="AA3195" s="567"/>
      <c r="AB3195" s="316"/>
      <c r="AC3195" s="316"/>
    </row>
    <row r="3196" spans="1:29">
      <c r="A3196" s="576"/>
      <c r="B3196" s="566"/>
      <c r="C3196" s="566"/>
      <c r="D3196" s="566"/>
      <c r="E3196" s="566"/>
      <c r="F3196" s="567"/>
      <c r="G3196" s="567"/>
      <c r="H3196" s="567"/>
      <c r="I3196" s="567"/>
      <c r="J3196" s="567"/>
      <c r="K3196" s="567"/>
      <c r="L3196" s="567"/>
      <c r="M3196" s="567"/>
      <c r="N3196" s="567"/>
      <c r="O3196" s="567"/>
      <c r="P3196" s="567"/>
      <c r="Q3196" s="567"/>
      <c r="R3196" s="567"/>
      <c r="S3196" s="567"/>
      <c r="T3196" s="567"/>
      <c r="U3196" s="567"/>
      <c r="V3196" s="567"/>
      <c r="W3196" s="567"/>
      <c r="X3196" s="567"/>
      <c r="Y3196" s="568"/>
      <c r="Z3196" s="567"/>
      <c r="AA3196" s="567"/>
      <c r="AB3196" s="316"/>
      <c r="AC3196" s="316"/>
    </row>
    <row r="3197" spans="1:29">
      <c r="A3197" s="576"/>
      <c r="B3197" s="566"/>
      <c r="C3197" s="566"/>
      <c r="D3197" s="566"/>
      <c r="E3197" s="566"/>
      <c r="F3197" s="567"/>
      <c r="G3197" s="567"/>
      <c r="H3197" s="567"/>
      <c r="I3197" s="567"/>
      <c r="J3197" s="567"/>
      <c r="K3197" s="567"/>
      <c r="L3197" s="567"/>
      <c r="M3197" s="567"/>
      <c r="N3197" s="567"/>
      <c r="O3197" s="567"/>
      <c r="P3197" s="567"/>
      <c r="Q3197" s="567"/>
      <c r="R3197" s="567"/>
      <c r="S3197" s="567"/>
      <c r="T3197" s="567"/>
      <c r="U3197" s="567"/>
      <c r="V3197" s="567"/>
      <c r="W3197" s="567"/>
      <c r="X3197" s="567"/>
      <c r="Y3197" s="568"/>
      <c r="Z3197" s="567"/>
      <c r="AA3197" s="567"/>
      <c r="AB3197" s="316"/>
      <c r="AC3197" s="316"/>
    </row>
    <row r="3198" spans="1:29">
      <c r="A3198" s="576"/>
      <c r="B3198" s="566"/>
      <c r="C3198" s="566"/>
      <c r="D3198" s="566"/>
      <c r="E3198" s="566"/>
      <c r="F3198" s="567"/>
      <c r="G3198" s="567"/>
      <c r="H3198" s="567"/>
      <c r="I3198" s="567"/>
      <c r="J3198" s="567"/>
      <c r="K3198" s="567"/>
      <c r="L3198" s="567"/>
      <c r="M3198" s="567"/>
      <c r="N3198" s="567"/>
      <c r="O3198" s="567"/>
      <c r="P3198" s="567"/>
      <c r="Q3198" s="567"/>
      <c r="R3198" s="567"/>
      <c r="S3198" s="567"/>
      <c r="T3198" s="567"/>
      <c r="U3198" s="567"/>
      <c r="V3198" s="567"/>
      <c r="W3198" s="567"/>
      <c r="X3198" s="567"/>
      <c r="Y3198" s="568"/>
      <c r="Z3198" s="567"/>
      <c r="AA3198" s="567"/>
      <c r="AB3198" s="316"/>
      <c r="AC3198" s="316"/>
    </row>
    <row r="3199" spans="1:29">
      <c r="A3199" s="576"/>
      <c r="B3199" s="566"/>
      <c r="C3199" s="566"/>
      <c r="D3199" s="566"/>
      <c r="E3199" s="566"/>
      <c r="F3199" s="567"/>
      <c r="G3199" s="567"/>
      <c r="H3199" s="567"/>
      <c r="I3199" s="567"/>
      <c r="J3199" s="567"/>
      <c r="K3199" s="567"/>
      <c r="L3199" s="567"/>
      <c r="M3199" s="567"/>
      <c r="N3199" s="567"/>
      <c r="O3199" s="567"/>
      <c r="P3199" s="567"/>
      <c r="Q3199" s="567"/>
      <c r="R3199" s="567"/>
      <c r="S3199" s="567"/>
      <c r="T3199" s="567"/>
      <c r="U3199" s="567"/>
      <c r="V3199" s="567"/>
      <c r="W3199" s="567"/>
      <c r="X3199" s="567"/>
      <c r="Y3199" s="568"/>
      <c r="Z3199" s="567"/>
      <c r="AA3199" s="567"/>
      <c r="AB3199" s="316"/>
      <c r="AC3199" s="316"/>
    </row>
    <row r="3200" spans="1:29">
      <c r="A3200" s="576"/>
      <c r="B3200" s="566"/>
      <c r="C3200" s="566"/>
      <c r="D3200" s="566"/>
      <c r="E3200" s="566"/>
      <c r="F3200" s="567"/>
      <c r="G3200" s="567"/>
      <c r="H3200" s="567"/>
      <c r="I3200" s="567"/>
      <c r="J3200" s="567"/>
      <c r="K3200" s="567"/>
      <c r="L3200" s="567"/>
      <c r="M3200" s="567"/>
      <c r="N3200" s="567"/>
      <c r="O3200" s="567"/>
      <c r="P3200" s="567"/>
      <c r="Q3200" s="567"/>
      <c r="R3200" s="567"/>
      <c r="S3200" s="567"/>
      <c r="T3200" s="567"/>
      <c r="U3200" s="567"/>
      <c r="V3200" s="567"/>
      <c r="W3200" s="567"/>
      <c r="X3200" s="567"/>
      <c r="Y3200" s="568"/>
      <c r="Z3200" s="567"/>
      <c r="AA3200" s="567"/>
      <c r="AB3200" s="316"/>
      <c r="AC3200" s="316"/>
    </row>
    <row r="3201" spans="1:29">
      <c r="A3201" s="576"/>
      <c r="B3201" s="566"/>
      <c r="C3201" s="566"/>
      <c r="D3201" s="566"/>
      <c r="E3201" s="566"/>
      <c r="F3201" s="567"/>
      <c r="G3201" s="567"/>
      <c r="H3201" s="567"/>
      <c r="I3201" s="567"/>
      <c r="J3201" s="567"/>
      <c r="K3201" s="567"/>
      <c r="L3201" s="567"/>
      <c r="M3201" s="567"/>
      <c r="N3201" s="567"/>
      <c r="O3201" s="567"/>
      <c r="P3201" s="567"/>
      <c r="Q3201" s="567"/>
      <c r="R3201" s="567"/>
      <c r="S3201" s="567"/>
      <c r="T3201" s="567"/>
      <c r="U3201" s="567"/>
      <c r="V3201" s="567"/>
      <c r="W3201" s="567"/>
      <c r="X3201" s="567"/>
      <c r="Y3201" s="568"/>
      <c r="Z3201" s="567"/>
      <c r="AA3201" s="567"/>
      <c r="AB3201" s="316"/>
      <c r="AC3201" s="316"/>
    </row>
    <row r="3202" spans="1:29">
      <c r="A3202" s="576"/>
      <c r="B3202" s="566"/>
      <c r="C3202" s="566"/>
      <c r="D3202" s="566"/>
      <c r="E3202" s="566"/>
      <c r="F3202" s="567"/>
      <c r="G3202" s="567"/>
      <c r="H3202" s="567"/>
      <c r="I3202" s="567"/>
      <c r="J3202" s="567"/>
      <c r="K3202" s="567"/>
      <c r="L3202" s="567"/>
      <c r="M3202" s="567"/>
      <c r="N3202" s="567"/>
      <c r="O3202" s="567"/>
      <c r="P3202" s="567"/>
      <c r="Q3202" s="567"/>
      <c r="R3202" s="567"/>
      <c r="S3202" s="567"/>
      <c r="T3202" s="567"/>
      <c r="U3202" s="567"/>
      <c r="V3202" s="567"/>
      <c r="W3202" s="567"/>
      <c r="X3202" s="567"/>
      <c r="Y3202" s="568"/>
      <c r="Z3202" s="567"/>
      <c r="AA3202" s="567"/>
      <c r="AB3202" s="316"/>
      <c r="AC3202" s="316"/>
    </row>
    <row r="3203" spans="1:29">
      <c r="A3203" s="576"/>
      <c r="B3203" s="566"/>
      <c r="C3203" s="566"/>
      <c r="D3203" s="566"/>
      <c r="E3203" s="566"/>
      <c r="F3203" s="567"/>
      <c r="G3203" s="567"/>
      <c r="H3203" s="567"/>
      <c r="I3203" s="567"/>
      <c r="J3203" s="567"/>
      <c r="K3203" s="567"/>
      <c r="L3203" s="567"/>
      <c r="M3203" s="567"/>
      <c r="N3203" s="567"/>
      <c r="O3203" s="567"/>
      <c r="P3203" s="567"/>
      <c r="Q3203" s="567"/>
      <c r="R3203" s="567"/>
      <c r="S3203" s="567"/>
      <c r="T3203" s="567"/>
      <c r="U3203" s="567"/>
      <c r="V3203" s="567"/>
      <c r="W3203" s="567"/>
      <c r="X3203" s="567"/>
      <c r="Y3203" s="568"/>
      <c r="Z3203" s="567"/>
      <c r="AA3203" s="567"/>
      <c r="AB3203" s="316"/>
      <c r="AC3203" s="316"/>
    </row>
    <row r="3204" spans="1:29">
      <c r="A3204" s="576"/>
      <c r="B3204" s="566"/>
      <c r="C3204" s="566"/>
      <c r="D3204" s="566"/>
      <c r="E3204" s="566"/>
      <c r="F3204" s="567"/>
      <c r="G3204" s="567"/>
      <c r="H3204" s="567"/>
      <c r="I3204" s="567"/>
      <c r="J3204" s="567"/>
      <c r="K3204" s="567"/>
      <c r="L3204" s="567"/>
      <c r="M3204" s="567"/>
      <c r="N3204" s="567"/>
      <c r="O3204" s="567"/>
      <c r="P3204" s="567"/>
      <c r="Q3204" s="567"/>
      <c r="R3204" s="567"/>
      <c r="S3204" s="567"/>
      <c r="T3204" s="567"/>
      <c r="U3204" s="567"/>
      <c r="V3204" s="567"/>
      <c r="W3204" s="567"/>
      <c r="X3204" s="567"/>
      <c r="Y3204" s="568"/>
      <c r="Z3204" s="567"/>
      <c r="AA3204" s="567"/>
      <c r="AB3204" s="316"/>
      <c r="AC3204" s="316"/>
    </row>
    <row r="3205" spans="1:29">
      <c r="A3205" s="576"/>
      <c r="B3205" s="566"/>
      <c r="C3205" s="566"/>
      <c r="D3205" s="566"/>
      <c r="E3205" s="566"/>
      <c r="F3205" s="567"/>
      <c r="G3205" s="567"/>
      <c r="H3205" s="567"/>
      <c r="I3205" s="567"/>
      <c r="J3205" s="567"/>
      <c r="K3205" s="567"/>
      <c r="L3205" s="567"/>
      <c r="M3205" s="567"/>
      <c r="N3205" s="567"/>
      <c r="O3205" s="567"/>
      <c r="P3205" s="567"/>
      <c r="Q3205" s="567"/>
      <c r="R3205" s="567"/>
      <c r="S3205" s="567"/>
      <c r="T3205" s="567"/>
      <c r="U3205" s="567"/>
      <c r="V3205" s="567"/>
      <c r="W3205" s="567"/>
      <c r="X3205" s="567"/>
      <c r="Y3205" s="568"/>
      <c r="Z3205" s="567"/>
      <c r="AA3205" s="567"/>
      <c r="AB3205" s="316"/>
      <c r="AC3205" s="316"/>
    </row>
    <row r="3206" spans="1:29">
      <c r="A3206" s="576"/>
      <c r="B3206" s="566"/>
      <c r="C3206" s="566"/>
      <c r="D3206" s="566"/>
      <c r="E3206" s="566"/>
      <c r="F3206" s="567"/>
      <c r="G3206" s="567"/>
      <c r="H3206" s="567"/>
      <c r="I3206" s="567"/>
      <c r="J3206" s="567"/>
      <c r="K3206" s="567"/>
      <c r="L3206" s="567"/>
      <c r="M3206" s="567"/>
      <c r="N3206" s="567"/>
      <c r="O3206" s="567"/>
      <c r="P3206" s="567"/>
      <c r="Q3206" s="567"/>
      <c r="R3206" s="567"/>
      <c r="S3206" s="567"/>
      <c r="T3206" s="567"/>
      <c r="U3206" s="567"/>
      <c r="V3206" s="567"/>
      <c r="W3206" s="567"/>
      <c r="X3206" s="567"/>
      <c r="Y3206" s="568"/>
      <c r="Z3206" s="567"/>
      <c r="AA3206" s="567"/>
      <c r="AB3206" s="316"/>
      <c r="AC3206" s="316"/>
    </row>
    <row r="3207" spans="1:29">
      <c r="A3207" s="576"/>
      <c r="B3207" s="566"/>
      <c r="C3207" s="566"/>
      <c r="D3207" s="566"/>
      <c r="E3207" s="566"/>
      <c r="F3207" s="567"/>
      <c r="G3207" s="567"/>
      <c r="H3207" s="567"/>
      <c r="I3207" s="567"/>
      <c r="J3207" s="567"/>
      <c r="K3207" s="567"/>
      <c r="L3207" s="567"/>
      <c r="M3207" s="567"/>
      <c r="N3207" s="567"/>
      <c r="O3207" s="567"/>
      <c r="P3207" s="567"/>
      <c r="Q3207" s="567"/>
      <c r="R3207" s="567"/>
      <c r="S3207" s="567"/>
      <c r="T3207" s="567"/>
      <c r="U3207" s="567"/>
      <c r="V3207" s="567"/>
      <c r="W3207" s="567"/>
      <c r="X3207" s="567"/>
      <c r="Y3207" s="568"/>
      <c r="Z3207" s="567"/>
      <c r="AA3207" s="567"/>
      <c r="AB3207" s="316"/>
      <c r="AC3207" s="316"/>
    </row>
    <row r="3208" spans="1:29">
      <c r="A3208" s="576"/>
      <c r="B3208" s="566"/>
      <c r="C3208" s="566"/>
      <c r="D3208" s="566"/>
      <c r="E3208" s="566"/>
      <c r="F3208" s="567"/>
      <c r="G3208" s="567"/>
      <c r="H3208" s="567"/>
      <c r="I3208" s="567"/>
      <c r="J3208" s="567"/>
      <c r="K3208" s="567"/>
      <c r="L3208" s="567"/>
      <c r="M3208" s="567"/>
      <c r="N3208" s="567"/>
      <c r="O3208" s="567"/>
      <c r="P3208" s="567"/>
      <c r="Q3208" s="567"/>
      <c r="R3208" s="567"/>
      <c r="S3208" s="567"/>
      <c r="T3208" s="567"/>
      <c r="U3208" s="567"/>
      <c r="V3208" s="567"/>
      <c r="W3208" s="567"/>
      <c r="X3208" s="567"/>
      <c r="Y3208" s="568"/>
      <c r="Z3208" s="567"/>
      <c r="AA3208" s="567"/>
      <c r="AB3208" s="316"/>
      <c r="AC3208" s="316"/>
    </row>
    <row r="3209" spans="1:29">
      <c r="A3209" s="576"/>
      <c r="B3209" s="566"/>
      <c r="C3209" s="566"/>
      <c r="D3209" s="566"/>
      <c r="E3209" s="566"/>
      <c r="F3209" s="567"/>
      <c r="G3209" s="567"/>
      <c r="H3209" s="567"/>
      <c r="I3209" s="567"/>
      <c r="J3209" s="567"/>
      <c r="K3209" s="567"/>
      <c r="L3209" s="567"/>
      <c r="M3209" s="567"/>
      <c r="N3209" s="567"/>
      <c r="O3209" s="567"/>
      <c r="P3209" s="567"/>
      <c r="Q3209" s="567"/>
      <c r="R3209" s="567"/>
      <c r="S3209" s="567"/>
      <c r="T3209" s="567"/>
      <c r="U3209" s="567"/>
      <c r="V3209" s="567"/>
      <c r="W3209" s="567"/>
      <c r="X3209" s="567"/>
      <c r="Y3209" s="568"/>
      <c r="Z3209" s="567"/>
      <c r="AA3209" s="567"/>
      <c r="AB3209" s="316"/>
      <c r="AC3209" s="316"/>
    </row>
    <row r="3210" spans="1:29">
      <c r="A3210" s="576"/>
      <c r="B3210" s="566"/>
      <c r="C3210" s="566"/>
      <c r="D3210" s="566"/>
      <c r="E3210" s="566"/>
      <c r="F3210" s="567"/>
      <c r="G3210" s="567"/>
      <c r="H3210" s="567"/>
      <c r="I3210" s="567"/>
      <c r="J3210" s="567"/>
      <c r="K3210" s="567"/>
      <c r="L3210" s="567"/>
      <c r="M3210" s="567"/>
      <c r="N3210" s="567"/>
      <c r="O3210" s="567"/>
      <c r="P3210" s="567"/>
      <c r="Q3210" s="567"/>
      <c r="R3210" s="567"/>
      <c r="S3210" s="567"/>
      <c r="T3210" s="567"/>
      <c r="U3210" s="567"/>
      <c r="V3210" s="567"/>
      <c r="W3210" s="567"/>
      <c r="X3210" s="567"/>
      <c r="Y3210" s="568"/>
      <c r="Z3210" s="567"/>
      <c r="AA3210" s="567"/>
      <c r="AB3210" s="316"/>
      <c r="AC3210" s="316"/>
    </row>
    <row r="3211" spans="1:29">
      <c r="A3211" s="576"/>
      <c r="B3211" s="566"/>
      <c r="C3211" s="566"/>
      <c r="D3211" s="566"/>
      <c r="E3211" s="566"/>
      <c r="F3211" s="567"/>
      <c r="G3211" s="567"/>
      <c r="H3211" s="567"/>
      <c r="I3211" s="567"/>
      <c r="J3211" s="567"/>
      <c r="K3211" s="567"/>
      <c r="L3211" s="567"/>
      <c r="M3211" s="567"/>
      <c r="N3211" s="567"/>
      <c r="O3211" s="567"/>
      <c r="P3211" s="567"/>
      <c r="Q3211" s="567"/>
      <c r="R3211" s="567"/>
      <c r="S3211" s="567"/>
      <c r="T3211" s="567"/>
      <c r="U3211" s="567"/>
      <c r="V3211" s="567"/>
      <c r="W3211" s="567"/>
      <c r="X3211" s="567"/>
      <c r="Y3211" s="568"/>
      <c r="Z3211" s="567"/>
      <c r="AA3211" s="567"/>
      <c r="AB3211" s="316"/>
      <c r="AC3211" s="316"/>
    </row>
    <row r="3212" spans="1:29">
      <c r="A3212" s="576"/>
      <c r="B3212" s="566"/>
      <c r="C3212" s="566"/>
      <c r="D3212" s="566"/>
      <c r="E3212" s="566"/>
      <c r="F3212" s="567"/>
      <c r="G3212" s="567"/>
      <c r="H3212" s="567"/>
      <c r="I3212" s="567"/>
      <c r="J3212" s="567"/>
      <c r="K3212" s="567"/>
      <c r="L3212" s="567"/>
      <c r="M3212" s="567"/>
      <c r="N3212" s="567"/>
      <c r="O3212" s="567"/>
      <c r="P3212" s="567"/>
      <c r="Q3212" s="567"/>
      <c r="R3212" s="567"/>
      <c r="S3212" s="567"/>
      <c r="T3212" s="567"/>
      <c r="U3212" s="567"/>
      <c r="V3212" s="567"/>
      <c r="W3212" s="567"/>
      <c r="X3212" s="567"/>
      <c r="Y3212" s="568"/>
      <c r="Z3212" s="567"/>
      <c r="AA3212" s="567"/>
      <c r="AB3212" s="316"/>
      <c r="AC3212" s="316"/>
    </row>
    <row r="3213" spans="1:29">
      <c r="A3213" s="576"/>
      <c r="B3213" s="566"/>
      <c r="C3213" s="566"/>
      <c r="D3213" s="566"/>
      <c r="E3213" s="566"/>
      <c r="F3213" s="567"/>
      <c r="G3213" s="567"/>
      <c r="H3213" s="567"/>
      <c r="I3213" s="567"/>
      <c r="J3213" s="567"/>
      <c r="K3213" s="567"/>
      <c r="L3213" s="567"/>
      <c r="M3213" s="567"/>
      <c r="N3213" s="567"/>
      <c r="O3213" s="567"/>
      <c r="P3213" s="567"/>
      <c r="Q3213" s="567"/>
      <c r="R3213" s="567"/>
      <c r="S3213" s="567"/>
      <c r="T3213" s="567"/>
      <c r="U3213" s="567"/>
      <c r="V3213" s="567"/>
      <c r="W3213" s="567"/>
      <c r="X3213" s="567"/>
      <c r="Y3213" s="568"/>
      <c r="Z3213" s="567"/>
      <c r="AA3213" s="567"/>
      <c r="AB3213" s="316"/>
      <c r="AC3213" s="316"/>
    </row>
    <row r="3214" spans="1:29">
      <c r="A3214" s="576"/>
      <c r="B3214" s="566"/>
      <c r="C3214" s="566"/>
      <c r="D3214" s="566"/>
      <c r="E3214" s="566"/>
      <c r="F3214" s="567"/>
      <c r="G3214" s="567"/>
      <c r="H3214" s="567"/>
      <c r="I3214" s="567"/>
      <c r="J3214" s="567"/>
      <c r="K3214" s="567"/>
      <c r="L3214" s="567"/>
      <c r="M3214" s="567"/>
      <c r="N3214" s="567"/>
      <c r="O3214" s="567"/>
      <c r="P3214" s="567"/>
      <c r="Q3214" s="567"/>
      <c r="R3214" s="567"/>
      <c r="S3214" s="567"/>
      <c r="T3214" s="567"/>
      <c r="U3214" s="567"/>
      <c r="V3214" s="567"/>
      <c r="W3214" s="567"/>
      <c r="X3214" s="567"/>
      <c r="Y3214" s="568"/>
      <c r="Z3214" s="567"/>
      <c r="AA3214" s="567"/>
      <c r="AB3214" s="316"/>
      <c r="AC3214" s="316"/>
    </row>
    <row r="3215" spans="1:29">
      <c r="A3215" s="576"/>
      <c r="B3215" s="566"/>
      <c r="C3215" s="566"/>
      <c r="D3215" s="566"/>
      <c r="E3215" s="566"/>
      <c r="F3215" s="567"/>
      <c r="G3215" s="567"/>
      <c r="H3215" s="567"/>
      <c r="I3215" s="567"/>
      <c r="J3215" s="567"/>
      <c r="K3215" s="567"/>
      <c r="L3215" s="567"/>
      <c r="M3215" s="567"/>
      <c r="N3215" s="567"/>
      <c r="O3215" s="567"/>
      <c r="P3215" s="567"/>
      <c r="Q3215" s="567"/>
      <c r="R3215" s="567"/>
      <c r="S3215" s="567"/>
      <c r="T3215" s="567"/>
      <c r="U3215" s="567"/>
      <c r="V3215" s="567"/>
      <c r="W3215" s="567"/>
      <c r="X3215" s="567"/>
      <c r="Y3215" s="568"/>
      <c r="Z3215" s="567"/>
      <c r="AA3215" s="567"/>
      <c r="AB3215" s="316"/>
      <c r="AC3215" s="316"/>
    </row>
    <row r="3216" spans="1:29">
      <c r="A3216" s="576"/>
      <c r="B3216" s="566"/>
      <c r="C3216" s="566"/>
      <c r="D3216" s="566"/>
      <c r="E3216" s="566"/>
      <c r="F3216" s="567"/>
      <c r="G3216" s="567"/>
      <c r="H3216" s="567"/>
      <c r="I3216" s="567"/>
      <c r="J3216" s="567"/>
      <c r="K3216" s="567"/>
      <c r="L3216" s="567"/>
      <c r="M3216" s="567"/>
      <c r="N3216" s="567"/>
      <c r="O3216" s="567"/>
      <c r="P3216" s="567"/>
      <c r="Q3216" s="567"/>
      <c r="R3216" s="567"/>
      <c r="S3216" s="567"/>
      <c r="T3216" s="567"/>
      <c r="U3216" s="567"/>
      <c r="V3216" s="567"/>
      <c r="W3216" s="567"/>
      <c r="X3216" s="567"/>
      <c r="Y3216" s="568"/>
      <c r="Z3216" s="567"/>
      <c r="AA3216" s="567"/>
      <c r="AB3216" s="316"/>
      <c r="AC3216" s="316"/>
    </row>
    <row r="3217" spans="1:29">
      <c r="A3217" s="576"/>
      <c r="B3217" s="566"/>
      <c r="C3217" s="566"/>
      <c r="D3217" s="566"/>
      <c r="E3217" s="566"/>
      <c r="F3217" s="567"/>
      <c r="G3217" s="567"/>
      <c r="H3217" s="567"/>
      <c r="I3217" s="567"/>
      <c r="J3217" s="567"/>
      <c r="K3217" s="567"/>
      <c r="L3217" s="567"/>
      <c r="M3217" s="567"/>
      <c r="N3217" s="567"/>
      <c r="O3217" s="567"/>
      <c r="P3217" s="567"/>
      <c r="Q3217" s="567"/>
      <c r="R3217" s="567"/>
      <c r="S3217" s="567"/>
      <c r="T3217" s="567"/>
      <c r="U3217" s="567"/>
      <c r="V3217" s="567"/>
      <c r="W3217" s="567"/>
      <c r="X3217" s="567"/>
      <c r="Y3217" s="568"/>
      <c r="Z3217" s="567"/>
      <c r="AA3217" s="567"/>
      <c r="AB3217" s="316"/>
      <c r="AC3217" s="316"/>
    </row>
    <row r="3218" spans="1:29">
      <c r="A3218" s="576"/>
      <c r="B3218" s="566"/>
      <c r="C3218" s="566"/>
      <c r="D3218" s="566"/>
      <c r="E3218" s="566"/>
      <c r="F3218" s="567"/>
      <c r="G3218" s="567"/>
      <c r="H3218" s="567"/>
      <c r="I3218" s="567"/>
      <c r="J3218" s="567"/>
      <c r="K3218" s="567"/>
      <c r="L3218" s="567"/>
      <c r="M3218" s="567"/>
      <c r="N3218" s="567"/>
      <c r="O3218" s="567"/>
      <c r="P3218" s="567"/>
      <c r="Q3218" s="567"/>
      <c r="R3218" s="567"/>
      <c r="S3218" s="567"/>
      <c r="T3218" s="567"/>
      <c r="U3218" s="567"/>
      <c r="V3218" s="567"/>
      <c r="W3218" s="567"/>
      <c r="X3218" s="567"/>
      <c r="Y3218" s="568"/>
      <c r="Z3218" s="567"/>
      <c r="AA3218" s="567"/>
      <c r="AB3218" s="316"/>
      <c r="AC3218" s="316"/>
    </row>
    <row r="3219" spans="1:29">
      <c r="A3219" s="576"/>
      <c r="B3219" s="566"/>
      <c r="C3219" s="566"/>
      <c r="D3219" s="566"/>
      <c r="E3219" s="566"/>
      <c r="F3219" s="567"/>
      <c r="G3219" s="567"/>
      <c r="H3219" s="567"/>
      <c r="I3219" s="567"/>
      <c r="J3219" s="567"/>
      <c r="K3219" s="567"/>
      <c r="L3219" s="567"/>
      <c r="M3219" s="567"/>
      <c r="N3219" s="567"/>
      <c r="O3219" s="567"/>
      <c r="P3219" s="567"/>
      <c r="Q3219" s="567"/>
      <c r="R3219" s="567"/>
      <c r="S3219" s="567"/>
      <c r="T3219" s="567"/>
      <c r="U3219" s="567"/>
      <c r="V3219" s="567"/>
      <c r="W3219" s="567"/>
      <c r="X3219" s="567"/>
      <c r="Y3219" s="568"/>
      <c r="Z3219" s="567"/>
      <c r="AA3219" s="567"/>
      <c r="AB3219" s="316"/>
      <c r="AC3219" s="316"/>
    </row>
    <row r="3220" spans="1:29">
      <c r="A3220" s="576"/>
      <c r="B3220" s="566"/>
      <c r="C3220" s="566"/>
      <c r="D3220" s="566"/>
      <c r="E3220" s="566"/>
      <c r="F3220" s="567"/>
      <c r="G3220" s="567"/>
      <c r="H3220" s="567"/>
      <c r="I3220" s="567"/>
      <c r="J3220" s="567"/>
      <c r="K3220" s="567"/>
      <c r="L3220" s="567"/>
      <c r="M3220" s="567"/>
      <c r="N3220" s="567"/>
      <c r="O3220" s="567"/>
      <c r="P3220" s="567"/>
      <c r="Q3220" s="567"/>
      <c r="R3220" s="567"/>
      <c r="S3220" s="567"/>
      <c r="T3220" s="567"/>
      <c r="U3220" s="567"/>
      <c r="V3220" s="567"/>
      <c r="W3220" s="567"/>
      <c r="X3220" s="567"/>
      <c r="Y3220" s="568"/>
      <c r="Z3220" s="567"/>
      <c r="AA3220" s="567"/>
      <c r="AB3220" s="316"/>
      <c r="AC3220" s="316"/>
    </row>
    <row r="3221" spans="1:29">
      <c r="A3221" s="576"/>
      <c r="B3221" s="566"/>
      <c r="C3221" s="566"/>
      <c r="D3221" s="566"/>
      <c r="E3221" s="566"/>
      <c r="F3221" s="567"/>
      <c r="G3221" s="567"/>
      <c r="H3221" s="567"/>
      <c r="I3221" s="567"/>
      <c r="J3221" s="567"/>
      <c r="K3221" s="567"/>
      <c r="L3221" s="567"/>
      <c r="M3221" s="567"/>
      <c r="N3221" s="567"/>
      <c r="O3221" s="567"/>
      <c r="P3221" s="567"/>
      <c r="Q3221" s="567"/>
      <c r="R3221" s="567"/>
      <c r="S3221" s="567"/>
      <c r="T3221" s="567"/>
      <c r="U3221" s="567"/>
      <c r="V3221" s="567"/>
      <c r="W3221" s="567"/>
      <c r="X3221" s="567"/>
      <c r="Y3221" s="568"/>
      <c r="Z3221" s="567"/>
      <c r="AA3221" s="567"/>
      <c r="AB3221" s="316"/>
      <c r="AC3221" s="316"/>
    </row>
    <row r="3222" spans="1:29">
      <c r="A3222" s="576"/>
      <c r="B3222" s="566"/>
      <c r="C3222" s="566"/>
      <c r="D3222" s="566"/>
      <c r="E3222" s="566"/>
      <c r="F3222" s="567"/>
      <c r="G3222" s="567"/>
      <c r="H3222" s="567"/>
      <c r="I3222" s="567"/>
      <c r="J3222" s="567"/>
      <c r="K3222" s="567"/>
      <c r="L3222" s="567"/>
      <c r="M3222" s="567"/>
      <c r="N3222" s="567"/>
      <c r="O3222" s="567"/>
      <c r="P3222" s="567"/>
      <c r="Q3222" s="567"/>
      <c r="R3222" s="567"/>
      <c r="S3222" s="567"/>
      <c r="T3222" s="567"/>
      <c r="U3222" s="567"/>
      <c r="V3222" s="567"/>
      <c r="W3222" s="567"/>
      <c r="X3222" s="567"/>
      <c r="Y3222" s="568"/>
      <c r="Z3222" s="567"/>
      <c r="AA3222" s="567"/>
      <c r="AB3222" s="316"/>
      <c r="AC3222" s="316"/>
    </row>
    <row r="3223" spans="1:29">
      <c r="A3223" s="576"/>
      <c r="B3223" s="566"/>
      <c r="C3223" s="566"/>
      <c r="D3223" s="566"/>
      <c r="E3223" s="566"/>
      <c r="F3223" s="567"/>
      <c r="G3223" s="567"/>
      <c r="H3223" s="567"/>
      <c r="I3223" s="567"/>
      <c r="J3223" s="567"/>
      <c r="K3223" s="567"/>
      <c r="L3223" s="567"/>
      <c r="M3223" s="567"/>
      <c r="N3223" s="567"/>
      <c r="O3223" s="567"/>
      <c r="P3223" s="567"/>
      <c r="Q3223" s="567"/>
      <c r="R3223" s="567"/>
      <c r="S3223" s="567"/>
      <c r="T3223" s="567"/>
      <c r="U3223" s="567"/>
      <c r="V3223" s="567"/>
      <c r="W3223" s="567"/>
      <c r="X3223" s="567"/>
      <c r="Y3223" s="568"/>
      <c r="Z3223" s="567"/>
      <c r="AA3223" s="567"/>
      <c r="AB3223" s="316"/>
      <c r="AC3223" s="316"/>
    </row>
    <row r="3224" spans="1:29">
      <c r="A3224" s="576"/>
      <c r="B3224" s="566"/>
      <c r="C3224" s="566"/>
      <c r="D3224" s="566"/>
      <c r="E3224" s="566"/>
      <c r="F3224" s="567"/>
      <c r="G3224" s="567"/>
      <c r="H3224" s="567"/>
      <c r="I3224" s="567"/>
      <c r="J3224" s="567"/>
      <c r="K3224" s="567"/>
      <c r="L3224" s="567"/>
      <c r="M3224" s="567"/>
      <c r="N3224" s="567"/>
      <c r="O3224" s="567"/>
      <c r="P3224" s="567"/>
      <c r="Q3224" s="567"/>
      <c r="R3224" s="567"/>
      <c r="S3224" s="567"/>
      <c r="T3224" s="567"/>
      <c r="U3224" s="567"/>
      <c r="V3224" s="567"/>
      <c r="W3224" s="567"/>
      <c r="X3224" s="567"/>
      <c r="Y3224" s="568"/>
      <c r="Z3224" s="567"/>
      <c r="AA3224" s="567"/>
      <c r="AB3224" s="316"/>
      <c r="AC3224" s="316"/>
    </row>
    <row r="3225" spans="1:29">
      <c r="A3225" s="576"/>
      <c r="B3225" s="566"/>
      <c r="C3225" s="566"/>
      <c r="D3225" s="566"/>
      <c r="E3225" s="566"/>
      <c r="F3225" s="567"/>
      <c r="G3225" s="567"/>
      <c r="H3225" s="567"/>
      <c r="I3225" s="567"/>
      <c r="J3225" s="567"/>
      <c r="K3225" s="567"/>
      <c r="L3225" s="567"/>
      <c r="M3225" s="567"/>
      <c r="N3225" s="567"/>
      <c r="O3225" s="567"/>
      <c r="P3225" s="567"/>
      <c r="Q3225" s="567"/>
      <c r="R3225" s="567"/>
      <c r="S3225" s="567"/>
      <c r="T3225" s="567"/>
      <c r="U3225" s="567"/>
      <c r="V3225" s="567"/>
      <c r="W3225" s="567"/>
      <c r="X3225" s="567"/>
      <c r="Y3225" s="568"/>
      <c r="Z3225" s="567"/>
      <c r="AA3225" s="567"/>
      <c r="AB3225" s="316"/>
      <c r="AC3225" s="316"/>
    </row>
    <row r="3226" spans="1:29">
      <c r="A3226" s="576"/>
      <c r="B3226" s="566"/>
      <c r="C3226" s="566"/>
      <c r="D3226" s="566"/>
      <c r="E3226" s="566"/>
      <c r="F3226" s="567"/>
      <c r="G3226" s="567"/>
      <c r="H3226" s="567"/>
      <c r="I3226" s="567"/>
      <c r="J3226" s="567"/>
      <c r="K3226" s="567"/>
      <c r="L3226" s="567"/>
      <c r="M3226" s="567"/>
      <c r="N3226" s="567"/>
      <c r="O3226" s="567"/>
      <c r="P3226" s="567"/>
      <c r="Q3226" s="567"/>
      <c r="R3226" s="567"/>
      <c r="S3226" s="567"/>
      <c r="T3226" s="567"/>
      <c r="U3226" s="567"/>
      <c r="V3226" s="567"/>
      <c r="W3226" s="567"/>
      <c r="X3226" s="567"/>
      <c r="Y3226" s="568"/>
      <c r="Z3226" s="567"/>
      <c r="AA3226" s="567"/>
      <c r="AB3226" s="316"/>
      <c r="AC3226" s="316"/>
    </row>
    <row r="3227" spans="1:29">
      <c r="A3227" s="576"/>
      <c r="B3227" s="566"/>
      <c r="C3227" s="566"/>
      <c r="D3227" s="566"/>
      <c r="E3227" s="566"/>
      <c r="F3227" s="567"/>
      <c r="G3227" s="567"/>
      <c r="H3227" s="567"/>
      <c r="I3227" s="567"/>
      <c r="J3227" s="567"/>
      <c r="K3227" s="567"/>
      <c r="L3227" s="567"/>
      <c r="M3227" s="567"/>
      <c r="N3227" s="567"/>
      <c r="O3227" s="567"/>
      <c r="P3227" s="567"/>
      <c r="Q3227" s="567"/>
      <c r="R3227" s="567"/>
      <c r="S3227" s="567"/>
      <c r="T3227" s="567"/>
      <c r="U3227" s="567"/>
      <c r="V3227" s="567"/>
      <c r="W3227" s="567"/>
      <c r="X3227" s="567"/>
      <c r="Y3227" s="568"/>
      <c r="Z3227" s="567"/>
      <c r="AA3227" s="567"/>
      <c r="AB3227" s="316"/>
      <c r="AC3227" s="316"/>
    </row>
    <row r="3228" spans="1:29">
      <c r="A3228" s="576"/>
      <c r="B3228" s="566"/>
      <c r="C3228" s="566"/>
      <c r="D3228" s="566"/>
      <c r="E3228" s="566"/>
      <c r="F3228" s="567"/>
      <c r="G3228" s="567"/>
      <c r="H3228" s="567"/>
      <c r="I3228" s="567"/>
      <c r="J3228" s="567"/>
      <c r="K3228" s="567"/>
      <c r="L3228" s="567"/>
      <c r="M3228" s="567"/>
      <c r="N3228" s="567"/>
      <c r="O3228" s="567"/>
      <c r="P3228" s="567"/>
      <c r="Q3228" s="567"/>
      <c r="R3228" s="567"/>
      <c r="S3228" s="567"/>
      <c r="T3228" s="567"/>
      <c r="U3228" s="567"/>
      <c r="V3228" s="567"/>
      <c r="W3228" s="567"/>
      <c r="X3228" s="567"/>
      <c r="Y3228" s="568"/>
      <c r="Z3228" s="567"/>
      <c r="AA3228" s="567"/>
      <c r="AB3228" s="316"/>
      <c r="AC3228" s="316"/>
    </row>
    <row r="3229" spans="1:29">
      <c r="A3229" s="576"/>
      <c r="B3229" s="566"/>
      <c r="C3229" s="566"/>
      <c r="D3229" s="566"/>
      <c r="E3229" s="566"/>
      <c r="F3229" s="567"/>
      <c r="G3229" s="567"/>
      <c r="H3229" s="567"/>
      <c r="I3229" s="567"/>
      <c r="J3229" s="567"/>
      <c r="K3229" s="567"/>
      <c r="L3229" s="567"/>
      <c r="M3229" s="567"/>
      <c r="N3229" s="567"/>
      <c r="O3229" s="567"/>
      <c r="P3229" s="567"/>
      <c r="Q3229" s="567"/>
      <c r="R3229" s="567"/>
      <c r="S3229" s="567"/>
      <c r="T3229" s="567"/>
      <c r="U3229" s="567"/>
      <c r="V3229" s="567"/>
      <c r="W3229" s="567"/>
      <c r="X3229" s="567"/>
      <c r="Y3229" s="568"/>
      <c r="Z3229" s="567"/>
      <c r="AA3229" s="567"/>
      <c r="AB3229" s="316"/>
      <c r="AC3229" s="316"/>
    </row>
    <row r="3230" spans="1:29">
      <c r="A3230" s="576"/>
      <c r="B3230" s="566"/>
      <c r="C3230" s="566"/>
      <c r="D3230" s="566"/>
      <c r="E3230" s="566"/>
      <c r="F3230" s="567"/>
      <c r="G3230" s="567"/>
      <c r="H3230" s="567"/>
      <c r="I3230" s="567"/>
      <c r="J3230" s="567"/>
      <c r="K3230" s="567"/>
      <c r="L3230" s="567"/>
      <c r="M3230" s="567"/>
      <c r="N3230" s="567"/>
      <c r="O3230" s="567"/>
      <c r="P3230" s="567"/>
      <c r="Q3230" s="567"/>
      <c r="R3230" s="567"/>
      <c r="S3230" s="567"/>
      <c r="T3230" s="567"/>
      <c r="U3230" s="567"/>
      <c r="V3230" s="567"/>
      <c r="W3230" s="567"/>
      <c r="X3230" s="567"/>
      <c r="Y3230" s="568"/>
      <c r="Z3230" s="567"/>
      <c r="AA3230" s="567"/>
      <c r="AB3230" s="316"/>
      <c r="AC3230" s="316"/>
    </row>
    <row r="3231" spans="1:29">
      <c r="A3231" s="576"/>
      <c r="B3231" s="566"/>
      <c r="C3231" s="566"/>
      <c r="D3231" s="566"/>
      <c r="E3231" s="566"/>
      <c r="F3231" s="567"/>
      <c r="G3231" s="567"/>
      <c r="H3231" s="567"/>
      <c r="I3231" s="567"/>
      <c r="J3231" s="567"/>
      <c r="K3231" s="567"/>
      <c r="L3231" s="567"/>
      <c r="M3231" s="567"/>
      <c r="N3231" s="567"/>
      <c r="O3231" s="567"/>
      <c r="P3231" s="567"/>
      <c r="Q3231" s="567"/>
      <c r="R3231" s="567"/>
      <c r="S3231" s="567"/>
      <c r="T3231" s="567"/>
      <c r="U3231" s="567"/>
      <c r="V3231" s="567"/>
      <c r="W3231" s="567"/>
      <c r="X3231" s="567"/>
      <c r="Y3231" s="568"/>
      <c r="Z3231" s="567"/>
      <c r="AA3231" s="567"/>
      <c r="AB3231" s="316"/>
      <c r="AC3231" s="316"/>
    </row>
    <row r="3232" spans="1:29">
      <c r="A3232" s="576"/>
      <c r="B3232" s="566"/>
      <c r="C3232" s="566"/>
      <c r="D3232" s="566"/>
      <c r="E3232" s="566"/>
      <c r="F3232" s="567"/>
      <c r="G3232" s="567"/>
      <c r="H3232" s="567"/>
      <c r="I3232" s="567"/>
      <c r="J3232" s="567"/>
      <c r="K3232" s="567"/>
      <c r="L3232" s="567"/>
      <c r="M3232" s="567"/>
      <c r="N3232" s="567"/>
      <c r="O3232" s="567"/>
      <c r="P3232" s="567"/>
      <c r="Q3232" s="567"/>
      <c r="R3232" s="567"/>
      <c r="S3232" s="567"/>
      <c r="T3232" s="567"/>
      <c r="U3232" s="567"/>
      <c r="V3232" s="567"/>
      <c r="W3232" s="567"/>
      <c r="X3232" s="567"/>
      <c r="Y3232" s="568"/>
      <c r="Z3232" s="567"/>
      <c r="AA3232" s="567"/>
      <c r="AB3232" s="316"/>
      <c r="AC3232" s="316"/>
    </row>
    <row r="3233" spans="1:29">
      <c r="A3233" s="576"/>
      <c r="B3233" s="566"/>
      <c r="C3233" s="566"/>
      <c r="D3233" s="566"/>
      <c r="E3233" s="566"/>
      <c r="F3233" s="567"/>
      <c r="G3233" s="567"/>
      <c r="H3233" s="567"/>
      <c r="I3233" s="567"/>
      <c r="J3233" s="567"/>
      <c r="K3233" s="567"/>
      <c r="L3233" s="567"/>
      <c r="M3233" s="567"/>
      <c r="N3233" s="567"/>
      <c r="O3233" s="567"/>
      <c r="P3233" s="567"/>
      <c r="Q3233" s="567"/>
      <c r="R3233" s="567"/>
      <c r="S3233" s="567"/>
      <c r="T3233" s="567"/>
      <c r="U3233" s="567"/>
      <c r="V3233" s="567"/>
      <c r="W3233" s="567"/>
      <c r="X3233" s="567"/>
      <c r="Y3233" s="568"/>
      <c r="Z3233" s="567"/>
      <c r="AA3233" s="567"/>
      <c r="AB3233" s="316"/>
      <c r="AC3233" s="316"/>
    </row>
    <row r="3234" spans="1:29">
      <c r="A3234" s="576"/>
      <c r="B3234" s="566"/>
      <c r="C3234" s="566"/>
      <c r="D3234" s="566"/>
      <c r="E3234" s="566"/>
      <c r="F3234" s="567"/>
      <c r="G3234" s="567"/>
      <c r="H3234" s="567"/>
      <c r="I3234" s="567"/>
      <c r="J3234" s="567"/>
      <c r="K3234" s="567"/>
      <c r="L3234" s="567"/>
      <c r="M3234" s="567"/>
      <c r="N3234" s="567"/>
      <c r="O3234" s="567"/>
      <c r="P3234" s="567"/>
      <c r="Q3234" s="567"/>
      <c r="R3234" s="567"/>
      <c r="S3234" s="567"/>
      <c r="T3234" s="567"/>
      <c r="U3234" s="567"/>
      <c r="V3234" s="567"/>
      <c r="W3234" s="567"/>
      <c r="X3234" s="567"/>
      <c r="Y3234" s="568"/>
      <c r="Z3234" s="567"/>
      <c r="AA3234" s="567"/>
      <c r="AB3234" s="316"/>
      <c r="AC3234" s="316"/>
    </row>
    <row r="3235" spans="1:29">
      <c r="A3235" s="576"/>
      <c r="B3235" s="566"/>
      <c r="C3235" s="566"/>
      <c r="D3235" s="566"/>
      <c r="E3235" s="566"/>
      <c r="F3235" s="567"/>
      <c r="G3235" s="567"/>
      <c r="H3235" s="567"/>
      <c r="I3235" s="567"/>
      <c r="J3235" s="567"/>
      <c r="K3235" s="567"/>
      <c r="L3235" s="567"/>
      <c r="M3235" s="567"/>
      <c r="N3235" s="567"/>
      <c r="O3235" s="567"/>
      <c r="P3235" s="567"/>
      <c r="Q3235" s="567"/>
      <c r="R3235" s="567"/>
      <c r="S3235" s="567"/>
      <c r="T3235" s="567"/>
      <c r="U3235" s="567"/>
      <c r="V3235" s="567"/>
      <c r="W3235" s="567"/>
      <c r="X3235" s="567"/>
      <c r="Y3235" s="568"/>
      <c r="Z3235" s="567"/>
      <c r="AA3235" s="567"/>
      <c r="AB3235" s="316"/>
      <c r="AC3235" s="316"/>
    </row>
    <row r="3236" spans="1:29">
      <c r="A3236" s="576"/>
      <c r="B3236" s="566"/>
      <c r="C3236" s="566"/>
      <c r="D3236" s="566"/>
      <c r="E3236" s="566"/>
      <c r="F3236" s="567"/>
      <c r="G3236" s="567"/>
      <c r="H3236" s="567"/>
      <c r="I3236" s="567"/>
      <c r="J3236" s="567"/>
      <c r="K3236" s="567"/>
      <c r="L3236" s="567"/>
      <c r="M3236" s="567"/>
      <c r="N3236" s="567"/>
      <c r="O3236" s="567"/>
      <c r="P3236" s="567"/>
      <c r="Q3236" s="567"/>
      <c r="R3236" s="567"/>
      <c r="S3236" s="567"/>
      <c r="T3236" s="567"/>
      <c r="U3236" s="567"/>
      <c r="V3236" s="567"/>
      <c r="W3236" s="567"/>
      <c r="X3236" s="567"/>
      <c r="Y3236" s="568"/>
      <c r="Z3236" s="567"/>
      <c r="AA3236" s="567"/>
      <c r="AB3236" s="316"/>
      <c r="AC3236" s="316"/>
    </row>
    <row r="3237" spans="1:29">
      <c r="A3237" s="576"/>
      <c r="B3237" s="566"/>
      <c r="C3237" s="566"/>
      <c r="D3237" s="566"/>
      <c r="E3237" s="566"/>
      <c r="F3237" s="567"/>
      <c r="G3237" s="567"/>
      <c r="H3237" s="567"/>
      <c r="I3237" s="567"/>
      <c r="J3237" s="567"/>
      <c r="K3237" s="567"/>
      <c r="L3237" s="567"/>
      <c r="M3237" s="567"/>
      <c r="N3237" s="567"/>
      <c r="O3237" s="567"/>
      <c r="P3237" s="567"/>
      <c r="Q3237" s="567"/>
      <c r="R3237" s="567"/>
      <c r="S3237" s="567"/>
      <c r="T3237" s="567"/>
      <c r="U3237" s="567"/>
      <c r="V3237" s="567"/>
      <c r="W3237" s="567"/>
      <c r="X3237" s="567"/>
      <c r="Y3237" s="568"/>
      <c r="Z3237" s="567"/>
      <c r="AA3237" s="567"/>
      <c r="AB3237" s="316"/>
      <c r="AC3237" s="316"/>
    </row>
    <row r="3238" spans="1:29">
      <c r="A3238" s="576"/>
      <c r="B3238" s="566"/>
      <c r="C3238" s="566"/>
      <c r="D3238" s="566"/>
      <c r="E3238" s="566"/>
      <c r="F3238" s="567"/>
      <c r="G3238" s="567"/>
      <c r="H3238" s="567"/>
      <c r="I3238" s="567"/>
      <c r="J3238" s="567"/>
      <c r="K3238" s="567"/>
      <c r="L3238" s="567"/>
      <c r="M3238" s="567"/>
      <c r="N3238" s="567"/>
      <c r="O3238" s="567"/>
      <c r="P3238" s="567"/>
      <c r="Q3238" s="567"/>
      <c r="R3238" s="567"/>
      <c r="S3238" s="567"/>
      <c r="T3238" s="567"/>
      <c r="U3238" s="567"/>
      <c r="V3238" s="567"/>
      <c r="W3238" s="567"/>
      <c r="X3238" s="567"/>
      <c r="Y3238" s="568"/>
      <c r="Z3238" s="567"/>
      <c r="AA3238" s="567"/>
      <c r="AB3238" s="316"/>
      <c r="AC3238" s="316"/>
    </row>
    <row r="3239" spans="1:29">
      <c r="A3239" s="576"/>
      <c r="B3239" s="566"/>
      <c r="C3239" s="566"/>
      <c r="D3239" s="566"/>
      <c r="E3239" s="566"/>
      <c r="F3239" s="567"/>
      <c r="G3239" s="567"/>
      <c r="H3239" s="567"/>
      <c r="I3239" s="567"/>
      <c r="J3239" s="567"/>
      <c r="K3239" s="567"/>
      <c r="L3239" s="567"/>
      <c r="M3239" s="567"/>
      <c r="N3239" s="567"/>
      <c r="O3239" s="567"/>
      <c r="P3239" s="567"/>
      <c r="Q3239" s="567"/>
      <c r="R3239" s="567"/>
      <c r="S3239" s="567"/>
      <c r="T3239" s="567"/>
      <c r="U3239" s="567"/>
      <c r="V3239" s="567"/>
      <c r="W3239" s="567"/>
      <c r="X3239" s="567"/>
      <c r="Y3239" s="568"/>
      <c r="Z3239" s="567"/>
      <c r="AA3239" s="567"/>
      <c r="AB3239" s="316"/>
      <c r="AC3239" s="316"/>
    </row>
    <row r="3240" spans="1:29">
      <c r="A3240" s="576"/>
      <c r="B3240" s="566"/>
      <c r="C3240" s="566"/>
      <c r="D3240" s="566"/>
      <c r="E3240" s="566"/>
      <c r="F3240" s="567"/>
      <c r="G3240" s="567"/>
      <c r="H3240" s="567"/>
      <c r="I3240" s="567"/>
      <c r="J3240" s="567"/>
      <c r="K3240" s="567"/>
      <c r="L3240" s="567"/>
      <c r="M3240" s="567"/>
      <c r="N3240" s="567"/>
      <c r="O3240" s="567"/>
      <c r="P3240" s="567"/>
      <c r="Q3240" s="567"/>
      <c r="R3240" s="567"/>
      <c r="S3240" s="567"/>
      <c r="T3240" s="567"/>
      <c r="U3240" s="567"/>
      <c r="V3240" s="567"/>
      <c r="W3240" s="567"/>
      <c r="X3240" s="567"/>
      <c r="Y3240" s="568"/>
      <c r="Z3240" s="567"/>
      <c r="AA3240" s="567"/>
      <c r="AB3240" s="316"/>
      <c r="AC3240" s="316"/>
    </row>
    <row r="3241" spans="1:29">
      <c r="A3241" s="576"/>
      <c r="B3241" s="566"/>
      <c r="C3241" s="566"/>
      <c r="D3241" s="566"/>
      <c r="E3241" s="566"/>
      <c r="F3241" s="567"/>
      <c r="G3241" s="567"/>
      <c r="H3241" s="567"/>
      <c r="I3241" s="567"/>
      <c r="J3241" s="567"/>
      <c r="K3241" s="567"/>
      <c r="L3241" s="567"/>
      <c r="M3241" s="567"/>
      <c r="N3241" s="567"/>
      <c r="O3241" s="567"/>
      <c r="P3241" s="567"/>
      <c r="Q3241" s="567"/>
      <c r="R3241" s="567"/>
      <c r="S3241" s="567"/>
      <c r="T3241" s="567"/>
      <c r="U3241" s="567"/>
      <c r="V3241" s="567"/>
      <c r="W3241" s="567"/>
      <c r="X3241" s="567"/>
      <c r="Y3241" s="568"/>
      <c r="Z3241" s="567"/>
      <c r="AA3241" s="567"/>
      <c r="AB3241" s="316"/>
      <c r="AC3241" s="316"/>
    </row>
    <row r="3242" spans="1:29">
      <c r="A3242" s="576"/>
      <c r="B3242" s="566"/>
      <c r="C3242" s="566"/>
      <c r="D3242" s="566"/>
      <c r="E3242" s="566"/>
      <c r="F3242" s="567"/>
      <c r="G3242" s="567"/>
      <c r="H3242" s="567"/>
      <c r="I3242" s="567"/>
      <c r="J3242" s="567"/>
      <c r="K3242" s="567"/>
      <c r="L3242" s="567"/>
      <c r="M3242" s="567"/>
      <c r="N3242" s="567"/>
      <c r="O3242" s="567"/>
      <c r="P3242" s="567"/>
      <c r="Q3242" s="567"/>
      <c r="R3242" s="567"/>
      <c r="S3242" s="567"/>
      <c r="T3242" s="567"/>
      <c r="U3242" s="567"/>
      <c r="V3242" s="567"/>
      <c r="W3242" s="567"/>
      <c r="X3242" s="567"/>
      <c r="Y3242" s="568"/>
      <c r="Z3242" s="567"/>
      <c r="AA3242" s="567"/>
      <c r="AB3242" s="316"/>
      <c r="AC3242" s="316"/>
    </row>
    <row r="3243" spans="1:29">
      <c r="A3243" s="576"/>
      <c r="B3243" s="566"/>
      <c r="C3243" s="566"/>
      <c r="D3243" s="566"/>
      <c r="E3243" s="566"/>
      <c r="F3243" s="567"/>
      <c r="G3243" s="567"/>
      <c r="H3243" s="567"/>
      <c r="I3243" s="567"/>
      <c r="J3243" s="567"/>
      <c r="K3243" s="567"/>
      <c r="L3243" s="567"/>
      <c r="M3243" s="567"/>
      <c r="N3243" s="567"/>
      <c r="O3243" s="567"/>
      <c r="P3243" s="567"/>
      <c r="Q3243" s="567"/>
      <c r="R3243" s="567"/>
      <c r="S3243" s="567"/>
      <c r="T3243" s="567"/>
      <c r="U3243" s="567"/>
      <c r="V3243" s="567"/>
      <c r="W3243" s="567"/>
      <c r="X3243" s="567"/>
      <c r="Y3243" s="568"/>
      <c r="Z3243" s="567"/>
      <c r="AA3243" s="567"/>
      <c r="AB3243" s="316"/>
      <c r="AC3243" s="316"/>
    </row>
    <row r="3244" spans="1:29">
      <c r="A3244" s="576"/>
      <c r="B3244" s="566"/>
      <c r="C3244" s="566"/>
      <c r="D3244" s="566"/>
      <c r="E3244" s="566"/>
      <c r="F3244" s="567"/>
      <c r="G3244" s="567"/>
      <c r="H3244" s="567"/>
      <c r="I3244" s="567"/>
      <c r="J3244" s="567"/>
      <c r="K3244" s="567"/>
      <c r="L3244" s="567"/>
      <c r="M3244" s="567"/>
      <c r="N3244" s="567"/>
      <c r="O3244" s="567"/>
      <c r="P3244" s="567"/>
      <c r="Q3244" s="567"/>
      <c r="R3244" s="567"/>
      <c r="S3244" s="567"/>
      <c r="T3244" s="567"/>
      <c r="U3244" s="567"/>
      <c r="V3244" s="567"/>
      <c r="W3244" s="567"/>
      <c r="X3244" s="567"/>
      <c r="Y3244" s="568"/>
      <c r="Z3244" s="567"/>
      <c r="AA3244" s="567"/>
      <c r="AB3244" s="316"/>
      <c r="AC3244" s="316"/>
    </row>
    <row r="3245" spans="1:29">
      <c r="A3245" s="576"/>
      <c r="B3245" s="566"/>
      <c r="C3245" s="566"/>
      <c r="D3245" s="566"/>
      <c r="E3245" s="566"/>
      <c r="F3245" s="567"/>
      <c r="G3245" s="567"/>
      <c r="H3245" s="567"/>
      <c r="I3245" s="567"/>
      <c r="J3245" s="567"/>
      <c r="K3245" s="567"/>
      <c r="L3245" s="567"/>
      <c r="M3245" s="567"/>
      <c r="N3245" s="567"/>
      <c r="O3245" s="567"/>
      <c r="P3245" s="567"/>
      <c r="Q3245" s="567"/>
      <c r="R3245" s="567"/>
      <c r="S3245" s="567"/>
      <c r="T3245" s="567"/>
      <c r="U3245" s="567"/>
      <c r="V3245" s="567"/>
      <c r="W3245" s="567"/>
      <c r="X3245" s="567"/>
      <c r="Y3245" s="568"/>
      <c r="Z3245" s="567"/>
      <c r="AA3245" s="567"/>
      <c r="AB3245" s="316"/>
      <c r="AC3245" s="316"/>
    </row>
    <row r="3246" spans="1:29">
      <c r="A3246" s="576"/>
      <c r="B3246" s="566"/>
      <c r="C3246" s="566"/>
      <c r="D3246" s="566"/>
      <c r="E3246" s="566"/>
      <c r="F3246" s="567"/>
      <c r="G3246" s="567"/>
      <c r="H3246" s="567"/>
      <c r="I3246" s="567"/>
      <c r="J3246" s="567"/>
      <c r="K3246" s="567"/>
      <c r="L3246" s="567"/>
      <c r="M3246" s="567"/>
      <c r="N3246" s="567"/>
      <c r="O3246" s="567"/>
      <c r="P3246" s="567"/>
      <c r="Q3246" s="567"/>
      <c r="R3246" s="567"/>
      <c r="S3246" s="567"/>
      <c r="T3246" s="567"/>
      <c r="U3246" s="567"/>
      <c r="V3246" s="567"/>
      <c r="W3246" s="567"/>
      <c r="X3246" s="567"/>
      <c r="Y3246" s="568"/>
      <c r="Z3246" s="567"/>
      <c r="AA3246" s="567"/>
      <c r="AB3246" s="316"/>
      <c r="AC3246" s="316"/>
    </row>
    <row r="3247" spans="1:29">
      <c r="A3247" s="576"/>
      <c r="B3247" s="566"/>
      <c r="C3247" s="566"/>
      <c r="D3247" s="566"/>
      <c r="E3247" s="566"/>
      <c r="F3247" s="567"/>
      <c r="G3247" s="567"/>
      <c r="H3247" s="567"/>
      <c r="I3247" s="567"/>
      <c r="J3247" s="567"/>
      <c r="K3247" s="567"/>
      <c r="L3247" s="567"/>
      <c r="M3247" s="567"/>
      <c r="N3247" s="567"/>
      <c r="O3247" s="567"/>
      <c r="P3247" s="567"/>
      <c r="Q3247" s="567"/>
      <c r="R3247" s="567"/>
      <c r="S3247" s="567"/>
      <c r="T3247" s="567"/>
      <c r="U3247" s="567"/>
      <c r="V3247" s="567"/>
      <c r="W3247" s="567"/>
      <c r="X3247" s="567"/>
      <c r="Y3247" s="568"/>
      <c r="Z3247" s="567"/>
      <c r="AA3247" s="567"/>
      <c r="AB3247" s="316"/>
      <c r="AC3247" s="316"/>
    </row>
    <row r="3248" spans="1:29">
      <c r="A3248" s="576"/>
      <c r="B3248" s="566"/>
      <c r="C3248" s="566"/>
      <c r="D3248" s="566"/>
      <c r="E3248" s="566"/>
      <c r="F3248" s="567"/>
      <c r="G3248" s="567"/>
      <c r="H3248" s="567"/>
      <c r="I3248" s="567"/>
      <c r="J3248" s="567"/>
      <c r="K3248" s="567"/>
      <c r="L3248" s="567"/>
      <c r="M3248" s="567"/>
      <c r="N3248" s="567"/>
      <c r="O3248" s="567"/>
      <c r="P3248" s="567"/>
      <c r="Q3248" s="567"/>
      <c r="R3248" s="567"/>
      <c r="S3248" s="567"/>
      <c r="T3248" s="567"/>
      <c r="U3248" s="567"/>
      <c r="V3248" s="567"/>
      <c r="W3248" s="567"/>
      <c r="X3248" s="567"/>
      <c r="Y3248" s="568"/>
      <c r="Z3248" s="567"/>
      <c r="AA3248" s="567"/>
      <c r="AB3248" s="316"/>
      <c r="AC3248" s="316"/>
    </row>
    <row r="3249" spans="1:29">
      <c r="A3249" s="576"/>
      <c r="B3249" s="566"/>
      <c r="C3249" s="566"/>
      <c r="D3249" s="566"/>
      <c r="E3249" s="566"/>
      <c r="F3249" s="567"/>
      <c r="G3249" s="567"/>
      <c r="H3249" s="567"/>
      <c r="I3249" s="567"/>
      <c r="J3249" s="567"/>
      <c r="K3249" s="567"/>
      <c r="L3249" s="567"/>
      <c r="M3249" s="567"/>
      <c r="N3249" s="567"/>
      <c r="O3249" s="567"/>
      <c r="P3249" s="567"/>
      <c r="Q3249" s="567"/>
      <c r="R3249" s="567"/>
      <c r="S3249" s="567"/>
      <c r="T3249" s="567"/>
      <c r="U3249" s="567"/>
      <c r="V3249" s="567"/>
      <c r="W3249" s="567"/>
      <c r="X3249" s="567"/>
      <c r="Y3249" s="568"/>
      <c r="Z3249" s="567"/>
      <c r="AA3249" s="567"/>
      <c r="AB3249" s="316"/>
      <c r="AC3249" s="316"/>
    </row>
    <row r="3250" spans="1:29">
      <c r="A3250" s="576"/>
      <c r="B3250" s="566"/>
      <c r="C3250" s="566"/>
      <c r="D3250" s="566"/>
      <c r="E3250" s="566"/>
      <c r="F3250" s="567"/>
      <c r="G3250" s="567"/>
      <c r="H3250" s="567"/>
      <c r="I3250" s="567"/>
      <c r="J3250" s="567"/>
      <c r="K3250" s="567"/>
      <c r="L3250" s="567"/>
      <c r="M3250" s="567"/>
      <c r="N3250" s="567"/>
      <c r="O3250" s="567"/>
      <c r="P3250" s="567"/>
      <c r="Q3250" s="567"/>
      <c r="R3250" s="567"/>
      <c r="S3250" s="567"/>
      <c r="T3250" s="567"/>
      <c r="U3250" s="567"/>
      <c r="V3250" s="567"/>
      <c r="W3250" s="567"/>
      <c r="X3250" s="567"/>
      <c r="Y3250" s="568"/>
      <c r="Z3250" s="567"/>
      <c r="AA3250" s="567"/>
      <c r="AB3250" s="316"/>
      <c r="AC3250" s="316"/>
    </row>
    <row r="3251" spans="1:29">
      <c r="A3251" s="576"/>
      <c r="B3251" s="566"/>
      <c r="C3251" s="566"/>
      <c r="D3251" s="566"/>
      <c r="E3251" s="566"/>
      <c r="F3251" s="567"/>
      <c r="G3251" s="567"/>
      <c r="H3251" s="567"/>
      <c r="I3251" s="567"/>
      <c r="J3251" s="567"/>
      <c r="K3251" s="567"/>
      <c r="L3251" s="567"/>
      <c r="M3251" s="567"/>
      <c r="N3251" s="567"/>
      <c r="O3251" s="567"/>
      <c r="P3251" s="567"/>
      <c r="Q3251" s="567"/>
      <c r="R3251" s="567"/>
      <c r="S3251" s="567"/>
      <c r="T3251" s="567"/>
      <c r="U3251" s="567"/>
      <c r="V3251" s="567"/>
      <c r="W3251" s="567"/>
      <c r="X3251" s="567"/>
      <c r="Y3251" s="568"/>
      <c r="Z3251" s="567"/>
      <c r="AA3251" s="567"/>
      <c r="AB3251" s="316"/>
      <c r="AC3251" s="316"/>
    </row>
    <row r="3252" spans="1:29">
      <c r="A3252" s="576"/>
      <c r="B3252" s="566"/>
      <c r="C3252" s="566"/>
      <c r="D3252" s="566"/>
      <c r="E3252" s="566"/>
      <c r="F3252" s="567"/>
      <c r="G3252" s="567"/>
      <c r="H3252" s="567"/>
      <c r="I3252" s="567"/>
      <c r="J3252" s="567"/>
      <c r="K3252" s="567"/>
      <c r="L3252" s="567"/>
      <c r="M3252" s="567"/>
      <c r="N3252" s="567"/>
      <c r="O3252" s="567"/>
      <c r="P3252" s="567"/>
      <c r="Q3252" s="567"/>
      <c r="R3252" s="567"/>
      <c r="S3252" s="567"/>
      <c r="T3252" s="567"/>
      <c r="U3252" s="567"/>
      <c r="V3252" s="567"/>
      <c r="W3252" s="567"/>
      <c r="X3252" s="567"/>
      <c r="Y3252" s="568"/>
      <c r="Z3252" s="567"/>
      <c r="AA3252" s="567"/>
      <c r="AB3252" s="316"/>
      <c r="AC3252" s="316"/>
    </row>
    <row r="3253" spans="1:29">
      <c r="A3253" s="576"/>
      <c r="B3253" s="566"/>
      <c r="C3253" s="566"/>
      <c r="D3253" s="566"/>
      <c r="E3253" s="566"/>
      <c r="F3253" s="567"/>
      <c r="G3253" s="567"/>
      <c r="H3253" s="567"/>
      <c r="I3253" s="567"/>
      <c r="J3253" s="567"/>
      <c r="K3253" s="567"/>
      <c r="L3253" s="567"/>
      <c r="M3253" s="567"/>
      <c r="N3253" s="567"/>
      <c r="O3253" s="567"/>
      <c r="P3253" s="567"/>
      <c r="Q3253" s="567"/>
      <c r="R3253" s="567"/>
      <c r="S3253" s="567"/>
      <c r="T3253" s="567"/>
      <c r="U3253" s="567"/>
      <c r="V3253" s="567"/>
      <c r="W3253" s="567"/>
      <c r="X3253" s="567"/>
      <c r="Y3253" s="568"/>
      <c r="Z3253" s="567"/>
      <c r="AA3253" s="567"/>
      <c r="AB3253" s="316"/>
      <c r="AC3253" s="316"/>
    </row>
    <row r="3254" spans="1:29">
      <c r="A3254" s="576"/>
      <c r="B3254" s="566"/>
      <c r="C3254" s="566"/>
      <c r="D3254" s="566"/>
      <c r="E3254" s="566"/>
      <c r="F3254" s="567"/>
      <c r="G3254" s="567"/>
      <c r="H3254" s="567"/>
      <c r="I3254" s="567"/>
      <c r="J3254" s="567"/>
      <c r="K3254" s="567"/>
      <c r="L3254" s="567"/>
      <c r="M3254" s="567"/>
      <c r="N3254" s="567"/>
      <c r="O3254" s="567"/>
      <c r="P3254" s="567"/>
      <c r="Q3254" s="567"/>
      <c r="R3254" s="567"/>
      <c r="S3254" s="567"/>
      <c r="T3254" s="567"/>
      <c r="U3254" s="567"/>
      <c r="V3254" s="567"/>
      <c r="W3254" s="567"/>
      <c r="X3254" s="567"/>
      <c r="Y3254" s="568"/>
      <c r="Z3254" s="567"/>
      <c r="AA3254" s="567"/>
      <c r="AB3254" s="316"/>
      <c r="AC3254" s="316"/>
    </row>
    <row r="3255" spans="1:29">
      <c r="A3255" s="576"/>
      <c r="B3255" s="566"/>
      <c r="C3255" s="566"/>
      <c r="D3255" s="566"/>
      <c r="E3255" s="566"/>
      <c r="F3255" s="567"/>
      <c r="G3255" s="567"/>
      <c r="H3255" s="567"/>
      <c r="I3255" s="567"/>
      <c r="J3255" s="567"/>
      <c r="K3255" s="567"/>
      <c r="L3255" s="567"/>
      <c r="M3255" s="567"/>
      <c r="N3255" s="567"/>
      <c r="O3255" s="567"/>
      <c r="P3255" s="567"/>
      <c r="Q3255" s="567"/>
      <c r="R3255" s="567"/>
      <c r="S3255" s="567"/>
      <c r="T3255" s="567"/>
      <c r="U3255" s="567"/>
      <c r="V3255" s="567"/>
      <c r="W3255" s="567"/>
      <c r="X3255" s="567"/>
      <c r="Y3255" s="568"/>
      <c r="Z3255" s="567"/>
      <c r="AA3255" s="567"/>
      <c r="AB3255" s="316"/>
      <c r="AC3255" s="316"/>
    </row>
    <row r="3256" spans="1:29">
      <c r="A3256" s="576"/>
      <c r="B3256" s="566"/>
      <c r="C3256" s="566"/>
      <c r="D3256" s="566"/>
      <c r="E3256" s="566"/>
      <c r="F3256" s="567"/>
      <c r="G3256" s="567"/>
      <c r="H3256" s="567"/>
      <c r="I3256" s="567"/>
      <c r="J3256" s="567"/>
      <c r="K3256" s="567"/>
      <c r="L3256" s="567"/>
      <c r="M3256" s="567"/>
      <c r="N3256" s="567"/>
      <c r="O3256" s="567"/>
      <c r="P3256" s="567"/>
      <c r="Q3256" s="567"/>
      <c r="R3256" s="567"/>
      <c r="S3256" s="567"/>
      <c r="T3256" s="567"/>
      <c r="U3256" s="567"/>
      <c r="V3256" s="567"/>
      <c r="W3256" s="567"/>
      <c r="X3256" s="567"/>
      <c r="Y3256" s="568"/>
      <c r="Z3256" s="567"/>
      <c r="AA3256" s="567"/>
      <c r="AB3256" s="316"/>
      <c r="AC3256" s="316"/>
    </row>
    <row r="3257" spans="1:29">
      <c r="A3257" s="576"/>
      <c r="B3257" s="566"/>
      <c r="C3257" s="566"/>
      <c r="D3257" s="566"/>
      <c r="E3257" s="566"/>
      <c r="F3257" s="567"/>
      <c r="G3257" s="567"/>
      <c r="H3257" s="567"/>
      <c r="I3257" s="567"/>
      <c r="J3257" s="567"/>
      <c r="K3257" s="567"/>
      <c r="L3257" s="567"/>
      <c r="M3257" s="567"/>
      <c r="N3257" s="567"/>
      <c r="O3257" s="567"/>
      <c r="P3257" s="567"/>
      <c r="Q3257" s="567"/>
      <c r="R3257" s="567"/>
      <c r="S3257" s="567"/>
      <c r="T3257" s="567"/>
      <c r="U3257" s="567"/>
      <c r="V3257" s="567"/>
      <c r="W3257" s="567"/>
      <c r="X3257" s="567"/>
      <c r="Y3257" s="568"/>
      <c r="Z3257" s="567"/>
      <c r="AA3257" s="567"/>
      <c r="AB3257" s="316"/>
      <c r="AC3257" s="316"/>
    </row>
    <row r="3258" spans="1:29">
      <c r="A3258" s="576"/>
      <c r="B3258" s="566"/>
      <c r="C3258" s="566"/>
      <c r="D3258" s="566"/>
      <c r="E3258" s="566"/>
      <c r="F3258" s="567"/>
      <c r="G3258" s="567"/>
      <c r="H3258" s="567"/>
      <c r="I3258" s="567"/>
      <c r="J3258" s="567"/>
      <c r="K3258" s="567"/>
      <c r="L3258" s="567"/>
      <c r="M3258" s="567"/>
      <c r="N3258" s="567"/>
      <c r="O3258" s="567"/>
      <c r="P3258" s="567"/>
      <c r="Q3258" s="567"/>
      <c r="R3258" s="567"/>
      <c r="S3258" s="567"/>
      <c r="T3258" s="567"/>
      <c r="U3258" s="567"/>
      <c r="V3258" s="567"/>
      <c r="W3258" s="567"/>
      <c r="X3258" s="567"/>
      <c r="Y3258" s="568"/>
      <c r="Z3258" s="567"/>
      <c r="AA3258" s="567"/>
      <c r="AB3258" s="316"/>
      <c r="AC3258" s="316"/>
    </row>
    <row r="3259" spans="1:29">
      <c r="A3259" s="576"/>
      <c r="B3259" s="566"/>
      <c r="C3259" s="566"/>
      <c r="D3259" s="566"/>
      <c r="E3259" s="566"/>
      <c r="F3259" s="567"/>
      <c r="G3259" s="567"/>
      <c r="H3259" s="567"/>
      <c r="I3259" s="567"/>
      <c r="J3259" s="567"/>
      <c r="K3259" s="567"/>
      <c r="L3259" s="567"/>
      <c r="M3259" s="567"/>
      <c r="N3259" s="567"/>
      <c r="O3259" s="567"/>
      <c r="P3259" s="567"/>
      <c r="Q3259" s="567"/>
      <c r="R3259" s="567"/>
      <c r="S3259" s="567"/>
      <c r="T3259" s="567"/>
      <c r="U3259" s="567"/>
      <c r="V3259" s="567"/>
      <c r="W3259" s="567"/>
      <c r="X3259" s="567"/>
      <c r="Y3259" s="568"/>
      <c r="Z3259" s="567"/>
      <c r="AA3259" s="567"/>
      <c r="AB3259" s="316"/>
      <c r="AC3259" s="316"/>
    </row>
    <row r="3260" spans="1:29">
      <c r="A3260" s="576"/>
      <c r="B3260" s="566"/>
      <c r="C3260" s="566"/>
      <c r="D3260" s="566"/>
      <c r="E3260" s="566"/>
      <c r="F3260" s="567"/>
      <c r="G3260" s="567"/>
      <c r="H3260" s="567"/>
      <c r="I3260" s="567"/>
      <c r="J3260" s="567"/>
      <c r="K3260" s="567"/>
      <c r="L3260" s="567"/>
      <c r="M3260" s="567"/>
      <c r="N3260" s="567"/>
      <c r="O3260" s="567"/>
      <c r="P3260" s="567"/>
      <c r="Q3260" s="567"/>
      <c r="R3260" s="567"/>
      <c r="S3260" s="567"/>
      <c r="T3260" s="567"/>
      <c r="U3260" s="567"/>
      <c r="V3260" s="567"/>
      <c r="W3260" s="567"/>
      <c r="X3260" s="567"/>
      <c r="Y3260" s="568"/>
      <c r="Z3260" s="567"/>
      <c r="AA3260" s="567"/>
      <c r="AB3260" s="316"/>
      <c r="AC3260" s="316"/>
    </row>
    <row r="3261" spans="1:29">
      <c r="A3261" s="576"/>
      <c r="B3261" s="566"/>
      <c r="C3261" s="566"/>
      <c r="D3261" s="566"/>
      <c r="E3261" s="566"/>
      <c r="F3261" s="567"/>
      <c r="G3261" s="567"/>
      <c r="H3261" s="567"/>
      <c r="I3261" s="567"/>
      <c r="J3261" s="567"/>
      <c r="K3261" s="567"/>
      <c r="L3261" s="567"/>
      <c r="M3261" s="567"/>
      <c r="N3261" s="567"/>
      <c r="O3261" s="567"/>
      <c r="P3261" s="567"/>
      <c r="Q3261" s="567"/>
      <c r="R3261" s="567"/>
      <c r="S3261" s="567"/>
      <c r="T3261" s="567"/>
      <c r="U3261" s="567"/>
      <c r="V3261" s="567"/>
      <c r="W3261" s="567"/>
      <c r="X3261" s="567"/>
      <c r="Y3261" s="568"/>
      <c r="Z3261" s="567"/>
      <c r="AA3261" s="567"/>
      <c r="AB3261" s="316"/>
      <c r="AC3261" s="316"/>
    </row>
    <row r="3262" spans="1:29">
      <c r="A3262" s="576"/>
      <c r="B3262" s="566"/>
      <c r="C3262" s="566"/>
      <c r="D3262" s="566"/>
      <c r="E3262" s="566"/>
      <c r="F3262" s="567"/>
      <c r="G3262" s="567"/>
      <c r="H3262" s="567"/>
      <c r="I3262" s="567"/>
      <c r="J3262" s="567"/>
      <c r="K3262" s="567"/>
      <c r="L3262" s="567"/>
      <c r="M3262" s="567"/>
      <c r="N3262" s="567"/>
      <c r="O3262" s="567"/>
      <c r="P3262" s="567"/>
      <c r="Q3262" s="567"/>
      <c r="R3262" s="567"/>
      <c r="S3262" s="567"/>
      <c r="T3262" s="567"/>
      <c r="U3262" s="567"/>
      <c r="V3262" s="567"/>
      <c r="W3262" s="567"/>
      <c r="X3262" s="567"/>
      <c r="Y3262" s="568"/>
      <c r="Z3262" s="567"/>
      <c r="AA3262" s="567"/>
      <c r="AB3262" s="316"/>
      <c r="AC3262" s="316"/>
    </row>
    <row r="3263" spans="1:29">
      <c r="A3263" s="576"/>
      <c r="B3263" s="566"/>
      <c r="C3263" s="566"/>
      <c r="D3263" s="566"/>
      <c r="E3263" s="566"/>
      <c r="F3263" s="567"/>
      <c r="G3263" s="567"/>
      <c r="H3263" s="567"/>
      <c r="I3263" s="567"/>
      <c r="J3263" s="567"/>
      <c r="K3263" s="567"/>
      <c r="L3263" s="567"/>
      <c r="M3263" s="567"/>
      <c r="N3263" s="567"/>
      <c r="O3263" s="567"/>
      <c r="P3263" s="567"/>
      <c r="Q3263" s="567"/>
      <c r="R3263" s="567"/>
      <c r="S3263" s="567"/>
      <c r="T3263" s="567"/>
      <c r="U3263" s="567"/>
      <c r="V3263" s="567"/>
      <c r="W3263" s="567"/>
      <c r="X3263" s="567"/>
      <c r="Y3263" s="568"/>
      <c r="Z3263" s="567"/>
      <c r="AA3263" s="567"/>
      <c r="AB3263" s="316"/>
      <c r="AC3263" s="316"/>
    </row>
    <row r="3264" spans="1:29">
      <c r="A3264" s="576"/>
      <c r="B3264" s="566"/>
      <c r="C3264" s="566"/>
      <c r="D3264" s="566"/>
      <c r="E3264" s="566"/>
      <c r="F3264" s="567"/>
      <c r="G3264" s="567"/>
      <c r="H3264" s="567"/>
      <c r="I3264" s="567"/>
      <c r="J3264" s="567"/>
      <c r="K3264" s="567"/>
      <c r="L3264" s="567"/>
      <c r="M3264" s="567"/>
      <c r="N3264" s="567"/>
      <c r="O3264" s="567"/>
      <c r="P3264" s="567"/>
      <c r="Q3264" s="567"/>
      <c r="R3264" s="567"/>
      <c r="S3264" s="567"/>
      <c r="T3264" s="567"/>
      <c r="U3264" s="567"/>
      <c r="V3264" s="567"/>
      <c r="W3264" s="567"/>
      <c r="X3264" s="567"/>
      <c r="Y3264" s="568"/>
      <c r="Z3264" s="567"/>
      <c r="AA3264" s="567"/>
      <c r="AB3264" s="316"/>
      <c r="AC3264" s="316"/>
    </row>
    <row r="3265" spans="1:29">
      <c r="A3265" s="576"/>
      <c r="B3265" s="566"/>
      <c r="C3265" s="566"/>
      <c r="D3265" s="566"/>
      <c r="E3265" s="566"/>
      <c r="F3265" s="567"/>
      <c r="G3265" s="567"/>
      <c r="H3265" s="567"/>
      <c r="I3265" s="567"/>
      <c r="J3265" s="567"/>
      <c r="K3265" s="567"/>
      <c r="L3265" s="567"/>
      <c r="M3265" s="567"/>
      <c r="N3265" s="567"/>
      <c r="O3265" s="567"/>
      <c r="P3265" s="567"/>
      <c r="Q3265" s="567"/>
      <c r="R3265" s="567"/>
      <c r="S3265" s="567"/>
      <c r="T3265" s="567"/>
      <c r="U3265" s="567"/>
      <c r="V3265" s="567"/>
      <c r="W3265" s="567"/>
      <c r="X3265" s="567"/>
      <c r="Y3265" s="568"/>
      <c r="Z3265" s="567"/>
      <c r="AA3265" s="567"/>
      <c r="AB3265" s="316"/>
      <c r="AC3265" s="316"/>
    </row>
    <row r="3266" spans="1:29">
      <c r="A3266" s="576"/>
      <c r="B3266" s="566"/>
      <c r="C3266" s="566"/>
      <c r="D3266" s="566"/>
      <c r="E3266" s="566"/>
      <c r="F3266" s="567"/>
      <c r="G3266" s="567"/>
      <c r="H3266" s="567"/>
      <c r="I3266" s="567"/>
      <c r="J3266" s="567"/>
      <c r="K3266" s="567"/>
      <c r="L3266" s="567"/>
      <c r="M3266" s="567"/>
      <c r="N3266" s="567"/>
      <c r="O3266" s="567"/>
      <c r="P3266" s="567"/>
      <c r="Q3266" s="567"/>
      <c r="R3266" s="567"/>
      <c r="S3266" s="567"/>
      <c r="T3266" s="567"/>
      <c r="U3266" s="567"/>
      <c r="V3266" s="567"/>
      <c r="W3266" s="567"/>
      <c r="X3266" s="567"/>
      <c r="Y3266" s="568"/>
      <c r="Z3266" s="567"/>
      <c r="AA3266" s="567"/>
      <c r="AB3266" s="316"/>
      <c r="AC3266" s="316"/>
    </row>
    <row r="3267" spans="1:29">
      <c r="A3267" s="576"/>
      <c r="B3267" s="566"/>
      <c r="C3267" s="566"/>
      <c r="D3267" s="566"/>
      <c r="E3267" s="566"/>
      <c r="F3267" s="567"/>
      <c r="G3267" s="567"/>
      <c r="H3267" s="567"/>
      <c r="I3267" s="567"/>
      <c r="J3267" s="567"/>
      <c r="K3267" s="567"/>
      <c r="L3267" s="567"/>
      <c r="M3267" s="567"/>
      <c r="N3267" s="567"/>
      <c r="O3267" s="567"/>
      <c r="P3267" s="567"/>
      <c r="Q3267" s="567"/>
      <c r="R3267" s="567"/>
      <c r="S3267" s="567"/>
      <c r="T3267" s="567"/>
      <c r="U3267" s="567"/>
      <c r="V3267" s="567"/>
      <c r="W3267" s="567"/>
      <c r="X3267" s="567"/>
      <c r="Y3267" s="568"/>
      <c r="Z3267" s="567"/>
      <c r="AA3267" s="567"/>
      <c r="AB3267" s="316"/>
      <c r="AC3267" s="316"/>
    </row>
    <row r="3268" spans="1:29">
      <c r="A3268" s="576"/>
      <c r="B3268" s="566"/>
      <c r="C3268" s="566"/>
      <c r="D3268" s="566"/>
      <c r="E3268" s="566"/>
      <c r="F3268" s="567"/>
      <c r="G3268" s="567"/>
      <c r="H3268" s="567"/>
      <c r="I3268" s="567"/>
      <c r="J3268" s="567"/>
      <c r="K3268" s="567"/>
      <c r="L3268" s="567"/>
      <c r="M3268" s="567"/>
      <c r="N3268" s="567"/>
      <c r="O3268" s="567"/>
      <c r="P3268" s="567"/>
      <c r="Q3268" s="567"/>
      <c r="R3268" s="567"/>
      <c r="S3268" s="567"/>
      <c r="T3268" s="567"/>
      <c r="U3268" s="567"/>
      <c r="V3268" s="567"/>
      <c r="W3268" s="567"/>
      <c r="X3268" s="567"/>
      <c r="Y3268" s="568"/>
      <c r="Z3268" s="567"/>
      <c r="AA3268" s="567"/>
      <c r="AB3268" s="316"/>
      <c r="AC3268" s="316"/>
    </row>
    <row r="3269" spans="1:29">
      <c r="A3269" s="576"/>
      <c r="B3269" s="566"/>
      <c r="C3269" s="566"/>
      <c r="D3269" s="566"/>
      <c r="E3269" s="566"/>
      <c r="F3269" s="567"/>
      <c r="G3269" s="567"/>
      <c r="H3269" s="567"/>
      <c r="I3269" s="567"/>
      <c r="J3269" s="567"/>
      <c r="K3269" s="567"/>
      <c r="L3269" s="567"/>
      <c r="M3269" s="567"/>
      <c r="N3269" s="567"/>
      <c r="O3269" s="567"/>
      <c r="P3269" s="567"/>
      <c r="Q3269" s="567"/>
      <c r="R3269" s="567"/>
      <c r="S3269" s="567"/>
      <c r="T3269" s="567"/>
      <c r="U3269" s="567"/>
      <c r="V3269" s="567"/>
      <c r="W3269" s="567"/>
      <c r="X3269" s="567"/>
      <c r="Y3269" s="568"/>
      <c r="Z3269" s="567"/>
      <c r="AA3269" s="567"/>
      <c r="AB3269" s="316"/>
      <c r="AC3269" s="316"/>
    </row>
    <row r="3270" spans="1:29">
      <c r="A3270" s="576"/>
      <c r="B3270" s="566"/>
      <c r="C3270" s="566"/>
      <c r="D3270" s="566"/>
      <c r="E3270" s="566"/>
      <c r="F3270" s="567"/>
      <c r="G3270" s="567"/>
      <c r="H3270" s="567"/>
      <c r="I3270" s="567"/>
      <c r="J3270" s="567"/>
      <c r="K3270" s="567"/>
      <c r="L3270" s="567"/>
      <c r="M3270" s="567"/>
      <c r="N3270" s="567"/>
      <c r="O3270" s="567"/>
      <c r="P3270" s="567"/>
      <c r="Q3270" s="567"/>
      <c r="R3270" s="567"/>
      <c r="S3270" s="567"/>
      <c r="T3270" s="567"/>
      <c r="U3270" s="567"/>
      <c r="V3270" s="567"/>
      <c r="W3270" s="567"/>
      <c r="X3270" s="567"/>
      <c r="Y3270" s="568"/>
      <c r="Z3270" s="567"/>
      <c r="AA3270" s="567"/>
      <c r="AB3270" s="316"/>
      <c r="AC3270" s="316"/>
    </row>
    <row r="3271" spans="1:29">
      <c r="A3271" s="576"/>
      <c r="B3271" s="566"/>
      <c r="C3271" s="566"/>
      <c r="D3271" s="566"/>
      <c r="E3271" s="566"/>
      <c r="F3271" s="567"/>
      <c r="G3271" s="567"/>
      <c r="H3271" s="567"/>
      <c r="I3271" s="567"/>
      <c r="J3271" s="567"/>
      <c r="K3271" s="567"/>
      <c r="L3271" s="567"/>
      <c r="M3271" s="567"/>
      <c r="N3271" s="567"/>
      <c r="O3271" s="567"/>
      <c r="P3271" s="567"/>
      <c r="Q3271" s="567"/>
      <c r="R3271" s="567"/>
      <c r="S3271" s="567"/>
      <c r="T3271" s="567"/>
      <c r="U3271" s="567"/>
      <c r="V3271" s="567"/>
      <c r="W3271" s="567"/>
      <c r="X3271" s="567"/>
      <c r="Y3271" s="568"/>
      <c r="Z3271" s="567"/>
      <c r="AA3271" s="567"/>
      <c r="AB3271" s="316"/>
      <c r="AC3271" s="316"/>
    </row>
    <row r="3272" spans="1:29">
      <c r="A3272" s="576"/>
      <c r="B3272" s="566"/>
      <c r="C3272" s="566"/>
      <c r="D3272" s="566"/>
      <c r="E3272" s="566"/>
      <c r="F3272" s="567"/>
      <c r="G3272" s="567"/>
      <c r="H3272" s="567"/>
      <c r="I3272" s="567"/>
      <c r="J3272" s="567"/>
      <c r="K3272" s="567"/>
      <c r="L3272" s="567"/>
      <c r="M3272" s="567"/>
      <c r="N3272" s="567"/>
      <c r="O3272" s="567"/>
      <c r="P3272" s="567"/>
      <c r="Q3272" s="567"/>
      <c r="R3272" s="567"/>
      <c r="S3272" s="567"/>
      <c r="T3272" s="567"/>
      <c r="U3272" s="567"/>
      <c r="V3272" s="567"/>
      <c r="W3272" s="567"/>
      <c r="X3272" s="567"/>
      <c r="Y3272" s="568"/>
      <c r="Z3272" s="567"/>
      <c r="AA3272" s="567"/>
      <c r="AB3272" s="316"/>
      <c r="AC3272" s="316"/>
    </row>
    <row r="3273" spans="1:29">
      <c r="A3273" s="576"/>
      <c r="B3273" s="566"/>
      <c r="C3273" s="566"/>
      <c r="D3273" s="566"/>
      <c r="E3273" s="566"/>
      <c r="F3273" s="567"/>
      <c r="G3273" s="567"/>
      <c r="H3273" s="567"/>
      <c r="I3273" s="567"/>
      <c r="J3273" s="567"/>
      <c r="K3273" s="567"/>
      <c r="L3273" s="567"/>
      <c r="M3273" s="567"/>
      <c r="N3273" s="567"/>
      <c r="O3273" s="567"/>
      <c r="P3273" s="567"/>
      <c r="Q3273" s="567"/>
      <c r="R3273" s="567"/>
      <c r="S3273" s="567"/>
      <c r="T3273" s="567"/>
      <c r="U3273" s="567"/>
      <c r="V3273" s="567"/>
      <c r="W3273" s="567"/>
      <c r="X3273" s="567"/>
      <c r="Y3273" s="568"/>
      <c r="Z3273" s="567"/>
      <c r="AA3273" s="567"/>
      <c r="AB3273" s="316"/>
      <c r="AC3273" s="316"/>
    </row>
    <row r="3274" spans="1:29">
      <c r="A3274" s="576"/>
      <c r="B3274" s="566"/>
      <c r="C3274" s="566"/>
      <c r="D3274" s="566"/>
      <c r="E3274" s="566"/>
      <c r="F3274" s="567"/>
      <c r="G3274" s="567"/>
      <c r="H3274" s="567"/>
      <c r="I3274" s="567"/>
      <c r="J3274" s="567"/>
      <c r="K3274" s="567"/>
      <c r="L3274" s="567"/>
      <c r="M3274" s="567"/>
      <c r="N3274" s="567"/>
      <c r="O3274" s="567"/>
      <c r="P3274" s="567"/>
      <c r="Q3274" s="567"/>
      <c r="R3274" s="567"/>
      <c r="S3274" s="567"/>
      <c r="T3274" s="567"/>
      <c r="U3274" s="567"/>
      <c r="V3274" s="567"/>
      <c r="W3274" s="567"/>
      <c r="X3274" s="567"/>
      <c r="Y3274" s="568"/>
      <c r="Z3274" s="567"/>
      <c r="AA3274" s="567"/>
      <c r="AB3274" s="316"/>
      <c r="AC3274" s="316"/>
    </row>
    <row r="3275" spans="1:29">
      <c r="A3275" s="576"/>
      <c r="B3275" s="566"/>
      <c r="C3275" s="566"/>
      <c r="D3275" s="566"/>
      <c r="E3275" s="566"/>
      <c r="F3275" s="567"/>
      <c r="G3275" s="567"/>
      <c r="H3275" s="567"/>
      <c r="I3275" s="567"/>
      <c r="J3275" s="567"/>
      <c r="K3275" s="567"/>
      <c r="L3275" s="567"/>
      <c r="M3275" s="567"/>
      <c r="N3275" s="567"/>
      <c r="O3275" s="567"/>
      <c r="P3275" s="567"/>
      <c r="Q3275" s="567"/>
      <c r="R3275" s="567"/>
      <c r="S3275" s="567"/>
      <c r="T3275" s="567"/>
      <c r="U3275" s="567"/>
      <c r="V3275" s="567"/>
      <c r="W3275" s="567"/>
      <c r="X3275" s="567"/>
      <c r="Y3275" s="568"/>
      <c r="Z3275" s="567"/>
      <c r="AA3275" s="567"/>
      <c r="AB3275" s="316"/>
      <c r="AC3275" s="316"/>
    </row>
    <row r="3276" spans="1:29">
      <c r="A3276" s="576"/>
      <c r="B3276" s="566"/>
      <c r="C3276" s="566"/>
      <c r="D3276" s="566"/>
      <c r="E3276" s="566"/>
      <c r="F3276" s="567"/>
      <c r="G3276" s="567"/>
      <c r="H3276" s="567"/>
      <c r="I3276" s="567"/>
      <c r="J3276" s="567"/>
      <c r="K3276" s="567"/>
      <c r="L3276" s="567"/>
      <c r="M3276" s="567"/>
      <c r="N3276" s="567"/>
      <c r="O3276" s="567"/>
      <c r="P3276" s="567"/>
      <c r="Q3276" s="567"/>
      <c r="R3276" s="567"/>
      <c r="S3276" s="567"/>
      <c r="T3276" s="567"/>
      <c r="U3276" s="567"/>
      <c r="V3276" s="567"/>
      <c r="W3276" s="567"/>
      <c r="X3276" s="567"/>
      <c r="Y3276" s="568"/>
      <c r="Z3276" s="567"/>
      <c r="AA3276" s="567"/>
      <c r="AB3276" s="316"/>
      <c r="AC3276" s="316"/>
    </row>
    <row r="3277" spans="1:29">
      <c r="A3277" s="576"/>
      <c r="B3277" s="566"/>
      <c r="C3277" s="566"/>
      <c r="D3277" s="566"/>
      <c r="E3277" s="566"/>
      <c r="F3277" s="567"/>
      <c r="G3277" s="567"/>
      <c r="H3277" s="567"/>
      <c r="I3277" s="567"/>
      <c r="J3277" s="567"/>
      <c r="K3277" s="567"/>
      <c r="L3277" s="567"/>
      <c r="M3277" s="567"/>
      <c r="N3277" s="567"/>
      <c r="O3277" s="567"/>
      <c r="P3277" s="567"/>
      <c r="Q3277" s="567"/>
      <c r="R3277" s="567"/>
      <c r="S3277" s="567"/>
      <c r="T3277" s="567"/>
      <c r="U3277" s="567"/>
      <c r="V3277" s="567"/>
      <c r="W3277" s="567"/>
      <c r="X3277" s="567"/>
      <c r="Y3277" s="568"/>
      <c r="Z3277" s="567"/>
      <c r="AA3277" s="567"/>
      <c r="AB3277" s="316"/>
      <c r="AC3277" s="316"/>
    </row>
    <row r="3278" spans="1:29">
      <c r="A3278" s="576"/>
      <c r="B3278" s="566"/>
      <c r="C3278" s="566"/>
      <c r="D3278" s="566"/>
      <c r="E3278" s="566"/>
      <c r="F3278" s="567"/>
      <c r="G3278" s="567"/>
      <c r="H3278" s="567"/>
      <c r="I3278" s="567"/>
      <c r="J3278" s="567"/>
      <c r="K3278" s="567"/>
      <c r="L3278" s="567"/>
      <c r="M3278" s="567"/>
      <c r="N3278" s="567"/>
      <c r="O3278" s="567"/>
      <c r="P3278" s="567"/>
      <c r="Q3278" s="567"/>
      <c r="R3278" s="567"/>
      <c r="S3278" s="567"/>
      <c r="T3278" s="567"/>
      <c r="U3278" s="567"/>
      <c r="V3278" s="567"/>
      <c r="W3278" s="567"/>
      <c r="X3278" s="567"/>
      <c r="Y3278" s="568"/>
      <c r="Z3278" s="567"/>
      <c r="AA3278" s="567"/>
      <c r="AB3278" s="316"/>
      <c r="AC3278" s="316"/>
    </row>
    <row r="3279" spans="1:29">
      <c r="A3279" s="576"/>
      <c r="B3279" s="566"/>
      <c r="C3279" s="566"/>
      <c r="D3279" s="566"/>
      <c r="E3279" s="566"/>
      <c r="F3279" s="567"/>
      <c r="G3279" s="567"/>
      <c r="H3279" s="567"/>
      <c r="I3279" s="567"/>
      <c r="J3279" s="567"/>
      <c r="K3279" s="567"/>
      <c r="L3279" s="567"/>
      <c r="M3279" s="567"/>
      <c r="N3279" s="567"/>
      <c r="O3279" s="567"/>
      <c r="P3279" s="567"/>
      <c r="Q3279" s="567"/>
      <c r="R3279" s="567"/>
      <c r="S3279" s="567"/>
      <c r="T3279" s="567"/>
      <c r="U3279" s="567"/>
      <c r="V3279" s="567"/>
      <c r="W3279" s="567"/>
      <c r="X3279" s="567"/>
      <c r="Y3279" s="568"/>
      <c r="Z3279" s="567"/>
      <c r="AA3279" s="567"/>
      <c r="AB3279" s="316"/>
      <c r="AC3279" s="316"/>
    </row>
    <row r="3280" spans="1:29">
      <c r="A3280" s="576"/>
      <c r="B3280" s="566"/>
      <c r="C3280" s="566"/>
      <c r="D3280" s="566"/>
      <c r="E3280" s="566"/>
      <c r="F3280" s="567"/>
      <c r="G3280" s="567"/>
      <c r="H3280" s="567"/>
      <c r="I3280" s="567"/>
      <c r="J3280" s="567"/>
      <c r="K3280" s="567"/>
      <c r="L3280" s="567"/>
      <c r="M3280" s="567"/>
      <c r="N3280" s="567"/>
      <c r="O3280" s="567"/>
      <c r="P3280" s="567"/>
      <c r="Q3280" s="567"/>
      <c r="R3280" s="567"/>
      <c r="S3280" s="567"/>
      <c r="T3280" s="567"/>
      <c r="U3280" s="567"/>
      <c r="V3280" s="567"/>
      <c r="W3280" s="567"/>
      <c r="X3280" s="567"/>
      <c r="Y3280" s="568"/>
      <c r="Z3280" s="567"/>
      <c r="AA3280" s="567"/>
      <c r="AB3280" s="316"/>
      <c r="AC3280" s="316"/>
    </row>
    <row r="3281" spans="1:29">
      <c r="A3281" s="576"/>
      <c r="B3281" s="566"/>
      <c r="C3281" s="566"/>
      <c r="D3281" s="566"/>
      <c r="E3281" s="566"/>
      <c r="F3281" s="567"/>
      <c r="G3281" s="567"/>
      <c r="H3281" s="567"/>
      <c r="I3281" s="567"/>
      <c r="J3281" s="567"/>
      <c r="K3281" s="567"/>
      <c r="L3281" s="567"/>
      <c r="M3281" s="567"/>
      <c r="N3281" s="567"/>
      <c r="O3281" s="567"/>
      <c r="P3281" s="567"/>
      <c r="Q3281" s="567"/>
      <c r="R3281" s="567"/>
      <c r="S3281" s="567"/>
      <c r="T3281" s="567"/>
      <c r="U3281" s="567"/>
      <c r="V3281" s="567"/>
      <c r="W3281" s="567"/>
      <c r="X3281" s="567"/>
      <c r="Y3281" s="568"/>
      <c r="Z3281" s="567"/>
      <c r="AA3281" s="567"/>
      <c r="AB3281" s="316"/>
      <c r="AC3281" s="316"/>
    </row>
    <row r="3282" spans="1:29">
      <c r="A3282" s="576"/>
      <c r="B3282" s="566"/>
      <c r="C3282" s="566"/>
      <c r="D3282" s="566"/>
      <c r="E3282" s="566"/>
      <c r="F3282" s="567"/>
      <c r="G3282" s="567"/>
      <c r="H3282" s="567"/>
      <c r="I3282" s="567"/>
      <c r="J3282" s="567"/>
      <c r="K3282" s="567"/>
      <c r="L3282" s="567"/>
      <c r="M3282" s="567"/>
      <c r="N3282" s="567"/>
      <c r="O3282" s="567"/>
      <c r="P3282" s="567"/>
      <c r="Q3282" s="567"/>
      <c r="R3282" s="567"/>
      <c r="S3282" s="567"/>
      <c r="T3282" s="567"/>
      <c r="U3282" s="567"/>
      <c r="V3282" s="567"/>
      <c r="W3282" s="567"/>
      <c r="X3282" s="567"/>
      <c r="Y3282" s="568"/>
      <c r="Z3282" s="567"/>
      <c r="AA3282" s="567"/>
      <c r="AB3282" s="316"/>
      <c r="AC3282" s="316"/>
    </row>
    <row r="3283" spans="1:29">
      <c r="A3283" s="576"/>
      <c r="B3283" s="566"/>
      <c r="C3283" s="566"/>
      <c r="D3283" s="566"/>
      <c r="E3283" s="566"/>
      <c r="F3283" s="567"/>
      <c r="G3283" s="567"/>
      <c r="H3283" s="567"/>
      <c r="I3283" s="567"/>
      <c r="J3283" s="567"/>
      <c r="K3283" s="567"/>
      <c r="L3283" s="567"/>
      <c r="M3283" s="567"/>
      <c r="N3283" s="567"/>
      <c r="O3283" s="567"/>
      <c r="P3283" s="567"/>
      <c r="Q3283" s="567"/>
      <c r="R3283" s="567"/>
      <c r="S3283" s="567"/>
      <c r="T3283" s="567"/>
      <c r="U3283" s="567"/>
      <c r="V3283" s="567"/>
      <c r="W3283" s="567"/>
      <c r="X3283" s="567"/>
      <c r="Y3283" s="568"/>
      <c r="Z3283" s="567"/>
      <c r="AA3283" s="567"/>
      <c r="AB3283" s="316"/>
      <c r="AC3283" s="316"/>
    </row>
    <row r="3284" spans="1:29">
      <c r="A3284" s="576"/>
      <c r="B3284" s="566"/>
      <c r="C3284" s="566"/>
      <c r="D3284" s="566"/>
      <c r="E3284" s="566"/>
      <c r="F3284" s="567"/>
      <c r="G3284" s="567"/>
      <c r="H3284" s="567"/>
      <c r="I3284" s="567"/>
      <c r="J3284" s="567"/>
      <c r="K3284" s="567"/>
      <c r="L3284" s="567"/>
      <c r="M3284" s="567"/>
      <c r="N3284" s="567"/>
      <c r="O3284" s="567"/>
      <c r="P3284" s="567"/>
      <c r="Q3284" s="567"/>
      <c r="R3284" s="567"/>
      <c r="S3284" s="567"/>
      <c r="T3284" s="567"/>
      <c r="U3284" s="567"/>
      <c r="V3284" s="567"/>
      <c r="W3284" s="567"/>
      <c r="X3284" s="567"/>
      <c r="Y3284" s="568"/>
      <c r="Z3284" s="567"/>
      <c r="AA3284" s="567"/>
      <c r="AB3284" s="316"/>
      <c r="AC3284" s="316"/>
    </row>
    <row r="3285" spans="1:29">
      <c r="A3285" s="576"/>
      <c r="B3285" s="566"/>
      <c r="C3285" s="566"/>
      <c r="D3285" s="566"/>
      <c r="E3285" s="566"/>
      <c r="F3285" s="567"/>
      <c r="G3285" s="567"/>
      <c r="H3285" s="567"/>
      <c r="I3285" s="567"/>
      <c r="J3285" s="567"/>
      <c r="K3285" s="567"/>
      <c r="L3285" s="567"/>
      <c r="M3285" s="567"/>
      <c r="N3285" s="567"/>
      <c r="O3285" s="567"/>
      <c r="P3285" s="567"/>
      <c r="Q3285" s="567"/>
      <c r="R3285" s="567"/>
      <c r="S3285" s="567"/>
      <c r="T3285" s="567"/>
      <c r="U3285" s="567"/>
      <c r="V3285" s="567"/>
      <c r="W3285" s="567"/>
      <c r="X3285" s="567"/>
      <c r="Y3285" s="568"/>
      <c r="Z3285" s="567"/>
      <c r="AA3285" s="567"/>
      <c r="AB3285" s="316"/>
      <c r="AC3285" s="316"/>
    </row>
    <row r="3286" spans="1:29">
      <c r="A3286" s="576"/>
      <c r="B3286" s="566"/>
      <c r="C3286" s="566"/>
      <c r="D3286" s="566"/>
      <c r="E3286" s="566"/>
      <c r="F3286" s="567"/>
      <c r="G3286" s="567"/>
      <c r="H3286" s="567"/>
      <c r="I3286" s="567"/>
      <c r="J3286" s="567"/>
      <c r="K3286" s="567"/>
      <c r="L3286" s="567"/>
      <c r="M3286" s="567"/>
      <c r="N3286" s="567"/>
      <c r="O3286" s="567"/>
      <c r="P3286" s="567"/>
      <c r="Q3286" s="567"/>
      <c r="R3286" s="567"/>
      <c r="S3286" s="567"/>
      <c r="T3286" s="567"/>
      <c r="U3286" s="567"/>
      <c r="V3286" s="567"/>
      <c r="W3286" s="567"/>
      <c r="X3286" s="567"/>
      <c r="Y3286" s="568"/>
      <c r="Z3286" s="567"/>
      <c r="AA3286" s="567"/>
      <c r="AB3286" s="316"/>
      <c r="AC3286" s="316"/>
    </row>
    <row r="3287" spans="1:29">
      <c r="A3287" s="576"/>
      <c r="B3287" s="566"/>
      <c r="C3287" s="566"/>
      <c r="D3287" s="566"/>
      <c r="E3287" s="566"/>
      <c r="F3287" s="567"/>
      <c r="G3287" s="567"/>
      <c r="H3287" s="567"/>
      <c r="I3287" s="567"/>
      <c r="J3287" s="567"/>
      <c r="K3287" s="567"/>
      <c r="L3287" s="567"/>
      <c r="M3287" s="567"/>
      <c r="N3287" s="567"/>
      <c r="O3287" s="567"/>
      <c r="P3287" s="567"/>
      <c r="Q3287" s="567"/>
      <c r="R3287" s="567"/>
      <c r="S3287" s="567"/>
      <c r="T3287" s="567"/>
      <c r="U3287" s="567"/>
      <c r="V3287" s="567"/>
      <c r="W3287" s="567"/>
      <c r="X3287" s="567"/>
      <c r="Y3287" s="568"/>
      <c r="Z3287" s="567"/>
      <c r="AA3287" s="567"/>
      <c r="AB3287" s="316"/>
      <c r="AC3287" s="316"/>
    </row>
    <row r="3288" spans="1:29">
      <c r="A3288" s="576"/>
      <c r="B3288" s="566"/>
      <c r="C3288" s="566"/>
      <c r="D3288" s="566"/>
      <c r="E3288" s="566"/>
      <c r="F3288" s="567"/>
      <c r="G3288" s="567"/>
      <c r="H3288" s="567"/>
      <c r="I3288" s="567"/>
      <c r="J3288" s="567"/>
      <c r="K3288" s="567"/>
      <c r="L3288" s="567"/>
      <c r="M3288" s="567"/>
      <c r="N3288" s="567"/>
      <c r="O3288" s="567"/>
      <c r="P3288" s="567"/>
      <c r="Q3288" s="567"/>
      <c r="R3288" s="567"/>
      <c r="S3288" s="567"/>
      <c r="T3288" s="567"/>
      <c r="U3288" s="567"/>
      <c r="V3288" s="567"/>
      <c r="W3288" s="567"/>
      <c r="X3288" s="567"/>
      <c r="Y3288" s="568"/>
      <c r="Z3288" s="567"/>
      <c r="AA3288" s="567"/>
      <c r="AB3288" s="316"/>
      <c r="AC3288" s="316"/>
    </row>
    <row r="3289" spans="1:29">
      <c r="A3289" s="576"/>
      <c r="B3289" s="566"/>
      <c r="C3289" s="566"/>
      <c r="D3289" s="566"/>
      <c r="E3289" s="566"/>
      <c r="F3289" s="567"/>
      <c r="G3289" s="567"/>
      <c r="H3289" s="567"/>
      <c r="I3289" s="567"/>
      <c r="J3289" s="567"/>
      <c r="K3289" s="567"/>
      <c r="L3289" s="567"/>
      <c r="M3289" s="567"/>
      <c r="N3289" s="567"/>
      <c r="O3289" s="567"/>
      <c r="P3289" s="567"/>
      <c r="Q3289" s="567"/>
      <c r="R3289" s="567"/>
      <c r="S3289" s="567"/>
      <c r="T3289" s="567"/>
      <c r="U3289" s="567"/>
      <c r="V3289" s="567"/>
      <c r="W3289" s="567"/>
      <c r="X3289" s="567"/>
      <c r="Y3289" s="568"/>
      <c r="Z3289" s="567"/>
      <c r="AA3289" s="567"/>
      <c r="AB3289" s="316"/>
      <c r="AC3289" s="316"/>
    </row>
    <row r="3290" spans="1:29">
      <c r="A3290" s="576"/>
      <c r="B3290" s="566"/>
      <c r="C3290" s="566"/>
      <c r="D3290" s="566"/>
      <c r="E3290" s="566"/>
      <c r="F3290" s="567"/>
      <c r="G3290" s="567"/>
      <c r="H3290" s="567"/>
      <c r="I3290" s="567"/>
      <c r="J3290" s="567"/>
      <c r="K3290" s="567"/>
      <c r="L3290" s="567"/>
      <c r="M3290" s="567"/>
      <c r="N3290" s="567"/>
      <c r="O3290" s="567"/>
      <c r="P3290" s="567"/>
      <c r="Q3290" s="567"/>
      <c r="R3290" s="567"/>
      <c r="S3290" s="567"/>
      <c r="T3290" s="567"/>
      <c r="U3290" s="567"/>
      <c r="V3290" s="567"/>
      <c r="W3290" s="567"/>
      <c r="X3290" s="567"/>
      <c r="Y3290" s="568"/>
      <c r="Z3290" s="567"/>
      <c r="AA3290" s="567"/>
      <c r="AB3290" s="316"/>
      <c r="AC3290" s="316"/>
    </row>
    <row r="3291" spans="1:29">
      <c r="A3291" s="576"/>
      <c r="B3291" s="566"/>
      <c r="C3291" s="566"/>
      <c r="D3291" s="566"/>
      <c r="E3291" s="566"/>
      <c r="F3291" s="567"/>
      <c r="G3291" s="567"/>
      <c r="H3291" s="567"/>
      <c r="I3291" s="567"/>
      <c r="J3291" s="567"/>
      <c r="K3291" s="567"/>
      <c r="L3291" s="567"/>
      <c r="M3291" s="567"/>
      <c r="N3291" s="567"/>
      <c r="O3291" s="567"/>
      <c r="P3291" s="567"/>
      <c r="Q3291" s="567"/>
      <c r="R3291" s="567"/>
      <c r="S3291" s="567"/>
      <c r="T3291" s="567"/>
      <c r="U3291" s="567"/>
      <c r="V3291" s="567"/>
      <c r="W3291" s="567"/>
      <c r="X3291" s="567"/>
      <c r="Y3291" s="568"/>
      <c r="Z3291" s="567"/>
      <c r="AA3291" s="567"/>
      <c r="AB3291" s="316"/>
      <c r="AC3291" s="316"/>
    </row>
    <row r="3292" spans="1:29">
      <c r="A3292" s="576"/>
      <c r="B3292" s="566"/>
      <c r="C3292" s="566"/>
      <c r="D3292" s="566"/>
      <c r="E3292" s="566"/>
      <c r="F3292" s="567"/>
      <c r="G3292" s="567"/>
      <c r="H3292" s="567"/>
      <c r="I3292" s="567"/>
      <c r="J3292" s="567"/>
      <c r="K3292" s="567"/>
      <c r="L3292" s="567"/>
      <c r="M3292" s="567"/>
      <c r="N3292" s="567"/>
      <c r="O3292" s="567"/>
      <c r="P3292" s="567"/>
      <c r="Q3292" s="567"/>
      <c r="R3292" s="567"/>
      <c r="S3292" s="567"/>
      <c r="T3292" s="567"/>
      <c r="U3292" s="567"/>
      <c r="V3292" s="567"/>
      <c r="W3292" s="567"/>
      <c r="X3292" s="567"/>
      <c r="Y3292" s="568"/>
      <c r="Z3292" s="567"/>
      <c r="AA3292" s="567"/>
      <c r="AB3292" s="316"/>
      <c r="AC3292" s="316"/>
    </row>
    <row r="3293" spans="1:29">
      <c r="A3293" s="576"/>
      <c r="B3293" s="566"/>
      <c r="C3293" s="566"/>
      <c r="D3293" s="566"/>
      <c r="E3293" s="566"/>
      <c r="F3293" s="567"/>
      <c r="G3293" s="567"/>
      <c r="H3293" s="567"/>
      <c r="I3293" s="567"/>
      <c r="J3293" s="567"/>
      <c r="K3293" s="567"/>
      <c r="L3293" s="567"/>
      <c r="M3293" s="567"/>
      <c r="N3293" s="567"/>
      <c r="O3293" s="567"/>
      <c r="P3293" s="567"/>
      <c r="Q3293" s="567"/>
      <c r="R3293" s="567"/>
      <c r="S3293" s="567"/>
      <c r="T3293" s="567"/>
      <c r="U3293" s="567"/>
      <c r="V3293" s="567"/>
      <c r="W3293" s="567"/>
      <c r="X3293" s="567"/>
      <c r="Y3293" s="568"/>
      <c r="Z3293" s="567"/>
      <c r="AA3293" s="567"/>
      <c r="AB3293" s="316"/>
      <c r="AC3293" s="316"/>
    </row>
    <row r="3294" spans="1:29">
      <c r="A3294" s="576"/>
      <c r="B3294" s="566"/>
      <c r="C3294" s="566"/>
      <c r="D3294" s="566"/>
      <c r="E3294" s="566"/>
      <c r="F3294" s="567"/>
      <c r="G3294" s="567"/>
      <c r="H3294" s="567"/>
      <c r="I3294" s="567"/>
      <c r="J3294" s="567"/>
      <c r="K3294" s="567"/>
      <c r="L3294" s="567"/>
      <c r="M3294" s="567"/>
      <c r="N3294" s="567"/>
      <c r="O3294" s="567"/>
      <c r="P3294" s="567"/>
      <c r="Q3294" s="567"/>
      <c r="R3294" s="567"/>
      <c r="S3294" s="567"/>
      <c r="T3294" s="567"/>
      <c r="U3294" s="567"/>
      <c r="V3294" s="567"/>
      <c r="W3294" s="567"/>
      <c r="X3294" s="567"/>
      <c r="Y3294" s="568"/>
      <c r="Z3294" s="567"/>
      <c r="AA3294" s="567"/>
      <c r="AB3294" s="316"/>
      <c r="AC3294" s="316"/>
    </row>
    <row r="3295" spans="1:29">
      <c r="A3295" s="576"/>
      <c r="B3295" s="566"/>
      <c r="C3295" s="566"/>
      <c r="D3295" s="566"/>
      <c r="E3295" s="566"/>
      <c r="F3295" s="567"/>
      <c r="G3295" s="567"/>
      <c r="H3295" s="567"/>
      <c r="I3295" s="567"/>
      <c r="J3295" s="567"/>
      <c r="K3295" s="567"/>
      <c r="L3295" s="567"/>
      <c r="M3295" s="567"/>
      <c r="N3295" s="567"/>
      <c r="O3295" s="567"/>
      <c r="P3295" s="567"/>
      <c r="Q3295" s="567"/>
      <c r="R3295" s="567"/>
      <c r="S3295" s="567"/>
      <c r="T3295" s="567"/>
      <c r="U3295" s="567"/>
      <c r="V3295" s="567"/>
      <c r="W3295" s="567"/>
      <c r="X3295" s="567"/>
      <c r="Y3295" s="568"/>
      <c r="Z3295" s="567"/>
      <c r="AA3295" s="567"/>
      <c r="AB3295" s="316"/>
      <c r="AC3295" s="316"/>
    </row>
    <row r="3296" spans="1:29">
      <c r="A3296" s="576"/>
      <c r="B3296" s="566"/>
      <c r="C3296" s="566"/>
      <c r="D3296" s="566"/>
      <c r="E3296" s="566"/>
      <c r="F3296" s="567"/>
      <c r="G3296" s="567"/>
      <c r="H3296" s="567"/>
      <c r="I3296" s="567"/>
      <c r="J3296" s="567"/>
      <c r="K3296" s="567"/>
      <c r="L3296" s="567"/>
      <c r="M3296" s="567"/>
      <c r="N3296" s="567"/>
      <c r="O3296" s="567"/>
      <c r="P3296" s="567"/>
      <c r="Q3296" s="567"/>
      <c r="R3296" s="567"/>
      <c r="S3296" s="567"/>
      <c r="T3296" s="567"/>
      <c r="U3296" s="567"/>
      <c r="V3296" s="567"/>
      <c r="W3296" s="567"/>
      <c r="X3296" s="567"/>
      <c r="Y3296" s="568"/>
      <c r="Z3296" s="567"/>
      <c r="AA3296" s="567"/>
      <c r="AB3296" s="316"/>
      <c r="AC3296" s="316"/>
    </row>
    <row r="3297" spans="1:29">
      <c r="A3297" s="576"/>
      <c r="B3297" s="566"/>
      <c r="C3297" s="566"/>
      <c r="D3297" s="566"/>
      <c r="E3297" s="566"/>
      <c r="F3297" s="567"/>
      <c r="G3297" s="567"/>
      <c r="H3297" s="567"/>
      <c r="I3297" s="567"/>
      <c r="J3297" s="567"/>
      <c r="K3297" s="567"/>
      <c r="L3297" s="567"/>
      <c r="M3297" s="567"/>
      <c r="N3297" s="567"/>
      <c r="O3297" s="567"/>
      <c r="P3297" s="567"/>
      <c r="Q3297" s="567"/>
      <c r="R3297" s="567"/>
      <c r="S3297" s="567"/>
      <c r="T3297" s="567"/>
      <c r="U3297" s="567"/>
      <c r="V3297" s="567"/>
      <c r="W3297" s="567"/>
      <c r="X3297" s="567"/>
      <c r="Y3297" s="568"/>
      <c r="Z3297" s="567"/>
      <c r="AA3297" s="567"/>
      <c r="AB3297" s="316"/>
      <c r="AC3297" s="316"/>
    </row>
    <row r="3298" spans="1:29">
      <c r="A3298" s="576"/>
      <c r="B3298" s="566"/>
      <c r="C3298" s="566"/>
      <c r="D3298" s="566"/>
      <c r="E3298" s="566"/>
      <c r="F3298" s="567"/>
      <c r="G3298" s="567"/>
      <c r="H3298" s="567"/>
      <c r="I3298" s="567"/>
      <c r="J3298" s="567"/>
      <c r="K3298" s="567"/>
      <c r="L3298" s="567"/>
      <c r="M3298" s="567"/>
      <c r="N3298" s="567"/>
      <c r="O3298" s="567"/>
      <c r="P3298" s="567"/>
      <c r="Q3298" s="567"/>
      <c r="R3298" s="567"/>
      <c r="S3298" s="567"/>
      <c r="T3298" s="567"/>
      <c r="U3298" s="567"/>
      <c r="V3298" s="567"/>
      <c r="W3298" s="567"/>
      <c r="X3298" s="567"/>
      <c r="Y3298" s="568"/>
      <c r="Z3298" s="567"/>
      <c r="AA3298" s="567"/>
      <c r="AB3298" s="316"/>
      <c r="AC3298" s="316"/>
    </row>
    <row r="3299" spans="1:29">
      <c r="A3299" s="576"/>
      <c r="B3299" s="566"/>
      <c r="C3299" s="566"/>
      <c r="D3299" s="566"/>
      <c r="E3299" s="566"/>
      <c r="F3299" s="567"/>
      <c r="G3299" s="567"/>
      <c r="H3299" s="567"/>
      <c r="I3299" s="567"/>
      <c r="J3299" s="567"/>
      <c r="K3299" s="567"/>
      <c r="L3299" s="567"/>
      <c r="M3299" s="567"/>
      <c r="N3299" s="567"/>
      <c r="O3299" s="567"/>
      <c r="P3299" s="567"/>
      <c r="Q3299" s="567"/>
      <c r="R3299" s="567"/>
      <c r="S3299" s="567"/>
      <c r="T3299" s="567"/>
      <c r="U3299" s="567"/>
      <c r="V3299" s="567"/>
      <c r="W3299" s="567"/>
      <c r="X3299" s="567"/>
      <c r="Y3299" s="568"/>
      <c r="Z3299" s="567"/>
      <c r="AA3299" s="567"/>
      <c r="AB3299" s="316"/>
      <c r="AC3299" s="316"/>
    </row>
    <row r="3300" spans="1:29">
      <c r="A3300" s="576"/>
      <c r="B3300" s="566"/>
      <c r="C3300" s="566"/>
      <c r="D3300" s="566"/>
      <c r="E3300" s="566"/>
      <c r="F3300" s="567"/>
      <c r="G3300" s="567"/>
      <c r="H3300" s="567"/>
      <c r="I3300" s="567"/>
      <c r="J3300" s="567"/>
      <c r="K3300" s="567"/>
      <c r="L3300" s="567"/>
      <c r="M3300" s="567"/>
      <c r="N3300" s="567"/>
      <c r="O3300" s="567"/>
      <c r="P3300" s="567"/>
      <c r="Q3300" s="567"/>
      <c r="R3300" s="567"/>
      <c r="S3300" s="567"/>
      <c r="T3300" s="567"/>
      <c r="U3300" s="567"/>
      <c r="V3300" s="567"/>
      <c r="W3300" s="567"/>
      <c r="X3300" s="567"/>
      <c r="Y3300" s="568"/>
      <c r="Z3300" s="567"/>
      <c r="AA3300" s="567"/>
      <c r="AB3300" s="316"/>
      <c r="AC3300" s="316"/>
    </row>
    <row r="3301" spans="1:29">
      <c r="A3301" s="576"/>
      <c r="B3301" s="566"/>
      <c r="C3301" s="566"/>
      <c r="D3301" s="566"/>
      <c r="E3301" s="566"/>
      <c r="F3301" s="567"/>
      <c r="G3301" s="567"/>
      <c r="H3301" s="567"/>
      <c r="I3301" s="567"/>
      <c r="J3301" s="567"/>
      <c r="K3301" s="567"/>
      <c r="L3301" s="567"/>
      <c r="M3301" s="567"/>
      <c r="N3301" s="567"/>
      <c r="O3301" s="567"/>
      <c r="P3301" s="567"/>
      <c r="Q3301" s="567"/>
      <c r="R3301" s="567"/>
      <c r="S3301" s="567"/>
      <c r="T3301" s="567"/>
      <c r="U3301" s="567"/>
      <c r="V3301" s="567"/>
      <c r="W3301" s="567"/>
      <c r="X3301" s="567"/>
      <c r="Y3301" s="568"/>
      <c r="Z3301" s="567"/>
      <c r="AA3301" s="567"/>
      <c r="AB3301" s="316"/>
      <c r="AC3301" s="316"/>
    </row>
    <row r="3302" spans="1:29">
      <c r="A3302" s="576"/>
      <c r="B3302" s="566"/>
      <c r="C3302" s="566"/>
      <c r="D3302" s="566"/>
      <c r="E3302" s="566"/>
      <c r="F3302" s="567"/>
      <c r="G3302" s="567"/>
      <c r="H3302" s="567"/>
      <c r="I3302" s="567"/>
      <c r="J3302" s="567"/>
      <c r="K3302" s="567"/>
      <c r="L3302" s="567"/>
      <c r="M3302" s="567"/>
      <c r="N3302" s="567"/>
      <c r="O3302" s="567"/>
      <c r="P3302" s="567"/>
      <c r="Q3302" s="567"/>
      <c r="R3302" s="567"/>
      <c r="S3302" s="567"/>
      <c r="T3302" s="567"/>
      <c r="U3302" s="567"/>
      <c r="V3302" s="567"/>
      <c r="W3302" s="567"/>
      <c r="X3302" s="567"/>
      <c r="Y3302" s="568"/>
      <c r="Z3302" s="567"/>
      <c r="AA3302" s="567"/>
      <c r="AB3302" s="316"/>
      <c r="AC3302" s="316"/>
    </row>
    <row r="3303" spans="1:29">
      <c r="A3303" s="576"/>
      <c r="B3303" s="566"/>
      <c r="C3303" s="566"/>
      <c r="D3303" s="566"/>
      <c r="E3303" s="566"/>
      <c r="F3303" s="567"/>
      <c r="G3303" s="567"/>
      <c r="H3303" s="567"/>
      <c r="I3303" s="567"/>
      <c r="J3303" s="567"/>
      <c r="K3303" s="567"/>
      <c r="L3303" s="567"/>
      <c r="M3303" s="567"/>
      <c r="N3303" s="567"/>
      <c r="O3303" s="567"/>
      <c r="P3303" s="567"/>
      <c r="Q3303" s="567"/>
      <c r="R3303" s="567"/>
      <c r="S3303" s="567"/>
      <c r="T3303" s="567"/>
      <c r="U3303" s="567"/>
      <c r="V3303" s="567"/>
      <c r="W3303" s="567"/>
      <c r="X3303" s="567"/>
      <c r="Y3303" s="568"/>
      <c r="Z3303" s="567"/>
      <c r="AA3303" s="567"/>
      <c r="AB3303" s="316"/>
      <c r="AC3303" s="316"/>
    </row>
    <row r="3304" spans="1:29">
      <c r="A3304" s="576"/>
      <c r="B3304" s="566"/>
      <c r="C3304" s="566"/>
      <c r="D3304" s="566"/>
      <c r="E3304" s="566"/>
      <c r="F3304" s="567"/>
      <c r="G3304" s="567"/>
      <c r="H3304" s="567"/>
      <c r="I3304" s="567"/>
      <c r="J3304" s="567"/>
      <c r="K3304" s="567"/>
      <c r="L3304" s="567"/>
      <c r="M3304" s="567"/>
      <c r="N3304" s="567"/>
      <c r="O3304" s="567"/>
      <c r="P3304" s="567"/>
      <c r="Q3304" s="567"/>
      <c r="R3304" s="567"/>
      <c r="S3304" s="567"/>
      <c r="T3304" s="567"/>
      <c r="U3304" s="567"/>
      <c r="V3304" s="567"/>
      <c r="W3304" s="567"/>
      <c r="X3304" s="567"/>
      <c r="Y3304" s="568"/>
      <c r="Z3304" s="567"/>
      <c r="AA3304" s="567"/>
      <c r="AB3304" s="316"/>
      <c r="AC3304" s="316"/>
    </row>
    <row r="3305" spans="1:29">
      <c r="A3305" s="576"/>
      <c r="B3305" s="566"/>
      <c r="C3305" s="566"/>
      <c r="D3305" s="566"/>
      <c r="E3305" s="566"/>
      <c r="F3305" s="567"/>
      <c r="G3305" s="567"/>
      <c r="H3305" s="567"/>
      <c r="I3305" s="567"/>
      <c r="J3305" s="567"/>
      <c r="K3305" s="567"/>
      <c r="L3305" s="567"/>
      <c r="M3305" s="567"/>
      <c r="N3305" s="567"/>
      <c r="O3305" s="567"/>
      <c r="P3305" s="567"/>
      <c r="Q3305" s="567"/>
      <c r="R3305" s="567"/>
      <c r="S3305" s="567"/>
      <c r="T3305" s="567"/>
      <c r="U3305" s="567"/>
      <c r="V3305" s="567"/>
      <c r="W3305" s="567"/>
      <c r="X3305" s="567"/>
      <c r="Y3305" s="568"/>
      <c r="Z3305" s="567"/>
      <c r="AA3305" s="567"/>
      <c r="AB3305" s="316"/>
      <c r="AC3305" s="316"/>
    </row>
    <row r="3306" spans="1:29">
      <c r="A3306" s="576"/>
      <c r="B3306" s="566"/>
      <c r="C3306" s="566"/>
      <c r="D3306" s="566"/>
      <c r="E3306" s="566"/>
      <c r="F3306" s="567"/>
      <c r="G3306" s="567"/>
      <c r="H3306" s="567"/>
      <c r="I3306" s="567"/>
      <c r="J3306" s="567"/>
      <c r="K3306" s="567"/>
      <c r="L3306" s="567"/>
      <c r="M3306" s="567"/>
      <c r="N3306" s="567"/>
      <c r="O3306" s="567"/>
      <c r="P3306" s="567"/>
      <c r="Q3306" s="567"/>
      <c r="R3306" s="567"/>
      <c r="S3306" s="567"/>
      <c r="T3306" s="567"/>
      <c r="U3306" s="567"/>
      <c r="V3306" s="567"/>
      <c r="W3306" s="567"/>
      <c r="X3306" s="567"/>
      <c r="Y3306" s="568"/>
      <c r="Z3306" s="567"/>
      <c r="AA3306" s="567"/>
      <c r="AB3306" s="316"/>
      <c r="AC3306" s="316"/>
    </row>
    <row r="3307" spans="1:29">
      <c r="A3307" s="576"/>
      <c r="B3307" s="566"/>
      <c r="C3307" s="566"/>
      <c r="D3307" s="566"/>
      <c r="E3307" s="566"/>
      <c r="F3307" s="567"/>
      <c r="G3307" s="567"/>
      <c r="H3307" s="567"/>
      <c r="I3307" s="567"/>
      <c r="J3307" s="567"/>
      <c r="K3307" s="567"/>
      <c r="L3307" s="567"/>
      <c r="M3307" s="567"/>
      <c r="N3307" s="567"/>
      <c r="O3307" s="567"/>
      <c r="P3307" s="567"/>
      <c r="Q3307" s="567"/>
      <c r="R3307" s="567"/>
      <c r="S3307" s="567"/>
      <c r="T3307" s="567"/>
      <c r="U3307" s="567"/>
      <c r="V3307" s="567"/>
      <c r="W3307" s="567"/>
      <c r="X3307" s="567"/>
      <c r="Y3307" s="568"/>
      <c r="Z3307" s="567"/>
      <c r="AA3307" s="567"/>
      <c r="AB3307" s="316"/>
      <c r="AC3307" s="316"/>
    </row>
    <row r="3308" spans="1:29">
      <c r="A3308" s="576"/>
      <c r="B3308" s="566"/>
      <c r="C3308" s="566"/>
      <c r="D3308" s="566"/>
      <c r="E3308" s="566"/>
      <c r="F3308" s="567"/>
      <c r="G3308" s="567"/>
      <c r="H3308" s="567"/>
      <c r="I3308" s="567"/>
      <c r="J3308" s="567"/>
      <c r="K3308" s="567"/>
      <c r="L3308" s="567"/>
      <c r="M3308" s="567"/>
      <c r="N3308" s="567"/>
      <c r="O3308" s="567"/>
      <c r="P3308" s="567"/>
      <c r="Q3308" s="567"/>
      <c r="R3308" s="567"/>
      <c r="S3308" s="567"/>
      <c r="T3308" s="567"/>
      <c r="U3308" s="567"/>
      <c r="V3308" s="567"/>
      <c r="W3308" s="567"/>
      <c r="X3308" s="567"/>
      <c r="Y3308" s="568"/>
      <c r="Z3308" s="567"/>
      <c r="AA3308" s="567"/>
      <c r="AB3308" s="316"/>
      <c r="AC3308" s="316"/>
    </row>
    <row r="3309" spans="1:29">
      <c r="A3309" s="576"/>
      <c r="B3309" s="566"/>
      <c r="C3309" s="566"/>
      <c r="D3309" s="566"/>
      <c r="E3309" s="566"/>
      <c r="F3309" s="567"/>
      <c r="G3309" s="567"/>
      <c r="H3309" s="567"/>
      <c r="I3309" s="567"/>
      <c r="J3309" s="567"/>
      <c r="K3309" s="567"/>
      <c r="L3309" s="567"/>
      <c r="M3309" s="567"/>
      <c r="N3309" s="567"/>
      <c r="O3309" s="567"/>
      <c r="P3309" s="567"/>
      <c r="Q3309" s="567"/>
      <c r="R3309" s="567"/>
      <c r="S3309" s="567"/>
      <c r="T3309" s="567"/>
      <c r="U3309" s="567"/>
      <c r="V3309" s="567"/>
      <c r="W3309" s="567"/>
      <c r="X3309" s="567"/>
      <c r="Y3309" s="568"/>
      <c r="Z3309" s="567"/>
      <c r="AA3309" s="567"/>
      <c r="AB3309" s="316"/>
      <c r="AC3309" s="316"/>
    </row>
    <row r="3310" spans="1:29">
      <c r="A3310" s="576"/>
      <c r="B3310" s="566"/>
      <c r="C3310" s="566"/>
      <c r="D3310" s="566"/>
      <c r="E3310" s="566"/>
      <c r="F3310" s="567"/>
      <c r="G3310" s="567"/>
      <c r="H3310" s="567"/>
      <c r="I3310" s="567"/>
      <c r="J3310" s="567"/>
      <c r="K3310" s="567"/>
      <c r="L3310" s="567"/>
      <c r="M3310" s="567"/>
      <c r="N3310" s="567"/>
      <c r="O3310" s="567"/>
      <c r="P3310" s="567"/>
      <c r="Q3310" s="567"/>
      <c r="R3310" s="567"/>
      <c r="S3310" s="567"/>
      <c r="T3310" s="567"/>
      <c r="U3310" s="567"/>
      <c r="V3310" s="567"/>
      <c r="W3310" s="567"/>
      <c r="X3310" s="567"/>
      <c r="Y3310" s="568"/>
      <c r="Z3310" s="567"/>
      <c r="AA3310" s="567"/>
      <c r="AB3310" s="316"/>
      <c r="AC3310" s="316"/>
    </row>
    <row r="3311" spans="1:29">
      <c r="A3311" s="576"/>
      <c r="B3311" s="566"/>
      <c r="C3311" s="566"/>
      <c r="D3311" s="566"/>
      <c r="E3311" s="566"/>
      <c r="F3311" s="567"/>
      <c r="G3311" s="567"/>
      <c r="H3311" s="567"/>
      <c r="I3311" s="567"/>
      <c r="J3311" s="567"/>
      <c r="K3311" s="567"/>
      <c r="L3311" s="567"/>
      <c r="M3311" s="567"/>
      <c r="N3311" s="567"/>
      <c r="O3311" s="567"/>
      <c r="P3311" s="567"/>
      <c r="Q3311" s="567"/>
      <c r="R3311" s="567"/>
      <c r="S3311" s="567"/>
      <c r="T3311" s="567"/>
      <c r="U3311" s="567"/>
      <c r="V3311" s="567"/>
      <c r="W3311" s="567"/>
      <c r="X3311" s="567"/>
      <c r="Y3311" s="568"/>
      <c r="Z3311" s="567"/>
      <c r="AA3311" s="567"/>
      <c r="AB3311" s="316"/>
      <c r="AC3311" s="316"/>
    </row>
    <row r="3312" spans="1:29">
      <c r="A3312" s="576"/>
      <c r="B3312" s="566"/>
      <c r="C3312" s="566"/>
      <c r="D3312" s="566"/>
      <c r="E3312" s="566"/>
      <c r="F3312" s="567"/>
      <c r="G3312" s="567"/>
      <c r="H3312" s="567"/>
      <c r="I3312" s="567"/>
      <c r="J3312" s="567"/>
      <c r="K3312" s="567"/>
      <c r="L3312" s="567"/>
      <c r="M3312" s="567"/>
      <c r="N3312" s="567"/>
      <c r="O3312" s="567"/>
      <c r="P3312" s="567"/>
      <c r="Q3312" s="567"/>
      <c r="R3312" s="567"/>
      <c r="S3312" s="567"/>
      <c r="T3312" s="567"/>
      <c r="U3312" s="567"/>
      <c r="V3312" s="567"/>
      <c r="W3312" s="567"/>
      <c r="X3312" s="567"/>
      <c r="Y3312" s="568"/>
      <c r="Z3312" s="567"/>
      <c r="AA3312" s="567"/>
      <c r="AB3312" s="316"/>
      <c r="AC3312" s="316"/>
    </row>
    <row r="3313" spans="1:29">
      <c r="A3313" s="576"/>
      <c r="B3313" s="566"/>
      <c r="C3313" s="566"/>
      <c r="D3313" s="566"/>
      <c r="E3313" s="566"/>
      <c r="F3313" s="567"/>
      <c r="G3313" s="567"/>
      <c r="H3313" s="567"/>
      <c r="I3313" s="567"/>
      <c r="J3313" s="567"/>
      <c r="K3313" s="567"/>
      <c r="L3313" s="567"/>
      <c r="M3313" s="567"/>
      <c r="N3313" s="567"/>
      <c r="O3313" s="567"/>
      <c r="P3313" s="567"/>
      <c r="Q3313" s="567"/>
      <c r="R3313" s="567"/>
      <c r="S3313" s="567"/>
      <c r="T3313" s="567"/>
      <c r="U3313" s="567"/>
      <c r="V3313" s="567"/>
      <c r="W3313" s="567"/>
      <c r="X3313" s="567"/>
      <c r="Y3313" s="568"/>
      <c r="Z3313" s="567"/>
      <c r="AA3313" s="567"/>
      <c r="AB3313" s="316"/>
      <c r="AC3313" s="316"/>
    </row>
    <row r="3314" spans="1:29">
      <c r="A3314" s="576"/>
      <c r="B3314" s="566"/>
      <c r="C3314" s="566"/>
      <c r="D3314" s="566"/>
      <c r="E3314" s="566"/>
      <c r="F3314" s="567"/>
      <c r="G3314" s="567"/>
      <c r="H3314" s="567"/>
      <c r="I3314" s="567"/>
      <c r="J3314" s="567"/>
      <c r="K3314" s="567"/>
      <c r="L3314" s="567"/>
      <c r="M3314" s="567"/>
      <c r="N3314" s="567"/>
      <c r="O3314" s="567"/>
      <c r="P3314" s="567"/>
      <c r="Q3314" s="567"/>
      <c r="R3314" s="567"/>
      <c r="S3314" s="567"/>
      <c r="T3314" s="567"/>
      <c r="U3314" s="567"/>
      <c r="V3314" s="567"/>
      <c r="W3314" s="567"/>
      <c r="X3314" s="567"/>
      <c r="Y3314" s="568"/>
      <c r="Z3314" s="567"/>
      <c r="AA3314" s="567"/>
      <c r="AB3314" s="316"/>
      <c r="AC3314" s="316"/>
    </row>
    <row r="3315" spans="1:29">
      <c r="A3315" s="576"/>
      <c r="B3315" s="566"/>
      <c r="C3315" s="566"/>
      <c r="D3315" s="566"/>
      <c r="E3315" s="566"/>
      <c r="F3315" s="567"/>
      <c r="G3315" s="567"/>
      <c r="H3315" s="567"/>
      <c r="I3315" s="567"/>
      <c r="J3315" s="567"/>
      <c r="K3315" s="567"/>
      <c r="L3315" s="567"/>
      <c r="M3315" s="567"/>
      <c r="N3315" s="567"/>
      <c r="O3315" s="567"/>
      <c r="P3315" s="567"/>
      <c r="Q3315" s="567"/>
      <c r="R3315" s="567"/>
      <c r="S3315" s="567"/>
      <c r="T3315" s="567"/>
      <c r="U3315" s="567"/>
      <c r="V3315" s="567"/>
      <c r="W3315" s="567"/>
      <c r="X3315" s="567"/>
      <c r="Y3315" s="568"/>
      <c r="Z3315" s="567"/>
      <c r="AA3315" s="567"/>
      <c r="AB3315" s="316"/>
      <c r="AC3315" s="316"/>
    </row>
    <row r="3316" spans="1:29">
      <c r="A3316" s="576"/>
      <c r="B3316" s="566"/>
      <c r="C3316" s="566"/>
      <c r="D3316" s="566"/>
      <c r="E3316" s="566"/>
      <c r="F3316" s="567"/>
      <c r="G3316" s="567"/>
      <c r="H3316" s="567"/>
      <c r="I3316" s="567"/>
      <c r="J3316" s="567"/>
      <c r="K3316" s="567"/>
      <c r="L3316" s="567"/>
      <c r="M3316" s="567"/>
      <c r="N3316" s="567"/>
      <c r="O3316" s="567"/>
      <c r="P3316" s="567"/>
      <c r="Q3316" s="567"/>
      <c r="R3316" s="567"/>
      <c r="S3316" s="567"/>
      <c r="T3316" s="567"/>
      <c r="U3316" s="567"/>
      <c r="V3316" s="567"/>
      <c r="W3316" s="567"/>
      <c r="X3316" s="567"/>
      <c r="Y3316" s="568"/>
      <c r="Z3316" s="567"/>
      <c r="AA3316" s="567"/>
      <c r="AB3316" s="316"/>
      <c r="AC3316" s="316"/>
    </row>
    <row r="3317" spans="1:29">
      <c r="A3317" s="576"/>
      <c r="B3317" s="566"/>
      <c r="C3317" s="566"/>
      <c r="D3317" s="566"/>
      <c r="E3317" s="566"/>
      <c r="F3317" s="567"/>
      <c r="G3317" s="567"/>
      <c r="H3317" s="567"/>
      <c r="I3317" s="567"/>
      <c r="J3317" s="567"/>
      <c r="K3317" s="567"/>
      <c r="L3317" s="567"/>
      <c r="M3317" s="567"/>
      <c r="N3317" s="567"/>
      <c r="O3317" s="567"/>
      <c r="P3317" s="567"/>
      <c r="Q3317" s="567"/>
      <c r="R3317" s="567"/>
      <c r="S3317" s="567"/>
      <c r="T3317" s="567"/>
      <c r="U3317" s="567"/>
      <c r="V3317" s="567"/>
      <c r="W3317" s="567"/>
      <c r="X3317" s="567"/>
      <c r="Y3317" s="568"/>
      <c r="Z3317" s="567"/>
      <c r="AA3317" s="567"/>
      <c r="AB3317" s="316"/>
      <c r="AC3317" s="316"/>
    </row>
    <row r="3318" spans="1:29">
      <c r="A3318" s="576"/>
      <c r="B3318" s="566"/>
      <c r="C3318" s="566"/>
      <c r="D3318" s="566"/>
      <c r="E3318" s="566"/>
      <c r="F3318" s="567"/>
      <c r="G3318" s="567"/>
      <c r="H3318" s="567"/>
      <c r="I3318" s="567"/>
      <c r="J3318" s="567"/>
      <c r="K3318" s="567"/>
      <c r="L3318" s="567"/>
      <c r="M3318" s="567"/>
      <c r="N3318" s="567"/>
      <c r="O3318" s="567"/>
      <c r="P3318" s="567"/>
      <c r="Q3318" s="567"/>
      <c r="R3318" s="567"/>
      <c r="S3318" s="567"/>
      <c r="T3318" s="567"/>
      <c r="U3318" s="567"/>
      <c r="V3318" s="567"/>
      <c r="W3318" s="567"/>
      <c r="X3318" s="567"/>
      <c r="Y3318" s="568"/>
      <c r="Z3318" s="567"/>
      <c r="AA3318" s="567"/>
      <c r="AB3318" s="316"/>
      <c r="AC3318" s="316"/>
    </row>
    <row r="3319" spans="1:29">
      <c r="A3319" s="576"/>
      <c r="B3319" s="566"/>
      <c r="C3319" s="566"/>
      <c r="D3319" s="566"/>
      <c r="E3319" s="566"/>
      <c r="F3319" s="567"/>
      <c r="G3319" s="567"/>
      <c r="H3319" s="567"/>
      <c r="I3319" s="567"/>
      <c r="J3319" s="567"/>
      <c r="K3319" s="567"/>
      <c r="L3319" s="567"/>
      <c r="M3319" s="567"/>
      <c r="N3319" s="567"/>
      <c r="O3319" s="567"/>
      <c r="P3319" s="567"/>
      <c r="Q3319" s="567"/>
      <c r="R3319" s="567"/>
      <c r="S3319" s="567"/>
      <c r="T3319" s="567"/>
      <c r="U3319" s="567"/>
      <c r="V3319" s="567"/>
      <c r="W3319" s="567"/>
      <c r="X3319" s="567"/>
      <c r="Y3319" s="568"/>
      <c r="Z3319" s="567"/>
      <c r="AA3319" s="567"/>
      <c r="AB3319" s="316"/>
      <c r="AC3319" s="316"/>
    </row>
    <row r="3320" spans="1:29">
      <c r="A3320" s="576"/>
      <c r="B3320" s="566"/>
      <c r="C3320" s="566"/>
      <c r="D3320" s="566"/>
      <c r="E3320" s="566"/>
      <c r="F3320" s="567"/>
      <c r="G3320" s="567"/>
      <c r="H3320" s="567"/>
      <c r="I3320" s="567"/>
      <c r="J3320" s="567"/>
      <c r="K3320" s="567"/>
      <c r="L3320" s="567"/>
      <c r="M3320" s="567"/>
      <c r="N3320" s="567"/>
      <c r="O3320" s="567"/>
      <c r="P3320" s="567"/>
      <c r="Q3320" s="567"/>
      <c r="R3320" s="567"/>
      <c r="S3320" s="567"/>
      <c r="T3320" s="567"/>
      <c r="U3320" s="567"/>
      <c r="V3320" s="567"/>
      <c r="W3320" s="567"/>
      <c r="X3320" s="567"/>
      <c r="Y3320" s="568"/>
      <c r="Z3320" s="567"/>
      <c r="AA3320" s="567"/>
      <c r="AB3320" s="316"/>
      <c r="AC3320" s="316"/>
    </row>
    <row r="3321" spans="1:29">
      <c r="A3321" s="576"/>
      <c r="B3321" s="566"/>
      <c r="C3321" s="566"/>
      <c r="D3321" s="566"/>
      <c r="E3321" s="566"/>
      <c r="F3321" s="567"/>
      <c r="G3321" s="567"/>
      <c r="H3321" s="567"/>
      <c r="I3321" s="567"/>
      <c r="J3321" s="567"/>
      <c r="K3321" s="567"/>
      <c r="L3321" s="567"/>
      <c r="M3321" s="567"/>
      <c r="N3321" s="567"/>
      <c r="O3321" s="567"/>
      <c r="P3321" s="567"/>
      <c r="Q3321" s="567"/>
      <c r="R3321" s="567"/>
      <c r="S3321" s="567"/>
      <c r="T3321" s="567"/>
      <c r="U3321" s="567"/>
      <c r="V3321" s="567"/>
      <c r="W3321" s="567"/>
      <c r="X3321" s="567"/>
      <c r="Y3321" s="568"/>
      <c r="Z3321" s="567"/>
      <c r="AA3321" s="567"/>
      <c r="AB3321" s="316"/>
      <c r="AC3321" s="316"/>
    </row>
    <row r="3322" spans="1:29">
      <c r="A3322" s="576"/>
      <c r="B3322" s="566"/>
      <c r="C3322" s="566"/>
      <c r="D3322" s="566"/>
      <c r="E3322" s="566"/>
      <c r="F3322" s="567"/>
      <c r="G3322" s="567"/>
      <c r="H3322" s="567"/>
      <c r="I3322" s="567"/>
      <c r="J3322" s="567"/>
      <c r="K3322" s="567"/>
      <c r="L3322" s="567"/>
      <c r="M3322" s="567"/>
      <c r="N3322" s="567"/>
      <c r="O3322" s="567"/>
      <c r="P3322" s="567"/>
      <c r="Q3322" s="567"/>
      <c r="R3322" s="567"/>
      <c r="S3322" s="567"/>
      <c r="T3322" s="567"/>
      <c r="U3322" s="567"/>
      <c r="V3322" s="567"/>
      <c r="W3322" s="567"/>
      <c r="X3322" s="567"/>
      <c r="Y3322" s="568"/>
      <c r="Z3322" s="567"/>
      <c r="AA3322" s="567"/>
      <c r="AB3322" s="316"/>
      <c r="AC3322" s="316"/>
    </row>
    <row r="3323" spans="1:29">
      <c r="A3323" s="576"/>
      <c r="B3323" s="566"/>
      <c r="C3323" s="566"/>
      <c r="D3323" s="566"/>
      <c r="E3323" s="566"/>
      <c r="F3323" s="567"/>
      <c r="G3323" s="567"/>
      <c r="H3323" s="567"/>
      <c r="I3323" s="567"/>
      <c r="J3323" s="567"/>
      <c r="K3323" s="567"/>
      <c r="L3323" s="567"/>
      <c r="M3323" s="567"/>
      <c r="N3323" s="567"/>
      <c r="O3323" s="567"/>
      <c r="P3323" s="567"/>
      <c r="Q3323" s="567"/>
      <c r="R3323" s="567"/>
      <c r="S3323" s="567"/>
      <c r="T3323" s="567"/>
      <c r="U3323" s="567"/>
      <c r="V3323" s="567"/>
      <c r="W3323" s="567"/>
      <c r="X3323" s="567"/>
      <c r="Y3323" s="568"/>
      <c r="Z3323" s="567"/>
      <c r="AA3323" s="567"/>
      <c r="AB3323" s="316"/>
      <c r="AC3323" s="316"/>
    </row>
    <row r="3324" spans="1:29">
      <c r="A3324" s="576"/>
      <c r="B3324" s="566"/>
      <c r="C3324" s="566"/>
      <c r="D3324" s="566"/>
      <c r="E3324" s="566"/>
      <c r="F3324" s="567"/>
      <c r="G3324" s="567"/>
      <c r="H3324" s="567"/>
      <c r="I3324" s="567"/>
      <c r="J3324" s="567"/>
      <c r="K3324" s="567"/>
      <c r="L3324" s="567"/>
      <c r="M3324" s="567"/>
      <c r="N3324" s="567"/>
      <c r="O3324" s="567"/>
      <c r="P3324" s="567"/>
      <c r="Q3324" s="567"/>
      <c r="R3324" s="567"/>
      <c r="S3324" s="567"/>
      <c r="T3324" s="567"/>
      <c r="U3324" s="567"/>
      <c r="V3324" s="567"/>
      <c r="W3324" s="567"/>
      <c r="X3324" s="567"/>
      <c r="Y3324" s="568"/>
      <c r="Z3324" s="567"/>
      <c r="AA3324" s="567"/>
      <c r="AB3324" s="316"/>
      <c r="AC3324" s="316"/>
    </row>
    <row r="3325" spans="1:29">
      <c r="A3325" s="576"/>
      <c r="B3325" s="566"/>
      <c r="C3325" s="566"/>
      <c r="D3325" s="566"/>
      <c r="E3325" s="566"/>
      <c r="F3325" s="567"/>
      <c r="G3325" s="567"/>
      <c r="H3325" s="567"/>
      <c r="I3325" s="567"/>
      <c r="J3325" s="567"/>
      <c r="K3325" s="567"/>
      <c r="L3325" s="567"/>
      <c r="M3325" s="567"/>
      <c r="N3325" s="567"/>
      <c r="O3325" s="567"/>
      <c r="P3325" s="567"/>
      <c r="Q3325" s="567"/>
      <c r="R3325" s="567"/>
      <c r="S3325" s="567"/>
      <c r="T3325" s="567"/>
      <c r="U3325" s="567"/>
      <c r="V3325" s="567"/>
      <c r="W3325" s="567"/>
      <c r="X3325" s="567"/>
      <c r="Y3325" s="568"/>
      <c r="Z3325" s="567"/>
      <c r="AA3325" s="567"/>
      <c r="AB3325" s="316"/>
      <c r="AC3325" s="316"/>
    </row>
    <row r="3326" spans="1:29">
      <c r="A3326" s="576"/>
      <c r="B3326" s="566"/>
      <c r="C3326" s="566"/>
      <c r="D3326" s="566"/>
      <c r="E3326" s="566"/>
      <c r="F3326" s="567"/>
      <c r="G3326" s="567"/>
      <c r="H3326" s="567"/>
      <c r="I3326" s="567"/>
      <c r="J3326" s="567"/>
      <c r="K3326" s="567"/>
      <c r="L3326" s="567"/>
      <c r="M3326" s="567"/>
      <c r="N3326" s="567"/>
      <c r="O3326" s="567"/>
      <c r="P3326" s="567"/>
      <c r="Q3326" s="567"/>
      <c r="R3326" s="567"/>
      <c r="S3326" s="567"/>
      <c r="T3326" s="567"/>
      <c r="U3326" s="567"/>
      <c r="V3326" s="567"/>
      <c r="W3326" s="567"/>
      <c r="X3326" s="567"/>
      <c r="Y3326" s="568"/>
      <c r="Z3326" s="567"/>
      <c r="AA3326" s="567"/>
      <c r="AB3326" s="316"/>
      <c r="AC3326" s="316"/>
    </row>
    <row r="3327" spans="1:29">
      <c r="A3327" s="576"/>
      <c r="B3327" s="566"/>
      <c r="C3327" s="566"/>
      <c r="D3327" s="566"/>
      <c r="E3327" s="566"/>
      <c r="F3327" s="567"/>
      <c r="G3327" s="567"/>
      <c r="H3327" s="567"/>
      <c r="I3327" s="567"/>
      <c r="J3327" s="567"/>
      <c r="K3327" s="567"/>
      <c r="L3327" s="567"/>
      <c r="M3327" s="567"/>
      <c r="N3327" s="567"/>
      <c r="O3327" s="567"/>
      <c r="P3327" s="567"/>
      <c r="Q3327" s="567"/>
      <c r="R3327" s="567"/>
      <c r="S3327" s="567"/>
      <c r="T3327" s="567"/>
      <c r="U3327" s="567"/>
      <c r="V3327" s="567"/>
      <c r="W3327" s="567"/>
      <c r="X3327" s="567"/>
      <c r="Y3327" s="568"/>
      <c r="Z3327" s="567"/>
      <c r="AA3327" s="567"/>
      <c r="AB3327" s="316"/>
      <c r="AC3327" s="316"/>
    </row>
    <row r="3328" spans="1:29">
      <c r="A3328" s="576"/>
      <c r="B3328" s="566"/>
      <c r="C3328" s="566"/>
      <c r="D3328" s="566"/>
      <c r="E3328" s="566"/>
      <c r="F3328" s="567"/>
      <c r="G3328" s="567"/>
      <c r="H3328" s="567"/>
      <c r="I3328" s="567"/>
      <c r="J3328" s="567"/>
      <c r="K3328" s="567"/>
      <c r="L3328" s="567"/>
      <c r="M3328" s="567"/>
      <c r="N3328" s="567"/>
      <c r="O3328" s="567"/>
      <c r="P3328" s="567"/>
      <c r="Q3328" s="567"/>
      <c r="R3328" s="567"/>
      <c r="S3328" s="567"/>
      <c r="T3328" s="567"/>
      <c r="U3328" s="567"/>
      <c r="V3328" s="567"/>
      <c r="W3328" s="567"/>
      <c r="X3328" s="567"/>
      <c r="Y3328" s="568"/>
      <c r="Z3328" s="567"/>
      <c r="AA3328" s="567"/>
      <c r="AB3328" s="316"/>
      <c r="AC3328" s="316"/>
    </row>
    <row r="3329" spans="1:29">
      <c r="A3329" s="576"/>
      <c r="B3329" s="566"/>
      <c r="C3329" s="566"/>
      <c r="D3329" s="566"/>
      <c r="E3329" s="566"/>
      <c r="F3329" s="567"/>
      <c r="G3329" s="567"/>
      <c r="H3329" s="567"/>
      <c r="I3329" s="567"/>
      <c r="J3329" s="567"/>
      <c r="K3329" s="567"/>
      <c r="L3329" s="567"/>
      <c r="M3329" s="567"/>
      <c r="N3329" s="567"/>
      <c r="O3329" s="567"/>
      <c r="P3329" s="567"/>
      <c r="Q3329" s="567"/>
      <c r="R3329" s="567"/>
      <c r="S3329" s="567"/>
      <c r="T3329" s="567"/>
      <c r="U3329" s="567"/>
      <c r="V3329" s="567"/>
      <c r="W3329" s="567"/>
      <c r="X3329" s="567"/>
      <c r="Y3329" s="568"/>
      <c r="Z3329" s="567"/>
      <c r="AA3329" s="567"/>
      <c r="AB3329" s="316"/>
      <c r="AC3329" s="316"/>
    </row>
    <row r="3330" spans="1:29">
      <c r="A3330" s="576"/>
      <c r="B3330" s="566"/>
      <c r="C3330" s="566"/>
      <c r="D3330" s="566"/>
      <c r="E3330" s="566"/>
      <c r="F3330" s="567"/>
      <c r="G3330" s="567"/>
      <c r="H3330" s="567"/>
      <c r="I3330" s="567"/>
      <c r="J3330" s="567"/>
      <c r="K3330" s="567"/>
      <c r="L3330" s="567"/>
      <c r="M3330" s="567"/>
      <c r="N3330" s="567"/>
      <c r="O3330" s="567"/>
      <c r="P3330" s="567"/>
      <c r="Q3330" s="567"/>
      <c r="R3330" s="567"/>
      <c r="S3330" s="567"/>
      <c r="T3330" s="567"/>
      <c r="U3330" s="567"/>
      <c r="V3330" s="567"/>
      <c r="W3330" s="567"/>
      <c r="X3330" s="567"/>
      <c r="Y3330" s="568"/>
      <c r="Z3330" s="567"/>
      <c r="AA3330" s="567"/>
      <c r="AB3330" s="316"/>
      <c r="AC3330" s="316"/>
    </row>
    <row r="3331" spans="1:29">
      <c r="A3331" s="576"/>
      <c r="B3331" s="566"/>
      <c r="C3331" s="566"/>
      <c r="D3331" s="566"/>
      <c r="E3331" s="566"/>
      <c r="F3331" s="567"/>
      <c r="G3331" s="567"/>
      <c r="H3331" s="567"/>
      <c r="I3331" s="567"/>
      <c r="J3331" s="567"/>
      <c r="K3331" s="567"/>
      <c r="L3331" s="567"/>
      <c r="M3331" s="567"/>
      <c r="N3331" s="567"/>
      <c r="O3331" s="567"/>
      <c r="P3331" s="567"/>
      <c r="Q3331" s="567"/>
      <c r="R3331" s="567"/>
      <c r="S3331" s="567"/>
      <c r="T3331" s="567"/>
      <c r="U3331" s="567"/>
      <c r="V3331" s="567"/>
      <c r="W3331" s="567"/>
      <c r="X3331" s="567"/>
      <c r="Y3331" s="568"/>
      <c r="Z3331" s="567"/>
      <c r="AA3331" s="567"/>
      <c r="AB3331" s="316"/>
      <c r="AC3331" s="316"/>
    </row>
    <row r="3332" spans="1:29">
      <c r="A3332" s="576"/>
      <c r="B3332" s="566"/>
      <c r="C3332" s="566"/>
      <c r="D3332" s="566"/>
      <c r="E3332" s="566"/>
      <c r="F3332" s="567"/>
      <c r="G3332" s="567"/>
      <c r="H3332" s="567"/>
      <c r="I3332" s="567"/>
      <c r="J3332" s="567"/>
      <c r="K3332" s="567"/>
      <c r="L3332" s="567"/>
      <c r="M3332" s="567"/>
      <c r="N3332" s="567"/>
      <c r="O3332" s="567"/>
      <c r="P3332" s="567"/>
      <c r="Q3332" s="567"/>
      <c r="R3332" s="567"/>
      <c r="S3332" s="567"/>
      <c r="T3332" s="567"/>
      <c r="U3332" s="567"/>
      <c r="V3332" s="567"/>
      <c r="W3332" s="567"/>
      <c r="X3332" s="567"/>
      <c r="Y3332" s="568"/>
      <c r="Z3332" s="567"/>
      <c r="AA3332" s="567"/>
      <c r="AB3332" s="316"/>
      <c r="AC3332" s="316"/>
    </row>
    <row r="3333" spans="1:29">
      <c r="A3333" s="576"/>
      <c r="B3333" s="566"/>
      <c r="C3333" s="566"/>
      <c r="D3333" s="566"/>
      <c r="E3333" s="566"/>
      <c r="F3333" s="567"/>
      <c r="G3333" s="567"/>
      <c r="H3333" s="567"/>
      <c r="I3333" s="567"/>
      <c r="J3333" s="567"/>
      <c r="K3333" s="567"/>
      <c r="L3333" s="567"/>
      <c r="M3333" s="567"/>
      <c r="N3333" s="567"/>
      <c r="O3333" s="567"/>
      <c r="P3333" s="567"/>
      <c r="Q3333" s="567"/>
      <c r="R3333" s="567"/>
      <c r="S3333" s="567"/>
      <c r="T3333" s="567"/>
      <c r="U3333" s="567"/>
      <c r="V3333" s="567"/>
      <c r="W3333" s="567"/>
      <c r="X3333" s="567"/>
      <c r="Y3333" s="568"/>
      <c r="Z3333" s="567"/>
      <c r="AA3333" s="567"/>
      <c r="AB3333" s="316"/>
      <c r="AC3333" s="316"/>
    </row>
    <row r="3334" spans="1:29">
      <c r="A3334" s="576"/>
      <c r="B3334" s="566"/>
      <c r="C3334" s="566"/>
      <c r="D3334" s="566"/>
      <c r="E3334" s="566"/>
      <c r="F3334" s="567"/>
      <c r="G3334" s="567"/>
      <c r="H3334" s="567"/>
      <c r="I3334" s="567"/>
      <c r="J3334" s="567"/>
      <c r="K3334" s="567"/>
      <c r="L3334" s="567"/>
      <c r="M3334" s="567"/>
      <c r="N3334" s="567"/>
      <c r="O3334" s="567"/>
      <c r="P3334" s="567"/>
      <c r="Q3334" s="567"/>
      <c r="R3334" s="567"/>
      <c r="S3334" s="567"/>
      <c r="T3334" s="567"/>
      <c r="U3334" s="567"/>
      <c r="V3334" s="567"/>
      <c r="W3334" s="567"/>
      <c r="X3334" s="567"/>
      <c r="Y3334" s="568"/>
      <c r="Z3334" s="567"/>
      <c r="AA3334" s="567"/>
      <c r="AB3334" s="316"/>
      <c r="AC3334" s="316"/>
    </row>
    <row r="3335" spans="1:29">
      <c r="A3335" s="576"/>
      <c r="B3335" s="566"/>
      <c r="C3335" s="566"/>
      <c r="D3335" s="566"/>
      <c r="E3335" s="566"/>
      <c r="F3335" s="567"/>
      <c r="G3335" s="567"/>
      <c r="H3335" s="567"/>
      <c r="I3335" s="567"/>
      <c r="J3335" s="567"/>
      <c r="K3335" s="567"/>
      <c r="L3335" s="567"/>
      <c r="M3335" s="567"/>
      <c r="N3335" s="567"/>
      <c r="O3335" s="567"/>
      <c r="P3335" s="567"/>
      <c r="Q3335" s="567"/>
      <c r="R3335" s="567"/>
      <c r="S3335" s="567"/>
      <c r="T3335" s="567"/>
      <c r="U3335" s="567"/>
      <c r="V3335" s="567"/>
      <c r="W3335" s="567"/>
      <c r="X3335" s="567"/>
      <c r="Y3335" s="568"/>
      <c r="Z3335" s="567"/>
      <c r="AA3335" s="567"/>
      <c r="AB3335" s="316"/>
      <c r="AC3335" s="316"/>
    </row>
    <row r="3336" spans="1:29">
      <c r="A3336" s="576"/>
      <c r="B3336" s="566"/>
      <c r="C3336" s="566"/>
      <c r="D3336" s="566"/>
      <c r="E3336" s="566"/>
      <c r="F3336" s="567"/>
      <c r="G3336" s="567"/>
      <c r="H3336" s="567"/>
      <c r="I3336" s="567"/>
      <c r="J3336" s="567"/>
      <c r="K3336" s="567"/>
      <c r="L3336" s="567"/>
      <c r="M3336" s="567"/>
      <c r="N3336" s="567"/>
      <c r="O3336" s="567"/>
      <c r="P3336" s="567"/>
      <c r="Q3336" s="567"/>
      <c r="R3336" s="567"/>
      <c r="S3336" s="567"/>
      <c r="T3336" s="567"/>
      <c r="U3336" s="567"/>
      <c r="V3336" s="567"/>
      <c r="W3336" s="567"/>
      <c r="X3336" s="567"/>
      <c r="Y3336" s="568"/>
      <c r="Z3336" s="567"/>
      <c r="AA3336" s="567"/>
      <c r="AB3336" s="316"/>
      <c r="AC3336" s="316"/>
    </row>
    <row r="3337" spans="1:29">
      <c r="A3337" s="576"/>
      <c r="B3337" s="566"/>
      <c r="C3337" s="566"/>
      <c r="D3337" s="566"/>
      <c r="E3337" s="566"/>
      <c r="F3337" s="567"/>
      <c r="G3337" s="567"/>
      <c r="H3337" s="567"/>
      <c r="I3337" s="567"/>
      <c r="J3337" s="567"/>
      <c r="K3337" s="567"/>
      <c r="L3337" s="567"/>
      <c r="M3337" s="567"/>
      <c r="N3337" s="567"/>
      <c r="O3337" s="567"/>
      <c r="P3337" s="567"/>
      <c r="Q3337" s="567"/>
      <c r="R3337" s="567"/>
      <c r="S3337" s="567"/>
      <c r="T3337" s="567"/>
      <c r="U3337" s="567"/>
      <c r="V3337" s="567"/>
      <c r="W3337" s="567"/>
      <c r="X3337" s="567"/>
      <c r="Y3337" s="568"/>
      <c r="Z3337" s="567"/>
      <c r="AA3337" s="567"/>
      <c r="AB3337" s="316"/>
      <c r="AC3337" s="316"/>
    </row>
    <row r="3338" spans="1:29">
      <c r="A3338" s="576"/>
      <c r="B3338" s="566"/>
      <c r="C3338" s="566"/>
      <c r="D3338" s="566"/>
      <c r="E3338" s="566"/>
      <c r="F3338" s="567"/>
      <c r="G3338" s="567"/>
      <c r="H3338" s="567"/>
      <c r="I3338" s="567"/>
      <c r="J3338" s="567"/>
      <c r="K3338" s="567"/>
      <c r="L3338" s="567"/>
      <c r="M3338" s="567"/>
      <c r="N3338" s="567"/>
      <c r="O3338" s="567"/>
      <c r="P3338" s="567"/>
      <c r="Q3338" s="567"/>
      <c r="R3338" s="567"/>
      <c r="S3338" s="567"/>
      <c r="T3338" s="567"/>
      <c r="U3338" s="567"/>
      <c r="V3338" s="567"/>
      <c r="W3338" s="567"/>
      <c r="X3338" s="567"/>
      <c r="Y3338" s="568"/>
      <c r="Z3338" s="567"/>
      <c r="AA3338" s="567"/>
      <c r="AB3338" s="316"/>
      <c r="AC3338" s="316"/>
    </row>
    <row r="3339" spans="1:29">
      <c r="A3339" s="576"/>
      <c r="B3339" s="566"/>
      <c r="C3339" s="566"/>
      <c r="D3339" s="566"/>
      <c r="E3339" s="566"/>
      <c r="F3339" s="567"/>
      <c r="G3339" s="567"/>
      <c r="H3339" s="567"/>
      <c r="I3339" s="567"/>
      <c r="J3339" s="567"/>
      <c r="K3339" s="567"/>
      <c r="L3339" s="567"/>
      <c r="M3339" s="567"/>
      <c r="N3339" s="567"/>
      <c r="O3339" s="567"/>
      <c r="P3339" s="567"/>
      <c r="Q3339" s="567"/>
      <c r="R3339" s="567"/>
      <c r="S3339" s="567"/>
      <c r="T3339" s="567"/>
      <c r="U3339" s="567"/>
      <c r="V3339" s="567"/>
      <c r="W3339" s="567"/>
      <c r="X3339" s="567"/>
      <c r="Y3339" s="568"/>
      <c r="Z3339" s="567"/>
      <c r="AA3339" s="567"/>
      <c r="AB3339" s="316"/>
      <c r="AC3339" s="316"/>
    </row>
    <row r="3340" spans="1:29">
      <c r="A3340" s="576"/>
      <c r="B3340" s="566"/>
      <c r="C3340" s="566"/>
      <c r="D3340" s="566"/>
      <c r="E3340" s="566"/>
      <c r="F3340" s="567"/>
      <c r="G3340" s="567"/>
      <c r="H3340" s="567"/>
      <c r="I3340" s="567"/>
      <c r="J3340" s="567"/>
      <c r="K3340" s="567"/>
      <c r="L3340" s="567"/>
      <c r="M3340" s="567"/>
      <c r="N3340" s="567"/>
      <c r="O3340" s="567"/>
      <c r="P3340" s="567"/>
      <c r="Q3340" s="567"/>
      <c r="R3340" s="567"/>
      <c r="S3340" s="567"/>
      <c r="T3340" s="567"/>
      <c r="U3340" s="567"/>
      <c r="V3340" s="567"/>
      <c r="W3340" s="567"/>
      <c r="X3340" s="567"/>
      <c r="Y3340" s="568"/>
      <c r="Z3340" s="567"/>
      <c r="AA3340" s="567"/>
      <c r="AB3340" s="316"/>
      <c r="AC3340" s="316"/>
    </row>
    <row r="3341" spans="1:29">
      <c r="A3341" s="576"/>
      <c r="B3341" s="566"/>
      <c r="C3341" s="566"/>
      <c r="D3341" s="566"/>
      <c r="E3341" s="566"/>
      <c r="F3341" s="567"/>
      <c r="G3341" s="567"/>
      <c r="H3341" s="567"/>
      <c r="I3341" s="567"/>
      <c r="J3341" s="567"/>
      <c r="K3341" s="567"/>
      <c r="L3341" s="567"/>
      <c r="M3341" s="567"/>
      <c r="N3341" s="567"/>
      <c r="O3341" s="567"/>
      <c r="P3341" s="567"/>
      <c r="Q3341" s="567"/>
      <c r="R3341" s="567"/>
      <c r="S3341" s="567"/>
      <c r="T3341" s="567"/>
      <c r="U3341" s="567"/>
      <c r="V3341" s="567"/>
      <c r="W3341" s="567"/>
      <c r="X3341" s="567"/>
      <c r="Y3341" s="568"/>
      <c r="Z3341" s="567"/>
      <c r="AA3341" s="567"/>
      <c r="AB3341" s="316"/>
      <c r="AC3341" s="316"/>
    </row>
    <row r="3342" spans="1:29">
      <c r="A3342" s="576"/>
      <c r="B3342" s="566"/>
      <c r="C3342" s="566"/>
      <c r="D3342" s="566"/>
      <c r="E3342" s="566"/>
      <c r="F3342" s="567"/>
      <c r="G3342" s="567"/>
      <c r="H3342" s="567"/>
      <c r="I3342" s="567"/>
      <c r="J3342" s="567"/>
      <c r="K3342" s="567"/>
      <c r="L3342" s="567"/>
      <c r="M3342" s="567"/>
      <c r="N3342" s="567"/>
      <c r="O3342" s="567"/>
      <c r="P3342" s="567"/>
      <c r="Q3342" s="567"/>
      <c r="R3342" s="567"/>
      <c r="S3342" s="567"/>
      <c r="T3342" s="567"/>
      <c r="U3342" s="567"/>
      <c r="V3342" s="567"/>
      <c r="W3342" s="567"/>
      <c r="X3342" s="567"/>
      <c r="Y3342" s="568"/>
      <c r="Z3342" s="567"/>
      <c r="AA3342" s="567"/>
      <c r="AB3342" s="316"/>
      <c r="AC3342" s="316"/>
    </row>
    <row r="3343" spans="1:29">
      <c r="A3343" s="576"/>
      <c r="B3343" s="566"/>
      <c r="C3343" s="566"/>
      <c r="D3343" s="566"/>
      <c r="E3343" s="566"/>
      <c r="F3343" s="567"/>
      <c r="G3343" s="567"/>
      <c r="H3343" s="567"/>
      <c r="I3343" s="567"/>
      <c r="J3343" s="567"/>
      <c r="K3343" s="567"/>
      <c r="L3343" s="567"/>
      <c r="M3343" s="567"/>
      <c r="N3343" s="567"/>
      <c r="O3343" s="567"/>
      <c r="P3343" s="567"/>
      <c r="Q3343" s="567"/>
      <c r="R3343" s="567"/>
      <c r="S3343" s="567"/>
      <c r="T3343" s="567"/>
      <c r="U3343" s="567"/>
      <c r="V3343" s="567"/>
      <c r="W3343" s="567"/>
      <c r="X3343" s="567"/>
      <c r="Y3343" s="568"/>
      <c r="Z3343" s="567"/>
      <c r="AA3343" s="567"/>
      <c r="AB3343" s="316"/>
      <c r="AC3343" s="316"/>
    </row>
    <row r="3344" spans="1:29">
      <c r="A3344" s="576"/>
      <c r="B3344" s="566"/>
      <c r="C3344" s="566"/>
      <c r="D3344" s="566"/>
      <c r="E3344" s="566"/>
      <c r="F3344" s="567"/>
      <c r="G3344" s="567"/>
      <c r="H3344" s="567"/>
      <c r="I3344" s="567"/>
      <c r="J3344" s="567"/>
      <c r="K3344" s="567"/>
      <c r="L3344" s="567"/>
      <c r="M3344" s="567"/>
      <c r="N3344" s="567"/>
      <c r="O3344" s="567"/>
      <c r="P3344" s="567"/>
      <c r="Q3344" s="567"/>
      <c r="R3344" s="567"/>
      <c r="S3344" s="567"/>
      <c r="T3344" s="567"/>
      <c r="U3344" s="567"/>
      <c r="V3344" s="567"/>
      <c r="W3344" s="567"/>
      <c r="X3344" s="567"/>
      <c r="Y3344" s="568"/>
      <c r="Z3344" s="567"/>
      <c r="AA3344" s="567"/>
      <c r="AB3344" s="316"/>
      <c r="AC3344" s="316"/>
    </row>
    <row r="3345" spans="1:29">
      <c r="A3345" s="576"/>
      <c r="B3345" s="566"/>
      <c r="C3345" s="566"/>
      <c r="D3345" s="566"/>
      <c r="E3345" s="566"/>
      <c r="F3345" s="567"/>
      <c r="G3345" s="567"/>
      <c r="H3345" s="567"/>
      <c r="I3345" s="567"/>
      <c r="J3345" s="567"/>
      <c r="K3345" s="567"/>
      <c r="L3345" s="567"/>
      <c r="M3345" s="567"/>
      <c r="N3345" s="567"/>
      <c r="O3345" s="567"/>
      <c r="P3345" s="567"/>
      <c r="Q3345" s="567"/>
      <c r="R3345" s="567"/>
      <c r="S3345" s="567"/>
      <c r="T3345" s="567"/>
      <c r="U3345" s="567"/>
      <c r="V3345" s="567"/>
      <c r="W3345" s="567"/>
      <c r="X3345" s="567"/>
      <c r="Y3345" s="568"/>
      <c r="Z3345" s="567"/>
      <c r="AA3345" s="567"/>
      <c r="AB3345" s="316"/>
      <c r="AC3345" s="316"/>
    </row>
    <row r="3346" spans="1:29">
      <c r="A3346" s="576"/>
      <c r="B3346" s="566"/>
      <c r="C3346" s="566"/>
      <c r="D3346" s="566"/>
      <c r="E3346" s="566"/>
      <c r="F3346" s="567"/>
      <c r="G3346" s="567"/>
      <c r="H3346" s="567"/>
      <c r="I3346" s="567"/>
      <c r="J3346" s="567"/>
      <c r="K3346" s="567"/>
      <c r="L3346" s="567"/>
      <c r="M3346" s="567"/>
      <c r="N3346" s="567"/>
      <c r="O3346" s="567"/>
      <c r="P3346" s="567"/>
      <c r="Q3346" s="567"/>
      <c r="R3346" s="567"/>
      <c r="S3346" s="567"/>
      <c r="T3346" s="567"/>
      <c r="U3346" s="567"/>
      <c r="V3346" s="567"/>
      <c r="W3346" s="567"/>
      <c r="X3346" s="567"/>
      <c r="Y3346" s="568"/>
      <c r="Z3346" s="567"/>
      <c r="AA3346" s="567"/>
      <c r="AB3346" s="316"/>
      <c r="AC3346" s="316"/>
    </row>
    <row r="3347" spans="1:29">
      <c r="A3347" s="576"/>
      <c r="B3347" s="566"/>
      <c r="C3347" s="566"/>
      <c r="D3347" s="566"/>
      <c r="E3347" s="566"/>
      <c r="F3347" s="567"/>
      <c r="G3347" s="567"/>
      <c r="H3347" s="567"/>
      <c r="I3347" s="567"/>
      <c r="J3347" s="567"/>
      <c r="K3347" s="567"/>
      <c r="L3347" s="567"/>
      <c r="M3347" s="567"/>
      <c r="N3347" s="567"/>
      <c r="O3347" s="567"/>
      <c r="P3347" s="567"/>
      <c r="Q3347" s="567"/>
      <c r="R3347" s="567"/>
      <c r="S3347" s="567"/>
      <c r="T3347" s="567"/>
      <c r="U3347" s="567"/>
      <c r="V3347" s="567"/>
      <c r="W3347" s="567"/>
      <c r="X3347" s="567"/>
      <c r="Y3347" s="568"/>
      <c r="Z3347" s="567"/>
      <c r="AA3347" s="567"/>
      <c r="AB3347" s="316"/>
      <c r="AC3347" s="316"/>
    </row>
    <row r="3348" spans="1:29">
      <c r="A3348" s="576"/>
      <c r="B3348" s="566"/>
      <c r="C3348" s="566"/>
      <c r="D3348" s="566"/>
      <c r="E3348" s="566"/>
      <c r="F3348" s="567"/>
      <c r="G3348" s="567"/>
      <c r="H3348" s="567"/>
      <c r="I3348" s="567"/>
      <c r="J3348" s="567"/>
      <c r="K3348" s="567"/>
      <c r="L3348" s="567"/>
      <c r="M3348" s="567"/>
      <c r="N3348" s="567"/>
      <c r="O3348" s="567"/>
      <c r="P3348" s="567"/>
      <c r="Q3348" s="567"/>
      <c r="R3348" s="567"/>
      <c r="S3348" s="567"/>
      <c r="T3348" s="567"/>
      <c r="U3348" s="567"/>
      <c r="V3348" s="567"/>
      <c r="W3348" s="567"/>
      <c r="X3348" s="567"/>
      <c r="Y3348" s="568"/>
      <c r="Z3348" s="567"/>
      <c r="AA3348" s="567"/>
      <c r="AB3348" s="316"/>
      <c r="AC3348" s="316"/>
    </row>
    <row r="3349" spans="1:29">
      <c r="A3349" s="576"/>
      <c r="B3349" s="566"/>
      <c r="C3349" s="566"/>
      <c r="D3349" s="566"/>
      <c r="E3349" s="566"/>
      <c r="F3349" s="567"/>
      <c r="G3349" s="567"/>
      <c r="H3349" s="567"/>
      <c r="I3349" s="567"/>
      <c r="J3349" s="567"/>
      <c r="K3349" s="567"/>
      <c r="L3349" s="567"/>
      <c r="M3349" s="567"/>
      <c r="N3349" s="567"/>
      <c r="O3349" s="567"/>
      <c r="P3349" s="567"/>
      <c r="Q3349" s="567"/>
      <c r="R3349" s="567"/>
      <c r="S3349" s="567"/>
      <c r="T3349" s="567"/>
      <c r="U3349" s="567"/>
      <c r="V3349" s="567"/>
      <c r="W3349" s="567"/>
      <c r="X3349" s="567"/>
      <c r="Y3349" s="568"/>
      <c r="Z3349" s="567"/>
      <c r="AA3349" s="567"/>
      <c r="AB3349" s="316"/>
      <c r="AC3349" s="316"/>
    </row>
    <row r="3350" spans="1:29">
      <c r="A3350" s="576"/>
      <c r="B3350" s="566"/>
      <c r="C3350" s="566"/>
      <c r="D3350" s="566"/>
      <c r="E3350" s="566"/>
      <c r="F3350" s="567"/>
      <c r="G3350" s="567"/>
      <c r="H3350" s="567"/>
      <c r="I3350" s="567"/>
      <c r="J3350" s="567"/>
      <c r="K3350" s="567"/>
      <c r="L3350" s="567"/>
      <c r="M3350" s="567"/>
      <c r="N3350" s="567"/>
      <c r="O3350" s="567"/>
      <c r="P3350" s="567"/>
      <c r="Q3350" s="567"/>
      <c r="R3350" s="567"/>
      <c r="S3350" s="567"/>
      <c r="T3350" s="567"/>
      <c r="U3350" s="567"/>
      <c r="V3350" s="567"/>
      <c r="W3350" s="567"/>
      <c r="X3350" s="567"/>
      <c r="Y3350" s="568"/>
      <c r="Z3350" s="567"/>
      <c r="AA3350" s="567"/>
      <c r="AB3350" s="316"/>
      <c r="AC3350" s="316"/>
    </row>
    <row r="3351" spans="1:29">
      <c r="A3351" s="576"/>
      <c r="B3351" s="566"/>
      <c r="C3351" s="566"/>
      <c r="D3351" s="566"/>
      <c r="E3351" s="566"/>
      <c r="F3351" s="567"/>
      <c r="G3351" s="567"/>
      <c r="H3351" s="567"/>
      <c r="I3351" s="567"/>
      <c r="J3351" s="567"/>
      <c r="K3351" s="567"/>
      <c r="L3351" s="567"/>
      <c r="M3351" s="567"/>
      <c r="N3351" s="567"/>
      <c r="O3351" s="567"/>
      <c r="P3351" s="567"/>
      <c r="Q3351" s="567"/>
      <c r="R3351" s="567"/>
      <c r="S3351" s="567"/>
      <c r="T3351" s="567"/>
      <c r="U3351" s="567"/>
      <c r="V3351" s="567"/>
      <c r="W3351" s="567"/>
      <c r="X3351" s="567"/>
      <c r="Y3351" s="568"/>
      <c r="Z3351" s="567"/>
      <c r="AA3351" s="567"/>
      <c r="AB3351" s="316"/>
      <c r="AC3351" s="316"/>
    </row>
    <row r="3352" spans="1:29">
      <c r="A3352" s="576"/>
      <c r="B3352" s="566"/>
      <c r="C3352" s="566"/>
      <c r="D3352" s="566"/>
      <c r="E3352" s="566"/>
      <c r="F3352" s="567"/>
      <c r="G3352" s="567"/>
      <c r="H3352" s="567"/>
      <c r="I3352" s="567"/>
      <c r="J3352" s="567"/>
      <c r="K3352" s="567"/>
      <c r="L3352" s="567"/>
      <c r="M3352" s="567"/>
      <c r="N3352" s="567"/>
      <c r="O3352" s="567"/>
      <c r="P3352" s="567"/>
      <c r="Q3352" s="567"/>
      <c r="R3352" s="567"/>
      <c r="S3352" s="567"/>
      <c r="T3352" s="567"/>
      <c r="U3352" s="567"/>
      <c r="V3352" s="567"/>
      <c r="W3352" s="567"/>
      <c r="X3352" s="567"/>
      <c r="Y3352" s="568"/>
      <c r="Z3352" s="567"/>
      <c r="AA3352" s="567"/>
      <c r="AB3352" s="316"/>
      <c r="AC3352" s="316"/>
    </row>
    <row r="3353" spans="1:29">
      <c r="A3353" s="576"/>
      <c r="B3353" s="566"/>
      <c r="C3353" s="566"/>
      <c r="D3353" s="566"/>
      <c r="E3353" s="566"/>
      <c r="F3353" s="567"/>
      <c r="G3353" s="567"/>
      <c r="H3353" s="567"/>
      <c r="I3353" s="567"/>
      <c r="J3353" s="567"/>
      <c r="K3353" s="567"/>
      <c r="L3353" s="567"/>
      <c r="M3353" s="567"/>
      <c r="N3353" s="567"/>
      <c r="O3353" s="567"/>
      <c r="P3353" s="567"/>
      <c r="Q3353" s="567"/>
      <c r="R3353" s="567"/>
      <c r="S3353" s="567"/>
      <c r="T3353" s="567"/>
      <c r="U3353" s="567"/>
      <c r="V3353" s="567"/>
      <c r="W3353" s="567"/>
      <c r="X3353" s="567"/>
      <c r="Y3353" s="568"/>
      <c r="Z3353" s="567"/>
      <c r="AA3353" s="567"/>
      <c r="AB3353" s="316"/>
      <c r="AC3353" s="316"/>
    </row>
    <row r="3354" spans="1:29">
      <c r="A3354" s="576"/>
      <c r="B3354" s="566"/>
      <c r="C3354" s="566"/>
      <c r="D3354" s="566"/>
      <c r="E3354" s="566"/>
      <c r="F3354" s="567"/>
      <c r="G3354" s="567"/>
      <c r="H3354" s="567"/>
      <c r="I3354" s="567"/>
      <c r="J3354" s="567"/>
      <c r="K3354" s="567"/>
      <c r="L3354" s="567"/>
      <c r="M3354" s="567"/>
      <c r="N3354" s="567"/>
      <c r="O3354" s="567"/>
      <c r="P3354" s="567"/>
      <c r="Q3354" s="567"/>
      <c r="R3354" s="567"/>
      <c r="S3354" s="567"/>
      <c r="T3354" s="567"/>
      <c r="U3354" s="567"/>
      <c r="V3354" s="567"/>
      <c r="W3354" s="567"/>
      <c r="X3354" s="567"/>
      <c r="Y3354" s="568"/>
      <c r="Z3354" s="567"/>
      <c r="AA3354" s="567"/>
      <c r="AB3354" s="316"/>
      <c r="AC3354" s="316"/>
    </row>
    <row r="3355" spans="1:29">
      <c r="A3355" s="576"/>
      <c r="B3355" s="566"/>
      <c r="C3355" s="566"/>
      <c r="D3355" s="566"/>
      <c r="E3355" s="566"/>
      <c r="F3355" s="567"/>
      <c r="G3355" s="567"/>
      <c r="H3355" s="567"/>
      <c r="I3355" s="567"/>
      <c r="J3355" s="567"/>
      <c r="K3355" s="567"/>
      <c r="L3355" s="567"/>
      <c r="M3355" s="567"/>
      <c r="N3355" s="567"/>
      <c r="O3355" s="567"/>
      <c r="P3355" s="567"/>
      <c r="Q3355" s="567"/>
      <c r="R3355" s="567"/>
      <c r="S3355" s="567"/>
      <c r="T3355" s="567"/>
      <c r="U3355" s="567"/>
      <c r="V3355" s="567"/>
      <c r="W3355" s="567"/>
      <c r="X3355" s="567"/>
      <c r="Y3355" s="568"/>
      <c r="Z3355" s="567"/>
      <c r="AA3355" s="567"/>
      <c r="AB3355" s="316"/>
      <c r="AC3355" s="316"/>
    </row>
    <row r="3356" spans="1:29">
      <c r="A3356" s="576"/>
      <c r="B3356" s="566"/>
      <c r="C3356" s="566"/>
      <c r="D3356" s="566"/>
      <c r="E3356" s="566"/>
      <c r="F3356" s="567"/>
      <c r="G3356" s="567"/>
      <c r="H3356" s="567"/>
      <c r="I3356" s="567"/>
      <c r="J3356" s="567"/>
      <c r="K3356" s="567"/>
      <c r="L3356" s="567"/>
      <c r="M3356" s="567"/>
      <c r="N3356" s="567"/>
      <c r="O3356" s="567"/>
      <c r="P3356" s="567"/>
      <c r="Q3356" s="567"/>
      <c r="R3356" s="567"/>
      <c r="S3356" s="567"/>
      <c r="T3356" s="567"/>
      <c r="U3356" s="567"/>
      <c r="V3356" s="567"/>
      <c r="W3356" s="567"/>
      <c r="X3356" s="567"/>
      <c r="Y3356" s="568"/>
      <c r="Z3356" s="567"/>
      <c r="AA3356" s="567"/>
      <c r="AB3356" s="316"/>
      <c r="AC3356" s="316"/>
    </row>
    <row r="3357" spans="1:29">
      <c r="A3357" s="576"/>
      <c r="B3357" s="566"/>
      <c r="C3357" s="566"/>
      <c r="D3357" s="566"/>
      <c r="E3357" s="566"/>
      <c r="F3357" s="567"/>
      <c r="G3357" s="567"/>
      <c r="H3357" s="567"/>
      <c r="I3357" s="567"/>
      <c r="J3357" s="567"/>
      <c r="K3357" s="567"/>
      <c r="L3357" s="567"/>
      <c r="M3357" s="567"/>
      <c r="N3357" s="567"/>
      <c r="O3357" s="567"/>
      <c r="P3357" s="567"/>
      <c r="Q3357" s="567"/>
      <c r="R3357" s="567"/>
      <c r="S3357" s="567"/>
      <c r="T3357" s="567"/>
      <c r="U3357" s="567"/>
      <c r="V3357" s="567"/>
      <c r="W3357" s="567"/>
      <c r="X3357" s="567"/>
      <c r="Y3357" s="568"/>
      <c r="Z3357" s="567"/>
      <c r="AA3357" s="567"/>
      <c r="AB3357" s="316"/>
      <c r="AC3357" s="316"/>
    </row>
    <row r="3358" spans="1:29">
      <c r="A3358" s="576"/>
      <c r="B3358" s="566"/>
      <c r="C3358" s="566"/>
      <c r="D3358" s="566"/>
      <c r="E3358" s="566"/>
      <c r="F3358" s="567"/>
      <c r="G3358" s="567"/>
      <c r="H3358" s="567"/>
      <c r="I3358" s="567"/>
      <c r="J3358" s="567"/>
      <c r="K3358" s="567"/>
      <c r="L3358" s="567"/>
      <c r="M3358" s="567"/>
      <c r="N3358" s="567"/>
      <c r="O3358" s="567"/>
      <c r="P3358" s="567"/>
      <c r="Q3358" s="567"/>
      <c r="R3358" s="567"/>
      <c r="S3358" s="567"/>
      <c r="T3358" s="567"/>
      <c r="U3358" s="567"/>
      <c r="V3358" s="567"/>
      <c r="W3358" s="567"/>
      <c r="X3358" s="567"/>
      <c r="Y3358" s="568"/>
      <c r="Z3358" s="567"/>
      <c r="AA3358" s="567"/>
      <c r="AB3358" s="316"/>
      <c r="AC3358" s="316"/>
    </row>
    <row r="3359" spans="1:29">
      <c r="A3359" s="576"/>
      <c r="B3359" s="566"/>
      <c r="C3359" s="566"/>
      <c r="D3359" s="566"/>
      <c r="E3359" s="566"/>
      <c r="F3359" s="567"/>
      <c r="G3359" s="567"/>
      <c r="H3359" s="567"/>
      <c r="I3359" s="567"/>
      <c r="J3359" s="567"/>
      <c r="K3359" s="567"/>
      <c r="L3359" s="567"/>
      <c r="M3359" s="567"/>
      <c r="N3359" s="567"/>
      <c r="O3359" s="567"/>
      <c r="P3359" s="567"/>
      <c r="Q3359" s="567"/>
      <c r="R3359" s="567"/>
      <c r="S3359" s="567"/>
      <c r="T3359" s="567"/>
      <c r="U3359" s="567"/>
      <c r="V3359" s="567"/>
      <c r="W3359" s="567"/>
      <c r="X3359" s="567"/>
      <c r="Y3359" s="568"/>
      <c r="Z3359" s="567"/>
      <c r="AA3359" s="567"/>
      <c r="AB3359" s="316"/>
      <c r="AC3359" s="316"/>
    </row>
    <row r="3360" spans="1:29">
      <c r="A3360" s="576"/>
      <c r="B3360" s="566"/>
      <c r="C3360" s="566"/>
      <c r="D3360" s="566"/>
      <c r="E3360" s="566"/>
      <c r="F3360" s="567"/>
      <c r="G3360" s="567"/>
      <c r="H3360" s="567"/>
      <c r="I3360" s="567"/>
      <c r="J3360" s="567"/>
      <c r="K3360" s="567"/>
      <c r="L3360" s="567"/>
      <c r="M3360" s="567"/>
      <c r="N3360" s="567"/>
      <c r="O3360" s="567"/>
      <c r="P3360" s="567"/>
      <c r="Q3360" s="567"/>
      <c r="R3360" s="567"/>
      <c r="S3360" s="567"/>
      <c r="T3360" s="567"/>
      <c r="U3360" s="567"/>
      <c r="V3360" s="567"/>
      <c r="W3360" s="567"/>
      <c r="X3360" s="567"/>
      <c r="Y3360" s="568"/>
      <c r="Z3360" s="567"/>
      <c r="AA3360" s="567"/>
      <c r="AB3360" s="316"/>
      <c r="AC3360" s="316"/>
    </row>
    <row r="3361" spans="1:29">
      <c r="A3361" s="576"/>
      <c r="B3361" s="566"/>
      <c r="C3361" s="566"/>
      <c r="D3361" s="566"/>
      <c r="E3361" s="566"/>
      <c r="F3361" s="567"/>
      <c r="G3361" s="567"/>
      <c r="H3361" s="567"/>
      <c r="I3361" s="567"/>
      <c r="J3361" s="567"/>
      <c r="K3361" s="567"/>
      <c r="L3361" s="567"/>
      <c r="M3361" s="567"/>
      <c r="N3361" s="567"/>
      <c r="O3361" s="567"/>
      <c r="P3361" s="567"/>
      <c r="Q3361" s="567"/>
      <c r="R3361" s="567"/>
      <c r="S3361" s="567"/>
      <c r="T3361" s="567"/>
      <c r="U3361" s="567"/>
      <c r="V3361" s="567"/>
      <c r="W3361" s="567"/>
      <c r="X3361" s="567"/>
      <c r="Y3361" s="568"/>
      <c r="Z3361" s="567"/>
      <c r="AA3361" s="567"/>
      <c r="AB3361" s="316"/>
      <c r="AC3361" s="316"/>
    </row>
    <row r="3362" spans="1:29">
      <c r="A3362" s="576"/>
      <c r="B3362" s="566"/>
      <c r="C3362" s="566"/>
      <c r="D3362" s="566"/>
      <c r="E3362" s="566"/>
      <c r="F3362" s="567"/>
      <c r="G3362" s="567"/>
      <c r="H3362" s="567"/>
      <c r="I3362" s="567"/>
      <c r="J3362" s="567"/>
      <c r="K3362" s="567"/>
      <c r="L3362" s="567"/>
      <c r="M3362" s="567"/>
      <c r="N3362" s="567"/>
      <c r="O3362" s="567"/>
      <c r="P3362" s="567"/>
      <c r="Q3362" s="567"/>
      <c r="R3362" s="567"/>
      <c r="S3362" s="567"/>
      <c r="T3362" s="567"/>
      <c r="U3362" s="567"/>
      <c r="V3362" s="567"/>
      <c r="W3362" s="567"/>
      <c r="X3362" s="567"/>
      <c r="Y3362" s="568"/>
      <c r="Z3362" s="567"/>
      <c r="AA3362" s="567"/>
      <c r="AB3362" s="316"/>
      <c r="AC3362" s="316"/>
    </row>
    <row r="3363" spans="1:29">
      <c r="A3363" s="576"/>
      <c r="B3363" s="566"/>
      <c r="C3363" s="566"/>
      <c r="D3363" s="566"/>
      <c r="E3363" s="566"/>
      <c r="F3363" s="567"/>
      <c r="G3363" s="567"/>
      <c r="H3363" s="567"/>
      <c r="I3363" s="567"/>
      <c r="J3363" s="567"/>
      <c r="K3363" s="567"/>
      <c r="L3363" s="567"/>
      <c r="M3363" s="567"/>
      <c r="N3363" s="567"/>
      <c r="O3363" s="567"/>
      <c r="P3363" s="567"/>
      <c r="Q3363" s="567"/>
      <c r="R3363" s="567"/>
      <c r="S3363" s="567"/>
      <c r="T3363" s="567"/>
      <c r="U3363" s="567"/>
      <c r="V3363" s="567"/>
      <c r="W3363" s="567"/>
      <c r="X3363" s="567"/>
      <c r="Y3363" s="568"/>
      <c r="Z3363" s="567"/>
      <c r="AA3363" s="567"/>
      <c r="AB3363" s="316"/>
      <c r="AC3363" s="316"/>
    </row>
    <row r="3364" spans="1:29">
      <c r="A3364" s="576"/>
      <c r="B3364" s="566"/>
      <c r="C3364" s="566"/>
      <c r="D3364" s="566"/>
      <c r="E3364" s="566"/>
      <c r="F3364" s="567"/>
      <c r="G3364" s="567"/>
      <c r="H3364" s="567"/>
      <c r="I3364" s="567"/>
      <c r="J3364" s="567"/>
      <c r="K3364" s="567"/>
      <c r="L3364" s="567"/>
      <c r="M3364" s="567"/>
      <c r="N3364" s="567"/>
      <c r="O3364" s="567"/>
      <c r="P3364" s="567"/>
      <c r="Q3364" s="567"/>
      <c r="R3364" s="567"/>
      <c r="S3364" s="567"/>
      <c r="T3364" s="567"/>
      <c r="U3364" s="567"/>
      <c r="V3364" s="567"/>
      <c r="W3364" s="567"/>
      <c r="X3364" s="567"/>
      <c r="Y3364" s="568"/>
      <c r="Z3364" s="567"/>
      <c r="AA3364" s="567"/>
      <c r="AB3364" s="316"/>
      <c r="AC3364" s="316"/>
    </row>
    <row r="3365" spans="1:29">
      <c r="A3365" s="576"/>
      <c r="B3365" s="566"/>
      <c r="C3365" s="566"/>
      <c r="D3365" s="566"/>
      <c r="E3365" s="566"/>
      <c r="F3365" s="567"/>
      <c r="G3365" s="567"/>
      <c r="H3365" s="567"/>
      <c r="I3365" s="567"/>
      <c r="J3365" s="567"/>
      <c r="K3365" s="567"/>
      <c r="L3365" s="567"/>
      <c r="M3365" s="567"/>
      <c r="N3365" s="567"/>
      <c r="O3365" s="567"/>
      <c r="P3365" s="567"/>
      <c r="Q3365" s="567"/>
      <c r="R3365" s="567"/>
      <c r="S3365" s="567"/>
      <c r="T3365" s="567"/>
      <c r="U3365" s="567"/>
      <c r="V3365" s="567"/>
      <c r="W3365" s="567"/>
      <c r="X3365" s="567"/>
      <c r="Y3365" s="568"/>
      <c r="Z3365" s="567"/>
      <c r="AA3365" s="567"/>
      <c r="AB3365" s="316"/>
      <c r="AC3365" s="316"/>
    </row>
    <row r="3366" spans="1:29">
      <c r="A3366" s="576"/>
      <c r="B3366" s="566"/>
      <c r="C3366" s="566"/>
      <c r="D3366" s="566"/>
      <c r="E3366" s="566"/>
      <c r="F3366" s="567"/>
      <c r="G3366" s="567"/>
      <c r="H3366" s="567"/>
      <c r="I3366" s="567"/>
      <c r="J3366" s="567"/>
      <c r="K3366" s="567"/>
      <c r="L3366" s="567"/>
      <c r="M3366" s="567"/>
      <c r="N3366" s="567"/>
      <c r="O3366" s="567"/>
      <c r="P3366" s="567"/>
      <c r="Q3366" s="567"/>
      <c r="R3366" s="567"/>
      <c r="S3366" s="567"/>
      <c r="T3366" s="567"/>
      <c r="U3366" s="567"/>
      <c r="V3366" s="567"/>
      <c r="W3366" s="567"/>
      <c r="X3366" s="567"/>
      <c r="Y3366" s="568"/>
      <c r="Z3366" s="567"/>
      <c r="AA3366" s="567"/>
      <c r="AB3366" s="316"/>
      <c r="AC3366" s="316"/>
    </row>
    <row r="3367" spans="1:29">
      <c r="A3367" s="576"/>
      <c r="B3367" s="566"/>
      <c r="C3367" s="566"/>
      <c r="D3367" s="566"/>
      <c r="E3367" s="566"/>
      <c r="F3367" s="567"/>
      <c r="G3367" s="567"/>
      <c r="H3367" s="567"/>
      <c r="I3367" s="567"/>
      <c r="J3367" s="567"/>
      <c r="K3367" s="567"/>
      <c r="L3367" s="567"/>
      <c r="M3367" s="567"/>
      <c r="N3367" s="567"/>
      <c r="O3367" s="567"/>
      <c r="P3367" s="567"/>
      <c r="Q3367" s="567"/>
      <c r="R3367" s="567"/>
      <c r="S3367" s="567"/>
      <c r="T3367" s="567"/>
      <c r="U3367" s="567"/>
      <c r="V3367" s="567"/>
      <c r="W3367" s="567"/>
      <c r="X3367" s="567"/>
      <c r="Y3367" s="568"/>
      <c r="Z3367" s="567"/>
      <c r="AA3367" s="567"/>
      <c r="AB3367" s="316"/>
      <c r="AC3367" s="316"/>
    </row>
    <row r="3368" spans="1:29">
      <c r="A3368" s="576"/>
      <c r="B3368" s="566"/>
      <c r="C3368" s="566"/>
      <c r="D3368" s="566"/>
      <c r="E3368" s="566"/>
      <c r="F3368" s="567"/>
      <c r="G3368" s="567"/>
      <c r="H3368" s="567"/>
      <c r="I3368" s="567"/>
      <c r="J3368" s="567"/>
      <c r="K3368" s="567"/>
      <c r="L3368" s="567"/>
      <c r="M3368" s="567"/>
      <c r="N3368" s="567"/>
      <c r="O3368" s="567"/>
      <c r="P3368" s="567"/>
      <c r="Q3368" s="567"/>
      <c r="R3368" s="567"/>
      <c r="S3368" s="567"/>
      <c r="T3368" s="567"/>
      <c r="U3368" s="567"/>
      <c r="V3368" s="567"/>
      <c r="W3368" s="567"/>
      <c r="X3368" s="567"/>
      <c r="Y3368" s="568"/>
      <c r="Z3368" s="567"/>
      <c r="AA3368" s="567"/>
      <c r="AB3368" s="316"/>
      <c r="AC3368" s="316"/>
    </row>
    <row r="3369" spans="1:29">
      <c r="A3369" s="576"/>
      <c r="B3369" s="566"/>
      <c r="C3369" s="566"/>
      <c r="D3369" s="566"/>
      <c r="E3369" s="566"/>
      <c r="F3369" s="567"/>
      <c r="G3369" s="567"/>
      <c r="H3369" s="567"/>
      <c r="I3369" s="567"/>
      <c r="J3369" s="567"/>
      <c r="K3369" s="567"/>
      <c r="L3369" s="567"/>
      <c r="M3369" s="567"/>
      <c r="N3369" s="567"/>
      <c r="O3369" s="567"/>
      <c r="P3369" s="567"/>
      <c r="Q3369" s="567"/>
      <c r="R3369" s="567"/>
      <c r="S3369" s="567"/>
      <c r="T3369" s="567"/>
      <c r="U3369" s="567"/>
      <c r="V3369" s="567"/>
      <c r="W3369" s="567"/>
      <c r="X3369" s="567"/>
      <c r="Y3369" s="568"/>
      <c r="Z3369" s="567"/>
      <c r="AA3369" s="567"/>
      <c r="AB3369" s="316"/>
      <c r="AC3369" s="316"/>
    </row>
    <row r="3370" spans="1:29">
      <c r="A3370" s="576"/>
      <c r="B3370" s="566"/>
      <c r="C3370" s="566"/>
      <c r="D3370" s="566"/>
      <c r="E3370" s="566"/>
      <c r="F3370" s="567"/>
      <c r="G3370" s="567"/>
      <c r="H3370" s="567"/>
      <c r="I3370" s="567"/>
      <c r="J3370" s="567"/>
      <c r="K3370" s="567"/>
      <c r="L3370" s="567"/>
      <c r="M3370" s="567"/>
      <c r="N3370" s="567"/>
      <c r="O3370" s="567"/>
      <c r="P3370" s="567"/>
      <c r="Q3370" s="567"/>
      <c r="R3370" s="567"/>
      <c r="S3370" s="567"/>
      <c r="T3370" s="567"/>
      <c r="U3370" s="567"/>
      <c r="V3370" s="567"/>
      <c r="W3370" s="567"/>
      <c r="X3370" s="567"/>
      <c r="Y3370" s="568"/>
      <c r="Z3370" s="567"/>
      <c r="AA3370" s="567"/>
      <c r="AB3370" s="316"/>
      <c r="AC3370" s="316"/>
    </row>
    <row r="3371" spans="1:29">
      <c r="A3371" s="576"/>
      <c r="B3371" s="566"/>
      <c r="C3371" s="566"/>
      <c r="D3371" s="566"/>
      <c r="E3371" s="566"/>
      <c r="F3371" s="567"/>
      <c r="G3371" s="567"/>
      <c r="H3371" s="567"/>
      <c r="I3371" s="567"/>
      <c r="J3371" s="567"/>
      <c r="K3371" s="567"/>
      <c r="L3371" s="567"/>
      <c r="M3371" s="567"/>
      <c r="N3371" s="567"/>
      <c r="O3371" s="567"/>
      <c r="P3371" s="567"/>
      <c r="Q3371" s="567"/>
      <c r="R3371" s="567"/>
      <c r="S3371" s="567"/>
      <c r="T3371" s="567"/>
      <c r="U3371" s="567"/>
      <c r="V3371" s="567"/>
      <c r="W3371" s="567"/>
      <c r="X3371" s="567"/>
      <c r="Y3371" s="568"/>
      <c r="Z3371" s="567"/>
      <c r="AA3371" s="567"/>
      <c r="AB3371" s="316"/>
      <c r="AC3371" s="316"/>
    </row>
    <row r="3372" spans="1:29">
      <c r="A3372" s="576"/>
      <c r="B3372" s="566"/>
      <c r="C3372" s="566"/>
      <c r="D3372" s="566"/>
      <c r="E3372" s="566"/>
      <c r="F3372" s="567"/>
      <c r="G3372" s="567"/>
      <c r="H3372" s="567"/>
      <c r="I3372" s="567"/>
      <c r="J3372" s="567"/>
      <c r="K3372" s="567"/>
      <c r="L3372" s="567"/>
      <c r="M3372" s="567"/>
      <c r="N3372" s="567"/>
      <c r="O3372" s="567"/>
      <c r="P3372" s="567"/>
      <c r="Q3372" s="567"/>
      <c r="R3372" s="567"/>
      <c r="S3372" s="567"/>
      <c r="T3372" s="567"/>
      <c r="U3372" s="567"/>
      <c r="V3372" s="567"/>
      <c r="W3372" s="567"/>
      <c r="X3372" s="567"/>
      <c r="Y3372" s="568"/>
      <c r="Z3372" s="567"/>
      <c r="AA3372" s="567"/>
      <c r="AB3372" s="316"/>
      <c r="AC3372" s="316"/>
    </row>
    <row r="3373" spans="1:29">
      <c r="A3373" s="576"/>
      <c r="B3373" s="566"/>
      <c r="C3373" s="566"/>
      <c r="D3373" s="566"/>
      <c r="E3373" s="566"/>
      <c r="F3373" s="567"/>
      <c r="G3373" s="567"/>
      <c r="H3373" s="567"/>
      <c r="I3373" s="567"/>
      <c r="J3373" s="567"/>
      <c r="K3373" s="567"/>
      <c r="L3373" s="567"/>
      <c r="M3373" s="567"/>
      <c r="N3373" s="567"/>
      <c r="O3373" s="567"/>
      <c r="P3373" s="567"/>
      <c r="Q3373" s="567"/>
      <c r="R3373" s="567"/>
      <c r="S3373" s="567"/>
      <c r="T3373" s="567"/>
      <c r="U3373" s="567"/>
      <c r="V3373" s="567"/>
      <c r="W3373" s="567"/>
      <c r="X3373" s="567"/>
      <c r="Y3373" s="568"/>
      <c r="Z3373" s="567"/>
      <c r="AA3373" s="567"/>
      <c r="AB3373" s="316"/>
      <c r="AC3373" s="316"/>
    </row>
    <row r="3374" spans="1:29">
      <c r="A3374" s="576"/>
      <c r="B3374" s="566"/>
      <c r="C3374" s="566"/>
      <c r="D3374" s="566"/>
      <c r="E3374" s="566"/>
      <c r="F3374" s="567"/>
      <c r="G3374" s="567"/>
      <c r="H3374" s="567"/>
      <c r="I3374" s="567"/>
      <c r="J3374" s="567"/>
      <c r="K3374" s="567"/>
      <c r="L3374" s="567"/>
      <c r="M3374" s="567"/>
      <c r="N3374" s="567"/>
      <c r="O3374" s="567"/>
      <c r="P3374" s="567"/>
      <c r="Q3374" s="567"/>
      <c r="R3374" s="567"/>
      <c r="S3374" s="567"/>
      <c r="T3374" s="567"/>
      <c r="U3374" s="567"/>
      <c r="V3374" s="567"/>
      <c r="W3374" s="567"/>
      <c r="X3374" s="567"/>
      <c r="Y3374" s="568"/>
      <c r="Z3374" s="567"/>
      <c r="AA3374" s="567"/>
      <c r="AB3374" s="316"/>
      <c r="AC3374" s="316"/>
    </row>
    <row r="3375" spans="1:29">
      <c r="A3375" s="576"/>
      <c r="B3375" s="566"/>
      <c r="C3375" s="566"/>
      <c r="D3375" s="566"/>
      <c r="E3375" s="566"/>
      <c r="F3375" s="567"/>
      <c r="G3375" s="567"/>
      <c r="H3375" s="567"/>
      <c r="I3375" s="567"/>
      <c r="J3375" s="567"/>
      <c r="K3375" s="567"/>
      <c r="L3375" s="567"/>
      <c r="M3375" s="567"/>
      <c r="N3375" s="567"/>
      <c r="O3375" s="567"/>
      <c r="P3375" s="567"/>
      <c r="Q3375" s="567"/>
      <c r="R3375" s="567"/>
      <c r="S3375" s="567"/>
      <c r="T3375" s="567"/>
      <c r="U3375" s="567"/>
      <c r="V3375" s="567"/>
      <c r="W3375" s="567"/>
      <c r="X3375" s="567"/>
      <c r="Y3375" s="568"/>
      <c r="Z3375" s="567"/>
      <c r="AA3375" s="567"/>
      <c r="AB3375" s="316"/>
      <c r="AC3375" s="316"/>
    </row>
    <row r="3376" spans="1:29">
      <c r="A3376" s="576"/>
      <c r="B3376" s="566"/>
      <c r="C3376" s="566"/>
      <c r="D3376" s="566"/>
      <c r="E3376" s="566"/>
      <c r="F3376" s="567"/>
      <c r="G3376" s="567"/>
      <c r="H3376" s="567"/>
      <c r="I3376" s="567"/>
      <c r="J3376" s="567"/>
      <c r="K3376" s="567"/>
      <c r="L3376" s="567"/>
      <c r="M3376" s="567"/>
      <c r="N3376" s="567"/>
      <c r="O3376" s="567"/>
      <c r="P3376" s="567"/>
      <c r="Q3376" s="567"/>
      <c r="R3376" s="567"/>
      <c r="S3376" s="567"/>
      <c r="T3376" s="567"/>
      <c r="U3376" s="567"/>
      <c r="V3376" s="567"/>
      <c r="W3376" s="567"/>
      <c r="X3376" s="567"/>
      <c r="Y3376" s="568"/>
      <c r="Z3376" s="567"/>
      <c r="AA3376" s="567"/>
      <c r="AB3376" s="316"/>
      <c r="AC3376" s="316"/>
    </row>
    <row r="3377" spans="1:29">
      <c r="A3377" s="576"/>
      <c r="B3377" s="566"/>
      <c r="C3377" s="566"/>
      <c r="D3377" s="566"/>
      <c r="E3377" s="566"/>
      <c r="F3377" s="567"/>
      <c r="G3377" s="567"/>
      <c r="H3377" s="567"/>
      <c r="I3377" s="567"/>
      <c r="J3377" s="567"/>
      <c r="K3377" s="567"/>
      <c r="L3377" s="567"/>
      <c r="M3377" s="567"/>
      <c r="N3377" s="567"/>
      <c r="O3377" s="567"/>
      <c r="P3377" s="567"/>
      <c r="Q3377" s="567"/>
      <c r="R3377" s="567"/>
      <c r="S3377" s="567"/>
      <c r="T3377" s="567"/>
      <c r="U3377" s="567"/>
      <c r="V3377" s="567"/>
      <c r="W3377" s="567"/>
      <c r="X3377" s="567"/>
      <c r="Y3377" s="568"/>
      <c r="Z3377" s="567"/>
      <c r="AA3377" s="567"/>
      <c r="AB3377" s="316"/>
      <c r="AC3377" s="316"/>
    </row>
    <row r="3378" spans="1:29">
      <c r="A3378" s="576"/>
      <c r="B3378" s="566"/>
      <c r="C3378" s="566"/>
      <c r="D3378" s="566"/>
      <c r="E3378" s="566"/>
      <c r="F3378" s="567"/>
      <c r="G3378" s="567"/>
      <c r="H3378" s="567"/>
      <c r="I3378" s="567"/>
      <c r="J3378" s="567"/>
      <c r="K3378" s="567"/>
      <c r="L3378" s="567"/>
      <c r="M3378" s="567"/>
      <c r="N3378" s="567"/>
      <c r="O3378" s="567"/>
      <c r="P3378" s="567"/>
      <c r="Q3378" s="567"/>
      <c r="R3378" s="567"/>
      <c r="S3378" s="567"/>
      <c r="T3378" s="567"/>
      <c r="U3378" s="567"/>
      <c r="V3378" s="567"/>
      <c r="W3378" s="567"/>
      <c r="X3378" s="567"/>
      <c r="Y3378" s="568"/>
      <c r="Z3378" s="567"/>
      <c r="AA3378" s="567"/>
      <c r="AB3378" s="316"/>
      <c r="AC3378" s="316"/>
    </row>
    <row r="3379" spans="1:29">
      <c r="A3379" s="576"/>
      <c r="B3379" s="566"/>
      <c r="C3379" s="566"/>
      <c r="D3379" s="566"/>
      <c r="E3379" s="566"/>
      <c r="F3379" s="567"/>
      <c r="G3379" s="567"/>
      <c r="H3379" s="567"/>
      <c r="I3379" s="567"/>
      <c r="J3379" s="567"/>
      <c r="K3379" s="567"/>
      <c r="L3379" s="567"/>
      <c r="M3379" s="567"/>
      <c r="N3379" s="567"/>
      <c r="O3379" s="567"/>
      <c r="P3379" s="567"/>
      <c r="Q3379" s="567"/>
      <c r="R3379" s="567"/>
      <c r="S3379" s="567"/>
      <c r="T3379" s="567"/>
      <c r="U3379" s="567"/>
      <c r="V3379" s="567"/>
      <c r="W3379" s="567"/>
      <c r="X3379" s="567"/>
      <c r="Y3379" s="568"/>
      <c r="Z3379" s="567"/>
      <c r="AA3379" s="567"/>
      <c r="AB3379" s="316"/>
      <c r="AC3379" s="316"/>
    </row>
    <row r="3380" spans="1:29">
      <c r="A3380" s="576"/>
      <c r="B3380" s="566"/>
      <c r="C3380" s="566"/>
      <c r="D3380" s="566"/>
      <c r="E3380" s="566"/>
      <c r="F3380" s="567"/>
      <c r="G3380" s="567"/>
      <c r="H3380" s="567"/>
      <c r="I3380" s="567"/>
      <c r="J3380" s="567"/>
      <c r="K3380" s="567"/>
      <c r="L3380" s="567"/>
      <c r="M3380" s="567"/>
      <c r="N3380" s="567"/>
      <c r="O3380" s="567"/>
      <c r="P3380" s="567"/>
      <c r="Q3380" s="567"/>
      <c r="R3380" s="567"/>
      <c r="S3380" s="567"/>
      <c r="T3380" s="567"/>
      <c r="U3380" s="567"/>
      <c r="V3380" s="567"/>
      <c r="W3380" s="567"/>
      <c r="X3380" s="567"/>
      <c r="Y3380" s="568"/>
      <c r="Z3380" s="567"/>
      <c r="AA3380" s="567"/>
      <c r="AB3380" s="316"/>
      <c r="AC3380" s="316"/>
    </row>
    <row r="3381" spans="1:29">
      <c r="A3381" s="576"/>
      <c r="B3381" s="566"/>
      <c r="C3381" s="566"/>
      <c r="D3381" s="566"/>
      <c r="E3381" s="566"/>
      <c r="F3381" s="567"/>
      <c r="G3381" s="567"/>
      <c r="H3381" s="567"/>
      <c r="I3381" s="567"/>
      <c r="J3381" s="567"/>
      <c r="K3381" s="567"/>
      <c r="L3381" s="567"/>
      <c r="M3381" s="567"/>
      <c r="N3381" s="567"/>
      <c r="O3381" s="567"/>
      <c r="P3381" s="567"/>
      <c r="Q3381" s="567"/>
      <c r="R3381" s="567"/>
      <c r="S3381" s="567"/>
      <c r="T3381" s="567"/>
      <c r="U3381" s="567"/>
      <c r="V3381" s="567"/>
      <c r="W3381" s="567"/>
      <c r="X3381" s="567"/>
      <c r="Y3381" s="568"/>
      <c r="Z3381" s="567"/>
      <c r="AA3381" s="567"/>
      <c r="AB3381" s="316"/>
      <c r="AC3381" s="316"/>
    </row>
    <row r="3382" spans="1:29">
      <c r="A3382" s="576"/>
      <c r="B3382" s="566"/>
      <c r="C3382" s="566"/>
      <c r="D3382" s="566"/>
      <c r="E3382" s="566"/>
      <c r="F3382" s="567"/>
      <c r="G3382" s="567"/>
      <c r="H3382" s="567"/>
      <c r="I3382" s="567"/>
      <c r="J3382" s="567"/>
      <c r="K3382" s="567"/>
      <c r="L3382" s="567"/>
      <c r="M3382" s="567"/>
      <c r="N3382" s="567"/>
      <c r="O3382" s="567"/>
      <c r="P3382" s="567"/>
      <c r="Q3382" s="567"/>
      <c r="R3382" s="567"/>
      <c r="S3382" s="567"/>
      <c r="T3382" s="567"/>
      <c r="U3382" s="567"/>
      <c r="V3382" s="567"/>
      <c r="W3382" s="567"/>
      <c r="X3382" s="567"/>
      <c r="Y3382" s="568"/>
      <c r="Z3382" s="567"/>
      <c r="AA3382" s="567"/>
      <c r="AB3382" s="316"/>
      <c r="AC3382" s="316"/>
    </row>
    <row r="3383" spans="1:29">
      <c r="A3383" s="576"/>
      <c r="B3383" s="566"/>
      <c r="C3383" s="566"/>
      <c r="D3383" s="566"/>
      <c r="E3383" s="566"/>
      <c r="F3383" s="567"/>
      <c r="G3383" s="567"/>
      <c r="H3383" s="567"/>
      <c r="I3383" s="567"/>
      <c r="J3383" s="567"/>
      <c r="K3383" s="567"/>
      <c r="L3383" s="567"/>
      <c r="M3383" s="567"/>
      <c r="N3383" s="567"/>
      <c r="O3383" s="567"/>
      <c r="P3383" s="567"/>
      <c r="Q3383" s="567"/>
      <c r="R3383" s="567"/>
      <c r="S3383" s="567"/>
      <c r="T3383" s="567"/>
      <c r="U3383" s="567"/>
      <c r="V3383" s="567"/>
      <c r="W3383" s="567"/>
      <c r="X3383" s="567"/>
      <c r="Y3383" s="568"/>
      <c r="Z3383" s="567"/>
      <c r="AA3383" s="567"/>
      <c r="AB3383" s="316"/>
      <c r="AC3383" s="316"/>
    </row>
    <row r="3384" spans="1:29">
      <c r="A3384" s="576"/>
      <c r="B3384" s="566"/>
      <c r="C3384" s="566"/>
      <c r="D3384" s="566"/>
      <c r="E3384" s="566"/>
      <c r="F3384" s="567"/>
      <c r="G3384" s="567"/>
      <c r="H3384" s="567"/>
      <c r="I3384" s="567"/>
      <c r="J3384" s="567"/>
      <c r="K3384" s="567"/>
      <c r="L3384" s="567"/>
      <c r="M3384" s="567"/>
      <c r="N3384" s="567"/>
      <c r="O3384" s="567"/>
      <c r="P3384" s="567"/>
      <c r="Q3384" s="567"/>
      <c r="R3384" s="567"/>
      <c r="S3384" s="567"/>
      <c r="T3384" s="567"/>
      <c r="U3384" s="567"/>
      <c r="V3384" s="567"/>
      <c r="W3384" s="567"/>
      <c r="X3384" s="567"/>
      <c r="Y3384" s="568"/>
      <c r="Z3384" s="567"/>
      <c r="AA3384" s="567"/>
      <c r="AB3384" s="316"/>
      <c r="AC3384" s="316"/>
    </row>
    <row r="3385" spans="1:29">
      <c r="A3385" s="576"/>
      <c r="B3385" s="566"/>
      <c r="C3385" s="566"/>
      <c r="D3385" s="566"/>
      <c r="E3385" s="566"/>
      <c r="F3385" s="567"/>
      <c r="G3385" s="567"/>
      <c r="H3385" s="567"/>
      <c r="I3385" s="567"/>
      <c r="J3385" s="567"/>
      <c r="K3385" s="567"/>
      <c r="L3385" s="567"/>
      <c r="M3385" s="567"/>
      <c r="N3385" s="567"/>
      <c r="O3385" s="567"/>
      <c r="P3385" s="567"/>
      <c r="Q3385" s="567"/>
      <c r="R3385" s="567"/>
      <c r="S3385" s="567"/>
      <c r="T3385" s="567"/>
      <c r="U3385" s="567"/>
      <c r="V3385" s="567"/>
      <c r="W3385" s="567"/>
      <c r="X3385" s="567"/>
      <c r="Y3385" s="568"/>
      <c r="Z3385" s="567"/>
      <c r="AA3385" s="567"/>
      <c r="AB3385" s="316"/>
      <c r="AC3385" s="316"/>
    </row>
    <row r="3386" spans="1:29">
      <c r="A3386" s="576"/>
      <c r="B3386" s="566"/>
      <c r="C3386" s="566"/>
      <c r="D3386" s="566"/>
      <c r="E3386" s="566"/>
      <c r="F3386" s="567"/>
      <c r="G3386" s="567"/>
      <c r="H3386" s="567"/>
      <c r="I3386" s="567"/>
      <c r="J3386" s="567"/>
      <c r="K3386" s="567"/>
      <c r="L3386" s="567"/>
      <c r="M3386" s="567"/>
      <c r="N3386" s="567"/>
      <c r="O3386" s="567"/>
      <c r="P3386" s="567"/>
      <c r="Q3386" s="567"/>
      <c r="R3386" s="567"/>
      <c r="S3386" s="567"/>
      <c r="T3386" s="567"/>
      <c r="U3386" s="567"/>
      <c r="V3386" s="567"/>
      <c r="W3386" s="567"/>
      <c r="X3386" s="567"/>
      <c r="Y3386" s="568"/>
      <c r="Z3386" s="567"/>
      <c r="AA3386" s="567"/>
      <c r="AB3386" s="316"/>
      <c r="AC3386" s="316"/>
    </row>
    <row r="3387" spans="1:29">
      <c r="A3387" s="576"/>
      <c r="B3387" s="566"/>
      <c r="C3387" s="566"/>
      <c r="D3387" s="566"/>
      <c r="E3387" s="566"/>
      <c r="F3387" s="567"/>
      <c r="G3387" s="567"/>
      <c r="H3387" s="567"/>
      <c r="I3387" s="567"/>
      <c r="J3387" s="567"/>
      <c r="K3387" s="567"/>
      <c r="L3387" s="567"/>
      <c r="M3387" s="567"/>
      <c r="N3387" s="567"/>
      <c r="O3387" s="567"/>
      <c r="P3387" s="567"/>
      <c r="Q3387" s="567"/>
      <c r="R3387" s="567"/>
      <c r="S3387" s="567"/>
      <c r="T3387" s="567"/>
      <c r="U3387" s="567"/>
      <c r="V3387" s="567"/>
      <c r="W3387" s="567"/>
      <c r="X3387" s="567"/>
      <c r="Y3387" s="568"/>
      <c r="Z3387" s="567"/>
      <c r="AA3387" s="567"/>
      <c r="AB3387" s="316"/>
      <c r="AC3387" s="316"/>
    </row>
    <row r="3388" spans="1:29">
      <c r="A3388" s="576"/>
      <c r="B3388" s="566"/>
      <c r="C3388" s="566"/>
      <c r="D3388" s="566"/>
      <c r="E3388" s="566"/>
      <c r="F3388" s="567"/>
      <c r="G3388" s="567"/>
      <c r="H3388" s="567"/>
      <c r="I3388" s="567"/>
      <c r="J3388" s="567"/>
      <c r="K3388" s="567"/>
      <c r="L3388" s="567"/>
      <c r="M3388" s="567"/>
      <c r="N3388" s="567"/>
      <c r="O3388" s="567"/>
      <c r="P3388" s="567"/>
      <c r="Q3388" s="567"/>
      <c r="R3388" s="567"/>
      <c r="S3388" s="567"/>
      <c r="T3388" s="567"/>
      <c r="U3388" s="567"/>
      <c r="V3388" s="567"/>
      <c r="W3388" s="567"/>
      <c r="X3388" s="567"/>
      <c r="Y3388" s="568"/>
      <c r="Z3388" s="567"/>
      <c r="AA3388" s="567"/>
      <c r="AB3388" s="316"/>
      <c r="AC3388" s="316"/>
    </row>
    <row r="3389" spans="1:29">
      <c r="A3389" s="576"/>
      <c r="B3389" s="566"/>
      <c r="C3389" s="566"/>
      <c r="D3389" s="566"/>
      <c r="E3389" s="566"/>
      <c r="F3389" s="567"/>
      <c r="G3389" s="567"/>
      <c r="H3389" s="567"/>
      <c r="I3389" s="567"/>
      <c r="J3389" s="567"/>
      <c r="K3389" s="567"/>
      <c r="L3389" s="567"/>
      <c r="M3389" s="567"/>
      <c r="N3389" s="567"/>
      <c r="O3389" s="567"/>
      <c r="P3389" s="567"/>
      <c r="Q3389" s="567"/>
      <c r="R3389" s="567"/>
      <c r="S3389" s="567"/>
      <c r="T3389" s="567"/>
      <c r="U3389" s="567"/>
      <c r="V3389" s="567"/>
      <c r="W3389" s="567"/>
      <c r="X3389" s="567"/>
      <c r="Y3389" s="568"/>
      <c r="Z3389" s="567"/>
      <c r="AA3389" s="567"/>
      <c r="AB3389" s="316"/>
      <c r="AC3389" s="316"/>
    </row>
    <row r="3390" spans="1:29">
      <c r="A3390" s="576"/>
      <c r="B3390" s="566"/>
      <c r="C3390" s="566"/>
      <c r="D3390" s="566"/>
      <c r="E3390" s="566"/>
      <c r="F3390" s="567"/>
      <c r="G3390" s="567"/>
      <c r="H3390" s="567"/>
      <c r="I3390" s="567"/>
      <c r="J3390" s="567"/>
      <c r="K3390" s="567"/>
      <c r="L3390" s="567"/>
      <c r="M3390" s="567"/>
      <c r="N3390" s="567"/>
      <c r="O3390" s="567"/>
      <c r="P3390" s="567"/>
      <c r="Q3390" s="567"/>
      <c r="R3390" s="567"/>
      <c r="S3390" s="567"/>
      <c r="T3390" s="567"/>
      <c r="U3390" s="567"/>
      <c r="V3390" s="567"/>
      <c r="W3390" s="567"/>
      <c r="X3390" s="567"/>
      <c r="Y3390" s="568"/>
      <c r="Z3390" s="567"/>
      <c r="AA3390" s="567"/>
      <c r="AB3390" s="316"/>
      <c r="AC3390" s="316"/>
    </row>
    <row r="3391" spans="1:29">
      <c r="A3391" s="576"/>
      <c r="B3391" s="566"/>
      <c r="C3391" s="566"/>
      <c r="D3391" s="566"/>
      <c r="E3391" s="566"/>
      <c r="F3391" s="567"/>
      <c r="G3391" s="567"/>
      <c r="H3391" s="567"/>
      <c r="I3391" s="567"/>
      <c r="J3391" s="567"/>
      <c r="K3391" s="567"/>
      <c r="L3391" s="567"/>
      <c r="M3391" s="567"/>
      <c r="N3391" s="567"/>
      <c r="O3391" s="567"/>
      <c r="P3391" s="567"/>
      <c r="Q3391" s="567"/>
      <c r="R3391" s="567"/>
      <c r="S3391" s="567"/>
      <c r="T3391" s="567"/>
      <c r="U3391" s="567"/>
      <c r="V3391" s="567"/>
      <c r="W3391" s="567"/>
      <c r="X3391" s="567"/>
      <c r="Y3391" s="568"/>
      <c r="Z3391" s="567"/>
      <c r="AA3391" s="567"/>
      <c r="AB3391" s="316"/>
      <c r="AC3391" s="316"/>
    </row>
    <row r="3392" spans="1:29">
      <c r="A3392" s="576"/>
      <c r="B3392" s="566"/>
      <c r="C3392" s="566"/>
      <c r="D3392" s="566"/>
      <c r="E3392" s="566"/>
      <c r="F3392" s="567"/>
      <c r="G3392" s="567"/>
      <c r="H3392" s="567"/>
      <c r="I3392" s="567"/>
      <c r="J3392" s="567"/>
      <c r="K3392" s="567"/>
      <c r="L3392" s="567"/>
      <c r="M3392" s="567"/>
      <c r="N3392" s="567"/>
      <c r="O3392" s="567"/>
      <c r="P3392" s="567"/>
      <c r="Q3392" s="567"/>
      <c r="R3392" s="567"/>
      <c r="S3392" s="567"/>
      <c r="T3392" s="567"/>
      <c r="U3392" s="567"/>
      <c r="V3392" s="567"/>
      <c r="W3392" s="567"/>
      <c r="X3392" s="567"/>
      <c r="Y3392" s="568"/>
      <c r="Z3392" s="567"/>
      <c r="AA3392" s="567"/>
      <c r="AB3392" s="316"/>
      <c r="AC3392" s="316"/>
    </row>
    <row r="3393" spans="1:29">
      <c r="A3393" s="576"/>
      <c r="B3393" s="566"/>
      <c r="C3393" s="566"/>
      <c r="D3393" s="566"/>
      <c r="E3393" s="566"/>
      <c r="F3393" s="567"/>
      <c r="G3393" s="567"/>
      <c r="H3393" s="567"/>
      <c r="I3393" s="567"/>
      <c r="J3393" s="567"/>
      <c r="K3393" s="567"/>
      <c r="L3393" s="567"/>
      <c r="M3393" s="567"/>
      <c r="N3393" s="567"/>
      <c r="O3393" s="567"/>
      <c r="P3393" s="567"/>
      <c r="Q3393" s="567"/>
      <c r="R3393" s="567"/>
      <c r="S3393" s="567"/>
      <c r="T3393" s="567"/>
      <c r="U3393" s="567"/>
      <c r="V3393" s="567"/>
      <c r="W3393" s="567"/>
      <c r="X3393" s="567"/>
      <c r="Y3393" s="568"/>
      <c r="Z3393" s="567"/>
      <c r="AA3393" s="567"/>
      <c r="AB3393" s="316"/>
      <c r="AC3393" s="316"/>
    </row>
    <row r="3394" spans="1:29">
      <c r="A3394" s="576"/>
      <c r="B3394" s="566"/>
      <c r="C3394" s="566"/>
      <c r="D3394" s="566"/>
      <c r="E3394" s="566"/>
      <c r="F3394" s="567"/>
      <c r="G3394" s="567"/>
      <c r="H3394" s="567"/>
      <c r="I3394" s="567"/>
      <c r="J3394" s="567"/>
      <c r="K3394" s="567"/>
      <c r="L3394" s="567"/>
      <c r="M3394" s="567"/>
      <c r="N3394" s="567"/>
      <c r="O3394" s="567"/>
      <c r="P3394" s="567"/>
      <c r="Q3394" s="567"/>
      <c r="R3394" s="567"/>
      <c r="S3394" s="567"/>
      <c r="T3394" s="567"/>
      <c r="U3394" s="567"/>
      <c r="V3394" s="567"/>
      <c r="W3394" s="567"/>
      <c r="X3394" s="567"/>
      <c r="Y3394" s="568"/>
      <c r="Z3394" s="567"/>
      <c r="AA3394" s="567"/>
      <c r="AB3394" s="316"/>
      <c r="AC3394" s="316"/>
    </row>
    <row r="3395" spans="1:29">
      <c r="A3395" s="576"/>
      <c r="B3395" s="566"/>
      <c r="C3395" s="566"/>
      <c r="D3395" s="566"/>
      <c r="E3395" s="566"/>
      <c r="F3395" s="567"/>
      <c r="G3395" s="567"/>
      <c r="H3395" s="567"/>
      <c r="I3395" s="567"/>
      <c r="J3395" s="567"/>
      <c r="K3395" s="567"/>
      <c r="L3395" s="567"/>
      <c r="M3395" s="567"/>
      <c r="N3395" s="567"/>
      <c r="O3395" s="567"/>
      <c r="P3395" s="567"/>
      <c r="Q3395" s="567"/>
      <c r="R3395" s="567"/>
      <c r="S3395" s="567"/>
      <c r="T3395" s="567"/>
      <c r="U3395" s="567"/>
      <c r="V3395" s="567"/>
      <c r="W3395" s="567"/>
      <c r="X3395" s="567"/>
      <c r="Y3395" s="568"/>
      <c r="Z3395" s="567"/>
      <c r="AA3395" s="567"/>
      <c r="AB3395" s="316"/>
      <c r="AC3395" s="316"/>
    </row>
    <row r="3396" spans="1:29">
      <c r="A3396" s="576"/>
      <c r="B3396" s="566"/>
      <c r="C3396" s="566"/>
      <c r="D3396" s="566"/>
      <c r="E3396" s="566"/>
      <c r="F3396" s="567"/>
      <c r="G3396" s="567"/>
      <c r="H3396" s="567"/>
      <c r="I3396" s="567"/>
      <c r="J3396" s="567"/>
      <c r="K3396" s="567"/>
      <c r="L3396" s="567"/>
      <c r="M3396" s="567"/>
      <c r="N3396" s="567"/>
      <c r="O3396" s="567"/>
      <c r="P3396" s="567"/>
      <c r="Q3396" s="567"/>
      <c r="R3396" s="567"/>
      <c r="S3396" s="567"/>
      <c r="T3396" s="567"/>
      <c r="U3396" s="567"/>
      <c r="V3396" s="567"/>
      <c r="W3396" s="567"/>
      <c r="X3396" s="567"/>
      <c r="Y3396" s="568"/>
      <c r="Z3396" s="567"/>
      <c r="AA3396" s="567"/>
      <c r="AB3396" s="316"/>
      <c r="AC3396" s="316"/>
    </row>
    <row r="3397" spans="1:29">
      <c r="A3397" s="576"/>
      <c r="B3397" s="566"/>
      <c r="C3397" s="566"/>
      <c r="D3397" s="566"/>
      <c r="E3397" s="566"/>
      <c r="F3397" s="567"/>
      <c r="G3397" s="567"/>
      <c r="H3397" s="567"/>
      <c r="I3397" s="567"/>
      <c r="J3397" s="567"/>
      <c r="K3397" s="567"/>
      <c r="L3397" s="567"/>
      <c r="M3397" s="567"/>
      <c r="N3397" s="567"/>
      <c r="O3397" s="567"/>
      <c r="P3397" s="567"/>
      <c r="Q3397" s="567"/>
      <c r="R3397" s="567"/>
      <c r="S3397" s="567"/>
      <c r="T3397" s="567"/>
      <c r="U3397" s="567"/>
      <c r="V3397" s="567"/>
      <c r="W3397" s="567"/>
      <c r="X3397" s="567"/>
      <c r="Y3397" s="568"/>
      <c r="Z3397" s="567"/>
      <c r="AA3397" s="567"/>
      <c r="AB3397" s="316"/>
      <c r="AC3397" s="316"/>
    </row>
    <row r="3398" spans="1:29">
      <c r="A3398" s="576"/>
      <c r="B3398" s="566"/>
      <c r="C3398" s="566"/>
      <c r="D3398" s="566"/>
      <c r="E3398" s="566"/>
      <c r="F3398" s="567"/>
      <c r="G3398" s="567"/>
      <c r="H3398" s="567"/>
      <c r="I3398" s="567"/>
      <c r="J3398" s="567"/>
      <c r="K3398" s="567"/>
      <c r="L3398" s="567"/>
      <c r="M3398" s="567"/>
      <c r="N3398" s="567"/>
      <c r="O3398" s="567"/>
      <c r="P3398" s="567"/>
      <c r="Q3398" s="567"/>
      <c r="R3398" s="567"/>
      <c r="S3398" s="567"/>
      <c r="T3398" s="567"/>
      <c r="U3398" s="567"/>
      <c r="V3398" s="567"/>
      <c r="W3398" s="567"/>
      <c r="X3398" s="567"/>
      <c r="Y3398" s="568"/>
      <c r="Z3398" s="567"/>
      <c r="AA3398" s="567"/>
      <c r="AB3398" s="316"/>
      <c r="AC3398" s="316"/>
    </row>
    <row r="3399" spans="1:29">
      <c r="A3399" s="576"/>
      <c r="B3399" s="566"/>
      <c r="C3399" s="566"/>
      <c r="D3399" s="566"/>
      <c r="E3399" s="566"/>
      <c r="F3399" s="567"/>
      <c r="G3399" s="567"/>
      <c r="H3399" s="567"/>
      <c r="I3399" s="567"/>
      <c r="J3399" s="567"/>
      <c r="K3399" s="567"/>
      <c r="L3399" s="567"/>
      <c r="M3399" s="567"/>
      <c r="N3399" s="567"/>
      <c r="O3399" s="567"/>
      <c r="P3399" s="567"/>
      <c r="Q3399" s="567"/>
      <c r="R3399" s="567"/>
      <c r="S3399" s="567"/>
      <c r="T3399" s="567"/>
      <c r="U3399" s="567"/>
      <c r="V3399" s="567"/>
      <c r="W3399" s="567"/>
      <c r="X3399" s="567"/>
      <c r="Y3399" s="568"/>
      <c r="Z3399" s="567"/>
      <c r="AA3399" s="567"/>
      <c r="AB3399" s="316"/>
      <c r="AC3399" s="316"/>
    </row>
    <row r="3400" spans="1:29">
      <c r="A3400" s="576"/>
      <c r="B3400" s="566"/>
      <c r="C3400" s="566"/>
      <c r="D3400" s="566"/>
      <c r="E3400" s="566"/>
      <c r="F3400" s="567"/>
      <c r="G3400" s="567"/>
      <c r="H3400" s="567"/>
      <c r="I3400" s="567"/>
      <c r="J3400" s="567"/>
      <c r="K3400" s="567"/>
      <c r="L3400" s="567"/>
      <c r="M3400" s="567"/>
      <c r="N3400" s="567"/>
      <c r="O3400" s="567"/>
      <c r="P3400" s="567"/>
      <c r="Q3400" s="567"/>
      <c r="R3400" s="567"/>
      <c r="S3400" s="567"/>
      <c r="T3400" s="567"/>
      <c r="U3400" s="567"/>
      <c r="V3400" s="567"/>
      <c r="W3400" s="567"/>
      <c r="X3400" s="567"/>
      <c r="Y3400" s="568"/>
      <c r="Z3400" s="567"/>
      <c r="AA3400" s="567"/>
      <c r="AB3400" s="316"/>
      <c r="AC3400" s="316"/>
    </row>
    <row r="3401" spans="1:29">
      <c r="A3401" s="576"/>
      <c r="B3401" s="566"/>
      <c r="C3401" s="566"/>
      <c r="D3401" s="566"/>
      <c r="E3401" s="566"/>
      <c r="F3401" s="567"/>
      <c r="G3401" s="567"/>
      <c r="H3401" s="567"/>
      <c r="I3401" s="567"/>
      <c r="J3401" s="567"/>
      <c r="K3401" s="567"/>
      <c r="L3401" s="567"/>
      <c r="M3401" s="567"/>
      <c r="N3401" s="567"/>
      <c r="O3401" s="567"/>
      <c r="P3401" s="567"/>
      <c r="Q3401" s="567"/>
      <c r="R3401" s="567"/>
      <c r="S3401" s="567"/>
      <c r="T3401" s="567"/>
      <c r="U3401" s="567"/>
      <c r="V3401" s="567"/>
      <c r="W3401" s="567"/>
      <c r="X3401" s="567"/>
      <c r="Y3401" s="568"/>
      <c r="Z3401" s="567"/>
      <c r="AA3401" s="567"/>
      <c r="AB3401" s="316"/>
      <c r="AC3401" s="316"/>
    </row>
    <row r="3402" spans="1:29">
      <c r="A3402" s="576"/>
      <c r="B3402" s="566"/>
      <c r="C3402" s="566"/>
      <c r="D3402" s="566"/>
      <c r="E3402" s="566"/>
      <c r="F3402" s="567"/>
      <c r="G3402" s="567"/>
      <c r="H3402" s="567"/>
      <c r="I3402" s="567"/>
      <c r="J3402" s="567"/>
      <c r="K3402" s="567"/>
      <c r="L3402" s="567"/>
      <c r="M3402" s="567"/>
      <c r="N3402" s="567"/>
      <c r="O3402" s="567"/>
      <c r="P3402" s="567"/>
      <c r="Q3402" s="567"/>
      <c r="R3402" s="567"/>
      <c r="S3402" s="567"/>
      <c r="T3402" s="567"/>
      <c r="U3402" s="567"/>
      <c r="V3402" s="567"/>
      <c r="W3402" s="567"/>
      <c r="X3402" s="567"/>
      <c r="Y3402" s="568"/>
      <c r="Z3402" s="567"/>
      <c r="AA3402" s="567"/>
      <c r="AB3402" s="316"/>
      <c r="AC3402" s="316"/>
    </row>
    <row r="3403" spans="1:29">
      <c r="A3403" s="576"/>
      <c r="B3403" s="566"/>
      <c r="C3403" s="566"/>
      <c r="D3403" s="566"/>
      <c r="E3403" s="566"/>
      <c r="F3403" s="567"/>
      <c r="G3403" s="567"/>
      <c r="H3403" s="567"/>
      <c r="I3403" s="567"/>
      <c r="J3403" s="567"/>
      <c r="K3403" s="567"/>
      <c r="L3403" s="567"/>
      <c r="M3403" s="567"/>
      <c r="N3403" s="567"/>
      <c r="O3403" s="567"/>
      <c r="P3403" s="567"/>
      <c r="Q3403" s="567"/>
      <c r="R3403" s="567"/>
      <c r="S3403" s="567"/>
      <c r="T3403" s="567"/>
      <c r="U3403" s="567"/>
      <c r="V3403" s="567"/>
      <c r="W3403" s="567"/>
      <c r="X3403" s="567"/>
      <c r="Y3403" s="568"/>
      <c r="Z3403" s="567"/>
      <c r="AA3403" s="567"/>
      <c r="AB3403" s="316"/>
      <c r="AC3403" s="316"/>
    </row>
    <row r="3404" spans="1:29">
      <c r="A3404" s="576"/>
      <c r="B3404" s="566"/>
      <c r="C3404" s="566"/>
      <c r="D3404" s="566"/>
      <c r="E3404" s="566"/>
      <c r="F3404" s="567"/>
      <c r="G3404" s="567"/>
      <c r="H3404" s="567"/>
      <c r="I3404" s="567"/>
      <c r="J3404" s="567"/>
      <c r="K3404" s="567"/>
      <c r="L3404" s="567"/>
      <c r="M3404" s="567"/>
      <c r="N3404" s="567"/>
      <c r="O3404" s="567"/>
      <c r="P3404" s="567"/>
      <c r="Q3404" s="567"/>
      <c r="R3404" s="567"/>
      <c r="S3404" s="567"/>
      <c r="T3404" s="567"/>
      <c r="U3404" s="567"/>
      <c r="V3404" s="567"/>
      <c r="W3404" s="567"/>
      <c r="X3404" s="567"/>
      <c r="Y3404" s="568"/>
      <c r="Z3404" s="567"/>
      <c r="AA3404" s="567"/>
      <c r="AB3404" s="316"/>
      <c r="AC3404" s="316"/>
    </row>
    <row r="3405" spans="1:29">
      <c r="A3405" s="576"/>
      <c r="B3405" s="566"/>
      <c r="C3405" s="566"/>
      <c r="D3405" s="566"/>
      <c r="E3405" s="566"/>
      <c r="F3405" s="567"/>
      <c r="G3405" s="567"/>
      <c r="H3405" s="567"/>
      <c r="I3405" s="567"/>
      <c r="J3405" s="567"/>
      <c r="K3405" s="567"/>
      <c r="L3405" s="567"/>
      <c r="M3405" s="567"/>
      <c r="N3405" s="567"/>
      <c r="O3405" s="567"/>
      <c r="P3405" s="567"/>
      <c r="Q3405" s="567"/>
      <c r="R3405" s="567"/>
      <c r="S3405" s="567"/>
      <c r="T3405" s="567"/>
      <c r="U3405" s="567"/>
      <c r="V3405" s="567"/>
      <c r="W3405" s="567"/>
      <c r="X3405" s="567"/>
      <c r="Y3405" s="568"/>
      <c r="Z3405" s="567"/>
      <c r="AA3405" s="567"/>
      <c r="AB3405" s="316"/>
      <c r="AC3405" s="316"/>
    </row>
    <row r="3406" spans="1:29">
      <c r="A3406" s="576"/>
      <c r="B3406" s="566"/>
      <c r="C3406" s="566"/>
      <c r="D3406" s="566"/>
      <c r="E3406" s="566"/>
      <c r="F3406" s="567"/>
      <c r="G3406" s="567"/>
      <c r="H3406" s="567"/>
      <c r="I3406" s="567"/>
      <c r="J3406" s="567"/>
      <c r="K3406" s="567"/>
      <c r="L3406" s="567"/>
      <c r="M3406" s="567"/>
      <c r="N3406" s="567"/>
      <c r="O3406" s="567"/>
      <c r="P3406" s="567"/>
      <c r="Q3406" s="567"/>
      <c r="R3406" s="567"/>
      <c r="S3406" s="567"/>
      <c r="T3406" s="567"/>
      <c r="U3406" s="567"/>
      <c r="V3406" s="567"/>
      <c r="W3406" s="567"/>
      <c r="X3406" s="567"/>
      <c r="Y3406" s="568"/>
      <c r="Z3406" s="567"/>
      <c r="AA3406" s="567"/>
      <c r="AB3406" s="316"/>
      <c r="AC3406" s="316"/>
    </row>
    <row r="3407" spans="1:29">
      <c r="A3407" s="576"/>
      <c r="B3407" s="566"/>
      <c r="C3407" s="566"/>
      <c r="D3407" s="566"/>
      <c r="E3407" s="566"/>
      <c r="F3407" s="567"/>
      <c r="G3407" s="567"/>
      <c r="H3407" s="567"/>
      <c r="I3407" s="567"/>
      <c r="J3407" s="567"/>
      <c r="K3407" s="567"/>
      <c r="L3407" s="567"/>
      <c r="M3407" s="567"/>
      <c r="N3407" s="567"/>
      <c r="O3407" s="567"/>
      <c r="P3407" s="567"/>
      <c r="Q3407" s="567"/>
      <c r="R3407" s="567"/>
      <c r="S3407" s="567"/>
      <c r="T3407" s="567"/>
      <c r="U3407" s="567"/>
      <c r="V3407" s="567"/>
      <c r="W3407" s="567"/>
      <c r="X3407" s="567"/>
      <c r="Y3407" s="568"/>
      <c r="Z3407" s="567"/>
      <c r="AA3407" s="567"/>
      <c r="AB3407" s="316"/>
      <c r="AC3407" s="316"/>
    </row>
    <row r="3408" spans="1:29">
      <c r="A3408" s="576"/>
      <c r="B3408" s="566"/>
      <c r="C3408" s="566"/>
      <c r="D3408" s="566"/>
      <c r="E3408" s="566"/>
      <c r="F3408" s="567"/>
      <c r="G3408" s="567"/>
      <c r="H3408" s="567"/>
      <c r="I3408" s="567"/>
      <c r="J3408" s="567"/>
      <c r="K3408" s="567"/>
      <c r="L3408" s="567"/>
      <c r="M3408" s="567"/>
      <c r="N3408" s="567"/>
      <c r="O3408" s="567"/>
      <c r="P3408" s="567"/>
      <c r="Q3408" s="567"/>
      <c r="R3408" s="567"/>
      <c r="S3408" s="567"/>
      <c r="T3408" s="567"/>
      <c r="U3408" s="567"/>
      <c r="V3408" s="567"/>
      <c r="W3408" s="567"/>
      <c r="X3408" s="567"/>
      <c r="Y3408" s="568"/>
      <c r="Z3408" s="567"/>
      <c r="AA3408" s="567"/>
      <c r="AB3408" s="316"/>
      <c r="AC3408" s="316"/>
    </row>
    <row r="3409" spans="1:29">
      <c r="A3409" s="576"/>
      <c r="B3409" s="566"/>
      <c r="C3409" s="566"/>
      <c r="D3409" s="566"/>
      <c r="E3409" s="566"/>
      <c r="F3409" s="567"/>
      <c r="G3409" s="567"/>
      <c r="H3409" s="567"/>
      <c r="I3409" s="567"/>
      <c r="J3409" s="567"/>
      <c r="K3409" s="567"/>
      <c r="L3409" s="567"/>
      <c r="M3409" s="567"/>
      <c r="N3409" s="567"/>
      <c r="O3409" s="567"/>
      <c r="P3409" s="567"/>
      <c r="Q3409" s="567"/>
      <c r="R3409" s="567"/>
      <c r="S3409" s="567"/>
      <c r="T3409" s="567"/>
      <c r="U3409" s="567"/>
      <c r="V3409" s="567"/>
      <c r="W3409" s="567"/>
      <c r="X3409" s="567"/>
      <c r="Y3409" s="568"/>
      <c r="Z3409" s="567"/>
      <c r="AA3409" s="567"/>
      <c r="AB3409" s="316"/>
      <c r="AC3409" s="316"/>
    </row>
    <row r="3410" spans="1:29">
      <c r="A3410" s="576"/>
      <c r="B3410" s="566"/>
      <c r="C3410" s="566"/>
      <c r="D3410" s="566"/>
      <c r="E3410" s="566"/>
      <c r="F3410" s="567"/>
      <c r="G3410" s="567"/>
      <c r="H3410" s="567"/>
      <c r="I3410" s="567"/>
      <c r="J3410" s="567"/>
      <c r="K3410" s="567"/>
      <c r="L3410" s="567"/>
      <c r="M3410" s="567"/>
      <c r="N3410" s="567"/>
      <c r="O3410" s="567"/>
      <c r="P3410" s="567"/>
      <c r="Q3410" s="567"/>
      <c r="R3410" s="567"/>
      <c r="S3410" s="567"/>
      <c r="T3410" s="567"/>
      <c r="U3410" s="567"/>
      <c r="V3410" s="567"/>
      <c r="W3410" s="567"/>
      <c r="X3410" s="567"/>
      <c r="Y3410" s="568"/>
      <c r="Z3410" s="567"/>
      <c r="AA3410" s="567"/>
      <c r="AB3410" s="316"/>
      <c r="AC3410" s="316"/>
    </row>
    <row r="3411" spans="1:29">
      <c r="A3411" s="576"/>
      <c r="B3411" s="566"/>
      <c r="C3411" s="566"/>
      <c r="D3411" s="566"/>
      <c r="E3411" s="566"/>
      <c r="F3411" s="567"/>
      <c r="G3411" s="567"/>
      <c r="H3411" s="567"/>
      <c r="I3411" s="567"/>
      <c r="J3411" s="567"/>
      <c r="K3411" s="567"/>
      <c r="L3411" s="567"/>
      <c r="M3411" s="567"/>
      <c r="N3411" s="567"/>
      <c r="O3411" s="567"/>
      <c r="P3411" s="567"/>
      <c r="Q3411" s="567"/>
      <c r="R3411" s="567"/>
      <c r="S3411" s="567"/>
      <c r="T3411" s="567"/>
      <c r="U3411" s="567"/>
      <c r="V3411" s="567"/>
      <c r="W3411" s="567"/>
      <c r="X3411" s="567"/>
      <c r="Y3411" s="568"/>
      <c r="Z3411" s="567"/>
      <c r="AA3411" s="567"/>
      <c r="AB3411" s="316"/>
      <c r="AC3411" s="316"/>
    </row>
    <row r="3412" spans="1:29">
      <c r="A3412" s="576"/>
      <c r="B3412" s="566"/>
      <c r="C3412" s="566"/>
      <c r="D3412" s="566"/>
      <c r="E3412" s="566"/>
      <c r="F3412" s="567"/>
      <c r="G3412" s="567"/>
      <c r="H3412" s="567"/>
      <c r="I3412" s="567"/>
      <c r="J3412" s="567"/>
      <c r="K3412" s="567"/>
      <c r="L3412" s="567"/>
      <c r="M3412" s="567"/>
      <c r="N3412" s="567"/>
      <c r="O3412" s="567"/>
      <c r="P3412" s="567"/>
      <c r="Q3412" s="567"/>
      <c r="R3412" s="567"/>
      <c r="S3412" s="567"/>
      <c r="T3412" s="567"/>
      <c r="U3412" s="567"/>
      <c r="V3412" s="567"/>
      <c r="W3412" s="567"/>
      <c r="X3412" s="567"/>
      <c r="Y3412" s="568"/>
      <c r="Z3412" s="567"/>
      <c r="AA3412" s="567"/>
      <c r="AB3412" s="316"/>
      <c r="AC3412" s="316"/>
    </row>
    <row r="3413" spans="1:29">
      <c r="A3413" s="576"/>
      <c r="B3413" s="566"/>
      <c r="C3413" s="566"/>
      <c r="D3413" s="566"/>
      <c r="E3413" s="566"/>
      <c r="F3413" s="567"/>
      <c r="G3413" s="567"/>
      <c r="H3413" s="567"/>
      <c r="I3413" s="567"/>
      <c r="J3413" s="567"/>
      <c r="K3413" s="567"/>
      <c r="L3413" s="567"/>
      <c r="M3413" s="567"/>
      <c r="N3413" s="567"/>
      <c r="O3413" s="567"/>
      <c r="P3413" s="567"/>
      <c r="Q3413" s="567"/>
      <c r="R3413" s="567"/>
      <c r="S3413" s="567"/>
      <c r="T3413" s="567"/>
      <c r="U3413" s="567"/>
      <c r="V3413" s="567"/>
      <c r="W3413" s="567"/>
      <c r="X3413" s="567"/>
      <c r="Y3413" s="568"/>
      <c r="Z3413" s="567"/>
      <c r="AA3413" s="567"/>
      <c r="AB3413" s="316"/>
      <c r="AC3413" s="316"/>
    </row>
    <row r="3414" spans="1:29">
      <c r="A3414" s="576"/>
      <c r="B3414" s="566"/>
      <c r="C3414" s="566"/>
      <c r="D3414" s="566"/>
      <c r="E3414" s="566"/>
      <c r="F3414" s="567"/>
      <c r="G3414" s="567"/>
      <c r="H3414" s="567"/>
      <c r="I3414" s="567"/>
      <c r="J3414" s="567"/>
      <c r="K3414" s="567"/>
      <c r="L3414" s="567"/>
      <c r="M3414" s="567"/>
      <c r="N3414" s="567"/>
      <c r="O3414" s="567"/>
      <c r="P3414" s="567"/>
      <c r="Q3414" s="567"/>
      <c r="R3414" s="567"/>
      <c r="S3414" s="567"/>
      <c r="T3414" s="567"/>
      <c r="U3414" s="567"/>
      <c r="V3414" s="567"/>
      <c r="W3414" s="567"/>
      <c r="X3414" s="567"/>
      <c r="Y3414" s="568"/>
      <c r="Z3414" s="567"/>
      <c r="AA3414" s="567"/>
      <c r="AB3414" s="316"/>
      <c r="AC3414" s="316"/>
    </row>
    <row r="3415" spans="1:29">
      <c r="A3415" s="576"/>
      <c r="B3415" s="566"/>
      <c r="C3415" s="566"/>
      <c r="D3415" s="566"/>
      <c r="E3415" s="566"/>
      <c r="F3415" s="567"/>
      <c r="G3415" s="567"/>
      <c r="H3415" s="567"/>
      <c r="I3415" s="567"/>
      <c r="J3415" s="567"/>
      <c r="K3415" s="567"/>
      <c r="L3415" s="567"/>
      <c r="M3415" s="567"/>
      <c r="N3415" s="567"/>
      <c r="O3415" s="567"/>
      <c r="P3415" s="567"/>
      <c r="Q3415" s="567"/>
      <c r="R3415" s="567"/>
      <c r="S3415" s="567"/>
      <c r="T3415" s="567"/>
      <c r="U3415" s="567"/>
      <c r="V3415" s="567"/>
      <c r="W3415" s="567"/>
      <c r="X3415" s="567"/>
      <c r="Y3415" s="568"/>
      <c r="Z3415" s="567"/>
      <c r="AA3415" s="567"/>
      <c r="AB3415" s="316"/>
      <c r="AC3415" s="316"/>
    </row>
    <row r="3416" spans="1:29">
      <c r="A3416" s="576"/>
      <c r="B3416" s="566"/>
      <c r="C3416" s="566"/>
      <c r="D3416" s="566"/>
      <c r="E3416" s="566"/>
      <c r="F3416" s="567"/>
      <c r="G3416" s="567"/>
      <c r="H3416" s="567"/>
      <c r="I3416" s="567"/>
      <c r="J3416" s="567"/>
      <c r="K3416" s="567"/>
      <c r="L3416" s="567"/>
      <c r="M3416" s="567"/>
      <c r="N3416" s="567"/>
      <c r="O3416" s="567"/>
      <c r="P3416" s="567"/>
      <c r="Q3416" s="567"/>
      <c r="R3416" s="567"/>
      <c r="S3416" s="567"/>
      <c r="T3416" s="567"/>
      <c r="U3416" s="567"/>
      <c r="V3416" s="567"/>
      <c r="W3416" s="567"/>
      <c r="X3416" s="567"/>
      <c r="Y3416" s="568"/>
      <c r="Z3416" s="567"/>
      <c r="AA3416" s="567"/>
      <c r="AB3416" s="316"/>
      <c r="AC3416" s="316"/>
    </row>
    <row r="3417" spans="1:29">
      <c r="A3417" s="576"/>
      <c r="B3417" s="566"/>
      <c r="C3417" s="566"/>
      <c r="D3417" s="566"/>
      <c r="E3417" s="566"/>
      <c r="F3417" s="567"/>
      <c r="G3417" s="567"/>
      <c r="H3417" s="567"/>
      <c r="I3417" s="567"/>
      <c r="J3417" s="567"/>
      <c r="K3417" s="567"/>
      <c r="L3417" s="567"/>
      <c r="M3417" s="567"/>
      <c r="N3417" s="567"/>
      <c r="O3417" s="567"/>
      <c r="P3417" s="567"/>
      <c r="Q3417" s="567"/>
      <c r="R3417" s="567"/>
      <c r="S3417" s="567"/>
      <c r="T3417" s="567"/>
      <c r="U3417" s="567"/>
      <c r="V3417" s="567"/>
      <c r="W3417" s="567"/>
      <c r="X3417" s="567"/>
      <c r="Y3417" s="568"/>
      <c r="Z3417" s="567"/>
      <c r="AA3417" s="567"/>
      <c r="AB3417" s="316"/>
      <c r="AC3417" s="316"/>
    </row>
    <row r="3418" spans="1:29">
      <c r="A3418" s="576"/>
      <c r="B3418" s="566"/>
      <c r="C3418" s="566"/>
      <c r="D3418" s="566"/>
      <c r="E3418" s="566"/>
      <c r="F3418" s="567"/>
      <c r="G3418" s="567"/>
      <c r="H3418" s="567"/>
      <c r="I3418" s="567"/>
      <c r="J3418" s="567"/>
      <c r="K3418" s="567"/>
      <c r="L3418" s="567"/>
      <c r="M3418" s="567"/>
      <c r="N3418" s="567"/>
      <c r="O3418" s="567"/>
      <c r="P3418" s="567"/>
      <c r="Q3418" s="567"/>
      <c r="R3418" s="567"/>
      <c r="S3418" s="567"/>
      <c r="T3418" s="567"/>
      <c r="U3418" s="567"/>
      <c r="V3418" s="567"/>
      <c r="W3418" s="567"/>
      <c r="X3418" s="567"/>
      <c r="Y3418" s="568"/>
      <c r="Z3418" s="567"/>
      <c r="AA3418" s="567"/>
      <c r="AB3418" s="316"/>
      <c r="AC3418" s="316"/>
    </row>
    <row r="3419" spans="1:29">
      <c r="A3419" s="576"/>
      <c r="B3419" s="566"/>
      <c r="C3419" s="566"/>
      <c r="D3419" s="566"/>
      <c r="E3419" s="566"/>
      <c r="F3419" s="567"/>
      <c r="G3419" s="567"/>
      <c r="H3419" s="567"/>
      <c r="I3419" s="567"/>
      <c r="J3419" s="567"/>
      <c r="K3419" s="567"/>
      <c r="L3419" s="567"/>
      <c r="M3419" s="567"/>
      <c r="N3419" s="567"/>
      <c r="O3419" s="567"/>
      <c r="P3419" s="567"/>
      <c r="Q3419" s="567"/>
      <c r="R3419" s="567"/>
      <c r="S3419" s="567"/>
      <c r="T3419" s="567"/>
      <c r="U3419" s="567"/>
      <c r="V3419" s="567"/>
      <c r="W3419" s="567"/>
      <c r="X3419" s="567"/>
      <c r="Y3419" s="568"/>
      <c r="Z3419" s="567"/>
      <c r="AA3419" s="567"/>
      <c r="AB3419" s="316"/>
      <c r="AC3419" s="316"/>
    </row>
    <row r="3420" spans="1:29">
      <c r="A3420" s="576"/>
      <c r="B3420" s="566"/>
      <c r="C3420" s="566"/>
      <c r="D3420" s="566"/>
      <c r="E3420" s="566"/>
      <c r="F3420" s="567"/>
      <c r="G3420" s="567"/>
      <c r="H3420" s="567"/>
      <c r="I3420" s="567"/>
      <c r="J3420" s="567"/>
      <c r="K3420" s="567"/>
      <c r="L3420" s="567"/>
      <c r="M3420" s="567"/>
      <c r="N3420" s="567"/>
      <c r="O3420" s="567"/>
      <c r="P3420" s="567"/>
      <c r="Q3420" s="567"/>
      <c r="R3420" s="567"/>
      <c r="S3420" s="567"/>
      <c r="T3420" s="567"/>
      <c r="U3420" s="567"/>
      <c r="V3420" s="567"/>
      <c r="W3420" s="567"/>
      <c r="X3420" s="567"/>
      <c r="Y3420" s="568"/>
      <c r="Z3420" s="567"/>
      <c r="AA3420" s="567"/>
      <c r="AB3420" s="316"/>
      <c r="AC3420" s="316"/>
    </row>
    <row r="3421" spans="1:29">
      <c r="A3421" s="576"/>
      <c r="B3421" s="566"/>
      <c r="C3421" s="566"/>
      <c r="D3421" s="566"/>
      <c r="E3421" s="566"/>
      <c r="F3421" s="567"/>
      <c r="G3421" s="567"/>
      <c r="H3421" s="567"/>
      <c r="I3421" s="567"/>
      <c r="J3421" s="567"/>
      <c r="K3421" s="567"/>
      <c r="L3421" s="567"/>
      <c r="M3421" s="567"/>
      <c r="N3421" s="567"/>
      <c r="O3421" s="567"/>
      <c r="P3421" s="567"/>
      <c r="Q3421" s="567"/>
      <c r="R3421" s="567"/>
      <c r="S3421" s="567"/>
      <c r="T3421" s="567"/>
      <c r="U3421" s="567"/>
      <c r="V3421" s="567"/>
      <c r="W3421" s="567"/>
      <c r="X3421" s="567"/>
      <c r="Y3421" s="568"/>
      <c r="Z3421" s="567"/>
      <c r="AA3421" s="567"/>
      <c r="AB3421" s="316"/>
      <c r="AC3421" s="316"/>
    </row>
    <row r="3422" spans="1:29">
      <c r="A3422" s="576"/>
      <c r="B3422" s="566"/>
      <c r="C3422" s="566"/>
      <c r="D3422" s="566"/>
      <c r="E3422" s="566"/>
      <c r="F3422" s="567"/>
      <c r="G3422" s="567"/>
      <c r="H3422" s="567"/>
      <c r="I3422" s="567"/>
      <c r="J3422" s="567"/>
      <c r="K3422" s="567"/>
      <c r="L3422" s="567"/>
      <c r="M3422" s="567"/>
      <c r="N3422" s="567"/>
      <c r="O3422" s="567"/>
      <c r="P3422" s="567"/>
      <c r="Q3422" s="567"/>
      <c r="R3422" s="567"/>
      <c r="S3422" s="567"/>
      <c r="T3422" s="567"/>
      <c r="U3422" s="567"/>
      <c r="V3422" s="567"/>
      <c r="W3422" s="567"/>
      <c r="X3422" s="567"/>
      <c r="Y3422" s="568"/>
      <c r="Z3422" s="567"/>
      <c r="AA3422" s="567"/>
      <c r="AB3422" s="316"/>
      <c r="AC3422" s="316"/>
    </row>
    <row r="3423" spans="1:29">
      <c r="A3423" s="576"/>
      <c r="B3423" s="566"/>
      <c r="C3423" s="566"/>
      <c r="D3423" s="566"/>
      <c r="E3423" s="566"/>
      <c r="F3423" s="567"/>
      <c r="G3423" s="567"/>
      <c r="H3423" s="567"/>
      <c r="I3423" s="567"/>
      <c r="J3423" s="567"/>
      <c r="K3423" s="567"/>
      <c r="L3423" s="567"/>
      <c r="M3423" s="567"/>
      <c r="N3423" s="567"/>
      <c r="O3423" s="567"/>
      <c r="P3423" s="567"/>
      <c r="Q3423" s="567"/>
      <c r="R3423" s="567"/>
      <c r="S3423" s="567"/>
      <c r="T3423" s="567"/>
      <c r="U3423" s="567"/>
      <c r="V3423" s="567"/>
      <c r="W3423" s="567"/>
      <c r="X3423" s="567"/>
      <c r="Y3423" s="568"/>
      <c r="Z3423" s="567"/>
      <c r="AA3423" s="567"/>
      <c r="AB3423" s="316"/>
      <c r="AC3423" s="316"/>
    </row>
    <row r="3424" spans="1:29">
      <c r="A3424" s="576"/>
      <c r="B3424" s="566"/>
      <c r="C3424" s="566"/>
      <c r="D3424" s="566"/>
      <c r="E3424" s="566"/>
      <c r="F3424" s="567"/>
      <c r="G3424" s="567"/>
      <c r="H3424" s="567"/>
      <c r="I3424" s="567"/>
      <c r="J3424" s="567"/>
      <c r="K3424" s="567"/>
      <c r="L3424" s="567"/>
      <c r="M3424" s="567"/>
      <c r="N3424" s="567"/>
      <c r="O3424" s="567"/>
      <c r="P3424" s="567"/>
      <c r="Q3424" s="567"/>
      <c r="R3424" s="567"/>
      <c r="S3424" s="567"/>
      <c r="T3424" s="567"/>
      <c r="U3424" s="567"/>
      <c r="V3424" s="567"/>
      <c r="W3424" s="567"/>
      <c r="X3424" s="567"/>
      <c r="Y3424" s="568"/>
      <c r="Z3424" s="567"/>
      <c r="AA3424" s="567"/>
      <c r="AB3424" s="316"/>
      <c r="AC3424" s="316"/>
    </row>
    <row r="3425" spans="1:29">
      <c r="A3425" s="576"/>
      <c r="B3425" s="566"/>
      <c r="C3425" s="566"/>
      <c r="D3425" s="566"/>
      <c r="E3425" s="566"/>
      <c r="F3425" s="567"/>
      <c r="G3425" s="567"/>
      <c r="H3425" s="567"/>
      <c r="I3425" s="567"/>
      <c r="J3425" s="567"/>
      <c r="K3425" s="567"/>
      <c r="L3425" s="567"/>
      <c r="M3425" s="567"/>
      <c r="N3425" s="567"/>
      <c r="O3425" s="567"/>
      <c r="P3425" s="567"/>
      <c r="Q3425" s="567"/>
      <c r="R3425" s="567"/>
      <c r="S3425" s="567"/>
      <c r="T3425" s="567"/>
      <c r="U3425" s="567"/>
      <c r="V3425" s="567"/>
      <c r="W3425" s="567"/>
      <c r="X3425" s="567"/>
      <c r="Y3425" s="568"/>
      <c r="Z3425" s="567"/>
      <c r="AA3425" s="567"/>
      <c r="AB3425" s="316"/>
      <c r="AC3425" s="316"/>
    </row>
    <row r="3426" spans="1:29">
      <c r="A3426" s="576"/>
      <c r="B3426" s="566"/>
      <c r="C3426" s="566"/>
      <c r="D3426" s="566"/>
      <c r="E3426" s="566"/>
      <c r="F3426" s="567"/>
      <c r="G3426" s="567"/>
      <c r="H3426" s="567"/>
      <c r="I3426" s="567"/>
      <c r="J3426" s="567"/>
      <c r="K3426" s="567"/>
      <c r="L3426" s="567"/>
      <c r="M3426" s="567"/>
      <c r="N3426" s="567"/>
      <c r="O3426" s="567"/>
      <c r="P3426" s="567"/>
      <c r="Q3426" s="567"/>
      <c r="R3426" s="567"/>
      <c r="S3426" s="567"/>
      <c r="T3426" s="567"/>
      <c r="U3426" s="567"/>
      <c r="V3426" s="567"/>
      <c r="W3426" s="567"/>
      <c r="X3426" s="567"/>
      <c r="Y3426" s="568"/>
      <c r="Z3426" s="567"/>
      <c r="AA3426" s="567"/>
      <c r="AB3426" s="316"/>
      <c r="AC3426" s="316"/>
    </row>
    <row r="3427" spans="1:29">
      <c r="A3427" s="576"/>
      <c r="B3427" s="566"/>
      <c r="C3427" s="566"/>
      <c r="D3427" s="566"/>
      <c r="E3427" s="566"/>
      <c r="F3427" s="567"/>
      <c r="G3427" s="567"/>
      <c r="H3427" s="567"/>
      <c r="I3427" s="567"/>
      <c r="J3427" s="567"/>
      <c r="K3427" s="567"/>
      <c r="L3427" s="567"/>
      <c r="M3427" s="567"/>
      <c r="N3427" s="567"/>
      <c r="O3427" s="567"/>
      <c r="P3427" s="567"/>
      <c r="Q3427" s="567"/>
      <c r="R3427" s="567"/>
      <c r="S3427" s="567"/>
      <c r="T3427" s="567"/>
      <c r="U3427" s="567"/>
      <c r="V3427" s="567"/>
      <c r="W3427" s="567"/>
      <c r="X3427" s="567"/>
      <c r="Y3427" s="568"/>
      <c r="Z3427" s="567"/>
      <c r="AA3427" s="567"/>
      <c r="AB3427" s="316"/>
      <c r="AC3427" s="316"/>
    </row>
    <row r="3428" spans="1:29">
      <c r="A3428" s="576"/>
      <c r="B3428" s="566"/>
      <c r="C3428" s="566"/>
      <c r="D3428" s="566"/>
      <c r="E3428" s="566"/>
      <c r="F3428" s="567"/>
      <c r="G3428" s="567"/>
      <c r="H3428" s="567"/>
      <c r="I3428" s="567"/>
      <c r="J3428" s="567"/>
      <c r="K3428" s="567"/>
      <c r="L3428" s="567"/>
      <c r="M3428" s="567"/>
      <c r="N3428" s="567"/>
      <c r="O3428" s="567"/>
      <c r="P3428" s="567"/>
      <c r="Q3428" s="567"/>
      <c r="R3428" s="567"/>
      <c r="S3428" s="567"/>
      <c r="T3428" s="567"/>
      <c r="U3428" s="567"/>
      <c r="V3428" s="567"/>
      <c r="W3428" s="567"/>
      <c r="X3428" s="567"/>
      <c r="Y3428" s="568"/>
      <c r="Z3428" s="567"/>
      <c r="AA3428" s="567"/>
      <c r="AB3428" s="316"/>
      <c r="AC3428" s="316"/>
    </row>
    <row r="3429" spans="1:29">
      <c r="A3429" s="576"/>
      <c r="B3429" s="566"/>
      <c r="C3429" s="566"/>
      <c r="D3429" s="566"/>
      <c r="E3429" s="566"/>
      <c r="F3429" s="567"/>
      <c r="G3429" s="567"/>
      <c r="H3429" s="567"/>
      <c r="I3429" s="567"/>
      <c r="J3429" s="567"/>
      <c r="K3429" s="567"/>
      <c r="L3429" s="567"/>
      <c r="M3429" s="567"/>
      <c r="N3429" s="567"/>
      <c r="O3429" s="567"/>
      <c r="P3429" s="567"/>
      <c r="Q3429" s="567"/>
      <c r="R3429" s="567"/>
      <c r="S3429" s="567"/>
      <c r="T3429" s="567"/>
      <c r="U3429" s="567"/>
      <c r="V3429" s="567"/>
      <c r="W3429" s="567"/>
      <c r="X3429" s="567"/>
      <c r="Y3429" s="568"/>
      <c r="Z3429" s="567"/>
      <c r="AA3429" s="567"/>
      <c r="AB3429" s="316"/>
      <c r="AC3429" s="316"/>
    </row>
    <row r="3430" spans="1:29">
      <c r="A3430" s="576"/>
      <c r="B3430" s="566"/>
      <c r="C3430" s="566"/>
      <c r="D3430" s="566"/>
      <c r="E3430" s="566"/>
      <c r="F3430" s="567"/>
      <c r="G3430" s="567"/>
      <c r="H3430" s="567"/>
      <c r="I3430" s="567"/>
      <c r="J3430" s="567"/>
      <c r="K3430" s="567"/>
      <c r="L3430" s="567"/>
      <c r="M3430" s="567"/>
      <c r="N3430" s="567"/>
      <c r="O3430" s="567"/>
      <c r="P3430" s="567"/>
      <c r="Q3430" s="567"/>
      <c r="R3430" s="567"/>
      <c r="S3430" s="567"/>
      <c r="T3430" s="567"/>
      <c r="U3430" s="567"/>
      <c r="V3430" s="567"/>
      <c r="W3430" s="567"/>
      <c r="X3430" s="567"/>
      <c r="Y3430" s="568"/>
      <c r="Z3430" s="567"/>
      <c r="AA3430" s="567"/>
      <c r="AB3430" s="316"/>
      <c r="AC3430" s="316"/>
    </row>
    <row r="3431" spans="1:29">
      <c r="A3431" s="576"/>
      <c r="B3431" s="566"/>
      <c r="C3431" s="566"/>
      <c r="D3431" s="566"/>
      <c r="E3431" s="566"/>
      <c r="F3431" s="567"/>
      <c r="G3431" s="567"/>
      <c r="H3431" s="567"/>
      <c r="I3431" s="567"/>
      <c r="J3431" s="567"/>
      <c r="K3431" s="567"/>
      <c r="L3431" s="567"/>
      <c r="M3431" s="567"/>
      <c r="N3431" s="567"/>
      <c r="O3431" s="567"/>
      <c r="P3431" s="567"/>
      <c r="Q3431" s="567"/>
      <c r="R3431" s="567"/>
      <c r="S3431" s="567"/>
      <c r="T3431" s="567"/>
      <c r="U3431" s="567"/>
      <c r="V3431" s="567"/>
      <c r="W3431" s="567"/>
      <c r="X3431" s="567"/>
      <c r="Y3431" s="568"/>
      <c r="Z3431" s="567"/>
      <c r="AA3431" s="567"/>
      <c r="AB3431" s="316"/>
      <c r="AC3431" s="316"/>
    </row>
    <row r="3432" spans="1:29">
      <c r="A3432" s="576"/>
      <c r="B3432" s="566"/>
      <c r="C3432" s="566"/>
      <c r="D3432" s="566"/>
      <c r="E3432" s="566"/>
      <c r="F3432" s="567"/>
      <c r="G3432" s="567"/>
      <c r="H3432" s="567"/>
      <c r="I3432" s="567"/>
      <c r="J3432" s="567"/>
      <c r="K3432" s="567"/>
      <c r="L3432" s="567"/>
      <c r="M3432" s="567"/>
      <c r="N3432" s="567"/>
      <c r="O3432" s="567"/>
      <c r="P3432" s="567"/>
      <c r="Q3432" s="567"/>
      <c r="R3432" s="567"/>
      <c r="S3432" s="567"/>
      <c r="T3432" s="567"/>
      <c r="U3432" s="567"/>
      <c r="V3432" s="567"/>
      <c r="W3432" s="567"/>
      <c r="X3432" s="567"/>
      <c r="Y3432" s="568"/>
      <c r="Z3432" s="567"/>
      <c r="AA3432" s="567"/>
      <c r="AB3432" s="316"/>
      <c r="AC3432" s="316"/>
    </row>
    <row r="3433" spans="1:29">
      <c r="A3433" s="576"/>
      <c r="B3433" s="566"/>
      <c r="C3433" s="566"/>
      <c r="D3433" s="566"/>
      <c r="E3433" s="566"/>
      <c r="F3433" s="567"/>
      <c r="G3433" s="567"/>
      <c r="H3433" s="567"/>
      <c r="I3433" s="567"/>
      <c r="J3433" s="567"/>
      <c r="K3433" s="567"/>
      <c r="L3433" s="567"/>
      <c r="M3433" s="567"/>
      <c r="N3433" s="567"/>
      <c r="O3433" s="567"/>
      <c r="P3433" s="567"/>
      <c r="Q3433" s="567"/>
      <c r="R3433" s="567"/>
      <c r="S3433" s="567"/>
      <c r="T3433" s="567"/>
      <c r="U3433" s="567"/>
      <c r="V3433" s="567"/>
      <c r="W3433" s="567"/>
      <c r="X3433" s="567"/>
      <c r="Y3433" s="568"/>
      <c r="Z3433" s="567"/>
      <c r="AA3433" s="567"/>
      <c r="AB3433" s="316"/>
      <c r="AC3433" s="316"/>
    </row>
    <row r="3434" spans="1:29">
      <c r="A3434" s="576"/>
      <c r="B3434" s="566"/>
      <c r="C3434" s="566"/>
      <c r="D3434" s="566"/>
      <c r="E3434" s="566"/>
      <c r="F3434" s="567"/>
      <c r="G3434" s="567"/>
      <c r="H3434" s="567"/>
      <c r="I3434" s="567"/>
      <c r="J3434" s="567"/>
      <c r="K3434" s="567"/>
      <c r="L3434" s="567"/>
      <c r="M3434" s="567"/>
      <c r="N3434" s="567"/>
      <c r="O3434" s="567"/>
      <c r="P3434" s="567"/>
      <c r="Q3434" s="567"/>
      <c r="R3434" s="567"/>
      <c r="S3434" s="567"/>
      <c r="T3434" s="567"/>
      <c r="U3434" s="567"/>
      <c r="V3434" s="567"/>
      <c r="W3434" s="567"/>
      <c r="X3434" s="567"/>
      <c r="Y3434" s="568"/>
      <c r="Z3434" s="567"/>
      <c r="AA3434" s="567"/>
      <c r="AB3434" s="316"/>
      <c r="AC3434" s="316"/>
    </row>
    <row r="3435" spans="1:29">
      <c r="A3435" s="576"/>
      <c r="B3435" s="566"/>
      <c r="C3435" s="566"/>
      <c r="D3435" s="566"/>
      <c r="E3435" s="566"/>
      <c r="F3435" s="567"/>
      <c r="G3435" s="567"/>
      <c r="H3435" s="567"/>
      <c r="I3435" s="567"/>
      <c r="J3435" s="567"/>
      <c r="K3435" s="567"/>
      <c r="L3435" s="567"/>
      <c r="M3435" s="567"/>
      <c r="N3435" s="567"/>
      <c r="O3435" s="567"/>
      <c r="P3435" s="567"/>
      <c r="Q3435" s="567"/>
      <c r="R3435" s="567"/>
      <c r="S3435" s="567"/>
      <c r="T3435" s="567"/>
      <c r="U3435" s="567"/>
      <c r="V3435" s="567"/>
      <c r="W3435" s="567"/>
      <c r="X3435" s="567"/>
      <c r="Y3435" s="568"/>
      <c r="Z3435" s="567"/>
      <c r="AA3435" s="567"/>
      <c r="AB3435" s="316"/>
      <c r="AC3435" s="316"/>
    </row>
    <row r="3436" spans="1:29">
      <c r="A3436" s="576"/>
      <c r="B3436" s="566"/>
      <c r="C3436" s="566"/>
      <c r="D3436" s="566"/>
      <c r="E3436" s="566"/>
      <c r="F3436" s="567"/>
      <c r="G3436" s="567"/>
      <c r="H3436" s="567"/>
      <c r="I3436" s="567"/>
      <c r="J3436" s="567"/>
      <c r="K3436" s="567"/>
      <c r="L3436" s="567"/>
      <c r="M3436" s="567"/>
      <c r="N3436" s="567"/>
      <c r="O3436" s="567"/>
      <c r="P3436" s="567"/>
      <c r="Q3436" s="567"/>
      <c r="R3436" s="567"/>
      <c r="S3436" s="567"/>
      <c r="T3436" s="567"/>
      <c r="U3436" s="567"/>
      <c r="V3436" s="567"/>
      <c r="W3436" s="567"/>
      <c r="X3436" s="567"/>
      <c r="Y3436" s="568"/>
      <c r="Z3436" s="567"/>
      <c r="AA3436" s="567"/>
      <c r="AB3436" s="316"/>
      <c r="AC3436" s="316"/>
    </row>
    <row r="3437" spans="1:29">
      <c r="A3437" s="576"/>
      <c r="B3437" s="566"/>
      <c r="C3437" s="566"/>
      <c r="D3437" s="566"/>
      <c r="E3437" s="566"/>
      <c r="F3437" s="567"/>
      <c r="G3437" s="567"/>
      <c r="H3437" s="567"/>
      <c r="I3437" s="567"/>
      <c r="J3437" s="567"/>
      <c r="K3437" s="567"/>
      <c r="L3437" s="567"/>
      <c r="M3437" s="567"/>
      <c r="N3437" s="567"/>
      <c r="O3437" s="567"/>
      <c r="P3437" s="567"/>
      <c r="Q3437" s="567"/>
      <c r="R3437" s="567"/>
      <c r="S3437" s="567"/>
      <c r="T3437" s="567"/>
      <c r="U3437" s="567"/>
      <c r="V3437" s="567"/>
      <c r="W3437" s="567"/>
      <c r="X3437" s="567"/>
      <c r="Y3437" s="568"/>
      <c r="Z3437" s="567"/>
      <c r="AA3437" s="567"/>
      <c r="AB3437" s="316"/>
      <c r="AC3437" s="316"/>
    </row>
    <row r="3438" spans="1:29">
      <c r="A3438" s="576"/>
      <c r="B3438" s="566"/>
      <c r="C3438" s="566"/>
      <c r="D3438" s="566"/>
      <c r="E3438" s="566"/>
      <c r="F3438" s="567"/>
      <c r="G3438" s="567"/>
      <c r="H3438" s="567"/>
      <c r="I3438" s="567"/>
      <c r="J3438" s="567"/>
      <c r="K3438" s="567"/>
      <c r="L3438" s="567"/>
      <c r="M3438" s="567"/>
      <c r="N3438" s="567"/>
      <c r="O3438" s="567"/>
      <c r="P3438" s="567"/>
      <c r="Q3438" s="567"/>
      <c r="R3438" s="567"/>
      <c r="S3438" s="567"/>
      <c r="T3438" s="567"/>
      <c r="U3438" s="567"/>
      <c r="V3438" s="567"/>
      <c r="W3438" s="567"/>
      <c r="X3438" s="567"/>
      <c r="Y3438" s="568"/>
      <c r="Z3438" s="567"/>
      <c r="AA3438" s="567"/>
      <c r="AB3438" s="316"/>
      <c r="AC3438" s="316"/>
    </row>
    <row r="3439" spans="1:29">
      <c r="A3439" s="576"/>
      <c r="B3439" s="566"/>
      <c r="C3439" s="566"/>
      <c r="D3439" s="566"/>
      <c r="E3439" s="566"/>
      <c r="F3439" s="567"/>
      <c r="G3439" s="567"/>
      <c r="H3439" s="567"/>
      <c r="I3439" s="567"/>
      <c r="J3439" s="567"/>
      <c r="K3439" s="567"/>
      <c r="L3439" s="567"/>
      <c r="M3439" s="567"/>
      <c r="N3439" s="567"/>
      <c r="O3439" s="567"/>
      <c r="P3439" s="567"/>
      <c r="Q3439" s="567"/>
      <c r="R3439" s="567"/>
      <c r="S3439" s="567"/>
      <c r="T3439" s="567"/>
      <c r="U3439" s="567"/>
      <c r="V3439" s="567"/>
      <c r="W3439" s="567"/>
      <c r="X3439" s="567"/>
      <c r="Y3439" s="568"/>
      <c r="Z3439" s="567"/>
      <c r="AA3439" s="567"/>
      <c r="AB3439" s="316"/>
      <c r="AC3439" s="316"/>
    </row>
    <row r="3440" spans="1:29">
      <c r="A3440" s="576"/>
      <c r="B3440" s="566"/>
      <c r="C3440" s="566"/>
      <c r="D3440" s="566"/>
      <c r="E3440" s="566"/>
      <c r="F3440" s="567"/>
      <c r="G3440" s="567"/>
      <c r="H3440" s="567"/>
      <c r="I3440" s="567"/>
      <c r="J3440" s="567"/>
      <c r="K3440" s="567"/>
      <c r="L3440" s="567"/>
      <c r="M3440" s="567"/>
      <c r="N3440" s="567"/>
      <c r="O3440" s="567"/>
      <c r="P3440" s="567"/>
      <c r="Q3440" s="567"/>
      <c r="R3440" s="567"/>
      <c r="S3440" s="567"/>
      <c r="T3440" s="567"/>
      <c r="U3440" s="567"/>
      <c r="V3440" s="567"/>
      <c r="W3440" s="567"/>
      <c r="X3440" s="567"/>
      <c r="Y3440" s="568"/>
      <c r="Z3440" s="567"/>
      <c r="AA3440" s="567"/>
      <c r="AB3440" s="316"/>
      <c r="AC3440" s="316"/>
    </row>
    <row r="3441" spans="1:29">
      <c r="A3441" s="576"/>
      <c r="B3441" s="566"/>
      <c r="C3441" s="566"/>
      <c r="D3441" s="566"/>
      <c r="E3441" s="566"/>
      <c r="F3441" s="567"/>
      <c r="G3441" s="567"/>
      <c r="H3441" s="567"/>
      <c r="I3441" s="567"/>
      <c r="J3441" s="567"/>
      <c r="K3441" s="567"/>
      <c r="L3441" s="567"/>
      <c r="M3441" s="567"/>
      <c r="N3441" s="567"/>
      <c r="O3441" s="567"/>
      <c r="P3441" s="567"/>
      <c r="Q3441" s="567"/>
      <c r="R3441" s="567"/>
      <c r="S3441" s="567"/>
      <c r="T3441" s="567"/>
      <c r="U3441" s="567"/>
      <c r="V3441" s="567"/>
      <c r="W3441" s="567"/>
      <c r="X3441" s="567"/>
      <c r="Y3441" s="568"/>
      <c r="Z3441" s="567"/>
      <c r="AA3441" s="567"/>
      <c r="AB3441" s="316"/>
      <c r="AC3441" s="316"/>
    </row>
    <row r="3442" spans="1:29">
      <c r="A3442" s="576"/>
      <c r="B3442" s="566"/>
      <c r="C3442" s="566"/>
      <c r="D3442" s="566"/>
      <c r="E3442" s="566"/>
      <c r="F3442" s="567"/>
      <c r="G3442" s="567"/>
      <c r="H3442" s="567"/>
      <c r="I3442" s="567"/>
      <c r="J3442" s="567"/>
      <c r="K3442" s="567"/>
      <c r="L3442" s="567"/>
      <c r="M3442" s="567"/>
      <c r="N3442" s="567"/>
      <c r="O3442" s="567"/>
      <c r="P3442" s="567"/>
      <c r="Q3442" s="567"/>
      <c r="R3442" s="567"/>
      <c r="S3442" s="567"/>
      <c r="T3442" s="567"/>
      <c r="U3442" s="567"/>
      <c r="V3442" s="567"/>
      <c r="W3442" s="567"/>
      <c r="X3442" s="567"/>
      <c r="Y3442" s="568"/>
      <c r="Z3442" s="567"/>
      <c r="AA3442" s="567"/>
      <c r="AB3442" s="316"/>
      <c r="AC3442" s="316"/>
    </row>
    <row r="3443" spans="1:29">
      <c r="A3443" s="576"/>
      <c r="B3443" s="566"/>
      <c r="C3443" s="566"/>
      <c r="D3443" s="566"/>
      <c r="E3443" s="566"/>
      <c r="F3443" s="567"/>
      <c r="G3443" s="567"/>
      <c r="H3443" s="567"/>
      <c r="I3443" s="567"/>
      <c r="J3443" s="567"/>
      <c r="K3443" s="567"/>
      <c r="L3443" s="567"/>
      <c r="M3443" s="567"/>
      <c r="N3443" s="567"/>
      <c r="O3443" s="567"/>
      <c r="P3443" s="567"/>
      <c r="Q3443" s="567"/>
      <c r="R3443" s="567"/>
      <c r="S3443" s="567"/>
      <c r="T3443" s="567"/>
      <c r="U3443" s="567"/>
      <c r="V3443" s="567"/>
      <c r="W3443" s="567"/>
      <c r="X3443" s="567"/>
      <c r="Y3443" s="568"/>
      <c r="Z3443" s="567"/>
      <c r="AA3443" s="567"/>
      <c r="AB3443" s="316"/>
      <c r="AC3443" s="316"/>
    </row>
    <row r="3444" spans="1:29">
      <c r="A3444" s="576"/>
      <c r="B3444" s="566"/>
      <c r="C3444" s="566"/>
      <c r="D3444" s="566"/>
      <c r="E3444" s="566"/>
      <c r="F3444" s="567"/>
      <c r="G3444" s="567"/>
      <c r="H3444" s="567"/>
      <c r="I3444" s="567"/>
      <c r="J3444" s="567"/>
      <c r="K3444" s="567"/>
      <c r="L3444" s="567"/>
      <c r="M3444" s="567"/>
      <c r="N3444" s="567"/>
      <c r="O3444" s="567"/>
      <c r="P3444" s="567"/>
      <c r="Q3444" s="567"/>
      <c r="R3444" s="567"/>
      <c r="S3444" s="567"/>
      <c r="T3444" s="567"/>
      <c r="U3444" s="567"/>
      <c r="V3444" s="567"/>
      <c r="W3444" s="567"/>
      <c r="X3444" s="567"/>
      <c r="Y3444" s="568"/>
      <c r="Z3444" s="567"/>
      <c r="AA3444" s="567"/>
      <c r="AB3444" s="316"/>
      <c r="AC3444" s="316"/>
    </row>
    <row r="3445" spans="1:29">
      <c r="A3445" s="576"/>
      <c r="B3445" s="566"/>
      <c r="C3445" s="566"/>
      <c r="D3445" s="566"/>
      <c r="E3445" s="566"/>
      <c r="F3445" s="567"/>
      <c r="G3445" s="567"/>
      <c r="H3445" s="567"/>
      <c r="I3445" s="567"/>
      <c r="J3445" s="567"/>
      <c r="K3445" s="567"/>
      <c r="L3445" s="567"/>
      <c r="M3445" s="567"/>
      <c r="N3445" s="567"/>
      <c r="O3445" s="567"/>
      <c r="P3445" s="567"/>
      <c r="Q3445" s="567"/>
      <c r="R3445" s="567"/>
      <c r="S3445" s="567"/>
      <c r="T3445" s="567"/>
      <c r="U3445" s="567"/>
      <c r="V3445" s="567"/>
      <c r="W3445" s="567"/>
      <c r="X3445" s="567"/>
      <c r="Y3445" s="568"/>
      <c r="Z3445" s="567"/>
      <c r="AA3445" s="567"/>
      <c r="AB3445" s="316"/>
      <c r="AC3445" s="316"/>
    </row>
    <row r="3446" spans="1:29">
      <c r="A3446" s="576"/>
      <c r="B3446" s="566"/>
      <c r="C3446" s="566"/>
      <c r="D3446" s="566"/>
      <c r="E3446" s="566"/>
      <c r="F3446" s="567"/>
      <c r="G3446" s="567"/>
      <c r="H3446" s="567"/>
      <c r="I3446" s="567"/>
      <c r="J3446" s="567"/>
      <c r="K3446" s="567"/>
      <c r="L3446" s="567"/>
      <c r="M3446" s="567"/>
      <c r="N3446" s="567"/>
      <c r="O3446" s="567"/>
      <c r="P3446" s="567"/>
      <c r="Q3446" s="567"/>
      <c r="R3446" s="567"/>
      <c r="S3446" s="567"/>
      <c r="T3446" s="567"/>
      <c r="U3446" s="567"/>
      <c r="V3446" s="567"/>
      <c r="W3446" s="567"/>
      <c r="X3446" s="567"/>
      <c r="Y3446" s="568"/>
      <c r="Z3446" s="567"/>
      <c r="AA3446" s="567"/>
      <c r="AB3446" s="316"/>
      <c r="AC3446" s="316"/>
    </row>
    <row r="3447" spans="1:29">
      <c r="A3447" s="576"/>
      <c r="B3447" s="566"/>
      <c r="C3447" s="566"/>
      <c r="D3447" s="566"/>
      <c r="E3447" s="566"/>
      <c r="F3447" s="567"/>
      <c r="G3447" s="567"/>
      <c r="H3447" s="567"/>
      <c r="I3447" s="567"/>
      <c r="J3447" s="567"/>
      <c r="K3447" s="567"/>
      <c r="L3447" s="567"/>
      <c r="M3447" s="567"/>
      <c r="N3447" s="567"/>
      <c r="O3447" s="567"/>
      <c r="P3447" s="567"/>
      <c r="Q3447" s="567"/>
      <c r="R3447" s="567"/>
      <c r="S3447" s="567"/>
      <c r="T3447" s="567"/>
      <c r="U3447" s="567"/>
      <c r="V3447" s="567"/>
      <c r="W3447" s="567"/>
      <c r="X3447" s="567"/>
      <c r="Y3447" s="568"/>
      <c r="Z3447" s="567"/>
      <c r="AA3447" s="567"/>
      <c r="AB3447" s="316"/>
      <c r="AC3447" s="316"/>
    </row>
    <row r="3448" spans="1:29">
      <c r="A3448" s="576"/>
      <c r="B3448" s="566"/>
      <c r="C3448" s="566"/>
      <c r="D3448" s="566"/>
      <c r="E3448" s="566"/>
      <c r="F3448" s="567"/>
      <c r="G3448" s="567"/>
      <c r="H3448" s="567"/>
      <c r="I3448" s="567"/>
      <c r="J3448" s="567"/>
      <c r="K3448" s="567"/>
      <c r="L3448" s="567"/>
      <c r="M3448" s="567"/>
      <c r="N3448" s="567"/>
      <c r="O3448" s="567"/>
      <c r="P3448" s="567"/>
      <c r="Q3448" s="567"/>
      <c r="R3448" s="567"/>
      <c r="S3448" s="567"/>
      <c r="T3448" s="567"/>
      <c r="U3448" s="567"/>
      <c r="V3448" s="567"/>
      <c r="W3448" s="567"/>
      <c r="X3448" s="567"/>
      <c r="Y3448" s="568"/>
      <c r="Z3448" s="567"/>
      <c r="AA3448" s="567"/>
      <c r="AB3448" s="316"/>
      <c r="AC3448" s="316"/>
    </row>
    <row r="3449" spans="1:29">
      <c r="A3449" s="576"/>
      <c r="B3449" s="566"/>
      <c r="C3449" s="566"/>
      <c r="D3449" s="566"/>
      <c r="E3449" s="566"/>
      <c r="F3449" s="567"/>
      <c r="G3449" s="567"/>
      <c r="H3449" s="567"/>
      <c r="I3449" s="567"/>
      <c r="J3449" s="567"/>
      <c r="K3449" s="567"/>
      <c r="L3449" s="567"/>
      <c r="M3449" s="567"/>
      <c r="N3449" s="567"/>
      <c r="O3449" s="567"/>
      <c r="P3449" s="567"/>
      <c r="Q3449" s="567"/>
      <c r="R3449" s="567"/>
      <c r="S3449" s="567"/>
      <c r="T3449" s="567"/>
      <c r="U3449" s="567"/>
      <c r="V3449" s="567"/>
      <c r="W3449" s="567"/>
      <c r="X3449" s="567"/>
      <c r="Y3449" s="568"/>
      <c r="Z3449" s="567"/>
      <c r="AA3449" s="567"/>
      <c r="AB3449" s="316"/>
      <c r="AC3449" s="316"/>
    </row>
    <row r="3450" spans="1:29">
      <c r="A3450" s="576"/>
      <c r="B3450" s="566"/>
      <c r="C3450" s="566"/>
      <c r="D3450" s="566"/>
      <c r="E3450" s="566"/>
      <c r="F3450" s="567"/>
      <c r="G3450" s="567"/>
      <c r="H3450" s="567"/>
      <c r="I3450" s="567"/>
      <c r="J3450" s="567"/>
      <c r="K3450" s="567"/>
      <c r="L3450" s="567"/>
      <c r="M3450" s="567"/>
      <c r="N3450" s="567"/>
      <c r="O3450" s="567"/>
      <c r="P3450" s="567"/>
      <c r="Q3450" s="567"/>
      <c r="R3450" s="567"/>
      <c r="S3450" s="567"/>
      <c r="T3450" s="567"/>
      <c r="U3450" s="567"/>
      <c r="V3450" s="567"/>
      <c r="W3450" s="567"/>
      <c r="X3450" s="567"/>
      <c r="Y3450" s="568"/>
      <c r="Z3450" s="567"/>
      <c r="AA3450" s="567"/>
      <c r="AB3450" s="316"/>
      <c r="AC3450" s="316"/>
    </row>
    <row r="3451" spans="1:29">
      <c r="A3451" s="576"/>
      <c r="B3451" s="566"/>
      <c r="C3451" s="566"/>
      <c r="D3451" s="566"/>
      <c r="E3451" s="566"/>
      <c r="F3451" s="567"/>
      <c r="G3451" s="567"/>
      <c r="H3451" s="567"/>
      <c r="I3451" s="567"/>
      <c r="J3451" s="567"/>
      <c r="K3451" s="567"/>
      <c r="L3451" s="567"/>
      <c r="M3451" s="567"/>
      <c r="N3451" s="567"/>
      <c r="O3451" s="567"/>
      <c r="P3451" s="567"/>
      <c r="Q3451" s="567"/>
      <c r="R3451" s="567"/>
      <c r="S3451" s="567"/>
      <c r="T3451" s="567"/>
      <c r="U3451" s="567"/>
      <c r="V3451" s="567"/>
      <c r="W3451" s="567"/>
      <c r="X3451" s="567"/>
      <c r="Y3451" s="568"/>
      <c r="Z3451" s="567"/>
      <c r="AA3451" s="567"/>
      <c r="AB3451" s="316"/>
      <c r="AC3451" s="316"/>
    </row>
    <row r="3452" spans="1:29">
      <c r="A3452" s="576"/>
      <c r="B3452" s="566"/>
      <c r="C3452" s="566"/>
      <c r="D3452" s="566"/>
      <c r="E3452" s="566"/>
      <c r="F3452" s="567"/>
      <c r="G3452" s="567"/>
      <c r="H3452" s="567"/>
      <c r="I3452" s="567"/>
      <c r="J3452" s="567"/>
      <c r="K3452" s="567"/>
      <c r="L3452" s="567"/>
      <c r="M3452" s="567"/>
      <c r="N3452" s="567"/>
      <c r="O3452" s="567"/>
      <c r="P3452" s="567"/>
      <c r="Q3452" s="567"/>
      <c r="R3452" s="567"/>
      <c r="S3452" s="567"/>
      <c r="T3452" s="567"/>
      <c r="U3452" s="567"/>
      <c r="V3452" s="567"/>
      <c r="W3452" s="567"/>
      <c r="X3452" s="567"/>
      <c r="Y3452" s="568"/>
      <c r="Z3452" s="567"/>
      <c r="AA3452" s="567"/>
      <c r="AB3452" s="316"/>
      <c r="AC3452" s="316"/>
    </row>
    <row r="3453" spans="1:29">
      <c r="A3453" s="576"/>
      <c r="B3453" s="566"/>
      <c r="C3453" s="566"/>
      <c r="D3453" s="566"/>
      <c r="E3453" s="566"/>
      <c r="F3453" s="567"/>
      <c r="G3453" s="567"/>
      <c r="H3453" s="567"/>
      <c r="I3453" s="567"/>
      <c r="J3453" s="567"/>
      <c r="K3453" s="567"/>
      <c r="L3453" s="567"/>
      <c r="M3453" s="567"/>
      <c r="N3453" s="567"/>
      <c r="O3453" s="567"/>
      <c r="P3453" s="567"/>
      <c r="Q3453" s="567"/>
      <c r="R3453" s="567"/>
      <c r="S3453" s="567"/>
      <c r="T3453" s="567"/>
      <c r="U3453" s="567"/>
      <c r="V3453" s="567"/>
      <c r="W3453" s="567"/>
      <c r="X3453" s="567"/>
      <c r="Y3453" s="568"/>
      <c r="Z3453" s="567"/>
      <c r="AA3453" s="567"/>
      <c r="AB3453" s="316"/>
      <c r="AC3453" s="316"/>
    </row>
    <row r="3454" spans="1:29">
      <c r="A3454" s="576"/>
      <c r="B3454" s="566"/>
      <c r="C3454" s="566"/>
      <c r="D3454" s="566"/>
      <c r="E3454" s="566"/>
      <c r="F3454" s="567"/>
      <c r="G3454" s="567"/>
      <c r="H3454" s="567"/>
      <c r="I3454" s="567"/>
      <c r="J3454" s="567"/>
      <c r="K3454" s="567"/>
      <c r="L3454" s="567"/>
      <c r="M3454" s="567"/>
      <c r="N3454" s="567"/>
      <c r="O3454" s="567"/>
      <c r="P3454" s="567"/>
      <c r="Q3454" s="567"/>
      <c r="R3454" s="567"/>
      <c r="S3454" s="567"/>
      <c r="T3454" s="567"/>
      <c r="U3454" s="567"/>
      <c r="V3454" s="567"/>
      <c r="W3454" s="567"/>
      <c r="X3454" s="567"/>
      <c r="Y3454" s="568"/>
      <c r="Z3454" s="567"/>
      <c r="AA3454" s="567"/>
      <c r="AB3454" s="316"/>
      <c r="AC3454" s="316"/>
    </row>
    <row r="3455" spans="1:29">
      <c r="A3455" s="576"/>
      <c r="B3455" s="566"/>
      <c r="C3455" s="566"/>
      <c r="D3455" s="566"/>
      <c r="E3455" s="566"/>
      <c r="F3455" s="567"/>
      <c r="G3455" s="567"/>
      <c r="H3455" s="567"/>
      <c r="I3455" s="567"/>
      <c r="J3455" s="567"/>
      <c r="K3455" s="567"/>
      <c r="L3455" s="567"/>
      <c r="M3455" s="567"/>
      <c r="N3455" s="567"/>
      <c r="O3455" s="567"/>
      <c r="P3455" s="567"/>
      <c r="Q3455" s="567"/>
      <c r="R3455" s="567"/>
      <c r="S3455" s="567"/>
      <c r="T3455" s="567"/>
      <c r="U3455" s="567"/>
      <c r="V3455" s="567"/>
      <c r="W3455" s="567"/>
      <c r="X3455" s="567"/>
      <c r="Y3455" s="568"/>
      <c r="Z3455" s="567"/>
      <c r="AA3455" s="567"/>
      <c r="AB3455" s="316"/>
      <c r="AC3455" s="316"/>
    </row>
    <row r="3456" spans="1:29">
      <c r="A3456" s="576"/>
      <c r="B3456" s="566"/>
      <c r="C3456" s="566"/>
      <c r="D3456" s="566"/>
      <c r="E3456" s="566"/>
      <c r="F3456" s="567"/>
      <c r="G3456" s="567"/>
      <c r="H3456" s="567"/>
      <c r="I3456" s="567"/>
      <c r="J3456" s="567"/>
      <c r="K3456" s="567"/>
      <c r="L3456" s="567"/>
      <c r="M3456" s="567"/>
      <c r="N3456" s="567"/>
      <c r="O3456" s="567"/>
      <c r="P3456" s="567"/>
      <c r="Q3456" s="567"/>
      <c r="R3456" s="567"/>
      <c r="S3456" s="567"/>
      <c r="T3456" s="567"/>
      <c r="U3456" s="567"/>
      <c r="V3456" s="567"/>
      <c r="W3456" s="567"/>
      <c r="X3456" s="567"/>
      <c r="Y3456" s="568"/>
      <c r="Z3456" s="567"/>
      <c r="AA3456" s="567"/>
      <c r="AB3456" s="316"/>
      <c r="AC3456" s="316"/>
    </row>
    <row r="3457" spans="1:29">
      <c r="A3457" s="576"/>
      <c r="B3457" s="566"/>
      <c r="C3457" s="566"/>
      <c r="D3457" s="566"/>
      <c r="E3457" s="566"/>
      <c r="F3457" s="567"/>
      <c r="G3457" s="567"/>
      <c r="H3457" s="567"/>
      <c r="I3457" s="567"/>
      <c r="J3457" s="567"/>
      <c r="K3457" s="567"/>
      <c r="L3457" s="567"/>
      <c r="M3457" s="567"/>
      <c r="N3457" s="567"/>
      <c r="O3457" s="567"/>
      <c r="P3457" s="567"/>
      <c r="Q3457" s="567"/>
      <c r="R3457" s="567"/>
      <c r="S3457" s="567"/>
      <c r="T3457" s="567"/>
      <c r="U3457" s="567"/>
      <c r="V3457" s="567"/>
      <c r="W3457" s="567"/>
      <c r="X3457" s="567"/>
      <c r="Y3457" s="568"/>
      <c r="Z3457" s="567"/>
      <c r="AA3457" s="567"/>
      <c r="AB3457" s="316"/>
      <c r="AC3457" s="316"/>
    </row>
    <row r="3458" spans="1:29">
      <c r="A3458" s="576"/>
      <c r="B3458" s="566"/>
      <c r="C3458" s="566"/>
      <c r="D3458" s="566"/>
      <c r="E3458" s="566"/>
      <c r="F3458" s="567"/>
      <c r="G3458" s="567"/>
      <c r="H3458" s="567"/>
      <c r="I3458" s="567"/>
      <c r="J3458" s="567"/>
      <c r="K3458" s="567"/>
      <c r="L3458" s="567"/>
      <c r="M3458" s="567"/>
      <c r="N3458" s="567"/>
      <c r="O3458" s="567"/>
      <c r="P3458" s="567"/>
      <c r="Q3458" s="567"/>
      <c r="R3458" s="567"/>
      <c r="S3458" s="567"/>
      <c r="T3458" s="567"/>
      <c r="U3458" s="567"/>
      <c r="V3458" s="567"/>
      <c r="W3458" s="567"/>
      <c r="X3458" s="567"/>
      <c r="Y3458" s="568"/>
      <c r="Z3458" s="567"/>
      <c r="AA3458" s="567"/>
      <c r="AB3458" s="316"/>
      <c r="AC3458" s="316"/>
    </row>
    <row r="3459" spans="1:29">
      <c r="A3459" s="576"/>
      <c r="B3459" s="566"/>
      <c r="C3459" s="566"/>
      <c r="D3459" s="566"/>
      <c r="E3459" s="566"/>
      <c r="F3459" s="567"/>
      <c r="G3459" s="567"/>
      <c r="H3459" s="567"/>
      <c r="I3459" s="567"/>
      <c r="J3459" s="567"/>
      <c r="K3459" s="567"/>
      <c r="L3459" s="567"/>
      <c r="M3459" s="567"/>
      <c r="N3459" s="567"/>
      <c r="O3459" s="567"/>
      <c r="P3459" s="567"/>
      <c r="Q3459" s="567"/>
      <c r="R3459" s="567"/>
      <c r="S3459" s="567"/>
      <c r="T3459" s="567"/>
      <c r="U3459" s="567"/>
      <c r="V3459" s="567"/>
      <c r="W3459" s="567"/>
      <c r="X3459" s="567"/>
      <c r="Y3459" s="568"/>
      <c r="Z3459" s="567"/>
      <c r="AA3459" s="567"/>
      <c r="AB3459" s="316"/>
      <c r="AC3459" s="316"/>
    </row>
    <row r="3460" spans="1:29">
      <c r="A3460" s="576"/>
      <c r="B3460" s="566"/>
      <c r="C3460" s="566"/>
      <c r="D3460" s="566"/>
      <c r="E3460" s="566"/>
      <c r="F3460" s="567"/>
      <c r="G3460" s="567"/>
      <c r="H3460" s="567"/>
      <c r="I3460" s="567"/>
      <c r="J3460" s="567"/>
      <c r="K3460" s="567"/>
      <c r="L3460" s="567"/>
      <c r="M3460" s="567"/>
      <c r="N3460" s="567"/>
      <c r="O3460" s="567"/>
      <c r="P3460" s="567"/>
      <c r="Q3460" s="567"/>
      <c r="R3460" s="567"/>
      <c r="S3460" s="567"/>
      <c r="T3460" s="567"/>
      <c r="U3460" s="567"/>
      <c r="V3460" s="567"/>
      <c r="W3460" s="567"/>
      <c r="X3460" s="567"/>
      <c r="Y3460" s="568"/>
      <c r="Z3460" s="567"/>
      <c r="AA3460" s="567"/>
      <c r="AB3460" s="316"/>
      <c r="AC3460" s="316"/>
    </row>
    <row r="3461" spans="1:29">
      <c r="A3461" s="576"/>
      <c r="B3461" s="566"/>
      <c r="C3461" s="566"/>
      <c r="D3461" s="566"/>
      <c r="E3461" s="566"/>
      <c r="F3461" s="567"/>
      <c r="G3461" s="567"/>
      <c r="H3461" s="567"/>
      <c r="I3461" s="567"/>
      <c r="J3461" s="567"/>
      <c r="K3461" s="567"/>
      <c r="L3461" s="567"/>
      <c r="M3461" s="567"/>
      <c r="N3461" s="567"/>
      <c r="O3461" s="567"/>
      <c r="P3461" s="567"/>
      <c r="Q3461" s="567"/>
      <c r="R3461" s="567"/>
      <c r="S3461" s="567"/>
      <c r="T3461" s="567"/>
      <c r="U3461" s="567"/>
      <c r="V3461" s="567"/>
      <c r="W3461" s="567"/>
      <c r="X3461" s="567"/>
      <c r="Y3461" s="568"/>
      <c r="Z3461" s="567"/>
      <c r="AA3461" s="567"/>
      <c r="AB3461" s="316"/>
      <c r="AC3461" s="316"/>
    </row>
    <row r="3462" spans="1:29">
      <c r="A3462" s="576"/>
      <c r="B3462" s="566"/>
      <c r="C3462" s="566"/>
      <c r="D3462" s="566"/>
      <c r="E3462" s="566"/>
      <c r="F3462" s="567"/>
      <c r="G3462" s="567"/>
      <c r="H3462" s="567"/>
      <c r="I3462" s="567"/>
      <c r="J3462" s="567"/>
      <c r="K3462" s="567"/>
      <c r="L3462" s="567"/>
      <c r="M3462" s="567"/>
      <c r="N3462" s="567"/>
      <c r="O3462" s="567"/>
      <c r="P3462" s="567"/>
      <c r="Q3462" s="567"/>
      <c r="R3462" s="567"/>
      <c r="S3462" s="567"/>
      <c r="T3462" s="567"/>
      <c r="U3462" s="567"/>
      <c r="V3462" s="567"/>
      <c r="W3462" s="567"/>
      <c r="X3462" s="567"/>
      <c r="Y3462" s="568"/>
      <c r="Z3462" s="567"/>
      <c r="AA3462" s="567"/>
      <c r="AB3462" s="316"/>
      <c r="AC3462" s="316"/>
    </row>
    <row r="3463" spans="1:29">
      <c r="A3463" s="576"/>
      <c r="B3463" s="566"/>
      <c r="C3463" s="566"/>
      <c r="D3463" s="566"/>
      <c r="E3463" s="566"/>
      <c r="F3463" s="567"/>
      <c r="G3463" s="567"/>
      <c r="H3463" s="567"/>
      <c r="I3463" s="567"/>
      <c r="J3463" s="567"/>
      <c r="K3463" s="567"/>
      <c r="L3463" s="567"/>
      <c r="M3463" s="567"/>
      <c r="N3463" s="567"/>
      <c r="O3463" s="567"/>
      <c r="P3463" s="567"/>
      <c r="Q3463" s="567"/>
      <c r="R3463" s="567"/>
      <c r="S3463" s="567"/>
      <c r="T3463" s="567"/>
      <c r="U3463" s="567"/>
      <c r="V3463" s="567"/>
      <c r="W3463" s="567"/>
      <c r="X3463" s="567"/>
      <c r="Y3463" s="568"/>
      <c r="Z3463" s="567"/>
      <c r="AA3463" s="567"/>
      <c r="AB3463" s="316"/>
      <c r="AC3463" s="316"/>
    </row>
    <row r="3464" spans="1:29">
      <c r="A3464" s="576"/>
      <c r="B3464" s="566"/>
      <c r="C3464" s="566"/>
      <c r="D3464" s="566"/>
      <c r="E3464" s="566"/>
      <c r="F3464" s="567"/>
      <c r="G3464" s="567"/>
      <c r="H3464" s="567"/>
      <c r="I3464" s="567"/>
      <c r="J3464" s="567"/>
      <c r="K3464" s="567"/>
      <c r="L3464" s="567"/>
      <c r="M3464" s="567"/>
      <c r="N3464" s="567"/>
      <c r="O3464" s="567"/>
      <c r="P3464" s="567"/>
      <c r="Q3464" s="567"/>
      <c r="R3464" s="567"/>
      <c r="S3464" s="567"/>
      <c r="T3464" s="567"/>
      <c r="U3464" s="567"/>
      <c r="V3464" s="567"/>
      <c r="W3464" s="567"/>
      <c r="X3464" s="567"/>
      <c r="Y3464" s="568"/>
      <c r="Z3464" s="567"/>
      <c r="AA3464" s="567"/>
      <c r="AB3464" s="316"/>
      <c r="AC3464" s="316"/>
    </row>
    <row r="3465" spans="1:29">
      <c r="A3465" s="576"/>
      <c r="B3465" s="566"/>
      <c r="C3465" s="566"/>
      <c r="D3465" s="566"/>
      <c r="E3465" s="566"/>
      <c r="F3465" s="567"/>
      <c r="G3465" s="567"/>
      <c r="H3465" s="567"/>
      <c r="I3465" s="567"/>
      <c r="J3465" s="567"/>
      <c r="K3465" s="567"/>
      <c r="L3465" s="567"/>
      <c r="M3465" s="567"/>
      <c r="N3465" s="567"/>
      <c r="O3465" s="567"/>
      <c r="P3465" s="567"/>
      <c r="Q3465" s="567"/>
      <c r="R3465" s="567"/>
      <c r="S3465" s="567"/>
      <c r="T3465" s="567"/>
      <c r="U3465" s="567"/>
      <c r="V3465" s="567"/>
      <c r="W3465" s="567"/>
      <c r="X3465" s="567"/>
      <c r="Y3465" s="568"/>
      <c r="Z3465" s="567"/>
      <c r="AA3465" s="567"/>
      <c r="AB3465" s="316"/>
      <c r="AC3465" s="316"/>
    </row>
    <row r="3466" spans="1:29">
      <c r="A3466" s="576"/>
      <c r="B3466" s="566"/>
      <c r="C3466" s="566"/>
      <c r="D3466" s="566"/>
      <c r="E3466" s="566"/>
      <c r="F3466" s="567"/>
      <c r="G3466" s="567"/>
      <c r="H3466" s="567"/>
      <c r="I3466" s="567"/>
      <c r="J3466" s="567"/>
      <c r="K3466" s="567"/>
      <c r="L3466" s="567"/>
      <c r="M3466" s="567"/>
      <c r="N3466" s="567"/>
      <c r="O3466" s="567"/>
      <c r="P3466" s="567"/>
      <c r="Q3466" s="567"/>
      <c r="R3466" s="567"/>
      <c r="S3466" s="567"/>
      <c r="T3466" s="567"/>
      <c r="U3466" s="567"/>
      <c r="V3466" s="567"/>
      <c r="W3466" s="567"/>
      <c r="X3466" s="567"/>
      <c r="Y3466" s="568"/>
      <c r="Z3466" s="567"/>
      <c r="AA3466" s="567"/>
      <c r="AB3466" s="316"/>
      <c r="AC3466" s="316"/>
    </row>
    <row r="3467" spans="1:29">
      <c r="A3467" s="576"/>
      <c r="B3467" s="566"/>
      <c r="C3467" s="566"/>
      <c r="D3467" s="566"/>
      <c r="E3467" s="566"/>
      <c r="F3467" s="567"/>
      <c r="G3467" s="567"/>
      <c r="H3467" s="567"/>
      <c r="I3467" s="567"/>
      <c r="J3467" s="567"/>
      <c r="K3467" s="567"/>
      <c r="L3467" s="567"/>
      <c r="M3467" s="567"/>
      <c r="N3467" s="567"/>
      <c r="O3467" s="567"/>
      <c r="P3467" s="567"/>
      <c r="Q3467" s="567"/>
      <c r="R3467" s="567"/>
      <c r="S3467" s="567"/>
      <c r="T3467" s="567"/>
      <c r="U3467" s="567"/>
      <c r="V3467" s="567"/>
      <c r="W3467" s="567"/>
      <c r="X3467" s="567"/>
      <c r="Y3467" s="568"/>
      <c r="Z3467" s="567"/>
      <c r="AA3467" s="567"/>
      <c r="AB3467" s="316"/>
      <c r="AC3467" s="316"/>
    </row>
    <row r="3468" spans="1:29">
      <c r="A3468" s="576"/>
      <c r="B3468" s="566"/>
      <c r="C3468" s="566"/>
      <c r="D3468" s="566"/>
      <c r="E3468" s="566"/>
      <c r="F3468" s="567"/>
      <c r="G3468" s="567"/>
      <c r="H3468" s="567"/>
      <c r="I3468" s="567"/>
      <c r="J3468" s="567"/>
      <c r="K3468" s="567"/>
      <c r="L3468" s="567"/>
      <c r="M3468" s="567"/>
      <c r="N3468" s="567"/>
      <c r="O3468" s="567"/>
      <c r="P3468" s="567"/>
      <c r="Q3468" s="567"/>
      <c r="R3468" s="567"/>
      <c r="S3468" s="567"/>
      <c r="T3468" s="567"/>
      <c r="U3468" s="567"/>
      <c r="V3468" s="567"/>
      <c r="W3468" s="567"/>
      <c r="X3468" s="567"/>
      <c r="Y3468" s="568"/>
      <c r="Z3468" s="567"/>
      <c r="AA3468" s="567"/>
      <c r="AB3468" s="316"/>
      <c r="AC3468" s="316"/>
    </row>
    <row r="3469" spans="1:29">
      <c r="A3469" s="576"/>
      <c r="B3469" s="566"/>
      <c r="C3469" s="566"/>
      <c r="D3469" s="566"/>
      <c r="E3469" s="566"/>
      <c r="F3469" s="567"/>
      <c r="G3469" s="567"/>
      <c r="H3469" s="567"/>
      <c r="I3469" s="567"/>
      <c r="J3469" s="567"/>
      <c r="K3469" s="567"/>
      <c r="L3469" s="567"/>
      <c r="M3469" s="567"/>
      <c r="N3469" s="567"/>
      <c r="O3469" s="567"/>
      <c r="P3469" s="567"/>
      <c r="Q3469" s="567"/>
      <c r="R3469" s="567"/>
      <c r="S3469" s="567"/>
      <c r="T3469" s="567"/>
      <c r="U3469" s="567"/>
      <c r="V3469" s="567"/>
      <c r="W3469" s="567"/>
      <c r="X3469" s="567"/>
      <c r="Y3469" s="568"/>
      <c r="Z3469" s="567"/>
      <c r="AA3469" s="567"/>
      <c r="AB3469" s="316"/>
      <c r="AC3469" s="316"/>
    </row>
    <row r="3470" spans="1:29">
      <c r="A3470" s="576"/>
      <c r="B3470" s="566"/>
      <c r="C3470" s="566"/>
      <c r="D3470" s="566"/>
      <c r="E3470" s="566"/>
      <c r="F3470" s="567"/>
      <c r="G3470" s="567"/>
      <c r="H3470" s="567"/>
      <c r="I3470" s="567"/>
      <c r="J3470" s="567"/>
      <c r="K3470" s="567"/>
      <c r="L3470" s="567"/>
      <c r="M3470" s="567"/>
      <c r="N3470" s="567"/>
      <c r="O3470" s="567"/>
      <c r="P3470" s="567"/>
      <c r="Q3470" s="567"/>
      <c r="R3470" s="567"/>
      <c r="S3470" s="567"/>
      <c r="T3470" s="567"/>
      <c r="U3470" s="567"/>
      <c r="V3470" s="567"/>
      <c r="W3470" s="567"/>
      <c r="X3470" s="567"/>
      <c r="Y3470" s="568"/>
      <c r="Z3470" s="567"/>
      <c r="AA3470" s="567"/>
      <c r="AB3470" s="316"/>
      <c r="AC3470" s="316"/>
    </row>
    <row r="3471" spans="1:29">
      <c r="A3471" s="576"/>
      <c r="B3471" s="566"/>
      <c r="C3471" s="566"/>
      <c r="D3471" s="566"/>
      <c r="E3471" s="566"/>
      <c r="F3471" s="567"/>
      <c r="G3471" s="567"/>
      <c r="H3471" s="567"/>
      <c r="I3471" s="567"/>
      <c r="J3471" s="567"/>
      <c r="K3471" s="567"/>
      <c r="L3471" s="567"/>
      <c r="M3471" s="567"/>
      <c r="N3471" s="567"/>
      <c r="O3471" s="567"/>
      <c r="P3471" s="567"/>
      <c r="Q3471" s="567"/>
      <c r="R3471" s="567"/>
      <c r="S3471" s="567"/>
      <c r="T3471" s="567"/>
      <c r="U3471" s="567"/>
      <c r="V3471" s="567"/>
      <c r="W3471" s="567"/>
      <c r="X3471" s="567"/>
      <c r="Y3471" s="568"/>
      <c r="Z3471" s="567"/>
      <c r="AA3471" s="567"/>
      <c r="AB3471" s="316"/>
      <c r="AC3471" s="316"/>
    </row>
    <row r="3472" spans="1:29">
      <c r="A3472" s="576"/>
      <c r="B3472" s="566"/>
      <c r="C3472" s="566"/>
      <c r="D3472" s="566"/>
      <c r="E3472" s="566"/>
      <c r="F3472" s="567"/>
      <c r="G3472" s="567"/>
      <c r="H3472" s="567"/>
      <c r="I3472" s="567"/>
      <c r="J3472" s="567"/>
      <c r="K3472" s="567"/>
      <c r="L3472" s="567"/>
      <c r="M3472" s="567"/>
      <c r="N3472" s="567"/>
      <c r="O3472" s="567"/>
      <c r="P3472" s="567"/>
      <c r="Q3472" s="567"/>
      <c r="R3472" s="567"/>
      <c r="S3472" s="567"/>
      <c r="T3472" s="567"/>
      <c r="U3472" s="567"/>
      <c r="V3472" s="567"/>
      <c r="W3472" s="567"/>
      <c r="X3472" s="567"/>
      <c r="Y3472" s="568"/>
      <c r="Z3472" s="567"/>
      <c r="AA3472" s="567"/>
      <c r="AB3472" s="316"/>
      <c r="AC3472" s="316"/>
    </row>
    <row r="3473" spans="1:29">
      <c r="A3473" s="576"/>
      <c r="B3473" s="566"/>
      <c r="C3473" s="566"/>
      <c r="D3473" s="566"/>
      <c r="E3473" s="566"/>
      <c r="F3473" s="567"/>
      <c r="G3473" s="567"/>
      <c r="H3473" s="567"/>
      <c r="I3473" s="567"/>
      <c r="J3473" s="567"/>
      <c r="K3473" s="567"/>
      <c r="L3473" s="567"/>
      <c r="M3473" s="567"/>
      <c r="N3473" s="567"/>
      <c r="O3473" s="567"/>
      <c r="P3473" s="567"/>
      <c r="Q3473" s="567"/>
      <c r="R3473" s="567"/>
      <c r="S3473" s="567"/>
      <c r="T3473" s="567"/>
      <c r="U3473" s="567"/>
      <c r="V3473" s="567"/>
      <c r="W3473" s="567"/>
      <c r="X3473" s="567"/>
      <c r="Y3473" s="568"/>
      <c r="Z3473" s="567"/>
      <c r="AA3473" s="567"/>
      <c r="AB3473" s="316"/>
      <c r="AC3473" s="316"/>
    </row>
    <row r="3474" spans="1:29">
      <c r="A3474" s="576"/>
      <c r="B3474" s="566"/>
      <c r="C3474" s="566"/>
      <c r="D3474" s="566"/>
      <c r="E3474" s="566"/>
      <c r="F3474" s="567"/>
      <c r="G3474" s="567"/>
      <c r="H3474" s="567"/>
      <c r="I3474" s="567"/>
      <c r="J3474" s="567"/>
      <c r="K3474" s="567"/>
      <c r="L3474" s="567"/>
      <c r="M3474" s="567"/>
      <c r="N3474" s="567"/>
      <c r="O3474" s="567"/>
      <c r="P3474" s="567"/>
      <c r="Q3474" s="567"/>
      <c r="R3474" s="567"/>
      <c r="S3474" s="567"/>
      <c r="T3474" s="567"/>
      <c r="U3474" s="567"/>
      <c r="V3474" s="567"/>
      <c r="W3474" s="567"/>
      <c r="X3474" s="567"/>
      <c r="Y3474" s="568"/>
      <c r="Z3474" s="567"/>
      <c r="AA3474" s="567"/>
      <c r="AB3474" s="316"/>
      <c r="AC3474" s="316"/>
    </row>
    <row r="3475" spans="1:29">
      <c r="A3475" s="576"/>
      <c r="B3475" s="566"/>
      <c r="C3475" s="566"/>
      <c r="D3475" s="566"/>
      <c r="E3475" s="566"/>
      <c r="F3475" s="567"/>
      <c r="G3475" s="567"/>
      <c r="H3475" s="567"/>
      <c r="I3475" s="567"/>
      <c r="J3475" s="567"/>
      <c r="K3475" s="567"/>
      <c r="L3475" s="567"/>
      <c r="M3475" s="567"/>
      <c r="N3475" s="567"/>
      <c r="O3475" s="567"/>
      <c r="P3475" s="567"/>
      <c r="Q3475" s="567"/>
      <c r="R3475" s="567"/>
      <c r="S3475" s="567"/>
      <c r="T3475" s="567"/>
      <c r="U3475" s="567"/>
      <c r="V3475" s="567"/>
      <c r="W3475" s="567"/>
      <c r="X3475" s="567"/>
      <c r="Y3475" s="568"/>
      <c r="Z3475" s="567"/>
      <c r="AA3475" s="567"/>
      <c r="AB3475" s="316"/>
      <c r="AC3475" s="316"/>
    </row>
    <row r="3476" spans="1:29">
      <c r="A3476" s="576"/>
      <c r="B3476" s="566"/>
      <c r="C3476" s="566"/>
      <c r="D3476" s="566"/>
      <c r="E3476" s="566"/>
      <c r="F3476" s="567"/>
      <c r="G3476" s="567"/>
      <c r="H3476" s="567"/>
      <c r="I3476" s="567"/>
      <c r="J3476" s="567"/>
      <c r="K3476" s="567"/>
      <c r="L3476" s="567"/>
      <c r="M3476" s="567"/>
      <c r="N3476" s="567"/>
      <c r="O3476" s="567"/>
      <c r="P3476" s="567"/>
      <c r="Q3476" s="567"/>
      <c r="R3476" s="567"/>
      <c r="S3476" s="567"/>
      <c r="T3476" s="567"/>
      <c r="U3476" s="567"/>
      <c r="V3476" s="567"/>
      <c r="W3476" s="567"/>
      <c r="X3476" s="567"/>
      <c r="Y3476" s="568"/>
      <c r="Z3476" s="567"/>
      <c r="AA3476" s="567"/>
      <c r="AB3476" s="316"/>
      <c r="AC3476" s="316"/>
    </row>
    <row r="3477" spans="1:29">
      <c r="A3477" s="576"/>
      <c r="B3477" s="566"/>
      <c r="C3477" s="566"/>
      <c r="D3477" s="566"/>
      <c r="E3477" s="566"/>
      <c r="F3477" s="567"/>
      <c r="G3477" s="567"/>
      <c r="H3477" s="567"/>
      <c r="I3477" s="567"/>
      <c r="J3477" s="567"/>
      <c r="K3477" s="567"/>
      <c r="L3477" s="567"/>
      <c r="M3477" s="567"/>
      <c r="N3477" s="567"/>
      <c r="O3477" s="567"/>
      <c r="P3477" s="567"/>
      <c r="Q3477" s="567"/>
      <c r="R3477" s="567"/>
      <c r="S3477" s="567"/>
      <c r="T3477" s="567"/>
      <c r="U3477" s="567"/>
      <c r="V3477" s="567"/>
      <c r="W3477" s="567"/>
      <c r="X3477" s="567"/>
      <c r="Y3477" s="568"/>
      <c r="Z3477" s="567"/>
      <c r="AA3477" s="567"/>
      <c r="AB3477" s="316"/>
      <c r="AC3477" s="316"/>
    </row>
    <row r="3478" spans="1:29">
      <c r="A3478" s="576"/>
      <c r="B3478" s="566"/>
      <c r="C3478" s="566"/>
      <c r="D3478" s="566"/>
      <c r="E3478" s="566"/>
      <c r="F3478" s="567"/>
      <c r="G3478" s="567"/>
      <c r="H3478" s="567"/>
      <c r="I3478" s="567"/>
      <c r="J3478" s="567"/>
      <c r="K3478" s="567"/>
      <c r="L3478" s="567"/>
      <c r="M3478" s="567"/>
      <c r="N3478" s="567"/>
      <c r="O3478" s="567"/>
      <c r="P3478" s="567"/>
      <c r="Q3478" s="567"/>
      <c r="R3478" s="567"/>
      <c r="S3478" s="567"/>
      <c r="T3478" s="567"/>
      <c r="U3478" s="567"/>
      <c r="V3478" s="567"/>
      <c r="W3478" s="567"/>
      <c r="X3478" s="567"/>
      <c r="Y3478" s="568"/>
      <c r="Z3478" s="567"/>
      <c r="AA3478" s="567"/>
      <c r="AB3478" s="316"/>
      <c r="AC3478" s="316"/>
    </row>
    <row r="3479" spans="1:29">
      <c r="A3479" s="576"/>
      <c r="B3479" s="566"/>
      <c r="C3479" s="566"/>
      <c r="D3479" s="566"/>
      <c r="E3479" s="566"/>
      <c r="F3479" s="567"/>
      <c r="G3479" s="567"/>
      <c r="H3479" s="567"/>
      <c r="I3479" s="567"/>
      <c r="J3479" s="567"/>
      <c r="K3479" s="567"/>
      <c r="L3479" s="567"/>
      <c r="M3479" s="567"/>
      <c r="N3479" s="567"/>
      <c r="O3479" s="567"/>
      <c r="P3479" s="567"/>
      <c r="Q3479" s="567"/>
      <c r="R3479" s="567"/>
      <c r="S3479" s="567"/>
      <c r="T3479" s="567"/>
      <c r="U3479" s="567"/>
      <c r="V3479" s="567"/>
      <c r="W3479" s="567"/>
      <c r="X3479" s="567"/>
      <c r="Y3479" s="568"/>
      <c r="Z3479" s="567"/>
      <c r="AA3479" s="567"/>
      <c r="AB3479" s="316"/>
      <c r="AC3479" s="316"/>
    </row>
    <row r="3480" spans="1:29">
      <c r="A3480" s="576"/>
      <c r="B3480" s="566"/>
      <c r="C3480" s="566"/>
      <c r="D3480" s="566"/>
      <c r="E3480" s="566"/>
      <c r="F3480" s="567"/>
      <c r="G3480" s="567"/>
      <c r="H3480" s="567"/>
      <c r="I3480" s="567"/>
      <c r="J3480" s="567"/>
      <c r="K3480" s="567"/>
      <c r="L3480" s="567"/>
      <c r="M3480" s="567"/>
      <c r="N3480" s="567"/>
      <c r="O3480" s="567"/>
      <c r="P3480" s="567"/>
      <c r="Q3480" s="567"/>
      <c r="R3480" s="567"/>
      <c r="S3480" s="567"/>
      <c r="T3480" s="567"/>
      <c r="U3480" s="567"/>
      <c r="V3480" s="567"/>
      <c r="W3480" s="567"/>
      <c r="X3480" s="567"/>
      <c r="Y3480" s="568"/>
      <c r="Z3480" s="567"/>
      <c r="AA3480" s="567"/>
      <c r="AB3480" s="316"/>
      <c r="AC3480" s="316"/>
    </row>
    <row r="3481" spans="1:29">
      <c r="A3481" s="576"/>
      <c r="B3481" s="566"/>
      <c r="C3481" s="566"/>
      <c r="D3481" s="566"/>
      <c r="E3481" s="566"/>
      <c r="F3481" s="567"/>
      <c r="G3481" s="567"/>
      <c r="H3481" s="567"/>
      <c r="I3481" s="567"/>
      <c r="J3481" s="567"/>
      <c r="K3481" s="567"/>
      <c r="L3481" s="567"/>
      <c r="M3481" s="567"/>
      <c r="N3481" s="567"/>
      <c r="O3481" s="567"/>
      <c r="P3481" s="567"/>
      <c r="Q3481" s="567"/>
      <c r="R3481" s="567"/>
      <c r="S3481" s="567"/>
      <c r="T3481" s="567"/>
      <c r="U3481" s="567"/>
      <c r="V3481" s="567"/>
      <c r="W3481" s="567"/>
      <c r="X3481" s="567"/>
      <c r="Y3481" s="568"/>
      <c r="Z3481" s="567"/>
      <c r="AA3481" s="567"/>
      <c r="AB3481" s="316"/>
      <c r="AC3481" s="316"/>
    </row>
    <row r="3482" spans="1:29">
      <c r="A3482" s="576"/>
      <c r="B3482" s="566"/>
      <c r="C3482" s="566"/>
      <c r="D3482" s="566"/>
      <c r="E3482" s="566"/>
      <c r="F3482" s="567"/>
      <c r="G3482" s="567"/>
      <c r="H3482" s="567"/>
      <c r="I3482" s="567"/>
      <c r="J3482" s="567"/>
      <c r="K3482" s="567"/>
      <c r="L3482" s="567"/>
      <c r="M3482" s="567"/>
      <c r="N3482" s="567"/>
      <c r="O3482" s="567"/>
      <c r="P3482" s="567"/>
      <c r="Q3482" s="567"/>
      <c r="R3482" s="567"/>
      <c r="S3482" s="567"/>
      <c r="T3482" s="567"/>
      <c r="U3482" s="567"/>
      <c r="V3482" s="567"/>
      <c r="W3482" s="567"/>
      <c r="X3482" s="567"/>
      <c r="Y3482" s="568"/>
      <c r="Z3482" s="567"/>
      <c r="AA3482" s="567"/>
      <c r="AB3482" s="316"/>
      <c r="AC3482" s="316"/>
    </row>
    <row r="3483" spans="1:29">
      <c r="A3483" s="576"/>
      <c r="B3483" s="566"/>
      <c r="C3483" s="566"/>
      <c r="D3483" s="566"/>
      <c r="E3483" s="566"/>
      <c r="F3483" s="567"/>
      <c r="G3483" s="567"/>
      <c r="H3483" s="567"/>
      <c r="I3483" s="567"/>
      <c r="J3483" s="567"/>
      <c r="K3483" s="567"/>
      <c r="L3483" s="567"/>
      <c r="M3483" s="567"/>
      <c r="N3483" s="567"/>
      <c r="O3483" s="567"/>
      <c r="P3483" s="567"/>
      <c r="Q3483" s="567"/>
      <c r="R3483" s="567"/>
      <c r="S3483" s="567"/>
      <c r="T3483" s="567"/>
      <c r="U3483" s="567"/>
      <c r="V3483" s="567"/>
      <c r="W3483" s="567"/>
      <c r="X3483" s="567"/>
      <c r="Y3483" s="568"/>
      <c r="Z3483" s="567"/>
      <c r="AA3483" s="567"/>
      <c r="AB3483" s="316"/>
      <c r="AC3483" s="316"/>
    </row>
    <row r="3484" spans="1:29">
      <c r="A3484" s="576"/>
      <c r="B3484" s="566"/>
      <c r="C3484" s="566"/>
      <c r="D3484" s="566"/>
      <c r="E3484" s="566"/>
      <c r="F3484" s="567"/>
      <c r="G3484" s="567"/>
      <c r="H3484" s="567"/>
      <c r="I3484" s="567"/>
      <c r="J3484" s="567"/>
      <c r="K3484" s="567"/>
      <c r="L3484" s="567"/>
      <c r="M3484" s="567"/>
      <c r="N3484" s="567"/>
      <c r="O3484" s="567"/>
      <c r="P3484" s="567"/>
      <c r="Q3484" s="567"/>
      <c r="R3484" s="567"/>
      <c r="S3484" s="567"/>
      <c r="T3484" s="567"/>
      <c r="U3484" s="567"/>
      <c r="V3484" s="567"/>
      <c r="W3484" s="567"/>
      <c r="X3484" s="567"/>
      <c r="Y3484" s="568"/>
      <c r="Z3484" s="567"/>
      <c r="AA3484" s="567"/>
      <c r="AB3484" s="316"/>
      <c r="AC3484" s="316"/>
    </row>
    <row r="3485" spans="1:29">
      <c r="A3485" s="576"/>
      <c r="B3485" s="566"/>
      <c r="C3485" s="566"/>
      <c r="D3485" s="566"/>
      <c r="E3485" s="566"/>
      <c r="F3485" s="567"/>
      <c r="G3485" s="567"/>
      <c r="H3485" s="567"/>
      <c r="I3485" s="567"/>
      <c r="J3485" s="567"/>
      <c r="K3485" s="567"/>
      <c r="L3485" s="567"/>
      <c r="M3485" s="567"/>
      <c r="N3485" s="567"/>
      <c r="O3485" s="567"/>
      <c r="P3485" s="567"/>
      <c r="Q3485" s="567"/>
      <c r="R3485" s="567"/>
      <c r="S3485" s="567"/>
      <c r="T3485" s="567"/>
      <c r="U3485" s="567"/>
      <c r="V3485" s="567"/>
      <c r="W3485" s="567"/>
      <c r="X3485" s="567"/>
      <c r="Y3485" s="568"/>
      <c r="Z3485" s="567"/>
      <c r="AA3485" s="567"/>
      <c r="AB3485" s="316"/>
      <c r="AC3485" s="316"/>
    </row>
    <row r="3486" spans="1:29">
      <c r="A3486" s="576"/>
      <c r="B3486" s="566"/>
      <c r="C3486" s="566"/>
      <c r="D3486" s="566"/>
      <c r="E3486" s="566"/>
      <c r="F3486" s="567"/>
      <c r="G3486" s="567"/>
      <c r="H3486" s="567"/>
      <c r="I3486" s="567"/>
      <c r="J3486" s="567"/>
      <c r="K3486" s="567"/>
      <c r="L3486" s="567"/>
      <c r="M3486" s="567"/>
      <c r="N3486" s="567"/>
      <c r="O3486" s="567"/>
      <c r="P3486" s="567"/>
      <c r="Q3486" s="567"/>
      <c r="R3486" s="567"/>
      <c r="S3486" s="567"/>
      <c r="T3486" s="567"/>
      <c r="U3486" s="567"/>
      <c r="V3486" s="567"/>
      <c r="W3486" s="567"/>
      <c r="X3486" s="567"/>
      <c r="Y3486" s="568"/>
      <c r="Z3486" s="567"/>
      <c r="AA3486" s="567"/>
      <c r="AB3486" s="316"/>
      <c r="AC3486" s="316"/>
    </row>
    <row r="3487" spans="1:29">
      <c r="A3487" s="576"/>
      <c r="B3487" s="566"/>
      <c r="C3487" s="566"/>
      <c r="D3487" s="566"/>
      <c r="E3487" s="566"/>
      <c r="F3487" s="567"/>
      <c r="G3487" s="567"/>
      <c r="H3487" s="567"/>
      <c r="I3487" s="567"/>
      <c r="J3487" s="567"/>
      <c r="K3487" s="567"/>
      <c r="L3487" s="567"/>
      <c r="M3487" s="567"/>
      <c r="N3487" s="567"/>
      <c r="O3487" s="567"/>
      <c r="P3487" s="567"/>
      <c r="Q3487" s="567"/>
      <c r="R3487" s="567"/>
      <c r="S3487" s="567"/>
      <c r="T3487" s="567"/>
      <c r="U3487" s="567"/>
      <c r="V3487" s="567"/>
      <c r="W3487" s="567"/>
      <c r="X3487" s="567"/>
      <c r="Y3487" s="568"/>
      <c r="Z3487" s="567"/>
      <c r="AA3487" s="567"/>
      <c r="AB3487" s="316"/>
      <c r="AC3487" s="316"/>
    </row>
    <row r="3488" spans="1:29">
      <c r="A3488" s="576"/>
      <c r="B3488" s="566"/>
      <c r="C3488" s="566"/>
      <c r="D3488" s="566"/>
      <c r="E3488" s="566"/>
      <c r="F3488" s="567"/>
      <c r="G3488" s="567"/>
      <c r="H3488" s="567"/>
      <c r="I3488" s="567"/>
      <c r="J3488" s="567"/>
      <c r="K3488" s="567"/>
      <c r="L3488" s="567"/>
      <c r="M3488" s="567"/>
      <c r="N3488" s="567"/>
      <c r="O3488" s="567"/>
      <c r="P3488" s="567"/>
      <c r="Q3488" s="567"/>
      <c r="R3488" s="567"/>
      <c r="S3488" s="567"/>
      <c r="T3488" s="567"/>
      <c r="U3488" s="567"/>
      <c r="V3488" s="567"/>
      <c r="W3488" s="567"/>
      <c r="X3488" s="567"/>
      <c r="Y3488" s="568"/>
      <c r="Z3488" s="567"/>
      <c r="AA3488" s="567"/>
      <c r="AB3488" s="316"/>
      <c r="AC3488" s="316"/>
    </row>
    <row r="3489" spans="1:29">
      <c r="A3489" s="576"/>
      <c r="B3489" s="566"/>
      <c r="C3489" s="566"/>
      <c r="D3489" s="566"/>
      <c r="E3489" s="566"/>
      <c r="F3489" s="567"/>
      <c r="G3489" s="567"/>
      <c r="H3489" s="567"/>
      <c r="I3489" s="567"/>
      <c r="J3489" s="567"/>
      <c r="K3489" s="567"/>
      <c r="L3489" s="567"/>
      <c r="M3489" s="567"/>
      <c r="N3489" s="567"/>
      <c r="O3489" s="567"/>
      <c r="P3489" s="567"/>
      <c r="Q3489" s="567"/>
      <c r="R3489" s="567"/>
      <c r="S3489" s="567"/>
      <c r="T3489" s="567"/>
      <c r="U3489" s="567"/>
      <c r="V3489" s="567"/>
      <c r="W3489" s="567"/>
      <c r="X3489" s="567"/>
      <c r="Y3489" s="568"/>
      <c r="Z3489" s="567"/>
      <c r="AA3489" s="567"/>
      <c r="AB3489" s="316"/>
      <c r="AC3489" s="316"/>
    </row>
    <row r="3490" spans="1:29">
      <c r="A3490" s="576"/>
      <c r="B3490" s="566"/>
      <c r="C3490" s="566"/>
      <c r="D3490" s="566"/>
      <c r="E3490" s="566"/>
      <c r="F3490" s="567"/>
      <c r="G3490" s="567"/>
      <c r="H3490" s="567"/>
      <c r="I3490" s="567"/>
      <c r="J3490" s="567"/>
      <c r="K3490" s="567"/>
      <c r="L3490" s="567"/>
      <c r="M3490" s="567"/>
      <c r="N3490" s="567"/>
      <c r="O3490" s="567"/>
      <c r="P3490" s="567"/>
      <c r="Q3490" s="567"/>
      <c r="R3490" s="567"/>
      <c r="S3490" s="567"/>
      <c r="T3490" s="567"/>
      <c r="U3490" s="567"/>
      <c r="V3490" s="567"/>
      <c r="W3490" s="567"/>
      <c r="X3490" s="567"/>
      <c r="Y3490" s="568"/>
      <c r="Z3490" s="567"/>
      <c r="AA3490" s="567"/>
      <c r="AB3490" s="316"/>
      <c r="AC3490" s="316"/>
    </row>
    <row r="3491" spans="1:29">
      <c r="A3491" s="576"/>
      <c r="B3491" s="566"/>
      <c r="C3491" s="566"/>
      <c r="D3491" s="566"/>
      <c r="E3491" s="566"/>
      <c r="F3491" s="567"/>
      <c r="G3491" s="567"/>
      <c r="H3491" s="567"/>
      <c r="I3491" s="567"/>
      <c r="J3491" s="567"/>
      <c r="K3491" s="567"/>
      <c r="L3491" s="567"/>
      <c r="M3491" s="567"/>
      <c r="N3491" s="567"/>
      <c r="O3491" s="567"/>
      <c r="P3491" s="567"/>
      <c r="Q3491" s="567"/>
      <c r="R3491" s="567"/>
      <c r="S3491" s="567"/>
      <c r="T3491" s="567"/>
      <c r="U3491" s="567"/>
      <c r="V3491" s="567"/>
      <c r="W3491" s="567"/>
      <c r="X3491" s="567"/>
      <c r="Y3491" s="568"/>
      <c r="Z3491" s="567"/>
      <c r="AA3491" s="567"/>
      <c r="AB3491" s="316"/>
      <c r="AC3491" s="316"/>
    </row>
    <row r="3492" spans="1:29">
      <c r="A3492" s="576"/>
      <c r="B3492" s="566"/>
      <c r="C3492" s="566"/>
      <c r="D3492" s="566"/>
      <c r="E3492" s="566"/>
      <c r="F3492" s="567"/>
      <c r="G3492" s="567"/>
      <c r="H3492" s="567"/>
      <c r="I3492" s="567"/>
      <c r="J3492" s="567"/>
      <c r="K3492" s="567"/>
      <c r="L3492" s="567"/>
      <c r="M3492" s="567"/>
      <c r="N3492" s="567"/>
      <c r="O3492" s="567"/>
      <c r="P3492" s="567"/>
      <c r="Q3492" s="567"/>
      <c r="R3492" s="567"/>
      <c r="S3492" s="567"/>
      <c r="T3492" s="567"/>
      <c r="U3492" s="567"/>
      <c r="V3492" s="567"/>
      <c r="W3492" s="567"/>
      <c r="X3492" s="567"/>
      <c r="Y3492" s="568"/>
      <c r="Z3492" s="567"/>
      <c r="AA3492" s="567"/>
      <c r="AB3492" s="316"/>
      <c r="AC3492" s="316"/>
    </row>
    <row r="3493" spans="1:29">
      <c r="A3493" s="576"/>
      <c r="B3493" s="566"/>
      <c r="C3493" s="566"/>
      <c r="D3493" s="566"/>
      <c r="E3493" s="566"/>
      <c r="F3493" s="567"/>
      <c r="G3493" s="567"/>
      <c r="H3493" s="567"/>
      <c r="I3493" s="567"/>
      <c r="J3493" s="567"/>
      <c r="K3493" s="567"/>
      <c r="L3493" s="567"/>
      <c r="M3493" s="567"/>
      <c r="N3493" s="567"/>
      <c r="O3493" s="567"/>
      <c r="P3493" s="567"/>
      <c r="Q3493" s="567"/>
      <c r="R3493" s="567"/>
      <c r="S3493" s="567"/>
      <c r="T3493" s="567"/>
      <c r="U3493" s="567"/>
      <c r="V3493" s="567"/>
      <c r="W3493" s="567"/>
      <c r="X3493" s="567"/>
      <c r="Y3493" s="568"/>
      <c r="Z3493" s="567"/>
      <c r="AA3493" s="567"/>
      <c r="AB3493" s="316"/>
      <c r="AC3493" s="316"/>
    </row>
    <row r="3494" spans="1:29">
      <c r="A3494" s="576"/>
      <c r="B3494" s="566"/>
      <c r="C3494" s="566"/>
      <c r="D3494" s="566"/>
      <c r="E3494" s="566"/>
      <c r="F3494" s="567"/>
      <c r="G3494" s="567"/>
      <c r="H3494" s="567"/>
      <c r="I3494" s="567"/>
      <c r="J3494" s="567"/>
      <c r="K3494" s="567"/>
      <c r="L3494" s="567"/>
      <c r="M3494" s="567"/>
      <c r="N3494" s="567"/>
      <c r="O3494" s="567"/>
      <c r="P3494" s="567"/>
      <c r="Q3494" s="567"/>
      <c r="R3494" s="567"/>
      <c r="S3494" s="567"/>
      <c r="T3494" s="567"/>
      <c r="U3494" s="567"/>
      <c r="V3494" s="567"/>
      <c r="W3494" s="567"/>
      <c r="X3494" s="567"/>
      <c r="Y3494" s="568"/>
      <c r="Z3494" s="567"/>
      <c r="AA3494" s="567"/>
      <c r="AB3494" s="316"/>
      <c r="AC3494" s="316"/>
    </row>
    <row r="3495" spans="1:29">
      <c r="A3495" s="576"/>
      <c r="B3495" s="566"/>
      <c r="C3495" s="566"/>
      <c r="D3495" s="566"/>
      <c r="E3495" s="566"/>
      <c r="F3495" s="567"/>
      <c r="G3495" s="567"/>
      <c r="H3495" s="567"/>
      <c r="I3495" s="567"/>
      <c r="J3495" s="567"/>
      <c r="K3495" s="567"/>
      <c r="L3495" s="567"/>
      <c r="M3495" s="567"/>
      <c r="N3495" s="567"/>
      <c r="O3495" s="567"/>
      <c r="P3495" s="567"/>
      <c r="Q3495" s="567"/>
      <c r="R3495" s="567"/>
      <c r="S3495" s="567"/>
      <c r="T3495" s="567"/>
      <c r="U3495" s="567"/>
      <c r="V3495" s="567"/>
      <c r="W3495" s="567"/>
      <c r="X3495" s="567"/>
      <c r="Y3495" s="568"/>
      <c r="Z3495" s="567"/>
      <c r="AA3495" s="567"/>
      <c r="AB3495" s="316"/>
      <c r="AC3495" s="316"/>
    </row>
    <row r="3496" spans="1:29">
      <c r="A3496" s="576"/>
      <c r="B3496" s="566"/>
      <c r="C3496" s="566"/>
      <c r="D3496" s="566"/>
      <c r="E3496" s="566"/>
      <c r="F3496" s="567"/>
      <c r="G3496" s="567"/>
      <c r="H3496" s="567"/>
      <c r="I3496" s="567"/>
      <c r="J3496" s="567"/>
      <c r="K3496" s="567"/>
      <c r="L3496" s="567"/>
      <c r="M3496" s="567"/>
      <c r="N3496" s="567"/>
      <c r="O3496" s="567"/>
      <c r="P3496" s="567"/>
      <c r="Q3496" s="567"/>
      <c r="R3496" s="567"/>
      <c r="S3496" s="567"/>
      <c r="T3496" s="567"/>
      <c r="U3496" s="567"/>
      <c r="V3496" s="567"/>
      <c r="W3496" s="567"/>
      <c r="X3496" s="567"/>
      <c r="Y3496" s="568"/>
      <c r="Z3496" s="567"/>
      <c r="AA3496" s="567"/>
      <c r="AB3496" s="316"/>
      <c r="AC3496" s="316"/>
    </row>
    <row r="3497" spans="1:29">
      <c r="A3497" s="576"/>
      <c r="B3497" s="566"/>
      <c r="C3497" s="566"/>
      <c r="D3497" s="566"/>
      <c r="E3497" s="566"/>
      <c r="F3497" s="567"/>
      <c r="G3497" s="567"/>
      <c r="H3497" s="567"/>
      <c r="I3497" s="567"/>
      <c r="J3497" s="567"/>
      <c r="K3497" s="567"/>
      <c r="L3497" s="567"/>
      <c r="M3497" s="567"/>
      <c r="N3497" s="567"/>
      <c r="O3497" s="567"/>
      <c r="P3497" s="567"/>
      <c r="Q3497" s="567"/>
      <c r="R3497" s="567"/>
      <c r="S3497" s="567"/>
      <c r="T3497" s="567"/>
      <c r="U3497" s="567"/>
      <c r="V3497" s="567"/>
      <c r="W3497" s="567"/>
      <c r="X3497" s="567"/>
      <c r="Y3497" s="568"/>
      <c r="Z3497" s="567"/>
      <c r="AA3497" s="567"/>
      <c r="AB3497" s="316"/>
      <c r="AC3497" s="316"/>
    </row>
    <row r="3498" spans="1:29">
      <c r="A3498" s="576"/>
      <c r="B3498" s="566"/>
      <c r="C3498" s="566"/>
      <c r="D3498" s="566"/>
      <c r="E3498" s="566"/>
      <c r="F3498" s="567"/>
      <c r="G3498" s="567"/>
      <c r="H3498" s="567"/>
      <c r="I3498" s="567"/>
      <c r="J3498" s="567"/>
      <c r="K3498" s="567"/>
      <c r="L3498" s="567"/>
      <c r="M3498" s="567"/>
      <c r="N3498" s="567"/>
      <c r="O3498" s="567"/>
      <c r="P3498" s="567"/>
      <c r="Q3498" s="567"/>
      <c r="R3498" s="567"/>
      <c r="S3498" s="567"/>
      <c r="T3498" s="567"/>
      <c r="U3498" s="567"/>
      <c r="V3498" s="567"/>
      <c r="W3498" s="567"/>
      <c r="X3498" s="567"/>
      <c r="Y3498" s="568"/>
      <c r="Z3498" s="567"/>
      <c r="AA3498" s="567"/>
      <c r="AB3498" s="316"/>
      <c r="AC3498" s="316"/>
    </row>
    <row r="3499" spans="1:29">
      <c r="A3499" s="576"/>
      <c r="B3499" s="566"/>
      <c r="C3499" s="566"/>
      <c r="D3499" s="566"/>
      <c r="E3499" s="566"/>
      <c r="F3499" s="567"/>
      <c r="G3499" s="567"/>
      <c r="H3499" s="567"/>
      <c r="I3499" s="567"/>
      <c r="J3499" s="567"/>
      <c r="K3499" s="567"/>
      <c r="L3499" s="567"/>
      <c r="M3499" s="567"/>
      <c r="N3499" s="567"/>
      <c r="O3499" s="567"/>
      <c r="P3499" s="567"/>
      <c r="Q3499" s="567"/>
      <c r="R3499" s="567"/>
      <c r="S3499" s="567"/>
      <c r="T3499" s="567"/>
      <c r="U3499" s="567"/>
      <c r="V3499" s="567"/>
      <c r="W3499" s="567"/>
      <c r="X3499" s="567"/>
      <c r="Y3499" s="568"/>
      <c r="Z3499" s="567"/>
      <c r="AA3499" s="567"/>
      <c r="AB3499" s="316"/>
      <c r="AC3499" s="316"/>
    </row>
    <row r="3500" spans="1:29">
      <c r="A3500" s="576"/>
      <c r="B3500" s="566"/>
      <c r="C3500" s="566"/>
      <c r="D3500" s="566"/>
      <c r="E3500" s="566"/>
      <c r="F3500" s="567"/>
      <c r="G3500" s="567"/>
      <c r="H3500" s="567"/>
      <c r="I3500" s="567"/>
      <c r="J3500" s="567"/>
      <c r="K3500" s="567"/>
      <c r="L3500" s="567"/>
      <c r="M3500" s="567"/>
      <c r="N3500" s="567"/>
      <c r="O3500" s="567"/>
      <c r="P3500" s="567"/>
      <c r="Q3500" s="567"/>
      <c r="R3500" s="567"/>
      <c r="S3500" s="567"/>
      <c r="T3500" s="567"/>
      <c r="U3500" s="567"/>
      <c r="V3500" s="567"/>
      <c r="W3500" s="567"/>
      <c r="X3500" s="567"/>
      <c r="Y3500" s="568"/>
      <c r="Z3500" s="567"/>
      <c r="AA3500" s="567"/>
      <c r="AB3500" s="316"/>
      <c r="AC3500" s="316"/>
    </row>
    <row r="3501" spans="1:29">
      <c r="A3501" s="576"/>
      <c r="B3501" s="566"/>
      <c r="C3501" s="566"/>
      <c r="D3501" s="566"/>
      <c r="E3501" s="566"/>
      <c r="F3501" s="567"/>
      <c r="G3501" s="567"/>
      <c r="H3501" s="567"/>
      <c r="I3501" s="567"/>
      <c r="J3501" s="567"/>
      <c r="K3501" s="567"/>
      <c r="L3501" s="567"/>
      <c r="M3501" s="567"/>
      <c r="N3501" s="567"/>
      <c r="O3501" s="567"/>
      <c r="P3501" s="567"/>
      <c r="Q3501" s="567"/>
      <c r="R3501" s="567"/>
      <c r="S3501" s="567"/>
      <c r="T3501" s="567"/>
      <c r="U3501" s="567"/>
      <c r="V3501" s="567"/>
      <c r="W3501" s="567"/>
      <c r="X3501" s="567"/>
      <c r="Y3501" s="568"/>
      <c r="Z3501" s="567"/>
      <c r="AA3501" s="567"/>
      <c r="AB3501" s="316"/>
      <c r="AC3501" s="316"/>
    </row>
    <row r="3502" spans="1:29">
      <c r="A3502" s="576"/>
      <c r="B3502" s="566"/>
      <c r="C3502" s="566"/>
      <c r="D3502" s="566"/>
      <c r="E3502" s="566"/>
      <c r="F3502" s="567"/>
      <c r="G3502" s="567"/>
      <c r="H3502" s="567"/>
      <c r="I3502" s="567"/>
      <c r="J3502" s="567"/>
      <c r="K3502" s="567"/>
      <c r="L3502" s="567"/>
      <c r="M3502" s="567"/>
      <c r="N3502" s="567"/>
      <c r="O3502" s="567"/>
      <c r="P3502" s="567"/>
      <c r="Q3502" s="567"/>
      <c r="R3502" s="567"/>
      <c r="S3502" s="567"/>
      <c r="T3502" s="567"/>
      <c r="U3502" s="567"/>
      <c r="V3502" s="567"/>
      <c r="W3502" s="567"/>
      <c r="X3502" s="567"/>
      <c r="Y3502" s="568"/>
      <c r="Z3502" s="567"/>
      <c r="AA3502" s="567"/>
      <c r="AB3502" s="316"/>
      <c r="AC3502" s="316"/>
    </row>
    <row r="3503" spans="1:29">
      <c r="A3503" s="576"/>
      <c r="B3503" s="566"/>
      <c r="C3503" s="566"/>
      <c r="D3503" s="566"/>
      <c r="E3503" s="566"/>
      <c r="F3503" s="567"/>
      <c r="G3503" s="567"/>
      <c r="H3503" s="567"/>
      <c r="I3503" s="567"/>
      <c r="J3503" s="567"/>
      <c r="K3503" s="567"/>
      <c r="L3503" s="567"/>
      <c r="M3503" s="567"/>
      <c r="N3503" s="567"/>
      <c r="O3503" s="567"/>
      <c r="P3503" s="567"/>
      <c r="Q3503" s="567"/>
      <c r="R3503" s="567"/>
      <c r="S3503" s="567"/>
      <c r="T3503" s="567"/>
      <c r="U3503" s="567"/>
      <c r="V3503" s="567"/>
      <c r="W3503" s="567"/>
      <c r="X3503" s="567"/>
      <c r="Y3503" s="568"/>
      <c r="Z3503" s="567"/>
      <c r="AA3503" s="567"/>
      <c r="AB3503" s="316"/>
      <c r="AC3503" s="316"/>
    </row>
    <row r="3504" spans="1:29">
      <c r="A3504" s="576"/>
      <c r="B3504" s="566"/>
      <c r="C3504" s="566"/>
      <c r="D3504" s="566"/>
      <c r="E3504" s="566"/>
      <c r="F3504" s="567"/>
      <c r="G3504" s="567"/>
      <c r="H3504" s="567"/>
      <c r="I3504" s="567"/>
      <c r="J3504" s="567"/>
      <c r="K3504" s="567"/>
      <c r="L3504" s="567"/>
      <c r="M3504" s="567"/>
      <c r="N3504" s="567"/>
      <c r="O3504" s="567"/>
      <c r="P3504" s="567"/>
      <c r="Q3504" s="567"/>
      <c r="R3504" s="567"/>
      <c r="S3504" s="567"/>
      <c r="T3504" s="567"/>
      <c r="U3504" s="567"/>
      <c r="V3504" s="567"/>
      <c r="W3504" s="567"/>
      <c r="X3504" s="567"/>
      <c r="Y3504" s="568"/>
      <c r="Z3504" s="567"/>
      <c r="AA3504" s="567"/>
      <c r="AB3504" s="316"/>
      <c r="AC3504" s="316"/>
    </row>
    <row r="3505" spans="1:29">
      <c r="A3505" s="576"/>
      <c r="B3505" s="566"/>
      <c r="C3505" s="566"/>
      <c r="D3505" s="566"/>
      <c r="E3505" s="566"/>
      <c r="F3505" s="567"/>
      <c r="G3505" s="567"/>
      <c r="H3505" s="567"/>
      <c r="I3505" s="567"/>
      <c r="J3505" s="567"/>
      <c r="K3505" s="567"/>
      <c r="L3505" s="567"/>
      <c r="M3505" s="567"/>
      <c r="N3505" s="567"/>
      <c r="O3505" s="567"/>
      <c r="P3505" s="567"/>
      <c r="Q3505" s="567"/>
      <c r="R3505" s="567"/>
      <c r="S3505" s="567"/>
      <c r="T3505" s="567"/>
      <c r="U3505" s="567"/>
      <c r="V3505" s="567"/>
      <c r="W3505" s="567"/>
      <c r="X3505" s="567"/>
      <c r="Y3505" s="568"/>
      <c r="Z3505" s="567"/>
      <c r="AA3505" s="567"/>
      <c r="AB3505" s="316"/>
      <c r="AC3505" s="316"/>
    </row>
    <row r="3506" spans="1:29">
      <c r="A3506" s="576"/>
      <c r="B3506" s="566"/>
      <c r="C3506" s="566"/>
      <c r="D3506" s="566"/>
      <c r="E3506" s="566"/>
      <c r="F3506" s="567"/>
      <c r="G3506" s="567"/>
      <c r="H3506" s="567"/>
      <c r="I3506" s="567"/>
      <c r="J3506" s="567"/>
      <c r="K3506" s="567"/>
      <c r="L3506" s="567"/>
      <c r="M3506" s="567"/>
      <c r="N3506" s="567"/>
      <c r="O3506" s="567"/>
      <c r="P3506" s="567"/>
      <c r="Q3506" s="567"/>
      <c r="R3506" s="567"/>
      <c r="S3506" s="567"/>
      <c r="T3506" s="567"/>
      <c r="U3506" s="567"/>
      <c r="V3506" s="567"/>
      <c r="W3506" s="567"/>
      <c r="X3506" s="567"/>
      <c r="Y3506" s="568"/>
      <c r="Z3506" s="567"/>
      <c r="AA3506" s="567"/>
      <c r="AB3506" s="316"/>
      <c r="AC3506" s="316"/>
    </row>
    <row r="3507" spans="1:29">
      <c r="A3507" s="576"/>
      <c r="B3507" s="566"/>
      <c r="C3507" s="566"/>
      <c r="D3507" s="566"/>
      <c r="E3507" s="566"/>
      <c r="F3507" s="567"/>
      <c r="G3507" s="567"/>
      <c r="H3507" s="567"/>
      <c r="I3507" s="567"/>
      <c r="J3507" s="567"/>
      <c r="K3507" s="567"/>
      <c r="L3507" s="567"/>
      <c r="M3507" s="567"/>
      <c r="N3507" s="567"/>
      <c r="O3507" s="567"/>
      <c r="P3507" s="567"/>
      <c r="Q3507" s="567"/>
      <c r="R3507" s="567"/>
      <c r="S3507" s="567"/>
      <c r="T3507" s="567"/>
      <c r="U3507" s="567"/>
      <c r="V3507" s="567"/>
      <c r="W3507" s="567"/>
      <c r="X3507" s="567"/>
      <c r="Y3507" s="568"/>
      <c r="Z3507" s="567"/>
      <c r="AA3507" s="567"/>
      <c r="AB3507" s="316"/>
      <c r="AC3507" s="316"/>
    </row>
    <row r="3508" spans="1:29">
      <c r="A3508" s="576"/>
      <c r="B3508" s="566"/>
      <c r="C3508" s="566"/>
      <c r="D3508" s="566"/>
      <c r="E3508" s="566"/>
      <c r="F3508" s="567"/>
      <c r="G3508" s="567"/>
      <c r="H3508" s="567"/>
      <c r="I3508" s="567"/>
      <c r="J3508" s="567"/>
      <c r="K3508" s="567"/>
      <c r="L3508" s="567"/>
      <c r="M3508" s="567"/>
      <c r="N3508" s="567"/>
      <c r="O3508" s="567"/>
      <c r="P3508" s="567"/>
      <c r="Q3508" s="567"/>
      <c r="R3508" s="567"/>
      <c r="S3508" s="567"/>
      <c r="T3508" s="567"/>
      <c r="U3508" s="567"/>
      <c r="V3508" s="567"/>
      <c r="W3508" s="567"/>
      <c r="X3508" s="567"/>
      <c r="Y3508" s="568"/>
      <c r="Z3508" s="567"/>
      <c r="AA3508" s="567"/>
      <c r="AB3508" s="316"/>
      <c r="AC3508" s="316"/>
    </row>
    <row r="3509" spans="1:29">
      <c r="A3509" s="576"/>
      <c r="B3509" s="566"/>
      <c r="C3509" s="566"/>
      <c r="D3509" s="566"/>
      <c r="E3509" s="566"/>
      <c r="F3509" s="567"/>
      <c r="G3509" s="567"/>
      <c r="H3509" s="567"/>
      <c r="I3509" s="567"/>
      <c r="J3509" s="567"/>
      <c r="K3509" s="567"/>
      <c r="L3509" s="567"/>
      <c r="M3509" s="567"/>
      <c r="N3509" s="567"/>
      <c r="O3509" s="567"/>
      <c r="P3509" s="567"/>
      <c r="Q3509" s="567"/>
      <c r="R3509" s="567"/>
      <c r="S3509" s="567"/>
      <c r="T3509" s="567"/>
      <c r="U3509" s="567"/>
      <c r="V3509" s="567"/>
      <c r="W3509" s="567"/>
      <c r="X3509" s="567"/>
      <c r="Y3509" s="568"/>
      <c r="Z3509" s="567"/>
      <c r="AA3509" s="567"/>
      <c r="AB3509" s="316"/>
      <c r="AC3509" s="316"/>
    </row>
    <row r="3510" spans="1:29">
      <c r="A3510" s="576"/>
      <c r="B3510" s="566"/>
      <c r="C3510" s="566"/>
      <c r="D3510" s="566"/>
      <c r="E3510" s="566"/>
      <c r="F3510" s="567"/>
      <c r="G3510" s="567"/>
      <c r="H3510" s="567"/>
      <c r="I3510" s="567"/>
      <c r="J3510" s="567"/>
      <c r="K3510" s="567"/>
      <c r="L3510" s="567"/>
      <c r="M3510" s="567"/>
      <c r="N3510" s="567"/>
      <c r="O3510" s="567"/>
      <c r="P3510" s="567"/>
      <c r="Q3510" s="567"/>
      <c r="R3510" s="567"/>
      <c r="S3510" s="567"/>
      <c r="T3510" s="567"/>
      <c r="U3510" s="567"/>
      <c r="V3510" s="567"/>
      <c r="W3510" s="567"/>
      <c r="X3510" s="567"/>
      <c r="Y3510" s="568"/>
      <c r="Z3510" s="567"/>
      <c r="AA3510" s="567"/>
      <c r="AB3510" s="316"/>
      <c r="AC3510" s="316"/>
    </row>
    <row r="3511" spans="1:29">
      <c r="A3511" s="576"/>
      <c r="B3511" s="566"/>
      <c r="C3511" s="566"/>
      <c r="D3511" s="566"/>
      <c r="E3511" s="566"/>
      <c r="F3511" s="567"/>
      <c r="G3511" s="567"/>
      <c r="H3511" s="567"/>
      <c r="I3511" s="567"/>
      <c r="J3511" s="567"/>
      <c r="K3511" s="567"/>
      <c r="L3511" s="567"/>
      <c r="M3511" s="567"/>
      <c r="N3511" s="567"/>
      <c r="O3511" s="567"/>
      <c r="P3511" s="567"/>
      <c r="Q3511" s="567"/>
      <c r="R3511" s="567"/>
      <c r="S3511" s="567"/>
      <c r="T3511" s="567"/>
      <c r="U3511" s="567"/>
      <c r="V3511" s="567"/>
      <c r="W3511" s="567"/>
      <c r="X3511" s="567"/>
      <c r="Y3511" s="568"/>
      <c r="Z3511" s="567"/>
      <c r="AA3511" s="567"/>
      <c r="AB3511" s="316"/>
      <c r="AC3511" s="316"/>
    </row>
    <row r="3512" spans="1:29">
      <c r="A3512" s="576"/>
      <c r="B3512" s="566"/>
      <c r="C3512" s="566"/>
      <c r="D3512" s="566"/>
      <c r="E3512" s="566"/>
      <c r="F3512" s="567"/>
      <c r="G3512" s="567"/>
      <c r="H3512" s="567"/>
      <c r="I3512" s="567"/>
      <c r="J3512" s="567"/>
      <c r="K3512" s="567"/>
      <c r="L3512" s="567"/>
      <c r="M3512" s="567"/>
      <c r="N3512" s="567"/>
      <c r="O3512" s="567"/>
      <c r="P3512" s="567"/>
      <c r="Q3512" s="567"/>
      <c r="R3512" s="567"/>
      <c r="S3512" s="567"/>
      <c r="T3512" s="567"/>
      <c r="U3512" s="567"/>
      <c r="V3512" s="567"/>
      <c r="W3512" s="567"/>
      <c r="X3512" s="567"/>
      <c r="Y3512" s="568"/>
      <c r="Z3512" s="567"/>
      <c r="AA3512" s="567"/>
      <c r="AB3512" s="316"/>
      <c r="AC3512" s="316"/>
    </row>
    <row r="3513" spans="1:29">
      <c r="A3513" s="576"/>
      <c r="B3513" s="566"/>
      <c r="C3513" s="566"/>
      <c r="D3513" s="566"/>
      <c r="E3513" s="566"/>
      <c r="F3513" s="567"/>
      <c r="G3513" s="567"/>
      <c r="H3513" s="567"/>
      <c r="I3513" s="567"/>
      <c r="J3513" s="567"/>
      <c r="K3513" s="567"/>
      <c r="L3513" s="567"/>
      <c r="M3513" s="567"/>
      <c r="N3513" s="567"/>
      <c r="O3513" s="567"/>
      <c r="P3513" s="567"/>
      <c r="Q3513" s="567"/>
      <c r="R3513" s="567"/>
      <c r="S3513" s="567"/>
      <c r="T3513" s="567"/>
      <c r="U3513" s="567"/>
      <c r="V3513" s="567"/>
      <c r="W3513" s="567"/>
      <c r="X3513" s="567"/>
      <c r="Y3513" s="568"/>
      <c r="Z3513" s="567"/>
      <c r="AA3513" s="567"/>
      <c r="AB3513" s="316"/>
      <c r="AC3513" s="316"/>
    </row>
    <row r="3514" spans="1:29">
      <c r="A3514" s="576"/>
      <c r="B3514" s="566"/>
      <c r="C3514" s="566"/>
      <c r="D3514" s="566"/>
      <c r="E3514" s="566"/>
      <c r="F3514" s="567"/>
      <c r="G3514" s="567"/>
      <c r="H3514" s="567"/>
      <c r="I3514" s="567"/>
      <c r="J3514" s="567"/>
      <c r="K3514" s="567"/>
      <c r="L3514" s="567"/>
      <c r="M3514" s="567"/>
      <c r="N3514" s="567"/>
      <c r="O3514" s="567"/>
      <c r="P3514" s="567"/>
      <c r="Q3514" s="567"/>
      <c r="R3514" s="567"/>
      <c r="S3514" s="567"/>
      <c r="T3514" s="567"/>
      <c r="U3514" s="567"/>
      <c r="V3514" s="567"/>
      <c r="W3514" s="567"/>
      <c r="X3514" s="567"/>
      <c r="Y3514" s="568"/>
      <c r="Z3514" s="567"/>
      <c r="AA3514" s="567"/>
      <c r="AB3514" s="316"/>
      <c r="AC3514" s="316"/>
    </row>
    <row r="3515" spans="1:29">
      <c r="A3515" s="576"/>
      <c r="B3515" s="566"/>
      <c r="C3515" s="566"/>
      <c r="D3515" s="566"/>
      <c r="E3515" s="566"/>
      <c r="F3515" s="567"/>
      <c r="G3515" s="567"/>
      <c r="H3515" s="567"/>
      <c r="I3515" s="567"/>
      <c r="J3515" s="567"/>
      <c r="K3515" s="567"/>
      <c r="L3515" s="567"/>
      <c r="M3515" s="567"/>
      <c r="N3515" s="567"/>
      <c r="O3515" s="567"/>
      <c r="P3515" s="567"/>
      <c r="Q3515" s="567"/>
      <c r="R3515" s="567"/>
      <c r="S3515" s="567"/>
      <c r="T3515" s="567"/>
      <c r="U3515" s="567"/>
      <c r="V3515" s="567"/>
      <c r="W3515" s="567"/>
      <c r="X3515" s="567"/>
      <c r="Y3515" s="568"/>
      <c r="Z3515" s="567"/>
      <c r="AA3515" s="567"/>
      <c r="AB3515" s="316"/>
      <c r="AC3515" s="316"/>
    </row>
    <row r="3516" spans="1:29">
      <c r="A3516" s="576"/>
      <c r="B3516" s="566"/>
      <c r="C3516" s="566"/>
      <c r="D3516" s="566"/>
      <c r="E3516" s="566"/>
      <c r="F3516" s="567"/>
      <c r="G3516" s="567"/>
      <c r="H3516" s="567"/>
      <c r="I3516" s="567"/>
      <c r="J3516" s="567"/>
      <c r="K3516" s="567"/>
      <c r="L3516" s="567"/>
      <c r="M3516" s="567"/>
      <c r="N3516" s="567"/>
      <c r="O3516" s="567"/>
      <c r="P3516" s="567"/>
      <c r="Q3516" s="567"/>
      <c r="R3516" s="567"/>
      <c r="S3516" s="567"/>
      <c r="T3516" s="567"/>
      <c r="U3516" s="567"/>
      <c r="V3516" s="567"/>
      <c r="W3516" s="567"/>
      <c r="X3516" s="567"/>
      <c r="Y3516" s="568"/>
      <c r="Z3516" s="567"/>
      <c r="AA3516" s="567"/>
      <c r="AB3516" s="316"/>
      <c r="AC3516" s="316"/>
    </row>
    <row r="3517" spans="1:29">
      <c r="A3517" s="576"/>
      <c r="B3517" s="566"/>
      <c r="C3517" s="566"/>
      <c r="D3517" s="566"/>
      <c r="E3517" s="566"/>
      <c r="F3517" s="567"/>
      <c r="G3517" s="567"/>
      <c r="H3517" s="567"/>
      <c r="I3517" s="567"/>
      <c r="J3517" s="567"/>
      <c r="K3517" s="567"/>
      <c r="L3517" s="567"/>
      <c r="M3517" s="567"/>
      <c r="N3517" s="567"/>
      <c r="O3517" s="567"/>
      <c r="P3517" s="567"/>
      <c r="Q3517" s="567"/>
      <c r="R3517" s="567"/>
      <c r="S3517" s="567"/>
      <c r="T3517" s="567"/>
      <c r="U3517" s="567"/>
      <c r="V3517" s="567"/>
      <c r="W3517" s="567"/>
      <c r="X3517" s="567"/>
      <c r="Y3517" s="568"/>
      <c r="Z3517" s="567"/>
      <c r="AA3517" s="567"/>
      <c r="AB3517" s="316"/>
      <c r="AC3517" s="316"/>
    </row>
    <row r="3518" spans="1:29">
      <c r="A3518" s="576"/>
      <c r="B3518" s="566"/>
      <c r="C3518" s="566"/>
      <c r="D3518" s="566"/>
      <c r="E3518" s="566"/>
      <c r="F3518" s="567"/>
      <c r="G3518" s="567"/>
      <c r="H3518" s="567"/>
      <c r="I3518" s="567"/>
      <c r="J3518" s="567"/>
      <c r="K3518" s="567"/>
      <c r="L3518" s="567"/>
      <c r="M3518" s="567"/>
      <c r="N3518" s="567"/>
      <c r="O3518" s="567"/>
      <c r="P3518" s="567"/>
      <c r="Q3518" s="567"/>
      <c r="R3518" s="567"/>
      <c r="S3518" s="567"/>
      <c r="T3518" s="567"/>
      <c r="U3518" s="567"/>
      <c r="V3518" s="567"/>
      <c r="W3518" s="567"/>
      <c r="X3518" s="567"/>
      <c r="Y3518" s="568"/>
      <c r="Z3518" s="567"/>
      <c r="AA3518" s="567"/>
      <c r="AB3518" s="316"/>
      <c r="AC3518" s="316"/>
    </row>
    <row r="3519" spans="1:29">
      <c r="A3519" s="576"/>
      <c r="B3519" s="566"/>
      <c r="C3519" s="566"/>
      <c r="D3519" s="566"/>
      <c r="E3519" s="566"/>
      <c r="F3519" s="567"/>
      <c r="G3519" s="567"/>
      <c r="H3519" s="567"/>
      <c r="I3519" s="567"/>
      <c r="J3519" s="567"/>
      <c r="K3519" s="567"/>
      <c r="L3519" s="567"/>
      <c r="M3519" s="567"/>
      <c r="N3519" s="567"/>
      <c r="O3519" s="567"/>
      <c r="P3519" s="567"/>
      <c r="Q3519" s="567"/>
      <c r="R3519" s="567"/>
      <c r="S3519" s="567"/>
      <c r="T3519" s="567"/>
      <c r="U3519" s="567"/>
      <c r="V3519" s="567"/>
      <c r="W3519" s="567"/>
      <c r="X3519" s="567"/>
      <c r="Y3519" s="568"/>
      <c r="Z3519" s="567"/>
      <c r="AA3519" s="567"/>
      <c r="AB3519" s="316"/>
      <c r="AC3519" s="316"/>
    </row>
    <row r="3520" spans="1:29">
      <c r="A3520" s="576"/>
      <c r="B3520" s="566"/>
      <c r="C3520" s="566"/>
      <c r="D3520" s="566"/>
      <c r="E3520" s="566"/>
      <c r="F3520" s="567"/>
      <c r="G3520" s="567"/>
      <c r="H3520" s="567"/>
      <c r="I3520" s="567"/>
      <c r="J3520" s="567"/>
      <c r="K3520" s="567"/>
      <c r="L3520" s="567"/>
      <c r="M3520" s="567"/>
      <c r="N3520" s="567"/>
      <c r="O3520" s="567"/>
      <c r="P3520" s="567"/>
      <c r="Q3520" s="567"/>
      <c r="R3520" s="567"/>
      <c r="S3520" s="567"/>
      <c r="T3520" s="567"/>
      <c r="U3520" s="567"/>
      <c r="V3520" s="567"/>
      <c r="W3520" s="567"/>
      <c r="X3520" s="567"/>
      <c r="Y3520" s="568"/>
      <c r="Z3520" s="567"/>
      <c r="AA3520" s="567"/>
      <c r="AB3520" s="316"/>
      <c r="AC3520" s="316"/>
    </row>
    <row r="3521" spans="1:29">
      <c r="A3521" s="576"/>
      <c r="B3521" s="566"/>
      <c r="C3521" s="566"/>
      <c r="D3521" s="566"/>
      <c r="E3521" s="566"/>
      <c r="F3521" s="567"/>
      <c r="G3521" s="567"/>
      <c r="H3521" s="567"/>
      <c r="I3521" s="567"/>
      <c r="J3521" s="567"/>
      <c r="K3521" s="567"/>
      <c r="L3521" s="567"/>
      <c r="M3521" s="567"/>
      <c r="N3521" s="567"/>
      <c r="O3521" s="567"/>
      <c r="P3521" s="567"/>
      <c r="Q3521" s="567"/>
      <c r="R3521" s="567"/>
      <c r="S3521" s="567"/>
      <c r="T3521" s="567"/>
      <c r="U3521" s="567"/>
      <c r="V3521" s="567"/>
      <c r="W3521" s="567"/>
      <c r="X3521" s="567"/>
      <c r="Y3521" s="568"/>
      <c r="Z3521" s="567"/>
      <c r="AA3521" s="567"/>
      <c r="AB3521" s="316"/>
      <c r="AC3521" s="316"/>
    </row>
    <row r="3522" spans="1:29">
      <c r="A3522" s="576"/>
      <c r="B3522" s="566"/>
      <c r="C3522" s="566"/>
      <c r="D3522" s="566"/>
      <c r="E3522" s="566"/>
      <c r="F3522" s="567"/>
      <c r="G3522" s="567"/>
      <c r="H3522" s="567"/>
      <c r="I3522" s="567"/>
      <c r="J3522" s="567"/>
      <c r="K3522" s="567"/>
      <c r="L3522" s="567"/>
      <c r="M3522" s="567"/>
      <c r="N3522" s="567"/>
      <c r="O3522" s="567"/>
      <c r="P3522" s="567"/>
      <c r="Q3522" s="567"/>
      <c r="R3522" s="567"/>
      <c r="S3522" s="567"/>
      <c r="T3522" s="567"/>
      <c r="U3522" s="567"/>
      <c r="V3522" s="567"/>
      <c r="W3522" s="567"/>
      <c r="X3522" s="567"/>
      <c r="Y3522" s="568"/>
      <c r="Z3522" s="567"/>
      <c r="AA3522" s="567"/>
      <c r="AB3522" s="316"/>
      <c r="AC3522" s="316"/>
    </row>
    <row r="3523" spans="1:29">
      <c r="A3523" s="576"/>
      <c r="B3523" s="566"/>
      <c r="C3523" s="566"/>
      <c r="D3523" s="566"/>
      <c r="E3523" s="566"/>
      <c r="F3523" s="567"/>
      <c r="G3523" s="567"/>
      <c r="H3523" s="567"/>
      <c r="I3523" s="567"/>
      <c r="J3523" s="567"/>
      <c r="K3523" s="567"/>
      <c r="L3523" s="567"/>
      <c r="M3523" s="567"/>
      <c r="N3523" s="567"/>
      <c r="O3523" s="567"/>
      <c r="P3523" s="567"/>
      <c r="Q3523" s="567"/>
      <c r="R3523" s="567"/>
      <c r="S3523" s="567"/>
      <c r="T3523" s="567"/>
      <c r="U3523" s="567"/>
      <c r="V3523" s="567"/>
      <c r="W3523" s="567"/>
      <c r="X3523" s="567"/>
      <c r="Y3523" s="568"/>
      <c r="Z3523" s="567"/>
      <c r="AA3523" s="567"/>
      <c r="AB3523" s="316"/>
      <c r="AC3523" s="316"/>
    </row>
    <row r="3524" spans="1:29">
      <c r="A3524" s="576"/>
      <c r="B3524" s="566"/>
      <c r="C3524" s="566"/>
      <c r="D3524" s="566"/>
      <c r="E3524" s="566"/>
      <c r="F3524" s="567"/>
      <c r="G3524" s="567"/>
      <c r="H3524" s="567"/>
      <c r="I3524" s="567"/>
      <c r="J3524" s="567"/>
      <c r="K3524" s="567"/>
      <c r="L3524" s="567"/>
      <c r="M3524" s="567"/>
      <c r="N3524" s="567"/>
      <c r="O3524" s="567"/>
      <c r="P3524" s="567"/>
      <c r="Q3524" s="567"/>
      <c r="R3524" s="567"/>
      <c r="S3524" s="567"/>
      <c r="T3524" s="567"/>
      <c r="U3524" s="567"/>
      <c r="V3524" s="567"/>
      <c r="W3524" s="567"/>
      <c r="X3524" s="567"/>
      <c r="Y3524" s="568"/>
      <c r="Z3524" s="567"/>
      <c r="AA3524" s="567"/>
      <c r="AB3524" s="316"/>
      <c r="AC3524" s="316"/>
    </row>
    <row r="3525" spans="1:29">
      <c r="A3525" s="576"/>
      <c r="B3525" s="566"/>
      <c r="C3525" s="566"/>
      <c r="D3525" s="566"/>
      <c r="E3525" s="566"/>
      <c r="F3525" s="567"/>
      <c r="G3525" s="567"/>
      <c r="H3525" s="567"/>
      <c r="I3525" s="567"/>
      <c r="J3525" s="567"/>
      <c r="K3525" s="567"/>
      <c r="L3525" s="567"/>
      <c r="M3525" s="567"/>
      <c r="N3525" s="567"/>
      <c r="O3525" s="567"/>
      <c r="P3525" s="567"/>
      <c r="Q3525" s="567"/>
      <c r="R3525" s="567"/>
      <c r="S3525" s="567"/>
      <c r="T3525" s="567"/>
      <c r="U3525" s="567"/>
      <c r="V3525" s="567"/>
      <c r="W3525" s="567"/>
      <c r="X3525" s="567"/>
      <c r="Y3525" s="568"/>
      <c r="Z3525" s="567"/>
      <c r="AA3525" s="567"/>
      <c r="AB3525" s="316"/>
      <c r="AC3525" s="316"/>
    </row>
    <row r="3526" spans="1:29">
      <c r="A3526" s="576"/>
      <c r="B3526" s="566"/>
      <c r="C3526" s="566"/>
      <c r="D3526" s="566"/>
      <c r="E3526" s="566"/>
      <c r="F3526" s="567"/>
      <c r="G3526" s="567"/>
      <c r="H3526" s="567"/>
      <c r="I3526" s="567"/>
      <c r="J3526" s="567"/>
      <c r="K3526" s="567"/>
      <c r="L3526" s="567"/>
      <c r="M3526" s="567"/>
      <c r="N3526" s="567"/>
      <c r="O3526" s="567"/>
      <c r="P3526" s="567"/>
      <c r="Q3526" s="567"/>
      <c r="R3526" s="567"/>
      <c r="S3526" s="567"/>
      <c r="T3526" s="567"/>
      <c r="U3526" s="567"/>
      <c r="V3526" s="567"/>
      <c r="W3526" s="567"/>
      <c r="X3526" s="567"/>
      <c r="Y3526" s="568"/>
      <c r="Z3526" s="567"/>
      <c r="AA3526" s="567"/>
      <c r="AB3526" s="316"/>
      <c r="AC3526" s="316"/>
    </row>
    <row r="3527" spans="1:29">
      <c r="A3527" s="576"/>
      <c r="B3527" s="566"/>
      <c r="C3527" s="566"/>
      <c r="D3527" s="566"/>
      <c r="E3527" s="566"/>
      <c r="F3527" s="567"/>
      <c r="G3527" s="567"/>
      <c r="H3527" s="567"/>
      <c r="I3527" s="567"/>
      <c r="J3527" s="567"/>
      <c r="K3527" s="567"/>
      <c r="L3527" s="567"/>
      <c r="M3527" s="567"/>
      <c r="N3527" s="567"/>
      <c r="O3527" s="567"/>
      <c r="P3527" s="567"/>
      <c r="Q3527" s="567"/>
      <c r="R3527" s="567"/>
      <c r="S3527" s="567"/>
      <c r="T3527" s="567"/>
      <c r="U3527" s="567"/>
      <c r="V3527" s="567"/>
      <c r="W3527" s="567"/>
      <c r="X3527" s="567"/>
      <c r="Y3527" s="568"/>
      <c r="Z3527" s="567"/>
      <c r="AA3527" s="567"/>
      <c r="AB3527" s="316"/>
      <c r="AC3527" s="316"/>
    </row>
    <row r="3528" spans="1:29">
      <c r="A3528" s="576"/>
      <c r="B3528" s="566"/>
      <c r="C3528" s="566"/>
      <c r="D3528" s="566"/>
      <c r="E3528" s="566"/>
      <c r="F3528" s="567"/>
      <c r="G3528" s="567"/>
      <c r="H3528" s="567"/>
      <c r="I3528" s="567"/>
      <c r="J3528" s="567"/>
      <c r="K3528" s="567"/>
      <c r="L3528" s="567"/>
      <c r="M3528" s="567"/>
      <c r="N3528" s="567"/>
      <c r="O3528" s="567"/>
      <c r="P3528" s="567"/>
      <c r="Q3528" s="567"/>
      <c r="R3528" s="567"/>
      <c r="S3528" s="567"/>
      <c r="T3528" s="567"/>
      <c r="U3528" s="567"/>
      <c r="V3528" s="567"/>
      <c r="W3528" s="567"/>
      <c r="X3528" s="567"/>
      <c r="Y3528" s="568"/>
      <c r="Z3528" s="567"/>
      <c r="AA3528" s="567"/>
      <c r="AB3528" s="316"/>
      <c r="AC3528" s="316"/>
    </row>
    <row r="3529" spans="1:29">
      <c r="A3529" s="576"/>
      <c r="B3529" s="566"/>
      <c r="C3529" s="566"/>
      <c r="D3529" s="566"/>
      <c r="E3529" s="566"/>
      <c r="F3529" s="567"/>
      <c r="G3529" s="567"/>
      <c r="H3529" s="567"/>
      <c r="I3529" s="567"/>
      <c r="J3529" s="567"/>
      <c r="K3529" s="567"/>
      <c r="L3529" s="567"/>
      <c r="M3529" s="567"/>
      <c r="N3529" s="567"/>
      <c r="O3529" s="567"/>
      <c r="P3529" s="567"/>
      <c r="Q3529" s="567"/>
      <c r="R3529" s="567"/>
      <c r="S3529" s="567"/>
      <c r="T3529" s="567"/>
      <c r="U3529" s="567"/>
      <c r="V3529" s="567"/>
      <c r="W3529" s="567"/>
      <c r="X3529" s="567"/>
      <c r="Y3529" s="568"/>
      <c r="Z3529" s="567"/>
      <c r="AA3529" s="567"/>
      <c r="AB3529" s="316"/>
      <c r="AC3529" s="316"/>
    </row>
    <row r="3530" spans="1:29">
      <c r="A3530" s="576"/>
      <c r="B3530" s="566"/>
      <c r="C3530" s="566"/>
      <c r="D3530" s="566"/>
      <c r="E3530" s="566"/>
      <c r="F3530" s="567"/>
      <c r="G3530" s="567"/>
      <c r="H3530" s="567"/>
      <c r="I3530" s="567"/>
      <c r="J3530" s="567"/>
      <c r="K3530" s="567"/>
      <c r="L3530" s="567"/>
      <c r="M3530" s="567"/>
      <c r="N3530" s="567"/>
      <c r="O3530" s="567"/>
      <c r="P3530" s="567"/>
      <c r="Q3530" s="567"/>
      <c r="R3530" s="567"/>
      <c r="S3530" s="567"/>
      <c r="T3530" s="567"/>
      <c r="U3530" s="567"/>
      <c r="V3530" s="567"/>
      <c r="W3530" s="567"/>
      <c r="X3530" s="567"/>
      <c r="Y3530" s="568"/>
      <c r="Z3530" s="567"/>
      <c r="AA3530" s="567"/>
      <c r="AB3530" s="316"/>
      <c r="AC3530" s="316"/>
    </row>
    <row r="3531" spans="1:29">
      <c r="A3531" s="576"/>
      <c r="B3531" s="566"/>
      <c r="C3531" s="566"/>
      <c r="D3531" s="566"/>
      <c r="E3531" s="566"/>
      <c r="F3531" s="567"/>
      <c r="G3531" s="567"/>
      <c r="H3531" s="567"/>
      <c r="I3531" s="567"/>
      <c r="J3531" s="567"/>
      <c r="K3531" s="567"/>
      <c r="L3531" s="567"/>
      <c r="M3531" s="567"/>
      <c r="N3531" s="567"/>
      <c r="O3531" s="567"/>
      <c r="P3531" s="567"/>
      <c r="Q3531" s="567"/>
      <c r="R3531" s="567"/>
      <c r="S3531" s="567"/>
      <c r="T3531" s="567"/>
      <c r="U3531" s="567"/>
      <c r="V3531" s="567"/>
      <c r="W3531" s="567"/>
      <c r="X3531" s="567"/>
      <c r="Y3531" s="568"/>
      <c r="Z3531" s="567"/>
      <c r="AA3531" s="567"/>
      <c r="AB3531" s="316"/>
      <c r="AC3531" s="316"/>
    </row>
    <row r="3532" spans="1:29">
      <c r="A3532" s="576"/>
      <c r="B3532" s="566"/>
      <c r="C3532" s="566"/>
      <c r="D3532" s="566"/>
      <c r="E3532" s="566"/>
      <c r="F3532" s="567"/>
      <c r="G3532" s="567"/>
      <c r="H3532" s="567"/>
      <c r="I3532" s="567"/>
      <c r="J3532" s="567"/>
      <c r="K3532" s="567"/>
      <c r="L3532" s="567"/>
      <c r="M3532" s="567"/>
      <c r="N3532" s="567"/>
      <c r="O3532" s="567"/>
      <c r="P3532" s="567"/>
      <c r="Q3532" s="567"/>
      <c r="R3532" s="567"/>
      <c r="S3532" s="567"/>
      <c r="T3532" s="567"/>
      <c r="U3532" s="567"/>
      <c r="V3532" s="567"/>
      <c r="W3532" s="567"/>
      <c r="X3532" s="567"/>
      <c r="Y3532" s="568"/>
      <c r="Z3532" s="567"/>
      <c r="AA3532" s="567"/>
      <c r="AB3532" s="316"/>
      <c r="AC3532" s="316"/>
    </row>
    <row r="3533" spans="1:29">
      <c r="A3533" s="576"/>
      <c r="B3533" s="566"/>
      <c r="C3533" s="566"/>
      <c r="D3533" s="566"/>
      <c r="E3533" s="566"/>
      <c r="F3533" s="567"/>
      <c r="G3533" s="567"/>
      <c r="H3533" s="567"/>
      <c r="I3533" s="567"/>
      <c r="J3533" s="567"/>
      <c r="K3533" s="567"/>
      <c r="L3533" s="567"/>
      <c r="M3533" s="567"/>
      <c r="N3533" s="567"/>
      <c r="O3533" s="567"/>
      <c r="P3533" s="567"/>
      <c r="Q3533" s="567"/>
      <c r="R3533" s="567"/>
      <c r="S3533" s="567"/>
      <c r="T3533" s="567"/>
      <c r="U3533" s="567"/>
      <c r="V3533" s="567"/>
      <c r="W3533" s="567"/>
      <c r="X3533" s="567"/>
      <c r="Y3533" s="568"/>
      <c r="Z3533" s="567"/>
      <c r="AA3533" s="567"/>
      <c r="AB3533" s="316"/>
      <c r="AC3533" s="316"/>
    </row>
    <row r="3534" spans="1:29">
      <c r="A3534" s="576"/>
      <c r="B3534" s="566"/>
      <c r="C3534" s="566"/>
      <c r="D3534" s="566"/>
      <c r="E3534" s="566"/>
      <c r="F3534" s="567"/>
      <c r="G3534" s="567"/>
      <c r="H3534" s="567"/>
      <c r="I3534" s="567"/>
      <c r="J3534" s="567"/>
      <c r="K3534" s="567"/>
      <c r="L3534" s="567"/>
      <c r="M3534" s="567"/>
      <c r="N3534" s="567"/>
      <c r="O3534" s="567"/>
      <c r="P3534" s="567"/>
      <c r="Q3534" s="567"/>
      <c r="R3534" s="567"/>
      <c r="S3534" s="567"/>
      <c r="T3534" s="567"/>
      <c r="U3534" s="567"/>
      <c r="V3534" s="567"/>
      <c r="W3534" s="567"/>
      <c r="X3534" s="567"/>
      <c r="Y3534" s="568"/>
      <c r="Z3534" s="567"/>
      <c r="AA3534" s="567"/>
      <c r="AB3534" s="316"/>
      <c r="AC3534" s="316"/>
    </row>
    <row r="3535" spans="1:29">
      <c r="A3535" s="576"/>
      <c r="B3535" s="566"/>
      <c r="C3535" s="566"/>
      <c r="D3535" s="566"/>
      <c r="E3535" s="566"/>
      <c r="F3535" s="567"/>
      <c r="G3535" s="567"/>
      <c r="H3535" s="567"/>
      <c r="I3535" s="567"/>
      <c r="J3535" s="567"/>
      <c r="K3535" s="567"/>
      <c r="L3535" s="567"/>
      <c r="M3535" s="567"/>
      <c r="N3535" s="567"/>
      <c r="O3535" s="567"/>
      <c r="P3535" s="567"/>
      <c r="Q3535" s="567"/>
      <c r="R3535" s="567"/>
      <c r="S3535" s="567"/>
      <c r="T3535" s="567"/>
      <c r="U3535" s="567"/>
      <c r="V3535" s="567"/>
      <c r="W3535" s="567"/>
      <c r="X3535" s="567"/>
      <c r="Y3535" s="568"/>
      <c r="Z3535" s="567"/>
      <c r="AA3535" s="567"/>
      <c r="AB3535" s="316"/>
      <c r="AC3535" s="316"/>
    </row>
    <row r="3536" spans="1:29">
      <c r="A3536" s="576"/>
      <c r="B3536" s="566"/>
      <c r="C3536" s="566"/>
      <c r="D3536" s="566"/>
      <c r="E3536" s="566"/>
      <c r="F3536" s="567"/>
      <c r="G3536" s="567"/>
      <c r="H3536" s="567"/>
      <c r="I3536" s="567"/>
      <c r="J3536" s="567"/>
      <c r="K3536" s="567"/>
      <c r="L3536" s="567"/>
      <c r="M3536" s="567"/>
      <c r="N3536" s="567"/>
      <c r="O3536" s="567"/>
      <c r="P3536" s="567"/>
      <c r="Q3536" s="567"/>
      <c r="R3536" s="567"/>
      <c r="S3536" s="567"/>
      <c r="T3536" s="567"/>
      <c r="U3536" s="567"/>
      <c r="V3536" s="567"/>
      <c r="W3536" s="567"/>
      <c r="X3536" s="567"/>
      <c r="Y3536" s="568"/>
      <c r="Z3536" s="567"/>
      <c r="AA3536" s="567"/>
      <c r="AB3536" s="316"/>
      <c r="AC3536" s="316"/>
    </row>
    <row r="3537" spans="1:29">
      <c r="A3537" s="576"/>
      <c r="B3537" s="566"/>
      <c r="C3537" s="566"/>
      <c r="D3537" s="566"/>
      <c r="E3537" s="566"/>
      <c r="F3537" s="567"/>
      <c r="G3537" s="567"/>
      <c r="H3537" s="567"/>
      <c r="I3537" s="567"/>
      <c r="J3537" s="567"/>
      <c r="K3537" s="567"/>
      <c r="L3537" s="567"/>
      <c r="M3537" s="567"/>
      <c r="N3537" s="567"/>
      <c r="O3537" s="567"/>
      <c r="P3537" s="567"/>
      <c r="Q3537" s="567"/>
      <c r="R3537" s="567"/>
      <c r="S3537" s="567"/>
      <c r="T3537" s="567"/>
      <c r="U3537" s="567"/>
      <c r="V3537" s="567"/>
      <c r="W3537" s="567"/>
      <c r="X3537" s="567"/>
      <c r="Y3537" s="568"/>
      <c r="Z3537" s="567"/>
      <c r="AA3537" s="567"/>
      <c r="AB3537" s="316"/>
      <c r="AC3537" s="316"/>
    </row>
    <row r="3538" spans="1:29">
      <c r="A3538" s="576"/>
      <c r="B3538" s="566"/>
      <c r="C3538" s="566"/>
      <c r="D3538" s="566"/>
      <c r="E3538" s="566"/>
      <c r="F3538" s="567"/>
      <c r="G3538" s="567"/>
      <c r="H3538" s="567"/>
      <c r="I3538" s="567"/>
      <c r="J3538" s="567"/>
      <c r="K3538" s="567"/>
      <c r="L3538" s="567"/>
      <c r="M3538" s="567"/>
      <c r="N3538" s="567"/>
      <c r="O3538" s="567"/>
      <c r="P3538" s="567"/>
      <c r="Q3538" s="567"/>
      <c r="R3538" s="567"/>
      <c r="S3538" s="567"/>
      <c r="T3538" s="567"/>
      <c r="U3538" s="567"/>
      <c r="V3538" s="567"/>
      <c r="W3538" s="567"/>
      <c r="X3538" s="567"/>
      <c r="Y3538" s="568"/>
      <c r="Z3538" s="567"/>
      <c r="AA3538" s="567"/>
      <c r="AB3538" s="316"/>
      <c r="AC3538" s="316"/>
    </row>
    <row r="3539" spans="1:29">
      <c r="A3539" s="576"/>
      <c r="B3539" s="566"/>
      <c r="C3539" s="566"/>
      <c r="D3539" s="566"/>
      <c r="E3539" s="566"/>
      <c r="F3539" s="567"/>
      <c r="G3539" s="567"/>
      <c r="H3539" s="567"/>
      <c r="I3539" s="567"/>
      <c r="J3539" s="567"/>
      <c r="K3539" s="567"/>
      <c r="L3539" s="567"/>
      <c r="M3539" s="567"/>
      <c r="N3539" s="567"/>
      <c r="O3539" s="567"/>
      <c r="P3539" s="567"/>
      <c r="Q3539" s="567"/>
      <c r="R3539" s="567"/>
      <c r="S3539" s="567"/>
      <c r="T3539" s="567"/>
      <c r="U3539" s="567"/>
      <c r="V3539" s="567"/>
      <c r="W3539" s="567"/>
      <c r="X3539" s="567"/>
      <c r="Y3539" s="568"/>
      <c r="Z3539" s="567"/>
      <c r="AA3539" s="567"/>
      <c r="AB3539" s="316"/>
      <c r="AC3539" s="316"/>
    </row>
    <row r="3540" spans="1:29">
      <c r="A3540" s="576"/>
      <c r="B3540" s="566"/>
      <c r="C3540" s="566"/>
      <c r="D3540" s="566"/>
      <c r="E3540" s="566"/>
      <c r="F3540" s="567"/>
      <c r="G3540" s="567"/>
      <c r="H3540" s="567"/>
      <c r="I3540" s="567"/>
      <c r="J3540" s="567"/>
      <c r="K3540" s="567"/>
      <c r="L3540" s="567"/>
      <c r="M3540" s="567"/>
      <c r="N3540" s="567"/>
      <c r="O3540" s="567"/>
      <c r="P3540" s="567"/>
      <c r="Q3540" s="567"/>
      <c r="R3540" s="567"/>
      <c r="S3540" s="567"/>
      <c r="T3540" s="567"/>
      <c r="U3540" s="567"/>
      <c r="V3540" s="567"/>
      <c r="W3540" s="567"/>
      <c r="X3540" s="567"/>
      <c r="Y3540" s="568"/>
      <c r="Z3540" s="567"/>
      <c r="AA3540" s="567"/>
      <c r="AB3540" s="316"/>
      <c r="AC3540" s="316"/>
    </row>
    <row r="3541" spans="1:29">
      <c r="A3541" s="576"/>
      <c r="B3541" s="566"/>
      <c r="C3541" s="566"/>
      <c r="D3541" s="566"/>
      <c r="E3541" s="566"/>
      <c r="F3541" s="567"/>
      <c r="G3541" s="567"/>
      <c r="H3541" s="567"/>
      <c r="I3541" s="567"/>
      <c r="J3541" s="567"/>
      <c r="K3541" s="567"/>
      <c r="L3541" s="567"/>
      <c r="M3541" s="567"/>
      <c r="N3541" s="567"/>
      <c r="O3541" s="567"/>
      <c r="P3541" s="567"/>
      <c r="Q3541" s="567"/>
      <c r="R3541" s="567"/>
      <c r="S3541" s="567"/>
      <c r="T3541" s="567"/>
      <c r="U3541" s="567"/>
      <c r="V3541" s="567"/>
      <c r="W3541" s="567"/>
      <c r="X3541" s="567"/>
      <c r="Y3541" s="568"/>
      <c r="Z3541" s="567"/>
      <c r="AA3541" s="567"/>
      <c r="AB3541" s="316"/>
      <c r="AC3541" s="316"/>
    </row>
    <row r="3542" spans="1:29">
      <c r="A3542" s="576"/>
      <c r="B3542" s="566"/>
      <c r="C3542" s="566"/>
      <c r="D3542" s="566"/>
      <c r="E3542" s="566"/>
      <c r="F3542" s="567"/>
      <c r="G3542" s="567"/>
      <c r="H3542" s="567"/>
      <c r="I3542" s="567"/>
      <c r="J3542" s="567"/>
      <c r="K3542" s="567"/>
      <c r="L3542" s="567"/>
      <c r="M3542" s="567"/>
      <c r="N3542" s="567"/>
      <c r="O3542" s="567"/>
      <c r="P3542" s="567"/>
      <c r="Q3542" s="567"/>
      <c r="R3542" s="567"/>
      <c r="S3542" s="567"/>
      <c r="T3542" s="567"/>
      <c r="U3542" s="567"/>
      <c r="V3542" s="567"/>
      <c r="W3542" s="567"/>
      <c r="X3542" s="567"/>
      <c r="Y3542" s="568"/>
      <c r="Z3542" s="567"/>
      <c r="AA3542" s="567"/>
      <c r="AB3542" s="316"/>
      <c r="AC3542" s="316"/>
    </row>
    <row r="3543" spans="1:29">
      <c r="A3543" s="576"/>
      <c r="B3543" s="566"/>
      <c r="C3543" s="566"/>
      <c r="D3543" s="566"/>
      <c r="E3543" s="566"/>
      <c r="F3543" s="567"/>
      <c r="G3543" s="567"/>
      <c r="H3543" s="567"/>
      <c r="I3543" s="567"/>
      <c r="J3543" s="567"/>
      <c r="K3543" s="567"/>
      <c r="L3543" s="567"/>
      <c r="M3543" s="567"/>
      <c r="N3543" s="567"/>
      <c r="O3543" s="567"/>
      <c r="P3543" s="567"/>
      <c r="Q3543" s="567"/>
      <c r="R3543" s="567"/>
      <c r="S3543" s="567"/>
      <c r="T3543" s="567"/>
      <c r="U3543" s="567"/>
      <c r="V3543" s="567"/>
      <c r="W3543" s="567"/>
      <c r="X3543" s="567"/>
      <c r="Y3543" s="568"/>
      <c r="Z3543" s="567"/>
      <c r="AA3543" s="567"/>
      <c r="AB3543" s="316"/>
      <c r="AC3543" s="316"/>
    </row>
    <row r="3544" spans="1:29">
      <c r="A3544" s="576"/>
      <c r="B3544" s="566"/>
      <c r="C3544" s="566"/>
      <c r="D3544" s="566"/>
      <c r="E3544" s="566"/>
      <c r="F3544" s="567"/>
      <c r="G3544" s="567"/>
      <c r="H3544" s="567"/>
      <c r="I3544" s="567"/>
      <c r="J3544" s="567"/>
      <c r="K3544" s="567"/>
      <c r="L3544" s="567"/>
      <c r="M3544" s="567"/>
      <c r="N3544" s="567"/>
      <c r="O3544" s="567"/>
      <c r="P3544" s="567"/>
      <c r="Q3544" s="567"/>
      <c r="R3544" s="567"/>
      <c r="S3544" s="567"/>
      <c r="T3544" s="567"/>
      <c r="U3544" s="567"/>
      <c r="V3544" s="567"/>
      <c r="W3544" s="567"/>
      <c r="X3544" s="567"/>
      <c r="Y3544" s="568"/>
      <c r="Z3544" s="567"/>
      <c r="AA3544" s="567"/>
      <c r="AB3544" s="316"/>
      <c r="AC3544" s="316"/>
    </row>
    <row r="3545" spans="1:29">
      <c r="A3545" s="576"/>
      <c r="B3545" s="566"/>
      <c r="C3545" s="566"/>
      <c r="D3545" s="566"/>
      <c r="E3545" s="566"/>
      <c r="F3545" s="567"/>
      <c r="G3545" s="567"/>
      <c r="H3545" s="567"/>
      <c r="I3545" s="567"/>
      <c r="J3545" s="567"/>
      <c r="K3545" s="567"/>
      <c r="L3545" s="567"/>
      <c r="M3545" s="567"/>
      <c r="N3545" s="567"/>
      <c r="O3545" s="567"/>
      <c r="P3545" s="567"/>
      <c r="Q3545" s="567"/>
      <c r="R3545" s="567"/>
      <c r="S3545" s="567"/>
      <c r="T3545" s="567"/>
      <c r="U3545" s="567"/>
      <c r="V3545" s="567"/>
      <c r="W3545" s="567"/>
      <c r="X3545" s="567"/>
      <c r="Y3545" s="568"/>
      <c r="Z3545" s="567"/>
      <c r="AA3545" s="567"/>
      <c r="AB3545" s="316"/>
      <c r="AC3545" s="316"/>
    </row>
    <row r="3546" spans="1:29">
      <c r="A3546" s="576"/>
      <c r="B3546" s="566"/>
      <c r="C3546" s="566"/>
      <c r="D3546" s="566"/>
      <c r="E3546" s="566"/>
      <c r="F3546" s="567"/>
      <c r="G3546" s="567"/>
      <c r="H3546" s="567"/>
      <c r="I3546" s="567"/>
      <c r="J3546" s="567"/>
      <c r="K3546" s="567"/>
      <c r="L3546" s="567"/>
      <c r="M3546" s="567"/>
      <c r="N3546" s="567"/>
      <c r="O3546" s="567"/>
      <c r="P3546" s="567"/>
      <c r="Q3546" s="567"/>
      <c r="R3546" s="567"/>
      <c r="S3546" s="567"/>
      <c r="T3546" s="567"/>
      <c r="U3546" s="567"/>
      <c r="V3546" s="567"/>
      <c r="W3546" s="567"/>
      <c r="X3546" s="567"/>
      <c r="Y3546" s="568"/>
      <c r="Z3546" s="567"/>
      <c r="AA3546" s="567"/>
      <c r="AB3546" s="316"/>
      <c r="AC3546" s="316"/>
    </row>
    <row r="3547" spans="1:29">
      <c r="A3547" s="576"/>
      <c r="B3547" s="566"/>
      <c r="C3547" s="566"/>
      <c r="D3547" s="566"/>
      <c r="E3547" s="566"/>
      <c r="F3547" s="567"/>
      <c r="G3547" s="567"/>
      <c r="H3547" s="567"/>
      <c r="I3547" s="567"/>
      <c r="J3547" s="567"/>
      <c r="K3547" s="567"/>
      <c r="L3547" s="567"/>
      <c r="M3547" s="567"/>
      <c r="N3547" s="567"/>
      <c r="O3547" s="567"/>
      <c r="P3547" s="567"/>
      <c r="Q3547" s="567"/>
      <c r="R3547" s="567"/>
      <c r="S3547" s="567"/>
      <c r="T3547" s="567"/>
      <c r="U3547" s="567"/>
      <c r="V3547" s="567"/>
      <c r="W3547" s="567"/>
      <c r="X3547" s="567"/>
      <c r="Y3547" s="568"/>
      <c r="Z3547" s="567"/>
      <c r="AA3547" s="567"/>
      <c r="AB3547" s="316"/>
      <c r="AC3547" s="316"/>
    </row>
    <row r="3548" spans="1:29">
      <c r="A3548" s="576"/>
      <c r="B3548" s="566"/>
      <c r="C3548" s="566"/>
      <c r="D3548" s="566"/>
      <c r="E3548" s="566"/>
      <c r="F3548" s="567"/>
      <c r="G3548" s="567"/>
      <c r="H3548" s="567"/>
      <c r="I3548" s="567"/>
      <c r="J3548" s="567"/>
      <c r="K3548" s="567"/>
      <c r="L3548" s="567"/>
      <c r="M3548" s="567"/>
      <c r="N3548" s="567"/>
      <c r="O3548" s="567"/>
      <c r="P3548" s="567"/>
      <c r="Q3548" s="567"/>
      <c r="R3548" s="567"/>
      <c r="S3548" s="567"/>
      <c r="T3548" s="567"/>
      <c r="U3548" s="567"/>
      <c r="V3548" s="567"/>
      <c r="W3548" s="567"/>
      <c r="X3548" s="567"/>
      <c r="Y3548" s="568"/>
      <c r="Z3548" s="567"/>
      <c r="AA3548" s="567"/>
      <c r="AB3548" s="316"/>
      <c r="AC3548" s="316"/>
    </row>
    <row r="3549" spans="1:29">
      <c r="A3549" s="576"/>
      <c r="B3549" s="566"/>
      <c r="C3549" s="566"/>
      <c r="D3549" s="566"/>
      <c r="E3549" s="566"/>
      <c r="F3549" s="567"/>
      <c r="G3549" s="567"/>
      <c r="H3549" s="567"/>
      <c r="I3549" s="567"/>
      <c r="J3549" s="567"/>
      <c r="K3549" s="567"/>
      <c r="L3549" s="567"/>
      <c r="M3549" s="567"/>
      <c r="N3549" s="567"/>
      <c r="O3549" s="567"/>
      <c r="P3549" s="567"/>
      <c r="Q3549" s="567"/>
      <c r="R3549" s="567"/>
      <c r="S3549" s="567"/>
      <c r="T3549" s="567"/>
      <c r="U3549" s="567"/>
      <c r="V3549" s="567"/>
      <c r="W3549" s="567"/>
      <c r="X3549" s="567"/>
      <c r="Y3549" s="568"/>
      <c r="Z3549" s="567"/>
      <c r="AA3549" s="567"/>
      <c r="AB3549" s="316"/>
      <c r="AC3549" s="316"/>
    </row>
    <row r="3550" spans="1:29">
      <c r="A3550" s="576"/>
      <c r="B3550" s="566"/>
      <c r="C3550" s="566"/>
      <c r="D3550" s="566"/>
      <c r="E3550" s="566"/>
      <c r="F3550" s="567"/>
      <c r="G3550" s="567"/>
      <c r="H3550" s="567"/>
      <c r="I3550" s="567"/>
      <c r="J3550" s="567"/>
      <c r="K3550" s="567"/>
      <c r="L3550" s="567"/>
      <c r="M3550" s="567"/>
      <c r="N3550" s="567"/>
      <c r="O3550" s="567"/>
      <c r="P3550" s="567"/>
      <c r="Q3550" s="567"/>
      <c r="R3550" s="567"/>
      <c r="S3550" s="567"/>
      <c r="T3550" s="567"/>
      <c r="U3550" s="567"/>
      <c r="V3550" s="567"/>
      <c r="W3550" s="567"/>
      <c r="X3550" s="567"/>
      <c r="Y3550" s="568"/>
      <c r="Z3550" s="567"/>
      <c r="AA3550" s="567"/>
      <c r="AB3550" s="316"/>
      <c r="AC3550" s="316"/>
    </row>
    <row r="3551" spans="1:29">
      <c r="A3551" s="576"/>
      <c r="B3551" s="566"/>
      <c r="C3551" s="566"/>
      <c r="D3551" s="566"/>
      <c r="E3551" s="566"/>
      <c r="F3551" s="567"/>
      <c r="G3551" s="567"/>
      <c r="H3551" s="567"/>
      <c r="I3551" s="567"/>
      <c r="J3551" s="567"/>
      <c r="K3551" s="567"/>
      <c r="L3551" s="567"/>
      <c r="M3551" s="567"/>
      <c r="N3551" s="567"/>
      <c r="O3551" s="567"/>
      <c r="P3551" s="567"/>
      <c r="Q3551" s="567"/>
      <c r="R3551" s="567"/>
      <c r="S3551" s="567"/>
      <c r="T3551" s="567"/>
      <c r="U3551" s="567"/>
      <c r="V3551" s="567"/>
      <c r="W3551" s="567"/>
      <c r="X3551" s="567"/>
      <c r="Y3551" s="568"/>
      <c r="Z3551" s="567"/>
      <c r="AA3551" s="567"/>
      <c r="AB3551" s="316"/>
      <c r="AC3551" s="316"/>
    </row>
    <row r="3552" spans="1:29">
      <c r="A3552" s="576"/>
      <c r="B3552" s="566"/>
      <c r="C3552" s="566"/>
      <c r="D3552" s="566"/>
      <c r="E3552" s="566"/>
      <c r="F3552" s="567"/>
      <c r="G3552" s="567"/>
      <c r="H3552" s="567"/>
      <c r="I3552" s="567"/>
      <c r="J3552" s="567"/>
      <c r="K3552" s="567"/>
      <c r="L3552" s="567"/>
      <c r="M3552" s="567"/>
      <c r="N3552" s="567"/>
      <c r="O3552" s="567"/>
      <c r="P3552" s="567"/>
      <c r="Q3552" s="567"/>
      <c r="R3552" s="567"/>
      <c r="S3552" s="567"/>
      <c r="T3552" s="567"/>
      <c r="U3552" s="567"/>
      <c r="V3552" s="567"/>
      <c r="W3552" s="567"/>
      <c r="X3552" s="567"/>
      <c r="Y3552" s="568"/>
      <c r="Z3552" s="567"/>
      <c r="AA3552" s="567"/>
      <c r="AB3552" s="316"/>
      <c r="AC3552" s="316"/>
    </row>
    <row r="3553" spans="1:29">
      <c r="A3553" s="576"/>
      <c r="B3553" s="566"/>
      <c r="C3553" s="566"/>
      <c r="D3553" s="566"/>
      <c r="E3553" s="566"/>
      <c r="F3553" s="567"/>
      <c r="G3553" s="567"/>
      <c r="H3553" s="567"/>
      <c r="I3553" s="567"/>
      <c r="J3553" s="567"/>
      <c r="K3553" s="567"/>
      <c r="L3553" s="567"/>
      <c r="M3553" s="567"/>
      <c r="N3553" s="567"/>
      <c r="O3553" s="567"/>
      <c r="P3553" s="567"/>
      <c r="Q3553" s="567"/>
      <c r="R3553" s="567"/>
      <c r="S3553" s="567"/>
      <c r="T3553" s="567"/>
      <c r="U3553" s="567"/>
      <c r="V3553" s="567"/>
      <c r="W3553" s="567"/>
      <c r="X3553" s="567"/>
      <c r="Y3553" s="568"/>
      <c r="Z3553" s="567"/>
      <c r="AA3553" s="567"/>
      <c r="AB3553" s="316"/>
      <c r="AC3553" s="316"/>
    </row>
    <row r="3554" spans="1:29">
      <c r="A3554" s="576"/>
      <c r="B3554" s="566"/>
      <c r="C3554" s="566"/>
      <c r="D3554" s="566"/>
      <c r="E3554" s="566"/>
      <c r="F3554" s="567"/>
      <c r="G3554" s="567"/>
      <c r="H3554" s="567"/>
      <c r="I3554" s="567"/>
      <c r="J3554" s="567"/>
      <c r="K3554" s="567"/>
      <c r="L3554" s="567"/>
      <c r="M3554" s="567"/>
      <c r="N3554" s="567"/>
      <c r="O3554" s="567"/>
      <c r="P3554" s="567"/>
      <c r="Q3554" s="567"/>
      <c r="R3554" s="567"/>
      <c r="S3554" s="567"/>
      <c r="T3554" s="567"/>
      <c r="U3554" s="567"/>
      <c r="V3554" s="567"/>
      <c r="W3554" s="567"/>
      <c r="X3554" s="567"/>
      <c r="Y3554" s="568"/>
      <c r="Z3554" s="567"/>
      <c r="AA3554" s="567"/>
      <c r="AB3554" s="316"/>
      <c r="AC3554" s="316"/>
    </row>
    <row r="3555" spans="1:29">
      <c r="A3555" s="576"/>
      <c r="B3555" s="566"/>
      <c r="C3555" s="566"/>
      <c r="D3555" s="566"/>
      <c r="E3555" s="566"/>
      <c r="F3555" s="567"/>
      <c r="G3555" s="567"/>
      <c r="H3555" s="567"/>
      <c r="I3555" s="567"/>
      <c r="J3555" s="567"/>
      <c r="K3555" s="567"/>
      <c r="L3555" s="567"/>
      <c r="M3555" s="567"/>
      <c r="N3555" s="567"/>
      <c r="O3555" s="567"/>
      <c r="P3555" s="567"/>
      <c r="Q3555" s="567"/>
      <c r="R3555" s="567"/>
      <c r="S3555" s="567"/>
      <c r="T3555" s="567"/>
      <c r="U3555" s="567"/>
      <c r="V3555" s="567"/>
      <c r="W3555" s="567"/>
      <c r="X3555" s="567"/>
      <c r="Y3555" s="568"/>
      <c r="Z3555" s="567"/>
      <c r="AA3555" s="567"/>
      <c r="AB3555" s="316"/>
      <c r="AC3555" s="316"/>
    </row>
    <row r="3556" spans="1:29">
      <c r="A3556" s="576"/>
      <c r="B3556" s="566"/>
      <c r="C3556" s="566"/>
      <c r="D3556" s="566"/>
      <c r="E3556" s="566"/>
      <c r="F3556" s="567"/>
      <c r="G3556" s="567"/>
      <c r="H3556" s="567"/>
      <c r="I3556" s="567"/>
      <c r="J3556" s="567"/>
      <c r="K3556" s="567"/>
      <c r="L3556" s="567"/>
      <c r="M3556" s="567"/>
      <c r="N3556" s="567"/>
      <c r="O3556" s="567"/>
      <c r="P3556" s="567"/>
      <c r="Q3556" s="567"/>
      <c r="R3556" s="567"/>
      <c r="S3556" s="567"/>
      <c r="T3556" s="567"/>
      <c r="U3556" s="567"/>
      <c r="V3556" s="567"/>
      <c r="W3556" s="567"/>
      <c r="X3556" s="567"/>
      <c r="Y3556" s="568"/>
      <c r="Z3556" s="567"/>
      <c r="AA3556" s="567"/>
      <c r="AB3556" s="316"/>
      <c r="AC3556" s="316"/>
    </row>
    <row r="3557" spans="1:29">
      <c r="A3557" s="576"/>
      <c r="B3557" s="566"/>
      <c r="C3557" s="566"/>
      <c r="D3557" s="566"/>
      <c r="E3557" s="566"/>
      <c r="F3557" s="567"/>
      <c r="G3557" s="567"/>
      <c r="H3557" s="567"/>
      <c r="I3557" s="567"/>
      <c r="J3557" s="567"/>
      <c r="K3557" s="567"/>
      <c r="L3557" s="567"/>
      <c r="M3557" s="567"/>
      <c r="N3557" s="567"/>
      <c r="O3557" s="567"/>
      <c r="P3557" s="567"/>
      <c r="Q3557" s="567"/>
      <c r="R3557" s="567"/>
      <c r="S3557" s="567"/>
      <c r="T3557" s="567"/>
      <c r="U3557" s="567"/>
      <c r="V3557" s="567"/>
      <c r="W3557" s="567"/>
      <c r="X3557" s="567"/>
      <c r="Y3557" s="568"/>
      <c r="Z3557" s="567"/>
      <c r="AA3557" s="567"/>
      <c r="AB3557" s="316"/>
      <c r="AC3557" s="316"/>
    </row>
    <row r="3558" spans="1:29">
      <c r="A3558" s="576"/>
      <c r="B3558" s="566"/>
      <c r="C3558" s="566"/>
      <c r="D3558" s="566"/>
      <c r="E3558" s="566"/>
      <c r="F3558" s="567"/>
      <c r="G3558" s="567"/>
      <c r="H3558" s="567"/>
      <c r="I3558" s="567"/>
      <c r="J3558" s="567"/>
      <c r="K3558" s="567"/>
      <c r="L3558" s="567"/>
      <c r="M3558" s="567"/>
      <c r="N3558" s="567"/>
      <c r="O3558" s="567"/>
      <c r="P3558" s="567"/>
      <c r="Q3558" s="567"/>
      <c r="R3558" s="567"/>
      <c r="S3558" s="567"/>
      <c r="T3558" s="567"/>
      <c r="U3558" s="567"/>
      <c r="V3558" s="567"/>
      <c r="W3558" s="567"/>
      <c r="X3558" s="567"/>
      <c r="Y3558" s="568"/>
      <c r="Z3558" s="567"/>
      <c r="AA3558" s="567"/>
      <c r="AB3558" s="316"/>
      <c r="AC3558" s="316"/>
    </row>
    <row r="3559" spans="1:29">
      <c r="A3559" s="576"/>
      <c r="B3559" s="566"/>
      <c r="C3559" s="566"/>
      <c r="D3559" s="566"/>
      <c r="E3559" s="566"/>
      <c r="F3559" s="567"/>
      <c r="G3559" s="567"/>
      <c r="H3559" s="567"/>
      <c r="I3559" s="567"/>
      <c r="J3559" s="567"/>
      <c r="K3559" s="567"/>
      <c r="L3559" s="567"/>
      <c r="M3559" s="567"/>
      <c r="N3559" s="567"/>
      <c r="O3559" s="567"/>
      <c r="P3559" s="567"/>
      <c r="Q3559" s="567"/>
      <c r="R3559" s="567"/>
      <c r="S3559" s="567"/>
      <c r="T3559" s="567"/>
      <c r="U3559" s="567"/>
      <c r="V3559" s="567"/>
      <c r="W3559" s="567"/>
      <c r="X3559" s="567"/>
      <c r="Y3559" s="568"/>
      <c r="Z3559" s="567"/>
      <c r="AA3559" s="567"/>
      <c r="AB3559" s="316"/>
      <c r="AC3559" s="316"/>
    </row>
    <row r="3560" spans="1:29">
      <c r="A3560" s="576"/>
      <c r="B3560" s="566"/>
      <c r="C3560" s="566"/>
      <c r="D3560" s="566"/>
      <c r="E3560" s="566"/>
      <c r="F3560" s="567"/>
      <c r="G3560" s="567"/>
      <c r="H3560" s="567"/>
      <c r="I3560" s="567"/>
      <c r="J3560" s="567"/>
      <c r="K3560" s="567"/>
      <c r="L3560" s="567"/>
      <c r="M3560" s="567"/>
      <c r="N3560" s="567"/>
      <c r="O3560" s="567"/>
      <c r="P3560" s="567"/>
      <c r="Q3560" s="567"/>
      <c r="R3560" s="567"/>
      <c r="S3560" s="567"/>
      <c r="T3560" s="567"/>
      <c r="U3560" s="567"/>
      <c r="V3560" s="567"/>
      <c r="W3560" s="567"/>
      <c r="X3560" s="567"/>
      <c r="Y3560" s="568"/>
      <c r="Z3560" s="567"/>
      <c r="AA3560" s="567"/>
      <c r="AB3560" s="316"/>
      <c r="AC3560" s="316"/>
    </row>
    <row r="3561" spans="1:29">
      <c r="A3561" s="576"/>
      <c r="B3561" s="566"/>
      <c r="C3561" s="566"/>
      <c r="D3561" s="566"/>
      <c r="E3561" s="566"/>
      <c r="F3561" s="567"/>
      <c r="G3561" s="567"/>
      <c r="H3561" s="567"/>
      <c r="I3561" s="567"/>
      <c r="J3561" s="567"/>
      <c r="K3561" s="567"/>
      <c r="L3561" s="567"/>
      <c r="M3561" s="567"/>
      <c r="N3561" s="567"/>
      <c r="O3561" s="567"/>
      <c r="P3561" s="567"/>
      <c r="Q3561" s="567"/>
      <c r="R3561" s="567"/>
      <c r="S3561" s="567"/>
      <c r="T3561" s="567"/>
      <c r="U3561" s="567"/>
      <c r="V3561" s="567"/>
      <c r="W3561" s="567"/>
      <c r="X3561" s="567"/>
      <c r="Y3561" s="568"/>
      <c r="Z3561" s="567"/>
      <c r="AA3561" s="567"/>
      <c r="AB3561" s="316"/>
      <c r="AC3561" s="316"/>
    </row>
    <row r="3562" spans="1:29">
      <c r="A3562" s="576"/>
      <c r="B3562" s="566"/>
      <c r="C3562" s="566"/>
      <c r="D3562" s="566"/>
      <c r="E3562" s="566"/>
      <c r="F3562" s="567"/>
      <c r="G3562" s="567"/>
      <c r="H3562" s="567"/>
      <c r="I3562" s="567"/>
      <c r="J3562" s="567"/>
      <c r="K3562" s="567"/>
      <c r="L3562" s="567"/>
      <c r="M3562" s="567"/>
      <c r="N3562" s="567"/>
      <c r="O3562" s="567"/>
      <c r="P3562" s="567"/>
      <c r="Q3562" s="567"/>
      <c r="R3562" s="567"/>
      <c r="S3562" s="567"/>
      <c r="T3562" s="567"/>
      <c r="U3562" s="567"/>
      <c r="V3562" s="567"/>
      <c r="W3562" s="567"/>
      <c r="X3562" s="567"/>
      <c r="Y3562" s="568"/>
      <c r="Z3562" s="567"/>
      <c r="AA3562" s="567"/>
      <c r="AB3562" s="316"/>
      <c r="AC3562" s="316"/>
    </row>
    <row r="3563" spans="1:29">
      <c r="A3563" s="576"/>
      <c r="B3563" s="566"/>
      <c r="C3563" s="566"/>
      <c r="D3563" s="566"/>
      <c r="E3563" s="566"/>
      <c r="F3563" s="567"/>
      <c r="G3563" s="567"/>
      <c r="H3563" s="567"/>
      <c r="I3563" s="567"/>
      <c r="J3563" s="567"/>
      <c r="K3563" s="567"/>
      <c r="L3563" s="567"/>
      <c r="M3563" s="567"/>
      <c r="N3563" s="567"/>
      <c r="O3563" s="567"/>
      <c r="P3563" s="567"/>
      <c r="Q3563" s="567"/>
      <c r="R3563" s="567"/>
      <c r="S3563" s="567"/>
      <c r="T3563" s="567"/>
      <c r="U3563" s="567"/>
      <c r="V3563" s="567"/>
      <c r="W3563" s="567"/>
      <c r="X3563" s="567"/>
      <c r="Y3563" s="568"/>
      <c r="Z3563" s="567"/>
      <c r="AA3563" s="567"/>
      <c r="AB3563" s="316"/>
      <c r="AC3563" s="316"/>
    </row>
    <row r="3564" spans="1:29">
      <c r="A3564" s="576"/>
      <c r="B3564" s="566"/>
      <c r="C3564" s="566"/>
      <c r="D3564" s="566"/>
      <c r="E3564" s="566"/>
      <c r="F3564" s="567"/>
      <c r="G3564" s="567"/>
      <c r="H3564" s="567"/>
      <c r="I3564" s="567"/>
      <c r="J3564" s="567"/>
      <c r="K3564" s="567"/>
      <c r="L3564" s="567"/>
      <c r="M3564" s="567"/>
      <c r="N3564" s="567"/>
      <c r="O3564" s="567"/>
      <c r="P3564" s="567"/>
      <c r="Q3564" s="567"/>
      <c r="R3564" s="567"/>
      <c r="S3564" s="567"/>
      <c r="T3564" s="567"/>
      <c r="U3564" s="567"/>
      <c r="V3564" s="567"/>
      <c r="W3564" s="567"/>
      <c r="X3564" s="567"/>
      <c r="Y3564" s="568"/>
      <c r="Z3564" s="567"/>
      <c r="AA3564" s="567"/>
      <c r="AB3564" s="316"/>
      <c r="AC3564" s="316"/>
    </row>
    <row r="3565" spans="1:29">
      <c r="A3565" s="576"/>
      <c r="B3565" s="566"/>
      <c r="C3565" s="566"/>
      <c r="D3565" s="566"/>
      <c r="E3565" s="566"/>
      <c r="F3565" s="567"/>
      <c r="G3565" s="567"/>
      <c r="H3565" s="567"/>
      <c r="I3565" s="567"/>
      <c r="J3565" s="567"/>
      <c r="K3565" s="567"/>
      <c r="L3565" s="567"/>
      <c r="M3565" s="567"/>
      <c r="N3565" s="567"/>
      <c r="O3565" s="567"/>
      <c r="P3565" s="567"/>
      <c r="Q3565" s="567"/>
      <c r="R3565" s="567"/>
      <c r="S3565" s="567"/>
      <c r="T3565" s="567"/>
      <c r="U3565" s="567"/>
      <c r="V3565" s="567"/>
      <c r="W3565" s="567"/>
      <c r="X3565" s="567"/>
      <c r="Y3565" s="568"/>
      <c r="Z3565" s="567"/>
      <c r="AA3565" s="567"/>
      <c r="AB3565" s="316"/>
      <c r="AC3565" s="316"/>
    </row>
    <row r="3566" spans="1:29">
      <c r="A3566" s="576"/>
      <c r="B3566" s="566"/>
      <c r="C3566" s="566"/>
      <c r="D3566" s="566"/>
      <c r="E3566" s="566"/>
      <c r="F3566" s="567"/>
      <c r="G3566" s="567"/>
      <c r="H3566" s="567"/>
      <c r="I3566" s="567"/>
      <c r="J3566" s="567"/>
      <c r="K3566" s="567"/>
      <c r="L3566" s="567"/>
      <c r="M3566" s="567"/>
      <c r="N3566" s="567"/>
      <c r="O3566" s="567"/>
      <c r="P3566" s="567"/>
      <c r="Q3566" s="567"/>
      <c r="R3566" s="567"/>
      <c r="S3566" s="567"/>
      <c r="T3566" s="567"/>
      <c r="U3566" s="567"/>
      <c r="V3566" s="567"/>
      <c r="W3566" s="567"/>
      <c r="X3566" s="567"/>
      <c r="Y3566" s="568"/>
      <c r="Z3566" s="567"/>
      <c r="AA3566" s="567"/>
      <c r="AB3566" s="316"/>
      <c r="AC3566" s="316"/>
    </row>
    <row r="3567" spans="1:29">
      <c r="A3567" s="576"/>
      <c r="B3567" s="566"/>
      <c r="C3567" s="566"/>
      <c r="D3567" s="566"/>
      <c r="E3567" s="566"/>
      <c r="F3567" s="567"/>
      <c r="G3567" s="567"/>
      <c r="H3567" s="567"/>
      <c r="I3567" s="567"/>
      <c r="J3567" s="567"/>
      <c r="K3567" s="567"/>
      <c r="L3567" s="567"/>
      <c r="M3567" s="567"/>
      <c r="N3567" s="567"/>
      <c r="O3567" s="567"/>
      <c r="P3567" s="567"/>
      <c r="Q3567" s="567"/>
      <c r="R3567" s="567"/>
      <c r="S3567" s="567"/>
      <c r="T3567" s="567"/>
      <c r="U3567" s="567"/>
      <c r="V3567" s="567"/>
      <c r="W3567" s="567"/>
      <c r="X3567" s="567"/>
      <c r="Y3567" s="568"/>
      <c r="Z3567" s="567"/>
      <c r="AA3567" s="567"/>
      <c r="AB3567" s="316"/>
      <c r="AC3567" s="316"/>
    </row>
    <row r="3568" spans="1:29">
      <c r="A3568" s="576"/>
      <c r="B3568" s="566"/>
      <c r="C3568" s="566"/>
      <c r="D3568" s="566"/>
      <c r="E3568" s="566"/>
      <c r="F3568" s="567"/>
      <c r="G3568" s="567"/>
      <c r="H3568" s="567"/>
      <c r="I3568" s="567"/>
      <c r="J3568" s="567"/>
      <c r="K3568" s="567"/>
      <c r="L3568" s="567"/>
      <c r="M3568" s="567"/>
      <c r="N3568" s="567"/>
      <c r="O3568" s="567"/>
      <c r="P3568" s="567"/>
      <c r="Q3568" s="567"/>
      <c r="R3568" s="567"/>
      <c r="S3568" s="567"/>
      <c r="T3568" s="567"/>
      <c r="U3568" s="567"/>
      <c r="V3568" s="567"/>
      <c r="W3568" s="567"/>
      <c r="X3568" s="567"/>
      <c r="Y3568" s="568"/>
      <c r="Z3568" s="567"/>
      <c r="AA3568" s="567"/>
      <c r="AB3568" s="316"/>
      <c r="AC3568" s="316"/>
    </row>
    <row r="3569" spans="1:29">
      <c r="A3569" s="576"/>
      <c r="B3569" s="566"/>
      <c r="C3569" s="566"/>
      <c r="D3569" s="566"/>
      <c r="E3569" s="566"/>
      <c r="F3569" s="567"/>
      <c r="G3569" s="567"/>
      <c r="H3569" s="567"/>
      <c r="I3569" s="567"/>
      <c r="J3569" s="567"/>
      <c r="K3569" s="567"/>
      <c r="L3569" s="567"/>
      <c r="M3569" s="567"/>
      <c r="N3569" s="567"/>
      <c r="O3569" s="567"/>
      <c r="P3569" s="567"/>
      <c r="Q3569" s="567"/>
      <c r="R3569" s="567"/>
      <c r="S3569" s="567"/>
      <c r="T3569" s="567"/>
      <c r="U3569" s="567"/>
      <c r="V3569" s="567"/>
      <c r="W3569" s="567"/>
      <c r="X3569" s="567"/>
      <c r="Y3569" s="568"/>
      <c r="Z3569" s="567"/>
      <c r="AA3569" s="567"/>
      <c r="AB3569" s="316"/>
      <c r="AC3569" s="316"/>
    </row>
    <row r="3570" spans="1:29">
      <c r="A3570" s="576"/>
      <c r="B3570" s="566"/>
      <c r="C3570" s="566"/>
      <c r="D3570" s="566"/>
      <c r="E3570" s="566"/>
      <c r="F3570" s="567"/>
      <c r="G3570" s="567"/>
      <c r="H3570" s="567"/>
      <c r="I3570" s="567"/>
      <c r="J3570" s="567"/>
      <c r="K3570" s="567"/>
      <c r="L3570" s="567"/>
      <c r="M3570" s="567"/>
      <c r="N3570" s="567"/>
      <c r="O3570" s="567"/>
      <c r="P3570" s="567"/>
      <c r="Q3570" s="567"/>
      <c r="R3570" s="567"/>
      <c r="S3570" s="567"/>
      <c r="T3570" s="567"/>
      <c r="U3570" s="567"/>
      <c r="V3570" s="567"/>
      <c r="W3570" s="567"/>
      <c r="X3570" s="567"/>
      <c r="Y3570" s="568"/>
      <c r="Z3570" s="567"/>
      <c r="AA3570" s="567"/>
      <c r="AB3570" s="316"/>
      <c r="AC3570" s="316"/>
    </row>
    <row r="3571" spans="1:29">
      <c r="A3571" s="576"/>
      <c r="B3571" s="566"/>
      <c r="C3571" s="566"/>
      <c r="D3571" s="566"/>
      <c r="E3571" s="566"/>
      <c r="F3571" s="567"/>
      <c r="G3571" s="567"/>
      <c r="H3571" s="567"/>
      <c r="I3571" s="567"/>
      <c r="J3571" s="567"/>
      <c r="K3571" s="567"/>
      <c r="L3571" s="567"/>
      <c r="M3571" s="567"/>
      <c r="N3571" s="567"/>
      <c r="O3571" s="567"/>
      <c r="P3571" s="567"/>
      <c r="Q3571" s="567"/>
      <c r="R3571" s="567"/>
      <c r="S3571" s="567"/>
      <c r="T3571" s="567"/>
      <c r="U3571" s="567"/>
      <c r="V3571" s="567"/>
      <c r="W3571" s="567"/>
      <c r="X3571" s="567"/>
      <c r="Y3571" s="568"/>
      <c r="Z3571" s="567"/>
      <c r="AA3571" s="567"/>
      <c r="AB3571" s="316"/>
      <c r="AC3571" s="316"/>
    </row>
    <row r="3572" spans="1:29">
      <c r="A3572" s="576"/>
      <c r="B3572" s="566"/>
      <c r="C3572" s="566"/>
      <c r="D3572" s="566"/>
      <c r="E3572" s="566"/>
      <c r="F3572" s="567"/>
      <c r="G3572" s="567"/>
      <c r="H3572" s="567"/>
      <c r="I3572" s="567"/>
      <c r="J3572" s="567"/>
      <c r="K3572" s="567"/>
      <c r="L3572" s="567"/>
      <c r="M3572" s="567"/>
      <c r="N3572" s="567"/>
      <c r="O3572" s="567"/>
      <c r="P3572" s="567"/>
      <c r="Q3572" s="567"/>
      <c r="R3572" s="567"/>
      <c r="S3572" s="567"/>
      <c r="T3572" s="567"/>
      <c r="U3572" s="567"/>
      <c r="V3572" s="567"/>
      <c r="W3572" s="567"/>
      <c r="X3572" s="567"/>
      <c r="Y3572" s="568"/>
      <c r="Z3572" s="567"/>
      <c r="AA3572" s="567"/>
      <c r="AB3572" s="316"/>
      <c r="AC3572" s="316"/>
    </row>
    <row r="3573" spans="1:29">
      <c r="A3573" s="576"/>
      <c r="B3573" s="566"/>
      <c r="C3573" s="566"/>
      <c r="D3573" s="566"/>
      <c r="E3573" s="566"/>
      <c r="F3573" s="567"/>
      <c r="G3573" s="567"/>
      <c r="H3573" s="567"/>
      <c r="I3573" s="567"/>
      <c r="J3573" s="567"/>
      <c r="K3573" s="567"/>
      <c r="L3573" s="567"/>
      <c r="M3573" s="567"/>
      <c r="N3573" s="567"/>
      <c r="O3573" s="567"/>
      <c r="P3573" s="567"/>
      <c r="Q3573" s="567"/>
      <c r="R3573" s="567"/>
      <c r="S3573" s="567"/>
      <c r="T3573" s="567"/>
      <c r="U3573" s="567"/>
      <c r="V3573" s="567"/>
      <c r="W3573" s="567"/>
      <c r="X3573" s="567"/>
      <c r="Y3573" s="568"/>
      <c r="Z3573" s="567"/>
      <c r="AA3573" s="567"/>
      <c r="AB3573" s="316"/>
      <c r="AC3573" s="316"/>
    </row>
    <row r="3574" spans="1:29">
      <c r="A3574" s="576"/>
      <c r="B3574" s="566"/>
      <c r="C3574" s="566"/>
      <c r="D3574" s="566"/>
      <c r="E3574" s="566"/>
      <c r="F3574" s="567"/>
      <c r="G3574" s="567"/>
      <c r="H3574" s="567"/>
      <c r="I3574" s="567"/>
      <c r="J3574" s="567"/>
      <c r="K3574" s="567"/>
      <c r="L3574" s="567"/>
      <c r="M3574" s="567"/>
      <c r="N3574" s="567"/>
      <c r="O3574" s="567"/>
      <c r="P3574" s="567"/>
      <c r="Q3574" s="567"/>
      <c r="R3574" s="567"/>
      <c r="S3574" s="567"/>
      <c r="T3574" s="567"/>
      <c r="U3574" s="567"/>
      <c r="V3574" s="567"/>
      <c r="W3574" s="567"/>
      <c r="X3574" s="567"/>
      <c r="Y3574" s="568"/>
      <c r="Z3574" s="567"/>
      <c r="AA3574" s="567"/>
      <c r="AB3574" s="316"/>
      <c r="AC3574" s="316"/>
    </row>
    <row r="3575" spans="1:29">
      <c r="A3575" s="576"/>
      <c r="B3575" s="566"/>
      <c r="C3575" s="566"/>
      <c r="D3575" s="566"/>
      <c r="E3575" s="566"/>
      <c r="F3575" s="567"/>
      <c r="G3575" s="567"/>
      <c r="H3575" s="567"/>
      <c r="I3575" s="567"/>
      <c r="J3575" s="567"/>
      <c r="K3575" s="567"/>
      <c r="L3575" s="567"/>
      <c r="M3575" s="567"/>
      <c r="N3575" s="567"/>
      <c r="O3575" s="567"/>
      <c r="P3575" s="567"/>
      <c r="Q3575" s="567"/>
      <c r="R3575" s="567"/>
      <c r="S3575" s="567"/>
      <c r="T3575" s="567"/>
      <c r="U3575" s="567"/>
      <c r="V3575" s="567"/>
      <c r="W3575" s="567"/>
      <c r="X3575" s="567"/>
      <c r="Y3575" s="568"/>
      <c r="Z3575" s="567"/>
      <c r="AA3575" s="567"/>
      <c r="AB3575" s="316"/>
      <c r="AC3575" s="316"/>
    </row>
    <row r="3576" spans="1:29">
      <c r="A3576" s="576"/>
      <c r="B3576" s="566"/>
      <c r="C3576" s="566"/>
      <c r="D3576" s="566"/>
      <c r="E3576" s="566"/>
      <c r="F3576" s="567"/>
      <c r="G3576" s="567"/>
      <c r="H3576" s="567"/>
      <c r="I3576" s="567"/>
      <c r="J3576" s="567"/>
      <c r="K3576" s="567"/>
      <c r="L3576" s="567"/>
      <c r="M3576" s="567"/>
      <c r="N3576" s="567"/>
      <c r="O3576" s="567"/>
      <c r="P3576" s="567"/>
      <c r="Q3576" s="567"/>
      <c r="R3576" s="567"/>
      <c r="S3576" s="567"/>
      <c r="T3576" s="567"/>
      <c r="U3576" s="567"/>
      <c r="V3576" s="567"/>
      <c r="W3576" s="567"/>
      <c r="X3576" s="567"/>
      <c r="Y3576" s="568"/>
      <c r="Z3576" s="567"/>
      <c r="AA3576" s="567"/>
      <c r="AB3576" s="316"/>
      <c r="AC3576" s="316"/>
    </row>
    <row r="3577" spans="1:29">
      <c r="A3577" s="576"/>
      <c r="B3577" s="566"/>
      <c r="C3577" s="566"/>
      <c r="D3577" s="566"/>
      <c r="E3577" s="566"/>
      <c r="F3577" s="567"/>
      <c r="G3577" s="567"/>
      <c r="H3577" s="567"/>
      <c r="I3577" s="567"/>
      <c r="J3577" s="567"/>
      <c r="K3577" s="567"/>
      <c r="L3577" s="567"/>
      <c r="M3577" s="567"/>
      <c r="N3577" s="567"/>
      <c r="O3577" s="567"/>
      <c r="P3577" s="567"/>
      <c r="Q3577" s="567"/>
      <c r="R3577" s="567"/>
      <c r="S3577" s="567"/>
      <c r="T3577" s="567"/>
      <c r="U3577" s="567"/>
      <c r="V3577" s="567"/>
      <c r="W3577" s="567"/>
      <c r="X3577" s="567"/>
      <c r="Y3577" s="568"/>
      <c r="Z3577" s="567"/>
      <c r="AA3577" s="567"/>
      <c r="AB3577" s="316"/>
      <c r="AC3577" s="316"/>
    </row>
    <row r="3578" spans="1:29">
      <c r="A3578" s="576"/>
      <c r="B3578" s="566"/>
      <c r="C3578" s="566"/>
      <c r="D3578" s="566"/>
      <c r="E3578" s="566"/>
      <c r="F3578" s="567"/>
      <c r="G3578" s="567"/>
      <c r="H3578" s="567"/>
      <c r="I3578" s="567"/>
      <c r="J3578" s="567"/>
      <c r="K3578" s="567"/>
      <c r="L3578" s="567"/>
      <c r="M3578" s="567"/>
      <c r="N3578" s="567"/>
      <c r="O3578" s="567"/>
      <c r="P3578" s="567"/>
      <c r="Q3578" s="567"/>
      <c r="R3578" s="567"/>
      <c r="S3578" s="567"/>
      <c r="T3578" s="567"/>
      <c r="U3578" s="567"/>
      <c r="V3578" s="567"/>
      <c r="W3578" s="567"/>
      <c r="X3578" s="567"/>
      <c r="Y3578" s="568"/>
      <c r="Z3578" s="567"/>
      <c r="AA3578" s="567"/>
      <c r="AB3578" s="316"/>
      <c r="AC3578" s="316"/>
    </row>
    <row r="3579" spans="1:29">
      <c r="A3579" s="576"/>
      <c r="B3579" s="566"/>
      <c r="C3579" s="566"/>
      <c r="D3579" s="566"/>
      <c r="E3579" s="566"/>
      <c r="F3579" s="567"/>
      <c r="G3579" s="567"/>
      <c r="H3579" s="567"/>
      <c r="I3579" s="567"/>
      <c r="J3579" s="567"/>
      <c r="K3579" s="567"/>
      <c r="L3579" s="567"/>
      <c r="M3579" s="567"/>
      <c r="N3579" s="567"/>
      <c r="O3579" s="567"/>
      <c r="P3579" s="567"/>
      <c r="Q3579" s="567"/>
      <c r="R3579" s="567"/>
      <c r="S3579" s="567"/>
      <c r="T3579" s="567"/>
      <c r="U3579" s="567"/>
      <c r="V3579" s="567"/>
      <c r="W3579" s="567"/>
      <c r="X3579" s="567"/>
      <c r="Y3579" s="568"/>
      <c r="Z3579" s="567"/>
      <c r="AA3579" s="567"/>
      <c r="AB3579" s="316"/>
      <c r="AC3579" s="316"/>
    </row>
    <row r="3580" spans="1:29">
      <c r="A3580" s="576"/>
      <c r="B3580" s="566"/>
      <c r="C3580" s="566"/>
      <c r="D3580" s="566"/>
      <c r="E3580" s="566"/>
      <c r="F3580" s="567"/>
      <c r="G3580" s="567"/>
      <c r="H3580" s="567"/>
      <c r="I3580" s="567"/>
      <c r="J3580" s="567"/>
      <c r="K3580" s="567"/>
      <c r="L3580" s="567"/>
      <c r="M3580" s="567"/>
      <c r="N3580" s="567"/>
      <c r="O3580" s="567"/>
      <c r="P3580" s="567"/>
      <c r="Q3580" s="567"/>
      <c r="R3580" s="567"/>
      <c r="S3580" s="567"/>
      <c r="T3580" s="567"/>
      <c r="U3580" s="567"/>
      <c r="V3580" s="567"/>
      <c r="W3580" s="567"/>
      <c r="X3580" s="567"/>
      <c r="Y3580" s="568"/>
      <c r="Z3580" s="567"/>
      <c r="AA3580" s="567"/>
      <c r="AB3580" s="316"/>
      <c r="AC3580" s="316"/>
    </row>
    <row r="3581" spans="1:29">
      <c r="A3581" s="576"/>
      <c r="B3581" s="566"/>
      <c r="C3581" s="566"/>
      <c r="D3581" s="566"/>
      <c r="E3581" s="566"/>
      <c r="F3581" s="567"/>
      <c r="G3581" s="567"/>
      <c r="H3581" s="567"/>
      <c r="I3581" s="567"/>
      <c r="J3581" s="567"/>
      <c r="K3581" s="567"/>
      <c r="L3581" s="567"/>
      <c r="M3581" s="567"/>
      <c r="N3581" s="567"/>
      <c r="O3581" s="567"/>
      <c r="P3581" s="567"/>
      <c r="Q3581" s="567"/>
      <c r="R3581" s="567"/>
      <c r="S3581" s="567"/>
      <c r="T3581" s="567"/>
      <c r="U3581" s="567"/>
      <c r="V3581" s="567"/>
      <c r="W3581" s="567"/>
      <c r="X3581" s="567"/>
      <c r="Y3581" s="568"/>
      <c r="Z3581" s="567"/>
      <c r="AA3581" s="567"/>
      <c r="AB3581" s="316"/>
      <c r="AC3581" s="316"/>
    </row>
    <row r="3582" spans="1:29">
      <c r="A3582" s="576"/>
      <c r="B3582" s="566"/>
      <c r="C3582" s="566"/>
      <c r="D3582" s="566"/>
      <c r="E3582" s="566"/>
      <c r="F3582" s="567"/>
      <c r="G3582" s="567"/>
      <c r="H3582" s="567"/>
      <c r="I3582" s="567"/>
      <c r="J3582" s="567"/>
      <c r="K3582" s="567"/>
      <c r="L3582" s="567"/>
      <c r="M3582" s="567"/>
      <c r="N3582" s="567"/>
      <c r="O3582" s="567"/>
      <c r="P3582" s="567"/>
      <c r="Q3582" s="567"/>
      <c r="R3582" s="567"/>
      <c r="S3582" s="567"/>
      <c r="T3582" s="567"/>
      <c r="U3582" s="567"/>
      <c r="V3582" s="567"/>
      <c r="W3582" s="567"/>
      <c r="X3582" s="567"/>
      <c r="Y3582" s="568"/>
      <c r="Z3582" s="567"/>
      <c r="AA3582" s="567"/>
      <c r="AB3582" s="316"/>
      <c r="AC3582" s="316"/>
    </row>
    <row r="3583" spans="1:29">
      <c r="A3583" s="576"/>
      <c r="B3583" s="566"/>
      <c r="C3583" s="566"/>
      <c r="D3583" s="566"/>
      <c r="E3583" s="566"/>
      <c r="F3583" s="567"/>
      <c r="G3583" s="567"/>
      <c r="H3583" s="567"/>
      <c r="I3583" s="567"/>
      <c r="J3583" s="567"/>
      <c r="K3583" s="567"/>
      <c r="L3583" s="567"/>
      <c r="M3583" s="567"/>
      <c r="N3583" s="567"/>
      <c r="O3583" s="567"/>
      <c r="P3583" s="567"/>
      <c r="Q3583" s="567"/>
      <c r="R3583" s="567"/>
      <c r="S3583" s="567"/>
      <c r="T3583" s="567"/>
      <c r="U3583" s="567"/>
      <c r="V3583" s="567"/>
      <c r="W3583" s="567"/>
      <c r="X3583" s="567"/>
      <c r="Y3583" s="568"/>
      <c r="Z3583" s="567"/>
      <c r="AA3583" s="567"/>
      <c r="AB3583" s="316"/>
      <c r="AC3583" s="316"/>
    </row>
    <row r="3584" spans="1:29">
      <c r="A3584" s="576"/>
      <c r="B3584" s="566"/>
      <c r="C3584" s="566"/>
      <c r="D3584" s="566"/>
      <c r="E3584" s="566"/>
      <c r="F3584" s="567"/>
      <c r="G3584" s="567"/>
      <c r="H3584" s="567"/>
      <c r="I3584" s="567"/>
      <c r="J3584" s="567"/>
      <c r="K3584" s="567"/>
      <c r="L3584" s="567"/>
      <c r="M3584" s="567"/>
      <c r="N3584" s="567"/>
      <c r="O3584" s="567"/>
      <c r="P3584" s="567"/>
      <c r="Q3584" s="567"/>
      <c r="R3584" s="567"/>
      <c r="S3584" s="567"/>
      <c r="T3584" s="567"/>
      <c r="U3584" s="567"/>
      <c r="V3584" s="567"/>
      <c r="W3584" s="567"/>
      <c r="X3584" s="567"/>
      <c r="Y3584" s="568"/>
      <c r="Z3584" s="567"/>
      <c r="AA3584" s="567"/>
      <c r="AB3584" s="316"/>
      <c r="AC3584" s="316"/>
    </row>
    <row r="3585" spans="1:29">
      <c r="A3585" s="576"/>
      <c r="B3585" s="566"/>
      <c r="C3585" s="566"/>
      <c r="D3585" s="566"/>
      <c r="E3585" s="566"/>
      <c r="F3585" s="567"/>
      <c r="G3585" s="567"/>
      <c r="H3585" s="567"/>
      <c r="I3585" s="567"/>
      <c r="J3585" s="567"/>
      <c r="K3585" s="567"/>
      <c r="L3585" s="567"/>
      <c r="M3585" s="567"/>
      <c r="N3585" s="567"/>
      <c r="O3585" s="567"/>
      <c r="P3585" s="567"/>
      <c r="Q3585" s="567"/>
      <c r="R3585" s="567"/>
      <c r="S3585" s="567"/>
      <c r="T3585" s="567"/>
      <c r="U3585" s="567"/>
      <c r="V3585" s="567"/>
      <c r="W3585" s="567"/>
      <c r="X3585" s="567"/>
      <c r="Y3585" s="568"/>
      <c r="Z3585" s="567"/>
      <c r="AA3585" s="567"/>
      <c r="AB3585" s="316"/>
      <c r="AC3585" s="316"/>
    </row>
    <row r="3586" spans="1:29">
      <c r="A3586" s="576"/>
      <c r="B3586" s="566"/>
      <c r="C3586" s="566"/>
      <c r="D3586" s="566"/>
      <c r="E3586" s="566"/>
      <c r="F3586" s="567"/>
      <c r="G3586" s="567"/>
      <c r="H3586" s="567"/>
      <c r="I3586" s="567"/>
      <c r="J3586" s="567"/>
      <c r="K3586" s="567"/>
      <c r="L3586" s="567"/>
      <c r="M3586" s="567"/>
      <c r="N3586" s="567"/>
      <c r="O3586" s="567"/>
      <c r="P3586" s="567"/>
      <c r="Q3586" s="567"/>
      <c r="R3586" s="567"/>
      <c r="S3586" s="567"/>
      <c r="T3586" s="567"/>
      <c r="U3586" s="567"/>
      <c r="V3586" s="567"/>
      <c r="W3586" s="567"/>
      <c r="X3586" s="567"/>
      <c r="Y3586" s="568"/>
      <c r="Z3586" s="567"/>
      <c r="AA3586" s="567"/>
      <c r="AB3586" s="316"/>
      <c r="AC3586" s="316"/>
    </row>
    <row r="3587" spans="1:29">
      <c r="A3587" s="576"/>
      <c r="B3587" s="566"/>
      <c r="C3587" s="566"/>
      <c r="D3587" s="566"/>
      <c r="E3587" s="566"/>
      <c r="F3587" s="567"/>
      <c r="G3587" s="567"/>
      <c r="H3587" s="567"/>
      <c r="I3587" s="567"/>
      <c r="J3587" s="567"/>
      <c r="K3587" s="567"/>
      <c r="L3587" s="567"/>
      <c r="M3587" s="567"/>
      <c r="N3587" s="567"/>
      <c r="O3587" s="567"/>
      <c r="P3587" s="567"/>
      <c r="Q3587" s="567"/>
      <c r="R3587" s="567"/>
      <c r="S3587" s="567"/>
      <c r="T3587" s="567"/>
      <c r="U3587" s="567"/>
      <c r="V3587" s="567"/>
      <c r="W3587" s="567"/>
      <c r="X3587" s="567"/>
      <c r="Y3587" s="568"/>
      <c r="Z3587" s="567"/>
      <c r="AA3587" s="567"/>
      <c r="AB3587" s="316"/>
      <c r="AC3587" s="316"/>
    </row>
    <row r="3588" spans="1:29">
      <c r="A3588" s="576"/>
      <c r="B3588" s="566"/>
      <c r="C3588" s="566"/>
      <c r="D3588" s="566"/>
      <c r="E3588" s="566"/>
      <c r="F3588" s="567"/>
      <c r="G3588" s="567"/>
      <c r="H3588" s="567"/>
      <c r="I3588" s="567"/>
      <c r="J3588" s="567"/>
      <c r="K3588" s="567"/>
      <c r="L3588" s="567"/>
      <c r="M3588" s="567"/>
      <c r="N3588" s="567"/>
      <c r="O3588" s="567"/>
      <c r="P3588" s="567"/>
      <c r="Q3588" s="567"/>
      <c r="R3588" s="567"/>
      <c r="S3588" s="567"/>
      <c r="T3588" s="567"/>
      <c r="U3588" s="567"/>
      <c r="V3588" s="567"/>
      <c r="W3588" s="567"/>
      <c r="X3588" s="567"/>
      <c r="Y3588" s="568"/>
      <c r="Z3588" s="567"/>
      <c r="AA3588" s="567"/>
      <c r="AB3588" s="316"/>
      <c r="AC3588" s="316"/>
    </row>
    <row r="3589" spans="1:29">
      <c r="A3589" s="576"/>
      <c r="B3589" s="566"/>
      <c r="C3589" s="566"/>
      <c r="D3589" s="566"/>
      <c r="E3589" s="566"/>
      <c r="F3589" s="567"/>
      <c r="G3589" s="567"/>
      <c r="H3589" s="567"/>
      <c r="I3589" s="567"/>
      <c r="J3589" s="567"/>
      <c r="K3589" s="567"/>
      <c r="L3589" s="567"/>
      <c r="M3589" s="567"/>
      <c r="N3589" s="567"/>
      <c r="O3589" s="567"/>
      <c r="P3589" s="567"/>
      <c r="Q3589" s="567"/>
      <c r="R3589" s="567"/>
      <c r="S3589" s="567"/>
      <c r="T3589" s="567"/>
      <c r="U3589" s="567"/>
      <c r="V3589" s="567"/>
      <c r="W3589" s="567"/>
      <c r="X3589" s="567"/>
      <c r="Y3589" s="568"/>
      <c r="Z3589" s="567"/>
      <c r="AA3589" s="567"/>
      <c r="AB3589" s="316"/>
      <c r="AC3589" s="316"/>
    </row>
    <row r="3590" spans="1:29">
      <c r="A3590" s="576"/>
      <c r="B3590" s="566"/>
      <c r="C3590" s="566"/>
      <c r="D3590" s="566"/>
      <c r="E3590" s="566"/>
      <c r="F3590" s="567"/>
      <c r="G3590" s="567"/>
      <c r="H3590" s="567"/>
      <c r="I3590" s="567"/>
      <c r="J3590" s="567"/>
      <c r="K3590" s="567"/>
      <c r="L3590" s="567"/>
      <c r="M3590" s="567"/>
      <c r="N3590" s="567"/>
      <c r="O3590" s="567"/>
      <c r="P3590" s="567"/>
      <c r="Q3590" s="567"/>
      <c r="R3590" s="567"/>
      <c r="S3590" s="567"/>
      <c r="T3590" s="567"/>
      <c r="U3590" s="567"/>
      <c r="V3590" s="567"/>
      <c r="W3590" s="567"/>
      <c r="X3590" s="567"/>
      <c r="Y3590" s="568"/>
      <c r="Z3590" s="567"/>
      <c r="AA3590" s="567"/>
      <c r="AB3590" s="316"/>
      <c r="AC3590" s="316"/>
    </row>
    <row r="3591" spans="1:29">
      <c r="A3591" s="576"/>
      <c r="B3591" s="566"/>
      <c r="C3591" s="566"/>
      <c r="D3591" s="566"/>
      <c r="E3591" s="566"/>
      <c r="F3591" s="567"/>
      <c r="G3591" s="567"/>
      <c r="H3591" s="567"/>
      <c r="I3591" s="567"/>
      <c r="J3591" s="567"/>
      <c r="K3591" s="567"/>
      <c r="L3591" s="567"/>
      <c r="M3591" s="567"/>
      <c r="N3591" s="567"/>
      <c r="O3591" s="567"/>
      <c r="P3591" s="567"/>
      <c r="Q3591" s="567"/>
      <c r="R3591" s="567"/>
      <c r="S3591" s="567"/>
      <c r="T3591" s="567"/>
      <c r="U3591" s="567"/>
      <c r="V3591" s="567"/>
      <c r="W3591" s="567"/>
      <c r="X3591" s="567"/>
      <c r="Y3591" s="568"/>
      <c r="Z3591" s="567"/>
      <c r="AA3591" s="567"/>
      <c r="AB3591" s="316"/>
      <c r="AC3591" s="316"/>
    </row>
    <row r="3592" spans="1:29">
      <c r="A3592" s="576"/>
      <c r="B3592" s="566"/>
      <c r="C3592" s="566"/>
      <c r="D3592" s="566"/>
      <c r="E3592" s="566"/>
      <c r="F3592" s="567"/>
      <c r="G3592" s="567"/>
      <c r="H3592" s="567"/>
      <c r="I3592" s="567"/>
      <c r="J3592" s="567"/>
      <c r="K3592" s="567"/>
      <c r="L3592" s="567"/>
      <c r="M3592" s="567"/>
      <c r="N3592" s="567"/>
      <c r="O3592" s="567"/>
      <c r="P3592" s="567"/>
      <c r="Q3592" s="567"/>
      <c r="R3592" s="567"/>
      <c r="S3592" s="567"/>
      <c r="T3592" s="567"/>
      <c r="U3592" s="567"/>
      <c r="V3592" s="567"/>
      <c r="W3592" s="567"/>
      <c r="X3592" s="567"/>
      <c r="Y3592" s="568"/>
      <c r="Z3592" s="567"/>
      <c r="AA3592" s="567"/>
      <c r="AB3592" s="316"/>
      <c r="AC3592" s="316"/>
    </row>
    <row r="3593" spans="1:29">
      <c r="A3593" s="576"/>
      <c r="B3593" s="566"/>
      <c r="C3593" s="566"/>
      <c r="D3593" s="566"/>
      <c r="E3593" s="566"/>
      <c r="F3593" s="567"/>
      <c r="G3593" s="567"/>
      <c r="H3593" s="567"/>
      <c r="I3593" s="567"/>
      <c r="J3593" s="567"/>
      <c r="K3593" s="567"/>
      <c r="L3593" s="567"/>
      <c r="M3593" s="567"/>
      <c r="N3593" s="567"/>
      <c r="O3593" s="567"/>
      <c r="P3593" s="567"/>
      <c r="Q3593" s="567"/>
      <c r="R3593" s="567"/>
      <c r="S3593" s="567"/>
      <c r="T3593" s="567"/>
      <c r="U3593" s="567"/>
      <c r="V3593" s="567"/>
      <c r="W3593" s="567"/>
      <c r="X3593" s="567"/>
      <c r="Y3593" s="568"/>
      <c r="Z3593" s="567"/>
      <c r="AA3593" s="567"/>
      <c r="AB3593" s="316"/>
      <c r="AC3593" s="316"/>
    </row>
    <row r="3594" spans="1:29">
      <c r="A3594" s="576"/>
      <c r="B3594" s="566"/>
      <c r="C3594" s="566"/>
      <c r="D3594" s="566"/>
      <c r="E3594" s="566"/>
      <c r="F3594" s="567"/>
      <c r="G3594" s="567"/>
      <c r="H3594" s="567"/>
      <c r="I3594" s="567"/>
      <c r="J3594" s="567"/>
      <c r="K3594" s="567"/>
      <c r="L3594" s="567"/>
      <c r="M3594" s="567"/>
      <c r="N3594" s="567"/>
      <c r="O3594" s="567"/>
      <c r="P3594" s="567"/>
      <c r="Q3594" s="567"/>
      <c r="R3594" s="567"/>
      <c r="S3594" s="567"/>
      <c r="T3594" s="567"/>
      <c r="U3594" s="567"/>
      <c r="V3594" s="567"/>
      <c r="W3594" s="567"/>
      <c r="X3594" s="567"/>
      <c r="Y3594" s="568"/>
      <c r="Z3594" s="567"/>
      <c r="AA3594" s="567"/>
      <c r="AB3594" s="316"/>
      <c r="AC3594" s="316"/>
    </row>
    <row r="3595" spans="1:29">
      <c r="A3595" s="576"/>
      <c r="B3595" s="566"/>
      <c r="C3595" s="566"/>
      <c r="D3595" s="566"/>
      <c r="E3595" s="566"/>
      <c r="F3595" s="567"/>
      <c r="G3595" s="567"/>
      <c r="H3595" s="567"/>
      <c r="I3595" s="567"/>
      <c r="J3595" s="567"/>
      <c r="K3595" s="567"/>
      <c r="L3595" s="567"/>
      <c r="M3595" s="567"/>
      <c r="N3595" s="567"/>
      <c r="O3595" s="567"/>
      <c r="P3595" s="567"/>
      <c r="Q3595" s="567"/>
      <c r="R3595" s="567"/>
      <c r="S3595" s="567"/>
      <c r="T3595" s="567"/>
      <c r="U3595" s="567"/>
      <c r="V3595" s="567"/>
      <c r="W3595" s="567"/>
      <c r="X3595" s="567"/>
      <c r="Y3595" s="568"/>
      <c r="Z3595" s="567"/>
      <c r="AA3595" s="567"/>
      <c r="AB3595" s="316"/>
      <c r="AC3595" s="316"/>
    </row>
    <row r="3596" spans="1:29">
      <c r="A3596" s="576"/>
      <c r="B3596" s="566"/>
      <c r="C3596" s="566"/>
      <c r="D3596" s="566"/>
      <c r="E3596" s="566"/>
      <c r="F3596" s="567"/>
      <c r="G3596" s="567"/>
      <c r="H3596" s="567"/>
      <c r="I3596" s="567"/>
      <c r="J3596" s="567"/>
      <c r="K3596" s="567"/>
      <c r="L3596" s="567"/>
      <c r="M3596" s="567"/>
      <c r="N3596" s="567"/>
      <c r="O3596" s="567"/>
      <c r="P3596" s="567"/>
      <c r="Q3596" s="567"/>
      <c r="R3596" s="567"/>
      <c r="S3596" s="567"/>
      <c r="T3596" s="567"/>
      <c r="U3596" s="567"/>
      <c r="V3596" s="567"/>
      <c r="W3596" s="567"/>
      <c r="X3596" s="567"/>
      <c r="Y3596" s="568"/>
      <c r="Z3596" s="567"/>
      <c r="AA3596" s="567"/>
      <c r="AB3596" s="316"/>
      <c r="AC3596" s="316"/>
    </row>
    <row r="3597" spans="1:29">
      <c r="A3597" s="576"/>
      <c r="B3597" s="566"/>
      <c r="C3597" s="566"/>
      <c r="D3597" s="566"/>
      <c r="E3597" s="566"/>
      <c r="F3597" s="567"/>
      <c r="G3597" s="567"/>
      <c r="H3597" s="567"/>
      <c r="I3597" s="567"/>
      <c r="J3597" s="567"/>
      <c r="K3597" s="567"/>
      <c r="L3597" s="567"/>
      <c r="M3597" s="567"/>
      <c r="N3597" s="567"/>
      <c r="O3597" s="567"/>
      <c r="P3597" s="567"/>
      <c r="Q3597" s="567"/>
      <c r="R3597" s="567"/>
      <c r="S3597" s="567"/>
      <c r="T3597" s="567"/>
      <c r="U3597" s="567"/>
      <c r="V3597" s="567"/>
      <c r="W3597" s="567"/>
      <c r="X3597" s="567"/>
      <c r="Y3597" s="568"/>
      <c r="Z3597" s="567"/>
      <c r="AA3597" s="567"/>
      <c r="AB3597" s="316"/>
      <c r="AC3597" s="316"/>
    </row>
    <row r="3598" spans="1:29">
      <c r="A3598" s="576"/>
      <c r="B3598" s="566"/>
      <c r="C3598" s="566"/>
      <c r="D3598" s="566"/>
      <c r="E3598" s="566"/>
      <c r="F3598" s="567"/>
      <c r="G3598" s="567"/>
      <c r="H3598" s="567"/>
      <c r="I3598" s="567"/>
      <c r="J3598" s="567"/>
      <c r="K3598" s="567"/>
      <c r="L3598" s="567"/>
      <c r="M3598" s="567"/>
      <c r="N3598" s="567"/>
      <c r="O3598" s="567"/>
      <c r="P3598" s="567"/>
      <c r="Q3598" s="567"/>
      <c r="R3598" s="567"/>
      <c r="S3598" s="567"/>
      <c r="T3598" s="567"/>
      <c r="U3598" s="567"/>
      <c r="V3598" s="567"/>
      <c r="W3598" s="567"/>
      <c r="X3598" s="567"/>
      <c r="Y3598" s="568"/>
      <c r="Z3598" s="567"/>
      <c r="AA3598" s="567"/>
      <c r="AB3598" s="316"/>
      <c r="AC3598" s="316"/>
    </row>
    <row r="3599" spans="1:29">
      <c r="A3599" s="576"/>
      <c r="B3599" s="566"/>
      <c r="C3599" s="566"/>
      <c r="D3599" s="566"/>
      <c r="E3599" s="566"/>
      <c r="F3599" s="567"/>
      <c r="G3599" s="567"/>
      <c r="H3599" s="567"/>
      <c r="I3599" s="567"/>
      <c r="J3599" s="567"/>
      <c r="K3599" s="567"/>
      <c r="L3599" s="567"/>
      <c r="M3599" s="567"/>
      <c r="N3599" s="567"/>
      <c r="O3599" s="567"/>
      <c r="P3599" s="567"/>
      <c r="Q3599" s="567"/>
      <c r="R3599" s="567"/>
      <c r="S3599" s="567"/>
      <c r="T3599" s="567"/>
      <c r="U3599" s="567"/>
      <c r="V3599" s="567"/>
      <c r="W3599" s="567"/>
      <c r="X3599" s="567"/>
      <c r="Y3599" s="568"/>
      <c r="Z3599" s="567"/>
      <c r="AA3599" s="567"/>
      <c r="AB3599" s="316"/>
      <c r="AC3599" s="316"/>
    </row>
    <row r="3600" spans="1:29">
      <c r="A3600" s="576"/>
      <c r="B3600" s="566"/>
      <c r="C3600" s="566"/>
      <c r="D3600" s="566"/>
      <c r="E3600" s="566"/>
      <c r="F3600" s="567"/>
      <c r="G3600" s="567"/>
      <c r="H3600" s="567"/>
      <c r="I3600" s="567"/>
      <c r="J3600" s="567"/>
      <c r="K3600" s="567"/>
      <c r="L3600" s="567"/>
      <c r="M3600" s="567"/>
      <c r="N3600" s="567"/>
      <c r="O3600" s="567"/>
      <c r="P3600" s="567"/>
      <c r="Q3600" s="567"/>
      <c r="R3600" s="567"/>
      <c r="S3600" s="567"/>
      <c r="T3600" s="567"/>
      <c r="U3600" s="567"/>
      <c r="V3600" s="567"/>
      <c r="W3600" s="567"/>
      <c r="X3600" s="567"/>
      <c r="Y3600" s="568"/>
      <c r="Z3600" s="567"/>
      <c r="AA3600" s="567"/>
      <c r="AB3600" s="316"/>
      <c r="AC3600" s="316"/>
    </row>
    <row r="3601" spans="1:29">
      <c r="A3601" s="576"/>
      <c r="B3601" s="566"/>
      <c r="C3601" s="566"/>
      <c r="D3601" s="566"/>
      <c r="E3601" s="566"/>
      <c r="F3601" s="567"/>
      <c r="G3601" s="567"/>
      <c r="H3601" s="567"/>
      <c r="I3601" s="567"/>
      <c r="J3601" s="567"/>
      <c r="K3601" s="567"/>
      <c r="L3601" s="567"/>
      <c r="M3601" s="567"/>
      <c r="N3601" s="567"/>
      <c r="O3601" s="567"/>
      <c r="P3601" s="567"/>
      <c r="Q3601" s="567"/>
      <c r="R3601" s="567"/>
      <c r="S3601" s="567"/>
      <c r="T3601" s="567"/>
      <c r="U3601" s="567"/>
      <c r="V3601" s="567"/>
      <c r="W3601" s="567"/>
      <c r="X3601" s="567"/>
      <c r="Y3601" s="568"/>
      <c r="Z3601" s="567"/>
      <c r="AA3601" s="567"/>
      <c r="AB3601" s="316"/>
      <c r="AC3601" s="316"/>
    </row>
    <row r="3602" spans="1:29">
      <c r="A3602" s="576"/>
      <c r="B3602" s="566"/>
      <c r="C3602" s="566"/>
      <c r="D3602" s="566"/>
      <c r="E3602" s="566"/>
      <c r="F3602" s="567"/>
      <c r="G3602" s="567"/>
      <c r="H3602" s="567"/>
      <c r="I3602" s="567"/>
      <c r="J3602" s="567"/>
      <c r="K3602" s="567"/>
      <c r="L3602" s="567"/>
      <c r="M3602" s="567"/>
      <c r="N3602" s="567"/>
      <c r="O3602" s="567"/>
      <c r="P3602" s="567"/>
      <c r="Q3602" s="567"/>
      <c r="R3602" s="567"/>
      <c r="S3602" s="567"/>
      <c r="T3602" s="567"/>
      <c r="U3602" s="567"/>
      <c r="V3602" s="567"/>
      <c r="W3602" s="567"/>
      <c r="X3602" s="567"/>
      <c r="Y3602" s="568"/>
      <c r="Z3602" s="567"/>
      <c r="AA3602" s="567"/>
      <c r="AB3602" s="316"/>
      <c r="AC3602" s="316"/>
    </row>
    <row r="3603" spans="1:29">
      <c r="A3603" s="576"/>
      <c r="B3603" s="566"/>
      <c r="C3603" s="566"/>
      <c r="D3603" s="566"/>
      <c r="E3603" s="566"/>
      <c r="F3603" s="567"/>
      <c r="G3603" s="567"/>
      <c r="H3603" s="567"/>
      <c r="I3603" s="567"/>
      <c r="J3603" s="567"/>
      <c r="K3603" s="567"/>
      <c r="L3603" s="567"/>
      <c r="M3603" s="567"/>
      <c r="N3603" s="567"/>
      <c r="O3603" s="567"/>
      <c r="P3603" s="567"/>
      <c r="Q3603" s="567"/>
      <c r="R3603" s="567"/>
      <c r="S3603" s="567"/>
      <c r="T3603" s="567"/>
      <c r="U3603" s="567"/>
      <c r="V3603" s="567"/>
      <c r="W3603" s="567"/>
      <c r="X3603" s="567"/>
      <c r="Y3603" s="568"/>
      <c r="Z3603" s="567"/>
      <c r="AA3603" s="567"/>
      <c r="AB3603" s="316"/>
      <c r="AC3603" s="316"/>
    </row>
    <row r="3604" spans="1:29">
      <c r="A3604" s="576"/>
      <c r="B3604" s="566"/>
      <c r="C3604" s="566"/>
      <c r="D3604" s="566"/>
      <c r="E3604" s="566"/>
      <c r="F3604" s="567"/>
      <c r="G3604" s="567"/>
      <c r="H3604" s="567"/>
      <c r="I3604" s="567"/>
      <c r="J3604" s="567"/>
      <c r="K3604" s="567"/>
      <c r="L3604" s="567"/>
      <c r="M3604" s="567"/>
      <c r="N3604" s="567"/>
      <c r="O3604" s="567"/>
      <c r="P3604" s="567"/>
      <c r="Q3604" s="567"/>
      <c r="R3604" s="567"/>
      <c r="S3604" s="567"/>
      <c r="T3604" s="567"/>
      <c r="U3604" s="567"/>
      <c r="V3604" s="567"/>
      <c r="W3604" s="567"/>
      <c r="X3604" s="567"/>
      <c r="Y3604" s="568"/>
      <c r="Z3604" s="567"/>
      <c r="AA3604" s="567"/>
      <c r="AB3604" s="316"/>
      <c r="AC3604" s="316"/>
    </row>
    <row r="3605" spans="1:29">
      <c r="A3605" s="576"/>
      <c r="B3605" s="566"/>
      <c r="C3605" s="566"/>
      <c r="D3605" s="566"/>
      <c r="E3605" s="566"/>
      <c r="F3605" s="567"/>
      <c r="G3605" s="567"/>
      <c r="H3605" s="567"/>
      <c r="I3605" s="567"/>
      <c r="J3605" s="567"/>
      <c r="K3605" s="567"/>
      <c r="L3605" s="567"/>
      <c r="M3605" s="567"/>
      <c r="N3605" s="567"/>
      <c r="O3605" s="567"/>
      <c r="P3605" s="567"/>
      <c r="Q3605" s="567"/>
      <c r="R3605" s="567"/>
      <c r="S3605" s="567"/>
      <c r="T3605" s="567"/>
      <c r="U3605" s="567"/>
      <c r="V3605" s="567"/>
      <c r="W3605" s="567"/>
      <c r="X3605" s="567"/>
      <c r="Y3605" s="568"/>
      <c r="Z3605" s="567"/>
      <c r="AA3605" s="567"/>
      <c r="AB3605" s="316"/>
      <c r="AC3605" s="316"/>
    </row>
    <row r="3606" spans="1:29">
      <c r="A3606" s="576"/>
      <c r="B3606" s="566"/>
      <c r="C3606" s="566"/>
      <c r="D3606" s="566"/>
      <c r="E3606" s="566"/>
      <c r="F3606" s="567"/>
      <c r="G3606" s="567"/>
      <c r="H3606" s="567"/>
      <c r="I3606" s="567"/>
      <c r="J3606" s="567"/>
      <c r="K3606" s="567"/>
      <c r="L3606" s="567"/>
      <c r="M3606" s="567"/>
      <c r="N3606" s="567"/>
      <c r="O3606" s="567"/>
      <c r="P3606" s="567"/>
      <c r="Q3606" s="567"/>
      <c r="R3606" s="567"/>
      <c r="S3606" s="567"/>
      <c r="T3606" s="567"/>
      <c r="U3606" s="567"/>
      <c r="V3606" s="567"/>
      <c r="W3606" s="567"/>
      <c r="X3606" s="567"/>
      <c r="Y3606" s="568"/>
      <c r="Z3606" s="567"/>
      <c r="AA3606" s="567"/>
      <c r="AB3606" s="316"/>
      <c r="AC3606" s="316"/>
    </row>
    <row r="3607" spans="1:29">
      <c r="A3607" s="576"/>
      <c r="B3607" s="566"/>
      <c r="C3607" s="566"/>
      <c r="D3607" s="566"/>
      <c r="E3607" s="566"/>
      <c r="F3607" s="567"/>
      <c r="G3607" s="567"/>
      <c r="H3607" s="567"/>
      <c r="I3607" s="567"/>
      <c r="J3607" s="567"/>
      <c r="K3607" s="567"/>
      <c r="L3607" s="567"/>
      <c r="M3607" s="567"/>
      <c r="N3607" s="567"/>
      <c r="O3607" s="567"/>
      <c r="P3607" s="567"/>
      <c r="Q3607" s="567"/>
      <c r="R3607" s="567"/>
      <c r="S3607" s="567"/>
      <c r="T3607" s="567"/>
      <c r="U3607" s="567"/>
      <c r="V3607" s="567"/>
      <c r="W3607" s="567"/>
      <c r="X3607" s="567"/>
      <c r="Y3607" s="568"/>
      <c r="Z3607" s="567"/>
      <c r="AA3607" s="567"/>
      <c r="AB3607" s="316"/>
      <c r="AC3607" s="316"/>
    </row>
    <row r="3608" spans="1:29">
      <c r="A3608" s="576"/>
      <c r="B3608" s="566"/>
      <c r="C3608" s="566"/>
      <c r="D3608" s="566"/>
      <c r="E3608" s="566"/>
      <c r="F3608" s="567"/>
      <c r="G3608" s="567"/>
      <c r="H3608" s="567"/>
      <c r="I3608" s="567"/>
      <c r="J3608" s="567"/>
      <c r="K3608" s="567"/>
      <c r="L3608" s="567"/>
      <c r="M3608" s="567"/>
      <c r="N3608" s="567"/>
      <c r="O3608" s="567"/>
      <c r="P3608" s="567"/>
      <c r="Q3608" s="567"/>
      <c r="R3608" s="567"/>
      <c r="S3608" s="567"/>
      <c r="T3608" s="567"/>
      <c r="U3608" s="567"/>
      <c r="V3608" s="567"/>
      <c r="W3608" s="567"/>
      <c r="X3608" s="567"/>
      <c r="Y3608" s="568"/>
      <c r="Z3608" s="567"/>
      <c r="AA3608" s="567"/>
      <c r="AB3608" s="316"/>
      <c r="AC3608" s="316"/>
    </row>
    <row r="3609" spans="1:29">
      <c r="A3609" s="576"/>
      <c r="B3609" s="566"/>
      <c r="C3609" s="566"/>
      <c r="D3609" s="566"/>
      <c r="E3609" s="566"/>
      <c r="F3609" s="567"/>
      <c r="G3609" s="567"/>
      <c r="H3609" s="567"/>
      <c r="I3609" s="567"/>
      <c r="J3609" s="567"/>
      <c r="K3609" s="567"/>
      <c r="L3609" s="567"/>
      <c r="M3609" s="567"/>
      <c r="N3609" s="567"/>
      <c r="O3609" s="567"/>
      <c r="P3609" s="567"/>
      <c r="Q3609" s="567"/>
      <c r="R3609" s="567"/>
      <c r="S3609" s="567"/>
      <c r="T3609" s="567"/>
      <c r="U3609" s="567"/>
      <c r="V3609" s="567"/>
      <c r="W3609" s="567"/>
      <c r="X3609" s="567"/>
      <c r="Y3609" s="568"/>
      <c r="Z3609" s="567"/>
      <c r="AA3609" s="567"/>
      <c r="AB3609" s="316"/>
      <c r="AC3609" s="316"/>
    </row>
    <row r="3610" spans="1:29">
      <c r="A3610" s="576"/>
      <c r="B3610" s="566"/>
      <c r="C3610" s="566"/>
      <c r="D3610" s="566"/>
      <c r="E3610" s="566"/>
      <c r="F3610" s="567"/>
      <c r="G3610" s="567"/>
      <c r="H3610" s="567"/>
      <c r="I3610" s="567"/>
      <c r="J3610" s="567"/>
      <c r="K3610" s="567"/>
      <c r="L3610" s="567"/>
      <c r="M3610" s="567"/>
      <c r="N3610" s="567"/>
      <c r="O3610" s="567"/>
      <c r="P3610" s="567"/>
      <c r="Q3610" s="567"/>
      <c r="R3610" s="567"/>
      <c r="S3610" s="567"/>
      <c r="T3610" s="567"/>
      <c r="U3610" s="567"/>
      <c r="V3610" s="567"/>
      <c r="W3610" s="567"/>
      <c r="X3610" s="567"/>
      <c r="Y3610" s="568"/>
      <c r="Z3610" s="567"/>
      <c r="AA3610" s="567"/>
      <c r="AB3610" s="316"/>
      <c r="AC3610" s="316"/>
    </row>
    <row r="3611" spans="1:29">
      <c r="A3611" s="576"/>
      <c r="B3611" s="566"/>
      <c r="C3611" s="566"/>
      <c r="D3611" s="566"/>
      <c r="E3611" s="566"/>
      <c r="F3611" s="567"/>
      <c r="G3611" s="567"/>
      <c r="H3611" s="567"/>
      <c r="I3611" s="567"/>
      <c r="J3611" s="567"/>
      <c r="K3611" s="567"/>
      <c r="L3611" s="567"/>
      <c r="M3611" s="567"/>
      <c r="N3611" s="567"/>
      <c r="O3611" s="567"/>
      <c r="P3611" s="567"/>
      <c r="Q3611" s="567"/>
      <c r="R3611" s="567"/>
      <c r="S3611" s="567"/>
      <c r="T3611" s="567"/>
      <c r="U3611" s="567"/>
      <c r="V3611" s="567"/>
      <c r="W3611" s="567"/>
      <c r="X3611" s="567"/>
      <c r="Y3611" s="568"/>
      <c r="Z3611" s="567"/>
      <c r="AA3611" s="567"/>
      <c r="AB3611" s="316"/>
      <c r="AC3611" s="316"/>
    </row>
    <row r="3612" spans="1:29">
      <c r="A3612" s="576"/>
      <c r="B3612" s="566"/>
      <c r="C3612" s="566"/>
      <c r="D3612" s="566"/>
      <c r="E3612" s="566"/>
      <c r="F3612" s="567"/>
      <c r="G3612" s="567"/>
      <c r="H3612" s="567"/>
      <c r="I3612" s="567"/>
      <c r="J3612" s="567"/>
      <c r="K3612" s="567"/>
      <c r="L3612" s="567"/>
      <c r="M3612" s="567"/>
      <c r="N3612" s="567"/>
      <c r="O3612" s="567"/>
      <c r="P3612" s="567"/>
      <c r="Q3612" s="567"/>
      <c r="R3612" s="567"/>
      <c r="S3612" s="567"/>
      <c r="T3612" s="567"/>
      <c r="U3612" s="567"/>
      <c r="V3612" s="567"/>
      <c r="W3612" s="567"/>
      <c r="X3612" s="567"/>
      <c r="Y3612" s="568"/>
      <c r="Z3612" s="567"/>
      <c r="AA3612" s="567"/>
      <c r="AB3612" s="316"/>
      <c r="AC3612" s="316"/>
    </row>
    <row r="3613" spans="1:29">
      <c r="A3613" s="576"/>
      <c r="B3613" s="566"/>
      <c r="C3613" s="566"/>
      <c r="D3613" s="566"/>
      <c r="E3613" s="566"/>
      <c r="F3613" s="567"/>
      <c r="G3613" s="567"/>
      <c r="H3613" s="567"/>
      <c r="I3613" s="567"/>
      <c r="J3613" s="567"/>
      <c r="K3613" s="567"/>
      <c r="L3613" s="567"/>
      <c r="M3613" s="567"/>
      <c r="N3613" s="567"/>
      <c r="O3613" s="567"/>
      <c r="P3613" s="567"/>
      <c r="Q3613" s="567"/>
      <c r="R3613" s="567"/>
      <c r="S3613" s="567"/>
      <c r="T3613" s="567"/>
      <c r="U3613" s="567"/>
      <c r="V3613" s="567"/>
      <c r="W3613" s="567"/>
      <c r="X3613" s="567"/>
      <c r="Y3613" s="568"/>
      <c r="Z3613" s="567"/>
      <c r="AA3613" s="567"/>
      <c r="AB3613" s="316"/>
      <c r="AC3613" s="316"/>
    </row>
    <row r="3614" spans="1:29">
      <c r="A3614" s="576"/>
      <c r="B3614" s="566"/>
      <c r="C3614" s="566"/>
      <c r="D3614" s="566"/>
      <c r="E3614" s="566"/>
      <c r="F3614" s="567"/>
      <c r="G3614" s="567"/>
      <c r="H3614" s="567"/>
      <c r="I3614" s="567"/>
      <c r="J3614" s="567"/>
      <c r="K3614" s="567"/>
      <c r="L3614" s="567"/>
      <c r="M3614" s="567"/>
      <c r="N3614" s="567"/>
      <c r="O3614" s="567"/>
      <c r="P3614" s="567"/>
      <c r="Q3614" s="567"/>
      <c r="R3614" s="567"/>
      <c r="S3614" s="567"/>
      <c r="T3614" s="567"/>
      <c r="U3614" s="567"/>
      <c r="V3614" s="567"/>
      <c r="W3614" s="567"/>
      <c r="X3614" s="567"/>
      <c r="Y3614" s="568"/>
      <c r="Z3614" s="567"/>
      <c r="AA3614" s="567"/>
      <c r="AB3614" s="316"/>
      <c r="AC3614" s="316"/>
    </row>
    <row r="3615" spans="1:29">
      <c r="A3615" s="576"/>
      <c r="B3615" s="566"/>
      <c r="C3615" s="566"/>
      <c r="D3615" s="566"/>
      <c r="E3615" s="566"/>
      <c r="F3615" s="567"/>
      <c r="G3615" s="567"/>
      <c r="H3615" s="567"/>
      <c r="I3615" s="567"/>
      <c r="J3615" s="567"/>
      <c r="K3615" s="567"/>
      <c r="L3615" s="567"/>
      <c r="M3615" s="567"/>
      <c r="N3615" s="567"/>
      <c r="O3615" s="567"/>
      <c r="P3615" s="567"/>
      <c r="Q3615" s="567"/>
      <c r="R3615" s="567"/>
      <c r="S3615" s="567"/>
      <c r="T3615" s="567"/>
      <c r="U3615" s="567"/>
      <c r="V3615" s="567"/>
      <c r="W3615" s="567"/>
      <c r="X3615" s="567"/>
      <c r="Y3615" s="568"/>
      <c r="Z3615" s="567"/>
      <c r="AA3615" s="567"/>
      <c r="AB3615" s="316"/>
      <c r="AC3615" s="316"/>
    </row>
    <row r="3616" spans="1:29">
      <c r="A3616" s="576"/>
      <c r="B3616" s="566"/>
      <c r="C3616" s="566"/>
      <c r="D3616" s="566"/>
      <c r="E3616" s="566"/>
      <c r="F3616" s="567"/>
      <c r="G3616" s="567"/>
      <c r="H3616" s="567"/>
      <c r="I3616" s="567"/>
      <c r="J3616" s="567"/>
      <c r="K3616" s="567"/>
      <c r="L3616" s="567"/>
      <c r="M3616" s="567"/>
      <c r="N3616" s="567"/>
      <c r="O3616" s="567"/>
      <c r="P3616" s="567"/>
      <c r="Q3616" s="567"/>
      <c r="R3616" s="567"/>
      <c r="S3616" s="567"/>
      <c r="T3616" s="567"/>
      <c r="U3616" s="567"/>
      <c r="V3616" s="567"/>
      <c r="W3616" s="567"/>
      <c r="X3616" s="567"/>
      <c r="Y3616" s="568"/>
      <c r="Z3616" s="567"/>
      <c r="AA3616" s="567"/>
      <c r="AB3616" s="316"/>
      <c r="AC3616" s="316"/>
    </row>
    <row r="3617" spans="1:29">
      <c r="A3617" s="576"/>
      <c r="B3617" s="566"/>
      <c r="C3617" s="566"/>
      <c r="D3617" s="566"/>
      <c r="E3617" s="566"/>
      <c r="F3617" s="567"/>
      <c r="G3617" s="567"/>
      <c r="H3617" s="567"/>
      <c r="I3617" s="567"/>
      <c r="J3617" s="567"/>
      <c r="K3617" s="567"/>
      <c r="L3617" s="567"/>
      <c r="M3617" s="567"/>
      <c r="N3617" s="567"/>
      <c r="O3617" s="567"/>
      <c r="P3617" s="567"/>
      <c r="Q3617" s="567"/>
      <c r="R3617" s="567"/>
      <c r="S3617" s="567"/>
      <c r="T3617" s="567"/>
      <c r="U3617" s="567"/>
      <c r="V3617" s="567"/>
      <c r="W3617" s="567"/>
      <c r="X3617" s="567"/>
      <c r="Y3617" s="568"/>
      <c r="Z3617" s="567"/>
      <c r="AA3617" s="567"/>
      <c r="AB3617" s="316"/>
      <c r="AC3617" s="316"/>
    </row>
    <row r="3618" spans="1:29">
      <c r="A3618" s="576"/>
      <c r="B3618" s="566"/>
      <c r="C3618" s="566"/>
      <c r="D3618" s="566"/>
      <c r="E3618" s="566"/>
      <c r="F3618" s="567"/>
      <c r="G3618" s="567"/>
      <c r="H3618" s="567"/>
      <c r="I3618" s="567"/>
      <c r="J3618" s="567"/>
      <c r="K3618" s="567"/>
      <c r="L3618" s="567"/>
      <c r="M3618" s="567"/>
      <c r="N3618" s="567"/>
      <c r="O3618" s="567"/>
      <c r="P3618" s="567"/>
      <c r="Q3618" s="567"/>
      <c r="R3618" s="567"/>
      <c r="S3618" s="567"/>
      <c r="T3618" s="567"/>
      <c r="U3618" s="567"/>
      <c r="V3618" s="567"/>
      <c r="W3618" s="567"/>
      <c r="X3618" s="567"/>
      <c r="Y3618" s="568"/>
      <c r="Z3618" s="567"/>
      <c r="AA3618" s="567"/>
      <c r="AB3618" s="316"/>
      <c r="AC3618" s="316"/>
    </row>
    <row r="3619" spans="1:29">
      <c r="A3619" s="576"/>
      <c r="B3619" s="566"/>
      <c r="C3619" s="566"/>
      <c r="D3619" s="566"/>
      <c r="E3619" s="566"/>
      <c r="F3619" s="567"/>
      <c r="G3619" s="567"/>
      <c r="H3619" s="567"/>
      <c r="I3619" s="567"/>
      <c r="J3619" s="567"/>
      <c r="K3619" s="567"/>
      <c r="L3619" s="567"/>
      <c r="M3619" s="567"/>
      <c r="N3619" s="567"/>
      <c r="O3619" s="567"/>
      <c r="P3619" s="567"/>
      <c r="Q3619" s="567"/>
      <c r="R3619" s="567"/>
      <c r="S3619" s="567"/>
      <c r="T3619" s="567"/>
      <c r="U3619" s="567"/>
      <c r="V3619" s="567"/>
      <c r="W3619" s="567"/>
      <c r="X3619" s="567"/>
      <c r="Y3619" s="568"/>
      <c r="Z3619" s="567"/>
      <c r="AA3619" s="567"/>
      <c r="AB3619" s="316"/>
      <c r="AC3619" s="316"/>
    </row>
    <row r="3620" spans="1:29">
      <c r="A3620" s="576"/>
      <c r="B3620" s="566"/>
      <c r="C3620" s="566"/>
      <c r="D3620" s="566"/>
      <c r="E3620" s="566"/>
      <c r="F3620" s="567"/>
      <c r="G3620" s="567"/>
      <c r="H3620" s="567"/>
      <c r="I3620" s="567"/>
      <c r="J3620" s="567"/>
      <c r="K3620" s="567"/>
      <c r="L3620" s="567"/>
      <c r="M3620" s="567"/>
      <c r="N3620" s="567"/>
      <c r="O3620" s="567"/>
      <c r="P3620" s="567"/>
      <c r="Q3620" s="567"/>
      <c r="R3620" s="567"/>
      <c r="S3620" s="567"/>
      <c r="T3620" s="567"/>
      <c r="U3620" s="567"/>
      <c r="V3620" s="567"/>
      <c r="W3620" s="567"/>
      <c r="X3620" s="567"/>
      <c r="Y3620" s="568"/>
      <c r="Z3620" s="567"/>
      <c r="AA3620" s="567"/>
      <c r="AB3620" s="316"/>
      <c r="AC3620" s="316"/>
    </row>
    <row r="3621" spans="1:29">
      <c r="A3621" s="576"/>
      <c r="B3621" s="566"/>
      <c r="C3621" s="566"/>
      <c r="D3621" s="566"/>
      <c r="E3621" s="566"/>
      <c r="F3621" s="567"/>
      <c r="G3621" s="567"/>
      <c r="H3621" s="567"/>
      <c r="I3621" s="567"/>
      <c r="J3621" s="567"/>
      <c r="K3621" s="567"/>
      <c r="L3621" s="567"/>
      <c r="M3621" s="567"/>
      <c r="N3621" s="567"/>
      <c r="O3621" s="567"/>
      <c r="P3621" s="567"/>
      <c r="Q3621" s="567"/>
      <c r="R3621" s="567"/>
      <c r="S3621" s="567"/>
      <c r="T3621" s="567"/>
      <c r="U3621" s="567"/>
      <c r="V3621" s="567"/>
      <c r="W3621" s="567"/>
      <c r="X3621" s="567"/>
      <c r="Y3621" s="568"/>
      <c r="Z3621" s="567"/>
      <c r="AA3621" s="567"/>
      <c r="AB3621" s="316"/>
      <c r="AC3621" s="316"/>
    </row>
    <row r="3622" spans="1:29">
      <c r="A3622" s="576"/>
      <c r="B3622" s="566"/>
      <c r="C3622" s="566"/>
      <c r="D3622" s="566"/>
      <c r="E3622" s="566"/>
      <c r="F3622" s="567"/>
      <c r="G3622" s="567"/>
      <c r="H3622" s="567"/>
      <c r="I3622" s="567"/>
      <c r="J3622" s="567"/>
      <c r="K3622" s="567"/>
      <c r="L3622" s="567"/>
      <c r="M3622" s="567"/>
      <c r="N3622" s="567"/>
      <c r="O3622" s="567"/>
      <c r="P3622" s="567"/>
      <c r="Q3622" s="567"/>
      <c r="R3622" s="567"/>
      <c r="S3622" s="567"/>
      <c r="T3622" s="567"/>
      <c r="U3622" s="567"/>
      <c r="V3622" s="567"/>
      <c r="W3622" s="567"/>
      <c r="X3622" s="567"/>
      <c r="Y3622" s="568"/>
      <c r="Z3622" s="567"/>
      <c r="AA3622" s="567"/>
      <c r="AB3622" s="316"/>
      <c r="AC3622" s="316"/>
    </row>
    <row r="3623" spans="1:29">
      <c r="A3623" s="576"/>
      <c r="B3623" s="566"/>
      <c r="C3623" s="566"/>
      <c r="D3623" s="566"/>
      <c r="E3623" s="566"/>
      <c r="F3623" s="567"/>
      <c r="G3623" s="567"/>
      <c r="H3623" s="567"/>
      <c r="I3623" s="567"/>
      <c r="J3623" s="567"/>
      <c r="K3623" s="567"/>
      <c r="L3623" s="567"/>
      <c r="M3623" s="567"/>
      <c r="N3623" s="567"/>
      <c r="O3623" s="567"/>
      <c r="P3623" s="567"/>
      <c r="Q3623" s="567"/>
      <c r="R3623" s="567"/>
      <c r="S3623" s="567"/>
      <c r="T3623" s="567"/>
      <c r="U3623" s="567"/>
      <c r="V3623" s="567"/>
      <c r="W3623" s="567"/>
      <c r="X3623" s="567"/>
      <c r="Y3623" s="568"/>
      <c r="Z3623" s="567"/>
      <c r="AA3623" s="567"/>
      <c r="AB3623" s="316"/>
      <c r="AC3623" s="316"/>
    </row>
    <row r="3624" spans="1:29">
      <c r="A3624" s="576"/>
      <c r="B3624" s="566"/>
      <c r="C3624" s="566"/>
      <c r="D3624" s="566"/>
      <c r="E3624" s="566"/>
      <c r="F3624" s="567"/>
      <c r="G3624" s="567"/>
      <c r="H3624" s="567"/>
      <c r="I3624" s="567"/>
      <c r="J3624" s="567"/>
      <c r="K3624" s="567"/>
      <c r="L3624" s="567"/>
      <c r="M3624" s="567"/>
      <c r="N3624" s="567"/>
      <c r="O3624" s="567"/>
      <c r="P3624" s="567"/>
      <c r="Q3624" s="567"/>
      <c r="R3624" s="567"/>
      <c r="S3624" s="567"/>
      <c r="T3624" s="567"/>
      <c r="U3624" s="567"/>
      <c r="V3624" s="567"/>
      <c r="W3624" s="567"/>
      <c r="X3624" s="567"/>
      <c r="Y3624" s="568"/>
      <c r="Z3624" s="567"/>
      <c r="AA3624" s="567"/>
      <c r="AB3624" s="316"/>
      <c r="AC3624" s="316"/>
    </row>
    <row r="3625" spans="1:29">
      <c r="A3625" s="576"/>
      <c r="B3625" s="566"/>
      <c r="C3625" s="566"/>
      <c r="D3625" s="566"/>
      <c r="E3625" s="566"/>
      <c r="F3625" s="567"/>
      <c r="G3625" s="567"/>
      <c r="H3625" s="567"/>
      <c r="I3625" s="567"/>
      <c r="J3625" s="567"/>
      <c r="K3625" s="567"/>
      <c r="L3625" s="567"/>
      <c r="M3625" s="567"/>
      <c r="N3625" s="567"/>
      <c r="O3625" s="567"/>
      <c r="P3625" s="567"/>
      <c r="Q3625" s="567"/>
      <c r="R3625" s="567"/>
      <c r="S3625" s="567"/>
      <c r="T3625" s="567"/>
      <c r="U3625" s="567"/>
      <c r="V3625" s="567"/>
      <c r="W3625" s="567"/>
      <c r="X3625" s="567"/>
      <c r="Y3625" s="568"/>
      <c r="Z3625" s="567"/>
      <c r="AA3625" s="567"/>
      <c r="AB3625" s="316"/>
      <c r="AC3625" s="316"/>
    </row>
    <row r="3626" spans="1:29">
      <c r="A3626" s="576"/>
      <c r="B3626" s="566"/>
      <c r="C3626" s="566"/>
      <c r="D3626" s="566"/>
      <c r="E3626" s="566"/>
      <c r="F3626" s="567"/>
      <c r="G3626" s="567"/>
      <c r="H3626" s="567"/>
      <c r="I3626" s="567"/>
      <c r="J3626" s="567"/>
      <c r="K3626" s="567"/>
      <c r="L3626" s="567"/>
      <c r="M3626" s="567"/>
      <c r="N3626" s="567"/>
      <c r="O3626" s="567"/>
      <c r="P3626" s="567"/>
      <c r="Q3626" s="567"/>
      <c r="R3626" s="567"/>
      <c r="S3626" s="567"/>
      <c r="T3626" s="567"/>
      <c r="U3626" s="567"/>
      <c r="V3626" s="567"/>
      <c r="W3626" s="567"/>
      <c r="X3626" s="567"/>
      <c r="Y3626" s="568"/>
      <c r="Z3626" s="567"/>
      <c r="AA3626" s="567"/>
      <c r="AB3626" s="316"/>
      <c r="AC3626" s="316"/>
    </row>
    <row r="3627" spans="1:29">
      <c r="A3627" s="576"/>
      <c r="B3627" s="566"/>
      <c r="C3627" s="566"/>
      <c r="D3627" s="566"/>
      <c r="E3627" s="566"/>
      <c r="F3627" s="567"/>
      <c r="G3627" s="567"/>
      <c r="H3627" s="567"/>
      <c r="I3627" s="567"/>
      <c r="J3627" s="567"/>
      <c r="K3627" s="567"/>
      <c r="L3627" s="567"/>
      <c r="M3627" s="567"/>
      <c r="N3627" s="567"/>
      <c r="O3627" s="567"/>
      <c r="P3627" s="567"/>
      <c r="Q3627" s="567"/>
      <c r="R3627" s="567"/>
      <c r="S3627" s="567"/>
      <c r="T3627" s="567"/>
      <c r="U3627" s="567"/>
      <c r="V3627" s="567"/>
      <c r="W3627" s="567"/>
      <c r="X3627" s="567"/>
      <c r="Y3627" s="568"/>
      <c r="Z3627" s="567"/>
      <c r="AA3627" s="567"/>
      <c r="AB3627" s="316"/>
      <c r="AC3627" s="316"/>
    </row>
    <row r="3628" spans="1:29">
      <c r="A3628" s="576"/>
      <c r="B3628" s="566"/>
      <c r="C3628" s="566"/>
      <c r="D3628" s="566"/>
      <c r="E3628" s="566"/>
      <c r="F3628" s="567"/>
      <c r="G3628" s="567"/>
      <c r="H3628" s="567"/>
      <c r="I3628" s="567"/>
      <c r="J3628" s="567"/>
      <c r="K3628" s="567"/>
      <c r="L3628" s="567"/>
      <c r="M3628" s="567"/>
      <c r="N3628" s="567"/>
      <c r="O3628" s="567"/>
      <c r="P3628" s="567"/>
      <c r="Q3628" s="567"/>
      <c r="R3628" s="567"/>
      <c r="S3628" s="567"/>
      <c r="T3628" s="567"/>
      <c r="U3628" s="567"/>
      <c r="V3628" s="567"/>
      <c r="W3628" s="567"/>
      <c r="X3628" s="567"/>
      <c r="Y3628" s="568"/>
      <c r="Z3628" s="567"/>
      <c r="AA3628" s="567"/>
      <c r="AB3628" s="316"/>
      <c r="AC3628" s="316"/>
    </row>
    <row r="3629" spans="1:29">
      <c r="A3629" s="576"/>
      <c r="B3629" s="566"/>
      <c r="C3629" s="566"/>
      <c r="D3629" s="566"/>
      <c r="E3629" s="566"/>
      <c r="F3629" s="567"/>
      <c r="G3629" s="567"/>
      <c r="H3629" s="567"/>
      <c r="I3629" s="567"/>
      <c r="J3629" s="567"/>
      <c r="K3629" s="567"/>
      <c r="L3629" s="567"/>
      <c r="M3629" s="567"/>
      <c r="N3629" s="567"/>
      <c r="O3629" s="567"/>
      <c r="P3629" s="567"/>
      <c r="Q3629" s="567"/>
      <c r="R3629" s="567"/>
      <c r="S3629" s="567"/>
      <c r="T3629" s="567"/>
      <c r="U3629" s="567"/>
      <c r="V3629" s="567"/>
      <c r="W3629" s="567"/>
      <c r="X3629" s="567"/>
      <c r="Y3629" s="568"/>
      <c r="Z3629" s="567"/>
      <c r="AA3629" s="567"/>
      <c r="AB3629" s="316"/>
      <c r="AC3629" s="316"/>
    </row>
    <row r="3630" spans="1:29">
      <c r="A3630" s="576"/>
      <c r="B3630" s="566"/>
      <c r="C3630" s="566"/>
      <c r="D3630" s="566"/>
      <c r="E3630" s="566"/>
      <c r="F3630" s="567"/>
      <c r="G3630" s="567"/>
      <c r="H3630" s="567"/>
      <c r="I3630" s="567"/>
      <c r="J3630" s="567"/>
      <c r="K3630" s="567"/>
      <c r="L3630" s="567"/>
      <c r="M3630" s="567"/>
      <c r="N3630" s="567"/>
      <c r="O3630" s="567"/>
      <c r="P3630" s="567"/>
      <c r="Q3630" s="567"/>
      <c r="R3630" s="567"/>
      <c r="S3630" s="567"/>
      <c r="T3630" s="567"/>
      <c r="U3630" s="567"/>
      <c r="V3630" s="567"/>
      <c r="W3630" s="567"/>
      <c r="X3630" s="567"/>
      <c r="Y3630" s="568"/>
      <c r="Z3630" s="567"/>
      <c r="AA3630" s="567"/>
      <c r="AB3630" s="316"/>
      <c r="AC3630" s="316"/>
    </row>
    <row r="3631" spans="1:29">
      <c r="A3631" s="576"/>
      <c r="B3631" s="566"/>
      <c r="C3631" s="566"/>
      <c r="D3631" s="566"/>
      <c r="E3631" s="566"/>
      <c r="F3631" s="567"/>
      <c r="G3631" s="567"/>
      <c r="H3631" s="567"/>
      <c r="I3631" s="567"/>
      <c r="J3631" s="567"/>
      <c r="K3631" s="567"/>
      <c r="L3631" s="567"/>
      <c r="M3631" s="567"/>
      <c r="N3631" s="567"/>
      <c r="O3631" s="567"/>
      <c r="P3631" s="567"/>
      <c r="Q3631" s="567"/>
      <c r="R3631" s="567"/>
      <c r="S3631" s="567"/>
      <c r="T3631" s="567"/>
      <c r="U3631" s="567"/>
      <c r="V3631" s="567"/>
      <c r="W3631" s="567"/>
      <c r="X3631" s="567"/>
      <c r="Y3631" s="568"/>
      <c r="Z3631" s="567"/>
      <c r="AA3631" s="567"/>
      <c r="AB3631" s="316"/>
      <c r="AC3631" s="316"/>
    </row>
    <row r="3632" spans="1:29">
      <c r="A3632" s="576"/>
      <c r="B3632" s="566"/>
      <c r="C3632" s="566"/>
      <c r="D3632" s="566"/>
      <c r="E3632" s="566"/>
      <c r="F3632" s="567"/>
      <c r="G3632" s="567"/>
      <c r="H3632" s="567"/>
      <c r="I3632" s="567"/>
      <c r="J3632" s="567"/>
      <c r="K3632" s="567"/>
      <c r="L3632" s="567"/>
      <c r="M3632" s="567"/>
      <c r="N3632" s="567"/>
      <c r="O3632" s="567"/>
      <c r="P3632" s="567"/>
      <c r="Q3632" s="567"/>
      <c r="R3632" s="567"/>
      <c r="S3632" s="567"/>
      <c r="T3632" s="567"/>
      <c r="U3632" s="567"/>
      <c r="V3632" s="567"/>
      <c r="W3632" s="567"/>
      <c r="X3632" s="567"/>
      <c r="Y3632" s="568"/>
      <c r="Z3632" s="567"/>
      <c r="AA3632" s="567"/>
      <c r="AB3632" s="316"/>
      <c r="AC3632" s="316"/>
    </row>
    <row r="3633" spans="1:29">
      <c r="A3633" s="576"/>
      <c r="B3633" s="566"/>
      <c r="C3633" s="566"/>
      <c r="D3633" s="566"/>
      <c r="E3633" s="566"/>
      <c r="F3633" s="567"/>
      <c r="G3633" s="567"/>
      <c r="H3633" s="567"/>
      <c r="I3633" s="567"/>
      <c r="J3633" s="567"/>
      <c r="K3633" s="567"/>
      <c r="L3633" s="567"/>
      <c r="M3633" s="567"/>
      <c r="N3633" s="567"/>
      <c r="O3633" s="567"/>
      <c r="P3633" s="567"/>
      <c r="Q3633" s="567"/>
      <c r="R3633" s="567"/>
      <c r="S3633" s="567"/>
      <c r="T3633" s="567"/>
      <c r="U3633" s="567"/>
      <c r="V3633" s="567"/>
      <c r="W3633" s="567"/>
      <c r="X3633" s="567"/>
      <c r="Y3633" s="568"/>
      <c r="Z3633" s="567"/>
      <c r="AA3633" s="567"/>
      <c r="AB3633" s="316"/>
      <c r="AC3633" s="316"/>
    </row>
    <row r="3634" spans="1:29">
      <c r="A3634" s="576"/>
      <c r="B3634" s="566"/>
      <c r="C3634" s="566"/>
      <c r="D3634" s="566"/>
      <c r="E3634" s="566"/>
      <c r="F3634" s="567"/>
      <c r="G3634" s="567"/>
      <c r="H3634" s="567"/>
      <c r="I3634" s="567"/>
      <c r="J3634" s="567"/>
      <c r="K3634" s="567"/>
      <c r="L3634" s="567"/>
      <c r="M3634" s="567"/>
      <c r="N3634" s="567"/>
      <c r="O3634" s="567"/>
      <c r="P3634" s="567"/>
      <c r="Q3634" s="567"/>
      <c r="R3634" s="567"/>
      <c r="S3634" s="567"/>
      <c r="T3634" s="567"/>
      <c r="U3634" s="567"/>
      <c r="V3634" s="567"/>
      <c r="W3634" s="567"/>
      <c r="X3634" s="567"/>
      <c r="Y3634" s="568"/>
      <c r="Z3634" s="567"/>
      <c r="AA3634" s="567"/>
      <c r="AB3634" s="316"/>
      <c r="AC3634" s="316"/>
    </row>
    <row r="3635" spans="1:29">
      <c r="A3635" s="576"/>
      <c r="B3635" s="566"/>
      <c r="C3635" s="566"/>
      <c r="D3635" s="566"/>
      <c r="E3635" s="566"/>
      <c r="F3635" s="567"/>
      <c r="G3635" s="567"/>
      <c r="H3635" s="567"/>
      <c r="I3635" s="567"/>
      <c r="J3635" s="567"/>
      <c r="K3635" s="567"/>
      <c r="L3635" s="567"/>
      <c r="M3635" s="567"/>
      <c r="N3635" s="567"/>
      <c r="O3635" s="567"/>
      <c r="P3635" s="567"/>
      <c r="Q3635" s="567"/>
      <c r="R3635" s="567"/>
      <c r="S3635" s="567"/>
      <c r="T3635" s="567"/>
      <c r="U3635" s="567"/>
      <c r="V3635" s="567"/>
      <c r="W3635" s="567"/>
      <c r="X3635" s="567"/>
      <c r="Y3635" s="568"/>
      <c r="Z3635" s="567"/>
      <c r="AA3635" s="567"/>
      <c r="AB3635" s="316"/>
      <c r="AC3635" s="316"/>
    </row>
    <row r="3636" spans="1:29">
      <c r="A3636" s="576"/>
      <c r="B3636" s="566"/>
      <c r="C3636" s="566"/>
      <c r="D3636" s="566"/>
      <c r="E3636" s="566"/>
      <c r="F3636" s="567"/>
      <c r="G3636" s="567"/>
      <c r="H3636" s="567"/>
      <c r="I3636" s="567"/>
      <c r="J3636" s="567"/>
      <c r="K3636" s="567"/>
      <c r="L3636" s="567"/>
      <c r="M3636" s="567"/>
      <c r="N3636" s="567"/>
      <c r="O3636" s="567"/>
      <c r="P3636" s="567"/>
      <c r="Q3636" s="567"/>
      <c r="R3636" s="567"/>
      <c r="S3636" s="567"/>
      <c r="T3636" s="567"/>
      <c r="U3636" s="567"/>
      <c r="V3636" s="567"/>
      <c r="W3636" s="567"/>
      <c r="X3636" s="567"/>
      <c r="Y3636" s="568"/>
      <c r="Z3636" s="567"/>
      <c r="AA3636" s="567"/>
      <c r="AB3636" s="316"/>
      <c r="AC3636" s="316"/>
    </row>
    <row r="3637" spans="1:29">
      <c r="A3637" s="576"/>
      <c r="B3637" s="566"/>
      <c r="C3637" s="566"/>
      <c r="D3637" s="566"/>
      <c r="E3637" s="566"/>
      <c r="F3637" s="567"/>
      <c r="G3637" s="567"/>
      <c r="H3637" s="567"/>
      <c r="I3637" s="567"/>
      <c r="J3637" s="567"/>
      <c r="K3637" s="567"/>
      <c r="L3637" s="567"/>
      <c r="M3637" s="567"/>
      <c r="N3637" s="567"/>
      <c r="O3637" s="567"/>
      <c r="P3637" s="567"/>
      <c r="Q3637" s="567"/>
      <c r="R3637" s="567"/>
      <c r="S3637" s="567"/>
      <c r="T3637" s="567"/>
      <c r="U3637" s="567"/>
      <c r="V3637" s="567"/>
      <c r="W3637" s="567"/>
      <c r="X3637" s="567"/>
      <c r="Y3637" s="568"/>
      <c r="Z3637" s="567"/>
      <c r="AA3637" s="567"/>
      <c r="AB3637" s="316"/>
      <c r="AC3637" s="316"/>
    </row>
    <row r="3638" spans="1:29">
      <c r="A3638" s="576"/>
      <c r="B3638" s="566"/>
      <c r="C3638" s="566"/>
      <c r="D3638" s="566"/>
      <c r="E3638" s="566"/>
      <c r="F3638" s="567"/>
      <c r="G3638" s="567"/>
      <c r="H3638" s="567"/>
      <c r="I3638" s="567"/>
      <c r="J3638" s="567"/>
      <c r="K3638" s="567"/>
      <c r="L3638" s="567"/>
      <c r="M3638" s="567"/>
      <c r="N3638" s="567"/>
      <c r="O3638" s="567"/>
      <c r="P3638" s="567"/>
      <c r="Q3638" s="567"/>
      <c r="R3638" s="567"/>
      <c r="S3638" s="567"/>
      <c r="T3638" s="567"/>
      <c r="U3638" s="567"/>
      <c r="V3638" s="567"/>
      <c r="W3638" s="567"/>
      <c r="X3638" s="567"/>
      <c r="Y3638" s="568"/>
      <c r="Z3638" s="567"/>
      <c r="AA3638" s="567"/>
      <c r="AB3638" s="316"/>
      <c r="AC3638" s="316"/>
    </row>
    <row r="3639" spans="1:29">
      <c r="A3639" s="576"/>
      <c r="B3639" s="566"/>
      <c r="C3639" s="566"/>
      <c r="D3639" s="566"/>
      <c r="E3639" s="566"/>
      <c r="F3639" s="567"/>
      <c r="G3639" s="567"/>
      <c r="H3639" s="567"/>
      <c r="I3639" s="567"/>
      <c r="J3639" s="567"/>
      <c r="K3639" s="567"/>
      <c r="L3639" s="567"/>
      <c r="M3639" s="567"/>
      <c r="N3639" s="567"/>
      <c r="O3639" s="567"/>
      <c r="P3639" s="567"/>
      <c r="Q3639" s="567"/>
      <c r="R3639" s="567"/>
      <c r="S3639" s="567"/>
      <c r="T3639" s="567"/>
      <c r="U3639" s="567"/>
      <c r="V3639" s="567"/>
      <c r="W3639" s="567"/>
      <c r="X3639" s="567"/>
      <c r="Y3639" s="568"/>
      <c r="Z3639" s="567"/>
      <c r="AA3639" s="567"/>
      <c r="AB3639" s="316"/>
      <c r="AC3639" s="316"/>
    </row>
    <row r="3640" spans="1:29">
      <c r="A3640" s="576"/>
      <c r="B3640" s="566"/>
      <c r="C3640" s="566"/>
      <c r="D3640" s="566"/>
      <c r="E3640" s="566"/>
      <c r="F3640" s="567"/>
      <c r="G3640" s="567"/>
      <c r="H3640" s="567"/>
      <c r="I3640" s="567"/>
      <c r="J3640" s="567"/>
      <c r="K3640" s="567"/>
      <c r="L3640" s="567"/>
      <c r="M3640" s="567"/>
      <c r="N3640" s="567"/>
      <c r="O3640" s="567"/>
      <c r="P3640" s="567"/>
      <c r="Q3640" s="567"/>
      <c r="R3640" s="567"/>
      <c r="S3640" s="567"/>
      <c r="T3640" s="567"/>
      <c r="U3640" s="567"/>
      <c r="V3640" s="567"/>
      <c r="W3640" s="567"/>
      <c r="X3640" s="567"/>
      <c r="Y3640" s="568"/>
      <c r="Z3640" s="567"/>
      <c r="AA3640" s="567"/>
      <c r="AB3640" s="316"/>
      <c r="AC3640" s="316"/>
    </row>
    <row r="3641" spans="1:29">
      <c r="A3641" s="576"/>
      <c r="B3641" s="566"/>
      <c r="C3641" s="566"/>
      <c r="D3641" s="566"/>
      <c r="E3641" s="566"/>
      <c r="F3641" s="567"/>
      <c r="G3641" s="567"/>
      <c r="H3641" s="567"/>
      <c r="I3641" s="567"/>
      <c r="J3641" s="567"/>
      <c r="K3641" s="567"/>
      <c r="L3641" s="567"/>
      <c r="M3641" s="567"/>
      <c r="N3641" s="567"/>
      <c r="O3641" s="567"/>
      <c r="P3641" s="567"/>
      <c r="Q3641" s="567"/>
      <c r="R3641" s="567"/>
      <c r="S3641" s="567"/>
      <c r="T3641" s="567"/>
      <c r="U3641" s="567"/>
      <c r="V3641" s="567"/>
      <c r="W3641" s="567"/>
      <c r="X3641" s="567"/>
      <c r="Y3641" s="568"/>
      <c r="Z3641" s="567"/>
      <c r="AA3641" s="567"/>
      <c r="AB3641" s="316"/>
      <c r="AC3641" s="316"/>
    </row>
    <row r="3642" spans="1:29">
      <c r="A3642" s="576"/>
      <c r="B3642" s="566"/>
      <c r="C3642" s="566"/>
      <c r="D3642" s="566"/>
      <c r="E3642" s="566"/>
      <c r="F3642" s="567"/>
      <c r="G3642" s="567"/>
      <c r="H3642" s="567"/>
      <c r="I3642" s="567"/>
      <c r="J3642" s="567"/>
      <c r="K3642" s="567"/>
      <c r="L3642" s="567"/>
      <c r="M3642" s="567"/>
      <c r="N3642" s="567"/>
      <c r="O3642" s="567"/>
      <c r="P3642" s="567"/>
      <c r="Q3642" s="567"/>
      <c r="R3642" s="567"/>
      <c r="S3642" s="567"/>
      <c r="T3642" s="567"/>
      <c r="U3642" s="567"/>
      <c r="V3642" s="567"/>
      <c r="W3642" s="567"/>
      <c r="X3642" s="567"/>
      <c r="Y3642" s="568"/>
      <c r="Z3642" s="567"/>
      <c r="AA3642" s="567"/>
      <c r="AB3642" s="316"/>
      <c r="AC3642" s="316"/>
    </row>
    <row r="3643" spans="1:29">
      <c r="A3643" s="576"/>
      <c r="B3643" s="566"/>
      <c r="C3643" s="566"/>
      <c r="D3643" s="566"/>
      <c r="E3643" s="566"/>
      <c r="F3643" s="567"/>
      <c r="G3643" s="567"/>
      <c r="H3643" s="567"/>
      <c r="I3643" s="567"/>
      <c r="J3643" s="567"/>
      <c r="K3643" s="567"/>
      <c r="L3643" s="567"/>
      <c r="M3643" s="567"/>
      <c r="N3643" s="567"/>
      <c r="O3643" s="567"/>
      <c r="P3643" s="567"/>
      <c r="Q3643" s="567"/>
      <c r="R3643" s="567"/>
      <c r="S3643" s="567"/>
      <c r="T3643" s="567"/>
      <c r="U3643" s="567"/>
      <c r="V3643" s="567"/>
      <c r="W3643" s="567"/>
      <c r="X3643" s="567"/>
      <c r="Y3643" s="568"/>
      <c r="Z3643" s="567"/>
      <c r="AA3643" s="567"/>
      <c r="AB3643" s="316"/>
      <c r="AC3643" s="316"/>
    </row>
    <row r="3644" spans="1:29">
      <c r="A3644" s="576"/>
      <c r="B3644" s="566"/>
      <c r="C3644" s="566"/>
      <c r="D3644" s="566"/>
      <c r="E3644" s="566"/>
      <c r="F3644" s="567"/>
      <c r="G3644" s="567"/>
      <c r="H3644" s="567"/>
      <c r="I3644" s="567"/>
      <c r="J3644" s="567"/>
      <c r="K3644" s="567"/>
      <c r="L3644" s="567"/>
      <c r="M3644" s="567"/>
      <c r="N3644" s="567"/>
      <c r="O3644" s="567"/>
      <c r="P3644" s="567"/>
      <c r="Q3644" s="567"/>
      <c r="R3644" s="567"/>
      <c r="S3644" s="567"/>
      <c r="T3644" s="567"/>
      <c r="U3644" s="567"/>
      <c r="V3644" s="567"/>
      <c r="W3644" s="567"/>
      <c r="X3644" s="567"/>
      <c r="Y3644" s="568"/>
      <c r="Z3644" s="567"/>
      <c r="AA3644" s="567"/>
      <c r="AB3644" s="316"/>
      <c r="AC3644" s="316"/>
    </row>
    <row r="3645" spans="1:29">
      <c r="A3645" s="576"/>
      <c r="B3645" s="566"/>
      <c r="C3645" s="566"/>
      <c r="D3645" s="566"/>
      <c r="E3645" s="566"/>
      <c r="F3645" s="567"/>
      <c r="G3645" s="567"/>
      <c r="H3645" s="567"/>
      <c r="I3645" s="567"/>
      <c r="J3645" s="567"/>
      <c r="K3645" s="567"/>
      <c r="L3645" s="567"/>
      <c r="M3645" s="567"/>
      <c r="N3645" s="567"/>
      <c r="O3645" s="567"/>
      <c r="P3645" s="567"/>
      <c r="Q3645" s="567"/>
      <c r="R3645" s="567"/>
      <c r="S3645" s="567"/>
      <c r="T3645" s="567"/>
      <c r="U3645" s="567"/>
      <c r="V3645" s="567"/>
      <c r="W3645" s="567"/>
      <c r="X3645" s="567"/>
      <c r="Y3645" s="568"/>
      <c r="Z3645" s="567"/>
      <c r="AA3645" s="567"/>
      <c r="AB3645" s="316"/>
      <c r="AC3645" s="316"/>
    </row>
    <row r="3646" spans="1:29">
      <c r="A3646" s="576"/>
      <c r="B3646" s="566"/>
      <c r="C3646" s="566"/>
      <c r="D3646" s="566"/>
      <c r="E3646" s="566"/>
      <c r="F3646" s="567"/>
      <c r="G3646" s="567"/>
      <c r="H3646" s="567"/>
      <c r="I3646" s="567"/>
      <c r="J3646" s="567"/>
      <c r="K3646" s="567"/>
      <c r="L3646" s="567"/>
      <c r="M3646" s="567"/>
      <c r="N3646" s="567"/>
      <c r="O3646" s="567"/>
      <c r="P3646" s="567"/>
      <c r="Q3646" s="567"/>
      <c r="R3646" s="567"/>
      <c r="S3646" s="567"/>
      <c r="T3646" s="567"/>
      <c r="U3646" s="567"/>
      <c r="V3646" s="567"/>
      <c r="W3646" s="567"/>
      <c r="X3646" s="567"/>
      <c r="Y3646" s="568"/>
      <c r="Z3646" s="567"/>
      <c r="AA3646" s="567"/>
      <c r="AB3646" s="316"/>
      <c r="AC3646" s="316"/>
    </row>
    <row r="3647" spans="1:29">
      <c r="A3647" s="576"/>
      <c r="B3647" s="566"/>
      <c r="C3647" s="566"/>
      <c r="D3647" s="566"/>
      <c r="E3647" s="566"/>
      <c r="F3647" s="567"/>
      <c r="G3647" s="567"/>
      <c r="H3647" s="567"/>
      <c r="I3647" s="567"/>
      <c r="J3647" s="567"/>
      <c r="K3647" s="567"/>
      <c r="L3647" s="567"/>
      <c r="M3647" s="567"/>
      <c r="N3647" s="567"/>
      <c r="O3647" s="567"/>
      <c r="P3647" s="567"/>
      <c r="Q3647" s="567"/>
      <c r="R3647" s="567"/>
      <c r="S3647" s="567"/>
      <c r="T3647" s="567"/>
      <c r="U3647" s="567"/>
      <c r="V3647" s="567"/>
      <c r="W3647" s="567"/>
      <c r="X3647" s="567"/>
      <c r="Y3647" s="568"/>
      <c r="Z3647" s="567"/>
      <c r="AA3647" s="567"/>
      <c r="AB3647" s="316"/>
      <c r="AC3647" s="316"/>
    </row>
    <row r="3648" spans="1:29">
      <c r="A3648" s="576"/>
      <c r="B3648" s="566"/>
      <c r="C3648" s="566"/>
      <c r="D3648" s="566"/>
      <c r="E3648" s="566"/>
      <c r="F3648" s="567"/>
      <c r="G3648" s="567"/>
      <c r="H3648" s="567"/>
      <c r="I3648" s="567"/>
      <c r="J3648" s="567"/>
      <c r="K3648" s="567"/>
      <c r="L3648" s="567"/>
      <c r="M3648" s="567"/>
      <c r="N3648" s="567"/>
      <c r="O3648" s="567"/>
      <c r="P3648" s="567"/>
      <c r="Q3648" s="567"/>
      <c r="R3648" s="567"/>
      <c r="S3648" s="567"/>
      <c r="T3648" s="567"/>
      <c r="U3648" s="567"/>
      <c r="V3648" s="567"/>
      <c r="W3648" s="567"/>
      <c r="X3648" s="567"/>
      <c r="Y3648" s="568"/>
      <c r="Z3648" s="567"/>
      <c r="AA3648" s="567"/>
      <c r="AB3648" s="316"/>
      <c r="AC3648" s="316"/>
    </row>
    <row r="3649" spans="1:29">
      <c r="A3649" s="576"/>
      <c r="B3649" s="566"/>
      <c r="C3649" s="566"/>
      <c r="D3649" s="566"/>
      <c r="E3649" s="566"/>
      <c r="F3649" s="567"/>
      <c r="G3649" s="567"/>
      <c r="H3649" s="567"/>
      <c r="I3649" s="567"/>
      <c r="J3649" s="567"/>
      <c r="K3649" s="567"/>
      <c r="L3649" s="567"/>
      <c r="M3649" s="567"/>
      <c r="N3649" s="567"/>
      <c r="O3649" s="567"/>
      <c r="P3649" s="567"/>
      <c r="Q3649" s="567"/>
      <c r="R3649" s="567"/>
      <c r="S3649" s="567"/>
      <c r="T3649" s="567"/>
      <c r="U3649" s="567"/>
      <c r="V3649" s="567"/>
      <c r="W3649" s="567"/>
      <c r="X3649" s="567"/>
      <c r="Y3649" s="568"/>
      <c r="Z3649" s="567"/>
      <c r="AA3649" s="567"/>
      <c r="AB3649" s="316"/>
      <c r="AC3649" s="316"/>
    </row>
    <row r="3650" spans="1:29">
      <c r="A3650" s="576"/>
      <c r="B3650" s="566"/>
      <c r="C3650" s="566"/>
      <c r="D3650" s="566"/>
      <c r="E3650" s="566"/>
      <c r="F3650" s="567"/>
      <c r="G3650" s="567"/>
      <c r="H3650" s="567"/>
      <c r="I3650" s="567"/>
      <c r="J3650" s="567"/>
      <c r="K3650" s="567"/>
      <c r="L3650" s="567"/>
      <c r="M3650" s="567"/>
      <c r="N3650" s="567"/>
      <c r="O3650" s="567"/>
      <c r="P3650" s="567"/>
      <c r="Q3650" s="567"/>
      <c r="R3650" s="567"/>
      <c r="S3650" s="567"/>
      <c r="T3650" s="567"/>
      <c r="U3650" s="567"/>
      <c r="V3650" s="567"/>
      <c r="W3650" s="567"/>
      <c r="X3650" s="567"/>
      <c r="Y3650" s="568"/>
      <c r="Z3650" s="567"/>
      <c r="AA3650" s="567"/>
      <c r="AB3650" s="316"/>
      <c r="AC3650" s="316"/>
    </row>
    <row r="3651" spans="1:29">
      <c r="A3651" s="576"/>
      <c r="B3651" s="566"/>
      <c r="C3651" s="566"/>
      <c r="D3651" s="566"/>
      <c r="E3651" s="566"/>
      <c r="F3651" s="567"/>
      <c r="G3651" s="567"/>
      <c r="H3651" s="567"/>
      <c r="I3651" s="567"/>
      <c r="J3651" s="567"/>
      <c r="K3651" s="567"/>
      <c r="L3651" s="567"/>
      <c r="M3651" s="567"/>
      <c r="N3651" s="567"/>
      <c r="O3651" s="567"/>
      <c r="P3651" s="567"/>
      <c r="Q3651" s="567"/>
      <c r="R3651" s="567"/>
      <c r="S3651" s="567"/>
      <c r="T3651" s="567"/>
      <c r="U3651" s="567"/>
      <c r="V3651" s="567"/>
      <c r="W3651" s="567"/>
      <c r="X3651" s="567"/>
      <c r="Y3651" s="568"/>
      <c r="Z3651" s="567"/>
      <c r="AA3651" s="567"/>
      <c r="AB3651" s="316"/>
      <c r="AC3651" s="316"/>
    </row>
    <row r="3652" spans="1:29">
      <c r="A3652" s="576"/>
      <c r="B3652" s="566"/>
      <c r="C3652" s="566"/>
      <c r="D3652" s="566"/>
      <c r="E3652" s="566"/>
      <c r="F3652" s="567"/>
      <c r="G3652" s="567"/>
      <c r="H3652" s="567"/>
      <c r="I3652" s="567"/>
      <c r="J3652" s="567"/>
      <c r="K3652" s="567"/>
      <c r="L3652" s="567"/>
      <c r="M3652" s="567"/>
      <c r="N3652" s="567"/>
      <c r="O3652" s="567"/>
      <c r="P3652" s="567"/>
      <c r="Q3652" s="567"/>
      <c r="R3652" s="567"/>
      <c r="S3652" s="567"/>
      <c r="T3652" s="567"/>
      <c r="U3652" s="567"/>
      <c r="V3652" s="567"/>
      <c r="W3652" s="567"/>
      <c r="X3652" s="567"/>
      <c r="Y3652" s="568"/>
      <c r="Z3652" s="567"/>
      <c r="AA3652" s="567"/>
      <c r="AB3652" s="316"/>
      <c r="AC3652" s="316"/>
    </row>
    <row r="3653" spans="1:29">
      <c r="F3653" s="570"/>
      <c r="G3653" s="570"/>
      <c r="H3653" s="570"/>
      <c r="I3653" s="570"/>
      <c r="J3653" s="570"/>
      <c r="K3653" s="570"/>
      <c r="L3653" s="570"/>
      <c r="M3653" s="570"/>
      <c r="N3653" s="570"/>
      <c r="O3653" s="570"/>
      <c r="P3653" s="570"/>
      <c r="Q3653" s="570"/>
      <c r="R3653" s="570"/>
      <c r="S3653" s="570"/>
      <c r="T3653" s="570"/>
      <c r="U3653" s="570"/>
      <c r="V3653" s="570"/>
      <c r="W3653" s="570"/>
      <c r="X3653" s="570"/>
      <c r="Y3653" s="571"/>
      <c r="Z3653" s="570"/>
      <c r="AA3653" s="570"/>
      <c r="AB3653" s="316"/>
      <c r="AC3653" s="316"/>
    </row>
    <row r="3654" spans="1:29">
      <c r="F3654" s="570"/>
      <c r="G3654" s="570"/>
      <c r="H3654" s="570"/>
      <c r="I3654" s="570"/>
      <c r="J3654" s="570"/>
      <c r="K3654" s="570"/>
      <c r="L3654" s="570"/>
      <c r="M3654" s="570"/>
      <c r="N3654" s="570"/>
      <c r="O3654" s="570"/>
      <c r="P3654" s="570"/>
      <c r="Q3654" s="570"/>
      <c r="R3654" s="570"/>
      <c r="S3654" s="570"/>
      <c r="T3654" s="570"/>
      <c r="U3654" s="570"/>
      <c r="V3654" s="570"/>
      <c r="W3654" s="570"/>
      <c r="X3654" s="570"/>
      <c r="Y3654" s="571"/>
      <c r="Z3654" s="570"/>
      <c r="AA3654" s="570"/>
      <c r="AB3654" s="316"/>
      <c r="AC3654" s="316"/>
    </row>
    <row r="3655" spans="1:29">
      <c r="F3655" s="570"/>
      <c r="G3655" s="570"/>
      <c r="H3655" s="570"/>
      <c r="I3655" s="570"/>
      <c r="J3655" s="570"/>
      <c r="K3655" s="570"/>
      <c r="L3655" s="570"/>
      <c r="M3655" s="570"/>
      <c r="N3655" s="570"/>
      <c r="O3655" s="570"/>
      <c r="P3655" s="570"/>
      <c r="Q3655" s="570"/>
      <c r="R3655" s="570"/>
      <c r="S3655" s="570"/>
      <c r="T3655" s="570"/>
      <c r="U3655" s="570"/>
      <c r="V3655" s="570"/>
      <c r="W3655" s="570"/>
      <c r="X3655" s="570"/>
      <c r="Y3655" s="571"/>
      <c r="Z3655" s="570"/>
      <c r="AA3655" s="570"/>
      <c r="AB3655" s="316"/>
      <c r="AC3655" s="316"/>
    </row>
    <row r="3656" spans="1:29">
      <c r="AB3656" s="316"/>
      <c r="AC3656" s="316"/>
    </row>
    <row r="3657" spans="1:29">
      <c r="F3657" s="570"/>
      <c r="G3657" s="570"/>
      <c r="H3657" s="570"/>
      <c r="I3657" s="570"/>
      <c r="J3657" s="570"/>
      <c r="K3657" s="570"/>
      <c r="L3657" s="570"/>
      <c r="M3657" s="570"/>
      <c r="N3657" s="570"/>
      <c r="O3657" s="570"/>
      <c r="P3657" s="570"/>
      <c r="Q3657" s="570"/>
      <c r="R3657" s="570"/>
      <c r="S3657" s="570"/>
      <c r="T3657" s="570"/>
      <c r="U3657" s="570"/>
      <c r="V3657" s="570"/>
      <c r="W3657" s="570"/>
      <c r="X3657" s="570"/>
      <c r="Y3657" s="571"/>
      <c r="Z3657" s="570"/>
      <c r="AA3657" s="570"/>
      <c r="AB3657" s="316"/>
      <c r="AC3657" s="316"/>
    </row>
    <row r="3658" spans="1:29">
      <c r="F3658" s="570"/>
      <c r="G3658" s="570"/>
      <c r="H3658" s="570"/>
      <c r="I3658" s="570"/>
      <c r="J3658" s="570"/>
      <c r="K3658" s="570"/>
      <c r="L3658" s="570"/>
      <c r="M3658" s="570"/>
      <c r="N3658" s="570"/>
      <c r="O3658" s="570"/>
      <c r="P3658" s="570"/>
      <c r="Q3658" s="570"/>
      <c r="R3658" s="570"/>
      <c r="S3658" s="570"/>
      <c r="T3658" s="570"/>
      <c r="U3658" s="570"/>
      <c r="V3658" s="570"/>
      <c r="W3658" s="570"/>
      <c r="X3658" s="570"/>
      <c r="Y3658" s="571"/>
      <c r="Z3658" s="570"/>
      <c r="AA3658" s="570"/>
      <c r="AB3658" s="316"/>
      <c r="AC3658" s="316"/>
    </row>
    <row r="3659" spans="1:29">
      <c r="F3659" s="570"/>
      <c r="G3659" s="570"/>
      <c r="H3659" s="570"/>
      <c r="I3659" s="570"/>
      <c r="J3659" s="570"/>
      <c r="K3659" s="570"/>
      <c r="L3659" s="570"/>
      <c r="M3659" s="570"/>
      <c r="N3659" s="570"/>
      <c r="O3659" s="570"/>
      <c r="P3659" s="570"/>
      <c r="Q3659" s="570"/>
      <c r="R3659" s="570"/>
      <c r="S3659" s="570"/>
      <c r="T3659" s="570"/>
      <c r="U3659" s="570"/>
      <c r="V3659" s="570"/>
      <c r="W3659" s="570"/>
      <c r="X3659" s="570"/>
      <c r="Y3659" s="571"/>
      <c r="Z3659" s="570"/>
      <c r="AA3659" s="570"/>
      <c r="AB3659" s="316"/>
      <c r="AC3659" s="316"/>
    </row>
    <row r="3660" spans="1:29">
      <c r="AB3660" s="316"/>
      <c r="AC3660" s="316"/>
    </row>
    <row r="3661" spans="1:29">
      <c r="F3661" s="570"/>
      <c r="G3661" s="570"/>
      <c r="H3661" s="570"/>
      <c r="I3661" s="570"/>
      <c r="J3661" s="570"/>
      <c r="K3661" s="570"/>
      <c r="L3661" s="570"/>
      <c r="M3661" s="570"/>
      <c r="N3661" s="570"/>
      <c r="O3661" s="570"/>
      <c r="P3661" s="570"/>
      <c r="Q3661" s="570"/>
      <c r="R3661" s="570"/>
      <c r="S3661" s="570"/>
      <c r="T3661" s="570"/>
      <c r="U3661" s="570"/>
      <c r="V3661" s="570"/>
      <c r="W3661" s="570"/>
      <c r="X3661" s="570"/>
      <c r="Y3661" s="571"/>
      <c r="Z3661" s="570"/>
      <c r="AA3661" s="570"/>
      <c r="AB3661" s="316"/>
      <c r="AC3661" s="316"/>
    </row>
    <row r="3662" spans="1:29">
      <c r="F3662" s="570"/>
      <c r="G3662" s="570"/>
      <c r="H3662" s="570"/>
      <c r="I3662" s="570"/>
      <c r="J3662" s="570"/>
      <c r="K3662" s="570"/>
      <c r="L3662" s="570"/>
      <c r="M3662" s="570"/>
      <c r="N3662" s="570"/>
      <c r="O3662" s="570"/>
      <c r="P3662" s="570"/>
      <c r="Q3662" s="570"/>
      <c r="R3662" s="570"/>
      <c r="S3662" s="570"/>
      <c r="T3662" s="570"/>
      <c r="U3662" s="570"/>
      <c r="V3662" s="570"/>
      <c r="W3662" s="570"/>
      <c r="X3662" s="570"/>
      <c r="Y3662" s="571"/>
      <c r="Z3662" s="570"/>
      <c r="AA3662" s="570"/>
      <c r="AB3662" s="316"/>
      <c r="AC3662" s="316"/>
    </row>
    <row r="3663" spans="1:29">
      <c r="F3663" s="570"/>
      <c r="G3663" s="570"/>
      <c r="H3663" s="570"/>
      <c r="I3663" s="570"/>
      <c r="J3663" s="570"/>
      <c r="K3663" s="570"/>
      <c r="L3663" s="570"/>
      <c r="M3663" s="570"/>
      <c r="N3663" s="570"/>
      <c r="O3663" s="570"/>
      <c r="P3663" s="570"/>
      <c r="Q3663" s="570"/>
      <c r="R3663" s="570"/>
      <c r="S3663" s="570"/>
      <c r="T3663" s="570"/>
      <c r="U3663" s="570"/>
      <c r="V3663" s="570"/>
      <c r="W3663" s="570"/>
      <c r="X3663" s="570"/>
      <c r="Y3663" s="571"/>
      <c r="Z3663" s="570"/>
      <c r="AA3663" s="570"/>
      <c r="AB3663" s="316"/>
      <c r="AC3663" s="316"/>
    </row>
    <row r="3664" spans="1:29">
      <c r="AB3664" s="316"/>
      <c r="AC3664" s="316"/>
    </row>
    <row r="3665" spans="6:29">
      <c r="F3665" s="570"/>
      <c r="G3665" s="570"/>
      <c r="H3665" s="570"/>
      <c r="I3665" s="570"/>
      <c r="J3665" s="570"/>
      <c r="K3665" s="570"/>
      <c r="L3665" s="570"/>
      <c r="M3665" s="570"/>
      <c r="N3665" s="570"/>
      <c r="O3665" s="570"/>
      <c r="P3665" s="570"/>
      <c r="Q3665" s="570"/>
      <c r="R3665" s="570"/>
      <c r="S3665" s="570"/>
      <c r="T3665" s="570"/>
      <c r="U3665" s="570"/>
      <c r="V3665" s="570"/>
      <c r="W3665" s="570"/>
      <c r="X3665" s="570"/>
      <c r="Y3665" s="571"/>
      <c r="Z3665" s="570"/>
      <c r="AA3665" s="570"/>
      <c r="AB3665" s="316"/>
      <c r="AC3665" s="316"/>
    </row>
    <row r="3666" spans="6:29">
      <c r="F3666" s="570"/>
      <c r="G3666" s="570"/>
      <c r="H3666" s="570"/>
      <c r="I3666" s="570"/>
      <c r="J3666" s="570"/>
      <c r="K3666" s="570"/>
      <c r="L3666" s="570"/>
      <c r="M3666" s="570"/>
      <c r="N3666" s="570"/>
      <c r="O3666" s="570"/>
      <c r="P3666" s="570"/>
      <c r="Q3666" s="570"/>
      <c r="R3666" s="570"/>
      <c r="S3666" s="570"/>
      <c r="T3666" s="570"/>
      <c r="U3666" s="570"/>
      <c r="V3666" s="570"/>
      <c r="W3666" s="570"/>
      <c r="X3666" s="570"/>
      <c r="Y3666" s="571"/>
      <c r="Z3666" s="570"/>
      <c r="AA3666" s="570"/>
      <c r="AB3666" s="316"/>
      <c r="AC3666" s="316"/>
    </row>
    <row r="3667" spans="6:29">
      <c r="F3667" s="570"/>
      <c r="G3667" s="570"/>
      <c r="H3667" s="570"/>
      <c r="I3667" s="570"/>
      <c r="J3667" s="570"/>
      <c r="K3667" s="570"/>
      <c r="L3667" s="570"/>
      <c r="M3667" s="570"/>
      <c r="N3667" s="570"/>
      <c r="O3667" s="570"/>
      <c r="P3667" s="570"/>
      <c r="Q3667" s="570"/>
      <c r="R3667" s="570"/>
      <c r="S3667" s="570"/>
      <c r="T3667" s="570"/>
      <c r="U3667" s="570"/>
      <c r="V3667" s="570"/>
      <c r="W3667" s="570"/>
      <c r="X3667" s="570"/>
      <c r="Y3667" s="571"/>
      <c r="Z3667" s="570"/>
      <c r="AA3667" s="570"/>
      <c r="AB3667" s="316"/>
      <c r="AC3667" s="316"/>
    </row>
    <row r="3669" spans="6:29">
      <c r="F3669" s="570"/>
      <c r="G3669" s="570"/>
      <c r="H3669" s="570"/>
      <c r="I3669" s="570"/>
      <c r="J3669" s="570"/>
      <c r="K3669" s="570"/>
      <c r="L3669" s="570"/>
      <c r="M3669" s="570"/>
      <c r="N3669" s="570"/>
      <c r="O3669" s="570"/>
      <c r="P3669" s="570"/>
      <c r="Q3669" s="570"/>
      <c r="R3669" s="570"/>
      <c r="S3669" s="570"/>
      <c r="T3669" s="570"/>
      <c r="U3669" s="570"/>
      <c r="V3669" s="570"/>
      <c r="W3669" s="570"/>
      <c r="X3669" s="570"/>
      <c r="Y3669" s="571"/>
      <c r="Z3669" s="570"/>
      <c r="AA3669" s="570"/>
    </row>
  </sheetData>
  <sheetProtection algorithmName="SHA-512" hashValue="ST/m3sxMu/+G57S3LeTW45sMRHKhqmeeiDr/GtpcrSwF15AvTpXNuHuy5Woke4pU8Gb4XtEUN7S9q2ZRHOa7bg==" saltValue="h/aWD2sZ3gNyvAkD5nzA7A==" spinCount="100000" sheet="1" objects="1" scenarios="1"/>
  <phoneticPr fontId="118"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9265" r:id="rId3" name="Button 1">
              <controlPr defaultSize="0" print="0" autoFill="0" autoPict="0" macro="[0]!ExportReg">
                <anchor moveWithCells="1" sizeWithCells="1">
                  <from>
                    <xdr:col>1</xdr:col>
                    <xdr:colOff>371475</xdr:colOff>
                    <xdr:row>0</xdr:row>
                    <xdr:rowOff>57150</xdr:rowOff>
                  </from>
                  <to>
                    <xdr:col>3</xdr:col>
                    <xdr:colOff>19050</xdr:colOff>
                    <xdr:row>1</xdr:row>
                    <xdr:rowOff>123825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CZ947"/>
  <sheetViews>
    <sheetView workbookViewId="0">
      <pane xSplit="1" ySplit="3" topLeftCell="B4" activePane="bottomRight" state="frozen"/>
      <selection pane="topRight" activeCell="B1" sqref="B1"/>
      <selection pane="bottomLeft" activeCell="A4" sqref="A4"/>
      <selection pane="bottomRight"/>
    </sheetView>
  </sheetViews>
  <sheetFormatPr defaultRowHeight="12.75"/>
  <cols>
    <col min="1" max="1" width="7.5703125" style="428" customWidth="1"/>
    <col min="2" max="2" width="6.7109375" style="419" bestFit="1" customWidth="1"/>
    <col min="3" max="4" width="10" style="419" customWidth="1"/>
    <col min="5" max="5" width="9.140625" style="419" customWidth="1"/>
    <col min="6" max="19" width="10" style="419" customWidth="1"/>
    <col min="20" max="20" width="9.28515625" style="421" bestFit="1" customWidth="1"/>
    <col min="21" max="25" width="9.140625" style="421"/>
    <col min="26" max="26" width="9.140625" style="421" customWidth="1"/>
    <col min="27" max="27" width="9.140625" style="421" hidden="1" customWidth="1"/>
    <col min="28" max="16384" width="9.140625" style="421"/>
  </cols>
  <sheetData>
    <row r="1" spans="1:104">
      <c r="A1" s="429" t="s">
        <v>165</v>
      </c>
      <c r="B1" s="486" t="s">
        <v>1271</v>
      </c>
      <c r="C1" s="485"/>
      <c r="D1" s="485" t="s">
        <v>166</v>
      </c>
      <c r="E1" s="487">
        <v>9998</v>
      </c>
      <c r="F1" s="485" t="s">
        <v>167</v>
      </c>
      <c r="G1" s="485" t="s">
        <v>1270</v>
      </c>
      <c r="H1" s="485" t="s">
        <v>169</v>
      </c>
      <c r="I1" s="485" t="s">
        <v>1298</v>
      </c>
      <c r="J1" s="485"/>
      <c r="K1" s="485"/>
      <c r="L1" s="485"/>
      <c r="M1" s="485" t="s">
        <v>168</v>
      </c>
      <c r="N1" s="488">
        <v>42045</v>
      </c>
      <c r="O1" s="420"/>
      <c r="AA1" s="421">
        <f>COUNT(A1:A1000)</f>
        <v>2</v>
      </c>
      <c r="CZ1" s="421" t="str">
        <f>"$J$"&amp;ViewRecord!D2+3</f>
        <v>$J$3</v>
      </c>
    </row>
    <row r="2" spans="1:104">
      <c r="A2" s="415" t="s">
        <v>179</v>
      </c>
      <c r="B2" s="416" t="s">
        <v>341</v>
      </c>
      <c r="C2" s="422"/>
      <c r="D2" s="423"/>
      <c r="E2" s="423"/>
      <c r="F2" s="430"/>
      <c r="G2" s="430" t="s">
        <v>483</v>
      </c>
      <c r="H2" s="423"/>
      <c r="I2" s="423"/>
      <c r="J2" s="423"/>
      <c r="K2" s="424"/>
      <c r="L2" s="422"/>
      <c r="M2" s="423"/>
      <c r="N2" s="423"/>
      <c r="O2" s="430" t="s">
        <v>349</v>
      </c>
      <c r="P2" s="423"/>
      <c r="Q2" s="423"/>
      <c r="R2" s="423"/>
      <c r="S2" s="423"/>
      <c r="T2" s="424"/>
      <c r="CZ2" s="421" t="str">
        <f>"$S$"&amp;ViewRecord!D2+3</f>
        <v>$S$3</v>
      </c>
    </row>
    <row r="3" spans="1:104">
      <c r="A3" s="418" t="s">
        <v>93</v>
      </c>
      <c r="B3" s="417" t="s">
        <v>1</v>
      </c>
      <c r="C3" s="425" t="s">
        <v>348</v>
      </c>
      <c r="D3" s="425" t="s">
        <v>467</v>
      </c>
      <c r="E3" s="425" t="s">
        <v>468</v>
      </c>
      <c r="F3" s="425" t="s">
        <v>350</v>
      </c>
      <c r="G3" s="425" t="s">
        <v>351</v>
      </c>
      <c r="H3" s="425" t="s">
        <v>469</v>
      </c>
      <c r="I3" s="425" t="s">
        <v>470</v>
      </c>
      <c r="J3" s="425" t="s">
        <v>471</v>
      </c>
      <c r="K3" s="425" t="s">
        <v>481</v>
      </c>
      <c r="L3" s="425" t="s">
        <v>348</v>
      </c>
      <c r="M3" s="425" t="s">
        <v>467</v>
      </c>
      <c r="N3" s="425" t="s">
        <v>468</v>
      </c>
      <c r="O3" s="425" t="s">
        <v>350</v>
      </c>
      <c r="P3" s="425" t="s">
        <v>351</v>
      </c>
      <c r="Q3" s="425" t="s">
        <v>469</v>
      </c>
      <c r="R3" s="425" t="s">
        <v>470</v>
      </c>
      <c r="S3" s="425" t="s">
        <v>471</v>
      </c>
      <c r="T3" s="425" t="s">
        <v>482</v>
      </c>
    </row>
    <row r="4" spans="1:104">
      <c r="A4" s="478">
        <v>42050</v>
      </c>
      <c r="B4" s="479">
        <v>12.5</v>
      </c>
      <c r="C4" s="479">
        <v>1000</v>
      </c>
      <c r="D4" s="479">
        <v>10</v>
      </c>
      <c r="E4" s="479">
        <v>0</v>
      </c>
      <c r="F4" s="479">
        <v>0</v>
      </c>
      <c r="G4" s="479">
        <v>0</v>
      </c>
      <c r="H4" s="479">
        <v>0</v>
      </c>
      <c r="I4" s="479">
        <v>0</v>
      </c>
      <c r="J4" s="479">
        <v>0</v>
      </c>
      <c r="K4" s="480">
        <f>SUM(C4:J4)</f>
        <v>1010</v>
      </c>
      <c r="L4" s="479">
        <v>0</v>
      </c>
      <c r="M4" s="479">
        <v>0</v>
      </c>
      <c r="N4" s="479">
        <v>0</v>
      </c>
      <c r="O4" s="479">
        <v>0</v>
      </c>
      <c r="P4" s="479">
        <v>0</v>
      </c>
      <c r="Q4" s="479">
        <v>0</v>
      </c>
      <c r="R4" s="479">
        <v>0</v>
      </c>
      <c r="S4" s="479">
        <v>0</v>
      </c>
      <c r="T4" s="481">
        <f>SUM(L4:S4)</f>
        <v>0</v>
      </c>
    </row>
    <row r="5" spans="1:104">
      <c r="A5" s="478">
        <v>42051</v>
      </c>
      <c r="B5" s="479">
        <v>12.5</v>
      </c>
      <c r="C5" s="479">
        <v>625</v>
      </c>
      <c r="D5" s="479">
        <v>0</v>
      </c>
      <c r="E5" s="479">
        <v>0</v>
      </c>
      <c r="F5" s="479">
        <v>0</v>
      </c>
      <c r="G5" s="479">
        <v>0</v>
      </c>
      <c r="H5" s="479">
        <v>0</v>
      </c>
      <c r="I5" s="479">
        <v>0</v>
      </c>
      <c r="J5" s="479">
        <v>0</v>
      </c>
      <c r="K5" s="480">
        <f t="shared" ref="K5" si="0">SUM(C5:J5)</f>
        <v>625</v>
      </c>
      <c r="L5" s="479">
        <v>50</v>
      </c>
      <c r="M5" s="479">
        <v>0</v>
      </c>
      <c r="N5" s="479">
        <v>0</v>
      </c>
      <c r="O5" s="479">
        <v>0</v>
      </c>
      <c r="P5" s="479">
        <v>0</v>
      </c>
      <c r="Q5" s="479">
        <v>0</v>
      </c>
      <c r="R5" s="479">
        <v>0</v>
      </c>
      <c r="S5" s="479">
        <v>0</v>
      </c>
      <c r="T5" s="481">
        <f t="shared" ref="T5" si="1">SUM(L5:S5)</f>
        <v>50</v>
      </c>
    </row>
    <row r="6" spans="1:104">
      <c r="A6" s="478" t="s">
        <v>0</v>
      </c>
      <c r="B6" s="479"/>
      <c r="C6" s="479">
        <f t="shared" ref="C6:T6" si="2">SUM(C4:C5)</f>
        <v>1625</v>
      </c>
      <c r="D6" s="479">
        <f t="shared" si="2"/>
        <v>10</v>
      </c>
      <c r="E6" s="479">
        <f t="shared" si="2"/>
        <v>0</v>
      </c>
      <c r="F6" s="479">
        <f t="shared" si="2"/>
        <v>0</v>
      </c>
      <c r="G6" s="479">
        <f t="shared" si="2"/>
        <v>0</v>
      </c>
      <c r="H6" s="479">
        <f t="shared" si="2"/>
        <v>0</v>
      </c>
      <c r="I6" s="479">
        <f t="shared" si="2"/>
        <v>0</v>
      </c>
      <c r="J6" s="479">
        <f t="shared" si="2"/>
        <v>0</v>
      </c>
      <c r="K6" s="480">
        <f t="shared" si="2"/>
        <v>1635</v>
      </c>
      <c r="L6" s="479">
        <f t="shared" si="2"/>
        <v>50</v>
      </c>
      <c r="M6" s="479">
        <f t="shared" si="2"/>
        <v>0</v>
      </c>
      <c r="N6" s="479">
        <f t="shared" si="2"/>
        <v>0</v>
      </c>
      <c r="O6" s="479">
        <f t="shared" si="2"/>
        <v>0</v>
      </c>
      <c r="P6" s="479">
        <f t="shared" si="2"/>
        <v>0</v>
      </c>
      <c r="Q6" s="479">
        <f t="shared" si="2"/>
        <v>0</v>
      </c>
      <c r="R6" s="479">
        <f t="shared" si="2"/>
        <v>0</v>
      </c>
      <c r="S6" s="479">
        <f t="shared" si="2"/>
        <v>0</v>
      </c>
      <c r="T6" s="481">
        <f t="shared" si="2"/>
        <v>50</v>
      </c>
    </row>
    <row r="7" spans="1:104">
      <c r="A7" s="478"/>
      <c r="B7" s="479"/>
      <c r="C7" s="479"/>
      <c r="D7" s="479"/>
      <c r="E7" s="479"/>
      <c r="F7" s="479"/>
      <c r="G7" s="479"/>
      <c r="H7" s="479"/>
      <c r="I7" s="479"/>
      <c r="J7" s="479"/>
      <c r="K7" s="480"/>
      <c r="L7" s="479"/>
      <c r="M7" s="479"/>
      <c r="N7" s="479"/>
      <c r="O7" s="479"/>
      <c r="P7" s="479"/>
      <c r="Q7" s="479"/>
      <c r="R7" s="479"/>
      <c r="S7" s="479"/>
      <c r="T7" s="481"/>
    </row>
    <row r="8" spans="1:104">
      <c r="A8" s="478"/>
      <c r="B8" s="479"/>
      <c r="C8" s="479"/>
      <c r="D8" s="479"/>
      <c r="E8" s="479"/>
      <c r="F8" s="479"/>
      <c r="G8" s="479"/>
      <c r="H8" s="479"/>
      <c r="I8" s="479"/>
      <c r="J8" s="479"/>
      <c r="K8" s="480"/>
      <c r="L8" s="479"/>
      <c r="M8" s="479"/>
      <c r="N8" s="479"/>
      <c r="O8" s="479"/>
      <c r="P8" s="479"/>
      <c r="Q8" s="479"/>
      <c r="R8" s="479"/>
      <c r="S8" s="479"/>
      <c r="T8" s="481"/>
    </row>
    <row r="9" spans="1:104">
      <c r="A9" s="478"/>
      <c r="B9" s="479"/>
      <c r="C9" s="479"/>
      <c r="D9" s="479"/>
      <c r="E9" s="479"/>
      <c r="F9" s="479"/>
      <c r="G9" s="479"/>
      <c r="H9" s="479"/>
      <c r="I9" s="479"/>
      <c r="J9" s="479"/>
      <c r="K9" s="480"/>
      <c r="L9" s="479"/>
      <c r="M9" s="479"/>
      <c r="N9" s="479"/>
      <c r="O9" s="479"/>
      <c r="P9" s="479"/>
      <c r="Q9" s="479"/>
      <c r="R9" s="479"/>
      <c r="S9" s="479"/>
      <c r="T9" s="481"/>
    </row>
    <row r="10" spans="1:104">
      <c r="A10" s="478"/>
      <c r="B10" s="479"/>
      <c r="C10" s="479"/>
      <c r="D10" s="479"/>
      <c r="E10" s="479"/>
      <c r="F10" s="479"/>
      <c r="G10" s="479"/>
      <c r="H10" s="479"/>
      <c r="I10" s="479"/>
      <c r="J10" s="479"/>
      <c r="K10" s="480"/>
      <c r="L10" s="479"/>
      <c r="M10" s="479"/>
      <c r="N10" s="479"/>
      <c r="O10" s="479"/>
      <c r="P10" s="479"/>
      <c r="Q10" s="479"/>
      <c r="R10" s="479"/>
      <c r="S10" s="479"/>
      <c r="T10" s="481"/>
    </row>
    <row r="11" spans="1:104">
      <c r="A11" s="482"/>
      <c r="B11" s="483"/>
      <c r="C11" s="483"/>
      <c r="D11" s="483"/>
      <c r="E11" s="483"/>
      <c r="F11" s="483"/>
      <c r="G11" s="483"/>
      <c r="H11" s="483"/>
      <c r="I11" s="483"/>
      <c r="J11" s="483"/>
      <c r="K11" s="480"/>
      <c r="L11" s="483"/>
      <c r="M11" s="483"/>
      <c r="N11" s="483"/>
      <c r="O11" s="483"/>
      <c r="P11" s="483"/>
      <c r="Q11" s="483"/>
      <c r="R11" s="483"/>
      <c r="S11" s="483"/>
      <c r="T11" s="481"/>
    </row>
    <row r="12" spans="1:104">
      <c r="A12" s="482"/>
      <c r="B12" s="483"/>
      <c r="C12" s="483"/>
      <c r="D12" s="483"/>
      <c r="E12" s="483"/>
      <c r="F12" s="483"/>
      <c r="G12" s="483"/>
      <c r="H12" s="483"/>
      <c r="I12" s="483"/>
      <c r="J12" s="483"/>
      <c r="K12" s="480"/>
      <c r="L12" s="483"/>
      <c r="M12" s="483"/>
      <c r="N12" s="483"/>
      <c r="O12" s="483"/>
      <c r="P12" s="483"/>
      <c r="Q12" s="483"/>
      <c r="R12" s="483"/>
      <c r="S12" s="483"/>
      <c r="T12" s="481"/>
    </row>
    <row r="13" spans="1:104">
      <c r="A13" s="482"/>
      <c r="B13" s="483"/>
      <c r="C13" s="483"/>
      <c r="D13" s="483"/>
      <c r="E13" s="483"/>
      <c r="F13" s="483"/>
      <c r="G13" s="483"/>
      <c r="H13" s="483"/>
      <c r="I13" s="483"/>
      <c r="J13" s="483"/>
      <c r="K13" s="480"/>
      <c r="L13" s="483"/>
      <c r="M13" s="483"/>
      <c r="N13" s="483"/>
      <c r="O13" s="483"/>
      <c r="P13" s="483"/>
      <c r="Q13" s="483"/>
      <c r="R13" s="483"/>
      <c r="S13" s="483"/>
      <c r="T13" s="481"/>
    </row>
    <row r="14" spans="1:104">
      <c r="A14" s="482"/>
      <c r="B14" s="483"/>
      <c r="C14" s="483"/>
      <c r="D14" s="483"/>
      <c r="E14" s="483"/>
      <c r="F14" s="483"/>
      <c r="G14" s="483"/>
      <c r="H14" s="483"/>
      <c r="I14" s="483"/>
      <c r="J14" s="483"/>
      <c r="K14" s="480"/>
      <c r="L14" s="483"/>
      <c r="M14" s="483"/>
      <c r="N14" s="483"/>
      <c r="O14" s="483"/>
      <c r="P14" s="483"/>
      <c r="Q14" s="483"/>
      <c r="R14" s="483"/>
      <c r="S14" s="483"/>
      <c r="T14" s="481"/>
    </row>
    <row r="15" spans="1:104">
      <c r="A15" s="482"/>
      <c r="B15" s="483"/>
      <c r="C15" s="483"/>
      <c r="D15" s="483"/>
      <c r="E15" s="483"/>
      <c r="F15" s="483"/>
      <c r="G15" s="483"/>
      <c r="H15" s="483"/>
      <c r="I15" s="483"/>
      <c r="J15" s="483"/>
      <c r="K15" s="480"/>
      <c r="L15" s="483"/>
      <c r="M15" s="483"/>
      <c r="N15" s="483"/>
      <c r="O15" s="483"/>
      <c r="P15" s="483"/>
      <c r="Q15" s="483"/>
      <c r="R15" s="483"/>
      <c r="S15" s="483"/>
      <c r="T15" s="481"/>
    </row>
    <row r="16" spans="1:104">
      <c r="A16" s="482"/>
      <c r="B16" s="483"/>
      <c r="C16" s="483"/>
      <c r="D16" s="483"/>
      <c r="E16" s="483"/>
      <c r="F16" s="483"/>
      <c r="G16" s="483"/>
      <c r="H16" s="483"/>
      <c r="I16" s="483"/>
      <c r="J16" s="483"/>
      <c r="K16" s="480"/>
      <c r="L16" s="483"/>
      <c r="M16" s="483"/>
      <c r="N16" s="483"/>
      <c r="O16" s="483"/>
      <c r="P16" s="483"/>
      <c r="Q16" s="483"/>
      <c r="R16" s="483"/>
      <c r="S16" s="483"/>
      <c r="T16" s="481"/>
    </row>
    <row r="17" spans="1:20">
      <c r="A17" s="482"/>
      <c r="B17" s="483"/>
      <c r="C17" s="483"/>
      <c r="D17" s="483"/>
      <c r="E17" s="483"/>
      <c r="F17" s="483"/>
      <c r="G17" s="483"/>
      <c r="H17" s="483"/>
      <c r="I17" s="483"/>
      <c r="J17" s="483"/>
      <c r="K17" s="480"/>
      <c r="L17" s="483"/>
      <c r="M17" s="483"/>
      <c r="N17" s="483"/>
      <c r="O17" s="483"/>
      <c r="P17" s="483"/>
      <c r="Q17" s="483"/>
      <c r="R17" s="483"/>
      <c r="S17" s="483"/>
      <c r="T17" s="481"/>
    </row>
    <row r="18" spans="1:20">
      <c r="A18" s="482"/>
      <c r="B18" s="483"/>
      <c r="C18" s="483"/>
      <c r="D18" s="483"/>
      <c r="E18" s="483"/>
      <c r="F18" s="483"/>
      <c r="G18" s="483"/>
      <c r="H18" s="483"/>
      <c r="I18" s="483"/>
      <c r="J18" s="483"/>
      <c r="K18" s="480"/>
      <c r="L18" s="483"/>
      <c r="M18" s="483"/>
      <c r="N18" s="483"/>
      <c r="O18" s="483"/>
      <c r="P18" s="483"/>
      <c r="Q18" s="483"/>
      <c r="R18" s="483"/>
      <c r="S18" s="483"/>
      <c r="T18" s="481"/>
    </row>
    <row r="19" spans="1:20">
      <c r="A19" s="482"/>
      <c r="B19" s="483"/>
      <c r="C19" s="483"/>
      <c r="D19" s="483"/>
      <c r="E19" s="483"/>
      <c r="F19" s="483"/>
      <c r="G19" s="483"/>
      <c r="H19" s="483"/>
      <c r="I19" s="483"/>
      <c r="J19" s="483"/>
      <c r="K19" s="480"/>
      <c r="L19" s="483"/>
      <c r="M19" s="483"/>
      <c r="N19" s="483"/>
      <c r="O19" s="483"/>
      <c r="P19" s="483"/>
      <c r="Q19" s="483"/>
      <c r="R19" s="483"/>
      <c r="S19" s="483"/>
      <c r="T19" s="481"/>
    </row>
    <row r="20" spans="1:20">
      <c r="A20" s="482"/>
      <c r="B20" s="483"/>
      <c r="C20" s="483"/>
      <c r="D20" s="483"/>
      <c r="E20" s="483"/>
      <c r="F20" s="483"/>
      <c r="G20" s="483"/>
      <c r="H20" s="483"/>
      <c r="I20" s="483"/>
      <c r="J20" s="483"/>
      <c r="K20" s="480"/>
      <c r="L20" s="483"/>
      <c r="M20" s="483"/>
      <c r="N20" s="483"/>
      <c r="O20" s="483"/>
      <c r="P20" s="483"/>
      <c r="Q20" s="483"/>
      <c r="R20" s="483"/>
      <c r="S20" s="483"/>
      <c r="T20" s="481"/>
    </row>
    <row r="21" spans="1:20">
      <c r="A21" s="482"/>
      <c r="B21" s="483"/>
      <c r="C21" s="483"/>
      <c r="D21" s="483"/>
      <c r="E21" s="483"/>
      <c r="F21" s="483"/>
      <c r="G21" s="483"/>
      <c r="H21" s="483"/>
      <c r="I21" s="483"/>
      <c r="J21" s="483"/>
      <c r="K21" s="480"/>
      <c r="L21" s="483"/>
      <c r="M21" s="483"/>
      <c r="N21" s="483"/>
      <c r="O21" s="483"/>
      <c r="P21" s="483"/>
      <c r="Q21" s="483"/>
      <c r="R21" s="483"/>
      <c r="S21" s="483"/>
      <c r="T21" s="481"/>
    </row>
    <row r="22" spans="1:20">
      <c r="A22" s="484"/>
      <c r="B22" s="485"/>
      <c r="C22" s="485"/>
      <c r="D22" s="485"/>
      <c r="E22" s="485"/>
      <c r="F22" s="485"/>
      <c r="G22" s="485"/>
      <c r="H22" s="485"/>
      <c r="I22" s="485"/>
      <c r="J22" s="485"/>
      <c r="K22" s="480"/>
      <c r="L22" s="485"/>
      <c r="M22" s="485"/>
      <c r="N22" s="485"/>
      <c r="O22" s="485"/>
      <c r="P22" s="485"/>
      <c r="Q22" s="485"/>
      <c r="R22" s="485"/>
      <c r="S22" s="485"/>
      <c r="T22" s="481"/>
    </row>
    <row r="23" spans="1:20">
      <c r="A23" s="484"/>
      <c r="B23" s="485"/>
      <c r="C23" s="485"/>
      <c r="D23" s="485"/>
      <c r="E23" s="485"/>
      <c r="F23" s="485"/>
      <c r="G23" s="485"/>
      <c r="H23" s="485"/>
      <c r="I23" s="485"/>
      <c r="J23" s="485"/>
      <c r="K23" s="480"/>
      <c r="L23" s="485"/>
      <c r="M23" s="485"/>
      <c r="N23" s="485"/>
      <c r="O23" s="485"/>
      <c r="P23" s="485"/>
      <c r="Q23" s="485"/>
      <c r="R23" s="485"/>
      <c r="S23" s="485"/>
      <c r="T23" s="481"/>
    </row>
    <row r="24" spans="1:20">
      <c r="A24" s="484"/>
      <c r="B24" s="485"/>
      <c r="C24" s="485"/>
      <c r="D24" s="485"/>
      <c r="E24" s="485"/>
      <c r="F24" s="485"/>
      <c r="G24" s="485"/>
      <c r="H24" s="485"/>
      <c r="I24" s="485"/>
      <c r="J24" s="485"/>
      <c r="K24" s="480"/>
      <c r="L24" s="485"/>
      <c r="M24" s="485"/>
      <c r="N24" s="485"/>
      <c r="O24" s="485"/>
      <c r="P24" s="485"/>
      <c r="Q24" s="485"/>
      <c r="R24" s="485"/>
      <c r="S24" s="485"/>
      <c r="T24" s="481"/>
    </row>
    <row r="25" spans="1:20">
      <c r="A25" s="484"/>
      <c r="B25" s="485"/>
      <c r="C25" s="485"/>
      <c r="D25" s="485"/>
      <c r="E25" s="485"/>
      <c r="F25" s="485"/>
      <c r="G25" s="485"/>
      <c r="H25" s="485"/>
      <c r="I25" s="485"/>
      <c r="J25" s="485"/>
      <c r="K25" s="480"/>
      <c r="L25" s="485"/>
      <c r="M25" s="485"/>
      <c r="N25" s="485"/>
      <c r="O25" s="485"/>
      <c r="P25" s="485"/>
      <c r="Q25" s="485"/>
      <c r="R25" s="485"/>
      <c r="S25" s="485"/>
      <c r="T25" s="481"/>
    </row>
    <row r="26" spans="1:20">
      <c r="A26" s="484"/>
      <c r="B26" s="485"/>
      <c r="C26" s="485"/>
      <c r="D26" s="485"/>
      <c r="E26" s="485"/>
      <c r="F26" s="485"/>
      <c r="G26" s="485"/>
      <c r="H26" s="485"/>
      <c r="I26" s="485"/>
      <c r="J26" s="485"/>
      <c r="K26" s="480"/>
      <c r="L26" s="485"/>
      <c r="M26" s="485"/>
      <c r="N26" s="485"/>
      <c r="O26" s="485"/>
      <c r="P26" s="485"/>
      <c r="Q26" s="485"/>
      <c r="R26" s="485"/>
      <c r="S26" s="485"/>
      <c r="T26" s="481"/>
    </row>
    <row r="27" spans="1:20">
      <c r="A27" s="484"/>
      <c r="B27" s="485"/>
      <c r="C27" s="485"/>
      <c r="D27" s="485"/>
      <c r="E27" s="485"/>
      <c r="F27" s="485"/>
      <c r="G27" s="485"/>
      <c r="H27" s="485"/>
      <c r="I27" s="485"/>
      <c r="J27" s="485"/>
      <c r="K27" s="480"/>
      <c r="L27" s="485"/>
      <c r="M27" s="485"/>
      <c r="N27" s="485"/>
      <c r="O27" s="485"/>
      <c r="P27" s="485"/>
      <c r="Q27" s="485"/>
      <c r="R27" s="485"/>
      <c r="S27" s="485"/>
      <c r="T27" s="481"/>
    </row>
    <row r="28" spans="1:20">
      <c r="A28" s="484"/>
      <c r="B28" s="485"/>
      <c r="C28" s="485"/>
      <c r="D28" s="485"/>
      <c r="E28" s="485"/>
      <c r="F28" s="485"/>
      <c r="G28" s="485"/>
      <c r="H28" s="485"/>
      <c r="I28" s="485"/>
      <c r="J28" s="485"/>
      <c r="K28" s="480"/>
      <c r="L28" s="485"/>
      <c r="M28" s="485"/>
      <c r="N28" s="485"/>
      <c r="O28" s="485"/>
      <c r="P28" s="485"/>
      <c r="Q28" s="485"/>
      <c r="R28" s="485"/>
      <c r="S28" s="485"/>
      <c r="T28" s="481"/>
    </row>
    <row r="29" spans="1:20">
      <c r="A29" s="484"/>
      <c r="B29" s="485"/>
      <c r="C29" s="485"/>
      <c r="D29" s="485"/>
      <c r="E29" s="485"/>
      <c r="F29" s="485"/>
      <c r="G29" s="485"/>
      <c r="H29" s="485"/>
      <c r="I29" s="485"/>
      <c r="J29" s="485"/>
      <c r="K29" s="480"/>
      <c r="L29" s="485"/>
      <c r="M29" s="485"/>
      <c r="N29" s="485"/>
      <c r="O29" s="485"/>
      <c r="P29" s="485"/>
      <c r="Q29" s="485"/>
      <c r="R29" s="485"/>
      <c r="S29" s="485"/>
      <c r="T29" s="481"/>
    </row>
    <row r="30" spans="1:20">
      <c r="A30" s="484"/>
      <c r="B30" s="485"/>
      <c r="C30" s="485"/>
      <c r="D30" s="485"/>
      <c r="E30" s="485"/>
      <c r="F30" s="485"/>
      <c r="G30" s="485"/>
      <c r="H30" s="485"/>
      <c r="I30" s="485"/>
      <c r="J30" s="485"/>
      <c r="K30" s="480"/>
      <c r="L30" s="485"/>
      <c r="M30" s="485"/>
      <c r="N30" s="485"/>
      <c r="O30" s="485"/>
      <c r="P30" s="485"/>
      <c r="Q30" s="485"/>
      <c r="R30" s="485"/>
      <c r="S30" s="485"/>
      <c r="T30" s="481"/>
    </row>
    <row r="31" spans="1:20">
      <c r="A31" s="484"/>
      <c r="B31" s="485"/>
      <c r="C31" s="485"/>
      <c r="D31" s="485"/>
      <c r="E31" s="485"/>
      <c r="F31" s="485"/>
      <c r="G31" s="485"/>
      <c r="H31" s="485"/>
      <c r="I31" s="485"/>
      <c r="J31" s="485"/>
      <c r="K31" s="480"/>
      <c r="L31" s="485"/>
      <c r="M31" s="485"/>
      <c r="N31" s="485"/>
      <c r="O31" s="485"/>
      <c r="P31" s="485"/>
      <c r="Q31" s="485"/>
      <c r="R31" s="485"/>
      <c r="S31" s="485"/>
      <c r="T31" s="481"/>
    </row>
    <row r="32" spans="1:20">
      <c r="A32" s="484"/>
      <c r="B32" s="485"/>
      <c r="C32" s="485"/>
      <c r="D32" s="485"/>
      <c r="E32" s="485"/>
      <c r="F32" s="485"/>
      <c r="G32" s="485"/>
      <c r="H32" s="485"/>
      <c r="I32" s="485"/>
      <c r="J32" s="485"/>
      <c r="K32" s="480"/>
      <c r="L32" s="485"/>
      <c r="M32" s="485"/>
      <c r="N32" s="485"/>
      <c r="O32" s="485"/>
      <c r="P32" s="485"/>
      <c r="Q32" s="485"/>
      <c r="R32" s="485"/>
      <c r="S32" s="485"/>
      <c r="T32" s="481"/>
    </row>
    <row r="33" spans="1:20">
      <c r="A33" s="484"/>
      <c r="B33" s="485"/>
      <c r="C33" s="485"/>
      <c r="D33" s="485"/>
      <c r="E33" s="485"/>
      <c r="F33" s="485"/>
      <c r="G33" s="485"/>
      <c r="H33" s="485"/>
      <c r="I33" s="485"/>
      <c r="J33" s="485"/>
      <c r="K33" s="480"/>
      <c r="L33" s="485"/>
      <c r="M33" s="485"/>
      <c r="N33" s="485"/>
      <c r="O33" s="485"/>
      <c r="P33" s="485"/>
      <c r="Q33" s="485"/>
      <c r="R33" s="485"/>
      <c r="S33" s="485"/>
      <c r="T33" s="481"/>
    </row>
    <row r="34" spans="1:20">
      <c r="A34" s="484"/>
      <c r="B34" s="485"/>
      <c r="C34" s="485"/>
      <c r="D34" s="485"/>
      <c r="E34" s="485"/>
      <c r="F34" s="485"/>
      <c r="G34" s="485"/>
      <c r="H34" s="485"/>
      <c r="I34" s="485"/>
      <c r="J34" s="485"/>
      <c r="K34" s="480"/>
      <c r="L34" s="485"/>
      <c r="M34" s="485"/>
      <c r="N34" s="485"/>
      <c r="O34" s="485"/>
      <c r="P34" s="485"/>
      <c r="Q34" s="485"/>
      <c r="R34" s="485"/>
      <c r="S34" s="485"/>
      <c r="T34" s="481"/>
    </row>
    <row r="35" spans="1:20">
      <c r="A35" s="484"/>
      <c r="B35" s="485"/>
      <c r="C35" s="485"/>
      <c r="D35" s="485"/>
      <c r="E35" s="485"/>
      <c r="F35" s="485"/>
      <c r="G35" s="485"/>
      <c r="H35" s="485"/>
      <c r="I35" s="485"/>
      <c r="J35" s="485"/>
      <c r="K35" s="480"/>
      <c r="L35" s="485"/>
      <c r="M35" s="485"/>
      <c r="N35" s="485"/>
      <c r="O35" s="485"/>
      <c r="P35" s="485"/>
      <c r="Q35" s="485"/>
      <c r="R35" s="485"/>
      <c r="S35" s="485"/>
      <c r="T35" s="481"/>
    </row>
    <row r="36" spans="1:20">
      <c r="A36" s="484"/>
      <c r="B36" s="485"/>
      <c r="C36" s="485"/>
      <c r="D36" s="485"/>
      <c r="E36" s="485"/>
      <c r="F36" s="485"/>
      <c r="G36" s="485"/>
      <c r="H36" s="485"/>
      <c r="I36" s="485"/>
      <c r="J36" s="485"/>
      <c r="K36" s="480"/>
      <c r="L36" s="485"/>
      <c r="M36" s="485"/>
      <c r="N36" s="485"/>
      <c r="O36" s="485"/>
      <c r="P36" s="485"/>
      <c r="Q36" s="485"/>
      <c r="R36" s="485"/>
      <c r="S36" s="485"/>
      <c r="T36" s="481"/>
    </row>
    <row r="37" spans="1:20">
      <c r="A37" s="484"/>
      <c r="B37" s="485"/>
      <c r="C37" s="485"/>
      <c r="D37" s="485"/>
      <c r="E37" s="485"/>
      <c r="F37" s="485"/>
      <c r="G37" s="485"/>
      <c r="H37" s="485"/>
      <c r="I37" s="485"/>
      <c r="J37" s="485"/>
      <c r="K37" s="480"/>
      <c r="L37" s="485"/>
      <c r="M37" s="485"/>
      <c r="N37" s="485"/>
      <c r="O37" s="485"/>
      <c r="P37" s="485"/>
      <c r="Q37" s="485"/>
      <c r="R37" s="485"/>
      <c r="S37" s="485"/>
      <c r="T37" s="481"/>
    </row>
    <row r="38" spans="1:20">
      <c r="A38" s="484"/>
      <c r="B38" s="485"/>
      <c r="C38" s="485"/>
      <c r="D38" s="485"/>
      <c r="E38" s="485"/>
      <c r="F38" s="485"/>
      <c r="G38" s="485"/>
      <c r="H38" s="485"/>
      <c r="I38" s="485"/>
      <c r="J38" s="485"/>
      <c r="K38" s="480"/>
      <c r="L38" s="485"/>
      <c r="M38" s="485"/>
      <c r="N38" s="485"/>
      <c r="O38" s="485"/>
      <c r="P38" s="485"/>
      <c r="Q38" s="485"/>
      <c r="R38" s="485"/>
      <c r="S38" s="485"/>
      <c r="T38" s="481"/>
    </row>
    <row r="39" spans="1:20">
      <c r="A39" s="484"/>
      <c r="B39" s="485"/>
      <c r="C39" s="485"/>
      <c r="D39" s="485"/>
      <c r="E39" s="485"/>
      <c r="F39" s="485"/>
      <c r="G39" s="485"/>
      <c r="H39" s="485"/>
      <c r="I39" s="485"/>
      <c r="J39" s="485"/>
      <c r="K39" s="480"/>
      <c r="L39" s="485"/>
      <c r="M39" s="485"/>
      <c r="N39" s="485"/>
      <c r="O39" s="485"/>
      <c r="P39" s="485"/>
      <c r="Q39" s="485"/>
      <c r="R39" s="485"/>
      <c r="S39" s="485"/>
      <c r="T39" s="481"/>
    </row>
    <row r="40" spans="1:20">
      <c r="A40" s="484"/>
      <c r="B40" s="485"/>
      <c r="C40" s="485"/>
      <c r="D40" s="485"/>
      <c r="E40" s="485"/>
      <c r="F40" s="485"/>
      <c r="G40" s="485"/>
      <c r="H40" s="485"/>
      <c r="I40" s="485"/>
      <c r="J40" s="485"/>
      <c r="K40" s="480"/>
      <c r="L40" s="485"/>
      <c r="M40" s="485"/>
      <c r="N40" s="485"/>
      <c r="O40" s="485"/>
      <c r="P40" s="485"/>
      <c r="Q40" s="485"/>
      <c r="R40" s="485"/>
      <c r="S40" s="485"/>
      <c r="T40" s="481"/>
    </row>
    <row r="41" spans="1:20">
      <c r="A41" s="484"/>
      <c r="B41" s="485"/>
      <c r="C41" s="485"/>
      <c r="D41" s="485"/>
      <c r="E41" s="485"/>
      <c r="F41" s="485"/>
      <c r="G41" s="485"/>
      <c r="H41" s="485"/>
      <c r="I41" s="485"/>
      <c r="J41" s="485"/>
      <c r="K41" s="480"/>
      <c r="L41" s="485"/>
      <c r="M41" s="485"/>
      <c r="N41" s="485"/>
      <c r="O41" s="485"/>
      <c r="P41" s="485"/>
      <c r="Q41" s="485"/>
      <c r="R41" s="485"/>
      <c r="S41" s="485"/>
      <c r="T41" s="481"/>
    </row>
    <row r="42" spans="1:20">
      <c r="A42" s="484"/>
      <c r="B42" s="485"/>
      <c r="C42" s="485"/>
      <c r="D42" s="485"/>
      <c r="E42" s="485"/>
      <c r="F42" s="485"/>
      <c r="G42" s="485"/>
      <c r="H42" s="485"/>
      <c r="I42" s="485"/>
      <c r="J42" s="485"/>
      <c r="K42" s="480"/>
      <c r="L42" s="485"/>
      <c r="M42" s="485"/>
      <c r="N42" s="485"/>
      <c r="O42" s="485"/>
      <c r="P42" s="485"/>
      <c r="Q42" s="485"/>
      <c r="R42" s="485"/>
      <c r="S42" s="485"/>
      <c r="T42" s="481"/>
    </row>
    <row r="43" spans="1:20">
      <c r="A43" s="484"/>
      <c r="B43" s="485"/>
      <c r="C43" s="485"/>
      <c r="D43" s="485"/>
      <c r="E43" s="485"/>
      <c r="F43" s="485"/>
      <c r="G43" s="485"/>
      <c r="H43" s="485"/>
      <c r="I43" s="485"/>
      <c r="J43" s="485"/>
      <c r="K43" s="480"/>
      <c r="L43" s="485"/>
      <c r="M43" s="485"/>
      <c r="N43" s="485"/>
      <c r="O43" s="485"/>
      <c r="P43" s="485"/>
      <c r="Q43" s="485"/>
      <c r="R43" s="485"/>
      <c r="S43" s="485"/>
      <c r="T43" s="481"/>
    </row>
    <row r="44" spans="1:20">
      <c r="A44" s="484"/>
      <c r="B44" s="485"/>
      <c r="C44" s="485"/>
      <c r="D44" s="485"/>
      <c r="E44" s="485"/>
      <c r="F44" s="485"/>
      <c r="G44" s="485"/>
      <c r="H44" s="485"/>
      <c r="I44" s="485"/>
      <c r="J44" s="485"/>
      <c r="K44" s="480"/>
      <c r="L44" s="485"/>
      <c r="M44" s="485"/>
      <c r="N44" s="485"/>
      <c r="O44" s="485"/>
      <c r="P44" s="485"/>
      <c r="Q44" s="485"/>
      <c r="R44" s="485"/>
      <c r="S44" s="485"/>
      <c r="T44" s="481"/>
    </row>
    <row r="45" spans="1:20">
      <c r="A45" s="484"/>
      <c r="B45" s="485"/>
      <c r="C45" s="485"/>
      <c r="D45" s="485"/>
      <c r="E45" s="485"/>
      <c r="F45" s="485"/>
      <c r="G45" s="485"/>
      <c r="H45" s="485"/>
      <c r="I45" s="485"/>
      <c r="J45" s="485"/>
      <c r="K45" s="480"/>
      <c r="L45" s="485"/>
      <c r="M45" s="485"/>
      <c r="N45" s="485"/>
      <c r="O45" s="485"/>
      <c r="P45" s="485"/>
      <c r="Q45" s="485"/>
      <c r="R45" s="485"/>
      <c r="S45" s="485"/>
      <c r="T45" s="481"/>
    </row>
    <row r="46" spans="1:20">
      <c r="A46" s="484"/>
      <c r="B46" s="485"/>
      <c r="C46" s="485"/>
      <c r="D46" s="485"/>
      <c r="E46" s="485"/>
      <c r="F46" s="485"/>
      <c r="G46" s="485"/>
      <c r="H46" s="485"/>
      <c r="I46" s="485"/>
      <c r="J46" s="485"/>
      <c r="K46" s="480"/>
      <c r="L46" s="485"/>
      <c r="M46" s="485"/>
      <c r="N46" s="485"/>
      <c r="O46" s="485"/>
      <c r="P46" s="485"/>
      <c r="Q46" s="485"/>
      <c r="R46" s="485"/>
      <c r="S46" s="485"/>
      <c r="T46" s="481"/>
    </row>
    <row r="47" spans="1:20">
      <c r="A47" s="484"/>
      <c r="B47" s="485"/>
      <c r="C47" s="485"/>
      <c r="D47" s="485"/>
      <c r="E47" s="485"/>
      <c r="F47" s="485"/>
      <c r="G47" s="485"/>
      <c r="H47" s="485"/>
      <c r="I47" s="485"/>
      <c r="J47" s="485"/>
      <c r="K47" s="480"/>
      <c r="L47" s="485"/>
      <c r="M47" s="485"/>
      <c r="N47" s="485"/>
      <c r="O47" s="485"/>
      <c r="P47" s="485"/>
      <c r="Q47" s="485"/>
      <c r="R47" s="485"/>
      <c r="S47" s="485"/>
      <c r="T47" s="481"/>
    </row>
    <row r="48" spans="1:20">
      <c r="A48" s="484"/>
      <c r="B48" s="485"/>
      <c r="C48" s="485"/>
      <c r="D48" s="485"/>
      <c r="E48" s="485"/>
      <c r="F48" s="485"/>
      <c r="G48" s="485"/>
      <c r="H48" s="485"/>
      <c r="I48" s="485"/>
      <c r="J48" s="485"/>
      <c r="K48" s="480"/>
      <c r="L48" s="485"/>
      <c r="M48" s="485"/>
      <c r="N48" s="485"/>
      <c r="O48" s="485"/>
      <c r="P48" s="485"/>
      <c r="Q48" s="485"/>
      <c r="R48" s="485"/>
      <c r="S48" s="485"/>
      <c r="T48" s="481"/>
    </row>
    <row r="49" spans="1:20">
      <c r="A49" s="484"/>
      <c r="B49" s="485"/>
      <c r="C49" s="485"/>
      <c r="D49" s="485"/>
      <c r="E49" s="485"/>
      <c r="F49" s="485"/>
      <c r="G49" s="485"/>
      <c r="H49" s="485"/>
      <c r="I49" s="485"/>
      <c r="J49" s="485"/>
      <c r="K49" s="480"/>
      <c r="L49" s="485"/>
      <c r="M49" s="485"/>
      <c r="N49" s="485"/>
      <c r="O49" s="485"/>
      <c r="P49" s="485"/>
      <c r="Q49" s="485"/>
      <c r="R49" s="485"/>
      <c r="S49" s="485"/>
      <c r="T49" s="481"/>
    </row>
    <row r="50" spans="1:20">
      <c r="A50" s="484"/>
      <c r="B50" s="485"/>
      <c r="C50" s="485"/>
      <c r="D50" s="485"/>
      <c r="E50" s="485"/>
      <c r="F50" s="485"/>
      <c r="G50" s="485"/>
      <c r="H50" s="485"/>
      <c r="I50" s="485"/>
      <c r="J50" s="485"/>
      <c r="K50" s="480"/>
      <c r="L50" s="485"/>
      <c r="M50" s="485"/>
      <c r="N50" s="485"/>
      <c r="O50" s="485"/>
      <c r="P50" s="485"/>
      <c r="Q50" s="485"/>
      <c r="R50" s="485"/>
      <c r="S50" s="485"/>
      <c r="T50" s="481"/>
    </row>
    <row r="51" spans="1:20">
      <c r="A51" s="484"/>
      <c r="B51" s="485"/>
      <c r="C51" s="485"/>
      <c r="D51" s="485"/>
      <c r="E51" s="485"/>
      <c r="F51" s="485"/>
      <c r="G51" s="485"/>
      <c r="H51" s="485"/>
      <c r="I51" s="485"/>
      <c r="J51" s="485"/>
      <c r="K51" s="480"/>
      <c r="L51" s="485"/>
      <c r="M51" s="485"/>
      <c r="N51" s="485"/>
      <c r="O51" s="485"/>
      <c r="P51" s="485"/>
      <c r="Q51" s="485"/>
      <c r="R51" s="485"/>
      <c r="S51" s="485"/>
      <c r="T51" s="481"/>
    </row>
    <row r="52" spans="1:20">
      <c r="A52" s="484"/>
      <c r="B52" s="485"/>
      <c r="C52" s="485"/>
      <c r="D52" s="485"/>
      <c r="E52" s="485"/>
      <c r="F52" s="485"/>
      <c r="G52" s="485"/>
      <c r="H52" s="485"/>
      <c r="I52" s="485"/>
      <c r="J52" s="485"/>
      <c r="K52" s="480"/>
      <c r="L52" s="485"/>
      <c r="M52" s="485"/>
      <c r="N52" s="485"/>
      <c r="O52" s="485"/>
      <c r="P52" s="485"/>
      <c r="Q52" s="485"/>
      <c r="R52" s="485"/>
      <c r="S52" s="485"/>
      <c r="T52" s="481"/>
    </row>
    <row r="53" spans="1:20">
      <c r="A53" s="484"/>
      <c r="B53" s="485"/>
      <c r="C53" s="485"/>
      <c r="D53" s="485"/>
      <c r="E53" s="485"/>
      <c r="F53" s="485"/>
      <c r="G53" s="485"/>
      <c r="H53" s="485"/>
      <c r="I53" s="485"/>
      <c r="J53" s="485"/>
      <c r="K53" s="480"/>
      <c r="L53" s="485"/>
      <c r="M53" s="485"/>
      <c r="N53" s="485"/>
      <c r="O53" s="485"/>
      <c r="P53" s="485"/>
      <c r="Q53" s="485"/>
      <c r="R53" s="485"/>
      <c r="S53" s="485"/>
      <c r="T53" s="481"/>
    </row>
    <row r="54" spans="1:20">
      <c r="A54" s="484"/>
      <c r="B54" s="485"/>
      <c r="C54" s="485"/>
      <c r="D54" s="485"/>
      <c r="E54" s="485"/>
      <c r="F54" s="485"/>
      <c r="G54" s="485"/>
      <c r="H54" s="485"/>
      <c r="I54" s="485"/>
      <c r="J54" s="485"/>
      <c r="K54" s="480"/>
      <c r="L54" s="485"/>
      <c r="M54" s="485"/>
      <c r="N54" s="485"/>
      <c r="O54" s="485"/>
      <c r="P54" s="485"/>
      <c r="Q54" s="485"/>
      <c r="R54" s="485"/>
      <c r="S54" s="485"/>
      <c r="T54" s="481"/>
    </row>
    <row r="55" spans="1:20">
      <c r="A55" s="484"/>
      <c r="B55" s="485"/>
      <c r="C55" s="485"/>
      <c r="D55" s="485"/>
      <c r="E55" s="485"/>
      <c r="F55" s="485"/>
      <c r="G55" s="485"/>
      <c r="H55" s="485"/>
      <c r="I55" s="485"/>
      <c r="J55" s="485"/>
      <c r="K55" s="480"/>
      <c r="L55" s="485"/>
      <c r="M55" s="485"/>
      <c r="N55" s="485"/>
      <c r="O55" s="485"/>
      <c r="P55" s="485"/>
      <c r="Q55" s="485"/>
      <c r="R55" s="485"/>
      <c r="S55" s="485"/>
      <c r="T55" s="481"/>
    </row>
    <row r="56" spans="1:20">
      <c r="A56" s="484"/>
      <c r="B56" s="485"/>
      <c r="C56" s="485"/>
      <c r="D56" s="485"/>
      <c r="E56" s="485"/>
      <c r="F56" s="485"/>
      <c r="G56" s="485"/>
      <c r="H56" s="485"/>
      <c r="I56" s="485"/>
      <c r="J56" s="485"/>
      <c r="K56" s="480"/>
      <c r="L56" s="485"/>
      <c r="M56" s="485"/>
      <c r="N56" s="485"/>
      <c r="O56" s="485"/>
      <c r="P56" s="485"/>
      <c r="Q56" s="485"/>
      <c r="R56" s="485"/>
      <c r="S56" s="485"/>
      <c r="T56" s="481"/>
    </row>
    <row r="57" spans="1:20">
      <c r="A57" s="484"/>
      <c r="B57" s="485"/>
      <c r="C57" s="485"/>
      <c r="D57" s="485"/>
      <c r="E57" s="485"/>
      <c r="F57" s="485"/>
      <c r="G57" s="485"/>
      <c r="H57" s="485"/>
      <c r="I57" s="485"/>
      <c r="J57" s="485"/>
      <c r="K57" s="480"/>
      <c r="L57" s="485"/>
      <c r="M57" s="485"/>
      <c r="N57" s="485"/>
      <c r="O57" s="485"/>
      <c r="P57" s="485"/>
      <c r="Q57" s="485"/>
      <c r="R57" s="485"/>
      <c r="S57" s="485"/>
      <c r="T57" s="481"/>
    </row>
    <row r="58" spans="1:20">
      <c r="A58" s="484"/>
      <c r="B58" s="485"/>
      <c r="C58" s="485"/>
      <c r="D58" s="485"/>
      <c r="E58" s="485"/>
      <c r="F58" s="485"/>
      <c r="G58" s="485"/>
      <c r="H58" s="485"/>
      <c r="I58" s="485"/>
      <c r="J58" s="485"/>
      <c r="K58" s="480"/>
      <c r="L58" s="485"/>
      <c r="M58" s="485"/>
      <c r="N58" s="485"/>
      <c r="O58" s="485"/>
      <c r="P58" s="485"/>
      <c r="Q58" s="485"/>
      <c r="R58" s="485"/>
      <c r="S58" s="485"/>
      <c r="T58" s="481"/>
    </row>
    <row r="59" spans="1:20">
      <c r="A59" s="484"/>
      <c r="B59" s="485"/>
      <c r="C59" s="485"/>
      <c r="D59" s="485"/>
      <c r="E59" s="485"/>
      <c r="F59" s="485"/>
      <c r="G59" s="485"/>
      <c r="H59" s="485"/>
      <c r="I59" s="485"/>
      <c r="J59" s="485"/>
      <c r="K59" s="480"/>
      <c r="L59" s="485"/>
      <c r="M59" s="485"/>
      <c r="N59" s="485"/>
      <c r="O59" s="485"/>
      <c r="P59" s="485"/>
      <c r="Q59" s="485"/>
      <c r="R59" s="485"/>
      <c r="S59" s="485"/>
      <c r="T59" s="481"/>
    </row>
    <row r="60" spans="1:20">
      <c r="A60" s="484"/>
      <c r="B60" s="485"/>
      <c r="C60" s="485"/>
      <c r="D60" s="485"/>
      <c r="E60" s="485"/>
      <c r="F60" s="485"/>
      <c r="G60" s="485"/>
      <c r="H60" s="485"/>
      <c r="I60" s="485"/>
      <c r="J60" s="485"/>
      <c r="K60" s="480"/>
      <c r="L60" s="485"/>
      <c r="M60" s="485"/>
      <c r="N60" s="485"/>
      <c r="O60" s="485"/>
      <c r="P60" s="485"/>
      <c r="Q60" s="485"/>
      <c r="R60" s="485"/>
      <c r="S60" s="485"/>
      <c r="T60" s="481"/>
    </row>
    <row r="61" spans="1:20">
      <c r="A61" s="484"/>
      <c r="B61" s="485"/>
      <c r="C61" s="485"/>
      <c r="D61" s="485"/>
      <c r="E61" s="485"/>
      <c r="F61" s="485"/>
      <c r="G61" s="485"/>
      <c r="H61" s="485"/>
      <c r="I61" s="485"/>
      <c r="J61" s="485"/>
      <c r="K61" s="480"/>
      <c r="L61" s="485"/>
      <c r="M61" s="485"/>
      <c r="N61" s="485"/>
      <c r="O61" s="485"/>
      <c r="P61" s="485"/>
      <c r="Q61" s="485"/>
      <c r="R61" s="485"/>
      <c r="S61" s="485"/>
      <c r="T61" s="481"/>
    </row>
    <row r="62" spans="1:20">
      <c r="A62" s="484"/>
      <c r="B62" s="485"/>
      <c r="C62" s="485"/>
      <c r="D62" s="485"/>
      <c r="E62" s="485"/>
      <c r="F62" s="485"/>
      <c r="G62" s="485"/>
      <c r="H62" s="485"/>
      <c r="I62" s="485"/>
      <c r="J62" s="485"/>
      <c r="K62" s="480"/>
      <c r="L62" s="485"/>
      <c r="M62" s="485"/>
      <c r="N62" s="485"/>
      <c r="O62" s="485"/>
      <c r="P62" s="485"/>
      <c r="Q62" s="485"/>
      <c r="R62" s="485"/>
      <c r="S62" s="485"/>
      <c r="T62" s="481"/>
    </row>
    <row r="63" spans="1:20">
      <c r="A63" s="484"/>
      <c r="B63" s="485"/>
      <c r="C63" s="485"/>
      <c r="D63" s="485"/>
      <c r="E63" s="485"/>
      <c r="F63" s="485"/>
      <c r="G63" s="485"/>
      <c r="H63" s="485"/>
      <c r="I63" s="485"/>
      <c r="J63" s="485"/>
      <c r="K63" s="480"/>
      <c r="L63" s="485"/>
      <c r="M63" s="485"/>
      <c r="N63" s="485"/>
      <c r="O63" s="485"/>
      <c r="P63" s="485"/>
      <c r="Q63" s="485"/>
      <c r="R63" s="485"/>
      <c r="S63" s="485"/>
      <c r="T63" s="481"/>
    </row>
    <row r="64" spans="1:20">
      <c r="A64" s="484"/>
      <c r="B64" s="485"/>
      <c r="C64" s="485"/>
      <c r="D64" s="485"/>
      <c r="E64" s="485"/>
      <c r="F64" s="485"/>
      <c r="G64" s="485"/>
      <c r="H64" s="485"/>
      <c r="I64" s="485"/>
      <c r="J64" s="485"/>
      <c r="K64" s="480"/>
      <c r="L64" s="485"/>
      <c r="M64" s="485"/>
      <c r="N64" s="485"/>
      <c r="O64" s="485"/>
      <c r="P64" s="485"/>
      <c r="Q64" s="485"/>
      <c r="R64" s="485"/>
      <c r="S64" s="485"/>
      <c r="T64" s="481"/>
    </row>
    <row r="65" spans="1:20">
      <c r="A65" s="484"/>
      <c r="B65" s="485"/>
      <c r="C65" s="485"/>
      <c r="D65" s="485"/>
      <c r="E65" s="485"/>
      <c r="F65" s="485"/>
      <c r="G65" s="485"/>
      <c r="H65" s="485"/>
      <c r="I65" s="485"/>
      <c r="J65" s="485"/>
      <c r="K65" s="480"/>
      <c r="L65" s="485"/>
      <c r="M65" s="485"/>
      <c r="N65" s="485"/>
      <c r="O65" s="485"/>
      <c r="P65" s="485"/>
      <c r="Q65" s="485"/>
      <c r="R65" s="485"/>
      <c r="S65" s="485"/>
      <c r="T65" s="481"/>
    </row>
    <row r="66" spans="1:20">
      <c r="A66" s="484"/>
      <c r="B66" s="485"/>
      <c r="C66" s="485"/>
      <c r="D66" s="485"/>
      <c r="E66" s="485"/>
      <c r="F66" s="485"/>
      <c r="G66" s="485"/>
      <c r="H66" s="485"/>
      <c r="I66" s="485"/>
      <c r="J66" s="485"/>
      <c r="K66" s="480"/>
      <c r="L66" s="485"/>
      <c r="M66" s="485"/>
      <c r="N66" s="485"/>
      <c r="O66" s="485"/>
      <c r="P66" s="485"/>
      <c r="Q66" s="485"/>
      <c r="R66" s="485"/>
      <c r="S66" s="485"/>
      <c r="T66" s="481"/>
    </row>
    <row r="67" spans="1:20">
      <c r="A67" s="484"/>
      <c r="B67" s="485"/>
      <c r="C67" s="485"/>
      <c r="D67" s="485"/>
      <c r="E67" s="485"/>
      <c r="F67" s="485"/>
      <c r="G67" s="485"/>
      <c r="H67" s="485"/>
      <c r="I67" s="485"/>
      <c r="J67" s="485"/>
      <c r="K67" s="480"/>
      <c r="L67" s="485"/>
      <c r="M67" s="485"/>
      <c r="N67" s="485"/>
      <c r="O67" s="485"/>
      <c r="P67" s="485"/>
      <c r="Q67" s="485"/>
      <c r="R67" s="485"/>
      <c r="S67" s="485"/>
      <c r="T67" s="481"/>
    </row>
    <row r="68" spans="1:20">
      <c r="A68" s="484"/>
      <c r="B68" s="485"/>
      <c r="C68" s="485"/>
      <c r="D68" s="485"/>
      <c r="E68" s="485"/>
      <c r="F68" s="485"/>
      <c r="G68" s="485"/>
      <c r="H68" s="485"/>
      <c r="I68" s="485"/>
      <c r="J68" s="485"/>
      <c r="K68" s="480"/>
      <c r="L68" s="485"/>
      <c r="M68" s="485"/>
      <c r="N68" s="485"/>
      <c r="O68" s="485"/>
      <c r="P68" s="485"/>
      <c r="Q68" s="485"/>
      <c r="R68" s="485"/>
      <c r="S68" s="485"/>
      <c r="T68" s="481"/>
    </row>
    <row r="69" spans="1:20">
      <c r="A69" s="484"/>
      <c r="B69" s="485"/>
      <c r="C69" s="485"/>
      <c r="D69" s="485"/>
      <c r="E69" s="485"/>
      <c r="F69" s="485"/>
      <c r="G69" s="485"/>
      <c r="H69" s="485"/>
      <c r="I69" s="485"/>
      <c r="J69" s="485"/>
      <c r="K69" s="480"/>
      <c r="L69" s="485"/>
      <c r="M69" s="485"/>
      <c r="N69" s="485"/>
      <c r="O69" s="485"/>
      <c r="P69" s="485"/>
      <c r="Q69" s="485"/>
      <c r="R69" s="485"/>
      <c r="S69" s="485"/>
      <c r="T69" s="481"/>
    </row>
    <row r="70" spans="1:20">
      <c r="A70" s="484"/>
      <c r="B70" s="485"/>
      <c r="C70" s="485"/>
      <c r="D70" s="485"/>
      <c r="E70" s="485"/>
      <c r="F70" s="485"/>
      <c r="G70" s="485"/>
      <c r="H70" s="485"/>
      <c r="I70" s="485"/>
      <c r="J70" s="485"/>
      <c r="K70" s="480"/>
      <c r="L70" s="485"/>
      <c r="M70" s="485"/>
      <c r="N70" s="485"/>
      <c r="O70" s="485"/>
      <c r="P70" s="485"/>
      <c r="Q70" s="485"/>
      <c r="R70" s="485"/>
      <c r="S70" s="485"/>
      <c r="T70" s="481"/>
    </row>
    <row r="71" spans="1:20">
      <c r="A71" s="484"/>
      <c r="B71" s="485"/>
      <c r="C71" s="485"/>
      <c r="D71" s="485"/>
      <c r="E71" s="485"/>
      <c r="F71" s="485"/>
      <c r="G71" s="485"/>
      <c r="H71" s="485"/>
      <c r="I71" s="485"/>
      <c r="J71" s="485"/>
      <c r="K71" s="480"/>
      <c r="L71" s="485"/>
      <c r="M71" s="485"/>
      <c r="N71" s="485"/>
      <c r="O71" s="485"/>
      <c r="P71" s="485"/>
      <c r="Q71" s="485"/>
      <c r="R71" s="485"/>
      <c r="S71" s="485"/>
      <c r="T71" s="481"/>
    </row>
    <row r="72" spans="1:20">
      <c r="A72" s="484"/>
      <c r="B72" s="485"/>
      <c r="C72" s="485"/>
      <c r="D72" s="485"/>
      <c r="E72" s="485"/>
      <c r="F72" s="485"/>
      <c r="G72" s="485"/>
      <c r="H72" s="485"/>
      <c r="I72" s="485"/>
      <c r="J72" s="485"/>
      <c r="K72" s="480"/>
      <c r="L72" s="485"/>
      <c r="M72" s="485"/>
      <c r="N72" s="485"/>
      <c r="O72" s="485"/>
      <c r="P72" s="485"/>
      <c r="Q72" s="485"/>
      <c r="R72" s="485"/>
      <c r="S72" s="485"/>
      <c r="T72" s="481"/>
    </row>
    <row r="73" spans="1:20">
      <c r="A73" s="484"/>
      <c r="B73" s="485"/>
      <c r="C73" s="485"/>
      <c r="D73" s="485"/>
      <c r="E73" s="485"/>
      <c r="F73" s="485"/>
      <c r="G73" s="485"/>
      <c r="H73" s="485"/>
      <c r="I73" s="485"/>
      <c r="J73" s="485"/>
      <c r="K73" s="480"/>
      <c r="L73" s="485"/>
      <c r="M73" s="485"/>
      <c r="N73" s="485"/>
      <c r="O73" s="485"/>
      <c r="P73" s="485"/>
      <c r="Q73" s="485"/>
      <c r="R73" s="485"/>
      <c r="S73" s="485"/>
      <c r="T73" s="481"/>
    </row>
    <row r="74" spans="1:20">
      <c r="A74" s="484"/>
      <c r="B74" s="485"/>
      <c r="C74" s="485"/>
      <c r="D74" s="485"/>
      <c r="E74" s="485"/>
      <c r="F74" s="485"/>
      <c r="G74" s="485"/>
      <c r="H74" s="485"/>
      <c r="I74" s="485"/>
      <c r="J74" s="485"/>
      <c r="K74" s="480"/>
      <c r="L74" s="485"/>
      <c r="M74" s="485"/>
      <c r="N74" s="485"/>
      <c r="O74" s="485"/>
      <c r="P74" s="485"/>
      <c r="Q74" s="485"/>
      <c r="R74" s="485"/>
      <c r="S74" s="485"/>
      <c r="T74" s="481"/>
    </row>
    <row r="75" spans="1:20">
      <c r="A75" s="484"/>
      <c r="B75" s="485"/>
      <c r="C75" s="485"/>
      <c r="D75" s="485"/>
      <c r="E75" s="485"/>
      <c r="F75" s="485"/>
      <c r="G75" s="485"/>
      <c r="H75" s="485"/>
      <c r="I75" s="485"/>
      <c r="J75" s="485"/>
      <c r="K75" s="480"/>
      <c r="L75" s="485"/>
      <c r="M75" s="485"/>
      <c r="N75" s="485"/>
      <c r="O75" s="485"/>
      <c r="P75" s="485"/>
      <c r="Q75" s="485"/>
      <c r="R75" s="485"/>
      <c r="S75" s="485"/>
      <c r="T75" s="481"/>
    </row>
    <row r="76" spans="1:20">
      <c r="A76" s="484"/>
      <c r="B76" s="485"/>
      <c r="C76" s="485"/>
      <c r="D76" s="485"/>
      <c r="E76" s="485"/>
      <c r="F76" s="485"/>
      <c r="G76" s="485"/>
      <c r="H76" s="485"/>
      <c r="I76" s="485"/>
      <c r="J76" s="485"/>
      <c r="K76" s="480"/>
      <c r="L76" s="485"/>
      <c r="M76" s="485"/>
      <c r="N76" s="485"/>
      <c r="O76" s="485"/>
      <c r="P76" s="485"/>
      <c r="Q76" s="485"/>
      <c r="R76" s="485"/>
      <c r="S76" s="485"/>
      <c r="T76" s="481"/>
    </row>
    <row r="77" spans="1:20">
      <c r="A77" s="484"/>
      <c r="B77" s="485"/>
      <c r="C77" s="485"/>
      <c r="D77" s="485"/>
      <c r="E77" s="485"/>
      <c r="F77" s="485"/>
      <c r="G77" s="485"/>
      <c r="H77" s="485"/>
      <c r="I77" s="485"/>
      <c r="J77" s="485"/>
      <c r="K77" s="480"/>
      <c r="L77" s="485"/>
      <c r="M77" s="485"/>
      <c r="N77" s="485"/>
      <c r="O77" s="485"/>
      <c r="P77" s="485"/>
      <c r="Q77" s="485"/>
      <c r="R77" s="485"/>
      <c r="S77" s="485"/>
      <c r="T77" s="481"/>
    </row>
    <row r="78" spans="1:20">
      <c r="A78" s="484"/>
      <c r="B78" s="485"/>
      <c r="C78" s="485"/>
      <c r="D78" s="485"/>
      <c r="E78" s="485"/>
      <c r="F78" s="485"/>
      <c r="G78" s="485"/>
      <c r="H78" s="485"/>
      <c r="I78" s="485"/>
      <c r="J78" s="485"/>
      <c r="K78" s="480"/>
      <c r="L78" s="485"/>
      <c r="M78" s="485"/>
      <c r="N78" s="485"/>
      <c r="O78" s="485"/>
      <c r="P78" s="485"/>
      <c r="Q78" s="485"/>
      <c r="R78" s="485"/>
      <c r="S78" s="485"/>
      <c r="T78" s="481"/>
    </row>
    <row r="79" spans="1:20">
      <c r="A79" s="484"/>
      <c r="B79" s="485"/>
      <c r="C79" s="485"/>
      <c r="D79" s="485"/>
      <c r="E79" s="485"/>
      <c r="F79" s="485"/>
      <c r="G79" s="485"/>
      <c r="H79" s="485"/>
      <c r="I79" s="485"/>
      <c r="J79" s="485"/>
      <c r="K79" s="480"/>
      <c r="L79" s="485"/>
      <c r="M79" s="485"/>
      <c r="N79" s="485"/>
      <c r="O79" s="485"/>
      <c r="P79" s="485"/>
      <c r="Q79" s="485"/>
      <c r="R79" s="485"/>
      <c r="S79" s="485"/>
      <c r="T79" s="481"/>
    </row>
    <row r="80" spans="1:20">
      <c r="A80" s="484"/>
      <c r="B80" s="485"/>
      <c r="C80" s="485"/>
      <c r="D80" s="485"/>
      <c r="E80" s="485"/>
      <c r="F80" s="485"/>
      <c r="G80" s="485"/>
      <c r="H80" s="485"/>
      <c r="I80" s="485"/>
      <c r="J80" s="485"/>
      <c r="K80" s="480"/>
      <c r="L80" s="485"/>
      <c r="M80" s="485"/>
      <c r="N80" s="485"/>
      <c r="O80" s="485"/>
      <c r="P80" s="485"/>
      <c r="Q80" s="485"/>
      <c r="R80" s="485"/>
      <c r="S80" s="485"/>
      <c r="T80" s="481"/>
    </row>
    <row r="81" spans="1:20">
      <c r="A81" s="484"/>
      <c r="B81" s="485"/>
      <c r="C81" s="485"/>
      <c r="D81" s="485"/>
      <c r="E81" s="485"/>
      <c r="F81" s="485"/>
      <c r="G81" s="485"/>
      <c r="H81" s="485"/>
      <c r="I81" s="485"/>
      <c r="J81" s="485"/>
      <c r="K81" s="480"/>
      <c r="L81" s="485"/>
      <c r="M81" s="485"/>
      <c r="N81" s="485"/>
      <c r="O81" s="485"/>
      <c r="P81" s="485"/>
      <c r="Q81" s="485"/>
      <c r="R81" s="485"/>
      <c r="S81" s="485"/>
      <c r="T81" s="481"/>
    </row>
    <row r="82" spans="1:20">
      <c r="A82" s="484"/>
      <c r="B82" s="485"/>
      <c r="C82" s="485"/>
      <c r="D82" s="485"/>
      <c r="E82" s="485"/>
      <c r="F82" s="485"/>
      <c r="G82" s="485"/>
      <c r="H82" s="485"/>
      <c r="I82" s="485"/>
      <c r="J82" s="485"/>
      <c r="K82" s="480"/>
      <c r="L82" s="485"/>
      <c r="M82" s="485"/>
      <c r="N82" s="485"/>
      <c r="O82" s="485"/>
      <c r="P82" s="485"/>
      <c r="Q82" s="485"/>
      <c r="R82" s="485"/>
      <c r="S82" s="485"/>
      <c r="T82" s="481"/>
    </row>
    <row r="83" spans="1:20">
      <c r="A83" s="484"/>
      <c r="B83" s="485"/>
      <c r="C83" s="485"/>
      <c r="D83" s="485"/>
      <c r="E83" s="485"/>
      <c r="F83" s="485"/>
      <c r="G83" s="485"/>
      <c r="H83" s="485"/>
      <c r="I83" s="485"/>
      <c r="J83" s="485"/>
      <c r="K83" s="480"/>
      <c r="L83" s="485"/>
      <c r="M83" s="485"/>
      <c r="N83" s="485"/>
      <c r="O83" s="485"/>
      <c r="P83" s="485"/>
      <c r="Q83" s="485"/>
      <c r="R83" s="485"/>
      <c r="S83" s="485"/>
      <c r="T83" s="481"/>
    </row>
    <row r="84" spans="1:20">
      <c r="A84" s="484"/>
      <c r="B84" s="485"/>
      <c r="C84" s="485"/>
      <c r="D84" s="485"/>
      <c r="E84" s="485"/>
      <c r="F84" s="485"/>
      <c r="G84" s="485"/>
      <c r="H84" s="485"/>
      <c r="I84" s="485"/>
      <c r="J84" s="485"/>
      <c r="K84" s="480"/>
      <c r="L84" s="485"/>
      <c r="M84" s="485"/>
      <c r="N84" s="485"/>
      <c r="O84" s="485"/>
      <c r="P84" s="485"/>
      <c r="Q84" s="485"/>
      <c r="R84" s="485"/>
      <c r="S84" s="485"/>
      <c r="T84" s="481"/>
    </row>
    <row r="85" spans="1:20">
      <c r="A85" s="484"/>
      <c r="B85" s="485"/>
      <c r="C85" s="485"/>
      <c r="D85" s="485"/>
      <c r="E85" s="485"/>
      <c r="F85" s="485"/>
      <c r="G85" s="485"/>
      <c r="H85" s="485"/>
      <c r="I85" s="485"/>
      <c r="J85" s="485"/>
      <c r="K85" s="480"/>
      <c r="L85" s="485"/>
      <c r="M85" s="485"/>
      <c r="N85" s="485"/>
      <c r="O85" s="485"/>
      <c r="P85" s="485"/>
      <c r="Q85" s="485"/>
      <c r="R85" s="485"/>
      <c r="S85" s="485"/>
      <c r="T85" s="481"/>
    </row>
    <row r="86" spans="1:20">
      <c r="A86" s="484"/>
      <c r="B86" s="485"/>
      <c r="C86" s="485"/>
      <c r="D86" s="485"/>
      <c r="E86" s="485"/>
      <c r="F86" s="485"/>
      <c r="G86" s="485"/>
      <c r="H86" s="485"/>
      <c r="I86" s="485"/>
      <c r="J86" s="485"/>
      <c r="K86" s="480"/>
      <c r="L86" s="485"/>
      <c r="M86" s="485"/>
      <c r="N86" s="485"/>
      <c r="O86" s="485"/>
      <c r="P86" s="485"/>
      <c r="Q86" s="485"/>
      <c r="R86" s="485"/>
      <c r="S86" s="485"/>
      <c r="T86" s="481"/>
    </row>
    <row r="87" spans="1:20">
      <c r="A87" s="484"/>
      <c r="B87" s="485"/>
      <c r="C87" s="485"/>
      <c r="D87" s="485"/>
      <c r="E87" s="485"/>
      <c r="F87" s="485"/>
      <c r="G87" s="485"/>
      <c r="H87" s="485"/>
      <c r="I87" s="485"/>
      <c r="J87" s="485"/>
      <c r="K87" s="480"/>
      <c r="L87" s="485"/>
      <c r="M87" s="485"/>
      <c r="N87" s="485"/>
      <c r="O87" s="485"/>
      <c r="P87" s="485"/>
      <c r="Q87" s="485"/>
      <c r="R87" s="485"/>
      <c r="S87" s="485"/>
      <c r="T87" s="481"/>
    </row>
    <row r="88" spans="1:20">
      <c r="A88" s="484"/>
      <c r="B88" s="485"/>
      <c r="C88" s="485"/>
      <c r="D88" s="485"/>
      <c r="E88" s="485"/>
      <c r="F88" s="485"/>
      <c r="G88" s="485"/>
      <c r="H88" s="485"/>
      <c r="I88" s="485"/>
      <c r="J88" s="485"/>
      <c r="K88" s="480"/>
      <c r="L88" s="485"/>
      <c r="M88" s="485"/>
      <c r="N88" s="485"/>
      <c r="O88" s="485"/>
      <c r="P88" s="485"/>
      <c r="Q88" s="485"/>
      <c r="R88" s="485"/>
      <c r="S88" s="485"/>
      <c r="T88" s="481"/>
    </row>
    <row r="89" spans="1:20">
      <c r="A89" s="484"/>
      <c r="B89" s="485"/>
      <c r="C89" s="485"/>
      <c r="D89" s="485"/>
      <c r="E89" s="485"/>
      <c r="F89" s="485"/>
      <c r="G89" s="485"/>
      <c r="H89" s="485"/>
      <c r="I89" s="485"/>
      <c r="J89" s="485"/>
      <c r="K89" s="480"/>
      <c r="L89" s="485"/>
      <c r="M89" s="485"/>
      <c r="N89" s="485"/>
      <c r="O89" s="485"/>
      <c r="P89" s="485"/>
      <c r="Q89" s="485"/>
      <c r="R89" s="485"/>
      <c r="S89" s="485"/>
      <c r="T89" s="481"/>
    </row>
    <row r="90" spans="1:20">
      <c r="A90" s="484"/>
      <c r="B90" s="485"/>
      <c r="C90" s="485"/>
      <c r="D90" s="485"/>
      <c r="E90" s="485"/>
      <c r="F90" s="485"/>
      <c r="G90" s="485"/>
      <c r="H90" s="485"/>
      <c r="I90" s="485"/>
      <c r="J90" s="485"/>
      <c r="K90" s="480"/>
      <c r="L90" s="485"/>
      <c r="M90" s="485"/>
      <c r="N90" s="485"/>
      <c r="O90" s="485"/>
      <c r="P90" s="485"/>
      <c r="Q90" s="485"/>
      <c r="R90" s="485"/>
      <c r="S90" s="485"/>
      <c r="T90" s="481"/>
    </row>
    <row r="91" spans="1:20">
      <c r="A91" s="484"/>
      <c r="B91" s="485"/>
      <c r="C91" s="485"/>
      <c r="D91" s="485"/>
      <c r="E91" s="485"/>
      <c r="F91" s="485"/>
      <c r="G91" s="485"/>
      <c r="H91" s="485"/>
      <c r="I91" s="485"/>
      <c r="J91" s="485"/>
      <c r="K91" s="480"/>
      <c r="L91" s="485"/>
      <c r="M91" s="485"/>
      <c r="N91" s="485"/>
      <c r="O91" s="485"/>
      <c r="P91" s="485"/>
      <c r="Q91" s="485"/>
      <c r="R91" s="485"/>
      <c r="S91" s="485"/>
      <c r="T91" s="481"/>
    </row>
    <row r="92" spans="1:20">
      <c r="A92" s="484"/>
      <c r="B92" s="485"/>
      <c r="C92" s="485"/>
      <c r="D92" s="485"/>
      <c r="E92" s="485"/>
      <c r="F92" s="485"/>
      <c r="G92" s="485"/>
      <c r="H92" s="485"/>
      <c r="I92" s="485"/>
      <c r="J92" s="485"/>
      <c r="K92" s="480"/>
      <c r="L92" s="485"/>
      <c r="M92" s="485"/>
      <c r="N92" s="485"/>
      <c r="O92" s="485"/>
      <c r="P92" s="485"/>
      <c r="Q92" s="485"/>
      <c r="R92" s="485"/>
      <c r="S92" s="485"/>
      <c r="T92" s="481"/>
    </row>
    <row r="93" spans="1:20">
      <c r="A93" s="484"/>
      <c r="B93" s="485"/>
      <c r="C93" s="485"/>
      <c r="D93" s="485"/>
      <c r="E93" s="485"/>
      <c r="F93" s="485"/>
      <c r="G93" s="485"/>
      <c r="H93" s="485"/>
      <c r="I93" s="485"/>
      <c r="J93" s="485"/>
      <c r="K93" s="480"/>
      <c r="L93" s="485"/>
      <c r="M93" s="485"/>
      <c r="N93" s="485"/>
      <c r="O93" s="485"/>
      <c r="P93" s="485"/>
      <c r="Q93" s="485"/>
      <c r="R93" s="485"/>
      <c r="S93" s="485"/>
      <c r="T93" s="481"/>
    </row>
    <row r="94" spans="1:20">
      <c r="A94" s="484"/>
      <c r="B94" s="485"/>
      <c r="C94" s="485"/>
      <c r="D94" s="485"/>
      <c r="E94" s="485"/>
      <c r="F94" s="485"/>
      <c r="G94" s="485"/>
      <c r="H94" s="485"/>
      <c r="I94" s="485"/>
      <c r="J94" s="485"/>
      <c r="K94" s="480"/>
      <c r="L94" s="485"/>
      <c r="M94" s="485"/>
      <c r="N94" s="485"/>
      <c r="O94" s="485"/>
      <c r="P94" s="485"/>
      <c r="Q94" s="485"/>
      <c r="R94" s="485"/>
      <c r="S94" s="485"/>
      <c r="T94" s="481"/>
    </row>
    <row r="95" spans="1:20">
      <c r="A95" s="484"/>
      <c r="B95" s="485"/>
      <c r="C95" s="485"/>
      <c r="D95" s="485"/>
      <c r="E95" s="485"/>
      <c r="F95" s="485"/>
      <c r="G95" s="485"/>
      <c r="H95" s="485"/>
      <c r="I95" s="485"/>
      <c r="J95" s="485"/>
      <c r="K95" s="480"/>
      <c r="L95" s="485"/>
      <c r="M95" s="485"/>
      <c r="N95" s="485"/>
      <c r="O95" s="485"/>
      <c r="P95" s="485"/>
      <c r="Q95" s="485"/>
      <c r="R95" s="485"/>
      <c r="S95" s="485"/>
      <c r="T95" s="481"/>
    </row>
    <row r="96" spans="1:20">
      <c r="A96" s="484"/>
      <c r="B96" s="485"/>
      <c r="C96" s="485"/>
      <c r="D96" s="485"/>
      <c r="E96" s="485"/>
      <c r="F96" s="485"/>
      <c r="G96" s="485"/>
      <c r="H96" s="485"/>
      <c r="I96" s="485"/>
      <c r="J96" s="485"/>
      <c r="K96" s="480"/>
      <c r="L96" s="485"/>
      <c r="M96" s="485"/>
      <c r="N96" s="485"/>
      <c r="O96" s="485"/>
      <c r="P96" s="485"/>
      <c r="Q96" s="485"/>
      <c r="R96" s="485"/>
      <c r="S96" s="485"/>
      <c r="T96" s="481"/>
    </row>
    <row r="97" spans="1:20">
      <c r="A97" s="484"/>
      <c r="B97" s="485"/>
      <c r="C97" s="485"/>
      <c r="D97" s="485"/>
      <c r="E97" s="485"/>
      <c r="F97" s="485"/>
      <c r="G97" s="485"/>
      <c r="H97" s="485"/>
      <c r="I97" s="485"/>
      <c r="J97" s="485"/>
      <c r="K97" s="480"/>
      <c r="L97" s="485"/>
      <c r="M97" s="485"/>
      <c r="N97" s="485"/>
      <c r="O97" s="485"/>
      <c r="P97" s="485"/>
      <c r="Q97" s="485"/>
      <c r="R97" s="485"/>
      <c r="S97" s="485"/>
      <c r="T97" s="481"/>
    </row>
    <row r="98" spans="1:20">
      <c r="A98" s="484"/>
      <c r="B98" s="485"/>
      <c r="C98" s="485"/>
      <c r="D98" s="485"/>
      <c r="E98" s="485"/>
      <c r="F98" s="485"/>
      <c r="G98" s="485"/>
      <c r="H98" s="485"/>
      <c r="I98" s="485"/>
      <c r="J98" s="485"/>
      <c r="K98" s="480"/>
      <c r="L98" s="485"/>
      <c r="M98" s="485"/>
      <c r="N98" s="485"/>
      <c r="O98" s="485"/>
      <c r="P98" s="485"/>
      <c r="Q98" s="485"/>
      <c r="R98" s="485"/>
      <c r="S98" s="485"/>
      <c r="T98" s="481"/>
    </row>
    <row r="99" spans="1:20">
      <c r="A99" s="484"/>
      <c r="B99" s="485"/>
      <c r="C99" s="485"/>
      <c r="D99" s="485"/>
      <c r="E99" s="485"/>
      <c r="F99" s="485"/>
      <c r="G99" s="485"/>
      <c r="H99" s="485"/>
      <c r="I99" s="485"/>
      <c r="J99" s="485"/>
      <c r="K99" s="480"/>
      <c r="L99" s="485"/>
      <c r="M99" s="485"/>
      <c r="N99" s="485"/>
      <c r="O99" s="485"/>
      <c r="P99" s="485"/>
      <c r="Q99" s="485"/>
      <c r="R99" s="485"/>
      <c r="S99" s="485"/>
      <c r="T99" s="481"/>
    </row>
    <row r="100" spans="1:20">
      <c r="A100" s="484"/>
      <c r="B100" s="485"/>
      <c r="C100" s="485"/>
      <c r="D100" s="485"/>
      <c r="E100" s="485"/>
      <c r="F100" s="485"/>
      <c r="G100" s="485"/>
      <c r="H100" s="485"/>
      <c r="I100" s="485"/>
      <c r="J100" s="485"/>
      <c r="K100" s="480"/>
      <c r="L100" s="485"/>
      <c r="M100" s="485"/>
      <c r="N100" s="485"/>
      <c r="O100" s="485"/>
      <c r="P100" s="485"/>
      <c r="Q100" s="485"/>
      <c r="R100" s="485"/>
      <c r="S100" s="485"/>
      <c r="T100" s="481"/>
    </row>
    <row r="101" spans="1:20">
      <c r="A101" s="484"/>
      <c r="B101" s="485"/>
      <c r="C101" s="485"/>
      <c r="D101" s="485"/>
      <c r="E101" s="485"/>
      <c r="F101" s="485"/>
      <c r="G101" s="485"/>
      <c r="H101" s="485"/>
      <c r="I101" s="485"/>
      <c r="J101" s="485"/>
      <c r="K101" s="480"/>
      <c r="L101" s="485"/>
      <c r="M101" s="485"/>
      <c r="N101" s="485"/>
      <c r="O101" s="485"/>
      <c r="P101" s="485"/>
      <c r="Q101" s="485"/>
      <c r="R101" s="485"/>
      <c r="S101" s="485"/>
      <c r="T101" s="481"/>
    </row>
    <row r="102" spans="1:20">
      <c r="A102" s="484"/>
      <c r="B102" s="485"/>
      <c r="C102" s="485"/>
      <c r="D102" s="485"/>
      <c r="E102" s="485"/>
      <c r="F102" s="485"/>
      <c r="G102" s="485"/>
      <c r="H102" s="485"/>
      <c r="I102" s="485"/>
      <c r="J102" s="485"/>
      <c r="K102" s="480"/>
      <c r="L102" s="485"/>
      <c r="M102" s="485"/>
      <c r="N102" s="485"/>
      <c r="O102" s="485"/>
      <c r="P102" s="485"/>
      <c r="Q102" s="485"/>
      <c r="R102" s="485"/>
      <c r="S102" s="485"/>
      <c r="T102" s="481"/>
    </row>
    <row r="103" spans="1:20">
      <c r="A103" s="484"/>
      <c r="B103" s="485"/>
      <c r="C103" s="485"/>
      <c r="D103" s="485"/>
      <c r="E103" s="485"/>
      <c r="F103" s="485"/>
      <c r="G103" s="485"/>
      <c r="H103" s="485"/>
      <c r="I103" s="485"/>
      <c r="J103" s="485"/>
      <c r="K103" s="480"/>
      <c r="L103" s="485"/>
      <c r="M103" s="485"/>
      <c r="N103" s="485"/>
      <c r="O103" s="485"/>
      <c r="P103" s="485"/>
      <c r="Q103" s="485"/>
      <c r="R103" s="485"/>
      <c r="S103" s="485"/>
      <c r="T103" s="481"/>
    </row>
    <row r="104" spans="1:20">
      <c r="A104" s="484"/>
      <c r="B104" s="485"/>
      <c r="C104" s="485"/>
      <c r="D104" s="485"/>
      <c r="E104" s="485"/>
      <c r="F104" s="485"/>
      <c r="G104" s="485"/>
      <c r="H104" s="485"/>
      <c r="I104" s="485"/>
      <c r="J104" s="485"/>
      <c r="K104" s="480"/>
      <c r="L104" s="485"/>
      <c r="M104" s="485"/>
      <c r="N104" s="485"/>
      <c r="O104" s="485"/>
      <c r="P104" s="485"/>
      <c r="Q104" s="485"/>
      <c r="R104" s="485"/>
      <c r="S104" s="485"/>
      <c r="T104" s="481"/>
    </row>
    <row r="105" spans="1:20">
      <c r="A105" s="484"/>
      <c r="B105" s="485"/>
      <c r="C105" s="485"/>
      <c r="D105" s="485"/>
      <c r="E105" s="485"/>
      <c r="F105" s="485"/>
      <c r="G105" s="485"/>
      <c r="H105" s="485"/>
      <c r="I105" s="485"/>
      <c r="J105" s="485"/>
      <c r="K105" s="480"/>
      <c r="L105" s="485"/>
      <c r="M105" s="485"/>
      <c r="N105" s="485"/>
      <c r="O105" s="485"/>
      <c r="P105" s="485"/>
      <c r="Q105" s="485"/>
      <c r="R105" s="485"/>
      <c r="S105" s="485"/>
      <c r="T105" s="481"/>
    </row>
    <row r="106" spans="1:20">
      <c r="A106" s="484"/>
      <c r="B106" s="485"/>
      <c r="C106" s="485"/>
      <c r="D106" s="485"/>
      <c r="E106" s="485"/>
      <c r="F106" s="485"/>
      <c r="G106" s="485"/>
      <c r="H106" s="485"/>
      <c r="I106" s="485"/>
      <c r="J106" s="485"/>
      <c r="K106" s="480"/>
      <c r="L106" s="485"/>
      <c r="M106" s="485"/>
      <c r="N106" s="485"/>
      <c r="O106" s="485"/>
      <c r="P106" s="485"/>
      <c r="Q106" s="485"/>
      <c r="R106" s="485"/>
      <c r="S106" s="485"/>
      <c r="T106" s="481"/>
    </row>
    <row r="107" spans="1:20">
      <c r="A107" s="484"/>
      <c r="B107" s="485"/>
      <c r="C107" s="485"/>
      <c r="D107" s="485"/>
      <c r="E107" s="485"/>
      <c r="F107" s="485"/>
      <c r="G107" s="485"/>
      <c r="H107" s="485"/>
      <c r="I107" s="485"/>
      <c r="J107" s="485"/>
      <c r="K107" s="480"/>
      <c r="L107" s="485"/>
      <c r="M107" s="485"/>
      <c r="N107" s="485"/>
      <c r="O107" s="485"/>
      <c r="P107" s="485"/>
      <c r="Q107" s="485"/>
      <c r="R107" s="485"/>
      <c r="S107" s="485"/>
      <c r="T107" s="481"/>
    </row>
    <row r="108" spans="1:20">
      <c r="A108" s="484"/>
      <c r="B108" s="485"/>
      <c r="C108" s="485"/>
      <c r="D108" s="485"/>
      <c r="E108" s="485"/>
      <c r="F108" s="485"/>
      <c r="G108" s="485"/>
      <c r="H108" s="485"/>
      <c r="I108" s="485"/>
      <c r="J108" s="485"/>
      <c r="K108" s="480"/>
      <c r="L108" s="485"/>
      <c r="M108" s="485"/>
      <c r="N108" s="485"/>
      <c r="O108" s="485"/>
      <c r="P108" s="485"/>
      <c r="Q108" s="485"/>
      <c r="R108" s="485"/>
      <c r="S108" s="485"/>
      <c r="T108" s="481"/>
    </row>
    <row r="109" spans="1:20">
      <c r="A109" s="484"/>
      <c r="B109" s="485"/>
      <c r="C109" s="485"/>
      <c r="D109" s="485"/>
      <c r="E109" s="485"/>
      <c r="F109" s="485"/>
      <c r="G109" s="485"/>
      <c r="H109" s="485"/>
      <c r="I109" s="485"/>
      <c r="J109" s="485"/>
      <c r="K109" s="480"/>
      <c r="L109" s="485"/>
      <c r="M109" s="485"/>
      <c r="N109" s="485"/>
      <c r="O109" s="485"/>
      <c r="P109" s="485"/>
      <c r="Q109" s="485"/>
      <c r="R109" s="485"/>
      <c r="S109" s="485"/>
      <c r="T109" s="481"/>
    </row>
    <row r="110" spans="1:20">
      <c r="A110" s="484"/>
      <c r="B110" s="485"/>
      <c r="C110" s="485"/>
      <c r="D110" s="485"/>
      <c r="E110" s="485"/>
      <c r="F110" s="485"/>
      <c r="G110" s="485"/>
      <c r="H110" s="485"/>
      <c r="I110" s="485"/>
      <c r="J110" s="485"/>
      <c r="K110" s="480"/>
      <c r="L110" s="485"/>
      <c r="M110" s="485"/>
      <c r="N110" s="485"/>
      <c r="O110" s="485"/>
      <c r="P110" s="485"/>
      <c r="Q110" s="485"/>
      <c r="R110" s="485"/>
      <c r="S110" s="485"/>
      <c r="T110" s="481"/>
    </row>
    <row r="111" spans="1:20">
      <c r="A111" s="484"/>
      <c r="B111" s="485"/>
      <c r="C111" s="485"/>
      <c r="D111" s="485"/>
      <c r="E111" s="485"/>
      <c r="F111" s="485"/>
      <c r="G111" s="485"/>
      <c r="H111" s="485"/>
      <c r="I111" s="485"/>
      <c r="J111" s="485"/>
      <c r="K111" s="480"/>
      <c r="L111" s="485"/>
      <c r="M111" s="485"/>
      <c r="N111" s="485"/>
      <c r="O111" s="485"/>
      <c r="P111" s="485"/>
      <c r="Q111" s="485"/>
      <c r="R111" s="485"/>
      <c r="S111" s="485"/>
      <c r="T111" s="481"/>
    </row>
    <row r="112" spans="1:20">
      <c r="A112" s="484"/>
      <c r="B112" s="485"/>
      <c r="C112" s="485"/>
      <c r="D112" s="485"/>
      <c r="E112" s="485"/>
      <c r="F112" s="485"/>
      <c r="G112" s="485"/>
      <c r="H112" s="485"/>
      <c r="I112" s="485"/>
      <c r="J112" s="485"/>
      <c r="K112" s="480"/>
      <c r="L112" s="485"/>
      <c r="M112" s="485"/>
      <c r="N112" s="485"/>
      <c r="O112" s="485"/>
      <c r="P112" s="485"/>
      <c r="Q112" s="485"/>
      <c r="R112" s="485"/>
      <c r="S112" s="485"/>
      <c r="T112" s="481"/>
    </row>
    <row r="113" spans="1:20">
      <c r="A113" s="484"/>
      <c r="B113" s="485"/>
      <c r="C113" s="485"/>
      <c r="D113" s="485"/>
      <c r="E113" s="485"/>
      <c r="F113" s="485"/>
      <c r="G113" s="485"/>
      <c r="H113" s="485"/>
      <c r="I113" s="485"/>
      <c r="J113" s="485"/>
      <c r="K113" s="480"/>
      <c r="L113" s="485"/>
      <c r="M113" s="485"/>
      <c r="N113" s="485"/>
      <c r="O113" s="485"/>
      <c r="P113" s="485"/>
      <c r="Q113" s="485"/>
      <c r="R113" s="485"/>
      <c r="S113" s="485"/>
      <c r="T113" s="481"/>
    </row>
    <row r="114" spans="1:20">
      <c r="A114" s="484"/>
      <c r="B114" s="485"/>
      <c r="C114" s="485"/>
      <c r="D114" s="485"/>
      <c r="E114" s="485"/>
      <c r="F114" s="485"/>
      <c r="G114" s="485"/>
      <c r="H114" s="485"/>
      <c r="I114" s="485"/>
      <c r="J114" s="485"/>
      <c r="K114" s="480"/>
      <c r="L114" s="485"/>
      <c r="M114" s="485"/>
      <c r="N114" s="485"/>
      <c r="O114" s="485"/>
      <c r="P114" s="485"/>
      <c r="Q114" s="485"/>
      <c r="R114" s="485"/>
      <c r="S114" s="485"/>
      <c r="T114" s="481"/>
    </row>
    <row r="115" spans="1:20">
      <c r="A115" s="484"/>
      <c r="B115" s="485"/>
      <c r="C115" s="485"/>
      <c r="D115" s="485"/>
      <c r="E115" s="485"/>
      <c r="F115" s="485"/>
      <c r="G115" s="485"/>
      <c r="H115" s="485"/>
      <c r="I115" s="485"/>
      <c r="J115" s="485"/>
      <c r="K115" s="480"/>
      <c r="L115" s="485"/>
      <c r="M115" s="485"/>
      <c r="N115" s="485"/>
      <c r="O115" s="485"/>
      <c r="P115" s="485"/>
      <c r="Q115" s="485"/>
      <c r="R115" s="485"/>
      <c r="S115" s="485"/>
      <c r="T115" s="481"/>
    </row>
    <row r="116" spans="1:20">
      <c r="A116" s="484"/>
      <c r="B116" s="485"/>
      <c r="C116" s="485"/>
      <c r="D116" s="485"/>
      <c r="E116" s="485"/>
      <c r="F116" s="485"/>
      <c r="G116" s="485"/>
      <c r="H116" s="485"/>
      <c r="I116" s="485"/>
      <c r="J116" s="485"/>
      <c r="K116" s="480"/>
      <c r="L116" s="485"/>
      <c r="M116" s="485"/>
      <c r="N116" s="485"/>
      <c r="O116" s="485"/>
      <c r="P116" s="485"/>
      <c r="Q116" s="485"/>
      <c r="R116" s="485"/>
      <c r="S116" s="485"/>
      <c r="T116" s="481"/>
    </row>
    <row r="117" spans="1:20">
      <c r="A117" s="484"/>
      <c r="B117" s="485"/>
      <c r="C117" s="485"/>
      <c r="D117" s="485"/>
      <c r="E117" s="485"/>
      <c r="F117" s="485"/>
      <c r="G117" s="485"/>
      <c r="H117" s="485"/>
      <c r="I117" s="485"/>
      <c r="J117" s="485"/>
      <c r="K117" s="480"/>
      <c r="L117" s="485"/>
      <c r="M117" s="485"/>
      <c r="N117" s="485"/>
      <c r="O117" s="485"/>
      <c r="P117" s="485"/>
      <c r="Q117" s="485"/>
      <c r="R117" s="485"/>
      <c r="S117" s="485"/>
      <c r="T117" s="481"/>
    </row>
    <row r="118" spans="1:20">
      <c r="A118" s="484"/>
      <c r="B118" s="485"/>
      <c r="C118" s="485"/>
      <c r="D118" s="485"/>
      <c r="E118" s="485"/>
      <c r="F118" s="485"/>
      <c r="G118" s="485"/>
      <c r="H118" s="485"/>
      <c r="I118" s="485"/>
      <c r="J118" s="485"/>
      <c r="K118" s="480"/>
      <c r="L118" s="485"/>
      <c r="M118" s="485"/>
      <c r="N118" s="485"/>
      <c r="O118" s="485"/>
      <c r="P118" s="485"/>
      <c r="Q118" s="485"/>
      <c r="R118" s="485"/>
      <c r="S118" s="485"/>
      <c r="T118" s="481"/>
    </row>
    <row r="119" spans="1:20">
      <c r="A119" s="484"/>
      <c r="B119" s="485"/>
      <c r="C119" s="485"/>
      <c r="D119" s="485"/>
      <c r="E119" s="485"/>
      <c r="F119" s="485"/>
      <c r="G119" s="485"/>
      <c r="H119" s="485"/>
      <c r="I119" s="485"/>
      <c r="J119" s="485"/>
      <c r="K119" s="480"/>
      <c r="L119" s="485"/>
      <c r="M119" s="485"/>
      <c r="N119" s="485"/>
      <c r="O119" s="485"/>
      <c r="P119" s="485"/>
      <c r="Q119" s="485"/>
      <c r="R119" s="485"/>
      <c r="S119" s="485"/>
      <c r="T119" s="481"/>
    </row>
    <row r="120" spans="1:20">
      <c r="A120" s="484"/>
      <c r="B120" s="485"/>
      <c r="C120" s="485"/>
      <c r="D120" s="485"/>
      <c r="E120" s="485"/>
      <c r="F120" s="485"/>
      <c r="G120" s="485"/>
      <c r="H120" s="485"/>
      <c r="I120" s="485"/>
      <c r="J120" s="485"/>
      <c r="K120" s="480"/>
      <c r="L120" s="485"/>
      <c r="M120" s="485"/>
      <c r="N120" s="485"/>
      <c r="O120" s="485"/>
      <c r="P120" s="485"/>
      <c r="Q120" s="485"/>
      <c r="R120" s="485"/>
      <c r="S120" s="485"/>
      <c r="T120" s="481"/>
    </row>
    <row r="121" spans="1:20">
      <c r="A121" s="484"/>
      <c r="B121" s="485"/>
      <c r="C121" s="485"/>
      <c r="D121" s="485"/>
      <c r="E121" s="485"/>
      <c r="F121" s="485"/>
      <c r="G121" s="485"/>
      <c r="H121" s="485"/>
      <c r="I121" s="485"/>
      <c r="J121" s="485"/>
      <c r="K121" s="480"/>
      <c r="L121" s="485"/>
      <c r="M121" s="485"/>
      <c r="N121" s="485"/>
      <c r="O121" s="485"/>
      <c r="P121" s="485"/>
      <c r="Q121" s="485"/>
      <c r="R121" s="485"/>
      <c r="S121" s="485"/>
      <c r="T121" s="481"/>
    </row>
    <row r="122" spans="1:20">
      <c r="A122" s="484"/>
      <c r="B122" s="485"/>
      <c r="C122" s="485"/>
      <c r="D122" s="485"/>
      <c r="E122" s="485"/>
      <c r="F122" s="485"/>
      <c r="G122" s="485"/>
      <c r="H122" s="485"/>
      <c r="I122" s="485"/>
      <c r="J122" s="485"/>
      <c r="K122" s="480"/>
      <c r="L122" s="485"/>
      <c r="M122" s="485"/>
      <c r="N122" s="485"/>
      <c r="O122" s="485"/>
      <c r="P122" s="485"/>
      <c r="Q122" s="485"/>
      <c r="R122" s="485"/>
      <c r="S122" s="485"/>
      <c r="T122" s="481"/>
    </row>
    <row r="123" spans="1:20">
      <c r="A123" s="484"/>
      <c r="B123" s="485"/>
      <c r="C123" s="485"/>
      <c r="D123" s="485"/>
      <c r="E123" s="485"/>
      <c r="F123" s="485"/>
      <c r="G123" s="485"/>
      <c r="H123" s="485"/>
      <c r="I123" s="485"/>
      <c r="J123" s="485"/>
      <c r="K123" s="480"/>
      <c r="L123" s="485"/>
      <c r="M123" s="485"/>
      <c r="N123" s="485"/>
      <c r="O123" s="485"/>
      <c r="P123" s="485"/>
      <c r="Q123" s="485"/>
      <c r="R123" s="485"/>
      <c r="S123" s="485"/>
      <c r="T123" s="481"/>
    </row>
    <row r="124" spans="1:20">
      <c r="A124" s="484"/>
      <c r="B124" s="485"/>
      <c r="C124" s="485"/>
      <c r="D124" s="485"/>
      <c r="E124" s="485"/>
      <c r="F124" s="485"/>
      <c r="G124" s="485"/>
      <c r="H124" s="485"/>
      <c r="I124" s="485"/>
      <c r="J124" s="485"/>
      <c r="K124" s="480"/>
      <c r="L124" s="485"/>
      <c r="M124" s="485"/>
      <c r="N124" s="485"/>
      <c r="O124" s="485"/>
      <c r="P124" s="485"/>
      <c r="Q124" s="485"/>
      <c r="R124" s="485"/>
      <c r="S124" s="485"/>
      <c r="T124" s="481"/>
    </row>
    <row r="125" spans="1:20">
      <c r="A125" s="484"/>
      <c r="B125" s="485"/>
      <c r="C125" s="485"/>
      <c r="D125" s="485"/>
      <c r="E125" s="485"/>
      <c r="F125" s="485"/>
      <c r="G125" s="485"/>
      <c r="H125" s="485"/>
      <c r="I125" s="485"/>
      <c r="J125" s="485"/>
      <c r="K125" s="480"/>
      <c r="L125" s="485"/>
      <c r="M125" s="485"/>
      <c r="N125" s="485"/>
      <c r="O125" s="485"/>
      <c r="P125" s="485"/>
      <c r="Q125" s="485"/>
      <c r="R125" s="485"/>
      <c r="S125" s="485"/>
      <c r="T125" s="481"/>
    </row>
    <row r="126" spans="1:20">
      <c r="A126" s="484"/>
      <c r="B126" s="485"/>
      <c r="C126" s="485"/>
      <c r="D126" s="485"/>
      <c r="E126" s="485"/>
      <c r="F126" s="485"/>
      <c r="G126" s="485"/>
      <c r="H126" s="485"/>
      <c r="I126" s="485"/>
      <c r="J126" s="485"/>
      <c r="K126" s="480"/>
      <c r="L126" s="485"/>
      <c r="M126" s="485"/>
      <c r="N126" s="485"/>
      <c r="O126" s="485"/>
      <c r="P126" s="485"/>
      <c r="Q126" s="485"/>
      <c r="R126" s="485"/>
      <c r="S126" s="485"/>
      <c r="T126" s="481"/>
    </row>
    <row r="127" spans="1:20">
      <c r="A127" s="484"/>
      <c r="B127" s="485"/>
      <c r="C127" s="485"/>
      <c r="D127" s="485"/>
      <c r="E127" s="485"/>
      <c r="F127" s="485"/>
      <c r="G127" s="485"/>
      <c r="H127" s="485"/>
      <c r="I127" s="485"/>
      <c r="J127" s="485"/>
      <c r="K127" s="480"/>
      <c r="L127" s="485"/>
      <c r="M127" s="485"/>
      <c r="N127" s="485"/>
      <c r="O127" s="485"/>
      <c r="P127" s="485"/>
      <c r="Q127" s="485"/>
      <c r="R127" s="485"/>
      <c r="S127" s="485"/>
      <c r="T127" s="481"/>
    </row>
    <row r="128" spans="1:20">
      <c r="A128" s="484"/>
      <c r="B128" s="485"/>
      <c r="C128" s="485"/>
      <c r="D128" s="485"/>
      <c r="E128" s="485"/>
      <c r="F128" s="485"/>
      <c r="G128" s="485"/>
      <c r="H128" s="485"/>
      <c r="I128" s="485"/>
      <c r="J128" s="485"/>
      <c r="K128" s="480"/>
      <c r="L128" s="485"/>
      <c r="M128" s="485"/>
      <c r="N128" s="485"/>
      <c r="O128" s="485"/>
      <c r="P128" s="485"/>
      <c r="Q128" s="485"/>
      <c r="R128" s="485"/>
      <c r="S128" s="485"/>
      <c r="T128" s="481"/>
    </row>
    <row r="129" spans="1:20">
      <c r="A129" s="484"/>
      <c r="B129" s="485"/>
      <c r="C129" s="485"/>
      <c r="D129" s="485"/>
      <c r="E129" s="485"/>
      <c r="F129" s="485"/>
      <c r="G129" s="485"/>
      <c r="H129" s="485"/>
      <c r="I129" s="485"/>
      <c r="J129" s="485"/>
      <c r="K129" s="480"/>
      <c r="L129" s="485"/>
      <c r="M129" s="485"/>
      <c r="N129" s="485"/>
      <c r="O129" s="485"/>
      <c r="P129" s="485"/>
      <c r="Q129" s="485"/>
      <c r="R129" s="485"/>
      <c r="S129" s="485"/>
      <c r="T129" s="481"/>
    </row>
    <row r="130" spans="1:20">
      <c r="A130" s="484"/>
      <c r="B130" s="485"/>
      <c r="C130" s="485"/>
      <c r="D130" s="485"/>
      <c r="E130" s="485"/>
      <c r="F130" s="485"/>
      <c r="G130" s="485"/>
      <c r="H130" s="485"/>
      <c r="I130" s="485"/>
      <c r="J130" s="485"/>
      <c r="K130" s="480"/>
      <c r="L130" s="485"/>
      <c r="M130" s="485"/>
      <c r="N130" s="485"/>
      <c r="O130" s="485"/>
      <c r="P130" s="485"/>
      <c r="Q130" s="485"/>
      <c r="R130" s="485"/>
      <c r="S130" s="485"/>
      <c r="T130" s="481"/>
    </row>
    <row r="131" spans="1:20">
      <c r="A131" s="484"/>
      <c r="B131" s="485"/>
      <c r="C131" s="485"/>
      <c r="D131" s="485"/>
      <c r="E131" s="485"/>
      <c r="F131" s="485"/>
      <c r="G131" s="485"/>
      <c r="H131" s="485"/>
      <c r="I131" s="485"/>
      <c r="J131" s="485"/>
      <c r="K131" s="480"/>
      <c r="L131" s="485"/>
      <c r="M131" s="485"/>
      <c r="N131" s="485"/>
      <c r="O131" s="485"/>
      <c r="P131" s="485"/>
      <c r="Q131" s="485"/>
      <c r="R131" s="485"/>
      <c r="S131" s="485"/>
      <c r="T131" s="481"/>
    </row>
    <row r="132" spans="1:20">
      <c r="A132" s="484"/>
      <c r="B132" s="485"/>
      <c r="C132" s="485"/>
      <c r="D132" s="485"/>
      <c r="E132" s="485"/>
      <c r="F132" s="485"/>
      <c r="G132" s="485"/>
      <c r="H132" s="485"/>
      <c r="I132" s="485"/>
      <c r="J132" s="485"/>
      <c r="K132" s="480"/>
      <c r="L132" s="485"/>
      <c r="M132" s="485"/>
      <c r="N132" s="485"/>
      <c r="O132" s="485"/>
      <c r="P132" s="485"/>
      <c r="Q132" s="485"/>
      <c r="R132" s="485"/>
      <c r="S132" s="485"/>
      <c r="T132" s="481"/>
    </row>
    <row r="133" spans="1:20">
      <c r="A133" s="484"/>
      <c r="B133" s="485"/>
      <c r="C133" s="485"/>
      <c r="D133" s="485"/>
      <c r="E133" s="485"/>
      <c r="F133" s="485"/>
      <c r="G133" s="485"/>
      <c r="H133" s="485"/>
      <c r="I133" s="485"/>
      <c r="J133" s="485"/>
      <c r="K133" s="480"/>
      <c r="L133" s="485"/>
      <c r="M133" s="485"/>
      <c r="N133" s="485"/>
      <c r="O133" s="485"/>
      <c r="P133" s="485"/>
      <c r="Q133" s="485"/>
      <c r="R133" s="485"/>
      <c r="S133" s="485"/>
      <c r="T133" s="481"/>
    </row>
    <row r="134" spans="1:20">
      <c r="A134" s="484"/>
      <c r="B134" s="485"/>
      <c r="C134" s="485"/>
      <c r="D134" s="485"/>
      <c r="E134" s="485"/>
      <c r="F134" s="485"/>
      <c r="G134" s="485"/>
      <c r="H134" s="485"/>
      <c r="I134" s="485"/>
      <c r="J134" s="485"/>
      <c r="K134" s="480"/>
      <c r="L134" s="485"/>
      <c r="M134" s="485"/>
      <c r="N134" s="485"/>
      <c r="O134" s="485"/>
      <c r="P134" s="485"/>
      <c r="Q134" s="485"/>
      <c r="R134" s="485"/>
      <c r="S134" s="485"/>
      <c r="T134" s="481"/>
    </row>
    <row r="135" spans="1:20">
      <c r="A135" s="484"/>
      <c r="B135" s="485"/>
      <c r="C135" s="485"/>
      <c r="D135" s="485"/>
      <c r="E135" s="485"/>
      <c r="F135" s="485"/>
      <c r="G135" s="485"/>
      <c r="H135" s="485"/>
      <c r="I135" s="485"/>
      <c r="J135" s="485"/>
      <c r="K135" s="480"/>
      <c r="L135" s="485"/>
      <c r="M135" s="485"/>
      <c r="N135" s="485"/>
      <c r="O135" s="485"/>
      <c r="P135" s="485"/>
      <c r="Q135" s="485"/>
      <c r="R135" s="485"/>
      <c r="S135" s="485"/>
      <c r="T135" s="481"/>
    </row>
    <row r="136" spans="1:20">
      <c r="A136" s="484"/>
      <c r="B136" s="485"/>
      <c r="C136" s="485"/>
      <c r="D136" s="485"/>
      <c r="E136" s="485"/>
      <c r="F136" s="485"/>
      <c r="G136" s="485"/>
      <c r="H136" s="485"/>
      <c r="I136" s="485"/>
      <c r="J136" s="485"/>
      <c r="K136" s="480"/>
      <c r="L136" s="485"/>
      <c r="M136" s="485"/>
      <c r="N136" s="485"/>
      <c r="O136" s="485"/>
      <c r="P136" s="485"/>
      <c r="Q136" s="485"/>
      <c r="R136" s="485"/>
      <c r="S136" s="485"/>
      <c r="T136" s="481"/>
    </row>
    <row r="137" spans="1:20">
      <c r="A137" s="484"/>
      <c r="B137" s="485"/>
      <c r="C137" s="485"/>
      <c r="D137" s="485"/>
      <c r="E137" s="485"/>
      <c r="F137" s="485"/>
      <c r="G137" s="485"/>
      <c r="H137" s="485"/>
      <c r="I137" s="485"/>
      <c r="J137" s="485"/>
      <c r="K137" s="480"/>
      <c r="L137" s="485"/>
      <c r="M137" s="485"/>
      <c r="N137" s="485"/>
      <c r="O137" s="485"/>
      <c r="P137" s="485"/>
      <c r="Q137" s="485"/>
      <c r="R137" s="485"/>
      <c r="S137" s="485"/>
      <c r="T137" s="481"/>
    </row>
    <row r="138" spans="1:20">
      <c r="A138" s="484"/>
      <c r="B138" s="485"/>
      <c r="C138" s="485"/>
      <c r="D138" s="485"/>
      <c r="E138" s="485"/>
      <c r="F138" s="485"/>
      <c r="G138" s="485"/>
      <c r="H138" s="485"/>
      <c r="I138" s="485"/>
      <c r="J138" s="485"/>
      <c r="K138" s="480"/>
      <c r="L138" s="485"/>
      <c r="M138" s="485"/>
      <c r="N138" s="485"/>
      <c r="O138" s="485"/>
      <c r="P138" s="485"/>
      <c r="Q138" s="485"/>
      <c r="R138" s="485"/>
      <c r="S138" s="485"/>
      <c r="T138" s="481"/>
    </row>
    <row r="139" spans="1:20">
      <c r="A139" s="484"/>
      <c r="B139" s="485"/>
      <c r="C139" s="485"/>
      <c r="D139" s="485"/>
      <c r="E139" s="485"/>
      <c r="F139" s="485"/>
      <c r="G139" s="485"/>
      <c r="H139" s="485"/>
      <c r="I139" s="485"/>
      <c r="J139" s="485"/>
      <c r="K139" s="480"/>
      <c r="L139" s="485"/>
      <c r="M139" s="485"/>
      <c r="N139" s="485"/>
      <c r="O139" s="485"/>
      <c r="P139" s="485"/>
      <c r="Q139" s="485"/>
      <c r="R139" s="485"/>
      <c r="S139" s="485"/>
      <c r="T139" s="481"/>
    </row>
    <row r="140" spans="1:20">
      <c r="A140" s="484"/>
      <c r="B140" s="485"/>
      <c r="C140" s="485"/>
      <c r="D140" s="485"/>
      <c r="E140" s="485"/>
      <c r="F140" s="485"/>
      <c r="G140" s="485"/>
      <c r="H140" s="485"/>
      <c r="I140" s="485"/>
      <c r="J140" s="485"/>
      <c r="K140" s="480"/>
      <c r="L140" s="485"/>
      <c r="M140" s="485"/>
      <c r="N140" s="485"/>
      <c r="O140" s="485"/>
      <c r="P140" s="485"/>
      <c r="Q140" s="485"/>
      <c r="R140" s="485"/>
      <c r="S140" s="485"/>
      <c r="T140" s="481"/>
    </row>
    <row r="141" spans="1:20">
      <c r="A141" s="484"/>
      <c r="B141" s="485"/>
      <c r="C141" s="485"/>
      <c r="D141" s="485"/>
      <c r="E141" s="485"/>
      <c r="F141" s="485"/>
      <c r="G141" s="485"/>
      <c r="H141" s="485"/>
      <c r="I141" s="485"/>
      <c r="J141" s="485"/>
      <c r="K141" s="480"/>
      <c r="L141" s="485"/>
      <c r="M141" s="485"/>
      <c r="N141" s="485"/>
      <c r="O141" s="485"/>
      <c r="P141" s="485"/>
      <c r="Q141" s="485"/>
      <c r="R141" s="485"/>
      <c r="S141" s="485"/>
      <c r="T141" s="481"/>
    </row>
    <row r="142" spans="1:20">
      <c r="A142" s="484"/>
      <c r="B142" s="485"/>
      <c r="C142" s="485"/>
      <c r="D142" s="485"/>
      <c r="E142" s="485"/>
      <c r="F142" s="485"/>
      <c r="G142" s="485"/>
      <c r="H142" s="485"/>
      <c r="I142" s="485"/>
      <c r="J142" s="485"/>
      <c r="K142" s="480"/>
      <c r="L142" s="485"/>
      <c r="M142" s="485"/>
      <c r="N142" s="485"/>
      <c r="O142" s="485"/>
      <c r="P142" s="485"/>
      <c r="Q142" s="485"/>
      <c r="R142" s="485"/>
      <c r="S142" s="485"/>
      <c r="T142" s="481"/>
    </row>
    <row r="143" spans="1:20">
      <c r="A143" s="484"/>
      <c r="B143" s="485"/>
      <c r="C143" s="485"/>
      <c r="D143" s="485"/>
      <c r="E143" s="485"/>
      <c r="F143" s="485"/>
      <c r="G143" s="485"/>
      <c r="H143" s="485"/>
      <c r="I143" s="485"/>
      <c r="J143" s="485"/>
      <c r="K143" s="480"/>
      <c r="L143" s="485"/>
      <c r="M143" s="485"/>
      <c r="N143" s="485"/>
      <c r="O143" s="485"/>
      <c r="P143" s="485"/>
      <c r="Q143" s="485"/>
      <c r="R143" s="485"/>
      <c r="S143" s="485"/>
      <c r="T143" s="481"/>
    </row>
    <row r="144" spans="1:20">
      <c r="A144" s="484"/>
      <c r="B144" s="485"/>
      <c r="C144" s="485"/>
      <c r="D144" s="485"/>
      <c r="E144" s="485"/>
      <c r="F144" s="485"/>
      <c r="G144" s="485"/>
      <c r="H144" s="485"/>
      <c r="I144" s="485"/>
      <c r="J144" s="485"/>
      <c r="K144" s="480"/>
      <c r="L144" s="485"/>
      <c r="M144" s="485"/>
      <c r="N144" s="485"/>
      <c r="O144" s="485"/>
      <c r="P144" s="485"/>
      <c r="Q144" s="485"/>
      <c r="R144" s="485"/>
      <c r="S144" s="485"/>
      <c r="T144" s="481"/>
    </row>
    <row r="145" spans="1:20">
      <c r="A145" s="484"/>
      <c r="B145" s="485"/>
      <c r="C145" s="485"/>
      <c r="D145" s="485"/>
      <c r="E145" s="485"/>
      <c r="F145" s="485"/>
      <c r="G145" s="485"/>
      <c r="H145" s="485"/>
      <c r="I145" s="485"/>
      <c r="J145" s="485"/>
      <c r="K145" s="480"/>
      <c r="L145" s="485"/>
      <c r="M145" s="485"/>
      <c r="N145" s="485"/>
      <c r="O145" s="485"/>
      <c r="P145" s="485"/>
      <c r="Q145" s="485"/>
      <c r="R145" s="485"/>
      <c r="S145" s="485"/>
      <c r="T145" s="481"/>
    </row>
    <row r="146" spans="1:20">
      <c r="A146" s="484"/>
      <c r="B146" s="485"/>
      <c r="C146" s="485"/>
      <c r="D146" s="485"/>
      <c r="E146" s="485"/>
      <c r="F146" s="485"/>
      <c r="G146" s="485"/>
      <c r="H146" s="485"/>
      <c r="I146" s="485"/>
      <c r="J146" s="485"/>
      <c r="K146" s="480"/>
      <c r="L146" s="485"/>
      <c r="M146" s="485"/>
      <c r="N146" s="485"/>
      <c r="O146" s="485"/>
      <c r="P146" s="485"/>
      <c r="Q146" s="485"/>
      <c r="R146" s="485"/>
      <c r="S146" s="485"/>
      <c r="T146" s="481"/>
    </row>
    <row r="147" spans="1:20">
      <c r="A147" s="484"/>
      <c r="B147" s="485"/>
      <c r="C147" s="485"/>
      <c r="D147" s="485"/>
      <c r="E147" s="485"/>
      <c r="F147" s="485"/>
      <c r="G147" s="485"/>
      <c r="H147" s="485"/>
      <c r="I147" s="485"/>
      <c r="J147" s="485"/>
      <c r="K147" s="480"/>
      <c r="L147" s="485"/>
      <c r="M147" s="485"/>
      <c r="N147" s="485"/>
      <c r="O147" s="485"/>
      <c r="P147" s="485"/>
      <c r="Q147" s="485"/>
      <c r="R147" s="485"/>
      <c r="S147" s="485"/>
      <c r="T147" s="481"/>
    </row>
    <row r="148" spans="1:20">
      <c r="A148" s="484"/>
      <c r="B148" s="485"/>
      <c r="C148" s="485"/>
      <c r="D148" s="485"/>
      <c r="E148" s="485"/>
      <c r="F148" s="485"/>
      <c r="G148" s="485"/>
      <c r="H148" s="485"/>
      <c r="I148" s="485"/>
      <c r="J148" s="485"/>
      <c r="K148" s="480"/>
      <c r="L148" s="485"/>
      <c r="M148" s="485"/>
      <c r="N148" s="485"/>
      <c r="O148" s="485"/>
      <c r="P148" s="485"/>
      <c r="Q148" s="485"/>
      <c r="R148" s="485"/>
      <c r="S148" s="485"/>
      <c r="T148" s="481"/>
    </row>
    <row r="149" spans="1:20">
      <c r="A149" s="484"/>
      <c r="B149" s="485"/>
      <c r="C149" s="485"/>
      <c r="D149" s="485"/>
      <c r="E149" s="485"/>
      <c r="F149" s="485"/>
      <c r="G149" s="485"/>
      <c r="H149" s="485"/>
      <c r="I149" s="485"/>
      <c r="J149" s="485"/>
      <c r="K149" s="480"/>
      <c r="L149" s="485"/>
      <c r="M149" s="485"/>
      <c r="N149" s="485"/>
      <c r="O149" s="485"/>
      <c r="P149" s="485"/>
      <c r="Q149" s="485"/>
      <c r="R149" s="485"/>
      <c r="S149" s="485"/>
      <c r="T149" s="481"/>
    </row>
    <row r="150" spans="1:20">
      <c r="A150" s="484"/>
      <c r="B150" s="485"/>
      <c r="C150" s="485"/>
      <c r="D150" s="485"/>
      <c r="E150" s="485"/>
      <c r="F150" s="485"/>
      <c r="G150" s="485"/>
      <c r="H150" s="485"/>
      <c r="I150" s="485"/>
      <c r="J150" s="485"/>
      <c r="K150" s="480"/>
      <c r="L150" s="485"/>
      <c r="M150" s="485"/>
      <c r="N150" s="485"/>
      <c r="O150" s="485"/>
      <c r="P150" s="485"/>
      <c r="Q150" s="485"/>
      <c r="R150" s="485"/>
      <c r="S150" s="485"/>
      <c r="T150" s="481"/>
    </row>
    <row r="151" spans="1:20">
      <c r="A151" s="484"/>
      <c r="B151" s="485"/>
      <c r="C151" s="485"/>
      <c r="D151" s="485"/>
      <c r="E151" s="485"/>
      <c r="F151" s="485"/>
      <c r="G151" s="485"/>
      <c r="H151" s="485"/>
      <c r="I151" s="485"/>
      <c r="J151" s="485"/>
      <c r="K151" s="480"/>
      <c r="L151" s="485"/>
      <c r="M151" s="485"/>
      <c r="N151" s="485"/>
      <c r="O151" s="485"/>
      <c r="P151" s="485"/>
      <c r="Q151" s="485"/>
      <c r="R151" s="485"/>
      <c r="S151" s="485"/>
      <c r="T151" s="481"/>
    </row>
    <row r="152" spans="1:20">
      <c r="A152" s="484"/>
      <c r="B152" s="485"/>
      <c r="C152" s="485"/>
      <c r="D152" s="485"/>
      <c r="E152" s="485"/>
      <c r="F152" s="485"/>
      <c r="G152" s="485"/>
      <c r="H152" s="485"/>
      <c r="I152" s="485"/>
      <c r="J152" s="485"/>
      <c r="K152" s="480"/>
      <c r="L152" s="485"/>
      <c r="M152" s="485"/>
      <c r="N152" s="485"/>
      <c r="O152" s="485"/>
      <c r="P152" s="485"/>
      <c r="Q152" s="485"/>
      <c r="R152" s="485"/>
      <c r="S152" s="485"/>
      <c r="T152" s="481"/>
    </row>
    <row r="153" spans="1:20">
      <c r="A153" s="484"/>
      <c r="B153" s="485"/>
      <c r="C153" s="485"/>
      <c r="D153" s="485"/>
      <c r="E153" s="485"/>
      <c r="F153" s="485"/>
      <c r="G153" s="485"/>
      <c r="H153" s="485"/>
      <c r="I153" s="485"/>
      <c r="J153" s="485"/>
      <c r="K153" s="480"/>
      <c r="L153" s="485"/>
      <c r="M153" s="485"/>
      <c r="N153" s="485"/>
      <c r="O153" s="485"/>
      <c r="P153" s="485"/>
      <c r="Q153" s="485"/>
      <c r="R153" s="485"/>
      <c r="S153" s="485"/>
      <c r="T153" s="481"/>
    </row>
    <row r="154" spans="1:20">
      <c r="A154" s="484"/>
      <c r="B154" s="485"/>
      <c r="C154" s="485"/>
      <c r="D154" s="485"/>
      <c r="E154" s="485"/>
      <c r="F154" s="485"/>
      <c r="G154" s="485"/>
      <c r="H154" s="485"/>
      <c r="I154" s="485"/>
      <c r="J154" s="485"/>
      <c r="K154" s="480"/>
      <c r="L154" s="485"/>
      <c r="M154" s="485"/>
      <c r="N154" s="485"/>
      <c r="O154" s="485"/>
      <c r="P154" s="485"/>
      <c r="Q154" s="485"/>
      <c r="R154" s="485"/>
      <c r="S154" s="485"/>
      <c r="T154" s="481"/>
    </row>
    <row r="155" spans="1:20">
      <c r="A155" s="484"/>
      <c r="B155" s="485"/>
      <c r="C155" s="485"/>
      <c r="D155" s="485"/>
      <c r="E155" s="485"/>
      <c r="F155" s="485"/>
      <c r="G155" s="485"/>
      <c r="H155" s="485"/>
      <c r="I155" s="485"/>
      <c r="J155" s="485"/>
      <c r="K155" s="480"/>
      <c r="L155" s="485"/>
      <c r="M155" s="485"/>
      <c r="N155" s="485"/>
      <c r="O155" s="485"/>
      <c r="P155" s="485"/>
      <c r="Q155" s="485"/>
      <c r="R155" s="485"/>
      <c r="S155" s="485"/>
      <c r="T155" s="481"/>
    </row>
    <row r="156" spans="1:20">
      <c r="A156" s="484"/>
      <c r="B156" s="485"/>
      <c r="C156" s="485"/>
      <c r="D156" s="485"/>
      <c r="E156" s="485"/>
      <c r="F156" s="485"/>
      <c r="G156" s="485"/>
      <c r="H156" s="485"/>
      <c r="I156" s="485"/>
      <c r="J156" s="485"/>
      <c r="K156" s="480"/>
      <c r="L156" s="485"/>
      <c r="M156" s="485"/>
      <c r="N156" s="485"/>
      <c r="O156" s="485"/>
      <c r="P156" s="485"/>
      <c r="Q156" s="485"/>
      <c r="R156" s="485"/>
      <c r="S156" s="485"/>
      <c r="T156" s="481"/>
    </row>
    <row r="157" spans="1:20">
      <c r="A157" s="484"/>
      <c r="B157" s="485"/>
      <c r="C157" s="485"/>
      <c r="D157" s="485"/>
      <c r="E157" s="485"/>
      <c r="F157" s="485"/>
      <c r="G157" s="485"/>
      <c r="H157" s="485"/>
      <c r="I157" s="485"/>
      <c r="J157" s="485"/>
      <c r="K157" s="480"/>
      <c r="L157" s="485"/>
      <c r="M157" s="485"/>
      <c r="N157" s="485"/>
      <c r="O157" s="485"/>
      <c r="P157" s="485"/>
      <c r="Q157" s="485"/>
      <c r="R157" s="485"/>
      <c r="S157" s="485"/>
      <c r="T157" s="481"/>
    </row>
    <row r="158" spans="1:20">
      <c r="A158" s="484"/>
      <c r="B158" s="485"/>
      <c r="C158" s="485"/>
      <c r="D158" s="485"/>
      <c r="E158" s="485"/>
      <c r="F158" s="485"/>
      <c r="G158" s="485"/>
      <c r="H158" s="485"/>
      <c r="I158" s="485"/>
      <c r="J158" s="485"/>
      <c r="K158" s="480"/>
      <c r="L158" s="485"/>
      <c r="M158" s="485"/>
      <c r="N158" s="485"/>
      <c r="O158" s="485"/>
      <c r="P158" s="485"/>
      <c r="Q158" s="485"/>
      <c r="R158" s="485"/>
      <c r="S158" s="485"/>
      <c r="T158" s="481"/>
    </row>
    <row r="159" spans="1:20">
      <c r="A159" s="484"/>
      <c r="B159" s="485"/>
      <c r="C159" s="485"/>
      <c r="D159" s="485"/>
      <c r="E159" s="485"/>
      <c r="F159" s="485"/>
      <c r="G159" s="485"/>
      <c r="H159" s="485"/>
      <c r="I159" s="485"/>
      <c r="J159" s="485"/>
      <c r="K159" s="480"/>
      <c r="L159" s="485"/>
      <c r="M159" s="485"/>
      <c r="N159" s="485"/>
      <c r="O159" s="485"/>
      <c r="P159" s="485"/>
      <c r="Q159" s="485"/>
      <c r="R159" s="485"/>
      <c r="S159" s="485"/>
      <c r="T159" s="481"/>
    </row>
    <row r="160" spans="1:20">
      <c r="A160" s="484"/>
      <c r="B160" s="485"/>
      <c r="C160" s="485"/>
      <c r="D160" s="485"/>
      <c r="E160" s="485"/>
      <c r="F160" s="485"/>
      <c r="G160" s="485"/>
      <c r="H160" s="485"/>
      <c r="I160" s="485"/>
      <c r="J160" s="485"/>
      <c r="K160" s="480"/>
      <c r="L160" s="485"/>
      <c r="M160" s="485"/>
      <c r="N160" s="485"/>
      <c r="O160" s="485"/>
      <c r="P160" s="485"/>
      <c r="Q160" s="485"/>
      <c r="R160" s="485"/>
      <c r="S160" s="485"/>
      <c r="T160" s="481"/>
    </row>
    <row r="161" spans="1:20">
      <c r="A161" s="484"/>
      <c r="B161" s="485"/>
      <c r="C161" s="485"/>
      <c r="D161" s="485"/>
      <c r="E161" s="485"/>
      <c r="F161" s="485"/>
      <c r="G161" s="485"/>
      <c r="H161" s="485"/>
      <c r="I161" s="485"/>
      <c r="J161" s="485"/>
      <c r="K161" s="480"/>
      <c r="L161" s="485"/>
      <c r="M161" s="485"/>
      <c r="N161" s="485"/>
      <c r="O161" s="485"/>
      <c r="P161" s="485"/>
      <c r="Q161" s="485"/>
      <c r="R161" s="485"/>
      <c r="S161" s="485"/>
      <c r="T161" s="481"/>
    </row>
    <row r="162" spans="1:20">
      <c r="A162" s="484"/>
      <c r="B162" s="485"/>
      <c r="C162" s="485"/>
      <c r="D162" s="485"/>
      <c r="E162" s="485"/>
      <c r="F162" s="485"/>
      <c r="G162" s="485"/>
      <c r="H162" s="485"/>
      <c r="I162" s="485"/>
      <c r="J162" s="485"/>
      <c r="K162" s="480"/>
      <c r="L162" s="485"/>
      <c r="M162" s="485"/>
      <c r="N162" s="485"/>
      <c r="O162" s="485"/>
      <c r="P162" s="485"/>
      <c r="Q162" s="485"/>
      <c r="R162" s="485"/>
      <c r="S162" s="485"/>
      <c r="T162" s="481"/>
    </row>
    <row r="163" spans="1:20">
      <c r="A163" s="484"/>
      <c r="B163" s="485"/>
      <c r="C163" s="485"/>
      <c r="D163" s="485"/>
      <c r="E163" s="485"/>
      <c r="F163" s="485"/>
      <c r="G163" s="485"/>
      <c r="H163" s="485"/>
      <c r="I163" s="485"/>
      <c r="J163" s="485"/>
      <c r="K163" s="480"/>
      <c r="L163" s="485"/>
      <c r="M163" s="485"/>
      <c r="N163" s="485"/>
      <c r="O163" s="485"/>
      <c r="P163" s="485"/>
      <c r="Q163" s="485"/>
      <c r="R163" s="485"/>
      <c r="S163" s="485"/>
      <c r="T163" s="481"/>
    </row>
    <row r="164" spans="1:20">
      <c r="A164" s="484"/>
      <c r="B164" s="485"/>
      <c r="C164" s="485"/>
      <c r="D164" s="485"/>
      <c r="E164" s="485"/>
      <c r="F164" s="485"/>
      <c r="G164" s="485"/>
      <c r="H164" s="485"/>
      <c r="I164" s="485"/>
      <c r="J164" s="485"/>
      <c r="K164" s="480"/>
      <c r="L164" s="485"/>
      <c r="M164" s="485"/>
      <c r="N164" s="485"/>
      <c r="O164" s="485"/>
      <c r="P164" s="485"/>
      <c r="Q164" s="485"/>
      <c r="R164" s="485"/>
      <c r="S164" s="485"/>
      <c r="T164" s="481"/>
    </row>
    <row r="165" spans="1:20">
      <c r="A165" s="484"/>
      <c r="B165" s="485"/>
      <c r="C165" s="485"/>
      <c r="D165" s="485"/>
      <c r="E165" s="485"/>
      <c r="F165" s="485"/>
      <c r="G165" s="485"/>
      <c r="H165" s="485"/>
      <c r="I165" s="485"/>
      <c r="J165" s="485"/>
      <c r="K165" s="480"/>
      <c r="L165" s="485"/>
      <c r="M165" s="485"/>
      <c r="N165" s="485"/>
      <c r="O165" s="485"/>
      <c r="P165" s="485"/>
      <c r="Q165" s="485"/>
      <c r="R165" s="485"/>
      <c r="S165" s="485"/>
      <c r="T165" s="481"/>
    </row>
    <row r="166" spans="1:20">
      <c r="A166" s="484"/>
      <c r="B166" s="485"/>
      <c r="C166" s="485"/>
      <c r="D166" s="485"/>
      <c r="E166" s="485"/>
      <c r="F166" s="485"/>
      <c r="G166" s="485"/>
      <c r="H166" s="485"/>
      <c r="I166" s="485"/>
      <c r="J166" s="485"/>
      <c r="K166" s="480"/>
      <c r="L166" s="485"/>
      <c r="M166" s="485"/>
      <c r="N166" s="485"/>
      <c r="O166" s="485"/>
      <c r="P166" s="485"/>
      <c r="Q166" s="485"/>
      <c r="R166" s="485"/>
      <c r="S166" s="485"/>
      <c r="T166" s="481"/>
    </row>
    <row r="167" spans="1:20">
      <c r="A167" s="484"/>
      <c r="B167" s="485"/>
      <c r="C167" s="485"/>
      <c r="D167" s="485"/>
      <c r="E167" s="485"/>
      <c r="F167" s="485"/>
      <c r="G167" s="485"/>
      <c r="H167" s="485"/>
      <c r="I167" s="485"/>
      <c r="J167" s="485"/>
      <c r="K167" s="480"/>
      <c r="L167" s="485"/>
      <c r="M167" s="485"/>
      <c r="N167" s="485"/>
      <c r="O167" s="485"/>
      <c r="P167" s="485"/>
      <c r="Q167" s="485"/>
      <c r="R167" s="485"/>
      <c r="S167" s="485"/>
      <c r="T167" s="481"/>
    </row>
    <row r="168" spans="1:20">
      <c r="A168" s="484"/>
      <c r="B168" s="485"/>
      <c r="C168" s="485"/>
      <c r="D168" s="485"/>
      <c r="E168" s="485"/>
      <c r="F168" s="485"/>
      <c r="G168" s="485"/>
      <c r="H168" s="485"/>
      <c r="I168" s="485"/>
      <c r="J168" s="485"/>
      <c r="K168" s="480"/>
      <c r="L168" s="485"/>
      <c r="M168" s="485"/>
      <c r="N168" s="485"/>
      <c r="O168" s="485"/>
      <c r="P168" s="485"/>
      <c r="Q168" s="485"/>
      <c r="R168" s="485"/>
      <c r="S168" s="485"/>
      <c r="T168" s="481"/>
    </row>
    <row r="169" spans="1:20">
      <c r="A169" s="484"/>
      <c r="B169" s="485"/>
      <c r="C169" s="485"/>
      <c r="D169" s="485"/>
      <c r="E169" s="485"/>
      <c r="F169" s="485"/>
      <c r="G169" s="485"/>
      <c r="H169" s="485"/>
      <c r="I169" s="485"/>
      <c r="J169" s="485"/>
      <c r="K169" s="480"/>
      <c r="L169" s="485"/>
      <c r="M169" s="485"/>
      <c r="N169" s="485"/>
      <c r="O169" s="485"/>
      <c r="P169" s="485"/>
      <c r="Q169" s="485"/>
      <c r="R169" s="485"/>
      <c r="S169" s="485"/>
      <c r="T169" s="481"/>
    </row>
    <row r="170" spans="1:20">
      <c r="A170" s="484"/>
      <c r="B170" s="485"/>
      <c r="C170" s="485"/>
      <c r="D170" s="485"/>
      <c r="E170" s="485"/>
      <c r="F170" s="485"/>
      <c r="G170" s="485"/>
      <c r="H170" s="485"/>
      <c r="I170" s="485"/>
      <c r="J170" s="485"/>
      <c r="K170" s="480"/>
      <c r="L170" s="485"/>
      <c r="M170" s="485"/>
      <c r="N170" s="485"/>
      <c r="O170" s="485"/>
      <c r="P170" s="485"/>
      <c r="Q170" s="485"/>
      <c r="R170" s="485"/>
      <c r="S170" s="485"/>
      <c r="T170" s="481"/>
    </row>
    <row r="171" spans="1:20">
      <c r="A171" s="484"/>
      <c r="B171" s="485"/>
      <c r="C171" s="485"/>
      <c r="D171" s="485"/>
      <c r="E171" s="485"/>
      <c r="F171" s="485"/>
      <c r="G171" s="485"/>
      <c r="H171" s="485"/>
      <c r="I171" s="485"/>
      <c r="J171" s="485"/>
      <c r="K171" s="480"/>
      <c r="L171" s="485"/>
      <c r="M171" s="485"/>
      <c r="N171" s="485"/>
      <c r="O171" s="485"/>
      <c r="P171" s="485"/>
      <c r="Q171" s="485"/>
      <c r="R171" s="485"/>
      <c r="S171" s="485"/>
      <c r="T171" s="481"/>
    </row>
    <row r="172" spans="1:20">
      <c r="A172" s="484"/>
      <c r="B172" s="485"/>
      <c r="C172" s="485"/>
      <c r="D172" s="485"/>
      <c r="E172" s="485"/>
      <c r="F172" s="485"/>
      <c r="G172" s="485"/>
      <c r="H172" s="485"/>
      <c r="I172" s="485"/>
      <c r="J172" s="485"/>
      <c r="K172" s="480"/>
      <c r="L172" s="485"/>
      <c r="M172" s="485"/>
      <c r="N172" s="485"/>
      <c r="O172" s="485"/>
      <c r="P172" s="485"/>
      <c r="Q172" s="485"/>
      <c r="R172" s="485"/>
      <c r="S172" s="485"/>
      <c r="T172" s="481"/>
    </row>
    <row r="173" spans="1:20">
      <c r="A173" s="484"/>
      <c r="B173" s="485"/>
      <c r="C173" s="485"/>
      <c r="D173" s="485"/>
      <c r="E173" s="485"/>
      <c r="F173" s="485"/>
      <c r="G173" s="485"/>
      <c r="H173" s="485"/>
      <c r="I173" s="485"/>
      <c r="J173" s="485"/>
      <c r="K173" s="480"/>
      <c r="L173" s="485"/>
      <c r="M173" s="485"/>
      <c r="N173" s="485"/>
      <c r="O173" s="485"/>
      <c r="P173" s="485"/>
      <c r="Q173" s="485"/>
      <c r="R173" s="485"/>
      <c r="S173" s="485"/>
      <c r="T173" s="481"/>
    </row>
    <row r="174" spans="1:20">
      <c r="A174" s="484"/>
      <c r="B174" s="485"/>
      <c r="C174" s="485"/>
      <c r="D174" s="485"/>
      <c r="E174" s="485"/>
      <c r="F174" s="485"/>
      <c r="G174" s="485"/>
      <c r="H174" s="485"/>
      <c r="I174" s="485"/>
      <c r="J174" s="485"/>
      <c r="K174" s="480"/>
      <c r="L174" s="485"/>
      <c r="M174" s="485"/>
      <c r="N174" s="485"/>
      <c r="O174" s="485"/>
      <c r="P174" s="485"/>
      <c r="Q174" s="485"/>
      <c r="R174" s="485"/>
      <c r="S174" s="485"/>
      <c r="T174" s="481"/>
    </row>
    <row r="175" spans="1:20">
      <c r="A175" s="484"/>
      <c r="B175" s="485"/>
      <c r="C175" s="485"/>
      <c r="D175" s="485"/>
      <c r="E175" s="485"/>
      <c r="F175" s="485"/>
      <c r="G175" s="485"/>
      <c r="H175" s="485"/>
      <c r="I175" s="485"/>
      <c r="J175" s="485"/>
      <c r="K175" s="480"/>
      <c r="L175" s="485"/>
      <c r="M175" s="485"/>
      <c r="N175" s="485"/>
      <c r="O175" s="485"/>
      <c r="P175" s="485"/>
      <c r="Q175" s="485"/>
      <c r="R175" s="485"/>
      <c r="S175" s="485"/>
      <c r="T175" s="481"/>
    </row>
    <row r="176" spans="1:20">
      <c r="A176" s="484"/>
      <c r="B176" s="485"/>
      <c r="C176" s="485"/>
      <c r="D176" s="485"/>
      <c r="E176" s="485"/>
      <c r="F176" s="485"/>
      <c r="G176" s="485"/>
      <c r="H176" s="485"/>
      <c r="I176" s="485"/>
      <c r="J176" s="485"/>
      <c r="K176" s="480"/>
      <c r="L176" s="485"/>
      <c r="M176" s="485"/>
      <c r="N176" s="485"/>
      <c r="O176" s="485"/>
      <c r="P176" s="485"/>
      <c r="Q176" s="485"/>
      <c r="R176" s="485"/>
      <c r="S176" s="485"/>
      <c r="T176" s="481"/>
    </row>
    <row r="177" spans="1:20">
      <c r="A177" s="484"/>
      <c r="B177" s="485"/>
      <c r="C177" s="485"/>
      <c r="D177" s="485"/>
      <c r="E177" s="485"/>
      <c r="F177" s="485"/>
      <c r="G177" s="485"/>
      <c r="H177" s="485"/>
      <c r="I177" s="485"/>
      <c r="J177" s="485"/>
      <c r="K177" s="480"/>
      <c r="L177" s="485"/>
      <c r="M177" s="485"/>
      <c r="N177" s="485"/>
      <c r="O177" s="485"/>
      <c r="P177" s="485"/>
      <c r="Q177" s="485"/>
      <c r="R177" s="485"/>
      <c r="S177" s="485"/>
      <c r="T177" s="481"/>
    </row>
    <row r="178" spans="1:20">
      <c r="A178" s="484"/>
      <c r="B178" s="485"/>
      <c r="C178" s="485"/>
      <c r="D178" s="485"/>
      <c r="E178" s="485"/>
      <c r="F178" s="485"/>
      <c r="G178" s="485"/>
      <c r="H178" s="485"/>
      <c r="I178" s="485"/>
      <c r="J178" s="485"/>
      <c r="K178" s="480"/>
      <c r="L178" s="485"/>
      <c r="M178" s="485"/>
      <c r="N178" s="485"/>
      <c r="O178" s="485"/>
      <c r="P178" s="485"/>
      <c r="Q178" s="485"/>
      <c r="R178" s="485"/>
      <c r="S178" s="485"/>
      <c r="T178" s="481"/>
    </row>
    <row r="179" spans="1:20">
      <c r="A179" s="484"/>
      <c r="B179" s="485"/>
      <c r="C179" s="485"/>
      <c r="D179" s="485"/>
      <c r="E179" s="485"/>
      <c r="F179" s="485"/>
      <c r="G179" s="485"/>
      <c r="H179" s="485"/>
      <c r="I179" s="485"/>
      <c r="J179" s="485"/>
      <c r="K179" s="480"/>
      <c r="L179" s="485"/>
      <c r="M179" s="485"/>
      <c r="N179" s="485"/>
      <c r="O179" s="485"/>
      <c r="P179" s="485"/>
      <c r="Q179" s="485"/>
      <c r="R179" s="485"/>
      <c r="S179" s="485"/>
      <c r="T179" s="481"/>
    </row>
    <row r="180" spans="1:20">
      <c r="A180" s="484"/>
      <c r="B180" s="485"/>
      <c r="C180" s="485"/>
      <c r="D180" s="485"/>
      <c r="E180" s="485"/>
      <c r="F180" s="485"/>
      <c r="G180" s="485"/>
      <c r="H180" s="485"/>
      <c r="I180" s="485"/>
      <c r="J180" s="485"/>
      <c r="K180" s="480"/>
      <c r="L180" s="485"/>
      <c r="M180" s="485"/>
      <c r="N180" s="485"/>
      <c r="O180" s="485"/>
      <c r="P180" s="485"/>
      <c r="Q180" s="485"/>
      <c r="R180" s="485"/>
      <c r="S180" s="485"/>
      <c r="T180" s="481"/>
    </row>
    <row r="181" spans="1:20">
      <c r="A181" s="484"/>
      <c r="B181" s="485"/>
      <c r="C181" s="485"/>
      <c r="D181" s="485"/>
      <c r="E181" s="485"/>
      <c r="F181" s="485"/>
      <c r="G181" s="485"/>
      <c r="H181" s="485"/>
      <c r="I181" s="485"/>
      <c r="J181" s="485"/>
      <c r="K181" s="480"/>
      <c r="L181" s="485"/>
      <c r="M181" s="485"/>
      <c r="N181" s="485"/>
      <c r="O181" s="485"/>
      <c r="P181" s="485"/>
      <c r="Q181" s="485"/>
      <c r="R181" s="485"/>
      <c r="S181" s="485"/>
      <c r="T181" s="481"/>
    </row>
    <row r="182" spans="1:20">
      <c r="A182" s="484"/>
      <c r="B182" s="485"/>
      <c r="C182" s="485"/>
      <c r="D182" s="485"/>
      <c r="E182" s="485"/>
      <c r="F182" s="485"/>
      <c r="G182" s="485"/>
      <c r="H182" s="485"/>
      <c r="I182" s="485"/>
      <c r="J182" s="485"/>
      <c r="K182" s="480"/>
      <c r="L182" s="485"/>
      <c r="M182" s="485"/>
      <c r="N182" s="485"/>
      <c r="O182" s="485"/>
      <c r="P182" s="485"/>
      <c r="Q182" s="485"/>
      <c r="R182" s="485"/>
      <c r="S182" s="485"/>
      <c r="T182" s="481"/>
    </row>
    <row r="183" spans="1:20">
      <c r="A183" s="484"/>
      <c r="B183" s="485"/>
      <c r="C183" s="485"/>
      <c r="D183" s="485"/>
      <c r="E183" s="485"/>
      <c r="F183" s="485"/>
      <c r="G183" s="485"/>
      <c r="H183" s="485"/>
      <c r="I183" s="485"/>
      <c r="J183" s="485"/>
      <c r="K183" s="480"/>
      <c r="L183" s="485"/>
      <c r="M183" s="485"/>
      <c r="N183" s="485"/>
      <c r="O183" s="485"/>
      <c r="P183" s="485"/>
      <c r="Q183" s="485"/>
      <c r="R183" s="485"/>
      <c r="S183" s="485"/>
      <c r="T183" s="481"/>
    </row>
    <row r="184" spans="1:20">
      <c r="A184" s="484"/>
      <c r="B184" s="485"/>
      <c r="C184" s="485"/>
      <c r="D184" s="485"/>
      <c r="E184" s="485"/>
      <c r="F184" s="485"/>
      <c r="G184" s="485"/>
      <c r="H184" s="485"/>
      <c r="I184" s="485"/>
      <c r="J184" s="485"/>
      <c r="K184" s="480"/>
      <c r="L184" s="485"/>
      <c r="M184" s="485"/>
      <c r="N184" s="485"/>
      <c r="O184" s="485"/>
      <c r="P184" s="485"/>
      <c r="Q184" s="485"/>
      <c r="R184" s="485"/>
      <c r="S184" s="485"/>
      <c r="T184" s="481"/>
    </row>
    <row r="185" spans="1:20">
      <c r="A185" s="484"/>
      <c r="B185" s="485"/>
      <c r="C185" s="485"/>
      <c r="D185" s="485"/>
      <c r="E185" s="485"/>
      <c r="F185" s="485"/>
      <c r="G185" s="485"/>
      <c r="H185" s="485"/>
      <c r="I185" s="485"/>
      <c r="J185" s="485"/>
      <c r="K185" s="480"/>
      <c r="L185" s="485"/>
      <c r="M185" s="485"/>
      <c r="N185" s="485"/>
      <c r="O185" s="485"/>
      <c r="P185" s="485"/>
      <c r="Q185" s="485"/>
      <c r="R185" s="485"/>
      <c r="S185" s="485"/>
      <c r="T185" s="481"/>
    </row>
    <row r="186" spans="1:20">
      <c r="A186" s="484"/>
      <c r="B186" s="485"/>
      <c r="C186" s="485"/>
      <c r="D186" s="485"/>
      <c r="E186" s="485"/>
      <c r="F186" s="485"/>
      <c r="G186" s="485"/>
      <c r="H186" s="485"/>
      <c r="I186" s="485"/>
      <c r="J186" s="485"/>
      <c r="K186" s="480"/>
      <c r="L186" s="485"/>
      <c r="M186" s="485"/>
      <c r="N186" s="485"/>
      <c r="O186" s="485"/>
      <c r="P186" s="485"/>
      <c r="Q186" s="485"/>
      <c r="R186" s="485"/>
      <c r="S186" s="485"/>
      <c r="T186" s="481"/>
    </row>
    <row r="187" spans="1:20">
      <c r="A187" s="484"/>
      <c r="B187" s="485"/>
      <c r="C187" s="485"/>
      <c r="D187" s="485"/>
      <c r="E187" s="485"/>
      <c r="F187" s="485"/>
      <c r="G187" s="485"/>
      <c r="H187" s="485"/>
      <c r="I187" s="485"/>
      <c r="J187" s="485"/>
      <c r="K187" s="480"/>
      <c r="L187" s="485"/>
      <c r="M187" s="485"/>
      <c r="N187" s="485"/>
      <c r="O187" s="485"/>
      <c r="P187" s="485"/>
      <c r="Q187" s="485"/>
      <c r="R187" s="485"/>
      <c r="S187" s="485"/>
      <c r="T187" s="481"/>
    </row>
    <row r="188" spans="1:20">
      <c r="A188" s="484"/>
      <c r="B188" s="485"/>
      <c r="C188" s="485"/>
      <c r="D188" s="485"/>
      <c r="E188" s="485"/>
      <c r="F188" s="485"/>
      <c r="G188" s="485"/>
      <c r="H188" s="485"/>
      <c r="I188" s="485"/>
      <c r="J188" s="485"/>
      <c r="K188" s="480"/>
      <c r="L188" s="485"/>
      <c r="M188" s="485"/>
      <c r="N188" s="485"/>
      <c r="O188" s="485"/>
      <c r="P188" s="485"/>
      <c r="Q188" s="485"/>
      <c r="R188" s="485"/>
      <c r="S188" s="485"/>
      <c r="T188" s="481"/>
    </row>
    <row r="189" spans="1:20">
      <c r="A189" s="484"/>
      <c r="B189" s="485"/>
      <c r="C189" s="485"/>
      <c r="D189" s="485"/>
      <c r="E189" s="485"/>
      <c r="F189" s="485"/>
      <c r="G189" s="485"/>
      <c r="H189" s="485"/>
      <c r="I189" s="485"/>
      <c r="J189" s="485"/>
      <c r="K189" s="480"/>
      <c r="L189" s="485"/>
      <c r="M189" s="485"/>
      <c r="N189" s="485"/>
      <c r="O189" s="485"/>
      <c r="P189" s="485"/>
      <c r="Q189" s="485"/>
      <c r="R189" s="485"/>
      <c r="S189" s="485"/>
      <c r="T189" s="481"/>
    </row>
    <row r="190" spans="1:20">
      <c r="A190" s="484"/>
      <c r="B190" s="485"/>
      <c r="C190" s="485"/>
      <c r="D190" s="485"/>
      <c r="E190" s="485"/>
      <c r="F190" s="485"/>
      <c r="G190" s="485"/>
      <c r="H190" s="485"/>
      <c r="I190" s="485"/>
      <c r="J190" s="485"/>
      <c r="K190" s="480"/>
      <c r="L190" s="485"/>
      <c r="M190" s="485"/>
      <c r="N190" s="485"/>
      <c r="O190" s="485"/>
      <c r="P190" s="485"/>
      <c r="Q190" s="485"/>
      <c r="R190" s="485"/>
      <c r="S190" s="485"/>
      <c r="T190" s="481"/>
    </row>
    <row r="191" spans="1:20">
      <c r="A191" s="484"/>
      <c r="B191" s="485"/>
      <c r="C191" s="485"/>
      <c r="D191" s="485"/>
      <c r="E191" s="485"/>
      <c r="F191" s="485"/>
      <c r="G191" s="485"/>
      <c r="H191" s="485"/>
      <c r="I191" s="485"/>
      <c r="J191" s="485"/>
      <c r="K191" s="480"/>
      <c r="L191" s="485"/>
      <c r="M191" s="485"/>
      <c r="N191" s="485"/>
      <c r="O191" s="485"/>
      <c r="P191" s="485"/>
      <c r="Q191" s="485"/>
      <c r="R191" s="485"/>
      <c r="S191" s="485"/>
      <c r="T191" s="481"/>
    </row>
    <row r="192" spans="1:20">
      <c r="A192" s="484"/>
      <c r="B192" s="485"/>
      <c r="C192" s="485"/>
      <c r="D192" s="485"/>
      <c r="E192" s="485"/>
      <c r="F192" s="485"/>
      <c r="G192" s="485"/>
      <c r="H192" s="485"/>
      <c r="I192" s="485"/>
      <c r="J192" s="485"/>
      <c r="K192" s="480"/>
      <c r="L192" s="485"/>
      <c r="M192" s="485"/>
      <c r="N192" s="485"/>
      <c r="O192" s="485"/>
      <c r="P192" s="485"/>
      <c r="Q192" s="485"/>
      <c r="R192" s="485"/>
      <c r="S192" s="485"/>
      <c r="T192" s="481"/>
    </row>
    <row r="193" spans="1:20">
      <c r="A193" s="484"/>
      <c r="B193" s="485"/>
      <c r="C193" s="485"/>
      <c r="D193" s="485"/>
      <c r="E193" s="485"/>
      <c r="F193" s="485"/>
      <c r="G193" s="485"/>
      <c r="H193" s="485"/>
      <c r="I193" s="485"/>
      <c r="J193" s="485"/>
      <c r="K193" s="480"/>
      <c r="L193" s="485"/>
      <c r="M193" s="485"/>
      <c r="N193" s="485"/>
      <c r="O193" s="485"/>
      <c r="P193" s="485"/>
      <c r="Q193" s="485"/>
      <c r="R193" s="485"/>
      <c r="S193" s="485"/>
      <c r="T193" s="481"/>
    </row>
    <row r="194" spans="1:20">
      <c r="A194" s="484"/>
      <c r="B194" s="485"/>
      <c r="C194" s="485"/>
      <c r="D194" s="485"/>
      <c r="E194" s="485"/>
      <c r="F194" s="485"/>
      <c r="G194" s="485"/>
      <c r="H194" s="485"/>
      <c r="I194" s="485"/>
      <c r="J194" s="485"/>
      <c r="K194" s="480"/>
      <c r="L194" s="485"/>
      <c r="M194" s="485"/>
      <c r="N194" s="485"/>
      <c r="O194" s="485"/>
      <c r="P194" s="485"/>
      <c r="Q194" s="485"/>
      <c r="R194" s="485"/>
      <c r="S194" s="485"/>
      <c r="T194" s="481"/>
    </row>
    <row r="195" spans="1:20">
      <c r="A195" s="484"/>
      <c r="B195" s="485"/>
      <c r="C195" s="485"/>
      <c r="D195" s="485"/>
      <c r="E195" s="485"/>
      <c r="F195" s="485"/>
      <c r="G195" s="485"/>
      <c r="H195" s="485"/>
      <c r="I195" s="485"/>
      <c r="J195" s="485"/>
      <c r="K195" s="480"/>
      <c r="L195" s="485"/>
      <c r="M195" s="485"/>
      <c r="N195" s="485"/>
      <c r="O195" s="485"/>
      <c r="P195" s="485"/>
      <c r="Q195" s="485"/>
      <c r="R195" s="485"/>
      <c r="S195" s="485"/>
      <c r="T195" s="481"/>
    </row>
    <row r="196" spans="1:20">
      <c r="A196" s="484"/>
      <c r="B196" s="485"/>
      <c r="C196" s="485"/>
      <c r="D196" s="485"/>
      <c r="E196" s="485"/>
      <c r="F196" s="485"/>
      <c r="G196" s="485"/>
      <c r="H196" s="485"/>
      <c r="I196" s="485"/>
      <c r="J196" s="485"/>
      <c r="K196" s="480"/>
      <c r="L196" s="485"/>
      <c r="M196" s="485"/>
      <c r="N196" s="485"/>
      <c r="O196" s="485"/>
      <c r="P196" s="485"/>
      <c r="Q196" s="485"/>
      <c r="R196" s="485"/>
      <c r="S196" s="485"/>
      <c r="T196" s="481"/>
    </row>
    <row r="197" spans="1:20">
      <c r="A197" s="484"/>
      <c r="B197" s="485"/>
      <c r="C197" s="485"/>
      <c r="D197" s="485"/>
      <c r="E197" s="485"/>
      <c r="F197" s="485"/>
      <c r="G197" s="485"/>
      <c r="H197" s="485"/>
      <c r="I197" s="485"/>
      <c r="J197" s="485"/>
      <c r="K197" s="480"/>
      <c r="L197" s="485"/>
      <c r="M197" s="485"/>
      <c r="N197" s="485"/>
      <c r="O197" s="485"/>
      <c r="P197" s="485"/>
      <c r="Q197" s="485"/>
      <c r="R197" s="485"/>
      <c r="S197" s="485"/>
      <c r="T197" s="481"/>
    </row>
    <row r="198" spans="1:20">
      <c r="A198" s="484"/>
      <c r="B198" s="485"/>
      <c r="C198" s="485"/>
      <c r="D198" s="485"/>
      <c r="E198" s="485"/>
      <c r="F198" s="485"/>
      <c r="G198" s="485"/>
      <c r="H198" s="485"/>
      <c r="I198" s="485"/>
      <c r="J198" s="485"/>
      <c r="K198" s="480"/>
      <c r="L198" s="485"/>
      <c r="M198" s="485"/>
      <c r="N198" s="485"/>
      <c r="O198" s="485"/>
      <c r="P198" s="485"/>
      <c r="Q198" s="485"/>
      <c r="R198" s="485"/>
      <c r="S198" s="485"/>
      <c r="T198" s="481"/>
    </row>
    <row r="199" spans="1:20">
      <c r="A199" s="484"/>
      <c r="B199" s="485"/>
      <c r="C199" s="485"/>
      <c r="D199" s="485"/>
      <c r="E199" s="485"/>
      <c r="F199" s="485"/>
      <c r="G199" s="485"/>
      <c r="H199" s="485"/>
      <c r="I199" s="485"/>
      <c r="J199" s="485"/>
      <c r="K199" s="480"/>
      <c r="L199" s="485"/>
      <c r="M199" s="485"/>
      <c r="N199" s="485"/>
      <c r="O199" s="485"/>
      <c r="P199" s="485"/>
      <c r="Q199" s="485"/>
      <c r="R199" s="485"/>
      <c r="S199" s="485"/>
      <c r="T199" s="481"/>
    </row>
    <row r="200" spans="1:20">
      <c r="A200" s="484"/>
      <c r="B200" s="485"/>
      <c r="C200" s="485"/>
      <c r="D200" s="485"/>
      <c r="E200" s="485"/>
      <c r="F200" s="485"/>
      <c r="G200" s="485"/>
      <c r="H200" s="485"/>
      <c r="I200" s="485"/>
      <c r="J200" s="485"/>
      <c r="K200" s="480"/>
      <c r="L200" s="485"/>
      <c r="M200" s="485"/>
      <c r="N200" s="485"/>
      <c r="O200" s="485"/>
      <c r="P200" s="485"/>
      <c r="Q200" s="485"/>
      <c r="R200" s="485"/>
      <c r="S200" s="485"/>
      <c r="T200" s="481"/>
    </row>
    <row r="201" spans="1:20">
      <c r="K201" s="426"/>
      <c r="T201" s="427"/>
    </row>
    <row r="202" spans="1:20">
      <c r="K202" s="426"/>
      <c r="T202" s="427"/>
    </row>
    <row r="203" spans="1:20">
      <c r="K203" s="426"/>
      <c r="T203" s="427"/>
    </row>
    <row r="204" spans="1:20">
      <c r="K204" s="426"/>
      <c r="T204" s="427"/>
    </row>
    <row r="205" spans="1:20">
      <c r="K205" s="426"/>
      <c r="T205" s="427"/>
    </row>
    <row r="206" spans="1:20">
      <c r="K206" s="426"/>
      <c r="T206" s="427"/>
    </row>
    <row r="207" spans="1:20">
      <c r="K207" s="426"/>
      <c r="T207" s="427"/>
    </row>
    <row r="208" spans="1:20">
      <c r="K208" s="426"/>
      <c r="T208" s="427"/>
    </row>
    <row r="209" spans="11:20">
      <c r="K209" s="426"/>
      <c r="T209" s="427"/>
    </row>
    <row r="210" spans="11:20">
      <c r="K210" s="426"/>
      <c r="T210" s="427"/>
    </row>
    <row r="211" spans="11:20">
      <c r="K211" s="426"/>
      <c r="T211" s="427"/>
    </row>
    <row r="212" spans="11:20">
      <c r="K212" s="426"/>
      <c r="T212" s="427"/>
    </row>
    <row r="213" spans="11:20">
      <c r="K213" s="426"/>
      <c r="T213" s="427"/>
    </row>
    <row r="214" spans="11:20">
      <c r="K214" s="426"/>
      <c r="T214" s="427"/>
    </row>
    <row r="215" spans="11:20">
      <c r="K215" s="426"/>
      <c r="T215" s="427"/>
    </row>
    <row r="216" spans="11:20">
      <c r="K216" s="426"/>
      <c r="T216" s="427"/>
    </row>
    <row r="217" spans="11:20">
      <c r="K217" s="426"/>
      <c r="T217" s="427"/>
    </row>
    <row r="218" spans="11:20">
      <c r="K218" s="426"/>
      <c r="T218" s="427"/>
    </row>
    <row r="219" spans="11:20">
      <c r="K219" s="426"/>
      <c r="T219" s="427"/>
    </row>
    <row r="220" spans="11:20">
      <c r="K220" s="426"/>
      <c r="T220" s="427"/>
    </row>
    <row r="221" spans="11:20">
      <c r="K221" s="426"/>
      <c r="T221" s="427"/>
    </row>
    <row r="222" spans="11:20">
      <c r="K222" s="426"/>
      <c r="T222" s="427"/>
    </row>
    <row r="223" spans="11:20">
      <c r="K223" s="426"/>
      <c r="T223" s="427"/>
    </row>
    <row r="224" spans="11:20">
      <c r="K224" s="426"/>
      <c r="T224" s="427"/>
    </row>
    <row r="225" spans="11:20">
      <c r="K225" s="426"/>
      <c r="T225" s="427"/>
    </row>
    <row r="226" spans="11:20">
      <c r="K226" s="426"/>
      <c r="T226" s="427"/>
    </row>
    <row r="227" spans="11:20">
      <c r="K227" s="426"/>
      <c r="T227" s="427"/>
    </row>
    <row r="228" spans="11:20">
      <c r="K228" s="426"/>
      <c r="T228" s="427"/>
    </row>
    <row r="229" spans="11:20">
      <c r="K229" s="426"/>
      <c r="T229" s="427"/>
    </row>
    <row r="230" spans="11:20">
      <c r="K230" s="426"/>
      <c r="T230" s="427"/>
    </row>
    <row r="231" spans="11:20">
      <c r="K231" s="426"/>
      <c r="T231" s="427"/>
    </row>
    <row r="232" spans="11:20">
      <c r="K232" s="426"/>
      <c r="T232" s="427"/>
    </row>
    <row r="233" spans="11:20">
      <c r="K233" s="426"/>
      <c r="T233" s="427"/>
    </row>
    <row r="234" spans="11:20">
      <c r="K234" s="426"/>
      <c r="T234" s="427"/>
    </row>
    <row r="235" spans="11:20">
      <c r="K235" s="426"/>
      <c r="T235" s="427"/>
    </row>
    <row r="236" spans="11:20">
      <c r="K236" s="426"/>
      <c r="T236" s="427"/>
    </row>
    <row r="237" spans="11:20">
      <c r="K237" s="426"/>
      <c r="T237" s="427"/>
    </row>
    <row r="238" spans="11:20">
      <c r="K238" s="426"/>
      <c r="T238" s="427"/>
    </row>
    <row r="239" spans="11:20">
      <c r="K239" s="426"/>
      <c r="T239" s="427"/>
    </row>
    <row r="240" spans="11:20">
      <c r="K240" s="426"/>
      <c r="T240" s="427"/>
    </row>
    <row r="241" spans="11:20">
      <c r="K241" s="426"/>
      <c r="T241" s="427"/>
    </row>
    <row r="242" spans="11:20">
      <c r="K242" s="426"/>
      <c r="T242" s="427"/>
    </row>
    <row r="243" spans="11:20">
      <c r="K243" s="426"/>
      <c r="T243" s="427"/>
    </row>
    <row r="244" spans="11:20">
      <c r="K244" s="426"/>
      <c r="T244" s="427"/>
    </row>
    <row r="245" spans="11:20">
      <c r="K245" s="426"/>
      <c r="T245" s="427"/>
    </row>
    <row r="246" spans="11:20">
      <c r="K246" s="426"/>
      <c r="T246" s="427"/>
    </row>
    <row r="247" spans="11:20">
      <c r="K247" s="426"/>
      <c r="T247" s="427"/>
    </row>
    <row r="248" spans="11:20">
      <c r="K248" s="426"/>
      <c r="T248" s="427"/>
    </row>
    <row r="249" spans="11:20">
      <c r="K249" s="426"/>
      <c r="T249" s="427"/>
    </row>
    <row r="250" spans="11:20">
      <c r="K250" s="426"/>
      <c r="T250" s="427"/>
    </row>
    <row r="251" spans="11:20">
      <c r="K251" s="426"/>
      <c r="T251" s="427"/>
    </row>
    <row r="252" spans="11:20">
      <c r="K252" s="426"/>
      <c r="T252" s="427"/>
    </row>
    <row r="253" spans="11:20">
      <c r="K253" s="426"/>
      <c r="T253" s="427"/>
    </row>
    <row r="254" spans="11:20">
      <c r="K254" s="426"/>
      <c r="T254" s="427"/>
    </row>
    <row r="255" spans="11:20">
      <c r="K255" s="426"/>
      <c r="T255" s="427"/>
    </row>
    <row r="256" spans="11:20">
      <c r="K256" s="426"/>
      <c r="T256" s="427"/>
    </row>
    <row r="257" spans="11:20">
      <c r="K257" s="426"/>
      <c r="T257" s="427"/>
    </row>
    <row r="258" spans="11:20">
      <c r="K258" s="426"/>
      <c r="T258" s="427"/>
    </row>
    <row r="259" spans="11:20">
      <c r="K259" s="426"/>
      <c r="T259" s="427"/>
    </row>
    <row r="260" spans="11:20">
      <c r="K260" s="426"/>
      <c r="T260" s="427"/>
    </row>
    <row r="261" spans="11:20">
      <c r="K261" s="426"/>
      <c r="T261" s="427"/>
    </row>
    <row r="262" spans="11:20">
      <c r="K262" s="426"/>
      <c r="T262" s="427"/>
    </row>
    <row r="263" spans="11:20">
      <c r="K263" s="426"/>
      <c r="T263" s="427"/>
    </row>
    <row r="264" spans="11:20">
      <c r="K264" s="426"/>
      <c r="T264" s="427"/>
    </row>
    <row r="265" spans="11:20">
      <c r="K265" s="426"/>
      <c r="T265" s="427"/>
    </row>
    <row r="266" spans="11:20">
      <c r="K266" s="426"/>
      <c r="T266" s="427"/>
    </row>
    <row r="267" spans="11:20">
      <c r="K267" s="426"/>
      <c r="T267" s="427"/>
    </row>
    <row r="268" spans="11:20">
      <c r="K268" s="426"/>
      <c r="T268" s="427"/>
    </row>
    <row r="269" spans="11:20">
      <c r="K269" s="426"/>
      <c r="T269" s="427"/>
    </row>
    <row r="270" spans="11:20">
      <c r="K270" s="426"/>
      <c r="T270" s="427"/>
    </row>
    <row r="271" spans="11:20">
      <c r="K271" s="426"/>
      <c r="T271" s="427"/>
    </row>
    <row r="272" spans="11:20">
      <c r="K272" s="426"/>
      <c r="T272" s="427"/>
    </row>
    <row r="273" spans="11:20">
      <c r="K273" s="426"/>
      <c r="T273" s="427"/>
    </row>
    <row r="274" spans="11:20">
      <c r="K274" s="426"/>
      <c r="T274" s="427"/>
    </row>
    <row r="275" spans="11:20">
      <c r="K275" s="426"/>
      <c r="T275" s="427"/>
    </row>
    <row r="276" spans="11:20">
      <c r="K276" s="426"/>
      <c r="T276" s="427"/>
    </row>
    <row r="277" spans="11:20">
      <c r="K277" s="426"/>
      <c r="T277" s="427"/>
    </row>
    <row r="278" spans="11:20">
      <c r="K278" s="426"/>
      <c r="T278" s="427"/>
    </row>
    <row r="279" spans="11:20">
      <c r="K279" s="426"/>
      <c r="T279" s="427"/>
    </row>
    <row r="280" spans="11:20">
      <c r="K280" s="426"/>
      <c r="T280" s="427"/>
    </row>
    <row r="281" spans="11:20">
      <c r="K281" s="426"/>
      <c r="T281" s="427"/>
    </row>
    <row r="282" spans="11:20">
      <c r="K282" s="426"/>
      <c r="T282" s="427"/>
    </row>
    <row r="283" spans="11:20">
      <c r="K283" s="426"/>
      <c r="T283" s="427"/>
    </row>
    <row r="284" spans="11:20">
      <c r="K284" s="426"/>
      <c r="T284" s="427"/>
    </row>
    <row r="285" spans="11:20">
      <c r="K285" s="426"/>
      <c r="T285" s="427"/>
    </row>
    <row r="286" spans="11:20">
      <c r="K286" s="426"/>
      <c r="T286" s="427"/>
    </row>
    <row r="287" spans="11:20">
      <c r="K287" s="426"/>
      <c r="T287" s="427"/>
    </row>
    <row r="288" spans="11:20">
      <c r="K288" s="426"/>
      <c r="T288" s="427"/>
    </row>
    <row r="289" spans="11:20">
      <c r="K289" s="426"/>
      <c r="T289" s="427"/>
    </row>
    <row r="290" spans="11:20">
      <c r="K290" s="426"/>
      <c r="T290" s="427"/>
    </row>
    <row r="291" spans="11:20">
      <c r="K291" s="426"/>
      <c r="T291" s="427"/>
    </row>
    <row r="292" spans="11:20">
      <c r="K292" s="426"/>
      <c r="T292" s="427"/>
    </row>
    <row r="293" spans="11:20">
      <c r="K293" s="426"/>
      <c r="T293" s="427"/>
    </row>
    <row r="294" spans="11:20">
      <c r="K294" s="426"/>
      <c r="T294" s="427"/>
    </row>
    <row r="295" spans="11:20">
      <c r="K295" s="426"/>
      <c r="T295" s="427"/>
    </row>
    <row r="296" spans="11:20">
      <c r="K296" s="426"/>
      <c r="T296" s="427"/>
    </row>
    <row r="297" spans="11:20">
      <c r="K297" s="426"/>
      <c r="T297" s="427"/>
    </row>
    <row r="298" spans="11:20">
      <c r="K298" s="426"/>
      <c r="T298" s="427"/>
    </row>
    <row r="299" spans="11:20">
      <c r="K299" s="426"/>
      <c r="T299" s="427"/>
    </row>
    <row r="300" spans="11:20">
      <c r="K300" s="426"/>
      <c r="T300" s="427"/>
    </row>
    <row r="301" spans="11:20">
      <c r="K301" s="426"/>
      <c r="T301" s="427"/>
    </row>
    <row r="302" spans="11:20">
      <c r="K302" s="426"/>
      <c r="T302" s="427"/>
    </row>
    <row r="303" spans="11:20">
      <c r="K303" s="426"/>
      <c r="T303" s="427"/>
    </row>
    <row r="304" spans="11:20">
      <c r="K304" s="426"/>
      <c r="T304" s="427"/>
    </row>
    <row r="305" spans="11:20">
      <c r="K305" s="426"/>
      <c r="T305" s="427"/>
    </row>
    <row r="306" spans="11:20">
      <c r="K306" s="426"/>
      <c r="T306" s="427"/>
    </row>
    <row r="307" spans="11:20">
      <c r="K307" s="426"/>
      <c r="T307" s="427"/>
    </row>
    <row r="308" spans="11:20">
      <c r="K308" s="426"/>
      <c r="T308" s="427"/>
    </row>
    <row r="309" spans="11:20">
      <c r="K309" s="426"/>
      <c r="T309" s="427"/>
    </row>
    <row r="310" spans="11:20">
      <c r="K310" s="426"/>
      <c r="T310" s="427"/>
    </row>
    <row r="311" spans="11:20">
      <c r="K311" s="426"/>
      <c r="T311" s="427"/>
    </row>
    <row r="312" spans="11:20">
      <c r="K312" s="426"/>
      <c r="T312" s="427"/>
    </row>
    <row r="313" spans="11:20">
      <c r="K313" s="426"/>
      <c r="T313" s="427"/>
    </row>
    <row r="314" spans="11:20">
      <c r="K314" s="426"/>
      <c r="T314" s="427"/>
    </row>
    <row r="315" spans="11:20">
      <c r="K315" s="426"/>
      <c r="T315" s="427"/>
    </row>
    <row r="316" spans="11:20">
      <c r="K316" s="426"/>
      <c r="T316" s="427"/>
    </row>
    <row r="317" spans="11:20">
      <c r="K317" s="426"/>
      <c r="T317" s="427"/>
    </row>
    <row r="318" spans="11:20">
      <c r="K318" s="426"/>
      <c r="T318" s="427"/>
    </row>
    <row r="319" spans="11:20">
      <c r="K319" s="426"/>
      <c r="T319" s="427"/>
    </row>
    <row r="320" spans="11:20">
      <c r="K320" s="426"/>
      <c r="T320" s="427"/>
    </row>
    <row r="321" spans="11:20">
      <c r="K321" s="426"/>
      <c r="T321" s="427"/>
    </row>
    <row r="322" spans="11:20">
      <c r="K322" s="426"/>
      <c r="T322" s="427"/>
    </row>
    <row r="323" spans="11:20">
      <c r="K323" s="426"/>
      <c r="T323" s="427"/>
    </row>
    <row r="324" spans="11:20">
      <c r="K324" s="426"/>
      <c r="T324" s="427"/>
    </row>
    <row r="325" spans="11:20">
      <c r="K325" s="426"/>
      <c r="T325" s="427"/>
    </row>
    <row r="326" spans="11:20">
      <c r="K326" s="426"/>
      <c r="T326" s="427"/>
    </row>
    <row r="327" spans="11:20">
      <c r="K327" s="426"/>
      <c r="T327" s="427"/>
    </row>
    <row r="328" spans="11:20">
      <c r="K328" s="426"/>
      <c r="T328" s="427"/>
    </row>
    <row r="329" spans="11:20">
      <c r="K329" s="426"/>
      <c r="T329" s="427"/>
    </row>
    <row r="330" spans="11:20">
      <c r="K330" s="426"/>
      <c r="T330" s="427"/>
    </row>
    <row r="331" spans="11:20">
      <c r="K331" s="426"/>
      <c r="T331" s="427"/>
    </row>
    <row r="332" spans="11:20">
      <c r="K332" s="426"/>
      <c r="T332" s="427"/>
    </row>
    <row r="333" spans="11:20">
      <c r="K333" s="426"/>
      <c r="T333" s="427"/>
    </row>
    <row r="334" spans="11:20">
      <c r="K334" s="426"/>
      <c r="T334" s="427"/>
    </row>
    <row r="335" spans="11:20">
      <c r="K335" s="426"/>
      <c r="T335" s="427"/>
    </row>
    <row r="336" spans="11:20">
      <c r="K336" s="426"/>
      <c r="T336" s="427"/>
    </row>
    <row r="337" spans="11:20">
      <c r="K337" s="426"/>
      <c r="T337" s="427"/>
    </row>
    <row r="338" spans="11:20">
      <c r="K338" s="426"/>
      <c r="T338" s="427"/>
    </row>
    <row r="339" spans="11:20">
      <c r="K339" s="426"/>
      <c r="T339" s="427"/>
    </row>
    <row r="340" spans="11:20">
      <c r="K340" s="426"/>
      <c r="T340" s="427"/>
    </row>
    <row r="341" spans="11:20">
      <c r="K341" s="426"/>
      <c r="T341" s="427"/>
    </row>
    <row r="342" spans="11:20">
      <c r="K342" s="426"/>
      <c r="T342" s="427"/>
    </row>
    <row r="343" spans="11:20">
      <c r="K343" s="426"/>
      <c r="T343" s="427"/>
    </row>
    <row r="344" spans="11:20">
      <c r="K344" s="426"/>
      <c r="T344" s="427"/>
    </row>
    <row r="345" spans="11:20">
      <c r="K345" s="426"/>
      <c r="T345" s="427"/>
    </row>
    <row r="346" spans="11:20">
      <c r="K346" s="426"/>
      <c r="T346" s="427"/>
    </row>
    <row r="347" spans="11:20">
      <c r="K347" s="426"/>
      <c r="T347" s="427"/>
    </row>
    <row r="348" spans="11:20">
      <c r="K348" s="426"/>
      <c r="T348" s="427"/>
    </row>
    <row r="349" spans="11:20">
      <c r="K349" s="426"/>
      <c r="T349" s="427"/>
    </row>
    <row r="350" spans="11:20">
      <c r="K350" s="426"/>
      <c r="T350" s="427"/>
    </row>
    <row r="351" spans="11:20">
      <c r="K351" s="426"/>
      <c r="T351" s="427"/>
    </row>
    <row r="352" spans="11:20">
      <c r="K352" s="426"/>
      <c r="T352" s="427"/>
    </row>
    <row r="353" spans="11:20">
      <c r="K353" s="426"/>
      <c r="T353" s="427"/>
    </row>
    <row r="354" spans="11:20">
      <c r="K354" s="426"/>
      <c r="T354" s="427"/>
    </row>
    <row r="355" spans="11:20">
      <c r="K355" s="426"/>
      <c r="T355" s="427"/>
    </row>
    <row r="356" spans="11:20">
      <c r="K356" s="426"/>
      <c r="T356" s="427"/>
    </row>
    <row r="357" spans="11:20">
      <c r="K357" s="426"/>
      <c r="T357" s="427"/>
    </row>
    <row r="358" spans="11:20">
      <c r="K358" s="426"/>
      <c r="T358" s="427"/>
    </row>
    <row r="359" spans="11:20">
      <c r="K359" s="426"/>
      <c r="T359" s="427"/>
    </row>
    <row r="360" spans="11:20">
      <c r="K360" s="426"/>
      <c r="T360" s="427"/>
    </row>
    <row r="361" spans="11:20">
      <c r="K361" s="426"/>
      <c r="T361" s="427"/>
    </row>
    <row r="362" spans="11:20">
      <c r="K362" s="426"/>
      <c r="T362" s="427"/>
    </row>
    <row r="363" spans="11:20">
      <c r="K363" s="426"/>
      <c r="T363" s="427"/>
    </row>
    <row r="364" spans="11:20">
      <c r="K364" s="426"/>
      <c r="T364" s="427"/>
    </row>
    <row r="365" spans="11:20">
      <c r="K365" s="426"/>
      <c r="T365" s="427"/>
    </row>
    <row r="366" spans="11:20">
      <c r="K366" s="426"/>
      <c r="T366" s="427"/>
    </row>
    <row r="367" spans="11:20">
      <c r="K367" s="426"/>
      <c r="T367" s="427"/>
    </row>
    <row r="368" spans="11:20">
      <c r="K368" s="426"/>
      <c r="T368" s="427"/>
    </row>
    <row r="369" spans="11:20">
      <c r="K369" s="426"/>
      <c r="T369" s="427"/>
    </row>
    <row r="370" spans="11:20">
      <c r="K370" s="426"/>
      <c r="T370" s="427"/>
    </row>
    <row r="371" spans="11:20">
      <c r="K371" s="426"/>
      <c r="T371" s="427"/>
    </row>
    <row r="372" spans="11:20">
      <c r="K372" s="426"/>
      <c r="T372" s="427"/>
    </row>
    <row r="373" spans="11:20">
      <c r="K373" s="426"/>
      <c r="T373" s="427"/>
    </row>
    <row r="374" spans="11:20">
      <c r="K374" s="426"/>
      <c r="T374" s="427"/>
    </row>
    <row r="375" spans="11:20">
      <c r="K375" s="426"/>
      <c r="T375" s="427"/>
    </row>
    <row r="376" spans="11:20">
      <c r="K376" s="426"/>
      <c r="T376" s="427"/>
    </row>
    <row r="377" spans="11:20">
      <c r="K377" s="426"/>
      <c r="T377" s="427"/>
    </row>
    <row r="378" spans="11:20">
      <c r="K378" s="426"/>
      <c r="T378" s="427"/>
    </row>
    <row r="379" spans="11:20">
      <c r="K379" s="426"/>
      <c r="T379" s="427"/>
    </row>
    <row r="380" spans="11:20">
      <c r="K380" s="426"/>
      <c r="T380" s="427"/>
    </row>
    <row r="381" spans="11:20">
      <c r="K381" s="426"/>
      <c r="T381" s="427"/>
    </row>
    <row r="382" spans="11:20">
      <c r="K382" s="426"/>
      <c r="T382" s="427"/>
    </row>
    <row r="383" spans="11:20">
      <c r="K383" s="426"/>
      <c r="T383" s="427"/>
    </row>
    <row r="384" spans="11:20">
      <c r="K384" s="426"/>
      <c r="T384" s="427"/>
    </row>
    <row r="385" spans="11:20">
      <c r="K385" s="426"/>
      <c r="T385" s="427"/>
    </row>
    <row r="386" spans="11:20">
      <c r="K386" s="426"/>
      <c r="T386" s="427"/>
    </row>
    <row r="387" spans="11:20">
      <c r="K387" s="426"/>
      <c r="T387" s="427"/>
    </row>
    <row r="388" spans="11:20">
      <c r="K388" s="426"/>
      <c r="T388" s="427"/>
    </row>
    <row r="389" spans="11:20">
      <c r="K389" s="426"/>
      <c r="T389" s="427"/>
    </row>
    <row r="390" spans="11:20">
      <c r="K390" s="426"/>
      <c r="T390" s="427"/>
    </row>
    <row r="391" spans="11:20">
      <c r="K391" s="426"/>
      <c r="T391" s="427"/>
    </row>
    <row r="392" spans="11:20">
      <c r="K392" s="426"/>
      <c r="T392" s="427"/>
    </row>
    <row r="393" spans="11:20">
      <c r="K393" s="426"/>
      <c r="T393" s="427"/>
    </row>
    <row r="394" spans="11:20">
      <c r="K394" s="426"/>
      <c r="T394" s="427"/>
    </row>
    <row r="395" spans="11:20">
      <c r="K395" s="426"/>
      <c r="T395" s="427"/>
    </row>
    <row r="396" spans="11:20">
      <c r="K396" s="426"/>
      <c r="T396" s="427"/>
    </row>
    <row r="397" spans="11:20">
      <c r="K397" s="426"/>
      <c r="T397" s="427"/>
    </row>
    <row r="398" spans="11:20">
      <c r="K398" s="426"/>
      <c r="T398" s="427"/>
    </row>
    <row r="399" spans="11:20">
      <c r="K399" s="426"/>
      <c r="T399" s="427"/>
    </row>
    <row r="400" spans="11:20">
      <c r="K400" s="426"/>
      <c r="T400" s="427"/>
    </row>
    <row r="401" spans="11:20">
      <c r="K401" s="426"/>
      <c r="T401" s="427"/>
    </row>
    <row r="402" spans="11:20">
      <c r="K402" s="426"/>
      <c r="T402" s="427"/>
    </row>
    <row r="403" spans="11:20">
      <c r="K403" s="426"/>
      <c r="T403" s="427"/>
    </row>
    <row r="404" spans="11:20">
      <c r="K404" s="426"/>
      <c r="T404" s="427"/>
    </row>
    <row r="405" spans="11:20">
      <c r="K405" s="426"/>
      <c r="T405" s="427"/>
    </row>
    <row r="406" spans="11:20">
      <c r="K406" s="426"/>
      <c r="T406" s="427"/>
    </row>
    <row r="407" spans="11:20">
      <c r="K407" s="426"/>
      <c r="T407" s="427"/>
    </row>
    <row r="408" spans="11:20">
      <c r="K408" s="426"/>
      <c r="T408" s="427"/>
    </row>
    <row r="409" spans="11:20">
      <c r="K409" s="426"/>
      <c r="T409" s="427"/>
    </row>
    <row r="410" spans="11:20">
      <c r="K410" s="426"/>
      <c r="T410" s="427"/>
    </row>
    <row r="411" spans="11:20">
      <c r="K411" s="426"/>
      <c r="T411" s="427"/>
    </row>
    <row r="412" spans="11:20">
      <c r="K412" s="426"/>
      <c r="T412" s="427"/>
    </row>
    <row r="413" spans="11:20">
      <c r="K413" s="426"/>
      <c r="T413" s="427"/>
    </row>
    <row r="414" spans="11:20">
      <c r="K414" s="426"/>
      <c r="T414" s="427"/>
    </row>
    <row r="415" spans="11:20">
      <c r="K415" s="426"/>
      <c r="T415" s="427"/>
    </row>
    <row r="416" spans="11:20">
      <c r="K416" s="426"/>
      <c r="T416" s="427"/>
    </row>
    <row r="417" spans="11:20">
      <c r="K417" s="426"/>
      <c r="T417" s="427"/>
    </row>
    <row r="418" spans="11:20">
      <c r="K418" s="426"/>
      <c r="T418" s="427"/>
    </row>
    <row r="419" spans="11:20">
      <c r="K419" s="426"/>
      <c r="T419" s="427"/>
    </row>
    <row r="420" spans="11:20">
      <c r="K420" s="426"/>
      <c r="T420" s="427"/>
    </row>
    <row r="421" spans="11:20">
      <c r="K421" s="426"/>
      <c r="T421" s="427"/>
    </row>
    <row r="422" spans="11:20">
      <c r="K422" s="426"/>
      <c r="T422" s="427"/>
    </row>
    <row r="423" spans="11:20">
      <c r="K423" s="426"/>
      <c r="T423" s="427"/>
    </row>
    <row r="424" spans="11:20">
      <c r="K424" s="426"/>
      <c r="T424" s="427"/>
    </row>
    <row r="425" spans="11:20">
      <c r="K425" s="426"/>
      <c r="T425" s="427"/>
    </row>
    <row r="426" spans="11:20">
      <c r="K426" s="426"/>
      <c r="T426" s="427"/>
    </row>
    <row r="427" spans="11:20">
      <c r="K427" s="426"/>
      <c r="T427" s="427"/>
    </row>
    <row r="428" spans="11:20">
      <c r="K428" s="426"/>
      <c r="T428" s="427"/>
    </row>
    <row r="429" spans="11:20">
      <c r="K429" s="426"/>
      <c r="T429" s="427"/>
    </row>
    <row r="430" spans="11:20">
      <c r="K430" s="426"/>
      <c r="T430" s="427"/>
    </row>
    <row r="431" spans="11:20">
      <c r="K431" s="426"/>
      <c r="T431" s="427"/>
    </row>
    <row r="432" spans="11:20">
      <c r="K432" s="426"/>
      <c r="T432" s="427"/>
    </row>
    <row r="433" spans="11:20">
      <c r="K433" s="426"/>
      <c r="T433" s="427"/>
    </row>
    <row r="434" spans="11:20">
      <c r="K434" s="426"/>
      <c r="T434" s="427"/>
    </row>
    <row r="435" spans="11:20">
      <c r="K435" s="426"/>
      <c r="T435" s="427"/>
    </row>
    <row r="436" spans="11:20">
      <c r="K436" s="426"/>
      <c r="T436" s="427"/>
    </row>
    <row r="437" spans="11:20">
      <c r="K437" s="426"/>
      <c r="T437" s="427"/>
    </row>
    <row r="438" spans="11:20">
      <c r="K438" s="426"/>
      <c r="T438" s="427"/>
    </row>
    <row r="439" spans="11:20">
      <c r="K439" s="426"/>
      <c r="T439" s="427"/>
    </row>
    <row r="440" spans="11:20">
      <c r="K440" s="426"/>
      <c r="T440" s="427"/>
    </row>
    <row r="441" spans="11:20">
      <c r="K441" s="426"/>
      <c r="T441" s="427"/>
    </row>
    <row r="442" spans="11:20">
      <c r="K442" s="426"/>
      <c r="T442" s="427"/>
    </row>
    <row r="443" spans="11:20">
      <c r="K443" s="426"/>
      <c r="T443" s="427"/>
    </row>
    <row r="444" spans="11:20">
      <c r="K444" s="426"/>
      <c r="T444" s="427"/>
    </row>
    <row r="445" spans="11:20">
      <c r="K445" s="426"/>
      <c r="T445" s="427"/>
    </row>
    <row r="446" spans="11:20">
      <c r="K446" s="426"/>
      <c r="T446" s="427"/>
    </row>
    <row r="447" spans="11:20">
      <c r="K447" s="426"/>
      <c r="T447" s="427"/>
    </row>
    <row r="448" spans="11:20">
      <c r="K448" s="426"/>
      <c r="T448" s="427"/>
    </row>
    <row r="449" spans="11:20">
      <c r="K449" s="426"/>
      <c r="T449" s="427"/>
    </row>
    <row r="450" spans="11:20">
      <c r="K450" s="426"/>
      <c r="T450" s="427"/>
    </row>
    <row r="451" spans="11:20">
      <c r="K451" s="426"/>
      <c r="T451" s="427"/>
    </row>
    <row r="452" spans="11:20">
      <c r="K452" s="426"/>
      <c r="T452" s="427"/>
    </row>
    <row r="453" spans="11:20">
      <c r="K453" s="426"/>
      <c r="T453" s="427"/>
    </row>
    <row r="454" spans="11:20">
      <c r="K454" s="426"/>
      <c r="T454" s="427"/>
    </row>
    <row r="455" spans="11:20">
      <c r="K455" s="426"/>
      <c r="T455" s="427"/>
    </row>
    <row r="456" spans="11:20">
      <c r="K456" s="426"/>
      <c r="T456" s="427"/>
    </row>
    <row r="457" spans="11:20">
      <c r="K457" s="426"/>
      <c r="T457" s="427"/>
    </row>
    <row r="458" spans="11:20">
      <c r="K458" s="426"/>
      <c r="T458" s="427"/>
    </row>
    <row r="459" spans="11:20">
      <c r="K459" s="426"/>
      <c r="T459" s="427"/>
    </row>
    <row r="460" spans="11:20">
      <c r="K460" s="426"/>
      <c r="T460" s="427"/>
    </row>
    <row r="461" spans="11:20">
      <c r="K461" s="426"/>
      <c r="T461" s="427"/>
    </row>
    <row r="462" spans="11:20">
      <c r="K462" s="426"/>
      <c r="T462" s="427"/>
    </row>
    <row r="463" spans="11:20">
      <c r="K463" s="426"/>
      <c r="T463" s="427"/>
    </row>
    <row r="464" spans="11:20">
      <c r="K464" s="426"/>
      <c r="T464" s="427"/>
    </row>
    <row r="465" spans="11:20">
      <c r="K465" s="426"/>
      <c r="T465" s="427"/>
    </row>
    <row r="466" spans="11:20">
      <c r="K466" s="426"/>
      <c r="T466" s="427"/>
    </row>
    <row r="467" spans="11:20">
      <c r="K467" s="426"/>
      <c r="T467" s="427"/>
    </row>
    <row r="468" spans="11:20">
      <c r="K468" s="426"/>
      <c r="T468" s="427"/>
    </row>
    <row r="469" spans="11:20">
      <c r="K469" s="426"/>
      <c r="T469" s="427"/>
    </row>
    <row r="470" spans="11:20">
      <c r="K470" s="426"/>
      <c r="T470" s="427"/>
    </row>
    <row r="471" spans="11:20">
      <c r="K471" s="426"/>
      <c r="T471" s="427"/>
    </row>
    <row r="472" spans="11:20">
      <c r="K472" s="426"/>
      <c r="T472" s="427"/>
    </row>
    <row r="473" spans="11:20">
      <c r="K473" s="426"/>
      <c r="T473" s="427"/>
    </row>
    <row r="474" spans="11:20">
      <c r="K474" s="426"/>
      <c r="T474" s="427"/>
    </row>
    <row r="475" spans="11:20">
      <c r="K475" s="426"/>
      <c r="T475" s="427"/>
    </row>
    <row r="476" spans="11:20">
      <c r="K476" s="426"/>
      <c r="T476" s="427"/>
    </row>
    <row r="477" spans="11:20">
      <c r="K477" s="426"/>
      <c r="T477" s="427"/>
    </row>
    <row r="478" spans="11:20">
      <c r="K478" s="426"/>
      <c r="T478" s="427"/>
    </row>
    <row r="479" spans="11:20">
      <c r="K479" s="426"/>
      <c r="T479" s="427"/>
    </row>
    <row r="480" spans="11:20">
      <c r="K480" s="426"/>
      <c r="T480" s="427"/>
    </row>
    <row r="481" spans="11:20">
      <c r="K481" s="426"/>
      <c r="T481" s="427"/>
    </row>
    <row r="482" spans="11:20">
      <c r="K482" s="426"/>
      <c r="T482" s="427"/>
    </row>
    <row r="483" spans="11:20">
      <c r="K483" s="426"/>
      <c r="T483" s="427"/>
    </row>
    <row r="484" spans="11:20">
      <c r="K484" s="426"/>
      <c r="T484" s="427"/>
    </row>
    <row r="485" spans="11:20">
      <c r="K485" s="426"/>
      <c r="T485" s="427"/>
    </row>
    <row r="486" spans="11:20">
      <c r="K486" s="426"/>
      <c r="T486" s="427"/>
    </row>
    <row r="487" spans="11:20">
      <c r="K487" s="426"/>
      <c r="T487" s="427"/>
    </row>
    <row r="488" spans="11:20">
      <c r="K488" s="426"/>
      <c r="T488" s="427"/>
    </row>
    <row r="489" spans="11:20">
      <c r="K489" s="426"/>
      <c r="T489" s="427"/>
    </row>
    <row r="490" spans="11:20">
      <c r="K490" s="426"/>
      <c r="T490" s="427"/>
    </row>
    <row r="491" spans="11:20">
      <c r="K491" s="426"/>
      <c r="T491" s="427"/>
    </row>
    <row r="492" spans="11:20">
      <c r="K492" s="426"/>
      <c r="T492" s="427"/>
    </row>
    <row r="493" spans="11:20">
      <c r="K493" s="426"/>
      <c r="T493" s="427"/>
    </row>
    <row r="494" spans="11:20">
      <c r="K494" s="426"/>
      <c r="T494" s="427"/>
    </row>
    <row r="495" spans="11:20">
      <c r="K495" s="426"/>
      <c r="T495" s="427"/>
    </row>
    <row r="496" spans="11:20">
      <c r="K496" s="426"/>
      <c r="T496" s="427"/>
    </row>
    <row r="497" spans="11:20">
      <c r="K497" s="426"/>
      <c r="T497" s="427"/>
    </row>
    <row r="498" spans="11:20">
      <c r="K498" s="426"/>
      <c r="T498" s="427"/>
    </row>
    <row r="499" spans="11:20">
      <c r="K499" s="426"/>
      <c r="T499" s="427"/>
    </row>
    <row r="500" spans="11:20">
      <c r="K500" s="426"/>
      <c r="T500" s="427"/>
    </row>
    <row r="501" spans="11:20">
      <c r="K501" s="426"/>
      <c r="T501" s="427"/>
    </row>
    <row r="502" spans="11:20">
      <c r="K502" s="426"/>
      <c r="T502" s="427"/>
    </row>
    <row r="503" spans="11:20">
      <c r="K503" s="426"/>
      <c r="T503" s="427"/>
    </row>
    <row r="504" spans="11:20">
      <c r="K504" s="426"/>
      <c r="T504" s="427"/>
    </row>
    <row r="505" spans="11:20">
      <c r="K505" s="426"/>
      <c r="T505" s="427"/>
    </row>
    <row r="506" spans="11:20">
      <c r="K506" s="426"/>
      <c r="T506" s="427"/>
    </row>
    <row r="507" spans="11:20">
      <c r="K507" s="426"/>
      <c r="T507" s="427"/>
    </row>
    <row r="508" spans="11:20">
      <c r="K508" s="426"/>
      <c r="T508" s="427"/>
    </row>
    <row r="509" spans="11:20">
      <c r="K509" s="426"/>
      <c r="T509" s="427"/>
    </row>
    <row r="510" spans="11:20">
      <c r="K510" s="426"/>
      <c r="T510" s="427"/>
    </row>
    <row r="511" spans="11:20">
      <c r="K511" s="426"/>
      <c r="T511" s="427"/>
    </row>
    <row r="512" spans="11:20">
      <c r="K512" s="426"/>
      <c r="T512" s="427"/>
    </row>
    <row r="513" spans="11:20">
      <c r="K513" s="426"/>
      <c r="T513" s="427"/>
    </row>
    <row r="514" spans="11:20">
      <c r="K514" s="426"/>
      <c r="T514" s="427"/>
    </row>
    <row r="515" spans="11:20">
      <c r="K515" s="426"/>
      <c r="T515" s="427"/>
    </row>
    <row r="516" spans="11:20">
      <c r="K516" s="426"/>
      <c r="T516" s="427"/>
    </row>
    <row r="517" spans="11:20">
      <c r="K517" s="426"/>
      <c r="T517" s="427"/>
    </row>
    <row r="518" spans="11:20">
      <c r="K518" s="426"/>
      <c r="T518" s="427"/>
    </row>
    <row r="519" spans="11:20">
      <c r="K519" s="426"/>
      <c r="T519" s="427"/>
    </row>
    <row r="520" spans="11:20">
      <c r="K520" s="426"/>
      <c r="T520" s="427"/>
    </row>
    <row r="521" spans="11:20">
      <c r="K521" s="426"/>
      <c r="T521" s="427"/>
    </row>
    <row r="522" spans="11:20">
      <c r="K522" s="426"/>
      <c r="T522" s="427"/>
    </row>
    <row r="523" spans="11:20">
      <c r="K523" s="426"/>
      <c r="T523" s="427"/>
    </row>
    <row r="524" spans="11:20">
      <c r="K524" s="426"/>
      <c r="T524" s="427"/>
    </row>
    <row r="525" spans="11:20">
      <c r="K525" s="426"/>
      <c r="T525" s="427"/>
    </row>
    <row r="526" spans="11:20">
      <c r="K526" s="426"/>
      <c r="T526" s="427"/>
    </row>
    <row r="527" spans="11:20">
      <c r="K527" s="426"/>
      <c r="T527" s="427"/>
    </row>
    <row r="528" spans="11:20">
      <c r="K528" s="426"/>
      <c r="T528" s="427"/>
    </row>
    <row r="529" spans="11:20">
      <c r="K529" s="426"/>
      <c r="T529" s="427"/>
    </row>
    <row r="530" spans="11:20">
      <c r="K530" s="426"/>
      <c r="T530" s="427"/>
    </row>
    <row r="531" spans="11:20">
      <c r="K531" s="426"/>
      <c r="T531" s="427"/>
    </row>
    <row r="532" spans="11:20">
      <c r="K532" s="426"/>
      <c r="T532" s="427"/>
    </row>
    <row r="533" spans="11:20">
      <c r="K533" s="426"/>
      <c r="T533" s="427"/>
    </row>
    <row r="534" spans="11:20">
      <c r="K534" s="426"/>
      <c r="T534" s="427"/>
    </row>
    <row r="535" spans="11:20">
      <c r="K535" s="426"/>
      <c r="T535" s="427"/>
    </row>
    <row r="536" spans="11:20">
      <c r="K536" s="426"/>
      <c r="T536" s="427"/>
    </row>
    <row r="537" spans="11:20">
      <c r="K537" s="426"/>
      <c r="T537" s="427"/>
    </row>
    <row r="538" spans="11:20">
      <c r="K538" s="426"/>
      <c r="T538" s="427"/>
    </row>
    <row r="539" spans="11:20">
      <c r="K539" s="426"/>
      <c r="T539" s="427"/>
    </row>
    <row r="540" spans="11:20">
      <c r="K540" s="426"/>
      <c r="T540" s="427"/>
    </row>
    <row r="541" spans="11:20">
      <c r="K541" s="426"/>
      <c r="T541" s="427"/>
    </row>
    <row r="542" spans="11:20">
      <c r="K542" s="426"/>
      <c r="T542" s="427"/>
    </row>
    <row r="543" spans="11:20">
      <c r="K543" s="426"/>
      <c r="T543" s="427"/>
    </row>
    <row r="544" spans="11:20">
      <c r="K544" s="426"/>
      <c r="T544" s="427"/>
    </row>
    <row r="545" spans="11:20">
      <c r="K545" s="426"/>
      <c r="T545" s="427"/>
    </row>
    <row r="546" spans="11:20">
      <c r="K546" s="426"/>
      <c r="T546" s="427"/>
    </row>
    <row r="547" spans="11:20">
      <c r="K547" s="426"/>
      <c r="T547" s="427"/>
    </row>
    <row r="548" spans="11:20">
      <c r="K548" s="426"/>
      <c r="T548" s="427"/>
    </row>
    <row r="549" spans="11:20">
      <c r="K549" s="426"/>
      <c r="T549" s="427"/>
    </row>
    <row r="550" spans="11:20">
      <c r="K550" s="426"/>
      <c r="T550" s="427"/>
    </row>
    <row r="551" spans="11:20">
      <c r="K551" s="426"/>
      <c r="T551" s="427"/>
    </row>
    <row r="552" spans="11:20">
      <c r="K552" s="426"/>
      <c r="T552" s="427"/>
    </row>
    <row r="553" spans="11:20">
      <c r="K553" s="426"/>
      <c r="T553" s="427"/>
    </row>
    <row r="554" spans="11:20">
      <c r="K554" s="426"/>
      <c r="T554" s="427"/>
    </row>
    <row r="555" spans="11:20">
      <c r="K555" s="426"/>
      <c r="T555" s="427"/>
    </row>
    <row r="556" spans="11:20">
      <c r="K556" s="426"/>
      <c r="T556" s="427"/>
    </row>
    <row r="557" spans="11:20">
      <c r="K557" s="426"/>
      <c r="T557" s="427"/>
    </row>
    <row r="558" spans="11:20">
      <c r="K558" s="426"/>
      <c r="T558" s="427"/>
    </row>
    <row r="559" spans="11:20">
      <c r="K559" s="426"/>
      <c r="T559" s="427"/>
    </row>
    <row r="560" spans="11:20">
      <c r="K560" s="426"/>
      <c r="T560" s="427"/>
    </row>
    <row r="561" spans="11:20">
      <c r="K561" s="426"/>
      <c r="T561" s="427"/>
    </row>
    <row r="562" spans="11:20">
      <c r="K562" s="426"/>
      <c r="T562" s="427"/>
    </row>
    <row r="563" spans="11:20">
      <c r="K563" s="426"/>
      <c r="T563" s="427"/>
    </row>
    <row r="564" spans="11:20">
      <c r="K564" s="426"/>
      <c r="T564" s="427"/>
    </row>
    <row r="565" spans="11:20">
      <c r="K565" s="426"/>
      <c r="T565" s="427"/>
    </row>
    <row r="566" spans="11:20">
      <c r="K566" s="426"/>
      <c r="T566" s="427"/>
    </row>
    <row r="567" spans="11:20">
      <c r="K567" s="426"/>
      <c r="T567" s="427"/>
    </row>
    <row r="568" spans="11:20">
      <c r="K568" s="426"/>
      <c r="T568" s="427"/>
    </row>
    <row r="569" spans="11:20">
      <c r="K569" s="426"/>
      <c r="T569" s="427"/>
    </row>
    <row r="570" spans="11:20">
      <c r="K570" s="426"/>
      <c r="T570" s="427"/>
    </row>
    <row r="571" spans="11:20">
      <c r="K571" s="426"/>
      <c r="T571" s="427"/>
    </row>
    <row r="572" spans="11:20">
      <c r="K572" s="426"/>
      <c r="T572" s="427"/>
    </row>
    <row r="573" spans="11:20">
      <c r="K573" s="426"/>
      <c r="T573" s="427"/>
    </row>
    <row r="574" spans="11:20">
      <c r="K574" s="426"/>
      <c r="T574" s="427"/>
    </row>
    <row r="575" spans="11:20">
      <c r="K575" s="426"/>
      <c r="T575" s="427"/>
    </row>
    <row r="576" spans="11:20">
      <c r="K576" s="426"/>
      <c r="T576" s="427"/>
    </row>
    <row r="577" spans="11:20">
      <c r="K577" s="426"/>
      <c r="T577" s="427"/>
    </row>
    <row r="578" spans="11:20">
      <c r="K578" s="426"/>
      <c r="T578" s="427"/>
    </row>
    <row r="579" spans="11:20">
      <c r="K579" s="426"/>
      <c r="T579" s="427"/>
    </row>
    <row r="580" spans="11:20">
      <c r="K580" s="426"/>
      <c r="T580" s="427"/>
    </row>
    <row r="581" spans="11:20">
      <c r="K581" s="426"/>
      <c r="T581" s="427"/>
    </row>
    <row r="582" spans="11:20">
      <c r="K582" s="426"/>
      <c r="T582" s="427"/>
    </row>
    <row r="583" spans="11:20">
      <c r="K583" s="426"/>
      <c r="T583" s="427"/>
    </row>
    <row r="584" spans="11:20">
      <c r="K584" s="426"/>
      <c r="T584" s="427"/>
    </row>
    <row r="585" spans="11:20">
      <c r="K585" s="426"/>
      <c r="T585" s="427"/>
    </row>
    <row r="586" spans="11:20">
      <c r="K586" s="426"/>
      <c r="T586" s="427"/>
    </row>
    <row r="587" spans="11:20">
      <c r="K587" s="426"/>
      <c r="T587" s="427"/>
    </row>
    <row r="588" spans="11:20">
      <c r="K588" s="426"/>
      <c r="T588" s="427"/>
    </row>
    <row r="589" spans="11:20">
      <c r="K589" s="426"/>
      <c r="T589" s="427"/>
    </row>
    <row r="590" spans="11:20">
      <c r="K590" s="426"/>
      <c r="T590" s="427"/>
    </row>
    <row r="591" spans="11:20">
      <c r="K591" s="426"/>
      <c r="T591" s="427"/>
    </row>
    <row r="592" spans="11:20">
      <c r="K592" s="426"/>
      <c r="T592" s="427"/>
    </row>
    <row r="593" spans="11:20">
      <c r="K593" s="426"/>
      <c r="T593" s="427"/>
    </row>
    <row r="594" spans="11:20">
      <c r="K594" s="426"/>
      <c r="T594" s="427"/>
    </row>
    <row r="595" spans="11:20">
      <c r="K595" s="426"/>
      <c r="T595" s="427"/>
    </row>
    <row r="596" spans="11:20">
      <c r="K596" s="426"/>
      <c r="T596" s="427"/>
    </row>
    <row r="597" spans="11:20">
      <c r="K597" s="426"/>
      <c r="T597" s="427"/>
    </row>
    <row r="598" spans="11:20">
      <c r="K598" s="426"/>
      <c r="T598" s="427"/>
    </row>
    <row r="599" spans="11:20">
      <c r="K599" s="426"/>
      <c r="T599" s="427"/>
    </row>
    <row r="600" spans="11:20">
      <c r="K600" s="426"/>
      <c r="T600" s="427"/>
    </row>
    <row r="601" spans="11:20">
      <c r="K601" s="426"/>
      <c r="T601" s="427"/>
    </row>
    <row r="602" spans="11:20">
      <c r="K602" s="426"/>
      <c r="T602" s="427"/>
    </row>
    <row r="603" spans="11:20">
      <c r="K603" s="426"/>
      <c r="T603" s="427"/>
    </row>
    <row r="604" spans="11:20">
      <c r="K604" s="426"/>
      <c r="T604" s="427"/>
    </row>
    <row r="605" spans="11:20">
      <c r="K605" s="426"/>
      <c r="T605" s="427"/>
    </row>
    <row r="606" spans="11:20">
      <c r="K606" s="426"/>
      <c r="T606" s="427"/>
    </row>
    <row r="607" spans="11:20">
      <c r="K607" s="426"/>
      <c r="T607" s="427"/>
    </row>
    <row r="608" spans="11:20">
      <c r="K608" s="426"/>
      <c r="T608" s="427"/>
    </row>
    <row r="609" spans="11:20">
      <c r="K609" s="426"/>
      <c r="T609" s="427"/>
    </row>
    <row r="610" spans="11:20">
      <c r="K610" s="426"/>
      <c r="T610" s="427"/>
    </row>
    <row r="611" spans="11:20">
      <c r="K611" s="426"/>
      <c r="T611" s="427"/>
    </row>
    <row r="612" spans="11:20">
      <c r="K612" s="426"/>
      <c r="T612" s="427"/>
    </row>
    <row r="613" spans="11:20">
      <c r="K613" s="426"/>
      <c r="T613" s="427"/>
    </row>
    <row r="614" spans="11:20">
      <c r="K614" s="426"/>
      <c r="T614" s="427"/>
    </row>
    <row r="615" spans="11:20">
      <c r="K615" s="426"/>
      <c r="T615" s="427"/>
    </row>
    <row r="616" spans="11:20">
      <c r="K616" s="426"/>
      <c r="T616" s="427"/>
    </row>
    <row r="617" spans="11:20">
      <c r="K617" s="426"/>
      <c r="T617" s="427"/>
    </row>
    <row r="618" spans="11:20">
      <c r="K618" s="426"/>
      <c r="T618" s="427"/>
    </row>
    <row r="619" spans="11:20">
      <c r="K619" s="426"/>
      <c r="T619" s="427"/>
    </row>
    <row r="620" spans="11:20">
      <c r="K620" s="426"/>
      <c r="T620" s="427"/>
    </row>
    <row r="621" spans="11:20">
      <c r="K621" s="426"/>
      <c r="T621" s="427"/>
    </row>
    <row r="622" spans="11:20">
      <c r="K622" s="426"/>
      <c r="T622" s="427"/>
    </row>
    <row r="623" spans="11:20">
      <c r="K623" s="426"/>
      <c r="T623" s="427"/>
    </row>
    <row r="624" spans="11:20">
      <c r="K624" s="426"/>
      <c r="T624" s="427"/>
    </row>
    <row r="625" spans="11:20">
      <c r="K625" s="426"/>
      <c r="T625" s="427"/>
    </row>
    <row r="626" spans="11:20">
      <c r="K626" s="426"/>
      <c r="T626" s="427"/>
    </row>
    <row r="627" spans="11:20">
      <c r="K627" s="426"/>
      <c r="T627" s="427"/>
    </row>
    <row r="628" spans="11:20">
      <c r="K628" s="426"/>
      <c r="T628" s="427"/>
    </row>
    <row r="629" spans="11:20">
      <c r="K629" s="426"/>
      <c r="T629" s="427"/>
    </row>
    <row r="630" spans="11:20">
      <c r="K630" s="426"/>
      <c r="T630" s="427"/>
    </row>
    <row r="631" spans="11:20">
      <c r="K631" s="426"/>
      <c r="T631" s="427"/>
    </row>
    <row r="632" spans="11:20">
      <c r="K632" s="426"/>
      <c r="T632" s="427"/>
    </row>
    <row r="633" spans="11:20">
      <c r="K633" s="426"/>
      <c r="T633" s="427"/>
    </row>
    <row r="634" spans="11:20">
      <c r="K634" s="426"/>
      <c r="T634" s="427"/>
    </row>
    <row r="635" spans="11:20">
      <c r="K635" s="426"/>
      <c r="T635" s="427"/>
    </row>
    <row r="636" spans="11:20">
      <c r="K636" s="426"/>
      <c r="T636" s="427"/>
    </row>
    <row r="637" spans="11:20">
      <c r="K637" s="426"/>
      <c r="T637" s="427"/>
    </row>
    <row r="638" spans="11:20">
      <c r="K638" s="426"/>
      <c r="T638" s="427"/>
    </row>
    <row r="639" spans="11:20">
      <c r="K639" s="426"/>
      <c r="T639" s="427"/>
    </row>
    <row r="640" spans="11:20">
      <c r="K640" s="426"/>
      <c r="T640" s="427"/>
    </row>
    <row r="641" spans="11:20">
      <c r="K641" s="426"/>
      <c r="T641" s="427"/>
    </row>
    <row r="642" spans="11:20">
      <c r="K642" s="426"/>
      <c r="T642" s="427"/>
    </row>
    <row r="643" spans="11:20">
      <c r="K643" s="426"/>
      <c r="T643" s="427"/>
    </row>
    <row r="644" spans="11:20">
      <c r="K644" s="426"/>
      <c r="T644" s="427"/>
    </row>
    <row r="645" spans="11:20">
      <c r="K645" s="426"/>
      <c r="T645" s="427"/>
    </row>
    <row r="646" spans="11:20">
      <c r="K646" s="426"/>
      <c r="T646" s="427"/>
    </row>
    <row r="647" spans="11:20">
      <c r="K647" s="426"/>
      <c r="T647" s="427"/>
    </row>
    <row r="648" spans="11:20">
      <c r="K648" s="426"/>
      <c r="T648" s="427"/>
    </row>
    <row r="649" spans="11:20">
      <c r="K649" s="426"/>
      <c r="T649" s="427"/>
    </row>
    <row r="650" spans="11:20">
      <c r="K650" s="426"/>
      <c r="T650" s="427"/>
    </row>
    <row r="651" spans="11:20">
      <c r="K651" s="426"/>
      <c r="T651" s="427"/>
    </row>
    <row r="652" spans="11:20">
      <c r="K652" s="426"/>
      <c r="T652" s="427"/>
    </row>
    <row r="653" spans="11:20">
      <c r="K653" s="426"/>
      <c r="T653" s="427"/>
    </row>
    <row r="654" spans="11:20">
      <c r="K654" s="426"/>
      <c r="T654" s="427"/>
    </row>
    <row r="655" spans="11:20">
      <c r="K655" s="426"/>
      <c r="T655" s="427"/>
    </row>
    <row r="656" spans="11:20">
      <c r="K656" s="426"/>
      <c r="T656" s="427"/>
    </row>
    <row r="657" spans="11:20">
      <c r="K657" s="426"/>
      <c r="T657" s="427"/>
    </row>
    <row r="658" spans="11:20">
      <c r="K658" s="426"/>
      <c r="T658" s="427"/>
    </row>
    <row r="659" spans="11:20">
      <c r="K659" s="426"/>
      <c r="T659" s="427"/>
    </row>
    <row r="660" spans="11:20">
      <c r="K660" s="426"/>
      <c r="T660" s="427"/>
    </row>
    <row r="661" spans="11:20">
      <c r="K661" s="426"/>
      <c r="T661" s="427"/>
    </row>
    <row r="662" spans="11:20">
      <c r="K662" s="426"/>
      <c r="T662" s="427"/>
    </row>
    <row r="663" spans="11:20">
      <c r="K663" s="426"/>
      <c r="T663" s="427"/>
    </row>
    <row r="664" spans="11:20">
      <c r="K664" s="426"/>
      <c r="T664" s="427"/>
    </row>
    <row r="665" spans="11:20">
      <c r="K665" s="426"/>
      <c r="T665" s="427"/>
    </row>
    <row r="666" spans="11:20">
      <c r="K666" s="426"/>
      <c r="T666" s="427"/>
    </row>
    <row r="667" spans="11:20">
      <c r="K667" s="426"/>
      <c r="T667" s="427"/>
    </row>
    <row r="668" spans="11:20">
      <c r="K668" s="426"/>
      <c r="T668" s="427"/>
    </row>
    <row r="669" spans="11:20">
      <c r="K669" s="426"/>
      <c r="T669" s="427"/>
    </row>
    <row r="670" spans="11:20">
      <c r="K670" s="426"/>
      <c r="T670" s="427"/>
    </row>
    <row r="671" spans="11:20">
      <c r="K671" s="426"/>
      <c r="T671" s="427"/>
    </row>
    <row r="672" spans="11:20">
      <c r="K672" s="426"/>
      <c r="T672" s="427"/>
    </row>
    <row r="673" spans="11:20">
      <c r="K673" s="426"/>
      <c r="T673" s="427"/>
    </row>
    <row r="674" spans="11:20">
      <c r="K674" s="426"/>
      <c r="T674" s="427"/>
    </row>
    <row r="675" spans="11:20">
      <c r="K675" s="426"/>
      <c r="T675" s="427"/>
    </row>
    <row r="676" spans="11:20">
      <c r="K676" s="426"/>
      <c r="T676" s="427"/>
    </row>
    <row r="677" spans="11:20">
      <c r="K677" s="426"/>
      <c r="T677" s="427"/>
    </row>
    <row r="678" spans="11:20">
      <c r="K678" s="426"/>
      <c r="T678" s="427"/>
    </row>
    <row r="679" spans="11:20">
      <c r="K679" s="426"/>
      <c r="T679" s="427"/>
    </row>
    <row r="680" spans="11:20">
      <c r="K680" s="426"/>
      <c r="T680" s="427"/>
    </row>
    <row r="681" spans="11:20">
      <c r="K681" s="426"/>
      <c r="T681" s="427"/>
    </row>
    <row r="682" spans="11:20">
      <c r="K682" s="426"/>
      <c r="T682" s="427"/>
    </row>
    <row r="683" spans="11:20">
      <c r="K683" s="426"/>
      <c r="T683" s="427"/>
    </row>
    <row r="684" spans="11:20">
      <c r="K684" s="426"/>
      <c r="T684" s="427"/>
    </row>
    <row r="685" spans="11:20">
      <c r="K685" s="426"/>
      <c r="T685" s="427"/>
    </row>
    <row r="686" spans="11:20">
      <c r="K686" s="426"/>
      <c r="T686" s="427"/>
    </row>
    <row r="687" spans="11:20">
      <c r="K687" s="426"/>
      <c r="T687" s="427"/>
    </row>
    <row r="688" spans="11:20">
      <c r="K688" s="426"/>
      <c r="T688" s="427"/>
    </row>
    <row r="689" spans="11:20">
      <c r="K689" s="426"/>
      <c r="T689" s="427"/>
    </row>
    <row r="690" spans="11:20">
      <c r="K690" s="426"/>
      <c r="T690" s="427"/>
    </row>
    <row r="691" spans="11:20">
      <c r="K691" s="426"/>
      <c r="T691" s="427"/>
    </row>
    <row r="692" spans="11:20">
      <c r="K692" s="426"/>
      <c r="T692" s="427"/>
    </row>
    <row r="693" spans="11:20">
      <c r="K693" s="426"/>
      <c r="T693" s="427"/>
    </row>
    <row r="694" spans="11:20">
      <c r="K694" s="426"/>
      <c r="T694" s="427"/>
    </row>
    <row r="695" spans="11:20">
      <c r="K695" s="426"/>
      <c r="T695" s="427"/>
    </row>
    <row r="696" spans="11:20">
      <c r="K696" s="426"/>
      <c r="T696" s="427"/>
    </row>
    <row r="697" spans="11:20">
      <c r="K697" s="426"/>
      <c r="T697" s="427"/>
    </row>
    <row r="698" spans="11:20">
      <c r="K698" s="426"/>
      <c r="T698" s="427"/>
    </row>
    <row r="699" spans="11:20">
      <c r="K699" s="426"/>
      <c r="T699" s="427"/>
    </row>
    <row r="700" spans="11:20">
      <c r="K700" s="426"/>
      <c r="T700" s="427"/>
    </row>
    <row r="701" spans="11:20">
      <c r="K701" s="426"/>
      <c r="T701" s="427"/>
    </row>
    <row r="702" spans="11:20">
      <c r="K702" s="426"/>
      <c r="T702" s="427"/>
    </row>
    <row r="703" spans="11:20">
      <c r="K703" s="426"/>
      <c r="T703" s="427"/>
    </row>
    <row r="704" spans="11:20">
      <c r="K704" s="426"/>
      <c r="T704" s="427"/>
    </row>
    <row r="705" spans="11:20">
      <c r="K705" s="426"/>
      <c r="T705" s="427"/>
    </row>
    <row r="706" spans="11:20">
      <c r="K706" s="426"/>
      <c r="T706" s="427"/>
    </row>
    <row r="707" spans="11:20">
      <c r="K707" s="426"/>
      <c r="T707" s="427"/>
    </row>
    <row r="708" spans="11:20">
      <c r="K708" s="426"/>
      <c r="T708" s="427"/>
    </row>
    <row r="709" spans="11:20">
      <c r="K709" s="426"/>
      <c r="T709" s="427"/>
    </row>
    <row r="710" spans="11:20">
      <c r="K710" s="426"/>
      <c r="T710" s="427"/>
    </row>
    <row r="711" spans="11:20">
      <c r="K711" s="426"/>
      <c r="T711" s="427"/>
    </row>
    <row r="712" spans="11:20">
      <c r="K712" s="426"/>
      <c r="T712" s="427"/>
    </row>
    <row r="713" spans="11:20">
      <c r="K713" s="426"/>
      <c r="T713" s="427"/>
    </row>
    <row r="714" spans="11:20">
      <c r="K714" s="426"/>
      <c r="T714" s="427"/>
    </row>
    <row r="715" spans="11:20">
      <c r="K715" s="426"/>
      <c r="T715" s="427"/>
    </row>
    <row r="716" spans="11:20">
      <c r="K716" s="426"/>
      <c r="T716" s="427"/>
    </row>
    <row r="717" spans="11:20">
      <c r="K717" s="426"/>
      <c r="T717" s="427"/>
    </row>
    <row r="718" spans="11:20">
      <c r="K718" s="426"/>
      <c r="T718" s="427"/>
    </row>
    <row r="719" spans="11:20">
      <c r="K719" s="426"/>
      <c r="T719" s="427"/>
    </row>
    <row r="720" spans="11:20">
      <c r="K720" s="426"/>
      <c r="T720" s="427"/>
    </row>
    <row r="721" spans="11:20">
      <c r="K721" s="426"/>
      <c r="T721" s="427"/>
    </row>
    <row r="722" spans="11:20">
      <c r="K722" s="426"/>
      <c r="T722" s="427"/>
    </row>
    <row r="723" spans="11:20">
      <c r="K723" s="426"/>
      <c r="T723" s="427"/>
    </row>
    <row r="724" spans="11:20">
      <c r="K724" s="426"/>
      <c r="T724" s="427"/>
    </row>
    <row r="725" spans="11:20">
      <c r="K725" s="426"/>
      <c r="T725" s="427"/>
    </row>
    <row r="726" spans="11:20">
      <c r="K726" s="426"/>
      <c r="T726" s="427"/>
    </row>
    <row r="727" spans="11:20">
      <c r="K727" s="426"/>
      <c r="T727" s="427"/>
    </row>
    <row r="728" spans="11:20">
      <c r="K728" s="426"/>
      <c r="T728" s="427"/>
    </row>
    <row r="729" spans="11:20">
      <c r="K729" s="426"/>
      <c r="T729" s="427"/>
    </row>
    <row r="730" spans="11:20">
      <c r="K730" s="426"/>
      <c r="T730" s="427"/>
    </row>
    <row r="731" spans="11:20">
      <c r="K731" s="426"/>
      <c r="T731" s="427"/>
    </row>
    <row r="732" spans="11:20">
      <c r="K732" s="426"/>
      <c r="T732" s="427"/>
    </row>
    <row r="733" spans="11:20">
      <c r="K733" s="426"/>
      <c r="T733" s="427"/>
    </row>
    <row r="734" spans="11:20">
      <c r="K734" s="426"/>
      <c r="T734" s="427"/>
    </row>
    <row r="735" spans="11:20">
      <c r="K735" s="426"/>
      <c r="T735" s="427"/>
    </row>
    <row r="736" spans="11:20">
      <c r="K736" s="426"/>
      <c r="T736" s="427"/>
    </row>
    <row r="737" spans="11:20">
      <c r="K737" s="426"/>
      <c r="T737" s="427"/>
    </row>
    <row r="738" spans="11:20">
      <c r="K738" s="426"/>
      <c r="T738" s="427"/>
    </row>
    <row r="739" spans="11:20">
      <c r="K739" s="426"/>
      <c r="T739" s="427"/>
    </row>
    <row r="740" spans="11:20">
      <c r="K740" s="426"/>
      <c r="T740" s="427"/>
    </row>
    <row r="741" spans="11:20">
      <c r="K741" s="426"/>
      <c r="T741" s="427"/>
    </row>
    <row r="742" spans="11:20">
      <c r="K742" s="426"/>
      <c r="T742" s="427"/>
    </row>
    <row r="743" spans="11:20">
      <c r="K743" s="426"/>
      <c r="T743" s="427"/>
    </row>
    <row r="744" spans="11:20">
      <c r="K744" s="426"/>
      <c r="T744" s="427"/>
    </row>
    <row r="745" spans="11:20">
      <c r="K745" s="426"/>
      <c r="T745" s="427"/>
    </row>
    <row r="746" spans="11:20">
      <c r="K746" s="426"/>
      <c r="T746" s="427"/>
    </row>
    <row r="747" spans="11:20">
      <c r="K747" s="426"/>
      <c r="T747" s="427"/>
    </row>
    <row r="748" spans="11:20">
      <c r="K748" s="426"/>
      <c r="T748" s="427"/>
    </row>
    <row r="749" spans="11:20">
      <c r="K749" s="426"/>
      <c r="T749" s="427"/>
    </row>
    <row r="750" spans="11:20">
      <c r="K750" s="426"/>
      <c r="T750" s="427"/>
    </row>
    <row r="751" spans="11:20">
      <c r="K751" s="426"/>
      <c r="T751" s="427"/>
    </row>
    <row r="752" spans="11:20">
      <c r="K752" s="426"/>
      <c r="T752" s="427"/>
    </row>
    <row r="753" spans="11:20">
      <c r="K753" s="426"/>
      <c r="T753" s="427"/>
    </row>
    <row r="754" spans="11:20">
      <c r="K754" s="426"/>
      <c r="T754" s="427"/>
    </row>
    <row r="755" spans="11:20">
      <c r="K755" s="426"/>
      <c r="T755" s="427"/>
    </row>
    <row r="756" spans="11:20">
      <c r="K756" s="426"/>
      <c r="T756" s="427"/>
    </row>
    <row r="757" spans="11:20">
      <c r="K757" s="426"/>
      <c r="T757" s="427"/>
    </row>
    <row r="758" spans="11:20">
      <c r="K758" s="426"/>
      <c r="T758" s="427"/>
    </row>
    <row r="759" spans="11:20">
      <c r="K759" s="426"/>
      <c r="T759" s="427"/>
    </row>
    <row r="760" spans="11:20">
      <c r="K760" s="426"/>
      <c r="T760" s="427"/>
    </row>
    <row r="761" spans="11:20">
      <c r="K761" s="426"/>
      <c r="T761" s="427"/>
    </row>
    <row r="762" spans="11:20">
      <c r="K762" s="426"/>
      <c r="T762" s="427"/>
    </row>
    <row r="763" spans="11:20">
      <c r="K763" s="426"/>
      <c r="T763" s="427"/>
    </row>
    <row r="764" spans="11:20">
      <c r="K764" s="426"/>
      <c r="T764" s="427"/>
    </row>
    <row r="765" spans="11:20">
      <c r="K765" s="426"/>
      <c r="T765" s="427"/>
    </row>
    <row r="766" spans="11:20">
      <c r="K766" s="426"/>
      <c r="T766" s="427"/>
    </row>
    <row r="767" spans="11:20">
      <c r="K767" s="426"/>
      <c r="T767" s="427"/>
    </row>
    <row r="768" spans="11:20">
      <c r="K768" s="426"/>
      <c r="T768" s="427"/>
    </row>
    <row r="769" spans="11:20">
      <c r="K769" s="426"/>
      <c r="T769" s="427"/>
    </row>
    <row r="770" spans="11:20">
      <c r="K770" s="426"/>
      <c r="T770" s="427"/>
    </row>
    <row r="771" spans="11:20">
      <c r="K771" s="426"/>
      <c r="T771" s="427"/>
    </row>
    <row r="772" spans="11:20">
      <c r="K772" s="426"/>
      <c r="T772" s="427"/>
    </row>
    <row r="773" spans="11:20">
      <c r="K773" s="426"/>
      <c r="T773" s="427"/>
    </row>
    <row r="774" spans="11:20">
      <c r="K774" s="426"/>
      <c r="T774" s="427"/>
    </row>
    <row r="775" spans="11:20">
      <c r="K775" s="426"/>
      <c r="T775" s="427"/>
    </row>
    <row r="776" spans="11:20">
      <c r="K776" s="426"/>
      <c r="T776" s="427"/>
    </row>
    <row r="777" spans="11:20">
      <c r="K777" s="426"/>
      <c r="T777" s="427"/>
    </row>
    <row r="778" spans="11:20">
      <c r="K778" s="426"/>
      <c r="T778" s="427"/>
    </row>
    <row r="779" spans="11:20">
      <c r="K779" s="426"/>
      <c r="T779" s="427"/>
    </row>
    <row r="780" spans="11:20">
      <c r="K780" s="426"/>
      <c r="T780" s="427"/>
    </row>
    <row r="781" spans="11:20">
      <c r="K781" s="426"/>
      <c r="T781" s="427"/>
    </row>
    <row r="782" spans="11:20">
      <c r="K782" s="426"/>
      <c r="T782" s="427"/>
    </row>
    <row r="783" spans="11:20">
      <c r="K783" s="426"/>
      <c r="T783" s="427"/>
    </row>
    <row r="784" spans="11:20">
      <c r="K784" s="426"/>
      <c r="T784" s="427"/>
    </row>
    <row r="785" spans="11:20">
      <c r="K785" s="426"/>
      <c r="T785" s="427"/>
    </row>
    <row r="786" spans="11:20">
      <c r="K786" s="426"/>
      <c r="T786" s="427"/>
    </row>
    <row r="787" spans="11:20">
      <c r="T787" s="419"/>
    </row>
    <row r="788" spans="11:20">
      <c r="T788" s="419"/>
    </row>
    <row r="789" spans="11:20">
      <c r="T789" s="419"/>
    </row>
    <row r="790" spans="11:20">
      <c r="T790" s="419"/>
    </row>
    <row r="791" spans="11:20">
      <c r="T791" s="419"/>
    </row>
    <row r="792" spans="11:20">
      <c r="T792" s="419"/>
    </row>
    <row r="793" spans="11:20">
      <c r="T793" s="419"/>
    </row>
    <row r="794" spans="11:20">
      <c r="T794" s="419"/>
    </row>
    <row r="795" spans="11:20">
      <c r="T795" s="419"/>
    </row>
    <row r="796" spans="11:20">
      <c r="T796" s="419"/>
    </row>
    <row r="797" spans="11:20">
      <c r="T797" s="419"/>
    </row>
    <row r="798" spans="11:20">
      <c r="T798" s="419"/>
    </row>
    <row r="799" spans="11:20">
      <c r="T799" s="419"/>
    </row>
    <row r="800" spans="11:20">
      <c r="T800" s="419"/>
    </row>
    <row r="801" spans="20:20">
      <c r="T801" s="419"/>
    </row>
    <row r="802" spans="20:20">
      <c r="T802" s="419"/>
    </row>
    <row r="803" spans="20:20">
      <c r="T803" s="419"/>
    </row>
    <row r="804" spans="20:20">
      <c r="T804" s="419"/>
    </row>
    <row r="805" spans="20:20">
      <c r="T805" s="419"/>
    </row>
    <row r="806" spans="20:20">
      <c r="T806" s="419"/>
    </row>
    <row r="807" spans="20:20">
      <c r="T807" s="419"/>
    </row>
    <row r="808" spans="20:20">
      <c r="T808" s="419"/>
    </row>
    <row r="809" spans="20:20">
      <c r="T809" s="419"/>
    </row>
    <row r="810" spans="20:20">
      <c r="T810" s="419"/>
    </row>
    <row r="811" spans="20:20">
      <c r="T811" s="419"/>
    </row>
    <row r="812" spans="20:20">
      <c r="T812" s="419"/>
    </row>
    <row r="813" spans="20:20">
      <c r="T813" s="419"/>
    </row>
    <row r="814" spans="20:20">
      <c r="T814" s="419"/>
    </row>
    <row r="815" spans="20:20">
      <c r="T815" s="419"/>
    </row>
    <row r="816" spans="20:20">
      <c r="T816" s="419"/>
    </row>
    <row r="817" spans="20:20">
      <c r="T817" s="419"/>
    </row>
    <row r="818" spans="20:20">
      <c r="T818" s="419"/>
    </row>
    <row r="819" spans="20:20">
      <c r="T819" s="419"/>
    </row>
    <row r="820" spans="20:20">
      <c r="T820" s="419"/>
    </row>
    <row r="821" spans="20:20">
      <c r="T821" s="419"/>
    </row>
    <row r="822" spans="20:20">
      <c r="T822" s="419"/>
    </row>
    <row r="823" spans="20:20">
      <c r="T823" s="419"/>
    </row>
    <row r="824" spans="20:20">
      <c r="T824" s="419"/>
    </row>
    <row r="825" spans="20:20">
      <c r="T825" s="419"/>
    </row>
    <row r="826" spans="20:20">
      <c r="T826" s="419"/>
    </row>
    <row r="827" spans="20:20">
      <c r="T827" s="419"/>
    </row>
    <row r="828" spans="20:20">
      <c r="T828" s="419"/>
    </row>
    <row r="829" spans="20:20">
      <c r="T829" s="419"/>
    </row>
    <row r="830" spans="20:20">
      <c r="T830" s="419"/>
    </row>
    <row r="831" spans="20:20">
      <c r="T831" s="419"/>
    </row>
    <row r="832" spans="20:20">
      <c r="T832" s="419"/>
    </row>
    <row r="833" spans="20:20">
      <c r="T833" s="419"/>
    </row>
    <row r="834" spans="20:20">
      <c r="T834" s="419"/>
    </row>
    <row r="835" spans="20:20">
      <c r="T835" s="419"/>
    </row>
    <row r="836" spans="20:20">
      <c r="T836" s="419"/>
    </row>
    <row r="837" spans="20:20">
      <c r="T837" s="419"/>
    </row>
    <row r="838" spans="20:20">
      <c r="T838" s="419"/>
    </row>
    <row r="839" spans="20:20">
      <c r="T839" s="419"/>
    </row>
    <row r="840" spans="20:20">
      <c r="T840" s="419"/>
    </row>
    <row r="841" spans="20:20">
      <c r="T841" s="419"/>
    </row>
    <row r="842" spans="20:20">
      <c r="T842" s="419"/>
    </row>
    <row r="843" spans="20:20">
      <c r="T843" s="419"/>
    </row>
    <row r="844" spans="20:20">
      <c r="T844" s="419"/>
    </row>
    <row r="845" spans="20:20">
      <c r="T845" s="419"/>
    </row>
    <row r="846" spans="20:20">
      <c r="T846" s="419"/>
    </row>
    <row r="847" spans="20:20">
      <c r="T847" s="419"/>
    </row>
    <row r="848" spans="20:20">
      <c r="T848" s="419"/>
    </row>
    <row r="849" spans="20:20">
      <c r="T849" s="419"/>
    </row>
    <row r="850" spans="20:20">
      <c r="T850" s="419"/>
    </row>
    <row r="851" spans="20:20">
      <c r="T851" s="419"/>
    </row>
    <row r="852" spans="20:20">
      <c r="T852" s="419"/>
    </row>
    <row r="853" spans="20:20">
      <c r="T853" s="419"/>
    </row>
    <row r="854" spans="20:20">
      <c r="T854" s="419"/>
    </row>
    <row r="855" spans="20:20">
      <c r="T855" s="419"/>
    </row>
    <row r="856" spans="20:20">
      <c r="T856" s="419"/>
    </row>
    <row r="857" spans="20:20">
      <c r="T857" s="419"/>
    </row>
    <row r="858" spans="20:20">
      <c r="T858" s="419"/>
    </row>
    <row r="859" spans="20:20">
      <c r="T859" s="419"/>
    </row>
    <row r="860" spans="20:20">
      <c r="T860" s="419"/>
    </row>
    <row r="861" spans="20:20">
      <c r="T861" s="419"/>
    </row>
    <row r="862" spans="20:20">
      <c r="T862" s="419"/>
    </row>
    <row r="863" spans="20:20">
      <c r="T863" s="419"/>
    </row>
    <row r="864" spans="20:20">
      <c r="T864" s="419"/>
    </row>
    <row r="865" spans="20:20">
      <c r="T865" s="419"/>
    </row>
    <row r="866" spans="20:20">
      <c r="T866" s="419"/>
    </row>
    <row r="867" spans="20:20">
      <c r="T867" s="419"/>
    </row>
    <row r="868" spans="20:20">
      <c r="T868" s="419"/>
    </row>
    <row r="869" spans="20:20">
      <c r="T869" s="419"/>
    </row>
    <row r="870" spans="20:20">
      <c r="T870" s="419"/>
    </row>
    <row r="871" spans="20:20">
      <c r="T871" s="419"/>
    </row>
    <row r="872" spans="20:20">
      <c r="T872" s="419"/>
    </row>
    <row r="873" spans="20:20">
      <c r="T873" s="419"/>
    </row>
    <row r="874" spans="20:20">
      <c r="T874" s="419"/>
    </row>
    <row r="875" spans="20:20">
      <c r="T875" s="419"/>
    </row>
    <row r="876" spans="20:20">
      <c r="T876" s="419"/>
    </row>
    <row r="877" spans="20:20">
      <c r="T877" s="419"/>
    </row>
    <row r="878" spans="20:20">
      <c r="T878" s="419"/>
    </row>
    <row r="879" spans="20:20">
      <c r="T879" s="419"/>
    </row>
    <row r="880" spans="20:20">
      <c r="T880" s="419"/>
    </row>
    <row r="881" spans="20:20">
      <c r="T881" s="419"/>
    </row>
    <row r="882" spans="20:20">
      <c r="T882" s="419"/>
    </row>
    <row r="883" spans="20:20">
      <c r="T883" s="419"/>
    </row>
    <row r="884" spans="20:20">
      <c r="T884" s="419"/>
    </row>
    <row r="885" spans="20:20">
      <c r="T885" s="419"/>
    </row>
    <row r="886" spans="20:20">
      <c r="T886" s="419"/>
    </row>
    <row r="887" spans="20:20">
      <c r="T887" s="419"/>
    </row>
    <row r="888" spans="20:20">
      <c r="T888" s="419"/>
    </row>
    <row r="889" spans="20:20">
      <c r="T889" s="419"/>
    </row>
    <row r="890" spans="20:20">
      <c r="T890" s="419"/>
    </row>
    <row r="891" spans="20:20">
      <c r="T891" s="419"/>
    </row>
    <row r="892" spans="20:20">
      <c r="T892" s="419"/>
    </row>
    <row r="893" spans="20:20">
      <c r="T893" s="419"/>
    </row>
    <row r="894" spans="20:20">
      <c r="T894" s="419"/>
    </row>
    <row r="895" spans="20:20">
      <c r="T895" s="419"/>
    </row>
    <row r="896" spans="20:20">
      <c r="T896" s="419"/>
    </row>
    <row r="897" spans="20:20">
      <c r="T897" s="419"/>
    </row>
    <row r="898" spans="20:20">
      <c r="T898" s="419"/>
    </row>
    <row r="899" spans="20:20">
      <c r="T899" s="419"/>
    </row>
    <row r="900" spans="20:20">
      <c r="T900" s="419"/>
    </row>
    <row r="901" spans="20:20">
      <c r="T901" s="419"/>
    </row>
    <row r="902" spans="20:20">
      <c r="T902" s="419"/>
    </row>
    <row r="903" spans="20:20">
      <c r="T903" s="419"/>
    </row>
    <row r="904" spans="20:20">
      <c r="T904" s="419"/>
    </row>
    <row r="905" spans="20:20">
      <c r="T905" s="419"/>
    </row>
    <row r="906" spans="20:20">
      <c r="T906" s="419"/>
    </row>
    <row r="907" spans="20:20">
      <c r="T907" s="419"/>
    </row>
    <row r="908" spans="20:20">
      <c r="T908" s="419"/>
    </row>
    <row r="909" spans="20:20">
      <c r="T909" s="419"/>
    </row>
    <row r="910" spans="20:20">
      <c r="T910" s="419"/>
    </row>
    <row r="911" spans="20:20">
      <c r="T911" s="419"/>
    </row>
    <row r="912" spans="20:20">
      <c r="T912" s="419"/>
    </row>
    <row r="913" spans="20:20">
      <c r="T913" s="419"/>
    </row>
    <row r="914" spans="20:20">
      <c r="T914" s="419"/>
    </row>
    <row r="915" spans="20:20">
      <c r="T915" s="419"/>
    </row>
    <row r="916" spans="20:20">
      <c r="T916" s="419"/>
    </row>
    <row r="917" spans="20:20">
      <c r="T917" s="419"/>
    </row>
    <row r="918" spans="20:20">
      <c r="T918" s="419"/>
    </row>
    <row r="919" spans="20:20">
      <c r="T919" s="419"/>
    </row>
    <row r="920" spans="20:20">
      <c r="T920" s="419"/>
    </row>
    <row r="921" spans="20:20">
      <c r="T921" s="419"/>
    </row>
    <row r="922" spans="20:20">
      <c r="T922" s="419"/>
    </row>
    <row r="923" spans="20:20">
      <c r="T923" s="419"/>
    </row>
    <row r="924" spans="20:20">
      <c r="T924" s="419"/>
    </row>
    <row r="925" spans="20:20">
      <c r="T925" s="419"/>
    </row>
    <row r="926" spans="20:20">
      <c r="T926" s="419"/>
    </row>
    <row r="927" spans="20:20">
      <c r="T927" s="419"/>
    </row>
    <row r="928" spans="20:20">
      <c r="T928" s="419"/>
    </row>
    <row r="929" spans="20:20">
      <c r="T929" s="419"/>
    </row>
    <row r="930" spans="20:20">
      <c r="T930" s="419"/>
    </row>
    <row r="931" spans="20:20">
      <c r="T931" s="419"/>
    </row>
    <row r="932" spans="20:20">
      <c r="T932" s="419"/>
    </row>
    <row r="933" spans="20:20">
      <c r="T933" s="419"/>
    </row>
    <row r="934" spans="20:20">
      <c r="T934" s="419"/>
    </row>
    <row r="935" spans="20:20">
      <c r="T935" s="419"/>
    </row>
    <row r="936" spans="20:20">
      <c r="T936" s="419"/>
    </row>
    <row r="937" spans="20:20">
      <c r="T937" s="419"/>
    </row>
    <row r="938" spans="20:20">
      <c r="T938" s="419"/>
    </row>
    <row r="939" spans="20:20">
      <c r="T939" s="419"/>
    </row>
    <row r="940" spans="20:20">
      <c r="T940" s="419"/>
    </row>
    <row r="941" spans="20:20">
      <c r="T941" s="419"/>
    </row>
    <row r="942" spans="20:20">
      <c r="T942" s="419"/>
    </row>
    <row r="943" spans="20:20">
      <c r="T943" s="419"/>
    </row>
    <row r="944" spans="20:20">
      <c r="T944" s="419"/>
    </row>
    <row r="945" spans="20:20">
      <c r="T945" s="419"/>
    </row>
    <row r="946" spans="20:20">
      <c r="T946" s="419"/>
    </row>
    <row r="947" spans="20:20">
      <c r="T947" s="419"/>
    </row>
  </sheetData>
  <sheetProtection password="DFC1" sheet="1" objects="1" scenarios="1"/>
  <phoneticPr fontId="118" type="noConversion"/>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L39"/>
  <sheetViews>
    <sheetView workbookViewId="0">
      <selection activeCell="L15" sqref="L15"/>
    </sheetView>
  </sheetViews>
  <sheetFormatPr defaultRowHeight="12.75"/>
  <cols>
    <col min="1" max="1" width="2.85546875" customWidth="1"/>
    <col min="2" max="2" width="5.85546875" customWidth="1"/>
    <col min="3" max="3" width="15.28515625" customWidth="1"/>
    <col min="4" max="4" width="7.5703125" customWidth="1"/>
    <col min="5" max="5" width="14" customWidth="1"/>
    <col min="6" max="6" width="12.28515625" customWidth="1"/>
    <col min="7" max="7" width="3.28515625" customWidth="1"/>
    <col min="8" max="8" width="11" customWidth="1"/>
    <col min="9" max="9" width="3.85546875" customWidth="1"/>
    <col min="10" max="10" width="1" customWidth="1"/>
    <col min="11" max="11" width="2.5703125" customWidth="1"/>
    <col min="12" max="12" width="12.85546875" customWidth="1"/>
    <col min="13" max="13" width="5.5703125" customWidth="1"/>
  </cols>
  <sheetData>
    <row r="1" spans="2:12">
      <c r="D1" s="452" t="s">
        <v>785</v>
      </c>
    </row>
    <row r="2" spans="2:12">
      <c r="E2" t="str">
        <f>IF(JournalEntry!H7=15,"1st Quarter",IF(JournalEntry!H7=16,"2nd Quarter",IF(JournalEntry!H7=17,"3rd Quarter",IF(JournalEntry!H7=18,"4th Quarter","No Quarter Selected"))))&amp;" of "&amp;Setup!AA54</f>
        <v>2nd Quarter of 2020</v>
      </c>
    </row>
    <row r="3" spans="2:12">
      <c r="J3" s="4"/>
    </row>
    <row r="4" spans="2:12">
      <c r="C4" t="str">
        <f>+Setup!CB1</f>
        <v>SABLE CONTRUCTION LTD</v>
      </c>
      <c r="J4" s="4"/>
    </row>
    <row r="5" spans="2:12">
      <c r="J5" s="4"/>
    </row>
    <row r="6" spans="2:12">
      <c r="C6" t="str">
        <f>+Setup!CB2</f>
        <v>Down Shops</v>
      </c>
      <c r="J6" s="4"/>
    </row>
    <row r="7" spans="2:12">
      <c r="J7" s="4"/>
    </row>
    <row r="8" spans="2:12">
      <c r="C8" t="str">
        <f>+Setup!CB3</f>
        <v>P.O. Box 94607</v>
      </c>
      <c r="H8" t="str">
        <f>+Setup!CB4</f>
        <v>94-1234567</v>
      </c>
    </row>
    <row r="11" spans="2:12">
      <c r="B11">
        <v>1</v>
      </c>
      <c r="C11" s="4" t="s">
        <v>750</v>
      </c>
      <c r="L11">
        <v>2</v>
      </c>
    </row>
    <row r="12" spans="2:12">
      <c r="C12" s="4" t="s">
        <v>751</v>
      </c>
    </row>
    <row r="13" spans="2:12">
      <c r="B13">
        <v>2</v>
      </c>
      <c r="C13" s="4" t="s">
        <v>752</v>
      </c>
      <c r="L13" s="3">
        <f ca="1">+JournalEntry!I9</f>
        <v>20331.25</v>
      </c>
    </row>
    <row r="15" spans="2:12">
      <c r="B15">
        <v>3</v>
      </c>
      <c r="C15" s="4" t="s">
        <v>753</v>
      </c>
      <c r="L15" s="3">
        <f ca="1">+JournalEntry!N14</f>
        <v>1131.77</v>
      </c>
    </row>
    <row r="16" spans="2:12">
      <c r="L16" s="3"/>
    </row>
    <row r="17" spans="2:12">
      <c r="B17">
        <v>5</v>
      </c>
      <c r="C17" s="4" t="s">
        <v>754</v>
      </c>
      <c r="F17" s="8">
        <f ca="1">+JournalEntry!I13</f>
        <v>21412.2</v>
      </c>
      <c r="H17" s="3">
        <f ca="1">ROUND(F17*(PRRate!$D$6+PRRate!$I$6),2)</f>
        <v>2655.11</v>
      </c>
    </row>
    <row r="18" spans="2:12">
      <c r="H18" s="3"/>
    </row>
    <row r="19" spans="2:12">
      <c r="C19" s="4" t="s">
        <v>755</v>
      </c>
      <c r="F19" s="8">
        <f ca="1">+JournalEntry!I14</f>
        <v>21412.2</v>
      </c>
      <c r="H19" s="3">
        <f ca="1">ROUND(F19*(PRRate!$C$6+PRRate!$J$6),2)</f>
        <v>620.95000000000005</v>
      </c>
    </row>
    <row r="21" spans="2:12">
      <c r="C21" s="4" t="s">
        <v>756</v>
      </c>
      <c r="L21" s="3">
        <f ca="1">+H19+H18+H17</f>
        <v>3276.0600000000004</v>
      </c>
    </row>
    <row r="22" spans="2:12">
      <c r="L22" s="3">
        <v>0</v>
      </c>
    </row>
    <row r="23" spans="2:12">
      <c r="B23">
        <v>6</v>
      </c>
      <c r="C23" s="4" t="s">
        <v>757</v>
      </c>
      <c r="L23" s="3">
        <f ca="1">+L22+L21+L15</f>
        <v>4407.83</v>
      </c>
    </row>
    <row r="24" spans="2:12">
      <c r="L24" s="3"/>
    </row>
    <row r="25" spans="2:12">
      <c r="B25">
        <v>7</v>
      </c>
      <c r="C25" s="4" t="s">
        <v>783</v>
      </c>
      <c r="L25" s="3">
        <f ca="1">+F36-L23</f>
        <v>1746.8499999999995</v>
      </c>
    </row>
    <row r="27" spans="2:12">
      <c r="B27">
        <v>10</v>
      </c>
      <c r="C27" s="4" t="s">
        <v>784</v>
      </c>
      <c r="L27" s="8">
        <f>+F36</f>
        <v>6154.6799999999994</v>
      </c>
    </row>
    <row r="28" spans="2:12">
      <c r="L28" s="3"/>
    </row>
    <row r="29" spans="2:12">
      <c r="L29" s="3"/>
    </row>
    <row r="30" spans="2:12">
      <c r="B30">
        <v>16</v>
      </c>
      <c r="C30" s="4" t="s">
        <v>758</v>
      </c>
      <c r="E30" s="4" t="s">
        <v>759</v>
      </c>
      <c r="F30" s="3">
        <f>IF(JournalEntry!$H$7=15,JournalEntry!AF2,IF(JournalEntry!$H$7=16,JournalEntry!AF5,IF(JournalEntry!$H$7=17,JournalEntry!AF8,IF(JournalEntry!$H$7=18,JournalEntry!AF11,0))))</f>
        <v>689.88</v>
      </c>
    </row>
    <row r="32" spans="2:12">
      <c r="E32" s="4" t="s">
        <v>760</v>
      </c>
      <c r="F32" s="3">
        <f>IF(JournalEntry!$H$7=15,JournalEntry!AF3,IF(JournalEntry!$H$7=16,JournalEntry!AF6,IF(JournalEntry!$H$7=17,JournalEntry!AF9,IF(JournalEntry!$H$7=18,JournalEntry!AF12,0))))</f>
        <v>2270.8599999999997</v>
      </c>
    </row>
    <row r="33" spans="3:6">
      <c r="F33" s="3"/>
    </row>
    <row r="34" spans="3:6">
      <c r="E34" s="4" t="s">
        <v>761</v>
      </c>
      <c r="F34" s="3">
        <f>IF(JournalEntry!$H$7=15,JournalEntry!AF4,IF(JournalEntry!$H$7=16,JournalEntry!AF7,IF(JournalEntry!$H$7=17,JournalEntry!AF10,IF(JournalEntry!$H$7=18,JournalEntry!AF13,0))))</f>
        <v>3193.94</v>
      </c>
    </row>
    <row r="35" spans="3:6">
      <c r="F35" s="3"/>
    </row>
    <row r="36" spans="3:6">
      <c r="C36" s="4" t="s">
        <v>762</v>
      </c>
      <c r="F36" s="3">
        <f>+F34+F32+F30</f>
        <v>6154.6799999999994</v>
      </c>
    </row>
    <row r="37" spans="3:6">
      <c r="F37" s="3"/>
    </row>
    <row r="39" spans="3:6">
      <c r="F39" s="3"/>
    </row>
  </sheetData>
  <sheetProtection password="DFC1" sheet="1" objects="1" scenarios="1"/>
  <phoneticPr fontId="118" type="noConversion"/>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L34"/>
  <sheetViews>
    <sheetView workbookViewId="0">
      <selection activeCell="H46" sqref="H46"/>
    </sheetView>
  </sheetViews>
  <sheetFormatPr defaultRowHeight="12.75"/>
  <cols>
    <col min="1" max="1" width="5.140625" customWidth="1"/>
    <col min="2" max="2" width="4.42578125" customWidth="1"/>
    <col min="3" max="3" width="7.5703125" customWidth="1"/>
    <col min="6" max="6" width="3.7109375" customWidth="1"/>
    <col min="7" max="7" width="12.28515625" customWidth="1"/>
    <col min="8" max="8" width="10.85546875" customWidth="1"/>
    <col min="9" max="9" width="3.85546875" customWidth="1"/>
    <col min="10" max="10" width="6.140625" customWidth="1"/>
    <col min="11" max="11" width="2.5703125" customWidth="1"/>
    <col min="12" max="12" width="19" customWidth="1"/>
    <col min="13" max="13" width="5.5703125" customWidth="1"/>
  </cols>
  <sheetData>
    <row r="2" spans="2:12">
      <c r="E2" s="101" t="s">
        <v>749</v>
      </c>
      <c r="F2" s="102"/>
      <c r="G2" s="102"/>
      <c r="H2" s="103" t="str">
        <f>"Year "&amp;Setup!AA54</f>
        <v>Year 2020</v>
      </c>
    </row>
    <row r="3" spans="2:12">
      <c r="J3" s="4"/>
    </row>
    <row r="4" spans="2:12">
      <c r="C4" t="str">
        <f>+Setup!CB1</f>
        <v>SABLE CONTRUCTION LTD</v>
      </c>
      <c r="J4" s="4"/>
    </row>
    <row r="5" spans="2:12">
      <c r="J5" s="4"/>
    </row>
    <row r="6" spans="2:12">
      <c r="C6" t="str">
        <f>+Setup!CB2</f>
        <v>Down Shops</v>
      </c>
      <c r="J6" s="4"/>
    </row>
    <row r="7" spans="2:12">
      <c r="J7" s="4"/>
    </row>
    <row r="8" spans="2:12">
      <c r="C8" t="str">
        <f>+Setup!CB3</f>
        <v>P.O. Box 94607</v>
      </c>
      <c r="G8" t="str">
        <f>+Setup!CB4</f>
        <v>94-1234567</v>
      </c>
    </row>
    <row r="12" spans="2:12">
      <c r="B12">
        <v>3</v>
      </c>
      <c r="C12" s="101" t="s">
        <v>487</v>
      </c>
      <c r="D12" s="102"/>
      <c r="E12" s="102"/>
      <c r="F12" s="102"/>
      <c r="G12" s="102"/>
      <c r="H12" s="102"/>
      <c r="I12" s="102"/>
      <c r="J12" s="102"/>
      <c r="K12" s="102"/>
      <c r="L12" s="812">
        <f>+PRSummary!B24</f>
        <v>33353.089999999997</v>
      </c>
    </row>
    <row r="13" spans="2:12">
      <c r="C13" s="4"/>
      <c r="H13" s="8"/>
      <c r="L13" s="3"/>
    </row>
    <row r="14" spans="2:12">
      <c r="D14" s="4"/>
      <c r="F14" s="4"/>
      <c r="G14" s="4"/>
      <c r="L14" s="3"/>
    </row>
    <row r="15" spans="2:12">
      <c r="D15" s="4"/>
      <c r="F15" s="432"/>
      <c r="L15" s="3"/>
    </row>
    <row r="16" spans="2:12">
      <c r="B16">
        <v>5</v>
      </c>
      <c r="C16" s="101" t="s">
        <v>489</v>
      </c>
      <c r="D16" s="102"/>
      <c r="E16" s="102"/>
      <c r="F16" s="102"/>
      <c r="G16" s="102"/>
      <c r="H16" s="813">
        <f>+PRRate!F5</f>
        <v>7000</v>
      </c>
      <c r="I16" s="102"/>
      <c r="J16" s="102"/>
      <c r="K16" s="102"/>
      <c r="L16" s="809">
        <f>+PRSummary!B24-PRSummary!S24</f>
        <v>17838.339999999997</v>
      </c>
    </row>
    <row r="17" spans="2:12">
      <c r="F17" s="8"/>
      <c r="L17" s="3"/>
    </row>
    <row r="18" spans="2:12">
      <c r="L18" s="3"/>
    </row>
    <row r="19" spans="2:12">
      <c r="C19" s="4"/>
      <c r="L19" s="3"/>
    </row>
    <row r="20" spans="2:12">
      <c r="C20" s="4"/>
      <c r="L20" s="3"/>
    </row>
    <row r="21" spans="2:12">
      <c r="B21" s="99">
        <v>7</v>
      </c>
      <c r="C21" s="101" t="s">
        <v>490</v>
      </c>
      <c r="D21" s="102"/>
      <c r="E21" s="102"/>
      <c r="F21" s="102"/>
      <c r="G21" s="102"/>
      <c r="H21" s="102"/>
      <c r="I21" s="102"/>
      <c r="J21" s="102"/>
      <c r="K21" s="102"/>
      <c r="L21" s="812">
        <f>+L12-L16</f>
        <v>15514.75</v>
      </c>
    </row>
    <row r="22" spans="2:12">
      <c r="L22" s="3"/>
    </row>
    <row r="23" spans="2:12">
      <c r="B23" s="99"/>
      <c r="C23" s="4"/>
      <c r="H23" s="8"/>
      <c r="J23" s="807"/>
      <c r="L23" s="3"/>
    </row>
    <row r="24" spans="2:12">
      <c r="L24" s="3"/>
    </row>
    <row r="25" spans="2:12">
      <c r="B25">
        <v>8</v>
      </c>
      <c r="C25" s="101" t="s">
        <v>491</v>
      </c>
      <c r="D25" s="102"/>
      <c r="E25" s="102"/>
      <c r="F25" s="102"/>
      <c r="G25" s="102"/>
      <c r="H25" s="810"/>
      <c r="I25" s="102"/>
      <c r="J25" s="811">
        <f>+PRRate!F6</f>
        <v>6.0000000000000001E-3</v>
      </c>
      <c r="K25" s="102"/>
      <c r="L25" s="812">
        <f>ROUND(+J25*L21,2)</f>
        <v>93.09</v>
      </c>
    </row>
    <row r="26" spans="2:12">
      <c r="L26" s="3"/>
    </row>
    <row r="27" spans="2:12">
      <c r="L27" s="3"/>
    </row>
    <row r="28" spans="2:12">
      <c r="L28" s="3"/>
    </row>
    <row r="29" spans="2:12">
      <c r="B29">
        <v>16</v>
      </c>
      <c r="C29" s="4" t="s">
        <v>492</v>
      </c>
    </row>
    <row r="31" spans="2:12">
      <c r="C31" s="101" t="s">
        <v>493</v>
      </c>
      <c r="D31" s="101" t="s">
        <v>497</v>
      </c>
      <c r="E31" s="102"/>
      <c r="F31" s="103"/>
      <c r="G31" s="809">
        <f>+PRSummary!U20</f>
        <v>62.580000000000005</v>
      </c>
    </row>
    <row r="32" spans="2:12">
      <c r="C32" s="205" t="s">
        <v>494</v>
      </c>
      <c r="D32" s="4" t="s">
        <v>289</v>
      </c>
      <c r="G32" s="808">
        <f>+PRSummary!U21</f>
        <v>30.51</v>
      </c>
    </row>
    <row r="33" spans="3:7">
      <c r="C33" s="205" t="s">
        <v>495</v>
      </c>
      <c r="D33" s="101" t="s">
        <v>288</v>
      </c>
      <c r="E33" s="102"/>
      <c r="F33" s="103"/>
      <c r="G33" s="808">
        <f>+PRSummary!U22</f>
        <v>0</v>
      </c>
    </row>
    <row r="34" spans="3:7">
      <c r="C34" s="205" t="s">
        <v>496</v>
      </c>
      <c r="D34" s="101" t="s">
        <v>287</v>
      </c>
      <c r="E34" s="102"/>
      <c r="F34" s="103"/>
      <c r="G34" s="808">
        <f>+PRSummary!U23</f>
        <v>0</v>
      </c>
    </row>
  </sheetData>
  <sheetProtection password="DFC1" sheet="1" objects="1" scenarios="1"/>
  <phoneticPr fontId="118" type="noConversion"/>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M44"/>
  <sheetViews>
    <sheetView topLeftCell="G1" zoomScale="110" zoomScaleNormal="110" workbookViewId="0">
      <selection activeCell="I11" sqref="I11"/>
    </sheetView>
  </sheetViews>
  <sheetFormatPr defaultRowHeight="12.75"/>
  <cols>
    <col min="1" max="1" width="13.140625" hidden="1" customWidth="1"/>
    <col min="2" max="2" width="6.28515625" hidden="1" customWidth="1"/>
    <col min="3" max="3" width="9.85546875" style="3" hidden="1" customWidth="1"/>
    <col min="4" max="4" width="18" hidden="1" customWidth="1"/>
    <col min="5" max="5" width="3.28515625" hidden="1" customWidth="1"/>
    <col min="6" max="6" width="22.7109375" hidden="1" customWidth="1"/>
    <col min="7" max="7" width="12.28515625" customWidth="1"/>
    <col min="8" max="8" width="12.85546875" customWidth="1"/>
    <col min="9" max="9" width="15.7109375" customWidth="1"/>
    <col min="10" max="10" width="18.5703125" customWidth="1"/>
    <col min="19" max="19" width="6.28515625" hidden="1" customWidth="1"/>
    <col min="20" max="24" width="6.5703125" hidden="1" customWidth="1"/>
    <col min="25" max="25" width="12.28515625" hidden="1" customWidth="1"/>
    <col min="26" max="26" width="2.5703125" hidden="1" customWidth="1"/>
    <col min="27" max="28" width="3.42578125" hidden="1" customWidth="1"/>
    <col min="29" max="29" width="7.85546875" hidden="1" customWidth="1"/>
    <col min="30" max="31" width="4.7109375" hidden="1" customWidth="1"/>
    <col min="32" max="32" width="5" hidden="1" customWidth="1"/>
    <col min="33" max="33" width="4.7109375" hidden="1" customWidth="1"/>
    <col min="34" max="35" width="6.42578125" hidden="1" customWidth="1"/>
    <col min="36" max="37" width="6.5703125" hidden="1" customWidth="1"/>
    <col min="38" max="39" width="5.28515625" hidden="1" customWidth="1"/>
    <col min="40" max="40" width="15.140625" hidden="1" customWidth="1"/>
    <col min="41" max="41" width="4.42578125" hidden="1" customWidth="1"/>
    <col min="42" max="42" width="5.42578125" hidden="1" customWidth="1"/>
    <col min="43" max="44" width="7" hidden="1" customWidth="1"/>
    <col min="45" max="45" width="17.85546875" hidden="1" customWidth="1"/>
    <col min="46" max="46" width="22.7109375" hidden="1" customWidth="1"/>
    <col min="47" max="47" width="5.28515625" hidden="1" customWidth="1"/>
    <col min="48" max="98" width="9.140625" hidden="1" customWidth="1"/>
  </cols>
  <sheetData>
    <row r="1" spans="1:117" ht="15.75">
      <c r="L1" s="351"/>
      <c r="S1" s="285" t="s">
        <v>127</v>
      </c>
      <c r="T1" s="285" t="s">
        <v>47</v>
      </c>
      <c r="U1" s="286" t="s">
        <v>48</v>
      </c>
      <c r="V1" s="287" t="s">
        <v>49</v>
      </c>
      <c r="W1" s="286" t="s">
        <v>50</v>
      </c>
      <c r="X1" s="288" t="s">
        <v>51</v>
      </c>
      <c r="Y1" s="289" t="s">
        <v>242</v>
      </c>
      <c r="Z1" s="290"/>
      <c r="AA1" s="291"/>
      <c r="AB1" s="292"/>
      <c r="AC1" s="285" t="s">
        <v>130</v>
      </c>
      <c r="AD1" s="293" t="s">
        <v>211</v>
      </c>
      <c r="AE1" s="292" t="s">
        <v>212</v>
      </c>
      <c r="AF1" s="293" t="s">
        <v>213</v>
      </c>
      <c r="AG1" s="292" t="s">
        <v>214</v>
      </c>
      <c r="AH1" s="287" t="s">
        <v>127</v>
      </c>
      <c r="AI1" s="294" t="s">
        <v>154</v>
      </c>
      <c r="AJ1" s="295" t="s">
        <v>97</v>
      </c>
      <c r="AK1" s="294" t="s">
        <v>98</v>
      </c>
      <c r="AL1" s="296"/>
      <c r="AM1" s="297"/>
      <c r="AN1" s="297" t="s">
        <v>155</v>
      </c>
      <c r="AO1" s="297"/>
      <c r="AP1" s="297"/>
      <c r="AQ1" s="297"/>
      <c r="AR1" s="298"/>
      <c r="AT1" s="351" t="str">
        <f>"DBase1!$C$2:$C$"&amp;Selection1!AB2+1</f>
        <v>DBase1!$C$2:$C$4</v>
      </c>
      <c r="AV1" t="b">
        <f>F8=F31</f>
        <v>1</v>
      </c>
      <c r="AZ1" s="275">
        <v>3</v>
      </c>
      <c r="BA1" s="490" t="s">
        <v>134</v>
      </c>
      <c r="BB1" s="490" t="s">
        <v>141</v>
      </c>
      <c r="BC1" s="490" t="s">
        <v>142</v>
      </c>
      <c r="BD1" s="490" t="s">
        <v>143</v>
      </c>
      <c r="BE1" s="490" t="s">
        <v>144</v>
      </c>
      <c r="BF1" s="490" t="s">
        <v>145</v>
      </c>
      <c r="BG1" s="247" t="s">
        <v>49</v>
      </c>
      <c r="BH1" s="247" t="s">
        <v>50</v>
      </c>
      <c r="BI1" s="247" t="s">
        <v>47</v>
      </c>
      <c r="BJ1" s="247" t="s">
        <v>48</v>
      </c>
      <c r="BK1" s="247" t="s">
        <v>51</v>
      </c>
      <c r="BL1" s="247" t="str">
        <f>+Setup!$CB$13</f>
        <v>401K</v>
      </c>
      <c r="BM1" s="247" t="str">
        <f>+Setup!$CB$14</f>
        <v>125P</v>
      </c>
      <c r="BN1" s="247" t="str">
        <f>+Setup!$CB$15</f>
        <v>HSA</v>
      </c>
      <c r="BO1" s="247" t="str">
        <f>+Setup!$CB$16</f>
        <v>Other</v>
      </c>
      <c r="BP1" s="491" t="s">
        <v>97</v>
      </c>
      <c r="BQ1" s="490" t="s">
        <v>98</v>
      </c>
      <c r="BR1" s="492" t="s">
        <v>103</v>
      </c>
      <c r="BS1" s="493" t="s">
        <v>179</v>
      </c>
      <c r="BT1" s="494" t="s">
        <v>6</v>
      </c>
      <c r="BU1" s="247" t="s">
        <v>304</v>
      </c>
      <c r="BV1" s="495" t="s">
        <v>303</v>
      </c>
      <c r="BW1" s="248" t="s">
        <v>562</v>
      </c>
      <c r="BX1" s="248" t="s">
        <v>563</v>
      </c>
      <c r="BY1" s="248" t="s">
        <v>564</v>
      </c>
      <c r="BZ1" s="248" t="s">
        <v>565</v>
      </c>
      <c r="CA1" s="248" t="s">
        <v>566</v>
      </c>
      <c r="CB1" s="496" t="s">
        <v>567</v>
      </c>
      <c r="CC1" s="248" t="s">
        <v>568</v>
      </c>
      <c r="CD1" s="248" t="s">
        <v>763</v>
      </c>
      <c r="CE1" s="248" t="s">
        <v>348</v>
      </c>
      <c r="CF1" s="248" t="s">
        <v>467</v>
      </c>
      <c r="CG1" s="248" t="s">
        <v>468</v>
      </c>
      <c r="CH1" s="248" t="s">
        <v>350</v>
      </c>
      <c r="CI1" s="248" t="s">
        <v>351</v>
      </c>
      <c r="CJ1" s="248" t="s">
        <v>469</v>
      </c>
      <c r="CK1" s="248" t="s">
        <v>470</v>
      </c>
      <c r="CL1" s="248" t="s">
        <v>471</v>
      </c>
      <c r="CM1" s="248" t="s">
        <v>348</v>
      </c>
      <c r="CN1" s="248" t="s">
        <v>467</v>
      </c>
      <c r="CO1" s="248" t="s">
        <v>468</v>
      </c>
      <c r="CP1" s="248" t="s">
        <v>350</v>
      </c>
      <c r="CQ1" s="248" t="s">
        <v>351</v>
      </c>
      <c r="CR1" s="248" t="s">
        <v>469</v>
      </c>
      <c r="CS1" s="248" t="s">
        <v>470</v>
      </c>
      <c r="CT1" s="248" t="s">
        <v>471</v>
      </c>
      <c r="CU1" s="6"/>
      <c r="CV1" s="6"/>
      <c r="CW1" s="6"/>
      <c r="CX1" s="6"/>
      <c r="CY1" s="6"/>
      <c r="CZ1" s="6"/>
      <c r="DA1" s="6"/>
      <c r="DB1" s="6"/>
      <c r="DC1" s="6"/>
      <c r="DD1" s="6"/>
      <c r="DE1" s="6"/>
      <c r="DF1" s="6"/>
      <c r="DG1" s="6"/>
      <c r="DH1" s="6"/>
      <c r="DI1" s="6"/>
      <c r="DJ1" s="6"/>
      <c r="DK1" s="6"/>
      <c r="DL1" s="6"/>
      <c r="DM1" s="6"/>
    </row>
    <row r="2" spans="1:117">
      <c r="A2" s="4" t="s">
        <v>447</v>
      </c>
      <c r="B2" s="4" t="s">
        <v>372</v>
      </c>
      <c r="C2" s="352"/>
      <c r="D2" s="146" t="s">
        <v>436</v>
      </c>
      <c r="E2" s="146" t="s">
        <v>425</v>
      </c>
      <c r="F2" s="354"/>
      <c r="S2" s="299" t="s">
        <v>134</v>
      </c>
      <c r="T2" s="299" t="s">
        <v>135</v>
      </c>
      <c r="U2" s="300" t="s">
        <v>135</v>
      </c>
      <c r="V2" s="301" t="s">
        <v>135</v>
      </c>
      <c r="W2" s="300" t="s">
        <v>135</v>
      </c>
      <c r="X2" s="302" t="s">
        <v>135</v>
      </c>
      <c r="Y2" s="303" t="s">
        <v>49</v>
      </c>
      <c r="Z2" s="304" t="s">
        <v>50</v>
      </c>
      <c r="AA2" s="305" t="s">
        <v>47</v>
      </c>
      <c r="AB2" s="304" t="s">
        <v>48</v>
      </c>
      <c r="AC2" s="305" t="s">
        <v>51</v>
      </c>
      <c r="AD2" s="305" t="str">
        <f>+Setup!$CB$13</f>
        <v>401K</v>
      </c>
      <c r="AE2" s="304" t="str">
        <f>+Setup!$CB$14</f>
        <v>125P</v>
      </c>
      <c r="AF2" s="305" t="str">
        <f>+Setup!$CB$15</f>
        <v>HSA</v>
      </c>
      <c r="AG2" s="304" t="str">
        <f>+Setup!$CB$16</f>
        <v>Other</v>
      </c>
      <c r="AH2" s="301" t="s">
        <v>156</v>
      </c>
      <c r="AI2" s="300" t="s">
        <v>157</v>
      </c>
      <c r="AJ2" s="300" t="s">
        <v>135</v>
      </c>
      <c r="AK2" s="300" t="s">
        <v>135</v>
      </c>
      <c r="AL2" s="306" t="s">
        <v>141</v>
      </c>
      <c r="AM2" s="306" t="s">
        <v>142</v>
      </c>
      <c r="AN2" s="306" t="s">
        <v>143</v>
      </c>
      <c r="AO2" s="306" t="s">
        <v>158</v>
      </c>
      <c r="AP2" s="306" t="s">
        <v>145</v>
      </c>
      <c r="AQ2" s="306" t="s">
        <v>159</v>
      </c>
      <c r="AR2" s="306" t="s">
        <v>160</v>
      </c>
      <c r="AT2" s="351" t="e">
        <f>VLOOKUP($F$2,[0]!MainDBase,9,FALSE)</f>
        <v>#N/A</v>
      </c>
      <c r="BA2" s="6">
        <v>33353.089999999997</v>
      </c>
      <c r="BB2" s="6">
        <v>31299.480000000003</v>
      </c>
      <c r="BC2" s="6">
        <v>31329.480000000003</v>
      </c>
      <c r="BD2" s="6">
        <v>33057.119999999995</v>
      </c>
      <c r="BE2" s="6">
        <v>33057.119999999995</v>
      </c>
      <c r="BF2" s="6">
        <v>33087.119999999995</v>
      </c>
      <c r="BG2" s="6">
        <v>2049.5499999999997</v>
      </c>
      <c r="BH2" s="6">
        <v>479.31999999999994</v>
      </c>
      <c r="BI2" s="6">
        <v>4074.09</v>
      </c>
      <c r="BJ2" s="6">
        <v>1128.4899999999998</v>
      </c>
      <c r="BK2" s="6">
        <v>330.84999999999997</v>
      </c>
      <c r="BL2" s="6">
        <v>1757.64</v>
      </c>
      <c r="BM2" s="6">
        <v>265.96999999999997</v>
      </c>
      <c r="BN2" s="6">
        <v>30</v>
      </c>
      <c r="BO2" s="6">
        <v>398.32000000000005</v>
      </c>
      <c r="BP2" s="6">
        <v>93.09</v>
      </c>
      <c r="BQ2" s="6">
        <v>528.54</v>
      </c>
      <c r="BR2" s="6">
        <v>15.629999999999999</v>
      </c>
      <c r="BS2" s="6">
        <v>22838.86</v>
      </c>
      <c r="BT2" s="6"/>
      <c r="BU2" s="6">
        <v>15514.75</v>
      </c>
      <c r="BV2" s="6">
        <v>15544.75</v>
      </c>
      <c r="BW2" s="6"/>
      <c r="BX2" s="6"/>
      <c r="BY2" s="6"/>
      <c r="BZ2" s="6"/>
      <c r="CA2" s="6"/>
      <c r="CB2" s="6"/>
      <c r="CC2" s="6"/>
      <c r="CD2" s="6"/>
      <c r="CE2" s="6">
        <v>32423.09</v>
      </c>
      <c r="CF2" s="6">
        <v>0</v>
      </c>
      <c r="CG2" s="6">
        <v>0</v>
      </c>
      <c r="CH2" s="6">
        <v>0</v>
      </c>
      <c r="CI2" s="6">
        <v>0</v>
      </c>
      <c r="CJ2" s="6">
        <v>0</v>
      </c>
      <c r="CK2" s="6">
        <v>130</v>
      </c>
      <c r="CL2" s="6">
        <v>800</v>
      </c>
      <c r="CM2" s="6">
        <v>1386.6666666666667</v>
      </c>
      <c r="CN2" s="6">
        <v>0</v>
      </c>
      <c r="CO2" s="6">
        <v>0</v>
      </c>
      <c r="CP2" s="6">
        <v>0</v>
      </c>
      <c r="CQ2" s="6">
        <v>0</v>
      </c>
      <c r="CR2" s="6">
        <v>0</v>
      </c>
      <c r="CS2" s="6">
        <v>0</v>
      </c>
      <c r="CT2" s="6">
        <v>0</v>
      </c>
    </row>
    <row r="3" spans="1:117">
      <c r="A3" s="4" t="s">
        <v>47</v>
      </c>
      <c r="B3" s="4" t="s">
        <v>373</v>
      </c>
      <c r="C3" s="352"/>
      <c r="D3" s="146" t="s">
        <v>437</v>
      </c>
      <c r="E3" s="146" t="s">
        <v>426</v>
      </c>
      <c r="F3" s="1001" t="str">
        <f>+Setup!CB4</f>
        <v>94-1234567</v>
      </c>
      <c r="I3" s="4" t="s">
        <v>462</v>
      </c>
      <c r="S3" s="6">
        <v>5626.92</v>
      </c>
      <c r="T3" s="6">
        <v>5255.57</v>
      </c>
      <c r="U3" s="6">
        <v>5285.57</v>
      </c>
      <c r="V3" s="6">
        <v>5536.92</v>
      </c>
      <c r="W3" s="6">
        <v>5536.92</v>
      </c>
      <c r="X3" s="6">
        <v>5566.92</v>
      </c>
      <c r="Y3" s="6">
        <v>343.28999999999996</v>
      </c>
      <c r="Z3" s="6">
        <v>80.300000000000011</v>
      </c>
      <c r="AA3" s="6">
        <v>641.24</v>
      </c>
      <c r="AB3" s="6">
        <v>111.59</v>
      </c>
      <c r="AC3" s="6">
        <v>55.67</v>
      </c>
      <c r="AD3" s="6">
        <v>281.35000000000002</v>
      </c>
      <c r="AE3" s="6">
        <v>60</v>
      </c>
      <c r="AF3" s="6">
        <v>30</v>
      </c>
      <c r="AG3" s="6">
        <v>15</v>
      </c>
      <c r="AH3" s="6">
        <v>4008.48</v>
      </c>
      <c r="AI3" s="6" t="s">
        <v>244</v>
      </c>
      <c r="AJ3" s="6">
        <v>5536.92</v>
      </c>
      <c r="AK3" s="6">
        <v>5566.92</v>
      </c>
      <c r="AL3" s="6">
        <v>5255.57</v>
      </c>
      <c r="AM3" s="6">
        <v>5285.57</v>
      </c>
      <c r="AN3" s="6">
        <v>5536.92</v>
      </c>
      <c r="AO3" s="6">
        <v>5536.92</v>
      </c>
      <c r="AP3" s="6">
        <v>5566.92</v>
      </c>
      <c r="AQ3" s="6">
        <v>5536.92</v>
      </c>
      <c r="AR3" s="6">
        <v>5566.92</v>
      </c>
      <c r="AT3" s="351" t="e">
        <f>VLOOKUP($F$2,[0]!MainDBase,2,FALSE)</f>
        <v>#N/A</v>
      </c>
    </row>
    <row r="4" spans="1:117">
      <c r="A4" s="4" t="s">
        <v>448</v>
      </c>
      <c r="B4" s="4" t="s">
        <v>374</v>
      </c>
      <c r="C4" s="352"/>
      <c r="D4" s="146" t="s">
        <v>438</v>
      </c>
      <c r="E4" s="146" t="s">
        <v>428</v>
      </c>
      <c r="F4" s="1001" t="str">
        <f>+Setup!CB1</f>
        <v>SABLE CONTRUCTION LTD</v>
      </c>
      <c r="AT4" s="351" t="e">
        <f>VLOOKUP($F$2,[0]!MainDBase,4,FALSE)</f>
        <v>#N/A</v>
      </c>
    </row>
    <row r="5" spans="1:117">
      <c r="A5" s="4" t="s">
        <v>49</v>
      </c>
      <c r="B5" s="4" t="s">
        <v>375</v>
      </c>
      <c r="C5" s="352"/>
      <c r="D5" s="146" t="s">
        <v>440</v>
      </c>
      <c r="E5" s="146" t="s">
        <v>429</v>
      </c>
      <c r="F5" s="1001" t="str">
        <f>+Setup!CB2</f>
        <v>Down Shops</v>
      </c>
      <c r="J5" s="6"/>
      <c r="AT5" s="351" t="e">
        <f>VLOOKUP($F$2,[0]!MainDBase,5,FALSE)&amp;", "&amp;VLOOKUP($F$2,[0]!MainDBase,6,FALSE)</f>
        <v>#N/A</v>
      </c>
    </row>
    <row r="6" spans="1:117" ht="16.5" customHeight="1">
      <c r="A6" s="4" t="s">
        <v>449</v>
      </c>
      <c r="B6" s="4" t="s">
        <v>376</v>
      </c>
      <c r="C6" s="352"/>
      <c r="D6" s="146" t="s">
        <v>441</v>
      </c>
      <c r="E6" s="146" t="s">
        <v>430</v>
      </c>
      <c r="F6" s="1001" t="str">
        <f>+Setup!CB3</f>
        <v>P.O. Box 94607</v>
      </c>
      <c r="H6" s="205" t="s">
        <v>11</v>
      </c>
      <c r="I6" s="372">
        <f ca="1">OFFSET(DBase1!$A$1,W2info!$J$6,0)</f>
        <v>10001</v>
      </c>
      <c r="J6" s="373">
        <v>1</v>
      </c>
      <c r="AS6" s="4" t="s">
        <v>464</v>
      </c>
      <c r="AT6">
        <f ca="1">+I6</f>
        <v>10001</v>
      </c>
    </row>
    <row r="7" spans="1:117" ht="17.25" customHeight="1">
      <c r="A7" s="4" t="s">
        <v>202</v>
      </c>
      <c r="B7" s="4" t="s">
        <v>377</v>
      </c>
      <c r="C7" s="352"/>
      <c r="D7" s="146" t="s">
        <v>442</v>
      </c>
      <c r="E7" s="146" t="s">
        <v>431</v>
      </c>
      <c r="F7" s="354"/>
      <c r="H7" s="205" t="s">
        <v>461</v>
      </c>
      <c r="I7" s="372" t="str">
        <f ca="1">OFFSET(DBase1!$A$1,W2info!$J$7,0)</f>
        <v>EOF</v>
      </c>
      <c r="J7" s="373">
        <v>4</v>
      </c>
      <c r="AS7" s="4" t="s">
        <v>463</v>
      </c>
      <c r="AT7">
        <f>+J7-J6+1</f>
        <v>4</v>
      </c>
    </row>
    <row r="8" spans="1:117">
      <c r="A8" s="4" t="s">
        <v>450</v>
      </c>
      <c r="B8" s="4" t="s">
        <v>378</v>
      </c>
      <c r="C8" s="352"/>
      <c r="D8" s="146" t="s">
        <v>439</v>
      </c>
      <c r="E8" s="146" t="s">
        <v>427</v>
      </c>
      <c r="F8" s="1000"/>
      <c r="J8" s="6"/>
      <c r="AS8" s="4" t="s">
        <v>466</v>
      </c>
      <c r="AT8" s="130">
        <f ca="1">OFFSET(DBase1!$A$1,W2info!$AU$9,0)</f>
        <v>0</v>
      </c>
    </row>
    <row r="9" spans="1:117">
      <c r="A9" s="4" t="s">
        <v>451</v>
      </c>
      <c r="B9" s="4" t="s">
        <v>379</v>
      </c>
      <c r="C9" s="352"/>
      <c r="D9" s="146" t="s">
        <v>444</v>
      </c>
      <c r="E9" s="146" t="s">
        <v>432</v>
      </c>
      <c r="F9" s="1000"/>
      <c r="AS9" s="4" t="s">
        <v>465</v>
      </c>
      <c r="AT9" s="354">
        <v>0</v>
      </c>
      <c r="AU9">
        <f>+J7-AT9+1</f>
        <v>5</v>
      </c>
    </row>
    <row r="10" spans="1:117">
      <c r="A10" s="4" t="s">
        <v>452</v>
      </c>
      <c r="B10" s="4" t="s">
        <v>380</v>
      </c>
      <c r="C10" s="352"/>
      <c r="D10" s="146" t="s">
        <v>443</v>
      </c>
      <c r="E10" s="146" t="s">
        <v>433</v>
      </c>
      <c r="F10" s="1000"/>
      <c r="AT10" s="354">
        <v>100009</v>
      </c>
    </row>
    <row r="11" spans="1:117">
      <c r="A11" s="4" t="s">
        <v>453</v>
      </c>
      <c r="B11" s="4" t="s">
        <v>381</v>
      </c>
      <c r="C11" s="352"/>
      <c r="D11" s="146" t="s">
        <v>445</v>
      </c>
      <c r="E11" s="146" t="s">
        <v>434</v>
      </c>
      <c r="F11" s="1000"/>
      <c r="AT11" s="276" t="e">
        <f>MATCH(AT10,DBase1!$A$1:$A$5,0)-1</f>
        <v>#N/A</v>
      </c>
    </row>
    <row r="12" spans="1:117">
      <c r="A12" s="4" t="s">
        <v>454</v>
      </c>
      <c r="B12" s="4" t="s">
        <v>382</v>
      </c>
      <c r="C12" s="352"/>
      <c r="D12" s="146" t="s">
        <v>446</v>
      </c>
      <c r="E12" s="146" t="s">
        <v>435</v>
      </c>
      <c r="F12" s="1000"/>
    </row>
    <row r="13" spans="1:117">
      <c r="A13" s="4" t="s">
        <v>4</v>
      </c>
      <c r="B13" s="4" t="s">
        <v>383</v>
      </c>
      <c r="C13" s="352"/>
      <c r="D13" s="352">
        <v>30</v>
      </c>
      <c r="E13" s="6"/>
      <c r="F13" s="6"/>
      <c r="AS13" t="s">
        <v>1189</v>
      </c>
      <c r="AT13" s="999">
        <v>1</v>
      </c>
    </row>
    <row r="14" spans="1:117">
      <c r="B14" s="4" t="s">
        <v>384</v>
      </c>
      <c r="C14" s="352">
        <v>60</v>
      </c>
      <c r="D14" s="352">
        <v>15</v>
      </c>
      <c r="E14" s="6"/>
      <c r="F14" s="6"/>
      <c r="AS14" t="s">
        <v>1190</v>
      </c>
      <c r="AT14" s="999"/>
    </row>
    <row r="15" spans="1:117">
      <c r="B15" s="4" t="s">
        <v>385</v>
      </c>
      <c r="C15" s="352"/>
      <c r="D15" s="6"/>
      <c r="E15" s="6"/>
      <c r="F15" s="6"/>
      <c r="AS15" t="s">
        <v>1191</v>
      </c>
      <c r="AT15" s="999">
        <v>3</v>
      </c>
    </row>
    <row r="16" spans="1:117">
      <c r="A16" s="4" t="s">
        <v>455</v>
      </c>
      <c r="B16" s="4" t="s">
        <v>386</v>
      </c>
      <c r="C16" s="1002" t="str">
        <f>+Setup!CC5</f>
        <v>CA</v>
      </c>
      <c r="D16" s="1003" t="str">
        <f>+Setup!CB5</f>
        <v>152-1212123</v>
      </c>
      <c r="E16" s="6"/>
      <c r="F16" s="6"/>
      <c r="AS16" t="s">
        <v>1192</v>
      </c>
      <c r="AT16" s="999" t="b">
        <f>ISEVEN(AT15)</f>
        <v>0</v>
      </c>
    </row>
    <row r="17" spans="1:46">
      <c r="A17" s="4" t="s">
        <v>457</v>
      </c>
      <c r="B17" s="4" t="s">
        <v>387</v>
      </c>
      <c r="C17" s="352"/>
      <c r="D17" s="861"/>
      <c r="E17" s="6"/>
      <c r="F17" s="6"/>
      <c r="AS17" t="s">
        <v>1193</v>
      </c>
      <c r="AT17" s="999" t="b">
        <f>C2=""</f>
        <v>1</v>
      </c>
    </row>
    <row r="18" spans="1:46">
      <c r="A18" s="4" t="s">
        <v>48</v>
      </c>
      <c r="B18" s="4" t="s">
        <v>388</v>
      </c>
      <c r="C18" s="352"/>
      <c r="D18" s="861"/>
      <c r="E18" s="6"/>
      <c r="F18" s="6"/>
    </row>
    <row r="19" spans="1:46">
      <c r="A19" s="4" t="s">
        <v>458</v>
      </c>
      <c r="B19" s="4" t="s">
        <v>389</v>
      </c>
      <c r="C19" s="352"/>
      <c r="D19" s="861"/>
      <c r="E19" s="6"/>
      <c r="F19" s="6"/>
    </row>
    <row r="20" spans="1:46">
      <c r="B20" s="4" t="s">
        <v>390</v>
      </c>
      <c r="C20" s="352"/>
      <c r="D20" s="1004"/>
      <c r="E20" s="6"/>
      <c r="F20" s="6"/>
    </row>
    <row r="21" spans="1:46">
      <c r="A21" s="4" t="s">
        <v>459</v>
      </c>
      <c r="B21" s="4" t="s">
        <v>391</v>
      </c>
      <c r="C21" s="353"/>
      <c r="D21" s="861"/>
      <c r="E21" s="6"/>
      <c r="F21" s="6"/>
    </row>
    <row r="22" spans="1:46">
      <c r="B22" s="4"/>
      <c r="C22" s="7"/>
      <c r="D22" s="6"/>
      <c r="E22" s="6"/>
      <c r="F22" s="6"/>
    </row>
    <row r="23" spans="1:46">
      <c r="B23" s="4"/>
      <c r="C23" s="7"/>
      <c r="D23" s="6"/>
      <c r="E23" s="6"/>
      <c r="F23" s="6"/>
    </row>
    <row r="24" spans="1:46">
      <c r="B24" s="4"/>
      <c r="C24" s="7"/>
      <c r="D24" s="6"/>
      <c r="E24" s="6"/>
      <c r="F24" s="6"/>
    </row>
    <row r="25" spans="1:46">
      <c r="A25" s="997" t="s">
        <v>447</v>
      </c>
      <c r="B25" s="309" t="s">
        <v>372</v>
      </c>
      <c r="C25" s="1005"/>
      <c r="D25" s="1006"/>
      <c r="E25" s="1006"/>
      <c r="F25" s="1007"/>
    </row>
    <row r="26" spans="1:46">
      <c r="A26" s="868" t="s">
        <v>47</v>
      </c>
      <c r="B26" s="5" t="s">
        <v>373</v>
      </c>
      <c r="C26" s="1008"/>
      <c r="D26" s="903"/>
      <c r="E26" s="903"/>
      <c r="F26" s="920"/>
    </row>
    <row r="27" spans="1:46">
      <c r="A27" s="868" t="s">
        <v>448</v>
      </c>
      <c r="B27" s="5" t="s">
        <v>374</v>
      </c>
      <c r="C27" s="1008"/>
      <c r="D27" s="903"/>
      <c r="E27" s="903"/>
      <c r="F27" s="920"/>
    </row>
    <row r="28" spans="1:46">
      <c r="A28" s="868" t="s">
        <v>49</v>
      </c>
      <c r="B28" s="5" t="s">
        <v>375</v>
      </c>
      <c r="C28" s="1008"/>
      <c r="D28" s="903"/>
      <c r="E28" s="903"/>
      <c r="F28" s="920"/>
    </row>
    <row r="29" spans="1:46">
      <c r="A29" s="868" t="s">
        <v>449</v>
      </c>
      <c r="B29" s="5" t="s">
        <v>376</v>
      </c>
      <c r="C29" s="1008"/>
      <c r="D29" s="903"/>
      <c r="E29" s="903"/>
      <c r="F29" s="920"/>
    </row>
    <row r="30" spans="1:46">
      <c r="A30" s="868" t="s">
        <v>202</v>
      </c>
      <c r="B30" s="5" t="s">
        <v>377</v>
      </c>
      <c r="C30" s="1008"/>
      <c r="D30" s="903"/>
      <c r="E30" s="903"/>
      <c r="F30" s="920"/>
    </row>
    <row r="31" spans="1:46">
      <c r="A31" s="868" t="s">
        <v>450</v>
      </c>
      <c r="B31" s="5" t="s">
        <v>378</v>
      </c>
      <c r="C31" s="1008"/>
      <c r="D31" s="903"/>
      <c r="E31" s="903"/>
      <c r="F31" s="920"/>
    </row>
    <row r="32" spans="1:46">
      <c r="A32" s="868" t="s">
        <v>451</v>
      </c>
      <c r="B32" s="5" t="s">
        <v>379</v>
      </c>
      <c r="C32" s="1008"/>
      <c r="D32" s="903"/>
      <c r="E32" s="903"/>
      <c r="F32" s="920"/>
    </row>
    <row r="33" spans="1:6">
      <c r="A33" s="868" t="s">
        <v>452</v>
      </c>
      <c r="B33" s="5" t="s">
        <v>380</v>
      </c>
      <c r="C33" s="1008"/>
      <c r="D33" s="903"/>
      <c r="E33" s="903"/>
      <c r="F33" s="920"/>
    </row>
    <row r="34" spans="1:6">
      <c r="A34" s="868" t="s">
        <v>453</v>
      </c>
      <c r="B34" s="5" t="s">
        <v>381</v>
      </c>
      <c r="C34" s="1008"/>
      <c r="D34" s="903"/>
      <c r="E34" s="903"/>
      <c r="F34" s="920"/>
    </row>
    <row r="35" spans="1:6">
      <c r="A35" s="868" t="s">
        <v>454</v>
      </c>
      <c r="B35" s="5" t="s">
        <v>382</v>
      </c>
      <c r="C35" s="1008"/>
      <c r="D35" s="903"/>
      <c r="E35" s="903"/>
      <c r="F35" s="920"/>
    </row>
    <row r="36" spans="1:6">
      <c r="A36" s="868" t="s">
        <v>4</v>
      </c>
      <c r="B36" s="5" t="s">
        <v>383</v>
      </c>
      <c r="C36" s="1008"/>
      <c r="D36" s="903"/>
      <c r="E36" s="903"/>
      <c r="F36" s="920"/>
    </row>
    <row r="37" spans="1:6">
      <c r="A37" s="868"/>
      <c r="B37" s="5" t="s">
        <v>384</v>
      </c>
      <c r="C37" s="1008"/>
      <c r="D37" s="903"/>
      <c r="E37" s="903"/>
      <c r="F37" s="920"/>
    </row>
    <row r="38" spans="1:6">
      <c r="A38" s="868"/>
      <c r="B38" s="5" t="s">
        <v>385</v>
      </c>
      <c r="C38" s="1008"/>
      <c r="D38" s="903"/>
      <c r="E38" s="903"/>
      <c r="F38" s="920"/>
    </row>
    <row r="39" spans="1:6">
      <c r="A39" s="868" t="s">
        <v>455</v>
      </c>
      <c r="B39" s="5" t="s">
        <v>386</v>
      </c>
      <c r="C39" s="1008"/>
      <c r="D39" s="903"/>
      <c r="E39" s="903"/>
      <c r="F39" s="920"/>
    </row>
    <row r="40" spans="1:6">
      <c r="A40" s="868" t="s">
        <v>457</v>
      </c>
      <c r="B40" s="5" t="s">
        <v>387</v>
      </c>
      <c r="C40" s="1008"/>
      <c r="D40" s="903"/>
      <c r="E40" s="903"/>
      <c r="F40" s="920"/>
    </row>
    <row r="41" spans="1:6">
      <c r="A41" s="868" t="s">
        <v>48</v>
      </c>
      <c r="B41" s="5" t="s">
        <v>388</v>
      </c>
      <c r="C41" s="1008"/>
      <c r="D41" s="903"/>
      <c r="E41" s="903"/>
      <c r="F41" s="920"/>
    </row>
    <row r="42" spans="1:6">
      <c r="A42" s="868" t="s">
        <v>458</v>
      </c>
      <c r="B42" s="5" t="s">
        <v>389</v>
      </c>
      <c r="C42" s="1008"/>
      <c r="D42" s="903"/>
      <c r="E42" s="903"/>
      <c r="F42" s="920"/>
    </row>
    <row r="43" spans="1:6">
      <c r="A43" s="868"/>
      <c r="B43" s="5" t="s">
        <v>390</v>
      </c>
      <c r="C43" s="1008"/>
      <c r="D43" s="903"/>
      <c r="E43" s="903"/>
      <c r="F43" s="920"/>
    </row>
    <row r="44" spans="1:6">
      <c r="A44" s="998" t="s">
        <v>459</v>
      </c>
      <c r="B44" s="1" t="s">
        <v>391</v>
      </c>
      <c r="C44" s="1009"/>
      <c r="D44" s="1010"/>
      <c r="E44" s="1010"/>
      <c r="F44" s="922"/>
    </row>
  </sheetData>
  <sheetProtection password="DFC1" sheet="1" objects="1" scenarios="1" selectLockedCells="1" selectUnlockedCells="1"/>
  <phoneticPr fontId="11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Drop Down 1">
              <controlPr defaultSize="0" autoLine="0" autoPict="0">
                <anchor moveWithCells="1">
                  <from>
                    <xdr:col>9</xdr:col>
                    <xdr:colOff>9525</xdr:colOff>
                    <xdr:row>5</xdr:row>
                    <xdr:rowOff>0</xdr:rowOff>
                  </from>
                  <to>
                    <xdr:col>10</xdr:col>
                    <xdr:colOff>38100</xdr:colOff>
                    <xdr:row>5</xdr:row>
                    <xdr:rowOff>200025</xdr:rowOff>
                  </to>
                </anchor>
              </controlPr>
            </control>
          </mc:Choice>
        </mc:AlternateContent>
        <mc:AlternateContent xmlns:mc="http://schemas.openxmlformats.org/markup-compatibility/2006">
          <mc:Choice Requires="x14">
            <control shapeId="41986" r:id="rId5" name="Drop Down 2">
              <controlPr defaultSize="0" autoLine="0" autoPict="0">
                <anchor moveWithCells="1">
                  <from>
                    <xdr:col>9</xdr:col>
                    <xdr:colOff>9525</xdr:colOff>
                    <xdr:row>6</xdr:row>
                    <xdr:rowOff>0</xdr:rowOff>
                  </from>
                  <to>
                    <xdr:col>10</xdr:col>
                    <xdr:colOff>38100</xdr:colOff>
                    <xdr:row>7</xdr:row>
                    <xdr:rowOff>0</xdr:rowOff>
                  </to>
                </anchor>
              </controlPr>
            </control>
          </mc:Choice>
        </mc:AlternateContent>
        <mc:AlternateContent xmlns:mc="http://schemas.openxmlformats.org/markup-compatibility/2006">
          <mc:Choice Requires="x14">
            <control shapeId="41988" r:id="rId6" name="Button 4">
              <controlPr defaultSize="0" print="0" autoFill="0" autoPict="0" macro="[0]!Return1">
                <anchor moveWithCells="1" sizeWithCells="1">
                  <from>
                    <xdr:col>8</xdr:col>
                    <xdr:colOff>952500</xdr:colOff>
                    <xdr:row>8</xdr:row>
                    <xdr:rowOff>9525</xdr:rowOff>
                  </from>
                  <to>
                    <xdr:col>9</xdr:col>
                    <xdr:colOff>1123950</xdr:colOff>
                    <xdr:row>9</xdr:row>
                    <xdr:rowOff>114300</xdr:rowOff>
                  </to>
                </anchor>
              </controlPr>
            </control>
          </mc:Choice>
        </mc:AlternateContent>
        <mc:AlternateContent xmlns:mc="http://schemas.openxmlformats.org/markup-compatibility/2006">
          <mc:Choice Requires="x14">
            <control shapeId="41989" r:id="rId7" name="Option Button 5">
              <controlPr defaultSize="0" autoFill="0" autoLine="0" autoPict="0">
                <anchor moveWithCells="1">
                  <from>
                    <xdr:col>7</xdr:col>
                    <xdr:colOff>381000</xdr:colOff>
                    <xdr:row>3</xdr:row>
                    <xdr:rowOff>47625</xdr:rowOff>
                  </from>
                  <to>
                    <xdr:col>8</xdr:col>
                    <xdr:colOff>514350</xdr:colOff>
                    <xdr:row>4</xdr:row>
                    <xdr:rowOff>104775</xdr:rowOff>
                  </to>
                </anchor>
              </controlPr>
            </control>
          </mc:Choice>
        </mc:AlternateContent>
        <mc:AlternateContent xmlns:mc="http://schemas.openxmlformats.org/markup-compatibility/2006">
          <mc:Choice Requires="x14">
            <control shapeId="41990" r:id="rId8" name="Option Button 6">
              <controlPr defaultSize="0" autoFill="0" autoLine="0" autoPict="0">
                <anchor moveWithCells="1">
                  <from>
                    <xdr:col>8</xdr:col>
                    <xdr:colOff>914400</xdr:colOff>
                    <xdr:row>3</xdr:row>
                    <xdr:rowOff>38100</xdr:rowOff>
                  </from>
                  <to>
                    <xdr:col>9</xdr:col>
                    <xdr:colOff>819150</xdr:colOff>
                    <xdr:row>4</xdr:row>
                    <xdr:rowOff>95250</xdr:rowOff>
                  </to>
                </anchor>
              </controlPr>
            </control>
          </mc:Choice>
        </mc:AlternateContent>
        <mc:AlternateContent xmlns:mc="http://schemas.openxmlformats.org/markup-compatibility/2006">
          <mc:Choice Requires="x14">
            <control shapeId="41987" r:id="rId9" name="Button 3">
              <controlPr defaultSize="0" print="0" autoFill="0" autoPict="0" macro="[0]!PrintW2">
                <anchor moveWithCells="1" sizeWithCells="1">
                  <from>
                    <xdr:col>7</xdr:col>
                    <xdr:colOff>152400</xdr:colOff>
                    <xdr:row>8</xdr:row>
                    <xdr:rowOff>9525</xdr:rowOff>
                  </from>
                  <to>
                    <xdr:col>8</xdr:col>
                    <xdr:colOff>581025</xdr:colOff>
                    <xdr:row>9</xdr:row>
                    <xdr:rowOff>114300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U18"/>
  <sheetViews>
    <sheetView topLeftCell="AV1" workbookViewId="0">
      <selection activeCell="B2" sqref="B2:W18"/>
    </sheetView>
  </sheetViews>
  <sheetFormatPr defaultRowHeight="12.75"/>
  <cols>
    <col min="1" max="1" width="14" hidden="1" customWidth="1"/>
    <col min="2" max="47" width="9.140625" hidden="1" customWidth="1"/>
  </cols>
  <sheetData>
    <row r="1" spans="1:47" ht="15.75">
      <c r="B1" s="490" t="s">
        <v>134</v>
      </c>
      <c r="C1" s="490" t="s">
        <v>141</v>
      </c>
      <c r="D1" s="490" t="s">
        <v>142</v>
      </c>
      <c r="E1" s="490" t="s">
        <v>143</v>
      </c>
      <c r="F1" s="490" t="s">
        <v>144</v>
      </c>
      <c r="G1" s="490" t="s">
        <v>145</v>
      </c>
      <c r="H1" s="247" t="s">
        <v>49</v>
      </c>
      <c r="I1" s="247" t="s">
        <v>50</v>
      </c>
      <c r="J1" s="247" t="s">
        <v>47</v>
      </c>
      <c r="K1" s="247" t="s">
        <v>48</v>
      </c>
      <c r="L1" s="247" t="s">
        <v>51</v>
      </c>
      <c r="M1" s="247" t="str">
        <f>+Setup!$CB$13</f>
        <v>401K</v>
      </c>
      <c r="N1" s="247" t="str">
        <f>+Setup!$CB$14</f>
        <v>125P</v>
      </c>
      <c r="O1" s="247" t="str">
        <f>+Setup!$CB$15</f>
        <v>HSA</v>
      </c>
      <c r="P1" s="247" t="str">
        <f>+Setup!$CB$16</f>
        <v>Other</v>
      </c>
      <c r="Q1" s="491" t="s">
        <v>97</v>
      </c>
      <c r="R1" s="490" t="s">
        <v>98</v>
      </c>
      <c r="S1" s="492" t="s">
        <v>103</v>
      </c>
      <c r="T1" s="493" t="s">
        <v>179</v>
      </c>
      <c r="U1" s="494" t="s">
        <v>6</v>
      </c>
      <c r="V1" s="247" t="s">
        <v>304</v>
      </c>
      <c r="W1" s="495" t="s">
        <v>303</v>
      </c>
      <c r="X1" s="248" t="s">
        <v>562</v>
      </c>
      <c r="Y1" s="248" t="s">
        <v>563</v>
      </c>
      <c r="Z1" s="248" t="s">
        <v>564</v>
      </c>
      <c r="AA1" s="248" t="s">
        <v>565</v>
      </c>
      <c r="AB1" s="248" t="s">
        <v>566</v>
      </c>
      <c r="AC1" s="496" t="s">
        <v>567</v>
      </c>
      <c r="AD1" s="248" t="s">
        <v>568</v>
      </c>
      <c r="AE1" s="248" t="s">
        <v>763</v>
      </c>
      <c r="AF1" s="248" t="s">
        <v>348</v>
      </c>
      <c r="AG1" s="248" t="s">
        <v>467</v>
      </c>
      <c r="AH1" s="248" t="s">
        <v>468</v>
      </c>
      <c r="AI1" s="248" t="s">
        <v>350</v>
      </c>
      <c r="AJ1" s="248" t="s">
        <v>351</v>
      </c>
      <c r="AK1" s="248" t="s">
        <v>469</v>
      </c>
      <c r="AL1" s="248" t="s">
        <v>470</v>
      </c>
      <c r="AM1" s="248" t="s">
        <v>471</v>
      </c>
      <c r="AN1" s="248" t="s">
        <v>348</v>
      </c>
      <c r="AO1" s="248" t="s">
        <v>467</v>
      </c>
      <c r="AP1" s="248" t="s">
        <v>468</v>
      </c>
      <c r="AQ1" s="248" t="s">
        <v>350</v>
      </c>
      <c r="AR1" s="248" t="s">
        <v>351</v>
      </c>
      <c r="AS1" s="248" t="s">
        <v>469</v>
      </c>
      <c r="AT1" s="248" t="s">
        <v>470</v>
      </c>
      <c r="AU1" s="248" t="s">
        <v>471</v>
      </c>
    </row>
    <row r="2" spans="1:47">
      <c r="A2" t="s">
        <v>258</v>
      </c>
      <c r="B2">
        <v>0</v>
      </c>
      <c r="C2">
        <v>0</v>
      </c>
      <c r="D2">
        <v>0</v>
      </c>
      <c r="E2">
        <v>0</v>
      </c>
      <c r="F2">
        <v>0</v>
      </c>
      <c r="G2">
        <v>0</v>
      </c>
      <c r="H2">
        <v>0</v>
      </c>
      <c r="I2">
        <v>0</v>
      </c>
      <c r="J2">
        <v>0</v>
      </c>
      <c r="K2">
        <v>0</v>
      </c>
      <c r="L2">
        <v>0</v>
      </c>
      <c r="M2">
        <v>0</v>
      </c>
      <c r="N2">
        <v>0</v>
      </c>
      <c r="O2">
        <v>0</v>
      </c>
      <c r="P2">
        <v>0</v>
      </c>
      <c r="Q2">
        <v>0</v>
      </c>
      <c r="R2">
        <v>0</v>
      </c>
      <c r="S2">
        <v>0</v>
      </c>
      <c r="T2">
        <v>0</v>
      </c>
      <c r="V2">
        <v>0</v>
      </c>
      <c r="W2">
        <v>0</v>
      </c>
    </row>
    <row r="3" spans="1:47">
      <c r="A3" t="s">
        <v>259</v>
      </c>
      <c r="B3">
        <v>0</v>
      </c>
      <c r="C3">
        <v>0</v>
      </c>
      <c r="D3">
        <v>0</v>
      </c>
      <c r="E3">
        <v>0</v>
      </c>
      <c r="F3">
        <v>0</v>
      </c>
      <c r="G3">
        <v>0</v>
      </c>
      <c r="H3">
        <v>0</v>
      </c>
      <c r="I3">
        <v>0</v>
      </c>
      <c r="J3">
        <v>0</v>
      </c>
      <c r="K3">
        <v>0</v>
      </c>
      <c r="L3">
        <v>0</v>
      </c>
      <c r="M3">
        <v>0</v>
      </c>
      <c r="N3">
        <v>0</v>
      </c>
      <c r="O3">
        <v>0</v>
      </c>
      <c r="P3">
        <v>0</v>
      </c>
      <c r="Q3">
        <v>0</v>
      </c>
      <c r="R3">
        <v>0</v>
      </c>
      <c r="S3">
        <v>0</v>
      </c>
      <c r="T3">
        <v>0</v>
      </c>
      <c r="V3">
        <v>0</v>
      </c>
      <c r="W3">
        <v>0</v>
      </c>
    </row>
    <row r="4" spans="1:47">
      <c r="A4" t="s">
        <v>260</v>
      </c>
      <c r="B4">
        <v>10500</v>
      </c>
      <c r="C4">
        <v>9814.4500000000007</v>
      </c>
      <c r="D4">
        <v>9824.4500000000007</v>
      </c>
      <c r="E4">
        <v>10429.450000000001</v>
      </c>
      <c r="F4">
        <v>10429.450000000001</v>
      </c>
      <c r="G4">
        <v>10439.450000000001</v>
      </c>
      <c r="H4">
        <v>646.63</v>
      </c>
      <c r="I4">
        <v>151.22999999999999</v>
      </c>
      <c r="J4">
        <v>1131.77</v>
      </c>
      <c r="K4">
        <v>314.83999999999997</v>
      </c>
      <c r="L4">
        <v>104.39999999999999</v>
      </c>
      <c r="M4">
        <v>615</v>
      </c>
      <c r="N4">
        <v>60.55</v>
      </c>
      <c r="O4">
        <v>10</v>
      </c>
      <c r="P4">
        <v>61.17</v>
      </c>
      <c r="Q4">
        <v>62.580000000000005</v>
      </c>
      <c r="R4">
        <v>354.95</v>
      </c>
      <c r="S4">
        <v>10.5</v>
      </c>
      <c r="T4">
        <v>7404.41</v>
      </c>
      <c r="V4">
        <v>10429.450000000001</v>
      </c>
      <c r="W4">
        <v>10439.450000000001</v>
      </c>
    </row>
    <row r="5" spans="1:47">
      <c r="A5" t="s">
        <v>261</v>
      </c>
      <c r="B5">
        <v>10500</v>
      </c>
      <c r="C5">
        <v>9814.4500000000007</v>
      </c>
      <c r="D5">
        <v>9824.4500000000007</v>
      </c>
      <c r="E5">
        <v>10429.450000000001</v>
      </c>
      <c r="F5">
        <v>10429.450000000001</v>
      </c>
      <c r="G5">
        <v>10439.450000000001</v>
      </c>
      <c r="H5">
        <v>646.63</v>
      </c>
      <c r="I5">
        <v>151.22999999999999</v>
      </c>
      <c r="J5">
        <v>1131.77</v>
      </c>
      <c r="K5">
        <v>314.83999999999997</v>
      </c>
      <c r="L5">
        <v>104.39999999999999</v>
      </c>
      <c r="M5">
        <v>615</v>
      </c>
      <c r="N5">
        <v>60.55</v>
      </c>
      <c r="O5">
        <v>10</v>
      </c>
      <c r="P5">
        <v>61.17</v>
      </c>
      <c r="Q5">
        <v>62.580000000000005</v>
      </c>
      <c r="R5">
        <v>354.95</v>
      </c>
      <c r="S5">
        <v>10.5</v>
      </c>
      <c r="T5">
        <v>7404.41</v>
      </c>
      <c r="U5" t="s">
        <v>6</v>
      </c>
      <c r="V5">
        <v>10429.450000000001</v>
      </c>
      <c r="W5">
        <v>10439.450000000001</v>
      </c>
    </row>
    <row r="6" spans="1:47">
      <c r="A6" t="s">
        <v>258</v>
      </c>
      <c r="B6">
        <v>2280.77</v>
      </c>
      <c r="C6">
        <v>2118.35</v>
      </c>
      <c r="D6">
        <v>2128.35</v>
      </c>
      <c r="E6">
        <v>2232.39</v>
      </c>
      <c r="F6">
        <v>2232.39</v>
      </c>
      <c r="G6">
        <v>2242.39</v>
      </c>
      <c r="H6">
        <v>138.41</v>
      </c>
      <c r="I6">
        <v>32.370000000000005</v>
      </c>
      <c r="J6">
        <v>348.32</v>
      </c>
      <c r="K6">
        <v>110.17</v>
      </c>
      <c r="L6">
        <v>22.42</v>
      </c>
      <c r="M6">
        <v>114.03999999999999</v>
      </c>
      <c r="N6">
        <v>38.379999999999995</v>
      </c>
      <c r="O6">
        <v>10</v>
      </c>
      <c r="P6">
        <v>41.35</v>
      </c>
      <c r="Q6">
        <v>13.39</v>
      </c>
      <c r="R6">
        <v>76.25</v>
      </c>
      <c r="S6">
        <v>2.2799999999999998</v>
      </c>
      <c r="T6">
        <v>1425.31</v>
      </c>
      <c r="V6">
        <v>2232.39</v>
      </c>
      <c r="W6">
        <v>2242.39</v>
      </c>
    </row>
    <row r="7" spans="1:47">
      <c r="A7" t="s">
        <v>259</v>
      </c>
      <c r="B7">
        <v>8226.92</v>
      </c>
      <c r="C7">
        <v>7760.4400000000005</v>
      </c>
      <c r="D7">
        <v>7760.4400000000005</v>
      </c>
      <c r="E7">
        <v>8171.7799999999988</v>
      </c>
      <c r="F7">
        <v>8171.7799999999988</v>
      </c>
      <c r="G7">
        <v>8171.7799999999988</v>
      </c>
      <c r="H7">
        <v>506.65000000000003</v>
      </c>
      <c r="I7">
        <v>118.48999999999998</v>
      </c>
      <c r="J7">
        <v>1020.5799999999999</v>
      </c>
      <c r="K7">
        <v>274.05</v>
      </c>
      <c r="L7">
        <v>81.710000000000008</v>
      </c>
      <c r="M7">
        <v>411.34000000000003</v>
      </c>
      <c r="N7">
        <v>55.14</v>
      </c>
      <c r="O7">
        <v>0</v>
      </c>
      <c r="P7">
        <v>109.05000000000001</v>
      </c>
      <c r="Q7">
        <v>2.2999999999999998</v>
      </c>
      <c r="R7">
        <v>13.02</v>
      </c>
      <c r="S7">
        <v>0.35</v>
      </c>
      <c r="T7">
        <v>5649.91</v>
      </c>
      <c r="V7">
        <v>382.90999999999985</v>
      </c>
      <c r="W7">
        <v>382.90999999999985</v>
      </c>
    </row>
    <row r="8" spans="1:47">
      <c r="A8" t="s">
        <v>260</v>
      </c>
      <c r="B8">
        <v>11111.55</v>
      </c>
      <c r="C8">
        <v>10452.459999999999</v>
      </c>
      <c r="D8">
        <v>10462.459999999999</v>
      </c>
      <c r="E8">
        <v>11008.029999999999</v>
      </c>
      <c r="F8">
        <v>11008.029999999999</v>
      </c>
      <c r="G8">
        <v>11018.029999999999</v>
      </c>
      <c r="H8">
        <v>682.5</v>
      </c>
      <c r="I8">
        <v>159.61000000000001</v>
      </c>
      <c r="J8">
        <v>1509.71</v>
      </c>
      <c r="K8">
        <v>427.87</v>
      </c>
      <c r="L8">
        <v>110.17</v>
      </c>
      <c r="M8">
        <v>555.56999999999994</v>
      </c>
      <c r="N8">
        <v>93.52</v>
      </c>
      <c r="O8">
        <v>10</v>
      </c>
      <c r="P8">
        <v>150.4</v>
      </c>
      <c r="Q8">
        <v>14.82</v>
      </c>
      <c r="R8">
        <v>84.32</v>
      </c>
      <c r="S8">
        <v>2.5</v>
      </c>
      <c r="T8">
        <v>7412.2</v>
      </c>
      <c r="V8">
        <v>2470</v>
      </c>
      <c r="W8">
        <v>2480</v>
      </c>
    </row>
    <row r="9" spans="1:47">
      <c r="A9" t="s">
        <v>262</v>
      </c>
      <c r="B9">
        <v>21619.24</v>
      </c>
      <c r="C9">
        <v>20331.250000000004</v>
      </c>
      <c r="D9">
        <v>20351.250000000004</v>
      </c>
      <c r="E9">
        <v>21412.199999999997</v>
      </c>
      <c r="F9">
        <v>21412.199999999997</v>
      </c>
      <c r="G9">
        <v>21432.199999999997</v>
      </c>
      <c r="H9">
        <v>1327.56</v>
      </c>
      <c r="I9">
        <v>310.46999999999997</v>
      </c>
      <c r="J9">
        <v>2878.61</v>
      </c>
      <c r="K9">
        <v>812.08999999999992</v>
      </c>
      <c r="L9">
        <v>214.29999999999998</v>
      </c>
      <c r="M9">
        <v>1080.95</v>
      </c>
      <c r="N9">
        <v>187.03999999999996</v>
      </c>
      <c r="O9">
        <v>20</v>
      </c>
      <c r="P9">
        <v>300.8</v>
      </c>
      <c r="Q9">
        <v>30.51</v>
      </c>
      <c r="R9">
        <v>173.58999999999997</v>
      </c>
      <c r="S9">
        <v>5.13</v>
      </c>
      <c r="T9">
        <v>14487.419999999998</v>
      </c>
      <c r="U9" t="s">
        <v>6</v>
      </c>
      <c r="V9">
        <v>5085.2999999999993</v>
      </c>
      <c r="W9">
        <v>5105.2999999999993</v>
      </c>
    </row>
    <row r="10" spans="1:47">
      <c r="A10" t="s">
        <v>258</v>
      </c>
      <c r="B10">
        <v>1233.8499999999999</v>
      </c>
      <c r="C10">
        <v>1153.78</v>
      </c>
      <c r="D10">
        <v>1153.78</v>
      </c>
      <c r="E10">
        <v>1215.4699999999998</v>
      </c>
      <c r="F10">
        <v>1215.4699999999998</v>
      </c>
      <c r="G10">
        <v>1215.4699999999998</v>
      </c>
      <c r="H10">
        <v>75.36</v>
      </c>
      <c r="I10">
        <v>17.62</v>
      </c>
      <c r="J10">
        <v>63.71</v>
      </c>
      <c r="K10">
        <v>1.56</v>
      </c>
      <c r="L10">
        <v>12.15</v>
      </c>
      <c r="M10">
        <v>61.69</v>
      </c>
      <c r="N10">
        <v>18.38</v>
      </c>
      <c r="O10">
        <v>0</v>
      </c>
      <c r="P10">
        <v>36.35</v>
      </c>
      <c r="Q10">
        <v>0</v>
      </c>
      <c r="R10">
        <v>0</v>
      </c>
      <c r="S10">
        <v>0</v>
      </c>
      <c r="T10">
        <v>947.03</v>
      </c>
      <c r="V10">
        <v>0</v>
      </c>
      <c r="W10">
        <v>0</v>
      </c>
    </row>
    <row r="11" spans="1:47">
      <c r="A11" t="s">
        <v>259</v>
      </c>
      <c r="B11">
        <v>0</v>
      </c>
      <c r="C11">
        <v>0</v>
      </c>
      <c r="D11">
        <v>0</v>
      </c>
      <c r="E11">
        <v>0</v>
      </c>
      <c r="F11">
        <v>0</v>
      </c>
      <c r="G11">
        <v>0</v>
      </c>
      <c r="H11">
        <v>0</v>
      </c>
      <c r="I11">
        <v>0</v>
      </c>
      <c r="J11">
        <v>0</v>
      </c>
      <c r="K11">
        <v>0</v>
      </c>
      <c r="L11">
        <v>0</v>
      </c>
      <c r="M11">
        <v>0</v>
      </c>
      <c r="N11">
        <v>0</v>
      </c>
      <c r="O11">
        <v>0</v>
      </c>
      <c r="P11">
        <v>0</v>
      </c>
      <c r="Q11">
        <v>0</v>
      </c>
      <c r="R11">
        <v>0</v>
      </c>
      <c r="S11">
        <v>0</v>
      </c>
      <c r="T11">
        <v>0</v>
      </c>
      <c r="V11">
        <v>0</v>
      </c>
      <c r="W11">
        <v>0</v>
      </c>
    </row>
    <row r="12" spans="1:47">
      <c r="A12" t="s">
        <v>260</v>
      </c>
      <c r="B12">
        <v>0</v>
      </c>
      <c r="C12">
        <v>0</v>
      </c>
      <c r="D12">
        <v>0</v>
      </c>
      <c r="E12">
        <v>0</v>
      </c>
      <c r="F12">
        <v>0</v>
      </c>
      <c r="G12">
        <v>0</v>
      </c>
      <c r="H12">
        <v>0</v>
      </c>
      <c r="I12">
        <v>0</v>
      </c>
      <c r="J12">
        <v>0</v>
      </c>
      <c r="K12">
        <v>0</v>
      </c>
      <c r="L12">
        <v>0</v>
      </c>
      <c r="M12">
        <v>0</v>
      </c>
      <c r="N12">
        <v>0</v>
      </c>
      <c r="O12">
        <v>0</v>
      </c>
      <c r="P12">
        <v>0</v>
      </c>
      <c r="Q12">
        <v>0</v>
      </c>
      <c r="R12">
        <v>0</v>
      </c>
      <c r="S12">
        <v>0</v>
      </c>
      <c r="T12">
        <v>0</v>
      </c>
      <c r="V12">
        <v>0</v>
      </c>
      <c r="W12">
        <v>0</v>
      </c>
    </row>
    <row r="13" spans="1:47">
      <c r="A13" t="s">
        <v>263</v>
      </c>
      <c r="B13">
        <v>1233.8499999999999</v>
      </c>
      <c r="C13">
        <v>1153.78</v>
      </c>
      <c r="D13">
        <v>1153.78</v>
      </c>
      <c r="E13">
        <v>1215.4699999999998</v>
      </c>
      <c r="F13">
        <v>1215.4699999999998</v>
      </c>
      <c r="G13">
        <v>1215.4699999999998</v>
      </c>
      <c r="H13">
        <v>75.36</v>
      </c>
      <c r="I13">
        <v>17.62</v>
      </c>
      <c r="J13">
        <v>63.71</v>
      </c>
      <c r="K13">
        <v>1.56</v>
      </c>
      <c r="L13">
        <v>12.15</v>
      </c>
      <c r="M13">
        <v>61.69</v>
      </c>
      <c r="N13">
        <v>18.38</v>
      </c>
      <c r="O13">
        <v>0</v>
      </c>
      <c r="P13">
        <v>36.35</v>
      </c>
      <c r="Q13">
        <v>0</v>
      </c>
      <c r="R13">
        <v>0</v>
      </c>
      <c r="S13">
        <v>0</v>
      </c>
      <c r="T13">
        <v>947.03</v>
      </c>
      <c r="U13" t="s">
        <v>6</v>
      </c>
      <c r="V13">
        <v>0</v>
      </c>
      <c r="W13">
        <v>0</v>
      </c>
    </row>
    <row r="14" spans="1:47">
      <c r="A14" t="s">
        <v>258</v>
      </c>
      <c r="B14">
        <v>0</v>
      </c>
      <c r="C14">
        <v>0</v>
      </c>
      <c r="D14">
        <v>0</v>
      </c>
      <c r="E14">
        <v>0</v>
      </c>
      <c r="F14">
        <v>0</v>
      </c>
      <c r="G14">
        <v>0</v>
      </c>
      <c r="H14">
        <v>0</v>
      </c>
      <c r="I14">
        <v>0</v>
      </c>
      <c r="J14">
        <v>0</v>
      </c>
      <c r="K14">
        <v>0</v>
      </c>
      <c r="L14">
        <v>0</v>
      </c>
      <c r="M14">
        <v>0</v>
      </c>
      <c r="N14">
        <v>0</v>
      </c>
      <c r="O14">
        <v>0</v>
      </c>
      <c r="P14">
        <v>0</v>
      </c>
      <c r="Q14">
        <v>0</v>
      </c>
      <c r="R14">
        <v>0</v>
      </c>
      <c r="S14">
        <v>0</v>
      </c>
      <c r="T14">
        <v>0</v>
      </c>
      <c r="V14">
        <v>0</v>
      </c>
      <c r="W14">
        <v>0</v>
      </c>
    </row>
    <row r="15" spans="1:47">
      <c r="A15" t="s">
        <v>259</v>
      </c>
      <c r="B15">
        <v>0</v>
      </c>
      <c r="C15">
        <v>0</v>
      </c>
      <c r="D15">
        <v>0</v>
      </c>
      <c r="E15">
        <v>0</v>
      </c>
      <c r="F15">
        <v>0</v>
      </c>
      <c r="G15">
        <v>0</v>
      </c>
      <c r="H15">
        <v>0</v>
      </c>
      <c r="I15">
        <v>0</v>
      </c>
      <c r="J15">
        <v>0</v>
      </c>
      <c r="K15">
        <v>0</v>
      </c>
      <c r="L15">
        <v>0</v>
      </c>
      <c r="M15">
        <v>0</v>
      </c>
      <c r="N15">
        <v>0</v>
      </c>
      <c r="O15">
        <v>0</v>
      </c>
      <c r="P15">
        <v>0</v>
      </c>
      <c r="Q15">
        <v>0</v>
      </c>
      <c r="R15">
        <v>0</v>
      </c>
      <c r="S15">
        <v>0</v>
      </c>
      <c r="T15">
        <v>0</v>
      </c>
      <c r="V15">
        <v>0</v>
      </c>
      <c r="W15">
        <v>0</v>
      </c>
    </row>
    <row r="16" spans="1:47">
      <c r="A16" t="s">
        <v>260</v>
      </c>
      <c r="B16">
        <v>0</v>
      </c>
      <c r="C16">
        <v>0</v>
      </c>
      <c r="D16">
        <v>0</v>
      </c>
      <c r="E16">
        <v>0</v>
      </c>
      <c r="F16">
        <v>0</v>
      </c>
      <c r="G16">
        <v>0</v>
      </c>
      <c r="H16">
        <v>0</v>
      </c>
      <c r="I16">
        <v>0</v>
      </c>
      <c r="J16">
        <v>0</v>
      </c>
      <c r="K16">
        <v>0</v>
      </c>
      <c r="L16">
        <v>0</v>
      </c>
      <c r="M16">
        <v>0</v>
      </c>
      <c r="N16">
        <v>0</v>
      </c>
      <c r="O16">
        <v>0</v>
      </c>
      <c r="P16">
        <v>0</v>
      </c>
      <c r="Q16">
        <v>0</v>
      </c>
      <c r="R16">
        <v>0</v>
      </c>
      <c r="S16">
        <v>0</v>
      </c>
      <c r="T16">
        <v>0</v>
      </c>
      <c r="V16">
        <v>0</v>
      </c>
      <c r="W16">
        <v>0</v>
      </c>
    </row>
    <row r="17" spans="1:23">
      <c r="A17" t="s">
        <v>264</v>
      </c>
      <c r="B17">
        <v>0</v>
      </c>
      <c r="C17">
        <v>0</v>
      </c>
      <c r="D17">
        <v>0</v>
      </c>
      <c r="E17">
        <v>0</v>
      </c>
      <c r="F17">
        <v>0</v>
      </c>
      <c r="G17">
        <v>0</v>
      </c>
      <c r="H17">
        <v>0</v>
      </c>
      <c r="I17">
        <v>0</v>
      </c>
      <c r="J17">
        <v>0</v>
      </c>
      <c r="K17">
        <v>0</v>
      </c>
      <c r="L17">
        <v>0</v>
      </c>
      <c r="M17">
        <v>0</v>
      </c>
      <c r="N17">
        <v>0</v>
      </c>
      <c r="O17">
        <v>0</v>
      </c>
      <c r="P17">
        <v>0</v>
      </c>
      <c r="Q17">
        <v>0</v>
      </c>
      <c r="R17">
        <v>0</v>
      </c>
      <c r="S17">
        <v>0</v>
      </c>
      <c r="T17">
        <v>0</v>
      </c>
      <c r="U17" t="s">
        <v>6</v>
      </c>
      <c r="V17">
        <v>0</v>
      </c>
      <c r="W17">
        <v>0</v>
      </c>
    </row>
    <row r="18" spans="1:23">
      <c r="A18" t="s">
        <v>265</v>
      </c>
      <c r="B18">
        <v>33353.089999999997</v>
      </c>
      <c r="C18">
        <v>31299.480000000003</v>
      </c>
      <c r="D18">
        <v>31329.480000000003</v>
      </c>
      <c r="E18">
        <v>33057.119999999995</v>
      </c>
      <c r="F18">
        <v>33057.119999999995</v>
      </c>
      <c r="G18">
        <v>33087.119999999995</v>
      </c>
      <c r="H18">
        <v>2049.5499999999997</v>
      </c>
      <c r="I18">
        <v>479.31999999999994</v>
      </c>
      <c r="J18">
        <v>4074.09</v>
      </c>
      <c r="K18">
        <v>1128.4899999999998</v>
      </c>
      <c r="L18">
        <v>330.84999999999997</v>
      </c>
      <c r="M18">
        <v>1757.64</v>
      </c>
      <c r="N18">
        <v>265.96999999999997</v>
      </c>
      <c r="O18">
        <v>30</v>
      </c>
      <c r="P18">
        <v>398.32000000000005</v>
      </c>
      <c r="Q18">
        <v>93.09</v>
      </c>
      <c r="R18">
        <v>528.54</v>
      </c>
      <c r="S18">
        <v>15.629999999999999</v>
      </c>
      <c r="T18">
        <v>22838.86</v>
      </c>
      <c r="V18">
        <v>15514.75</v>
      </c>
      <c r="W18">
        <v>15544.75</v>
      </c>
    </row>
  </sheetData>
  <sheetProtection password="DFC1" sheet="1" objects="1" scenarios="1"/>
  <phoneticPr fontId="118"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M71"/>
  <sheetViews>
    <sheetView workbookViewId="0">
      <selection activeCell="B37" sqref="B37"/>
    </sheetView>
  </sheetViews>
  <sheetFormatPr defaultRowHeight="11.25"/>
  <cols>
    <col min="1" max="1" width="7" style="529" customWidth="1"/>
    <col min="2" max="2" width="8.7109375" style="529" customWidth="1"/>
    <col min="3" max="3" width="8" style="529" customWidth="1"/>
    <col min="4" max="4" width="5.42578125" style="529" customWidth="1"/>
    <col min="5" max="5" width="13.5703125" style="529" customWidth="1"/>
    <col min="6" max="6" width="5.28515625" style="529" customWidth="1"/>
    <col min="7" max="7" width="9.85546875" style="666" customWidth="1"/>
    <col min="8" max="8" width="1" style="666" customWidth="1"/>
    <col min="9" max="9" width="8.28515625" style="666" customWidth="1"/>
    <col min="10" max="10" width="7.7109375" style="666" customWidth="1"/>
    <col min="11" max="11" width="8.140625" style="666" customWidth="1"/>
    <col min="12" max="12" width="13.42578125" style="666" customWidth="1"/>
    <col min="13" max="16384" width="9.140625" style="97"/>
  </cols>
  <sheetData>
    <row r="1" spans="1:12" ht="9" customHeight="1">
      <c r="B1" s="665"/>
      <c r="C1" s="665"/>
    </row>
    <row r="2" spans="1:12" ht="13.5" customHeight="1">
      <c r="A2" s="667" t="s">
        <v>392</v>
      </c>
      <c r="B2" s="668"/>
      <c r="C2" s="668" t="s">
        <v>393</v>
      </c>
      <c r="D2" s="668"/>
      <c r="E2" s="669">
        <f>+W2info!$F$2</f>
        <v>0</v>
      </c>
      <c r="F2" s="670"/>
      <c r="G2" s="671" t="str">
        <f>"                Form W-2 Wages and Tax Statement "&amp;Setup!$AA$54</f>
        <v xml:space="preserve">                Form W-2 Wages and Tax Statement 2020</v>
      </c>
      <c r="H2" s="672"/>
      <c r="I2" s="673"/>
      <c r="J2" s="673"/>
      <c r="K2" s="673"/>
      <c r="L2" s="674"/>
    </row>
    <row r="3" spans="1:12" ht="3.75" customHeight="1">
      <c r="A3" s="675"/>
      <c r="B3" s="676"/>
      <c r="C3" s="676"/>
      <c r="D3" s="676"/>
      <c r="E3" s="676"/>
      <c r="F3" s="677"/>
      <c r="G3" s="678"/>
      <c r="H3" s="679"/>
      <c r="I3" s="679"/>
      <c r="J3" s="679"/>
      <c r="K3" s="679"/>
      <c r="L3" s="680"/>
    </row>
    <row r="4" spans="1:12">
      <c r="A4" s="667" t="s">
        <v>394</v>
      </c>
      <c r="B4" s="668"/>
      <c r="C4" s="668"/>
      <c r="D4" s="668"/>
      <c r="E4" s="668"/>
      <c r="F4" s="668"/>
      <c r="G4" s="681" t="s">
        <v>395</v>
      </c>
      <c r="H4" s="682"/>
      <c r="I4" s="682"/>
      <c r="J4" s="683"/>
      <c r="K4" s="682" t="s">
        <v>396</v>
      </c>
      <c r="L4" s="683"/>
    </row>
    <row r="5" spans="1:12" ht="12" customHeight="1">
      <c r="A5" s="675"/>
      <c r="B5" s="1470" t="str">
        <f>+W2info!$F$3</f>
        <v>94-1234567</v>
      </c>
      <c r="C5" s="1470"/>
      <c r="D5" s="676"/>
      <c r="E5" s="676"/>
      <c r="F5" s="676"/>
      <c r="G5" s="684"/>
      <c r="H5" s="685"/>
      <c r="I5" s="1464">
        <f>+W2info!$C$2</f>
        <v>0</v>
      </c>
      <c r="J5" s="1465"/>
      <c r="K5" s="685"/>
      <c r="L5" s="686">
        <f>+W2info!$C$3</f>
        <v>0</v>
      </c>
    </row>
    <row r="6" spans="1:12">
      <c r="A6" s="667" t="s">
        <v>397</v>
      </c>
      <c r="B6" s="668"/>
      <c r="C6" s="668"/>
      <c r="D6" s="668"/>
      <c r="E6" s="668"/>
      <c r="F6" s="668"/>
      <c r="G6" s="681" t="s">
        <v>398</v>
      </c>
      <c r="H6" s="682"/>
      <c r="I6" s="682"/>
      <c r="J6" s="683"/>
      <c r="K6" s="682" t="s">
        <v>399</v>
      </c>
      <c r="L6" s="683"/>
    </row>
    <row r="7" spans="1:12" ht="10.5" customHeight="1">
      <c r="A7" s="687"/>
      <c r="B7" s="700" t="str">
        <f>+W2info!$F$4</f>
        <v>SABLE CONTRUCTION LTD</v>
      </c>
      <c r="C7" s="688"/>
      <c r="D7" s="688"/>
      <c r="E7" s="688"/>
      <c r="F7" s="688"/>
      <c r="G7" s="684"/>
      <c r="H7" s="685"/>
      <c r="I7" s="1464">
        <f>+W2info!$C$4</f>
        <v>0</v>
      </c>
      <c r="J7" s="1465"/>
      <c r="K7" s="685"/>
      <c r="L7" s="686">
        <f>+W2info!$C$5</f>
        <v>0</v>
      </c>
    </row>
    <row r="8" spans="1:12">
      <c r="A8" s="687"/>
      <c r="B8" s="700" t="str">
        <f>+W2info!$F$5</f>
        <v>Down Shops</v>
      </c>
      <c r="C8" s="688"/>
      <c r="D8" s="688"/>
      <c r="E8" s="688"/>
      <c r="F8" s="688"/>
      <c r="G8" s="681" t="s">
        <v>400</v>
      </c>
      <c r="H8" s="682"/>
      <c r="I8" s="682"/>
      <c r="J8" s="683"/>
      <c r="K8" s="682" t="s">
        <v>401</v>
      </c>
      <c r="L8" s="683"/>
    </row>
    <row r="9" spans="1:12" ht="11.25" customHeight="1">
      <c r="A9" s="687"/>
      <c r="B9" s="700" t="str">
        <f>+W2info!$F$6</f>
        <v>P.O. Box 94607</v>
      </c>
      <c r="C9" s="688"/>
      <c r="D9" s="688"/>
      <c r="E9" s="688"/>
      <c r="F9" s="688"/>
      <c r="G9" s="684"/>
      <c r="H9" s="685"/>
      <c r="I9" s="1464">
        <f>+W2info!$C$6</f>
        <v>0</v>
      </c>
      <c r="J9" s="1465"/>
      <c r="K9" s="685"/>
      <c r="L9" s="686">
        <f>+W2info!$C$7</f>
        <v>0</v>
      </c>
    </row>
    <row r="10" spans="1:12">
      <c r="A10" s="675"/>
      <c r="B10" s="689">
        <f>+W2info!$F$7</f>
        <v>0</v>
      </c>
      <c r="C10" s="676"/>
      <c r="D10" s="676"/>
      <c r="E10" s="676"/>
      <c r="F10" s="676"/>
      <c r="G10" s="681" t="s">
        <v>402</v>
      </c>
      <c r="H10" s="682"/>
      <c r="I10" s="682"/>
      <c r="J10" s="683"/>
      <c r="K10" s="682" t="s">
        <v>403</v>
      </c>
      <c r="L10" s="683"/>
    </row>
    <row r="11" spans="1:12" ht="11.25" customHeight="1" thickBot="1">
      <c r="A11" s="667" t="s">
        <v>404</v>
      </c>
      <c r="B11" s="668"/>
      <c r="C11" s="668"/>
      <c r="D11" s="668"/>
      <c r="E11" s="668"/>
      <c r="F11" s="668"/>
      <c r="G11" s="690"/>
      <c r="H11" s="691"/>
      <c r="I11" s="1466">
        <f>+W2info!$C$8</f>
        <v>0</v>
      </c>
      <c r="J11" s="1467"/>
      <c r="K11" s="692"/>
      <c r="L11" s="996">
        <f>+W2info!$C$9</f>
        <v>0</v>
      </c>
    </row>
    <row r="12" spans="1:12">
      <c r="A12" s="675"/>
      <c r="B12" s="676">
        <f>+W2info!$F$8</f>
        <v>0</v>
      </c>
      <c r="C12" s="676"/>
      <c r="D12" s="676"/>
      <c r="E12" s="676"/>
      <c r="F12" s="676"/>
      <c r="G12" s="693" t="s">
        <v>405</v>
      </c>
      <c r="H12" s="694"/>
      <c r="I12" s="694"/>
      <c r="J12" s="695"/>
      <c r="K12" s="682" t="s">
        <v>406</v>
      </c>
      <c r="L12" s="683"/>
    </row>
    <row r="13" spans="1:12" ht="13.5" thickBot="1">
      <c r="A13" s="667" t="s">
        <v>407</v>
      </c>
      <c r="B13" s="668"/>
      <c r="C13" s="668"/>
      <c r="D13" s="668"/>
      <c r="E13" s="668"/>
      <c r="F13" s="668"/>
      <c r="G13" s="696"/>
      <c r="H13" s="697"/>
      <c r="I13" s="1468">
        <f>+W2info!$C$10</f>
        <v>0</v>
      </c>
      <c r="J13" s="1469"/>
      <c r="K13" s="698"/>
      <c r="L13" s="686">
        <f>+W2info!$C$11</f>
        <v>0</v>
      </c>
    </row>
    <row r="14" spans="1:12">
      <c r="A14" s="687"/>
      <c r="B14" s="700">
        <f>+W2info!$F$9</f>
        <v>0</v>
      </c>
      <c r="C14" s="688"/>
      <c r="D14" s="688"/>
      <c r="E14" s="688"/>
      <c r="F14" s="688"/>
      <c r="G14" s="690" t="s">
        <v>408</v>
      </c>
      <c r="H14" s="691"/>
      <c r="I14" s="691"/>
      <c r="J14" s="1171">
        <f>+W2info!$C$12</f>
        <v>0</v>
      </c>
      <c r="K14" s="667" t="s">
        <v>409</v>
      </c>
      <c r="L14" s="683"/>
    </row>
    <row r="15" spans="1:12">
      <c r="A15" s="687"/>
      <c r="B15" s="700">
        <f>+W2info!$F$10</f>
        <v>0</v>
      </c>
      <c r="C15" s="688"/>
      <c r="D15" s="688"/>
      <c r="E15" s="688"/>
      <c r="F15" s="688"/>
      <c r="G15" s="1178" t="s">
        <v>410</v>
      </c>
      <c r="H15" s="699"/>
      <c r="I15" s="669" t="s">
        <v>411</v>
      </c>
      <c r="J15" s="1179" t="s">
        <v>412</v>
      </c>
      <c r="K15" s="1181" t="str">
        <f>IF(AND(L15&gt;0,Setup!$K$13&lt;&gt;""),Setup!$K$13,"")</f>
        <v/>
      </c>
      <c r="L15" s="1180">
        <f>IF(OR(Setup!K13="",Setup!K13=0),"",W2info!$C$13)</f>
        <v>0</v>
      </c>
    </row>
    <row r="16" spans="1:12">
      <c r="A16" s="687"/>
      <c r="B16" s="700">
        <f>+W2info!$F$11</f>
        <v>0</v>
      </c>
      <c r="C16" s="688"/>
      <c r="D16" s="688"/>
      <c r="E16" s="688"/>
      <c r="F16" s="688"/>
      <c r="G16" s="701" t="s">
        <v>413</v>
      </c>
      <c r="H16" s="702"/>
      <c r="I16" s="702" t="str">
        <f>"Plan "&amp;IF(L15&gt;0,"X","")</f>
        <v xml:space="preserve">Plan </v>
      </c>
      <c r="J16" s="703" t="s">
        <v>414</v>
      </c>
      <c r="K16" s="1181" t="str">
        <f>IF(AND(L16&gt;0,Setup!$K$14&lt;&gt;""),Setup!$K$14,"")</f>
        <v/>
      </c>
      <c r="L16" s="1180" t="str">
        <f>IF(OR(Setup!K14="",Setup!K14=0),"",W2info!$C$14)</f>
        <v/>
      </c>
    </row>
    <row r="17" spans="1:13">
      <c r="A17" s="687"/>
      <c r="B17" s="700">
        <f>+W2info!$F$12</f>
        <v>0</v>
      </c>
      <c r="C17" s="688"/>
      <c r="D17" s="688"/>
      <c r="E17" s="688"/>
      <c r="F17" s="688"/>
      <c r="G17" s="681" t="s">
        <v>1218</v>
      </c>
      <c r="H17" s="682"/>
      <c r="I17" s="682"/>
      <c r="J17" s="683"/>
      <c r="K17" s="1181" t="str">
        <f>IF(AND(L17&gt;0,Setup!$K$15&lt;&gt;""),Setup!$K$15,"")</f>
        <v>W</v>
      </c>
      <c r="L17" s="1180">
        <f>IF(OR(Setup!K15="",Setup!K15=0),"",W2info!$D$13)</f>
        <v>30</v>
      </c>
    </row>
    <row r="18" spans="1:13" ht="12" customHeight="1">
      <c r="A18" s="675"/>
      <c r="B18" s="676"/>
      <c r="C18" s="676"/>
      <c r="D18" s="676"/>
      <c r="E18" s="676"/>
      <c r="F18" s="688"/>
      <c r="G18" s="1176"/>
      <c r="H18" s="1177"/>
      <c r="I18" s="689">
        <f>W2info!$C$15</f>
        <v>0</v>
      </c>
      <c r="J18" s="704"/>
      <c r="K18" s="1181" t="str">
        <f>IF(AND(L18&gt;0,Setup!$K$16&lt;&gt;""),Setup!$K$16,"")</f>
        <v/>
      </c>
      <c r="L18" s="1180" t="str">
        <f>IF(OR(Setup!K16="",Setup!K16=0),"",W2info!$D$14)</f>
        <v/>
      </c>
    </row>
    <row r="19" spans="1:13">
      <c r="A19" s="667" t="s">
        <v>415</v>
      </c>
      <c r="B19" s="668" t="s">
        <v>416</v>
      </c>
      <c r="C19" s="670"/>
      <c r="D19" s="667" t="s">
        <v>417</v>
      </c>
      <c r="E19" s="670"/>
      <c r="F19" s="667" t="s">
        <v>418</v>
      </c>
      <c r="G19" s="691"/>
      <c r="H19" s="707"/>
      <c r="I19" s="690" t="s">
        <v>419</v>
      </c>
      <c r="J19" s="1175"/>
      <c r="K19" s="681" t="s">
        <v>420</v>
      </c>
      <c r="L19" s="670"/>
    </row>
    <row r="20" spans="1:13" ht="12" customHeight="1">
      <c r="A20" s="705" t="str">
        <f>+W2info!$C$16</f>
        <v>CA</v>
      </c>
      <c r="B20" s="1471" t="str">
        <f>+W2info!$D$16</f>
        <v>152-1212123</v>
      </c>
      <c r="C20" s="1472"/>
      <c r="D20" s="687"/>
      <c r="E20" s="706">
        <f>+W2info!$C$17</f>
        <v>0</v>
      </c>
      <c r="F20" s="1473">
        <f>+W2info!$C$18</f>
        <v>0</v>
      </c>
      <c r="G20" s="1474"/>
      <c r="H20" s="707"/>
      <c r="I20" s="1182">
        <f>+W2info!$C$19</f>
        <v>0</v>
      </c>
      <c r="J20" s="1183"/>
      <c r="K20" s="690"/>
      <c r="L20" s="707" t="str">
        <f>IF(TaxRate!E4="","",TaxRate!E4)</f>
        <v>SDI</v>
      </c>
    </row>
    <row r="21" spans="1:13">
      <c r="A21" s="708"/>
      <c r="B21" s="676"/>
      <c r="C21" s="677"/>
      <c r="D21" s="675"/>
      <c r="E21" s="677"/>
      <c r="F21" s="675"/>
      <c r="G21" s="685"/>
      <c r="H21" s="709"/>
      <c r="I21" s="684"/>
      <c r="J21" s="709"/>
      <c r="K21" s="684"/>
      <c r="L21" s="709"/>
    </row>
    <row r="22" spans="1:13" ht="12">
      <c r="A22" s="710" t="s">
        <v>421</v>
      </c>
      <c r="B22" s="688"/>
      <c r="C22" s="688"/>
      <c r="D22" s="688"/>
      <c r="E22" s="688"/>
      <c r="F22" s="688"/>
      <c r="G22" s="711" t="s">
        <v>422</v>
      </c>
      <c r="H22" s="711"/>
      <c r="I22" s="711"/>
      <c r="J22" s="711"/>
      <c r="K22" s="712"/>
      <c r="L22" s="712"/>
      <c r="M22" s="347"/>
    </row>
    <row r="23" spans="1:13" ht="4.5" customHeight="1">
      <c r="A23" s="688"/>
      <c r="B23" s="688"/>
      <c r="C23" s="688"/>
      <c r="D23" s="688"/>
      <c r="E23" s="688"/>
      <c r="F23" s="688"/>
      <c r="G23" s="691"/>
      <c r="H23" s="691"/>
      <c r="I23" s="691"/>
      <c r="J23" s="691"/>
    </row>
    <row r="24" spans="1:13" ht="6.75" customHeight="1" thickBot="1">
      <c r="A24" s="713"/>
      <c r="B24" s="714"/>
      <c r="C24" s="714"/>
      <c r="D24" s="713"/>
      <c r="E24" s="713"/>
      <c r="F24" s="713"/>
      <c r="G24" s="715"/>
      <c r="H24" s="715"/>
      <c r="I24" s="715"/>
      <c r="J24" s="715"/>
      <c r="K24" s="715"/>
      <c r="L24" s="715"/>
    </row>
    <row r="25" spans="1:13" ht="6.75" customHeight="1">
      <c r="B25" s="665"/>
      <c r="C25" s="665"/>
    </row>
    <row r="26" spans="1:13" ht="6" customHeight="1">
      <c r="B26" s="665"/>
      <c r="C26" s="665"/>
    </row>
    <row r="27" spans="1:13" ht="13.5" customHeight="1">
      <c r="A27" s="667" t="s">
        <v>392</v>
      </c>
      <c r="B27" s="668"/>
      <c r="C27" s="668" t="s">
        <v>393</v>
      </c>
      <c r="D27" s="668"/>
      <c r="E27" s="669">
        <f>+W2info!$F$2</f>
        <v>0</v>
      </c>
      <c r="F27" s="670"/>
      <c r="G27" s="671" t="str">
        <f>"                Form W-2 Wages and Tax Statement "&amp;Setup!$AA$54</f>
        <v xml:space="preserve">                Form W-2 Wages and Tax Statement 2020</v>
      </c>
      <c r="H27" s="672"/>
      <c r="I27" s="673"/>
      <c r="J27" s="673"/>
      <c r="K27" s="673"/>
      <c r="L27" s="674"/>
    </row>
    <row r="28" spans="1:13" ht="3.75" customHeight="1">
      <c r="A28" s="675"/>
      <c r="B28" s="676"/>
      <c r="C28" s="676"/>
      <c r="D28" s="676"/>
      <c r="E28" s="676"/>
      <c r="F28" s="677"/>
      <c r="G28" s="678"/>
      <c r="H28" s="679"/>
      <c r="I28" s="679"/>
      <c r="J28" s="679"/>
      <c r="K28" s="679"/>
      <c r="L28" s="680"/>
    </row>
    <row r="29" spans="1:13">
      <c r="A29" s="667" t="s">
        <v>394</v>
      </c>
      <c r="B29" s="668"/>
      <c r="C29" s="668"/>
      <c r="D29" s="668"/>
      <c r="E29" s="668"/>
      <c r="F29" s="668"/>
      <c r="G29" s="681" t="s">
        <v>395</v>
      </c>
      <c r="H29" s="682"/>
      <c r="I29" s="682"/>
      <c r="J29" s="683"/>
      <c r="K29" s="682" t="s">
        <v>396</v>
      </c>
      <c r="L29" s="683"/>
    </row>
    <row r="30" spans="1:13" ht="12" customHeight="1">
      <c r="A30" s="675"/>
      <c r="B30" s="1470" t="str">
        <f>+W2info!$F$3</f>
        <v>94-1234567</v>
      </c>
      <c r="C30" s="1470"/>
      <c r="D30" s="676"/>
      <c r="E30" s="676"/>
      <c r="F30" s="676"/>
      <c r="G30" s="684"/>
      <c r="H30" s="685"/>
      <c r="I30" s="1464">
        <f>+W2info!$C$2</f>
        <v>0</v>
      </c>
      <c r="J30" s="1465"/>
      <c r="K30" s="685"/>
      <c r="L30" s="1172">
        <f>+W2info!$C$3</f>
        <v>0</v>
      </c>
    </row>
    <row r="31" spans="1:13">
      <c r="A31" s="667" t="s">
        <v>397</v>
      </c>
      <c r="B31" s="668"/>
      <c r="C31" s="668"/>
      <c r="D31" s="668"/>
      <c r="E31" s="668"/>
      <c r="F31" s="668"/>
      <c r="G31" s="681" t="s">
        <v>398</v>
      </c>
      <c r="H31" s="682"/>
      <c r="I31" s="682"/>
      <c r="J31" s="683"/>
      <c r="K31" s="682" t="s">
        <v>399</v>
      </c>
      <c r="L31" s="683"/>
    </row>
    <row r="32" spans="1:13" ht="10.5" customHeight="1">
      <c r="A32" s="687"/>
      <c r="B32" s="700" t="str">
        <f>+W2info!$F$4</f>
        <v>SABLE CONTRUCTION LTD</v>
      </c>
      <c r="C32" s="688"/>
      <c r="D32" s="688"/>
      <c r="E32" s="688"/>
      <c r="F32" s="688"/>
      <c r="G32" s="684"/>
      <c r="H32" s="685"/>
      <c r="I32" s="1464">
        <f>+W2info!$C$4</f>
        <v>0</v>
      </c>
      <c r="J32" s="1465"/>
      <c r="K32" s="685"/>
      <c r="L32" s="1172">
        <f>+W2info!$C$5</f>
        <v>0</v>
      </c>
    </row>
    <row r="33" spans="1:12">
      <c r="A33" s="687"/>
      <c r="B33" s="700" t="str">
        <f>+W2info!$F$5</f>
        <v>Down Shops</v>
      </c>
      <c r="C33" s="688"/>
      <c r="D33" s="688"/>
      <c r="E33" s="688"/>
      <c r="F33" s="688"/>
      <c r="G33" s="681" t="s">
        <v>400</v>
      </c>
      <c r="H33" s="682"/>
      <c r="I33" s="682"/>
      <c r="J33" s="683"/>
      <c r="K33" s="682" t="s">
        <v>401</v>
      </c>
      <c r="L33" s="683"/>
    </row>
    <row r="34" spans="1:12" ht="11.25" customHeight="1">
      <c r="A34" s="687"/>
      <c r="B34" s="700" t="str">
        <f>+W2info!$F$6</f>
        <v>P.O. Box 94607</v>
      </c>
      <c r="C34" s="688"/>
      <c r="D34" s="688"/>
      <c r="E34" s="688"/>
      <c r="F34" s="688"/>
      <c r="G34" s="684"/>
      <c r="H34" s="685"/>
      <c r="I34" s="1464">
        <f>+W2info!$C$6</f>
        <v>0</v>
      </c>
      <c r="J34" s="1465"/>
      <c r="K34" s="685"/>
      <c r="L34" s="1172">
        <f>+W2info!$C$7</f>
        <v>0</v>
      </c>
    </row>
    <row r="35" spans="1:12">
      <c r="A35" s="675"/>
      <c r="B35" s="689">
        <f>+W2info!$F$7</f>
        <v>0</v>
      </c>
      <c r="C35" s="676"/>
      <c r="D35" s="676"/>
      <c r="E35" s="676"/>
      <c r="F35" s="676"/>
      <c r="G35" s="681" t="s">
        <v>402</v>
      </c>
      <c r="H35" s="682"/>
      <c r="I35" s="682"/>
      <c r="J35" s="683"/>
      <c r="K35" s="682" t="s">
        <v>403</v>
      </c>
      <c r="L35" s="683"/>
    </row>
    <row r="36" spans="1:12" ht="11.25" customHeight="1" thickBot="1">
      <c r="A36" s="667" t="s">
        <v>404</v>
      </c>
      <c r="B36" s="668"/>
      <c r="C36" s="668"/>
      <c r="D36" s="668"/>
      <c r="E36" s="668"/>
      <c r="F36" s="668"/>
      <c r="G36" s="690"/>
      <c r="H36" s="691"/>
      <c r="I36" s="1466">
        <f>+W2info!$C$8</f>
        <v>0</v>
      </c>
      <c r="J36" s="1467"/>
      <c r="K36" s="692"/>
      <c r="L36" s="996">
        <f>+W2info!$C$9</f>
        <v>0</v>
      </c>
    </row>
    <row r="37" spans="1:12">
      <c r="A37" s="675"/>
      <c r="B37" s="676">
        <f>+W2info!$F$8</f>
        <v>0</v>
      </c>
      <c r="C37" s="676"/>
      <c r="D37" s="676"/>
      <c r="E37" s="676"/>
      <c r="F37" s="676"/>
      <c r="G37" s="693" t="s">
        <v>405</v>
      </c>
      <c r="H37" s="694"/>
      <c r="I37" s="694"/>
      <c r="J37" s="695"/>
      <c r="K37" s="682" t="s">
        <v>406</v>
      </c>
      <c r="L37" s="683"/>
    </row>
    <row r="38" spans="1:12" ht="13.5" thickBot="1">
      <c r="A38" s="667" t="s">
        <v>407</v>
      </c>
      <c r="B38" s="668"/>
      <c r="C38" s="668"/>
      <c r="D38" s="668"/>
      <c r="E38" s="668"/>
      <c r="F38" s="668"/>
      <c r="G38" s="696"/>
      <c r="H38" s="697"/>
      <c r="I38" s="1468">
        <f>+W2info!$C$10</f>
        <v>0</v>
      </c>
      <c r="J38" s="1469"/>
      <c r="K38" s="1171"/>
      <c r="L38" s="1172">
        <f>+W2info!$C$11</f>
        <v>0</v>
      </c>
    </row>
    <row r="39" spans="1:12">
      <c r="A39" s="687"/>
      <c r="B39" s="700">
        <f>+W2info!$F$9</f>
        <v>0</v>
      </c>
      <c r="C39" s="688"/>
      <c r="D39" s="688"/>
      <c r="E39" s="688"/>
      <c r="F39" s="688"/>
      <c r="G39" s="690" t="s">
        <v>408</v>
      </c>
      <c r="H39" s="691"/>
      <c r="I39" s="691"/>
      <c r="J39" s="1171">
        <f>+W2info!$C$12</f>
        <v>0</v>
      </c>
      <c r="K39" s="667" t="s">
        <v>409</v>
      </c>
      <c r="L39" s="683"/>
    </row>
    <row r="40" spans="1:12">
      <c r="A40" s="687"/>
      <c r="B40" s="700">
        <f>+W2info!$F$10</f>
        <v>0</v>
      </c>
      <c r="C40" s="688"/>
      <c r="D40" s="688"/>
      <c r="E40" s="688"/>
      <c r="F40" s="688"/>
      <c r="G40" s="1178" t="s">
        <v>410</v>
      </c>
      <c r="H40" s="699"/>
      <c r="I40" s="669" t="s">
        <v>411</v>
      </c>
      <c r="J40" s="1179" t="s">
        <v>412</v>
      </c>
      <c r="K40" s="1181" t="str">
        <f>IF(AND(L40&gt;0,Setup!$K$13&lt;&gt;""),Setup!$K$13,"")</f>
        <v/>
      </c>
      <c r="L40" s="1180">
        <f>+L15</f>
        <v>0</v>
      </c>
    </row>
    <row r="41" spans="1:12">
      <c r="A41" s="687"/>
      <c r="B41" s="700">
        <f>+W2info!$F$11</f>
        <v>0</v>
      </c>
      <c r="C41" s="688"/>
      <c r="D41" s="688"/>
      <c r="E41" s="688"/>
      <c r="F41" s="688"/>
      <c r="G41" s="701" t="s">
        <v>413</v>
      </c>
      <c r="H41" s="702"/>
      <c r="I41" s="702" t="str">
        <f>"Plan "&amp;IF(L40&gt;0,"X","")</f>
        <v xml:space="preserve">Plan </v>
      </c>
      <c r="J41" s="703" t="s">
        <v>414</v>
      </c>
      <c r="K41" s="1181" t="str">
        <f>IF(AND(L41&gt;0,Setup!$K$14&lt;&gt;""),Setup!$K$14,"")</f>
        <v/>
      </c>
      <c r="L41" s="1180" t="str">
        <f t="shared" ref="L41:L43" si="0">+L16</f>
        <v/>
      </c>
    </row>
    <row r="42" spans="1:12">
      <c r="A42" s="687"/>
      <c r="B42" s="700">
        <f>+W2info!$F$12</f>
        <v>0</v>
      </c>
      <c r="C42" s="688"/>
      <c r="D42" s="688"/>
      <c r="E42" s="688"/>
      <c r="F42" s="688"/>
      <c r="G42" s="681" t="s">
        <v>1218</v>
      </c>
      <c r="H42" s="682"/>
      <c r="I42" s="682"/>
      <c r="J42" s="683"/>
      <c r="K42" s="1181" t="str">
        <f>IF(AND(L42&gt;0,Setup!$K$15&lt;&gt;""),Setup!$K$15,"")</f>
        <v>W</v>
      </c>
      <c r="L42" s="1180">
        <f t="shared" si="0"/>
        <v>30</v>
      </c>
    </row>
    <row r="43" spans="1:12" ht="12" customHeight="1">
      <c r="A43" s="675"/>
      <c r="B43" s="676"/>
      <c r="C43" s="676"/>
      <c r="D43" s="676"/>
      <c r="E43" s="676"/>
      <c r="F43" s="688"/>
      <c r="G43" s="1176"/>
      <c r="H43" s="1177"/>
      <c r="I43" s="689">
        <f>W2info!$C$15</f>
        <v>0</v>
      </c>
      <c r="J43" s="704"/>
      <c r="K43" s="1181" t="str">
        <f>IF(AND(L43&gt;0,Setup!$K$16&lt;&gt;""),Setup!$K$16,"")</f>
        <v/>
      </c>
      <c r="L43" s="1180" t="str">
        <f t="shared" si="0"/>
        <v/>
      </c>
    </row>
    <row r="44" spans="1:12">
      <c r="A44" s="667" t="s">
        <v>415</v>
      </c>
      <c r="B44" s="668" t="s">
        <v>416</v>
      </c>
      <c r="C44" s="670"/>
      <c r="D44" s="667" t="s">
        <v>417</v>
      </c>
      <c r="E44" s="670"/>
      <c r="F44" s="667" t="s">
        <v>418</v>
      </c>
      <c r="G44" s="691"/>
      <c r="H44" s="707"/>
      <c r="I44" s="690" t="s">
        <v>419</v>
      </c>
      <c r="J44" s="1175"/>
      <c r="K44" s="681" t="s">
        <v>420</v>
      </c>
      <c r="L44" s="670"/>
    </row>
    <row r="45" spans="1:12" ht="12" customHeight="1">
      <c r="A45" s="705" t="str">
        <f>+W2info!$C$16</f>
        <v>CA</v>
      </c>
      <c r="B45" s="1471" t="str">
        <f>+W2info!$D$16</f>
        <v>152-1212123</v>
      </c>
      <c r="C45" s="1472"/>
      <c r="D45" s="687"/>
      <c r="E45" s="706">
        <f>+W2info!$C$17</f>
        <v>0</v>
      </c>
      <c r="F45" s="1473">
        <f>+W2info!$C$18</f>
        <v>0</v>
      </c>
      <c r="G45" s="1474"/>
      <c r="H45" s="707"/>
      <c r="I45" s="1182">
        <f>+W2info!$C$19</f>
        <v>0</v>
      </c>
      <c r="J45" s="1183"/>
      <c r="K45" s="690"/>
      <c r="L45" s="1287" t="str">
        <f>IF(TaxRate!E4="","",TaxRate!E4)</f>
        <v>SDI</v>
      </c>
    </row>
    <row r="46" spans="1:12">
      <c r="A46" s="708"/>
      <c r="B46" s="676"/>
      <c r="C46" s="677"/>
      <c r="D46" s="675"/>
      <c r="E46" s="677"/>
      <c r="F46" s="675"/>
      <c r="G46" s="685"/>
      <c r="H46" s="709"/>
      <c r="I46" s="684"/>
      <c r="J46" s="709"/>
      <c r="K46" s="684"/>
      <c r="L46" s="709"/>
    </row>
    <row r="47" spans="1:12" ht="12">
      <c r="A47" s="710" t="s">
        <v>421</v>
      </c>
      <c r="B47" s="688"/>
      <c r="C47" s="688"/>
      <c r="D47" s="688"/>
      <c r="E47" s="688"/>
      <c r="F47" s="688"/>
      <c r="G47" s="711" t="s">
        <v>423</v>
      </c>
      <c r="H47" s="711"/>
      <c r="I47" s="711"/>
      <c r="J47" s="711"/>
      <c r="K47" s="712"/>
      <c r="L47" s="712"/>
    </row>
    <row r="48" spans="1:12" ht="4.5" customHeight="1"/>
    <row r="49" spans="1:12" ht="9.75" customHeight="1" thickBot="1">
      <c r="A49" s="713"/>
      <c r="B49" s="714"/>
      <c r="C49" s="714"/>
      <c r="D49" s="713"/>
      <c r="E49" s="713"/>
      <c r="F49" s="713"/>
      <c r="G49" s="715"/>
      <c r="H49" s="715"/>
      <c r="I49" s="715"/>
      <c r="J49" s="715"/>
      <c r="K49" s="715"/>
      <c r="L49" s="715"/>
    </row>
    <row r="50" spans="1:12" ht="12" customHeight="1"/>
    <row r="51" spans="1:12" ht="13.5" customHeight="1">
      <c r="A51" s="667" t="s">
        <v>392</v>
      </c>
      <c r="B51" s="668"/>
      <c r="C51" s="668" t="s">
        <v>393</v>
      </c>
      <c r="D51" s="668"/>
      <c r="E51" s="669">
        <f>+W2info!$F$2</f>
        <v>0</v>
      </c>
      <c r="F51" s="670"/>
      <c r="G51" s="671" t="str">
        <f>"                Form W-2 Wages and Tax Statement "&amp;Setup!$AA$54</f>
        <v xml:space="preserve">                Form W-2 Wages and Tax Statement 2020</v>
      </c>
      <c r="H51" s="672"/>
      <c r="I51" s="673"/>
      <c r="J51" s="673"/>
      <c r="K51" s="673"/>
      <c r="L51" s="674"/>
    </row>
    <row r="52" spans="1:12" ht="3.75" customHeight="1">
      <c r="A52" s="675"/>
      <c r="B52" s="676"/>
      <c r="C52" s="676"/>
      <c r="D52" s="676"/>
      <c r="E52" s="676"/>
      <c r="F52" s="677"/>
      <c r="G52" s="678"/>
      <c r="H52" s="679"/>
      <c r="I52" s="679"/>
      <c r="J52" s="679"/>
      <c r="K52" s="679"/>
      <c r="L52" s="680"/>
    </row>
    <row r="53" spans="1:12">
      <c r="A53" s="667" t="s">
        <v>394</v>
      </c>
      <c r="B53" s="668"/>
      <c r="C53" s="668"/>
      <c r="D53" s="668"/>
      <c r="E53" s="668"/>
      <c r="F53" s="668"/>
      <c r="G53" s="681" t="s">
        <v>395</v>
      </c>
      <c r="H53" s="682"/>
      <c r="I53" s="682"/>
      <c r="J53" s="683"/>
      <c r="K53" s="682" t="s">
        <v>396</v>
      </c>
      <c r="L53" s="683"/>
    </row>
    <row r="54" spans="1:12" ht="12" customHeight="1">
      <c r="A54" s="675"/>
      <c r="B54" s="1470" t="str">
        <f>+W2info!$F$3</f>
        <v>94-1234567</v>
      </c>
      <c r="C54" s="1470"/>
      <c r="D54" s="676"/>
      <c r="E54" s="676"/>
      <c r="F54" s="676"/>
      <c r="G54" s="684"/>
      <c r="H54" s="685"/>
      <c r="I54" s="1464">
        <f>+W2info!$C$2</f>
        <v>0</v>
      </c>
      <c r="J54" s="1465"/>
      <c r="K54" s="685"/>
      <c r="L54" s="1172">
        <f>+W2info!$C$3</f>
        <v>0</v>
      </c>
    </row>
    <row r="55" spans="1:12">
      <c r="A55" s="667" t="s">
        <v>397</v>
      </c>
      <c r="B55" s="668"/>
      <c r="C55" s="668"/>
      <c r="D55" s="668"/>
      <c r="E55" s="668"/>
      <c r="F55" s="668"/>
      <c r="G55" s="681" t="s">
        <v>398</v>
      </c>
      <c r="H55" s="682"/>
      <c r="I55" s="682"/>
      <c r="J55" s="683"/>
      <c r="K55" s="682" t="s">
        <v>399</v>
      </c>
      <c r="L55" s="683"/>
    </row>
    <row r="56" spans="1:12" ht="10.5" customHeight="1">
      <c r="A56" s="687"/>
      <c r="B56" s="700" t="str">
        <f>+W2info!$F$4</f>
        <v>SABLE CONTRUCTION LTD</v>
      </c>
      <c r="C56" s="688"/>
      <c r="D56" s="688"/>
      <c r="E56" s="688"/>
      <c r="F56" s="688"/>
      <c r="G56" s="684"/>
      <c r="H56" s="685"/>
      <c r="I56" s="1464">
        <f>+W2info!$C$4</f>
        <v>0</v>
      </c>
      <c r="J56" s="1465"/>
      <c r="K56" s="685"/>
      <c r="L56" s="1172">
        <f>+W2info!$C$5</f>
        <v>0</v>
      </c>
    </row>
    <row r="57" spans="1:12">
      <c r="A57" s="687"/>
      <c r="B57" s="700" t="str">
        <f>+W2info!$F$5</f>
        <v>Down Shops</v>
      </c>
      <c r="C57" s="688"/>
      <c r="D57" s="688"/>
      <c r="E57" s="688"/>
      <c r="F57" s="688"/>
      <c r="G57" s="681" t="s">
        <v>400</v>
      </c>
      <c r="H57" s="682"/>
      <c r="I57" s="682"/>
      <c r="J57" s="683"/>
      <c r="K57" s="682" t="s">
        <v>401</v>
      </c>
      <c r="L57" s="683"/>
    </row>
    <row r="58" spans="1:12" ht="11.25" customHeight="1">
      <c r="A58" s="687"/>
      <c r="B58" s="700" t="str">
        <f>+W2info!$F$6</f>
        <v>P.O. Box 94607</v>
      </c>
      <c r="C58" s="688"/>
      <c r="D58" s="688"/>
      <c r="E58" s="688"/>
      <c r="F58" s="688"/>
      <c r="G58" s="684"/>
      <c r="H58" s="685"/>
      <c r="I58" s="1464">
        <f>+W2info!$C$6</f>
        <v>0</v>
      </c>
      <c r="J58" s="1465"/>
      <c r="K58" s="685"/>
      <c r="L58" s="1172">
        <f>+W2info!$C$7</f>
        <v>0</v>
      </c>
    </row>
    <row r="59" spans="1:12">
      <c r="A59" s="675"/>
      <c r="B59" s="689">
        <f>+W2info!$F$7</f>
        <v>0</v>
      </c>
      <c r="C59" s="676"/>
      <c r="D59" s="676"/>
      <c r="E59" s="676"/>
      <c r="F59" s="676"/>
      <c r="G59" s="681" t="s">
        <v>402</v>
      </c>
      <c r="H59" s="682"/>
      <c r="I59" s="682"/>
      <c r="J59" s="683"/>
      <c r="K59" s="682" t="s">
        <v>403</v>
      </c>
      <c r="L59" s="683"/>
    </row>
    <row r="60" spans="1:12" ht="11.25" customHeight="1" thickBot="1">
      <c r="A60" s="667" t="s">
        <v>404</v>
      </c>
      <c r="B60" s="668"/>
      <c r="C60" s="668"/>
      <c r="D60" s="668"/>
      <c r="E60" s="668"/>
      <c r="F60" s="668"/>
      <c r="G60" s="690"/>
      <c r="H60" s="691"/>
      <c r="I60" s="1466">
        <f>+W2info!$C$8</f>
        <v>0</v>
      </c>
      <c r="J60" s="1467"/>
      <c r="K60" s="692"/>
      <c r="L60" s="996">
        <f>+W2info!$C$9</f>
        <v>0</v>
      </c>
    </row>
    <row r="61" spans="1:12">
      <c r="A61" s="675"/>
      <c r="B61" s="676">
        <f>+W2info!$F$8</f>
        <v>0</v>
      </c>
      <c r="C61" s="676"/>
      <c r="D61" s="676"/>
      <c r="E61" s="676"/>
      <c r="F61" s="676"/>
      <c r="G61" s="693" t="s">
        <v>405</v>
      </c>
      <c r="H61" s="694"/>
      <c r="I61" s="694"/>
      <c r="J61" s="695"/>
      <c r="K61" s="682" t="s">
        <v>406</v>
      </c>
      <c r="L61" s="683"/>
    </row>
    <row r="62" spans="1:12" ht="13.5" thickBot="1">
      <c r="A62" s="667" t="s">
        <v>407</v>
      </c>
      <c r="B62" s="668"/>
      <c r="C62" s="668"/>
      <c r="D62" s="668"/>
      <c r="E62" s="668"/>
      <c r="F62" s="668"/>
      <c r="G62" s="696"/>
      <c r="H62" s="697"/>
      <c r="I62" s="1468">
        <f>+W2info!$C$10</f>
        <v>0</v>
      </c>
      <c r="J62" s="1469"/>
      <c r="K62" s="1171"/>
      <c r="L62" s="1172">
        <f>+W2info!$C$11</f>
        <v>0</v>
      </c>
    </row>
    <row r="63" spans="1:12">
      <c r="A63" s="687"/>
      <c r="B63" s="700">
        <f>+W2info!$F$9</f>
        <v>0</v>
      </c>
      <c r="C63" s="688"/>
      <c r="D63" s="688"/>
      <c r="E63" s="688"/>
      <c r="F63" s="688"/>
      <c r="G63" s="690" t="s">
        <v>408</v>
      </c>
      <c r="H63" s="691"/>
      <c r="I63" s="691"/>
      <c r="J63" s="1171">
        <f>+W2info!$C$12</f>
        <v>0</v>
      </c>
      <c r="K63" s="667" t="s">
        <v>409</v>
      </c>
      <c r="L63" s="683"/>
    </row>
    <row r="64" spans="1:12">
      <c r="A64" s="687"/>
      <c r="B64" s="700">
        <f>+W2info!$F$10</f>
        <v>0</v>
      </c>
      <c r="C64" s="688"/>
      <c r="D64" s="688"/>
      <c r="E64" s="688"/>
      <c r="F64" s="688"/>
      <c r="G64" s="1178" t="s">
        <v>410</v>
      </c>
      <c r="H64" s="699"/>
      <c r="I64" s="669" t="s">
        <v>411</v>
      </c>
      <c r="J64" s="1179" t="s">
        <v>412</v>
      </c>
      <c r="K64" s="1181" t="str">
        <f>IF(AND(L64&gt;0,Setup!$K$13&lt;&gt;""),Setup!$K$13,"")</f>
        <v/>
      </c>
      <c r="L64" s="1180">
        <f>+L15</f>
        <v>0</v>
      </c>
    </row>
    <row r="65" spans="1:12">
      <c r="A65" s="687"/>
      <c r="B65" s="700">
        <f>+W2info!$F$11</f>
        <v>0</v>
      </c>
      <c r="C65" s="688"/>
      <c r="D65" s="688"/>
      <c r="E65" s="688"/>
      <c r="F65" s="688"/>
      <c r="G65" s="701" t="s">
        <v>413</v>
      </c>
      <c r="H65" s="702"/>
      <c r="I65" s="702" t="str">
        <f>"Plan "&amp;IF(L64&gt;0,"X","")</f>
        <v xml:space="preserve">Plan </v>
      </c>
      <c r="J65" s="703" t="s">
        <v>414</v>
      </c>
      <c r="K65" s="1181" t="str">
        <f>IF(AND(L65&gt;0,Setup!$K$14&lt;&gt;""),Setup!$K$14,"")</f>
        <v/>
      </c>
      <c r="L65" s="1180" t="str">
        <f t="shared" ref="L65:L67" si="1">+L16</f>
        <v/>
      </c>
    </row>
    <row r="66" spans="1:12">
      <c r="A66" s="687"/>
      <c r="B66" s="700">
        <f>+W2info!$F$12</f>
        <v>0</v>
      </c>
      <c r="C66" s="688"/>
      <c r="D66" s="688"/>
      <c r="E66" s="688"/>
      <c r="F66" s="688"/>
      <c r="G66" s="681" t="s">
        <v>1218</v>
      </c>
      <c r="H66" s="682"/>
      <c r="I66" s="682"/>
      <c r="J66" s="683"/>
      <c r="K66" s="1181" t="str">
        <f>IF(AND(L66&gt;0,Setup!$K$15&lt;&gt;""),Setup!$K$15,"")</f>
        <v>W</v>
      </c>
      <c r="L66" s="1180">
        <f t="shared" si="1"/>
        <v>30</v>
      </c>
    </row>
    <row r="67" spans="1:12" ht="12" customHeight="1">
      <c r="A67" s="675"/>
      <c r="B67" s="676"/>
      <c r="C67" s="676"/>
      <c r="D67" s="676"/>
      <c r="E67" s="676"/>
      <c r="F67" s="688"/>
      <c r="G67" s="1176"/>
      <c r="H67" s="1177"/>
      <c r="I67" s="689">
        <f>W2info!$C$15</f>
        <v>0</v>
      </c>
      <c r="J67" s="704"/>
      <c r="K67" s="1181" t="str">
        <f>IF(AND(L67&gt;0,Setup!$K$16&lt;&gt;""),Setup!$K$16,"")</f>
        <v/>
      </c>
      <c r="L67" s="1180" t="str">
        <f t="shared" si="1"/>
        <v/>
      </c>
    </row>
    <row r="68" spans="1:12">
      <c r="A68" s="667" t="s">
        <v>415</v>
      </c>
      <c r="B68" s="668" t="s">
        <v>416</v>
      </c>
      <c r="C68" s="670"/>
      <c r="D68" s="667" t="s">
        <v>417</v>
      </c>
      <c r="E68" s="670"/>
      <c r="F68" s="667" t="s">
        <v>418</v>
      </c>
      <c r="G68" s="691"/>
      <c r="H68" s="707"/>
      <c r="I68" s="690" t="s">
        <v>419</v>
      </c>
      <c r="J68" s="1175"/>
      <c r="K68" s="681" t="s">
        <v>420</v>
      </c>
      <c r="L68" s="670"/>
    </row>
    <row r="69" spans="1:12" ht="12" customHeight="1">
      <c r="A69" s="705" t="str">
        <f>+W2info!$C$16</f>
        <v>CA</v>
      </c>
      <c r="B69" s="1471" t="str">
        <f>+W2info!$D$16</f>
        <v>152-1212123</v>
      </c>
      <c r="C69" s="1472"/>
      <c r="D69" s="687"/>
      <c r="E69" s="706">
        <f>+W2info!$C$17</f>
        <v>0</v>
      </c>
      <c r="F69" s="1473">
        <f>+W2info!$C$18</f>
        <v>0</v>
      </c>
      <c r="G69" s="1474"/>
      <c r="H69" s="707"/>
      <c r="I69" s="1182">
        <f>+W2info!$C$19</f>
        <v>0</v>
      </c>
      <c r="J69" s="1183"/>
      <c r="K69" s="690"/>
      <c r="L69" s="707" t="str">
        <f>IF(TaxRate!E4="","",TaxRate!E4)</f>
        <v>SDI</v>
      </c>
    </row>
    <row r="70" spans="1:12">
      <c r="A70" s="708"/>
      <c r="B70" s="676"/>
      <c r="C70" s="677"/>
      <c r="D70" s="675"/>
      <c r="E70" s="677"/>
      <c r="F70" s="675"/>
      <c r="G70" s="685"/>
      <c r="H70" s="709"/>
      <c r="I70" s="684"/>
      <c r="J70" s="709"/>
      <c r="K70" s="684"/>
      <c r="L70" s="709"/>
    </row>
    <row r="71" spans="1:12" ht="12">
      <c r="A71" s="710" t="s">
        <v>421</v>
      </c>
      <c r="B71" s="688"/>
      <c r="C71" s="688"/>
      <c r="D71" s="688"/>
      <c r="E71" s="688"/>
      <c r="F71" s="688"/>
      <c r="G71" s="711" t="s">
        <v>1188</v>
      </c>
      <c r="H71" s="711"/>
      <c r="I71" s="711"/>
      <c r="J71" s="711"/>
      <c r="K71" s="712"/>
      <c r="L71" s="712"/>
    </row>
  </sheetData>
  <sheetProtection password="DFC1" sheet="1" objects="1" scenarios="1"/>
  <mergeCells count="24">
    <mergeCell ref="I62:J62"/>
    <mergeCell ref="B69:C69"/>
    <mergeCell ref="F69:G69"/>
    <mergeCell ref="B54:C54"/>
    <mergeCell ref="I54:J54"/>
    <mergeCell ref="I56:J56"/>
    <mergeCell ref="I58:J58"/>
    <mergeCell ref="I60:J60"/>
    <mergeCell ref="B30:C30"/>
    <mergeCell ref="B20:C20"/>
    <mergeCell ref="B45:C45"/>
    <mergeCell ref="I30:J30"/>
    <mergeCell ref="I32:J32"/>
    <mergeCell ref="I34:J34"/>
    <mergeCell ref="I36:J36"/>
    <mergeCell ref="I38:J38"/>
    <mergeCell ref="F45:G45"/>
    <mergeCell ref="F20:G20"/>
    <mergeCell ref="I9:J9"/>
    <mergeCell ref="I11:J11"/>
    <mergeCell ref="I13:J13"/>
    <mergeCell ref="B5:C5"/>
    <mergeCell ref="I5:J5"/>
    <mergeCell ref="I7:J7"/>
  </mergeCells>
  <phoneticPr fontId="118" type="noConversion"/>
  <printOptions horizontalCentered="1"/>
  <pageMargins left="0.25" right="0.25" top="0.16" bottom="0" header="0" footer="0"/>
  <pageSetup orientation="portrait" r:id="rId1"/>
  <headerFooter alignWithMargins="0"/>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DC205"/>
  <sheetViews>
    <sheetView workbookViewId="0">
      <pane xSplit="10" ySplit="1" topLeftCell="K2" activePane="bottomRight" state="frozen"/>
      <selection pane="topRight" activeCell="K1" sqref="K1"/>
      <selection pane="bottomLeft" activeCell="A2" sqref="A2"/>
      <selection pane="bottomRight" activeCell="S12" sqref="S12"/>
    </sheetView>
  </sheetViews>
  <sheetFormatPr defaultRowHeight="12.75"/>
  <cols>
    <col min="1" max="1" width="4.140625" style="433" customWidth="1"/>
    <col min="2" max="2" width="14.42578125" style="433" customWidth="1"/>
    <col min="3" max="3" width="6.42578125" style="433" customWidth="1"/>
    <col min="4" max="4" width="7.28515625" style="433" hidden="1" customWidth="1"/>
    <col min="5" max="5" width="8.5703125" style="433" hidden="1" customWidth="1"/>
    <col min="6" max="6" width="13.28515625" style="433" hidden="1" customWidth="1"/>
    <col min="7" max="7" width="10" style="433" hidden="1" customWidth="1"/>
    <col min="8" max="8" width="12.5703125" style="433" hidden="1" customWidth="1"/>
    <col min="9" max="9" width="6.5703125" style="433" customWidth="1"/>
    <col min="10" max="10" width="9" style="433" customWidth="1"/>
    <col min="11" max="11" width="7.7109375" style="433" customWidth="1"/>
    <col min="12" max="12" width="8.28515625" style="433" customWidth="1"/>
    <col min="13" max="13" width="8.5703125" style="433" customWidth="1"/>
    <col min="14" max="14" width="7.85546875" style="433" customWidth="1"/>
    <col min="15" max="15" width="8.140625" style="433" customWidth="1"/>
    <col min="16" max="16" width="8.7109375" style="433" customWidth="1"/>
    <col min="17" max="17" width="8.42578125" style="1165" customWidth="1"/>
    <col min="18" max="19" width="19.42578125" customWidth="1"/>
    <col min="20" max="20" width="10" customWidth="1"/>
    <col min="21" max="25" width="9.140625" customWidth="1"/>
    <col min="26" max="26" width="13.140625" customWidth="1"/>
    <col min="27" max="27" width="21.7109375" hidden="1" customWidth="1"/>
    <col min="28" max="28" width="10.140625" hidden="1" customWidth="1"/>
    <col min="29" max="29" width="7" hidden="1" customWidth="1"/>
    <col min="30" max="30" width="7.28515625" hidden="1" customWidth="1"/>
    <col min="31" max="31" width="8.5703125" hidden="1" customWidth="1"/>
    <col min="32" max="32" width="7" hidden="1" customWidth="1"/>
    <col min="33" max="44" width="9.140625" hidden="1" customWidth="1"/>
    <col min="45" max="78" width="9.140625" customWidth="1"/>
    <col min="89" max="94" width="9.140625" hidden="1" customWidth="1"/>
    <col min="95" max="95" width="12.28515625" hidden="1" customWidth="1"/>
    <col min="96" max="96" width="9.140625" style="4" hidden="1" customWidth="1"/>
    <col min="97" max="97" width="9.140625" hidden="1" customWidth="1"/>
    <col min="98" max="98" width="9.140625" style="349" customWidth="1"/>
    <col min="99" max="99" width="10.140625" style="316" customWidth="1"/>
    <col min="100" max="107" width="9.140625" style="316"/>
  </cols>
  <sheetData>
    <row r="1" spans="1:107" ht="17.25" customHeight="1">
      <c r="A1" s="1217" t="s">
        <v>498</v>
      </c>
      <c r="B1" s="1218" t="s">
        <v>2</v>
      </c>
      <c r="C1" s="1218" t="s">
        <v>499</v>
      </c>
      <c r="D1" s="1218">
        <v>1</v>
      </c>
      <c r="E1" s="1218">
        <v>2</v>
      </c>
      <c r="F1" s="1218">
        <v>3</v>
      </c>
      <c r="G1" s="1218">
        <v>4</v>
      </c>
      <c r="H1" s="1218">
        <v>5</v>
      </c>
      <c r="I1" s="1218" t="s">
        <v>5</v>
      </c>
      <c r="J1" s="1218"/>
      <c r="K1" s="1218" t="s">
        <v>348</v>
      </c>
      <c r="L1" s="1218" t="s">
        <v>467</v>
      </c>
      <c r="M1" s="1218" t="s">
        <v>500</v>
      </c>
      <c r="N1" s="1218" t="s">
        <v>350</v>
      </c>
      <c r="O1" s="1218" t="s">
        <v>351</v>
      </c>
      <c r="P1" s="1218" t="s">
        <v>0</v>
      </c>
      <c r="R1" s="1221" t="str">
        <f>IF(Setup!AG2=FALSE,"Time Selection Not Available in This Version","Select Weeks for This Payroll:")</f>
        <v>Time Selection Not Available in This Version</v>
      </c>
      <c r="S1" s="1222"/>
      <c r="AA1" t="str">
        <f>PPRChck!BA2</f>
        <v>PPRChck!$BC$3:$BC$3</v>
      </c>
      <c r="AB1" t="b">
        <f>ISNUMBER(CS7)</f>
        <v>1</v>
      </c>
      <c r="AC1" t="b">
        <f ca="1">IF(ISNUMBER(CS6),IF(ABS(NOW()-CS6)&lt;=90,TRUE,FALSE),FALSE)</f>
        <v>0</v>
      </c>
      <c r="AD1">
        <f>PPRChck!BA1</f>
        <v>1</v>
      </c>
      <c r="AE1" t="b">
        <f>ISERROR(P205)</f>
        <v>0</v>
      </c>
      <c r="AF1" s="275"/>
      <c r="AJ1">
        <f>Setup!AC2</f>
        <v>80</v>
      </c>
      <c r="AL1" s="146" t="b">
        <v>0</v>
      </c>
      <c r="CR1" s="4" t="s">
        <v>357</v>
      </c>
    </row>
    <row r="2" spans="1:107" ht="14.25" customHeight="1">
      <c r="A2" s="1215">
        <v>1</v>
      </c>
      <c r="B2" s="465" t="s">
        <v>1229</v>
      </c>
      <c r="C2" s="1215">
        <v>9999</v>
      </c>
      <c r="D2" s="466"/>
      <c r="E2" s="466"/>
      <c r="F2" s="466"/>
      <c r="G2" s="466"/>
      <c r="H2" s="466"/>
      <c r="I2" s="1219" t="str">
        <f t="shared" ref="I2:I65" si="0">IF(ISERROR(VLOOKUP($C2,MainDBase,14,FALSE)),"",(VLOOKUP($C2,MainDBase,14,FALSE)))</f>
        <v>Active</v>
      </c>
      <c r="J2" s="1220"/>
      <c r="K2" s="467">
        <v>0</v>
      </c>
      <c r="L2" s="468">
        <v>0</v>
      </c>
      <c r="M2" s="467">
        <v>0</v>
      </c>
      <c r="N2" s="467">
        <v>0</v>
      </c>
      <c r="O2" s="467">
        <v>0</v>
      </c>
      <c r="P2" s="580">
        <f>+CK2+CL2+CM2+CN2+CO2</f>
        <v>0</v>
      </c>
      <c r="Q2" s="1166" t="str">
        <f ca="1">IF(CT2&lt;&gt;"","*Vac="&amp;ROUND(CR2,2),"")</f>
        <v/>
      </c>
      <c r="R2" s="951"/>
      <c r="S2" s="952"/>
      <c r="U2" s="8"/>
      <c r="AA2" s="354">
        <v>1</v>
      </c>
      <c r="AC2" t="b">
        <f>YEAR(CS6)=Setup!AA54</f>
        <v>0</v>
      </c>
      <c r="AE2" s="8">
        <f>MAX(P2:P204)</f>
        <v>0</v>
      </c>
      <c r="AI2" t="b">
        <v>0</v>
      </c>
      <c r="AJ2" s="1227" t="b">
        <v>0</v>
      </c>
      <c r="AK2" s="373">
        <v>0</v>
      </c>
      <c r="AL2" s="277">
        <f>IF(AND(I2="Active",AJ2=TRUE,OR(AK2=0,AK2="")),$AJ$1,IF(AND(AN2=TRUE,AK2&lt;&gt;0),IF(AJ2=FALSE,0,AK2),AK2))</f>
        <v>0</v>
      </c>
      <c r="AM2" t="b">
        <f t="shared" ref="AM2:AM65" si="1">IF(ISERROR(IF(OR(C2="",I2="Inactive",VLOOKUP(C2,MainDBase,24,FALSE)=1,AND(AJ2&lt;&gt;TRUE,AK2&lt;&gt;0)),FALSE,$AL$1)),"",IF(OR(C2="",I2="Inactive",VLOOKUP(C2,MainDBase,24,FALSE)=1,AND(AJ2&lt;&gt;TRUE,AK2&lt;&gt;0)),FALSE,$AL$1))</f>
        <v>0</v>
      </c>
      <c r="AN2" s="1227" t="b">
        <v>0</v>
      </c>
      <c r="AO2" s="467">
        <v>32.25</v>
      </c>
      <c r="AP2" s="373">
        <f>IF(AO2&lt;&gt;0,AO2,AL2)</f>
        <v>32.25</v>
      </c>
      <c r="AQ2" s="373" t="b">
        <f>IF(AO2&lt;&gt;0,FALSE,AJ2)</f>
        <v>0</v>
      </c>
      <c r="AR2" s="373" t="b">
        <v>0</v>
      </c>
      <c r="CK2" s="467">
        <v>0</v>
      </c>
      <c r="CL2" s="468">
        <v>0</v>
      </c>
      <c r="CM2" s="467">
        <v>0</v>
      </c>
      <c r="CN2" s="467">
        <v>0</v>
      </c>
      <c r="CO2" s="467">
        <v>0</v>
      </c>
      <c r="CP2">
        <f ca="1">IF(ISERROR(MATCH(INT(CQ2),Setup!$D$19:$D$34,1)),"",MATCH(INT(CQ2),Setup!$D$19:$D$34,1))</f>
        <v>1</v>
      </c>
      <c r="CQ2" s="1011">
        <f ca="1">IF(ISERROR(VLOOKUP($C2,MainDBase,12,FALSE)),"",(TODAY()-VLOOKUP($C2,MainDBase,12,FALSE))/365)</f>
        <v>0</v>
      </c>
      <c r="CR2" s="1163">
        <f ca="1">IF(OR(CP2="",CQ2=""),"",IF(CQ2*365&gt;=Setup!$AB$29,ROUND(OFFSET(Setup!$D$18,CP2,1)*(CQ2-OFFSET(Setup!$D$18,CP2,0))+OFFSET(Setup!$D$18,CP2,4),4),0)-IF(ISERROR(VLOOKUP($C2,MainDBase,13,FALSE)),"",VLOOKUP($C2,MainDBase,13,FALSE)))</f>
        <v>0</v>
      </c>
      <c r="CS2">
        <f ca="1">COUNTIF($CT$2:$CT$204,"error")</f>
        <v>0</v>
      </c>
      <c r="CT2" s="1164" t="str">
        <f ca="1">IF(OR(CP2="",CQ2=""),"",IF(AND(CO2&gt;0,CR2-CO2&lt;0),"error",""))</f>
        <v/>
      </c>
      <c r="CU2" s="927"/>
      <c r="CV2" s="928"/>
      <c r="CW2" s="927"/>
      <c r="CX2" s="927"/>
      <c r="CY2" s="927"/>
    </row>
    <row r="3" spans="1:107" ht="14.25" customHeight="1">
      <c r="A3" s="1215">
        <v>2</v>
      </c>
      <c r="B3" s="465" t="s">
        <v>1271</v>
      </c>
      <c r="C3" s="1215">
        <v>9998</v>
      </c>
      <c r="D3" s="466"/>
      <c r="E3" s="466"/>
      <c r="F3" s="466"/>
      <c r="G3" s="466"/>
      <c r="H3" s="466"/>
      <c r="I3" s="1219" t="str">
        <f t="shared" si="0"/>
        <v>Active</v>
      </c>
      <c r="J3" s="1220"/>
      <c r="K3" s="468">
        <v>0</v>
      </c>
      <c r="L3" s="468">
        <v>0</v>
      </c>
      <c r="M3" s="468">
        <v>0</v>
      </c>
      <c r="N3" s="467">
        <v>0</v>
      </c>
      <c r="O3" s="467">
        <v>0</v>
      </c>
      <c r="P3" s="580">
        <f t="shared" ref="P3:P66" si="2">+CK3+CL3+CM3+CN3+CO3</f>
        <v>0</v>
      </c>
      <c r="Q3" s="1166" t="str">
        <f t="shared" ref="Q3:Q66" ca="1" si="3">IF(CT3&lt;&gt;"","*Vac="&amp;ROUND(CR3,2),"")</f>
        <v/>
      </c>
      <c r="R3" s="953"/>
      <c r="S3" s="954"/>
      <c r="AE3" s="581" t="b">
        <f>COUNTIF($P$2:$P$204,"&lt;0.1")&gt;COUNTIF($P$2:$P$204,0)</f>
        <v>0</v>
      </c>
      <c r="AI3" t="b">
        <v>0</v>
      </c>
      <c r="AJ3" s="1227" t="b">
        <v>0</v>
      </c>
      <c r="AK3" s="373">
        <v>0</v>
      </c>
      <c r="AL3" s="277">
        <f>IF(AND(I3="Active",AJ3=TRUE,OR(AK3=0,AK3="")),$AJ$1,IF(AND(AN3=TRUE,AK3&lt;&gt;0),IF(AJ3=FALSE,0,AK3),AK3))</f>
        <v>0</v>
      </c>
      <c r="AM3" t="b">
        <f t="shared" si="1"/>
        <v>0</v>
      </c>
      <c r="AN3" s="1227" t="b">
        <v>0</v>
      </c>
      <c r="AO3" s="468">
        <v>16</v>
      </c>
      <c r="AP3" s="373">
        <f>IF(AO3&lt;&gt;0,AO3,AL3)</f>
        <v>16</v>
      </c>
      <c r="AQ3" s="373" t="b">
        <f t="shared" ref="AQ3:AQ66" si="4">IF(AO3&lt;&gt;0,FALSE,AJ3)</f>
        <v>0</v>
      </c>
      <c r="AR3" s="373" t="b">
        <v>0</v>
      </c>
      <c r="CK3" s="468">
        <v>0</v>
      </c>
      <c r="CL3" s="468">
        <v>0</v>
      </c>
      <c r="CM3" s="468">
        <v>0</v>
      </c>
      <c r="CN3" s="467">
        <v>0</v>
      </c>
      <c r="CO3" s="467">
        <v>0</v>
      </c>
      <c r="CP3">
        <f ca="1">IF(ISERROR(MATCH(INT(CQ3),Setup!$D$19:$D$34,1)),"",MATCH(INT(CQ3),Setup!$D$19:$D$34,1))</f>
        <v>1</v>
      </c>
      <c r="CQ3" s="3">
        <f t="shared" ref="CQ3:CQ65" ca="1" si="5">IF(ISERROR(VLOOKUP($C3,MainDBase,12,FALSE)),"",(TODAY()-VLOOKUP($C3,MainDBase,12,FALSE))/365)</f>
        <v>0</v>
      </c>
      <c r="CR3" s="1163">
        <f ca="1">IF(OR(CP3="",CQ3=""),"",IF(CQ3*365&gt;=Setup!$AB$29,ROUND(OFFSET(Setup!$D$18,CP3,1)*(CQ3-OFFSET(Setup!$D$18,CP3,0))+OFFSET(Setup!$D$18,CP3,4),4),0)-IF(ISERROR(VLOOKUP($C3,MainDBase,13,FALSE)),"",VLOOKUP($C3,MainDBase,13,FALSE)))</f>
        <v>0</v>
      </c>
      <c r="CT3" s="1164" t="str">
        <f t="shared" ref="CT3:CT66" ca="1" si="6">IF(OR(CP3="",CQ3=""),"",IF(AND(CO3&gt;0,CR3-CO3&lt;0),"error",""))</f>
        <v/>
      </c>
      <c r="CU3" s="927"/>
      <c r="CV3" s="928"/>
      <c r="CW3" s="928"/>
      <c r="CX3" s="927"/>
      <c r="CY3" s="927"/>
    </row>
    <row r="4" spans="1:107" ht="14.25" customHeight="1">
      <c r="A4" s="1215">
        <v>3</v>
      </c>
      <c r="B4" s="465"/>
      <c r="C4" s="1215"/>
      <c r="D4" s="466"/>
      <c r="E4" s="466"/>
      <c r="F4" s="466"/>
      <c r="G4" s="466"/>
      <c r="H4" s="466"/>
      <c r="I4" s="1219" t="str">
        <f t="shared" si="0"/>
        <v/>
      </c>
      <c r="J4" s="1220"/>
      <c r="K4" s="467"/>
      <c r="L4" s="467"/>
      <c r="M4" s="467"/>
      <c r="N4" s="467"/>
      <c r="O4" s="467"/>
      <c r="P4" s="580">
        <f t="shared" si="2"/>
        <v>0</v>
      </c>
      <c r="Q4" s="1166" t="str">
        <f t="shared" ca="1" si="3"/>
        <v/>
      </c>
      <c r="R4" s="1223" t="str">
        <f>IF(Setup!AG2=FALSE,"To select weeks,  please use standard version",IF(AC11=0,"Please select one or more weeks","Week ending "&amp;AD6&amp;AD7&amp;AD8&amp;AD9&amp;AD10&amp;" selected"))</f>
        <v>To select weeks,  please use standard version</v>
      </c>
      <c r="S4" s="1224"/>
      <c r="AA4" t="b">
        <f>OR(MIN(K3:K205)&lt;0,COUNTIF((K3:K205),"&lt;.1")&gt;COUNTIF((K3:K205),0))</f>
        <v>0</v>
      </c>
      <c r="AB4" t="b">
        <f t="shared" ref="AB4:AE4" si="7">OR(MIN(L2:L205)&lt;0,COUNTIF((L2:L205),"&lt;.1")&gt;COUNTIF((L2:L205),0))</f>
        <v>0</v>
      </c>
      <c r="AC4" t="b">
        <f t="shared" si="7"/>
        <v>0</v>
      </c>
      <c r="AD4" t="b">
        <f t="shared" si="7"/>
        <v>0</v>
      </c>
      <c r="AE4" t="b">
        <f t="shared" si="7"/>
        <v>0</v>
      </c>
      <c r="AF4" t="b">
        <f>OR(AA4=TRUE,AB4=TRUE,AC4=TRUE,AD4=TRUE,AE4=TRUE)</f>
        <v>0</v>
      </c>
      <c r="AI4" t="b">
        <v>0</v>
      </c>
      <c r="AJ4" s="1227" t="b">
        <v>0</v>
      </c>
      <c r="AK4" s="373">
        <v>0</v>
      </c>
      <c r="AL4" s="277">
        <f t="shared" ref="AL4:AL67" si="8">IF(AND(I4="Active",AJ4=TRUE,OR(AK4=0,AK4="")),$AJ$1,IF(AND(AN4=TRUE,AK4&lt;&gt;0),IF(AJ4=FALSE,0,AK4),AK4))</f>
        <v>0</v>
      </c>
      <c r="AM4" t="str">
        <f t="shared" si="1"/>
        <v/>
      </c>
      <c r="AN4" s="1227" t="b">
        <v>0</v>
      </c>
      <c r="AO4" s="467"/>
      <c r="AP4" s="373">
        <f t="shared" ref="AP4:AP66" si="9">IF(AO4&lt;&gt;0,AO4,AL4)</f>
        <v>0</v>
      </c>
      <c r="AQ4" s="373" t="b">
        <f t="shared" si="4"/>
        <v>0</v>
      </c>
      <c r="AR4" s="373" t="b">
        <v>0</v>
      </c>
      <c r="CK4" s="467"/>
      <c r="CL4" s="467"/>
      <c r="CM4" s="467"/>
      <c r="CN4" s="467"/>
      <c r="CO4" s="467"/>
      <c r="CP4" t="str">
        <f ca="1">IF(ISERROR(MATCH(INT(CQ4),Setup!$D$19:$D$34,1)),"",MATCH(INT(CQ4),Setup!$D$19:$D$34,1))</f>
        <v/>
      </c>
      <c r="CQ4" s="3" t="str">
        <f t="shared" ca="1" si="5"/>
        <v/>
      </c>
      <c r="CR4" s="1163" t="str">
        <f ca="1">IF(OR(CP4="",CQ4=""),"",IF(CQ4*365&gt;=Setup!$AB$29,ROUND(OFFSET(Setup!$D$18,CP4,1)*(CQ4-OFFSET(Setup!$D$18,CP4,0))+OFFSET(Setup!$D$18,CP4,4),4),0)-IF(ISERROR(VLOOKUP($C4,MainDBase,13,FALSE)),"",VLOOKUP($C4,MainDBase,13,FALSE)))</f>
        <v/>
      </c>
      <c r="CT4" s="1164" t="str">
        <f t="shared" ca="1" si="6"/>
        <v/>
      </c>
      <c r="CU4" s="927"/>
      <c r="CV4" s="927"/>
      <c r="CW4" s="927"/>
      <c r="CX4" s="927"/>
      <c r="CY4" s="927"/>
    </row>
    <row r="5" spans="1:107" ht="14.25" customHeight="1">
      <c r="A5" s="1215">
        <v>4</v>
      </c>
      <c r="B5" s="465"/>
      <c r="C5" s="1215"/>
      <c r="D5" s="466"/>
      <c r="E5" s="466"/>
      <c r="F5" s="466"/>
      <c r="G5" s="466"/>
      <c r="H5" s="466"/>
      <c r="I5" s="1219" t="str">
        <f t="shared" si="0"/>
        <v/>
      </c>
      <c r="J5" s="1220"/>
      <c r="K5" s="468"/>
      <c r="L5" s="468"/>
      <c r="M5" s="468"/>
      <c r="N5" s="467"/>
      <c r="O5" s="467"/>
      <c r="P5" s="580">
        <f t="shared" si="2"/>
        <v>0</v>
      </c>
      <c r="Q5" s="1166" t="str">
        <f t="shared" ca="1" si="3"/>
        <v/>
      </c>
      <c r="AA5" s="354" t="s">
        <v>1307</v>
      </c>
      <c r="AB5" s="6"/>
      <c r="AC5" s="6"/>
      <c r="AD5" s="6"/>
      <c r="AE5" s="6"/>
      <c r="AI5" t="b">
        <v>0</v>
      </c>
      <c r="AJ5" s="1227" t="b">
        <v>0</v>
      </c>
      <c r="AK5" s="373">
        <v>0</v>
      </c>
      <c r="AL5" s="277">
        <f t="shared" si="8"/>
        <v>0</v>
      </c>
      <c r="AM5" t="str">
        <f t="shared" si="1"/>
        <v/>
      </c>
      <c r="AN5" s="1227" t="b">
        <v>0</v>
      </c>
      <c r="AO5" s="468"/>
      <c r="AP5" s="373">
        <f t="shared" si="9"/>
        <v>0</v>
      </c>
      <c r="AQ5" s="373" t="b">
        <f t="shared" si="4"/>
        <v>0</v>
      </c>
      <c r="AR5" s="373" t="b">
        <v>0</v>
      </c>
      <c r="CK5" s="468"/>
      <c r="CL5" s="468"/>
      <c r="CM5" s="468"/>
      <c r="CN5" s="467"/>
      <c r="CO5" s="467"/>
      <c r="CP5" t="str">
        <f ca="1">IF(ISERROR(MATCH(INT(CQ5),Setup!$D$19:$D$34,1)),"",MATCH(INT(CQ5),Setup!$D$19:$D$34,1))</f>
        <v/>
      </c>
      <c r="CQ5" s="3" t="str">
        <f t="shared" ca="1" si="5"/>
        <v/>
      </c>
      <c r="CR5" s="1163" t="str">
        <f ca="1">IF(OR(CP5="",CQ5=""),"",IF(CQ5*365&gt;=Setup!$AB$29,ROUND(OFFSET(Setup!$D$18,CP5,1)*(CQ5-OFFSET(Setup!$D$18,CP5,0))+OFFSET(Setup!$D$18,CP5,4),4),0)-IF(ISERROR(VLOOKUP($C5,MainDBase,13,FALSE)),"",VLOOKUP($C5,MainDBase,13,FALSE)))</f>
        <v/>
      </c>
      <c r="CT5" s="1164" t="str">
        <f t="shared" ca="1" si="6"/>
        <v/>
      </c>
      <c r="CU5" s="927"/>
      <c r="CV5" s="928"/>
      <c r="CW5" s="928"/>
      <c r="CX5" s="927"/>
      <c r="CY5" s="927"/>
    </row>
    <row r="6" spans="1:107" ht="14.25" customHeight="1">
      <c r="A6" s="1215">
        <v>5</v>
      </c>
      <c r="B6" s="465"/>
      <c r="C6" s="1215"/>
      <c r="D6" s="466"/>
      <c r="E6" s="466"/>
      <c r="F6" s="466"/>
      <c r="G6" s="466"/>
      <c r="H6" s="466"/>
      <c r="I6" s="1219" t="str">
        <f t="shared" si="0"/>
        <v/>
      </c>
      <c r="J6" s="1220"/>
      <c r="K6" s="467"/>
      <c r="L6" s="468"/>
      <c r="M6" s="467"/>
      <c r="N6" s="467"/>
      <c r="O6" s="467"/>
      <c r="P6" s="580">
        <f t="shared" si="2"/>
        <v>0</v>
      </c>
      <c r="Q6" s="1166" t="str">
        <f t="shared" ca="1" si="3"/>
        <v/>
      </c>
      <c r="R6" s="1225" t="s">
        <v>194</v>
      </c>
      <c r="S6" s="450">
        <v>42089</v>
      </c>
      <c r="T6" s="597" t="str">
        <f>IF(ISTEXT(S6),"&lt;=Error",IF((YEAR(S6)&lt;&gt;Setup!AA54),"&lt;=Error",""))</f>
        <v>&lt;=Error</v>
      </c>
      <c r="AA6" s="579" t="str">
        <f>+WeekTime!DT100</f>
        <v>WK2015-01-25.xlsx</v>
      </c>
      <c r="AB6" s="433" t="str">
        <f>MID(AA6,8,5)&amp;"-"&amp;MID(AA6,3,4)</f>
        <v>01-25-2015</v>
      </c>
      <c r="AC6" s="275"/>
      <c r="AD6" s="433" t="str">
        <f>IF(AC6=TRUE,LEFT(AB6,5),"")</f>
        <v/>
      </c>
      <c r="AE6" s="6"/>
      <c r="AI6" t="b">
        <v>0</v>
      </c>
      <c r="AJ6" s="1227" t="b">
        <v>0</v>
      </c>
      <c r="AK6" s="373">
        <v>0</v>
      </c>
      <c r="AL6" s="277">
        <f t="shared" si="8"/>
        <v>0</v>
      </c>
      <c r="AM6" t="str">
        <f t="shared" si="1"/>
        <v/>
      </c>
      <c r="AN6" s="1227" t="b">
        <v>0</v>
      </c>
      <c r="AO6" s="467"/>
      <c r="AP6" s="373">
        <f t="shared" si="9"/>
        <v>0</v>
      </c>
      <c r="AQ6" s="373" t="b">
        <f t="shared" si="4"/>
        <v>0</v>
      </c>
      <c r="AR6" s="373" t="b">
        <v>0</v>
      </c>
      <c r="CK6" s="467"/>
      <c r="CL6" s="468"/>
      <c r="CM6" s="467"/>
      <c r="CN6" s="467"/>
      <c r="CO6" s="467"/>
      <c r="CP6" t="str">
        <f ca="1">IF(ISERROR(MATCH(INT(CQ6),Setup!$D$19:$D$34,1)),"",MATCH(INT(CQ6),Setup!$D$19:$D$34,1))</f>
        <v/>
      </c>
      <c r="CQ6" s="3" t="str">
        <f t="shared" ca="1" si="5"/>
        <v/>
      </c>
      <c r="CR6" s="1163" t="str">
        <f ca="1">IF(OR(CP6="",CQ6=""),"",IF(CQ6*365&gt;=Setup!$AB$29,ROUND(OFFSET(Setup!$D$18,CP6,1)*(CQ6-OFFSET(Setup!$D$18,CP6,0))+OFFSET(Setup!$D$18,CP6,4),4),0)-IF(ISERROR(VLOOKUP($C6,MainDBase,13,FALSE)),"",VLOOKUP($C6,MainDBase,13,FALSE)))</f>
        <v/>
      </c>
      <c r="CS6" s="450">
        <v>42089</v>
      </c>
      <c r="CT6" s="1164" t="str">
        <f t="shared" ca="1" si="6"/>
        <v/>
      </c>
      <c r="CU6" s="927"/>
      <c r="CV6" s="928"/>
      <c r="CW6" s="927"/>
      <c r="CX6" s="927"/>
      <c r="CY6" s="927"/>
      <c r="DC6" s="929"/>
    </row>
    <row r="7" spans="1:107" ht="14.25" customHeight="1">
      <c r="A7" s="1215">
        <v>6</v>
      </c>
      <c r="B7" s="465"/>
      <c r="C7" s="1215"/>
      <c r="D7" s="466"/>
      <c r="E7" s="466"/>
      <c r="F7" s="466"/>
      <c r="G7" s="466"/>
      <c r="H7" s="466"/>
      <c r="I7" s="1219" t="str">
        <f t="shared" si="0"/>
        <v/>
      </c>
      <c r="J7" s="1220"/>
      <c r="K7" s="468"/>
      <c r="L7" s="468"/>
      <c r="M7" s="467"/>
      <c r="N7" s="467"/>
      <c r="O7" s="467"/>
      <c r="P7" s="580">
        <f t="shared" si="2"/>
        <v>0</v>
      </c>
      <c r="Q7" s="1166" t="str">
        <f t="shared" ca="1" si="3"/>
        <v/>
      </c>
      <c r="R7" s="1225" t="s">
        <v>560</v>
      </c>
      <c r="S7" s="449">
        <v>10011</v>
      </c>
      <c r="T7" s="597" t="str">
        <f>IF(OR(S7="",ISTEXT(S7)),"&lt;=Error","")</f>
        <v/>
      </c>
      <c r="AA7" s="579" t="str">
        <f>+WeekTime!EL100</f>
        <v>WK2015-02-15.xlsx</v>
      </c>
      <c r="AB7" s="433" t="str">
        <f t="shared" ref="AB7:AB10" si="10">MID(AA7,8,5)&amp;"-"&amp;MID(AA7,3,4)</f>
        <v>02-15-2015</v>
      </c>
      <c r="AC7" s="275"/>
      <c r="AD7" s="433" t="str">
        <f>IF(AC7=TRUE,", "&amp;LEFT(AB7,5),"")</f>
        <v/>
      </c>
      <c r="AE7" s="6"/>
      <c r="AI7" t="b">
        <v>0</v>
      </c>
      <c r="AJ7" s="1227" t="b">
        <v>0</v>
      </c>
      <c r="AK7" s="373">
        <v>0</v>
      </c>
      <c r="AL7" s="277">
        <f t="shared" si="8"/>
        <v>0</v>
      </c>
      <c r="AM7" t="str">
        <f t="shared" si="1"/>
        <v/>
      </c>
      <c r="AN7" s="1227" t="b">
        <v>0</v>
      </c>
      <c r="AO7" s="468"/>
      <c r="AP7" s="373">
        <f t="shared" si="9"/>
        <v>0</v>
      </c>
      <c r="AQ7" s="373" t="b">
        <f t="shared" si="4"/>
        <v>0</v>
      </c>
      <c r="AR7" s="373" t="b">
        <v>0</v>
      </c>
      <c r="CK7" s="468"/>
      <c r="CL7" s="468"/>
      <c r="CM7" s="467"/>
      <c r="CN7" s="467"/>
      <c r="CO7" s="467"/>
      <c r="CP7" t="str">
        <f ca="1">IF(ISERROR(MATCH(INT(CQ7),Setup!$D$19:$D$34,1)),"",MATCH(INT(CQ7),Setup!$D$19:$D$34,1))</f>
        <v/>
      </c>
      <c r="CQ7" s="3" t="str">
        <f t="shared" ca="1" si="5"/>
        <v/>
      </c>
      <c r="CR7" s="1163" t="str">
        <f ca="1">IF(OR(CP7="",CQ7=""),"",IF(CQ7*365&gt;=Setup!$AB$29,ROUND(OFFSET(Setup!$D$18,CP7,1)*(CQ7-OFFSET(Setup!$D$18,CP7,0))+OFFSET(Setup!$D$18,CP7,4),4),0)-IF(ISERROR(VLOOKUP($C7,MainDBase,13,FALSE)),"",VLOOKUP($C7,MainDBase,13,FALSE)))</f>
        <v/>
      </c>
      <c r="CS7" s="449">
        <v>10011</v>
      </c>
      <c r="CT7" s="1164" t="str">
        <f t="shared" ca="1" si="6"/>
        <v/>
      </c>
      <c r="CU7" s="927"/>
      <c r="CV7" s="928"/>
      <c r="CW7" s="927"/>
      <c r="CX7" s="927"/>
      <c r="CY7" s="927"/>
      <c r="DC7" s="930"/>
    </row>
    <row r="8" spans="1:107" ht="14.25" customHeight="1">
      <c r="A8" s="1215">
        <v>7</v>
      </c>
      <c r="B8" s="465"/>
      <c r="C8" s="1215"/>
      <c r="D8" s="466"/>
      <c r="E8" s="466"/>
      <c r="F8" s="466"/>
      <c r="G8" s="466"/>
      <c r="H8" s="466"/>
      <c r="I8" s="1219" t="str">
        <f t="shared" si="0"/>
        <v/>
      </c>
      <c r="J8" s="1220"/>
      <c r="K8" s="467"/>
      <c r="L8" s="467"/>
      <c r="M8" s="467"/>
      <c r="N8" s="467"/>
      <c r="O8" s="467"/>
      <c r="P8" s="580">
        <f t="shared" si="2"/>
        <v>0</v>
      </c>
      <c r="Q8" s="1166" t="str">
        <f t="shared" ca="1" si="3"/>
        <v/>
      </c>
      <c r="AA8" s="579" t="str">
        <f>+WeekTime!FD100</f>
        <v>WK2015-01-18.xlsx</v>
      </c>
      <c r="AB8" s="433" t="str">
        <f t="shared" si="10"/>
        <v>01-18-2015</v>
      </c>
      <c r="AC8" s="275"/>
      <c r="AD8" s="433" t="str">
        <f>IF(AC8=TRUE,", "&amp;LEFT(AB8,5),"")</f>
        <v/>
      </c>
      <c r="AE8" s="6"/>
      <c r="AJ8" s="1227" t="b">
        <v>0</v>
      </c>
      <c r="AK8" s="373">
        <v>0</v>
      </c>
      <c r="AL8" s="277">
        <f t="shared" si="8"/>
        <v>0</v>
      </c>
      <c r="AM8" t="str">
        <f t="shared" si="1"/>
        <v/>
      </c>
      <c r="AN8" s="1227" t="b">
        <v>0</v>
      </c>
      <c r="AO8" s="467"/>
      <c r="AP8" s="373">
        <f t="shared" si="9"/>
        <v>0</v>
      </c>
      <c r="AQ8" s="373" t="b">
        <f t="shared" si="4"/>
        <v>0</v>
      </c>
      <c r="AR8" s="373" t="b">
        <v>0</v>
      </c>
      <c r="CK8" s="467"/>
      <c r="CL8" s="467"/>
      <c r="CM8" s="467"/>
      <c r="CN8" s="467"/>
      <c r="CO8" s="467"/>
      <c r="CP8" t="str">
        <f ca="1">IF(ISERROR(MATCH(INT(CQ8),Setup!$D$19:$D$34,1)),"",MATCH(INT(CQ8),Setup!$D$19:$D$34,1))</f>
        <v/>
      </c>
      <c r="CQ8" s="3" t="str">
        <f t="shared" ca="1" si="5"/>
        <v/>
      </c>
      <c r="CR8" s="1163" t="str">
        <f ca="1">IF(OR(CP8="",CQ8=""),"",IF(CQ8*365&gt;=Setup!$AB$29,ROUND(OFFSET(Setup!$D$18,CP8,1)*(CQ8-OFFSET(Setup!$D$18,CP8,0))+OFFSET(Setup!$D$18,CP8,4),4),0)-IF(ISERROR(VLOOKUP($C8,MainDBase,13,FALSE)),"",VLOOKUP($C8,MainDBase,13,FALSE)))</f>
        <v/>
      </c>
      <c r="CT8" s="1164" t="str">
        <f t="shared" ca="1" si="6"/>
        <v/>
      </c>
      <c r="CU8" s="927"/>
      <c r="CV8" s="927"/>
      <c r="CW8" s="927"/>
      <c r="CX8" s="927"/>
      <c r="CY8" s="927"/>
    </row>
    <row r="9" spans="1:107" ht="14.25" customHeight="1">
      <c r="A9" s="1215">
        <v>8</v>
      </c>
      <c r="B9" s="465"/>
      <c r="C9" s="1215"/>
      <c r="D9" s="466"/>
      <c r="E9" s="466"/>
      <c r="F9" s="466"/>
      <c r="G9" s="466"/>
      <c r="H9" s="466"/>
      <c r="I9" s="1219" t="str">
        <f t="shared" si="0"/>
        <v/>
      </c>
      <c r="J9" s="1220"/>
      <c r="K9" s="468"/>
      <c r="L9" s="468"/>
      <c r="M9" s="468"/>
      <c r="N9" s="467"/>
      <c r="O9" s="467"/>
      <c r="P9" s="580">
        <f t="shared" si="2"/>
        <v>0</v>
      </c>
      <c r="Q9" s="1166" t="str">
        <f t="shared" ca="1" si="3"/>
        <v/>
      </c>
      <c r="AA9" s="433" t="str">
        <f>+WeekTime!FV100</f>
        <v>WK2015-01-11.xlsx</v>
      </c>
      <c r="AB9" s="433" t="str">
        <f t="shared" si="10"/>
        <v>01-11-2015</v>
      </c>
      <c r="AC9" s="275"/>
      <c r="AD9" s="433" t="str">
        <f>IF(AC9=TRUE,", "&amp;LEFT(AB9,5),"")</f>
        <v/>
      </c>
      <c r="AE9" s="6"/>
      <c r="AJ9" s="1227" t="b">
        <v>0</v>
      </c>
      <c r="AK9" s="373">
        <v>0</v>
      </c>
      <c r="AL9" s="277">
        <f t="shared" si="8"/>
        <v>0</v>
      </c>
      <c r="AM9" t="str">
        <f t="shared" si="1"/>
        <v/>
      </c>
      <c r="AN9" s="1227" t="b">
        <v>0</v>
      </c>
      <c r="AO9" s="468"/>
      <c r="AP9" s="373">
        <f t="shared" si="9"/>
        <v>0</v>
      </c>
      <c r="AQ9" s="373" t="b">
        <f t="shared" si="4"/>
        <v>0</v>
      </c>
      <c r="AR9" s="373" t="b">
        <v>0</v>
      </c>
      <c r="CK9" s="468"/>
      <c r="CL9" s="468"/>
      <c r="CM9" s="468"/>
      <c r="CN9" s="467"/>
      <c r="CO9" s="467"/>
      <c r="CP9" t="str">
        <f ca="1">IF(ISERROR(MATCH(INT(CQ9),Setup!$D$19:$D$34,1)),"",MATCH(INT(CQ9),Setup!$D$19:$D$34,1))</f>
        <v/>
      </c>
      <c r="CQ9" s="3" t="str">
        <f t="shared" ca="1" si="5"/>
        <v/>
      </c>
      <c r="CR9" s="1163" t="str">
        <f ca="1">IF(OR(CP9="",CQ9=""),"",IF(CQ9*365&gt;=Setup!$AB$29,ROUND(OFFSET(Setup!$D$18,CP9,1)*(CQ9-OFFSET(Setup!$D$18,CP9,0))+OFFSET(Setup!$D$18,CP9,4),4),0)-IF(ISERROR(VLOOKUP($C9,MainDBase,13,FALSE)),"",VLOOKUP($C9,MainDBase,13,FALSE)))</f>
        <v/>
      </c>
      <c r="CT9" s="1164" t="str">
        <f t="shared" ca="1" si="6"/>
        <v/>
      </c>
      <c r="CU9" s="927"/>
      <c r="CV9" s="928"/>
      <c r="CW9" s="928"/>
      <c r="CX9" s="927"/>
      <c r="CY9" s="927"/>
    </row>
    <row r="10" spans="1:107" ht="14.25" customHeight="1">
      <c r="A10" s="1215">
        <v>9</v>
      </c>
      <c r="B10" s="465"/>
      <c r="C10" s="1215"/>
      <c r="D10" s="466"/>
      <c r="E10" s="466"/>
      <c r="F10" s="466"/>
      <c r="G10" s="466"/>
      <c r="H10" s="466"/>
      <c r="I10" s="1219" t="str">
        <f t="shared" si="0"/>
        <v/>
      </c>
      <c r="J10" s="1220"/>
      <c r="K10" s="467"/>
      <c r="L10" s="468"/>
      <c r="M10" s="467"/>
      <c r="N10" s="467"/>
      <c r="O10" s="467"/>
      <c r="P10" s="580">
        <f t="shared" si="2"/>
        <v>0</v>
      </c>
      <c r="Q10" s="1166" t="str">
        <f t="shared" ca="1" si="3"/>
        <v/>
      </c>
      <c r="AA10" s="433" t="str">
        <f>+WeekTime!GN100</f>
        <v>WK2014-12-28.xlsx</v>
      </c>
      <c r="AB10" s="433" t="str">
        <f t="shared" si="10"/>
        <v>12-28-2014</v>
      </c>
      <c r="AC10" s="275"/>
      <c r="AD10" s="433" t="str">
        <f>IF(AC10=TRUE,", "&amp;LEFT(AB10,5),"")</f>
        <v/>
      </c>
      <c r="AE10" s="6"/>
      <c r="AJ10" s="1227" t="b">
        <v>0</v>
      </c>
      <c r="AK10" s="373">
        <v>0</v>
      </c>
      <c r="AL10" s="277">
        <f t="shared" si="8"/>
        <v>0</v>
      </c>
      <c r="AM10" t="str">
        <f t="shared" si="1"/>
        <v/>
      </c>
      <c r="AN10" s="1227" t="b">
        <v>0</v>
      </c>
      <c r="AO10" s="467"/>
      <c r="AP10" s="373">
        <f t="shared" si="9"/>
        <v>0</v>
      </c>
      <c r="AQ10" s="373" t="b">
        <f t="shared" si="4"/>
        <v>0</v>
      </c>
      <c r="AR10" s="373" t="b">
        <v>0</v>
      </c>
      <c r="CK10" s="467"/>
      <c r="CL10" s="468"/>
      <c r="CM10" s="467"/>
      <c r="CN10" s="467"/>
      <c r="CO10" s="467"/>
      <c r="CP10" t="str">
        <f ca="1">IF(ISERROR(MATCH(INT(CQ10),Setup!$D$19:$D$34,1)),"",MATCH(INT(CQ10),Setup!$D$19:$D$34,1))</f>
        <v/>
      </c>
      <c r="CQ10" s="3" t="str">
        <f t="shared" ca="1" si="5"/>
        <v/>
      </c>
      <c r="CR10" s="1163" t="str">
        <f ca="1">IF(OR(CP10="",CQ10=""),"",IF(CQ10*365&gt;=Setup!$AB$29,ROUND(OFFSET(Setup!$D$18,CP10,1)*(CQ10-OFFSET(Setup!$D$18,CP10,0))+OFFSET(Setup!$D$18,CP10,4),4),0)-IF(ISERROR(VLOOKUP($C10,MainDBase,13,FALSE)),"",VLOOKUP($C10,MainDBase,13,FALSE)))</f>
        <v/>
      </c>
      <c r="CT10" s="1164" t="str">
        <f t="shared" ca="1" si="6"/>
        <v/>
      </c>
      <c r="CU10" s="927"/>
      <c r="CV10" s="928"/>
      <c r="CW10" s="927"/>
      <c r="CX10" s="927"/>
      <c r="CY10" s="927"/>
    </row>
    <row r="11" spans="1:107" ht="14.25" customHeight="1">
      <c r="A11" s="1215">
        <v>10</v>
      </c>
      <c r="B11" s="465"/>
      <c r="C11" s="1215"/>
      <c r="D11" s="466"/>
      <c r="E11" s="466"/>
      <c r="F11" s="466"/>
      <c r="G11" s="466"/>
      <c r="H11" s="466"/>
      <c r="I11" s="1219" t="str">
        <f t="shared" si="0"/>
        <v/>
      </c>
      <c r="J11" s="1220"/>
      <c r="K11" s="468"/>
      <c r="L11" s="468"/>
      <c r="M11" s="467"/>
      <c r="N11" s="467"/>
      <c r="O11" s="467"/>
      <c r="P11" s="580">
        <f t="shared" si="2"/>
        <v>0</v>
      </c>
      <c r="Q11" s="1166" t="str">
        <f t="shared" ca="1" si="3"/>
        <v/>
      </c>
      <c r="AA11" s="433">
        <f>COUNTA(AA6:AA10)</f>
        <v>5</v>
      </c>
      <c r="AB11" s="6"/>
      <c r="AC11" s="433">
        <f>COUNTIF($AC$6:$AC$10,TRUE)</f>
        <v>0</v>
      </c>
      <c r="AD11" s="6"/>
      <c r="AE11" s="6"/>
      <c r="AJ11" s="1227" t="b">
        <v>0</v>
      </c>
      <c r="AK11" s="373">
        <v>0</v>
      </c>
      <c r="AL11" s="277">
        <f t="shared" si="8"/>
        <v>0</v>
      </c>
      <c r="AM11" t="str">
        <f t="shared" si="1"/>
        <v/>
      </c>
      <c r="AN11" s="1227" t="b">
        <v>0</v>
      </c>
      <c r="AO11" s="468"/>
      <c r="AP11" s="373">
        <f t="shared" si="9"/>
        <v>0</v>
      </c>
      <c r="AQ11" s="373" t="b">
        <f t="shared" si="4"/>
        <v>0</v>
      </c>
      <c r="AR11" s="373" t="b">
        <v>0</v>
      </c>
      <c r="CK11" s="468"/>
      <c r="CL11" s="468"/>
      <c r="CM11" s="467"/>
      <c r="CN11" s="467"/>
      <c r="CO11" s="467"/>
      <c r="CP11" t="str">
        <f ca="1">IF(ISERROR(MATCH(INT(CQ11),Setup!$D$19:$D$34,1)),"",MATCH(INT(CQ11),Setup!$D$19:$D$34,1))</f>
        <v/>
      </c>
      <c r="CQ11" s="3" t="str">
        <f t="shared" ca="1" si="5"/>
        <v/>
      </c>
      <c r="CR11" s="1163" t="str">
        <f ca="1">IF(OR(CP11="",CQ11=""),"",IF(CQ11*365&gt;=Setup!$AB$29,ROUND(OFFSET(Setup!$D$18,CP11,1)*(CQ11-OFFSET(Setup!$D$18,CP11,0))+OFFSET(Setup!$D$18,CP11,4),4),0)-IF(ISERROR(VLOOKUP($C11,MainDBase,13,FALSE)),"",VLOOKUP($C11,MainDBase,13,FALSE)))</f>
        <v/>
      </c>
      <c r="CT11" s="1164" t="str">
        <f t="shared" ca="1" si="6"/>
        <v/>
      </c>
      <c r="CU11" s="927"/>
      <c r="CV11" s="928"/>
      <c r="CW11" s="927"/>
      <c r="CX11" s="927"/>
      <c r="CY11" s="927"/>
    </row>
    <row r="12" spans="1:107" ht="14.25" customHeight="1">
      <c r="A12" s="1215">
        <v>11</v>
      </c>
      <c r="B12" s="465"/>
      <c r="C12" s="1215"/>
      <c r="D12" s="466"/>
      <c r="E12" s="466"/>
      <c r="F12" s="466"/>
      <c r="G12" s="466"/>
      <c r="H12" s="466"/>
      <c r="I12" s="1219" t="str">
        <f t="shared" si="0"/>
        <v/>
      </c>
      <c r="J12" s="1220"/>
      <c r="K12" s="467"/>
      <c r="L12" s="467"/>
      <c r="M12" s="467"/>
      <c r="N12" s="467"/>
      <c r="O12" s="467"/>
      <c r="P12" s="580">
        <f t="shared" si="2"/>
        <v>0</v>
      </c>
      <c r="Q12" s="1166" t="str">
        <f t="shared" ca="1" si="3"/>
        <v/>
      </c>
      <c r="AA12" s="6"/>
      <c r="AB12" s="6"/>
      <c r="AC12" s="6"/>
      <c r="AD12" s="6"/>
      <c r="AE12" s="6"/>
      <c r="AJ12" s="1227" t="b">
        <v>0</v>
      </c>
      <c r="AK12" s="373">
        <v>0</v>
      </c>
      <c r="AL12" s="277">
        <f t="shared" si="8"/>
        <v>0</v>
      </c>
      <c r="AM12" t="str">
        <f t="shared" si="1"/>
        <v/>
      </c>
      <c r="AN12" s="1227" t="b">
        <v>0</v>
      </c>
      <c r="AO12" s="467"/>
      <c r="AP12" s="373">
        <f t="shared" si="9"/>
        <v>0</v>
      </c>
      <c r="AQ12" s="373" t="b">
        <f t="shared" si="4"/>
        <v>0</v>
      </c>
      <c r="AR12" s="373" t="b">
        <v>0</v>
      </c>
      <c r="CK12" s="467"/>
      <c r="CL12" s="467"/>
      <c r="CM12" s="467"/>
      <c r="CN12" s="467"/>
      <c r="CO12" s="467"/>
      <c r="CP12" t="str">
        <f ca="1">IF(ISERROR(MATCH(INT(CQ12),Setup!$D$19:$D$34,1)),"",MATCH(INT(CQ12),Setup!$D$19:$D$34,1))</f>
        <v/>
      </c>
      <c r="CQ12" s="3" t="str">
        <f t="shared" ca="1" si="5"/>
        <v/>
      </c>
      <c r="CR12" s="1163" t="str">
        <f ca="1">IF(OR(CP12="",CQ12=""),"",IF(CQ12*365&gt;=Setup!$AB$29,ROUND(OFFSET(Setup!$D$18,CP12,1)*(CQ12-OFFSET(Setup!$D$18,CP12,0))+OFFSET(Setup!$D$18,CP12,4),4),0)-IF(ISERROR(VLOOKUP($C12,MainDBase,13,FALSE)),"",VLOOKUP($C12,MainDBase,13,FALSE)))</f>
        <v/>
      </c>
      <c r="CT12" s="1164" t="str">
        <f t="shared" ca="1" si="6"/>
        <v/>
      </c>
      <c r="CU12" s="927"/>
      <c r="CV12" s="927"/>
      <c r="CW12" s="927"/>
      <c r="CX12" s="927"/>
      <c r="CY12" s="927"/>
    </row>
    <row r="13" spans="1:107" ht="14.25" customHeight="1">
      <c r="A13" s="1215">
        <v>12</v>
      </c>
      <c r="B13" s="465"/>
      <c r="C13" s="1215"/>
      <c r="D13" s="466"/>
      <c r="E13" s="466"/>
      <c r="F13" s="466"/>
      <c r="G13" s="466"/>
      <c r="H13" s="466"/>
      <c r="I13" s="1219" t="str">
        <f t="shared" si="0"/>
        <v/>
      </c>
      <c r="J13" s="1220"/>
      <c r="K13" s="468"/>
      <c r="L13" s="467"/>
      <c r="M13" s="467"/>
      <c r="N13" s="467"/>
      <c r="O13" s="467"/>
      <c r="P13" s="580">
        <f t="shared" si="2"/>
        <v>0</v>
      </c>
      <c r="Q13" s="1166" t="str">
        <f t="shared" ca="1" si="3"/>
        <v/>
      </c>
      <c r="AJ13" s="1227" t="b">
        <v>0</v>
      </c>
      <c r="AK13" s="373">
        <v>0</v>
      </c>
      <c r="AL13" s="277">
        <f t="shared" si="8"/>
        <v>0</v>
      </c>
      <c r="AM13" t="str">
        <f t="shared" si="1"/>
        <v/>
      </c>
      <c r="AN13" s="1227" t="b">
        <v>0</v>
      </c>
      <c r="AO13" s="468"/>
      <c r="AP13" s="373">
        <f t="shared" si="9"/>
        <v>0</v>
      </c>
      <c r="AQ13" s="373" t="b">
        <f t="shared" si="4"/>
        <v>0</v>
      </c>
      <c r="AR13" s="373" t="b">
        <v>0</v>
      </c>
      <c r="CK13" s="468"/>
      <c r="CL13" s="467"/>
      <c r="CM13" s="467"/>
      <c r="CN13" s="467"/>
      <c r="CO13" s="467"/>
      <c r="CP13" t="str">
        <f ca="1">IF(ISERROR(MATCH(INT(CQ13),Setup!$D$19:$D$34,1)),"",MATCH(INT(CQ13),Setup!$D$19:$D$34,1))</f>
        <v/>
      </c>
      <c r="CQ13" s="3" t="str">
        <f t="shared" ca="1" si="5"/>
        <v/>
      </c>
      <c r="CR13" s="1163" t="str">
        <f ca="1">IF(OR(CP13="",CQ13=""),"",IF(CQ13*365&gt;=Setup!$AB$29,ROUND(OFFSET(Setup!$D$18,CP13,1)*(CQ13-OFFSET(Setup!$D$18,CP13,0))+OFFSET(Setup!$D$18,CP13,4),4),0)-IF(ISERROR(VLOOKUP($C13,MainDBase,13,FALSE)),"",VLOOKUP($C13,MainDBase,13,FALSE)))</f>
        <v/>
      </c>
      <c r="CT13" s="1164" t="str">
        <f t="shared" ca="1" si="6"/>
        <v/>
      </c>
      <c r="CU13" s="927"/>
      <c r="CV13" s="927"/>
      <c r="CW13" s="927"/>
      <c r="CX13" s="927"/>
      <c r="CY13" s="927"/>
    </row>
    <row r="14" spans="1:107" ht="14.25" customHeight="1">
      <c r="A14" s="1215">
        <v>13</v>
      </c>
      <c r="B14" s="465"/>
      <c r="C14" s="1215"/>
      <c r="D14" s="466"/>
      <c r="E14" s="466"/>
      <c r="F14" s="466"/>
      <c r="G14" s="466"/>
      <c r="H14" s="466"/>
      <c r="I14" s="1219" t="str">
        <f t="shared" si="0"/>
        <v/>
      </c>
      <c r="J14" s="1220"/>
      <c r="K14" s="467"/>
      <c r="L14" s="467"/>
      <c r="M14" s="467"/>
      <c r="N14" s="467"/>
      <c r="O14" s="467"/>
      <c r="P14" s="580">
        <f t="shared" si="2"/>
        <v>0</v>
      </c>
      <c r="Q14" s="1166" t="str">
        <f t="shared" ca="1" si="3"/>
        <v/>
      </c>
      <c r="R14" s="1475" t="str">
        <f>IF(AA2=1,"Reprint a Check:","Print a Statement")</f>
        <v>Reprint a Check:</v>
      </c>
      <c r="AJ14" s="1227" t="b">
        <v>0</v>
      </c>
      <c r="AK14" s="373">
        <v>0</v>
      </c>
      <c r="AL14" s="277">
        <f t="shared" si="8"/>
        <v>0</v>
      </c>
      <c r="AM14" t="str">
        <f t="shared" si="1"/>
        <v/>
      </c>
      <c r="AN14" s="1227" t="b">
        <v>0</v>
      </c>
      <c r="AO14" s="467"/>
      <c r="AP14" s="373">
        <f t="shared" si="9"/>
        <v>0</v>
      </c>
      <c r="AQ14" s="373" t="b">
        <f t="shared" si="4"/>
        <v>0</v>
      </c>
      <c r="AR14" s="373" t="b">
        <v>0</v>
      </c>
      <c r="CK14" s="467"/>
      <c r="CL14" s="467"/>
      <c r="CM14" s="467"/>
      <c r="CN14" s="467"/>
      <c r="CO14" s="467"/>
      <c r="CP14" t="str">
        <f ca="1">IF(ISERROR(MATCH(INT(CQ14),Setup!$D$19:$D$34,1)),"",MATCH(INT(CQ14),Setup!$D$19:$D$34,1))</f>
        <v/>
      </c>
      <c r="CQ14" s="3" t="str">
        <f t="shared" ca="1" si="5"/>
        <v/>
      </c>
      <c r="CR14" s="1163" t="str">
        <f ca="1">IF(OR(CP14="",CQ14=""),"",IF(CQ14*365&gt;=Setup!$AB$29,ROUND(OFFSET(Setup!$D$18,CP14,1)*(CQ14-OFFSET(Setup!$D$18,CP14,0))+OFFSET(Setup!$D$18,CP14,4),4),0)-IF(ISERROR(VLOOKUP($C14,MainDBase,13,FALSE)),"",VLOOKUP($C14,MainDBase,13,FALSE)))</f>
        <v/>
      </c>
      <c r="CT14" s="1164" t="str">
        <f t="shared" ca="1" si="6"/>
        <v/>
      </c>
      <c r="CU14" s="927"/>
      <c r="CV14" s="927"/>
      <c r="CW14" s="927"/>
      <c r="CX14" s="927"/>
      <c r="CY14" s="927"/>
    </row>
    <row r="15" spans="1:107" ht="14.25" customHeight="1">
      <c r="A15" s="1215">
        <v>14</v>
      </c>
      <c r="B15" s="465"/>
      <c r="C15" s="1215"/>
      <c r="D15" s="466"/>
      <c r="E15" s="466"/>
      <c r="F15" s="466"/>
      <c r="G15" s="466"/>
      <c r="H15" s="466"/>
      <c r="I15" s="1219" t="str">
        <f t="shared" si="0"/>
        <v/>
      </c>
      <c r="J15" s="1220"/>
      <c r="K15" s="467"/>
      <c r="L15" s="467"/>
      <c r="M15" s="467"/>
      <c r="N15" s="467"/>
      <c r="O15" s="467"/>
      <c r="P15" s="580">
        <f t="shared" si="2"/>
        <v>0</v>
      </c>
      <c r="Q15" s="1166" t="str">
        <f t="shared" ca="1" si="3"/>
        <v/>
      </c>
      <c r="R15" s="1476"/>
      <c r="AJ15" s="1227" t="b">
        <v>0</v>
      </c>
      <c r="AK15" s="373">
        <v>0</v>
      </c>
      <c r="AL15" s="277">
        <f t="shared" si="8"/>
        <v>0</v>
      </c>
      <c r="AM15" t="str">
        <f t="shared" si="1"/>
        <v/>
      </c>
      <c r="AN15" s="1227" t="b">
        <v>0</v>
      </c>
      <c r="AO15" s="467"/>
      <c r="AP15" s="373">
        <f t="shared" si="9"/>
        <v>0</v>
      </c>
      <c r="AQ15" s="373" t="b">
        <f t="shared" si="4"/>
        <v>0</v>
      </c>
      <c r="AR15" s="373" t="b">
        <v>0</v>
      </c>
      <c r="CK15" s="467"/>
      <c r="CL15" s="467"/>
      <c r="CM15" s="467"/>
      <c r="CN15" s="467"/>
      <c r="CO15" s="467"/>
      <c r="CP15" t="str">
        <f ca="1">IF(ISERROR(MATCH(INT(CQ15),Setup!$D$19:$D$34,1)),"",MATCH(INT(CQ15),Setup!$D$19:$D$34,1))</f>
        <v/>
      </c>
      <c r="CQ15" s="3" t="str">
        <f t="shared" ca="1" si="5"/>
        <v/>
      </c>
      <c r="CR15" s="1163" t="str">
        <f ca="1">IF(OR(CP15="",CQ15=""),"",IF(CQ15*365&gt;=Setup!$AB$29,ROUND(OFFSET(Setup!$D$18,CP15,1)*(CQ15-OFFSET(Setup!$D$18,CP15,0))+OFFSET(Setup!$D$18,CP15,4),4),0)-IF(ISERROR(VLOOKUP($C15,MainDBase,13,FALSE)),"",VLOOKUP($C15,MainDBase,13,FALSE)))</f>
        <v/>
      </c>
      <c r="CT15" s="1164" t="str">
        <f t="shared" ca="1" si="6"/>
        <v/>
      </c>
      <c r="CU15" s="927"/>
      <c r="CV15" s="927"/>
      <c r="CW15" s="927"/>
      <c r="CX15" s="927"/>
      <c r="CY15" s="927"/>
    </row>
    <row r="16" spans="1:107" ht="14.25" customHeight="1">
      <c r="A16" s="1215">
        <v>15</v>
      </c>
      <c r="B16" s="465"/>
      <c r="C16" s="1215"/>
      <c r="D16" s="466"/>
      <c r="E16" s="466"/>
      <c r="F16" s="466"/>
      <c r="G16" s="466"/>
      <c r="H16" s="466"/>
      <c r="I16" s="1219" t="str">
        <f t="shared" si="0"/>
        <v/>
      </c>
      <c r="J16" s="1220"/>
      <c r="K16" s="467"/>
      <c r="L16" s="467"/>
      <c r="M16" s="467"/>
      <c r="N16" s="467"/>
      <c r="O16" s="467"/>
      <c r="P16" s="580">
        <f t="shared" si="2"/>
        <v>0</v>
      </c>
      <c r="Q16" s="1166" t="str">
        <f t="shared" ca="1" si="3"/>
        <v/>
      </c>
      <c r="R16" s="1226" t="s">
        <v>257</v>
      </c>
      <c r="S16" s="443" t="str">
        <f ca="1">IF(S17="","",OFFSET(PPRChck!$BC$1,PPRChck!$AZ$1+1,-1))</f>
        <v/>
      </c>
      <c r="AC16" s="4" t="s">
        <v>747</v>
      </c>
      <c r="AJ16" s="1227" t="b">
        <v>0</v>
      </c>
      <c r="AK16" s="373">
        <v>0</v>
      </c>
      <c r="AL16" s="277">
        <f t="shared" si="8"/>
        <v>0</v>
      </c>
      <c r="AM16" t="str">
        <f t="shared" si="1"/>
        <v/>
      </c>
      <c r="AN16" s="1227" t="b">
        <v>0</v>
      </c>
      <c r="AO16" s="467"/>
      <c r="AP16" s="373">
        <f t="shared" si="9"/>
        <v>0</v>
      </c>
      <c r="AQ16" s="373" t="b">
        <f t="shared" si="4"/>
        <v>0</v>
      </c>
      <c r="AR16" s="373" t="b">
        <v>0</v>
      </c>
      <c r="CK16" s="467"/>
      <c r="CL16" s="467"/>
      <c r="CM16" s="467"/>
      <c r="CN16" s="467"/>
      <c r="CO16" s="467"/>
      <c r="CP16" t="str">
        <f ca="1">IF(ISERROR(MATCH(INT(CQ16),Setup!$D$19:$D$34,1)),"",MATCH(INT(CQ16),Setup!$D$19:$D$34,1))</f>
        <v/>
      </c>
      <c r="CQ16" s="3" t="str">
        <f t="shared" ca="1" si="5"/>
        <v/>
      </c>
      <c r="CR16" s="1163" t="str">
        <f ca="1">IF(OR(CP16="",CQ16=""),"",IF(CQ16*365&gt;=Setup!$AB$29,ROUND(OFFSET(Setup!$D$18,CP16,1)*(CQ16-OFFSET(Setup!$D$18,CP16,0))+OFFSET(Setup!$D$18,CP16,4),4),0)-IF(ISERROR(VLOOKUP($C16,MainDBase,13,FALSE)),"",VLOOKUP($C16,MainDBase,13,FALSE)))</f>
        <v/>
      </c>
      <c r="CT16" s="1164" t="str">
        <f t="shared" ca="1" si="6"/>
        <v/>
      </c>
      <c r="CU16" s="927"/>
      <c r="CV16" s="927"/>
      <c r="CW16" s="927"/>
      <c r="CX16" s="927"/>
      <c r="CY16" s="927"/>
    </row>
    <row r="17" spans="1:103" ht="14.25" customHeight="1">
      <c r="A17" s="1215">
        <v>16</v>
      </c>
      <c r="B17" s="465"/>
      <c r="C17" s="1215"/>
      <c r="D17" s="466"/>
      <c r="E17" s="466"/>
      <c r="F17" s="466"/>
      <c r="G17" s="466"/>
      <c r="H17" s="466"/>
      <c r="I17" s="1219" t="str">
        <f t="shared" si="0"/>
        <v/>
      </c>
      <c r="J17" s="1220"/>
      <c r="K17" s="467"/>
      <c r="L17" s="467"/>
      <c r="M17" s="467"/>
      <c r="N17" s="467"/>
      <c r="O17" s="467"/>
      <c r="P17" s="580">
        <f t="shared" si="2"/>
        <v>0</v>
      </c>
      <c r="Q17" s="1166" t="str">
        <f t="shared" ca="1" si="3"/>
        <v/>
      </c>
      <c r="R17" s="1226" t="s">
        <v>439</v>
      </c>
      <c r="S17" s="444" t="str">
        <f ca="1">IF(PPRChck!$AZ$1=0,"",OFFSET(PPRChck!$BC$1,PPRChck!$AZ$1+1,1))</f>
        <v/>
      </c>
      <c r="AJ17" s="1227" t="b">
        <v>0</v>
      </c>
      <c r="AK17" s="373">
        <v>0</v>
      </c>
      <c r="AL17" s="277">
        <f t="shared" si="8"/>
        <v>0</v>
      </c>
      <c r="AM17" t="str">
        <f t="shared" si="1"/>
        <v/>
      </c>
      <c r="AN17" s="1227" t="b">
        <v>0</v>
      </c>
      <c r="AO17" s="467"/>
      <c r="AP17" s="373">
        <f t="shared" si="9"/>
        <v>0</v>
      </c>
      <c r="AQ17" s="373" t="b">
        <f t="shared" si="4"/>
        <v>0</v>
      </c>
      <c r="AR17" s="373" t="b">
        <v>0</v>
      </c>
      <c r="CK17" s="467"/>
      <c r="CL17" s="467"/>
      <c r="CM17" s="467"/>
      <c r="CN17" s="467"/>
      <c r="CO17" s="467"/>
      <c r="CP17" t="str">
        <f ca="1">IF(ISERROR(MATCH(INT(CQ17),Setup!$D$19:$D$34,1)),"",MATCH(INT(CQ17),Setup!$D$19:$D$34,1))</f>
        <v/>
      </c>
      <c r="CQ17" s="3" t="str">
        <f t="shared" ca="1" si="5"/>
        <v/>
      </c>
      <c r="CR17" s="1163" t="str">
        <f ca="1">IF(OR(CP17="",CQ17=""),"",IF(CQ17*365&gt;=Setup!$AB$29,ROUND(OFFSET(Setup!$D$18,CP17,1)*(CQ17-OFFSET(Setup!$D$18,CP17,0))+OFFSET(Setup!$D$18,CP17,4),4),0)-IF(ISERROR(VLOOKUP($C17,MainDBase,13,FALSE)),"",VLOOKUP($C17,MainDBase,13,FALSE)))</f>
        <v/>
      </c>
      <c r="CT17" s="1164" t="str">
        <f t="shared" ca="1" si="6"/>
        <v/>
      </c>
      <c r="CU17" s="927"/>
      <c r="CV17" s="927"/>
      <c r="CW17" s="927"/>
      <c r="CX17" s="927"/>
      <c r="CY17" s="927"/>
    </row>
    <row r="18" spans="1:103" ht="14.25" customHeight="1">
      <c r="A18" s="1215">
        <v>17</v>
      </c>
      <c r="B18" s="465"/>
      <c r="C18" s="1215"/>
      <c r="D18" s="466"/>
      <c r="E18" s="466"/>
      <c r="F18" s="466"/>
      <c r="G18" s="466"/>
      <c r="H18" s="466"/>
      <c r="I18" s="1219" t="str">
        <f t="shared" si="0"/>
        <v/>
      </c>
      <c r="J18" s="1220"/>
      <c r="K18" s="467"/>
      <c r="L18" s="467"/>
      <c r="M18" s="467"/>
      <c r="N18" s="467"/>
      <c r="O18" s="467"/>
      <c r="P18" s="580">
        <f t="shared" si="2"/>
        <v>0</v>
      </c>
      <c r="Q18" s="1166" t="str">
        <f t="shared" ca="1" si="3"/>
        <v/>
      </c>
      <c r="R18" s="1226" t="s">
        <v>2</v>
      </c>
      <c r="S18" s="445" t="str">
        <f ca="1">IF(PPRChck!$AZ$1=0,"",OFFSET(PPRChck!$BC$1,PPRChck!$AZ$1+1,4))</f>
        <v/>
      </c>
      <c r="AJ18" s="1227" t="b">
        <v>0</v>
      </c>
      <c r="AK18" s="373">
        <v>0</v>
      </c>
      <c r="AL18" s="277">
        <f t="shared" si="8"/>
        <v>0</v>
      </c>
      <c r="AM18" t="str">
        <f t="shared" si="1"/>
        <v/>
      </c>
      <c r="AN18" s="1227" t="b">
        <v>0</v>
      </c>
      <c r="AO18" s="467"/>
      <c r="AP18" s="373">
        <f t="shared" si="9"/>
        <v>0</v>
      </c>
      <c r="AQ18" s="373" t="b">
        <f t="shared" si="4"/>
        <v>0</v>
      </c>
      <c r="AR18" s="373" t="b">
        <v>0</v>
      </c>
      <c r="CK18" s="467"/>
      <c r="CL18" s="467"/>
      <c r="CM18" s="467"/>
      <c r="CN18" s="467"/>
      <c r="CO18" s="467"/>
      <c r="CP18" t="str">
        <f ca="1">IF(ISERROR(MATCH(INT(CQ18),Setup!$D$19:$D$34,1)),"",MATCH(INT(CQ18),Setup!$D$19:$D$34,1))</f>
        <v/>
      </c>
      <c r="CQ18" s="3" t="str">
        <f t="shared" ca="1" si="5"/>
        <v/>
      </c>
      <c r="CR18" s="1163" t="str">
        <f ca="1">IF(OR(CP18="",CQ18=""),"",IF(CQ18*365&gt;=Setup!$AB$29,ROUND(OFFSET(Setup!$D$18,CP18,1)*(CQ18-OFFSET(Setup!$D$18,CP18,0))+OFFSET(Setup!$D$18,CP18,4),4),0)-IF(ISERROR(VLOOKUP($C18,MainDBase,13,FALSE)),"",VLOOKUP($C18,MainDBase,13,FALSE)))</f>
        <v/>
      </c>
      <c r="CT18" s="1164" t="str">
        <f t="shared" ca="1" si="6"/>
        <v/>
      </c>
      <c r="CU18" s="927"/>
      <c r="CV18" s="927"/>
      <c r="CW18" s="927"/>
      <c r="CX18" s="927"/>
      <c r="CY18" s="927"/>
    </row>
    <row r="19" spans="1:103" ht="14.25" customHeight="1">
      <c r="A19" s="1215">
        <v>18</v>
      </c>
      <c r="B19" s="465"/>
      <c r="C19" s="1215"/>
      <c r="D19" s="466"/>
      <c r="E19" s="466"/>
      <c r="F19" s="466"/>
      <c r="G19" s="466"/>
      <c r="H19" s="466"/>
      <c r="I19" s="1219" t="str">
        <f t="shared" si="0"/>
        <v/>
      </c>
      <c r="J19" s="1220"/>
      <c r="K19" s="467"/>
      <c r="L19" s="467"/>
      <c r="M19" s="467"/>
      <c r="N19" s="467"/>
      <c r="O19" s="467"/>
      <c r="P19" s="580">
        <f t="shared" si="2"/>
        <v>0</v>
      </c>
      <c r="Q19" s="1166" t="str">
        <f t="shared" ca="1" si="3"/>
        <v/>
      </c>
      <c r="R19" s="1226" t="s">
        <v>3</v>
      </c>
      <c r="S19" s="445" t="str">
        <f ca="1">IF(PPRChck!$AZ$1=0,"",OFFSET(PPRChck!$BC$1,PPRChck!$AZ$1+1,63))</f>
        <v/>
      </c>
      <c r="AJ19" s="1227" t="b">
        <v>0</v>
      </c>
      <c r="AK19" s="373">
        <v>0</v>
      </c>
      <c r="AL19" s="277">
        <f t="shared" si="8"/>
        <v>0</v>
      </c>
      <c r="AM19" t="str">
        <f t="shared" si="1"/>
        <v/>
      </c>
      <c r="AN19" s="1227" t="b">
        <v>0</v>
      </c>
      <c r="AO19" s="467"/>
      <c r="AP19" s="373">
        <f t="shared" si="9"/>
        <v>0</v>
      </c>
      <c r="AQ19" s="373" t="b">
        <f t="shared" si="4"/>
        <v>0</v>
      </c>
      <c r="AR19" s="373" t="b">
        <v>0</v>
      </c>
      <c r="CK19" s="467"/>
      <c r="CL19" s="467"/>
      <c r="CM19" s="467"/>
      <c r="CN19" s="467"/>
      <c r="CO19" s="467"/>
      <c r="CP19" t="str">
        <f ca="1">IF(ISERROR(MATCH(INT(CQ19),Setup!$D$19:$D$34,1)),"",MATCH(INT(CQ19),Setup!$D$19:$D$34,1))</f>
        <v/>
      </c>
      <c r="CQ19" s="3" t="str">
        <f t="shared" ca="1" si="5"/>
        <v/>
      </c>
      <c r="CR19" s="1163" t="str">
        <f ca="1">IF(OR(CP19="",CQ19=""),"",IF(CQ19*365&gt;=Setup!$AB$29,ROUND(OFFSET(Setup!$D$18,CP19,1)*(CQ19-OFFSET(Setup!$D$18,CP19,0))+OFFSET(Setup!$D$18,CP19,4),4),0)-IF(ISERROR(VLOOKUP($C19,MainDBase,13,FALSE)),"",VLOOKUP($C19,MainDBase,13,FALSE)))</f>
        <v/>
      </c>
      <c r="CT19" s="1164" t="str">
        <f t="shared" ca="1" si="6"/>
        <v/>
      </c>
      <c r="CU19" s="927"/>
      <c r="CV19" s="927"/>
      <c r="CW19" s="927"/>
      <c r="CX19" s="927"/>
      <c r="CY19" s="927"/>
    </row>
    <row r="20" spans="1:103" ht="14.25" customHeight="1">
      <c r="A20" s="1215">
        <v>19</v>
      </c>
      <c r="B20" s="465"/>
      <c r="C20" s="1215"/>
      <c r="D20" s="466"/>
      <c r="E20" s="466"/>
      <c r="F20" s="466"/>
      <c r="G20" s="466"/>
      <c r="H20" s="466"/>
      <c r="I20" s="1219" t="str">
        <f t="shared" si="0"/>
        <v/>
      </c>
      <c r="J20" s="1220"/>
      <c r="K20" s="467"/>
      <c r="L20" s="467"/>
      <c r="M20" s="467"/>
      <c r="N20" s="467"/>
      <c r="O20" s="467"/>
      <c r="P20" s="580">
        <f t="shared" si="2"/>
        <v>0</v>
      </c>
      <c r="Q20" s="1166" t="str">
        <f t="shared" ca="1" si="3"/>
        <v/>
      </c>
      <c r="R20" s="1226" t="s">
        <v>140</v>
      </c>
      <c r="S20" s="446" t="str">
        <f ca="1">IF(PPRChck!$AZ$1=0,"",OFFSET(PPRChck!$BC$1,PPRChck!$AZ$1+1,7))</f>
        <v/>
      </c>
      <c r="AJ20" s="1227" t="b">
        <v>0</v>
      </c>
      <c r="AK20" s="373">
        <v>0</v>
      </c>
      <c r="AL20" s="277">
        <f t="shared" si="8"/>
        <v>0</v>
      </c>
      <c r="AM20" t="str">
        <f t="shared" si="1"/>
        <v/>
      </c>
      <c r="AN20" s="1227" t="b">
        <v>0</v>
      </c>
      <c r="AO20" s="467"/>
      <c r="AP20" s="373">
        <f t="shared" si="9"/>
        <v>0</v>
      </c>
      <c r="AQ20" s="373" t="b">
        <f t="shared" si="4"/>
        <v>0</v>
      </c>
      <c r="AR20" s="373" t="b">
        <v>0</v>
      </c>
      <c r="CK20" s="467"/>
      <c r="CL20" s="467"/>
      <c r="CM20" s="467"/>
      <c r="CN20" s="467"/>
      <c r="CO20" s="467"/>
      <c r="CP20" t="str">
        <f ca="1">IF(ISERROR(MATCH(INT(CQ20),Setup!$D$19:$D$34,1)),"",MATCH(INT(CQ20),Setup!$D$19:$D$34,1))</f>
        <v/>
      </c>
      <c r="CQ20" s="3" t="str">
        <f t="shared" ca="1" si="5"/>
        <v/>
      </c>
      <c r="CR20" s="1163" t="str">
        <f ca="1">IF(OR(CP20="",CQ20=""),"",IF(CQ20*365&gt;=Setup!$AB$29,ROUND(OFFSET(Setup!$D$18,CP20,1)*(CQ20-OFFSET(Setup!$D$18,CP20,0))+OFFSET(Setup!$D$18,CP20,4),4),0)-IF(ISERROR(VLOOKUP($C20,MainDBase,13,FALSE)),"",VLOOKUP($C20,MainDBase,13,FALSE)))</f>
        <v/>
      </c>
      <c r="CT20" s="1164" t="str">
        <f t="shared" ca="1" si="6"/>
        <v/>
      </c>
      <c r="CU20" s="927"/>
      <c r="CV20" s="927"/>
      <c r="CW20" s="927"/>
      <c r="CX20" s="927"/>
      <c r="CY20" s="927"/>
    </row>
    <row r="21" spans="1:103" ht="14.25" customHeight="1">
      <c r="A21" s="1215">
        <v>20</v>
      </c>
      <c r="B21" s="465"/>
      <c r="C21" s="1215"/>
      <c r="D21" s="466"/>
      <c r="E21" s="466"/>
      <c r="F21" s="466"/>
      <c r="G21" s="466"/>
      <c r="H21" s="466"/>
      <c r="I21" s="1219" t="str">
        <f t="shared" si="0"/>
        <v/>
      </c>
      <c r="J21" s="1220"/>
      <c r="K21" s="467"/>
      <c r="L21" s="467"/>
      <c r="M21" s="467"/>
      <c r="N21" s="467"/>
      <c r="O21" s="467"/>
      <c r="P21" s="580">
        <f t="shared" si="2"/>
        <v>0</v>
      </c>
      <c r="Q21" s="1166" t="str">
        <f t="shared" ca="1" si="3"/>
        <v/>
      </c>
      <c r="R21" s="1226" t="s">
        <v>156</v>
      </c>
      <c r="S21" s="446" t="str">
        <f ca="1">IF(PPRChck!$AZ$1=0,"",OFFSET(PPRChck!$BC$1,PPRChck!$AZ$1+1,2))</f>
        <v/>
      </c>
      <c r="AJ21" s="1227" t="b">
        <v>0</v>
      </c>
      <c r="AK21" s="373">
        <v>0</v>
      </c>
      <c r="AL21" s="277">
        <f t="shared" si="8"/>
        <v>0</v>
      </c>
      <c r="AM21" t="str">
        <f t="shared" si="1"/>
        <v/>
      </c>
      <c r="AN21" s="1227" t="b">
        <v>0</v>
      </c>
      <c r="AO21" s="467"/>
      <c r="AP21" s="373">
        <f t="shared" si="9"/>
        <v>0</v>
      </c>
      <c r="AQ21" s="373" t="b">
        <f t="shared" si="4"/>
        <v>0</v>
      </c>
      <c r="AR21" s="373" t="b">
        <v>0</v>
      </c>
      <c r="CK21" s="467"/>
      <c r="CL21" s="467"/>
      <c r="CM21" s="467"/>
      <c r="CN21" s="467"/>
      <c r="CO21" s="467"/>
      <c r="CP21" t="str">
        <f ca="1">IF(ISERROR(MATCH(INT(CQ21),Setup!$D$19:$D$34,1)),"",MATCH(INT(CQ21),Setup!$D$19:$D$34,1))</f>
        <v/>
      </c>
      <c r="CQ21" s="3" t="str">
        <f t="shared" ca="1" si="5"/>
        <v/>
      </c>
      <c r="CR21" s="1163" t="str">
        <f ca="1">IF(OR(CP21="",CQ21=""),"",IF(CQ21*365&gt;=Setup!$AB$29,ROUND(OFFSET(Setup!$D$18,CP21,1)*(CQ21-OFFSET(Setup!$D$18,CP21,0))+OFFSET(Setup!$D$18,CP21,4),4),0)-IF(ISERROR(VLOOKUP($C21,MainDBase,13,FALSE)),"",VLOOKUP($C21,MainDBase,13,FALSE)))</f>
        <v/>
      </c>
      <c r="CT21" s="1164" t="str">
        <f t="shared" ca="1" si="6"/>
        <v/>
      </c>
      <c r="CU21" s="927"/>
      <c r="CV21" s="927"/>
      <c r="CW21" s="927"/>
      <c r="CX21" s="927"/>
      <c r="CY21" s="927"/>
    </row>
    <row r="22" spans="1:103" ht="14.25" customHeight="1">
      <c r="A22" s="1215">
        <v>21</v>
      </c>
      <c r="B22" s="465"/>
      <c r="C22" s="1215"/>
      <c r="D22" s="466"/>
      <c r="E22" s="466"/>
      <c r="F22" s="466"/>
      <c r="G22" s="466"/>
      <c r="H22" s="466"/>
      <c r="I22" s="1219" t="str">
        <f t="shared" si="0"/>
        <v/>
      </c>
      <c r="J22" s="1220"/>
      <c r="K22" s="467"/>
      <c r="L22" s="467"/>
      <c r="M22" s="467"/>
      <c r="N22" s="467"/>
      <c r="O22" s="467"/>
      <c r="P22" s="580">
        <f t="shared" si="2"/>
        <v>0</v>
      </c>
      <c r="Q22" s="1166" t="str">
        <f t="shared" ca="1" si="3"/>
        <v/>
      </c>
      <c r="R22" s="955" t="s">
        <v>559</v>
      </c>
      <c r="S22" s="956"/>
      <c r="AJ22" s="1227" t="b">
        <v>0</v>
      </c>
      <c r="AK22" s="373">
        <v>0</v>
      </c>
      <c r="AL22" s="277">
        <f t="shared" si="8"/>
        <v>0</v>
      </c>
      <c r="AM22" t="str">
        <f t="shared" si="1"/>
        <v/>
      </c>
      <c r="AN22" s="1227" t="b">
        <v>0</v>
      </c>
      <c r="AO22" s="467"/>
      <c r="AP22" s="373">
        <f t="shared" si="9"/>
        <v>0</v>
      </c>
      <c r="AQ22" s="373" t="b">
        <f t="shared" si="4"/>
        <v>0</v>
      </c>
      <c r="AR22" s="373" t="b">
        <v>0</v>
      </c>
      <c r="CK22" s="467"/>
      <c r="CL22" s="467"/>
      <c r="CM22" s="467"/>
      <c r="CN22" s="467"/>
      <c r="CO22" s="467"/>
      <c r="CP22" t="str">
        <f ca="1">IF(ISERROR(MATCH(INT(CQ22),Setup!$D$19:$D$34,1)),"",MATCH(INT(CQ22),Setup!$D$19:$D$34,1))</f>
        <v/>
      </c>
      <c r="CQ22" s="3" t="str">
        <f t="shared" ca="1" si="5"/>
        <v/>
      </c>
      <c r="CR22" s="1163" t="str">
        <f ca="1">IF(OR(CP22="",CQ22=""),"",IF(CQ22*365&gt;=Setup!$AB$29,ROUND(OFFSET(Setup!$D$18,CP22,1)*(CQ22-OFFSET(Setup!$D$18,CP22,0))+OFFSET(Setup!$D$18,CP22,4),4),0)-IF(ISERROR(VLOOKUP($C22,MainDBase,13,FALSE)),"",VLOOKUP($C22,MainDBase,13,FALSE)))</f>
        <v/>
      </c>
      <c r="CT22" s="1164" t="str">
        <f t="shared" ca="1" si="6"/>
        <v/>
      </c>
      <c r="CU22" s="927"/>
      <c r="CV22" s="927"/>
      <c r="CW22" s="927"/>
      <c r="CX22" s="927"/>
      <c r="CY22" s="927"/>
    </row>
    <row r="23" spans="1:103" ht="14.25" customHeight="1">
      <c r="A23" s="1215">
        <v>22</v>
      </c>
      <c r="B23" s="465"/>
      <c r="C23" s="1215"/>
      <c r="D23" s="466"/>
      <c r="E23" s="466"/>
      <c r="F23" s="466"/>
      <c r="G23" s="466"/>
      <c r="H23" s="466"/>
      <c r="I23" s="1219" t="str">
        <f t="shared" si="0"/>
        <v/>
      </c>
      <c r="J23" s="1220"/>
      <c r="K23" s="467"/>
      <c r="L23" s="467"/>
      <c r="M23" s="467"/>
      <c r="N23" s="467"/>
      <c r="O23" s="467"/>
      <c r="P23" s="580">
        <f t="shared" si="2"/>
        <v>0</v>
      </c>
      <c r="Q23" s="1166" t="str">
        <f t="shared" ca="1" si="3"/>
        <v/>
      </c>
      <c r="R23" s="957"/>
      <c r="S23" s="958" t="str">
        <f>" (Current Setup="&amp;VLOOKUP(Setup!$AA$93,Setup!$Z$95:$AA$101,2,FALSE)&amp;")"</f>
        <v xml:space="preserve"> (Current Setup=QuickBook)</v>
      </c>
      <c r="AJ23" s="1227" t="b">
        <v>0</v>
      </c>
      <c r="AK23" s="373">
        <v>0</v>
      </c>
      <c r="AL23" s="277">
        <f t="shared" si="8"/>
        <v>0</v>
      </c>
      <c r="AM23" t="str">
        <f t="shared" si="1"/>
        <v/>
      </c>
      <c r="AN23" s="1227" t="b">
        <v>0</v>
      </c>
      <c r="AO23" s="467"/>
      <c r="AP23" s="373">
        <f t="shared" si="9"/>
        <v>0</v>
      </c>
      <c r="AQ23" s="373" t="b">
        <f t="shared" si="4"/>
        <v>0</v>
      </c>
      <c r="AR23" s="373" t="b">
        <v>0</v>
      </c>
      <c r="CK23" s="467"/>
      <c r="CL23" s="467"/>
      <c r="CM23" s="467"/>
      <c r="CN23" s="467"/>
      <c r="CO23" s="467"/>
      <c r="CP23" t="str">
        <f ca="1">IF(ISERROR(MATCH(INT(CQ23),Setup!$D$19:$D$34,1)),"",MATCH(INT(CQ23),Setup!$D$19:$D$34,1))</f>
        <v/>
      </c>
      <c r="CQ23" s="3" t="str">
        <f t="shared" ca="1" si="5"/>
        <v/>
      </c>
      <c r="CR23" s="1163" t="str">
        <f ca="1">IF(OR(CP23="",CQ23=""),"",IF(CQ23*365&gt;=Setup!$AB$29,ROUND(OFFSET(Setup!$D$18,CP23,1)*(CQ23-OFFSET(Setup!$D$18,CP23,0))+OFFSET(Setup!$D$18,CP23,4),4),0)-IF(ISERROR(VLOOKUP($C23,MainDBase,13,FALSE)),"",VLOOKUP($C23,MainDBase,13,FALSE)))</f>
        <v/>
      </c>
      <c r="CT23" s="1164" t="str">
        <f t="shared" ca="1" si="6"/>
        <v/>
      </c>
      <c r="CU23" s="927"/>
      <c r="CV23" s="927"/>
      <c r="CW23" s="927"/>
      <c r="CX23" s="927"/>
      <c r="CY23" s="927"/>
    </row>
    <row r="24" spans="1:103" ht="14.25" customHeight="1">
      <c r="A24" s="1215">
        <v>23</v>
      </c>
      <c r="B24" s="465"/>
      <c r="C24" s="1215"/>
      <c r="D24" s="466"/>
      <c r="E24" s="466"/>
      <c r="F24" s="466"/>
      <c r="G24" s="466"/>
      <c r="H24" s="466"/>
      <c r="I24" s="1219" t="str">
        <f t="shared" si="0"/>
        <v/>
      </c>
      <c r="J24" s="1220"/>
      <c r="K24" s="467"/>
      <c r="L24" s="467"/>
      <c r="M24" s="467"/>
      <c r="N24" s="467"/>
      <c r="O24" s="467"/>
      <c r="P24" s="580">
        <f t="shared" si="2"/>
        <v>0</v>
      </c>
      <c r="Q24" s="1166" t="str">
        <f t="shared" ca="1" si="3"/>
        <v/>
      </c>
      <c r="R24" s="959"/>
      <c r="S24" s="960"/>
      <c r="AJ24" s="1227" t="b">
        <v>0</v>
      </c>
      <c r="AK24" s="373">
        <v>0</v>
      </c>
      <c r="AL24" s="277">
        <f t="shared" si="8"/>
        <v>0</v>
      </c>
      <c r="AM24" t="str">
        <f t="shared" si="1"/>
        <v/>
      </c>
      <c r="AN24" s="1227" t="b">
        <v>0</v>
      </c>
      <c r="AO24" s="467"/>
      <c r="AP24" s="373">
        <f t="shared" si="9"/>
        <v>0</v>
      </c>
      <c r="AQ24" s="373" t="b">
        <f t="shared" si="4"/>
        <v>0</v>
      </c>
      <c r="AR24" s="373" t="b">
        <v>0</v>
      </c>
      <c r="CK24" s="467"/>
      <c r="CL24" s="467"/>
      <c r="CM24" s="467"/>
      <c r="CN24" s="467"/>
      <c r="CO24" s="467"/>
      <c r="CP24" t="str">
        <f ca="1">IF(ISERROR(MATCH(INT(CQ24),Setup!$D$19:$D$34,1)),"",MATCH(INT(CQ24),Setup!$D$19:$D$34,1))</f>
        <v/>
      </c>
      <c r="CQ24" s="3" t="str">
        <f t="shared" ca="1" si="5"/>
        <v/>
      </c>
      <c r="CR24" s="1163" t="str">
        <f ca="1">IF(OR(CP24="",CQ24=""),"",IF(CQ24*365&gt;=Setup!$AB$29,ROUND(OFFSET(Setup!$D$18,CP24,1)*(CQ24-OFFSET(Setup!$D$18,CP24,0))+OFFSET(Setup!$D$18,CP24,4),4),0)-IF(ISERROR(VLOOKUP($C24,MainDBase,13,FALSE)),"",VLOOKUP($C24,MainDBase,13,FALSE)))</f>
        <v/>
      </c>
      <c r="CT24" s="1164" t="str">
        <f t="shared" ca="1" si="6"/>
        <v/>
      </c>
      <c r="CU24" s="927"/>
      <c r="CV24" s="927"/>
      <c r="CW24" s="927"/>
      <c r="CX24" s="927"/>
      <c r="CY24" s="927"/>
    </row>
    <row r="25" spans="1:103" ht="14.25" customHeight="1">
      <c r="A25" s="1215">
        <v>24</v>
      </c>
      <c r="B25" s="465"/>
      <c r="C25" s="1215"/>
      <c r="D25" s="466"/>
      <c r="E25" s="466"/>
      <c r="F25" s="466"/>
      <c r="G25" s="466"/>
      <c r="H25" s="466"/>
      <c r="I25" s="1219" t="str">
        <f t="shared" si="0"/>
        <v/>
      </c>
      <c r="J25" s="1220"/>
      <c r="K25" s="467"/>
      <c r="L25" s="467"/>
      <c r="M25" s="467"/>
      <c r="N25" s="467"/>
      <c r="O25" s="467"/>
      <c r="P25" s="580">
        <f t="shared" si="2"/>
        <v>0</v>
      </c>
      <c r="Q25" s="1166" t="str">
        <f t="shared" ca="1" si="3"/>
        <v/>
      </c>
      <c r="R25" s="961"/>
      <c r="S25" s="962"/>
      <c r="AJ25" s="1227" t="b">
        <v>0</v>
      </c>
      <c r="AK25" s="373">
        <v>0</v>
      </c>
      <c r="AL25" s="277">
        <f t="shared" si="8"/>
        <v>0</v>
      </c>
      <c r="AM25" t="str">
        <f t="shared" si="1"/>
        <v/>
      </c>
      <c r="AN25" s="1227" t="b">
        <v>0</v>
      </c>
      <c r="AO25" s="467"/>
      <c r="AP25" s="373">
        <f t="shared" si="9"/>
        <v>0</v>
      </c>
      <c r="AQ25" s="373" t="b">
        <f t="shared" si="4"/>
        <v>0</v>
      </c>
      <c r="AR25" s="373" t="b">
        <v>0</v>
      </c>
      <c r="CK25" s="467"/>
      <c r="CL25" s="467"/>
      <c r="CM25" s="467"/>
      <c r="CN25" s="467"/>
      <c r="CO25" s="467"/>
      <c r="CP25" t="str">
        <f ca="1">IF(ISERROR(MATCH(INT(CQ25),Setup!$D$19:$D$34,1)),"",MATCH(INT(CQ25),Setup!$D$19:$D$34,1))</f>
        <v/>
      </c>
      <c r="CQ25" s="3" t="str">
        <f t="shared" ca="1" si="5"/>
        <v/>
      </c>
      <c r="CR25" s="1163" t="str">
        <f ca="1">IF(OR(CP25="",CQ25=""),"",IF(CQ25*365&gt;=Setup!$AB$29,ROUND(OFFSET(Setup!$D$18,CP25,1)*(CQ25-OFFSET(Setup!$D$18,CP25,0))+OFFSET(Setup!$D$18,CP25,4),4),0)-IF(ISERROR(VLOOKUP($C25,MainDBase,13,FALSE)),"",VLOOKUP($C25,MainDBase,13,FALSE)))</f>
        <v/>
      </c>
      <c r="CT25" s="1164" t="str">
        <f t="shared" ca="1" si="6"/>
        <v/>
      </c>
      <c r="CU25" s="927"/>
      <c r="CV25" s="927"/>
      <c r="CW25" s="927"/>
      <c r="CX25" s="927"/>
      <c r="CY25" s="927"/>
    </row>
    <row r="26" spans="1:103" ht="14.25" customHeight="1">
      <c r="A26" s="1215">
        <v>25</v>
      </c>
      <c r="B26" s="465"/>
      <c r="C26" s="1215"/>
      <c r="D26" s="466"/>
      <c r="E26" s="466"/>
      <c r="F26" s="466"/>
      <c r="G26" s="466"/>
      <c r="H26" s="466"/>
      <c r="I26" s="1219" t="str">
        <f t="shared" si="0"/>
        <v/>
      </c>
      <c r="J26" s="1220"/>
      <c r="K26" s="467"/>
      <c r="L26" s="467"/>
      <c r="M26" s="467"/>
      <c r="N26" s="467"/>
      <c r="O26" s="467"/>
      <c r="P26" s="580">
        <f t="shared" si="2"/>
        <v>0</v>
      </c>
      <c r="Q26" s="1166" t="str">
        <f t="shared" ca="1" si="3"/>
        <v/>
      </c>
      <c r="AJ26" s="1227" t="b">
        <v>0</v>
      </c>
      <c r="AK26" s="373">
        <v>0</v>
      </c>
      <c r="AL26" s="277">
        <f t="shared" si="8"/>
        <v>0</v>
      </c>
      <c r="AM26" t="str">
        <f t="shared" si="1"/>
        <v/>
      </c>
      <c r="AN26" s="1227" t="b">
        <v>0</v>
      </c>
      <c r="AO26" s="467"/>
      <c r="AP26" s="373">
        <f t="shared" si="9"/>
        <v>0</v>
      </c>
      <c r="AQ26" s="373" t="b">
        <f t="shared" si="4"/>
        <v>0</v>
      </c>
      <c r="AR26" s="373" t="b">
        <v>0</v>
      </c>
      <c r="CK26" s="467"/>
      <c r="CL26" s="467"/>
      <c r="CM26" s="467"/>
      <c r="CN26" s="467"/>
      <c r="CO26" s="467"/>
      <c r="CP26" t="str">
        <f ca="1">IF(ISERROR(MATCH(INT(CQ26),Setup!$D$19:$D$34,1)),"",MATCH(INT(CQ26),Setup!$D$19:$D$34,1))</f>
        <v/>
      </c>
      <c r="CQ26" s="3" t="str">
        <f t="shared" ca="1" si="5"/>
        <v/>
      </c>
      <c r="CR26" s="1163" t="str">
        <f ca="1">IF(OR(CP26="",CQ26=""),"",IF(CQ26*365&gt;=Setup!$AB$29,ROUND(OFFSET(Setup!$D$18,CP26,1)*(CQ26-OFFSET(Setup!$D$18,CP26,0))+OFFSET(Setup!$D$18,CP26,4),4),0)-IF(ISERROR(VLOOKUP($C26,MainDBase,13,FALSE)),"",VLOOKUP($C26,MainDBase,13,FALSE)))</f>
        <v/>
      </c>
      <c r="CT26" s="1164" t="str">
        <f t="shared" ca="1" si="6"/>
        <v/>
      </c>
      <c r="CU26" s="927"/>
      <c r="CV26" s="927"/>
      <c r="CW26" s="927"/>
      <c r="CX26" s="927"/>
      <c r="CY26" s="927"/>
    </row>
    <row r="27" spans="1:103" ht="14.25" customHeight="1">
      <c r="A27" s="1215">
        <v>26</v>
      </c>
      <c r="B27" s="465"/>
      <c r="C27" s="1215"/>
      <c r="D27" s="466"/>
      <c r="E27" s="466"/>
      <c r="F27" s="466"/>
      <c r="G27" s="466"/>
      <c r="H27" s="466"/>
      <c r="I27" s="1219" t="str">
        <f t="shared" si="0"/>
        <v/>
      </c>
      <c r="J27" s="1220"/>
      <c r="K27" s="467"/>
      <c r="L27" s="467"/>
      <c r="M27" s="467"/>
      <c r="N27" s="467"/>
      <c r="O27" s="467"/>
      <c r="P27" s="580">
        <f t="shared" si="2"/>
        <v>0</v>
      </c>
      <c r="Q27" s="1166" t="str">
        <f t="shared" ca="1" si="3"/>
        <v/>
      </c>
      <c r="S27" s="454"/>
      <c r="AJ27" s="1227" t="b">
        <v>0</v>
      </c>
      <c r="AK27" s="373">
        <v>0</v>
      </c>
      <c r="AL27" s="277">
        <f t="shared" si="8"/>
        <v>0</v>
      </c>
      <c r="AM27" t="str">
        <f t="shared" si="1"/>
        <v/>
      </c>
      <c r="AN27" s="1227" t="b">
        <v>0</v>
      </c>
      <c r="AO27" s="467"/>
      <c r="AP27" s="373">
        <f t="shared" si="9"/>
        <v>0</v>
      </c>
      <c r="AQ27" s="373" t="b">
        <f t="shared" si="4"/>
        <v>0</v>
      </c>
      <c r="AR27" s="373" t="b">
        <v>0</v>
      </c>
      <c r="CK27" s="467"/>
      <c r="CL27" s="467"/>
      <c r="CM27" s="467"/>
      <c r="CN27" s="467"/>
      <c r="CO27" s="467"/>
      <c r="CP27" t="str">
        <f ca="1">IF(ISERROR(MATCH(INT(CQ27),Setup!$D$19:$D$34,1)),"",MATCH(INT(CQ27),Setup!$D$19:$D$34,1))</f>
        <v/>
      </c>
      <c r="CQ27" s="3" t="str">
        <f t="shared" ca="1" si="5"/>
        <v/>
      </c>
      <c r="CR27" s="1163" t="str">
        <f ca="1">IF(OR(CP27="",CQ27=""),"",IF(CQ27*365&gt;=Setup!$AB$29,ROUND(OFFSET(Setup!$D$18,CP27,1)*(CQ27-OFFSET(Setup!$D$18,CP27,0))+OFFSET(Setup!$D$18,CP27,4),4),0)-IF(ISERROR(VLOOKUP($C27,MainDBase,13,FALSE)),"",VLOOKUP($C27,MainDBase,13,FALSE)))</f>
        <v/>
      </c>
      <c r="CT27" s="1164" t="str">
        <f t="shared" ca="1" si="6"/>
        <v/>
      </c>
      <c r="CU27" s="927"/>
      <c r="CV27" s="927"/>
      <c r="CW27" s="927"/>
      <c r="CX27" s="927"/>
      <c r="CY27" s="927"/>
    </row>
    <row r="28" spans="1:103" ht="14.25" customHeight="1">
      <c r="A28" s="1215">
        <v>27</v>
      </c>
      <c r="B28" s="465"/>
      <c r="C28" s="1215"/>
      <c r="D28" s="466"/>
      <c r="E28" s="466"/>
      <c r="F28" s="466"/>
      <c r="G28" s="466"/>
      <c r="H28" s="466"/>
      <c r="I28" s="1219" t="str">
        <f t="shared" si="0"/>
        <v/>
      </c>
      <c r="J28" s="1220"/>
      <c r="K28" s="467"/>
      <c r="L28" s="467"/>
      <c r="M28" s="467"/>
      <c r="N28" s="467"/>
      <c r="O28" s="467"/>
      <c r="P28" s="580">
        <f t="shared" si="2"/>
        <v>0</v>
      </c>
      <c r="Q28" s="1166" t="str">
        <f t="shared" ca="1" si="3"/>
        <v/>
      </c>
      <c r="S28" s="454"/>
      <c r="AJ28" s="1227" t="b">
        <v>0</v>
      </c>
      <c r="AK28" s="373">
        <v>0</v>
      </c>
      <c r="AL28" s="277">
        <f t="shared" si="8"/>
        <v>0</v>
      </c>
      <c r="AM28" t="str">
        <f t="shared" si="1"/>
        <v/>
      </c>
      <c r="AN28" s="1227" t="b">
        <v>0</v>
      </c>
      <c r="AO28" s="467"/>
      <c r="AP28" s="373">
        <f t="shared" si="9"/>
        <v>0</v>
      </c>
      <c r="AQ28" s="373" t="b">
        <f t="shared" si="4"/>
        <v>0</v>
      </c>
      <c r="AR28" s="373" t="b">
        <v>0</v>
      </c>
      <c r="CK28" s="467"/>
      <c r="CL28" s="467"/>
      <c r="CM28" s="467"/>
      <c r="CN28" s="467"/>
      <c r="CO28" s="467"/>
      <c r="CP28" t="str">
        <f ca="1">IF(ISERROR(MATCH(INT(CQ28),Setup!$D$19:$D$34,1)),"",MATCH(INT(CQ28),Setup!$D$19:$D$34,1))</f>
        <v/>
      </c>
      <c r="CQ28" s="3" t="str">
        <f t="shared" ca="1" si="5"/>
        <v/>
      </c>
      <c r="CR28" s="1163" t="str">
        <f ca="1">IF(OR(CP28="",CQ28=""),"",IF(CQ28*365&gt;=Setup!$AB$29,ROUND(OFFSET(Setup!$D$18,CP28,1)*(CQ28-OFFSET(Setup!$D$18,CP28,0))+OFFSET(Setup!$D$18,CP28,4),4),0)-IF(ISERROR(VLOOKUP($C28,MainDBase,13,FALSE)),"",VLOOKUP($C28,MainDBase,13,FALSE)))</f>
        <v/>
      </c>
      <c r="CT28" s="1164" t="str">
        <f t="shared" ca="1" si="6"/>
        <v/>
      </c>
      <c r="CU28" s="927"/>
      <c r="CV28" s="927"/>
      <c r="CW28" s="927"/>
      <c r="CX28" s="927"/>
      <c r="CY28" s="927"/>
    </row>
    <row r="29" spans="1:103" ht="14.25" customHeight="1">
      <c r="A29" s="1215">
        <v>28</v>
      </c>
      <c r="B29" s="465"/>
      <c r="C29" s="1215"/>
      <c r="D29" s="466"/>
      <c r="E29" s="466"/>
      <c r="F29" s="466"/>
      <c r="G29" s="466"/>
      <c r="H29" s="466"/>
      <c r="I29" s="1219" t="str">
        <f t="shared" si="0"/>
        <v/>
      </c>
      <c r="J29" s="1220"/>
      <c r="K29" s="467"/>
      <c r="L29" s="467"/>
      <c r="M29" s="467"/>
      <c r="N29" s="467"/>
      <c r="O29" s="467"/>
      <c r="P29" s="580">
        <f t="shared" si="2"/>
        <v>0</v>
      </c>
      <c r="Q29" s="1166" t="str">
        <f t="shared" ca="1" si="3"/>
        <v/>
      </c>
      <c r="AJ29" s="1227" t="b">
        <v>0</v>
      </c>
      <c r="AK29" s="373">
        <v>0</v>
      </c>
      <c r="AL29" s="277">
        <f t="shared" si="8"/>
        <v>0</v>
      </c>
      <c r="AM29" t="str">
        <f t="shared" si="1"/>
        <v/>
      </c>
      <c r="AN29" s="1227" t="b">
        <v>0</v>
      </c>
      <c r="AO29" s="467"/>
      <c r="AP29" s="373">
        <f t="shared" si="9"/>
        <v>0</v>
      </c>
      <c r="AQ29" s="373" t="b">
        <f t="shared" si="4"/>
        <v>0</v>
      </c>
      <c r="AR29" s="373" t="b">
        <v>0</v>
      </c>
      <c r="CK29" s="467"/>
      <c r="CL29" s="467"/>
      <c r="CM29" s="467"/>
      <c r="CN29" s="467"/>
      <c r="CO29" s="467"/>
      <c r="CP29" t="str">
        <f ca="1">IF(ISERROR(MATCH(INT(CQ29),Setup!$D$19:$D$34,1)),"",MATCH(INT(CQ29),Setup!$D$19:$D$34,1))</f>
        <v/>
      </c>
      <c r="CQ29" s="3" t="str">
        <f t="shared" ca="1" si="5"/>
        <v/>
      </c>
      <c r="CR29" s="1163" t="str">
        <f ca="1">IF(OR(CP29="",CQ29=""),"",IF(CQ29*365&gt;=Setup!$AB$29,ROUND(OFFSET(Setup!$D$18,CP29,1)*(CQ29-OFFSET(Setup!$D$18,CP29,0))+OFFSET(Setup!$D$18,CP29,4),4),0)-IF(ISERROR(VLOOKUP($C29,MainDBase,13,FALSE)),"",VLOOKUP($C29,MainDBase,13,FALSE)))</f>
        <v/>
      </c>
      <c r="CT29" s="1164" t="str">
        <f t="shared" ca="1" si="6"/>
        <v/>
      </c>
      <c r="CU29" s="927"/>
      <c r="CV29" s="927"/>
      <c r="CW29" s="927"/>
      <c r="CX29" s="927"/>
      <c r="CY29" s="927"/>
    </row>
    <row r="30" spans="1:103" ht="14.25" customHeight="1">
      <c r="A30" s="1215">
        <v>29</v>
      </c>
      <c r="B30" s="465"/>
      <c r="C30" s="1215"/>
      <c r="D30" s="466"/>
      <c r="E30" s="466"/>
      <c r="F30" s="466"/>
      <c r="G30" s="466"/>
      <c r="H30" s="466"/>
      <c r="I30" s="1219" t="str">
        <f t="shared" si="0"/>
        <v/>
      </c>
      <c r="J30" s="1220"/>
      <c r="K30" s="467"/>
      <c r="L30" s="467"/>
      <c r="M30" s="467"/>
      <c r="N30" s="467"/>
      <c r="O30" s="467"/>
      <c r="P30" s="580">
        <f t="shared" si="2"/>
        <v>0</v>
      </c>
      <c r="Q30" s="1166" t="str">
        <f t="shared" ca="1" si="3"/>
        <v/>
      </c>
      <c r="S30" s="4" t="s">
        <v>707</v>
      </c>
      <c r="AJ30" s="1227" t="b">
        <v>0</v>
      </c>
      <c r="AK30" s="373">
        <v>0</v>
      </c>
      <c r="AL30" s="277">
        <f t="shared" si="8"/>
        <v>0</v>
      </c>
      <c r="AM30" t="str">
        <f t="shared" si="1"/>
        <v/>
      </c>
      <c r="AN30" s="1227" t="b">
        <v>0</v>
      </c>
      <c r="AO30" s="467"/>
      <c r="AP30" s="373">
        <f t="shared" si="9"/>
        <v>0</v>
      </c>
      <c r="AQ30" s="373" t="b">
        <f t="shared" si="4"/>
        <v>0</v>
      </c>
      <c r="AR30" s="373" t="b">
        <v>0</v>
      </c>
      <c r="CK30" s="467"/>
      <c r="CL30" s="467"/>
      <c r="CM30" s="467"/>
      <c r="CN30" s="467"/>
      <c r="CO30" s="467"/>
      <c r="CP30" t="str">
        <f ca="1">IF(ISERROR(MATCH(INT(CQ30),Setup!$D$19:$D$34,1)),"",MATCH(INT(CQ30),Setup!$D$19:$D$34,1))</f>
        <v/>
      </c>
      <c r="CQ30" s="3" t="str">
        <f t="shared" ca="1" si="5"/>
        <v/>
      </c>
      <c r="CR30" s="1163" t="str">
        <f ca="1">IF(OR(CP30="",CQ30=""),"",IF(CQ30*365&gt;=Setup!$AB$29,ROUND(OFFSET(Setup!$D$18,CP30,1)*(CQ30-OFFSET(Setup!$D$18,CP30,0))+OFFSET(Setup!$D$18,CP30,4),4),0)-IF(ISERROR(VLOOKUP($C30,MainDBase,13,FALSE)),"",VLOOKUP($C30,MainDBase,13,FALSE)))</f>
        <v/>
      </c>
      <c r="CT30" s="1164" t="str">
        <f t="shared" ca="1" si="6"/>
        <v/>
      </c>
      <c r="CU30" s="927"/>
      <c r="CV30" s="927"/>
      <c r="CW30" s="927"/>
      <c r="CX30" s="927"/>
      <c r="CY30" s="927"/>
    </row>
    <row r="31" spans="1:103" ht="14.25" customHeight="1">
      <c r="A31" s="1215">
        <v>30</v>
      </c>
      <c r="B31" s="465"/>
      <c r="C31" s="1215"/>
      <c r="D31" s="466"/>
      <c r="E31" s="466"/>
      <c r="F31" s="466"/>
      <c r="G31" s="466"/>
      <c r="H31" s="466"/>
      <c r="I31" s="1219" t="str">
        <f t="shared" si="0"/>
        <v/>
      </c>
      <c r="J31" s="1220"/>
      <c r="K31" s="467"/>
      <c r="L31" s="467"/>
      <c r="M31" s="467"/>
      <c r="N31" s="467"/>
      <c r="O31" s="467"/>
      <c r="P31" s="580">
        <f t="shared" si="2"/>
        <v>0</v>
      </c>
      <c r="Q31" s="1166" t="str">
        <f t="shared" ca="1" si="3"/>
        <v/>
      </c>
      <c r="AJ31" s="1227" t="b">
        <v>0</v>
      </c>
      <c r="AK31" s="373">
        <v>0</v>
      </c>
      <c r="AL31" s="277">
        <f t="shared" si="8"/>
        <v>0</v>
      </c>
      <c r="AM31" t="str">
        <f t="shared" si="1"/>
        <v/>
      </c>
      <c r="AN31" s="1227" t="b">
        <v>0</v>
      </c>
      <c r="AO31" s="467"/>
      <c r="AP31" s="373">
        <f t="shared" si="9"/>
        <v>0</v>
      </c>
      <c r="AQ31" s="373" t="b">
        <f t="shared" si="4"/>
        <v>0</v>
      </c>
      <c r="AR31" s="373" t="b">
        <v>0</v>
      </c>
      <c r="CK31" s="467"/>
      <c r="CL31" s="467"/>
      <c r="CM31" s="467"/>
      <c r="CN31" s="467"/>
      <c r="CO31" s="467"/>
      <c r="CP31" t="str">
        <f ca="1">IF(ISERROR(MATCH(INT(CQ31),Setup!$D$19:$D$34,1)),"",MATCH(INT(CQ31),Setup!$D$19:$D$34,1))</f>
        <v/>
      </c>
      <c r="CQ31" s="3" t="str">
        <f t="shared" ca="1" si="5"/>
        <v/>
      </c>
      <c r="CR31" s="1163" t="str">
        <f ca="1">IF(OR(CP31="",CQ31=""),"",IF(CQ31*365&gt;=Setup!$AB$29,ROUND(OFFSET(Setup!$D$18,CP31,1)*(CQ31-OFFSET(Setup!$D$18,CP31,0))+OFFSET(Setup!$D$18,CP31,4),4),0)-IF(ISERROR(VLOOKUP($C31,MainDBase,13,FALSE)),"",VLOOKUP($C31,MainDBase,13,FALSE)))</f>
        <v/>
      </c>
      <c r="CT31" s="1164" t="str">
        <f t="shared" ca="1" si="6"/>
        <v/>
      </c>
      <c r="CU31" s="927"/>
      <c r="CV31" s="927"/>
      <c r="CW31" s="927"/>
      <c r="CX31" s="927"/>
      <c r="CY31" s="927"/>
    </row>
    <row r="32" spans="1:103" ht="14.25" customHeight="1">
      <c r="A32" s="1215">
        <v>31</v>
      </c>
      <c r="B32" s="465"/>
      <c r="C32" s="1215"/>
      <c r="D32" s="466"/>
      <c r="E32" s="466"/>
      <c r="F32" s="466"/>
      <c r="G32" s="466"/>
      <c r="H32" s="466"/>
      <c r="I32" s="1219" t="str">
        <f t="shared" si="0"/>
        <v/>
      </c>
      <c r="J32" s="1220"/>
      <c r="K32" s="467"/>
      <c r="L32" s="467"/>
      <c r="M32" s="467"/>
      <c r="N32" s="467"/>
      <c r="O32" s="467"/>
      <c r="P32" s="580">
        <f t="shared" si="2"/>
        <v>0</v>
      </c>
      <c r="Q32" s="1166" t="str">
        <f t="shared" ca="1" si="3"/>
        <v/>
      </c>
      <c r="AJ32" s="1227" t="b">
        <v>0</v>
      </c>
      <c r="AK32" s="373">
        <v>0</v>
      </c>
      <c r="AL32" s="277">
        <f t="shared" si="8"/>
        <v>0</v>
      </c>
      <c r="AM32" t="str">
        <f t="shared" si="1"/>
        <v/>
      </c>
      <c r="AN32" s="1227" t="b">
        <v>0</v>
      </c>
      <c r="AO32" s="467"/>
      <c r="AP32" s="373">
        <f t="shared" si="9"/>
        <v>0</v>
      </c>
      <c r="AQ32" s="373" t="b">
        <f t="shared" si="4"/>
        <v>0</v>
      </c>
      <c r="AR32" s="373" t="b">
        <v>0</v>
      </c>
      <c r="CK32" s="467"/>
      <c r="CL32" s="467"/>
      <c r="CM32" s="467"/>
      <c r="CN32" s="467"/>
      <c r="CO32" s="467"/>
      <c r="CP32" t="str">
        <f ca="1">IF(ISERROR(MATCH(INT(CQ32),Setup!$D$19:$D$34,1)),"",MATCH(INT(CQ32),Setup!$D$19:$D$34,1))</f>
        <v/>
      </c>
      <c r="CQ32" s="3" t="str">
        <f t="shared" ca="1" si="5"/>
        <v/>
      </c>
      <c r="CR32" s="1163" t="str">
        <f ca="1">IF(OR(CP32="",CQ32=""),"",IF(CQ32*365&gt;=Setup!$AB$29,ROUND(OFFSET(Setup!$D$18,CP32,1)*(CQ32-OFFSET(Setup!$D$18,CP32,0))+OFFSET(Setup!$D$18,CP32,4),4),0)-IF(ISERROR(VLOOKUP($C32,MainDBase,13,FALSE)),"",VLOOKUP($C32,MainDBase,13,FALSE)))</f>
        <v/>
      </c>
      <c r="CT32" s="1164" t="str">
        <f t="shared" ca="1" si="6"/>
        <v/>
      </c>
      <c r="CU32" s="927"/>
      <c r="CV32" s="927"/>
      <c r="CW32" s="927"/>
      <c r="CX32" s="927"/>
      <c r="CY32" s="927"/>
    </row>
    <row r="33" spans="1:103" ht="14.25" customHeight="1">
      <c r="A33" s="1215">
        <v>32</v>
      </c>
      <c r="B33" s="465"/>
      <c r="C33" s="1215"/>
      <c r="D33" s="466"/>
      <c r="E33" s="466"/>
      <c r="F33" s="466"/>
      <c r="G33" s="466"/>
      <c r="H33" s="466"/>
      <c r="I33" s="1219" t="str">
        <f t="shared" si="0"/>
        <v/>
      </c>
      <c r="J33" s="1220"/>
      <c r="K33" s="467"/>
      <c r="L33" s="467"/>
      <c r="M33" s="467"/>
      <c r="N33" s="467"/>
      <c r="O33" s="467"/>
      <c r="P33" s="580">
        <f t="shared" si="2"/>
        <v>0</v>
      </c>
      <c r="Q33" s="1166" t="str">
        <f t="shared" ca="1" si="3"/>
        <v/>
      </c>
      <c r="AJ33" s="1227" t="b">
        <v>0</v>
      </c>
      <c r="AK33" s="373">
        <v>0</v>
      </c>
      <c r="AL33" s="277">
        <f t="shared" si="8"/>
        <v>0</v>
      </c>
      <c r="AM33" t="str">
        <f t="shared" si="1"/>
        <v/>
      </c>
      <c r="AN33" s="1227" t="b">
        <v>0</v>
      </c>
      <c r="AO33" s="467"/>
      <c r="AP33" s="373">
        <f t="shared" si="9"/>
        <v>0</v>
      </c>
      <c r="AQ33" s="373" t="b">
        <f t="shared" si="4"/>
        <v>0</v>
      </c>
      <c r="AR33" s="373" t="b">
        <v>0</v>
      </c>
      <c r="CK33" s="467"/>
      <c r="CL33" s="467"/>
      <c r="CM33" s="467"/>
      <c r="CN33" s="467"/>
      <c r="CO33" s="467"/>
      <c r="CP33" t="str">
        <f ca="1">IF(ISERROR(MATCH(INT(CQ33),Setup!$D$19:$D$34,1)),"",MATCH(INT(CQ33),Setup!$D$19:$D$34,1))</f>
        <v/>
      </c>
      <c r="CQ33" s="3" t="str">
        <f t="shared" ca="1" si="5"/>
        <v/>
      </c>
      <c r="CR33" s="1163" t="str">
        <f ca="1">IF(OR(CP33="",CQ33=""),"",IF(CQ33*365&gt;=Setup!$AB$29,ROUND(OFFSET(Setup!$D$18,CP33,1)*(CQ33-OFFSET(Setup!$D$18,CP33,0))+OFFSET(Setup!$D$18,CP33,4),4),0)-IF(ISERROR(VLOOKUP($C33,MainDBase,13,FALSE)),"",VLOOKUP($C33,MainDBase,13,FALSE)))</f>
        <v/>
      </c>
      <c r="CT33" s="1164" t="str">
        <f t="shared" ca="1" si="6"/>
        <v/>
      </c>
      <c r="CU33" s="927"/>
      <c r="CV33" s="927"/>
      <c r="CW33" s="927"/>
      <c r="CX33" s="927"/>
      <c r="CY33" s="927"/>
    </row>
    <row r="34" spans="1:103" ht="14.25" customHeight="1">
      <c r="A34" s="1215">
        <v>33</v>
      </c>
      <c r="B34" s="465"/>
      <c r="C34" s="1215"/>
      <c r="D34" s="466"/>
      <c r="E34" s="466"/>
      <c r="F34" s="466"/>
      <c r="G34" s="466"/>
      <c r="H34" s="466"/>
      <c r="I34" s="1219" t="str">
        <f t="shared" si="0"/>
        <v/>
      </c>
      <c r="J34" s="1220"/>
      <c r="K34" s="467"/>
      <c r="L34" s="467"/>
      <c r="M34" s="467"/>
      <c r="N34" s="467"/>
      <c r="O34" s="467"/>
      <c r="P34" s="580">
        <f t="shared" si="2"/>
        <v>0</v>
      </c>
      <c r="Q34" s="1166" t="str">
        <f t="shared" ca="1" si="3"/>
        <v/>
      </c>
      <c r="AJ34" s="1227" t="b">
        <v>0</v>
      </c>
      <c r="AK34" s="373">
        <v>0</v>
      </c>
      <c r="AL34" s="277">
        <f t="shared" si="8"/>
        <v>0</v>
      </c>
      <c r="AM34" t="str">
        <f t="shared" si="1"/>
        <v/>
      </c>
      <c r="AN34" s="1227" t="b">
        <v>0</v>
      </c>
      <c r="AO34" s="467"/>
      <c r="AP34" s="373">
        <f t="shared" si="9"/>
        <v>0</v>
      </c>
      <c r="AQ34" s="373" t="b">
        <f t="shared" si="4"/>
        <v>0</v>
      </c>
      <c r="AR34" s="373" t="b">
        <v>0</v>
      </c>
      <c r="CK34" s="467"/>
      <c r="CL34" s="467"/>
      <c r="CM34" s="467"/>
      <c r="CN34" s="467"/>
      <c r="CO34" s="467"/>
      <c r="CP34" t="str">
        <f ca="1">IF(ISERROR(MATCH(INT(CQ34),Setup!$D$19:$D$34,1)),"",MATCH(INT(CQ34),Setup!$D$19:$D$34,1))</f>
        <v/>
      </c>
      <c r="CQ34" s="3" t="str">
        <f t="shared" ca="1" si="5"/>
        <v/>
      </c>
      <c r="CR34" s="1163" t="str">
        <f ca="1">IF(OR(CP34="",CQ34=""),"",IF(CQ34*365&gt;=Setup!$AB$29,ROUND(OFFSET(Setup!$D$18,CP34,1)*(CQ34-OFFSET(Setup!$D$18,CP34,0))+OFFSET(Setup!$D$18,CP34,4),4),0)-IF(ISERROR(VLOOKUP($C34,MainDBase,13,FALSE)),"",VLOOKUP($C34,MainDBase,13,FALSE)))</f>
        <v/>
      </c>
      <c r="CT34" s="1164" t="str">
        <f t="shared" ca="1" si="6"/>
        <v/>
      </c>
      <c r="CU34" s="927"/>
      <c r="CV34" s="927"/>
      <c r="CW34" s="927"/>
      <c r="CX34" s="927"/>
      <c r="CY34" s="927"/>
    </row>
    <row r="35" spans="1:103" ht="14.25" customHeight="1">
      <c r="A35" s="1215">
        <v>34</v>
      </c>
      <c r="B35" s="465"/>
      <c r="C35" s="1215"/>
      <c r="D35" s="466"/>
      <c r="E35" s="466"/>
      <c r="F35" s="466"/>
      <c r="G35" s="466"/>
      <c r="H35" s="466"/>
      <c r="I35" s="1219" t="str">
        <f t="shared" si="0"/>
        <v/>
      </c>
      <c r="J35" s="1220"/>
      <c r="K35" s="467"/>
      <c r="L35" s="467"/>
      <c r="M35" s="467"/>
      <c r="N35" s="467"/>
      <c r="O35" s="467"/>
      <c r="P35" s="580">
        <f t="shared" si="2"/>
        <v>0</v>
      </c>
      <c r="Q35" s="1166" t="str">
        <f t="shared" ca="1" si="3"/>
        <v/>
      </c>
      <c r="AJ35" s="1227" t="b">
        <v>0</v>
      </c>
      <c r="AK35" s="373">
        <v>0</v>
      </c>
      <c r="AL35" s="277">
        <f t="shared" si="8"/>
        <v>0</v>
      </c>
      <c r="AM35" t="str">
        <f t="shared" si="1"/>
        <v/>
      </c>
      <c r="AN35" s="1227" t="b">
        <v>0</v>
      </c>
      <c r="AO35" s="467"/>
      <c r="AP35" s="373">
        <f t="shared" si="9"/>
        <v>0</v>
      </c>
      <c r="AQ35" s="373" t="b">
        <f t="shared" si="4"/>
        <v>0</v>
      </c>
      <c r="AR35" s="373" t="b">
        <v>0</v>
      </c>
      <c r="CK35" s="467"/>
      <c r="CL35" s="467"/>
      <c r="CM35" s="467"/>
      <c r="CN35" s="467"/>
      <c r="CO35" s="467"/>
      <c r="CP35" t="str">
        <f ca="1">IF(ISERROR(MATCH(INT(CQ35),Setup!$D$19:$D$34,1)),"",MATCH(INT(CQ35),Setup!$D$19:$D$34,1))</f>
        <v/>
      </c>
      <c r="CQ35" s="3" t="str">
        <f t="shared" ca="1" si="5"/>
        <v/>
      </c>
      <c r="CR35" s="1163" t="str">
        <f ca="1">IF(OR(CP35="",CQ35=""),"",IF(CQ35*365&gt;=Setup!$AB$29,ROUND(OFFSET(Setup!$D$18,CP35,1)*(CQ35-OFFSET(Setup!$D$18,CP35,0))+OFFSET(Setup!$D$18,CP35,4),4),0)-IF(ISERROR(VLOOKUP($C35,MainDBase,13,FALSE)),"",VLOOKUP($C35,MainDBase,13,FALSE)))</f>
        <v/>
      </c>
      <c r="CT35" s="1164" t="str">
        <f t="shared" ca="1" si="6"/>
        <v/>
      </c>
      <c r="CU35" s="927"/>
      <c r="CV35" s="927"/>
      <c r="CW35" s="927"/>
      <c r="CX35" s="927"/>
      <c r="CY35" s="927"/>
    </row>
    <row r="36" spans="1:103" ht="14.25" customHeight="1">
      <c r="A36" s="1215">
        <v>35</v>
      </c>
      <c r="B36" s="465"/>
      <c r="C36" s="1215"/>
      <c r="D36" s="466"/>
      <c r="E36" s="466"/>
      <c r="F36" s="466"/>
      <c r="G36" s="466"/>
      <c r="H36" s="466"/>
      <c r="I36" s="1219" t="str">
        <f t="shared" si="0"/>
        <v/>
      </c>
      <c r="J36" s="1220"/>
      <c r="K36" s="467"/>
      <c r="L36" s="467"/>
      <c r="M36" s="467"/>
      <c r="N36" s="467"/>
      <c r="O36" s="467"/>
      <c r="P36" s="580">
        <f t="shared" si="2"/>
        <v>0</v>
      </c>
      <c r="Q36" s="1166" t="str">
        <f t="shared" ca="1" si="3"/>
        <v/>
      </c>
      <c r="AJ36" s="1227" t="b">
        <v>0</v>
      </c>
      <c r="AK36" s="373">
        <v>0</v>
      </c>
      <c r="AL36" s="277">
        <f t="shared" si="8"/>
        <v>0</v>
      </c>
      <c r="AM36" t="str">
        <f t="shared" si="1"/>
        <v/>
      </c>
      <c r="AN36" s="1227" t="b">
        <v>0</v>
      </c>
      <c r="AO36" s="467"/>
      <c r="AP36" s="373">
        <f t="shared" si="9"/>
        <v>0</v>
      </c>
      <c r="AQ36" s="373" t="b">
        <f t="shared" si="4"/>
        <v>0</v>
      </c>
      <c r="AR36" s="373" t="b">
        <v>0</v>
      </c>
      <c r="CK36" s="467"/>
      <c r="CL36" s="467"/>
      <c r="CM36" s="467"/>
      <c r="CN36" s="467"/>
      <c r="CO36" s="467"/>
      <c r="CP36" t="str">
        <f ca="1">IF(ISERROR(MATCH(INT(CQ36),Setup!$D$19:$D$34,1)),"",MATCH(INT(CQ36),Setup!$D$19:$D$34,1))</f>
        <v/>
      </c>
      <c r="CQ36" s="3" t="str">
        <f t="shared" ca="1" si="5"/>
        <v/>
      </c>
      <c r="CR36" s="1163" t="str">
        <f ca="1">IF(OR(CP36="",CQ36=""),"",IF(CQ36*365&gt;=Setup!$AB$29,ROUND(OFFSET(Setup!$D$18,CP36,1)*(CQ36-OFFSET(Setup!$D$18,CP36,0))+OFFSET(Setup!$D$18,CP36,4),4),0)-IF(ISERROR(VLOOKUP($C36,MainDBase,13,FALSE)),"",VLOOKUP($C36,MainDBase,13,FALSE)))</f>
        <v/>
      </c>
      <c r="CT36" s="1164" t="str">
        <f t="shared" ca="1" si="6"/>
        <v/>
      </c>
      <c r="CU36" s="927"/>
      <c r="CV36" s="927"/>
      <c r="CW36" s="927"/>
      <c r="CX36" s="927"/>
      <c r="CY36" s="927"/>
    </row>
    <row r="37" spans="1:103" ht="14.25" customHeight="1">
      <c r="A37" s="1215">
        <v>36</v>
      </c>
      <c r="B37" s="465"/>
      <c r="C37" s="1215"/>
      <c r="D37" s="466"/>
      <c r="E37" s="466"/>
      <c r="F37" s="466"/>
      <c r="G37" s="466"/>
      <c r="H37" s="466"/>
      <c r="I37" s="1219" t="str">
        <f t="shared" si="0"/>
        <v/>
      </c>
      <c r="J37" s="1220"/>
      <c r="K37" s="467"/>
      <c r="L37" s="467"/>
      <c r="M37" s="467"/>
      <c r="N37" s="467"/>
      <c r="O37" s="467"/>
      <c r="P37" s="580">
        <f t="shared" si="2"/>
        <v>0</v>
      </c>
      <c r="Q37" s="1166" t="str">
        <f t="shared" ca="1" si="3"/>
        <v/>
      </c>
      <c r="AJ37" s="1227" t="b">
        <v>0</v>
      </c>
      <c r="AK37" s="373">
        <v>0</v>
      </c>
      <c r="AL37" s="277">
        <f t="shared" si="8"/>
        <v>0</v>
      </c>
      <c r="AM37" t="str">
        <f t="shared" si="1"/>
        <v/>
      </c>
      <c r="AN37" s="1227" t="b">
        <v>0</v>
      </c>
      <c r="AO37" s="467"/>
      <c r="AP37" s="373">
        <f t="shared" si="9"/>
        <v>0</v>
      </c>
      <c r="AQ37" s="373" t="b">
        <f t="shared" si="4"/>
        <v>0</v>
      </c>
      <c r="AR37" s="373" t="b">
        <v>0</v>
      </c>
      <c r="CK37" s="467"/>
      <c r="CL37" s="467"/>
      <c r="CM37" s="467"/>
      <c r="CN37" s="467"/>
      <c r="CO37" s="467"/>
      <c r="CP37" t="str">
        <f ca="1">IF(ISERROR(MATCH(INT(CQ37),Setup!$D$19:$D$34,1)),"",MATCH(INT(CQ37),Setup!$D$19:$D$34,1))</f>
        <v/>
      </c>
      <c r="CQ37" s="3" t="str">
        <f t="shared" ca="1" si="5"/>
        <v/>
      </c>
      <c r="CR37" s="1163" t="str">
        <f ca="1">IF(OR(CP37="",CQ37=""),"",IF(CQ37*365&gt;=Setup!$AB$29,ROUND(OFFSET(Setup!$D$18,CP37,1)*(CQ37-OFFSET(Setup!$D$18,CP37,0))+OFFSET(Setup!$D$18,CP37,4),4),0)-IF(ISERROR(VLOOKUP($C37,MainDBase,13,FALSE)),"",VLOOKUP($C37,MainDBase,13,FALSE)))</f>
        <v/>
      </c>
      <c r="CT37" s="1164" t="str">
        <f t="shared" ca="1" si="6"/>
        <v/>
      </c>
      <c r="CU37" s="927"/>
      <c r="CV37" s="927"/>
      <c r="CW37" s="927"/>
      <c r="CX37" s="927"/>
      <c r="CY37" s="927"/>
    </row>
    <row r="38" spans="1:103" ht="14.25" customHeight="1">
      <c r="A38" s="1215">
        <v>37</v>
      </c>
      <c r="B38" s="465"/>
      <c r="C38" s="1215"/>
      <c r="D38" s="466"/>
      <c r="E38" s="466"/>
      <c r="F38" s="466"/>
      <c r="G38" s="466"/>
      <c r="H38" s="466"/>
      <c r="I38" s="1219" t="str">
        <f t="shared" si="0"/>
        <v/>
      </c>
      <c r="J38" s="1220"/>
      <c r="K38" s="467"/>
      <c r="L38" s="467"/>
      <c r="M38" s="467"/>
      <c r="N38" s="467"/>
      <c r="O38" s="467"/>
      <c r="P38" s="580">
        <f t="shared" si="2"/>
        <v>0</v>
      </c>
      <c r="Q38" s="1166" t="str">
        <f t="shared" ca="1" si="3"/>
        <v/>
      </c>
      <c r="AJ38" s="1227" t="b">
        <v>0</v>
      </c>
      <c r="AK38" s="373">
        <v>0</v>
      </c>
      <c r="AL38" s="277">
        <f t="shared" si="8"/>
        <v>0</v>
      </c>
      <c r="AM38" t="str">
        <f t="shared" si="1"/>
        <v/>
      </c>
      <c r="AN38" s="1227" t="b">
        <v>0</v>
      </c>
      <c r="AO38" s="467"/>
      <c r="AP38" s="373">
        <f t="shared" si="9"/>
        <v>0</v>
      </c>
      <c r="AQ38" s="373" t="b">
        <f t="shared" si="4"/>
        <v>0</v>
      </c>
      <c r="AR38" s="373" t="b">
        <v>0</v>
      </c>
      <c r="CK38" s="467"/>
      <c r="CL38" s="467"/>
      <c r="CM38" s="467"/>
      <c r="CN38" s="467"/>
      <c r="CO38" s="467"/>
      <c r="CP38" t="str">
        <f ca="1">IF(ISERROR(MATCH(INT(CQ38),Setup!$D$19:$D$34,1)),"",MATCH(INT(CQ38),Setup!$D$19:$D$34,1))</f>
        <v/>
      </c>
      <c r="CQ38" s="3" t="str">
        <f t="shared" ca="1" si="5"/>
        <v/>
      </c>
      <c r="CR38" s="1163" t="str">
        <f ca="1">IF(OR(CP38="",CQ38=""),"",IF(CQ38*365&gt;=Setup!$AB$29,ROUND(OFFSET(Setup!$D$18,CP38,1)*(CQ38-OFFSET(Setup!$D$18,CP38,0))+OFFSET(Setup!$D$18,CP38,4),4),0)-IF(ISERROR(VLOOKUP($C38,MainDBase,13,FALSE)),"",VLOOKUP($C38,MainDBase,13,FALSE)))</f>
        <v/>
      </c>
      <c r="CT38" s="1164" t="str">
        <f t="shared" ca="1" si="6"/>
        <v/>
      </c>
      <c r="CU38" s="927"/>
      <c r="CV38" s="927"/>
      <c r="CW38" s="927"/>
      <c r="CX38" s="927"/>
      <c r="CY38" s="927"/>
    </row>
    <row r="39" spans="1:103" ht="14.25" customHeight="1">
      <c r="A39" s="1215">
        <v>38</v>
      </c>
      <c r="B39" s="465"/>
      <c r="C39" s="1215"/>
      <c r="D39" s="466"/>
      <c r="E39" s="466"/>
      <c r="F39" s="466"/>
      <c r="G39" s="466"/>
      <c r="H39" s="466"/>
      <c r="I39" s="1219" t="str">
        <f t="shared" si="0"/>
        <v/>
      </c>
      <c r="J39" s="1220"/>
      <c r="K39" s="467"/>
      <c r="L39" s="467"/>
      <c r="M39" s="467"/>
      <c r="N39" s="467"/>
      <c r="O39" s="467"/>
      <c r="P39" s="580">
        <f t="shared" si="2"/>
        <v>0</v>
      </c>
      <c r="Q39" s="1166" t="str">
        <f t="shared" ca="1" si="3"/>
        <v/>
      </c>
      <c r="AJ39" s="1227" t="b">
        <v>0</v>
      </c>
      <c r="AK39" s="373">
        <v>0</v>
      </c>
      <c r="AL39" s="277">
        <f t="shared" si="8"/>
        <v>0</v>
      </c>
      <c r="AM39" t="str">
        <f t="shared" si="1"/>
        <v/>
      </c>
      <c r="AN39" s="1227" t="b">
        <v>0</v>
      </c>
      <c r="AO39" s="467"/>
      <c r="AP39" s="373">
        <f t="shared" si="9"/>
        <v>0</v>
      </c>
      <c r="AQ39" s="373" t="b">
        <f t="shared" si="4"/>
        <v>0</v>
      </c>
      <c r="AR39" s="373" t="b">
        <v>0</v>
      </c>
      <c r="CK39" s="467"/>
      <c r="CL39" s="467"/>
      <c r="CM39" s="467"/>
      <c r="CN39" s="467"/>
      <c r="CO39" s="467"/>
      <c r="CP39" t="str">
        <f ca="1">IF(ISERROR(MATCH(INT(CQ39),Setup!$D$19:$D$34,1)),"",MATCH(INT(CQ39),Setup!$D$19:$D$34,1))</f>
        <v/>
      </c>
      <c r="CQ39" s="3" t="str">
        <f t="shared" ca="1" si="5"/>
        <v/>
      </c>
      <c r="CR39" s="1163" t="str">
        <f ca="1">IF(OR(CP39="",CQ39=""),"",IF(CQ39*365&gt;=Setup!$AB$29,ROUND(OFFSET(Setup!$D$18,CP39,1)*(CQ39-OFFSET(Setup!$D$18,CP39,0))+OFFSET(Setup!$D$18,CP39,4),4),0)-IF(ISERROR(VLOOKUP($C39,MainDBase,13,FALSE)),"",VLOOKUP($C39,MainDBase,13,FALSE)))</f>
        <v/>
      </c>
      <c r="CT39" s="1164" t="str">
        <f t="shared" ca="1" si="6"/>
        <v/>
      </c>
      <c r="CU39" s="927"/>
      <c r="CV39" s="927"/>
      <c r="CW39" s="927"/>
      <c r="CX39" s="927"/>
      <c r="CY39" s="927"/>
    </row>
    <row r="40" spans="1:103" ht="14.25" customHeight="1">
      <c r="A40" s="1215">
        <v>39</v>
      </c>
      <c r="B40" s="465"/>
      <c r="C40" s="1215"/>
      <c r="D40" s="466"/>
      <c r="E40" s="466"/>
      <c r="F40" s="466"/>
      <c r="G40" s="466"/>
      <c r="H40" s="466"/>
      <c r="I40" s="1219" t="str">
        <f t="shared" si="0"/>
        <v/>
      </c>
      <c r="J40" s="1220"/>
      <c r="K40" s="467"/>
      <c r="L40" s="467"/>
      <c r="M40" s="467"/>
      <c r="N40" s="467"/>
      <c r="O40" s="467"/>
      <c r="P40" s="580">
        <f t="shared" si="2"/>
        <v>0</v>
      </c>
      <c r="Q40" s="1166" t="str">
        <f t="shared" ca="1" si="3"/>
        <v/>
      </c>
      <c r="AJ40" s="1227" t="b">
        <v>0</v>
      </c>
      <c r="AK40" s="373">
        <v>0</v>
      </c>
      <c r="AL40" s="277">
        <f t="shared" si="8"/>
        <v>0</v>
      </c>
      <c r="AM40" t="str">
        <f t="shared" si="1"/>
        <v/>
      </c>
      <c r="AN40" s="1227" t="b">
        <v>0</v>
      </c>
      <c r="AO40" s="467"/>
      <c r="AP40" s="373">
        <f t="shared" si="9"/>
        <v>0</v>
      </c>
      <c r="AQ40" s="373" t="b">
        <f t="shared" si="4"/>
        <v>0</v>
      </c>
      <c r="AR40" s="373" t="b">
        <v>0</v>
      </c>
      <c r="CK40" s="467"/>
      <c r="CL40" s="467"/>
      <c r="CM40" s="467"/>
      <c r="CN40" s="467"/>
      <c r="CO40" s="467"/>
      <c r="CP40" t="str">
        <f ca="1">IF(ISERROR(MATCH(INT(CQ40),Setup!$D$19:$D$34,1)),"",MATCH(INT(CQ40),Setup!$D$19:$D$34,1))</f>
        <v/>
      </c>
      <c r="CQ40" s="3" t="str">
        <f t="shared" ca="1" si="5"/>
        <v/>
      </c>
      <c r="CR40" s="1163" t="str">
        <f ca="1">IF(OR(CP40="",CQ40=""),"",IF(CQ40*365&gt;=Setup!$AB$29,ROUND(OFFSET(Setup!$D$18,CP40,1)*(CQ40-OFFSET(Setup!$D$18,CP40,0))+OFFSET(Setup!$D$18,CP40,4),4),0)-IF(ISERROR(VLOOKUP($C40,MainDBase,13,FALSE)),"",VLOOKUP($C40,MainDBase,13,FALSE)))</f>
        <v/>
      </c>
      <c r="CT40" s="1164" t="str">
        <f t="shared" ca="1" si="6"/>
        <v/>
      </c>
      <c r="CU40" s="927"/>
      <c r="CV40" s="927"/>
      <c r="CW40" s="927"/>
      <c r="CX40" s="927"/>
      <c r="CY40" s="927"/>
    </row>
    <row r="41" spans="1:103" ht="14.25" customHeight="1">
      <c r="A41" s="1215">
        <v>40</v>
      </c>
      <c r="B41" s="465"/>
      <c r="C41" s="1215"/>
      <c r="D41" s="466"/>
      <c r="E41" s="466"/>
      <c r="F41" s="466"/>
      <c r="G41" s="466"/>
      <c r="H41" s="466"/>
      <c r="I41" s="1219" t="str">
        <f t="shared" si="0"/>
        <v/>
      </c>
      <c r="J41" s="1220"/>
      <c r="K41" s="467"/>
      <c r="L41" s="467"/>
      <c r="M41" s="467"/>
      <c r="N41" s="467"/>
      <c r="O41" s="467"/>
      <c r="P41" s="580">
        <f t="shared" si="2"/>
        <v>0</v>
      </c>
      <c r="Q41" s="1166" t="str">
        <f t="shared" ca="1" si="3"/>
        <v/>
      </c>
      <c r="AJ41" s="1227" t="b">
        <v>0</v>
      </c>
      <c r="AK41" s="373">
        <v>0</v>
      </c>
      <c r="AL41" s="277">
        <f t="shared" si="8"/>
        <v>0</v>
      </c>
      <c r="AM41" t="str">
        <f t="shared" si="1"/>
        <v/>
      </c>
      <c r="AN41" s="1227" t="b">
        <v>0</v>
      </c>
      <c r="AO41" s="467"/>
      <c r="AP41" s="373">
        <f t="shared" si="9"/>
        <v>0</v>
      </c>
      <c r="AQ41" s="373" t="b">
        <f t="shared" si="4"/>
        <v>0</v>
      </c>
      <c r="AR41" s="373" t="b">
        <v>0</v>
      </c>
      <c r="CK41" s="467"/>
      <c r="CL41" s="467"/>
      <c r="CM41" s="467"/>
      <c r="CN41" s="467"/>
      <c r="CO41" s="467"/>
      <c r="CP41" t="str">
        <f ca="1">IF(ISERROR(MATCH(INT(CQ41),Setup!$D$19:$D$34,1)),"",MATCH(INT(CQ41),Setup!$D$19:$D$34,1))</f>
        <v/>
      </c>
      <c r="CQ41" s="3" t="str">
        <f t="shared" ca="1" si="5"/>
        <v/>
      </c>
      <c r="CR41" s="1163" t="str">
        <f ca="1">IF(OR(CP41="",CQ41=""),"",IF(CQ41*365&gt;=Setup!$AB$29,ROUND(OFFSET(Setup!$D$18,CP41,1)*(CQ41-OFFSET(Setup!$D$18,CP41,0))+OFFSET(Setup!$D$18,CP41,4),4),0)-IF(ISERROR(VLOOKUP($C41,MainDBase,13,FALSE)),"",VLOOKUP($C41,MainDBase,13,FALSE)))</f>
        <v/>
      </c>
      <c r="CT41" s="1164" t="str">
        <f t="shared" ca="1" si="6"/>
        <v/>
      </c>
      <c r="CU41" s="927"/>
      <c r="CV41" s="927"/>
      <c r="CW41" s="927"/>
      <c r="CX41" s="927"/>
      <c r="CY41" s="927"/>
    </row>
    <row r="42" spans="1:103" ht="14.25" customHeight="1">
      <c r="A42" s="1215">
        <v>41</v>
      </c>
      <c r="B42" s="465"/>
      <c r="C42" s="1215"/>
      <c r="D42" s="466"/>
      <c r="E42" s="466"/>
      <c r="F42" s="466"/>
      <c r="G42" s="466"/>
      <c r="H42" s="466"/>
      <c r="I42" s="1219" t="str">
        <f t="shared" si="0"/>
        <v/>
      </c>
      <c r="J42" s="1220"/>
      <c r="K42" s="467"/>
      <c r="L42" s="467"/>
      <c r="M42" s="467"/>
      <c r="N42" s="467"/>
      <c r="O42" s="467"/>
      <c r="P42" s="580">
        <f t="shared" si="2"/>
        <v>0</v>
      </c>
      <c r="Q42" s="1166" t="str">
        <f t="shared" ca="1" si="3"/>
        <v/>
      </c>
      <c r="AJ42" s="1227" t="b">
        <v>0</v>
      </c>
      <c r="AK42" s="373">
        <v>0</v>
      </c>
      <c r="AL42" s="277">
        <f t="shared" si="8"/>
        <v>0</v>
      </c>
      <c r="AM42" t="str">
        <f t="shared" si="1"/>
        <v/>
      </c>
      <c r="AN42" s="1227" t="b">
        <v>0</v>
      </c>
      <c r="AO42" s="467"/>
      <c r="AP42" s="373">
        <f t="shared" si="9"/>
        <v>0</v>
      </c>
      <c r="AQ42" s="373" t="b">
        <f t="shared" si="4"/>
        <v>0</v>
      </c>
      <c r="AR42" s="373" t="b">
        <v>0</v>
      </c>
      <c r="CK42" s="467"/>
      <c r="CL42" s="467"/>
      <c r="CM42" s="467"/>
      <c r="CN42" s="467"/>
      <c r="CO42" s="467"/>
      <c r="CP42" t="str">
        <f ca="1">IF(ISERROR(MATCH(INT(CQ42),Setup!$D$19:$D$34,1)),"",MATCH(INT(CQ42),Setup!$D$19:$D$34,1))</f>
        <v/>
      </c>
      <c r="CQ42" s="3" t="str">
        <f t="shared" ca="1" si="5"/>
        <v/>
      </c>
      <c r="CR42" s="1163" t="str">
        <f ca="1">IF(OR(CP42="",CQ42=""),"",IF(CQ42*365&gt;=Setup!$AB$29,ROUND(OFFSET(Setup!$D$18,CP42,1)*(CQ42-OFFSET(Setup!$D$18,CP42,0))+OFFSET(Setup!$D$18,CP42,4),4),0)-IF(ISERROR(VLOOKUP($C42,MainDBase,13,FALSE)),"",VLOOKUP($C42,MainDBase,13,FALSE)))</f>
        <v/>
      </c>
      <c r="CT42" s="1164" t="str">
        <f t="shared" ca="1" si="6"/>
        <v/>
      </c>
      <c r="CU42" s="927"/>
      <c r="CV42" s="927"/>
      <c r="CW42" s="927"/>
      <c r="CX42" s="927"/>
      <c r="CY42" s="927"/>
    </row>
    <row r="43" spans="1:103" ht="14.25" customHeight="1">
      <c r="A43" s="1215">
        <v>42</v>
      </c>
      <c r="B43" s="465"/>
      <c r="C43" s="1215"/>
      <c r="D43" s="466"/>
      <c r="E43" s="466"/>
      <c r="F43" s="466"/>
      <c r="G43" s="466"/>
      <c r="H43" s="466"/>
      <c r="I43" s="1219" t="str">
        <f t="shared" si="0"/>
        <v/>
      </c>
      <c r="J43" s="1220"/>
      <c r="K43" s="467"/>
      <c r="L43" s="467"/>
      <c r="M43" s="467"/>
      <c r="N43" s="467"/>
      <c r="O43" s="467"/>
      <c r="P43" s="580">
        <f t="shared" si="2"/>
        <v>0</v>
      </c>
      <c r="Q43" s="1166" t="str">
        <f t="shared" ca="1" si="3"/>
        <v/>
      </c>
      <c r="AJ43" s="1227" t="b">
        <v>0</v>
      </c>
      <c r="AK43" s="373">
        <v>0</v>
      </c>
      <c r="AL43" s="277">
        <f t="shared" si="8"/>
        <v>0</v>
      </c>
      <c r="AM43" t="str">
        <f t="shared" si="1"/>
        <v/>
      </c>
      <c r="AN43" s="1227" t="b">
        <v>0</v>
      </c>
      <c r="AO43" s="467"/>
      <c r="AP43" s="373">
        <f t="shared" si="9"/>
        <v>0</v>
      </c>
      <c r="AQ43" s="373" t="b">
        <f t="shared" si="4"/>
        <v>0</v>
      </c>
      <c r="AR43" s="373" t="b">
        <v>0</v>
      </c>
      <c r="CK43" s="467"/>
      <c r="CL43" s="467"/>
      <c r="CM43" s="467"/>
      <c r="CN43" s="467"/>
      <c r="CO43" s="467"/>
      <c r="CP43" t="str">
        <f ca="1">IF(ISERROR(MATCH(INT(CQ43),Setup!$D$19:$D$34,1)),"",MATCH(INT(CQ43),Setup!$D$19:$D$34,1))</f>
        <v/>
      </c>
      <c r="CQ43" s="3" t="str">
        <f t="shared" ca="1" si="5"/>
        <v/>
      </c>
      <c r="CR43" s="1163" t="str">
        <f ca="1">IF(OR(CP43="",CQ43=""),"",IF(CQ43*365&gt;=Setup!$AB$29,ROUND(OFFSET(Setup!$D$18,CP43,1)*(CQ43-OFFSET(Setup!$D$18,CP43,0))+OFFSET(Setup!$D$18,CP43,4),4),0)-IF(ISERROR(VLOOKUP($C43,MainDBase,13,FALSE)),"",VLOOKUP($C43,MainDBase,13,FALSE)))</f>
        <v/>
      </c>
      <c r="CT43" s="1164" t="str">
        <f t="shared" ca="1" si="6"/>
        <v/>
      </c>
      <c r="CU43" s="927"/>
      <c r="CV43" s="927"/>
      <c r="CW43" s="927"/>
      <c r="CX43" s="927"/>
      <c r="CY43" s="927"/>
    </row>
    <row r="44" spans="1:103" ht="14.25" customHeight="1">
      <c r="A44" s="1215">
        <v>43</v>
      </c>
      <c r="B44" s="465"/>
      <c r="C44" s="1215"/>
      <c r="D44" s="466"/>
      <c r="E44" s="466"/>
      <c r="F44" s="466"/>
      <c r="G44" s="466"/>
      <c r="H44" s="466"/>
      <c r="I44" s="1219" t="str">
        <f t="shared" si="0"/>
        <v/>
      </c>
      <c r="J44" s="1220"/>
      <c r="K44" s="467"/>
      <c r="L44" s="467"/>
      <c r="M44" s="467"/>
      <c r="N44" s="467"/>
      <c r="O44" s="467"/>
      <c r="P44" s="580">
        <f t="shared" si="2"/>
        <v>0</v>
      </c>
      <c r="Q44" s="1166" t="str">
        <f t="shared" ca="1" si="3"/>
        <v/>
      </c>
      <c r="AJ44" s="1227" t="b">
        <v>0</v>
      </c>
      <c r="AK44" s="373">
        <v>0</v>
      </c>
      <c r="AL44" s="277">
        <f t="shared" si="8"/>
        <v>0</v>
      </c>
      <c r="AM44" t="str">
        <f t="shared" si="1"/>
        <v/>
      </c>
      <c r="AN44" s="1227" t="b">
        <v>0</v>
      </c>
      <c r="AO44" s="467"/>
      <c r="AP44" s="373">
        <f t="shared" si="9"/>
        <v>0</v>
      </c>
      <c r="AQ44" s="373" t="b">
        <f t="shared" si="4"/>
        <v>0</v>
      </c>
      <c r="AR44" s="373" t="b">
        <v>0</v>
      </c>
      <c r="CK44" s="467"/>
      <c r="CL44" s="467"/>
      <c r="CM44" s="467"/>
      <c r="CN44" s="467"/>
      <c r="CO44" s="467"/>
      <c r="CP44" t="str">
        <f ca="1">IF(ISERROR(MATCH(INT(CQ44),Setup!$D$19:$D$34,1)),"",MATCH(INT(CQ44),Setup!$D$19:$D$34,1))</f>
        <v/>
      </c>
      <c r="CQ44" s="3" t="str">
        <f t="shared" ca="1" si="5"/>
        <v/>
      </c>
      <c r="CR44" s="1163" t="str">
        <f ca="1">IF(OR(CP44="",CQ44=""),"",IF(CQ44*365&gt;=Setup!$AB$29,ROUND(OFFSET(Setup!$D$18,CP44,1)*(CQ44-OFFSET(Setup!$D$18,CP44,0))+OFFSET(Setup!$D$18,CP44,4),4),0)-IF(ISERROR(VLOOKUP($C44,MainDBase,13,FALSE)),"",VLOOKUP($C44,MainDBase,13,FALSE)))</f>
        <v/>
      </c>
      <c r="CT44" s="1164" t="str">
        <f t="shared" ca="1" si="6"/>
        <v/>
      </c>
      <c r="CU44" s="927"/>
      <c r="CV44" s="927"/>
      <c r="CW44" s="927"/>
      <c r="CX44" s="927"/>
      <c r="CY44" s="927"/>
    </row>
    <row r="45" spans="1:103" ht="14.25" customHeight="1">
      <c r="A45" s="1215">
        <v>44</v>
      </c>
      <c r="B45" s="465"/>
      <c r="C45" s="1215"/>
      <c r="D45" s="466"/>
      <c r="E45" s="466"/>
      <c r="F45" s="466"/>
      <c r="G45" s="466"/>
      <c r="H45" s="466"/>
      <c r="I45" s="1219" t="str">
        <f t="shared" si="0"/>
        <v/>
      </c>
      <c r="J45" s="1220"/>
      <c r="K45" s="467"/>
      <c r="L45" s="467"/>
      <c r="M45" s="467"/>
      <c r="N45" s="467"/>
      <c r="O45" s="467"/>
      <c r="P45" s="580">
        <f t="shared" si="2"/>
        <v>0</v>
      </c>
      <c r="Q45" s="1166" t="str">
        <f t="shared" ca="1" si="3"/>
        <v/>
      </c>
      <c r="AJ45" s="1227" t="b">
        <v>0</v>
      </c>
      <c r="AK45" s="373">
        <v>0</v>
      </c>
      <c r="AL45" s="277">
        <f t="shared" si="8"/>
        <v>0</v>
      </c>
      <c r="AM45" t="str">
        <f t="shared" si="1"/>
        <v/>
      </c>
      <c r="AN45" s="1227" t="b">
        <v>0</v>
      </c>
      <c r="AO45" s="467"/>
      <c r="AP45" s="373">
        <f t="shared" si="9"/>
        <v>0</v>
      </c>
      <c r="AQ45" s="373" t="b">
        <f t="shared" si="4"/>
        <v>0</v>
      </c>
      <c r="AR45" s="373" t="b">
        <v>0</v>
      </c>
      <c r="CK45" s="467"/>
      <c r="CL45" s="467"/>
      <c r="CM45" s="467"/>
      <c r="CN45" s="467"/>
      <c r="CO45" s="467"/>
      <c r="CP45" t="str">
        <f ca="1">IF(ISERROR(MATCH(INT(CQ45),Setup!$D$19:$D$34,1)),"",MATCH(INT(CQ45),Setup!$D$19:$D$34,1))</f>
        <v/>
      </c>
      <c r="CQ45" s="3" t="str">
        <f t="shared" ca="1" si="5"/>
        <v/>
      </c>
      <c r="CR45" s="1163" t="str">
        <f ca="1">IF(OR(CP45="",CQ45=""),"",IF(CQ45*365&gt;=Setup!$AB$29,ROUND(OFFSET(Setup!$D$18,CP45,1)*(CQ45-OFFSET(Setup!$D$18,CP45,0))+OFFSET(Setup!$D$18,CP45,4),4),0)-IF(ISERROR(VLOOKUP($C45,MainDBase,13,FALSE)),"",VLOOKUP($C45,MainDBase,13,FALSE)))</f>
        <v/>
      </c>
      <c r="CT45" s="1164" t="str">
        <f t="shared" ca="1" si="6"/>
        <v/>
      </c>
      <c r="CU45" s="927"/>
      <c r="CV45" s="927"/>
      <c r="CW45" s="927"/>
      <c r="CX45" s="927"/>
      <c r="CY45" s="927"/>
    </row>
    <row r="46" spans="1:103" ht="14.25" customHeight="1">
      <c r="A46" s="1215">
        <v>45</v>
      </c>
      <c r="B46" s="465"/>
      <c r="C46" s="1215"/>
      <c r="D46" s="466"/>
      <c r="E46" s="466"/>
      <c r="F46" s="466"/>
      <c r="G46" s="466"/>
      <c r="H46" s="466"/>
      <c r="I46" s="1219" t="str">
        <f t="shared" si="0"/>
        <v/>
      </c>
      <c r="J46" s="1220"/>
      <c r="K46" s="467"/>
      <c r="L46" s="467"/>
      <c r="M46" s="467"/>
      <c r="N46" s="467"/>
      <c r="O46" s="467"/>
      <c r="P46" s="580">
        <f t="shared" si="2"/>
        <v>0</v>
      </c>
      <c r="Q46" s="1166" t="str">
        <f t="shared" ca="1" si="3"/>
        <v/>
      </c>
      <c r="AJ46" s="1227" t="b">
        <v>0</v>
      </c>
      <c r="AK46" s="373">
        <v>0</v>
      </c>
      <c r="AL46" s="277">
        <f t="shared" si="8"/>
        <v>0</v>
      </c>
      <c r="AM46" t="str">
        <f t="shared" si="1"/>
        <v/>
      </c>
      <c r="AN46" s="1227" t="b">
        <v>0</v>
      </c>
      <c r="AO46" s="467"/>
      <c r="AP46" s="373">
        <f t="shared" si="9"/>
        <v>0</v>
      </c>
      <c r="AQ46" s="373" t="b">
        <f t="shared" si="4"/>
        <v>0</v>
      </c>
      <c r="AR46" s="373" t="b">
        <v>0</v>
      </c>
      <c r="CK46" s="467"/>
      <c r="CL46" s="467"/>
      <c r="CM46" s="467"/>
      <c r="CN46" s="467"/>
      <c r="CO46" s="467"/>
      <c r="CP46" t="str">
        <f ca="1">IF(ISERROR(MATCH(INT(CQ46),Setup!$D$19:$D$34,1)),"",MATCH(INT(CQ46),Setup!$D$19:$D$34,1))</f>
        <v/>
      </c>
      <c r="CQ46" s="3" t="str">
        <f t="shared" ca="1" si="5"/>
        <v/>
      </c>
      <c r="CR46" s="1163" t="str">
        <f ca="1">IF(OR(CP46="",CQ46=""),"",IF(CQ46*365&gt;=Setup!$AB$29,ROUND(OFFSET(Setup!$D$18,CP46,1)*(CQ46-OFFSET(Setup!$D$18,CP46,0))+OFFSET(Setup!$D$18,CP46,4),4),0)-IF(ISERROR(VLOOKUP($C46,MainDBase,13,FALSE)),"",VLOOKUP($C46,MainDBase,13,FALSE)))</f>
        <v/>
      </c>
      <c r="CT46" s="1164" t="str">
        <f t="shared" ca="1" si="6"/>
        <v/>
      </c>
      <c r="CU46" s="927"/>
      <c r="CV46" s="927"/>
      <c r="CW46" s="927"/>
      <c r="CX46" s="927"/>
      <c r="CY46" s="927"/>
    </row>
    <row r="47" spans="1:103" ht="14.25" customHeight="1">
      <c r="A47" s="1215">
        <v>46</v>
      </c>
      <c r="B47" s="465"/>
      <c r="C47" s="1215"/>
      <c r="D47" s="466"/>
      <c r="E47" s="466"/>
      <c r="F47" s="466"/>
      <c r="G47" s="466"/>
      <c r="H47" s="466"/>
      <c r="I47" s="1219" t="str">
        <f t="shared" si="0"/>
        <v/>
      </c>
      <c r="J47" s="1220"/>
      <c r="K47" s="467"/>
      <c r="L47" s="467"/>
      <c r="M47" s="467"/>
      <c r="N47" s="467"/>
      <c r="O47" s="467"/>
      <c r="P47" s="580">
        <f t="shared" si="2"/>
        <v>0</v>
      </c>
      <c r="Q47" s="1166" t="str">
        <f t="shared" ca="1" si="3"/>
        <v/>
      </c>
      <c r="AJ47" s="1227" t="b">
        <v>0</v>
      </c>
      <c r="AK47" s="373">
        <v>0</v>
      </c>
      <c r="AL47" s="277">
        <f t="shared" si="8"/>
        <v>0</v>
      </c>
      <c r="AM47" t="str">
        <f t="shared" si="1"/>
        <v/>
      </c>
      <c r="AN47" s="1227" t="b">
        <v>0</v>
      </c>
      <c r="AO47" s="467"/>
      <c r="AP47" s="373">
        <f t="shared" si="9"/>
        <v>0</v>
      </c>
      <c r="AQ47" s="373" t="b">
        <f t="shared" si="4"/>
        <v>0</v>
      </c>
      <c r="AR47" s="373" t="b">
        <v>0</v>
      </c>
      <c r="CK47" s="467"/>
      <c r="CL47" s="467"/>
      <c r="CM47" s="467"/>
      <c r="CN47" s="467"/>
      <c r="CO47" s="467"/>
      <c r="CP47" t="str">
        <f ca="1">IF(ISERROR(MATCH(INT(CQ47),Setup!$D$19:$D$34,1)),"",MATCH(INT(CQ47),Setup!$D$19:$D$34,1))</f>
        <v/>
      </c>
      <c r="CQ47" s="3" t="str">
        <f t="shared" ca="1" si="5"/>
        <v/>
      </c>
      <c r="CR47" s="1163" t="str">
        <f ca="1">IF(OR(CP47="",CQ47=""),"",IF(CQ47*365&gt;=Setup!$AB$29,ROUND(OFFSET(Setup!$D$18,CP47,1)*(CQ47-OFFSET(Setup!$D$18,CP47,0))+OFFSET(Setup!$D$18,CP47,4),4),0)-IF(ISERROR(VLOOKUP($C47,MainDBase,13,FALSE)),"",VLOOKUP($C47,MainDBase,13,FALSE)))</f>
        <v/>
      </c>
      <c r="CT47" s="1164" t="str">
        <f t="shared" ca="1" si="6"/>
        <v/>
      </c>
      <c r="CU47" s="927"/>
      <c r="CV47" s="927"/>
      <c r="CW47" s="927"/>
      <c r="CX47" s="927"/>
      <c r="CY47" s="927"/>
    </row>
    <row r="48" spans="1:103" ht="14.25" customHeight="1">
      <c r="A48" s="1215">
        <v>47</v>
      </c>
      <c r="B48" s="465"/>
      <c r="C48" s="1215"/>
      <c r="D48" s="466"/>
      <c r="E48" s="466"/>
      <c r="F48" s="466"/>
      <c r="G48" s="466"/>
      <c r="H48" s="466"/>
      <c r="I48" s="1219" t="str">
        <f t="shared" si="0"/>
        <v/>
      </c>
      <c r="J48" s="1220"/>
      <c r="K48" s="467"/>
      <c r="L48" s="467"/>
      <c r="M48" s="467"/>
      <c r="N48" s="467"/>
      <c r="O48" s="467"/>
      <c r="P48" s="580">
        <f t="shared" si="2"/>
        <v>0</v>
      </c>
      <c r="Q48" s="1166" t="str">
        <f t="shared" ca="1" si="3"/>
        <v/>
      </c>
      <c r="AJ48" s="1227" t="b">
        <v>0</v>
      </c>
      <c r="AK48" s="373">
        <v>0</v>
      </c>
      <c r="AL48" s="277">
        <f t="shared" si="8"/>
        <v>0</v>
      </c>
      <c r="AM48" t="str">
        <f t="shared" si="1"/>
        <v/>
      </c>
      <c r="AN48" s="1227" t="b">
        <v>0</v>
      </c>
      <c r="AO48" s="467"/>
      <c r="AP48" s="373">
        <f t="shared" si="9"/>
        <v>0</v>
      </c>
      <c r="AQ48" s="373" t="b">
        <f t="shared" si="4"/>
        <v>0</v>
      </c>
      <c r="AR48" s="373" t="b">
        <v>0</v>
      </c>
      <c r="CK48" s="467"/>
      <c r="CL48" s="467"/>
      <c r="CM48" s="467"/>
      <c r="CN48" s="467"/>
      <c r="CO48" s="467"/>
      <c r="CP48" t="str">
        <f ca="1">IF(ISERROR(MATCH(INT(CQ48),Setup!$D$19:$D$34,1)),"",MATCH(INT(CQ48),Setup!$D$19:$D$34,1))</f>
        <v/>
      </c>
      <c r="CQ48" s="3" t="str">
        <f t="shared" ca="1" si="5"/>
        <v/>
      </c>
      <c r="CR48" s="1163" t="str">
        <f ca="1">IF(OR(CP48="",CQ48=""),"",IF(CQ48*365&gt;=Setup!$AB$29,ROUND(OFFSET(Setup!$D$18,CP48,1)*(CQ48-OFFSET(Setup!$D$18,CP48,0))+OFFSET(Setup!$D$18,CP48,4),4),0)-IF(ISERROR(VLOOKUP($C48,MainDBase,13,FALSE)),"",VLOOKUP($C48,MainDBase,13,FALSE)))</f>
        <v/>
      </c>
      <c r="CT48" s="1164" t="str">
        <f t="shared" ca="1" si="6"/>
        <v/>
      </c>
      <c r="CU48" s="927"/>
      <c r="CV48" s="927"/>
      <c r="CW48" s="927"/>
      <c r="CX48" s="927"/>
      <c r="CY48" s="927"/>
    </row>
    <row r="49" spans="1:103" ht="14.25" customHeight="1">
      <c r="A49" s="1215">
        <v>48</v>
      </c>
      <c r="B49" s="465"/>
      <c r="C49" s="1215"/>
      <c r="D49" s="466"/>
      <c r="E49" s="466"/>
      <c r="F49" s="466"/>
      <c r="G49" s="466"/>
      <c r="H49" s="466"/>
      <c r="I49" s="1219" t="str">
        <f t="shared" si="0"/>
        <v/>
      </c>
      <c r="J49" s="1220"/>
      <c r="K49" s="467"/>
      <c r="L49" s="467"/>
      <c r="M49" s="467"/>
      <c r="N49" s="467"/>
      <c r="O49" s="467"/>
      <c r="P49" s="580">
        <f t="shared" si="2"/>
        <v>0</v>
      </c>
      <c r="Q49" s="1166" t="str">
        <f t="shared" ca="1" si="3"/>
        <v/>
      </c>
      <c r="AJ49" s="1227" t="b">
        <v>0</v>
      </c>
      <c r="AK49" s="373">
        <v>0</v>
      </c>
      <c r="AL49" s="277">
        <f t="shared" si="8"/>
        <v>0</v>
      </c>
      <c r="AM49" t="str">
        <f t="shared" si="1"/>
        <v/>
      </c>
      <c r="AN49" s="1227" t="b">
        <v>0</v>
      </c>
      <c r="AO49" s="467"/>
      <c r="AP49" s="373">
        <f t="shared" si="9"/>
        <v>0</v>
      </c>
      <c r="AQ49" s="373" t="b">
        <f t="shared" si="4"/>
        <v>0</v>
      </c>
      <c r="AR49" s="373" t="b">
        <v>0</v>
      </c>
      <c r="CK49" s="467"/>
      <c r="CL49" s="467"/>
      <c r="CM49" s="467"/>
      <c r="CN49" s="467"/>
      <c r="CO49" s="467"/>
      <c r="CP49" t="str">
        <f ca="1">IF(ISERROR(MATCH(INT(CQ49),Setup!$D$19:$D$34,1)),"",MATCH(INT(CQ49),Setup!$D$19:$D$34,1))</f>
        <v/>
      </c>
      <c r="CQ49" s="3" t="str">
        <f t="shared" ca="1" si="5"/>
        <v/>
      </c>
      <c r="CR49" s="1163" t="str">
        <f ca="1">IF(OR(CP49="",CQ49=""),"",IF(CQ49*365&gt;=Setup!$AB$29,ROUND(OFFSET(Setup!$D$18,CP49,1)*(CQ49-OFFSET(Setup!$D$18,CP49,0))+OFFSET(Setup!$D$18,CP49,4),4),0)-IF(ISERROR(VLOOKUP($C49,MainDBase,13,FALSE)),"",VLOOKUP($C49,MainDBase,13,FALSE)))</f>
        <v/>
      </c>
      <c r="CT49" s="1164" t="str">
        <f t="shared" ca="1" si="6"/>
        <v/>
      </c>
      <c r="CU49" s="927"/>
      <c r="CV49" s="927"/>
      <c r="CW49" s="927"/>
      <c r="CX49" s="927"/>
      <c r="CY49" s="927"/>
    </row>
    <row r="50" spans="1:103" ht="14.25" customHeight="1">
      <c r="A50" s="1215">
        <v>49</v>
      </c>
      <c r="B50" s="465"/>
      <c r="C50" s="1215"/>
      <c r="D50" s="466"/>
      <c r="E50" s="466"/>
      <c r="F50" s="466"/>
      <c r="G50" s="466"/>
      <c r="H50" s="466"/>
      <c r="I50" s="1219" t="str">
        <f t="shared" si="0"/>
        <v/>
      </c>
      <c r="J50" s="1220"/>
      <c r="K50" s="467"/>
      <c r="L50" s="467"/>
      <c r="M50" s="467"/>
      <c r="N50" s="467"/>
      <c r="O50" s="467"/>
      <c r="P50" s="580">
        <f t="shared" si="2"/>
        <v>0</v>
      </c>
      <c r="Q50" s="1166" t="str">
        <f t="shared" ca="1" si="3"/>
        <v/>
      </c>
      <c r="AJ50" s="1227" t="b">
        <v>0</v>
      </c>
      <c r="AK50" s="373">
        <v>0</v>
      </c>
      <c r="AL50" s="277">
        <f t="shared" si="8"/>
        <v>0</v>
      </c>
      <c r="AM50" t="str">
        <f t="shared" si="1"/>
        <v/>
      </c>
      <c r="AN50" s="1227" t="b">
        <v>0</v>
      </c>
      <c r="AO50" s="467"/>
      <c r="AP50" s="373">
        <f t="shared" si="9"/>
        <v>0</v>
      </c>
      <c r="AQ50" s="373" t="b">
        <f t="shared" si="4"/>
        <v>0</v>
      </c>
      <c r="AR50" s="373" t="b">
        <v>0</v>
      </c>
      <c r="CK50" s="467"/>
      <c r="CL50" s="467"/>
      <c r="CM50" s="467"/>
      <c r="CN50" s="467"/>
      <c r="CO50" s="467"/>
      <c r="CP50" t="str">
        <f ca="1">IF(ISERROR(MATCH(INT(CQ50),Setup!$D$19:$D$34,1)),"",MATCH(INT(CQ50),Setup!$D$19:$D$34,1))</f>
        <v/>
      </c>
      <c r="CQ50" s="3" t="str">
        <f t="shared" ca="1" si="5"/>
        <v/>
      </c>
      <c r="CR50" s="1163" t="str">
        <f ca="1">IF(OR(CP50="",CQ50=""),"",IF(CQ50*365&gt;=Setup!$AB$29,ROUND(OFFSET(Setup!$D$18,CP50,1)*(CQ50-OFFSET(Setup!$D$18,CP50,0))+OFFSET(Setup!$D$18,CP50,4),4),0)-IF(ISERROR(VLOOKUP($C50,MainDBase,13,FALSE)),"",VLOOKUP($C50,MainDBase,13,FALSE)))</f>
        <v/>
      </c>
      <c r="CT50" s="1164" t="str">
        <f t="shared" ca="1" si="6"/>
        <v/>
      </c>
      <c r="CU50" s="927"/>
      <c r="CV50" s="927"/>
      <c r="CW50" s="927"/>
      <c r="CX50" s="927"/>
      <c r="CY50" s="927"/>
    </row>
    <row r="51" spans="1:103" ht="14.25" customHeight="1">
      <c r="A51" s="1215">
        <v>50</v>
      </c>
      <c r="B51" s="465"/>
      <c r="C51" s="1215"/>
      <c r="D51" s="466"/>
      <c r="E51" s="466"/>
      <c r="F51" s="466"/>
      <c r="G51" s="466"/>
      <c r="H51" s="466"/>
      <c r="I51" s="1219" t="str">
        <f t="shared" si="0"/>
        <v/>
      </c>
      <c r="J51" s="1220"/>
      <c r="K51" s="467"/>
      <c r="L51" s="467"/>
      <c r="M51" s="467"/>
      <c r="N51" s="467"/>
      <c r="O51" s="467"/>
      <c r="P51" s="580">
        <f t="shared" si="2"/>
        <v>0</v>
      </c>
      <c r="Q51" s="1166" t="str">
        <f t="shared" ca="1" si="3"/>
        <v/>
      </c>
      <c r="AJ51" s="1227" t="b">
        <v>0</v>
      </c>
      <c r="AK51" s="373">
        <v>0</v>
      </c>
      <c r="AL51" s="277">
        <f t="shared" si="8"/>
        <v>0</v>
      </c>
      <c r="AM51" t="str">
        <f t="shared" si="1"/>
        <v/>
      </c>
      <c r="AN51" s="1227" t="b">
        <v>0</v>
      </c>
      <c r="AO51" s="467"/>
      <c r="AP51" s="373">
        <f t="shared" si="9"/>
        <v>0</v>
      </c>
      <c r="AQ51" s="373" t="b">
        <f t="shared" si="4"/>
        <v>0</v>
      </c>
      <c r="AR51" s="373" t="b">
        <v>0</v>
      </c>
      <c r="CK51" s="467"/>
      <c r="CL51" s="467"/>
      <c r="CM51" s="467"/>
      <c r="CN51" s="467"/>
      <c r="CO51" s="467"/>
      <c r="CP51" t="str">
        <f ca="1">IF(ISERROR(MATCH(INT(CQ51),Setup!$D$19:$D$34,1)),"",MATCH(INT(CQ51),Setup!$D$19:$D$34,1))</f>
        <v/>
      </c>
      <c r="CQ51" s="3" t="str">
        <f t="shared" ca="1" si="5"/>
        <v/>
      </c>
      <c r="CR51" s="1163" t="str">
        <f ca="1">IF(OR(CP51="",CQ51=""),"",IF(CQ51*365&gt;=Setup!$AB$29,ROUND(OFFSET(Setup!$D$18,CP51,1)*(CQ51-OFFSET(Setup!$D$18,CP51,0))+OFFSET(Setup!$D$18,CP51,4),4),0)-IF(ISERROR(VLOOKUP($C51,MainDBase,13,FALSE)),"",VLOOKUP($C51,MainDBase,13,FALSE)))</f>
        <v/>
      </c>
      <c r="CT51" s="1164" t="str">
        <f t="shared" ca="1" si="6"/>
        <v/>
      </c>
      <c r="CU51" s="927"/>
      <c r="CV51" s="927"/>
      <c r="CW51" s="927"/>
      <c r="CX51" s="927"/>
      <c r="CY51" s="927"/>
    </row>
    <row r="52" spans="1:103" ht="14.25" customHeight="1">
      <c r="A52" s="1215">
        <v>51</v>
      </c>
      <c r="B52" s="465"/>
      <c r="C52" s="1215"/>
      <c r="D52" s="466"/>
      <c r="E52" s="466"/>
      <c r="F52" s="466"/>
      <c r="G52" s="466"/>
      <c r="H52" s="466"/>
      <c r="I52" s="1219" t="str">
        <f t="shared" si="0"/>
        <v/>
      </c>
      <c r="J52" s="1220"/>
      <c r="K52" s="467"/>
      <c r="L52" s="467"/>
      <c r="M52" s="467"/>
      <c r="N52" s="467"/>
      <c r="O52" s="467"/>
      <c r="P52" s="580">
        <f t="shared" si="2"/>
        <v>0</v>
      </c>
      <c r="Q52" s="1166" t="str">
        <f t="shared" ca="1" si="3"/>
        <v/>
      </c>
      <c r="AJ52" s="1227" t="b">
        <v>0</v>
      </c>
      <c r="AK52" s="373">
        <v>0</v>
      </c>
      <c r="AL52" s="277">
        <f t="shared" si="8"/>
        <v>0</v>
      </c>
      <c r="AM52" t="str">
        <f t="shared" si="1"/>
        <v/>
      </c>
      <c r="AN52" s="1227" t="b">
        <v>0</v>
      </c>
      <c r="AO52" s="467"/>
      <c r="AP52" s="373">
        <f t="shared" si="9"/>
        <v>0</v>
      </c>
      <c r="AQ52" s="373" t="b">
        <f t="shared" si="4"/>
        <v>0</v>
      </c>
      <c r="AR52" s="373" t="b">
        <v>0</v>
      </c>
      <c r="CK52" s="467"/>
      <c r="CL52" s="467"/>
      <c r="CM52" s="467"/>
      <c r="CN52" s="467"/>
      <c r="CO52" s="467"/>
      <c r="CP52" t="str">
        <f ca="1">IF(ISERROR(MATCH(INT(CQ52),Setup!$D$19:$D$34,1)),"",MATCH(INT(CQ52),Setup!$D$19:$D$34,1))</f>
        <v/>
      </c>
      <c r="CQ52" s="3" t="str">
        <f t="shared" ca="1" si="5"/>
        <v/>
      </c>
      <c r="CR52" s="1163" t="str">
        <f ca="1">IF(OR(CP52="",CQ52=""),"",IF(CQ52*365&gt;=Setup!$AB$29,ROUND(OFFSET(Setup!$D$18,CP52,1)*(CQ52-OFFSET(Setup!$D$18,CP52,0))+OFFSET(Setup!$D$18,CP52,4),4),0)-IF(ISERROR(VLOOKUP($C52,MainDBase,13,FALSE)),"",VLOOKUP($C52,MainDBase,13,FALSE)))</f>
        <v/>
      </c>
      <c r="CT52" s="1164" t="str">
        <f t="shared" ca="1" si="6"/>
        <v/>
      </c>
      <c r="CU52" s="927"/>
      <c r="CV52" s="927"/>
      <c r="CW52" s="927"/>
      <c r="CX52" s="927"/>
      <c r="CY52" s="927"/>
    </row>
    <row r="53" spans="1:103" ht="14.25" customHeight="1">
      <c r="A53" s="1215">
        <v>52</v>
      </c>
      <c r="B53" s="465"/>
      <c r="C53" s="1215"/>
      <c r="D53" s="466"/>
      <c r="E53" s="466"/>
      <c r="F53" s="466"/>
      <c r="G53" s="466"/>
      <c r="H53" s="466"/>
      <c r="I53" s="1219" t="str">
        <f t="shared" si="0"/>
        <v/>
      </c>
      <c r="J53" s="1220"/>
      <c r="K53" s="467"/>
      <c r="L53" s="467"/>
      <c r="M53" s="467"/>
      <c r="N53" s="467"/>
      <c r="O53" s="467"/>
      <c r="P53" s="580">
        <f t="shared" si="2"/>
        <v>0</v>
      </c>
      <c r="Q53" s="1166" t="str">
        <f t="shared" ca="1" si="3"/>
        <v/>
      </c>
      <c r="AJ53" s="1227" t="b">
        <v>0</v>
      </c>
      <c r="AK53" s="373">
        <v>0</v>
      </c>
      <c r="AL53" s="277">
        <f t="shared" si="8"/>
        <v>0</v>
      </c>
      <c r="AM53" t="str">
        <f t="shared" si="1"/>
        <v/>
      </c>
      <c r="AN53" s="1227" t="b">
        <v>0</v>
      </c>
      <c r="AO53" s="467"/>
      <c r="AP53" s="373">
        <f t="shared" si="9"/>
        <v>0</v>
      </c>
      <c r="AQ53" s="373" t="b">
        <f t="shared" si="4"/>
        <v>0</v>
      </c>
      <c r="AR53" s="373" t="b">
        <v>0</v>
      </c>
      <c r="CK53" s="467"/>
      <c r="CL53" s="467"/>
      <c r="CM53" s="467"/>
      <c r="CN53" s="467"/>
      <c r="CO53" s="467"/>
      <c r="CP53" t="str">
        <f ca="1">IF(ISERROR(MATCH(INT(CQ53),Setup!$D$19:$D$34,1)),"",MATCH(INT(CQ53),Setup!$D$19:$D$34,1))</f>
        <v/>
      </c>
      <c r="CQ53" s="3" t="str">
        <f t="shared" ca="1" si="5"/>
        <v/>
      </c>
      <c r="CR53" s="1163" t="str">
        <f ca="1">IF(OR(CP53="",CQ53=""),"",IF(CQ53*365&gt;=Setup!$AB$29,ROUND(OFFSET(Setup!$D$18,CP53,1)*(CQ53-OFFSET(Setup!$D$18,CP53,0))+OFFSET(Setup!$D$18,CP53,4),4),0)-IF(ISERROR(VLOOKUP($C53,MainDBase,13,FALSE)),"",VLOOKUP($C53,MainDBase,13,FALSE)))</f>
        <v/>
      </c>
      <c r="CT53" s="1164" t="str">
        <f t="shared" ca="1" si="6"/>
        <v/>
      </c>
      <c r="CU53" s="927"/>
      <c r="CV53" s="927"/>
      <c r="CW53" s="927"/>
      <c r="CX53" s="927"/>
      <c r="CY53" s="927"/>
    </row>
    <row r="54" spans="1:103" ht="14.25" customHeight="1">
      <c r="A54" s="1215">
        <v>53</v>
      </c>
      <c r="B54" s="465"/>
      <c r="C54" s="1215"/>
      <c r="D54" s="466"/>
      <c r="E54" s="466"/>
      <c r="F54" s="466"/>
      <c r="G54" s="466"/>
      <c r="H54" s="466"/>
      <c r="I54" s="1219" t="str">
        <f t="shared" si="0"/>
        <v/>
      </c>
      <c r="J54" s="1220"/>
      <c r="K54" s="467"/>
      <c r="L54" s="467"/>
      <c r="M54" s="467"/>
      <c r="N54" s="467"/>
      <c r="O54" s="467"/>
      <c r="P54" s="580">
        <f t="shared" si="2"/>
        <v>0</v>
      </c>
      <c r="Q54" s="1166" t="str">
        <f t="shared" ca="1" si="3"/>
        <v/>
      </c>
      <c r="AJ54" s="1227" t="b">
        <v>0</v>
      </c>
      <c r="AK54" s="373">
        <v>0</v>
      </c>
      <c r="AL54" s="277">
        <f t="shared" si="8"/>
        <v>0</v>
      </c>
      <c r="AM54" t="str">
        <f t="shared" si="1"/>
        <v/>
      </c>
      <c r="AN54" s="1227" t="b">
        <v>0</v>
      </c>
      <c r="AO54" s="467"/>
      <c r="AP54" s="373">
        <f t="shared" si="9"/>
        <v>0</v>
      </c>
      <c r="AQ54" s="373" t="b">
        <f t="shared" si="4"/>
        <v>0</v>
      </c>
      <c r="AR54" s="373" t="b">
        <v>0</v>
      </c>
      <c r="CK54" s="467"/>
      <c r="CL54" s="467"/>
      <c r="CM54" s="467"/>
      <c r="CN54" s="467"/>
      <c r="CO54" s="467"/>
      <c r="CP54" t="str">
        <f ca="1">IF(ISERROR(MATCH(INT(CQ54),Setup!$D$19:$D$34,1)),"",MATCH(INT(CQ54),Setup!$D$19:$D$34,1))</f>
        <v/>
      </c>
      <c r="CQ54" s="3" t="str">
        <f t="shared" ca="1" si="5"/>
        <v/>
      </c>
      <c r="CR54" s="1163" t="str">
        <f ca="1">IF(OR(CP54="",CQ54=""),"",IF(CQ54*365&gt;=Setup!$AB$29,ROUND(OFFSET(Setup!$D$18,CP54,1)*(CQ54-OFFSET(Setup!$D$18,CP54,0))+OFFSET(Setup!$D$18,CP54,4),4),0)-IF(ISERROR(VLOOKUP($C54,MainDBase,13,FALSE)),"",VLOOKUP($C54,MainDBase,13,FALSE)))</f>
        <v/>
      </c>
      <c r="CT54" s="1164" t="str">
        <f t="shared" ca="1" si="6"/>
        <v/>
      </c>
      <c r="CU54" s="927"/>
      <c r="CV54" s="927"/>
      <c r="CW54" s="927"/>
      <c r="CX54" s="927"/>
      <c r="CY54" s="927"/>
    </row>
    <row r="55" spans="1:103" ht="14.25" customHeight="1">
      <c r="A55" s="1215">
        <v>54</v>
      </c>
      <c r="B55" s="465"/>
      <c r="C55" s="1215"/>
      <c r="D55" s="466"/>
      <c r="E55" s="466"/>
      <c r="F55" s="466"/>
      <c r="G55" s="466"/>
      <c r="H55" s="466"/>
      <c r="I55" s="1219" t="str">
        <f t="shared" si="0"/>
        <v/>
      </c>
      <c r="J55" s="1220"/>
      <c r="K55" s="467"/>
      <c r="L55" s="467"/>
      <c r="M55" s="467"/>
      <c r="N55" s="467"/>
      <c r="O55" s="468"/>
      <c r="P55" s="580">
        <f t="shared" si="2"/>
        <v>0</v>
      </c>
      <c r="Q55" s="1166" t="str">
        <f t="shared" ca="1" si="3"/>
        <v/>
      </c>
      <c r="AJ55" s="1227" t="b">
        <v>0</v>
      </c>
      <c r="AK55" s="373">
        <v>0</v>
      </c>
      <c r="AL55" s="277">
        <f t="shared" si="8"/>
        <v>0</v>
      </c>
      <c r="AM55" t="str">
        <f t="shared" si="1"/>
        <v/>
      </c>
      <c r="AN55" s="1227" t="b">
        <v>0</v>
      </c>
      <c r="AO55" s="467"/>
      <c r="AP55" s="373">
        <f t="shared" si="9"/>
        <v>0</v>
      </c>
      <c r="AQ55" s="373" t="b">
        <f t="shared" si="4"/>
        <v>0</v>
      </c>
      <c r="AR55" s="373" t="b">
        <v>0</v>
      </c>
      <c r="CK55" s="467"/>
      <c r="CL55" s="467"/>
      <c r="CM55" s="467"/>
      <c r="CN55" s="467"/>
      <c r="CO55" s="468"/>
      <c r="CP55" t="str">
        <f ca="1">IF(ISERROR(MATCH(INT(CQ55),Setup!$D$19:$D$34,1)),"",MATCH(INT(CQ55),Setup!$D$19:$D$34,1))</f>
        <v/>
      </c>
      <c r="CQ55" s="3" t="str">
        <f t="shared" ca="1" si="5"/>
        <v/>
      </c>
      <c r="CR55" s="1163" t="str">
        <f ca="1">IF(OR(CP55="",CQ55=""),"",IF(CQ55*365&gt;=Setup!$AB$29,ROUND(OFFSET(Setup!$D$18,CP55,1)*(CQ55-OFFSET(Setup!$D$18,CP55,0))+OFFSET(Setup!$D$18,CP55,4),4),0)-IF(ISERROR(VLOOKUP($C55,MainDBase,13,FALSE)),"",VLOOKUP($C55,MainDBase,13,FALSE)))</f>
        <v/>
      </c>
      <c r="CT55" s="1164" t="str">
        <f t="shared" ca="1" si="6"/>
        <v/>
      </c>
      <c r="CU55" s="927"/>
      <c r="CV55" s="927"/>
      <c r="CW55" s="927"/>
      <c r="CX55" s="927"/>
      <c r="CY55" s="928"/>
    </row>
    <row r="56" spans="1:103" ht="14.25" customHeight="1">
      <c r="A56" s="1215">
        <v>55</v>
      </c>
      <c r="B56" s="465"/>
      <c r="C56" s="1215"/>
      <c r="D56" s="466"/>
      <c r="E56" s="466"/>
      <c r="F56" s="466"/>
      <c r="G56" s="466"/>
      <c r="H56" s="466"/>
      <c r="I56" s="1219" t="str">
        <f t="shared" si="0"/>
        <v/>
      </c>
      <c r="J56" s="1220"/>
      <c r="K56" s="467"/>
      <c r="L56" s="467"/>
      <c r="M56" s="467"/>
      <c r="N56" s="467"/>
      <c r="O56" s="467"/>
      <c r="P56" s="580">
        <f t="shared" si="2"/>
        <v>0</v>
      </c>
      <c r="Q56" s="1166" t="str">
        <f t="shared" ca="1" si="3"/>
        <v/>
      </c>
      <c r="AJ56" s="1227" t="b">
        <v>0</v>
      </c>
      <c r="AK56" s="373">
        <v>0</v>
      </c>
      <c r="AL56" s="277">
        <f t="shared" si="8"/>
        <v>0</v>
      </c>
      <c r="AM56" t="str">
        <f t="shared" si="1"/>
        <v/>
      </c>
      <c r="AN56" s="1227" t="b">
        <v>0</v>
      </c>
      <c r="AO56" s="467"/>
      <c r="AP56" s="373">
        <f t="shared" si="9"/>
        <v>0</v>
      </c>
      <c r="AQ56" s="373" t="b">
        <f t="shared" si="4"/>
        <v>0</v>
      </c>
      <c r="AR56" s="373" t="b">
        <v>0</v>
      </c>
      <c r="CK56" s="467"/>
      <c r="CL56" s="467"/>
      <c r="CM56" s="467"/>
      <c r="CN56" s="467"/>
      <c r="CO56" s="467"/>
      <c r="CP56" t="str">
        <f ca="1">IF(ISERROR(MATCH(INT(CQ56),Setup!$D$19:$D$34,1)),"",MATCH(INT(CQ56),Setup!$D$19:$D$34,1))</f>
        <v/>
      </c>
      <c r="CQ56" s="3" t="str">
        <f t="shared" ca="1" si="5"/>
        <v/>
      </c>
      <c r="CR56" s="1163" t="str">
        <f ca="1">IF(OR(CP56="",CQ56=""),"",IF(CQ56*365&gt;=Setup!$AB$29,ROUND(OFFSET(Setup!$D$18,CP56,1)*(CQ56-OFFSET(Setup!$D$18,CP56,0))+OFFSET(Setup!$D$18,CP56,4),4),0)-IF(ISERROR(VLOOKUP($C56,MainDBase,13,FALSE)),"",VLOOKUP($C56,MainDBase,13,FALSE)))</f>
        <v/>
      </c>
      <c r="CT56" s="1164" t="str">
        <f t="shared" ca="1" si="6"/>
        <v/>
      </c>
      <c r="CU56" s="927"/>
      <c r="CV56" s="927"/>
      <c r="CW56" s="927"/>
      <c r="CX56" s="927"/>
      <c r="CY56" s="927"/>
    </row>
    <row r="57" spans="1:103" ht="14.25" customHeight="1">
      <c r="A57" s="1215">
        <v>56</v>
      </c>
      <c r="B57" s="465"/>
      <c r="C57" s="1215"/>
      <c r="D57" s="466"/>
      <c r="E57" s="466"/>
      <c r="F57" s="466"/>
      <c r="G57" s="466"/>
      <c r="H57" s="466"/>
      <c r="I57" s="1219" t="str">
        <f t="shared" si="0"/>
        <v/>
      </c>
      <c r="J57" s="1220"/>
      <c r="K57" s="467"/>
      <c r="L57" s="467"/>
      <c r="M57" s="467"/>
      <c r="N57" s="467"/>
      <c r="O57" s="468"/>
      <c r="P57" s="580">
        <f t="shared" si="2"/>
        <v>0</v>
      </c>
      <c r="Q57" s="1166" t="str">
        <f t="shared" ca="1" si="3"/>
        <v/>
      </c>
      <c r="AJ57" s="1227" t="b">
        <v>0</v>
      </c>
      <c r="AK57" s="373">
        <v>0</v>
      </c>
      <c r="AL57" s="277">
        <f t="shared" si="8"/>
        <v>0</v>
      </c>
      <c r="AM57" t="str">
        <f t="shared" si="1"/>
        <v/>
      </c>
      <c r="AN57" s="1227" t="b">
        <v>0</v>
      </c>
      <c r="AO57" s="467"/>
      <c r="AP57" s="373">
        <f t="shared" si="9"/>
        <v>0</v>
      </c>
      <c r="AQ57" s="373" t="b">
        <f t="shared" si="4"/>
        <v>0</v>
      </c>
      <c r="AR57" s="373" t="b">
        <v>0</v>
      </c>
      <c r="CK57" s="467"/>
      <c r="CL57" s="467"/>
      <c r="CM57" s="467"/>
      <c r="CN57" s="467"/>
      <c r="CO57" s="468"/>
      <c r="CP57" t="str">
        <f ca="1">IF(ISERROR(MATCH(INT(CQ57),Setup!$D$19:$D$34,1)),"",MATCH(INT(CQ57),Setup!$D$19:$D$34,1))</f>
        <v/>
      </c>
      <c r="CQ57" s="3" t="str">
        <f t="shared" ca="1" si="5"/>
        <v/>
      </c>
      <c r="CR57" s="1163" t="str">
        <f ca="1">IF(OR(CP57="",CQ57=""),"",IF(CQ57*365&gt;=Setup!$AB$29,ROUND(OFFSET(Setup!$D$18,CP57,1)*(CQ57-OFFSET(Setup!$D$18,CP57,0))+OFFSET(Setup!$D$18,CP57,4),4),0)-IF(ISERROR(VLOOKUP($C57,MainDBase,13,FALSE)),"",VLOOKUP($C57,MainDBase,13,FALSE)))</f>
        <v/>
      </c>
      <c r="CT57" s="1164" t="str">
        <f t="shared" ca="1" si="6"/>
        <v/>
      </c>
      <c r="CU57" s="927"/>
      <c r="CV57" s="927"/>
      <c r="CW57" s="927"/>
      <c r="CX57" s="927"/>
      <c r="CY57" s="928"/>
    </row>
    <row r="58" spans="1:103" ht="14.25" customHeight="1">
      <c r="A58" s="1215">
        <v>57</v>
      </c>
      <c r="B58" s="465"/>
      <c r="C58" s="1215"/>
      <c r="D58" s="466"/>
      <c r="E58" s="466"/>
      <c r="F58" s="466"/>
      <c r="G58" s="466"/>
      <c r="H58" s="466"/>
      <c r="I58" s="1219" t="str">
        <f t="shared" si="0"/>
        <v/>
      </c>
      <c r="J58" s="1220"/>
      <c r="K58" s="467"/>
      <c r="L58" s="467"/>
      <c r="M58" s="467"/>
      <c r="N58" s="467"/>
      <c r="O58" s="467"/>
      <c r="P58" s="580">
        <f t="shared" si="2"/>
        <v>0</v>
      </c>
      <c r="Q58" s="1166" t="str">
        <f t="shared" ca="1" si="3"/>
        <v/>
      </c>
      <c r="AJ58" s="1227" t="b">
        <v>0</v>
      </c>
      <c r="AK58" s="373">
        <v>0</v>
      </c>
      <c r="AL58" s="277">
        <f t="shared" si="8"/>
        <v>0</v>
      </c>
      <c r="AM58" t="str">
        <f t="shared" si="1"/>
        <v/>
      </c>
      <c r="AN58" s="1227" t="b">
        <v>0</v>
      </c>
      <c r="AO58" s="467"/>
      <c r="AP58" s="373">
        <f t="shared" si="9"/>
        <v>0</v>
      </c>
      <c r="AQ58" s="373" t="b">
        <f t="shared" si="4"/>
        <v>0</v>
      </c>
      <c r="AR58" s="373" t="b">
        <v>0</v>
      </c>
      <c r="CK58" s="467"/>
      <c r="CL58" s="467"/>
      <c r="CM58" s="467"/>
      <c r="CN58" s="467"/>
      <c r="CO58" s="467"/>
      <c r="CP58" t="str">
        <f ca="1">IF(ISERROR(MATCH(INT(CQ58),Setup!$D$19:$D$34,1)),"",MATCH(INT(CQ58),Setup!$D$19:$D$34,1))</f>
        <v/>
      </c>
      <c r="CQ58" s="3" t="str">
        <f t="shared" ca="1" si="5"/>
        <v/>
      </c>
      <c r="CR58" s="1163" t="str">
        <f ca="1">IF(OR(CP58="",CQ58=""),"",IF(CQ58*365&gt;=Setup!$AB$29,ROUND(OFFSET(Setup!$D$18,CP58,1)*(CQ58-OFFSET(Setup!$D$18,CP58,0))+OFFSET(Setup!$D$18,CP58,4),4),0)-IF(ISERROR(VLOOKUP($C58,MainDBase,13,FALSE)),"",VLOOKUP($C58,MainDBase,13,FALSE)))</f>
        <v/>
      </c>
      <c r="CT58" s="1164" t="str">
        <f t="shared" ca="1" si="6"/>
        <v/>
      </c>
      <c r="CU58" s="927"/>
      <c r="CV58" s="927"/>
      <c r="CW58" s="927"/>
      <c r="CX58" s="927"/>
      <c r="CY58" s="927"/>
    </row>
    <row r="59" spans="1:103" ht="14.25" customHeight="1">
      <c r="A59" s="1215">
        <v>58</v>
      </c>
      <c r="B59" s="465"/>
      <c r="C59" s="1215"/>
      <c r="D59" s="466"/>
      <c r="E59" s="466"/>
      <c r="F59" s="466"/>
      <c r="G59" s="466"/>
      <c r="H59" s="466"/>
      <c r="I59" s="1219" t="str">
        <f t="shared" si="0"/>
        <v/>
      </c>
      <c r="J59" s="1220"/>
      <c r="K59" s="467"/>
      <c r="L59" s="467"/>
      <c r="M59" s="467"/>
      <c r="N59" s="467"/>
      <c r="O59" s="468"/>
      <c r="P59" s="580">
        <f t="shared" si="2"/>
        <v>0</v>
      </c>
      <c r="Q59" s="1166" t="str">
        <f t="shared" ca="1" si="3"/>
        <v/>
      </c>
      <c r="AJ59" s="1227" t="b">
        <v>0</v>
      </c>
      <c r="AK59" s="373">
        <v>0</v>
      </c>
      <c r="AL59" s="277">
        <f t="shared" si="8"/>
        <v>0</v>
      </c>
      <c r="AM59" t="str">
        <f t="shared" si="1"/>
        <v/>
      </c>
      <c r="AN59" s="1227" t="b">
        <v>0</v>
      </c>
      <c r="AO59" s="467"/>
      <c r="AP59" s="373">
        <f t="shared" si="9"/>
        <v>0</v>
      </c>
      <c r="AQ59" s="373" t="b">
        <f t="shared" si="4"/>
        <v>0</v>
      </c>
      <c r="AR59" s="373" t="b">
        <v>0</v>
      </c>
      <c r="CK59" s="467"/>
      <c r="CL59" s="467"/>
      <c r="CM59" s="467"/>
      <c r="CN59" s="467"/>
      <c r="CO59" s="468"/>
      <c r="CP59" t="str">
        <f ca="1">IF(ISERROR(MATCH(INT(CQ59),Setup!$D$19:$D$34,1)),"",MATCH(INT(CQ59),Setup!$D$19:$D$34,1))</f>
        <v/>
      </c>
      <c r="CQ59" s="3" t="str">
        <f t="shared" ca="1" si="5"/>
        <v/>
      </c>
      <c r="CR59" s="1163" t="str">
        <f ca="1">IF(OR(CP59="",CQ59=""),"",IF(CQ59*365&gt;=Setup!$AB$29,ROUND(OFFSET(Setup!$D$18,CP59,1)*(CQ59-OFFSET(Setup!$D$18,CP59,0))+OFFSET(Setup!$D$18,CP59,4),4),0)-IF(ISERROR(VLOOKUP($C59,MainDBase,13,FALSE)),"",VLOOKUP($C59,MainDBase,13,FALSE)))</f>
        <v/>
      </c>
      <c r="CT59" s="1164" t="str">
        <f t="shared" ca="1" si="6"/>
        <v/>
      </c>
      <c r="CU59" s="927"/>
      <c r="CV59" s="927"/>
      <c r="CW59" s="927"/>
      <c r="CX59" s="927"/>
      <c r="CY59" s="928"/>
    </row>
    <row r="60" spans="1:103" ht="14.25" customHeight="1">
      <c r="A60" s="1215">
        <v>59</v>
      </c>
      <c r="B60" s="465"/>
      <c r="C60" s="1215"/>
      <c r="D60" s="466"/>
      <c r="E60" s="466"/>
      <c r="F60" s="466"/>
      <c r="G60" s="466"/>
      <c r="H60" s="466"/>
      <c r="I60" s="1219" t="str">
        <f t="shared" si="0"/>
        <v/>
      </c>
      <c r="J60" s="1220"/>
      <c r="K60" s="467"/>
      <c r="L60" s="467"/>
      <c r="M60" s="467"/>
      <c r="N60" s="467"/>
      <c r="O60" s="467"/>
      <c r="P60" s="580">
        <f t="shared" si="2"/>
        <v>0</v>
      </c>
      <c r="Q60" s="1166" t="str">
        <f t="shared" ca="1" si="3"/>
        <v/>
      </c>
      <c r="AJ60" s="1227" t="b">
        <v>0</v>
      </c>
      <c r="AK60" s="373">
        <v>0</v>
      </c>
      <c r="AL60" s="277">
        <f t="shared" si="8"/>
        <v>0</v>
      </c>
      <c r="AM60" t="str">
        <f t="shared" si="1"/>
        <v/>
      </c>
      <c r="AN60" s="1227" t="b">
        <v>0</v>
      </c>
      <c r="AO60" s="467"/>
      <c r="AP60" s="373">
        <f t="shared" si="9"/>
        <v>0</v>
      </c>
      <c r="AQ60" s="373" t="b">
        <f t="shared" si="4"/>
        <v>0</v>
      </c>
      <c r="AR60" s="373" t="b">
        <v>0</v>
      </c>
      <c r="CK60" s="467"/>
      <c r="CL60" s="467"/>
      <c r="CM60" s="467"/>
      <c r="CN60" s="467"/>
      <c r="CO60" s="467"/>
      <c r="CP60" t="str">
        <f ca="1">IF(ISERROR(MATCH(INT(CQ60),Setup!$D$19:$D$34,1)),"",MATCH(INT(CQ60),Setup!$D$19:$D$34,1))</f>
        <v/>
      </c>
      <c r="CQ60" s="3" t="str">
        <f t="shared" ca="1" si="5"/>
        <v/>
      </c>
      <c r="CR60" s="1163" t="str">
        <f ca="1">IF(OR(CP60="",CQ60=""),"",IF(CQ60*365&gt;=Setup!$AB$29,ROUND(OFFSET(Setup!$D$18,CP60,1)*(CQ60-OFFSET(Setup!$D$18,CP60,0))+OFFSET(Setup!$D$18,CP60,4),4),0)-IF(ISERROR(VLOOKUP($C60,MainDBase,13,FALSE)),"",VLOOKUP($C60,MainDBase,13,FALSE)))</f>
        <v/>
      </c>
      <c r="CT60" s="1164" t="str">
        <f t="shared" ca="1" si="6"/>
        <v/>
      </c>
      <c r="CU60" s="927"/>
      <c r="CV60" s="927"/>
      <c r="CW60" s="927"/>
      <c r="CX60" s="927"/>
      <c r="CY60" s="927"/>
    </row>
    <row r="61" spans="1:103" ht="14.25" customHeight="1">
      <c r="A61" s="1215">
        <v>60</v>
      </c>
      <c r="B61" s="465"/>
      <c r="C61" s="1215"/>
      <c r="D61" s="466"/>
      <c r="E61" s="466"/>
      <c r="F61" s="466"/>
      <c r="G61" s="466"/>
      <c r="H61" s="466"/>
      <c r="I61" s="1219" t="str">
        <f t="shared" si="0"/>
        <v/>
      </c>
      <c r="J61" s="1220"/>
      <c r="K61" s="467"/>
      <c r="L61" s="467"/>
      <c r="M61" s="467"/>
      <c r="N61" s="467"/>
      <c r="O61" s="468"/>
      <c r="P61" s="580">
        <f t="shared" si="2"/>
        <v>0</v>
      </c>
      <c r="Q61" s="1166" t="str">
        <f t="shared" ca="1" si="3"/>
        <v/>
      </c>
      <c r="AJ61" s="1227" t="b">
        <v>0</v>
      </c>
      <c r="AK61" s="373">
        <v>0</v>
      </c>
      <c r="AL61" s="277">
        <f t="shared" si="8"/>
        <v>0</v>
      </c>
      <c r="AM61" t="str">
        <f t="shared" si="1"/>
        <v/>
      </c>
      <c r="AN61" s="1227" t="b">
        <v>0</v>
      </c>
      <c r="AO61" s="467"/>
      <c r="AP61" s="373">
        <f t="shared" si="9"/>
        <v>0</v>
      </c>
      <c r="AQ61" s="373" t="b">
        <f t="shared" si="4"/>
        <v>0</v>
      </c>
      <c r="AR61" s="373" t="b">
        <v>0</v>
      </c>
      <c r="CK61" s="467"/>
      <c r="CL61" s="467"/>
      <c r="CM61" s="467"/>
      <c r="CN61" s="467"/>
      <c r="CO61" s="468"/>
      <c r="CP61" t="str">
        <f ca="1">IF(ISERROR(MATCH(INT(CQ61),Setup!$D$19:$D$34,1)),"",MATCH(INT(CQ61),Setup!$D$19:$D$34,1))</f>
        <v/>
      </c>
      <c r="CQ61" s="3" t="str">
        <f t="shared" ca="1" si="5"/>
        <v/>
      </c>
      <c r="CR61" s="1163" t="str">
        <f ca="1">IF(OR(CP61="",CQ61=""),"",IF(CQ61*365&gt;=Setup!$AB$29,ROUND(OFFSET(Setup!$D$18,CP61,1)*(CQ61-OFFSET(Setup!$D$18,CP61,0))+OFFSET(Setup!$D$18,CP61,4),4),0)-IF(ISERROR(VLOOKUP($C61,MainDBase,13,FALSE)),"",VLOOKUP($C61,MainDBase,13,FALSE)))</f>
        <v/>
      </c>
      <c r="CT61" s="1164" t="str">
        <f t="shared" ca="1" si="6"/>
        <v/>
      </c>
      <c r="CU61" s="927"/>
      <c r="CV61" s="927"/>
      <c r="CW61" s="927"/>
      <c r="CX61" s="927"/>
      <c r="CY61" s="928"/>
    </row>
    <row r="62" spans="1:103" ht="14.25" customHeight="1">
      <c r="A62" s="1215">
        <v>61</v>
      </c>
      <c r="B62" s="465"/>
      <c r="C62" s="1215"/>
      <c r="D62" s="466"/>
      <c r="E62" s="466"/>
      <c r="F62" s="466"/>
      <c r="G62" s="466"/>
      <c r="H62" s="466"/>
      <c r="I62" s="1219" t="str">
        <f t="shared" si="0"/>
        <v/>
      </c>
      <c r="J62" s="1220"/>
      <c r="K62" s="467"/>
      <c r="L62" s="467"/>
      <c r="M62" s="467"/>
      <c r="N62" s="467"/>
      <c r="O62" s="467"/>
      <c r="P62" s="580">
        <f t="shared" si="2"/>
        <v>0</v>
      </c>
      <c r="Q62" s="1166" t="str">
        <f t="shared" ca="1" si="3"/>
        <v/>
      </c>
      <c r="AJ62" s="1227" t="b">
        <v>0</v>
      </c>
      <c r="AK62" s="373">
        <v>0</v>
      </c>
      <c r="AL62" s="277">
        <f t="shared" si="8"/>
        <v>0</v>
      </c>
      <c r="AM62" t="str">
        <f t="shared" si="1"/>
        <v/>
      </c>
      <c r="AN62" s="1227" t="b">
        <v>0</v>
      </c>
      <c r="AO62" s="467"/>
      <c r="AP62" s="373">
        <f t="shared" si="9"/>
        <v>0</v>
      </c>
      <c r="AQ62" s="373" t="b">
        <f t="shared" si="4"/>
        <v>0</v>
      </c>
      <c r="AR62" s="373" t="b">
        <v>0</v>
      </c>
      <c r="CK62" s="467"/>
      <c r="CL62" s="467"/>
      <c r="CM62" s="467"/>
      <c r="CN62" s="467"/>
      <c r="CO62" s="467"/>
      <c r="CP62" t="str">
        <f ca="1">IF(ISERROR(MATCH(INT(CQ62),Setup!$D$19:$D$34,1)),"",MATCH(INT(CQ62),Setup!$D$19:$D$34,1))</f>
        <v/>
      </c>
      <c r="CQ62" s="3" t="str">
        <f t="shared" ca="1" si="5"/>
        <v/>
      </c>
      <c r="CR62" s="1163" t="str">
        <f ca="1">IF(OR(CP62="",CQ62=""),"",IF(CQ62*365&gt;=Setup!$AB$29,ROUND(OFFSET(Setup!$D$18,CP62,1)*(CQ62-OFFSET(Setup!$D$18,CP62,0))+OFFSET(Setup!$D$18,CP62,4),4),0)-IF(ISERROR(VLOOKUP($C62,MainDBase,13,FALSE)),"",VLOOKUP($C62,MainDBase,13,FALSE)))</f>
        <v/>
      </c>
      <c r="CT62" s="1164" t="str">
        <f t="shared" ca="1" si="6"/>
        <v/>
      </c>
      <c r="CU62" s="927"/>
      <c r="CV62" s="927"/>
      <c r="CW62" s="927"/>
      <c r="CX62" s="927"/>
      <c r="CY62" s="927"/>
    </row>
    <row r="63" spans="1:103" ht="14.25" customHeight="1">
      <c r="A63" s="1215">
        <v>62</v>
      </c>
      <c r="B63" s="465"/>
      <c r="C63" s="1215"/>
      <c r="D63" s="466"/>
      <c r="E63" s="466"/>
      <c r="F63" s="466"/>
      <c r="G63" s="466"/>
      <c r="H63" s="466"/>
      <c r="I63" s="1219" t="str">
        <f t="shared" si="0"/>
        <v/>
      </c>
      <c r="J63" s="1220"/>
      <c r="K63" s="467"/>
      <c r="L63" s="467"/>
      <c r="M63" s="467"/>
      <c r="N63" s="467"/>
      <c r="O63" s="468"/>
      <c r="P63" s="580">
        <f t="shared" si="2"/>
        <v>0</v>
      </c>
      <c r="Q63" s="1166" t="str">
        <f t="shared" ca="1" si="3"/>
        <v/>
      </c>
      <c r="AJ63" s="1227" t="b">
        <v>0</v>
      </c>
      <c r="AK63" s="373">
        <v>0</v>
      </c>
      <c r="AL63" s="277">
        <f t="shared" si="8"/>
        <v>0</v>
      </c>
      <c r="AM63" t="str">
        <f t="shared" si="1"/>
        <v/>
      </c>
      <c r="AN63" s="1227" t="b">
        <v>0</v>
      </c>
      <c r="AO63" s="467"/>
      <c r="AP63" s="373">
        <f t="shared" si="9"/>
        <v>0</v>
      </c>
      <c r="AQ63" s="373" t="b">
        <f t="shared" si="4"/>
        <v>0</v>
      </c>
      <c r="AR63" s="373" t="b">
        <v>0</v>
      </c>
      <c r="CK63" s="467"/>
      <c r="CL63" s="467"/>
      <c r="CM63" s="467"/>
      <c r="CN63" s="467"/>
      <c r="CO63" s="468"/>
      <c r="CP63" t="str">
        <f ca="1">IF(ISERROR(MATCH(INT(CQ63),Setup!$D$19:$D$34,1)),"",MATCH(INT(CQ63),Setup!$D$19:$D$34,1))</f>
        <v/>
      </c>
      <c r="CQ63" s="3" t="str">
        <f t="shared" ca="1" si="5"/>
        <v/>
      </c>
      <c r="CR63" s="1163" t="str">
        <f ca="1">IF(OR(CP63="",CQ63=""),"",IF(CQ63*365&gt;=Setup!$AB$29,ROUND(OFFSET(Setup!$D$18,CP63,1)*(CQ63-OFFSET(Setup!$D$18,CP63,0))+OFFSET(Setup!$D$18,CP63,4),4),0)-IF(ISERROR(VLOOKUP($C63,MainDBase,13,FALSE)),"",VLOOKUP($C63,MainDBase,13,FALSE)))</f>
        <v/>
      </c>
      <c r="CT63" s="1164" t="str">
        <f t="shared" ca="1" si="6"/>
        <v/>
      </c>
      <c r="CU63" s="927"/>
      <c r="CV63" s="927"/>
      <c r="CW63" s="927"/>
      <c r="CX63" s="927"/>
      <c r="CY63" s="928"/>
    </row>
    <row r="64" spans="1:103" ht="14.25" customHeight="1">
      <c r="A64" s="1215">
        <v>63</v>
      </c>
      <c r="B64" s="465"/>
      <c r="C64" s="1215"/>
      <c r="D64" s="466"/>
      <c r="E64" s="466"/>
      <c r="F64" s="466"/>
      <c r="G64" s="466"/>
      <c r="H64" s="466"/>
      <c r="I64" s="1219" t="str">
        <f t="shared" si="0"/>
        <v/>
      </c>
      <c r="J64" s="1220"/>
      <c r="K64" s="467"/>
      <c r="L64" s="467"/>
      <c r="M64" s="467"/>
      <c r="N64" s="467"/>
      <c r="O64" s="467"/>
      <c r="P64" s="580">
        <f t="shared" si="2"/>
        <v>0</v>
      </c>
      <c r="Q64" s="1166" t="str">
        <f t="shared" ca="1" si="3"/>
        <v/>
      </c>
      <c r="AJ64" s="1227" t="b">
        <v>0</v>
      </c>
      <c r="AK64" s="373">
        <v>0</v>
      </c>
      <c r="AL64" s="277">
        <f t="shared" si="8"/>
        <v>0</v>
      </c>
      <c r="AM64" t="str">
        <f t="shared" si="1"/>
        <v/>
      </c>
      <c r="AN64" s="1227" t="b">
        <v>0</v>
      </c>
      <c r="AO64" s="467"/>
      <c r="AP64" s="373">
        <f t="shared" si="9"/>
        <v>0</v>
      </c>
      <c r="AQ64" s="373" t="b">
        <f t="shared" si="4"/>
        <v>0</v>
      </c>
      <c r="AR64" s="373" t="b">
        <v>0</v>
      </c>
      <c r="CK64" s="467"/>
      <c r="CL64" s="467"/>
      <c r="CM64" s="467"/>
      <c r="CN64" s="467"/>
      <c r="CO64" s="467"/>
      <c r="CP64" t="str">
        <f ca="1">IF(ISERROR(MATCH(INT(CQ64),Setup!$D$19:$D$34,1)),"",MATCH(INT(CQ64),Setup!$D$19:$D$34,1))</f>
        <v/>
      </c>
      <c r="CQ64" s="3" t="str">
        <f t="shared" ca="1" si="5"/>
        <v/>
      </c>
      <c r="CR64" s="1163" t="str">
        <f ca="1">IF(OR(CP64="",CQ64=""),"",IF(CQ64*365&gt;=Setup!$AB$29,ROUND(OFFSET(Setup!$D$18,CP64,1)*(CQ64-OFFSET(Setup!$D$18,CP64,0))+OFFSET(Setup!$D$18,CP64,4),4),0)-IF(ISERROR(VLOOKUP($C64,MainDBase,13,FALSE)),"",VLOOKUP($C64,MainDBase,13,FALSE)))</f>
        <v/>
      </c>
      <c r="CT64" s="1164" t="str">
        <f t="shared" ca="1" si="6"/>
        <v/>
      </c>
      <c r="CU64" s="927"/>
      <c r="CV64" s="927"/>
      <c r="CW64" s="927"/>
      <c r="CX64" s="927"/>
      <c r="CY64" s="927"/>
    </row>
    <row r="65" spans="1:103" ht="14.25" customHeight="1">
      <c r="A65" s="1215">
        <v>64</v>
      </c>
      <c r="B65" s="465"/>
      <c r="C65" s="1215"/>
      <c r="D65" s="466"/>
      <c r="E65" s="466"/>
      <c r="F65" s="466"/>
      <c r="G65" s="466"/>
      <c r="H65" s="466"/>
      <c r="I65" s="1219" t="str">
        <f t="shared" si="0"/>
        <v/>
      </c>
      <c r="J65" s="1220"/>
      <c r="K65" s="467"/>
      <c r="L65" s="467"/>
      <c r="M65" s="467"/>
      <c r="N65" s="467"/>
      <c r="O65" s="468"/>
      <c r="P65" s="580">
        <f t="shared" si="2"/>
        <v>0</v>
      </c>
      <c r="Q65" s="1166" t="str">
        <f t="shared" ca="1" si="3"/>
        <v/>
      </c>
      <c r="AJ65" s="1227" t="b">
        <v>0</v>
      </c>
      <c r="AK65" s="373">
        <v>0</v>
      </c>
      <c r="AL65" s="277">
        <f t="shared" si="8"/>
        <v>0</v>
      </c>
      <c r="AM65" t="str">
        <f t="shared" si="1"/>
        <v/>
      </c>
      <c r="AN65" s="1227" t="b">
        <v>0</v>
      </c>
      <c r="AO65" s="467"/>
      <c r="AP65" s="373">
        <f t="shared" si="9"/>
        <v>0</v>
      </c>
      <c r="AQ65" s="373" t="b">
        <f t="shared" si="4"/>
        <v>0</v>
      </c>
      <c r="AR65" s="373" t="b">
        <v>0</v>
      </c>
      <c r="CK65" s="467"/>
      <c r="CL65" s="467"/>
      <c r="CM65" s="467"/>
      <c r="CN65" s="467"/>
      <c r="CO65" s="468"/>
      <c r="CP65" t="str">
        <f ca="1">IF(ISERROR(MATCH(INT(CQ65),Setup!$D$19:$D$34,1)),"",MATCH(INT(CQ65),Setup!$D$19:$D$34,1))</f>
        <v/>
      </c>
      <c r="CQ65" s="3" t="str">
        <f t="shared" ca="1" si="5"/>
        <v/>
      </c>
      <c r="CR65" s="1163" t="str">
        <f ca="1">IF(OR(CP65="",CQ65=""),"",IF(CQ65*365&gt;=Setup!$AB$29,ROUND(OFFSET(Setup!$D$18,CP65,1)*(CQ65-OFFSET(Setup!$D$18,CP65,0))+OFFSET(Setup!$D$18,CP65,4),4),0)-IF(ISERROR(VLOOKUP($C65,MainDBase,13,FALSE)),"",VLOOKUP($C65,MainDBase,13,FALSE)))</f>
        <v/>
      </c>
      <c r="CT65" s="1164" t="str">
        <f t="shared" ca="1" si="6"/>
        <v/>
      </c>
      <c r="CU65" s="927"/>
      <c r="CV65" s="927"/>
      <c r="CW65" s="927"/>
      <c r="CX65" s="927"/>
      <c r="CY65" s="928"/>
    </row>
    <row r="66" spans="1:103" ht="14.25" customHeight="1">
      <c r="A66" s="1215">
        <v>65</v>
      </c>
      <c r="B66" s="465"/>
      <c r="C66" s="1215"/>
      <c r="D66" s="466"/>
      <c r="E66" s="466"/>
      <c r="F66" s="466"/>
      <c r="G66" s="466"/>
      <c r="H66" s="466"/>
      <c r="I66" s="1219" t="str">
        <f t="shared" ref="I66:I129" si="11">IF(ISERROR(VLOOKUP($C66,MainDBase,14,FALSE)),"",(VLOOKUP($C66,MainDBase,14,FALSE)))</f>
        <v/>
      </c>
      <c r="J66" s="1220"/>
      <c r="K66" s="467"/>
      <c r="L66" s="467"/>
      <c r="M66" s="467"/>
      <c r="N66" s="467"/>
      <c r="O66" s="467"/>
      <c r="P66" s="580">
        <f t="shared" si="2"/>
        <v>0</v>
      </c>
      <c r="Q66" s="1166" t="str">
        <f t="shared" ca="1" si="3"/>
        <v/>
      </c>
      <c r="AJ66" s="1227" t="b">
        <v>0</v>
      </c>
      <c r="AK66" s="373">
        <v>0</v>
      </c>
      <c r="AL66" s="277">
        <f t="shared" si="8"/>
        <v>0</v>
      </c>
      <c r="AM66" t="str">
        <f t="shared" ref="AM66:AM129" si="12">IF(ISERROR(IF(OR(C66="",I66="Inactive",VLOOKUP(C66,MainDBase,24,FALSE)=1,AND(AJ66&lt;&gt;TRUE,AK66&lt;&gt;0)),FALSE,$AL$1)),"",IF(OR(C66="",I66="Inactive",VLOOKUP(C66,MainDBase,24,FALSE)=1,AND(AJ66&lt;&gt;TRUE,AK66&lt;&gt;0)),FALSE,$AL$1))</f>
        <v/>
      </c>
      <c r="AN66" s="1227" t="b">
        <v>0</v>
      </c>
      <c r="AO66" s="467"/>
      <c r="AP66" s="373">
        <f t="shared" si="9"/>
        <v>0</v>
      </c>
      <c r="AQ66" s="373" t="b">
        <f t="shared" si="4"/>
        <v>0</v>
      </c>
      <c r="AR66" s="373" t="b">
        <v>0</v>
      </c>
      <c r="CK66" s="467"/>
      <c r="CL66" s="467"/>
      <c r="CM66" s="467"/>
      <c r="CN66" s="467"/>
      <c r="CO66" s="467"/>
      <c r="CP66" t="str">
        <f ca="1">IF(ISERROR(MATCH(INT(CQ66),Setup!$D$19:$D$34,1)),"",MATCH(INT(CQ66),Setup!$D$19:$D$34,1))</f>
        <v/>
      </c>
      <c r="CQ66" s="3" t="str">
        <f t="shared" ref="CQ66:CQ129" ca="1" si="13">IF(ISERROR(VLOOKUP($C66,MainDBase,12,FALSE)),"",(TODAY()-VLOOKUP($C66,MainDBase,12,FALSE))/365)</f>
        <v/>
      </c>
      <c r="CR66" s="1163" t="str">
        <f ca="1">IF(OR(CP66="",CQ66=""),"",IF(CQ66*365&gt;=Setup!$AB$29,ROUND(OFFSET(Setup!$D$18,CP66,1)*(CQ66-OFFSET(Setup!$D$18,CP66,0))+OFFSET(Setup!$D$18,CP66,4),4),0)-IF(ISERROR(VLOOKUP($C66,MainDBase,13,FALSE)),"",VLOOKUP($C66,MainDBase,13,FALSE)))</f>
        <v/>
      </c>
      <c r="CT66" s="1164" t="str">
        <f t="shared" ca="1" si="6"/>
        <v/>
      </c>
      <c r="CU66" s="927"/>
      <c r="CV66" s="927"/>
      <c r="CW66" s="927"/>
      <c r="CX66" s="927"/>
      <c r="CY66" s="927"/>
    </row>
    <row r="67" spans="1:103" ht="14.25" customHeight="1">
      <c r="A67" s="1215">
        <v>66</v>
      </c>
      <c r="B67" s="465"/>
      <c r="C67" s="1215"/>
      <c r="D67" s="466"/>
      <c r="E67" s="466"/>
      <c r="F67" s="466"/>
      <c r="G67" s="466"/>
      <c r="H67" s="466"/>
      <c r="I67" s="1219" t="str">
        <f t="shared" si="11"/>
        <v/>
      </c>
      <c r="J67" s="1220"/>
      <c r="K67" s="467"/>
      <c r="L67" s="467"/>
      <c r="M67" s="467"/>
      <c r="N67" s="467"/>
      <c r="O67" s="468"/>
      <c r="P67" s="580">
        <f t="shared" ref="P67:P130" si="14">+CK67+CL67+CM67+CN67+CO67</f>
        <v>0</v>
      </c>
      <c r="Q67" s="1166" t="str">
        <f t="shared" ref="Q67:Q130" ca="1" si="15">IF(CT67&lt;&gt;"","*Vac="&amp;ROUND(CR67,2),"")</f>
        <v/>
      </c>
      <c r="AJ67" s="1227" t="b">
        <v>0</v>
      </c>
      <c r="AK67" s="373">
        <v>0</v>
      </c>
      <c r="AL67" s="277">
        <f t="shared" si="8"/>
        <v>0</v>
      </c>
      <c r="AM67" t="str">
        <f t="shared" si="12"/>
        <v/>
      </c>
      <c r="AN67" s="1227" t="b">
        <v>0</v>
      </c>
      <c r="AO67" s="467"/>
      <c r="AP67" s="373">
        <f t="shared" ref="AP67:AP130" si="16">IF(AO67&lt;&gt;0,AO67,AL67)</f>
        <v>0</v>
      </c>
      <c r="AQ67" s="373" t="b">
        <f t="shared" ref="AQ67:AQ130" si="17">IF(AO67&lt;&gt;0,FALSE,AJ67)</f>
        <v>0</v>
      </c>
      <c r="AR67" s="373" t="b">
        <v>0</v>
      </c>
      <c r="CK67" s="467"/>
      <c r="CL67" s="467"/>
      <c r="CM67" s="467"/>
      <c r="CN67" s="467"/>
      <c r="CO67" s="468"/>
      <c r="CP67" t="str">
        <f ca="1">IF(ISERROR(MATCH(INT(CQ67),Setup!$D$19:$D$34,1)),"",MATCH(INT(CQ67),Setup!$D$19:$D$34,1))</f>
        <v/>
      </c>
      <c r="CQ67" s="3" t="str">
        <f t="shared" ca="1" si="13"/>
        <v/>
      </c>
      <c r="CR67" s="1163" t="str">
        <f ca="1">IF(OR(CP67="",CQ67=""),"",IF(CQ67*365&gt;=Setup!$AB$29,ROUND(OFFSET(Setup!$D$18,CP67,1)*(CQ67-OFFSET(Setup!$D$18,CP67,0))+OFFSET(Setup!$D$18,CP67,4),4),0)-IF(ISERROR(VLOOKUP($C67,MainDBase,13,FALSE)),"",VLOOKUP($C67,MainDBase,13,FALSE)))</f>
        <v/>
      </c>
      <c r="CT67" s="1164" t="str">
        <f t="shared" ref="CT67:CT130" ca="1" si="18">IF(OR(CP67="",CQ67=""),"",IF(AND(CO67&gt;0,CR67-CO67&lt;0),"error",""))</f>
        <v/>
      </c>
      <c r="CU67" s="927"/>
      <c r="CV67" s="927"/>
      <c r="CW67" s="927"/>
      <c r="CX67" s="927"/>
      <c r="CY67" s="928"/>
    </row>
    <row r="68" spans="1:103" ht="14.25" customHeight="1">
      <c r="A68" s="1215">
        <v>67</v>
      </c>
      <c r="B68" s="465"/>
      <c r="C68" s="1215"/>
      <c r="D68" s="466"/>
      <c r="E68" s="466"/>
      <c r="F68" s="466"/>
      <c r="G68" s="466"/>
      <c r="H68" s="466"/>
      <c r="I68" s="1219" t="str">
        <f t="shared" si="11"/>
        <v/>
      </c>
      <c r="J68" s="1220"/>
      <c r="K68" s="467"/>
      <c r="L68" s="467"/>
      <c r="M68" s="467"/>
      <c r="N68" s="467"/>
      <c r="O68" s="467"/>
      <c r="P68" s="580">
        <f t="shared" si="14"/>
        <v>0</v>
      </c>
      <c r="Q68" s="1166" t="str">
        <f t="shared" ca="1" si="15"/>
        <v/>
      </c>
      <c r="AJ68" s="1227" t="b">
        <v>0</v>
      </c>
      <c r="AK68" s="373">
        <v>0</v>
      </c>
      <c r="AL68" s="277">
        <f t="shared" ref="AL68:AL131" si="19">IF(AND(I68="Active",AJ68=TRUE,OR(AK68=0,AK68="")),$AJ$1,IF(AND(AN68=TRUE,AK68&lt;&gt;0),IF(AJ68=FALSE,0,AK68),AK68))</f>
        <v>0</v>
      </c>
      <c r="AM68" t="str">
        <f t="shared" si="12"/>
        <v/>
      </c>
      <c r="AN68" s="1227" t="b">
        <v>0</v>
      </c>
      <c r="AO68" s="467"/>
      <c r="AP68" s="373">
        <f t="shared" si="16"/>
        <v>0</v>
      </c>
      <c r="AQ68" s="373" t="b">
        <f t="shared" si="17"/>
        <v>0</v>
      </c>
      <c r="AR68" s="373" t="b">
        <v>0</v>
      </c>
      <c r="CK68" s="467"/>
      <c r="CL68" s="467"/>
      <c r="CM68" s="467"/>
      <c r="CN68" s="467"/>
      <c r="CO68" s="467"/>
      <c r="CP68" t="str">
        <f ca="1">IF(ISERROR(MATCH(INT(CQ68),Setup!$D$19:$D$34,1)),"",MATCH(INT(CQ68),Setup!$D$19:$D$34,1))</f>
        <v/>
      </c>
      <c r="CQ68" s="3" t="str">
        <f t="shared" ca="1" si="13"/>
        <v/>
      </c>
      <c r="CR68" s="1163" t="str">
        <f ca="1">IF(OR(CP68="",CQ68=""),"",IF(CQ68*365&gt;=Setup!$AB$29,ROUND(OFFSET(Setup!$D$18,CP68,1)*(CQ68-OFFSET(Setup!$D$18,CP68,0))+OFFSET(Setup!$D$18,CP68,4),4),0)-IF(ISERROR(VLOOKUP($C68,MainDBase,13,FALSE)),"",VLOOKUP($C68,MainDBase,13,FALSE)))</f>
        <v/>
      </c>
      <c r="CT68" s="1164" t="str">
        <f t="shared" ca="1" si="18"/>
        <v/>
      </c>
      <c r="CU68" s="927"/>
      <c r="CV68" s="927"/>
      <c r="CW68" s="927"/>
      <c r="CX68" s="927"/>
      <c r="CY68" s="927"/>
    </row>
    <row r="69" spans="1:103" ht="14.25" customHeight="1">
      <c r="A69" s="1215">
        <v>68</v>
      </c>
      <c r="B69" s="465"/>
      <c r="C69" s="1215"/>
      <c r="D69" s="466"/>
      <c r="E69" s="466"/>
      <c r="F69" s="466"/>
      <c r="G69" s="466"/>
      <c r="H69" s="466"/>
      <c r="I69" s="1219" t="str">
        <f t="shared" si="11"/>
        <v/>
      </c>
      <c r="J69" s="1220"/>
      <c r="K69" s="467"/>
      <c r="L69" s="467"/>
      <c r="M69" s="467"/>
      <c r="N69" s="467"/>
      <c r="O69" s="468"/>
      <c r="P69" s="580">
        <f t="shared" si="14"/>
        <v>0</v>
      </c>
      <c r="Q69" s="1166" t="str">
        <f t="shared" ca="1" si="15"/>
        <v/>
      </c>
      <c r="AJ69" s="1227" t="b">
        <v>0</v>
      </c>
      <c r="AK69" s="373">
        <v>0</v>
      </c>
      <c r="AL69" s="277">
        <f t="shared" si="19"/>
        <v>0</v>
      </c>
      <c r="AM69" t="str">
        <f t="shared" si="12"/>
        <v/>
      </c>
      <c r="AN69" s="1227" t="b">
        <v>0</v>
      </c>
      <c r="AO69" s="467"/>
      <c r="AP69" s="373">
        <f t="shared" si="16"/>
        <v>0</v>
      </c>
      <c r="AQ69" s="373" t="b">
        <f t="shared" si="17"/>
        <v>0</v>
      </c>
      <c r="AR69" s="373" t="b">
        <v>0</v>
      </c>
      <c r="CK69" s="467"/>
      <c r="CL69" s="467"/>
      <c r="CM69" s="467"/>
      <c r="CN69" s="467"/>
      <c r="CO69" s="468"/>
      <c r="CP69" t="str">
        <f ca="1">IF(ISERROR(MATCH(INT(CQ69),Setup!$D$19:$D$34,1)),"",MATCH(INT(CQ69),Setup!$D$19:$D$34,1))</f>
        <v/>
      </c>
      <c r="CQ69" s="3" t="str">
        <f t="shared" ca="1" si="13"/>
        <v/>
      </c>
      <c r="CR69" s="1163" t="str">
        <f ca="1">IF(OR(CP69="",CQ69=""),"",IF(CQ69*365&gt;=Setup!$AB$29,ROUND(OFFSET(Setup!$D$18,CP69,1)*(CQ69-OFFSET(Setup!$D$18,CP69,0))+OFFSET(Setup!$D$18,CP69,4),4),0)-IF(ISERROR(VLOOKUP($C69,MainDBase,13,FALSE)),"",VLOOKUP($C69,MainDBase,13,FALSE)))</f>
        <v/>
      </c>
      <c r="CT69" s="1164" t="str">
        <f t="shared" ca="1" si="18"/>
        <v/>
      </c>
      <c r="CU69" s="927"/>
      <c r="CV69" s="927"/>
      <c r="CW69" s="927"/>
      <c r="CX69" s="927"/>
      <c r="CY69" s="928"/>
    </row>
    <row r="70" spans="1:103" ht="14.25" customHeight="1">
      <c r="A70" s="1215">
        <v>69</v>
      </c>
      <c r="B70" s="465"/>
      <c r="C70" s="1215"/>
      <c r="D70" s="466"/>
      <c r="E70" s="466"/>
      <c r="F70" s="466"/>
      <c r="G70" s="466"/>
      <c r="H70" s="466"/>
      <c r="I70" s="1219" t="str">
        <f t="shared" si="11"/>
        <v/>
      </c>
      <c r="J70" s="1220"/>
      <c r="K70" s="467"/>
      <c r="L70" s="467"/>
      <c r="M70" s="467"/>
      <c r="N70" s="467"/>
      <c r="O70" s="467"/>
      <c r="P70" s="580">
        <f t="shared" si="14"/>
        <v>0</v>
      </c>
      <c r="Q70" s="1166" t="str">
        <f t="shared" ca="1" si="15"/>
        <v/>
      </c>
      <c r="AJ70" s="1227" t="b">
        <v>0</v>
      </c>
      <c r="AK70" s="373">
        <v>0</v>
      </c>
      <c r="AL70" s="277">
        <f t="shared" si="19"/>
        <v>0</v>
      </c>
      <c r="AM70" t="str">
        <f t="shared" si="12"/>
        <v/>
      </c>
      <c r="AN70" s="1227" t="b">
        <v>0</v>
      </c>
      <c r="AO70" s="467"/>
      <c r="AP70" s="373">
        <f t="shared" si="16"/>
        <v>0</v>
      </c>
      <c r="AQ70" s="373" t="b">
        <f t="shared" si="17"/>
        <v>0</v>
      </c>
      <c r="AR70" s="373" t="b">
        <v>0</v>
      </c>
      <c r="CK70" s="467"/>
      <c r="CL70" s="467"/>
      <c r="CM70" s="467"/>
      <c r="CN70" s="467"/>
      <c r="CO70" s="467"/>
      <c r="CP70" t="str">
        <f ca="1">IF(ISERROR(MATCH(INT(CQ70),Setup!$D$19:$D$34,1)),"",MATCH(INT(CQ70),Setup!$D$19:$D$34,1))</f>
        <v/>
      </c>
      <c r="CQ70" s="3" t="str">
        <f t="shared" ca="1" si="13"/>
        <v/>
      </c>
      <c r="CR70" s="1163" t="str">
        <f ca="1">IF(OR(CP70="",CQ70=""),"",IF(CQ70*365&gt;=Setup!$AB$29,ROUND(OFFSET(Setup!$D$18,CP70,1)*(CQ70-OFFSET(Setup!$D$18,CP70,0))+OFFSET(Setup!$D$18,CP70,4),4),0)-IF(ISERROR(VLOOKUP($C70,MainDBase,13,FALSE)),"",VLOOKUP($C70,MainDBase,13,FALSE)))</f>
        <v/>
      </c>
      <c r="CT70" s="1164" t="str">
        <f t="shared" ca="1" si="18"/>
        <v/>
      </c>
      <c r="CU70" s="927"/>
      <c r="CV70" s="927"/>
      <c r="CW70" s="927"/>
      <c r="CX70" s="927"/>
      <c r="CY70" s="927"/>
    </row>
    <row r="71" spans="1:103" ht="14.25" customHeight="1">
      <c r="A71" s="1215">
        <v>70</v>
      </c>
      <c r="B71" s="465"/>
      <c r="C71" s="1215"/>
      <c r="D71" s="466"/>
      <c r="E71" s="466"/>
      <c r="F71" s="466"/>
      <c r="G71" s="466"/>
      <c r="H71" s="466"/>
      <c r="I71" s="1219" t="str">
        <f t="shared" si="11"/>
        <v/>
      </c>
      <c r="J71" s="1220"/>
      <c r="K71" s="467"/>
      <c r="L71" s="467"/>
      <c r="M71" s="467"/>
      <c r="N71" s="467"/>
      <c r="O71" s="468"/>
      <c r="P71" s="580">
        <f t="shared" si="14"/>
        <v>0</v>
      </c>
      <c r="Q71" s="1166" t="str">
        <f t="shared" ca="1" si="15"/>
        <v/>
      </c>
      <c r="AJ71" s="1227" t="b">
        <v>0</v>
      </c>
      <c r="AK71" s="373">
        <v>0</v>
      </c>
      <c r="AL71" s="277">
        <f t="shared" si="19"/>
        <v>0</v>
      </c>
      <c r="AM71" t="str">
        <f t="shared" si="12"/>
        <v/>
      </c>
      <c r="AN71" s="1227" t="b">
        <v>0</v>
      </c>
      <c r="AO71" s="467"/>
      <c r="AP71" s="373">
        <f t="shared" si="16"/>
        <v>0</v>
      </c>
      <c r="AQ71" s="373" t="b">
        <f t="shared" si="17"/>
        <v>0</v>
      </c>
      <c r="AR71" s="373" t="b">
        <v>0</v>
      </c>
      <c r="CK71" s="467"/>
      <c r="CL71" s="467"/>
      <c r="CM71" s="467"/>
      <c r="CN71" s="467"/>
      <c r="CO71" s="468"/>
      <c r="CP71" t="str">
        <f ca="1">IF(ISERROR(MATCH(INT(CQ71),Setup!$D$19:$D$34,1)),"",MATCH(INT(CQ71),Setup!$D$19:$D$34,1))</f>
        <v/>
      </c>
      <c r="CQ71" s="3" t="str">
        <f t="shared" ca="1" si="13"/>
        <v/>
      </c>
      <c r="CR71" s="1163" t="str">
        <f ca="1">IF(OR(CP71="",CQ71=""),"",IF(CQ71*365&gt;=Setup!$AB$29,ROUND(OFFSET(Setup!$D$18,CP71,1)*(CQ71-OFFSET(Setup!$D$18,CP71,0))+OFFSET(Setup!$D$18,CP71,4),4),0)-IF(ISERROR(VLOOKUP($C71,MainDBase,13,FALSE)),"",VLOOKUP($C71,MainDBase,13,FALSE)))</f>
        <v/>
      </c>
      <c r="CT71" s="1164" t="str">
        <f t="shared" ca="1" si="18"/>
        <v/>
      </c>
      <c r="CU71" s="927"/>
      <c r="CV71" s="927"/>
      <c r="CW71" s="927"/>
      <c r="CX71" s="927"/>
      <c r="CY71" s="928"/>
    </row>
    <row r="72" spans="1:103" ht="14.25" customHeight="1">
      <c r="A72" s="1215">
        <v>71</v>
      </c>
      <c r="B72" s="465"/>
      <c r="C72" s="1215"/>
      <c r="D72" s="466"/>
      <c r="E72" s="466"/>
      <c r="F72" s="466"/>
      <c r="G72" s="466"/>
      <c r="H72" s="466"/>
      <c r="I72" s="1219" t="str">
        <f t="shared" si="11"/>
        <v/>
      </c>
      <c r="J72" s="1220"/>
      <c r="K72" s="467"/>
      <c r="L72" s="467"/>
      <c r="M72" s="467"/>
      <c r="N72" s="467"/>
      <c r="O72" s="467"/>
      <c r="P72" s="580">
        <f t="shared" si="14"/>
        <v>0</v>
      </c>
      <c r="Q72" s="1166" t="str">
        <f t="shared" ca="1" si="15"/>
        <v/>
      </c>
      <c r="AJ72" s="1227" t="b">
        <v>0</v>
      </c>
      <c r="AK72" s="373">
        <v>0</v>
      </c>
      <c r="AL72" s="277">
        <f t="shared" si="19"/>
        <v>0</v>
      </c>
      <c r="AM72" t="str">
        <f t="shared" si="12"/>
        <v/>
      </c>
      <c r="AN72" s="1227" t="b">
        <v>0</v>
      </c>
      <c r="AO72" s="467"/>
      <c r="AP72" s="373">
        <f t="shared" si="16"/>
        <v>0</v>
      </c>
      <c r="AQ72" s="373" t="b">
        <f t="shared" si="17"/>
        <v>0</v>
      </c>
      <c r="AR72" s="373" t="b">
        <v>0</v>
      </c>
      <c r="CK72" s="467"/>
      <c r="CL72" s="467"/>
      <c r="CM72" s="467"/>
      <c r="CN72" s="467"/>
      <c r="CO72" s="467"/>
      <c r="CP72" t="str">
        <f ca="1">IF(ISERROR(MATCH(INT(CQ72),Setup!$D$19:$D$34,1)),"",MATCH(INT(CQ72),Setup!$D$19:$D$34,1))</f>
        <v/>
      </c>
      <c r="CQ72" s="3" t="str">
        <f t="shared" ca="1" si="13"/>
        <v/>
      </c>
      <c r="CR72" s="1163" t="str">
        <f ca="1">IF(OR(CP72="",CQ72=""),"",IF(CQ72*365&gt;=Setup!$AB$29,ROUND(OFFSET(Setup!$D$18,CP72,1)*(CQ72-OFFSET(Setup!$D$18,CP72,0))+OFFSET(Setup!$D$18,CP72,4),4),0)-IF(ISERROR(VLOOKUP($C72,MainDBase,13,FALSE)),"",VLOOKUP($C72,MainDBase,13,FALSE)))</f>
        <v/>
      </c>
      <c r="CT72" s="1164" t="str">
        <f t="shared" ca="1" si="18"/>
        <v/>
      </c>
      <c r="CU72" s="927"/>
      <c r="CV72" s="927"/>
      <c r="CW72" s="927"/>
      <c r="CX72" s="927"/>
      <c r="CY72" s="927"/>
    </row>
    <row r="73" spans="1:103" ht="14.25" customHeight="1">
      <c r="A73" s="1215">
        <v>72</v>
      </c>
      <c r="B73" s="465"/>
      <c r="C73" s="1215"/>
      <c r="D73" s="466"/>
      <c r="E73" s="466"/>
      <c r="F73" s="466"/>
      <c r="G73" s="466"/>
      <c r="H73" s="466"/>
      <c r="I73" s="1219" t="str">
        <f t="shared" si="11"/>
        <v/>
      </c>
      <c r="J73" s="1220"/>
      <c r="K73" s="467"/>
      <c r="L73" s="467"/>
      <c r="M73" s="467"/>
      <c r="N73" s="467"/>
      <c r="O73" s="468"/>
      <c r="P73" s="580">
        <f t="shared" si="14"/>
        <v>0</v>
      </c>
      <c r="Q73" s="1166" t="str">
        <f t="shared" ca="1" si="15"/>
        <v/>
      </c>
      <c r="AJ73" s="1227" t="b">
        <v>0</v>
      </c>
      <c r="AK73" s="373">
        <v>0</v>
      </c>
      <c r="AL73" s="277">
        <f t="shared" si="19"/>
        <v>0</v>
      </c>
      <c r="AM73" t="str">
        <f t="shared" si="12"/>
        <v/>
      </c>
      <c r="AN73" s="1227" t="b">
        <v>0</v>
      </c>
      <c r="AO73" s="467"/>
      <c r="AP73" s="373">
        <f t="shared" si="16"/>
        <v>0</v>
      </c>
      <c r="AQ73" s="373" t="b">
        <f t="shared" si="17"/>
        <v>0</v>
      </c>
      <c r="AR73" s="373" t="b">
        <v>0</v>
      </c>
      <c r="CK73" s="467"/>
      <c r="CL73" s="467"/>
      <c r="CM73" s="467"/>
      <c r="CN73" s="467"/>
      <c r="CO73" s="468"/>
      <c r="CP73" t="str">
        <f ca="1">IF(ISERROR(MATCH(INT(CQ73),Setup!$D$19:$D$34,1)),"",MATCH(INT(CQ73),Setup!$D$19:$D$34,1))</f>
        <v/>
      </c>
      <c r="CQ73" s="3" t="str">
        <f t="shared" ca="1" si="13"/>
        <v/>
      </c>
      <c r="CR73" s="1163" t="str">
        <f ca="1">IF(OR(CP73="",CQ73=""),"",IF(CQ73*365&gt;=Setup!$AB$29,ROUND(OFFSET(Setup!$D$18,CP73,1)*(CQ73-OFFSET(Setup!$D$18,CP73,0))+OFFSET(Setup!$D$18,CP73,4),4),0)-IF(ISERROR(VLOOKUP($C73,MainDBase,13,FALSE)),"",VLOOKUP($C73,MainDBase,13,FALSE)))</f>
        <v/>
      </c>
      <c r="CT73" s="1164" t="str">
        <f t="shared" ca="1" si="18"/>
        <v/>
      </c>
      <c r="CU73" s="927"/>
      <c r="CV73" s="927"/>
      <c r="CW73" s="927"/>
      <c r="CX73" s="927"/>
      <c r="CY73" s="928"/>
    </row>
    <row r="74" spans="1:103" ht="14.25" customHeight="1">
      <c r="A74" s="1215">
        <v>73</v>
      </c>
      <c r="B74" s="465"/>
      <c r="C74" s="465"/>
      <c r="D74" s="466"/>
      <c r="E74" s="466"/>
      <c r="F74" s="466"/>
      <c r="G74" s="466"/>
      <c r="H74" s="466"/>
      <c r="I74" s="1219" t="str">
        <f t="shared" si="11"/>
        <v/>
      </c>
      <c r="J74" s="1220"/>
      <c r="K74" s="467"/>
      <c r="L74" s="467"/>
      <c r="M74" s="467"/>
      <c r="N74" s="467"/>
      <c r="O74" s="467"/>
      <c r="P74" s="580">
        <f t="shared" si="14"/>
        <v>0</v>
      </c>
      <c r="Q74" s="1166" t="str">
        <f t="shared" ca="1" si="15"/>
        <v/>
      </c>
      <c r="AJ74" s="1227" t="b">
        <v>0</v>
      </c>
      <c r="AK74" s="373">
        <v>0</v>
      </c>
      <c r="AL74" s="277">
        <f t="shared" si="19"/>
        <v>0</v>
      </c>
      <c r="AM74" t="str">
        <f t="shared" si="12"/>
        <v/>
      </c>
      <c r="AN74" s="1227" t="b">
        <v>0</v>
      </c>
      <c r="AO74" s="467"/>
      <c r="AP74" s="373">
        <f t="shared" si="16"/>
        <v>0</v>
      </c>
      <c r="AQ74" s="373" t="b">
        <f t="shared" si="17"/>
        <v>0</v>
      </c>
      <c r="AR74" s="373" t="b">
        <v>0</v>
      </c>
      <c r="CK74" s="467"/>
      <c r="CL74" s="467"/>
      <c r="CM74" s="467"/>
      <c r="CN74" s="467"/>
      <c r="CO74" s="467"/>
      <c r="CP74" t="str">
        <f ca="1">IF(ISERROR(MATCH(INT(CQ74),Setup!$D$19:$D$34,1)),"",MATCH(INT(CQ74),Setup!$D$19:$D$34,1))</f>
        <v/>
      </c>
      <c r="CQ74" s="3" t="str">
        <f t="shared" ca="1" si="13"/>
        <v/>
      </c>
      <c r="CR74" s="1163" t="str">
        <f ca="1">IF(OR(CP74="",CQ74=""),"",IF(CQ74*365&gt;=Setup!$AB$29,ROUND(OFFSET(Setup!$D$18,CP74,1)*(CQ74-OFFSET(Setup!$D$18,CP74,0))+OFFSET(Setup!$D$18,CP74,4),4),0)-IF(ISERROR(VLOOKUP($C74,MainDBase,13,FALSE)),"",VLOOKUP($C74,MainDBase,13,FALSE)))</f>
        <v/>
      </c>
      <c r="CT74" s="1164" t="str">
        <f t="shared" ca="1" si="18"/>
        <v/>
      </c>
      <c r="CU74" s="927"/>
      <c r="CV74" s="927"/>
      <c r="CW74" s="927"/>
      <c r="CX74" s="927"/>
      <c r="CY74" s="927"/>
    </row>
    <row r="75" spans="1:103" ht="14.25" customHeight="1">
      <c r="A75" s="1215">
        <v>74</v>
      </c>
      <c r="B75" s="465"/>
      <c r="C75" s="465"/>
      <c r="D75" s="466"/>
      <c r="E75" s="466"/>
      <c r="F75" s="466"/>
      <c r="G75" s="466"/>
      <c r="H75" s="466"/>
      <c r="I75" s="1219" t="str">
        <f t="shared" si="11"/>
        <v/>
      </c>
      <c r="J75" s="1220"/>
      <c r="K75" s="467"/>
      <c r="L75" s="467"/>
      <c r="M75" s="467"/>
      <c r="N75" s="467"/>
      <c r="O75" s="468"/>
      <c r="P75" s="580">
        <f t="shared" si="14"/>
        <v>0</v>
      </c>
      <c r="Q75" s="1166" t="str">
        <f t="shared" ca="1" si="15"/>
        <v/>
      </c>
      <c r="AJ75" s="1227" t="b">
        <v>0</v>
      </c>
      <c r="AK75" s="373">
        <v>0</v>
      </c>
      <c r="AL75" s="277">
        <f t="shared" si="19"/>
        <v>0</v>
      </c>
      <c r="AM75" t="str">
        <f t="shared" si="12"/>
        <v/>
      </c>
      <c r="AN75" s="1227" t="b">
        <v>0</v>
      </c>
      <c r="AO75" s="467"/>
      <c r="AP75" s="373">
        <f t="shared" si="16"/>
        <v>0</v>
      </c>
      <c r="AQ75" s="373" t="b">
        <f t="shared" si="17"/>
        <v>0</v>
      </c>
      <c r="AR75" s="373" t="b">
        <v>0</v>
      </c>
      <c r="CK75" s="467"/>
      <c r="CL75" s="467"/>
      <c r="CM75" s="467"/>
      <c r="CN75" s="467"/>
      <c r="CO75" s="468"/>
      <c r="CP75" t="str">
        <f ca="1">IF(ISERROR(MATCH(INT(CQ75),Setup!$D$19:$D$34,1)),"",MATCH(INT(CQ75),Setup!$D$19:$D$34,1))</f>
        <v/>
      </c>
      <c r="CQ75" s="3" t="str">
        <f t="shared" ca="1" si="13"/>
        <v/>
      </c>
      <c r="CR75" s="1163" t="str">
        <f ca="1">IF(OR(CP75="",CQ75=""),"",IF(CQ75*365&gt;=Setup!$AB$29,ROUND(OFFSET(Setup!$D$18,CP75,1)*(CQ75-OFFSET(Setup!$D$18,CP75,0))+OFFSET(Setup!$D$18,CP75,4),4),0)-IF(ISERROR(VLOOKUP($C75,MainDBase,13,FALSE)),"",VLOOKUP($C75,MainDBase,13,FALSE)))</f>
        <v/>
      </c>
      <c r="CT75" s="1164" t="str">
        <f t="shared" ca="1" si="18"/>
        <v/>
      </c>
      <c r="CU75" s="927"/>
      <c r="CV75" s="927"/>
      <c r="CW75" s="927"/>
      <c r="CX75" s="927"/>
      <c r="CY75" s="928"/>
    </row>
    <row r="76" spans="1:103" ht="14.25" customHeight="1">
      <c r="A76" s="1215">
        <v>75</v>
      </c>
      <c r="B76" s="465"/>
      <c r="C76" s="465"/>
      <c r="D76" s="466"/>
      <c r="E76" s="466"/>
      <c r="F76" s="466"/>
      <c r="G76" s="466"/>
      <c r="H76" s="466"/>
      <c r="I76" s="1219" t="str">
        <f t="shared" si="11"/>
        <v/>
      </c>
      <c r="J76" s="1220"/>
      <c r="K76" s="467"/>
      <c r="L76" s="467"/>
      <c r="M76" s="467"/>
      <c r="N76" s="467"/>
      <c r="O76" s="467"/>
      <c r="P76" s="580">
        <f t="shared" si="14"/>
        <v>0</v>
      </c>
      <c r="Q76" s="1166" t="str">
        <f t="shared" ca="1" si="15"/>
        <v/>
      </c>
      <c r="AJ76" s="1227" t="b">
        <v>0</v>
      </c>
      <c r="AK76" s="373">
        <v>0</v>
      </c>
      <c r="AL76" s="277">
        <f t="shared" si="19"/>
        <v>0</v>
      </c>
      <c r="AM76" t="str">
        <f t="shared" si="12"/>
        <v/>
      </c>
      <c r="AN76" s="1227" t="b">
        <v>0</v>
      </c>
      <c r="AO76" s="467"/>
      <c r="AP76" s="373">
        <f t="shared" si="16"/>
        <v>0</v>
      </c>
      <c r="AQ76" s="373" t="b">
        <f t="shared" si="17"/>
        <v>0</v>
      </c>
      <c r="AR76" s="373" t="b">
        <v>0</v>
      </c>
      <c r="CK76" s="467"/>
      <c r="CL76" s="467"/>
      <c r="CM76" s="467"/>
      <c r="CN76" s="467"/>
      <c r="CO76" s="467"/>
      <c r="CP76" t="str">
        <f ca="1">IF(ISERROR(MATCH(INT(CQ76),Setup!$D$19:$D$34,1)),"",MATCH(INT(CQ76),Setup!$D$19:$D$34,1))</f>
        <v/>
      </c>
      <c r="CQ76" s="3" t="str">
        <f t="shared" ca="1" si="13"/>
        <v/>
      </c>
      <c r="CR76" s="1163" t="str">
        <f ca="1">IF(OR(CP76="",CQ76=""),"",IF(CQ76*365&gt;=Setup!$AB$29,ROUND(OFFSET(Setup!$D$18,CP76,1)*(CQ76-OFFSET(Setup!$D$18,CP76,0))+OFFSET(Setup!$D$18,CP76,4),4),0)-IF(ISERROR(VLOOKUP($C76,MainDBase,13,FALSE)),"",VLOOKUP($C76,MainDBase,13,FALSE)))</f>
        <v/>
      </c>
      <c r="CT76" s="1164" t="str">
        <f t="shared" ca="1" si="18"/>
        <v/>
      </c>
      <c r="CU76" s="927"/>
      <c r="CV76" s="927"/>
      <c r="CW76" s="927"/>
      <c r="CX76" s="927"/>
      <c r="CY76" s="927"/>
    </row>
    <row r="77" spans="1:103" ht="14.25" customHeight="1">
      <c r="A77" s="1215">
        <v>76</v>
      </c>
      <c r="B77" s="465"/>
      <c r="C77" s="465"/>
      <c r="D77" s="466"/>
      <c r="E77" s="466"/>
      <c r="F77" s="466"/>
      <c r="G77" s="466"/>
      <c r="H77" s="466"/>
      <c r="I77" s="1219" t="str">
        <f t="shared" si="11"/>
        <v/>
      </c>
      <c r="J77" s="1220"/>
      <c r="K77" s="467"/>
      <c r="L77" s="467"/>
      <c r="M77" s="467"/>
      <c r="N77" s="467"/>
      <c r="O77" s="468"/>
      <c r="P77" s="580">
        <f t="shared" si="14"/>
        <v>0</v>
      </c>
      <c r="Q77" s="1166" t="str">
        <f t="shared" ca="1" si="15"/>
        <v/>
      </c>
      <c r="AJ77" s="1227" t="b">
        <v>0</v>
      </c>
      <c r="AK77" s="373">
        <v>0</v>
      </c>
      <c r="AL77" s="277">
        <f t="shared" si="19"/>
        <v>0</v>
      </c>
      <c r="AM77" t="str">
        <f t="shared" si="12"/>
        <v/>
      </c>
      <c r="AN77" s="1227" t="b">
        <v>0</v>
      </c>
      <c r="AO77" s="467"/>
      <c r="AP77" s="373">
        <f t="shared" si="16"/>
        <v>0</v>
      </c>
      <c r="AQ77" s="373" t="b">
        <f t="shared" si="17"/>
        <v>0</v>
      </c>
      <c r="AR77" s="373" t="b">
        <v>0</v>
      </c>
      <c r="CK77" s="467"/>
      <c r="CL77" s="467"/>
      <c r="CM77" s="467"/>
      <c r="CN77" s="467"/>
      <c r="CO77" s="468"/>
      <c r="CP77" t="str">
        <f ca="1">IF(ISERROR(MATCH(INT(CQ77),Setup!$D$19:$D$34,1)),"",MATCH(INT(CQ77),Setup!$D$19:$D$34,1))</f>
        <v/>
      </c>
      <c r="CQ77" s="3" t="str">
        <f t="shared" ca="1" si="13"/>
        <v/>
      </c>
      <c r="CR77" s="1163" t="str">
        <f ca="1">IF(OR(CP77="",CQ77=""),"",IF(CQ77*365&gt;=Setup!$AB$29,ROUND(OFFSET(Setup!$D$18,CP77,1)*(CQ77-OFFSET(Setup!$D$18,CP77,0))+OFFSET(Setup!$D$18,CP77,4),4),0)-IF(ISERROR(VLOOKUP($C77,MainDBase,13,FALSE)),"",VLOOKUP($C77,MainDBase,13,FALSE)))</f>
        <v/>
      </c>
      <c r="CT77" s="1164" t="str">
        <f t="shared" ca="1" si="18"/>
        <v/>
      </c>
      <c r="CU77" s="927"/>
      <c r="CV77" s="927"/>
      <c r="CW77" s="927"/>
      <c r="CX77" s="927"/>
      <c r="CY77" s="928"/>
    </row>
    <row r="78" spans="1:103" ht="14.25" customHeight="1">
      <c r="A78" s="1215">
        <v>77</v>
      </c>
      <c r="B78" s="465"/>
      <c r="C78" s="465"/>
      <c r="D78" s="466"/>
      <c r="E78" s="466"/>
      <c r="F78" s="466"/>
      <c r="G78" s="466"/>
      <c r="H78" s="466"/>
      <c r="I78" s="1219" t="str">
        <f t="shared" si="11"/>
        <v/>
      </c>
      <c r="J78" s="1220"/>
      <c r="K78" s="467"/>
      <c r="L78" s="467"/>
      <c r="M78" s="467"/>
      <c r="N78" s="467"/>
      <c r="O78" s="467"/>
      <c r="P78" s="580">
        <f t="shared" si="14"/>
        <v>0</v>
      </c>
      <c r="Q78" s="1166" t="str">
        <f t="shared" ca="1" si="15"/>
        <v/>
      </c>
      <c r="AJ78" s="1227" t="b">
        <v>0</v>
      </c>
      <c r="AK78" s="373">
        <v>0</v>
      </c>
      <c r="AL78" s="277">
        <f t="shared" si="19"/>
        <v>0</v>
      </c>
      <c r="AM78" t="str">
        <f t="shared" si="12"/>
        <v/>
      </c>
      <c r="AN78" s="1227" t="b">
        <v>0</v>
      </c>
      <c r="AO78" s="467"/>
      <c r="AP78" s="373">
        <f t="shared" si="16"/>
        <v>0</v>
      </c>
      <c r="AQ78" s="373" t="b">
        <f t="shared" si="17"/>
        <v>0</v>
      </c>
      <c r="AR78" s="373" t="b">
        <v>0</v>
      </c>
      <c r="CK78" s="467"/>
      <c r="CL78" s="467"/>
      <c r="CM78" s="467"/>
      <c r="CN78" s="467"/>
      <c r="CO78" s="467"/>
      <c r="CP78" t="str">
        <f ca="1">IF(ISERROR(MATCH(INT(CQ78),Setup!$D$19:$D$34,1)),"",MATCH(INT(CQ78),Setup!$D$19:$D$34,1))</f>
        <v/>
      </c>
      <c r="CQ78" s="3" t="str">
        <f t="shared" ca="1" si="13"/>
        <v/>
      </c>
      <c r="CR78" s="1163" t="str">
        <f ca="1">IF(OR(CP78="",CQ78=""),"",IF(CQ78*365&gt;=Setup!$AB$29,ROUND(OFFSET(Setup!$D$18,CP78,1)*(CQ78-OFFSET(Setup!$D$18,CP78,0))+OFFSET(Setup!$D$18,CP78,4),4),0)-IF(ISERROR(VLOOKUP($C78,MainDBase,13,FALSE)),"",VLOOKUP($C78,MainDBase,13,FALSE)))</f>
        <v/>
      </c>
      <c r="CT78" s="1164" t="str">
        <f t="shared" ca="1" si="18"/>
        <v/>
      </c>
      <c r="CU78" s="927"/>
      <c r="CV78" s="927"/>
      <c r="CW78" s="927"/>
      <c r="CX78" s="927"/>
      <c r="CY78" s="927"/>
    </row>
    <row r="79" spans="1:103" ht="14.25" customHeight="1">
      <c r="A79" s="1215">
        <v>78</v>
      </c>
      <c r="B79" s="465"/>
      <c r="C79" s="465"/>
      <c r="D79" s="466"/>
      <c r="E79" s="466"/>
      <c r="F79" s="466"/>
      <c r="G79" s="466"/>
      <c r="H79" s="466"/>
      <c r="I79" s="1219" t="str">
        <f t="shared" si="11"/>
        <v/>
      </c>
      <c r="J79" s="1220"/>
      <c r="K79" s="467"/>
      <c r="L79" s="467"/>
      <c r="M79" s="467"/>
      <c r="N79" s="467"/>
      <c r="O79" s="468"/>
      <c r="P79" s="580">
        <f t="shared" si="14"/>
        <v>0</v>
      </c>
      <c r="Q79" s="1166" t="str">
        <f t="shared" ca="1" si="15"/>
        <v/>
      </c>
      <c r="AJ79" s="1227" t="b">
        <v>0</v>
      </c>
      <c r="AK79" s="373">
        <v>0</v>
      </c>
      <c r="AL79" s="277">
        <f t="shared" si="19"/>
        <v>0</v>
      </c>
      <c r="AM79" t="str">
        <f t="shared" si="12"/>
        <v/>
      </c>
      <c r="AN79" s="1227" t="b">
        <v>0</v>
      </c>
      <c r="AO79" s="467"/>
      <c r="AP79" s="373">
        <f t="shared" si="16"/>
        <v>0</v>
      </c>
      <c r="AQ79" s="373" t="b">
        <f t="shared" si="17"/>
        <v>0</v>
      </c>
      <c r="AR79" s="373" t="b">
        <v>0</v>
      </c>
      <c r="CK79" s="467"/>
      <c r="CL79" s="467"/>
      <c r="CM79" s="467"/>
      <c r="CN79" s="467"/>
      <c r="CO79" s="468"/>
      <c r="CP79" t="str">
        <f ca="1">IF(ISERROR(MATCH(INT(CQ79),Setup!$D$19:$D$34,1)),"",MATCH(INT(CQ79),Setup!$D$19:$D$34,1))</f>
        <v/>
      </c>
      <c r="CQ79" s="3" t="str">
        <f t="shared" ca="1" si="13"/>
        <v/>
      </c>
      <c r="CR79" s="1163" t="str">
        <f ca="1">IF(OR(CP79="",CQ79=""),"",IF(CQ79*365&gt;=Setup!$AB$29,ROUND(OFFSET(Setup!$D$18,CP79,1)*(CQ79-OFFSET(Setup!$D$18,CP79,0))+OFFSET(Setup!$D$18,CP79,4),4),0)-IF(ISERROR(VLOOKUP($C79,MainDBase,13,FALSE)),"",VLOOKUP($C79,MainDBase,13,FALSE)))</f>
        <v/>
      </c>
      <c r="CT79" s="1164" t="str">
        <f t="shared" ca="1" si="18"/>
        <v/>
      </c>
      <c r="CU79" s="927"/>
      <c r="CV79" s="927"/>
      <c r="CW79" s="927"/>
      <c r="CX79" s="927"/>
      <c r="CY79" s="928"/>
    </row>
    <row r="80" spans="1:103" ht="14.25" customHeight="1">
      <c r="A80" s="1215">
        <v>79</v>
      </c>
      <c r="B80" s="465"/>
      <c r="C80" s="465"/>
      <c r="D80" s="466"/>
      <c r="E80" s="466"/>
      <c r="F80" s="466"/>
      <c r="G80" s="466"/>
      <c r="H80" s="466"/>
      <c r="I80" s="1219" t="str">
        <f t="shared" si="11"/>
        <v/>
      </c>
      <c r="J80" s="1220"/>
      <c r="K80" s="467"/>
      <c r="L80" s="467"/>
      <c r="M80" s="467"/>
      <c r="N80" s="467"/>
      <c r="O80" s="467"/>
      <c r="P80" s="580">
        <f t="shared" si="14"/>
        <v>0</v>
      </c>
      <c r="Q80" s="1166" t="str">
        <f t="shared" ca="1" si="15"/>
        <v/>
      </c>
      <c r="AJ80" s="1227" t="b">
        <v>0</v>
      </c>
      <c r="AK80" s="373">
        <v>0</v>
      </c>
      <c r="AL80" s="277">
        <f t="shared" si="19"/>
        <v>0</v>
      </c>
      <c r="AM80" t="str">
        <f t="shared" si="12"/>
        <v/>
      </c>
      <c r="AN80" s="1227" t="b">
        <v>0</v>
      </c>
      <c r="AO80" s="467"/>
      <c r="AP80" s="373">
        <f t="shared" si="16"/>
        <v>0</v>
      </c>
      <c r="AQ80" s="373" t="b">
        <f t="shared" si="17"/>
        <v>0</v>
      </c>
      <c r="AR80" s="373" t="b">
        <v>0</v>
      </c>
      <c r="CK80" s="467"/>
      <c r="CL80" s="467"/>
      <c r="CM80" s="467"/>
      <c r="CN80" s="467"/>
      <c r="CO80" s="467"/>
      <c r="CP80" t="str">
        <f ca="1">IF(ISERROR(MATCH(INT(CQ80),Setup!$D$19:$D$34,1)),"",MATCH(INT(CQ80),Setup!$D$19:$D$34,1))</f>
        <v/>
      </c>
      <c r="CQ80" s="3" t="str">
        <f t="shared" ca="1" si="13"/>
        <v/>
      </c>
      <c r="CR80" s="1163" t="str">
        <f ca="1">IF(OR(CP80="",CQ80=""),"",IF(CQ80*365&gt;=Setup!$AB$29,ROUND(OFFSET(Setup!$D$18,CP80,1)*(CQ80-OFFSET(Setup!$D$18,CP80,0))+OFFSET(Setup!$D$18,CP80,4),4),0)-IF(ISERROR(VLOOKUP($C80,MainDBase,13,FALSE)),"",VLOOKUP($C80,MainDBase,13,FALSE)))</f>
        <v/>
      </c>
      <c r="CT80" s="1164" t="str">
        <f t="shared" ca="1" si="18"/>
        <v/>
      </c>
      <c r="CU80" s="927"/>
      <c r="CV80" s="927"/>
      <c r="CW80" s="927"/>
      <c r="CX80" s="927"/>
      <c r="CY80" s="927"/>
    </row>
    <row r="81" spans="1:103" ht="14.25" customHeight="1">
      <c r="A81" s="1215">
        <v>80</v>
      </c>
      <c r="B81" s="465"/>
      <c r="C81" s="465"/>
      <c r="D81" s="466"/>
      <c r="E81" s="466"/>
      <c r="F81" s="466"/>
      <c r="G81" s="466"/>
      <c r="H81" s="466"/>
      <c r="I81" s="1219" t="str">
        <f t="shared" si="11"/>
        <v/>
      </c>
      <c r="J81" s="1220"/>
      <c r="K81" s="467"/>
      <c r="L81" s="467"/>
      <c r="M81" s="467"/>
      <c r="N81" s="467"/>
      <c r="O81" s="468"/>
      <c r="P81" s="580">
        <f t="shared" si="14"/>
        <v>0</v>
      </c>
      <c r="Q81" s="1166" t="str">
        <f t="shared" ca="1" si="15"/>
        <v/>
      </c>
      <c r="AJ81" s="1227" t="b">
        <v>0</v>
      </c>
      <c r="AK81" s="373">
        <v>0</v>
      </c>
      <c r="AL81" s="277">
        <f t="shared" si="19"/>
        <v>0</v>
      </c>
      <c r="AM81" t="str">
        <f t="shared" si="12"/>
        <v/>
      </c>
      <c r="AN81" s="1227" t="b">
        <v>0</v>
      </c>
      <c r="AO81" s="467"/>
      <c r="AP81" s="373">
        <f t="shared" si="16"/>
        <v>0</v>
      </c>
      <c r="AQ81" s="373" t="b">
        <f t="shared" si="17"/>
        <v>0</v>
      </c>
      <c r="AR81" s="373" t="b">
        <v>0</v>
      </c>
      <c r="CK81" s="467"/>
      <c r="CL81" s="467"/>
      <c r="CM81" s="467"/>
      <c r="CN81" s="467"/>
      <c r="CO81" s="468"/>
      <c r="CP81" t="str">
        <f ca="1">IF(ISERROR(MATCH(INT(CQ81),Setup!$D$19:$D$34,1)),"",MATCH(INT(CQ81),Setup!$D$19:$D$34,1))</f>
        <v/>
      </c>
      <c r="CQ81" s="3" t="str">
        <f t="shared" ca="1" si="13"/>
        <v/>
      </c>
      <c r="CR81" s="1163" t="str">
        <f ca="1">IF(OR(CP81="",CQ81=""),"",IF(CQ81*365&gt;=Setup!$AB$29,ROUND(OFFSET(Setup!$D$18,CP81,1)*(CQ81-OFFSET(Setup!$D$18,CP81,0))+OFFSET(Setup!$D$18,CP81,4),4),0)-IF(ISERROR(VLOOKUP($C81,MainDBase,13,FALSE)),"",VLOOKUP($C81,MainDBase,13,FALSE)))</f>
        <v/>
      </c>
      <c r="CT81" s="1164" t="str">
        <f t="shared" ca="1" si="18"/>
        <v/>
      </c>
      <c r="CU81" s="927"/>
      <c r="CV81" s="927"/>
      <c r="CW81" s="927"/>
      <c r="CX81" s="927"/>
      <c r="CY81" s="928"/>
    </row>
    <row r="82" spans="1:103" ht="14.25" customHeight="1">
      <c r="A82" s="1215">
        <v>81</v>
      </c>
      <c r="B82" s="465"/>
      <c r="C82" s="465"/>
      <c r="D82" s="466"/>
      <c r="E82" s="466"/>
      <c r="F82" s="466"/>
      <c r="G82" s="466"/>
      <c r="H82" s="466"/>
      <c r="I82" s="1219" t="str">
        <f t="shared" si="11"/>
        <v/>
      </c>
      <c r="J82" s="1220"/>
      <c r="K82" s="467"/>
      <c r="L82" s="467"/>
      <c r="M82" s="467"/>
      <c r="N82" s="467"/>
      <c r="O82" s="467"/>
      <c r="P82" s="580">
        <f t="shared" si="14"/>
        <v>0</v>
      </c>
      <c r="Q82" s="1166" t="str">
        <f t="shared" ca="1" si="15"/>
        <v/>
      </c>
      <c r="AJ82" s="1227" t="b">
        <v>0</v>
      </c>
      <c r="AK82" s="373">
        <v>0</v>
      </c>
      <c r="AL82" s="277">
        <f t="shared" si="19"/>
        <v>0</v>
      </c>
      <c r="AM82" t="str">
        <f t="shared" si="12"/>
        <v/>
      </c>
      <c r="AN82" s="1227" t="b">
        <v>0</v>
      </c>
      <c r="AO82" s="467"/>
      <c r="AP82" s="373">
        <f t="shared" si="16"/>
        <v>0</v>
      </c>
      <c r="AQ82" s="373" t="b">
        <f t="shared" si="17"/>
        <v>0</v>
      </c>
      <c r="AR82" s="373" t="b">
        <v>0</v>
      </c>
      <c r="CK82" s="467"/>
      <c r="CL82" s="467"/>
      <c r="CM82" s="467"/>
      <c r="CN82" s="467"/>
      <c r="CO82" s="467"/>
      <c r="CP82" t="str">
        <f ca="1">IF(ISERROR(MATCH(INT(CQ82),Setup!$D$19:$D$34,1)),"",MATCH(INT(CQ82),Setup!$D$19:$D$34,1))</f>
        <v/>
      </c>
      <c r="CQ82" s="3" t="str">
        <f t="shared" ca="1" si="13"/>
        <v/>
      </c>
      <c r="CR82" s="1163" t="str">
        <f ca="1">IF(OR(CP82="",CQ82=""),"",IF(CQ82*365&gt;=Setup!$AB$29,ROUND(OFFSET(Setup!$D$18,CP82,1)*(CQ82-OFFSET(Setup!$D$18,CP82,0))+OFFSET(Setup!$D$18,CP82,4),4),0)-IF(ISERROR(VLOOKUP($C82,MainDBase,13,FALSE)),"",VLOOKUP($C82,MainDBase,13,FALSE)))</f>
        <v/>
      </c>
      <c r="CT82" s="1164" t="str">
        <f t="shared" ca="1" si="18"/>
        <v/>
      </c>
      <c r="CU82" s="927"/>
      <c r="CV82" s="927"/>
      <c r="CW82" s="927"/>
      <c r="CX82" s="927"/>
      <c r="CY82" s="927"/>
    </row>
    <row r="83" spans="1:103" ht="14.25" customHeight="1">
      <c r="A83" s="1215">
        <v>82</v>
      </c>
      <c r="B83" s="465"/>
      <c r="C83" s="465"/>
      <c r="D83" s="466"/>
      <c r="E83" s="466"/>
      <c r="F83" s="466"/>
      <c r="G83" s="466"/>
      <c r="H83" s="466"/>
      <c r="I83" s="1219" t="str">
        <f t="shared" si="11"/>
        <v/>
      </c>
      <c r="J83" s="1220"/>
      <c r="K83" s="467"/>
      <c r="L83" s="467"/>
      <c r="M83" s="467"/>
      <c r="N83" s="467"/>
      <c r="O83" s="468"/>
      <c r="P83" s="580">
        <f t="shared" si="14"/>
        <v>0</v>
      </c>
      <c r="Q83" s="1166" t="str">
        <f t="shared" ca="1" si="15"/>
        <v/>
      </c>
      <c r="AJ83" s="1227" t="b">
        <v>0</v>
      </c>
      <c r="AK83" s="373">
        <v>0</v>
      </c>
      <c r="AL83" s="277">
        <f t="shared" si="19"/>
        <v>0</v>
      </c>
      <c r="AM83" t="str">
        <f t="shared" si="12"/>
        <v/>
      </c>
      <c r="AN83" s="1227" t="b">
        <v>0</v>
      </c>
      <c r="AO83" s="467"/>
      <c r="AP83" s="373">
        <f t="shared" si="16"/>
        <v>0</v>
      </c>
      <c r="AQ83" s="373" t="b">
        <f t="shared" si="17"/>
        <v>0</v>
      </c>
      <c r="AR83" s="373" t="b">
        <v>0</v>
      </c>
      <c r="CK83" s="467"/>
      <c r="CL83" s="467"/>
      <c r="CM83" s="467"/>
      <c r="CN83" s="467"/>
      <c r="CO83" s="468"/>
      <c r="CP83" t="str">
        <f ca="1">IF(ISERROR(MATCH(INT(CQ83),Setup!$D$19:$D$34,1)),"",MATCH(INT(CQ83),Setup!$D$19:$D$34,1))</f>
        <v/>
      </c>
      <c r="CQ83" s="3" t="str">
        <f t="shared" ca="1" si="13"/>
        <v/>
      </c>
      <c r="CR83" s="1163" t="str">
        <f ca="1">IF(OR(CP83="",CQ83=""),"",IF(CQ83*365&gt;=Setup!$AB$29,ROUND(OFFSET(Setup!$D$18,CP83,1)*(CQ83-OFFSET(Setup!$D$18,CP83,0))+OFFSET(Setup!$D$18,CP83,4),4),0)-IF(ISERROR(VLOOKUP($C83,MainDBase,13,FALSE)),"",VLOOKUP($C83,MainDBase,13,FALSE)))</f>
        <v/>
      </c>
      <c r="CT83" s="1164" t="str">
        <f t="shared" ca="1" si="18"/>
        <v/>
      </c>
      <c r="CU83" s="927"/>
      <c r="CV83" s="927"/>
      <c r="CW83" s="927"/>
      <c r="CX83" s="927"/>
      <c r="CY83" s="928"/>
    </row>
    <row r="84" spans="1:103" ht="14.25" customHeight="1">
      <c r="A84" s="1215">
        <v>83</v>
      </c>
      <c r="B84" s="465"/>
      <c r="C84" s="465"/>
      <c r="D84" s="466"/>
      <c r="E84" s="466"/>
      <c r="F84" s="466"/>
      <c r="G84" s="466"/>
      <c r="H84" s="466"/>
      <c r="I84" s="1219" t="str">
        <f t="shared" si="11"/>
        <v/>
      </c>
      <c r="J84" s="1220"/>
      <c r="K84" s="467"/>
      <c r="L84" s="467"/>
      <c r="M84" s="467"/>
      <c r="N84" s="467"/>
      <c r="O84" s="467"/>
      <c r="P84" s="580">
        <f t="shared" si="14"/>
        <v>0</v>
      </c>
      <c r="Q84" s="1166" t="str">
        <f t="shared" ca="1" si="15"/>
        <v/>
      </c>
      <c r="AJ84" s="1227" t="b">
        <v>0</v>
      </c>
      <c r="AK84" s="373">
        <v>0</v>
      </c>
      <c r="AL84" s="277">
        <f t="shared" si="19"/>
        <v>0</v>
      </c>
      <c r="AM84" t="str">
        <f t="shared" si="12"/>
        <v/>
      </c>
      <c r="AN84" s="1227" t="b">
        <v>0</v>
      </c>
      <c r="AO84" s="467"/>
      <c r="AP84" s="373">
        <f t="shared" si="16"/>
        <v>0</v>
      </c>
      <c r="AQ84" s="373" t="b">
        <f t="shared" si="17"/>
        <v>0</v>
      </c>
      <c r="AR84" s="373" t="b">
        <v>0</v>
      </c>
      <c r="CK84" s="467"/>
      <c r="CL84" s="467"/>
      <c r="CM84" s="467"/>
      <c r="CN84" s="467"/>
      <c r="CO84" s="467"/>
      <c r="CP84" t="str">
        <f ca="1">IF(ISERROR(MATCH(INT(CQ84),Setup!$D$19:$D$34,1)),"",MATCH(INT(CQ84),Setup!$D$19:$D$34,1))</f>
        <v/>
      </c>
      <c r="CQ84" s="3" t="str">
        <f t="shared" ca="1" si="13"/>
        <v/>
      </c>
      <c r="CR84" s="1163" t="str">
        <f ca="1">IF(OR(CP84="",CQ84=""),"",IF(CQ84*365&gt;=Setup!$AB$29,ROUND(OFFSET(Setup!$D$18,CP84,1)*(CQ84-OFFSET(Setup!$D$18,CP84,0))+OFFSET(Setup!$D$18,CP84,4),4),0)-IF(ISERROR(VLOOKUP($C84,MainDBase,13,FALSE)),"",VLOOKUP($C84,MainDBase,13,FALSE)))</f>
        <v/>
      </c>
      <c r="CT84" s="1164" t="str">
        <f t="shared" ca="1" si="18"/>
        <v/>
      </c>
      <c r="CU84" s="927"/>
      <c r="CV84" s="927"/>
      <c r="CW84" s="927"/>
      <c r="CX84" s="927"/>
      <c r="CY84" s="927"/>
    </row>
    <row r="85" spans="1:103" ht="14.25" customHeight="1">
      <c r="A85" s="1215">
        <v>84</v>
      </c>
      <c r="B85" s="465"/>
      <c r="C85" s="465"/>
      <c r="D85" s="466"/>
      <c r="E85" s="466"/>
      <c r="F85" s="466"/>
      <c r="G85" s="466"/>
      <c r="H85" s="466"/>
      <c r="I85" s="1219" t="str">
        <f t="shared" si="11"/>
        <v/>
      </c>
      <c r="J85" s="1220"/>
      <c r="K85" s="467"/>
      <c r="L85" s="467"/>
      <c r="M85" s="467"/>
      <c r="N85" s="467"/>
      <c r="O85" s="468"/>
      <c r="P85" s="580">
        <f t="shared" si="14"/>
        <v>0</v>
      </c>
      <c r="Q85" s="1166" t="str">
        <f t="shared" ca="1" si="15"/>
        <v/>
      </c>
      <c r="AJ85" s="1227" t="b">
        <v>0</v>
      </c>
      <c r="AK85" s="373">
        <v>0</v>
      </c>
      <c r="AL85" s="277">
        <f t="shared" si="19"/>
        <v>0</v>
      </c>
      <c r="AM85" t="str">
        <f t="shared" si="12"/>
        <v/>
      </c>
      <c r="AN85" s="1227" t="b">
        <v>0</v>
      </c>
      <c r="AO85" s="467"/>
      <c r="AP85" s="373">
        <f t="shared" si="16"/>
        <v>0</v>
      </c>
      <c r="AQ85" s="373" t="b">
        <f t="shared" si="17"/>
        <v>0</v>
      </c>
      <c r="AR85" s="373" t="b">
        <v>0</v>
      </c>
      <c r="CK85" s="467"/>
      <c r="CL85" s="467"/>
      <c r="CM85" s="467"/>
      <c r="CN85" s="467"/>
      <c r="CO85" s="468"/>
      <c r="CP85" t="str">
        <f ca="1">IF(ISERROR(MATCH(INT(CQ85),Setup!$D$19:$D$34,1)),"",MATCH(INT(CQ85),Setup!$D$19:$D$34,1))</f>
        <v/>
      </c>
      <c r="CQ85" s="3" t="str">
        <f t="shared" ca="1" si="13"/>
        <v/>
      </c>
      <c r="CR85" s="1163" t="str">
        <f ca="1">IF(OR(CP85="",CQ85=""),"",IF(CQ85*365&gt;=Setup!$AB$29,ROUND(OFFSET(Setup!$D$18,CP85,1)*(CQ85-OFFSET(Setup!$D$18,CP85,0))+OFFSET(Setup!$D$18,CP85,4),4),0)-IF(ISERROR(VLOOKUP($C85,MainDBase,13,FALSE)),"",VLOOKUP($C85,MainDBase,13,FALSE)))</f>
        <v/>
      </c>
      <c r="CT85" s="1164" t="str">
        <f t="shared" ca="1" si="18"/>
        <v/>
      </c>
      <c r="CU85" s="927"/>
      <c r="CV85" s="927"/>
      <c r="CW85" s="927"/>
      <c r="CX85" s="927"/>
      <c r="CY85" s="928"/>
    </row>
    <row r="86" spans="1:103" ht="14.25" customHeight="1">
      <c r="A86" s="1215">
        <v>85</v>
      </c>
      <c r="B86" s="465"/>
      <c r="C86" s="465"/>
      <c r="D86" s="466"/>
      <c r="E86" s="466"/>
      <c r="F86" s="466"/>
      <c r="G86" s="466"/>
      <c r="H86" s="466"/>
      <c r="I86" s="1219" t="str">
        <f t="shared" si="11"/>
        <v/>
      </c>
      <c r="J86" s="1220"/>
      <c r="K86" s="467"/>
      <c r="L86" s="467"/>
      <c r="M86" s="467"/>
      <c r="N86" s="467"/>
      <c r="O86" s="467"/>
      <c r="P86" s="580">
        <f t="shared" si="14"/>
        <v>0</v>
      </c>
      <c r="Q86" s="1166" t="str">
        <f t="shared" ca="1" si="15"/>
        <v/>
      </c>
      <c r="AJ86" s="1227" t="b">
        <v>0</v>
      </c>
      <c r="AK86" s="373">
        <v>0</v>
      </c>
      <c r="AL86" s="277">
        <f t="shared" si="19"/>
        <v>0</v>
      </c>
      <c r="AM86" t="str">
        <f t="shared" si="12"/>
        <v/>
      </c>
      <c r="AN86" s="1227" t="b">
        <v>0</v>
      </c>
      <c r="AO86" s="467"/>
      <c r="AP86" s="373">
        <f t="shared" si="16"/>
        <v>0</v>
      </c>
      <c r="AQ86" s="373" t="b">
        <f t="shared" si="17"/>
        <v>0</v>
      </c>
      <c r="AR86" s="373" t="b">
        <v>0</v>
      </c>
      <c r="CK86" s="467"/>
      <c r="CL86" s="467"/>
      <c r="CM86" s="467"/>
      <c r="CN86" s="467"/>
      <c r="CO86" s="467"/>
      <c r="CP86" t="str">
        <f ca="1">IF(ISERROR(MATCH(INT(CQ86),Setup!$D$19:$D$34,1)),"",MATCH(INT(CQ86),Setup!$D$19:$D$34,1))</f>
        <v/>
      </c>
      <c r="CQ86" s="3" t="str">
        <f t="shared" ca="1" si="13"/>
        <v/>
      </c>
      <c r="CR86" s="1163" t="str">
        <f ca="1">IF(OR(CP86="",CQ86=""),"",IF(CQ86*365&gt;=Setup!$AB$29,ROUND(OFFSET(Setup!$D$18,CP86,1)*(CQ86-OFFSET(Setup!$D$18,CP86,0))+OFFSET(Setup!$D$18,CP86,4),4),0)-IF(ISERROR(VLOOKUP($C86,MainDBase,13,FALSE)),"",VLOOKUP($C86,MainDBase,13,FALSE)))</f>
        <v/>
      </c>
      <c r="CT86" s="1164" t="str">
        <f t="shared" ca="1" si="18"/>
        <v/>
      </c>
      <c r="CU86" s="927"/>
      <c r="CV86" s="927"/>
      <c r="CW86" s="927"/>
      <c r="CX86" s="927"/>
      <c r="CY86" s="927"/>
    </row>
    <row r="87" spans="1:103" ht="14.25" customHeight="1">
      <c r="A87" s="1215">
        <v>86</v>
      </c>
      <c r="B87" s="465"/>
      <c r="C87" s="465"/>
      <c r="D87" s="466"/>
      <c r="E87" s="466"/>
      <c r="F87" s="466"/>
      <c r="G87" s="466"/>
      <c r="H87" s="466"/>
      <c r="I87" s="1219" t="str">
        <f t="shared" si="11"/>
        <v/>
      </c>
      <c r="J87" s="1220"/>
      <c r="K87" s="467"/>
      <c r="L87" s="467"/>
      <c r="M87" s="467"/>
      <c r="N87" s="467"/>
      <c r="O87" s="468"/>
      <c r="P87" s="580">
        <f t="shared" si="14"/>
        <v>0</v>
      </c>
      <c r="Q87" s="1166" t="str">
        <f t="shared" ca="1" si="15"/>
        <v/>
      </c>
      <c r="AJ87" s="1227" t="b">
        <v>0</v>
      </c>
      <c r="AK87" s="373">
        <v>0</v>
      </c>
      <c r="AL87" s="277">
        <f t="shared" si="19"/>
        <v>0</v>
      </c>
      <c r="AM87" t="str">
        <f t="shared" si="12"/>
        <v/>
      </c>
      <c r="AN87" s="1227" t="b">
        <v>0</v>
      </c>
      <c r="AO87" s="467"/>
      <c r="AP87" s="373">
        <f t="shared" si="16"/>
        <v>0</v>
      </c>
      <c r="AQ87" s="373" t="b">
        <f t="shared" si="17"/>
        <v>0</v>
      </c>
      <c r="AR87" s="373" t="b">
        <v>0</v>
      </c>
      <c r="CK87" s="467"/>
      <c r="CL87" s="467"/>
      <c r="CM87" s="467"/>
      <c r="CN87" s="467"/>
      <c r="CO87" s="468"/>
      <c r="CP87" t="str">
        <f ca="1">IF(ISERROR(MATCH(INT(CQ87),Setup!$D$19:$D$34,1)),"",MATCH(INT(CQ87),Setup!$D$19:$D$34,1))</f>
        <v/>
      </c>
      <c r="CQ87" s="3" t="str">
        <f t="shared" ca="1" si="13"/>
        <v/>
      </c>
      <c r="CR87" s="1163" t="str">
        <f ca="1">IF(OR(CP87="",CQ87=""),"",IF(CQ87*365&gt;=Setup!$AB$29,ROUND(OFFSET(Setup!$D$18,CP87,1)*(CQ87-OFFSET(Setup!$D$18,CP87,0))+OFFSET(Setup!$D$18,CP87,4),4),0)-IF(ISERROR(VLOOKUP($C87,MainDBase,13,FALSE)),"",VLOOKUP($C87,MainDBase,13,FALSE)))</f>
        <v/>
      </c>
      <c r="CT87" s="1164" t="str">
        <f t="shared" ca="1" si="18"/>
        <v/>
      </c>
      <c r="CU87" s="927"/>
      <c r="CV87" s="927"/>
      <c r="CW87" s="927"/>
      <c r="CX87" s="927"/>
      <c r="CY87" s="928"/>
    </row>
    <row r="88" spans="1:103" ht="14.25" customHeight="1">
      <c r="A88" s="1215">
        <v>87</v>
      </c>
      <c r="B88" s="465"/>
      <c r="C88" s="465"/>
      <c r="D88" s="466"/>
      <c r="E88" s="466"/>
      <c r="F88" s="466"/>
      <c r="G88" s="466"/>
      <c r="H88" s="466"/>
      <c r="I88" s="1219" t="str">
        <f t="shared" si="11"/>
        <v/>
      </c>
      <c r="J88" s="1220"/>
      <c r="K88" s="467"/>
      <c r="L88" s="467"/>
      <c r="M88" s="467"/>
      <c r="N88" s="467"/>
      <c r="O88" s="467"/>
      <c r="P88" s="580">
        <f t="shared" si="14"/>
        <v>0</v>
      </c>
      <c r="Q88" s="1166" t="str">
        <f t="shared" ca="1" si="15"/>
        <v/>
      </c>
      <c r="AJ88" s="1227" t="b">
        <v>0</v>
      </c>
      <c r="AK88" s="373">
        <v>0</v>
      </c>
      <c r="AL88" s="277">
        <f t="shared" si="19"/>
        <v>0</v>
      </c>
      <c r="AM88" t="str">
        <f t="shared" si="12"/>
        <v/>
      </c>
      <c r="AN88" s="1227" t="b">
        <v>0</v>
      </c>
      <c r="AO88" s="467"/>
      <c r="AP88" s="373">
        <f t="shared" si="16"/>
        <v>0</v>
      </c>
      <c r="AQ88" s="373" t="b">
        <f t="shared" si="17"/>
        <v>0</v>
      </c>
      <c r="AR88" s="373" t="b">
        <v>0</v>
      </c>
      <c r="CK88" s="467"/>
      <c r="CL88" s="467"/>
      <c r="CM88" s="467"/>
      <c r="CN88" s="467"/>
      <c r="CO88" s="467"/>
      <c r="CP88" t="str">
        <f ca="1">IF(ISERROR(MATCH(INT(CQ88),Setup!$D$19:$D$34,1)),"",MATCH(INT(CQ88),Setup!$D$19:$D$34,1))</f>
        <v/>
      </c>
      <c r="CQ88" s="3" t="str">
        <f t="shared" ca="1" si="13"/>
        <v/>
      </c>
      <c r="CR88" s="1163" t="str">
        <f ca="1">IF(OR(CP88="",CQ88=""),"",IF(CQ88*365&gt;=Setup!$AB$29,ROUND(OFFSET(Setup!$D$18,CP88,1)*(CQ88-OFFSET(Setup!$D$18,CP88,0))+OFFSET(Setup!$D$18,CP88,4),4),0)-IF(ISERROR(VLOOKUP($C88,MainDBase,13,FALSE)),"",VLOOKUP($C88,MainDBase,13,FALSE)))</f>
        <v/>
      </c>
      <c r="CT88" s="1164" t="str">
        <f t="shared" ca="1" si="18"/>
        <v/>
      </c>
      <c r="CU88" s="927"/>
      <c r="CV88" s="927"/>
      <c r="CW88" s="927"/>
      <c r="CX88" s="927"/>
      <c r="CY88" s="927"/>
    </row>
    <row r="89" spans="1:103" ht="14.25" customHeight="1">
      <c r="A89" s="1215">
        <v>88</v>
      </c>
      <c r="B89" s="465"/>
      <c r="C89" s="465"/>
      <c r="D89" s="466"/>
      <c r="E89" s="466"/>
      <c r="F89" s="466"/>
      <c r="G89" s="466"/>
      <c r="H89" s="466"/>
      <c r="I89" s="1219" t="str">
        <f t="shared" si="11"/>
        <v/>
      </c>
      <c r="J89" s="1220"/>
      <c r="K89" s="467"/>
      <c r="L89" s="467"/>
      <c r="M89" s="467"/>
      <c r="N89" s="467"/>
      <c r="O89" s="468"/>
      <c r="P89" s="580">
        <f t="shared" si="14"/>
        <v>0</v>
      </c>
      <c r="Q89" s="1166" t="str">
        <f t="shared" ca="1" si="15"/>
        <v/>
      </c>
      <c r="AJ89" s="1227" t="b">
        <v>0</v>
      </c>
      <c r="AK89" s="373">
        <v>0</v>
      </c>
      <c r="AL89" s="277">
        <f t="shared" si="19"/>
        <v>0</v>
      </c>
      <c r="AM89" t="str">
        <f t="shared" si="12"/>
        <v/>
      </c>
      <c r="AN89" s="1227" t="b">
        <v>0</v>
      </c>
      <c r="AO89" s="467"/>
      <c r="AP89" s="373">
        <f t="shared" si="16"/>
        <v>0</v>
      </c>
      <c r="AQ89" s="373" t="b">
        <f t="shared" si="17"/>
        <v>0</v>
      </c>
      <c r="AR89" s="373" t="b">
        <v>0</v>
      </c>
      <c r="CK89" s="467"/>
      <c r="CL89" s="467"/>
      <c r="CM89" s="467"/>
      <c r="CN89" s="467"/>
      <c r="CO89" s="468"/>
      <c r="CP89" t="str">
        <f ca="1">IF(ISERROR(MATCH(INT(CQ89),Setup!$D$19:$D$34,1)),"",MATCH(INT(CQ89),Setup!$D$19:$D$34,1))</f>
        <v/>
      </c>
      <c r="CQ89" s="3" t="str">
        <f t="shared" ca="1" si="13"/>
        <v/>
      </c>
      <c r="CR89" s="1163" t="str">
        <f ca="1">IF(OR(CP89="",CQ89=""),"",IF(CQ89*365&gt;=Setup!$AB$29,ROUND(OFFSET(Setup!$D$18,CP89,1)*(CQ89-OFFSET(Setup!$D$18,CP89,0))+OFFSET(Setup!$D$18,CP89,4),4),0)-IF(ISERROR(VLOOKUP($C89,MainDBase,13,FALSE)),"",VLOOKUP($C89,MainDBase,13,FALSE)))</f>
        <v/>
      </c>
      <c r="CT89" s="1164" t="str">
        <f t="shared" ca="1" si="18"/>
        <v/>
      </c>
      <c r="CU89" s="927"/>
      <c r="CV89" s="927"/>
      <c r="CW89" s="927"/>
      <c r="CX89" s="927"/>
      <c r="CY89" s="928"/>
    </row>
    <row r="90" spans="1:103" ht="14.25" customHeight="1">
      <c r="A90" s="1215">
        <v>89</v>
      </c>
      <c r="B90" s="465"/>
      <c r="C90" s="465"/>
      <c r="D90" s="466"/>
      <c r="E90" s="466"/>
      <c r="F90" s="466"/>
      <c r="G90" s="466"/>
      <c r="H90" s="466"/>
      <c r="I90" s="1219" t="str">
        <f t="shared" si="11"/>
        <v/>
      </c>
      <c r="J90" s="1220"/>
      <c r="K90" s="467"/>
      <c r="L90" s="467"/>
      <c r="M90" s="467"/>
      <c r="N90" s="467"/>
      <c r="O90" s="467"/>
      <c r="P90" s="580">
        <f t="shared" si="14"/>
        <v>0</v>
      </c>
      <c r="Q90" s="1166" t="str">
        <f t="shared" ca="1" si="15"/>
        <v/>
      </c>
      <c r="AJ90" s="1227" t="b">
        <v>0</v>
      </c>
      <c r="AK90" s="373">
        <v>0</v>
      </c>
      <c r="AL90" s="277">
        <f t="shared" si="19"/>
        <v>0</v>
      </c>
      <c r="AM90" t="str">
        <f t="shared" si="12"/>
        <v/>
      </c>
      <c r="AN90" s="1227" t="b">
        <v>0</v>
      </c>
      <c r="AO90" s="467"/>
      <c r="AP90" s="373">
        <f t="shared" si="16"/>
        <v>0</v>
      </c>
      <c r="AQ90" s="373" t="b">
        <f t="shared" si="17"/>
        <v>0</v>
      </c>
      <c r="AR90" s="373" t="b">
        <v>0</v>
      </c>
      <c r="CK90" s="467"/>
      <c r="CL90" s="467"/>
      <c r="CM90" s="467"/>
      <c r="CN90" s="467"/>
      <c r="CO90" s="467"/>
      <c r="CP90" t="str">
        <f ca="1">IF(ISERROR(MATCH(INT(CQ90),Setup!$D$19:$D$34,1)),"",MATCH(INT(CQ90),Setup!$D$19:$D$34,1))</f>
        <v/>
      </c>
      <c r="CQ90" s="3" t="str">
        <f t="shared" ca="1" si="13"/>
        <v/>
      </c>
      <c r="CR90" s="1163" t="str">
        <f ca="1">IF(OR(CP90="",CQ90=""),"",IF(CQ90*365&gt;=Setup!$AB$29,ROUND(OFFSET(Setup!$D$18,CP90,1)*(CQ90-OFFSET(Setup!$D$18,CP90,0))+OFFSET(Setup!$D$18,CP90,4),4),0)-IF(ISERROR(VLOOKUP($C90,MainDBase,13,FALSE)),"",VLOOKUP($C90,MainDBase,13,FALSE)))</f>
        <v/>
      </c>
      <c r="CT90" s="1164" t="str">
        <f t="shared" ca="1" si="18"/>
        <v/>
      </c>
      <c r="CU90" s="927"/>
      <c r="CV90" s="927"/>
      <c r="CW90" s="927"/>
      <c r="CX90" s="927"/>
      <c r="CY90" s="927"/>
    </row>
    <row r="91" spans="1:103" ht="14.25" customHeight="1">
      <c r="A91" s="1215">
        <v>90</v>
      </c>
      <c r="B91" s="465"/>
      <c r="C91" s="465"/>
      <c r="D91" s="466"/>
      <c r="E91" s="466"/>
      <c r="F91" s="466"/>
      <c r="G91" s="466"/>
      <c r="H91" s="466"/>
      <c r="I91" s="1219" t="str">
        <f t="shared" si="11"/>
        <v/>
      </c>
      <c r="J91" s="1220"/>
      <c r="K91" s="467"/>
      <c r="L91" s="467"/>
      <c r="M91" s="467"/>
      <c r="N91" s="467"/>
      <c r="O91" s="468"/>
      <c r="P91" s="580">
        <f t="shared" si="14"/>
        <v>0</v>
      </c>
      <c r="Q91" s="1166" t="str">
        <f t="shared" ca="1" si="15"/>
        <v/>
      </c>
      <c r="AJ91" s="1227" t="b">
        <v>0</v>
      </c>
      <c r="AK91" s="373">
        <v>0</v>
      </c>
      <c r="AL91" s="277">
        <f t="shared" si="19"/>
        <v>0</v>
      </c>
      <c r="AM91" t="str">
        <f t="shared" si="12"/>
        <v/>
      </c>
      <c r="AN91" s="1227" t="b">
        <v>0</v>
      </c>
      <c r="AO91" s="467"/>
      <c r="AP91" s="373">
        <f t="shared" si="16"/>
        <v>0</v>
      </c>
      <c r="AQ91" s="373" t="b">
        <f t="shared" si="17"/>
        <v>0</v>
      </c>
      <c r="AR91" s="373" t="b">
        <v>0</v>
      </c>
      <c r="CK91" s="467"/>
      <c r="CL91" s="467"/>
      <c r="CM91" s="467"/>
      <c r="CN91" s="467"/>
      <c r="CO91" s="468"/>
      <c r="CP91" t="str">
        <f ca="1">IF(ISERROR(MATCH(INT(CQ91),Setup!$D$19:$D$34,1)),"",MATCH(INT(CQ91),Setup!$D$19:$D$34,1))</f>
        <v/>
      </c>
      <c r="CQ91" s="3" t="str">
        <f t="shared" ca="1" si="13"/>
        <v/>
      </c>
      <c r="CR91" s="1163" t="str">
        <f ca="1">IF(OR(CP91="",CQ91=""),"",IF(CQ91*365&gt;=Setup!$AB$29,ROUND(OFFSET(Setup!$D$18,CP91,1)*(CQ91-OFFSET(Setup!$D$18,CP91,0))+OFFSET(Setup!$D$18,CP91,4),4),0)-IF(ISERROR(VLOOKUP($C91,MainDBase,13,FALSE)),"",VLOOKUP($C91,MainDBase,13,FALSE)))</f>
        <v/>
      </c>
      <c r="CT91" s="1164" t="str">
        <f t="shared" ca="1" si="18"/>
        <v/>
      </c>
      <c r="CU91" s="927"/>
      <c r="CV91" s="927"/>
      <c r="CW91" s="927"/>
      <c r="CX91" s="927"/>
      <c r="CY91" s="928"/>
    </row>
    <row r="92" spans="1:103" ht="14.25" customHeight="1">
      <c r="A92" s="1215">
        <v>91</v>
      </c>
      <c r="B92" s="465"/>
      <c r="C92" s="465"/>
      <c r="D92" s="466"/>
      <c r="E92" s="466"/>
      <c r="F92" s="466"/>
      <c r="G92" s="466"/>
      <c r="H92" s="466"/>
      <c r="I92" s="1219" t="str">
        <f t="shared" si="11"/>
        <v/>
      </c>
      <c r="J92" s="1220"/>
      <c r="K92" s="467"/>
      <c r="L92" s="467"/>
      <c r="M92" s="467"/>
      <c r="N92" s="467"/>
      <c r="O92" s="467"/>
      <c r="P92" s="580">
        <f t="shared" si="14"/>
        <v>0</v>
      </c>
      <c r="Q92" s="1166" t="str">
        <f t="shared" ca="1" si="15"/>
        <v/>
      </c>
      <c r="AJ92" s="1227" t="b">
        <v>0</v>
      </c>
      <c r="AK92" s="373">
        <v>0</v>
      </c>
      <c r="AL92" s="277">
        <f t="shared" si="19"/>
        <v>0</v>
      </c>
      <c r="AM92" t="str">
        <f t="shared" si="12"/>
        <v/>
      </c>
      <c r="AN92" s="1227" t="b">
        <v>0</v>
      </c>
      <c r="AO92" s="467"/>
      <c r="AP92" s="373">
        <f t="shared" si="16"/>
        <v>0</v>
      </c>
      <c r="AQ92" s="373" t="b">
        <f t="shared" si="17"/>
        <v>0</v>
      </c>
      <c r="AR92" s="373" t="b">
        <v>0</v>
      </c>
      <c r="CK92" s="467"/>
      <c r="CL92" s="467"/>
      <c r="CM92" s="467"/>
      <c r="CN92" s="467"/>
      <c r="CO92" s="467"/>
      <c r="CP92" t="str">
        <f ca="1">IF(ISERROR(MATCH(INT(CQ92),Setup!$D$19:$D$34,1)),"",MATCH(INT(CQ92),Setup!$D$19:$D$34,1))</f>
        <v/>
      </c>
      <c r="CQ92" s="3" t="str">
        <f t="shared" ca="1" si="13"/>
        <v/>
      </c>
      <c r="CR92" s="1163" t="str">
        <f ca="1">IF(OR(CP92="",CQ92=""),"",IF(CQ92*365&gt;=Setup!$AB$29,ROUND(OFFSET(Setup!$D$18,CP92,1)*(CQ92-OFFSET(Setup!$D$18,CP92,0))+OFFSET(Setup!$D$18,CP92,4),4),0)-IF(ISERROR(VLOOKUP($C92,MainDBase,13,FALSE)),"",VLOOKUP($C92,MainDBase,13,FALSE)))</f>
        <v/>
      </c>
      <c r="CT92" s="1164" t="str">
        <f t="shared" ca="1" si="18"/>
        <v/>
      </c>
      <c r="CU92" s="927"/>
      <c r="CV92" s="927"/>
      <c r="CW92" s="927"/>
      <c r="CX92" s="927"/>
      <c r="CY92" s="927"/>
    </row>
    <row r="93" spans="1:103" ht="14.25" customHeight="1">
      <c r="A93" s="1215">
        <v>92</v>
      </c>
      <c r="B93" s="465"/>
      <c r="C93" s="465"/>
      <c r="D93" s="466"/>
      <c r="E93" s="466"/>
      <c r="F93" s="466"/>
      <c r="G93" s="466"/>
      <c r="H93" s="466"/>
      <c r="I93" s="1219" t="str">
        <f t="shared" si="11"/>
        <v/>
      </c>
      <c r="J93" s="1220"/>
      <c r="K93" s="467"/>
      <c r="L93" s="467"/>
      <c r="M93" s="467"/>
      <c r="N93" s="467"/>
      <c r="O93" s="468"/>
      <c r="P93" s="580">
        <f t="shared" si="14"/>
        <v>0</v>
      </c>
      <c r="Q93" s="1166" t="str">
        <f t="shared" ca="1" si="15"/>
        <v/>
      </c>
      <c r="AJ93" s="1227" t="b">
        <v>0</v>
      </c>
      <c r="AK93" s="373">
        <v>0</v>
      </c>
      <c r="AL93" s="277">
        <f t="shared" si="19"/>
        <v>0</v>
      </c>
      <c r="AM93" t="str">
        <f t="shared" si="12"/>
        <v/>
      </c>
      <c r="AN93" s="1227" t="b">
        <v>0</v>
      </c>
      <c r="AO93" s="467"/>
      <c r="AP93" s="373">
        <f t="shared" si="16"/>
        <v>0</v>
      </c>
      <c r="AQ93" s="373" t="b">
        <f t="shared" si="17"/>
        <v>0</v>
      </c>
      <c r="AR93" s="373" t="b">
        <v>0</v>
      </c>
      <c r="CK93" s="467"/>
      <c r="CL93" s="467"/>
      <c r="CM93" s="467"/>
      <c r="CN93" s="467"/>
      <c r="CO93" s="468"/>
      <c r="CP93" t="str">
        <f ca="1">IF(ISERROR(MATCH(INT(CQ93),Setup!$D$19:$D$34,1)),"",MATCH(INT(CQ93),Setup!$D$19:$D$34,1))</f>
        <v/>
      </c>
      <c r="CQ93" s="3" t="str">
        <f t="shared" ca="1" si="13"/>
        <v/>
      </c>
      <c r="CR93" s="1163" t="str">
        <f ca="1">IF(OR(CP93="",CQ93=""),"",IF(CQ93*365&gt;=Setup!$AB$29,ROUND(OFFSET(Setup!$D$18,CP93,1)*(CQ93-OFFSET(Setup!$D$18,CP93,0))+OFFSET(Setup!$D$18,CP93,4),4),0)-IF(ISERROR(VLOOKUP($C93,MainDBase,13,FALSE)),"",VLOOKUP($C93,MainDBase,13,FALSE)))</f>
        <v/>
      </c>
      <c r="CT93" s="1164" t="str">
        <f t="shared" ca="1" si="18"/>
        <v/>
      </c>
      <c r="CU93" s="927"/>
      <c r="CV93" s="927"/>
      <c r="CW93" s="927"/>
      <c r="CX93" s="927"/>
      <c r="CY93" s="928"/>
    </row>
    <row r="94" spans="1:103" ht="14.25" customHeight="1">
      <c r="A94" s="1215">
        <v>93</v>
      </c>
      <c r="B94" s="465"/>
      <c r="C94" s="465"/>
      <c r="D94" s="466"/>
      <c r="E94" s="466"/>
      <c r="F94" s="466"/>
      <c r="G94" s="466"/>
      <c r="H94" s="466"/>
      <c r="I94" s="1219" t="str">
        <f t="shared" si="11"/>
        <v/>
      </c>
      <c r="J94" s="1220"/>
      <c r="K94" s="467"/>
      <c r="L94" s="467"/>
      <c r="M94" s="467"/>
      <c r="N94" s="467"/>
      <c r="O94" s="467"/>
      <c r="P94" s="580">
        <f t="shared" si="14"/>
        <v>0</v>
      </c>
      <c r="Q94" s="1166" t="str">
        <f t="shared" ca="1" si="15"/>
        <v/>
      </c>
      <c r="AJ94" s="1227" t="b">
        <v>0</v>
      </c>
      <c r="AK94" s="373">
        <v>0</v>
      </c>
      <c r="AL94" s="277">
        <f t="shared" si="19"/>
        <v>0</v>
      </c>
      <c r="AM94" t="str">
        <f t="shared" si="12"/>
        <v/>
      </c>
      <c r="AN94" s="1227" t="b">
        <v>0</v>
      </c>
      <c r="AO94" s="467"/>
      <c r="AP94" s="373">
        <f t="shared" si="16"/>
        <v>0</v>
      </c>
      <c r="AQ94" s="373" t="b">
        <f t="shared" si="17"/>
        <v>0</v>
      </c>
      <c r="AR94" s="373" t="b">
        <v>0</v>
      </c>
      <c r="CK94" s="467"/>
      <c r="CL94" s="467"/>
      <c r="CM94" s="467"/>
      <c r="CN94" s="467"/>
      <c r="CO94" s="467"/>
      <c r="CP94" t="str">
        <f ca="1">IF(ISERROR(MATCH(INT(CQ94),Setup!$D$19:$D$34,1)),"",MATCH(INT(CQ94),Setup!$D$19:$D$34,1))</f>
        <v/>
      </c>
      <c r="CQ94" s="3" t="str">
        <f t="shared" ca="1" si="13"/>
        <v/>
      </c>
      <c r="CR94" s="1163" t="str">
        <f ca="1">IF(OR(CP94="",CQ94=""),"",IF(CQ94*365&gt;=Setup!$AB$29,ROUND(OFFSET(Setup!$D$18,CP94,1)*(CQ94-OFFSET(Setup!$D$18,CP94,0))+OFFSET(Setup!$D$18,CP94,4),4),0)-IF(ISERROR(VLOOKUP($C94,MainDBase,13,FALSE)),"",VLOOKUP($C94,MainDBase,13,FALSE)))</f>
        <v/>
      </c>
      <c r="CT94" s="1164" t="str">
        <f t="shared" ca="1" si="18"/>
        <v/>
      </c>
      <c r="CU94" s="927"/>
      <c r="CV94" s="927"/>
      <c r="CW94" s="927"/>
      <c r="CX94" s="927"/>
      <c r="CY94" s="927"/>
    </row>
    <row r="95" spans="1:103" ht="14.25" customHeight="1">
      <c r="A95" s="1215">
        <v>94</v>
      </c>
      <c r="B95" s="465"/>
      <c r="C95" s="465"/>
      <c r="D95" s="466"/>
      <c r="E95" s="466"/>
      <c r="F95" s="466"/>
      <c r="G95" s="466"/>
      <c r="H95" s="466"/>
      <c r="I95" s="1219" t="str">
        <f t="shared" si="11"/>
        <v/>
      </c>
      <c r="J95" s="1220"/>
      <c r="K95" s="467"/>
      <c r="L95" s="467"/>
      <c r="M95" s="467"/>
      <c r="N95" s="467"/>
      <c r="O95" s="468"/>
      <c r="P95" s="580">
        <f t="shared" si="14"/>
        <v>0</v>
      </c>
      <c r="Q95" s="1166" t="str">
        <f t="shared" ca="1" si="15"/>
        <v/>
      </c>
      <c r="AJ95" s="1227" t="b">
        <v>0</v>
      </c>
      <c r="AK95" s="373">
        <v>0</v>
      </c>
      <c r="AL95" s="277">
        <f t="shared" si="19"/>
        <v>0</v>
      </c>
      <c r="AM95" t="str">
        <f t="shared" si="12"/>
        <v/>
      </c>
      <c r="AN95" s="1227" t="b">
        <v>0</v>
      </c>
      <c r="AO95" s="467"/>
      <c r="AP95" s="373">
        <f t="shared" si="16"/>
        <v>0</v>
      </c>
      <c r="AQ95" s="373" t="b">
        <f t="shared" si="17"/>
        <v>0</v>
      </c>
      <c r="AR95" s="373" t="b">
        <v>0</v>
      </c>
      <c r="CK95" s="467"/>
      <c r="CL95" s="467"/>
      <c r="CM95" s="467"/>
      <c r="CN95" s="467"/>
      <c r="CO95" s="468"/>
      <c r="CP95" t="str">
        <f ca="1">IF(ISERROR(MATCH(INT(CQ95),Setup!$D$19:$D$34,1)),"",MATCH(INT(CQ95),Setup!$D$19:$D$34,1))</f>
        <v/>
      </c>
      <c r="CQ95" s="3" t="str">
        <f t="shared" ca="1" si="13"/>
        <v/>
      </c>
      <c r="CR95" s="1163" t="str">
        <f ca="1">IF(OR(CP95="",CQ95=""),"",IF(CQ95*365&gt;=Setup!$AB$29,ROUND(OFFSET(Setup!$D$18,CP95,1)*(CQ95-OFFSET(Setup!$D$18,CP95,0))+OFFSET(Setup!$D$18,CP95,4),4),0)-IF(ISERROR(VLOOKUP($C95,MainDBase,13,FALSE)),"",VLOOKUP($C95,MainDBase,13,FALSE)))</f>
        <v/>
      </c>
      <c r="CT95" s="1164" t="str">
        <f t="shared" ca="1" si="18"/>
        <v/>
      </c>
      <c r="CU95" s="927"/>
      <c r="CV95" s="927"/>
      <c r="CW95" s="927"/>
      <c r="CX95" s="927"/>
      <c r="CY95" s="928"/>
    </row>
    <row r="96" spans="1:103" ht="14.25" customHeight="1">
      <c r="A96" s="1215">
        <v>95</v>
      </c>
      <c r="B96" s="465"/>
      <c r="C96" s="465"/>
      <c r="D96" s="466"/>
      <c r="E96" s="466"/>
      <c r="F96" s="466"/>
      <c r="G96" s="466"/>
      <c r="H96" s="466"/>
      <c r="I96" s="1219" t="str">
        <f t="shared" si="11"/>
        <v/>
      </c>
      <c r="J96" s="1220"/>
      <c r="K96" s="467"/>
      <c r="L96" s="467"/>
      <c r="M96" s="467"/>
      <c r="N96" s="467"/>
      <c r="O96" s="467"/>
      <c r="P96" s="580">
        <f t="shared" si="14"/>
        <v>0</v>
      </c>
      <c r="Q96" s="1166" t="str">
        <f t="shared" ca="1" si="15"/>
        <v/>
      </c>
      <c r="AJ96" s="1227" t="b">
        <v>0</v>
      </c>
      <c r="AK96" s="373">
        <v>0</v>
      </c>
      <c r="AL96" s="277">
        <f t="shared" si="19"/>
        <v>0</v>
      </c>
      <c r="AM96" t="str">
        <f t="shared" si="12"/>
        <v/>
      </c>
      <c r="AN96" s="1227" t="b">
        <v>0</v>
      </c>
      <c r="AO96" s="467"/>
      <c r="AP96" s="373">
        <f t="shared" si="16"/>
        <v>0</v>
      </c>
      <c r="AQ96" s="373" t="b">
        <f t="shared" si="17"/>
        <v>0</v>
      </c>
      <c r="AR96" s="373" t="b">
        <v>0</v>
      </c>
      <c r="CK96" s="467"/>
      <c r="CL96" s="467"/>
      <c r="CM96" s="467"/>
      <c r="CN96" s="467"/>
      <c r="CO96" s="467"/>
      <c r="CP96" t="str">
        <f ca="1">IF(ISERROR(MATCH(INT(CQ96),Setup!$D$19:$D$34,1)),"",MATCH(INT(CQ96),Setup!$D$19:$D$34,1))</f>
        <v/>
      </c>
      <c r="CQ96" s="3" t="str">
        <f t="shared" ca="1" si="13"/>
        <v/>
      </c>
      <c r="CR96" s="1163" t="str">
        <f ca="1">IF(OR(CP96="",CQ96=""),"",IF(CQ96*365&gt;=Setup!$AB$29,ROUND(OFFSET(Setup!$D$18,CP96,1)*(CQ96-OFFSET(Setup!$D$18,CP96,0))+OFFSET(Setup!$D$18,CP96,4),4),0)-IF(ISERROR(VLOOKUP($C96,MainDBase,13,FALSE)),"",VLOOKUP($C96,MainDBase,13,FALSE)))</f>
        <v/>
      </c>
      <c r="CT96" s="1164" t="str">
        <f t="shared" ca="1" si="18"/>
        <v/>
      </c>
      <c r="CU96" s="927"/>
      <c r="CV96" s="927"/>
      <c r="CW96" s="927"/>
      <c r="CX96" s="927"/>
      <c r="CY96" s="927"/>
    </row>
    <row r="97" spans="1:103" ht="14.25" customHeight="1">
      <c r="A97" s="1215">
        <v>96</v>
      </c>
      <c r="B97" s="465"/>
      <c r="C97" s="465"/>
      <c r="D97" s="466"/>
      <c r="E97" s="466"/>
      <c r="F97" s="466"/>
      <c r="G97" s="466"/>
      <c r="H97" s="466"/>
      <c r="I97" s="1219" t="str">
        <f t="shared" si="11"/>
        <v/>
      </c>
      <c r="J97" s="1220"/>
      <c r="K97" s="467"/>
      <c r="L97" s="467"/>
      <c r="M97" s="467"/>
      <c r="N97" s="467"/>
      <c r="O97" s="468"/>
      <c r="P97" s="580">
        <f t="shared" si="14"/>
        <v>0</v>
      </c>
      <c r="Q97" s="1166" t="str">
        <f t="shared" ca="1" si="15"/>
        <v/>
      </c>
      <c r="AJ97" s="1227" t="b">
        <v>0</v>
      </c>
      <c r="AK97" s="373">
        <v>0</v>
      </c>
      <c r="AL97" s="277">
        <f t="shared" si="19"/>
        <v>0</v>
      </c>
      <c r="AM97" t="str">
        <f t="shared" si="12"/>
        <v/>
      </c>
      <c r="AN97" s="1227" t="b">
        <v>0</v>
      </c>
      <c r="AO97" s="467"/>
      <c r="AP97" s="373">
        <f t="shared" si="16"/>
        <v>0</v>
      </c>
      <c r="AQ97" s="373" t="b">
        <f t="shared" si="17"/>
        <v>0</v>
      </c>
      <c r="AR97" s="373" t="b">
        <v>0</v>
      </c>
      <c r="CK97" s="467"/>
      <c r="CL97" s="467"/>
      <c r="CM97" s="467"/>
      <c r="CN97" s="467"/>
      <c r="CO97" s="468"/>
      <c r="CP97" t="str">
        <f ca="1">IF(ISERROR(MATCH(INT(CQ97),Setup!$D$19:$D$34,1)),"",MATCH(INT(CQ97),Setup!$D$19:$D$34,1))</f>
        <v/>
      </c>
      <c r="CQ97" s="3" t="str">
        <f t="shared" ca="1" si="13"/>
        <v/>
      </c>
      <c r="CR97" s="1163" t="str">
        <f ca="1">IF(OR(CP97="",CQ97=""),"",IF(CQ97*365&gt;=Setup!$AB$29,ROUND(OFFSET(Setup!$D$18,CP97,1)*(CQ97-OFFSET(Setup!$D$18,CP97,0))+OFFSET(Setup!$D$18,CP97,4),4),0)-IF(ISERROR(VLOOKUP($C97,MainDBase,13,FALSE)),"",VLOOKUP($C97,MainDBase,13,FALSE)))</f>
        <v/>
      </c>
      <c r="CT97" s="1164" t="str">
        <f t="shared" ca="1" si="18"/>
        <v/>
      </c>
      <c r="CU97" s="927"/>
      <c r="CV97" s="927"/>
      <c r="CW97" s="927"/>
      <c r="CX97" s="927"/>
      <c r="CY97" s="928"/>
    </row>
    <row r="98" spans="1:103" ht="14.25" customHeight="1">
      <c r="A98" s="1215">
        <v>97</v>
      </c>
      <c r="B98" s="465"/>
      <c r="C98" s="465"/>
      <c r="D98" s="466"/>
      <c r="E98" s="466"/>
      <c r="F98" s="466"/>
      <c r="G98" s="466"/>
      <c r="H98" s="466"/>
      <c r="I98" s="1219" t="str">
        <f t="shared" si="11"/>
        <v/>
      </c>
      <c r="J98" s="1220"/>
      <c r="K98" s="467"/>
      <c r="L98" s="467"/>
      <c r="M98" s="467"/>
      <c r="N98" s="467"/>
      <c r="O98" s="467"/>
      <c r="P98" s="580">
        <f t="shared" si="14"/>
        <v>0</v>
      </c>
      <c r="Q98" s="1166" t="str">
        <f t="shared" ca="1" si="15"/>
        <v/>
      </c>
      <c r="AJ98" s="1227" t="b">
        <v>0</v>
      </c>
      <c r="AK98" s="373">
        <v>0</v>
      </c>
      <c r="AL98" s="277">
        <f t="shared" si="19"/>
        <v>0</v>
      </c>
      <c r="AM98" t="str">
        <f t="shared" si="12"/>
        <v/>
      </c>
      <c r="AN98" s="1227" t="b">
        <v>0</v>
      </c>
      <c r="AO98" s="467"/>
      <c r="AP98" s="373">
        <f t="shared" si="16"/>
        <v>0</v>
      </c>
      <c r="AQ98" s="373" t="b">
        <f t="shared" si="17"/>
        <v>0</v>
      </c>
      <c r="AR98" s="373" t="b">
        <v>0</v>
      </c>
      <c r="CK98" s="467"/>
      <c r="CL98" s="467"/>
      <c r="CM98" s="467"/>
      <c r="CN98" s="467"/>
      <c r="CO98" s="467"/>
      <c r="CP98" t="str">
        <f ca="1">IF(ISERROR(MATCH(INT(CQ98),Setup!$D$19:$D$34,1)),"",MATCH(INT(CQ98),Setup!$D$19:$D$34,1))</f>
        <v/>
      </c>
      <c r="CQ98" s="3" t="str">
        <f t="shared" ca="1" si="13"/>
        <v/>
      </c>
      <c r="CR98" s="1163" t="str">
        <f ca="1">IF(OR(CP98="",CQ98=""),"",IF(CQ98*365&gt;=Setup!$AB$29,ROUND(OFFSET(Setup!$D$18,CP98,1)*(CQ98-OFFSET(Setup!$D$18,CP98,0))+OFFSET(Setup!$D$18,CP98,4),4),0)-IF(ISERROR(VLOOKUP($C98,MainDBase,13,FALSE)),"",VLOOKUP($C98,MainDBase,13,FALSE)))</f>
        <v/>
      </c>
      <c r="CT98" s="1164" t="str">
        <f t="shared" ca="1" si="18"/>
        <v/>
      </c>
      <c r="CU98" s="927"/>
      <c r="CV98" s="927"/>
      <c r="CW98" s="927"/>
      <c r="CX98" s="927"/>
      <c r="CY98" s="927"/>
    </row>
    <row r="99" spans="1:103" ht="14.25" customHeight="1">
      <c r="A99" s="1215">
        <v>98</v>
      </c>
      <c r="B99" s="465"/>
      <c r="C99" s="465"/>
      <c r="D99" s="466"/>
      <c r="E99" s="466"/>
      <c r="F99" s="466"/>
      <c r="G99" s="466"/>
      <c r="H99" s="466"/>
      <c r="I99" s="1219" t="str">
        <f t="shared" si="11"/>
        <v/>
      </c>
      <c r="J99" s="1220"/>
      <c r="K99" s="467"/>
      <c r="L99" s="467"/>
      <c r="M99" s="467"/>
      <c r="N99" s="467"/>
      <c r="O99" s="468"/>
      <c r="P99" s="580">
        <f t="shared" si="14"/>
        <v>0</v>
      </c>
      <c r="Q99" s="1166" t="str">
        <f t="shared" ca="1" si="15"/>
        <v/>
      </c>
      <c r="AJ99" s="1227" t="b">
        <v>0</v>
      </c>
      <c r="AK99" s="373">
        <v>0</v>
      </c>
      <c r="AL99" s="277">
        <f t="shared" si="19"/>
        <v>0</v>
      </c>
      <c r="AM99" t="str">
        <f t="shared" si="12"/>
        <v/>
      </c>
      <c r="AN99" s="1227" t="b">
        <v>0</v>
      </c>
      <c r="AO99" s="467"/>
      <c r="AP99" s="373">
        <f t="shared" si="16"/>
        <v>0</v>
      </c>
      <c r="AQ99" s="373" t="b">
        <f t="shared" si="17"/>
        <v>0</v>
      </c>
      <c r="AR99" s="373" t="b">
        <v>0</v>
      </c>
      <c r="CK99" s="467"/>
      <c r="CL99" s="467"/>
      <c r="CM99" s="467"/>
      <c r="CN99" s="467"/>
      <c r="CO99" s="468"/>
      <c r="CP99" t="str">
        <f ca="1">IF(ISERROR(MATCH(INT(CQ99),Setup!$D$19:$D$34,1)),"",MATCH(INT(CQ99),Setup!$D$19:$D$34,1))</f>
        <v/>
      </c>
      <c r="CQ99" s="3" t="str">
        <f t="shared" ca="1" si="13"/>
        <v/>
      </c>
      <c r="CR99" s="1163" t="str">
        <f ca="1">IF(OR(CP99="",CQ99=""),"",IF(CQ99*365&gt;=Setup!$AB$29,ROUND(OFFSET(Setup!$D$18,CP99,1)*(CQ99-OFFSET(Setup!$D$18,CP99,0))+OFFSET(Setup!$D$18,CP99,4),4),0)-IF(ISERROR(VLOOKUP($C99,MainDBase,13,FALSE)),"",VLOOKUP($C99,MainDBase,13,FALSE)))</f>
        <v/>
      </c>
      <c r="CT99" s="1164" t="str">
        <f t="shared" ca="1" si="18"/>
        <v/>
      </c>
      <c r="CU99" s="927"/>
      <c r="CV99" s="927"/>
      <c r="CW99" s="927"/>
      <c r="CX99" s="927"/>
      <c r="CY99" s="928"/>
    </row>
    <row r="100" spans="1:103" ht="14.25" customHeight="1">
      <c r="A100" s="1215">
        <v>99</v>
      </c>
      <c r="B100" s="465"/>
      <c r="C100" s="465"/>
      <c r="D100" s="466"/>
      <c r="E100" s="466"/>
      <c r="F100" s="466"/>
      <c r="G100" s="466"/>
      <c r="H100" s="466"/>
      <c r="I100" s="1219" t="str">
        <f t="shared" si="11"/>
        <v/>
      </c>
      <c r="J100" s="1220"/>
      <c r="K100" s="467"/>
      <c r="L100" s="467"/>
      <c r="M100" s="467"/>
      <c r="N100" s="467"/>
      <c r="O100" s="467"/>
      <c r="P100" s="580">
        <f t="shared" si="14"/>
        <v>0</v>
      </c>
      <c r="Q100" s="1166" t="str">
        <f t="shared" ca="1" si="15"/>
        <v/>
      </c>
      <c r="AJ100" s="1227" t="b">
        <v>0</v>
      </c>
      <c r="AK100" s="373">
        <v>0</v>
      </c>
      <c r="AL100" s="277">
        <f t="shared" si="19"/>
        <v>0</v>
      </c>
      <c r="AM100" t="str">
        <f t="shared" si="12"/>
        <v/>
      </c>
      <c r="AN100" s="1227" t="b">
        <v>0</v>
      </c>
      <c r="AO100" s="467"/>
      <c r="AP100" s="373">
        <f t="shared" si="16"/>
        <v>0</v>
      </c>
      <c r="AQ100" s="373" t="b">
        <f t="shared" si="17"/>
        <v>0</v>
      </c>
      <c r="AR100" s="373" t="b">
        <v>0</v>
      </c>
      <c r="CK100" s="467"/>
      <c r="CL100" s="467"/>
      <c r="CM100" s="467"/>
      <c r="CN100" s="467"/>
      <c r="CO100" s="467"/>
      <c r="CP100" t="str">
        <f ca="1">IF(ISERROR(MATCH(INT(CQ100),Setup!$D$19:$D$34,1)),"",MATCH(INT(CQ100),Setup!$D$19:$D$34,1))</f>
        <v/>
      </c>
      <c r="CQ100" s="3" t="str">
        <f t="shared" ca="1" si="13"/>
        <v/>
      </c>
      <c r="CR100" s="1163" t="str">
        <f ca="1">IF(OR(CP100="",CQ100=""),"",IF(CQ100*365&gt;=Setup!$AB$29,ROUND(OFFSET(Setup!$D$18,CP100,1)*(CQ100-OFFSET(Setup!$D$18,CP100,0))+OFFSET(Setup!$D$18,CP100,4),4),0)-IF(ISERROR(VLOOKUP($C100,MainDBase,13,FALSE)),"",VLOOKUP($C100,MainDBase,13,FALSE)))</f>
        <v/>
      </c>
      <c r="CT100" s="1164" t="str">
        <f t="shared" ca="1" si="18"/>
        <v/>
      </c>
      <c r="CU100" s="927"/>
      <c r="CV100" s="927"/>
      <c r="CW100" s="927"/>
      <c r="CX100" s="927"/>
      <c r="CY100" s="927"/>
    </row>
    <row r="101" spans="1:103" ht="14.25" customHeight="1">
      <c r="A101" s="1215">
        <v>100</v>
      </c>
      <c r="B101" s="465"/>
      <c r="C101" s="465"/>
      <c r="D101" s="466"/>
      <c r="E101" s="466"/>
      <c r="F101" s="466"/>
      <c r="G101" s="466"/>
      <c r="H101" s="466"/>
      <c r="I101" s="1219" t="str">
        <f t="shared" si="11"/>
        <v/>
      </c>
      <c r="J101" s="1220"/>
      <c r="K101" s="467"/>
      <c r="L101" s="467"/>
      <c r="M101" s="467"/>
      <c r="N101" s="467"/>
      <c r="O101" s="468"/>
      <c r="P101" s="580">
        <f t="shared" si="14"/>
        <v>0</v>
      </c>
      <c r="Q101" s="1166" t="str">
        <f t="shared" ca="1" si="15"/>
        <v/>
      </c>
      <c r="AJ101" s="1227" t="b">
        <v>0</v>
      </c>
      <c r="AK101" s="373">
        <v>0</v>
      </c>
      <c r="AL101" s="277">
        <f t="shared" si="19"/>
        <v>0</v>
      </c>
      <c r="AM101" t="str">
        <f t="shared" si="12"/>
        <v/>
      </c>
      <c r="AN101" s="1227" t="b">
        <v>0</v>
      </c>
      <c r="AO101" s="467"/>
      <c r="AP101" s="373">
        <f t="shared" si="16"/>
        <v>0</v>
      </c>
      <c r="AQ101" s="373" t="b">
        <f t="shared" si="17"/>
        <v>0</v>
      </c>
      <c r="AR101" s="373" t="b">
        <v>0</v>
      </c>
      <c r="CK101" s="467"/>
      <c r="CL101" s="467"/>
      <c r="CM101" s="467"/>
      <c r="CN101" s="467"/>
      <c r="CO101" s="468"/>
      <c r="CP101" t="str">
        <f ca="1">IF(ISERROR(MATCH(INT(CQ101),Setup!$D$19:$D$34,1)),"",MATCH(INT(CQ101),Setup!$D$19:$D$34,1))</f>
        <v/>
      </c>
      <c r="CQ101" s="3" t="str">
        <f t="shared" ca="1" si="13"/>
        <v/>
      </c>
      <c r="CR101" s="1163" t="str">
        <f ca="1">IF(OR(CP101="",CQ101=""),"",IF(CQ101*365&gt;=Setup!$AB$29,ROUND(OFFSET(Setup!$D$18,CP101,1)*(CQ101-OFFSET(Setup!$D$18,CP101,0))+OFFSET(Setup!$D$18,CP101,4),4),0)-IF(ISERROR(VLOOKUP($C101,MainDBase,13,FALSE)),"",VLOOKUP($C101,MainDBase,13,FALSE)))</f>
        <v/>
      </c>
      <c r="CT101" s="1164" t="str">
        <f t="shared" ca="1" si="18"/>
        <v/>
      </c>
      <c r="CU101" s="927"/>
      <c r="CV101" s="927"/>
      <c r="CW101" s="927"/>
      <c r="CX101" s="927"/>
      <c r="CY101" s="928"/>
    </row>
    <row r="102" spans="1:103" ht="14.25" customHeight="1">
      <c r="A102" s="1215">
        <v>101</v>
      </c>
      <c r="B102" s="465"/>
      <c r="C102" s="465"/>
      <c r="D102" s="466"/>
      <c r="E102" s="466"/>
      <c r="F102" s="466"/>
      <c r="G102" s="466"/>
      <c r="H102" s="466"/>
      <c r="I102" s="1219" t="str">
        <f t="shared" si="11"/>
        <v/>
      </c>
      <c r="J102" s="1220"/>
      <c r="K102" s="467"/>
      <c r="L102" s="467"/>
      <c r="M102" s="467"/>
      <c r="N102" s="467"/>
      <c r="O102" s="467"/>
      <c r="P102" s="580">
        <f t="shared" si="14"/>
        <v>0</v>
      </c>
      <c r="Q102" s="1166" t="str">
        <f t="shared" ca="1" si="15"/>
        <v/>
      </c>
      <c r="AJ102" s="1227" t="b">
        <v>0</v>
      </c>
      <c r="AK102" s="373">
        <v>0</v>
      </c>
      <c r="AL102" s="277">
        <f t="shared" si="19"/>
        <v>0</v>
      </c>
      <c r="AM102" t="str">
        <f t="shared" si="12"/>
        <v/>
      </c>
      <c r="AN102" s="1227" t="b">
        <v>0</v>
      </c>
      <c r="AO102" s="467"/>
      <c r="AP102" s="373">
        <f t="shared" si="16"/>
        <v>0</v>
      </c>
      <c r="AQ102" s="373" t="b">
        <f t="shared" si="17"/>
        <v>0</v>
      </c>
      <c r="AR102" s="373" t="b">
        <v>0</v>
      </c>
      <c r="CK102" s="467"/>
      <c r="CL102" s="467"/>
      <c r="CM102" s="467"/>
      <c r="CN102" s="467"/>
      <c r="CO102" s="467"/>
      <c r="CP102" t="str">
        <f ca="1">IF(ISERROR(MATCH(INT(CQ102),Setup!$D$19:$D$34,1)),"",MATCH(INT(CQ102),Setup!$D$19:$D$34,1))</f>
        <v/>
      </c>
      <c r="CQ102" s="3" t="str">
        <f t="shared" ca="1" si="13"/>
        <v/>
      </c>
      <c r="CR102" s="1163" t="str">
        <f ca="1">IF(OR(CP102="",CQ102=""),"",IF(CQ102*365&gt;=Setup!$AB$29,ROUND(OFFSET(Setup!$D$18,CP102,1)*(CQ102-OFFSET(Setup!$D$18,CP102,0))+OFFSET(Setup!$D$18,CP102,4),4),0)-IF(ISERROR(VLOOKUP($C102,MainDBase,13,FALSE)),"",VLOOKUP($C102,MainDBase,13,FALSE)))</f>
        <v/>
      </c>
      <c r="CT102" s="1164" t="str">
        <f t="shared" ca="1" si="18"/>
        <v/>
      </c>
      <c r="CU102" s="927"/>
      <c r="CV102" s="927"/>
      <c r="CW102" s="927"/>
      <c r="CX102" s="927"/>
      <c r="CY102" s="927"/>
    </row>
    <row r="103" spans="1:103" ht="14.25" customHeight="1">
      <c r="A103" s="1215">
        <v>102</v>
      </c>
      <c r="B103" s="465"/>
      <c r="C103" s="465"/>
      <c r="D103" s="466"/>
      <c r="E103" s="466"/>
      <c r="F103" s="466"/>
      <c r="G103" s="466"/>
      <c r="H103" s="466"/>
      <c r="I103" s="1219" t="str">
        <f t="shared" si="11"/>
        <v/>
      </c>
      <c r="J103" s="1220"/>
      <c r="K103" s="467"/>
      <c r="L103" s="467"/>
      <c r="M103" s="467"/>
      <c r="N103" s="467"/>
      <c r="O103" s="468"/>
      <c r="P103" s="580">
        <f t="shared" si="14"/>
        <v>0</v>
      </c>
      <c r="Q103" s="1166" t="str">
        <f t="shared" ca="1" si="15"/>
        <v/>
      </c>
      <c r="AJ103" s="1227" t="b">
        <v>0</v>
      </c>
      <c r="AK103" s="373">
        <v>0</v>
      </c>
      <c r="AL103" s="277">
        <f t="shared" si="19"/>
        <v>0</v>
      </c>
      <c r="AM103" t="str">
        <f t="shared" si="12"/>
        <v/>
      </c>
      <c r="AN103" s="1227" t="b">
        <v>0</v>
      </c>
      <c r="AO103" s="467"/>
      <c r="AP103" s="373">
        <f t="shared" si="16"/>
        <v>0</v>
      </c>
      <c r="AQ103" s="373" t="b">
        <f t="shared" si="17"/>
        <v>0</v>
      </c>
      <c r="AR103" s="373" t="b">
        <v>0</v>
      </c>
      <c r="CK103" s="467"/>
      <c r="CL103" s="467"/>
      <c r="CM103" s="467"/>
      <c r="CN103" s="467"/>
      <c r="CO103" s="468"/>
      <c r="CP103" t="str">
        <f ca="1">IF(ISERROR(MATCH(INT(CQ103),Setup!$D$19:$D$34,1)),"",MATCH(INT(CQ103),Setup!$D$19:$D$34,1))</f>
        <v/>
      </c>
      <c r="CQ103" s="3" t="str">
        <f t="shared" ca="1" si="13"/>
        <v/>
      </c>
      <c r="CR103" s="1163" t="str">
        <f ca="1">IF(OR(CP103="",CQ103=""),"",IF(CQ103*365&gt;=Setup!$AB$29,ROUND(OFFSET(Setup!$D$18,CP103,1)*(CQ103-OFFSET(Setup!$D$18,CP103,0))+OFFSET(Setup!$D$18,CP103,4),4),0)-IF(ISERROR(VLOOKUP($C103,MainDBase,13,FALSE)),"",VLOOKUP($C103,MainDBase,13,FALSE)))</f>
        <v/>
      </c>
      <c r="CT103" s="1164" t="str">
        <f t="shared" ca="1" si="18"/>
        <v/>
      </c>
      <c r="CU103" s="927"/>
      <c r="CV103" s="927"/>
      <c r="CW103" s="927"/>
      <c r="CX103" s="927"/>
      <c r="CY103" s="928"/>
    </row>
    <row r="104" spans="1:103" ht="14.25" customHeight="1">
      <c r="A104" s="1215">
        <v>103</v>
      </c>
      <c r="B104" s="465"/>
      <c r="C104" s="465"/>
      <c r="D104" s="466"/>
      <c r="E104" s="466"/>
      <c r="F104" s="466"/>
      <c r="G104" s="466"/>
      <c r="H104" s="466"/>
      <c r="I104" s="1219" t="str">
        <f t="shared" si="11"/>
        <v/>
      </c>
      <c r="J104" s="1220"/>
      <c r="K104" s="467"/>
      <c r="L104" s="467"/>
      <c r="M104" s="467"/>
      <c r="N104" s="467"/>
      <c r="O104" s="467"/>
      <c r="P104" s="580">
        <f t="shared" si="14"/>
        <v>0</v>
      </c>
      <c r="Q104" s="1166" t="str">
        <f t="shared" ca="1" si="15"/>
        <v/>
      </c>
      <c r="AJ104" s="1227" t="b">
        <v>0</v>
      </c>
      <c r="AK104" s="373">
        <v>0</v>
      </c>
      <c r="AL104" s="277">
        <f t="shared" si="19"/>
        <v>0</v>
      </c>
      <c r="AM104" t="str">
        <f t="shared" si="12"/>
        <v/>
      </c>
      <c r="AN104" s="1227" t="b">
        <v>0</v>
      </c>
      <c r="AO104" s="467"/>
      <c r="AP104" s="373">
        <f t="shared" si="16"/>
        <v>0</v>
      </c>
      <c r="AQ104" s="373" t="b">
        <f t="shared" si="17"/>
        <v>0</v>
      </c>
      <c r="AR104" s="373" t="b">
        <v>0</v>
      </c>
      <c r="CK104" s="467"/>
      <c r="CL104" s="467"/>
      <c r="CM104" s="467"/>
      <c r="CN104" s="467"/>
      <c r="CO104" s="467"/>
      <c r="CP104" t="str">
        <f ca="1">IF(ISERROR(MATCH(INT(CQ104),Setup!$D$19:$D$34,1)),"",MATCH(INT(CQ104),Setup!$D$19:$D$34,1))</f>
        <v/>
      </c>
      <c r="CQ104" s="3" t="str">
        <f t="shared" ca="1" si="13"/>
        <v/>
      </c>
      <c r="CR104" s="1163" t="str">
        <f ca="1">IF(OR(CP104="",CQ104=""),"",IF(CQ104*365&gt;=Setup!$AB$29,ROUND(OFFSET(Setup!$D$18,CP104,1)*(CQ104-OFFSET(Setup!$D$18,CP104,0))+OFFSET(Setup!$D$18,CP104,4),4),0)-IF(ISERROR(VLOOKUP($C104,MainDBase,13,FALSE)),"",VLOOKUP($C104,MainDBase,13,FALSE)))</f>
        <v/>
      </c>
      <c r="CT104" s="1164" t="str">
        <f t="shared" ca="1" si="18"/>
        <v/>
      </c>
      <c r="CU104" s="927"/>
      <c r="CV104" s="927"/>
      <c r="CW104" s="927"/>
      <c r="CX104" s="927"/>
      <c r="CY104" s="927"/>
    </row>
    <row r="105" spans="1:103" ht="14.25" customHeight="1">
      <c r="A105" s="1215">
        <v>104</v>
      </c>
      <c r="B105" s="465"/>
      <c r="C105" s="465"/>
      <c r="D105" s="466"/>
      <c r="E105" s="466"/>
      <c r="F105" s="466"/>
      <c r="G105" s="466"/>
      <c r="H105" s="466"/>
      <c r="I105" s="1219" t="str">
        <f t="shared" si="11"/>
        <v/>
      </c>
      <c r="J105" s="1220"/>
      <c r="K105" s="467"/>
      <c r="L105" s="467"/>
      <c r="M105" s="467"/>
      <c r="N105" s="467"/>
      <c r="O105" s="468"/>
      <c r="P105" s="580">
        <f t="shared" si="14"/>
        <v>0</v>
      </c>
      <c r="Q105" s="1166" t="str">
        <f t="shared" ca="1" si="15"/>
        <v/>
      </c>
      <c r="AJ105" s="1227" t="b">
        <v>0</v>
      </c>
      <c r="AK105" s="373">
        <v>0</v>
      </c>
      <c r="AL105" s="277">
        <f t="shared" si="19"/>
        <v>0</v>
      </c>
      <c r="AM105" t="str">
        <f t="shared" si="12"/>
        <v/>
      </c>
      <c r="AN105" s="1227" t="b">
        <v>0</v>
      </c>
      <c r="AO105" s="467"/>
      <c r="AP105" s="373">
        <f t="shared" si="16"/>
        <v>0</v>
      </c>
      <c r="AQ105" s="373" t="b">
        <f t="shared" si="17"/>
        <v>0</v>
      </c>
      <c r="AR105" s="373" t="b">
        <v>0</v>
      </c>
      <c r="CK105" s="467"/>
      <c r="CL105" s="467"/>
      <c r="CM105" s="467"/>
      <c r="CN105" s="467"/>
      <c r="CO105" s="468"/>
      <c r="CP105" t="str">
        <f ca="1">IF(ISERROR(MATCH(INT(CQ105),Setup!$D$19:$D$34,1)),"",MATCH(INT(CQ105),Setup!$D$19:$D$34,1))</f>
        <v/>
      </c>
      <c r="CQ105" s="3" t="str">
        <f t="shared" ca="1" si="13"/>
        <v/>
      </c>
      <c r="CR105" s="1163" t="str">
        <f ca="1">IF(OR(CP105="",CQ105=""),"",IF(CQ105*365&gt;=Setup!$AB$29,ROUND(OFFSET(Setup!$D$18,CP105,1)*(CQ105-OFFSET(Setup!$D$18,CP105,0))+OFFSET(Setup!$D$18,CP105,4),4),0)-IF(ISERROR(VLOOKUP($C105,MainDBase,13,FALSE)),"",VLOOKUP($C105,MainDBase,13,FALSE)))</f>
        <v/>
      </c>
      <c r="CT105" s="1164" t="str">
        <f t="shared" ca="1" si="18"/>
        <v/>
      </c>
      <c r="CU105" s="927"/>
      <c r="CV105" s="927"/>
      <c r="CW105" s="927"/>
      <c r="CX105" s="927"/>
      <c r="CY105" s="928"/>
    </row>
    <row r="106" spans="1:103" ht="14.25" customHeight="1">
      <c r="A106" s="1215">
        <v>105</v>
      </c>
      <c r="B106" s="465"/>
      <c r="C106" s="465"/>
      <c r="D106" s="466"/>
      <c r="E106" s="466"/>
      <c r="F106" s="466"/>
      <c r="G106" s="466"/>
      <c r="H106" s="466"/>
      <c r="I106" s="1219" t="str">
        <f t="shared" si="11"/>
        <v/>
      </c>
      <c r="J106" s="1220"/>
      <c r="K106" s="467"/>
      <c r="L106" s="467"/>
      <c r="M106" s="467"/>
      <c r="N106" s="467"/>
      <c r="O106" s="467"/>
      <c r="P106" s="580">
        <f t="shared" si="14"/>
        <v>0</v>
      </c>
      <c r="Q106" s="1166" t="str">
        <f t="shared" ca="1" si="15"/>
        <v/>
      </c>
      <c r="AJ106" s="1227" t="b">
        <v>0</v>
      </c>
      <c r="AK106" s="373">
        <v>0</v>
      </c>
      <c r="AL106" s="277">
        <f t="shared" si="19"/>
        <v>0</v>
      </c>
      <c r="AM106" t="str">
        <f t="shared" si="12"/>
        <v/>
      </c>
      <c r="AN106" s="1227" t="b">
        <v>0</v>
      </c>
      <c r="AO106" s="467"/>
      <c r="AP106" s="373">
        <f t="shared" si="16"/>
        <v>0</v>
      </c>
      <c r="AQ106" s="373" t="b">
        <f t="shared" si="17"/>
        <v>0</v>
      </c>
      <c r="AR106" s="373" t="b">
        <v>0</v>
      </c>
      <c r="CK106" s="467"/>
      <c r="CL106" s="467"/>
      <c r="CM106" s="467"/>
      <c r="CN106" s="467"/>
      <c r="CO106" s="467"/>
      <c r="CP106" t="str">
        <f ca="1">IF(ISERROR(MATCH(INT(CQ106),Setup!$D$19:$D$34,1)),"",MATCH(INT(CQ106),Setup!$D$19:$D$34,1))</f>
        <v/>
      </c>
      <c r="CQ106" s="3" t="str">
        <f t="shared" ca="1" si="13"/>
        <v/>
      </c>
      <c r="CR106" s="1163" t="str">
        <f ca="1">IF(OR(CP106="",CQ106=""),"",IF(CQ106*365&gt;=Setup!$AB$29,ROUND(OFFSET(Setup!$D$18,CP106,1)*(CQ106-OFFSET(Setup!$D$18,CP106,0))+OFFSET(Setup!$D$18,CP106,4),4),0)-IF(ISERROR(VLOOKUP($C106,MainDBase,13,FALSE)),"",VLOOKUP($C106,MainDBase,13,FALSE)))</f>
        <v/>
      </c>
      <c r="CT106" s="1164" t="str">
        <f t="shared" ca="1" si="18"/>
        <v/>
      </c>
      <c r="CU106" s="927"/>
      <c r="CV106" s="927"/>
      <c r="CW106" s="927"/>
      <c r="CX106" s="927"/>
      <c r="CY106" s="927"/>
    </row>
    <row r="107" spans="1:103" ht="14.25" customHeight="1">
      <c r="A107" s="1215">
        <v>106</v>
      </c>
      <c r="B107" s="465"/>
      <c r="C107" s="465"/>
      <c r="D107" s="466"/>
      <c r="E107" s="466"/>
      <c r="F107" s="466"/>
      <c r="G107" s="466"/>
      <c r="H107" s="466"/>
      <c r="I107" s="1219" t="str">
        <f t="shared" si="11"/>
        <v/>
      </c>
      <c r="J107" s="1220"/>
      <c r="K107" s="467"/>
      <c r="L107" s="467"/>
      <c r="M107" s="467"/>
      <c r="N107" s="467"/>
      <c r="O107" s="468"/>
      <c r="P107" s="580">
        <f t="shared" si="14"/>
        <v>0</v>
      </c>
      <c r="Q107" s="1166" t="str">
        <f t="shared" ca="1" si="15"/>
        <v/>
      </c>
      <c r="AJ107" s="1227" t="b">
        <v>0</v>
      </c>
      <c r="AK107" s="373">
        <v>0</v>
      </c>
      <c r="AL107" s="277">
        <f t="shared" si="19"/>
        <v>0</v>
      </c>
      <c r="AM107" t="str">
        <f t="shared" si="12"/>
        <v/>
      </c>
      <c r="AN107" s="1227" t="b">
        <v>0</v>
      </c>
      <c r="AO107" s="467"/>
      <c r="AP107" s="373">
        <f t="shared" si="16"/>
        <v>0</v>
      </c>
      <c r="AQ107" s="373" t="b">
        <f t="shared" si="17"/>
        <v>0</v>
      </c>
      <c r="AR107" s="373" t="b">
        <v>0</v>
      </c>
      <c r="CK107" s="467"/>
      <c r="CL107" s="467"/>
      <c r="CM107" s="467"/>
      <c r="CN107" s="467"/>
      <c r="CO107" s="468"/>
      <c r="CP107" t="str">
        <f ca="1">IF(ISERROR(MATCH(INT(CQ107),Setup!$D$19:$D$34,1)),"",MATCH(INT(CQ107),Setup!$D$19:$D$34,1))</f>
        <v/>
      </c>
      <c r="CQ107" s="3" t="str">
        <f t="shared" ca="1" si="13"/>
        <v/>
      </c>
      <c r="CR107" s="1163" t="str">
        <f ca="1">IF(OR(CP107="",CQ107=""),"",IF(CQ107*365&gt;=Setup!$AB$29,ROUND(OFFSET(Setup!$D$18,CP107,1)*(CQ107-OFFSET(Setup!$D$18,CP107,0))+OFFSET(Setup!$D$18,CP107,4),4),0)-IF(ISERROR(VLOOKUP($C107,MainDBase,13,FALSE)),"",VLOOKUP($C107,MainDBase,13,FALSE)))</f>
        <v/>
      </c>
      <c r="CT107" s="1164" t="str">
        <f t="shared" ca="1" si="18"/>
        <v/>
      </c>
      <c r="CU107" s="927"/>
      <c r="CV107" s="927"/>
      <c r="CW107" s="927"/>
      <c r="CX107" s="927"/>
      <c r="CY107" s="928"/>
    </row>
    <row r="108" spans="1:103" ht="14.25" customHeight="1">
      <c r="A108" s="1215">
        <v>107</v>
      </c>
      <c r="B108" s="465"/>
      <c r="C108" s="465"/>
      <c r="D108" s="466"/>
      <c r="E108" s="466"/>
      <c r="F108" s="466"/>
      <c r="G108" s="466"/>
      <c r="H108" s="466"/>
      <c r="I108" s="1219" t="str">
        <f t="shared" si="11"/>
        <v/>
      </c>
      <c r="J108" s="1220"/>
      <c r="K108" s="467"/>
      <c r="L108" s="467"/>
      <c r="M108" s="467"/>
      <c r="N108" s="467"/>
      <c r="O108" s="467"/>
      <c r="P108" s="580">
        <f t="shared" si="14"/>
        <v>0</v>
      </c>
      <c r="Q108" s="1166" t="str">
        <f t="shared" ca="1" si="15"/>
        <v/>
      </c>
      <c r="AJ108" s="1227" t="b">
        <v>0</v>
      </c>
      <c r="AK108" s="373">
        <v>0</v>
      </c>
      <c r="AL108" s="277">
        <f t="shared" si="19"/>
        <v>0</v>
      </c>
      <c r="AM108" t="str">
        <f t="shared" si="12"/>
        <v/>
      </c>
      <c r="AN108" s="1227" t="b">
        <v>0</v>
      </c>
      <c r="AO108" s="467"/>
      <c r="AP108" s="373">
        <f t="shared" si="16"/>
        <v>0</v>
      </c>
      <c r="AQ108" s="373" t="b">
        <f t="shared" si="17"/>
        <v>0</v>
      </c>
      <c r="AR108" s="373" t="b">
        <v>0</v>
      </c>
      <c r="CK108" s="467"/>
      <c r="CL108" s="467"/>
      <c r="CM108" s="467"/>
      <c r="CN108" s="467"/>
      <c r="CO108" s="467"/>
      <c r="CP108" t="str">
        <f ca="1">IF(ISERROR(MATCH(INT(CQ108),Setup!$D$19:$D$34,1)),"",MATCH(INT(CQ108),Setup!$D$19:$D$34,1))</f>
        <v/>
      </c>
      <c r="CQ108" s="3" t="str">
        <f t="shared" ca="1" si="13"/>
        <v/>
      </c>
      <c r="CR108" s="1163" t="str">
        <f ca="1">IF(OR(CP108="",CQ108=""),"",IF(CQ108*365&gt;=Setup!$AB$29,ROUND(OFFSET(Setup!$D$18,CP108,1)*(CQ108-OFFSET(Setup!$D$18,CP108,0))+OFFSET(Setup!$D$18,CP108,4),4),0)-IF(ISERROR(VLOOKUP($C108,MainDBase,13,FALSE)),"",VLOOKUP($C108,MainDBase,13,FALSE)))</f>
        <v/>
      </c>
      <c r="CT108" s="1164" t="str">
        <f t="shared" ca="1" si="18"/>
        <v/>
      </c>
      <c r="CU108" s="927"/>
      <c r="CV108" s="927"/>
      <c r="CW108" s="927"/>
      <c r="CX108" s="927"/>
      <c r="CY108" s="927"/>
    </row>
    <row r="109" spans="1:103" ht="14.25" customHeight="1">
      <c r="A109" s="1215">
        <v>108</v>
      </c>
      <c r="B109" s="465"/>
      <c r="C109" s="465"/>
      <c r="D109" s="466"/>
      <c r="E109" s="466"/>
      <c r="F109" s="466"/>
      <c r="G109" s="466"/>
      <c r="H109" s="466"/>
      <c r="I109" s="1219" t="str">
        <f t="shared" si="11"/>
        <v/>
      </c>
      <c r="J109" s="1220"/>
      <c r="K109" s="467"/>
      <c r="L109" s="467"/>
      <c r="M109" s="467"/>
      <c r="N109" s="467"/>
      <c r="O109" s="468"/>
      <c r="P109" s="580">
        <f t="shared" si="14"/>
        <v>0</v>
      </c>
      <c r="Q109" s="1166" t="str">
        <f t="shared" ca="1" si="15"/>
        <v/>
      </c>
      <c r="AJ109" s="1227" t="b">
        <v>0</v>
      </c>
      <c r="AK109" s="373">
        <v>0</v>
      </c>
      <c r="AL109" s="277">
        <f t="shared" si="19"/>
        <v>0</v>
      </c>
      <c r="AM109" t="str">
        <f t="shared" si="12"/>
        <v/>
      </c>
      <c r="AN109" s="1227" t="b">
        <v>0</v>
      </c>
      <c r="AO109" s="467"/>
      <c r="AP109" s="373">
        <f t="shared" si="16"/>
        <v>0</v>
      </c>
      <c r="AQ109" s="373" t="b">
        <f t="shared" si="17"/>
        <v>0</v>
      </c>
      <c r="AR109" s="373" t="b">
        <v>0</v>
      </c>
      <c r="CK109" s="467"/>
      <c r="CL109" s="467"/>
      <c r="CM109" s="467"/>
      <c r="CN109" s="467"/>
      <c r="CO109" s="468"/>
      <c r="CP109" t="str">
        <f ca="1">IF(ISERROR(MATCH(INT(CQ109),Setup!$D$19:$D$34,1)),"",MATCH(INT(CQ109),Setup!$D$19:$D$34,1))</f>
        <v/>
      </c>
      <c r="CQ109" s="3" t="str">
        <f t="shared" ca="1" si="13"/>
        <v/>
      </c>
      <c r="CR109" s="1163" t="str">
        <f ca="1">IF(OR(CP109="",CQ109=""),"",IF(CQ109*365&gt;=Setup!$AB$29,ROUND(OFFSET(Setup!$D$18,CP109,1)*(CQ109-OFFSET(Setup!$D$18,CP109,0))+OFFSET(Setup!$D$18,CP109,4),4),0)-IF(ISERROR(VLOOKUP($C109,MainDBase,13,FALSE)),"",VLOOKUP($C109,MainDBase,13,FALSE)))</f>
        <v/>
      </c>
      <c r="CT109" s="1164" t="str">
        <f t="shared" ca="1" si="18"/>
        <v/>
      </c>
      <c r="CU109" s="927"/>
      <c r="CV109" s="927"/>
      <c r="CW109" s="927"/>
      <c r="CX109" s="927"/>
      <c r="CY109" s="928"/>
    </row>
    <row r="110" spans="1:103" ht="14.25" customHeight="1">
      <c r="A110" s="1215">
        <v>109</v>
      </c>
      <c r="B110" s="465"/>
      <c r="C110" s="465"/>
      <c r="D110" s="466"/>
      <c r="E110" s="466"/>
      <c r="F110" s="466"/>
      <c r="G110" s="466"/>
      <c r="H110" s="466"/>
      <c r="I110" s="1219" t="str">
        <f t="shared" si="11"/>
        <v/>
      </c>
      <c r="J110" s="1220"/>
      <c r="K110" s="467"/>
      <c r="L110" s="467"/>
      <c r="M110" s="467"/>
      <c r="N110" s="467"/>
      <c r="O110" s="467"/>
      <c r="P110" s="580">
        <f t="shared" si="14"/>
        <v>0</v>
      </c>
      <c r="Q110" s="1166" t="str">
        <f t="shared" ca="1" si="15"/>
        <v/>
      </c>
      <c r="AJ110" s="1227" t="b">
        <v>0</v>
      </c>
      <c r="AK110" s="373">
        <v>0</v>
      </c>
      <c r="AL110" s="277">
        <f t="shared" si="19"/>
        <v>0</v>
      </c>
      <c r="AM110" t="str">
        <f t="shared" si="12"/>
        <v/>
      </c>
      <c r="AN110" s="1227" t="b">
        <v>0</v>
      </c>
      <c r="AO110" s="467"/>
      <c r="AP110" s="373">
        <f t="shared" si="16"/>
        <v>0</v>
      </c>
      <c r="AQ110" s="373" t="b">
        <f t="shared" si="17"/>
        <v>0</v>
      </c>
      <c r="AR110" s="373" t="b">
        <v>0</v>
      </c>
      <c r="CK110" s="467"/>
      <c r="CL110" s="467"/>
      <c r="CM110" s="467"/>
      <c r="CN110" s="467"/>
      <c r="CO110" s="467"/>
      <c r="CP110" t="str">
        <f ca="1">IF(ISERROR(MATCH(INT(CQ110),Setup!$D$19:$D$34,1)),"",MATCH(INT(CQ110),Setup!$D$19:$D$34,1))</f>
        <v/>
      </c>
      <c r="CQ110" s="3" t="str">
        <f t="shared" ca="1" si="13"/>
        <v/>
      </c>
      <c r="CR110" s="1163" t="str">
        <f ca="1">IF(OR(CP110="",CQ110=""),"",IF(CQ110*365&gt;=Setup!$AB$29,ROUND(OFFSET(Setup!$D$18,CP110,1)*(CQ110-OFFSET(Setup!$D$18,CP110,0))+OFFSET(Setup!$D$18,CP110,4),4),0)-IF(ISERROR(VLOOKUP($C110,MainDBase,13,FALSE)),"",VLOOKUP($C110,MainDBase,13,FALSE)))</f>
        <v/>
      </c>
      <c r="CT110" s="1164" t="str">
        <f t="shared" ca="1" si="18"/>
        <v/>
      </c>
      <c r="CU110" s="927"/>
      <c r="CV110" s="927"/>
      <c r="CW110" s="927"/>
      <c r="CX110" s="927"/>
      <c r="CY110" s="927"/>
    </row>
    <row r="111" spans="1:103" ht="14.25" customHeight="1">
      <c r="A111" s="1215">
        <v>110</v>
      </c>
      <c r="B111" s="465"/>
      <c r="C111" s="465"/>
      <c r="D111" s="466"/>
      <c r="E111" s="466"/>
      <c r="F111" s="466"/>
      <c r="G111" s="466"/>
      <c r="H111" s="466"/>
      <c r="I111" s="1219" t="str">
        <f t="shared" si="11"/>
        <v/>
      </c>
      <c r="J111" s="1220"/>
      <c r="K111" s="467"/>
      <c r="L111" s="467"/>
      <c r="M111" s="467"/>
      <c r="N111" s="467"/>
      <c r="O111" s="468"/>
      <c r="P111" s="580">
        <f t="shared" si="14"/>
        <v>0</v>
      </c>
      <c r="Q111" s="1166" t="str">
        <f t="shared" ca="1" si="15"/>
        <v/>
      </c>
      <c r="AJ111" s="1227" t="b">
        <v>0</v>
      </c>
      <c r="AK111" s="373">
        <v>0</v>
      </c>
      <c r="AL111" s="277">
        <f t="shared" si="19"/>
        <v>0</v>
      </c>
      <c r="AM111" t="str">
        <f t="shared" si="12"/>
        <v/>
      </c>
      <c r="AN111" s="1227" t="b">
        <v>0</v>
      </c>
      <c r="AO111" s="467"/>
      <c r="AP111" s="373">
        <f t="shared" si="16"/>
        <v>0</v>
      </c>
      <c r="AQ111" s="373" t="b">
        <f t="shared" si="17"/>
        <v>0</v>
      </c>
      <c r="AR111" s="373" t="b">
        <v>0</v>
      </c>
      <c r="CK111" s="467"/>
      <c r="CL111" s="467"/>
      <c r="CM111" s="467"/>
      <c r="CN111" s="467"/>
      <c r="CO111" s="468"/>
      <c r="CP111" t="str">
        <f ca="1">IF(ISERROR(MATCH(INT(CQ111),Setup!$D$19:$D$34,1)),"",MATCH(INT(CQ111),Setup!$D$19:$D$34,1))</f>
        <v/>
      </c>
      <c r="CQ111" s="3" t="str">
        <f t="shared" ca="1" si="13"/>
        <v/>
      </c>
      <c r="CR111" s="1163" t="str">
        <f ca="1">IF(OR(CP111="",CQ111=""),"",IF(CQ111*365&gt;=Setup!$AB$29,ROUND(OFFSET(Setup!$D$18,CP111,1)*(CQ111-OFFSET(Setup!$D$18,CP111,0))+OFFSET(Setup!$D$18,CP111,4),4),0)-IF(ISERROR(VLOOKUP($C111,MainDBase,13,FALSE)),"",VLOOKUP($C111,MainDBase,13,FALSE)))</f>
        <v/>
      </c>
      <c r="CT111" s="1164" t="str">
        <f t="shared" ca="1" si="18"/>
        <v/>
      </c>
      <c r="CU111" s="927"/>
      <c r="CV111" s="927"/>
      <c r="CW111" s="927"/>
      <c r="CX111" s="927"/>
      <c r="CY111" s="928"/>
    </row>
    <row r="112" spans="1:103" ht="14.25" customHeight="1">
      <c r="A112" s="1215">
        <v>111</v>
      </c>
      <c r="B112" s="465"/>
      <c r="C112" s="465"/>
      <c r="D112" s="466"/>
      <c r="E112" s="466"/>
      <c r="F112" s="466"/>
      <c r="G112" s="466"/>
      <c r="H112" s="466"/>
      <c r="I112" s="1219" t="str">
        <f t="shared" si="11"/>
        <v/>
      </c>
      <c r="J112" s="1220"/>
      <c r="K112" s="467"/>
      <c r="L112" s="467"/>
      <c r="M112" s="467"/>
      <c r="N112" s="467"/>
      <c r="O112" s="467"/>
      <c r="P112" s="580">
        <f t="shared" si="14"/>
        <v>0</v>
      </c>
      <c r="Q112" s="1166" t="str">
        <f t="shared" ca="1" si="15"/>
        <v/>
      </c>
      <c r="AJ112" s="1227" t="b">
        <v>0</v>
      </c>
      <c r="AK112" s="373">
        <v>0</v>
      </c>
      <c r="AL112" s="277">
        <f t="shared" si="19"/>
        <v>0</v>
      </c>
      <c r="AM112" t="str">
        <f t="shared" si="12"/>
        <v/>
      </c>
      <c r="AN112" s="1227" t="b">
        <v>0</v>
      </c>
      <c r="AO112" s="467"/>
      <c r="AP112" s="373">
        <f t="shared" si="16"/>
        <v>0</v>
      </c>
      <c r="AQ112" s="373" t="b">
        <f t="shared" si="17"/>
        <v>0</v>
      </c>
      <c r="AR112" s="373" t="b">
        <v>0</v>
      </c>
      <c r="CK112" s="467"/>
      <c r="CL112" s="467"/>
      <c r="CM112" s="467"/>
      <c r="CN112" s="467"/>
      <c r="CO112" s="467"/>
      <c r="CP112" t="str">
        <f ca="1">IF(ISERROR(MATCH(INT(CQ112),Setup!$D$19:$D$34,1)),"",MATCH(INT(CQ112),Setup!$D$19:$D$34,1))</f>
        <v/>
      </c>
      <c r="CQ112" s="3" t="str">
        <f t="shared" ca="1" si="13"/>
        <v/>
      </c>
      <c r="CR112" s="1163" t="str">
        <f ca="1">IF(OR(CP112="",CQ112=""),"",IF(CQ112*365&gt;=Setup!$AB$29,ROUND(OFFSET(Setup!$D$18,CP112,1)*(CQ112-OFFSET(Setup!$D$18,CP112,0))+OFFSET(Setup!$D$18,CP112,4),4),0)-IF(ISERROR(VLOOKUP($C112,MainDBase,13,FALSE)),"",VLOOKUP($C112,MainDBase,13,FALSE)))</f>
        <v/>
      </c>
      <c r="CT112" s="1164" t="str">
        <f t="shared" ca="1" si="18"/>
        <v/>
      </c>
      <c r="CU112" s="927"/>
      <c r="CV112" s="927"/>
      <c r="CW112" s="927"/>
      <c r="CX112" s="927"/>
      <c r="CY112" s="927"/>
    </row>
    <row r="113" spans="1:103" ht="14.25" customHeight="1">
      <c r="A113" s="1215">
        <v>112</v>
      </c>
      <c r="B113" s="465"/>
      <c r="C113" s="465"/>
      <c r="D113" s="466"/>
      <c r="E113" s="466"/>
      <c r="F113" s="466"/>
      <c r="G113" s="466"/>
      <c r="H113" s="466"/>
      <c r="I113" s="1219" t="str">
        <f t="shared" si="11"/>
        <v/>
      </c>
      <c r="J113" s="1220"/>
      <c r="K113" s="467"/>
      <c r="L113" s="467"/>
      <c r="M113" s="467"/>
      <c r="N113" s="467"/>
      <c r="O113" s="468"/>
      <c r="P113" s="580">
        <f t="shared" si="14"/>
        <v>0</v>
      </c>
      <c r="Q113" s="1166" t="str">
        <f t="shared" ca="1" si="15"/>
        <v/>
      </c>
      <c r="AJ113" s="1227" t="b">
        <v>0</v>
      </c>
      <c r="AK113" s="373">
        <v>0</v>
      </c>
      <c r="AL113" s="277">
        <f t="shared" si="19"/>
        <v>0</v>
      </c>
      <c r="AM113" t="str">
        <f t="shared" si="12"/>
        <v/>
      </c>
      <c r="AN113" s="1227" t="b">
        <v>0</v>
      </c>
      <c r="AO113" s="467"/>
      <c r="AP113" s="373">
        <f t="shared" si="16"/>
        <v>0</v>
      </c>
      <c r="AQ113" s="373" t="b">
        <f t="shared" si="17"/>
        <v>0</v>
      </c>
      <c r="AR113" s="373" t="b">
        <v>0</v>
      </c>
      <c r="CK113" s="467"/>
      <c r="CL113" s="467"/>
      <c r="CM113" s="467"/>
      <c r="CN113" s="467"/>
      <c r="CO113" s="468"/>
      <c r="CP113" t="str">
        <f ca="1">IF(ISERROR(MATCH(INT(CQ113),Setup!$D$19:$D$34,1)),"",MATCH(INT(CQ113),Setup!$D$19:$D$34,1))</f>
        <v/>
      </c>
      <c r="CQ113" s="3" t="str">
        <f t="shared" ca="1" si="13"/>
        <v/>
      </c>
      <c r="CR113" s="1163" t="str">
        <f ca="1">IF(OR(CP113="",CQ113=""),"",IF(CQ113*365&gt;=Setup!$AB$29,ROUND(OFFSET(Setup!$D$18,CP113,1)*(CQ113-OFFSET(Setup!$D$18,CP113,0))+OFFSET(Setup!$D$18,CP113,4),4),0)-IF(ISERROR(VLOOKUP($C113,MainDBase,13,FALSE)),"",VLOOKUP($C113,MainDBase,13,FALSE)))</f>
        <v/>
      </c>
      <c r="CT113" s="1164" t="str">
        <f t="shared" ca="1" si="18"/>
        <v/>
      </c>
      <c r="CU113" s="927"/>
      <c r="CV113" s="927"/>
      <c r="CW113" s="927"/>
      <c r="CX113" s="927"/>
      <c r="CY113" s="928"/>
    </row>
    <row r="114" spans="1:103" ht="14.25" customHeight="1">
      <c r="A114" s="1215">
        <v>113</v>
      </c>
      <c r="B114" s="465"/>
      <c r="C114" s="465"/>
      <c r="D114" s="466"/>
      <c r="E114" s="466"/>
      <c r="F114" s="466"/>
      <c r="G114" s="466"/>
      <c r="H114" s="466"/>
      <c r="I114" s="1219" t="str">
        <f t="shared" si="11"/>
        <v/>
      </c>
      <c r="J114" s="1220"/>
      <c r="K114" s="467"/>
      <c r="L114" s="467"/>
      <c r="M114" s="467"/>
      <c r="N114" s="467"/>
      <c r="O114" s="467"/>
      <c r="P114" s="580">
        <f t="shared" si="14"/>
        <v>0</v>
      </c>
      <c r="Q114" s="1166" t="str">
        <f t="shared" ca="1" si="15"/>
        <v/>
      </c>
      <c r="AJ114" s="1227" t="b">
        <v>0</v>
      </c>
      <c r="AK114" s="373">
        <v>0</v>
      </c>
      <c r="AL114" s="277">
        <f t="shared" si="19"/>
        <v>0</v>
      </c>
      <c r="AM114" t="str">
        <f t="shared" si="12"/>
        <v/>
      </c>
      <c r="AN114" s="1227" t="b">
        <v>0</v>
      </c>
      <c r="AO114" s="467"/>
      <c r="AP114" s="373">
        <f t="shared" si="16"/>
        <v>0</v>
      </c>
      <c r="AQ114" s="373" t="b">
        <f t="shared" si="17"/>
        <v>0</v>
      </c>
      <c r="AR114" s="373" t="b">
        <v>0</v>
      </c>
      <c r="CK114" s="467"/>
      <c r="CL114" s="467"/>
      <c r="CM114" s="467"/>
      <c r="CN114" s="467"/>
      <c r="CO114" s="467"/>
      <c r="CP114" t="str">
        <f ca="1">IF(ISERROR(MATCH(INT(CQ114),Setup!$D$19:$D$34,1)),"",MATCH(INT(CQ114),Setup!$D$19:$D$34,1))</f>
        <v/>
      </c>
      <c r="CQ114" s="3" t="str">
        <f t="shared" ca="1" si="13"/>
        <v/>
      </c>
      <c r="CR114" s="1163" t="str">
        <f ca="1">IF(OR(CP114="",CQ114=""),"",IF(CQ114*365&gt;=Setup!$AB$29,ROUND(OFFSET(Setup!$D$18,CP114,1)*(CQ114-OFFSET(Setup!$D$18,CP114,0))+OFFSET(Setup!$D$18,CP114,4),4),0)-IF(ISERROR(VLOOKUP($C114,MainDBase,13,FALSE)),"",VLOOKUP($C114,MainDBase,13,FALSE)))</f>
        <v/>
      </c>
      <c r="CT114" s="1164" t="str">
        <f t="shared" ca="1" si="18"/>
        <v/>
      </c>
      <c r="CU114" s="927"/>
      <c r="CV114" s="927"/>
      <c r="CW114" s="927"/>
      <c r="CX114" s="927"/>
      <c r="CY114" s="927"/>
    </row>
    <row r="115" spans="1:103" ht="14.25" customHeight="1">
      <c r="A115" s="1215">
        <v>114</v>
      </c>
      <c r="B115" s="465"/>
      <c r="C115" s="465"/>
      <c r="D115" s="466"/>
      <c r="E115" s="466"/>
      <c r="F115" s="466"/>
      <c r="G115" s="466"/>
      <c r="H115" s="466"/>
      <c r="I115" s="1219" t="str">
        <f t="shared" si="11"/>
        <v/>
      </c>
      <c r="J115" s="1220"/>
      <c r="K115" s="467"/>
      <c r="L115" s="467"/>
      <c r="M115" s="467"/>
      <c r="N115" s="467"/>
      <c r="O115" s="468"/>
      <c r="P115" s="580">
        <f t="shared" si="14"/>
        <v>0</v>
      </c>
      <c r="Q115" s="1166" t="str">
        <f t="shared" ca="1" si="15"/>
        <v/>
      </c>
      <c r="AJ115" s="1227" t="b">
        <v>0</v>
      </c>
      <c r="AK115" s="373">
        <v>0</v>
      </c>
      <c r="AL115" s="277">
        <f t="shared" si="19"/>
        <v>0</v>
      </c>
      <c r="AM115" t="str">
        <f t="shared" si="12"/>
        <v/>
      </c>
      <c r="AN115" s="1227" t="b">
        <v>0</v>
      </c>
      <c r="AO115" s="467"/>
      <c r="AP115" s="373">
        <f t="shared" si="16"/>
        <v>0</v>
      </c>
      <c r="AQ115" s="373" t="b">
        <f t="shared" si="17"/>
        <v>0</v>
      </c>
      <c r="AR115" s="373" t="b">
        <v>0</v>
      </c>
      <c r="CK115" s="467"/>
      <c r="CL115" s="467"/>
      <c r="CM115" s="467"/>
      <c r="CN115" s="467"/>
      <c r="CO115" s="468"/>
      <c r="CP115" t="str">
        <f ca="1">IF(ISERROR(MATCH(INT(CQ115),Setup!$D$19:$D$34,1)),"",MATCH(INT(CQ115),Setup!$D$19:$D$34,1))</f>
        <v/>
      </c>
      <c r="CQ115" s="3" t="str">
        <f t="shared" ca="1" si="13"/>
        <v/>
      </c>
      <c r="CR115" s="1163" t="str">
        <f ca="1">IF(OR(CP115="",CQ115=""),"",IF(CQ115*365&gt;=Setup!$AB$29,ROUND(OFFSET(Setup!$D$18,CP115,1)*(CQ115-OFFSET(Setup!$D$18,CP115,0))+OFFSET(Setup!$D$18,CP115,4),4),0)-IF(ISERROR(VLOOKUP($C115,MainDBase,13,FALSE)),"",VLOOKUP($C115,MainDBase,13,FALSE)))</f>
        <v/>
      </c>
      <c r="CT115" s="1164" t="str">
        <f t="shared" ca="1" si="18"/>
        <v/>
      </c>
      <c r="CU115" s="927"/>
      <c r="CV115" s="927"/>
      <c r="CW115" s="927"/>
      <c r="CX115" s="927"/>
      <c r="CY115" s="928"/>
    </row>
    <row r="116" spans="1:103" ht="14.25" customHeight="1">
      <c r="A116" s="1215">
        <v>115</v>
      </c>
      <c r="B116" s="465"/>
      <c r="C116" s="465"/>
      <c r="D116" s="466"/>
      <c r="E116" s="466"/>
      <c r="F116" s="466"/>
      <c r="G116" s="466"/>
      <c r="H116" s="466"/>
      <c r="I116" s="1219" t="str">
        <f t="shared" si="11"/>
        <v/>
      </c>
      <c r="J116" s="1220"/>
      <c r="K116" s="467"/>
      <c r="L116" s="467"/>
      <c r="M116" s="467"/>
      <c r="N116" s="467"/>
      <c r="O116" s="467"/>
      <c r="P116" s="580">
        <f t="shared" si="14"/>
        <v>0</v>
      </c>
      <c r="Q116" s="1166" t="str">
        <f t="shared" ca="1" si="15"/>
        <v/>
      </c>
      <c r="AJ116" s="1227" t="b">
        <v>0</v>
      </c>
      <c r="AK116" s="373">
        <v>0</v>
      </c>
      <c r="AL116" s="277">
        <f t="shared" si="19"/>
        <v>0</v>
      </c>
      <c r="AM116" t="str">
        <f t="shared" si="12"/>
        <v/>
      </c>
      <c r="AN116" s="1227" t="b">
        <v>0</v>
      </c>
      <c r="AO116" s="467"/>
      <c r="AP116" s="373">
        <f t="shared" si="16"/>
        <v>0</v>
      </c>
      <c r="AQ116" s="373" t="b">
        <f t="shared" si="17"/>
        <v>0</v>
      </c>
      <c r="AR116" s="373" t="b">
        <v>0</v>
      </c>
      <c r="CK116" s="467"/>
      <c r="CL116" s="467"/>
      <c r="CM116" s="467"/>
      <c r="CN116" s="467"/>
      <c r="CO116" s="467"/>
      <c r="CP116" t="str">
        <f ca="1">IF(ISERROR(MATCH(INT(CQ116),Setup!$D$19:$D$34,1)),"",MATCH(INT(CQ116),Setup!$D$19:$D$34,1))</f>
        <v/>
      </c>
      <c r="CQ116" s="3" t="str">
        <f t="shared" ca="1" si="13"/>
        <v/>
      </c>
      <c r="CR116" s="1163" t="str">
        <f ca="1">IF(OR(CP116="",CQ116=""),"",IF(CQ116*365&gt;=Setup!$AB$29,ROUND(OFFSET(Setup!$D$18,CP116,1)*(CQ116-OFFSET(Setup!$D$18,CP116,0))+OFFSET(Setup!$D$18,CP116,4),4),0)-IF(ISERROR(VLOOKUP($C116,MainDBase,13,FALSE)),"",VLOOKUP($C116,MainDBase,13,FALSE)))</f>
        <v/>
      </c>
      <c r="CT116" s="1164" t="str">
        <f t="shared" ca="1" si="18"/>
        <v/>
      </c>
      <c r="CU116" s="927"/>
      <c r="CV116" s="927"/>
      <c r="CW116" s="927"/>
      <c r="CX116" s="927"/>
      <c r="CY116" s="927"/>
    </row>
    <row r="117" spans="1:103" ht="14.25" customHeight="1">
      <c r="A117" s="1215">
        <v>116</v>
      </c>
      <c r="B117" s="465"/>
      <c r="C117" s="465"/>
      <c r="D117" s="466"/>
      <c r="E117" s="466"/>
      <c r="F117" s="466"/>
      <c r="G117" s="466"/>
      <c r="H117" s="466"/>
      <c r="I117" s="1219" t="str">
        <f t="shared" si="11"/>
        <v/>
      </c>
      <c r="J117" s="1220"/>
      <c r="K117" s="467"/>
      <c r="L117" s="467"/>
      <c r="M117" s="467"/>
      <c r="N117" s="467"/>
      <c r="O117" s="468"/>
      <c r="P117" s="580">
        <f t="shared" si="14"/>
        <v>0</v>
      </c>
      <c r="Q117" s="1166" t="str">
        <f t="shared" ca="1" si="15"/>
        <v/>
      </c>
      <c r="AJ117" s="1227" t="b">
        <v>0</v>
      </c>
      <c r="AK117" s="373">
        <v>0</v>
      </c>
      <c r="AL117" s="277">
        <f t="shared" si="19"/>
        <v>0</v>
      </c>
      <c r="AM117" t="str">
        <f t="shared" si="12"/>
        <v/>
      </c>
      <c r="AN117" s="1227" t="b">
        <v>0</v>
      </c>
      <c r="AO117" s="467"/>
      <c r="AP117" s="373">
        <f t="shared" si="16"/>
        <v>0</v>
      </c>
      <c r="AQ117" s="373" t="b">
        <f t="shared" si="17"/>
        <v>0</v>
      </c>
      <c r="AR117" s="373" t="b">
        <v>0</v>
      </c>
      <c r="CK117" s="467"/>
      <c r="CL117" s="467"/>
      <c r="CM117" s="467"/>
      <c r="CN117" s="467"/>
      <c r="CO117" s="468"/>
      <c r="CP117" t="str">
        <f ca="1">IF(ISERROR(MATCH(INT(CQ117),Setup!$D$19:$D$34,1)),"",MATCH(INT(CQ117),Setup!$D$19:$D$34,1))</f>
        <v/>
      </c>
      <c r="CQ117" s="3" t="str">
        <f t="shared" ca="1" si="13"/>
        <v/>
      </c>
      <c r="CR117" s="1163" t="str">
        <f ca="1">IF(OR(CP117="",CQ117=""),"",IF(CQ117*365&gt;=Setup!$AB$29,ROUND(OFFSET(Setup!$D$18,CP117,1)*(CQ117-OFFSET(Setup!$D$18,CP117,0))+OFFSET(Setup!$D$18,CP117,4),4),0)-IF(ISERROR(VLOOKUP($C117,MainDBase,13,FALSE)),"",VLOOKUP($C117,MainDBase,13,FALSE)))</f>
        <v/>
      </c>
      <c r="CT117" s="1164" t="str">
        <f t="shared" ca="1" si="18"/>
        <v/>
      </c>
      <c r="CU117" s="927"/>
      <c r="CV117" s="927"/>
      <c r="CW117" s="927"/>
      <c r="CX117" s="927"/>
      <c r="CY117" s="928"/>
    </row>
    <row r="118" spans="1:103" ht="14.25" customHeight="1">
      <c r="A118" s="1215">
        <v>117</v>
      </c>
      <c r="B118" s="465"/>
      <c r="C118" s="465"/>
      <c r="D118" s="466"/>
      <c r="E118" s="466"/>
      <c r="F118" s="466"/>
      <c r="G118" s="466"/>
      <c r="H118" s="466"/>
      <c r="I118" s="1219" t="str">
        <f t="shared" si="11"/>
        <v/>
      </c>
      <c r="J118" s="1220"/>
      <c r="K118" s="467"/>
      <c r="L118" s="467"/>
      <c r="M118" s="467"/>
      <c r="N118" s="467"/>
      <c r="O118" s="467"/>
      <c r="P118" s="580">
        <f t="shared" si="14"/>
        <v>0</v>
      </c>
      <c r="Q118" s="1166" t="str">
        <f t="shared" ca="1" si="15"/>
        <v/>
      </c>
      <c r="AJ118" s="1227" t="b">
        <v>0</v>
      </c>
      <c r="AK118" s="373">
        <v>0</v>
      </c>
      <c r="AL118" s="277">
        <f t="shared" si="19"/>
        <v>0</v>
      </c>
      <c r="AM118" t="str">
        <f t="shared" si="12"/>
        <v/>
      </c>
      <c r="AN118" s="1227" t="b">
        <v>0</v>
      </c>
      <c r="AO118" s="467"/>
      <c r="AP118" s="373">
        <f t="shared" si="16"/>
        <v>0</v>
      </c>
      <c r="AQ118" s="373" t="b">
        <f t="shared" si="17"/>
        <v>0</v>
      </c>
      <c r="AR118" s="373" t="b">
        <v>0</v>
      </c>
      <c r="CK118" s="467"/>
      <c r="CL118" s="467"/>
      <c r="CM118" s="467"/>
      <c r="CN118" s="467"/>
      <c r="CO118" s="467"/>
      <c r="CP118" t="str">
        <f ca="1">IF(ISERROR(MATCH(INT(CQ118),Setup!$D$19:$D$34,1)),"",MATCH(INT(CQ118),Setup!$D$19:$D$34,1))</f>
        <v/>
      </c>
      <c r="CQ118" s="3" t="str">
        <f t="shared" ca="1" si="13"/>
        <v/>
      </c>
      <c r="CR118" s="1163" t="str">
        <f ca="1">IF(OR(CP118="",CQ118=""),"",IF(CQ118*365&gt;=Setup!$AB$29,ROUND(OFFSET(Setup!$D$18,CP118,1)*(CQ118-OFFSET(Setup!$D$18,CP118,0))+OFFSET(Setup!$D$18,CP118,4),4),0)-IF(ISERROR(VLOOKUP($C118,MainDBase,13,FALSE)),"",VLOOKUP($C118,MainDBase,13,FALSE)))</f>
        <v/>
      </c>
      <c r="CT118" s="1164" t="str">
        <f t="shared" ca="1" si="18"/>
        <v/>
      </c>
      <c r="CU118" s="927"/>
      <c r="CV118" s="927"/>
      <c r="CW118" s="927"/>
      <c r="CX118" s="927"/>
      <c r="CY118" s="927"/>
    </row>
    <row r="119" spans="1:103" ht="14.25" customHeight="1">
      <c r="A119" s="1215">
        <v>118</v>
      </c>
      <c r="B119" s="465"/>
      <c r="C119" s="465"/>
      <c r="D119" s="466"/>
      <c r="E119" s="466"/>
      <c r="F119" s="466"/>
      <c r="G119" s="466"/>
      <c r="H119" s="466"/>
      <c r="I119" s="1219" t="str">
        <f t="shared" si="11"/>
        <v/>
      </c>
      <c r="J119" s="1220"/>
      <c r="K119" s="467"/>
      <c r="L119" s="467"/>
      <c r="M119" s="467"/>
      <c r="N119" s="467"/>
      <c r="O119" s="468"/>
      <c r="P119" s="580">
        <f t="shared" si="14"/>
        <v>0</v>
      </c>
      <c r="Q119" s="1166" t="str">
        <f t="shared" ca="1" si="15"/>
        <v/>
      </c>
      <c r="AJ119" s="1227" t="b">
        <v>0</v>
      </c>
      <c r="AK119" s="373">
        <v>0</v>
      </c>
      <c r="AL119" s="277">
        <f t="shared" si="19"/>
        <v>0</v>
      </c>
      <c r="AM119" t="str">
        <f t="shared" si="12"/>
        <v/>
      </c>
      <c r="AN119" s="1227" t="b">
        <v>0</v>
      </c>
      <c r="AO119" s="467"/>
      <c r="AP119" s="373">
        <f t="shared" si="16"/>
        <v>0</v>
      </c>
      <c r="AQ119" s="373" t="b">
        <f t="shared" si="17"/>
        <v>0</v>
      </c>
      <c r="AR119" s="373" t="b">
        <v>0</v>
      </c>
      <c r="CK119" s="467"/>
      <c r="CL119" s="467"/>
      <c r="CM119" s="467"/>
      <c r="CN119" s="467"/>
      <c r="CO119" s="468"/>
      <c r="CP119" t="str">
        <f ca="1">IF(ISERROR(MATCH(INT(CQ119),Setup!$D$19:$D$34,1)),"",MATCH(INT(CQ119),Setup!$D$19:$D$34,1))</f>
        <v/>
      </c>
      <c r="CQ119" s="3" t="str">
        <f t="shared" ca="1" si="13"/>
        <v/>
      </c>
      <c r="CR119" s="1163" t="str">
        <f ca="1">IF(OR(CP119="",CQ119=""),"",IF(CQ119*365&gt;=Setup!$AB$29,ROUND(OFFSET(Setup!$D$18,CP119,1)*(CQ119-OFFSET(Setup!$D$18,CP119,0))+OFFSET(Setup!$D$18,CP119,4),4),0)-IF(ISERROR(VLOOKUP($C119,MainDBase,13,FALSE)),"",VLOOKUP($C119,MainDBase,13,FALSE)))</f>
        <v/>
      </c>
      <c r="CT119" s="1164" t="str">
        <f t="shared" ca="1" si="18"/>
        <v/>
      </c>
      <c r="CU119" s="927"/>
      <c r="CV119" s="927"/>
      <c r="CW119" s="927"/>
      <c r="CX119" s="927"/>
      <c r="CY119" s="928"/>
    </row>
    <row r="120" spans="1:103" ht="14.25" customHeight="1">
      <c r="A120" s="1215">
        <v>119</v>
      </c>
      <c r="B120" s="465"/>
      <c r="C120" s="465"/>
      <c r="D120" s="466"/>
      <c r="E120" s="466"/>
      <c r="F120" s="466"/>
      <c r="G120" s="466"/>
      <c r="H120" s="466"/>
      <c r="I120" s="1219" t="str">
        <f t="shared" si="11"/>
        <v/>
      </c>
      <c r="J120" s="1220"/>
      <c r="K120" s="467"/>
      <c r="L120" s="467"/>
      <c r="M120" s="467"/>
      <c r="N120" s="467"/>
      <c r="O120" s="467"/>
      <c r="P120" s="580">
        <f t="shared" si="14"/>
        <v>0</v>
      </c>
      <c r="Q120" s="1166" t="str">
        <f t="shared" ca="1" si="15"/>
        <v/>
      </c>
      <c r="AJ120" s="1227" t="b">
        <v>0</v>
      </c>
      <c r="AK120" s="373">
        <v>0</v>
      </c>
      <c r="AL120" s="277">
        <f t="shared" si="19"/>
        <v>0</v>
      </c>
      <c r="AM120" t="str">
        <f t="shared" si="12"/>
        <v/>
      </c>
      <c r="AN120" s="1227" t="b">
        <v>0</v>
      </c>
      <c r="AO120" s="467"/>
      <c r="AP120" s="373">
        <f t="shared" si="16"/>
        <v>0</v>
      </c>
      <c r="AQ120" s="373" t="b">
        <f t="shared" si="17"/>
        <v>0</v>
      </c>
      <c r="AR120" s="373" t="b">
        <v>0</v>
      </c>
      <c r="CK120" s="467"/>
      <c r="CL120" s="467"/>
      <c r="CM120" s="467"/>
      <c r="CN120" s="467"/>
      <c r="CO120" s="467"/>
      <c r="CP120" t="str">
        <f ca="1">IF(ISERROR(MATCH(INT(CQ120),Setup!$D$19:$D$34,1)),"",MATCH(INT(CQ120),Setup!$D$19:$D$34,1))</f>
        <v/>
      </c>
      <c r="CQ120" s="3" t="str">
        <f t="shared" ca="1" si="13"/>
        <v/>
      </c>
      <c r="CR120" s="1163" t="str">
        <f ca="1">IF(OR(CP120="",CQ120=""),"",IF(CQ120*365&gt;=Setup!$AB$29,ROUND(OFFSET(Setup!$D$18,CP120,1)*(CQ120-OFFSET(Setup!$D$18,CP120,0))+OFFSET(Setup!$D$18,CP120,4),4),0)-IF(ISERROR(VLOOKUP($C120,MainDBase,13,FALSE)),"",VLOOKUP($C120,MainDBase,13,FALSE)))</f>
        <v/>
      </c>
      <c r="CT120" s="1164" t="str">
        <f t="shared" ca="1" si="18"/>
        <v/>
      </c>
      <c r="CU120" s="927"/>
      <c r="CV120" s="927"/>
      <c r="CW120" s="927"/>
      <c r="CX120" s="927"/>
      <c r="CY120" s="927"/>
    </row>
    <row r="121" spans="1:103" ht="14.25" customHeight="1">
      <c r="A121" s="1215">
        <v>120</v>
      </c>
      <c r="B121" s="465"/>
      <c r="C121" s="465"/>
      <c r="D121" s="466"/>
      <c r="E121" s="466"/>
      <c r="F121" s="466"/>
      <c r="G121" s="466"/>
      <c r="H121" s="466"/>
      <c r="I121" s="1219" t="str">
        <f t="shared" si="11"/>
        <v/>
      </c>
      <c r="J121" s="1220"/>
      <c r="K121" s="467"/>
      <c r="L121" s="467"/>
      <c r="M121" s="467"/>
      <c r="N121" s="467"/>
      <c r="O121" s="468"/>
      <c r="P121" s="580">
        <f t="shared" si="14"/>
        <v>0</v>
      </c>
      <c r="Q121" s="1166" t="str">
        <f t="shared" ca="1" si="15"/>
        <v/>
      </c>
      <c r="AJ121" s="1227" t="b">
        <v>0</v>
      </c>
      <c r="AK121" s="373">
        <v>0</v>
      </c>
      <c r="AL121" s="277">
        <f t="shared" si="19"/>
        <v>0</v>
      </c>
      <c r="AM121" t="str">
        <f t="shared" si="12"/>
        <v/>
      </c>
      <c r="AN121" s="1227" t="b">
        <v>0</v>
      </c>
      <c r="AO121" s="467"/>
      <c r="AP121" s="373">
        <f t="shared" si="16"/>
        <v>0</v>
      </c>
      <c r="AQ121" s="373" t="b">
        <f t="shared" si="17"/>
        <v>0</v>
      </c>
      <c r="AR121" s="373" t="b">
        <v>0</v>
      </c>
      <c r="CK121" s="467"/>
      <c r="CL121" s="467"/>
      <c r="CM121" s="467"/>
      <c r="CN121" s="467"/>
      <c r="CO121" s="468"/>
      <c r="CP121" t="str">
        <f ca="1">IF(ISERROR(MATCH(INT(CQ121),Setup!$D$19:$D$34,1)),"",MATCH(INT(CQ121),Setup!$D$19:$D$34,1))</f>
        <v/>
      </c>
      <c r="CQ121" s="3" t="str">
        <f t="shared" ca="1" si="13"/>
        <v/>
      </c>
      <c r="CR121" s="1163" t="str">
        <f ca="1">IF(OR(CP121="",CQ121=""),"",IF(CQ121*365&gt;=Setup!$AB$29,ROUND(OFFSET(Setup!$D$18,CP121,1)*(CQ121-OFFSET(Setup!$D$18,CP121,0))+OFFSET(Setup!$D$18,CP121,4),4),0)-IF(ISERROR(VLOOKUP($C121,MainDBase,13,FALSE)),"",VLOOKUP($C121,MainDBase,13,FALSE)))</f>
        <v/>
      </c>
      <c r="CT121" s="1164" t="str">
        <f t="shared" ca="1" si="18"/>
        <v/>
      </c>
      <c r="CU121" s="927"/>
      <c r="CV121" s="927"/>
      <c r="CW121" s="927"/>
      <c r="CX121" s="927"/>
      <c r="CY121" s="928"/>
    </row>
    <row r="122" spans="1:103" ht="14.25" customHeight="1">
      <c r="A122" s="1215">
        <v>121</v>
      </c>
      <c r="B122" s="465"/>
      <c r="C122" s="465"/>
      <c r="D122" s="466"/>
      <c r="E122" s="466"/>
      <c r="F122" s="466"/>
      <c r="G122" s="466"/>
      <c r="H122" s="466"/>
      <c r="I122" s="1219" t="str">
        <f t="shared" si="11"/>
        <v/>
      </c>
      <c r="J122" s="1220"/>
      <c r="K122" s="467"/>
      <c r="L122" s="467"/>
      <c r="M122" s="467"/>
      <c r="N122" s="467"/>
      <c r="O122" s="467"/>
      <c r="P122" s="580">
        <f t="shared" si="14"/>
        <v>0</v>
      </c>
      <c r="Q122" s="1166" t="str">
        <f t="shared" ca="1" si="15"/>
        <v/>
      </c>
      <c r="AJ122" s="1227" t="b">
        <v>0</v>
      </c>
      <c r="AK122" s="373">
        <v>0</v>
      </c>
      <c r="AL122" s="277">
        <f t="shared" si="19"/>
        <v>0</v>
      </c>
      <c r="AM122" t="str">
        <f t="shared" si="12"/>
        <v/>
      </c>
      <c r="AN122" s="1227" t="b">
        <v>0</v>
      </c>
      <c r="AO122" s="467"/>
      <c r="AP122" s="373">
        <f t="shared" si="16"/>
        <v>0</v>
      </c>
      <c r="AQ122" s="373" t="b">
        <f t="shared" si="17"/>
        <v>0</v>
      </c>
      <c r="AR122" s="373" t="b">
        <v>0</v>
      </c>
      <c r="CK122" s="467"/>
      <c r="CL122" s="467"/>
      <c r="CM122" s="467"/>
      <c r="CN122" s="467"/>
      <c r="CO122" s="467"/>
      <c r="CP122" t="str">
        <f ca="1">IF(ISERROR(MATCH(INT(CQ122),Setup!$D$19:$D$34,1)),"",MATCH(INT(CQ122),Setup!$D$19:$D$34,1))</f>
        <v/>
      </c>
      <c r="CQ122" s="3" t="str">
        <f t="shared" ca="1" si="13"/>
        <v/>
      </c>
      <c r="CR122" s="1163" t="str">
        <f ca="1">IF(OR(CP122="",CQ122=""),"",IF(CQ122*365&gt;=Setup!$AB$29,ROUND(OFFSET(Setup!$D$18,CP122,1)*(CQ122-OFFSET(Setup!$D$18,CP122,0))+OFFSET(Setup!$D$18,CP122,4),4),0)-IF(ISERROR(VLOOKUP($C122,MainDBase,13,FALSE)),"",VLOOKUP($C122,MainDBase,13,FALSE)))</f>
        <v/>
      </c>
      <c r="CT122" s="1164" t="str">
        <f t="shared" ca="1" si="18"/>
        <v/>
      </c>
      <c r="CU122" s="927"/>
      <c r="CV122" s="927"/>
      <c r="CW122" s="927"/>
      <c r="CX122" s="927"/>
      <c r="CY122" s="927"/>
    </row>
    <row r="123" spans="1:103" ht="14.25" customHeight="1">
      <c r="A123" s="1215">
        <v>122</v>
      </c>
      <c r="B123" s="465"/>
      <c r="C123" s="465"/>
      <c r="D123" s="466"/>
      <c r="E123" s="466"/>
      <c r="F123" s="466"/>
      <c r="G123" s="466"/>
      <c r="H123" s="466"/>
      <c r="I123" s="1219" t="str">
        <f t="shared" si="11"/>
        <v/>
      </c>
      <c r="J123" s="1220"/>
      <c r="K123" s="467"/>
      <c r="L123" s="467"/>
      <c r="M123" s="467"/>
      <c r="N123" s="467"/>
      <c r="O123" s="468"/>
      <c r="P123" s="580">
        <f t="shared" si="14"/>
        <v>0</v>
      </c>
      <c r="Q123" s="1166" t="str">
        <f t="shared" ca="1" si="15"/>
        <v/>
      </c>
      <c r="AJ123" s="1227" t="b">
        <v>0</v>
      </c>
      <c r="AK123" s="373">
        <v>0</v>
      </c>
      <c r="AL123" s="277">
        <f t="shared" si="19"/>
        <v>0</v>
      </c>
      <c r="AM123" t="str">
        <f t="shared" si="12"/>
        <v/>
      </c>
      <c r="AN123" s="1227" t="b">
        <v>0</v>
      </c>
      <c r="AO123" s="467"/>
      <c r="AP123" s="373">
        <f t="shared" si="16"/>
        <v>0</v>
      </c>
      <c r="AQ123" s="373" t="b">
        <f t="shared" si="17"/>
        <v>0</v>
      </c>
      <c r="AR123" s="373" t="b">
        <v>0</v>
      </c>
      <c r="CK123" s="467"/>
      <c r="CL123" s="467"/>
      <c r="CM123" s="467"/>
      <c r="CN123" s="467"/>
      <c r="CO123" s="468"/>
      <c r="CP123" t="str">
        <f ca="1">IF(ISERROR(MATCH(INT(CQ123),Setup!$D$19:$D$34,1)),"",MATCH(INT(CQ123),Setup!$D$19:$D$34,1))</f>
        <v/>
      </c>
      <c r="CQ123" s="3" t="str">
        <f t="shared" ca="1" si="13"/>
        <v/>
      </c>
      <c r="CR123" s="1163" t="str">
        <f ca="1">IF(OR(CP123="",CQ123=""),"",IF(CQ123*365&gt;=Setup!$AB$29,ROUND(OFFSET(Setup!$D$18,CP123,1)*(CQ123-OFFSET(Setup!$D$18,CP123,0))+OFFSET(Setup!$D$18,CP123,4),4),0)-IF(ISERROR(VLOOKUP($C123,MainDBase,13,FALSE)),"",VLOOKUP($C123,MainDBase,13,FALSE)))</f>
        <v/>
      </c>
      <c r="CT123" s="1164" t="str">
        <f t="shared" ca="1" si="18"/>
        <v/>
      </c>
      <c r="CU123" s="927"/>
      <c r="CV123" s="927"/>
      <c r="CW123" s="927"/>
      <c r="CX123" s="927"/>
      <c r="CY123" s="928"/>
    </row>
    <row r="124" spans="1:103" ht="14.25" customHeight="1">
      <c r="A124" s="1215">
        <v>123</v>
      </c>
      <c r="B124" s="465"/>
      <c r="C124" s="465"/>
      <c r="D124" s="466"/>
      <c r="E124" s="466"/>
      <c r="F124" s="466"/>
      <c r="G124" s="466"/>
      <c r="H124" s="466"/>
      <c r="I124" s="1219" t="str">
        <f t="shared" si="11"/>
        <v/>
      </c>
      <c r="J124" s="1220"/>
      <c r="K124" s="467"/>
      <c r="L124" s="467"/>
      <c r="M124" s="467"/>
      <c r="N124" s="467"/>
      <c r="O124" s="467"/>
      <c r="P124" s="580">
        <f t="shared" si="14"/>
        <v>0</v>
      </c>
      <c r="Q124" s="1166" t="str">
        <f t="shared" ca="1" si="15"/>
        <v/>
      </c>
      <c r="AJ124" s="1227" t="b">
        <v>0</v>
      </c>
      <c r="AK124" s="373">
        <v>0</v>
      </c>
      <c r="AL124" s="277">
        <f t="shared" si="19"/>
        <v>0</v>
      </c>
      <c r="AM124" t="str">
        <f t="shared" si="12"/>
        <v/>
      </c>
      <c r="AN124" s="1227" t="b">
        <v>0</v>
      </c>
      <c r="AO124" s="467"/>
      <c r="AP124" s="373">
        <f t="shared" si="16"/>
        <v>0</v>
      </c>
      <c r="AQ124" s="373" t="b">
        <f t="shared" si="17"/>
        <v>0</v>
      </c>
      <c r="AR124" s="373" t="b">
        <v>0</v>
      </c>
      <c r="CK124" s="467"/>
      <c r="CL124" s="467"/>
      <c r="CM124" s="467"/>
      <c r="CN124" s="467"/>
      <c r="CO124" s="467"/>
      <c r="CP124" t="str">
        <f ca="1">IF(ISERROR(MATCH(INT(CQ124),Setup!$D$19:$D$34,1)),"",MATCH(INT(CQ124),Setup!$D$19:$D$34,1))</f>
        <v/>
      </c>
      <c r="CQ124" s="3" t="str">
        <f t="shared" ca="1" si="13"/>
        <v/>
      </c>
      <c r="CR124" s="1163" t="str">
        <f ca="1">IF(OR(CP124="",CQ124=""),"",IF(CQ124*365&gt;=Setup!$AB$29,ROUND(OFFSET(Setup!$D$18,CP124,1)*(CQ124-OFFSET(Setup!$D$18,CP124,0))+OFFSET(Setup!$D$18,CP124,4),4),0)-IF(ISERROR(VLOOKUP($C124,MainDBase,13,FALSE)),"",VLOOKUP($C124,MainDBase,13,FALSE)))</f>
        <v/>
      </c>
      <c r="CT124" s="1164" t="str">
        <f t="shared" ca="1" si="18"/>
        <v/>
      </c>
      <c r="CU124" s="927"/>
      <c r="CV124" s="927"/>
      <c r="CW124" s="927"/>
      <c r="CX124" s="927"/>
      <c r="CY124" s="927"/>
    </row>
    <row r="125" spans="1:103" ht="14.25" customHeight="1">
      <c r="A125" s="1215">
        <v>124</v>
      </c>
      <c r="B125" s="465"/>
      <c r="C125" s="465"/>
      <c r="D125" s="466"/>
      <c r="E125" s="466"/>
      <c r="F125" s="466"/>
      <c r="G125" s="466"/>
      <c r="H125" s="466"/>
      <c r="I125" s="1219" t="str">
        <f t="shared" si="11"/>
        <v/>
      </c>
      <c r="J125" s="1220"/>
      <c r="K125" s="467"/>
      <c r="L125" s="467"/>
      <c r="M125" s="467"/>
      <c r="N125" s="467"/>
      <c r="O125" s="468"/>
      <c r="P125" s="580">
        <f t="shared" si="14"/>
        <v>0</v>
      </c>
      <c r="Q125" s="1166" t="str">
        <f t="shared" ca="1" si="15"/>
        <v/>
      </c>
      <c r="AJ125" s="1227" t="b">
        <v>0</v>
      </c>
      <c r="AK125" s="373">
        <v>0</v>
      </c>
      <c r="AL125" s="277">
        <f t="shared" si="19"/>
        <v>0</v>
      </c>
      <c r="AM125" t="str">
        <f t="shared" si="12"/>
        <v/>
      </c>
      <c r="AN125" s="1227" t="b">
        <v>0</v>
      </c>
      <c r="AO125" s="467"/>
      <c r="AP125" s="373">
        <f t="shared" si="16"/>
        <v>0</v>
      </c>
      <c r="AQ125" s="373" t="b">
        <f t="shared" si="17"/>
        <v>0</v>
      </c>
      <c r="AR125" s="373" t="b">
        <v>0</v>
      </c>
      <c r="CK125" s="467"/>
      <c r="CL125" s="467"/>
      <c r="CM125" s="467"/>
      <c r="CN125" s="467"/>
      <c r="CO125" s="468"/>
      <c r="CP125" t="str">
        <f ca="1">IF(ISERROR(MATCH(INT(CQ125),Setup!$D$19:$D$34,1)),"",MATCH(INT(CQ125),Setup!$D$19:$D$34,1))</f>
        <v/>
      </c>
      <c r="CQ125" s="3" t="str">
        <f t="shared" ca="1" si="13"/>
        <v/>
      </c>
      <c r="CR125" s="1163" t="str">
        <f ca="1">IF(OR(CP125="",CQ125=""),"",IF(CQ125*365&gt;=Setup!$AB$29,ROUND(OFFSET(Setup!$D$18,CP125,1)*(CQ125-OFFSET(Setup!$D$18,CP125,0))+OFFSET(Setup!$D$18,CP125,4),4),0)-IF(ISERROR(VLOOKUP($C125,MainDBase,13,FALSE)),"",VLOOKUP($C125,MainDBase,13,FALSE)))</f>
        <v/>
      </c>
      <c r="CT125" s="1164" t="str">
        <f t="shared" ca="1" si="18"/>
        <v/>
      </c>
      <c r="CU125" s="927"/>
      <c r="CV125" s="927"/>
      <c r="CW125" s="927"/>
      <c r="CX125" s="927"/>
      <c r="CY125" s="928"/>
    </row>
    <row r="126" spans="1:103" ht="14.25" customHeight="1">
      <c r="A126" s="1215">
        <v>125</v>
      </c>
      <c r="B126" s="465"/>
      <c r="C126" s="465"/>
      <c r="D126" s="466"/>
      <c r="E126" s="466"/>
      <c r="F126" s="466"/>
      <c r="G126" s="466"/>
      <c r="H126" s="466"/>
      <c r="I126" s="1219" t="str">
        <f t="shared" si="11"/>
        <v/>
      </c>
      <c r="J126" s="1220"/>
      <c r="K126" s="467"/>
      <c r="L126" s="467"/>
      <c r="M126" s="467"/>
      <c r="N126" s="467"/>
      <c r="O126" s="467"/>
      <c r="P126" s="580">
        <f t="shared" si="14"/>
        <v>0</v>
      </c>
      <c r="Q126" s="1166" t="str">
        <f t="shared" ca="1" si="15"/>
        <v/>
      </c>
      <c r="AJ126" s="1227" t="b">
        <v>0</v>
      </c>
      <c r="AK126" s="373">
        <v>0</v>
      </c>
      <c r="AL126" s="277">
        <f t="shared" si="19"/>
        <v>0</v>
      </c>
      <c r="AM126" t="str">
        <f t="shared" si="12"/>
        <v/>
      </c>
      <c r="AN126" s="1227" t="b">
        <v>0</v>
      </c>
      <c r="AO126" s="467"/>
      <c r="AP126" s="373">
        <f t="shared" si="16"/>
        <v>0</v>
      </c>
      <c r="AQ126" s="373" t="b">
        <f t="shared" si="17"/>
        <v>0</v>
      </c>
      <c r="AR126" s="373" t="b">
        <v>0</v>
      </c>
      <c r="CK126" s="467"/>
      <c r="CL126" s="467"/>
      <c r="CM126" s="467"/>
      <c r="CN126" s="467"/>
      <c r="CO126" s="467"/>
      <c r="CP126" t="str">
        <f ca="1">IF(ISERROR(MATCH(INT(CQ126),Setup!$D$19:$D$34,1)),"",MATCH(INT(CQ126),Setup!$D$19:$D$34,1))</f>
        <v/>
      </c>
      <c r="CQ126" s="3" t="str">
        <f t="shared" ca="1" si="13"/>
        <v/>
      </c>
      <c r="CR126" s="1163" t="str">
        <f ca="1">IF(OR(CP126="",CQ126=""),"",IF(CQ126*365&gt;=Setup!$AB$29,ROUND(OFFSET(Setup!$D$18,CP126,1)*(CQ126-OFFSET(Setup!$D$18,CP126,0))+OFFSET(Setup!$D$18,CP126,4),4),0)-IF(ISERROR(VLOOKUP($C126,MainDBase,13,FALSE)),"",VLOOKUP($C126,MainDBase,13,FALSE)))</f>
        <v/>
      </c>
      <c r="CT126" s="1164" t="str">
        <f t="shared" ca="1" si="18"/>
        <v/>
      </c>
      <c r="CU126" s="927"/>
      <c r="CV126" s="927"/>
      <c r="CW126" s="927"/>
      <c r="CX126" s="927"/>
      <c r="CY126" s="927"/>
    </row>
    <row r="127" spans="1:103" ht="14.25" customHeight="1">
      <c r="A127" s="1215">
        <v>126</v>
      </c>
      <c r="B127" s="465"/>
      <c r="C127" s="465"/>
      <c r="D127" s="466"/>
      <c r="E127" s="466"/>
      <c r="F127" s="466"/>
      <c r="G127" s="466"/>
      <c r="H127" s="466"/>
      <c r="I127" s="1219" t="str">
        <f t="shared" si="11"/>
        <v/>
      </c>
      <c r="J127" s="1220"/>
      <c r="K127" s="467"/>
      <c r="L127" s="467"/>
      <c r="M127" s="467"/>
      <c r="N127" s="467"/>
      <c r="O127" s="468"/>
      <c r="P127" s="580">
        <f t="shared" si="14"/>
        <v>0</v>
      </c>
      <c r="Q127" s="1166" t="str">
        <f t="shared" ca="1" si="15"/>
        <v/>
      </c>
      <c r="AJ127" s="1227" t="b">
        <v>0</v>
      </c>
      <c r="AK127" s="373">
        <v>0</v>
      </c>
      <c r="AL127" s="277">
        <f t="shared" si="19"/>
        <v>0</v>
      </c>
      <c r="AM127" t="str">
        <f t="shared" si="12"/>
        <v/>
      </c>
      <c r="AN127" s="1227" t="b">
        <v>0</v>
      </c>
      <c r="AO127" s="467"/>
      <c r="AP127" s="373">
        <f t="shared" si="16"/>
        <v>0</v>
      </c>
      <c r="AQ127" s="373" t="b">
        <f t="shared" si="17"/>
        <v>0</v>
      </c>
      <c r="AR127" s="373" t="b">
        <v>0</v>
      </c>
      <c r="CK127" s="467"/>
      <c r="CL127" s="467"/>
      <c r="CM127" s="467"/>
      <c r="CN127" s="467"/>
      <c r="CO127" s="468"/>
      <c r="CP127" t="str">
        <f ca="1">IF(ISERROR(MATCH(INT(CQ127),Setup!$D$19:$D$34,1)),"",MATCH(INT(CQ127),Setup!$D$19:$D$34,1))</f>
        <v/>
      </c>
      <c r="CQ127" s="3" t="str">
        <f t="shared" ca="1" si="13"/>
        <v/>
      </c>
      <c r="CR127" s="1163" t="str">
        <f ca="1">IF(OR(CP127="",CQ127=""),"",IF(CQ127*365&gt;=Setup!$AB$29,ROUND(OFFSET(Setup!$D$18,CP127,1)*(CQ127-OFFSET(Setup!$D$18,CP127,0))+OFFSET(Setup!$D$18,CP127,4),4),0)-IF(ISERROR(VLOOKUP($C127,MainDBase,13,FALSE)),"",VLOOKUP($C127,MainDBase,13,FALSE)))</f>
        <v/>
      </c>
      <c r="CT127" s="1164" t="str">
        <f t="shared" ca="1" si="18"/>
        <v/>
      </c>
      <c r="CU127" s="927"/>
      <c r="CV127" s="927"/>
      <c r="CW127" s="927"/>
      <c r="CX127" s="927"/>
      <c r="CY127" s="928"/>
    </row>
    <row r="128" spans="1:103" ht="14.25" customHeight="1">
      <c r="A128" s="1215">
        <v>127</v>
      </c>
      <c r="B128" s="465"/>
      <c r="C128" s="465"/>
      <c r="D128" s="466"/>
      <c r="E128" s="466"/>
      <c r="F128" s="466"/>
      <c r="G128" s="466"/>
      <c r="H128" s="466"/>
      <c r="I128" s="1219" t="str">
        <f t="shared" si="11"/>
        <v/>
      </c>
      <c r="J128" s="1220"/>
      <c r="K128" s="467"/>
      <c r="L128" s="467"/>
      <c r="M128" s="467"/>
      <c r="N128" s="467"/>
      <c r="O128" s="467"/>
      <c r="P128" s="580">
        <f t="shared" si="14"/>
        <v>0</v>
      </c>
      <c r="Q128" s="1166" t="str">
        <f t="shared" ca="1" si="15"/>
        <v/>
      </c>
      <c r="AJ128" s="1227" t="b">
        <v>0</v>
      </c>
      <c r="AK128" s="373">
        <v>0</v>
      </c>
      <c r="AL128" s="277">
        <f t="shared" si="19"/>
        <v>0</v>
      </c>
      <c r="AM128" t="str">
        <f t="shared" si="12"/>
        <v/>
      </c>
      <c r="AN128" s="1227" t="b">
        <v>0</v>
      </c>
      <c r="AO128" s="467"/>
      <c r="AP128" s="373">
        <f t="shared" si="16"/>
        <v>0</v>
      </c>
      <c r="AQ128" s="373" t="b">
        <f t="shared" si="17"/>
        <v>0</v>
      </c>
      <c r="AR128" s="373" t="b">
        <v>0</v>
      </c>
      <c r="CK128" s="467"/>
      <c r="CL128" s="467"/>
      <c r="CM128" s="467"/>
      <c r="CN128" s="467"/>
      <c r="CO128" s="467"/>
      <c r="CP128" t="str">
        <f ca="1">IF(ISERROR(MATCH(INT(CQ128),Setup!$D$19:$D$34,1)),"",MATCH(INT(CQ128),Setup!$D$19:$D$34,1))</f>
        <v/>
      </c>
      <c r="CQ128" s="3" t="str">
        <f t="shared" ca="1" si="13"/>
        <v/>
      </c>
      <c r="CR128" s="1163" t="str">
        <f ca="1">IF(OR(CP128="",CQ128=""),"",IF(CQ128*365&gt;=Setup!$AB$29,ROUND(OFFSET(Setup!$D$18,CP128,1)*(CQ128-OFFSET(Setup!$D$18,CP128,0))+OFFSET(Setup!$D$18,CP128,4),4),0)-IF(ISERROR(VLOOKUP($C128,MainDBase,13,FALSE)),"",VLOOKUP($C128,MainDBase,13,FALSE)))</f>
        <v/>
      </c>
      <c r="CT128" s="1164" t="str">
        <f t="shared" ca="1" si="18"/>
        <v/>
      </c>
      <c r="CU128" s="927"/>
      <c r="CV128" s="927"/>
      <c r="CW128" s="927"/>
      <c r="CX128" s="927"/>
      <c r="CY128" s="927"/>
    </row>
    <row r="129" spans="1:103" ht="14.25" customHeight="1">
      <c r="A129" s="1215">
        <v>128</v>
      </c>
      <c r="B129" s="465"/>
      <c r="C129" s="465"/>
      <c r="D129" s="466"/>
      <c r="E129" s="466"/>
      <c r="F129" s="466"/>
      <c r="G129" s="466"/>
      <c r="H129" s="466"/>
      <c r="I129" s="1219" t="str">
        <f t="shared" si="11"/>
        <v/>
      </c>
      <c r="J129" s="1220"/>
      <c r="K129" s="467"/>
      <c r="L129" s="467"/>
      <c r="M129" s="467"/>
      <c r="N129" s="467"/>
      <c r="O129" s="468"/>
      <c r="P129" s="580">
        <f t="shared" si="14"/>
        <v>0</v>
      </c>
      <c r="Q129" s="1166" t="str">
        <f t="shared" ca="1" si="15"/>
        <v/>
      </c>
      <c r="AJ129" s="1227" t="b">
        <v>0</v>
      </c>
      <c r="AK129" s="373">
        <v>0</v>
      </c>
      <c r="AL129" s="277">
        <f t="shared" si="19"/>
        <v>0</v>
      </c>
      <c r="AM129" t="str">
        <f t="shared" si="12"/>
        <v/>
      </c>
      <c r="AN129" s="1227" t="b">
        <v>0</v>
      </c>
      <c r="AO129" s="467"/>
      <c r="AP129" s="373">
        <f t="shared" si="16"/>
        <v>0</v>
      </c>
      <c r="AQ129" s="373" t="b">
        <f t="shared" si="17"/>
        <v>0</v>
      </c>
      <c r="AR129" s="373" t="b">
        <v>0</v>
      </c>
      <c r="CK129" s="467"/>
      <c r="CL129" s="467"/>
      <c r="CM129" s="467"/>
      <c r="CN129" s="467"/>
      <c r="CO129" s="468"/>
      <c r="CP129" t="str">
        <f ca="1">IF(ISERROR(MATCH(INT(CQ129),Setup!$D$19:$D$34,1)),"",MATCH(INT(CQ129),Setup!$D$19:$D$34,1))</f>
        <v/>
      </c>
      <c r="CQ129" s="3" t="str">
        <f t="shared" ca="1" si="13"/>
        <v/>
      </c>
      <c r="CR129" s="1163" t="str">
        <f ca="1">IF(OR(CP129="",CQ129=""),"",IF(CQ129*365&gt;=Setup!$AB$29,ROUND(OFFSET(Setup!$D$18,CP129,1)*(CQ129-OFFSET(Setup!$D$18,CP129,0))+OFFSET(Setup!$D$18,CP129,4),4),0)-IF(ISERROR(VLOOKUP($C129,MainDBase,13,FALSE)),"",VLOOKUP($C129,MainDBase,13,FALSE)))</f>
        <v/>
      </c>
      <c r="CT129" s="1164" t="str">
        <f t="shared" ca="1" si="18"/>
        <v/>
      </c>
      <c r="CU129" s="927"/>
      <c r="CV129" s="927"/>
      <c r="CW129" s="927"/>
      <c r="CX129" s="927"/>
      <c r="CY129" s="928"/>
    </row>
    <row r="130" spans="1:103" ht="14.25" customHeight="1">
      <c r="A130" s="1215">
        <v>129</v>
      </c>
      <c r="B130" s="465"/>
      <c r="C130" s="465"/>
      <c r="D130" s="466"/>
      <c r="E130" s="466"/>
      <c r="F130" s="466"/>
      <c r="G130" s="466"/>
      <c r="H130" s="466"/>
      <c r="I130" s="1219" t="str">
        <f t="shared" ref="I130:I193" si="20">IF(ISERROR(VLOOKUP($C130,MainDBase,14,FALSE)),"",(VLOOKUP($C130,MainDBase,14,FALSE)))</f>
        <v/>
      </c>
      <c r="J130" s="1220"/>
      <c r="K130" s="467"/>
      <c r="L130" s="467"/>
      <c r="M130" s="467"/>
      <c r="N130" s="467"/>
      <c r="O130" s="467"/>
      <c r="P130" s="580">
        <f t="shared" si="14"/>
        <v>0</v>
      </c>
      <c r="Q130" s="1166" t="str">
        <f t="shared" ca="1" si="15"/>
        <v/>
      </c>
      <c r="AJ130" s="1227" t="b">
        <v>0</v>
      </c>
      <c r="AK130" s="373">
        <v>0</v>
      </c>
      <c r="AL130" s="277">
        <f t="shared" si="19"/>
        <v>0</v>
      </c>
      <c r="AM130" t="str">
        <f t="shared" ref="AM130:AM193" si="21">IF(ISERROR(IF(OR(C130="",I130="Inactive",VLOOKUP(C130,MainDBase,24,FALSE)=1,AND(AJ130&lt;&gt;TRUE,AK130&lt;&gt;0)),FALSE,$AL$1)),"",IF(OR(C130="",I130="Inactive",VLOOKUP(C130,MainDBase,24,FALSE)=1,AND(AJ130&lt;&gt;TRUE,AK130&lt;&gt;0)),FALSE,$AL$1))</f>
        <v/>
      </c>
      <c r="AN130" s="1227" t="b">
        <v>0</v>
      </c>
      <c r="AO130" s="467"/>
      <c r="AP130" s="373">
        <f t="shared" si="16"/>
        <v>0</v>
      </c>
      <c r="AQ130" s="373" t="b">
        <f t="shared" si="17"/>
        <v>0</v>
      </c>
      <c r="AR130" s="373" t="b">
        <v>0</v>
      </c>
      <c r="CK130" s="467"/>
      <c r="CL130" s="467"/>
      <c r="CM130" s="467"/>
      <c r="CN130" s="467"/>
      <c r="CO130" s="467"/>
      <c r="CP130" t="str">
        <f ca="1">IF(ISERROR(MATCH(INT(CQ130),Setup!$D$19:$D$34,1)),"",MATCH(INT(CQ130),Setup!$D$19:$D$34,1))</f>
        <v/>
      </c>
      <c r="CQ130" s="3" t="str">
        <f t="shared" ref="CQ130:CQ193" ca="1" si="22">IF(ISERROR(VLOOKUP($C130,MainDBase,12,FALSE)),"",(TODAY()-VLOOKUP($C130,MainDBase,12,FALSE))/365)</f>
        <v/>
      </c>
      <c r="CR130" s="1163" t="str">
        <f ca="1">IF(OR(CP130="",CQ130=""),"",IF(CQ130*365&gt;=Setup!$AB$29,ROUND(OFFSET(Setup!$D$18,CP130,1)*(CQ130-OFFSET(Setup!$D$18,CP130,0))+OFFSET(Setup!$D$18,CP130,4),4),0)-IF(ISERROR(VLOOKUP($C130,MainDBase,13,FALSE)),"",VLOOKUP($C130,MainDBase,13,FALSE)))</f>
        <v/>
      </c>
      <c r="CT130" s="1164" t="str">
        <f t="shared" ca="1" si="18"/>
        <v/>
      </c>
      <c r="CU130" s="927"/>
      <c r="CV130" s="927"/>
      <c r="CW130" s="927"/>
      <c r="CX130" s="927"/>
      <c r="CY130" s="927"/>
    </row>
    <row r="131" spans="1:103" ht="14.25" customHeight="1">
      <c r="A131" s="1215">
        <v>130</v>
      </c>
      <c r="B131" s="465"/>
      <c r="C131" s="465"/>
      <c r="D131" s="466"/>
      <c r="E131" s="466"/>
      <c r="F131" s="466"/>
      <c r="G131" s="466"/>
      <c r="H131" s="466"/>
      <c r="I131" s="1219" t="str">
        <f t="shared" si="20"/>
        <v/>
      </c>
      <c r="J131" s="1220"/>
      <c r="K131" s="467"/>
      <c r="L131" s="467"/>
      <c r="M131" s="467"/>
      <c r="N131" s="467"/>
      <c r="O131" s="468"/>
      <c r="P131" s="580">
        <f t="shared" ref="P131:P194" si="23">+CK131+CL131+CM131+CN131+CO131</f>
        <v>0</v>
      </c>
      <c r="Q131" s="1166" t="str">
        <f t="shared" ref="Q131:Q194" ca="1" si="24">IF(CT131&lt;&gt;"","*Vac="&amp;ROUND(CR131,2),"")</f>
        <v/>
      </c>
      <c r="AJ131" s="1227" t="b">
        <v>0</v>
      </c>
      <c r="AK131" s="373">
        <v>0</v>
      </c>
      <c r="AL131" s="277">
        <f t="shared" si="19"/>
        <v>0</v>
      </c>
      <c r="AM131" t="str">
        <f t="shared" si="21"/>
        <v/>
      </c>
      <c r="AN131" s="1227" t="b">
        <v>0</v>
      </c>
      <c r="AO131" s="467"/>
      <c r="AP131" s="373">
        <f t="shared" ref="AP131:AP194" si="25">IF(AO131&lt;&gt;0,AO131,AL131)</f>
        <v>0</v>
      </c>
      <c r="AQ131" s="373" t="b">
        <f t="shared" ref="AQ131:AQ194" si="26">IF(AO131&lt;&gt;0,FALSE,AJ131)</f>
        <v>0</v>
      </c>
      <c r="AR131" s="373" t="b">
        <v>0</v>
      </c>
      <c r="CK131" s="467"/>
      <c r="CL131" s="467"/>
      <c r="CM131" s="467"/>
      <c r="CN131" s="467"/>
      <c r="CO131" s="468"/>
      <c r="CP131" t="str">
        <f ca="1">IF(ISERROR(MATCH(INT(CQ131),Setup!$D$19:$D$34,1)),"",MATCH(INT(CQ131),Setup!$D$19:$D$34,1))</f>
        <v/>
      </c>
      <c r="CQ131" s="3" t="str">
        <f t="shared" ca="1" si="22"/>
        <v/>
      </c>
      <c r="CR131" s="1163" t="str">
        <f ca="1">IF(OR(CP131="",CQ131=""),"",IF(CQ131*365&gt;=Setup!$AB$29,ROUND(OFFSET(Setup!$D$18,CP131,1)*(CQ131-OFFSET(Setup!$D$18,CP131,0))+OFFSET(Setup!$D$18,CP131,4),4),0)-IF(ISERROR(VLOOKUP($C131,MainDBase,13,FALSE)),"",VLOOKUP($C131,MainDBase,13,FALSE)))</f>
        <v/>
      </c>
      <c r="CT131" s="1164" t="str">
        <f t="shared" ref="CT131:CT194" ca="1" si="27">IF(OR(CP131="",CQ131=""),"",IF(AND(CO131&gt;0,CR131-CO131&lt;0),"error",""))</f>
        <v/>
      </c>
      <c r="CU131" s="927"/>
      <c r="CV131" s="927"/>
      <c r="CW131" s="927"/>
      <c r="CX131" s="927"/>
      <c r="CY131" s="928"/>
    </row>
    <row r="132" spans="1:103" ht="14.25" customHeight="1">
      <c r="A132" s="1215">
        <v>131</v>
      </c>
      <c r="B132" s="465"/>
      <c r="C132" s="465"/>
      <c r="D132" s="466"/>
      <c r="E132" s="466"/>
      <c r="F132" s="466"/>
      <c r="G132" s="466"/>
      <c r="H132" s="466"/>
      <c r="I132" s="1219" t="str">
        <f t="shared" si="20"/>
        <v/>
      </c>
      <c r="J132" s="1220"/>
      <c r="K132" s="467"/>
      <c r="L132" s="467"/>
      <c r="M132" s="467"/>
      <c r="N132" s="467"/>
      <c r="O132" s="467"/>
      <c r="P132" s="580">
        <f t="shared" si="23"/>
        <v>0</v>
      </c>
      <c r="Q132" s="1166" t="str">
        <f t="shared" ca="1" si="24"/>
        <v/>
      </c>
      <c r="AJ132" s="1227" t="b">
        <v>0</v>
      </c>
      <c r="AK132" s="373">
        <v>0</v>
      </c>
      <c r="AL132" s="277">
        <f t="shared" ref="AL132:AL195" si="28">IF(AND(I132="Active",AJ132=TRUE,OR(AK132=0,AK132="")),$AJ$1,IF(AND(AN132=TRUE,AK132&lt;&gt;0),IF(AJ132=FALSE,0,AK132),AK132))</f>
        <v>0</v>
      </c>
      <c r="AM132" t="str">
        <f t="shared" si="21"/>
        <v/>
      </c>
      <c r="AN132" s="1227" t="b">
        <v>0</v>
      </c>
      <c r="AO132" s="467"/>
      <c r="AP132" s="373">
        <f t="shared" si="25"/>
        <v>0</v>
      </c>
      <c r="AQ132" s="373" t="b">
        <f t="shared" si="26"/>
        <v>0</v>
      </c>
      <c r="AR132" s="373" t="b">
        <v>0</v>
      </c>
      <c r="CK132" s="467"/>
      <c r="CL132" s="467"/>
      <c r="CM132" s="467"/>
      <c r="CN132" s="467"/>
      <c r="CO132" s="467"/>
      <c r="CP132" t="str">
        <f ca="1">IF(ISERROR(MATCH(INT(CQ132),Setup!$D$19:$D$34,1)),"",MATCH(INT(CQ132),Setup!$D$19:$D$34,1))</f>
        <v/>
      </c>
      <c r="CQ132" s="3" t="str">
        <f t="shared" ca="1" si="22"/>
        <v/>
      </c>
      <c r="CR132" s="1163" t="str">
        <f ca="1">IF(OR(CP132="",CQ132=""),"",IF(CQ132*365&gt;=Setup!$AB$29,ROUND(OFFSET(Setup!$D$18,CP132,1)*(CQ132-OFFSET(Setup!$D$18,CP132,0))+OFFSET(Setup!$D$18,CP132,4),4),0)-IF(ISERROR(VLOOKUP($C132,MainDBase,13,FALSE)),"",VLOOKUP($C132,MainDBase,13,FALSE)))</f>
        <v/>
      </c>
      <c r="CT132" s="1164" t="str">
        <f t="shared" ca="1" si="27"/>
        <v/>
      </c>
      <c r="CU132" s="927"/>
      <c r="CV132" s="927"/>
      <c r="CW132" s="927"/>
      <c r="CX132" s="927"/>
      <c r="CY132" s="927"/>
    </row>
    <row r="133" spans="1:103" ht="14.25" customHeight="1">
      <c r="A133" s="1215">
        <v>132</v>
      </c>
      <c r="B133" s="465"/>
      <c r="C133" s="465"/>
      <c r="D133" s="466"/>
      <c r="E133" s="466"/>
      <c r="F133" s="466"/>
      <c r="G133" s="466"/>
      <c r="H133" s="466"/>
      <c r="I133" s="1219" t="str">
        <f t="shared" si="20"/>
        <v/>
      </c>
      <c r="J133" s="1220"/>
      <c r="K133" s="467"/>
      <c r="L133" s="467"/>
      <c r="M133" s="467"/>
      <c r="N133" s="467"/>
      <c r="O133" s="468"/>
      <c r="P133" s="580">
        <f t="shared" si="23"/>
        <v>0</v>
      </c>
      <c r="Q133" s="1166" t="str">
        <f t="shared" ca="1" si="24"/>
        <v/>
      </c>
      <c r="AJ133" s="1227" t="b">
        <v>0</v>
      </c>
      <c r="AK133" s="373">
        <v>0</v>
      </c>
      <c r="AL133" s="277">
        <f t="shared" si="28"/>
        <v>0</v>
      </c>
      <c r="AM133" t="str">
        <f t="shared" si="21"/>
        <v/>
      </c>
      <c r="AN133" s="1227" t="b">
        <v>0</v>
      </c>
      <c r="AO133" s="467"/>
      <c r="AP133" s="373">
        <f t="shared" si="25"/>
        <v>0</v>
      </c>
      <c r="AQ133" s="373" t="b">
        <f t="shared" si="26"/>
        <v>0</v>
      </c>
      <c r="AR133" s="373" t="b">
        <v>0</v>
      </c>
      <c r="CK133" s="467"/>
      <c r="CL133" s="467"/>
      <c r="CM133" s="467"/>
      <c r="CN133" s="467"/>
      <c r="CO133" s="468"/>
      <c r="CP133" t="str">
        <f ca="1">IF(ISERROR(MATCH(INT(CQ133),Setup!$D$19:$D$34,1)),"",MATCH(INT(CQ133),Setup!$D$19:$D$34,1))</f>
        <v/>
      </c>
      <c r="CQ133" s="3" t="str">
        <f t="shared" ca="1" si="22"/>
        <v/>
      </c>
      <c r="CR133" s="1163" t="str">
        <f ca="1">IF(OR(CP133="",CQ133=""),"",IF(CQ133*365&gt;=Setup!$AB$29,ROUND(OFFSET(Setup!$D$18,CP133,1)*(CQ133-OFFSET(Setup!$D$18,CP133,0))+OFFSET(Setup!$D$18,CP133,4),4),0)-IF(ISERROR(VLOOKUP($C133,MainDBase,13,FALSE)),"",VLOOKUP($C133,MainDBase,13,FALSE)))</f>
        <v/>
      </c>
      <c r="CT133" s="1164" t="str">
        <f t="shared" ca="1" si="27"/>
        <v/>
      </c>
      <c r="CU133" s="927"/>
      <c r="CV133" s="927"/>
      <c r="CW133" s="927"/>
      <c r="CX133" s="927"/>
      <c r="CY133" s="928"/>
    </row>
    <row r="134" spans="1:103" ht="14.25" customHeight="1">
      <c r="A134" s="1215">
        <v>133</v>
      </c>
      <c r="B134" s="465"/>
      <c r="C134" s="465"/>
      <c r="D134" s="466"/>
      <c r="E134" s="466"/>
      <c r="F134" s="466"/>
      <c r="G134" s="466"/>
      <c r="H134" s="466"/>
      <c r="I134" s="1219" t="str">
        <f t="shared" si="20"/>
        <v/>
      </c>
      <c r="J134" s="1220"/>
      <c r="K134" s="467"/>
      <c r="L134" s="467"/>
      <c r="M134" s="467"/>
      <c r="N134" s="467"/>
      <c r="O134" s="467"/>
      <c r="P134" s="580">
        <f t="shared" si="23"/>
        <v>0</v>
      </c>
      <c r="Q134" s="1166" t="str">
        <f t="shared" ca="1" si="24"/>
        <v/>
      </c>
      <c r="AJ134" s="1227" t="b">
        <v>0</v>
      </c>
      <c r="AK134" s="373">
        <v>0</v>
      </c>
      <c r="AL134" s="277">
        <f t="shared" si="28"/>
        <v>0</v>
      </c>
      <c r="AM134" t="str">
        <f t="shared" si="21"/>
        <v/>
      </c>
      <c r="AN134" s="1227" t="b">
        <v>0</v>
      </c>
      <c r="AO134" s="467"/>
      <c r="AP134" s="373">
        <f t="shared" si="25"/>
        <v>0</v>
      </c>
      <c r="AQ134" s="373" t="b">
        <f t="shared" si="26"/>
        <v>0</v>
      </c>
      <c r="AR134" s="373" t="b">
        <v>0</v>
      </c>
      <c r="CK134" s="467"/>
      <c r="CL134" s="467"/>
      <c r="CM134" s="467"/>
      <c r="CN134" s="467"/>
      <c r="CO134" s="467"/>
      <c r="CP134" t="str">
        <f ca="1">IF(ISERROR(MATCH(INT(CQ134),Setup!$D$19:$D$34,1)),"",MATCH(INT(CQ134),Setup!$D$19:$D$34,1))</f>
        <v/>
      </c>
      <c r="CQ134" s="3" t="str">
        <f t="shared" ca="1" si="22"/>
        <v/>
      </c>
      <c r="CR134" s="1163" t="str">
        <f ca="1">IF(OR(CP134="",CQ134=""),"",IF(CQ134*365&gt;=Setup!$AB$29,ROUND(OFFSET(Setup!$D$18,CP134,1)*(CQ134-OFFSET(Setup!$D$18,CP134,0))+OFFSET(Setup!$D$18,CP134,4),4),0)-IF(ISERROR(VLOOKUP($C134,MainDBase,13,FALSE)),"",VLOOKUP($C134,MainDBase,13,FALSE)))</f>
        <v/>
      </c>
      <c r="CT134" s="1164" t="str">
        <f t="shared" ca="1" si="27"/>
        <v/>
      </c>
      <c r="CU134" s="927"/>
      <c r="CV134" s="927"/>
      <c r="CW134" s="927"/>
      <c r="CX134" s="927"/>
      <c r="CY134" s="927"/>
    </row>
    <row r="135" spans="1:103" ht="14.25" customHeight="1">
      <c r="A135" s="1215">
        <v>134</v>
      </c>
      <c r="B135" s="465"/>
      <c r="C135" s="465"/>
      <c r="D135" s="466"/>
      <c r="E135" s="466"/>
      <c r="F135" s="466"/>
      <c r="G135" s="466"/>
      <c r="H135" s="466"/>
      <c r="I135" s="1219" t="str">
        <f t="shared" si="20"/>
        <v/>
      </c>
      <c r="J135" s="1220"/>
      <c r="K135" s="467"/>
      <c r="L135" s="467"/>
      <c r="M135" s="467"/>
      <c r="N135" s="467"/>
      <c r="O135" s="468"/>
      <c r="P135" s="580">
        <f t="shared" si="23"/>
        <v>0</v>
      </c>
      <c r="Q135" s="1166" t="str">
        <f t="shared" ca="1" si="24"/>
        <v/>
      </c>
      <c r="AJ135" s="1227" t="b">
        <v>0</v>
      </c>
      <c r="AK135" s="373">
        <v>0</v>
      </c>
      <c r="AL135" s="277">
        <f t="shared" si="28"/>
        <v>0</v>
      </c>
      <c r="AM135" t="str">
        <f t="shared" si="21"/>
        <v/>
      </c>
      <c r="AN135" s="1227" t="b">
        <v>0</v>
      </c>
      <c r="AO135" s="467"/>
      <c r="AP135" s="373">
        <f t="shared" si="25"/>
        <v>0</v>
      </c>
      <c r="AQ135" s="373" t="b">
        <f t="shared" si="26"/>
        <v>0</v>
      </c>
      <c r="AR135" s="373" t="b">
        <v>0</v>
      </c>
      <c r="CK135" s="467"/>
      <c r="CL135" s="467"/>
      <c r="CM135" s="467"/>
      <c r="CN135" s="467"/>
      <c r="CO135" s="468"/>
      <c r="CP135" t="str">
        <f ca="1">IF(ISERROR(MATCH(INT(CQ135),Setup!$D$19:$D$34,1)),"",MATCH(INT(CQ135),Setup!$D$19:$D$34,1))</f>
        <v/>
      </c>
      <c r="CQ135" s="3" t="str">
        <f t="shared" ca="1" si="22"/>
        <v/>
      </c>
      <c r="CR135" s="1163" t="str">
        <f ca="1">IF(OR(CP135="",CQ135=""),"",IF(CQ135*365&gt;=Setup!$AB$29,ROUND(OFFSET(Setup!$D$18,CP135,1)*(CQ135-OFFSET(Setup!$D$18,CP135,0))+OFFSET(Setup!$D$18,CP135,4),4),0)-IF(ISERROR(VLOOKUP($C135,MainDBase,13,FALSE)),"",VLOOKUP($C135,MainDBase,13,FALSE)))</f>
        <v/>
      </c>
      <c r="CT135" s="1164" t="str">
        <f t="shared" ca="1" si="27"/>
        <v/>
      </c>
      <c r="CU135" s="927"/>
      <c r="CV135" s="927"/>
      <c r="CW135" s="927"/>
      <c r="CX135" s="927"/>
      <c r="CY135" s="928"/>
    </row>
    <row r="136" spans="1:103" ht="14.25" customHeight="1">
      <c r="A136" s="1215">
        <v>135</v>
      </c>
      <c r="B136" s="465"/>
      <c r="C136" s="465"/>
      <c r="D136" s="466"/>
      <c r="E136" s="466"/>
      <c r="F136" s="466"/>
      <c r="G136" s="466"/>
      <c r="H136" s="466"/>
      <c r="I136" s="1219" t="str">
        <f t="shared" si="20"/>
        <v/>
      </c>
      <c r="J136" s="1220"/>
      <c r="K136" s="467"/>
      <c r="L136" s="467"/>
      <c r="M136" s="467"/>
      <c r="N136" s="467"/>
      <c r="O136" s="467"/>
      <c r="P136" s="580">
        <f t="shared" si="23"/>
        <v>0</v>
      </c>
      <c r="Q136" s="1166" t="str">
        <f t="shared" ca="1" si="24"/>
        <v/>
      </c>
      <c r="AJ136" s="1227" t="b">
        <v>0</v>
      </c>
      <c r="AK136" s="373">
        <v>0</v>
      </c>
      <c r="AL136" s="277">
        <f t="shared" si="28"/>
        <v>0</v>
      </c>
      <c r="AM136" t="str">
        <f t="shared" si="21"/>
        <v/>
      </c>
      <c r="AN136" s="1227" t="b">
        <v>0</v>
      </c>
      <c r="AO136" s="467"/>
      <c r="AP136" s="373">
        <f t="shared" si="25"/>
        <v>0</v>
      </c>
      <c r="AQ136" s="373" t="b">
        <f t="shared" si="26"/>
        <v>0</v>
      </c>
      <c r="AR136" s="373" t="b">
        <v>0</v>
      </c>
      <c r="CK136" s="467"/>
      <c r="CL136" s="467"/>
      <c r="CM136" s="467"/>
      <c r="CN136" s="467"/>
      <c r="CO136" s="467"/>
      <c r="CP136" t="str">
        <f ca="1">IF(ISERROR(MATCH(INT(CQ136),Setup!$D$19:$D$34,1)),"",MATCH(INT(CQ136),Setup!$D$19:$D$34,1))</f>
        <v/>
      </c>
      <c r="CQ136" s="3" t="str">
        <f t="shared" ca="1" si="22"/>
        <v/>
      </c>
      <c r="CR136" s="1163" t="str">
        <f ca="1">IF(OR(CP136="",CQ136=""),"",IF(CQ136*365&gt;=Setup!$AB$29,ROUND(OFFSET(Setup!$D$18,CP136,1)*(CQ136-OFFSET(Setup!$D$18,CP136,0))+OFFSET(Setup!$D$18,CP136,4),4),0)-IF(ISERROR(VLOOKUP($C136,MainDBase,13,FALSE)),"",VLOOKUP($C136,MainDBase,13,FALSE)))</f>
        <v/>
      </c>
      <c r="CT136" s="1164" t="str">
        <f t="shared" ca="1" si="27"/>
        <v/>
      </c>
      <c r="CU136" s="927"/>
      <c r="CV136" s="927"/>
      <c r="CW136" s="927"/>
      <c r="CX136" s="927"/>
      <c r="CY136" s="927"/>
    </row>
    <row r="137" spans="1:103" ht="14.25" customHeight="1">
      <c r="A137" s="1215">
        <v>136</v>
      </c>
      <c r="B137" s="465"/>
      <c r="C137" s="465"/>
      <c r="D137" s="466"/>
      <c r="E137" s="466"/>
      <c r="F137" s="466"/>
      <c r="G137" s="466"/>
      <c r="H137" s="466"/>
      <c r="I137" s="1219" t="str">
        <f t="shared" si="20"/>
        <v/>
      </c>
      <c r="J137" s="1220"/>
      <c r="K137" s="467"/>
      <c r="L137" s="467"/>
      <c r="M137" s="467"/>
      <c r="N137" s="467"/>
      <c r="O137" s="468"/>
      <c r="P137" s="580">
        <f t="shared" si="23"/>
        <v>0</v>
      </c>
      <c r="Q137" s="1166" t="str">
        <f t="shared" ca="1" si="24"/>
        <v/>
      </c>
      <c r="AJ137" s="1227" t="b">
        <v>0</v>
      </c>
      <c r="AK137" s="373">
        <v>0</v>
      </c>
      <c r="AL137" s="277">
        <f t="shared" si="28"/>
        <v>0</v>
      </c>
      <c r="AM137" t="str">
        <f t="shared" si="21"/>
        <v/>
      </c>
      <c r="AN137" s="1227" t="b">
        <v>0</v>
      </c>
      <c r="AO137" s="467"/>
      <c r="AP137" s="373">
        <f t="shared" si="25"/>
        <v>0</v>
      </c>
      <c r="AQ137" s="373" t="b">
        <f t="shared" si="26"/>
        <v>0</v>
      </c>
      <c r="AR137" s="373" t="b">
        <v>0</v>
      </c>
      <c r="CK137" s="467"/>
      <c r="CL137" s="467"/>
      <c r="CM137" s="467"/>
      <c r="CN137" s="467"/>
      <c r="CO137" s="468"/>
      <c r="CP137" t="str">
        <f ca="1">IF(ISERROR(MATCH(INT(CQ137),Setup!$D$19:$D$34,1)),"",MATCH(INT(CQ137),Setup!$D$19:$D$34,1))</f>
        <v/>
      </c>
      <c r="CQ137" s="3" t="str">
        <f t="shared" ca="1" si="22"/>
        <v/>
      </c>
      <c r="CR137" s="1163" t="str">
        <f ca="1">IF(OR(CP137="",CQ137=""),"",IF(CQ137*365&gt;=Setup!$AB$29,ROUND(OFFSET(Setup!$D$18,CP137,1)*(CQ137-OFFSET(Setup!$D$18,CP137,0))+OFFSET(Setup!$D$18,CP137,4),4),0)-IF(ISERROR(VLOOKUP($C137,MainDBase,13,FALSE)),"",VLOOKUP($C137,MainDBase,13,FALSE)))</f>
        <v/>
      </c>
      <c r="CT137" s="1164" t="str">
        <f t="shared" ca="1" si="27"/>
        <v/>
      </c>
      <c r="CU137" s="927"/>
      <c r="CV137" s="927"/>
      <c r="CW137" s="927"/>
      <c r="CX137" s="927"/>
      <c r="CY137" s="928"/>
    </row>
    <row r="138" spans="1:103" ht="14.25" customHeight="1">
      <c r="A138" s="1215">
        <v>137</v>
      </c>
      <c r="B138" s="465"/>
      <c r="C138" s="465"/>
      <c r="D138" s="466"/>
      <c r="E138" s="466"/>
      <c r="F138" s="466"/>
      <c r="G138" s="466"/>
      <c r="H138" s="466"/>
      <c r="I138" s="1219" t="str">
        <f t="shared" si="20"/>
        <v/>
      </c>
      <c r="J138" s="1220"/>
      <c r="K138" s="467"/>
      <c r="L138" s="467"/>
      <c r="M138" s="467"/>
      <c r="N138" s="467"/>
      <c r="O138" s="467"/>
      <c r="P138" s="580">
        <f t="shared" si="23"/>
        <v>0</v>
      </c>
      <c r="Q138" s="1166" t="str">
        <f t="shared" ca="1" si="24"/>
        <v/>
      </c>
      <c r="AJ138" s="1227" t="b">
        <v>0</v>
      </c>
      <c r="AK138" s="373">
        <v>0</v>
      </c>
      <c r="AL138" s="277">
        <f t="shared" si="28"/>
        <v>0</v>
      </c>
      <c r="AM138" t="str">
        <f t="shared" si="21"/>
        <v/>
      </c>
      <c r="AN138" s="1227" t="b">
        <v>0</v>
      </c>
      <c r="AO138" s="467"/>
      <c r="AP138" s="373">
        <f t="shared" si="25"/>
        <v>0</v>
      </c>
      <c r="AQ138" s="373" t="b">
        <f t="shared" si="26"/>
        <v>0</v>
      </c>
      <c r="AR138" s="373" t="b">
        <v>0</v>
      </c>
      <c r="CK138" s="467"/>
      <c r="CL138" s="467"/>
      <c r="CM138" s="467"/>
      <c r="CN138" s="467"/>
      <c r="CO138" s="467"/>
      <c r="CP138" t="str">
        <f ca="1">IF(ISERROR(MATCH(INT(CQ138),Setup!$D$19:$D$34,1)),"",MATCH(INT(CQ138),Setup!$D$19:$D$34,1))</f>
        <v/>
      </c>
      <c r="CQ138" s="3" t="str">
        <f t="shared" ca="1" si="22"/>
        <v/>
      </c>
      <c r="CR138" s="1163" t="str">
        <f ca="1">IF(OR(CP138="",CQ138=""),"",IF(CQ138*365&gt;=Setup!$AB$29,ROUND(OFFSET(Setup!$D$18,CP138,1)*(CQ138-OFFSET(Setup!$D$18,CP138,0))+OFFSET(Setup!$D$18,CP138,4),4),0)-IF(ISERROR(VLOOKUP($C138,MainDBase,13,FALSE)),"",VLOOKUP($C138,MainDBase,13,FALSE)))</f>
        <v/>
      </c>
      <c r="CT138" s="1164" t="str">
        <f t="shared" ca="1" si="27"/>
        <v/>
      </c>
      <c r="CU138" s="927"/>
      <c r="CV138" s="927"/>
      <c r="CW138" s="927"/>
      <c r="CX138" s="927"/>
      <c r="CY138" s="927"/>
    </row>
    <row r="139" spans="1:103" ht="14.25" customHeight="1">
      <c r="A139" s="1215">
        <v>138</v>
      </c>
      <c r="B139" s="465"/>
      <c r="C139" s="465"/>
      <c r="D139" s="466"/>
      <c r="E139" s="466"/>
      <c r="F139" s="466"/>
      <c r="G139" s="466"/>
      <c r="H139" s="466"/>
      <c r="I139" s="1219" t="str">
        <f t="shared" si="20"/>
        <v/>
      </c>
      <c r="J139" s="1220"/>
      <c r="K139" s="467"/>
      <c r="L139" s="467"/>
      <c r="M139" s="467"/>
      <c r="N139" s="467"/>
      <c r="O139" s="468"/>
      <c r="P139" s="580">
        <f t="shared" si="23"/>
        <v>0</v>
      </c>
      <c r="Q139" s="1166" t="str">
        <f t="shared" ca="1" si="24"/>
        <v/>
      </c>
      <c r="AJ139" s="1227" t="b">
        <v>0</v>
      </c>
      <c r="AK139" s="373">
        <v>0</v>
      </c>
      <c r="AL139" s="277">
        <f t="shared" si="28"/>
        <v>0</v>
      </c>
      <c r="AM139" t="str">
        <f t="shared" si="21"/>
        <v/>
      </c>
      <c r="AN139" s="1227" t="b">
        <v>0</v>
      </c>
      <c r="AO139" s="467"/>
      <c r="AP139" s="373">
        <f t="shared" si="25"/>
        <v>0</v>
      </c>
      <c r="AQ139" s="373" t="b">
        <f t="shared" si="26"/>
        <v>0</v>
      </c>
      <c r="AR139" s="373" t="b">
        <v>0</v>
      </c>
      <c r="CK139" s="467"/>
      <c r="CL139" s="467"/>
      <c r="CM139" s="467"/>
      <c r="CN139" s="467"/>
      <c r="CO139" s="468"/>
      <c r="CP139" t="str">
        <f ca="1">IF(ISERROR(MATCH(INT(CQ139),Setup!$D$19:$D$34,1)),"",MATCH(INT(CQ139),Setup!$D$19:$D$34,1))</f>
        <v/>
      </c>
      <c r="CQ139" s="3" t="str">
        <f t="shared" ca="1" si="22"/>
        <v/>
      </c>
      <c r="CR139" s="1163" t="str">
        <f ca="1">IF(OR(CP139="",CQ139=""),"",IF(CQ139*365&gt;=Setup!$AB$29,ROUND(OFFSET(Setup!$D$18,CP139,1)*(CQ139-OFFSET(Setup!$D$18,CP139,0))+OFFSET(Setup!$D$18,CP139,4),4),0)-IF(ISERROR(VLOOKUP($C139,MainDBase,13,FALSE)),"",VLOOKUP($C139,MainDBase,13,FALSE)))</f>
        <v/>
      </c>
      <c r="CT139" s="1164" t="str">
        <f t="shared" ca="1" si="27"/>
        <v/>
      </c>
      <c r="CU139" s="927"/>
      <c r="CV139" s="927"/>
      <c r="CW139" s="927"/>
      <c r="CX139" s="927"/>
      <c r="CY139" s="928"/>
    </row>
    <row r="140" spans="1:103" ht="14.25" customHeight="1">
      <c r="A140" s="1215">
        <v>139</v>
      </c>
      <c r="B140" s="465"/>
      <c r="C140" s="465"/>
      <c r="D140" s="466"/>
      <c r="E140" s="466"/>
      <c r="F140" s="466"/>
      <c r="G140" s="466"/>
      <c r="H140" s="466"/>
      <c r="I140" s="1219" t="str">
        <f t="shared" si="20"/>
        <v/>
      </c>
      <c r="J140" s="1220"/>
      <c r="K140" s="467"/>
      <c r="L140" s="467"/>
      <c r="M140" s="467"/>
      <c r="N140" s="467"/>
      <c r="O140" s="467"/>
      <c r="P140" s="580">
        <f t="shared" si="23"/>
        <v>0</v>
      </c>
      <c r="Q140" s="1166" t="str">
        <f t="shared" ca="1" si="24"/>
        <v/>
      </c>
      <c r="AJ140" s="1227" t="b">
        <v>0</v>
      </c>
      <c r="AK140" s="373">
        <v>0</v>
      </c>
      <c r="AL140" s="277">
        <f t="shared" si="28"/>
        <v>0</v>
      </c>
      <c r="AM140" t="str">
        <f t="shared" si="21"/>
        <v/>
      </c>
      <c r="AN140" s="1227" t="b">
        <v>0</v>
      </c>
      <c r="AO140" s="467"/>
      <c r="AP140" s="373">
        <f t="shared" si="25"/>
        <v>0</v>
      </c>
      <c r="AQ140" s="373" t="b">
        <f t="shared" si="26"/>
        <v>0</v>
      </c>
      <c r="AR140" s="373" t="b">
        <v>0</v>
      </c>
      <c r="CK140" s="467"/>
      <c r="CL140" s="467"/>
      <c r="CM140" s="467"/>
      <c r="CN140" s="467"/>
      <c r="CO140" s="467"/>
      <c r="CP140" t="str">
        <f ca="1">IF(ISERROR(MATCH(INT(CQ140),Setup!$D$19:$D$34,1)),"",MATCH(INT(CQ140),Setup!$D$19:$D$34,1))</f>
        <v/>
      </c>
      <c r="CQ140" s="3" t="str">
        <f t="shared" ca="1" si="22"/>
        <v/>
      </c>
      <c r="CR140" s="1163" t="str">
        <f ca="1">IF(OR(CP140="",CQ140=""),"",IF(CQ140*365&gt;=Setup!$AB$29,ROUND(OFFSET(Setup!$D$18,CP140,1)*(CQ140-OFFSET(Setup!$D$18,CP140,0))+OFFSET(Setup!$D$18,CP140,4),4),0)-IF(ISERROR(VLOOKUP($C140,MainDBase,13,FALSE)),"",VLOOKUP($C140,MainDBase,13,FALSE)))</f>
        <v/>
      </c>
      <c r="CT140" s="1164" t="str">
        <f t="shared" ca="1" si="27"/>
        <v/>
      </c>
      <c r="CU140" s="927"/>
      <c r="CV140" s="927"/>
      <c r="CW140" s="927"/>
      <c r="CX140" s="927"/>
      <c r="CY140" s="927"/>
    </row>
    <row r="141" spans="1:103" ht="14.25" customHeight="1">
      <c r="A141" s="1215">
        <v>140</v>
      </c>
      <c r="B141" s="465"/>
      <c r="C141" s="465"/>
      <c r="D141" s="466"/>
      <c r="E141" s="466"/>
      <c r="F141" s="466"/>
      <c r="G141" s="466"/>
      <c r="H141" s="466"/>
      <c r="I141" s="1219" t="str">
        <f t="shared" si="20"/>
        <v/>
      </c>
      <c r="J141" s="1220"/>
      <c r="K141" s="467"/>
      <c r="L141" s="467"/>
      <c r="M141" s="467"/>
      <c r="N141" s="467"/>
      <c r="O141" s="468"/>
      <c r="P141" s="580">
        <f t="shared" si="23"/>
        <v>0</v>
      </c>
      <c r="Q141" s="1166" t="str">
        <f t="shared" ca="1" si="24"/>
        <v/>
      </c>
      <c r="AJ141" s="1227" t="b">
        <v>0</v>
      </c>
      <c r="AK141" s="373">
        <v>0</v>
      </c>
      <c r="AL141" s="277">
        <f t="shared" si="28"/>
        <v>0</v>
      </c>
      <c r="AM141" t="str">
        <f t="shared" si="21"/>
        <v/>
      </c>
      <c r="AN141" s="1227" t="b">
        <v>0</v>
      </c>
      <c r="AO141" s="467"/>
      <c r="AP141" s="373">
        <f t="shared" si="25"/>
        <v>0</v>
      </c>
      <c r="AQ141" s="373" t="b">
        <f t="shared" si="26"/>
        <v>0</v>
      </c>
      <c r="AR141" s="373" t="b">
        <v>0</v>
      </c>
      <c r="CK141" s="467"/>
      <c r="CL141" s="467"/>
      <c r="CM141" s="467"/>
      <c r="CN141" s="467"/>
      <c r="CO141" s="468"/>
      <c r="CP141" t="str">
        <f ca="1">IF(ISERROR(MATCH(INT(CQ141),Setup!$D$19:$D$34,1)),"",MATCH(INT(CQ141),Setup!$D$19:$D$34,1))</f>
        <v/>
      </c>
      <c r="CQ141" s="3" t="str">
        <f t="shared" ca="1" si="22"/>
        <v/>
      </c>
      <c r="CR141" s="1163" t="str">
        <f ca="1">IF(OR(CP141="",CQ141=""),"",IF(CQ141*365&gt;=Setup!$AB$29,ROUND(OFFSET(Setup!$D$18,CP141,1)*(CQ141-OFFSET(Setup!$D$18,CP141,0))+OFFSET(Setup!$D$18,CP141,4),4),0)-IF(ISERROR(VLOOKUP($C141,MainDBase,13,FALSE)),"",VLOOKUP($C141,MainDBase,13,FALSE)))</f>
        <v/>
      </c>
      <c r="CT141" s="1164" t="str">
        <f t="shared" ca="1" si="27"/>
        <v/>
      </c>
      <c r="CU141" s="927"/>
      <c r="CV141" s="927"/>
      <c r="CW141" s="927"/>
      <c r="CX141" s="927"/>
      <c r="CY141" s="928"/>
    </row>
    <row r="142" spans="1:103" ht="14.25" customHeight="1">
      <c r="A142" s="1215">
        <v>141</v>
      </c>
      <c r="B142" s="465"/>
      <c r="C142" s="465"/>
      <c r="D142" s="466"/>
      <c r="E142" s="466"/>
      <c r="F142" s="466"/>
      <c r="G142" s="466"/>
      <c r="H142" s="466"/>
      <c r="I142" s="1219" t="str">
        <f t="shared" si="20"/>
        <v/>
      </c>
      <c r="J142" s="1220"/>
      <c r="K142" s="467"/>
      <c r="L142" s="467"/>
      <c r="M142" s="467"/>
      <c r="N142" s="467"/>
      <c r="O142" s="467"/>
      <c r="P142" s="580">
        <f t="shared" si="23"/>
        <v>0</v>
      </c>
      <c r="Q142" s="1166" t="str">
        <f t="shared" ca="1" si="24"/>
        <v/>
      </c>
      <c r="AJ142" s="1227" t="b">
        <v>0</v>
      </c>
      <c r="AK142" s="373">
        <v>0</v>
      </c>
      <c r="AL142" s="277">
        <f t="shared" si="28"/>
        <v>0</v>
      </c>
      <c r="AM142" t="str">
        <f t="shared" si="21"/>
        <v/>
      </c>
      <c r="AN142" s="1227" t="b">
        <v>0</v>
      </c>
      <c r="AO142" s="467"/>
      <c r="AP142" s="373">
        <f t="shared" si="25"/>
        <v>0</v>
      </c>
      <c r="AQ142" s="373" t="b">
        <f t="shared" si="26"/>
        <v>0</v>
      </c>
      <c r="AR142" s="373" t="b">
        <v>0</v>
      </c>
      <c r="CK142" s="467"/>
      <c r="CL142" s="467"/>
      <c r="CM142" s="467"/>
      <c r="CN142" s="467"/>
      <c r="CO142" s="467"/>
      <c r="CP142" t="str">
        <f ca="1">IF(ISERROR(MATCH(INT(CQ142),Setup!$D$19:$D$34,1)),"",MATCH(INT(CQ142),Setup!$D$19:$D$34,1))</f>
        <v/>
      </c>
      <c r="CQ142" s="3" t="str">
        <f t="shared" ca="1" si="22"/>
        <v/>
      </c>
      <c r="CR142" s="1163" t="str">
        <f ca="1">IF(OR(CP142="",CQ142=""),"",IF(CQ142*365&gt;=Setup!$AB$29,ROUND(OFFSET(Setup!$D$18,CP142,1)*(CQ142-OFFSET(Setup!$D$18,CP142,0))+OFFSET(Setup!$D$18,CP142,4),4),0)-IF(ISERROR(VLOOKUP($C142,MainDBase,13,FALSE)),"",VLOOKUP($C142,MainDBase,13,FALSE)))</f>
        <v/>
      </c>
      <c r="CT142" s="1164" t="str">
        <f t="shared" ca="1" si="27"/>
        <v/>
      </c>
      <c r="CU142" s="927"/>
      <c r="CV142" s="927"/>
      <c r="CW142" s="927"/>
      <c r="CX142" s="927"/>
      <c r="CY142" s="927"/>
    </row>
    <row r="143" spans="1:103" ht="14.25" customHeight="1">
      <c r="A143" s="1215">
        <v>142</v>
      </c>
      <c r="B143" s="465"/>
      <c r="C143" s="465"/>
      <c r="D143" s="466"/>
      <c r="E143" s="466"/>
      <c r="F143" s="466"/>
      <c r="G143" s="466"/>
      <c r="H143" s="466"/>
      <c r="I143" s="1219" t="str">
        <f t="shared" si="20"/>
        <v/>
      </c>
      <c r="J143" s="1220"/>
      <c r="K143" s="467"/>
      <c r="L143" s="467"/>
      <c r="M143" s="467"/>
      <c r="N143" s="467"/>
      <c r="O143" s="468"/>
      <c r="P143" s="580">
        <f t="shared" si="23"/>
        <v>0</v>
      </c>
      <c r="Q143" s="1166" t="str">
        <f t="shared" ca="1" si="24"/>
        <v/>
      </c>
      <c r="AJ143" s="1227" t="b">
        <v>0</v>
      </c>
      <c r="AK143" s="373">
        <v>0</v>
      </c>
      <c r="AL143" s="277">
        <f t="shared" si="28"/>
        <v>0</v>
      </c>
      <c r="AM143" t="str">
        <f t="shared" si="21"/>
        <v/>
      </c>
      <c r="AN143" s="1227" t="b">
        <v>0</v>
      </c>
      <c r="AO143" s="467"/>
      <c r="AP143" s="373">
        <f t="shared" si="25"/>
        <v>0</v>
      </c>
      <c r="AQ143" s="373" t="b">
        <f t="shared" si="26"/>
        <v>0</v>
      </c>
      <c r="AR143" s="373" t="b">
        <v>0</v>
      </c>
      <c r="CK143" s="467"/>
      <c r="CL143" s="467"/>
      <c r="CM143" s="467"/>
      <c r="CN143" s="467"/>
      <c r="CO143" s="468"/>
      <c r="CP143" t="str">
        <f ca="1">IF(ISERROR(MATCH(INT(CQ143),Setup!$D$19:$D$34,1)),"",MATCH(INT(CQ143),Setup!$D$19:$D$34,1))</f>
        <v/>
      </c>
      <c r="CQ143" s="3" t="str">
        <f t="shared" ca="1" si="22"/>
        <v/>
      </c>
      <c r="CR143" s="1163" t="str">
        <f ca="1">IF(OR(CP143="",CQ143=""),"",IF(CQ143*365&gt;=Setup!$AB$29,ROUND(OFFSET(Setup!$D$18,CP143,1)*(CQ143-OFFSET(Setup!$D$18,CP143,0))+OFFSET(Setup!$D$18,CP143,4),4),0)-IF(ISERROR(VLOOKUP($C143,MainDBase,13,FALSE)),"",VLOOKUP($C143,MainDBase,13,FALSE)))</f>
        <v/>
      </c>
      <c r="CT143" s="1164" t="str">
        <f t="shared" ca="1" si="27"/>
        <v/>
      </c>
      <c r="CU143" s="927"/>
      <c r="CV143" s="927"/>
      <c r="CW143" s="927"/>
      <c r="CX143" s="927"/>
      <c r="CY143" s="928"/>
    </row>
    <row r="144" spans="1:103" ht="14.25" customHeight="1">
      <c r="A144" s="1215">
        <v>143</v>
      </c>
      <c r="B144" s="465"/>
      <c r="C144" s="465"/>
      <c r="D144" s="466"/>
      <c r="E144" s="466"/>
      <c r="F144" s="466"/>
      <c r="G144" s="466"/>
      <c r="H144" s="466"/>
      <c r="I144" s="1219" t="str">
        <f t="shared" si="20"/>
        <v/>
      </c>
      <c r="J144" s="1220"/>
      <c r="K144" s="467"/>
      <c r="L144" s="467"/>
      <c r="M144" s="467"/>
      <c r="N144" s="467"/>
      <c r="O144" s="467"/>
      <c r="P144" s="580">
        <f t="shared" si="23"/>
        <v>0</v>
      </c>
      <c r="Q144" s="1166" t="str">
        <f t="shared" ca="1" si="24"/>
        <v/>
      </c>
      <c r="AJ144" s="1227" t="b">
        <v>0</v>
      </c>
      <c r="AK144" s="373">
        <v>0</v>
      </c>
      <c r="AL144" s="277">
        <f t="shared" si="28"/>
        <v>0</v>
      </c>
      <c r="AM144" t="str">
        <f t="shared" si="21"/>
        <v/>
      </c>
      <c r="AN144" s="1227" t="b">
        <v>0</v>
      </c>
      <c r="AO144" s="467"/>
      <c r="AP144" s="373">
        <f t="shared" si="25"/>
        <v>0</v>
      </c>
      <c r="AQ144" s="373" t="b">
        <f t="shared" si="26"/>
        <v>0</v>
      </c>
      <c r="AR144" s="373" t="b">
        <v>0</v>
      </c>
      <c r="CK144" s="467"/>
      <c r="CL144" s="467"/>
      <c r="CM144" s="467"/>
      <c r="CN144" s="467"/>
      <c r="CO144" s="467"/>
      <c r="CP144" t="str">
        <f ca="1">IF(ISERROR(MATCH(INT(CQ144),Setup!$D$19:$D$34,1)),"",MATCH(INT(CQ144),Setup!$D$19:$D$34,1))</f>
        <v/>
      </c>
      <c r="CQ144" s="3" t="str">
        <f t="shared" ca="1" si="22"/>
        <v/>
      </c>
      <c r="CR144" s="1163" t="str">
        <f ca="1">IF(OR(CP144="",CQ144=""),"",IF(CQ144*365&gt;=Setup!$AB$29,ROUND(OFFSET(Setup!$D$18,CP144,1)*(CQ144-OFFSET(Setup!$D$18,CP144,0))+OFFSET(Setup!$D$18,CP144,4),4),0)-IF(ISERROR(VLOOKUP($C144,MainDBase,13,FALSE)),"",VLOOKUP($C144,MainDBase,13,FALSE)))</f>
        <v/>
      </c>
      <c r="CT144" s="1164" t="str">
        <f t="shared" ca="1" si="27"/>
        <v/>
      </c>
      <c r="CU144" s="927"/>
      <c r="CV144" s="927"/>
      <c r="CW144" s="927"/>
      <c r="CX144" s="927"/>
      <c r="CY144" s="927"/>
    </row>
    <row r="145" spans="1:103" ht="14.25" customHeight="1">
      <c r="A145" s="1215">
        <v>144</v>
      </c>
      <c r="B145" s="465"/>
      <c r="C145" s="465"/>
      <c r="D145" s="466"/>
      <c r="E145" s="466"/>
      <c r="F145" s="466"/>
      <c r="G145" s="466"/>
      <c r="H145" s="466"/>
      <c r="I145" s="1219" t="str">
        <f t="shared" si="20"/>
        <v/>
      </c>
      <c r="J145" s="1220"/>
      <c r="K145" s="467"/>
      <c r="L145" s="467"/>
      <c r="M145" s="467"/>
      <c r="N145" s="467"/>
      <c r="O145" s="468"/>
      <c r="P145" s="580">
        <f t="shared" si="23"/>
        <v>0</v>
      </c>
      <c r="Q145" s="1166" t="str">
        <f t="shared" ca="1" si="24"/>
        <v/>
      </c>
      <c r="AJ145" s="1227" t="b">
        <v>0</v>
      </c>
      <c r="AK145" s="373">
        <v>0</v>
      </c>
      <c r="AL145" s="277">
        <f t="shared" si="28"/>
        <v>0</v>
      </c>
      <c r="AM145" t="str">
        <f t="shared" si="21"/>
        <v/>
      </c>
      <c r="AN145" s="1227" t="b">
        <v>0</v>
      </c>
      <c r="AO145" s="467"/>
      <c r="AP145" s="373">
        <f t="shared" si="25"/>
        <v>0</v>
      </c>
      <c r="AQ145" s="373" t="b">
        <f t="shared" si="26"/>
        <v>0</v>
      </c>
      <c r="AR145" s="373" t="b">
        <v>0</v>
      </c>
      <c r="CK145" s="467"/>
      <c r="CL145" s="467"/>
      <c r="CM145" s="467"/>
      <c r="CN145" s="467"/>
      <c r="CO145" s="468"/>
      <c r="CP145" t="str">
        <f ca="1">IF(ISERROR(MATCH(INT(CQ145),Setup!$D$19:$D$34,1)),"",MATCH(INT(CQ145),Setup!$D$19:$D$34,1))</f>
        <v/>
      </c>
      <c r="CQ145" s="3" t="str">
        <f t="shared" ca="1" si="22"/>
        <v/>
      </c>
      <c r="CR145" s="1163" t="str">
        <f ca="1">IF(OR(CP145="",CQ145=""),"",IF(CQ145*365&gt;=Setup!$AB$29,ROUND(OFFSET(Setup!$D$18,CP145,1)*(CQ145-OFFSET(Setup!$D$18,CP145,0))+OFFSET(Setup!$D$18,CP145,4),4),0)-IF(ISERROR(VLOOKUP($C145,MainDBase,13,FALSE)),"",VLOOKUP($C145,MainDBase,13,FALSE)))</f>
        <v/>
      </c>
      <c r="CT145" s="1164" t="str">
        <f t="shared" ca="1" si="27"/>
        <v/>
      </c>
      <c r="CU145" s="927"/>
      <c r="CV145" s="927"/>
      <c r="CW145" s="927"/>
      <c r="CX145" s="927"/>
      <c r="CY145" s="928"/>
    </row>
    <row r="146" spans="1:103" ht="14.25" customHeight="1">
      <c r="A146" s="1215">
        <v>145</v>
      </c>
      <c r="B146" s="465"/>
      <c r="C146" s="465"/>
      <c r="D146" s="466"/>
      <c r="E146" s="466"/>
      <c r="F146" s="466"/>
      <c r="G146" s="466"/>
      <c r="H146" s="466"/>
      <c r="I146" s="1219" t="str">
        <f t="shared" si="20"/>
        <v/>
      </c>
      <c r="J146" s="1220"/>
      <c r="K146" s="467"/>
      <c r="L146" s="467"/>
      <c r="M146" s="467"/>
      <c r="N146" s="467"/>
      <c r="O146" s="467"/>
      <c r="P146" s="580">
        <f t="shared" si="23"/>
        <v>0</v>
      </c>
      <c r="Q146" s="1166" t="str">
        <f t="shared" ca="1" si="24"/>
        <v/>
      </c>
      <c r="AJ146" s="1227" t="b">
        <v>0</v>
      </c>
      <c r="AK146" s="373">
        <v>0</v>
      </c>
      <c r="AL146" s="277">
        <f t="shared" si="28"/>
        <v>0</v>
      </c>
      <c r="AM146" t="str">
        <f t="shared" si="21"/>
        <v/>
      </c>
      <c r="AN146" s="1227" t="b">
        <v>0</v>
      </c>
      <c r="AO146" s="467"/>
      <c r="AP146" s="373">
        <f t="shared" si="25"/>
        <v>0</v>
      </c>
      <c r="AQ146" s="373" t="b">
        <f t="shared" si="26"/>
        <v>0</v>
      </c>
      <c r="AR146" s="373" t="b">
        <v>0</v>
      </c>
      <c r="CK146" s="467"/>
      <c r="CL146" s="467"/>
      <c r="CM146" s="467"/>
      <c r="CN146" s="467"/>
      <c r="CO146" s="467"/>
      <c r="CP146" t="str">
        <f ca="1">IF(ISERROR(MATCH(INT(CQ146),Setup!$D$19:$D$34,1)),"",MATCH(INT(CQ146),Setup!$D$19:$D$34,1))</f>
        <v/>
      </c>
      <c r="CQ146" s="3" t="str">
        <f t="shared" ca="1" si="22"/>
        <v/>
      </c>
      <c r="CR146" s="1163" t="str">
        <f ca="1">IF(OR(CP146="",CQ146=""),"",IF(CQ146*365&gt;=Setup!$AB$29,ROUND(OFFSET(Setup!$D$18,CP146,1)*(CQ146-OFFSET(Setup!$D$18,CP146,0))+OFFSET(Setup!$D$18,CP146,4),4),0)-IF(ISERROR(VLOOKUP($C146,MainDBase,13,FALSE)),"",VLOOKUP($C146,MainDBase,13,FALSE)))</f>
        <v/>
      </c>
      <c r="CT146" s="1164" t="str">
        <f t="shared" ca="1" si="27"/>
        <v/>
      </c>
      <c r="CU146" s="927"/>
      <c r="CV146" s="927"/>
      <c r="CW146" s="927"/>
      <c r="CX146" s="927"/>
      <c r="CY146" s="927"/>
    </row>
    <row r="147" spans="1:103" ht="14.25" customHeight="1">
      <c r="A147" s="1215">
        <v>146</v>
      </c>
      <c r="B147" s="465"/>
      <c r="C147" s="465"/>
      <c r="D147" s="466"/>
      <c r="E147" s="466"/>
      <c r="F147" s="466"/>
      <c r="G147" s="466"/>
      <c r="H147" s="466"/>
      <c r="I147" s="1219" t="str">
        <f t="shared" si="20"/>
        <v/>
      </c>
      <c r="J147" s="1220"/>
      <c r="K147" s="467"/>
      <c r="L147" s="467"/>
      <c r="M147" s="467"/>
      <c r="N147" s="467"/>
      <c r="O147" s="468"/>
      <c r="P147" s="580">
        <f t="shared" si="23"/>
        <v>0</v>
      </c>
      <c r="Q147" s="1166" t="str">
        <f t="shared" ca="1" si="24"/>
        <v/>
      </c>
      <c r="AJ147" s="1227" t="b">
        <v>0</v>
      </c>
      <c r="AK147" s="373">
        <v>0</v>
      </c>
      <c r="AL147" s="277">
        <f t="shared" si="28"/>
        <v>0</v>
      </c>
      <c r="AM147" t="str">
        <f t="shared" si="21"/>
        <v/>
      </c>
      <c r="AN147" s="1227" t="b">
        <v>0</v>
      </c>
      <c r="AO147" s="467"/>
      <c r="AP147" s="373">
        <f t="shared" si="25"/>
        <v>0</v>
      </c>
      <c r="AQ147" s="373" t="b">
        <f t="shared" si="26"/>
        <v>0</v>
      </c>
      <c r="AR147" s="373" t="b">
        <v>0</v>
      </c>
      <c r="CK147" s="467"/>
      <c r="CL147" s="467"/>
      <c r="CM147" s="467"/>
      <c r="CN147" s="467"/>
      <c r="CO147" s="468"/>
      <c r="CP147" t="str">
        <f ca="1">IF(ISERROR(MATCH(INT(CQ147),Setup!$D$19:$D$34,1)),"",MATCH(INT(CQ147),Setup!$D$19:$D$34,1))</f>
        <v/>
      </c>
      <c r="CQ147" s="3" t="str">
        <f t="shared" ca="1" si="22"/>
        <v/>
      </c>
      <c r="CR147" s="1163" t="str">
        <f ca="1">IF(OR(CP147="",CQ147=""),"",IF(CQ147*365&gt;=Setup!$AB$29,ROUND(OFFSET(Setup!$D$18,CP147,1)*(CQ147-OFFSET(Setup!$D$18,CP147,0))+OFFSET(Setup!$D$18,CP147,4),4),0)-IF(ISERROR(VLOOKUP($C147,MainDBase,13,FALSE)),"",VLOOKUP($C147,MainDBase,13,FALSE)))</f>
        <v/>
      </c>
      <c r="CT147" s="1164" t="str">
        <f t="shared" ca="1" si="27"/>
        <v/>
      </c>
      <c r="CU147" s="927"/>
      <c r="CV147" s="927"/>
      <c r="CW147" s="927"/>
      <c r="CX147" s="927"/>
      <c r="CY147" s="928"/>
    </row>
    <row r="148" spans="1:103" ht="14.25" customHeight="1">
      <c r="A148" s="1215">
        <v>147</v>
      </c>
      <c r="B148" s="465"/>
      <c r="C148" s="465"/>
      <c r="D148" s="466"/>
      <c r="E148" s="466"/>
      <c r="F148" s="466"/>
      <c r="G148" s="466"/>
      <c r="H148" s="466"/>
      <c r="I148" s="1219" t="str">
        <f t="shared" si="20"/>
        <v/>
      </c>
      <c r="J148" s="1220"/>
      <c r="K148" s="467"/>
      <c r="L148" s="467"/>
      <c r="M148" s="467"/>
      <c r="N148" s="467"/>
      <c r="O148" s="467"/>
      <c r="P148" s="580">
        <f t="shared" si="23"/>
        <v>0</v>
      </c>
      <c r="Q148" s="1166" t="str">
        <f t="shared" ca="1" si="24"/>
        <v/>
      </c>
      <c r="AJ148" s="1227" t="b">
        <v>0</v>
      </c>
      <c r="AK148" s="373">
        <v>0</v>
      </c>
      <c r="AL148" s="277">
        <f t="shared" si="28"/>
        <v>0</v>
      </c>
      <c r="AM148" t="str">
        <f t="shared" si="21"/>
        <v/>
      </c>
      <c r="AN148" s="1227" t="b">
        <v>0</v>
      </c>
      <c r="AO148" s="467"/>
      <c r="AP148" s="373">
        <f t="shared" si="25"/>
        <v>0</v>
      </c>
      <c r="AQ148" s="373" t="b">
        <f t="shared" si="26"/>
        <v>0</v>
      </c>
      <c r="AR148" s="373" t="b">
        <v>0</v>
      </c>
      <c r="CK148" s="467"/>
      <c r="CL148" s="467"/>
      <c r="CM148" s="467"/>
      <c r="CN148" s="467"/>
      <c r="CO148" s="467"/>
      <c r="CP148" t="str">
        <f ca="1">IF(ISERROR(MATCH(INT(CQ148),Setup!$D$19:$D$34,1)),"",MATCH(INT(CQ148),Setup!$D$19:$D$34,1))</f>
        <v/>
      </c>
      <c r="CQ148" s="3" t="str">
        <f t="shared" ca="1" si="22"/>
        <v/>
      </c>
      <c r="CR148" s="1163" t="str">
        <f ca="1">IF(OR(CP148="",CQ148=""),"",IF(CQ148*365&gt;=Setup!$AB$29,ROUND(OFFSET(Setup!$D$18,CP148,1)*(CQ148-OFFSET(Setup!$D$18,CP148,0))+OFFSET(Setup!$D$18,CP148,4),4),0)-IF(ISERROR(VLOOKUP($C148,MainDBase,13,FALSE)),"",VLOOKUP($C148,MainDBase,13,FALSE)))</f>
        <v/>
      </c>
      <c r="CT148" s="1164" t="str">
        <f t="shared" ca="1" si="27"/>
        <v/>
      </c>
      <c r="CU148" s="927"/>
      <c r="CV148" s="927"/>
      <c r="CW148" s="927"/>
      <c r="CX148" s="927"/>
      <c r="CY148" s="927"/>
    </row>
    <row r="149" spans="1:103" ht="14.25" customHeight="1">
      <c r="A149" s="1215">
        <v>148</v>
      </c>
      <c r="B149" s="465"/>
      <c r="C149" s="465"/>
      <c r="D149" s="466"/>
      <c r="E149" s="466"/>
      <c r="F149" s="466"/>
      <c r="G149" s="466"/>
      <c r="H149" s="466"/>
      <c r="I149" s="1219" t="str">
        <f t="shared" si="20"/>
        <v/>
      </c>
      <c r="J149" s="1220"/>
      <c r="K149" s="467"/>
      <c r="L149" s="467"/>
      <c r="M149" s="467"/>
      <c r="N149" s="467"/>
      <c r="O149" s="468"/>
      <c r="P149" s="580">
        <f t="shared" si="23"/>
        <v>0</v>
      </c>
      <c r="Q149" s="1166" t="str">
        <f t="shared" ca="1" si="24"/>
        <v/>
      </c>
      <c r="AJ149" s="1227" t="b">
        <v>0</v>
      </c>
      <c r="AK149" s="373">
        <v>0</v>
      </c>
      <c r="AL149" s="277">
        <f t="shared" si="28"/>
        <v>0</v>
      </c>
      <c r="AM149" t="str">
        <f t="shared" si="21"/>
        <v/>
      </c>
      <c r="AN149" s="1227" t="b">
        <v>0</v>
      </c>
      <c r="AO149" s="467"/>
      <c r="AP149" s="373">
        <f t="shared" si="25"/>
        <v>0</v>
      </c>
      <c r="AQ149" s="373" t="b">
        <f t="shared" si="26"/>
        <v>0</v>
      </c>
      <c r="AR149" s="373" t="b">
        <v>0</v>
      </c>
      <c r="CK149" s="467"/>
      <c r="CL149" s="467"/>
      <c r="CM149" s="467"/>
      <c r="CN149" s="467"/>
      <c r="CO149" s="468"/>
      <c r="CP149" t="str">
        <f ca="1">IF(ISERROR(MATCH(INT(CQ149),Setup!$D$19:$D$34,1)),"",MATCH(INT(CQ149),Setup!$D$19:$D$34,1))</f>
        <v/>
      </c>
      <c r="CQ149" s="3" t="str">
        <f t="shared" ca="1" si="22"/>
        <v/>
      </c>
      <c r="CR149" s="1163" t="str">
        <f ca="1">IF(OR(CP149="",CQ149=""),"",IF(CQ149*365&gt;=Setup!$AB$29,ROUND(OFFSET(Setup!$D$18,CP149,1)*(CQ149-OFFSET(Setup!$D$18,CP149,0))+OFFSET(Setup!$D$18,CP149,4),4),0)-IF(ISERROR(VLOOKUP($C149,MainDBase,13,FALSE)),"",VLOOKUP($C149,MainDBase,13,FALSE)))</f>
        <v/>
      </c>
      <c r="CT149" s="1164" t="str">
        <f t="shared" ca="1" si="27"/>
        <v/>
      </c>
      <c r="CU149" s="927"/>
      <c r="CV149" s="927"/>
      <c r="CW149" s="927"/>
      <c r="CX149" s="927"/>
      <c r="CY149" s="928"/>
    </row>
    <row r="150" spans="1:103" ht="14.25" customHeight="1">
      <c r="A150" s="1215">
        <v>149</v>
      </c>
      <c r="B150" s="465"/>
      <c r="C150" s="465"/>
      <c r="D150" s="466"/>
      <c r="E150" s="466"/>
      <c r="F150" s="466"/>
      <c r="G150" s="466"/>
      <c r="H150" s="466"/>
      <c r="I150" s="1219" t="str">
        <f t="shared" si="20"/>
        <v/>
      </c>
      <c r="J150" s="1220"/>
      <c r="K150" s="467"/>
      <c r="L150" s="467"/>
      <c r="M150" s="467"/>
      <c r="N150" s="467"/>
      <c r="O150" s="467"/>
      <c r="P150" s="580">
        <f t="shared" si="23"/>
        <v>0</v>
      </c>
      <c r="Q150" s="1166" t="str">
        <f t="shared" ca="1" si="24"/>
        <v/>
      </c>
      <c r="AJ150" s="1227" t="b">
        <v>0</v>
      </c>
      <c r="AK150" s="373">
        <v>0</v>
      </c>
      <c r="AL150" s="277">
        <f t="shared" si="28"/>
        <v>0</v>
      </c>
      <c r="AM150" t="str">
        <f t="shared" si="21"/>
        <v/>
      </c>
      <c r="AN150" s="1227" t="b">
        <v>0</v>
      </c>
      <c r="AO150" s="467"/>
      <c r="AP150" s="373">
        <f t="shared" si="25"/>
        <v>0</v>
      </c>
      <c r="AQ150" s="373" t="b">
        <f t="shared" si="26"/>
        <v>0</v>
      </c>
      <c r="AR150" s="373" t="b">
        <v>0</v>
      </c>
      <c r="CK150" s="467"/>
      <c r="CL150" s="467"/>
      <c r="CM150" s="467"/>
      <c r="CN150" s="467"/>
      <c r="CO150" s="467"/>
      <c r="CP150" t="str">
        <f ca="1">IF(ISERROR(MATCH(INT(CQ150),Setup!$D$19:$D$34,1)),"",MATCH(INT(CQ150),Setup!$D$19:$D$34,1))</f>
        <v/>
      </c>
      <c r="CQ150" s="3" t="str">
        <f t="shared" ca="1" si="22"/>
        <v/>
      </c>
      <c r="CR150" s="1163" t="str">
        <f ca="1">IF(OR(CP150="",CQ150=""),"",IF(CQ150*365&gt;=Setup!$AB$29,ROUND(OFFSET(Setup!$D$18,CP150,1)*(CQ150-OFFSET(Setup!$D$18,CP150,0))+OFFSET(Setup!$D$18,CP150,4),4),0)-IF(ISERROR(VLOOKUP($C150,MainDBase,13,FALSE)),"",VLOOKUP($C150,MainDBase,13,FALSE)))</f>
        <v/>
      </c>
      <c r="CT150" s="1164" t="str">
        <f t="shared" ca="1" si="27"/>
        <v/>
      </c>
      <c r="CU150" s="927"/>
      <c r="CV150" s="927"/>
      <c r="CW150" s="927"/>
      <c r="CX150" s="927"/>
      <c r="CY150" s="927"/>
    </row>
    <row r="151" spans="1:103" ht="14.25" customHeight="1">
      <c r="A151" s="1215">
        <v>150</v>
      </c>
      <c r="B151" s="465"/>
      <c r="C151" s="465"/>
      <c r="D151" s="466"/>
      <c r="E151" s="466"/>
      <c r="F151" s="466"/>
      <c r="G151" s="466"/>
      <c r="H151" s="466"/>
      <c r="I151" s="1219" t="str">
        <f t="shared" si="20"/>
        <v/>
      </c>
      <c r="J151" s="1220"/>
      <c r="K151" s="467"/>
      <c r="L151" s="467"/>
      <c r="M151" s="467"/>
      <c r="N151" s="467"/>
      <c r="O151" s="468"/>
      <c r="P151" s="580">
        <f t="shared" si="23"/>
        <v>0</v>
      </c>
      <c r="Q151" s="1166" t="str">
        <f t="shared" ca="1" si="24"/>
        <v/>
      </c>
      <c r="AJ151" s="1227" t="b">
        <v>0</v>
      </c>
      <c r="AK151" s="373">
        <v>0</v>
      </c>
      <c r="AL151" s="277">
        <f t="shared" si="28"/>
        <v>0</v>
      </c>
      <c r="AM151" t="str">
        <f t="shared" si="21"/>
        <v/>
      </c>
      <c r="AN151" s="1227" t="b">
        <v>0</v>
      </c>
      <c r="AO151" s="467"/>
      <c r="AP151" s="373">
        <f t="shared" si="25"/>
        <v>0</v>
      </c>
      <c r="AQ151" s="373" t="b">
        <f t="shared" si="26"/>
        <v>0</v>
      </c>
      <c r="AR151" s="373" t="b">
        <v>0</v>
      </c>
      <c r="CK151" s="467"/>
      <c r="CL151" s="467"/>
      <c r="CM151" s="467"/>
      <c r="CN151" s="467"/>
      <c r="CO151" s="468"/>
      <c r="CP151" t="str">
        <f ca="1">IF(ISERROR(MATCH(INT(CQ151),Setup!$D$19:$D$34,1)),"",MATCH(INT(CQ151),Setup!$D$19:$D$34,1))</f>
        <v/>
      </c>
      <c r="CQ151" s="3" t="str">
        <f t="shared" ca="1" si="22"/>
        <v/>
      </c>
      <c r="CR151" s="1163" t="str">
        <f ca="1">IF(OR(CP151="",CQ151=""),"",IF(CQ151*365&gt;=Setup!$AB$29,ROUND(OFFSET(Setup!$D$18,CP151,1)*(CQ151-OFFSET(Setup!$D$18,CP151,0))+OFFSET(Setup!$D$18,CP151,4),4),0)-IF(ISERROR(VLOOKUP($C151,MainDBase,13,FALSE)),"",VLOOKUP($C151,MainDBase,13,FALSE)))</f>
        <v/>
      </c>
      <c r="CT151" s="1164" t="str">
        <f t="shared" ca="1" si="27"/>
        <v/>
      </c>
      <c r="CU151" s="927"/>
      <c r="CV151" s="927"/>
      <c r="CW151" s="927"/>
      <c r="CX151" s="927"/>
      <c r="CY151" s="928"/>
    </row>
    <row r="152" spans="1:103" ht="14.25" customHeight="1">
      <c r="A152" s="1215">
        <v>151</v>
      </c>
      <c r="B152" s="465"/>
      <c r="C152" s="465"/>
      <c r="D152" s="466"/>
      <c r="E152" s="466"/>
      <c r="F152" s="466"/>
      <c r="G152" s="466"/>
      <c r="H152" s="466"/>
      <c r="I152" s="1219" t="str">
        <f t="shared" si="20"/>
        <v/>
      </c>
      <c r="J152" s="1220"/>
      <c r="K152" s="467"/>
      <c r="L152" s="467"/>
      <c r="M152" s="467"/>
      <c r="N152" s="467"/>
      <c r="O152" s="467"/>
      <c r="P152" s="580">
        <f t="shared" si="23"/>
        <v>0</v>
      </c>
      <c r="Q152" s="1166" t="str">
        <f t="shared" ca="1" si="24"/>
        <v/>
      </c>
      <c r="AJ152" s="1227" t="b">
        <v>0</v>
      </c>
      <c r="AK152" s="373">
        <v>0</v>
      </c>
      <c r="AL152" s="277">
        <f t="shared" si="28"/>
        <v>0</v>
      </c>
      <c r="AM152" t="str">
        <f t="shared" si="21"/>
        <v/>
      </c>
      <c r="AN152" s="1227" t="b">
        <v>0</v>
      </c>
      <c r="AO152" s="467"/>
      <c r="AP152" s="373">
        <f t="shared" si="25"/>
        <v>0</v>
      </c>
      <c r="AQ152" s="373" t="b">
        <f t="shared" si="26"/>
        <v>0</v>
      </c>
      <c r="AR152" s="373" t="b">
        <v>0</v>
      </c>
      <c r="CK152" s="467"/>
      <c r="CL152" s="467"/>
      <c r="CM152" s="467"/>
      <c r="CN152" s="467"/>
      <c r="CO152" s="467"/>
      <c r="CP152" t="str">
        <f ca="1">IF(ISERROR(MATCH(INT(CQ152),Setup!$D$19:$D$34,1)),"",MATCH(INT(CQ152),Setup!$D$19:$D$34,1))</f>
        <v/>
      </c>
      <c r="CQ152" s="3" t="str">
        <f t="shared" ca="1" si="22"/>
        <v/>
      </c>
      <c r="CR152" s="1163" t="str">
        <f ca="1">IF(OR(CP152="",CQ152=""),"",IF(CQ152*365&gt;=Setup!$AB$29,ROUND(OFFSET(Setup!$D$18,CP152,1)*(CQ152-OFFSET(Setup!$D$18,CP152,0))+OFFSET(Setup!$D$18,CP152,4),4),0)-IF(ISERROR(VLOOKUP($C152,MainDBase,13,FALSE)),"",VLOOKUP($C152,MainDBase,13,FALSE)))</f>
        <v/>
      </c>
      <c r="CT152" s="1164" t="str">
        <f t="shared" ca="1" si="27"/>
        <v/>
      </c>
      <c r="CU152" s="927"/>
      <c r="CV152" s="927"/>
      <c r="CW152" s="927"/>
      <c r="CX152" s="927"/>
      <c r="CY152" s="927"/>
    </row>
    <row r="153" spans="1:103" ht="14.25" customHeight="1">
      <c r="A153" s="1215">
        <v>152</v>
      </c>
      <c r="B153" s="465"/>
      <c r="C153" s="465"/>
      <c r="D153" s="466"/>
      <c r="E153" s="466"/>
      <c r="F153" s="466"/>
      <c r="G153" s="466"/>
      <c r="H153" s="466"/>
      <c r="I153" s="1219" t="str">
        <f t="shared" si="20"/>
        <v/>
      </c>
      <c r="J153" s="1220"/>
      <c r="K153" s="467"/>
      <c r="L153" s="467"/>
      <c r="M153" s="467"/>
      <c r="N153" s="467"/>
      <c r="O153" s="468"/>
      <c r="P153" s="580">
        <f t="shared" si="23"/>
        <v>0</v>
      </c>
      <c r="Q153" s="1166" t="str">
        <f t="shared" ca="1" si="24"/>
        <v/>
      </c>
      <c r="AJ153" s="1227" t="b">
        <v>0</v>
      </c>
      <c r="AK153" s="373">
        <v>0</v>
      </c>
      <c r="AL153" s="277">
        <f t="shared" si="28"/>
        <v>0</v>
      </c>
      <c r="AM153" t="str">
        <f t="shared" si="21"/>
        <v/>
      </c>
      <c r="AN153" s="1227" t="b">
        <v>0</v>
      </c>
      <c r="AO153" s="467"/>
      <c r="AP153" s="373">
        <f t="shared" si="25"/>
        <v>0</v>
      </c>
      <c r="AQ153" s="373" t="b">
        <f t="shared" si="26"/>
        <v>0</v>
      </c>
      <c r="AR153" s="373" t="b">
        <v>0</v>
      </c>
      <c r="CK153" s="467"/>
      <c r="CL153" s="467"/>
      <c r="CM153" s="467"/>
      <c r="CN153" s="467"/>
      <c r="CO153" s="468"/>
      <c r="CP153" t="str">
        <f ca="1">IF(ISERROR(MATCH(INT(CQ153),Setup!$D$19:$D$34,1)),"",MATCH(INT(CQ153),Setup!$D$19:$D$34,1))</f>
        <v/>
      </c>
      <c r="CQ153" s="3" t="str">
        <f t="shared" ca="1" si="22"/>
        <v/>
      </c>
      <c r="CR153" s="1163" t="str">
        <f ca="1">IF(OR(CP153="",CQ153=""),"",IF(CQ153*365&gt;=Setup!$AB$29,ROUND(OFFSET(Setup!$D$18,CP153,1)*(CQ153-OFFSET(Setup!$D$18,CP153,0))+OFFSET(Setup!$D$18,CP153,4),4),0)-IF(ISERROR(VLOOKUP($C153,MainDBase,13,FALSE)),"",VLOOKUP($C153,MainDBase,13,FALSE)))</f>
        <v/>
      </c>
      <c r="CT153" s="1164" t="str">
        <f t="shared" ca="1" si="27"/>
        <v/>
      </c>
      <c r="CU153" s="927"/>
      <c r="CV153" s="927"/>
      <c r="CW153" s="927"/>
      <c r="CX153" s="927"/>
      <c r="CY153" s="928"/>
    </row>
    <row r="154" spans="1:103" ht="14.25" customHeight="1">
      <c r="A154" s="1215">
        <v>153</v>
      </c>
      <c r="B154" s="465"/>
      <c r="C154" s="465"/>
      <c r="D154" s="466"/>
      <c r="E154" s="466"/>
      <c r="F154" s="466"/>
      <c r="G154" s="466"/>
      <c r="H154" s="466"/>
      <c r="I154" s="1219" t="str">
        <f t="shared" si="20"/>
        <v/>
      </c>
      <c r="J154" s="1220"/>
      <c r="K154" s="467"/>
      <c r="L154" s="467"/>
      <c r="M154" s="467"/>
      <c r="N154" s="467"/>
      <c r="O154" s="467"/>
      <c r="P154" s="580">
        <f t="shared" si="23"/>
        <v>0</v>
      </c>
      <c r="Q154" s="1166" t="str">
        <f t="shared" ca="1" si="24"/>
        <v/>
      </c>
      <c r="AJ154" s="1227" t="b">
        <v>0</v>
      </c>
      <c r="AK154" s="373">
        <v>0</v>
      </c>
      <c r="AL154" s="277">
        <f t="shared" si="28"/>
        <v>0</v>
      </c>
      <c r="AM154" t="str">
        <f t="shared" si="21"/>
        <v/>
      </c>
      <c r="AN154" s="1227" t="b">
        <v>0</v>
      </c>
      <c r="AO154" s="467"/>
      <c r="AP154" s="373">
        <f t="shared" si="25"/>
        <v>0</v>
      </c>
      <c r="AQ154" s="373" t="b">
        <f t="shared" si="26"/>
        <v>0</v>
      </c>
      <c r="AR154" s="373" t="b">
        <v>0</v>
      </c>
      <c r="CK154" s="467"/>
      <c r="CL154" s="467"/>
      <c r="CM154" s="467"/>
      <c r="CN154" s="467"/>
      <c r="CO154" s="467"/>
      <c r="CP154" t="str">
        <f ca="1">IF(ISERROR(MATCH(INT(CQ154),Setup!$D$19:$D$34,1)),"",MATCH(INT(CQ154),Setup!$D$19:$D$34,1))</f>
        <v/>
      </c>
      <c r="CQ154" s="3" t="str">
        <f t="shared" ca="1" si="22"/>
        <v/>
      </c>
      <c r="CR154" s="1163" t="str">
        <f ca="1">IF(OR(CP154="",CQ154=""),"",IF(CQ154*365&gt;=Setup!$AB$29,ROUND(OFFSET(Setup!$D$18,CP154,1)*(CQ154-OFFSET(Setup!$D$18,CP154,0))+OFFSET(Setup!$D$18,CP154,4),4),0)-IF(ISERROR(VLOOKUP($C154,MainDBase,13,FALSE)),"",VLOOKUP($C154,MainDBase,13,FALSE)))</f>
        <v/>
      </c>
      <c r="CT154" s="1164" t="str">
        <f t="shared" ca="1" si="27"/>
        <v/>
      </c>
      <c r="CU154" s="927"/>
      <c r="CV154" s="927"/>
      <c r="CW154" s="927"/>
      <c r="CX154" s="927"/>
      <c r="CY154" s="927"/>
    </row>
    <row r="155" spans="1:103" ht="14.25" customHeight="1">
      <c r="A155" s="1215">
        <v>154</v>
      </c>
      <c r="B155" s="465"/>
      <c r="C155" s="465"/>
      <c r="D155" s="466"/>
      <c r="E155" s="466"/>
      <c r="F155" s="466"/>
      <c r="G155" s="466"/>
      <c r="H155" s="466"/>
      <c r="I155" s="1219" t="str">
        <f t="shared" si="20"/>
        <v/>
      </c>
      <c r="J155" s="1220"/>
      <c r="K155" s="467"/>
      <c r="L155" s="467"/>
      <c r="M155" s="467"/>
      <c r="N155" s="467"/>
      <c r="O155" s="468"/>
      <c r="P155" s="580">
        <f t="shared" si="23"/>
        <v>0</v>
      </c>
      <c r="Q155" s="1166" t="str">
        <f t="shared" ca="1" si="24"/>
        <v/>
      </c>
      <c r="AJ155" s="1227" t="b">
        <v>0</v>
      </c>
      <c r="AK155" s="373">
        <v>0</v>
      </c>
      <c r="AL155" s="277">
        <f t="shared" si="28"/>
        <v>0</v>
      </c>
      <c r="AM155" t="str">
        <f t="shared" si="21"/>
        <v/>
      </c>
      <c r="AN155" s="1227" t="b">
        <v>0</v>
      </c>
      <c r="AO155" s="467"/>
      <c r="AP155" s="373">
        <f t="shared" si="25"/>
        <v>0</v>
      </c>
      <c r="AQ155" s="373" t="b">
        <f t="shared" si="26"/>
        <v>0</v>
      </c>
      <c r="AR155" s="373" t="b">
        <v>0</v>
      </c>
      <c r="CK155" s="467"/>
      <c r="CL155" s="467"/>
      <c r="CM155" s="467"/>
      <c r="CN155" s="467"/>
      <c r="CO155" s="468"/>
      <c r="CP155" t="str">
        <f ca="1">IF(ISERROR(MATCH(INT(CQ155),Setup!$D$19:$D$34,1)),"",MATCH(INT(CQ155),Setup!$D$19:$D$34,1))</f>
        <v/>
      </c>
      <c r="CQ155" s="3" t="str">
        <f t="shared" ca="1" si="22"/>
        <v/>
      </c>
      <c r="CR155" s="1163" t="str">
        <f ca="1">IF(OR(CP155="",CQ155=""),"",IF(CQ155*365&gt;=Setup!$AB$29,ROUND(OFFSET(Setup!$D$18,CP155,1)*(CQ155-OFFSET(Setup!$D$18,CP155,0))+OFFSET(Setup!$D$18,CP155,4),4),0)-IF(ISERROR(VLOOKUP($C155,MainDBase,13,FALSE)),"",VLOOKUP($C155,MainDBase,13,FALSE)))</f>
        <v/>
      </c>
      <c r="CT155" s="1164" t="str">
        <f t="shared" ca="1" si="27"/>
        <v/>
      </c>
      <c r="CU155" s="927"/>
      <c r="CV155" s="927"/>
      <c r="CW155" s="927"/>
      <c r="CX155" s="927"/>
      <c r="CY155" s="928"/>
    </row>
    <row r="156" spans="1:103" ht="14.25" customHeight="1">
      <c r="A156" s="1215">
        <v>155</v>
      </c>
      <c r="B156" s="465"/>
      <c r="C156" s="465"/>
      <c r="D156" s="466"/>
      <c r="E156" s="466"/>
      <c r="F156" s="466"/>
      <c r="G156" s="466"/>
      <c r="H156" s="466"/>
      <c r="I156" s="1219" t="str">
        <f t="shared" si="20"/>
        <v/>
      </c>
      <c r="J156" s="1220"/>
      <c r="K156" s="467"/>
      <c r="L156" s="467"/>
      <c r="M156" s="467"/>
      <c r="N156" s="467"/>
      <c r="O156" s="467"/>
      <c r="P156" s="580">
        <f t="shared" si="23"/>
        <v>0</v>
      </c>
      <c r="Q156" s="1166" t="str">
        <f t="shared" ca="1" si="24"/>
        <v/>
      </c>
      <c r="AJ156" s="1227" t="b">
        <v>0</v>
      </c>
      <c r="AK156" s="373">
        <v>0</v>
      </c>
      <c r="AL156" s="277">
        <f t="shared" si="28"/>
        <v>0</v>
      </c>
      <c r="AM156" t="str">
        <f t="shared" si="21"/>
        <v/>
      </c>
      <c r="AN156" s="1227" t="b">
        <v>0</v>
      </c>
      <c r="AO156" s="467"/>
      <c r="AP156" s="373">
        <f t="shared" si="25"/>
        <v>0</v>
      </c>
      <c r="AQ156" s="373" t="b">
        <f t="shared" si="26"/>
        <v>0</v>
      </c>
      <c r="AR156" s="373" t="b">
        <v>0</v>
      </c>
      <c r="CK156" s="467"/>
      <c r="CL156" s="467"/>
      <c r="CM156" s="467"/>
      <c r="CN156" s="467"/>
      <c r="CO156" s="467"/>
      <c r="CP156" t="str">
        <f ca="1">IF(ISERROR(MATCH(INT(CQ156),Setup!$D$19:$D$34,1)),"",MATCH(INT(CQ156),Setup!$D$19:$D$34,1))</f>
        <v/>
      </c>
      <c r="CQ156" s="3" t="str">
        <f t="shared" ca="1" si="22"/>
        <v/>
      </c>
      <c r="CR156" s="1163" t="str">
        <f ca="1">IF(OR(CP156="",CQ156=""),"",IF(CQ156*365&gt;=Setup!$AB$29,ROUND(OFFSET(Setup!$D$18,CP156,1)*(CQ156-OFFSET(Setup!$D$18,CP156,0))+OFFSET(Setup!$D$18,CP156,4),4),0)-IF(ISERROR(VLOOKUP($C156,MainDBase,13,FALSE)),"",VLOOKUP($C156,MainDBase,13,FALSE)))</f>
        <v/>
      </c>
      <c r="CT156" s="1164" t="str">
        <f t="shared" ca="1" si="27"/>
        <v/>
      </c>
      <c r="CU156" s="927"/>
      <c r="CV156" s="927"/>
      <c r="CW156" s="927"/>
      <c r="CX156" s="927"/>
      <c r="CY156" s="927"/>
    </row>
    <row r="157" spans="1:103" ht="14.25" customHeight="1">
      <c r="A157" s="1215">
        <v>156</v>
      </c>
      <c r="B157" s="465"/>
      <c r="C157" s="465"/>
      <c r="D157" s="466"/>
      <c r="E157" s="466"/>
      <c r="F157" s="466"/>
      <c r="G157" s="466"/>
      <c r="H157" s="466"/>
      <c r="I157" s="1219" t="str">
        <f t="shared" si="20"/>
        <v/>
      </c>
      <c r="J157" s="1220"/>
      <c r="K157" s="467"/>
      <c r="L157" s="467"/>
      <c r="M157" s="467"/>
      <c r="N157" s="467"/>
      <c r="O157" s="468"/>
      <c r="P157" s="580">
        <f t="shared" si="23"/>
        <v>0</v>
      </c>
      <c r="Q157" s="1166" t="str">
        <f t="shared" ca="1" si="24"/>
        <v/>
      </c>
      <c r="AJ157" s="1227" t="b">
        <v>0</v>
      </c>
      <c r="AK157" s="373">
        <v>0</v>
      </c>
      <c r="AL157" s="277">
        <f t="shared" si="28"/>
        <v>0</v>
      </c>
      <c r="AM157" t="str">
        <f t="shared" si="21"/>
        <v/>
      </c>
      <c r="AN157" s="1227" t="b">
        <v>0</v>
      </c>
      <c r="AO157" s="467"/>
      <c r="AP157" s="373">
        <f t="shared" si="25"/>
        <v>0</v>
      </c>
      <c r="AQ157" s="373" t="b">
        <f t="shared" si="26"/>
        <v>0</v>
      </c>
      <c r="AR157" s="373" t="b">
        <v>0</v>
      </c>
      <c r="CK157" s="467"/>
      <c r="CL157" s="467"/>
      <c r="CM157" s="467"/>
      <c r="CN157" s="467"/>
      <c r="CO157" s="468"/>
      <c r="CP157" t="str">
        <f ca="1">IF(ISERROR(MATCH(INT(CQ157),Setup!$D$19:$D$34,1)),"",MATCH(INT(CQ157),Setup!$D$19:$D$34,1))</f>
        <v/>
      </c>
      <c r="CQ157" s="3" t="str">
        <f t="shared" ca="1" si="22"/>
        <v/>
      </c>
      <c r="CR157" s="1163" t="str">
        <f ca="1">IF(OR(CP157="",CQ157=""),"",IF(CQ157*365&gt;=Setup!$AB$29,ROUND(OFFSET(Setup!$D$18,CP157,1)*(CQ157-OFFSET(Setup!$D$18,CP157,0))+OFFSET(Setup!$D$18,CP157,4),4),0)-IF(ISERROR(VLOOKUP($C157,MainDBase,13,FALSE)),"",VLOOKUP($C157,MainDBase,13,FALSE)))</f>
        <v/>
      </c>
      <c r="CT157" s="1164" t="str">
        <f t="shared" ca="1" si="27"/>
        <v/>
      </c>
      <c r="CU157" s="927"/>
      <c r="CV157" s="927"/>
      <c r="CW157" s="927"/>
      <c r="CX157" s="927"/>
      <c r="CY157" s="928"/>
    </row>
    <row r="158" spans="1:103" ht="14.25" customHeight="1">
      <c r="A158" s="1215">
        <v>157</v>
      </c>
      <c r="B158" s="465"/>
      <c r="C158" s="465"/>
      <c r="D158" s="466"/>
      <c r="E158" s="466"/>
      <c r="F158" s="466"/>
      <c r="G158" s="466"/>
      <c r="H158" s="466"/>
      <c r="I158" s="1219" t="str">
        <f t="shared" si="20"/>
        <v/>
      </c>
      <c r="J158" s="1220"/>
      <c r="K158" s="467"/>
      <c r="L158" s="467"/>
      <c r="M158" s="467"/>
      <c r="N158" s="467"/>
      <c r="O158" s="467"/>
      <c r="P158" s="580">
        <f t="shared" si="23"/>
        <v>0</v>
      </c>
      <c r="Q158" s="1166" t="str">
        <f t="shared" ca="1" si="24"/>
        <v/>
      </c>
      <c r="AJ158" s="1227" t="b">
        <v>0</v>
      </c>
      <c r="AK158" s="373">
        <v>0</v>
      </c>
      <c r="AL158" s="277">
        <f t="shared" si="28"/>
        <v>0</v>
      </c>
      <c r="AM158" t="str">
        <f t="shared" si="21"/>
        <v/>
      </c>
      <c r="AN158" s="1227" t="b">
        <v>0</v>
      </c>
      <c r="AO158" s="467"/>
      <c r="AP158" s="373">
        <f t="shared" si="25"/>
        <v>0</v>
      </c>
      <c r="AQ158" s="373" t="b">
        <f t="shared" si="26"/>
        <v>0</v>
      </c>
      <c r="AR158" s="373" t="b">
        <v>0</v>
      </c>
      <c r="CK158" s="467"/>
      <c r="CL158" s="467"/>
      <c r="CM158" s="467"/>
      <c r="CN158" s="467"/>
      <c r="CO158" s="467"/>
      <c r="CP158" t="str">
        <f ca="1">IF(ISERROR(MATCH(INT(CQ158),Setup!$D$19:$D$34,1)),"",MATCH(INT(CQ158),Setup!$D$19:$D$34,1))</f>
        <v/>
      </c>
      <c r="CQ158" s="3" t="str">
        <f t="shared" ca="1" si="22"/>
        <v/>
      </c>
      <c r="CR158" s="1163" t="str">
        <f ca="1">IF(OR(CP158="",CQ158=""),"",IF(CQ158*365&gt;=Setup!$AB$29,ROUND(OFFSET(Setup!$D$18,CP158,1)*(CQ158-OFFSET(Setup!$D$18,CP158,0))+OFFSET(Setup!$D$18,CP158,4),4),0)-IF(ISERROR(VLOOKUP($C158,MainDBase,13,FALSE)),"",VLOOKUP($C158,MainDBase,13,FALSE)))</f>
        <v/>
      </c>
      <c r="CT158" s="1164" t="str">
        <f t="shared" ca="1" si="27"/>
        <v/>
      </c>
      <c r="CU158" s="927"/>
      <c r="CV158" s="927"/>
      <c r="CW158" s="927"/>
      <c r="CX158" s="927"/>
      <c r="CY158" s="927"/>
    </row>
    <row r="159" spans="1:103" ht="14.25" customHeight="1">
      <c r="A159" s="1215">
        <v>158</v>
      </c>
      <c r="B159" s="465"/>
      <c r="C159" s="465"/>
      <c r="D159" s="466"/>
      <c r="E159" s="466"/>
      <c r="F159" s="466"/>
      <c r="G159" s="466"/>
      <c r="H159" s="466"/>
      <c r="I159" s="1219" t="str">
        <f t="shared" si="20"/>
        <v/>
      </c>
      <c r="J159" s="1220"/>
      <c r="K159" s="467"/>
      <c r="L159" s="467"/>
      <c r="M159" s="467"/>
      <c r="N159" s="467"/>
      <c r="O159" s="468"/>
      <c r="P159" s="580">
        <f t="shared" si="23"/>
        <v>0</v>
      </c>
      <c r="Q159" s="1166" t="str">
        <f t="shared" ca="1" si="24"/>
        <v/>
      </c>
      <c r="AJ159" s="1227" t="b">
        <v>0</v>
      </c>
      <c r="AK159" s="373">
        <v>0</v>
      </c>
      <c r="AL159" s="277">
        <f t="shared" si="28"/>
        <v>0</v>
      </c>
      <c r="AM159" t="str">
        <f t="shared" si="21"/>
        <v/>
      </c>
      <c r="AN159" s="1227" t="b">
        <v>0</v>
      </c>
      <c r="AO159" s="467"/>
      <c r="AP159" s="373">
        <f t="shared" si="25"/>
        <v>0</v>
      </c>
      <c r="AQ159" s="373" t="b">
        <f t="shared" si="26"/>
        <v>0</v>
      </c>
      <c r="AR159" s="373" t="b">
        <v>0</v>
      </c>
      <c r="CK159" s="467"/>
      <c r="CL159" s="467"/>
      <c r="CM159" s="467"/>
      <c r="CN159" s="467"/>
      <c r="CO159" s="468"/>
      <c r="CP159" t="str">
        <f ca="1">IF(ISERROR(MATCH(INT(CQ159),Setup!$D$19:$D$34,1)),"",MATCH(INT(CQ159),Setup!$D$19:$D$34,1))</f>
        <v/>
      </c>
      <c r="CQ159" s="3" t="str">
        <f t="shared" ca="1" si="22"/>
        <v/>
      </c>
      <c r="CR159" s="1163" t="str">
        <f ca="1">IF(OR(CP159="",CQ159=""),"",IF(CQ159*365&gt;=Setup!$AB$29,ROUND(OFFSET(Setup!$D$18,CP159,1)*(CQ159-OFFSET(Setup!$D$18,CP159,0))+OFFSET(Setup!$D$18,CP159,4),4),0)-IF(ISERROR(VLOOKUP($C159,MainDBase,13,FALSE)),"",VLOOKUP($C159,MainDBase,13,FALSE)))</f>
        <v/>
      </c>
      <c r="CT159" s="1164" t="str">
        <f t="shared" ca="1" si="27"/>
        <v/>
      </c>
      <c r="CU159" s="927"/>
      <c r="CV159" s="927"/>
      <c r="CW159" s="927"/>
      <c r="CX159" s="927"/>
      <c r="CY159" s="928"/>
    </row>
    <row r="160" spans="1:103" ht="14.25" customHeight="1">
      <c r="A160" s="1215">
        <v>159</v>
      </c>
      <c r="B160" s="465"/>
      <c r="C160" s="465"/>
      <c r="D160" s="466"/>
      <c r="E160" s="466"/>
      <c r="F160" s="466"/>
      <c r="G160" s="466"/>
      <c r="H160" s="466"/>
      <c r="I160" s="1219" t="str">
        <f t="shared" si="20"/>
        <v/>
      </c>
      <c r="J160" s="1220"/>
      <c r="K160" s="467"/>
      <c r="L160" s="467"/>
      <c r="M160" s="467"/>
      <c r="N160" s="467"/>
      <c r="O160" s="467"/>
      <c r="P160" s="580">
        <f t="shared" si="23"/>
        <v>0</v>
      </c>
      <c r="Q160" s="1166" t="str">
        <f t="shared" ca="1" si="24"/>
        <v/>
      </c>
      <c r="AJ160" s="1227" t="b">
        <v>0</v>
      </c>
      <c r="AK160" s="373">
        <v>0</v>
      </c>
      <c r="AL160" s="277">
        <f t="shared" si="28"/>
        <v>0</v>
      </c>
      <c r="AM160" t="str">
        <f t="shared" si="21"/>
        <v/>
      </c>
      <c r="AN160" s="1227" t="b">
        <v>0</v>
      </c>
      <c r="AO160" s="467"/>
      <c r="AP160" s="373">
        <f t="shared" si="25"/>
        <v>0</v>
      </c>
      <c r="AQ160" s="373" t="b">
        <f t="shared" si="26"/>
        <v>0</v>
      </c>
      <c r="AR160" s="373" t="b">
        <v>0</v>
      </c>
      <c r="CK160" s="467"/>
      <c r="CL160" s="467"/>
      <c r="CM160" s="467"/>
      <c r="CN160" s="467"/>
      <c r="CO160" s="467"/>
      <c r="CP160" t="str">
        <f ca="1">IF(ISERROR(MATCH(INT(CQ160),Setup!$D$19:$D$34,1)),"",MATCH(INT(CQ160),Setup!$D$19:$D$34,1))</f>
        <v/>
      </c>
      <c r="CQ160" s="3" t="str">
        <f t="shared" ca="1" si="22"/>
        <v/>
      </c>
      <c r="CR160" s="1163" t="str">
        <f ca="1">IF(OR(CP160="",CQ160=""),"",IF(CQ160*365&gt;=Setup!$AB$29,ROUND(OFFSET(Setup!$D$18,CP160,1)*(CQ160-OFFSET(Setup!$D$18,CP160,0))+OFFSET(Setup!$D$18,CP160,4),4),0)-IF(ISERROR(VLOOKUP($C160,MainDBase,13,FALSE)),"",VLOOKUP($C160,MainDBase,13,FALSE)))</f>
        <v/>
      </c>
      <c r="CT160" s="1164" t="str">
        <f t="shared" ca="1" si="27"/>
        <v/>
      </c>
      <c r="CU160" s="927"/>
      <c r="CV160" s="927"/>
      <c r="CW160" s="927"/>
      <c r="CX160" s="927"/>
      <c r="CY160" s="927"/>
    </row>
    <row r="161" spans="1:103" ht="14.25" customHeight="1">
      <c r="A161" s="1215">
        <v>160</v>
      </c>
      <c r="B161" s="465"/>
      <c r="C161" s="465"/>
      <c r="D161" s="466"/>
      <c r="E161" s="466"/>
      <c r="F161" s="466"/>
      <c r="G161" s="466"/>
      <c r="H161" s="466"/>
      <c r="I161" s="1219" t="str">
        <f t="shared" si="20"/>
        <v/>
      </c>
      <c r="J161" s="1220"/>
      <c r="K161" s="467"/>
      <c r="L161" s="467"/>
      <c r="M161" s="467"/>
      <c r="N161" s="467"/>
      <c r="O161" s="468"/>
      <c r="P161" s="580">
        <f t="shared" si="23"/>
        <v>0</v>
      </c>
      <c r="Q161" s="1166" t="str">
        <f t="shared" ca="1" si="24"/>
        <v/>
      </c>
      <c r="AJ161" s="1227" t="b">
        <v>0</v>
      </c>
      <c r="AK161" s="373">
        <v>0</v>
      </c>
      <c r="AL161" s="277">
        <f t="shared" si="28"/>
        <v>0</v>
      </c>
      <c r="AM161" t="str">
        <f t="shared" si="21"/>
        <v/>
      </c>
      <c r="AN161" s="1227" t="b">
        <v>0</v>
      </c>
      <c r="AO161" s="467"/>
      <c r="AP161" s="373">
        <f t="shared" si="25"/>
        <v>0</v>
      </c>
      <c r="AQ161" s="373" t="b">
        <f t="shared" si="26"/>
        <v>0</v>
      </c>
      <c r="AR161" s="373" t="b">
        <v>0</v>
      </c>
      <c r="CK161" s="467"/>
      <c r="CL161" s="467"/>
      <c r="CM161" s="467"/>
      <c r="CN161" s="467"/>
      <c r="CO161" s="468"/>
      <c r="CP161" t="str">
        <f ca="1">IF(ISERROR(MATCH(INT(CQ161),Setup!$D$19:$D$34,1)),"",MATCH(INT(CQ161),Setup!$D$19:$D$34,1))</f>
        <v/>
      </c>
      <c r="CQ161" s="3" t="str">
        <f t="shared" ca="1" si="22"/>
        <v/>
      </c>
      <c r="CR161" s="1163" t="str">
        <f ca="1">IF(OR(CP161="",CQ161=""),"",IF(CQ161*365&gt;=Setup!$AB$29,ROUND(OFFSET(Setup!$D$18,CP161,1)*(CQ161-OFFSET(Setup!$D$18,CP161,0))+OFFSET(Setup!$D$18,CP161,4),4),0)-IF(ISERROR(VLOOKUP($C161,MainDBase,13,FALSE)),"",VLOOKUP($C161,MainDBase,13,FALSE)))</f>
        <v/>
      </c>
      <c r="CT161" s="1164" t="str">
        <f t="shared" ca="1" si="27"/>
        <v/>
      </c>
      <c r="CU161" s="927"/>
      <c r="CV161" s="927"/>
      <c r="CW161" s="927"/>
      <c r="CX161" s="927"/>
      <c r="CY161" s="928"/>
    </row>
    <row r="162" spans="1:103" ht="14.25" customHeight="1">
      <c r="A162" s="1215">
        <v>161</v>
      </c>
      <c r="B162" s="465"/>
      <c r="C162" s="465"/>
      <c r="D162" s="466"/>
      <c r="E162" s="466"/>
      <c r="F162" s="466"/>
      <c r="G162" s="466"/>
      <c r="H162" s="466"/>
      <c r="I162" s="1219" t="str">
        <f t="shared" si="20"/>
        <v/>
      </c>
      <c r="J162" s="1220"/>
      <c r="K162" s="467"/>
      <c r="L162" s="467"/>
      <c r="M162" s="467"/>
      <c r="N162" s="467"/>
      <c r="O162" s="467"/>
      <c r="P162" s="580">
        <f t="shared" si="23"/>
        <v>0</v>
      </c>
      <c r="Q162" s="1166" t="str">
        <f t="shared" ca="1" si="24"/>
        <v/>
      </c>
      <c r="AJ162" s="1227" t="b">
        <v>0</v>
      </c>
      <c r="AK162" s="373">
        <v>0</v>
      </c>
      <c r="AL162" s="277">
        <f t="shared" si="28"/>
        <v>0</v>
      </c>
      <c r="AM162" t="str">
        <f t="shared" si="21"/>
        <v/>
      </c>
      <c r="AN162" s="1227" t="b">
        <v>0</v>
      </c>
      <c r="AO162" s="467"/>
      <c r="AP162" s="373">
        <f t="shared" si="25"/>
        <v>0</v>
      </c>
      <c r="AQ162" s="373" t="b">
        <f t="shared" si="26"/>
        <v>0</v>
      </c>
      <c r="AR162" s="373" t="b">
        <v>0</v>
      </c>
      <c r="CK162" s="467"/>
      <c r="CL162" s="467"/>
      <c r="CM162" s="467"/>
      <c r="CN162" s="467"/>
      <c r="CO162" s="467"/>
      <c r="CP162" t="str">
        <f ca="1">IF(ISERROR(MATCH(INT(CQ162),Setup!$D$19:$D$34,1)),"",MATCH(INT(CQ162),Setup!$D$19:$D$34,1))</f>
        <v/>
      </c>
      <c r="CQ162" s="3" t="str">
        <f t="shared" ca="1" si="22"/>
        <v/>
      </c>
      <c r="CR162" s="1163" t="str">
        <f ca="1">IF(OR(CP162="",CQ162=""),"",IF(CQ162*365&gt;=Setup!$AB$29,ROUND(OFFSET(Setup!$D$18,CP162,1)*(CQ162-OFFSET(Setup!$D$18,CP162,0))+OFFSET(Setup!$D$18,CP162,4),4),0)-IF(ISERROR(VLOOKUP($C162,MainDBase,13,FALSE)),"",VLOOKUP($C162,MainDBase,13,FALSE)))</f>
        <v/>
      </c>
      <c r="CT162" s="1164" t="str">
        <f t="shared" ca="1" si="27"/>
        <v/>
      </c>
      <c r="CU162" s="927"/>
      <c r="CV162" s="927"/>
      <c r="CW162" s="927"/>
      <c r="CX162" s="927"/>
      <c r="CY162" s="927"/>
    </row>
    <row r="163" spans="1:103" ht="14.25" customHeight="1">
      <c r="A163" s="1215">
        <v>162</v>
      </c>
      <c r="B163" s="465"/>
      <c r="C163" s="465"/>
      <c r="D163" s="466"/>
      <c r="E163" s="466"/>
      <c r="F163" s="466"/>
      <c r="G163" s="466"/>
      <c r="H163" s="466"/>
      <c r="I163" s="1219" t="str">
        <f t="shared" si="20"/>
        <v/>
      </c>
      <c r="J163" s="1220"/>
      <c r="K163" s="467"/>
      <c r="L163" s="467"/>
      <c r="M163" s="467"/>
      <c r="N163" s="467"/>
      <c r="O163" s="468"/>
      <c r="P163" s="580">
        <f t="shared" si="23"/>
        <v>0</v>
      </c>
      <c r="Q163" s="1166" t="str">
        <f t="shared" ca="1" si="24"/>
        <v/>
      </c>
      <c r="AJ163" s="1227" t="b">
        <v>0</v>
      </c>
      <c r="AK163" s="373">
        <v>0</v>
      </c>
      <c r="AL163" s="277">
        <f t="shared" si="28"/>
        <v>0</v>
      </c>
      <c r="AM163" t="str">
        <f t="shared" si="21"/>
        <v/>
      </c>
      <c r="AN163" s="1227" t="b">
        <v>0</v>
      </c>
      <c r="AO163" s="467"/>
      <c r="AP163" s="373">
        <f t="shared" si="25"/>
        <v>0</v>
      </c>
      <c r="AQ163" s="373" t="b">
        <f t="shared" si="26"/>
        <v>0</v>
      </c>
      <c r="AR163" s="373" t="b">
        <v>0</v>
      </c>
      <c r="CK163" s="467"/>
      <c r="CL163" s="467"/>
      <c r="CM163" s="467"/>
      <c r="CN163" s="467"/>
      <c r="CO163" s="468"/>
      <c r="CP163" t="str">
        <f ca="1">IF(ISERROR(MATCH(INT(CQ163),Setup!$D$19:$D$34,1)),"",MATCH(INT(CQ163),Setup!$D$19:$D$34,1))</f>
        <v/>
      </c>
      <c r="CQ163" s="3" t="str">
        <f t="shared" ca="1" si="22"/>
        <v/>
      </c>
      <c r="CR163" s="1163" t="str">
        <f ca="1">IF(OR(CP163="",CQ163=""),"",IF(CQ163*365&gt;=Setup!$AB$29,ROUND(OFFSET(Setup!$D$18,CP163,1)*(CQ163-OFFSET(Setup!$D$18,CP163,0))+OFFSET(Setup!$D$18,CP163,4),4),0)-IF(ISERROR(VLOOKUP($C163,MainDBase,13,FALSE)),"",VLOOKUP($C163,MainDBase,13,FALSE)))</f>
        <v/>
      </c>
      <c r="CT163" s="1164" t="str">
        <f t="shared" ca="1" si="27"/>
        <v/>
      </c>
      <c r="CU163" s="927"/>
      <c r="CV163" s="927"/>
      <c r="CW163" s="927"/>
      <c r="CX163" s="927"/>
      <c r="CY163" s="928"/>
    </row>
    <row r="164" spans="1:103" ht="14.25" customHeight="1">
      <c r="A164" s="1215">
        <v>163</v>
      </c>
      <c r="B164" s="465"/>
      <c r="C164" s="465"/>
      <c r="D164" s="466"/>
      <c r="E164" s="466"/>
      <c r="F164" s="466"/>
      <c r="G164" s="466"/>
      <c r="H164" s="466"/>
      <c r="I164" s="1219" t="str">
        <f t="shared" si="20"/>
        <v/>
      </c>
      <c r="J164" s="1220"/>
      <c r="K164" s="467"/>
      <c r="L164" s="467"/>
      <c r="M164" s="467"/>
      <c r="N164" s="467"/>
      <c r="O164" s="467"/>
      <c r="P164" s="580">
        <f t="shared" si="23"/>
        <v>0</v>
      </c>
      <c r="Q164" s="1166" t="str">
        <f t="shared" ca="1" si="24"/>
        <v/>
      </c>
      <c r="AJ164" s="1227" t="b">
        <v>0</v>
      </c>
      <c r="AK164" s="373">
        <v>0</v>
      </c>
      <c r="AL164" s="277">
        <f t="shared" si="28"/>
        <v>0</v>
      </c>
      <c r="AM164" t="str">
        <f t="shared" si="21"/>
        <v/>
      </c>
      <c r="AN164" s="1227" t="b">
        <v>0</v>
      </c>
      <c r="AO164" s="467"/>
      <c r="AP164" s="373">
        <f t="shared" si="25"/>
        <v>0</v>
      </c>
      <c r="AQ164" s="373" t="b">
        <f t="shared" si="26"/>
        <v>0</v>
      </c>
      <c r="AR164" s="373" t="b">
        <v>0</v>
      </c>
      <c r="CK164" s="467"/>
      <c r="CL164" s="467"/>
      <c r="CM164" s="467"/>
      <c r="CN164" s="467"/>
      <c r="CO164" s="467"/>
      <c r="CP164" t="str">
        <f ca="1">IF(ISERROR(MATCH(INT(CQ164),Setup!$D$19:$D$34,1)),"",MATCH(INT(CQ164),Setup!$D$19:$D$34,1))</f>
        <v/>
      </c>
      <c r="CQ164" s="3" t="str">
        <f t="shared" ca="1" si="22"/>
        <v/>
      </c>
      <c r="CR164" s="1163" t="str">
        <f ca="1">IF(OR(CP164="",CQ164=""),"",IF(CQ164*365&gt;=Setup!$AB$29,ROUND(OFFSET(Setup!$D$18,CP164,1)*(CQ164-OFFSET(Setup!$D$18,CP164,0))+OFFSET(Setup!$D$18,CP164,4),4),0)-IF(ISERROR(VLOOKUP($C164,MainDBase,13,FALSE)),"",VLOOKUP($C164,MainDBase,13,FALSE)))</f>
        <v/>
      </c>
      <c r="CT164" s="1164" t="str">
        <f t="shared" ca="1" si="27"/>
        <v/>
      </c>
      <c r="CU164" s="927"/>
      <c r="CV164" s="927"/>
      <c r="CW164" s="927"/>
      <c r="CX164" s="927"/>
      <c r="CY164" s="927"/>
    </row>
    <row r="165" spans="1:103" ht="14.25" customHeight="1">
      <c r="A165" s="1215">
        <v>164</v>
      </c>
      <c r="B165" s="465"/>
      <c r="C165" s="465"/>
      <c r="D165" s="466"/>
      <c r="E165" s="466"/>
      <c r="F165" s="466"/>
      <c r="G165" s="466"/>
      <c r="H165" s="466"/>
      <c r="I165" s="1219" t="str">
        <f t="shared" si="20"/>
        <v/>
      </c>
      <c r="J165" s="1220"/>
      <c r="K165" s="467"/>
      <c r="L165" s="467"/>
      <c r="M165" s="467"/>
      <c r="N165" s="467"/>
      <c r="O165" s="468"/>
      <c r="P165" s="580">
        <f t="shared" si="23"/>
        <v>0</v>
      </c>
      <c r="Q165" s="1166" t="str">
        <f t="shared" ca="1" si="24"/>
        <v/>
      </c>
      <c r="AJ165" s="1227" t="b">
        <v>0</v>
      </c>
      <c r="AK165" s="373">
        <v>0</v>
      </c>
      <c r="AL165" s="277">
        <f t="shared" si="28"/>
        <v>0</v>
      </c>
      <c r="AM165" t="str">
        <f t="shared" si="21"/>
        <v/>
      </c>
      <c r="AN165" s="1227" t="b">
        <v>0</v>
      </c>
      <c r="AO165" s="467"/>
      <c r="AP165" s="373">
        <f t="shared" si="25"/>
        <v>0</v>
      </c>
      <c r="AQ165" s="373" t="b">
        <f t="shared" si="26"/>
        <v>0</v>
      </c>
      <c r="AR165" s="373" t="b">
        <v>0</v>
      </c>
      <c r="CK165" s="467"/>
      <c r="CL165" s="467"/>
      <c r="CM165" s="467"/>
      <c r="CN165" s="467"/>
      <c r="CO165" s="468"/>
      <c r="CP165" t="str">
        <f ca="1">IF(ISERROR(MATCH(INT(CQ165),Setup!$D$19:$D$34,1)),"",MATCH(INT(CQ165),Setup!$D$19:$D$34,1))</f>
        <v/>
      </c>
      <c r="CQ165" s="3" t="str">
        <f t="shared" ca="1" si="22"/>
        <v/>
      </c>
      <c r="CR165" s="1163" t="str">
        <f ca="1">IF(OR(CP165="",CQ165=""),"",IF(CQ165*365&gt;=Setup!$AB$29,ROUND(OFFSET(Setup!$D$18,CP165,1)*(CQ165-OFFSET(Setup!$D$18,CP165,0))+OFFSET(Setup!$D$18,CP165,4),4),0)-IF(ISERROR(VLOOKUP($C165,MainDBase,13,FALSE)),"",VLOOKUP($C165,MainDBase,13,FALSE)))</f>
        <v/>
      </c>
      <c r="CT165" s="1164" t="str">
        <f t="shared" ca="1" si="27"/>
        <v/>
      </c>
      <c r="CU165" s="927"/>
      <c r="CV165" s="927"/>
      <c r="CW165" s="927"/>
      <c r="CX165" s="927"/>
      <c r="CY165" s="928"/>
    </row>
    <row r="166" spans="1:103" ht="14.25" customHeight="1">
      <c r="A166" s="1215">
        <v>165</v>
      </c>
      <c r="B166" s="465"/>
      <c r="C166" s="465"/>
      <c r="D166" s="466"/>
      <c r="E166" s="466"/>
      <c r="F166" s="466"/>
      <c r="G166" s="466"/>
      <c r="H166" s="466"/>
      <c r="I166" s="1219" t="str">
        <f t="shared" si="20"/>
        <v/>
      </c>
      <c r="J166" s="1220"/>
      <c r="K166" s="467"/>
      <c r="L166" s="467"/>
      <c r="M166" s="467"/>
      <c r="N166" s="467"/>
      <c r="O166" s="467"/>
      <c r="P166" s="580">
        <f t="shared" si="23"/>
        <v>0</v>
      </c>
      <c r="Q166" s="1166" t="str">
        <f t="shared" ca="1" si="24"/>
        <v/>
      </c>
      <c r="AJ166" s="1227" t="b">
        <v>0</v>
      </c>
      <c r="AK166" s="373">
        <v>0</v>
      </c>
      <c r="AL166" s="277">
        <f t="shared" si="28"/>
        <v>0</v>
      </c>
      <c r="AM166" t="str">
        <f t="shared" si="21"/>
        <v/>
      </c>
      <c r="AN166" s="1227" t="b">
        <v>0</v>
      </c>
      <c r="AO166" s="467"/>
      <c r="AP166" s="373">
        <f t="shared" si="25"/>
        <v>0</v>
      </c>
      <c r="AQ166" s="373" t="b">
        <f t="shared" si="26"/>
        <v>0</v>
      </c>
      <c r="AR166" s="373" t="b">
        <v>0</v>
      </c>
      <c r="CK166" s="467"/>
      <c r="CL166" s="467"/>
      <c r="CM166" s="467"/>
      <c r="CN166" s="467"/>
      <c r="CO166" s="467"/>
      <c r="CP166" t="str">
        <f ca="1">IF(ISERROR(MATCH(INT(CQ166),Setup!$D$19:$D$34,1)),"",MATCH(INT(CQ166),Setup!$D$19:$D$34,1))</f>
        <v/>
      </c>
      <c r="CQ166" s="3" t="str">
        <f t="shared" ca="1" si="22"/>
        <v/>
      </c>
      <c r="CR166" s="1163" t="str">
        <f ca="1">IF(OR(CP166="",CQ166=""),"",IF(CQ166*365&gt;=Setup!$AB$29,ROUND(OFFSET(Setup!$D$18,CP166,1)*(CQ166-OFFSET(Setup!$D$18,CP166,0))+OFFSET(Setup!$D$18,CP166,4),4),0)-IF(ISERROR(VLOOKUP($C166,MainDBase,13,FALSE)),"",VLOOKUP($C166,MainDBase,13,FALSE)))</f>
        <v/>
      </c>
      <c r="CT166" s="1164" t="str">
        <f t="shared" ca="1" si="27"/>
        <v/>
      </c>
      <c r="CU166" s="927"/>
      <c r="CV166" s="927"/>
      <c r="CW166" s="927"/>
      <c r="CX166" s="927"/>
      <c r="CY166" s="927"/>
    </row>
    <row r="167" spans="1:103" ht="14.25" customHeight="1">
      <c r="A167" s="1215">
        <v>166</v>
      </c>
      <c r="B167" s="465"/>
      <c r="C167" s="465"/>
      <c r="D167" s="466"/>
      <c r="E167" s="466"/>
      <c r="F167" s="466"/>
      <c r="G167" s="466"/>
      <c r="H167" s="466"/>
      <c r="I167" s="1219" t="str">
        <f t="shared" si="20"/>
        <v/>
      </c>
      <c r="J167" s="1220"/>
      <c r="K167" s="467"/>
      <c r="L167" s="467"/>
      <c r="M167" s="467"/>
      <c r="N167" s="467"/>
      <c r="O167" s="468"/>
      <c r="P167" s="580">
        <f t="shared" si="23"/>
        <v>0</v>
      </c>
      <c r="Q167" s="1166" t="str">
        <f t="shared" ca="1" si="24"/>
        <v/>
      </c>
      <c r="AJ167" s="1227" t="b">
        <v>0</v>
      </c>
      <c r="AK167" s="373">
        <v>0</v>
      </c>
      <c r="AL167" s="277">
        <f t="shared" si="28"/>
        <v>0</v>
      </c>
      <c r="AM167" t="str">
        <f t="shared" si="21"/>
        <v/>
      </c>
      <c r="AN167" s="1227" t="b">
        <v>0</v>
      </c>
      <c r="AO167" s="467"/>
      <c r="AP167" s="373">
        <f t="shared" si="25"/>
        <v>0</v>
      </c>
      <c r="AQ167" s="373" t="b">
        <f t="shared" si="26"/>
        <v>0</v>
      </c>
      <c r="AR167" s="373" t="b">
        <v>0</v>
      </c>
      <c r="CK167" s="467"/>
      <c r="CL167" s="467"/>
      <c r="CM167" s="467"/>
      <c r="CN167" s="467"/>
      <c r="CO167" s="468"/>
      <c r="CP167" t="str">
        <f ca="1">IF(ISERROR(MATCH(INT(CQ167),Setup!$D$19:$D$34,1)),"",MATCH(INT(CQ167),Setup!$D$19:$D$34,1))</f>
        <v/>
      </c>
      <c r="CQ167" s="3" t="str">
        <f t="shared" ca="1" si="22"/>
        <v/>
      </c>
      <c r="CR167" s="1163" t="str">
        <f ca="1">IF(OR(CP167="",CQ167=""),"",IF(CQ167*365&gt;=Setup!$AB$29,ROUND(OFFSET(Setup!$D$18,CP167,1)*(CQ167-OFFSET(Setup!$D$18,CP167,0))+OFFSET(Setup!$D$18,CP167,4),4),0)-IF(ISERROR(VLOOKUP($C167,MainDBase,13,FALSE)),"",VLOOKUP($C167,MainDBase,13,FALSE)))</f>
        <v/>
      </c>
      <c r="CT167" s="1164" t="str">
        <f t="shared" ca="1" si="27"/>
        <v/>
      </c>
      <c r="CU167" s="927"/>
      <c r="CV167" s="927"/>
      <c r="CW167" s="927"/>
      <c r="CX167" s="927"/>
      <c r="CY167" s="928"/>
    </row>
    <row r="168" spans="1:103" ht="14.25" customHeight="1">
      <c r="A168" s="1215">
        <v>167</v>
      </c>
      <c r="B168" s="465"/>
      <c r="C168" s="465"/>
      <c r="D168" s="466"/>
      <c r="E168" s="466"/>
      <c r="F168" s="466"/>
      <c r="G168" s="466"/>
      <c r="H168" s="466"/>
      <c r="I168" s="1219" t="str">
        <f t="shared" si="20"/>
        <v/>
      </c>
      <c r="J168" s="1220"/>
      <c r="K168" s="467"/>
      <c r="L168" s="467"/>
      <c r="M168" s="467"/>
      <c r="N168" s="467"/>
      <c r="O168" s="467"/>
      <c r="P168" s="580">
        <f t="shared" si="23"/>
        <v>0</v>
      </c>
      <c r="Q168" s="1166" t="str">
        <f t="shared" ca="1" si="24"/>
        <v/>
      </c>
      <c r="AJ168" s="1227" t="b">
        <v>0</v>
      </c>
      <c r="AK168" s="373">
        <v>0</v>
      </c>
      <c r="AL168" s="277">
        <f t="shared" si="28"/>
        <v>0</v>
      </c>
      <c r="AM168" t="str">
        <f t="shared" si="21"/>
        <v/>
      </c>
      <c r="AN168" s="1227" t="b">
        <v>0</v>
      </c>
      <c r="AO168" s="467"/>
      <c r="AP168" s="373">
        <f t="shared" si="25"/>
        <v>0</v>
      </c>
      <c r="AQ168" s="373" t="b">
        <f t="shared" si="26"/>
        <v>0</v>
      </c>
      <c r="AR168" s="373" t="b">
        <v>0</v>
      </c>
      <c r="CK168" s="467"/>
      <c r="CL168" s="467"/>
      <c r="CM168" s="467"/>
      <c r="CN168" s="467"/>
      <c r="CO168" s="467"/>
      <c r="CP168" t="str">
        <f ca="1">IF(ISERROR(MATCH(INT(CQ168),Setup!$D$19:$D$34,1)),"",MATCH(INT(CQ168),Setup!$D$19:$D$34,1))</f>
        <v/>
      </c>
      <c r="CQ168" s="3" t="str">
        <f t="shared" ca="1" si="22"/>
        <v/>
      </c>
      <c r="CR168" s="1163" t="str">
        <f ca="1">IF(OR(CP168="",CQ168=""),"",IF(CQ168*365&gt;=Setup!$AB$29,ROUND(OFFSET(Setup!$D$18,CP168,1)*(CQ168-OFFSET(Setup!$D$18,CP168,0))+OFFSET(Setup!$D$18,CP168,4),4),0)-IF(ISERROR(VLOOKUP($C168,MainDBase,13,FALSE)),"",VLOOKUP($C168,MainDBase,13,FALSE)))</f>
        <v/>
      </c>
      <c r="CT168" s="1164" t="str">
        <f t="shared" ca="1" si="27"/>
        <v/>
      </c>
      <c r="CU168" s="927"/>
      <c r="CV168" s="927"/>
      <c r="CW168" s="927"/>
      <c r="CX168" s="927"/>
      <c r="CY168" s="927"/>
    </row>
    <row r="169" spans="1:103" ht="14.25" customHeight="1">
      <c r="A169" s="1215">
        <v>168</v>
      </c>
      <c r="B169" s="465"/>
      <c r="C169" s="465"/>
      <c r="D169" s="466"/>
      <c r="E169" s="466"/>
      <c r="F169" s="466"/>
      <c r="G169" s="466"/>
      <c r="H169" s="466"/>
      <c r="I169" s="1219" t="str">
        <f t="shared" si="20"/>
        <v/>
      </c>
      <c r="J169" s="1220"/>
      <c r="K169" s="467"/>
      <c r="L169" s="467"/>
      <c r="M169" s="467"/>
      <c r="N169" s="467"/>
      <c r="O169" s="468"/>
      <c r="P169" s="580">
        <f t="shared" si="23"/>
        <v>0</v>
      </c>
      <c r="Q169" s="1166" t="str">
        <f t="shared" ca="1" si="24"/>
        <v/>
      </c>
      <c r="AJ169" s="1227" t="b">
        <v>0</v>
      </c>
      <c r="AK169" s="373">
        <v>0</v>
      </c>
      <c r="AL169" s="277">
        <f t="shared" si="28"/>
        <v>0</v>
      </c>
      <c r="AM169" t="str">
        <f t="shared" si="21"/>
        <v/>
      </c>
      <c r="AN169" s="1227" t="b">
        <v>0</v>
      </c>
      <c r="AO169" s="467"/>
      <c r="AP169" s="373">
        <f t="shared" si="25"/>
        <v>0</v>
      </c>
      <c r="AQ169" s="373" t="b">
        <f t="shared" si="26"/>
        <v>0</v>
      </c>
      <c r="AR169" s="373" t="b">
        <v>0</v>
      </c>
      <c r="CK169" s="467"/>
      <c r="CL169" s="467"/>
      <c r="CM169" s="467"/>
      <c r="CN169" s="467"/>
      <c r="CO169" s="468"/>
      <c r="CP169" t="str">
        <f ca="1">IF(ISERROR(MATCH(INT(CQ169),Setup!$D$19:$D$34,1)),"",MATCH(INT(CQ169),Setup!$D$19:$D$34,1))</f>
        <v/>
      </c>
      <c r="CQ169" s="3" t="str">
        <f t="shared" ca="1" si="22"/>
        <v/>
      </c>
      <c r="CR169" s="1163" t="str">
        <f ca="1">IF(OR(CP169="",CQ169=""),"",IF(CQ169*365&gt;=Setup!$AB$29,ROUND(OFFSET(Setup!$D$18,CP169,1)*(CQ169-OFFSET(Setup!$D$18,CP169,0))+OFFSET(Setup!$D$18,CP169,4),4),0)-IF(ISERROR(VLOOKUP($C169,MainDBase,13,FALSE)),"",VLOOKUP($C169,MainDBase,13,FALSE)))</f>
        <v/>
      </c>
      <c r="CT169" s="1164" t="str">
        <f t="shared" ca="1" si="27"/>
        <v/>
      </c>
      <c r="CU169" s="927"/>
      <c r="CV169" s="927"/>
      <c r="CW169" s="927"/>
      <c r="CX169" s="927"/>
      <c r="CY169" s="928"/>
    </row>
    <row r="170" spans="1:103" ht="14.25" customHeight="1">
      <c r="A170" s="1215">
        <v>169</v>
      </c>
      <c r="B170" s="465"/>
      <c r="C170" s="465"/>
      <c r="D170" s="466"/>
      <c r="E170" s="466"/>
      <c r="F170" s="466"/>
      <c r="G170" s="466"/>
      <c r="H170" s="466"/>
      <c r="I170" s="1219" t="str">
        <f t="shared" si="20"/>
        <v/>
      </c>
      <c r="J170" s="1220"/>
      <c r="K170" s="467"/>
      <c r="L170" s="467"/>
      <c r="M170" s="467"/>
      <c r="N170" s="467"/>
      <c r="O170" s="467"/>
      <c r="P170" s="580">
        <f t="shared" si="23"/>
        <v>0</v>
      </c>
      <c r="Q170" s="1166" t="str">
        <f t="shared" ca="1" si="24"/>
        <v/>
      </c>
      <c r="AJ170" s="1227" t="b">
        <v>0</v>
      </c>
      <c r="AK170" s="373">
        <v>0</v>
      </c>
      <c r="AL170" s="277">
        <f t="shared" si="28"/>
        <v>0</v>
      </c>
      <c r="AM170" t="str">
        <f t="shared" si="21"/>
        <v/>
      </c>
      <c r="AN170" s="1227" t="b">
        <v>0</v>
      </c>
      <c r="AO170" s="467"/>
      <c r="AP170" s="373">
        <f t="shared" si="25"/>
        <v>0</v>
      </c>
      <c r="AQ170" s="373" t="b">
        <f t="shared" si="26"/>
        <v>0</v>
      </c>
      <c r="AR170" s="373" t="b">
        <v>0</v>
      </c>
      <c r="CK170" s="467"/>
      <c r="CL170" s="467"/>
      <c r="CM170" s="467"/>
      <c r="CN170" s="467"/>
      <c r="CO170" s="467"/>
      <c r="CP170" t="str">
        <f ca="1">IF(ISERROR(MATCH(INT(CQ170),Setup!$D$19:$D$34,1)),"",MATCH(INT(CQ170),Setup!$D$19:$D$34,1))</f>
        <v/>
      </c>
      <c r="CQ170" s="3" t="str">
        <f t="shared" ca="1" si="22"/>
        <v/>
      </c>
      <c r="CR170" s="1163" t="str">
        <f ca="1">IF(OR(CP170="",CQ170=""),"",IF(CQ170*365&gt;=Setup!$AB$29,ROUND(OFFSET(Setup!$D$18,CP170,1)*(CQ170-OFFSET(Setup!$D$18,CP170,0))+OFFSET(Setup!$D$18,CP170,4),4),0)-IF(ISERROR(VLOOKUP($C170,MainDBase,13,FALSE)),"",VLOOKUP($C170,MainDBase,13,FALSE)))</f>
        <v/>
      </c>
      <c r="CT170" s="1164" t="str">
        <f t="shared" ca="1" si="27"/>
        <v/>
      </c>
      <c r="CU170" s="927"/>
      <c r="CV170" s="927"/>
      <c r="CW170" s="927"/>
      <c r="CX170" s="927"/>
      <c r="CY170" s="927"/>
    </row>
    <row r="171" spans="1:103" ht="14.25" customHeight="1">
      <c r="A171" s="1215">
        <v>170</v>
      </c>
      <c r="B171" s="465"/>
      <c r="C171" s="465"/>
      <c r="D171" s="466"/>
      <c r="E171" s="466"/>
      <c r="F171" s="466"/>
      <c r="G171" s="466"/>
      <c r="H171" s="466"/>
      <c r="I171" s="1219" t="str">
        <f t="shared" si="20"/>
        <v/>
      </c>
      <c r="J171" s="1220"/>
      <c r="K171" s="467"/>
      <c r="L171" s="467"/>
      <c r="M171" s="467"/>
      <c r="N171" s="467"/>
      <c r="O171" s="468"/>
      <c r="P171" s="580">
        <f t="shared" si="23"/>
        <v>0</v>
      </c>
      <c r="Q171" s="1166" t="str">
        <f t="shared" ca="1" si="24"/>
        <v/>
      </c>
      <c r="AJ171" s="1227" t="b">
        <v>0</v>
      </c>
      <c r="AK171" s="373">
        <v>0</v>
      </c>
      <c r="AL171" s="277">
        <f t="shared" si="28"/>
        <v>0</v>
      </c>
      <c r="AM171" t="str">
        <f t="shared" si="21"/>
        <v/>
      </c>
      <c r="AN171" s="1227" t="b">
        <v>0</v>
      </c>
      <c r="AO171" s="467"/>
      <c r="AP171" s="373">
        <f t="shared" si="25"/>
        <v>0</v>
      </c>
      <c r="AQ171" s="373" t="b">
        <f t="shared" si="26"/>
        <v>0</v>
      </c>
      <c r="AR171" s="373" t="b">
        <v>0</v>
      </c>
      <c r="CK171" s="467"/>
      <c r="CL171" s="467"/>
      <c r="CM171" s="467"/>
      <c r="CN171" s="467"/>
      <c r="CO171" s="468"/>
      <c r="CP171" t="str">
        <f ca="1">IF(ISERROR(MATCH(INT(CQ171),Setup!$D$19:$D$34,1)),"",MATCH(INT(CQ171),Setup!$D$19:$D$34,1))</f>
        <v/>
      </c>
      <c r="CQ171" s="3" t="str">
        <f t="shared" ca="1" si="22"/>
        <v/>
      </c>
      <c r="CR171" s="1163" t="str">
        <f ca="1">IF(OR(CP171="",CQ171=""),"",IF(CQ171*365&gt;=Setup!$AB$29,ROUND(OFFSET(Setup!$D$18,CP171,1)*(CQ171-OFFSET(Setup!$D$18,CP171,0))+OFFSET(Setup!$D$18,CP171,4),4),0)-IF(ISERROR(VLOOKUP($C171,MainDBase,13,FALSE)),"",VLOOKUP($C171,MainDBase,13,FALSE)))</f>
        <v/>
      </c>
      <c r="CT171" s="1164" t="str">
        <f t="shared" ca="1" si="27"/>
        <v/>
      </c>
      <c r="CU171" s="927"/>
      <c r="CV171" s="927"/>
      <c r="CW171" s="927"/>
      <c r="CX171" s="927"/>
      <c r="CY171" s="928"/>
    </row>
    <row r="172" spans="1:103" ht="14.25" customHeight="1">
      <c r="A172" s="1215">
        <v>171</v>
      </c>
      <c r="B172" s="465"/>
      <c r="C172" s="465"/>
      <c r="D172" s="466"/>
      <c r="E172" s="466"/>
      <c r="F172" s="466"/>
      <c r="G172" s="466"/>
      <c r="H172" s="466"/>
      <c r="I172" s="1219" t="str">
        <f t="shared" si="20"/>
        <v/>
      </c>
      <c r="J172" s="1220"/>
      <c r="K172" s="467"/>
      <c r="L172" s="467"/>
      <c r="M172" s="467"/>
      <c r="N172" s="467"/>
      <c r="O172" s="467"/>
      <c r="P172" s="580">
        <f t="shared" si="23"/>
        <v>0</v>
      </c>
      <c r="Q172" s="1166" t="str">
        <f t="shared" ca="1" si="24"/>
        <v/>
      </c>
      <c r="AJ172" s="1227" t="b">
        <v>0</v>
      </c>
      <c r="AK172" s="373">
        <v>0</v>
      </c>
      <c r="AL172" s="277">
        <f t="shared" si="28"/>
        <v>0</v>
      </c>
      <c r="AM172" t="str">
        <f t="shared" si="21"/>
        <v/>
      </c>
      <c r="AN172" s="1227" t="b">
        <v>0</v>
      </c>
      <c r="AO172" s="467"/>
      <c r="AP172" s="373">
        <f t="shared" si="25"/>
        <v>0</v>
      </c>
      <c r="AQ172" s="373" t="b">
        <f t="shared" si="26"/>
        <v>0</v>
      </c>
      <c r="AR172" s="373" t="b">
        <v>0</v>
      </c>
      <c r="CK172" s="467"/>
      <c r="CL172" s="467"/>
      <c r="CM172" s="467"/>
      <c r="CN172" s="467"/>
      <c r="CO172" s="467"/>
      <c r="CP172" t="str">
        <f ca="1">IF(ISERROR(MATCH(INT(CQ172),Setup!$D$19:$D$34,1)),"",MATCH(INT(CQ172),Setup!$D$19:$D$34,1))</f>
        <v/>
      </c>
      <c r="CQ172" s="3" t="str">
        <f t="shared" ca="1" si="22"/>
        <v/>
      </c>
      <c r="CR172" s="1163" t="str">
        <f ca="1">IF(OR(CP172="",CQ172=""),"",IF(CQ172*365&gt;=Setup!$AB$29,ROUND(OFFSET(Setup!$D$18,CP172,1)*(CQ172-OFFSET(Setup!$D$18,CP172,0))+OFFSET(Setup!$D$18,CP172,4),4),0)-IF(ISERROR(VLOOKUP($C172,MainDBase,13,FALSE)),"",VLOOKUP($C172,MainDBase,13,FALSE)))</f>
        <v/>
      </c>
      <c r="CT172" s="1164" t="str">
        <f t="shared" ca="1" si="27"/>
        <v/>
      </c>
      <c r="CU172" s="927"/>
      <c r="CV172" s="927"/>
      <c r="CW172" s="927"/>
      <c r="CX172" s="927"/>
      <c r="CY172" s="927"/>
    </row>
    <row r="173" spans="1:103" ht="14.25" customHeight="1">
      <c r="A173" s="1215">
        <v>172</v>
      </c>
      <c r="B173" s="465"/>
      <c r="C173" s="465"/>
      <c r="D173" s="466"/>
      <c r="E173" s="466"/>
      <c r="F173" s="466"/>
      <c r="G173" s="466"/>
      <c r="H173" s="466"/>
      <c r="I173" s="1219" t="str">
        <f t="shared" si="20"/>
        <v/>
      </c>
      <c r="J173" s="1220"/>
      <c r="K173" s="467"/>
      <c r="L173" s="467"/>
      <c r="M173" s="467"/>
      <c r="N173" s="467"/>
      <c r="O173" s="468"/>
      <c r="P173" s="580">
        <f t="shared" si="23"/>
        <v>0</v>
      </c>
      <c r="Q173" s="1166" t="str">
        <f t="shared" ca="1" si="24"/>
        <v/>
      </c>
      <c r="AJ173" s="1227" t="b">
        <v>0</v>
      </c>
      <c r="AK173" s="373">
        <v>0</v>
      </c>
      <c r="AL173" s="277">
        <f t="shared" si="28"/>
        <v>0</v>
      </c>
      <c r="AM173" t="str">
        <f t="shared" si="21"/>
        <v/>
      </c>
      <c r="AN173" s="1227" t="b">
        <v>0</v>
      </c>
      <c r="AO173" s="467"/>
      <c r="AP173" s="373">
        <f t="shared" si="25"/>
        <v>0</v>
      </c>
      <c r="AQ173" s="373" t="b">
        <f t="shared" si="26"/>
        <v>0</v>
      </c>
      <c r="AR173" s="373" t="b">
        <v>0</v>
      </c>
      <c r="CK173" s="467"/>
      <c r="CL173" s="467"/>
      <c r="CM173" s="467"/>
      <c r="CN173" s="467"/>
      <c r="CO173" s="468"/>
      <c r="CP173" t="str">
        <f ca="1">IF(ISERROR(MATCH(INT(CQ173),Setup!$D$19:$D$34,1)),"",MATCH(INT(CQ173),Setup!$D$19:$D$34,1))</f>
        <v/>
      </c>
      <c r="CQ173" s="3" t="str">
        <f t="shared" ca="1" si="22"/>
        <v/>
      </c>
      <c r="CR173" s="1163" t="str">
        <f ca="1">IF(OR(CP173="",CQ173=""),"",IF(CQ173*365&gt;=Setup!$AB$29,ROUND(OFFSET(Setup!$D$18,CP173,1)*(CQ173-OFFSET(Setup!$D$18,CP173,0))+OFFSET(Setup!$D$18,CP173,4),4),0)-IF(ISERROR(VLOOKUP($C173,MainDBase,13,FALSE)),"",VLOOKUP($C173,MainDBase,13,FALSE)))</f>
        <v/>
      </c>
      <c r="CT173" s="1164" t="str">
        <f t="shared" ca="1" si="27"/>
        <v/>
      </c>
      <c r="CU173" s="927"/>
      <c r="CV173" s="927"/>
      <c r="CW173" s="927"/>
      <c r="CX173" s="927"/>
      <c r="CY173" s="928"/>
    </row>
    <row r="174" spans="1:103" ht="14.25" customHeight="1">
      <c r="A174" s="1215">
        <v>173</v>
      </c>
      <c r="B174" s="465"/>
      <c r="C174" s="465"/>
      <c r="D174" s="466"/>
      <c r="E174" s="466"/>
      <c r="F174" s="466"/>
      <c r="G174" s="466"/>
      <c r="H174" s="466"/>
      <c r="I174" s="1219" t="str">
        <f t="shared" si="20"/>
        <v/>
      </c>
      <c r="J174" s="1220"/>
      <c r="K174" s="467"/>
      <c r="L174" s="467"/>
      <c r="M174" s="467"/>
      <c r="N174" s="467"/>
      <c r="O174" s="467"/>
      <c r="P174" s="580">
        <f t="shared" si="23"/>
        <v>0</v>
      </c>
      <c r="Q174" s="1166" t="str">
        <f t="shared" ca="1" si="24"/>
        <v/>
      </c>
      <c r="AJ174" s="1227" t="b">
        <v>0</v>
      </c>
      <c r="AK174" s="373">
        <v>0</v>
      </c>
      <c r="AL174" s="277">
        <f t="shared" si="28"/>
        <v>0</v>
      </c>
      <c r="AM174" t="str">
        <f t="shared" si="21"/>
        <v/>
      </c>
      <c r="AN174" s="1227" t="b">
        <v>0</v>
      </c>
      <c r="AO174" s="467"/>
      <c r="AP174" s="373">
        <f t="shared" si="25"/>
        <v>0</v>
      </c>
      <c r="AQ174" s="373" t="b">
        <f t="shared" si="26"/>
        <v>0</v>
      </c>
      <c r="AR174" s="373" t="b">
        <v>0</v>
      </c>
      <c r="CK174" s="467"/>
      <c r="CL174" s="467"/>
      <c r="CM174" s="467"/>
      <c r="CN174" s="467"/>
      <c r="CO174" s="467"/>
      <c r="CP174" t="str">
        <f ca="1">IF(ISERROR(MATCH(INT(CQ174),Setup!$D$19:$D$34,1)),"",MATCH(INT(CQ174),Setup!$D$19:$D$34,1))</f>
        <v/>
      </c>
      <c r="CQ174" s="3" t="str">
        <f t="shared" ca="1" si="22"/>
        <v/>
      </c>
      <c r="CR174" s="1163" t="str">
        <f ca="1">IF(OR(CP174="",CQ174=""),"",IF(CQ174*365&gt;=Setup!$AB$29,ROUND(OFFSET(Setup!$D$18,CP174,1)*(CQ174-OFFSET(Setup!$D$18,CP174,0))+OFFSET(Setup!$D$18,CP174,4),4),0)-IF(ISERROR(VLOOKUP($C174,MainDBase,13,FALSE)),"",VLOOKUP($C174,MainDBase,13,FALSE)))</f>
        <v/>
      </c>
      <c r="CT174" s="1164" t="str">
        <f t="shared" ca="1" si="27"/>
        <v/>
      </c>
      <c r="CU174" s="927"/>
      <c r="CV174" s="927"/>
      <c r="CW174" s="927"/>
      <c r="CX174" s="927"/>
      <c r="CY174" s="927"/>
    </row>
    <row r="175" spans="1:103" ht="14.25" customHeight="1">
      <c r="A175" s="1215">
        <v>174</v>
      </c>
      <c r="B175" s="465"/>
      <c r="C175" s="465"/>
      <c r="D175" s="466"/>
      <c r="E175" s="466"/>
      <c r="F175" s="466"/>
      <c r="G175" s="466"/>
      <c r="H175" s="466"/>
      <c r="I175" s="1219" t="str">
        <f t="shared" si="20"/>
        <v/>
      </c>
      <c r="J175" s="1220"/>
      <c r="K175" s="467"/>
      <c r="L175" s="467"/>
      <c r="M175" s="467"/>
      <c r="N175" s="467"/>
      <c r="O175" s="468"/>
      <c r="P175" s="580">
        <f t="shared" si="23"/>
        <v>0</v>
      </c>
      <c r="Q175" s="1166" t="str">
        <f t="shared" ca="1" si="24"/>
        <v/>
      </c>
      <c r="AJ175" s="1227" t="b">
        <v>0</v>
      </c>
      <c r="AK175" s="373">
        <v>0</v>
      </c>
      <c r="AL175" s="277">
        <f t="shared" si="28"/>
        <v>0</v>
      </c>
      <c r="AM175" t="str">
        <f t="shared" si="21"/>
        <v/>
      </c>
      <c r="AN175" s="1227" t="b">
        <v>0</v>
      </c>
      <c r="AO175" s="467"/>
      <c r="AP175" s="373">
        <f t="shared" si="25"/>
        <v>0</v>
      </c>
      <c r="AQ175" s="373" t="b">
        <f t="shared" si="26"/>
        <v>0</v>
      </c>
      <c r="AR175" s="373" t="b">
        <v>0</v>
      </c>
      <c r="CK175" s="467"/>
      <c r="CL175" s="467"/>
      <c r="CM175" s="467"/>
      <c r="CN175" s="467"/>
      <c r="CO175" s="468"/>
      <c r="CP175" t="str">
        <f ca="1">IF(ISERROR(MATCH(INT(CQ175),Setup!$D$19:$D$34,1)),"",MATCH(INT(CQ175),Setup!$D$19:$D$34,1))</f>
        <v/>
      </c>
      <c r="CQ175" s="3" t="str">
        <f t="shared" ca="1" si="22"/>
        <v/>
      </c>
      <c r="CR175" s="1163" t="str">
        <f ca="1">IF(OR(CP175="",CQ175=""),"",IF(CQ175*365&gt;=Setup!$AB$29,ROUND(OFFSET(Setup!$D$18,CP175,1)*(CQ175-OFFSET(Setup!$D$18,CP175,0))+OFFSET(Setup!$D$18,CP175,4),4),0)-IF(ISERROR(VLOOKUP($C175,MainDBase,13,FALSE)),"",VLOOKUP($C175,MainDBase,13,FALSE)))</f>
        <v/>
      </c>
      <c r="CT175" s="1164" t="str">
        <f t="shared" ca="1" si="27"/>
        <v/>
      </c>
      <c r="CU175" s="927"/>
      <c r="CV175" s="927"/>
      <c r="CW175" s="927"/>
      <c r="CX175" s="927"/>
      <c r="CY175" s="928"/>
    </row>
    <row r="176" spans="1:103" ht="14.25" customHeight="1">
      <c r="A176" s="1215">
        <v>175</v>
      </c>
      <c r="B176" s="465"/>
      <c r="C176" s="465"/>
      <c r="D176" s="466"/>
      <c r="E176" s="466"/>
      <c r="F176" s="466"/>
      <c r="G176" s="466"/>
      <c r="H176" s="466"/>
      <c r="I176" s="1219" t="str">
        <f t="shared" si="20"/>
        <v/>
      </c>
      <c r="J176" s="1220"/>
      <c r="K176" s="467"/>
      <c r="L176" s="467"/>
      <c r="M176" s="467"/>
      <c r="N176" s="467"/>
      <c r="O176" s="467"/>
      <c r="P176" s="580">
        <f t="shared" si="23"/>
        <v>0</v>
      </c>
      <c r="Q176" s="1166" t="str">
        <f t="shared" ca="1" si="24"/>
        <v/>
      </c>
      <c r="AJ176" s="1227" t="b">
        <v>0</v>
      </c>
      <c r="AK176" s="373">
        <v>0</v>
      </c>
      <c r="AL176" s="277">
        <f t="shared" si="28"/>
        <v>0</v>
      </c>
      <c r="AM176" t="str">
        <f t="shared" si="21"/>
        <v/>
      </c>
      <c r="AN176" s="1227" t="b">
        <v>0</v>
      </c>
      <c r="AO176" s="467"/>
      <c r="AP176" s="373">
        <f t="shared" si="25"/>
        <v>0</v>
      </c>
      <c r="AQ176" s="373" t="b">
        <f t="shared" si="26"/>
        <v>0</v>
      </c>
      <c r="AR176" s="373" t="b">
        <v>0</v>
      </c>
      <c r="CK176" s="467"/>
      <c r="CL176" s="467"/>
      <c r="CM176" s="467"/>
      <c r="CN176" s="467"/>
      <c r="CO176" s="467"/>
      <c r="CP176" t="str">
        <f ca="1">IF(ISERROR(MATCH(INT(CQ176),Setup!$D$19:$D$34,1)),"",MATCH(INT(CQ176),Setup!$D$19:$D$34,1))</f>
        <v/>
      </c>
      <c r="CQ176" s="3" t="str">
        <f t="shared" ca="1" si="22"/>
        <v/>
      </c>
      <c r="CR176" s="1163" t="str">
        <f ca="1">IF(OR(CP176="",CQ176=""),"",IF(CQ176*365&gt;=Setup!$AB$29,ROUND(OFFSET(Setup!$D$18,CP176,1)*(CQ176-OFFSET(Setup!$D$18,CP176,0))+OFFSET(Setup!$D$18,CP176,4),4),0)-IF(ISERROR(VLOOKUP($C176,MainDBase,13,FALSE)),"",VLOOKUP($C176,MainDBase,13,FALSE)))</f>
        <v/>
      </c>
      <c r="CT176" s="1164" t="str">
        <f t="shared" ca="1" si="27"/>
        <v/>
      </c>
      <c r="CU176" s="927"/>
      <c r="CV176" s="927"/>
      <c r="CW176" s="927"/>
      <c r="CX176" s="927"/>
      <c r="CY176" s="927"/>
    </row>
    <row r="177" spans="1:103" ht="14.25" customHeight="1">
      <c r="A177" s="1215">
        <v>176</v>
      </c>
      <c r="B177" s="465"/>
      <c r="C177" s="465"/>
      <c r="D177" s="466"/>
      <c r="E177" s="466"/>
      <c r="F177" s="466"/>
      <c r="G177" s="466"/>
      <c r="H177" s="466"/>
      <c r="I177" s="1219" t="str">
        <f t="shared" si="20"/>
        <v/>
      </c>
      <c r="J177" s="1220"/>
      <c r="K177" s="467"/>
      <c r="L177" s="467"/>
      <c r="M177" s="467"/>
      <c r="N177" s="467"/>
      <c r="O177" s="468"/>
      <c r="P177" s="580">
        <f t="shared" si="23"/>
        <v>0</v>
      </c>
      <c r="Q177" s="1166" t="str">
        <f t="shared" ca="1" si="24"/>
        <v/>
      </c>
      <c r="AJ177" s="1227" t="b">
        <v>0</v>
      </c>
      <c r="AK177" s="373">
        <v>0</v>
      </c>
      <c r="AL177" s="277">
        <f t="shared" si="28"/>
        <v>0</v>
      </c>
      <c r="AM177" t="str">
        <f t="shared" si="21"/>
        <v/>
      </c>
      <c r="AN177" s="1227" t="b">
        <v>0</v>
      </c>
      <c r="AO177" s="467"/>
      <c r="AP177" s="373">
        <f t="shared" si="25"/>
        <v>0</v>
      </c>
      <c r="AQ177" s="373" t="b">
        <f t="shared" si="26"/>
        <v>0</v>
      </c>
      <c r="AR177" s="373" t="b">
        <v>0</v>
      </c>
      <c r="CK177" s="467"/>
      <c r="CL177" s="467"/>
      <c r="CM177" s="467"/>
      <c r="CN177" s="467"/>
      <c r="CO177" s="468"/>
      <c r="CP177" t="str">
        <f ca="1">IF(ISERROR(MATCH(INT(CQ177),Setup!$D$19:$D$34,1)),"",MATCH(INT(CQ177),Setup!$D$19:$D$34,1))</f>
        <v/>
      </c>
      <c r="CQ177" s="3" t="str">
        <f t="shared" ca="1" si="22"/>
        <v/>
      </c>
      <c r="CR177" s="1163" t="str">
        <f ca="1">IF(OR(CP177="",CQ177=""),"",IF(CQ177*365&gt;=Setup!$AB$29,ROUND(OFFSET(Setup!$D$18,CP177,1)*(CQ177-OFFSET(Setup!$D$18,CP177,0))+OFFSET(Setup!$D$18,CP177,4),4),0)-IF(ISERROR(VLOOKUP($C177,MainDBase,13,FALSE)),"",VLOOKUP($C177,MainDBase,13,FALSE)))</f>
        <v/>
      </c>
      <c r="CT177" s="1164" t="str">
        <f t="shared" ca="1" si="27"/>
        <v/>
      </c>
      <c r="CU177" s="927"/>
      <c r="CV177" s="927"/>
      <c r="CW177" s="927"/>
      <c r="CX177" s="927"/>
      <c r="CY177" s="928"/>
    </row>
    <row r="178" spans="1:103" ht="14.25" customHeight="1">
      <c r="A178" s="1215">
        <v>177</v>
      </c>
      <c r="B178" s="465"/>
      <c r="C178" s="465"/>
      <c r="D178" s="466"/>
      <c r="E178" s="466"/>
      <c r="F178" s="466"/>
      <c r="G178" s="466"/>
      <c r="H178" s="466"/>
      <c r="I178" s="1219" t="str">
        <f t="shared" si="20"/>
        <v/>
      </c>
      <c r="J178" s="1220"/>
      <c r="K178" s="467"/>
      <c r="L178" s="467"/>
      <c r="M178" s="467"/>
      <c r="N178" s="467"/>
      <c r="O178" s="467"/>
      <c r="P178" s="580">
        <f t="shared" si="23"/>
        <v>0</v>
      </c>
      <c r="Q178" s="1166" t="str">
        <f t="shared" ca="1" si="24"/>
        <v/>
      </c>
      <c r="AJ178" s="1227" t="b">
        <v>0</v>
      </c>
      <c r="AK178" s="373">
        <v>0</v>
      </c>
      <c r="AL178" s="277">
        <f t="shared" si="28"/>
        <v>0</v>
      </c>
      <c r="AM178" t="str">
        <f t="shared" si="21"/>
        <v/>
      </c>
      <c r="AN178" s="1227" t="b">
        <v>0</v>
      </c>
      <c r="AO178" s="467"/>
      <c r="AP178" s="373">
        <f t="shared" si="25"/>
        <v>0</v>
      </c>
      <c r="AQ178" s="373" t="b">
        <f t="shared" si="26"/>
        <v>0</v>
      </c>
      <c r="AR178" s="373" t="b">
        <v>0</v>
      </c>
      <c r="CK178" s="467"/>
      <c r="CL178" s="467"/>
      <c r="CM178" s="467"/>
      <c r="CN178" s="467"/>
      <c r="CO178" s="467"/>
      <c r="CP178" t="str">
        <f ca="1">IF(ISERROR(MATCH(INT(CQ178),Setup!$D$19:$D$34,1)),"",MATCH(INT(CQ178),Setup!$D$19:$D$34,1))</f>
        <v/>
      </c>
      <c r="CQ178" s="3" t="str">
        <f t="shared" ca="1" si="22"/>
        <v/>
      </c>
      <c r="CR178" s="1163" t="str">
        <f ca="1">IF(OR(CP178="",CQ178=""),"",IF(CQ178*365&gt;=Setup!$AB$29,ROUND(OFFSET(Setup!$D$18,CP178,1)*(CQ178-OFFSET(Setup!$D$18,CP178,0))+OFFSET(Setup!$D$18,CP178,4),4),0)-IF(ISERROR(VLOOKUP($C178,MainDBase,13,FALSE)),"",VLOOKUP($C178,MainDBase,13,FALSE)))</f>
        <v/>
      </c>
      <c r="CT178" s="1164" t="str">
        <f t="shared" ca="1" si="27"/>
        <v/>
      </c>
      <c r="CU178" s="927"/>
      <c r="CV178" s="927"/>
      <c r="CW178" s="927"/>
      <c r="CX178" s="927"/>
      <c r="CY178" s="927"/>
    </row>
    <row r="179" spans="1:103" ht="14.25" customHeight="1">
      <c r="A179" s="1215">
        <v>178</v>
      </c>
      <c r="B179" s="465"/>
      <c r="C179" s="465"/>
      <c r="D179" s="466"/>
      <c r="E179" s="466"/>
      <c r="F179" s="466"/>
      <c r="G179" s="466"/>
      <c r="H179" s="466"/>
      <c r="I179" s="1219" t="str">
        <f t="shared" si="20"/>
        <v/>
      </c>
      <c r="J179" s="1220"/>
      <c r="K179" s="467"/>
      <c r="L179" s="467"/>
      <c r="M179" s="467"/>
      <c r="N179" s="467"/>
      <c r="O179" s="468"/>
      <c r="P179" s="580">
        <f t="shared" si="23"/>
        <v>0</v>
      </c>
      <c r="Q179" s="1166" t="str">
        <f t="shared" ca="1" si="24"/>
        <v/>
      </c>
      <c r="AJ179" s="1227" t="b">
        <v>0</v>
      </c>
      <c r="AK179" s="373">
        <v>0</v>
      </c>
      <c r="AL179" s="277">
        <f t="shared" si="28"/>
        <v>0</v>
      </c>
      <c r="AM179" t="str">
        <f t="shared" si="21"/>
        <v/>
      </c>
      <c r="AN179" s="1227" t="b">
        <v>0</v>
      </c>
      <c r="AO179" s="467"/>
      <c r="AP179" s="373">
        <f t="shared" si="25"/>
        <v>0</v>
      </c>
      <c r="AQ179" s="373" t="b">
        <f t="shared" si="26"/>
        <v>0</v>
      </c>
      <c r="AR179" s="373" t="b">
        <v>0</v>
      </c>
      <c r="CK179" s="467"/>
      <c r="CL179" s="467"/>
      <c r="CM179" s="467"/>
      <c r="CN179" s="467"/>
      <c r="CO179" s="468"/>
      <c r="CP179" t="str">
        <f ca="1">IF(ISERROR(MATCH(INT(CQ179),Setup!$D$19:$D$34,1)),"",MATCH(INT(CQ179),Setup!$D$19:$D$34,1))</f>
        <v/>
      </c>
      <c r="CQ179" s="3" t="str">
        <f t="shared" ca="1" si="22"/>
        <v/>
      </c>
      <c r="CR179" s="1163" t="str">
        <f ca="1">IF(OR(CP179="",CQ179=""),"",IF(CQ179*365&gt;=Setup!$AB$29,ROUND(OFFSET(Setup!$D$18,CP179,1)*(CQ179-OFFSET(Setup!$D$18,CP179,0))+OFFSET(Setup!$D$18,CP179,4),4),0)-IF(ISERROR(VLOOKUP($C179,MainDBase,13,FALSE)),"",VLOOKUP($C179,MainDBase,13,FALSE)))</f>
        <v/>
      </c>
      <c r="CT179" s="1164" t="str">
        <f t="shared" ca="1" si="27"/>
        <v/>
      </c>
      <c r="CU179" s="927"/>
      <c r="CV179" s="927"/>
      <c r="CW179" s="927"/>
      <c r="CX179" s="927"/>
      <c r="CY179" s="928"/>
    </row>
    <row r="180" spans="1:103" ht="14.25" customHeight="1">
      <c r="A180" s="1215">
        <v>179</v>
      </c>
      <c r="B180" s="465"/>
      <c r="C180" s="465"/>
      <c r="D180" s="466"/>
      <c r="E180" s="466"/>
      <c r="F180" s="466"/>
      <c r="G180" s="466"/>
      <c r="H180" s="466"/>
      <c r="I180" s="1219" t="str">
        <f t="shared" si="20"/>
        <v/>
      </c>
      <c r="J180" s="1220"/>
      <c r="K180" s="467"/>
      <c r="L180" s="467"/>
      <c r="M180" s="467"/>
      <c r="N180" s="467"/>
      <c r="O180" s="467"/>
      <c r="P180" s="580">
        <f t="shared" si="23"/>
        <v>0</v>
      </c>
      <c r="Q180" s="1166" t="str">
        <f t="shared" ca="1" si="24"/>
        <v/>
      </c>
      <c r="AJ180" s="1227" t="b">
        <v>0</v>
      </c>
      <c r="AK180" s="373">
        <v>0</v>
      </c>
      <c r="AL180" s="277">
        <f t="shared" si="28"/>
        <v>0</v>
      </c>
      <c r="AM180" t="str">
        <f t="shared" si="21"/>
        <v/>
      </c>
      <c r="AN180" s="1227" t="b">
        <v>0</v>
      </c>
      <c r="AO180" s="467"/>
      <c r="AP180" s="373">
        <f t="shared" si="25"/>
        <v>0</v>
      </c>
      <c r="AQ180" s="373" t="b">
        <f t="shared" si="26"/>
        <v>0</v>
      </c>
      <c r="AR180" s="373" t="b">
        <v>0</v>
      </c>
      <c r="CK180" s="467"/>
      <c r="CL180" s="467"/>
      <c r="CM180" s="467"/>
      <c r="CN180" s="467"/>
      <c r="CO180" s="467"/>
      <c r="CP180" t="str">
        <f ca="1">IF(ISERROR(MATCH(INT(CQ180),Setup!$D$19:$D$34,1)),"",MATCH(INT(CQ180),Setup!$D$19:$D$34,1))</f>
        <v/>
      </c>
      <c r="CQ180" s="3" t="str">
        <f t="shared" ca="1" si="22"/>
        <v/>
      </c>
      <c r="CR180" s="1163" t="str">
        <f ca="1">IF(OR(CP180="",CQ180=""),"",IF(CQ180*365&gt;=Setup!$AB$29,ROUND(OFFSET(Setup!$D$18,CP180,1)*(CQ180-OFFSET(Setup!$D$18,CP180,0))+OFFSET(Setup!$D$18,CP180,4),4),0)-IF(ISERROR(VLOOKUP($C180,MainDBase,13,FALSE)),"",VLOOKUP($C180,MainDBase,13,FALSE)))</f>
        <v/>
      </c>
      <c r="CT180" s="1164" t="str">
        <f t="shared" ca="1" si="27"/>
        <v/>
      </c>
      <c r="CU180" s="927"/>
      <c r="CV180" s="927"/>
      <c r="CW180" s="927"/>
      <c r="CX180" s="927"/>
      <c r="CY180" s="927"/>
    </row>
    <row r="181" spans="1:103" ht="14.25" customHeight="1">
      <c r="A181" s="1215">
        <v>180</v>
      </c>
      <c r="B181" s="465"/>
      <c r="C181" s="465"/>
      <c r="D181" s="466"/>
      <c r="E181" s="466"/>
      <c r="F181" s="466"/>
      <c r="G181" s="466"/>
      <c r="H181" s="466"/>
      <c r="I181" s="1219" t="str">
        <f t="shared" si="20"/>
        <v/>
      </c>
      <c r="J181" s="1220"/>
      <c r="K181" s="467"/>
      <c r="L181" s="467"/>
      <c r="M181" s="467"/>
      <c r="N181" s="467"/>
      <c r="O181" s="468"/>
      <c r="P181" s="580">
        <f t="shared" si="23"/>
        <v>0</v>
      </c>
      <c r="Q181" s="1166" t="str">
        <f t="shared" ca="1" si="24"/>
        <v/>
      </c>
      <c r="AJ181" s="1227" t="b">
        <v>0</v>
      </c>
      <c r="AK181" s="373">
        <v>0</v>
      </c>
      <c r="AL181" s="277">
        <f t="shared" si="28"/>
        <v>0</v>
      </c>
      <c r="AM181" t="str">
        <f t="shared" si="21"/>
        <v/>
      </c>
      <c r="AN181" s="1227" t="b">
        <v>0</v>
      </c>
      <c r="AO181" s="467"/>
      <c r="AP181" s="373">
        <f t="shared" si="25"/>
        <v>0</v>
      </c>
      <c r="AQ181" s="373" t="b">
        <f t="shared" si="26"/>
        <v>0</v>
      </c>
      <c r="AR181" s="373" t="b">
        <v>0</v>
      </c>
      <c r="CK181" s="467"/>
      <c r="CL181" s="467"/>
      <c r="CM181" s="467"/>
      <c r="CN181" s="467"/>
      <c r="CO181" s="468"/>
      <c r="CP181" t="str">
        <f ca="1">IF(ISERROR(MATCH(INT(CQ181),Setup!$D$19:$D$34,1)),"",MATCH(INT(CQ181),Setup!$D$19:$D$34,1))</f>
        <v/>
      </c>
      <c r="CQ181" s="3" t="str">
        <f t="shared" ca="1" si="22"/>
        <v/>
      </c>
      <c r="CR181" s="1163" t="str">
        <f ca="1">IF(OR(CP181="",CQ181=""),"",IF(CQ181*365&gt;=Setup!$AB$29,ROUND(OFFSET(Setup!$D$18,CP181,1)*(CQ181-OFFSET(Setup!$D$18,CP181,0))+OFFSET(Setup!$D$18,CP181,4),4),0)-IF(ISERROR(VLOOKUP($C181,MainDBase,13,FALSE)),"",VLOOKUP($C181,MainDBase,13,FALSE)))</f>
        <v/>
      </c>
      <c r="CT181" s="1164" t="str">
        <f t="shared" ca="1" si="27"/>
        <v/>
      </c>
      <c r="CU181" s="927"/>
      <c r="CV181" s="927"/>
      <c r="CW181" s="927"/>
      <c r="CX181" s="927"/>
      <c r="CY181" s="928"/>
    </row>
    <row r="182" spans="1:103" ht="14.25" customHeight="1">
      <c r="A182" s="1215">
        <v>181</v>
      </c>
      <c r="B182" s="465"/>
      <c r="C182" s="465"/>
      <c r="D182" s="466"/>
      <c r="E182" s="466"/>
      <c r="F182" s="466"/>
      <c r="G182" s="466"/>
      <c r="H182" s="466"/>
      <c r="I182" s="1219" t="str">
        <f t="shared" si="20"/>
        <v/>
      </c>
      <c r="J182" s="1220"/>
      <c r="K182" s="467"/>
      <c r="L182" s="467"/>
      <c r="M182" s="467"/>
      <c r="N182" s="467"/>
      <c r="O182" s="467"/>
      <c r="P182" s="580">
        <f t="shared" si="23"/>
        <v>0</v>
      </c>
      <c r="Q182" s="1166" t="str">
        <f t="shared" ca="1" si="24"/>
        <v/>
      </c>
      <c r="AJ182" s="1227" t="b">
        <v>0</v>
      </c>
      <c r="AK182" s="373">
        <v>0</v>
      </c>
      <c r="AL182" s="277">
        <f t="shared" si="28"/>
        <v>0</v>
      </c>
      <c r="AM182" t="str">
        <f t="shared" si="21"/>
        <v/>
      </c>
      <c r="AN182" s="1227" t="b">
        <v>0</v>
      </c>
      <c r="AO182" s="467"/>
      <c r="AP182" s="373">
        <f t="shared" si="25"/>
        <v>0</v>
      </c>
      <c r="AQ182" s="373" t="b">
        <f t="shared" si="26"/>
        <v>0</v>
      </c>
      <c r="AR182" s="373" t="b">
        <v>0</v>
      </c>
      <c r="CK182" s="467"/>
      <c r="CL182" s="467"/>
      <c r="CM182" s="467"/>
      <c r="CN182" s="467"/>
      <c r="CO182" s="467"/>
      <c r="CP182" t="str">
        <f ca="1">IF(ISERROR(MATCH(INT(CQ182),Setup!$D$19:$D$34,1)),"",MATCH(INT(CQ182),Setup!$D$19:$D$34,1))</f>
        <v/>
      </c>
      <c r="CQ182" s="3" t="str">
        <f t="shared" ca="1" si="22"/>
        <v/>
      </c>
      <c r="CR182" s="1163" t="str">
        <f ca="1">IF(OR(CP182="",CQ182=""),"",IF(CQ182*365&gt;=Setup!$AB$29,ROUND(OFFSET(Setup!$D$18,CP182,1)*(CQ182-OFFSET(Setup!$D$18,CP182,0))+OFFSET(Setup!$D$18,CP182,4),4),0)-IF(ISERROR(VLOOKUP($C182,MainDBase,13,FALSE)),"",VLOOKUP($C182,MainDBase,13,FALSE)))</f>
        <v/>
      </c>
      <c r="CT182" s="1164" t="str">
        <f t="shared" ca="1" si="27"/>
        <v/>
      </c>
      <c r="CU182" s="927"/>
      <c r="CV182" s="927"/>
      <c r="CW182" s="927"/>
      <c r="CX182" s="927"/>
      <c r="CY182" s="927"/>
    </row>
    <row r="183" spans="1:103" ht="14.25" customHeight="1">
      <c r="A183" s="1215">
        <v>182</v>
      </c>
      <c r="B183" s="465"/>
      <c r="C183" s="465"/>
      <c r="D183" s="466"/>
      <c r="E183" s="466"/>
      <c r="F183" s="466"/>
      <c r="G183" s="466"/>
      <c r="H183" s="466"/>
      <c r="I183" s="1219" t="str">
        <f t="shared" si="20"/>
        <v/>
      </c>
      <c r="J183" s="1220"/>
      <c r="K183" s="467"/>
      <c r="L183" s="467"/>
      <c r="M183" s="467"/>
      <c r="N183" s="467"/>
      <c r="O183" s="468"/>
      <c r="P183" s="580">
        <f t="shared" si="23"/>
        <v>0</v>
      </c>
      <c r="Q183" s="1166" t="str">
        <f t="shared" ca="1" si="24"/>
        <v/>
      </c>
      <c r="AJ183" s="1227" t="b">
        <v>0</v>
      </c>
      <c r="AK183" s="373">
        <v>0</v>
      </c>
      <c r="AL183" s="277">
        <f t="shared" si="28"/>
        <v>0</v>
      </c>
      <c r="AM183" t="str">
        <f t="shared" si="21"/>
        <v/>
      </c>
      <c r="AN183" s="1227" t="b">
        <v>0</v>
      </c>
      <c r="AO183" s="467"/>
      <c r="AP183" s="373">
        <f t="shared" si="25"/>
        <v>0</v>
      </c>
      <c r="AQ183" s="373" t="b">
        <f t="shared" si="26"/>
        <v>0</v>
      </c>
      <c r="AR183" s="373" t="b">
        <v>0</v>
      </c>
      <c r="CK183" s="467"/>
      <c r="CL183" s="467"/>
      <c r="CM183" s="467"/>
      <c r="CN183" s="467"/>
      <c r="CO183" s="468"/>
      <c r="CP183" t="str">
        <f ca="1">IF(ISERROR(MATCH(INT(CQ183),Setup!$D$19:$D$34,1)),"",MATCH(INT(CQ183),Setup!$D$19:$D$34,1))</f>
        <v/>
      </c>
      <c r="CQ183" s="3" t="str">
        <f t="shared" ca="1" si="22"/>
        <v/>
      </c>
      <c r="CR183" s="1163" t="str">
        <f ca="1">IF(OR(CP183="",CQ183=""),"",IF(CQ183*365&gt;=Setup!$AB$29,ROUND(OFFSET(Setup!$D$18,CP183,1)*(CQ183-OFFSET(Setup!$D$18,CP183,0))+OFFSET(Setup!$D$18,CP183,4),4),0)-IF(ISERROR(VLOOKUP($C183,MainDBase,13,FALSE)),"",VLOOKUP($C183,MainDBase,13,FALSE)))</f>
        <v/>
      </c>
      <c r="CT183" s="1164" t="str">
        <f t="shared" ca="1" si="27"/>
        <v/>
      </c>
      <c r="CU183" s="927"/>
      <c r="CV183" s="927"/>
      <c r="CW183" s="927"/>
      <c r="CX183" s="927"/>
      <c r="CY183" s="928"/>
    </row>
    <row r="184" spans="1:103" ht="14.25" customHeight="1">
      <c r="A184" s="1215">
        <v>183</v>
      </c>
      <c r="B184" s="465"/>
      <c r="C184" s="465"/>
      <c r="D184" s="466"/>
      <c r="E184" s="466"/>
      <c r="F184" s="466"/>
      <c r="G184" s="466"/>
      <c r="H184" s="466"/>
      <c r="I184" s="1219" t="str">
        <f t="shared" si="20"/>
        <v/>
      </c>
      <c r="J184" s="1220"/>
      <c r="K184" s="467"/>
      <c r="L184" s="467"/>
      <c r="M184" s="467"/>
      <c r="N184" s="467"/>
      <c r="O184" s="467"/>
      <c r="P184" s="580">
        <f t="shared" si="23"/>
        <v>0</v>
      </c>
      <c r="Q184" s="1166" t="str">
        <f t="shared" ca="1" si="24"/>
        <v/>
      </c>
      <c r="AJ184" s="1227" t="b">
        <v>0</v>
      </c>
      <c r="AK184" s="373">
        <v>0</v>
      </c>
      <c r="AL184" s="277">
        <f t="shared" si="28"/>
        <v>0</v>
      </c>
      <c r="AM184" t="str">
        <f t="shared" si="21"/>
        <v/>
      </c>
      <c r="AN184" s="1227" t="b">
        <v>0</v>
      </c>
      <c r="AO184" s="467"/>
      <c r="AP184" s="373">
        <f t="shared" si="25"/>
        <v>0</v>
      </c>
      <c r="AQ184" s="373" t="b">
        <f t="shared" si="26"/>
        <v>0</v>
      </c>
      <c r="AR184" s="373" t="b">
        <v>0</v>
      </c>
      <c r="CK184" s="467"/>
      <c r="CL184" s="467"/>
      <c r="CM184" s="467"/>
      <c r="CN184" s="467"/>
      <c r="CO184" s="467"/>
      <c r="CP184" t="str">
        <f ca="1">IF(ISERROR(MATCH(INT(CQ184),Setup!$D$19:$D$34,1)),"",MATCH(INT(CQ184),Setup!$D$19:$D$34,1))</f>
        <v/>
      </c>
      <c r="CQ184" s="3" t="str">
        <f t="shared" ca="1" si="22"/>
        <v/>
      </c>
      <c r="CR184" s="1163" t="str">
        <f ca="1">IF(OR(CP184="",CQ184=""),"",IF(CQ184*365&gt;=Setup!$AB$29,ROUND(OFFSET(Setup!$D$18,CP184,1)*(CQ184-OFFSET(Setup!$D$18,CP184,0))+OFFSET(Setup!$D$18,CP184,4),4),0)-IF(ISERROR(VLOOKUP($C184,MainDBase,13,FALSE)),"",VLOOKUP($C184,MainDBase,13,FALSE)))</f>
        <v/>
      </c>
      <c r="CT184" s="1164" t="str">
        <f t="shared" ca="1" si="27"/>
        <v/>
      </c>
      <c r="CU184" s="927"/>
      <c r="CV184" s="927"/>
      <c r="CW184" s="927"/>
      <c r="CX184" s="927"/>
      <c r="CY184" s="927"/>
    </row>
    <row r="185" spans="1:103" ht="14.25" customHeight="1">
      <c r="A185" s="1215">
        <v>184</v>
      </c>
      <c r="B185" s="465"/>
      <c r="C185" s="465"/>
      <c r="D185" s="466"/>
      <c r="E185" s="466"/>
      <c r="F185" s="466"/>
      <c r="G185" s="466"/>
      <c r="H185" s="466"/>
      <c r="I185" s="1219" t="str">
        <f t="shared" si="20"/>
        <v/>
      </c>
      <c r="J185" s="1220"/>
      <c r="K185" s="467"/>
      <c r="L185" s="467"/>
      <c r="M185" s="467"/>
      <c r="N185" s="467"/>
      <c r="O185" s="468"/>
      <c r="P185" s="580">
        <f t="shared" si="23"/>
        <v>0</v>
      </c>
      <c r="Q185" s="1166" t="str">
        <f t="shared" ca="1" si="24"/>
        <v/>
      </c>
      <c r="AJ185" s="1227" t="b">
        <v>0</v>
      </c>
      <c r="AK185" s="373">
        <v>0</v>
      </c>
      <c r="AL185" s="277">
        <f t="shared" si="28"/>
        <v>0</v>
      </c>
      <c r="AM185" t="str">
        <f t="shared" si="21"/>
        <v/>
      </c>
      <c r="AN185" s="1227" t="b">
        <v>0</v>
      </c>
      <c r="AO185" s="467"/>
      <c r="AP185" s="373">
        <f t="shared" si="25"/>
        <v>0</v>
      </c>
      <c r="AQ185" s="373" t="b">
        <f t="shared" si="26"/>
        <v>0</v>
      </c>
      <c r="AR185" s="373" t="b">
        <v>0</v>
      </c>
      <c r="CK185" s="467"/>
      <c r="CL185" s="467"/>
      <c r="CM185" s="467"/>
      <c r="CN185" s="467"/>
      <c r="CO185" s="468"/>
      <c r="CP185" t="str">
        <f ca="1">IF(ISERROR(MATCH(INT(CQ185),Setup!$D$19:$D$34,1)),"",MATCH(INT(CQ185),Setup!$D$19:$D$34,1))</f>
        <v/>
      </c>
      <c r="CQ185" s="3" t="str">
        <f t="shared" ca="1" si="22"/>
        <v/>
      </c>
      <c r="CR185" s="1163" t="str">
        <f ca="1">IF(OR(CP185="",CQ185=""),"",IF(CQ185*365&gt;=Setup!$AB$29,ROUND(OFFSET(Setup!$D$18,CP185,1)*(CQ185-OFFSET(Setup!$D$18,CP185,0))+OFFSET(Setup!$D$18,CP185,4),4),0)-IF(ISERROR(VLOOKUP($C185,MainDBase,13,FALSE)),"",VLOOKUP($C185,MainDBase,13,FALSE)))</f>
        <v/>
      </c>
      <c r="CT185" s="1164" t="str">
        <f t="shared" ca="1" si="27"/>
        <v/>
      </c>
      <c r="CU185" s="927"/>
      <c r="CV185" s="927"/>
      <c r="CW185" s="927"/>
      <c r="CX185" s="927"/>
      <c r="CY185" s="928"/>
    </row>
    <row r="186" spans="1:103" ht="14.25" customHeight="1">
      <c r="A186" s="1215">
        <v>185</v>
      </c>
      <c r="B186" s="465"/>
      <c r="C186" s="465"/>
      <c r="D186" s="466"/>
      <c r="E186" s="466"/>
      <c r="F186" s="466"/>
      <c r="G186" s="466"/>
      <c r="H186" s="466"/>
      <c r="I186" s="1219" t="str">
        <f t="shared" si="20"/>
        <v/>
      </c>
      <c r="J186" s="1220"/>
      <c r="K186" s="467"/>
      <c r="L186" s="467"/>
      <c r="M186" s="467"/>
      <c r="N186" s="467"/>
      <c r="O186" s="467"/>
      <c r="P186" s="580">
        <f t="shared" si="23"/>
        <v>0</v>
      </c>
      <c r="Q186" s="1166" t="str">
        <f t="shared" ca="1" si="24"/>
        <v/>
      </c>
      <c r="AJ186" s="1227" t="b">
        <v>0</v>
      </c>
      <c r="AK186" s="373">
        <v>0</v>
      </c>
      <c r="AL186" s="277">
        <f t="shared" si="28"/>
        <v>0</v>
      </c>
      <c r="AM186" t="str">
        <f t="shared" si="21"/>
        <v/>
      </c>
      <c r="AN186" s="1227" t="b">
        <v>0</v>
      </c>
      <c r="AO186" s="467"/>
      <c r="AP186" s="373">
        <f t="shared" si="25"/>
        <v>0</v>
      </c>
      <c r="AQ186" s="373" t="b">
        <f t="shared" si="26"/>
        <v>0</v>
      </c>
      <c r="AR186" s="373" t="b">
        <v>0</v>
      </c>
      <c r="CK186" s="467"/>
      <c r="CL186" s="467"/>
      <c r="CM186" s="467"/>
      <c r="CN186" s="467"/>
      <c r="CO186" s="467"/>
      <c r="CP186" t="str">
        <f ca="1">IF(ISERROR(MATCH(INT(CQ186),Setup!$D$19:$D$34,1)),"",MATCH(INT(CQ186),Setup!$D$19:$D$34,1))</f>
        <v/>
      </c>
      <c r="CQ186" s="3" t="str">
        <f t="shared" ca="1" si="22"/>
        <v/>
      </c>
      <c r="CR186" s="1163" t="str">
        <f ca="1">IF(OR(CP186="",CQ186=""),"",IF(CQ186*365&gt;=Setup!$AB$29,ROUND(OFFSET(Setup!$D$18,CP186,1)*(CQ186-OFFSET(Setup!$D$18,CP186,0))+OFFSET(Setup!$D$18,CP186,4),4),0)-IF(ISERROR(VLOOKUP($C186,MainDBase,13,FALSE)),"",VLOOKUP($C186,MainDBase,13,FALSE)))</f>
        <v/>
      </c>
      <c r="CT186" s="1164" t="str">
        <f t="shared" ca="1" si="27"/>
        <v/>
      </c>
      <c r="CU186" s="927"/>
      <c r="CV186" s="927"/>
      <c r="CW186" s="927"/>
      <c r="CX186" s="927"/>
      <c r="CY186" s="927"/>
    </row>
    <row r="187" spans="1:103" ht="14.25" customHeight="1">
      <c r="A187" s="1215">
        <v>186</v>
      </c>
      <c r="B187" s="465"/>
      <c r="C187" s="465"/>
      <c r="D187" s="466"/>
      <c r="E187" s="466"/>
      <c r="F187" s="466"/>
      <c r="G187" s="466"/>
      <c r="H187" s="466"/>
      <c r="I187" s="1219" t="str">
        <f t="shared" si="20"/>
        <v/>
      </c>
      <c r="J187" s="1220"/>
      <c r="K187" s="467"/>
      <c r="L187" s="467"/>
      <c r="M187" s="467"/>
      <c r="N187" s="467"/>
      <c r="O187" s="468"/>
      <c r="P187" s="580">
        <f t="shared" si="23"/>
        <v>0</v>
      </c>
      <c r="Q187" s="1166" t="str">
        <f t="shared" ca="1" si="24"/>
        <v/>
      </c>
      <c r="AJ187" s="1227" t="b">
        <v>0</v>
      </c>
      <c r="AK187" s="373">
        <v>0</v>
      </c>
      <c r="AL187" s="277">
        <f t="shared" si="28"/>
        <v>0</v>
      </c>
      <c r="AM187" t="str">
        <f t="shared" si="21"/>
        <v/>
      </c>
      <c r="AN187" s="1227" t="b">
        <v>0</v>
      </c>
      <c r="AO187" s="467"/>
      <c r="AP187" s="373">
        <f t="shared" si="25"/>
        <v>0</v>
      </c>
      <c r="AQ187" s="373" t="b">
        <f t="shared" si="26"/>
        <v>0</v>
      </c>
      <c r="AR187" s="373" t="b">
        <v>0</v>
      </c>
      <c r="CK187" s="467"/>
      <c r="CL187" s="467"/>
      <c r="CM187" s="467"/>
      <c r="CN187" s="467"/>
      <c r="CO187" s="468"/>
      <c r="CP187" t="str">
        <f ca="1">IF(ISERROR(MATCH(INT(CQ187),Setup!$D$19:$D$34,1)),"",MATCH(INT(CQ187),Setup!$D$19:$D$34,1))</f>
        <v/>
      </c>
      <c r="CQ187" s="3" t="str">
        <f t="shared" ca="1" si="22"/>
        <v/>
      </c>
      <c r="CR187" s="1163" t="str">
        <f ca="1">IF(OR(CP187="",CQ187=""),"",IF(CQ187*365&gt;=Setup!$AB$29,ROUND(OFFSET(Setup!$D$18,CP187,1)*(CQ187-OFFSET(Setup!$D$18,CP187,0))+OFFSET(Setup!$D$18,CP187,4),4),0)-IF(ISERROR(VLOOKUP($C187,MainDBase,13,FALSE)),"",VLOOKUP($C187,MainDBase,13,FALSE)))</f>
        <v/>
      </c>
      <c r="CT187" s="1164" t="str">
        <f t="shared" ca="1" si="27"/>
        <v/>
      </c>
      <c r="CU187" s="927"/>
      <c r="CV187" s="927"/>
      <c r="CW187" s="927"/>
      <c r="CX187" s="927"/>
      <c r="CY187" s="928"/>
    </row>
    <row r="188" spans="1:103" ht="14.25" customHeight="1">
      <c r="A188" s="1215">
        <v>187</v>
      </c>
      <c r="B188" s="465"/>
      <c r="C188" s="465"/>
      <c r="D188" s="466"/>
      <c r="E188" s="466"/>
      <c r="F188" s="466"/>
      <c r="G188" s="466"/>
      <c r="H188" s="466"/>
      <c r="I188" s="1219" t="str">
        <f t="shared" si="20"/>
        <v/>
      </c>
      <c r="J188" s="1220"/>
      <c r="K188" s="467"/>
      <c r="L188" s="467"/>
      <c r="M188" s="467"/>
      <c r="N188" s="467"/>
      <c r="O188" s="467"/>
      <c r="P188" s="580">
        <f t="shared" si="23"/>
        <v>0</v>
      </c>
      <c r="Q188" s="1166" t="str">
        <f t="shared" ca="1" si="24"/>
        <v/>
      </c>
      <c r="AJ188" s="1227" t="b">
        <v>0</v>
      </c>
      <c r="AK188" s="373">
        <v>0</v>
      </c>
      <c r="AL188" s="277">
        <f t="shared" si="28"/>
        <v>0</v>
      </c>
      <c r="AM188" t="str">
        <f t="shared" si="21"/>
        <v/>
      </c>
      <c r="AN188" s="1227" t="b">
        <v>0</v>
      </c>
      <c r="AO188" s="467"/>
      <c r="AP188" s="373">
        <f t="shared" si="25"/>
        <v>0</v>
      </c>
      <c r="AQ188" s="373" t="b">
        <f t="shared" si="26"/>
        <v>0</v>
      </c>
      <c r="AR188" s="373" t="b">
        <v>0</v>
      </c>
      <c r="CK188" s="467"/>
      <c r="CL188" s="467"/>
      <c r="CM188" s="467"/>
      <c r="CN188" s="467"/>
      <c r="CO188" s="467"/>
      <c r="CP188" t="str">
        <f ca="1">IF(ISERROR(MATCH(INT(CQ188),Setup!$D$19:$D$34,1)),"",MATCH(INT(CQ188),Setup!$D$19:$D$34,1))</f>
        <v/>
      </c>
      <c r="CQ188" s="3" t="str">
        <f t="shared" ca="1" si="22"/>
        <v/>
      </c>
      <c r="CR188" s="1163" t="str">
        <f ca="1">IF(OR(CP188="",CQ188=""),"",IF(CQ188*365&gt;=Setup!$AB$29,ROUND(OFFSET(Setup!$D$18,CP188,1)*(CQ188-OFFSET(Setup!$D$18,CP188,0))+OFFSET(Setup!$D$18,CP188,4),4),0)-IF(ISERROR(VLOOKUP($C188,MainDBase,13,FALSE)),"",VLOOKUP($C188,MainDBase,13,FALSE)))</f>
        <v/>
      </c>
      <c r="CT188" s="1164" t="str">
        <f t="shared" ca="1" si="27"/>
        <v/>
      </c>
      <c r="CU188" s="927"/>
      <c r="CV188" s="927"/>
      <c r="CW188" s="927"/>
      <c r="CX188" s="927"/>
      <c r="CY188" s="927"/>
    </row>
    <row r="189" spans="1:103" ht="14.25" customHeight="1">
      <c r="A189" s="1215">
        <v>188</v>
      </c>
      <c r="B189" s="465"/>
      <c r="C189" s="465"/>
      <c r="D189" s="466"/>
      <c r="E189" s="466"/>
      <c r="F189" s="466"/>
      <c r="G189" s="466"/>
      <c r="H189" s="466"/>
      <c r="I189" s="1219" t="str">
        <f t="shared" si="20"/>
        <v/>
      </c>
      <c r="J189" s="1220"/>
      <c r="K189" s="467"/>
      <c r="L189" s="467"/>
      <c r="M189" s="467"/>
      <c r="N189" s="467"/>
      <c r="O189" s="468"/>
      <c r="P189" s="580">
        <f t="shared" si="23"/>
        <v>0</v>
      </c>
      <c r="Q189" s="1166" t="str">
        <f t="shared" ca="1" si="24"/>
        <v/>
      </c>
      <c r="AJ189" s="1227" t="b">
        <v>0</v>
      </c>
      <c r="AK189" s="373">
        <v>0</v>
      </c>
      <c r="AL189" s="277">
        <f t="shared" si="28"/>
        <v>0</v>
      </c>
      <c r="AM189" t="str">
        <f t="shared" si="21"/>
        <v/>
      </c>
      <c r="AN189" s="1227" t="b">
        <v>0</v>
      </c>
      <c r="AO189" s="467"/>
      <c r="AP189" s="373">
        <f t="shared" si="25"/>
        <v>0</v>
      </c>
      <c r="AQ189" s="373" t="b">
        <f t="shared" si="26"/>
        <v>0</v>
      </c>
      <c r="AR189" s="373" t="b">
        <v>0</v>
      </c>
      <c r="CK189" s="467"/>
      <c r="CL189" s="467"/>
      <c r="CM189" s="467"/>
      <c r="CN189" s="467"/>
      <c r="CO189" s="468"/>
      <c r="CP189" t="str">
        <f ca="1">IF(ISERROR(MATCH(INT(CQ189),Setup!$D$19:$D$34,1)),"",MATCH(INT(CQ189),Setup!$D$19:$D$34,1))</f>
        <v/>
      </c>
      <c r="CQ189" s="3" t="str">
        <f t="shared" ca="1" si="22"/>
        <v/>
      </c>
      <c r="CR189" s="1163" t="str">
        <f ca="1">IF(OR(CP189="",CQ189=""),"",IF(CQ189*365&gt;=Setup!$AB$29,ROUND(OFFSET(Setup!$D$18,CP189,1)*(CQ189-OFFSET(Setup!$D$18,CP189,0))+OFFSET(Setup!$D$18,CP189,4),4),0)-IF(ISERROR(VLOOKUP($C189,MainDBase,13,FALSE)),"",VLOOKUP($C189,MainDBase,13,FALSE)))</f>
        <v/>
      </c>
      <c r="CT189" s="1164" t="str">
        <f t="shared" ca="1" si="27"/>
        <v/>
      </c>
      <c r="CU189" s="927"/>
      <c r="CV189" s="927"/>
      <c r="CW189" s="927"/>
      <c r="CX189" s="927"/>
      <c r="CY189" s="928"/>
    </row>
    <row r="190" spans="1:103" ht="14.25" customHeight="1">
      <c r="A190" s="1215">
        <v>189</v>
      </c>
      <c r="B190" s="465"/>
      <c r="C190" s="465"/>
      <c r="D190" s="466"/>
      <c r="E190" s="466"/>
      <c r="F190" s="466"/>
      <c r="G190" s="466"/>
      <c r="H190" s="466"/>
      <c r="I190" s="1219" t="str">
        <f t="shared" si="20"/>
        <v/>
      </c>
      <c r="J190" s="1220"/>
      <c r="K190" s="467"/>
      <c r="L190" s="467"/>
      <c r="M190" s="467"/>
      <c r="N190" s="467"/>
      <c r="O190" s="467"/>
      <c r="P190" s="580">
        <f t="shared" si="23"/>
        <v>0</v>
      </c>
      <c r="Q190" s="1166" t="str">
        <f t="shared" ca="1" si="24"/>
        <v/>
      </c>
      <c r="AJ190" s="1227" t="b">
        <v>0</v>
      </c>
      <c r="AK190" s="373">
        <v>0</v>
      </c>
      <c r="AL190" s="277">
        <f t="shared" si="28"/>
        <v>0</v>
      </c>
      <c r="AM190" t="str">
        <f t="shared" si="21"/>
        <v/>
      </c>
      <c r="AN190" s="1227" t="b">
        <v>0</v>
      </c>
      <c r="AO190" s="467"/>
      <c r="AP190" s="373">
        <f t="shared" si="25"/>
        <v>0</v>
      </c>
      <c r="AQ190" s="373" t="b">
        <f t="shared" si="26"/>
        <v>0</v>
      </c>
      <c r="AR190" s="373" t="b">
        <v>0</v>
      </c>
      <c r="CK190" s="467"/>
      <c r="CL190" s="467"/>
      <c r="CM190" s="467"/>
      <c r="CN190" s="467"/>
      <c r="CO190" s="467"/>
      <c r="CP190" t="str">
        <f ca="1">IF(ISERROR(MATCH(INT(CQ190),Setup!$D$19:$D$34,1)),"",MATCH(INT(CQ190),Setup!$D$19:$D$34,1))</f>
        <v/>
      </c>
      <c r="CQ190" s="3" t="str">
        <f t="shared" ca="1" si="22"/>
        <v/>
      </c>
      <c r="CR190" s="1163" t="str">
        <f ca="1">IF(OR(CP190="",CQ190=""),"",IF(CQ190*365&gt;=Setup!$AB$29,ROUND(OFFSET(Setup!$D$18,CP190,1)*(CQ190-OFFSET(Setup!$D$18,CP190,0))+OFFSET(Setup!$D$18,CP190,4),4),0)-IF(ISERROR(VLOOKUP($C190,MainDBase,13,FALSE)),"",VLOOKUP($C190,MainDBase,13,FALSE)))</f>
        <v/>
      </c>
      <c r="CT190" s="1164" t="str">
        <f t="shared" ca="1" si="27"/>
        <v/>
      </c>
      <c r="CU190" s="927"/>
      <c r="CV190" s="927"/>
      <c r="CW190" s="927"/>
      <c r="CX190" s="927"/>
      <c r="CY190" s="927"/>
    </row>
    <row r="191" spans="1:103" ht="14.25" customHeight="1">
      <c r="A191" s="1215">
        <v>190</v>
      </c>
      <c r="B191" s="465"/>
      <c r="C191" s="465"/>
      <c r="D191" s="466"/>
      <c r="E191" s="466"/>
      <c r="F191" s="466"/>
      <c r="G191" s="466"/>
      <c r="H191" s="466"/>
      <c r="I191" s="1219" t="str">
        <f t="shared" si="20"/>
        <v/>
      </c>
      <c r="J191" s="1220"/>
      <c r="K191" s="467"/>
      <c r="L191" s="467"/>
      <c r="M191" s="467"/>
      <c r="N191" s="467"/>
      <c r="O191" s="468"/>
      <c r="P191" s="580">
        <f t="shared" si="23"/>
        <v>0</v>
      </c>
      <c r="Q191" s="1166" t="str">
        <f t="shared" ca="1" si="24"/>
        <v/>
      </c>
      <c r="AJ191" s="1227" t="b">
        <v>0</v>
      </c>
      <c r="AK191" s="373">
        <v>0</v>
      </c>
      <c r="AL191" s="277">
        <f t="shared" si="28"/>
        <v>0</v>
      </c>
      <c r="AM191" t="str">
        <f t="shared" si="21"/>
        <v/>
      </c>
      <c r="AN191" s="1227" t="b">
        <v>0</v>
      </c>
      <c r="AO191" s="467"/>
      <c r="AP191" s="373">
        <f t="shared" si="25"/>
        <v>0</v>
      </c>
      <c r="AQ191" s="373" t="b">
        <f t="shared" si="26"/>
        <v>0</v>
      </c>
      <c r="AR191" s="373" t="b">
        <v>0</v>
      </c>
      <c r="CK191" s="467"/>
      <c r="CL191" s="467"/>
      <c r="CM191" s="467"/>
      <c r="CN191" s="467"/>
      <c r="CO191" s="468"/>
      <c r="CP191" t="str">
        <f ca="1">IF(ISERROR(MATCH(INT(CQ191),Setup!$D$19:$D$34,1)),"",MATCH(INT(CQ191),Setup!$D$19:$D$34,1))</f>
        <v/>
      </c>
      <c r="CQ191" s="3" t="str">
        <f t="shared" ca="1" si="22"/>
        <v/>
      </c>
      <c r="CR191" s="1163" t="str">
        <f ca="1">IF(OR(CP191="",CQ191=""),"",IF(CQ191*365&gt;=Setup!$AB$29,ROUND(OFFSET(Setup!$D$18,CP191,1)*(CQ191-OFFSET(Setup!$D$18,CP191,0))+OFFSET(Setup!$D$18,CP191,4),4),0)-IF(ISERROR(VLOOKUP($C191,MainDBase,13,FALSE)),"",VLOOKUP($C191,MainDBase,13,FALSE)))</f>
        <v/>
      </c>
      <c r="CT191" s="1164" t="str">
        <f t="shared" ca="1" si="27"/>
        <v/>
      </c>
      <c r="CU191" s="927"/>
      <c r="CV191" s="927"/>
      <c r="CW191" s="927"/>
      <c r="CX191" s="927"/>
      <c r="CY191" s="928"/>
    </row>
    <row r="192" spans="1:103" ht="14.25" customHeight="1">
      <c r="A192" s="1215">
        <v>191</v>
      </c>
      <c r="B192" s="465"/>
      <c r="C192" s="465"/>
      <c r="D192" s="466"/>
      <c r="E192" s="466"/>
      <c r="F192" s="466"/>
      <c r="G192" s="466"/>
      <c r="H192" s="466"/>
      <c r="I192" s="1219" t="str">
        <f t="shared" si="20"/>
        <v/>
      </c>
      <c r="J192" s="1220"/>
      <c r="K192" s="467"/>
      <c r="L192" s="467"/>
      <c r="M192" s="467"/>
      <c r="N192" s="467"/>
      <c r="O192" s="467"/>
      <c r="P192" s="580">
        <f t="shared" si="23"/>
        <v>0</v>
      </c>
      <c r="Q192" s="1166" t="str">
        <f t="shared" ca="1" si="24"/>
        <v/>
      </c>
      <c r="AJ192" s="1227" t="b">
        <v>0</v>
      </c>
      <c r="AK192" s="373">
        <v>0</v>
      </c>
      <c r="AL192" s="277">
        <f t="shared" si="28"/>
        <v>0</v>
      </c>
      <c r="AM192" t="str">
        <f t="shared" si="21"/>
        <v/>
      </c>
      <c r="AN192" s="1227" t="b">
        <v>0</v>
      </c>
      <c r="AO192" s="467"/>
      <c r="AP192" s="373">
        <f t="shared" si="25"/>
        <v>0</v>
      </c>
      <c r="AQ192" s="373" t="b">
        <f t="shared" si="26"/>
        <v>0</v>
      </c>
      <c r="AR192" s="373" t="b">
        <v>0</v>
      </c>
      <c r="CK192" s="467"/>
      <c r="CL192" s="467"/>
      <c r="CM192" s="467"/>
      <c r="CN192" s="467"/>
      <c r="CO192" s="467"/>
      <c r="CP192" t="str">
        <f ca="1">IF(ISERROR(MATCH(INT(CQ192),Setup!$D$19:$D$34,1)),"",MATCH(INT(CQ192),Setup!$D$19:$D$34,1))</f>
        <v/>
      </c>
      <c r="CQ192" s="3" t="str">
        <f t="shared" ca="1" si="22"/>
        <v/>
      </c>
      <c r="CR192" s="1163" t="str">
        <f ca="1">IF(OR(CP192="",CQ192=""),"",IF(CQ192*365&gt;=Setup!$AB$29,ROUND(OFFSET(Setup!$D$18,CP192,1)*(CQ192-OFFSET(Setup!$D$18,CP192,0))+OFFSET(Setup!$D$18,CP192,4),4),0)-IF(ISERROR(VLOOKUP($C192,MainDBase,13,FALSE)),"",VLOOKUP($C192,MainDBase,13,FALSE)))</f>
        <v/>
      </c>
      <c r="CT192" s="1164" t="str">
        <f t="shared" ca="1" si="27"/>
        <v/>
      </c>
      <c r="CU192" s="927"/>
      <c r="CV192" s="927"/>
      <c r="CW192" s="927"/>
      <c r="CX192" s="927"/>
      <c r="CY192" s="927"/>
    </row>
    <row r="193" spans="1:103" ht="14.25" customHeight="1">
      <c r="A193" s="1215">
        <v>192</v>
      </c>
      <c r="B193" s="465"/>
      <c r="C193" s="465"/>
      <c r="D193" s="466"/>
      <c r="E193" s="466"/>
      <c r="F193" s="466"/>
      <c r="G193" s="466"/>
      <c r="H193" s="466"/>
      <c r="I193" s="1219" t="str">
        <f t="shared" si="20"/>
        <v/>
      </c>
      <c r="J193" s="1220"/>
      <c r="K193" s="467"/>
      <c r="L193" s="467"/>
      <c r="M193" s="467"/>
      <c r="N193" s="467"/>
      <c r="O193" s="468"/>
      <c r="P193" s="580">
        <f t="shared" si="23"/>
        <v>0</v>
      </c>
      <c r="Q193" s="1166" t="str">
        <f t="shared" ca="1" si="24"/>
        <v/>
      </c>
      <c r="AJ193" s="1227" t="b">
        <v>0</v>
      </c>
      <c r="AK193" s="373">
        <v>0</v>
      </c>
      <c r="AL193" s="277">
        <f t="shared" si="28"/>
        <v>0</v>
      </c>
      <c r="AM193" t="str">
        <f t="shared" si="21"/>
        <v/>
      </c>
      <c r="AN193" s="1227" t="b">
        <v>0</v>
      </c>
      <c r="AO193" s="467"/>
      <c r="AP193" s="373">
        <f t="shared" si="25"/>
        <v>0</v>
      </c>
      <c r="AQ193" s="373" t="b">
        <f t="shared" si="26"/>
        <v>0</v>
      </c>
      <c r="AR193" s="373" t="b">
        <v>0</v>
      </c>
      <c r="CK193" s="467"/>
      <c r="CL193" s="467"/>
      <c r="CM193" s="467"/>
      <c r="CN193" s="467"/>
      <c r="CO193" s="468"/>
      <c r="CP193" t="str">
        <f ca="1">IF(ISERROR(MATCH(INT(CQ193),Setup!$D$19:$D$34,1)),"",MATCH(INT(CQ193),Setup!$D$19:$D$34,1))</f>
        <v/>
      </c>
      <c r="CQ193" s="3" t="str">
        <f t="shared" ca="1" si="22"/>
        <v/>
      </c>
      <c r="CR193" s="1163" t="str">
        <f ca="1">IF(OR(CP193="",CQ193=""),"",IF(CQ193*365&gt;=Setup!$AB$29,ROUND(OFFSET(Setup!$D$18,CP193,1)*(CQ193-OFFSET(Setup!$D$18,CP193,0))+OFFSET(Setup!$D$18,CP193,4),4),0)-IF(ISERROR(VLOOKUP($C193,MainDBase,13,FALSE)),"",VLOOKUP($C193,MainDBase,13,FALSE)))</f>
        <v/>
      </c>
      <c r="CT193" s="1164" t="str">
        <f t="shared" ca="1" si="27"/>
        <v/>
      </c>
      <c r="CU193" s="927"/>
      <c r="CV193" s="927"/>
      <c r="CW193" s="927"/>
      <c r="CX193" s="927"/>
      <c r="CY193" s="928"/>
    </row>
    <row r="194" spans="1:103" ht="14.25" customHeight="1">
      <c r="A194" s="1215">
        <v>193</v>
      </c>
      <c r="B194" s="465"/>
      <c r="C194" s="465"/>
      <c r="D194" s="466"/>
      <c r="E194" s="466"/>
      <c r="F194" s="466"/>
      <c r="G194" s="466"/>
      <c r="H194" s="466"/>
      <c r="I194" s="1219" t="str">
        <f t="shared" ref="I194:I204" si="29">IF(ISERROR(VLOOKUP($C194,MainDBase,14,FALSE)),"",(VLOOKUP($C194,MainDBase,14,FALSE)))</f>
        <v/>
      </c>
      <c r="J194" s="1220"/>
      <c r="K194" s="467"/>
      <c r="L194" s="467"/>
      <c r="M194" s="467"/>
      <c r="N194" s="467"/>
      <c r="O194" s="467"/>
      <c r="P194" s="580">
        <f t="shared" si="23"/>
        <v>0</v>
      </c>
      <c r="Q194" s="1166" t="str">
        <f t="shared" ca="1" si="24"/>
        <v/>
      </c>
      <c r="AJ194" s="1227" t="b">
        <v>0</v>
      </c>
      <c r="AK194" s="373">
        <v>0</v>
      </c>
      <c r="AL194" s="277">
        <f t="shared" si="28"/>
        <v>0</v>
      </c>
      <c r="AM194" t="str">
        <f t="shared" ref="AM194:AM204" si="30">IF(ISERROR(IF(OR(C194="",I194="Inactive",VLOOKUP(C194,MainDBase,24,FALSE)=1,AND(AJ194&lt;&gt;TRUE,AK194&lt;&gt;0)),FALSE,$AL$1)),"",IF(OR(C194="",I194="Inactive",VLOOKUP(C194,MainDBase,24,FALSE)=1,AND(AJ194&lt;&gt;TRUE,AK194&lt;&gt;0)),FALSE,$AL$1))</f>
        <v/>
      </c>
      <c r="AN194" s="1227" t="b">
        <v>0</v>
      </c>
      <c r="AO194" s="467"/>
      <c r="AP194" s="373">
        <f t="shared" si="25"/>
        <v>0</v>
      </c>
      <c r="AQ194" s="373" t="b">
        <f t="shared" si="26"/>
        <v>0</v>
      </c>
      <c r="AR194" s="373" t="b">
        <v>0</v>
      </c>
      <c r="CK194" s="467"/>
      <c r="CL194" s="467"/>
      <c r="CM194" s="467"/>
      <c r="CN194" s="467"/>
      <c r="CO194" s="467"/>
      <c r="CP194" t="str">
        <f ca="1">IF(ISERROR(MATCH(INT(CQ194),Setup!$D$19:$D$34,1)),"",MATCH(INT(CQ194),Setup!$D$19:$D$34,1))</f>
        <v/>
      </c>
      <c r="CQ194" s="3" t="str">
        <f t="shared" ref="CQ194:CQ204" ca="1" si="31">IF(ISERROR(VLOOKUP($C194,MainDBase,12,FALSE)),"",(TODAY()-VLOOKUP($C194,MainDBase,12,FALSE))/365)</f>
        <v/>
      </c>
      <c r="CR194" s="1163" t="str">
        <f ca="1">IF(OR(CP194="",CQ194=""),"",IF(CQ194*365&gt;=Setup!$AB$29,ROUND(OFFSET(Setup!$D$18,CP194,1)*(CQ194-OFFSET(Setup!$D$18,CP194,0))+OFFSET(Setup!$D$18,CP194,4),4),0)-IF(ISERROR(VLOOKUP($C194,MainDBase,13,FALSE)),"",VLOOKUP($C194,MainDBase,13,FALSE)))</f>
        <v/>
      </c>
      <c r="CT194" s="1164" t="str">
        <f t="shared" ca="1" si="27"/>
        <v/>
      </c>
      <c r="CU194" s="927"/>
      <c r="CV194" s="927"/>
      <c r="CW194" s="927"/>
      <c r="CX194" s="927"/>
      <c r="CY194" s="927"/>
    </row>
    <row r="195" spans="1:103" ht="14.25" customHeight="1">
      <c r="A195" s="1215">
        <v>194</v>
      </c>
      <c r="B195" s="465"/>
      <c r="C195" s="465"/>
      <c r="D195" s="466"/>
      <c r="E195" s="466"/>
      <c r="F195" s="466"/>
      <c r="G195" s="466"/>
      <c r="H195" s="466"/>
      <c r="I195" s="1219" t="str">
        <f t="shared" si="29"/>
        <v/>
      </c>
      <c r="J195" s="1220"/>
      <c r="K195" s="467"/>
      <c r="L195" s="467"/>
      <c r="M195" s="467"/>
      <c r="N195" s="467"/>
      <c r="O195" s="468"/>
      <c r="P195" s="580">
        <f t="shared" ref="P195:P204" si="32">+CK195+CL195+CM195+CN195+CO195</f>
        <v>0</v>
      </c>
      <c r="Q195" s="1166" t="str">
        <f t="shared" ref="Q195:Q204" ca="1" si="33">IF(CT195&lt;&gt;"","*Vac="&amp;ROUND(CR195,2),"")</f>
        <v/>
      </c>
      <c r="AJ195" s="1227" t="b">
        <v>0</v>
      </c>
      <c r="AK195" s="373">
        <v>0</v>
      </c>
      <c r="AL195" s="277">
        <f t="shared" si="28"/>
        <v>0</v>
      </c>
      <c r="AM195" t="str">
        <f t="shared" si="30"/>
        <v/>
      </c>
      <c r="AN195" s="1227" t="b">
        <v>0</v>
      </c>
      <c r="AO195" s="467"/>
      <c r="AP195" s="373">
        <f t="shared" ref="AP195:AP204" si="34">IF(AO195&lt;&gt;0,AO195,AL195)</f>
        <v>0</v>
      </c>
      <c r="AQ195" s="373" t="b">
        <f t="shared" ref="AQ195:AQ204" si="35">IF(AO195&lt;&gt;0,FALSE,AJ195)</f>
        <v>0</v>
      </c>
      <c r="AR195" s="373" t="b">
        <v>0</v>
      </c>
      <c r="CK195" s="467"/>
      <c r="CL195" s="467"/>
      <c r="CM195" s="467"/>
      <c r="CN195" s="467"/>
      <c r="CO195" s="468"/>
      <c r="CP195" t="str">
        <f ca="1">IF(ISERROR(MATCH(INT(CQ195),Setup!$D$19:$D$34,1)),"",MATCH(INT(CQ195),Setup!$D$19:$D$34,1))</f>
        <v/>
      </c>
      <c r="CQ195" s="3" t="str">
        <f t="shared" ca="1" si="31"/>
        <v/>
      </c>
      <c r="CR195" s="1163" t="str">
        <f ca="1">IF(OR(CP195="",CQ195=""),"",IF(CQ195*365&gt;=Setup!$AB$29,ROUND(OFFSET(Setup!$D$18,CP195,1)*(CQ195-OFFSET(Setup!$D$18,CP195,0))+OFFSET(Setup!$D$18,CP195,4),4),0)-IF(ISERROR(VLOOKUP($C195,MainDBase,13,FALSE)),"",VLOOKUP($C195,MainDBase,13,FALSE)))</f>
        <v/>
      </c>
      <c r="CT195" s="1164" t="str">
        <f t="shared" ref="CT195:CT204" ca="1" si="36">IF(OR(CP195="",CQ195=""),"",IF(AND(CO195&gt;0,CR195-CO195&lt;0),"error",""))</f>
        <v/>
      </c>
      <c r="CU195" s="927"/>
      <c r="CV195" s="927"/>
      <c r="CW195" s="927"/>
      <c r="CX195" s="927"/>
      <c r="CY195" s="928"/>
    </row>
    <row r="196" spans="1:103" ht="14.25" customHeight="1">
      <c r="A196" s="1215">
        <v>195</v>
      </c>
      <c r="B196" s="465"/>
      <c r="C196" s="465"/>
      <c r="D196" s="466"/>
      <c r="E196" s="466"/>
      <c r="F196" s="466"/>
      <c r="G196" s="466"/>
      <c r="H196" s="466"/>
      <c r="I196" s="1219" t="str">
        <f t="shared" si="29"/>
        <v/>
      </c>
      <c r="J196" s="1220"/>
      <c r="K196" s="467"/>
      <c r="L196" s="467"/>
      <c r="M196" s="467"/>
      <c r="N196" s="467"/>
      <c r="O196" s="467"/>
      <c r="P196" s="580">
        <f t="shared" si="32"/>
        <v>0</v>
      </c>
      <c r="Q196" s="1166" t="str">
        <f t="shared" ca="1" si="33"/>
        <v/>
      </c>
      <c r="AJ196" s="1227" t="b">
        <v>0</v>
      </c>
      <c r="AK196" s="373">
        <v>0</v>
      </c>
      <c r="AL196" s="277">
        <f t="shared" ref="AL196:AL204" si="37">IF(AND(I196="Active",AJ196=TRUE,OR(AK196=0,AK196="")),$AJ$1,IF(AND(AN196=TRUE,AK196&lt;&gt;0),IF(AJ196=FALSE,0,AK196),AK196))</f>
        <v>0</v>
      </c>
      <c r="AM196" t="str">
        <f t="shared" si="30"/>
        <v/>
      </c>
      <c r="AN196" s="1227" t="b">
        <v>0</v>
      </c>
      <c r="AO196" s="467"/>
      <c r="AP196" s="373">
        <f t="shared" si="34"/>
        <v>0</v>
      </c>
      <c r="AQ196" s="373" t="b">
        <f t="shared" si="35"/>
        <v>0</v>
      </c>
      <c r="AR196" s="373" t="b">
        <v>0</v>
      </c>
      <c r="CK196" s="467"/>
      <c r="CL196" s="467"/>
      <c r="CM196" s="467"/>
      <c r="CN196" s="467"/>
      <c r="CO196" s="467"/>
      <c r="CP196" t="str">
        <f ca="1">IF(ISERROR(MATCH(INT(CQ196),Setup!$D$19:$D$34,1)),"",MATCH(INT(CQ196),Setup!$D$19:$D$34,1))</f>
        <v/>
      </c>
      <c r="CQ196" s="3" t="str">
        <f t="shared" ca="1" si="31"/>
        <v/>
      </c>
      <c r="CR196" s="1163" t="str">
        <f ca="1">IF(OR(CP196="",CQ196=""),"",IF(CQ196*365&gt;=Setup!$AB$29,ROUND(OFFSET(Setup!$D$18,CP196,1)*(CQ196-OFFSET(Setup!$D$18,CP196,0))+OFFSET(Setup!$D$18,CP196,4),4),0)-IF(ISERROR(VLOOKUP($C196,MainDBase,13,FALSE)),"",VLOOKUP($C196,MainDBase,13,FALSE)))</f>
        <v/>
      </c>
      <c r="CT196" s="1164" t="str">
        <f t="shared" ca="1" si="36"/>
        <v/>
      </c>
      <c r="CU196" s="927"/>
      <c r="CV196" s="927"/>
      <c r="CW196" s="927"/>
      <c r="CX196" s="927"/>
      <c r="CY196" s="927"/>
    </row>
    <row r="197" spans="1:103" ht="14.25" customHeight="1">
      <c r="A197" s="1215">
        <v>196</v>
      </c>
      <c r="B197" s="465"/>
      <c r="C197" s="465"/>
      <c r="D197" s="466"/>
      <c r="E197" s="466"/>
      <c r="F197" s="466"/>
      <c r="G197" s="466"/>
      <c r="H197" s="466"/>
      <c r="I197" s="1219" t="str">
        <f t="shared" si="29"/>
        <v/>
      </c>
      <c r="J197" s="1220"/>
      <c r="K197" s="467"/>
      <c r="L197" s="467"/>
      <c r="M197" s="467"/>
      <c r="N197" s="467"/>
      <c r="O197" s="468"/>
      <c r="P197" s="580">
        <f t="shared" si="32"/>
        <v>0</v>
      </c>
      <c r="Q197" s="1166" t="str">
        <f t="shared" ca="1" si="33"/>
        <v/>
      </c>
      <c r="AJ197" s="1227" t="b">
        <v>0</v>
      </c>
      <c r="AK197" s="373">
        <v>0</v>
      </c>
      <c r="AL197" s="277">
        <f t="shared" si="37"/>
        <v>0</v>
      </c>
      <c r="AM197" t="str">
        <f t="shared" si="30"/>
        <v/>
      </c>
      <c r="AN197" s="1227" t="b">
        <v>0</v>
      </c>
      <c r="AO197" s="467"/>
      <c r="AP197" s="373">
        <f t="shared" si="34"/>
        <v>0</v>
      </c>
      <c r="AQ197" s="373" t="b">
        <f t="shared" si="35"/>
        <v>0</v>
      </c>
      <c r="AR197" s="373" t="b">
        <v>0</v>
      </c>
      <c r="CK197" s="467"/>
      <c r="CL197" s="467"/>
      <c r="CM197" s="467"/>
      <c r="CN197" s="467"/>
      <c r="CO197" s="468"/>
      <c r="CP197" t="str">
        <f ca="1">IF(ISERROR(MATCH(INT(CQ197),Setup!$D$19:$D$34,1)),"",MATCH(INT(CQ197),Setup!$D$19:$D$34,1))</f>
        <v/>
      </c>
      <c r="CQ197" s="3" t="str">
        <f t="shared" ca="1" si="31"/>
        <v/>
      </c>
      <c r="CR197" s="1163" t="str">
        <f ca="1">IF(OR(CP197="",CQ197=""),"",IF(CQ197*365&gt;=Setup!$AB$29,ROUND(OFFSET(Setup!$D$18,CP197,1)*(CQ197-OFFSET(Setup!$D$18,CP197,0))+OFFSET(Setup!$D$18,CP197,4),4),0)-IF(ISERROR(VLOOKUP($C197,MainDBase,13,FALSE)),"",VLOOKUP($C197,MainDBase,13,FALSE)))</f>
        <v/>
      </c>
      <c r="CT197" s="1164" t="str">
        <f t="shared" ca="1" si="36"/>
        <v/>
      </c>
      <c r="CU197" s="927"/>
      <c r="CV197" s="927"/>
      <c r="CW197" s="927"/>
      <c r="CX197" s="927"/>
      <c r="CY197" s="928"/>
    </row>
    <row r="198" spans="1:103" ht="14.25" customHeight="1">
      <c r="A198" s="1215">
        <v>197</v>
      </c>
      <c r="B198" s="465"/>
      <c r="C198" s="465"/>
      <c r="D198" s="466"/>
      <c r="E198" s="466"/>
      <c r="F198" s="466"/>
      <c r="G198" s="466"/>
      <c r="H198" s="466"/>
      <c r="I198" s="1219" t="str">
        <f t="shared" si="29"/>
        <v/>
      </c>
      <c r="J198" s="1220"/>
      <c r="K198" s="467"/>
      <c r="L198" s="467"/>
      <c r="M198" s="467"/>
      <c r="N198" s="467"/>
      <c r="O198" s="467"/>
      <c r="P198" s="580">
        <f t="shared" si="32"/>
        <v>0</v>
      </c>
      <c r="Q198" s="1166" t="str">
        <f t="shared" ca="1" si="33"/>
        <v/>
      </c>
      <c r="AJ198" s="1227" t="b">
        <v>0</v>
      </c>
      <c r="AK198" s="373">
        <v>0</v>
      </c>
      <c r="AL198" s="277">
        <f t="shared" si="37"/>
        <v>0</v>
      </c>
      <c r="AM198" t="str">
        <f t="shared" si="30"/>
        <v/>
      </c>
      <c r="AN198" s="1227" t="b">
        <v>0</v>
      </c>
      <c r="AO198" s="467"/>
      <c r="AP198" s="373">
        <f t="shared" si="34"/>
        <v>0</v>
      </c>
      <c r="AQ198" s="373" t="b">
        <f t="shared" si="35"/>
        <v>0</v>
      </c>
      <c r="AR198" s="373" t="b">
        <v>0</v>
      </c>
      <c r="CK198" s="467"/>
      <c r="CL198" s="467"/>
      <c r="CM198" s="467"/>
      <c r="CN198" s="467"/>
      <c r="CO198" s="467"/>
      <c r="CP198" t="str">
        <f ca="1">IF(ISERROR(MATCH(INT(CQ198),Setup!$D$19:$D$34,1)),"",MATCH(INT(CQ198),Setup!$D$19:$D$34,1))</f>
        <v/>
      </c>
      <c r="CQ198" s="3" t="str">
        <f t="shared" ca="1" si="31"/>
        <v/>
      </c>
      <c r="CR198" s="1163" t="str">
        <f ca="1">IF(OR(CP198="",CQ198=""),"",IF(CQ198*365&gt;=Setup!$AB$29,ROUND(OFFSET(Setup!$D$18,CP198,1)*(CQ198-OFFSET(Setup!$D$18,CP198,0))+OFFSET(Setup!$D$18,CP198,4),4),0)-IF(ISERROR(VLOOKUP($C198,MainDBase,13,FALSE)),"",VLOOKUP($C198,MainDBase,13,FALSE)))</f>
        <v/>
      </c>
      <c r="CT198" s="1164" t="str">
        <f t="shared" ca="1" si="36"/>
        <v/>
      </c>
      <c r="CU198" s="927"/>
      <c r="CV198" s="927"/>
      <c r="CW198" s="927"/>
      <c r="CX198" s="927"/>
      <c r="CY198" s="927"/>
    </row>
    <row r="199" spans="1:103" ht="14.25" customHeight="1">
      <c r="A199" s="1215">
        <v>198</v>
      </c>
      <c r="B199" s="465"/>
      <c r="C199" s="465"/>
      <c r="D199" s="466"/>
      <c r="E199" s="466"/>
      <c r="F199" s="466"/>
      <c r="G199" s="466"/>
      <c r="H199" s="466"/>
      <c r="I199" s="1219" t="str">
        <f t="shared" si="29"/>
        <v/>
      </c>
      <c r="J199" s="1220"/>
      <c r="K199" s="467"/>
      <c r="L199" s="467"/>
      <c r="M199" s="467"/>
      <c r="N199" s="467"/>
      <c r="O199" s="468"/>
      <c r="P199" s="580">
        <f t="shared" si="32"/>
        <v>0</v>
      </c>
      <c r="Q199" s="1166" t="str">
        <f t="shared" ca="1" si="33"/>
        <v/>
      </c>
      <c r="AJ199" s="1227" t="b">
        <v>0</v>
      </c>
      <c r="AK199" s="373">
        <v>0</v>
      </c>
      <c r="AL199" s="277">
        <f t="shared" si="37"/>
        <v>0</v>
      </c>
      <c r="AM199" t="str">
        <f t="shared" si="30"/>
        <v/>
      </c>
      <c r="AN199" s="1227" t="b">
        <v>0</v>
      </c>
      <c r="AO199" s="467"/>
      <c r="AP199" s="373">
        <f t="shared" si="34"/>
        <v>0</v>
      </c>
      <c r="AQ199" s="373" t="b">
        <f t="shared" si="35"/>
        <v>0</v>
      </c>
      <c r="AR199" s="373" t="b">
        <v>0</v>
      </c>
      <c r="CK199" s="467"/>
      <c r="CL199" s="467"/>
      <c r="CM199" s="467"/>
      <c r="CN199" s="467"/>
      <c r="CO199" s="468"/>
      <c r="CP199" t="str">
        <f ca="1">IF(ISERROR(MATCH(INT(CQ199),Setup!$D$19:$D$34,1)),"",MATCH(INT(CQ199),Setup!$D$19:$D$34,1))</f>
        <v/>
      </c>
      <c r="CQ199" s="3" t="str">
        <f t="shared" ca="1" si="31"/>
        <v/>
      </c>
      <c r="CR199" s="1163" t="str">
        <f ca="1">IF(OR(CP199="",CQ199=""),"",IF(CQ199*365&gt;=Setup!$AB$29,ROUND(OFFSET(Setup!$D$18,CP199,1)*(CQ199-OFFSET(Setup!$D$18,CP199,0))+OFFSET(Setup!$D$18,CP199,4),4),0)-IF(ISERROR(VLOOKUP($C199,MainDBase,13,FALSE)),"",VLOOKUP($C199,MainDBase,13,FALSE)))</f>
        <v/>
      </c>
      <c r="CT199" s="1164" t="str">
        <f t="shared" ca="1" si="36"/>
        <v/>
      </c>
      <c r="CU199" s="927"/>
      <c r="CV199" s="927"/>
      <c r="CW199" s="927"/>
      <c r="CX199" s="927"/>
      <c r="CY199" s="928"/>
    </row>
    <row r="200" spans="1:103" ht="14.25" customHeight="1">
      <c r="A200" s="1215">
        <v>199</v>
      </c>
      <c r="B200" s="465"/>
      <c r="C200" s="465"/>
      <c r="D200" s="466"/>
      <c r="E200" s="466"/>
      <c r="F200" s="466"/>
      <c r="G200" s="466"/>
      <c r="H200" s="466"/>
      <c r="I200" s="1219" t="str">
        <f t="shared" si="29"/>
        <v/>
      </c>
      <c r="J200" s="1220"/>
      <c r="K200" s="467"/>
      <c r="L200" s="467"/>
      <c r="M200" s="467"/>
      <c r="N200" s="467"/>
      <c r="O200" s="467"/>
      <c r="P200" s="580">
        <f t="shared" si="32"/>
        <v>0</v>
      </c>
      <c r="Q200" s="1166" t="str">
        <f t="shared" ca="1" si="33"/>
        <v/>
      </c>
      <c r="AJ200" s="1227" t="b">
        <v>0</v>
      </c>
      <c r="AK200" s="373">
        <v>0</v>
      </c>
      <c r="AL200" s="277">
        <f t="shared" si="37"/>
        <v>0</v>
      </c>
      <c r="AM200" t="str">
        <f t="shared" si="30"/>
        <v/>
      </c>
      <c r="AN200" s="1227" t="b">
        <v>0</v>
      </c>
      <c r="AO200" s="467"/>
      <c r="AP200" s="373">
        <f t="shared" si="34"/>
        <v>0</v>
      </c>
      <c r="AQ200" s="373" t="b">
        <f t="shared" si="35"/>
        <v>0</v>
      </c>
      <c r="AR200" s="373" t="b">
        <v>0</v>
      </c>
      <c r="CK200" s="467"/>
      <c r="CL200" s="467"/>
      <c r="CM200" s="467"/>
      <c r="CN200" s="467"/>
      <c r="CO200" s="467"/>
      <c r="CP200" t="str">
        <f ca="1">IF(ISERROR(MATCH(INT(CQ200),Setup!$D$19:$D$34,1)),"",MATCH(INT(CQ200),Setup!$D$19:$D$34,1))</f>
        <v/>
      </c>
      <c r="CQ200" s="3" t="str">
        <f t="shared" ca="1" si="31"/>
        <v/>
      </c>
      <c r="CR200" s="1163" t="str">
        <f ca="1">IF(OR(CP200="",CQ200=""),"",IF(CQ200*365&gt;=Setup!$AB$29,ROUND(OFFSET(Setup!$D$18,CP200,1)*(CQ200-OFFSET(Setup!$D$18,CP200,0))+OFFSET(Setup!$D$18,CP200,4),4),0)-IF(ISERROR(VLOOKUP($C200,MainDBase,13,FALSE)),"",VLOOKUP($C200,MainDBase,13,FALSE)))</f>
        <v/>
      </c>
      <c r="CT200" s="1164" t="str">
        <f t="shared" ca="1" si="36"/>
        <v/>
      </c>
      <c r="CU200" s="927"/>
      <c r="CV200" s="927"/>
      <c r="CW200" s="927"/>
      <c r="CX200" s="927"/>
      <c r="CY200" s="927"/>
    </row>
    <row r="201" spans="1:103" ht="14.25" customHeight="1">
      <c r="A201" s="1215">
        <v>200</v>
      </c>
      <c r="B201" s="465"/>
      <c r="C201" s="465"/>
      <c r="D201" s="466"/>
      <c r="E201" s="466"/>
      <c r="F201" s="466"/>
      <c r="G201" s="466"/>
      <c r="H201" s="466"/>
      <c r="I201" s="1219" t="str">
        <f t="shared" si="29"/>
        <v/>
      </c>
      <c r="J201" s="1220"/>
      <c r="K201" s="467"/>
      <c r="L201" s="467"/>
      <c r="M201" s="467"/>
      <c r="N201" s="467"/>
      <c r="O201" s="468"/>
      <c r="P201" s="580">
        <f t="shared" si="32"/>
        <v>0</v>
      </c>
      <c r="Q201" s="1166" t="str">
        <f t="shared" ca="1" si="33"/>
        <v/>
      </c>
      <c r="AJ201" s="1227" t="b">
        <v>0</v>
      </c>
      <c r="AK201" s="373">
        <v>0</v>
      </c>
      <c r="AL201" s="277">
        <f t="shared" si="37"/>
        <v>0</v>
      </c>
      <c r="AM201" t="str">
        <f t="shared" si="30"/>
        <v/>
      </c>
      <c r="AN201" s="1227" t="b">
        <v>0</v>
      </c>
      <c r="AO201" s="467"/>
      <c r="AP201" s="373">
        <f t="shared" si="34"/>
        <v>0</v>
      </c>
      <c r="AQ201" s="373" t="b">
        <f t="shared" si="35"/>
        <v>0</v>
      </c>
      <c r="AR201" s="373" t="b">
        <v>0</v>
      </c>
      <c r="CK201" s="467"/>
      <c r="CL201" s="467"/>
      <c r="CM201" s="467"/>
      <c r="CN201" s="467"/>
      <c r="CO201" s="468"/>
      <c r="CP201" t="str">
        <f ca="1">IF(ISERROR(MATCH(INT(CQ201),Setup!$D$19:$D$34,1)),"",MATCH(INT(CQ201),Setup!$D$19:$D$34,1))</f>
        <v/>
      </c>
      <c r="CQ201" s="3" t="str">
        <f t="shared" ca="1" si="31"/>
        <v/>
      </c>
      <c r="CR201" s="1163" t="str">
        <f ca="1">IF(OR(CP201="",CQ201=""),"",IF(CQ201*365&gt;=Setup!$AB$29,ROUND(OFFSET(Setup!$D$18,CP201,1)*(CQ201-OFFSET(Setup!$D$18,CP201,0))+OFFSET(Setup!$D$18,CP201,4),4),0)-IF(ISERROR(VLOOKUP($C201,MainDBase,13,FALSE)),"",VLOOKUP($C201,MainDBase,13,FALSE)))</f>
        <v/>
      </c>
      <c r="CT201" s="1164" t="str">
        <f t="shared" ca="1" si="36"/>
        <v/>
      </c>
      <c r="CU201" s="927"/>
      <c r="CV201" s="927"/>
      <c r="CW201" s="927"/>
      <c r="CX201" s="927"/>
      <c r="CY201" s="928"/>
    </row>
    <row r="202" spans="1:103" ht="14.25" customHeight="1">
      <c r="A202" s="1215">
        <v>201</v>
      </c>
      <c r="B202" s="465"/>
      <c r="C202" s="465"/>
      <c r="D202" s="466"/>
      <c r="E202" s="466"/>
      <c r="F202" s="466"/>
      <c r="G202" s="466"/>
      <c r="H202" s="466"/>
      <c r="I202" s="1219" t="str">
        <f t="shared" si="29"/>
        <v/>
      </c>
      <c r="J202" s="1220"/>
      <c r="K202" s="467"/>
      <c r="L202" s="467"/>
      <c r="M202" s="467"/>
      <c r="N202" s="467"/>
      <c r="O202" s="467"/>
      <c r="P202" s="580">
        <f t="shared" si="32"/>
        <v>0</v>
      </c>
      <c r="Q202" s="1166" t="str">
        <f t="shared" ca="1" si="33"/>
        <v/>
      </c>
      <c r="AJ202" s="1227" t="b">
        <v>0</v>
      </c>
      <c r="AK202" s="373">
        <v>0</v>
      </c>
      <c r="AL202" s="277">
        <f t="shared" si="37"/>
        <v>0</v>
      </c>
      <c r="AM202" t="str">
        <f t="shared" si="30"/>
        <v/>
      </c>
      <c r="AN202" s="1227" t="b">
        <v>0</v>
      </c>
      <c r="AO202" s="467"/>
      <c r="AP202" s="373">
        <f t="shared" si="34"/>
        <v>0</v>
      </c>
      <c r="AQ202" s="373" t="b">
        <f t="shared" si="35"/>
        <v>0</v>
      </c>
      <c r="AR202" s="373" t="b">
        <v>0</v>
      </c>
      <c r="CK202" s="467"/>
      <c r="CL202" s="467"/>
      <c r="CM202" s="467"/>
      <c r="CN202" s="467"/>
      <c r="CO202" s="467"/>
      <c r="CP202" t="str">
        <f ca="1">IF(ISERROR(MATCH(INT(CQ202),Setup!$D$19:$D$34,1)),"",MATCH(INT(CQ202),Setup!$D$19:$D$34,1))</f>
        <v/>
      </c>
      <c r="CQ202" s="3" t="str">
        <f t="shared" ca="1" si="31"/>
        <v/>
      </c>
      <c r="CR202" s="1163" t="str">
        <f ca="1">IF(OR(CP202="",CQ202=""),"",IF(CQ202*365&gt;=Setup!$AB$29,ROUND(OFFSET(Setup!$D$18,CP202,1)*(CQ202-OFFSET(Setup!$D$18,CP202,0))+OFFSET(Setup!$D$18,CP202,4),4),0)-IF(ISERROR(VLOOKUP($C202,MainDBase,13,FALSE)),"",VLOOKUP($C202,MainDBase,13,FALSE)))</f>
        <v/>
      </c>
      <c r="CT202" s="1164" t="str">
        <f t="shared" ca="1" si="36"/>
        <v/>
      </c>
      <c r="CU202" s="927"/>
      <c r="CV202" s="927"/>
      <c r="CW202" s="927"/>
      <c r="CX202" s="927"/>
      <c r="CY202" s="928"/>
    </row>
    <row r="203" spans="1:103" ht="14.25" customHeight="1">
      <c r="A203" s="1215">
        <v>202</v>
      </c>
      <c r="B203" s="465"/>
      <c r="C203" s="465"/>
      <c r="D203" s="466"/>
      <c r="E203" s="466"/>
      <c r="F203" s="466"/>
      <c r="G203" s="466"/>
      <c r="H203" s="466"/>
      <c r="I203" s="1219" t="str">
        <f t="shared" si="29"/>
        <v/>
      </c>
      <c r="J203" s="1220"/>
      <c r="K203" s="467"/>
      <c r="L203" s="467"/>
      <c r="M203" s="467"/>
      <c r="N203" s="467"/>
      <c r="O203" s="468"/>
      <c r="P203" s="580">
        <f t="shared" si="32"/>
        <v>0</v>
      </c>
      <c r="Q203" s="1166" t="str">
        <f t="shared" ca="1" si="33"/>
        <v/>
      </c>
      <c r="AJ203" s="1227" t="b">
        <v>0</v>
      </c>
      <c r="AK203" s="373">
        <v>0</v>
      </c>
      <c r="AL203" s="277">
        <f t="shared" si="37"/>
        <v>0</v>
      </c>
      <c r="AM203" t="str">
        <f t="shared" si="30"/>
        <v/>
      </c>
      <c r="AN203" s="1227" t="b">
        <v>0</v>
      </c>
      <c r="AO203" s="467"/>
      <c r="AP203" s="373">
        <f t="shared" si="34"/>
        <v>0</v>
      </c>
      <c r="AQ203" s="373" t="b">
        <f t="shared" si="35"/>
        <v>0</v>
      </c>
      <c r="AR203" s="373" t="b">
        <v>0</v>
      </c>
      <c r="CK203" s="467"/>
      <c r="CL203" s="467"/>
      <c r="CM203" s="467"/>
      <c r="CN203" s="467"/>
      <c r="CO203" s="468"/>
      <c r="CP203" t="str">
        <f ca="1">IF(ISERROR(MATCH(INT(CQ203),Setup!$D$19:$D$34,1)),"",MATCH(INT(CQ203),Setup!$D$19:$D$34,1))</f>
        <v/>
      </c>
      <c r="CQ203" s="3" t="str">
        <f t="shared" ca="1" si="31"/>
        <v/>
      </c>
      <c r="CR203" s="1163" t="str">
        <f ca="1">IF(OR(CP203="",CQ203=""),"",IF(CQ203*365&gt;=Setup!$AB$29,ROUND(OFFSET(Setup!$D$18,CP203,1)*(CQ203-OFFSET(Setup!$D$18,CP203,0))+OFFSET(Setup!$D$18,CP203,4),4),0)-IF(ISERROR(VLOOKUP($C203,MainDBase,13,FALSE)),"",VLOOKUP($C203,MainDBase,13,FALSE)))</f>
        <v/>
      </c>
      <c r="CT203" s="1164" t="str">
        <f t="shared" ca="1" si="36"/>
        <v/>
      </c>
      <c r="CU203" s="927"/>
      <c r="CV203" s="927"/>
      <c r="CW203" s="927"/>
      <c r="CX203" s="927"/>
      <c r="CY203" s="928"/>
    </row>
    <row r="204" spans="1:103" ht="14.25" customHeight="1">
      <c r="A204" s="1215">
        <v>203</v>
      </c>
      <c r="B204" s="465"/>
      <c r="C204" s="465"/>
      <c r="D204" s="466"/>
      <c r="E204" s="466"/>
      <c r="F204" s="466"/>
      <c r="G204" s="466"/>
      <c r="H204" s="466"/>
      <c r="I204" s="1219" t="str">
        <f t="shared" si="29"/>
        <v/>
      </c>
      <c r="J204" s="1220"/>
      <c r="K204" s="467"/>
      <c r="L204" s="467"/>
      <c r="M204" s="467"/>
      <c r="N204" s="467"/>
      <c r="O204" s="467"/>
      <c r="P204" s="580">
        <f t="shared" si="32"/>
        <v>0</v>
      </c>
      <c r="Q204" s="1166" t="str">
        <f t="shared" ca="1" si="33"/>
        <v/>
      </c>
      <c r="AJ204" s="1227" t="b">
        <v>0</v>
      </c>
      <c r="AK204" s="373">
        <v>0</v>
      </c>
      <c r="AL204" s="277">
        <f t="shared" si="37"/>
        <v>0</v>
      </c>
      <c r="AM204" t="str">
        <f t="shared" si="30"/>
        <v/>
      </c>
      <c r="AN204" s="1227" t="b">
        <v>0</v>
      </c>
      <c r="AO204" s="467"/>
      <c r="AP204" s="373">
        <f t="shared" si="34"/>
        <v>0</v>
      </c>
      <c r="AQ204" s="373" t="b">
        <f t="shared" si="35"/>
        <v>0</v>
      </c>
      <c r="AR204" s="373" t="b">
        <v>0</v>
      </c>
      <c r="CK204" s="467"/>
      <c r="CL204" s="467"/>
      <c r="CM204" s="467"/>
      <c r="CN204" s="467"/>
      <c r="CO204" s="467"/>
      <c r="CP204" t="str">
        <f ca="1">IF(ISERROR(MATCH(INT(CQ204),Setup!$D$19:$D$34,1)),"",MATCH(INT(CQ204),Setup!$D$19:$D$34,1))</f>
        <v/>
      </c>
      <c r="CQ204" s="3" t="str">
        <f t="shared" ca="1" si="31"/>
        <v/>
      </c>
      <c r="CR204" s="1163" t="str">
        <f ca="1">IF(OR(CP204="",CQ204=""),"",IF(CQ204*365&gt;=Setup!$AB$29,ROUND(OFFSET(Setup!$D$18,CP204,1)*(CQ204-OFFSET(Setup!$D$18,CP204,0))+OFFSET(Setup!$D$18,CP204,4),4),0)-IF(ISERROR(VLOOKUP($C204,MainDBase,13,FALSE)),"",VLOOKUP($C204,MainDBase,13,FALSE)))</f>
        <v/>
      </c>
      <c r="CT204" s="1164" t="str">
        <f t="shared" ca="1" si="36"/>
        <v/>
      </c>
      <c r="CU204" s="927"/>
      <c r="CV204" s="927"/>
      <c r="CW204" s="927"/>
      <c r="CX204" s="927"/>
      <c r="CY204" s="927"/>
    </row>
    <row r="205" spans="1:103" ht="14.25" customHeight="1">
      <c r="A205" s="1216" t="s">
        <v>0</v>
      </c>
      <c r="B205" s="1228">
        <f>COUNTA(B2:B204)-COUNTIF(B2:B204,0)</f>
        <v>2</v>
      </c>
      <c r="C205" s="1228"/>
      <c r="D205" s="1228"/>
      <c r="E205" s="1228"/>
      <c r="F205" s="1228"/>
      <c r="G205" s="1228"/>
      <c r="H205" s="1228"/>
      <c r="I205" s="1228"/>
      <c r="J205" s="1232">
        <f>COUNTIF($K$1:$K$204,"&gt;0")</f>
        <v>0</v>
      </c>
      <c r="K205" s="1229">
        <f>SUM(CK2:CK204)</f>
        <v>0</v>
      </c>
      <c r="L205" s="1230">
        <f t="shared" ref="L205:O205" si="38">SUM(CL2:CL204)</f>
        <v>0</v>
      </c>
      <c r="M205" s="1230">
        <f t="shared" si="38"/>
        <v>0</v>
      </c>
      <c r="N205" s="1230">
        <f t="shared" si="38"/>
        <v>0</v>
      </c>
      <c r="O205" s="1230">
        <f t="shared" si="38"/>
        <v>0</v>
      </c>
      <c r="P205" s="1231">
        <f>SUM(P2:P204)</f>
        <v>0</v>
      </c>
    </row>
  </sheetData>
  <sheetProtection password="DFC1" sheet="1" objects="1" scenarios="1"/>
  <mergeCells count="1">
    <mergeCell ref="R14:R15"/>
  </mergeCells>
  <phoneticPr fontId="118" type="noConversion"/>
  <conditionalFormatting sqref="I2">
    <cfRule type="cellIs" dxfId="23" priority="3" operator="equal">
      <formula>"""Inactive"""</formula>
    </cfRule>
    <cfRule type="cellIs" dxfId="22" priority="4" operator="equal">
      <formula>"Inactive"</formula>
    </cfRule>
  </conditionalFormatting>
  <conditionalFormatting sqref="I2:I204">
    <cfRule type="containsText" dxfId="21" priority="1" operator="containsText" text="Inactive">
      <formula>NOT(ISERROR(SEARCH("Inactive",I2)))</formula>
    </cfRule>
    <cfRule type="cellIs" dxfId="20" priority="2" operator="equal">
      <formula>"Invactive"</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45072" r:id="rId4" name="Auto">
          <controlPr defaultSize="0" autoLine="0" linkedCell="AL1" r:id="rId5">
            <anchor moveWithCells="1">
              <from>
                <xdr:col>8</xdr:col>
                <xdr:colOff>428625</xdr:colOff>
                <xdr:row>0</xdr:row>
                <xdr:rowOff>19050</xdr:rowOff>
              </from>
              <to>
                <xdr:col>10</xdr:col>
                <xdr:colOff>0</xdr:colOff>
                <xdr:row>1</xdr:row>
                <xdr:rowOff>0</xdr:rowOff>
              </to>
            </anchor>
          </controlPr>
        </control>
      </mc:Choice>
      <mc:Fallback>
        <control shapeId="45072" r:id="rId4" name="Auto"/>
      </mc:Fallback>
    </mc:AlternateContent>
    <mc:AlternateContent xmlns:mc="http://schemas.openxmlformats.org/markup-compatibility/2006">
      <mc:Choice Requires="x14">
        <control shapeId="45057" r:id="rId6" name="Button 1">
          <controlPr defaultSize="0" print="0" autoFill="0" autoPict="0" macro="[0]!ProBatch">
            <anchor moveWithCells="1" sizeWithCells="1">
              <from>
                <xdr:col>17</xdr:col>
                <xdr:colOff>9525</xdr:colOff>
                <xdr:row>8</xdr:row>
                <xdr:rowOff>0</xdr:rowOff>
              </from>
              <to>
                <xdr:col>17</xdr:col>
                <xdr:colOff>1200150</xdr:colOff>
                <xdr:row>9</xdr:row>
                <xdr:rowOff>76200</xdr:rowOff>
              </to>
            </anchor>
          </controlPr>
        </control>
      </mc:Choice>
    </mc:AlternateContent>
    <mc:AlternateContent xmlns:mc="http://schemas.openxmlformats.org/markup-compatibility/2006">
      <mc:Choice Requires="x14">
        <control shapeId="45059" r:id="rId7" name="Drop Down 3">
          <controlPr defaultSize="0" autoLine="0" autoPict="0" macro="[0]!DropDown3_Change">
            <anchor moveWithCells="1">
              <from>
                <xdr:col>18</xdr:col>
                <xdr:colOff>9525</xdr:colOff>
                <xdr:row>13</xdr:row>
                <xdr:rowOff>133350</xdr:rowOff>
              </from>
              <to>
                <xdr:col>18</xdr:col>
                <xdr:colOff>914400</xdr:colOff>
                <xdr:row>14</xdr:row>
                <xdr:rowOff>152400</xdr:rowOff>
              </to>
            </anchor>
          </controlPr>
        </control>
      </mc:Choice>
    </mc:AlternateContent>
    <mc:AlternateContent xmlns:mc="http://schemas.openxmlformats.org/markup-compatibility/2006">
      <mc:Choice Requires="x14">
        <control shapeId="45061" r:id="rId8" name="Option Button 5">
          <controlPr defaultSize="0" autoFill="0" autoLine="0" autoPict="0">
            <anchor moveWithCells="1">
              <from>
                <xdr:col>17</xdr:col>
                <xdr:colOff>19050</xdr:colOff>
                <xdr:row>21</xdr:row>
                <xdr:rowOff>152400</xdr:rowOff>
              </from>
              <to>
                <xdr:col>18</xdr:col>
                <xdr:colOff>76200</xdr:colOff>
                <xdr:row>23</xdr:row>
                <xdr:rowOff>9525</xdr:rowOff>
              </to>
            </anchor>
          </controlPr>
        </control>
      </mc:Choice>
    </mc:AlternateContent>
    <mc:AlternateContent xmlns:mc="http://schemas.openxmlformats.org/markup-compatibility/2006">
      <mc:Choice Requires="x14">
        <control shapeId="45062" r:id="rId9" name="Option Button 6">
          <controlPr defaultSize="0" autoFill="0" autoLine="0" autoPict="0">
            <anchor moveWithCells="1">
              <from>
                <xdr:col>17</xdr:col>
                <xdr:colOff>9525</xdr:colOff>
                <xdr:row>23</xdr:row>
                <xdr:rowOff>76200</xdr:rowOff>
              </from>
              <to>
                <xdr:col>18</xdr:col>
                <xdr:colOff>104775</xdr:colOff>
                <xdr:row>24</xdr:row>
                <xdr:rowOff>114300</xdr:rowOff>
              </to>
            </anchor>
          </controlPr>
        </control>
      </mc:Choice>
    </mc:AlternateContent>
    <mc:AlternateContent xmlns:mc="http://schemas.openxmlformats.org/markup-compatibility/2006">
      <mc:Choice Requires="x14">
        <control shapeId="45063" r:id="rId10" name="Button 7">
          <controlPr defaultSize="0" print="0" autoFill="0" autoPict="0" macro="[0]!PreBatch">
            <anchor moveWithCells="1" sizeWithCells="1">
              <from>
                <xdr:col>17</xdr:col>
                <xdr:colOff>28575</xdr:colOff>
                <xdr:row>10</xdr:row>
                <xdr:rowOff>133350</xdr:rowOff>
              </from>
              <to>
                <xdr:col>17</xdr:col>
                <xdr:colOff>1219200</xdr:colOff>
                <xdr:row>12</xdr:row>
                <xdr:rowOff>66675</xdr:rowOff>
              </to>
            </anchor>
          </controlPr>
        </control>
      </mc:Choice>
    </mc:AlternateContent>
    <mc:AlternateContent xmlns:mc="http://schemas.openxmlformats.org/markup-compatibility/2006">
      <mc:Choice Requires="x14">
        <control shapeId="45065" r:id="rId11" name="Check Box 9">
          <controlPr defaultSize="0" autoFill="0" autoLine="0" autoPict="0" macro="[0]!Week1">
            <anchor moveWithCells="1">
              <from>
                <xdr:col>17</xdr:col>
                <xdr:colOff>85725</xdr:colOff>
                <xdr:row>0</xdr:row>
                <xdr:rowOff>190500</xdr:rowOff>
              </from>
              <to>
                <xdr:col>17</xdr:col>
                <xdr:colOff>666750</xdr:colOff>
                <xdr:row>2</xdr:row>
                <xdr:rowOff>9525</xdr:rowOff>
              </to>
            </anchor>
          </controlPr>
        </control>
      </mc:Choice>
    </mc:AlternateContent>
    <mc:AlternateContent xmlns:mc="http://schemas.openxmlformats.org/markup-compatibility/2006">
      <mc:Choice Requires="x14">
        <control shapeId="45066" r:id="rId12" name="Check Box 10">
          <controlPr defaultSize="0" autoFill="0" autoLine="0" autoPict="0" macro="[0]!Week2">
            <anchor moveWithCells="1">
              <from>
                <xdr:col>17</xdr:col>
                <xdr:colOff>457200</xdr:colOff>
                <xdr:row>1</xdr:row>
                <xdr:rowOff>171450</xdr:rowOff>
              </from>
              <to>
                <xdr:col>17</xdr:col>
                <xdr:colOff>1000125</xdr:colOff>
                <xdr:row>3</xdr:row>
                <xdr:rowOff>28575</xdr:rowOff>
              </to>
            </anchor>
          </controlPr>
        </control>
      </mc:Choice>
    </mc:AlternateContent>
    <mc:AlternateContent xmlns:mc="http://schemas.openxmlformats.org/markup-compatibility/2006">
      <mc:Choice Requires="x14">
        <control shapeId="45067" r:id="rId13" name="Check Box 11">
          <controlPr defaultSize="0" autoFill="0" autoLine="0" autoPict="0" macro="[0]!Week3">
            <anchor moveWithCells="1">
              <from>
                <xdr:col>17</xdr:col>
                <xdr:colOff>885825</xdr:colOff>
                <xdr:row>0</xdr:row>
                <xdr:rowOff>190500</xdr:rowOff>
              </from>
              <to>
                <xdr:col>18</xdr:col>
                <xdr:colOff>180975</xdr:colOff>
                <xdr:row>2</xdr:row>
                <xdr:rowOff>9525</xdr:rowOff>
              </to>
            </anchor>
          </controlPr>
        </control>
      </mc:Choice>
    </mc:AlternateContent>
    <mc:AlternateContent xmlns:mc="http://schemas.openxmlformats.org/markup-compatibility/2006">
      <mc:Choice Requires="x14">
        <control shapeId="45069" r:id="rId14" name="Check Box 13">
          <controlPr defaultSize="0" autoFill="0" autoLine="0" autoPict="0" macro="[0]!Week4">
            <anchor moveWithCells="1">
              <from>
                <xdr:col>18</xdr:col>
                <xdr:colOff>114300</xdr:colOff>
                <xdr:row>1</xdr:row>
                <xdr:rowOff>171450</xdr:rowOff>
              </from>
              <to>
                <xdr:col>18</xdr:col>
                <xdr:colOff>657225</xdr:colOff>
                <xdr:row>3</xdr:row>
                <xdr:rowOff>28575</xdr:rowOff>
              </to>
            </anchor>
          </controlPr>
        </control>
      </mc:Choice>
    </mc:AlternateContent>
    <mc:AlternateContent xmlns:mc="http://schemas.openxmlformats.org/markup-compatibility/2006">
      <mc:Choice Requires="x14">
        <control shapeId="45070" r:id="rId15" name="Check Box 14">
          <controlPr defaultSize="0" autoFill="0" autoLine="0" autoPict="0" macro="[0]!Week5">
            <anchor moveWithCells="1">
              <from>
                <xdr:col>18</xdr:col>
                <xdr:colOff>495300</xdr:colOff>
                <xdr:row>0</xdr:row>
                <xdr:rowOff>190500</xdr:rowOff>
              </from>
              <to>
                <xdr:col>18</xdr:col>
                <xdr:colOff>1057275</xdr:colOff>
                <xdr:row>2</xdr:row>
                <xdr:rowOff>9525</xdr:rowOff>
              </to>
            </anchor>
          </controlPr>
        </control>
      </mc:Choice>
    </mc:AlternateContent>
    <mc:AlternateContent xmlns:mc="http://schemas.openxmlformats.org/markup-compatibility/2006">
      <mc:Choice Requires="x14">
        <control shapeId="45073" r:id="rId16" name="Check Box 17">
          <controlPr defaultSize="0" autoFill="0" autoLine="0" autoPict="0" macro="[0]!SetSalary">
            <anchor moveWithCells="1">
              <from>
                <xdr:col>8</xdr:col>
                <xdr:colOff>419100</xdr:colOff>
                <xdr:row>0</xdr:row>
                <xdr:rowOff>200025</xdr:rowOff>
              </from>
              <to>
                <xdr:col>9</xdr:col>
                <xdr:colOff>476250</xdr:colOff>
                <xdr:row>2</xdr:row>
                <xdr:rowOff>19050</xdr:rowOff>
              </to>
            </anchor>
          </controlPr>
        </control>
      </mc:Choice>
    </mc:AlternateContent>
    <mc:AlternateContent xmlns:mc="http://schemas.openxmlformats.org/markup-compatibility/2006">
      <mc:Choice Requires="x14">
        <control shapeId="45079" r:id="rId17" name="Check Box 23">
          <controlPr defaultSize="0" autoFill="0" autoLine="0" autoPict="0" macro="[0]!SetSalary">
            <anchor moveWithCells="1">
              <from>
                <xdr:col>8</xdr:col>
                <xdr:colOff>419100</xdr:colOff>
                <xdr:row>1</xdr:row>
                <xdr:rowOff>200025</xdr:rowOff>
              </from>
              <to>
                <xdr:col>9</xdr:col>
                <xdr:colOff>476250</xdr:colOff>
                <xdr:row>3</xdr:row>
                <xdr:rowOff>38100</xdr:rowOff>
              </to>
            </anchor>
          </controlPr>
        </control>
      </mc:Choice>
    </mc:AlternateContent>
    <mc:AlternateContent xmlns:mc="http://schemas.openxmlformats.org/markup-compatibility/2006">
      <mc:Choice Requires="x14">
        <control shapeId="45080" r:id="rId18" name="Check Box 24">
          <controlPr defaultSize="0" autoFill="0" autoLine="0" autoPict="0" macro="[0]!SetSalary">
            <anchor moveWithCells="1">
              <from>
                <xdr:col>8</xdr:col>
                <xdr:colOff>419100</xdr:colOff>
                <xdr:row>2</xdr:row>
                <xdr:rowOff>200025</xdr:rowOff>
              </from>
              <to>
                <xdr:col>9</xdr:col>
                <xdr:colOff>476250</xdr:colOff>
                <xdr:row>4</xdr:row>
                <xdr:rowOff>38100</xdr:rowOff>
              </to>
            </anchor>
          </controlPr>
        </control>
      </mc:Choice>
    </mc:AlternateContent>
    <mc:AlternateContent xmlns:mc="http://schemas.openxmlformats.org/markup-compatibility/2006">
      <mc:Choice Requires="x14">
        <control shapeId="45081" r:id="rId19" name="Check Box 25">
          <controlPr defaultSize="0" autoFill="0" autoLine="0" autoPict="0" macro="[0]!SetSalary">
            <anchor moveWithCells="1">
              <from>
                <xdr:col>8</xdr:col>
                <xdr:colOff>419100</xdr:colOff>
                <xdr:row>3</xdr:row>
                <xdr:rowOff>200025</xdr:rowOff>
              </from>
              <to>
                <xdr:col>9</xdr:col>
                <xdr:colOff>476250</xdr:colOff>
                <xdr:row>5</xdr:row>
                <xdr:rowOff>38100</xdr:rowOff>
              </to>
            </anchor>
          </controlPr>
        </control>
      </mc:Choice>
    </mc:AlternateContent>
    <mc:AlternateContent xmlns:mc="http://schemas.openxmlformats.org/markup-compatibility/2006">
      <mc:Choice Requires="x14">
        <control shapeId="45082" r:id="rId20" name="Check Box 26">
          <controlPr defaultSize="0" autoFill="0" autoLine="0" autoPict="0" macro="[0]!SetSalary">
            <anchor moveWithCells="1">
              <from>
                <xdr:col>8</xdr:col>
                <xdr:colOff>419100</xdr:colOff>
                <xdr:row>4</xdr:row>
                <xdr:rowOff>200025</xdr:rowOff>
              </from>
              <to>
                <xdr:col>9</xdr:col>
                <xdr:colOff>476250</xdr:colOff>
                <xdr:row>6</xdr:row>
                <xdr:rowOff>38100</xdr:rowOff>
              </to>
            </anchor>
          </controlPr>
        </control>
      </mc:Choice>
    </mc:AlternateContent>
    <mc:AlternateContent xmlns:mc="http://schemas.openxmlformats.org/markup-compatibility/2006">
      <mc:Choice Requires="x14">
        <control shapeId="45083" r:id="rId21" name="Check Box 27">
          <controlPr defaultSize="0" autoFill="0" autoLine="0" autoPict="0" macro="[0]!SetSalary">
            <anchor moveWithCells="1">
              <from>
                <xdr:col>8</xdr:col>
                <xdr:colOff>419100</xdr:colOff>
                <xdr:row>5</xdr:row>
                <xdr:rowOff>200025</xdr:rowOff>
              </from>
              <to>
                <xdr:col>9</xdr:col>
                <xdr:colOff>476250</xdr:colOff>
                <xdr:row>7</xdr:row>
                <xdr:rowOff>38100</xdr:rowOff>
              </to>
            </anchor>
          </controlPr>
        </control>
      </mc:Choice>
    </mc:AlternateContent>
    <mc:AlternateContent xmlns:mc="http://schemas.openxmlformats.org/markup-compatibility/2006">
      <mc:Choice Requires="x14">
        <control shapeId="45084" r:id="rId22" name="Check Box 28">
          <controlPr defaultSize="0" autoFill="0" autoLine="0" autoPict="0" macro="[0]!SetSalary">
            <anchor moveWithCells="1">
              <from>
                <xdr:col>8</xdr:col>
                <xdr:colOff>419100</xdr:colOff>
                <xdr:row>6</xdr:row>
                <xdr:rowOff>200025</xdr:rowOff>
              </from>
              <to>
                <xdr:col>9</xdr:col>
                <xdr:colOff>476250</xdr:colOff>
                <xdr:row>8</xdr:row>
                <xdr:rowOff>38100</xdr:rowOff>
              </to>
            </anchor>
          </controlPr>
        </control>
      </mc:Choice>
    </mc:AlternateContent>
    <mc:AlternateContent xmlns:mc="http://schemas.openxmlformats.org/markup-compatibility/2006">
      <mc:Choice Requires="x14">
        <control shapeId="45085" r:id="rId23" name="Check Box 29">
          <controlPr defaultSize="0" autoFill="0" autoLine="0" autoPict="0" macro="[0]!SetSalary">
            <anchor moveWithCells="1">
              <from>
                <xdr:col>8</xdr:col>
                <xdr:colOff>419100</xdr:colOff>
                <xdr:row>7</xdr:row>
                <xdr:rowOff>200025</xdr:rowOff>
              </from>
              <to>
                <xdr:col>9</xdr:col>
                <xdr:colOff>476250</xdr:colOff>
                <xdr:row>9</xdr:row>
                <xdr:rowOff>38100</xdr:rowOff>
              </to>
            </anchor>
          </controlPr>
        </control>
      </mc:Choice>
    </mc:AlternateContent>
    <mc:AlternateContent xmlns:mc="http://schemas.openxmlformats.org/markup-compatibility/2006">
      <mc:Choice Requires="x14">
        <control shapeId="45087" r:id="rId24" name="Check Box 31">
          <controlPr defaultSize="0" autoFill="0" autoLine="0" autoPict="0" macro="[0]!SetSalary">
            <anchor moveWithCells="1">
              <from>
                <xdr:col>8</xdr:col>
                <xdr:colOff>419100</xdr:colOff>
                <xdr:row>8</xdr:row>
                <xdr:rowOff>200025</xdr:rowOff>
              </from>
              <to>
                <xdr:col>9</xdr:col>
                <xdr:colOff>476250</xdr:colOff>
                <xdr:row>10</xdr:row>
                <xdr:rowOff>38100</xdr:rowOff>
              </to>
            </anchor>
          </controlPr>
        </control>
      </mc:Choice>
    </mc:AlternateContent>
    <mc:AlternateContent xmlns:mc="http://schemas.openxmlformats.org/markup-compatibility/2006">
      <mc:Choice Requires="x14">
        <control shapeId="45088" r:id="rId25" name="Check Box 32">
          <controlPr defaultSize="0" autoFill="0" autoLine="0" autoPict="0" macro="[0]!SetSalary">
            <anchor moveWithCells="1">
              <from>
                <xdr:col>8</xdr:col>
                <xdr:colOff>419100</xdr:colOff>
                <xdr:row>9</xdr:row>
                <xdr:rowOff>200025</xdr:rowOff>
              </from>
              <to>
                <xdr:col>9</xdr:col>
                <xdr:colOff>476250</xdr:colOff>
                <xdr:row>11</xdr:row>
                <xdr:rowOff>38100</xdr:rowOff>
              </to>
            </anchor>
          </controlPr>
        </control>
      </mc:Choice>
    </mc:AlternateContent>
    <mc:AlternateContent xmlns:mc="http://schemas.openxmlformats.org/markup-compatibility/2006">
      <mc:Choice Requires="x14">
        <control shapeId="45089" r:id="rId26" name="Check Box 33">
          <controlPr defaultSize="0" autoFill="0" autoLine="0" autoPict="0" macro="[0]!SetSalary">
            <anchor moveWithCells="1">
              <from>
                <xdr:col>8</xdr:col>
                <xdr:colOff>419100</xdr:colOff>
                <xdr:row>10</xdr:row>
                <xdr:rowOff>200025</xdr:rowOff>
              </from>
              <to>
                <xdr:col>9</xdr:col>
                <xdr:colOff>476250</xdr:colOff>
                <xdr:row>12</xdr:row>
                <xdr:rowOff>38100</xdr:rowOff>
              </to>
            </anchor>
          </controlPr>
        </control>
      </mc:Choice>
    </mc:AlternateContent>
    <mc:AlternateContent xmlns:mc="http://schemas.openxmlformats.org/markup-compatibility/2006">
      <mc:Choice Requires="x14">
        <control shapeId="45090" r:id="rId27" name="Check Box 34">
          <controlPr defaultSize="0" autoFill="0" autoLine="0" autoPict="0" macro="[0]!SetSalary">
            <anchor moveWithCells="1">
              <from>
                <xdr:col>8</xdr:col>
                <xdr:colOff>419100</xdr:colOff>
                <xdr:row>11</xdr:row>
                <xdr:rowOff>200025</xdr:rowOff>
              </from>
              <to>
                <xdr:col>9</xdr:col>
                <xdr:colOff>476250</xdr:colOff>
                <xdr:row>13</xdr:row>
                <xdr:rowOff>38100</xdr:rowOff>
              </to>
            </anchor>
          </controlPr>
        </control>
      </mc:Choice>
    </mc:AlternateContent>
    <mc:AlternateContent xmlns:mc="http://schemas.openxmlformats.org/markup-compatibility/2006">
      <mc:Choice Requires="x14">
        <control shapeId="45091" r:id="rId28" name="Check Box 35">
          <controlPr defaultSize="0" autoFill="0" autoLine="0" autoPict="0" macro="[0]!SetSalary">
            <anchor moveWithCells="1">
              <from>
                <xdr:col>8</xdr:col>
                <xdr:colOff>419100</xdr:colOff>
                <xdr:row>12</xdr:row>
                <xdr:rowOff>200025</xdr:rowOff>
              </from>
              <to>
                <xdr:col>9</xdr:col>
                <xdr:colOff>476250</xdr:colOff>
                <xdr:row>14</xdr:row>
                <xdr:rowOff>38100</xdr:rowOff>
              </to>
            </anchor>
          </controlPr>
        </control>
      </mc:Choice>
    </mc:AlternateContent>
    <mc:AlternateContent xmlns:mc="http://schemas.openxmlformats.org/markup-compatibility/2006">
      <mc:Choice Requires="x14">
        <control shapeId="45092" r:id="rId29" name="Check Box 36">
          <controlPr defaultSize="0" autoFill="0" autoLine="0" autoPict="0" macro="[0]!SetSalary">
            <anchor moveWithCells="1">
              <from>
                <xdr:col>8</xdr:col>
                <xdr:colOff>419100</xdr:colOff>
                <xdr:row>13</xdr:row>
                <xdr:rowOff>200025</xdr:rowOff>
              </from>
              <to>
                <xdr:col>9</xdr:col>
                <xdr:colOff>476250</xdr:colOff>
                <xdr:row>15</xdr:row>
                <xdr:rowOff>38100</xdr:rowOff>
              </to>
            </anchor>
          </controlPr>
        </control>
      </mc:Choice>
    </mc:AlternateContent>
    <mc:AlternateContent xmlns:mc="http://schemas.openxmlformats.org/markup-compatibility/2006">
      <mc:Choice Requires="x14">
        <control shapeId="45093" r:id="rId30" name="Check Box 37">
          <controlPr defaultSize="0" autoFill="0" autoLine="0" autoPict="0" macro="[0]!SetSalary">
            <anchor moveWithCells="1">
              <from>
                <xdr:col>8</xdr:col>
                <xdr:colOff>419100</xdr:colOff>
                <xdr:row>14</xdr:row>
                <xdr:rowOff>200025</xdr:rowOff>
              </from>
              <to>
                <xdr:col>9</xdr:col>
                <xdr:colOff>476250</xdr:colOff>
                <xdr:row>16</xdr:row>
                <xdr:rowOff>38100</xdr:rowOff>
              </to>
            </anchor>
          </controlPr>
        </control>
      </mc:Choice>
    </mc:AlternateContent>
    <mc:AlternateContent xmlns:mc="http://schemas.openxmlformats.org/markup-compatibility/2006">
      <mc:Choice Requires="x14">
        <control shapeId="45094" r:id="rId31" name="Check Box 38">
          <controlPr defaultSize="0" autoFill="0" autoLine="0" autoPict="0" macro="[0]!SetSalary">
            <anchor moveWithCells="1">
              <from>
                <xdr:col>8</xdr:col>
                <xdr:colOff>419100</xdr:colOff>
                <xdr:row>15</xdr:row>
                <xdr:rowOff>200025</xdr:rowOff>
              </from>
              <to>
                <xdr:col>9</xdr:col>
                <xdr:colOff>476250</xdr:colOff>
                <xdr:row>17</xdr:row>
                <xdr:rowOff>38100</xdr:rowOff>
              </to>
            </anchor>
          </controlPr>
        </control>
      </mc:Choice>
    </mc:AlternateContent>
    <mc:AlternateContent xmlns:mc="http://schemas.openxmlformats.org/markup-compatibility/2006">
      <mc:Choice Requires="x14">
        <control shapeId="45095" r:id="rId32" name="Check Box 39">
          <controlPr defaultSize="0" autoFill="0" autoLine="0" autoPict="0" macro="[0]!SetSalary">
            <anchor moveWithCells="1">
              <from>
                <xdr:col>8</xdr:col>
                <xdr:colOff>419100</xdr:colOff>
                <xdr:row>16</xdr:row>
                <xdr:rowOff>200025</xdr:rowOff>
              </from>
              <to>
                <xdr:col>9</xdr:col>
                <xdr:colOff>476250</xdr:colOff>
                <xdr:row>18</xdr:row>
                <xdr:rowOff>38100</xdr:rowOff>
              </to>
            </anchor>
          </controlPr>
        </control>
      </mc:Choice>
    </mc:AlternateContent>
    <mc:AlternateContent xmlns:mc="http://schemas.openxmlformats.org/markup-compatibility/2006">
      <mc:Choice Requires="x14">
        <control shapeId="45096" r:id="rId33" name="Check Box 40">
          <controlPr defaultSize="0" autoFill="0" autoLine="0" autoPict="0" macro="[0]!SetSalary">
            <anchor moveWithCells="1">
              <from>
                <xdr:col>8</xdr:col>
                <xdr:colOff>419100</xdr:colOff>
                <xdr:row>17</xdr:row>
                <xdr:rowOff>200025</xdr:rowOff>
              </from>
              <to>
                <xdr:col>9</xdr:col>
                <xdr:colOff>476250</xdr:colOff>
                <xdr:row>19</xdr:row>
                <xdr:rowOff>38100</xdr:rowOff>
              </to>
            </anchor>
          </controlPr>
        </control>
      </mc:Choice>
    </mc:AlternateContent>
    <mc:AlternateContent xmlns:mc="http://schemas.openxmlformats.org/markup-compatibility/2006">
      <mc:Choice Requires="x14">
        <control shapeId="45097" r:id="rId34" name="Check Box 41">
          <controlPr defaultSize="0" autoFill="0" autoLine="0" autoPict="0" macro="[0]!SetSalary">
            <anchor moveWithCells="1">
              <from>
                <xdr:col>8</xdr:col>
                <xdr:colOff>419100</xdr:colOff>
                <xdr:row>18</xdr:row>
                <xdr:rowOff>200025</xdr:rowOff>
              </from>
              <to>
                <xdr:col>9</xdr:col>
                <xdr:colOff>476250</xdr:colOff>
                <xdr:row>20</xdr:row>
                <xdr:rowOff>38100</xdr:rowOff>
              </to>
            </anchor>
          </controlPr>
        </control>
      </mc:Choice>
    </mc:AlternateContent>
    <mc:AlternateContent xmlns:mc="http://schemas.openxmlformats.org/markup-compatibility/2006">
      <mc:Choice Requires="x14">
        <control shapeId="45098" r:id="rId35" name="Check Box 42">
          <controlPr defaultSize="0" autoFill="0" autoLine="0" autoPict="0" macro="[0]!SetSalary">
            <anchor moveWithCells="1">
              <from>
                <xdr:col>8</xdr:col>
                <xdr:colOff>419100</xdr:colOff>
                <xdr:row>19</xdr:row>
                <xdr:rowOff>200025</xdr:rowOff>
              </from>
              <to>
                <xdr:col>9</xdr:col>
                <xdr:colOff>476250</xdr:colOff>
                <xdr:row>21</xdr:row>
                <xdr:rowOff>38100</xdr:rowOff>
              </to>
            </anchor>
          </controlPr>
        </control>
      </mc:Choice>
    </mc:AlternateContent>
    <mc:AlternateContent xmlns:mc="http://schemas.openxmlformats.org/markup-compatibility/2006">
      <mc:Choice Requires="x14">
        <control shapeId="45099" r:id="rId36" name="Check Box 43">
          <controlPr defaultSize="0" autoFill="0" autoLine="0" autoPict="0" macro="[0]!SetSalary">
            <anchor moveWithCells="1">
              <from>
                <xdr:col>8</xdr:col>
                <xdr:colOff>419100</xdr:colOff>
                <xdr:row>20</xdr:row>
                <xdr:rowOff>200025</xdr:rowOff>
              </from>
              <to>
                <xdr:col>9</xdr:col>
                <xdr:colOff>476250</xdr:colOff>
                <xdr:row>22</xdr:row>
                <xdr:rowOff>38100</xdr:rowOff>
              </to>
            </anchor>
          </controlPr>
        </control>
      </mc:Choice>
    </mc:AlternateContent>
    <mc:AlternateContent xmlns:mc="http://schemas.openxmlformats.org/markup-compatibility/2006">
      <mc:Choice Requires="x14">
        <control shapeId="45100" r:id="rId37" name="Check Box 44">
          <controlPr defaultSize="0" autoFill="0" autoLine="0" autoPict="0" macro="[0]!SetSalary">
            <anchor moveWithCells="1">
              <from>
                <xdr:col>8</xdr:col>
                <xdr:colOff>419100</xdr:colOff>
                <xdr:row>21</xdr:row>
                <xdr:rowOff>200025</xdr:rowOff>
              </from>
              <to>
                <xdr:col>9</xdr:col>
                <xdr:colOff>476250</xdr:colOff>
                <xdr:row>23</xdr:row>
                <xdr:rowOff>38100</xdr:rowOff>
              </to>
            </anchor>
          </controlPr>
        </control>
      </mc:Choice>
    </mc:AlternateContent>
    <mc:AlternateContent xmlns:mc="http://schemas.openxmlformats.org/markup-compatibility/2006">
      <mc:Choice Requires="x14">
        <control shapeId="45101" r:id="rId38" name="Check Box 45">
          <controlPr defaultSize="0" autoFill="0" autoLine="0" autoPict="0" macro="[0]!SetSalary">
            <anchor moveWithCells="1">
              <from>
                <xdr:col>8</xdr:col>
                <xdr:colOff>419100</xdr:colOff>
                <xdr:row>22</xdr:row>
                <xdr:rowOff>200025</xdr:rowOff>
              </from>
              <to>
                <xdr:col>9</xdr:col>
                <xdr:colOff>476250</xdr:colOff>
                <xdr:row>24</xdr:row>
                <xdr:rowOff>38100</xdr:rowOff>
              </to>
            </anchor>
          </controlPr>
        </control>
      </mc:Choice>
    </mc:AlternateContent>
    <mc:AlternateContent xmlns:mc="http://schemas.openxmlformats.org/markup-compatibility/2006">
      <mc:Choice Requires="x14">
        <control shapeId="45102" r:id="rId39" name="Check Box 46">
          <controlPr defaultSize="0" autoFill="0" autoLine="0" autoPict="0" macro="[0]!SetSalary">
            <anchor moveWithCells="1">
              <from>
                <xdr:col>8</xdr:col>
                <xdr:colOff>419100</xdr:colOff>
                <xdr:row>23</xdr:row>
                <xdr:rowOff>200025</xdr:rowOff>
              </from>
              <to>
                <xdr:col>9</xdr:col>
                <xdr:colOff>476250</xdr:colOff>
                <xdr:row>25</xdr:row>
                <xdr:rowOff>38100</xdr:rowOff>
              </to>
            </anchor>
          </controlPr>
        </control>
      </mc:Choice>
    </mc:AlternateContent>
    <mc:AlternateContent xmlns:mc="http://schemas.openxmlformats.org/markup-compatibility/2006">
      <mc:Choice Requires="x14">
        <control shapeId="45103" r:id="rId40" name="Check Box 47">
          <controlPr defaultSize="0" autoFill="0" autoLine="0" autoPict="0" macro="[0]!SetSalary">
            <anchor moveWithCells="1">
              <from>
                <xdr:col>8</xdr:col>
                <xdr:colOff>419100</xdr:colOff>
                <xdr:row>24</xdr:row>
                <xdr:rowOff>200025</xdr:rowOff>
              </from>
              <to>
                <xdr:col>9</xdr:col>
                <xdr:colOff>476250</xdr:colOff>
                <xdr:row>26</xdr:row>
                <xdr:rowOff>38100</xdr:rowOff>
              </to>
            </anchor>
          </controlPr>
        </control>
      </mc:Choice>
    </mc:AlternateContent>
    <mc:AlternateContent xmlns:mc="http://schemas.openxmlformats.org/markup-compatibility/2006">
      <mc:Choice Requires="x14">
        <control shapeId="45104" r:id="rId41" name="Check Box 48">
          <controlPr defaultSize="0" autoFill="0" autoLine="0" autoPict="0" macro="[0]!SetSalary">
            <anchor moveWithCells="1">
              <from>
                <xdr:col>8</xdr:col>
                <xdr:colOff>419100</xdr:colOff>
                <xdr:row>25</xdr:row>
                <xdr:rowOff>200025</xdr:rowOff>
              </from>
              <to>
                <xdr:col>9</xdr:col>
                <xdr:colOff>476250</xdr:colOff>
                <xdr:row>27</xdr:row>
                <xdr:rowOff>38100</xdr:rowOff>
              </to>
            </anchor>
          </controlPr>
        </control>
      </mc:Choice>
    </mc:AlternateContent>
    <mc:AlternateContent xmlns:mc="http://schemas.openxmlformats.org/markup-compatibility/2006">
      <mc:Choice Requires="x14">
        <control shapeId="45105" r:id="rId42" name="Check Box 49">
          <controlPr defaultSize="0" autoFill="0" autoLine="0" autoPict="0" macro="[0]!SetSalary">
            <anchor moveWithCells="1">
              <from>
                <xdr:col>8</xdr:col>
                <xdr:colOff>419100</xdr:colOff>
                <xdr:row>26</xdr:row>
                <xdr:rowOff>200025</xdr:rowOff>
              </from>
              <to>
                <xdr:col>9</xdr:col>
                <xdr:colOff>476250</xdr:colOff>
                <xdr:row>28</xdr:row>
                <xdr:rowOff>38100</xdr:rowOff>
              </to>
            </anchor>
          </controlPr>
        </control>
      </mc:Choice>
    </mc:AlternateContent>
    <mc:AlternateContent xmlns:mc="http://schemas.openxmlformats.org/markup-compatibility/2006">
      <mc:Choice Requires="x14">
        <control shapeId="45106" r:id="rId43" name="Check Box 50">
          <controlPr defaultSize="0" autoFill="0" autoLine="0" autoPict="0" macro="[0]!SetSalary">
            <anchor moveWithCells="1">
              <from>
                <xdr:col>8</xdr:col>
                <xdr:colOff>419100</xdr:colOff>
                <xdr:row>27</xdr:row>
                <xdr:rowOff>200025</xdr:rowOff>
              </from>
              <to>
                <xdr:col>9</xdr:col>
                <xdr:colOff>476250</xdr:colOff>
                <xdr:row>29</xdr:row>
                <xdr:rowOff>38100</xdr:rowOff>
              </to>
            </anchor>
          </controlPr>
        </control>
      </mc:Choice>
    </mc:AlternateContent>
    <mc:AlternateContent xmlns:mc="http://schemas.openxmlformats.org/markup-compatibility/2006">
      <mc:Choice Requires="x14">
        <control shapeId="45107" r:id="rId44" name="Check Box 51">
          <controlPr defaultSize="0" autoFill="0" autoLine="0" autoPict="0" macro="[0]!SetSalary">
            <anchor moveWithCells="1">
              <from>
                <xdr:col>8</xdr:col>
                <xdr:colOff>419100</xdr:colOff>
                <xdr:row>28</xdr:row>
                <xdr:rowOff>200025</xdr:rowOff>
              </from>
              <to>
                <xdr:col>9</xdr:col>
                <xdr:colOff>476250</xdr:colOff>
                <xdr:row>30</xdr:row>
                <xdr:rowOff>38100</xdr:rowOff>
              </to>
            </anchor>
          </controlPr>
        </control>
      </mc:Choice>
    </mc:AlternateContent>
    <mc:AlternateContent xmlns:mc="http://schemas.openxmlformats.org/markup-compatibility/2006">
      <mc:Choice Requires="x14">
        <control shapeId="45108" r:id="rId45" name="Check Box 52">
          <controlPr defaultSize="0" autoFill="0" autoLine="0" autoPict="0" macro="[0]!SetSalary">
            <anchor moveWithCells="1">
              <from>
                <xdr:col>8</xdr:col>
                <xdr:colOff>419100</xdr:colOff>
                <xdr:row>29</xdr:row>
                <xdr:rowOff>200025</xdr:rowOff>
              </from>
              <to>
                <xdr:col>9</xdr:col>
                <xdr:colOff>476250</xdr:colOff>
                <xdr:row>31</xdr:row>
                <xdr:rowOff>38100</xdr:rowOff>
              </to>
            </anchor>
          </controlPr>
        </control>
      </mc:Choice>
    </mc:AlternateContent>
    <mc:AlternateContent xmlns:mc="http://schemas.openxmlformats.org/markup-compatibility/2006">
      <mc:Choice Requires="x14">
        <control shapeId="45109" r:id="rId46" name="Check Box 53">
          <controlPr defaultSize="0" autoFill="0" autoLine="0" autoPict="0" macro="[0]!SetSalary">
            <anchor moveWithCells="1">
              <from>
                <xdr:col>8</xdr:col>
                <xdr:colOff>419100</xdr:colOff>
                <xdr:row>30</xdr:row>
                <xdr:rowOff>200025</xdr:rowOff>
              </from>
              <to>
                <xdr:col>9</xdr:col>
                <xdr:colOff>476250</xdr:colOff>
                <xdr:row>32</xdr:row>
                <xdr:rowOff>38100</xdr:rowOff>
              </to>
            </anchor>
          </controlPr>
        </control>
      </mc:Choice>
    </mc:AlternateContent>
    <mc:AlternateContent xmlns:mc="http://schemas.openxmlformats.org/markup-compatibility/2006">
      <mc:Choice Requires="x14">
        <control shapeId="45110" r:id="rId47" name="Check Box 54">
          <controlPr defaultSize="0" autoFill="0" autoLine="0" autoPict="0" macro="[0]!SetSalary">
            <anchor moveWithCells="1">
              <from>
                <xdr:col>8</xdr:col>
                <xdr:colOff>419100</xdr:colOff>
                <xdr:row>31</xdr:row>
                <xdr:rowOff>200025</xdr:rowOff>
              </from>
              <to>
                <xdr:col>9</xdr:col>
                <xdr:colOff>476250</xdr:colOff>
                <xdr:row>33</xdr:row>
                <xdr:rowOff>38100</xdr:rowOff>
              </to>
            </anchor>
          </controlPr>
        </control>
      </mc:Choice>
    </mc:AlternateContent>
    <mc:AlternateContent xmlns:mc="http://schemas.openxmlformats.org/markup-compatibility/2006">
      <mc:Choice Requires="x14">
        <control shapeId="45111" r:id="rId48" name="Check Box 55">
          <controlPr defaultSize="0" autoFill="0" autoLine="0" autoPict="0" macro="[0]!SetSalary">
            <anchor moveWithCells="1">
              <from>
                <xdr:col>8</xdr:col>
                <xdr:colOff>419100</xdr:colOff>
                <xdr:row>32</xdr:row>
                <xdr:rowOff>200025</xdr:rowOff>
              </from>
              <to>
                <xdr:col>9</xdr:col>
                <xdr:colOff>476250</xdr:colOff>
                <xdr:row>34</xdr:row>
                <xdr:rowOff>38100</xdr:rowOff>
              </to>
            </anchor>
          </controlPr>
        </control>
      </mc:Choice>
    </mc:AlternateContent>
    <mc:AlternateContent xmlns:mc="http://schemas.openxmlformats.org/markup-compatibility/2006">
      <mc:Choice Requires="x14">
        <control shapeId="45112" r:id="rId49" name="Check Box 56">
          <controlPr defaultSize="0" autoFill="0" autoLine="0" autoPict="0" macro="[0]!SetSalary">
            <anchor moveWithCells="1">
              <from>
                <xdr:col>8</xdr:col>
                <xdr:colOff>419100</xdr:colOff>
                <xdr:row>33</xdr:row>
                <xdr:rowOff>200025</xdr:rowOff>
              </from>
              <to>
                <xdr:col>9</xdr:col>
                <xdr:colOff>476250</xdr:colOff>
                <xdr:row>35</xdr:row>
                <xdr:rowOff>38100</xdr:rowOff>
              </to>
            </anchor>
          </controlPr>
        </control>
      </mc:Choice>
    </mc:AlternateContent>
    <mc:AlternateContent xmlns:mc="http://schemas.openxmlformats.org/markup-compatibility/2006">
      <mc:Choice Requires="x14">
        <control shapeId="45113" r:id="rId50" name="Check Box 57">
          <controlPr defaultSize="0" autoFill="0" autoLine="0" autoPict="0" macro="[0]!SetSalary">
            <anchor moveWithCells="1">
              <from>
                <xdr:col>8</xdr:col>
                <xdr:colOff>419100</xdr:colOff>
                <xdr:row>34</xdr:row>
                <xdr:rowOff>200025</xdr:rowOff>
              </from>
              <to>
                <xdr:col>9</xdr:col>
                <xdr:colOff>476250</xdr:colOff>
                <xdr:row>36</xdr:row>
                <xdr:rowOff>38100</xdr:rowOff>
              </to>
            </anchor>
          </controlPr>
        </control>
      </mc:Choice>
    </mc:AlternateContent>
    <mc:AlternateContent xmlns:mc="http://schemas.openxmlformats.org/markup-compatibility/2006">
      <mc:Choice Requires="x14">
        <control shapeId="45114" r:id="rId51" name="Check Box 58">
          <controlPr defaultSize="0" autoFill="0" autoLine="0" autoPict="0" macro="[0]!SetSalary">
            <anchor moveWithCells="1">
              <from>
                <xdr:col>8</xdr:col>
                <xdr:colOff>419100</xdr:colOff>
                <xdr:row>35</xdr:row>
                <xdr:rowOff>200025</xdr:rowOff>
              </from>
              <to>
                <xdr:col>9</xdr:col>
                <xdr:colOff>476250</xdr:colOff>
                <xdr:row>37</xdr:row>
                <xdr:rowOff>38100</xdr:rowOff>
              </to>
            </anchor>
          </controlPr>
        </control>
      </mc:Choice>
    </mc:AlternateContent>
    <mc:AlternateContent xmlns:mc="http://schemas.openxmlformats.org/markup-compatibility/2006">
      <mc:Choice Requires="x14">
        <control shapeId="45115" r:id="rId52" name="Check Box 59">
          <controlPr defaultSize="0" autoFill="0" autoLine="0" autoPict="0" macro="[0]!SetSalary">
            <anchor moveWithCells="1">
              <from>
                <xdr:col>8</xdr:col>
                <xdr:colOff>419100</xdr:colOff>
                <xdr:row>36</xdr:row>
                <xdr:rowOff>200025</xdr:rowOff>
              </from>
              <to>
                <xdr:col>9</xdr:col>
                <xdr:colOff>476250</xdr:colOff>
                <xdr:row>38</xdr:row>
                <xdr:rowOff>38100</xdr:rowOff>
              </to>
            </anchor>
          </controlPr>
        </control>
      </mc:Choice>
    </mc:AlternateContent>
    <mc:AlternateContent xmlns:mc="http://schemas.openxmlformats.org/markup-compatibility/2006">
      <mc:Choice Requires="x14">
        <control shapeId="45116" r:id="rId53" name="Check Box 60">
          <controlPr defaultSize="0" autoFill="0" autoLine="0" autoPict="0" macro="[0]!SetSalary">
            <anchor moveWithCells="1">
              <from>
                <xdr:col>8</xdr:col>
                <xdr:colOff>419100</xdr:colOff>
                <xdr:row>37</xdr:row>
                <xdr:rowOff>200025</xdr:rowOff>
              </from>
              <to>
                <xdr:col>9</xdr:col>
                <xdr:colOff>476250</xdr:colOff>
                <xdr:row>39</xdr:row>
                <xdr:rowOff>38100</xdr:rowOff>
              </to>
            </anchor>
          </controlPr>
        </control>
      </mc:Choice>
    </mc:AlternateContent>
    <mc:AlternateContent xmlns:mc="http://schemas.openxmlformats.org/markup-compatibility/2006">
      <mc:Choice Requires="x14">
        <control shapeId="45117" r:id="rId54" name="Check Box 61">
          <controlPr defaultSize="0" autoFill="0" autoLine="0" autoPict="0" macro="[0]!SetSalary">
            <anchor moveWithCells="1">
              <from>
                <xdr:col>8</xdr:col>
                <xdr:colOff>419100</xdr:colOff>
                <xdr:row>38</xdr:row>
                <xdr:rowOff>200025</xdr:rowOff>
              </from>
              <to>
                <xdr:col>9</xdr:col>
                <xdr:colOff>476250</xdr:colOff>
                <xdr:row>40</xdr:row>
                <xdr:rowOff>38100</xdr:rowOff>
              </to>
            </anchor>
          </controlPr>
        </control>
      </mc:Choice>
    </mc:AlternateContent>
    <mc:AlternateContent xmlns:mc="http://schemas.openxmlformats.org/markup-compatibility/2006">
      <mc:Choice Requires="x14">
        <control shapeId="45118" r:id="rId55" name="Check Box 62">
          <controlPr defaultSize="0" autoFill="0" autoLine="0" autoPict="0" macro="[0]!SetSalary">
            <anchor moveWithCells="1">
              <from>
                <xdr:col>8</xdr:col>
                <xdr:colOff>419100</xdr:colOff>
                <xdr:row>39</xdr:row>
                <xdr:rowOff>200025</xdr:rowOff>
              </from>
              <to>
                <xdr:col>9</xdr:col>
                <xdr:colOff>476250</xdr:colOff>
                <xdr:row>41</xdr:row>
                <xdr:rowOff>38100</xdr:rowOff>
              </to>
            </anchor>
          </controlPr>
        </control>
      </mc:Choice>
    </mc:AlternateContent>
    <mc:AlternateContent xmlns:mc="http://schemas.openxmlformats.org/markup-compatibility/2006">
      <mc:Choice Requires="x14">
        <control shapeId="45119" r:id="rId56" name="Check Box 63">
          <controlPr defaultSize="0" autoFill="0" autoLine="0" autoPict="0" macro="[0]!SetSalary">
            <anchor moveWithCells="1">
              <from>
                <xdr:col>8</xdr:col>
                <xdr:colOff>419100</xdr:colOff>
                <xdr:row>40</xdr:row>
                <xdr:rowOff>200025</xdr:rowOff>
              </from>
              <to>
                <xdr:col>9</xdr:col>
                <xdr:colOff>476250</xdr:colOff>
                <xdr:row>42</xdr:row>
                <xdr:rowOff>38100</xdr:rowOff>
              </to>
            </anchor>
          </controlPr>
        </control>
      </mc:Choice>
    </mc:AlternateContent>
    <mc:AlternateContent xmlns:mc="http://schemas.openxmlformats.org/markup-compatibility/2006">
      <mc:Choice Requires="x14">
        <control shapeId="45120" r:id="rId57" name="Check Box 64">
          <controlPr defaultSize="0" autoFill="0" autoLine="0" autoPict="0" macro="[0]!SetSalary">
            <anchor moveWithCells="1">
              <from>
                <xdr:col>8</xdr:col>
                <xdr:colOff>419100</xdr:colOff>
                <xdr:row>41</xdr:row>
                <xdr:rowOff>200025</xdr:rowOff>
              </from>
              <to>
                <xdr:col>9</xdr:col>
                <xdr:colOff>476250</xdr:colOff>
                <xdr:row>43</xdr:row>
                <xdr:rowOff>38100</xdr:rowOff>
              </to>
            </anchor>
          </controlPr>
        </control>
      </mc:Choice>
    </mc:AlternateContent>
    <mc:AlternateContent xmlns:mc="http://schemas.openxmlformats.org/markup-compatibility/2006">
      <mc:Choice Requires="x14">
        <control shapeId="45121" r:id="rId58" name="Check Box 65">
          <controlPr defaultSize="0" autoFill="0" autoLine="0" autoPict="0" macro="[0]!SetSalary">
            <anchor moveWithCells="1">
              <from>
                <xdr:col>8</xdr:col>
                <xdr:colOff>419100</xdr:colOff>
                <xdr:row>42</xdr:row>
                <xdr:rowOff>200025</xdr:rowOff>
              </from>
              <to>
                <xdr:col>9</xdr:col>
                <xdr:colOff>476250</xdr:colOff>
                <xdr:row>44</xdr:row>
                <xdr:rowOff>38100</xdr:rowOff>
              </to>
            </anchor>
          </controlPr>
        </control>
      </mc:Choice>
    </mc:AlternateContent>
    <mc:AlternateContent xmlns:mc="http://schemas.openxmlformats.org/markup-compatibility/2006">
      <mc:Choice Requires="x14">
        <control shapeId="45122" r:id="rId59" name="Check Box 66">
          <controlPr defaultSize="0" autoFill="0" autoLine="0" autoPict="0" macro="[0]!SetSalary">
            <anchor moveWithCells="1">
              <from>
                <xdr:col>8</xdr:col>
                <xdr:colOff>419100</xdr:colOff>
                <xdr:row>43</xdr:row>
                <xdr:rowOff>200025</xdr:rowOff>
              </from>
              <to>
                <xdr:col>9</xdr:col>
                <xdr:colOff>476250</xdr:colOff>
                <xdr:row>45</xdr:row>
                <xdr:rowOff>38100</xdr:rowOff>
              </to>
            </anchor>
          </controlPr>
        </control>
      </mc:Choice>
    </mc:AlternateContent>
    <mc:AlternateContent xmlns:mc="http://schemas.openxmlformats.org/markup-compatibility/2006">
      <mc:Choice Requires="x14">
        <control shapeId="45123" r:id="rId60" name="Check Box 67">
          <controlPr defaultSize="0" autoFill="0" autoLine="0" autoPict="0" macro="[0]!SetSalary">
            <anchor moveWithCells="1">
              <from>
                <xdr:col>8</xdr:col>
                <xdr:colOff>419100</xdr:colOff>
                <xdr:row>44</xdr:row>
                <xdr:rowOff>200025</xdr:rowOff>
              </from>
              <to>
                <xdr:col>9</xdr:col>
                <xdr:colOff>476250</xdr:colOff>
                <xdr:row>46</xdr:row>
                <xdr:rowOff>38100</xdr:rowOff>
              </to>
            </anchor>
          </controlPr>
        </control>
      </mc:Choice>
    </mc:AlternateContent>
    <mc:AlternateContent xmlns:mc="http://schemas.openxmlformats.org/markup-compatibility/2006">
      <mc:Choice Requires="x14">
        <control shapeId="45124" r:id="rId61" name="Check Box 68">
          <controlPr defaultSize="0" autoFill="0" autoLine="0" autoPict="0" macro="[0]!SetSalary">
            <anchor moveWithCells="1">
              <from>
                <xdr:col>8</xdr:col>
                <xdr:colOff>419100</xdr:colOff>
                <xdr:row>45</xdr:row>
                <xdr:rowOff>200025</xdr:rowOff>
              </from>
              <to>
                <xdr:col>9</xdr:col>
                <xdr:colOff>476250</xdr:colOff>
                <xdr:row>47</xdr:row>
                <xdr:rowOff>38100</xdr:rowOff>
              </to>
            </anchor>
          </controlPr>
        </control>
      </mc:Choice>
    </mc:AlternateContent>
    <mc:AlternateContent xmlns:mc="http://schemas.openxmlformats.org/markup-compatibility/2006">
      <mc:Choice Requires="x14">
        <control shapeId="45125" r:id="rId62" name="Check Box 69">
          <controlPr defaultSize="0" autoFill="0" autoLine="0" autoPict="0" macro="[0]!SetSalary">
            <anchor moveWithCells="1">
              <from>
                <xdr:col>8</xdr:col>
                <xdr:colOff>419100</xdr:colOff>
                <xdr:row>46</xdr:row>
                <xdr:rowOff>200025</xdr:rowOff>
              </from>
              <to>
                <xdr:col>9</xdr:col>
                <xdr:colOff>476250</xdr:colOff>
                <xdr:row>48</xdr:row>
                <xdr:rowOff>38100</xdr:rowOff>
              </to>
            </anchor>
          </controlPr>
        </control>
      </mc:Choice>
    </mc:AlternateContent>
    <mc:AlternateContent xmlns:mc="http://schemas.openxmlformats.org/markup-compatibility/2006">
      <mc:Choice Requires="x14">
        <control shapeId="45126" r:id="rId63" name="Check Box 70">
          <controlPr defaultSize="0" autoFill="0" autoLine="0" autoPict="0" macro="[0]!SetSalary">
            <anchor moveWithCells="1">
              <from>
                <xdr:col>8</xdr:col>
                <xdr:colOff>419100</xdr:colOff>
                <xdr:row>47</xdr:row>
                <xdr:rowOff>200025</xdr:rowOff>
              </from>
              <to>
                <xdr:col>9</xdr:col>
                <xdr:colOff>476250</xdr:colOff>
                <xdr:row>49</xdr:row>
                <xdr:rowOff>38100</xdr:rowOff>
              </to>
            </anchor>
          </controlPr>
        </control>
      </mc:Choice>
    </mc:AlternateContent>
    <mc:AlternateContent xmlns:mc="http://schemas.openxmlformats.org/markup-compatibility/2006">
      <mc:Choice Requires="x14">
        <control shapeId="45127" r:id="rId64" name="Check Box 71">
          <controlPr defaultSize="0" autoFill="0" autoLine="0" autoPict="0" macro="[0]!SetSalary">
            <anchor moveWithCells="1">
              <from>
                <xdr:col>8</xdr:col>
                <xdr:colOff>419100</xdr:colOff>
                <xdr:row>48</xdr:row>
                <xdr:rowOff>200025</xdr:rowOff>
              </from>
              <to>
                <xdr:col>9</xdr:col>
                <xdr:colOff>476250</xdr:colOff>
                <xdr:row>50</xdr:row>
                <xdr:rowOff>38100</xdr:rowOff>
              </to>
            </anchor>
          </controlPr>
        </control>
      </mc:Choice>
    </mc:AlternateContent>
    <mc:AlternateContent xmlns:mc="http://schemas.openxmlformats.org/markup-compatibility/2006">
      <mc:Choice Requires="x14">
        <control shapeId="45128" r:id="rId65" name="Check Box 72">
          <controlPr defaultSize="0" autoFill="0" autoLine="0" autoPict="0" macro="[0]!SetSalary">
            <anchor moveWithCells="1">
              <from>
                <xdr:col>8</xdr:col>
                <xdr:colOff>419100</xdr:colOff>
                <xdr:row>49</xdr:row>
                <xdr:rowOff>200025</xdr:rowOff>
              </from>
              <to>
                <xdr:col>9</xdr:col>
                <xdr:colOff>476250</xdr:colOff>
                <xdr:row>51</xdr:row>
                <xdr:rowOff>38100</xdr:rowOff>
              </to>
            </anchor>
          </controlPr>
        </control>
      </mc:Choice>
    </mc:AlternateContent>
    <mc:AlternateContent xmlns:mc="http://schemas.openxmlformats.org/markup-compatibility/2006">
      <mc:Choice Requires="x14">
        <control shapeId="45129" r:id="rId66" name="Check Box 73">
          <controlPr defaultSize="0" autoFill="0" autoLine="0" autoPict="0" macro="[0]!SetSalary">
            <anchor moveWithCells="1">
              <from>
                <xdr:col>8</xdr:col>
                <xdr:colOff>419100</xdr:colOff>
                <xdr:row>50</xdr:row>
                <xdr:rowOff>200025</xdr:rowOff>
              </from>
              <to>
                <xdr:col>9</xdr:col>
                <xdr:colOff>476250</xdr:colOff>
                <xdr:row>52</xdr:row>
                <xdr:rowOff>38100</xdr:rowOff>
              </to>
            </anchor>
          </controlPr>
        </control>
      </mc:Choice>
    </mc:AlternateContent>
    <mc:AlternateContent xmlns:mc="http://schemas.openxmlformats.org/markup-compatibility/2006">
      <mc:Choice Requires="x14">
        <control shapeId="45130" r:id="rId67" name="Check Box 74">
          <controlPr defaultSize="0" autoFill="0" autoLine="0" autoPict="0" macro="[0]!SetSalary">
            <anchor moveWithCells="1">
              <from>
                <xdr:col>8</xdr:col>
                <xdr:colOff>419100</xdr:colOff>
                <xdr:row>51</xdr:row>
                <xdr:rowOff>200025</xdr:rowOff>
              </from>
              <to>
                <xdr:col>9</xdr:col>
                <xdr:colOff>476250</xdr:colOff>
                <xdr:row>53</xdr:row>
                <xdr:rowOff>38100</xdr:rowOff>
              </to>
            </anchor>
          </controlPr>
        </control>
      </mc:Choice>
    </mc:AlternateContent>
    <mc:AlternateContent xmlns:mc="http://schemas.openxmlformats.org/markup-compatibility/2006">
      <mc:Choice Requires="x14">
        <control shapeId="45131" r:id="rId68" name="Check Box 75">
          <controlPr defaultSize="0" autoFill="0" autoLine="0" autoPict="0" macro="[0]!SetSalary">
            <anchor moveWithCells="1">
              <from>
                <xdr:col>8</xdr:col>
                <xdr:colOff>419100</xdr:colOff>
                <xdr:row>52</xdr:row>
                <xdr:rowOff>200025</xdr:rowOff>
              </from>
              <to>
                <xdr:col>9</xdr:col>
                <xdr:colOff>476250</xdr:colOff>
                <xdr:row>54</xdr:row>
                <xdr:rowOff>38100</xdr:rowOff>
              </to>
            </anchor>
          </controlPr>
        </control>
      </mc:Choice>
    </mc:AlternateContent>
    <mc:AlternateContent xmlns:mc="http://schemas.openxmlformats.org/markup-compatibility/2006">
      <mc:Choice Requires="x14">
        <control shapeId="45132" r:id="rId69" name="Check Box 76">
          <controlPr defaultSize="0" autoFill="0" autoLine="0" autoPict="0" macro="[0]!SetSalary">
            <anchor moveWithCells="1">
              <from>
                <xdr:col>8</xdr:col>
                <xdr:colOff>419100</xdr:colOff>
                <xdr:row>53</xdr:row>
                <xdr:rowOff>200025</xdr:rowOff>
              </from>
              <to>
                <xdr:col>9</xdr:col>
                <xdr:colOff>476250</xdr:colOff>
                <xdr:row>55</xdr:row>
                <xdr:rowOff>38100</xdr:rowOff>
              </to>
            </anchor>
          </controlPr>
        </control>
      </mc:Choice>
    </mc:AlternateContent>
    <mc:AlternateContent xmlns:mc="http://schemas.openxmlformats.org/markup-compatibility/2006">
      <mc:Choice Requires="x14">
        <control shapeId="45133" r:id="rId70" name="Check Box 77">
          <controlPr defaultSize="0" autoFill="0" autoLine="0" autoPict="0" macro="[0]!SetSalary">
            <anchor moveWithCells="1">
              <from>
                <xdr:col>8</xdr:col>
                <xdr:colOff>419100</xdr:colOff>
                <xdr:row>54</xdr:row>
                <xdr:rowOff>200025</xdr:rowOff>
              </from>
              <to>
                <xdr:col>9</xdr:col>
                <xdr:colOff>476250</xdr:colOff>
                <xdr:row>56</xdr:row>
                <xdr:rowOff>38100</xdr:rowOff>
              </to>
            </anchor>
          </controlPr>
        </control>
      </mc:Choice>
    </mc:AlternateContent>
    <mc:AlternateContent xmlns:mc="http://schemas.openxmlformats.org/markup-compatibility/2006">
      <mc:Choice Requires="x14">
        <control shapeId="45134" r:id="rId71" name="Check Box 78">
          <controlPr defaultSize="0" autoFill="0" autoLine="0" autoPict="0" macro="[0]!SetSalary">
            <anchor moveWithCells="1">
              <from>
                <xdr:col>8</xdr:col>
                <xdr:colOff>419100</xdr:colOff>
                <xdr:row>55</xdr:row>
                <xdr:rowOff>200025</xdr:rowOff>
              </from>
              <to>
                <xdr:col>9</xdr:col>
                <xdr:colOff>476250</xdr:colOff>
                <xdr:row>57</xdr:row>
                <xdr:rowOff>38100</xdr:rowOff>
              </to>
            </anchor>
          </controlPr>
        </control>
      </mc:Choice>
    </mc:AlternateContent>
    <mc:AlternateContent xmlns:mc="http://schemas.openxmlformats.org/markup-compatibility/2006">
      <mc:Choice Requires="x14">
        <control shapeId="45135" r:id="rId72" name="Check Box 79">
          <controlPr defaultSize="0" autoFill="0" autoLine="0" autoPict="0" macro="[0]!SetSalary">
            <anchor moveWithCells="1">
              <from>
                <xdr:col>8</xdr:col>
                <xdr:colOff>419100</xdr:colOff>
                <xdr:row>56</xdr:row>
                <xdr:rowOff>200025</xdr:rowOff>
              </from>
              <to>
                <xdr:col>9</xdr:col>
                <xdr:colOff>476250</xdr:colOff>
                <xdr:row>58</xdr:row>
                <xdr:rowOff>38100</xdr:rowOff>
              </to>
            </anchor>
          </controlPr>
        </control>
      </mc:Choice>
    </mc:AlternateContent>
    <mc:AlternateContent xmlns:mc="http://schemas.openxmlformats.org/markup-compatibility/2006">
      <mc:Choice Requires="x14">
        <control shapeId="45136" r:id="rId73" name="Check Box 80">
          <controlPr defaultSize="0" autoFill="0" autoLine="0" autoPict="0" macro="[0]!SetSalary">
            <anchor moveWithCells="1">
              <from>
                <xdr:col>8</xdr:col>
                <xdr:colOff>419100</xdr:colOff>
                <xdr:row>57</xdr:row>
                <xdr:rowOff>200025</xdr:rowOff>
              </from>
              <to>
                <xdr:col>9</xdr:col>
                <xdr:colOff>476250</xdr:colOff>
                <xdr:row>59</xdr:row>
                <xdr:rowOff>38100</xdr:rowOff>
              </to>
            </anchor>
          </controlPr>
        </control>
      </mc:Choice>
    </mc:AlternateContent>
    <mc:AlternateContent xmlns:mc="http://schemas.openxmlformats.org/markup-compatibility/2006">
      <mc:Choice Requires="x14">
        <control shapeId="45137" r:id="rId74" name="Check Box 81">
          <controlPr defaultSize="0" autoFill="0" autoLine="0" autoPict="0" macro="[0]!SetSalary">
            <anchor moveWithCells="1">
              <from>
                <xdr:col>8</xdr:col>
                <xdr:colOff>419100</xdr:colOff>
                <xdr:row>58</xdr:row>
                <xdr:rowOff>200025</xdr:rowOff>
              </from>
              <to>
                <xdr:col>9</xdr:col>
                <xdr:colOff>476250</xdr:colOff>
                <xdr:row>60</xdr:row>
                <xdr:rowOff>38100</xdr:rowOff>
              </to>
            </anchor>
          </controlPr>
        </control>
      </mc:Choice>
    </mc:AlternateContent>
    <mc:AlternateContent xmlns:mc="http://schemas.openxmlformats.org/markup-compatibility/2006">
      <mc:Choice Requires="x14">
        <control shapeId="45138" r:id="rId75" name="Check Box 82">
          <controlPr defaultSize="0" autoFill="0" autoLine="0" autoPict="0" macro="[0]!SetSalary">
            <anchor moveWithCells="1">
              <from>
                <xdr:col>8</xdr:col>
                <xdr:colOff>419100</xdr:colOff>
                <xdr:row>59</xdr:row>
                <xdr:rowOff>200025</xdr:rowOff>
              </from>
              <to>
                <xdr:col>9</xdr:col>
                <xdr:colOff>476250</xdr:colOff>
                <xdr:row>61</xdr:row>
                <xdr:rowOff>38100</xdr:rowOff>
              </to>
            </anchor>
          </controlPr>
        </control>
      </mc:Choice>
    </mc:AlternateContent>
    <mc:AlternateContent xmlns:mc="http://schemas.openxmlformats.org/markup-compatibility/2006">
      <mc:Choice Requires="x14">
        <control shapeId="45139" r:id="rId76" name="Check Box 83">
          <controlPr defaultSize="0" autoFill="0" autoLine="0" autoPict="0" macro="[0]!SetSalary">
            <anchor moveWithCells="1">
              <from>
                <xdr:col>8</xdr:col>
                <xdr:colOff>419100</xdr:colOff>
                <xdr:row>60</xdr:row>
                <xdr:rowOff>200025</xdr:rowOff>
              </from>
              <to>
                <xdr:col>9</xdr:col>
                <xdr:colOff>476250</xdr:colOff>
                <xdr:row>62</xdr:row>
                <xdr:rowOff>38100</xdr:rowOff>
              </to>
            </anchor>
          </controlPr>
        </control>
      </mc:Choice>
    </mc:AlternateContent>
    <mc:AlternateContent xmlns:mc="http://schemas.openxmlformats.org/markup-compatibility/2006">
      <mc:Choice Requires="x14">
        <control shapeId="45140" r:id="rId77" name="Check Box 84">
          <controlPr defaultSize="0" autoFill="0" autoLine="0" autoPict="0" macro="[0]!SetSalary">
            <anchor moveWithCells="1">
              <from>
                <xdr:col>8</xdr:col>
                <xdr:colOff>419100</xdr:colOff>
                <xdr:row>61</xdr:row>
                <xdr:rowOff>200025</xdr:rowOff>
              </from>
              <to>
                <xdr:col>9</xdr:col>
                <xdr:colOff>476250</xdr:colOff>
                <xdr:row>63</xdr:row>
                <xdr:rowOff>38100</xdr:rowOff>
              </to>
            </anchor>
          </controlPr>
        </control>
      </mc:Choice>
    </mc:AlternateContent>
    <mc:AlternateContent xmlns:mc="http://schemas.openxmlformats.org/markup-compatibility/2006">
      <mc:Choice Requires="x14">
        <control shapeId="45141" r:id="rId78" name="Check Box 85">
          <controlPr defaultSize="0" autoFill="0" autoLine="0" autoPict="0" macro="[0]!SetSalary">
            <anchor moveWithCells="1">
              <from>
                <xdr:col>8</xdr:col>
                <xdr:colOff>419100</xdr:colOff>
                <xdr:row>62</xdr:row>
                <xdr:rowOff>200025</xdr:rowOff>
              </from>
              <to>
                <xdr:col>9</xdr:col>
                <xdr:colOff>476250</xdr:colOff>
                <xdr:row>64</xdr:row>
                <xdr:rowOff>38100</xdr:rowOff>
              </to>
            </anchor>
          </controlPr>
        </control>
      </mc:Choice>
    </mc:AlternateContent>
    <mc:AlternateContent xmlns:mc="http://schemas.openxmlformats.org/markup-compatibility/2006">
      <mc:Choice Requires="x14">
        <control shapeId="45142" r:id="rId79" name="Check Box 86">
          <controlPr defaultSize="0" autoFill="0" autoLine="0" autoPict="0" macro="[0]!SetSalary">
            <anchor moveWithCells="1">
              <from>
                <xdr:col>8</xdr:col>
                <xdr:colOff>419100</xdr:colOff>
                <xdr:row>63</xdr:row>
                <xdr:rowOff>200025</xdr:rowOff>
              </from>
              <to>
                <xdr:col>9</xdr:col>
                <xdr:colOff>476250</xdr:colOff>
                <xdr:row>65</xdr:row>
                <xdr:rowOff>38100</xdr:rowOff>
              </to>
            </anchor>
          </controlPr>
        </control>
      </mc:Choice>
    </mc:AlternateContent>
    <mc:AlternateContent xmlns:mc="http://schemas.openxmlformats.org/markup-compatibility/2006">
      <mc:Choice Requires="x14">
        <control shapeId="45143" r:id="rId80" name="Check Box 87">
          <controlPr defaultSize="0" autoFill="0" autoLine="0" autoPict="0" macro="[0]!SetSalary">
            <anchor moveWithCells="1">
              <from>
                <xdr:col>8</xdr:col>
                <xdr:colOff>419100</xdr:colOff>
                <xdr:row>64</xdr:row>
                <xdr:rowOff>200025</xdr:rowOff>
              </from>
              <to>
                <xdr:col>9</xdr:col>
                <xdr:colOff>476250</xdr:colOff>
                <xdr:row>66</xdr:row>
                <xdr:rowOff>38100</xdr:rowOff>
              </to>
            </anchor>
          </controlPr>
        </control>
      </mc:Choice>
    </mc:AlternateContent>
    <mc:AlternateContent xmlns:mc="http://schemas.openxmlformats.org/markup-compatibility/2006">
      <mc:Choice Requires="x14">
        <control shapeId="45144" r:id="rId81" name="Check Box 88">
          <controlPr defaultSize="0" autoFill="0" autoLine="0" autoPict="0" macro="[0]!SetSalary">
            <anchor moveWithCells="1">
              <from>
                <xdr:col>8</xdr:col>
                <xdr:colOff>419100</xdr:colOff>
                <xdr:row>65</xdr:row>
                <xdr:rowOff>200025</xdr:rowOff>
              </from>
              <to>
                <xdr:col>9</xdr:col>
                <xdr:colOff>476250</xdr:colOff>
                <xdr:row>67</xdr:row>
                <xdr:rowOff>38100</xdr:rowOff>
              </to>
            </anchor>
          </controlPr>
        </control>
      </mc:Choice>
    </mc:AlternateContent>
    <mc:AlternateContent xmlns:mc="http://schemas.openxmlformats.org/markup-compatibility/2006">
      <mc:Choice Requires="x14">
        <control shapeId="45145" r:id="rId82" name="Check Box 89">
          <controlPr defaultSize="0" autoFill="0" autoLine="0" autoPict="0" macro="[0]!SetSalary">
            <anchor moveWithCells="1">
              <from>
                <xdr:col>8</xdr:col>
                <xdr:colOff>419100</xdr:colOff>
                <xdr:row>66</xdr:row>
                <xdr:rowOff>200025</xdr:rowOff>
              </from>
              <to>
                <xdr:col>9</xdr:col>
                <xdr:colOff>476250</xdr:colOff>
                <xdr:row>68</xdr:row>
                <xdr:rowOff>38100</xdr:rowOff>
              </to>
            </anchor>
          </controlPr>
        </control>
      </mc:Choice>
    </mc:AlternateContent>
    <mc:AlternateContent xmlns:mc="http://schemas.openxmlformats.org/markup-compatibility/2006">
      <mc:Choice Requires="x14">
        <control shapeId="45146" r:id="rId83" name="Check Box 90">
          <controlPr defaultSize="0" autoFill="0" autoLine="0" autoPict="0" macro="[0]!SetSalary">
            <anchor moveWithCells="1">
              <from>
                <xdr:col>8</xdr:col>
                <xdr:colOff>419100</xdr:colOff>
                <xdr:row>67</xdr:row>
                <xdr:rowOff>200025</xdr:rowOff>
              </from>
              <to>
                <xdr:col>9</xdr:col>
                <xdr:colOff>476250</xdr:colOff>
                <xdr:row>69</xdr:row>
                <xdr:rowOff>38100</xdr:rowOff>
              </to>
            </anchor>
          </controlPr>
        </control>
      </mc:Choice>
    </mc:AlternateContent>
    <mc:AlternateContent xmlns:mc="http://schemas.openxmlformats.org/markup-compatibility/2006">
      <mc:Choice Requires="x14">
        <control shapeId="45147" r:id="rId84" name="Check Box 91">
          <controlPr defaultSize="0" autoFill="0" autoLine="0" autoPict="0" macro="[0]!SetSalary">
            <anchor moveWithCells="1">
              <from>
                <xdr:col>8</xdr:col>
                <xdr:colOff>419100</xdr:colOff>
                <xdr:row>68</xdr:row>
                <xdr:rowOff>200025</xdr:rowOff>
              </from>
              <to>
                <xdr:col>9</xdr:col>
                <xdr:colOff>476250</xdr:colOff>
                <xdr:row>70</xdr:row>
                <xdr:rowOff>38100</xdr:rowOff>
              </to>
            </anchor>
          </controlPr>
        </control>
      </mc:Choice>
    </mc:AlternateContent>
    <mc:AlternateContent xmlns:mc="http://schemas.openxmlformats.org/markup-compatibility/2006">
      <mc:Choice Requires="x14">
        <control shapeId="45148" r:id="rId85" name="Check Box 92">
          <controlPr defaultSize="0" autoFill="0" autoLine="0" autoPict="0" macro="[0]!SetSalary">
            <anchor moveWithCells="1">
              <from>
                <xdr:col>8</xdr:col>
                <xdr:colOff>419100</xdr:colOff>
                <xdr:row>69</xdr:row>
                <xdr:rowOff>200025</xdr:rowOff>
              </from>
              <to>
                <xdr:col>9</xdr:col>
                <xdr:colOff>476250</xdr:colOff>
                <xdr:row>71</xdr:row>
                <xdr:rowOff>38100</xdr:rowOff>
              </to>
            </anchor>
          </controlPr>
        </control>
      </mc:Choice>
    </mc:AlternateContent>
    <mc:AlternateContent xmlns:mc="http://schemas.openxmlformats.org/markup-compatibility/2006">
      <mc:Choice Requires="x14">
        <control shapeId="45149" r:id="rId86" name="Check Box 93">
          <controlPr defaultSize="0" autoFill="0" autoLine="0" autoPict="0" macro="[0]!SetSalary">
            <anchor moveWithCells="1">
              <from>
                <xdr:col>8</xdr:col>
                <xdr:colOff>419100</xdr:colOff>
                <xdr:row>70</xdr:row>
                <xdr:rowOff>200025</xdr:rowOff>
              </from>
              <to>
                <xdr:col>9</xdr:col>
                <xdr:colOff>476250</xdr:colOff>
                <xdr:row>72</xdr:row>
                <xdr:rowOff>38100</xdr:rowOff>
              </to>
            </anchor>
          </controlPr>
        </control>
      </mc:Choice>
    </mc:AlternateContent>
    <mc:AlternateContent xmlns:mc="http://schemas.openxmlformats.org/markup-compatibility/2006">
      <mc:Choice Requires="x14">
        <control shapeId="45150" r:id="rId87" name="Check Box 94">
          <controlPr defaultSize="0" autoFill="0" autoLine="0" autoPict="0" macro="[0]!SetSalary">
            <anchor moveWithCells="1">
              <from>
                <xdr:col>8</xdr:col>
                <xdr:colOff>419100</xdr:colOff>
                <xdr:row>71</xdr:row>
                <xdr:rowOff>200025</xdr:rowOff>
              </from>
              <to>
                <xdr:col>9</xdr:col>
                <xdr:colOff>476250</xdr:colOff>
                <xdr:row>73</xdr:row>
                <xdr:rowOff>38100</xdr:rowOff>
              </to>
            </anchor>
          </controlPr>
        </control>
      </mc:Choice>
    </mc:AlternateContent>
    <mc:AlternateContent xmlns:mc="http://schemas.openxmlformats.org/markup-compatibility/2006">
      <mc:Choice Requires="x14">
        <control shapeId="45151" r:id="rId88" name="Check Box 95">
          <controlPr defaultSize="0" autoFill="0" autoLine="0" autoPict="0" macro="[0]!SetSalary">
            <anchor moveWithCells="1">
              <from>
                <xdr:col>8</xdr:col>
                <xdr:colOff>419100</xdr:colOff>
                <xdr:row>72</xdr:row>
                <xdr:rowOff>200025</xdr:rowOff>
              </from>
              <to>
                <xdr:col>9</xdr:col>
                <xdr:colOff>476250</xdr:colOff>
                <xdr:row>74</xdr:row>
                <xdr:rowOff>38100</xdr:rowOff>
              </to>
            </anchor>
          </controlPr>
        </control>
      </mc:Choice>
    </mc:AlternateContent>
    <mc:AlternateContent xmlns:mc="http://schemas.openxmlformats.org/markup-compatibility/2006">
      <mc:Choice Requires="x14">
        <control shapeId="45152" r:id="rId89" name="Check Box 96">
          <controlPr defaultSize="0" autoFill="0" autoLine="0" autoPict="0" macro="[0]!SetSalary">
            <anchor moveWithCells="1">
              <from>
                <xdr:col>8</xdr:col>
                <xdr:colOff>419100</xdr:colOff>
                <xdr:row>73</xdr:row>
                <xdr:rowOff>200025</xdr:rowOff>
              </from>
              <to>
                <xdr:col>9</xdr:col>
                <xdr:colOff>476250</xdr:colOff>
                <xdr:row>75</xdr:row>
                <xdr:rowOff>38100</xdr:rowOff>
              </to>
            </anchor>
          </controlPr>
        </control>
      </mc:Choice>
    </mc:AlternateContent>
    <mc:AlternateContent xmlns:mc="http://schemas.openxmlformats.org/markup-compatibility/2006">
      <mc:Choice Requires="x14">
        <control shapeId="45153" r:id="rId90" name="Check Box 97">
          <controlPr defaultSize="0" autoFill="0" autoLine="0" autoPict="0" macro="[0]!SetSalary">
            <anchor moveWithCells="1">
              <from>
                <xdr:col>8</xdr:col>
                <xdr:colOff>419100</xdr:colOff>
                <xdr:row>74</xdr:row>
                <xdr:rowOff>200025</xdr:rowOff>
              </from>
              <to>
                <xdr:col>9</xdr:col>
                <xdr:colOff>476250</xdr:colOff>
                <xdr:row>76</xdr:row>
                <xdr:rowOff>38100</xdr:rowOff>
              </to>
            </anchor>
          </controlPr>
        </control>
      </mc:Choice>
    </mc:AlternateContent>
    <mc:AlternateContent xmlns:mc="http://schemas.openxmlformats.org/markup-compatibility/2006">
      <mc:Choice Requires="x14">
        <control shapeId="45154" r:id="rId91" name="Check Box 98">
          <controlPr defaultSize="0" autoFill="0" autoLine="0" autoPict="0" macro="[0]!SetSalary">
            <anchor moveWithCells="1">
              <from>
                <xdr:col>8</xdr:col>
                <xdr:colOff>419100</xdr:colOff>
                <xdr:row>75</xdr:row>
                <xdr:rowOff>200025</xdr:rowOff>
              </from>
              <to>
                <xdr:col>9</xdr:col>
                <xdr:colOff>476250</xdr:colOff>
                <xdr:row>77</xdr:row>
                <xdr:rowOff>38100</xdr:rowOff>
              </to>
            </anchor>
          </controlPr>
        </control>
      </mc:Choice>
    </mc:AlternateContent>
    <mc:AlternateContent xmlns:mc="http://schemas.openxmlformats.org/markup-compatibility/2006">
      <mc:Choice Requires="x14">
        <control shapeId="45155" r:id="rId92" name="Check Box 99">
          <controlPr defaultSize="0" autoFill="0" autoLine="0" autoPict="0" macro="[0]!SetSalary">
            <anchor moveWithCells="1">
              <from>
                <xdr:col>8</xdr:col>
                <xdr:colOff>419100</xdr:colOff>
                <xdr:row>76</xdr:row>
                <xdr:rowOff>200025</xdr:rowOff>
              </from>
              <to>
                <xdr:col>9</xdr:col>
                <xdr:colOff>476250</xdr:colOff>
                <xdr:row>78</xdr:row>
                <xdr:rowOff>38100</xdr:rowOff>
              </to>
            </anchor>
          </controlPr>
        </control>
      </mc:Choice>
    </mc:AlternateContent>
    <mc:AlternateContent xmlns:mc="http://schemas.openxmlformats.org/markup-compatibility/2006">
      <mc:Choice Requires="x14">
        <control shapeId="45156" r:id="rId93" name="Check Box 100">
          <controlPr defaultSize="0" autoFill="0" autoLine="0" autoPict="0" macro="[0]!SetSalary">
            <anchor moveWithCells="1">
              <from>
                <xdr:col>8</xdr:col>
                <xdr:colOff>419100</xdr:colOff>
                <xdr:row>77</xdr:row>
                <xdr:rowOff>200025</xdr:rowOff>
              </from>
              <to>
                <xdr:col>9</xdr:col>
                <xdr:colOff>476250</xdr:colOff>
                <xdr:row>79</xdr:row>
                <xdr:rowOff>38100</xdr:rowOff>
              </to>
            </anchor>
          </controlPr>
        </control>
      </mc:Choice>
    </mc:AlternateContent>
    <mc:AlternateContent xmlns:mc="http://schemas.openxmlformats.org/markup-compatibility/2006">
      <mc:Choice Requires="x14">
        <control shapeId="45157" r:id="rId94" name="Check Box 101">
          <controlPr defaultSize="0" autoFill="0" autoLine="0" autoPict="0" macro="[0]!SetSalary">
            <anchor moveWithCells="1">
              <from>
                <xdr:col>8</xdr:col>
                <xdr:colOff>419100</xdr:colOff>
                <xdr:row>78</xdr:row>
                <xdr:rowOff>200025</xdr:rowOff>
              </from>
              <to>
                <xdr:col>9</xdr:col>
                <xdr:colOff>476250</xdr:colOff>
                <xdr:row>80</xdr:row>
                <xdr:rowOff>38100</xdr:rowOff>
              </to>
            </anchor>
          </controlPr>
        </control>
      </mc:Choice>
    </mc:AlternateContent>
    <mc:AlternateContent xmlns:mc="http://schemas.openxmlformats.org/markup-compatibility/2006">
      <mc:Choice Requires="x14">
        <control shapeId="45158" r:id="rId95" name="Check Box 102">
          <controlPr defaultSize="0" autoFill="0" autoLine="0" autoPict="0" macro="[0]!SetSalary">
            <anchor moveWithCells="1">
              <from>
                <xdr:col>8</xdr:col>
                <xdr:colOff>419100</xdr:colOff>
                <xdr:row>79</xdr:row>
                <xdr:rowOff>200025</xdr:rowOff>
              </from>
              <to>
                <xdr:col>9</xdr:col>
                <xdr:colOff>476250</xdr:colOff>
                <xdr:row>81</xdr:row>
                <xdr:rowOff>38100</xdr:rowOff>
              </to>
            </anchor>
          </controlPr>
        </control>
      </mc:Choice>
    </mc:AlternateContent>
    <mc:AlternateContent xmlns:mc="http://schemas.openxmlformats.org/markup-compatibility/2006">
      <mc:Choice Requires="x14">
        <control shapeId="45159" r:id="rId96" name="Check Box 103">
          <controlPr defaultSize="0" autoFill="0" autoLine="0" autoPict="0" macro="[0]!SetSalary">
            <anchor moveWithCells="1">
              <from>
                <xdr:col>8</xdr:col>
                <xdr:colOff>419100</xdr:colOff>
                <xdr:row>80</xdr:row>
                <xdr:rowOff>200025</xdr:rowOff>
              </from>
              <to>
                <xdr:col>9</xdr:col>
                <xdr:colOff>476250</xdr:colOff>
                <xdr:row>82</xdr:row>
                <xdr:rowOff>38100</xdr:rowOff>
              </to>
            </anchor>
          </controlPr>
        </control>
      </mc:Choice>
    </mc:AlternateContent>
    <mc:AlternateContent xmlns:mc="http://schemas.openxmlformats.org/markup-compatibility/2006">
      <mc:Choice Requires="x14">
        <control shapeId="45160" r:id="rId97" name="Check Box 104">
          <controlPr defaultSize="0" autoFill="0" autoLine="0" autoPict="0" macro="[0]!SetSalary">
            <anchor moveWithCells="1">
              <from>
                <xdr:col>8</xdr:col>
                <xdr:colOff>419100</xdr:colOff>
                <xdr:row>81</xdr:row>
                <xdr:rowOff>200025</xdr:rowOff>
              </from>
              <to>
                <xdr:col>9</xdr:col>
                <xdr:colOff>476250</xdr:colOff>
                <xdr:row>83</xdr:row>
                <xdr:rowOff>38100</xdr:rowOff>
              </to>
            </anchor>
          </controlPr>
        </control>
      </mc:Choice>
    </mc:AlternateContent>
    <mc:AlternateContent xmlns:mc="http://schemas.openxmlformats.org/markup-compatibility/2006">
      <mc:Choice Requires="x14">
        <control shapeId="45161" r:id="rId98" name="Check Box 105">
          <controlPr defaultSize="0" autoFill="0" autoLine="0" autoPict="0" macro="[0]!SetSalary">
            <anchor moveWithCells="1">
              <from>
                <xdr:col>8</xdr:col>
                <xdr:colOff>419100</xdr:colOff>
                <xdr:row>82</xdr:row>
                <xdr:rowOff>200025</xdr:rowOff>
              </from>
              <to>
                <xdr:col>9</xdr:col>
                <xdr:colOff>476250</xdr:colOff>
                <xdr:row>84</xdr:row>
                <xdr:rowOff>38100</xdr:rowOff>
              </to>
            </anchor>
          </controlPr>
        </control>
      </mc:Choice>
    </mc:AlternateContent>
    <mc:AlternateContent xmlns:mc="http://schemas.openxmlformats.org/markup-compatibility/2006">
      <mc:Choice Requires="x14">
        <control shapeId="45162" r:id="rId99" name="Check Box 106">
          <controlPr defaultSize="0" autoFill="0" autoLine="0" autoPict="0" macro="[0]!SetSalary">
            <anchor moveWithCells="1">
              <from>
                <xdr:col>8</xdr:col>
                <xdr:colOff>419100</xdr:colOff>
                <xdr:row>83</xdr:row>
                <xdr:rowOff>200025</xdr:rowOff>
              </from>
              <to>
                <xdr:col>9</xdr:col>
                <xdr:colOff>476250</xdr:colOff>
                <xdr:row>85</xdr:row>
                <xdr:rowOff>38100</xdr:rowOff>
              </to>
            </anchor>
          </controlPr>
        </control>
      </mc:Choice>
    </mc:AlternateContent>
    <mc:AlternateContent xmlns:mc="http://schemas.openxmlformats.org/markup-compatibility/2006">
      <mc:Choice Requires="x14">
        <control shapeId="45163" r:id="rId100" name="Check Box 107">
          <controlPr defaultSize="0" autoFill="0" autoLine="0" autoPict="0" macro="[0]!SetSalary">
            <anchor moveWithCells="1">
              <from>
                <xdr:col>8</xdr:col>
                <xdr:colOff>419100</xdr:colOff>
                <xdr:row>84</xdr:row>
                <xdr:rowOff>200025</xdr:rowOff>
              </from>
              <to>
                <xdr:col>9</xdr:col>
                <xdr:colOff>476250</xdr:colOff>
                <xdr:row>86</xdr:row>
                <xdr:rowOff>38100</xdr:rowOff>
              </to>
            </anchor>
          </controlPr>
        </control>
      </mc:Choice>
    </mc:AlternateContent>
    <mc:AlternateContent xmlns:mc="http://schemas.openxmlformats.org/markup-compatibility/2006">
      <mc:Choice Requires="x14">
        <control shapeId="45164" r:id="rId101" name="Check Box 108">
          <controlPr defaultSize="0" autoFill="0" autoLine="0" autoPict="0" macro="[0]!SetSalary">
            <anchor moveWithCells="1">
              <from>
                <xdr:col>8</xdr:col>
                <xdr:colOff>419100</xdr:colOff>
                <xdr:row>85</xdr:row>
                <xdr:rowOff>200025</xdr:rowOff>
              </from>
              <to>
                <xdr:col>9</xdr:col>
                <xdr:colOff>476250</xdr:colOff>
                <xdr:row>87</xdr:row>
                <xdr:rowOff>38100</xdr:rowOff>
              </to>
            </anchor>
          </controlPr>
        </control>
      </mc:Choice>
    </mc:AlternateContent>
    <mc:AlternateContent xmlns:mc="http://schemas.openxmlformats.org/markup-compatibility/2006">
      <mc:Choice Requires="x14">
        <control shapeId="45165" r:id="rId102" name="Check Box 109">
          <controlPr defaultSize="0" autoFill="0" autoLine="0" autoPict="0" macro="[0]!SetSalary">
            <anchor moveWithCells="1">
              <from>
                <xdr:col>8</xdr:col>
                <xdr:colOff>419100</xdr:colOff>
                <xdr:row>86</xdr:row>
                <xdr:rowOff>200025</xdr:rowOff>
              </from>
              <to>
                <xdr:col>9</xdr:col>
                <xdr:colOff>476250</xdr:colOff>
                <xdr:row>88</xdr:row>
                <xdr:rowOff>38100</xdr:rowOff>
              </to>
            </anchor>
          </controlPr>
        </control>
      </mc:Choice>
    </mc:AlternateContent>
    <mc:AlternateContent xmlns:mc="http://schemas.openxmlformats.org/markup-compatibility/2006">
      <mc:Choice Requires="x14">
        <control shapeId="45166" r:id="rId103" name="Check Box 110">
          <controlPr defaultSize="0" autoFill="0" autoLine="0" autoPict="0" macro="[0]!SetSalary">
            <anchor moveWithCells="1">
              <from>
                <xdr:col>8</xdr:col>
                <xdr:colOff>419100</xdr:colOff>
                <xdr:row>87</xdr:row>
                <xdr:rowOff>200025</xdr:rowOff>
              </from>
              <to>
                <xdr:col>9</xdr:col>
                <xdr:colOff>476250</xdr:colOff>
                <xdr:row>89</xdr:row>
                <xdr:rowOff>38100</xdr:rowOff>
              </to>
            </anchor>
          </controlPr>
        </control>
      </mc:Choice>
    </mc:AlternateContent>
    <mc:AlternateContent xmlns:mc="http://schemas.openxmlformats.org/markup-compatibility/2006">
      <mc:Choice Requires="x14">
        <control shapeId="45167" r:id="rId104" name="Check Box 111">
          <controlPr defaultSize="0" autoFill="0" autoLine="0" autoPict="0" macro="[0]!SetSalary">
            <anchor moveWithCells="1">
              <from>
                <xdr:col>8</xdr:col>
                <xdr:colOff>419100</xdr:colOff>
                <xdr:row>88</xdr:row>
                <xdr:rowOff>200025</xdr:rowOff>
              </from>
              <to>
                <xdr:col>9</xdr:col>
                <xdr:colOff>476250</xdr:colOff>
                <xdr:row>90</xdr:row>
                <xdr:rowOff>38100</xdr:rowOff>
              </to>
            </anchor>
          </controlPr>
        </control>
      </mc:Choice>
    </mc:AlternateContent>
    <mc:AlternateContent xmlns:mc="http://schemas.openxmlformats.org/markup-compatibility/2006">
      <mc:Choice Requires="x14">
        <control shapeId="45168" r:id="rId105" name="Check Box 112">
          <controlPr defaultSize="0" autoFill="0" autoLine="0" autoPict="0" macro="[0]!SetSalary">
            <anchor moveWithCells="1">
              <from>
                <xdr:col>8</xdr:col>
                <xdr:colOff>419100</xdr:colOff>
                <xdr:row>89</xdr:row>
                <xdr:rowOff>200025</xdr:rowOff>
              </from>
              <to>
                <xdr:col>9</xdr:col>
                <xdr:colOff>476250</xdr:colOff>
                <xdr:row>91</xdr:row>
                <xdr:rowOff>38100</xdr:rowOff>
              </to>
            </anchor>
          </controlPr>
        </control>
      </mc:Choice>
    </mc:AlternateContent>
    <mc:AlternateContent xmlns:mc="http://schemas.openxmlformats.org/markup-compatibility/2006">
      <mc:Choice Requires="x14">
        <control shapeId="45169" r:id="rId106" name="Check Box 113">
          <controlPr defaultSize="0" autoFill="0" autoLine="0" autoPict="0" macro="[0]!SetSalary">
            <anchor moveWithCells="1">
              <from>
                <xdr:col>8</xdr:col>
                <xdr:colOff>419100</xdr:colOff>
                <xdr:row>90</xdr:row>
                <xdr:rowOff>200025</xdr:rowOff>
              </from>
              <to>
                <xdr:col>9</xdr:col>
                <xdr:colOff>476250</xdr:colOff>
                <xdr:row>92</xdr:row>
                <xdr:rowOff>38100</xdr:rowOff>
              </to>
            </anchor>
          </controlPr>
        </control>
      </mc:Choice>
    </mc:AlternateContent>
    <mc:AlternateContent xmlns:mc="http://schemas.openxmlformats.org/markup-compatibility/2006">
      <mc:Choice Requires="x14">
        <control shapeId="45170" r:id="rId107" name="Check Box 114">
          <controlPr defaultSize="0" autoFill="0" autoLine="0" autoPict="0" macro="[0]!SetSalary">
            <anchor moveWithCells="1">
              <from>
                <xdr:col>8</xdr:col>
                <xdr:colOff>419100</xdr:colOff>
                <xdr:row>91</xdr:row>
                <xdr:rowOff>200025</xdr:rowOff>
              </from>
              <to>
                <xdr:col>9</xdr:col>
                <xdr:colOff>476250</xdr:colOff>
                <xdr:row>93</xdr:row>
                <xdr:rowOff>38100</xdr:rowOff>
              </to>
            </anchor>
          </controlPr>
        </control>
      </mc:Choice>
    </mc:AlternateContent>
    <mc:AlternateContent xmlns:mc="http://schemas.openxmlformats.org/markup-compatibility/2006">
      <mc:Choice Requires="x14">
        <control shapeId="45171" r:id="rId108" name="Check Box 115">
          <controlPr defaultSize="0" autoFill="0" autoLine="0" autoPict="0" macro="[0]!SetSalary">
            <anchor moveWithCells="1">
              <from>
                <xdr:col>8</xdr:col>
                <xdr:colOff>419100</xdr:colOff>
                <xdr:row>92</xdr:row>
                <xdr:rowOff>200025</xdr:rowOff>
              </from>
              <to>
                <xdr:col>9</xdr:col>
                <xdr:colOff>476250</xdr:colOff>
                <xdr:row>94</xdr:row>
                <xdr:rowOff>38100</xdr:rowOff>
              </to>
            </anchor>
          </controlPr>
        </control>
      </mc:Choice>
    </mc:AlternateContent>
    <mc:AlternateContent xmlns:mc="http://schemas.openxmlformats.org/markup-compatibility/2006">
      <mc:Choice Requires="x14">
        <control shapeId="45172" r:id="rId109" name="Check Box 116">
          <controlPr defaultSize="0" autoFill="0" autoLine="0" autoPict="0" macro="[0]!SetSalary">
            <anchor moveWithCells="1">
              <from>
                <xdr:col>8</xdr:col>
                <xdr:colOff>419100</xdr:colOff>
                <xdr:row>93</xdr:row>
                <xdr:rowOff>200025</xdr:rowOff>
              </from>
              <to>
                <xdr:col>9</xdr:col>
                <xdr:colOff>476250</xdr:colOff>
                <xdr:row>95</xdr:row>
                <xdr:rowOff>38100</xdr:rowOff>
              </to>
            </anchor>
          </controlPr>
        </control>
      </mc:Choice>
    </mc:AlternateContent>
    <mc:AlternateContent xmlns:mc="http://schemas.openxmlformats.org/markup-compatibility/2006">
      <mc:Choice Requires="x14">
        <control shapeId="45173" r:id="rId110" name="Check Box 117">
          <controlPr defaultSize="0" autoFill="0" autoLine="0" autoPict="0" macro="[0]!SetSalary">
            <anchor moveWithCells="1">
              <from>
                <xdr:col>8</xdr:col>
                <xdr:colOff>419100</xdr:colOff>
                <xdr:row>94</xdr:row>
                <xdr:rowOff>200025</xdr:rowOff>
              </from>
              <to>
                <xdr:col>9</xdr:col>
                <xdr:colOff>476250</xdr:colOff>
                <xdr:row>96</xdr:row>
                <xdr:rowOff>38100</xdr:rowOff>
              </to>
            </anchor>
          </controlPr>
        </control>
      </mc:Choice>
    </mc:AlternateContent>
    <mc:AlternateContent xmlns:mc="http://schemas.openxmlformats.org/markup-compatibility/2006">
      <mc:Choice Requires="x14">
        <control shapeId="45174" r:id="rId111" name="Check Box 118">
          <controlPr defaultSize="0" autoFill="0" autoLine="0" autoPict="0" macro="[0]!SetSalary">
            <anchor moveWithCells="1">
              <from>
                <xdr:col>8</xdr:col>
                <xdr:colOff>419100</xdr:colOff>
                <xdr:row>95</xdr:row>
                <xdr:rowOff>200025</xdr:rowOff>
              </from>
              <to>
                <xdr:col>9</xdr:col>
                <xdr:colOff>476250</xdr:colOff>
                <xdr:row>97</xdr:row>
                <xdr:rowOff>38100</xdr:rowOff>
              </to>
            </anchor>
          </controlPr>
        </control>
      </mc:Choice>
    </mc:AlternateContent>
    <mc:AlternateContent xmlns:mc="http://schemas.openxmlformats.org/markup-compatibility/2006">
      <mc:Choice Requires="x14">
        <control shapeId="45175" r:id="rId112" name="Check Box 119">
          <controlPr defaultSize="0" autoFill="0" autoLine="0" autoPict="0" macro="[0]!SetSalary">
            <anchor moveWithCells="1">
              <from>
                <xdr:col>8</xdr:col>
                <xdr:colOff>419100</xdr:colOff>
                <xdr:row>96</xdr:row>
                <xdr:rowOff>200025</xdr:rowOff>
              </from>
              <to>
                <xdr:col>9</xdr:col>
                <xdr:colOff>476250</xdr:colOff>
                <xdr:row>98</xdr:row>
                <xdr:rowOff>38100</xdr:rowOff>
              </to>
            </anchor>
          </controlPr>
        </control>
      </mc:Choice>
    </mc:AlternateContent>
    <mc:AlternateContent xmlns:mc="http://schemas.openxmlformats.org/markup-compatibility/2006">
      <mc:Choice Requires="x14">
        <control shapeId="45176" r:id="rId113" name="Check Box 120">
          <controlPr defaultSize="0" autoFill="0" autoLine="0" autoPict="0" macro="[0]!SetSalary">
            <anchor moveWithCells="1">
              <from>
                <xdr:col>8</xdr:col>
                <xdr:colOff>419100</xdr:colOff>
                <xdr:row>97</xdr:row>
                <xdr:rowOff>200025</xdr:rowOff>
              </from>
              <to>
                <xdr:col>9</xdr:col>
                <xdr:colOff>476250</xdr:colOff>
                <xdr:row>99</xdr:row>
                <xdr:rowOff>38100</xdr:rowOff>
              </to>
            </anchor>
          </controlPr>
        </control>
      </mc:Choice>
    </mc:AlternateContent>
    <mc:AlternateContent xmlns:mc="http://schemas.openxmlformats.org/markup-compatibility/2006">
      <mc:Choice Requires="x14">
        <control shapeId="45177" r:id="rId114" name="Check Box 121">
          <controlPr defaultSize="0" autoFill="0" autoLine="0" autoPict="0" macro="[0]!SetSalary">
            <anchor moveWithCells="1">
              <from>
                <xdr:col>8</xdr:col>
                <xdr:colOff>419100</xdr:colOff>
                <xdr:row>98</xdr:row>
                <xdr:rowOff>200025</xdr:rowOff>
              </from>
              <to>
                <xdr:col>9</xdr:col>
                <xdr:colOff>476250</xdr:colOff>
                <xdr:row>100</xdr:row>
                <xdr:rowOff>38100</xdr:rowOff>
              </to>
            </anchor>
          </controlPr>
        </control>
      </mc:Choice>
    </mc:AlternateContent>
    <mc:AlternateContent xmlns:mc="http://schemas.openxmlformats.org/markup-compatibility/2006">
      <mc:Choice Requires="x14">
        <control shapeId="45178" r:id="rId115" name="Check Box 122">
          <controlPr defaultSize="0" autoFill="0" autoLine="0" autoPict="0" macro="[0]!SetSalary">
            <anchor moveWithCells="1">
              <from>
                <xdr:col>8</xdr:col>
                <xdr:colOff>419100</xdr:colOff>
                <xdr:row>99</xdr:row>
                <xdr:rowOff>200025</xdr:rowOff>
              </from>
              <to>
                <xdr:col>9</xdr:col>
                <xdr:colOff>476250</xdr:colOff>
                <xdr:row>101</xdr:row>
                <xdr:rowOff>38100</xdr:rowOff>
              </to>
            </anchor>
          </controlPr>
        </control>
      </mc:Choice>
    </mc:AlternateContent>
    <mc:AlternateContent xmlns:mc="http://schemas.openxmlformats.org/markup-compatibility/2006">
      <mc:Choice Requires="x14">
        <control shapeId="45179" r:id="rId116" name="Check Box 123">
          <controlPr defaultSize="0" autoFill="0" autoLine="0" autoPict="0" macro="[0]!SetSalary">
            <anchor moveWithCells="1">
              <from>
                <xdr:col>8</xdr:col>
                <xdr:colOff>419100</xdr:colOff>
                <xdr:row>100</xdr:row>
                <xdr:rowOff>200025</xdr:rowOff>
              </from>
              <to>
                <xdr:col>9</xdr:col>
                <xdr:colOff>476250</xdr:colOff>
                <xdr:row>102</xdr:row>
                <xdr:rowOff>38100</xdr:rowOff>
              </to>
            </anchor>
          </controlPr>
        </control>
      </mc:Choice>
    </mc:AlternateContent>
    <mc:AlternateContent xmlns:mc="http://schemas.openxmlformats.org/markup-compatibility/2006">
      <mc:Choice Requires="x14">
        <control shapeId="45180" r:id="rId117" name="Check Box 124">
          <controlPr defaultSize="0" autoFill="0" autoLine="0" autoPict="0" macro="[0]!SetSalary">
            <anchor moveWithCells="1">
              <from>
                <xdr:col>8</xdr:col>
                <xdr:colOff>419100</xdr:colOff>
                <xdr:row>101</xdr:row>
                <xdr:rowOff>200025</xdr:rowOff>
              </from>
              <to>
                <xdr:col>9</xdr:col>
                <xdr:colOff>476250</xdr:colOff>
                <xdr:row>103</xdr:row>
                <xdr:rowOff>38100</xdr:rowOff>
              </to>
            </anchor>
          </controlPr>
        </control>
      </mc:Choice>
    </mc:AlternateContent>
    <mc:AlternateContent xmlns:mc="http://schemas.openxmlformats.org/markup-compatibility/2006">
      <mc:Choice Requires="x14">
        <control shapeId="45181" r:id="rId118" name="Check Box 125">
          <controlPr defaultSize="0" autoFill="0" autoLine="0" autoPict="0" macro="[0]!SetSalary">
            <anchor moveWithCells="1">
              <from>
                <xdr:col>8</xdr:col>
                <xdr:colOff>419100</xdr:colOff>
                <xdr:row>102</xdr:row>
                <xdr:rowOff>200025</xdr:rowOff>
              </from>
              <to>
                <xdr:col>9</xdr:col>
                <xdr:colOff>476250</xdr:colOff>
                <xdr:row>104</xdr:row>
                <xdr:rowOff>38100</xdr:rowOff>
              </to>
            </anchor>
          </controlPr>
        </control>
      </mc:Choice>
    </mc:AlternateContent>
    <mc:AlternateContent xmlns:mc="http://schemas.openxmlformats.org/markup-compatibility/2006">
      <mc:Choice Requires="x14">
        <control shapeId="45182" r:id="rId119" name="Check Box 126">
          <controlPr defaultSize="0" autoFill="0" autoLine="0" autoPict="0" macro="[0]!SetSalary">
            <anchor moveWithCells="1">
              <from>
                <xdr:col>8</xdr:col>
                <xdr:colOff>419100</xdr:colOff>
                <xdr:row>103</xdr:row>
                <xdr:rowOff>200025</xdr:rowOff>
              </from>
              <to>
                <xdr:col>9</xdr:col>
                <xdr:colOff>476250</xdr:colOff>
                <xdr:row>105</xdr:row>
                <xdr:rowOff>38100</xdr:rowOff>
              </to>
            </anchor>
          </controlPr>
        </control>
      </mc:Choice>
    </mc:AlternateContent>
    <mc:AlternateContent xmlns:mc="http://schemas.openxmlformats.org/markup-compatibility/2006">
      <mc:Choice Requires="x14">
        <control shapeId="45183" r:id="rId120" name="Check Box 127">
          <controlPr defaultSize="0" autoFill="0" autoLine="0" autoPict="0" macro="[0]!SetSalary">
            <anchor moveWithCells="1">
              <from>
                <xdr:col>8</xdr:col>
                <xdr:colOff>419100</xdr:colOff>
                <xdr:row>104</xdr:row>
                <xdr:rowOff>200025</xdr:rowOff>
              </from>
              <to>
                <xdr:col>9</xdr:col>
                <xdr:colOff>476250</xdr:colOff>
                <xdr:row>106</xdr:row>
                <xdr:rowOff>38100</xdr:rowOff>
              </to>
            </anchor>
          </controlPr>
        </control>
      </mc:Choice>
    </mc:AlternateContent>
    <mc:AlternateContent xmlns:mc="http://schemas.openxmlformats.org/markup-compatibility/2006">
      <mc:Choice Requires="x14">
        <control shapeId="45184" r:id="rId121" name="Check Box 128">
          <controlPr defaultSize="0" autoFill="0" autoLine="0" autoPict="0" macro="[0]!SetSalary">
            <anchor moveWithCells="1">
              <from>
                <xdr:col>8</xdr:col>
                <xdr:colOff>419100</xdr:colOff>
                <xdr:row>105</xdr:row>
                <xdr:rowOff>200025</xdr:rowOff>
              </from>
              <to>
                <xdr:col>9</xdr:col>
                <xdr:colOff>476250</xdr:colOff>
                <xdr:row>107</xdr:row>
                <xdr:rowOff>38100</xdr:rowOff>
              </to>
            </anchor>
          </controlPr>
        </control>
      </mc:Choice>
    </mc:AlternateContent>
    <mc:AlternateContent xmlns:mc="http://schemas.openxmlformats.org/markup-compatibility/2006">
      <mc:Choice Requires="x14">
        <control shapeId="45185" r:id="rId122" name="Check Box 129">
          <controlPr defaultSize="0" autoFill="0" autoLine="0" autoPict="0" macro="[0]!SetSalary">
            <anchor moveWithCells="1">
              <from>
                <xdr:col>8</xdr:col>
                <xdr:colOff>419100</xdr:colOff>
                <xdr:row>106</xdr:row>
                <xdr:rowOff>200025</xdr:rowOff>
              </from>
              <to>
                <xdr:col>9</xdr:col>
                <xdr:colOff>476250</xdr:colOff>
                <xdr:row>108</xdr:row>
                <xdr:rowOff>38100</xdr:rowOff>
              </to>
            </anchor>
          </controlPr>
        </control>
      </mc:Choice>
    </mc:AlternateContent>
    <mc:AlternateContent xmlns:mc="http://schemas.openxmlformats.org/markup-compatibility/2006">
      <mc:Choice Requires="x14">
        <control shapeId="45186" r:id="rId123" name="Check Box 130">
          <controlPr defaultSize="0" autoFill="0" autoLine="0" autoPict="0" macro="[0]!SetSalary">
            <anchor moveWithCells="1">
              <from>
                <xdr:col>8</xdr:col>
                <xdr:colOff>419100</xdr:colOff>
                <xdr:row>107</xdr:row>
                <xdr:rowOff>200025</xdr:rowOff>
              </from>
              <to>
                <xdr:col>9</xdr:col>
                <xdr:colOff>476250</xdr:colOff>
                <xdr:row>109</xdr:row>
                <xdr:rowOff>38100</xdr:rowOff>
              </to>
            </anchor>
          </controlPr>
        </control>
      </mc:Choice>
    </mc:AlternateContent>
    <mc:AlternateContent xmlns:mc="http://schemas.openxmlformats.org/markup-compatibility/2006">
      <mc:Choice Requires="x14">
        <control shapeId="45187" r:id="rId124" name="Check Box 131">
          <controlPr defaultSize="0" autoFill="0" autoLine="0" autoPict="0" macro="[0]!SetSalary">
            <anchor moveWithCells="1">
              <from>
                <xdr:col>8</xdr:col>
                <xdr:colOff>419100</xdr:colOff>
                <xdr:row>108</xdr:row>
                <xdr:rowOff>200025</xdr:rowOff>
              </from>
              <to>
                <xdr:col>9</xdr:col>
                <xdr:colOff>476250</xdr:colOff>
                <xdr:row>110</xdr:row>
                <xdr:rowOff>38100</xdr:rowOff>
              </to>
            </anchor>
          </controlPr>
        </control>
      </mc:Choice>
    </mc:AlternateContent>
    <mc:AlternateContent xmlns:mc="http://schemas.openxmlformats.org/markup-compatibility/2006">
      <mc:Choice Requires="x14">
        <control shapeId="45188" r:id="rId125" name="Check Box 132">
          <controlPr defaultSize="0" autoFill="0" autoLine="0" autoPict="0" macro="[0]!SetSalary">
            <anchor moveWithCells="1">
              <from>
                <xdr:col>8</xdr:col>
                <xdr:colOff>419100</xdr:colOff>
                <xdr:row>109</xdr:row>
                <xdr:rowOff>200025</xdr:rowOff>
              </from>
              <to>
                <xdr:col>9</xdr:col>
                <xdr:colOff>476250</xdr:colOff>
                <xdr:row>111</xdr:row>
                <xdr:rowOff>38100</xdr:rowOff>
              </to>
            </anchor>
          </controlPr>
        </control>
      </mc:Choice>
    </mc:AlternateContent>
    <mc:AlternateContent xmlns:mc="http://schemas.openxmlformats.org/markup-compatibility/2006">
      <mc:Choice Requires="x14">
        <control shapeId="45189" r:id="rId126" name="Check Box 133">
          <controlPr defaultSize="0" autoFill="0" autoLine="0" autoPict="0" macro="[0]!SetSalary">
            <anchor moveWithCells="1">
              <from>
                <xdr:col>8</xdr:col>
                <xdr:colOff>419100</xdr:colOff>
                <xdr:row>110</xdr:row>
                <xdr:rowOff>200025</xdr:rowOff>
              </from>
              <to>
                <xdr:col>9</xdr:col>
                <xdr:colOff>476250</xdr:colOff>
                <xdr:row>112</xdr:row>
                <xdr:rowOff>38100</xdr:rowOff>
              </to>
            </anchor>
          </controlPr>
        </control>
      </mc:Choice>
    </mc:AlternateContent>
    <mc:AlternateContent xmlns:mc="http://schemas.openxmlformats.org/markup-compatibility/2006">
      <mc:Choice Requires="x14">
        <control shapeId="45190" r:id="rId127" name="Check Box 134">
          <controlPr defaultSize="0" autoFill="0" autoLine="0" autoPict="0" macro="[0]!SetSalary">
            <anchor moveWithCells="1">
              <from>
                <xdr:col>8</xdr:col>
                <xdr:colOff>419100</xdr:colOff>
                <xdr:row>111</xdr:row>
                <xdr:rowOff>200025</xdr:rowOff>
              </from>
              <to>
                <xdr:col>9</xdr:col>
                <xdr:colOff>476250</xdr:colOff>
                <xdr:row>113</xdr:row>
                <xdr:rowOff>38100</xdr:rowOff>
              </to>
            </anchor>
          </controlPr>
        </control>
      </mc:Choice>
    </mc:AlternateContent>
    <mc:AlternateContent xmlns:mc="http://schemas.openxmlformats.org/markup-compatibility/2006">
      <mc:Choice Requires="x14">
        <control shapeId="45191" r:id="rId128" name="Check Box 135">
          <controlPr defaultSize="0" autoFill="0" autoLine="0" autoPict="0" macro="[0]!SetSalary">
            <anchor moveWithCells="1">
              <from>
                <xdr:col>8</xdr:col>
                <xdr:colOff>419100</xdr:colOff>
                <xdr:row>112</xdr:row>
                <xdr:rowOff>200025</xdr:rowOff>
              </from>
              <to>
                <xdr:col>9</xdr:col>
                <xdr:colOff>476250</xdr:colOff>
                <xdr:row>114</xdr:row>
                <xdr:rowOff>38100</xdr:rowOff>
              </to>
            </anchor>
          </controlPr>
        </control>
      </mc:Choice>
    </mc:AlternateContent>
    <mc:AlternateContent xmlns:mc="http://schemas.openxmlformats.org/markup-compatibility/2006">
      <mc:Choice Requires="x14">
        <control shapeId="45192" r:id="rId129" name="Check Box 136">
          <controlPr defaultSize="0" autoFill="0" autoLine="0" autoPict="0" macro="[0]!SetSalary">
            <anchor moveWithCells="1">
              <from>
                <xdr:col>8</xdr:col>
                <xdr:colOff>419100</xdr:colOff>
                <xdr:row>113</xdr:row>
                <xdr:rowOff>200025</xdr:rowOff>
              </from>
              <to>
                <xdr:col>9</xdr:col>
                <xdr:colOff>476250</xdr:colOff>
                <xdr:row>115</xdr:row>
                <xdr:rowOff>38100</xdr:rowOff>
              </to>
            </anchor>
          </controlPr>
        </control>
      </mc:Choice>
    </mc:AlternateContent>
    <mc:AlternateContent xmlns:mc="http://schemas.openxmlformats.org/markup-compatibility/2006">
      <mc:Choice Requires="x14">
        <control shapeId="45193" r:id="rId130" name="Check Box 137">
          <controlPr defaultSize="0" autoFill="0" autoLine="0" autoPict="0" macro="[0]!SetSalary">
            <anchor moveWithCells="1">
              <from>
                <xdr:col>8</xdr:col>
                <xdr:colOff>419100</xdr:colOff>
                <xdr:row>114</xdr:row>
                <xdr:rowOff>200025</xdr:rowOff>
              </from>
              <to>
                <xdr:col>9</xdr:col>
                <xdr:colOff>476250</xdr:colOff>
                <xdr:row>116</xdr:row>
                <xdr:rowOff>38100</xdr:rowOff>
              </to>
            </anchor>
          </controlPr>
        </control>
      </mc:Choice>
    </mc:AlternateContent>
    <mc:AlternateContent xmlns:mc="http://schemas.openxmlformats.org/markup-compatibility/2006">
      <mc:Choice Requires="x14">
        <control shapeId="45194" r:id="rId131" name="Check Box 138">
          <controlPr defaultSize="0" autoFill="0" autoLine="0" autoPict="0" macro="[0]!SetSalary">
            <anchor moveWithCells="1">
              <from>
                <xdr:col>8</xdr:col>
                <xdr:colOff>419100</xdr:colOff>
                <xdr:row>115</xdr:row>
                <xdr:rowOff>200025</xdr:rowOff>
              </from>
              <to>
                <xdr:col>9</xdr:col>
                <xdr:colOff>476250</xdr:colOff>
                <xdr:row>117</xdr:row>
                <xdr:rowOff>38100</xdr:rowOff>
              </to>
            </anchor>
          </controlPr>
        </control>
      </mc:Choice>
    </mc:AlternateContent>
    <mc:AlternateContent xmlns:mc="http://schemas.openxmlformats.org/markup-compatibility/2006">
      <mc:Choice Requires="x14">
        <control shapeId="45195" r:id="rId132" name="Check Box 139">
          <controlPr defaultSize="0" autoFill="0" autoLine="0" autoPict="0" macro="[0]!SetSalary">
            <anchor moveWithCells="1">
              <from>
                <xdr:col>8</xdr:col>
                <xdr:colOff>419100</xdr:colOff>
                <xdr:row>116</xdr:row>
                <xdr:rowOff>200025</xdr:rowOff>
              </from>
              <to>
                <xdr:col>9</xdr:col>
                <xdr:colOff>476250</xdr:colOff>
                <xdr:row>118</xdr:row>
                <xdr:rowOff>38100</xdr:rowOff>
              </to>
            </anchor>
          </controlPr>
        </control>
      </mc:Choice>
    </mc:AlternateContent>
    <mc:AlternateContent xmlns:mc="http://schemas.openxmlformats.org/markup-compatibility/2006">
      <mc:Choice Requires="x14">
        <control shapeId="45196" r:id="rId133" name="Check Box 140">
          <controlPr defaultSize="0" autoFill="0" autoLine="0" autoPict="0" macro="[0]!SetSalary">
            <anchor moveWithCells="1">
              <from>
                <xdr:col>8</xdr:col>
                <xdr:colOff>419100</xdr:colOff>
                <xdr:row>117</xdr:row>
                <xdr:rowOff>200025</xdr:rowOff>
              </from>
              <to>
                <xdr:col>9</xdr:col>
                <xdr:colOff>476250</xdr:colOff>
                <xdr:row>119</xdr:row>
                <xdr:rowOff>38100</xdr:rowOff>
              </to>
            </anchor>
          </controlPr>
        </control>
      </mc:Choice>
    </mc:AlternateContent>
    <mc:AlternateContent xmlns:mc="http://schemas.openxmlformats.org/markup-compatibility/2006">
      <mc:Choice Requires="x14">
        <control shapeId="45197" r:id="rId134" name="Check Box 141">
          <controlPr defaultSize="0" autoFill="0" autoLine="0" autoPict="0" macro="[0]!SetSalary">
            <anchor moveWithCells="1">
              <from>
                <xdr:col>8</xdr:col>
                <xdr:colOff>419100</xdr:colOff>
                <xdr:row>118</xdr:row>
                <xdr:rowOff>200025</xdr:rowOff>
              </from>
              <to>
                <xdr:col>9</xdr:col>
                <xdr:colOff>476250</xdr:colOff>
                <xdr:row>120</xdr:row>
                <xdr:rowOff>38100</xdr:rowOff>
              </to>
            </anchor>
          </controlPr>
        </control>
      </mc:Choice>
    </mc:AlternateContent>
    <mc:AlternateContent xmlns:mc="http://schemas.openxmlformats.org/markup-compatibility/2006">
      <mc:Choice Requires="x14">
        <control shapeId="45198" r:id="rId135" name="Check Box 142">
          <controlPr defaultSize="0" autoFill="0" autoLine="0" autoPict="0" macro="[0]!SetSalary">
            <anchor moveWithCells="1">
              <from>
                <xdr:col>8</xdr:col>
                <xdr:colOff>419100</xdr:colOff>
                <xdr:row>119</xdr:row>
                <xdr:rowOff>200025</xdr:rowOff>
              </from>
              <to>
                <xdr:col>9</xdr:col>
                <xdr:colOff>476250</xdr:colOff>
                <xdr:row>121</xdr:row>
                <xdr:rowOff>38100</xdr:rowOff>
              </to>
            </anchor>
          </controlPr>
        </control>
      </mc:Choice>
    </mc:AlternateContent>
    <mc:AlternateContent xmlns:mc="http://schemas.openxmlformats.org/markup-compatibility/2006">
      <mc:Choice Requires="x14">
        <control shapeId="45199" r:id="rId136" name="Check Box 143">
          <controlPr defaultSize="0" autoFill="0" autoLine="0" autoPict="0" macro="[0]!SetSalary">
            <anchor moveWithCells="1">
              <from>
                <xdr:col>8</xdr:col>
                <xdr:colOff>419100</xdr:colOff>
                <xdr:row>120</xdr:row>
                <xdr:rowOff>200025</xdr:rowOff>
              </from>
              <to>
                <xdr:col>9</xdr:col>
                <xdr:colOff>476250</xdr:colOff>
                <xdr:row>122</xdr:row>
                <xdr:rowOff>38100</xdr:rowOff>
              </to>
            </anchor>
          </controlPr>
        </control>
      </mc:Choice>
    </mc:AlternateContent>
    <mc:AlternateContent xmlns:mc="http://schemas.openxmlformats.org/markup-compatibility/2006">
      <mc:Choice Requires="x14">
        <control shapeId="45200" r:id="rId137" name="Check Box 144">
          <controlPr defaultSize="0" autoFill="0" autoLine="0" autoPict="0" macro="[0]!SetSalary">
            <anchor moveWithCells="1">
              <from>
                <xdr:col>8</xdr:col>
                <xdr:colOff>419100</xdr:colOff>
                <xdr:row>121</xdr:row>
                <xdr:rowOff>200025</xdr:rowOff>
              </from>
              <to>
                <xdr:col>9</xdr:col>
                <xdr:colOff>476250</xdr:colOff>
                <xdr:row>123</xdr:row>
                <xdr:rowOff>38100</xdr:rowOff>
              </to>
            </anchor>
          </controlPr>
        </control>
      </mc:Choice>
    </mc:AlternateContent>
    <mc:AlternateContent xmlns:mc="http://schemas.openxmlformats.org/markup-compatibility/2006">
      <mc:Choice Requires="x14">
        <control shapeId="45201" r:id="rId138" name="Check Box 145">
          <controlPr defaultSize="0" autoFill="0" autoLine="0" autoPict="0" macro="[0]!SetSalary">
            <anchor moveWithCells="1">
              <from>
                <xdr:col>8</xdr:col>
                <xdr:colOff>419100</xdr:colOff>
                <xdr:row>122</xdr:row>
                <xdr:rowOff>200025</xdr:rowOff>
              </from>
              <to>
                <xdr:col>9</xdr:col>
                <xdr:colOff>476250</xdr:colOff>
                <xdr:row>124</xdr:row>
                <xdr:rowOff>38100</xdr:rowOff>
              </to>
            </anchor>
          </controlPr>
        </control>
      </mc:Choice>
    </mc:AlternateContent>
    <mc:AlternateContent xmlns:mc="http://schemas.openxmlformats.org/markup-compatibility/2006">
      <mc:Choice Requires="x14">
        <control shapeId="45202" r:id="rId139" name="Check Box 146">
          <controlPr defaultSize="0" autoFill="0" autoLine="0" autoPict="0" macro="[0]!SetSalary">
            <anchor moveWithCells="1">
              <from>
                <xdr:col>8</xdr:col>
                <xdr:colOff>419100</xdr:colOff>
                <xdr:row>123</xdr:row>
                <xdr:rowOff>200025</xdr:rowOff>
              </from>
              <to>
                <xdr:col>9</xdr:col>
                <xdr:colOff>476250</xdr:colOff>
                <xdr:row>125</xdr:row>
                <xdr:rowOff>38100</xdr:rowOff>
              </to>
            </anchor>
          </controlPr>
        </control>
      </mc:Choice>
    </mc:AlternateContent>
    <mc:AlternateContent xmlns:mc="http://schemas.openxmlformats.org/markup-compatibility/2006">
      <mc:Choice Requires="x14">
        <control shapeId="45203" r:id="rId140" name="Check Box 147">
          <controlPr defaultSize="0" autoFill="0" autoLine="0" autoPict="0" macro="[0]!SetSalary">
            <anchor moveWithCells="1">
              <from>
                <xdr:col>8</xdr:col>
                <xdr:colOff>419100</xdr:colOff>
                <xdr:row>124</xdr:row>
                <xdr:rowOff>200025</xdr:rowOff>
              </from>
              <to>
                <xdr:col>9</xdr:col>
                <xdr:colOff>476250</xdr:colOff>
                <xdr:row>126</xdr:row>
                <xdr:rowOff>38100</xdr:rowOff>
              </to>
            </anchor>
          </controlPr>
        </control>
      </mc:Choice>
    </mc:AlternateContent>
    <mc:AlternateContent xmlns:mc="http://schemas.openxmlformats.org/markup-compatibility/2006">
      <mc:Choice Requires="x14">
        <control shapeId="45204" r:id="rId141" name="Check Box 148">
          <controlPr defaultSize="0" autoFill="0" autoLine="0" autoPict="0" macro="[0]!SetSalary">
            <anchor moveWithCells="1">
              <from>
                <xdr:col>8</xdr:col>
                <xdr:colOff>419100</xdr:colOff>
                <xdr:row>125</xdr:row>
                <xdr:rowOff>200025</xdr:rowOff>
              </from>
              <to>
                <xdr:col>9</xdr:col>
                <xdr:colOff>476250</xdr:colOff>
                <xdr:row>127</xdr:row>
                <xdr:rowOff>38100</xdr:rowOff>
              </to>
            </anchor>
          </controlPr>
        </control>
      </mc:Choice>
    </mc:AlternateContent>
    <mc:AlternateContent xmlns:mc="http://schemas.openxmlformats.org/markup-compatibility/2006">
      <mc:Choice Requires="x14">
        <control shapeId="45205" r:id="rId142" name="Check Box 149">
          <controlPr defaultSize="0" autoFill="0" autoLine="0" autoPict="0" macro="[0]!SetSalary">
            <anchor moveWithCells="1">
              <from>
                <xdr:col>8</xdr:col>
                <xdr:colOff>419100</xdr:colOff>
                <xdr:row>126</xdr:row>
                <xdr:rowOff>200025</xdr:rowOff>
              </from>
              <to>
                <xdr:col>9</xdr:col>
                <xdr:colOff>476250</xdr:colOff>
                <xdr:row>128</xdr:row>
                <xdr:rowOff>38100</xdr:rowOff>
              </to>
            </anchor>
          </controlPr>
        </control>
      </mc:Choice>
    </mc:AlternateContent>
    <mc:AlternateContent xmlns:mc="http://schemas.openxmlformats.org/markup-compatibility/2006">
      <mc:Choice Requires="x14">
        <control shapeId="45206" r:id="rId143" name="Check Box 150">
          <controlPr defaultSize="0" autoFill="0" autoLine="0" autoPict="0" macro="[0]!SetSalary">
            <anchor moveWithCells="1">
              <from>
                <xdr:col>8</xdr:col>
                <xdr:colOff>419100</xdr:colOff>
                <xdr:row>127</xdr:row>
                <xdr:rowOff>200025</xdr:rowOff>
              </from>
              <to>
                <xdr:col>9</xdr:col>
                <xdr:colOff>476250</xdr:colOff>
                <xdr:row>129</xdr:row>
                <xdr:rowOff>38100</xdr:rowOff>
              </to>
            </anchor>
          </controlPr>
        </control>
      </mc:Choice>
    </mc:AlternateContent>
    <mc:AlternateContent xmlns:mc="http://schemas.openxmlformats.org/markup-compatibility/2006">
      <mc:Choice Requires="x14">
        <control shapeId="45207" r:id="rId144" name="Check Box 151">
          <controlPr defaultSize="0" autoFill="0" autoLine="0" autoPict="0" macro="[0]!SetSalary">
            <anchor moveWithCells="1">
              <from>
                <xdr:col>8</xdr:col>
                <xdr:colOff>419100</xdr:colOff>
                <xdr:row>128</xdr:row>
                <xdr:rowOff>200025</xdr:rowOff>
              </from>
              <to>
                <xdr:col>9</xdr:col>
                <xdr:colOff>476250</xdr:colOff>
                <xdr:row>130</xdr:row>
                <xdr:rowOff>38100</xdr:rowOff>
              </to>
            </anchor>
          </controlPr>
        </control>
      </mc:Choice>
    </mc:AlternateContent>
    <mc:AlternateContent xmlns:mc="http://schemas.openxmlformats.org/markup-compatibility/2006">
      <mc:Choice Requires="x14">
        <control shapeId="45208" r:id="rId145" name="Check Box 152">
          <controlPr defaultSize="0" autoFill="0" autoLine="0" autoPict="0" macro="[0]!SetSalary">
            <anchor moveWithCells="1">
              <from>
                <xdr:col>8</xdr:col>
                <xdr:colOff>419100</xdr:colOff>
                <xdr:row>129</xdr:row>
                <xdr:rowOff>200025</xdr:rowOff>
              </from>
              <to>
                <xdr:col>9</xdr:col>
                <xdr:colOff>476250</xdr:colOff>
                <xdr:row>131</xdr:row>
                <xdr:rowOff>38100</xdr:rowOff>
              </to>
            </anchor>
          </controlPr>
        </control>
      </mc:Choice>
    </mc:AlternateContent>
    <mc:AlternateContent xmlns:mc="http://schemas.openxmlformats.org/markup-compatibility/2006">
      <mc:Choice Requires="x14">
        <control shapeId="45209" r:id="rId146" name="Check Box 153">
          <controlPr defaultSize="0" autoFill="0" autoLine="0" autoPict="0" macro="[0]!SetSalary">
            <anchor moveWithCells="1">
              <from>
                <xdr:col>8</xdr:col>
                <xdr:colOff>419100</xdr:colOff>
                <xdr:row>130</xdr:row>
                <xdr:rowOff>200025</xdr:rowOff>
              </from>
              <to>
                <xdr:col>9</xdr:col>
                <xdr:colOff>476250</xdr:colOff>
                <xdr:row>132</xdr:row>
                <xdr:rowOff>38100</xdr:rowOff>
              </to>
            </anchor>
          </controlPr>
        </control>
      </mc:Choice>
    </mc:AlternateContent>
    <mc:AlternateContent xmlns:mc="http://schemas.openxmlformats.org/markup-compatibility/2006">
      <mc:Choice Requires="x14">
        <control shapeId="45210" r:id="rId147" name="Check Box 154">
          <controlPr defaultSize="0" autoFill="0" autoLine="0" autoPict="0" macro="[0]!SetSalary">
            <anchor moveWithCells="1">
              <from>
                <xdr:col>8</xdr:col>
                <xdr:colOff>419100</xdr:colOff>
                <xdr:row>131</xdr:row>
                <xdr:rowOff>200025</xdr:rowOff>
              </from>
              <to>
                <xdr:col>9</xdr:col>
                <xdr:colOff>476250</xdr:colOff>
                <xdr:row>133</xdr:row>
                <xdr:rowOff>38100</xdr:rowOff>
              </to>
            </anchor>
          </controlPr>
        </control>
      </mc:Choice>
    </mc:AlternateContent>
    <mc:AlternateContent xmlns:mc="http://schemas.openxmlformats.org/markup-compatibility/2006">
      <mc:Choice Requires="x14">
        <control shapeId="45211" r:id="rId148" name="Check Box 155">
          <controlPr defaultSize="0" autoFill="0" autoLine="0" autoPict="0" macro="[0]!SetSalary">
            <anchor moveWithCells="1">
              <from>
                <xdr:col>8</xdr:col>
                <xdr:colOff>419100</xdr:colOff>
                <xdr:row>132</xdr:row>
                <xdr:rowOff>200025</xdr:rowOff>
              </from>
              <to>
                <xdr:col>9</xdr:col>
                <xdr:colOff>476250</xdr:colOff>
                <xdr:row>134</xdr:row>
                <xdr:rowOff>38100</xdr:rowOff>
              </to>
            </anchor>
          </controlPr>
        </control>
      </mc:Choice>
    </mc:AlternateContent>
    <mc:AlternateContent xmlns:mc="http://schemas.openxmlformats.org/markup-compatibility/2006">
      <mc:Choice Requires="x14">
        <control shapeId="45212" r:id="rId149" name="Check Box 156">
          <controlPr defaultSize="0" autoFill="0" autoLine="0" autoPict="0" macro="[0]!SetSalary">
            <anchor moveWithCells="1">
              <from>
                <xdr:col>8</xdr:col>
                <xdr:colOff>419100</xdr:colOff>
                <xdr:row>133</xdr:row>
                <xdr:rowOff>200025</xdr:rowOff>
              </from>
              <to>
                <xdr:col>9</xdr:col>
                <xdr:colOff>476250</xdr:colOff>
                <xdr:row>135</xdr:row>
                <xdr:rowOff>38100</xdr:rowOff>
              </to>
            </anchor>
          </controlPr>
        </control>
      </mc:Choice>
    </mc:AlternateContent>
    <mc:AlternateContent xmlns:mc="http://schemas.openxmlformats.org/markup-compatibility/2006">
      <mc:Choice Requires="x14">
        <control shapeId="45213" r:id="rId150" name="Check Box 157">
          <controlPr defaultSize="0" autoFill="0" autoLine="0" autoPict="0" macro="[0]!SetSalary">
            <anchor moveWithCells="1">
              <from>
                <xdr:col>8</xdr:col>
                <xdr:colOff>419100</xdr:colOff>
                <xdr:row>134</xdr:row>
                <xdr:rowOff>200025</xdr:rowOff>
              </from>
              <to>
                <xdr:col>9</xdr:col>
                <xdr:colOff>476250</xdr:colOff>
                <xdr:row>136</xdr:row>
                <xdr:rowOff>38100</xdr:rowOff>
              </to>
            </anchor>
          </controlPr>
        </control>
      </mc:Choice>
    </mc:AlternateContent>
    <mc:AlternateContent xmlns:mc="http://schemas.openxmlformats.org/markup-compatibility/2006">
      <mc:Choice Requires="x14">
        <control shapeId="45214" r:id="rId151" name="Check Box 158">
          <controlPr defaultSize="0" autoFill="0" autoLine="0" autoPict="0" macro="[0]!SetSalary">
            <anchor moveWithCells="1">
              <from>
                <xdr:col>8</xdr:col>
                <xdr:colOff>419100</xdr:colOff>
                <xdr:row>135</xdr:row>
                <xdr:rowOff>200025</xdr:rowOff>
              </from>
              <to>
                <xdr:col>9</xdr:col>
                <xdr:colOff>476250</xdr:colOff>
                <xdr:row>137</xdr:row>
                <xdr:rowOff>38100</xdr:rowOff>
              </to>
            </anchor>
          </controlPr>
        </control>
      </mc:Choice>
    </mc:AlternateContent>
    <mc:AlternateContent xmlns:mc="http://schemas.openxmlformats.org/markup-compatibility/2006">
      <mc:Choice Requires="x14">
        <control shapeId="45215" r:id="rId152" name="Check Box 159">
          <controlPr defaultSize="0" autoFill="0" autoLine="0" autoPict="0" macro="[0]!SetSalary">
            <anchor moveWithCells="1">
              <from>
                <xdr:col>8</xdr:col>
                <xdr:colOff>419100</xdr:colOff>
                <xdr:row>136</xdr:row>
                <xdr:rowOff>200025</xdr:rowOff>
              </from>
              <to>
                <xdr:col>9</xdr:col>
                <xdr:colOff>476250</xdr:colOff>
                <xdr:row>138</xdr:row>
                <xdr:rowOff>38100</xdr:rowOff>
              </to>
            </anchor>
          </controlPr>
        </control>
      </mc:Choice>
    </mc:AlternateContent>
    <mc:AlternateContent xmlns:mc="http://schemas.openxmlformats.org/markup-compatibility/2006">
      <mc:Choice Requires="x14">
        <control shapeId="45216" r:id="rId153" name="Check Box 160">
          <controlPr defaultSize="0" autoFill="0" autoLine="0" autoPict="0" macro="[0]!SetSalary">
            <anchor moveWithCells="1">
              <from>
                <xdr:col>8</xdr:col>
                <xdr:colOff>419100</xdr:colOff>
                <xdr:row>137</xdr:row>
                <xdr:rowOff>200025</xdr:rowOff>
              </from>
              <to>
                <xdr:col>9</xdr:col>
                <xdr:colOff>476250</xdr:colOff>
                <xdr:row>139</xdr:row>
                <xdr:rowOff>38100</xdr:rowOff>
              </to>
            </anchor>
          </controlPr>
        </control>
      </mc:Choice>
    </mc:AlternateContent>
    <mc:AlternateContent xmlns:mc="http://schemas.openxmlformats.org/markup-compatibility/2006">
      <mc:Choice Requires="x14">
        <control shapeId="45217" r:id="rId154" name="Check Box 161">
          <controlPr defaultSize="0" autoFill="0" autoLine="0" autoPict="0" macro="[0]!SetSalary">
            <anchor moveWithCells="1">
              <from>
                <xdr:col>8</xdr:col>
                <xdr:colOff>419100</xdr:colOff>
                <xdr:row>138</xdr:row>
                <xdr:rowOff>200025</xdr:rowOff>
              </from>
              <to>
                <xdr:col>9</xdr:col>
                <xdr:colOff>476250</xdr:colOff>
                <xdr:row>140</xdr:row>
                <xdr:rowOff>38100</xdr:rowOff>
              </to>
            </anchor>
          </controlPr>
        </control>
      </mc:Choice>
    </mc:AlternateContent>
    <mc:AlternateContent xmlns:mc="http://schemas.openxmlformats.org/markup-compatibility/2006">
      <mc:Choice Requires="x14">
        <control shapeId="45218" r:id="rId155" name="Check Box 162">
          <controlPr defaultSize="0" autoFill="0" autoLine="0" autoPict="0" macro="[0]!SetSalary">
            <anchor moveWithCells="1">
              <from>
                <xdr:col>8</xdr:col>
                <xdr:colOff>419100</xdr:colOff>
                <xdr:row>139</xdr:row>
                <xdr:rowOff>200025</xdr:rowOff>
              </from>
              <to>
                <xdr:col>9</xdr:col>
                <xdr:colOff>476250</xdr:colOff>
                <xdr:row>141</xdr:row>
                <xdr:rowOff>38100</xdr:rowOff>
              </to>
            </anchor>
          </controlPr>
        </control>
      </mc:Choice>
    </mc:AlternateContent>
    <mc:AlternateContent xmlns:mc="http://schemas.openxmlformats.org/markup-compatibility/2006">
      <mc:Choice Requires="x14">
        <control shapeId="45219" r:id="rId156" name="Check Box 163">
          <controlPr defaultSize="0" autoFill="0" autoLine="0" autoPict="0" macro="[0]!SetSalary">
            <anchor moveWithCells="1">
              <from>
                <xdr:col>8</xdr:col>
                <xdr:colOff>419100</xdr:colOff>
                <xdr:row>140</xdr:row>
                <xdr:rowOff>200025</xdr:rowOff>
              </from>
              <to>
                <xdr:col>9</xdr:col>
                <xdr:colOff>476250</xdr:colOff>
                <xdr:row>142</xdr:row>
                <xdr:rowOff>38100</xdr:rowOff>
              </to>
            </anchor>
          </controlPr>
        </control>
      </mc:Choice>
    </mc:AlternateContent>
    <mc:AlternateContent xmlns:mc="http://schemas.openxmlformats.org/markup-compatibility/2006">
      <mc:Choice Requires="x14">
        <control shapeId="45220" r:id="rId157" name="Check Box 164">
          <controlPr defaultSize="0" autoFill="0" autoLine="0" autoPict="0" macro="[0]!SetSalary">
            <anchor moveWithCells="1">
              <from>
                <xdr:col>8</xdr:col>
                <xdr:colOff>419100</xdr:colOff>
                <xdr:row>141</xdr:row>
                <xdr:rowOff>200025</xdr:rowOff>
              </from>
              <to>
                <xdr:col>9</xdr:col>
                <xdr:colOff>476250</xdr:colOff>
                <xdr:row>143</xdr:row>
                <xdr:rowOff>38100</xdr:rowOff>
              </to>
            </anchor>
          </controlPr>
        </control>
      </mc:Choice>
    </mc:AlternateContent>
    <mc:AlternateContent xmlns:mc="http://schemas.openxmlformats.org/markup-compatibility/2006">
      <mc:Choice Requires="x14">
        <control shapeId="45221" r:id="rId158" name="Check Box 165">
          <controlPr defaultSize="0" autoFill="0" autoLine="0" autoPict="0" macro="[0]!SetSalary">
            <anchor moveWithCells="1">
              <from>
                <xdr:col>8</xdr:col>
                <xdr:colOff>419100</xdr:colOff>
                <xdr:row>142</xdr:row>
                <xdr:rowOff>200025</xdr:rowOff>
              </from>
              <to>
                <xdr:col>9</xdr:col>
                <xdr:colOff>476250</xdr:colOff>
                <xdr:row>144</xdr:row>
                <xdr:rowOff>38100</xdr:rowOff>
              </to>
            </anchor>
          </controlPr>
        </control>
      </mc:Choice>
    </mc:AlternateContent>
    <mc:AlternateContent xmlns:mc="http://schemas.openxmlformats.org/markup-compatibility/2006">
      <mc:Choice Requires="x14">
        <control shapeId="45222" r:id="rId159" name="Check Box 166">
          <controlPr defaultSize="0" autoFill="0" autoLine="0" autoPict="0" macro="[0]!SetSalary">
            <anchor moveWithCells="1">
              <from>
                <xdr:col>8</xdr:col>
                <xdr:colOff>419100</xdr:colOff>
                <xdr:row>143</xdr:row>
                <xdr:rowOff>200025</xdr:rowOff>
              </from>
              <to>
                <xdr:col>9</xdr:col>
                <xdr:colOff>476250</xdr:colOff>
                <xdr:row>145</xdr:row>
                <xdr:rowOff>38100</xdr:rowOff>
              </to>
            </anchor>
          </controlPr>
        </control>
      </mc:Choice>
    </mc:AlternateContent>
    <mc:AlternateContent xmlns:mc="http://schemas.openxmlformats.org/markup-compatibility/2006">
      <mc:Choice Requires="x14">
        <control shapeId="45223" r:id="rId160" name="Check Box 167">
          <controlPr defaultSize="0" autoFill="0" autoLine="0" autoPict="0" macro="[0]!SetSalary">
            <anchor moveWithCells="1">
              <from>
                <xdr:col>8</xdr:col>
                <xdr:colOff>419100</xdr:colOff>
                <xdr:row>144</xdr:row>
                <xdr:rowOff>200025</xdr:rowOff>
              </from>
              <to>
                <xdr:col>9</xdr:col>
                <xdr:colOff>476250</xdr:colOff>
                <xdr:row>146</xdr:row>
                <xdr:rowOff>38100</xdr:rowOff>
              </to>
            </anchor>
          </controlPr>
        </control>
      </mc:Choice>
    </mc:AlternateContent>
    <mc:AlternateContent xmlns:mc="http://schemas.openxmlformats.org/markup-compatibility/2006">
      <mc:Choice Requires="x14">
        <control shapeId="45224" r:id="rId161" name="Check Box 168">
          <controlPr defaultSize="0" autoFill="0" autoLine="0" autoPict="0" macro="[0]!SetSalary">
            <anchor moveWithCells="1">
              <from>
                <xdr:col>8</xdr:col>
                <xdr:colOff>419100</xdr:colOff>
                <xdr:row>145</xdr:row>
                <xdr:rowOff>200025</xdr:rowOff>
              </from>
              <to>
                <xdr:col>9</xdr:col>
                <xdr:colOff>476250</xdr:colOff>
                <xdr:row>147</xdr:row>
                <xdr:rowOff>38100</xdr:rowOff>
              </to>
            </anchor>
          </controlPr>
        </control>
      </mc:Choice>
    </mc:AlternateContent>
    <mc:AlternateContent xmlns:mc="http://schemas.openxmlformats.org/markup-compatibility/2006">
      <mc:Choice Requires="x14">
        <control shapeId="45225" r:id="rId162" name="Check Box 169">
          <controlPr defaultSize="0" autoFill="0" autoLine="0" autoPict="0" macro="[0]!SetSalary">
            <anchor moveWithCells="1">
              <from>
                <xdr:col>8</xdr:col>
                <xdr:colOff>419100</xdr:colOff>
                <xdr:row>146</xdr:row>
                <xdr:rowOff>200025</xdr:rowOff>
              </from>
              <to>
                <xdr:col>9</xdr:col>
                <xdr:colOff>476250</xdr:colOff>
                <xdr:row>148</xdr:row>
                <xdr:rowOff>38100</xdr:rowOff>
              </to>
            </anchor>
          </controlPr>
        </control>
      </mc:Choice>
    </mc:AlternateContent>
    <mc:AlternateContent xmlns:mc="http://schemas.openxmlformats.org/markup-compatibility/2006">
      <mc:Choice Requires="x14">
        <control shapeId="45226" r:id="rId163" name="Check Box 170">
          <controlPr defaultSize="0" autoFill="0" autoLine="0" autoPict="0" macro="[0]!SetSalary">
            <anchor moveWithCells="1">
              <from>
                <xdr:col>8</xdr:col>
                <xdr:colOff>419100</xdr:colOff>
                <xdr:row>147</xdr:row>
                <xdr:rowOff>200025</xdr:rowOff>
              </from>
              <to>
                <xdr:col>9</xdr:col>
                <xdr:colOff>476250</xdr:colOff>
                <xdr:row>149</xdr:row>
                <xdr:rowOff>38100</xdr:rowOff>
              </to>
            </anchor>
          </controlPr>
        </control>
      </mc:Choice>
    </mc:AlternateContent>
    <mc:AlternateContent xmlns:mc="http://schemas.openxmlformats.org/markup-compatibility/2006">
      <mc:Choice Requires="x14">
        <control shapeId="45227" r:id="rId164" name="Check Box 171">
          <controlPr defaultSize="0" autoFill="0" autoLine="0" autoPict="0" macro="[0]!SetSalary">
            <anchor moveWithCells="1">
              <from>
                <xdr:col>8</xdr:col>
                <xdr:colOff>419100</xdr:colOff>
                <xdr:row>148</xdr:row>
                <xdr:rowOff>200025</xdr:rowOff>
              </from>
              <to>
                <xdr:col>9</xdr:col>
                <xdr:colOff>476250</xdr:colOff>
                <xdr:row>150</xdr:row>
                <xdr:rowOff>38100</xdr:rowOff>
              </to>
            </anchor>
          </controlPr>
        </control>
      </mc:Choice>
    </mc:AlternateContent>
    <mc:AlternateContent xmlns:mc="http://schemas.openxmlformats.org/markup-compatibility/2006">
      <mc:Choice Requires="x14">
        <control shapeId="45228" r:id="rId165" name="Check Box 172">
          <controlPr defaultSize="0" autoFill="0" autoLine="0" autoPict="0" macro="[0]!SetSalary">
            <anchor moveWithCells="1">
              <from>
                <xdr:col>8</xdr:col>
                <xdr:colOff>419100</xdr:colOff>
                <xdr:row>149</xdr:row>
                <xdr:rowOff>200025</xdr:rowOff>
              </from>
              <to>
                <xdr:col>9</xdr:col>
                <xdr:colOff>476250</xdr:colOff>
                <xdr:row>151</xdr:row>
                <xdr:rowOff>38100</xdr:rowOff>
              </to>
            </anchor>
          </controlPr>
        </control>
      </mc:Choice>
    </mc:AlternateContent>
    <mc:AlternateContent xmlns:mc="http://schemas.openxmlformats.org/markup-compatibility/2006">
      <mc:Choice Requires="x14">
        <control shapeId="45229" r:id="rId166" name="Check Box 173">
          <controlPr defaultSize="0" autoFill="0" autoLine="0" autoPict="0" macro="[0]!SetSalary">
            <anchor moveWithCells="1">
              <from>
                <xdr:col>8</xdr:col>
                <xdr:colOff>419100</xdr:colOff>
                <xdr:row>150</xdr:row>
                <xdr:rowOff>200025</xdr:rowOff>
              </from>
              <to>
                <xdr:col>9</xdr:col>
                <xdr:colOff>476250</xdr:colOff>
                <xdr:row>152</xdr:row>
                <xdr:rowOff>38100</xdr:rowOff>
              </to>
            </anchor>
          </controlPr>
        </control>
      </mc:Choice>
    </mc:AlternateContent>
    <mc:AlternateContent xmlns:mc="http://schemas.openxmlformats.org/markup-compatibility/2006">
      <mc:Choice Requires="x14">
        <control shapeId="45230" r:id="rId167" name="Check Box 174">
          <controlPr defaultSize="0" autoFill="0" autoLine="0" autoPict="0" macro="[0]!SetSalary">
            <anchor moveWithCells="1">
              <from>
                <xdr:col>8</xdr:col>
                <xdr:colOff>419100</xdr:colOff>
                <xdr:row>151</xdr:row>
                <xdr:rowOff>200025</xdr:rowOff>
              </from>
              <to>
                <xdr:col>9</xdr:col>
                <xdr:colOff>476250</xdr:colOff>
                <xdr:row>153</xdr:row>
                <xdr:rowOff>38100</xdr:rowOff>
              </to>
            </anchor>
          </controlPr>
        </control>
      </mc:Choice>
    </mc:AlternateContent>
    <mc:AlternateContent xmlns:mc="http://schemas.openxmlformats.org/markup-compatibility/2006">
      <mc:Choice Requires="x14">
        <control shapeId="45231" r:id="rId168" name="Check Box 175">
          <controlPr defaultSize="0" autoFill="0" autoLine="0" autoPict="0" macro="[0]!SetSalary">
            <anchor moveWithCells="1">
              <from>
                <xdr:col>8</xdr:col>
                <xdr:colOff>419100</xdr:colOff>
                <xdr:row>152</xdr:row>
                <xdr:rowOff>200025</xdr:rowOff>
              </from>
              <to>
                <xdr:col>9</xdr:col>
                <xdr:colOff>476250</xdr:colOff>
                <xdr:row>154</xdr:row>
                <xdr:rowOff>38100</xdr:rowOff>
              </to>
            </anchor>
          </controlPr>
        </control>
      </mc:Choice>
    </mc:AlternateContent>
    <mc:AlternateContent xmlns:mc="http://schemas.openxmlformats.org/markup-compatibility/2006">
      <mc:Choice Requires="x14">
        <control shapeId="45232" r:id="rId169" name="Check Box 176">
          <controlPr defaultSize="0" autoFill="0" autoLine="0" autoPict="0" macro="[0]!SetSalary">
            <anchor moveWithCells="1">
              <from>
                <xdr:col>8</xdr:col>
                <xdr:colOff>419100</xdr:colOff>
                <xdr:row>153</xdr:row>
                <xdr:rowOff>200025</xdr:rowOff>
              </from>
              <to>
                <xdr:col>9</xdr:col>
                <xdr:colOff>476250</xdr:colOff>
                <xdr:row>155</xdr:row>
                <xdr:rowOff>38100</xdr:rowOff>
              </to>
            </anchor>
          </controlPr>
        </control>
      </mc:Choice>
    </mc:AlternateContent>
    <mc:AlternateContent xmlns:mc="http://schemas.openxmlformats.org/markup-compatibility/2006">
      <mc:Choice Requires="x14">
        <control shapeId="45233" r:id="rId170" name="Check Box 177">
          <controlPr defaultSize="0" autoFill="0" autoLine="0" autoPict="0" macro="[0]!SetSalary">
            <anchor moveWithCells="1">
              <from>
                <xdr:col>8</xdr:col>
                <xdr:colOff>419100</xdr:colOff>
                <xdr:row>154</xdr:row>
                <xdr:rowOff>200025</xdr:rowOff>
              </from>
              <to>
                <xdr:col>9</xdr:col>
                <xdr:colOff>476250</xdr:colOff>
                <xdr:row>156</xdr:row>
                <xdr:rowOff>38100</xdr:rowOff>
              </to>
            </anchor>
          </controlPr>
        </control>
      </mc:Choice>
    </mc:AlternateContent>
    <mc:AlternateContent xmlns:mc="http://schemas.openxmlformats.org/markup-compatibility/2006">
      <mc:Choice Requires="x14">
        <control shapeId="45234" r:id="rId171" name="Check Box 178">
          <controlPr defaultSize="0" autoFill="0" autoLine="0" autoPict="0" macro="[0]!SetSalary">
            <anchor moveWithCells="1">
              <from>
                <xdr:col>8</xdr:col>
                <xdr:colOff>419100</xdr:colOff>
                <xdr:row>155</xdr:row>
                <xdr:rowOff>200025</xdr:rowOff>
              </from>
              <to>
                <xdr:col>9</xdr:col>
                <xdr:colOff>476250</xdr:colOff>
                <xdr:row>157</xdr:row>
                <xdr:rowOff>38100</xdr:rowOff>
              </to>
            </anchor>
          </controlPr>
        </control>
      </mc:Choice>
    </mc:AlternateContent>
    <mc:AlternateContent xmlns:mc="http://schemas.openxmlformats.org/markup-compatibility/2006">
      <mc:Choice Requires="x14">
        <control shapeId="45235" r:id="rId172" name="Check Box 179">
          <controlPr defaultSize="0" autoFill="0" autoLine="0" autoPict="0" macro="[0]!SetSalary">
            <anchor moveWithCells="1">
              <from>
                <xdr:col>8</xdr:col>
                <xdr:colOff>419100</xdr:colOff>
                <xdr:row>156</xdr:row>
                <xdr:rowOff>200025</xdr:rowOff>
              </from>
              <to>
                <xdr:col>9</xdr:col>
                <xdr:colOff>476250</xdr:colOff>
                <xdr:row>158</xdr:row>
                <xdr:rowOff>38100</xdr:rowOff>
              </to>
            </anchor>
          </controlPr>
        </control>
      </mc:Choice>
    </mc:AlternateContent>
    <mc:AlternateContent xmlns:mc="http://schemas.openxmlformats.org/markup-compatibility/2006">
      <mc:Choice Requires="x14">
        <control shapeId="45236" r:id="rId173" name="Check Box 180">
          <controlPr defaultSize="0" autoFill="0" autoLine="0" autoPict="0" macro="[0]!SetSalary">
            <anchor moveWithCells="1">
              <from>
                <xdr:col>8</xdr:col>
                <xdr:colOff>419100</xdr:colOff>
                <xdr:row>157</xdr:row>
                <xdr:rowOff>200025</xdr:rowOff>
              </from>
              <to>
                <xdr:col>9</xdr:col>
                <xdr:colOff>476250</xdr:colOff>
                <xdr:row>159</xdr:row>
                <xdr:rowOff>38100</xdr:rowOff>
              </to>
            </anchor>
          </controlPr>
        </control>
      </mc:Choice>
    </mc:AlternateContent>
    <mc:AlternateContent xmlns:mc="http://schemas.openxmlformats.org/markup-compatibility/2006">
      <mc:Choice Requires="x14">
        <control shapeId="45237" r:id="rId174" name="Check Box 181">
          <controlPr defaultSize="0" autoFill="0" autoLine="0" autoPict="0" macro="[0]!SetSalary">
            <anchor moveWithCells="1">
              <from>
                <xdr:col>8</xdr:col>
                <xdr:colOff>419100</xdr:colOff>
                <xdr:row>158</xdr:row>
                <xdr:rowOff>200025</xdr:rowOff>
              </from>
              <to>
                <xdr:col>9</xdr:col>
                <xdr:colOff>476250</xdr:colOff>
                <xdr:row>160</xdr:row>
                <xdr:rowOff>38100</xdr:rowOff>
              </to>
            </anchor>
          </controlPr>
        </control>
      </mc:Choice>
    </mc:AlternateContent>
    <mc:AlternateContent xmlns:mc="http://schemas.openxmlformats.org/markup-compatibility/2006">
      <mc:Choice Requires="x14">
        <control shapeId="45238" r:id="rId175" name="Check Box 182">
          <controlPr defaultSize="0" autoFill="0" autoLine="0" autoPict="0" macro="[0]!SetSalary">
            <anchor moveWithCells="1">
              <from>
                <xdr:col>8</xdr:col>
                <xdr:colOff>419100</xdr:colOff>
                <xdr:row>159</xdr:row>
                <xdr:rowOff>200025</xdr:rowOff>
              </from>
              <to>
                <xdr:col>9</xdr:col>
                <xdr:colOff>476250</xdr:colOff>
                <xdr:row>161</xdr:row>
                <xdr:rowOff>38100</xdr:rowOff>
              </to>
            </anchor>
          </controlPr>
        </control>
      </mc:Choice>
    </mc:AlternateContent>
    <mc:AlternateContent xmlns:mc="http://schemas.openxmlformats.org/markup-compatibility/2006">
      <mc:Choice Requires="x14">
        <control shapeId="45239" r:id="rId176" name="Check Box 183">
          <controlPr defaultSize="0" autoFill="0" autoLine="0" autoPict="0" macro="[0]!SetSalary">
            <anchor moveWithCells="1">
              <from>
                <xdr:col>8</xdr:col>
                <xdr:colOff>419100</xdr:colOff>
                <xdr:row>160</xdr:row>
                <xdr:rowOff>200025</xdr:rowOff>
              </from>
              <to>
                <xdr:col>9</xdr:col>
                <xdr:colOff>476250</xdr:colOff>
                <xdr:row>162</xdr:row>
                <xdr:rowOff>38100</xdr:rowOff>
              </to>
            </anchor>
          </controlPr>
        </control>
      </mc:Choice>
    </mc:AlternateContent>
    <mc:AlternateContent xmlns:mc="http://schemas.openxmlformats.org/markup-compatibility/2006">
      <mc:Choice Requires="x14">
        <control shapeId="45240" r:id="rId177" name="Check Box 184">
          <controlPr defaultSize="0" autoFill="0" autoLine="0" autoPict="0" macro="[0]!SetSalary">
            <anchor moveWithCells="1">
              <from>
                <xdr:col>8</xdr:col>
                <xdr:colOff>419100</xdr:colOff>
                <xdr:row>161</xdr:row>
                <xdr:rowOff>200025</xdr:rowOff>
              </from>
              <to>
                <xdr:col>9</xdr:col>
                <xdr:colOff>476250</xdr:colOff>
                <xdr:row>163</xdr:row>
                <xdr:rowOff>38100</xdr:rowOff>
              </to>
            </anchor>
          </controlPr>
        </control>
      </mc:Choice>
    </mc:AlternateContent>
    <mc:AlternateContent xmlns:mc="http://schemas.openxmlformats.org/markup-compatibility/2006">
      <mc:Choice Requires="x14">
        <control shapeId="45241" r:id="rId178" name="Check Box 185">
          <controlPr defaultSize="0" autoFill="0" autoLine="0" autoPict="0" macro="[0]!SetSalary">
            <anchor moveWithCells="1">
              <from>
                <xdr:col>8</xdr:col>
                <xdr:colOff>419100</xdr:colOff>
                <xdr:row>162</xdr:row>
                <xdr:rowOff>200025</xdr:rowOff>
              </from>
              <to>
                <xdr:col>9</xdr:col>
                <xdr:colOff>476250</xdr:colOff>
                <xdr:row>164</xdr:row>
                <xdr:rowOff>38100</xdr:rowOff>
              </to>
            </anchor>
          </controlPr>
        </control>
      </mc:Choice>
    </mc:AlternateContent>
    <mc:AlternateContent xmlns:mc="http://schemas.openxmlformats.org/markup-compatibility/2006">
      <mc:Choice Requires="x14">
        <control shapeId="45242" r:id="rId179" name="Check Box 186">
          <controlPr defaultSize="0" autoFill="0" autoLine="0" autoPict="0" macro="[0]!SetSalary">
            <anchor moveWithCells="1">
              <from>
                <xdr:col>8</xdr:col>
                <xdr:colOff>419100</xdr:colOff>
                <xdr:row>163</xdr:row>
                <xdr:rowOff>200025</xdr:rowOff>
              </from>
              <to>
                <xdr:col>9</xdr:col>
                <xdr:colOff>476250</xdr:colOff>
                <xdr:row>165</xdr:row>
                <xdr:rowOff>38100</xdr:rowOff>
              </to>
            </anchor>
          </controlPr>
        </control>
      </mc:Choice>
    </mc:AlternateContent>
    <mc:AlternateContent xmlns:mc="http://schemas.openxmlformats.org/markup-compatibility/2006">
      <mc:Choice Requires="x14">
        <control shapeId="45243" r:id="rId180" name="Check Box 187">
          <controlPr defaultSize="0" autoFill="0" autoLine="0" autoPict="0" macro="[0]!SetSalary">
            <anchor moveWithCells="1">
              <from>
                <xdr:col>8</xdr:col>
                <xdr:colOff>419100</xdr:colOff>
                <xdr:row>164</xdr:row>
                <xdr:rowOff>200025</xdr:rowOff>
              </from>
              <to>
                <xdr:col>9</xdr:col>
                <xdr:colOff>476250</xdr:colOff>
                <xdr:row>166</xdr:row>
                <xdr:rowOff>38100</xdr:rowOff>
              </to>
            </anchor>
          </controlPr>
        </control>
      </mc:Choice>
    </mc:AlternateContent>
    <mc:AlternateContent xmlns:mc="http://schemas.openxmlformats.org/markup-compatibility/2006">
      <mc:Choice Requires="x14">
        <control shapeId="45244" r:id="rId181" name="Check Box 188">
          <controlPr defaultSize="0" autoFill="0" autoLine="0" autoPict="0" macro="[0]!SetSalary">
            <anchor moveWithCells="1">
              <from>
                <xdr:col>8</xdr:col>
                <xdr:colOff>419100</xdr:colOff>
                <xdr:row>165</xdr:row>
                <xdr:rowOff>200025</xdr:rowOff>
              </from>
              <to>
                <xdr:col>9</xdr:col>
                <xdr:colOff>476250</xdr:colOff>
                <xdr:row>167</xdr:row>
                <xdr:rowOff>38100</xdr:rowOff>
              </to>
            </anchor>
          </controlPr>
        </control>
      </mc:Choice>
    </mc:AlternateContent>
    <mc:AlternateContent xmlns:mc="http://schemas.openxmlformats.org/markup-compatibility/2006">
      <mc:Choice Requires="x14">
        <control shapeId="45245" r:id="rId182" name="Check Box 189">
          <controlPr defaultSize="0" autoFill="0" autoLine="0" autoPict="0" macro="[0]!SetSalary">
            <anchor moveWithCells="1">
              <from>
                <xdr:col>8</xdr:col>
                <xdr:colOff>419100</xdr:colOff>
                <xdr:row>166</xdr:row>
                <xdr:rowOff>200025</xdr:rowOff>
              </from>
              <to>
                <xdr:col>9</xdr:col>
                <xdr:colOff>476250</xdr:colOff>
                <xdr:row>168</xdr:row>
                <xdr:rowOff>38100</xdr:rowOff>
              </to>
            </anchor>
          </controlPr>
        </control>
      </mc:Choice>
    </mc:AlternateContent>
    <mc:AlternateContent xmlns:mc="http://schemas.openxmlformats.org/markup-compatibility/2006">
      <mc:Choice Requires="x14">
        <control shapeId="45246" r:id="rId183" name="Check Box 190">
          <controlPr defaultSize="0" autoFill="0" autoLine="0" autoPict="0" macro="[0]!SetSalary">
            <anchor moveWithCells="1">
              <from>
                <xdr:col>8</xdr:col>
                <xdr:colOff>419100</xdr:colOff>
                <xdr:row>167</xdr:row>
                <xdr:rowOff>200025</xdr:rowOff>
              </from>
              <to>
                <xdr:col>9</xdr:col>
                <xdr:colOff>476250</xdr:colOff>
                <xdr:row>169</xdr:row>
                <xdr:rowOff>38100</xdr:rowOff>
              </to>
            </anchor>
          </controlPr>
        </control>
      </mc:Choice>
    </mc:AlternateContent>
    <mc:AlternateContent xmlns:mc="http://schemas.openxmlformats.org/markup-compatibility/2006">
      <mc:Choice Requires="x14">
        <control shapeId="45247" r:id="rId184" name="Check Box 191">
          <controlPr defaultSize="0" autoFill="0" autoLine="0" autoPict="0" macro="[0]!SetSalary">
            <anchor moveWithCells="1">
              <from>
                <xdr:col>8</xdr:col>
                <xdr:colOff>419100</xdr:colOff>
                <xdr:row>168</xdr:row>
                <xdr:rowOff>200025</xdr:rowOff>
              </from>
              <to>
                <xdr:col>9</xdr:col>
                <xdr:colOff>476250</xdr:colOff>
                <xdr:row>170</xdr:row>
                <xdr:rowOff>38100</xdr:rowOff>
              </to>
            </anchor>
          </controlPr>
        </control>
      </mc:Choice>
    </mc:AlternateContent>
    <mc:AlternateContent xmlns:mc="http://schemas.openxmlformats.org/markup-compatibility/2006">
      <mc:Choice Requires="x14">
        <control shapeId="45248" r:id="rId185" name="Check Box 192">
          <controlPr defaultSize="0" autoFill="0" autoLine="0" autoPict="0" macro="[0]!SetSalary">
            <anchor moveWithCells="1">
              <from>
                <xdr:col>8</xdr:col>
                <xdr:colOff>419100</xdr:colOff>
                <xdr:row>169</xdr:row>
                <xdr:rowOff>200025</xdr:rowOff>
              </from>
              <to>
                <xdr:col>9</xdr:col>
                <xdr:colOff>476250</xdr:colOff>
                <xdr:row>171</xdr:row>
                <xdr:rowOff>38100</xdr:rowOff>
              </to>
            </anchor>
          </controlPr>
        </control>
      </mc:Choice>
    </mc:AlternateContent>
    <mc:AlternateContent xmlns:mc="http://schemas.openxmlformats.org/markup-compatibility/2006">
      <mc:Choice Requires="x14">
        <control shapeId="45249" r:id="rId186" name="Check Box 193">
          <controlPr defaultSize="0" autoFill="0" autoLine="0" autoPict="0" macro="[0]!SetSalary">
            <anchor moveWithCells="1">
              <from>
                <xdr:col>8</xdr:col>
                <xdr:colOff>419100</xdr:colOff>
                <xdr:row>170</xdr:row>
                <xdr:rowOff>200025</xdr:rowOff>
              </from>
              <to>
                <xdr:col>9</xdr:col>
                <xdr:colOff>476250</xdr:colOff>
                <xdr:row>172</xdr:row>
                <xdr:rowOff>38100</xdr:rowOff>
              </to>
            </anchor>
          </controlPr>
        </control>
      </mc:Choice>
    </mc:AlternateContent>
    <mc:AlternateContent xmlns:mc="http://schemas.openxmlformats.org/markup-compatibility/2006">
      <mc:Choice Requires="x14">
        <control shapeId="45250" r:id="rId187" name="Check Box 194">
          <controlPr defaultSize="0" autoFill="0" autoLine="0" autoPict="0" macro="[0]!SetSalary">
            <anchor moveWithCells="1">
              <from>
                <xdr:col>8</xdr:col>
                <xdr:colOff>419100</xdr:colOff>
                <xdr:row>171</xdr:row>
                <xdr:rowOff>200025</xdr:rowOff>
              </from>
              <to>
                <xdr:col>9</xdr:col>
                <xdr:colOff>476250</xdr:colOff>
                <xdr:row>173</xdr:row>
                <xdr:rowOff>38100</xdr:rowOff>
              </to>
            </anchor>
          </controlPr>
        </control>
      </mc:Choice>
    </mc:AlternateContent>
    <mc:AlternateContent xmlns:mc="http://schemas.openxmlformats.org/markup-compatibility/2006">
      <mc:Choice Requires="x14">
        <control shapeId="45251" r:id="rId188" name="Check Box 195">
          <controlPr defaultSize="0" autoFill="0" autoLine="0" autoPict="0" macro="[0]!SetSalary">
            <anchor moveWithCells="1">
              <from>
                <xdr:col>8</xdr:col>
                <xdr:colOff>419100</xdr:colOff>
                <xdr:row>172</xdr:row>
                <xdr:rowOff>200025</xdr:rowOff>
              </from>
              <to>
                <xdr:col>9</xdr:col>
                <xdr:colOff>476250</xdr:colOff>
                <xdr:row>174</xdr:row>
                <xdr:rowOff>38100</xdr:rowOff>
              </to>
            </anchor>
          </controlPr>
        </control>
      </mc:Choice>
    </mc:AlternateContent>
    <mc:AlternateContent xmlns:mc="http://schemas.openxmlformats.org/markup-compatibility/2006">
      <mc:Choice Requires="x14">
        <control shapeId="45252" r:id="rId189" name="Check Box 196">
          <controlPr defaultSize="0" autoFill="0" autoLine="0" autoPict="0" macro="[0]!SetSalary">
            <anchor moveWithCells="1">
              <from>
                <xdr:col>8</xdr:col>
                <xdr:colOff>419100</xdr:colOff>
                <xdr:row>173</xdr:row>
                <xdr:rowOff>200025</xdr:rowOff>
              </from>
              <to>
                <xdr:col>9</xdr:col>
                <xdr:colOff>476250</xdr:colOff>
                <xdr:row>175</xdr:row>
                <xdr:rowOff>38100</xdr:rowOff>
              </to>
            </anchor>
          </controlPr>
        </control>
      </mc:Choice>
    </mc:AlternateContent>
    <mc:AlternateContent xmlns:mc="http://schemas.openxmlformats.org/markup-compatibility/2006">
      <mc:Choice Requires="x14">
        <control shapeId="45253" r:id="rId190" name="Check Box 197">
          <controlPr defaultSize="0" autoFill="0" autoLine="0" autoPict="0" macro="[0]!SetSalary">
            <anchor moveWithCells="1">
              <from>
                <xdr:col>8</xdr:col>
                <xdr:colOff>419100</xdr:colOff>
                <xdr:row>174</xdr:row>
                <xdr:rowOff>200025</xdr:rowOff>
              </from>
              <to>
                <xdr:col>9</xdr:col>
                <xdr:colOff>476250</xdr:colOff>
                <xdr:row>176</xdr:row>
                <xdr:rowOff>38100</xdr:rowOff>
              </to>
            </anchor>
          </controlPr>
        </control>
      </mc:Choice>
    </mc:AlternateContent>
    <mc:AlternateContent xmlns:mc="http://schemas.openxmlformats.org/markup-compatibility/2006">
      <mc:Choice Requires="x14">
        <control shapeId="45254" r:id="rId191" name="Check Box 198">
          <controlPr defaultSize="0" autoFill="0" autoLine="0" autoPict="0" macro="[0]!SetSalary">
            <anchor moveWithCells="1">
              <from>
                <xdr:col>8</xdr:col>
                <xdr:colOff>419100</xdr:colOff>
                <xdr:row>175</xdr:row>
                <xdr:rowOff>200025</xdr:rowOff>
              </from>
              <to>
                <xdr:col>9</xdr:col>
                <xdr:colOff>476250</xdr:colOff>
                <xdr:row>177</xdr:row>
                <xdr:rowOff>38100</xdr:rowOff>
              </to>
            </anchor>
          </controlPr>
        </control>
      </mc:Choice>
    </mc:AlternateContent>
    <mc:AlternateContent xmlns:mc="http://schemas.openxmlformats.org/markup-compatibility/2006">
      <mc:Choice Requires="x14">
        <control shapeId="45255" r:id="rId192" name="Check Box 199">
          <controlPr defaultSize="0" autoFill="0" autoLine="0" autoPict="0" macro="[0]!SetSalary">
            <anchor moveWithCells="1">
              <from>
                <xdr:col>8</xdr:col>
                <xdr:colOff>419100</xdr:colOff>
                <xdr:row>176</xdr:row>
                <xdr:rowOff>200025</xdr:rowOff>
              </from>
              <to>
                <xdr:col>9</xdr:col>
                <xdr:colOff>476250</xdr:colOff>
                <xdr:row>178</xdr:row>
                <xdr:rowOff>38100</xdr:rowOff>
              </to>
            </anchor>
          </controlPr>
        </control>
      </mc:Choice>
    </mc:AlternateContent>
    <mc:AlternateContent xmlns:mc="http://schemas.openxmlformats.org/markup-compatibility/2006">
      <mc:Choice Requires="x14">
        <control shapeId="45256" r:id="rId193" name="Check Box 200">
          <controlPr defaultSize="0" autoFill="0" autoLine="0" autoPict="0" macro="[0]!SetSalary">
            <anchor moveWithCells="1">
              <from>
                <xdr:col>8</xdr:col>
                <xdr:colOff>419100</xdr:colOff>
                <xdr:row>177</xdr:row>
                <xdr:rowOff>200025</xdr:rowOff>
              </from>
              <to>
                <xdr:col>9</xdr:col>
                <xdr:colOff>476250</xdr:colOff>
                <xdr:row>179</xdr:row>
                <xdr:rowOff>38100</xdr:rowOff>
              </to>
            </anchor>
          </controlPr>
        </control>
      </mc:Choice>
    </mc:AlternateContent>
    <mc:AlternateContent xmlns:mc="http://schemas.openxmlformats.org/markup-compatibility/2006">
      <mc:Choice Requires="x14">
        <control shapeId="45257" r:id="rId194" name="Check Box 201">
          <controlPr defaultSize="0" autoFill="0" autoLine="0" autoPict="0" macro="[0]!SetSalary">
            <anchor moveWithCells="1">
              <from>
                <xdr:col>8</xdr:col>
                <xdr:colOff>419100</xdr:colOff>
                <xdr:row>178</xdr:row>
                <xdr:rowOff>200025</xdr:rowOff>
              </from>
              <to>
                <xdr:col>9</xdr:col>
                <xdr:colOff>476250</xdr:colOff>
                <xdr:row>180</xdr:row>
                <xdr:rowOff>38100</xdr:rowOff>
              </to>
            </anchor>
          </controlPr>
        </control>
      </mc:Choice>
    </mc:AlternateContent>
    <mc:AlternateContent xmlns:mc="http://schemas.openxmlformats.org/markup-compatibility/2006">
      <mc:Choice Requires="x14">
        <control shapeId="45258" r:id="rId195" name="Check Box 202">
          <controlPr defaultSize="0" autoFill="0" autoLine="0" autoPict="0" macro="[0]!SetSalary">
            <anchor moveWithCells="1">
              <from>
                <xdr:col>8</xdr:col>
                <xdr:colOff>419100</xdr:colOff>
                <xdr:row>179</xdr:row>
                <xdr:rowOff>200025</xdr:rowOff>
              </from>
              <to>
                <xdr:col>9</xdr:col>
                <xdr:colOff>476250</xdr:colOff>
                <xdr:row>181</xdr:row>
                <xdr:rowOff>38100</xdr:rowOff>
              </to>
            </anchor>
          </controlPr>
        </control>
      </mc:Choice>
    </mc:AlternateContent>
    <mc:AlternateContent xmlns:mc="http://schemas.openxmlformats.org/markup-compatibility/2006">
      <mc:Choice Requires="x14">
        <control shapeId="45259" r:id="rId196" name="Check Box 203">
          <controlPr defaultSize="0" autoFill="0" autoLine="0" autoPict="0" macro="[0]!SetSalary">
            <anchor moveWithCells="1">
              <from>
                <xdr:col>8</xdr:col>
                <xdr:colOff>419100</xdr:colOff>
                <xdr:row>180</xdr:row>
                <xdr:rowOff>200025</xdr:rowOff>
              </from>
              <to>
                <xdr:col>9</xdr:col>
                <xdr:colOff>476250</xdr:colOff>
                <xdr:row>182</xdr:row>
                <xdr:rowOff>38100</xdr:rowOff>
              </to>
            </anchor>
          </controlPr>
        </control>
      </mc:Choice>
    </mc:AlternateContent>
    <mc:AlternateContent xmlns:mc="http://schemas.openxmlformats.org/markup-compatibility/2006">
      <mc:Choice Requires="x14">
        <control shapeId="45260" r:id="rId197" name="Check Box 204">
          <controlPr defaultSize="0" autoFill="0" autoLine="0" autoPict="0" macro="[0]!SetSalary">
            <anchor moveWithCells="1">
              <from>
                <xdr:col>8</xdr:col>
                <xdr:colOff>419100</xdr:colOff>
                <xdr:row>181</xdr:row>
                <xdr:rowOff>200025</xdr:rowOff>
              </from>
              <to>
                <xdr:col>9</xdr:col>
                <xdr:colOff>476250</xdr:colOff>
                <xdr:row>183</xdr:row>
                <xdr:rowOff>38100</xdr:rowOff>
              </to>
            </anchor>
          </controlPr>
        </control>
      </mc:Choice>
    </mc:AlternateContent>
    <mc:AlternateContent xmlns:mc="http://schemas.openxmlformats.org/markup-compatibility/2006">
      <mc:Choice Requires="x14">
        <control shapeId="45261" r:id="rId198" name="Check Box 205">
          <controlPr defaultSize="0" autoFill="0" autoLine="0" autoPict="0" macro="[0]!SetSalary">
            <anchor moveWithCells="1">
              <from>
                <xdr:col>8</xdr:col>
                <xdr:colOff>419100</xdr:colOff>
                <xdr:row>182</xdr:row>
                <xdr:rowOff>200025</xdr:rowOff>
              </from>
              <to>
                <xdr:col>9</xdr:col>
                <xdr:colOff>476250</xdr:colOff>
                <xdr:row>184</xdr:row>
                <xdr:rowOff>38100</xdr:rowOff>
              </to>
            </anchor>
          </controlPr>
        </control>
      </mc:Choice>
    </mc:AlternateContent>
    <mc:AlternateContent xmlns:mc="http://schemas.openxmlformats.org/markup-compatibility/2006">
      <mc:Choice Requires="x14">
        <control shapeId="45262" r:id="rId199" name="Check Box 206">
          <controlPr defaultSize="0" autoFill="0" autoLine="0" autoPict="0" macro="[0]!SetSalary">
            <anchor moveWithCells="1">
              <from>
                <xdr:col>8</xdr:col>
                <xdr:colOff>419100</xdr:colOff>
                <xdr:row>183</xdr:row>
                <xdr:rowOff>200025</xdr:rowOff>
              </from>
              <to>
                <xdr:col>9</xdr:col>
                <xdr:colOff>476250</xdr:colOff>
                <xdr:row>185</xdr:row>
                <xdr:rowOff>38100</xdr:rowOff>
              </to>
            </anchor>
          </controlPr>
        </control>
      </mc:Choice>
    </mc:AlternateContent>
    <mc:AlternateContent xmlns:mc="http://schemas.openxmlformats.org/markup-compatibility/2006">
      <mc:Choice Requires="x14">
        <control shapeId="45263" r:id="rId200" name="Check Box 207">
          <controlPr defaultSize="0" autoFill="0" autoLine="0" autoPict="0" macro="[0]!SetSalary">
            <anchor moveWithCells="1">
              <from>
                <xdr:col>8</xdr:col>
                <xdr:colOff>419100</xdr:colOff>
                <xdr:row>184</xdr:row>
                <xdr:rowOff>200025</xdr:rowOff>
              </from>
              <to>
                <xdr:col>9</xdr:col>
                <xdr:colOff>476250</xdr:colOff>
                <xdr:row>186</xdr:row>
                <xdr:rowOff>38100</xdr:rowOff>
              </to>
            </anchor>
          </controlPr>
        </control>
      </mc:Choice>
    </mc:AlternateContent>
    <mc:AlternateContent xmlns:mc="http://schemas.openxmlformats.org/markup-compatibility/2006">
      <mc:Choice Requires="x14">
        <control shapeId="45264" r:id="rId201" name="Check Box 208">
          <controlPr defaultSize="0" autoFill="0" autoLine="0" autoPict="0" macro="[0]!SetSalary">
            <anchor moveWithCells="1">
              <from>
                <xdr:col>8</xdr:col>
                <xdr:colOff>419100</xdr:colOff>
                <xdr:row>185</xdr:row>
                <xdr:rowOff>200025</xdr:rowOff>
              </from>
              <to>
                <xdr:col>9</xdr:col>
                <xdr:colOff>476250</xdr:colOff>
                <xdr:row>187</xdr:row>
                <xdr:rowOff>38100</xdr:rowOff>
              </to>
            </anchor>
          </controlPr>
        </control>
      </mc:Choice>
    </mc:AlternateContent>
    <mc:AlternateContent xmlns:mc="http://schemas.openxmlformats.org/markup-compatibility/2006">
      <mc:Choice Requires="x14">
        <control shapeId="45265" r:id="rId202" name="Check Box 209">
          <controlPr defaultSize="0" autoFill="0" autoLine="0" autoPict="0" macro="[0]!SetSalary">
            <anchor moveWithCells="1">
              <from>
                <xdr:col>8</xdr:col>
                <xdr:colOff>419100</xdr:colOff>
                <xdr:row>186</xdr:row>
                <xdr:rowOff>200025</xdr:rowOff>
              </from>
              <to>
                <xdr:col>9</xdr:col>
                <xdr:colOff>476250</xdr:colOff>
                <xdr:row>188</xdr:row>
                <xdr:rowOff>38100</xdr:rowOff>
              </to>
            </anchor>
          </controlPr>
        </control>
      </mc:Choice>
    </mc:AlternateContent>
    <mc:AlternateContent xmlns:mc="http://schemas.openxmlformats.org/markup-compatibility/2006">
      <mc:Choice Requires="x14">
        <control shapeId="45266" r:id="rId203" name="Check Box 210">
          <controlPr defaultSize="0" autoFill="0" autoLine="0" autoPict="0" macro="[0]!SetSalary">
            <anchor moveWithCells="1">
              <from>
                <xdr:col>8</xdr:col>
                <xdr:colOff>419100</xdr:colOff>
                <xdr:row>187</xdr:row>
                <xdr:rowOff>200025</xdr:rowOff>
              </from>
              <to>
                <xdr:col>9</xdr:col>
                <xdr:colOff>476250</xdr:colOff>
                <xdr:row>189</xdr:row>
                <xdr:rowOff>38100</xdr:rowOff>
              </to>
            </anchor>
          </controlPr>
        </control>
      </mc:Choice>
    </mc:AlternateContent>
    <mc:AlternateContent xmlns:mc="http://schemas.openxmlformats.org/markup-compatibility/2006">
      <mc:Choice Requires="x14">
        <control shapeId="45267" r:id="rId204" name="Check Box 211">
          <controlPr defaultSize="0" autoFill="0" autoLine="0" autoPict="0" macro="[0]!SetSalary">
            <anchor moveWithCells="1">
              <from>
                <xdr:col>8</xdr:col>
                <xdr:colOff>419100</xdr:colOff>
                <xdr:row>188</xdr:row>
                <xdr:rowOff>200025</xdr:rowOff>
              </from>
              <to>
                <xdr:col>9</xdr:col>
                <xdr:colOff>476250</xdr:colOff>
                <xdr:row>190</xdr:row>
                <xdr:rowOff>38100</xdr:rowOff>
              </to>
            </anchor>
          </controlPr>
        </control>
      </mc:Choice>
    </mc:AlternateContent>
    <mc:AlternateContent xmlns:mc="http://schemas.openxmlformats.org/markup-compatibility/2006">
      <mc:Choice Requires="x14">
        <control shapeId="45268" r:id="rId205" name="Check Box 212">
          <controlPr defaultSize="0" autoFill="0" autoLine="0" autoPict="0" macro="[0]!SetSalary">
            <anchor moveWithCells="1">
              <from>
                <xdr:col>8</xdr:col>
                <xdr:colOff>419100</xdr:colOff>
                <xdr:row>189</xdr:row>
                <xdr:rowOff>200025</xdr:rowOff>
              </from>
              <to>
                <xdr:col>9</xdr:col>
                <xdr:colOff>476250</xdr:colOff>
                <xdr:row>191</xdr:row>
                <xdr:rowOff>38100</xdr:rowOff>
              </to>
            </anchor>
          </controlPr>
        </control>
      </mc:Choice>
    </mc:AlternateContent>
    <mc:AlternateContent xmlns:mc="http://schemas.openxmlformats.org/markup-compatibility/2006">
      <mc:Choice Requires="x14">
        <control shapeId="45269" r:id="rId206" name="Check Box 213">
          <controlPr defaultSize="0" autoFill="0" autoLine="0" autoPict="0" macro="[0]!SetSalary">
            <anchor moveWithCells="1">
              <from>
                <xdr:col>8</xdr:col>
                <xdr:colOff>419100</xdr:colOff>
                <xdr:row>190</xdr:row>
                <xdr:rowOff>200025</xdr:rowOff>
              </from>
              <to>
                <xdr:col>9</xdr:col>
                <xdr:colOff>476250</xdr:colOff>
                <xdr:row>192</xdr:row>
                <xdr:rowOff>38100</xdr:rowOff>
              </to>
            </anchor>
          </controlPr>
        </control>
      </mc:Choice>
    </mc:AlternateContent>
    <mc:AlternateContent xmlns:mc="http://schemas.openxmlformats.org/markup-compatibility/2006">
      <mc:Choice Requires="x14">
        <control shapeId="45270" r:id="rId207" name="Check Box 214">
          <controlPr defaultSize="0" autoFill="0" autoLine="0" autoPict="0" macro="[0]!SetSalary">
            <anchor moveWithCells="1">
              <from>
                <xdr:col>8</xdr:col>
                <xdr:colOff>419100</xdr:colOff>
                <xdr:row>191</xdr:row>
                <xdr:rowOff>200025</xdr:rowOff>
              </from>
              <to>
                <xdr:col>9</xdr:col>
                <xdr:colOff>476250</xdr:colOff>
                <xdr:row>193</xdr:row>
                <xdr:rowOff>38100</xdr:rowOff>
              </to>
            </anchor>
          </controlPr>
        </control>
      </mc:Choice>
    </mc:AlternateContent>
    <mc:AlternateContent xmlns:mc="http://schemas.openxmlformats.org/markup-compatibility/2006">
      <mc:Choice Requires="x14">
        <control shapeId="45271" r:id="rId208" name="Check Box 215">
          <controlPr defaultSize="0" autoFill="0" autoLine="0" autoPict="0" macro="[0]!SetSalary">
            <anchor moveWithCells="1">
              <from>
                <xdr:col>8</xdr:col>
                <xdr:colOff>419100</xdr:colOff>
                <xdr:row>192</xdr:row>
                <xdr:rowOff>200025</xdr:rowOff>
              </from>
              <to>
                <xdr:col>9</xdr:col>
                <xdr:colOff>476250</xdr:colOff>
                <xdr:row>194</xdr:row>
                <xdr:rowOff>38100</xdr:rowOff>
              </to>
            </anchor>
          </controlPr>
        </control>
      </mc:Choice>
    </mc:AlternateContent>
    <mc:AlternateContent xmlns:mc="http://schemas.openxmlformats.org/markup-compatibility/2006">
      <mc:Choice Requires="x14">
        <control shapeId="45272" r:id="rId209" name="Check Box 216">
          <controlPr defaultSize="0" autoFill="0" autoLine="0" autoPict="0" macro="[0]!SetSalary">
            <anchor moveWithCells="1">
              <from>
                <xdr:col>8</xdr:col>
                <xdr:colOff>419100</xdr:colOff>
                <xdr:row>193</xdr:row>
                <xdr:rowOff>200025</xdr:rowOff>
              </from>
              <to>
                <xdr:col>9</xdr:col>
                <xdr:colOff>476250</xdr:colOff>
                <xdr:row>195</xdr:row>
                <xdr:rowOff>38100</xdr:rowOff>
              </to>
            </anchor>
          </controlPr>
        </control>
      </mc:Choice>
    </mc:AlternateContent>
    <mc:AlternateContent xmlns:mc="http://schemas.openxmlformats.org/markup-compatibility/2006">
      <mc:Choice Requires="x14">
        <control shapeId="45273" r:id="rId210" name="Check Box 217">
          <controlPr defaultSize="0" autoFill="0" autoLine="0" autoPict="0" macro="[0]!SetSalary">
            <anchor moveWithCells="1">
              <from>
                <xdr:col>8</xdr:col>
                <xdr:colOff>419100</xdr:colOff>
                <xdr:row>194</xdr:row>
                <xdr:rowOff>200025</xdr:rowOff>
              </from>
              <to>
                <xdr:col>9</xdr:col>
                <xdr:colOff>476250</xdr:colOff>
                <xdr:row>196</xdr:row>
                <xdr:rowOff>38100</xdr:rowOff>
              </to>
            </anchor>
          </controlPr>
        </control>
      </mc:Choice>
    </mc:AlternateContent>
    <mc:AlternateContent xmlns:mc="http://schemas.openxmlformats.org/markup-compatibility/2006">
      <mc:Choice Requires="x14">
        <control shapeId="45274" r:id="rId211" name="Check Box 218">
          <controlPr defaultSize="0" autoFill="0" autoLine="0" autoPict="0" macro="[0]!SetSalary">
            <anchor moveWithCells="1">
              <from>
                <xdr:col>8</xdr:col>
                <xdr:colOff>419100</xdr:colOff>
                <xdr:row>195</xdr:row>
                <xdr:rowOff>200025</xdr:rowOff>
              </from>
              <to>
                <xdr:col>9</xdr:col>
                <xdr:colOff>476250</xdr:colOff>
                <xdr:row>197</xdr:row>
                <xdr:rowOff>38100</xdr:rowOff>
              </to>
            </anchor>
          </controlPr>
        </control>
      </mc:Choice>
    </mc:AlternateContent>
    <mc:AlternateContent xmlns:mc="http://schemas.openxmlformats.org/markup-compatibility/2006">
      <mc:Choice Requires="x14">
        <control shapeId="45275" r:id="rId212" name="Check Box 219">
          <controlPr defaultSize="0" autoFill="0" autoLine="0" autoPict="0" macro="[0]!SetSalary">
            <anchor moveWithCells="1">
              <from>
                <xdr:col>8</xdr:col>
                <xdr:colOff>419100</xdr:colOff>
                <xdr:row>196</xdr:row>
                <xdr:rowOff>200025</xdr:rowOff>
              </from>
              <to>
                <xdr:col>9</xdr:col>
                <xdr:colOff>476250</xdr:colOff>
                <xdr:row>198</xdr:row>
                <xdr:rowOff>38100</xdr:rowOff>
              </to>
            </anchor>
          </controlPr>
        </control>
      </mc:Choice>
    </mc:AlternateContent>
    <mc:AlternateContent xmlns:mc="http://schemas.openxmlformats.org/markup-compatibility/2006">
      <mc:Choice Requires="x14">
        <control shapeId="45276" r:id="rId213" name="Check Box 220">
          <controlPr defaultSize="0" autoFill="0" autoLine="0" autoPict="0" macro="[0]!SetSalary">
            <anchor moveWithCells="1">
              <from>
                <xdr:col>8</xdr:col>
                <xdr:colOff>419100</xdr:colOff>
                <xdr:row>197</xdr:row>
                <xdr:rowOff>200025</xdr:rowOff>
              </from>
              <to>
                <xdr:col>9</xdr:col>
                <xdr:colOff>476250</xdr:colOff>
                <xdr:row>199</xdr:row>
                <xdr:rowOff>38100</xdr:rowOff>
              </to>
            </anchor>
          </controlPr>
        </control>
      </mc:Choice>
    </mc:AlternateContent>
    <mc:AlternateContent xmlns:mc="http://schemas.openxmlformats.org/markup-compatibility/2006">
      <mc:Choice Requires="x14">
        <control shapeId="45277" r:id="rId214" name="Check Box 221">
          <controlPr defaultSize="0" autoFill="0" autoLine="0" autoPict="0" macro="[0]!SetSalary">
            <anchor moveWithCells="1">
              <from>
                <xdr:col>8</xdr:col>
                <xdr:colOff>419100</xdr:colOff>
                <xdr:row>198</xdr:row>
                <xdr:rowOff>200025</xdr:rowOff>
              </from>
              <to>
                <xdr:col>9</xdr:col>
                <xdr:colOff>476250</xdr:colOff>
                <xdr:row>200</xdr:row>
                <xdr:rowOff>38100</xdr:rowOff>
              </to>
            </anchor>
          </controlPr>
        </control>
      </mc:Choice>
    </mc:AlternateContent>
    <mc:AlternateContent xmlns:mc="http://schemas.openxmlformats.org/markup-compatibility/2006">
      <mc:Choice Requires="x14">
        <control shapeId="45278" r:id="rId215" name="Check Box 222">
          <controlPr defaultSize="0" autoFill="0" autoLine="0" autoPict="0" macro="[0]!SetSalary">
            <anchor moveWithCells="1">
              <from>
                <xdr:col>8</xdr:col>
                <xdr:colOff>419100</xdr:colOff>
                <xdr:row>199</xdr:row>
                <xdr:rowOff>200025</xdr:rowOff>
              </from>
              <to>
                <xdr:col>9</xdr:col>
                <xdr:colOff>476250</xdr:colOff>
                <xdr:row>201</xdr:row>
                <xdr:rowOff>38100</xdr:rowOff>
              </to>
            </anchor>
          </controlPr>
        </control>
      </mc:Choice>
    </mc:AlternateContent>
    <mc:AlternateContent xmlns:mc="http://schemas.openxmlformats.org/markup-compatibility/2006">
      <mc:Choice Requires="x14">
        <control shapeId="45279" r:id="rId216" name="Check Box 223">
          <controlPr defaultSize="0" autoFill="0" autoLine="0" autoPict="0" macro="[0]!SetSalary">
            <anchor moveWithCells="1">
              <from>
                <xdr:col>8</xdr:col>
                <xdr:colOff>419100</xdr:colOff>
                <xdr:row>200</xdr:row>
                <xdr:rowOff>200025</xdr:rowOff>
              </from>
              <to>
                <xdr:col>9</xdr:col>
                <xdr:colOff>476250</xdr:colOff>
                <xdr:row>202</xdr:row>
                <xdr:rowOff>38100</xdr:rowOff>
              </to>
            </anchor>
          </controlPr>
        </control>
      </mc:Choice>
    </mc:AlternateContent>
    <mc:AlternateContent xmlns:mc="http://schemas.openxmlformats.org/markup-compatibility/2006">
      <mc:Choice Requires="x14">
        <control shapeId="45280" r:id="rId217" name="Check Box 224">
          <controlPr defaultSize="0" autoFill="0" autoLine="0" autoPict="0" macro="[0]!SetSalary">
            <anchor moveWithCells="1">
              <from>
                <xdr:col>8</xdr:col>
                <xdr:colOff>419100</xdr:colOff>
                <xdr:row>201</xdr:row>
                <xdr:rowOff>200025</xdr:rowOff>
              </from>
              <to>
                <xdr:col>9</xdr:col>
                <xdr:colOff>476250</xdr:colOff>
                <xdr:row>203</xdr:row>
                <xdr:rowOff>38100</xdr:rowOff>
              </to>
            </anchor>
          </controlPr>
        </control>
      </mc:Choice>
    </mc:AlternateContent>
    <mc:AlternateContent xmlns:mc="http://schemas.openxmlformats.org/markup-compatibility/2006">
      <mc:Choice Requires="x14">
        <control shapeId="45281" r:id="rId218" name="Check Box 225">
          <controlPr defaultSize="0" autoFill="0" autoLine="0" autoPict="0" macro="[0]!SetSalary">
            <anchor moveWithCells="1">
              <from>
                <xdr:col>8</xdr:col>
                <xdr:colOff>419100</xdr:colOff>
                <xdr:row>202</xdr:row>
                <xdr:rowOff>200025</xdr:rowOff>
              </from>
              <to>
                <xdr:col>9</xdr:col>
                <xdr:colOff>476250</xdr:colOff>
                <xdr:row>204</xdr:row>
                <xdr:rowOff>38100</xdr:rowOff>
              </to>
            </anchor>
          </controlPr>
        </control>
      </mc:Choice>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Z75"/>
  <sheetViews>
    <sheetView workbookViewId="0"/>
  </sheetViews>
  <sheetFormatPr defaultRowHeight="13.5"/>
  <cols>
    <col min="1" max="1" width="10.140625" style="1255" customWidth="1"/>
    <col min="2" max="2" width="12.5703125" style="1255" customWidth="1"/>
    <col min="3" max="3" width="5.28515625" style="1255" customWidth="1"/>
    <col min="4" max="4" width="4.140625" style="1255" customWidth="1"/>
    <col min="5" max="5" width="10.140625" style="1255" customWidth="1"/>
    <col min="6" max="6" width="10.5703125" style="1256" customWidth="1"/>
    <col min="7" max="7" width="10.140625" style="1256" customWidth="1"/>
    <col min="8" max="8" width="11.28515625" style="1256" customWidth="1"/>
    <col min="9" max="9" width="10.28515625" style="1256" customWidth="1"/>
    <col min="10" max="10" width="10.7109375" style="1256" customWidth="1"/>
    <col min="11" max="11" width="10.42578125" style="1256" customWidth="1"/>
    <col min="12" max="24" width="9.28515625" style="1256" bestFit="1" customWidth="1"/>
    <col min="25" max="25" width="9.140625" style="1255"/>
    <col min="26" max="26" width="10.5703125" style="1256" customWidth="1"/>
    <col min="27" max="27" width="10.85546875" style="1256" customWidth="1"/>
    <col min="28" max="33" width="10.28515625" style="1256" bestFit="1" customWidth="1"/>
    <col min="34" max="34" width="11.140625" style="1256" customWidth="1"/>
    <col min="35" max="35" width="0.140625" style="1256" customWidth="1"/>
    <col min="36" max="36" width="10.7109375" style="1256" customWidth="1"/>
    <col min="37" max="43" width="9.28515625" style="1256" bestFit="1" customWidth="1"/>
    <col min="44" max="51" width="9.140625" style="1256"/>
    <col min="52" max="52" width="9.140625" style="1258"/>
  </cols>
  <sheetData>
    <row r="1" spans="1:52" ht="13.5" customHeight="1">
      <c r="A1" s="1235" t="s">
        <v>255</v>
      </c>
      <c r="B1" s="1236" t="s">
        <v>266</v>
      </c>
      <c r="C1" s="1236"/>
      <c r="D1" s="1236"/>
      <c r="E1" s="1236" t="s">
        <v>267</v>
      </c>
      <c r="F1" s="1237" t="s">
        <v>46</v>
      </c>
      <c r="G1" s="1238"/>
      <c r="H1" s="1239" t="s">
        <v>123</v>
      </c>
      <c r="I1" s="1239"/>
      <c r="J1" s="1239"/>
      <c r="K1" s="1240"/>
      <c r="L1" s="1241"/>
      <c r="M1" s="1242"/>
      <c r="N1" s="1242" t="s">
        <v>577</v>
      </c>
      <c r="O1" s="1242"/>
      <c r="P1" s="1242"/>
      <c r="Q1" s="1238"/>
      <c r="R1" s="1239" t="s">
        <v>578</v>
      </c>
      <c r="S1" s="1239"/>
      <c r="T1" s="1240"/>
      <c r="U1" s="1239"/>
      <c r="V1" s="1239" t="s">
        <v>268</v>
      </c>
      <c r="W1" s="1239"/>
      <c r="X1" s="1237" t="s">
        <v>52</v>
      </c>
      <c r="Y1" s="1243" t="s">
        <v>154</v>
      </c>
      <c r="Z1" s="1244"/>
      <c r="AA1" s="1244"/>
      <c r="AB1" s="1241"/>
      <c r="AC1" s="1242"/>
      <c r="AD1" s="1242" t="s">
        <v>561</v>
      </c>
      <c r="AE1" s="1242"/>
      <c r="AF1" s="1242"/>
      <c r="AG1" s="1242"/>
      <c r="AH1" s="1245"/>
      <c r="AI1" s="1237">
        <f>COUNTA(AI2:AI1048576)-1</f>
        <v>0</v>
      </c>
      <c r="AJ1" s="1241"/>
      <c r="AK1" s="1242"/>
      <c r="AL1" s="1242"/>
      <c r="AM1" s="1242" t="s">
        <v>134</v>
      </c>
      <c r="AN1" s="1242"/>
      <c r="AO1" s="1242"/>
      <c r="AP1" s="1242"/>
      <c r="AQ1" s="1246"/>
      <c r="AR1" s="1241"/>
      <c r="AS1" s="1242"/>
      <c r="AT1" s="1242"/>
      <c r="AU1" s="1242" t="s">
        <v>365</v>
      </c>
      <c r="AV1" s="1242"/>
      <c r="AW1" s="1242"/>
      <c r="AX1" s="1242"/>
      <c r="AY1" s="1246"/>
      <c r="AZ1" s="1257"/>
    </row>
    <row r="2" spans="1:52">
      <c r="A2" s="1247" t="s">
        <v>93</v>
      </c>
      <c r="B2" s="1248" t="s">
        <v>2</v>
      </c>
      <c r="C2" s="1248" t="s">
        <v>8</v>
      </c>
      <c r="D2" s="1248" t="s">
        <v>269</v>
      </c>
      <c r="E2" s="1259" t="s">
        <v>3</v>
      </c>
      <c r="F2" s="1249" t="s">
        <v>134</v>
      </c>
      <c r="G2" s="1249" t="s">
        <v>141</v>
      </c>
      <c r="H2" s="1249" t="s">
        <v>142</v>
      </c>
      <c r="I2" s="1249" t="s">
        <v>143</v>
      </c>
      <c r="J2" s="1249" t="s">
        <v>144</v>
      </c>
      <c r="K2" s="1249" t="s">
        <v>145</v>
      </c>
      <c r="L2" s="1249" t="s">
        <v>49</v>
      </c>
      <c r="M2" s="1249" t="s">
        <v>50</v>
      </c>
      <c r="N2" s="1249" t="s">
        <v>47</v>
      </c>
      <c r="O2" s="1249" t="s">
        <v>48</v>
      </c>
      <c r="P2" s="1249" t="str">
        <f>TaxRate!E4</f>
        <v>SDI</v>
      </c>
      <c r="Q2" s="1252" t="str">
        <f>+Setup!$CB$13</f>
        <v>401K</v>
      </c>
      <c r="R2" s="1252" t="str">
        <f>+Setup!$CB$14</f>
        <v>125P</v>
      </c>
      <c r="S2" s="1252" t="str">
        <f>+Setup!$CB$15</f>
        <v>HSA</v>
      </c>
      <c r="T2" s="1252" t="str">
        <f>+Setup!$CB$16</f>
        <v>Other</v>
      </c>
      <c r="U2" s="1250" t="s">
        <v>97</v>
      </c>
      <c r="V2" s="1249" t="s">
        <v>98</v>
      </c>
      <c r="W2" s="1251" t="str">
        <f>TaxRate!H4</f>
        <v>ETT</v>
      </c>
      <c r="X2" s="1252" t="s">
        <v>179</v>
      </c>
      <c r="Y2" s="1253" t="s">
        <v>157</v>
      </c>
      <c r="Z2" s="1249" t="s">
        <v>304</v>
      </c>
      <c r="AA2" s="1251" t="s">
        <v>303</v>
      </c>
      <c r="AB2" s="1249" t="s">
        <v>562</v>
      </c>
      <c r="AC2" s="1249" t="s">
        <v>563</v>
      </c>
      <c r="AD2" s="1249" t="s">
        <v>564</v>
      </c>
      <c r="AE2" s="1249" t="s">
        <v>565</v>
      </c>
      <c r="AF2" s="1249" t="str">
        <f>TaxRate!E4&amp;"-YTD"</f>
        <v>SDI-YTD</v>
      </c>
      <c r="AG2" s="1251" t="s">
        <v>567</v>
      </c>
      <c r="AH2" s="1249" t="s">
        <v>568</v>
      </c>
      <c r="AI2" s="1249" t="s">
        <v>6</v>
      </c>
      <c r="AJ2" s="1249" t="s">
        <v>348</v>
      </c>
      <c r="AK2" s="1249" t="s">
        <v>467</v>
      </c>
      <c r="AL2" s="1249" t="s">
        <v>468</v>
      </c>
      <c r="AM2" s="1249" t="s">
        <v>350</v>
      </c>
      <c r="AN2" s="1249" t="s">
        <v>351</v>
      </c>
      <c r="AO2" s="1249" t="s">
        <v>469</v>
      </c>
      <c r="AP2" s="1249" t="s">
        <v>470</v>
      </c>
      <c r="AQ2" s="1249" t="s">
        <v>471</v>
      </c>
      <c r="AR2" s="1249" t="s">
        <v>348</v>
      </c>
      <c r="AS2" s="1249" t="s">
        <v>467</v>
      </c>
      <c r="AT2" s="1249" t="s">
        <v>468</v>
      </c>
      <c r="AU2" s="1249" t="s">
        <v>350</v>
      </c>
      <c r="AV2" s="1249" t="s">
        <v>351</v>
      </c>
      <c r="AW2" s="1249" t="s">
        <v>469</v>
      </c>
      <c r="AX2" s="1249" t="s">
        <v>470</v>
      </c>
      <c r="AY2" s="1249" t="s">
        <v>471</v>
      </c>
      <c r="AZ2" s="1257"/>
    </row>
    <row r="3" spans="1:52">
      <c r="A3" s="1254"/>
    </row>
    <row r="4" spans="1:52">
      <c r="A4" s="1254"/>
    </row>
    <row r="5" spans="1:52">
      <c r="A5" s="1254"/>
    </row>
    <row r="6" spans="1:52">
      <c r="A6" s="1254"/>
    </row>
    <row r="7" spans="1:52">
      <c r="A7" s="1254"/>
    </row>
    <row r="8" spans="1:52">
      <c r="A8" s="1254"/>
    </row>
    <row r="9" spans="1:52">
      <c r="A9" s="1254"/>
    </row>
    <row r="10" spans="1:52">
      <c r="A10" s="1254"/>
    </row>
    <row r="11" spans="1:52">
      <c r="A11" s="1254"/>
    </row>
    <row r="12" spans="1:52">
      <c r="A12" s="1254"/>
    </row>
    <row r="13" spans="1:52">
      <c r="A13" s="1254"/>
    </row>
    <row r="14" spans="1:52">
      <c r="A14" s="1254"/>
    </row>
    <row r="15" spans="1:52">
      <c r="A15" s="1254"/>
    </row>
    <row r="16" spans="1:52">
      <c r="A16" s="1254"/>
    </row>
    <row r="17" spans="1:1">
      <c r="A17" s="1254"/>
    </row>
    <row r="18" spans="1:1">
      <c r="A18" s="1254"/>
    </row>
    <row r="19" spans="1:1">
      <c r="A19" s="1254"/>
    </row>
    <row r="20" spans="1:1">
      <c r="A20" s="1254"/>
    </row>
    <row r="21" spans="1:1">
      <c r="A21" s="1254"/>
    </row>
    <row r="22" spans="1:1">
      <c r="A22" s="1254"/>
    </row>
    <row r="23" spans="1:1">
      <c r="A23" s="1254"/>
    </row>
    <row r="24" spans="1:1">
      <c r="A24" s="1254"/>
    </row>
    <row r="25" spans="1:1">
      <c r="A25" s="1254"/>
    </row>
    <row r="26" spans="1:1">
      <c r="A26" s="1254"/>
    </row>
    <row r="27" spans="1:1">
      <c r="A27" s="1254"/>
    </row>
    <row r="28" spans="1:1">
      <c r="A28" s="1254"/>
    </row>
    <row r="29" spans="1:1">
      <c r="A29" s="1254"/>
    </row>
    <row r="30" spans="1:1">
      <c r="A30" s="1254"/>
    </row>
    <row r="31" spans="1:1">
      <c r="A31" s="1254"/>
    </row>
    <row r="32" spans="1:1">
      <c r="A32" s="1254"/>
    </row>
    <row r="33" spans="1:1">
      <c r="A33" s="1254"/>
    </row>
    <row r="34" spans="1:1">
      <c r="A34" s="1254"/>
    </row>
    <row r="35" spans="1:1">
      <c r="A35" s="1254"/>
    </row>
    <row r="36" spans="1:1">
      <c r="A36" s="1254"/>
    </row>
    <row r="37" spans="1:1">
      <c r="A37" s="1254"/>
    </row>
    <row r="38" spans="1:1">
      <c r="A38" s="1254"/>
    </row>
    <row r="39" spans="1:1">
      <c r="A39" s="1254"/>
    </row>
    <row r="40" spans="1:1">
      <c r="A40" s="1254"/>
    </row>
    <row r="41" spans="1:1">
      <c r="A41" s="1254"/>
    </row>
    <row r="42" spans="1:1">
      <c r="A42" s="1254"/>
    </row>
    <row r="43" spans="1:1">
      <c r="A43" s="1254"/>
    </row>
    <row r="44" spans="1:1">
      <c r="A44" s="1254"/>
    </row>
    <row r="45" spans="1:1">
      <c r="A45" s="1254"/>
    </row>
    <row r="46" spans="1:1">
      <c r="A46" s="1254"/>
    </row>
    <row r="47" spans="1:1">
      <c r="A47" s="1254"/>
    </row>
    <row r="48" spans="1:1">
      <c r="A48" s="1254"/>
    </row>
    <row r="49" spans="1:1">
      <c r="A49" s="1254"/>
    </row>
    <row r="50" spans="1:1">
      <c r="A50" s="1254"/>
    </row>
    <row r="51" spans="1:1">
      <c r="A51" s="1254"/>
    </row>
    <row r="52" spans="1:1">
      <c r="A52" s="1254"/>
    </row>
    <row r="53" spans="1:1">
      <c r="A53" s="1254"/>
    </row>
    <row r="54" spans="1:1">
      <c r="A54" s="1254"/>
    </row>
    <row r="55" spans="1:1">
      <c r="A55" s="1254"/>
    </row>
    <row r="56" spans="1:1">
      <c r="A56" s="1254"/>
    </row>
    <row r="57" spans="1:1">
      <c r="A57" s="1254"/>
    </row>
    <row r="58" spans="1:1">
      <c r="A58" s="1254"/>
    </row>
    <row r="59" spans="1:1">
      <c r="A59" s="1254"/>
    </row>
    <row r="60" spans="1:1">
      <c r="A60" s="1254"/>
    </row>
    <row r="61" spans="1:1">
      <c r="A61" s="1254"/>
    </row>
    <row r="62" spans="1:1">
      <c r="A62" s="1254"/>
    </row>
    <row r="63" spans="1:1">
      <c r="A63" s="1254"/>
    </row>
    <row r="64" spans="1:1">
      <c r="A64" s="1254"/>
    </row>
    <row r="65" spans="1:1">
      <c r="A65" s="1254"/>
    </row>
    <row r="66" spans="1:1">
      <c r="A66" s="1254"/>
    </row>
    <row r="67" spans="1:1">
      <c r="A67" s="1254"/>
    </row>
    <row r="68" spans="1:1">
      <c r="A68" s="1254"/>
    </row>
    <row r="69" spans="1:1">
      <c r="A69" s="1254"/>
    </row>
    <row r="70" spans="1:1">
      <c r="A70" s="1254"/>
    </row>
    <row r="71" spans="1:1">
      <c r="A71" s="1254"/>
    </row>
    <row r="72" spans="1:1">
      <c r="A72" s="1254"/>
    </row>
    <row r="73" spans="1:1">
      <c r="A73" s="1254"/>
    </row>
    <row r="74" spans="1:1">
      <c r="A74" s="1254"/>
    </row>
    <row r="75" spans="1:1">
      <c r="A75" s="1254"/>
    </row>
  </sheetData>
  <sheetProtection password="DFC1" sheet="1" objects="1" scenarios="1"/>
  <phoneticPr fontId="118" type="noConversion"/>
  <pageMargins left="0.7" right="0.7" top="0.75" bottom="0.7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O11"/>
  <sheetViews>
    <sheetView workbookViewId="0">
      <selection activeCell="H1" sqref="H1"/>
    </sheetView>
  </sheetViews>
  <sheetFormatPr defaultRowHeight="12.75"/>
  <cols>
    <col min="1" max="1" width="7.28515625" style="1266" bestFit="1" customWidth="1"/>
    <col min="2" max="2" width="12.85546875" style="1266" bestFit="1" customWidth="1"/>
    <col min="3" max="3" width="13.85546875" style="1270" bestFit="1" customWidth="1"/>
    <col min="4" max="6" width="7.85546875" style="1270" bestFit="1" customWidth="1"/>
    <col min="7" max="7" width="10.7109375" style="1270" bestFit="1" customWidth="1"/>
    <col min="8" max="8" width="9.85546875" style="1270" bestFit="1" customWidth="1"/>
    <col min="9" max="10" width="7.85546875" style="1270" bestFit="1" customWidth="1"/>
    <col min="11" max="11" width="7.85546875" style="1271" bestFit="1" customWidth="1"/>
    <col min="12" max="12" width="7.85546875" style="421" bestFit="1" customWidth="1"/>
    <col min="13" max="13" width="9" style="419" bestFit="1" customWidth="1"/>
    <col min="14" max="14" width="5.140625" style="421" bestFit="1" customWidth="1"/>
    <col min="15" max="15" width="5.42578125" style="421" bestFit="1" customWidth="1"/>
  </cols>
  <sheetData>
    <row r="1" spans="1:15" s="584" customFormat="1">
      <c r="A1" s="1260"/>
      <c r="B1" s="1260"/>
      <c r="C1" s="1261"/>
      <c r="D1" s="1261"/>
      <c r="E1" s="1261"/>
      <c r="F1" s="1261"/>
      <c r="G1" s="1261"/>
      <c r="H1" s="1261"/>
      <c r="I1" s="1261"/>
      <c r="J1" s="1261"/>
      <c r="K1" s="1262"/>
      <c r="L1" s="1263"/>
      <c r="M1" s="1264"/>
      <c r="N1" s="1263"/>
      <c r="O1" s="1263"/>
    </row>
    <row r="2" spans="1:15" s="582" customFormat="1">
      <c r="A2" s="1265"/>
      <c r="B2" s="1265"/>
      <c r="C2" s="1266"/>
      <c r="D2" s="1266"/>
      <c r="E2" s="1266"/>
      <c r="F2" s="1266"/>
      <c r="G2" s="1266"/>
      <c r="H2" s="1266"/>
      <c r="I2" s="1266"/>
      <c r="J2" s="1267"/>
      <c r="K2" s="428"/>
      <c r="L2" s="1266"/>
      <c r="M2" s="1268"/>
      <c r="N2" s="1266"/>
      <c r="O2" s="1266"/>
    </row>
    <row r="3" spans="1:15" s="582" customFormat="1">
      <c r="A3" s="1265"/>
      <c r="B3" s="1265"/>
      <c r="C3" s="1266"/>
      <c r="D3" s="1266"/>
      <c r="E3" s="1266"/>
      <c r="F3" s="1266"/>
      <c r="G3" s="1266"/>
      <c r="H3" s="1266"/>
      <c r="I3" s="1266"/>
      <c r="J3" s="1267"/>
      <c r="K3" s="428"/>
      <c r="L3" s="1266"/>
      <c r="M3" s="1268"/>
      <c r="N3" s="1266"/>
      <c r="O3" s="1266"/>
    </row>
    <row r="4" spans="1:15" s="582" customFormat="1">
      <c r="A4" s="1265"/>
      <c r="B4" s="1265"/>
      <c r="C4" s="1266"/>
      <c r="D4" s="1266"/>
      <c r="E4" s="1266"/>
      <c r="F4" s="1266"/>
      <c r="G4" s="1266"/>
      <c r="H4" s="1267"/>
      <c r="I4" s="1266"/>
      <c r="J4" s="1267"/>
      <c r="K4" s="428"/>
      <c r="L4" s="1266"/>
      <c r="M4" s="1268"/>
      <c r="N4" s="1266"/>
      <c r="O4" s="1266"/>
    </row>
    <row r="5" spans="1:15" s="582" customFormat="1">
      <c r="A5" s="1265"/>
      <c r="B5" s="1265"/>
      <c r="C5" s="1266"/>
      <c r="D5" s="1266"/>
      <c r="E5" s="1266"/>
      <c r="F5" s="1266"/>
      <c r="G5" s="1266"/>
      <c r="H5" s="1267"/>
      <c r="I5" s="1267"/>
      <c r="J5" s="1267"/>
      <c r="K5" s="428"/>
      <c r="L5" s="1266"/>
      <c r="M5" s="1268"/>
      <c r="N5" s="1266"/>
      <c r="O5" s="1266"/>
    </row>
    <row r="6" spans="1:15" s="582" customFormat="1">
      <c r="A6" s="1265"/>
      <c r="B6" s="1265"/>
      <c r="C6" s="1267"/>
      <c r="D6" s="1267"/>
      <c r="E6" s="1267"/>
      <c r="F6" s="1267"/>
      <c r="G6" s="1267"/>
      <c r="H6" s="1267"/>
      <c r="I6" s="1267"/>
      <c r="J6" s="1267"/>
      <c r="K6" s="428"/>
      <c r="L6" s="1266"/>
      <c r="M6" s="1268"/>
      <c r="N6" s="1266"/>
      <c r="O6" s="1266"/>
    </row>
    <row r="7" spans="1:15" s="582" customFormat="1">
      <c r="A7" s="1265"/>
      <c r="B7" s="1265"/>
      <c r="C7" s="1267"/>
      <c r="D7" s="1267"/>
      <c r="E7" s="1267"/>
      <c r="F7" s="1267"/>
      <c r="G7" s="1267"/>
      <c r="H7" s="1267"/>
      <c r="I7" s="1267"/>
      <c r="J7" s="1267"/>
      <c r="K7" s="428"/>
      <c r="L7" s="1266"/>
      <c r="M7" s="1268"/>
      <c r="N7" s="1266"/>
      <c r="O7" s="1266"/>
    </row>
    <row r="8" spans="1:15" s="582" customFormat="1">
      <c r="A8" s="1265"/>
      <c r="B8" s="1265"/>
      <c r="C8" s="1267"/>
      <c r="D8" s="1267"/>
      <c r="E8" s="1267"/>
      <c r="F8" s="1267"/>
      <c r="G8" s="1267"/>
      <c r="H8" s="1267"/>
      <c r="I8" s="1267"/>
      <c r="J8" s="1267"/>
      <c r="K8" s="428"/>
      <c r="L8" s="1266"/>
      <c r="M8" s="1268"/>
      <c r="N8" s="1266"/>
      <c r="O8" s="1266"/>
    </row>
    <row r="9" spans="1:15" s="582" customFormat="1">
      <c r="A9" s="1265"/>
      <c r="B9" s="1265"/>
      <c r="C9" s="1267"/>
      <c r="D9" s="1267"/>
      <c r="E9" s="1267"/>
      <c r="F9" s="1267"/>
      <c r="G9" s="1267"/>
      <c r="H9" s="1267"/>
      <c r="I9" s="1267"/>
      <c r="J9" s="1267"/>
      <c r="K9" s="428"/>
      <c r="L9" s="1266"/>
      <c r="M9" s="1268"/>
      <c r="N9" s="1266"/>
      <c r="O9" s="1266"/>
    </row>
    <row r="10" spans="1:15" s="582" customFormat="1">
      <c r="A10" s="1265"/>
      <c r="B10" s="1265"/>
      <c r="C10" s="1267"/>
      <c r="D10" s="1267"/>
      <c r="E10" s="1267"/>
      <c r="F10" s="1267"/>
      <c r="G10" s="1267"/>
      <c r="H10" s="1267"/>
      <c r="I10" s="1267"/>
      <c r="J10" s="1267"/>
      <c r="K10" s="428"/>
      <c r="L10" s="1266"/>
      <c r="M10" s="1268"/>
      <c r="N10" s="1266"/>
      <c r="O10" s="1266"/>
    </row>
    <row r="11" spans="1:15" s="582" customFormat="1">
      <c r="A11" s="1269"/>
      <c r="B11" s="1269"/>
      <c r="C11" s="1267"/>
      <c r="D11" s="1267"/>
      <c r="E11" s="1267"/>
      <c r="F11" s="1267"/>
      <c r="G11" s="1267"/>
      <c r="H11" s="1267"/>
      <c r="I11" s="1267"/>
      <c r="J11" s="1267"/>
      <c r="K11" s="428"/>
      <c r="L11" s="1266"/>
      <c r="M11" s="1268"/>
      <c r="N11" s="1266"/>
      <c r="O11" s="1266"/>
    </row>
  </sheetData>
  <sheetProtection algorithmName="SHA-512" hashValue="wif6nX+k6d9KqX7pY6Ds54dgWsl8Cf2WGiVM70pyEd0UBHrjDKmNq09theQMXuRWqnmu1+vKb0EnK4YitxgZWw==" saltValue="4WFOXpiuqyvSbgSZzYWPew==" spinCount="100000" sheet="1" objects="1" scenarios="1"/>
  <phoneticPr fontId="118" type="noConversion"/>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B2:AM222"/>
  <sheetViews>
    <sheetView workbookViewId="0">
      <selection activeCell="N23" sqref="N23"/>
    </sheetView>
  </sheetViews>
  <sheetFormatPr defaultRowHeight="12.75"/>
  <cols>
    <col min="1" max="10" width="9.140625" style="457"/>
    <col min="11" max="11" width="18" style="457" customWidth="1"/>
    <col min="12" max="26" width="9.140625" style="457"/>
    <col min="27" max="32" width="9.140625" style="457" hidden="1" customWidth="1"/>
    <col min="33" max="33" width="19.28515625" style="457" hidden="1" customWidth="1"/>
    <col min="34" max="34" width="20.7109375" style="457" hidden="1" customWidth="1"/>
    <col min="35" max="39" width="9.140625" style="457" hidden="1" customWidth="1"/>
    <col min="40" max="44" width="0" style="457" hidden="1" customWidth="1"/>
    <col min="45" max="16384" width="9.140625" style="457"/>
  </cols>
  <sheetData>
    <row r="2" spans="2:37" ht="15" customHeight="1">
      <c r="B2" s="624" t="s">
        <v>686</v>
      </c>
      <c r="D2" s="625" t="s">
        <v>1073</v>
      </c>
    </row>
    <row r="5" spans="2:37">
      <c r="B5" s="624" t="s">
        <v>687</v>
      </c>
    </row>
    <row r="7" spans="2:37" ht="15" customHeight="1">
      <c r="C7" s="627" t="s">
        <v>1126</v>
      </c>
      <c r="D7" s="628"/>
      <c r="E7" s="628"/>
      <c r="F7" s="628"/>
      <c r="G7" s="628"/>
      <c r="H7" s="628"/>
      <c r="I7" s="628"/>
      <c r="J7" s="628"/>
      <c r="K7" s="629"/>
      <c r="AA7" s="456" t="s">
        <v>663</v>
      </c>
      <c r="AB7" s="626">
        <v>1</v>
      </c>
      <c r="AC7" s="457">
        <f>+AB7*8</f>
        <v>8</v>
      </c>
      <c r="AI7" s="456" t="s">
        <v>678</v>
      </c>
      <c r="AJ7" s="626">
        <v>1</v>
      </c>
      <c r="AK7" s="457">
        <f>+AJ7*8</f>
        <v>8</v>
      </c>
    </row>
    <row r="8" spans="2:37" ht="19.5" customHeight="1">
      <c r="C8" s="630" t="s">
        <v>1117</v>
      </c>
      <c r="D8" s="631"/>
      <c r="E8" s="631"/>
      <c r="F8" s="631"/>
      <c r="G8" s="631"/>
      <c r="H8" s="631"/>
      <c r="I8" s="631"/>
      <c r="J8" s="631"/>
      <c r="K8" s="632"/>
      <c r="AA8" s="456" t="str">
        <f>+AA36</f>
        <v>1. What is this program about?</v>
      </c>
      <c r="AI8" s="456" t="str">
        <f>+AI36</f>
        <v>1. Excel Payroll Program's Mission</v>
      </c>
    </row>
    <row r="9" spans="2:37" ht="19.5" customHeight="1">
      <c r="C9" s="630" t="s">
        <v>1243</v>
      </c>
      <c r="D9" s="631"/>
      <c r="E9" s="631"/>
      <c r="F9" s="631"/>
      <c r="G9" s="631"/>
      <c r="H9" s="631"/>
      <c r="I9" s="631"/>
      <c r="J9" s="631"/>
      <c r="K9" s="632"/>
      <c r="AA9" s="456" t="str">
        <f>+AA44</f>
        <v>2. Who can use this program?</v>
      </c>
      <c r="AI9" s="456" t="str">
        <f>+AI44</f>
        <v>2. Company setup</v>
      </c>
    </row>
    <row r="10" spans="2:37" ht="19.5" customHeight="1">
      <c r="C10" s="630" t="s">
        <v>1259</v>
      </c>
      <c r="D10" s="631"/>
      <c r="E10" s="631"/>
      <c r="F10" s="631"/>
      <c r="G10" s="631"/>
      <c r="H10" s="631"/>
      <c r="I10" s="631"/>
      <c r="J10" s="631"/>
      <c r="K10" s="632"/>
      <c r="AA10" s="456" t="str">
        <f>+AA52</f>
        <v>3. Why is this program?</v>
      </c>
      <c r="AI10" s="456" t="str">
        <f>+AI52</f>
        <v>3. Enter an employee</v>
      </c>
    </row>
    <row r="11" spans="2:37" ht="19.5" customHeight="1">
      <c r="C11" s="630" t="s">
        <v>1123</v>
      </c>
      <c r="D11" s="631"/>
      <c r="E11" s="631"/>
      <c r="F11" s="631"/>
      <c r="G11" s="631"/>
      <c r="H11" s="631"/>
      <c r="I11" s="631"/>
      <c r="J11" s="631"/>
      <c r="K11" s="632"/>
      <c r="AA11" s="456" t="str">
        <f>+AA60</f>
        <v>4. Do I pay monthly fees?</v>
      </c>
      <c r="AI11" s="456" t="str">
        <f>+AI60</f>
        <v>4. Print a Payroll Check</v>
      </c>
    </row>
    <row r="12" spans="2:37" ht="19.5" customHeight="1">
      <c r="C12" s="630" t="s">
        <v>1120</v>
      </c>
      <c r="D12" s="631"/>
      <c r="E12" s="631"/>
      <c r="F12" s="631"/>
      <c r="G12" s="631"/>
      <c r="H12" s="631"/>
      <c r="I12" s="631"/>
      <c r="J12" s="631"/>
      <c r="K12" s="632"/>
      <c r="AA12" s="456" t="str">
        <f>+AA68</f>
        <v>5. What is the advantages and disadvantages of using this program?</v>
      </c>
      <c r="AI12" s="456" t="str">
        <f>+AI68</f>
        <v>5. Edit/Delete an employee</v>
      </c>
    </row>
    <row r="13" spans="2:37" ht="19.5" customHeight="1">
      <c r="C13" s="630" t="s">
        <v>1119</v>
      </c>
      <c r="D13" s="631"/>
      <c r="E13" s="631"/>
      <c r="F13" s="631"/>
      <c r="G13" s="631"/>
      <c r="H13" s="631"/>
      <c r="I13" s="631"/>
      <c r="J13" s="631"/>
      <c r="K13" s="632"/>
      <c r="AA13" s="456" t="str">
        <f>+AA76</f>
        <v>6. Are there any requirements to use this program?</v>
      </c>
      <c r="AI13" s="456" t="str">
        <f>+AI76</f>
        <v>6. Enter hours</v>
      </c>
    </row>
    <row r="14" spans="2:37" ht="19.5" customHeight="1">
      <c r="C14" s="633" t="s">
        <v>1121</v>
      </c>
      <c r="D14" s="634"/>
      <c r="E14" s="634"/>
      <c r="F14" s="634"/>
      <c r="G14" s="634"/>
      <c r="H14" s="634"/>
      <c r="I14" s="634"/>
      <c r="J14" s="634"/>
      <c r="K14" s="635"/>
      <c r="AA14" s="456" t="str">
        <f>+AA84</f>
        <v>7. How do I start?</v>
      </c>
      <c r="AI14" s="456" t="str">
        <f>+AI84</f>
        <v>7. Customize your paycheck format</v>
      </c>
    </row>
    <row r="15" spans="2:37">
      <c r="AA15" s="456" t="str">
        <f>+AA92</f>
        <v>8. Can I print payroll checks on my existing computer checks?</v>
      </c>
      <c r="AI15" s="456" t="str">
        <f>+AI92</f>
        <v>8. Print payroll checks in a batch</v>
      </c>
    </row>
    <row r="16" spans="2:37">
      <c r="B16" s="624" t="s">
        <v>936</v>
      </c>
      <c r="AA16" s="456" t="str">
        <f>+AA100</f>
        <v>9. Can I get 941 and 940 report?</v>
      </c>
      <c r="AI16" s="456" t="str">
        <f>+AI100</f>
        <v>9. View payroll record and register</v>
      </c>
    </row>
    <row r="17" spans="3:35">
      <c r="AA17" s="456" t="str">
        <f>+AA108</f>
        <v>10. Can I print W-2 form and other payroll report?</v>
      </c>
      <c r="AI17" s="456" t="str">
        <f>+AI108</f>
        <v>10. Void a payroll check</v>
      </c>
    </row>
    <row r="18" spans="3:35">
      <c r="C18" s="627" t="s">
        <v>664</v>
      </c>
      <c r="D18" s="628"/>
      <c r="E18" s="628"/>
      <c r="F18" s="628"/>
      <c r="G18" s="628"/>
      <c r="H18" s="628"/>
      <c r="I18" s="628"/>
      <c r="J18" s="628"/>
      <c r="K18" s="629"/>
      <c r="AA18" s="456" t="str">
        <f>+AA116</f>
        <v>11. Can I generate accounting entries?</v>
      </c>
      <c r="AI18" s="456" t="str">
        <f>+AI116</f>
        <v>11. Reprint a payroll check</v>
      </c>
    </row>
    <row r="19" spans="3:35" ht="21.75" customHeight="1">
      <c r="C19" s="630" t="s">
        <v>744</v>
      </c>
      <c r="D19" s="631"/>
      <c r="E19" s="631"/>
      <c r="F19" s="631"/>
      <c r="G19" s="631"/>
      <c r="H19" s="631"/>
      <c r="I19" s="631"/>
      <c r="J19" s="631"/>
      <c r="K19" s="632"/>
      <c r="AA19" s="456" t="str">
        <f>+AA124</f>
        <v>12. What are the specifications and parameters of this program?</v>
      </c>
      <c r="AI19" s="456" t="str">
        <f>+AI124</f>
        <v>12. Run a pre-process batch statement</v>
      </c>
    </row>
    <row r="20" spans="3:35" ht="21.75" customHeight="1">
      <c r="C20" s="630" t="s">
        <v>1207</v>
      </c>
      <c r="D20" s="631"/>
      <c r="E20" s="631"/>
      <c r="F20" s="631"/>
      <c r="G20" s="631"/>
      <c r="H20" s="631"/>
      <c r="I20" s="631"/>
      <c r="J20" s="631"/>
      <c r="K20" s="632"/>
      <c r="AA20" s="456" t="str">
        <f>+AA132</f>
        <v>13. How can I print a commission or bonus check?</v>
      </c>
      <c r="AI20" s="456" t="str">
        <f>+AI132</f>
        <v>13. Print a check stub or manual check statement</v>
      </c>
    </row>
    <row r="21" spans="3:35" ht="21.75" customHeight="1">
      <c r="C21" s="630" t="s">
        <v>1208</v>
      </c>
      <c r="D21" s="631"/>
      <c r="E21" s="631"/>
      <c r="F21" s="631"/>
      <c r="G21" s="631"/>
      <c r="H21" s="631"/>
      <c r="I21" s="631"/>
      <c r="J21" s="631"/>
      <c r="K21" s="632"/>
      <c r="AA21" s="456" t="str">
        <f>+AA140</f>
        <v>14. Does this program calculate and withhold all the taxes and deductions?</v>
      </c>
      <c r="AI21" s="456" t="str">
        <f>+AI140</f>
        <v>14. Print/View employee list</v>
      </c>
    </row>
    <row r="22" spans="3:35" ht="21.75" customHeight="1">
      <c r="C22" s="630" t="s">
        <v>1209</v>
      </c>
      <c r="D22" s="631"/>
      <c r="E22" s="631"/>
      <c r="F22" s="631"/>
      <c r="G22" s="631"/>
      <c r="H22" s="631"/>
      <c r="I22" s="631"/>
      <c r="J22" s="631"/>
      <c r="K22" s="632"/>
      <c r="AA22" s="456" t="str">
        <f>+AA148</f>
        <v>15. How can I get payroll register and payroll records?</v>
      </c>
      <c r="AI22" s="456" t="str">
        <f>+AI148</f>
        <v>15. Print/View accounting entries; 940, 941, W-2 and W-3 printing</v>
      </c>
    </row>
    <row r="23" spans="3:35" ht="21.75" customHeight="1">
      <c r="C23" s="630" t="s">
        <v>1210</v>
      </c>
      <c r="D23" s="631"/>
      <c r="E23" s="631"/>
      <c r="F23" s="631"/>
      <c r="G23" s="631"/>
      <c r="H23" s="631"/>
      <c r="I23" s="631"/>
      <c r="J23" s="631"/>
      <c r="K23" s="632"/>
      <c r="AA23" s="456" t="str">
        <f>+AA156</f>
        <v>16. When I make vacation payroll, is this deducted from accrued vacation balance?</v>
      </c>
      <c r="AI23" s="456" t="str">
        <f>+AI156</f>
        <v>16. Generate other payroll reports</v>
      </c>
    </row>
    <row r="24" spans="3:35" ht="21.75" customHeight="1">
      <c r="C24" s="630" t="s">
        <v>745</v>
      </c>
      <c r="D24" s="631"/>
      <c r="E24" s="631"/>
      <c r="F24" s="631"/>
      <c r="G24" s="631"/>
      <c r="H24" s="631"/>
      <c r="I24" s="631"/>
      <c r="J24" s="631"/>
      <c r="K24" s="632"/>
      <c r="AA24" s="456" t="str">
        <f>+AA164</f>
        <v>17. Can I change the files names?</v>
      </c>
      <c r="AI24" s="456" t="str">
        <f>+AI164</f>
        <v>17. Close payroll year to start a new payroll year or to start a new company payroll</v>
      </c>
    </row>
    <row r="25" spans="3:35" ht="21.75" customHeight="1">
      <c r="C25" s="633" t="s">
        <v>746</v>
      </c>
      <c r="D25" s="634"/>
      <c r="E25" s="634"/>
      <c r="F25" s="634"/>
      <c r="G25" s="634"/>
      <c r="H25" s="634"/>
      <c r="I25" s="634"/>
      <c r="J25" s="634"/>
      <c r="K25" s="635"/>
      <c r="AA25" s="456" t="str">
        <f>+AA172</f>
        <v>18. Can I change the withholding status and payrate during processing the payroll?</v>
      </c>
      <c r="AI25" s="456" t="str">
        <f>+AI172</f>
        <v>18. Select a new payroll year</v>
      </c>
    </row>
    <row r="26" spans="3:35">
      <c r="AA26" s="456" t="str">
        <f>+AA180</f>
        <v>19. Is there a timecard I can use to calculate employees' hour?</v>
      </c>
      <c r="AI26" s="456" t="str">
        <f>+AI180</f>
        <v>19. Enter payroll tax rates</v>
      </c>
    </row>
    <row r="27" spans="3:35">
      <c r="AA27" s="456" t="str">
        <f>+AA188</f>
        <v>20. Is overtime automatically calculated?</v>
      </c>
      <c r="AI27" s="456" t="str">
        <f>+AI188</f>
        <v>20. Upgrade to standard or premium version</v>
      </c>
    </row>
    <row r="28" spans="3:35">
      <c r="AA28" s="456" t="str">
        <f>+AA196</f>
        <v>21. Can I setup for 401K and other voluntary deductions?</v>
      </c>
      <c r="AI28" s="456" t="str">
        <f>+AI196</f>
        <v>21. Trouble shooting</v>
      </c>
    </row>
    <row r="29" spans="3:35">
      <c r="AA29" s="456" t="str">
        <f>+AA204</f>
        <v>22. Can I run the payroll in batch?</v>
      </c>
      <c r="AI29" s="456" t="str">
        <f>+AI204</f>
        <v>22. Other information and statements</v>
      </c>
    </row>
    <row r="30" spans="3:35">
      <c r="AA30" s="456" t="str">
        <f>+AA212</f>
        <v>23. Can I run a pre-register report before I print the actual payroll checks?</v>
      </c>
      <c r="AI30" s="456" t="str">
        <f>+AI212</f>
        <v>23. Program Renewal</v>
      </c>
    </row>
    <row r="31" spans="3:35">
      <c r="AA31" s="456" t="str">
        <f>+AA220</f>
        <v>24. What is the version of this copy?</v>
      </c>
      <c r="AI31" s="456" t="str">
        <f>+AI220</f>
        <v>24. Contact Information</v>
      </c>
    </row>
    <row r="36" spans="27:35" ht="14.25" customHeight="1">
      <c r="AA36" s="624" t="s">
        <v>664</v>
      </c>
      <c r="AI36" s="456" t="s">
        <v>1126</v>
      </c>
    </row>
    <row r="37" spans="27:35" ht="14.25" customHeight="1">
      <c r="AA37" s="456" t="s">
        <v>744</v>
      </c>
      <c r="AI37" s="456" t="s">
        <v>1117</v>
      </c>
    </row>
    <row r="38" spans="27:35" ht="14.25" customHeight="1">
      <c r="AA38" s="456" t="s">
        <v>1207</v>
      </c>
      <c r="AI38" s="456" t="str">
        <f>"Free -- "&amp;IF(Setup!AO2&lt;24,"No cost: zero dollars for the program, ","Save money, DYI, No monthly payroll bills, ")&amp;"zero dollars for setup, and zero dollars for payroll process."</f>
        <v>Free -- Save money, DYI, No monthly payroll bills, zero dollars for setup, and zero dollars for payroll process.</v>
      </c>
    </row>
    <row r="39" spans="27:35" ht="14.25" customHeight="1">
      <c r="AA39" s="456" t="s">
        <v>1208</v>
      </c>
      <c r="AI39" s="456" t="s">
        <v>1259</v>
      </c>
    </row>
    <row r="40" spans="27:35">
      <c r="AA40" s="456" t="s">
        <v>1209</v>
      </c>
      <c r="AI40" s="456" t="s">
        <v>1123</v>
      </c>
    </row>
    <row r="41" spans="27:35">
      <c r="AA41" s="456" t="s">
        <v>1210</v>
      </c>
      <c r="AI41" s="456" t="s">
        <v>1120</v>
      </c>
    </row>
    <row r="42" spans="27:35">
      <c r="AA42" s="456" t="s">
        <v>745</v>
      </c>
      <c r="AI42" s="456" t="s">
        <v>1119</v>
      </c>
    </row>
    <row r="43" spans="27:35">
      <c r="AA43" s="456" t="s">
        <v>746</v>
      </c>
      <c r="AI43" s="456" t="s">
        <v>1121</v>
      </c>
    </row>
    <row r="44" spans="27:35">
      <c r="AA44" s="624" t="s">
        <v>1081</v>
      </c>
      <c r="AI44" s="456" t="s">
        <v>1113</v>
      </c>
    </row>
    <row r="45" spans="27:35">
      <c r="AA45" s="456" t="s">
        <v>1079</v>
      </c>
      <c r="AI45" s="456" t="s">
        <v>942</v>
      </c>
    </row>
    <row r="46" spans="27:35">
      <c r="AA46" s="456" t="s">
        <v>1080</v>
      </c>
      <c r="AI46" s="456" t="s">
        <v>943</v>
      </c>
    </row>
    <row r="47" spans="27:35">
      <c r="AA47" s="456" t="s">
        <v>1078</v>
      </c>
      <c r="AI47" s="456" t="s">
        <v>944</v>
      </c>
    </row>
    <row r="48" spans="27:35">
      <c r="AA48" s="456" t="s">
        <v>1015</v>
      </c>
      <c r="AI48" s="456" t="s">
        <v>1252</v>
      </c>
    </row>
    <row r="49" spans="27:35">
      <c r="AA49" s="456" t="s">
        <v>741</v>
      </c>
      <c r="AI49" s="456" t="s">
        <v>945</v>
      </c>
    </row>
    <row r="50" spans="27:35">
      <c r="AA50" s="456" t="s">
        <v>1082</v>
      </c>
      <c r="AI50" s="456" t="s">
        <v>946</v>
      </c>
    </row>
    <row r="51" spans="27:35">
      <c r="AA51" s="456" t="s">
        <v>1083</v>
      </c>
      <c r="AI51" s="456" t="s">
        <v>1089</v>
      </c>
    </row>
    <row r="52" spans="27:35">
      <c r="AA52" s="624" t="str">
        <f>IF(Setup!AO2&lt;24,"3. What is the cost?","3. Why is this program?")</f>
        <v>3. Why is this program?</v>
      </c>
      <c r="AI52" s="456" t="s">
        <v>1114</v>
      </c>
    </row>
    <row r="53" spans="27:35">
      <c r="AA53" s="456" t="str">
        <f>IF(Setup!AO2&lt;24,"There is no cost at all for small business if you are using this trial version. It is free for","The slogen of this program is: Free, Easy, Simple, Accurate, and Reliable!")</f>
        <v>The slogen of this program is: Free, Easy, Simple, Accurate, and Reliable!</v>
      </c>
      <c r="AI53" s="456" t="s">
        <v>947</v>
      </c>
    </row>
    <row r="54" spans="27:35">
      <c r="AA54" s="456" t="str">
        <f>IF(Setup!AO2&lt;24,"students who are interested in learning Excel or payroll process in this trial version.","Free -- Save money, DYI, No Payroll Bills")</f>
        <v>Free -- Save money, DYI, No Payroll Bills</v>
      </c>
      <c r="AI54" s="456" t="s">
        <v>948</v>
      </c>
    </row>
    <row r="55" spans="27:35">
      <c r="AA55" s="456" t="str">
        <f>IF(Setup!AO2&lt;24,"This program keeps your businesses cost low. It costs zero dollars unless you upgrade it.","Easy -- No Installation, No Reading, No Learning, Open Excel to Run, that's all you need to do!")</f>
        <v>Easy -- No Installation, No Reading, No Learning, Open Excel to Run, that's all you need to do!</v>
      </c>
      <c r="AI55" s="456" t="s">
        <v>1060</v>
      </c>
    </row>
    <row r="56" spans="27:35">
      <c r="AA56" s="456" t="str">
        <f>IF(Setup!AO2&lt;24,"","Simple -- Very Intuitive, Open Excel, Click and Pay!")</f>
        <v>Simple -- Very Intuitive, Open Excel, Click and Pay!</v>
      </c>
      <c r="AI56" s="456" t="s">
        <v>949</v>
      </c>
    </row>
    <row r="57" spans="27:35">
      <c r="AA57" s="456" t="str">
        <f>IF(Setup!AO2&lt;24,"You can use this version without upgrading it.  I don't suggest you to upgrade it unless you","Accurate -- All computation with pre-formulated Excel functions and formulars, error free in numbers")</f>
        <v>Accurate -- All computation with pre-formulated Excel functions and formulars, error free in numbers</v>
      </c>
      <c r="AI57" s="456" t="s">
        <v>950</v>
      </c>
    </row>
    <row r="58" spans="27:35">
      <c r="AA58" s="456" t="str">
        <f>IF(Setup!AO2&lt;24,"really want to use the timecard option and don't want to renew in the future.","Reliable -- All Reports information are included and Reports are in Excel Format and Reusable!")</f>
        <v>Reliable -- All Reports information are included and Reports are in Excel Format and Reusable!</v>
      </c>
      <c r="AI58" s="456"/>
    </row>
    <row r="59" spans="27:35">
      <c r="AA59" s="456" t="str">
        <f>IF(Setup!AO2&lt;24,"It's free and legal to copy this program to who really need for learning or small businesses.","")</f>
        <v/>
      </c>
      <c r="AI59" s="456"/>
    </row>
    <row r="60" spans="27:35">
      <c r="AA60" s="624" t="s">
        <v>925</v>
      </c>
      <c r="AI60" s="624" t="s">
        <v>1115</v>
      </c>
    </row>
    <row r="61" spans="27:35">
      <c r="AA61" s="456" t="s">
        <v>937</v>
      </c>
      <c r="AI61" s="456" t="s">
        <v>947</v>
      </c>
    </row>
    <row r="62" spans="27:35">
      <c r="AA62" s="456" t="s">
        <v>926</v>
      </c>
      <c r="AI62" s="456" t="s">
        <v>951</v>
      </c>
    </row>
    <row r="63" spans="27:35">
      <c r="AA63" s="456" t="s">
        <v>938</v>
      </c>
      <c r="AI63" s="456" t="s">
        <v>1087</v>
      </c>
    </row>
    <row r="64" spans="27:35">
      <c r="AA64" s="456" t="s">
        <v>1043</v>
      </c>
      <c r="AI64" s="456" t="s">
        <v>952</v>
      </c>
    </row>
    <row r="65" spans="27:35">
      <c r="AA65" s="456"/>
      <c r="AI65" s="456" t="s">
        <v>1034</v>
      </c>
    </row>
    <row r="66" spans="27:35">
      <c r="AA66" s="456"/>
      <c r="AI66" s="457" t="s">
        <v>953</v>
      </c>
    </row>
    <row r="67" spans="27:35">
      <c r="AI67" s="457" t="s">
        <v>954</v>
      </c>
    </row>
    <row r="68" spans="27:35">
      <c r="AA68" s="624" t="s">
        <v>1016</v>
      </c>
      <c r="AI68" s="624" t="s">
        <v>1116</v>
      </c>
    </row>
    <row r="69" spans="27:35">
      <c r="AA69" s="456" t="s">
        <v>1044</v>
      </c>
      <c r="AI69" s="456" t="s">
        <v>947</v>
      </c>
    </row>
    <row r="70" spans="27:35">
      <c r="AA70" s="456" t="s">
        <v>1017</v>
      </c>
      <c r="AI70" s="456" t="s">
        <v>955</v>
      </c>
    </row>
    <row r="71" spans="27:35">
      <c r="AA71" s="456" t="s">
        <v>1045</v>
      </c>
      <c r="AI71" s="456" t="s">
        <v>1061</v>
      </c>
    </row>
    <row r="72" spans="27:35">
      <c r="AA72" s="456" t="s">
        <v>1046</v>
      </c>
      <c r="AI72" s="456" t="s">
        <v>956</v>
      </c>
    </row>
    <row r="73" spans="27:35">
      <c r="AA73" s="456" t="s">
        <v>1047</v>
      </c>
      <c r="AI73" s="456"/>
    </row>
    <row r="74" spans="27:35">
      <c r="AA74" s="456" t="s">
        <v>1049</v>
      </c>
      <c r="AI74" s="456" t="s">
        <v>957</v>
      </c>
    </row>
    <row r="75" spans="27:35">
      <c r="AA75" s="456" t="s">
        <v>1048</v>
      </c>
      <c r="AI75" s="456" t="s">
        <v>958</v>
      </c>
    </row>
    <row r="76" spans="27:35">
      <c r="AA76" s="624" t="s">
        <v>665</v>
      </c>
      <c r="AI76" s="624" t="s">
        <v>679</v>
      </c>
    </row>
    <row r="77" spans="27:35">
      <c r="AA77" s="456" t="s">
        <v>1018</v>
      </c>
      <c r="AI77" s="456" t="s">
        <v>1122</v>
      </c>
    </row>
    <row r="78" spans="27:35">
      <c r="AA78" s="456" t="s">
        <v>939</v>
      </c>
      <c r="AI78" s="456" t="s">
        <v>715</v>
      </c>
    </row>
    <row r="79" spans="27:35">
      <c r="AA79" s="456"/>
      <c r="AI79" s="456" t="s">
        <v>742</v>
      </c>
    </row>
    <row r="80" spans="27:35">
      <c r="AA80" s="456" t="s">
        <v>929</v>
      </c>
      <c r="AI80" s="456" t="s">
        <v>719</v>
      </c>
    </row>
    <row r="81" spans="27:35">
      <c r="AA81" s="456" t="s">
        <v>930</v>
      </c>
      <c r="AI81" s="456" t="s">
        <v>716</v>
      </c>
    </row>
    <row r="82" spans="27:35">
      <c r="AA82" s="456" t="s">
        <v>931</v>
      </c>
      <c r="AI82" s="456" t="s">
        <v>717</v>
      </c>
    </row>
    <row r="83" spans="27:35">
      <c r="AA83" s="456" t="s">
        <v>940</v>
      </c>
      <c r="AI83" s="456" t="s">
        <v>718</v>
      </c>
    </row>
    <row r="84" spans="27:35">
      <c r="AA84" s="456" t="s">
        <v>928</v>
      </c>
      <c r="AI84" s="624" t="s">
        <v>959</v>
      </c>
    </row>
    <row r="85" spans="27:35">
      <c r="AA85" s="456" t="s">
        <v>1019</v>
      </c>
      <c r="AI85" s="456" t="s">
        <v>942</v>
      </c>
    </row>
    <row r="86" spans="27:35">
      <c r="AA86" s="456" t="s">
        <v>1050</v>
      </c>
      <c r="AI86" s="456" t="s">
        <v>1035</v>
      </c>
    </row>
    <row r="87" spans="27:35">
      <c r="AA87" s="456" t="s">
        <v>1051</v>
      </c>
      <c r="AI87" s="456" t="s">
        <v>960</v>
      </c>
    </row>
    <row r="88" spans="27:35">
      <c r="AA88" s="456" t="s">
        <v>934</v>
      </c>
      <c r="AI88" s="456" t="s">
        <v>977</v>
      </c>
    </row>
    <row r="89" spans="27:35">
      <c r="AA89" s="456" t="s">
        <v>1020</v>
      </c>
      <c r="AI89" s="456" t="s">
        <v>1090</v>
      </c>
    </row>
    <row r="90" spans="27:35">
      <c r="AA90" s="456" t="s">
        <v>932</v>
      </c>
      <c r="AI90" s="456"/>
    </row>
    <row r="91" spans="27:35">
      <c r="AA91" s="456" t="s">
        <v>933</v>
      </c>
      <c r="AI91" s="456" t="s">
        <v>961</v>
      </c>
    </row>
    <row r="92" spans="27:35">
      <c r="AA92" s="456" t="s">
        <v>666</v>
      </c>
      <c r="AI92" s="624" t="s">
        <v>962</v>
      </c>
    </row>
    <row r="93" spans="27:35">
      <c r="AA93" s="456" t="s">
        <v>689</v>
      </c>
      <c r="AI93" s="456" t="s">
        <v>947</v>
      </c>
    </row>
    <row r="94" spans="27:35">
      <c r="AA94" s="456" t="s">
        <v>690</v>
      </c>
      <c r="AI94" s="456" t="s">
        <v>1109</v>
      </c>
    </row>
    <row r="95" spans="27:35">
      <c r="AA95" s="456" t="s">
        <v>691</v>
      </c>
      <c r="AI95" s="456" t="s">
        <v>1111</v>
      </c>
    </row>
    <row r="96" spans="27:35">
      <c r="AA96" s="456" t="s">
        <v>1052</v>
      </c>
      <c r="AI96" s="456" t="s">
        <v>1112</v>
      </c>
    </row>
    <row r="97" spans="27:35">
      <c r="AI97" s="456" t="s">
        <v>1110</v>
      </c>
    </row>
    <row r="98" spans="27:35">
      <c r="AI98" s="456"/>
    </row>
    <row r="100" spans="27:35">
      <c r="AA100" s="456" t="s">
        <v>667</v>
      </c>
      <c r="AI100" s="456" t="s">
        <v>680</v>
      </c>
    </row>
    <row r="101" spans="27:35">
      <c r="AA101" s="456" t="s">
        <v>693</v>
      </c>
      <c r="AI101" s="456" t="s">
        <v>999</v>
      </c>
    </row>
    <row r="102" spans="27:35">
      <c r="AA102" s="456" t="s">
        <v>1053</v>
      </c>
      <c r="AI102" s="456" t="s">
        <v>720</v>
      </c>
    </row>
    <row r="103" spans="27:35">
      <c r="AA103" s="456" t="s">
        <v>692</v>
      </c>
      <c r="AI103" s="456" t="s">
        <v>721</v>
      </c>
    </row>
    <row r="104" spans="27:35">
      <c r="AI104" s="456" t="s">
        <v>1002</v>
      </c>
    </row>
    <row r="108" spans="27:35">
      <c r="AA108" s="456" t="s">
        <v>1007</v>
      </c>
      <c r="AI108" s="456" t="s">
        <v>681</v>
      </c>
    </row>
    <row r="109" spans="27:35">
      <c r="AA109" s="456" t="s">
        <v>1008</v>
      </c>
      <c r="AI109" s="456" t="s">
        <v>1036</v>
      </c>
    </row>
    <row r="110" spans="27:35">
      <c r="AA110" s="456" t="s">
        <v>1021</v>
      </c>
      <c r="AI110" s="456" t="s">
        <v>1062</v>
      </c>
    </row>
    <row r="111" spans="27:35">
      <c r="AA111" s="456" t="s">
        <v>1009</v>
      </c>
      <c r="AI111" s="456" t="s">
        <v>1260</v>
      </c>
    </row>
    <row r="112" spans="27:35">
      <c r="AA112" s="456" t="s">
        <v>1010</v>
      </c>
      <c r="AI112" s="456" t="s">
        <v>978</v>
      </c>
    </row>
    <row r="113" spans="27:35">
      <c r="AI113" s="456" t="s">
        <v>963</v>
      </c>
    </row>
    <row r="114" spans="27:35">
      <c r="AA114" s="456" t="s">
        <v>1088</v>
      </c>
    </row>
    <row r="115" spans="27:35">
      <c r="AA115" s="456" t="s">
        <v>1054</v>
      </c>
    </row>
    <row r="116" spans="27:35">
      <c r="AA116" s="456" t="s">
        <v>668</v>
      </c>
      <c r="AI116" s="456" t="s">
        <v>682</v>
      </c>
    </row>
    <row r="117" spans="27:35">
      <c r="AA117" s="456" t="s">
        <v>1005</v>
      </c>
      <c r="AI117" s="456" t="s">
        <v>1037</v>
      </c>
    </row>
    <row r="118" spans="27:35">
      <c r="AA118" s="456" t="s">
        <v>694</v>
      </c>
      <c r="AI118" s="456" t="s">
        <v>990</v>
      </c>
    </row>
    <row r="119" spans="27:35">
      <c r="AI119" s="456" t="s">
        <v>1105</v>
      </c>
    </row>
    <row r="120" spans="27:35">
      <c r="AA120" s="456" t="s">
        <v>1006</v>
      </c>
      <c r="AI120" s="456" t="s">
        <v>1106</v>
      </c>
    </row>
    <row r="121" spans="27:35">
      <c r="AI121" s="456" t="s">
        <v>1104</v>
      </c>
    </row>
    <row r="122" spans="27:35">
      <c r="AI122" s="456" t="s">
        <v>1103</v>
      </c>
    </row>
    <row r="124" spans="27:35">
      <c r="AA124" s="456" t="s">
        <v>1011</v>
      </c>
      <c r="AI124" s="456" t="s">
        <v>723</v>
      </c>
    </row>
    <row r="125" spans="27:35">
      <c r="AA125" s="456" t="s">
        <v>1012</v>
      </c>
      <c r="AI125" s="456" t="s">
        <v>991</v>
      </c>
    </row>
    <row r="126" spans="27:35">
      <c r="AA126" s="456" t="s">
        <v>1022</v>
      </c>
      <c r="AI126" s="456" t="s">
        <v>992</v>
      </c>
    </row>
    <row r="127" spans="27:35">
      <c r="AA127" s="456" t="s">
        <v>1108</v>
      </c>
      <c r="AI127" s="456" t="s">
        <v>993</v>
      </c>
    </row>
    <row r="128" spans="27:35">
      <c r="AA128" s="456" t="s">
        <v>1013</v>
      </c>
      <c r="AI128" s="456" t="s">
        <v>994</v>
      </c>
    </row>
    <row r="129" spans="27:35">
      <c r="AA129" s="456" t="s">
        <v>1014</v>
      </c>
      <c r="AI129" s="456" t="s">
        <v>1038</v>
      </c>
    </row>
    <row r="130" spans="27:35">
      <c r="AA130" s="456" t="s">
        <v>1251</v>
      </c>
      <c r="AI130" s="456" t="s">
        <v>1063</v>
      </c>
    </row>
    <row r="131" spans="27:35">
      <c r="AA131" s="456" t="s">
        <v>1023</v>
      </c>
      <c r="AI131" s="456" t="s">
        <v>995</v>
      </c>
    </row>
    <row r="132" spans="27:35">
      <c r="AA132" s="456" t="s">
        <v>669</v>
      </c>
      <c r="AI132" s="624" t="s">
        <v>683</v>
      </c>
    </row>
    <row r="133" spans="27:35">
      <c r="AA133" s="456" t="s">
        <v>1055</v>
      </c>
      <c r="AI133" s="456" t="s">
        <v>722</v>
      </c>
    </row>
    <row r="134" spans="27:35">
      <c r="AA134" s="456" t="s">
        <v>1093</v>
      </c>
      <c r="AI134" s="456" t="s">
        <v>1261</v>
      </c>
    </row>
    <row r="135" spans="27:35">
      <c r="AA135" s="456" t="s">
        <v>1094</v>
      </c>
      <c r="AI135" s="456" t="s">
        <v>1064</v>
      </c>
    </row>
    <row r="136" spans="27:35">
      <c r="AA136" s="456" t="s">
        <v>1095</v>
      </c>
    </row>
    <row r="137" spans="27:35">
      <c r="AA137" s="456" t="s">
        <v>1097</v>
      </c>
    </row>
    <row r="138" spans="27:35">
      <c r="AA138" s="456" t="s">
        <v>1096</v>
      </c>
    </row>
    <row r="140" spans="27:35">
      <c r="AA140" s="456" t="s">
        <v>670</v>
      </c>
      <c r="AI140" s="456" t="s">
        <v>684</v>
      </c>
    </row>
    <row r="141" spans="27:35">
      <c r="AA141" s="456" t="s">
        <v>700</v>
      </c>
      <c r="AI141" s="456" t="s">
        <v>1248</v>
      </c>
    </row>
    <row r="142" spans="27:35">
      <c r="AA142" s="456" t="s">
        <v>701</v>
      </c>
      <c r="AI142" s="456" t="s">
        <v>727</v>
      </c>
    </row>
    <row r="143" spans="27:35">
      <c r="AA143" s="456"/>
      <c r="AI143" s="456" t="s">
        <v>996</v>
      </c>
    </row>
    <row r="144" spans="27:35">
      <c r="AA144" s="456" t="s">
        <v>986</v>
      </c>
    </row>
    <row r="145" spans="27:35">
      <c r="AA145" s="456" t="s">
        <v>987</v>
      </c>
    </row>
    <row r="146" spans="27:35">
      <c r="AA146" s="456" t="s">
        <v>1024</v>
      </c>
    </row>
    <row r="148" spans="27:35">
      <c r="AA148" s="456" t="s">
        <v>1003</v>
      </c>
      <c r="AI148" s="456" t="s">
        <v>964</v>
      </c>
    </row>
    <row r="149" spans="27:35">
      <c r="AA149" s="456" t="s">
        <v>1004</v>
      </c>
      <c r="AI149" s="456" t="s">
        <v>997</v>
      </c>
    </row>
    <row r="150" spans="27:35">
      <c r="AA150" s="456" t="s">
        <v>1091</v>
      </c>
      <c r="AI150" s="456" t="s">
        <v>728</v>
      </c>
    </row>
    <row r="151" spans="27:35">
      <c r="AA151" s="456"/>
      <c r="AI151" s="456" t="s">
        <v>965</v>
      </c>
    </row>
    <row r="152" spans="27:35">
      <c r="AI152" s="457" t="s">
        <v>966</v>
      </c>
    </row>
    <row r="156" spans="27:35">
      <c r="AA156" s="456" t="s">
        <v>677</v>
      </c>
      <c r="AI156" s="456" t="s">
        <v>979</v>
      </c>
    </row>
    <row r="157" spans="27:35">
      <c r="AA157" s="456" t="s">
        <v>1056</v>
      </c>
      <c r="AI157" s="456" t="s">
        <v>980</v>
      </c>
    </row>
    <row r="158" spans="27:35">
      <c r="AA158" s="456" t="s">
        <v>702</v>
      </c>
      <c r="AI158" s="456" t="s">
        <v>981</v>
      </c>
    </row>
    <row r="159" spans="27:35">
      <c r="AA159" s="456" t="s">
        <v>1025</v>
      </c>
      <c r="AI159" s="456" t="s">
        <v>982</v>
      </c>
    </row>
    <row r="160" spans="27:35">
      <c r="AI160" s="456" t="s">
        <v>983</v>
      </c>
    </row>
    <row r="161" spans="27:35">
      <c r="AI161" s="456"/>
    </row>
    <row r="162" spans="27:35">
      <c r="AI162" s="456" t="s">
        <v>984</v>
      </c>
    </row>
    <row r="164" spans="27:35">
      <c r="AA164" s="456" t="s">
        <v>703</v>
      </c>
      <c r="AI164" s="456" t="s">
        <v>1213</v>
      </c>
    </row>
    <row r="165" spans="27:35">
      <c r="AA165" s="456" t="s">
        <v>704</v>
      </c>
      <c r="AI165" s="456" t="s">
        <v>1212</v>
      </c>
    </row>
    <row r="166" spans="27:35">
      <c r="AA166" s="456" t="s">
        <v>705</v>
      </c>
      <c r="AI166" s="456" t="s">
        <v>1065</v>
      </c>
    </row>
    <row r="167" spans="27:35">
      <c r="AA167" s="456"/>
      <c r="AI167" s="456" t="s">
        <v>1066</v>
      </c>
    </row>
    <row r="168" spans="27:35">
      <c r="AI168" s="456" t="s">
        <v>729</v>
      </c>
    </row>
    <row r="169" spans="27:35">
      <c r="AI169" s="456" t="s">
        <v>1041</v>
      </c>
    </row>
    <row r="170" spans="27:35">
      <c r="AI170" s="456" t="s">
        <v>730</v>
      </c>
    </row>
    <row r="171" spans="27:35">
      <c r="AI171" s="456" t="s">
        <v>1214</v>
      </c>
    </row>
    <row r="172" spans="27:35">
      <c r="AA172" s="456" t="s">
        <v>1026</v>
      </c>
      <c r="AI172" s="456" t="s">
        <v>685</v>
      </c>
    </row>
    <row r="173" spans="27:35">
      <c r="AA173" s="456" t="s">
        <v>1027</v>
      </c>
      <c r="AI173" s="456" t="s">
        <v>1000</v>
      </c>
    </row>
    <row r="174" spans="27:35">
      <c r="AA174" s="456" t="s">
        <v>1028</v>
      </c>
      <c r="AI174" s="456" t="s">
        <v>1001</v>
      </c>
    </row>
    <row r="175" spans="27:35">
      <c r="AI175" s="456" t="s">
        <v>985</v>
      </c>
    </row>
    <row r="176" spans="27:35">
      <c r="AI176" s="456" t="s">
        <v>967</v>
      </c>
    </row>
    <row r="177" spans="27:35">
      <c r="AI177" s="456" t="s">
        <v>731</v>
      </c>
    </row>
    <row r="178" spans="27:35">
      <c r="AI178" s="456" t="s">
        <v>968</v>
      </c>
    </row>
    <row r="180" spans="27:35">
      <c r="AA180" s="456" t="s">
        <v>671</v>
      </c>
      <c r="AI180" s="456" t="s">
        <v>732</v>
      </c>
    </row>
    <row r="181" spans="27:35">
      <c r="AA181" s="456" t="s">
        <v>1092</v>
      </c>
      <c r="AI181" s="456" t="s">
        <v>733</v>
      </c>
    </row>
    <row r="182" spans="27:35">
      <c r="AA182" s="456" t="s">
        <v>1057</v>
      </c>
      <c r="AI182" s="456" t="s">
        <v>998</v>
      </c>
    </row>
    <row r="183" spans="27:35">
      <c r="AA183" s="456" t="s">
        <v>1029</v>
      </c>
      <c r="AI183" s="456" t="s">
        <v>1249</v>
      </c>
    </row>
    <row r="184" spans="27:35">
      <c r="AA184" s="456" t="s">
        <v>1030</v>
      </c>
      <c r="AI184" s="456" t="s">
        <v>1250</v>
      </c>
    </row>
    <row r="185" spans="27:35">
      <c r="AA185" s="456" t="s">
        <v>1031</v>
      </c>
      <c r="AI185" s="456" t="s">
        <v>734</v>
      </c>
    </row>
    <row r="186" spans="27:35">
      <c r="AI186" s="456" t="s">
        <v>743</v>
      </c>
    </row>
    <row r="188" spans="27:35">
      <c r="AA188" s="456" t="s">
        <v>672</v>
      </c>
      <c r="AI188" s="456" t="s">
        <v>726</v>
      </c>
    </row>
    <row r="189" spans="27:35">
      <c r="AA189" s="456" t="s">
        <v>1032</v>
      </c>
      <c r="AI189" s="456" t="s">
        <v>1068</v>
      </c>
    </row>
    <row r="190" spans="27:35">
      <c r="AA190" s="456" t="s">
        <v>927</v>
      </c>
      <c r="AI190" s="456" t="s">
        <v>1067</v>
      </c>
    </row>
    <row r="191" spans="27:35">
      <c r="AA191" s="456"/>
      <c r="AI191" s="456"/>
    </row>
    <row r="192" spans="27:35">
      <c r="AI192" s="456" t="s">
        <v>1107</v>
      </c>
    </row>
    <row r="196" spans="27:35">
      <c r="AA196" s="456" t="s">
        <v>673</v>
      </c>
      <c r="AI196" s="456" t="s">
        <v>969</v>
      </c>
    </row>
    <row r="197" spans="27:35">
      <c r="AA197" s="456" t="s">
        <v>695</v>
      </c>
      <c r="AI197" s="456" t="s">
        <v>970</v>
      </c>
    </row>
    <row r="198" spans="27:35">
      <c r="AA198" s="456" t="s">
        <v>696</v>
      </c>
      <c r="AI198" s="456" t="s">
        <v>737</v>
      </c>
    </row>
    <row r="199" spans="27:35">
      <c r="AA199" s="456" t="s">
        <v>697</v>
      </c>
      <c r="AI199" s="456" t="s">
        <v>971</v>
      </c>
    </row>
    <row r="200" spans="27:35">
      <c r="AA200" s="456" t="s">
        <v>698</v>
      </c>
      <c r="AI200" s="456" t="s">
        <v>972</v>
      </c>
    </row>
    <row r="201" spans="27:35">
      <c r="AI201" s="456" t="s">
        <v>1247</v>
      </c>
    </row>
    <row r="202" spans="27:35">
      <c r="AI202" s="456" t="s">
        <v>973</v>
      </c>
    </row>
    <row r="203" spans="27:35">
      <c r="AI203" s="457" t="s">
        <v>974</v>
      </c>
    </row>
    <row r="204" spans="27:35">
      <c r="AA204" s="456" t="s">
        <v>674</v>
      </c>
      <c r="AI204" s="456" t="s">
        <v>736</v>
      </c>
    </row>
    <row r="205" spans="27:35">
      <c r="AA205" s="456" t="s">
        <v>1058</v>
      </c>
      <c r="AI205" s="456" t="s">
        <v>738</v>
      </c>
    </row>
    <row r="206" spans="27:35">
      <c r="AA206" s="456" t="s">
        <v>941</v>
      </c>
      <c r="AI206" s="456" t="s">
        <v>1039</v>
      </c>
    </row>
    <row r="207" spans="27:35">
      <c r="AA207" s="456" t="s">
        <v>1033</v>
      </c>
      <c r="AI207" s="456" t="s">
        <v>739</v>
      </c>
    </row>
    <row r="208" spans="27:35">
      <c r="AA208" s="456" t="s">
        <v>989</v>
      </c>
      <c r="AI208" s="456" t="s">
        <v>1246</v>
      </c>
    </row>
    <row r="209" spans="27:35">
      <c r="AA209" s="456" t="s">
        <v>1059</v>
      </c>
      <c r="AI209" s="456" t="s">
        <v>735</v>
      </c>
    </row>
    <row r="210" spans="27:35">
      <c r="AA210" s="456" t="s">
        <v>988</v>
      </c>
      <c r="AI210" s="456" t="s">
        <v>1069</v>
      </c>
    </row>
    <row r="211" spans="27:35">
      <c r="AI211" s="456" t="s">
        <v>740</v>
      </c>
    </row>
    <row r="212" spans="27:35">
      <c r="AA212" s="456" t="s">
        <v>675</v>
      </c>
      <c r="AI212" s="624" t="s">
        <v>724</v>
      </c>
    </row>
    <row r="213" spans="27:35">
      <c r="AA213" s="456" t="s">
        <v>1040</v>
      </c>
      <c r="AI213" s="456" t="s">
        <v>975</v>
      </c>
    </row>
    <row r="214" spans="27:35">
      <c r="AA214" s="456" t="s">
        <v>699</v>
      </c>
      <c r="AI214" s="456" t="s">
        <v>976</v>
      </c>
    </row>
    <row r="215" spans="27:35">
      <c r="AA215" s="456"/>
      <c r="AI215" s="456" t="s">
        <v>725</v>
      </c>
    </row>
    <row r="220" spans="27:35">
      <c r="AA220" s="456" t="s">
        <v>676</v>
      </c>
      <c r="AI220" s="457" t="s">
        <v>688</v>
      </c>
    </row>
    <row r="221" spans="27:35" ht="15">
      <c r="AA221" s="456" t="str">
        <f>"You are running a "&amp;IF(Setup!AO2&gt;50000,"3.52 Full Access Version",IF(Setup!AO2&gt;5000,"2.52 Premium Version",IF(Setup!AO2&gt;2000,"2.52 Standard Version",IF(Setup!AO2&gt;1000,"1.51 Delux Version","1.52 Free Version"))))</f>
        <v>You are running a 1.52 Free Version</v>
      </c>
      <c r="AI221" s="970" t="s">
        <v>1077</v>
      </c>
    </row>
    <row r="222" spans="27:35" ht="15">
      <c r="AI222" s="1452" t="s">
        <v>1333</v>
      </c>
    </row>
  </sheetData>
  <sheetProtection password="DFC1" sheet="1" objects="1" scenarios="1"/>
  <phoneticPr fontId="118" type="noConversion"/>
  <hyperlinks>
    <hyperlink ref="AI222" r:id="rId1"/>
    <hyperlink ref="AI221" r:id="rId2"/>
  </hyperlinks>
  <pageMargins left="0.7" right="0.7" top="0.75" bottom="0.75" header="0.3" footer="0.3"/>
  <drawing r:id="rId3"/>
  <legacyDrawing r:id="rId4"/>
  <controls>
    <mc:AlternateContent xmlns:mc="http://schemas.openxmlformats.org/markup-compatibility/2006">
      <mc:Choice Requires="x14">
        <control shapeId="64516" r:id="rId5" name="CommandButton1">
          <controlPr defaultSize="0" autoLine="0" r:id="rId6">
            <anchor moveWithCells="1">
              <from>
                <xdr:col>10</xdr:col>
                <xdr:colOff>238125</xdr:colOff>
                <xdr:row>14</xdr:row>
                <xdr:rowOff>76200</xdr:rowOff>
              </from>
              <to>
                <xdr:col>11</xdr:col>
                <xdr:colOff>0</xdr:colOff>
                <xdr:row>16</xdr:row>
                <xdr:rowOff>76200</xdr:rowOff>
              </to>
            </anchor>
          </controlPr>
        </control>
      </mc:Choice>
      <mc:Fallback>
        <control shapeId="64516" r:id="rId5" name="CommandButton1"/>
      </mc:Fallback>
    </mc:AlternateContent>
    <mc:AlternateContent xmlns:mc="http://schemas.openxmlformats.org/markup-compatibility/2006">
      <mc:Choice Requires="x14">
        <control shapeId="64513" r:id="rId7" name="Drop Down 1">
          <controlPr defaultSize="0" autoLine="0" autoPict="0" macro="[0]!HelpSelect">
            <anchor moveWithCells="1">
              <from>
                <xdr:col>3</xdr:col>
                <xdr:colOff>123825</xdr:colOff>
                <xdr:row>3</xdr:row>
                <xdr:rowOff>85725</xdr:rowOff>
              </from>
              <to>
                <xdr:col>9</xdr:col>
                <xdr:colOff>590550</xdr:colOff>
                <xdr:row>5</xdr:row>
                <xdr:rowOff>0</xdr:rowOff>
              </to>
            </anchor>
          </controlPr>
        </control>
      </mc:Choice>
    </mc:AlternateContent>
    <mc:AlternateContent xmlns:mc="http://schemas.openxmlformats.org/markup-compatibility/2006">
      <mc:Choice Requires="x14">
        <control shapeId="64515" r:id="rId8" name="Drop Down 3">
          <controlPr defaultSize="0" autoLine="0" autoPict="0" macro="[0]!SelectFQA">
            <anchor moveWithCells="1">
              <from>
                <xdr:col>3</xdr:col>
                <xdr:colOff>104775</xdr:colOff>
                <xdr:row>14</xdr:row>
                <xdr:rowOff>95250</xdr:rowOff>
              </from>
              <to>
                <xdr:col>9</xdr:col>
                <xdr:colOff>571500</xdr:colOff>
                <xdr:row>16</xdr:row>
                <xdr:rowOff>9525</xdr:rowOff>
              </to>
            </anchor>
          </controlPr>
        </control>
      </mc:Choice>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outlinePr showOutlineSymbols="0"/>
  </sheetPr>
  <dimension ref="F1:BB14"/>
  <sheetViews>
    <sheetView showGridLines="0" showRowColHeaders="0" showZeros="0" showOutlineSymbols="0" workbookViewId="0">
      <selection activeCell="I13" sqref="I13"/>
    </sheetView>
  </sheetViews>
  <sheetFormatPr defaultRowHeight="12.75"/>
  <cols>
    <col min="1" max="4" width="6" style="457" customWidth="1"/>
    <col min="5" max="5" width="6.5703125" style="457" customWidth="1"/>
    <col min="6" max="13" width="4.28515625" style="457" customWidth="1"/>
    <col min="14" max="14" width="5.28515625" style="457" customWidth="1"/>
    <col min="15" max="25" width="4.28515625" style="457" customWidth="1"/>
    <col min="26" max="50" width="9.140625" style="457" customWidth="1"/>
    <col min="51" max="54" width="9.140625" style="457" hidden="1" customWidth="1"/>
    <col min="55" max="16384" width="9.140625" style="457"/>
  </cols>
  <sheetData>
    <row r="1" spans="6:54" ht="14.25" customHeight="1">
      <c r="AY1" s="457">
        <f>VALUE(RIGHT(BA1+5,1))</f>
        <v>9</v>
      </c>
      <c r="AZ1" s="457">
        <f>VALUE(RIGHT(BA1,1))</f>
        <v>4</v>
      </c>
      <c r="BA1" s="655">
        <v>4</v>
      </c>
      <c r="BB1" s="655">
        <v>5</v>
      </c>
    </row>
    <row r="2" spans="6:54" ht="14.25" customHeight="1">
      <c r="M2" s="661" t="str">
        <f>+Setup!CB1</f>
        <v>SABLE CONTRUCTION LTD</v>
      </c>
      <c r="AY2" s="457" t="str">
        <f>IF(AY1=1,"..",IF(AY1=2,"...",IF(AY1=3,"…..",IF(AY1=4,"……",IF(AY1=5,"……..",IF(AY1=6,"……….",IF(AY1=7,"………..",IF(AY1=8,"………...",IF(AY1=9,"…...………",".")))))))))</f>
        <v>…...………</v>
      </c>
      <c r="AZ2" s="457" t="str">
        <f>IF(AZ1=1,"..",IF(AZ1=2,"...",IF(AZ1=3,"…..",IF(AZ1=4,"……",IF(AZ1=5,"……..",IF(AZ1=6,"……….",IF(AZ1=7,"………..",IF(AZ1=8,"………...",IF(AZ1=9,"…...………",".")))))))))</f>
        <v>……</v>
      </c>
      <c r="BA2" s="655">
        <v>5</v>
      </c>
    </row>
    <row r="3" spans="6:54" ht="14.25" customHeight="1">
      <c r="M3" s="662" t="str">
        <f>+Setup!CB2</f>
        <v>Down Shops</v>
      </c>
    </row>
    <row r="4" spans="6:54" ht="14.25" customHeight="1">
      <c r="M4" s="662" t="str">
        <f>+Setup!CB3</f>
        <v>P.O. Box 94607</v>
      </c>
    </row>
    <row r="5" spans="6:54" ht="14.25" customHeight="1"/>
    <row r="6" spans="6:54" ht="14.25" customHeight="1"/>
    <row r="7" spans="6:54" ht="14.25" customHeight="1"/>
    <row r="8" spans="6:54" ht="14.25" customHeight="1">
      <c r="G8" s="664" t="str">
        <f>IF(N13&gt;=99,"          Process Completed! Thank Your for Your Patience!",IF(BB1=1,"Payroll Check Printing ",IF(BB1=2,"Pre-process Report Computing ",IF(BB1=3,"Payroll Year End Closing ", IF(BB1=4,"W-2 Printing ","Report Processing"))))&amp;" in Progress, Please wait"&amp;AZ2)</f>
        <v>Report Processing in Progress, Please wait……</v>
      </c>
    </row>
    <row r="9" spans="6:54" ht="14.25" customHeight="1"/>
    <row r="10" spans="6:54" ht="14.25" customHeight="1">
      <c r="H10" s="663" t="str">
        <f>IF(N13&gt;=99,"","Do Not Turn off power while in processing"&amp;AY2)</f>
        <v>Do Not Turn off power while in processing…...………</v>
      </c>
    </row>
    <row r="11" spans="6:54" ht="14.25" customHeight="1"/>
    <row r="12" spans="6:54" ht="14.25" customHeight="1"/>
    <row r="13" spans="6:54" ht="17.25" customHeight="1">
      <c r="N13" s="656">
        <f>IF(BA1/BA2&gt;=1,100,BA1/BA2*100)</f>
        <v>80</v>
      </c>
      <c r="O13" s="657" t="s">
        <v>748</v>
      </c>
      <c r="P13" s="456" t="str">
        <f>IF(N13&gt;=99,"Process Completed","Being Processed")</f>
        <v>Being Processed</v>
      </c>
    </row>
    <row r="14" spans="6:54" ht="24" customHeight="1">
      <c r="F14" s="658"/>
      <c r="G14" s="659"/>
      <c r="H14" s="659"/>
      <c r="I14" s="659"/>
      <c r="J14" s="659"/>
      <c r="K14" s="659"/>
      <c r="L14" s="659"/>
      <c r="M14" s="659"/>
      <c r="N14" s="659"/>
      <c r="O14" s="659"/>
      <c r="P14" s="659"/>
      <c r="Q14" s="659"/>
      <c r="R14" s="659"/>
      <c r="S14" s="659"/>
      <c r="T14" s="659"/>
      <c r="U14" s="659"/>
      <c r="V14" s="659"/>
      <c r="W14" s="659"/>
      <c r="X14" s="659"/>
      <c r="Y14" s="660"/>
    </row>
  </sheetData>
  <sheetProtection password="DFC1" sheet="1" objects="1" scenarios="1" selectLockedCells="1" selectUnlockedCells="1"/>
  <phoneticPr fontId="118" type="noConversion"/>
  <conditionalFormatting sqref="F14">
    <cfRule type="expression" dxfId="19" priority="61">
      <formula>$BA$1/$BA$2&gt;5%</formula>
    </cfRule>
  </conditionalFormatting>
  <conditionalFormatting sqref="G14">
    <cfRule type="expression" dxfId="18" priority="62">
      <formula>$BA$1/$BA$2&gt;10%</formula>
    </cfRule>
  </conditionalFormatting>
  <conditionalFormatting sqref="H14">
    <cfRule type="expression" dxfId="17" priority="63">
      <formula>$BA$1/$BA$2&gt;15%</formula>
    </cfRule>
  </conditionalFormatting>
  <conditionalFormatting sqref="I14">
    <cfRule type="expression" dxfId="16" priority="64">
      <formula>$BA$1/$BA$2&gt;=20%</formula>
    </cfRule>
  </conditionalFormatting>
  <conditionalFormatting sqref="J14">
    <cfRule type="expression" dxfId="15" priority="65">
      <formula>$BA$1/$BA$2&gt;=25%</formula>
    </cfRule>
  </conditionalFormatting>
  <conditionalFormatting sqref="K14">
    <cfRule type="expression" dxfId="14" priority="66">
      <formula>$BA$1/$BA$2&gt;=30%</formula>
    </cfRule>
  </conditionalFormatting>
  <conditionalFormatting sqref="L14">
    <cfRule type="expression" dxfId="13" priority="67">
      <formula>$BA$1/$BA$2&gt;=35%</formula>
    </cfRule>
  </conditionalFormatting>
  <conditionalFormatting sqref="M14">
    <cfRule type="expression" dxfId="12" priority="68">
      <formula>$BA$1/$BA$2&gt;=40%</formula>
    </cfRule>
  </conditionalFormatting>
  <conditionalFormatting sqref="N14">
    <cfRule type="expression" dxfId="11" priority="69">
      <formula>$BA$1/$BA$2&gt;=45%</formula>
    </cfRule>
  </conditionalFormatting>
  <conditionalFormatting sqref="O14">
    <cfRule type="expression" dxfId="10" priority="70">
      <formula>$BA$1/$BA$2&gt;=50%</formula>
    </cfRule>
  </conditionalFormatting>
  <conditionalFormatting sqref="P14">
    <cfRule type="expression" dxfId="9" priority="71">
      <formula>$BA$1/$BA$2&gt;=55%</formula>
    </cfRule>
  </conditionalFormatting>
  <conditionalFormatting sqref="Q14">
    <cfRule type="expression" dxfId="8" priority="72">
      <formula>$BA$1/$BA$2&gt;=60%</formula>
    </cfRule>
  </conditionalFormatting>
  <conditionalFormatting sqref="R14">
    <cfRule type="expression" dxfId="7" priority="73">
      <formula>$BA$1/$BA$2&gt;=65%</formula>
    </cfRule>
  </conditionalFormatting>
  <conditionalFormatting sqref="S14">
    <cfRule type="expression" dxfId="6" priority="74">
      <formula>$BA$1/$BA$2&gt;=70%</formula>
    </cfRule>
  </conditionalFormatting>
  <conditionalFormatting sqref="T14">
    <cfRule type="expression" dxfId="5" priority="75">
      <formula>$BA$1/$BA$2&gt;=75%</formula>
    </cfRule>
  </conditionalFormatting>
  <conditionalFormatting sqref="U14">
    <cfRule type="expression" dxfId="4" priority="76">
      <formula>$BA$1/$BA$2&gt;=80%</formula>
    </cfRule>
  </conditionalFormatting>
  <conditionalFormatting sqref="V14">
    <cfRule type="expression" dxfId="3" priority="77">
      <formula>$BA$1/$BA$2&gt;=85%</formula>
    </cfRule>
  </conditionalFormatting>
  <conditionalFormatting sqref="W14">
    <cfRule type="expression" dxfId="2" priority="78">
      <formula>$BA$1/$BA$2&gt;=90%</formula>
    </cfRule>
  </conditionalFormatting>
  <conditionalFormatting sqref="X14">
    <cfRule type="expression" dxfId="1" priority="79">
      <formula>$BA$1/$BA$2&gt;=95%</formula>
    </cfRule>
  </conditionalFormatting>
  <conditionalFormatting sqref="Y14">
    <cfRule type="expression" dxfId="0" priority="80">
      <formula>$BA$1/$BA$2&gt;=100%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31"/>
  <sheetViews>
    <sheetView workbookViewId="0">
      <selection activeCell="G12" sqref="G12"/>
    </sheetView>
  </sheetViews>
  <sheetFormatPr defaultRowHeight="12.75"/>
  <cols>
    <col min="2" max="2" width="1.7109375" style="277" customWidth="1"/>
    <col min="3" max="4" width="9.140625" style="277"/>
    <col min="5" max="5" width="10.28515625" style="277" customWidth="1"/>
    <col min="6" max="6" width="9.140625" style="277"/>
    <col min="7" max="7" width="15.42578125" style="277" customWidth="1"/>
    <col min="8" max="8" width="9.140625" style="277"/>
  </cols>
  <sheetData>
    <row r="1" spans="1:7">
      <c r="A1" s="277"/>
      <c r="G1" s="814"/>
    </row>
    <row r="2" spans="1:7">
      <c r="A2" s="277"/>
      <c r="D2" s="814" t="str">
        <f>"W-3 Information for Payroll Year "&amp;Setup!AA54</f>
        <v>W-3 Information for Payroll Year 2020</v>
      </c>
      <c r="G2" s="814"/>
    </row>
    <row r="3" spans="1:7">
      <c r="A3" s="277"/>
      <c r="G3" s="814"/>
    </row>
    <row r="4" spans="1:7">
      <c r="A4" s="277"/>
      <c r="B4" s="278" t="s">
        <v>764</v>
      </c>
      <c r="C4" s="278" t="s">
        <v>765</v>
      </c>
      <c r="G4" s="815">
        <f>+W2info!AZ1</f>
        <v>3</v>
      </c>
    </row>
    <row r="5" spans="1:7">
      <c r="A5" s="277"/>
      <c r="G5" s="814"/>
    </row>
    <row r="6" spans="1:7">
      <c r="A6" s="277"/>
      <c r="B6" s="278" t="s">
        <v>766</v>
      </c>
      <c r="C6" s="278" t="s">
        <v>767</v>
      </c>
      <c r="G6" s="814" t="str">
        <f>+Setup!CB4</f>
        <v>94-1234567</v>
      </c>
    </row>
    <row r="7" spans="1:7">
      <c r="A7" s="277"/>
      <c r="G7" s="814"/>
    </row>
    <row r="8" spans="1:7">
      <c r="A8" s="277"/>
      <c r="B8" s="278" t="s">
        <v>768</v>
      </c>
      <c r="C8" s="278" t="s">
        <v>769</v>
      </c>
      <c r="G8" s="814" t="str">
        <f>+Setup!CB1</f>
        <v>SABLE CONTRUCTION LTD</v>
      </c>
    </row>
    <row r="9" spans="1:7">
      <c r="A9" s="277"/>
      <c r="G9" s="814" t="str">
        <f>+Setup!CB2</f>
        <v>Down Shops</v>
      </c>
    </row>
    <row r="10" spans="1:7">
      <c r="A10" s="277"/>
      <c r="B10" s="278" t="s">
        <v>770</v>
      </c>
      <c r="G10" s="814" t="str">
        <f>+Setup!CB3</f>
        <v>P.O. Box 94607</v>
      </c>
    </row>
    <row r="11" spans="1:7">
      <c r="A11" s="277"/>
      <c r="G11" s="814"/>
    </row>
    <row r="12" spans="1:7">
      <c r="A12" s="277"/>
      <c r="B12" s="816">
        <v>1</v>
      </c>
      <c r="C12" s="817" t="s">
        <v>771</v>
      </c>
      <c r="D12" s="818"/>
      <c r="E12" s="818"/>
      <c r="F12" s="818"/>
      <c r="G12" s="819">
        <f>+W2info!BB2</f>
        <v>31299.480000000003</v>
      </c>
    </row>
    <row r="13" spans="1:7">
      <c r="A13" s="277"/>
      <c r="G13" s="814"/>
    </row>
    <row r="14" spans="1:7">
      <c r="A14" s="277"/>
      <c r="B14" s="816">
        <v>2</v>
      </c>
      <c r="C14" s="817" t="s">
        <v>772</v>
      </c>
      <c r="D14" s="818"/>
      <c r="E14" s="818"/>
      <c r="F14" s="818"/>
      <c r="G14" s="819">
        <f>+W2info!BI2</f>
        <v>4074.09</v>
      </c>
    </row>
    <row r="15" spans="1:7">
      <c r="A15" s="277"/>
      <c r="G15" s="814"/>
    </row>
    <row r="16" spans="1:7">
      <c r="A16" s="277"/>
      <c r="B16" s="816">
        <v>3</v>
      </c>
      <c r="C16" s="817" t="s">
        <v>773</v>
      </c>
      <c r="D16" s="818"/>
      <c r="E16" s="818"/>
      <c r="F16" s="818"/>
      <c r="G16" s="819">
        <f>+W2info!BD2</f>
        <v>33057.119999999995</v>
      </c>
    </row>
    <row r="17" spans="1:7">
      <c r="A17" s="277"/>
      <c r="G17" s="814"/>
    </row>
    <row r="18" spans="1:7">
      <c r="A18" s="277"/>
      <c r="B18" s="816">
        <v>4</v>
      </c>
      <c r="C18" s="817" t="s">
        <v>774</v>
      </c>
      <c r="D18" s="818"/>
      <c r="E18" s="818"/>
      <c r="F18" s="818"/>
      <c r="G18" s="819">
        <f>+W2info!BG2</f>
        <v>2049.5499999999997</v>
      </c>
    </row>
    <row r="19" spans="1:7">
      <c r="A19" s="277"/>
      <c r="G19" s="814"/>
    </row>
    <row r="20" spans="1:7">
      <c r="A20" s="277"/>
      <c r="B20" s="816">
        <v>5</v>
      </c>
      <c r="C20" s="817" t="s">
        <v>775</v>
      </c>
      <c r="D20" s="818"/>
      <c r="E20" s="818"/>
      <c r="F20" s="818"/>
      <c r="G20" s="819">
        <f>+W2info!BE2</f>
        <v>33057.119999999995</v>
      </c>
    </row>
    <row r="21" spans="1:7">
      <c r="A21" s="277"/>
      <c r="G21" s="814"/>
    </row>
    <row r="22" spans="1:7">
      <c r="A22" s="277"/>
      <c r="B22" s="816">
        <v>6</v>
      </c>
      <c r="C22" s="817" t="s">
        <v>776</v>
      </c>
      <c r="D22" s="818"/>
      <c r="E22" s="818"/>
      <c r="F22" s="818"/>
      <c r="G22" s="819">
        <f>+W2info!BH2</f>
        <v>479.31999999999994</v>
      </c>
    </row>
    <row r="23" spans="1:7">
      <c r="A23" s="277"/>
      <c r="G23" s="610"/>
    </row>
    <row r="24" spans="1:7">
      <c r="A24" s="277"/>
      <c r="G24" s="610"/>
    </row>
    <row r="25" spans="1:7">
      <c r="A25" s="277"/>
      <c r="C25" s="820" t="s">
        <v>777</v>
      </c>
      <c r="D25" s="821"/>
      <c r="E25" s="814" t="s">
        <v>778</v>
      </c>
      <c r="G25" s="610"/>
    </row>
    <row r="26" spans="1:7">
      <c r="A26" s="277"/>
      <c r="E26" s="814" t="s">
        <v>779</v>
      </c>
      <c r="G26" s="610"/>
    </row>
    <row r="27" spans="1:7">
      <c r="A27" s="277"/>
      <c r="E27" s="814" t="s">
        <v>780</v>
      </c>
      <c r="G27" s="610"/>
    </row>
    <row r="28" spans="1:7">
      <c r="A28" s="277"/>
      <c r="G28" s="610"/>
    </row>
    <row r="29" spans="1:7">
      <c r="A29" s="277"/>
      <c r="G29" s="610"/>
    </row>
    <row r="30" spans="1:7">
      <c r="A30" s="277"/>
      <c r="C30" s="820" t="s">
        <v>781</v>
      </c>
      <c r="E30" s="814" t="str">
        <f>"2/28/"&amp;Setup!AA54+1</f>
        <v>2/28/2021</v>
      </c>
      <c r="G30" s="610"/>
    </row>
    <row r="31" spans="1:7">
      <c r="A31" s="277"/>
      <c r="G31" s="610"/>
    </row>
  </sheetData>
  <sheetProtection password="DFC1" sheet="1" objects="1" scenarios="1"/>
  <phoneticPr fontId="118" type="noConversion"/>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Z4"/>
  <sheetViews>
    <sheetView workbookViewId="0">
      <selection activeCell="D5" sqref="D5"/>
    </sheetView>
  </sheetViews>
  <sheetFormatPr defaultRowHeight="12.75"/>
  <cols>
    <col min="1" max="1" width="6.7109375" style="6" customWidth="1"/>
    <col min="2" max="2" width="13.140625" style="6" customWidth="1"/>
    <col min="3" max="3" width="10.7109375" style="6" customWidth="1"/>
    <col min="4" max="51" width="9.140625" style="6" customWidth="1"/>
    <col min="52" max="52" width="9.140625" style="6"/>
  </cols>
  <sheetData>
    <row r="1" spans="1:51">
      <c r="A1" s="1095">
        <f>COUNTA(C3:C1048576)</f>
        <v>0</v>
      </c>
      <c r="B1" s="1096">
        <f>+Setup!AB74</f>
        <v>43466</v>
      </c>
      <c r="C1" s="1097">
        <f>+Setup!AB75</f>
        <v>43838</v>
      </c>
      <c r="D1" s="1098">
        <f>SUM(D3:D3660)</f>
        <v>0</v>
      </c>
      <c r="E1" s="1098">
        <f t="shared" ref="E1:AV1" si="0">SUM(E3:E3660)</f>
        <v>0</v>
      </c>
      <c r="F1" s="1098">
        <f t="shared" si="0"/>
        <v>0</v>
      </c>
      <c r="G1" s="1098">
        <f t="shared" si="0"/>
        <v>0</v>
      </c>
      <c r="H1" s="1098">
        <f t="shared" si="0"/>
        <v>0</v>
      </c>
      <c r="I1" s="1098">
        <f t="shared" si="0"/>
        <v>0</v>
      </c>
      <c r="J1" s="1098">
        <f t="shared" si="0"/>
        <v>0</v>
      </c>
      <c r="K1" s="1098">
        <f t="shared" si="0"/>
        <v>0</v>
      </c>
      <c r="L1" s="1098">
        <f t="shared" si="0"/>
        <v>0</v>
      </c>
      <c r="M1" s="1098">
        <f t="shared" si="0"/>
        <v>0</v>
      </c>
      <c r="N1" s="1098">
        <f t="shared" si="0"/>
        <v>0</v>
      </c>
      <c r="O1" s="1098">
        <f t="shared" si="0"/>
        <v>0</v>
      </c>
      <c r="P1" s="1098">
        <f t="shared" si="0"/>
        <v>0</v>
      </c>
      <c r="Q1" s="1098">
        <f t="shared" si="0"/>
        <v>0</v>
      </c>
      <c r="R1" s="1098">
        <f t="shared" si="0"/>
        <v>0</v>
      </c>
      <c r="S1" s="1098">
        <f t="shared" si="0"/>
        <v>0</v>
      </c>
      <c r="T1" s="1099"/>
      <c r="U1" s="1098">
        <f t="shared" si="0"/>
        <v>0</v>
      </c>
      <c r="V1" s="1098">
        <f t="shared" si="0"/>
        <v>0</v>
      </c>
      <c r="W1" s="1099"/>
      <c r="X1" s="1099"/>
      <c r="Y1" s="1099"/>
      <c r="Z1" s="1099"/>
      <c r="AA1" s="1099"/>
      <c r="AB1" s="1099"/>
      <c r="AC1" s="1099"/>
      <c r="AD1" s="1099"/>
      <c r="AE1" s="1098">
        <f t="shared" si="0"/>
        <v>0</v>
      </c>
      <c r="AF1" s="1099"/>
      <c r="AG1" s="1098">
        <f t="shared" si="0"/>
        <v>0</v>
      </c>
      <c r="AH1" s="1098">
        <f t="shared" si="0"/>
        <v>0</v>
      </c>
      <c r="AI1" s="1098">
        <f t="shared" si="0"/>
        <v>0</v>
      </c>
      <c r="AJ1" s="1098">
        <f t="shared" si="0"/>
        <v>0</v>
      </c>
      <c r="AK1" s="1098">
        <f t="shared" si="0"/>
        <v>0</v>
      </c>
      <c r="AL1" s="1098">
        <f t="shared" si="0"/>
        <v>0</v>
      </c>
      <c r="AM1" s="1098">
        <f t="shared" si="0"/>
        <v>0</v>
      </c>
      <c r="AN1" s="1098">
        <f t="shared" si="0"/>
        <v>0</v>
      </c>
      <c r="AO1" s="1098">
        <f t="shared" si="0"/>
        <v>0</v>
      </c>
      <c r="AP1" s="1098">
        <f t="shared" si="0"/>
        <v>0</v>
      </c>
      <c r="AQ1" s="1098">
        <f t="shared" si="0"/>
        <v>0</v>
      </c>
      <c r="AR1" s="1098">
        <f t="shared" si="0"/>
        <v>0</v>
      </c>
      <c r="AS1" s="1098">
        <f t="shared" si="0"/>
        <v>0</v>
      </c>
      <c r="AT1" s="1098">
        <f t="shared" si="0"/>
        <v>0</v>
      </c>
      <c r="AU1" s="1098">
        <f t="shared" si="0"/>
        <v>0</v>
      </c>
      <c r="AV1" s="1098">
        <f t="shared" si="0"/>
        <v>0</v>
      </c>
      <c r="AX1" s="146" t="s">
        <v>103</v>
      </c>
      <c r="AY1" s="275">
        <v>0</v>
      </c>
    </row>
    <row r="2" spans="1:51">
      <c r="A2" s="1100" t="s">
        <v>499</v>
      </c>
      <c r="B2" s="1101" t="s">
        <v>2</v>
      </c>
      <c r="C2" s="1102" t="s">
        <v>787</v>
      </c>
      <c r="D2" s="1103" t="s">
        <v>140</v>
      </c>
      <c r="E2" s="1103" t="s">
        <v>804</v>
      </c>
      <c r="F2" s="1104" t="s">
        <v>805</v>
      </c>
      <c r="G2" s="1105" t="s">
        <v>806</v>
      </c>
      <c r="H2" s="1104" t="s">
        <v>807</v>
      </c>
      <c r="I2" s="1106" t="s">
        <v>808</v>
      </c>
      <c r="J2" s="1107" t="s">
        <v>49</v>
      </c>
      <c r="K2" s="1108" t="s">
        <v>50</v>
      </c>
      <c r="L2" s="1109" t="s">
        <v>47</v>
      </c>
      <c r="M2" s="1108" t="s">
        <v>48</v>
      </c>
      <c r="N2" s="1109" t="s">
        <v>51</v>
      </c>
      <c r="O2" s="1109" t="str">
        <f>+Setup!$AA$111</f>
        <v>401K</v>
      </c>
      <c r="P2" s="1108" t="str">
        <f>+Setup!$AA$112</f>
        <v>125P</v>
      </c>
      <c r="Q2" s="1109" t="str">
        <f>+Setup!$AA$113</f>
        <v>HSA</v>
      </c>
      <c r="R2" s="1108" t="str">
        <f>+Setup!$AA$114</f>
        <v>Other</v>
      </c>
      <c r="S2" s="1105" t="s">
        <v>156</v>
      </c>
      <c r="T2" s="1104" t="s">
        <v>157</v>
      </c>
      <c r="U2" s="1104" t="s">
        <v>809</v>
      </c>
      <c r="V2" s="1104" t="s">
        <v>810</v>
      </c>
      <c r="W2" s="1110" t="s">
        <v>141</v>
      </c>
      <c r="X2" s="1110" t="s">
        <v>142</v>
      </c>
      <c r="Y2" s="1110" t="s">
        <v>143</v>
      </c>
      <c r="Z2" s="1110" t="s">
        <v>158</v>
      </c>
      <c r="AA2" s="1110" t="s">
        <v>145</v>
      </c>
      <c r="AB2" s="1110" t="s">
        <v>159</v>
      </c>
      <c r="AC2" s="1110" t="s">
        <v>160</v>
      </c>
      <c r="AD2" s="1110" t="s">
        <v>353</v>
      </c>
      <c r="AE2" s="1110" t="s">
        <v>480</v>
      </c>
      <c r="AF2" s="1111" t="s">
        <v>1</v>
      </c>
      <c r="AG2" s="1112" t="s">
        <v>348</v>
      </c>
      <c r="AH2" s="1112" t="s">
        <v>467</v>
      </c>
      <c r="AI2" s="1112" t="s">
        <v>468</v>
      </c>
      <c r="AJ2" s="1112" t="s">
        <v>350</v>
      </c>
      <c r="AK2" s="1112" t="s">
        <v>351</v>
      </c>
      <c r="AL2" s="1112" t="s">
        <v>469</v>
      </c>
      <c r="AM2" s="1112" t="s">
        <v>470</v>
      </c>
      <c r="AN2" s="1112" t="s">
        <v>471</v>
      </c>
      <c r="AO2" s="1112" t="s">
        <v>348</v>
      </c>
      <c r="AP2" s="1112" t="s">
        <v>467</v>
      </c>
      <c r="AQ2" s="1112" t="s">
        <v>468</v>
      </c>
      <c r="AR2" s="1112" t="s">
        <v>350</v>
      </c>
      <c r="AS2" s="1112" t="s">
        <v>351</v>
      </c>
      <c r="AT2" s="1112" t="s">
        <v>469</v>
      </c>
      <c r="AU2" s="1112" t="s">
        <v>470</v>
      </c>
      <c r="AV2" s="1112" t="s">
        <v>471</v>
      </c>
      <c r="AW2" s="1113"/>
      <c r="AX2" s="146"/>
    </row>
    <row r="3" spans="1:51">
      <c r="A3" s="146"/>
      <c r="C3" s="146"/>
    </row>
    <row r="4" spans="1:51">
      <c r="A4" s="146"/>
    </row>
  </sheetData>
  <sheetProtection algorithmName="SHA-512" hashValue="H0SE7U8RxqVe4hhMULflY17F7F0J5LxY2BmQS4J1g3uVHcb2j9tlBQ2YwhLxaI7WlZlGetVaeQazUwrERwyJRw==" saltValue="AwtT1+UxRMdgJKiL+Pu0CQ==" spinCount="100000" sheet="1" objects="1" scenarios="1"/>
  <phoneticPr fontId="118"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F3907"/>
  <sheetViews>
    <sheetView workbookViewId="0">
      <selection activeCell="G54" sqref="G54"/>
    </sheetView>
  </sheetViews>
  <sheetFormatPr defaultRowHeight="12.75"/>
  <cols>
    <col min="1" max="1" width="9.7109375" style="349" customWidth="1"/>
    <col min="2" max="6" width="14.28515625" style="373" customWidth="1"/>
    <col min="7" max="7" width="15.28515625" style="373" customWidth="1"/>
    <col min="8" max="8" width="9.140625" style="373" customWidth="1"/>
    <col min="9" max="9" width="6.5703125" style="373" customWidth="1"/>
    <col min="10" max="10" width="10.140625" style="612" customWidth="1"/>
    <col min="11" max="11" width="17.7109375" style="373" customWidth="1"/>
    <col min="12" max="12" width="12.140625" style="373" customWidth="1"/>
    <col min="13" max="13" width="11.85546875" style="1035" customWidth="1"/>
    <col min="14" max="14" width="11.28515625" style="1035" customWidth="1"/>
    <col min="15" max="15" width="9.5703125" style="1035" customWidth="1"/>
    <col min="16" max="16" width="8.42578125" style="1035" customWidth="1"/>
    <col min="17" max="17" width="8.5703125" style="1035" customWidth="1"/>
    <col min="18" max="18" width="10.140625" style="1035" customWidth="1"/>
    <col min="19" max="19" width="9.140625" style="1035" customWidth="1"/>
    <col min="20" max="20" width="10" style="1035" customWidth="1"/>
    <col min="21" max="21" width="9.28515625" style="1035" customWidth="1"/>
    <col min="22" max="23" width="9.140625" style="373" customWidth="1"/>
    <col min="24" max="24" width="10.140625" style="612" customWidth="1"/>
    <col min="25" max="25" width="17.7109375" style="373" customWidth="1"/>
    <col min="26" max="26" width="12.140625" style="373" customWidth="1"/>
    <col min="27" max="27" width="11.85546875" style="373" customWidth="1"/>
    <col min="28" max="28" width="11.28515625" style="373" customWidth="1"/>
    <col min="29" max="29" width="9.5703125" style="373" customWidth="1"/>
    <col min="30" max="30" width="8.42578125" style="373" customWidth="1"/>
    <col min="31" max="31" width="8.5703125" style="373" customWidth="1"/>
    <col min="32" max="32" width="10.140625" style="373" customWidth="1"/>
    <col min="33" max="33" width="9.140625" style="373" customWidth="1"/>
    <col min="34" max="34" width="10" style="373" customWidth="1"/>
    <col min="35" max="36" width="9.140625" style="373" customWidth="1"/>
    <col min="37" max="37" width="10.140625" style="373" customWidth="1"/>
    <col min="38" max="38" width="7.85546875" style="612" customWidth="1"/>
    <col min="39" max="39" width="14.85546875" style="373" customWidth="1"/>
    <col min="40" max="40" width="15.28515625" style="373" customWidth="1"/>
    <col min="41" max="41" width="11.28515625" style="1035" customWidth="1"/>
    <col min="42" max="42" width="9.5703125" style="1035" customWidth="1"/>
    <col min="43" max="43" width="9.140625" style="1035" customWidth="1"/>
    <col min="44" max="45" width="9.140625" style="373" customWidth="1"/>
    <col min="46" max="46" width="8" style="612" customWidth="1"/>
    <col min="47" max="47" width="14.85546875" style="373" customWidth="1"/>
    <col min="48" max="48" width="15.28515625" style="373" customWidth="1"/>
    <col min="49" max="49" width="14.42578125" style="1035" customWidth="1"/>
    <col min="50" max="50" width="13.85546875" style="1035" customWidth="1"/>
    <col min="51" max="51" width="10.7109375" style="1035" customWidth="1"/>
    <col min="52" max="52" width="11.85546875" style="1035" customWidth="1"/>
    <col min="53" max="53" width="9.140625" style="373" customWidth="1"/>
    <col min="54" max="54" width="8.7109375" style="612" customWidth="1"/>
    <col min="55" max="55" width="14.85546875" style="373" customWidth="1"/>
    <col min="56" max="56" width="15.28515625" style="373" customWidth="1"/>
    <col min="57" max="57" width="14.42578125" style="1035" customWidth="1"/>
    <col min="58" max="58" width="13.85546875" style="1035" customWidth="1"/>
    <col min="59" max="59" width="10.7109375" style="1035" customWidth="1"/>
    <col min="60" max="60" width="9.140625" style="1035" customWidth="1"/>
    <col min="61" max="61" width="9.140625" style="373" customWidth="1"/>
    <col min="62" max="62" width="7.5703125" style="612" customWidth="1"/>
    <col min="63" max="63" width="17.7109375" style="373" customWidth="1"/>
    <col min="64" max="64" width="12.140625" style="373" customWidth="1"/>
    <col min="65" max="65" width="11.85546875" style="1035" customWidth="1"/>
    <col min="66" max="66" width="13" style="1035" customWidth="1"/>
    <col min="67" max="67" width="12.42578125" style="1035" customWidth="1"/>
    <col min="68" max="68" width="9" style="1035" customWidth="1"/>
    <col min="69" max="69" width="12.42578125" style="1035" customWidth="1"/>
    <col min="70" max="70" width="11.85546875" style="1035" customWidth="1"/>
    <col min="71" max="71" width="7" style="612" customWidth="1"/>
    <col min="72" max="72" width="6.42578125" style="373" customWidth="1"/>
    <col min="73" max="75" width="10" style="1035" customWidth="1"/>
    <col min="76" max="79" width="9.140625" style="1035" customWidth="1"/>
    <col min="80" max="81" width="9.140625" style="373" customWidth="1"/>
    <col min="82" max="83" width="9.140625" style="1035" customWidth="1"/>
    <col min="84" max="84" width="9.140625" style="373" customWidth="1"/>
    <col min="85" max="85" width="8.7109375" style="373" customWidth="1"/>
    <col min="86" max="86" width="14.85546875" style="373" customWidth="1"/>
    <col min="87" max="87" width="15.28515625" style="373" customWidth="1"/>
    <col min="88" max="88" width="14.42578125" style="1035" customWidth="1"/>
    <col min="89" max="89" width="13.85546875" style="1035" customWidth="1"/>
    <col min="90" max="90" width="10.7109375" style="1035" customWidth="1"/>
    <col min="91" max="91" width="9.140625" style="1035" customWidth="1"/>
    <col min="92" max="104" width="9.140625" style="373" customWidth="1"/>
    <col min="105" max="105" width="10.5703125" style="612" customWidth="1"/>
    <col min="106" max="106" width="11" style="373" customWidth="1"/>
    <col min="107" max="107" width="15.28515625" style="373" customWidth="1"/>
    <col min="108" max="108" width="11.28515625" style="1035" customWidth="1"/>
    <col min="109" max="109" width="9.5703125" style="1035" customWidth="1"/>
    <col min="110" max="110" width="9.140625" style="1035" customWidth="1"/>
    <col min="111" max="116" width="9.28515625" style="373" customWidth="1"/>
    <col min="162" max="162" width="0" hidden="1" customWidth="1"/>
  </cols>
  <sheetData>
    <row r="1" spans="1:162" ht="18">
      <c r="A1" s="838"/>
      <c r="B1" s="831"/>
      <c r="D1" s="1033" t="str">
        <f>+Setup!CB1</f>
        <v>SABLE CONTRUCTION LTD</v>
      </c>
      <c r="M1" s="1034" t="str">
        <f>+D1</f>
        <v>SABLE CONTRUCTION LTD</v>
      </c>
      <c r="AA1" s="1033" t="str">
        <f>+M1</f>
        <v>SABLE CONTRUCTION LTD</v>
      </c>
      <c r="AL1" s="373"/>
      <c r="AM1" s="1036"/>
      <c r="AN1" s="1033" t="str">
        <f>+AA1</f>
        <v>SABLE CONTRUCTION LTD</v>
      </c>
      <c r="AT1" s="373"/>
      <c r="AV1" s="1033" t="str">
        <f>+AN1</f>
        <v>SABLE CONTRUCTION LTD</v>
      </c>
      <c r="BB1" s="373"/>
      <c r="BD1" s="1033" t="str">
        <f>+Setup!CB1</f>
        <v>SABLE CONTRUCTION LTD</v>
      </c>
      <c r="BM1" s="1034" t="str">
        <f>+BD1</f>
        <v>SABLE CONTRUCTION LTD</v>
      </c>
      <c r="BW1" s="1037" t="s">
        <v>902</v>
      </c>
      <c r="BX1" s="1037" t="s">
        <v>903</v>
      </c>
      <c r="BY1" s="1037" t="s">
        <v>482</v>
      </c>
      <c r="BZ1" s="1037" t="s">
        <v>904</v>
      </c>
      <c r="CA1" s="1037" t="s">
        <v>905</v>
      </c>
      <c r="CB1" s="1038" t="s">
        <v>9</v>
      </c>
      <c r="CC1" s="1038" t="s">
        <v>1</v>
      </c>
      <c r="CD1" s="1037" t="s">
        <v>906</v>
      </c>
      <c r="CE1" s="1056" t="s">
        <v>907</v>
      </c>
      <c r="CI1" s="1033" t="str">
        <f>+BM1</f>
        <v>SABLE CONTRUCTION LTD</v>
      </c>
      <c r="CQ1" s="1038" t="s">
        <v>913</v>
      </c>
      <c r="CR1" s="1038" t="s">
        <v>0</v>
      </c>
      <c r="CS1" s="1039" t="s">
        <v>472</v>
      </c>
      <c r="CT1" s="1039" t="s">
        <v>914</v>
      </c>
      <c r="CU1" s="1039" t="s">
        <v>915</v>
      </c>
      <c r="CV1" s="1039" t="s">
        <v>916</v>
      </c>
      <c r="DA1" s="373"/>
      <c r="DB1" s="1036"/>
      <c r="DC1" s="1033" t="str">
        <f>+D1</f>
        <v>SABLE CONTRUCTION LTD</v>
      </c>
    </row>
    <row r="2" spans="1:162">
      <c r="B2" s="831">
        <f ca="1">TODAY()</f>
        <v>43838</v>
      </c>
      <c r="D2" s="373" t="str">
        <f>+Setup!CB2</f>
        <v>Down Shops</v>
      </c>
      <c r="G2" s="1036"/>
      <c r="I2" s="498"/>
      <c r="K2" s="1040">
        <f ca="1">TODAY()</f>
        <v>43838</v>
      </c>
      <c r="M2" s="1035" t="str">
        <f>+D2</f>
        <v>Down Shops</v>
      </c>
      <c r="Y2" s="1040">
        <f ca="1">TODAY()</f>
        <v>43838</v>
      </c>
      <c r="AA2" s="373" t="str">
        <f>+M2</f>
        <v>Down Shops</v>
      </c>
      <c r="AK2" s="1041"/>
      <c r="AL2" s="1042">
        <f ca="1">TODAY()</f>
        <v>43838</v>
      </c>
      <c r="AM2" s="1036"/>
      <c r="AN2" s="373" t="str">
        <f>+AA2</f>
        <v>Down Shops</v>
      </c>
      <c r="AT2" s="1042">
        <f ca="1">TODAY()</f>
        <v>43838</v>
      </c>
      <c r="AV2" s="373" t="str">
        <f>+AN2</f>
        <v>Down Shops</v>
      </c>
      <c r="BB2" s="1042">
        <f ca="1">TODAY()</f>
        <v>43838</v>
      </c>
      <c r="BD2" s="373" t="str">
        <f>+Setup!CB2</f>
        <v>Down Shops</v>
      </c>
      <c r="BK2" s="1040">
        <f ca="1">TODAY()</f>
        <v>43838</v>
      </c>
      <c r="BM2" s="1035" t="str">
        <f>+BD2</f>
        <v>Down Shops</v>
      </c>
      <c r="BW2" s="1035" t="e">
        <f ca="1">(CG2*0.5*CE2+CH2*CE2)</f>
        <v>#N/A</v>
      </c>
      <c r="BX2" s="1035" t="e">
        <f ca="1">+BV2-BW2</f>
        <v>#N/A</v>
      </c>
      <c r="BY2" s="1035">
        <f ca="1">+CF2+CG2+CH2</f>
        <v>43838</v>
      </c>
      <c r="BZ2" s="1035">
        <f ca="1">+CG2*0.5+CH2</f>
        <v>21919</v>
      </c>
      <c r="CA2" s="1035">
        <f ca="1">+BY2-BZ2</f>
        <v>21919</v>
      </c>
      <c r="CB2" s="1043" t="e">
        <f>VLOOKUP(BS2,MainDBase,7,FALSE)</f>
        <v>#N/A</v>
      </c>
      <c r="CC2" s="1044">
        <f>IF(ISERROR(VLOOKUP(CB2,Setup!$CC$41:$CD$48,2,FALSE)),0,VLOOKUP(CB2,Setup!$CC$41:$CD$48,2,FALSE))</f>
        <v>0</v>
      </c>
      <c r="CD2" s="1035" t="e">
        <f ca="1">+CC2*BX2</f>
        <v>#N/A</v>
      </c>
      <c r="CE2" s="1143" t="e">
        <f>VLOOKUP(BS2,MainDBase,15,FALSE)/IF(VLOOKUP(BS2,MainDBase,24,FALSE)=5,40*52,IF(VLOOKUP(BS2,MainDBase,24,FALSE)=4,40*52/12,IF(VLOOKUP(BS2,MainDBase,24,FALSE)=3,40,IF(VLOOKUP(BS2,MainDBase,24,FALSE)=2,8,1))))</f>
        <v>#N/A</v>
      </c>
      <c r="CG2" s="1042">
        <f ca="1">TODAY()</f>
        <v>43838</v>
      </c>
      <c r="CI2" s="373" t="str">
        <f>+BM2</f>
        <v>Down Shops</v>
      </c>
      <c r="CQ2" s="1035" t="e">
        <f ca="1">+CO2*CS2</f>
        <v>#DIV/0!</v>
      </c>
      <c r="CR2" s="1035" t="e">
        <f t="shared" ref="CR2" ca="1" si="0">+CP2+CQ2</f>
        <v>#DIV/0!</v>
      </c>
      <c r="CS2" s="1045" t="e">
        <f ca="1">MIN(CP2/CO2,CU2)*CV2</f>
        <v>#DIV/0!</v>
      </c>
      <c r="CT2" s="1035" t="e">
        <f>INT((Setup!$AB$75-VLOOKUP(CL2,MainDBase,12,FALSE))/365)+1</f>
        <v>#N/A</v>
      </c>
      <c r="CU2" s="1044" t="str">
        <f ca="1">OFFSET(Setup!$CF$40,IF(ISERROR(MATCH(CT2,Setup!$CF$41:$CF$48,1)),0,MATCH(CT2,Setup!$CF$41:$CF$48)),1)</f>
        <v>Contr%</v>
      </c>
      <c r="CV2" s="1044" t="str">
        <f ca="1">OFFSET(Setup!$CF$40,IF(ISERROR(MATCH(CT2,Setup!$CF$41:$CF$48,2)),0,MATCH(CT2,Setup!$CF$41:$CF$48)),2)</f>
        <v>Match%</v>
      </c>
      <c r="DA2" s="1042">
        <f ca="1">TODAY()</f>
        <v>43838</v>
      </c>
      <c r="DB2" s="1036"/>
      <c r="DC2" s="373" t="str">
        <f>+D2</f>
        <v>Down Shops</v>
      </c>
    </row>
    <row r="3" spans="1:162">
      <c r="A3" s="838"/>
      <c r="B3" s="831"/>
      <c r="D3" s="373" t="str">
        <f>+Setup!CB3</f>
        <v>P.O. Box 94607</v>
      </c>
      <c r="G3" s="611"/>
      <c r="I3" s="498"/>
      <c r="M3" s="1035" t="str">
        <f>+D3</f>
        <v>P.O. Box 94607</v>
      </c>
      <c r="AA3" s="373" t="str">
        <f>+M3</f>
        <v>P.O. Box 94607</v>
      </c>
      <c r="AL3" s="373"/>
      <c r="AN3" s="373" t="str">
        <f>+AA3</f>
        <v>P.O. Box 94607</v>
      </c>
      <c r="AV3" s="373" t="str">
        <f>+AN3</f>
        <v>P.O. Box 94607</v>
      </c>
      <c r="BB3" s="373"/>
      <c r="BD3" s="373" t="str">
        <f>+Setup!CB3</f>
        <v>P.O. Box 94607</v>
      </c>
      <c r="BM3" s="1035" t="str">
        <f>+BD3</f>
        <v>P.O. Box 94607</v>
      </c>
      <c r="CI3" s="373" t="str">
        <f>+BM3</f>
        <v>P.O. Box 94607</v>
      </c>
      <c r="DA3" s="373"/>
      <c r="DC3" s="373" t="str">
        <f>+D3</f>
        <v>P.O. Box 94607</v>
      </c>
    </row>
    <row r="4" spans="1:162">
      <c r="A4" s="838"/>
      <c r="G4" s="611"/>
      <c r="AL4" s="373"/>
      <c r="BB4" s="373"/>
      <c r="DA4" s="373"/>
    </row>
    <row r="5" spans="1:162" ht="15.75">
      <c r="A5" s="838"/>
      <c r="B5" s="498"/>
      <c r="D5" s="1046" t="s">
        <v>798</v>
      </c>
      <c r="G5" s="611"/>
      <c r="J5" s="1047"/>
      <c r="M5" s="1048" t="s">
        <v>827</v>
      </c>
      <c r="AA5" s="1046" t="s">
        <v>830</v>
      </c>
      <c r="AL5" s="1049"/>
      <c r="AN5" s="1046" t="s">
        <v>831</v>
      </c>
      <c r="AT5" s="1047"/>
      <c r="AV5" s="1046" t="s">
        <v>834</v>
      </c>
      <c r="BB5" s="1049"/>
      <c r="BD5" s="1046" t="s">
        <v>850</v>
      </c>
      <c r="BJ5" s="1047"/>
      <c r="BM5" s="1048" t="s">
        <v>901</v>
      </c>
      <c r="BT5" s="1050"/>
      <c r="CG5" s="1049"/>
      <c r="CI5" s="1046" t="s">
        <v>911</v>
      </c>
      <c r="DA5" s="1049"/>
      <c r="DC5" s="1046" t="s">
        <v>1085</v>
      </c>
    </row>
    <row r="6" spans="1:162">
      <c r="C6" s="1051" t="str">
        <f>"         Reporting Period from "&amp;TEXT(Setup!AB74,"mm/dd/yyyy")&amp;" to "&amp;TEXT(Setup!AB75,"mm/dd/yyyy")</f>
        <v xml:space="preserve">         Reporting Period from 01/01/2019 to 01/08/2020</v>
      </c>
      <c r="G6" s="611"/>
      <c r="L6" s="1051" t="str">
        <f>+C6</f>
        <v xml:space="preserve">         Reporting Period from 01/01/2019 to 01/08/2020</v>
      </c>
      <c r="M6" s="1052"/>
      <c r="Z6" s="1051" t="str">
        <f>+L6</f>
        <v xml:space="preserve">         Reporting Period from 01/01/2019 to 01/08/2020</v>
      </c>
      <c r="AA6" s="1051"/>
      <c r="AL6" s="373"/>
      <c r="AM6" s="1051" t="str">
        <f>+$Z$6</f>
        <v xml:space="preserve">         Reporting Period from 01/01/2019 to 01/08/2020</v>
      </c>
      <c r="AN6" s="1051"/>
      <c r="AU6" s="1051"/>
      <c r="AV6" s="1051" t="str">
        <f>"Balance as of "&amp;TEXT(Setup!AB75,"mm/dd/yyyy")</f>
        <v>Balance as of 01/08/2020</v>
      </c>
      <c r="BB6" s="373"/>
      <c r="BC6" s="1051" t="str">
        <f>+AM6</f>
        <v xml:space="preserve">         Reporting Period from 01/01/2019 to 01/08/2020</v>
      </c>
      <c r="BL6" s="1051" t="str">
        <f>+C6</f>
        <v xml:space="preserve">         Reporting Period from 01/01/2019 to 01/08/2020</v>
      </c>
      <c r="BM6" s="1052"/>
      <c r="CH6" s="1051" t="str">
        <f>+BL6</f>
        <v xml:space="preserve">         Reporting Period from 01/01/2019 to 01/08/2020</v>
      </c>
      <c r="DA6" s="373"/>
      <c r="DB6" s="1051" t="str">
        <f>+$Z$6</f>
        <v xml:space="preserve">         Reporting Period from 01/01/2019 to 01/08/2020</v>
      </c>
      <c r="DC6" s="1051"/>
    </row>
    <row r="7" spans="1:162">
      <c r="G7" s="611"/>
      <c r="AL7" s="373"/>
      <c r="BB7" s="373"/>
      <c r="DA7" s="373"/>
    </row>
    <row r="8" spans="1:162">
      <c r="G8" s="611"/>
      <c r="J8" s="1053" t="s">
        <v>499</v>
      </c>
      <c r="K8" s="1038" t="s">
        <v>2</v>
      </c>
      <c r="L8" s="1038" t="s">
        <v>3</v>
      </c>
      <c r="M8" s="1037" t="s">
        <v>140</v>
      </c>
      <c r="N8" s="1037" t="s">
        <v>348</v>
      </c>
      <c r="O8" s="1037" t="s">
        <v>467</v>
      </c>
      <c r="P8" s="1037" t="s">
        <v>828</v>
      </c>
      <c r="Q8" s="1037" t="s">
        <v>350</v>
      </c>
      <c r="R8" s="1054" t="s">
        <v>351</v>
      </c>
      <c r="S8" s="1037" t="s">
        <v>829</v>
      </c>
      <c r="T8" s="1054" t="s">
        <v>470</v>
      </c>
      <c r="U8" s="1054" t="s">
        <v>471</v>
      </c>
      <c r="X8" s="1053" t="s">
        <v>499</v>
      </c>
      <c r="Y8" s="1038" t="s">
        <v>2</v>
      </c>
      <c r="Z8" s="1038" t="s">
        <v>3</v>
      </c>
      <c r="AA8" s="1038" t="s">
        <v>348</v>
      </c>
      <c r="AB8" s="1038" t="s">
        <v>467</v>
      </c>
      <c r="AC8" s="1038" t="s">
        <v>828</v>
      </c>
      <c r="AD8" s="1038" t="s">
        <v>350</v>
      </c>
      <c r="AE8" s="1055" t="s">
        <v>351</v>
      </c>
      <c r="AF8" s="1038" t="s">
        <v>829</v>
      </c>
      <c r="AG8" s="1055" t="s">
        <v>470</v>
      </c>
      <c r="AH8" s="1055" t="s">
        <v>471</v>
      </c>
      <c r="AL8" s="1038" t="s">
        <v>499</v>
      </c>
      <c r="AM8" s="1038" t="s">
        <v>2</v>
      </c>
      <c r="AN8" s="1038" t="s">
        <v>3</v>
      </c>
      <c r="AO8" s="1037" t="s">
        <v>140</v>
      </c>
      <c r="AP8" s="1037" t="s">
        <v>832</v>
      </c>
      <c r="AQ8" s="1037" t="s">
        <v>833</v>
      </c>
      <c r="AT8" s="1053" t="s">
        <v>499</v>
      </c>
      <c r="AU8" s="1038" t="s">
        <v>2</v>
      </c>
      <c r="AV8" s="1038" t="s">
        <v>3</v>
      </c>
      <c r="AW8" s="1037" t="s">
        <v>835</v>
      </c>
      <c r="AX8" s="1037" t="s">
        <v>356</v>
      </c>
      <c r="AY8" s="1037" t="s">
        <v>357</v>
      </c>
      <c r="AZ8" s="1056" t="s">
        <v>256</v>
      </c>
      <c r="BB8" s="1053" t="s">
        <v>499</v>
      </c>
      <c r="BC8" s="1038" t="s">
        <v>2</v>
      </c>
      <c r="BD8" s="1038" t="s">
        <v>3</v>
      </c>
      <c r="BE8" s="1037" t="str">
        <f>+Qreport!O2</f>
        <v>401K</v>
      </c>
      <c r="BF8" s="1037" t="str">
        <f>+Qreport!P2</f>
        <v>125P</v>
      </c>
      <c r="BG8" s="1037" t="str">
        <f>+Qreport!Q2</f>
        <v>HSA</v>
      </c>
      <c r="BH8" s="1037" t="str">
        <f>+Qreport!R2</f>
        <v>Other</v>
      </c>
      <c r="BJ8" s="1053" t="s">
        <v>499</v>
      </c>
      <c r="BK8" s="1038" t="s">
        <v>2</v>
      </c>
      <c r="BL8" s="1038" t="s">
        <v>3</v>
      </c>
      <c r="BM8" s="1037" t="s">
        <v>481</v>
      </c>
      <c r="BN8" s="1037" t="s">
        <v>902</v>
      </c>
      <c r="BO8" s="1037" t="s">
        <v>903</v>
      </c>
      <c r="BP8" s="1037" t="s">
        <v>482</v>
      </c>
      <c r="BQ8" s="1037" t="s">
        <v>904</v>
      </c>
      <c r="BR8" s="1037" t="s">
        <v>905</v>
      </c>
      <c r="BS8" s="1053" t="s">
        <v>9</v>
      </c>
      <c r="BT8" s="1038" t="s">
        <v>1</v>
      </c>
      <c r="BU8" s="1037" t="s">
        <v>906</v>
      </c>
      <c r="BV8" s="1056" t="s">
        <v>907</v>
      </c>
      <c r="BW8" s="1057" t="s">
        <v>341</v>
      </c>
      <c r="BX8" s="1057" t="s">
        <v>342</v>
      </c>
      <c r="BY8" s="1057" t="s">
        <v>343</v>
      </c>
      <c r="CG8" s="1053" t="s">
        <v>499</v>
      </c>
      <c r="CH8" s="1038" t="s">
        <v>2</v>
      </c>
      <c r="CI8" s="1038" t="s">
        <v>3</v>
      </c>
      <c r="CJ8" s="1037" t="s">
        <v>140</v>
      </c>
      <c r="CK8" s="1037" t="s">
        <v>912</v>
      </c>
      <c r="CL8" s="1037" t="s">
        <v>913</v>
      </c>
      <c r="CM8" s="1037" t="s">
        <v>0</v>
      </c>
      <c r="CN8" s="1039" t="s">
        <v>472</v>
      </c>
      <c r="CO8" s="1039" t="s">
        <v>914</v>
      </c>
      <c r="CP8" s="1039" t="s">
        <v>915</v>
      </c>
      <c r="CQ8" s="1039" t="s">
        <v>916</v>
      </c>
      <c r="CY8" s="1038" t="s">
        <v>499</v>
      </c>
      <c r="CZ8" s="1038" t="s">
        <v>2</v>
      </c>
      <c r="DA8" s="1038" t="s">
        <v>3</v>
      </c>
      <c r="DB8" s="1037" t="s">
        <v>140</v>
      </c>
      <c r="DC8" s="1058" t="s">
        <v>49</v>
      </c>
      <c r="DD8" s="1059" t="s">
        <v>50</v>
      </c>
      <c r="DE8" s="1060" t="s">
        <v>47</v>
      </c>
      <c r="DF8" s="1059" t="s">
        <v>48</v>
      </c>
      <c r="DG8" s="1060" t="str">
        <f>TaxRate!E4</f>
        <v>SDI</v>
      </c>
      <c r="DH8" s="1060" t="str">
        <f>+Setup!$AA$111</f>
        <v>401K</v>
      </c>
      <c r="DI8" s="1059" t="str">
        <f>+Setup!$AA$112</f>
        <v>125P</v>
      </c>
      <c r="DJ8" s="1060" t="str">
        <f>+Setup!$AA$113</f>
        <v>HSA</v>
      </c>
      <c r="DK8" s="1059" t="str">
        <f>+Setup!$AA$114</f>
        <v>Other</v>
      </c>
      <c r="DL8" s="1059" t="s">
        <v>156</v>
      </c>
    </row>
    <row r="9" spans="1:162">
      <c r="B9" s="498" t="s">
        <v>803</v>
      </c>
      <c r="F9" s="1061">
        <f>+Qreport!L1</f>
        <v>0</v>
      </c>
      <c r="G9" s="611"/>
      <c r="AA9" s="1035"/>
      <c r="AB9" s="1035"/>
      <c r="AC9" s="1035"/>
      <c r="AD9" s="1035"/>
      <c r="AE9" s="1035"/>
      <c r="AF9" s="1035"/>
      <c r="AG9" s="1035"/>
      <c r="AH9" s="1035"/>
      <c r="BS9" s="1043"/>
      <c r="BT9" s="1044"/>
      <c r="BV9" s="1143"/>
      <c r="CG9" s="612"/>
      <c r="CN9" s="1045"/>
      <c r="CO9" s="1035"/>
      <c r="CP9" s="1044"/>
      <c r="CQ9" s="1044"/>
      <c r="DB9" s="1035"/>
      <c r="DC9" s="1035"/>
      <c r="DG9" s="1035"/>
      <c r="DH9" s="1035"/>
      <c r="DI9" s="1035"/>
      <c r="DJ9" s="1035"/>
      <c r="DK9" s="1035"/>
      <c r="DL9" s="1035"/>
      <c r="FF9" s="1061">
        <f>+Qreport!FL1</f>
        <v>0</v>
      </c>
    </row>
    <row r="10" spans="1:162">
      <c r="B10" s="498" t="s">
        <v>800</v>
      </c>
      <c r="F10" s="1035">
        <f>+Qreport!J1</f>
        <v>0</v>
      </c>
      <c r="G10" s="611"/>
      <c r="AA10" s="1035"/>
      <c r="AB10" s="1035"/>
      <c r="AC10" s="1035"/>
      <c r="AD10" s="1035"/>
      <c r="AE10" s="1035"/>
      <c r="AF10" s="1035"/>
      <c r="AG10" s="1035"/>
      <c r="AH10" s="1035"/>
      <c r="BS10" s="1043"/>
      <c r="BT10" s="1044"/>
      <c r="BV10" s="1143"/>
      <c r="CG10" s="612"/>
      <c r="CN10" s="1045"/>
      <c r="CO10" s="1035"/>
      <c r="CP10" s="1044"/>
      <c r="CQ10" s="1044"/>
      <c r="DB10" s="1035"/>
      <c r="DC10" s="1035"/>
      <c r="DG10" s="1035"/>
      <c r="DH10" s="1035"/>
      <c r="DI10" s="1035"/>
      <c r="DJ10" s="1035"/>
      <c r="DK10" s="1035"/>
      <c r="DL10" s="1035"/>
      <c r="FF10" s="1035">
        <f>+Qreport!FJ1</f>
        <v>0</v>
      </c>
    </row>
    <row r="11" spans="1:162">
      <c r="B11" s="498" t="s">
        <v>799</v>
      </c>
      <c r="F11" s="1062">
        <f>+Qreport!K1</f>
        <v>0</v>
      </c>
      <c r="AA11" s="1035"/>
      <c r="AB11" s="1035"/>
      <c r="AC11" s="1035"/>
      <c r="AD11" s="1035"/>
      <c r="AE11" s="1035"/>
      <c r="AF11" s="1035"/>
      <c r="AG11" s="1035"/>
      <c r="AH11" s="1035"/>
      <c r="BS11" s="1043"/>
      <c r="BT11" s="1044"/>
      <c r="BV11" s="1143"/>
      <c r="CG11" s="612"/>
      <c r="CN11" s="1045"/>
      <c r="CO11" s="1035"/>
      <c r="CP11" s="1044"/>
      <c r="CQ11" s="1044"/>
      <c r="DB11" s="1035"/>
      <c r="DC11" s="1035"/>
      <c r="DG11" s="1035"/>
      <c r="DH11" s="1035"/>
      <c r="DI11" s="1035"/>
      <c r="DJ11" s="1035"/>
      <c r="DK11" s="1035"/>
      <c r="DL11" s="1035"/>
      <c r="FF11" s="1062">
        <f>+Qreport!FK1</f>
        <v>0</v>
      </c>
    </row>
    <row r="12" spans="1:162">
      <c r="B12" s="498" t="s">
        <v>813</v>
      </c>
      <c r="C12" s="498"/>
      <c r="D12" s="498"/>
      <c r="E12" s="498"/>
      <c r="F12" s="1063">
        <f>SUM(F9:F11)</f>
        <v>0</v>
      </c>
      <c r="AA12" s="1035"/>
      <c r="AB12" s="1035"/>
      <c r="AC12" s="1035"/>
      <c r="AD12" s="1035"/>
      <c r="AE12" s="1035"/>
      <c r="AF12" s="1035"/>
      <c r="AG12" s="1035"/>
      <c r="AH12" s="1035"/>
      <c r="BS12" s="1043"/>
      <c r="BT12" s="1044"/>
      <c r="BV12" s="1143"/>
      <c r="CG12" s="612"/>
      <c r="CN12" s="1045"/>
      <c r="CO12" s="1035"/>
      <c r="CP12" s="1044"/>
      <c r="CQ12" s="1044"/>
      <c r="DB12" s="1035"/>
      <c r="DC12" s="1035"/>
      <c r="DG12" s="1035"/>
      <c r="DH12" s="1035"/>
      <c r="DI12" s="1035"/>
      <c r="DJ12" s="1035"/>
      <c r="DK12" s="1035"/>
      <c r="DL12" s="1035"/>
      <c r="FF12" s="1063">
        <f>SUM(FF9:FF11)</f>
        <v>0</v>
      </c>
    </row>
    <row r="13" spans="1:162">
      <c r="F13" s="1035"/>
      <c r="V13" s="1035"/>
      <c r="W13" s="1035"/>
      <c r="X13" s="1064"/>
      <c r="Y13" s="1035"/>
      <c r="Z13" s="1035"/>
      <c r="AA13" s="1035"/>
      <c r="AB13" s="1035"/>
      <c r="AC13" s="1035"/>
      <c r="AD13" s="1035"/>
      <c r="AE13" s="1035"/>
      <c r="AF13" s="1035"/>
      <c r="AG13" s="1035"/>
      <c r="AH13" s="1035"/>
      <c r="AI13" s="1035"/>
      <c r="AJ13" s="1035"/>
      <c r="AK13" s="1035"/>
      <c r="AL13" s="1064"/>
      <c r="AM13" s="1035"/>
      <c r="AN13" s="1035"/>
      <c r="AR13" s="1035"/>
      <c r="AS13" s="1035"/>
      <c r="AT13" s="1064"/>
      <c r="AU13" s="1035"/>
      <c r="AV13" s="1035"/>
      <c r="BA13" s="1035"/>
      <c r="BB13" s="1064"/>
      <c r="BC13" s="1035"/>
      <c r="BD13" s="1035"/>
      <c r="BI13" s="1035"/>
      <c r="BJ13" s="1064"/>
      <c r="BK13" s="1035"/>
      <c r="BL13" s="1035"/>
      <c r="BS13" s="1043"/>
      <c r="BT13" s="1044"/>
      <c r="BV13" s="1143"/>
      <c r="CG13" s="1064"/>
      <c r="CH13" s="1035"/>
      <c r="CI13" s="1035"/>
      <c r="CN13" s="1045"/>
      <c r="CO13" s="1035"/>
      <c r="CP13" s="1044"/>
      <c r="CQ13" s="1044"/>
      <c r="DA13" s="1064"/>
      <c r="DB13" s="1035"/>
      <c r="DC13" s="1035"/>
      <c r="DG13" s="1035"/>
      <c r="DH13" s="1035"/>
      <c r="DI13" s="1035"/>
      <c r="DJ13" s="1035"/>
      <c r="DK13" s="1035"/>
      <c r="DL13" s="1035"/>
      <c r="FF13" s="1035"/>
    </row>
    <row r="14" spans="1:162">
      <c r="B14" s="498" t="s">
        <v>801</v>
      </c>
      <c r="F14" s="1035">
        <f>ROUND(Qreport!G1*PRRate!I6,2)</f>
        <v>0</v>
      </c>
      <c r="AA14" s="1035"/>
      <c r="AB14" s="1035"/>
      <c r="AC14" s="1035"/>
      <c r="AD14" s="1035"/>
      <c r="AE14" s="1035"/>
      <c r="AF14" s="1035"/>
      <c r="AG14" s="1035"/>
      <c r="AH14" s="1035"/>
      <c r="BS14" s="1043"/>
      <c r="BT14" s="1044"/>
      <c r="BV14" s="1143"/>
      <c r="CG14" s="612"/>
      <c r="CN14" s="1045"/>
      <c r="CO14" s="1035"/>
      <c r="CP14" s="1044"/>
      <c r="CQ14" s="1044"/>
      <c r="DB14" s="1035"/>
      <c r="DC14" s="1035"/>
      <c r="DG14" s="1035"/>
      <c r="DH14" s="1035"/>
      <c r="DI14" s="1035"/>
      <c r="DJ14" s="1035"/>
      <c r="DK14" s="1035"/>
      <c r="DL14" s="1035"/>
      <c r="FF14" s="1035">
        <f>ROUND(Qreport!FG1*PRRate!FI6,2)</f>
        <v>0</v>
      </c>
    </row>
    <row r="15" spans="1:162">
      <c r="B15" s="498" t="s">
        <v>802</v>
      </c>
      <c r="F15" s="1062">
        <f>ROUND(Qreport!H1*PRRate!J6,2)</f>
        <v>0</v>
      </c>
      <c r="AA15" s="1035"/>
      <c r="AB15" s="1035"/>
      <c r="AC15" s="1035"/>
      <c r="AD15" s="1035"/>
      <c r="AE15" s="1035"/>
      <c r="AF15" s="1035"/>
      <c r="AG15" s="1035"/>
      <c r="AH15" s="1035"/>
      <c r="BS15" s="1043"/>
      <c r="BT15" s="1044"/>
      <c r="BV15" s="1143"/>
      <c r="CG15" s="612"/>
      <c r="CN15" s="1045"/>
      <c r="CO15" s="1035"/>
      <c r="CP15" s="1044"/>
      <c r="CQ15" s="1044"/>
      <c r="DB15" s="1035"/>
      <c r="DC15" s="1035"/>
      <c r="DG15" s="1035"/>
      <c r="DH15" s="1035"/>
      <c r="DI15" s="1035"/>
      <c r="DJ15" s="1035"/>
      <c r="DK15" s="1035"/>
      <c r="DL15" s="1035"/>
      <c r="FF15" s="1062">
        <f>ROUND(Qreport!FH1*PRRate!FJ6,2)</f>
        <v>0</v>
      </c>
    </row>
    <row r="16" spans="1:162">
      <c r="B16" s="498" t="s">
        <v>814</v>
      </c>
      <c r="C16" s="498"/>
      <c r="D16" s="498"/>
      <c r="E16" s="498"/>
      <c r="F16" s="1063">
        <f>SUM(F14:F15)</f>
        <v>0</v>
      </c>
      <c r="AA16" s="1035"/>
      <c r="AB16" s="1035"/>
      <c r="AC16" s="1035"/>
      <c r="AD16" s="1035"/>
      <c r="AE16" s="1035"/>
      <c r="AF16" s="1035"/>
      <c r="AG16" s="1035"/>
      <c r="AH16" s="1035"/>
      <c r="AN16" s="1035"/>
      <c r="AV16" s="1035"/>
      <c r="BD16" s="1035"/>
      <c r="BS16" s="1043"/>
      <c r="BT16" s="1044"/>
      <c r="BV16" s="1143"/>
      <c r="CG16" s="612"/>
      <c r="CI16" s="1035"/>
      <c r="CN16" s="1045"/>
      <c r="CO16" s="1035"/>
      <c r="CP16" s="1044"/>
      <c r="CQ16" s="1044"/>
      <c r="DB16" s="1035"/>
      <c r="DC16" s="1035"/>
      <c r="DG16" s="1035"/>
      <c r="DH16" s="1035"/>
      <c r="DI16" s="1035"/>
      <c r="DJ16" s="1035"/>
      <c r="DK16" s="1035"/>
      <c r="DL16" s="1035"/>
      <c r="FF16" s="1063">
        <f>SUM(FF14:FF15)</f>
        <v>0</v>
      </c>
    </row>
    <row r="17" spans="2:162">
      <c r="AA17" s="1035"/>
      <c r="AB17" s="1035"/>
      <c r="AC17" s="1035"/>
      <c r="AD17" s="1035"/>
      <c r="AE17" s="1035"/>
      <c r="AF17" s="1035"/>
      <c r="AG17" s="1035"/>
      <c r="AH17" s="1035"/>
      <c r="AN17" s="1035"/>
      <c r="AV17" s="1035"/>
      <c r="BD17" s="1035"/>
      <c r="BS17" s="1043"/>
      <c r="BT17" s="1044"/>
      <c r="BV17" s="1143"/>
      <c r="CG17" s="612"/>
      <c r="CI17" s="1035"/>
      <c r="CN17" s="1045"/>
      <c r="CO17" s="1035"/>
      <c r="CP17" s="1044"/>
      <c r="CQ17" s="1044"/>
      <c r="DB17" s="1035"/>
      <c r="DC17" s="1035"/>
      <c r="DG17" s="1035"/>
      <c r="DH17" s="1035"/>
      <c r="DI17" s="1035"/>
      <c r="DJ17" s="1035"/>
      <c r="DK17" s="1035"/>
      <c r="DL17" s="1035"/>
      <c r="FF17" s="373"/>
    </row>
    <row r="18" spans="2:162" ht="13.5" thickBot="1">
      <c r="B18" s="1065" t="s">
        <v>811</v>
      </c>
      <c r="F18" s="1066">
        <f>+F16+F12</f>
        <v>0</v>
      </c>
      <c r="AA18" s="1035"/>
      <c r="AB18" s="1035"/>
      <c r="AC18" s="1035"/>
      <c r="AD18" s="1035"/>
      <c r="AE18" s="1035"/>
      <c r="AF18" s="1035"/>
      <c r="AG18" s="1035"/>
      <c r="AH18" s="1035"/>
      <c r="AN18" s="1035"/>
      <c r="AV18" s="1035"/>
      <c r="BD18" s="1035"/>
      <c r="BS18" s="1043"/>
      <c r="BT18" s="1044"/>
      <c r="BV18" s="1143"/>
      <c r="CG18" s="612"/>
      <c r="CI18" s="1035"/>
      <c r="CN18" s="1045"/>
      <c r="CO18" s="1035"/>
      <c r="CP18" s="1044"/>
      <c r="CQ18" s="1044"/>
      <c r="DB18" s="1035"/>
      <c r="DC18" s="1035"/>
      <c r="DG18" s="1035"/>
      <c r="DH18" s="1035"/>
      <c r="DI18" s="1035"/>
      <c r="DJ18" s="1035"/>
      <c r="DK18" s="1035"/>
      <c r="DL18" s="1035"/>
      <c r="FF18" s="1066">
        <f>+FF16+FF12</f>
        <v>0</v>
      </c>
    </row>
    <row r="19" spans="2:162" ht="13.5" thickTop="1">
      <c r="AA19" s="1035"/>
      <c r="AB19" s="1035"/>
      <c r="AC19" s="1035"/>
      <c r="AD19" s="1035"/>
      <c r="AE19" s="1035"/>
      <c r="AF19" s="1035"/>
      <c r="AG19" s="1035"/>
      <c r="AH19" s="1035"/>
      <c r="AN19" s="1035"/>
      <c r="AV19" s="1035"/>
      <c r="BD19" s="1035"/>
      <c r="BS19" s="1043"/>
      <c r="BT19" s="1044"/>
      <c r="BV19" s="1143"/>
      <c r="CG19" s="612"/>
      <c r="CI19" s="1035"/>
      <c r="CN19" s="1045"/>
      <c r="CO19" s="1035"/>
      <c r="CP19" s="1044"/>
      <c r="CQ19" s="1044"/>
      <c r="DB19" s="1035"/>
      <c r="DC19" s="1035"/>
      <c r="DG19" s="1035"/>
      <c r="DH19" s="1035"/>
      <c r="DI19" s="1035"/>
      <c r="DJ19" s="1035"/>
      <c r="DK19" s="1035"/>
      <c r="DL19" s="1035"/>
      <c r="FF19" s="373"/>
    </row>
    <row r="20" spans="2:162">
      <c r="BS20" s="1043"/>
      <c r="BT20" s="1044"/>
      <c r="BV20" s="1143"/>
      <c r="CG20" s="612"/>
      <c r="CN20" s="1045"/>
      <c r="CO20" s="1035"/>
      <c r="CP20" s="1044"/>
      <c r="CQ20" s="1044"/>
      <c r="DB20" s="1035"/>
      <c r="DC20" s="1035"/>
      <c r="DG20" s="1035"/>
      <c r="DH20" s="1035"/>
      <c r="DI20" s="1035"/>
      <c r="DJ20" s="1035"/>
      <c r="DK20" s="1035"/>
      <c r="DL20" s="1035"/>
      <c r="FF20" s="373"/>
    </row>
    <row r="21" spans="2:162">
      <c r="B21" s="498" t="s">
        <v>812</v>
      </c>
      <c r="F21" s="1035">
        <f>+Qreport!M1</f>
        <v>0</v>
      </c>
      <c r="AA21" s="1035"/>
      <c r="AB21" s="1035"/>
      <c r="AC21" s="1035"/>
      <c r="AD21" s="1035"/>
      <c r="AE21" s="1035"/>
      <c r="AF21" s="1035"/>
      <c r="AG21" s="1035"/>
      <c r="AH21" s="1035"/>
      <c r="AN21" s="1035"/>
      <c r="AV21" s="1035"/>
      <c r="BD21" s="1035"/>
      <c r="BS21" s="1043"/>
      <c r="BT21" s="1044"/>
      <c r="BV21" s="1143"/>
      <c r="CG21" s="612"/>
      <c r="CI21" s="1035"/>
      <c r="CN21" s="1045"/>
      <c r="CO21" s="1035"/>
      <c r="CP21" s="1044"/>
      <c r="CQ21" s="1044"/>
      <c r="DB21" s="1035"/>
      <c r="DC21" s="1035"/>
      <c r="DG21" s="1035"/>
      <c r="DH21" s="1035"/>
      <c r="DI21" s="1035"/>
      <c r="DJ21" s="1035"/>
      <c r="DK21" s="1035"/>
      <c r="DL21" s="1035"/>
      <c r="FF21" s="1035">
        <f>+Qreport!FM1</f>
        <v>0</v>
      </c>
    </row>
    <row r="22" spans="2:162">
      <c r="B22" s="498" t="str">
        <f>"Other Local Tax ("&amp;TaxRate!E4&amp;")"</f>
        <v>Other Local Tax (SDI)</v>
      </c>
      <c r="F22" s="1062">
        <f>+Qreport!N1</f>
        <v>0</v>
      </c>
      <c r="AA22" s="1035"/>
      <c r="AB22" s="1035"/>
      <c r="AC22" s="1035"/>
      <c r="AD22" s="1035"/>
      <c r="AE22" s="1035"/>
      <c r="AF22" s="1035"/>
      <c r="AG22" s="1035"/>
      <c r="AH22" s="1035"/>
      <c r="AN22" s="1035"/>
      <c r="AV22" s="1035"/>
      <c r="BD22" s="1035"/>
      <c r="BS22" s="1043"/>
      <c r="BT22" s="1044"/>
      <c r="BV22" s="1143"/>
      <c r="CG22" s="612"/>
      <c r="CI22" s="1035"/>
      <c r="CN22" s="1045"/>
      <c r="CO22" s="1035"/>
      <c r="CP22" s="1044"/>
      <c r="CQ22" s="1044"/>
      <c r="DB22" s="1035"/>
      <c r="DC22" s="1035"/>
      <c r="DG22" s="1035"/>
      <c r="DH22" s="1035"/>
      <c r="DI22" s="1035"/>
      <c r="DJ22" s="1035"/>
      <c r="DK22" s="1035"/>
      <c r="DL22" s="1035"/>
      <c r="FF22" s="1062">
        <f>+Qreport!FN1</f>
        <v>0</v>
      </c>
    </row>
    <row r="23" spans="2:162">
      <c r="B23" s="498" t="s">
        <v>813</v>
      </c>
      <c r="F23" s="1067">
        <f>SUM(F21:F22)</f>
        <v>0</v>
      </c>
      <c r="AA23" s="1035"/>
      <c r="AB23" s="1035"/>
      <c r="AC23" s="1035"/>
      <c r="AD23" s="1035"/>
      <c r="AE23" s="1035"/>
      <c r="AF23" s="1035"/>
      <c r="AG23" s="1035"/>
      <c r="AH23" s="1035"/>
      <c r="AN23" s="1035"/>
      <c r="AV23" s="1035"/>
      <c r="BD23" s="1035"/>
      <c r="BS23" s="1043"/>
      <c r="BT23" s="1044"/>
      <c r="BV23" s="1143"/>
      <c r="CG23" s="612"/>
      <c r="CI23" s="1035"/>
      <c r="CN23" s="1045"/>
      <c r="CO23" s="1035"/>
      <c r="CP23" s="1044"/>
      <c r="CQ23" s="1044"/>
      <c r="DB23" s="1035"/>
      <c r="DC23" s="1035"/>
      <c r="DG23" s="1035"/>
      <c r="DH23" s="1035"/>
      <c r="DI23" s="1035"/>
      <c r="DJ23" s="1035"/>
      <c r="DK23" s="1035"/>
      <c r="DL23" s="1035"/>
      <c r="FF23" s="1067">
        <f>SUM(FF21:FF22)</f>
        <v>0</v>
      </c>
    </row>
    <row r="24" spans="2:162">
      <c r="AA24" s="1035"/>
      <c r="AB24" s="1035"/>
      <c r="AC24" s="1035"/>
      <c r="AD24" s="1035"/>
      <c r="AE24" s="1035"/>
      <c r="AF24" s="1035"/>
      <c r="AG24" s="1035"/>
      <c r="AH24" s="1035"/>
      <c r="AN24" s="1035"/>
      <c r="AV24" s="1035"/>
      <c r="BD24" s="1035"/>
      <c r="BS24" s="1064"/>
      <c r="BT24" s="1035"/>
      <c r="CG24" s="612"/>
      <c r="CI24" s="1035"/>
      <c r="CN24" s="1045"/>
      <c r="CO24" s="1035"/>
      <c r="CP24" s="1044"/>
      <c r="CQ24" s="1044"/>
      <c r="DB24" s="1035"/>
      <c r="DC24" s="1035"/>
      <c r="DG24" s="1035"/>
      <c r="DH24" s="1035"/>
      <c r="DI24" s="1035"/>
      <c r="DJ24" s="1035"/>
      <c r="DK24" s="1035"/>
      <c r="DL24" s="1035"/>
      <c r="FF24" s="373"/>
    </row>
    <row r="25" spans="2:162">
      <c r="B25" s="498" t="s">
        <v>815</v>
      </c>
      <c r="F25" s="1035">
        <f>ROUND(Qreport!V1*PRRate!G6,2)</f>
        <v>0</v>
      </c>
      <c r="AA25" s="1035"/>
      <c r="AB25" s="1035"/>
      <c r="AC25" s="1035"/>
      <c r="AD25" s="1035"/>
      <c r="AE25" s="1035"/>
      <c r="AF25" s="1035"/>
      <c r="AG25" s="1035"/>
      <c r="AH25" s="1035"/>
      <c r="AN25" s="1035"/>
      <c r="AV25" s="1035"/>
      <c r="BD25" s="1035"/>
      <c r="BS25" s="1064"/>
      <c r="BT25" s="1035"/>
      <c r="CG25" s="612"/>
      <c r="CI25" s="1035"/>
      <c r="CN25" s="1045"/>
      <c r="CO25" s="1035"/>
      <c r="CP25" s="1044"/>
      <c r="CQ25" s="1044"/>
      <c r="DB25" s="1035"/>
      <c r="DC25" s="1035"/>
      <c r="DG25" s="1035"/>
      <c r="DH25" s="1035"/>
      <c r="DI25" s="1035"/>
      <c r="DJ25" s="1035"/>
      <c r="DK25" s="1035"/>
      <c r="DL25" s="1035"/>
      <c r="FF25" s="1035">
        <f>ROUND(Qreport!FV1*PRRate!FG6,2)</f>
        <v>0</v>
      </c>
    </row>
    <row r="26" spans="2:162">
      <c r="B26" s="498" t="str">
        <f>"Employer's Other Tax ("&amp;TaxRate!H4&amp;")"</f>
        <v>Employer's Other Tax (ETT)</v>
      </c>
      <c r="F26" s="1062">
        <f>Qreport!AY1</f>
        <v>0</v>
      </c>
      <c r="AA26" s="1035"/>
      <c r="AB26" s="1035"/>
      <c r="AC26" s="1035"/>
      <c r="AD26" s="1035"/>
      <c r="AE26" s="1035"/>
      <c r="AF26" s="1035"/>
      <c r="AG26" s="1035"/>
      <c r="AH26" s="1035"/>
      <c r="AN26" s="1035"/>
      <c r="AV26" s="1035"/>
      <c r="BD26" s="1035"/>
      <c r="BS26" s="1064"/>
      <c r="BT26" s="1035"/>
      <c r="CG26" s="612"/>
      <c r="CI26" s="1035"/>
      <c r="CN26" s="1045"/>
      <c r="CO26" s="1035"/>
      <c r="CP26" s="1044"/>
      <c r="CQ26" s="1044"/>
      <c r="DB26" s="1035"/>
      <c r="DC26" s="1035"/>
      <c r="DG26" s="1035"/>
      <c r="DH26" s="1035"/>
      <c r="DI26" s="1035"/>
      <c r="DJ26" s="1035"/>
      <c r="DK26" s="1035"/>
      <c r="DL26" s="1035"/>
      <c r="FF26" s="1062">
        <f>ROUND(Qreport!FV1*PRRate!FH6,2)</f>
        <v>0</v>
      </c>
    </row>
    <row r="27" spans="2:162">
      <c r="B27" s="498" t="s">
        <v>816</v>
      </c>
      <c r="F27" s="1067">
        <f>SUM(F25:F26)</f>
        <v>0</v>
      </c>
      <c r="AA27" s="1035"/>
      <c r="AB27" s="1035"/>
      <c r="AC27" s="1035"/>
      <c r="AD27" s="1035"/>
      <c r="AE27" s="1035"/>
      <c r="AF27" s="1035"/>
      <c r="AG27" s="1035"/>
      <c r="AH27" s="1035"/>
      <c r="AN27" s="1035"/>
      <c r="AV27" s="1035"/>
      <c r="BD27" s="1035"/>
      <c r="BS27" s="1064"/>
      <c r="BT27" s="1035"/>
      <c r="CG27" s="612"/>
      <c r="CI27" s="1035"/>
      <c r="DB27" s="1035"/>
      <c r="DC27" s="1035"/>
      <c r="DG27" s="1035"/>
      <c r="DH27" s="1035"/>
      <c r="DI27" s="1035"/>
      <c r="DJ27" s="1035"/>
      <c r="DK27" s="1035"/>
      <c r="DL27" s="1035"/>
      <c r="FF27" s="1067">
        <f>SUM(FF25:FF26)</f>
        <v>0</v>
      </c>
    </row>
    <row r="28" spans="2:162">
      <c r="AA28" s="1035"/>
      <c r="AB28" s="1035"/>
      <c r="AC28" s="1035"/>
      <c r="AD28" s="1035"/>
      <c r="AE28" s="1035"/>
      <c r="AF28" s="1035"/>
      <c r="AG28" s="1035"/>
      <c r="AH28" s="1035"/>
      <c r="AN28" s="1035"/>
      <c r="AV28" s="1035"/>
      <c r="BD28" s="1035"/>
      <c r="BS28" s="1064"/>
      <c r="BT28" s="1035"/>
      <c r="CG28" s="612"/>
      <c r="CI28" s="1035"/>
      <c r="DB28" s="1035"/>
      <c r="DC28" s="1035"/>
      <c r="DG28" s="1035"/>
      <c r="DH28" s="1035"/>
      <c r="DI28" s="1035"/>
      <c r="DJ28" s="1035"/>
      <c r="DK28" s="1035"/>
      <c r="DL28" s="1035"/>
      <c r="FF28" s="373"/>
    </row>
    <row r="29" spans="2:162" ht="13.5" thickBot="1">
      <c r="B29" s="1065" t="s">
        <v>817</v>
      </c>
      <c r="C29" s="1065"/>
      <c r="D29" s="1065"/>
      <c r="E29" s="1065"/>
      <c r="F29" s="1068">
        <f>+F27+F23</f>
        <v>0</v>
      </c>
      <c r="AA29" s="1035"/>
      <c r="AB29" s="1035"/>
      <c r="AC29" s="1035"/>
      <c r="AD29" s="1035"/>
      <c r="AE29" s="1035"/>
      <c r="AF29" s="1035"/>
      <c r="AG29" s="1035"/>
      <c r="AH29" s="1035"/>
      <c r="AN29" s="1035"/>
      <c r="AV29" s="1035"/>
      <c r="BD29" s="1035"/>
      <c r="BS29" s="1064"/>
      <c r="BT29" s="1035"/>
      <c r="CG29" s="612"/>
      <c r="CI29" s="1035"/>
      <c r="DB29" s="1035"/>
      <c r="DC29" s="1035"/>
      <c r="DG29" s="1035"/>
      <c r="DH29" s="1035"/>
      <c r="DI29" s="1035"/>
      <c r="DJ29" s="1035"/>
      <c r="DK29" s="1035"/>
      <c r="DL29" s="1035"/>
      <c r="FF29" s="1068">
        <f>+FF27+FF23</f>
        <v>0</v>
      </c>
    </row>
    <row r="30" spans="2:162" ht="13.5" thickTop="1">
      <c r="AA30" s="1035"/>
      <c r="AB30" s="1035"/>
      <c r="AC30" s="1035"/>
      <c r="AD30" s="1035"/>
      <c r="AE30" s="1035"/>
      <c r="AF30" s="1035"/>
      <c r="AG30" s="1035"/>
      <c r="AH30" s="1035"/>
      <c r="AN30" s="1035"/>
      <c r="AV30" s="1035"/>
      <c r="BD30" s="1035"/>
      <c r="BS30" s="1064"/>
      <c r="BT30" s="1035"/>
      <c r="CG30" s="612"/>
      <c r="CI30" s="1035"/>
      <c r="DB30" s="1035"/>
      <c r="DC30" s="1035"/>
      <c r="DG30" s="1035"/>
      <c r="DH30" s="1035"/>
      <c r="DI30" s="1035"/>
      <c r="DJ30" s="1035"/>
      <c r="DK30" s="1035"/>
      <c r="DL30" s="1035"/>
      <c r="FF30" s="373"/>
    </row>
    <row r="31" spans="2:162">
      <c r="AA31" s="1035"/>
      <c r="AB31" s="1035"/>
      <c r="AC31" s="1035"/>
      <c r="AD31" s="1035"/>
      <c r="AE31" s="1035"/>
      <c r="AF31" s="1035"/>
      <c r="AG31" s="1035"/>
      <c r="AH31" s="1035"/>
      <c r="AN31" s="1035"/>
      <c r="AV31" s="1035"/>
      <c r="BD31" s="1035"/>
      <c r="BS31" s="1064"/>
      <c r="BT31" s="1035"/>
      <c r="CG31" s="612"/>
      <c r="CI31" s="1035"/>
      <c r="DB31" s="1035"/>
      <c r="DC31" s="1035"/>
      <c r="DG31" s="1035"/>
      <c r="DH31" s="1035"/>
      <c r="DI31" s="1035"/>
      <c r="DJ31" s="1035"/>
      <c r="DK31" s="1035"/>
      <c r="DL31" s="1035"/>
      <c r="FF31" s="373"/>
    </row>
    <row r="32" spans="2:162">
      <c r="B32" s="1069" t="s">
        <v>818</v>
      </c>
      <c r="C32" s="1069"/>
      <c r="D32" s="1069"/>
      <c r="E32" s="1069"/>
      <c r="F32" s="1069">
        <f>ROUND(Qreport!U1*PRRate!F6,2)</f>
        <v>0</v>
      </c>
      <c r="AA32" s="1035"/>
      <c r="AB32" s="1035"/>
      <c r="AC32" s="1035"/>
      <c r="AD32" s="1035"/>
      <c r="AE32" s="1035"/>
      <c r="AF32" s="1035"/>
      <c r="AG32" s="1035"/>
      <c r="AH32" s="1035"/>
      <c r="AN32" s="1035"/>
      <c r="AV32" s="1035"/>
      <c r="BD32" s="1035"/>
      <c r="BS32" s="1064"/>
      <c r="BT32" s="1035"/>
      <c r="CG32" s="612"/>
      <c r="CI32" s="1035"/>
      <c r="DB32" s="1035"/>
      <c r="DC32" s="1035"/>
      <c r="DG32" s="1035"/>
      <c r="DH32" s="1035"/>
      <c r="DI32" s="1035"/>
      <c r="DJ32" s="1035"/>
      <c r="DK32" s="1035"/>
      <c r="DL32" s="1035"/>
      <c r="FF32" s="1069">
        <f>ROUND(Qreport!FU1*PRRate!FF6,2)</f>
        <v>0</v>
      </c>
    </row>
    <row r="33" spans="2:162">
      <c r="AA33" s="1035"/>
      <c r="AB33" s="1035"/>
      <c r="AC33" s="1035"/>
      <c r="AD33" s="1035"/>
      <c r="AE33" s="1035"/>
      <c r="AF33" s="1035"/>
      <c r="AG33" s="1035"/>
      <c r="AH33" s="1035"/>
      <c r="AN33" s="1035"/>
      <c r="AV33" s="1035"/>
      <c r="BD33" s="1035"/>
      <c r="BS33" s="1064"/>
      <c r="BT33" s="1035"/>
      <c r="CG33" s="612"/>
      <c r="CI33" s="1035"/>
      <c r="DB33" s="1035"/>
      <c r="DC33" s="1035"/>
      <c r="DG33" s="1035"/>
      <c r="DH33" s="1035"/>
      <c r="DI33" s="1035"/>
      <c r="DJ33" s="1035"/>
      <c r="DK33" s="1035"/>
      <c r="DL33" s="1035"/>
      <c r="FF33" s="373"/>
    </row>
    <row r="34" spans="2:162">
      <c r="AA34" s="1035"/>
      <c r="AB34" s="1035"/>
      <c r="AC34" s="1035"/>
      <c r="AD34" s="1035"/>
      <c r="AE34" s="1035"/>
      <c r="AF34" s="1035"/>
      <c r="AG34" s="1035"/>
      <c r="AH34" s="1035"/>
      <c r="AN34" s="1035"/>
      <c r="AV34" s="1035"/>
      <c r="BD34" s="1035"/>
      <c r="BS34" s="1064"/>
      <c r="BT34" s="1035"/>
      <c r="CG34" s="612"/>
      <c r="CI34" s="1035"/>
      <c r="DB34" s="1035"/>
      <c r="DC34" s="1035"/>
      <c r="DG34" s="1035"/>
      <c r="DH34" s="1035"/>
      <c r="DI34" s="1035"/>
      <c r="DJ34" s="1035"/>
      <c r="DK34" s="1035"/>
      <c r="DL34" s="1035"/>
      <c r="FF34" s="373"/>
    </row>
    <row r="35" spans="2:162" ht="13.5" thickBot="1">
      <c r="B35" s="1065" t="s">
        <v>819</v>
      </c>
      <c r="C35" s="1065"/>
      <c r="D35" s="1065"/>
      <c r="E35" s="1065"/>
      <c r="F35" s="1070">
        <f>+F32+F29+F18</f>
        <v>0</v>
      </c>
      <c r="AA35" s="1035"/>
      <c r="AB35" s="1035"/>
      <c r="AC35" s="1035"/>
      <c r="AD35" s="1035"/>
      <c r="AE35" s="1035"/>
      <c r="AF35" s="1035"/>
      <c r="AG35" s="1035"/>
      <c r="AH35" s="1035"/>
      <c r="AN35" s="1035"/>
      <c r="AV35" s="1035"/>
      <c r="BD35" s="1035"/>
      <c r="BS35" s="1064"/>
      <c r="BT35" s="1035"/>
      <c r="CG35" s="612"/>
      <c r="CI35" s="1035"/>
      <c r="DB35" s="1035"/>
      <c r="DC35" s="1035"/>
      <c r="DG35" s="1035"/>
      <c r="DH35" s="1035"/>
      <c r="DI35" s="1035"/>
      <c r="DJ35" s="1035"/>
      <c r="DK35" s="1035"/>
      <c r="DL35" s="1035"/>
      <c r="FF35" s="1070">
        <f>+FF32+FF29+FF18</f>
        <v>0</v>
      </c>
    </row>
    <row r="36" spans="2:162" ht="13.5" thickTop="1">
      <c r="AA36" s="1035"/>
      <c r="AB36" s="1035"/>
      <c r="AC36" s="1035"/>
      <c r="AD36" s="1035"/>
      <c r="AE36" s="1035"/>
      <c r="AF36" s="1035"/>
      <c r="AG36" s="1035"/>
      <c r="AH36" s="1035"/>
      <c r="AN36" s="1035"/>
      <c r="AV36" s="1035"/>
      <c r="BD36" s="1035"/>
      <c r="BS36" s="1064"/>
      <c r="BT36" s="1035"/>
      <c r="CG36" s="612"/>
      <c r="CI36" s="1035"/>
      <c r="DB36" s="1035"/>
      <c r="DC36" s="1035"/>
      <c r="DG36" s="1035"/>
      <c r="DH36" s="1035"/>
      <c r="DI36" s="1035"/>
      <c r="DJ36" s="1035"/>
      <c r="DK36" s="1035"/>
      <c r="DL36" s="1035"/>
      <c r="FF36" s="373"/>
    </row>
    <row r="37" spans="2:162">
      <c r="AA37" s="1035"/>
      <c r="AB37" s="1035"/>
      <c r="AC37" s="1035"/>
      <c r="AD37" s="1035"/>
      <c r="AE37" s="1035"/>
      <c r="AF37" s="1035"/>
      <c r="AG37" s="1035"/>
      <c r="AH37" s="1035"/>
      <c r="AN37" s="1035"/>
      <c r="AV37" s="1035"/>
      <c r="BD37" s="1035"/>
      <c r="BS37" s="1064"/>
      <c r="BT37" s="1035"/>
      <c r="CG37" s="612"/>
      <c r="CI37" s="1035"/>
      <c r="DB37" s="1035"/>
      <c r="DC37" s="1035"/>
      <c r="DG37" s="1035"/>
      <c r="DH37" s="1035"/>
      <c r="DI37" s="1035"/>
      <c r="DJ37" s="1035"/>
      <c r="DK37" s="1035"/>
      <c r="DL37" s="1035"/>
      <c r="FF37" s="373"/>
    </row>
    <row r="38" spans="2:162">
      <c r="AA38" s="1035"/>
      <c r="AB38" s="1035"/>
      <c r="AC38" s="1035"/>
      <c r="AD38" s="1035"/>
      <c r="AE38" s="1035"/>
      <c r="AF38" s="1035"/>
      <c r="AG38" s="1035"/>
      <c r="AH38" s="1035"/>
      <c r="AN38" s="1035"/>
      <c r="AV38" s="1035"/>
      <c r="BD38" s="1035"/>
      <c r="BS38" s="1064"/>
      <c r="BT38" s="1035"/>
      <c r="CG38" s="612"/>
      <c r="CI38" s="1035"/>
      <c r="DB38" s="1035"/>
      <c r="DC38" s="1035"/>
      <c r="DG38" s="1035"/>
      <c r="DH38" s="1035"/>
      <c r="DI38" s="1035"/>
      <c r="DJ38" s="1035"/>
      <c r="DK38" s="1035"/>
      <c r="DL38" s="1035"/>
      <c r="FF38" s="373"/>
    </row>
    <row r="39" spans="2:162">
      <c r="AA39" s="1035"/>
      <c r="AB39" s="1035"/>
      <c r="AC39" s="1035"/>
      <c r="AD39" s="1035"/>
      <c r="AE39" s="1035"/>
      <c r="AF39" s="1035"/>
      <c r="AG39" s="1035"/>
      <c r="AH39" s="1035"/>
      <c r="AN39" s="1035"/>
      <c r="AV39" s="1035"/>
      <c r="BD39" s="1035"/>
      <c r="BS39" s="1064"/>
      <c r="BT39" s="1035"/>
      <c r="CG39" s="612"/>
      <c r="CI39" s="1035"/>
      <c r="DB39" s="1035"/>
      <c r="DC39" s="1035"/>
      <c r="DG39" s="1035"/>
      <c r="DH39" s="1035"/>
      <c r="DI39" s="1035"/>
      <c r="DJ39" s="1035"/>
      <c r="DK39" s="1035"/>
      <c r="DL39" s="1035"/>
      <c r="FF39" s="373"/>
    </row>
    <row r="40" spans="2:162">
      <c r="AA40" s="1035"/>
      <c r="AB40" s="1035"/>
      <c r="AC40" s="1035"/>
      <c r="AD40" s="1035"/>
      <c r="AE40" s="1035"/>
      <c r="AF40" s="1035"/>
      <c r="AG40" s="1035"/>
      <c r="AH40" s="1035"/>
      <c r="AN40" s="1035"/>
      <c r="AV40" s="1035"/>
      <c r="BD40" s="1035"/>
      <c r="BS40" s="1064"/>
      <c r="BT40" s="1035"/>
      <c r="CG40" s="612"/>
      <c r="CI40" s="1035"/>
      <c r="DB40" s="1035"/>
      <c r="DC40" s="1035"/>
      <c r="DG40" s="1035"/>
      <c r="DH40" s="1035"/>
      <c r="DI40" s="1035"/>
      <c r="DJ40" s="1035"/>
      <c r="DK40" s="1035"/>
      <c r="DL40" s="1035"/>
      <c r="FF40" s="373"/>
    </row>
    <row r="41" spans="2:162" ht="18">
      <c r="D41" s="1033" t="str">
        <f>+D1</f>
        <v>SABLE CONTRUCTION LTD</v>
      </c>
      <c r="AA41" s="1035"/>
      <c r="AB41" s="1035"/>
      <c r="AC41" s="1035"/>
      <c r="AD41" s="1035"/>
      <c r="AE41" s="1035"/>
      <c r="AF41" s="1035"/>
      <c r="AG41" s="1035"/>
      <c r="AH41" s="1035"/>
      <c r="AN41" s="1035"/>
      <c r="AV41" s="1035"/>
      <c r="BD41" s="1035"/>
      <c r="BS41" s="1064"/>
      <c r="BT41" s="1035"/>
      <c r="CG41" s="612"/>
      <c r="CI41" s="1035"/>
      <c r="DB41" s="1035"/>
      <c r="DC41" s="1035"/>
      <c r="DG41" s="1035"/>
      <c r="DH41" s="1035"/>
      <c r="DI41" s="1035"/>
      <c r="DJ41" s="1035"/>
      <c r="DK41" s="1035"/>
      <c r="DL41" s="1035"/>
      <c r="FF41" s="373"/>
    </row>
    <row r="42" spans="2:162">
      <c r="B42" s="831">
        <f ca="1">TODAY()</f>
        <v>43838</v>
      </c>
      <c r="D42" s="498" t="str">
        <f>+D2</f>
        <v>Down Shops</v>
      </c>
      <c r="G42" s="1041"/>
      <c r="AA42" s="1035"/>
      <c r="AB42" s="1035"/>
      <c r="AC42" s="1035"/>
      <c r="AD42" s="1035"/>
      <c r="AE42" s="1035"/>
      <c r="AF42" s="1035"/>
      <c r="AG42" s="1035"/>
      <c r="AH42" s="1035"/>
      <c r="AN42" s="1035"/>
      <c r="AV42" s="1035"/>
      <c r="BD42" s="1035"/>
      <c r="BS42" s="1064"/>
      <c r="BT42" s="1035"/>
      <c r="CG42" s="612"/>
      <c r="CI42" s="1035"/>
      <c r="DB42" s="1035"/>
      <c r="DC42" s="1035"/>
      <c r="DG42" s="1035"/>
      <c r="DH42" s="1035"/>
      <c r="DI42" s="1035"/>
      <c r="DJ42" s="1035"/>
      <c r="DK42" s="1035"/>
      <c r="DL42" s="1035"/>
      <c r="FF42" s="373"/>
    </row>
    <row r="43" spans="2:162">
      <c r="D43" s="498" t="str">
        <f>+D3</f>
        <v>P.O. Box 94607</v>
      </c>
      <c r="AA43" s="1035"/>
      <c r="AB43" s="1035"/>
      <c r="AC43" s="1035"/>
      <c r="AD43" s="1035"/>
      <c r="AE43" s="1035"/>
      <c r="AF43" s="1035"/>
      <c r="AG43" s="1035"/>
      <c r="AH43" s="1035"/>
      <c r="AN43" s="1035"/>
      <c r="AV43" s="1035"/>
      <c r="BD43" s="1035"/>
      <c r="BS43" s="1064"/>
      <c r="BT43" s="1035"/>
      <c r="CG43" s="612"/>
      <c r="CI43" s="1035"/>
      <c r="DB43" s="1035"/>
      <c r="DC43" s="1035"/>
      <c r="DG43" s="1035"/>
      <c r="DH43" s="1035"/>
      <c r="DI43" s="1035"/>
      <c r="DJ43" s="1035"/>
      <c r="DK43" s="1035"/>
      <c r="DL43" s="1035"/>
      <c r="FF43" s="373"/>
    </row>
    <row r="44" spans="2:162">
      <c r="AA44" s="1035"/>
      <c r="AB44" s="1035"/>
      <c r="AC44" s="1035"/>
      <c r="AD44" s="1035"/>
      <c r="AE44" s="1035"/>
      <c r="AF44" s="1035"/>
      <c r="AG44" s="1035"/>
      <c r="AH44" s="1035"/>
      <c r="AN44" s="1035"/>
      <c r="AV44" s="1035"/>
      <c r="BD44" s="1035"/>
      <c r="BS44" s="1064"/>
      <c r="BT44" s="1035"/>
      <c r="CG44" s="612"/>
      <c r="CI44" s="1035"/>
      <c r="DB44" s="1035"/>
      <c r="DC44" s="1035"/>
      <c r="DG44" s="1035"/>
      <c r="DH44" s="1035"/>
      <c r="DI44" s="1035"/>
      <c r="DJ44" s="1035"/>
      <c r="DK44" s="1035"/>
      <c r="DL44" s="1035"/>
      <c r="FF44" s="373"/>
    </row>
    <row r="45" spans="2:162">
      <c r="D45" s="1065" t="s">
        <v>825</v>
      </c>
      <c r="AA45" s="1035"/>
      <c r="AB45" s="1035"/>
      <c r="AC45" s="1035"/>
      <c r="AD45" s="1035"/>
      <c r="AE45" s="1035"/>
      <c r="AF45" s="1035"/>
      <c r="AG45" s="1035"/>
      <c r="AH45" s="1035"/>
      <c r="AN45" s="1035"/>
      <c r="AV45" s="1035"/>
      <c r="BD45" s="1035"/>
      <c r="BS45" s="1064"/>
      <c r="BT45" s="1035"/>
      <c r="CG45" s="612"/>
      <c r="CI45" s="1035"/>
      <c r="DB45" s="1035"/>
      <c r="DC45" s="1035"/>
      <c r="DG45" s="1035"/>
      <c r="DH45" s="1035"/>
      <c r="DI45" s="1035"/>
      <c r="DJ45" s="1035"/>
      <c r="DK45" s="1035"/>
      <c r="DL45" s="1035"/>
      <c r="FF45" s="373"/>
    </row>
    <row r="46" spans="2:162">
      <c r="AA46" s="1035"/>
      <c r="AB46" s="1035"/>
      <c r="AC46" s="1035"/>
      <c r="AD46" s="1035"/>
      <c r="AE46" s="1035"/>
      <c r="AF46" s="1035"/>
      <c r="AG46" s="1035"/>
      <c r="AH46" s="1035"/>
      <c r="AN46" s="1035"/>
      <c r="AV46" s="1035"/>
      <c r="BD46" s="1035"/>
      <c r="BS46" s="1064"/>
      <c r="BT46" s="1035"/>
      <c r="CG46" s="612"/>
      <c r="CI46" s="1035"/>
      <c r="DB46" s="1035"/>
      <c r="DC46" s="1035"/>
      <c r="DG46" s="1035"/>
      <c r="DH46" s="1035"/>
      <c r="DI46" s="1035"/>
      <c r="DJ46" s="1035"/>
      <c r="DK46" s="1035"/>
      <c r="DL46" s="1035"/>
      <c r="FF46" s="373"/>
    </row>
    <row r="47" spans="2:162">
      <c r="C47" s="1051" t="str">
        <f>+C6</f>
        <v xml:space="preserve">         Reporting Period from 01/01/2019 to 01/08/2020</v>
      </c>
      <c r="AA47" s="1035"/>
      <c r="AB47" s="1035"/>
      <c r="AC47" s="1035"/>
      <c r="AD47" s="1035"/>
      <c r="AE47" s="1035"/>
      <c r="AF47" s="1035"/>
      <c r="AG47" s="1035"/>
      <c r="AH47" s="1035"/>
      <c r="AN47" s="1035"/>
      <c r="AV47" s="1035"/>
      <c r="BD47" s="1035"/>
      <c r="BS47" s="1064"/>
      <c r="BT47" s="1035"/>
      <c r="CG47" s="612"/>
      <c r="CI47" s="1035"/>
      <c r="DB47" s="1035"/>
      <c r="DC47" s="1035"/>
      <c r="DG47" s="1035"/>
      <c r="DH47" s="1035"/>
      <c r="DI47" s="1035"/>
      <c r="DJ47" s="1035"/>
      <c r="DK47" s="1035"/>
      <c r="DL47" s="1035"/>
      <c r="FF47" s="373"/>
    </row>
    <row r="48" spans="2:162">
      <c r="AA48" s="1035"/>
      <c r="AB48" s="1035"/>
      <c r="AC48" s="1035"/>
      <c r="AD48" s="1035"/>
      <c r="AE48" s="1035"/>
      <c r="AF48" s="1035"/>
      <c r="AG48" s="1035"/>
      <c r="AH48" s="1035"/>
      <c r="AN48" s="1035"/>
      <c r="AV48" s="1035"/>
      <c r="BD48" s="1035"/>
      <c r="BS48" s="1064"/>
      <c r="BT48" s="1035"/>
      <c r="CG48" s="612"/>
      <c r="CI48" s="1035"/>
      <c r="DB48" s="1035"/>
      <c r="DC48" s="1035"/>
      <c r="DG48" s="1035"/>
      <c r="DH48" s="1035"/>
      <c r="DI48" s="1035"/>
      <c r="DJ48" s="1035"/>
      <c r="DK48" s="1035"/>
      <c r="DL48" s="1035"/>
      <c r="FF48" s="373"/>
    </row>
    <row r="49" spans="2:162">
      <c r="AA49" s="1035"/>
      <c r="AB49" s="1035"/>
      <c r="AC49" s="1035"/>
      <c r="AD49" s="1035"/>
      <c r="AE49" s="1035"/>
      <c r="AF49" s="1035"/>
      <c r="AG49" s="1035"/>
      <c r="AH49" s="1035"/>
      <c r="AN49" s="1035"/>
      <c r="AV49" s="1035"/>
      <c r="BD49" s="1035"/>
      <c r="BS49" s="1064"/>
      <c r="BT49" s="1035"/>
      <c r="CG49" s="612"/>
      <c r="CI49" s="1035"/>
      <c r="DB49" s="1035"/>
      <c r="DC49" s="1035"/>
      <c r="DG49" s="1035"/>
      <c r="DH49" s="1035"/>
      <c r="DI49" s="1035"/>
      <c r="DJ49" s="1035"/>
      <c r="DK49" s="1035"/>
      <c r="DL49" s="1035"/>
      <c r="FF49" s="373"/>
    </row>
    <row r="50" spans="2:162">
      <c r="AA50" s="1035"/>
      <c r="AB50" s="1035"/>
      <c r="AC50" s="1035"/>
      <c r="AD50" s="1035"/>
      <c r="AE50" s="1035"/>
      <c r="AF50" s="1035"/>
      <c r="AG50" s="1035"/>
      <c r="AH50" s="1035"/>
      <c r="AN50" s="1035"/>
      <c r="AV50" s="1035"/>
      <c r="BD50" s="1035"/>
      <c r="BS50" s="1064"/>
      <c r="BT50" s="1035"/>
      <c r="CG50" s="612"/>
      <c r="CI50" s="1035"/>
      <c r="DB50" s="1035"/>
      <c r="DC50" s="1035"/>
      <c r="DG50" s="1035"/>
      <c r="DH50" s="1035"/>
      <c r="DI50" s="1035"/>
      <c r="DJ50" s="1035"/>
      <c r="DK50" s="1035"/>
      <c r="DL50" s="1035"/>
      <c r="FF50" s="373"/>
    </row>
    <row r="51" spans="2:162">
      <c r="AA51" s="1035"/>
      <c r="AB51" s="1035"/>
      <c r="AC51" s="1035"/>
      <c r="AD51" s="1035"/>
      <c r="AE51" s="1035"/>
      <c r="AF51" s="1035"/>
      <c r="AG51" s="1035"/>
      <c r="AH51" s="1035"/>
      <c r="AN51" s="1035"/>
      <c r="AV51" s="1035"/>
      <c r="BD51" s="1035"/>
      <c r="BS51" s="1064"/>
      <c r="BT51" s="1035"/>
      <c r="CG51" s="612"/>
      <c r="CI51" s="1035"/>
      <c r="DB51" s="1035"/>
      <c r="DC51" s="1035"/>
      <c r="DG51" s="1035"/>
      <c r="DH51" s="1035"/>
      <c r="DI51" s="1035"/>
      <c r="DJ51" s="1035"/>
      <c r="DK51" s="1035"/>
      <c r="DL51" s="1035"/>
      <c r="FF51" s="373"/>
    </row>
    <row r="52" spans="2:162">
      <c r="B52" s="498" t="s">
        <v>820</v>
      </c>
      <c r="E52" s="1045">
        <f>Qreport!D1</f>
        <v>0</v>
      </c>
      <c r="AA52" s="1035"/>
      <c r="AB52" s="1035"/>
      <c r="AC52" s="1035"/>
      <c r="AD52" s="1035"/>
      <c r="AE52" s="1035"/>
      <c r="AF52" s="1035"/>
      <c r="AG52" s="1035"/>
      <c r="AH52" s="1035"/>
      <c r="AN52" s="1035"/>
      <c r="AV52" s="1035"/>
      <c r="BD52" s="1035"/>
      <c r="BS52" s="1064"/>
      <c r="BT52" s="1035"/>
      <c r="CG52" s="612"/>
      <c r="CI52" s="1035"/>
      <c r="DB52" s="1035"/>
      <c r="DC52" s="1035"/>
      <c r="DG52" s="1035"/>
      <c r="DH52" s="1035"/>
      <c r="DI52" s="1035"/>
      <c r="DJ52" s="1035"/>
      <c r="DK52" s="1035"/>
      <c r="DL52" s="1035"/>
      <c r="FF52" s="373"/>
    </row>
    <row r="53" spans="2:162">
      <c r="C53" s="373" t="s">
        <v>309</v>
      </c>
      <c r="F53" s="1045">
        <f>+Qreport!S1</f>
        <v>0</v>
      </c>
      <c r="AA53" s="1035"/>
      <c r="AB53" s="1035"/>
      <c r="AC53" s="1035"/>
      <c r="AD53" s="1035"/>
      <c r="AE53" s="1035"/>
      <c r="AF53" s="1035"/>
      <c r="AG53" s="1035"/>
      <c r="AH53" s="1035"/>
      <c r="AN53" s="1035"/>
      <c r="AV53" s="1035"/>
      <c r="BD53" s="1035"/>
      <c r="BS53" s="1064"/>
      <c r="BT53" s="1035"/>
      <c r="CG53" s="612"/>
      <c r="CI53" s="1035"/>
      <c r="DB53" s="1035"/>
      <c r="DC53" s="1035"/>
      <c r="DG53" s="1035"/>
      <c r="DH53" s="1035"/>
      <c r="DI53" s="1035"/>
      <c r="DJ53" s="1035"/>
      <c r="DK53" s="1035"/>
      <c r="DL53" s="1035"/>
      <c r="FF53" s="1045">
        <f>+Qreport!FS1</f>
        <v>0</v>
      </c>
    </row>
    <row r="54" spans="2:162">
      <c r="C54" s="498" t="s">
        <v>822</v>
      </c>
      <c r="F54" s="1045">
        <f>+Qreport!L1</f>
        <v>0</v>
      </c>
      <c r="AA54" s="1035"/>
      <c r="AB54" s="1035"/>
      <c r="AC54" s="1035"/>
      <c r="AD54" s="1035"/>
      <c r="AE54" s="1035"/>
      <c r="AF54" s="1035"/>
      <c r="AG54" s="1035"/>
      <c r="AH54" s="1035"/>
      <c r="AN54" s="1035"/>
      <c r="AV54" s="1035"/>
      <c r="BD54" s="1035"/>
      <c r="BS54" s="1064"/>
      <c r="BT54" s="1035"/>
      <c r="CG54" s="612"/>
      <c r="CI54" s="1035"/>
      <c r="DB54" s="1035"/>
      <c r="DC54" s="1035"/>
      <c r="DG54" s="1035"/>
      <c r="DH54" s="1035"/>
      <c r="DI54" s="1035"/>
      <c r="DJ54" s="1035"/>
      <c r="DK54" s="1035"/>
      <c r="DL54" s="1035"/>
      <c r="FF54" s="1045">
        <f>+Qreport!FL1</f>
        <v>0</v>
      </c>
    </row>
    <row r="55" spans="2:162">
      <c r="C55" s="498" t="s">
        <v>823</v>
      </c>
      <c r="F55" s="1045">
        <f>+Qreport!M1</f>
        <v>0</v>
      </c>
      <c r="AA55" s="1035"/>
      <c r="AB55" s="1035"/>
      <c r="AC55" s="1035"/>
      <c r="AD55" s="1035"/>
      <c r="AE55" s="1035"/>
      <c r="AF55" s="1035"/>
      <c r="AG55" s="1035"/>
      <c r="AH55" s="1035"/>
      <c r="AN55" s="1035"/>
      <c r="AV55" s="1035"/>
      <c r="BD55" s="1035"/>
      <c r="BS55" s="1064"/>
      <c r="BT55" s="1035"/>
      <c r="CG55" s="612"/>
      <c r="CI55" s="1035"/>
      <c r="DB55" s="1035"/>
      <c r="DC55" s="1035"/>
      <c r="DG55" s="1035"/>
      <c r="DH55" s="1035"/>
      <c r="DI55" s="1035"/>
      <c r="DJ55" s="1035"/>
      <c r="DK55" s="1035"/>
      <c r="DL55" s="1035"/>
      <c r="FF55" s="1045">
        <f>+Qreport!FM1</f>
        <v>0</v>
      </c>
    </row>
    <row r="56" spans="2:162">
      <c r="C56" s="498" t="s">
        <v>824</v>
      </c>
      <c r="F56" s="1045">
        <f>Qreport!J1+Qreport!K1</f>
        <v>0</v>
      </c>
      <c r="AA56" s="1035"/>
      <c r="AB56" s="1035"/>
      <c r="AC56" s="1035"/>
      <c r="AD56" s="1035"/>
      <c r="AE56" s="1035"/>
      <c r="AF56" s="1035"/>
      <c r="AG56" s="1035"/>
      <c r="AH56" s="1035"/>
      <c r="AN56" s="1035"/>
      <c r="AV56" s="1035"/>
      <c r="BD56" s="1035"/>
      <c r="BS56" s="1064"/>
      <c r="BT56" s="1035"/>
      <c r="CG56" s="612"/>
      <c r="CI56" s="1035"/>
      <c r="DB56" s="1035"/>
      <c r="DC56" s="1035"/>
      <c r="DG56" s="1035"/>
      <c r="DH56" s="1035"/>
      <c r="DI56" s="1035"/>
      <c r="DJ56" s="1035"/>
      <c r="DK56" s="1035"/>
      <c r="DL56" s="1035"/>
      <c r="FF56" s="1045">
        <f>Qreport!FJ1+Qreport!FK1</f>
        <v>0</v>
      </c>
    </row>
    <row r="57" spans="2:162">
      <c r="C57" s="498" t="str">
        <f>"Other Local tax ("&amp;TaxRate!E4&amp;") Payable"</f>
        <v>Other Local tax (SDI) Payable</v>
      </c>
      <c r="F57" s="1045">
        <f>+Qreport!N1</f>
        <v>0</v>
      </c>
      <c r="AA57" s="1035"/>
      <c r="AB57" s="1035"/>
      <c r="AC57" s="1035"/>
      <c r="AD57" s="1035"/>
      <c r="AE57" s="1035"/>
      <c r="AF57" s="1035"/>
      <c r="AG57" s="1035"/>
      <c r="AH57" s="1035"/>
      <c r="AN57" s="1035"/>
      <c r="AV57" s="1035"/>
      <c r="BD57" s="1035"/>
      <c r="BS57" s="1064"/>
      <c r="BT57" s="1035"/>
      <c r="CG57" s="612"/>
      <c r="CI57" s="1035"/>
      <c r="DB57" s="1035"/>
      <c r="DC57" s="1035"/>
      <c r="DG57" s="1035"/>
      <c r="DH57" s="1035"/>
      <c r="DI57" s="1035"/>
      <c r="DJ57" s="1035"/>
      <c r="DK57" s="1035"/>
      <c r="DL57" s="1035"/>
      <c r="FF57" s="1045">
        <f>+Qreport!FN1</f>
        <v>0</v>
      </c>
    </row>
    <row r="58" spans="2:162">
      <c r="C58" s="373" t="str">
        <f>+Qreport!O2&amp;" Payable"</f>
        <v>401K Payable</v>
      </c>
      <c r="F58" s="1045">
        <f>+Qreport!O1</f>
        <v>0</v>
      </c>
      <c r="AA58" s="1035"/>
      <c r="AB58" s="1035"/>
      <c r="AC58" s="1035"/>
      <c r="AD58" s="1035"/>
      <c r="AE58" s="1035"/>
      <c r="AF58" s="1035"/>
      <c r="AG58" s="1035"/>
      <c r="AH58" s="1035"/>
      <c r="AN58" s="1035"/>
      <c r="AV58" s="1035"/>
      <c r="BD58" s="1035"/>
      <c r="BS58" s="1064"/>
      <c r="BT58" s="1035"/>
      <c r="CG58" s="612"/>
      <c r="CI58" s="1035"/>
      <c r="DB58" s="1035"/>
      <c r="DC58" s="1035"/>
      <c r="DG58" s="1035"/>
      <c r="DH58" s="1035"/>
      <c r="DI58" s="1035"/>
      <c r="DJ58" s="1035"/>
      <c r="DK58" s="1035"/>
      <c r="DL58" s="1035"/>
      <c r="FF58" s="1045">
        <f>+Qreport!FO1</f>
        <v>0</v>
      </c>
    </row>
    <row r="59" spans="2:162">
      <c r="C59" s="373" t="str">
        <f>+Qreport!P2&amp;" Payable"</f>
        <v>125P Payable</v>
      </c>
      <c r="F59" s="1045">
        <f>+Qreport!P1</f>
        <v>0</v>
      </c>
      <c r="AA59" s="1035"/>
      <c r="AB59" s="1035"/>
      <c r="AC59" s="1035"/>
      <c r="AD59" s="1035"/>
      <c r="AE59" s="1035"/>
      <c r="AF59" s="1035"/>
      <c r="AG59" s="1035"/>
      <c r="AH59" s="1035"/>
      <c r="AN59" s="1035"/>
      <c r="AV59" s="1035"/>
      <c r="BD59" s="1035"/>
      <c r="BS59" s="1064"/>
      <c r="BT59" s="1035"/>
      <c r="CG59" s="612"/>
      <c r="CI59" s="1035"/>
      <c r="DB59" s="1035"/>
      <c r="DC59" s="1035"/>
      <c r="DG59" s="1035"/>
      <c r="DH59" s="1035"/>
      <c r="DI59" s="1035"/>
      <c r="DJ59" s="1035"/>
      <c r="DK59" s="1035"/>
      <c r="DL59" s="1035"/>
      <c r="FF59" s="1045">
        <f>+Qreport!FP1</f>
        <v>0</v>
      </c>
    </row>
    <row r="60" spans="2:162">
      <c r="C60" s="373" t="str">
        <f>+Qreport!Q2&amp;" Payable"</f>
        <v>HSA Payable</v>
      </c>
      <c r="F60" s="1045">
        <f>+Qreport!Q1</f>
        <v>0</v>
      </c>
      <c r="AA60" s="1035"/>
      <c r="AB60" s="1035"/>
      <c r="AC60" s="1035"/>
      <c r="AD60" s="1035"/>
      <c r="AE60" s="1035"/>
      <c r="AF60" s="1035"/>
      <c r="AG60" s="1035"/>
      <c r="AH60" s="1035"/>
      <c r="AN60" s="1035"/>
      <c r="AV60" s="1035"/>
      <c r="BD60" s="1035"/>
      <c r="BS60" s="1064"/>
      <c r="BT60" s="1035"/>
      <c r="CG60" s="612"/>
      <c r="CI60" s="1035"/>
      <c r="DB60" s="1035"/>
      <c r="DC60" s="1035"/>
      <c r="DG60" s="1035"/>
      <c r="DH60" s="1035"/>
      <c r="DI60" s="1035"/>
      <c r="DJ60" s="1035"/>
      <c r="DK60" s="1035"/>
      <c r="DL60" s="1035"/>
      <c r="FF60" s="1045">
        <f>+Qreport!FQ1</f>
        <v>0</v>
      </c>
    </row>
    <row r="61" spans="2:162">
      <c r="C61" s="373" t="str">
        <f>+Qreport!R2&amp;" Payable"</f>
        <v>Other Payable</v>
      </c>
      <c r="F61" s="1045">
        <f>+Qreport!R1</f>
        <v>0</v>
      </c>
      <c r="AA61" s="1035"/>
      <c r="AB61" s="1035"/>
      <c r="AC61" s="1035"/>
      <c r="AD61" s="1035"/>
      <c r="AE61" s="1035"/>
      <c r="AF61" s="1035"/>
      <c r="AG61" s="1035"/>
      <c r="AH61" s="1035"/>
      <c r="AN61" s="1035"/>
      <c r="AV61" s="1035"/>
      <c r="BD61" s="1035"/>
      <c r="BS61" s="1064"/>
      <c r="BT61" s="1035"/>
      <c r="CG61" s="612"/>
      <c r="CI61" s="1035"/>
      <c r="DB61" s="1035"/>
      <c r="DC61" s="1035"/>
      <c r="DG61" s="1035"/>
      <c r="DH61" s="1035"/>
      <c r="DI61" s="1035"/>
      <c r="DJ61" s="1035"/>
      <c r="DK61" s="1035"/>
      <c r="DL61" s="1035"/>
      <c r="FF61" s="1045">
        <f>+Qreport!FR1</f>
        <v>0</v>
      </c>
    </row>
    <row r="62" spans="2:162">
      <c r="B62" s="1050" t="str">
        <f>"(To Record Payroll "&amp;TEXT(Setup!AB74,"mm/dd/yyyy")&amp;" through "&amp;TEXT(Setup!AB75,"mm/dd/yyyy")&amp;")"</f>
        <v>(To Record Payroll 01/01/2019 through 01/08/2020)</v>
      </c>
      <c r="F62" s="1045"/>
      <c r="AA62" s="1035"/>
      <c r="AB62" s="1035"/>
      <c r="AC62" s="1035"/>
      <c r="AD62" s="1035"/>
      <c r="AE62" s="1035"/>
      <c r="AF62" s="1035"/>
      <c r="AG62" s="1035"/>
      <c r="AH62" s="1035"/>
      <c r="AN62" s="1035"/>
      <c r="AV62" s="1035"/>
      <c r="BD62" s="1035"/>
      <c r="BS62" s="1064"/>
      <c r="BT62" s="1035"/>
      <c r="CG62" s="612"/>
      <c r="CI62" s="1035"/>
      <c r="DB62" s="1035"/>
      <c r="DC62" s="1035"/>
      <c r="DG62" s="1035"/>
      <c r="DH62" s="1035"/>
      <c r="DI62" s="1035"/>
      <c r="DJ62" s="1035"/>
      <c r="DK62" s="1035"/>
      <c r="DL62" s="1035"/>
      <c r="FF62" s="1045"/>
    </row>
    <row r="63" spans="2:162">
      <c r="AA63" s="1035"/>
      <c r="AB63" s="1035"/>
      <c r="AC63" s="1035"/>
      <c r="AD63" s="1035"/>
      <c r="AE63" s="1035"/>
      <c r="AF63" s="1035"/>
      <c r="AG63" s="1035"/>
      <c r="AH63" s="1035"/>
      <c r="AN63" s="1035"/>
      <c r="AV63" s="1035"/>
      <c r="BD63" s="1035"/>
      <c r="BS63" s="1064"/>
      <c r="BT63" s="1035"/>
      <c r="CG63" s="612"/>
      <c r="CI63" s="1035"/>
      <c r="DB63" s="1035"/>
      <c r="DC63" s="1035"/>
      <c r="DG63" s="1035"/>
      <c r="DH63" s="1035"/>
      <c r="DI63" s="1035"/>
      <c r="DJ63" s="1035"/>
      <c r="DK63" s="1035"/>
      <c r="DL63" s="1035"/>
      <c r="FF63" s="373"/>
    </row>
    <row r="64" spans="2:162">
      <c r="B64" s="498" t="s">
        <v>821</v>
      </c>
      <c r="E64" s="1035">
        <f>SUM(F65:F67)</f>
        <v>0</v>
      </c>
      <c r="AA64" s="1035"/>
      <c r="AB64" s="1035"/>
      <c r="AC64" s="1035"/>
      <c r="AD64" s="1035"/>
      <c r="AE64" s="1035"/>
      <c r="AF64" s="1035"/>
      <c r="AG64" s="1035"/>
      <c r="AH64" s="1035"/>
      <c r="AN64" s="1035"/>
      <c r="AV64" s="1035"/>
      <c r="BD64" s="1035"/>
      <c r="BS64" s="1064"/>
      <c r="BT64" s="1035"/>
      <c r="CG64" s="612"/>
      <c r="CI64" s="1035"/>
      <c r="DB64" s="1035"/>
      <c r="DC64" s="1035"/>
      <c r="DG64" s="1035"/>
      <c r="DH64" s="1035"/>
      <c r="DI64" s="1035"/>
      <c r="DJ64" s="1035"/>
      <c r="DK64" s="1035"/>
      <c r="DL64" s="1035"/>
      <c r="FF64" s="373"/>
    </row>
    <row r="65" spans="2:162">
      <c r="C65" s="373" t="s">
        <v>313</v>
      </c>
      <c r="F65" s="1035">
        <f>+F16</f>
        <v>0</v>
      </c>
      <c r="AA65" s="1035"/>
      <c r="AB65" s="1035"/>
      <c r="AC65" s="1035"/>
      <c r="AD65" s="1035"/>
      <c r="AE65" s="1035"/>
      <c r="AF65" s="1035"/>
      <c r="AG65" s="1035"/>
      <c r="AH65" s="1035"/>
      <c r="AN65" s="1035"/>
      <c r="AV65" s="1035"/>
      <c r="BD65" s="1035"/>
      <c r="BS65" s="1064"/>
      <c r="BT65" s="1035"/>
      <c r="CG65" s="612"/>
      <c r="CI65" s="1035"/>
      <c r="DB65" s="1035"/>
      <c r="DC65" s="1035"/>
      <c r="DG65" s="1035"/>
      <c r="DH65" s="1035"/>
      <c r="DI65" s="1035"/>
      <c r="DJ65" s="1035"/>
      <c r="DK65" s="1035"/>
      <c r="DL65" s="1035"/>
      <c r="FF65" s="1035">
        <f>+FF16</f>
        <v>0</v>
      </c>
    </row>
    <row r="66" spans="2:162">
      <c r="C66" s="373" t="s">
        <v>320</v>
      </c>
      <c r="F66" s="1035">
        <f>+F32</f>
        <v>0</v>
      </c>
      <c r="AA66" s="1035"/>
      <c r="AB66" s="1035"/>
      <c r="AC66" s="1035"/>
      <c r="AD66" s="1035"/>
      <c r="AE66" s="1035"/>
      <c r="AF66" s="1035"/>
      <c r="AG66" s="1035"/>
      <c r="AH66" s="1035"/>
      <c r="AN66" s="1035"/>
      <c r="AV66" s="1035"/>
      <c r="BD66" s="1035"/>
      <c r="BS66" s="1064"/>
      <c r="BT66" s="1035"/>
      <c r="CG66" s="612"/>
      <c r="CI66" s="1035"/>
      <c r="DB66" s="1035"/>
      <c r="DC66" s="1035"/>
      <c r="DG66" s="1035"/>
      <c r="DH66" s="1035"/>
      <c r="DI66" s="1035"/>
      <c r="DJ66" s="1035"/>
      <c r="DK66" s="1035"/>
      <c r="DL66" s="1035"/>
      <c r="FF66" s="1035">
        <f>+FF32</f>
        <v>0</v>
      </c>
    </row>
    <row r="67" spans="2:162">
      <c r="C67" s="498" t="str">
        <f>"SUTA and Other tax ("&amp;TaxRate!H4&amp;") payable"</f>
        <v>SUTA and Other tax (ETT) payable</v>
      </c>
      <c r="F67" s="1035">
        <f>+F27</f>
        <v>0</v>
      </c>
      <c r="AA67" s="1035"/>
      <c r="AB67" s="1035"/>
      <c r="AC67" s="1035"/>
      <c r="AD67" s="1035"/>
      <c r="AE67" s="1035"/>
      <c r="AF67" s="1035"/>
      <c r="AG67" s="1035"/>
      <c r="AH67" s="1035"/>
      <c r="AN67" s="1035"/>
      <c r="AV67" s="1035"/>
      <c r="BD67" s="1035"/>
      <c r="BS67" s="1064"/>
      <c r="BT67" s="1035"/>
      <c r="CG67" s="612"/>
      <c r="CI67" s="1035"/>
      <c r="DB67" s="1035"/>
      <c r="DC67" s="1035"/>
      <c r="DG67" s="1035"/>
      <c r="DH67" s="1035"/>
      <c r="DI67" s="1035"/>
      <c r="DJ67" s="1035"/>
      <c r="DK67" s="1035"/>
      <c r="DL67" s="1035"/>
      <c r="FF67" s="1035">
        <f>+FF27</f>
        <v>0</v>
      </c>
    </row>
    <row r="68" spans="2:162">
      <c r="B68" s="1050" t="str">
        <f>"(To Record Payroll tax "&amp;TEXT(Setup!AB74,"mm/dd/yyyy")&amp;" through "&amp;TEXT(Setup!AB75,"mm/dd/yyyy")&amp;")"</f>
        <v>(To Record Payroll tax 01/01/2019 through 01/08/2020)</v>
      </c>
      <c r="F68" s="1035"/>
      <c r="AA68" s="1035"/>
      <c r="AB68" s="1035"/>
      <c r="AC68" s="1035"/>
      <c r="AD68" s="1035"/>
      <c r="AE68" s="1035"/>
      <c r="AF68" s="1035"/>
      <c r="AG68" s="1035"/>
      <c r="AH68" s="1035"/>
      <c r="AN68" s="1035"/>
      <c r="AV68" s="1035"/>
      <c r="BD68" s="1035"/>
      <c r="BS68" s="1064"/>
      <c r="BT68" s="1035"/>
      <c r="CG68" s="612"/>
      <c r="CI68" s="1035"/>
      <c r="DB68" s="1035"/>
      <c r="DC68" s="1035"/>
      <c r="DG68" s="1035"/>
      <c r="DH68" s="1035"/>
      <c r="DI68" s="1035"/>
      <c r="DJ68" s="1035"/>
      <c r="DK68" s="1035"/>
      <c r="DL68" s="1035"/>
      <c r="FF68" s="1035"/>
    </row>
    <row r="69" spans="2:162">
      <c r="AA69" s="1035"/>
      <c r="AB69" s="1035"/>
      <c r="AC69" s="1035"/>
      <c r="AD69" s="1035"/>
      <c r="AE69" s="1035"/>
      <c r="AF69" s="1035"/>
      <c r="AG69" s="1035"/>
      <c r="AH69" s="1035"/>
      <c r="AN69" s="1035"/>
      <c r="AV69" s="1035"/>
      <c r="BD69" s="1035"/>
      <c r="BS69" s="1064"/>
      <c r="BT69" s="1035"/>
      <c r="CG69" s="612"/>
      <c r="CI69" s="1035"/>
      <c r="DB69" s="1035"/>
      <c r="DC69" s="1035"/>
      <c r="DG69" s="1035"/>
      <c r="DH69" s="1035"/>
      <c r="DI69" s="1035"/>
      <c r="DJ69" s="1035"/>
      <c r="DK69" s="1035"/>
      <c r="DL69" s="1035"/>
      <c r="FF69" s="373"/>
    </row>
    <row r="70" spans="2:162">
      <c r="AA70" s="1035"/>
      <c r="AB70" s="1035"/>
      <c r="AC70" s="1035"/>
      <c r="AD70" s="1035"/>
      <c r="AE70" s="1035"/>
      <c r="AF70" s="1035"/>
      <c r="AG70" s="1035"/>
      <c r="AH70" s="1035"/>
      <c r="AN70" s="1035"/>
      <c r="AV70" s="1035"/>
      <c r="BD70" s="1035"/>
      <c r="BS70" s="1064"/>
      <c r="BT70" s="1035"/>
      <c r="CG70" s="612"/>
      <c r="CI70" s="1035"/>
      <c r="DB70" s="1035"/>
      <c r="DC70" s="1035"/>
      <c r="DG70" s="1035"/>
      <c r="DH70" s="1035"/>
      <c r="DI70" s="1035"/>
      <c r="DJ70" s="1035"/>
      <c r="DK70" s="1035"/>
      <c r="DL70" s="1035"/>
      <c r="FF70" s="373"/>
    </row>
    <row r="71" spans="2:162">
      <c r="AA71" s="1035"/>
      <c r="AB71" s="1035"/>
      <c r="AC71" s="1035"/>
      <c r="AD71" s="1035"/>
      <c r="AE71" s="1035"/>
      <c r="AF71" s="1035"/>
      <c r="AG71" s="1035"/>
      <c r="AH71" s="1035"/>
      <c r="AN71" s="1035"/>
      <c r="AV71" s="1035"/>
      <c r="BD71" s="1035"/>
      <c r="BS71" s="1064"/>
      <c r="BT71" s="1035"/>
      <c r="CG71" s="612"/>
      <c r="CI71" s="1035"/>
      <c r="DB71" s="1035"/>
      <c r="DC71" s="1035"/>
      <c r="DG71" s="1035"/>
      <c r="DH71" s="1035"/>
      <c r="DI71" s="1035"/>
      <c r="DJ71" s="1035"/>
      <c r="DK71" s="1035"/>
      <c r="DL71" s="1035"/>
      <c r="FF71" s="373"/>
    </row>
    <row r="72" spans="2:162">
      <c r="AA72" s="1035"/>
      <c r="AB72" s="1035"/>
      <c r="AC72" s="1035"/>
      <c r="AD72" s="1035"/>
      <c r="AE72" s="1035"/>
      <c r="AF72" s="1035"/>
      <c r="AG72" s="1035"/>
      <c r="AH72" s="1035"/>
      <c r="AN72" s="1035"/>
      <c r="AV72" s="1035"/>
      <c r="BD72" s="1035"/>
      <c r="BS72" s="1064"/>
      <c r="BT72" s="1035"/>
      <c r="CG72" s="612"/>
      <c r="CI72" s="1035"/>
      <c r="DB72" s="1035"/>
      <c r="DC72" s="1035"/>
      <c r="DG72" s="1035"/>
      <c r="DH72" s="1035"/>
      <c r="DI72" s="1035"/>
      <c r="DJ72" s="1035"/>
      <c r="DK72" s="1035"/>
      <c r="DL72" s="1035"/>
      <c r="FF72" s="373"/>
    </row>
    <row r="73" spans="2:162">
      <c r="AA73" s="1035"/>
      <c r="AB73" s="1035"/>
      <c r="AC73" s="1035"/>
      <c r="AD73" s="1035"/>
      <c r="AE73" s="1035"/>
      <c r="AF73" s="1035"/>
      <c r="AG73" s="1035"/>
      <c r="AH73" s="1035"/>
      <c r="AN73" s="1035"/>
      <c r="AV73" s="1035"/>
      <c r="BD73" s="1035"/>
      <c r="BS73" s="1064"/>
      <c r="BT73" s="1035"/>
      <c r="CG73" s="612"/>
      <c r="CI73" s="1035"/>
      <c r="DB73" s="1035"/>
      <c r="DC73" s="1035"/>
      <c r="DG73" s="1035"/>
      <c r="DH73" s="1035"/>
      <c r="DI73" s="1035"/>
      <c r="DJ73" s="1035"/>
      <c r="DK73" s="1035"/>
      <c r="DL73" s="1035"/>
      <c r="FF73" s="373"/>
    </row>
    <row r="74" spans="2:162">
      <c r="AA74" s="1035"/>
      <c r="AB74" s="1035"/>
      <c r="AC74" s="1035"/>
      <c r="AD74" s="1035"/>
      <c r="AE74" s="1035"/>
      <c r="AF74" s="1035"/>
      <c r="AG74" s="1035"/>
      <c r="AH74" s="1035"/>
      <c r="AN74" s="1035"/>
      <c r="AV74" s="1035"/>
      <c r="BD74" s="1035"/>
      <c r="BS74" s="1064"/>
      <c r="BT74" s="1035"/>
      <c r="CG74" s="612"/>
      <c r="CI74" s="1035"/>
      <c r="DB74" s="1035"/>
      <c r="DC74" s="1035"/>
      <c r="DG74" s="1035"/>
      <c r="DH74" s="1035"/>
      <c r="DI74" s="1035"/>
      <c r="DJ74" s="1035"/>
      <c r="DK74" s="1035"/>
      <c r="DL74" s="1035"/>
      <c r="FF74" s="373"/>
    </row>
    <row r="75" spans="2:162">
      <c r="AA75" s="1035"/>
      <c r="AB75" s="1035"/>
      <c r="AC75" s="1035"/>
      <c r="AD75" s="1035"/>
      <c r="AE75" s="1035"/>
      <c r="AF75" s="1035"/>
      <c r="AG75" s="1035"/>
      <c r="AH75" s="1035"/>
      <c r="AN75" s="1035"/>
      <c r="AV75" s="1035"/>
      <c r="BD75" s="1035"/>
      <c r="BS75" s="1064"/>
      <c r="BT75" s="1035"/>
      <c r="CG75" s="612"/>
      <c r="CI75" s="1035"/>
      <c r="DB75" s="1035"/>
      <c r="DC75" s="1035"/>
      <c r="DG75" s="1035"/>
      <c r="DH75" s="1035"/>
      <c r="DI75" s="1035"/>
      <c r="DJ75" s="1035"/>
      <c r="DK75" s="1035"/>
      <c r="DL75" s="1035"/>
      <c r="FF75" s="373"/>
    </row>
    <row r="76" spans="2:162">
      <c r="AA76" s="1035"/>
      <c r="AB76" s="1035"/>
      <c r="AC76" s="1035"/>
      <c r="AD76" s="1035"/>
      <c r="AE76" s="1035"/>
      <c r="AF76" s="1035"/>
      <c r="AG76" s="1035"/>
      <c r="AH76" s="1035"/>
      <c r="AN76" s="1035"/>
      <c r="AV76" s="1035"/>
      <c r="BD76" s="1035"/>
      <c r="BS76" s="1064"/>
      <c r="BT76" s="1035"/>
      <c r="CG76" s="612"/>
      <c r="CI76" s="1035"/>
      <c r="DB76" s="1035"/>
      <c r="DC76" s="1035"/>
      <c r="DG76" s="1035"/>
      <c r="DH76" s="1035"/>
      <c r="DI76" s="1035"/>
      <c r="DJ76" s="1035"/>
      <c r="DK76" s="1035"/>
      <c r="DL76" s="1035"/>
      <c r="FF76" s="373"/>
    </row>
    <row r="77" spans="2:162">
      <c r="AA77" s="1035"/>
      <c r="AB77" s="1035"/>
      <c r="AC77" s="1035"/>
      <c r="AD77" s="1035"/>
      <c r="AE77" s="1035"/>
      <c r="AF77" s="1035"/>
      <c r="AG77" s="1035"/>
      <c r="AH77" s="1035"/>
      <c r="AN77" s="1035"/>
      <c r="AV77" s="1035"/>
      <c r="BD77" s="1035"/>
      <c r="BS77" s="1064"/>
      <c r="BT77" s="1035"/>
      <c r="CG77" s="612"/>
      <c r="CI77" s="1035"/>
      <c r="DB77" s="1035"/>
      <c r="DC77" s="1035"/>
      <c r="DG77" s="1035"/>
      <c r="DH77" s="1035"/>
      <c r="DI77" s="1035"/>
      <c r="DJ77" s="1035"/>
      <c r="DK77" s="1035"/>
      <c r="DL77" s="1035"/>
      <c r="FF77" s="373"/>
    </row>
    <row r="78" spans="2:162">
      <c r="AA78" s="1035"/>
      <c r="AB78" s="1035"/>
      <c r="AC78" s="1035"/>
      <c r="AD78" s="1035"/>
      <c r="AE78" s="1035"/>
      <c r="AF78" s="1035"/>
      <c r="AG78" s="1035"/>
      <c r="AH78" s="1035"/>
      <c r="AN78" s="1035"/>
      <c r="AV78" s="1035"/>
      <c r="BD78" s="1035"/>
      <c r="BS78" s="1064"/>
      <c r="BT78" s="1035"/>
      <c r="CG78" s="612"/>
      <c r="CI78" s="1035"/>
      <c r="DB78" s="1035"/>
      <c r="DC78" s="1035"/>
      <c r="DG78" s="1035"/>
      <c r="DH78" s="1035"/>
      <c r="DI78" s="1035"/>
      <c r="DJ78" s="1035"/>
      <c r="DK78" s="1035"/>
      <c r="DL78" s="1035"/>
      <c r="FF78" s="373"/>
    </row>
    <row r="79" spans="2:162">
      <c r="AA79" s="1035"/>
      <c r="AB79" s="1035"/>
      <c r="AC79" s="1035"/>
      <c r="AD79" s="1035"/>
      <c r="AE79" s="1035"/>
      <c r="AF79" s="1035"/>
      <c r="AG79" s="1035"/>
      <c r="AH79" s="1035"/>
      <c r="AN79" s="1035"/>
      <c r="AV79" s="1035"/>
      <c r="BD79" s="1035"/>
      <c r="BS79" s="1064"/>
      <c r="BT79" s="1035"/>
      <c r="CG79" s="612"/>
      <c r="CI79" s="1035"/>
      <c r="DB79" s="1035"/>
      <c r="DC79" s="1035"/>
      <c r="DG79" s="1035"/>
      <c r="DH79" s="1035"/>
      <c r="DI79" s="1035"/>
      <c r="DJ79" s="1035"/>
      <c r="DK79" s="1035"/>
      <c r="DL79" s="1035"/>
      <c r="FF79" s="373"/>
    </row>
    <row r="80" spans="2:162" ht="18">
      <c r="D80" s="1033" t="str">
        <f>+D41</f>
        <v>SABLE CONTRUCTION LTD</v>
      </c>
      <c r="AA80" s="1035"/>
      <c r="AB80" s="1035"/>
      <c r="AC80" s="1035"/>
      <c r="AD80" s="1035"/>
      <c r="AE80" s="1035"/>
      <c r="AF80" s="1035"/>
      <c r="AG80" s="1035"/>
      <c r="AH80" s="1035"/>
      <c r="AN80" s="1035"/>
      <c r="AV80" s="1035"/>
      <c r="BD80" s="1035"/>
      <c r="BS80" s="1064"/>
      <c r="BT80" s="1035"/>
      <c r="CG80" s="612"/>
      <c r="CI80" s="1035"/>
      <c r="DB80" s="1035"/>
      <c r="DC80" s="1035"/>
      <c r="DG80" s="1035"/>
      <c r="DH80" s="1035"/>
      <c r="DI80" s="1035"/>
      <c r="DJ80" s="1035"/>
      <c r="DK80" s="1035"/>
      <c r="DL80" s="1035"/>
      <c r="FF80" s="373"/>
    </row>
    <row r="81" spans="2:162">
      <c r="B81" s="831">
        <f ca="1">TODAY()</f>
        <v>43838</v>
      </c>
      <c r="D81" s="498" t="str">
        <f>+D42</f>
        <v>Down Shops</v>
      </c>
      <c r="G81" s="1041"/>
      <c r="AA81" s="1035"/>
      <c r="AB81" s="1035"/>
      <c r="AC81" s="1035"/>
      <c r="AD81" s="1035"/>
      <c r="AE81" s="1035"/>
      <c r="AF81" s="1035"/>
      <c r="AG81" s="1035"/>
      <c r="AH81" s="1035"/>
      <c r="AN81" s="1035"/>
      <c r="AV81" s="1035"/>
      <c r="BD81" s="1035"/>
      <c r="BS81" s="1064"/>
      <c r="BT81" s="1035"/>
      <c r="CG81" s="612"/>
      <c r="CI81" s="1035"/>
      <c r="DB81" s="1035"/>
      <c r="DC81" s="1035"/>
      <c r="DG81" s="1035"/>
      <c r="DH81" s="1035"/>
      <c r="DI81" s="1035"/>
      <c r="DJ81" s="1035"/>
      <c r="DK81" s="1035"/>
      <c r="DL81" s="1035"/>
      <c r="FF81" s="373"/>
    </row>
    <row r="82" spans="2:162">
      <c r="D82" s="498" t="str">
        <f>+D43</f>
        <v>P.O. Box 94607</v>
      </c>
      <c r="AA82" s="1035"/>
      <c r="AB82" s="1035"/>
      <c r="AC82" s="1035"/>
      <c r="AD82" s="1035"/>
      <c r="AE82" s="1035"/>
      <c r="AF82" s="1035"/>
      <c r="AG82" s="1035"/>
      <c r="AH82" s="1035"/>
      <c r="AN82" s="1035"/>
      <c r="AV82" s="1035"/>
      <c r="BD82" s="1035"/>
      <c r="BS82" s="1064"/>
      <c r="BT82" s="1035"/>
      <c r="CG82" s="612"/>
      <c r="CI82" s="1035"/>
      <c r="DB82" s="1035"/>
      <c r="DC82" s="1035"/>
      <c r="DG82" s="1035"/>
      <c r="DH82" s="1035"/>
      <c r="DI82" s="1035"/>
      <c r="DJ82" s="1035"/>
      <c r="DK82" s="1035"/>
      <c r="DL82" s="1035"/>
      <c r="FF82" s="373"/>
    </row>
    <row r="83" spans="2:162">
      <c r="AA83" s="1035"/>
      <c r="AB83" s="1035"/>
      <c r="AC83" s="1035"/>
      <c r="AD83" s="1035"/>
      <c r="AE83" s="1035"/>
      <c r="AF83" s="1035"/>
      <c r="AG83" s="1035"/>
      <c r="AH83" s="1035"/>
      <c r="AN83" s="1035"/>
      <c r="AV83" s="1035"/>
      <c r="BD83" s="1035"/>
      <c r="BS83" s="1064"/>
      <c r="BT83" s="1035"/>
      <c r="CG83" s="612"/>
      <c r="CI83" s="1035"/>
      <c r="DB83" s="1035"/>
      <c r="DC83" s="1035"/>
      <c r="DG83" s="1035"/>
      <c r="DH83" s="1035"/>
      <c r="DI83" s="1035"/>
      <c r="DJ83" s="1035"/>
      <c r="DK83" s="1035"/>
      <c r="DL83" s="1035"/>
      <c r="FF83" s="373"/>
    </row>
    <row r="84" spans="2:162">
      <c r="D84" s="1065" t="s">
        <v>836</v>
      </c>
      <c r="AA84" s="1035"/>
      <c r="AB84" s="1035"/>
      <c r="AC84" s="1035"/>
      <c r="AD84" s="1035"/>
      <c r="AE84" s="1035"/>
      <c r="AF84" s="1035"/>
      <c r="AG84" s="1035"/>
      <c r="AH84" s="1035"/>
      <c r="AN84" s="1035"/>
      <c r="AV84" s="1035"/>
      <c r="BD84" s="1035"/>
      <c r="BS84" s="1064"/>
      <c r="BT84" s="1035"/>
      <c r="CG84" s="612"/>
      <c r="CI84" s="1035"/>
      <c r="DB84" s="1035"/>
      <c r="DC84" s="1035"/>
      <c r="DG84" s="1035"/>
      <c r="DH84" s="1035"/>
      <c r="DI84" s="1035"/>
      <c r="DJ84" s="1035"/>
      <c r="DK84" s="1035"/>
      <c r="DL84" s="1035"/>
      <c r="FF84" s="373"/>
    </row>
    <row r="85" spans="2:162">
      <c r="AA85" s="1035"/>
      <c r="AB85" s="1035"/>
      <c r="AC85" s="1035"/>
      <c r="AD85" s="1035"/>
      <c r="AE85" s="1035"/>
      <c r="AF85" s="1035"/>
      <c r="AG85" s="1035"/>
      <c r="AH85" s="1035"/>
      <c r="AN85" s="1035"/>
      <c r="AV85" s="1035"/>
      <c r="BD85" s="1035"/>
      <c r="BS85" s="1064"/>
      <c r="BT85" s="1035"/>
      <c r="CG85" s="612"/>
      <c r="CI85" s="1035"/>
      <c r="DB85" s="1035"/>
      <c r="DC85" s="1035"/>
      <c r="DG85" s="1035"/>
      <c r="DH85" s="1035"/>
      <c r="DI85" s="1035"/>
      <c r="DJ85" s="1035"/>
      <c r="DK85" s="1035"/>
      <c r="DL85" s="1035"/>
      <c r="FF85" s="373"/>
    </row>
    <row r="86" spans="2:162">
      <c r="C86" s="1051" t="str">
        <f>+C47</f>
        <v xml:space="preserve">         Reporting Period from 01/01/2019 to 01/08/2020</v>
      </c>
      <c r="AA86" s="1035"/>
      <c r="AB86" s="1035"/>
      <c r="AC86" s="1035"/>
      <c r="AD86" s="1035"/>
      <c r="AE86" s="1035"/>
      <c r="AF86" s="1035"/>
      <c r="AG86" s="1035"/>
      <c r="AH86" s="1035"/>
      <c r="AN86" s="1035"/>
      <c r="AV86" s="1035"/>
      <c r="BD86" s="1035"/>
      <c r="BS86" s="1064"/>
      <c r="BT86" s="1035"/>
      <c r="CG86" s="612"/>
      <c r="CI86" s="1035"/>
      <c r="DB86" s="1035"/>
      <c r="DC86" s="1035"/>
      <c r="DG86" s="1035"/>
      <c r="DH86" s="1035"/>
      <c r="DI86" s="1035"/>
      <c r="DJ86" s="1035"/>
      <c r="DK86" s="1035"/>
      <c r="DL86" s="1035"/>
      <c r="FF86" s="373"/>
    </row>
    <row r="87" spans="2:162">
      <c r="AA87" s="1035"/>
      <c r="AB87" s="1035"/>
      <c r="AC87" s="1035"/>
      <c r="AD87" s="1035"/>
      <c r="AE87" s="1035"/>
      <c r="AF87" s="1035"/>
      <c r="AG87" s="1035"/>
      <c r="AH87" s="1035"/>
      <c r="AN87" s="1035"/>
      <c r="AV87" s="1035"/>
      <c r="BD87" s="1035"/>
      <c r="BS87" s="1064"/>
      <c r="BT87" s="1035"/>
      <c r="CG87" s="612"/>
      <c r="CI87" s="1035"/>
      <c r="DB87" s="1035"/>
      <c r="DC87" s="1035"/>
      <c r="DG87" s="1035"/>
      <c r="DH87" s="1035"/>
      <c r="DI87" s="1035"/>
      <c r="DJ87" s="1035"/>
      <c r="DK87" s="1035"/>
      <c r="DL87" s="1035"/>
      <c r="FF87" s="373"/>
    </row>
    <row r="88" spans="2:162">
      <c r="AA88" s="1035"/>
      <c r="AB88" s="1035"/>
      <c r="AC88" s="1035"/>
      <c r="AD88" s="1035"/>
      <c r="AE88" s="1035"/>
      <c r="AF88" s="1035"/>
      <c r="AG88" s="1035"/>
      <c r="AH88" s="1035"/>
      <c r="AN88" s="1035"/>
      <c r="AV88" s="1035"/>
      <c r="BD88" s="1035"/>
      <c r="BS88" s="1064"/>
      <c r="BT88" s="1035"/>
      <c r="CG88" s="612"/>
      <c r="CI88" s="1035"/>
      <c r="DB88" s="1035"/>
      <c r="DC88" s="1035"/>
      <c r="DG88" s="1035"/>
      <c r="DH88" s="1035"/>
      <c r="DI88" s="1035"/>
      <c r="DJ88" s="1035"/>
      <c r="DK88" s="1035"/>
      <c r="DL88" s="1035"/>
      <c r="FF88" s="373"/>
    </row>
    <row r="89" spans="2:162">
      <c r="C89" s="1071">
        <v>1</v>
      </c>
      <c r="D89" s="1072" t="s">
        <v>837</v>
      </c>
      <c r="E89" s="1073"/>
      <c r="F89" s="1054">
        <f>+Qreport!D1</f>
        <v>0</v>
      </c>
      <c r="AA89" s="1035"/>
      <c r="AB89" s="1035"/>
      <c r="AC89" s="1035"/>
      <c r="AD89" s="1035"/>
      <c r="AE89" s="1035"/>
      <c r="AF89" s="1035"/>
      <c r="AG89" s="1035"/>
      <c r="AH89" s="1035"/>
      <c r="AN89" s="1035"/>
      <c r="AV89" s="1035"/>
      <c r="BD89" s="1035"/>
      <c r="BS89" s="1064"/>
      <c r="BT89" s="1035"/>
      <c r="CG89" s="612"/>
      <c r="CI89" s="1035"/>
      <c r="DB89" s="1035"/>
      <c r="DC89" s="1035"/>
      <c r="DG89" s="1035"/>
      <c r="DH89" s="1035"/>
      <c r="DI89" s="1035"/>
      <c r="DJ89" s="1035"/>
      <c r="DK89" s="1035"/>
      <c r="DL89" s="1035"/>
      <c r="FF89" s="1054">
        <f>+Qreport!FD1</f>
        <v>0</v>
      </c>
    </row>
    <row r="90" spans="2:162">
      <c r="C90" s="1071">
        <v>2</v>
      </c>
      <c r="D90" s="1074" t="s">
        <v>857</v>
      </c>
      <c r="E90" s="1075"/>
      <c r="F90" s="1054">
        <f>SUM(Qreport!J1:N1)</f>
        <v>0</v>
      </c>
      <c r="AA90" s="1035"/>
      <c r="AB90" s="1035"/>
      <c r="AC90" s="1035"/>
      <c r="AD90" s="1035"/>
      <c r="AE90" s="1035"/>
      <c r="AF90" s="1035"/>
      <c r="AG90" s="1035"/>
      <c r="AH90" s="1035"/>
      <c r="AN90" s="1035"/>
      <c r="AV90" s="1035"/>
      <c r="BD90" s="1035"/>
      <c r="BS90" s="1064"/>
      <c r="BT90" s="1035"/>
      <c r="CG90" s="612"/>
      <c r="CI90" s="1035"/>
      <c r="DB90" s="1035"/>
      <c r="DC90" s="1035"/>
      <c r="DG90" s="1035"/>
      <c r="DH90" s="1035"/>
      <c r="DI90" s="1035"/>
      <c r="DJ90" s="1035"/>
      <c r="DK90" s="1035"/>
      <c r="DL90" s="1035"/>
      <c r="FF90" s="1054">
        <f>SUM(Qreport!FJ1:FN1)</f>
        <v>0</v>
      </c>
    </row>
    <row r="91" spans="2:162">
      <c r="C91" s="1076">
        <v>3</v>
      </c>
      <c r="D91" s="1077" t="s">
        <v>838</v>
      </c>
      <c r="E91" s="1078"/>
      <c r="F91" s="1054">
        <f>Qreport!S1</f>
        <v>0</v>
      </c>
      <c r="AA91" s="1035"/>
      <c r="AB91" s="1035"/>
      <c r="AC91" s="1035"/>
      <c r="AD91" s="1035"/>
      <c r="AE91" s="1035"/>
      <c r="AF91" s="1035"/>
      <c r="AG91" s="1035"/>
      <c r="AH91" s="1035"/>
      <c r="AN91" s="1035"/>
      <c r="AV91" s="1035"/>
      <c r="BD91" s="1035"/>
      <c r="BS91" s="1064"/>
      <c r="BT91" s="1035"/>
      <c r="CG91" s="612"/>
      <c r="CI91" s="1035"/>
      <c r="DB91" s="1035"/>
      <c r="DC91" s="1035"/>
      <c r="DG91" s="1035"/>
      <c r="DH91" s="1035"/>
      <c r="DI91" s="1035"/>
      <c r="DJ91" s="1035"/>
      <c r="DK91" s="1035"/>
      <c r="DL91" s="1035"/>
      <c r="FF91" s="1054">
        <f>Qreport!FS1</f>
        <v>0</v>
      </c>
    </row>
    <row r="92" spans="2:162">
      <c r="C92" s="1071">
        <v>4</v>
      </c>
      <c r="D92" s="1072" t="s">
        <v>839</v>
      </c>
      <c r="E92" s="1075"/>
      <c r="F92" s="1079">
        <f>+Qreport!A1</f>
        <v>0</v>
      </c>
      <c r="AA92" s="1035"/>
      <c r="AB92" s="1035"/>
      <c r="AC92" s="1035"/>
      <c r="AD92" s="1035"/>
      <c r="AE92" s="1035"/>
      <c r="AF92" s="1035"/>
      <c r="AG92" s="1035"/>
      <c r="AH92" s="1035"/>
      <c r="AN92" s="1035"/>
      <c r="AV92" s="1035"/>
      <c r="BD92" s="1035"/>
      <c r="BS92" s="1064"/>
      <c r="BT92" s="1035"/>
      <c r="CG92" s="612"/>
      <c r="CI92" s="1035"/>
      <c r="DB92" s="1035"/>
      <c r="DC92" s="1035"/>
      <c r="DG92" s="1035"/>
      <c r="DH92" s="1035"/>
      <c r="DI92" s="1035"/>
      <c r="DJ92" s="1035"/>
      <c r="DK92" s="1035"/>
      <c r="DL92" s="1035"/>
      <c r="FF92" s="1079">
        <f>+Qreport!FA1</f>
        <v>0</v>
      </c>
    </row>
    <row r="93" spans="2:162">
      <c r="C93" s="1076">
        <v>5</v>
      </c>
      <c r="D93" s="1077" t="s">
        <v>840</v>
      </c>
      <c r="E93" s="1078"/>
      <c r="F93" s="1054">
        <f>+F16+F27+F32</f>
        <v>0</v>
      </c>
      <c r="AA93" s="1035"/>
      <c r="AB93" s="1035"/>
      <c r="AC93" s="1035"/>
      <c r="AD93" s="1035"/>
      <c r="AE93" s="1035"/>
      <c r="AF93" s="1035"/>
      <c r="AG93" s="1035"/>
      <c r="AH93" s="1035"/>
      <c r="AN93" s="1035"/>
      <c r="AV93" s="1035"/>
      <c r="BD93" s="1035"/>
      <c r="BS93" s="1064"/>
      <c r="BT93" s="1035"/>
      <c r="CG93" s="612"/>
      <c r="CI93" s="1035"/>
      <c r="DB93" s="1035"/>
      <c r="DC93" s="1035"/>
      <c r="DG93" s="1035"/>
      <c r="DH93" s="1035"/>
      <c r="DI93" s="1035"/>
      <c r="DJ93" s="1035"/>
      <c r="DK93" s="1035"/>
      <c r="DL93" s="1035"/>
      <c r="FF93" s="1054">
        <f>+FF16+FF27+FF32</f>
        <v>0</v>
      </c>
    </row>
    <row r="94" spans="2:162">
      <c r="C94" s="1071">
        <v>6</v>
      </c>
      <c r="D94" s="1072" t="s">
        <v>841</v>
      </c>
      <c r="E94" s="1075"/>
      <c r="F94" s="1054">
        <f>+Qreport!AO1</f>
        <v>0</v>
      </c>
      <c r="AA94" s="1035"/>
      <c r="AB94" s="1035"/>
      <c r="AC94" s="1035"/>
      <c r="AD94" s="1035"/>
      <c r="AE94" s="1035"/>
      <c r="AF94" s="1035"/>
      <c r="AG94" s="1035"/>
      <c r="AH94" s="1035"/>
      <c r="AN94" s="1035"/>
      <c r="AV94" s="1035"/>
      <c r="BD94" s="1035"/>
      <c r="BS94" s="1064"/>
      <c r="BT94" s="1035"/>
      <c r="CG94" s="612"/>
      <c r="CI94" s="1035"/>
      <c r="DB94" s="1035"/>
      <c r="DC94" s="1035"/>
      <c r="DG94" s="1035"/>
      <c r="DH94" s="1035"/>
      <c r="DI94" s="1035"/>
      <c r="DJ94" s="1035"/>
      <c r="DK94" s="1035"/>
      <c r="DL94" s="1035"/>
      <c r="FF94" s="1054">
        <f>+Qreport!GO1</f>
        <v>0</v>
      </c>
    </row>
    <row r="95" spans="2:162">
      <c r="C95" s="1076">
        <v>7</v>
      </c>
      <c r="D95" s="1077" t="s">
        <v>842</v>
      </c>
      <c r="E95" s="1078"/>
      <c r="F95" s="1054">
        <f>+Qreport!AP1</f>
        <v>0</v>
      </c>
      <c r="AA95" s="1035"/>
      <c r="AB95" s="1035"/>
      <c r="AC95" s="1035"/>
      <c r="AD95" s="1035"/>
      <c r="AE95" s="1035"/>
      <c r="AF95" s="1035"/>
      <c r="AG95" s="1035"/>
      <c r="AH95" s="1035"/>
      <c r="AN95" s="1035"/>
      <c r="AV95" s="1035"/>
      <c r="BD95" s="1035"/>
      <c r="BS95" s="1064"/>
      <c r="BT95" s="1035"/>
      <c r="CG95" s="612"/>
      <c r="CI95" s="1035"/>
      <c r="DB95" s="1035"/>
      <c r="DC95" s="1035"/>
      <c r="DG95" s="1035"/>
      <c r="DH95" s="1035"/>
      <c r="DI95" s="1035"/>
      <c r="DJ95" s="1035"/>
      <c r="DK95" s="1035"/>
      <c r="DL95" s="1035"/>
      <c r="FF95" s="1054">
        <f>+Qreport!GP1</f>
        <v>0</v>
      </c>
    </row>
    <row r="96" spans="2:162">
      <c r="C96" s="1071">
        <v>8</v>
      </c>
      <c r="D96" s="1072" t="s">
        <v>843</v>
      </c>
      <c r="E96" s="1075"/>
      <c r="F96" s="1054">
        <f>+Qreport!AQ1</f>
        <v>0</v>
      </c>
      <c r="AA96" s="1035"/>
      <c r="AB96" s="1035"/>
      <c r="AC96" s="1035"/>
      <c r="AD96" s="1035"/>
      <c r="AE96" s="1035"/>
      <c r="AF96" s="1035"/>
      <c r="AG96" s="1035"/>
      <c r="AH96" s="1035"/>
      <c r="AN96" s="1035"/>
      <c r="AV96" s="1035"/>
      <c r="BD96" s="1035"/>
      <c r="BS96" s="1064"/>
      <c r="BT96" s="1035"/>
      <c r="CG96" s="612"/>
      <c r="CI96" s="1035"/>
      <c r="DB96" s="1035"/>
      <c r="DC96" s="1035"/>
      <c r="DG96" s="1035"/>
      <c r="DH96" s="1035"/>
      <c r="DI96" s="1035"/>
      <c r="DJ96" s="1035"/>
      <c r="DK96" s="1035"/>
      <c r="DL96" s="1035"/>
      <c r="FF96" s="1054">
        <f>+Qreport!GQ1</f>
        <v>0</v>
      </c>
    </row>
    <row r="97" spans="2:162">
      <c r="C97" s="1076">
        <v>9</v>
      </c>
      <c r="D97" s="1080" t="s">
        <v>858</v>
      </c>
      <c r="E97" s="1078"/>
      <c r="F97" s="1054">
        <f>+Qreport!AK1</f>
        <v>0</v>
      </c>
      <c r="AA97" s="1035"/>
      <c r="AB97" s="1035"/>
      <c r="AC97" s="1035"/>
      <c r="AD97" s="1035"/>
      <c r="AE97" s="1035"/>
      <c r="AF97" s="1035"/>
      <c r="AG97" s="1035"/>
      <c r="AH97" s="1035"/>
      <c r="AN97" s="1035"/>
      <c r="AV97" s="1035"/>
      <c r="BD97" s="1035"/>
      <c r="BS97" s="1064"/>
      <c r="BT97" s="1035"/>
      <c r="CG97" s="612"/>
      <c r="CI97" s="1035"/>
      <c r="DB97" s="1035"/>
      <c r="DC97" s="1035"/>
      <c r="DG97" s="1035"/>
      <c r="DH97" s="1035"/>
      <c r="DI97" s="1035"/>
      <c r="DJ97" s="1035"/>
      <c r="DK97" s="1035"/>
      <c r="DL97" s="1035"/>
      <c r="FF97" s="1054">
        <f>+Qreport!GK1</f>
        <v>0</v>
      </c>
    </row>
    <row r="98" spans="2:162">
      <c r="C98" s="1071">
        <v>10</v>
      </c>
      <c r="D98" s="1074" t="s">
        <v>847</v>
      </c>
      <c r="E98" s="1075"/>
      <c r="F98" s="1081">
        <f>+Qreport!AJ1</f>
        <v>0</v>
      </c>
      <c r="AA98" s="1035"/>
      <c r="AB98" s="1035"/>
      <c r="AC98" s="1035"/>
      <c r="AD98" s="1035"/>
      <c r="AE98" s="1035"/>
      <c r="AF98" s="1035"/>
      <c r="AG98" s="1035"/>
      <c r="AH98" s="1035"/>
      <c r="AN98" s="1035"/>
      <c r="AV98" s="1035"/>
      <c r="BD98" s="1035"/>
      <c r="BS98" s="1064"/>
      <c r="BT98" s="1035"/>
      <c r="CG98" s="612"/>
      <c r="CI98" s="1035"/>
      <c r="DB98" s="1035"/>
      <c r="DC98" s="1035"/>
      <c r="DG98" s="1035"/>
      <c r="DH98" s="1035"/>
      <c r="DI98" s="1035"/>
      <c r="DJ98" s="1035"/>
      <c r="DK98" s="1035"/>
      <c r="DL98" s="1035"/>
      <c r="FF98" s="1081">
        <f>+Qreport!GJ1</f>
        <v>0</v>
      </c>
    </row>
    <row r="99" spans="2:162">
      <c r="C99" s="1071">
        <v>11</v>
      </c>
      <c r="D99" s="1072" t="s">
        <v>846</v>
      </c>
      <c r="E99" s="1073"/>
      <c r="F99" s="1082">
        <f>+Qreport!AN1</f>
        <v>0</v>
      </c>
      <c r="AA99" s="1035"/>
      <c r="AB99" s="1035"/>
      <c r="AC99" s="1035"/>
      <c r="AD99" s="1035"/>
      <c r="AE99" s="1035"/>
      <c r="AF99" s="1035"/>
      <c r="AG99" s="1035"/>
      <c r="AH99" s="1035"/>
      <c r="AN99" s="1035"/>
      <c r="AV99" s="1035"/>
      <c r="BD99" s="1035"/>
      <c r="BS99" s="1064"/>
      <c r="BT99" s="1035"/>
      <c r="CG99" s="612"/>
      <c r="CI99" s="1035"/>
      <c r="DB99" s="1035"/>
      <c r="DC99" s="1035"/>
      <c r="DG99" s="1035"/>
      <c r="DH99" s="1035"/>
      <c r="DI99" s="1035"/>
      <c r="DJ99" s="1035"/>
      <c r="DK99" s="1035"/>
      <c r="DL99" s="1035"/>
      <c r="FF99" s="1082">
        <f>+Qreport!GN1</f>
        <v>0</v>
      </c>
    </row>
    <row r="100" spans="2:162">
      <c r="C100" s="1071">
        <v>12</v>
      </c>
      <c r="D100" s="1072" t="s">
        <v>845</v>
      </c>
      <c r="E100" s="1073"/>
      <c r="F100" s="1082">
        <f>+Qreport!AL1</f>
        <v>0</v>
      </c>
      <c r="AA100" s="1035"/>
      <c r="AB100" s="1035"/>
      <c r="AC100" s="1035"/>
      <c r="AD100" s="1035"/>
      <c r="AE100" s="1035"/>
      <c r="AF100" s="1035"/>
      <c r="AG100" s="1035"/>
      <c r="AH100" s="1035"/>
      <c r="AN100" s="1035"/>
      <c r="AV100" s="1035"/>
      <c r="BD100" s="1035"/>
      <c r="BS100" s="1064"/>
      <c r="BT100" s="1035"/>
      <c r="CG100" s="612"/>
      <c r="CI100" s="1035"/>
      <c r="DB100" s="1035"/>
      <c r="DC100" s="1035"/>
      <c r="DG100" s="1035"/>
      <c r="DH100" s="1035"/>
      <c r="DI100" s="1035"/>
      <c r="DJ100" s="1035"/>
      <c r="DK100" s="1035"/>
      <c r="DL100" s="1035"/>
      <c r="FF100" s="1082">
        <f>+Qreport!GL1</f>
        <v>0</v>
      </c>
    </row>
    <row r="101" spans="2:162">
      <c r="C101" s="1071">
        <v>13</v>
      </c>
      <c r="D101" s="1072" t="s">
        <v>844</v>
      </c>
      <c r="E101" s="1073"/>
      <c r="F101" s="1082">
        <f>+Qreport!AM1</f>
        <v>0</v>
      </c>
      <c r="AA101" s="1035"/>
      <c r="AB101" s="1035"/>
      <c r="AC101" s="1035"/>
      <c r="AD101" s="1035"/>
      <c r="AE101" s="1035"/>
      <c r="AF101" s="1035"/>
      <c r="AG101" s="1035"/>
      <c r="AH101" s="1035"/>
      <c r="AN101" s="1035"/>
      <c r="AV101" s="1035"/>
      <c r="BD101" s="1035"/>
      <c r="BS101" s="1064"/>
      <c r="BT101" s="1035"/>
      <c r="CG101" s="612"/>
      <c r="CI101" s="1035"/>
      <c r="DB101" s="1035"/>
      <c r="DC101" s="1035"/>
      <c r="DG101" s="1035"/>
      <c r="DH101" s="1035"/>
      <c r="DI101" s="1035"/>
      <c r="DJ101" s="1035"/>
      <c r="DK101" s="1035"/>
      <c r="DL101" s="1035"/>
      <c r="FF101" s="1082">
        <f>+Qreport!GM1</f>
        <v>0</v>
      </c>
    </row>
    <row r="102" spans="2:162">
      <c r="C102" s="1071">
        <v>14</v>
      </c>
      <c r="D102" s="1074" t="s">
        <v>859</v>
      </c>
      <c r="E102" s="1073"/>
      <c r="F102" s="1082">
        <f>SUM(Qreport!O1:R1)</f>
        <v>0</v>
      </c>
      <c r="AA102" s="1035"/>
      <c r="AB102" s="1035"/>
      <c r="AC102" s="1035"/>
      <c r="AD102" s="1035"/>
      <c r="AE102" s="1035"/>
      <c r="AF102" s="1035"/>
      <c r="AG102" s="1035"/>
      <c r="AH102" s="1035"/>
      <c r="AN102" s="1035"/>
      <c r="AV102" s="1035"/>
      <c r="BD102" s="1035"/>
      <c r="BS102" s="1064"/>
      <c r="BT102" s="1035"/>
      <c r="CG102" s="612"/>
      <c r="CI102" s="1035"/>
      <c r="DB102" s="1035"/>
      <c r="DC102" s="1035"/>
      <c r="DG102" s="1035"/>
      <c r="DH102" s="1035"/>
      <c r="DI102" s="1035"/>
      <c r="DJ102" s="1035"/>
      <c r="DK102" s="1035"/>
      <c r="DL102" s="1035"/>
      <c r="FF102" s="1082">
        <f>SUM(Qreport!FO1:FR1)</f>
        <v>0</v>
      </c>
    </row>
    <row r="103" spans="2:162">
      <c r="C103" s="1071"/>
      <c r="D103" s="1083"/>
      <c r="E103" s="1073"/>
      <c r="F103" s="1082"/>
      <c r="AA103" s="1035"/>
      <c r="AB103" s="1035"/>
      <c r="AC103" s="1035"/>
      <c r="AD103" s="1035"/>
      <c r="AE103" s="1035"/>
      <c r="AF103" s="1035"/>
      <c r="AG103" s="1035"/>
      <c r="AH103" s="1035"/>
      <c r="AN103" s="1035"/>
      <c r="AV103" s="1035"/>
      <c r="BD103" s="1035"/>
      <c r="BS103" s="1064"/>
      <c r="BT103" s="1035"/>
      <c r="CG103" s="612"/>
      <c r="CI103" s="1035"/>
      <c r="DB103" s="1035"/>
      <c r="DC103" s="1035"/>
      <c r="DG103" s="1035"/>
      <c r="DH103" s="1035"/>
      <c r="DI103" s="1035"/>
      <c r="DJ103" s="1035"/>
      <c r="DK103" s="1035"/>
      <c r="DL103" s="1035"/>
      <c r="FF103" s="1082"/>
    </row>
    <row r="104" spans="2:162">
      <c r="AA104" s="1035"/>
      <c r="AB104" s="1035"/>
      <c r="AC104" s="1035"/>
      <c r="AD104" s="1035"/>
      <c r="AE104" s="1035"/>
      <c r="AF104" s="1035"/>
      <c r="AG104" s="1035"/>
      <c r="AH104" s="1035"/>
      <c r="AN104" s="1035"/>
      <c r="AV104" s="1035"/>
      <c r="BD104" s="1035"/>
      <c r="BS104" s="1064"/>
      <c r="BT104" s="1035"/>
      <c r="CG104" s="612"/>
      <c r="CI104" s="1035"/>
      <c r="DB104" s="1035"/>
      <c r="DC104" s="1035"/>
      <c r="DG104" s="1035"/>
      <c r="DH104" s="1035"/>
      <c r="DI104" s="1035"/>
      <c r="DJ104" s="1035"/>
      <c r="DK104" s="1035"/>
      <c r="DL104" s="1035"/>
      <c r="FF104" s="373"/>
    </row>
    <row r="105" spans="2:162">
      <c r="AA105" s="1035"/>
      <c r="AB105" s="1035"/>
      <c r="AC105" s="1035"/>
      <c r="AD105" s="1035"/>
      <c r="AE105" s="1035"/>
      <c r="AF105" s="1035"/>
      <c r="AG105" s="1035"/>
      <c r="AH105" s="1035"/>
      <c r="AN105" s="1035"/>
      <c r="AV105" s="1035"/>
      <c r="BD105" s="1035"/>
      <c r="BS105" s="1064"/>
      <c r="BT105" s="1035"/>
      <c r="CG105" s="612"/>
      <c r="CI105" s="1035"/>
      <c r="DB105" s="1035"/>
      <c r="DC105" s="1035"/>
      <c r="DG105" s="1035"/>
      <c r="DH105" s="1035"/>
      <c r="DI105" s="1035"/>
      <c r="DJ105" s="1035"/>
      <c r="DK105" s="1035"/>
      <c r="DL105" s="1035"/>
      <c r="FF105" s="373"/>
    </row>
    <row r="106" spans="2:162" ht="18">
      <c r="D106" s="1033" t="str">
        <f>+D80</f>
        <v>SABLE CONTRUCTION LTD</v>
      </c>
      <c r="AA106" s="1035"/>
      <c r="AB106" s="1035"/>
      <c r="AC106" s="1035"/>
      <c r="AD106" s="1035"/>
      <c r="AE106" s="1035"/>
      <c r="AF106" s="1035"/>
      <c r="AG106" s="1035"/>
      <c r="AH106" s="1035"/>
      <c r="AN106" s="1035"/>
      <c r="AV106" s="1035"/>
      <c r="BD106" s="1035"/>
      <c r="BS106" s="1064"/>
      <c r="BT106" s="1035"/>
      <c r="CG106" s="612"/>
      <c r="CI106" s="1035"/>
      <c r="DB106" s="1035"/>
      <c r="DC106" s="1035"/>
      <c r="DG106" s="1035"/>
      <c r="DH106" s="1035"/>
      <c r="DI106" s="1035"/>
      <c r="DJ106" s="1035"/>
      <c r="DK106" s="1035"/>
      <c r="DL106" s="1035"/>
      <c r="FF106" s="373"/>
    </row>
    <row r="107" spans="2:162">
      <c r="B107" s="831">
        <f ca="1">TODAY()</f>
        <v>43838</v>
      </c>
      <c r="D107" s="498" t="str">
        <f>+D81</f>
        <v>Down Shops</v>
      </c>
      <c r="G107" s="1041"/>
      <c r="AA107" s="1035"/>
      <c r="AB107" s="1035"/>
      <c r="AC107" s="1035"/>
      <c r="AD107" s="1035"/>
      <c r="AE107" s="1035"/>
      <c r="AF107" s="1035"/>
      <c r="AG107" s="1035"/>
      <c r="AH107" s="1035"/>
      <c r="AN107" s="1035"/>
      <c r="AV107" s="1035"/>
      <c r="BD107" s="1035"/>
      <c r="BS107" s="1064"/>
      <c r="BT107" s="1035"/>
      <c r="CG107" s="612"/>
      <c r="CI107" s="1035"/>
      <c r="DB107" s="1035"/>
      <c r="DC107" s="1035"/>
      <c r="DG107" s="1035"/>
      <c r="DH107" s="1035"/>
      <c r="DI107" s="1035"/>
      <c r="DJ107" s="1035"/>
      <c r="DK107" s="1035"/>
      <c r="DL107" s="1035"/>
      <c r="FF107" s="373"/>
    </row>
    <row r="108" spans="2:162">
      <c r="D108" s="498" t="str">
        <f>+D82</f>
        <v>P.O. Box 94607</v>
      </c>
      <c r="AA108" s="1035"/>
      <c r="AB108" s="1035"/>
      <c r="AC108" s="1035"/>
      <c r="AD108" s="1035"/>
      <c r="AE108" s="1035"/>
      <c r="AF108" s="1035"/>
      <c r="AG108" s="1035"/>
      <c r="AH108" s="1035"/>
      <c r="AN108" s="1035"/>
      <c r="AV108" s="1035"/>
      <c r="BD108" s="1035"/>
      <c r="BS108" s="1064"/>
      <c r="BT108" s="1035"/>
      <c r="CG108" s="612"/>
      <c r="CI108" s="1035"/>
      <c r="DB108" s="1035"/>
      <c r="DC108" s="1035"/>
      <c r="DG108" s="1035"/>
      <c r="DH108" s="1035"/>
      <c r="DI108" s="1035"/>
      <c r="DJ108" s="1035"/>
      <c r="DK108" s="1035"/>
      <c r="DL108" s="1035"/>
      <c r="FF108" s="373"/>
    </row>
    <row r="109" spans="2:162">
      <c r="AA109" s="1035"/>
      <c r="AB109" s="1035"/>
      <c r="AC109" s="1035"/>
      <c r="AD109" s="1035"/>
      <c r="AE109" s="1035"/>
      <c r="AF109" s="1035"/>
      <c r="AG109" s="1035"/>
      <c r="AH109" s="1035"/>
      <c r="AN109" s="1035"/>
      <c r="AV109" s="1035"/>
      <c r="BD109" s="1035"/>
      <c r="BS109" s="1064"/>
      <c r="BT109" s="1035"/>
      <c r="CG109" s="612"/>
      <c r="CI109" s="1035"/>
      <c r="DB109" s="1035"/>
      <c r="DC109" s="1035"/>
      <c r="DG109" s="1035"/>
      <c r="DH109" s="1035"/>
      <c r="DI109" s="1035"/>
      <c r="DJ109" s="1035"/>
      <c r="DK109" s="1035"/>
      <c r="DL109" s="1035"/>
      <c r="FF109" s="373"/>
    </row>
    <row r="110" spans="2:162">
      <c r="D110" s="1065" t="s">
        <v>851</v>
      </c>
      <c r="AA110" s="1035"/>
      <c r="AB110" s="1035"/>
      <c r="AC110" s="1035"/>
      <c r="AD110" s="1035"/>
      <c r="AE110" s="1035"/>
      <c r="AF110" s="1035"/>
      <c r="AG110" s="1035"/>
      <c r="AH110" s="1035"/>
      <c r="AN110" s="1035"/>
      <c r="AV110" s="1035"/>
      <c r="BD110" s="1035"/>
      <c r="BS110" s="1064"/>
      <c r="BT110" s="1035"/>
      <c r="CG110" s="612"/>
      <c r="CI110" s="1035"/>
      <c r="DB110" s="1035"/>
      <c r="DC110" s="1035"/>
      <c r="DG110" s="1035"/>
      <c r="DH110" s="1035"/>
      <c r="DI110" s="1035"/>
      <c r="DJ110" s="1035"/>
      <c r="DK110" s="1035"/>
      <c r="DL110" s="1035"/>
      <c r="FF110" s="373"/>
    </row>
    <row r="111" spans="2:162">
      <c r="AA111" s="1035"/>
      <c r="AB111" s="1035"/>
      <c r="AC111" s="1035"/>
      <c r="AD111" s="1035"/>
      <c r="AE111" s="1035"/>
      <c r="AF111" s="1035"/>
      <c r="AG111" s="1035"/>
      <c r="AH111" s="1035"/>
      <c r="AN111" s="1035"/>
      <c r="AV111" s="1035"/>
      <c r="BD111" s="1035"/>
      <c r="BS111" s="1064"/>
      <c r="BT111" s="1035"/>
      <c r="CG111" s="612"/>
      <c r="CI111" s="1035"/>
      <c r="DB111" s="1035"/>
      <c r="DC111" s="1035"/>
      <c r="DG111" s="1035"/>
      <c r="DH111" s="1035"/>
      <c r="DI111" s="1035"/>
      <c r="DJ111" s="1035"/>
      <c r="DK111" s="1035"/>
      <c r="DL111" s="1035"/>
      <c r="FF111" s="373"/>
    </row>
    <row r="112" spans="2:162">
      <c r="C112" s="1051" t="str">
        <f>+C86</f>
        <v xml:space="preserve">         Reporting Period from 01/01/2019 to 01/08/2020</v>
      </c>
      <c r="AA112" s="1035"/>
      <c r="AB112" s="1035"/>
      <c r="AC112" s="1035"/>
      <c r="AD112" s="1035"/>
      <c r="AE112" s="1035"/>
      <c r="AF112" s="1035"/>
      <c r="AG112" s="1035"/>
      <c r="AH112" s="1035"/>
      <c r="AN112" s="1035"/>
      <c r="AV112" s="1035"/>
      <c r="BD112" s="1035"/>
      <c r="BS112" s="1064"/>
      <c r="BT112" s="1035"/>
      <c r="CG112" s="612"/>
      <c r="CI112" s="1035"/>
      <c r="DB112" s="1035"/>
      <c r="DC112" s="1035"/>
      <c r="DG112" s="1035"/>
      <c r="DH112" s="1035"/>
      <c r="DI112" s="1035"/>
      <c r="DJ112" s="1035"/>
      <c r="DK112" s="1035"/>
      <c r="DL112" s="1035"/>
      <c r="FF112" s="373"/>
    </row>
    <row r="113" spans="3:162">
      <c r="AA113" s="1035"/>
      <c r="AB113" s="1035"/>
      <c r="AC113" s="1035"/>
      <c r="AD113" s="1035"/>
      <c r="AE113" s="1035"/>
      <c r="AF113" s="1035"/>
      <c r="AG113" s="1035"/>
      <c r="AH113" s="1035"/>
      <c r="AN113" s="1035"/>
      <c r="AV113" s="1035"/>
      <c r="BD113" s="1035"/>
      <c r="BS113" s="1064"/>
      <c r="BT113" s="1035"/>
      <c r="CG113" s="612"/>
      <c r="CI113" s="1035"/>
      <c r="DB113" s="1035"/>
      <c r="DC113" s="1035"/>
      <c r="DG113" s="1035"/>
      <c r="DH113" s="1035"/>
      <c r="DI113" s="1035"/>
      <c r="DJ113" s="1035"/>
      <c r="DK113" s="1035"/>
      <c r="DL113" s="1035"/>
      <c r="FF113" s="373"/>
    </row>
    <row r="114" spans="3:162">
      <c r="AA114" s="1035"/>
      <c r="AB114" s="1035"/>
      <c r="AC114" s="1035"/>
      <c r="AD114" s="1035"/>
      <c r="AE114" s="1035"/>
      <c r="AF114" s="1035"/>
      <c r="AG114" s="1035"/>
      <c r="AH114" s="1035"/>
      <c r="AN114" s="1035"/>
      <c r="AV114" s="1035"/>
      <c r="BD114" s="1035"/>
      <c r="BS114" s="1064"/>
      <c r="BT114" s="1035"/>
      <c r="CG114" s="612"/>
      <c r="CI114" s="1035"/>
      <c r="DB114" s="1035"/>
      <c r="DC114" s="1035"/>
      <c r="DG114" s="1035"/>
      <c r="DH114" s="1035"/>
      <c r="DI114" s="1035"/>
      <c r="DJ114" s="1035"/>
      <c r="DK114" s="1035"/>
      <c r="DL114" s="1035"/>
      <c r="FF114" s="373"/>
    </row>
    <row r="115" spans="3:162">
      <c r="C115" s="1065" t="s">
        <v>1185</v>
      </c>
      <c r="F115" s="1045">
        <f>+Qreport!D1</f>
        <v>0</v>
      </c>
      <c r="AA115" s="1035"/>
      <c r="AB115" s="1035"/>
      <c r="AC115" s="1035"/>
      <c r="AD115" s="1035"/>
      <c r="AE115" s="1035"/>
      <c r="AF115" s="1035"/>
      <c r="AG115" s="1035"/>
      <c r="AH115" s="1035"/>
      <c r="AN115" s="1035"/>
      <c r="AV115" s="1035"/>
      <c r="BD115" s="1035"/>
      <c r="BS115" s="1064"/>
      <c r="BT115" s="1035"/>
      <c r="CG115" s="612"/>
      <c r="CI115" s="1035"/>
      <c r="DB115" s="1035"/>
      <c r="DC115" s="1035"/>
      <c r="DG115" s="1035"/>
      <c r="DH115" s="1035"/>
      <c r="DI115" s="1035"/>
      <c r="DJ115" s="1035"/>
      <c r="DK115" s="1035"/>
      <c r="DL115" s="1035"/>
      <c r="FF115" s="1045">
        <f>+Qreport!FD1</f>
        <v>0</v>
      </c>
    </row>
    <row r="116" spans="3:162">
      <c r="C116" s="1065" t="s">
        <v>1184</v>
      </c>
      <c r="AA116" s="1035"/>
      <c r="AB116" s="1035"/>
      <c r="AC116" s="1035"/>
      <c r="AD116" s="1035"/>
      <c r="AE116" s="1035"/>
      <c r="AF116" s="1035"/>
      <c r="AG116" s="1035"/>
      <c r="AH116" s="1035"/>
      <c r="AN116" s="1035"/>
      <c r="AV116" s="1035"/>
      <c r="BD116" s="1035"/>
      <c r="BS116" s="1064"/>
      <c r="BT116" s="1035"/>
      <c r="CG116" s="612"/>
      <c r="CI116" s="1035"/>
      <c r="DB116" s="1035"/>
      <c r="DC116" s="1035"/>
      <c r="DG116" s="1035"/>
      <c r="DH116" s="1035"/>
      <c r="DI116" s="1035"/>
      <c r="DJ116" s="1035"/>
      <c r="DK116" s="1035"/>
      <c r="DL116" s="1035"/>
      <c r="FF116" s="373"/>
    </row>
    <row r="117" spans="3:162" ht="15">
      <c r="C117" s="1084" t="s">
        <v>1183</v>
      </c>
      <c r="D117" s="1085"/>
      <c r="F117" s="1045">
        <f>+Qreport!E1</f>
        <v>0</v>
      </c>
      <c r="AA117" s="1035"/>
      <c r="AB117" s="1035"/>
      <c r="AC117" s="1035"/>
      <c r="AD117" s="1035"/>
      <c r="AE117" s="1035"/>
      <c r="AF117" s="1035"/>
      <c r="AG117" s="1035"/>
      <c r="AH117" s="1035"/>
      <c r="AN117" s="1035"/>
      <c r="AV117" s="1035"/>
      <c r="BD117" s="1035"/>
      <c r="BS117" s="1064"/>
      <c r="BT117" s="1035"/>
      <c r="CG117" s="612"/>
      <c r="CI117" s="1035"/>
      <c r="DB117" s="1035"/>
      <c r="DC117" s="1035"/>
      <c r="DG117" s="1035"/>
      <c r="DH117" s="1035"/>
      <c r="DI117" s="1035"/>
      <c r="DJ117" s="1035"/>
      <c r="DK117" s="1035"/>
      <c r="DL117" s="1035"/>
      <c r="FF117" s="1045">
        <f>+Qreport!FE1</f>
        <v>0</v>
      </c>
    </row>
    <row r="118" spans="3:162" ht="15">
      <c r="C118" s="1084" t="s">
        <v>1182</v>
      </c>
      <c r="F118" s="1086">
        <f>+Qreport!F1</f>
        <v>0</v>
      </c>
      <c r="AA118" s="1035"/>
      <c r="AB118" s="1035"/>
      <c r="AC118" s="1035"/>
      <c r="AD118" s="1035"/>
      <c r="AE118" s="1035"/>
      <c r="AF118" s="1035"/>
      <c r="AG118" s="1035"/>
      <c r="AH118" s="1035"/>
      <c r="AN118" s="1035"/>
      <c r="AV118" s="1035"/>
      <c r="BD118" s="1035"/>
      <c r="BS118" s="1064"/>
      <c r="BT118" s="1035"/>
      <c r="CG118" s="612"/>
      <c r="CI118" s="1035"/>
      <c r="DB118" s="1035"/>
      <c r="DC118" s="1035"/>
      <c r="DG118" s="1035"/>
      <c r="DH118" s="1035"/>
      <c r="DI118" s="1035"/>
      <c r="DJ118" s="1035"/>
      <c r="DK118" s="1035"/>
      <c r="DL118" s="1035"/>
      <c r="FF118" s="1086">
        <f>+Qreport!FF1</f>
        <v>0</v>
      </c>
    </row>
    <row r="119" spans="3:162" ht="15">
      <c r="C119" s="1087"/>
      <c r="D119" s="1085"/>
      <c r="AA119" s="1035"/>
      <c r="AB119" s="1035"/>
      <c r="AC119" s="1035"/>
      <c r="AD119" s="1035"/>
      <c r="AE119" s="1035"/>
      <c r="AF119" s="1035"/>
      <c r="AG119" s="1035"/>
      <c r="AH119" s="1035"/>
      <c r="AN119" s="1035"/>
      <c r="AV119" s="1035"/>
      <c r="BD119" s="1035"/>
      <c r="BS119" s="1064"/>
      <c r="BT119" s="1035"/>
      <c r="CG119" s="612"/>
      <c r="CI119" s="1035"/>
      <c r="DB119" s="1035"/>
      <c r="DC119" s="1035"/>
      <c r="DG119" s="1035"/>
      <c r="DH119" s="1035"/>
      <c r="DI119" s="1035"/>
      <c r="DJ119" s="1035"/>
      <c r="DK119" s="1035"/>
      <c r="DL119" s="1035"/>
      <c r="FF119" s="373"/>
    </row>
    <row r="120" spans="3:162" ht="15">
      <c r="C120" s="1088" t="s">
        <v>1179</v>
      </c>
      <c r="AA120" s="1035"/>
      <c r="AB120" s="1035"/>
      <c r="AC120" s="1035"/>
      <c r="AD120" s="1035"/>
      <c r="AE120" s="1035"/>
      <c r="AF120" s="1035"/>
      <c r="AG120" s="1035"/>
      <c r="AH120" s="1035"/>
      <c r="AN120" s="1035"/>
      <c r="AV120" s="1035"/>
      <c r="BD120" s="1035"/>
      <c r="BS120" s="1064"/>
      <c r="BT120" s="1035"/>
      <c r="CG120" s="612"/>
      <c r="CI120" s="1035"/>
      <c r="DB120" s="1035"/>
      <c r="DC120" s="1035"/>
      <c r="DG120" s="1035"/>
      <c r="DH120" s="1035"/>
      <c r="DI120" s="1035"/>
      <c r="DJ120" s="1035"/>
      <c r="DK120" s="1035"/>
      <c r="DL120" s="1035"/>
      <c r="FF120" s="373"/>
    </row>
    <row r="121" spans="3:162" ht="15">
      <c r="C121" s="1084" t="s">
        <v>1181</v>
      </c>
      <c r="D121" s="1089"/>
      <c r="F121" s="1045">
        <f>+Qreport!G1</f>
        <v>0</v>
      </c>
      <c r="AA121" s="1035"/>
      <c r="AB121" s="1035"/>
      <c r="AC121" s="1035"/>
      <c r="AD121" s="1035"/>
      <c r="AE121" s="1035"/>
      <c r="AF121" s="1035"/>
      <c r="AG121" s="1035"/>
      <c r="AH121" s="1035"/>
      <c r="AN121" s="1035"/>
      <c r="AV121" s="1035"/>
      <c r="BD121" s="1035"/>
      <c r="BS121" s="1064"/>
      <c r="BT121" s="1035"/>
      <c r="CG121" s="612"/>
      <c r="CI121" s="1035"/>
      <c r="DB121" s="1035"/>
      <c r="DC121" s="1035"/>
      <c r="DG121" s="1035"/>
      <c r="DH121" s="1035"/>
      <c r="DI121" s="1035"/>
      <c r="DJ121" s="1035"/>
      <c r="DK121" s="1035"/>
      <c r="DL121" s="1035"/>
      <c r="FF121" s="1045">
        <f>+Qreport!FG1</f>
        <v>0</v>
      </c>
    </row>
    <row r="122" spans="3:162" ht="15">
      <c r="C122" s="1090" t="s">
        <v>826</v>
      </c>
      <c r="F122" s="1091">
        <f>+Qreport!H1</f>
        <v>0</v>
      </c>
      <c r="AA122" s="1035"/>
      <c r="AB122" s="1035"/>
      <c r="AC122" s="1035"/>
      <c r="AD122" s="1035"/>
      <c r="AE122" s="1035"/>
      <c r="AF122" s="1035"/>
      <c r="AG122" s="1035"/>
      <c r="AH122" s="1035"/>
      <c r="AN122" s="1035"/>
      <c r="AV122" s="1035"/>
      <c r="BD122" s="1035"/>
      <c r="BS122" s="1064"/>
      <c r="BT122" s="1035"/>
      <c r="CG122" s="612"/>
      <c r="CI122" s="1035"/>
      <c r="DB122" s="1035"/>
      <c r="DC122" s="1035"/>
      <c r="DG122" s="1035"/>
      <c r="DH122" s="1035"/>
      <c r="DI122" s="1035"/>
      <c r="DJ122" s="1035"/>
      <c r="DK122" s="1035"/>
      <c r="DL122" s="1035"/>
      <c r="FF122" s="1091">
        <f>+Qreport!FH1</f>
        <v>0</v>
      </c>
    </row>
    <row r="123" spans="3:162" ht="15">
      <c r="C123" s="1087"/>
      <c r="D123" s="1085"/>
      <c r="AA123" s="1035"/>
      <c r="AB123" s="1035"/>
      <c r="AC123" s="1035"/>
      <c r="AD123" s="1035"/>
      <c r="AE123" s="1035"/>
      <c r="AF123" s="1035"/>
      <c r="AG123" s="1035"/>
      <c r="AH123" s="1035"/>
      <c r="AN123" s="1035"/>
      <c r="AV123" s="1035"/>
      <c r="BD123" s="1035"/>
      <c r="BS123" s="1064"/>
      <c r="BT123" s="1035"/>
      <c r="CG123" s="612"/>
      <c r="CI123" s="1035"/>
      <c r="DB123" s="1035"/>
      <c r="DC123" s="1035"/>
      <c r="DG123" s="1035"/>
      <c r="DH123" s="1035"/>
      <c r="DI123" s="1035"/>
      <c r="DJ123" s="1035"/>
      <c r="DK123" s="1035"/>
      <c r="DL123" s="1035"/>
      <c r="FF123" s="373"/>
    </row>
    <row r="124" spans="3:162" ht="15">
      <c r="C124" s="1092" t="str">
        <f>"State or Other Local Tax ("&amp;TaxRate!E4&amp;") Wage"</f>
        <v>State or Other Local Tax (SDI) Wage</v>
      </c>
      <c r="D124" s="1085"/>
      <c r="F124" s="1093">
        <f>+Qreport!I1</f>
        <v>0</v>
      </c>
      <c r="AA124" s="1035"/>
      <c r="AB124" s="1035"/>
      <c r="AC124" s="1035"/>
      <c r="AD124" s="1035"/>
      <c r="AE124" s="1035"/>
      <c r="AF124" s="1035"/>
      <c r="AG124" s="1035"/>
      <c r="AH124" s="1035"/>
      <c r="AN124" s="1035"/>
      <c r="AV124" s="1035"/>
      <c r="BD124" s="1035"/>
      <c r="BS124" s="1064"/>
      <c r="BT124" s="1035"/>
      <c r="CG124" s="612"/>
      <c r="CI124" s="1035"/>
      <c r="DB124" s="1035"/>
      <c r="DC124" s="1035"/>
      <c r="DG124" s="1035"/>
      <c r="DH124" s="1035"/>
      <c r="DI124" s="1035"/>
      <c r="DJ124" s="1035"/>
      <c r="DK124" s="1035"/>
      <c r="DL124" s="1035"/>
      <c r="FF124" s="1093">
        <f>+Qreport!FI1</f>
        <v>0</v>
      </c>
    </row>
    <row r="125" spans="3:162" ht="15">
      <c r="C125" s="1087"/>
      <c r="D125" s="1085"/>
      <c r="AA125" s="1035"/>
      <c r="AB125" s="1035"/>
      <c r="AC125" s="1035"/>
      <c r="AD125" s="1035"/>
      <c r="AE125" s="1035"/>
      <c r="AF125" s="1035"/>
      <c r="AG125" s="1035"/>
      <c r="AH125" s="1035"/>
      <c r="AN125" s="1035"/>
      <c r="AV125" s="1035"/>
      <c r="BD125" s="1035"/>
      <c r="BS125" s="1064"/>
      <c r="BT125" s="1035"/>
      <c r="CG125" s="612"/>
      <c r="CI125" s="1035"/>
      <c r="DB125" s="1035"/>
      <c r="DC125" s="1035"/>
      <c r="DG125" s="1035"/>
      <c r="DH125" s="1035"/>
      <c r="DI125" s="1035"/>
      <c r="DJ125" s="1035"/>
      <c r="DK125" s="1035"/>
      <c r="DL125" s="1035"/>
      <c r="FF125" s="373"/>
    </row>
    <row r="126" spans="3:162" ht="15">
      <c r="C126" s="1088" t="s">
        <v>1180</v>
      </c>
      <c r="AA126" s="1035"/>
      <c r="AB126" s="1035"/>
      <c r="AC126" s="1035"/>
      <c r="AD126" s="1035"/>
      <c r="AE126" s="1035"/>
      <c r="AF126" s="1035"/>
      <c r="AG126" s="1035"/>
      <c r="AH126" s="1035"/>
      <c r="AN126" s="1035"/>
      <c r="AV126" s="1035"/>
      <c r="BD126" s="1035"/>
      <c r="BS126" s="1064"/>
      <c r="BT126" s="1035"/>
      <c r="CG126" s="612"/>
      <c r="CI126" s="1035"/>
      <c r="DB126" s="1035"/>
      <c r="DC126" s="1035"/>
      <c r="DG126" s="1035"/>
      <c r="DH126" s="1035"/>
      <c r="DI126" s="1035"/>
      <c r="DJ126" s="1035"/>
      <c r="DK126" s="1035"/>
      <c r="DL126" s="1035"/>
      <c r="FF126" s="373"/>
    </row>
    <row r="127" spans="3:162" ht="15">
      <c r="C127" s="1090" t="s">
        <v>328</v>
      </c>
      <c r="D127" s="1085"/>
      <c r="F127" s="1045">
        <f>+Qreport!U1</f>
        <v>0</v>
      </c>
      <c r="AA127" s="1035"/>
      <c r="AB127" s="1035"/>
      <c r="AC127" s="1035"/>
      <c r="AD127" s="1035"/>
      <c r="AE127" s="1035"/>
      <c r="AF127" s="1035"/>
      <c r="AG127" s="1035"/>
      <c r="AH127" s="1035"/>
      <c r="AN127" s="1035"/>
      <c r="AV127" s="1035"/>
      <c r="BD127" s="1035"/>
      <c r="BS127" s="1064"/>
      <c r="BT127" s="1035"/>
      <c r="CG127" s="612"/>
      <c r="CI127" s="1035"/>
      <c r="DB127" s="1035"/>
      <c r="DC127" s="1035"/>
      <c r="DG127" s="1035"/>
      <c r="DH127" s="1035"/>
      <c r="DI127" s="1035"/>
      <c r="DJ127" s="1035"/>
      <c r="DK127" s="1035"/>
      <c r="DL127" s="1035"/>
      <c r="FF127" s="1045">
        <f>+Qreport!FU1</f>
        <v>0</v>
      </c>
    </row>
    <row r="128" spans="3:162" ht="15">
      <c r="C128" s="1087" t="s">
        <v>329</v>
      </c>
      <c r="F128" s="1086">
        <f>+Qreport!V1</f>
        <v>0</v>
      </c>
      <c r="AA128" s="1035"/>
      <c r="AB128" s="1035"/>
      <c r="AC128" s="1035"/>
      <c r="AD128" s="1035"/>
      <c r="AE128" s="1035"/>
      <c r="AF128" s="1035"/>
      <c r="AG128" s="1035"/>
      <c r="AH128" s="1035"/>
      <c r="AN128" s="1035"/>
      <c r="AV128" s="1035"/>
      <c r="BD128" s="1035"/>
      <c r="BS128" s="1064"/>
      <c r="BT128" s="1035"/>
      <c r="CG128" s="612"/>
      <c r="CI128" s="1035"/>
      <c r="DB128" s="1035"/>
      <c r="DC128" s="1035"/>
      <c r="DG128" s="1035"/>
      <c r="DH128" s="1035"/>
      <c r="DI128" s="1035"/>
      <c r="DJ128" s="1035"/>
      <c r="DK128" s="1035"/>
      <c r="DL128" s="1035"/>
      <c r="FF128" s="1086">
        <f>+Qreport!FV1</f>
        <v>0</v>
      </c>
    </row>
    <row r="129" spans="3:162">
      <c r="C129" s="1094"/>
      <c r="AA129" s="1035"/>
      <c r="AB129" s="1035"/>
      <c r="AC129" s="1035"/>
      <c r="AD129" s="1035"/>
      <c r="AE129" s="1035"/>
      <c r="AF129" s="1035"/>
      <c r="AG129" s="1035"/>
      <c r="AH129" s="1035"/>
      <c r="AN129" s="1035"/>
      <c r="AV129" s="1035"/>
      <c r="BD129" s="1035"/>
      <c r="BS129" s="1064"/>
      <c r="BT129" s="1035"/>
      <c r="CG129" s="612"/>
      <c r="CI129" s="1035"/>
      <c r="DB129" s="1035"/>
      <c r="DC129" s="1035"/>
      <c r="DG129" s="1035"/>
      <c r="DH129" s="1035"/>
      <c r="DI129" s="1035"/>
      <c r="DJ129" s="1035"/>
      <c r="DK129" s="1035"/>
      <c r="DL129" s="1035"/>
      <c r="FF129" s="373"/>
    </row>
    <row r="130" spans="3:162">
      <c r="AA130" s="1035"/>
      <c r="AB130" s="1035"/>
      <c r="AC130" s="1035"/>
      <c r="AD130" s="1035"/>
      <c r="AE130" s="1035"/>
      <c r="AF130" s="1035"/>
      <c r="AG130" s="1035"/>
      <c r="AH130" s="1035"/>
      <c r="AN130" s="1035"/>
      <c r="AV130" s="1035"/>
      <c r="BD130" s="1035"/>
      <c r="BS130" s="1064"/>
      <c r="BT130" s="1035"/>
      <c r="CG130" s="612"/>
      <c r="CI130" s="1035"/>
      <c r="DB130" s="1035"/>
      <c r="DC130" s="1035"/>
      <c r="DG130" s="1035"/>
      <c r="DH130" s="1035"/>
      <c r="DI130" s="1035"/>
      <c r="DJ130" s="1035"/>
      <c r="DK130" s="1035"/>
      <c r="DL130" s="1035"/>
    </row>
    <row r="131" spans="3:162">
      <c r="AA131" s="1035"/>
      <c r="AB131" s="1035"/>
      <c r="AC131" s="1035"/>
      <c r="AD131" s="1035"/>
      <c r="AE131" s="1035"/>
      <c r="AF131" s="1035"/>
      <c r="AG131" s="1035"/>
      <c r="AH131" s="1035"/>
      <c r="AN131" s="1035"/>
      <c r="AV131" s="1035"/>
      <c r="BD131" s="1035"/>
      <c r="BS131" s="1064"/>
      <c r="BT131" s="1035"/>
      <c r="CG131" s="612"/>
      <c r="CI131" s="1035"/>
      <c r="DB131" s="1035"/>
      <c r="DC131" s="1035"/>
      <c r="DG131" s="1035"/>
      <c r="DH131" s="1035"/>
      <c r="DI131" s="1035"/>
      <c r="DJ131" s="1035"/>
      <c r="DK131" s="1035"/>
      <c r="DL131" s="1035"/>
    </row>
    <row r="132" spans="3:162">
      <c r="AA132" s="1035"/>
      <c r="AB132" s="1035"/>
      <c r="AC132" s="1035"/>
      <c r="AD132" s="1035"/>
      <c r="AE132" s="1035"/>
      <c r="AF132" s="1035"/>
      <c r="AG132" s="1035"/>
      <c r="AH132" s="1035"/>
      <c r="AN132" s="1035"/>
      <c r="AV132" s="1035"/>
      <c r="BD132" s="1035"/>
      <c r="BS132" s="1064"/>
      <c r="BT132" s="1035"/>
      <c r="CG132" s="612"/>
      <c r="CI132" s="1035"/>
      <c r="DB132" s="1035"/>
      <c r="DC132" s="1035"/>
      <c r="DG132" s="1035"/>
      <c r="DH132" s="1035"/>
      <c r="DI132" s="1035"/>
      <c r="DJ132" s="1035"/>
      <c r="DK132" s="1035"/>
      <c r="DL132" s="1035"/>
    </row>
    <row r="133" spans="3:162">
      <c r="AA133" s="1035"/>
      <c r="AB133" s="1035"/>
      <c r="AC133" s="1035"/>
      <c r="AD133" s="1035"/>
      <c r="AE133" s="1035"/>
      <c r="AF133" s="1035"/>
      <c r="AG133" s="1035"/>
      <c r="AH133" s="1035"/>
      <c r="AN133" s="1035"/>
      <c r="AV133" s="1035"/>
      <c r="BD133" s="1035"/>
      <c r="BS133" s="1064"/>
      <c r="BT133" s="1035"/>
      <c r="CG133" s="612"/>
      <c r="CI133" s="1035"/>
      <c r="DB133" s="1035"/>
      <c r="DC133" s="1035"/>
      <c r="DG133" s="1035"/>
      <c r="DH133" s="1035"/>
      <c r="DI133" s="1035"/>
      <c r="DJ133" s="1035"/>
      <c r="DK133" s="1035"/>
      <c r="DL133" s="1035"/>
    </row>
    <row r="134" spans="3:162">
      <c r="AA134" s="1035"/>
      <c r="AB134" s="1035"/>
      <c r="AC134" s="1035"/>
      <c r="AD134" s="1035"/>
      <c r="AE134" s="1035"/>
      <c r="AF134" s="1035"/>
      <c r="AG134" s="1035"/>
      <c r="AH134" s="1035"/>
      <c r="AN134" s="1035"/>
      <c r="AV134" s="1035"/>
      <c r="BD134" s="1035"/>
      <c r="BS134" s="1064"/>
      <c r="BT134" s="1035"/>
      <c r="CG134" s="612"/>
      <c r="CI134" s="1035"/>
      <c r="DB134" s="1035"/>
      <c r="DC134" s="1035"/>
      <c r="DG134" s="1035"/>
      <c r="DH134" s="1035"/>
      <c r="DI134" s="1035"/>
      <c r="DJ134" s="1035"/>
      <c r="DK134" s="1035"/>
      <c r="DL134" s="1035"/>
    </row>
    <row r="135" spans="3:162">
      <c r="AA135" s="1035"/>
      <c r="AB135" s="1035"/>
      <c r="AC135" s="1035"/>
      <c r="AD135" s="1035"/>
      <c r="AE135" s="1035"/>
      <c r="AF135" s="1035"/>
      <c r="AG135" s="1035"/>
      <c r="AH135" s="1035"/>
      <c r="AN135" s="1035"/>
      <c r="AV135" s="1035"/>
      <c r="BD135" s="1035"/>
      <c r="BS135" s="1064"/>
      <c r="BT135" s="1035"/>
      <c r="CG135" s="612"/>
      <c r="CI135" s="1035"/>
      <c r="DB135" s="1035"/>
      <c r="DC135" s="1035"/>
      <c r="DG135" s="1035"/>
      <c r="DH135" s="1035"/>
      <c r="DI135" s="1035"/>
      <c r="DJ135" s="1035"/>
      <c r="DK135" s="1035"/>
      <c r="DL135" s="1035"/>
    </row>
    <row r="136" spans="3:162">
      <c r="AA136" s="1035"/>
      <c r="AB136" s="1035"/>
      <c r="AC136" s="1035"/>
      <c r="AD136" s="1035"/>
      <c r="AE136" s="1035"/>
      <c r="AF136" s="1035"/>
      <c r="AG136" s="1035"/>
      <c r="AH136" s="1035"/>
      <c r="AN136" s="1035"/>
      <c r="AV136" s="1035"/>
      <c r="BD136" s="1035"/>
      <c r="BS136" s="1064"/>
      <c r="BT136" s="1035"/>
      <c r="CG136" s="612"/>
      <c r="CI136" s="1035"/>
      <c r="DB136" s="1035"/>
      <c r="DC136" s="1035"/>
      <c r="DG136" s="1035"/>
      <c r="DH136" s="1035"/>
      <c r="DI136" s="1035"/>
      <c r="DJ136" s="1035"/>
      <c r="DK136" s="1035"/>
      <c r="DL136" s="1035"/>
    </row>
    <row r="137" spans="3:162">
      <c r="AA137" s="1035"/>
      <c r="AB137" s="1035"/>
      <c r="AC137" s="1035"/>
      <c r="AD137" s="1035"/>
      <c r="AE137" s="1035"/>
      <c r="AF137" s="1035"/>
      <c r="AG137" s="1035"/>
      <c r="AH137" s="1035"/>
      <c r="AN137" s="1035"/>
      <c r="AV137" s="1035"/>
      <c r="BD137" s="1035"/>
      <c r="BS137" s="1064"/>
      <c r="BT137" s="1035"/>
      <c r="CG137" s="612"/>
      <c r="CI137" s="1035"/>
      <c r="DB137" s="1035"/>
      <c r="DC137" s="1035"/>
      <c r="DG137" s="1035"/>
      <c r="DH137" s="1035"/>
      <c r="DI137" s="1035"/>
      <c r="DJ137" s="1035"/>
      <c r="DK137" s="1035"/>
      <c r="DL137" s="1035"/>
    </row>
    <row r="138" spans="3:162">
      <c r="AA138" s="1035"/>
      <c r="AB138" s="1035"/>
      <c r="AC138" s="1035"/>
      <c r="AD138" s="1035"/>
      <c r="AE138" s="1035"/>
      <c r="AF138" s="1035"/>
      <c r="AG138" s="1035"/>
      <c r="AH138" s="1035"/>
      <c r="AN138" s="1035"/>
      <c r="AV138" s="1035"/>
      <c r="BD138" s="1035"/>
      <c r="BS138" s="1064"/>
      <c r="BT138" s="1035"/>
      <c r="CG138" s="612"/>
      <c r="CI138" s="1035"/>
      <c r="DB138" s="1035"/>
      <c r="DC138" s="1035"/>
      <c r="DG138" s="1035"/>
      <c r="DH138" s="1035"/>
      <c r="DI138" s="1035"/>
      <c r="DJ138" s="1035"/>
      <c r="DK138" s="1035"/>
      <c r="DL138" s="1035"/>
    </row>
    <row r="139" spans="3:162">
      <c r="AA139" s="1035"/>
      <c r="AB139" s="1035"/>
      <c r="AC139" s="1035"/>
      <c r="AD139" s="1035"/>
      <c r="AE139" s="1035"/>
      <c r="AF139" s="1035"/>
      <c r="AG139" s="1035"/>
      <c r="AH139" s="1035"/>
      <c r="AN139" s="1035"/>
      <c r="AV139" s="1035"/>
      <c r="BD139" s="1035"/>
      <c r="BS139" s="1064"/>
      <c r="BT139" s="1035"/>
      <c r="CG139" s="612"/>
      <c r="CI139" s="1035"/>
      <c r="DB139" s="1035"/>
      <c r="DC139" s="1035"/>
      <c r="DG139" s="1035"/>
      <c r="DH139" s="1035"/>
      <c r="DI139" s="1035"/>
      <c r="DJ139" s="1035"/>
      <c r="DK139" s="1035"/>
      <c r="DL139" s="1035"/>
    </row>
    <row r="140" spans="3:162">
      <c r="AA140" s="1035"/>
      <c r="AB140" s="1035"/>
      <c r="AC140" s="1035"/>
      <c r="AD140" s="1035"/>
      <c r="AE140" s="1035"/>
      <c r="AF140" s="1035"/>
      <c r="AG140" s="1035"/>
      <c r="AH140" s="1035"/>
      <c r="AN140" s="1035"/>
      <c r="AV140" s="1035"/>
      <c r="BD140" s="1035"/>
      <c r="BS140" s="1064"/>
      <c r="BT140" s="1035"/>
      <c r="CG140" s="612"/>
      <c r="CI140" s="1035"/>
      <c r="DB140" s="1035"/>
      <c r="DC140" s="1035"/>
      <c r="DG140" s="1035"/>
      <c r="DH140" s="1035"/>
      <c r="DI140" s="1035"/>
      <c r="DJ140" s="1035"/>
      <c r="DK140" s="1035"/>
      <c r="DL140" s="1035"/>
    </row>
    <row r="141" spans="3:162">
      <c r="AA141" s="1035"/>
      <c r="AB141" s="1035"/>
      <c r="AC141" s="1035"/>
      <c r="AD141" s="1035"/>
      <c r="AE141" s="1035"/>
      <c r="AF141" s="1035"/>
      <c r="AG141" s="1035"/>
      <c r="AH141" s="1035"/>
      <c r="AN141" s="1035"/>
      <c r="AV141" s="1035"/>
      <c r="BD141" s="1035"/>
      <c r="BS141" s="1064"/>
      <c r="BT141" s="1035"/>
      <c r="CG141" s="612"/>
      <c r="CI141" s="1035"/>
      <c r="DB141" s="1035"/>
      <c r="DC141" s="1035"/>
      <c r="DG141" s="1035"/>
      <c r="DH141" s="1035"/>
      <c r="DI141" s="1035"/>
      <c r="DJ141" s="1035"/>
      <c r="DK141" s="1035"/>
      <c r="DL141" s="1035"/>
    </row>
    <row r="142" spans="3:162">
      <c r="AA142" s="1035"/>
      <c r="AB142" s="1035"/>
      <c r="AC142" s="1035"/>
      <c r="AD142" s="1035"/>
      <c r="AE142" s="1035"/>
      <c r="AF142" s="1035"/>
      <c r="AG142" s="1035"/>
      <c r="AH142" s="1035"/>
      <c r="AN142" s="1035"/>
      <c r="AV142" s="1035"/>
      <c r="BD142" s="1035"/>
      <c r="BS142" s="1064"/>
      <c r="BT142" s="1035"/>
      <c r="CG142" s="612"/>
      <c r="CI142" s="1035"/>
      <c r="DB142" s="1035"/>
      <c r="DC142" s="1035"/>
      <c r="DG142" s="1035"/>
      <c r="DH142" s="1035"/>
      <c r="DI142" s="1035"/>
      <c r="DJ142" s="1035"/>
      <c r="DK142" s="1035"/>
      <c r="DL142" s="1035"/>
    </row>
    <row r="143" spans="3:162">
      <c r="AA143" s="1035"/>
      <c r="AB143" s="1035"/>
      <c r="AC143" s="1035"/>
      <c r="AD143" s="1035"/>
      <c r="AE143" s="1035"/>
      <c r="AF143" s="1035"/>
      <c r="AG143" s="1035"/>
      <c r="AH143" s="1035"/>
      <c r="AN143" s="1035"/>
      <c r="AV143" s="1035"/>
      <c r="BD143" s="1035"/>
      <c r="BS143" s="1064"/>
      <c r="BT143" s="1035"/>
      <c r="CG143" s="612"/>
      <c r="CI143" s="1035"/>
      <c r="DB143" s="1035"/>
      <c r="DC143" s="1035"/>
      <c r="DG143" s="1035"/>
      <c r="DH143" s="1035"/>
      <c r="DI143" s="1035"/>
      <c r="DJ143" s="1035"/>
      <c r="DK143" s="1035"/>
      <c r="DL143" s="1035"/>
    </row>
    <row r="144" spans="3:162">
      <c r="AA144" s="1035"/>
      <c r="AB144" s="1035"/>
      <c r="AC144" s="1035"/>
      <c r="AD144" s="1035"/>
      <c r="AE144" s="1035"/>
      <c r="AF144" s="1035"/>
      <c r="AG144" s="1035"/>
      <c r="AH144" s="1035"/>
      <c r="AN144" s="1035"/>
      <c r="AV144" s="1035"/>
      <c r="BD144" s="1035"/>
      <c r="BS144" s="1064"/>
      <c r="BT144" s="1035"/>
      <c r="CG144" s="612"/>
      <c r="CI144" s="1035"/>
      <c r="DB144" s="1035"/>
      <c r="DC144" s="1035"/>
      <c r="DG144" s="1035"/>
      <c r="DH144" s="1035"/>
      <c r="DI144" s="1035"/>
      <c r="DJ144" s="1035"/>
      <c r="DK144" s="1035"/>
      <c r="DL144" s="1035"/>
    </row>
    <row r="145" spans="27:116">
      <c r="AA145" s="1035"/>
      <c r="AB145" s="1035"/>
      <c r="AC145" s="1035"/>
      <c r="AD145" s="1035"/>
      <c r="AE145" s="1035"/>
      <c r="AF145" s="1035"/>
      <c r="AG145" s="1035"/>
      <c r="AH145" s="1035"/>
      <c r="AN145" s="1035"/>
      <c r="AV145" s="1035"/>
      <c r="BD145" s="1035"/>
      <c r="BS145" s="1064"/>
      <c r="BT145" s="1035"/>
      <c r="CG145" s="612"/>
      <c r="CI145" s="1035"/>
      <c r="DB145" s="1035"/>
      <c r="DC145" s="1035"/>
      <c r="DG145" s="1035"/>
      <c r="DH145" s="1035"/>
      <c r="DI145" s="1035"/>
      <c r="DJ145" s="1035"/>
      <c r="DK145" s="1035"/>
      <c r="DL145" s="1035"/>
    </row>
    <row r="146" spans="27:116">
      <c r="AA146" s="1035"/>
      <c r="AB146" s="1035"/>
      <c r="AC146" s="1035"/>
      <c r="AD146" s="1035"/>
      <c r="AE146" s="1035"/>
      <c r="AF146" s="1035"/>
      <c r="AG146" s="1035"/>
      <c r="AH146" s="1035"/>
      <c r="AN146" s="1035"/>
      <c r="AV146" s="1035"/>
      <c r="BD146" s="1035"/>
      <c r="BS146" s="1064"/>
      <c r="BT146" s="1035"/>
      <c r="CG146" s="612"/>
      <c r="CI146" s="1035"/>
      <c r="DB146" s="1035"/>
      <c r="DC146" s="1035"/>
      <c r="DG146" s="1035"/>
      <c r="DH146" s="1035"/>
      <c r="DI146" s="1035"/>
      <c r="DJ146" s="1035"/>
      <c r="DK146" s="1035"/>
      <c r="DL146" s="1035"/>
    </row>
    <row r="147" spans="27:116">
      <c r="AA147" s="1035"/>
      <c r="AB147" s="1035"/>
      <c r="AC147" s="1035"/>
      <c r="AD147" s="1035"/>
      <c r="AE147" s="1035"/>
      <c r="AF147" s="1035"/>
      <c r="AG147" s="1035"/>
      <c r="AH147" s="1035"/>
      <c r="AN147" s="1035"/>
      <c r="AV147" s="1035"/>
      <c r="BD147" s="1035"/>
      <c r="BS147" s="1064"/>
      <c r="BT147" s="1035"/>
      <c r="CG147" s="612"/>
      <c r="CI147" s="1035"/>
      <c r="DB147" s="1035"/>
      <c r="DC147" s="1035"/>
      <c r="DG147" s="1035"/>
      <c r="DH147" s="1035"/>
      <c r="DI147" s="1035"/>
      <c r="DJ147" s="1035"/>
      <c r="DK147" s="1035"/>
      <c r="DL147" s="1035"/>
    </row>
    <row r="148" spans="27:116">
      <c r="AA148" s="1035"/>
      <c r="AB148" s="1035"/>
      <c r="AC148" s="1035"/>
      <c r="AD148" s="1035"/>
      <c r="AE148" s="1035"/>
      <c r="AF148" s="1035"/>
      <c r="AG148" s="1035"/>
      <c r="AH148" s="1035"/>
      <c r="AN148" s="1035"/>
      <c r="AV148" s="1035"/>
      <c r="BD148" s="1035"/>
      <c r="BS148" s="1064"/>
      <c r="BT148" s="1035"/>
      <c r="CG148" s="612"/>
      <c r="CI148" s="1035"/>
      <c r="DB148" s="1035"/>
      <c r="DC148" s="1035"/>
      <c r="DG148" s="1035"/>
      <c r="DH148" s="1035"/>
      <c r="DI148" s="1035"/>
      <c r="DJ148" s="1035"/>
      <c r="DK148" s="1035"/>
      <c r="DL148" s="1035"/>
    </row>
    <row r="149" spans="27:116">
      <c r="AA149" s="1035"/>
      <c r="AB149" s="1035"/>
      <c r="AC149" s="1035"/>
      <c r="AD149" s="1035"/>
      <c r="AE149" s="1035"/>
      <c r="AF149" s="1035"/>
      <c r="AG149" s="1035"/>
      <c r="AH149" s="1035"/>
      <c r="AN149" s="1035"/>
      <c r="AV149" s="1035"/>
      <c r="BD149" s="1035"/>
      <c r="BS149" s="1064"/>
      <c r="BT149" s="1035"/>
      <c r="CG149" s="612"/>
      <c r="CI149" s="1035"/>
      <c r="DB149" s="1035"/>
      <c r="DC149" s="1035"/>
      <c r="DG149" s="1035"/>
      <c r="DH149" s="1035"/>
      <c r="DI149" s="1035"/>
      <c r="DJ149" s="1035"/>
      <c r="DK149" s="1035"/>
      <c r="DL149" s="1035"/>
    </row>
    <row r="150" spans="27:116">
      <c r="AA150" s="1035"/>
      <c r="AB150" s="1035"/>
      <c r="AC150" s="1035"/>
      <c r="AD150" s="1035"/>
      <c r="AE150" s="1035"/>
      <c r="AF150" s="1035"/>
      <c r="AG150" s="1035"/>
      <c r="AH150" s="1035"/>
      <c r="AN150" s="1035"/>
      <c r="AV150" s="1035"/>
      <c r="BD150" s="1035"/>
      <c r="BS150" s="1064"/>
      <c r="BT150" s="1035"/>
      <c r="CG150" s="612"/>
      <c r="CI150" s="1035"/>
      <c r="DB150" s="1035"/>
      <c r="DC150" s="1035"/>
      <c r="DG150" s="1035"/>
      <c r="DH150" s="1035"/>
      <c r="DI150" s="1035"/>
      <c r="DJ150" s="1035"/>
      <c r="DK150" s="1035"/>
      <c r="DL150" s="1035"/>
    </row>
    <row r="151" spans="27:116">
      <c r="AA151" s="1035"/>
      <c r="AB151" s="1035"/>
      <c r="AC151" s="1035"/>
      <c r="AD151" s="1035"/>
      <c r="AE151" s="1035"/>
      <c r="AF151" s="1035"/>
      <c r="AG151" s="1035"/>
      <c r="AH151" s="1035"/>
      <c r="AN151" s="1035"/>
      <c r="AV151" s="1035"/>
      <c r="BD151" s="1035"/>
      <c r="BS151" s="1064"/>
      <c r="BT151" s="1035"/>
      <c r="CG151" s="612"/>
      <c r="CI151" s="1035"/>
      <c r="DB151" s="1035"/>
      <c r="DC151" s="1035"/>
      <c r="DG151" s="1035"/>
      <c r="DH151" s="1035"/>
      <c r="DI151" s="1035"/>
      <c r="DJ151" s="1035"/>
      <c r="DK151" s="1035"/>
      <c r="DL151" s="1035"/>
    </row>
    <row r="152" spans="27:116">
      <c r="AA152" s="1035"/>
      <c r="AB152" s="1035"/>
      <c r="AC152" s="1035"/>
      <c r="AD152" s="1035"/>
      <c r="AE152" s="1035"/>
      <c r="AF152" s="1035"/>
      <c r="AG152" s="1035"/>
      <c r="AH152" s="1035"/>
      <c r="AN152" s="1035"/>
      <c r="AV152" s="1035"/>
      <c r="BD152" s="1035"/>
      <c r="BS152" s="1064"/>
      <c r="BT152" s="1035"/>
      <c r="CG152" s="612"/>
      <c r="CI152" s="1035"/>
      <c r="DB152" s="1035"/>
      <c r="DC152" s="1035"/>
      <c r="DG152" s="1035"/>
      <c r="DH152" s="1035"/>
      <c r="DI152" s="1035"/>
      <c r="DJ152" s="1035"/>
      <c r="DK152" s="1035"/>
      <c r="DL152" s="1035"/>
    </row>
    <row r="153" spans="27:116">
      <c r="AA153" s="1035"/>
      <c r="AB153" s="1035"/>
      <c r="AC153" s="1035"/>
      <c r="AD153" s="1035"/>
      <c r="AE153" s="1035"/>
      <c r="AF153" s="1035"/>
      <c r="AG153" s="1035"/>
      <c r="AH153" s="1035"/>
      <c r="AN153" s="1035"/>
      <c r="AV153" s="1035"/>
      <c r="BD153" s="1035"/>
      <c r="BS153" s="1064"/>
      <c r="BT153" s="1035"/>
      <c r="CG153" s="612"/>
      <c r="CI153" s="1035"/>
      <c r="DB153" s="1035"/>
      <c r="DC153" s="1035"/>
      <c r="DG153" s="1035"/>
      <c r="DH153" s="1035"/>
      <c r="DI153" s="1035"/>
      <c r="DJ153" s="1035"/>
      <c r="DK153" s="1035"/>
      <c r="DL153" s="1035"/>
    </row>
    <row r="154" spans="27:116">
      <c r="AA154" s="1035"/>
      <c r="AB154" s="1035"/>
      <c r="AC154" s="1035"/>
      <c r="AD154" s="1035"/>
      <c r="AE154" s="1035"/>
      <c r="AF154" s="1035"/>
      <c r="AG154" s="1035"/>
      <c r="AH154" s="1035"/>
      <c r="AN154" s="1035"/>
      <c r="AV154" s="1035"/>
      <c r="BD154" s="1035"/>
      <c r="BS154" s="1064"/>
      <c r="BT154" s="1035"/>
      <c r="CG154" s="612"/>
      <c r="CI154" s="1035"/>
      <c r="DB154" s="1035"/>
      <c r="DC154" s="1035"/>
      <c r="DG154" s="1035"/>
      <c r="DH154" s="1035"/>
      <c r="DI154" s="1035"/>
      <c r="DJ154" s="1035"/>
      <c r="DK154" s="1035"/>
      <c r="DL154" s="1035"/>
    </row>
    <row r="155" spans="27:116">
      <c r="AA155" s="1035"/>
      <c r="AB155" s="1035"/>
      <c r="AC155" s="1035"/>
      <c r="AD155" s="1035"/>
      <c r="AE155" s="1035"/>
      <c r="AF155" s="1035"/>
      <c r="AG155" s="1035"/>
      <c r="AH155" s="1035"/>
      <c r="AN155" s="1035"/>
      <c r="AV155" s="1035"/>
      <c r="BD155" s="1035"/>
      <c r="BS155" s="1064"/>
      <c r="BT155" s="1035"/>
      <c r="CG155" s="612"/>
      <c r="CI155" s="1035"/>
      <c r="DB155" s="1035"/>
      <c r="DC155" s="1035"/>
      <c r="DG155" s="1035"/>
      <c r="DH155" s="1035"/>
      <c r="DI155" s="1035"/>
      <c r="DJ155" s="1035"/>
      <c r="DK155" s="1035"/>
      <c r="DL155" s="1035"/>
    </row>
    <row r="156" spans="27:116">
      <c r="AA156" s="1035"/>
      <c r="AB156" s="1035"/>
      <c r="AC156" s="1035"/>
      <c r="AD156" s="1035"/>
      <c r="AE156" s="1035"/>
      <c r="AF156" s="1035"/>
      <c r="AG156" s="1035"/>
      <c r="AH156" s="1035"/>
      <c r="AN156" s="1035"/>
      <c r="AV156" s="1035"/>
      <c r="BD156" s="1035"/>
      <c r="BS156" s="1064"/>
      <c r="BT156" s="1035"/>
      <c r="CG156" s="612"/>
      <c r="CI156" s="1035"/>
      <c r="DB156" s="1035"/>
      <c r="DC156" s="1035"/>
      <c r="DG156" s="1035"/>
      <c r="DH156" s="1035"/>
      <c r="DI156" s="1035"/>
      <c r="DJ156" s="1035"/>
      <c r="DK156" s="1035"/>
      <c r="DL156" s="1035"/>
    </row>
    <row r="157" spans="27:116">
      <c r="AA157" s="1035"/>
      <c r="AB157" s="1035"/>
      <c r="AC157" s="1035"/>
      <c r="AD157" s="1035"/>
      <c r="AE157" s="1035"/>
      <c r="AF157" s="1035"/>
      <c r="AG157" s="1035"/>
      <c r="AH157" s="1035"/>
      <c r="AN157" s="1035"/>
      <c r="AV157" s="1035"/>
      <c r="BD157" s="1035"/>
      <c r="BS157" s="1064"/>
      <c r="BT157" s="1035"/>
      <c r="CG157" s="612"/>
      <c r="CI157" s="1035"/>
      <c r="DB157" s="1035"/>
      <c r="DC157" s="1035"/>
      <c r="DG157" s="1035"/>
      <c r="DH157" s="1035"/>
      <c r="DI157" s="1035"/>
      <c r="DJ157" s="1035"/>
      <c r="DK157" s="1035"/>
      <c r="DL157" s="1035"/>
    </row>
    <row r="158" spans="27:116">
      <c r="AA158" s="1035"/>
      <c r="AB158" s="1035"/>
      <c r="AC158" s="1035"/>
      <c r="AD158" s="1035"/>
      <c r="AE158" s="1035"/>
      <c r="AF158" s="1035"/>
      <c r="AG158" s="1035"/>
      <c r="AH158" s="1035"/>
      <c r="AN158" s="1035"/>
      <c r="AV158" s="1035"/>
      <c r="BD158" s="1035"/>
      <c r="BS158" s="1064"/>
      <c r="BT158" s="1035"/>
      <c r="CG158" s="612"/>
      <c r="CI158" s="1035"/>
      <c r="DB158" s="1035"/>
      <c r="DC158" s="1035"/>
      <c r="DG158" s="1035"/>
      <c r="DH158" s="1035"/>
      <c r="DI158" s="1035"/>
      <c r="DJ158" s="1035"/>
      <c r="DK158" s="1035"/>
      <c r="DL158" s="1035"/>
    </row>
    <row r="159" spans="27:116">
      <c r="AA159" s="1035"/>
      <c r="AB159" s="1035"/>
      <c r="AC159" s="1035"/>
      <c r="AD159" s="1035"/>
      <c r="AE159" s="1035"/>
      <c r="AF159" s="1035"/>
      <c r="AG159" s="1035"/>
      <c r="AH159" s="1035"/>
      <c r="AN159" s="1035"/>
      <c r="AV159" s="1035"/>
      <c r="BD159" s="1035"/>
      <c r="BS159" s="1064"/>
      <c r="BT159" s="1035"/>
      <c r="CG159" s="612"/>
      <c r="CI159" s="1035"/>
      <c r="DB159" s="1035"/>
      <c r="DC159" s="1035"/>
      <c r="DG159" s="1035"/>
      <c r="DH159" s="1035"/>
      <c r="DI159" s="1035"/>
      <c r="DJ159" s="1035"/>
      <c r="DK159" s="1035"/>
      <c r="DL159" s="1035"/>
    </row>
    <row r="160" spans="27:116">
      <c r="AA160" s="1035"/>
      <c r="AB160" s="1035"/>
      <c r="AC160" s="1035"/>
      <c r="AD160" s="1035"/>
      <c r="AE160" s="1035"/>
      <c r="AF160" s="1035"/>
      <c r="AG160" s="1035"/>
      <c r="AH160" s="1035"/>
      <c r="AN160" s="1035"/>
      <c r="AV160" s="1035"/>
      <c r="BD160" s="1035"/>
      <c r="BS160" s="1064"/>
      <c r="BT160" s="1035"/>
      <c r="CG160" s="612"/>
      <c r="CI160" s="1035"/>
      <c r="DB160" s="1035"/>
      <c r="DC160" s="1035"/>
      <c r="DG160" s="1035"/>
      <c r="DH160" s="1035"/>
      <c r="DI160" s="1035"/>
      <c r="DJ160" s="1035"/>
      <c r="DK160" s="1035"/>
      <c r="DL160" s="1035"/>
    </row>
    <row r="161" spans="27:116">
      <c r="AA161" s="1035"/>
      <c r="AB161" s="1035"/>
      <c r="AC161" s="1035"/>
      <c r="AD161" s="1035"/>
      <c r="AE161" s="1035"/>
      <c r="AF161" s="1035"/>
      <c r="AG161" s="1035"/>
      <c r="AH161" s="1035"/>
      <c r="AN161" s="1035"/>
      <c r="AV161" s="1035"/>
      <c r="BD161" s="1035"/>
      <c r="BS161" s="1064"/>
      <c r="BT161" s="1035"/>
      <c r="CG161" s="612"/>
      <c r="CI161" s="1035"/>
      <c r="DB161" s="1035"/>
      <c r="DC161" s="1035"/>
      <c r="DG161" s="1035"/>
      <c r="DH161" s="1035"/>
      <c r="DI161" s="1035"/>
      <c r="DJ161" s="1035"/>
      <c r="DK161" s="1035"/>
      <c r="DL161" s="1035"/>
    </row>
    <row r="162" spans="27:116">
      <c r="AA162" s="1035"/>
      <c r="AB162" s="1035"/>
      <c r="AC162" s="1035"/>
      <c r="AD162" s="1035"/>
      <c r="AE162" s="1035"/>
      <c r="AF162" s="1035"/>
      <c r="AG162" s="1035"/>
      <c r="AH162" s="1035"/>
      <c r="AN162" s="1035"/>
      <c r="AV162" s="1035"/>
      <c r="BD162" s="1035"/>
      <c r="BS162" s="1064"/>
      <c r="BT162" s="1035"/>
      <c r="CG162" s="612"/>
      <c r="CI162" s="1035"/>
      <c r="DB162" s="1035"/>
      <c r="DC162" s="1035"/>
      <c r="DG162" s="1035"/>
      <c r="DH162" s="1035"/>
      <c r="DI162" s="1035"/>
      <c r="DJ162" s="1035"/>
      <c r="DK162" s="1035"/>
      <c r="DL162" s="1035"/>
    </row>
    <row r="163" spans="27:116">
      <c r="AA163" s="1035"/>
      <c r="AB163" s="1035"/>
      <c r="AC163" s="1035"/>
      <c r="AD163" s="1035"/>
      <c r="AE163" s="1035"/>
      <c r="AF163" s="1035"/>
      <c r="AG163" s="1035"/>
      <c r="AH163" s="1035"/>
      <c r="AN163" s="1035"/>
      <c r="AV163" s="1035"/>
      <c r="BD163" s="1035"/>
      <c r="BS163" s="1064"/>
      <c r="BT163" s="1035"/>
      <c r="CG163" s="612"/>
      <c r="CI163" s="1035"/>
      <c r="DB163" s="1035"/>
      <c r="DC163" s="1035"/>
      <c r="DG163" s="1035"/>
      <c r="DH163" s="1035"/>
      <c r="DI163" s="1035"/>
      <c r="DJ163" s="1035"/>
      <c r="DK163" s="1035"/>
      <c r="DL163" s="1035"/>
    </row>
    <row r="164" spans="27:116">
      <c r="AA164" s="1035"/>
      <c r="AB164" s="1035"/>
      <c r="AC164" s="1035"/>
      <c r="AD164" s="1035"/>
      <c r="AE164" s="1035"/>
      <c r="AF164" s="1035"/>
      <c r="AG164" s="1035"/>
      <c r="AH164" s="1035"/>
      <c r="AN164" s="1035"/>
      <c r="AV164" s="1035"/>
      <c r="BD164" s="1035"/>
      <c r="BS164" s="1064"/>
      <c r="BT164" s="1035"/>
      <c r="CG164" s="612"/>
      <c r="CI164" s="1035"/>
      <c r="DB164" s="1035"/>
      <c r="DC164" s="1035"/>
      <c r="DG164" s="1035"/>
      <c r="DH164" s="1035"/>
      <c r="DI164" s="1035"/>
      <c r="DJ164" s="1035"/>
      <c r="DK164" s="1035"/>
      <c r="DL164" s="1035"/>
    </row>
    <row r="165" spans="27:116">
      <c r="AA165" s="1035"/>
      <c r="AB165" s="1035"/>
      <c r="AC165" s="1035"/>
      <c r="AD165" s="1035"/>
      <c r="AE165" s="1035"/>
      <c r="AF165" s="1035"/>
      <c r="AG165" s="1035"/>
      <c r="AH165" s="1035"/>
      <c r="AN165" s="1035"/>
      <c r="AV165" s="1035"/>
      <c r="BD165" s="1035"/>
      <c r="BS165" s="1064"/>
      <c r="BT165" s="1035"/>
      <c r="CG165" s="612"/>
      <c r="CI165" s="1035"/>
      <c r="DB165" s="1035"/>
      <c r="DC165" s="1035"/>
      <c r="DG165" s="1035"/>
      <c r="DH165" s="1035"/>
      <c r="DI165" s="1035"/>
      <c r="DJ165" s="1035"/>
      <c r="DK165" s="1035"/>
      <c r="DL165" s="1035"/>
    </row>
    <row r="166" spans="27:116">
      <c r="AA166" s="1035"/>
      <c r="AB166" s="1035"/>
      <c r="AC166" s="1035"/>
      <c r="AD166" s="1035"/>
      <c r="AE166" s="1035"/>
      <c r="AF166" s="1035"/>
      <c r="AG166" s="1035"/>
      <c r="AH166" s="1035"/>
      <c r="AN166" s="1035"/>
      <c r="AV166" s="1035"/>
      <c r="BD166" s="1035"/>
      <c r="BS166" s="1064"/>
      <c r="BT166" s="1035"/>
      <c r="CG166" s="612"/>
      <c r="CI166" s="1035"/>
      <c r="DB166" s="1035"/>
      <c r="DC166" s="1035"/>
      <c r="DG166" s="1035"/>
      <c r="DH166" s="1035"/>
      <c r="DI166" s="1035"/>
      <c r="DJ166" s="1035"/>
      <c r="DK166" s="1035"/>
      <c r="DL166" s="1035"/>
    </row>
    <row r="167" spans="27:116">
      <c r="AA167" s="1035"/>
      <c r="AB167" s="1035"/>
      <c r="AC167" s="1035"/>
      <c r="AD167" s="1035"/>
      <c r="AE167" s="1035"/>
      <c r="AF167" s="1035"/>
      <c r="AG167" s="1035"/>
      <c r="AH167" s="1035"/>
      <c r="AN167" s="1035"/>
      <c r="AV167" s="1035"/>
      <c r="BD167" s="1035"/>
      <c r="BS167" s="1064"/>
      <c r="BT167" s="1035"/>
      <c r="CG167" s="612"/>
      <c r="CI167" s="1035"/>
      <c r="DB167" s="1035"/>
      <c r="DC167" s="1035"/>
      <c r="DG167" s="1035"/>
      <c r="DH167" s="1035"/>
      <c r="DI167" s="1035"/>
      <c r="DJ167" s="1035"/>
      <c r="DK167" s="1035"/>
      <c r="DL167" s="1035"/>
    </row>
    <row r="168" spans="27:116">
      <c r="AA168" s="1035"/>
      <c r="AB168" s="1035"/>
      <c r="AC168" s="1035"/>
      <c r="AD168" s="1035"/>
      <c r="AE168" s="1035"/>
      <c r="AF168" s="1035"/>
      <c r="AG168" s="1035"/>
      <c r="AH168" s="1035"/>
      <c r="AN168" s="1035"/>
      <c r="AV168" s="1035"/>
      <c r="BD168" s="1035"/>
      <c r="BS168" s="1064"/>
      <c r="BT168" s="1035"/>
      <c r="CG168" s="612"/>
      <c r="CI168" s="1035"/>
      <c r="DB168" s="1035"/>
      <c r="DC168" s="1035"/>
      <c r="DG168" s="1035"/>
      <c r="DH168" s="1035"/>
      <c r="DI168" s="1035"/>
      <c r="DJ168" s="1035"/>
      <c r="DK168" s="1035"/>
      <c r="DL168" s="1035"/>
    </row>
    <row r="169" spans="27:116">
      <c r="AA169" s="1035"/>
      <c r="AB169" s="1035"/>
      <c r="AC169" s="1035"/>
      <c r="AD169" s="1035"/>
      <c r="AE169" s="1035"/>
      <c r="AF169" s="1035"/>
      <c r="AG169" s="1035"/>
      <c r="AH169" s="1035"/>
      <c r="AN169" s="1035"/>
      <c r="AV169" s="1035"/>
      <c r="BD169" s="1035"/>
      <c r="BS169" s="1064"/>
      <c r="BT169" s="1035"/>
      <c r="CG169" s="612"/>
      <c r="CI169" s="1035"/>
      <c r="DB169" s="1035"/>
      <c r="DC169" s="1035"/>
      <c r="DG169" s="1035"/>
      <c r="DH169" s="1035"/>
      <c r="DI169" s="1035"/>
      <c r="DJ169" s="1035"/>
      <c r="DK169" s="1035"/>
      <c r="DL169" s="1035"/>
    </row>
    <row r="170" spans="27:116">
      <c r="AA170" s="1035"/>
      <c r="AB170" s="1035"/>
      <c r="AC170" s="1035"/>
      <c r="AD170" s="1035"/>
      <c r="AE170" s="1035"/>
      <c r="AF170" s="1035"/>
      <c r="AG170" s="1035"/>
      <c r="AH170" s="1035"/>
      <c r="AN170" s="1035"/>
      <c r="AV170" s="1035"/>
      <c r="BD170" s="1035"/>
      <c r="BS170" s="1064"/>
      <c r="BT170" s="1035"/>
      <c r="CG170" s="612"/>
      <c r="CI170" s="1035"/>
      <c r="DB170" s="1035"/>
      <c r="DC170" s="1035"/>
      <c r="DG170" s="1035"/>
      <c r="DH170" s="1035"/>
      <c r="DI170" s="1035"/>
      <c r="DJ170" s="1035"/>
      <c r="DK170" s="1035"/>
      <c r="DL170" s="1035"/>
    </row>
    <row r="171" spans="27:116">
      <c r="AA171" s="1035"/>
      <c r="AB171" s="1035"/>
      <c r="AC171" s="1035"/>
      <c r="AD171" s="1035"/>
      <c r="AE171" s="1035"/>
      <c r="AF171" s="1035"/>
      <c r="AG171" s="1035"/>
      <c r="AH171" s="1035"/>
      <c r="AN171" s="1035"/>
      <c r="AV171" s="1035"/>
      <c r="BD171" s="1035"/>
      <c r="BS171" s="1064"/>
      <c r="BT171" s="1035"/>
      <c r="CG171" s="612"/>
      <c r="CI171" s="1035"/>
      <c r="DB171" s="1035"/>
      <c r="DC171" s="1035"/>
      <c r="DG171" s="1035"/>
      <c r="DH171" s="1035"/>
      <c r="DI171" s="1035"/>
      <c r="DJ171" s="1035"/>
      <c r="DK171" s="1035"/>
      <c r="DL171" s="1035"/>
    </row>
    <row r="172" spans="27:116">
      <c r="AA172" s="1035"/>
      <c r="AB172" s="1035"/>
      <c r="AC172" s="1035"/>
      <c r="AD172" s="1035"/>
      <c r="AE172" s="1035"/>
      <c r="AF172" s="1035"/>
      <c r="AG172" s="1035"/>
      <c r="AH172" s="1035"/>
      <c r="AN172" s="1035"/>
      <c r="AV172" s="1035"/>
      <c r="BD172" s="1035"/>
      <c r="BS172" s="1064"/>
      <c r="BT172" s="1035"/>
      <c r="CG172" s="612"/>
      <c r="CI172" s="1035"/>
      <c r="DB172" s="1035"/>
      <c r="DC172" s="1035"/>
      <c r="DG172" s="1035"/>
      <c r="DH172" s="1035"/>
      <c r="DI172" s="1035"/>
      <c r="DJ172" s="1035"/>
      <c r="DK172" s="1035"/>
      <c r="DL172" s="1035"/>
    </row>
    <row r="173" spans="27:116">
      <c r="AA173" s="1035"/>
      <c r="AB173" s="1035"/>
      <c r="AC173" s="1035"/>
      <c r="AD173" s="1035"/>
      <c r="AE173" s="1035"/>
      <c r="AF173" s="1035"/>
      <c r="AG173" s="1035"/>
      <c r="AH173" s="1035"/>
      <c r="AN173" s="1035"/>
      <c r="AV173" s="1035"/>
      <c r="BD173" s="1035"/>
      <c r="BS173" s="1064"/>
      <c r="BT173" s="1035"/>
      <c r="CG173" s="612"/>
      <c r="CI173" s="1035"/>
      <c r="DB173" s="1035"/>
      <c r="DC173" s="1035"/>
      <c r="DG173" s="1035"/>
      <c r="DH173" s="1035"/>
      <c r="DI173" s="1035"/>
      <c r="DJ173" s="1035"/>
      <c r="DK173" s="1035"/>
      <c r="DL173" s="1035"/>
    </row>
    <row r="174" spans="27:116">
      <c r="AA174" s="1035"/>
      <c r="AB174" s="1035"/>
      <c r="AC174" s="1035"/>
      <c r="AD174" s="1035"/>
      <c r="AE174" s="1035"/>
      <c r="AF174" s="1035"/>
      <c r="AG174" s="1035"/>
      <c r="AH174" s="1035"/>
      <c r="AN174" s="1035"/>
      <c r="AV174" s="1035"/>
      <c r="BD174" s="1035"/>
      <c r="BS174" s="1064"/>
      <c r="BT174" s="1035"/>
      <c r="CG174" s="612"/>
      <c r="CI174" s="1035"/>
      <c r="DB174" s="1035"/>
      <c r="DC174" s="1035"/>
      <c r="DG174" s="1035"/>
      <c r="DH174" s="1035"/>
      <c r="DI174" s="1035"/>
      <c r="DJ174" s="1035"/>
      <c r="DK174" s="1035"/>
      <c r="DL174" s="1035"/>
    </row>
    <row r="175" spans="27:116">
      <c r="AA175" s="1035"/>
      <c r="AB175" s="1035"/>
      <c r="AC175" s="1035"/>
      <c r="AD175" s="1035"/>
      <c r="AE175" s="1035"/>
      <c r="AF175" s="1035"/>
      <c r="AG175" s="1035"/>
      <c r="AH175" s="1035"/>
      <c r="AN175" s="1035"/>
      <c r="AV175" s="1035"/>
      <c r="BD175" s="1035"/>
      <c r="BS175" s="1064"/>
      <c r="BT175" s="1035"/>
      <c r="CG175" s="612"/>
      <c r="CI175" s="1035"/>
      <c r="DB175" s="1035"/>
      <c r="DC175" s="1035"/>
      <c r="DG175" s="1035"/>
      <c r="DH175" s="1035"/>
      <c r="DI175" s="1035"/>
      <c r="DJ175" s="1035"/>
      <c r="DK175" s="1035"/>
      <c r="DL175" s="1035"/>
    </row>
    <row r="176" spans="27:116">
      <c r="AA176" s="1035"/>
      <c r="AB176" s="1035"/>
      <c r="AC176" s="1035"/>
      <c r="AD176" s="1035"/>
      <c r="AE176" s="1035"/>
      <c r="AF176" s="1035"/>
      <c r="AG176" s="1035"/>
      <c r="AH176" s="1035"/>
      <c r="AN176" s="1035"/>
      <c r="AV176" s="1035"/>
      <c r="BD176" s="1035"/>
      <c r="BS176" s="1064"/>
      <c r="BT176" s="1035"/>
      <c r="CG176" s="612"/>
      <c r="CI176" s="1035"/>
      <c r="DB176" s="1035"/>
      <c r="DC176" s="1035"/>
      <c r="DG176" s="1035"/>
      <c r="DH176" s="1035"/>
      <c r="DI176" s="1035"/>
      <c r="DJ176" s="1035"/>
      <c r="DK176" s="1035"/>
      <c r="DL176" s="1035"/>
    </row>
    <row r="177" spans="27:116">
      <c r="AA177" s="1035"/>
      <c r="AB177" s="1035"/>
      <c r="AC177" s="1035"/>
      <c r="AD177" s="1035"/>
      <c r="AE177" s="1035"/>
      <c r="AF177" s="1035"/>
      <c r="AG177" s="1035"/>
      <c r="AH177" s="1035"/>
      <c r="AN177" s="1035"/>
      <c r="AV177" s="1035"/>
      <c r="BD177" s="1035"/>
      <c r="BS177" s="1064"/>
      <c r="BT177" s="1035"/>
      <c r="CG177" s="612"/>
      <c r="CI177" s="1035"/>
      <c r="DB177" s="1035"/>
      <c r="DC177" s="1035"/>
      <c r="DG177" s="1035"/>
      <c r="DH177" s="1035"/>
      <c r="DI177" s="1035"/>
      <c r="DJ177" s="1035"/>
      <c r="DK177" s="1035"/>
      <c r="DL177" s="1035"/>
    </row>
    <row r="178" spans="27:116">
      <c r="AA178" s="1035"/>
      <c r="AB178" s="1035"/>
      <c r="AC178" s="1035"/>
      <c r="AD178" s="1035"/>
      <c r="AE178" s="1035"/>
      <c r="AF178" s="1035"/>
      <c r="AG178" s="1035"/>
      <c r="AH178" s="1035"/>
      <c r="AN178" s="1035"/>
      <c r="AV178" s="1035"/>
      <c r="BD178" s="1035"/>
      <c r="BS178" s="1064"/>
      <c r="BT178" s="1035"/>
      <c r="CG178" s="612"/>
      <c r="CI178" s="1035"/>
      <c r="DB178" s="1035"/>
      <c r="DC178" s="1035"/>
      <c r="DG178" s="1035"/>
      <c r="DH178" s="1035"/>
      <c r="DI178" s="1035"/>
      <c r="DJ178" s="1035"/>
      <c r="DK178" s="1035"/>
      <c r="DL178" s="1035"/>
    </row>
    <row r="179" spans="27:116">
      <c r="AA179" s="1035"/>
      <c r="AB179" s="1035"/>
      <c r="AC179" s="1035"/>
      <c r="AD179" s="1035"/>
      <c r="AE179" s="1035"/>
      <c r="AF179" s="1035"/>
      <c r="AG179" s="1035"/>
      <c r="AH179" s="1035"/>
      <c r="AN179" s="1035"/>
      <c r="AV179" s="1035"/>
      <c r="BD179" s="1035"/>
      <c r="BS179" s="1064"/>
      <c r="BT179" s="1035"/>
      <c r="CG179" s="612"/>
      <c r="CI179" s="1035"/>
      <c r="DB179" s="1035"/>
      <c r="DC179" s="1035"/>
      <c r="DG179" s="1035"/>
      <c r="DH179" s="1035"/>
      <c r="DI179" s="1035"/>
      <c r="DJ179" s="1035"/>
      <c r="DK179" s="1035"/>
      <c r="DL179" s="1035"/>
    </row>
    <row r="180" spans="27:116">
      <c r="AA180" s="1035"/>
      <c r="AB180" s="1035"/>
      <c r="AC180" s="1035"/>
      <c r="AD180" s="1035"/>
      <c r="AE180" s="1035"/>
      <c r="AF180" s="1035"/>
      <c r="AG180" s="1035"/>
      <c r="AH180" s="1035"/>
      <c r="AN180" s="1035"/>
      <c r="AV180" s="1035"/>
      <c r="BD180" s="1035"/>
      <c r="BS180" s="1064"/>
      <c r="BT180" s="1035"/>
      <c r="CG180" s="612"/>
      <c r="CI180" s="1035"/>
      <c r="DB180" s="1035"/>
      <c r="DC180" s="1035"/>
      <c r="DG180" s="1035"/>
      <c r="DH180" s="1035"/>
      <c r="DI180" s="1035"/>
      <c r="DJ180" s="1035"/>
      <c r="DK180" s="1035"/>
      <c r="DL180" s="1035"/>
    </row>
    <row r="181" spans="27:116">
      <c r="AA181" s="1035"/>
      <c r="AB181" s="1035"/>
      <c r="AC181" s="1035"/>
      <c r="AD181" s="1035"/>
      <c r="AE181" s="1035"/>
      <c r="AF181" s="1035"/>
      <c r="AG181" s="1035"/>
      <c r="AH181" s="1035"/>
      <c r="AN181" s="1035"/>
      <c r="AV181" s="1035"/>
      <c r="BD181" s="1035"/>
      <c r="BS181" s="1064"/>
      <c r="BT181" s="1035"/>
      <c r="CG181" s="612"/>
      <c r="CI181" s="1035"/>
      <c r="DB181" s="1035"/>
      <c r="DC181" s="1035"/>
      <c r="DG181" s="1035"/>
      <c r="DH181" s="1035"/>
      <c r="DI181" s="1035"/>
      <c r="DJ181" s="1035"/>
      <c r="DK181" s="1035"/>
      <c r="DL181" s="1035"/>
    </row>
    <row r="182" spans="27:116">
      <c r="AA182" s="1035"/>
      <c r="AB182" s="1035"/>
      <c r="AC182" s="1035"/>
      <c r="AD182" s="1035"/>
      <c r="AE182" s="1035"/>
      <c r="AF182" s="1035"/>
      <c r="AG182" s="1035"/>
      <c r="AH182" s="1035"/>
      <c r="AN182" s="1035"/>
      <c r="AV182" s="1035"/>
      <c r="BD182" s="1035"/>
      <c r="BS182" s="1064"/>
      <c r="BT182" s="1035"/>
      <c r="CG182" s="612"/>
      <c r="CI182" s="1035"/>
      <c r="DB182" s="1035"/>
      <c r="DC182" s="1035"/>
      <c r="DG182" s="1035"/>
      <c r="DH182" s="1035"/>
      <c r="DI182" s="1035"/>
      <c r="DJ182" s="1035"/>
      <c r="DK182" s="1035"/>
      <c r="DL182" s="1035"/>
    </row>
    <row r="183" spans="27:116">
      <c r="AA183" s="1035"/>
      <c r="AB183" s="1035"/>
      <c r="AC183" s="1035"/>
      <c r="AD183" s="1035"/>
      <c r="AE183" s="1035"/>
      <c r="AF183" s="1035"/>
      <c r="AG183" s="1035"/>
      <c r="AH183" s="1035"/>
      <c r="AN183" s="1035"/>
      <c r="AV183" s="1035"/>
      <c r="BD183" s="1035"/>
      <c r="BS183" s="1064"/>
      <c r="BT183" s="1035"/>
      <c r="CG183" s="612"/>
      <c r="CI183" s="1035"/>
      <c r="DB183" s="1035"/>
      <c r="DC183" s="1035"/>
      <c r="DG183" s="1035"/>
      <c r="DH183" s="1035"/>
      <c r="DI183" s="1035"/>
      <c r="DJ183" s="1035"/>
      <c r="DK183" s="1035"/>
      <c r="DL183" s="1035"/>
    </row>
    <row r="184" spans="27:116">
      <c r="AA184" s="1035"/>
      <c r="AB184" s="1035"/>
      <c r="AC184" s="1035"/>
      <c r="AD184" s="1035"/>
      <c r="AE184" s="1035"/>
      <c r="AF184" s="1035"/>
      <c r="AG184" s="1035"/>
      <c r="AH184" s="1035"/>
      <c r="AN184" s="1035"/>
      <c r="AV184" s="1035"/>
      <c r="BD184" s="1035"/>
      <c r="BS184" s="1064"/>
      <c r="BT184" s="1035"/>
      <c r="CG184" s="612"/>
      <c r="CI184" s="1035"/>
      <c r="DB184" s="1035"/>
      <c r="DC184" s="1035"/>
      <c r="DG184" s="1035"/>
      <c r="DH184" s="1035"/>
      <c r="DI184" s="1035"/>
      <c r="DJ184" s="1035"/>
      <c r="DK184" s="1035"/>
      <c r="DL184" s="1035"/>
    </row>
    <row r="185" spans="27:116">
      <c r="AA185" s="1035"/>
      <c r="AB185" s="1035"/>
      <c r="AC185" s="1035"/>
      <c r="AD185" s="1035"/>
      <c r="AE185" s="1035"/>
      <c r="AF185" s="1035"/>
      <c r="AG185" s="1035"/>
      <c r="AH185" s="1035"/>
      <c r="AN185" s="1035"/>
      <c r="AV185" s="1035"/>
      <c r="BD185" s="1035"/>
      <c r="BS185" s="1064"/>
      <c r="BT185" s="1035"/>
      <c r="CG185" s="612"/>
      <c r="CI185" s="1035"/>
      <c r="DB185" s="1035"/>
      <c r="DC185" s="1035"/>
      <c r="DG185" s="1035"/>
      <c r="DH185" s="1035"/>
      <c r="DI185" s="1035"/>
      <c r="DJ185" s="1035"/>
      <c r="DK185" s="1035"/>
      <c r="DL185" s="1035"/>
    </row>
    <row r="186" spans="27:116">
      <c r="AA186" s="1035"/>
      <c r="AB186" s="1035"/>
      <c r="AC186" s="1035"/>
      <c r="AD186" s="1035"/>
      <c r="AE186" s="1035"/>
      <c r="AF186" s="1035"/>
      <c r="AG186" s="1035"/>
      <c r="AH186" s="1035"/>
      <c r="AN186" s="1035"/>
      <c r="AV186" s="1035"/>
      <c r="BD186" s="1035"/>
      <c r="BS186" s="1064"/>
      <c r="BT186" s="1035"/>
      <c r="CG186" s="612"/>
      <c r="CI186" s="1035"/>
      <c r="DB186" s="1035"/>
      <c r="DC186" s="1035"/>
      <c r="DG186" s="1035"/>
      <c r="DH186" s="1035"/>
      <c r="DI186" s="1035"/>
      <c r="DJ186" s="1035"/>
      <c r="DK186" s="1035"/>
      <c r="DL186" s="1035"/>
    </row>
    <row r="187" spans="27:116">
      <c r="AA187" s="1035"/>
      <c r="AB187" s="1035"/>
      <c r="AC187" s="1035"/>
      <c r="AD187" s="1035"/>
      <c r="AE187" s="1035"/>
      <c r="AF187" s="1035"/>
      <c r="AG187" s="1035"/>
      <c r="AH187" s="1035"/>
      <c r="AN187" s="1035"/>
      <c r="AV187" s="1035"/>
      <c r="BD187" s="1035"/>
      <c r="BS187" s="1064"/>
      <c r="BT187" s="1035"/>
      <c r="CG187" s="612"/>
      <c r="CI187" s="1035"/>
      <c r="DB187" s="1035"/>
      <c r="DC187" s="1035"/>
      <c r="DG187" s="1035"/>
      <c r="DH187" s="1035"/>
      <c r="DI187" s="1035"/>
      <c r="DJ187" s="1035"/>
      <c r="DK187" s="1035"/>
      <c r="DL187" s="1035"/>
    </row>
    <row r="188" spans="27:116">
      <c r="AA188" s="1035"/>
      <c r="AB188" s="1035"/>
      <c r="AC188" s="1035"/>
      <c r="AD188" s="1035"/>
      <c r="AE188" s="1035"/>
      <c r="AF188" s="1035"/>
      <c r="AG188" s="1035"/>
      <c r="AH188" s="1035"/>
      <c r="AN188" s="1035"/>
      <c r="AV188" s="1035"/>
      <c r="BD188" s="1035"/>
      <c r="BS188" s="1064"/>
      <c r="BT188" s="1035"/>
      <c r="CG188" s="612"/>
      <c r="CI188" s="1035"/>
      <c r="DB188" s="1035"/>
      <c r="DC188" s="1035"/>
      <c r="DG188" s="1035"/>
      <c r="DH188" s="1035"/>
      <c r="DI188" s="1035"/>
      <c r="DJ188" s="1035"/>
      <c r="DK188" s="1035"/>
      <c r="DL188" s="1035"/>
    </row>
    <row r="189" spans="27:116">
      <c r="AA189" s="1035"/>
      <c r="AB189" s="1035"/>
      <c r="AC189" s="1035"/>
      <c r="AD189" s="1035"/>
      <c r="AE189" s="1035"/>
      <c r="AF189" s="1035"/>
      <c r="AG189" s="1035"/>
      <c r="AH189" s="1035"/>
      <c r="AN189" s="1035"/>
      <c r="AV189" s="1035"/>
      <c r="BD189" s="1035"/>
      <c r="BS189" s="1064"/>
      <c r="BT189" s="1035"/>
      <c r="CG189" s="612"/>
      <c r="CI189" s="1035"/>
      <c r="DB189" s="1035"/>
      <c r="DC189" s="1035"/>
      <c r="DG189" s="1035"/>
      <c r="DH189" s="1035"/>
      <c r="DI189" s="1035"/>
      <c r="DJ189" s="1035"/>
      <c r="DK189" s="1035"/>
      <c r="DL189" s="1035"/>
    </row>
    <row r="190" spans="27:116">
      <c r="AA190" s="1035"/>
      <c r="AB190" s="1035"/>
      <c r="AC190" s="1035"/>
      <c r="AD190" s="1035"/>
      <c r="AE190" s="1035"/>
      <c r="AF190" s="1035"/>
      <c r="AG190" s="1035"/>
      <c r="AH190" s="1035"/>
      <c r="AN190" s="1035"/>
      <c r="AV190" s="1035"/>
      <c r="BD190" s="1035"/>
      <c r="BS190" s="1064"/>
      <c r="BT190" s="1035"/>
      <c r="CG190" s="612"/>
      <c r="CI190" s="1035"/>
      <c r="DB190" s="1035"/>
      <c r="DC190" s="1035"/>
      <c r="DG190" s="1035"/>
      <c r="DH190" s="1035"/>
      <c r="DI190" s="1035"/>
      <c r="DJ190" s="1035"/>
      <c r="DK190" s="1035"/>
      <c r="DL190" s="1035"/>
    </row>
    <row r="191" spans="27:116">
      <c r="AA191" s="1035"/>
      <c r="AB191" s="1035"/>
      <c r="AC191" s="1035"/>
      <c r="AD191" s="1035"/>
      <c r="AE191" s="1035"/>
      <c r="AF191" s="1035"/>
      <c r="AG191" s="1035"/>
      <c r="AH191" s="1035"/>
      <c r="AN191" s="1035"/>
      <c r="AV191" s="1035"/>
      <c r="BD191" s="1035"/>
      <c r="BS191" s="1064"/>
      <c r="BT191" s="1035"/>
      <c r="CG191" s="612"/>
      <c r="CI191" s="1035"/>
      <c r="DB191" s="1035"/>
      <c r="DC191" s="1035"/>
      <c r="DG191" s="1035"/>
      <c r="DH191" s="1035"/>
      <c r="DI191" s="1035"/>
      <c r="DJ191" s="1035"/>
      <c r="DK191" s="1035"/>
      <c r="DL191" s="1035"/>
    </row>
    <row r="192" spans="27:116">
      <c r="AA192" s="1035"/>
      <c r="AB192" s="1035"/>
      <c r="AC192" s="1035"/>
      <c r="AD192" s="1035"/>
      <c r="AE192" s="1035"/>
      <c r="AF192" s="1035"/>
      <c r="AG192" s="1035"/>
      <c r="AH192" s="1035"/>
      <c r="AN192" s="1035"/>
      <c r="AV192" s="1035"/>
      <c r="BD192" s="1035"/>
      <c r="BS192" s="1064"/>
      <c r="BT192" s="1035"/>
      <c r="CG192" s="612"/>
      <c r="CI192" s="1035"/>
      <c r="DB192" s="1035"/>
      <c r="DC192" s="1035"/>
      <c r="DG192" s="1035"/>
      <c r="DH192" s="1035"/>
      <c r="DI192" s="1035"/>
      <c r="DJ192" s="1035"/>
      <c r="DK192" s="1035"/>
      <c r="DL192" s="1035"/>
    </row>
    <row r="193" spans="27:116">
      <c r="AA193" s="1035"/>
      <c r="AB193" s="1035"/>
      <c r="AC193" s="1035"/>
      <c r="AD193" s="1035"/>
      <c r="AE193" s="1035"/>
      <c r="AF193" s="1035"/>
      <c r="AG193" s="1035"/>
      <c r="AH193" s="1035"/>
      <c r="AN193" s="1035"/>
      <c r="AV193" s="1035"/>
      <c r="BD193" s="1035"/>
      <c r="BS193" s="1064"/>
      <c r="BT193" s="1035"/>
      <c r="CG193" s="612"/>
      <c r="CI193" s="1035"/>
      <c r="DB193" s="1035"/>
      <c r="DC193" s="1035"/>
      <c r="DG193" s="1035"/>
      <c r="DH193" s="1035"/>
      <c r="DI193" s="1035"/>
      <c r="DJ193" s="1035"/>
      <c r="DK193" s="1035"/>
      <c r="DL193" s="1035"/>
    </row>
    <row r="194" spans="27:116">
      <c r="AA194" s="1035"/>
      <c r="AB194" s="1035"/>
      <c r="AC194" s="1035"/>
      <c r="AD194" s="1035"/>
      <c r="AE194" s="1035"/>
      <c r="AF194" s="1035"/>
      <c r="AG194" s="1035"/>
      <c r="AH194" s="1035"/>
      <c r="AN194" s="1035"/>
      <c r="AV194" s="1035"/>
      <c r="BD194" s="1035"/>
      <c r="BS194" s="1064"/>
      <c r="BT194" s="1035"/>
      <c r="CG194" s="612"/>
      <c r="CI194" s="1035"/>
      <c r="DB194" s="1035"/>
      <c r="DC194" s="1035"/>
      <c r="DG194" s="1035"/>
      <c r="DH194" s="1035"/>
      <c r="DI194" s="1035"/>
      <c r="DJ194" s="1035"/>
      <c r="DK194" s="1035"/>
      <c r="DL194" s="1035"/>
    </row>
    <row r="195" spans="27:116">
      <c r="AA195" s="1035"/>
      <c r="AB195" s="1035"/>
      <c r="AC195" s="1035"/>
      <c r="AD195" s="1035"/>
      <c r="AE195" s="1035"/>
      <c r="AF195" s="1035"/>
      <c r="AG195" s="1035"/>
      <c r="AH195" s="1035"/>
      <c r="AN195" s="1035"/>
      <c r="AV195" s="1035"/>
      <c r="BD195" s="1035"/>
      <c r="BS195" s="1064"/>
      <c r="BT195" s="1035"/>
      <c r="CG195" s="612"/>
      <c r="CI195" s="1035"/>
      <c r="DB195" s="1035"/>
      <c r="DC195" s="1035"/>
      <c r="DG195" s="1035"/>
      <c r="DH195" s="1035"/>
      <c r="DI195" s="1035"/>
      <c r="DJ195" s="1035"/>
      <c r="DK195" s="1035"/>
      <c r="DL195" s="1035"/>
    </row>
    <row r="196" spans="27:116">
      <c r="AA196" s="1035"/>
      <c r="AB196" s="1035"/>
      <c r="AC196" s="1035"/>
      <c r="AD196" s="1035"/>
      <c r="AE196" s="1035"/>
      <c r="AF196" s="1035"/>
      <c r="AG196" s="1035"/>
      <c r="AH196" s="1035"/>
      <c r="AN196" s="1035"/>
      <c r="AV196" s="1035"/>
      <c r="BD196" s="1035"/>
      <c r="BS196" s="1064"/>
      <c r="BT196" s="1035"/>
      <c r="CG196" s="612"/>
      <c r="CI196" s="1035"/>
      <c r="DB196" s="1035"/>
      <c r="DC196" s="1035"/>
      <c r="DG196" s="1035"/>
      <c r="DH196" s="1035"/>
      <c r="DI196" s="1035"/>
      <c r="DJ196" s="1035"/>
      <c r="DK196" s="1035"/>
      <c r="DL196" s="1035"/>
    </row>
    <row r="197" spans="27:116">
      <c r="AA197" s="1035"/>
      <c r="AB197" s="1035"/>
      <c r="AC197" s="1035"/>
      <c r="AD197" s="1035"/>
      <c r="AE197" s="1035"/>
      <c r="AF197" s="1035"/>
      <c r="AG197" s="1035"/>
      <c r="AH197" s="1035"/>
      <c r="AN197" s="1035"/>
      <c r="AV197" s="1035"/>
      <c r="BD197" s="1035"/>
      <c r="BS197" s="1064"/>
      <c r="BT197" s="1035"/>
      <c r="CG197" s="612"/>
      <c r="CI197" s="1035"/>
      <c r="DB197" s="1035"/>
      <c r="DC197" s="1035"/>
      <c r="DG197" s="1035"/>
      <c r="DH197" s="1035"/>
      <c r="DI197" s="1035"/>
      <c r="DJ197" s="1035"/>
      <c r="DK197" s="1035"/>
      <c r="DL197" s="1035"/>
    </row>
    <row r="198" spans="27:116">
      <c r="AA198" s="1035"/>
      <c r="AB198" s="1035"/>
      <c r="AC198" s="1035"/>
      <c r="AD198" s="1035"/>
      <c r="AE198" s="1035"/>
      <c r="AF198" s="1035"/>
      <c r="AG198" s="1035"/>
      <c r="AH198" s="1035"/>
      <c r="AN198" s="1035"/>
      <c r="AV198" s="1035"/>
      <c r="BD198" s="1035"/>
      <c r="BS198" s="1064"/>
      <c r="BT198" s="1035"/>
      <c r="CG198" s="612"/>
      <c r="CI198" s="1035"/>
      <c r="DB198" s="1035"/>
      <c r="DC198" s="1035"/>
      <c r="DG198" s="1035"/>
      <c r="DH198" s="1035"/>
      <c r="DI198" s="1035"/>
      <c r="DJ198" s="1035"/>
      <c r="DK198" s="1035"/>
      <c r="DL198" s="1035"/>
    </row>
    <row r="199" spans="27:116">
      <c r="AA199" s="1035"/>
      <c r="AB199" s="1035"/>
      <c r="AC199" s="1035"/>
      <c r="AD199" s="1035"/>
      <c r="AE199" s="1035"/>
      <c r="AF199" s="1035"/>
      <c r="AG199" s="1035"/>
      <c r="AH199" s="1035"/>
      <c r="AN199" s="1035"/>
      <c r="AV199" s="1035"/>
      <c r="BD199" s="1035"/>
      <c r="BS199" s="1064"/>
      <c r="BT199" s="1035"/>
      <c r="CG199" s="612"/>
      <c r="CI199" s="1035"/>
      <c r="DB199" s="1035"/>
      <c r="DC199" s="1035"/>
      <c r="DG199" s="1035"/>
      <c r="DH199" s="1035"/>
      <c r="DI199" s="1035"/>
      <c r="DJ199" s="1035"/>
      <c r="DK199" s="1035"/>
      <c r="DL199" s="1035"/>
    </row>
    <row r="200" spans="27:116">
      <c r="AA200" s="1035"/>
      <c r="AB200" s="1035"/>
      <c r="AC200" s="1035"/>
      <c r="AD200" s="1035"/>
      <c r="AE200" s="1035"/>
      <c r="AF200" s="1035"/>
      <c r="AG200" s="1035"/>
      <c r="AH200" s="1035"/>
      <c r="AN200" s="1035"/>
      <c r="AV200" s="1035"/>
      <c r="BD200" s="1035"/>
      <c r="BS200" s="1064"/>
      <c r="BT200" s="1035"/>
      <c r="CG200" s="612"/>
      <c r="CI200" s="1035"/>
      <c r="DB200" s="1035"/>
      <c r="DC200" s="1035"/>
      <c r="DG200" s="1035"/>
      <c r="DH200" s="1035"/>
      <c r="DI200" s="1035"/>
      <c r="DJ200" s="1035"/>
      <c r="DK200" s="1035"/>
      <c r="DL200" s="1035"/>
    </row>
    <row r="201" spans="27:116">
      <c r="AA201" s="1035"/>
      <c r="AB201" s="1035"/>
      <c r="AC201" s="1035"/>
      <c r="AD201" s="1035"/>
      <c r="AE201" s="1035"/>
      <c r="AF201" s="1035"/>
      <c r="AG201" s="1035"/>
      <c r="AH201" s="1035"/>
      <c r="AN201" s="1035"/>
      <c r="AV201" s="1035"/>
      <c r="BD201" s="1035"/>
      <c r="BS201" s="1064"/>
      <c r="BT201" s="1035"/>
      <c r="CG201" s="612"/>
      <c r="CI201" s="1035"/>
      <c r="DB201" s="1035"/>
      <c r="DC201" s="1035"/>
      <c r="DG201" s="1035"/>
      <c r="DH201" s="1035"/>
      <c r="DI201" s="1035"/>
      <c r="DJ201" s="1035"/>
      <c r="DK201" s="1035"/>
      <c r="DL201" s="1035"/>
    </row>
    <row r="202" spans="27:116">
      <c r="AA202" s="1035"/>
      <c r="AB202" s="1035"/>
      <c r="AC202" s="1035"/>
      <c r="AD202" s="1035"/>
      <c r="AE202" s="1035"/>
      <c r="AF202" s="1035"/>
      <c r="AG202" s="1035"/>
      <c r="AH202" s="1035"/>
      <c r="AN202" s="1035"/>
      <c r="AV202" s="1035"/>
      <c r="BD202" s="1035"/>
      <c r="BS202" s="1064"/>
      <c r="BT202" s="1035"/>
      <c r="CG202" s="612"/>
      <c r="CI202" s="1035"/>
      <c r="DB202" s="1035"/>
      <c r="DC202" s="1035"/>
      <c r="DG202" s="1035"/>
      <c r="DH202" s="1035"/>
      <c r="DI202" s="1035"/>
      <c r="DJ202" s="1035"/>
      <c r="DK202" s="1035"/>
      <c r="DL202" s="1035"/>
    </row>
    <row r="203" spans="27:116">
      <c r="AA203" s="1035"/>
      <c r="AB203" s="1035"/>
      <c r="AC203" s="1035"/>
      <c r="AD203" s="1035"/>
      <c r="AE203" s="1035"/>
      <c r="AF203" s="1035"/>
      <c r="AG203" s="1035"/>
      <c r="AH203" s="1035"/>
      <c r="AN203" s="1035"/>
      <c r="AV203" s="1035"/>
      <c r="BD203" s="1035"/>
      <c r="BS203" s="1064"/>
      <c r="BT203" s="1035"/>
      <c r="CG203" s="612"/>
      <c r="CI203" s="1035"/>
      <c r="DB203" s="1035"/>
      <c r="DC203" s="1035"/>
      <c r="DG203" s="1035"/>
      <c r="DH203" s="1035"/>
      <c r="DI203" s="1035"/>
      <c r="DJ203" s="1035"/>
      <c r="DK203" s="1035"/>
      <c r="DL203" s="1035"/>
    </row>
    <row r="204" spans="27:116">
      <c r="AA204" s="1035"/>
      <c r="AB204" s="1035"/>
      <c r="AC204" s="1035"/>
      <c r="AD204" s="1035"/>
      <c r="AE204" s="1035"/>
      <c r="AF204" s="1035"/>
      <c r="AG204" s="1035"/>
      <c r="AH204" s="1035"/>
      <c r="AN204" s="1035"/>
      <c r="AV204" s="1035"/>
      <c r="BD204" s="1035"/>
      <c r="BS204" s="1064"/>
      <c r="BT204" s="1035"/>
      <c r="CG204" s="612"/>
      <c r="CI204" s="1035"/>
      <c r="DB204" s="1035"/>
      <c r="DC204" s="1035"/>
      <c r="DG204" s="1035"/>
      <c r="DH204" s="1035"/>
      <c r="DI204" s="1035"/>
      <c r="DJ204" s="1035"/>
      <c r="DK204" s="1035"/>
      <c r="DL204" s="1035"/>
    </row>
    <row r="205" spans="27:116">
      <c r="AA205" s="1035"/>
      <c r="AB205" s="1035"/>
      <c r="AC205" s="1035"/>
      <c r="AD205" s="1035"/>
      <c r="AE205" s="1035"/>
      <c r="AF205" s="1035"/>
      <c r="AG205" s="1035"/>
      <c r="AH205" s="1035"/>
      <c r="AN205" s="1035"/>
      <c r="AV205" s="1035"/>
      <c r="BD205" s="1035"/>
      <c r="BS205" s="1064"/>
      <c r="BT205" s="1035"/>
      <c r="CG205" s="612"/>
      <c r="CI205" s="1035"/>
      <c r="DB205" s="1035"/>
      <c r="DC205" s="1035"/>
      <c r="DG205" s="1035"/>
      <c r="DH205" s="1035"/>
      <c r="DI205" s="1035"/>
      <c r="DJ205" s="1035"/>
      <c r="DK205" s="1035"/>
      <c r="DL205" s="1035"/>
    </row>
    <row r="206" spans="27:116">
      <c r="AA206" s="1035"/>
      <c r="AB206" s="1035"/>
      <c r="AC206" s="1035"/>
      <c r="AD206" s="1035"/>
      <c r="AE206" s="1035"/>
      <c r="AF206" s="1035"/>
      <c r="AG206" s="1035"/>
      <c r="AH206" s="1035"/>
      <c r="AN206" s="1035"/>
      <c r="AV206" s="1035"/>
      <c r="BD206" s="1035"/>
      <c r="BS206" s="1064"/>
      <c r="BT206" s="1035"/>
      <c r="CG206" s="612"/>
      <c r="CI206" s="1035"/>
      <c r="DB206" s="1035"/>
      <c r="DC206" s="1035"/>
      <c r="DG206" s="1035"/>
      <c r="DH206" s="1035"/>
      <c r="DI206" s="1035"/>
      <c r="DJ206" s="1035"/>
      <c r="DK206" s="1035"/>
      <c r="DL206" s="1035"/>
    </row>
    <row r="207" spans="27:116">
      <c r="AA207" s="1035"/>
      <c r="AB207" s="1035"/>
      <c r="AC207" s="1035"/>
      <c r="AD207" s="1035"/>
      <c r="AE207" s="1035"/>
      <c r="AF207" s="1035"/>
      <c r="AG207" s="1035"/>
      <c r="AH207" s="1035"/>
      <c r="AN207" s="1035"/>
      <c r="AV207" s="1035"/>
      <c r="BD207" s="1035"/>
      <c r="BS207" s="1064"/>
      <c r="BT207" s="1035"/>
      <c r="CG207" s="612"/>
      <c r="CI207" s="1035"/>
      <c r="DB207" s="1035"/>
      <c r="DC207" s="1035"/>
      <c r="DG207" s="1035"/>
      <c r="DH207" s="1035"/>
      <c r="DI207" s="1035"/>
      <c r="DJ207" s="1035"/>
      <c r="DK207" s="1035"/>
      <c r="DL207" s="1035"/>
    </row>
    <row r="208" spans="27:116">
      <c r="AA208" s="1035"/>
      <c r="AB208" s="1035"/>
      <c r="AC208" s="1035"/>
      <c r="AD208" s="1035"/>
      <c r="AE208" s="1035"/>
      <c r="AF208" s="1035"/>
      <c r="AG208" s="1035"/>
      <c r="AH208" s="1035"/>
      <c r="AN208" s="1035"/>
      <c r="AV208" s="1035"/>
      <c r="BD208" s="1035"/>
      <c r="BS208" s="1064"/>
      <c r="BT208" s="1035"/>
      <c r="CG208" s="612"/>
      <c r="CI208" s="1035"/>
      <c r="DB208" s="1035"/>
      <c r="DC208" s="1035"/>
      <c r="DG208" s="1035"/>
      <c r="DH208" s="1035"/>
      <c r="DI208" s="1035"/>
      <c r="DJ208" s="1035"/>
      <c r="DK208" s="1035"/>
      <c r="DL208" s="1035"/>
    </row>
    <row r="209" spans="27:116">
      <c r="AA209" s="1035"/>
      <c r="AB209" s="1035"/>
      <c r="AC209" s="1035"/>
      <c r="AD209" s="1035"/>
      <c r="AE209" s="1035"/>
      <c r="AF209" s="1035"/>
      <c r="AG209" s="1035"/>
      <c r="AH209" s="1035"/>
      <c r="AN209" s="1035"/>
      <c r="AV209" s="1035"/>
      <c r="BD209" s="1035"/>
      <c r="BS209" s="1064"/>
      <c r="BT209" s="1035"/>
      <c r="CG209" s="612"/>
      <c r="CI209" s="1035"/>
      <c r="DB209" s="1035"/>
      <c r="DC209" s="1035"/>
      <c r="DG209" s="1035"/>
      <c r="DH209" s="1035"/>
      <c r="DI209" s="1035"/>
      <c r="DJ209" s="1035"/>
      <c r="DK209" s="1035"/>
      <c r="DL209" s="1035"/>
    </row>
    <row r="210" spans="27:116">
      <c r="AA210" s="1035"/>
      <c r="AB210" s="1035"/>
      <c r="AC210" s="1035"/>
      <c r="AD210" s="1035"/>
      <c r="AE210" s="1035"/>
      <c r="AF210" s="1035"/>
      <c r="AG210" s="1035"/>
      <c r="AH210" s="1035"/>
      <c r="AN210" s="1035"/>
      <c r="AV210" s="1035"/>
      <c r="BD210" s="1035"/>
      <c r="BS210" s="1064"/>
      <c r="BT210" s="1035"/>
      <c r="CG210" s="612"/>
      <c r="CI210" s="1035"/>
      <c r="DB210" s="1035"/>
      <c r="DC210" s="1035"/>
      <c r="DG210" s="1035"/>
      <c r="DH210" s="1035"/>
      <c r="DI210" s="1035"/>
      <c r="DJ210" s="1035"/>
      <c r="DK210" s="1035"/>
      <c r="DL210" s="1035"/>
    </row>
    <row r="211" spans="27:116">
      <c r="AA211" s="1035"/>
      <c r="AB211" s="1035"/>
      <c r="AC211" s="1035"/>
      <c r="AD211" s="1035"/>
      <c r="AE211" s="1035"/>
      <c r="AF211" s="1035"/>
      <c r="AG211" s="1035"/>
      <c r="AH211" s="1035"/>
      <c r="AN211" s="1035"/>
      <c r="AV211" s="1035"/>
      <c r="BD211" s="1035"/>
      <c r="BS211" s="1064"/>
      <c r="BT211" s="1035"/>
      <c r="CG211" s="612"/>
      <c r="CI211" s="1035"/>
      <c r="DB211" s="1035"/>
      <c r="DC211" s="1035"/>
      <c r="DG211" s="1035"/>
      <c r="DH211" s="1035"/>
      <c r="DI211" s="1035"/>
      <c r="DJ211" s="1035"/>
      <c r="DK211" s="1035"/>
      <c r="DL211" s="1035"/>
    </row>
    <row r="212" spans="27:116">
      <c r="AA212" s="1035"/>
      <c r="AB212" s="1035"/>
      <c r="AC212" s="1035"/>
      <c r="AD212" s="1035"/>
      <c r="AE212" s="1035"/>
      <c r="AF212" s="1035"/>
      <c r="AG212" s="1035"/>
      <c r="AH212" s="1035"/>
      <c r="AN212" s="1035"/>
      <c r="AV212" s="1035"/>
      <c r="BD212" s="1035"/>
      <c r="BS212" s="1064"/>
      <c r="BT212" s="1035"/>
      <c r="CG212" s="612"/>
      <c r="CI212" s="1035"/>
      <c r="DB212" s="1035"/>
      <c r="DC212" s="1035"/>
      <c r="DG212" s="1035"/>
      <c r="DH212" s="1035"/>
      <c r="DI212" s="1035"/>
      <c r="DJ212" s="1035"/>
      <c r="DK212" s="1035"/>
      <c r="DL212" s="1035"/>
    </row>
    <row r="213" spans="27:116">
      <c r="AA213" s="1035"/>
      <c r="AB213" s="1035"/>
      <c r="AC213" s="1035"/>
      <c r="AD213" s="1035"/>
      <c r="AE213" s="1035"/>
      <c r="AF213" s="1035"/>
      <c r="AG213" s="1035"/>
      <c r="AH213" s="1035"/>
      <c r="AN213" s="1035"/>
      <c r="AV213" s="1035"/>
      <c r="BD213" s="1035"/>
      <c r="BS213" s="1064"/>
      <c r="BT213" s="1035"/>
      <c r="CG213" s="612"/>
      <c r="CI213" s="1035"/>
      <c r="DB213" s="1035"/>
      <c r="DC213" s="1035"/>
      <c r="DG213" s="1035"/>
      <c r="DH213" s="1035"/>
      <c r="DI213" s="1035"/>
      <c r="DJ213" s="1035"/>
      <c r="DK213" s="1035"/>
      <c r="DL213" s="1035"/>
    </row>
    <row r="214" spans="27:116">
      <c r="AA214" s="1035"/>
      <c r="AB214" s="1035"/>
      <c r="AC214" s="1035"/>
      <c r="AD214" s="1035"/>
      <c r="AE214" s="1035"/>
      <c r="AF214" s="1035"/>
      <c r="AG214" s="1035"/>
      <c r="AH214" s="1035"/>
      <c r="AN214" s="1035"/>
      <c r="AV214" s="1035"/>
      <c r="BD214" s="1035"/>
      <c r="BS214" s="1064"/>
      <c r="BT214" s="1035"/>
      <c r="CG214" s="612"/>
      <c r="CI214" s="1035"/>
      <c r="DB214" s="1035"/>
      <c r="DC214" s="1035"/>
      <c r="DG214" s="1035"/>
      <c r="DH214" s="1035"/>
      <c r="DI214" s="1035"/>
      <c r="DJ214" s="1035"/>
      <c r="DK214" s="1035"/>
      <c r="DL214" s="1035"/>
    </row>
    <row r="215" spans="27:116">
      <c r="AA215" s="1035"/>
      <c r="AB215" s="1035"/>
      <c r="AC215" s="1035"/>
      <c r="AD215" s="1035"/>
      <c r="AE215" s="1035"/>
      <c r="AF215" s="1035"/>
      <c r="AG215" s="1035"/>
      <c r="AH215" s="1035"/>
      <c r="AN215" s="1035"/>
      <c r="AV215" s="1035"/>
      <c r="BD215" s="1035"/>
      <c r="BS215" s="1064"/>
      <c r="BT215" s="1035"/>
      <c r="CG215" s="612"/>
      <c r="CI215" s="1035"/>
      <c r="DB215" s="1035"/>
      <c r="DC215" s="1035"/>
      <c r="DG215" s="1035"/>
      <c r="DH215" s="1035"/>
      <c r="DI215" s="1035"/>
      <c r="DJ215" s="1035"/>
      <c r="DK215" s="1035"/>
      <c r="DL215" s="1035"/>
    </row>
    <row r="216" spans="27:116">
      <c r="AA216" s="1035"/>
      <c r="AB216" s="1035"/>
      <c r="AC216" s="1035"/>
      <c r="AD216" s="1035"/>
      <c r="AE216" s="1035"/>
      <c r="AF216" s="1035"/>
      <c r="AG216" s="1035"/>
      <c r="AH216" s="1035"/>
      <c r="AN216" s="1035"/>
      <c r="AV216" s="1035"/>
      <c r="BD216" s="1035"/>
      <c r="BS216" s="1064"/>
      <c r="BT216" s="1035"/>
      <c r="CG216" s="612"/>
      <c r="CI216" s="1035"/>
      <c r="DB216" s="1035"/>
      <c r="DC216" s="1035"/>
      <c r="DG216" s="1035"/>
      <c r="DH216" s="1035"/>
      <c r="DI216" s="1035"/>
      <c r="DJ216" s="1035"/>
      <c r="DK216" s="1035"/>
      <c r="DL216" s="1035"/>
    </row>
    <row r="217" spans="27:116">
      <c r="AA217" s="1035"/>
      <c r="AB217" s="1035"/>
      <c r="AC217" s="1035"/>
      <c r="AD217" s="1035"/>
      <c r="AE217" s="1035"/>
      <c r="AF217" s="1035"/>
      <c r="AG217" s="1035"/>
      <c r="AH217" s="1035"/>
      <c r="AN217" s="1035"/>
      <c r="AV217" s="1035"/>
      <c r="BD217" s="1035"/>
      <c r="BS217" s="1064"/>
      <c r="BT217" s="1035"/>
      <c r="CG217" s="612"/>
      <c r="CI217" s="1035"/>
      <c r="DB217" s="1035"/>
      <c r="DC217" s="1035"/>
      <c r="DG217" s="1035"/>
      <c r="DH217" s="1035"/>
      <c r="DI217" s="1035"/>
      <c r="DJ217" s="1035"/>
      <c r="DK217" s="1035"/>
      <c r="DL217" s="1035"/>
    </row>
    <row r="218" spans="27:116">
      <c r="AA218" s="1035"/>
      <c r="AB218" s="1035"/>
      <c r="AC218" s="1035"/>
      <c r="AD218" s="1035"/>
      <c r="AE218" s="1035"/>
      <c r="AF218" s="1035"/>
      <c r="AG218" s="1035"/>
      <c r="AH218" s="1035"/>
      <c r="AN218" s="1035"/>
      <c r="AV218" s="1035"/>
      <c r="BD218" s="1035"/>
      <c r="BS218" s="1064"/>
      <c r="BT218" s="1035"/>
      <c r="CG218" s="612"/>
      <c r="CI218" s="1035"/>
      <c r="DB218" s="1035"/>
      <c r="DC218" s="1035"/>
      <c r="DG218" s="1035"/>
      <c r="DH218" s="1035"/>
      <c r="DI218" s="1035"/>
      <c r="DJ218" s="1035"/>
      <c r="DK218" s="1035"/>
      <c r="DL218" s="1035"/>
    </row>
    <row r="219" spans="27:116">
      <c r="AA219" s="1035"/>
      <c r="AB219" s="1035"/>
      <c r="AC219" s="1035"/>
      <c r="AD219" s="1035"/>
      <c r="AE219" s="1035"/>
      <c r="AF219" s="1035"/>
      <c r="AG219" s="1035"/>
      <c r="AH219" s="1035"/>
      <c r="AN219" s="1035"/>
      <c r="AV219" s="1035"/>
      <c r="BD219" s="1035"/>
      <c r="BS219" s="1064"/>
      <c r="BT219" s="1035"/>
      <c r="CG219" s="612"/>
      <c r="CI219" s="1035"/>
      <c r="DB219" s="1035"/>
      <c r="DC219" s="1035"/>
      <c r="DG219" s="1035"/>
      <c r="DH219" s="1035"/>
      <c r="DI219" s="1035"/>
      <c r="DJ219" s="1035"/>
      <c r="DK219" s="1035"/>
      <c r="DL219" s="1035"/>
    </row>
    <row r="220" spans="27:116">
      <c r="AA220" s="1035"/>
      <c r="AB220" s="1035"/>
      <c r="AC220" s="1035"/>
      <c r="AD220" s="1035"/>
      <c r="AE220" s="1035"/>
      <c r="AF220" s="1035"/>
      <c r="AG220" s="1035"/>
      <c r="AH220" s="1035"/>
      <c r="AN220" s="1035"/>
      <c r="AV220" s="1035"/>
      <c r="BD220" s="1035"/>
      <c r="BS220" s="1064"/>
      <c r="BT220" s="1035"/>
      <c r="CG220" s="612"/>
      <c r="CI220" s="1035"/>
      <c r="DB220" s="1035"/>
      <c r="DC220" s="1035"/>
      <c r="DG220" s="1035"/>
      <c r="DH220" s="1035"/>
      <c r="DI220" s="1035"/>
      <c r="DJ220" s="1035"/>
      <c r="DK220" s="1035"/>
      <c r="DL220" s="1035"/>
    </row>
    <row r="221" spans="27:116">
      <c r="AA221" s="1035"/>
      <c r="AB221" s="1035"/>
      <c r="AC221" s="1035"/>
      <c r="AD221" s="1035"/>
      <c r="AE221" s="1035"/>
      <c r="AF221" s="1035"/>
      <c r="AG221" s="1035"/>
      <c r="AH221" s="1035"/>
      <c r="AN221" s="1035"/>
      <c r="AV221" s="1035"/>
      <c r="BD221" s="1035"/>
      <c r="BS221" s="1064"/>
      <c r="BT221" s="1035"/>
      <c r="CG221" s="612"/>
      <c r="CI221" s="1035"/>
      <c r="DB221" s="1035"/>
      <c r="DC221" s="1035"/>
      <c r="DG221" s="1035"/>
      <c r="DH221" s="1035"/>
      <c r="DI221" s="1035"/>
      <c r="DJ221" s="1035"/>
      <c r="DK221" s="1035"/>
      <c r="DL221" s="1035"/>
    </row>
    <row r="222" spans="27:116">
      <c r="AA222" s="1035"/>
      <c r="AB222" s="1035"/>
      <c r="AC222" s="1035"/>
      <c r="AD222" s="1035"/>
      <c r="AE222" s="1035"/>
      <c r="AF222" s="1035"/>
      <c r="AG222" s="1035"/>
      <c r="AH222" s="1035"/>
      <c r="AN222" s="1035"/>
      <c r="AV222" s="1035"/>
      <c r="BD222" s="1035"/>
      <c r="BS222" s="1064"/>
      <c r="BT222" s="1035"/>
      <c r="CG222" s="612"/>
      <c r="CI222" s="1035"/>
      <c r="DB222" s="1035"/>
      <c r="DC222" s="1035"/>
      <c r="DG222" s="1035"/>
      <c r="DH222" s="1035"/>
      <c r="DI222" s="1035"/>
      <c r="DJ222" s="1035"/>
      <c r="DK222" s="1035"/>
      <c r="DL222" s="1035"/>
    </row>
    <row r="223" spans="27:116">
      <c r="AA223" s="1035"/>
      <c r="AB223" s="1035"/>
      <c r="AC223" s="1035"/>
      <c r="AD223" s="1035"/>
      <c r="AE223" s="1035"/>
      <c r="AF223" s="1035"/>
      <c r="AG223" s="1035"/>
      <c r="AH223" s="1035"/>
      <c r="AN223" s="1035"/>
      <c r="AV223" s="1035"/>
      <c r="BD223" s="1035"/>
      <c r="BS223" s="1064"/>
      <c r="BT223" s="1035"/>
      <c r="CG223" s="612"/>
      <c r="CI223" s="1035"/>
      <c r="DB223" s="1035"/>
      <c r="DC223" s="1035"/>
      <c r="DG223" s="1035"/>
      <c r="DH223" s="1035"/>
      <c r="DI223" s="1035"/>
      <c r="DJ223" s="1035"/>
      <c r="DK223" s="1035"/>
      <c r="DL223" s="1035"/>
    </row>
    <row r="224" spans="27:116">
      <c r="AA224" s="1035"/>
      <c r="AB224" s="1035"/>
      <c r="AC224" s="1035"/>
      <c r="AD224" s="1035"/>
      <c r="AE224" s="1035"/>
      <c r="AF224" s="1035"/>
      <c r="AG224" s="1035"/>
      <c r="AH224" s="1035"/>
      <c r="AN224" s="1035"/>
      <c r="AV224" s="1035"/>
      <c r="BD224" s="1035"/>
      <c r="BS224" s="1064"/>
      <c r="BT224" s="1035"/>
      <c r="CG224" s="612"/>
      <c r="CI224" s="1035"/>
      <c r="DB224" s="1035"/>
      <c r="DC224" s="1035"/>
      <c r="DG224" s="1035"/>
      <c r="DH224" s="1035"/>
      <c r="DI224" s="1035"/>
      <c r="DJ224" s="1035"/>
      <c r="DK224" s="1035"/>
      <c r="DL224" s="1035"/>
    </row>
    <row r="225" spans="27:116">
      <c r="AA225" s="1035"/>
      <c r="AB225" s="1035"/>
      <c r="AC225" s="1035"/>
      <c r="AD225" s="1035"/>
      <c r="AE225" s="1035"/>
      <c r="AF225" s="1035"/>
      <c r="AG225" s="1035"/>
      <c r="AH225" s="1035"/>
      <c r="AN225" s="1035"/>
      <c r="AV225" s="1035"/>
      <c r="BD225" s="1035"/>
      <c r="BS225" s="1064"/>
      <c r="BT225" s="1035"/>
      <c r="CG225" s="612"/>
      <c r="CI225" s="1035"/>
      <c r="DB225" s="1035"/>
      <c r="DC225" s="1035"/>
      <c r="DG225" s="1035"/>
      <c r="DH225" s="1035"/>
      <c r="DI225" s="1035"/>
      <c r="DJ225" s="1035"/>
      <c r="DK225" s="1035"/>
      <c r="DL225" s="1035"/>
    </row>
    <row r="226" spans="27:116">
      <c r="AA226" s="1035"/>
      <c r="AB226" s="1035"/>
      <c r="AC226" s="1035"/>
      <c r="AD226" s="1035"/>
      <c r="AE226" s="1035"/>
      <c r="AF226" s="1035"/>
      <c r="AG226" s="1035"/>
      <c r="AH226" s="1035"/>
      <c r="AN226" s="1035"/>
      <c r="AV226" s="1035"/>
      <c r="BD226" s="1035"/>
      <c r="BS226" s="1064"/>
      <c r="BT226" s="1035"/>
      <c r="CG226" s="612"/>
      <c r="CI226" s="1035"/>
      <c r="DB226" s="1035"/>
      <c r="DC226" s="1035"/>
      <c r="DG226" s="1035"/>
      <c r="DH226" s="1035"/>
      <c r="DI226" s="1035"/>
      <c r="DJ226" s="1035"/>
      <c r="DK226" s="1035"/>
      <c r="DL226" s="1035"/>
    </row>
    <row r="227" spans="27:116">
      <c r="AA227" s="1035"/>
      <c r="AB227" s="1035"/>
      <c r="AC227" s="1035"/>
      <c r="AD227" s="1035"/>
      <c r="AE227" s="1035"/>
      <c r="AF227" s="1035"/>
      <c r="AG227" s="1035"/>
      <c r="AH227" s="1035"/>
      <c r="AN227" s="1035"/>
      <c r="AV227" s="1035"/>
      <c r="BD227" s="1035"/>
      <c r="BS227" s="1064"/>
      <c r="BT227" s="1035"/>
      <c r="CG227" s="612"/>
      <c r="CI227" s="1035"/>
      <c r="DB227" s="1035"/>
      <c r="DC227" s="1035"/>
      <c r="DG227" s="1035"/>
      <c r="DH227" s="1035"/>
      <c r="DI227" s="1035"/>
      <c r="DJ227" s="1035"/>
      <c r="DK227" s="1035"/>
      <c r="DL227" s="1035"/>
    </row>
    <row r="228" spans="27:116">
      <c r="AA228" s="1035"/>
      <c r="AB228" s="1035"/>
      <c r="AC228" s="1035"/>
      <c r="AD228" s="1035"/>
      <c r="AE228" s="1035"/>
      <c r="AF228" s="1035"/>
      <c r="AG228" s="1035"/>
      <c r="AH228" s="1035"/>
      <c r="AN228" s="1035"/>
      <c r="AV228" s="1035"/>
      <c r="BD228" s="1035"/>
      <c r="BS228" s="1064"/>
      <c r="BT228" s="1035"/>
      <c r="CG228" s="612"/>
      <c r="CI228" s="1035"/>
      <c r="DB228" s="1035"/>
      <c r="DC228" s="1035"/>
      <c r="DG228" s="1035"/>
      <c r="DH228" s="1035"/>
      <c r="DI228" s="1035"/>
      <c r="DJ228" s="1035"/>
      <c r="DK228" s="1035"/>
      <c r="DL228" s="1035"/>
    </row>
    <row r="229" spans="27:116">
      <c r="AA229" s="1035"/>
      <c r="AB229" s="1035"/>
      <c r="AC229" s="1035"/>
      <c r="AD229" s="1035"/>
      <c r="AE229" s="1035"/>
      <c r="AF229" s="1035"/>
      <c r="AG229" s="1035"/>
      <c r="AH229" s="1035"/>
      <c r="AN229" s="1035"/>
      <c r="AV229" s="1035"/>
      <c r="BD229" s="1035"/>
      <c r="BS229" s="1064"/>
      <c r="BT229" s="1035"/>
      <c r="CG229" s="612"/>
      <c r="CI229" s="1035"/>
      <c r="DB229" s="1035"/>
      <c r="DC229" s="1035"/>
      <c r="DG229" s="1035"/>
      <c r="DH229" s="1035"/>
      <c r="DI229" s="1035"/>
      <c r="DJ229" s="1035"/>
      <c r="DK229" s="1035"/>
      <c r="DL229" s="1035"/>
    </row>
    <row r="230" spans="27:116">
      <c r="AA230" s="1035"/>
      <c r="AB230" s="1035"/>
      <c r="AC230" s="1035"/>
      <c r="AD230" s="1035"/>
      <c r="AE230" s="1035"/>
      <c r="AF230" s="1035"/>
      <c r="AG230" s="1035"/>
      <c r="AH230" s="1035"/>
      <c r="AN230" s="1035"/>
      <c r="AV230" s="1035"/>
      <c r="BD230" s="1035"/>
      <c r="BS230" s="1064"/>
      <c r="BT230" s="1035"/>
      <c r="CG230" s="612"/>
      <c r="CI230" s="1035"/>
      <c r="DB230" s="1035"/>
      <c r="DC230" s="1035"/>
      <c r="DG230" s="1035"/>
      <c r="DH230" s="1035"/>
      <c r="DI230" s="1035"/>
      <c r="DJ230" s="1035"/>
      <c r="DK230" s="1035"/>
      <c r="DL230" s="1035"/>
    </row>
    <row r="231" spans="27:116">
      <c r="AA231" s="1035"/>
      <c r="AB231" s="1035"/>
      <c r="AC231" s="1035"/>
      <c r="AD231" s="1035"/>
      <c r="AE231" s="1035"/>
      <c r="AF231" s="1035"/>
      <c r="AG231" s="1035"/>
      <c r="AH231" s="1035"/>
      <c r="AN231" s="1035"/>
      <c r="AV231" s="1035"/>
      <c r="BD231" s="1035"/>
      <c r="BS231" s="1064"/>
      <c r="BT231" s="1035"/>
      <c r="CG231" s="612"/>
      <c r="CI231" s="1035"/>
      <c r="DB231" s="1035"/>
      <c r="DC231" s="1035"/>
      <c r="DG231" s="1035"/>
      <c r="DH231" s="1035"/>
      <c r="DI231" s="1035"/>
      <c r="DJ231" s="1035"/>
      <c r="DK231" s="1035"/>
      <c r="DL231" s="1035"/>
    </row>
    <row r="232" spans="27:116">
      <c r="AA232" s="1035"/>
      <c r="AB232" s="1035"/>
      <c r="AC232" s="1035"/>
      <c r="AD232" s="1035"/>
      <c r="AE232" s="1035"/>
      <c r="AF232" s="1035"/>
      <c r="AG232" s="1035"/>
      <c r="AH232" s="1035"/>
      <c r="AN232" s="1035"/>
      <c r="AV232" s="1035"/>
      <c r="BD232" s="1035"/>
      <c r="BS232" s="1064"/>
      <c r="BT232" s="1035"/>
      <c r="CG232" s="612"/>
      <c r="CI232" s="1035"/>
      <c r="DB232" s="1035"/>
      <c r="DC232" s="1035"/>
      <c r="DG232" s="1035"/>
      <c r="DH232" s="1035"/>
      <c r="DI232" s="1035"/>
      <c r="DJ232" s="1035"/>
      <c r="DK232" s="1035"/>
      <c r="DL232" s="1035"/>
    </row>
    <row r="233" spans="27:116">
      <c r="AA233" s="1035"/>
      <c r="AB233" s="1035"/>
      <c r="AC233" s="1035"/>
      <c r="AD233" s="1035"/>
      <c r="AE233" s="1035"/>
      <c r="AF233" s="1035"/>
      <c r="AG233" s="1035"/>
      <c r="AH233" s="1035"/>
      <c r="AN233" s="1035"/>
      <c r="AV233" s="1035"/>
      <c r="BD233" s="1035"/>
      <c r="BS233" s="1064"/>
      <c r="BT233" s="1035"/>
      <c r="CG233" s="612"/>
      <c r="CI233" s="1035"/>
      <c r="DB233" s="1035"/>
      <c r="DC233" s="1035"/>
      <c r="DG233" s="1035"/>
      <c r="DH233" s="1035"/>
      <c r="DI233" s="1035"/>
      <c r="DJ233" s="1035"/>
      <c r="DK233" s="1035"/>
      <c r="DL233" s="1035"/>
    </row>
    <row r="234" spans="27:116">
      <c r="AA234" s="1035"/>
      <c r="AB234" s="1035"/>
      <c r="AC234" s="1035"/>
      <c r="AD234" s="1035"/>
      <c r="AE234" s="1035"/>
      <c r="AF234" s="1035"/>
      <c r="AG234" s="1035"/>
      <c r="AH234" s="1035"/>
      <c r="AN234" s="1035"/>
      <c r="AV234" s="1035"/>
      <c r="BD234" s="1035"/>
      <c r="BS234" s="1064"/>
      <c r="BT234" s="1035"/>
      <c r="CG234" s="612"/>
      <c r="CI234" s="1035"/>
      <c r="DB234" s="1035"/>
      <c r="DC234" s="1035"/>
      <c r="DG234" s="1035"/>
      <c r="DH234" s="1035"/>
      <c r="DI234" s="1035"/>
      <c r="DJ234" s="1035"/>
      <c r="DK234" s="1035"/>
      <c r="DL234" s="1035"/>
    </row>
    <row r="235" spans="27:116">
      <c r="AA235" s="1035"/>
      <c r="AB235" s="1035"/>
      <c r="AC235" s="1035"/>
      <c r="AD235" s="1035"/>
      <c r="AE235" s="1035"/>
      <c r="AF235" s="1035"/>
      <c r="AG235" s="1035"/>
      <c r="AH235" s="1035"/>
      <c r="AN235" s="1035"/>
      <c r="AV235" s="1035"/>
      <c r="BD235" s="1035"/>
      <c r="BS235" s="1064"/>
      <c r="BT235" s="1035"/>
      <c r="CG235" s="612"/>
      <c r="CI235" s="1035"/>
      <c r="DB235" s="1035"/>
      <c r="DC235" s="1035"/>
      <c r="DG235" s="1035"/>
      <c r="DH235" s="1035"/>
      <c r="DI235" s="1035"/>
      <c r="DJ235" s="1035"/>
      <c r="DK235" s="1035"/>
      <c r="DL235" s="1035"/>
    </row>
    <row r="236" spans="27:116">
      <c r="AA236" s="1035"/>
      <c r="AB236" s="1035"/>
      <c r="AC236" s="1035"/>
      <c r="AD236" s="1035"/>
      <c r="AE236" s="1035"/>
      <c r="AF236" s="1035"/>
      <c r="AG236" s="1035"/>
      <c r="AH236" s="1035"/>
      <c r="AN236" s="1035"/>
      <c r="AV236" s="1035"/>
      <c r="BD236" s="1035"/>
      <c r="BS236" s="1064"/>
      <c r="BT236" s="1035"/>
      <c r="CG236" s="612"/>
      <c r="CI236" s="1035"/>
      <c r="DB236" s="1035"/>
      <c r="DC236" s="1035"/>
      <c r="DG236" s="1035"/>
      <c r="DH236" s="1035"/>
      <c r="DI236" s="1035"/>
      <c r="DJ236" s="1035"/>
      <c r="DK236" s="1035"/>
      <c r="DL236" s="1035"/>
    </row>
    <row r="237" spans="27:116">
      <c r="AA237" s="1035"/>
      <c r="AB237" s="1035"/>
      <c r="AC237" s="1035"/>
      <c r="AD237" s="1035"/>
      <c r="AE237" s="1035"/>
      <c r="AF237" s="1035"/>
      <c r="AG237" s="1035"/>
      <c r="AH237" s="1035"/>
      <c r="AN237" s="1035"/>
      <c r="AV237" s="1035"/>
      <c r="BD237" s="1035"/>
      <c r="BS237" s="1064"/>
      <c r="BT237" s="1035"/>
      <c r="CG237" s="612"/>
      <c r="CI237" s="1035"/>
      <c r="DB237" s="1035"/>
      <c r="DC237" s="1035"/>
      <c r="DG237" s="1035"/>
      <c r="DH237" s="1035"/>
      <c r="DI237" s="1035"/>
      <c r="DJ237" s="1035"/>
      <c r="DK237" s="1035"/>
      <c r="DL237" s="1035"/>
    </row>
    <row r="238" spans="27:116">
      <c r="AA238" s="1035"/>
      <c r="AB238" s="1035"/>
      <c r="AC238" s="1035"/>
      <c r="AD238" s="1035"/>
      <c r="AE238" s="1035"/>
      <c r="AF238" s="1035"/>
      <c r="AG238" s="1035"/>
      <c r="AH238" s="1035"/>
      <c r="AN238" s="1035"/>
      <c r="AV238" s="1035"/>
      <c r="BD238" s="1035"/>
      <c r="BS238" s="1064"/>
      <c r="BT238" s="1035"/>
      <c r="CG238" s="612"/>
      <c r="CI238" s="1035"/>
      <c r="DB238" s="1035"/>
      <c r="DC238" s="1035"/>
      <c r="DG238" s="1035"/>
      <c r="DH238" s="1035"/>
      <c r="DI238" s="1035"/>
      <c r="DJ238" s="1035"/>
      <c r="DK238" s="1035"/>
      <c r="DL238" s="1035"/>
    </row>
    <row r="239" spans="27:116">
      <c r="AA239" s="1035"/>
      <c r="AB239" s="1035"/>
      <c r="AC239" s="1035"/>
      <c r="AD239" s="1035"/>
      <c r="AE239" s="1035"/>
      <c r="AF239" s="1035"/>
      <c r="AG239" s="1035"/>
      <c r="AH239" s="1035"/>
      <c r="AN239" s="1035"/>
      <c r="AV239" s="1035"/>
      <c r="BD239" s="1035"/>
      <c r="BS239" s="1064"/>
      <c r="BT239" s="1035"/>
      <c r="CG239" s="612"/>
      <c r="CI239" s="1035"/>
      <c r="DB239" s="1035"/>
      <c r="DC239" s="1035"/>
      <c r="DG239" s="1035"/>
      <c r="DH239" s="1035"/>
      <c r="DI239" s="1035"/>
      <c r="DJ239" s="1035"/>
      <c r="DK239" s="1035"/>
      <c r="DL239" s="1035"/>
    </row>
    <row r="240" spans="27:116">
      <c r="AA240" s="1035"/>
      <c r="AB240" s="1035"/>
      <c r="AC240" s="1035"/>
      <c r="AD240" s="1035"/>
      <c r="AE240" s="1035"/>
      <c r="AF240" s="1035"/>
      <c r="AG240" s="1035"/>
      <c r="AH240" s="1035"/>
      <c r="AN240" s="1035"/>
      <c r="AV240" s="1035"/>
      <c r="BD240" s="1035"/>
      <c r="BS240" s="1064"/>
      <c r="BT240" s="1035"/>
      <c r="CG240" s="612"/>
      <c r="CI240" s="1035"/>
      <c r="DB240" s="1035"/>
      <c r="DC240" s="1035"/>
      <c r="DG240" s="1035"/>
      <c r="DH240" s="1035"/>
      <c r="DI240" s="1035"/>
      <c r="DJ240" s="1035"/>
      <c r="DK240" s="1035"/>
      <c r="DL240" s="1035"/>
    </row>
    <row r="241" spans="27:116">
      <c r="AA241" s="1035"/>
      <c r="AB241" s="1035"/>
      <c r="AC241" s="1035"/>
      <c r="AD241" s="1035"/>
      <c r="AE241" s="1035"/>
      <c r="AF241" s="1035"/>
      <c r="AG241" s="1035"/>
      <c r="AH241" s="1035"/>
      <c r="AN241" s="1035"/>
      <c r="AV241" s="1035"/>
      <c r="BD241" s="1035"/>
      <c r="BS241" s="1064"/>
      <c r="BT241" s="1035"/>
      <c r="CG241" s="612"/>
      <c r="CI241" s="1035"/>
      <c r="DB241" s="1035"/>
      <c r="DC241" s="1035"/>
      <c r="DG241" s="1035"/>
      <c r="DH241" s="1035"/>
      <c r="DI241" s="1035"/>
      <c r="DJ241" s="1035"/>
      <c r="DK241" s="1035"/>
      <c r="DL241" s="1035"/>
    </row>
    <row r="242" spans="27:116">
      <c r="AA242" s="1035"/>
      <c r="AB242" s="1035"/>
      <c r="AC242" s="1035"/>
      <c r="AD242" s="1035"/>
      <c r="AE242" s="1035"/>
      <c r="AF242" s="1035"/>
      <c r="AG242" s="1035"/>
      <c r="AH242" s="1035"/>
      <c r="AN242" s="1035"/>
      <c r="AV242" s="1035"/>
      <c r="BD242" s="1035"/>
      <c r="BS242" s="1064"/>
      <c r="BT242" s="1035"/>
      <c r="CG242" s="612"/>
      <c r="CI242" s="1035"/>
      <c r="DB242" s="1035"/>
      <c r="DC242" s="1035"/>
      <c r="DG242" s="1035"/>
      <c r="DH242" s="1035"/>
      <c r="DI242" s="1035"/>
      <c r="DJ242" s="1035"/>
      <c r="DK242" s="1035"/>
      <c r="DL242" s="1035"/>
    </row>
    <row r="243" spans="27:116">
      <c r="AA243" s="1035"/>
      <c r="AB243" s="1035"/>
      <c r="AC243" s="1035"/>
      <c r="AD243" s="1035"/>
      <c r="AE243" s="1035"/>
      <c r="AF243" s="1035"/>
      <c r="AG243" s="1035"/>
      <c r="AH243" s="1035"/>
      <c r="AN243" s="1035"/>
      <c r="AV243" s="1035"/>
      <c r="BD243" s="1035"/>
      <c r="BS243" s="1064"/>
      <c r="BT243" s="1035"/>
      <c r="CG243" s="612"/>
      <c r="CI243" s="1035"/>
      <c r="DB243" s="1035"/>
      <c r="DC243" s="1035"/>
      <c r="DG243" s="1035"/>
      <c r="DH243" s="1035"/>
      <c r="DI243" s="1035"/>
      <c r="DJ243" s="1035"/>
      <c r="DK243" s="1035"/>
      <c r="DL243" s="1035"/>
    </row>
    <row r="244" spans="27:116">
      <c r="AA244" s="1035"/>
      <c r="AB244" s="1035"/>
      <c r="AC244" s="1035"/>
      <c r="AD244" s="1035"/>
      <c r="AE244" s="1035"/>
      <c r="AF244" s="1035"/>
      <c r="AG244" s="1035"/>
      <c r="AH244" s="1035"/>
      <c r="AN244" s="1035"/>
      <c r="AV244" s="1035"/>
      <c r="BD244" s="1035"/>
      <c r="BS244" s="1064"/>
      <c r="BT244" s="1035"/>
      <c r="CG244" s="612"/>
      <c r="CI244" s="1035"/>
      <c r="DB244" s="1035"/>
      <c r="DC244" s="1035"/>
      <c r="DG244" s="1035"/>
      <c r="DH244" s="1035"/>
      <c r="DI244" s="1035"/>
      <c r="DJ244" s="1035"/>
      <c r="DK244" s="1035"/>
      <c r="DL244" s="1035"/>
    </row>
    <row r="245" spans="27:116">
      <c r="AA245" s="1035"/>
      <c r="AB245" s="1035"/>
      <c r="AC245" s="1035"/>
      <c r="AD245" s="1035"/>
      <c r="AE245" s="1035"/>
      <c r="AF245" s="1035"/>
      <c r="AG245" s="1035"/>
      <c r="AH245" s="1035"/>
      <c r="AN245" s="1035"/>
      <c r="AV245" s="1035"/>
      <c r="BD245" s="1035"/>
      <c r="BS245" s="1064"/>
      <c r="BT245" s="1035"/>
      <c r="CG245" s="612"/>
      <c r="CI245" s="1035"/>
      <c r="DB245" s="1035"/>
      <c r="DC245" s="1035"/>
      <c r="DG245" s="1035"/>
      <c r="DH245" s="1035"/>
      <c r="DI245" s="1035"/>
      <c r="DJ245" s="1035"/>
      <c r="DK245" s="1035"/>
      <c r="DL245" s="1035"/>
    </row>
    <row r="246" spans="27:116">
      <c r="AA246" s="1035"/>
      <c r="AB246" s="1035"/>
      <c r="AC246" s="1035"/>
      <c r="AD246" s="1035"/>
      <c r="AE246" s="1035"/>
      <c r="AF246" s="1035"/>
      <c r="AG246" s="1035"/>
      <c r="AH246" s="1035"/>
      <c r="AN246" s="1035"/>
      <c r="AV246" s="1035"/>
      <c r="BD246" s="1035"/>
      <c r="BS246" s="1064"/>
      <c r="BT246" s="1035"/>
      <c r="CG246" s="612"/>
      <c r="CI246" s="1035"/>
      <c r="DB246" s="1035"/>
      <c r="DC246" s="1035"/>
      <c r="DG246" s="1035"/>
      <c r="DH246" s="1035"/>
      <c r="DI246" s="1035"/>
      <c r="DJ246" s="1035"/>
      <c r="DK246" s="1035"/>
      <c r="DL246" s="1035"/>
    </row>
    <row r="247" spans="27:116">
      <c r="AA247" s="1035"/>
      <c r="AB247" s="1035"/>
      <c r="AC247" s="1035"/>
      <c r="AD247" s="1035"/>
      <c r="AE247" s="1035"/>
      <c r="AF247" s="1035"/>
      <c r="AG247" s="1035"/>
      <c r="AH247" s="1035"/>
      <c r="AN247" s="1035"/>
      <c r="AV247" s="1035"/>
      <c r="BD247" s="1035"/>
      <c r="BS247" s="1064"/>
      <c r="BT247" s="1035"/>
      <c r="CG247" s="612"/>
      <c r="CI247" s="1035"/>
      <c r="DB247" s="1035"/>
      <c r="DC247" s="1035"/>
      <c r="DG247" s="1035"/>
      <c r="DH247" s="1035"/>
      <c r="DI247" s="1035"/>
      <c r="DJ247" s="1035"/>
      <c r="DK247" s="1035"/>
      <c r="DL247" s="1035"/>
    </row>
    <row r="248" spans="27:116">
      <c r="AA248" s="1035"/>
      <c r="AB248" s="1035"/>
      <c r="AC248" s="1035"/>
      <c r="AD248" s="1035"/>
      <c r="AE248" s="1035"/>
      <c r="AF248" s="1035"/>
      <c r="AG248" s="1035"/>
      <c r="AH248" s="1035"/>
      <c r="AN248" s="1035"/>
      <c r="AV248" s="1035"/>
      <c r="BD248" s="1035"/>
      <c r="BS248" s="1064"/>
      <c r="BT248" s="1035"/>
      <c r="CG248" s="612"/>
      <c r="CI248" s="1035"/>
      <c r="DB248" s="1035"/>
      <c r="DC248" s="1035"/>
      <c r="DG248" s="1035"/>
      <c r="DH248" s="1035"/>
      <c r="DI248" s="1035"/>
      <c r="DJ248" s="1035"/>
      <c r="DK248" s="1035"/>
      <c r="DL248" s="1035"/>
    </row>
    <row r="249" spans="27:116">
      <c r="AA249" s="1035"/>
      <c r="AB249" s="1035"/>
      <c r="AC249" s="1035"/>
      <c r="AD249" s="1035"/>
      <c r="AE249" s="1035"/>
      <c r="AF249" s="1035"/>
      <c r="AG249" s="1035"/>
      <c r="AH249" s="1035"/>
      <c r="AN249" s="1035"/>
      <c r="AV249" s="1035"/>
      <c r="BD249" s="1035"/>
      <c r="BS249" s="1064"/>
      <c r="BT249" s="1035"/>
      <c r="CG249" s="612"/>
      <c r="CI249" s="1035"/>
      <c r="DB249" s="1035"/>
      <c r="DC249" s="1035"/>
      <c r="DG249" s="1035"/>
      <c r="DH249" s="1035"/>
      <c r="DI249" s="1035"/>
      <c r="DJ249" s="1035"/>
      <c r="DK249" s="1035"/>
      <c r="DL249" s="1035"/>
    </row>
    <row r="250" spans="27:116">
      <c r="AA250" s="1035"/>
      <c r="AB250" s="1035"/>
      <c r="AC250" s="1035"/>
      <c r="AD250" s="1035"/>
      <c r="AE250" s="1035"/>
      <c r="AF250" s="1035"/>
      <c r="AG250" s="1035"/>
      <c r="AH250" s="1035"/>
      <c r="AN250" s="1035"/>
      <c r="AV250" s="1035"/>
      <c r="BD250" s="1035"/>
      <c r="BS250" s="1064"/>
      <c r="BT250" s="1035"/>
      <c r="CG250" s="612"/>
      <c r="CI250" s="1035"/>
      <c r="DB250" s="1035"/>
      <c r="DC250" s="1035"/>
      <c r="DG250" s="1035"/>
      <c r="DH250" s="1035"/>
      <c r="DI250" s="1035"/>
      <c r="DJ250" s="1035"/>
      <c r="DK250" s="1035"/>
      <c r="DL250" s="1035"/>
    </row>
    <row r="251" spans="27:116">
      <c r="AA251" s="1035"/>
      <c r="AB251" s="1035"/>
      <c r="AC251" s="1035"/>
      <c r="AD251" s="1035"/>
      <c r="AE251" s="1035"/>
      <c r="AF251" s="1035"/>
      <c r="AG251" s="1035"/>
      <c r="AH251" s="1035"/>
      <c r="AN251" s="1035"/>
      <c r="AV251" s="1035"/>
      <c r="BD251" s="1035"/>
      <c r="BS251" s="1064"/>
      <c r="BT251" s="1035"/>
      <c r="CG251" s="612"/>
      <c r="CI251" s="1035"/>
      <c r="DB251" s="1035"/>
      <c r="DC251" s="1035"/>
      <c r="DG251" s="1035"/>
      <c r="DH251" s="1035"/>
      <c r="DI251" s="1035"/>
      <c r="DJ251" s="1035"/>
      <c r="DK251" s="1035"/>
      <c r="DL251" s="1035"/>
    </row>
    <row r="252" spans="27:116">
      <c r="AA252" s="1035"/>
      <c r="AB252" s="1035"/>
      <c r="AC252" s="1035"/>
      <c r="AD252" s="1035"/>
      <c r="AE252" s="1035"/>
      <c r="AF252" s="1035"/>
      <c r="AG252" s="1035"/>
      <c r="AH252" s="1035"/>
      <c r="AN252" s="1035"/>
      <c r="AV252" s="1035"/>
      <c r="BD252" s="1035"/>
      <c r="BS252" s="1064"/>
      <c r="BT252" s="1035"/>
      <c r="CG252" s="612"/>
      <c r="CI252" s="1035"/>
      <c r="DB252" s="1035"/>
      <c r="DC252" s="1035"/>
      <c r="DG252" s="1035"/>
      <c r="DH252" s="1035"/>
      <c r="DI252" s="1035"/>
      <c r="DJ252" s="1035"/>
      <c r="DK252" s="1035"/>
      <c r="DL252" s="1035"/>
    </row>
    <row r="253" spans="27:116">
      <c r="AA253" s="1035"/>
      <c r="AB253" s="1035"/>
      <c r="AC253" s="1035"/>
      <c r="AD253" s="1035"/>
      <c r="AE253" s="1035"/>
      <c r="AF253" s="1035"/>
      <c r="AG253" s="1035"/>
      <c r="AH253" s="1035"/>
      <c r="AN253" s="1035"/>
      <c r="AV253" s="1035"/>
      <c r="BD253" s="1035"/>
      <c r="BS253" s="1064"/>
      <c r="BT253" s="1035"/>
      <c r="CG253" s="612"/>
      <c r="CI253" s="1035"/>
      <c r="DB253" s="1035"/>
      <c r="DC253" s="1035"/>
      <c r="DG253" s="1035"/>
      <c r="DH253" s="1035"/>
      <c r="DI253" s="1035"/>
      <c r="DJ253" s="1035"/>
      <c r="DK253" s="1035"/>
      <c r="DL253" s="1035"/>
    </row>
    <row r="254" spans="27:116">
      <c r="AA254" s="1035"/>
      <c r="AB254" s="1035"/>
      <c r="AC254" s="1035"/>
      <c r="AD254" s="1035"/>
      <c r="AE254" s="1035"/>
      <c r="AF254" s="1035"/>
      <c r="AG254" s="1035"/>
      <c r="AH254" s="1035"/>
      <c r="AN254" s="1035"/>
      <c r="AV254" s="1035"/>
      <c r="BD254" s="1035"/>
      <c r="BS254" s="1064"/>
      <c r="BT254" s="1035"/>
      <c r="CG254" s="612"/>
      <c r="CI254" s="1035"/>
      <c r="DB254" s="1035"/>
      <c r="DC254" s="1035"/>
      <c r="DG254" s="1035"/>
      <c r="DH254" s="1035"/>
      <c r="DI254" s="1035"/>
      <c r="DJ254" s="1035"/>
      <c r="DK254" s="1035"/>
      <c r="DL254" s="1035"/>
    </row>
    <row r="255" spans="27:116">
      <c r="AA255" s="1035"/>
      <c r="AB255" s="1035"/>
      <c r="AC255" s="1035"/>
      <c r="AD255" s="1035"/>
      <c r="AE255" s="1035"/>
      <c r="AF255" s="1035"/>
      <c r="AG255" s="1035"/>
      <c r="AH255" s="1035"/>
      <c r="AN255" s="1035"/>
      <c r="AV255" s="1035"/>
      <c r="BD255" s="1035"/>
      <c r="BS255" s="1064"/>
      <c r="BT255" s="1035"/>
      <c r="CG255" s="612"/>
      <c r="CI255" s="1035"/>
      <c r="DB255" s="1035"/>
      <c r="DC255" s="1035"/>
      <c r="DG255" s="1035"/>
      <c r="DH255" s="1035"/>
      <c r="DI255" s="1035"/>
      <c r="DJ255" s="1035"/>
      <c r="DK255" s="1035"/>
      <c r="DL255" s="1035"/>
    </row>
    <row r="256" spans="27:116">
      <c r="AA256" s="1035"/>
      <c r="AB256" s="1035"/>
      <c r="AC256" s="1035"/>
      <c r="AD256" s="1035"/>
      <c r="AE256" s="1035"/>
      <c r="AF256" s="1035"/>
      <c r="AG256" s="1035"/>
      <c r="AH256" s="1035"/>
      <c r="AN256" s="1035"/>
      <c r="AV256" s="1035"/>
      <c r="BD256" s="1035"/>
      <c r="BS256" s="1064"/>
      <c r="BT256" s="1035"/>
      <c r="CG256" s="612"/>
      <c r="CI256" s="1035"/>
      <c r="DB256" s="1035"/>
      <c r="DC256" s="1035"/>
      <c r="DG256" s="1035"/>
      <c r="DH256" s="1035"/>
      <c r="DI256" s="1035"/>
      <c r="DJ256" s="1035"/>
      <c r="DK256" s="1035"/>
      <c r="DL256" s="1035"/>
    </row>
    <row r="257" spans="27:116">
      <c r="AA257" s="1035"/>
      <c r="AB257" s="1035"/>
      <c r="AC257" s="1035"/>
      <c r="AD257" s="1035"/>
      <c r="AE257" s="1035"/>
      <c r="AF257" s="1035"/>
      <c r="AG257" s="1035"/>
      <c r="AH257" s="1035"/>
      <c r="AN257" s="1035"/>
      <c r="AV257" s="1035"/>
      <c r="BD257" s="1035"/>
      <c r="BS257" s="1064"/>
      <c r="BT257" s="1035"/>
      <c r="CG257" s="612"/>
      <c r="CI257" s="1035"/>
      <c r="DB257" s="1035"/>
      <c r="DC257" s="1035"/>
      <c r="DG257" s="1035"/>
      <c r="DH257" s="1035"/>
      <c r="DI257" s="1035"/>
      <c r="DJ257" s="1035"/>
      <c r="DK257" s="1035"/>
      <c r="DL257" s="1035"/>
    </row>
    <row r="258" spans="27:116">
      <c r="AA258" s="1035"/>
      <c r="AB258" s="1035"/>
      <c r="AC258" s="1035"/>
      <c r="AD258" s="1035"/>
      <c r="AE258" s="1035"/>
      <c r="AF258" s="1035"/>
      <c r="AG258" s="1035"/>
      <c r="AH258" s="1035"/>
      <c r="AN258" s="1035"/>
      <c r="AV258" s="1035"/>
      <c r="BD258" s="1035"/>
      <c r="BS258" s="1064"/>
      <c r="BT258" s="1035"/>
      <c r="CG258" s="612"/>
      <c r="CI258" s="1035"/>
      <c r="DB258" s="1035"/>
      <c r="DC258" s="1035"/>
      <c r="DG258" s="1035"/>
      <c r="DH258" s="1035"/>
      <c r="DI258" s="1035"/>
      <c r="DJ258" s="1035"/>
      <c r="DK258" s="1035"/>
      <c r="DL258" s="1035"/>
    </row>
    <row r="259" spans="27:116">
      <c r="AA259" s="1035"/>
      <c r="AB259" s="1035"/>
      <c r="AC259" s="1035"/>
      <c r="AD259" s="1035"/>
      <c r="AE259" s="1035"/>
      <c r="AF259" s="1035"/>
      <c r="AG259" s="1035"/>
      <c r="AH259" s="1035"/>
      <c r="AN259" s="1035"/>
      <c r="AV259" s="1035"/>
      <c r="BD259" s="1035"/>
      <c r="BS259" s="1064"/>
      <c r="BT259" s="1035"/>
      <c r="CG259" s="612"/>
      <c r="CI259" s="1035"/>
      <c r="DB259" s="1035"/>
      <c r="DC259" s="1035"/>
      <c r="DG259" s="1035"/>
      <c r="DH259" s="1035"/>
      <c r="DI259" s="1035"/>
      <c r="DJ259" s="1035"/>
      <c r="DK259" s="1035"/>
      <c r="DL259" s="1035"/>
    </row>
    <row r="260" spans="27:116">
      <c r="AA260" s="1035"/>
      <c r="AB260" s="1035"/>
      <c r="AC260" s="1035"/>
      <c r="AD260" s="1035"/>
      <c r="AE260" s="1035"/>
      <c r="AF260" s="1035"/>
      <c r="AG260" s="1035"/>
      <c r="AH260" s="1035"/>
      <c r="AN260" s="1035"/>
      <c r="AV260" s="1035"/>
      <c r="BD260" s="1035"/>
      <c r="BS260" s="1064"/>
      <c r="BT260" s="1035"/>
      <c r="CG260" s="612"/>
      <c r="CI260" s="1035"/>
      <c r="DB260" s="1035"/>
      <c r="DC260" s="1035"/>
      <c r="DG260" s="1035"/>
      <c r="DH260" s="1035"/>
      <c r="DI260" s="1035"/>
      <c r="DJ260" s="1035"/>
      <c r="DK260" s="1035"/>
      <c r="DL260" s="1035"/>
    </row>
    <row r="261" spans="27:116">
      <c r="AA261" s="1035"/>
      <c r="AB261" s="1035"/>
      <c r="AC261" s="1035"/>
      <c r="AD261" s="1035"/>
      <c r="AE261" s="1035"/>
      <c r="AF261" s="1035"/>
      <c r="AG261" s="1035"/>
      <c r="AH261" s="1035"/>
      <c r="AN261" s="1035"/>
      <c r="AV261" s="1035"/>
      <c r="BD261" s="1035"/>
      <c r="BS261" s="1064"/>
      <c r="BT261" s="1035"/>
      <c r="CG261" s="612"/>
      <c r="CI261" s="1035"/>
      <c r="DB261" s="1035"/>
      <c r="DC261" s="1035"/>
      <c r="DG261" s="1035"/>
      <c r="DH261" s="1035"/>
      <c r="DI261" s="1035"/>
      <c r="DJ261" s="1035"/>
      <c r="DK261" s="1035"/>
      <c r="DL261" s="1035"/>
    </row>
    <row r="262" spans="27:116">
      <c r="AA262" s="1035"/>
      <c r="AB262" s="1035"/>
      <c r="AC262" s="1035"/>
      <c r="AD262" s="1035"/>
      <c r="AE262" s="1035"/>
      <c r="AF262" s="1035"/>
      <c r="AG262" s="1035"/>
      <c r="AH262" s="1035"/>
      <c r="AN262" s="1035"/>
      <c r="AV262" s="1035"/>
      <c r="BD262" s="1035"/>
      <c r="BS262" s="1064"/>
      <c r="BT262" s="1035"/>
      <c r="CG262" s="612"/>
      <c r="CI262" s="1035"/>
      <c r="DB262" s="1035"/>
      <c r="DC262" s="1035"/>
      <c r="DG262" s="1035"/>
      <c r="DH262" s="1035"/>
      <c r="DI262" s="1035"/>
      <c r="DJ262" s="1035"/>
      <c r="DK262" s="1035"/>
      <c r="DL262" s="1035"/>
    </row>
    <row r="263" spans="27:116">
      <c r="AA263" s="1035"/>
      <c r="AB263" s="1035"/>
      <c r="AC263" s="1035"/>
      <c r="AD263" s="1035"/>
      <c r="AE263" s="1035"/>
      <c r="AF263" s="1035"/>
      <c r="AG263" s="1035"/>
      <c r="AH263" s="1035"/>
      <c r="AN263" s="1035"/>
      <c r="AV263" s="1035"/>
      <c r="BD263" s="1035"/>
      <c r="BS263" s="1064"/>
      <c r="BT263" s="1035"/>
      <c r="CG263" s="612"/>
      <c r="CI263" s="1035"/>
      <c r="DB263" s="1035"/>
      <c r="DC263" s="1035"/>
      <c r="DG263" s="1035"/>
      <c r="DH263" s="1035"/>
      <c r="DI263" s="1035"/>
      <c r="DJ263" s="1035"/>
      <c r="DK263" s="1035"/>
      <c r="DL263" s="1035"/>
    </row>
    <row r="264" spans="27:116">
      <c r="AA264" s="1035"/>
      <c r="AB264" s="1035"/>
      <c r="AC264" s="1035"/>
      <c r="AD264" s="1035"/>
      <c r="AE264" s="1035"/>
      <c r="AF264" s="1035"/>
      <c r="AG264" s="1035"/>
      <c r="AH264" s="1035"/>
      <c r="AN264" s="1035"/>
      <c r="AV264" s="1035"/>
      <c r="BD264" s="1035"/>
      <c r="BS264" s="1064"/>
      <c r="BT264" s="1035"/>
      <c r="CG264" s="612"/>
      <c r="CI264" s="1035"/>
      <c r="DB264" s="1035"/>
      <c r="DC264" s="1035"/>
      <c r="DG264" s="1035"/>
      <c r="DH264" s="1035"/>
      <c r="DI264" s="1035"/>
      <c r="DJ264" s="1035"/>
      <c r="DK264" s="1035"/>
      <c r="DL264" s="1035"/>
    </row>
    <row r="265" spans="27:116">
      <c r="AA265" s="1035"/>
      <c r="AB265" s="1035"/>
      <c r="AC265" s="1035"/>
      <c r="AD265" s="1035"/>
      <c r="AE265" s="1035"/>
      <c r="AF265" s="1035"/>
      <c r="AG265" s="1035"/>
      <c r="AH265" s="1035"/>
      <c r="AN265" s="1035"/>
      <c r="AV265" s="1035"/>
      <c r="BD265" s="1035"/>
      <c r="BS265" s="1064"/>
      <c r="BT265" s="1035"/>
      <c r="CG265" s="612"/>
      <c r="CI265" s="1035"/>
      <c r="DB265" s="1035"/>
      <c r="DC265" s="1035"/>
      <c r="DG265" s="1035"/>
      <c r="DH265" s="1035"/>
      <c r="DI265" s="1035"/>
      <c r="DJ265" s="1035"/>
      <c r="DK265" s="1035"/>
      <c r="DL265" s="1035"/>
    </row>
    <row r="266" spans="27:116">
      <c r="AA266" s="1035"/>
      <c r="AB266" s="1035"/>
      <c r="AC266" s="1035"/>
      <c r="AD266" s="1035"/>
      <c r="AE266" s="1035"/>
      <c r="AF266" s="1035"/>
      <c r="AG266" s="1035"/>
      <c r="AH266" s="1035"/>
      <c r="AN266" s="1035"/>
      <c r="AV266" s="1035"/>
      <c r="BD266" s="1035"/>
      <c r="BS266" s="1064"/>
      <c r="BT266" s="1035"/>
      <c r="CG266" s="612"/>
      <c r="CI266" s="1035"/>
      <c r="DB266" s="1035"/>
      <c r="DC266" s="1035"/>
      <c r="DG266" s="1035"/>
      <c r="DH266" s="1035"/>
      <c r="DI266" s="1035"/>
      <c r="DJ266" s="1035"/>
      <c r="DK266" s="1035"/>
      <c r="DL266" s="1035"/>
    </row>
    <row r="267" spans="27:116">
      <c r="AA267" s="1035"/>
      <c r="AB267" s="1035"/>
      <c r="AC267" s="1035"/>
      <c r="AD267" s="1035"/>
      <c r="AE267" s="1035"/>
      <c r="AF267" s="1035"/>
      <c r="AG267" s="1035"/>
      <c r="AH267" s="1035"/>
      <c r="AN267" s="1035"/>
      <c r="AV267" s="1035"/>
      <c r="BD267" s="1035"/>
      <c r="BS267" s="1064"/>
      <c r="BT267" s="1035"/>
      <c r="CG267" s="612"/>
      <c r="CI267" s="1035"/>
      <c r="DB267" s="1035"/>
      <c r="DC267" s="1035"/>
      <c r="DG267" s="1035"/>
      <c r="DH267" s="1035"/>
      <c r="DI267" s="1035"/>
      <c r="DJ267" s="1035"/>
      <c r="DK267" s="1035"/>
      <c r="DL267" s="1035"/>
    </row>
    <row r="268" spans="27:116">
      <c r="AA268" s="1035"/>
      <c r="AB268" s="1035"/>
      <c r="AC268" s="1035"/>
      <c r="AD268" s="1035"/>
      <c r="AE268" s="1035"/>
      <c r="AF268" s="1035"/>
      <c r="AG268" s="1035"/>
      <c r="AH268" s="1035"/>
      <c r="AN268" s="1035"/>
      <c r="AV268" s="1035"/>
      <c r="BD268" s="1035"/>
      <c r="BS268" s="1064"/>
      <c r="BT268" s="1035"/>
      <c r="CG268" s="612"/>
      <c r="CI268" s="1035"/>
      <c r="DB268" s="1035"/>
      <c r="DC268" s="1035"/>
      <c r="DG268" s="1035"/>
      <c r="DH268" s="1035"/>
      <c r="DI268" s="1035"/>
      <c r="DJ268" s="1035"/>
      <c r="DK268" s="1035"/>
      <c r="DL268" s="1035"/>
    </row>
    <row r="269" spans="27:116">
      <c r="AA269" s="1035"/>
      <c r="AB269" s="1035"/>
      <c r="AC269" s="1035"/>
      <c r="AD269" s="1035"/>
      <c r="AE269" s="1035"/>
      <c r="AF269" s="1035"/>
      <c r="AG269" s="1035"/>
      <c r="AH269" s="1035"/>
      <c r="AN269" s="1035"/>
      <c r="AV269" s="1035"/>
      <c r="BD269" s="1035"/>
      <c r="BS269" s="1064"/>
      <c r="BT269" s="1035"/>
      <c r="CG269" s="612"/>
      <c r="CI269" s="1035"/>
      <c r="DB269" s="1035"/>
      <c r="DC269" s="1035"/>
      <c r="DG269" s="1035"/>
      <c r="DH269" s="1035"/>
      <c r="DI269" s="1035"/>
      <c r="DJ269" s="1035"/>
      <c r="DK269" s="1035"/>
      <c r="DL269" s="1035"/>
    </row>
    <row r="270" spans="27:116">
      <c r="AA270" s="1035"/>
      <c r="AB270" s="1035"/>
      <c r="AC270" s="1035"/>
      <c r="AD270" s="1035"/>
      <c r="AE270" s="1035"/>
      <c r="AF270" s="1035"/>
      <c r="AG270" s="1035"/>
      <c r="AH270" s="1035"/>
      <c r="AN270" s="1035"/>
      <c r="AV270" s="1035"/>
      <c r="BD270" s="1035"/>
      <c r="BS270" s="1064"/>
      <c r="BT270" s="1035"/>
      <c r="CG270" s="612"/>
      <c r="CI270" s="1035"/>
      <c r="DB270" s="1035"/>
      <c r="DC270" s="1035"/>
      <c r="DG270" s="1035"/>
      <c r="DH270" s="1035"/>
      <c r="DI270" s="1035"/>
      <c r="DJ270" s="1035"/>
      <c r="DK270" s="1035"/>
      <c r="DL270" s="1035"/>
    </row>
    <row r="271" spans="27:116">
      <c r="AA271" s="1035"/>
      <c r="AB271" s="1035"/>
      <c r="AC271" s="1035"/>
      <c r="AD271" s="1035"/>
      <c r="AE271" s="1035"/>
      <c r="AF271" s="1035"/>
      <c r="AG271" s="1035"/>
      <c r="AH271" s="1035"/>
      <c r="AN271" s="1035"/>
      <c r="AV271" s="1035"/>
      <c r="BD271" s="1035"/>
      <c r="BS271" s="1064"/>
      <c r="BT271" s="1035"/>
      <c r="CG271" s="612"/>
      <c r="CI271" s="1035"/>
      <c r="DB271" s="1035"/>
      <c r="DC271" s="1035"/>
      <c r="DG271" s="1035"/>
      <c r="DH271" s="1035"/>
      <c r="DI271" s="1035"/>
      <c r="DJ271" s="1035"/>
      <c r="DK271" s="1035"/>
      <c r="DL271" s="1035"/>
    </row>
    <row r="272" spans="27:116">
      <c r="AA272" s="1035"/>
      <c r="AB272" s="1035"/>
      <c r="AC272" s="1035"/>
      <c r="AD272" s="1035"/>
      <c r="AE272" s="1035"/>
      <c r="AF272" s="1035"/>
      <c r="AG272" s="1035"/>
      <c r="AH272" s="1035"/>
      <c r="AN272" s="1035"/>
      <c r="AV272" s="1035"/>
      <c r="BD272" s="1035"/>
      <c r="BS272" s="1064"/>
      <c r="BT272" s="1035"/>
      <c r="CG272" s="612"/>
      <c r="CI272" s="1035"/>
      <c r="DB272" s="1035"/>
      <c r="DC272" s="1035"/>
      <c r="DG272" s="1035"/>
      <c r="DH272" s="1035"/>
      <c r="DI272" s="1035"/>
      <c r="DJ272" s="1035"/>
      <c r="DK272" s="1035"/>
      <c r="DL272" s="1035"/>
    </row>
    <row r="273" spans="27:116">
      <c r="AA273" s="1035"/>
      <c r="AB273" s="1035"/>
      <c r="AC273" s="1035"/>
      <c r="AD273" s="1035"/>
      <c r="AE273" s="1035"/>
      <c r="AF273" s="1035"/>
      <c r="AG273" s="1035"/>
      <c r="AH273" s="1035"/>
      <c r="AN273" s="1035"/>
      <c r="AV273" s="1035"/>
      <c r="BD273" s="1035"/>
      <c r="BS273" s="1064"/>
      <c r="BT273" s="1035"/>
      <c r="CG273" s="612"/>
      <c r="CI273" s="1035"/>
      <c r="DB273" s="1035"/>
      <c r="DC273" s="1035"/>
      <c r="DG273" s="1035"/>
      <c r="DH273" s="1035"/>
      <c r="DI273" s="1035"/>
      <c r="DJ273" s="1035"/>
      <c r="DK273" s="1035"/>
      <c r="DL273" s="1035"/>
    </row>
    <row r="274" spans="27:116">
      <c r="AA274" s="1035"/>
      <c r="AB274" s="1035"/>
      <c r="AC274" s="1035"/>
      <c r="AD274" s="1035"/>
      <c r="AE274" s="1035"/>
      <c r="AF274" s="1035"/>
      <c r="AG274" s="1035"/>
      <c r="AH274" s="1035"/>
      <c r="AN274" s="1035"/>
      <c r="AV274" s="1035"/>
      <c r="BD274" s="1035"/>
      <c r="BS274" s="1064"/>
      <c r="BT274" s="1035"/>
      <c r="CG274" s="612"/>
      <c r="CI274" s="1035"/>
      <c r="DB274" s="1035"/>
      <c r="DC274" s="1035"/>
      <c r="DG274" s="1035"/>
      <c r="DH274" s="1035"/>
      <c r="DI274" s="1035"/>
      <c r="DJ274" s="1035"/>
      <c r="DK274" s="1035"/>
      <c r="DL274" s="1035"/>
    </row>
    <row r="275" spans="27:116">
      <c r="AA275" s="1035"/>
      <c r="AB275" s="1035"/>
      <c r="AC275" s="1035"/>
      <c r="AD275" s="1035"/>
      <c r="AE275" s="1035"/>
      <c r="AF275" s="1035"/>
      <c r="AG275" s="1035"/>
      <c r="AH275" s="1035"/>
      <c r="AN275" s="1035"/>
      <c r="AV275" s="1035"/>
      <c r="BD275" s="1035"/>
      <c r="BS275" s="1064"/>
      <c r="BT275" s="1035"/>
      <c r="CG275" s="612"/>
      <c r="CI275" s="1035"/>
      <c r="DB275" s="1035"/>
      <c r="DC275" s="1035"/>
      <c r="DG275" s="1035"/>
      <c r="DH275" s="1035"/>
      <c r="DI275" s="1035"/>
      <c r="DJ275" s="1035"/>
      <c r="DK275" s="1035"/>
      <c r="DL275" s="1035"/>
    </row>
    <row r="276" spans="27:116">
      <c r="AA276" s="1035"/>
      <c r="AB276" s="1035"/>
      <c r="AC276" s="1035"/>
      <c r="AD276" s="1035"/>
      <c r="AE276" s="1035"/>
      <c r="AF276" s="1035"/>
      <c r="AG276" s="1035"/>
      <c r="AH276" s="1035"/>
      <c r="AN276" s="1035"/>
      <c r="AV276" s="1035"/>
      <c r="BD276" s="1035"/>
      <c r="BS276" s="1064"/>
      <c r="BT276" s="1035"/>
      <c r="CG276" s="612"/>
      <c r="CI276" s="1035"/>
      <c r="DB276" s="1035"/>
      <c r="DC276" s="1035"/>
      <c r="DG276" s="1035"/>
      <c r="DH276" s="1035"/>
      <c r="DI276" s="1035"/>
      <c r="DJ276" s="1035"/>
      <c r="DK276" s="1035"/>
      <c r="DL276" s="1035"/>
    </row>
    <row r="277" spans="27:116">
      <c r="AA277" s="1035"/>
      <c r="AB277" s="1035"/>
      <c r="AC277" s="1035"/>
      <c r="AD277" s="1035"/>
      <c r="AE277" s="1035"/>
      <c r="AF277" s="1035"/>
      <c r="AG277" s="1035"/>
      <c r="AH277" s="1035"/>
      <c r="AN277" s="1035"/>
      <c r="AV277" s="1035"/>
      <c r="BD277" s="1035"/>
      <c r="BS277" s="1064"/>
      <c r="BT277" s="1035"/>
      <c r="CG277" s="612"/>
      <c r="CI277" s="1035"/>
      <c r="DB277" s="1035"/>
      <c r="DC277" s="1035"/>
      <c r="DG277" s="1035"/>
      <c r="DH277" s="1035"/>
      <c r="DI277" s="1035"/>
      <c r="DJ277" s="1035"/>
      <c r="DK277" s="1035"/>
      <c r="DL277" s="1035"/>
    </row>
    <row r="278" spans="27:116">
      <c r="AA278" s="1035"/>
      <c r="AB278" s="1035"/>
      <c r="AC278" s="1035"/>
      <c r="AD278" s="1035"/>
      <c r="AE278" s="1035"/>
      <c r="AF278" s="1035"/>
      <c r="AG278" s="1035"/>
      <c r="AH278" s="1035"/>
      <c r="AN278" s="1035"/>
      <c r="AV278" s="1035"/>
      <c r="BD278" s="1035"/>
      <c r="BS278" s="1064"/>
      <c r="BT278" s="1035"/>
      <c r="CG278" s="612"/>
      <c r="CI278" s="1035"/>
      <c r="DB278" s="1035"/>
      <c r="DC278" s="1035"/>
      <c r="DG278" s="1035"/>
      <c r="DH278" s="1035"/>
      <c r="DI278" s="1035"/>
      <c r="DJ278" s="1035"/>
      <c r="DK278" s="1035"/>
      <c r="DL278" s="1035"/>
    </row>
    <row r="279" spans="27:116">
      <c r="AA279" s="1035"/>
      <c r="AB279" s="1035"/>
      <c r="AC279" s="1035"/>
      <c r="AD279" s="1035"/>
      <c r="AE279" s="1035"/>
      <c r="AF279" s="1035"/>
      <c r="AG279" s="1035"/>
      <c r="AH279" s="1035"/>
      <c r="AN279" s="1035"/>
      <c r="AV279" s="1035"/>
      <c r="BD279" s="1035"/>
      <c r="BS279" s="1064"/>
      <c r="BT279" s="1035"/>
      <c r="CG279" s="612"/>
      <c r="CI279" s="1035"/>
      <c r="DB279" s="1035"/>
      <c r="DC279" s="1035"/>
      <c r="DG279" s="1035"/>
      <c r="DH279" s="1035"/>
      <c r="DI279" s="1035"/>
      <c r="DJ279" s="1035"/>
      <c r="DK279" s="1035"/>
      <c r="DL279" s="1035"/>
    </row>
    <row r="280" spans="27:116">
      <c r="AA280" s="1035"/>
      <c r="AB280" s="1035"/>
      <c r="AC280" s="1035"/>
      <c r="AD280" s="1035"/>
      <c r="AE280" s="1035"/>
      <c r="AF280" s="1035"/>
      <c r="AG280" s="1035"/>
      <c r="AH280" s="1035"/>
      <c r="AN280" s="1035"/>
      <c r="AV280" s="1035"/>
      <c r="BD280" s="1035"/>
      <c r="BS280" s="1064"/>
      <c r="BT280" s="1035"/>
      <c r="CG280" s="612"/>
      <c r="CI280" s="1035"/>
      <c r="DB280" s="1035"/>
      <c r="DC280" s="1035"/>
      <c r="DG280" s="1035"/>
      <c r="DH280" s="1035"/>
      <c r="DI280" s="1035"/>
      <c r="DJ280" s="1035"/>
      <c r="DK280" s="1035"/>
      <c r="DL280" s="1035"/>
    </row>
    <row r="281" spans="27:116">
      <c r="AA281" s="1035"/>
      <c r="AB281" s="1035"/>
      <c r="AC281" s="1035"/>
      <c r="AD281" s="1035"/>
      <c r="AE281" s="1035"/>
      <c r="AF281" s="1035"/>
      <c r="AG281" s="1035"/>
      <c r="AH281" s="1035"/>
      <c r="AN281" s="1035"/>
      <c r="AV281" s="1035"/>
      <c r="BD281" s="1035"/>
      <c r="BS281" s="1064"/>
      <c r="BT281" s="1035"/>
      <c r="CG281" s="612"/>
      <c r="CI281" s="1035"/>
      <c r="DB281" s="1035"/>
      <c r="DC281" s="1035"/>
      <c r="DG281" s="1035"/>
      <c r="DH281" s="1035"/>
      <c r="DI281" s="1035"/>
      <c r="DJ281" s="1035"/>
      <c r="DK281" s="1035"/>
      <c r="DL281" s="1035"/>
    </row>
    <row r="282" spans="27:116">
      <c r="AA282" s="1035"/>
      <c r="AB282" s="1035"/>
      <c r="AC282" s="1035"/>
      <c r="AD282" s="1035"/>
      <c r="AE282" s="1035"/>
      <c r="AF282" s="1035"/>
      <c r="AG282" s="1035"/>
      <c r="AH282" s="1035"/>
      <c r="AN282" s="1035"/>
      <c r="AV282" s="1035"/>
      <c r="BD282" s="1035"/>
      <c r="BS282" s="1064"/>
      <c r="BT282" s="1035"/>
      <c r="CG282" s="612"/>
      <c r="CI282" s="1035"/>
      <c r="DB282" s="1035"/>
      <c r="DC282" s="1035"/>
      <c r="DG282" s="1035"/>
      <c r="DH282" s="1035"/>
      <c r="DI282" s="1035"/>
      <c r="DJ282" s="1035"/>
      <c r="DK282" s="1035"/>
      <c r="DL282" s="1035"/>
    </row>
    <row r="283" spans="27:116">
      <c r="AA283" s="1035"/>
      <c r="AB283" s="1035"/>
      <c r="AC283" s="1035"/>
      <c r="AD283" s="1035"/>
      <c r="AE283" s="1035"/>
      <c r="AF283" s="1035"/>
      <c r="AG283" s="1035"/>
      <c r="AH283" s="1035"/>
      <c r="AN283" s="1035"/>
      <c r="AV283" s="1035"/>
      <c r="BD283" s="1035"/>
      <c r="BS283" s="1064"/>
      <c r="BT283" s="1035"/>
      <c r="CG283" s="612"/>
      <c r="CI283" s="1035"/>
      <c r="DB283" s="1035"/>
      <c r="DC283" s="1035"/>
      <c r="DG283" s="1035"/>
      <c r="DH283" s="1035"/>
      <c r="DI283" s="1035"/>
      <c r="DJ283" s="1035"/>
      <c r="DK283" s="1035"/>
      <c r="DL283" s="1035"/>
    </row>
    <row r="284" spans="27:116">
      <c r="AA284" s="1035"/>
      <c r="AB284" s="1035"/>
      <c r="AC284" s="1035"/>
      <c r="AD284" s="1035"/>
      <c r="AE284" s="1035"/>
      <c r="AF284" s="1035"/>
      <c r="AG284" s="1035"/>
      <c r="AH284" s="1035"/>
      <c r="AN284" s="1035"/>
      <c r="AV284" s="1035"/>
      <c r="BD284" s="1035"/>
      <c r="BS284" s="1064"/>
      <c r="BT284" s="1035"/>
      <c r="CG284" s="612"/>
      <c r="CI284" s="1035"/>
      <c r="DB284" s="1035"/>
      <c r="DC284" s="1035"/>
      <c r="DG284" s="1035"/>
      <c r="DH284" s="1035"/>
      <c r="DI284" s="1035"/>
      <c r="DJ284" s="1035"/>
      <c r="DK284" s="1035"/>
      <c r="DL284" s="1035"/>
    </row>
    <row r="285" spans="27:116">
      <c r="AA285" s="1035"/>
      <c r="AB285" s="1035"/>
      <c r="AC285" s="1035"/>
      <c r="AD285" s="1035"/>
      <c r="AE285" s="1035"/>
      <c r="AF285" s="1035"/>
      <c r="AG285" s="1035"/>
      <c r="AH285" s="1035"/>
      <c r="AN285" s="1035"/>
      <c r="AV285" s="1035"/>
      <c r="BD285" s="1035"/>
      <c r="BS285" s="1064"/>
      <c r="BT285" s="1035"/>
      <c r="CG285" s="612"/>
      <c r="CI285" s="1035"/>
      <c r="DB285" s="1035"/>
      <c r="DC285" s="1035"/>
      <c r="DG285" s="1035"/>
      <c r="DH285" s="1035"/>
      <c r="DI285" s="1035"/>
      <c r="DJ285" s="1035"/>
      <c r="DK285" s="1035"/>
      <c r="DL285" s="1035"/>
    </row>
    <row r="286" spans="27:116">
      <c r="AA286" s="1035"/>
      <c r="AB286" s="1035"/>
      <c r="AC286" s="1035"/>
      <c r="AD286" s="1035"/>
      <c r="AE286" s="1035"/>
      <c r="AF286" s="1035"/>
      <c r="AG286" s="1035"/>
      <c r="AH286" s="1035"/>
      <c r="AN286" s="1035"/>
      <c r="AV286" s="1035"/>
      <c r="BD286" s="1035"/>
      <c r="BS286" s="1064"/>
      <c r="BT286" s="1035"/>
      <c r="CG286" s="612"/>
      <c r="CI286" s="1035"/>
      <c r="DB286" s="1035"/>
      <c r="DC286" s="1035"/>
      <c r="DG286" s="1035"/>
      <c r="DH286" s="1035"/>
      <c r="DI286" s="1035"/>
      <c r="DJ286" s="1035"/>
      <c r="DK286" s="1035"/>
      <c r="DL286" s="1035"/>
    </row>
    <row r="287" spans="27:116">
      <c r="AA287" s="1035"/>
      <c r="AB287" s="1035"/>
      <c r="AC287" s="1035"/>
      <c r="AD287" s="1035"/>
      <c r="AE287" s="1035"/>
      <c r="AF287" s="1035"/>
      <c r="AG287" s="1035"/>
      <c r="AH287" s="1035"/>
      <c r="AN287" s="1035"/>
      <c r="AV287" s="1035"/>
      <c r="BD287" s="1035"/>
      <c r="BS287" s="1064"/>
      <c r="BT287" s="1035"/>
      <c r="CG287" s="612"/>
      <c r="CI287" s="1035"/>
      <c r="DB287" s="1035"/>
      <c r="DC287" s="1035"/>
      <c r="DG287" s="1035"/>
      <c r="DH287" s="1035"/>
      <c r="DI287" s="1035"/>
      <c r="DJ287" s="1035"/>
      <c r="DK287" s="1035"/>
      <c r="DL287" s="1035"/>
    </row>
    <row r="288" spans="27:116">
      <c r="AA288" s="1035"/>
      <c r="AB288" s="1035"/>
      <c r="AC288" s="1035"/>
      <c r="AD288" s="1035"/>
      <c r="AE288" s="1035"/>
      <c r="AF288" s="1035"/>
      <c r="AG288" s="1035"/>
      <c r="AH288" s="1035"/>
      <c r="AN288" s="1035"/>
      <c r="AV288" s="1035"/>
      <c r="BD288" s="1035"/>
      <c r="BS288" s="1064"/>
      <c r="BT288" s="1035"/>
      <c r="CG288" s="612"/>
      <c r="CI288" s="1035"/>
      <c r="DB288" s="1035"/>
      <c r="DC288" s="1035"/>
      <c r="DG288" s="1035"/>
      <c r="DH288" s="1035"/>
      <c r="DI288" s="1035"/>
      <c r="DJ288" s="1035"/>
      <c r="DK288" s="1035"/>
      <c r="DL288" s="1035"/>
    </row>
    <row r="289" spans="27:116">
      <c r="AA289" s="1035"/>
      <c r="AB289" s="1035"/>
      <c r="AC289" s="1035"/>
      <c r="AD289" s="1035"/>
      <c r="AE289" s="1035"/>
      <c r="AF289" s="1035"/>
      <c r="AG289" s="1035"/>
      <c r="AH289" s="1035"/>
      <c r="AN289" s="1035"/>
      <c r="AV289" s="1035"/>
      <c r="BD289" s="1035"/>
      <c r="BS289" s="1064"/>
      <c r="BT289" s="1035"/>
      <c r="CG289" s="612"/>
      <c r="CI289" s="1035"/>
      <c r="DB289" s="1035"/>
      <c r="DC289" s="1035"/>
      <c r="DG289" s="1035"/>
      <c r="DH289" s="1035"/>
      <c r="DI289" s="1035"/>
      <c r="DJ289" s="1035"/>
      <c r="DK289" s="1035"/>
      <c r="DL289" s="1035"/>
    </row>
    <row r="290" spans="27:116">
      <c r="AA290" s="1035"/>
      <c r="AB290" s="1035"/>
      <c r="AC290" s="1035"/>
      <c r="AD290" s="1035"/>
      <c r="AE290" s="1035"/>
      <c r="AF290" s="1035"/>
      <c r="AG290" s="1035"/>
      <c r="AH290" s="1035"/>
      <c r="AN290" s="1035"/>
      <c r="AV290" s="1035"/>
      <c r="BD290" s="1035"/>
      <c r="BS290" s="1064"/>
      <c r="BT290" s="1035"/>
      <c r="CG290" s="612"/>
      <c r="CI290" s="1035"/>
      <c r="DB290" s="1035"/>
      <c r="DC290" s="1035"/>
      <c r="DG290" s="1035"/>
      <c r="DH290" s="1035"/>
      <c r="DI290" s="1035"/>
      <c r="DJ290" s="1035"/>
      <c r="DK290" s="1035"/>
      <c r="DL290" s="1035"/>
    </row>
    <row r="291" spans="27:116">
      <c r="AA291" s="1035"/>
      <c r="AB291" s="1035"/>
      <c r="AC291" s="1035"/>
      <c r="AD291" s="1035"/>
      <c r="AE291" s="1035"/>
      <c r="AF291" s="1035"/>
      <c r="AG291" s="1035"/>
      <c r="AH291" s="1035"/>
      <c r="AN291" s="1035"/>
      <c r="AV291" s="1035"/>
      <c r="BD291" s="1035"/>
      <c r="BS291" s="1064"/>
      <c r="BT291" s="1035"/>
      <c r="CG291" s="612"/>
      <c r="CI291" s="1035"/>
      <c r="DB291" s="1035"/>
      <c r="DC291" s="1035"/>
      <c r="DG291" s="1035"/>
      <c r="DH291" s="1035"/>
      <c r="DI291" s="1035"/>
      <c r="DJ291" s="1035"/>
      <c r="DK291" s="1035"/>
      <c r="DL291" s="1035"/>
    </row>
    <row r="292" spans="27:116">
      <c r="AA292" s="1035"/>
      <c r="AB292" s="1035"/>
      <c r="AC292" s="1035"/>
      <c r="AD292" s="1035"/>
      <c r="AE292" s="1035"/>
      <c r="AF292" s="1035"/>
      <c r="AG292" s="1035"/>
      <c r="AH292" s="1035"/>
      <c r="AN292" s="1035"/>
      <c r="AV292" s="1035"/>
      <c r="BD292" s="1035"/>
      <c r="BS292" s="1064"/>
      <c r="BT292" s="1035"/>
      <c r="CG292" s="612"/>
      <c r="CI292" s="1035"/>
      <c r="DB292" s="1035"/>
      <c r="DC292" s="1035"/>
      <c r="DG292" s="1035"/>
      <c r="DH292" s="1035"/>
      <c r="DI292" s="1035"/>
      <c r="DJ292" s="1035"/>
      <c r="DK292" s="1035"/>
      <c r="DL292" s="1035"/>
    </row>
    <row r="293" spans="27:116">
      <c r="AA293" s="1035"/>
      <c r="AB293" s="1035"/>
      <c r="AC293" s="1035"/>
      <c r="AD293" s="1035"/>
      <c r="AE293" s="1035"/>
      <c r="AF293" s="1035"/>
      <c r="AG293" s="1035"/>
      <c r="AH293" s="1035"/>
      <c r="AN293" s="1035"/>
      <c r="AV293" s="1035"/>
      <c r="BD293" s="1035"/>
      <c r="BS293" s="1064"/>
      <c r="BT293" s="1035"/>
      <c r="CG293" s="612"/>
      <c r="CI293" s="1035"/>
      <c r="DB293" s="1035"/>
      <c r="DC293" s="1035"/>
      <c r="DG293" s="1035"/>
      <c r="DH293" s="1035"/>
      <c r="DI293" s="1035"/>
      <c r="DJ293" s="1035"/>
      <c r="DK293" s="1035"/>
      <c r="DL293" s="1035"/>
    </row>
    <row r="294" spans="27:116">
      <c r="AA294" s="1035"/>
      <c r="AB294" s="1035"/>
      <c r="AC294" s="1035"/>
      <c r="AD294" s="1035"/>
      <c r="AE294" s="1035"/>
      <c r="AF294" s="1035"/>
      <c r="AG294" s="1035"/>
      <c r="AH294" s="1035"/>
      <c r="AN294" s="1035"/>
      <c r="AV294" s="1035"/>
      <c r="BD294" s="1035"/>
      <c r="BS294" s="1064"/>
      <c r="BT294" s="1035"/>
      <c r="CG294" s="612"/>
      <c r="CI294" s="1035"/>
      <c r="DB294" s="1035"/>
      <c r="DC294" s="1035"/>
      <c r="DG294" s="1035"/>
      <c r="DH294" s="1035"/>
      <c r="DI294" s="1035"/>
      <c r="DJ294" s="1035"/>
      <c r="DK294" s="1035"/>
      <c r="DL294" s="1035"/>
    </row>
    <row r="295" spans="27:116">
      <c r="AA295" s="1035"/>
      <c r="AB295" s="1035"/>
      <c r="AC295" s="1035"/>
      <c r="AD295" s="1035"/>
      <c r="AE295" s="1035"/>
      <c r="AF295" s="1035"/>
      <c r="AG295" s="1035"/>
      <c r="AH295" s="1035"/>
      <c r="AN295" s="1035"/>
      <c r="AV295" s="1035"/>
      <c r="BD295" s="1035"/>
      <c r="BS295" s="1064"/>
      <c r="BT295" s="1035"/>
      <c r="CG295" s="612"/>
      <c r="CI295" s="1035"/>
      <c r="DB295" s="1035"/>
      <c r="DC295" s="1035"/>
      <c r="DG295" s="1035"/>
      <c r="DH295" s="1035"/>
      <c r="DI295" s="1035"/>
      <c r="DJ295" s="1035"/>
      <c r="DK295" s="1035"/>
      <c r="DL295" s="1035"/>
    </row>
    <row r="296" spans="27:116">
      <c r="AA296" s="1035"/>
      <c r="AB296" s="1035"/>
      <c r="AC296" s="1035"/>
      <c r="AD296" s="1035"/>
      <c r="AE296" s="1035"/>
      <c r="AF296" s="1035"/>
      <c r="AG296" s="1035"/>
      <c r="AH296" s="1035"/>
      <c r="AN296" s="1035"/>
      <c r="AV296" s="1035"/>
      <c r="BD296" s="1035"/>
      <c r="BS296" s="1064"/>
      <c r="BT296" s="1035"/>
      <c r="CG296" s="612"/>
      <c r="CI296" s="1035"/>
      <c r="DB296" s="1035"/>
      <c r="DC296" s="1035"/>
      <c r="DG296" s="1035"/>
      <c r="DH296" s="1035"/>
      <c r="DI296" s="1035"/>
      <c r="DJ296" s="1035"/>
      <c r="DK296" s="1035"/>
      <c r="DL296" s="1035"/>
    </row>
    <row r="297" spans="27:116">
      <c r="AA297" s="1035"/>
      <c r="AB297" s="1035"/>
      <c r="AC297" s="1035"/>
      <c r="AD297" s="1035"/>
      <c r="AE297" s="1035"/>
      <c r="AF297" s="1035"/>
      <c r="AG297" s="1035"/>
      <c r="AH297" s="1035"/>
      <c r="AN297" s="1035"/>
      <c r="AV297" s="1035"/>
      <c r="BD297" s="1035"/>
      <c r="BS297" s="1064"/>
      <c r="BT297" s="1035"/>
      <c r="CG297" s="612"/>
      <c r="CI297" s="1035"/>
      <c r="DB297" s="1035"/>
      <c r="DC297" s="1035"/>
      <c r="DG297" s="1035"/>
      <c r="DH297" s="1035"/>
      <c r="DI297" s="1035"/>
      <c r="DJ297" s="1035"/>
      <c r="DK297" s="1035"/>
      <c r="DL297" s="1035"/>
    </row>
    <row r="298" spans="27:116">
      <c r="AA298" s="1035"/>
      <c r="AB298" s="1035"/>
      <c r="AC298" s="1035"/>
      <c r="AD298" s="1035"/>
      <c r="AE298" s="1035"/>
      <c r="AF298" s="1035"/>
      <c r="AG298" s="1035"/>
      <c r="AH298" s="1035"/>
      <c r="AN298" s="1035"/>
      <c r="AV298" s="1035"/>
      <c r="BD298" s="1035"/>
      <c r="BS298" s="1064"/>
      <c r="BT298" s="1035"/>
      <c r="CG298" s="612"/>
      <c r="CI298" s="1035"/>
      <c r="DB298" s="1035"/>
      <c r="DC298" s="1035"/>
      <c r="DG298" s="1035"/>
      <c r="DH298" s="1035"/>
      <c r="DI298" s="1035"/>
      <c r="DJ298" s="1035"/>
      <c r="DK298" s="1035"/>
      <c r="DL298" s="1035"/>
    </row>
    <row r="299" spans="27:116">
      <c r="AA299" s="1035"/>
      <c r="AB299" s="1035"/>
      <c r="AC299" s="1035"/>
      <c r="AD299" s="1035"/>
      <c r="AE299" s="1035"/>
      <c r="AF299" s="1035"/>
      <c r="AG299" s="1035"/>
      <c r="AH299" s="1035"/>
      <c r="AN299" s="1035"/>
      <c r="AV299" s="1035"/>
      <c r="BD299" s="1035"/>
      <c r="BS299" s="1064"/>
      <c r="BT299" s="1035"/>
      <c r="CG299" s="612"/>
      <c r="CI299" s="1035"/>
      <c r="DB299" s="1035"/>
      <c r="DC299" s="1035"/>
      <c r="DG299" s="1035"/>
      <c r="DH299" s="1035"/>
      <c r="DI299" s="1035"/>
      <c r="DJ299" s="1035"/>
      <c r="DK299" s="1035"/>
      <c r="DL299" s="1035"/>
    </row>
    <row r="300" spans="27:116">
      <c r="AA300" s="1035"/>
      <c r="AB300" s="1035"/>
      <c r="AC300" s="1035"/>
      <c r="AD300" s="1035"/>
      <c r="AE300" s="1035"/>
      <c r="AF300" s="1035"/>
      <c r="AG300" s="1035"/>
      <c r="AH300" s="1035"/>
      <c r="AN300" s="1035"/>
      <c r="AV300" s="1035"/>
      <c r="BD300" s="1035"/>
      <c r="BS300" s="1064"/>
      <c r="BT300" s="1035"/>
      <c r="CG300" s="612"/>
      <c r="CI300" s="1035"/>
      <c r="DB300" s="1035"/>
      <c r="DC300" s="1035"/>
      <c r="DG300" s="1035"/>
      <c r="DH300" s="1035"/>
      <c r="DI300" s="1035"/>
      <c r="DJ300" s="1035"/>
      <c r="DK300" s="1035"/>
      <c r="DL300" s="1035"/>
    </row>
    <row r="301" spans="27:116">
      <c r="AA301" s="1035"/>
      <c r="AB301" s="1035"/>
      <c r="AC301" s="1035"/>
      <c r="AD301" s="1035"/>
      <c r="AE301" s="1035"/>
      <c r="AF301" s="1035"/>
      <c r="AG301" s="1035"/>
      <c r="AH301" s="1035"/>
      <c r="AN301" s="1035"/>
      <c r="AV301" s="1035"/>
      <c r="BD301" s="1035"/>
      <c r="BS301" s="1064"/>
      <c r="BT301" s="1035"/>
      <c r="CG301" s="612"/>
      <c r="CI301" s="1035"/>
      <c r="DB301" s="1035"/>
      <c r="DC301" s="1035"/>
      <c r="DG301" s="1035"/>
      <c r="DH301" s="1035"/>
      <c r="DI301" s="1035"/>
      <c r="DJ301" s="1035"/>
      <c r="DK301" s="1035"/>
      <c r="DL301" s="1035"/>
    </row>
    <row r="302" spans="27:116">
      <c r="AA302" s="1035"/>
      <c r="AB302" s="1035"/>
      <c r="AC302" s="1035"/>
      <c r="AD302" s="1035"/>
      <c r="AE302" s="1035"/>
      <c r="AF302" s="1035"/>
      <c r="AG302" s="1035"/>
      <c r="AH302" s="1035"/>
      <c r="AN302" s="1035"/>
      <c r="AV302" s="1035"/>
      <c r="BD302" s="1035"/>
      <c r="BS302" s="1064"/>
      <c r="BT302" s="1035"/>
      <c r="CG302" s="612"/>
      <c r="CI302" s="1035"/>
      <c r="DB302" s="1035"/>
      <c r="DC302" s="1035"/>
      <c r="DG302" s="1035"/>
      <c r="DH302" s="1035"/>
      <c r="DI302" s="1035"/>
      <c r="DJ302" s="1035"/>
      <c r="DK302" s="1035"/>
      <c r="DL302" s="1035"/>
    </row>
    <row r="303" spans="27:116">
      <c r="AA303" s="1035"/>
      <c r="AB303" s="1035"/>
      <c r="AC303" s="1035"/>
      <c r="AD303" s="1035"/>
      <c r="AE303" s="1035"/>
      <c r="AF303" s="1035"/>
      <c r="AG303" s="1035"/>
      <c r="AH303" s="1035"/>
      <c r="AN303" s="1035"/>
      <c r="AV303" s="1035"/>
      <c r="BD303" s="1035"/>
      <c r="BS303" s="1064"/>
      <c r="BT303" s="1035"/>
      <c r="CG303" s="612"/>
      <c r="CI303" s="1035"/>
      <c r="DB303" s="1035"/>
      <c r="DC303" s="1035"/>
      <c r="DG303" s="1035"/>
      <c r="DH303" s="1035"/>
      <c r="DI303" s="1035"/>
      <c r="DJ303" s="1035"/>
      <c r="DK303" s="1035"/>
      <c r="DL303" s="1035"/>
    </row>
    <row r="304" spans="27:116">
      <c r="AA304" s="1035"/>
      <c r="AB304" s="1035"/>
      <c r="AC304" s="1035"/>
      <c r="AD304" s="1035"/>
      <c r="AE304" s="1035"/>
      <c r="AF304" s="1035"/>
      <c r="AG304" s="1035"/>
      <c r="AH304" s="1035"/>
      <c r="AN304" s="1035"/>
      <c r="AV304" s="1035"/>
      <c r="BD304" s="1035"/>
      <c r="BS304" s="1064"/>
      <c r="BT304" s="1035"/>
      <c r="CG304" s="612"/>
      <c r="CI304" s="1035"/>
      <c r="DB304" s="1035"/>
      <c r="DC304" s="1035"/>
      <c r="DG304" s="1035"/>
      <c r="DH304" s="1035"/>
      <c r="DI304" s="1035"/>
      <c r="DJ304" s="1035"/>
      <c r="DK304" s="1035"/>
      <c r="DL304" s="1035"/>
    </row>
    <row r="305" spans="27:116">
      <c r="AA305" s="1035"/>
      <c r="AB305" s="1035"/>
      <c r="AC305" s="1035"/>
      <c r="AD305" s="1035"/>
      <c r="AE305" s="1035"/>
      <c r="AF305" s="1035"/>
      <c r="AG305" s="1035"/>
      <c r="AH305" s="1035"/>
      <c r="AN305" s="1035"/>
      <c r="AV305" s="1035"/>
      <c r="BD305" s="1035"/>
      <c r="BS305" s="1064"/>
      <c r="BT305" s="1035"/>
      <c r="CG305" s="612"/>
      <c r="CI305" s="1035"/>
      <c r="DB305" s="1035"/>
      <c r="DC305" s="1035"/>
      <c r="DG305" s="1035"/>
      <c r="DH305" s="1035"/>
      <c r="DI305" s="1035"/>
      <c r="DJ305" s="1035"/>
      <c r="DK305" s="1035"/>
      <c r="DL305" s="1035"/>
    </row>
    <row r="306" spans="27:116">
      <c r="AA306" s="1035"/>
      <c r="AB306" s="1035"/>
      <c r="AC306" s="1035"/>
      <c r="AD306" s="1035"/>
      <c r="AE306" s="1035"/>
      <c r="AF306" s="1035"/>
      <c r="AG306" s="1035"/>
      <c r="AH306" s="1035"/>
      <c r="AN306" s="1035"/>
      <c r="AV306" s="1035"/>
      <c r="BD306" s="1035"/>
      <c r="BS306" s="1064"/>
      <c r="BT306" s="1035"/>
      <c r="CG306" s="612"/>
      <c r="CI306" s="1035"/>
      <c r="DB306" s="1035"/>
      <c r="DC306" s="1035"/>
      <c r="DG306" s="1035"/>
      <c r="DH306" s="1035"/>
      <c r="DI306" s="1035"/>
      <c r="DJ306" s="1035"/>
      <c r="DK306" s="1035"/>
      <c r="DL306" s="1035"/>
    </row>
    <row r="307" spans="27:116">
      <c r="AA307" s="1035"/>
      <c r="AB307" s="1035"/>
      <c r="AC307" s="1035"/>
      <c r="AD307" s="1035"/>
      <c r="AE307" s="1035"/>
      <c r="AF307" s="1035"/>
      <c r="AG307" s="1035"/>
      <c r="AH307" s="1035"/>
      <c r="AN307" s="1035"/>
      <c r="AV307" s="1035"/>
      <c r="BD307" s="1035"/>
      <c r="BS307" s="1064"/>
      <c r="BT307" s="1035"/>
      <c r="CG307" s="612"/>
      <c r="CI307" s="1035"/>
      <c r="DB307" s="1035"/>
      <c r="DC307" s="1035"/>
      <c r="DG307" s="1035"/>
      <c r="DH307" s="1035"/>
      <c r="DI307" s="1035"/>
      <c r="DJ307" s="1035"/>
      <c r="DK307" s="1035"/>
      <c r="DL307" s="1035"/>
    </row>
    <row r="308" spans="27:116">
      <c r="AA308" s="1035"/>
      <c r="AB308" s="1035"/>
      <c r="AC308" s="1035"/>
      <c r="AD308" s="1035"/>
      <c r="AE308" s="1035"/>
      <c r="AF308" s="1035"/>
      <c r="AG308" s="1035"/>
      <c r="AH308" s="1035"/>
      <c r="AN308" s="1035"/>
      <c r="AV308" s="1035"/>
      <c r="BD308" s="1035"/>
      <c r="BS308" s="1064"/>
      <c r="BT308" s="1035"/>
      <c r="CG308" s="612"/>
      <c r="CI308" s="1035"/>
      <c r="DB308" s="1035"/>
      <c r="DC308" s="1035"/>
      <c r="DG308" s="1035"/>
      <c r="DH308" s="1035"/>
      <c r="DI308" s="1035"/>
      <c r="DJ308" s="1035"/>
      <c r="DK308" s="1035"/>
      <c r="DL308" s="1035"/>
    </row>
    <row r="309" spans="27:116">
      <c r="AA309" s="1035"/>
      <c r="AB309" s="1035"/>
      <c r="AC309" s="1035"/>
      <c r="AD309" s="1035"/>
      <c r="AE309" s="1035"/>
      <c r="AF309" s="1035"/>
      <c r="AG309" s="1035"/>
      <c r="AH309" s="1035"/>
      <c r="AN309" s="1035"/>
      <c r="AV309" s="1035"/>
      <c r="BD309" s="1035"/>
      <c r="BS309" s="1064"/>
      <c r="BT309" s="1035"/>
      <c r="CG309" s="612"/>
      <c r="CI309" s="1035"/>
      <c r="DB309" s="1035"/>
      <c r="DC309" s="1035"/>
      <c r="DG309" s="1035"/>
      <c r="DH309" s="1035"/>
      <c r="DI309" s="1035"/>
      <c r="DJ309" s="1035"/>
      <c r="DK309" s="1035"/>
      <c r="DL309" s="1035"/>
    </row>
    <row r="310" spans="27:116">
      <c r="AA310" s="1035"/>
      <c r="AB310" s="1035"/>
      <c r="AC310" s="1035"/>
      <c r="AD310" s="1035"/>
      <c r="AE310" s="1035"/>
      <c r="AF310" s="1035"/>
      <c r="AG310" s="1035"/>
      <c r="AH310" s="1035"/>
      <c r="AN310" s="1035"/>
      <c r="AV310" s="1035"/>
      <c r="BD310" s="1035"/>
      <c r="BS310" s="1064"/>
      <c r="BT310" s="1035"/>
      <c r="CG310" s="612"/>
      <c r="CI310" s="1035"/>
      <c r="DB310" s="1035"/>
      <c r="DC310" s="1035"/>
      <c r="DG310" s="1035"/>
      <c r="DH310" s="1035"/>
      <c r="DI310" s="1035"/>
      <c r="DJ310" s="1035"/>
      <c r="DK310" s="1035"/>
      <c r="DL310" s="1035"/>
    </row>
    <row r="311" spans="27:116">
      <c r="AA311" s="1035"/>
      <c r="AB311" s="1035"/>
      <c r="AC311" s="1035"/>
      <c r="AD311" s="1035"/>
      <c r="AE311" s="1035"/>
      <c r="AF311" s="1035"/>
      <c r="AG311" s="1035"/>
      <c r="AH311" s="1035"/>
      <c r="AN311" s="1035"/>
      <c r="AV311" s="1035"/>
      <c r="BD311" s="1035"/>
      <c r="BS311" s="1064"/>
      <c r="BT311" s="1035"/>
      <c r="CG311" s="612"/>
      <c r="CI311" s="1035"/>
      <c r="DB311" s="1035"/>
      <c r="DC311" s="1035"/>
      <c r="DG311" s="1035"/>
      <c r="DH311" s="1035"/>
      <c r="DI311" s="1035"/>
      <c r="DJ311" s="1035"/>
      <c r="DK311" s="1035"/>
      <c r="DL311" s="1035"/>
    </row>
    <row r="312" spans="27:116">
      <c r="AA312" s="1035"/>
      <c r="AB312" s="1035"/>
      <c r="AC312" s="1035"/>
      <c r="AD312" s="1035"/>
      <c r="AE312" s="1035"/>
      <c r="AF312" s="1035"/>
      <c r="AG312" s="1035"/>
      <c r="AH312" s="1035"/>
      <c r="AN312" s="1035"/>
      <c r="AV312" s="1035"/>
      <c r="BD312" s="1035"/>
      <c r="BS312" s="1064"/>
      <c r="BT312" s="1035"/>
      <c r="CG312" s="612"/>
      <c r="CI312" s="1035"/>
      <c r="DB312" s="1035"/>
      <c r="DC312" s="1035"/>
      <c r="DG312" s="1035"/>
      <c r="DH312" s="1035"/>
      <c r="DI312" s="1035"/>
      <c r="DJ312" s="1035"/>
      <c r="DK312" s="1035"/>
      <c r="DL312" s="1035"/>
    </row>
    <row r="313" spans="27:116">
      <c r="AA313" s="1035"/>
      <c r="AB313" s="1035"/>
      <c r="AC313" s="1035"/>
      <c r="AD313" s="1035"/>
      <c r="AE313" s="1035"/>
      <c r="AF313" s="1035"/>
      <c r="AG313" s="1035"/>
      <c r="AH313" s="1035"/>
      <c r="AN313" s="1035"/>
      <c r="AV313" s="1035"/>
      <c r="BD313" s="1035"/>
      <c r="BS313" s="1064"/>
      <c r="BT313" s="1035"/>
      <c r="CG313" s="612"/>
      <c r="CI313" s="1035"/>
      <c r="DB313" s="1035"/>
      <c r="DC313" s="1035"/>
      <c r="DG313" s="1035"/>
      <c r="DH313" s="1035"/>
      <c r="DI313" s="1035"/>
      <c r="DJ313" s="1035"/>
      <c r="DK313" s="1035"/>
      <c r="DL313" s="1035"/>
    </row>
    <row r="314" spans="27:116">
      <c r="AA314" s="1035"/>
      <c r="AB314" s="1035"/>
      <c r="AC314" s="1035"/>
      <c r="AD314" s="1035"/>
      <c r="AE314" s="1035"/>
      <c r="AF314" s="1035"/>
      <c r="AG314" s="1035"/>
      <c r="AH314" s="1035"/>
      <c r="AN314" s="1035"/>
      <c r="AV314" s="1035"/>
      <c r="BD314" s="1035"/>
      <c r="BS314" s="1064"/>
      <c r="BT314" s="1035"/>
      <c r="CG314" s="612"/>
      <c r="CI314" s="1035"/>
      <c r="DB314" s="1035"/>
      <c r="DC314" s="1035"/>
      <c r="DG314" s="1035"/>
      <c r="DH314" s="1035"/>
      <c r="DI314" s="1035"/>
      <c r="DJ314" s="1035"/>
      <c r="DK314" s="1035"/>
      <c r="DL314" s="1035"/>
    </row>
    <row r="315" spans="27:116">
      <c r="AA315" s="1035"/>
      <c r="AB315" s="1035"/>
      <c r="AC315" s="1035"/>
      <c r="AD315" s="1035"/>
      <c r="AE315" s="1035"/>
      <c r="AF315" s="1035"/>
      <c r="AG315" s="1035"/>
      <c r="AH315" s="1035"/>
      <c r="AN315" s="1035"/>
      <c r="AV315" s="1035"/>
      <c r="BD315" s="1035"/>
      <c r="BS315" s="1064"/>
      <c r="BT315" s="1035"/>
      <c r="CG315" s="612"/>
      <c r="CI315" s="1035"/>
      <c r="DB315" s="1035"/>
      <c r="DC315" s="1035"/>
      <c r="DG315" s="1035"/>
      <c r="DH315" s="1035"/>
      <c r="DI315" s="1035"/>
      <c r="DJ315" s="1035"/>
      <c r="DK315" s="1035"/>
      <c r="DL315" s="1035"/>
    </row>
    <row r="316" spans="27:116">
      <c r="AA316" s="1035"/>
      <c r="AB316" s="1035"/>
      <c r="AC316" s="1035"/>
      <c r="AD316" s="1035"/>
      <c r="AE316" s="1035"/>
      <c r="AF316" s="1035"/>
      <c r="AG316" s="1035"/>
      <c r="AH316" s="1035"/>
      <c r="AN316" s="1035"/>
      <c r="AV316" s="1035"/>
      <c r="BD316" s="1035"/>
      <c r="BS316" s="1064"/>
      <c r="BT316" s="1035"/>
      <c r="CG316" s="612"/>
      <c r="CI316" s="1035"/>
      <c r="DB316" s="1035"/>
      <c r="DC316" s="1035"/>
      <c r="DG316" s="1035"/>
      <c r="DH316" s="1035"/>
      <c r="DI316" s="1035"/>
      <c r="DJ316" s="1035"/>
      <c r="DK316" s="1035"/>
      <c r="DL316" s="1035"/>
    </row>
    <row r="317" spans="27:116">
      <c r="AA317" s="1035"/>
      <c r="AB317" s="1035"/>
      <c r="AC317" s="1035"/>
      <c r="AD317" s="1035"/>
      <c r="AE317" s="1035"/>
      <c r="AF317" s="1035"/>
      <c r="AG317" s="1035"/>
      <c r="AH317" s="1035"/>
      <c r="AN317" s="1035"/>
      <c r="AV317" s="1035"/>
      <c r="BD317" s="1035"/>
      <c r="BS317" s="1064"/>
      <c r="BT317" s="1035"/>
      <c r="CG317" s="612"/>
      <c r="CI317" s="1035"/>
      <c r="DB317" s="1035"/>
      <c r="DC317" s="1035"/>
      <c r="DG317" s="1035"/>
      <c r="DH317" s="1035"/>
      <c r="DI317" s="1035"/>
      <c r="DJ317" s="1035"/>
      <c r="DK317" s="1035"/>
      <c r="DL317" s="1035"/>
    </row>
    <row r="318" spans="27:116">
      <c r="AA318" s="1035"/>
      <c r="AB318" s="1035"/>
      <c r="AC318" s="1035"/>
      <c r="AD318" s="1035"/>
      <c r="AE318" s="1035"/>
      <c r="AF318" s="1035"/>
      <c r="AG318" s="1035"/>
      <c r="AH318" s="1035"/>
      <c r="AN318" s="1035"/>
      <c r="AV318" s="1035"/>
      <c r="BD318" s="1035"/>
      <c r="BS318" s="1064"/>
      <c r="BT318" s="1035"/>
      <c r="CG318" s="612"/>
      <c r="CI318" s="1035"/>
      <c r="DB318" s="1035"/>
      <c r="DC318" s="1035"/>
      <c r="DG318" s="1035"/>
      <c r="DH318" s="1035"/>
      <c r="DI318" s="1035"/>
      <c r="DJ318" s="1035"/>
      <c r="DK318" s="1035"/>
      <c r="DL318" s="1035"/>
    </row>
    <row r="319" spans="27:116">
      <c r="AA319" s="1035"/>
      <c r="AB319" s="1035"/>
      <c r="AC319" s="1035"/>
      <c r="AD319" s="1035"/>
      <c r="AE319" s="1035"/>
      <c r="AF319" s="1035"/>
      <c r="AG319" s="1035"/>
      <c r="AH319" s="1035"/>
      <c r="AN319" s="1035"/>
      <c r="AV319" s="1035"/>
      <c r="BD319" s="1035"/>
      <c r="BS319" s="1064"/>
      <c r="BT319" s="1035"/>
      <c r="CG319" s="612"/>
      <c r="CI319" s="1035"/>
      <c r="DB319" s="1035"/>
      <c r="DC319" s="1035"/>
      <c r="DG319" s="1035"/>
      <c r="DH319" s="1035"/>
      <c r="DI319" s="1035"/>
      <c r="DJ319" s="1035"/>
      <c r="DK319" s="1035"/>
      <c r="DL319" s="1035"/>
    </row>
    <row r="320" spans="27:116">
      <c r="AA320" s="1035"/>
      <c r="AB320" s="1035"/>
      <c r="AC320" s="1035"/>
      <c r="AD320" s="1035"/>
      <c r="AE320" s="1035"/>
      <c r="AF320" s="1035"/>
      <c r="AG320" s="1035"/>
      <c r="AH320" s="1035"/>
      <c r="AN320" s="1035"/>
      <c r="AV320" s="1035"/>
      <c r="BD320" s="1035"/>
      <c r="BS320" s="1064"/>
      <c r="BT320" s="1035"/>
      <c r="CG320" s="612"/>
      <c r="CI320" s="1035"/>
      <c r="DB320" s="1035"/>
      <c r="DC320" s="1035"/>
      <c r="DG320" s="1035"/>
      <c r="DH320" s="1035"/>
      <c r="DI320" s="1035"/>
      <c r="DJ320" s="1035"/>
      <c r="DK320" s="1035"/>
      <c r="DL320" s="1035"/>
    </row>
    <row r="321" spans="27:116">
      <c r="AA321" s="1035"/>
      <c r="AB321" s="1035"/>
      <c r="AC321" s="1035"/>
      <c r="AD321" s="1035"/>
      <c r="AE321" s="1035"/>
      <c r="AF321" s="1035"/>
      <c r="AG321" s="1035"/>
      <c r="AH321" s="1035"/>
      <c r="AN321" s="1035"/>
      <c r="AV321" s="1035"/>
      <c r="BD321" s="1035"/>
      <c r="BS321" s="1064"/>
      <c r="BT321" s="1035"/>
      <c r="CG321" s="612"/>
      <c r="CI321" s="1035"/>
      <c r="DB321" s="1035"/>
      <c r="DC321" s="1035"/>
      <c r="DG321" s="1035"/>
      <c r="DH321" s="1035"/>
      <c r="DI321" s="1035"/>
      <c r="DJ321" s="1035"/>
      <c r="DK321" s="1035"/>
      <c r="DL321" s="1035"/>
    </row>
    <row r="322" spans="27:116">
      <c r="AA322" s="1035"/>
      <c r="AB322" s="1035"/>
      <c r="AC322" s="1035"/>
      <c r="AD322" s="1035"/>
      <c r="AE322" s="1035"/>
      <c r="AF322" s="1035"/>
      <c r="AG322" s="1035"/>
      <c r="AH322" s="1035"/>
      <c r="AN322" s="1035"/>
      <c r="AV322" s="1035"/>
      <c r="BD322" s="1035"/>
      <c r="BS322" s="1064"/>
      <c r="BT322" s="1035"/>
      <c r="CG322" s="612"/>
      <c r="CI322" s="1035"/>
      <c r="DB322" s="1035"/>
      <c r="DC322" s="1035"/>
      <c r="DG322" s="1035"/>
      <c r="DH322" s="1035"/>
      <c r="DI322" s="1035"/>
      <c r="DJ322" s="1035"/>
      <c r="DK322" s="1035"/>
      <c r="DL322" s="1035"/>
    </row>
    <row r="323" spans="27:116">
      <c r="AA323" s="1035"/>
      <c r="AB323" s="1035"/>
      <c r="AC323" s="1035"/>
      <c r="AD323" s="1035"/>
      <c r="AE323" s="1035"/>
      <c r="AF323" s="1035"/>
      <c r="AG323" s="1035"/>
      <c r="AH323" s="1035"/>
      <c r="AN323" s="1035"/>
      <c r="AV323" s="1035"/>
      <c r="BD323" s="1035"/>
      <c r="BS323" s="1064"/>
      <c r="BT323" s="1035"/>
      <c r="CG323" s="612"/>
      <c r="CI323" s="1035"/>
      <c r="DB323" s="1035"/>
      <c r="DC323" s="1035"/>
      <c r="DG323" s="1035"/>
      <c r="DH323" s="1035"/>
      <c r="DI323" s="1035"/>
      <c r="DJ323" s="1035"/>
      <c r="DK323" s="1035"/>
      <c r="DL323" s="1035"/>
    </row>
    <row r="324" spans="27:116">
      <c r="AA324" s="1035"/>
      <c r="AB324" s="1035"/>
      <c r="AC324" s="1035"/>
      <c r="AD324" s="1035"/>
      <c r="AE324" s="1035"/>
      <c r="AF324" s="1035"/>
      <c r="AG324" s="1035"/>
      <c r="AH324" s="1035"/>
      <c r="AN324" s="1035"/>
      <c r="AV324" s="1035"/>
      <c r="BD324" s="1035"/>
      <c r="BS324" s="1064"/>
      <c r="BT324" s="1035"/>
      <c r="CG324" s="612"/>
      <c r="CI324" s="1035"/>
      <c r="DB324" s="1035"/>
      <c r="DC324" s="1035"/>
      <c r="DG324" s="1035"/>
      <c r="DH324" s="1035"/>
      <c r="DI324" s="1035"/>
      <c r="DJ324" s="1035"/>
      <c r="DK324" s="1035"/>
      <c r="DL324" s="1035"/>
    </row>
    <row r="325" spans="27:116">
      <c r="AA325" s="1035"/>
      <c r="AB325" s="1035"/>
      <c r="AC325" s="1035"/>
      <c r="AD325" s="1035"/>
      <c r="AE325" s="1035"/>
      <c r="AF325" s="1035"/>
      <c r="AG325" s="1035"/>
      <c r="AH325" s="1035"/>
      <c r="AN325" s="1035"/>
      <c r="AV325" s="1035"/>
      <c r="BD325" s="1035"/>
      <c r="BS325" s="1064"/>
      <c r="BT325" s="1035"/>
      <c r="CG325" s="612"/>
      <c r="CI325" s="1035"/>
      <c r="DB325" s="1035"/>
      <c r="DC325" s="1035"/>
      <c r="DG325" s="1035"/>
      <c r="DH325" s="1035"/>
      <c r="DI325" s="1035"/>
      <c r="DJ325" s="1035"/>
      <c r="DK325" s="1035"/>
      <c r="DL325" s="1035"/>
    </row>
    <row r="326" spans="27:116">
      <c r="AA326" s="1035"/>
      <c r="AB326" s="1035"/>
      <c r="AC326" s="1035"/>
      <c r="AD326" s="1035"/>
      <c r="AE326" s="1035"/>
      <c r="AF326" s="1035"/>
      <c r="AG326" s="1035"/>
      <c r="AH326" s="1035"/>
      <c r="AN326" s="1035"/>
      <c r="AV326" s="1035"/>
      <c r="BD326" s="1035"/>
      <c r="BS326" s="1064"/>
      <c r="BT326" s="1035"/>
      <c r="CG326" s="612"/>
      <c r="CI326" s="1035"/>
      <c r="DB326" s="1035"/>
      <c r="DC326" s="1035"/>
      <c r="DG326" s="1035"/>
      <c r="DH326" s="1035"/>
      <c r="DI326" s="1035"/>
      <c r="DJ326" s="1035"/>
      <c r="DK326" s="1035"/>
      <c r="DL326" s="1035"/>
    </row>
    <row r="327" spans="27:116">
      <c r="AA327" s="1035"/>
      <c r="AB327" s="1035"/>
      <c r="AC327" s="1035"/>
      <c r="AD327" s="1035"/>
      <c r="AE327" s="1035"/>
      <c r="AF327" s="1035"/>
      <c r="AG327" s="1035"/>
      <c r="AH327" s="1035"/>
      <c r="AN327" s="1035"/>
      <c r="AV327" s="1035"/>
      <c r="BD327" s="1035"/>
      <c r="BS327" s="1064"/>
      <c r="BT327" s="1035"/>
      <c r="CG327" s="612"/>
      <c r="CI327" s="1035"/>
      <c r="DB327" s="1035"/>
      <c r="DC327" s="1035"/>
      <c r="DG327" s="1035"/>
      <c r="DH327" s="1035"/>
      <c r="DI327" s="1035"/>
      <c r="DJ327" s="1035"/>
      <c r="DK327" s="1035"/>
      <c r="DL327" s="1035"/>
    </row>
    <row r="328" spans="27:116">
      <c r="AA328" s="1035"/>
      <c r="AB328" s="1035"/>
      <c r="AC328" s="1035"/>
      <c r="AD328" s="1035"/>
      <c r="AE328" s="1035"/>
      <c r="AF328" s="1035"/>
      <c r="AG328" s="1035"/>
      <c r="AH328" s="1035"/>
      <c r="AN328" s="1035"/>
      <c r="AV328" s="1035"/>
      <c r="BD328" s="1035"/>
      <c r="BS328" s="1064"/>
      <c r="BT328" s="1035"/>
      <c r="CG328" s="612"/>
      <c r="CI328" s="1035"/>
      <c r="DB328" s="1035"/>
      <c r="DC328" s="1035"/>
      <c r="DG328" s="1035"/>
      <c r="DH328" s="1035"/>
      <c r="DI328" s="1035"/>
      <c r="DJ328" s="1035"/>
      <c r="DK328" s="1035"/>
      <c r="DL328" s="1035"/>
    </row>
    <row r="329" spans="27:116">
      <c r="AA329" s="1035"/>
      <c r="AB329" s="1035"/>
      <c r="AC329" s="1035"/>
      <c r="AD329" s="1035"/>
      <c r="AE329" s="1035"/>
      <c r="AF329" s="1035"/>
      <c r="AG329" s="1035"/>
      <c r="AH329" s="1035"/>
      <c r="AN329" s="1035"/>
      <c r="AV329" s="1035"/>
      <c r="BD329" s="1035"/>
      <c r="BS329" s="1064"/>
      <c r="BT329" s="1035"/>
      <c r="CG329" s="612"/>
      <c r="CI329" s="1035"/>
      <c r="DB329" s="1035"/>
      <c r="DC329" s="1035"/>
      <c r="DG329" s="1035"/>
      <c r="DH329" s="1035"/>
      <c r="DI329" s="1035"/>
      <c r="DJ329" s="1035"/>
      <c r="DK329" s="1035"/>
      <c r="DL329" s="1035"/>
    </row>
    <row r="330" spans="27:116">
      <c r="AA330" s="1035"/>
      <c r="AB330" s="1035"/>
      <c r="AC330" s="1035"/>
      <c r="AD330" s="1035"/>
      <c r="AE330" s="1035"/>
      <c r="AF330" s="1035"/>
      <c r="AG330" s="1035"/>
      <c r="AH330" s="1035"/>
      <c r="AN330" s="1035"/>
      <c r="AV330" s="1035"/>
      <c r="BD330" s="1035"/>
      <c r="BS330" s="1064"/>
      <c r="BT330" s="1035"/>
      <c r="CG330" s="612"/>
      <c r="CI330" s="1035"/>
      <c r="DB330" s="1035"/>
      <c r="DC330" s="1035"/>
      <c r="DG330" s="1035"/>
      <c r="DH330" s="1035"/>
      <c r="DI330" s="1035"/>
      <c r="DJ330" s="1035"/>
      <c r="DK330" s="1035"/>
      <c r="DL330" s="1035"/>
    </row>
    <row r="331" spans="27:116">
      <c r="AA331" s="1035"/>
      <c r="AB331" s="1035"/>
      <c r="AC331" s="1035"/>
      <c r="AD331" s="1035"/>
      <c r="AE331" s="1035"/>
      <c r="AF331" s="1035"/>
      <c r="AG331" s="1035"/>
      <c r="AH331" s="1035"/>
      <c r="AN331" s="1035"/>
      <c r="AV331" s="1035"/>
      <c r="BD331" s="1035"/>
      <c r="BS331" s="1064"/>
      <c r="BT331" s="1035"/>
      <c r="CG331" s="612"/>
      <c r="CI331" s="1035"/>
      <c r="DB331" s="1035"/>
      <c r="DC331" s="1035"/>
      <c r="DG331" s="1035"/>
      <c r="DH331" s="1035"/>
      <c r="DI331" s="1035"/>
      <c r="DJ331" s="1035"/>
      <c r="DK331" s="1035"/>
      <c r="DL331" s="1035"/>
    </row>
    <row r="332" spans="27:116">
      <c r="AA332" s="1035"/>
      <c r="AB332" s="1035"/>
      <c r="AC332" s="1035"/>
      <c r="AD332" s="1035"/>
      <c r="AE332" s="1035"/>
      <c r="AF332" s="1035"/>
      <c r="AG332" s="1035"/>
      <c r="AH332" s="1035"/>
      <c r="AN332" s="1035"/>
      <c r="AV332" s="1035"/>
      <c r="BD332" s="1035"/>
      <c r="BS332" s="1064"/>
      <c r="BT332" s="1035"/>
      <c r="CG332" s="612"/>
      <c r="CI332" s="1035"/>
      <c r="DB332" s="1035"/>
      <c r="DC332" s="1035"/>
      <c r="DG332" s="1035"/>
      <c r="DH332" s="1035"/>
      <c r="DI332" s="1035"/>
      <c r="DJ332" s="1035"/>
      <c r="DK332" s="1035"/>
      <c r="DL332" s="1035"/>
    </row>
    <row r="333" spans="27:116">
      <c r="AA333" s="1035"/>
      <c r="AB333" s="1035"/>
      <c r="AC333" s="1035"/>
      <c r="AD333" s="1035"/>
      <c r="AE333" s="1035"/>
      <c r="AF333" s="1035"/>
      <c r="AG333" s="1035"/>
      <c r="AH333" s="1035"/>
      <c r="AN333" s="1035"/>
      <c r="AV333" s="1035"/>
      <c r="BD333" s="1035"/>
      <c r="BS333" s="1064"/>
      <c r="BT333" s="1035"/>
      <c r="CG333" s="612"/>
      <c r="CI333" s="1035"/>
      <c r="DB333" s="1035"/>
      <c r="DC333" s="1035"/>
      <c r="DG333" s="1035"/>
      <c r="DH333" s="1035"/>
      <c r="DI333" s="1035"/>
      <c r="DJ333" s="1035"/>
      <c r="DK333" s="1035"/>
      <c r="DL333" s="1035"/>
    </row>
    <row r="334" spans="27:116">
      <c r="AA334" s="1035"/>
      <c r="AB334" s="1035"/>
      <c r="AC334" s="1035"/>
      <c r="AD334" s="1035"/>
      <c r="AE334" s="1035"/>
      <c r="AF334" s="1035"/>
      <c r="AG334" s="1035"/>
      <c r="AH334" s="1035"/>
      <c r="AN334" s="1035"/>
      <c r="AV334" s="1035"/>
      <c r="BD334" s="1035"/>
      <c r="BS334" s="1064"/>
      <c r="BT334" s="1035"/>
      <c r="CG334" s="612"/>
      <c r="CI334" s="1035"/>
      <c r="DB334" s="1035"/>
      <c r="DC334" s="1035"/>
      <c r="DG334" s="1035"/>
      <c r="DH334" s="1035"/>
      <c r="DI334" s="1035"/>
      <c r="DJ334" s="1035"/>
      <c r="DK334" s="1035"/>
      <c r="DL334" s="1035"/>
    </row>
    <row r="335" spans="27:116">
      <c r="AA335" s="1035"/>
      <c r="AB335" s="1035"/>
      <c r="AC335" s="1035"/>
      <c r="AD335" s="1035"/>
      <c r="AE335" s="1035"/>
      <c r="AF335" s="1035"/>
      <c r="AG335" s="1035"/>
      <c r="AH335" s="1035"/>
      <c r="AN335" s="1035"/>
      <c r="AV335" s="1035"/>
      <c r="BD335" s="1035"/>
      <c r="BS335" s="1064"/>
      <c r="BT335" s="1035"/>
      <c r="CG335" s="612"/>
      <c r="CI335" s="1035"/>
      <c r="DB335" s="1035"/>
      <c r="DC335" s="1035"/>
      <c r="DG335" s="1035"/>
      <c r="DH335" s="1035"/>
      <c r="DI335" s="1035"/>
      <c r="DJ335" s="1035"/>
      <c r="DK335" s="1035"/>
      <c r="DL335" s="1035"/>
    </row>
    <row r="336" spans="27:116">
      <c r="AA336" s="1035"/>
      <c r="AB336" s="1035"/>
      <c r="AC336" s="1035"/>
      <c r="AD336" s="1035"/>
      <c r="AE336" s="1035"/>
      <c r="AF336" s="1035"/>
      <c r="AG336" s="1035"/>
      <c r="AH336" s="1035"/>
      <c r="AN336" s="1035"/>
      <c r="AV336" s="1035"/>
      <c r="BD336" s="1035"/>
      <c r="BS336" s="1064"/>
      <c r="BT336" s="1035"/>
      <c r="CG336" s="612"/>
      <c r="CI336" s="1035"/>
      <c r="DB336" s="1035"/>
      <c r="DC336" s="1035"/>
      <c r="DG336" s="1035"/>
      <c r="DH336" s="1035"/>
      <c r="DI336" s="1035"/>
      <c r="DJ336" s="1035"/>
      <c r="DK336" s="1035"/>
      <c r="DL336" s="1035"/>
    </row>
    <row r="337" spans="27:116">
      <c r="AA337" s="1035"/>
      <c r="AB337" s="1035"/>
      <c r="AC337" s="1035"/>
      <c r="AD337" s="1035"/>
      <c r="AE337" s="1035"/>
      <c r="AF337" s="1035"/>
      <c r="AG337" s="1035"/>
      <c r="AH337" s="1035"/>
      <c r="AN337" s="1035"/>
      <c r="AV337" s="1035"/>
      <c r="BD337" s="1035"/>
      <c r="BS337" s="1064"/>
      <c r="BT337" s="1035"/>
      <c r="CG337" s="612"/>
      <c r="CI337" s="1035"/>
      <c r="DB337" s="1035"/>
      <c r="DC337" s="1035"/>
      <c r="DG337" s="1035"/>
      <c r="DH337" s="1035"/>
      <c r="DI337" s="1035"/>
      <c r="DJ337" s="1035"/>
      <c r="DK337" s="1035"/>
      <c r="DL337" s="1035"/>
    </row>
    <row r="338" spans="27:116">
      <c r="AA338" s="1035"/>
      <c r="AB338" s="1035"/>
      <c r="AC338" s="1035"/>
      <c r="AD338" s="1035"/>
      <c r="AE338" s="1035"/>
      <c r="AF338" s="1035"/>
      <c r="AG338" s="1035"/>
      <c r="AH338" s="1035"/>
      <c r="AN338" s="1035"/>
      <c r="AV338" s="1035"/>
      <c r="BD338" s="1035"/>
      <c r="BS338" s="1064"/>
      <c r="BT338" s="1035"/>
      <c r="CG338" s="612"/>
      <c r="CI338" s="1035"/>
      <c r="DB338" s="1035"/>
      <c r="DC338" s="1035"/>
      <c r="DG338" s="1035"/>
      <c r="DH338" s="1035"/>
      <c r="DI338" s="1035"/>
      <c r="DJ338" s="1035"/>
      <c r="DK338" s="1035"/>
      <c r="DL338" s="1035"/>
    </row>
    <row r="339" spans="27:116">
      <c r="AA339" s="1035"/>
      <c r="AB339" s="1035"/>
      <c r="AC339" s="1035"/>
      <c r="AD339" s="1035"/>
      <c r="AE339" s="1035"/>
      <c r="AF339" s="1035"/>
      <c r="AG339" s="1035"/>
      <c r="AH339" s="1035"/>
      <c r="AN339" s="1035"/>
      <c r="AV339" s="1035"/>
      <c r="BD339" s="1035"/>
      <c r="BS339" s="1064"/>
      <c r="BT339" s="1035"/>
      <c r="CG339" s="612"/>
      <c r="CI339" s="1035"/>
      <c r="DB339" s="1035"/>
      <c r="DC339" s="1035"/>
      <c r="DG339" s="1035"/>
      <c r="DH339" s="1035"/>
      <c r="DI339" s="1035"/>
      <c r="DJ339" s="1035"/>
      <c r="DK339" s="1035"/>
      <c r="DL339" s="1035"/>
    </row>
    <row r="340" spans="27:116">
      <c r="AA340" s="1035"/>
      <c r="AB340" s="1035"/>
      <c r="AC340" s="1035"/>
      <c r="AD340" s="1035"/>
      <c r="AE340" s="1035"/>
      <c r="AF340" s="1035"/>
      <c r="AG340" s="1035"/>
      <c r="AH340" s="1035"/>
      <c r="AN340" s="1035"/>
      <c r="AV340" s="1035"/>
      <c r="BD340" s="1035"/>
      <c r="BS340" s="1064"/>
      <c r="BT340" s="1035"/>
      <c r="CG340" s="612"/>
      <c r="CI340" s="1035"/>
      <c r="DB340" s="1035"/>
      <c r="DC340" s="1035"/>
      <c r="DG340" s="1035"/>
      <c r="DH340" s="1035"/>
      <c r="DI340" s="1035"/>
      <c r="DJ340" s="1035"/>
      <c r="DK340" s="1035"/>
      <c r="DL340" s="1035"/>
    </row>
    <row r="341" spans="27:116">
      <c r="AA341" s="1035"/>
      <c r="AB341" s="1035"/>
      <c r="AC341" s="1035"/>
      <c r="AD341" s="1035"/>
      <c r="AE341" s="1035"/>
      <c r="AF341" s="1035"/>
      <c r="AG341" s="1035"/>
      <c r="AH341" s="1035"/>
      <c r="AN341" s="1035"/>
      <c r="AV341" s="1035"/>
      <c r="BD341" s="1035"/>
      <c r="BS341" s="1064"/>
      <c r="BT341" s="1035"/>
      <c r="CG341" s="612"/>
      <c r="CI341" s="1035"/>
      <c r="DB341" s="1035"/>
      <c r="DC341" s="1035"/>
      <c r="DG341" s="1035"/>
      <c r="DH341" s="1035"/>
      <c r="DI341" s="1035"/>
      <c r="DJ341" s="1035"/>
      <c r="DK341" s="1035"/>
      <c r="DL341" s="1035"/>
    </row>
    <row r="342" spans="27:116">
      <c r="AA342" s="1035"/>
      <c r="AB342" s="1035"/>
      <c r="AC342" s="1035"/>
      <c r="AD342" s="1035"/>
      <c r="AE342" s="1035"/>
      <c r="AF342" s="1035"/>
      <c r="AG342" s="1035"/>
      <c r="AH342" s="1035"/>
      <c r="AN342" s="1035"/>
      <c r="AV342" s="1035"/>
      <c r="BD342" s="1035"/>
      <c r="BS342" s="1064"/>
      <c r="BT342" s="1035"/>
      <c r="CG342" s="612"/>
      <c r="CI342" s="1035"/>
      <c r="DB342" s="1035"/>
      <c r="DC342" s="1035"/>
      <c r="DG342" s="1035"/>
      <c r="DH342" s="1035"/>
      <c r="DI342" s="1035"/>
      <c r="DJ342" s="1035"/>
      <c r="DK342" s="1035"/>
      <c r="DL342" s="1035"/>
    </row>
    <row r="343" spans="27:116">
      <c r="AA343" s="1035"/>
      <c r="AB343" s="1035"/>
      <c r="AC343" s="1035"/>
      <c r="AD343" s="1035"/>
      <c r="AE343" s="1035"/>
      <c r="AF343" s="1035"/>
      <c r="AG343" s="1035"/>
      <c r="AH343" s="1035"/>
      <c r="AN343" s="1035"/>
      <c r="AV343" s="1035"/>
      <c r="BD343" s="1035"/>
      <c r="BS343" s="1064"/>
      <c r="BT343" s="1035"/>
      <c r="CG343" s="612"/>
      <c r="CI343" s="1035"/>
      <c r="DB343" s="1035"/>
      <c r="DC343" s="1035"/>
      <c r="DG343" s="1035"/>
      <c r="DH343" s="1035"/>
      <c r="DI343" s="1035"/>
      <c r="DJ343" s="1035"/>
      <c r="DK343" s="1035"/>
      <c r="DL343" s="1035"/>
    </row>
    <row r="344" spans="27:116">
      <c r="AA344" s="1035"/>
      <c r="AB344" s="1035"/>
      <c r="AC344" s="1035"/>
      <c r="AD344" s="1035"/>
      <c r="AE344" s="1035"/>
      <c r="AF344" s="1035"/>
      <c r="AG344" s="1035"/>
      <c r="AH344" s="1035"/>
      <c r="AN344" s="1035"/>
      <c r="AV344" s="1035"/>
      <c r="BD344" s="1035"/>
      <c r="BS344" s="1064"/>
      <c r="BT344" s="1035"/>
      <c r="CG344" s="612"/>
      <c r="CI344" s="1035"/>
      <c r="DB344" s="1035"/>
      <c r="DC344" s="1035"/>
      <c r="DG344" s="1035"/>
      <c r="DH344" s="1035"/>
      <c r="DI344" s="1035"/>
      <c r="DJ344" s="1035"/>
      <c r="DK344" s="1035"/>
      <c r="DL344" s="1035"/>
    </row>
    <row r="345" spans="27:116">
      <c r="AA345" s="1035"/>
      <c r="AB345" s="1035"/>
      <c r="AC345" s="1035"/>
      <c r="AD345" s="1035"/>
      <c r="AE345" s="1035"/>
      <c r="AF345" s="1035"/>
      <c r="AG345" s="1035"/>
      <c r="AH345" s="1035"/>
      <c r="AN345" s="1035"/>
      <c r="AV345" s="1035"/>
      <c r="BD345" s="1035"/>
      <c r="BS345" s="1064"/>
      <c r="BT345" s="1035"/>
      <c r="CG345" s="612"/>
      <c r="CI345" s="1035"/>
      <c r="DB345" s="1035"/>
      <c r="DC345" s="1035"/>
      <c r="DG345" s="1035"/>
      <c r="DH345" s="1035"/>
      <c r="DI345" s="1035"/>
      <c r="DJ345" s="1035"/>
      <c r="DK345" s="1035"/>
      <c r="DL345" s="1035"/>
    </row>
    <row r="346" spans="27:116">
      <c r="AA346" s="1035"/>
      <c r="AB346" s="1035"/>
      <c r="AC346" s="1035"/>
      <c r="AD346" s="1035"/>
      <c r="AE346" s="1035"/>
      <c r="AF346" s="1035"/>
      <c r="AG346" s="1035"/>
      <c r="AH346" s="1035"/>
      <c r="AN346" s="1035"/>
      <c r="AV346" s="1035"/>
      <c r="BD346" s="1035"/>
      <c r="BS346" s="1064"/>
      <c r="BT346" s="1035"/>
      <c r="CG346" s="612"/>
      <c r="CI346" s="1035"/>
      <c r="DB346" s="1035"/>
      <c r="DC346" s="1035"/>
      <c r="DG346" s="1035"/>
      <c r="DH346" s="1035"/>
      <c r="DI346" s="1035"/>
      <c r="DJ346" s="1035"/>
      <c r="DK346" s="1035"/>
      <c r="DL346" s="1035"/>
    </row>
    <row r="347" spans="27:116">
      <c r="AA347" s="1035"/>
      <c r="AB347" s="1035"/>
      <c r="AC347" s="1035"/>
      <c r="AD347" s="1035"/>
      <c r="AE347" s="1035"/>
      <c r="AF347" s="1035"/>
      <c r="AG347" s="1035"/>
      <c r="AH347" s="1035"/>
      <c r="AN347" s="1035"/>
      <c r="AV347" s="1035"/>
      <c r="BD347" s="1035"/>
      <c r="BS347" s="1064"/>
      <c r="BT347" s="1035"/>
      <c r="CG347" s="612"/>
      <c r="CI347" s="1035"/>
      <c r="DB347" s="1035"/>
      <c r="DC347" s="1035"/>
      <c r="DG347" s="1035"/>
      <c r="DH347" s="1035"/>
      <c r="DI347" s="1035"/>
      <c r="DJ347" s="1035"/>
      <c r="DK347" s="1035"/>
      <c r="DL347" s="1035"/>
    </row>
    <row r="348" spans="27:116">
      <c r="AA348" s="1035"/>
      <c r="AB348" s="1035"/>
      <c r="AC348" s="1035"/>
      <c r="AD348" s="1035"/>
      <c r="AE348" s="1035"/>
      <c r="AF348" s="1035"/>
      <c r="AG348" s="1035"/>
      <c r="AH348" s="1035"/>
      <c r="AN348" s="1035"/>
      <c r="AV348" s="1035"/>
      <c r="BD348" s="1035"/>
      <c r="BS348" s="1064"/>
      <c r="BT348" s="1035"/>
      <c r="CG348" s="612"/>
      <c r="CI348" s="1035"/>
      <c r="DB348" s="1035"/>
      <c r="DC348" s="1035"/>
      <c r="DG348" s="1035"/>
      <c r="DH348" s="1035"/>
      <c r="DI348" s="1035"/>
      <c r="DJ348" s="1035"/>
      <c r="DK348" s="1035"/>
      <c r="DL348" s="1035"/>
    </row>
    <row r="349" spans="27:116">
      <c r="AA349" s="1035"/>
      <c r="AB349" s="1035"/>
      <c r="AC349" s="1035"/>
      <c r="AD349" s="1035"/>
      <c r="AE349" s="1035"/>
      <c r="AF349" s="1035"/>
      <c r="AG349" s="1035"/>
      <c r="AH349" s="1035"/>
      <c r="AN349" s="1035"/>
      <c r="AV349" s="1035"/>
      <c r="BD349" s="1035"/>
      <c r="BS349" s="1064"/>
      <c r="BT349" s="1035"/>
      <c r="CG349" s="612"/>
      <c r="CI349" s="1035"/>
      <c r="DB349" s="1035"/>
      <c r="DC349" s="1035"/>
      <c r="DG349" s="1035"/>
      <c r="DH349" s="1035"/>
      <c r="DI349" s="1035"/>
      <c r="DJ349" s="1035"/>
      <c r="DK349" s="1035"/>
      <c r="DL349" s="1035"/>
    </row>
    <row r="350" spans="27:116">
      <c r="AA350" s="1035"/>
      <c r="AB350" s="1035"/>
      <c r="AC350" s="1035"/>
      <c r="AD350" s="1035"/>
      <c r="AE350" s="1035"/>
      <c r="AF350" s="1035"/>
      <c r="AG350" s="1035"/>
      <c r="AH350" s="1035"/>
      <c r="AN350" s="1035"/>
      <c r="AV350" s="1035"/>
      <c r="BD350" s="1035"/>
      <c r="BS350" s="1064"/>
      <c r="BT350" s="1035"/>
      <c r="CG350" s="612"/>
      <c r="CI350" s="1035"/>
      <c r="DB350" s="1035"/>
      <c r="DC350" s="1035"/>
      <c r="DG350" s="1035"/>
      <c r="DH350" s="1035"/>
      <c r="DI350" s="1035"/>
      <c r="DJ350" s="1035"/>
      <c r="DK350" s="1035"/>
      <c r="DL350" s="1035"/>
    </row>
    <row r="351" spans="27:116">
      <c r="AA351" s="1035"/>
      <c r="AB351" s="1035"/>
      <c r="AC351" s="1035"/>
      <c r="AD351" s="1035"/>
      <c r="AE351" s="1035"/>
      <c r="AF351" s="1035"/>
      <c r="AG351" s="1035"/>
      <c r="AH351" s="1035"/>
      <c r="AN351" s="1035"/>
      <c r="AV351" s="1035"/>
      <c r="BD351" s="1035"/>
      <c r="BS351" s="1064"/>
      <c r="BT351" s="1035"/>
      <c r="CG351" s="612"/>
      <c r="CI351" s="1035"/>
      <c r="DB351" s="1035"/>
      <c r="DC351" s="1035"/>
      <c r="DG351" s="1035"/>
      <c r="DH351" s="1035"/>
      <c r="DI351" s="1035"/>
      <c r="DJ351" s="1035"/>
      <c r="DK351" s="1035"/>
      <c r="DL351" s="1035"/>
    </row>
    <row r="352" spans="27:116">
      <c r="AA352" s="1035"/>
      <c r="AB352" s="1035"/>
      <c r="AC352" s="1035"/>
      <c r="AD352" s="1035"/>
      <c r="AE352" s="1035"/>
      <c r="AF352" s="1035"/>
      <c r="AG352" s="1035"/>
      <c r="AH352" s="1035"/>
      <c r="AN352" s="1035"/>
      <c r="AV352" s="1035"/>
      <c r="BD352" s="1035"/>
      <c r="BS352" s="1064"/>
      <c r="BT352" s="1035"/>
      <c r="CG352" s="612"/>
      <c r="CI352" s="1035"/>
      <c r="DB352" s="1035"/>
      <c r="DC352" s="1035"/>
      <c r="DG352" s="1035"/>
      <c r="DH352" s="1035"/>
      <c r="DI352" s="1035"/>
      <c r="DJ352" s="1035"/>
      <c r="DK352" s="1035"/>
      <c r="DL352" s="1035"/>
    </row>
    <row r="353" spans="27:116">
      <c r="AA353" s="1035"/>
      <c r="AB353" s="1035"/>
      <c r="AC353" s="1035"/>
      <c r="AD353" s="1035"/>
      <c r="AE353" s="1035"/>
      <c r="AF353" s="1035"/>
      <c r="AG353" s="1035"/>
      <c r="AH353" s="1035"/>
      <c r="AN353" s="1035"/>
      <c r="AV353" s="1035"/>
      <c r="BD353" s="1035"/>
      <c r="BS353" s="1064"/>
      <c r="BT353" s="1035"/>
      <c r="CG353" s="612"/>
      <c r="CI353" s="1035"/>
      <c r="DB353" s="1035"/>
      <c r="DC353" s="1035"/>
      <c r="DG353" s="1035"/>
      <c r="DH353" s="1035"/>
      <c r="DI353" s="1035"/>
      <c r="DJ353" s="1035"/>
      <c r="DK353" s="1035"/>
      <c r="DL353" s="1035"/>
    </row>
    <row r="354" spans="27:116">
      <c r="AA354" s="1035"/>
      <c r="AB354" s="1035"/>
      <c r="AC354" s="1035"/>
      <c r="AD354" s="1035"/>
      <c r="AE354" s="1035"/>
      <c r="AF354" s="1035"/>
      <c r="AG354" s="1035"/>
      <c r="AH354" s="1035"/>
      <c r="AN354" s="1035"/>
      <c r="AV354" s="1035"/>
      <c r="BD354" s="1035"/>
      <c r="BS354" s="1064"/>
      <c r="BT354" s="1035"/>
      <c r="CG354" s="612"/>
      <c r="CI354" s="1035"/>
      <c r="DB354" s="1035"/>
      <c r="DC354" s="1035"/>
      <c r="DG354" s="1035"/>
      <c r="DH354" s="1035"/>
      <c r="DI354" s="1035"/>
      <c r="DJ354" s="1035"/>
      <c r="DK354" s="1035"/>
      <c r="DL354" s="1035"/>
    </row>
    <row r="355" spans="27:116">
      <c r="AA355" s="1035"/>
      <c r="AB355" s="1035"/>
      <c r="AC355" s="1035"/>
      <c r="AD355" s="1035"/>
      <c r="AE355" s="1035"/>
      <c r="AF355" s="1035"/>
      <c r="AG355" s="1035"/>
      <c r="AH355" s="1035"/>
      <c r="AN355" s="1035"/>
      <c r="AV355" s="1035"/>
      <c r="BD355" s="1035"/>
      <c r="BS355" s="1064"/>
      <c r="BT355" s="1035"/>
      <c r="CG355" s="612"/>
      <c r="CI355" s="1035"/>
      <c r="DB355" s="1035"/>
      <c r="DC355" s="1035"/>
      <c r="DG355" s="1035"/>
      <c r="DH355" s="1035"/>
      <c r="DI355" s="1035"/>
      <c r="DJ355" s="1035"/>
      <c r="DK355" s="1035"/>
      <c r="DL355" s="1035"/>
    </row>
    <row r="356" spans="27:116">
      <c r="AA356" s="1035"/>
      <c r="AB356" s="1035"/>
      <c r="AC356" s="1035"/>
      <c r="AD356" s="1035"/>
      <c r="AE356" s="1035"/>
      <c r="AF356" s="1035"/>
      <c r="AG356" s="1035"/>
      <c r="AH356" s="1035"/>
      <c r="AN356" s="1035"/>
      <c r="AV356" s="1035"/>
      <c r="BD356" s="1035"/>
      <c r="BS356" s="1064"/>
      <c r="BT356" s="1035"/>
      <c r="CG356" s="612"/>
      <c r="CI356" s="1035"/>
      <c r="DB356" s="1035"/>
      <c r="DC356" s="1035"/>
      <c r="DG356" s="1035"/>
      <c r="DH356" s="1035"/>
      <c r="DI356" s="1035"/>
      <c r="DJ356" s="1035"/>
      <c r="DK356" s="1035"/>
      <c r="DL356" s="1035"/>
    </row>
    <row r="357" spans="27:116">
      <c r="AA357" s="1035"/>
      <c r="AB357" s="1035"/>
      <c r="AC357" s="1035"/>
      <c r="AD357" s="1035"/>
      <c r="AE357" s="1035"/>
      <c r="AF357" s="1035"/>
      <c r="AG357" s="1035"/>
      <c r="AH357" s="1035"/>
      <c r="AN357" s="1035"/>
      <c r="AV357" s="1035"/>
      <c r="BD357" s="1035"/>
      <c r="BS357" s="1064"/>
      <c r="BT357" s="1035"/>
      <c r="CG357" s="612"/>
      <c r="CI357" s="1035"/>
      <c r="DB357" s="1035"/>
      <c r="DC357" s="1035"/>
      <c r="DG357" s="1035"/>
      <c r="DH357" s="1035"/>
      <c r="DI357" s="1035"/>
      <c r="DJ357" s="1035"/>
      <c r="DK357" s="1035"/>
      <c r="DL357" s="1035"/>
    </row>
    <row r="358" spans="27:116">
      <c r="AA358" s="1035"/>
      <c r="AB358" s="1035"/>
      <c r="AC358" s="1035"/>
      <c r="AD358" s="1035"/>
      <c r="AE358" s="1035"/>
      <c r="AF358" s="1035"/>
      <c r="AG358" s="1035"/>
      <c r="AH358" s="1035"/>
      <c r="AN358" s="1035"/>
      <c r="AV358" s="1035"/>
      <c r="BD358" s="1035"/>
      <c r="BS358" s="1064"/>
      <c r="BT358" s="1035"/>
      <c r="CG358" s="612"/>
      <c r="CI358" s="1035"/>
      <c r="DB358" s="1035"/>
      <c r="DC358" s="1035"/>
      <c r="DG358" s="1035"/>
      <c r="DH358" s="1035"/>
      <c r="DI358" s="1035"/>
      <c r="DJ358" s="1035"/>
      <c r="DK358" s="1035"/>
      <c r="DL358" s="1035"/>
    </row>
    <row r="359" spans="27:116">
      <c r="AA359" s="1035"/>
      <c r="AB359" s="1035"/>
      <c r="AC359" s="1035"/>
      <c r="AD359" s="1035"/>
      <c r="AE359" s="1035"/>
      <c r="AF359" s="1035"/>
      <c r="AG359" s="1035"/>
      <c r="AH359" s="1035"/>
      <c r="AN359" s="1035"/>
      <c r="AV359" s="1035"/>
      <c r="BD359" s="1035"/>
      <c r="BS359" s="1064"/>
      <c r="BT359" s="1035"/>
      <c r="CG359" s="612"/>
      <c r="CI359" s="1035"/>
      <c r="DB359" s="1035"/>
      <c r="DC359" s="1035"/>
      <c r="DG359" s="1035"/>
      <c r="DH359" s="1035"/>
      <c r="DI359" s="1035"/>
      <c r="DJ359" s="1035"/>
      <c r="DK359" s="1035"/>
      <c r="DL359" s="1035"/>
    </row>
    <row r="360" spans="27:116">
      <c r="AA360" s="1035"/>
      <c r="AB360" s="1035"/>
      <c r="AC360" s="1035"/>
      <c r="AD360" s="1035"/>
      <c r="AE360" s="1035"/>
      <c r="AF360" s="1035"/>
      <c r="AG360" s="1035"/>
      <c r="AH360" s="1035"/>
      <c r="AN360" s="1035"/>
      <c r="AV360" s="1035"/>
      <c r="BD360" s="1035"/>
      <c r="BS360" s="1064"/>
      <c r="BT360" s="1035"/>
      <c r="CG360" s="612"/>
      <c r="CI360" s="1035"/>
      <c r="DB360" s="1035"/>
      <c r="DC360" s="1035"/>
      <c r="DG360" s="1035"/>
      <c r="DH360" s="1035"/>
      <c r="DI360" s="1035"/>
      <c r="DJ360" s="1035"/>
      <c r="DK360" s="1035"/>
      <c r="DL360" s="1035"/>
    </row>
    <row r="361" spans="27:116">
      <c r="AA361" s="1035"/>
      <c r="AB361" s="1035"/>
      <c r="AC361" s="1035"/>
      <c r="AD361" s="1035"/>
      <c r="AE361" s="1035"/>
      <c r="AF361" s="1035"/>
      <c r="AG361" s="1035"/>
      <c r="AH361" s="1035"/>
      <c r="AN361" s="1035"/>
      <c r="AV361" s="1035"/>
      <c r="BD361" s="1035"/>
      <c r="BS361" s="1064"/>
      <c r="BT361" s="1035"/>
      <c r="CG361" s="612"/>
      <c r="CI361" s="1035"/>
      <c r="DB361" s="1035"/>
      <c r="DC361" s="1035"/>
      <c r="DG361" s="1035"/>
      <c r="DH361" s="1035"/>
      <c r="DI361" s="1035"/>
      <c r="DJ361" s="1035"/>
      <c r="DK361" s="1035"/>
      <c r="DL361" s="1035"/>
    </row>
    <row r="362" spans="27:116">
      <c r="AA362" s="1035"/>
      <c r="AB362" s="1035"/>
      <c r="AC362" s="1035"/>
      <c r="AD362" s="1035"/>
      <c r="AE362" s="1035"/>
      <c r="AF362" s="1035"/>
      <c r="AG362" s="1035"/>
      <c r="AH362" s="1035"/>
      <c r="AN362" s="1035"/>
      <c r="AV362" s="1035"/>
      <c r="BD362" s="1035"/>
      <c r="BS362" s="1064"/>
      <c r="BT362" s="1035"/>
      <c r="CG362" s="612"/>
      <c r="CI362" s="1035"/>
      <c r="DB362" s="1035"/>
      <c r="DC362" s="1035"/>
      <c r="DG362" s="1035"/>
      <c r="DH362" s="1035"/>
      <c r="DI362" s="1035"/>
      <c r="DJ362" s="1035"/>
      <c r="DK362" s="1035"/>
      <c r="DL362" s="1035"/>
    </row>
    <row r="363" spans="27:116">
      <c r="AA363" s="1035"/>
      <c r="AB363" s="1035"/>
      <c r="AC363" s="1035"/>
      <c r="AD363" s="1035"/>
      <c r="AE363" s="1035"/>
      <c r="AF363" s="1035"/>
      <c r="AG363" s="1035"/>
      <c r="AH363" s="1035"/>
      <c r="AN363" s="1035"/>
      <c r="AV363" s="1035"/>
      <c r="BD363" s="1035"/>
      <c r="BS363" s="1064"/>
      <c r="BT363" s="1035"/>
      <c r="CG363" s="612"/>
      <c r="CI363" s="1035"/>
      <c r="DB363" s="1035"/>
      <c r="DC363" s="1035"/>
      <c r="DG363" s="1035"/>
      <c r="DH363" s="1035"/>
      <c r="DI363" s="1035"/>
      <c r="DJ363" s="1035"/>
      <c r="DK363" s="1035"/>
      <c r="DL363" s="1035"/>
    </row>
    <row r="364" spans="27:116">
      <c r="AA364" s="1035"/>
      <c r="AB364" s="1035"/>
      <c r="AC364" s="1035"/>
      <c r="AD364" s="1035"/>
      <c r="AE364" s="1035"/>
      <c r="AF364" s="1035"/>
      <c r="AG364" s="1035"/>
      <c r="AH364" s="1035"/>
      <c r="AN364" s="1035"/>
      <c r="AV364" s="1035"/>
      <c r="BD364" s="1035"/>
      <c r="BS364" s="1064"/>
      <c r="BT364" s="1035"/>
      <c r="CG364" s="612"/>
      <c r="CI364" s="1035"/>
      <c r="DB364" s="1035"/>
      <c r="DC364" s="1035"/>
      <c r="DG364" s="1035"/>
      <c r="DH364" s="1035"/>
      <c r="DI364" s="1035"/>
      <c r="DJ364" s="1035"/>
      <c r="DK364" s="1035"/>
      <c r="DL364" s="1035"/>
    </row>
    <row r="365" spans="27:116">
      <c r="AA365" s="1035"/>
      <c r="AB365" s="1035"/>
      <c r="AC365" s="1035"/>
      <c r="AD365" s="1035"/>
      <c r="AE365" s="1035"/>
      <c r="AF365" s="1035"/>
      <c r="AG365" s="1035"/>
      <c r="AH365" s="1035"/>
      <c r="AN365" s="1035"/>
      <c r="AV365" s="1035"/>
      <c r="BD365" s="1035"/>
      <c r="BS365" s="1064"/>
      <c r="BT365" s="1035"/>
      <c r="CG365" s="612"/>
      <c r="CI365" s="1035"/>
      <c r="DB365" s="1035"/>
      <c r="DC365" s="1035"/>
      <c r="DG365" s="1035"/>
      <c r="DH365" s="1035"/>
      <c r="DI365" s="1035"/>
      <c r="DJ365" s="1035"/>
      <c r="DK365" s="1035"/>
      <c r="DL365" s="1035"/>
    </row>
    <row r="366" spans="27:116">
      <c r="AA366" s="1035"/>
      <c r="AB366" s="1035"/>
      <c r="AC366" s="1035"/>
      <c r="AD366" s="1035"/>
      <c r="AE366" s="1035"/>
      <c r="AF366" s="1035"/>
      <c r="AG366" s="1035"/>
      <c r="AH366" s="1035"/>
      <c r="AN366" s="1035"/>
      <c r="AV366" s="1035"/>
      <c r="BD366" s="1035"/>
      <c r="BS366" s="1064"/>
      <c r="BT366" s="1035"/>
      <c r="CG366" s="612"/>
      <c r="CI366" s="1035"/>
      <c r="DB366" s="1035"/>
      <c r="DC366" s="1035"/>
      <c r="DG366" s="1035"/>
      <c r="DH366" s="1035"/>
      <c r="DI366" s="1035"/>
      <c r="DJ366" s="1035"/>
      <c r="DK366" s="1035"/>
      <c r="DL366" s="1035"/>
    </row>
    <row r="367" spans="27:116">
      <c r="AA367" s="1035"/>
      <c r="AB367" s="1035"/>
      <c r="AC367" s="1035"/>
      <c r="AD367" s="1035"/>
      <c r="AE367" s="1035"/>
      <c r="AF367" s="1035"/>
      <c r="AG367" s="1035"/>
      <c r="AH367" s="1035"/>
      <c r="AN367" s="1035"/>
      <c r="AV367" s="1035"/>
      <c r="BD367" s="1035"/>
      <c r="BS367" s="1064"/>
      <c r="BT367" s="1035"/>
      <c r="CG367" s="612"/>
      <c r="CI367" s="1035"/>
      <c r="DB367" s="1035"/>
      <c r="DC367" s="1035"/>
      <c r="DG367" s="1035"/>
      <c r="DH367" s="1035"/>
      <c r="DI367" s="1035"/>
      <c r="DJ367" s="1035"/>
      <c r="DK367" s="1035"/>
      <c r="DL367" s="1035"/>
    </row>
    <row r="368" spans="27:116">
      <c r="AA368" s="1035"/>
      <c r="AB368" s="1035"/>
      <c r="AC368" s="1035"/>
      <c r="AD368" s="1035"/>
      <c r="AE368" s="1035"/>
      <c r="AF368" s="1035"/>
      <c r="AG368" s="1035"/>
      <c r="AH368" s="1035"/>
      <c r="AN368" s="1035"/>
      <c r="AV368" s="1035"/>
      <c r="BD368" s="1035"/>
      <c r="BS368" s="1064"/>
      <c r="BT368" s="1035"/>
      <c r="CG368" s="612"/>
      <c r="CI368" s="1035"/>
      <c r="DB368" s="1035"/>
      <c r="DC368" s="1035"/>
      <c r="DG368" s="1035"/>
      <c r="DH368" s="1035"/>
      <c r="DI368" s="1035"/>
      <c r="DJ368" s="1035"/>
      <c r="DK368" s="1035"/>
      <c r="DL368" s="1035"/>
    </row>
    <row r="369" spans="27:116">
      <c r="AA369" s="1035"/>
      <c r="AB369" s="1035"/>
      <c r="AC369" s="1035"/>
      <c r="AD369" s="1035"/>
      <c r="AE369" s="1035"/>
      <c r="AF369" s="1035"/>
      <c r="AG369" s="1035"/>
      <c r="AH369" s="1035"/>
      <c r="AN369" s="1035"/>
      <c r="AV369" s="1035"/>
      <c r="BD369" s="1035"/>
      <c r="BS369" s="1064"/>
      <c r="BT369" s="1035"/>
      <c r="CG369" s="612"/>
      <c r="CI369" s="1035"/>
      <c r="DB369" s="1035"/>
      <c r="DC369" s="1035"/>
      <c r="DG369" s="1035"/>
      <c r="DH369" s="1035"/>
      <c r="DI369" s="1035"/>
      <c r="DJ369" s="1035"/>
      <c r="DK369" s="1035"/>
      <c r="DL369" s="1035"/>
    </row>
    <row r="370" spans="27:116">
      <c r="AA370" s="1035"/>
      <c r="AB370" s="1035"/>
      <c r="AC370" s="1035"/>
      <c r="AD370" s="1035"/>
      <c r="AE370" s="1035"/>
      <c r="AF370" s="1035"/>
      <c r="AG370" s="1035"/>
      <c r="AH370" s="1035"/>
      <c r="AN370" s="1035"/>
      <c r="AV370" s="1035"/>
      <c r="BD370" s="1035"/>
      <c r="BS370" s="1064"/>
      <c r="BT370" s="1035"/>
      <c r="CG370" s="612"/>
      <c r="CI370" s="1035"/>
      <c r="DB370" s="1035"/>
      <c r="DC370" s="1035"/>
      <c r="DG370" s="1035"/>
      <c r="DH370" s="1035"/>
      <c r="DI370" s="1035"/>
      <c r="DJ370" s="1035"/>
      <c r="DK370" s="1035"/>
      <c r="DL370" s="1035"/>
    </row>
    <row r="371" spans="27:116">
      <c r="AA371" s="1035"/>
      <c r="AB371" s="1035"/>
      <c r="AC371" s="1035"/>
      <c r="AD371" s="1035"/>
      <c r="AE371" s="1035"/>
      <c r="AF371" s="1035"/>
      <c r="AG371" s="1035"/>
      <c r="AH371" s="1035"/>
      <c r="AN371" s="1035"/>
      <c r="AV371" s="1035"/>
      <c r="BD371" s="1035"/>
      <c r="BS371" s="1064"/>
      <c r="BT371" s="1035"/>
      <c r="CG371" s="612"/>
      <c r="CI371" s="1035"/>
      <c r="DB371" s="1035"/>
      <c r="DC371" s="1035"/>
      <c r="DG371" s="1035"/>
      <c r="DH371" s="1035"/>
      <c r="DI371" s="1035"/>
      <c r="DJ371" s="1035"/>
      <c r="DK371" s="1035"/>
      <c r="DL371" s="1035"/>
    </row>
    <row r="372" spans="27:116">
      <c r="AA372" s="1035"/>
      <c r="AB372" s="1035"/>
      <c r="AC372" s="1035"/>
      <c r="AD372" s="1035"/>
      <c r="AE372" s="1035"/>
      <c r="AF372" s="1035"/>
      <c r="AG372" s="1035"/>
      <c r="AH372" s="1035"/>
      <c r="AN372" s="1035"/>
      <c r="AV372" s="1035"/>
      <c r="BD372" s="1035"/>
      <c r="BS372" s="1064"/>
      <c r="BT372" s="1035"/>
      <c r="CG372" s="612"/>
      <c r="CI372" s="1035"/>
      <c r="DB372" s="1035"/>
      <c r="DC372" s="1035"/>
      <c r="DG372" s="1035"/>
      <c r="DH372" s="1035"/>
      <c r="DI372" s="1035"/>
      <c r="DJ372" s="1035"/>
      <c r="DK372" s="1035"/>
      <c r="DL372" s="1035"/>
    </row>
    <row r="373" spans="27:116">
      <c r="AA373" s="1035"/>
      <c r="AB373" s="1035"/>
      <c r="AC373" s="1035"/>
      <c r="AD373" s="1035"/>
      <c r="AE373" s="1035"/>
      <c r="AF373" s="1035"/>
      <c r="AG373" s="1035"/>
      <c r="AH373" s="1035"/>
      <c r="AN373" s="1035"/>
      <c r="AV373" s="1035"/>
      <c r="BD373" s="1035"/>
      <c r="BS373" s="1064"/>
      <c r="BT373" s="1035"/>
      <c r="CG373" s="612"/>
      <c r="CI373" s="1035"/>
      <c r="DB373" s="1035"/>
      <c r="DC373" s="1035"/>
      <c r="DG373" s="1035"/>
      <c r="DH373" s="1035"/>
      <c r="DI373" s="1035"/>
      <c r="DJ373" s="1035"/>
      <c r="DK373" s="1035"/>
      <c r="DL373" s="1035"/>
    </row>
    <row r="374" spans="27:116">
      <c r="AA374" s="1035"/>
      <c r="AB374" s="1035"/>
      <c r="AC374" s="1035"/>
      <c r="AD374" s="1035"/>
      <c r="AE374" s="1035"/>
      <c r="AF374" s="1035"/>
      <c r="AG374" s="1035"/>
      <c r="AH374" s="1035"/>
      <c r="AN374" s="1035"/>
      <c r="AV374" s="1035"/>
      <c r="BD374" s="1035"/>
      <c r="BS374" s="1064"/>
      <c r="BT374" s="1035"/>
      <c r="CG374" s="612"/>
      <c r="CI374" s="1035"/>
      <c r="DB374" s="1035"/>
      <c r="DC374" s="1035"/>
      <c r="DG374" s="1035"/>
      <c r="DH374" s="1035"/>
      <c r="DI374" s="1035"/>
      <c r="DJ374" s="1035"/>
      <c r="DK374" s="1035"/>
      <c r="DL374" s="1035"/>
    </row>
    <row r="375" spans="27:116">
      <c r="AA375" s="1035"/>
      <c r="AB375" s="1035"/>
      <c r="AC375" s="1035"/>
      <c r="AD375" s="1035"/>
      <c r="AE375" s="1035"/>
      <c r="AF375" s="1035"/>
      <c r="AG375" s="1035"/>
      <c r="AH375" s="1035"/>
      <c r="AN375" s="1035"/>
      <c r="AV375" s="1035"/>
      <c r="BD375" s="1035"/>
      <c r="BS375" s="1064"/>
      <c r="BT375" s="1035"/>
      <c r="CG375" s="612"/>
      <c r="CI375" s="1035"/>
      <c r="DB375" s="1035"/>
      <c r="DC375" s="1035"/>
      <c r="DG375" s="1035"/>
      <c r="DH375" s="1035"/>
      <c r="DI375" s="1035"/>
      <c r="DJ375" s="1035"/>
      <c r="DK375" s="1035"/>
      <c r="DL375" s="1035"/>
    </row>
    <row r="376" spans="27:116">
      <c r="AA376" s="1035"/>
      <c r="AB376" s="1035"/>
      <c r="AC376" s="1035"/>
      <c r="AD376" s="1035"/>
      <c r="AE376" s="1035"/>
      <c r="AF376" s="1035"/>
      <c r="AG376" s="1035"/>
      <c r="AH376" s="1035"/>
      <c r="AN376" s="1035"/>
      <c r="AV376" s="1035"/>
      <c r="BD376" s="1035"/>
      <c r="BS376" s="1064"/>
      <c r="BT376" s="1035"/>
      <c r="CG376" s="612"/>
      <c r="CI376" s="1035"/>
      <c r="DB376" s="1035"/>
      <c r="DC376" s="1035"/>
      <c r="DG376" s="1035"/>
      <c r="DH376" s="1035"/>
      <c r="DI376" s="1035"/>
      <c r="DJ376" s="1035"/>
      <c r="DK376" s="1035"/>
      <c r="DL376" s="1035"/>
    </row>
    <row r="377" spans="27:116">
      <c r="AA377" s="1035"/>
      <c r="AB377" s="1035"/>
      <c r="AC377" s="1035"/>
      <c r="AD377" s="1035"/>
      <c r="AE377" s="1035"/>
      <c r="AF377" s="1035"/>
      <c r="AG377" s="1035"/>
      <c r="AH377" s="1035"/>
      <c r="AN377" s="1035"/>
      <c r="AV377" s="1035"/>
      <c r="BD377" s="1035"/>
      <c r="BS377" s="1064"/>
      <c r="BT377" s="1035"/>
      <c r="CG377" s="612"/>
      <c r="CI377" s="1035"/>
      <c r="DB377" s="1035"/>
      <c r="DC377" s="1035"/>
      <c r="DG377" s="1035"/>
      <c r="DH377" s="1035"/>
      <c r="DI377" s="1035"/>
      <c r="DJ377" s="1035"/>
      <c r="DK377" s="1035"/>
      <c r="DL377" s="1035"/>
    </row>
    <row r="378" spans="27:116">
      <c r="AA378" s="1035"/>
      <c r="AB378" s="1035"/>
      <c r="AC378" s="1035"/>
      <c r="AD378" s="1035"/>
      <c r="AE378" s="1035"/>
      <c r="AF378" s="1035"/>
      <c r="AG378" s="1035"/>
      <c r="AH378" s="1035"/>
      <c r="AN378" s="1035"/>
      <c r="AV378" s="1035"/>
      <c r="BD378" s="1035"/>
      <c r="BS378" s="1064"/>
      <c r="BT378" s="1035"/>
      <c r="CG378" s="612"/>
      <c r="CI378" s="1035"/>
      <c r="DB378" s="1035"/>
      <c r="DC378" s="1035"/>
      <c r="DG378" s="1035"/>
      <c r="DH378" s="1035"/>
      <c r="DI378" s="1035"/>
      <c r="DJ378" s="1035"/>
      <c r="DK378" s="1035"/>
      <c r="DL378" s="1035"/>
    </row>
    <row r="379" spans="27:116">
      <c r="AA379" s="1035"/>
      <c r="AB379" s="1035"/>
      <c r="AC379" s="1035"/>
      <c r="AD379" s="1035"/>
      <c r="AE379" s="1035"/>
      <c r="AF379" s="1035"/>
      <c r="AG379" s="1035"/>
      <c r="AH379" s="1035"/>
      <c r="AN379" s="1035"/>
      <c r="AV379" s="1035"/>
      <c r="BD379" s="1035"/>
      <c r="BS379" s="1064"/>
      <c r="BT379" s="1035"/>
      <c r="CG379" s="612"/>
      <c r="CI379" s="1035"/>
      <c r="DB379" s="1035"/>
      <c r="DC379" s="1035"/>
      <c r="DG379" s="1035"/>
      <c r="DH379" s="1035"/>
      <c r="DI379" s="1035"/>
      <c r="DJ379" s="1035"/>
      <c r="DK379" s="1035"/>
      <c r="DL379" s="1035"/>
    </row>
    <row r="380" spans="27:116">
      <c r="AA380" s="1035"/>
      <c r="AB380" s="1035"/>
      <c r="AC380" s="1035"/>
      <c r="AD380" s="1035"/>
      <c r="AE380" s="1035"/>
      <c r="AF380" s="1035"/>
      <c r="AG380" s="1035"/>
      <c r="AH380" s="1035"/>
      <c r="AN380" s="1035"/>
      <c r="AV380" s="1035"/>
      <c r="BD380" s="1035"/>
      <c r="BS380" s="1064"/>
      <c r="BT380" s="1035"/>
      <c r="CG380" s="612"/>
      <c r="CI380" s="1035"/>
      <c r="DB380" s="1035"/>
      <c r="DC380" s="1035"/>
      <c r="DG380" s="1035"/>
      <c r="DH380" s="1035"/>
      <c r="DI380" s="1035"/>
      <c r="DJ380" s="1035"/>
      <c r="DK380" s="1035"/>
      <c r="DL380" s="1035"/>
    </row>
    <row r="381" spans="27:116">
      <c r="AA381" s="1035"/>
      <c r="AB381" s="1035"/>
      <c r="AC381" s="1035"/>
      <c r="AD381" s="1035"/>
      <c r="AE381" s="1035"/>
      <c r="AF381" s="1035"/>
      <c r="AG381" s="1035"/>
      <c r="AH381" s="1035"/>
      <c r="AN381" s="1035"/>
      <c r="AV381" s="1035"/>
      <c r="BD381" s="1035"/>
      <c r="BS381" s="1064"/>
      <c r="BT381" s="1035"/>
      <c r="CG381" s="612"/>
      <c r="CI381" s="1035"/>
      <c r="DB381" s="1035"/>
      <c r="DC381" s="1035"/>
      <c r="DG381" s="1035"/>
      <c r="DH381" s="1035"/>
      <c r="DI381" s="1035"/>
      <c r="DJ381" s="1035"/>
      <c r="DK381" s="1035"/>
      <c r="DL381" s="1035"/>
    </row>
    <row r="382" spans="27:116">
      <c r="AA382" s="1035"/>
      <c r="AB382" s="1035"/>
      <c r="AC382" s="1035"/>
      <c r="AD382" s="1035"/>
      <c r="AE382" s="1035"/>
      <c r="AF382" s="1035"/>
      <c r="AG382" s="1035"/>
      <c r="AH382" s="1035"/>
      <c r="AN382" s="1035"/>
      <c r="AV382" s="1035"/>
      <c r="BD382" s="1035"/>
      <c r="BS382" s="1064"/>
      <c r="BT382" s="1035"/>
      <c r="CG382" s="612"/>
      <c r="CI382" s="1035"/>
      <c r="DB382" s="1035"/>
      <c r="DC382" s="1035"/>
      <c r="DG382" s="1035"/>
      <c r="DH382" s="1035"/>
      <c r="DI382" s="1035"/>
      <c r="DJ382" s="1035"/>
      <c r="DK382" s="1035"/>
      <c r="DL382" s="1035"/>
    </row>
    <row r="383" spans="27:116">
      <c r="AA383" s="1035"/>
      <c r="AB383" s="1035"/>
      <c r="AC383" s="1035"/>
      <c r="AD383" s="1035"/>
      <c r="AE383" s="1035"/>
      <c r="AF383" s="1035"/>
      <c r="AG383" s="1035"/>
      <c r="AH383" s="1035"/>
      <c r="AN383" s="1035"/>
      <c r="AV383" s="1035"/>
      <c r="BD383" s="1035"/>
      <c r="BS383" s="1064"/>
      <c r="BT383" s="1035"/>
      <c r="CG383" s="612"/>
      <c r="CI383" s="1035"/>
      <c r="DB383" s="1035"/>
      <c r="DC383" s="1035"/>
      <c r="DG383" s="1035"/>
      <c r="DH383" s="1035"/>
      <c r="DI383" s="1035"/>
      <c r="DJ383" s="1035"/>
      <c r="DK383" s="1035"/>
      <c r="DL383" s="1035"/>
    </row>
    <row r="384" spans="27:116">
      <c r="AA384" s="1035"/>
      <c r="AB384" s="1035"/>
      <c r="AC384" s="1035"/>
      <c r="AD384" s="1035"/>
      <c r="AE384" s="1035"/>
      <c r="AF384" s="1035"/>
      <c r="AG384" s="1035"/>
      <c r="AH384" s="1035"/>
      <c r="AN384" s="1035"/>
      <c r="AV384" s="1035"/>
      <c r="BD384" s="1035"/>
      <c r="BS384" s="1064"/>
      <c r="BT384" s="1035"/>
      <c r="CG384" s="612"/>
      <c r="CI384" s="1035"/>
      <c r="DB384" s="1035"/>
      <c r="DC384" s="1035"/>
      <c r="DG384" s="1035"/>
      <c r="DH384" s="1035"/>
      <c r="DI384" s="1035"/>
      <c r="DJ384" s="1035"/>
      <c r="DK384" s="1035"/>
      <c r="DL384" s="1035"/>
    </row>
    <row r="385" spans="27:116">
      <c r="AA385" s="1035"/>
      <c r="AB385" s="1035"/>
      <c r="AC385" s="1035"/>
      <c r="AD385" s="1035"/>
      <c r="AE385" s="1035"/>
      <c r="AF385" s="1035"/>
      <c r="AG385" s="1035"/>
      <c r="AH385" s="1035"/>
      <c r="AN385" s="1035"/>
      <c r="AV385" s="1035"/>
      <c r="BD385" s="1035"/>
      <c r="BS385" s="1064"/>
      <c r="BT385" s="1035"/>
      <c r="CG385" s="612"/>
      <c r="CI385" s="1035"/>
      <c r="DB385" s="1035"/>
      <c r="DC385" s="1035"/>
      <c r="DG385" s="1035"/>
      <c r="DH385" s="1035"/>
      <c r="DI385" s="1035"/>
      <c r="DJ385" s="1035"/>
      <c r="DK385" s="1035"/>
      <c r="DL385" s="1035"/>
    </row>
    <row r="386" spans="27:116">
      <c r="AA386" s="1035"/>
      <c r="AB386" s="1035"/>
      <c r="AC386" s="1035"/>
      <c r="AD386" s="1035"/>
      <c r="AE386" s="1035"/>
      <c r="AF386" s="1035"/>
      <c r="AG386" s="1035"/>
      <c r="AH386" s="1035"/>
      <c r="AN386" s="1035"/>
      <c r="AV386" s="1035"/>
      <c r="BD386" s="1035"/>
      <c r="BS386" s="1064"/>
      <c r="BT386" s="1035"/>
      <c r="CG386" s="612"/>
      <c r="CI386" s="1035"/>
      <c r="DB386" s="1035"/>
      <c r="DC386" s="1035"/>
      <c r="DG386" s="1035"/>
      <c r="DH386" s="1035"/>
      <c r="DI386" s="1035"/>
      <c r="DJ386" s="1035"/>
      <c r="DK386" s="1035"/>
      <c r="DL386" s="1035"/>
    </row>
    <row r="387" spans="27:116">
      <c r="AA387" s="1035"/>
      <c r="AB387" s="1035"/>
      <c r="AC387" s="1035"/>
      <c r="AD387" s="1035"/>
      <c r="AE387" s="1035"/>
      <c r="AF387" s="1035"/>
      <c r="AG387" s="1035"/>
      <c r="AH387" s="1035"/>
      <c r="AN387" s="1035"/>
      <c r="AV387" s="1035"/>
      <c r="BD387" s="1035"/>
      <c r="BS387" s="1064"/>
      <c r="BT387" s="1035"/>
      <c r="CG387" s="612"/>
      <c r="CI387" s="1035"/>
      <c r="DB387" s="1035"/>
      <c r="DC387" s="1035"/>
      <c r="DG387" s="1035"/>
      <c r="DH387" s="1035"/>
      <c r="DI387" s="1035"/>
      <c r="DJ387" s="1035"/>
      <c r="DK387" s="1035"/>
      <c r="DL387" s="1035"/>
    </row>
    <row r="388" spans="27:116">
      <c r="AA388" s="1035"/>
      <c r="AB388" s="1035"/>
      <c r="AC388" s="1035"/>
      <c r="AD388" s="1035"/>
      <c r="AE388" s="1035"/>
      <c r="AF388" s="1035"/>
      <c r="AG388" s="1035"/>
      <c r="AH388" s="1035"/>
      <c r="AN388" s="1035"/>
      <c r="AV388" s="1035"/>
      <c r="BD388" s="1035"/>
      <c r="BS388" s="1064"/>
      <c r="BT388" s="1035"/>
      <c r="CG388" s="612"/>
      <c r="CI388" s="1035"/>
      <c r="DB388" s="1035"/>
      <c r="DC388" s="1035"/>
      <c r="DG388" s="1035"/>
      <c r="DH388" s="1035"/>
      <c r="DI388" s="1035"/>
      <c r="DJ388" s="1035"/>
      <c r="DK388" s="1035"/>
      <c r="DL388" s="1035"/>
    </row>
    <row r="389" spans="27:116">
      <c r="AA389" s="1035"/>
      <c r="AB389" s="1035"/>
      <c r="AC389" s="1035"/>
      <c r="AD389" s="1035"/>
      <c r="AE389" s="1035"/>
      <c r="AF389" s="1035"/>
      <c r="AG389" s="1035"/>
      <c r="AH389" s="1035"/>
      <c r="AN389" s="1035"/>
      <c r="AV389" s="1035"/>
      <c r="BD389" s="1035"/>
      <c r="BS389" s="1064"/>
      <c r="BT389" s="1035"/>
      <c r="CG389" s="612"/>
      <c r="CI389" s="1035"/>
      <c r="DB389" s="1035"/>
      <c r="DC389" s="1035"/>
      <c r="DG389" s="1035"/>
      <c r="DH389" s="1035"/>
      <c r="DI389" s="1035"/>
      <c r="DJ389" s="1035"/>
      <c r="DK389" s="1035"/>
      <c r="DL389" s="1035"/>
    </row>
    <row r="390" spans="27:116">
      <c r="AA390" s="1035"/>
      <c r="AB390" s="1035"/>
      <c r="AC390" s="1035"/>
      <c r="AD390" s="1035"/>
      <c r="AE390" s="1035"/>
      <c r="AF390" s="1035"/>
      <c r="AG390" s="1035"/>
      <c r="AH390" s="1035"/>
      <c r="AN390" s="1035"/>
      <c r="AV390" s="1035"/>
      <c r="BD390" s="1035"/>
      <c r="BS390" s="1064"/>
      <c r="BT390" s="1035"/>
      <c r="CG390" s="612"/>
      <c r="CI390" s="1035"/>
      <c r="DB390" s="1035"/>
      <c r="DC390" s="1035"/>
      <c r="DG390" s="1035"/>
      <c r="DH390" s="1035"/>
      <c r="DI390" s="1035"/>
      <c r="DJ390" s="1035"/>
      <c r="DK390" s="1035"/>
      <c r="DL390" s="1035"/>
    </row>
    <row r="391" spans="27:116">
      <c r="AA391" s="1035"/>
      <c r="AB391" s="1035"/>
      <c r="AC391" s="1035"/>
      <c r="AD391" s="1035"/>
      <c r="AE391" s="1035"/>
      <c r="AF391" s="1035"/>
      <c r="AG391" s="1035"/>
      <c r="AH391" s="1035"/>
      <c r="AN391" s="1035"/>
      <c r="AV391" s="1035"/>
      <c r="BD391" s="1035"/>
      <c r="BS391" s="1064"/>
      <c r="BT391" s="1035"/>
      <c r="CG391" s="612"/>
      <c r="CI391" s="1035"/>
      <c r="DB391" s="1035"/>
      <c r="DC391" s="1035"/>
      <c r="DG391" s="1035"/>
      <c r="DH391" s="1035"/>
      <c r="DI391" s="1035"/>
      <c r="DJ391" s="1035"/>
      <c r="DK391" s="1035"/>
      <c r="DL391" s="1035"/>
    </row>
    <row r="392" spans="27:116">
      <c r="AA392" s="1035"/>
      <c r="AB392" s="1035"/>
      <c r="AC392" s="1035"/>
      <c r="AD392" s="1035"/>
      <c r="AE392" s="1035"/>
      <c r="AF392" s="1035"/>
      <c r="AG392" s="1035"/>
      <c r="AH392" s="1035"/>
      <c r="AN392" s="1035"/>
      <c r="AV392" s="1035"/>
      <c r="BD392" s="1035"/>
      <c r="BS392" s="1064"/>
      <c r="BT392" s="1035"/>
      <c r="CG392" s="612"/>
      <c r="CI392" s="1035"/>
      <c r="DB392" s="1035"/>
      <c r="DC392" s="1035"/>
      <c r="DG392" s="1035"/>
      <c r="DH392" s="1035"/>
      <c r="DI392" s="1035"/>
      <c r="DJ392" s="1035"/>
      <c r="DK392" s="1035"/>
      <c r="DL392" s="1035"/>
    </row>
    <row r="393" spans="27:116">
      <c r="AA393" s="1035"/>
      <c r="AB393" s="1035"/>
      <c r="AC393" s="1035"/>
      <c r="AD393" s="1035"/>
      <c r="AE393" s="1035"/>
      <c r="AF393" s="1035"/>
      <c r="AG393" s="1035"/>
      <c r="AH393" s="1035"/>
      <c r="AN393" s="1035"/>
      <c r="AV393" s="1035"/>
      <c r="BD393" s="1035"/>
      <c r="BS393" s="1064"/>
      <c r="BT393" s="1035"/>
      <c r="CG393" s="612"/>
      <c r="CI393" s="1035"/>
      <c r="DB393" s="1035"/>
      <c r="DC393" s="1035"/>
      <c r="DG393" s="1035"/>
      <c r="DH393" s="1035"/>
      <c r="DI393" s="1035"/>
      <c r="DJ393" s="1035"/>
      <c r="DK393" s="1035"/>
      <c r="DL393" s="1035"/>
    </row>
    <row r="394" spans="27:116">
      <c r="AA394" s="1035"/>
      <c r="AB394" s="1035"/>
      <c r="AC394" s="1035"/>
      <c r="AD394" s="1035"/>
      <c r="AE394" s="1035"/>
      <c r="AF394" s="1035"/>
      <c r="AG394" s="1035"/>
      <c r="AH394" s="1035"/>
      <c r="AN394" s="1035"/>
      <c r="AV394" s="1035"/>
      <c r="BD394" s="1035"/>
      <c r="BS394" s="1064"/>
      <c r="BT394" s="1035"/>
      <c r="CG394" s="612"/>
      <c r="CI394" s="1035"/>
      <c r="DB394" s="1035"/>
      <c r="DC394" s="1035"/>
      <c r="DG394" s="1035"/>
      <c r="DH394" s="1035"/>
      <c r="DI394" s="1035"/>
      <c r="DJ394" s="1035"/>
      <c r="DK394" s="1035"/>
      <c r="DL394" s="1035"/>
    </row>
    <row r="395" spans="27:116">
      <c r="AA395" s="1035"/>
      <c r="AB395" s="1035"/>
      <c r="AC395" s="1035"/>
      <c r="AD395" s="1035"/>
      <c r="AE395" s="1035"/>
      <c r="AF395" s="1035"/>
      <c r="AG395" s="1035"/>
      <c r="AH395" s="1035"/>
      <c r="AN395" s="1035"/>
      <c r="AV395" s="1035"/>
      <c r="BD395" s="1035"/>
      <c r="BS395" s="1064"/>
      <c r="BT395" s="1035"/>
      <c r="CG395" s="612"/>
      <c r="CI395" s="1035"/>
      <c r="DB395" s="1035"/>
      <c r="DC395" s="1035"/>
      <c r="DG395" s="1035"/>
      <c r="DH395" s="1035"/>
      <c r="DI395" s="1035"/>
      <c r="DJ395" s="1035"/>
      <c r="DK395" s="1035"/>
      <c r="DL395" s="1035"/>
    </row>
    <row r="396" spans="27:116">
      <c r="AA396" s="1035"/>
      <c r="AB396" s="1035"/>
      <c r="AC396" s="1035"/>
      <c r="AD396" s="1035"/>
      <c r="AE396" s="1035"/>
      <c r="AF396" s="1035"/>
      <c r="AG396" s="1035"/>
      <c r="AH396" s="1035"/>
      <c r="AN396" s="1035"/>
      <c r="AV396" s="1035"/>
      <c r="BD396" s="1035"/>
      <c r="BS396" s="1064"/>
      <c r="BT396" s="1035"/>
      <c r="CG396" s="612"/>
      <c r="CI396" s="1035"/>
      <c r="DB396" s="1035"/>
      <c r="DC396" s="1035"/>
      <c r="DG396" s="1035"/>
      <c r="DH396" s="1035"/>
      <c r="DI396" s="1035"/>
      <c r="DJ396" s="1035"/>
      <c r="DK396" s="1035"/>
      <c r="DL396" s="1035"/>
    </row>
    <row r="397" spans="27:116">
      <c r="AA397" s="1035"/>
      <c r="AB397" s="1035"/>
      <c r="AC397" s="1035"/>
      <c r="AD397" s="1035"/>
      <c r="AE397" s="1035"/>
      <c r="AF397" s="1035"/>
      <c r="AG397" s="1035"/>
      <c r="AH397" s="1035"/>
      <c r="AN397" s="1035"/>
      <c r="AV397" s="1035"/>
      <c r="BD397" s="1035"/>
      <c r="BS397" s="1064"/>
      <c r="BT397" s="1035"/>
      <c r="CG397" s="612"/>
      <c r="CI397" s="1035"/>
      <c r="DB397" s="1035"/>
      <c r="DC397" s="1035"/>
      <c r="DG397" s="1035"/>
      <c r="DH397" s="1035"/>
      <c r="DI397" s="1035"/>
      <c r="DJ397" s="1035"/>
      <c r="DK397" s="1035"/>
      <c r="DL397" s="1035"/>
    </row>
    <row r="398" spans="27:116">
      <c r="AA398" s="1035"/>
      <c r="AB398" s="1035"/>
      <c r="AC398" s="1035"/>
      <c r="AD398" s="1035"/>
      <c r="AE398" s="1035"/>
      <c r="AF398" s="1035"/>
      <c r="AG398" s="1035"/>
      <c r="AH398" s="1035"/>
      <c r="AN398" s="1035"/>
      <c r="AV398" s="1035"/>
      <c r="BD398" s="1035"/>
      <c r="BS398" s="1064"/>
      <c r="BT398" s="1035"/>
      <c r="CG398" s="612"/>
      <c r="CI398" s="1035"/>
      <c r="DB398" s="1035"/>
      <c r="DC398" s="1035"/>
      <c r="DG398" s="1035"/>
      <c r="DH398" s="1035"/>
      <c r="DI398" s="1035"/>
      <c r="DJ398" s="1035"/>
      <c r="DK398" s="1035"/>
      <c r="DL398" s="1035"/>
    </row>
    <row r="399" spans="27:116">
      <c r="AA399" s="1035"/>
      <c r="AB399" s="1035"/>
      <c r="AC399" s="1035"/>
      <c r="AD399" s="1035"/>
      <c r="AE399" s="1035"/>
      <c r="AF399" s="1035"/>
      <c r="AG399" s="1035"/>
      <c r="AH399" s="1035"/>
      <c r="AN399" s="1035"/>
      <c r="AV399" s="1035"/>
      <c r="BD399" s="1035"/>
      <c r="BS399" s="1064"/>
      <c r="BT399" s="1035"/>
      <c r="CG399" s="612"/>
      <c r="CI399" s="1035"/>
      <c r="DB399" s="1035"/>
      <c r="DC399" s="1035"/>
      <c r="DG399" s="1035"/>
      <c r="DH399" s="1035"/>
      <c r="DI399" s="1035"/>
      <c r="DJ399" s="1035"/>
      <c r="DK399" s="1035"/>
      <c r="DL399" s="1035"/>
    </row>
    <row r="400" spans="27:116">
      <c r="AA400" s="1035"/>
      <c r="AB400" s="1035"/>
      <c r="AC400" s="1035"/>
      <c r="AD400" s="1035"/>
      <c r="AE400" s="1035"/>
      <c r="AF400" s="1035"/>
      <c r="AG400" s="1035"/>
      <c r="AH400" s="1035"/>
      <c r="AN400" s="1035"/>
      <c r="AV400" s="1035"/>
      <c r="BD400" s="1035"/>
      <c r="BS400" s="1064"/>
      <c r="BT400" s="1035"/>
      <c r="CG400" s="612"/>
      <c r="CI400" s="1035"/>
      <c r="DB400" s="1035"/>
      <c r="DC400" s="1035"/>
      <c r="DG400" s="1035"/>
      <c r="DH400" s="1035"/>
      <c r="DI400" s="1035"/>
      <c r="DJ400" s="1035"/>
      <c r="DK400" s="1035"/>
      <c r="DL400" s="1035"/>
    </row>
    <row r="401" spans="27:116">
      <c r="AA401" s="1035"/>
      <c r="AB401" s="1035"/>
      <c r="AC401" s="1035"/>
      <c r="AD401" s="1035"/>
      <c r="AE401" s="1035"/>
      <c r="AF401" s="1035"/>
      <c r="AG401" s="1035"/>
      <c r="AH401" s="1035"/>
      <c r="AN401" s="1035"/>
      <c r="AV401" s="1035"/>
      <c r="BD401" s="1035"/>
      <c r="BS401" s="1064"/>
      <c r="BT401" s="1035"/>
      <c r="CG401" s="612"/>
      <c r="CI401" s="1035"/>
      <c r="DB401" s="1035"/>
      <c r="DC401" s="1035"/>
      <c r="DG401" s="1035"/>
      <c r="DH401" s="1035"/>
      <c r="DI401" s="1035"/>
      <c r="DJ401" s="1035"/>
      <c r="DK401" s="1035"/>
      <c r="DL401" s="1035"/>
    </row>
    <row r="402" spans="27:116">
      <c r="AA402" s="1035"/>
      <c r="AB402" s="1035"/>
      <c r="AC402" s="1035"/>
      <c r="AD402" s="1035"/>
      <c r="AE402" s="1035"/>
      <c r="AF402" s="1035"/>
      <c r="AG402" s="1035"/>
      <c r="AH402" s="1035"/>
      <c r="AN402" s="1035"/>
      <c r="AV402" s="1035"/>
      <c r="BD402" s="1035"/>
      <c r="BS402" s="1064"/>
      <c r="BT402" s="1035"/>
      <c r="CG402" s="612"/>
      <c r="CI402" s="1035"/>
      <c r="DB402" s="1035"/>
      <c r="DC402" s="1035"/>
      <c r="DG402" s="1035"/>
      <c r="DH402" s="1035"/>
      <c r="DI402" s="1035"/>
      <c r="DJ402" s="1035"/>
      <c r="DK402" s="1035"/>
      <c r="DL402" s="1035"/>
    </row>
    <row r="403" spans="27:116">
      <c r="AA403" s="1035"/>
      <c r="AB403" s="1035"/>
      <c r="AC403" s="1035"/>
      <c r="AD403" s="1035"/>
      <c r="AE403" s="1035"/>
      <c r="AF403" s="1035"/>
      <c r="AG403" s="1035"/>
      <c r="AH403" s="1035"/>
      <c r="AN403" s="1035"/>
      <c r="AV403" s="1035"/>
      <c r="BD403" s="1035"/>
      <c r="BS403" s="1064"/>
      <c r="BT403" s="1035"/>
      <c r="CG403" s="612"/>
      <c r="CI403" s="1035"/>
      <c r="DB403" s="1035"/>
      <c r="DC403" s="1035"/>
      <c r="DG403" s="1035"/>
      <c r="DH403" s="1035"/>
      <c r="DI403" s="1035"/>
      <c r="DJ403" s="1035"/>
      <c r="DK403" s="1035"/>
      <c r="DL403" s="1035"/>
    </row>
    <row r="404" spans="27:116">
      <c r="AA404" s="1035"/>
      <c r="AB404" s="1035"/>
      <c r="AC404" s="1035"/>
      <c r="AD404" s="1035"/>
      <c r="AE404" s="1035"/>
      <c r="AF404" s="1035"/>
      <c r="AG404" s="1035"/>
      <c r="AH404" s="1035"/>
      <c r="AN404" s="1035"/>
      <c r="AV404" s="1035"/>
      <c r="BD404" s="1035"/>
      <c r="BS404" s="1064"/>
      <c r="BT404" s="1035"/>
      <c r="CG404" s="612"/>
      <c r="CI404" s="1035"/>
      <c r="DB404" s="1035"/>
      <c r="DC404" s="1035"/>
      <c r="DG404" s="1035"/>
      <c r="DH404" s="1035"/>
      <c r="DI404" s="1035"/>
      <c r="DJ404" s="1035"/>
      <c r="DK404" s="1035"/>
      <c r="DL404" s="1035"/>
    </row>
    <row r="405" spans="27:116">
      <c r="AA405" s="1035"/>
      <c r="AB405" s="1035"/>
      <c r="AC405" s="1035"/>
      <c r="AD405" s="1035"/>
      <c r="AE405" s="1035"/>
      <c r="AF405" s="1035"/>
      <c r="AG405" s="1035"/>
      <c r="AH405" s="1035"/>
      <c r="AN405" s="1035"/>
      <c r="AV405" s="1035"/>
      <c r="BD405" s="1035"/>
      <c r="BS405" s="1064"/>
      <c r="BT405" s="1035"/>
      <c r="CG405" s="612"/>
      <c r="CI405" s="1035"/>
      <c r="DB405" s="1035"/>
      <c r="DC405" s="1035"/>
      <c r="DG405" s="1035"/>
      <c r="DH405" s="1035"/>
      <c r="DI405" s="1035"/>
      <c r="DJ405" s="1035"/>
      <c r="DK405" s="1035"/>
      <c r="DL405" s="1035"/>
    </row>
    <row r="406" spans="27:116">
      <c r="AA406" s="1035"/>
      <c r="AB406" s="1035"/>
      <c r="AC406" s="1035"/>
      <c r="AD406" s="1035"/>
      <c r="AE406" s="1035"/>
      <c r="AF406" s="1035"/>
      <c r="AG406" s="1035"/>
      <c r="AH406" s="1035"/>
      <c r="AN406" s="1035"/>
      <c r="AV406" s="1035"/>
      <c r="BD406" s="1035"/>
      <c r="BS406" s="1064"/>
      <c r="BT406" s="1035"/>
      <c r="CG406" s="612"/>
      <c r="CI406" s="1035"/>
      <c r="DB406" s="1035"/>
      <c r="DC406" s="1035"/>
      <c r="DG406" s="1035"/>
      <c r="DH406" s="1035"/>
      <c r="DI406" s="1035"/>
      <c r="DJ406" s="1035"/>
      <c r="DK406" s="1035"/>
      <c r="DL406" s="1035"/>
    </row>
    <row r="407" spans="27:116">
      <c r="AA407" s="1035"/>
      <c r="AB407" s="1035"/>
      <c r="AC407" s="1035"/>
      <c r="AD407" s="1035"/>
      <c r="AE407" s="1035"/>
      <c r="AF407" s="1035"/>
      <c r="AG407" s="1035"/>
      <c r="AH407" s="1035"/>
      <c r="AN407" s="1035"/>
      <c r="AV407" s="1035"/>
      <c r="BD407" s="1035"/>
      <c r="BS407" s="1064"/>
      <c r="BT407" s="1035"/>
      <c r="CG407" s="612"/>
      <c r="CI407" s="1035"/>
      <c r="DB407" s="1035"/>
      <c r="DC407" s="1035"/>
      <c r="DG407" s="1035"/>
      <c r="DH407" s="1035"/>
      <c r="DI407" s="1035"/>
      <c r="DJ407" s="1035"/>
      <c r="DK407" s="1035"/>
      <c r="DL407" s="1035"/>
    </row>
    <row r="408" spans="27:116">
      <c r="AA408" s="1035"/>
      <c r="AB408" s="1035"/>
      <c r="AC408" s="1035"/>
      <c r="AD408" s="1035"/>
      <c r="AE408" s="1035"/>
      <c r="AF408" s="1035"/>
      <c r="AG408" s="1035"/>
      <c r="AH408" s="1035"/>
      <c r="AN408" s="1035"/>
      <c r="AV408" s="1035"/>
      <c r="BD408" s="1035"/>
      <c r="BS408" s="1064"/>
      <c r="BT408" s="1035"/>
      <c r="CG408" s="612"/>
      <c r="CI408" s="1035"/>
      <c r="DB408" s="1035"/>
      <c r="DC408" s="1035"/>
      <c r="DG408" s="1035"/>
      <c r="DH408" s="1035"/>
      <c r="DI408" s="1035"/>
      <c r="DJ408" s="1035"/>
      <c r="DK408" s="1035"/>
      <c r="DL408" s="1035"/>
    </row>
    <row r="409" spans="27:116">
      <c r="AA409" s="1035"/>
      <c r="AB409" s="1035"/>
      <c r="AC409" s="1035"/>
      <c r="AD409" s="1035"/>
      <c r="AE409" s="1035"/>
      <c r="AF409" s="1035"/>
      <c r="AG409" s="1035"/>
      <c r="AH409" s="1035"/>
      <c r="AN409" s="1035"/>
      <c r="AV409" s="1035"/>
      <c r="BD409" s="1035"/>
      <c r="BS409" s="1064"/>
      <c r="BT409" s="1035"/>
      <c r="CG409" s="612"/>
      <c r="CI409" s="1035"/>
      <c r="DB409" s="1035"/>
      <c r="DC409" s="1035"/>
      <c r="DG409" s="1035"/>
      <c r="DH409" s="1035"/>
      <c r="DI409" s="1035"/>
      <c r="DJ409" s="1035"/>
      <c r="DK409" s="1035"/>
      <c r="DL409" s="1035"/>
    </row>
    <row r="410" spans="27:116">
      <c r="AA410" s="1035"/>
      <c r="AB410" s="1035"/>
      <c r="AC410" s="1035"/>
      <c r="AD410" s="1035"/>
      <c r="AE410" s="1035"/>
      <c r="AF410" s="1035"/>
      <c r="AG410" s="1035"/>
      <c r="AH410" s="1035"/>
      <c r="AN410" s="1035"/>
      <c r="AV410" s="1035"/>
      <c r="BD410" s="1035"/>
      <c r="BS410" s="1064"/>
      <c r="BT410" s="1035"/>
      <c r="CG410" s="612"/>
      <c r="CI410" s="1035"/>
      <c r="DB410" s="1035"/>
      <c r="DC410" s="1035"/>
      <c r="DG410" s="1035"/>
      <c r="DH410" s="1035"/>
      <c r="DI410" s="1035"/>
      <c r="DJ410" s="1035"/>
      <c r="DK410" s="1035"/>
      <c r="DL410" s="1035"/>
    </row>
    <row r="411" spans="27:116">
      <c r="AA411" s="1035"/>
      <c r="AB411" s="1035"/>
      <c r="AC411" s="1035"/>
      <c r="AD411" s="1035"/>
      <c r="AE411" s="1035"/>
      <c r="AF411" s="1035"/>
      <c r="AG411" s="1035"/>
      <c r="AH411" s="1035"/>
      <c r="AN411" s="1035"/>
      <c r="AV411" s="1035"/>
      <c r="BD411" s="1035"/>
      <c r="BS411" s="1064"/>
      <c r="BT411" s="1035"/>
      <c r="CG411" s="612"/>
      <c r="CI411" s="1035"/>
      <c r="DB411" s="1035"/>
      <c r="DC411" s="1035"/>
      <c r="DG411" s="1035"/>
      <c r="DH411" s="1035"/>
      <c r="DI411" s="1035"/>
      <c r="DJ411" s="1035"/>
      <c r="DK411" s="1035"/>
      <c r="DL411" s="1035"/>
    </row>
    <row r="412" spans="27:116">
      <c r="AA412" s="1035"/>
      <c r="AB412" s="1035"/>
      <c r="AC412" s="1035"/>
      <c r="AD412" s="1035"/>
      <c r="AE412" s="1035"/>
      <c r="AF412" s="1035"/>
      <c r="AG412" s="1035"/>
      <c r="AH412" s="1035"/>
      <c r="AN412" s="1035"/>
      <c r="AV412" s="1035"/>
      <c r="BD412" s="1035"/>
      <c r="BS412" s="1064"/>
      <c r="BT412" s="1035"/>
      <c r="CG412" s="612"/>
      <c r="CI412" s="1035"/>
      <c r="DB412" s="1035"/>
      <c r="DC412" s="1035"/>
      <c r="DG412" s="1035"/>
      <c r="DH412" s="1035"/>
      <c r="DI412" s="1035"/>
      <c r="DJ412" s="1035"/>
      <c r="DK412" s="1035"/>
      <c r="DL412" s="1035"/>
    </row>
    <row r="413" spans="27:116">
      <c r="AA413" s="1035"/>
      <c r="AB413" s="1035"/>
      <c r="AC413" s="1035"/>
      <c r="AD413" s="1035"/>
      <c r="AE413" s="1035"/>
      <c r="AF413" s="1035"/>
      <c r="AG413" s="1035"/>
      <c r="AH413" s="1035"/>
      <c r="AN413" s="1035"/>
      <c r="AV413" s="1035"/>
      <c r="BD413" s="1035"/>
      <c r="BS413" s="1064"/>
      <c r="BT413" s="1035"/>
      <c r="CG413" s="612"/>
      <c r="CI413" s="1035"/>
      <c r="DB413" s="1035"/>
      <c r="DC413" s="1035"/>
      <c r="DG413" s="1035"/>
      <c r="DH413" s="1035"/>
      <c r="DI413" s="1035"/>
      <c r="DJ413" s="1035"/>
      <c r="DK413" s="1035"/>
      <c r="DL413" s="1035"/>
    </row>
    <row r="414" spans="27:116">
      <c r="AA414" s="1035"/>
      <c r="AB414" s="1035"/>
      <c r="AC414" s="1035"/>
      <c r="AD414" s="1035"/>
      <c r="AE414" s="1035"/>
      <c r="AF414" s="1035"/>
      <c r="AG414" s="1035"/>
      <c r="AH414" s="1035"/>
      <c r="AN414" s="1035"/>
      <c r="AV414" s="1035"/>
      <c r="BD414" s="1035"/>
      <c r="BS414" s="1064"/>
      <c r="BT414" s="1035"/>
      <c r="CG414" s="612"/>
      <c r="CI414" s="1035"/>
      <c r="DB414" s="1035"/>
      <c r="DC414" s="1035"/>
      <c r="DG414" s="1035"/>
      <c r="DH414" s="1035"/>
      <c r="DI414" s="1035"/>
      <c r="DJ414" s="1035"/>
      <c r="DK414" s="1035"/>
      <c r="DL414" s="1035"/>
    </row>
    <row r="415" spans="27:116">
      <c r="AA415" s="1035"/>
      <c r="AB415" s="1035"/>
      <c r="AC415" s="1035"/>
      <c r="AD415" s="1035"/>
      <c r="AE415" s="1035"/>
      <c r="AF415" s="1035"/>
      <c r="AG415" s="1035"/>
      <c r="AH415" s="1035"/>
      <c r="AN415" s="1035"/>
      <c r="AV415" s="1035"/>
      <c r="BD415" s="1035"/>
      <c r="BS415" s="1064"/>
      <c r="BT415" s="1035"/>
      <c r="CG415" s="612"/>
      <c r="CI415" s="1035"/>
      <c r="DB415" s="1035"/>
      <c r="DC415" s="1035"/>
      <c r="DG415" s="1035"/>
      <c r="DH415" s="1035"/>
      <c r="DI415" s="1035"/>
      <c r="DJ415" s="1035"/>
      <c r="DK415" s="1035"/>
      <c r="DL415" s="1035"/>
    </row>
    <row r="416" spans="27:116">
      <c r="AA416" s="1035"/>
      <c r="AB416" s="1035"/>
      <c r="AC416" s="1035"/>
      <c r="AD416" s="1035"/>
      <c r="AE416" s="1035"/>
      <c r="AF416" s="1035"/>
      <c r="AG416" s="1035"/>
      <c r="AH416" s="1035"/>
      <c r="AN416" s="1035"/>
      <c r="AV416" s="1035"/>
      <c r="BD416" s="1035"/>
      <c r="BS416" s="1064"/>
      <c r="BT416" s="1035"/>
      <c r="CG416" s="612"/>
      <c r="CI416" s="1035"/>
      <c r="DB416" s="1035"/>
      <c r="DC416" s="1035"/>
      <c r="DG416" s="1035"/>
      <c r="DH416" s="1035"/>
      <c r="DI416" s="1035"/>
      <c r="DJ416" s="1035"/>
      <c r="DK416" s="1035"/>
      <c r="DL416" s="1035"/>
    </row>
    <row r="417" spans="27:116">
      <c r="AA417" s="1035"/>
      <c r="AB417" s="1035"/>
      <c r="AC417" s="1035"/>
      <c r="AD417" s="1035"/>
      <c r="AE417" s="1035"/>
      <c r="AF417" s="1035"/>
      <c r="AG417" s="1035"/>
      <c r="AH417" s="1035"/>
      <c r="AN417" s="1035"/>
      <c r="AV417" s="1035"/>
      <c r="BD417" s="1035"/>
      <c r="BS417" s="1064"/>
      <c r="BT417" s="1035"/>
      <c r="CG417" s="612"/>
      <c r="CI417" s="1035"/>
      <c r="DB417" s="1035"/>
      <c r="DC417" s="1035"/>
      <c r="DG417" s="1035"/>
      <c r="DH417" s="1035"/>
      <c r="DI417" s="1035"/>
      <c r="DJ417" s="1035"/>
      <c r="DK417" s="1035"/>
      <c r="DL417" s="1035"/>
    </row>
    <row r="418" spans="27:116">
      <c r="AA418" s="1035"/>
      <c r="AB418" s="1035"/>
      <c r="AC418" s="1035"/>
      <c r="AD418" s="1035"/>
      <c r="AE418" s="1035"/>
      <c r="AF418" s="1035"/>
      <c r="AG418" s="1035"/>
      <c r="AH418" s="1035"/>
      <c r="AN418" s="1035"/>
      <c r="AV418" s="1035"/>
      <c r="BD418" s="1035"/>
      <c r="BS418" s="1064"/>
      <c r="BT418" s="1035"/>
      <c r="CG418" s="612"/>
      <c r="CI418" s="1035"/>
      <c r="DB418" s="1035"/>
      <c r="DC418" s="1035"/>
      <c r="DG418" s="1035"/>
      <c r="DH418" s="1035"/>
      <c r="DI418" s="1035"/>
      <c r="DJ418" s="1035"/>
      <c r="DK418" s="1035"/>
      <c r="DL418" s="1035"/>
    </row>
    <row r="419" spans="27:116">
      <c r="AA419" s="1035"/>
      <c r="AB419" s="1035"/>
      <c r="AC419" s="1035"/>
      <c r="AD419" s="1035"/>
      <c r="AE419" s="1035"/>
      <c r="AF419" s="1035"/>
      <c r="AG419" s="1035"/>
      <c r="AH419" s="1035"/>
      <c r="AN419" s="1035"/>
      <c r="AV419" s="1035"/>
      <c r="BD419" s="1035"/>
      <c r="BS419" s="1064"/>
      <c r="BT419" s="1035"/>
      <c r="CG419" s="612"/>
      <c r="CI419" s="1035"/>
      <c r="DB419" s="1035"/>
      <c r="DC419" s="1035"/>
      <c r="DG419" s="1035"/>
      <c r="DH419" s="1035"/>
      <c r="DI419" s="1035"/>
      <c r="DJ419" s="1035"/>
      <c r="DK419" s="1035"/>
      <c r="DL419" s="1035"/>
    </row>
    <row r="420" spans="27:116">
      <c r="AA420" s="1035"/>
      <c r="AB420" s="1035"/>
      <c r="AC420" s="1035"/>
      <c r="AD420" s="1035"/>
      <c r="AE420" s="1035"/>
      <c r="AF420" s="1035"/>
      <c r="AG420" s="1035"/>
      <c r="AH420" s="1035"/>
      <c r="AN420" s="1035"/>
      <c r="AV420" s="1035"/>
      <c r="BD420" s="1035"/>
      <c r="BS420" s="1064"/>
      <c r="BT420" s="1035"/>
      <c r="CG420" s="612"/>
      <c r="CI420" s="1035"/>
      <c r="DB420" s="1035"/>
      <c r="DC420" s="1035"/>
      <c r="DG420" s="1035"/>
      <c r="DH420" s="1035"/>
      <c r="DI420" s="1035"/>
      <c r="DJ420" s="1035"/>
      <c r="DK420" s="1035"/>
      <c r="DL420" s="1035"/>
    </row>
    <row r="421" spans="27:116">
      <c r="AA421" s="1035"/>
      <c r="AB421" s="1035"/>
      <c r="AC421" s="1035"/>
      <c r="AD421" s="1035"/>
      <c r="AE421" s="1035"/>
      <c r="AF421" s="1035"/>
      <c r="AG421" s="1035"/>
      <c r="AH421" s="1035"/>
      <c r="AN421" s="1035"/>
      <c r="AV421" s="1035"/>
      <c r="BD421" s="1035"/>
      <c r="BS421" s="1064"/>
      <c r="BT421" s="1035"/>
      <c r="CG421" s="612"/>
      <c r="CI421" s="1035"/>
      <c r="DB421" s="1035"/>
      <c r="DC421" s="1035"/>
      <c r="DG421" s="1035"/>
      <c r="DH421" s="1035"/>
      <c r="DI421" s="1035"/>
      <c r="DJ421" s="1035"/>
      <c r="DK421" s="1035"/>
      <c r="DL421" s="1035"/>
    </row>
    <row r="422" spans="27:116">
      <c r="AA422" s="1035"/>
      <c r="AB422" s="1035"/>
      <c r="AC422" s="1035"/>
      <c r="AD422" s="1035"/>
      <c r="AE422" s="1035"/>
      <c r="AF422" s="1035"/>
      <c r="AG422" s="1035"/>
      <c r="AH422" s="1035"/>
      <c r="AN422" s="1035"/>
      <c r="AV422" s="1035"/>
      <c r="BD422" s="1035"/>
      <c r="BS422" s="1064"/>
      <c r="BT422" s="1035"/>
      <c r="CG422" s="612"/>
      <c r="CI422" s="1035"/>
      <c r="DB422" s="1035"/>
      <c r="DC422" s="1035"/>
      <c r="DG422" s="1035"/>
      <c r="DH422" s="1035"/>
      <c r="DI422" s="1035"/>
      <c r="DJ422" s="1035"/>
      <c r="DK422" s="1035"/>
      <c r="DL422" s="1035"/>
    </row>
    <row r="423" spans="27:116">
      <c r="AA423" s="1035"/>
      <c r="AB423" s="1035"/>
      <c r="AC423" s="1035"/>
      <c r="AD423" s="1035"/>
      <c r="AE423" s="1035"/>
      <c r="AF423" s="1035"/>
      <c r="AG423" s="1035"/>
      <c r="AH423" s="1035"/>
      <c r="AN423" s="1035"/>
      <c r="AV423" s="1035"/>
      <c r="BD423" s="1035"/>
      <c r="BS423" s="1064"/>
      <c r="BT423" s="1035"/>
      <c r="CG423" s="612"/>
      <c r="CI423" s="1035"/>
      <c r="DB423" s="1035"/>
      <c r="DC423" s="1035"/>
      <c r="DG423" s="1035"/>
      <c r="DH423" s="1035"/>
      <c r="DI423" s="1035"/>
      <c r="DJ423" s="1035"/>
      <c r="DK423" s="1035"/>
      <c r="DL423" s="1035"/>
    </row>
    <row r="424" spans="27:116">
      <c r="AA424" s="1035"/>
      <c r="AB424" s="1035"/>
      <c r="AC424" s="1035"/>
      <c r="AD424" s="1035"/>
      <c r="AE424" s="1035"/>
      <c r="AF424" s="1035"/>
      <c r="AG424" s="1035"/>
      <c r="AH424" s="1035"/>
      <c r="AN424" s="1035"/>
      <c r="AV424" s="1035"/>
      <c r="BD424" s="1035"/>
      <c r="BS424" s="1064"/>
      <c r="BT424" s="1035"/>
      <c r="CG424" s="612"/>
      <c r="CI424" s="1035"/>
      <c r="DB424" s="1035"/>
      <c r="DC424" s="1035"/>
      <c r="DG424" s="1035"/>
      <c r="DH424" s="1035"/>
      <c r="DI424" s="1035"/>
      <c r="DJ424" s="1035"/>
      <c r="DK424" s="1035"/>
      <c r="DL424" s="1035"/>
    </row>
    <row r="425" spans="27:116">
      <c r="AA425" s="1035"/>
      <c r="AB425" s="1035"/>
      <c r="AC425" s="1035"/>
      <c r="AD425" s="1035"/>
      <c r="AE425" s="1035"/>
      <c r="AF425" s="1035"/>
      <c r="AG425" s="1035"/>
      <c r="AH425" s="1035"/>
      <c r="AN425" s="1035"/>
      <c r="AV425" s="1035"/>
      <c r="BD425" s="1035"/>
      <c r="BS425" s="1064"/>
      <c r="BT425" s="1035"/>
      <c r="CG425" s="612"/>
      <c r="CI425" s="1035"/>
      <c r="DB425" s="1035"/>
      <c r="DC425" s="1035"/>
      <c r="DG425" s="1035"/>
      <c r="DH425" s="1035"/>
      <c r="DI425" s="1035"/>
      <c r="DJ425" s="1035"/>
      <c r="DK425" s="1035"/>
      <c r="DL425" s="1035"/>
    </row>
    <row r="426" spans="27:116">
      <c r="AA426" s="1035"/>
      <c r="AB426" s="1035"/>
      <c r="AC426" s="1035"/>
      <c r="AD426" s="1035"/>
      <c r="AE426" s="1035"/>
      <c r="AF426" s="1035"/>
      <c r="AG426" s="1035"/>
      <c r="AH426" s="1035"/>
      <c r="AN426" s="1035"/>
      <c r="AV426" s="1035"/>
      <c r="BD426" s="1035"/>
      <c r="BS426" s="1064"/>
      <c r="BT426" s="1035"/>
      <c r="CG426" s="612"/>
      <c r="CI426" s="1035"/>
      <c r="DB426" s="1035"/>
      <c r="DC426" s="1035"/>
      <c r="DG426" s="1035"/>
      <c r="DH426" s="1035"/>
      <c r="DI426" s="1035"/>
      <c r="DJ426" s="1035"/>
      <c r="DK426" s="1035"/>
      <c r="DL426" s="1035"/>
    </row>
    <row r="427" spans="27:116">
      <c r="AA427" s="1035"/>
      <c r="AB427" s="1035"/>
      <c r="AC427" s="1035"/>
      <c r="AD427" s="1035"/>
      <c r="AE427" s="1035"/>
      <c r="AF427" s="1035"/>
      <c r="AG427" s="1035"/>
      <c r="AH427" s="1035"/>
      <c r="AN427" s="1035"/>
      <c r="AV427" s="1035"/>
      <c r="BD427" s="1035"/>
      <c r="BS427" s="1064"/>
      <c r="BT427" s="1035"/>
      <c r="CG427" s="612"/>
      <c r="CI427" s="1035"/>
      <c r="DB427" s="1035"/>
      <c r="DC427" s="1035"/>
      <c r="DG427" s="1035"/>
      <c r="DH427" s="1035"/>
      <c r="DI427" s="1035"/>
      <c r="DJ427" s="1035"/>
      <c r="DK427" s="1035"/>
      <c r="DL427" s="1035"/>
    </row>
    <row r="428" spans="27:116">
      <c r="AA428" s="1035"/>
      <c r="AB428" s="1035"/>
      <c r="AC428" s="1035"/>
      <c r="AD428" s="1035"/>
      <c r="AE428" s="1035"/>
      <c r="AF428" s="1035"/>
      <c r="AG428" s="1035"/>
      <c r="AH428" s="1035"/>
      <c r="AN428" s="1035"/>
      <c r="AV428" s="1035"/>
      <c r="BD428" s="1035"/>
      <c r="BS428" s="1064"/>
      <c r="BT428" s="1035"/>
      <c r="CG428" s="612"/>
      <c r="CI428" s="1035"/>
      <c r="DB428" s="1035"/>
      <c r="DC428" s="1035"/>
      <c r="DG428" s="1035"/>
      <c r="DH428" s="1035"/>
      <c r="DI428" s="1035"/>
      <c r="DJ428" s="1035"/>
      <c r="DK428" s="1035"/>
      <c r="DL428" s="1035"/>
    </row>
    <row r="429" spans="27:116">
      <c r="AA429" s="1035"/>
      <c r="AB429" s="1035"/>
      <c r="AC429" s="1035"/>
      <c r="AD429" s="1035"/>
      <c r="AE429" s="1035"/>
      <c r="AF429" s="1035"/>
      <c r="AG429" s="1035"/>
      <c r="AH429" s="1035"/>
      <c r="AN429" s="1035"/>
      <c r="AV429" s="1035"/>
      <c r="BD429" s="1035"/>
      <c r="BS429" s="1064"/>
      <c r="BT429" s="1035"/>
      <c r="CG429" s="612"/>
      <c r="CI429" s="1035"/>
      <c r="DB429" s="1035"/>
      <c r="DC429" s="1035"/>
      <c r="DG429" s="1035"/>
      <c r="DH429" s="1035"/>
      <c r="DI429" s="1035"/>
      <c r="DJ429" s="1035"/>
      <c r="DK429" s="1035"/>
      <c r="DL429" s="1035"/>
    </row>
    <row r="430" spans="27:116">
      <c r="AA430" s="1035"/>
      <c r="AB430" s="1035"/>
      <c r="AC430" s="1035"/>
      <c r="AD430" s="1035"/>
      <c r="AE430" s="1035"/>
      <c r="AF430" s="1035"/>
      <c r="AG430" s="1035"/>
      <c r="AH430" s="1035"/>
      <c r="AN430" s="1035"/>
      <c r="AV430" s="1035"/>
      <c r="BD430" s="1035"/>
      <c r="BS430" s="1064"/>
      <c r="BT430" s="1035"/>
      <c r="CG430" s="612"/>
      <c r="CI430" s="1035"/>
      <c r="DB430" s="1035"/>
      <c r="DC430" s="1035"/>
      <c r="DG430" s="1035"/>
      <c r="DH430" s="1035"/>
      <c r="DI430" s="1035"/>
      <c r="DJ430" s="1035"/>
      <c r="DK430" s="1035"/>
      <c r="DL430" s="1035"/>
    </row>
    <row r="431" spans="27:116">
      <c r="AA431" s="1035"/>
      <c r="AB431" s="1035"/>
      <c r="AC431" s="1035"/>
      <c r="AD431" s="1035"/>
      <c r="AE431" s="1035"/>
      <c r="AF431" s="1035"/>
      <c r="AG431" s="1035"/>
      <c r="AH431" s="1035"/>
      <c r="AN431" s="1035"/>
      <c r="AV431" s="1035"/>
      <c r="BD431" s="1035"/>
      <c r="BS431" s="1064"/>
      <c r="BT431" s="1035"/>
      <c r="CG431" s="612"/>
      <c r="CI431" s="1035"/>
      <c r="DB431" s="1035"/>
      <c r="DC431" s="1035"/>
      <c r="DG431" s="1035"/>
      <c r="DH431" s="1035"/>
      <c r="DI431" s="1035"/>
      <c r="DJ431" s="1035"/>
      <c r="DK431" s="1035"/>
      <c r="DL431" s="1035"/>
    </row>
    <row r="432" spans="27:116">
      <c r="AA432" s="1035"/>
      <c r="AB432" s="1035"/>
      <c r="AC432" s="1035"/>
      <c r="AD432" s="1035"/>
      <c r="AE432" s="1035"/>
      <c r="AF432" s="1035"/>
      <c r="AG432" s="1035"/>
      <c r="AH432" s="1035"/>
      <c r="AN432" s="1035"/>
      <c r="AV432" s="1035"/>
      <c r="BD432" s="1035"/>
      <c r="BS432" s="1064"/>
      <c r="BT432" s="1035"/>
      <c r="CG432" s="612"/>
      <c r="CI432" s="1035"/>
      <c r="DB432" s="1035"/>
      <c r="DC432" s="1035"/>
      <c r="DG432" s="1035"/>
      <c r="DH432" s="1035"/>
      <c r="DI432" s="1035"/>
      <c r="DJ432" s="1035"/>
      <c r="DK432" s="1035"/>
      <c r="DL432" s="1035"/>
    </row>
    <row r="433" spans="27:116">
      <c r="AA433" s="1035"/>
      <c r="AB433" s="1035"/>
      <c r="AC433" s="1035"/>
      <c r="AD433" s="1035"/>
      <c r="AE433" s="1035"/>
      <c r="AF433" s="1035"/>
      <c r="AG433" s="1035"/>
      <c r="AH433" s="1035"/>
      <c r="AN433" s="1035"/>
      <c r="AV433" s="1035"/>
      <c r="BD433" s="1035"/>
      <c r="BS433" s="1064"/>
      <c r="BT433" s="1035"/>
      <c r="CG433" s="612"/>
      <c r="CI433" s="1035"/>
      <c r="DB433" s="1035"/>
      <c r="DC433" s="1035"/>
      <c r="DG433" s="1035"/>
      <c r="DH433" s="1035"/>
      <c r="DI433" s="1035"/>
      <c r="DJ433" s="1035"/>
      <c r="DK433" s="1035"/>
      <c r="DL433" s="1035"/>
    </row>
    <row r="434" spans="27:116">
      <c r="AA434" s="1035"/>
      <c r="AB434" s="1035"/>
      <c r="AC434" s="1035"/>
      <c r="AD434" s="1035"/>
      <c r="AE434" s="1035"/>
      <c r="AF434" s="1035"/>
      <c r="AG434" s="1035"/>
      <c r="AH434" s="1035"/>
      <c r="AN434" s="1035"/>
      <c r="AV434" s="1035"/>
      <c r="BD434" s="1035"/>
      <c r="BS434" s="1064"/>
      <c r="BT434" s="1035"/>
      <c r="CG434" s="612"/>
      <c r="CI434" s="1035"/>
      <c r="DB434" s="1035"/>
      <c r="DC434" s="1035"/>
      <c r="DG434" s="1035"/>
      <c r="DH434" s="1035"/>
      <c r="DI434" s="1035"/>
      <c r="DJ434" s="1035"/>
      <c r="DK434" s="1035"/>
      <c r="DL434" s="1035"/>
    </row>
    <row r="435" spans="27:116">
      <c r="AA435" s="1035"/>
      <c r="AB435" s="1035"/>
      <c r="AC435" s="1035"/>
      <c r="AD435" s="1035"/>
      <c r="AE435" s="1035"/>
      <c r="AF435" s="1035"/>
      <c r="AG435" s="1035"/>
      <c r="AH435" s="1035"/>
      <c r="AN435" s="1035"/>
      <c r="AV435" s="1035"/>
      <c r="BD435" s="1035"/>
      <c r="BS435" s="1064"/>
      <c r="BT435" s="1035"/>
      <c r="CG435" s="612"/>
      <c r="CI435" s="1035"/>
      <c r="DB435" s="1035"/>
      <c r="DC435" s="1035"/>
      <c r="DG435" s="1035"/>
      <c r="DH435" s="1035"/>
      <c r="DI435" s="1035"/>
      <c r="DJ435" s="1035"/>
      <c r="DK435" s="1035"/>
      <c r="DL435" s="1035"/>
    </row>
    <row r="436" spans="27:116">
      <c r="AA436" s="1035"/>
      <c r="AB436" s="1035"/>
      <c r="AC436" s="1035"/>
      <c r="AD436" s="1035"/>
      <c r="AE436" s="1035"/>
      <c r="AF436" s="1035"/>
      <c r="AG436" s="1035"/>
      <c r="AH436" s="1035"/>
      <c r="AN436" s="1035"/>
      <c r="AV436" s="1035"/>
      <c r="BD436" s="1035"/>
      <c r="BS436" s="1064"/>
      <c r="BT436" s="1035"/>
      <c r="CG436" s="612"/>
      <c r="CI436" s="1035"/>
      <c r="DB436" s="1035"/>
      <c r="DC436" s="1035"/>
      <c r="DG436" s="1035"/>
      <c r="DH436" s="1035"/>
      <c r="DI436" s="1035"/>
      <c r="DJ436" s="1035"/>
      <c r="DK436" s="1035"/>
      <c r="DL436" s="1035"/>
    </row>
    <row r="437" spans="27:116">
      <c r="AA437" s="1035"/>
      <c r="AB437" s="1035"/>
      <c r="AC437" s="1035"/>
      <c r="AD437" s="1035"/>
      <c r="AE437" s="1035"/>
      <c r="AF437" s="1035"/>
      <c r="AG437" s="1035"/>
      <c r="AH437" s="1035"/>
      <c r="AN437" s="1035"/>
      <c r="AV437" s="1035"/>
      <c r="BD437" s="1035"/>
      <c r="BS437" s="1064"/>
      <c r="BT437" s="1035"/>
      <c r="CG437" s="612"/>
      <c r="CI437" s="1035"/>
      <c r="DB437" s="1035"/>
      <c r="DC437" s="1035"/>
      <c r="DG437" s="1035"/>
      <c r="DH437" s="1035"/>
      <c r="DI437" s="1035"/>
      <c r="DJ437" s="1035"/>
      <c r="DK437" s="1035"/>
      <c r="DL437" s="1035"/>
    </row>
    <row r="438" spans="27:116">
      <c r="AA438" s="1035"/>
      <c r="AB438" s="1035"/>
      <c r="AC438" s="1035"/>
      <c r="AD438" s="1035"/>
      <c r="AE438" s="1035"/>
      <c r="AF438" s="1035"/>
      <c r="AG438" s="1035"/>
      <c r="AH438" s="1035"/>
      <c r="AN438" s="1035"/>
      <c r="AV438" s="1035"/>
      <c r="BD438" s="1035"/>
      <c r="BS438" s="1064"/>
      <c r="BT438" s="1035"/>
      <c r="CG438" s="612"/>
      <c r="CI438" s="1035"/>
      <c r="DB438" s="1035"/>
      <c r="DC438" s="1035"/>
      <c r="DG438" s="1035"/>
      <c r="DH438" s="1035"/>
      <c r="DI438" s="1035"/>
      <c r="DJ438" s="1035"/>
      <c r="DK438" s="1035"/>
      <c r="DL438" s="1035"/>
    </row>
    <row r="439" spans="27:116">
      <c r="AA439" s="1035"/>
      <c r="AB439" s="1035"/>
      <c r="AC439" s="1035"/>
      <c r="AD439" s="1035"/>
      <c r="AE439" s="1035"/>
      <c r="AF439" s="1035"/>
      <c r="AG439" s="1035"/>
      <c r="AH439" s="1035"/>
      <c r="AN439" s="1035"/>
      <c r="AV439" s="1035"/>
      <c r="BD439" s="1035"/>
      <c r="BS439" s="1064"/>
      <c r="BT439" s="1035"/>
      <c r="CG439" s="612"/>
      <c r="CI439" s="1035"/>
      <c r="DB439" s="1035"/>
      <c r="DC439" s="1035"/>
      <c r="DG439" s="1035"/>
      <c r="DH439" s="1035"/>
      <c r="DI439" s="1035"/>
      <c r="DJ439" s="1035"/>
      <c r="DK439" s="1035"/>
      <c r="DL439" s="1035"/>
    </row>
    <row r="440" spans="27:116">
      <c r="AA440" s="1035"/>
      <c r="AB440" s="1035"/>
      <c r="AC440" s="1035"/>
      <c r="AD440" s="1035"/>
      <c r="AE440" s="1035"/>
      <c r="AF440" s="1035"/>
      <c r="AG440" s="1035"/>
      <c r="AH440" s="1035"/>
      <c r="AN440" s="1035"/>
      <c r="AV440" s="1035"/>
      <c r="BD440" s="1035"/>
      <c r="BS440" s="1064"/>
      <c r="BT440" s="1035"/>
      <c r="CG440" s="612"/>
      <c r="CI440" s="1035"/>
      <c r="DB440" s="1035"/>
      <c r="DC440" s="1035"/>
      <c r="DG440" s="1035"/>
      <c r="DH440" s="1035"/>
      <c r="DI440" s="1035"/>
      <c r="DJ440" s="1035"/>
      <c r="DK440" s="1035"/>
      <c r="DL440" s="1035"/>
    </row>
    <row r="441" spans="27:116">
      <c r="AA441" s="1035"/>
      <c r="AB441" s="1035"/>
      <c r="AC441" s="1035"/>
      <c r="AD441" s="1035"/>
      <c r="AE441" s="1035"/>
      <c r="AF441" s="1035"/>
      <c r="AG441" s="1035"/>
      <c r="AH441" s="1035"/>
      <c r="AN441" s="1035"/>
      <c r="AV441" s="1035"/>
      <c r="BD441" s="1035"/>
      <c r="BS441" s="1064"/>
      <c r="BT441" s="1035"/>
      <c r="CG441" s="612"/>
      <c r="CI441" s="1035"/>
      <c r="DB441" s="1035"/>
      <c r="DC441" s="1035"/>
      <c r="DG441" s="1035"/>
      <c r="DH441" s="1035"/>
      <c r="DI441" s="1035"/>
      <c r="DJ441" s="1035"/>
      <c r="DK441" s="1035"/>
      <c r="DL441" s="1035"/>
    </row>
    <row r="442" spans="27:116">
      <c r="AA442" s="1035"/>
      <c r="AB442" s="1035"/>
      <c r="AC442" s="1035"/>
      <c r="AD442" s="1035"/>
      <c r="AE442" s="1035"/>
      <c r="AF442" s="1035"/>
      <c r="AG442" s="1035"/>
      <c r="AH442" s="1035"/>
      <c r="AN442" s="1035"/>
      <c r="AV442" s="1035"/>
      <c r="BD442" s="1035"/>
      <c r="BS442" s="1064"/>
      <c r="BT442" s="1035"/>
      <c r="CG442" s="612"/>
      <c r="CI442" s="1035"/>
      <c r="DB442" s="1035"/>
      <c r="DC442" s="1035"/>
      <c r="DG442" s="1035"/>
      <c r="DH442" s="1035"/>
      <c r="DI442" s="1035"/>
      <c r="DJ442" s="1035"/>
      <c r="DK442" s="1035"/>
      <c r="DL442" s="1035"/>
    </row>
    <row r="443" spans="27:116">
      <c r="AA443" s="1035"/>
      <c r="AB443" s="1035"/>
      <c r="AC443" s="1035"/>
      <c r="AD443" s="1035"/>
      <c r="AE443" s="1035"/>
      <c r="AF443" s="1035"/>
      <c r="AG443" s="1035"/>
      <c r="AH443" s="1035"/>
      <c r="AN443" s="1035"/>
      <c r="AV443" s="1035"/>
      <c r="BD443" s="1035"/>
      <c r="BS443" s="1064"/>
      <c r="BT443" s="1035"/>
      <c r="CG443" s="612"/>
      <c r="CI443" s="1035"/>
      <c r="DB443" s="1035"/>
      <c r="DC443" s="1035"/>
      <c r="DG443" s="1035"/>
      <c r="DH443" s="1035"/>
      <c r="DI443" s="1035"/>
      <c r="DJ443" s="1035"/>
      <c r="DK443" s="1035"/>
      <c r="DL443" s="1035"/>
    </row>
    <row r="444" spans="27:116">
      <c r="AA444" s="1035"/>
      <c r="AB444" s="1035"/>
      <c r="AC444" s="1035"/>
      <c r="AD444" s="1035"/>
      <c r="AE444" s="1035"/>
      <c r="AF444" s="1035"/>
      <c r="AG444" s="1035"/>
      <c r="AH444" s="1035"/>
      <c r="AN444" s="1035"/>
      <c r="AV444" s="1035"/>
      <c r="BD444" s="1035"/>
      <c r="BS444" s="1064"/>
      <c r="BT444" s="1035"/>
      <c r="CG444" s="612"/>
      <c r="CI444" s="1035"/>
      <c r="DB444" s="1035"/>
      <c r="DC444" s="1035"/>
      <c r="DG444" s="1035"/>
      <c r="DH444" s="1035"/>
      <c r="DI444" s="1035"/>
      <c r="DJ444" s="1035"/>
      <c r="DK444" s="1035"/>
      <c r="DL444" s="1035"/>
    </row>
    <row r="445" spans="27:116">
      <c r="AA445" s="1035"/>
      <c r="AB445" s="1035"/>
      <c r="AC445" s="1035"/>
      <c r="AD445" s="1035"/>
      <c r="AE445" s="1035"/>
      <c r="AF445" s="1035"/>
      <c r="AG445" s="1035"/>
      <c r="AH445" s="1035"/>
      <c r="AN445" s="1035"/>
      <c r="AV445" s="1035"/>
      <c r="BD445" s="1035"/>
      <c r="BS445" s="1064"/>
      <c r="BT445" s="1035"/>
      <c r="CG445" s="612"/>
      <c r="CI445" s="1035"/>
      <c r="DB445" s="1035"/>
      <c r="DC445" s="1035"/>
      <c r="DG445" s="1035"/>
      <c r="DH445" s="1035"/>
      <c r="DI445" s="1035"/>
      <c r="DJ445" s="1035"/>
      <c r="DK445" s="1035"/>
      <c r="DL445" s="1035"/>
    </row>
    <row r="446" spans="27:116">
      <c r="AA446" s="1035"/>
      <c r="AB446" s="1035"/>
      <c r="AC446" s="1035"/>
      <c r="AD446" s="1035"/>
      <c r="AE446" s="1035"/>
      <c r="AF446" s="1035"/>
      <c r="AG446" s="1035"/>
      <c r="AH446" s="1035"/>
      <c r="AN446" s="1035"/>
      <c r="AV446" s="1035"/>
      <c r="BD446" s="1035"/>
      <c r="BS446" s="1064"/>
      <c r="BT446" s="1035"/>
      <c r="CG446" s="612"/>
      <c r="CI446" s="1035"/>
      <c r="DB446" s="1035"/>
      <c r="DC446" s="1035"/>
      <c r="DG446" s="1035"/>
      <c r="DH446" s="1035"/>
      <c r="DI446" s="1035"/>
      <c r="DJ446" s="1035"/>
      <c r="DK446" s="1035"/>
      <c r="DL446" s="1035"/>
    </row>
    <row r="447" spans="27:116">
      <c r="AA447" s="1035"/>
      <c r="AB447" s="1035"/>
      <c r="AC447" s="1035"/>
      <c r="AD447" s="1035"/>
      <c r="AE447" s="1035"/>
      <c r="AF447" s="1035"/>
      <c r="AG447" s="1035"/>
      <c r="AH447" s="1035"/>
      <c r="AN447" s="1035"/>
      <c r="AV447" s="1035"/>
      <c r="BD447" s="1035"/>
      <c r="BS447" s="1064"/>
      <c r="BT447" s="1035"/>
      <c r="CG447" s="612"/>
      <c r="CI447" s="1035"/>
      <c r="DB447" s="1035"/>
      <c r="DC447" s="1035"/>
      <c r="DG447" s="1035"/>
      <c r="DH447" s="1035"/>
      <c r="DI447" s="1035"/>
      <c r="DJ447" s="1035"/>
      <c r="DK447" s="1035"/>
      <c r="DL447" s="1035"/>
    </row>
    <row r="448" spans="27:116">
      <c r="AA448" s="1035"/>
      <c r="AB448" s="1035"/>
      <c r="AC448" s="1035"/>
      <c r="AD448" s="1035"/>
      <c r="AE448" s="1035"/>
      <c r="AF448" s="1035"/>
      <c r="AG448" s="1035"/>
      <c r="AH448" s="1035"/>
      <c r="AN448" s="1035"/>
      <c r="AV448" s="1035"/>
      <c r="BD448" s="1035"/>
      <c r="BS448" s="1064"/>
      <c r="BT448" s="1035"/>
      <c r="CG448" s="612"/>
      <c r="CI448" s="1035"/>
      <c r="DB448" s="1035"/>
      <c r="DC448" s="1035"/>
      <c r="DG448" s="1035"/>
      <c r="DH448" s="1035"/>
      <c r="DI448" s="1035"/>
      <c r="DJ448" s="1035"/>
      <c r="DK448" s="1035"/>
      <c r="DL448" s="1035"/>
    </row>
    <row r="449" spans="27:116">
      <c r="AA449" s="1035"/>
      <c r="AB449" s="1035"/>
      <c r="AC449" s="1035"/>
      <c r="AD449" s="1035"/>
      <c r="AE449" s="1035"/>
      <c r="AF449" s="1035"/>
      <c r="AG449" s="1035"/>
      <c r="AH449" s="1035"/>
      <c r="AN449" s="1035"/>
      <c r="AV449" s="1035"/>
      <c r="BD449" s="1035"/>
      <c r="BS449" s="1064"/>
      <c r="BT449" s="1035"/>
      <c r="CG449" s="612"/>
      <c r="CI449" s="1035"/>
      <c r="DB449" s="1035"/>
      <c r="DC449" s="1035"/>
      <c r="DG449" s="1035"/>
      <c r="DH449" s="1035"/>
      <c r="DI449" s="1035"/>
      <c r="DJ449" s="1035"/>
      <c r="DK449" s="1035"/>
      <c r="DL449" s="1035"/>
    </row>
    <row r="450" spans="27:116">
      <c r="AA450" s="1035"/>
      <c r="AB450" s="1035"/>
      <c r="AC450" s="1035"/>
      <c r="AD450" s="1035"/>
      <c r="AE450" s="1035"/>
      <c r="AF450" s="1035"/>
      <c r="AG450" s="1035"/>
      <c r="AH450" s="1035"/>
      <c r="AN450" s="1035"/>
      <c r="AV450" s="1035"/>
      <c r="BD450" s="1035"/>
      <c r="BS450" s="1064"/>
      <c r="BT450" s="1035"/>
      <c r="CG450" s="612"/>
      <c r="CI450" s="1035"/>
      <c r="DB450" s="1035"/>
      <c r="DC450" s="1035"/>
      <c r="DG450" s="1035"/>
      <c r="DH450" s="1035"/>
      <c r="DI450" s="1035"/>
      <c r="DJ450" s="1035"/>
      <c r="DK450" s="1035"/>
      <c r="DL450" s="1035"/>
    </row>
    <row r="451" spans="27:116">
      <c r="AA451" s="1035"/>
      <c r="AB451" s="1035"/>
      <c r="AC451" s="1035"/>
      <c r="AD451" s="1035"/>
      <c r="AE451" s="1035"/>
      <c r="AF451" s="1035"/>
      <c r="AG451" s="1035"/>
      <c r="AH451" s="1035"/>
      <c r="AN451" s="1035"/>
      <c r="AV451" s="1035"/>
      <c r="BD451" s="1035"/>
      <c r="BS451" s="1064"/>
      <c r="BT451" s="1035"/>
      <c r="CG451" s="612"/>
      <c r="CI451" s="1035"/>
      <c r="DB451" s="1035"/>
      <c r="DC451" s="1035"/>
      <c r="DG451" s="1035"/>
      <c r="DH451" s="1035"/>
      <c r="DI451" s="1035"/>
      <c r="DJ451" s="1035"/>
      <c r="DK451" s="1035"/>
      <c r="DL451" s="1035"/>
    </row>
    <row r="452" spans="27:116">
      <c r="AA452" s="1035"/>
      <c r="AB452" s="1035"/>
      <c r="AC452" s="1035"/>
      <c r="AD452" s="1035"/>
      <c r="AE452" s="1035"/>
      <c r="AF452" s="1035"/>
      <c r="AG452" s="1035"/>
      <c r="AH452" s="1035"/>
      <c r="AN452" s="1035"/>
      <c r="AV452" s="1035"/>
      <c r="BD452" s="1035"/>
      <c r="BS452" s="1064"/>
      <c r="BT452" s="1035"/>
      <c r="CG452" s="612"/>
      <c r="CI452" s="1035"/>
      <c r="DB452" s="1035"/>
      <c r="DC452" s="1035"/>
      <c r="DG452" s="1035"/>
      <c r="DH452" s="1035"/>
      <c r="DI452" s="1035"/>
      <c r="DJ452" s="1035"/>
      <c r="DK452" s="1035"/>
      <c r="DL452" s="1035"/>
    </row>
    <row r="453" spans="27:116">
      <c r="AA453" s="1035"/>
      <c r="AB453" s="1035"/>
      <c r="AC453" s="1035"/>
      <c r="AD453" s="1035"/>
      <c r="AE453" s="1035"/>
      <c r="AF453" s="1035"/>
      <c r="AG453" s="1035"/>
      <c r="AH453" s="1035"/>
      <c r="AN453" s="1035"/>
      <c r="AV453" s="1035"/>
      <c r="BD453" s="1035"/>
      <c r="BS453" s="1064"/>
      <c r="BT453" s="1035"/>
      <c r="CG453" s="612"/>
      <c r="CI453" s="1035"/>
      <c r="DB453" s="1035"/>
      <c r="DC453" s="1035"/>
      <c r="DG453" s="1035"/>
      <c r="DH453" s="1035"/>
      <c r="DI453" s="1035"/>
      <c r="DJ453" s="1035"/>
      <c r="DK453" s="1035"/>
      <c r="DL453" s="1035"/>
    </row>
    <row r="454" spans="27:116">
      <c r="AA454" s="1035"/>
      <c r="AB454" s="1035"/>
      <c r="AC454" s="1035"/>
      <c r="AD454" s="1035"/>
      <c r="AE454" s="1035"/>
      <c r="AF454" s="1035"/>
      <c r="AG454" s="1035"/>
      <c r="AH454" s="1035"/>
      <c r="AN454" s="1035"/>
      <c r="AV454" s="1035"/>
      <c r="BD454" s="1035"/>
      <c r="BS454" s="1064"/>
      <c r="BT454" s="1035"/>
      <c r="CG454" s="612"/>
      <c r="CI454" s="1035"/>
      <c r="DB454" s="1035"/>
      <c r="DC454" s="1035"/>
      <c r="DG454" s="1035"/>
      <c r="DH454" s="1035"/>
      <c r="DI454" s="1035"/>
      <c r="DJ454" s="1035"/>
      <c r="DK454" s="1035"/>
      <c r="DL454" s="1035"/>
    </row>
    <row r="455" spans="27:116">
      <c r="AA455" s="1035"/>
      <c r="AB455" s="1035"/>
      <c r="AC455" s="1035"/>
      <c r="AD455" s="1035"/>
      <c r="AE455" s="1035"/>
      <c r="AF455" s="1035"/>
      <c r="AG455" s="1035"/>
      <c r="AH455" s="1035"/>
      <c r="AN455" s="1035"/>
      <c r="AV455" s="1035"/>
      <c r="BD455" s="1035"/>
      <c r="BS455" s="1064"/>
      <c r="BT455" s="1035"/>
      <c r="CG455" s="612"/>
      <c r="CI455" s="1035"/>
      <c r="DB455" s="1035"/>
      <c r="DC455" s="1035"/>
      <c r="DG455" s="1035"/>
      <c r="DH455" s="1035"/>
      <c r="DI455" s="1035"/>
      <c r="DJ455" s="1035"/>
      <c r="DK455" s="1035"/>
      <c r="DL455" s="1035"/>
    </row>
    <row r="456" spans="27:116">
      <c r="AA456" s="1035"/>
      <c r="AB456" s="1035"/>
      <c r="AC456" s="1035"/>
      <c r="AD456" s="1035"/>
      <c r="AE456" s="1035"/>
      <c r="AF456" s="1035"/>
      <c r="AG456" s="1035"/>
      <c r="AH456" s="1035"/>
      <c r="AN456" s="1035"/>
      <c r="AV456" s="1035"/>
      <c r="BD456" s="1035"/>
      <c r="BS456" s="1064"/>
      <c r="BT456" s="1035"/>
      <c r="CG456" s="612"/>
      <c r="CI456" s="1035"/>
      <c r="DB456" s="1035"/>
      <c r="DC456" s="1035"/>
      <c r="DG456" s="1035"/>
      <c r="DH456" s="1035"/>
      <c r="DI456" s="1035"/>
      <c r="DJ456" s="1035"/>
      <c r="DK456" s="1035"/>
      <c r="DL456" s="1035"/>
    </row>
    <row r="457" spans="27:116">
      <c r="AA457" s="1035"/>
      <c r="AB457" s="1035"/>
      <c r="AC457" s="1035"/>
      <c r="AD457" s="1035"/>
      <c r="AE457" s="1035"/>
      <c r="AF457" s="1035"/>
      <c r="AG457" s="1035"/>
      <c r="AH457" s="1035"/>
      <c r="AN457" s="1035"/>
      <c r="AV457" s="1035"/>
      <c r="BD457" s="1035"/>
      <c r="BS457" s="1064"/>
      <c r="BT457" s="1035"/>
      <c r="CG457" s="612"/>
      <c r="CI457" s="1035"/>
      <c r="DB457" s="1035"/>
      <c r="DC457" s="1035"/>
      <c r="DG457" s="1035"/>
      <c r="DH457" s="1035"/>
      <c r="DI457" s="1035"/>
      <c r="DJ457" s="1035"/>
      <c r="DK457" s="1035"/>
      <c r="DL457" s="1035"/>
    </row>
    <row r="458" spans="27:116">
      <c r="AA458" s="1035"/>
      <c r="AB458" s="1035"/>
      <c r="AC458" s="1035"/>
      <c r="AD458" s="1035"/>
      <c r="AE458" s="1035"/>
      <c r="AF458" s="1035"/>
      <c r="AG458" s="1035"/>
      <c r="AH458" s="1035"/>
      <c r="AN458" s="1035"/>
      <c r="AV458" s="1035"/>
      <c r="BD458" s="1035"/>
      <c r="BS458" s="1064"/>
      <c r="BT458" s="1035"/>
      <c r="CG458" s="612"/>
      <c r="CI458" s="1035"/>
      <c r="DB458" s="1035"/>
      <c r="DC458" s="1035"/>
      <c r="DG458" s="1035"/>
      <c r="DH458" s="1035"/>
      <c r="DI458" s="1035"/>
      <c r="DJ458" s="1035"/>
      <c r="DK458" s="1035"/>
      <c r="DL458" s="1035"/>
    </row>
    <row r="459" spans="27:116">
      <c r="AA459" s="1035"/>
      <c r="AB459" s="1035"/>
      <c r="AC459" s="1035"/>
      <c r="AD459" s="1035"/>
      <c r="AE459" s="1035"/>
      <c r="AF459" s="1035"/>
      <c r="AG459" s="1035"/>
      <c r="AH459" s="1035"/>
      <c r="AN459" s="1035"/>
      <c r="AV459" s="1035"/>
      <c r="BD459" s="1035"/>
      <c r="BS459" s="1064"/>
      <c r="BT459" s="1035"/>
      <c r="CG459" s="612"/>
      <c r="CI459" s="1035"/>
      <c r="DB459" s="1035"/>
      <c r="DC459" s="1035"/>
      <c r="DG459" s="1035"/>
      <c r="DH459" s="1035"/>
      <c r="DI459" s="1035"/>
      <c r="DJ459" s="1035"/>
      <c r="DK459" s="1035"/>
      <c r="DL459" s="1035"/>
    </row>
    <row r="460" spans="27:116">
      <c r="AA460" s="1035"/>
      <c r="AB460" s="1035"/>
      <c r="AC460" s="1035"/>
      <c r="AD460" s="1035"/>
      <c r="AE460" s="1035"/>
      <c r="AF460" s="1035"/>
      <c r="AG460" s="1035"/>
      <c r="AH460" s="1035"/>
      <c r="AN460" s="1035"/>
      <c r="AV460" s="1035"/>
      <c r="BD460" s="1035"/>
      <c r="BS460" s="1064"/>
      <c r="BT460" s="1035"/>
      <c r="CG460" s="612"/>
      <c r="CI460" s="1035"/>
      <c r="DB460" s="1035"/>
      <c r="DC460" s="1035"/>
      <c r="DG460" s="1035"/>
      <c r="DH460" s="1035"/>
      <c r="DI460" s="1035"/>
      <c r="DJ460" s="1035"/>
      <c r="DK460" s="1035"/>
      <c r="DL460" s="1035"/>
    </row>
    <row r="461" spans="27:116">
      <c r="AA461" s="1035"/>
      <c r="AB461" s="1035"/>
      <c r="AC461" s="1035"/>
      <c r="AD461" s="1035"/>
      <c r="AE461" s="1035"/>
      <c r="AF461" s="1035"/>
      <c r="AG461" s="1035"/>
      <c r="AH461" s="1035"/>
      <c r="AN461" s="1035"/>
      <c r="AV461" s="1035"/>
      <c r="BD461" s="1035"/>
      <c r="BS461" s="1064"/>
      <c r="BT461" s="1035"/>
      <c r="CG461" s="612"/>
      <c r="CI461" s="1035"/>
      <c r="DB461" s="1035"/>
      <c r="DC461" s="1035"/>
      <c r="DG461" s="1035"/>
      <c r="DH461" s="1035"/>
      <c r="DI461" s="1035"/>
      <c r="DJ461" s="1035"/>
      <c r="DK461" s="1035"/>
      <c r="DL461" s="1035"/>
    </row>
    <row r="462" spans="27:116">
      <c r="AA462" s="1035"/>
      <c r="AB462" s="1035"/>
      <c r="AC462" s="1035"/>
      <c r="AD462" s="1035"/>
      <c r="AE462" s="1035"/>
      <c r="AF462" s="1035"/>
      <c r="AG462" s="1035"/>
      <c r="AH462" s="1035"/>
      <c r="AN462" s="1035"/>
      <c r="AV462" s="1035"/>
      <c r="BD462" s="1035"/>
      <c r="BS462" s="1064"/>
      <c r="BT462" s="1035"/>
      <c r="CG462" s="612"/>
      <c r="CI462" s="1035"/>
      <c r="DB462" s="1035"/>
      <c r="DC462" s="1035"/>
      <c r="DG462" s="1035"/>
      <c r="DH462" s="1035"/>
      <c r="DI462" s="1035"/>
      <c r="DJ462" s="1035"/>
      <c r="DK462" s="1035"/>
      <c r="DL462" s="1035"/>
    </row>
    <row r="463" spans="27:116">
      <c r="AA463" s="1035"/>
      <c r="AB463" s="1035"/>
      <c r="AC463" s="1035"/>
      <c r="AD463" s="1035"/>
      <c r="AE463" s="1035"/>
      <c r="AF463" s="1035"/>
      <c r="AG463" s="1035"/>
      <c r="AH463" s="1035"/>
      <c r="AN463" s="1035"/>
      <c r="AV463" s="1035"/>
      <c r="BD463" s="1035"/>
      <c r="BS463" s="1064"/>
      <c r="BT463" s="1035"/>
      <c r="CG463" s="612"/>
      <c r="CI463" s="1035"/>
      <c r="DB463" s="1035"/>
      <c r="DC463" s="1035"/>
      <c r="DG463" s="1035"/>
      <c r="DH463" s="1035"/>
      <c r="DI463" s="1035"/>
      <c r="DJ463" s="1035"/>
      <c r="DK463" s="1035"/>
      <c r="DL463" s="1035"/>
    </row>
    <row r="464" spans="27:116">
      <c r="AA464" s="1035"/>
      <c r="AB464" s="1035"/>
      <c r="AC464" s="1035"/>
      <c r="AD464" s="1035"/>
      <c r="AE464" s="1035"/>
      <c r="AF464" s="1035"/>
      <c r="AG464" s="1035"/>
      <c r="AH464" s="1035"/>
      <c r="AN464" s="1035"/>
      <c r="AV464" s="1035"/>
      <c r="BD464" s="1035"/>
      <c r="BS464" s="1064"/>
      <c r="BT464" s="1035"/>
      <c r="CG464" s="612"/>
      <c r="CI464" s="1035"/>
      <c r="DB464" s="1035"/>
      <c r="DC464" s="1035"/>
      <c r="DG464" s="1035"/>
      <c r="DH464" s="1035"/>
      <c r="DI464" s="1035"/>
      <c r="DJ464" s="1035"/>
      <c r="DK464" s="1035"/>
      <c r="DL464" s="1035"/>
    </row>
    <row r="465" spans="27:116">
      <c r="AA465" s="1035"/>
      <c r="AB465" s="1035"/>
      <c r="AC465" s="1035"/>
      <c r="AD465" s="1035"/>
      <c r="AE465" s="1035"/>
      <c r="AF465" s="1035"/>
      <c r="AG465" s="1035"/>
      <c r="AH465" s="1035"/>
      <c r="AN465" s="1035"/>
      <c r="AV465" s="1035"/>
      <c r="BD465" s="1035"/>
      <c r="BS465" s="1064"/>
      <c r="BT465" s="1035"/>
      <c r="CG465" s="612"/>
      <c r="CI465" s="1035"/>
      <c r="DB465" s="1035"/>
      <c r="DC465" s="1035"/>
      <c r="DG465" s="1035"/>
      <c r="DH465" s="1035"/>
      <c r="DI465" s="1035"/>
      <c r="DJ465" s="1035"/>
      <c r="DK465" s="1035"/>
      <c r="DL465" s="1035"/>
    </row>
    <row r="466" spans="27:116">
      <c r="AA466" s="1035"/>
      <c r="AB466" s="1035"/>
      <c r="AC466" s="1035"/>
      <c r="AD466" s="1035"/>
      <c r="AE466" s="1035"/>
      <c r="AF466" s="1035"/>
      <c r="AG466" s="1035"/>
      <c r="AH466" s="1035"/>
      <c r="AN466" s="1035"/>
      <c r="AV466" s="1035"/>
      <c r="BD466" s="1035"/>
      <c r="BS466" s="1064"/>
      <c r="BT466" s="1035"/>
      <c r="CG466" s="612"/>
      <c r="CI466" s="1035"/>
      <c r="DB466" s="1035"/>
      <c r="DC466" s="1035"/>
      <c r="DG466" s="1035"/>
      <c r="DH466" s="1035"/>
      <c r="DI466" s="1035"/>
      <c r="DJ466" s="1035"/>
      <c r="DK466" s="1035"/>
      <c r="DL466" s="1035"/>
    </row>
    <row r="467" spans="27:116">
      <c r="AA467" s="1035"/>
      <c r="AB467" s="1035"/>
      <c r="AC467" s="1035"/>
      <c r="AD467" s="1035"/>
      <c r="AE467" s="1035"/>
      <c r="AF467" s="1035"/>
      <c r="AG467" s="1035"/>
      <c r="AH467" s="1035"/>
      <c r="AN467" s="1035"/>
      <c r="AV467" s="1035"/>
      <c r="BD467" s="1035"/>
      <c r="BS467" s="1064"/>
      <c r="BT467" s="1035"/>
      <c r="CG467" s="612"/>
      <c r="CI467" s="1035"/>
      <c r="DB467" s="1035"/>
      <c r="DC467" s="1035"/>
      <c r="DG467" s="1035"/>
      <c r="DH467" s="1035"/>
      <c r="DI467" s="1035"/>
      <c r="DJ467" s="1035"/>
      <c r="DK467" s="1035"/>
      <c r="DL467" s="1035"/>
    </row>
    <row r="468" spans="27:116">
      <c r="AA468" s="1035"/>
      <c r="AB468" s="1035"/>
      <c r="AC468" s="1035"/>
      <c r="AD468" s="1035"/>
      <c r="AE468" s="1035"/>
      <c r="AF468" s="1035"/>
      <c r="AG468" s="1035"/>
      <c r="AH468" s="1035"/>
      <c r="AN468" s="1035"/>
      <c r="AV468" s="1035"/>
      <c r="BD468" s="1035"/>
      <c r="BS468" s="1064"/>
      <c r="BT468" s="1035"/>
      <c r="CG468" s="612"/>
      <c r="CI468" s="1035"/>
      <c r="DB468" s="1035"/>
      <c r="DC468" s="1035"/>
      <c r="DG468" s="1035"/>
      <c r="DH468" s="1035"/>
      <c r="DI468" s="1035"/>
      <c r="DJ468" s="1035"/>
      <c r="DK468" s="1035"/>
      <c r="DL468" s="1035"/>
    </row>
    <row r="469" spans="27:116">
      <c r="AA469" s="1035"/>
      <c r="AB469" s="1035"/>
      <c r="AC469" s="1035"/>
      <c r="AD469" s="1035"/>
      <c r="AE469" s="1035"/>
      <c r="AF469" s="1035"/>
      <c r="AG469" s="1035"/>
      <c r="AH469" s="1035"/>
      <c r="AN469" s="1035"/>
      <c r="AV469" s="1035"/>
      <c r="BD469" s="1035"/>
      <c r="BS469" s="1064"/>
      <c r="BT469" s="1035"/>
      <c r="CG469" s="612"/>
      <c r="CI469" s="1035"/>
      <c r="DB469" s="1035"/>
      <c r="DC469" s="1035"/>
      <c r="DG469" s="1035"/>
      <c r="DH469" s="1035"/>
      <c r="DI469" s="1035"/>
      <c r="DJ469" s="1035"/>
      <c r="DK469" s="1035"/>
      <c r="DL469" s="1035"/>
    </row>
    <row r="470" spans="27:116">
      <c r="AA470" s="1035"/>
      <c r="AB470" s="1035"/>
      <c r="AC470" s="1035"/>
      <c r="AD470" s="1035"/>
      <c r="AE470" s="1035"/>
      <c r="AF470" s="1035"/>
      <c r="AG470" s="1035"/>
      <c r="AH470" s="1035"/>
      <c r="AN470" s="1035"/>
      <c r="AV470" s="1035"/>
      <c r="BD470" s="1035"/>
      <c r="BS470" s="1064"/>
      <c r="BT470" s="1035"/>
      <c r="CG470" s="612"/>
      <c r="CI470" s="1035"/>
      <c r="DB470" s="1035"/>
      <c r="DC470" s="1035"/>
      <c r="DG470" s="1035"/>
      <c r="DH470" s="1035"/>
      <c r="DI470" s="1035"/>
      <c r="DJ470" s="1035"/>
      <c r="DK470" s="1035"/>
      <c r="DL470" s="1035"/>
    </row>
    <row r="471" spans="27:116">
      <c r="AA471" s="1035"/>
      <c r="AB471" s="1035"/>
      <c r="AC471" s="1035"/>
      <c r="AD471" s="1035"/>
      <c r="AE471" s="1035"/>
      <c r="AF471" s="1035"/>
      <c r="AG471" s="1035"/>
      <c r="AH471" s="1035"/>
      <c r="AN471" s="1035"/>
      <c r="AV471" s="1035"/>
      <c r="BD471" s="1035"/>
      <c r="BS471" s="1064"/>
      <c r="BT471" s="1035"/>
      <c r="CG471" s="612"/>
      <c r="CI471" s="1035"/>
      <c r="DB471" s="1035"/>
      <c r="DC471" s="1035"/>
      <c r="DG471" s="1035"/>
      <c r="DH471" s="1035"/>
      <c r="DI471" s="1035"/>
      <c r="DJ471" s="1035"/>
      <c r="DK471" s="1035"/>
      <c r="DL471" s="1035"/>
    </row>
    <row r="472" spans="27:116">
      <c r="AA472" s="1035"/>
      <c r="AB472" s="1035"/>
      <c r="AC472" s="1035"/>
      <c r="AD472" s="1035"/>
      <c r="AE472" s="1035"/>
      <c r="AF472" s="1035"/>
      <c r="AG472" s="1035"/>
      <c r="AH472" s="1035"/>
      <c r="AN472" s="1035"/>
      <c r="AV472" s="1035"/>
      <c r="BD472" s="1035"/>
      <c r="BS472" s="1064"/>
      <c r="BT472" s="1035"/>
      <c r="CG472" s="612"/>
      <c r="CI472" s="1035"/>
      <c r="DB472" s="1035"/>
      <c r="DC472" s="1035"/>
      <c r="DG472" s="1035"/>
      <c r="DH472" s="1035"/>
      <c r="DI472" s="1035"/>
      <c r="DJ472" s="1035"/>
      <c r="DK472" s="1035"/>
      <c r="DL472" s="1035"/>
    </row>
    <row r="473" spans="27:116">
      <c r="AA473" s="1035"/>
      <c r="AB473" s="1035"/>
      <c r="AC473" s="1035"/>
      <c r="AD473" s="1035"/>
      <c r="AE473" s="1035"/>
      <c r="AF473" s="1035"/>
      <c r="AG473" s="1035"/>
      <c r="AH473" s="1035"/>
      <c r="AN473" s="1035"/>
      <c r="AV473" s="1035"/>
      <c r="BD473" s="1035"/>
      <c r="BS473" s="1064"/>
      <c r="BT473" s="1035"/>
      <c r="CG473" s="612"/>
      <c r="CI473" s="1035"/>
      <c r="DB473" s="1035"/>
      <c r="DC473" s="1035"/>
      <c r="DG473" s="1035"/>
      <c r="DH473" s="1035"/>
      <c r="DI473" s="1035"/>
      <c r="DJ473" s="1035"/>
      <c r="DK473" s="1035"/>
      <c r="DL473" s="1035"/>
    </row>
    <row r="474" spans="27:116">
      <c r="AA474" s="1035"/>
      <c r="AB474" s="1035"/>
      <c r="AC474" s="1035"/>
      <c r="AD474" s="1035"/>
      <c r="AE474" s="1035"/>
      <c r="AF474" s="1035"/>
      <c r="AG474" s="1035"/>
      <c r="AH474" s="1035"/>
      <c r="AN474" s="1035"/>
      <c r="AV474" s="1035"/>
      <c r="BD474" s="1035"/>
      <c r="BS474" s="1064"/>
      <c r="BT474" s="1035"/>
      <c r="CG474" s="612"/>
      <c r="CI474" s="1035"/>
      <c r="DB474" s="1035"/>
      <c r="DC474" s="1035"/>
      <c r="DG474" s="1035"/>
      <c r="DH474" s="1035"/>
      <c r="DI474" s="1035"/>
      <c r="DJ474" s="1035"/>
      <c r="DK474" s="1035"/>
      <c r="DL474" s="1035"/>
    </row>
    <row r="475" spans="27:116">
      <c r="AA475" s="1035"/>
      <c r="AB475" s="1035"/>
      <c r="AC475" s="1035"/>
      <c r="AD475" s="1035"/>
      <c r="AE475" s="1035"/>
      <c r="AF475" s="1035"/>
      <c r="AG475" s="1035"/>
      <c r="AH475" s="1035"/>
      <c r="AN475" s="1035"/>
      <c r="AV475" s="1035"/>
      <c r="BD475" s="1035"/>
      <c r="BS475" s="1064"/>
      <c r="BT475" s="1035"/>
      <c r="CG475" s="612"/>
      <c r="CI475" s="1035"/>
      <c r="DB475" s="1035"/>
      <c r="DC475" s="1035"/>
      <c r="DG475" s="1035"/>
      <c r="DH475" s="1035"/>
      <c r="DI475" s="1035"/>
      <c r="DJ475" s="1035"/>
      <c r="DK475" s="1035"/>
      <c r="DL475" s="1035"/>
    </row>
    <row r="476" spans="27:116">
      <c r="AA476" s="1035"/>
      <c r="AB476" s="1035"/>
      <c r="AC476" s="1035"/>
      <c r="AD476" s="1035"/>
      <c r="AE476" s="1035"/>
      <c r="AF476" s="1035"/>
      <c r="AG476" s="1035"/>
      <c r="AH476" s="1035"/>
      <c r="AN476" s="1035"/>
      <c r="AV476" s="1035"/>
      <c r="BD476" s="1035"/>
      <c r="BS476" s="1064"/>
      <c r="BT476" s="1035"/>
      <c r="CG476" s="612"/>
      <c r="CI476" s="1035"/>
      <c r="DB476" s="1035"/>
      <c r="DC476" s="1035"/>
      <c r="DG476" s="1035"/>
      <c r="DH476" s="1035"/>
      <c r="DI476" s="1035"/>
      <c r="DJ476" s="1035"/>
      <c r="DK476" s="1035"/>
      <c r="DL476" s="1035"/>
    </row>
    <row r="477" spans="27:116">
      <c r="AA477" s="1035"/>
      <c r="AB477" s="1035"/>
      <c r="AC477" s="1035"/>
      <c r="AD477" s="1035"/>
      <c r="AE477" s="1035"/>
      <c r="AF477" s="1035"/>
      <c r="AG477" s="1035"/>
      <c r="AH477" s="1035"/>
      <c r="AN477" s="1035"/>
      <c r="AV477" s="1035"/>
      <c r="BD477" s="1035"/>
      <c r="BS477" s="1064"/>
      <c r="BT477" s="1035"/>
      <c r="CG477" s="612"/>
      <c r="CI477" s="1035"/>
      <c r="DB477" s="1035"/>
      <c r="DC477" s="1035"/>
      <c r="DG477" s="1035"/>
      <c r="DH477" s="1035"/>
      <c r="DI477" s="1035"/>
      <c r="DJ477" s="1035"/>
      <c r="DK477" s="1035"/>
      <c r="DL477" s="1035"/>
    </row>
    <row r="478" spans="27:116">
      <c r="AA478" s="1035"/>
      <c r="AB478" s="1035"/>
      <c r="AC478" s="1035"/>
      <c r="AD478" s="1035"/>
      <c r="AE478" s="1035"/>
      <c r="AF478" s="1035"/>
      <c r="AG478" s="1035"/>
      <c r="AH478" s="1035"/>
      <c r="AN478" s="1035"/>
      <c r="AV478" s="1035"/>
      <c r="BD478" s="1035"/>
      <c r="BS478" s="1064"/>
      <c r="BT478" s="1035"/>
      <c r="CG478" s="612"/>
      <c r="CI478" s="1035"/>
      <c r="DB478" s="1035"/>
      <c r="DC478" s="1035"/>
      <c r="DG478" s="1035"/>
      <c r="DH478" s="1035"/>
      <c r="DI478" s="1035"/>
      <c r="DJ478" s="1035"/>
      <c r="DK478" s="1035"/>
      <c r="DL478" s="1035"/>
    </row>
    <row r="479" spans="27:116">
      <c r="AA479" s="1035"/>
      <c r="AB479" s="1035"/>
      <c r="AC479" s="1035"/>
      <c r="AD479" s="1035"/>
      <c r="AE479" s="1035"/>
      <c r="AF479" s="1035"/>
      <c r="AG479" s="1035"/>
      <c r="AH479" s="1035"/>
      <c r="AN479" s="1035"/>
      <c r="AV479" s="1035"/>
      <c r="BD479" s="1035"/>
      <c r="BS479" s="1064"/>
      <c r="BT479" s="1035"/>
      <c r="CG479" s="612"/>
      <c r="CI479" s="1035"/>
      <c r="DB479" s="1035"/>
      <c r="DC479" s="1035"/>
      <c r="DG479" s="1035"/>
      <c r="DH479" s="1035"/>
      <c r="DI479" s="1035"/>
      <c r="DJ479" s="1035"/>
      <c r="DK479" s="1035"/>
      <c r="DL479" s="1035"/>
    </row>
    <row r="480" spans="27:116">
      <c r="AA480" s="1035"/>
      <c r="AB480" s="1035"/>
      <c r="AC480" s="1035"/>
      <c r="AD480" s="1035"/>
      <c r="AE480" s="1035"/>
      <c r="AF480" s="1035"/>
      <c r="AG480" s="1035"/>
      <c r="AH480" s="1035"/>
      <c r="AN480" s="1035"/>
      <c r="AV480" s="1035"/>
      <c r="BD480" s="1035"/>
      <c r="BS480" s="1064"/>
      <c r="BT480" s="1035"/>
      <c r="CG480" s="612"/>
      <c r="CI480" s="1035"/>
      <c r="DB480" s="1035"/>
      <c r="DC480" s="1035"/>
      <c r="DG480" s="1035"/>
      <c r="DH480" s="1035"/>
      <c r="DI480" s="1035"/>
      <c r="DJ480" s="1035"/>
      <c r="DK480" s="1035"/>
      <c r="DL480" s="1035"/>
    </row>
    <row r="481" spans="27:116">
      <c r="AA481" s="1035"/>
      <c r="AB481" s="1035"/>
      <c r="AC481" s="1035"/>
      <c r="AD481" s="1035"/>
      <c r="AE481" s="1035"/>
      <c r="AF481" s="1035"/>
      <c r="AG481" s="1035"/>
      <c r="AH481" s="1035"/>
      <c r="AN481" s="1035"/>
      <c r="AV481" s="1035"/>
      <c r="BD481" s="1035"/>
      <c r="BS481" s="1064"/>
      <c r="BT481" s="1035"/>
      <c r="CG481" s="612"/>
      <c r="CI481" s="1035"/>
      <c r="DB481" s="1035"/>
      <c r="DC481" s="1035"/>
      <c r="DG481" s="1035"/>
      <c r="DH481" s="1035"/>
      <c r="DI481" s="1035"/>
      <c r="DJ481" s="1035"/>
      <c r="DK481" s="1035"/>
      <c r="DL481" s="1035"/>
    </row>
    <row r="482" spans="27:116">
      <c r="AA482" s="1035"/>
      <c r="AB482" s="1035"/>
      <c r="AC482" s="1035"/>
      <c r="AD482" s="1035"/>
      <c r="AE482" s="1035"/>
      <c r="AF482" s="1035"/>
      <c r="AG482" s="1035"/>
      <c r="AH482" s="1035"/>
      <c r="AN482" s="1035"/>
      <c r="AV482" s="1035"/>
      <c r="BD482" s="1035"/>
      <c r="BS482" s="1064"/>
      <c r="BT482" s="1035"/>
      <c r="CG482" s="612"/>
      <c r="CI482" s="1035"/>
      <c r="DB482" s="1035"/>
      <c r="DC482" s="1035"/>
      <c r="DG482" s="1035"/>
      <c r="DH482" s="1035"/>
      <c r="DI482" s="1035"/>
      <c r="DJ482" s="1035"/>
      <c r="DK482" s="1035"/>
      <c r="DL482" s="1035"/>
    </row>
    <row r="483" spans="27:116">
      <c r="AA483" s="1035"/>
      <c r="AB483" s="1035"/>
      <c r="AC483" s="1035"/>
      <c r="AD483" s="1035"/>
      <c r="AE483" s="1035"/>
      <c r="AF483" s="1035"/>
      <c r="AG483" s="1035"/>
      <c r="AH483" s="1035"/>
      <c r="AN483" s="1035"/>
      <c r="AV483" s="1035"/>
      <c r="BD483" s="1035"/>
      <c r="BS483" s="1064"/>
      <c r="BT483" s="1035"/>
      <c r="CG483" s="612"/>
      <c r="CI483" s="1035"/>
      <c r="DB483" s="1035"/>
      <c r="DC483" s="1035"/>
      <c r="DG483" s="1035"/>
      <c r="DH483" s="1035"/>
      <c r="DI483" s="1035"/>
      <c r="DJ483" s="1035"/>
      <c r="DK483" s="1035"/>
      <c r="DL483" s="1035"/>
    </row>
    <row r="484" spans="27:116">
      <c r="AA484" s="1035"/>
      <c r="AB484" s="1035"/>
      <c r="AC484" s="1035"/>
      <c r="AD484" s="1035"/>
      <c r="AE484" s="1035"/>
      <c r="AF484" s="1035"/>
      <c r="AG484" s="1035"/>
      <c r="AH484" s="1035"/>
      <c r="AN484" s="1035"/>
      <c r="AV484" s="1035"/>
      <c r="BD484" s="1035"/>
      <c r="BS484" s="1064"/>
      <c r="BT484" s="1035"/>
      <c r="CG484" s="612"/>
      <c r="CI484" s="1035"/>
      <c r="DB484" s="1035"/>
      <c r="DC484" s="1035"/>
      <c r="DG484" s="1035"/>
      <c r="DH484" s="1035"/>
      <c r="DI484" s="1035"/>
      <c r="DJ484" s="1035"/>
      <c r="DK484" s="1035"/>
      <c r="DL484" s="1035"/>
    </row>
    <row r="485" spans="27:116">
      <c r="AA485" s="1035"/>
      <c r="AB485" s="1035"/>
      <c r="AC485" s="1035"/>
      <c r="AD485" s="1035"/>
      <c r="AE485" s="1035"/>
      <c r="AF485" s="1035"/>
      <c r="AG485" s="1035"/>
      <c r="AH485" s="1035"/>
      <c r="AN485" s="1035"/>
      <c r="AV485" s="1035"/>
      <c r="BD485" s="1035"/>
      <c r="BS485" s="1064"/>
      <c r="BT485" s="1035"/>
      <c r="CG485" s="612"/>
      <c r="CI485" s="1035"/>
      <c r="DB485" s="1035"/>
      <c r="DC485" s="1035"/>
      <c r="DG485" s="1035"/>
      <c r="DH485" s="1035"/>
      <c r="DI485" s="1035"/>
      <c r="DJ485" s="1035"/>
      <c r="DK485" s="1035"/>
      <c r="DL485" s="1035"/>
    </row>
    <row r="486" spans="27:116">
      <c r="AA486" s="1035"/>
      <c r="AB486" s="1035"/>
      <c r="AC486" s="1035"/>
      <c r="AD486" s="1035"/>
      <c r="AE486" s="1035"/>
      <c r="AF486" s="1035"/>
      <c r="AG486" s="1035"/>
      <c r="AH486" s="1035"/>
      <c r="AN486" s="1035"/>
      <c r="AV486" s="1035"/>
      <c r="BD486" s="1035"/>
      <c r="BS486" s="1064"/>
      <c r="BT486" s="1035"/>
      <c r="CG486" s="612"/>
      <c r="CI486" s="1035"/>
      <c r="DB486" s="1035"/>
      <c r="DC486" s="1035"/>
      <c r="DG486" s="1035"/>
      <c r="DH486" s="1035"/>
      <c r="DI486" s="1035"/>
      <c r="DJ486" s="1035"/>
      <c r="DK486" s="1035"/>
      <c r="DL486" s="1035"/>
    </row>
    <row r="487" spans="27:116">
      <c r="AA487" s="1035"/>
      <c r="AB487" s="1035"/>
      <c r="AC487" s="1035"/>
      <c r="AD487" s="1035"/>
      <c r="AE487" s="1035"/>
      <c r="AF487" s="1035"/>
      <c r="AG487" s="1035"/>
      <c r="AH487" s="1035"/>
      <c r="AN487" s="1035"/>
      <c r="AV487" s="1035"/>
      <c r="BD487" s="1035"/>
      <c r="BS487" s="1064"/>
      <c r="BT487" s="1035"/>
      <c r="CG487" s="612"/>
      <c r="CI487" s="1035"/>
      <c r="DB487" s="1035"/>
      <c r="DC487" s="1035"/>
      <c r="DG487" s="1035"/>
      <c r="DH487" s="1035"/>
      <c r="DI487" s="1035"/>
      <c r="DJ487" s="1035"/>
      <c r="DK487" s="1035"/>
      <c r="DL487" s="1035"/>
    </row>
    <row r="488" spans="27:116">
      <c r="AA488" s="1035"/>
      <c r="AB488" s="1035"/>
      <c r="AC488" s="1035"/>
      <c r="AD488" s="1035"/>
      <c r="AE488" s="1035"/>
      <c r="AF488" s="1035"/>
      <c r="AG488" s="1035"/>
      <c r="AH488" s="1035"/>
      <c r="AN488" s="1035"/>
      <c r="AV488" s="1035"/>
      <c r="BD488" s="1035"/>
      <c r="BS488" s="1064"/>
      <c r="BT488" s="1035"/>
      <c r="CG488" s="612"/>
      <c r="CI488" s="1035"/>
      <c r="DB488" s="1035"/>
      <c r="DC488" s="1035"/>
      <c r="DG488" s="1035"/>
      <c r="DH488" s="1035"/>
      <c r="DI488" s="1035"/>
      <c r="DJ488" s="1035"/>
      <c r="DK488" s="1035"/>
      <c r="DL488" s="1035"/>
    </row>
    <row r="489" spans="27:116">
      <c r="AA489" s="1035"/>
      <c r="AB489" s="1035"/>
      <c r="AC489" s="1035"/>
      <c r="AD489" s="1035"/>
      <c r="AE489" s="1035"/>
      <c r="AF489" s="1035"/>
      <c r="AG489" s="1035"/>
      <c r="AH489" s="1035"/>
      <c r="AN489" s="1035"/>
      <c r="AV489" s="1035"/>
      <c r="BD489" s="1035"/>
      <c r="BS489" s="1064"/>
      <c r="BT489" s="1035"/>
      <c r="CG489" s="612"/>
      <c r="CI489" s="1035"/>
      <c r="DB489" s="1035"/>
      <c r="DC489" s="1035"/>
      <c r="DG489" s="1035"/>
      <c r="DH489" s="1035"/>
      <c r="DI489" s="1035"/>
      <c r="DJ489" s="1035"/>
      <c r="DK489" s="1035"/>
      <c r="DL489" s="1035"/>
    </row>
    <row r="490" spans="27:116">
      <c r="AA490" s="1035"/>
      <c r="AB490" s="1035"/>
      <c r="AC490" s="1035"/>
      <c r="AD490" s="1035"/>
      <c r="AE490" s="1035"/>
      <c r="AF490" s="1035"/>
      <c r="AG490" s="1035"/>
      <c r="AH490" s="1035"/>
      <c r="AN490" s="1035"/>
      <c r="AV490" s="1035"/>
      <c r="BD490" s="1035"/>
      <c r="BS490" s="1064"/>
      <c r="BT490" s="1035"/>
      <c r="CG490" s="612"/>
      <c r="CI490" s="1035"/>
      <c r="DB490" s="1035"/>
      <c r="DC490" s="1035"/>
      <c r="DG490" s="1035"/>
      <c r="DH490" s="1035"/>
      <c r="DI490" s="1035"/>
      <c r="DJ490" s="1035"/>
      <c r="DK490" s="1035"/>
      <c r="DL490" s="1035"/>
    </row>
    <row r="491" spans="27:116">
      <c r="AA491" s="1035"/>
      <c r="AB491" s="1035"/>
      <c r="AC491" s="1035"/>
      <c r="AD491" s="1035"/>
      <c r="AE491" s="1035"/>
      <c r="AF491" s="1035"/>
      <c r="AG491" s="1035"/>
      <c r="AH491" s="1035"/>
      <c r="AN491" s="1035"/>
      <c r="AV491" s="1035"/>
      <c r="BD491" s="1035"/>
      <c r="BS491" s="1064"/>
      <c r="BT491" s="1035"/>
      <c r="CG491" s="612"/>
      <c r="CI491" s="1035"/>
      <c r="DB491" s="1035"/>
      <c r="DC491" s="1035"/>
      <c r="DG491" s="1035"/>
      <c r="DH491" s="1035"/>
      <c r="DI491" s="1035"/>
      <c r="DJ491" s="1035"/>
      <c r="DK491" s="1035"/>
      <c r="DL491" s="1035"/>
    </row>
    <row r="492" spans="27:116">
      <c r="AA492" s="1035"/>
      <c r="AB492" s="1035"/>
      <c r="AC492" s="1035"/>
      <c r="AD492" s="1035"/>
      <c r="AE492" s="1035"/>
      <c r="AF492" s="1035"/>
      <c r="AG492" s="1035"/>
      <c r="AH492" s="1035"/>
      <c r="AN492" s="1035"/>
      <c r="AV492" s="1035"/>
      <c r="BD492" s="1035"/>
      <c r="BS492" s="1064"/>
      <c r="BT492" s="1035"/>
      <c r="CG492" s="612"/>
      <c r="CI492" s="1035"/>
      <c r="DB492" s="1035"/>
      <c r="DC492" s="1035"/>
      <c r="DG492" s="1035"/>
      <c r="DH492" s="1035"/>
      <c r="DI492" s="1035"/>
      <c r="DJ492" s="1035"/>
      <c r="DK492" s="1035"/>
      <c r="DL492" s="1035"/>
    </row>
    <row r="493" spans="27:116">
      <c r="AA493" s="1035"/>
      <c r="AB493" s="1035"/>
      <c r="AC493" s="1035"/>
      <c r="AD493" s="1035"/>
      <c r="AE493" s="1035"/>
      <c r="AF493" s="1035"/>
      <c r="AG493" s="1035"/>
      <c r="AH493" s="1035"/>
      <c r="AN493" s="1035"/>
      <c r="AV493" s="1035"/>
      <c r="BD493" s="1035"/>
      <c r="BS493" s="1064"/>
      <c r="BT493" s="1035"/>
      <c r="CG493" s="612"/>
      <c r="CI493" s="1035"/>
      <c r="DB493" s="1035"/>
      <c r="DC493" s="1035"/>
      <c r="DG493" s="1035"/>
      <c r="DH493" s="1035"/>
      <c r="DI493" s="1035"/>
      <c r="DJ493" s="1035"/>
      <c r="DK493" s="1035"/>
      <c r="DL493" s="1035"/>
    </row>
    <row r="494" spans="27:116">
      <c r="AA494" s="1035"/>
      <c r="AB494" s="1035"/>
      <c r="AC494" s="1035"/>
      <c r="AD494" s="1035"/>
      <c r="AE494" s="1035"/>
      <c r="AF494" s="1035"/>
      <c r="AG494" s="1035"/>
      <c r="AH494" s="1035"/>
      <c r="AN494" s="1035"/>
      <c r="AV494" s="1035"/>
      <c r="BD494" s="1035"/>
      <c r="BS494" s="1064"/>
      <c r="BT494" s="1035"/>
      <c r="CG494" s="612"/>
      <c r="CI494" s="1035"/>
      <c r="DB494" s="1035"/>
      <c r="DC494" s="1035"/>
      <c r="DG494" s="1035"/>
      <c r="DH494" s="1035"/>
      <c r="DI494" s="1035"/>
      <c r="DJ494" s="1035"/>
      <c r="DK494" s="1035"/>
      <c r="DL494" s="1035"/>
    </row>
    <row r="495" spans="27:116">
      <c r="AA495" s="1035"/>
      <c r="AB495" s="1035"/>
      <c r="AC495" s="1035"/>
      <c r="AD495" s="1035"/>
      <c r="AE495" s="1035"/>
      <c r="AF495" s="1035"/>
      <c r="AG495" s="1035"/>
      <c r="AH495" s="1035"/>
      <c r="AN495" s="1035"/>
      <c r="AV495" s="1035"/>
      <c r="BD495" s="1035"/>
      <c r="BS495" s="1064"/>
      <c r="BT495" s="1035"/>
      <c r="CG495" s="612"/>
      <c r="CI495" s="1035"/>
      <c r="DB495" s="1035"/>
      <c r="DC495" s="1035"/>
      <c r="DG495" s="1035"/>
      <c r="DH495" s="1035"/>
      <c r="DI495" s="1035"/>
      <c r="DJ495" s="1035"/>
      <c r="DK495" s="1035"/>
      <c r="DL495" s="1035"/>
    </row>
    <row r="496" spans="27:116">
      <c r="AA496" s="1035"/>
      <c r="AB496" s="1035"/>
      <c r="AC496" s="1035"/>
      <c r="AD496" s="1035"/>
      <c r="AE496" s="1035"/>
      <c r="AF496" s="1035"/>
      <c r="AG496" s="1035"/>
      <c r="AH496" s="1035"/>
      <c r="AN496" s="1035"/>
      <c r="AV496" s="1035"/>
      <c r="BD496" s="1035"/>
      <c r="BS496" s="1064"/>
      <c r="BT496" s="1035"/>
      <c r="CG496" s="612"/>
      <c r="CI496" s="1035"/>
      <c r="DB496" s="1035"/>
      <c r="DC496" s="1035"/>
      <c r="DG496" s="1035"/>
      <c r="DH496" s="1035"/>
      <c r="DI496" s="1035"/>
      <c r="DJ496" s="1035"/>
      <c r="DK496" s="1035"/>
      <c r="DL496" s="1035"/>
    </row>
    <row r="497" spans="27:116">
      <c r="AA497" s="1035"/>
      <c r="AB497" s="1035"/>
      <c r="AC497" s="1035"/>
      <c r="AD497" s="1035"/>
      <c r="AE497" s="1035"/>
      <c r="AF497" s="1035"/>
      <c r="AG497" s="1035"/>
      <c r="AH497" s="1035"/>
      <c r="AN497" s="1035"/>
      <c r="AV497" s="1035"/>
      <c r="BD497" s="1035"/>
      <c r="BS497" s="1064"/>
      <c r="BT497" s="1035"/>
      <c r="CG497" s="612"/>
      <c r="CI497" s="1035"/>
      <c r="DB497" s="1035"/>
      <c r="DC497" s="1035"/>
      <c r="DG497" s="1035"/>
      <c r="DH497" s="1035"/>
      <c r="DI497" s="1035"/>
      <c r="DJ497" s="1035"/>
      <c r="DK497" s="1035"/>
      <c r="DL497" s="1035"/>
    </row>
    <row r="498" spans="27:116">
      <c r="AA498" s="1035"/>
      <c r="AB498" s="1035"/>
      <c r="AC498" s="1035"/>
      <c r="AD498" s="1035"/>
      <c r="AE498" s="1035"/>
      <c r="AF498" s="1035"/>
      <c r="AG498" s="1035"/>
      <c r="AH498" s="1035"/>
      <c r="AN498" s="1035"/>
      <c r="AV498" s="1035"/>
      <c r="BD498" s="1035"/>
      <c r="BS498" s="1064"/>
      <c r="BT498" s="1035"/>
      <c r="CG498" s="612"/>
      <c r="CI498" s="1035"/>
      <c r="DB498" s="1035"/>
      <c r="DC498" s="1035"/>
      <c r="DG498" s="1035"/>
      <c r="DH498" s="1035"/>
      <c r="DI498" s="1035"/>
      <c r="DJ498" s="1035"/>
      <c r="DK498" s="1035"/>
      <c r="DL498" s="1035"/>
    </row>
    <row r="499" spans="27:116">
      <c r="AA499" s="1035"/>
      <c r="AB499" s="1035"/>
      <c r="AC499" s="1035"/>
      <c r="AD499" s="1035"/>
      <c r="AE499" s="1035"/>
      <c r="AF499" s="1035"/>
      <c r="AG499" s="1035"/>
      <c r="AH499" s="1035"/>
      <c r="AN499" s="1035"/>
      <c r="AV499" s="1035"/>
      <c r="BD499" s="1035"/>
      <c r="BS499" s="1064"/>
      <c r="BT499" s="1035"/>
      <c r="CG499" s="612"/>
      <c r="CI499" s="1035"/>
      <c r="DB499" s="1035"/>
      <c r="DC499" s="1035"/>
      <c r="DG499" s="1035"/>
      <c r="DH499" s="1035"/>
      <c r="DI499" s="1035"/>
      <c r="DJ499" s="1035"/>
      <c r="DK499" s="1035"/>
      <c r="DL499" s="1035"/>
    </row>
    <row r="500" spans="27:116">
      <c r="AA500" s="1035"/>
      <c r="AB500" s="1035"/>
      <c r="AC500" s="1035"/>
      <c r="AD500" s="1035"/>
      <c r="AE500" s="1035"/>
      <c r="AF500" s="1035"/>
      <c r="AG500" s="1035"/>
      <c r="AH500" s="1035"/>
      <c r="AN500" s="1035"/>
      <c r="AV500" s="1035"/>
      <c r="BD500" s="1035"/>
      <c r="BS500" s="1064"/>
      <c r="BT500" s="1035"/>
      <c r="CG500" s="612"/>
      <c r="CI500" s="1035"/>
      <c r="DB500" s="1035"/>
      <c r="DC500" s="1035"/>
      <c r="DG500" s="1035"/>
      <c r="DH500" s="1035"/>
      <c r="DI500" s="1035"/>
      <c r="DJ500" s="1035"/>
      <c r="DK500" s="1035"/>
      <c r="DL500" s="1035"/>
    </row>
    <row r="501" spans="27:116">
      <c r="AA501" s="1035"/>
      <c r="AB501" s="1035"/>
      <c r="AC501" s="1035"/>
      <c r="AD501" s="1035"/>
      <c r="AE501" s="1035"/>
      <c r="AF501" s="1035"/>
      <c r="AG501" s="1035"/>
      <c r="AH501" s="1035"/>
      <c r="AN501" s="1035"/>
      <c r="AV501" s="1035"/>
      <c r="BD501" s="1035"/>
      <c r="BS501" s="1064"/>
      <c r="BT501" s="1035"/>
      <c r="CG501" s="612"/>
      <c r="CI501" s="1035"/>
      <c r="DB501" s="1035"/>
      <c r="DC501" s="1035"/>
      <c r="DG501" s="1035"/>
      <c r="DH501" s="1035"/>
      <c r="DI501" s="1035"/>
      <c r="DJ501" s="1035"/>
      <c r="DK501" s="1035"/>
      <c r="DL501" s="1035"/>
    </row>
    <row r="502" spans="27:116">
      <c r="AA502" s="1035"/>
      <c r="AB502" s="1035"/>
      <c r="AC502" s="1035"/>
      <c r="AD502" s="1035"/>
      <c r="AE502" s="1035"/>
      <c r="AF502" s="1035"/>
      <c r="AG502" s="1035"/>
      <c r="AH502" s="1035"/>
      <c r="AN502" s="1035"/>
      <c r="AV502" s="1035"/>
      <c r="BD502" s="1035"/>
      <c r="BS502" s="1064"/>
      <c r="BT502" s="1035"/>
      <c r="CG502" s="612"/>
      <c r="CI502" s="1035"/>
      <c r="DB502" s="1035"/>
      <c r="DC502" s="1035"/>
      <c r="DG502" s="1035"/>
      <c r="DH502" s="1035"/>
      <c r="DI502" s="1035"/>
      <c r="DJ502" s="1035"/>
      <c r="DK502" s="1035"/>
      <c r="DL502" s="1035"/>
    </row>
    <row r="503" spans="27:116">
      <c r="AA503" s="1035"/>
      <c r="AB503" s="1035"/>
      <c r="AC503" s="1035"/>
      <c r="AD503" s="1035"/>
      <c r="AE503" s="1035"/>
      <c r="AF503" s="1035"/>
      <c r="AG503" s="1035"/>
      <c r="AH503" s="1035"/>
      <c r="AN503" s="1035"/>
      <c r="AV503" s="1035"/>
      <c r="BD503" s="1035"/>
      <c r="BS503" s="1064"/>
      <c r="BT503" s="1035"/>
      <c r="CG503" s="612"/>
      <c r="CI503" s="1035"/>
      <c r="DB503" s="1035"/>
      <c r="DC503" s="1035"/>
      <c r="DG503" s="1035"/>
      <c r="DH503" s="1035"/>
      <c r="DI503" s="1035"/>
      <c r="DJ503" s="1035"/>
      <c r="DK503" s="1035"/>
      <c r="DL503" s="1035"/>
    </row>
    <row r="504" spans="27:116">
      <c r="AA504" s="1035"/>
      <c r="AB504" s="1035"/>
      <c r="AC504" s="1035"/>
      <c r="AD504" s="1035"/>
      <c r="AE504" s="1035"/>
      <c r="AF504" s="1035"/>
      <c r="AG504" s="1035"/>
      <c r="AH504" s="1035"/>
      <c r="AN504" s="1035"/>
      <c r="AV504" s="1035"/>
      <c r="BD504" s="1035"/>
      <c r="BS504" s="1064"/>
      <c r="BT504" s="1035"/>
      <c r="CG504" s="612"/>
      <c r="CI504" s="1035"/>
      <c r="DB504" s="1035"/>
      <c r="DC504" s="1035"/>
      <c r="DG504" s="1035"/>
      <c r="DH504" s="1035"/>
      <c r="DI504" s="1035"/>
      <c r="DJ504" s="1035"/>
      <c r="DK504" s="1035"/>
      <c r="DL504" s="1035"/>
    </row>
    <row r="505" spans="27:116">
      <c r="AA505" s="1035"/>
      <c r="AB505" s="1035"/>
      <c r="AC505" s="1035"/>
      <c r="AD505" s="1035"/>
      <c r="AE505" s="1035"/>
      <c r="AF505" s="1035"/>
      <c r="AG505" s="1035"/>
      <c r="AH505" s="1035"/>
      <c r="AN505" s="1035"/>
      <c r="AV505" s="1035"/>
      <c r="BD505" s="1035"/>
      <c r="BS505" s="1064"/>
      <c r="BT505" s="1035"/>
      <c r="CG505" s="612"/>
      <c r="CI505" s="1035"/>
      <c r="DB505" s="1035"/>
      <c r="DC505" s="1035"/>
      <c r="DG505" s="1035"/>
      <c r="DH505" s="1035"/>
      <c r="DI505" s="1035"/>
      <c r="DJ505" s="1035"/>
      <c r="DK505" s="1035"/>
      <c r="DL505" s="1035"/>
    </row>
    <row r="506" spans="27:116">
      <c r="AA506" s="1035"/>
      <c r="AB506" s="1035"/>
      <c r="AC506" s="1035"/>
      <c r="AD506" s="1035"/>
      <c r="AE506" s="1035"/>
      <c r="AF506" s="1035"/>
      <c r="AG506" s="1035"/>
      <c r="AH506" s="1035"/>
      <c r="AN506" s="1035"/>
      <c r="AV506" s="1035"/>
      <c r="BD506" s="1035"/>
      <c r="BS506" s="1064"/>
      <c r="BT506" s="1035"/>
      <c r="CG506" s="612"/>
      <c r="CI506" s="1035"/>
      <c r="DB506" s="1035"/>
      <c r="DC506" s="1035"/>
      <c r="DG506" s="1035"/>
      <c r="DH506" s="1035"/>
      <c r="DI506" s="1035"/>
      <c r="DJ506" s="1035"/>
      <c r="DK506" s="1035"/>
      <c r="DL506" s="1035"/>
    </row>
    <row r="507" spans="27:116">
      <c r="AA507" s="1035"/>
      <c r="AB507" s="1035"/>
      <c r="AC507" s="1035"/>
      <c r="AD507" s="1035"/>
      <c r="AE507" s="1035"/>
      <c r="AF507" s="1035"/>
      <c r="AG507" s="1035"/>
      <c r="AH507" s="1035"/>
      <c r="AN507" s="1035"/>
      <c r="AV507" s="1035"/>
      <c r="BD507" s="1035"/>
      <c r="BS507" s="1064"/>
      <c r="BT507" s="1035"/>
      <c r="CG507" s="612"/>
      <c r="CI507" s="1035"/>
      <c r="DB507" s="1035"/>
      <c r="DC507" s="1035"/>
      <c r="DG507" s="1035"/>
      <c r="DH507" s="1035"/>
      <c r="DI507" s="1035"/>
      <c r="DJ507" s="1035"/>
      <c r="DK507" s="1035"/>
      <c r="DL507" s="1035"/>
    </row>
    <row r="508" spans="27:116">
      <c r="AA508" s="1035"/>
      <c r="AB508" s="1035"/>
      <c r="AC508" s="1035"/>
      <c r="AD508" s="1035"/>
      <c r="AE508" s="1035"/>
      <c r="AF508" s="1035"/>
      <c r="AG508" s="1035"/>
      <c r="AH508" s="1035"/>
      <c r="AN508" s="1035"/>
      <c r="AV508" s="1035"/>
      <c r="BD508" s="1035"/>
      <c r="BS508" s="1064"/>
      <c r="BT508" s="1035"/>
      <c r="CG508" s="612"/>
      <c r="CI508" s="1035"/>
      <c r="DB508" s="1035"/>
      <c r="DC508" s="1035"/>
      <c r="DG508" s="1035"/>
      <c r="DH508" s="1035"/>
      <c r="DI508" s="1035"/>
      <c r="DJ508" s="1035"/>
      <c r="DK508" s="1035"/>
      <c r="DL508" s="1035"/>
    </row>
    <row r="509" spans="27:116">
      <c r="AA509" s="1035"/>
      <c r="AB509" s="1035"/>
      <c r="AC509" s="1035"/>
      <c r="AD509" s="1035"/>
      <c r="AE509" s="1035"/>
      <c r="AF509" s="1035"/>
      <c r="AG509" s="1035"/>
      <c r="AH509" s="1035"/>
      <c r="AN509" s="1035"/>
      <c r="AV509" s="1035"/>
      <c r="BD509" s="1035"/>
      <c r="BS509" s="1064"/>
      <c r="BT509" s="1035"/>
      <c r="CG509" s="612"/>
      <c r="CI509" s="1035"/>
      <c r="DB509" s="1035"/>
      <c r="DC509" s="1035"/>
      <c r="DG509" s="1035"/>
      <c r="DH509" s="1035"/>
      <c r="DI509" s="1035"/>
      <c r="DJ509" s="1035"/>
      <c r="DK509" s="1035"/>
      <c r="DL509" s="1035"/>
    </row>
    <row r="510" spans="27:116">
      <c r="AA510" s="1035"/>
      <c r="AB510" s="1035"/>
      <c r="AC510" s="1035"/>
      <c r="AD510" s="1035"/>
      <c r="AE510" s="1035"/>
      <c r="AF510" s="1035"/>
      <c r="AG510" s="1035"/>
      <c r="AH510" s="1035"/>
      <c r="AN510" s="1035"/>
      <c r="AV510" s="1035"/>
      <c r="BD510" s="1035"/>
      <c r="BS510" s="1064"/>
      <c r="BT510" s="1035"/>
      <c r="CG510" s="612"/>
      <c r="CI510" s="1035"/>
      <c r="DB510" s="1035"/>
      <c r="DC510" s="1035"/>
      <c r="DG510" s="1035"/>
      <c r="DH510" s="1035"/>
      <c r="DI510" s="1035"/>
      <c r="DJ510" s="1035"/>
      <c r="DK510" s="1035"/>
      <c r="DL510" s="1035"/>
    </row>
    <row r="511" spans="27:116">
      <c r="AA511" s="1035"/>
      <c r="AB511" s="1035"/>
      <c r="AC511" s="1035"/>
      <c r="AD511" s="1035"/>
      <c r="AE511" s="1035"/>
      <c r="AF511" s="1035"/>
      <c r="AG511" s="1035"/>
      <c r="AH511" s="1035"/>
      <c r="AN511" s="1035"/>
      <c r="AV511" s="1035"/>
      <c r="BD511" s="1035"/>
      <c r="BS511" s="1064"/>
      <c r="BT511" s="1035"/>
      <c r="CG511" s="612"/>
      <c r="CI511" s="1035"/>
      <c r="DB511" s="1035"/>
      <c r="DC511" s="1035"/>
      <c r="DG511" s="1035"/>
      <c r="DH511" s="1035"/>
      <c r="DI511" s="1035"/>
      <c r="DJ511" s="1035"/>
      <c r="DK511" s="1035"/>
      <c r="DL511" s="1035"/>
    </row>
    <row r="512" spans="27:116">
      <c r="AA512" s="1035"/>
      <c r="AB512" s="1035"/>
      <c r="AC512" s="1035"/>
      <c r="AD512" s="1035"/>
      <c r="AE512" s="1035"/>
      <c r="AF512" s="1035"/>
      <c r="AG512" s="1035"/>
      <c r="AH512" s="1035"/>
      <c r="AN512" s="1035"/>
      <c r="AV512" s="1035"/>
      <c r="BD512" s="1035"/>
      <c r="BS512" s="1064"/>
      <c r="BT512" s="1035"/>
      <c r="CG512" s="612"/>
      <c r="CI512" s="1035"/>
      <c r="DB512" s="1035"/>
      <c r="DC512" s="1035"/>
      <c r="DG512" s="1035"/>
      <c r="DH512" s="1035"/>
      <c r="DI512" s="1035"/>
      <c r="DJ512" s="1035"/>
      <c r="DK512" s="1035"/>
      <c r="DL512" s="1035"/>
    </row>
    <row r="513" spans="27:116">
      <c r="AA513" s="1035"/>
      <c r="AB513" s="1035"/>
      <c r="AC513" s="1035"/>
      <c r="AD513" s="1035"/>
      <c r="AE513" s="1035"/>
      <c r="AF513" s="1035"/>
      <c r="AG513" s="1035"/>
      <c r="AH513" s="1035"/>
      <c r="AN513" s="1035"/>
      <c r="AV513" s="1035"/>
      <c r="BD513" s="1035"/>
      <c r="BS513" s="1064"/>
      <c r="BT513" s="1035"/>
      <c r="CG513" s="612"/>
      <c r="CI513" s="1035"/>
      <c r="DB513" s="1035"/>
      <c r="DC513" s="1035"/>
      <c r="DG513" s="1035"/>
      <c r="DH513" s="1035"/>
      <c r="DI513" s="1035"/>
      <c r="DJ513" s="1035"/>
      <c r="DK513" s="1035"/>
      <c r="DL513" s="1035"/>
    </row>
    <row r="514" spans="27:116">
      <c r="AA514" s="1035"/>
      <c r="AB514" s="1035"/>
      <c r="AC514" s="1035"/>
      <c r="AD514" s="1035"/>
      <c r="AE514" s="1035"/>
      <c r="AF514" s="1035"/>
      <c r="AG514" s="1035"/>
      <c r="AH514" s="1035"/>
      <c r="AN514" s="1035"/>
      <c r="AV514" s="1035"/>
      <c r="BD514" s="1035"/>
      <c r="BS514" s="1064"/>
      <c r="BT514" s="1035"/>
      <c r="CG514" s="612"/>
      <c r="CI514" s="1035"/>
      <c r="DB514" s="1035"/>
      <c r="DC514" s="1035"/>
      <c r="DG514" s="1035"/>
      <c r="DH514" s="1035"/>
      <c r="DI514" s="1035"/>
      <c r="DJ514" s="1035"/>
      <c r="DK514" s="1035"/>
      <c r="DL514" s="1035"/>
    </row>
    <row r="515" spans="27:116">
      <c r="AA515" s="1035"/>
      <c r="AB515" s="1035"/>
      <c r="AC515" s="1035"/>
      <c r="AD515" s="1035"/>
      <c r="AE515" s="1035"/>
      <c r="AF515" s="1035"/>
      <c r="AG515" s="1035"/>
      <c r="AH515" s="1035"/>
      <c r="AN515" s="1035"/>
      <c r="AV515" s="1035"/>
      <c r="BD515" s="1035"/>
      <c r="BS515" s="1064"/>
      <c r="BT515" s="1035"/>
      <c r="CG515" s="612"/>
      <c r="CI515" s="1035"/>
      <c r="DB515" s="1035"/>
      <c r="DC515" s="1035"/>
      <c r="DG515" s="1035"/>
      <c r="DH515" s="1035"/>
      <c r="DI515" s="1035"/>
      <c r="DJ515" s="1035"/>
      <c r="DK515" s="1035"/>
      <c r="DL515" s="1035"/>
    </row>
    <row r="516" spans="27:116">
      <c r="AA516" s="1035"/>
      <c r="AB516" s="1035"/>
      <c r="AC516" s="1035"/>
      <c r="AD516" s="1035"/>
      <c r="AE516" s="1035"/>
      <c r="AF516" s="1035"/>
      <c r="AG516" s="1035"/>
      <c r="AH516" s="1035"/>
      <c r="AN516" s="1035"/>
      <c r="AV516" s="1035"/>
      <c r="BD516" s="1035"/>
      <c r="BS516" s="1064"/>
      <c r="BT516" s="1035"/>
      <c r="CG516" s="612"/>
      <c r="CI516" s="1035"/>
      <c r="DB516" s="1035"/>
      <c r="DC516" s="1035"/>
      <c r="DG516" s="1035"/>
      <c r="DH516" s="1035"/>
      <c r="DI516" s="1035"/>
      <c r="DJ516" s="1035"/>
      <c r="DK516" s="1035"/>
      <c r="DL516" s="1035"/>
    </row>
    <row r="517" spans="27:116">
      <c r="AA517" s="1035"/>
      <c r="AB517" s="1035"/>
      <c r="AC517" s="1035"/>
      <c r="AD517" s="1035"/>
      <c r="AE517" s="1035"/>
      <c r="AF517" s="1035"/>
      <c r="AG517" s="1035"/>
      <c r="AH517" s="1035"/>
      <c r="AN517" s="1035"/>
      <c r="AV517" s="1035"/>
      <c r="BD517" s="1035"/>
      <c r="BS517" s="1064"/>
      <c r="BT517" s="1035"/>
      <c r="CG517" s="612"/>
      <c r="CI517" s="1035"/>
      <c r="DB517" s="1035"/>
      <c r="DC517" s="1035"/>
      <c r="DG517" s="1035"/>
      <c r="DH517" s="1035"/>
      <c r="DI517" s="1035"/>
      <c r="DJ517" s="1035"/>
      <c r="DK517" s="1035"/>
      <c r="DL517" s="1035"/>
    </row>
    <row r="518" spans="27:116">
      <c r="AA518" s="1035"/>
      <c r="AB518" s="1035"/>
      <c r="AC518" s="1035"/>
      <c r="AD518" s="1035"/>
      <c r="AE518" s="1035"/>
      <c r="AF518" s="1035"/>
      <c r="AG518" s="1035"/>
      <c r="AH518" s="1035"/>
      <c r="AN518" s="1035"/>
      <c r="AV518" s="1035"/>
      <c r="BD518" s="1035"/>
      <c r="BS518" s="1064"/>
      <c r="BT518" s="1035"/>
      <c r="CG518" s="612"/>
      <c r="CI518" s="1035"/>
      <c r="DB518" s="1035"/>
      <c r="DC518" s="1035"/>
      <c r="DG518" s="1035"/>
      <c r="DH518" s="1035"/>
      <c r="DI518" s="1035"/>
      <c r="DJ518" s="1035"/>
      <c r="DK518" s="1035"/>
      <c r="DL518" s="1035"/>
    </row>
    <row r="519" spans="27:116">
      <c r="AA519" s="1035"/>
      <c r="AB519" s="1035"/>
      <c r="AC519" s="1035"/>
      <c r="AD519" s="1035"/>
      <c r="AE519" s="1035"/>
      <c r="AF519" s="1035"/>
      <c r="AG519" s="1035"/>
      <c r="AH519" s="1035"/>
      <c r="AN519" s="1035"/>
      <c r="AV519" s="1035"/>
      <c r="BD519" s="1035"/>
      <c r="BS519" s="1064"/>
      <c r="BT519" s="1035"/>
      <c r="CG519" s="612"/>
      <c r="CI519" s="1035"/>
      <c r="DB519" s="1035"/>
      <c r="DC519" s="1035"/>
      <c r="DG519" s="1035"/>
      <c r="DH519" s="1035"/>
      <c r="DI519" s="1035"/>
      <c r="DJ519" s="1035"/>
      <c r="DK519" s="1035"/>
      <c r="DL519" s="1035"/>
    </row>
    <row r="520" spans="27:116">
      <c r="AA520" s="1035"/>
      <c r="AB520" s="1035"/>
      <c r="AC520" s="1035"/>
      <c r="AD520" s="1035"/>
      <c r="AE520" s="1035"/>
      <c r="AF520" s="1035"/>
      <c r="AG520" s="1035"/>
      <c r="AH520" s="1035"/>
      <c r="AN520" s="1035"/>
      <c r="AV520" s="1035"/>
      <c r="BD520" s="1035"/>
      <c r="BS520" s="1064"/>
      <c r="BT520" s="1035"/>
      <c r="CG520" s="612"/>
      <c r="CI520" s="1035"/>
      <c r="DB520" s="1035"/>
      <c r="DC520" s="1035"/>
      <c r="DG520" s="1035"/>
      <c r="DH520" s="1035"/>
      <c r="DI520" s="1035"/>
      <c r="DJ520" s="1035"/>
      <c r="DK520" s="1035"/>
      <c r="DL520" s="1035"/>
    </row>
    <row r="521" spans="27:116">
      <c r="AA521" s="1035"/>
      <c r="AB521" s="1035"/>
      <c r="AC521" s="1035"/>
      <c r="AD521" s="1035"/>
      <c r="AE521" s="1035"/>
      <c r="AF521" s="1035"/>
      <c r="AG521" s="1035"/>
      <c r="AH521" s="1035"/>
      <c r="AN521" s="1035"/>
      <c r="AV521" s="1035"/>
      <c r="BD521" s="1035"/>
      <c r="BS521" s="1064"/>
      <c r="BT521" s="1035"/>
      <c r="CG521" s="612"/>
      <c r="CI521" s="1035"/>
      <c r="DB521" s="1035"/>
      <c r="DC521" s="1035"/>
      <c r="DG521" s="1035"/>
      <c r="DH521" s="1035"/>
      <c r="DI521" s="1035"/>
      <c r="DJ521" s="1035"/>
      <c r="DK521" s="1035"/>
      <c r="DL521" s="1035"/>
    </row>
    <row r="522" spans="27:116">
      <c r="AA522" s="1035"/>
      <c r="AB522" s="1035"/>
      <c r="AC522" s="1035"/>
      <c r="AD522" s="1035"/>
      <c r="AE522" s="1035"/>
      <c r="AF522" s="1035"/>
      <c r="AG522" s="1035"/>
      <c r="AH522" s="1035"/>
      <c r="AN522" s="1035"/>
      <c r="AV522" s="1035"/>
      <c r="BD522" s="1035"/>
      <c r="BS522" s="1064"/>
      <c r="BT522" s="1035"/>
      <c r="CG522" s="612"/>
      <c r="CI522" s="1035"/>
      <c r="DB522" s="1035"/>
      <c r="DC522" s="1035"/>
      <c r="DG522" s="1035"/>
      <c r="DH522" s="1035"/>
      <c r="DI522" s="1035"/>
      <c r="DJ522" s="1035"/>
      <c r="DK522" s="1035"/>
      <c r="DL522" s="1035"/>
    </row>
    <row r="523" spans="27:116">
      <c r="AA523" s="1035"/>
      <c r="AB523" s="1035"/>
      <c r="AC523" s="1035"/>
      <c r="AD523" s="1035"/>
      <c r="AE523" s="1035"/>
      <c r="AF523" s="1035"/>
      <c r="AG523" s="1035"/>
      <c r="AH523" s="1035"/>
      <c r="AN523" s="1035"/>
      <c r="AV523" s="1035"/>
      <c r="BD523" s="1035"/>
      <c r="BS523" s="1064"/>
      <c r="BT523" s="1035"/>
      <c r="CG523" s="612"/>
      <c r="CI523" s="1035"/>
      <c r="DB523" s="1035"/>
      <c r="DC523" s="1035"/>
      <c r="DG523" s="1035"/>
      <c r="DH523" s="1035"/>
      <c r="DI523" s="1035"/>
      <c r="DJ523" s="1035"/>
      <c r="DK523" s="1035"/>
      <c r="DL523" s="1035"/>
    </row>
    <row r="524" spans="27:116">
      <c r="AA524" s="1035"/>
      <c r="AB524" s="1035"/>
      <c r="AC524" s="1035"/>
      <c r="AD524" s="1035"/>
      <c r="AE524" s="1035"/>
      <c r="AF524" s="1035"/>
      <c r="AG524" s="1035"/>
      <c r="AH524" s="1035"/>
      <c r="AN524" s="1035"/>
      <c r="AV524" s="1035"/>
      <c r="BD524" s="1035"/>
      <c r="BS524" s="1064"/>
      <c r="BT524" s="1035"/>
      <c r="CG524" s="612"/>
      <c r="CI524" s="1035"/>
      <c r="DB524" s="1035"/>
      <c r="DC524" s="1035"/>
      <c r="DG524" s="1035"/>
      <c r="DH524" s="1035"/>
      <c r="DI524" s="1035"/>
      <c r="DJ524" s="1035"/>
      <c r="DK524" s="1035"/>
      <c r="DL524" s="1035"/>
    </row>
    <row r="525" spans="27:116">
      <c r="AA525" s="1035"/>
      <c r="AB525" s="1035"/>
      <c r="AC525" s="1035"/>
      <c r="AD525" s="1035"/>
      <c r="AE525" s="1035"/>
      <c r="AF525" s="1035"/>
      <c r="AG525" s="1035"/>
      <c r="AH525" s="1035"/>
      <c r="AN525" s="1035"/>
      <c r="AV525" s="1035"/>
      <c r="BD525" s="1035"/>
      <c r="BS525" s="1064"/>
      <c r="BT525" s="1035"/>
      <c r="CG525" s="612"/>
      <c r="CI525" s="1035"/>
      <c r="DB525" s="1035"/>
      <c r="DC525" s="1035"/>
      <c r="DG525" s="1035"/>
      <c r="DH525" s="1035"/>
      <c r="DI525" s="1035"/>
      <c r="DJ525" s="1035"/>
      <c r="DK525" s="1035"/>
      <c r="DL525" s="1035"/>
    </row>
    <row r="526" spans="27:116">
      <c r="AA526" s="1035"/>
      <c r="AB526" s="1035"/>
      <c r="AC526" s="1035"/>
      <c r="AD526" s="1035"/>
      <c r="AE526" s="1035"/>
      <c r="AF526" s="1035"/>
      <c r="AG526" s="1035"/>
      <c r="AH526" s="1035"/>
      <c r="AN526" s="1035"/>
      <c r="AV526" s="1035"/>
      <c r="BD526" s="1035"/>
      <c r="BS526" s="1064"/>
      <c r="BT526" s="1035"/>
      <c r="CG526" s="612"/>
      <c r="CI526" s="1035"/>
      <c r="DB526" s="1035"/>
      <c r="DC526" s="1035"/>
      <c r="DG526" s="1035"/>
      <c r="DH526" s="1035"/>
      <c r="DI526" s="1035"/>
      <c r="DJ526" s="1035"/>
      <c r="DK526" s="1035"/>
      <c r="DL526" s="1035"/>
    </row>
    <row r="527" spans="27:116">
      <c r="AA527" s="1035"/>
      <c r="AB527" s="1035"/>
      <c r="AC527" s="1035"/>
      <c r="AD527" s="1035"/>
      <c r="AE527" s="1035"/>
      <c r="AF527" s="1035"/>
      <c r="AG527" s="1035"/>
      <c r="AH527" s="1035"/>
      <c r="AN527" s="1035"/>
      <c r="AV527" s="1035"/>
      <c r="BD527" s="1035"/>
      <c r="BS527" s="1064"/>
      <c r="BT527" s="1035"/>
      <c r="CG527" s="612"/>
      <c r="CI527" s="1035"/>
      <c r="DB527" s="1035"/>
      <c r="DC527" s="1035"/>
      <c r="DG527" s="1035"/>
      <c r="DH527" s="1035"/>
      <c r="DI527" s="1035"/>
      <c r="DJ527" s="1035"/>
      <c r="DK527" s="1035"/>
      <c r="DL527" s="1035"/>
    </row>
    <row r="528" spans="27:116">
      <c r="AA528" s="1035"/>
      <c r="AB528" s="1035"/>
      <c r="AC528" s="1035"/>
      <c r="AD528" s="1035"/>
      <c r="AE528" s="1035"/>
      <c r="AF528" s="1035"/>
      <c r="AG528" s="1035"/>
      <c r="AH528" s="1035"/>
      <c r="AN528" s="1035"/>
      <c r="AV528" s="1035"/>
      <c r="BD528" s="1035"/>
      <c r="BS528" s="1064"/>
      <c r="BT528" s="1035"/>
      <c r="CG528" s="612"/>
      <c r="CI528" s="1035"/>
      <c r="DB528" s="1035"/>
      <c r="DC528" s="1035"/>
      <c r="DG528" s="1035"/>
      <c r="DH528" s="1035"/>
      <c r="DI528" s="1035"/>
      <c r="DJ528" s="1035"/>
      <c r="DK528" s="1035"/>
      <c r="DL528" s="1035"/>
    </row>
    <row r="529" spans="27:116">
      <c r="AA529" s="1035"/>
      <c r="AB529" s="1035"/>
      <c r="AC529" s="1035"/>
      <c r="AD529" s="1035"/>
      <c r="AE529" s="1035"/>
      <c r="AF529" s="1035"/>
      <c r="AG529" s="1035"/>
      <c r="AH529" s="1035"/>
      <c r="AN529" s="1035"/>
      <c r="AV529" s="1035"/>
      <c r="BD529" s="1035"/>
      <c r="BS529" s="1064"/>
      <c r="BT529" s="1035"/>
      <c r="CG529" s="612"/>
      <c r="CI529" s="1035"/>
      <c r="DB529" s="1035"/>
      <c r="DC529" s="1035"/>
      <c r="DG529" s="1035"/>
      <c r="DH529" s="1035"/>
      <c r="DI529" s="1035"/>
      <c r="DJ529" s="1035"/>
      <c r="DK529" s="1035"/>
      <c r="DL529" s="1035"/>
    </row>
    <row r="530" spans="27:116">
      <c r="AA530" s="1035"/>
      <c r="AB530" s="1035"/>
      <c r="AC530" s="1035"/>
      <c r="AD530" s="1035"/>
      <c r="AE530" s="1035"/>
      <c r="AF530" s="1035"/>
      <c r="AG530" s="1035"/>
      <c r="AH530" s="1035"/>
      <c r="AN530" s="1035"/>
      <c r="AV530" s="1035"/>
      <c r="BD530" s="1035"/>
      <c r="BS530" s="1064"/>
      <c r="BT530" s="1035"/>
      <c r="CG530" s="612"/>
      <c r="CI530" s="1035"/>
      <c r="DB530" s="1035"/>
      <c r="DC530" s="1035"/>
      <c r="DG530" s="1035"/>
      <c r="DH530" s="1035"/>
      <c r="DI530" s="1035"/>
      <c r="DJ530" s="1035"/>
      <c r="DK530" s="1035"/>
      <c r="DL530" s="1035"/>
    </row>
    <row r="531" spans="27:116">
      <c r="AA531" s="1035"/>
      <c r="AB531" s="1035"/>
      <c r="AC531" s="1035"/>
      <c r="AD531" s="1035"/>
      <c r="AE531" s="1035"/>
      <c r="AF531" s="1035"/>
      <c r="AG531" s="1035"/>
      <c r="AH531" s="1035"/>
      <c r="AN531" s="1035"/>
      <c r="AV531" s="1035"/>
      <c r="BD531" s="1035"/>
      <c r="BS531" s="1064"/>
      <c r="BT531" s="1035"/>
      <c r="CG531" s="612"/>
      <c r="CI531" s="1035"/>
      <c r="DB531" s="1035"/>
      <c r="DC531" s="1035"/>
      <c r="DG531" s="1035"/>
      <c r="DH531" s="1035"/>
      <c r="DI531" s="1035"/>
      <c r="DJ531" s="1035"/>
      <c r="DK531" s="1035"/>
      <c r="DL531" s="1035"/>
    </row>
    <row r="532" spans="27:116">
      <c r="AA532" s="1035"/>
      <c r="AB532" s="1035"/>
      <c r="AC532" s="1035"/>
      <c r="AD532" s="1035"/>
      <c r="AE532" s="1035"/>
      <c r="AF532" s="1035"/>
      <c r="AG532" s="1035"/>
      <c r="AH532" s="1035"/>
      <c r="AN532" s="1035"/>
      <c r="AV532" s="1035"/>
      <c r="BD532" s="1035"/>
      <c r="BS532" s="1064"/>
      <c r="BT532" s="1035"/>
      <c r="CG532" s="612"/>
      <c r="CI532" s="1035"/>
      <c r="DB532" s="1035"/>
      <c r="DC532" s="1035"/>
      <c r="DG532" s="1035"/>
      <c r="DH532" s="1035"/>
      <c r="DI532" s="1035"/>
      <c r="DJ532" s="1035"/>
      <c r="DK532" s="1035"/>
      <c r="DL532" s="1035"/>
    </row>
    <row r="533" spans="27:116">
      <c r="AA533" s="1035"/>
      <c r="AB533" s="1035"/>
      <c r="AC533" s="1035"/>
      <c r="AD533" s="1035"/>
      <c r="AE533" s="1035"/>
      <c r="AF533" s="1035"/>
      <c r="AG533" s="1035"/>
      <c r="AH533" s="1035"/>
      <c r="AN533" s="1035"/>
      <c r="AV533" s="1035"/>
      <c r="BD533" s="1035"/>
      <c r="BS533" s="1064"/>
      <c r="BT533" s="1035"/>
      <c r="CG533" s="612"/>
      <c r="CI533" s="1035"/>
      <c r="DB533" s="1035"/>
      <c r="DC533" s="1035"/>
      <c r="DG533" s="1035"/>
      <c r="DH533" s="1035"/>
      <c r="DI533" s="1035"/>
      <c r="DJ533" s="1035"/>
      <c r="DK533" s="1035"/>
      <c r="DL533" s="1035"/>
    </row>
    <row r="534" spans="27:116">
      <c r="AA534" s="1035"/>
      <c r="AB534" s="1035"/>
      <c r="AC534" s="1035"/>
      <c r="AD534" s="1035"/>
      <c r="AE534" s="1035"/>
      <c r="AF534" s="1035"/>
      <c r="AG534" s="1035"/>
      <c r="AH534" s="1035"/>
      <c r="AN534" s="1035"/>
      <c r="AV534" s="1035"/>
      <c r="BD534" s="1035"/>
      <c r="BS534" s="1064"/>
      <c r="BT534" s="1035"/>
      <c r="CG534" s="612"/>
      <c r="CI534" s="1035"/>
      <c r="DB534" s="1035"/>
      <c r="DC534" s="1035"/>
      <c r="DG534" s="1035"/>
      <c r="DH534" s="1035"/>
      <c r="DI534" s="1035"/>
      <c r="DJ534" s="1035"/>
      <c r="DK534" s="1035"/>
      <c r="DL534" s="1035"/>
    </row>
    <row r="535" spans="27:116">
      <c r="AA535" s="1035"/>
      <c r="AB535" s="1035"/>
      <c r="AC535" s="1035"/>
      <c r="AD535" s="1035"/>
      <c r="AE535" s="1035"/>
      <c r="AF535" s="1035"/>
      <c r="AG535" s="1035"/>
      <c r="AH535" s="1035"/>
      <c r="AN535" s="1035"/>
      <c r="AV535" s="1035"/>
      <c r="BD535" s="1035"/>
      <c r="BS535" s="1064"/>
      <c r="BT535" s="1035"/>
      <c r="CG535" s="612"/>
      <c r="CI535" s="1035"/>
      <c r="DB535" s="1035"/>
      <c r="DC535" s="1035"/>
      <c r="DG535" s="1035"/>
      <c r="DH535" s="1035"/>
      <c r="DI535" s="1035"/>
      <c r="DJ535" s="1035"/>
      <c r="DK535" s="1035"/>
      <c r="DL535" s="1035"/>
    </row>
    <row r="536" spans="27:116">
      <c r="AA536" s="1035"/>
      <c r="AB536" s="1035"/>
      <c r="AC536" s="1035"/>
      <c r="AD536" s="1035"/>
      <c r="AE536" s="1035"/>
      <c r="AF536" s="1035"/>
      <c r="AG536" s="1035"/>
      <c r="AH536" s="1035"/>
      <c r="AN536" s="1035"/>
      <c r="AV536" s="1035"/>
      <c r="BD536" s="1035"/>
      <c r="BS536" s="1064"/>
      <c r="BT536" s="1035"/>
      <c r="CG536" s="612"/>
      <c r="CI536" s="1035"/>
      <c r="DB536" s="1035"/>
      <c r="DC536" s="1035"/>
      <c r="DG536" s="1035"/>
      <c r="DH536" s="1035"/>
      <c r="DI536" s="1035"/>
      <c r="DJ536" s="1035"/>
      <c r="DK536" s="1035"/>
      <c r="DL536" s="1035"/>
    </row>
    <row r="537" spans="27:116">
      <c r="AA537" s="1035"/>
      <c r="AB537" s="1035"/>
      <c r="AC537" s="1035"/>
      <c r="AD537" s="1035"/>
      <c r="AE537" s="1035"/>
      <c r="AF537" s="1035"/>
      <c r="AG537" s="1035"/>
      <c r="AH537" s="1035"/>
      <c r="AN537" s="1035"/>
      <c r="AV537" s="1035"/>
      <c r="BD537" s="1035"/>
      <c r="BS537" s="1064"/>
      <c r="BT537" s="1035"/>
      <c r="CG537" s="612"/>
      <c r="CI537" s="1035"/>
      <c r="DB537" s="1035"/>
      <c r="DC537" s="1035"/>
      <c r="DG537" s="1035"/>
      <c r="DH537" s="1035"/>
      <c r="DI537" s="1035"/>
      <c r="DJ537" s="1035"/>
      <c r="DK537" s="1035"/>
      <c r="DL537" s="1035"/>
    </row>
    <row r="538" spans="27:116">
      <c r="AA538" s="1035"/>
      <c r="AB538" s="1035"/>
      <c r="AC538" s="1035"/>
      <c r="AD538" s="1035"/>
      <c r="AE538" s="1035"/>
      <c r="AF538" s="1035"/>
      <c r="AG538" s="1035"/>
      <c r="AH538" s="1035"/>
      <c r="AN538" s="1035"/>
      <c r="AV538" s="1035"/>
      <c r="BD538" s="1035"/>
      <c r="BS538" s="1064"/>
      <c r="BT538" s="1035"/>
      <c r="CG538" s="612"/>
      <c r="CI538" s="1035"/>
      <c r="DB538" s="1035"/>
      <c r="DC538" s="1035"/>
      <c r="DG538" s="1035"/>
      <c r="DH538" s="1035"/>
      <c r="DI538" s="1035"/>
      <c r="DJ538" s="1035"/>
      <c r="DK538" s="1035"/>
      <c r="DL538" s="1035"/>
    </row>
    <row r="539" spans="27:116">
      <c r="AA539" s="1035"/>
      <c r="AB539" s="1035"/>
      <c r="AC539" s="1035"/>
      <c r="AD539" s="1035"/>
      <c r="AE539" s="1035"/>
      <c r="AF539" s="1035"/>
      <c r="AG539" s="1035"/>
      <c r="AH539" s="1035"/>
      <c r="AN539" s="1035"/>
      <c r="AV539" s="1035"/>
      <c r="BD539" s="1035"/>
      <c r="BS539" s="1064"/>
      <c r="BT539" s="1035"/>
      <c r="CG539" s="612"/>
      <c r="CI539" s="1035"/>
      <c r="DB539" s="1035"/>
      <c r="DC539" s="1035"/>
      <c r="DG539" s="1035"/>
      <c r="DH539" s="1035"/>
      <c r="DI539" s="1035"/>
      <c r="DJ539" s="1035"/>
      <c r="DK539" s="1035"/>
      <c r="DL539" s="1035"/>
    </row>
    <row r="540" spans="27:116">
      <c r="AA540" s="1035"/>
      <c r="AB540" s="1035"/>
      <c r="AC540" s="1035"/>
      <c r="AD540" s="1035"/>
      <c r="AE540" s="1035"/>
      <c r="AF540" s="1035"/>
      <c r="AG540" s="1035"/>
      <c r="AH540" s="1035"/>
      <c r="AN540" s="1035"/>
      <c r="AV540" s="1035"/>
      <c r="BD540" s="1035"/>
      <c r="BS540" s="1064"/>
      <c r="BT540" s="1035"/>
      <c r="CG540" s="612"/>
      <c r="CI540" s="1035"/>
      <c r="DB540" s="1035"/>
      <c r="DC540" s="1035"/>
      <c r="DG540" s="1035"/>
      <c r="DH540" s="1035"/>
      <c r="DI540" s="1035"/>
      <c r="DJ540" s="1035"/>
      <c r="DK540" s="1035"/>
      <c r="DL540" s="1035"/>
    </row>
    <row r="541" spans="27:116">
      <c r="AA541" s="1035"/>
      <c r="AB541" s="1035"/>
      <c r="AC541" s="1035"/>
      <c r="AD541" s="1035"/>
      <c r="AE541" s="1035"/>
      <c r="AF541" s="1035"/>
      <c r="AG541" s="1035"/>
      <c r="AH541" s="1035"/>
      <c r="AN541" s="1035"/>
      <c r="AV541" s="1035"/>
      <c r="BD541" s="1035"/>
      <c r="BS541" s="1064"/>
      <c r="BT541" s="1035"/>
      <c r="CG541" s="612"/>
      <c r="CI541" s="1035"/>
      <c r="DB541" s="1035"/>
      <c r="DC541" s="1035"/>
      <c r="DG541" s="1035"/>
      <c r="DH541" s="1035"/>
      <c r="DI541" s="1035"/>
      <c r="DJ541" s="1035"/>
      <c r="DK541" s="1035"/>
      <c r="DL541" s="1035"/>
    </row>
    <row r="542" spans="27:116">
      <c r="AA542" s="1035"/>
      <c r="AB542" s="1035"/>
      <c r="AC542" s="1035"/>
      <c r="AD542" s="1035"/>
      <c r="AE542" s="1035"/>
      <c r="AF542" s="1035"/>
      <c r="AG542" s="1035"/>
      <c r="AH542" s="1035"/>
      <c r="AN542" s="1035"/>
      <c r="AV542" s="1035"/>
      <c r="BD542" s="1035"/>
      <c r="BS542" s="1064"/>
      <c r="BT542" s="1035"/>
      <c r="CG542" s="612"/>
      <c r="CI542" s="1035"/>
      <c r="DB542" s="1035"/>
      <c r="DC542" s="1035"/>
      <c r="DG542" s="1035"/>
      <c r="DH542" s="1035"/>
      <c r="DI542" s="1035"/>
      <c r="DJ542" s="1035"/>
      <c r="DK542" s="1035"/>
      <c r="DL542" s="1035"/>
    </row>
    <row r="543" spans="27:116">
      <c r="AA543" s="1035"/>
      <c r="AB543" s="1035"/>
      <c r="AC543" s="1035"/>
      <c r="AD543" s="1035"/>
      <c r="AE543" s="1035"/>
      <c r="AF543" s="1035"/>
      <c r="AG543" s="1035"/>
      <c r="AH543" s="1035"/>
      <c r="AN543" s="1035"/>
      <c r="AV543" s="1035"/>
      <c r="BD543" s="1035"/>
      <c r="BS543" s="1064"/>
      <c r="BT543" s="1035"/>
      <c r="CG543" s="612"/>
      <c r="CI543" s="1035"/>
      <c r="DB543" s="1035"/>
      <c r="DC543" s="1035"/>
      <c r="DG543" s="1035"/>
      <c r="DH543" s="1035"/>
      <c r="DI543" s="1035"/>
      <c r="DJ543" s="1035"/>
      <c r="DK543" s="1035"/>
      <c r="DL543" s="1035"/>
    </row>
    <row r="544" spans="27:116">
      <c r="AA544" s="1035"/>
      <c r="AB544" s="1035"/>
      <c r="AC544" s="1035"/>
      <c r="AD544" s="1035"/>
      <c r="AE544" s="1035"/>
      <c r="AF544" s="1035"/>
      <c r="AG544" s="1035"/>
      <c r="AH544" s="1035"/>
      <c r="AN544" s="1035"/>
      <c r="AV544" s="1035"/>
      <c r="BD544" s="1035"/>
      <c r="BS544" s="1064"/>
      <c r="BT544" s="1035"/>
      <c r="CG544" s="612"/>
      <c r="CI544" s="1035"/>
      <c r="DB544" s="1035"/>
      <c r="DC544" s="1035"/>
      <c r="DG544" s="1035"/>
      <c r="DH544" s="1035"/>
      <c r="DI544" s="1035"/>
      <c r="DJ544" s="1035"/>
      <c r="DK544" s="1035"/>
      <c r="DL544" s="1035"/>
    </row>
    <row r="545" spans="27:116">
      <c r="AA545" s="1035"/>
      <c r="AB545" s="1035"/>
      <c r="AC545" s="1035"/>
      <c r="AD545" s="1035"/>
      <c r="AE545" s="1035"/>
      <c r="AF545" s="1035"/>
      <c r="AG545" s="1035"/>
      <c r="AH545" s="1035"/>
      <c r="AN545" s="1035"/>
      <c r="AV545" s="1035"/>
      <c r="BD545" s="1035"/>
      <c r="BS545" s="1064"/>
      <c r="BT545" s="1035"/>
      <c r="CG545" s="612"/>
      <c r="CI545" s="1035"/>
      <c r="DB545" s="1035"/>
      <c r="DC545" s="1035"/>
      <c r="DG545" s="1035"/>
      <c r="DH545" s="1035"/>
      <c r="DI545" s="1035"/>
      <c r="DJ545" s="1035"/>
      <c r="DK545" s="1035"/>
      <c r="DL545" s="1035"/>
    </row>
    <row r="546" spans="27:116">
      <c r="AA546" s="1035"/>
      <c r="AB546" s="1035"/>
      <c r="AC546" s="1035"/>
      <c r="AD546" s="1035"/>
      <c r="AE546" s="1035"/>
      <c r="AF546" s="1035"/>
      <c r="AG546" s="1035"/>
      <c r="AH546" s="1035"/>
      <c r="AN546" s="1035"/>
      <c r="AV546" s="1035"/>
      <c r="BD546" s="1035"/>
      <c r="BS546" s="1064"/>
      <c r="BT546" s="1035"/>
      <c r="CG546" s="612"/>
      <c r="CI546" s="1035"/>
      <c r="DB546" s="1035"/>
      <c r="DC546" s="1035"/>
      <c r="DG546" s="1035"/>
      <c r="DH546" s="1035"/>
      <c r="DI546" s="1035"/>
      <c r="DJ546" s="1035"/>
      <c r="DK546" s="1035"/>
      <c r="DL546" s="1035"/>
    </row>
    <row r="547" spans="27:116">
      <c r="AA547" s="1035"/>
      <c r="AB547" s="1035"/>
      <c r="AC547" s="1035"/>
      <c r="AD547" s="1035"/>
      <c r="AE547" s="1035"/>
      <c r="AF547" s="1035"/>
      <c r="AG547" s="1035"/>
      <c r="AH547" s="1035"/>
      <c r="AN547" s="1035"/>
      <c r="AV547" s="1035"/>
      <c r="BD547" s="1035"/>
      <c r="BS547" s="1064"/>
      <c r="BT547" s="1035"/>
      <c r="CG547" s="612"/>
      <c r="CI547" s="1035"/>
      <c r="DB547" s="1035"/>
      <c r="DC547" s="1035"/>
      <c r="DG547" s="1035"/>
      <c r="DH547" s="1035"/>
      <c r="DI547" s="1035"/>
      <c r="DJ547" s="1035"/>
      <c r="DK547" s="1035"/>
      <c r="DL547" s="1035"/>
    </row>
    <row r="548" spans="27:116">
      <c r="AA548" s="1035"/>
      <c r="AB548" s="1035"/>
      <c r="AC548" s="1035"/>
      <c r="AD548" s="1035"/>
      <c r="AE548" s="1035"/>
      <c r="AF548" s="1035"/>
      <c r="AG548" s="1035"/>
      <c r="AH548" s="1035"/>
      <c r="AN548" s="1035"/>
      <c r="AV548" s="1035"/>
      <c r="BD548" s="1035"/>
      <c r="BS548" s="1064"/>
      <c r="BT548" s="1035"/>
      <c r="CG548" s="612"/>
      <c r="CI548" s="1035"/>
      <c r="DB548" s="1035"/>
      <c r="DC548" s="1035"/>
      <c r="DG548" s="1035"/>
      <c r="DH548" s="1035"/>
      <c r="DI548" s="1035"/>
      <c r="DJ548" s="1035"/>
      <c r="DK548" s="1035"/>
      <c r="DL548" s="1035"/>
    </row>
    <row r="549" spans="27:116">
      <c r="AA549" s="1035"/>
      <c r="AB549" s="1035"/>
      <c r="AC549" s="1035"/>
      <c r="AD549" s="1035"/>
      <c r="AE549" s="1035"/>
      <c r="AF549" s="1035"/>
      <c r="AG549" s="1035"/>
      <c r="AH549" s="1035"/>
      <c r="AN549" s="1035"/>
      <c r="AV549" s="1035"/>
      <c r="BD549" s="1035"/>
      <c r="BS549" s="1064"/>
      <c r="BT549" s="1035"/>
      <c r="CG549" s="612"/>
      <c r="CI549" s="1035"/>
      <c r="DB549" s="1035"/>
      <c r="DC549" s="1035"/>
      <c r="DG549" s="1035"/>
      <c r="DH549" s="1035"/>
      <c r="DI549" s="1035"/>
      <c r="DJ549" s="1035"/>
      <c r="DK549" s="1035"/>
      <c r="DL549" s="1035"/>
    </row>
    <row r="550" spans="27:116">
      <c r="AA550" s="1035"/>
      <c r="AB550" s="1035"/>
      <c r="AC550" s="1035"/>
      <c r="AD550" s="1035"/>
      <c r="AE550" s="1035"/>
      <c r="AF550" s="1035"/>
      <c r="AG550" s="1035"/>
      <c r="AH550" s="1035"/>
      <c r="AN550" s="1035"/>
      <c r="AV550" s="1035"/>
      <c r="BD550" s="1035"/>
      <c r="BS550" s="1064"/>
      <c r="BT550" s="1035"/>
      <c r="CG550" s="612"/>
      <c r="CI550" s="1035"/>
      <c r="DB550" s="1035"/>
      <c r="DC550" s="1035"/>
      <c r="DG550" s="1035"/>
      <c r="DH550" s="1035"/>
      <c r="DI550" s="1035"/>
      <c r="DJ550" s="1035"/>
      <c r="DK550" s="1035"/>
      <c r="DL550" s="1035"/>
    </row>
    <row r="551" spans="27:116">
      <c r="AA551" s="1035"/>
      <c r="AB551" s="1035"/>
      <c r="AC551" s="1035"/>
      <c r="AD551" s="1035"/>
      <c r="AE551" s="1035"/>
      <c r="AF551" s="1035"/>
      <c r="AG551" s="1035"/>
      <c r="AH551" s="1035"/>
      <c r="AN551" s="1035"/>
      <c r="AV551" s="1035"/>
      <c r="BD551" s="1035"/>
      <c r="BS551" s="1064"/>
      <c r="BT551" s="1035"/>
      <c r="CG551" s="612"/>
      <c r="CI551" s="1035"/>
      <c r="DB551" s="1035"/>
      <c r="DC551" s="1035"/>
      <c r="DG551" s="1035"/>
      <c r="DH551" s="1035"/>
      <c r="DI551" s="1035"/>
      <c r="DJ551" s="1035"/>
      <c r="DK551" s="1035"/>
      <c r="DL551" s="1035"/>
    </row>
    <row r="552" spans="27:116">
      <c r="AA552" s="1035"/>
      <c r="AB552" s="1035"/>
      <c r="AC552" s="1035"/>
      <c r="AD552" s="1035"/>
      <c r="AE552" s="1035"/>
      <c r="AF552" s="1035"/>
      <c r="AG552" s="1035"/>
      <c r="AH552" s="1035"/>
      <c r="AN552" s="1035"/>
      <c r="AV552" s="1035"/>
      <c r="BD552" s="1035"/>
      <c r="BS552" s="1064"/>
      <c r="BT552" s="1035"/>
      <c r="CG552" s="612"/>
      <c r="CI552" s="1035"/>
      <c r="DB552" s="1035"/>
      <c r="DC552" s="1035"/>
      <c r="DG552" s="1035"/>
      <c r="DH552" s="1035"/>
      <c r="DI552" s="1035"/>
      <c r="DJ552" s="1035"/>
      <c r="DK552" s="1035"/>
      <c r="DL552" s="1035"/>
    </row>
    <row r="553" spans="27:116">
      <c r="AA553" s="1035"/>
      <c r="AB553" s="1035"/>
      <c r="AC553" s="1035"/>
      <c r="AD553" s="1035"/>
      <c r="AE553" s="1035"/>
      <c r="AF553" s="1035"/>
      <c r="AG553" s="1035"/>
      <c r="AH553" s="1035"/>
      <c r="AN553" s="1035"/>
      <c r="AV553" s="1035"/>
      <c r="BD553" s="1035"/>
      <c r="BS553" s="1064"/>
      <c r="BT553" s="1035"/>
      <c r="CG553" s="612"/>
      <c r="CI553" s="1035"/>
      <c r="DB553" s="1035"/>
      <c r="DC553" s="1035"/>
      <c r="DG553" s="1035"/>
      <c r="DH553" s="1035"/>
      <c r="DI553" s="1035"/>
      <c r="DJ553" s="1035"/>
      <c r="DK553" s="1035"/>
      <c r="DL553" s="1035"/>
    </row>
    <row r="554" spans="27:116">
      <c r="AA554" s="1035"/>
      <c r="AB554" s="1035"/>
      <c r="AC554" s="1035"/>
      <c r="AD554" s="1035"/>
      <c r="AE554" s="1035"/>
      <c r="AF554" s="1035"/>
      <c r="AG554" s="1035"/>
      <c r="AH554" s="1035"/>
      <c r="AN554" s="1035"/>
      <c r="AV554" s="1035"/>
      <c r="BD554" s="1035"/>
      <c r="BS554" s="1064"/>
      <c r="BT554" s="1035"/>
      <c r="CG554" s="612"/>
      <c r="CI554" s="1035"/>
      <c r="DB554" s="1035"/>
      <c r="DC554" s="1035"/>
      <c r="DG554" s="1035"/>
      <c r="DH554" s="1035"/>
      <c r="DI554" s="1035"/>
      <c r="DJ554" s="1035"/>
      <c r="DK554" s="1035"/>
      <c r="DL554" s="1035"/>
    </row>
    <row r="555" spans="27:116">
      <c r="AA555" s="1035"/>
      <c r="AB555" s="1035"/>
      <c r="AC555" s="1035"/>
      <c r="AD555" s="1035"/>
      <c r="AE555" s="1035"/>
      <c r="AF555" s="1035"/>
      <c r="AG555" s="1035"/>
      <c r="AH555" s="1035"/>
      <c r="AN555" s="1035"/>
      <c r="AV555" s="1035"/>
      <c r="BD555" s="1035"/>
      <c r="BS555" s="1064"/>
      <c r="BT555" s="1035"/>
      <c r="CG555" s="612"/>
      <c r="CI555" s="1035"/>
      <c r="DB555" s="1035"/>
      <c r="DC555" s="1035"/>
      <c r="DG555" s="1035"/>
      <c r="DH555" s="1035"/>
      <c r="DI555" s="1035"/>
      <c r="DJ555" s="1035"/>
      <c r="DK555" s="1035"/>
      <c r="DL555" s="1035"/>
    </row>
    <row r="556" spans="27:116">
      <c r="AA556" s="1035"/>
      <c r="AB556" s="1035"/>
      <c r="AC556" s="1035"/>
      <c r="AD556" s="1035"/>
      <c r="AE556" s="1035"/>
      <c r="AF556" s="1035"/>
      <c r="AG556" s="1035"/>
      <c r="AH556" s="1035"/>
      <c r="AN556" s="1035"/>
      <c r="AV556" s="1035"/>
      <c r="BD556" s="1035"/>
      <c r="BS556" s="1064"/>
      <c r="BT556" s="1035"/>
      <c r="CG556" s="612"/>
      <c r="CI556" s="1035"/>
      <c r="DB556" s="1035"/>
      <c r="DC556" s="1035"/>
      <c r="DG556" s="1035"/>
      <c r="DH556" s="1035"/>
      <c r="DI556" s="1035"/>
      <c r="DJ556" s="1035"/>
      <c r="DK556" s="1035"/>
      <c r="DL556" s="1035"/>
    </row>
    <row r="557" spans="27:116">
      <c r="AA557" s="1035"/>
      <c r="AB557" s="1035"/>
      <c r="AC557" s="1035"/>
      <c r="AD557" s="1035"/>
      <c r="AE557" s="1035"/>
      <c r="AF557" s="1035"/>
      <c r="AG557" s="1035"/>
      <c r="AH557" s="1035"/>
      <c r="AN557" s="1035"/>
      <c r="AV557" s="1035"/>
      <c r="BD557" s="1035"/>
      <c r="BS557" s="1064"/>
      <c r="BT557" s="1035"/>
      <c r="CG557" s="612"/>
      <c r="CI557" s="1035"/>
      <c r="DB557" s="1035"/>
      <c r="DC557" s="1035"/>
      <c r="DG557" s="1035"/>
      <c r="DH557" s="1035"/>
      <c r="DI557" s="1035"/>
      <c r="DJ557" s="1035"/>
      <c r="DK557" s="1035"/>
      <c r="DL557" s="1035"/>
    </row>
    <row r="558" spans="27:116">
      <c r="AA558" s="1035"/>
      <c r="AB558" s="1035"/>
      <c r="AC558" s="1035"/>
      <c r="AD558" s="1035"/>
      <c r="AE558" s="1035"/>
      <c r="AF558" s="1035"/>
      <c r="AG558" s="1035"/>
      <c r="AH558" s="1035"/>
      <c r="AN558" s="1035"/>
      <c r="AV558" s="1035"/>
      <c r="BD558" s="1035"/>
      <c r="BS558" s="1064"/>
      <c r="BT558" s="1035"/>
      <c r="CG558" s="612"/>
      <c r="CI558" s="1035"/>
      <c r="DB558" s="1035"/>
      <c r="DC558" s="1035"/>
      <c r="DG558" s="1035"/>
      <c r="DH558" s="1035"/>
      <c r="DI558" s="1035"/>
      <c r="DJ558" s="1035"/>
      <c r="DK558" s="1035"/>
      <c r="DL558" s="1035"/>
    </row>
    <row r="559" spans="27:116">
      <c r="AA559" s="1035"/>
      <c r="AB559" s="1035"/>
      <c r="AC559" s="1035"/>
      <c r="AD559" s="1035"/>
      <c r="AE559" s="1035"/>
      <c r="AF559" s="1035"/>
      <c r="AG559" s="1035"/>
      <c r="AH559" s="1035"/>
      <c r="AN559" s="1035"/>
      <c r="AV559" s="1035"/>
      <c r="BD559" s="1035"/>
      <c r="BS559" s="1064"/>
      <c r="BT559" s="1035"/>
      <c r="CG559" s="612"/>
      <c r="CI559" s="1035"/>
      <c r="DB559" s="1035"/>
      <c r="DC559" s="1035"/>
      <c r="DG559" s="1035"/>
      <c r="DH559" s="1035"/>
      <c r="DI559" s="1035"/>
      <c r="DJ559" s="1035"/>
      <c r="DK559" s="1035"/>
      <c r="DL559" s="1035"/>
    </row>
    <row r="560" spans="27:116">
      <c r="AA560" s="1035"/>
      <c r="AB560" s="1035"/>
      <c r="AC560" s="1035"/>
      <c r="AD560" s="1035"/>
      <c r="AE560" s="1035"/>
      <c r="AF560" s="1035"/>
      <c r="AG560" s="1035"/>
      <c r="AH560" s="1035"/>
      <c r="AN560" s="1035"/>
      <c r="AV560" s="1035"/>
      <c r="BD560" s="1035"/>
      <c r="BS560" s="1064"/>
      <c r="BT560" s="1035"/>
      <c r="CG560" s="612"/>
      <c r="CI560" s="1035"/>
      <c r="DB560" s="1035"/>
      <c r="DC560" s="1035"/>
      <c r="DG560" s="1035"/>
      <c r="DH560" s="1035"/>
      <c r="DI560" s="1035"/>
      <c r="DJ560" s="1035"/>
      <c r="DK560" s="1035"/>
      <c r="DL560" s="1035"/>
    </row>
    <row r="561" spans="27:116">
      <c r="AA561" s="1035"/>
      <c r="AB561" s="1035"/>
      <c r="AC561" s="1035"/>
      <c r="AD561" s="1035"/>
      <c r="AE561" s="1035"/>
      <c r="AF561" s="1035"/>
      <c r="AG561" s="1035"/>
      <c r="AH561" s="1035"/>
      <c r="AN561" s="1035"/>
      <c r="AV561" s="1035"/>
      <c r="BD561" s="1035"/>
      <c r="BS561" s="1064"/>
      <c r="BT561" s="1035"/>
      <c r="CG561" s="612"/>
      <c r="CI561" s="1035"/>
      <c r="DB561" s="1035"/>
      <c r="DC561" s="1035"/>
      <c r="DG561" s="1035"/>
      <c r="DH561" s="1035"/>
      <c r="DI561" s="1035"/>
      <c r="DJ561" s="1035"/>
      <c r="DK561" s="1035"/>
      <c r="DL561" s="1035"/>
    </row>
    <row r="562" spans="27:116">
      <c r="AA562" s="1035"/>
      <c r="AB562" s="1035"/>
      <c r="AC562" s="1035"/>
      <c r="AD562" s="1035"/>
      <c r="AE562" s="1035"/>
      <c r="AF562" s="1035"/>
      <c r="AG562" s="1035"/>
      <c r="AH562" s="1035"/>
      <c r="AN562" s="1035"/>
      <c r="AV562" s="1035"/>
      <c r="BD562" s="1035"/>
      <c r="BS562" s="1064"/>
      <c r="BT562" s="1035"/>
      <c r="CG562" s="612"/>
      <c r="CI562" s="1035"/>
      <c r="DB562" s="1035"/>
      <c r="DC562" s="1035"/>
      <c r="DG562" s="1035"/>
      <c r="DH562" s="1035"/>
      <c r="DI562" s="1035"/>
      <c r="DJ562" s="1035"/>
      <c r="DK562" s="1035"/>
      <c r="DL562" s="1035"/>
    </row>
    <row r="563" spans="27:116">
      <c r="AA563" s="1035"/>
      <c r="AB563" s="1035"/>
      <c r="AC563" s="1035"/>
      <c r="AD563" s="1035"/>
      <c r="AE563" s="1035"/>
      <c r="AF563" s="1035"/>
      <c r="AG563" s="1035"/>
      <c r="AH563" s="1035"/>
      <c r="AN563" s="1035"/>
      <c r="AV563" s="1035"/>
      <c r="BD563" s="1035"/>
      <c r="BS563" s="1064"/>
      <c r="BT563" s="1035"/>
      <c r="CG563" s="612"/>
      <c r="CI563" s="1035"/>
      <c r="DB563" s="1035"/>
      <c r="DC563" s="1035"/>
      <c r="DG563" s="1035"/>
      <c r="DH563" s="1035"/>
      <c r="DI563" s="1035"/>
      <c r="DJ563" s="1035"/>
      <c r="DK563" s="1035"/>
      <c r="DL563" s="1035"/>
    </row>
    <row r="564" spans="27:116">
      <c r="AA564" s="1035"/>
      <c r="AB564" s="1035"/>
      <c r="AC564" s="1035"/>
      <c r="AD564" s="1035"/>
      <c r="AE564" s="1035"/>
      <c r="AF564" s="1035"/>
      <c r="AG564" s="1035"/>
      <c r="AH564" s="1035"/>
      <c r="AN564" s="1035"/>
      <c r="AV564" s="1035"/>
      <c r="BD564" s="1035"/>
      <c r="BS564" s="1064"/>
      <c r="BT564" s="1035"/>
      <c r="CG564" s="612"/>
      <c r="CI564" s="1035"/>
      <c r="DB564" s="1035"/>
      <c r="DC564" s="1035"/>
      <c r="DG564" s="1035"/>
      <c r="DH564" s="1035"/>
      <c r="DI564" s="1035"/>
      <c r="DJ564" s="1035"/>
      <c r="DK564" s="1035"/>
      <c r="DL564" s="1035"/>
    </row>
    <row r="565" spans="27:116">
      <c r="AA565" s="1035"/>
      <c r="AB565" s="1035"/>
      <c r="AC565" s="1035"/>
      <c r="AD565" s="1035"/>
      <c r="AE565" s="1035"/>
      <c r="AF565" s="1035"/>
      <c r="AG565" s="1035"/>
      <c r="AH565" s="1035"/>
      <c r="AN565" s="1035"/>
      <c r="AV565" s="1035"/>
      <c r="BD565" s="1035"/>
      <c r="BS565" s="1064"/>
      <c r="BT565" s="1035"/>
      <c r="CG565" s="612"/>
      <c r="CI565" s="1035"/>
      <c r="DB565" s="1035"/>
      <c r="DC565" s="1035"/>
      <c r="DG565" s="1035"/>
      <c r="DH565" s="1035"/>
      <c r="DI565" s="1035"/>
      <c r="DJ565" s="1035"/>
      <c r="DK565" s="1035"/>
      <c r="DL565" s="1035"/>
    </row>
    <row r="566" spans="27:116">
      <c r="AA566" s="1035"/>
      <c r="AB566" s="1035"/>
      <c r="AC566" s="1035"/>
      <c r="AD566" s="1035"/>
      <c r="AE566" s="1035"/>
      <c r="AF566" s="1035"/>
      <c r="AG566" s="1035"/>
      <c r="AH566" s="1035"/>
      <c r="AN566" s="1035"/>
      <c r="AV566" s="1035"/>
      <c r="BD566" s="1035"/>
      <c r="BS566" s="1064"/>
      <c r="BT566" s="1035"/>
      <c r="CG566" s="612"/>
      <c r="CI566" s="1035"/>
      <c r="DB566" s="1035"/>
      <c r="DC566" s="1035"/>
      <c r="DG566" s="1035"/>
      <c r="DH566" s="1035"/>
      <c r="DI566" s="1035"/>
      <c r="DJ566" s="1035"/>
      <c r="DK566" s="1035"/>
      <c r="DL566" s="1035"/>
    </row>
    <row r="567" spans="27:116">
      <c r="AA567" s="1035"/>
      <c r="AB567" s="1035"/>
      <c r="AC567" s="1035"/>
      <c r="AD567" s="1035"/>
      <c r="AE567" s="1035"/>
      <c r="AF567" s="1035"/>
      <c r="AG567" s="1035"/>
      <c r="AH567" s="1035"/>
      <c r="AN567" s="1035"/>
      <c r="AV567" s="1035"/>
      <c r="BD567" s="1035"/>
      <c r="BS567" s="1064"/>
      <c r="BT567" s="1035"/>
      <c r="CG567" s="612"/>
      <c r="CI567" s="1035"/>
      <c r="DB567" s="1035"/>
      <c r="DC567" s="1035"/>
      <c r="DG567" s="1035"/>
      <c r="DH567" s="1035"/>
      <c r="DI567" s="1035"/>
      <c r="DJ567" s="1035"/>
      <c r="DK567" s="1035"/>
      <c r="DL567" s="1035"/>
    </row>
    <row r="568" spans="27:116">
      <c r="AA568" s="1035"/>
      <c r="AB568" s="1035"/>
      <c r="AC568" s="1035"/>
      <c r="AD568" s="1035"/>
      <c r="AE568" s="1035"/>
      <c r="AF568" s="1035"/>
      <c r="AG568" s="1035"/>
      <c r="AH568" s="1035"/>
      <c r="AN568" s="1035"/>
      <c r="AV568" s="1035"/>
      <c r="BD568" s="1035"/>
      <c r="BS568" s="1064"/>
      <c r="BT568" s="1035"/>
      <c r="CG568" s="612"/>
      <c r="CI568" s="1035"/>
      <c r="DB568" s="1035"/>
      <c r="DC568" s="1035"/>
      <c r="DG568" s="1035"/>
      <c r="DH568" s="1035"/>
      <c r="DI568" s="1035"/>
      <c r="DJ568" s="1035"/>
      <c r="DK568" s="1035"/>
      <c r="DL568" s="1035"/>
    </row>
    <row r="569" spans="27:116">
      <c r="AA569" s="1035"/>
      <c r="AB569" s="1035"/>
      <c r="AC569" s="1035"/>
      <c r="AD569" s="1035"/>
      <c r="AE569" s="1035"/>
      <c r="AF569" s="1035"/>
      <c r="AG569" s="1035"/>
      <c r="AH569" s="1035"/>
      <c r="AN569" s="1035"/>
      <c r="AV569" s="1035"/>
      <c r="BD569" s="1035"/>
      <c r="BS569" s="1064"/>
      <c r="BT569" s="1035"/>
      <c r="CG569" s="612"/>
      <c r="CI569" s="1035"/>
      <c r="DB569" s="1035"/>
      <c r="DC569" s="1035"/>
      <c r="DG569" s="1035"/>
      <c r="DH569" s="1035"/>
      <c r="DI569" s="1035"/>
      <c r="DJ569" s="1035"/>
      <c r="DK569" s="1035"/>
      <c r="DL569" s="1035"/>
    </row>
    <row r="570" spans="27:116">
      <c r="AA570" s="1035"/>
      <c r="AB570" s="1035"/>
      <c r="AC570" s="1035"/>
      <c r="AD570" s="1035"/>
      <c r="AE570" s="1035"/>
      <c r="AF570" s="1035"/>
      <c r="AG570" s="1035"/>
      <c r="AH570" s="1035"/>
      <c r="AN570" s="1035"/>
      <c r="AV570" s="1035"/>
      <c r="BD570" s="1035"/>
      <c r="BS570" s="1064"/>
      <c r="BT570" s="1035"/>
      <c r="CG570" s="612"/>
      <c r="CI570" s="1035"/>
      <c r="DB570" s="1035"/>
      <c r="DC570" s="1035"/>
      <c r="DG570" s="1035"/>
      <c r="DH570" s="1035"/>
      <c r="DI570" s="1035"/>
      <c r="DJ570" s="1035"/>
      <c r="DK570" s="1035"/>
      <c r="DL570" s="1035"/>
    </row>
    <row r="571" spans="27:116">
      <c r="AA571" s="1035"/>
      <c r="AB571" s="1035"/>
      <c r="AC571" s="1035"/>
      <c r="AD571" s="1035"/>
      <c r="AE571" s="1035"/>
      <c r="AF571" s="1035"/>
      <c r="AG571" s="1035"/>
      <c r="AH571" s="1035"/>
      <c r="AN571" s="1035"/>
      <c r="AV571" s="1035"/>
      <c r="BD571" s="1035"/>
      <c r="BS571" s="1064"/>
      <c r="BT571" s="1035"/>
      <c r="CG571" s="612"/>
      <c r="CI571" s="1035"/>
      <c r="DB571" s="1035"/>
      <c r="DC571" s="1035"/>
      <c r="DG571" s="1035"/>
      <c r="DH571" s="1035"/>
      <c r="DI571" s="1035"/>
      <c r="DJ571" s="1035"/>
      <c r="DK571" s="1035"/>
      <c r="DL571" s="1035"/>
    </row>
    <row r="572" spans="27:116">
      <c r="AA572" s="1035"/>
      <c r="AB572" s="1035"/>
      <c r="AC572" s="1035"/>
      <c r="AD572" s="1035"/>
      <c r="AE572" s="1035"/>
      <c r="AF572" s="1035"/>
      <c r="AG572" s="1035"/>
      <c r="AH572" s="1035"/>
      <c r="AN572" s="1035"/>
      <c r="AV572" s="1035"/>
      <c r="BD572" s="1035"/>
      <c r="BS572" s="1064"/>
      <c r="BT572" s="1035"/>
      <c r="CG572" s="612"/>
      <c r="CI572" s="1035"/>
      <c r="DB572" s="1035"/>
      <c r="DC572" s="1035"/>
      <c r="DG572" s="1035"/>
      <c r="DH572" s="1035"/>
      <c r="DI572" s="1035"/>
      <c r="DJ572" s="1035"/>
      <c r="DK572" s="1035"/>
      <c r="DL572" s="1035"/>
    </row>
    <row r="573" spans="27:116">
      <c r="AA573" s="1035"/>
      <c r="AB573" s="1035"/>
      <c r="AC573" s="1035"/>
      <c r="AD573" s="1035"/>
      <c r="AE573" s="1035"/>
      <c r="AF573" s="1035"/>
      <c r="AG573" s="1035"/>
      <c r="AH573" s="1035"/>
      <c r="AN573" s="1035"/>
      <c r="AV573" s="1035"/>
      <c r="BD573" s="1035"/>
      <c r="BS573" s="1064"/>
      <c r="BT573" s="1035"/>
      <c r="CG573" s="612"/>
      <c r="CI573" s="1035"/>
      <c r="DB573" s="1035"/>
      <c r="DC573" s="1035"/>
      <c r="DG573" s="1035"/>
      <c r="DH573" s="1035"/>
      <c r="DI573" s="1035"/>
      <c r="DJ573" s="1035"/>
      <c r="DK573" s="1035"/>
      <c r="DL573" s="1035"/>
    </row>
    <row r="574" spans="27:116">
      <c r="AA574" s="1035"/>
      <c r="AB574" s="1035"/>
      <c r="AC574" s="1035"/>
      <c r="AD574" s="1035"/>
      <c r="AE574" s="1035"/>
      <c r="AF574" s="1035"/>
      <c r="AG574" s="1035"/>
      <c r="AH574" s="1035"/>
      <c r="AN574" s="1035"/>
      <c r="AV574" s="1035"/>
      <c r="BD574" s="1035"/>
      <c r="BS574" s="1064"/>
      <c r="BT574" s="1035"/>
      <c r="CG574" s="612"/>
      <c r="CI574" s="1035"/>
      <c r="DB574" s="1035"/>
      <c r="DC574" s="1035"/>
      <c r="DG574" s="1035"/>
      <c r="DH574" s="1035"/>
      <c r="DI574" s="1035"/>
      <c r="DJ574" s="1035"/>
      <c r="DK574" s="1035"/>
      <c r="DL574" s="1035"/>
    </row>
    <row r="575" spans="27:116">
      <c r="AA575" s="1035"/>
      <c r="AB575" s="1035"/>
      <c r="AC575" s="1035"/>
      <c r="AD575" s="1035"/>
      <c r="AE575" s="1035"/>
      <c r="AF575" s="1035"/>
      <c r="AG575" s="1035"/>
      <c r="AH575" s="1035"/>
      <c r="AN575" s="1035"/>
      <c r="AV575" s="1035"/>
      <c r="BD575" s="1035"/>
      <c r="BS575" s="1064"/>
      <c r="BT575" s="1035"/>
      <c r="CG575" s="612"/>
      <c r="CI575" s="1035"/>
      <c r="DB575" s="1035"/>
      <c r="DC575" s="1035"/>
      <c r="DG575" s="1035"/>
      <c r="DH575" s="1035"/>
      <c r="DI575" s="1035"/>
      <c r="DJ575" s="1035"/>
      <c r="DK575" s="1035"/>
      <c r="DL575" s="1035"/>
    </row>
    <row r="576" spans="27:116">
      <c r="AA576" s="1035"/>
      <c r="AB576" s="1035"/>
      <c r="AC576" s="1035"/>
      <c r="AD576" s="1035"/>
      <c r="AE576" s="1035"/>
      <c r="AF576" s="1035"/>
      <c r="AG576" s="1035"/>
      <c r="AH576" s="1035"/>
      <c r="AN576" s="1035"/>
      <c r="AV576" s="1035"/>
      <c r="BD576" s="1035"/>
      <c r="BS576" s="1064"/>
      <c r="BT576" s="1035"/>
      <c r="CG576" s="612"/>
      <c r="CI576" s="1035"/>
      <c r="DB576" s="1035"/>
      <c r="DC576" s="1035"/>
      <c r="DG576" s="1035"/>
      <c r="DH576" s="1035"/>
      <c r="DI576" s="1035"/>
      <c r="DJ576" s="1035"/>
      <c r="DK576" s="1035"/>
      <c r="DL576" s="1035"/>
    </row>
    <row r="577" spans="27:116">
      <c r="AA577" s="1035"/>
      <c r="AB577" s="1035"/>
      <c r="AC577" s="1035"/>
      <c r="AD577" s="1035"/>
      <c r="AE577" s="1035"/>
      <c r="AF577" s="1035"/>
      <c r="AG577" s="1035"/>
      <c r="AH577" s="1035"/>
      <c r="AN577" s="1035"/>
      <c r="AV577" s="1035"/>
      <c r="BD577" s="1035"/>
      <c r="BS577" s="1064"/>
      <c r="BT577" s="1035"/>
      <c r="CG577" s="612"/>
      <c r="CI577" s="1035"/>
      <c r="DB577" s="1035"/>
      <c r="DC577" s="1035"/>
      <c r="DG577" s="1035"/>
      <c r="DH577" s="1035"/>
      <c r="DI577" s="1035"/>
      <c r="DJ577" s="1035"/>
      <c r="DK577" s="1035"/>
      <c r="DL577" s="1035"/>
    </row>
    <row r="578" spans="27:116">
      <c r="AA578" s="1035"/>
      <c r="AB578" s="1035"/>
      <c r="AC578" s="1035"/>
      <c r="AD578" s="1035"/>
      <c r="AE578" s="1035"/>
      <c r="AF578" s="1035"/>
      <c r="AG578" s="1035"/>
      <c r="AH578" s="1035"/>
      <c r="AN578" s="1035"/>
      <c r="AV578" s="1035"/>
      <c r="BD578" s="1035"/>
      <c r="BS578" s="1064"/>
      <c r="BT578" s="1035"/>
      <c r="CG578" s="612"/>
      <c r="CI578" s="1035"/>
      <c r="DB578" s="1035"/>
      <c r="DC578" s="1035"/>
      <c r="DG578" s="1035"/>
      <c r="DH578" s="1035"/>
      <c r="DI578" s="1035"/>
      <c r="DJ578" s="1035"/>
      <c r="DK578" s="1035"/>
      <c r="DL578" s="1035"/>
    </row>
    <row r="579" spans="27:116">
      <c r="AA579" s="1035"/>
      <c r="AB579" s="1035"/>
      <c r="AC579" s="1035"/>
      <c r="AD579" s="1035"/>
      <c r="AE579" s="1035"/>
      <c r="AF579" s="1035"/>
      <c r="AG579" s="1035"/>
      <c r="AH579" s="1035"/>
      <c r="AN579" s="1035"/>
      <c r="AV579" s="1035"/>
      <c r="BD579" s="1035"/>
      <c r="BS579" s="1064"/>
      <c r="BT579" s="1035"/>
      <c r="CG579" s="612"/>
      <c r="CI579" s="1035"/>
      <c r="DB579" s="1035"/>
      <c r="DC579" s="1035"/>
      <c r="DG579" s="1035"/>
      <c r="DH579" s="1035"/>
      <c r="DI579" s="1035"/>
      <c r="DJ579" s="1035"/>
      <c r="DK579" s="1035"/>
      <c r="DL579" s="1035"/>
    </row>
    <row r="580" spans="27:116">
      <c r="AA580" s="1035"/>
      <c r="AB580" s="1035"/>
      <c r="AC580" s="1035"/>
      <c r="AD580" s="1035"/>
      <c r="AE580" s="1035"/>
      <c r="AF580" s="1035"/>
      <c r="AG580" s="1035"/>
      <c r="AH580" s="1035"/>
      <c r="AN580" s="1035"/>
      <c r="AV580" s="1035"/>
      <c r="BD580" s="1035"/>
      <c r="BS580" s="1064"/>
      <c r="BT580" s="1035"/>
      <c r="CG580" s="612"/>
      <c r="CI580" s="1035"/>
      <c r="DB580" s="1035"/>
      <c r="DC580" s="1035"/>
      <c r="DG580" s="1035"/>
      <c r="DH580" s="1035"/>
      <c r="DI580" s="1035"/>
      <c r="DJ580" s="1035"/>
      <c r="DK580" s="1035"/>
      <c r="DL580" s="1035"/>
    </row>
    <row r="581" spans="27:116">
      <c r="AA581" s="1035"/>
      <c r="AB581" s="1035"/>
      <c r="AC581" s="1035"/>
      <c r="AD581" s="1035"/>
      <c r="AE581" s="1035"/>
      <c r="AF581" s="1035"/>
      <c r="AG581" s="1035"/>
      <c r="AH581" s="1035"/>
      <c r="AN581" s="1035"/>
      <c r="AV581" s="1035"/>
      <c r="BD581" s="1035"/>
      <c r="BS581" s="1064"/>
      <c r="BT581" s="1035"/>
      <c r="CG581" s="612"/>
      <c r="CI581" s="1035"/>
      <c r="DB581" s="1035"/>
      <c r="DC581" s="1035"/>
      <c r="DG581" s="1035"/>
      <c r="DH581" s="1035"/>
      <c r="DI581" s="1035"/>
      <c r="DJ581" s="1035"/>
      <c r="DK581" s="1035"/>
      <c r="DL581" s="1035"/>
    </row>
    <row r="582" spans="27:116">
      <c r="AA582" s="1035"/>
      <c r="AB582" s="1035"/>
      <c r="AC582" s="1035"/>
      <c r="AD582" s="1035"/>
      <c r="AE582" s="1035"/>
      <c r="AF582" s="1035"/>
      <c r="AG582" s="1035"/>
      <c r="AH582" s="1035"/>
      <c r="AN582" s="1035"/>
      <c r="AV582" s="1035"/>
      <c r="BD582" s="1035"/>
      <c r="BS582" s="1064"/>
      <c r="BT582" s="1035"/>
      <c r="CG582" s="612"/>
      <c r="CI582" s="1035"/>
      <c r="DB582" s="1035"/>
      <c r="DC582" s="1035"/>
      <c r="DG582" s="1035"/>
      <c r="DH582" s="1035"/>
      <c r="DI582" s="1035"/>
      <c r="DJ582" s="1035"/>
      <c r="DK582" s="1035"/>
      <c r="DL582" s="1035"/>
    </row>
    <row r="583" spans="27:116">
      <c r="AA583" s="1035"/>
      <c r="AB583" s="1035"/>
      <c r="AC583" s="1035"/>
      <c r="AD583" s="1035"/>
      <c r="AE583" s="1035"/>
      <c r="AF583" s="1035"/>
      <c r="AG583" s="1035"/>
      <c r="AH583" s="1035"/>
      <c r="AN583" s="1035"/>
      <c r="AV583" s="1035"/>
      <c r="BD583" s="1035"/>
      <c r="BS583" s="1064"/>
      <c r="BT583" s="1035"/>
      <c r="CG583" s="612"/>
      <c r="CI583" s="1035"/>
      <c r="DB583" s="1035"/>
      <c r="DC583" s="1035"/>
      <c r="DG583" s="1035"/>
      <c r="DH583" s="1035"/>
      <c r="DI583" s="1035"/>
      <c r="DJ583" s="1035"/>
      <c r="DK583" s="1035"/>
      <c r="DL583" s="1035"/>
    </row>
    <row r="584" spans="27:116">
      <c r="AA584" s="1035"/>
      <c r="AB584" s="1035"/>
      <c r="AC584" s="1035"/>
      <c r="AD584" s="1035"/>
      <c r="AE584" s="1035"/>
      <c r="AF584" s="1035"/>
      <c r="AG584" s="1035"/>
      <c r="AH584" s="1035"/>
      <c r="AN584" s="1035"/>
      <c r="AV584" s="1035"/>
      <c r="BD584" s="1035"/>
      <c r="BS584" s="1064"/>
      <c r="BT584" s="1035"/>
      <c r="CG584" s="612"/>
      <c r="CI584" s="1035"/>
      <c r="DB584" s="1035"/>
      <c r="DC584" s="1035"/>
      <c r="DG584" s="1035"/>
      <c r="DH584" s="1035"/>
      <c r="DI584" s="1035"/>
      <c r="DJ584" s="1035"/>
      <c r="DK584" s="1035"/>
      <c r="DL584" s="1035"/>
    </row>
    <row r="585" spans="27:116">
      <c r="AA585" s="1035"/>
      <c r="AB585" s="1035"/>
      <c r="AC585" s="1035"/>
      <c r="AD585" s="1035"/>
      <c r="AE585" s="1035"/>
      <c r="AF585" s="1035"/>
      <c r="AG585" s="1035"/>
      <c r="AH585" s="1035"/>
      <c r="AN585" s="1035"/>
      <c r="AV585" s="1035"/>
      <c r="BD585" s="1035"/>
      <c r="BS585" s="1064"/>
      <c r="BT585" s="1035"/>
      <c r="CG585" s="612"/>
      <c r="CI585" s="1035"/>
      <c r="DB585" s="1035"/>
      <c r="DC585" s="1035"/>
      <c r="DG585" s="1035"/>
      <c r="DH585" s="1035"/>
      <c r="DI585" s="1035"/>
      <c r="DJ585" s="1035"/>
      <c r="DK585" s="1035"/>
      <c r="DL585" s="1035"/>
    </row>
    <row r="586" spans="27:116">
      <c r="AA586" s="1035"/>
      <c r="AB586" s="1035"/>
      <c r="AC586" s="1035"/>
      <c r="AD586" s="1035"/>
      <c r="AE586" s="1035"/>
      <c r="AF586" s="1035"/>
      <c r="AG586" s="1035"/>
      <c r="AH586" s="1035"/>
      <c r="AN586" s="1035"/>
      <c r="AV586" s="1035"/>
      <c r="BD586" s="1035"/>
      <c r="BS586" s="1064"/>
      <c r="BT586" s="1035"/>
      <c r="CG586" s="612"/>
      <c r="CI586" s="1035"/>
      <c r="DB586" s="1035"/>
      <c r="DC586" s="1035"/>
      <c r="DG586" s="1035"/>
      <c r="DH586" s="1035"/>
      <c r="DI586" s="1035"/>
      <c r="DJ586" s="1035"/>
      <c r="DK586" s="1035"/>
      <c r="DL586" s="1035"/>
    </row>
    <row r="587" spans="27:116">
      <c r="AA587" s="1035"/>
      <c r="AB587" s="1035"/>
      <c r="AC587" s="1035"/>
      <c r="AD587" s="1035"/>
      <c r="AE587" s="1035"/>
      <c r="AF587" s="1035"/>
      <c r="AG587" s="1035"/>
      <c r="AH587" s="1035"/>
      <c r="AN587" s="1035"/>
      <c r="AV587" s="1035"/>
      <c r="BD587" s="1035"/>
      <c r="BS587" s="1064"/>
      <c r="BT587" s="1035"/>
      <c r="CG587" s="612"/>
      <c r="CI587" s="1035"/>
      <c r="DB587" s="1035"/>
      <c r="DC587" s="1035"/>
      <c r="DG587" s="1035"/>
      <c r="DH587" s="1035"/>
      <c r="DI587" s="1035"/>
      <c r="DJ587" s="1035"/>
      <c r="DK587" s="1035"/>
      <c r="DL587" s="1035"/>
    </row>
    <row r="588" spans="27:116">
      <c r="AA588" s="1035"/>
      <c r="AB588" s="1035"/>
      <c r="AC588" s="1035"/>
      <c r="AD588" s="1035"/>
      <c r="AE588" s="1035"/>
      <c r="AF588" s="1035"/>
      <c r="AG588" s="1035"/>
      <c r="AH588" s="1035"/>
      <c r="AN588" s="1035"/>
      <c r="AV588" s="1035"/>
      <c r="BD588" s="1035"/>
      <c r="BS588" s="1064"/>
      <c r="BT588" s="1035"/>
      <c r="CG588" s="612"/>
      <c r="CI588" s="1035"/>
      <c r="DB588" s="1035"/>
      <c r="DC588" s="1035"/>
      <c r="DG588" s="1035"/>
      <c r="DH588" s="1035"/>
      <c r="DI588" s="1035"/>
      <c r="DJ588" s="1035"/>
      <c r="DK588" s="1035"/>
      <c r="DL588" s="1035"/>
    </row>
    <row r="589" spans="27:116">
      <c r="AA589" s="1035"/>
      <c r="AB589" s="1035"/>
      <c r="AC589" s="1035"/>
      <c r="AD589" s="1035"/>
      <c r="AE589" s="1035"/>
      <c r="AF589" s="1035"/>
      <c r="AG589" s="1035"/>
      <c r="AH589" s="1035"/>
      <c r="AN589" s="1035"/>
      <c r="AV589" s="1035"/>
      <c r="BD589" s="1035"/>
      <c r="BS589" s="1064"/>
      <c r="BT589" s="1035"/>
      <c r="CG589" s="612"/>
      <c r="CI589" s="1035"/>
      <c r="DB589" s="1035"/>
      <c r="DC589" s="1035"/>
      <c r="DG589" s="1035"/>
      <c r="DH589" s="1035"/>
      <c r="DI589" s="1035"/>
      <c r="DJ589" s="1035"/>
      <c r="DK589" s="1035"/>
      <c r="DL589" s="1035"/>
    </row>
    <row r="590" spans="27:116">
      <c r="AA590" s="1035"/>
      <c r="AB590" s="1035"/>
      <c r="AC590" s="1035"/>
      <c r="AD590" s="1035"/>
      <c r="AE590" s="1035"/>
      <c r="AF590" s="1035"/>
      <c r="AG590" s="1035"/>
      <c r="AH590" s="1035"/>
      <c r="AN590" s="1035"/>
      <c r="AV590" s="1035"/>
      <c r="BD590" s="1035"/>
      <c r="BS590" s="1064"/>
      <c r="BT590" s="1035"/>
      <c r="CG590" s="612"/>
      <c r="CI590" s="1035"/>
      <c r="DB590" s="1035"/>
      <c r="DC590" s="1035"/>
      <c r="DG590" s="1035"/>
      <c r="DH590" s="1035"/>
      <c r="DI590" s="1035"/>
      <c r="DJ590" s="1035"/>
      <c r="DK590" s="1035"/>
      <c r="DL590" s="1035"/>
    </row>
    <row r="591" spans="27:116">
      <c r="AA591" s="1035"/>
      <c r="AB591" s="1035"/>
      <c r="AC591" s="1035"/>
      <c r="AD591" s="1035"/>
      <c r="AE591" s="1035"/>
      <c r="AF591" s="1035"/>
      <c r="AG591" s="1035"/>
      <c r="AH591" s="1035"/>
      <c r="AN591" s="1035"/>
      <c r="AV591" s="1035"/>
      <c r="BD591" s="1035"/>
      <c r="BS591" s="1064"/>
      <c r="BT591" s="1035"/>
      <c r="CG591" s="612"/>
      <c r="CI591" s="1035"/>
      <c r="DB591" s="1035"/>
      <c r="DC591" s="1035"/>
      <c r="DG591" s="1035"/>
      <c r="DH591" s="1035"/>
      <c r="DI591" s="1035"/>
      <c r="DJ591" s="1035"/>
      <c r="DK591" s="1035"/>
      <c r="DL591" s="1035"/>
    </row>
    <row r="592" spans="27:116">
      <c r="AA592" s="1035"/>
      <c r="AB592" s="1035"/>
      <c r="AC592" s="1035"/>
      <c r="AD592" s="1035"/>
      <c r="AE592" s="1035"/>
      <c r="AF592" s="1035"/>
      <c r="AG592" s="1035"/>
      <c r="AH592" s="1035"/>
      <c r="AN592" s="1035"/>
      <c r="AV592" s="1035"/>
      <c r="BD592" s="1035"/>
      <c r="BS592" s="1064"/>
      <c r="BT592" s="1035"/>
      <c r="CG592" s="612"/>
      <c r="CI592" s="1035"/>
      <c r="DB592" s="1035"/>
      <c r="DC592" s="1035"/>
      <c r="DG592" s="1035"/>
      <c r="DH592" s="1035"/>
      <c r="DI592" s="1035"/>
      <c r="DJ592" s="1035"/>
      <c r="DK592" s="1035"/>
      <c r="DL592" s="1035"/>
    </row>
    <row r="593" spans="27:116">
      <c r="AA593" s="1035"/>
      <c r="AB593" s="1035"/>
      <c r="AC593" s="1035"/>
      <c r="AD593" s="1035"/>
      <c r="AE593" s="1035"/>
      <c r="AF593" s="1035"/>
      <c r="AG593" s="1035"/>
      <c r="AH593" s="1035"/>
      <c r="AN593" s="1035"/>
      <c r="AV593" s="1035"/>
      <c r="BD593" s="1035"/>
      <c r="BS593" s="1064"/>
      <c r="BT593" s="1035"/>
      <c r="CG593" s="612"/>
      <c r="CI593" s="1035"/>
      <c r="DB593" s="1035"/>
      <c r="DC593" s="1035"/>
      <c r="DG593" s="1035"/>
      <c r="DH593" s="1035"/>
      <c r="DI593" s="1035"/>
      <c r="DJ593" s="1035"/>
      <c r="DK593" s="1035"/>
      <c r="DL593" s="1035"/>
    </row>
    <row r="594" spans="27:116">
      <c r="AA594" s="1035"/>
      <c r="AB594" s="1035"/>
      <c r="AC594" s="1035"/>
      <c r="AD594" s="1035"/>
      <c r="AE594" s="1035"/>
      <c r="AF594" s="1035"/>
      <c r="AG594" s="1035"/>
      <c r="AH594" s="1035"/>
      <c r="AN594" s="1035"/>
      <c r="AV594" s="1035"/>
      <c r="BD594" s="1035"/>
      <c r="BS594" s="1064"/>
      <c r="BT594" s="1035"/>
      <c r="CG594" s="612"/>
      <c r="CI594" s="1035"/>
      <c r="DB594" s="1035"/>
      <c r="DC594" s="1035"/>
      <c r="DG594" s="1035"/>
      <c r="DH594" s="1035"/>
      <c r="DI594" s="1035"/>
      <c r="DJ594" s="1035"/>
      <c r="DK594" s="1035"/>
      <c r="DL594" s="1035"/>
    </row>
    <row r="595" spans="27:116">
      <c r="AA595" s="1035"/>
      <c r="AB595" s="1035"/>
      <c r="AC595" s="1035"/>
      <c r="AD595" s="1035"/>
      <c r="AE595" s="1035"/>
      <c r="AF595" s="1035"/>
      <c r="AG595" s="1035"/>
      <c r="AH595" s="1035"/>
      <c r="AN595" s="1035"/>
      <c r="AV595" s="1035"/>
      <c r="BD595" s="1035"/>
      <c r="BS595" s="1064"/>
      <c r="BT595" s="1035"/>
      <c r="CG595" s="612"/>
      <c r="CI595" s="1035"/>
      <c r="DB595" s="1035"/>
      <c r="DC595" s="1035"/>
      <c r="DG595" s="1035"/>
      <c r="DH595" s="1035"/>
      <c r="DI595" s="1035"/>
      <c r="DJ595" s="1035"/>
      <c r="DK595" s="1035"/>
      <c r="DL595" s="1035"/>
    </row>
    <row r="596" spans="27:116">
      <c r="AA596" s="1035"/>
      <c r="AB596" s="1035"/>
      <c r="AC596" s="1035"/>
      <c r="AD596" s="1035"/>
      <c r="AE596" s="1035"/>
      <c r="AF596" s="1035"/>
      <c r="AG596" s="1035"/>
      <c r="AH596" s="1035"/>
      <c r="AN596" s="1035"/>
      <c r="AV596" s="1035"/>
      <c r="BD596" s="1035"/>
      <c r="BS596" s="1064"/>
      <c r="BT596" s="1035"/>
      <c r="CG596" s="612"/>
      <c r="CI596" s="1035"/>
      <c r="DB596" s="1035"/>
      <c r="DC596" s="1035"/>
      <c r="DG596" s="1035"/>
      <c r="DH596" s="1035"/>
      <c r="DI596" s="1035"/>
      <c r="DJ596" s="1035"/>
      <c r="DK596" s="1035"/>
      <c r="DL596" s="1035"/>
    </row>
    <row r="597" spans="27:116">
      <c r="AA597" s="1035"/>
      <c r="AB597" s="1035"/>
      <c r="AC597" s="1035"/>
      <c r="AD597" s="1035"/>
      <c r="AE597" s="1035"/>
      <c r="AF597" s="1035"/>
      <c r="AG597" s="1035"/>
      <c r="AH597" s="1035"/>
      <c r="AN597" s="1035"/>
      <c r="AV597" s="1035"/>
      <c r="BD597" s="1035"/>
      <c r="BS597" s="1064"/>
      <c r="BT597" s="1035"/>
      <c r="CG597" s="612"/>
      <c r="CI597" s="1035"/>
      <c r="DB597" s="1035"/>
      <c r="DC597" s="1035"/>
      <c r="DG597" s="1035"/>
      <c r="DH597" s="1035"/>
      <c r="DI597" s="1035"/>
      <c r="DJ597" s="1035"/>
      <c r="DK597" s="1035"/>
      <c r="DL597" s="1035"/>
    </row>
    <row r="598" spans="27:116">
      <c r="AA598" s="1035"/>
      <c r="AB598" s="1035"/>
      <c r="AC598" s="1035"/>
      <c r="AD598" s="1035"/>
      <c r="AE598" s="1035"/>
      <c r="AF598" s="1035"/>
      <c r="AG598" s="1035"/>
      <c r="AH598" s="1035"/>
      <c r="AN598" s="1035"/>
      <c r="AV598" s="1035"/>
      <c r="BD598" s="1035"/>
      <c r="BS598" s="1064"/>
      <c r="BT598" s="1035"/>
      <c r="CG598" s="612"/>
      <c r="CI598" s="1035"/>
      <c r="DB598" s="1035"/>
      <c r="DC598" s="1035"/>
      <c r="DG598" s="1035"/>
      <c r="DH598" s="1035"/>
      <c r="DI598" s="1035"/>
      <c r="DJ598" s="1035"/>
      <c r="DK598" s="1035"/>
      <c r="DL598" s="1035"/>
    </row>
    <row r="599" spans="27:116">
      <c r="AA599" s="1035"/>
      <c r="AB599" s="1035"/>
      <c r="AC599" s="1035"/>
      <c r="AD599" s="1035"/>
      <c r="AE599" s="1035"/>
      <c r="AF599" s="1035"/>
      <c r="AG599" s="1035"/>
      <c r="AH599" s="1035"/>
      <c r="AN599" s="1035"/>
      <c r="AV599" s="1035"/>
      <c r="BD599" s="1035"/>
      <c r="BS599" s="1064"/>
      <c r="BT599" s="1035"/>
      <c r="CG599" s="612"/>
      <c r="CI599" s="1035"/>
      <c r="DB599" s="1035"/>
      <c r="DC599" s="1035"/>
      <c r="DG599" s="1035"/>
      <c r="DH599" s="1035"/>
      <c r="DI599" s="1035"/>
      <c r="DJ599" s="1035"/>
      <c r="DK599" s="1035"/>
      <c r="DL599" s="1035"/>
    </row>
    <row r="600" spans="27:116">
      <c r="AA600" s="1035"/>
      <c r="AB600" s="1035"/>
      <c r="AC600" s="1035"/>
      <c r="AD600" s="1035"/>
      <c r="AE600" s="1035"/>
      <c r="AF600" s="1035"/>
      <c r="AG600" s="1035"/>
      <c r="AH600" s="1035"/>
      <c r="AN600" s="1035"/>
      <c r="AV600" s="1035"/>
      <c r="BD600" s="1035"/>
      <c r="BS600" s="1064"/>
      <c r="BT600" s="1035"/>
      <c r="CG600" s="612"/>
      <c r="CI600" s="1035"/>
      <c r="DB600" s="1035"/>
      <c r="DC600" s="1035"/>
      <c r="DG600" s="1035"/>
      <c r="DH600" s="1035"/>
      <c r="DI600" s="1035"/>
      <c r="DJ600" s="1035"/>
      <c r="DK600" s="1035"/>
      <c r="DL600" s="1035"/>
    </row>
    <row r="601" spans="27:116">
      <c r="AA601" s="1035"/>
      <c r="AB601" s="1035"/>
      <c r="AC601" s="1035"/>
      <c r="AD601" s="1035"/>
      <c r="AE601" s="1035"/>
      <c r="AF601" s="1035"/>
      <c r="AG601" s="1035"/>
      <c r="AH601" s="1035"/>
      <c r="AN601" s="1035"/>
      <c r="AV601" s="1035"/>
      <c r="BD601" s="1035"/>
      <c r="BS601" s="1064"/>
      <c r="BT601" s="1035"/>
      <c r="CG601" s="612"/>
      <c r="CI601" s="1035"/>
      <c r="DB601" s="1035"/>
      <c r="DC601" s="1035"/>
      <c r="DG601" s="1035"/>
      <c r="DH601" s="1035"/>
      <c r="DI601" s="1035"/>
      <c r="DJ601" s="1035"/>
      <c r="DK601" s="1035"/>
      <c r="DL601" s="1035"/>
    </row>
    <row r="602" spans="27:116">
      <c r="AA602" s="1035"/>
      <c r="AB602" s="1035"/>
      <c r="AC602" s="1035"/>
      <c r="AD602" s="1035"/>
      <c r="AE602" s="1035"/>
      <c r="AF602" s="1035"/>
      <c r="AG602" s="1035"/>
      <c r="AH602" s="1035"/>
      <c r="AN602" s="1035"/>
      <c r="AV602" s="1035"/>
      <c r="BD602" s="1035"/>
      <c r="BS602" s="1064"/>
      <c r="BT602" s="1035"/>
      <c r="CG602" s="612"/>
      <c r="CI602" s="1035"/>
      <c r="DB602" s="1035"/>
      <c r="DC602" s="1035"/>
      <c r="DG602" s="1035"/>
      <c r="DH602" s="1035"/>
      <c r="DI602" s="1035"/>
      <c r="DJ602" s="1035"/>
      <c r="DK602" s="1035"/>
      <c r="DL602" s="1035"/>
    </row>
    <row r="603" spans="27:116">
      <c r="AA603" s="1035"/>
      <c r="AB603" s="1035"/>
      <c r="AC603" s="1035"/>
      <c r="AD603" s="1035"/>
      <c r="AE603" s="1035"/>
      <c r="AF603" s="1035"/>
      <c r="AG603" s="1035"/>
      <c r="AH603" s="1035"/>
      <c r="AN603" s="1035"/>
      <c r="AV603" s="1035"/>
      <c r="BD603" s="1035"/>
      <c r="BS603" s="1064"/>
      <c r="BT603" s="1035"/>
      <c r="CG603" s="612"/>
      <c r="CI603" s="1035"/>
      <c r="DB603" s="1035"/>
      <c r="DC603" s="1035"/>
      <c r="DG603" s="1035"/>
      <c r="DH603" s="1035"/>
      <c r="DI603" s="1035"/>
      <c r="DJ603" s="1035"/>
      <c r="DK603" s="1035"/>
      <c r="DL603" s="1035"/>
    </row>
    <row r="604" spans="27:116">
      <c r="AA604" s="1035"/>
      <c r="AB604" s="1035"/>
      <c r="AC604" s="1035"/>
      <c r="AD604" s="1035"/>
      <c r="AE604" s="1035"/>
      <c r="AF604" s="1035"/>
      <c r="AG604" s="1035"/>
      <c r="AH604" s="1035"/>
      <c r="AN604" s="1035"/>
      <c r="AV604" s="1035"/>
      <c r="BD604" s="1035"/>
      <c r="BS604" s="1064"/>
      <c r="BT604" s="1035"/>
      <c r="CG604" s="612"/>
      <c r="CI604" s="1035"/>
      <c r="DB604" s="1035"/>
      <c r="DC604" s="1035"/>
      <c r="DG604" s="1035"/>
      <c r="DH604" s="1035"/>
      <c r="DI604" s="1035"/>
      <c r="DJ604" s="1035"/>
      <c r="DK604" s="1035"/>
      <c r="DL604" s="1035"/>
    </row>
    <row r="605" spans="27:116">
      <c r="AA605" s="1035"/>
      <c r="AB605" s="1035"/>
      <c r="AC605" s="1035"/>
      <c r="AD605" s="1035"/>
      <c r="AE605" s="1035"/>
      <c r="AF605" s="1035"/>
      <c r="AG605" s="1035"/>
      <c r="AH605" s="1035"/>
      <c r="AN605" s="1035"/>
      <c r="AV605" s="1035"/>
      <c r="BD605" s="1035"/>
      <c r="BS605" s="1064"/>
      <c r="BT605" s="1035"/>
      <c r="CG605" s="612"/>
      <c r="CI605" s="1035"/>
      <c r="DB605" s="1035"/>
      <c r="DC605" s="1035"/>
      <c r="DG605" s="1035"/>
      <c r="DH605" s="1035"/>
      <c r="DI605" s="1035"/>
      <c r="DJ605" s="1035"/>
      <c r="DK605" s="1035"/>
      <c r="DL605" s="1035"/>
    </row>
    <row r="606" spans="27:116">
      <c r="AA606" s="1035"/>
      <c r="AB606" s="1035"/>
      <c r="AC606" s="1035"/>
      <c r="AD606" s="1035"/>
      <c r="AE606" s="1035"/>
      <c r="AF606" s="1035"/>
      <c r="AG606" s="1035"/>
      <c r="AH606" s="1035"/>
      <c r="AN606" s="1035"/>
      <c r="AV606" s="1035"/>
      <c r="BD606" s="1035"/>
      <c r="BS606" s="1064"/>
      <c r="BT606" s="1035"/>
      <c r="CG606" s="612"/>
      <c r="CI606" s="1035"/>
      <c r="DB606" s="1035"/>
      <c r="DC606" s="1035"/>
      <c r="DG606" s="1035"/>
      <c r="DH606" s="1035"/>
      <c r="DI606" s="1035"/>
      <c r="DJ606" s="1035"/>
      <c r="DK606" s="1035"/>
      <c r="DL606" s="1035"/>
    </row>
    <row r="607" spans="27:116">
      <c r="AA607" s="1035"/>
      <c r="AB607" s="1035"/>
      <c r="AC607" s="1035"/>
      <c r="AD607" s="1035"/>
      <c r="AE607" s="1035"/>
      <c r="AF607" s="1035"/>
      <c r="AG607" s="1035"/>
      <c r="AH607" s="1035"/>
      <c r="AN607" s="1035"/>
      <c r="AV607" s="1035"/>
      <c r="BD607" s="1035"/>
      <c r="BS607" s="1064"/>
      <c r="BT607" s="1035"/>
      <c r="CG607" s="612"/>
      <c r="CI607" s="1035"/>
      <c r="DB607" s="1035"/>
      <c r="DC607" s="1035"/>
      <c r="DG607" s="1035"/>
      <c r="DH607" s="1035"/>
      <c r="DI607" s="1035"/>
      <c r="DJ607" s="1035"/>
      <c r="DK607" s="1035"/>
      <c r="DL607" s="1035"/>
    </row>
    <row r="608" spans="27:116">
      <c r="AA608" s="1035"/>
      <c r="AB608" s="1035"/>
      <c r="AC608" s="1035"/>
      <c r="AD608" s="1035"/>
      <c r="AE608" s="1035"/>
      <c r="AF608" s="1035"/>
      <c r="AG608" s="1035"/>
      <c r="AH608" s="1035"/>
      <c r="AN608" s="1035"/>
      <c r="AV608" s="1035"/>
      <c r="BD608" s="1035"/>
      <c r="BS608" s="1064"/>
      <c r="BT608" s="1035"/>
      <c r="CG608" s="612"/>
      <c r="CI608" s="1035"/>
      <c r="DB608" s="1035"/>
      <c r="DC608" s="1035"/>
      <c r="DG608" s="1035"/>
      <c r="DH608" s="1035"/>
      <c r="DI608" s="1035"/>
      <c r="DJ608" s="1035"/>
      <c r="DK608" s="1035"/>
      <c r="DL608" s="1035"/>
    </row>
    <row r="609" spans="27:116">
      <c r="AA609" s="1035"/>
      <c r="AB609" s="1035"/>
      <c r="AC609" s="1035"/>
      <c r="AD609" s="1035"/>
      <c r="AE609" s="1035"/>
      <c r="AF609" s="1035"/>
      <c r="AG609" s="1035"/>
      <c r="AH609" s="1035"/>
      <c r="AN609" s="1035"/>
      <c r="AV609" s="1035"/>
      <c r="BD609" s="1035"/>
      <c r="BS609" s="1064"/>
      <c r="BT609" s="1035"/>
      <c r="CG609" s="612"/>
      <c r="CI609" s="1035"/>
      <c r="DB609" s="1035"/>
      <c r="DC609" s="1035"/>
      <c r="DG609" s="1035"/>
      <c r="DH609" s="1035"/>
      <c r="DI609" s="1035"/>
      <c r="DJ609" s="1035"/>
      <c r="DK609" s="1035"/>
      <c r="DL609" s="1035"/>
    </row>
    <row r="610" spans="27:116">
      <c r="AA610" s="1035"/>
      <c r="AB610" s="1035"/>
      <c r="AC610" s="1035"/>
      <c r="AD610" s="1035"/>
      <c r="AE610" s="1035"/>
      <c r="AF610" s="1035"/>
      <c r="AG610" s="1035"/>
      <c r="AH610" s="1035"/>
      <c r="AN610" s="1035"/>
      <c r="AV610" s="1035"/>
      <c r="BD610" s="1035"/>
      <c r="BS610" s="1064"/>
      <c r="BT610" s="1035"/>
      <c r="CG610" s="612"/>
      <c r="CI610" s="1035"/>
      <c r="DB610" s="1035"/>
      <c r="DC610" s="1035"/>
      <c r="DG610" s="1035"/>
      <c r="DH610" s="1035"/>
      <c r="DI610" s="1035"/>
      <c r="DJ610" s="1035"/>
      <c r="DK610" s="1035"/>
      <c r="DL610" s="1035"/>
    </row>
    <row r="611" spans="27:116">
      <c r="AA611" s="1035"/>
      <c r="AB611" s="1035"/>
      <c r="AC611" s="1035"/>
      <c r="AD611" s="1035"/>
      <c r="AE611" s="1035"/>
      <c r="AF611" s="1035"/>
      <c r="AG611" s="1035"/>
      <c r="AH611" s="1035"/>
      <c r="AN611" s="1035"/>
      <c r="AV611" s="1035"/>
      <c r="BD611" s="1035"/>
      <c r="BS611" s="1064"/>
      <c r="BT611" s="1035"/>
      <c r="CG611" s="612"/>
      <c r="CI611" s="1035"/>
      <c r="DB611" s="1035"/>
      <c r="DC611" s="1035"/>
      <c r="DG611" s="1035"/>
      <c r="DH611" s="1035"/>
      <c r="DI611" s="1035"/>
      <c r="DJ611" s="1035"/>
      <c r="DK611" s="1035"/>
      <c r="DL611" s="1035"/>
    </row>
    <row r="612" spans="27:116">
      <c r="AA612" s="1035"/>
      <c r="AB612" s="1035"/>
      <c r="AC612" s="1035"/>
      <c r="AD612" s="1035"/>
      <c r="AE612" s="1035"/>
      <c r="AF612" s="1035"/>
      <c r="AG612" s="1035"/>
      <c r="AH612" s="1035"/>
      <c r="AN612" s="1035"/>
      <c r="AV612" s="1035"/>
      <c r="BD612" s="1035"/>
      <c r="BS612" s="1064"/>
      <c r="BT612" s="1035"/>
      <c r="CG612" s="612"/>
      <c r="CI612" s="1035"/>
      <c r="DB612" s="1035"/>
      <c r="DC612" s="1035"/>
      <c r="DG612" s="1035"/>
      <c r="DH612" s="1035"/>
      <c r="DI612" s="1035"/>
      <c r="DJ612" s="1035"/>
      <c r="DK612" s="1035"/>
      <c r="DL612" s="1035"/>
    </row>
    <row r="613" spans="27:116">
      <c r="AA613" s="1035"/>
      <c r="AB613" s="1035"/>
      <c r="AC613" s="1035"/>
      <c r="AD613" s="1035"/>
      <c r="AE613" s="1035"/>
      <c r="AF613" s="1035"/>
      <c r="AG613" s="1035"/>
      <c r="AH613" s="1035"/>
      <c r="AN613" s="1035"/>
      <c r="AV613" s="1035"/>
      <c r="BD613" s="1035"/>
      <c r="BS613" s="1064"/>
      <c r="BT613" s="1035"/>
      <c r="CG613" s="612"/>
      <c r="CI613" s="1035"/>
      <c r="DB613" s="1035"/>
      <c r="DC613" s="1035"/>
      <c r="DG613" s="1035"/>
      <c r="DH613" s="1035"/>
      <c r="DI613" s="1035"/>
      <c r="DJ613" s="1035"/>
      <c r="DK613" s="1035"/>
      <c r="DL613" s="1035"/>
    </row>
    <row r="614" spans="27:116">
      <c r="AA614" s="1035"/>
      <c r="AB614" s="1035"/>
      <c r="AC614" s="1035"/>
      <c r="AD614" s="1035"/>
      <c r="AE614" s="1035"/>
      <c r="AF614" s="1035"/>
      <c r="AG614" s="1035"/>
      <c r="AH614" s="1035"/>
      <c r="AN614" s="1035"/>
      <c r="AV614" s="1035"/>
      <c r="BD614" s="1035"/>
      <c r="BS614" s="1064"/>
      <c r="BT614" s="1035"/>
      <c r="CG614" s="612"/>
      <c r="CI614" s="1035"/>
      <c r="DB614" s="1035"/>
      <c r="DC614" s="1035"/>
      <c r="DG614" s="1035"/>
      <c r="DH614" s="1035"/>
      <c r="DI614" s="1035"/>
      <c r="DJ614" s="1035"/>
      <c r="DK614" s="1035"/>
      <c r="DL614" s="1035"/>
    </row>
    <row r="615" spans="27:116">
      <c r="AA615" s="1035"/>
      <c r="AB615" s="1035"/>
      <c r="AC615" s="1035"/>
      <c r="AD615" s="1035"/>
      <c r="AE615" s="1035"/>
      <c r="AF615" s="1035"/>
      <c r="AG615" s="1035"/>
      <c r="AH615" s="1035"/>
      <c r="AN615" s="1035"/>
      <c r="AV615" s="1035"/>
      <c r="BD615" s="1035"/>
      <c r="BS615" s="1064"/>
      <c r="BT615" s="1035"/>
      <c r="CG615" s="612"/>
      <c r="CI615" s="1035"/>
      <c r="DB615" s="1035"/>
      <c r="DC615" s="1035"/>
      <c r="DG615" s="1035"/>
      <c r="DH615" s="1035"/>
      <c r="DI615" s="1035"/>
      <c r="DJ615" s="1035"/>
      <c r="DK615" s="1035"/>
      <c r="DL615" s="1035"/>
    </row>
    <row r="616" spans="27:116">
      <c r="AA616" s="1035"/>
      <c r="AB616" s="1035"/>
      <c r="AC616" s="1035"/>
      <c r="AD616" s="1035"/>
      <c r="AE616" s="1035"/>
      <c r="AF616" s="1035"/>
      <c r="AG616" s="1035"/>
      <c r="AH616" s="1035"/>
      <c r="AN616" s="1035"/>
      <c r="AV616" s="1035"/>
      <c r="BD616" s="1035"/>
      <c r="BS616" s="1064"/>
      <c r="BT616" s="1035"/>
      <c r="CG616" s="612"/>
      <c r="CI616" s="1035"/>
      <c r="DB616" s="1035"/>
      <c r="DC616" s="1035"/>
      <c r="DG616" s="1035"/>
      <c r="DH616" s="1035"/>
      <c r="DI616" s="1035"/>
      <c r="DJ616" s="1035"/>
      <c r="DK616" s="1035"/>
      <c r="DL616" s="1035"/>
    </row>
    <row r="617" spans="27:116">
      <c r="AA617" s="1035"/>
      <c r="AB617" s="1035"/>
      <c r="AC617" s="1035"/>
      <c r="AD617" s="1035"/>
      <c r="AE617" s="1035"/>
      <c r="AF617" s="1035"/>
      <c r="AG617" s="1035"/>
      <c r="AH617" s="1035"/>
      <c r="AN617" s="1035"/>
      <c r="AV617" s="1035"/>
      <c r="BD617" s="1035"/>
      <c r="BS617" s="1064"/>
      <c r="BT617" s="1035"/>
      <c r="CG617" s="612"/>
      <c r="CI617" s="1035"/>
      <c r="DB617" s="1035"/>
      <c r="DC617" s="1035"/>
      <c r="DG617" s="1035"/>
      <c r="DH617" s="1035"/>
      <c r="DI617" s="1035"/>
      <c r="DJ617" s="1035"/>
      <c r="DK617" s="1035"/>
      <c r="DL617" s="1035"/>
    </row>
    <row r="618" spans="27:116">
      <c r="AA618" s="1035"/>
      <c r="AB618" s="1035"/>
      <c r="AC618" s="1035"/>
      <c r="AD618" s="1035"/>
      <c r="AE618" s="1035"/>
      <c r="AF618" s="1035"/>
      <c r="AG618" s="1035"/>
      <c r="AH618" s="1035"/>
      <c r="AN618" s="1035"/>
      <c r="AV618" s="1035"/>
      <c r="BD618" s="1035"/>
      <c r="BS618" s="1064"/>
      <c r="BT618" s="1035"/>
      <c r="CG618" s="612"/>
      <c r="CI618" s="1035"/>
      <c r="DB618" s="1035"/>
      <c r="DC618" s="1035"/>
      <c r="DG618" s="1035"/>
      <c r="DH618" s="1035"/>
      <c r="DI618" s="1035"/>
      <c r="DJ618" s="1035"/>
      <c r="DK618" s="1035"/>
      <c r="DL618" s="1035"/>
    </row>
    <row r="619" spans="27:116">
      <c r="AA619" s="1035"/>
      <c r="AB619" s="1035"/>
      <c r="AC619" s="1035"/>
      <c r="AD619" s="1035"/>
      <c r="AE619" s="1035"/>
      <c r="AF619" s="1035"/>
      <c r="AG619" s="1035"/>
      <c r="AH619" s="1035"/>
      <c r="AN619" s="1035"/>
      <c r="AV619" s="1035"/>
      <c r="BD619" s="1035"/>
      <c r="BS619" s="1064"/>
      <c r="BT619" s="1035"/>
      <c r="CG619" s="612"/>
      <c r="CI619" s="1035"/>
      <c r="DB619" s="1035"/>
      <c r="DC619" s="1035"/>
      <c r="DG619" s="1035"/>
      <c r="DH619" s="1035"/>
      <c r="DI619" s="1035"/>
      <c r="DJ619" s="1035"/>
      <c r="DK619" s="1035"/>
      <c r="DL619" s="1035"/>
    </row>
    <row r="620" spans="27:116">
      <c r="AA620" s="1035"/>
      <c r="AB620" s="1035"/>
      <c r="AC620" s="1035"/>
      <c r="AD620" s="1035"/>
      <c r="AE620" s="1035"/>
      <c r="AF620" s="1035"/>
      <c r="AG620" s="1035"/>
      <c r="AH620" s="1035"/>
      <c r="AN620" s="1035"/>
      <c r="AV620" s="1035"/>
      <c r="BD620" s="1035"/>
      <c r="BS620" s="1064"/>
      <c r="BT620" s="1035"/>
      <c r="CG620" s="612"/>
      <c r="CI620" s="1035"/>
      <c r="DB620" s="1035"/>
      <c r="DC620" s="1035"/>
      <c r="DG620" s="1035"/>
      <c r="DH620" s="1035"/>
      <c r="DI620" s="1035"/>
      <c r="DJ620" s="1035"/>
      <c r="DK620" s="1035"/>
      <c r="DL620" s="1035"/>
    </row>
    <row r="621" spans="27:116">
      <c r="AA621" s="1035"/>
      <c r="AB621" s="1035"/>
      <c r="AC621" s="1035"/>
      <c r="AD621" s="1035"/>
      <c r="AE621" s="1035"/>
      <c r="AF621" s="1035"/>
      <c r="AG621" s="1035"/>
      <c r="AH621" s="1035"/>
      <c r="AN621" s="1035"/>
      <c r="AV621" s="1035"/>
      <c r="BD621" s="1035"/>
      <c r="BS621" s="1064"/>
      <c r="BT621" s="1035"/>
      <c r="CG621" s="612"/>
      <c r="CI621" s="1035"/>
      <c r="DB621" s="1035"/>
      <c r="DC621" s="1035"/>
      <c r="DG621" s="1035"/>
      <c r="DH621" s="1035"/>
      <c r="DI621" s="1035"/>
      <c r="DJ621" s="1035"/>
      <c r="DK621" s="1035"/>
      <c r="DL621" s="1035"/>
    </row>
    <row r="622" spans="27:116">
      <c r="AA622" s="1035"/>
      <c r="AB622" s="1035"/>
      <c r="AC622" s="1035"/>
      <c r="AD622" s="1035"/>
      <c r="AE622" s="1035"/>
      <c r="AF622" s="1035"/>
      <c r="AG622" s="1035"/>
      <c r="AH622" s="1035"/>
      <c r="AN622" s="1035"/>
      <c r="AV622" s="1035"/>
      <c r="BD622" s="1035"/>
      <c r="BS622" s="1064"/>
      <c r="BT622" s="1035"/>
      <c r="CG622" s="612"/>
      <c r="CI622" s="1035"/>
      <c r="DB622" s="1035"/>
      <c r="DC622" s="1035"/>
      <c r="DG622" s="1035"/>
      <c r="DH622" s="1035"/>
      <c r="DI622" s="1035"/>
      <c r="DJ622" s="1035"/>
      <c r="DK622" s="1035"/>
      <c r="DL622" s="1035"/>
    </row>
    <row r="623" spans="27:116">
      <c r="AA623" s="1035"/>
      <c r="AB623" s="1035"/>
      <c r="AC623" s="1035"/>
      <c r="AD623" s="1035"/>
      <c r="AE623" s="1035"/>
      <c r="AF623" s="1035"/>
      <c r="AG623" s="1035"/>
      <c r="AH623" s="1035"/>
      <c r="AN623" s="1035"/>
      <c r="AV623" s="1035"/>
      <c r="BD623" s="1035"/>
      <c r="BS623" s="1064"/>
      <c r="BT623" s="1035"/>
      <c r="CG623" s="612"/>
      <c r="CI623" s="1035"/>
      <c r="DB623" s="1035"/>
      <c r="DC623" s="1035"/>
      <c r="DG623" s="1035"/>
      <c r="DH623" s="1035"/>
      <c r="DI623" s="1035"/>
      <c r="DJ623" s="1035"/>
      <c r="DK623" s="1035"/>
      <c r="DL623" s="1035"/>
    </row>
    <row r="624" spans="27:116">
      <c r="AA624" s="1035"/>
      <c r="AB624" s="1035"/>
      <c r="AC624" s="1035"/>
      <c r="AD624" s="1035"/>
      <c r="AE624" s="1035"/>
      <c r="AF624" s="1035"/>
      <c r="AG624" s="1035"/>
      <c r="AH624" s="1035"/>
      <c r="AN624" s="1035"/>
      <c r="AV624" s="1035"/>
      <c r="BD624" s="1035"/>
      <c r="BS624" s="1064"/>
      <c r="BT624" s="1035"/>
      <c r="CG624" s="612"/>
      <c r="CI624" s="1035"/>
      <c r="DB624" s="1035"/>
      <c r="DC624" s="1035"/>
      <c r="DG624" s="1035"/>
      <c r="DH624" s="1035"/>
      <c r="DI624" s="1035"/>
      <c r="DJ624" s="1035"/>
      <c r="DK624" s="1035"/>
      <c r="DL624" s="1035"/>
    </row>
    <row r="625" spans="27:116">
      <c r="AA625" s="1035"/>
      <c r="AB625" s="1035"/>
      <c r="AC625" s="1035"/>
      <c r="AD625" s="1035"/>
      <c r="AE625" s="1035"/>
      <c r="AF625" s="1035"/>
      <c r="AG625" s="1035"/>
      <c r="AH625" s="1035"/>
      <c r="AN625" s="1035"/>
      <c r="AV625" s="1035"/>
      <c r="BD625" s="1035"/>
      <c r="BS625" s="1064"/>
      <c r="BT625" s="1035"/>
      <c r="CG625" s="612"/>
      <c r="CI625" s="1035"/>
      <c r="DB625" s="1035"/>
      <c r="DC625" s="1035"/>
      <c r="DG625" s="1035"/>
      <c r="DH625" s="1035"/>
      <c r="DI625" s="1035"/>
      <c r="DJ625" s="1035"/>
      <c r="DK625" s="1035"/>
      <c r="DL625" s="1035"/>
    </row>
    <row r="626" spans="27:116">
      <c r="AA626" s="1035"/>
      <c r="AB626" s="1035"/>
      <c r="AC626" s="1035"/>
      <c r="AD626" s="1035"/>
      <c r="AE626" s="1035"/>
      <c r="AF626" s="1035"/>
      <c r="AG626" s="1035"/>
      <c r="AH626" s="1035"/>
      <c r="AN626" s="1035"/>
      <c r="AV626" s="1035"/>
      <c r="BD626" s="1035"/>
      <c r="BS626" s="1064"/>
      <c r="BT626" s="1035"/>
      <c r="CG626" s="612"/>
      <c r="CI626" s="1035"/>
      <c r="DB626" s="1035"/>
      <c r="DC626" s="1035"/>
      <c r="DG626" s="1035"/>
      <c r="DH626" s="1035"/>
      <c r="DI626" s="1035"/>
      <c r="DJ626" s="1035"/>
      <c r="DK626" s="1035"/>
      <c r="DL626" s="1035"/>
    </row>
    <row r="627" spans="27:116">
      <c r="AA627" s="1035"/>
      <c r="AB627" s="1035"/>
      <c r="AC627" s="1035"/>
      <c r="AD627" s="1035"/>
      <c r="AE627" s="1035"/>
      <c r="AF627" s="1035"/>
      <c r="AG627" s="1035"/>
      <c r="AH627" s="1035"/>
      <c r="AN627" s="1035"/>
      <c r="AV627" s="1035"/>
      <c r="BD627" s="1035"/>
      <c r="BS627" s="1064"/>
      <c r="BT627" s="1035"/>
      <c r="CG627" s="612"/>
      <c r="CI627" s="1035"/>
      <c r="DB627" s="1035"/>
      <c r="DC627" s="1035"/>
      <c r="DG627" s="1035"/>
      <c r="DH627" s="1035"/>
      <c r="DI627" s="1035"/>
      <c r="DJ627" s="1035"/>
      <c r="DK627" s="1035"/>
      <c r="DL627" s="1035"/>
    </row>
    <row r="628" spans="27:116">
      <c r="AA628" s="1035"/>
      <c r="AB628" s="1035"/>
      <c r="AC628" s="1035"/>
      <c r="AD628" s="1035"/>
      <c r="AE628" s="1035"/>
      <c r="AF628" s="1035"/>
      <c r="AG628" s="1035"/>
      <c r="AH628" s="1035"/>
      <c r="AN628" s="1035"/>
      <c r="AV628" s="1035"/>
      <c r="BD628" s="1035"/>
      <c r="BS628" s="1064"/>
      <c r="BT628" s="1035"/>
      <c r="CG628" s="612"/>
      <c r="CI628" s="1035"/>
      <c r="DB628" s="1035"/>
      <c r="DC628" s="1035"/>
      <c r="DG628" s="1035"/>
      <c r="DH628" s="1035"/>
      <c r="DI628" s="1035"/>
      <c r="DJ628" s="1035"/>
      <c r="DK628" s="1035"/>
      <c r="DL628" s="1035"/>
    </row>
    <row r="629" spans="27:116">
      <c r="AA629" s="1035"/>
      <c r="AB629" s="1035"/>
      <c r="AC629" s="1035"/>
      <c r="AD629" s="1035"/>
      <c r="AE629" s="1035"/>
      <c r="AF629" s="1035"/>
      <c r="AG629" s="1035"/>
      <c r="AH629" s="1035"/>
      <c r="AN629" s="1035"/>
      <c r="AV629" s="1035"/>
      <c r="BD629" s="1035"/>
      <c r="BS629" s="1064"/>
      <c r="BT629" s="1035"/>
      <c r="CG629" s="612"/>
      <c r="CI629" s="1035"/>
      <c r="DB629" s="1035"/>
      <c r="DC629" s="1035"/>
      <c r="DG629" s="1035"/>
      <c r="DH629" s="1035"/>
      <c r="DI629" s="1035"/>
      <c r="DJ629" s="1035"/>
      <c r="DK629" s="1035"/>
      <c r="DL629" s="1035"/>
    </row>
    <row r="630" spans="27:116">
      <c r="AA630" s="1035"/>
      <c r="AB630" s="1035"/>
      <c r="AC630" s="1035"/>
      <c r="AD630" s="1035"/>
      <c r="AE630" s="1035"/>
      <c r="AF630" s="1035"/>
      <c r="AG630" s="1035"/>
      <c r="AH630" s="1035"/>
      <c r="AN630" s="1035"/>
      <c r="AV630" s="1035"/>
      <c r="BD630" s="1035"/>
      <c r="BS630" s="1064"/>
      <c r="BT630" s="1035"/>
      <c r="CG630" s="612"/>
      <c r="CI630" s="1035"/>
      <c r="DB630" s="1035"/>
      <c r="DC630" s="1035"/>
      <c r="DG630" s="1035"/>
      <c r="DH630" s="1035"/>
      <c r="DI630" s="1035"/>
      <c r="DJ630" s="1035"/>
      <c r="DK630" s="1035"/>
      <c r="DL630" s="1035"/>
    </row>
    <row r="631" spans="27:116">
      <c r="AA631" s="1035"/>
      <c r="AB631" s="1035"/>
      <c r="AC631" s="1035"/>
      <c r="AD631" s="1035"/>
      <c r="AE631" s="1035"/>
      <c r="AF631" s="1035"/>
      <c r="AG631" s="1035"/>
      <c r="AH631" s="1035"/>
      <c r="AN631" s="1035"/>
      <c r="AV631" s="1035"/>
      <c r="BD631" s="1035"/>
      <c r="BS631" s="1064"/>
      <c r="BT631" s="1035"/>
      <c r="CG631" s="612"/>
      <c r="CI631" s="1035"/>
      <c r="DB631" s="1035"/>
      <c r="DC631" s="1035"/>
      <c r="DG631" s="1035"/>
      <c r="DH631" s="1035"/>
      <c r="DI631" s="1035"/>
      <c r="DJ631" s="1035"/>
      <c r="DK631" s="1035"/>
      <c r="DL631" s="1035"/>
    </row>
    <row r="632" spans="27:116">
      <c r="AA632" s="1035"/>
      <c r="AB632" s="1035"/>
      <c r="AC632" s="1035"/>
      <c r="AD632" s="1035"/>
      <c r="AE632" s="1035"/>
      <c r="AF632" s="1035"/>
      <c r="AG632" s="1035"/>
      <c r="AH632" s="1035"/>
      <c r="AN632" s="1035"/>
      <c r="AV632" s="1035"/>
      <c r="BD632" s="1035"/>
      <c r="BS632" s="1064"/>
      <c r="BT632" s="1035"/>
      <c r="CG632" s="612"/>
      <c r="CI632" s="1035"/>
      <c r="DB632" s="1035"/>
      <c r="DC632" s="1035"/>
      <c r="DG632" s="1035"/>
      <c r="DH632" s="1035"/>
      <c r="DI632" s="1035"/>
      <c r="DJ632" s="1035"/>
      <c r="DK632" s="1035"/>
      <c r="DL632" s="1035"/>
    </row>
    <row r="633" spans="27:116">
      <c r="AA633" s="1035"/>
      <c r="AB633" s="1035"/>
      <c r="AC633" s="1035"/>
      <c r="AD633" s="1035"/>
      <c r="AE633" s="1035"/>
      <c r="AF633" s="1035"/>
      <c r="AG633" s="1035"/>
      <c r="AH633" s="1035"/>
      <c r="AN633" s="1035"/>
      <c r="AV633" s="1035"/>
      <c r="BD633" s="1035"/>
      <c r="BS633" s="1064"/>
      <c r="BT633" s="1035"/>
      <c r="CG633" s="612"/>
      <c r="CI633" s="1035"/>
      <c r="DB633" s="1035"/>
      <c r="DC633" s="1035"/>
      <c r="DG633" s="1035"/>
      <c r="DH633" s="1035"/>
      <c r="DI633" s="1035"/>
      <c r="DJ633" s="1035"/>
      <c r="DK633" s="1035"/>
      <c r="DL633" s="1035"/>
    </row>
    <row r="634" spans="27:116">
      <c r="AA634" s="1035"/>
      <c r="AB634" s="1035"/>
      <c r="AC634" s="1035"/>
      <c r="AD634" s="1035"/>
      <c r="AE634" s="1035"/>
      <c r="AF634" s="1035"/>
      <c r="AG634" s="1035"/>
      <c r="AH634" s="1035"/>
      <c r="AN634" s="1035"/>
      <c r="AV634" s="1035"/>
      <c r="BD634" s="1035"/>
      <c r="BS634" s="1064"/>
      <c r="BT634" s="1035"/>
      <c r="CG634" s="612"/>
      <c r="CI634" s="1035"/>
      <c r="DB634" s="1035"/>
      <c r="DC634" s="1035"/>
      <c r="DG634" s="1035"/>
      <c r="DH634" s="1035"/>
      <c r="DI634" s="1035"/>
      <c r="DJ634" s="1035"/>
      <c r="DK634" s="1035"/>
      <c r="DL634" s="1035"/>
    </row>
    <row r="635" spans="27:116">
      <c r="AA635" s="1035"/>
      <c r="AB635" s="1035"/>
      <c r="AC635" s="1035"/>
      <c r="AD635" s="1035"/>
      <c r="AE635" s="1035"/>
      <c r="AF635" s="1035"/>
      <c r="AG635" s="1035"/>
      <c r="AH635" s="1035"/>
      <c r="AN635" s="1035"/>
      <c r="AV635" s="1035"/>
      <c r="BD635" s="1035"/>
      <c r="BS635" s="1064"/>
      <c r="BT635" s="1035"/>
      <c r="CG635" s="612"/>
      <c r="CI635" s="1035"/>
      <c r="DB635" s="1035"/>
      <c r="DC635" s="1035"/>
      <c r="DG635" s="1035"/>
      <c r="DH635" s="1035"/>
      <c r="DI635" s="1035"/>
      <c r="DJ635" s="1035"/>
      <c r="DK635" s="1035"/>
      <c r="DL635" s="1035"/>
    </row>
    <row r="636" spans="27:116">
      <c r="AA636" s="1035"/>
      <c r="AB636" s="1035"/>
      <c r="AC636" s="1035"/>
      <c r="AD636" s="1035"/>
      <c r="AE636" s="1035"/>
      <c r="AF636" s="1035"/>
      <c r="AG636" s="1035"/>
      <c r="AH636" s="1035"/>
      <c r="AN636" s="1035"/>
      <c r="AV636" s="1035"/>
      <c r="BD636" s="1035"/>
      <c r="BS636" s="1064"/>
      <c r="BT636" s="1035"/>
      <c r="CG636" s="612"/>
      <c r="CI636" s="1035"/>
      <c r="DB636" s="1035"/>
      <c r="DC636" s="1035"/>
      <c r="DG636" s="1035"/>
      <c r="DH636" s="1035"/>
      <c r="DI636" s="1035"/>
      <c r="DJ636" s="1035"/>
      <c r="DK636" s="1035"/>
      <c r="DL636" s="1035"/>
    </row>
    <row r="637" spans="27:116">
      <c r="AA637" s="1035"/>
      <c r="AB637" s="1035"/>
      <c r="AC637" s="1035"/>
      <c r="AD637" s="1035"/>
      <c r="AE637" s="1035"/>
      <c r="AF637" s="1035"/>
      <c r="AG637" s="1035"/>
      <c r="AH637" s="1035"/>
      <c r="AN637" s="1035"/>
      <c r="AV637" s="1035"/>
      <c r="BD637" s="1035"/>
      <c r="BS637" s="1064"/>
      <c r="BT637" s="1035"/>
      <c r="CG637" s="612"/>
      <c r="CI637" s="1035"/>
      <c r="DB637" s="1035"/>
      <c r="DC637" s="1035"/>
      <c r="DG637" s="1035"/>
      <c r="DH637" s="1035"/>
      <c r="DI637" s="1035"/>
      <c r="DJ637" s="1035"/>
      <c r="DK637" s="1035"/>
      <c r="DL637" s="1035"/>
    </row>
    <row r="638" spans="27:116">
      <c r="AA638" s="1035"/>
      <c r="AB638" s="1035"/>
      <c r="AC638" s="1035"/>
      <c r="AD638" s="1035"/>
      <c r="AE638" s="1035"/>
      <c r="AF638" s="1035"/>
      <c r="AG638" s="1035"/>
      <c r="AH638" s="1035"/>
      <c r="AN638" s="1035"/>
      <c r="AV638" s="1035"/>
      <c r="BD638" s="1035"/>
      <c r="BS638" s="1064"/>
      <c r="BT638" s="1035"/>
      <c r="CG638" s="612"/>
      <c r="CI638" s="1035"/>
      <c r="DB638" s="1035"/>
      <c r="DC638" s="1035"/>
      <c r="DG638" s="1035"/>
      <c r="DH638" s="1035"/>
      <c r="DI638" s="1035"/>
      <c r="DJ638" s="1035"/>
      <c r="DK638" s="1035"/>
      <c r="DL638" s="1035"/>
    </row>
    <row r="639" spans="27:116">
      <c r="AA639" s="1035"/>
      <c r="AB639" s="1035"/>
      <c r="AC639" s="1035"/>
      <c r="AD639" s="1035"/>
      <c r="AE639" s="1035"/>
      <c r="AF639" s="1035"/>
      <c r="AG639" s="1035"/>
      <c r="AH639" s="1035"/>
      <c r="AN639" s="1035"/>
      <c r="AV639" s="1035"/>
      <c r="BD639" s="1035"/>
      <c r="BS639" s="1064"/>
      <c r="BT639" s="1035"/>
      <c r="CG639" s="612"/>
      <c r="CI639" s="1035"/>
      <c r="DB639" s="1035"/>
      <c r="DC639" s="1035"/>
      <c r="DG639" s="1035"/>
      <c r="DH639" s="1035"/>
      <c r="DI639" s="1035"/>
      <c r="DJ639" s="1035"/>
      <c r="DK639" s="1035"/>
      <c r="DL639" s="1035"/>
    </row>
    <row r="640" spans="27:116">
      <c r="AA640" s="1035"/>
      <c r="AB640" s="1035"/>
      <c r="AC640" s="1035"/>
      <c r="AD640" s="1035"/>
      <c r="AE640" s="1035"/>
      <c r="AF640" s="1035"/>
      <c r="AG640" s="1035"/>
      <c r="AH640" s="1035"/>
      <c r="AN640" s="1035"/>
      <c r="AV640" s="1035"/>
      <c r="BD640" s="1035"/>
      <c r="BS640" s="1064"/>
      <c r="BT640" s="1035"/>
      <c r="CG640" s="612"/>
      <c r="CI640" s="1035"/>
      <c r="DB640" s="1035"/>
      <c r="DC640" s="1035"/>
      <c r="DG640" s="1035"/>
      <c r="DH640" s="1035"/>
      <c r="DI640" s="1035"/>
      <c r="DJ640" s="1035"/>
      <c r="DK640" s="1035"/>
      <c r="DL640" s="1035"/>
    </row>
    <row r="641" spans="27:116">
      <c r="AA641" s="1035"/>
      <c r="AB641" s="1035"/>
      <c r="AC641" s="1035"/>
      <c r="AD641" s="1035"/>
      <c r="AE641" s="1035"/>
      <c r="AF641" s="1035"/>
      <c r="AG641" s="1035"/>
      <c r="AH641" s="1035"/>
      <c r="AN641" s="1035"/>
      <c r="AV641" s="1035"/>
      <c r="BD641" s="1035"/>
      <c r="BS641" s="1064"/>
      <c r="BT641" s="1035"/>
      <c r="CG641" s="612"/>
      <c r="CI641" s="1035"/>
      <c r="DB641" s="1035"/>
      <c r="DC641" s="1035"/>
      <c r="DG641" s="1035"/>
      <c r="DH641" s="1035"/>
      <c r="DI641" s="1035"/>
      <c r="DJ641" s="1035"/>
      <c r="DK641" s="1035"/>
      <c r="DL641" s="1035"/>
    </row>
    <row r="642" spans="27:116">
      <c r="AA642" s="1035"/>
      <c r="AB642" s="1035"/>
      <c r="AC642" s="1035"/>
      <c r="AD642" s="1035"/>
      <c r="AE642" s="1035"/>
      <c r="AF642" s="1035"/>
      <c r="AG642" s="1035"/>
      <c r="AH642" s="1035"/>
      <c r="AN642" s="1035"/>
      <c r="AV642" s="1035"/>
      <c r="BD642" s="1035"/>
      <c r="BS642" s="1064"/>
      <c r="BT642" s="1035"/>
      <c r="CG642" s="612"/>
      <c r="CI642" s="1035"/>
      <c r="DB642" s="1035"/>
      <c r="DC642" s="1035"/>
      <c r="DG642" s="1035"/>
      <c r="DH642" s="1035"/>
      <c r="DI642" s="1035"/>
      <c r="DJ642" s="1035"/>
      <c r="DK642" s="1035"/>
      <c r="DL642" s="1035"/>
    </row>
    <row r="643" spans="27:116">
      <c r="AA643" s="1035"/>
      <c r="AB643" s="1035"/>
      <c r="AC643" s="1035"/>
      <c r="AD643" s="1035"/>
      <c r="AE643" s="1035"/>
      <c r="AF643" s="1035"/>
      <c r="AG643" s="1035"/>
      <c r="AH643" s="1035"/>
      <c r="AN643" s="1035"/>
      <c r="AV643" s="1035"/>
      <c r="BD643" s="1035"/>
      <c r="BS643" s="1064"/>
      <c r="BT643" s="1035"/>
      <c r="CG643" s="612"/>
      <c r="CI643" s="1035"/>
      <c r="DB643" s="1035"/>
      <c r="DC643" s="1035"/>
      <c r="DG643" s="1035"/>
      <c r="DH643" s="1035"/>
      <c r="DI643" s="1035"/>
      <c r="DJ643" s="1035"/>
      <c r="DK643" s="1035"/>
      <c r="DL643" s="1035"/>
    </row>
    <row r="644" spans="27:116">
      <c r="AA644" s="1035"/>
      <c r="AB644" s="1035"/>
      <c r="AC644" s="1035"/>
      <c r="AD644" s="1035"/>
      <c r="AE644" s="1035"/>
      <c r="AF644" s="1035"/>
      <c r="AG644" s="1035"/>
      <c r="AH644" s="1035"/>
      <c r="AN644" s="1035"/>
      <c r="AV644" s="1035"/>
      <c r="BD644" s="1035"/>
      <c r="BS644" s="1064"/>
      <c r="BT644" s="1035"/>
      <c r="CG644" s="612"/>
      <c r="CI644" s="1035"/>
      <c r="DB644" s="1035"/>
      <c r="DC644" s="1035"/>
      <c r="DG644" s="1035"/>
      <c r="DH644" s="1035"/>
      <c r="DI644" s="1035"/>
      <c r="DJ644" s="1035"/>
      <c r="DK644" s="1035"/>
      <c r="DL644" s="1035"/>
    </row>
    <row r="645" spans="27:116">
      <c r="AA645" s="1035"/>
      <c r="AB645" s="1035"/>
      <c r="AC645" s="1035"/>
      <c r="AD645" s="1035"/>
      <c r="AE645" s="1035"/>
      <c r="AF645" s="1035"/>
      <c r="AG645" s="1035"/>
      <c r="AH645" s="1035"/>
      <c r="AN645" s="1035"/>
      <c r="AV645" s="1035"/>
      <c r="BD645" s="1035"/>
      <c r="BS645" s="1064"/>
      <c r="BT645" s="1035"/>
      <c r="CG645" s="612"/>
      <c r="CI645" s="1035"/>
      <c r="DB645" s="1035"/>
      <c r="DC645" s="1035"/>
      <c r="DG645" s="1035"/>
      <c r="DH645" s="1035"/>
      <c r="DI645" s="1035"/>
      <c r="DJ645" s="1035"/>
      <c r="DK645" s="1035"/>
      <c r="DL645" s="1035"/>
    </row>
    <row r="646" spans="27:116">
      <c r="AA646" s="1035"/>
      <c r="AB646" s="1035"/>
      <c r="AC646" s="1035"/>
      <c r="AD646" s="1035"/>
      <c r="AE646" s="1035"/>
      <c r="AF646" s="1035"/>
      <c r="AG646" s="1035"/>
      <c r="AH646" s="1035"/>
      <c r="AN646" s="1035"/>
      <c r="AV646" s="1035"/>
      <c r="BD646" s="1035"/>
      <c r="BS646" s="1064"/>
      <c r="BT646" s="1035"/>
      <c r="CG646" s="612"/>
      <c r="CI646" s="1035"/>
      <c r="DB646" s="1035"/>
      <c r="DC646" s="1035"/>
      <c r="DG646" s="1035"/>
      <c r="DH646" s="1035"/>
      <c r="DI646" s="1035"/>
      <c r="DJ646" s="1035"/>
      <c r="DK646" s="1035"/>
      <c r="DL646" s="1035"/>
    </row>
    <row r="647" spans="27:116">
      <c r="AA647" s="1035"/>
      <c r="AB647" s="1035"/>
      <c r="AC647" s="1035"/>
      <c r="AD647" s="1035"/>
      <c r="AE647" s="1035"/>
      <c r="AF647" s="1035"/>
      <c r="AG647" s="1035"/>
      <c r="AH647" s="1035"/>
      <c r="AN647" s="1035"/>
      <c r="AV647" s="1035"/>
      <c r="BD647" s="1035"/>
      <c r="BS647" s="1064"/>
      <c r="BT647" s="1035"/>
      <c r="CG647" s="612"/>
      <c r="CI647" s="1035"/>
      <c r="DB647" s="1035"/>
      <c r="DC647" s="1035"/>
      <c r="DG647" s="1035"/>
      <c r="DH647" s="1035"/>
      <c r="DI647" s="1035"/>
      <c r="DJ647" s="1035"/>
      <c r="DK647" s="1035"/>
      <c r="DL647" s="1035"/>
    </row>
    <row r="648" spans="27:116">
      <c r="AA648" s="1035"/>
      <c r="AB648" s="1035"/>
      <c r="AC648" s="1035"/>
      <c r="AD648" s="1035"/>
      <c r="AE648" s="1035"/>
      <c r="AF648" s="1035"/>
      <c r="AG648" s="1035"/>
      <c r="AH648" s="1035"/>
      <c r="AN648" s="1035"/>
      <c r="AV648" s="1035"/>
      <c r="BD648" s="1035"/>
      <c r="BS648" s="1064"/>
      <c r="BT648" s="1035"/>
      <c r="CG648" s="612"/>
      <c r="CI648" s="1035"/>
      <c r="DB648" s="1035"/>
      <c r="DC648" s="1035"/>
      <c r="DG648" s="1035"/>
      <c r="DH648" s="1035"/>
      <c r="DI648" s="1035"/>
      <c r="DJ648" s="1035"/>
      <c r="DK648" s="1035"/>
      <c r="DL648" s="1035"/>
    </row>
    <row r="649" spans="27:116">
      <c r="AA649" s="1035"/>
      <c r="AB649" s="1035"/>
      <c r="AC649" s="1035"/>
      <c r="AD649" s="1035"/>
      <c r="AE649" s="1035"/>
      <c r="AF649" s="1035"/>
      <c r="AG649" s="1035"/>
      <c r="AH649" s="1035"/>
      <c r="AN649" s="1035"/>
      <c r="AV649" s="1035"/>
      <c r="BD649" s="1035"/>
      <c r="BS649" s="1064"/>
      <c r="BT649" s="1035"/>
      <c r="CG649" s="612"/>
      <c r="CI649" s="1035"/>
      <c r="DB649" s="1035"/>
      <c r="DC649" s="1035"/>
      <c r="DG649" s="1035"/>
      <c r="DH649" s="1035"/>
      <c r="DI649" s="1035"/>
      <c r="DJ649" s="1035"/>
      <c r="DK649" s="1035"/>
      <c r="DL649" s="1035"/>
    </row>
    <row r="650" spans="27:116">
      <c r="AA650" s="1035"/>
      <c r="AB650" s="1035"/>
      <c r="AC650" s="1035"/>
      <c r="AD650" s="1035"/>
      <c r="AE650" s="1035"/>
      <c r="AF650" s="1035"/>
      <c r="AG650" s="1035"/>
      <c r="AH650" s="1035"/>
      <c r="AN650" s="1035"/>
      <c r="AV650" s="1035"/>
      <c r="BD650" s="1035"/>
      <c r="BS650" s="1064"/>
      <c r="BT650" s="1035"/>
      <c r="CG650" s="612"/>
      <c r="CI650" s="1035"/>
      <c r="DB650" s="1035"/>
      <c r="DC650" s="1035"/>
      <c r="DG650" s="1035"/>
      <c r="DH650" s="1035"/>
      <c r="DI650" s="1035"/>
      <c r="DJ650" s="1035"/>
      <c r="DK650" s="1035"/>
      <c r="DL650" s="1035"/>
    </row>
    <row r="651" spans="27:116">
      <c r="AA651" s="1035"/>
      <c r="AB651" s="1035"/>
      <c r="AC651" s="1035"/>
      <c r="AD651" s="1035"/>
      <c r="AE651" s="1035"/>
      <c r="AF651" s="1035"/>
      <c r="AG651" s="1035"/>
      <c r="AH651" s="1035"/>
      <c r="AN651" s="1035"/>
      <c r="AV651" s="1035"/>
      <c r="BD651" s="1035"/>
      <c r="BS651" s="1064"/>
      <c r="BT651" s="1035"/>
      <c r="CG651" s="612"/>
      <c r="CI651" s="1035"/>
      <c r="DB651" s="1035"/>
      <c r="DC651" s="1035"/>
      <c r="DG651" s="1035"/>
      <c r="DH651" s="1035"/>
      <c r="DI651" s="1035"/>
      <c r="DJ651" s="1035"/>
      <c r="DK651" s="1035"/>
      <c r="DL651" s="1035"/>
    </row>
    <row r="652" spans="27:116">
      <c r="AA652" s="1035"/>
      <c r="AB652" s="1035"/>
      <c r="AC652" s="1035"/>
      <c r="AD652" s="1035"/>
      <c r="AE652" s="1035"/>
      <c r="AF652" s="1035"/>
      <c r="AG652" s="1035"/>
      <c r="AH652" s="1035"/>
      <c r="AN652" s="1035"/>
      <c r="AV652" s="1035"/>
      <c r="BD652" s="1035"/>
      <c r="BS652" s="1064"/>
      <c r="BT652" s="1035"/>
      <c r="CG652" s="612"/>
      <c r="CI652" s="1035"/>
      <c r="DB652" s="1035"/>
      <c r="DC652" s="1035"/>
      <c r="DG652" s="1035"/>
      <c r="DH652" s="1035"/>
      <c r="DI652" s="1035"/>
      <c r="DJ652" s="1035"/>
      <c r="DK652" s="1035"/>
      <c r="DL652" s="1035"/>
    </row>
    <row r="653" spans="27:116">
      <c r="AA653" s="1035"/>
      <c r="AB653" s="1035"/>
      <c r="AC653" s="1035"/>
      <c r="AD653" s="1035"/>
      <c r="AE653" s="1035"/>
      <c r="AF653" s="1035"/>
      <c r="AG653" s="1035"/>
      <c r="AH653" s="1035"/>
      <c r="AN653" s="1035"/>
      <c r="AV653" s="1035"/>
      <c r="BD653" s="1035"/>
      <c r="BS653" s="1064"/>
      <c r="BT653" s="1035"/>
      <c r="CG653" s="612"/>
      <c r="CI653" s="1035"/>
      <c r="DB653" s="1035"/>
      <c r="DC653" s="1035"/>
      <c r="DG653" s="1035"/>
      <c r="DH653" s="1035"/>
      <c r="DI653" s="1035"/>
      <c r="DJ653" s="1035"/>
      <c r="DK653" s="1035"/>
      <c r="DL653" s="1035"/>
    </row>
    <row r="654" spans="27:116">
      <c r="AA654" s="1035"/>
      <c r="AB654" s="1035"/>
      <c r="AC654" s="1035"/>
      <c r="AD654" s="1035"/>
      <c r="AE654" s="1035"/>
      <c r="AF654" s="1035"/>
      <c r="AG654" s="1035"/>
      <c r="AH654" s="1035"/>
      <c r="AN654" s="1035"/>
      <c r="AV654" s="1035"/>
      <c r="BD654" s="1035"/>
      <c r="BS654" s="1064"/>
      <c r="BT654" s="1035"/>
      <c r="CG654" s="612"/>
      <c r="CI654" s="1035"/>
      <c r="DB654" s="1035"/>
      <c r="DC654" s="1035"/>
      <c r="DG654" s="1035"/>
      <c r="DH654" s="1035"/>
      <c r="DI654" s="1035"/>
      <c r="DJ654" s="1035"/>
      <c r="DK654" s="1035"/>
      <c r="DL654" s="1035"/>
    </row>
    <row r="655" spans="27:116">
      <c r="AA655" s="1035"/>
      <c r="AB655" s="1035"/>
      <c r="AC655" s="1035"/>
      <c r="AD655" s="1035"/>
      <c r="AE655" s="1035"/>
      <c r="AF655" s="1035"/>
      <c r="AG655" s="1035"/>
      <c r="AH655" s="1035"/>
      <c r="AN655" s="1035"/>
      <c r="AV655" s="1035"/>
      <c r="BD655" s="1035"/>
      <c r="BS655" s="1064"/>
      <c r="BT655" s="1035"/>
      <c r="CG655" s="612"/>
      <c r="CI655" s="1035"/>
      <c r="DB655" s="1035"/>
      <c r="DC655" s="1035"/>
      <c r="DG655" s="1035"/>
      <c r="DH655" s="1035"/>
      <c r="DI655" s="1035"/>
      <c r="DJ655" s="1035"/>
      <c r="DK655" s="1035"/>
      <c r="DL655" s="1035"/>
    </row>
    <row r="656" spans="27:116">
      <c r="AA656" s="1035"/>
      <c r="AB656" s="1035"/>
      <c r="AC656" s="1035"/>
      <c r="AD656" s="1035"/>
      <c r="AE656" s="1035"/>
      <c r="AF656" s="1035"/>
      <c r="AG656" s="1035"/>
      <c r="AH656" s="1035"/>
      <c r="AN656" s="1035"/>
      <c r="AV656" s="1035"/>
      <c r="BD656" s="1035"/>
      <c r="BS656" s="1064"/>
      <c r="BT656" s="1035"/>
      <c r="CG656" s="612"/>
      <c r="CI656" s="1035"/>
      <c r="DB656" s="1035"/>
      <c r="DC656" s="1035"/>
      <c r="DG656" s="1035"/>
      <c r="DH656" s="1035"/>
      <c r="DI656" s="1035"/>
      <c r="DJ656" s="1035"/>
      <c r="DK656" s="1035"/>
      <c r="DL656" s="1035"/>
    </row>
    <row r="657" spans="27:116">
      <c r="AA657" s="1035"/>
      <c r="AB657" s="1035"/>
      <c r="AC657" s="1035"/>
      <c r="AD657" s="1035"/>
      <c r="AE657" s="1035"/>
      <c r="AF657" s="1035"/>
      <c r="AG657" s="1035"/>
      <c r="AH657" s="1035"/>
      <c r="AN657" s="1035"/>
      <c r="AV657" s="1035"/>
      <c r="BD657" s="1035"/>
      <c r="BS657" s="1064"/>
      <c r="BT657" s="1035"/>
      <c r="CG657" s="612"/>
      <c r="CI657" s="1035"/>
      <c r="DB657" s="1035"/>
      <c r="DC657" s="1035"/>
      <c r="DG657" s="1035"/>
      <c r="DH657" s="1035"/>
      <c r="DI657" s="1035"/>
      <c r="DJ657" s="1035"/>
      <c r="DK657" s="1035"/>
      <c r="DL657" s="1035"/>
    </row>
    <row r="658" spans="27:116">
      <c r="AA658" s="1035"/>
      <c r="AB658" s="1035"/>
      <c r="AC658" s="1035"/>
      <c r="AD658" s="1035"/>
      <c r="AE658" s="1035"/>
      <c r="AF658" s="1035"/>
      <c r="AG658" s="1035"/>
      <c r="AH658" s="1035"/>
      <c r="AN658" s="1035"/>
      <c r="AV658" s="1035"/>
      <c r="BD658" s="1035"/>
      <c r="BS658" s="1064"/>
      <c r="BT658" s="1035"/>
      <c r="CG658" s="612"/>
      <c r="CI658" s="1035"/>
      <c r="DB658" s="1035"/>
      <c r="DC658" s="1035"/>
      <c r="DG658" s="1035"/>
      <c r="DH658" s="1035"/>
      <c r="DI658" s="1035"/>
      <c r="DJ658" s="1035"/>
      <c r="DK658" s="1035"/>
      <c r="DL658" s="1035"/>
    </row>
    <row r="659" spans="27:116">
      <c r="AA659" s="1035"/>
      <c r="AB659" s="1035"/>
      <c r="AC659" s="1035"/>
      <c r="AD659" s="1035"/>
      <c r="AE659" s="1035"/>
      <c r="AF659" s="1035"/>
      <c r="AG659" s="1035"/>
      <c r="AH659" s="1035"/>
      <c r="AN659" s="1035"/>
      <c r="AV659" s="1035"/>
      <c r="BD659" s="1035"/>
      <c r="BS659" s="1064"/>
      <c r="BT659" s="1035"/>
      <c r="CG659" s="612"/>
      <c r="CI659" s="1035"/>
      <c r="DB659" s="1035"/>
      <c r="DC659" s="1035"/>
      <c r="DG659" s="1035"/>
      <c r="DH659" s="1035"/>
      <c r="DI659" s="1035"/>
      <c r="DJ659" s="1035"/>
      <c r="DK659" s="1035"/>
      <c r="DL659" s="1035"/>
    </row>
    <row r="660" spans="27:116">
      <c r="AA660" s="1035"/>
      <c r="AB660" s="1035"/>
      <c r="AC660" s="1035"/>
      <c r="AD660" s="1035"/>
      <c r="AE660" s="1035"/>
      <c r="AF660" s="1035"/>
      <c r="AG660" s="1035"/>
      <c r="AH660" s="1035"/>
      <c r="AN660" s="1035"/>
      <c r="AV660" s="1035"/>
      <c r="BD660" s="1035"/>
      <c r="BS660" s="1064"/>
      <c r="BT660" s="1035"/>
      <c r="CG660" s="612"/>
      <c r="CI660" s="1035"/>
      <c r="DB660" s="1035"/>
      <c r="DC660" s="1035"/>
      <c r="DG660" s="1035"/>
      <c r="DH660" s="1035"/>
      <c r="DI660" s="1035"/>
      <c r="DJ660" s="1035"/>
      <c r="DK660" s="1035"/>
      <c r="DL660" s="1035"/>
    </row>
    <row r="661" spans="27:116">
      <c r="AA661" s="1035"/>
      <c r="AB661" s="1035"/>
      <c r="AC661" s="1035"/>
      <c r="AD661" s="1035"/>
      <c r="AE661" s="1035"/>
      <c r="AF661" s="1035"/>
      <c r="AG661" s="1035"/>
      <c r="AH661" s="1035"/>
      <c r="AN661" s="1035"/>
      <c r="AV661" s="1035"/>
      <c r="BD661" s="1035"/>
      <c r="BS661" s="1064"/>
      <c r="BT661" s="1035"/>
      <c r="CG661" s="612"/>
      <c r="CI661" s="1035"/>
      <c r="DB661" s="1035"/>
      <c r="DC661" s="1035"/>
      <c r="DG661" s="1035"/>
      <c r="DH661" s="1035"/>
      <c r="DI661" s="1035"/>
      <c r="DJ661" s="1035"/>
      <c r="DK661" s="1035"/>
      <c r="DL661" s="1035"/>
    </row>
    <row r="662" spans="27:116">
      <c r="AA662" s="1035"/>
      <c r="AB662" s="1035"/>
      <c r="AC662" s="1035"/>
      <c r="AD662" s="1035"/>
      <c r="AE662" s="1035"/>
      <c r="AF662" s="1035"/>
      <c r="AG662" s="1035"/>
      <c r="AH662" s="1035"/>
      <c r="AN662" s="1035"/>
      <c r="AV662" s="1035"/>
      <c r="BD662" s="1035"/>
      <c r="BS662" s="1064"/>
      <c r="BT662" s="1035"/>
      <c r="CG662" s="612"/>
      <c r="CI662" s="1035"/>
      <c r="DB662" s="1035"/>
      <c r="DC662" s="1035"/>
      <c r="DG662" s="1035"/>
      <c r="DH662" s="1035"/>
      <c r="DI662" s="1035"/>
      <c r="DJ662" s="1035"/>
      <c r="DK662" s="1035"/>
      <c r="DL662" s="1035"/>
    </row>
    <row r="663" spans="27:116">
      <c r="AA663" s="1035"/>
      <c r="AB663" s="1035"/>
      <c r="AC663" s="1035"/>
      <c r="AD663" s="1035"/>
      <c r="AE663" s="1035"/>
      <c r="AF663" s="1035"/>
      <c r="AG663" s="1035"/>
      <c r="AH663" s="1035"/>
      <c r="AN663" s="1035"/>
      <c r="AV663" s="1035"/>
      <c r="BD663" s="1035"/>
      <c r="BS663" s="1064"/>
      <c r="BT663" s="1035"/>
      <c r="CG663" s="612"/>
      <c r="CI663" s="1035"/>
      <c r="DB663" s="1035"/>
      <c r="DC663" s="1035"/>
      <c r="DG663" s="1035"/>
      <c r="DH663" s="1035"/>
      <c r="DI663" s="1035"/>
      <c r="DJ663" s="1035"/>
      <c r="DK663" s="1035"/>
      <c r="DL663" s="1035"/>
    </row>
    <row r="664" spans="27:116">
      <c r="AA664" s="1035"/>
      <c r="AB664" s="1035"/>
      <c r="AC664" s="1035"/>
      <c r="AD664" s="1035"/>
      <c r="AE664" s="1035"/>
      <c r="AF664" s="1035"/>
      <c r="AG664" s="1035"/>
      <c r="AH664" s="1035"/>
      <c r="AN664" s="1035"/>
      <c r="AV664" s="1035"/>
      <c r="BD664" s="1035"/>
      <c r="BS664" s="1064"/>
      <c r="BT664" s="1035"/>
      <c r="CG664" s="612"/>
      <c r="CI664" s="1035"/>
      <c r="DB664" s="1035"/>
      <c r="DC664" s="1035"/>
      <c r="DG664" s="1035"/>
      <c r="DH664" s="1035"/>
      <c r="DI664" s="1035"/>
      <c r="DJ664" s="1035"/>
      <c r="DK664" s="1035"/>
      <c r="DL664" s="1035"/>
    </row>
    <row r="665" spans="27:116">
      <c r="AA665" s="1035"/>
      <c r="AB665" s="1035"/>
      <c r="AC665" s="1035"/>
      <c r="AD665" s="1035"/>
      <c r="AE665" s="1035"/>
      <c r="AF665" s="1035"/>
      <c r="AG665" s="1035"/>
      <c r="AH665" s="1035"/>
      <c r="AN665" s="1035"/>
      <c r="AV665" s="1035"/>
      <c r="BD665" s="1035"/>
      <c r="BS665" s="1064"/>
      <c r="BT665" s="1035"/>
      <c r="CG665" s="612"/>
      <c r="CI665" s="1035"/>
      <c r="DB665" s="1035"/>
      <c r="DC665" s="1035"/>
      <c r="DG665" s="1035"/>
      <c r="DH665" s="1035"/>
      <c r="DI665" s="1035"/>
      <c r="DJ665" s="1035"/>
      <c r="DK665" s="1035"/>
      <c r="DL665" s="1035"/>
    </row>
    <row r="666" spans="27:116">
      <c r="AA666" s="1035"/>
      <c r="AB666" s="1035"/>
      <c r="AC666" s="1035"/>
      <c r="AD666" s="1035"/>
      <c r="AE666" s="1035"/>
      <c r="AF666" s="1035"/>
      <c r="AG666" s="1035"/>
      <c r="AH666" s="1035"/>
      <c r="AN666" s="1035"/>
      <c r="AV666" s="1035"/>
      <c r="BD666" s="1035"/>
      <c r="BS666" s="1064"/>
      <c r="BT666" s="1035"/>
      <c r="CG666" s="612"/>
      <c r="CI666" s="1035"/>
      <c r="DB666" s="1035"/>
      <c r="DC666" s="1035"/>
      <c r="DG666" s="1035"/>
      <c r="DH666" s="1035"/>
      <c r="DI666" s="1035"/>
      <c r="DJ666" s="1035"/>
      <c r="DK666" s="1035"/>
      <c r="DL666" s="1035"/>
    </row>
    <row r="667" spans="27:116">
      <c r="AA667" s="1035"/>
      <c r="AB667" s="1035"/>
      <c r="AC667" s="1035"/>
      <c r="AD667" s="1035"/>
      <c r="AE667" s="1035"/>
      <c r="AF667" s="1035"/>
      <c r="AG667" s="1035"/>
      <c r="AH667" s="1035"/>
      <c r="AN667" s="1035"/>
      <c r="AV667" s="1035"/>
      <c r="BD667" s="1035"/>
      <c r="BS667" s="1064"/>
      <c r="BT667" s="1035"/>
      <c r="CG667" s="612"/>
      <c r="CI667" s="1035"/>
      <c r="DB667" s="1035"/>
      <c r="DC667" s="1035"/>
      <c r="DG667" s="1035"/>
      <c r="DH667" s="1035"/>
      <c r="DI667" s="1035"/>
      <c r="DJ667" s="1035"/>
      <c r="DK667" s="1035"/>
      <c r="DL667" s="1035"/>
    </row>
    <row r="668" spans="27:116">
      <c r="AA668" s="1035"/>
      <c r="AB668" s="1035"/>
      <c r="AC668" s="1035"/>
      <c r="AD668" s="1035"/>
      <c r="AE668" s="1035"/>
      <c r="AF668" s="1035"/>
      <c r="AG668" s="1035"/>
      <c r="AH668" s="1035"/>
      <c r="AN668" s="1035"/>
      <c r="AV668" s="1035"/>
      <c r="BD668" s="1035"/>
      <c r="BS668" s="1064"/>
      <c r="BT668" s="1035"/>
      <c r="CG668" s="612"/>
      <c r="CI668" s="1035"/>
      <c r="DB668" s="1035"/>
      <c r="DC668" s="1035"/>
      <c r="DG668" s="1035"/>
      <c r="DH668" s="1035"/>
      <c r="DI668" s="1035"/>
      <c r="DJ668" s="1035"/>
      <c r="DK668" s="1035"/>
      <c r="DL668" s="1035"/>
    </row>
    <row r="669" spans="27:116">
      <c r="AA669" s="1035"/>
      <c r="AB669" s="1035"/>
      <c r="AC669" s="1035"/>
      <c r="AD669" s="1035"/>
      <c r="AE669" s="1035"/>
      <c r="AF669" s="1035"/>
      <c r="AG669" s="1035"/>
      <c r="AH669" s="1035"/>
      <c r="AN669" s="1035"/>
      <c r="AV669" s="1035"/>
      <c r="BD669" s="1035"/>
      <c r="BS669" s="1064"/>
      <c r="BT669" s="1035"/>
      <c r="CG669" s="612"/>
      <c r="CI669" s="1035"/>
      <c r="DB669" s="1035"/>
      <c r="DC669" s="1035"/>
      <c r="DG669" s="1035"/>
      <c r="DH669" s="1035"/>
      <c r="DI669" s="1035"/>
      <c r="DJ669" s="1035"/>
      <c r="DK669" s="1035"/>
      <c r="DL669" s="1035"/>
    </row>
    <row r="670" spans="27:116">
      <c r="AA670" s="1035"/>
      <c r="AB670" s="1035"/>
      <c r="AC670" s="1035"/>
      <c r="AD670" s="1035"/>
      <c r="AE670" s="1035"/>
      <c r="AF670" s="1035"/>
      <c r="AG670" s="1035"/>
      <c r="AH670" s="1035"/>
      <c r="AN670" s="1035"/>
      <c r="AV670" s="1035"/>
      <c r="BD670" s="1035"/>
      <c r="BS670" s="1064"/>
      <c r="BT670" s="1035"/>
      <c r="CG670" s="612"/>
      <c r="CI670" s="1035"/>
      <c r="DB670" s="1035"/>
      <c r="DC670" s="1035"/>
      <c r="DG670" s="1035"/>
      <c r="DH670" s="1035"/>
      <c r="DI670" s="1035"/>
      <c r="DJ670" s="1035"/>
      <c r="DK670" s="1035"/>
      <c r="DL670" s="1035"/>
    </row>
    <row r="671" spans="27:116">
      <c r="AA671" s="1035"/>
      <c r="AB671" s="1035"/>
      <c r="AC671" s="1035"/>
      <c r="AD671" s="1035"/>
      <c r="AE671" s="1035"/>
      <c r="AF671" s="1035"/>
      <c r="AG671" s="1035"/>
      <c r="AH671" s="1035"/>
      <c r="AN671" s="1035"/>
      <c r="AV671" s="1035"/>
      <c r="BD671" s="1035"/>
      <c r="BS671" s="1064"/>
      <c r="BT671" s="1035"/>
      <c r="CG671" s="612"/>
      <c r="CI671" s="1035"/>
      <c r="DB671" s="1035"/>
      <c r="DC671" s="1035"/>
      <c r="DG671" s="1035"/>
      <c r="DH671" s="1035"/>
      <c r="DI671" s="1035"/>
      <c r="DJ671" s="1035"/>
      <c r="DK671" s="1035"/>
      <c r="DL671" s="1035"/>
    </row>
    <row r="672" spans="27:116">
      <c r="AA672" s="1035"/>
      <c r="AB672" s="1035"/>
      <c r="AC672" s="1035"/>
      <c r="AD672" s="1035"/>
      <c r="AE672" s="1035"/>
      <c r="AF672" s="1035"/>
      <c r="AG672" s="1035"/>
      <c r="AH672" s="1035"/>
      <c r="AN672" s="1035"/>
      <c r="AV672" s="1035"/>
      <c r="BD672" s="1035"/>
      <c r="BS672" s="1064"/>
      <c r="BT672" s="1035"/>
      <c r="CG672" s="612"/>
      <c r="CI672" s="1035"/>
      <c r="DB672" s="1035"/>
      <c r="DC672" s="1035"/>
      <c r="DG672" s="1035"/>
      <c r="DH672" s="1035"/>
      <c r="DI672" s="1035"/>
      <c r="DJ672" s="1035"/>
      <c r="DK672" s="1035"/>
      <c r="DL672" s="1035"/>
    </row>
    <row r="673" spans="27:116">
      <c r="AA673" s="1035"/>
      <c r="AB673" s="1035"/>
      <c r="AC673" s="1035"/>
      <c r="AD673" s="1035"/>
      <c r="AE673" s="1035"/>
      <c r="AF673" s="1035"/>
      <c r="AG673" s="1035"/>
      <c r="AH673" s="1035"/>
      <c r="AN673" s="1035"/>
      <c r="AV673" s="1035"/>
      <c r="BD673" s="1035"/>
      <c r="BS673" s="1064"/>
      <c r="BT673" s="1035"/>
      <c r="CG673" s="612"/>
      <c r="CI673" s="1035"/>
      <c r="DB673" s="1035"/>
      <c r="DC673" s="1035"/>
      <c r="DG673" s="1035"/>
      <c r="DH673" s="1035"/>
      <c r="DI673" s="1035"/>
      <c r="DJ673" s="1035"/>
      <c r="DK673" s="1035"/>
      <c r="DL673" s="1035"/>
    </row>
    <row r="674" spans="27:116">
      <c r="AA674" s="1035"/>
      <c r="AB674" s="1035"/>
      <c r="AC674" s="1035"/>
      <c r="AD674" s="1035"/>
      <c r="AE674" s="1035"/>
      <c r="AF674" s="1035"/>
      <c r="AG674" s="1035"/>
      <c r="AH674" s="1035"/>
      <c r="AN674" s="1035"/>
      <c r="AV674" s="1035"/>
      <c r="BD674" s="1035"/>
      <c r="BS674" s="1064"/>
      <c r="BT674" s="1035"/>
      <c r="CG674" s="612"/>
      <c r="CI674" s="1035"/>
      <c r="DB674" s="1035"/>
      <c r="DC674" s="1035"/>
      <c r="DG674" s="1035"/>
      <c r="DH674" s="1035"/>
      <c r="DI674" s="1035"/>
      <c r="DJ674" s="1035"/>
      <c r="DK674" s="1035"/>
      <c r="DL674" s="1035"/>
    </row>
    <row r="675" spans="27:116">
      <c r="AA675" s="1035"/>
      <c r="AB675" s="1035"/>
      <c r="AC675" s="1035"/>
      <c r="AD675" s="1035"/>
      <c r="AE675" s="1035"/>
      <c r="AF675" s="1035"/>
      <c r="AG675" s="1035"/>
      <c r="AH675" s="1035"/>
      <c r="AN675" s="1035"/>
      <c r="AV675" s="1035"/>
      <c r="BD675" s="1035"/>
      <c r="BS675" s="1064"/>
      <c r="BT675" s="1035"/>
      <c r="CG675" s="612"/>
      <c r="CI675" s="1035"/>
      <c r="DB675" s="1035"/>
      <c r="DC675" s="1035"/>
      <c r="DG675" s="1035"/>
      <c r="DH675" s="1035"/>
      <c r="DI675" s="1035"/>
      <c r="DJ675" s="1035"/>
      <c r="DK675" s="1035"/>
      <c r="DL675" s="1035"/>
    </row>
    <row r="676" spans="27:116">
      <c r="AA676" s="1035"/>
      <c r="AB676" s="1035"/>
      <c r="AC676" s="1035"/>
      <c r="AD676" s="1035"/>
      <c r="AE676" s="1035"/>
      <c r="AF676" s="1035"/>
      <c r="AG676" s="1035"/>
      <c r="AH676" s="1035"/>
      <c r="AN676" s="1035"/>
      <c r="AV676" s="1035"/>
      <c r="BD676" s="1035"/>
      <c r="BS676" s="1064"/>
      <c r="BT676" s="1035"/>
      <c r="CG676" s="612"/>
      <c r="CI676" s="1035"/>
      <c r="DB676" s="1035"/>
      <c r="DC676" s="1035"/>
      <c r="DG676" s="1035"/>
      <c r="DH676" s="1035"/>
      <c r="DI676" s="1035"/>
      <c r="DJ676" s="1035"/>
      <c r="DK676" s="1035"/>
      <c r="DL676" s="1035"/>
    </row>
    <row r="677" spans="27:116">
      <c r="AA677" s="1035"/>
      <c r="AB677" s="1035"/>
      <c r="AC677" s="1035"/>
      <c r="AD677" s="1035"/>
      <c r="AE677" s="1035"/>
      <c r="AF677" s="1035"/>
      <c r="AG677" s="1035"/>
      <c r="AH677" s="1035"/>
      <c r="AN677" s="1035"/>
      <c r="AV677" s="1035"/>
      <c r="BD677" s="1035"/>
      <c r="BS677" s="1064"/>
      <c r="BT677" s="1035"/>
      <c r="CG677" s="612"/>
      <c r="CI677" s="1035"/>
      <c r="DB677" s="1035"/>
      <c r="DC677" s="1035"/>
      <c r="DG677" s="1035"/>
      <c r="DH677" s="1035"/>
      <c r="DI677" s="1035"/>
      <c r="DJ677" s="1035"/>
      <c r="DK677" s="1035"/>
      <c r="DL677" s="1035"/>
    </row>
    <row r="678" spans="27:116">
      <c r="AA678" s="1035"/>
      <c r="AB678" s="1035"/>
      <c r="AC678" s="1035"/>
      <c r="AD678" s="1035"/>
      <c r="AE678" s="1035"/>
      <c r="AF678" s="1035"/>
      <c r="AG678" s="1035"/>
      <c r="AH678" s="1035"/>
      <c r="AN678" s="1035"/>
      <c r="AV678" s="1035"/>
      <c r="BD678" s="1035"/>
      <c r="BS678" s="1064"/>
      <c r="BT678" s="1035"/>
      <c r="CG678" s="612"/>
      <c r="CI678" s="1035"/>
      <c r="DB678" s="1035"/>
      <c r="DC678" s="1035"/>
      <c r="DG678" s="1035"/>
      <c r="DH678" s="1035"/>
      <c r="DI678" s="1035"/>
      <c r="DJ678" s="1035"/>
      <c r="DK678" s="1035"/>
      <c r="DL678" s="1035"/>
    </row>
    <row r="679" spans="27:116">
      <c r="AA679" s="1035"/>
      <c r="AB679" s="1035"/>
      <c r="AC679" s="1035"/>
      <c r="AD679" s="1035"/>
      <c r="AE679" s="1035"/>
      <c r="AF679" s="1035"/>
      <c r="AG679" s="1035"/>
      <c r="AH679" s="1035"/>
      <c r="AN679" s="1035"/>
      <c r="AV679" s="1035"/>
      <c r="BD679" s="1035"/>
      <c r="BS679" s="1064"/>
      <c r="BT679" s="1035"/>
      <c r="CG679" s="612"/>
      <c r="CI679" s="1035"/>
      <c r="DB679" s="1035"/>
      <c r="DC679" s="1035"/>
      <c r="DG679" s="1035"/>
      <c r="DH679" s="1035"/>
      <c r="DI679" s="1035"/>
      <c r="DJ679" s="1035"/>
      <c r="DK679" s="1035"/>
      <c r="DL679" s="1035"/>
    </row>
    <row r="680" spans="27:116">
      <c r="AA680" s="1035"/>
      <c r="AB680" s="1035"/>
      <c r="AC680" s="1035"/>
      <c r="AD680" s="1035"/>
      <c r="AE680" s="1035"/>
      <c r="AF680" s="1035"/>
      <c r="AG680" s="1035"/>
      <c r="AH680" s="1035"/>
      <c r="AN680" s="1035"/>
      <c r="AV680" s="1035"/>
      <c r="BD680" s="1035"/>
      <c r="BS680" s="1064"/>
      <c r="BT680" s="1035"/>
      <c r="CG680" s="612"/>
      <c r="CI680" s="1035"/>
      <c r="DB680" s="1035"/>
      <c r="DC680" s="1035"/>
      <c r="DG680" s="1035"/>
      <c r="DH680" s="1035"/>
      <c r="DI680" s="1035"/>
      <c r="DJ680" s="1035"/>
      <c r="DK680" s="1035"/>
      <c r="DL680" s="1035"/>
    </row>
    <row r="681" spans="27:116">
      <c r="AA681" s="1035"/>
      <c r="AB681" s="1035"/>
      <c r="AC681" s="1035"/>
      <c r="AD681" s="1035"/>
      <c r="AE681" s="1035"/>
      <c r="AF681" s="1035"/>
      <c r="AG681" s="1035"/>
      <c r="AH681" s="1035"/>
      <c r="AN681" s="1035"/>
      <c r="AV681" s="1035"/>
      <c r="BD681" s="1035"/>
      <c r="BS681" s="1064"/>
      <c r="BT681" s="1035"/>
      <c r="CG681" s="612"/>
      <c r="CI681" s="1035"/>
      <c r="DB681" s="1035"/>
      <c r="DC681" s="1035"/>
      <c r="DG681" s="1035"/>
      <c r="DH681" s="1035"/>
      <c r="DI681" s="1035"/>
      <c r="DJ681" s="1035"/>
      <c r="DK681" s="1035"/>
      <c r="DL681" s="1035"/>
    </row>
    <row r="682" spans="27:116">
      <c r="AA682" s="1035"/>
      <c r="AB682" s="1035"/>
      <c r="AC682" s="1035"/>
      <c r="AD682" s="1035"/>
      <c r="AE682" s="1035"/>
      <c r="AF682" s="1035"/>
      <c r="AG682" s="1035"/>
      <c r="AH682" s="1035"/>
      <c r="AN682" s="1035"/>
      <c r="AV682" s="1035"/>
      <c r="BD682" s="1035"/>
      <c r="BS682" s="1064"/>
      <c r="BT682" s="1035"/>
      <c r="CG682" s="612"/>
      <c r="CI682" s="1035"/>
      <c r="DB682" s="1035"/>
      <c r="DC682" s="1035"/>
      <c r="DG682" s="1035"/>
      <c r="DH682" s="1035"/>
      <c r="DI682" s="1035"/>
      <c r="DJ682" s="1035"/>
      <c r="DK682" s="1035"/>
      <c r="DL682" s="1035"/>
    </row>
    <row r="683" spans="27:116">
      <c r="AA683" s="1035"/>
      <c r="AB683" s="1035"/>
      <c r="AC683" s="1035"/>
      <c r="AD683" s="1035"/>
      <c r="AE683" s="1035"/>
      <c r="AF683" s="1035"/>
      <c r="AG683" s="1035"/>
      <c r="AH683" s="1035"/>
      <c r="AN683" s="1035"/>
      <c r="AV683" s="1035"/>
      <c r="BD683" s="1035"/>
      <c r="BS683" s="1064"/>
      <c r="BT683" s="1035"/>
      <c r="CG683" s="612"/>
      <c r="CI683" s="1035"/>
      <c r="DB683" s="1035"/>
      <c r="DC683" s="1035"/>
      <c r="DG683" s="1035"/>
      <c r="DH683" s="1035"/>
      <c r="DI683" s="1035"/>
      <c r="DJ683" s="1035"/>
      <c r="DK683" s="1035"/>
      <c r="DL683" s="1035"/>
    </row>
    <row r="684" spans="27:116">
      <c r="AA684" s="1035"/>
      <c r="AB684" s="1035"/>
      <c r="AC684" s="1035"/>
      <c r="AD684" s="1035"/>
      <c r="AE684" s="1035"/>
      <c r="AF684" s="1035"/>
      <c r="AG684" s="1035"/>
      <c r="AH684" s="1035"/>
      <c r="AN684" s="1035"/>
      <c r="AV684" s="1035"/>
      <c r="BD684" s="1035"/>
      <c r="BS684" s="1064"/>
      <c r="BT684" s="1035"/>
      <c r="CG684" s="612"/>
      <c r="CI684" s="1035"/>
      <c r="DB684" s="1035"/>
      <c r="DC684" s="1035"/>
      <c r="DG684" s="1035"/>
      <c r="DH684" s="1035"/>
      <c r="DI684" s="1035"/>
      <c r="DJ684" s="1035"/>
      <c r="DK684" s="1035"/>
      <c r="DL684" s="1035"/>
    </row>
    <row r="685" spans="27:116">
      <c r="AA685" s="1035"/>
      <c r="AB685" s="1035"/>
      <c r="AC685" s="1035"/>
      <c r="AD685" s="1035"/>
      <c r="AE685" s="1035"/>
      <c r="AF685" s="1035"/>
      <c r="AG685" s="1035"/>
      <c r="AH685" s="1035"/>
      <c r="AN685" s="1035"/>
      <c r="AV685" s="1035"/>
      <c r="BD685" s="1035"/>
      <c r="BS685" s="1064"/>
      <c r="BT685" s="1035"/>
      <c r="CG685" s="612"/>
      <c r="CI685" s="1035"/>
      <c r="DB685" s="1035"/>
      <c r="DC685" s="1035"/>
      <c r="DG685" s="1035"/>
      <c r="DH685" s="1035"/>
      <c r="DI685" s="1035"/>
      <c r="DJ685" s="1035"/>
      <c r="DK685" s="1035"/>
      <c r="DL685" s="1035"/>
    </row>
    <row r="686" spans="27:116">
      <c r="AA686" s="1035"/>
      <c r="AB686" s="1035"/>
      <c r="AC686" s="1035"/>
      <c r="AD686" s="1035"/>
      <c r="AE686" s="1035"/>
      <c r="AF686" s="1035"/>
      <c r="AG686" s="1035"/>
      <c r="AH686" s="1035"/>
      <c r="AN686" s="1035"/>
      <c r="AV686" s="1035"/>
      <c r="BD686" s="1035"/>
      <c r="BS686" s="1064"/>
      <c r="BT686" s="1035"/>
      <c r="CG686" s="612"/>
      <c r="CI686" s="1035"/>
      <c r="DB686" s="1035"/>
      <c r="DC686" s="1035"/>
      <c r="DG686" s="1035"/>
      <c r="DH686" s="1035"/>
      <c r="DI686" s="1035"/>
      <c r="DJ686" s="1035"/>
      <c r="DK686" s="1035"/>
      <c r="DL686" s="1035"/>
    </row>
    <row r="687" spans="27:116">
      <c r="AA687" s="1035"/>
      <c r="AB687" s="1035"/>
      <c r="AC687" s="1035"/>
      <c r="AD687" s="1035"/>
      <c r="AE687" s="1035"/>
      <c r="AF687" s="1035"/>
      <c r="AG687" s="1035"/>
      <c r="AH687" s="1035"/>
      <c r="AN687" s="1035"/>
      <c r="AV687" s="1035"/>
      <c r="BD687" s="1035"/>
      <c r="BS687" s="1064"/>
      <c r="BT687" s="1035"/>
      <c r="CG687" s="612"/>
      <c r="CI687" s="1035"/>
      <c r="DB687" s="1035"/>
      <c r="DC687" s="1035"/>
      <c r="DG687" s="1035"/>
      <c r="DH687" s="1035"/>
      <c r="DI687" s="1035"/>
      <c r="DJ687" s="1035"/>
      <c r="DK687" s="1035"/>
      <c r="DL687" s="1035"/>
    </row>
    <row r="688" spans="27:116">
      <c r="AA688" s="1035"/>
      <c r="AB688" s="1035"/>
      <c r="AC688" s="1035"/>
      <c r="AD688" s="1035"/>
      <c r="AE688" s="1035"/>
      <c r="AF688" s="1035"/>
      <c r="AG688" s="1035"/>
      <c r="AH688" s="1035"/>
      <c r="AN688" s="1035"/>
      <c r="AV688" s="1035"/>
      <c r="BD688" s="1035"/>
      <c r="BS688" s="1064"/>
      <c r="BT688" s="1035"/>
      <c r="CG688" s="612"/>
      <c r="CI688" s="1035"/>
      <c r="DB688" s="1035"/>
      <c r="DC688" s="1035"/>
      <c r="DG688" s="1035"/>
      <c r="DH688" s="1035"/>
      <c r="DI688" s="1035"/>
      <c r="DJ688" s="1035"/>
      <c r="DK688" s="1035"/>
      <c r="DL688" s="1035"/>
    </row>
    <row r="689" spans="27:116">
      <c r="AA689" s="1035"/>
      <c r="AB689" s="1035"/>
      <c r="AC689" s="1035"/>
      <c r="AD689" s="1035"/>
      <c r="AE689" s="1035"/>
      <c r="AF689" s="1035"/>
      <c r="AG689" s="1035"/>
      <c r="AH689" s="1035"/>
      <c r="AN689" s="1035"/>
      <c r="AV689" s="1035"/>
      <c r="BD689" s="1035"/>
      <c r="BS689" s="1064"/>
      <c r="BT689" s="1035"/>
      <c r="CG689" s="612"/>
      <c r="CI689" s="1035"/>
      <c r="DB689" s="1035"/>
      <c r="DC689" s="1035"/>
      <c r="DG689" s="1035"/>
      <c r="DH689" s="1035"/>
      <c r="DI689" s="1035"/>
      <c r="DJ689" s="1035"/>
      <c r="DK689" s="1035"/>
      <c r="DL689" s="1035"/>
    </row>
    <row r="690" spans="27:116">
      <c r="AA690" s="1035"/>
      <c r="AB690" s="1035"/>
      <c r="AC690" s="1035"/>
      <c r="AD690" s="1035"/>
      <c r="AE690" s="1035"/>
      <c r="AF690" s="1035"/>
      <c r="AG690" s="1035"/>
      <c r="AH690" s="1035"/>
      <c r="AN690" s="1035"/>
      <c r="AV690" s="1035"/>
      <c r="BD690" s="1035"/>
      <c r="BS690" s="1064"/>
      <c r="BT690" s="1035"/>
      <c r="CG690" s="612"/>
      <c r="CI690" s="1035"/>
      <c r="DB690" s="1035"/>
      <c r="DC690" s="1035"/>
      <c r="DG690" s="1035"/>
      <c r="DH690" s="1035"/>
      <c r="DI690" s="1035"/>
      <c r="DJ690" s="1035"/>
      <c r="DK690" s="1035"/>
      <c r="DL690" s="1035"/>
    </row>
    <row r="691" spans="27:116">
      <c r="AA691" s="1035"/>
      <c r="AB691" s="1035"/>
      <c r="AC691" s="1035"/>
      <c r="AD691" s="1035"/>
      <c r="AE691" s="1035"/>
      <c r="AF691" s="1035"/>
      <c r="AG691" s="1035"/>
      <c r="AH691" s="1035"/>
      <c r="AN691" s="1035"/>
      <c r="AV691" s="1035"/>
      <c r="BD691" s="1035"/>
      <c r="BS691" s="1064"/>
      <c r="BT691" s="1035"/>
      <c r="CG691" s="612"/>
      <c r="CI691" s="1035"/>
      <c r="DB691" s="1035"/>
      <c r="DC691" s="1035"/>
      <c r="DG691" s="1035"/>
      <c r="DH691" s="1035"/>
      <c r="DI691" s="1035"/>
      <c r="DJ691" s="1035"/>
      <c r="DK691" s="1035"/>
      <c r="DL691" s="1035"/>
    </row>
    <row r="692" spans="27:116">
      <c r="AA692" s="1035"/>
      <c r="AB692" s="1035"/>
      <c r="AC692" s="1035"/>
      <c r="AD692" s="1035"/>
      <c r="AE692" s="1035"/>
      <c r="AF692" s="1035"/>
      <c r="AG692" s="1035"/>
      <c r="AH692" s="1035"/>
      <c r="AN692" s="1035"/>
      <c r="AV692" s="1035"/>
      <c r="BD692" s="1035"/>
      <c r="BS692" s="1064"/>
      <c r="BT692" s="1035"/>
      <c r="CG692" s="612"/>
      <c r="CI692" s="1035"/>
      <c r="DB692" s="1035"/>
      <c r="DC692" s="1035"/>
      <c r="DG692" s="1035"/>
      <c r="DH692" s="1035"/>
      <c r="DI692" s="1035"/>
      <c r="DJ692" s="1035"/>
      <c r="DK692" s="1035"/>
      <c r="DL692" s="1035"/>
    </row>
    <row r="693" spans="27:116">
      <c r="AA693" s="1035"/>
      <c r="AB693" s="1035"/>
      <c r="AC693" s="1035"/>
      <c r="AD693" s="1035"/>
      <c r="AE693" s="1035"/>
      <c r="AF693" s="1035"/>
      <c r="AG693" s="1035"/>
      <c r="AH693" s="1035"/>
      <c r="AN693" s="1035"/>
      <c r="AV693" s="1035"/>
      <c r="BD693" s="1035"/>
      <c r="BS693" s="1064"/>
      <c r="BT693" s="1035"/>
      <c r="CG693" s="612"/>
      <c r="CI693" s="1035"/>
      <c r="DB693" s="1035"/>
      <c r="DC693" s="1035"/>
      <c r="DG693" s="1035"/>
      <c r="DH693" s="1035"/>
      <c r="DI693" s="1035"/>
      <c r="DJ693" s="1035"/>
      <c r="DK693" s="1035"/>
      <c r="DL693" s="1035"/>
    </row>
    <row r="694" spans="27:116">
      <c r="AA694" s="1035"/>
      <c r="AB694" s="1035"/>
      <c r="AC694" s="1035"/>
      <c r="AD694" s="1035"/>
      <c r="AE694" s="1035"/>
      <c r="AF694" s="1035"/>
      <c r="AG694" s="1035"/>
      <c r="AH694" s="1035"/>
      <c r="AN694" s="1035"/>
      <c r="AV694" s="1035"/>
      <c r="BD694" s="1035"/>
      <c r="BS694" s="1064"/>
      <c r="BT694" s="1035"/>
      <c r="CG694" s="612"/>
      <c r="CI694" s="1035"/>
      <c r="DB694" s="1035"/>
      <c r="DC694" s="1035"/>
      <c r="DG694" s="1035"/>
      <c r="DH694" s="1035"/>
      <c r="DI694" s="1035"/>
      <c r="DJ694" s="1035"/>
      <c r="DK694" s="1035"/>
      <c r="DL694" s="1035"/>
    </row>
    <row r="695" spans="27:116">
      <c r="AA695" s="1035"/>
      <c r="AB695" s="1035"/>
      <c r="AC695" s="1035"/>
      <c r="AD695" s="1035"/>
      <c r="AE695" s="1035"/>
      <c r="AF695" s="1035"/>
      <c r="AG695" s="1035"/>
      <c r="AH695" s="1035"/>
      <c r="AN695" s="1035"/>
      <c r="AV695" s="1035"/>
      <c r="BD695" s="1035"/>
      <c r="BS695" s="1064"/>
      <c r="BT695" s="1035"/>
      <c r="CG695" s="612"/>
      <c r="CI695" s="1035"/>
      <c r="DB695" s="1035"/>
      <c r="DC695" s="1035"/>
      <c r="DG695" s="1035"/>
      <c r="DH695" s="1035"/>
      <c r="DI695" s="1035"/>
      <c r="DJ695" s="1035"/>
      <c r="DK695" s="1035"/>
      <c r="DL695" s="1035"/>
    </row>
    <row r="696" spans="27:116">
      <c r="AA696" s="1035"/>
      <c r="AB696" s="1035"/>
      <c r="AC696" s="1035"/>
      <c r="AD696" s="1035"/>
      <c r="AE696" s="1035"/>
      <c r="AF696" s="1035"/>
      <c r="AG696" s="1035"/>
      <c r="AH696" s="1035"/>
      <c r="AN696" s="1035"/>
      <c r="AV696" s="1035"/>
      <c r="BD696" s="1035"/>
      <c r="BS696" s="1064"/>
      <c r="BT696" s="1035"/>
      <c r="CG696" s="612"/>
      <c r="CI696" s="1035"/>
      <c r="DB696" s="1035"/>
      <c r="DC696" s="1035"/>
      <c r="DG696" s="1035"/>
      <c r="DH696" s="1035"/>
      <c r="DI696" s="1035"/>
      <c r="DJ696" s="1035"/>
      <c r="DK696" s="1035"/>
      <c r="DL696" s="1035"/>
    </row>
    <row r="697" spans="27:116">
      <c r="AA697" s="1035"/>
      <c r="AB697" s="1035"/>
      <c r="AC697" s="1035"/>
      <c r="AD697" s="1035"/>
      <c r="AE697" s="1035"/>
      <c r="AF697" s="1035"/>
      <c r="AG697" s="1035"/>
      <c r="AH697" s="1035"/>
      <c r="AN697" s="1035"/>
      <c r="AV697" s="1035"/>
      <c r="BD697" s="1035"/>
      <c r="BS697" s="1064"/>
      <c r="BT697" s="1035"/>
      <c r="CG697" s="612"/>
      <c r="CI697" s="1035"/>
      <c r="DB697" s="1035"/>
      <c r="DC697" s="1035"/>
      <c r="DG697" s="1035"/>
      <c r="DH697" s="1035"/>
      <c r="DI697" s="1035"/>
      <c r="DJ697" s="1035"/>
      <c r="DK697" s="1035"/>
      <c r="DL697" s="1035"/>
    </row>
    <row r="698" spans="27:116">
      <c r="AA698" s="1035"/>
      <c r="AB698" s="1035"/>
      <c r="AC698" s="1035"/>
      <c r="AD698" s="1035"/>
      <c r="AE698" s="1035"/>
      <c r="AF698" s="1035"/>
      <c r="AG698" s="1035"/>
      <c r="AH698" s="1035"/>
      <c r="AN698" s="1035"/>
      <c r="AV698" s="1035"/>
      <c r="BD698" s="1035"/>
      <c r="BS698" s="1064"/>
      <c r="BT698" s="1035"/>
      <c r="CG698" s="612"/>
      <c r="CI698" s="1035"/>
      <c r="DB698" s="1035"/>
      <c r="DC698" s="1035"/>
      <c r="DG698" s="1035"/>
      <c r="DH698" s="1035"/>
      <c r="DI698" s="1035"/>
      <c r="DJ698" s="1035"/>
      <c r="DK698" s="1035"/>
      <c r="DL698" s="1035"/>
    </row>
    <row r="699" spans="27:116">
      <c r="AA699" s="1035"/>
      <c r="AB699" s="1035"/>
      <c r="AC699" s="1035"/>
      <c r="AD699" s="1035"/>
      <c r="AE699" s="1035"/>
      <c r="AF699" s="1035"/>
      <c r="AG699" s="1035"/>
      <c r="AH699" s="1035"/>
      <c r="AN699" s="1035"/>
      <c r="AV699" s="1035"/>
      <c r="BD699" s="1035"/>
      <c r="BS699" s="1064"/>
      <c r="BT699" s="1035"/>
      <c r="CG699" s="612"/>
      <c r="CI699" s="1035"/>
      <c r="DB699" s="1035"/>
      <c r="DC699" s="1035"/>
      <c r="DG699" s="1035"/>
      <c r="DH699" s="1035"/>
      <c r="DI699" s="1035"/>
      <c r="DJ699" s="1035"/>
      <c r="DK699" s="1035"/>
      <c r="DL699" s="1035"/>
    </row>
    <row r="700" spans="27:116">
      <c r="AA700" s="1035"/>
      <c r="AB700" s="1035"/>
      <c r="AC700" s="1035"/>
      <c r="AD700" s="1035"/>
      <c r="AE700" s="1035"/>
      <c r="AF700" s="1035"/>
      <c r="AG700" s="1035"/>
      <c r="AH700" s="1035"/>
      <c r="AN700" s="1035"/>
      <c r="AV700" s="1035"/>
      <c r="BD700" s="1035"/>
      <c r="BS700" s="1064"/>
      <c r="BT700" s="1035"/>
      <c r="CG700" s="612"/>
      <c r="CI700" s="1035"/>
      <c r="DB700" s="1035"/>
      <c r="DC700" s="1035"/>
      <c r="DG700" s="1035"/>
      <c r="DH700" s="1035"/>
      <c r="DI700" s="1035"/>
      <c r="DJ700" s="1035"/>
      <c r="DK700" s="1035"/>
      <c r="DL700" s="1035"/>
    </row>
    <row r="701" spans="27:116">
      <c r="AA701" s="1035"/>
      <c r="AB701" s="1035"/>
      <c r="AC701" s="1035"/>
      <c r="AD701" s="1035"/>
      <c r="AE701" s="1035"/>
      <c r="AF701" s="1035"/>
      <c r="AG701" s="1035"/>
      <c r="AH701" s="1035"/>
      <c r="AN701" s="1035"/>
      <c r="AV701" s="1035"/>
      <c r="BD701" s="1035"/>
      <c r="BS701" s="1064"/>
      <c r="BT701" s="1035"/>
      <c r="CG701" s="612"/>
      <c r="CI701" s="1035"/>
      <c r="DB701" s="1035"/>
      <c r="DC701" s="1035"/>
      <c r="DG701" s="1035"/>
      <c r="DH701" s="1035"/>
      <c r="DI701" s="1035"/>
      <c r="DJ701" s="1035"/>
      <c r="DK701" s="1035"/>
      <c r="DL701" s="1035"/>
    </row>
    <row r="702" spans="27:116">
      <c r="AA702" s="1035"/>
      <c r="AB702" s="1035"/>
      <c r="AC702" s="1035"/>
      <c r="AD702" s="1035"/>
      <c r="AE702" s="1035"/>
      <c r="AF702" s="1035"/>
      <c r="AG702" s="1035"/>
      <c r="AH702" s="1035"/>
      <c r="AN702" s="1035"/>
      <c r="AV702" s="1035"/>
      <c r="BD702" s="1035"/>
      <c r="BS702" s="1064"/>
      <c r="BT702" s="1035"/>
      <c r="CG702" s="612"/>
      <c r="CI702" s="1035"/>
      <c r="DB702" s="1035"/>
      <c r="DC702" s="1035"/>
      <c r="DG702" s="1035"/>
      <c r="DH702" s="1035"/>
      <c r="DI702" s="1035"/>
      <c r="DJ702" s="1035"/>
      <c r="DK702" s="1035"/>
      <c r="DL702" s="1035"/>
    </row>
    <row r="703" spans="27:116">
      <c r="AA703" s="1035"/>
      <c r="AB703" s="1035"/>
      <c r="AC703" s="1035"/>
      <c r="AD703" s="1035"/>
      <c r="AE703" s="1035"/>
      <c r="AF703" s="1035"/>
      <c r="AG703" s="1035"/>
      <c r="AH703" s="1035"/>
      <c r="AN703" s="1035"/>
      <c r="AV703" s="1035"/>
      <c r="BD703" s="1035"/>
      <c r="BS703" s="1064"/>
      <c r="BT703" s="1035"/>
      <c r="CG703" s="612"/>
      <c r="CI703" s="1035"/>
      <c r="DB703" s="1035"/>
      <c r="DC703" s="1035"/>
      <c r="DG703" s="1035"/>
      <c r="DH703" s="1035"/>
      <c r="DI703" s="1035"/>
      <c r="DJ703" s="1035"/>
      <c r="DK703" s="1035"/>
      <c r="DL703" s="1035"/>
    </row>
    <row r="704" spans="27:116">
      <c r="AA704" s="1035"/>
      <c r="AB704" s="1035"/>
      <c r="AC704" s="1035"/>
      <c r="AD704" s="1035"/>
      <c r="AE704" s="1035"/>
      <c r="AF704" s="1035"/>
      <c r="AG704" s="1035"/>
      <c r="AH704" s="1035"/>
      <c r="AN704" s="1035"/>
      <c r="AV704" s="1035"/>
      <c r="BD704" s="1035"/>
      <c r="BS704" s="1064"/>
      <c r="BT704" s="1035"/>
      <c r="CG704" s="612"/>
      <c r="CI704" s="1035"/>
      <c r="DB704" s="1035"/>
      <c r="DC704" s="1035"/>
      <c r="DG704" s="1035"/>
      <c r="DH704" s="1035"/>
      <c r="DI704" s="1035"/>
      <c r="DJ704" s="1035"/>
      <c r="DK704" s="1035"/>
      <c r="DL704" s="1035"/>
    </row>
    <row r="705" spans="27:116">
      <c r="AA705" s="1035"/>
      <c r="AB705" s="1035"/>
      <c r="AC705" s="1035"/>
      <c r="AD705" s="1035"/>
      <c r="AE705" s="1035"/>
      <c r="AF705" s="1035"/>
      <c r="AG705" s="1035"/>
      <c r="AH705" s="1035"/>
      <c r="AN705" s="1035"/>
      <c r="AV705" s="1035"/>
      <c r="BD705" s="1035"/>
      <c r="BS705" s="1064"/>
      <c r="BT705" s="1035"/>
      <c r="CG705" s="612"/>
      <c r="CI705" s="1035"/>
      <c r="DB705" s="1035"/>
      <c r="DC705" s="1035"/>
      <c r="DG705" s="1035"/>
      <c r="DH705" s="1035"/>
      <c r="DI705" s="1035"/>
      <c r="DJ705" s="1035"/>
      <c r="DK705" s="1035"/>
      <c r="DL705" s="1035"/>
    </row>
    <row r="706" spans="27:116">
      <c r="AA706" s="1035"/>
      <c r="AB706" s="1035"/>
      <c r="AC706" s="1035"/>
      <c r="AD706" s="1035"/>
      <c r="AE706" s="1035"/>
      <c r="AF706" s="1035"/>
      <c r="AG706" s="1035"/>
      <c r="AH706" s="1035"/>
      <c r="AN706" s="1035"/>
      <c r="AV706" s="1035"/>
      <c r="BD706" s="1035"/>
      <c r="BS706" s="1064"/>
      <c r="BT706" s="1035"/>
      <c r="CG706" s="612"/>
      <c r="CI706" s="1035"/>
      <c r="DB706" s="1035"/>
      <c r="DC706" s="1035"/>
      <c r="DG706" s="1035"/>
      <c r="DH706" s="1035"/>
      <c r="DI706" s="1035"/>
      <c r="DJ706" s="1035"/>
      <c r="DK706" s="1035"/>
      <c r="DL706" s="1035"/>
    </row>
    <row r="707" spans="27:116">
      <c r="AA707" s="1035"/>
      <c r="AB707" s="1035"/>
      <c r="AC707" s="1035"/>
      <c r="AD707" s="1035"/>
      <c r="AE707" s="1035"/>
      <c r="AF707" s="1035"/>
      <c r="AG707" s="1035"/>
      <c r="AH707" s="1035"/>
      <c r="AN707" s="1035"/>
      <c r="AV707" s="1035"/>
      <c r="BD707" s="1035"/>
      <c r="BS707" s="1064"/>
      <c r="BT707" s="1035"/>
      <c r="CG707" s="612"/>
      <c r="CI707" s="1035"/>
      <c r="DB707" s="1035"/>
      <c r="DC707" s="1035"/>
      <c r="DG707" s="1035"/>
      <c r="DH707" s="1035"/>
      <c r="DI707" s="1035"/>
      <c r="DJ707" s="1035"/>
      <c r="DK707" s="1035"/>
      <c r="DL707" s="1035"/>
    </row>
    <row r="708" spans="27:116">
      <c r="AA708" s="1035"/>
      <c r="AB708" s="1035"/>
      <c r="AC708" s="1035"/>
      <c r="AD708" s="1035"/>
      <c r="AE708" s="1035"/>
      <c r="AF708" s="1035"/>
      <c r="AG708" s="1035"/>
      <c r="AH708" s="1035"/>
      <c r="AN708" s="1035"/>
      <c r="AV708" s="1035"/>
      <c r="BD708" s="1035"/>
      <c r="BS708" s="1064"/>
      <c r="BT708" s="1035"/>
      <c r="CG708" s="612"/>
      <c r="CI708" s="1035"/>
      <c r="DB708" s="1035"/>
      <c r="DC708" s="1035"/>
      <c r="DG708" s="1035"/>
      <c r="DH708" s="1035"/>
      <c r="DI708" s="1035"/>
      <c r="DJ708" s="1035"/>
      <c r="DK708" s="1035"/>
      <c r="DL708" s="1035"/>
    </row>
    <row r="709" spans="27:116">
      <c r="AA709" s="1035"/>
      <c r="AB709" s="1035"/>
      <c r="AC709" s="1035"/>
      <c r="AD709" s="1035"/>
      <c r="AE709" s="1035"/>
      <c r="AF709" s="1035"/>
      <c r="AG709" s="1035"/>
      <c r="AH709" s="1035"/>
      <c r="AN709" s="1035"/>
      <c r="AV709" s="1035"/>
      <c r="BD709" s="1035"/>
      <c r="BS709" s="1064"/>
      <c r="BT709" s="1035"/>
      <c r="CG709" s="612"/>
      <c r="CI709" s="1035"/>
      <c r="DB709" s="1035"/>
      <c r="DC709" s="1035"/>
      <c r="DG709" s="1035"/>
      <c r="DH709" s="1035"/>
      <c r="DI709" s="1035"/>
      <c r="DJ709" s="1035"/>
      <c r="DK709" s="1035"/>
      <c r="DL709" s="1035"/>
    </row>
    <row r="710" spans="27:116">
      <c r="AA710" s="1035"/>
      <c r="AB710" s="1035"/>
      <c r="AC710" s="1035"/>
      <c r="AD710" s="1035"/>
      <c r="AE710" s="1035"/>
      <c r="AF710" s="1035"/>
      <c r="AG710" s="1035"/>
      <c r="AH710" s="1035"/>
      <c r="AN710" s="1035"/>
      <c r="AV710" s="1035"/>
      <c r="BD710" s="1035"/>
      <c r="BS710" s="1064"/>
      <c r="BT710" s="1035"/>
      <c r="CG710" s="612"/>
      <c r="CI710" s="1035"/>
      <c r="DB710" s="1035"/>
      <c r="DC710" s="1035"/>
      <c r="DG710" s="1035"/>
      <c r="DH710" s="1035"/>
      <c r="DI710" s="1035"/>
      <c r="DJ710" s="1035"/>
      <c r="DK710" s="1035"/>
      <c r="DL710" s="1035"/>
    </row>
    <row r="711" spans="27:116">
      <c r="AA711" s="1035"/>
      <c r="AB711" s="1035"/>
      <c r="AC711" s="1035"/>
      <c r="AD711" s="1035"/>
      <c r="AE711" s="1035"/>
      <c r="AF711" s="1035"/>
      <c r="AG711" s="1035"/>
      <c r="AH711" s="1035"/>
      <c r="AN711" s="1035"/>
      <c r="AV711" s="1035"/>
      <c r="BD711" s="1035"/>
      <c r="BS711" s="1064"/>
      <c r="BT711" s="1035"/>
      <c r="CG711" s="612"/>
      <c r="CI711" s="1035"/>
      <c r="DB711" s="1035"/>
      <c r="DC711" s="1035"/>
      <c r="DG711" s="1035"/>
      <c r="DH711" s="1035"/>
      <c r="DI711" s="1035"/>
      <c r="DJ711" s="1035"/>
      <c r="DK711" s="1035"/>
      <c r="DL711" s="1035"/>
    </row>
    <row r="712" spans="27:116">
      <c r="AA712" s="1035"/>
      <c r="AB712" s="1035"/>
      <c r="AC712" s="1035"/>
      <c r="AD712" s="1035"/>
      <c r="AE712" s="1035"/>
      <c r="AF712" s="1035"/>
      <c r="AG712" s="1035"/>
      <c r="AH712" s="1035"/>
      <c r="AN712" s="1035"/>
      <c r="AV712" s="1035"/>
      <c r="BD712" s="1035"/>
      <c r="BS712" s="1064"/>
      <c r="BT712" s="1035"/>
      <c r="CG712" s="612"/>
      <c r="CI712" s="1035"/>
      <c r="DB712" s="1035"/>
      <c r="DC712" s="1035"/>
      <c r="DG712" s="1035"/>
      <c r="DH712" s="1035"/>
      <c r="DI712" s="1035"/>
      <c r="DJ712" s="1035"/>
      <c r="DK712" s="1035"/>
      <c r="DL712" s="1035"/>
    </row>
    <row r="713" spans="27:116">
      <c r="AA713" s="1035"/>
      <c r="AB713" s="1035"/>
      <c r="AC713" s="1035"/>
      <c r="AD713" s="1035"/>
      <c r="AE713" s="1035"/>
      <c r="AF713" s="1035"/>
      <c r="AG713" s="1035"/>
      <c r="AH713" s="1035"/>
      <c r="AN713" s="1035"/>
      <c r="AV713" s="1035"/>
      <c r="BD713" s="1035"/>
      <c r="BS713" s="1064"/>
      <c r="BT713" s="1035"/>
      <c r="CG713" s="612"/>
      <c r="CI713" s="1035"/>
      <c r="DB713" s="1035"/>
      <c r="DC713" s="1035"/>
      <c r="DG713" s="1035"/>
      <c r="DH713" s="1035"/>
      <c r="DI713" s="1035"/>
      <c r="DJ713" s="1035"/>
      <c r="DK713" s="1035"/>
      <c r="DL713" s="1035"/>
    </row>
    <row r="714" spans="27:116">
      <c r="AA714" s="1035"/>
      <c r="AB714" s="1035"/>
      <c r="AC714" s="1035"/>
      <c r="AD714" s="1035"/>
      <c r="AE714" s="1035"/>
      <c r="AF714" s="1035"/>
      <c r="AG714" s="1035"/>
      <c r="AH714" s="1035"/>
      <c r="AN714" s="1035"/>
      <c r="AV714" s="1035"/>
      <c r="BD714" s="1035"/>
      <c r="BS714" s="1064"/>
      <c r="BT714" s="1035"/>
      <c r="CG714" s="612"/>
      <c r="CI714" s="1035"/>
      <c r="DB714" s="1035"/>
      <c r="DC714" s="1035"/>
      <c r="DG714" s="1035"/>
      <c r="DH714" s="1035"/>
      <c r="DI714" s="1035"/>
      <c r="DJ714" s="1035"/>
      <c r="DK714" s="1035"/>
      <c r="DL714" s="1035"/>
    </row>
    <row r="715" spans="27:116">
      <c r="AA715" s="1035"/>
      <c r="AB715" s="1035"/>
      <c r="AC715" s="1035"/>
      <c r="AD715" s="1035"/>
      <c r="AE715" s="1035"/>
      <c r="AF715" s="1035"/>
      <c r="AG715" s="1035"/>
      <c r="AH715" s="1035"/>
      <c r="AN715" s="1035"/>
      <c r="AV715" s="1035"/>
      <c r="BD715" s="1035"/>
      <c r="BS715" s="1064"/>
      <c r="BT715" s="1035"/>
      <c r="CG715" s="612"/>
      <c r="CI715" s="1035"/>
      <c r="DB715" s="1035"/>
      <c r="DC715" s="1035"/>
      <c r="DG715" s="1035"/>
      <c r="DH715" s="1035"/>
      <c r="DI715" s="1035"/>
      <c r="DJ715" s="1035"/>
      <c r="DK715" s="1035"/>
      <c r="DL715" s="1035"/>
    </row>
    <row r="716" spans="27:116">
      <c r="AA716" s="1035"/>
      <c r="AB716" s="1035"/>
      <c r="AC716" s="1035"/>
      <c r="AD716" s="1035"/>
      <c r="AE716" s="1035"/>
      <c r="AF716" s="1035"/>
      <c r="AG716" s="1035"/>
      <c r="AH716" s="1035"/>
      <c r="AN716" s="1035"/>
      <c r="AV716" s="1035"/>
      <c r="BD716" s="1035"/>
      <c r="BS716" s="1064"/>
      <c r="BT716" s="1035"/>
      <c r="CG716" s="612"/>
      <c r="CI716" s="1035"/>
      <c r="DB716" s="1035"/>
      <c r="DC716" s="1035"/>
      <c r="DG716" s="1035"/>
      <c r="DH716" s="1035"/>
      <c r="DI716" s="1035"/>
      <c r="DJ716" s="1035"/>
      <c r="DK716" s="1035"/>
      <c r="DL716" s="1035"/>
    </row>
    <row r="717" spans="27:116">
      <c r="AA717" s="1035"/>
      <c r="AB717" s="1035"/>
      <c r="AC717" s="1035"/>
      <c r="AD717" s="1035"/>
      <c r="AE717" s="1035"/>
      <c r="AF717" s="1035"/>
      <c r="AG717" s="1035"/>
      <c r="AH717" s="1035"/>
      <c r="AN717" s="1035"/>
      <c r="AV717" s="1035"/>
      <c r="BD717" s="1035"/>
      <c r="BS717" s="1064"/>
      <c r="BT717" s="1035"/>
      <c r="CG717" s="612"/>
      <c r="CI717" s="1035"/>
      <c r="DB717" s="1035"/>
      <c r="DC717" s="1035"/>
      <c r="DG717" s="1035"/>
      <c r="DH717" s="1035"/>
      <c r="DI717" s="1035"/>
      <c r="DJ717" s="1035"/>
      <c r="DK717" s="1035"/>
      <c r="DL717" s="1035"/>
    </row>
    <row r="718" spans="27:116">
      <c r="AA718" s="1035"/>
      <c r="AB718" s="1035"/>
      <c r="AC718" s="1035"/>
      <c r="AD718" s="1035"/>
      <c r="AE718" s="1035"/>
      <c r="AF718" s="1035"/>
      <c r="AG718" s="1035"/>
      <c r="AH718" s="1035"/>
      <c r="AN718" s="1035"/>
      <c r="AV718" s="1035"/>
      <c r="BD718" s="1035"/>
      <c r="BS718" s="1064"/>
      <c r="BT718" s="1035"/>
      <c r="CG718" s="612"/>
      <c r="CI718" s="1035"/>
      <c r="DB718" s="1035"/>
      <c r="DC718" s="1035"/>
      <c r="DG718" s="1035"/>
      <c r="DH718" s="1035"/>
      <c r="DI718" s="1035"/>
      <c r="DJ718" s="1035"/>
      <c r="DK718" s="1035"/>
      <c r="DL718" s="1035"/>
    </row>
    <row r="719" spans="27:116">
      <c r="AA719" s="1035"/>
      <c r="AB719" s="1035"/>
      <c r="AC719" s="1035"/>
      <c r="AD719" s="1035"/>
      <c r="AE719" s="1035"/>
      <c r="AF719" s="1035"/>
      <c r="AG719" s="1035"/>
      <c r="AH719" s="1035"/>
      <c r="AN719" s="1035"/>
      <c r="AV719" s="1035"/>
      <c r="BD719" s="1035"/>
      <c r="BS719" s="1064"/>
      <c r="BT719" s="1035"/>
      <c r="CG719" s="612"/>
      <c r="CI719" s="1035"/>
      <c r="DB719" s="1035"/>
      <c r="DC719" s="1035"/>
      <c r="DG719" s="1035"/>
      <c r="DH719" s="1035"/>
      <c r="DI719" s="1035"/>
      <c r="DJ719" s="1035"/>
      <c r="DK719" s="1035"/>
      <c r="DL719" s="1035"/>
    </row>
    <row r="720" spans="27:116">
      <c r="AA720" s="1035"/>
      <c r="AB720" s="1035"/>
      <c r="AC720" s="1035"/>
      <c r="AD720" s="1035"/>
      <c r="AE720" s="1035"/>
      <c r="AF720" s="1035"/>
      <c r="AG720" s="1035"/>
      <c r="AH720" s="1035"/>
      <c r="AN720" s="1035"/>
      <c r="AV720" s="1035"/>
      <c r="BD720" s="1035"/>
      <c r="BS720" s="1064"/>
      <c r="BT720" s="1035"/>
      <c r="CG720" s="612"/>
      <c r="CI720" s="1035"/>
      <c r="DB720" s="1035"/>
      <c r="DC720" s="1035"/>
      <c r="DG720" s="1035"/>
      <c r="DH720" s="1035"/>
      <c r="DI720" s="1035"/>
      <c r="DJ720" s="1035"/>
      <c r="DK720" s="1035"/>
      <c r="DL720" s="1035"/>
    </row>
    <row r="721" spans="27:116">
      <c r="AA721" s="1035"/>
      <c r="AB721" s="1035"/>
      <c r="AC721" s="1035"/>
      <c r="AD721" s="1035"/>
      <c r="AE721" s="1035"/>
      <c r="AF721" s="1035"/>
      <c r="AG721" s="1035"/>
      <c r="AH721" s="1035"/>
      <c r="AN721" s="1035"/>
      <c r="AV721" s="1035"/>
      <c r="BD721" s="1035"/>
      <c r="BS721" s="1064"/>
      <c r="BT721" s="1035"/>
      <c r="CG721" s="612"/>
      <c r="CI721" s="1035"/>
      <c r="DB721" s="1035"/>
      <c r="DC721" s="1035"/>
      <c r="DG721" s="1035"/>
      <c r="DH721" s="1035"/>
      <c r="DI721" s="1035"/>
      <c r="DJ721" s="1035"/>
      <c r="DK721" s="1035"/>
      <c r="DL721" s="1035"/>
    </row>
    <row r="722" spans="27:116">
      <c r="AA722" s="1035"/>
      <c r="AB722" s="1035"/>
      <c r="AC722" s="1035"/>
      <c r="AD722" s="1035"/>
      <c r="AE722" s="1035"/>
      <c r="AF722" s="1035"/>
      <c r="AG722" s="1035"/>
      <c r="AH722" s="1035"/>
      <c r="AN722" s="1035"/>
      <c r="AV722" s="1035"/>
      <c r="BD722" s="1035"/>
      <c r="BS722" s="1064"/>
      <c r="BT722" s="1035"/>
      <c r="CG722" s="612"/>
      <c r="CI722" s="1035"/>
      <c r="DB722" s="1035"/>
      <c r="DC722" s="1035"/>
      <c r="DG722" s="1035"/>
      <c r="DH722" s="1035"/>
      <c r="DI722" s="1035"/>
      <c r="DJ722" s="1035"/>
      <c r="DK722" s="1035"/>
      <c r="DL722" s="1035"/>
    </row>
    <row r="723" spans="27:116">
      <c r="AA723" s="1035"/>
      <c r="AB723" s="1035"/>
      <c r="AC723" s="1035"/>
      <c r="AD723" s="1035"/>
      <c r="AE723" s="1035"/>
      <c r="AF723" s="1035"/>
      <c r="AG723" s="1035"/>
      <c r="AH723" s="1035"/>
      <c r="AN723" s="1035"/>
      <c r="AV723" s="1035"/>
      <c r="BD723" s="1035"/>
      <c r="BS723" s="1064"/>
      <c r="BT723" s="1035"/>
      <c r="CG723" s="612"/>
      <c r="CI723" s="1035"/>
      <c r="DB723" s="1035"/>
      <c r="DC723" s="1035"/>
      <c r="DG723" s="1035"/>
      <c r="DH723" s="1035"/>
      <c r="DI723" s="1035"/>
      <c r="DJ723" s="1035"/>
      <c r="DK723" s="1035"/>
      <c r="DL723" s="1035"/>
    </row>
    <row r="724" spans="27:116">
      <c r="AA724" s="1035"/>
      <c r="AB724" s="1035"/>
      <c r="AC724" s="1035"/>
      <c r="AD724" s="1035"/>
      <c r="AE724" s="1035"/>
      <c r="AF724" s="1035"/>
      <c r="AG724" s="1035"/>
      <c r="AH724" s="1035"/>
      <c r="AN724" s="1035"/>
      <c r="AV724" s="1035"/>
      <c r="BD724" s="1035"/>
      <c r="BS724" s="1064"/>
      <c r="BT724" s="1035"/>
      <c r="CG724" s="612"/>
      <c r="CI724" s="1035"/>
      <c r="DB724" s="1035"/>
      <c r="DC724" s="1035"/>
      <c r="DG724" s="1035"/>
      <c r="DH724" s="1035"/>
      <c r="DI724" s="1035"/>
      <c r="DJ724" s="1035"/>
      <c r="DK724" s="1035"/>
      <c r="DL724" s="1035"/>
    </row>
    <row r="725" spans="27:116">
      <c r="AA725" s="1035"/>
      <c r="AB725" s="1035"/>
      <c r="AC725" s="1035"/>
      <c r="AD725" s="1035"/>
      <c r="AE725" s="1035"/>
      <c r="AF725" s="1035"/>
      <c r="AG725" s="1035"/>
      <c r="AH725" s="1035"/>
      <c r="AN725" s="1035"/>
      <c r="AV725" s="1035"/>
      <c r="BD725" s="1035"/>
      <c r="BS725" s="1064"/>
      <c r="BT725" s="1035"/>
      <c r="CG725" s="612"/>
      <c r="CI725" s="1035"/>
      <c r="DB725" s="1035"/>
      <c r="DC725" s="1035"/>
      <c r="DG725" s="1035"/>
      <c r="DH725" s="1035"/>
      <c r="DI725" s="1035"/>
      <c r="DJ725" s="1035"/>
      <c r="DK725" s="1035"/>
      <c r="DL725" s="1035"/>
    </row>
    <row r="726" spans="27:116">
      <c r="AA726" s="1035"/>
      <c r="AB726" s="1035"/>
      <c r="AC726" s="1035"/>
      <c r="AD726" s="1035"/>
      <c r="AE726" s="1035"/>
      <c r="AF726" s="1035"/>
      <c r="AG726" s="1035"/>
      <c r="AH726" s="1035"/>
      <c r="AN726" s="1035"/>
      <c r="AV726" s="1035"/>
      <c r="BD726" s="1035"/>
      <c r="BS726" s="1064"/>
      <c r="BT726" s="1035"/>
      <c r="CG726" s="612"/>
      <c r="CI726" s="1035"/>
      <c r="DB726" s="1035"/>
      <c r="DC726" s="1035"/>
      <c r="DG726" s="1035"/>
      <c r="DH726" s="1035"/>
      <c r="DI726" s="1035"/>
      <c r="DJ726" s="1035"/>
      <c r="DK726" s="1035"/>
      <c r="DL726" s="1035"/>
    </row>
    <row r="727" spans="27:116">
      <c r="AA727" s="1035"/>
      <c r="AB727" s="1035"/>
      <c r="AC727" s="1035"/>
      <c r="AD727" s="1035"/>
      <c r="AE727" s="1035"/>
      <c r="AF727" s="1035"/>
      <c r="AG727" s="1035"/>
      <c r="AH727" s="1035"/>
      <c r="AN727" s="1035"/>
      <c r="AV727" s="1035"/>
      <c r="BD727" s="1035"/>
      <c r="BS727" s="1064"/>
      <c r="BT727" s="1035"/>
      <c r="CG727" s="612"/>
      <c r="CI727" s="1035"/>
      <c r="DB727" s="1035"/>
      <c r="DC727" s="1035"/>
      <c r="DG727" s="1035"/>
      <c r="DH727" s="1035"/>
      <c r="DI727" s="1035"/>
      <c r="DJ727" s="1035"/>
      <c r="DK727" s="1035"/>
      <c r="DL727" s="1035"/>
    </row>
    <row r="728" spans="27:116">
      <c r="AA728" s="1035"/>
      <c r="AB728" s="1035"/>
      <c r="AC728" s="1035"/>
      <c r="AD728" s="1035"/>
      <c r="AE728" s="1035"/>
      <c r="AF728" s="1035"/>
      <c r="AG728" s="1035"/>
      <c r="AH728" s="1035"/>
      <c r="AN728" s="1035"/>
      <c r="AV728" s="1035"/>
      <c r="BD728" s="1035"/>
      <c r="BS728" s="1064"/>
      <c r="BT728" s="1035"/>
      <c r="CG728" s="612"/>
      <c r="CI728" s="1035"/>
      <c r="DB728" s="1035"/>
      <c r="DC728" s="1035"/>
      <c r="DG728" s="1035"/>
      <c r="DH728" s="1035"/>
      <c r="DI728" s="1035"/>
      <c r="DJ728" s="1035"/>
      <c r="DK728" s="1035"/>
      <c r="DL728" s="1035"/>
    </row>
    <row r="729" spans="27:116">
      <c r="AA729" s="1035"/>
      <c r="AB729" s="1035"/>
      <c r="AC729" s="1035"/>
      <c r="AD729" s="1035"/>
      <c r="AE729" s="1035"/>
      <c r="AF729" s="1035"/>
      <c r="AG729" s="1035"/>
      <c r="AH729" s="1035"/>
      <c r="AN729" s="1035"/>
      <c r="AV729" s="1035"/>
      <c r="BD729" s="1035"/>
      <c r="BS729" s="1064"/>
      <c r="BT729" s="1035"/>
      <c r="CG729" s="612"/>
      <c r="CI729" s="1035"/>
      <c r="DB729" s="1035"/>
      <c r="DC729" s="1035"/>
      <c r="DG729" s="1035"/>
      <c r="DH729" s="1035"/>
      <c r="DI729" s="1035"/>
      <c r="DJ729" s="1035"/>
      <c r="DK729" s="1035"/>
      <c r="DL729" s="1035"/>
    </row>
    <row r="730" spans="27:116">
      <c r="AA730" s="1035"/>
      <c r="AB730" s="1035"/>
      <c r="AC730" s="1035"/>
      <c r="AD730" s="1035"/>
      <c r="AE730" s="1035"/>
      <c r="AF730" s="1035"/>
      <c r="AG730" s="1035"/>
      <c r="AH730" s="1035"/>
      <c r="AN730" s="1035"/>
      <c r="AV730" s="1035"/>
      <c r="BD730" s="1035"/>
      <c r="BS730" s="1064"/>
      <c r="BT730" s="1035"/>
      <c r="CG730" s="612"/>
      <c r="CI730" s="1035"/>
      <c r="DB730" s="1035"/>
      <c r="DC730" s="1035"/>
      <c r="DG730" s="1035"/>
      <c r="DH730" s="1035"/>
      <c r="DI730" s="1035"/>
      <c r="DJ730" s="1035"/>
      <c r="DK730" s="1035"/>
      <c r="DL730" s="1035"/>
    </row>
    <row r="731" spans="27:116">
      <c r="AA731" s="1035"/>
      <c r="AB731" s="1035"/>
      <c r="AC731" s="1035"/>
      <c r="AD731" s="1035"/>
      <c r="AE731" s="1035"/>
      <c r="AF731" s="1035"/>
      <c r="AG731" s="1035"/>
      <c r="AH731" s="1035"/>
      <c r="AN731" s="1035"/>
      <c r="AV731" s="1035"/>
      <c r="BD731" s="1035"/>
      <c r="BS731" s="1064"/>
      <c r="BT731" s="1035"/>
      <c r="CG731" s="612"/>
      <c r="CI731" s="1035"/>
      <c r="DB731" s="1035"/>
      <c r="DC731" s="1035"/>
      <c r="DG731" s="1035"/>
      <c r="DH731" s="1035"/>
      <c r="DI731" s="1035"/>
      <c r="DJ731" s="1035"/>
      <c r="DK731" s="1035"/>
      <c r="DL731" s="1035"/>
    </row>
    <row r="732" spans="27:116">
      <c r="AA732" s="1035"/>
      <c r="AB732" s="1035"/>
      <c r="AC732" s="1035"/>
      <c r="AD732" s="1035"/>
      <c r="AE732" s="1035"/>
      <c r="AF732" s="1035"/>
      <c r="AG732" s="1035"/>
      <c r="AH732" s="1035"/>
      <c r="AN732" s="1035"/>
      <c r="AV732" s="1035"/>
      <c r="BD732" s="1035"/>
      <c r="BS732" s="1064"/>
      <c r="BT732" s="1035"/>
      <c r="CG732" s="612"/>
      <c r="CI732" s="1035"/>
      <c r="DB732" s="1035"/>
      <c r="DC732" s="1035"/>
      <c r="DG732" s="1035"/>
      <c r="DH732" s="1035"/>
      <c r="DI732" s="1035"/>
      <c r="DJ732" s="1035"/>
      <c r="DK732" s="1035"/>
      <c r="DL732" s="1035"/>
    </row>
    <row r="733" spans="27:116">
      <c r="AA733" s="1035"/>
      <c r="AB733" s="1035"/>
      <c r="AC733" s="1035"/>
      <c r="AD733" s="1035"/>
      <c r="AE733" s="1035"/>
      <c r="AF733" s="1035"/>
      <c r="AG733" s="1035"/>
      <c r="AH733" s="1035"/>
      <c r="AN733" s="1035"/>
      <c r="AV733" s="1035"/>
      <c r="BD733" s="1035"/>
      <c r="BS733" s="1064"/>
      <c r="BT733" s="1035"/>
      <c r="CG733" s="612"/>
      <c r="CI733" s="1035"/>
      <c r="DB733" s="1035"/>
      <c r="DC733" s="1035"/>
      <c r="DG733" s="1035"/>
      <c r="DH733" s="1035"/>
      <c r="DI733" s="1035"/>
      <c r="DJ733" s="1035"/>
      <c r="DK733" s="1035"/>
      <c r="DL733" s="1035"/>
    </row>
    <row r="734" spans="27:116">
      <c r="AA734" s="1035"/>
      <c r="AB734" s="1035"/>
      <c r="AC734" s="1035"/>
      <c r="AD734" s="1035"/>
      <c r="AE734" s="1035"/>
      <c r="AF734" s="1035"/>
      <c r="AG734" s="1035"/>
      <c r="AH734" s="1035"/>
      <c r="AN734" s="1035"/>
      <c r="AV734" s="1035"/>
      <c r="BD734" s="1035"/>
      <c r="BS734" s="1064"/>
      <c r="BT734" s="1035"/>
      <c r="CG734" s="612"/>
      <c r="CI734" s="1035"/>
      <c r="DB734" s="1035"/>
      <c r="DC734" s="1035"/>
      <c r="DG734" s="1035"/>
      <c r="DH734" s="1035"/>
      <c r="DI734" s="1035"/>
      <c r="DJ734" s="1035"/>
      <c r="DK734" s="1035"/>
      <c r="DL734" s="1035"/>
    </row>
    <row r="735" spans="27:116">
      <c r="AA735" s="1035"/>
      <c r="AB735" s="1035"/>
      <c r="AC735" s="1035"/>
      <c r="AD735" s="1035"/>
      <c r="AE735" s="1035"/>
      <c r="AF735" s="1035"/>
      <c r="AG735" s="1035"/>
      <c r="AH735" s="1035"/>
      <c r="AN735" s="1035"/>
      <c r="AV735" s="1035"/>
      <c r="BD735" s="1035"/>
      <c r="BS735" s="1064"/>
      <c r="BT735" s="1035"/>
      <c r="CG735" s="612"/>
      <c r="CI735" s="1035"/>
      <c r="DB735" s="1035"/>
      <c r="DC735" s="1035"/>
      <c r="DG735" s="1035"/>
      <c r="DH735" s="1035"/>
      <c r="DI735" s="1035"/>
      <c r="DJ735" s="1035"/>
      <c r="DK735" s="1035"/>
      <c r="DL735" s="1035"/>
    </row>
    <row r="736" spans="27:116">
      <c r="AA736" s="1035"/>
      <c r="AB736" s="1035"/>
      <c r="AC736" s="1035"/>
      <c r="AD736" s="1035"/>
      <c r="AE736" s="1035"/>
      <c r="AF736" s="1035"/>
      <c r="AG736" s="1035"/>
      <c r="AH736" s="1035"/>
      <c r="AN736" s="1035"/>
      <c r="AV736" s="1035"/>
      <c r="BD736" s="1035"/>
      <c r="BS736" s="1064"/>
      <c r="BT736" s="1035"/>
      <c r="CG736" s="612"/>
      <c r="CI736" s="1035"/>
      <c r="DB736" s="1035"/>
      <c r="DC736" s="1035"/>
      <c r="DG736" s="1035"/>
      <c r="DH736" s="1035"/>
      <c r="DI736" s="1035"/>
      <c r="DJ736" s="1035"/>
      <c r="DK736" s="1035"/>
      <c r="DL736" s="1035"/>
    </row>
    <row r="737" spans="27:116">
      <c r="AA737" s="1035"/>
      <c r="AB737" s="1035"/>
      <c r="AC737" s="1035"/>
      <c r="AD737" s="1035"/>
      <c r="AE737" s="1035"/>
      <c r="AF737" s="1035"/>
      <c r="AG737" s="1035"/>
      <c r="AH737" s="1035"/>
      <c r="AN737" s="1035"/>
      <c r="AV737" s="1035"/>
      <c r="BD737" s="1035"/>
      <c r="BS737" s="1064"/>
      <c r="BT737" s="1035"/>
      <c r="CG737" s="612"/>
      <c r="CI737" s="1035"/>
      <c r="DB737" s="1035"/>
      <c r="DC737" s="1035"/>
      <c r="DG737" s="1035"/>
      <c r="DH737" s="1035"/>
      <c r="DI737" s="1035"/>
      <c r="DJ737" s="1035"/>
      <c r="DK737" s="1035"/>
      <c r="DL737" s="1035"/>
    </row>
    <row r="738" spans="27:116">
      <c r="AA738" s="1035"/>
      <c r="AB738" s="1035"/>
      <c r="AC738" s="1035"/>
      <c r="AD738" s="1035"/>
      <c r="AE738" s="1035"/>
      <c r="AF738" s="1035"/>
      <c r="AG738" s="1035"/>
      <c r="AH738" s="1035"/>
      <c r="AN738" s="1035"/>
      <c r="AV738" s="1035"/>
      <c r="BD738" s="1035"/>
      <c r="BS738" s="1064"/>
      <c r="BT738" s="1035"/>
      <c r="CG738" s="612"/>
      <c r="CI738" s="1035"/>
      <c r="DB738" s="1035"/>
      <c r="DC738" s="1035"/>
      <c r="DG738" s="1035"/>
      <c r="DH738" s="1035"/>
      <c r="DI738" s="1035"/>
      <c r="DJ738" s="1035"/>
      <c r="DK738" s="1035"/>
      <c r="DL738" s="1035"/>
    </row>
    <row r="739" spans="27:116">
      <c r="AA739" s="1035"/>
      <c r="AB739" s="1035"/>
      <c r="AC739" s="1035"/>
      <c r="AD739" s="1035"/>
      <c r="AE739" s="1035"/>
      <c r="AF739" s="1035"/>
      <c r="AG739" s="1035"/>
      <c r="AH739" s="1035"/>
      <c r="AN739" s="1035"/>
      <c r="AV739" s="1035"/>
      <c r="BD739" s="1035"/>
      <c r="BS739" s="1064"/>
      <c r="BT739" s="1035"/>
      <c r="CG739" s="612"/>
      <c r="CI739" s="1035"/>
      <c r="DB739" s="1035"/>
      <c r="DC739" s="1035"/>
      <c r="DG739" s="1035"/>
      <c r="DH739" s="1035"/>
      <c r="DI739" s="1035"/>
      <c r="DJ739" s="1035"/>
      <c r="DK739" s="1035"/>
      <c r="DL739" s="1035"/>
    </row>
    <row r="740" spans="27:116">
      <c r="AA740" s="1035"/>
      <c r="AB740" s="1035"/>
      <c r="AC740" s="1035"/>
      <c r="AD740" s="1035"/>
      <c r="AE740" s="1035"/>
      <c r="AF740" s="1035"/>
      <c r="AG740" s="1035"/>
      <c r="AH740" s="1035"/>
      <c r="AN740" s="1035"/>
      <c r="AV740" s="1035"/>
      <c r="BD740" s="1035"/>
      <c r="BS740" s="1064"/>
      <c r="BT740" s="1035"/>
      <c r="CG740" s="612"/>
      <c r="CI740" s="1035"/>
      <c r="DB740" s="1035"/>
      <c r="DC740" s="1035"/>
      <c r="DG740" s="1035"/>
      <c r="DH740" s="1035"/>
      <c r="DI740" s="1035"/>
      <c r="DJ740" s="1035"/>
      <c r="DK740" s="1035"/>
      <c r="DL740" s="1035"/>
    </row>
    <row r="741" spans="27:116">
      <c r="AA741" s="1035"/>
      <c r="AB741" s="1035"/>
      <c r="AC741" s="1035"/>
      <c r="AD741" s="1035"/>
      <c r="AE741" s="1035"/>
      <c r="AF741" s="1035"/>
      <c r="AG741" s="1035"/>
      <c r="AH741" s="1035"/>
      <c r="AN741" s="1035"/>
      <c r="AV741" s="1035"/>
      <c r="BD741" s="1035"/>
      <c r="BS741" s="1064"/>
      <c r="BT741" s="1035"/>
      <c r="CG741" s="612"/>
      <c r="CI741" s="1035"/>
      <c r="DB741" s="1035"/>
      <c r="DC741" s="1035"/>
      <c r="DG741" s="1035"/>
      <c r="DH741" s="1035"/>
      <c r="DI741" s="1035"/>
      <c r="DJ741" s="1035"/>
      <c r="DK741" s="1035"/>
      <c r="DL741" s="1035"/>
    </row>
    <row r="742" spans="27:116">
      <c r="AA742" s="1035"/>
      <c r="AB742" s="1035"/>
      <c r="AC742" s="1035"/>
      <c r="AD742" s="1035"/>
      <c r="AE742" s="1035"/>
      <c r="AF742" s="1035"/>
      <c r="AG742" s="1035"/>
      <c r="AH742" s="1035"/>
      <c r="AN742" s="1035"/>
      <c r="AV742" s="1035"/>
      <c r="BD742" s="1035"/>
      <c r="BS742" s="1064"/>
      <c r="BT742" s="1035"/>
      <c r="CG742" s="612"/>
      <c r="CI742" s="1035"/>
      <c r="DB742" s="1035"/>
      <c r="DC742" s="1035"/>
      <c r="DG742" s="1035"/>
      <c r="DH742" s="1035"/>
      <c r="DI742" s="1035"/>
      <c r="DJ742" s="1035"/>
      <c r="DK742" s="1035"/>
      <c r="DL742" s="1035"/>
    </row>
    <row r="743" spans="27:116">
      <c r="AA743" s="1035"/>
      <c r="AB743" s="1035"/>
      <c r="AC743" s="1035"/>
      <c r="AD743" s="1035"/>
      <c r="AE743" s="1035"/>
      <c r="AF743" s="1035"/>
      <c r="AG743" s="1035"/>
      <c r="AH743" s="1035"/>
      <c r="AN743" s="1035"/>
      <c r="AV743" s="1035"/>
      <c r="BD743" s="1035"/>
      <c r="BS743" s="1064"/>
      <c r="BT743" s="1035"/>
      <c r="CG743" s="612"/>
      <c r="CI743" s="1035"/>
      <c r="DB743" s="1035"/>
      <c r="DC743" s="1035"/>
      <c r="DG743" s="1035"/>
      <c r="DH743" s="1035"/>
      <c r="DI743" s="1035"/>
      <c r="DJ743" s="1035"/>
      <c r="DK743" s="1035"/>
      <c r="DL743" s="1035"/>
    </row>
    <row r="744" spans="27:116">
      <c r="AA744" s="1035"/>
      <c r="AB744" s="1035"/>
      <c r="AC744" s="1035"/>
      <c r="AD744" s="1035"/>
      <c r="AE744" s="1035"/>
      <c r="AF744" s="1035"/>
      <c r="AG744" s="1035"/>
      <c r="AH744" s="1035"/>
      <c r="AN744" s="1035"/>
      <c r="AV744" s="1035"/>
      <c r="BD744" s="1035"/>
      <c r="BS744" s="1064"/>
      <c r="BT744" s="1035"/>
      <c r="CG744" s="612"/>
      <c r="CI744" s="1035"/>
      <c r="DB744" s="1035"/>
      <c r="DC744" s="1035"/>
      <c r="DG744" s="1035"/>
      <c r="DH744" s="1035"/>
      <c r="DI744" s="1035"/>
      <c r="DJ744" s="1035"/>
      <c r="DK744" s="1035"/>
      <c r="DL744" s="1035"/>
    </row>
    <row r="745" spans="27:116">
      <c r="AA745" s="1035"/>
      <c r="AB745" s="1035"/>
      <c r="AC745" s="1035"/>
      <c r="AD745" s="1035"/>
      <c r="AE745" s="1035"/>
      <c r="AF745" s="1035"/>
      <c r="AG745" s="1035"/>
      <c r="AH745" s="1035"/>
      <c r="AN745" s="1035"/>
      <c r="AV745" s="1035"/>
      <c r="BD745" s="1035"/>
      <c r="BS745" s="1064"/>
      <c r="BT745" s="1035"/>
      <c r="CG745" s="612"/>
      <c r="CI745" s="1035"/>
      <c r="DB745" s="1035"/>
      <c r="DC745" s="1035"/>
      <c r="DG745" s="1035"/>
      <c r="DH745" s="1035"/>
      <c r="DI745" s="1035"/>
      <c r="DJ745" s="1035"/>
      <c r="DK745" s="1035"/>
      <c r="DL745" s="1035"/>
    </row>
    <row r="746" spans="27:116">
      <c r="AA746" s="1035"/>
      <c r="AB746" s="1035"/>
      <c r="AC746" s="1035"/>
      <c r="AD746" s="1035"/>
      <c r="AE746" s="1035"/>
      <c r="AF746" s="1035"/>
      <c r="AG746" s="1035"/>
      <c r="AH746" s="1035"/>
      <c r="AN746" s="1035"/>
      <c r="AV746" s="1035"/>
      <c r="BD746" s="1035"/>
      <c r="BS746" s="1064"/>
      <c r="BT746" s="1035"/>
      <c r="CG746" s="612"/>
      <c r="CI746" s="1035"/>
      <c r="DB746" s="1035"/>
      <c r="DC746" s="1035"/>
      <c r="DG746" s="1035"/>
      <c r="DH746" s="1035"/>
      <c r="DI746" s="1035"/>
      <c r="DJ746" s="1035"/>
      <c r="DK746" s="1035"/>
      <c r="DL746" s="1035"/>
    </row>
    <row r="747" spans="27:116">
      <c r="AA747" s="1035"/>
      <c r="AB747" s="1035"/>
      <c r="AC747" s="1035"/>
      <c r="AD747" s="1035"/>
      <c r="AE747" s="1035"/>
      <c r="AF747" s="1035"/>
      <c r="AG747" s="1035"/>
      <c r="AH747" s="1035"/>
      <c r="AN747" s="1035"/>
      <c r="AV747" s="1035"/>
      <c r="BD747" s="1035"/>
      <c r="BS747" s="1064"/>
      <c r="BT747" s="1035"/>
      <c r="CG747" s="612"/>
      <c r="CI747" s="1035"/>
      <c r="DB747" s="1035"/>
      <c r="DC747" s="1035"/>
      <c r="DG747" s="1035"/>
      <c r="DH747" s="1035"/>
      <c r="DI747" s="1035"/>
      <c r="DJ747" s="1035"/>
      <c r="DK747" s="1035"/>
      <c r="DL747" s="1035"/>
    </row>
    <row r="748" spans="27:116">
      <c r="AA748" s="1035"/>
      <c r="AB748" s="1035"/>
      <c r="AC748" s="1035"/>
      <c r="AD748" s="1035"/>
      <c r="AE748" s="1035"/>
      <c r="AF748" s="1035"/>
      <c r="AG748" s="1035"/>
      <c r="AH748" s="1035"/>
      <c r="AN748" s="1035"/>
      <c r="AV748" s="1035"/>
      <c r="BD748" s="1035"/>
      <c r="BS748" s="1064"/>
      <c r="BT748" s="1035"/>
      <c r="CG748" s="612"/>
      <c r="CI748" s="1035"/>
      <c r="DB748" s="1035"/>
      <c r="DC748" s="1035"/>
      <c r="DG748" s="1035"/>
      <c r="DH748" s="1035"/>
      <c r="DI748" s="1035"/>
      <c r="DJ748" s="1035"/>
      <c r="DK748" s="1035"/>
      <c r="DL748" s="1035"/>
    </row>
    <row r="749" spans="27:116">
      <c r="AA749" s="1035"/>
      <c r="AB749" s="1035"/>
      <c r="AC749" s="1035"/>
      <c r="AD749" s="1035"/>
      <c r="AE749" s="1035"/>
      <c r="AF749" s="1035"/>
      <c r="AG749" s="1035"/>
      <c r="AH749" s="1035"/>
      <c r="AN749" s="1035"/>
      <c r="AV749" s="1035"/>
      <c r="BD749" s="1035"/>
      <c r="BS749" s="1064"/>
      <c r="BT749" s="1035"/>
      <c r="CG749" s="612"/>
      <c r="CI749" s="1035"/>
      <c r="DB749" s="1035"/>
      <c r="DC749" s="1035"/>
      <c r="DG749" s="1035"/>
      <c r="DH749" s="1035"/>
      <c r="DI749" s="1035"/>
      <c r="DJ749" s="1035"/>
      <c r="DK749" s="1035"/>
      <c r="DL749" s="1035"/>
    </row>
    <row r="750" spans="27:116">
      <c r="AA750" s="1035"/>
      <c r="AB750" s="1035"/>
      <c r="AC750" s="1035"/>
      <c r="AD750" s="1035"/>
      <c r="AE750" s="1035"/>
      <c r="AF750" s="1035"/>
      <c r="AG750" s="1035"/>
      <c r="AH750" s="1035"/>
      <c r="AN750" s="1035"/>
      <c r="AV750" s="1035"/>
      <c r="BD750" s="1035"/>
      <c r="BS750" s="1064"/>
      <c r="BT750" s="1035"/>
      <c r="CG750" s="612"/>
      <c r="CI750" s="1035"/>
      <c r="DB750" s="1035"/>
      <c r="DC750" s="1035"/>
      <c r="DG750" s="1035"/>
      <c r="DH750" s="1035"/>
      <c r="DI750" s="1035"/>
      <c r="DJ750" s="1035"/>
      <c r="DK750" s="1035"/>
      <c r="DL750" s="1035"/>
    </row>
    <row r="751" spans="27:116">
      <c r="AA751" s="1035"/>
      <c r="AB751" s="1035"/>
      <c r="AC751" s="1035"/>
      <c r="AD751" s="1035"/>
      <c r="AE751" s="1035"/>
      <c r="AF751" s="1035"/>
      <c r="AG751" s="1035"/>
      <c r="AH751" s="1035"/>
      <c r="AN751" s="1035"/>
      <c r="AV751" s="1035"/>
      <c r="BD751" s="1035"/>
      <c r="BS751" s="1064"/>
      <c r="BT751" s="1035"/>
      <c r="CG751" s="612"/>
      <c r="CI751" s="1035"/>
      <c r="DB751" s="1035"/>
      <c r="DC751" s="1035"/>
      <c r="DG751" s="1035"/>
      <c r="DH751" s="1035"/>
      <c r="DI751" s="1035"/>
      <c r="DJ751" s="1035"/>
      <c r="DK751" s="1035"/>
      <c r="DL751" s="1035"/>
    </row>
    <row r="752" spans="27:116">
      <c r="AA752" s="1035"/>
      <c r="AB752" s="1035"/>
      <c r="AC752" s="1035"/>
      <c r="AD752" s="1035"/>
      <c r="AE752" s="1035"/>
      <c r="AF752" s="1035"/>
      <c r="AG752" s="1035"/>
      <c r="AH752" s="1035"/>
      <c r="AN752" s="1035"/>
      <c r="AV752" s="1035"/>
      <c r="BD752" s="1035"/>
      <c r="BS752" s="1064"/>
      <c r="BT752" s="1035"/>
      <c r="CG752" s="612"/>
      <c r="CI752" s="1035"/>
      <c r="DB752" s="1035"/>
      <c r="DC752" s="1035"/>
      <c r="DG752" s="1035"/>
      <c r="DH752" s="1035"/>
      <c r="DI752" s="1035"/>
      <c r="DJ752" s="1035"/>
      <c r="DK752" s="1035"/>
      <c r="DL752" s="1035"/>
    </row>
    <row r="753" spans="27:116">
      <c r="AA753" s="1035"/>
      <c r="AB753" s="1035"/>
      <c r="AC753" s="1035"/>
      <c r="AD753" s="1035"/>
      <c r="AE753" s="1035"/>
      <c r="AF753" s="1035"/>
      <c r="AG753" s="1035"/>
      <c r="AH753" s="1035"/>
      <c r="AN753" s="1035"/>
      <c r="AV753" s="1035"/>
      <c r="BD753" s="1035"/>
      <c r="BS753" s="1064"/>
      <c r="BT753" s="1035"/>
      <c r="CG753" s="612"/>
      <c r="CI753" s="1035"/>
      <c r="DB753" s="1035"/>
      <c r="DC753" s="1035"/>
      <c r="DG753" s="1035"/>
      <c r="DH753" s="1035"/>
      <c r="DI753" s="1035"/>
      <c r="DJ753" s="1035"/>
      <c r="DK753" s="1035"/>
      <c r="DL753" s="1035"/>
    </row>
    <row r="754" spans="27:116">
      <c r="AA754" s="1035"/>
      <c r="AB754" s="1035"/>
      <c r="AC754" s="1035"/>
      <c r="AD754" s="1035"/>
      <c r="AE754" s="1035"/>
      <c r="AF754" s="1035"/>
      <c r="AG754" s="1035"/>
      <c r="AH754" s="1035"/>
      <c r="AN754" s="1035"/>
      <c r="AV754" s="1035"/>
      <c r="BD754" s="1035"/>
      <c r="BS754" s="1064"/>
      <c r="BT754" s="1035"/>
      <c r="CG754" s="612"/>
      <c r="CI754" s="1035"/>
      <c r="DB754" s="1035"/>
      <c r="DC754" s="1035"/>
      <c r="DG754" s="1035"/>
      <c r="DH754" s="1035"/>
      <c r="DI754" s="1035"/>
      <c r="DJ754" s="1035"/>
      <c r="DK754" s="1035"/>
      <c r="DL754" s="1035"/>
    </row>
    <row r="755" spans="27:116">
      <c r="AA755" s="1035"/>
      <c r="AB755" s="1035"/>
      <c r="AC755" s="1035"/>
      <c r="AD755" s="1035"/>
      <c r="AE755" s="1035"/>
      <c r="AF755" s="1035"/>
      <c r="AG755" s="1035"/>
      <c r="AH755" s="1035"/>
      <c r="AN755" s="1035"/>
      <c r="AV755" s="1035"/>
      <c r="BD755" s="1035"/>
      <c r="BS755" s="1064"/>
      <c r="BT755" s="1035"/>
      <c r="CG755" s="612"/>
      <c r="CI755" s="1035"/>
      <c r="DB755" s="1035"/>
      <c r="DC755" s="1035"/>
      <c r="DG755" s="1035"/>
      <c r="DH755" s="1035"/>
      <c r="DI755" s="1035"/>
      <c r="DJ755" s="1035"/>
      <c r="DK755" s="1035"/>
      <c r="DL755" s="1035"/>
    </row>
    <row r="756" spans="27:116">
      <c r="AA756" s="1035"/>
      <c r="AB756" s="1035"/>
      <c r="AC756" s="1035"/>
      <c r="AD756" s="1035"/>
      <c r="AE756" s="1035"/>
      <c r="AF756" s="1035"/>
      <c r="AG756" s="1035"/>
      <c r="AH756" s="1035"/>
      <c r="AN756" s="1035"/>
      <c r="AV756" s="1035"/>
      <c r="BD756" s="1035"/>
      <c r="BS756" s="1064"/>
      <c r="BT756" s="1035"/>
      <c r="CG756" s="612"/>
      <c r="CI756" s="1035"/>
      <c r="DB756" s="1035"/>
      <c r="DC756" s="1035"/>
      <c r="DG756" s="1035"/>
      <c r="DH756" s="1035"/>
      <c r="DI756" s="1035"/>
      <c r="DJ756" s="1035"/>
      <c r="DK756" s="1035"/>
      <c r="DL756" s="1035"/>
    </row>
    <row r="757" spans="27:116">
      <c r="AA757" s="1035"/>
      <c r="AB757" s="1035"/>
      <c r="AC757" s="1035"/>
      <c r="AD757" s="1035"/>
      <c r="AE757" s="1035"/>
      <c r="AF757" s="1035"/>
      <c r="AG757" s="1035"/>
      <c r="AH757" s="1035"/>
      <c r="AN757" s="1035"/>
      <c r="AV757" s="1035"/>
      <c r="BD757" s="1035"/>
      <c r="BS757" s="1064"/>
      <c r="BT757" s="1035"/>
      <c r="CG757" s="612"/>
      <c r="CI757" s="1035"/>
      <c r="DB757" s="1035"/>
      <c r="DC757" s="1035"/>
      <c r="DG757" s="1035"/>
      <c r="DH757" s="1035"/>
      <c r="DI757" s="1035"/>
      <c r="DJ757" s="1035"/>
      <c r="DK757" s="1035"/>
      <c r="DL757" s="1035"/>
    </row>
    <row r="758" spans="27:116">
      <c r="AA758" s="1035"/>
      <c r="AB758" s="1035"/>
      <c r="AC758" s="1035"/>
      <c r="AD758" s="1035"/>
      <c r="AE758" s="1035"/>
      <c r="AF758" s="1035"/>
      <c r="AG758" s="1035"/>
      <c r="AH758" s="1035"/>
      <c r="AN758" s="1035"/>
      <c r="AV758" s="1035"/>
      <c r="BD758" s="1035"/>
      <c r="BS758" s="1064"/>
      <c r="BT758" s="1035"/>
      <c r="CG758" s="612"/>
      <c r="CI758" s="1035"/>
      <c r="DB758" s="1035"/>
      <c r="DC758" s="1035"/>
      <c r="DG758" s="1035"/>
      <c r="DH758" s="1035"/>
      <c r="DI758" s="1035"/>
      <c r="DJ758" s="1035"/>
      <c r="DK758" s="1035"/>
      <c r="DL758" s="1035"/>
    </row>
    <row r="759" spans="27:116">
      <c r="AA759" s="1035"/>
      <c r="AB759" s="1035"/>
      <c r="AC759" s="1035"/>
      <c r="AD759" s="1035"/>
      <c r="AE759" s="1035"/>
      <c r="AF759" s="1035"/>
      <c r="AG759" s="1035"/>
      <c r="AH759" s="1035"/>
      <c r="AN759" s="1035"/>
      <c r="AV759" s="1035"/>
      <c r="BD759" s="1035"/>
      <c r="BS759" s="1064"/>
      <c r="BT759" s="1035"/>
      <c r="CG759" s="612"/>
      <c r="CI759" s="1035"/>
      <c r="DB759" s="1035"/>
      <c r="DC759" s="1035"/>
      <c r="DG759" s="1035"/>
      <c r="DH759" s="1035"/>
      <c r="DI759" s="1035"/>
      <c r="DJ759" s="1035"/>
      <c r="DK759" s="1035"/>
      <c r="DL759" s="1035"/>
    </row>
    <row r="760" spans="27:116">
      <c r="AA760" s="1035"/>
      <c r="AB760" s="1035"/>
      <c r="AC760" s="1035"/>
      <c r="AD760" s="1035"/>
      <c r="AE760" s="1035"/>
      <c r="AF760" s="1035"/>
      <c r="AG760" s="1035"/>
      <c r="AH760" s="1035"/>
      <c r="AN760" s="1035"/>
      <c r="AV760" s="1035"/>
      <c r="BD760" s="1035"/>
      <c r="BS760" s="1064"/>
      <c r="BT760" s="1035"/>
      <c r="CG760" s="612"/>
      <c r="CI760" s="1035"/>
      <c r="DB760" s="1035"/>
      <c r="DC760" s="1035"/>
      <c r="DG760" s="1035"/>
      <c r="DH760" s="1035"/>
      <c r="DI760" s="1035"/>
      <c r="DJ760" s="1035"/>
      <c r="DK760" s="1035"/>
      <c r="DL760" s="1035"/>
    </row>
    <row r="761" spans="27:116">
      <c r="AA761" s="1035"/>
      <c r="AB761" s="1035"/>
      <c r="AC761" s="1035"/>
      <c r="AD761" s="1035"/>
      <c r="AE761" s="1035"/>
      <c r="AF761" s="1035"/>
      <c r="AG761" s="1035"/>
      <c r="AH761" s="1035"/>
      <c r="AN761" s="1035"/>
      <c r="AV761" s="1035"/>
      <c r="BD761" s="1035"/>
      <c r="BS761" s="1064"/>
      <c r="BT761" s="1035"/>
      <c r="CG761" s="612"/>
      <c r="CI761" s="1035"/>
      <c r="DB761" s="1035"/>
      <c r="DC761" s="1035"/>
      <c r="DG761" s="1035"/>
      <c r="DH761" s="1035"/>
      <c r="DI761" s="1035"/>
      <c r="DJ761" s="1035"/>
      <c r="DK761" s="1035"/>
      <c r="DL761" s="1035"/>
    </row>
    <row r="762" spans="27:116">
      <c r="AA762" s="1035"/>
      <c r="AB762" s="1035"/>
      <c r="AC762" s="1035"/>
      <c r="AD762" s="1035"/>
      <c r="AE762" s="1035"/>
      <c r="AF762" s="1035"/>
      <c r="AG762" s="1035"/>
      <c r="AH762" s="1035"/>
      <c r="AN762" s="1035"/>
      <c r="AV762" s="1035"/>
      <c r="BD762" s="1035"/>
      <c r="BS762" s="1064"/>
      <c r="BT762" s="1035"/>
      <c r="CG762" s="612"/>
      <c r="CI762" s="1035"/>
      <c r="DB762" s="1035"/>
      <c r="DC762" s="1035"/>
      <c r="DG762" s="1035"/>
      <c r="DH762" s="1035"/>
      <c r="DI762" s="1035"/>
      <c r="DJ762" s="1035"/>
      <c r="DK762" s="1035"/>
      <c r="DL762" s="1035"/>
    </row>
    <row r="763" spans="27:116">
      <c r="AA763" s="1035"/>
      <c r="AB763" s="1035"/>
      <c r="AC763" s="1035"/>
      <c r="AD763" s="1035"/>
      <c r="AE763" s="1035"/>
      <c r="AF763" s="1035"/>
      <c r="AG763" s="1035"/>
      <c r="AH763" s="1035"/>
      <c r="AN763" s="1035"/>
      <c r="AV763" s="1035"/>
      <c r="BD763" s="1035"/>
      <c r="BS763" s="1064"/>
      <c r="BT763" s="1035"/>
      <c r="CG763" s="612"/>
      <c r="CI763" s="1035"/>
      <c r="DB763" s="1035"/>
      <c r="DC763" s="1035"/>
      <c r="DG763" s="1035"/>
      <c r="DH763" s="1035"/>
      <c r="DI763" s="1035"/>
      <c r="DJ763" s="1035"/>
      <c r="DK763" s="1035"/>
      <c r="DL763" s="1035"/>
    </row>
    <row r="764" spans="27:116">
      <c r="AA764" s="1035"/>
      <c r="AB764" s="1035"/>
      <c r="AC764" s="1035"/>
      <c r="AD764" s="1035"/>
      <c r="AE764" s="1035"/>
      <c r="AF764" s="1035"/>
      <c r="AG764" s="1035"/>
      <c r="AH764" s="1035"/>
      <c r="AN764" s="1035"/>
      <c r="AV764" s="1035"/>
      <c r="BD764" s="1035"/>
      <c r="BS764" s="1064"/>
      <c r="BT764" s="1035"/>
      <c r="CG764" s="612"/>
      <c r="CI764" s="1035"/>
      <c r="DB764" s="1035"/>
      <c r="DC764" s="1035"/>
      <c r="DG764" s="1035"/>
      <c r="DH764" s="1035"/>
      <c r="DI764" s="1035"/>
      <c r="DJ764" s="1035"/>
      <c r="DK764" s="1035"/>
      <c r="DL764" s="1035"/>
    </row>
    <row r="765" spans="27:116">
      <c r="AA765" s="1035"/>
      <c r="AB765" s="1035"/>
      <c r="AC765" s="1035"/>
      <c r="AD765" s="1035"/>
      <c r="AE765" s="1035"/>
      <c r="AF765" s="1035"/>
      <c r="AG765" s="1035"/>
      <c r="AH765" s="1035"/>
      <c r="AN765" s="1035"/>
      <c r="AV765" s="1035"/>
      <c r="BD765" s="1035"/>
      <c r="BS765" s="1064"/>
      <c r="BT765" s="1035"/>
      <c r="CG765" s="612"/>
      <c r="CI765" s="1035"/>
      <c r="DB765" s="1035"/>
      <c r="DC765" s="1035"/>
      <c r="DG765" s="1035"/>
      <c r="DH765" s="1035"/>
      <c r="DI765" s="1035"/>
      <c r="DJ765" s="1035"/>
      <c r="DK765" s="1035"/>
      <c r="DL765" s="1035"/>
    </row>
    <row r="766" spans="27:116">
      <c r="AA766" s="1035"/>
      <c r="AB766" s="1035"/>
      <c r="AC766" s="1035"/>
      <c r="AD766" s="1035"/>
      <c r="AE766" s="1035"/>
      <c r="AF766" s="1035"/>
      <c r="AG766" s="1035"/>
      <c r="AH766" s="1035"/>
      <c r="AN766" s="1035"/>
      <c r="AV766" s="1035"/>
      <c r="BD766" s="1035"/>
      <c r="BS766" s="1064"/>
      <c r="BT766" s="1035"/>
      <c r="CG766" s="612"/>
      <c r="CI766" s="1035"/>
      <c r="DB766" s="1035"/>
      <c r="DC766" s="1035"/>
      <c r="DG766" s="1035"/>
      <c r="DH766" s="1035"/>
      <c r="DI766" s="1035"/>
      <c r="DJ766" s="1035"/>
      <c r="DK766" s="1035"/>
      <c r="DL766" s="1035"/>
    </row>
    <row r="767" spans="27:116">
      <c r="AA767" s="1035"/>
      <c r="AB767" s="1035"/>
      <c r="AC767" s="1035"/>
      <c r="AD767" s="1035"/>
      <c r="AE767" s="1035"/>
      <c r="AF767" s="1035"/>
      <c r="AG767" s="1035"/>
      <c r="AH767" s="1035"/>
      <c r="AN767" s="1035"/>
      <c r="AV767" s="1035"/>
      <c r="BD767" s="1035"/>
      <c r="BS767" s="1064"/>
      <c r="BT767" s="1035"/>
      <c r="CG767" s="612"/>
      <c r="CI767" s="1035"/>
      <c r="DB767" s="1035"/>
      <c r="DC767" s="1035"/>
      <c r="DG767" s="1035"/>
      <c r="DH767" s="1035"/>
      <c r="DI767" s="1035"/>
      <c r="DJ767" s="1035"/>
      <c r="DK767" s="1035"/>
      <c r="DL767" s="1035"/>
    </row>
    <row r="768" spans="27:116">
      <c r="AA768" s="1035"/>
      <c r="AB768" s="1035"/>
      <c r="AC768" s="1035"/>
      <c r="AD768" s="1035"/>
      <c r="AE768" s="1035"/>
      <c r="AF768" s="1035"/>
      <c r="AG768" s="1035"/>
      <c r="AH768" s="1035"/>
      <c r="AN768" s="1035"/>
      <c r="AV768" s="1035"/>
      <c r="BD768" s="1035"/>
      <c r="BS768" s="1064"/>
      <c r="BT768" s="1035"/>
      <c r="CG768" s="612"/>
      <c r="CI768" s="1035"/>
      <c r="DB768" s="1035"/>
      <c r="DC768" s="1035"/>
      <c r="DG768" s="1035"/>
      <c r="DH768" s="1035"/>
      <c r="DI768" s="1035"/>
      <c r="DJ768" s="1035"/>
      <c r="DK768" s="1035"/>
      <c r="DL768" s="1035"/>
    </row>
    <row r="769" spans="27:116">
      <c r="AA769" s="1035"/>
      <c r="AB769" s="1035"/>
      <c r="AC769" s="1035"/>
      <c r="AD769" s="1035"/>
      <c r="AE769" s="1035"/>
      <c r="AF769" s="1035"/>
      <c r="AG769" s="1035"/>
      <c r="AH769" s="1035"/>
      <c r="AN769" s="1035"/>
      <c r="AV769" s="1035"/>
      <c r="BD769" s="1035"/>
      <c r="BS769" s="1064"/>
      <c r="BT769" s="1035"/>
      <c r="CG769" s="612"/>
      <c r="CI769" s="1035"/>
      <c r="DB769" s="1035"/>
      <c r="DC769" s="1035"/>
      <c r="DG769" s="1035"/>
      <c r="DH769" s="1035"/>
      <c r="DI769" s="1035"/>
      <c r="DJ769" s="1035"/>
      <c r="DK769" s="1035"/>
      <c r="DL769" s="1035"/>
    </row>
    <row r="770" spans="27:116">
      <c r="AA770" s="1035"/>
      <c r="AB770" s="1035"/>
      <c r="AC770" s="1035"/>
      <c r="AD770" s="1035"/>
      <c r="AE770" s="1035"/>
      <c r="AF770" s="1035"/>
      <c r="AG770" s="1035"/>
      <c r="AH770" s="1035"/>
      <c r="AN770" s="1035"/>
      <c r="AV770" s="1035"/>
      <c r="BD770" s="1035"/>
      <c r="BS770" s="1064"/>
      <c r="BT770" s="1035"/>
      <c r="CG770" s="612"/>
      <c r="CI770" s="1035"/>
      <c r="DB770" s="1035"/>
      <c r="DC770" s="1035"/>
      <c r="DG770" s="1035"/>
      <c r="DH770" s="1035"/>
      <c r="DI770" s="1035"/>
      <c r="DJ770" s="1035"/>
      <c r="DK770" s="1035"/>
      <c r="DL770" s="1035"/>
    </row>
    <row r="771" spans="27:116">
      <c r="AA771" s="1035"/>
      <c r="AB771" s="1035"/>
      <c r="AC771" s="1035"/>
      <c r="AD771" s="1035"/>
      <c r="AE771" s="1035"/>
      <c r="AF771" s="1035"/>
      <c r="AG771" s="1035"/>
      <c r="AH771" s="1035"/>
      <c r="AN771" s="1035"/>
      <c r="AV771" s="1035"/>
      <c r="BD771" s="1035"/>
      <c r="BS771" s="1064"/>
      <c r="BT771" s="1035"/>
      <c r="CG771" s="612"/>
      <c r="CI771" s="1035"/>
      <c r="DB771" s="1035"/>
      <c r="DC771" s="1035"/>
      <c r="DG771" s="1035"/>
      <c r="DH771" s="1035"/>
      <c r="DI771" s="1035"/>
      <c r="DJ771" s="1035"/>
      <c r="DK771" s="1035"/>
      <c r="DL771" s="1035"/>
    </row>
    <row r="772" spans="27:116">
      <c r="AA772" s="1035"/>
      <c r="AB772" s="1035"/>
      <c r="AC772" s="1035"/>
      <c r="AD772" s="1035"/>
      <c r="AE772" s="1035"/>
      <c r="AF772" s="1035"/>
      <c r="AG772" s="1035"/>
      <c r="AH772" s="1035"/>
      <c r="AN772" s="1035"/>
      <c r="AV772" s="1035"/>
      <c r="BD772" s="1035"/>
      <c r="BS772" s="1064"/>
      <c r="BT772" s="1035"/>
      <c r="CG772" s="612"/>
      <c r="CI772" s="1035"/>
      <c r="DB772" s="1035"/>
      <c r="DC772" s="1035"/>
      <c r="DG772" s="1035"/>
      <c r="DH772" s="1035"/>
      <c r="DI772" s="1035"/>
      <c r="DJ772" s="1035"/>
      <c r="DK772" s="1035"/>
      <c r="DL772" s="1035"/>
    </row>
    <row r="773" spans="27:116">
      <c r="AA773" s="1035"/>
      <c r="AB773" s="1035"/>
      <c r="AC773" s="1035"/>
      <c r="AD773" s="1035"/>
      <c r="AE773" s="1035"/>
      <c r="AF773" s="1035"/>
      <c r="AG773" s="1035"/>
      <c r="AH773" s="1035"/>
      <c r="AN773" s="1035"/>
      <c r="AV773" s="1035"/>
      <c r="BD773" s="1035"/>
      <c r="BS773" s="1064"/>
      <c r="BT773" s="1035"/>
      <c r="CG773" s="612"/>
      <c r="CI773" s="1035"/>
      <c r="DB773" s="1035"/>
      <c r="DC773" s="1035"/>
      <c r="DG773" s="1035"/>
      <c r="DH773" s="1035"/>
      <c r="DI773" s="1035"/>
      <c r="DJ773" s="1035"/>
      <c r="DK773" s="1035"/>
      <c r="DL773" s="1035"/>
    </row>
    <row r="774" spans="27:116">
      <c r="AA774" s="1035"/>
      <c r="AB774" s="1035"/>
      <c r="AC774" s="1035"/>
      <c r="AD774" s="1035"/>
      <c r="AE774" s="1035"/>
      <c r="AF774" s="1035"/>
      <c r="AG774" s="1035"/>
      <c r="AH774" s="1035"/>
      <c r="AN774" s="1035"/>
      <c r="AV774" s="1035"/>
      <c r="BD774" s="1035"/>
      <c r="BS774" s="1064"/>
      <c r="BT774" s="1035"/>
      <c r="CG774" s="612"/>
      <c r="CI774" s="1035"/>
      <c r="DB774" s="1035"/>
      <c r="DC774" s="1035"/>
      <c r="DG774" s="1035"/>
      <c r="DH774" s="1035"/>
      <c r="DI774" s="1035"/>
      <c r="DJ774" s="1035"/>
      <c r="DK774" s="1035"/>
      <c r="DL774" s="1035"/>
    </row>
    <row r="775" spans="27:116">
      <c r="AA775" s="1035"/>
      <c r="AB775" s="1035"/>
      <c r="AC775" s="1035"/>
      <c r="AD775" s="1035"/>
      <c r="AE775" s="1035"/>
      <c r="AF775" s="1035"/>
      <c r="AG775" s="1035"/>
      <c r="AH775" s="1035"/>
      <c r="AN775" s="1035"/>
      <c r="AV775" s="1035"/>
      <c r="BD775" s="1035"/>
      <c r="BS775" s="1064"/>
      <c r="BT775" s="1035"/>
      <c r="CG775" s="612"/>
      <c r="CI775" s="1035"/>
      <c r="DB775" s="1035"/>
      <c r="DC775" s="1035"/>
      <c r="DG775" s="1035"/>
      <c r="DH775" s="1035"/>
      <c r="DI775" s="1035"/>
      <c r="DJ775" s="1035"/>
      <c r="DK775" s="1035"/>
      <c r="DL775" s="1035"/>
    </row>
    <row r="776" spans="27:116">
      <c r="AA776" s="1035"/>
      <c r="AB776" s="1035"/>
      <c r="AC776" s="1035"/>
      <c r="AD776" s="1035"/>
      <c r="AE776" s="1035"/>
      <c r="AF776" s="1035"/>
      <c r="AG776" s="1035"/>
      <c r="AH776" s="1035"/>
      <c r="AN776" s="1035"/>
      <c r="AV776" s="1035"/>
      <c r="BD776" s="1035"/>
      <c r="BS776" s="1064"/>
      <c r="BT776" s="1035"/>
      <c r="CG776" s="612"/>
      <c r="CI776" s="1035"/>
      <c r="DB776" s="1035"/>
      <c r="DC776" s="1035"/>
      <c r="DG776" s="1035"/>
      <c r="DH776" s="1035"/>
      <c r="DI776" s="1035"/>
      <c r="DJ776" s="1035"/>
      <c r="DK776" s="1035"/>
      <c r="DL776" s="1035"/>
    </row>
    <row r="777" spans="27:116">
      <c r="AA777" s="1035"/>
      <c r="AB777" s="1035"/>
      <c r="AC777" s="1035"/>
      <c r="AD777" s="1035"/>
      <c r="AE777" s="1035"/>
      <c r="AF777" s="1035"/>
      <c r="AG777" s="1035"/>
      <c r="AH777" s="1035"/>
      <c r="AN777" s="1035"/>
      <c r="AV777" s="1035"/>
      <c r="BD777" s="1035"/>
      <c r="BS777" s="1064"/>
      <c r="BT777" s="1035"/>
      <c r="CG777" s="612"/>
      <c r="CI777" s="1035"/>
      <c r="DB777" s="1035"/>
      <c r="DC777" s="1035"/>
      <c r="DG777" s="1035"/>
      <c r="DH777" s="1035"/>
      <c r="DI777" s="1035"/>
      <c r="DJ777" s="1035"/>
      <c r="DK777" s="1035"/>
      <c r="DL777" s="1035"/>
    </row>
    <row r="778" spans="27:116">
      <c r="AA778" s="1035"/>
      <c r="AB778" s="1035"/>
      <c r="AC778" s="1035"/>
      <c r="AD778" s="1035"/>
      <c r="AE778" s="1035"/>
      <c r="AF778" s="1035"/>
      <c r="AG778" s="1035"/>
      <c r="AH778" s="1035"/>
      <c r="AN778" s="1035"/>
      <c r="AV778" s="1035"/>
      <c r="BD778" s="1035"/>
      <c r="BS778" s="1064"/>
      <c r="BT778" s="1035"/>
      <c r="CG778" s="612"/>
      <c r="CI778" s="1035"/>
      <c r="DB778" s="1035"/>
      <c r="DC778" s="1035"/>
      <c r="DG778" s="1035"/>
      <c r="DH778" s="1035"/>
      <c r="DI778" s="1035"/>
      <c r="DJ778" s="1035"/>
      <c r="DK778" s="1035"/>
      <c r="DL778" s="1035"/>
    </row>
    <row r="779" spans="27:116">
      <c r="AA779" s="1035"/>
      <c r="AB779" s="1035"/>
      <c r="AC779" s="1035"/>
      <c r="AD779" s="1035"/>
      <c r="AE779" s="1035"/>
      <c r="AF779" s="1035"/>
      <c r="AG779" s="1035"/>
      <c r="AH779" s="1035"/>
      <c r="AN779" s="1035"/>
      <c r="AV779" s="1035"/>
      <c r="BD779" s="1035"/>
      <c r="BS779" s="1064"/>
      <c r="BT779" s="1035"/>
      <c r="CG779" s="612"/>
      <c r="CI779" s="1035"/>
      <c r="DB779" s="1035"/>
      <c r="DC779" s="1035"/>
      <c r="DG779" s="1035"/>
      <c r="DH779" s="1035"/>
      <c r="DI779" s="1035"/>
      <c r="DJ779" s="1035"/>
      <c r="DK779" s="1035"/>
      <c r="DL779" s="1035"/>
    </row>
    <row r="780" spans="27:116">
      <c r="AA780" s="1035"/>
      <c r="AB780" s="1035"/>
      <c r="AC780" s="1035"/>
      <c r="AD780" s="1035"/>
      <c r="AE780" s="1035"/>
      <c r="AF780" s="1035"/>
      <c r="AG780" s="1035"/>
      <c r="AH780" s="1035"/>
      <c r="AN780" s="1035"/>
      <c r="AV780" s="1035"/>
      <c r="BD780" s="1035"/>
      <c r="BS780" s="1064"/>
      <c r="BT780" s="1035"/>
      <c r="CG780" s="612"/>
      <c r="CI780" s="1035"/>
      <c r="DB780" s="1035"/>
      <c r="DC780" s="1035"/>
      <c r="DG780" s="1035"/>
      <c r="DH780" s="1035"/>
      <c r="DI780" s="1035"/>
      <c r="DJ780" s="1035"/>
      <c r="DK780" s="1035"/>
      <c r="DL780" s="1035"/>
    </row>
    <row r="781" spans="27:116">
      <c r="AA781" s="1035"/>
      <c r="AB781" s="1035"/>
      <c r="AC781" s="1035"/>
      <c r="AD781" s="1035"/>
      <c r="AE781" s="1035"/>
      <c r="AF781" s="1035"/>
      <c r="AG781" s="1035"/>
      <c r="AH781" s="1035"/>
      <c r="AN781" s="1035"/>
      <c r="AV781" s="1035"/>
      <c r="BD781" s="1035"/>
      <c r="BS781" s="1064"/>
      <c r="BT781" s="1035"/>
      <c r="CG781" s="612"/>
      <c r="CI781" s="1035"/>
      <c r="DB781" s="1035"/>
      <c r="DC781" s="1035"/>
      <c r="DG781" s="1035"/>
      <c r="DH781" s="1035"/>
      <c r="DI781" s="1035"/>
      <c r="DJ781" s="1035"/>
      <c r="DK781" s="1035"/>
      <c r="DL781" s="1035"/>
    </row>
    <row r="782" spans="27:116">
      <c r="AA782" s="1035"/>
      <c r="AB782" s="1035"/>
      <c r="AC782" s="1035"/>
      <c r="AD782" s="1035"/>
      <c r="AE782" s="1035"/>
      <c r="AF782" s="1035"/>
      <c r="AG782" s="1035"/>
      <c r="AH782" s="1035"/>
      <c r="AN782" s="1035"/>
      <c r="AV782" s="1035"/>
      <c r="BD782" s="1035"/>
      <c r="BS782" s="1064"/>
      <c r="BT782" s="1035"/>
      <c r="CG782" s="612"/>
      <c r="CI782" s="1035"/>
      <c r="DB782" s="1035"/>
      <c r="DC782" s="1035"/>
      <c r="DG782" s="1035"/>
      <c r="DH782" s="1035"/>
      <c r="DI782" s="1035"/>
      <c r="DJ782" s="1035"/>
      <c r="DK782" s="1035"/>
      <c r="DL782" s="1035"/>
    </row>
    <row r="783" spans="27:116">
      <c r="AA783" s="1035"/>
      <c r="AB783" s="1035"/>
      <c r="AC783" s="1035"/>
      <c r="AD783" s="1035"/>
      <c r="AE783" s="1035"/>
      <c r="AF783" s="1035"/>
      <c r="AG783" s="1035"/>
      <c r="AH783" s="1035"/>
      <c r="AN783" s="1035"/>
      <c r="AV783" s="1035"/>
      <c r="BD783" s="1035"/>
      <c r="BS783" s="1064"/>
      <c r="BT783" s="1035"/>
      <c r="CG783" s="612"/>
      <c r="CI783" s="1035"/>
      <c r="DB783" s="1035"/>
      <c r="DC783" s="1035"/>
      <c r="DG783" s="1035"/>
      <c r="DH783" s="1035"/>
      <c r="DI783" s="1035"/>
      <c r="DJ783" s="1035"/>
      <c r="DK783" s="1035"/>
      <c r="DL783" s="1035"/>
    </row>
    <row r="784" spans="27:116">
      <c r="AA784" s="1035"/>
      <c r="AB784" s="1035"/>
      <c r="AC784" s="1035"/>
      <c r="AD784" s="1035"/>
      <c r="AE784" s="1035"/>
      <c r="AF784" s="1035"/>
      <c r="AG784" s="1035"/>
      <c r="AH784" s="1035"/>
      <c r="AN784" s="1035"/>
      <c r="AV784" s="1035"/>
      <c r="BD784" s="1035"/>
      <c r="BS784" s="1064"/>
      <c r="BT784" s="1035"/>
      <c r="CG784" s="612"/>
      <c r="CI784" s="1035"/>
      <c r="DB784" s="1035"/>
      <c r="DC784" s="1035"/>
      <c r="DG784" s="1035"/>
      <c r="DH784" s="1035"/>
      <c r="DI784" s="1035"/>
      <c r="DJ784" s="1035"/>
      <c r="DK784" s="1035"/>
      <c r="DL784" s="1035"/>
    </row>
    <row r="785" spans="27:116">
      <c r="AA785" s="1035"/>
      <c r="AB785" s="1035"/>
      <c r="AC785" s="1035"/>
      <c r="AD785" s="1035"/>
      <c r="AE785" s="1035"/>
      <c r="AF785" s="1035"/>
      <c r="AG785" s="1035"/>
      <c r="AH785" s="1035"/>
      <c r="AN785" s="1035"/>
      <c r="AV785" s="1035"/>
      <c r="BD785" s="1035"/>
      <c r="BS785" s="1064"/>
      <c r="BT785" s="1035"/>
      <c r="CG785" s="612"/>
      <c r="CI785" s="1035"/>
      <c r="DB785" s="1035"/>
      <c r="DC785" s="1035"/>
      <c r="DG785" s="1035"/>
      <c r="DH785" s="1035"/>
      <c r="DI785" s="1035"/>
      <c r="DJ785" s="1035"/>
      <c r="DK785" s="1035"/>
      <c r="DL785" s="1035"/>
    </row>
    <row r="786" spans="27:116">
      <c r="AA786" s="1035"/>
      <c r="AB786" s="1035"/>
      <c r="AC786" s="1035"/>
      <c r="AD786" s="1035"/>
      <c r="AE786" s="1035"/>
      <c r="AF786" s="1035"/>
      <c r="AG786" s="1035"/>
      <c r="AH786" s="1035"/>
      <c r="AN786" s="1035"/>
      <c r="AV786" s="1035"/>
      <c r="BD786" s="1035"/>
      <c r="BS786" s="1064"/>
      <c r="BT786" s="1035"/>
      <c r="CG786" s="612"/>
      <c r="CI786" s="1035"/>
      <c r="DB786" s="1035"/>
      <c r="DC786" s="1035"/>
      <c r="DG786" s="1035"/>
      <c r="DH786" s="1035"/>
      <c r="DI786" s="1035"/>
      <c r="DJ786" s="1035"/>
      <c r="DK786" s="1035"/>
      <c r="DL786" s="1035"/>
    </row>
    <row r="787" spans="27:116">
      <c r="AA787" s="1035"/>
      <c r="AB787" s="1035"/>
      <c r="AC787" s="1035"/>
      <c r="AD787" s="1035"/>
      <c r="AE787" s="1035"/>
      <c r="AF787" s="1035"/>
      <c r="AG787" s="1035"/>
      <c r="AH787" s="1035"/>
      <c r="AN787" s="1035"/>
      <c r="AV787" s="1035"/>
      <c r="BD787" s="1035"/>
      <c r="BS787" s="1064"/>
      <c r="BT787" s="1035"/>
      <c r="CG787" s="612"/>
      <c r="CI787" s="1035"/>
      <c r="DB787" s="1035"/>
      <c r="DC787" s="1035"/>
      <c r="DG787" s="1035"/>
      <c r="DH787" s="1035"/>
      <c r="DI787" s="1035"/>
      <c r="DJ787" s="1035"/>
      <c r="DK787" s="1035"/>
      <c r="DL787" s="1035"/>
    </row>
    <row r="788" spans="27:116">
      <c r="AA788" s="1035"/>
      <c r="AB788" s="1035"/>
      <c r="AC788" s="1035"/>
      <c r="AD788" s="1035"/>
      <c r="AE788" s="1035"/>
      <c r="AF788" s="1035"/>
      <c r="AG788" s="1035"/>
      <c r="AH788" s="1035"/>
      <c r="AN788" s="1035"/>
      <c r="AV788" s="1035"/>
      <c r="BD788" s="1035"/>
      <c r="BS788" s="1064"/>
      <c r="BT788" s="1035"/>
      <c r="CG788" s="612"/>
      <c r="CI788" s="1035"/>
      <c r="DB788" s="1035"/>
      <c r="DC788" s="1035"/>
      <c r="DG788" s="1035"/>
      <c r="DH788" s="1035"/>
      <c r="DI788" s="1035"/>
      <c r="DJ788" s="1035"/>
      <c r="DK788" s="1035"/>
      <c r="DL788" s="1035"/>
    </row>
    <row r="789" spans="27:116">
      <c r="AA789" s="1035"/>
      <c r="AB789" s="1035"/>
      <c r="AC789" s="1035"/>
      <c r="AD789" s="1035"/>
      <c r="AE789" s="1035"/>
      <c r="AF789" s="1035"/>
      <c r="AG789" s="1035"/>
      <c r="AH789" s="1035"/>
      <c r="AN789" s="1035"/>
      <c r="AV789" s="1035"/>
      <c r="BD789" s="1035"/>
      <c r="BS789" s="1064"/>
      <c r="BT789" s="1035"/>
      <c r="CG789" s="612"/>
      <c r="CI789" s="1035"/>
      <c r="DB789" s="1035"/>
      <c r="DC789" s="1035"/>
      <c r="DG789" s="1035"/>
      <c r="DH789" s="1035"/>
      <c r="DI789" s="1035"/>
      <c r="DJ789" s="1035"/>
      <c r="DK789" s="1035"/>
      <c r="DL789" s="1035"/>
    </row>
    <row r="790" spans="27:116">
      <c r="AA790" s="1035"/>
      <c r="AB790" s="1035"/>
      <c r="AC790" s="1035"/>
      <c r="AD790" s="1035"/>
      <c r="AE790" s="1035"/>
      <c r="AF790" s="1035"/>
      <c r="AG790" s="1035"/>
      <c r="AH790" s="1035"/>
      <c r="AN790" s="1035"/>
      <c r="AV790" s="1035"/>
      <c r="BD790" s="1035"/>
      <c r="BS790" s="1064"/>
      <c r="BT790" s="1035"/>
      <c r="CG790" s="612"/>
      <c r="CI790" s="1035"/>
      <c r="DB790" s="1035"/>
      <c r="DC790" s="1035"/>
      <c r="DG790" s="1035"/>
      <c r="DH790" s="1035"/>
      <c r="DI790" s="1035"/>
      <c r="DJ790" s="1035"/>
      <c r="DK790" s="1035"/>
      <c r="DL790" s="1035"/>
    </row>
    <row r="791" spans="27:116">
      <c r="AA791" s="1035"/>
      <c r="AB791" s="1035"/>
      <c r="AC791" s="1035"/>
      <c r="AD791" s="1035"/>
      <c r="AE791" s="1035"/>
      <c r="AF791" s="1035"/>
      <c r="AG791" s="1035"/>
      <c r="AH791" s="1035"/>
      <c r="AN791" s="1035"/>
      <c r="AV791" s="1035"/>
      <c r="BD791" s="1035"/>
      <c r="BS791" s="1064"/>
      <c r="BT791" s="1035"/>
      <c r="CG791" s="612"/>
      <c r="CI791" s="1035"/>
      <c r="DB791" s="1035"/>
      <c r="DC791" s="1035"/>
      <c r="DG791" s="1035"/>
      <c r="DH791" s="1035"/>
      <c r="DI791" s="1035"/>
      <c r="DJ791" s="1035"/>
      <c r="DK791" s="1035"/>
      <c r="DL791" s="1035"/>
    </row>
    <row r="792" spans="27:116">
      <c r="AA792" s="1035"/>
      <c r="AB792" s="1035"/>
      <c r="AC792" s="1035"/>
      <c r="AD792" s="1035"/>
      <c r="AE792" s="1035"/>
      <c r="AF792" s="1035"/>
      <c r="AG792" s="1035"/>
      <c r="AH792" s="1035"/>
      <c r="AN792" s="1035"/>
      <c r="AV792" s="1035"/>
      <c r="BD792" s="1035"/>
      <c r="BS792" s="1064"/>
      <c r="BT792" s="1035"/>
      <c r="CG792" s="612"/>
      <c r="CI792" s="1035"/>
      <c r="DB792" s="1035"/>
      <c r="DC792" s="1035"/>
      <c r="DG792" s="1035"/>
      <c r="DH792" s="1035"/>
      <c r="DI792" s="1035"/>
      <c r="DJ792" s="1035"/>
      <c r="DK792" s="1035"/>
      <c r="DL792" s="1035"/>
    </row>
    <row r="793" spans="27:116">
      <c r="AA793" s="1035"/>
      <c r="AB793" s="1035"/>
      <c r="AC793" s="1035"/>
      <c r="AD793" s="1035"/>
      <c r="AE793" s="1035"/>
      <c r="AF793" s="1035"/>
      <c r="AG793" s="1035"/>
      <c r="AH793" s="1035"/>
      <c r="AN793" s="1035"/>
      <c r="AV793" s="1035"/>
      <c r="BD793" s="1035"/>
      <c r="BS793" s="1064"/>
      <c r="BT793" s="1035"/>
      <c r="CG793" s="612"/>
      <c r="CI793" s="1035"/>
      <c r="DB793" s="1035"/>
      <c r="DC793" s="1035"/>
      <c r="DG793" s="1035"/>
      <c r="DH793" s="1035"/>
      <c r="DI793" s="1035"/>
      <c r="DJ793" s="1035"/>
      <c r="DK793" s="1035"/>
      <c r="DL793" s="1035"/>
    </row>
    <row r="794" spans="27:116">
      <c r="AA794" s="1035"/>
      <c r="AB794" s="1035"/>
      <c r="AC794" s="1035"/>
      <c r="AD794" s="1035"/>
      <c r="AE794" s="1035"/>
      <c r="AF794" s="1035"/>
      <c r="AG794" s="1035"/>
      <c r="AH794" s="1035"/>
      <c r="AN794" s="1035"/>
      <c r="AV794" s="1035"/>
      <c r="BD794" s="1035"/>
      <c r="BS794" s="1064"/>
      <c r="BT794" s="1035"/>
      <c r="CG794" s="612"/>
      <c r="CI794" s="1035"/>
      <c r="DB794" s="1035"/>
      <c r="DC794" s="1035"/>
      <c r="DG794" s="1035"/>
      <c r="DH794" s="1035"/>
      <c r="DI794" s="1035"/>
      <c r="DJ794" s="1035"/>
      <c r="DK794" s="1035"/>
      <c r="DL794" s="1035"/>
    </row>
    <row r="795" spans="27:116">
      <c r="AA795" s="1035"/>
      <c r="AB795" s="1035"/>
      <c r="AC795" s="1035"/>
      <c r="AD795" s="1035"/>
      <c r="AE795" s="1035"/>
      <c r="AF795" s="1035"/>
      <c r="AG795" s="1035"/>
      <c r="AH795" s="1035"/>
      <c r="AN795" s="1035"/>
      <c r="AV795" s="1035"/>
      <c r="BD795" s="1035"/>
      <c r="BS795" s="1064"/>
      <c r="BT795" s="1035"/>
      <c r="CG795" s="612"/>
      <c r="CI795" s="1035"/>
      <c r="DB795" s="1035"/>
      <c r="DC795" s="1035"/>
      <c r="DG795" s="1035"/>
      <c r="DH795" s="1035"/>
      <c r="DI795" s="1035"/>
      <c r="DJ795" s="1035"/>
      <c r="DK795" s="1035"/>
      <c r="DL795" s="1035"/>
    </row>
    <row r="796" spans="27:116">
      <c r="AA796" s="1035"/>
      <c r="AB796" s="1035"/>
      <c r="AC796" s="1035"/>
      <c r="AD796" s="1035"/>
      <c r="AE796" s="1035"/>
      <c r="AF796" s="1035"/>
      <c r="AG796" s="1035"/>
      <c r="AH796" s="1035"/>
      <c r="AN796" s="1035"/>
      <c r="AV796" s="1035"/>
      <c r="BD796" s="1035"/>
      <c r="BS796" s="1064"/>
      <c r="BT796" s="1035"/>
      <c r="CG796" s="612"/>
      <c r="CI796" s="1035"/>
      <c r="DB796" s="1035"/>
      <c r="DC796" s="1035"/>
      <c r="DG796" s="1035"/>
      <c r="DH796" s="1035"/>
      <c r="DI796" s="1035"/>
      <c r="DJ796" s="1035"/>
      <c r="DK796" s="1035"/>
      <c r="DL796" s="1035"/>
    </row>
    <row r="797" spans="27:116">
      <c r="AA797" s="1035"/>
      <c r="AB797" s="1035"/>
      <c r="AC797" s="1035"/>
      <c r="AD797" s="1035"/>
      <c r="AE797" s="1035"/>
      <c r="AF797" s="1035"/>
      <c r="AG797" s="1035"/>
      <c r="AH797" s="1035"/>
      <c r="AN797" s="1035"/>
      <c r="AV797" s="1035"/>
      <c r="BD797" s="1035"/>
      <c r="BS797" s="1064"/>
      <c r="BT797" s="1035"/>
      <c r="CG797" s="612"/>
      <c r="CI797" s="1035"/>
      <c r="DB797" s="1035"/>
      <c r="DC797" s="1035"/>
      <c r="DG797" s="1035"/>
      <c r="DH797" s="1035"/>
      <c r="DI797" s="1035"/>
      <c r="DJ797" s="1035"/>
      <c r="DK797" s="1035"/>
      <c r="DL797" s="1035"/>
    </row>
    <row r="798" spans="27:116">
      <c r="AA798" s="1035"/>
      <c r="AB798" s="1035"/>
      <c r="AC798" s="1035"/>
      <c r="AD798" s="1035"/>
      <c r="AE798" s="1035"/>
      <c r="AF798" s="1035"/>
      <c r="AG798" s="1035"/>
      <c r="AH798" s="1035"/>
      <c r="AN798" s="1035"/>
      <c r="AV798" s="1035"/>
      <c r="BD798" s="1035"/>
      <c r="BS798" s="1064"/>
      <c r="BT798" s="1035"/>
      <c r="CG798" s="612"/>
      <c r="CI798" s="1035"/>
      <c r="DB798" s="1035"/>
      <c r="DC798" s="1035"/>
      <c r="DG798" s="1035"/>
      <c r="DH798" s="1035"/>
      <c r="DI798" s="1035"/>
      <c r="DJ798" s="1035"/>
      <c r="DK798" s="1035"/>
      <c r="DL798" s="1035"/>
    </row>
    <row r="799" spans="27:116">
      <c r="AA799" s="1035"/>
      <c r="AB799" s="1035"/>
      <c r="AC799" s="1035"/>
      <c r="AD799" s="1035"/>
      <c r="AE799" s="1035"/>
      <c r="AF799" s="1035"/>
      <c r="AG799" s="1035"/>
      <c r="AH799" s="1035"/>
      <c r="AN799" s="1035"/>
      <c r="AV799" s="1035"/>
      <c r="BD799" s="1035"/>
      <c r="BS799" s="1064"/>
      <c r="BT799" s="1035"/>
      <c r="CG799" s="612"/>
      <c r="CI799" s="1035"/>
      <c r="DB799" s="1035"/>
      <c r="DC799" s="1035"/>
      <c r="DG799" s="1035"/>
      <c r="DH799" s="1035"/>
      <c r="DI799" s="1035"/>
      <c r="DJ799" s="1035"/>
      <c r="DK799" s="1035"/>
      <c r="DL799" s="1035"/>
    </row>
    <row r="800" spans="27:116">
      <c r="AA800" s="1035"/>
      <c r="AB800" s="1035"/>
      <c r="AC800" s="1035"/>
      <c r="AD800" s="1035"/>
      <c r="AE800" s="1035"/>
      <c r="AF800" s="1035"/>
      <c r="AG800" s="1035"/>
      <c r="AH800" s="1035"/>
      <c r="AN800" s="1035"/>
      <c r="AV800" s="1035"/>
      <c r="BD800" s="1035"/>
      <c r="BS800" s="1064"/>
      <c r="BT800" s="1035"/>
      <c r="CG800" s="612"/>
      <c r="CI800" s="1035"/>
      <c r="DB800" s="1035"/>
      <c r="DC800" s="1035"/>
      <c r="DG800" s="1035"/>
      <c r="DH800" s="1035"/>
      <c r="DI800" s="1035"/>
      <c r="DJ800" s="1035"/>
      <c r="DK800" s="1035"/>
      <c r="DL800" s="1035"/>
    </row>
    <row r="801" spans="27:116">
      <c r="AA801" s="1035"/>
      <c r="AB801" s="1035"/>
      <c r="AC801" s="1035"/>
      <c r="AD801" s="1035"/>
      <c r="AE801" s="1035"/>
      <c r="AF801" s="1035"/>
      <c r="AG801" s="1035"/>
      <c r="AH801" s="1035"/>
      <c r="AN801" s="1035"/>
      <c r="AV801" s="1035"/>
      <c r="BD801" s="1035"/>
      <c r="BS801" s="1064"/>
      <c r="BT801" s="1035"/>
      <c r="CG801" s="612"/>
      <c r="CI801" s="1035"/>
      <c r="DB801" s="1035"/>
      <c r="DC801" s="1035"/>
      <c r="DG801" s="1035"/>
      <c r="DH801" s="1035"/>
      <c r="DI801" s="1035"/>
      <c r="DJ801" s="1035"/>
      <c r="DK801" s="1035"/>
      <c r="DL801" s="1035"/>
    </row>
    <row r="802" spans="27:116">
      <c r="AA802" s="1035"/>
      <c r="AB802" s="1035"/>
      <c r="AC802" s="1035"/>
      <c r="AD802" s="1035"/>
      <c r="AE802" s="1035"/>
      <c r="AF802" s="1035"/>
      <c r="AG802" s="1035"/>
      <c r="AH802" s="1035"/>
      <c r="AN802" s="1035"/>
      <c r="AV802" s="1035"/>
      <c r="BD802" s="1035"/>
      <c r="BS802" s="1064"/>
      <c r="BT802" s="1035"/>
      <c r="CG802" s="612"/>
      <c r="CI802" s="1035"/>
      <c r="DB802" s="1035"/>
      <c r="DC802" s="1035"/>
      <c r="DG802" s="1035"/>
      <c r="DH802" s="1035"/>
      <c r="DI802" s="1035"/>
      <c r="DJ802" s="1035"/>
      <c r="DK802" s="1035"/>
      <c r="DL802" s="1035"/>
    </row>
    <row r="803" spans="27:116">
      <c r="AA803" s="1035"/>
      <c r="AB803" s="1035"/>
      <c r="AC803" s="1035"/>
      <c r="AD803" s="1035"/>
      <c r="AE803" s="1035"/>
      <c r="AF803" s="1035"/>
      <c r="AG803" s="1035"/>
      <c r="AH803" s="1035"/>
      <c r="AN803" s="1035"/>
      <c r="AV803" s="1035"/>
      <c r="BD803" s="1035"/>
      <c r="BS803" s="1064"/>
      <c r="BT803" s="1035"/>
      <c r="CG803" s="612"/>
      <c r="CI803" s="1035"/>
      <c r="DB803" s="1035"/>
      <c r="DC803" s="1035"/>
      <c r="DG803" s="1035"/>
      <c r="DH803" s="1035"/>
      <c r="DI803" s="1035"/>
      <c r="DJ803" s="1035"/>
      <c r="DK803" s="1035"/>
      <c r="DL803" s="1035"/>
    </row>
    <row r="804" spans="27:116">
      <c r="AA804" s="1035"/>
      <c r="AB804" s="1035"/>
      <c r="AC804" s="1035"/>
      <c r="AD804" s="1035"/>
      <c r="AE804" s="1035"/>
      <c r="AF804" s="1035"/>
      <c r="AG804" s="1035"/>
      <c r="AH804" s="1035"/>
      <c r="AN804" s="1035"/>
      <c r="AV804" s="1035"/>
      <c r="BD804" s="1035"/>
      <c r="BS804" s="1064"/>
      <c r="BT804" s="1035"/>
      <c r="CG804" s="612"/>
      <c r="CI804" s="1035"/>
      <c r="DB804" s="1035"/>
      <c r="DC804" s="1035"/>
      <c r="DG804" s="1035"/>
      <c r="DH804" s="1035"/>
      <c r="DI804" s="1035"/>
      <c r="DJ804" s="1035"/>
      <c r="DK804" s="1035"/>
      <c r="DL804" s="1035"/>
    </row>
    <row r="805" spans="27:116">
      <c r="AA805" s="1035"/>
      <c r="AB805" s="1035"/>
      <c r="AC805" s="1035"/>
      <c r="AD805" s="1035"/>
      <c r="AE805" s="1035"/>
      <c r="AF805" s="1035"/>
      <c r="AG805" s="1035"/>
      <c r="AH805" s="1035"/>
      <c r="AN805" s="1035"/>
      <c r="AV805" s="1035"/>
      <c r="BD805" s="1035"/>
      <c r="BS805" s="1064"/>
      <c r="BT805" s="1035"/>
      <c r="CG805" s="612"/>
      <c r="CI805" s="1035"/>
      <c r="DB805" s="1035"/>
      <c r="DC805" s="1035"/>
      <c r="DG805" s="1035"/>
      <c r="DH805" s="1035"/>
      <c r="DI805" s="1035"/>
      <c r="DJ805" s="1035"/>
      <c r="DK805" s="1035"/>
      <c r="DL805" s="1035"/>
    </row>
    <row r="806" spans="27:116">
      <c r="AA806" s="1035"/>
      <c r="AB806" s="1035"/>
      <c r="AC806" s="1035"/>
      <c r="AD806" s="1035"/>
      <c r="AE806" s="1035"/>
      <c r="AF806" s="1035"/>
      <c r="AG806" s="1035"/>
      <c r="AH806" s="1035"/>
      <c r="AN806" s="1035"/>
      <c r="AV806" s="1035"/>
      <c r="BD806" s="1035"/>
      <c r="BS806" s="1064"/>
      <c r="BT806" s="1035"/>
      <c r="CG806" s="612"/>
      <c r="CI806" s="1035"/>
      <c r="DB806" s="1035"/>
      <c r="DC806" s="1035"/>
      <c r="DG806" s="1035"/>
      <c r="DH806" s="1035"/>
      <c r="DI806" s="1035"/>
      <c r="DJ806" s="1035"/>
      <c r="DK806" s="1035"/>
      <c r="DL806" s="1035"/>
    </row>
    <row r="807" spans="27:116">
      <c r="AA807" s="1035"/>
      <c r="AB807" s="1035"/>
      <c r="AC807" s="1035"/>
      <c r="AD807" s="1035"/>
      <c r="AE807" s="1035"/>
      <c r="AF807" s="1035"/>
      <c r="AG807" s="1035"/>
      <c r="AH807" s="1035"/>
      <c r="AN807" s="1035"/>
      <c r="AV807" s="1035"/>
      <c r="BD807" s="1035"/>
      <c r="BS807" s="1064"/>
      <c r="BT807" s="1035"/>
      <c r="CG807" s="612"/>
      <c r="CI807" s="1035"/>
      <c r="DB807" s="1035"/>
      <c r="DC807" s="1035"/>
      <c r="DG807" s="1035"/>
      <c r="DH807" s="1035"/>
      <c r="DI807" s="1035"/>
      <c r="DJ807" s="1035"/>
      <c r="DK807" s="1035"/>
      <c r="DL807" s="1035"/>
    </row>
    <row r="808" spans="27:116">
      <c r="AA808" s="1035"/>
      <c r="AB808" s="1035"/>
      <c r="AC808" s="1035"/>
      <c r="AD808" s="1035"/>
      <c r="AE808" s="1035"/>
      <c r="AF808" s="1035"/>
      <c r="AG808" s="1035"/>
      <c r="AH808" s="1035"/>
      <c r="AN808" s="1035"/>
      <c r="AV808" s="1035"/>
      <c r="BD808" s="1035"/>
      <c r="BS808" s="1064"/>
      <c r="BT808" s="1035"/>
      <c r="CG808" s="612"/>
      <c r="CI808" s="1035"/>
      <c r="DB808" s="1035"/>
      <c r="DC808" s="1035"/>
      <c r="DG808" s="1035"/>
      <c r="DH808" s="1035"/>
      <c r="DI808" s="1035"/>
      <c r="DJ808" s="1035"/>
      <c r="DK808" s="1035"/>
      <c r="DL808" s="1035"/>
    </row>
    <row r="809" spans="27:116">
      <c r="AA809" s="1035"/>
      <c r="AB809" s="1035"/>
      <c r="AC809" s="1035"/>
      <c r="AD809" s="1035"/>
      <c r="AE809" s="1035"/>
      <c r="AF809" s="1035"/>
      <c r="AG809" s="1035"/>
      <c r="AH809" s="1035"/>
      <c r="AN809" s="1035"/>
      <c r="AV809" s="1035"/>
      <c r="BD809" s="1035"/>
      <c r="BS809" s="1064"/>
      <c r="BT809" s="1035"/>
      <c r="CG809" s="612"/>
      <c r="CI809" s="1035"/>
      <c r="DB809" s="1035"/>
      <c r="DC809" s="1035"/>
      <c r="DG809" s="1035"/>
      <c r="DH809" s="1035"/>
      <c r="DI809" s="1035"/>
      <c r="DJ809" s="1035"/>
      <c r="DK809" s="1035"/>
      <c r="DL809" s="1035"/>
    </row>
    <row r="810" spans="27:116">
      <c r="AA810" s="1035"/>
      <c r="AB810" s="1035"/>
      <c r="AC810" s="1035"/>
      <c r="AD810" s="1035"/>
      <c r="AE810" s="1035"/>
      <c r="AF810" s="1035"/>
      <c r="AG810" s="1035"/>
      <c r="AH810" s="1035"/>
      <c r="AN810" s="1035"/>
      <c r="AV810" s="1035"/>
      <c r="BD810" s="1035"/>
      <c r="BS810" s="1064"/>
      <c r="BT810" s="1035"/>
      <c r="CG810" s="612"/>
      <c r="CI810" s="1035"/>
      <c r="DB810" s="1035"/>
      <c r="DC810" s="1035"/>
      <c r="DG810" s="1035"/>
      <c r="DH810" s="1035"/>
      <c r="DI810" s="1035"/>
      <c r="DJ810" s="1035"/>
      <c r="DK810" s="1035"/>
      <c r="DL810" s="1035"/>
    </row>
    <row r="811" spans="27:116">
      <c r="AA811" s="1035"/>
      <c r="AB811" s="1035"/>
      <c r="AC811" s="1035"/>
      <c r="AD811" s="1035"/>
      <c r="AE811" s="1035"/>
      <c r="AF811" s="1035"/>
      <c r="AG811" s="1035"/>
      <c r="AH811" s="1035"/>
      <c r="AN811" s="1035"/>
      <c r="AV811" s="1035"/>
      <c r="BD811" s="1035"/>
      <c r="BS811" s="1064"/>
      <c r="BT811" s="1035"/>
      <c r="CG811" s="612"/>
      <c r="CI811" s="1035"/>
      <c r="DB811" s="1035"/>
      <c r="DC811" s="1035"/>
      <c r="DG811" s="1035"/>
      <c r="DH811" s="1035"/>
      <c r="DI811" s="1035"/>
      <c r="DJ811" s="1035"/>
      <c r="DK811" s="1035"/>
      <c r="DL811" s="1035"/>
    </row>
    <row r="812" spans="27:116">
      <c r="AA812" s="1035"/>
      <c r="AB812" s="1035"/>
      <c r="AC812" s="1035"/>
      <c r="AD812" s="1035"/>
      <c r="AE812" s="1035"/>
      <c r="AF812" s="1035"/>
      <c r="AG812" s="1035"/>
      <c r="AH812" s="1035"/>
      <c r="AN812" s="1035"/>
      <c r="AV812" s="1035"/>
      <c r="BD812" s="1035"/>
      <c r="BS812" s="1064"/>
      <c r="BT812" s="1035"/>
      <c r="CG812" s="612"/>
      <c r="CI812" s="1035"/>
      <c r="DB812" s="1035"/>
      <c r="DC812" s="1035"/>
      <c r="DG812" s="1035"/>
      <c r="DH812" s="1035"/>
      <c r="DI812" s="1035"/>
      <c r="DJ812" s="1035"/>
      <c r="DK812" s="1035"/>
      <c r="DL812" s="1035"/>
    </row>
    <row r="813" spans="27:116">
      <c r="AA813" s="1035"/>
      <c r="AB813" s="1035"/>
      <c r="AC813" s="1035"/>
      <c r="AD813" s="1035"/>
      <c r="AE813" s="1035"/>
      <c r="AF813" s="1035"/>
      <c r="AG813" s="1035"/>
      <c r="AH813" s="1035"/>
      <c r="AN813" s="1035"/>
      <c r="AV813" s="1035"/>
      <c r="BD813" s="1035"/>
      <c r="BS813" s="1064"/>
      <c r="BT813" s="1035"/>
      <c r="CG813" s="612"/>
      <c r="CI813" s="1035"/>
      <c r="DB813" s="1035"/>
      <c r="DC813" s="1035"/>
      <c r="DG813" s="1035"/>
      <c r="DH813" s="1035"/>
      <c r="DI813" s="1035"/>
      <c r="DJ813" s="1035"/>
      <c r="DK813" s="1035"/>
      <c r="DL813" s="1035"/>
    </row>
    <row r="814" spans="27:116">
      <c r="AA814" s="1035"/>
      <c r="AB814" s="1035"/>
      <c r="AC814" s="1035"/>
      <c r="AD814" s="1035"/>
      <c r="AE814" s="1035"/>
      <c r="AF814" s="1035"/>
      <c r="AG814" s="1035"/>
      <c r="AH814" s="1035"/>
      <c r="AN814" s="1035"/>
      <c r="AV814" s="1035"/>
      <c r="BD814" s="1035"/>
      <c r="BS814" s="1064"/>
      <c r="BT814" s="1035"/>
      <c r="CG814" s="612"/>
      <c r="CI814" s="1035"/>
      <c r="DB814" s="1035"/>
      <c r="DC814" s="1035"/>
      <c r="DG814" s="1035"/>
      <c r="DH814" s="1035"/>
      <c r="DI814" s="1035"/>
      <c r="DJ814" s="1035"/>
      <c r="DK814" s="1035"/>
      <c r="DL814" s="1035"/>
    </row>
    <row r="815" spans="27:116">
      <c r="AA815" s="1035"/>
      <c r="AB815" s="1035"/>
      <c r="AC815" s="1035"/>
      <c r="AD815" s="1035"/>
      <c r="AE815" s="1035"/>
      <c r="AF815" s="1035"/>
      <c r="AG815" s="1035"/>
      <c r="AH815" s="1035"/>
      <c r="AN815" s="1035"/>
      <c r="AV815" s="1035"/>
      <c r="BD815" s="1035"/>
      <c r="BS815" s="1064"/>
      <c r="BT815" s="1035"/>
      <c r="CG815" s="612"/>
      <c r="CI815" s="1035"/>
      <c r="DB815" s="1035"/>
      <c r="DC815" s="1035"/>
      <c r="DG815" s="1035"/>
      <c r="DH815" s="1035"/>
      <c r="DI815" s="1035"/>
      <c r="DJ815" s="1035"/>
      <c r="DK815" s="1035"/>
      <c r="DL815" s="1035"/>
    </row>
    <row r="816" spans="27:116">
      <c r="AA816" s="1035"/>
      <c r="AB816" s="1035"/>
      <c r="AC816" s="1035"/>
      <c r="AD816" s="1035"/>
      <c r="AE816" s="1035"/>
      <c r="AF816" s="1035"/>
      <c r="AG816" s="1035"/>
      <c r="AH816" s="1035"/>
      <c r="AN816" s="1035"/>
      <c r="AV816" s="1035"/>
      <c r="BD816" s="1035"/>
      <c r="BS816" s="1064"/>
      <c r="BT816" s="1035"/>
      <c r="CG816" s="612"/>
      <c r="CI816" s="1035"/>
      <c r="DB816" s="1035"/>
      <c r="DC816" s="1035"/>
      <c r="DG816" s="1035"/>
      <c r="DH816" s="1035"/>
      <c r="DI816" s="1035"/>
      <c r="DJ816" s="1035"/>
      <c r="DK816" s="1035"/>
      <c r="DL816" s="1035"/>
    </row>
    <row r="817" spans="27:116">
      <c r="AA817" s="1035"/>
      <c r="AB817" s="1035"/>
      <c r="AC817" s="1035"/>
      <c r="AD817" s="1035"/>
      <c r="AE817" s="1035"/>
      <c r="AF817" s="1035"/>
      <c r="AG817" s="1035"/>
      <c r="AH817" s="1035"/>
      <c r="AN817" s="1035"/>
      <c r="AV817" s="1035"/>
      <c r="BD817" s="1035"/>
      <c r="BS817" s="1064"/>
      <c r="BT817" s="1035"/>
      <c r="CG817" s="612"/>
      <c r="CI817" s="1035"/>
      <c r="DB817" s="1035"/>
      <c r="DC817" s="1035"/>
      <c r="DG817" s="1035"/>
      <c r="DH817" s="1035"/>
      <c r="DI817" s="1035"/>
      <c r="DJ817" s="1035"/>
      <c r="DK817" s="1035"/>
      <c r="DL817" s="1035"/>
    </row>
    <row r="818" spans="27:116">
      <c r="AA818" s="1035"/>
      <c r="AB818" s="1035"/>
      <c r="AC818" s="1035"/>
      <c r="AD818" s="1035"/>
      <c r="AE818" s="1035"/>
      <c r="AF818" s="1035"/>
      <c r="AG818" s="1035"/>
      <c r="AH818" s="1035"/>
      <c r="AN818" s="1035"/>
      <c r="AV818" s="1035"/>
      <c r="BD818" s="1035"/>
      <c r="BS818" s="1064"/>
      <c r="BT818" s="1035"/>
      <c r="CG818" s="612"/>
      <c r="CI818" s="1035"/>
      <c r="DB818" s="1035"/>
      <c r="DC818" s="1035"/>
      <c r="DG818" s="1035"/>
      <c r="DH818" s="1035"/>
      <c r="DI818" s="1035"/>
      <c r="DJ818" s="1035"/>
      <c r="DK818" s="1035"/>
      <c r="DL818" s="1035"/>
    </row>
    <row r="819" spans="27:116">
      <c r="AA819" s="1035"/>
      <c r="AB819" s="1035"/>
      <c r="AC819" s="1035"/>
      <c r="AD819" s="1035"/>
      <c r="AE819" s="1035"/>
      <c r="AF819" s="1035"/>
      <c r="AG819" s="1035"/>
      <c r="AH819" s="1035"/>
      <c r="AN819" s="1035"/>
      <c r="AV819" s="1035"/>
      <c r="BD819" s="1035"/>
      <c r="BS819" s="1064"/>
      <c r="BT819" s="1035"/>
      <c r="CG819" s="612"/>
      <c r="CI819" s="1035"/>
      <c r="DB819" s="1035"/>
      <c r="DC819" s="1035"/>
      <c r="DG819" s="1035"/>
      <c r="DH819" s="1035"/>
      <c r="DI819" s="1035"/>
      <c r="DJ819" s="1035"/>
      <c r="DK819" s="1035"/>
      <c r="DL819" s="1035"/>
    </row>
    <row r="820" spans="27:116">
      <c r="AA820" s="1035"/>
      <c r="AB820" s="1035"/>
      <c r="AC820" s="1035"/>
      <c r="AD820" s="1035"/>
      <c r="AE820" s="1035"/>
      <c r="AF820" s="1035"/>
      <c r="AG820" s="1035"/>
      <c r="AH820" s="1035"/>
      <c r="AN820" s="1035"/>
      <c r="AV820" s="1035"/>
      <c r="BD820" s="1035"/>
      <c r="BS820" s="1064"/>
      <c r="BT820" s="1035"/>
      <c r="CG820" s="612"/>
      <c r="CI820" s="1035"/>
      <c r="DB820" s="1035"/>
      <c r="DC820" s="1035"/>
      <c r="DG820" s="1035"/>
      <c r="DH820" s="1035"/>
      <c r="DI820" s="1035"/>
      <c r="DJ820" s="1035"/>
      <c r="DK820" s="1035"/>
      <c r="DL820" s="1035"/>
    </row>
    <row r="821" spans="27:116">
      <c r="AA821" s="1035"/>
      <c r="AB821" s="1035"/>
      <c r="AC821" s="1035"/>
      <c r="AD821" s="1035"/>
      <c r="AE821" s="1035"/>
      <c r="AF821" s="1035"/>
      <c r="AG821" s="1035"/>
      <c r="AH821" s="1035"/>
      <c r="AN821" s="1035"/>
      <c r="AV821" s="1035"/>
      <c r="BD821" s="1035"/>
      <c r="BS821" s="1064"/>
      <c r="BT821" s="1035"/>
      <c r="CG821" s="612"/>
      <c r="CI821" s="1035"/>
      <c r="DB821" s="1035"/>
      <c r="DC821" s="1035"/>
      <c r="DG821" s="1035"/>
      <c r="DH821" s="1035"/>
      <c r="DI821" s="1035"/>
      <c r="DJ821" s="1035"/>
      <c r="DK821" s="1035"/>
      <c r="DL821" s="1035"/>
    </row>
    <row r="822" spans="27:116">
      <c r="AA822" s="1035"/>
      <c r="AB822" s="1035"/>
      <c r="AC822" s="1035"/>
      <c r="AD822" s="1035"/>
      <c r="AE822" s="1035"/>
      <c r="AF822" s="1035"/>
      <c r="AG822" s="1035"/>
      <c r="AH822" s="1035"/>
      <c r="AN822" s="1035"/>
      <c r="AV822" s="1035"/>
      <c r="BD822" s="1035"/>
      <c r="BS822" s="1064"/>
      <c r="BT822" s="1035"/>
      <c r="CG822" s="612"/>
      <c r="CI822" s="1035"/>
      <c r="DB822" s="1035"/>
      <c r="DC822" s="1035"/>
      <c r="DG822" s="1035"/>
      <c r="DH822" s="1035"/>
      <c r="DI822" s="1035"/>
      <c r="DJ822" s="1035"/>
      <c r="DK822" s="1035"/>
      <c r="DL822" s="1035"/>
    </row>
    <row r="823" spans="27:116">
      <c r="AA823" s="1035"/>
      <c r="AB823" s="1035"/>
      <c r="AC823" s="1035"/>
      <c r="AD823" s="1035"/>
      <c r="AE823" s="1035"/>
      <c r="AF823" s="1035"/>
      <c r="AG823" s="1035"/>
      <c r="AH823" s="1035"/>
      <c r="AN823" s="1035"/>
      <c r="AV823" s="1035"/>
      <c r="BD823" s="1035"/>
      <c r="BS823" s="1064"/>
      <c r="BT823" s="1035"/>
      <c r="CG823" s="612"/>
      <c r="CI823" s="1035"/>
      <c r="DB823" s="1035"/>
      <c r="DC823" s="1035"/>
      <c r="DG823" s="1035"/>
      <c r="DH823" s="1035"/>
      <c r="DI823" s="1035"/>
      <c r="DJ823" s="1035"/>
      <c r="DK823" s="1035"/>
      <c r="DL823" s="1035"/>
    </row>
    <row r="824" spans="27:116">
      <c r="AA824" s="1035"/>
      <c r="AB824" s="1035"/>
      <c r="AC824" s="1035"/>
      <c r="AD824" s="1035"/>
      <c r="AE824" s="1035"/>
      <c r="AF824" s="1035"/>
      <c r="AG824" s="1035"/>
      <c r="AH824" s="1035"/>
      <c r="AN824" s="1035"/>
      <c r="AV824" s="1035"/>
      <c r="BD824" s="1035"/>
      <c r="BS824" s="1064"/>
      <c r="BT824" s="1035"/>
      <c r="CG824" s="612"/>
      <c r="CI824" s="1035"/>
      <c r="DB824" s="1035"/>
      <c r="DC824" s="1035"/>
      <c r="DG824" s="1035"/>
      <c r="DH824" s="1035"/>
      <c r="DI824" s="1035"/>
      <c r="DJ824" s="1035"/>
      <c r="DK824" s="1035"/>
      <c r="DL824" s="1035"/>
    </row>
    <row r="825" spans="27:116">
      <c r="AA825" s="1035"/>
      <c r="AB825" s="1035"/>
      <c r="AC825" s="1035"/>
      <c r="AD825" s="1035"/>
      <c r="AE825" s="1035"/>
      <c r="AF825" s="1035"/>
      <c r="AG825" s="1035"/>
      <c r="AH825" s="1035"/>
      <c r="AN825" s="1035"/>
      <c r="AV825" s="1035"/>
      <c r="BD825" s="1035"/>
      <c r="BS825" s="1064"/>
      <c r="BT825" s="1035"/>
      <c r="CG825" s="612"/>
      <c r="CI825" s="1035"/>
      <c r="DB825" s="1035"/>
      <c r="DC825" s="1035"/>
      <c r="DG825" s="1035"/>
      <c r="DH825" s="1035"/>
      <c r="DI825" s="1035"/>
      <c r="DJ825" s="1035"/>
      <c r="DK825" s="1035"/>
      <c r="DL825" s="1035"/>
    </row>
    <row r="826" spans="27:116">
      <c r="AA826" s="1035"/>
      <c r="AB826" s="1035"/>
      <c r="AC826" s="1035"/>
      <c r="AD826" s="1035"/>
      <c r="AE826" s="1035"/>
      <c r="AF826" s="1035"/>
      <c r="AG826" s="1035"/>
      <c r="AH826" s="1035"/>
      <c r="AN826" s="1035"/>
      <c r="AV826" s="1035"/>
      <c r="BD826" s="1035"/>
      <c r="BS826" s="1064"/>
      <c r="BT826" s="1035"/>
      <c r="CG826" s="612"/>
      <c r="CI826" s="1035"/>
      <c r="DB826" s="1035"/>
      <c r="DC826" s="1035"/>
      <c r="DG826" s="1035"/>
      <c r="DH826" s="1035"/>
      <c r="DI826" s="1035"/>
      <c r="DJ826" s="1035"/>
      <c r="DK826" s="1035"/>
      <c r="DL826" s="1035"/>
    </row>
    <row r="827" spans="27:116">
      <c r="AA827" s="1035"/>
      <c r="AB827" s="1035"/>
      <c r="AC827" s="1035"/>
      <c r="AD827" s="1035"/>
      <c r="AE827" s="1035"/>
      <c r="AF827" s="1035"/>
      <c r="AG827" s="1035"/>
      <c r="AH827" s="1035"/>
      <c r="AN827" s="1035"/>
      <c r="AV827" s="1035"/>
      <c r="BD827" s="1035"/>
      <c r="BS827" s="1064"/>
      <c r="BT827" s="1035"/>
      <c r="CG827" s="612"/>
      <c r="CI827" s="1035"/>
      <c r="DB827" s="1035"/>
      <c r="DC827" s="1035"/>
      <c r="DG827" s="1035"/>
      <c r="DH827" s="1035"/>
      <c r="DI827" s="1035"/>
      <c r="DJ827" s="1035"/>
      <c r="DK827" s="1035"/>
      <c r="DL827" s="1035"/>
    </row>
    <row r="828" spans="27:116">
      <c r="AA828" s="1035"/>
      <c r="AB828" s="1035"/>
      <c r="AC828" s="1035"/>
      <c r="AD828" s="1035"/>
      <c r="AE828" s="1035"/>
      <c r="AF828" s="1035"/>
      <c r="AG828" s="1035"/>
      <c r="AH828" s="1035"/>
      <c r="AN828" s="1035"/>
      <c r="AV828" s="1035"/>
      <c r="BD828" s="1035"/>
      <c r="BS828" s="1064"/>
      <c r="BT828" s="1035"/>
      <c r="CG828" s="612"/>
      <c r="CI828" s="1035"/>
      <c r="DB828" s="1035"/>
      <c r="DC828" s="1035"/>
      <c r="DG828" s="1035"/>
      <c r="DH828" s="1035"/>
      <c r="DI828" s="1035"/>
      <c r="DJ828" s="1035"/>
      <c r="DK828" s="1035"/>
      <c r="DL828" s="1035"/>
    </row>
    <row r="829" spans="27:116">
      <c r="AA829" s="1035"/>
      <c r="AB829" s="1035"/>
      <c r="AC829" s="1035"/>
      <c r="AD829" s="1035"/>
      <c r="AE829" s="1035"/>
      <c r="AF829" s="1035"/>
      <c r="AG829" s="1035"/>
      <c r="AH829" s="1035"/>
      <c r="AN829" s="1035"/>
      <c r="AV829" s="1035"/>
      <c r="BD829" s="1035"/>
      <c r="BS829" s="1064"/>
      <c r="BT829" s="1035"/>
      <c r="CG829" s="612"/>
      <c r="CI829" s="1035"/>
      <c r="DB829" s="1035"/>
      <c r="DC829" s="1035"/>
      <c r="DG829" s="1035"/>
      <c r="DH829" s="1035"/>
      <c r="DI829" s="1035"/>
      <c r="DJ829" s="1035"/>
      <c r="DK829" s="1035"/>
      <c r="DL829" s="1035"/>
    </row>
    <row r="830" spans="27:116">
      <c r="AA830" s="1035"/>
      <c r="AB830" s="1035"/>
      <c r="AC830" s="1035"/>
      <c r="AD830" s="1035"/>
      <c r="AE830" s="1035"/>
      <c r="AF830" s="1035"/>
      <c r="AG830" s="1035"/>
      <c r="AH830" s="1035"/>
      <c r="AN830" s="1035"/>
      <c r="AV830" s="1035"/>
      <c r="BD830" s="1035"/>
      <c r="BS830" s="1064"/>
      <c r="BT830" s="1035"/>
      <c r="CG830" s="612"/>
      <c r="CI830" s="1035"/>
      <c r="DB830" s="1035"/>
      <c r="DC830" s="1035"/>
      <c r="DG830" s="1035"/>
      <c r="DH830" s="1035"/>
      <c r="DI830" s="1035"/>
      <c r="DJ830" s="1035"/>
      <c r="DK830" s="1035"/>
      <c r="DL830" s="1035"/>
    </row>
    <row r="831" spans="27:116">
      <c r="AA831" s="1035"/>
      <c r="AB831" s="1035"/>
      <c r="AC831" s="1035"/>
      <c r="AD831" s="1035"/>
      <c r="AE831" s="1035"/>
      <c r="AF831" s="1035"/>
      <c r="AG831" s="1035"/>
      <c r="AH831" s="1035"/>
      <c r="AN831" s="1035"/>
      <c r="AV831" s="1035"/>
      <c r="BD831" s="1035"/>
      <c r="BS831" s="1064"/>
      <c r="BT831" s="1035"/>
      <c r="CG831" s="612"/>
      <c r="CI831" s="1035"/>
      <c r="DB831" s="1035"/>
      <c r="DC831" s="1035"/>
      <c r="DG831" s="1035"/>
      <c r="DH831" s="1035"/>
      <c r="DI831" s="1035"/>
      <c r="DJ831" s="1035"/>
      <c r="DK831" s="1035"/>
      <c r="DL831" s="1035"/>
    </row>
    <row r="832" spans="27:116">
      <c r="AA832" s="1035"/>
      <c r="AB832" s="1035"/>
      <c r="AC832" s="1035"/>
      <c r="AD832" s="1035"/>
      <c r="AE832" s="1035"/>
      <c r="AF832" s="1035"/>
      <c r="AG832" s="1035"/>
      <c r="AH832" s="1035"/>
      <c r="AN832" s="1035"/>
      <c r="AV832" s="1035"/>
      <c r="BD832" s="1035"/>
      <c r="BS832" s="1064"/>
      <c r="BT832" s="1035"/>
      <c r="CG832" s="612"/>
      <c r="CI832" s="1035"/>
      <c r="DB832" s="1035"/>
      <c r="DC832" s="1035"/>
      <c r="DG832" s="1035"/>
      <c r="DH832" s="1035"/>
      <c r="DI832" s="1035"/>
      <c r="DJ832" s="1035"/>
      <c r="DK832" s="1035"/>
      <c r="DL832" s="1035"/>
    </row>
    <row r="833" spans="27:116">
      <c r="AA833" s="1035"/>
      <c r="AB833" s="1035"/>
      <c r="AC833" s="1035"/>
      <c r="AD833" s="1035"/>
      <c r="AE833" s="1035"/>
      <c r="AF833" s="1035"/>
      <c r="AG833" s="1035"/>
      <c r="AH833" s="1035"/>
      <c r="AN833" s="1035"/>
      <c r="AV833" s="1035"/>
      <c r="BD833" s="1035"/>
      <c r="BS833" s="1064"/>
      <c r="BT833" s="1035"/>
      <c r="CG833" s="612"/>
      <c r="CI833" s="1035"/>
      <c r="DB833" s="1035"/>
      <c r="DC833" s="1035"/>
      <c r="DG833" s="1035"/>
      <c r="DH833" s="1035"/>
      <c r="DI833" s="1035"/>
      <c r="DJ833" s="1035"/>
      <c r="DK833" s="1035"/>
      <c r="DL833" s="1035"/>
    </row>
    <row r="834" spans="27:116">
      <c r="AA834" s="1035"/>
      <c r="AB834" s="1035"/>
      <c r="AC834" s="1035"/>
      <c r="AD834" s="1035"/>
      <c r="AE834" s="1035"/>
      <c r="AF834" s="1035"/>
      <c r="AG834" s="1035"/>
      <c r="AH834" s="1035"/>
      <c r="AN834" s="1035"/>
      <c r="AV834" s="1035"/>
      <c r="BD834" s="1035"/>
      <c r="BS834" s="1064"/>
      <c r="BT834" s="1035"/>
      <c r="CG834" s="612"/>
      <c r="CI834" s="1035"/>
      <c r="DB834" s="1035"/>
      <c r="DC834" s="1035"/>
      <c r="DG834" s="1035"/>
      <c r="DH834" s="1035"/>
      <c r="DI834" s="1035"/>
      <c r="DJ834" s="1035"/>
      <c r="DK834" s="1035"/>
      <c r="DL834" s="1035"/>
    </row>
    <row r="835" spans="27:116">
      <c r="AA835" s="1035"/>
      <c r="AB835" s="1035"/>
      <c r="AC835" s="1035"/>
      <c r="AD835" s="1035"/>
      <c r="AE835" s="1035"/>
      <c r="AF835" s="1035"/>
      <c r="AG835" s="1035"/>
      <c r="AH835" s="1035"/>
      <c r="AN835" s="1035"/>
      <c r="AV835" s="1035"/>
      <c r="BD835" s="1035"/>
      <c r="BS835" s="1064"/>
      <c r="BT835" s="1035"/>
      <c r="CG835" s="612"/>
      <c r="CI835" s="1035"/>
      <c r="DB835" s="1035"/>
      <c r="DC835" s="1035"/>
      <c r="DG835" s="1035"/>
      <c r="DH835" s="1035"/>
      <c r="DI835" s="1035"/>
      <c r="DJ835" s="1035"/>
      <c r="DK835" s="1035"/>
      <c r="DL835" s="1035"/>
    </row>
    <row r="836" spans="27:116">
      <c r="AA836" s="1035"/>
      <c r="AB836" s="1035"/>
      <c r="AC836" s="1035"/>
      <c r="AD836" s="1035"/>
      <c r="AE836" s="1035"/>
      <c r="AF836" s="1035"/>
      <c r="AG836" s="1035"/>
      <c r="AH836" s="1035"/>
      <c r="AN836" s="1035"/>
      <c r="AV836" s="1035"/>
      <c r="BD836" s="1035"/>
      <c r="BS836" s="1064"/>
      <c r="BT836" s="1035"/>
      <c r="CG836" s="612"/>
      <c r="CI836" s="1035"/>
      <c r="DB836" s="1035"/>
      <c r="DC836" s="1035"/>
      <c r="DG836" s="1035"/>
      <c r="DH836" s="1035"/>
      <c r="DI836" s="1035"/>
      <c r="DJ836" s="1035"/>
      <c r="DK836" s="1035"/>
      <c r="DL836" s="1035"/>
    </row>
    <row r="837" spans="27:116">
      <c r="AA837" s="1035"/>
      <c r="AB837" s="1035"/>
      <c r="AC837" s="1035"/>
      <c r="AD837" s="1035"/>
      <c r="AE837" s="1035"/>
      <c r="AF837" s="1035"/>
      <c r="AG837" s="1035"/>
      <c r="AH837" s="1035"/>
      <c r="AN837" s="1035"/>
      <c r="AV837" s="1035"/>
      <c r="BD837" s="1035"/>
      <c r="BS837" s="1064"/>
      <c r="BT837" s="1035"/>
      <c r="CG837" s="612"/>
      <c r="CI837" s="1035"/>
      <c r="DB837" s="1035"/>
      <c r="DC837" s="1035"/>
      <c r="DG837" s="1035"/>
      <c r="DH837" s="1035"/>
      <c r="DI837" s="1035"/>
      <c r="DJ837" s="1035"/>
      <c r="DK837" s="1035"/>
      <c r="DL837" s="1035"/>
    </row>
    <row r="838" spans="27:116">
      <c r="AA838" s="1035"/>
      <c r="AB838" s="1035"/>
      <c r="AC838" s="1035"/>
      <c r="AD838" s="1035"/>
      <c r="AE838" s="1035"/>
      <c r="AF838" s="1035"/>
      <c r="AG838" s="1035"/>
      <c r="AH838" s="1035"/>
      <c r="AN838" s="1035"/>
      <c r="AV838" s="1035"/>
      <c r="BD838" s="1035"/>
      <c r="BS838" s="1064"/>
      <c r="BT838" s="1035"/>
      <c r="CG838" s="612"/>
      <c r="CI838" s="1035"/>
      <c r="DB838" s="1035"/>
      <c r="DC838" s="1035"/>
      <c r="DG838" s="1035"/>
      <c r="DH838" s="1035"/>
      <c r="DI838" s="1035"/>
      <c r="DJ838" s="1035"/>
      <c r="DK838" s="1035"/>
      <c r="DL838" s="1035"/>
    </row>
    <row r="839" spans="27:116">
      <c r="AA839" s="1035"/>
      <c r="AB839" s="1035"/>
      <c r="AC839" s="1035"/>
      <c r="AD839" s="1035"/>
      <c r="AE839" s="1035"/>
      <c r="AF839" s="1035"/>
      <c r="AG839" s="1035"/>
      <c r="AH839" s="1035"/>
      <c r="AN839" s="1035"/>
      <c r="AV839" s="1035"/>
      <c r="BD839" s="1035"/>
      <c r="BS839" s="1064"/>
      <c r="BT839" s="1035"/>
      <c r="CG839" s="612"/>
      <c r="CI839" s="1035"/>
      <c r="DB839" s="1035"/>
      <c r="DC839" s="1035"/>
      <c r="DG839" s="1035"/>
      <c r="DH839" s="1035"/>
      <c r="DI839" s="1035"/>
      <c r="DJ839" s="1035"/>
      <c r="DK839" s="1035"/>
      <c r="DL839" s="1035"/>
    </row>
    <row r="840" spans="27:116">
      <c r="AA840" s="1035"/>
      <c r="AB840" s="1035"/>
      <c r="AC840" s="1035"/>
      <c r="AD840" s="1035"/>
      <c r="AE840" s="1035"/>
      <c r="AF840" s="1035"/>
      <c r="AG840" s="1035"/>
      <c r="AH840" s="1035"/>
      <c r="AN840" s="1035"/>
      <c r="AV840" s="1035"/>
      <c r="BD840" s="1035"/>
      <c r="BS840" s="1064"/>
      <c r="BT840" s="1035"/>
      <c r="CG840" s="612"/>
      <c r="CI840" s="1035"/>
      <c r="DB840" s="1035"/>
      <c r="DC840" s="1035"/>
      <c r="DG840" s="1035"/>
      <c r="DH840" s="1035"/>
      <c r="DI840" s="1035"/>
      <c r="DJ840" s="1035"/>
      <c r="DK840" s="1035"/>
      <c r="DL840" s="1035"/>
    </row>
    <row r="841" spans="27:116">
      <c r="AA841" s="1035"/>
      <c r="AB841" s="1035"/>
      <c r="AC841" s="1035"/>
      <c r="AD841" s="1035"/>
      <c r="AE841" s="1035"/>
      <c r="AF841" s="1035"/>
      <c r="AG841" s="1035"/>
      <c r="AH841" s="1035"/>
      <c r="AN841" s="1035"/>
      <c r="AV841" s="1035"/>
      <c r="BD841" s="1035"/>
      <c r="BS841" s="1064"/>
      <c r="BT841" s="1035"/>
      <c r="CG841" s="612"/>
      <c r="CI841" s="1035"/>
      <c r="DB841" s="1035"/>
      <c r="DC841" s="1035"/>
      <c r="DG841" s="1035"/>
      <c r="DH841" s="1035"/>
      <c r="DI841" s="1035"/>
      <c r="DJ841" s="1035"/>
      <c r="DK841" s="1035"/>
      <c r="DL841" s="1035"/>
    </row>
    <row r="842" spans="27:116">
      <c r="AA842" s="1035"/>
      <c r="AB842" s="1035"/>
      <c r="AC842" s="1035"/>
      <c r="AD842" s="1035"/>
      <c r="AE842" s="1035"/>
      <c r="AF842" s="1035"/>
      <c r="AG842" s="1035"/>
      <c r="AH842" s="1035"/>
      <c r="AN842" s="1035"/>
      <c r="AV842" s="1035"/>
      <c r="BD842" s="1035"/>
      <c r="BS842" s="1064"/>
      <c r="BT842" s="1035"/>
      <c r="CG842" s="612"/>
      <c r="CI842" s="1035"/>
      <c r="DB842" s="1035"/>
      <c r="DC842" s="1035"/>
      <c r="DG842" s="1035"/>
      <c r="DH842" s="1035"/>
      <c r="DI842" s="1035"/>
      <c r="DJ842" s="1035"/>
      <c r="DK842" s="1035"/>
      <c r="DL842" s="1035"/>
    </row>
    <row r="843" spans="27:116">
      <c r="AA843" s="1035"/>
      <c r="AB843" s="1035"/>
      <c r="AC843" s="1035"/>
      <c r="AD843" s="1035"/>
      <c r="AE843" s="1035"/>
      <c r="AF843" s="1035"/>
      <c r="AG843" s="1035"/>
      <c r="AH843" s="1035"/>
      <c r="AN843" s="1035"/>
      <c r="AV843" s="1035"/>
      <c r="BD843" s="1035"/>
      <c r="BS843" s="1064"/>
      <c r="BT843" s="1035"/>
      <c r="CG843" s="612"/>
      <c r="CI843" s="1035"/>
      <c r="DB843" s="1035"/>
      <c r="DC843" s="1035"/>
      <c r="DG843" s="1035"/>
      <c r="DH843" s="1035"/>
      <c r="DI843" s="1035"/>
      <c r="DJ843" s="1035"/>
      <c r="DK843" s="1035"/>
      <c r="DL843" s="1035"/>
    </row>
    <row r="844" spans="27:116">
      <c r="AA844" s="1035"/>
      <c r="AB844" s="1035"/>
      <c r="AC844" s="1035"/>
      <c r="AD844" s="1035"/>
      <c r="AE844" s="1035"/>
      <c r="AF844" s="1035"/>
      <c r="AG844" s="1035"/>
      <c r="AH844" s="1035"/>
      <c r="AN844" s="1035"/>
      <c r="AV844" s="1035"/>
      <c r="BD844" s="1035"/>
      <c r="BS844" s="1064"/>
      <c r="BT844" s="1035"/>
      <c r="CG844" s="612"/>
      <c r="CI844" s="1035"/>
      <c r="DB844" s="1035"/>
      <c r="DC844" s="1035"/>
      <c r="DG844" s="1035"/>
      <c r="DH844" s="1035"/>
      <c r="DI844" s="1035"/>
      <c r="DJ844" s="1035"/>
      <c r="DK844" s="1035"/>
      <c r="DL844" s="1035"/>
    </row>
    <row r="845" spans="27:116">
      <c r="AA845" s="1035"/>
      <c r="AB845" s="1035"/>
      <c r="AC845" s="1035"/>
      <c r="AD845" s="1035"/>
      <c r="AE845" s="1035"/>
      <c r="AF845" s="1035"/>
      <c r="AG845" s="1035"/>
      <c r="AH845" s="1035"/>
      <c r="AN845" s="1035"/>
      <c r="AV845" s="1035"/>
      <c r="BD845" s="1035"/>
      <c r="BS845" s="1064"/>
      <c r="BT845" s="1035"/>
      <c r="CG845" s="612"/>
      <c r="CI845" s="1035"/>
      <c r="DB845" s="1035"/>
      <c r="DC845" s="1035"/>
      <c r="DG845" s="1035"/>
      <c r="DH845" s="1035"/>
      <c r="DI845" s="1035"/>
      <c r="DJ845" s="1035"/>
      <c r="DK845" s="1035"/>
      <c r="DL845" s="1035"/>
    </row>
    <row r="846" spans="27:116">
      <c r="AA846" s="1035"/>
      <c r="AB846" s="1035"/>
      <c r="AC846" s="1035"/>
      <c r="AD846" s="1035"/>
      <c r="AE846" s="1035"/>
      <c r="AF846" s="1035"/>
      <c r="AG846" s="1035"/>
      <c r="AH846" s="1035"/>
      <c r="AN846" s="1035"/>
      <c r="AV846" s="1035"/>
      <c r="BD846" s="1035"/>
      <c r="BS846" s="1064"/>
      <c r="BT846" s="1035"/>
      <c r="CG846" s="612"/>
      <c r="CI846" s="1035"/>
      <c r="DB846" s="1035"/>
      <c r="DC846" s="1035"/>
      <c r="DG846" s="1035"/>
      <c r="DH846" s="1035"/>
      <c r="DI846" s="1035"/>
      <c r="DJ846" s="1035"/>
      <c r="DK846" s="1035"/>
      <c r="DL846" s="1035"/>
    </row>
    <row r="847" spans="27:116">
      <c r="AA847" s="1035"/>
      <c r="AB847" s="1035"/>
      <c r="AC847" s="1035"/>
      <c r="AD847" s="1035"/>
      <c r="AE847" s="1035"/>
      <c r="AF847" s="1035"/>
      <c r="AG847" s="1035"/>
      <c r="AH847" s="1035"/>
      <c r="AN847" s="1035"/>
      <c r="AV847" s="1035"/>
      <c r="BD847" s="1035"/>
      <c r="BS847" s="1064"/>
      <c r="BT847" s="1035"/>
      <c r="CG847" s="612"/>
      <c r="CI847" s="1035"/>
      <c r="DB847" s="1035"/>
      <c r="DC847" s="1035"/>
      <c r="DG847" s="1035"/>
      <c r="DH847" s="1035"/>
      <c r="DI847" s="1035"/>
      <c r="DJ847" s="1035"/>
      <c r="DK847" s="1035"/>
      <c r="DL847" s="1035"/>
    </row>
    <row r="848" spans="27:116">
      <c r="AA848" s="1035"/>
      <c r="AB848" s="1035"/>
      <c r="AC848" s="1035"/>
      <c r="AD848" s="1035"/>
      <c r="AE848" s="1035"/>
      <c r="AF848" s="1035"/>
      <c r="AG848" s="1035"/>
      <c r="AH848" s="1035"/>
      <c r="AN848" s="1035"/>
      <c r="AV848" s="1035"/>
      <c r="BD848" s="1035"/>
      <c r="BS848" s="1064"/>
      <c r="BT848" s="1035"/>
      <c r="CG848" s="612"/>
      <c r="CI848" s="1035"/>
      <c r="DB848" s="1035"/>
      <c r="DC848" s="1035"/>
      <c r="DG848" s="1035"/>
      <c r="DH848" s="1035"/>
      <c r="DI848" s="1035"/>
      <c r="DJ848" s="1035"/>
      <c r="DK848" s="1035"/>
      <c r="DL848" s="1035"/>
    </row>
    <row r="849" spans="27:116">
      <c r="AA849" s="1035"/>
      <c r="AB849" s="1035"/>
      <c r="AC849" s="1035"/>
      <c r="AD849" s="1035"/>
      <c r="AE849" s="1035"/>
      <c r="AF849" s="1035"/>
      <c r="AG849" s="1035"/>
      <c r="AH849" s="1035"/>
      <c r="AN849" s="1035"/>
      <c r="AV849" s="1035"/>
      <c r="BD849" s="1035"/>
      <c r="BS849" s="1064"/>
      <c r="BT849" s="1035"/>
      <c r="CG849" s="612"/>
      <c r="CI849" s="1035"/>
      <c r="DB849" s="1035"/>
      <c r="DC849" s="1035"/>
      <c r="DG849" s="1035"/>
      <c r="DH849" s="1035"/>
      <c r="DI849" s="1035"/>
      <c r="DJ849" s="1035"/>
      <c r="DK849" s="1035"/>
      <c r="DL849" s="1035"/>
    </row>
    <row r="850" spans="27:116">
      <c r="AA850" s="1035"/>
      <c r="AB850" s="1035"/>
      <c r="AC850" s="1035"/>
      <c r="AD850" s="1035"/>
      <c r="AE850" s="1035"/>
      <c r="AF850" s="1035"/>
      <c r="AG850" s="1035"/>
      <c r="AH850" s="1035"/>
      <c r="AN850" s="1035"/>
      <c r="AV850" s="1035"/>
      <c r="BD850" s="1035"/>
      <c r="BS850" s="1064"/>
      <c r="BT850" s="1035"/>
      <c r="CG850" s="612"/>
      <c r="CI850" s="1035"/>
      <c r="DB850" s="1035"/>
      <c r="DC850" s="1035"/>
      <c r="DG850" s="1035"/>
      <c r="DH850" s="1035"/>
      <c r="DI850" s="1035"/>
      <c r="DJ850" s="1035"/>
      <c r="DK850" s="1035"/>
      <c r="DL850" s="1035"/>
    </row>
    <row r="851" spans="27:116">
      <c r="AA851" s="1035"/>
      <c r="AB851" s="1035"/>
      <c r="AC851" s="1035"/>
      <c r="AD851" s="1035"/>
      <c r="AE851" s="1035"/>
      <c r="AF851" s="1035"/>
      <c r="AG851" s="1035"/>
      <c r="AH851" s="1035"/>
      <c r="AN851" s="1035"/>
      <c r="AV851" s="1035"/>
      <c r="BD851" s="1035"/>
      <c r="BS851" s="1064"/>
      <c r="BT851" s="1035"/>
      <c r="CG851" s="612"/>
      <c r="CI851" s="1035"/>
      <c r="DB851" s="1035"/>
      <c r="DC851" s="1035"/>
      <c r="DG851" s="1035"/>
      <c r="DH851" s="1035"/>
      <c r="DI851" s="1035"/>
      <c r="DJ851" s="1035"/>
      <c r="DK851" s="1035"/>
      <c r="DL851" s="1035"/>
    </row>
    <row r="852" spans="27:116">
      <c r="AA852" s="1035"/>
      <c r="AB852" s="1035"/>
      <c r="AC852" s="1035"/>
      <c r="AD852" s="1035"/>
      <c r="AE852" s="1035"/>
      <c r="AF852" s="1035"/>
      <c r="AG852" s="1035"/>
      <c r="AH852" s="1035"/>
      <c r="AN852" s="1035"/>
      <c r="AV852" s="1035"/>
      <c r="BD852" s="1035"/>
      <c r="BS852" s="1064"/>
      <c r="BT852" s="1035"/>
      <c r="CG852" s="612"/>
      <c r="CI852" s="1035"/>
      <c r="DB852" s="1035"/>
      <c r="DC852" s="1035"/>
      <c r="DG852" s="1035"/>
      <c r="DH852" s="1035"/>
      <c r="DI852" s="1035"/>
      <c r="DJ852" s="1035"/>
      <c r="DK852" s="1035"/>
      <c r="DL852" s="1035"/>
    </row>
    <row r="853" spans="27:116">
      <c r="AA853" s="1035"/>
      <c r="AB853" s="1035"/>
      <c r="AC853" s="1035"/>
      <c r="AD853" s="1035"/>
      <c r="AE853" s="1035"/>
      <c r="AF853" s="1035"/>
      <c r="AG853" s="1035"/>
      <c r="AH853" s="1035"/>
      <c r="AN853" s="1035"/>
      <c r="AV853" s="1035"/>
      <c r="BD853" s="1035"/>
      <c r="BS853" s="1064"/>
      <c r="BT853" s="1035"/>
      <c r="CG853" s="612"/>
      <c r="CI853" s="1035"/>
      <c r="DB853" s="1035"/>
      <c r="DC853" s="1035"/>
      <c r="DG853" s="1035"/>
      <c r="DH853" s="1035"/>
      <c r="DI853" s="1035"/>
      <c r="DJ853" s="1035"/>
      <c r="DK853" s="1035"/>
      <c r="DL853" s="1035"/>
    </row>
    <row r="854" spans="27:116">
      <c r="AA854" s="1035"/>
      <c r="AB854" s="1035"/>
      <c r="AC854" s="1035"/>
      <c r="AD854" s="1035"/>
      <c r="AE854" s="1035"/>
      <c r="AF854" s="1035"/>
      <c r="AG854" s="1035"/>
      <c r="AH854" s="1035"/>
      <c r="AN854" s="1035"/>
      <c r="AV854" s="1035"/>
      <c r="BD854" s="1035"/>
      <c r="BS854" s="1064"/>
      <c r="BT854" s="1035"/>
      <c r="CG854" s="612"/>
      <c r="CI854" s="1035"/>
      <c r="DB854" s="1035"/>
      <c r="DC854" s="1035"/>
      <c r="DG854" s="1035"/>
      <c r="DH854" s="1035"/>
      <c r="DI854" s="1035"/>
      <c r="DJ854" s="1035"/>
      <c r="DK854" s="1035"/>
      <c r="DL854" s="1035"/>
    </row>
    <row r="855" spans="27:116">
      <c r="AA855" s="1035"/>
      <c r="AB855" s="1035"/>
      <c r="AC855" s="1035"/>
      <c r="AD855" s="1035"/>
      <c r="AE855" s="1035"/>
      <c r="AF855" s="1035"/>
      <c r="AG855" s="1035"/>
      <c r="AH855" s="1035"/>
      <c r="AN855" s="1035"/>
      <c r="AV855" s="1035"/>
      <c r="BD855" s="1035"/>
      <c r="BS855" s="1064"/>
      <c r="BT855" s="1035"/>
      <c r="CG855" s="612"/>
      <c r="CI855" s="1035"/>
      <c r="DB855" s="1035"/>
      <c r="DC855" s="1035"/>
      <c r="DG855" s="1035"/>
      <c r="DH855" s="1035"/>
      <c r="DI855" s="1035"/>
      <c r="DJ855" s="1035"/>
      <c r="DK855" s="1035"/>
      <c r="DL855" s="1035"/>
    </row>
    <row r="856" spans="27:116">
      <c r="AA856" s="1035"/>
      <c r="AB856" s="1035"/>
      <c r="AC856" s="1035"/>
      <c r="AD856" s="1035"/>
      <c r="AE856" s="1035"/>
      <c r="AF856" s="1035"/>
      <c r="AG856" s="1035"/>
      <c r="AH856" s="1035"/>
      <c r="AN856" s="1035"/>
      <c r="AV856" s="1035"/>
      <c r="BD856" s="1035"/>
      <c r="BS856" s="1064"/>
      <c r="BT856" s="1035"/>
      <c r="CG856" s="612"/>
      <c r="CI856" s="1035"/>
      <c r="DB856" s="1035"/>
      <c r="DC856" s="1035"/>
      <c r="DG856" s="1035"/>
      <c r="DH856" s="1035"/>
      <c r="DI856" s="1035"/>
      <c r="DJ856" s="1035"/>
      <c r="DK856" s="1035"/>
      <c r="DL856" s="1035"/>
    </row>
    <row r="857" spans="27:116">
      <c r="AA857" s="1035"/>
      <c r="AB857" s="1035"/>
      <c r="AC857" s="1035"/>
      <c r="AD857" s="1035"/>
      <c r="AE857" s="1035"/>
      <c r="AF857" s="1035"/>
      <c r="AG857" s="1035"/>
      <c r="AH857" s="1035"/>
      <c r="AN857" s="1035"/>
      <c r="AV857" s="1035"/>
      <c r="BD857" s="1035"/>
      <c r="BS857" s="1064"/>
      <c r="BT857" s="1035"/>
      <c r="CG857" s="612"/>
      <c r="CI857" s="1035"/>
      <c r="DB857" s="1035"/>
      <c r="DC857" s="1035"/>
      <c r="DG857" s="1035"/>
      <c r="DH857" s="1035"/>
      <c r="DI857" s="1035"/>
      <c r="DJ857" s="1035"/>
      <c r="DK857" s="1035"/>
      <c r="DL857" s="1035"/>
    </row>
    <row r="858" spans="27:116">
      <c r="AA858" s="1035"/>
      <c r="AB858" s="1035"/>
      <c r="AC858" s="1035"/>
      <c r="AD858" s="1035"/>
      <c r="AE858" s="1035"/>
      <c r="AF858" s="1035"/>
      <c r="AG858" s="1035"/>
      <c r="AH858" s="1035"/>
      <c r="AN858" s="1035"/>
      <c r="AV858" s="1035"/>
      <c r="BD858" s="1035"/>
      <c r="BS858" s="1064"/>
      <c r="BT858" s="1035"/>
      <c r="CG858" s="612"/>
      <c r="CI858" s="1035"/>
      <c r="DB858" s="1035"/>
      <c r="DC858" s="1035"/>
      <c r="DG858" s="1035"/>
      <c r="DH858" s="1035"/>
      <c r="DI858" s="1035"/>
      <c r="DJ858" s="1035"/>
      <c r="DK858" s="1035"/>
      <c r="DL858" s="1035"/>
    </row>
    <row r="859" spans="27:116">
      <c r="AA859" s="1035"/>
      <c r="AB859" s="1035"/>
      <c r="AC859" s="1035"/>
      <c r="AD859" s="1035"/>
      <c r="AE859" s="1035"/>
      <c r="AF859" s="1035"/>
      <c r="AG859" s="1035"/>
      <c r="AH859" s="1035"/>
      <c r="AN859" s="1035"/>
      <c r="AV859" s="1035"/>
      <c r="BD859" s="1035"/>
      <c r="BS859" s="1064"/>
      <c r="BT859" s="1035"/>
      <c r="CG859" s="612"/>
      <c r="CI859" s="1035"/>
      <c r="DB859" s="1035"/>
      <c r="DC859" s="1035"/>
      <c r="DG859" s="1035"/>
      <c r="DH859" s="1035"/>
      <c r="DI859" s="1035"/>
      <c r="DJ859" s="1035"/>
      <c r="DK859" s="1035"/>
      <c r="DL859" s="1035"/>
    </row>
    <row r="860" spans="27:116">
      <c r="AA860" s="1035"/>
      <c r="AB860" s="1035"/>
      <c r="AC860" s="1035"/>
      <c r="AD860" s="1035"/>
      <c r="AE860" s="1035"/>
      <c r="AF860" s="1035"/>
      <c r="AG860" s="1035"/>
      <c r="AH860" s="1035"/>
      <c r="AN860" s="1035"/>
      <c r="AV860" s="1035"/>
      <c r="BD860" s="1035"/>
      <c r="BS860" s="1064"/>
      <c r="BT860" s="1035"/>
      <c r="CG860" s="612"/>
      <c r="CI860" s="1035"/>
      <c r="DB860" s="1035"/>
      <c r="DC860" s="1035"/>
      <c r="DG860" s="1035"/>
      <c r="DH860" s="1035"/>
      <c r="DI860" s="1035"/>
      <c r="DJ860" s="1035"/>
      <c r="DK860" s="1035"/>
      <c r="DL860" s="1035"/>
    </row>
    <row r="861" spans="27:116">
      <c r="AA861" s="1035"/>
      <c r="AB861" s="1035"/>
      <c r="AC861" s="1035"/>
      <c r="AD861" s="1035"/>
      <c r="AE861" s="1035"/>
      <c r="AF861" s="1035"/>
      <c r="AG861" s="1035"/>
      <c r="AH861" s="1035"/>
      <c r="AN861" s="1035"/>
      <c r="AV861" s="1035"/>
      <c r="BD861" s="1035"/>
      <c r="BS861" s="1064"/>
      <c r="BT861" s="1035"/>
      <c r="CG861" s="612"/>
      <c r="CI861" s="1035"/>
      <c r="DB861" s="1035"/>
      <c r="DC861" s="1035"/>
      <c r="DG861" s="1035"/>
      <c r="DH861" s="1035"/>
      <c r="DI861" s="1035"/>
      <c r="DJ861" s="1035"/>
      <c r="DK861" s="1035"/>
      <c r="DL861" s="1035"/>
    </row>
    <row r="862" spans="27:116">
      <c r="AA862" s="1035"/>
      <c r="AB862" s="1035"/>
      <c r="AC862" s="1035"/>
      <c r="AD862" s="1035"/>
      <c r="AE862" s="1035"/>
      <c r="AF862" s="1035"/>
      <c r="AG862" s="1035"/>
      <c r="AH862" s="1035"/>
      <c r="AN862" s="1035"/>
      <c r="AV862" s="1035"/>
      <c r="BD862" s="1035"/>
      <c r="BS862" s="1064"/>
      <c r="BT862" s="1035"/>
      <c r="CG862" s="612"/>
      <c r="CI862" s="1035"/>
      <c r="DB862" s="1035"/>
      <c r="DC862" s="1035"/>
      <c r="DG862" s="1035"/>
      <c r="DH862" s="1035"/>
      <c r="DI862" s="1035"/>
      <c r="DJ862" s="1035"/>
      <c r="DK862" s="1035"/>
      <c r="DL862" s="1035"/>
    </row>
    <row r="863" spans="27:116">
      <c r="AA863" s="1035"/>
      <c r="AB863" s="1035"/>
      <c r="AC863" s="1035"/>
      <c r="AD863" s="1035"/>
      <c r="AE863" s="1035"/>
      <c r="AF863" s="1035"/>
      <c r="AG863" s="1035"/>
      <c r="AH863" s="1035"/>
      <c r="AN863" s="1035"/>
      <c r="AV863" s="1035"/>
      <c r="BD863" s="1035"/>
      <c r="BS863" s="1064"/>
      <c r="BT863" s="1035"/>
      <c r="CG863" s="612"/>
      <c r="CI863" s="1035"/>
      <c r="DB863" s="1035"/>
      <c r="DC863" s="1035"/>
      <c r="DG863" s="1035"/>
      <c r="DH863" s="1035"/>
      <c r="DI863" s="1035"/>
      <c r="DJ863" s="1035"/>
      <c r="DK863" s="1035"/>
      <c r="DL863" s="1035"/>
    </row>
    <row r="864" spans="27:116">
      <c r="AA864" s="1035"/>
      <c r="AB864" s="1035"/>
      <c r="AC864" s="1035"/>
      <c r="AD864" s="1035"/>
      <c r="AE864" s="1035"/>
      <c r="AF864" s="1035"/>
      <c r="AG864" s="1035"/>
      <c r="AH864" s="1035"/>
      <c r="AN864" s="1035"/>
      <c r="AV864" s="1035"/>
      <c r="BD864" s="1035"/>
      <c r="BS864" s="1064"/>
      <c r="BT864" s="1035"/>
      <c r="CG864" s="612"/>
      <c r="CI864" s="1035"/>
      <c r="DB864" s="1035"/>
      <c r="DC864" s="1035"/>
      <c r="DG864" s="1035"/>
      <c r="DH864" s="1035"/>
      <c r="DI864" s="1035"/>
      <c r="DJ864" s="1035"/>
      <c r="DK864" s="1035"/>
      <c r="DL864" s="1035"/>
    </row>
    <row r="865" spans="27:116">
      <c r="AA865" s="1035"/>
      <c r="AB865" s="1035"/>
      <c r="AC865" s="1035"/>
      <c r="AD865" s="1035"/>
      <c r="AE865" s="1035"/>
      <c r="AF865" s="1035"/>
      <c r="AG865" s="1035"/>
      <c r="AH865" s="1035"/>
      <c r="AN865" s="1035"/>
      <c r="AV865" s="1035"/>
      <c r="BD865" s="1035"/>
      <c r="BS865" s="1064"/>
      <c r="BT865" s="1035"/>
      <c r="CG865" s="612"/>
      <c r="CI865" s="1035"/>
      <c r="DB865" s="1035"/>
      <c r="DC865" s="1035"/>
      <c r="DG865" s="1035"/>
      <c r="DH865" s="1035"/>
      <c r="DI865" s="1035"/>
      <c r="DJ865" s="1035"/>
      <c r="DK865" s="1035"/>
      <c r="DL865" s="1035"/>
    </row>
    <row r="866" spans="27:116">
      <c r="AA866" s="1035"/>
      <c r="AB866" s="1035"/>
      <c r="AC866" s="1035"/>
      <c r="AD866" s="1035"/>
      <c r="AE866" s="1035"/>
      <c r="AF866" s="1035"/>
      <c r="AG866" s="1035"/>
      <c r="AH866" s="1035"/>
      <c r="AN866" s="1035"/>
      <c r="AV866" s="1035"/>
      <c r="BD866" s="1035"/>
      <c r="BS866" s="1064"/>
      <c r="BT866" s="1035"/>
      <c r="CG866" s="612"/>
      <c r="CI866" s="1035"/>
      <c r="DB866" s="1035"/>
      <c r="DC866" s="1035"/>
      <c r="DG866" s="1035"/>
      <c r="DH866" s="1035"/>
      <c r="DI866" s="1035"/>
      <c r="DJ866" s="1035"/>
      <c r="DK866" s="1035"/>
      <c r="DL866" s="1035"/>
    </row>
    <row r="867" spans="27:116">
      <c r="AA867" s="1035"/>
      <c r="AB867" s="1035"/>
      <c r="AC867" s="1035"/>
      <c r="AD867" s="1035"/>
      <c r="AE867" s="1035"/>
      <c r="AF867" s="1035"/>
      <c r="AG867" s="1035"/>
      <c r="AH867" s="1035"/>
      <c r="AN867" s="1035"/>
      <c r="AV867" s="1035"/>
      <c r="BD867" s="1035"/>
      <c r="BS867" s="1064"/>
      <c r="BT867" s="1035"/>
      <c r="CG867" s="612"/>
      <c r="CI867" s="1035"/>
      <c r="DB867" s="1035"/>
      <c r="DC867" s="1035"/>
      <c r="DG867" s="1035"/>
      <c r="DH867" s="1035"/>
      <c r="DI867" s="1035"/>
      <c r="DJ867" s="1035"/>
      <c r="DK867" s="1035"/>
      <c r="DL867" s="1035"/>
    </row>
    <row r="868" spans="27:116">
      <c r="AA868" s="1035"/>
      <c r="AB868" s="1035"/>
      <c r="AC868" s="1035"/>
      <c r="AD868" s="1035"/>
      <c r="AE868" s="1035"/>
      <c r="AF868" s="1035"/>
      <c r="AG868" s="1035"/>
      <c r="AH868" s="1035"/>
      <c r="AN868" s="1035"/>
      <c r="AV868" s="1035"/>
      <c r="BD868" s="1035"/>
      <c r="BS868" s="1064"/>
      <c r="BT868" s="1035"/>
      <c r="CG868" s="612"/>
      <c r="CI868" s="1035"/>
      <c r="DB868" s="1035"/>
      <c r="DC868" s="1035"/>
      <c r="DG868" s="1035"/>
      <c r="DH868" s="1035"/>
      <c r="DI868" s="1035"/>
      <c r="DJ868" s="1035"/>
      <c r="DK868" s="1035"/>
      <c r="DL868" s="1035"/>
    </row>
    <row r="869" spans="27:116">
      <c r="AA869" s="1035"/>
      <c r="AB869" s="1035"/>
      <c r="AC869" s="1035"/>
      <c r="AD869" s="1035"/>
      <c r="AE869" s="1035"/>
      <c r="AF869" s="1035"/>
      <c r="AG869" s="1035"/>
      <c r="AH869" s="1035"/>
      <c r="AN869" s="1035"/>
      <c r="AV869" s="1035"/>
      <c r="BD869" s="1035"/>
      <c r="BS869" s="1064"/>
      <c r="BT869" s="1035"/>
      <c r="CG869" s="612"/>
      <c r="CI869" s="1035"/>
      <c r="DB869" s="1035"/>
      <c r="DC869" s="1035"/>
      <c r="DG869" s="1035"/>
      <c r="DH869" s="1035"/>
      <c r="DI869" s="1035"/>
      <c r="DJ869" s="1035"/>
      <c r="DK869" s="1035"/>
      <c r="DL869" s="1035"/>
    </row>
    <row r="870" spans="27:116">
      <c r="AA870" s="1035"/>
      <c r="AB870" s="1035"/>
      <c r="AC870" s="1035"/>
      <c r="AD870" s="1035"/>
      <c r="AE870" s="1035"/>
      <c r="AF870" s="1035"/>
      <c r="AG870" s="1035"/>
      <c r="AH870" s="1035"/>
      <c r="AN870" s="1035"/>
      <c r="AV870" s="1035"/>
      <c r="BD870" s="1035"/>
      <c r="BS870" s="1064"/>
      <c r="BT870" s="1035"/>
      <c r="CG870" s="612"/>
      <c r="CI870" s="1035"/>
      <c r="DB870" s="1035"/>
      <c r="DC870" s="1035"/>
      <c r="DG870" s="1035"/>
      <c r="DH870" s="1035"/>
      <c r="DI870" s="1035"/>
      <c r="DJ870" s="1035"/>
      <c r="DK870" s="1035"/>
      <c r="DL870" s="1035"/>
    </row>
    <row r="871" spans="27:116">
      <c r="AA871" s="1035"/>
      <c r="AB871" s="1035"/>
      <c r="AC871" s="1035"/>
      <c r="AD871" s="1035"/>
      <c r="AE871" s="1035"/>
      <c r="AF871" s="1035"/>
      <c r="AG871" s="1035"/>
      <c r="AH871" s="1035"/>
      <c r="AN871" s="1035"/>
      <c r="AV871" s="1035"/>
      <c r="BD871" s="1035"/>
      <c r="BS871" s="1064"/>
      <c r="BT871" s="1035"/>
      <c r="CG871" s="612"/>
      <c r="CI871" s="1035"/>
      <c r="DB871" s="1035"/>
      <c r="DC871" s="1035"/>
      <c r="DG871" s="1035"/>
      <c r="DH871" s="1035"/>
      <c r="DI871" s="1035"/>
      <c r="DJ871" s="1035"/>
      <c r="DK871" s="1035"/>
      <c r="DL871" s="1035"/>
    </row>
    <row r="872" spans="27:116">
      <c r="AA872" s="1035"/>
      <c r="AB872" s="1035"/>
      <c r="AC872" s="1035"/>
      <c r="AD872" s="1035"/>
      <c r="AE872" s="1035"/>
      <c r="AF872" s="1035"/>
      <c r="AG872" s="1035"/>
      <c r="AH872" s="1035"/>
      <c r="AN872" s="1035"/>
      <c r="AV872" s="1035"/>
      <c r="BD872" s="1035"/>
      <c r="BS872" s="1064"/>
      <c r="BT872" s="1035"/>
      <c r="CG872" s="612"/>
      <c r="CI872" s="1035"/>
      <c r="DB872" s="1035"/>
      <c r="DC872" s="1035"/>
      <c r="DG872" s="1035"/>
      <c r="DH872" s="1035"/>
      <c r="DI872" s="1035"/>
      <c r="DJ872" s="1035"/>
      <c r="DK872" s="1035"/>
      <c r="DL872" s="1035"/>
    </row>
    <row r="873" spans="27:116">
      <c r="AA873" s="1035"/>
      <c r="AB873" s="1035"/>
      <c r="AC873" s="1035"/>
      <c r="AD873" s="1035"/>
      <c r="AE873" s="1035"/>
      <c r="AF873" s="1035"/>
      <c r="AG873" s="1035"/>
      <c r="AH873" s="1035"/>
      <c r="AN873" s="1035"/>
      <c r="AV873" s="1035"/>
      <c r="BD873" s="1035"/>
      <c r="BS873" s="1064"/>
      <c r="BT873" s="1035"/>
      <c r="CG873" s="612"/>
      <c r="CI873" s="1035"/>
      <c r="DB873" s="1035"/>
      <c r="DC873" s="1035"/>
      <c r="DG873" s="1035"/>
      <c r="DH873" s="1035"/>
      <c r="DI873" s="1035"/>
      <c r="DJ873" s="1035"/>
      <c r="DK873" s="1035"/>
      <c r="DL873" s="1035"/>
    </row>
    <row r="874" spans="27:116">
      <c r="AA874" s="1035"/>
      <c r="AB874" s="1035"/>
      <c r="AC874" s="1035"/>
      <c r="AD874" s="1035"/>
      <c r="AE874" s="1035"/>
      <c r="AF874" s="1035"/>
      <c r="AG874" s="1035"/>
      <c r="AH874" s="1035"/>
      <c r="AN874" s="1035"/>
      <c r="AV874" s="1035"/>
      <c r="BD874" s="1035"/>
      <c r="BS874" s="1064"/>
      <c r="BT874" s="1035"/>
      <c r="CG874" s="612"/>
      <c r="CI874" s="1035"/>
      <c r="DB874" s="1035"/>
      <c r="DC874" s="1035"/>
      <c r="DG874" s="1035"/>
      <c r="DH874" s="1035"/>
      <c r="DI874" s="1035"/>
      <c r="DJ874" s="1035"/>
      <c r="DK874" s="1035"/>
      <c r="DL874" s="1035"/>
    </row>
    <row r="875" spans="27:116">
      <c r="AA875" s="1035"/>
      <c r="AB875" s="1035"/>
      <c r="AC875" s="1035"/>
      <c r="AD875" s="1035"/>
      <c r="AE875" s="1035"/>
      <c r="AF875" s="1035"/>
      <c r="AG875" s="1035"/>
      <c r="AH875" s="1035"/>
      <c r="AN875" s="1035"/>
      <c r="AV875" s="1035"/>
      <c r="BD875" s="1035"/>
      <c r="BS875" s="1064"/>
      <c r="BT875" s="1035"/>
      <c r="CG875" s="612"/>
      <c r="CI875" s="1035"/>
      <c r="DB875" s="1035"/>
      <c r="DC875" s="1035"/>
      <c r="DG875" s="1035"/>
      <c r="DH875" s="1035"/>
      <c r="DI875" s="1035"/>
      <c r="DJ875" s="1035"/>
      <c r="DK875" s="1035"/>
      <c r="DL875" s="1035"/>
    </row>
    <row r="876" spans="27:116">
      <c r="AA876" s="1035"/>
      <c r="AB876" s="1035"/>
      <c r="AC876" s="1035"/>
      <c r="AD876" s="1035"/>
      <c r="AE876" s="1035"/>
      <c r="AF876" s="1035"/>
      <c r="AG876" s="1035"/>
      <c r="AH876" s="1035"/>
      <c r="AN876" s="1035"/>
      <c r="AV876" s="1035"/>
      <c r="BD876" s="1035"/>
      <c r="BS876" s="1064"/>
      <c r="BT876" s="1035"/>
      <c r="CG876" s="612"/>
      <c r="CI876" s="1035"/>
      <c r="DB876" s="1035"/>
      <c r="DC876" s="1035"/>
      <c r="DG876" s="1035"/>
      <c r="DH876" s="1035"/>
      <c r="DI876" s="1035"/>
      <c r="DJ876" s="1035"/>
      <c r="DK876" s="1035"/>
      <c r="DL876" s="1035"/>
    </row>
    <row r="877" spans="27:116">
      <c r="AA877" s="1035"/>
      <c r="AB877" s="1035"/>
      <c r="AC877" s="1035"/>
      <c r="AD877" s="1035"/>
      <c r="AE877" s="1035"/>
      <c r="AF877" s="1035"/>
      <c r="AG877" s="1035"/>
      <c r="AH877" s="1035"/>
      <c r="AN877" s="1035"/>
      <c r="AV877" s="1035"/>
      <c r="BD877" s="1035"/>
      <c r="BS877" s="1064"/>
      <c r="BT877" s="1035"/>
      <c r="CG877" s="612"/>
      <c r="CI877" s="1035"/>
      <c r="DB877" s="1035"/>
      <c r="DC877" s="1035"/>
      <c r="DG877" s="1035"/>
      <c r="DH877" s="1035"/>
      <c r="DI877" s="1035"/>
      <c r="DJ877" s="1035"/>
      <c r="DK877" s="1035"/>
      <c r="DL877" s="1035"/>
    </row>
    <row r="878" spans="27:116">
      <c r="AA878" s="1035"/>
      <c r="AB878" s="1035"/>
      <c r="AC878" s="1035"/>
      <c r="AD878" s="1035"/>
      <c r="AE878" s="1035"/>
      <c r="AF878" s="1035"/>
      <c r="AG878" s="1035"/>
      <c r="AH878" s="1035"/>
      <c r="AN878" s="1035"/>
      <c r="AV878" s="1035"/>
      <c r="BD878" s="1035"/>
      <c r="BS878" s="1064"/>
      <c r="BT878" s="1035"/>
      <c r="CG878" s="612"/>
      <c r="CI878" s="1035"/>
      <c r="DB878" s="1035"/>
      <c r="DC878" s="1035"/>
      <c r="DG878" s="1035"/>
      <c r="DH878" s="1035"/>
      <c r="DI878" s="1035"/>
      <c r="DJ878" s="1035"/>
      <c r="DK878" s="1035"/>
      <c r="DL878" s="1035"/>
    </row>
    <row r="879" spans="27:116">
      <c r="AA879" s="1035"/>
      <c r="AB879" s="1035"/>
      <c r="AC879" s="1035"/>
      <c r="AD879" s="1035"/>
      <c r="AE879" s="1035"/>
      <c r="AF879" s="1035"/>
      <c r="AG879" s="1035"/>
      <c r="AH879" s="1035"/>
      <c r="AN879" s="1035"/>
      <c r="AV879" s="1035"/>
      <c r="BD879" s="1035"/>
      <c r="BS879" s="1064"/>
      <c r="BT879" s="1035"/>
      <c r="CG879" s="612"/>
      <c r="CI879" s="1035"/>
      <c r="DB879" s="1035"/>
      <c r="DC879" s="1035"/>
      <c r="DG879" s="1035"/>
      <c r="DH879" s="1035"/>
      <c r="DI879" s="1035"/>
      <c r="DJ879" s="1035"/>
      <c r="DK879" s="1035"/>
      <c r="DL879" s="1035"/>
    </row>
    <row r="880" spans="27:116">
      <c r="AA880" s="1035"/>
      <c r="AB880" s="1035"/>
      <c r="AC880" s="1035"/>
      <c r="AD880" s="1035"/>
      <c r="AE880" s="1035"/>
      <c r="AF880" s="1035"/>
      <c r="AG880" s="1035"/>
      <c r="AH880" s="1035"/>
      <c r="AN880" s="1035"/>
      <c r="AV880" s="1035"/>
      <c r="BD880" s="1035"/>
      <c r="BS880" s="1064"/>
      <c r="BT880" s="1035"/>
      <c r="CG880" s="612"/>
      <c r="CI880" s="1035"/>
      <c r="DB880" s="1035"/>
      <c r="DC880" s="1035"/>
      <c r="DG880" s="1035"/>
      <c r="DH880" s="1035"/>
      <c r="DI880" s="1035"/>
      <c r="DJ880" s="1035"/>
      <c r="DK880" s="1035"/>
      <c r="DL880" s="1035"/>
    </row>
    <row r="881" spans="27:116">
      <c r="AA881" s="1035"/>
      <c r="AB881" s="1035"/>
      <c r="AC881" s="1035"/>
      <c r="AD881" s="1035"/>
      <c r="AE881" s="1035"/>
      <c r="AF881" s="1035"/>
      <c r="AG881" s="1035"/>
      <c r="AH881" s="1035"/>
      <c r="AN881" s="1035"/>
      <c r="AV881" s="1035"/>
      <c r="BD881" s="1035"/>
      <c r="BS881" s="1064"/>
      <c r="BT881" s="1035"/>
      <c r="CG881" s="612"/>
      <c r="CI881" s="1035"/>
      <c r="DB881" s="1035"/>
      <c r="DC881" s="1035"/>
      <c r="DG881" s="1035"/>
      <c r="DH881" s="1035"/>
      <c r="DI881" s="1035"/>
      <c r="DJ881" s="1035"/>
      <c r="DK881" s="1035"/>
      <c r="DL881" s="1035"/>
    </row>
    <row r="882" spans="27:116">
      <c r="AA882" s="1035"/>
      <c r="AB882" s="1035"/>
      <c r="AC882" s="1035"/>
      <c r="AD882" s="1035"/>
      <c r="AE882" s="1035"/>
      <c r="AF882" s="1035"/>
      <c r="AG882" s="1035"/>
      <c r="AH882" s="1035"/>
      <c r="AN882" s="1035"/>
      <c r="AV882" s="1035"/>
      <c r="BD882" s="1035"/>
      <c r="BS882" s="1064"/>
      <c r="BT882" s="1035"/>
      <c r="CG882" s="612"/>
      <c r="CI882" s="1035"/>
      <c r="DB882" s="1035"/>
      <c r="DC882" s="1035"/>
      <c r="DG882" s="1035"/>
      <c r="DH882" s="1035"/>
      <c r="DI882" s="1035"/>
      <c r="DJ882" s="1035"/>
      <c r="DK882" s="1035"/>
      <c r="DL882" s="1035"/>
    </row>
    <row r="883" spans="27:116">
      <c r="AA883" s="1035"/>
      <c r="AB883" s="1035"/>
      <c r="AC883" s="1035"/>
      <c r="AD883" s="1035"/>
      <c r="AE883" s="1035"/>
      <c r="AF883" s="1035"/>
      <c r="AG883" s="1035"/>
      <c r="AH883" s="1035"/>
      <c r="AN883" s="1035"/>
      <c r="AV883" s="1035"/>
      <c r="BD883" s="1035"/>
      <c r="BS883" s="1064"/>
      <c r="BT883" s="1035"/>
      <c r="CG883" s="612"/>
      <c r="CI883" s="1035"/>
      <c r="DB883" s="1035"/>
      <c r="DC883" s="1035"/>
      <c r="DG883" s="1035"/>
      <c r="DH883" s="1035"/>
      <c r="DI883" s="1035"/>
      <c r="DJ883" s="1035"/>
      <c r="DK883" s="1035"/>
      <c r="DL883" s="1035"/>
    </row>
    <row r="884" spans="27:116">
      <c r="AA884" s="1035"/>
      <c r="AB884" s="1035"/>
      <c r="AC884" s="1035"/>
      <c r="AD884" s="1035"/>
      <c r="AE884" s="1035"/>
      <c r="AF884" s="1035"/>
      <c r="AG884" s="1035"/>
      <c r="AH884" s="1035"/>
      <c r="AN884" s="1035"/>
      <c r="AV884" s="1035"/>
      <c r="BD884" s="1035"/>
      <c r="BS884" s="1064"/>
      <c r="BT884" s="1035"/>
      <c r="CG884" s="612"/>
      <c r="CI884" s="1035"/>
      <c r="DB884" s="1035"/>
      <c r="DC884" s="1035"/>
      <c r="DG884" s="1035"/>
      <c r="DH884" s="1035"/>
      <c r="DI884" s="1035"/>
      <c r="DJ884" s="1035"/>
      <c r="DK884" s="1035"/>
      <c r="DL884" s="1035"/>
    </row>
    <row r="885" spans="27:116">
      <c r="AA885" s="1035"/>
      <c r="AB885" s="1035"/>
      <c r="AC885" s="1035"/>
      <c r="AD885" s="1035"/>
      <c r="AE885" s="1035"/>
      <c r="AF885" s="1035"/>
      <c r="AG885" s="1035"/>
      <c r="AH885" s="1035"/>
      <c r="AN885" s="1035"/>
      <c r="AV885" s="1035"/>
      <c r="BD885" s="1035"/>
      <c r="BS885" s="1064"/>
      <c r="BT885" s="1035"/>
      <c r="CG885" s="612"/>
      <c r="CI885" s="1035"/>
      <c r="DB885" s="1035"/>
      <c r="DC885" s="1035"/>
      <c r="DG885" s="1035"/>
      <c r="DH885" s="1035"/>
      <c r="DI885" s="1035"/>
      <c r="DJ885" s="1035"/>
      <c r="DK885" s="1035"/>
      <c r="DL885" s="1035"/>
    </row>
    <row r="886" spans="27:116">
      <c r="AA886" s="1035"/>
      <c r="AB886" s="1035"/>
      <c r="AC886" s="1035"/>
      <c r="AD886" s="1035"/>
      <c r="AE886" s="1035"/>
      <c r="AF886" s="1035"/>
      <c r="AG886" s="1035"/>
      <c r="AH886" s="1035"/>
      <c r="AN886" s="1035"/>
      <c r="AV886" s="1035"/>
      <c r="BD886" s="1035"/>
      <c r="BS886" s="1064"/>
      <c r="BT886" s="1035"/>
      <c r="CG886" s="612"/>
      <c r="CI886" s="1035"/>
      <c r="DB886" s="1035"/>
      <c r="DC886" s="1035"/>
      <c r="DG886" s="1035"/>
      <c r="DH886" s="1035"/>
      <c r="DI886" s="1035"/>
      <c r="DJ886" s="1035"/>
      <c r="DK886" s="1035"/>
      <c r="DL886" s="1035"/>
    </row>
    <row r="887" spans="27:116">
      <c r="AA887" s="1035"/>
      <c r="AB887" s="1035"/>
      <c r="AC887" s="1035"/>
      <c r="AD887" s="1035"/>
      <c r="AE887" s="1035"/>
      <c r="AF887" s="1035"/>
      <c r="AG887" s="1035"/>
      <c r="AH887" s="1035"/>
      <c r="AN887" s="1035"/>
      <c r="AV887" s="1035"/>
      <c r="BD887" s="1035"/>
      <c r="BS887" s="1064"/>
      <c r="BT887" s="1035"/>
      <c r="CG887" s="612"/>
      <c r="CI887" s="1035"/>
      <c r="DB887" s="1035"/>
      <c r="DC887" s="1035"/>
      <c r="DG887" s="1035"/>
      <c r="DH887" s="1035"/>
      <c r="DI887" s="1035"/>
      <c r="DJ887" s="1035"/>
      <c r="DK887" s="1035"/>
      <c r="DL887" s="1035"/>
    </row>
    <row r="888" spans="27:116">
      <c r="AA888" s="1035"/>
      <c r="AB888" s="1035"/>
      <c r="AC888" s="1035"/>
      <c r="AD888" s="1035"/>
      <c r="AE888" s="1035"/>
      <c r="AF888" s="1035"/>
      <c r="AG888" s="1035"/>
      <c r="AH888" s="1035"/>
      <c r="AN888" s="1035"/>
      <c r="AV888" s="1035"/>
      <c r="BD888" s="1035"/>
      <c r="BS888" s="1064"/>
      <c r="BT888" s="1035"/>
      <c r="CG888" s="612"/>
      <c r="CI888" s="1035"/>
      <c r="DB888" s="1035"/>
      <c r="DC888" s="1035"/>
      <c r="DG888" s="1035"/>
      <c r="DH888" s="1035"/>
      <c r="DI888" s="1035"/>
      <c r="DJ888" s="1035"/>
      <c r="DK888" s="1035"/>
      <c r="DL888" s="1035"/>
    </row>
    <row r="889" spans="27:116">
      <c r="AA889" s="1035"/>
      <c r="AB889" s="1035"/>
      <c r="AC889" s="1035"/>
      <c r="AD889" s="1035"/>
      <c r="AE889" s="1035"/>
      <c r="AF889" s="1035"/>
      <c r="AG889" s="1035"/>
      <c r="AH889" s="1035"/>
      <c r="AN889" s="1035"/>
      <c r="AV889" s="1035"/>
      <c r="BD889" s="1035"/>
      <c r="BS889" s="1064"/>
      <c r="BT889" s="1035"/>
      <c r="CG889" s="612"/>
      <c r="CI889" s="1035"/>
      <c r="DB889" s="1035"/>
      <c r="DC889" s="1035"/>
      <c r="DG889" s="1035"/>
      <c r="DH889" s="1035"/>
      <c r="DI889" s="1035"/>
      <c r="DJ889" s="1035"/>
      <c r="DK889" s="1035"/>
      <c r="DL889" s="1035"/>
    </row>
    <row r="890" spans="27:116">
      <c r="AA890" s="1035"/>
      <c r="AB890" s="1035"/>
      <c r="AC890" s="1035"/>
      <c r="AD890" s="1035"/>
      <c r="AE890" s="1035"/>
      <c r="AF890" s="1035"/>
      <c r="AG890" s="1035"/>
      <c r="AH890" s="1035"/>
      <c r="AN890" s="1035"/>
      <c r="AV890" s="1035"/>
      <c r="BD890" s="1035"/>
      <c r="BS890" s="1064"/>
      <c r="BT890" s="1035"/>
      <c r="CG890" s="612"/>
      <c r="CI890" s="1035"/>
      <c r="DB890" s="1035"/>
      <c r="DC890" s="1035"/>
      <c r="DG890" s="1035"/>
      <c r="DH890" s="1035"/>
      <c r="DI890" s="1035"/>
      <c r="DJ890" s="1035"/>
      <c r="DK890" s="1035"/>
      <c r="DL890" s="1035"/>
    </row>
    <row r="891" spans="27:116">
      <c r="AA891" s="1035"/>
      <c r="AB891" s="1035"/>
      <c r="AC891" s="1035"/>
      <c r="AD891" s="1035"/>
      <c r="AE891" s="1035"/>
      <c r="AF891" s="1035"/>
      <c r="AG891" s="1035"/>
      <c r="AH891" s="1035"/>
      <c r="AN891" s="1035"/>
      <c r="AV891" s="1035"/>
      <c r="BD891" s="1035"/>
      <c r="BS891" s="1064"/>
      <c r="BT891" s="1035"/>
      <c r="CG891" s="612"/>
      <c r="CI891" s="1035"/>
      <c r="DB891" s="1035"/>
      <c r="DC891" s="1035"/>
      <c r="DG891" s="1035"/>
      <c r="DH891" s="1035"/>
      <c r="DI891" s="1035"/>
      <c r="DJ891" s="1035"/>
      <c r="DK891" s="1035"/>
      <c r="DL891" s="1035"/>
    </row>
    <row r="892" spans="27:116">
      <c r="AA892" s="1035"/>
      <c r="AB892" s="1035"/>
      <c r="AC892" s="1035"/>
      <c r="AD892" s="1035"/>
      <c r="AE892" s="1035"/>
      <c r="AF892" s="1035"/>
      <c r="AG892" s="1035"/>
      <c r="AH892" s="1035"/>
      <c r="AN892" s="1035"/>
      <c r="AV892" s="1035"/>
      <c r="BD892" s="1035"/>
      <c r="BS892" s="1064"/>
      <c r="BT892" s="1035"/>
      <c r="CG892" s="612"/>
      <c r="CI892" s="1035"/>
      <c r="DB892" s="1035"/>
      <c r="DC892" s="1035"/>
      <c r="DG892" s="1035"/>
      <c r="DH892" s="1035"/>
      <c r="DI892" s="1035"/>
      <c r="DJ892" s="1035"/>
      <c r="DK892" s="1035"/>
      <c r="DL892" s="1035"/>
    </row>
    <row r="893" spans="27:116">
      <c r="AA893" s="1035"/>
      <c r="AB893" s="1035"/>
      <c r="AC893" s="1035"/>
      <c r="AD893" s="1035"/>
      <c r="AE893" s="1035"/>
      <c r="AF893" s="1035"/>
      <c r="AG893" s="1035"/>
      <c r="AH893" s="1035"/>
      <c r="AN893" s="1035"/>
      <c r="AV893" s="1035"/>
      <c r="BD893" s="1035"/>
      <c r="BS893" s="1064"/>
      <c r="BT893" s="1035"/>
      <c r="CG893" s="612"/>
      <c r="CI893" s="1035"/>
      <c r="DB893" s="1035"/>
      <c r="DC893" s="1035"/>
      <c r="DG893" s="1035"/>
      <c r="DH893" s="1035"/>
      <c r="DI893" s="1035"/>
      <c r="DJ893" s="1035"/>
      <c r="DK893" s="1035"/>
      <c r="DL893" s="1035"/>
    </row>
    <row r="894" spans="27:116">
      <c r="AA894" s="1035"/>
      <c r="AB894" s="1035"/>
      <c r="AC894" s="1035"/>
      <c r="AD894" s="1035"/>
      <c r="AE894" s="1035"/>
      <c r="AF894" s="1035"/>
      <c r="AG894" s="1035"/>
      <c r="AH894" s="1035"/>
      <c r="AN894" s="1035"/>
      <c r="AV894" s="1035"/>
      <c r="BD894" s="1035"/>
      <c r="BS894" s="1064"/>
      <c r="BT894" s="1035"/>
      <c r="CG894" s="612"/>
      <c r="CI894" s="1035"/>
      <c r="DB894" s="1035"/>
      <c r="DC894" s="1035"/>
      <c r="DG894" s="1035"/>
      <c r="DH894" s="1035"/>
      <c r="DI894" s="1035"/>
      <c r="DJ894" s="1035"/>
      <c r="DK894" s="1035"/>
      <c r="DL894" s="1035"/>
    </row>
    <row r="895" spans="27:116">
      <c r="AA895" s="1035"/>
      <c r="AB895" s="1035"/>
      <c r="AC895" s="1035"/>
      <c r="AD895" s="1035"/>
      <c r="AE895" s="1035"/>
      <c r="AF895" s="1035"/>
      <c r="AG895" s="1035"/>
      <c r="AH895" s="1035"/>
      <c r="AN895" s="1035"/>
      <c r="AV895" s="1035"/>
      <c r="BD895" s="1035"/>
      <c r="BS895" s="1064"/>
      <c r="BT895" s="1035"/>
      <c r="CG895" s="612"/>
      <c r="CI895" s="1035"/>
      <c r="DB895" s="1035"/>
      <c r="DC895" s="1035"/>
      <c r="DG895" s="1035"/>
      <c r="DH895" s="1035"/>
      <c r="DI895" s="1035"/>
      <c r="DJ895" s="1035"/>
      <c r="DK895" s="1035"/>
      <c r="DL895" s="1035"/>
    </row>
    <row r="896" spans="27:116">
      <c r="AA896" s="1035"/>
      <c r="AB896" s="1035"/>
      <c r="AC896" s="1035"/>
      <c r="AD896" s="1035"/>
      <c r="AE896" s="1035"/>
      <c r="AF896" s="1035"/>
      <c r="AG896" s="1035"/>
      <c r="AH896" s="1035"/>
      <c r="AN896" s="1035"/>
      <c r="AV896" s="1035"/>
      <c r="BD896" s="1035"/>
      <c r="BS896" s="1064"/>
      <c r="BT896" s="1035"/>
      <c r="CG896" s="612"/>
      <c r="CI896" s="1035"/>
      <c r="DB896" s="1035"/>
      <c r="DC896" s="1035"/>
      <c r="DG896" s="1035"/>
      <c r="DH896" s="1035"/>
      <c r="DI896" s="1035"/>
      <c r="DJ896" s="1035"/>
      <c r="DK896" s="1035"/>
      <c r="DL896" s="1035"/>
    </row>
    <row r="897" spans="27:116">
      <c r="AA897" s="1035"/>
      <c r="AB897" s="1035"/>
      <c r="AC897" s="1035"/>
      <c r="AD897" s="1035"/>
      <c r="AE897" s="1035"/>
      <c r="AF897" s="1035"/>
      <c r="AG897" s="1035"/>
      <c r="AH897" s="1035"/>
      <c r="AN897" s="1035"/>
      <c r="AV897" s="1035"/>
      <c r="BD897" s="1035"/>
      <c r="BS897" s="1064"/>
      <c r="BT897" s="1035"/>
      <c r="CG897" s="612"/>
      <c r="CI897" s="1035"/>
      <c r="DB897" s="1035"/>
      <c r="DC897" s="1035"/>
      <c r="DG897" s="1035"/>
      <c r="DH897" s="1035"/>
      <c r="DI897" s="1035"/>
      <c r="DJ897" s="1035"/>
      <c r="DK897" s="1035"/>
      <c r="DL897" s="1035"/>
    </row>
    <row r="898" spans="27:116">
      <c r="AA898" s="1035"/>
      <c r="AB898" s="1035"/>
      <c r="AC898" s="1035"/>
      <c r="AD898" s="1035"/>
      <c r="AE898" s="1035"/>
      <c r="AF898" s="1035"/>
      <c r="AG898" s="1035"/>
      <c r="AH898" s="1035"/>
      <c r="AN898" s="1035"/>
      <c r="AV898" s="1035"/>
      <c r="BD898" s="1035"/>
      <c r="BS898" s="1064"/>
      <c r="BT898" s="1035"/>
      <c r="CG898" s="612"/>
      <c r="CI898" s="1035"/>
      <c r="DB898" s="1035"/>
      <c r="DC898" s="1035"/>
      <c r="DG898" s="1035"/>
      <c r="DH898" s="1035"/>
      <c r="DI898" s="1035"/>
      <c r="DJ898" s="1035"/>
      <c r="DK898" s="1035"/>
      <c r="DL898" s="1035"/>
    </row>
    <row r="899" spans="27:116">
      <c r="AA899" s="1035"/>
      <c r="AB899" s="1035"/>
      <c r="AC899" s="1035"/>
      <c r="AD899" s="1035"/>
      <c r="AE899" s="1035"/>
      <c r="AF899" s="1035"/>
      <c r="AG899" s="1035"/>
      <c r="AH899" s="1035"/>
      <c r="AN899" s="1035"/>
      <c r="AV899" s="1035"/>
      <c r="BD899" s="1035"/>
      <c r="BS899" s="1064"/>
      <c r="BT899" s="1035"/>
      <c r="CG899" s="612"/>
      <c r="CI899" s="1035"/>
      <c r="DB899" s="1035"/>
      <c r="DC899" s="1035"/>
      <c r="DG899" s="1035"/>
      <c r="DH899" s="1035"/>
      <c r="DI899" s="1035"/>
      <c r="DJ899" s="1035"/>
      <c r="DK899" s="1035"/>
      <c r="DL899" s="1035"/>
    </row>
    <row r="900" spans="27:116">
      <c r="AA900" s="1035"/>
      <c r="AB900" s="1035"/>
      <c r="AC900" s="1035"/>
      <c r="AD900" s="1035"/>
      <c r="AE900" s="1035"/>
      <c r="AF900" s="1035"/>
      <c r="AG900" s="1035"/>
      <c r="AH900" s="1035"/>
      <c r="AN900" s="1035"/>
      <c r="AV900" s="1035"/>
      <c r="BD900" s="1035"/>
      <c r="BS900" s="1064"/>
      <c r="BT900" s="1035"/>
      <c r="CG900" s="612"/>
      <c r="CI900" s="1035"/>
      <c r="DB900" s="1035"/>
      <c r="DC900" s="1035"/>
      <c r="DG900" s="1035"/>
      <c r="DH900" s="1035"/>
      <c r="DI900" s="1035"/>
      <c r="DJ900" s="1035"/>
      <c r="DK900" s="1035"/>
      <c r="DL900" s="1035"/>
    </row>
    <row r="901" spans="27:116">
      <c r="AA901" s="1035"/>
      <c r="AB901" s="1035"/>
      <c r="AC901" s="1035"/>
      <c r="AD901" s="1035"/>
      <c r="AE901" s="1035"/>
      <c r="AF901" s="1035"/>
      <c r="AG901" s="1035"/>
      <c r="AH901" s="1035"/>
      <c r="AN901" s="1035"/>
      <c r="AV901" s="1035"/>
      <c r="BD901" s="1035"/>
      <c r="BS901" s="1064"/>
      <c r="BT901" s="1035"/>
      <c r="CG901" s="612"/>
      <c r="CI901" s="1035"/>
      <c r="DB901" s="1035"/>
      <c r="DC901" s="1035"/>
      <c r="DG901" s="1035"/>
      <c r="DH901" s="1035"/>
      <c r="DI901" s="1035"/>
      <c r="DJ901" s="1035"/>
      <c r="DK901" s="1035"/>
      <c r="DL901" s="1035"/>
    </row>
    <row r="902" spans="27:116">
      <c r="AA902" s="1035"/>
      <c r="AB902" s="1035"/>
      <c r="AC902" s="1035"/>
      <c r="AD902" s="1035"/>
      <c r="AE902" s="1035"/>
      <c r="AF902" s="1035"/>
      <c r="AG902" s="1035"/>
      <c r="AH902" s="1035"/>
      <c r="AN902" s="1035"/>
      <c r="AV902" s="1035"/>
      <c r="BD902" s="1035"/>
      <c r="BS902" s="1064"/>
      <c r="BT902" s="1035"/>
      <c r="CG902" s="612"/>
      <c r="CI902" s="1035"/>
      <c r="DB902" s="1035"/>
      <c r="DC902" s="1035"/>
      <c r="DG902" s="1035"/>
      <c r="DH902" s="1035"/>
      <c r="DI902" s="1035"/>
      <c r="DJ902" s="1035"/>
      <c r="DK902" s="1035"/>
      <c r="DL902" s="1035"/>
    </row>
    <row r="903" spans="27:116">
      <c r="AA903" s="1035"/>
      <c r="AB903" s="1035"/>
      <c r="AC903" s="1035"/>
      <c r="AD903" s="1035"/>
      <c r="AE903" s="1035"/>
      <c r="AF903" s="1035"/>
      <c r="AG903" s="1035"/>
      <c r="AH903" s="1035"/>
      <c r="AN903" s="1035"/>
      <c r="AV903" s="1035"/>
      <c r="BD903" s="1035"/>
      <c r="BS903" s="1064"/>
      <c r="BT903" s="1035"/>
      <c r="CG903" s="612"/>
      <c r="CI903" s="1035"/>
      <c r="DB903" s="1035"/>
      <c r="DC903" s="1035"/>
      <c r="DG903" s="1035"/>
      <c r="DH903" s="1035"/>
      <c r="DI903" s="1035"/>
      <c r="DJ903" s="1035"/>
      <c r="DK903" s="1035"/>
      <c r="DL903" s="1035"/>
    </row>
    <row r="904" spans="27:116">
      <c r="AA904" s="1035"/>
      <c r="AB904" s="1035"/>
      <c r="AC904" s="1035"/>
      <c r="AD904" s="1035"/>
      <c r="AE904" s="1035"/>
      <c r="AF904" s="1035"/>
      <c r="AG904" s="1035"/>
      <c r="AH904" s="1035"/>
      <c r="AN904" s="1035"/>
      <c r="AV904" s="1035"/>
      <c r="BD904" s="1035"/>
      <c r="BS904" s="1064"/>
      <c r="BT904" s="1035"/>
      <c r="CG904" s="612"/>
      <c r="CI904" s="1035"/>
      <c r="DB904" s="1035"/>
      <c r="DC904" s="1035"/>
      <c r="DG904" s="1035"/>
      <c r="DH904" s="1035"/>
      <c r="DI904" s="1035"/>
      <c r="DJ904" s="1035"/>
      <c r="DK904" s="1035"/>
      <c r="DL904" s="1035"/>
    </row>
    <row r="905" spans="27:116">
      <c r="AA905" s="1035"/>
      <c r="AB905" s="1035"/>
      <c r="AC905" s="1035"/>
      <c r="AD905" s="1035"/>
      <c r="AE905" s="1035"/>
      <c r="AF905" s="1035"/>
      <c r="AG905" s="1035"/>
      <c r="AH905" s="1035"/>
      <c r="AN905" s="1035"/>
      <c r="AV905" s="1035"/>
      <c r="BD905" s="1035"/>
      <c r="BS905" s="1064"/>
      <c r="BT905" s="1035"/>
      <c r="CG905" s="612"/>
      <c r="CI905" s="1035"/>
      <c r="DB905" s="1035"/>
      <c r="DC905" s="1035"/>
      <c r="DG905" s="1035"/>
      <c r="DH905" s="1035"/>
      <c r="DI905" s="1035"/>
      <c r="DJ905" s="1035"/>
      <c r="DK905" s="1035"/>
      <c r="DL905" s="1035"/>
    </row>
    <row r="906" spans="27:116">
      <c r="AA906" s="1035"/>
      <c r="AB906" s="1035"/>
      <c r="AC906" s="1035"/>
      <c r="AD906" s="1035"/>
      <c r="AE906" s="1035"/>
      <c r="AF906" s="1035"/>
      <c r="AG906" s="1035"/>
      <c r="AH906" s="1035"/>
      <c r="AN906" s="1035"/>
      <c r="AV906" s="1035"/>
      <c r="BD906" s="1035"/>
      <c r="BS906" s="1064"/>
      <c r="BT906" s="1035"/>
      <c r="CG906" s="612"/>
      <c r="CI906" s="1035"/>
      <c r="DB906" s="1035"/>
      <c r="DC906" s="1035"/>
      <c r="DG906" s="1035"/>
      <c r="DH906" s="1035"/>
      <c r="DI906" s="1035"/>
      <c r="DJ906" s="1035"/>
      <c r="DK906" s="1035"/>
      <c r="DL906" s="1035"/>
    </row>
    <row r="907" spans="27:116">
      <c r="AA907" s="1035"/>
      <c r="AB907" s="1035"/>
      <c r="AC907" s="1035"/>
      <c r="AD907" s="1035"/>
      <c r="AE907" s="1035"/>
      <c r="AF907" s="1035"/>
      <c r="AG907" s="1035"/>
      <c r="AH907" s="1035"/>
      <c r="AN907" s="1035"/>
      <c r="AV907" s="1035"/>
      <c r="BD907" s="1035"/>
      <c r="BS907" s="1064"/>
      <c r="BT907" s="1035"/>
      <c r="CG907" s="612"/>
      <c r="CI907" s="1035"/>
      <c r="DB907" s="1035"/>
      <c r="DC907" s="1035"/>
      <c r="DG907" s="1035"/>
      <c r="DH907" s="1035"/>
      <c r="DI907" s="1035"/>
      <c r="DJ907" s="1035"/>
      <c r="DK907" s="1035"/>
      <c r="DL907" s="1035"/>
    </row>
    <row r="908" spans="27:116">
      <c r="AA908" s="1035"/>
      <c r="AB908" s="1035"/>
      <c r="AC908" s="1035"/>
      <c r="AD908" s="1035"/>
      <c r="AE908" s="1035"/>
      <c r="AF908" s="1035"/>
      <c r="AG908" s="1035"/>
      <c r="AH908" s="1035"/>
      <c r="AN908" s="1035"/>
      <c r="AV908" s="1035"/>
      <c r="BD908" s="1035"/>
      <c r="BS908" s="1064"/>
      <c r="BT908" s="1035"/>
      <c r="CG908" s="612"/>
      <c r="CI908" s="1035"/>
      <c r="DB908" s="1035"/>
      <c r="DC908" s="1035"/>
      <c r="DG908" s="1035"/>
      <c r="DH908" s="1035"/>
      <c r="DI908" s="1035"/>
      <c r="DJ908" s="1035"/>
      <c r="DK908" s="1035"/>
      <c r="DL908" s="1035"/>
    </row>
    <row r="909" spans="27:116">
      <c r="AA909" s="1035"/>
      <c r="AB909" s="1035"/>
      <c r="AC909" s="1035"/>
      <c r="AD909" s="1035"/>
      <c r="AE909" s="1035"/>
      <c r="AF909" s="1035"/>
      <c r="AG909" s="1035"/>
      <c r="AH909" s="1035"/>
      <c r="AN909" s="1035"/>
      <c r="AV909" s="1035"/>
      <c r="BD909" s="1035"/>
      <c r="BS909" s="1064"/>
      <c r="BT909" s="1035"/>
      <c r="CG909" s="612"/>
      <c r="CI909" s="1035"/>
      <c r="DB909" s="1035"/>
      <c r="DC909" s="1035"/>
      <c r="DG909" s="1035"/>
      <c r="DH909" s="1035"/>
      <c r="DI909" s="1035"/>
      <c r="DJ909" s="1035"/>
      <c r="DK909" s="1035"/>
      <c r="DL909" s="1035"/>
    </row>
    <row r="910" spans="27:116">
      <c r="AA910" s="1035"/>
      <c r="AB910" s="1035"/>
      <c r="AC910" s="1035"/>
      <c r="AD910" s="1035"/>
      <c r="AE910" s="1035"/>
      <c r="AF910" s="1035"/>
      <c r="AG910" s="1035"/>
      <c r="AH910" s="1035"/>
      <c r="AN910" s="1035"/>
      <c r="AV910" s="1035"/>
      <c r="BD910" s="1035"/>
      <c r="BS910" s="1064"/>
      <c r="BT910" s="1035"/>
      <c r="CG910" s="612"/>
      <c r="CI910" s="1035"/>
      <c r="DB910" s="1035"/>
      <c r="DC910" s="1035"/>
      <c r="DG910" s="1035"/>
      <c r="DH910" s="1035"/>
      <c r="DI910" s="1035"/>
      <c r="DJ910" s="1035"/>
      <c r="DK910" s="1035"/>
      <c r="DL910" s="1035"/>
    </row>
    <row r="911" spans="27:116">
      <c r="AA911" s="1035"/>
      <c r="AB911" s="1035"/>
      <c r="AC911" s="1035"/>
      <c r="AD911" s="1035"/>
      <c r="AE911" s="1035"/>
      <c r="AF911" s="1035"/>
      <c r="AG911" s="1035"/>
      <c r="AH911" s="1035"/>
      <c r="AN911" s="1035"/>
      <c r="AV911" s="1035"/>
      <c r="BD911" s="1035"/>
      <c r="BS911" s="1064"/>
      <c r="BT911" s="1035"/>
      <c r="CG911" s="612"/>
      <c r="CI911" s="1035"/>
      <c r="DB911" s="1035"/>
      <c r="DC911" s="1035"/>
      <c r="DG911" s="1035"/>
      <c r="DH911" s="1035"/>
      <c r="DI911" s="1035"/>
      <c r="DJ911" s="1035"/>
      <c r="DK911" s="1035"/>
      <c r="DL911" s="1035"/>
    </row>
    <row r="912" spans="27:116">
      <c r="AA912" s="1035"/>
      <c r="AB912" s="1035"/>
      <c r="AC912" s="1035"/>
      <c r="AD912" s="1035"/>
      <c r="AE912" s="1035"/>
      <c r="AF912" s="1035"/>
      <c r="AG912" s="1035"/>
      <c r="AH912" s="1035"/>
      <c r="AN912" s="1035"/>
      <c r="AV912" s="1035"/>
      <c r="BD912" s="1035"/>
      <c r="BS912" s="1064"/>
      <c r="BT912" s="1035"/>
      <c r="CG912" s="612"/>
      <c r="CI912" s="1035"/>
      <c r="DB912" s="1035"/>
      <c r="DC912" s="1035"/>
      <c r="DG912" s="1035"/>
      <c r="DH912" s="1035"/>
      <c r="DI912" s="1035"/>
      <c r="DJ912" s="1035"/>
      <c r="DK912" s="1035"/>
      <c r="DL912" s="1035"/>
    </row>
    <row r="913" spans="27:116">
      <c r="AA913" s="1035"/>
      <c r="AB913" s="1035"/>
      <c r="AC913" s="1035"/>
      <c r="AD913" s="1035"/>
      <c r="AE913" s="1035"/>
      <c r="AF913" s="1035"/>
      <c r="AG913" s="1035"/>
      <c r="AH913" s="1035"/>
      <c r="AN913" s="1035"/>
      <c r="AV913" s="1035"/>
      <c r="BD913" s="1035"/>
      <c r="BS913" s="1064"/>
      <c r="BT913" s="1035"/>
      <c r="CG913" s="612"/>
      <c r="CI913" s="1035"/>
      <c r="DB913" s="1035"/>
      <c r="DC913" s="1035"/>
      <c r="DG913" s="1035"/>
      <c r="DH913" s="1035"/>
      <c r="DI913" s="1035"/>
      <c r="DJ913" s="1035"/>
      <c r="DK913" s="1035"/>
      <c r="DL913" s="1035"/>
    </row>
    <row r="914" spans="27:116">
      <c r="AA914" s="1035"/>
      <c r="AB914" s="1035"/>
      <c r="AC914" s="1035"/>
      <c r="AD914" s="1035"/>
      <c r="AE914" s="1035"/>
      <c r="AF914" s="1035"/>
      <c r="AG914" s="1035"/>
      <c r="AH914" s="1035"/>
      <c r="AN914" s="1035"/>
      <c r="AV914" s="1035"/>
      <c r="BD914" s="1035"/>
      <c r="BS914" s="1064"/>
      <c r="BT914" s="1035"/>
      <c r="CG914" s="612"/>
      <c r="CI914" s="1035"/>
      <c r="DB914" s="1035"/>
      <c r="DC914" s="1035"/>
      <c r="DG914" s="1035"/>
      <c r="DH914" s="1035"/>
      <c r="DI914" s="1035"/>
      <c r="DJ914" s="1035"/>
      <c r="DK914" s="1035"/>
      <c r="DL914" s="1035"/>
    </row>
    <row r="915" spans="27:116">
      <c r="AA915" s="1035"/>
      <c r="AB915" s="1035"/>
      <c r="AC915" s="1035"/>
      <c r="AD915" s="1035"/>
      <c r="AE915" s="1035"/>
      <c r="AF915" s="1035"/>
      <c r="AG915" s="1035"/>
      <c r="AH915" s="1035"/>
      <c r="AN915" s="1035"/>
      <c r="AV915" s="1035"/>
      <c r="BD915" s="1035"/>
      <c r="BS915" s="1064"/>
      <c r="BT915" s="1035"/>
      <c r="CG915" s="612"/>
      <c r="CI915" s="1035"/>
      <c r="DB915" s="1035"/>
      <c r="DC915" s="1035"/>
      <c r="DG915" s="1035"/>
      <c r="DH915" s="1035"/>
      <c r="DI915" s="1035"/>
      <c r="DJ915" s="1035"/>
      <c r="DK915" s="1035"/>
      <c r="DL915" s="1035"/>
    </row>
    <row r="916" spans="27:116">
      <c r="AA916" s="1035"/>
      <c r="AB916" s="1035"/>
      <c r="AC916" s="1035"/>
      <c r="AD916" s="1035"/>
      <c r="AE916" s="1035"/>
      <c r="AF916" s="1035"/>
      <c r="AG916" s="1035"/>
      <c r="AH916" s="1035"/>
      <c r="AN916" s="1035"/>
      <c r="AV916" s="1035"/>
      <c r="BD916" s="1035"/>
      <c r="BS916" s="1064"/>
      <c r="BT916" s="1035"/>
      <c r="CG916" s="612"/>
      <c r="CI916" s="1035"/>
      <c r="DB916" s="1035"/>
      <c r="DC916" s="1035"/>
      <c r="DG916" s="1035"/>
      <c r="DH916" s="1035"/>
      <c r="DI916" s="1035"/>
      <c r="DJ916" s="1035"/>
      <c r="DK916" s="1035"/>
      <c r="DL916" s="1035"/>
    </row>
    <row r="917" spans="27:116">
      <c r="AA917" s="1035"/>
      <c r="AB917" s="1035"/>
      <c r="AC917" s="1035"/>
      <c r="AD917" s="1035"/>
      <c r="AE917" s="1035"/>
      <c r="AF917" s="1035"/>
      <c r="AG917" s="1035"/>
      <c r="AH917" s="1035"/>
      <c r="AN917" s="1035"/>
      <c r="AV917" s="1035"/>
      <c r="BD917" s="1035"/>
      <c r="BS917" s="1064"/>
      <c r="BT917" s="1035"/>
      <c r="CG917" s="612"/>
      <c r="CI917" s="1035"/>
      <c r="DB917" s="1035"/>
      <c r="DC917" s="1035"/>
      <c r="DG917" s="1035"/>
      <c r="DH917" s="1035"/>
      <c r="DI917" s="1035"/>
      <c r="DJ917" s="1035"/>
      <c r="DK917" s="1035"/>
      <c r="DL917" s="1035"/>
    </row>
    <row r="918" spans="27:116">
      <c r="AA918" s="1035"/>
      <c r="AB918" s="1035"/>
      <c r="AC918" s="1035"/>
      <c r="AD918" s="1035"/>
      <c r="AE918" s="1035"/>
      <c r="AF918" s="1035"/>
      <c r="AG918" s="1035"/>
      <c r="AH918" s="1035"/>
      <c r="AN918" s="1035"/>
      <c r="AV918" s="1035"/>
      <c r="BD918" s="1035"/>
      <c r="BS918" s="1064"/>
      <c r="BT918" s="1035"/>
      <c r="CG918" s="612"/>
      <c r="CI918" s="1035"/>
      <c r="DB918" s="1035"/>
      <c r="DC918" s="1035"/>
      <c r="DG918" s="1035"/>
      <c r="DH918" s="1035"/>
      <c r="DI918" s="1035"/>
      <c r="DJ918" s="1035"/>
      <c r="DK918" s="1035"/>
      <c r="DL918" s="1035"/>
    </row>
    <row r="919" spans="27:116">
      <c r="AA919" s="1035"/>
      <c r="AB919" s="1035"/>
      <c r="AC919" s="1035"/>
      <c r="AD919" s="1035"/>
      <c r="AE919" s="1035"/>
      <c r="AF919" s="1035"/>
      <c r="AG919" s="1035"/>
      <c r="AH919" s="1035"/>
      <c r="AN919" s="1035"/>
      <c r="AV919" s="1035"/>
      <c r="BD919" s="1035"/>
      <c r="BS919" s="1064"/>
      <c r="BT919" s="1035"/>
      <c r="CG919" s="612"/>
      <c r="CI919" s="1035"/>
      <c r="DB919" s="1035"/>
      <c r="DC919" s="1035"/>
      <c r="DG919" s="1035"/>
      <c r="DH919" s="1035"/>
      <c r="DI919" s="1035"/>
      <c r="DJ919" s="1035"/>
      <c r="DK919" s="1035"/>
      <c r="DL919" s="1035"/>
    </row>
    <row r="920" spans="27:116">
      <c r="AA920" s="1035"/>
      <c r="AB920" s="1035"/>
      <c r="AC920" s="1035"/>
      <c r="AD920" s="1035"/>
      <c r="AE920" s="1035"/>
      <c r="AF920" s="1035"/>
      <c r="AG920" s="1035"/>
      <c r="AH920" s="1035"/>
      <c r="AN920" s="1035"/>
      <c r="AV920" s="1035"/>
      <c r="BD920" s="1035"/>
      <c r="BS920" s="1064"/>
      <c r="BT920" s="1035"/>
      <c r="CG920" s="612"/>
      <c r="CI920" s="1035"/>
      <c r="DB920" s="1035"/>
      <c r="DC920" s="1035"/>
      <c r="DG920" s="1035"/>
      <c r="DH920" s="1035"/>
      <c r="DI920" s="1035"/>
      <c r="DJ920" s="1035"/>
      <c r="DK920" s="1035"/>
      <c r="DL920" s="1035"/>
    </row>
    <row r="921" spans="27:116">
      <c r="AA921" s="1035"/>
      <c r="AB921" s="1035"/>
      <c r="AC921" s="1035"/>
      <c r="AD921" s="1035"/>
      <c r="AE921" s="1035"/>
      <c r="AF921" s="1035"/>
      <c r="AG921" s="1035"/>
      <c r="AH921" s="1035"/>
      <c r="AN921" s="1035"/>
      <c r="AV921" s="1035"/>
      <c r="BD921" s="1035"/>
      <c r="BS921" s="1064"/>
      <c r="BT921" s="1035"/>
      <c r="CG921" s="612"/>
      <c r="CI921" s="1035"/>
      <c r="DB921" s="1035"/>
      <c r="DC921" s="1035"/>
      <c r="DG921" s="1035"/>
      <c r="DH921" s="1035"/>
      <c r="DI921" s="1035"/>
      <c r="DJ921" s="1035"/>
      <c r="DK921" s="1035"/>
      <c r="DL921" s="1035"/>
    </row>
    <row r="922" spans="27:116">
      <c r="AA922" s="1035"/>
      <c r="AB922" s="1035"/>
      <c r="AC922" s="1035"/>
      <c r="AD922" s="1035"/>
      <c r="AE922" s="1035"/>
      <c r="AF922" s="1035"/>
      <c r="AG922" s="1035"/>
      <c r="AH922" s="1035"/>
      <c r="AN922" s="1035"/>
      <c r="AV922" s="1035"/>
      <c r="BD922" s="1035"/>
      <c r="BS922" s="1064"/>
      <c r="BT922" s="1035"/>
      <c r="CG922" s="612"/>
      <c r="CI922" s="1035"/>
      <c r="DB922" s="1035"/>
      <c r="DC922" s="1035"/>
      <c r="DG922" s="1035"/>
      <c r="DH922" s="1035"/>
      <c r="DI922" s="1035"/>
      <c r="DJ922" s="1035"/>
      <c r="DK922" s="1035"/>
      <c r="DL922" s="1035"/>
    </row>
    <row r="923" spans="27:116">
      <c r="AA923" s="1035"/>
      <c r="AB923" s="1035"/>
      <c r="AC923" s="1035"/>
      <c r="AD923" s="1035"/>
      <c r="AE923" s="1035"/>
      <c r="AF923" s="1035"/>
      <c r="AG923" s="1035"/>
      <c r="AH923" s="1035"/>
      <c r="AN923" s="1035"/>
      <c r="AV923" s="1035"/>
      <c r="BD923" s="1035"/>
      <c r="BS923" s="1064"/>
      <c r="BT923" s="1035"/>
      <c r="CG923" s="612"/>
      <c r="CI923" s="1035"/>
      <c r="DB923" s="1035"/>
      <c r="DC923" s="1035"/>
      <c r="DG923" s="1035"/>
      <c r="DH923" s="1035"/>
      <c r="DI923" s="1035"/>
      <c r="DJ923" s="1035"/>
      <c r="DK923" s="1035"/>
      <c r="DL923" s="1035"/>
    </row>
    <row r="924" spans="27:116">
      <c r="AA924" s="1035"/>
      <c r="AB924" s="1035"/>
      <c r="AC924" s="1035"/>
      <c r="AD924" s="1035"/>
      <c r="AE924" s="1035"/>
      <c r="AF924" s="1035"/>
      <c r="AG924" s="1035"/>
      <c r="AH924" s="1035"/>
      <c r="AN924" s="1035"/>
      <c r="AV924" s="1035"/>
      <c r="BD924" s="1035"/>
      <c r="BS924" s="1064"/>
      <c r="BT924" s="1035"/>
      <c r="CG924" s="612"/>
      <c r="CI924" s="1035"/>
      <c r="DB924" s="1035"/>
      <c r="DC924" s="1035"/>
      <c r="DG924" s="1035"/>
      <c r="DH924" s="1035"/>
      <c r="DI924" s="1035"/>
      <c r="DJ924" s="1035"/>
      <c r="DK924" s="1035"/>
      <c r="DL924" s="1035"/>
    </row>
    <row r="925" spans="27:116">
      <c r="AA925" s="1035"/>
      <c r="AB925" s="1035"/>
      <c r="AC925" s="1035"/>
      <c r="AD925" s="1035"/>
      <c r="AE925" s="1035"/>
      <c r="AF925" s="1035"/>
      <c r="AG925" s="1035"/>
      <c r="AH925" s="1035"/>
      <c r="AN925" s="1035"/>
      <c r="AV925" s="1035"/>
      <c r="BD925" s="1035"/>
      <c r="BS925" s="1064"/>
      <c r="BT925" s="1035"/>
      <c r="CG925" s="612"/>
      <c r="CI925" s="1035"/>
      <c r="DB925" s="1035"/>
      <c r="DC925" s="1035"/>
      <c r="DG925" s="1035"/>
      <c r="DH925" s="1035"/>
      <c r="DI925" s="1035"/>
      <c r="DJ925" s="1035"/>
      <c r="DK925" s="1035"/>
      <c r="DL925" s="1035"/>
    </row>
    <row r="926" spans="27:116">
      <c r="AA926" s="1035"/>
      <c r="AB926" s="1035"/>
      <c r="AC926" s="1035"/>
      <c r="AD926" s="1035"/>
      <c r="AE926" s="1035"/>
      <c r="AF926" s="1035"/>
      <c r="AG926" s="1035"/>
      <c r="AH926" s="1035"/>
      <c r="AN926" s="1035"/>
      <c r="AV926" s="1035"/>
      <c r="BD926" s="1035"/>
      <c r="BS926" s="1064"/>
      <c r="BT926" s="1035"/>
      <c r="CG926" s="612"/>
      <c r="CI926" s="1035"/>
      <c r="DB926" s="1035"/>
      <c r="DC926" s="1035"/>
      <c r="DG926" s="1035"/>
      <c r="DH926" s="1035"/>
      <c r="DI926" s="1035"/>
      <c r="DJ926" s="1035"/>
      <c r="DK926" s="1035"/>
      <c r="DL926" s="1035"/>
    </row>
    <row r="927" spans="27:116">
      <c r="AA927" s="1035"/>
      <c r="AB927" s="1035"/>
      <c r="AC927" s="1035"/>
      <c r="AD927" s="1035"/>
      <c r="AE927" s="1035"/>
      <c r="AF927" s="1035"/>
      <c r="AG927" s="1035"/>
      <c r="AH927" s="1035"/>
      <c r="AN927" s="1035"/>
      <c r="AV927" s="1035"/>
      <c r="BD927" s="1035"/>
      <c r="BS927" s="1064"/>
      <c r="BT927" s="1035"/>
      <c r="CG927" s="612"/>
      <c r="CI927" s="1035"/>
      <c r="DB927" s="1035"/>
      <c r="DC927" s="1035"/>
      <c r="DG927" s="1035"/>
      <c r="DH927" s="1035"/>
      <c r="DI927" s="1035"/>
      <c r="DJ927" s="1035"/>
      <c r="DK927" s="1035"/>
      <c r="DL927" s="1035"/>
    </row>
    <row r="928" spans="27:116">
      <c r="AA928" s="1035"/>
      <c r="AB928" s="1035"/>
      <c r="AC928" s="1035"/>
      <c r="AD928" s="1035"/>
      <c r="AE928" s="1035"/>
      <c r="AF928" s="1035"/>
      <c r="AG928" s="1035"/>
      <c r="AH928" s="1035"/>
      <c r="AN928" s="1035"/>
      <c r="AV928" s="1035"/>
      <c r="BD928" s="1035"/>
      <c r="BS928" s="1064"/>
      <c r="BT928" s="1035"/>
      <c r="CG928" s="612"/>
      <c r="CI928" s="1035"/>
      <c r="DB928" s="1035"/>
      <c r="DC928" s="1035"/>
      <c r="DG928" s="1035"/>
      <c r="DH928" s="1035"/>
      <c r="DI928" s="1035"/>
      <c r="DJ928" s="1035"/>
      <c r="DK928" s="1035"/>
      <c r="DL928" s="1035"/>
    </row>
    <row r="929" spans="27:116">
      <c r="AA929" s="1035"/>
      <c r="AB929" s="1035"/>
      <c r="AC929" s="1035"/>
      <c r="AD929" s="1035"/>
      <c r="AE929" s="1035"/>
      <c r="AF929" s="1035"/>
      <c r="AG929" s="1035"/>
      <c r="AH929" s="1035"/>
      <c r="AN929" s="1035"/>
      <c r="AV929" s="1035"/>
      <c r="BD929" s="1035"/>
      <c r="BS929" s="1064"/>
      <c r="BT929" s="1035"/>
      <c r="CG929" s="612"/>
      <c r="CI929" s="1035"/>
      <c r="DB929" s="1035"/>
      <c r="DC929" s="1035"/>
      <c r="DG929" s="1035"/>
      <c r="DH929" s="1035"/>
      <c r="DI929" s="1035"/>
      <c r="DJ929" s="1035"/>
      <c r="DK929" s="1035"/>
      <c r="DL929" s="1035"/>
    </row>
    <row r="930" spans="27:116">
      <c r="AA930" s="1035"/>
      <c r="AB930" s="1035"/>
      <c r="AC930" s="1035"/>
      <c r="AD930" s="1035"/>
      <c r="AE930" s="1035"/>
      <c r="AF930" s="1035"/>
      <c r="AG930" s="1035"/>
      <c r="AH930" s="1035"/>
      <c r="AN930" s="1035"/>
      <c r="AV930" s="1035"/>
      <c r="BD930" s="1035"/>
      <c r="BS930" s="1064"/>
      <c r="BT930" s="1035"/>
      <c r="CG930" s="612"/>
      <c r="CI930" s="1035"/>
      <c r="DB930" s="1035"/>
      <c r="DC930" s="1035"/>
      <c r="DG930" s="1035"/>
      <c r="DH930" s="1035"/>
      <c r="DI930" s="1035"/>
      <c r="DJ930" s="1035"/>
      <c r="DK930" s="1035"/>
      <c r="DL930" s="1035"/>
    </row>
    <row r="931" spans="27:116">
      <c r="AA931" s="1035"/>
      <c r="AB931" s="1035"/>
      <c r="AC931" s="1035"/>
      <c r="AD931" s="1035"/>
      <c r="AE931" s="1035"/>
      <c r="AF931" s="1035"/>
      <c r="AG931" s="1035"/>
      <c r="AH931" s="1035"/>
      <c r="AN931" s="1035"/>
      <c r="AV931" s="1035"/>
      <c r="BD931" s="1035"/>
      <c r="BS931" s="1064"/>
      <c r="BT931" s="1035"/>
      <c r="CG931" s="612"/>
      <c r="CI931" s="1035"/>
      <c r="DB931" s="1035"/>
      <c r="DC931" s="1035"/>
      <c r="DG931" s="1035"/>
      <c r="DH931" s="1035"/>
      <c r="DI931" s="1035"/>
      <c r="DJ931" s="1035"/>
      <c r="DK931" s="1035"/>
      <c r="DL931" s="1035"/>
    </row>
    <row r="932" spans="27:116">
      <c r="AA932" s="1035"/>
      <c r="AB932" s="1035"/>
      <c r="AC932" s="1035"/>
      <c r="AD932" s="1035"/>
      <c r="AE932" s="1035"/>
      <c r="AF932" s="1035"/>
      <c r="AG932" s="1035"/>
      <c r="AH932" s="1035"/>
      <c r="AN932" s="1035"/>
      <c r="AV932" s="1035"/>
      <c r="BD932" s="1035"/>
      <c r="BS932" s="1064"/>
      <c r="BT932" s="1035"/>
      <c r="CG932" s="612"/>
      <c r="CI932" s="1035"/>
      <c r="DB932" s="1035"/>
      <c r="DC932" s="1035"/>
      <c r="DG932" s="1035"/>
      <c r="DH932" s="1035"/>
      <c r="DI932" s="1035"/>
      <c r="DJ932" s="1035"/>
      <c r="DK932" s="1035"/>
      <c r="DL932" s="1035"/>
    </row>
    <row r="933" spans="27:116">
      <c r="AA933" s="1035"/>
      <c r="AB933" s="1035"/>
      <c r="AC933" s="1035"/>
      <c r="AD933" s="1035"/>
      <c r="AE933" s="1035"/>
      <c r="AF933" s="1035"/>
      <c r="AG933" s="1035"/>
      <c r="AH933" s="1035"/>
      <c r="AN933" s="1035"/>
      <c r="AV933" s="1035"/>
      <c r="BD933" s="1035"/>
      <c r="BS933" s="1064"/>
      <c r="BT933" s="1035"/>
      <c r="CG933" s="612"/>
      <c r="CI933" s="1035"/>
      <c r="DB933" s="1035"/>
      <c r="DC933" s="1035"/>
      <c r="DG933" s="1035"/>
      <c r="DH933" s="1035"/>
      <c r="DI933" s="1035"/>
      <c r="DJ933" s="1035"/>
      <c r="DK933" s="1035"/>
      <c r="DL933" s="1035"/>
    </row>
    <row r="934" spans="27:116">
      <c r="AA934" s="1035"/>
      <c r="AB934" s="1035"/>
      <c r="AC934" s="1035"/>
      <c r="AD934" s="1035"/>
      <c r="AE934" s="1035"/>
      <c r="AF934" s="1035"/>
      <c r="AG934" s="1035"/>
      <c r="AH934" s="1035"/>
      <c r="AN934" s="1035"/>
      <c r="AV934" s="1035"/>
      <c r="BD934" s="1035"/>
      <c r="BS934" s="1064"/>
      <c r="BT934" s="1035"/>
      <c r="CG934" s="612"/>
      <c r="CI934" s="1035"/>
      <c r="DB934" s="1035"/>
      <c r="DC934" s="1035"/>
      <c r="DG934" s="1035"/>
      <c r="DH934" s="1035"/>
      <c r="DI934" s="1035"/>
      <c r="DJ934" s="1035"/>
      <c r="DK934" s="1035"/>
      <c r="DL934" s="1035"/>
    </row>
    <row r="935" spans="27:116">
      <c r="AA935" s="1035"/>
      <c r="AB935" s="1035"/>
      <c r="AC935" s="1035"/>
      <c r="AD935" s="1035"/>
      <c r="AE935" s="1035"/>
      <c r="AF935" s="1035"/>
      <c r="AG935" s="1035"/>
      <c r="AH935" s="1035"/>
      <c r="AN935" s="1035"/>
      <c r="AV935" s="1035"/>
      <c r="BD935" s="1035"/>
      <c r="BS935" s="1064"/>
      <c r="BT935" s="1035"/>
      <c r="CG935" s="612"/>
      <c r="CI935" s="1035"/>
      <c r="DB935" s="1035"/>
      <c r="DC935" s="1035"/>
      <c r="DG935" s="1035"/>
      <c r="DH935" s="1035"/>
      <c r="DI935" s="1035"/>
      <c r="DJ935" s="1035"/>
      <c r="DK935" s="1035"/>
      <c r="DL935" s="1035"/>
    </row>
    <row r="936" spans="27:116">
      <c r="AA936" s="1035"/>
      <c r="AB936" s="1035"/>
      <c r="AC936" s="1035"/>
      <c r="AD936" s="1035"/>
      <c r="AE936" s="1035"/>
      <c r="AF936" s="1035"/>
      <c r="AG936" s="1035"/>
      <c r="AH936" s="1035"/>
      <c r="AN936" s="1035"/>
      <c r="AV936" s="1035"/>
      <c r="BD936" s="1035"/>
      <c r="BS936" s="1064"/>
      <c r="BT936" s="1035"/>
      <c r="CG936" s="612"/>
      <c r="CI936" s="1035"/>
      <c r="DB936" s="1035"/>
      <c r="DC936" s="1035"/>
      <c r="DG936" s="1035"/>
      <c r="DH936" s="1035"/>
      <c r="DI936" s="1035"/>
      <c r="DJ936" s="1035"/>
      <c r="DK936" s="1035"/>
      <c r="DL936" s="1035"/>
    </row>
    <row r="937" spans="27:116">
      <c r="AA937" s="1035"/>
      <c r="AB937" s="1035"/>
      <c r="AC937" s="1035"/>
      <c r="AD937" s="1035"/>
      <c r="AE937" s="1035"/>
      <c r="AF937" s="1035"/>
      <c r="AG937" s="1035"/>
      <c r="AH937" s="1035"/>
      <c r="AN937" s="1035"/>
      <c r="AV937" s="1035"/>
      <c r="BD937" s="1035"/>
      <c r="BS937" s="1064"/>
      <c r="BT937" s="1035"/>
      <c r="CG937" s="612"/>
      <c r="CI937" s="1035"/>
      <c r="DB937" s="1035"/>
      <c r="DC937" s="1035"/>
      <c r="DG937" s="1035"/>
      <c r="DH937" s="1035"/>
      <c r="DI937" s="1035"/>
      <c r="DJ937" s="1035"/>
      <c r="DK937" s="1035"/>
      <c r="DL937" s="1035"/>
    </row>
    <row r="938" spans="27:116">
      <c r="AA938" s="1035"/>
      <c r="AB938" s="1035"/>
      <c r="AC938" s="1035"/>
      <c r="AD938" s="1035"/>
      <c r="AE938" s="1035"/>
      <c r="AF938" s="1035"/>
      <c r="AG938" s="1035"/>
      <c r="AH938" s="1035"/>
      <c r="AN938" s="1035"/>
      <c r="AV938" s="1035"/>
      <c r="BD938" s="1035"/>
      <c r="BS938" s="1064"/>
      <c r="BT938" s="1035"/>
      <c r="CG938" s="612"/>
      <c r="CI938" s="1035"/>
      <c r="DB938" s="1035"/>
      <c r="DC938" s="1035"/>
      <c r="DG938" s="1035"/>
      <c r="DH938" s="1035"/>
      <c r="DI938" s="1035"/>
      <c r="DJ938" s="1035"/>
      <c r="DK938" s="1035"/>
      <c r="DL938" s="1035"/>
    </row>
    <row r="939" spans="27:116">
      <c r="AA939" s="1035"/>
      <c r="AB939" s="1035"/>
      <c r="AC939" s="1035"/>
      <c r="AD939" s="1035"/>
      <c r="AE939" s="1035"/>
      <c r="AF939" s="1035"/>
      <c r="AG939" s="1035"/>
      <c r="AH939" s="1035"/>
      <c r="AN939" s="1035"/>
      <c r="AV939" s="1035"/>
      <c r="BD939" s="1035"/>
      <c r="BS939" s="1064"/>
      <c r="BT939" s="1035"/>
      <c r="CG939" s="612"/>
      <c r="CI939" s="1035"/>
      <c r="DB939" s="1035"/>
      <c r="DC939" s="1035"/>
      <c r="DG939" s="1035"/>
      <c r="DH939" s="1035"/>
      <c r="DI939" s="1035"/>
      <c r="DJ939" s="1035"/>
      <c r="DK939" s="1035"/>
      <c r="DL939" s="1035"/>
    </row>
    <row r="940" spans="27:116">
      <c r="AA940" s="1035"/>
      <c r="AB940" s="1035"/>
      <c r="AC940" s="1035"/>
      <c r="AD940" s="1035"/>
      <c r="AE940" s="1035"/>
      <c r="AF940" s="1035"/>
      <c r="AG940" s="1035"/>
      <c r="AH940" s="1035"/>
      <c r="AN940" s="1035"/>
      <c r="AV940" s="1035"/>
      <c r="BD940" s="1035"/>
      <c r="BS940" s="1064"/>
      <c r="BT940" s="1035"/>
      <c r="CG940" s="612"/>
      <c r="CI940" s="1035"/>
      <c r="DB940" s="1035"/>
      <c r="DC940" s="1035"/>
      <c r="DG940" s="1035"/>
      <c r="DH940" s="1035"/>
      <c r="DI940" s="1035"/>
      <c r="DJ940" s="1035"/>
      <c r="DK940" s="1035"/>
      <c r="DL940" s="1035"/>
    </row>
    <row r="941" spans="27:116">
      <c r="AA941" s="1035"/>
      <c r="AB941" s="1035"/>
      <c r="AC941" s="1035"/>
      <c r="AD941" s="1035"/>
      <c r="AE941" s="1035"/>
      <c r="AF941" s="1035"/>
      <c r="AG941" s="1035"/>
      <c r="AH941" s="1035"/>
      <c r="AN941" s="1035"/>
      <c r="AV941" s="1035"/>
      <c r="BD941" s="1035"/>
      <c r="BS941" s="1064"/>
      <c r="BT941" s="1035"/>
      <c r="CG941" s="612"/>
      <c r="CI941" s="1035"/>
      <c r="DB941" s="1035"/>
      <c r="DC941" s="1035"/>
      <c r="DG941" s="1035"/>
      <c r="DH941" s="1035"/>
      <c r="DI941" s="1035"/>
      <c r="DJ941" s="1035"/>
      <c r="DK941" s="1035"/>
      <c r="DL941" s="1035"/>
    </row>
    <row r="942" spans="27:116">
      <c r="AA942" s="1035"/>
      <c r="AB942" s="1035"/>
      <c r="AC942" s="1035"/>
      <c r="AD942" s="1035"/>
      <c r="AE942" s="1035"/>
      <c r="AF942" s="1035"/>
      <c r="AG942" s="1035"/>
      <c r="AH942" s="1035"/>
      <c r="AN942" s="1035"/>
      <c r="AV942" s="1035"/>
      <c r="BD942" s="1035"/>
      <c r="BS942" s="1064"/>
      <c r="BT942" s="1035"/>
      <c r="CG942" s="612"/>
      <c r="CI942" s="1035"/>
      <c r="DB942" s="1035"/>
      <c r="DC942" s="1035"/>
      <c r="DG942" s="1035"/>
      <c r="DH942" s="1035"/>
      <c r="DI942" s="1035"/>
      <c r="DJ942" s="1035"/>
      <c r="DK942" s="1035"/>
      <c r="DL942" s="1035"/>
    </row>
    <row r="943" spans="27:116">
      <c r="AA943" s="1035"/>
      <c r="AB943" s="1035"/>
      <c r="AC943" s="1035"/>
      <c r="AD943" s="1035"/>
      <c r="AE943" s="1035"/>
      <c r="AF943" s="1035"/>
      <c r="AG943" s="1035"/>
      <c r="AH943" s="1035"/>
      <c r="AN943" s="1035"/>
      <c r="AV943" s="1035"/>
      <c r="BD943" s="1035"/>
      <c r="BS943" s="1064"/>
      <c r="BT943" s="1035"/>
      <c r="CG943" s="612"/>
      <c r="CI943" s="1035"/>
      <c r="DB943" s="1035"/>
      <c r="DC943" s="1035"/>
      <c r="DG943" s="1035"/>
      <c r="DH943" s="1035"/>
      <c r="DI943" s="1035"/>
      <c r="DJ943" s="1035"/>
      <c r="DK943" s="1035"/>
      <c r="DL943" s="1035"/>
    </row>
    <row r="944" spans="27:116">
      <c r="AA944" s="1035"/>
      <c r="AB944" s="1035"/>
      <c r="AC944" s="1035"/>
      <c r="AD944" s="1035"/>
      <c r="AE944" s="1035"/>
      <c r="AF944" s="1035"/>
      <c r="AG944" s="1035"/>
      <c r="AH944" s="1035"/>
      <c r="AN944" s="1035"/>
      <c r="AV944" s="1035"/>
      <c r="BD944" s="1035"/>
      <c r="BS944" s="1064"/>
      <c r="BT944" s="1035"/>
      <c r="CG944" s="612"/>
      <c r="CI944" s="1035"/>
      <c r="DB944" s="1035"/>
      <c r="DC944" s="1035"/>
      <c r="DG944" s="1035"/>
      <c r="DH944" s="1035"/>
      <c r="DI944" s="1035"/>
      <c r="DJ944" s="1035"/>
      <c r="DK944" s="1035"/>
      <c r="DL944" s="1035"/>
    </row>
    <row r="945" spans="27:116">
      <c r="AA945" s="1035"/>
      <c r="AB945" s="1035"/>
      <c r="AC945" s="1035"/>
      <c r="AD945" s="1035"/>
      <c r="AE945" s="1035"/>
      <c r="AF945" s="1035"/>
      <c r="AG945" s="1035"/>
      <c r="AH945" s="1035"/>
      <c r="AN945" s="1035"/>
      <c r="AV945" s="1035"/>
      <c r="BD945" s="1035"/>
      <c r="BS945" s="1064"/>
      <c r="BT945" s="1035"/>
      <c r="CG945" s="612"/>
      <c r="CI945" s="1035"/>
      <c r="DB945" s="1035"/>
      <c r="DC945" s="1035"/>
      <c r="DG945" s="1035"/>
      <c r="DH945" s="1035"/>
      <c r="DI945" s="1035"/>
      <c r="DJ945" s="1035"/>
      <c r="DK945" s="1035"/>
      <c r="DL945" s="1035"/>
    </row>
    <row r="946" spans="27:116">
      <c r="AA946" s="1035"/>
      <c r="AB946" s="1035"/>
      <c r="AC946" s="1035"/>
      <c r="AD946" s="1035"/>
      <c r="AE946" s="1035"/>
      <c r="AF946" s="1035"/>
      <c r="AG946" s="1035"/>
      <c r="AH946" s="1035"/>
      <c r="AN946" s="1035"/>
      <c r="AV946" s="1035"/>
      <c r="BD946" s="1035"/>
      <c r="BS946" s="1064"/>
      <c r="BT946" s="1035"/>
      <c r="CG946" s="612"/>
      <c r="CI946" s="1035"/>
      <c r="DB946" s="1035"/>
      <c r="DC946" s="1035"/>
      <c r="DG946" s="1035"/>
      <c r="DH946" s="1035"/>
      <c r="DI946" s="1035"/>
      <c r="DJ946" s="1035"/>
      <c r="DK946" s="1035"/>
      <c r="DL946" s="1035"/>
    </row>
    <row r="947" spans="27:116">
      <c r="AA947" s="1035"/>
      <c r="AB947" s="1035"/>
      <c r="AC947" s="1035"/>
      <c r="AD947" s="1035"/>
      <c r="AE947" s="1035"/>
      <c r="AF947" s="1035"/>
      <c r="AG947" s="1035"/>
      <c r="AH947" s="1035"/>
      <c r="AN947" s="1035"/>
      <c r="AV947" s="1035"/>
      <c r="BD947" s="1035"/>
      <c r="BS947" s="1064"/>
      <c r="BT947" s="1035"/>
      <c r="CG947" s="612"/>
      <c r="CI947" s="1035"/>
      <c r="DB947" s="1035"/>
      <c r="DC947" s="1035"/>
      <c r="DG947" s="1035"/>
      <c r="DH947" s="1035"/>
      <c r="DI947" s="1035"/>
      <c r="DJ947" s="1035"/>
      <c r="DK947" s="1035"/>
      <c r="DL947" s="1035"/>
    </row>
    <row r="948" spans="27:116">
      <c r="AA948" s="1035"/>
      <c r="AB948" s="1035"/>
      <c r="AC948" s="1035"/>
      <c r="AD948" s="1035"/>
      <c r="AE948" s="1035"/>
      <c r="AF948" s="1035"/>
      <c r="AG948" s="1035"/>
      <c r="AH948" s="1035"/>
      <c r="AN948" s="1035"/>
      <c r="AV948" s="1035"/>
      <c r="BD948" s="1035"/>
      <c r="BS948" s="1064"/>
      <c r="BT948" s="1035"/>
      <c r="CG948" s="612"/>
      <c r="CI948" s="1035"/>
      <c r="DB948" s="1035"/>
      <c r="DC948" s="1035"/>
      <c r="DG948" s="1035"/>
      <c r="DH948" s="1035"/>
      <c r="DI948" s="1035"/>
      <c r="DJ948" s="1035"/>
      <c r="DK948" s="1035"/>
      <c r="DL948" s="1035"/>
    </row>
    <row r="949" spans="27:116">
      <c r="AA949" s="1035"/>
      <c r="AB949" s="1035"/>
      <c r="AC949" s="1035"/>
      <c r="AD949" s="1035"/>
      <c r="AE949" s="1035"/>
      <c r="AF949" s="1035"/>
      <c r="AG949" s="1035"/>
      <c r="AH949" s="1035"/>
      <c r="AN949" s="1035"/>
      <c r="AV949" s="1035"/>
      <c r="BD949" s="1035"/>
      <c r="BS949" s="1064"/>
      <c r="BT949" s="1035"/>
      <c r="CG949" s="612"/>
      <c r="CI949" s="1035"/>
      <c r="DB949" s="1035"/>
      <c r="DC949" s="1035"/>
      <c r="DG949" s="1035"/>
      <c r="DH949" s="1035"/>
      <c r="DI949" s="1035"/>
      <c r="DJ949" s="1035"/>
      <c r="DK949" s="1035"/>
      <c r="DL949" s="1035"/>
    </row>
    <row r="950" spans="27:116">
      <c r="AA950" s="1035"/>
      <c r="AB950" s="1035"/>
      <c r="AC950" s="1035"/>
      <c r="AD950" s="1035"/>
      <c r="AE950" s="1035"/>
      <c r="AF950" s="1035"/>
      <c r="AG950" s="1035"/>
      <c r="AH950" s="1035"/>
      <c r="AN950" s="1035"/>
      <c r="AV950" s="1035"/>
      <c r="BD950" s="1035"/>
      <c r="BS950" s="1064"/>
      <c r="BT950" s="1035"/>
      <c r="CG950" s="612"/>
      <c r="CI950" s="1035"/>
      <c r="DB950" s="1035"/>
      <c r="DC950" s="1035"/>
      <c r="DG950" s="1035"/>
      <c r="DH950" s="1035"/>
      <c r="DI950" s="1035"/>
      <c r="DJ950" s="1035"/>
      <c r="DK950" s="1035"/>
      <c r="DL950" s="1035"/>
    </row>
    <row r="951" spans="27:116">
      <c r="AA951" s="1035"/>
      <c r="AB951" s="1035"/>
      <c r="AC951" s="1035"/>
      <c r="AD951" s="1035"/>
      <c r="AE951" s="1035"/>
      <c r="AF951" s="1035"/>
      <c r="AG951" s="1035"/>
      <c r="AH951" s="1035"/>
      <c r="AN951" s="1035"/>
      <c r="AV951" s="1035"/>
      <c r="BD951" s="1035"/>
      <c r="BS951" s="1064"/>
      <c r="BT951" s="1035"/>
      <c r="CG951" s="612"/>
      <c r="CI951" s="1035"/>
      <c r="DB951" s="1035"/>
      <c r="DC951" s="1035"/>
      <c r="DG951" s="1035"/>
      <c r="DH951" s="1035"/>
      <c r="DI951" s="1035"/>
      <c r="DJ951" s="1035"/>
      <c r="DK951" s="1035"/>
      <c r="DL951" s="1035"/>
    </row>
    <row r="952" spans="27:116">
      <c r="AA952" s="1035"/>
      <c r="AB952" s="1035"/>
      <c r="AC952" s="1035"/>
      <c r="AD952" s="1035"/>
      <c r="AE952" s="1035"/>
      <c r="AF952" s="1035"/>
      <c r="AG952" s="1035"/>
      <c r="AH952" s="1035"/>
      <c r="AN952" s="1035"/>
      <c r="AV952" s="1035"/>
      <c r="BD952" s="1035"/>
      <c r="BS952" s="1064"/>
      <c r="BT952" s="1035"/>
      <c r="CG952" s="612"/>
      <c r="CI952" s="1035"/>
      <c r="DB952" s="1035"/>
      <c r="DC952" s="1035"/>
      <c r="DG952" s="1035"/>
      <c r="DH952" s="1035"/>
      <c r="DI952" s="1035"/>
      <c r="DJ952" s="1035"/>
      <c r="DK952" s="1035"/>
      <c r="DL952" s="1035"/>
    </row>
    <row r="953" spans="27:116">
      <c r="AA953" s="1035"/>
      <c r="AB953" s="1035"/>
      <c r="AC953" s="1035"/>
      <c r="AD953" s="1035"/>
      <c r="AE953" s="1035"/>
      <c r="AF953" s="1035"/>
      <c r="AG953" s="1035"/>
      <c r="AH953" s="1035"/>
      <c r="AN953" s="1035"/>
      <c r="AV953" s="1035"/>
      <c r="BD953" s="1035"/>
      <c r="BS953" s="1064"/>
      <c r="BT953" s="1035"/>
      <c r="CG953" s="612"/>
      <c r="CI953" s="1035"/>
      <c r="DB953" s="1035"/>
      <c r="DC953" s="1035"/>
      <c r="DG953" s="1035"/>
      <c r="DH953" s="1035"/>
      <c r="DI953" s="1035"/>
      <c r="DJ953" s="1035"/>
      <c r="DK953" s="1035"/>
      <c r="DL953" s="1035"/>
    </row>
    <row r="954" spans="27:116">
      <c r="AA954" s="1035"/>
      <c r="AB954" s="1035"/>
      <c r="AC954" s="1035"/>
      <c r="AD954" s="1035"/>
      <c r="AE954" s="1035"/>
      <c r="AF954" s="1035"/>
      <c r="AG954" s="1035"/>
      <c r="AH954" s="1035"/>
      <c r="AN954" s="1035"/>
      <c r="AV954" s="1035"/>
      <c r="BD954" s="1035"/>
      <c r="BS954" s="1064"/>
      <c r="BT954" s="1035"/>
      <c r="CG954" s="612"/>
      <c r="CI954" s="1035"/>
      <c r="DB954" s="1035"/>
      <c r="DC954" s="1035"/>
      <c r="DG954" s="1035"/>
      <c r="DH954" s="1035"/>
      <c r="DI954" s="1035"/>
      <c r="DJ954" s="1035"/>
      <c r="DK954" s="1035"/>
      <c r="DL954" s="1035"/>
    </row>
    <row r="955" spans="27:116">
      <c r="AA955" s="1035"/>
      <c r="AB955" s="1035"/>
      <c r="AC955" s="1035"/>
      <c r="AD955" s="1035"/>
      <c r="AE955" s="1035"/>
      <c r="AF955" s="1035"/>
      <c r="AG955" s="1035"/>
      <c r="AH955" s="1035"/>
      <c r="AN955" s="1035"/>
      <c r="AV955" s="1035"/>
      <c r="BD955" s="1035"/>
      <c r="BS955" s="1064"/>
      <c r="BT955" s="1035"/>
      <c r="CG955" s="612"/>
      <c r="CI955" s="1035"/>
      <c r="DB955" s="1035"/>
      <c r="DC955" s="1035"/>
      <c r="DG955" s="1035"/>
      <c r="DH955" s="1035"/>
      <c r="DI955" s="1035"/>
      <c r="DJ955" s="1035"/>
      <c r="DK955" s="1035"/>
      <c r="DL955" s="1035"/>
    </row>
    <row r="956" spans="27:116">
      <c r="AA956" s="1035"/>
      <c r="AB956" s="1035"/>
      <c r="AC956" s="1035"/>
      <c r="AD956" s="1035"/>
      <c r="AE956" s="1035"/>
      <c r="AF956" s="1035"/>
      <c r="AG956" s="1035"/>
      <c r="AH956" s="1035"/>
      <c r="AN956" s="1035"/>
      <c r="AV956" s="1035"/>
      <c r="BD956" s="1035"/>
      <c r="BS956" s="1064"/>
      <c r="BT956" s="1035"/>
      <c r="CG956" s="612"/>
      <c r="CI956" s="1035"/>
      <c r="DB956" s="1035"/>
      <c r="DC956" s="1035"/>
      <c r="DG956" s="1035"/>
      <c r="DH956" s="1035"/>
      <c r="DI956" s="1035"/>
      <c r="DJ956" s="1035"/>
      <c r="DK956" s="1035"/>
      <c r="DL956" s="1035"/>
    </row>
    <row r="957" spans="27:116">
      <c r="AA957" s="1035"/>
      <c r="AB957" s="1035"/>
      <c r="AC957" s="1035"/>
      <c r="AD957" s="1035"/>
      <c r="AE957" s="1035"/>
      <c r="AF957" s="1035"/>
      <c r="AG957" s="1035"/>
      <c r="AH957" s="1035"/>
      <c r="AN957" s="1035"/>
      <c r="AV957" s="1035"/>
      <c r="BD957" s="1035"/>
      <c r="BS957" s="1064"/>
      <c r="BT957" s="1035"/>
      <c r="CG957" s="612"/>
      <c r="CI957" s="1035"/>
      <c r="DB957" s="1035"/>
      <c r="DC957" s="1035"/>
      <c r="DG957" s="1035"/>
      <c r="DH957" s="1035"/>
      <c r="DI957" s="1035"/>
      <c r="DJ957" s="1035"/>
      <c r="DK957" s="1035"/>
      <c r="DL957" s="1035"/>
    </row>
    <row r="958" spans="27:116">
      <c r="AA958" s="1035"/>
      <c r="AB958" s="1035"/>
      <c r="AC958" s="1035"/>
      <c r="AD958" s="1035"/>
      <c r="AE958" s="1035"/>
      <c r="AF958" s="1035"/>
      <c r="AG958" s="1035"/>
      <c r="AH958" s="1035"/>
      <c r="AN958" s="1035"/>
      <c r="AV958" s="1035"/>
      <c r="BD958" s="1035"/>
      <c r="BS958" s="1064"/>
      <c r="BT958" s="1035"/>
      <c r="CG958" s="612"/>
      <c r="CI958" s="1035"/>
      <c r="DB958" s="1035"/>
      <c r="DC958" s="1035"/>
      <c r="DG958" s="1035"/>
      <c r="DH958" s="1035"/>
      <c r="DI958" s="1035"/>
      <c r="DJ958" s="1035"/>
      <c r="DK958" s="1035"/>
      <c r="DL958" s="1035"/>
    </row>
    <row r="959" spans="27:116">
      <c r="AA959" s="1035"/>
      <c r="AB959" s="1035"/>
      <c r="AC959" s="1035"/>
      <c r="AD959" s="1035"/>
      <c r="AE959" s="1035"/>
      <c r="AF959" s="1035"/>
      <c r="AG959" s="1035"/>
      <c r="AH959" s="1035"/>
      <c r="AN959" s="1035"/>
      <c r="AV959" s="1035"/>
      <c r="BD959" s="1035"/>
      <c r="BS959" s="1064"/>
      <c r="BT959" s="1035"/>
      <c r="CG959" s="612"/>
      <c r="CI959" s="1035"/>
      <c r="DB959" s="1035"/>
      <c r="DC959" s="1035"/>
      <c r="DG959" s="1035"/>
      <c r="DH959" s="1035"/>
      <c r="DI959" s="1035"/>
      <c r="DJ959" s="1035"/>
      <c r="DK959" s="1035"/>
      <c r="DL959" s="1035"/>
    </row>
    <row r="960" spans="27:116">
      <c r="AA960" s="1035"/>
      <c r="AB960" s="1035"/>
      <c r="AC960" s="1035"/>
      <c r="AD960" s="1035"/>
      <c r="AE960" s="1035"/>
      <c r="AF960" s="1035"/>
      <c r="AG960" s="1035"/>
      <c r="AH960" s="1035"/>
      <c r="AN960" s="1035"/>
      <c r="AV960" s="1035"/>
      <c r="BD960" s="1035"/>
      <c r="BS960" s="1064"/>
      <c r="BT960" s="1035"/>
      <c r="CG960" s="612"/>
      <c r="CI960" s="1035"/>
      <c r="DB960" s="1035"/>
      <c r="DC960" s="1035"/>
      <c r="DG960" s="1035"/>
      <c r="DH960" s="1035"/>
      <c r="DI960" s="1035"/>
      <c r="DJ960" s="1035"/>
      <c r="DK960" s="1035"/>
      <c r="DL960" s="1035"/>
    </row>
    <row r="961" spans="27:116">
      <c r="AA961" s="1035"/>
      <c r="AB961" s="1035"/>
      <c r="AC961" s="1035"/>
      <c r="AD961" s="1035"/>
      <c r="AE961" s="1035"/>
      <c r="AF961" s="1035"/>
      <c r="AG961" s="1035"/>
      <c r="AH961" s="1035"/>
      <c r="AN961" s="1035"/>
      <c r="AV961" s="1035"/>
      <c r="BD961" s="1035"/>
      <c r="BS961" s="1064"/>
      <c r="BT961" s="1035"/>
      <c r="CG961" s="612"/>
      <c r="CI961" s="1035"/>
      <c r="DB961" s="1035"/>
      <c r="DC961" s="1035"/>
      <c r="DG961" s="1035"/>
      <c r="DH961" s="1035"/>
      <c r="DI961" s="1035"/>
      <c r="DJ961" s="1035"/>
      <c r="DK961" s="1035"/>
      <c r="DL961" s="1035"/>
    </row>
    <row r="962" spans="27:116">
      <c r="AA962" s="1035"/>
      <c r="AB962" s="1035"/>
      <c r="AC962" s="1035"/>
      <c r="AD962" s="1035"/>
      <c r="AE962" s="1035"/>
      <c r="AF962" s="1035"/>
      <c r="AG962" s="1035"/>
      <c r="AH962" s="1035"/>
      <c r="AN962" s="1035"/>
      <c r="AV962" s="1035"/>
      <c r="BD962" s="1035"/>
      <c r="BS962" s="1064"/>
      <c r="BT962" s="1035"/>
      <c r="CG962" s="612"/>
      <c r="CI962" s="1035"/>
      <c r="DB962" s="1035"/>
      <c r="DC962" s="1035"/>
      <c r="DG962" s="1035"/>
      <c r="DH962" s="1035"/>
      <c r="DI962" s="1035"/>
      <c r="DJ962" s="1035"/>
      <c r="DK962" s="1035"/>
      <c r="DL962" s="1035"/>
    </row>
    <row r="963" spans="27:116">
      <c r="AA963" s="1035"/>
      <c r="AB963" s="1035"/>
      <c r="AC963" s="1035"/>
      <c r="AD963" s="1035"/>
      <c r="AE963" s="1035"/>
      <c r="AF963" s="1035"/>
      <c r="AG963" s="1035"/>
      <c r="AH963" s="1035"/>
      <c r="AN963" s="1035"/>
      <c r="AV963" s="1035"/>
      <c r="BD963" s="1035"/>
      <c r="BS963" s="1064"/>
      <c r="BT963" s="1035"/>
      <c r="CG963" s="612"/>
      <c r="CI963" s="1035"/>
      <c r="DB963" s="1035"/>
      <c r="DC963" s="1035"/>
      <c r="DG963" s="1035"/>
      <c r="DH963" s="1035"/>
      <c r="DI963" s="1035"/>
      <c r="DJ963" s="1035"/>
      <c r="DK963" s="1035"/>
      <c r="DL963" s="1035"/>
    </row>
    <row r="964" spans="27:116">
      <c r="AA964" s="1035"/>
      <c r="AB964" s="1035"/>
      <c r="AC964" s="1035"/>
      <c r="AD964" s="1035"/>
      <c r="AE964" s="1035"/>
      <c r="AF964" s="1035"/>
      <c r="AG964" s="1035"/>
      <c r="AH964" s="1035"/>
      <c r="AN964" s="1035"/>
      <c r="AV964" s="1035"/>
      <c r="BD964" s="1035"/>
      <c r="BS964" s="1064"/>
      <c r="BT964" s="1035"/>
      <c r="CG964" s="612"/>
      <c r="CI964" s="1035"/>
      <c r="DB964" s="1035"/>
      <c r="DC964" s="1035"/>
      <c r="DG964" s="1035"/>
      <c r="DH964" s="1035"/>
      <c r="DI964" s="1035"/>
      <c r="DJ964" s="1035"/>
      <c r="DK964" s="1035"/>
      <c r="DL964" s="1035"/>
    </row>
    <row r="965" spans="27:116">
      <c r="AA965" s="1035"/>
      <c r="AB965" s="1035"/>
      <c r="AC965" s="1035"/>
      <c r="AD965" s="1035"/>
      <c r="AE965" s="1035"/>
      <c r="AF965" s="1035"/>
      <c r="AG965" s="1035"/>
      <c r="AH965" s="1035"/>
      <c r="AN965" s="1035"/>
      <c r="AV965" s="1035"/>
      <c r="BD965" s="1035"/>
      <c r="BS965" s="1064"/>
      <c r="BT965" s="1035"/>
      <c r="CG965" s="612"/>
      <c r="CI965" s="1035"/>
      <c r="DB965" s="1035"/>
      <c r="DC965" s="1035"/>
      <c r="DG965" s="1035"/>
      <c r="DH965" s="1035"/>
      <c r="DI965" s="1035"/>
      <c r="DJ965" s="1035"/>
      <c r="DK965" s="1035"/>
      <c r="DL965" s="1035"/>
    </row>
    <row r="966" spans="27:116">
      <c r="AA966" s="1035"/>
      <c r="AB966" s="1035"/>
      <c r="AC966" s="1035"/>
      <c r="AD966" s="1035"/>
      <c r="AE966" s="1035"/>
      <c r="AF966" s="1035"/>
      <c r="AG966" s="1035"/>
      <c r="AH966" s="1035"/>
      <c r="AN966" s="1035"/>
      <c r="AV966" s="1035"/>
      <c r="BD966" s="1035"/>
      <c r="BS966" s="1064"/>
      <c r="BT966" s="1035"/>
      <c r="CG966" s="612"/>
      <c r="CI966" s="1035"/>
      <c r="DB966" s="1035"/>
      <c r="DC966" s="1035"/>
      <c r="DG966" s="1035"/>
      <c r="DH966" s="1035"/>
      <c r="DI966" s="1035"/>
      <c r="DJ966" s="1035"/>
      <c r="DK966" s="1035"/>
      <c r="DL966" s="1035"/>
    </row>
    <row r="967" spans="27:116">
      <c r="AA967" s="1035"/>
      <c r="AB967" s="1035"/>
      <c r="AC967" s="1035"/>
      <c r="AD967" s="1035"/>
      <c r="AE967" s="1035"/>
      <c r="AF967" s="1035"/>
      <c r="AG967" s="1035"/>
      <c r="AH967" s="1035"/>
      <c r="AN967" s="1035"/>
      <c r="AV967" s="1035"/>
      <c r="BD967" s="1035"/>
      <c r="BS967" s="1064"/>
      <c r="BT967" s="1035"/>
      <c r="CG967" s="612"/>
      <c r="CI967" s="1035"/>
      <c r="DB967" s="1035"/>
      <c r="DC967" s="1035"/>
      <c r="DG967" s="1035"/>
      <c r="DH967" s="1035"/>
      <c r="DI967" s="1035"/>
      <c r="DJ967" s="1035"/>
      <c r="DK967" s="1035"/>
      <c r="DL967" s="1035"/>
    </row>
    <row r="968" spans="27:116">
      <c r="AA968" s="1035"/>
      <c r="AB968" s="1035"/>
      <c r="AC968" s="1035"/>
      <c r="AD968" s="1035"/>
      <c r="AE968" s="1035"/>
      <c r="AF968" s="1035"/>
      <c r="AG968" s="1035"/>
      <c r="AH968" s="1035"/>
      <c r="AN968" s="1035"/>
      <c r="AV968" s="1035"/>
      <c r="BD968" s="1035"/>
      <c r="BS968" s="1064"/>
      <c r="BT968" s="1035"/>
      <c r="CG968" s="612"/>
      <c r="CI968" s="1035"/>
      <c r="DB968" s="1035"/>
      <c r="DC968" s="1035"/>
      <c r="DG968" s="1035"/>
      <c r="DH968" s="1035"/>
      <c r="DI968" s="1035"/>
      <c r="DJ968" s="1035"/>
      <c r="DK968" s="1035"/>
      <c r="DL968" s="1035"/>
    </row>
    <row r="969" spans="27:116">
      <c r="AA969" s="1035"/>
      <c r="AB969" s="1035"/>
      <c r="AC969" s="1035"/>
      <c r="AD969" s="1035"/>
      <c r="AE969" s="1035"/>
      <c r="AF969" s="1035"/>
      <c r="AG969" s="1035"/>
      <c r="AH969" s="1035"/>
      <c r="AN969" s="1035"/>
      <c r="AV969" s="1035"/>
      <c r="BD969" s="1035"/>
      <c r="BS969" s="1064"/>
      <c r="BT969" s="1035"/>
      <c r="CG969" s="612"/>
      <c r="CI969" s="1035"/>
      <c r="DB969" s="1035"/>
      <c r="DC969" s="1035"/>
      <c r="DG969" s="1035"/>
      <c r="DH969" s="1035"/>
      <c r="DI969" s="1035"/>
      <c r="DJ969" s="1035"/>
      <c r="DK969" s="1035"/>
      <c r="DL969" s="1035"/>
    </row>
    <row r="970" spans="27:116">
      <c r="AA970" s="1035"/>
      <c r="AB970" s="1035"/>
      <c r="AC970" s="1035"/>
      <c r="AD970" s="1035"/>
      <c r="AE970" s="1035"/>
      <c r="AF970" s="1035"/>
      <c r="AG970" s="1035"/>
      <c r="AH970" s="1035"/>
      <c r="AN970" s="1035"/>
      <c r="AV970" s="1035"/>
      <c r="BD970" s="1035"/>
      <c r="BS970" s="1064"/>
      <c r="BT970" s="1035"/>
      <c r="CG970" s="612"/>
      <c r="CI970" s="1035"/>
      <c r="DB970" s="1035"/>
      <c r="DC970" s="1035"/>
      <c r="DG970" s="1035"/>
      <c r="DH970" s="1035"/>
      <c r="DI970" s="1035"/>
      <c r="DJ970" s="1035"/>
      <c r="DK970" s="1035"/>
      <c r="DL970" s="1035"/>
    </row>
    <row r="971" spans="27:116">
      <c r="AA971" s="1035"/>
      <c r="AB971" s="1035"/>
      <c r="AC971" s="1035"/>
      <c r="AD971" s="1035"/>
      <c r="AE971" s="1035"/>
      <c r="AF971" s="1035"/>
      <c r="AG971" s="1035"/>
      <c r="AH971" s="1035"/>
      <c r="AN971" s="1035"/>
      <c r="AV971" s="1035"/>
      <c r="BD971" s="1035"/>
      <c r="BS971" s="1064"/>
      <c r="BT971" s="1035"/>
      <c r="CG971" s="612"/>
      <c r="CI971" s="1035"/>
      <c r="DB971" s="1035"/>
      <c r="DC971" s="1035"/>
      <c r="DG971" s="1035"/>
      <c r="DH971" s="1035"/>
      <c r="DI971" s="1035"/>
      <c r="DJ971" s="1035"/>
      <c r="DK971" s="1035"/>
      <c r="DL971" s="1035"/>
    </row>
    <row r="972" spans="27:116">
      <c r="AA972" s="1035"/>
      <c r="AB972" s="1035"/>
      <c r="AC972" s="1035"/>
      <c r="AD972" s="1035"/>
      <c r="AE972" s="1035"/>
      <c r="AF972" s="1035"/>
      <c r="AG972" s="1035"/>
      <c r="AH972" s="1035"/>
      <c r="AN972" s="1035"/>
      <c r="AV972" s="1035"/>
      <c r="BD972" s="1035"/>
      <c r="BS972" s="1064"/>
      <c r="BT972" s="1035"/>
      <c r="CG972" s="612"/>
      <c r="CI972" s="1035"/>
      <c r="DB972" s="1035"/>
      <c r="DC972" s="1035"/>
      <c r="DG972" s="1035"/>
      <c r="DH972" s="1035"/>
      <c r="DI972" s="1035"/>
      <c r="DJ972" s="1035"/>
      <c r="DK972" s="1035"/>
      <c r="DL972" s="1035"/>
    </row>
    <row r="973" spans="27:116">
      <c r="AA973" s="1035"/>
      <c r="AB973" s="1035"/>
      <c r="AC973" s="1035"/>
      <c r="AD973" s="1035"/>
      <c r="AE973" s="1035"/>
      <c r="AF973" s="1035"/>
      <c r="AG973" s="1035"/>
      <c r="AH973" s="1035"/>
      <c r="AN973" s="1035"/>
      <c r="AV973" s="1035"/>
      <c r="BD973" s="1035"/>
      <c r="BS973" s="1064"/>
      <c r="BT973" s="1035"/>
      <c r="CG973" s="612"/>
      <c r="CI973" s="1035"/>
      <c r="DB973" s="1035"/>
      <c r="DC973" s="1035"/>
      <c r="DG973" s="1035"/>
      <c r="DH973" s="1035"/>
      <c r="DI973" s="1035"/>
      <c r="DJ973" s="1035"/>
      <c r="DK973" s="1035"/>
      <c r="DL973" s="1035"/>
    </row>
    <row r="974" spans="27:116">
      <c r="AA974" s="1035"/>
      <c r="AB974" s="1035"/>
      <c r="AC974" s="1035"/>
      <c r="AD974" s="1035"/>
      <c r="AE974" s="1035"/>
      <c r="AF974" s="1035"/>
      <c r="AG974" s="1035"/>
      <c r="AH974" s="1035"/>
      <c r="AN974" s="1035"/>
      <c r="AV974" s="1035"/>
      <c r="BD974" s="1035"/>
      <c r="BS974" s="1064"/>
      <c r="BT974" s="1035"/>
      <c r="CG974" s="612"/>
      <c r="CI974" s="1035"/>
      <c r="DB974" s="1035"/>
      <c r="DC974" s="1035"/>
      <c r="DG974" s="1035"/>
      <c r="DH974" s="1035"/>
      <c r="DI974" s="1035"/>
      <c r="DJ974" s="1035"/>
      <c r="DK974" s="1035"/>
      <c r="DL974" s="1035"/>
    </row>
    <row r="975" spans="27:116">
      <c r="AA975" s="1035"/>
      <c r="AB975" s="1035"/>
      <c r="AC975" s="1035"/>
      <c r="AD975" s="1035"/>
      <c r="AE975" s="1035"/>
      <c r="AF975" s="1035"/>
      <c r="AG975" s="1035"/>
      <c r="AH975" s="1035"/>
      <c r="AN975" s="1035"/>
      <c r="AV975" s="1035"/>
      <c r="BD975" s="1035"/>
      <c r="BS975" s="1064"/>
      <c r="BT975" s="1035"/>
      <c r="CG975" s="612"/>
      <c r="CI975" s="1035"/>
      <c r="DB975" s="1035"/>
      <c r="DC975" s="1035"/>
      <c r="DG975" s="1035"/>
      <c r="DH975" s="1035"/>
      <c r="DI975" s="1035"/>
      <c r="DJ975" s="1035"/>
      <c r="DK975" s="1035"/>
      <c r="DL975" s="1035"/>
    </row>
    <row r="976" spans="27:116">
      <c r="AA976" s="1035"/>
      <c r="AB976" s="1035"/>
      <c r="AC976" s="1035"/>
      <c r="AD976" s="1035"/>
      <c r="AE976" s="1035"/>
      <c r="AF976" s="1035"/>
      <c r="AG976" s="1035"/>
      <c r="AH976" s="1035"/>
      <c r="AN976" s="1035"/>
      <c r="AV976" s="1035"/>
      <c r="BD976" s="1035"/>
      <c r="BS976" s="1064"/>
      <c r="BT976" s="1035"/>
      <c r="CG976" s="612"/>
      <c r="CI976" s="1035"/>
      <c r="DB976" s="1035"/>
      <c r="DC976" s="1035"/>
      <c r="DG976" s="1035"/>
      <c r="DH976" s="1035"/>
      <c r="DI976" s="1035"/>
      <c r="DJ976" s="1035"/>
      <c r="DK976" s="1035"/>
      <c r="DL976" s="1035"/>
    </row>
    <row r="977" spans="27:116">
      <c r="AA977" s="1035"/>
      <c r="AB977" s="1035"/>
      <c r="AC977" s="1035"/>
      <c r="AD977" s="1035"/>
      <c r="AE977" s="1035"/>
      <c r="AF977" s="1035"/>
      <c r="AG977" s="1035"/>
      <c r="AH977" s="1035"/>
      <c r="AN977" s="1035"/>
      <c r="AV977" s="1035"/>
      <c r="BD977" s="1035"/>
      <c r="BS977" s="1064"/>
      <c r="BT977" s="1035"/>
      <c r="CG977" s="612"/>
      <c r="CI977" s="1035"/>
      <c r="DB977" s="1035"/>
      <c r="DC977" s="1035"/>
      <c r="DG977" s="1035"/>
      <c r="DH977" s="1035"/>
      <c r="DI977" s="1035"/>
      <c r="DJ977" s="1035"/>
      <c r="DK977" s="1035"/>
      <c r="DL977" s="1035"/>
    </row>
    <row r="978" spans="27:116">
      <c r="AA978" s="1035"/>
      <c r="AB978" s="1035"/>
      <c r="AC978" s="1035"/>
      <c r="AD978" s="1035"/>
      <c r="AE978" s="1035"/>
      <c r="AF978" s="1035"/>
      <c r="AG978" s="1035"/>
      <c r="AH978" s="1035"/>
      <c r="AN978" s="1035"/>
      <c r="AV978" s="1035"/>
      <c r="BD978" s="1035"/>
      <c r="BS978" s="1064"/>
      <c r="BT978" s="1035"/>
      <c r="CG978" s="612"/>
      <c r="CI978" s="1035"/>
      <c r="DB978" s="1035"/>
      <c r="DC978" s="1035"/>
      <c r="DG978" s="1035"/>
      <c r="DH978" s="1035"/>
      <c r="DI978" s="1035"/>
      <c r="DJ978" s="1035"/>
      <c r="DK978" s="1035"/>
      <c r="DL978" s="1035"/>
    </row>
    <row r="979" spans="27:116">
      <c r="AA979" s="1035"/>
      <c r="AB979" s="1035"/>
      <c r="AC979" s="1035"/>
      <c r="AD979" s="1035"/>
      <c r="AE979" s="1035"/>
      <c r="AF979" s="1035"/>
      <c r="AG979" s="1035"/>
      <c r="AH979" s="1035"/>
      <c r="AN979" s="1035"/>
      <c r="AV979" s="1035"/>
      <c r="BD979" s="1035"/>
      <c r="BS979" s="1064"/>
      <c r="BT979" s="1035"/>
      <c r="CG979" s="612"/>
      <c r="CI979" s="1035"/>
      <c r="DB979" s="1035"/>
      <c r="DC979" s="1035"/>
      <c r="DG979" s="1035"/>
      <c r="DH979" s="1035"/>
      <c r="DI979" s="1035"/>
      <c r="DJ979" s="1035"/>
      <c r="DK979" s="1035"/>
      <c r="DL979" s="1035"/>
    </row>
    <row r="980" spans="27:116">
      <c r="AA980" s="1035"/>
      <c r="AB980" s="1035"/>
      <c r="AC980" s="1035"/>
      <c r="AD980" s="1035"/>
      <c r="AE980" s="1035"/>
      <c r="AF980" s="1035"/>
      <c r="AG980" s="1035"/>
      <c r="AH980" s="1035"/>
      <c r="AN980" s="1035"/>
      <c r="AV980" s="1035"/>
      <c r="BD980" s="1035"/>
      <c r="BS980" s="1064"/>
      <c r="BT980" s="1035"/>
      <c r="CG980" s="612"/>
      <c r="CI980" s="1035"/>
      <c r="DB980" s="1035"/>
      <c r="DC980" s="1035"/>
      <c r="DG980" s="1035"/>
      <c r="DH980" s="1035"/>
      <c r="DI980" s="1035"/>
      <c r="DJ980" s="1035"/>
      <c r="DK980" s="1035"/>
      <c r="DL980" s="1035"/>
    </row>
    <row r="981" spans="27:116">
      <c r="AA981" s="1035"/>
      <c r="AB981" s="1035"/>
      <c r="AC981" s="1035"/>
      <c r="AD981" s="1035"/>
      <c r="AE981" s="1035"/>
      <c r="AF981" s="1035"/>
      <c r="AG981" s="1035"/>
      <c r="AH981" s="1035"/>
      <c r="AN981" s="1035"/>
      <c r="AV981" s="1035"/>
      <c r="BD981" s="1035"/>
      <c r="BS981" s="1064"/>
      <c r="BT981" s="1035"/>
      <c r="CG981" s="612"/>
      <c r="CI981" s="1035"/>
      <c r="DB981" s="1035"/>
      <c r="DC981" s="1035"/>
      <c r="DG981" s="1035"/>
      <c r="DH981" s="1035"/>
      <c r="DI981" s="1035"/>
      <c r="DJ981" s="1035"/>
      <c r="DK981" s="1035"/>
      <c r="DL981" s="1035"/>
    </row>
    <row r="982" spans="27:116">
      <c r="AA982" s="1035"/>
      <c r="AB982" s="1035"/>
      <c r="AC982" s="1035"/>
      <c r="AD982" s="1035"/>
      <c r="AE982" s="1035"/>
      <c r="AF982" s="1035"/>
      <c r="AG982" s="1035"/>
      <c r="AH982" s="1035"/>
      <c r="AN982" s="1035"/>
      <c r="AV982" s="1035"/>
      <c r="BD982" s="1035"/>
      <c r="BS982" s="1064"/>
      <c r="BT982" s="1035"/>
      <c r="CG982" s="612"/>
      <c r="CI982" s="1035"/>
      <c r="DB982" s="1035"/>
      <c r="DC982" s="1035"/>
      <c r="DG982" s="1035"/>
      <c r="DH982" s="1035"/>
      <c r="DI982" s="1035"/>
      <c r="DJ982" s="1035"/>
      <c r="DK982" s="1035"/>
      <c r="DL982" s="1035"/>
    </row>
    <row r="983" spans="27:116">
      <c r="AA983" s="1035"/>
      <c r="AB983" s="1035"/>
      <c r="AC983" s="1035"/>
      <c r="AD983" s="1035"/>
      <c r="AE983" s="1035"/>
      <c r="AF983" s="1035"/>
      <c r="AG983" s="1035"/>
      <c r="AH983" s="1035"/>
      <c r="AN983" s="1035"/>
      <c r="AV983" s="1035"/>
      <c r="BD983" s="1035"/>
      <c r="BS983" s="1064"/>
      <c r="BT983" s="1035"/>
      <c r="CG983" s="612"/>
      <c r="CI983" s="1035"/>
      <c r="DB983" s="1035"/>
      <c r="DC983" s="1035"/>
      <c r="DG983" s="1035"/>
      <c r="DH983" s="1035"/>
      <c r="DI983" s="1035"/>
      <c r="DJ983" s="1035"/>
      <c r="DK983" s="1035"/>
      <c r="DL983" s="1035"/>
    </row>
    <row r="984" spans="27:116">
      <c r="AA984" s="1035"/>
      <c r="AB984" s="1035"/>
      <c r="AC984" s="1035"/>
      <c r="AD984" s="1035"/>
      <c r="AE984" s="1035"/>
      <c r="AF984" s="1035"/>
      <c r="AG984" s="1035"/>
      <c r="AH984" s="1035"/>
      <c r="AN984" s="1035"/>
      <c r="AV984" s="1035"/>
      <c r="BD984" s="1035"/>
      <c r="BS984" s="1064"/>
      <c r="BT984" s="1035"/>
      <c r="CG984" s="612"/>
      <c r="CI984" s="1035"/>
      <c r="DB984" s="1035"/>
      <c r="DC984" s="1035"/>
      <c r="DG984" s="1035"/>
      <c r="DH984" s="1035"/>
      <c r="DI984" s="1035"/>
      <c r="DJ984" s="1035"/>
      <c r="DK984" s="1035"/>
      <c r="DL984" s="1035"/>
    </row>
    <row r="985" spans="27:116">
      <c r="AA985" s="1035"/>
      <c r="AB985" s="1035"/>
      <c r="AC985" s="1035"/>
      <c r="AD985" s="1035"/>
      <c r="AE985" s="1035"/>
      <c r="AF985" s="1035"/>
      <c r="AG985" s="1035"/>
      <c r="AH985" s="1035"/>
      <c r="AN985" s="1035"/>
      <c r="AV985" s="1035"/>
      <c r="BD985" s="1035"/>
      <c r="BS985" s="1064"/>
      <c r="BT985" s="1035"/>
      <c r="CG985" s="612"/>
      <c r="CI985" s="1035"/>
      <c r="DB985" s="1035"/>
      <c r="DC985" s="1035"/>
      <c r="DG985" s="1035"/>
      <c r="DH985" s="1035"/>
      <c r="DI985" s="1035"/>
      <c r="DJ985" s="1035"/>
      <c r="DK985" s="1035"/>
      <c r="DL985" s="1035"/>
    </row>
    <row r="986" spans="27:116">
      <c r="AA986" s="1035"/>
      <c r="AB986" s="1035"/>
      <c r="AC986" s="1035"/>
      <c r="AD986" s="1035"/>
      <c r="AE986" s="1035"/>
      <c r="AF986" s="1035"/>
      <c r="AG986" s="1035"/>
      <c r="AH986" s="1035"/>
      <c r="AN986" s="1035"/>
      <c r="AV986" s="1035"/>
      <c r="BD986" s="1035"/>
      <c r="BS986" s="1064"/>
      <c r="BT986" s="1035"/>
      <c r="CG986" s="612"/>
      <c r="CI986" s="1035"/>
      <c r="DB986" s="1035"/>
      <c r="DC986" s="1035"/>
      <c r="DG986" s="1035"/>
      <c r="DH986" s="1035"/>
      <c r="DI986" s="1035"/>
      <c r="DJ986" s="1035"/>
      <c r="DK986" s="1035"/>
      <c r="DL986" s="1035"/>
    </row>
    <row r="987" spans="27:116">
      <c r="AA987" s="1035"/>
      <c r="AB987" s="1035"/>
      <c r="AC987" s="1035"/>
      <c r="AD987" s="1035"/>
      <c r="AE987" s="1035"/>
      <c r="AF987" s="1035"/>
      <c r="AG987" s="1035"/>
      <c r="AH987" s="1035"/>
      <c r="AN987" s="1035"/>
      <c r="AV987" s="1035"/>
      <c r="BD987" s="1035"/>
      <c r="BS987" s="1064"/>
      <c r="BT987" s="1035"/>
      <c r="CG987" s="612"/>
      <c r="CI987" s="1035"/>
      <c r="DB987" s="1035"/>
      <c r="DC987" s="1035"/>
      <c r="DG987" s="1035"/>
      <c r="DH987" s="1035"/>
      <c r="DI987" s="1035"/>
      <c r="DJ987" s="1035"/>
      <c r="DK987" s="1035"/>
      <c r="DL987" s="1035"/>
    </row>
    <row r="988" spans="27:116">
      <c r="AA988" s="1035"/>
      <c r="AB988" s="1035"/>
      <c r="AC988" s="1035"/>
      <c r="AD988" s="1035"/>
      <c r="AE988" s="1035"/>
      <c r="AF988" s="1035"/>
      <c r="AG988" s="1035"/>
      <c r="AH988" s="1035"/>
      <c r="AN988" s="1035"/>
      <c r="AV988" s="1035"/>
      <c r="BD988" s="1035"/>
      <c r="BS988" s="1064"/>
      <c r="BT988" s="1035"/>
      <c r="CG988" s="612"/>
      <c r="CI988" s="1035"/>
      <c r="DB988" s="1035"/>
      <c r="DC988" s="1035"/>
      <c r="DG988" s="1035"/>
      <c r="DH988" s="1035"/>
      <c r="DI988" s="1035"/>
      <c r="DJ988" s="1035"/>
      <c r="DK988" s="1035"/>
      <c r="DL988" s="1035"/>
    </row>
    <row r="989" spans="27:116">
      <c r="AA989" s="1035"/>
      <c r="AB989" s="1035"/>
      <c r="AC989" s="1035"/>
      <c r="AD989" s="1035"/>
      <c r="AE989" s="1035"/>
      <c r="AF989" s="1035"/>
      <c r="AG989" s="1035"/>
      <c r="AH989" s="1035"/>
      <c r="AN989" s="1035"/>
      <c r="AV989" s="1035"/>
      <c r="BD989" s="1035"/>
      <c r="BS989" s="1064"/>
      <c r="BT989" s="1035"/>
      <c r="CG989" s="612"/>
      <c r="CI989" s="1035"/>
      <c r="DB989" s="1035"/>
      <c r="DC989" s="1035"/>
      <c r="DG989" s="1035"/>
      <c r="DH989" s="1035"/>
      <c r="DI989" s="1035"/>
      <c r="DJ989" s="1035"/>
      <c r="DK989" s="1035"/>
      <c r="DL989" s="1035"/>
    </row>
    <row r="990" spans="27:116">
      <c r="AA990" s="1035"/>
      <c r="AB990" s="1035"/>
      <c r="AC990" s="1035"/>
      <c r="AD990" s="1035"/>
      <c r="AE990" s="1035"/>
      <c r="AF990" s="1035"/>
      <c r="AG990" s="1035"/>
      <c r="AH990" s="1035"/>
      <c r="AN990" s="1035"/>
      <c r="AV990" s="1035"/>
      <c r="BD990" s="1035"/>
      <c r="BS990" s="1064"/>
      <c r="BT990" s="1035"/>
      <c r="CG990" s="612"/>
      <c r="CI990" s="1035"/>
      <c r="DB990" s="1035"/>
      <c r="DC990" s="1035"/>
      <c r="DG990" s="1035"/>
      <c r="DH990" s="1035"/>
      <c r="DI990" s="1035"/>
      <c r="DJ990" s="1035"/>
      <c r="DK990" s="1035"/>
      <c r="DL990" s="1035"/>
    </row>
    <row r="991" spans="27:116">
      <c r="AA991" s="1035"/>
      <c r="AB991" s="1035"/>
      <c r="AC991" s="1035"/>
      <c r="AD991" s="1035"/>
      <c r="AE991" s="1035"/>
      <c r="AF991" s="1035"/>
      <c r="AG991" s="1035"/>
      <c r="AH991" s="1035"/>
      <c r="AN991" s="1035"/>
      <c r="AV991" s="1035"/>
      <c r="BD991" s="1035"/>
      <c r="BS991" s="1064"/>
      <c r="BT991" s="1035"/>
      <c r="CG991" s="612"/>
      <c r="CI991" s="1035"/>
      <c r="DB991" s="1035"/>
      <c r="DC991" s="1035"/>
      <c r="DG991" s="1035"/>
      <c r="DH991" s="1035"/>
      <c r="DI991" s="1035"/>
      <c r="DJ991" s="1035"/>
      <c r="DK991" s="1035"/>
      <c r="DL991" s="1035"/>
    </row>
    <row r="992" spans="27:116">
      <c r="AA992" s="1035"/>
      <c r="AB992" s="1035"/>
      <c r="AC992" s="1035"/>
      <c r="AD992" s="1035"/>
      <c r="AE992" s="1035"/>
      <c r="AF992" s="1035"/>
      <c r="AG992" s="1035"/>
      <c r="AH992" s="1035"/>
      <c r="AN992" s="1035"/>
      <c r="AV992" s="1035"/>
      <c r="BD992" s="1035"/>
      <c r="BS992" s="1064"/>
      <c r="BT992" s="1035"/>
      <c r="CG992" s="612"/>
      <c r="CI992" s="1035"/>
      <c r="DB992" s="1035"/>
      <c r="DC992" s="1035"/>
      <c r="DG992" s="1035"/>
      <c r="DH992" s="1035"/>
      <c r="DI992" s="1035"/>
      <c r="DJ992" s="1035"/>
      <c r="DK992" s="1035"/>
      <c r="DL992" s="1035"/>
    </row>
    <row r="993" spans="27:116">
      <c r="AA993" s="1035"/>
      <c r="AB993" s="1035"/>
      <c r="AC993" s="1035"/>
      <c r="AD993" s="1035"/>
      <c r="AE993" s="1035"/>
      <c r="AF993" s="1035"/>
      <c r="AG993" s="1035"/>
      <c r="AH993" s="1035"/>
      <c r="AN993" s="1035"/>
      <c r="AV993" s="1035"/>
      <c r="BD993" s="1035"/>
      <c r="BS993" s="1064"/>
      <c r="BT993" s="1035"/>
      <c r="CG993" s="612"/>
      <c r="CI993" s="1035"/>
      <c r="DB993" s="1035"/>
      <c r="DC993" s="1035"/>
      <c r="DG993" s="1035"/>
      <c r="DH993" s="1035"/>
      <c r="DI993" s="1035"/>
      <c r="DJ993" s="1035"/>
      <c r="DK993" s="1035"/>
      <c r="DL993" s="1035"/>
    </row>
    <row r="994" spans="27:116">
      <c r="AA994" s="1035"/>
      <c r="AB994" s="1035"/>
      <c r="AC994" s="1035"/>
      <c r="AD994" s="1035"/>
      <c r="AE994" s="1035"/>
      <c r="AF994" s="1035"/>
      <c r="AG994" s="1035"/>
      <c r="AH994" s="1035"/>
      <c r="AN994" s="1035"/>
      <c r="AV994" s="1035"/>
      <c r="BD994" s="1035"/>
      <c r="BS994" s="1064"/>
      <c r="BT994" s="1035"/>
      <c r="CG994" s="612"/>
      <c r="CI994" s="1035"/>
      <c r="DB994" s="1035"/>
      <c r="DC994" s="1035"/>
      <c r="DG994" s="1035"/>
      <c r="DH994" s="1035"/>
      <c r="DI994" s="1035"/>
      <c r="DJ994" s="1035"/>
      <c r="DK994" s="1035"/>
      <c r="DL994" s="1035"/>
    </row>
    <row r="995" spans="27:116">
      <c r="AA995" s="1035"/>
      <c r="AB995" s="1035"/>
      <c r="AC995" s="1035"/>
      <c r="AD995" s="1035"/>
      <c r="AE995" s="1035"/>
      <c r="AF995" s="1035"/>
      <c r="AG995" s="1035"/>
      <c r="AH995" s="1035"/>
      <c r="AN995" s="1035"/>
      <c r="AV995" s="1035"/>
      <c r="BD995" s="1035"/>
      <c r="BS995" s="1064"/>
      <c r="BT995" s="1035"/>
      <c r="CG995" s="612"/>
      <c r="CI995" s="1035"/>
      <c r="DB995" s="1035"/>
      <c r="DC995" s="1035"/>
      <c r="DG995" s="1035"/>
      <c r="DH995" s="1035"/>
      <c r="DI995" s="1035"/>
      <c r="DJ995" s="1035"/>
      <c r="DK995" s="1035"/>
      <c r="DL995" s="1035"/>
    </row>
    <row r="996" spans="27:116">
      <c r="AA996" s="1035"/>
      <c r="AB996" s="1035"/>
      <c r="AC996" s="1035"/>
      <c r="AD996" s="1035"/>
      <c r="AE996" s="1035"/>
      <c r="AF996" s="1035"/>
      <c r="AG996" s="1035"/>
      <c r="AH996" s="1035"/>
      <c r="AN996" s="1035"/>
      <c r="AV996" s="1035"/>
      <c r="BD996" s="1035"/>
      <c r="BS996" s="1064"/>
      <c r="BT996" s="1035"/>
      <c r="CG996" s="612"/>
      <c r="CI996" s="1035"/>
      <c r="DB996" s="1035"/>
      <c r="DC996" s="1035"/>
      <c r="DG996" s="1035"/>
      <c r="DH996" s="1035"/>
      <c r="DI996" s="1035"/>
      <c r="DJ996" s="1035"/>
      <c r="DK996" s="1035"/>
      <c r="DL996" s="1035"/>
    </row>
    <row r="997" spans="27:116">
      <c r="AA997" s="1035"/>
      <c r="AB997" s="1035"/>
      <c r="AC997" s="1035"/>
      <c r="AD997" s="1035"/>
      <c r="AE997" s="1035"/>
      <c r="AF997" s="1035"/>
      <c r="AG997" s="1035"/>
      <c r="AH997" s="1035"/>
      <c r="AN997" s="1035"/>
      <c r="AV997" s="1035"/>
      <c r="BD997" s="1035"/>
      <c r="BS997" s="1064"/>
      <c r="BT997" s="1035"/>
      <c r="CG997" s="612"/>
      <c r="CI997" s="1035"/>
      <c r="DB997" s="1035"/>
      <c r="DC997" s="1035"/>
      <c r="DG997" s="1035"/>
      <c r="DH997" s="1035"/>
      <c r="DI997" s="1035"/>
      <c r="DJ997" s="1035"/>
      <c r="DK997" s="1035"/>
      <c r="DL997" s="1035"/>
    </row>
    <row r="998" spans="27:116">
      <c r="AA998" s="1035"/>
      <c r="AB998" s="1035"/>
      <c r="AC998" s="1035"/>
      <c r="AD998" s="1035"/>
      <c r="AE998" s="1035"/>
      <c r="AF998" s="1035"/>
      <c r="AG998" s="1035"/>
      <c r="AH998" s="1035"/>
      <c r="AN998" s="1035"/>
      <c r="AV998" s="1035"/>
      <c r="BD998" s="1035"/>
      <c r="BS998" s="1064"/>
      <c r="BT998" s="1035"/>
      <c r="CG998" s="612"/>
      <c r="CI998" s="1035"/>
      <c r="DB998" s="1035"/>
      <c r="DC998" s="1035"/>
      <c r="DG998" s="1035"/>
      <c r="DH998" s="1035"/>
      <c r="DI998" s="1035"/>
      <c r="DJ998" s="1035"/>
      <c r="DK998" s="1035"/>
      <c r="DL998" s="1035"/>
    </row>
    <row r="999" spans="27:116">
      <c r="AA999" s="1035"/>
      <c r="AB999" s="1035"/>
      <c r="AC999" s="1035"/>
      <c r="AD999" s="1035"/>
      <c r="AE999" s="1035"/>
      <c r="AF999" s="1035"/>
      <c r="AG999" s="1035"/>
      <c r="AH999" s="1035"/>
      <c r="AN999" s="1035"/>
      <c r="AV999" s="1035"/>
      <c r="BD999" s="1035"/>
      <c r="BS999" s="1064"/>
      <c r="BT999" s="1035"/>
      <c r="CG999" s="612"/>
      <c r="CI999" s="1035"/>
      <c r="DB999" s="1035"/>
      <c r="DC999" s="1035"/>
      <c r="DG999" s="1035"/>
      <c r="DH999" s="1035"/>
      <c r="DI999" s="1035"/>
      <c r="DJ999" s="1035"/>
      <c r="DK999" s="1035"/>
      <c r="DL999" s="1035"/>
    </row>
    <row r="1000" spans="27:116">
      <c r="AA1000" s="1035"/>
      <c r="AB1000" s="1035"/>
      <c r="AC1000" s="1035"/>
      <c r="AD1000" s="1035"/>
      <c r="AE1000" s="1035"/>
      <c r="AF1000" s="1035"/>
      <c r="AG1000" s="1035"/>
      <c r="AH1000" s="1035"/>
      <c r="AN1000" s="1035"/>
      <c r="AV1000" s="1035"/>
      <c r="BD1000" s="1035"/>
      <c r="BS1000" s="1064"/>
      <c r="BT1000" s="1035"/>
      <c r="CG1000" s="612"/>
      <c r="CI1000" s="1035"/>
      <c r="DB1000" s="1035"/>
      <c r="DC1000" s="1035"/>
      <c r="DG1000" s="1035"/>
      <c r="DH1000" s="1035"/>
      <c r="DI1000" s="1035"/>
      <c r="DJ1000" s="1035"/>
      <c r="DK1000" s="1035"/>
      <c r="DL1000" s="1035"/>
    </row>
    <row r="1001" spans="27:116">
      <c r="AA1001" s="1035"/>
      <c r="AB1001" s="1035"/>
      <c r="AC1001" s="1035"/>
      <c r="AD1001" s="1035"/>
      <c r="AE1001" s="1035"/>
      <c r="AF1001" s="1035"/>
      <c r="AG1001" s="1035"/>
      <c r="AH1001" s="1035"/>
      <c r="AN1001" s="1035"/>
      <c r="AV1001" s="1035"/>
      <c r="BD1001" s="1035"/>
      <c r="BS1001" s="1064"/>
      <c r="BT1001" s="1035"/>
      <c r="CG1001" s="612"/>
      <c r="CI1001" s="1035"/>
      <c r="DB1001" s="1035"/>
      <c r="DC1001" s="1035"/>
      <c r="DG1001" s="1035"/>
      <c r="DH1001" s="1035"/>
      <c r="DI1001" s="1035"/>
      <c r="DJ1001" s="1035"/>
      <c r="DK1001" s="1035"/>
      <c r="DL1001" s="1035"/>
    </row>
    <row r="1002" spans="27:116">
      <c r="AA1002" s="1035"/>
      <c r="AB1002" s="1035"/>
      <c r="AC1002" s="1035"/>
      <c r="AD1002" s="1035"/>
      <c r="AE1002" s="1035"/>
      <c r="AF1002" s="1035"/>
      <c r="AG1002" s="1035"/>
      <c r="AH1002" s="1035"/>
      <c r="AN1002" s="1035"/>
      <c r="AV1002" s="1035"/>
      <c r="BD1002" s="1035"/>
      <c r="BS1002" s="1064"/>
      <c r="BT1002" s="1035"/>
      <c r="CG1002" s="612"/>
      <c r="CI1002" s="1035"/>
      <c r="DB1002" s="1035"/>
      <c r="DC1002" s="1035"/>
      <c r="DG1002" s="1035"/>
      <c r="DH1002" s="1035"/>
      <c r="DI1002" s="1035"/>
      <c r="DJ1002" s="1035"/>
      <c r="DK1002" s="1035"/>
      <c r="DL1002" s="1035"/>
    </row>
    <row r="1003" spans="27:116">
      <c r="AA1003" s="1035"/>
      <c r="AB1003" s="1035"/>
      <c r="AC1003" s="1035"/>
      <c r="AD1003" s="1035"/>
      <c r="AE1003" s="1035"/>
      <c r="AF1003" s="1035"/>
      <c r="AG1003" s="1035"/>
      <c r="AH1003" s="1035"/>
      <c r="AN1003" s="1035"/>
      <c r="AV1003" s="1035"/>
      <c r="BD1003" s="1035"/>
      <c r="BS1003" s="1064"/>
      <c r="BT1003" s="1035"/>
      <c r="CG1003" s="612"/>
      <c r="CI1003" s="1035"/>
      <c r="DB1003" s="1035"/>
      <c r="DC1003" s="1035"/>
      <c r="DG1003" s="1035"/>
      <c r="DH1003" s="1035"/>
      <c r="DI1003" s="1035"/>
      <c r="DJ1003" s="1035"/>
      <c r="DK1003" s="1035"/>
      <c r="DL1003" s="1035"/>
    </row>
    <row r="1004" spans="27:116">
      <c r="AA1004" s="1035"/>
      <c r="AB1004" s="1035"/>
      <c r="AC1004" s="1035"/>
      <c r="AD1004" s="1035"/>
      <c r="AE1004" s="1035"/>
      <c r="AF1004" s="1035"/>
      <c r="AG1004" s="1035"/>
      <c r="AH1004" s="1035"/>
      <c r="AN1004" s="1035"/>
      <c r="AV1004" s="1035"/>
      <c r="BD1004" s="1035"/>
      <c r="BS1004" s="1064"/>
      <c r="BT1004" s="1035"/>
      <c r="CG1004" s="612"/>
      <c r="CI1004" s="1035"/>
      <c r="DB1004" s="1035"/>
      <c r="DC1004" s="1035"/>
      <c r="DG1004" s="1035"/>
      <c r="DH1004" s="1035"/>
      <c r="DI1004" s="1035"/>
      <c r="DJ1004" s="1035"/>
      <c r="DK1004" s="1035"/>
      <c r="DL1004" s="1035"/>
    </row>
    <row r="1005" spans="27:116">
      <c r="AA1005" s="1035"/>
      <c r="AB1005" s="1035"/>
      <c r="AC1005" s="1035"/>
      <c r="AD1005" s="1035"/>
      <c r="AE1005" s="1035"/>
      <c r="AF1005" s="1035"/>
      <c r="AG1005" s="1035"/>
      <c r="AH1005" s="1035"/>
      <c r="AN1005" s="1035"/>
      <c r="AV1005" s="1035"/>
      <c r="BD1005" s="1035"/>
      <c r="BS1005" s="1064"/>
      <c r="BT1005" s="1035"/>
      <c r="CG1005" s="612"/>
      <c r="CI1005" s="1035"/>
      <c r="DB1005" s="1035"/>
      <c r="DC1005" s="1035"/>
      <c r="DG1005" s="1035"/>
      <c r="DH1005" s="1035"/>
      <c r="DI1005" s="1035"/>
      <c r="DJ1005" s="1035"/>
      <c r="DK1005" s="1035"/>
      <c r="DL1005" s="1035"/>
    </row>
    <row r="1006" spans="27:116">
      <c r="AA1006" s="1035"/>
      <c r="AB1006" s="1035"/>
      <c r="AC1006" s="1035"/>
      <c r="AD1006" s="1035"/>
      <c r="AE1006" s="1035"/>
      <c r="AF1006" s="1035"/>
      <c r="AG1006" s="1035"/>
      <c r="AH1006" s="1035"/>
      <c r="AN1006" s="1035"/>
      <c r="AV1006" s="1035"/>
      <c r="BD1006" s="1035"/>
      <c r="BS1006" s="1064"/>
      <c r="BT1006" s="1035"/>
      <c r="CG1006" s="612"/>
      <c r="CI1006" s="1035"/>
      <c r="DB1006" s="1035"/>
      <c r="DC1006" s="1035"/>
      <c r="DG1006" s="1035"/>
      <c r="DH1006" s="1035"/>
      <c r="DI1006" s="1035"/>
      <c r="DJ1006" s="1035"/>
      <c r="DK1006" s="1035"/>
      <c r="DL1006" s="1035"/>
    </row>
    <row r="1007" spans="27:116">
      <c r="AA1007" s="1035"/>
      <c r="AB1007" s="1035"/>
      <c r="AC1007" s="1035"/>
      <c r="AD1007" s="1035"/>
      <c r="AE1007" s="1035"/>
      <c r="AF1007" s="1035"/>
      <c r="AG1007" s="1035"/>
      <c r="AH1007" s="1035"/>
      <c r="AN1007" s="1035"/>
      <c r="AV1007" s="1035"/>
      <c r="BD1007" s="1035"/>
      <c r="BS1007" s="1064"/>
      <c r="BT1007" s="1035"/>
      <c r="CG1007" s="612"/>
      <c r="CI1007" s="1035"/>
      <c r="DB1007" s="1035"/>
      <c r="DC1007" s="1035"/>
      <c r="DG1007" s="1035"/>
      <c r="DH1007" s="1035"/>
      <c r="DI1007" s="1035"/>
      <c r="DJ1007" s="1035"/>
      <c r="DK1007" s="1035"/>
      <c r="DL1007" s="1035"/>
    </row>
    <row r="1008" spans="27:116">
      <c r="AA1008" s="1035"/>
      <c r="AB1008" s="1035"/>
      <c r="AC1008" s="1035"/>
      <c r="AD1008" s="1035"/>
      <c r="AE1008" s="1035"/>
      <c r="AF1008" s="1035"/>
      <c r="AG1008" s="1035"/>
      <c r="AH1008" s="1035"/>
      <c r="AN1008" s="1035"/>
      <c r="AV1008" s="1035"/>
      <c r="BD1008" s="1035"/>
      <c r="BS1008" s="1064"/>
      <c r="BT1008" s="1035"/>
      <c r="CG1008" s="612"/>
      <c r="CI1008" s="1035"/>
      <c r="DB1008" s="1035"/>
      <c r="DC1008" s="1035"/>
      <c r="DG1008" s="1035"/>
      <c r="DH1008" s="1035"/>
      <c r="DI1008" s="1035"/>
      <c r="DJ1008" s="1035"/>
      <c r="DK1008" s="1035"/>
      <c r="DL1008" s="1035"/>
    </row>
    <row r="1009" spans="27:116">
      <c r="AA1009" s="1035"/>
      <c r="AB1009" s="1035"/>
      <c r="AC1009" s="1035"/>
      <c r="AD1009" s="1035"/>
      <c r="AE1009" s="1035"/>
      <c r="AF1009" s="1035"/>
      <c r="AG1009" s="1035"/>
      <c r="AH1009" s="1035"/>
      <c r="AN1009" s="1035"/>
      <c r="AV1009" s="1035"/>
      <c r="BD1009" s="1035"/>
      <c r="BS1009" s="1064"/>
      <c r="BT1009" s="1035"/>
      <c r="CG1009" s="612"/>
      <c r="CI1009" s="1035"/>
      <c r="DB1009" s="1035"/>
      <c r="DC1009" s="1035"/>
      <c r="DG1009" s="1035"/>
      <c r="DH1009" s="1035"/>
      <c r="DI1009" s="1035"/>
      <c r="DJ1009" s="1035"/>
      <c r="DK1009" s="1035"/>
      <c r="DL1009" s="1035"/>
    </row>
    <row r="1010" spans="27:116">
      <c r="AA1010" s="1035"/>
      <c r="AB1010" s="1035"/>
      <c r="AC1010" s="1035"/>
      <c r="AD1010" s="1035"/>
      <c r="AE1010" s="1035"/>
      <c r="AF1010" s="1035"/>
      <c r="AG1010" s="1035"/>
      <c r="AH1010" s="1035"/>
      <c r="AN1010" s="1035"/>
      <c r="AV1010" s="1035"/>
      <c r="BD1010" s="1035"/>
      <c r="BS1010" s="1064"/>
      <c r="BT1010" s="1035"/>
      <c r="CG1010" s="612"/>
      <c r="CI1010" s="1035"/>
      <c r="DB1010" s="1035"/>
      <c r="DC1010" s="1035"/>
      <c r="DG1010" s="1035"/>
      <c r="DH1010" s="1035"/>
      <c r="DI1010" s="1035"/>
      <c r="DJ1010" s="1035"/>
      <c r="DK1010" s="1035"/>
      <c r="DL1010" s="1035"/>
    </row>
    <row r="1011" spans="27:116">
      <c r="AA1011" s="1035"/>
      <c r="AB1011" s="1035"/>
      <c r="AC1011" s="1035"/>
      <c r="AD1011" s="1035"/>
      <c r="AE1011" s="1035"/>
      <c r="AF1011" s="1035"/>
      <c r="AG1011" s="1035"/>
      <c r="AH1011" s="1035"/>
      <c r="AN1011" s="1035"/>
      <c r="AV1011" s="1035"/>
      <c r="BD1011" s="1035"/>
      <c r="BS1011" s="1064"/>
      <c r="BT1011" s="1035"/>
      <c r="CG1011" s="612"/>
      <c r="CI1011" s="1035"/>
      <c r="DB1011" s="1035"/>
      <c r="DC1011" s="1035"/>
      <c r="DG1011" s="1035"/>
      <c r="DH1011" s="1035"/>
      <c r="DI1011" s="1035"/>
      <c r="DJ1011" s="1035"/>
      <c r="DK1011" s="1035"/>
      <c r="DL1011" s="1035"/>
    </row>
    <row r="1012" spans="27:116">
      <c r="AA1012" s="1035"/>
      <c r="AB1012" s="1035"/>
      <c r="AC1012" s="1035"/>
      <c r="AD1012" s="1035"/>
      <c r="AE1012" s="1035"/>
      <c r="AF1012" s="1035"/>
      <c r="AG1012" s="1035"/>
      <c r="AH1012" s="1035"/>
      <c r="AN1012" s="1035"/>
      <c r="AV1012" s="1035"/>
      <c r="BD1012" s="1035"/>
      <c r="BS1012" s="1064"/>
      <c r="BT1012" s="1035"/>
      <c r="CG1012" s="612"/>
      <c r="CI1012" s="1035"/>
      <c r="DB1012" s="1035"/>
      <c r="DC1012" s="1035"/>
      <c r="DG1012" s="1035"/>
      <c r="DH1012" s="1035"/>
      <c r="DI1012" s="1035"/>
      <c r="DJ1012" s="1035"/>
      <c r="DK1012" s="1035"/>
      <c r="DL1012" s="1035"/>
    </row>
    <row r="1013" spans="27:116">
      <c r="AA1013" s="1035"/>
      <c r="AB1013" s="1035"/>
      <c r="AC1013" s="1035"/>
      <c r="AD1013" s="1035"/>
      <c r="AE1013" s="1035"/>
      <c r="AF1013" s="1035"/>
      <c r="AG1013" s="1035"/>
      <c r="AH1013" s="1035"/>
      <c r="AN1013" s="1035"/>
      <c r="AV1013" s="1035"/>
      <c r="BD1013" s="1035"/>
      <c r="BS1013" s="1064"/>
      <c r="BT1013" s="1035"/>
      <c r="CG1013" s="612"/>
      <c r="CI1013" s="1035"/>
      <c r="DB1013" s="1035"/>
      <c r="DC1013" s="1035"/>
      <c r="DG1013" s="1035"/>
      <c r="DH1013" s="1035"/>
      <c r="DI1013" s="1035"/>
      <c r="DJ1013" s="1035"/>
      <c r="DK1013" s="1035"/>
      <c r="DL1013" s="1035"/>
    </row>
    <row r="1014" spans="27:116">
      <c r="AA1014" s="1035"/>
      <c r="AB1014" s="1035"/>
      <c r="AC1014" s="1035"/>
      <c r="AD1014" s="1035"/>
      <c r="AE1014" s="1035"/>
      <c r="AF1014" s="1035"/>
      <c r="AG1014" s="1035"/>
      <c r="AH1014" s="1035"/>
      <c r="AN1014" s="1035"/>
      <c r="AV1014" s="1035"/>
      <c r="BD1014" s="1035"/>
      <c r="BS1014" s="1064"/>
      <c r="BT1014" s="1035"/>
      <c r="CG1014" s="612"/>
      <c r="CI1014" s="1035"/>
      <c r="DB1014" s="1035"/>
      <c r="DC1014" s="1035"/>
      <c r="DG1014" s="1035"/>
      <c r="DH1014" s="1035"/>
      <c r="DI1014" s="1035"/>
      <c r="DJ1014" s="1035"/>
      <c r="DK1014" s="1035"/>
      <c r="DL1014" s="1035"/>
    </row>
    <row r="1015" spans="27:116">
      <c r="AA1015" s="1035"/>
      <c r="AB1015" s="1035"/>
      <c r="AC1015" s="1035"/>
      <c r="AD1015" s="1035"/>
      <c r="AE1015" s="1035"/>
      <c r="AF1015" s="1035"/>
      <c r="AG1015" s="1035"/>
      <c r="AH1015" s="1035"/>
      <c r="AN1015" s="1035"/>
      <c r="AV1015" s="1035"/>
      <c r="BD1015" s="1035"/>
      <c r="BS1015" s="1064"/>
      <c r="BT1015" s="1035"/>
      <c r="CG1015" s="612"/>
      <c r="CI1015" s="1035"/>
      <c r="DB1015" s="1035"/>
      <c r="DC1015" s="1035"/>
      <c r="DG1015" s="1035"/>
      <c r="DH1015" s="1035"/>
      <c r="DI1015" s="1035"/>
      <c r="DJ1015" s="1035"/>
      <c r="DK1015" s="1035"/>
      <c r="DL1015" s="1035"/>
    </row>
    <row r="1016" spans="27:116">
      <c r="AA1016" s="1035"/>
      <c r="AB1016" s="1035"/>
      <c r="AC1016" s="1035"/>
      <c r="AD1016" s="1035"/>
      <c r="AE1016" s="1035"/>
      <c r="AF1016" s="1035"/>
      <c r="AG1016" s="1035"/>
      <c r="AH1016" s="1035"/>
      <c r="AN1016" s="1035"/>
      <c r="AV1016" s="1035"/>
      <c r="BD1016" s="1035"/>
      <c r="BS1016" s="1064"/>
      <c r="BT1016" s="1035"/>
      <c r="CG1016" s="612"/>
      <c r="CI1016" s="1035"/>
      <c r="DB1016" s="1035"/>
      <c r="DC1016" s="1035"/>
      <c r="DG1016" s="1035"/>
      <c r="DH1016" s="1035"/>
      <c r="DI1016" s="1035"/>
      <c r="DJ1016" s="1035"/>
      <c r="DK1016" s="1035"/>
      <c r="DL1016" s="1035"/>
    </row>
    <row r="1017" spans="27:116">
      <c r="AA1017" s="1035"/>
      <c r="AB1017" s="1035"/>
      <c r="AC1017" s="1035"/>
      <c r="AD1017" s="1035"/>
      <c r="AE1017" s="1035"/>
      <c r="AF1017" s="1035"/>
      <c r="AG1017" s="1035"/>
      <c r="AH1017" s="1035"/>
      <c r="AN1017" s="1035"/>
      <c r="AV1017" s="1035"/>
      <c r="BD1017" s="1035"/>
      <c r="BS1017" s="1064"/>
      <c r="BT1017" s="1035"/>
      <c r="CG1017" s="612"/>
      <c r="CI1017" s="1035"/>
      <c r="DB1017" s="1035"/>
      <c r="DC1017" s="1035"/>
      <c r="DG1017" s="1035"/>
      <c r="DH1017" s="1035"/>
      <c r="DI1017" s="1035"/>
      <c r="DJ1017" s="1035"/>
      <c r="DK1017" s="1035"/>
      <c r="DL1017" s="1035"/>
    </row>
    <row r="1018" spans="27:116">
      <c r="AA1018" s="1035"/>
      <c r="AB1018" s="1035"/>
      <c r="AC1018" s="1035"/>
      <c r="AD1018" s="1035"/>
      <c r="AE1018" s="1035"/>
      <c r="AF1018" s="1035"/>
      <c r="AG1018" s="1035"/>
      <c r="AH1018" s="1035"/>
      <c r="AN1018" s="1035"/>
      <c r="AV1018" s="1035"/>
      <c r="BD1018" s="1035"/>
      <c r="BS1018" s="1064"/>
      <c r="BT1018" s="1035"/>
      <c r="CG1018" s="612"/>
      <c r="CI1018" s="1035"/>
      <c r="DB1018" s="1035"/>
      <c r="DC1018" s="1035"/>
      <c r="DG1018" s="1035"/>
      <c r="DH1018" s="1035"/>
      <c r="DI1018" s="1035"/>
      <c r="DJ1018" s="1035"/>
      <c r="DK1018" s="1035"/>
      <c r="DL1018" s="1035"/>
    </row>
    <row r="1019" spans="27:116">
      <c r="AA1019" s="1035"/>
      <c r="AB1019" s="1035"/>
      <c r="AC1019" s="1035"/>
      <c r="AD1019" s="1035"/>
      <c r="AE1019" s="1035"/>
      <c r="AF1019" s="1035"/>
      <c r="AG1019" s="1035"/>
      <c r="AH1019" s="1035"/>
      <c r="AN1019" s="1035"/>
      <c r="AV1019" s="1035"/>
      <c r="BD1019" s="1035"/>
      <c r="BS1019" s="1064"/>
      <c r="BT1019" s="1035"/>
      <c r="CG1019" s="612"/>
      <c r="CI1019" s="1035"/>
      <c r="DB1019" s="1035"/>
      <c r="DC1019" s="1035"/>
      <c r="DG1019" s="1035"/>
      <c r="DH1019" s="1035"/>
      <c r="DI1019" s="1035"/>
      <c r="DJ1019" s="1035"/>
      <c r="DK1019" s="1035"/>
      <c r="DL1019" s="1035"/>
    </row>
    <row r="1020" spans="27:116">
      <c r="AA1020" s="1035"/>
      <c r="AB1020" s="1035"/>
      <c r="AC1020" s="1035"/>
      <c r="AD1020" s="1035"/>
      <c r="AE1020" s="1035"/>
      <c r="AF1020" s="1035"/>
      <c r="AG1020" s="1035"/>
      <c r="AH1020" s="1035"/>
      <c r="AN1020" s="1035"/>
      <c r="AV1020" s="1035"/>
      <c r="BD1020" s="1035"/>
      <c r="BS1020" s="1064"/>
      <c r="BT1020" s="1035"/>
      <c r="CG1020" s="612"/>
      <c r="CI1020" s="1035"/>
      <c r="DB1020" s="1035"/>
      <c r="DC1020" s="1035"/>
      <c r="DG1020" s="1035"/>
      <c r="DH1020" s="1035"/>
      <c r="DI1020" s="1035"/>
      <c r="DJ1020" s="1035"/>
      <c r="DK1020" s="1035"/>
      <c r="DL1020" s="1035"/>
    </row>
    <row r="1021" spans="27:116">
      <c r="AA1021" s="1035"/>
      <c r="AB1021" s="1035"/>
      <c r="AC1021" s="1035"/>
      <c r="AD1021" s="1035"/>
      <c r="AE1021" s="1035"/>
      <c r="AF1021" s="1035"/>
      <c r="AG1021" s="1035"/>
      <c r="AH1021" s="1035"/>
      <c r="AN1021" s="1035"/>
      <c r="AV1021" s="1035"/>
      <c r="BD1021" s="1035"/>
      <c r="BS1021" s="1064"/>
      <c r="BT1021" s="1035"/>
      <c r="CG1021" s="612"/>
      <c r="CI1021" s="1035"/>
      <c r="DB1021" s="1035"/>
      <c r="DC1021" s="1035"/>
      <c r="DG1021" s="1035"/>
      <c r="DH1021" s="1035"/>
      <c r="DI1021" s="1035"/>
      <c r="DJ1021" s="1035"/>
      <c r="DK1021" s="1035"/>
      <c r="DL1021" s="1035"/>
    </row>
    <row r="1022" spans="27:116">
      <c r="AA1022" s="1035"/>
      <c r="AB1022" s="1035"/>
      <c r="AC1022" s="1035"/>
      <c r="AD1022" s="1035"/>
      <c r="AE1022" s="1035"/>
      <c r="AF1022" s="1035"/>
      <c r="AG1022" s="1035"/>
      <c r="AH1022" s="1035"/>
      <c r="AN1022" s="1035"/>
      <c r="AV1022" s="1035"/>
      <c r="BD1022" s="1035"/>
      <c r="BS1022" s="1064"/>
      <c r="BT1022" s="1035"/>
      <c r="CG1022" s="612"/>
      <c r="CI1022" s="1035"/>
      <c r="DB1022" s="1035"/>
      <c r="DC1022" s="1035"/>
      <c r="DG1022" s="1035"/>
      <c r="DH1022" s="1035"/>
      <c r="DI1022" s="1035"/>
      <c r="DJ1022" s="1035"/>
      <c r="DK1022" s="1035"/>
      <c r="DL1022" s="1035"/>
    </row>
    <row r="1023" spans="27:116">
      <c r="AA1023" s="1035"/>
      <c r="AB1023" s="1035"/>
      <c r="AC1023" s="1035"/>
      <c r="AD1023" s="1035"/>
      <c r="AE1023" s="1035"/>
      <c r="AF1023" s="1035"/>
      <c r="AG1023" s="1035"/>
      <c r="AH1023" s="1035"/>
      <c r="AN1023" s="1035"/>
      <c r="AV1023" s="1035"/>
      <c r="BD1023" s="1035"/>
      <c r="BS1023" s="1064"/>
      <c r="BT1023" s="1035"/>
      <c r="CG1023" s="612"/>
      <c r="CI1023" s="1035"/>
      <c r="DB1023" s="1035"/>
      <c r="DC1023" s="1035"/>
      <c r="DG1023" s="1035"/>
      <c r="DH1023" s="1035"/>
      <c r="DI1023" s="1035"/>
      <c r="DJ1023" s="1035"/>
      <c r="DK1023" s="1035"/>
      <c r="DL1023" s="1035"/>
    </row>
    <row r="1024" spans="27:116">
      <c r="AA1024" s="1035"/>
      <c r="AB1024" s="1035"/>
      <c r="AC1024" s="1035"/>
      <c r="AD1024" s="1035"/>
      <c r="AE1024" s="1035"/>
      <c r="AF1024" s="1035"/>
      <c r="AG1024" s="1035"/>
      <c r="AH1024" s="1035"/>
      <c r="AN1024" s="1035"/>
      <c r="AV1024" s="1035"/>
      <c r="BD1024" s="1035"/>
      <c r="BS1024" s="1064"/>
      <c r="BT1024" s="1035"/>
      <c r="CG1024" s="612"/>
      <c r="CI1024" s="1035"/>
      <c r="DB1024" s="1035"/>
      <c r="DC1024" s="1035"/>
      <c r="DG1024" s="1035"/>
      <c r="DH1024" s="1035"/>
      <c r="DI1024" s="1035"/>
      <c r="DJ1024" s="1035"/>
      <c r="DK1024" s="1035"/>
      <c r="DL1024" s="1035"/>
    </row>
    <row r="1025" spans="27:116">
      <c r="AA1025" s="1035"/>
      <c r="AB1025" s="1035"/>
      <c r="AC1025" s="1035"/>
      <c r="AD1025" s="1035"/>
      <c r="AE1025" s="1035"/>
      <c r="AF1025" s="1035"/>
      <c r="AG1025" s="1035"/>
      <c r="AH1025" s="1035"/>
      <c r="AN1025" s="1035"/>
      <c r="AV1025" s="1035"/>
      <c r="BD1025" s="1035"/>
      <c r="BS1025" s="1064"/>
      <c r="BT1025" s="1035"/>
      <c r="CG1025" s="612"/>
      <c r="CI1025" s="1035"/>
      <c r="DB1025" s="1035"/>
      <c r="DC1025" s="1035"/>
      <c r="DG1025" s="1035"/>
      <c r="DH1025" s="1035"/>
      <c r="DI1025" s="1035"/>
      <c r="DJ1025" s="1035"/>
      <c r="DK1025" s="1035"/>
      <c r="DL1025" s="1035"/>
    </row>
    <row r="1026" spans="27:116">
      <c r="AA1026" s="1035"/>
      <c r="AB1026" s="1035"/>
      <c r="AC1026" s="1035"/>
      <c r="AD1026" s="1035"/>
      <c r="AE1026" s="1035"/>
      <c r="AF1026" s="1035"/>
      <c r="AG1026" s="1035"/>
      <c r="AH1026" s="1035"/>
      <c r="AN1026" s="1035"/>
      <c r="AV1026" s="1035"/>
      <c r="BD1026" s="1035"/>
      <c r="BS1026" s="1064"/>
      <c r="BT1026" s="1035"/>
      <c r="CG1026" s="612"/>
      <c r="CI1026" s="1035"/>
      <c r="DB1026" s="1035"/>
      <c r="DC1026" s="1035"/>
      <c r="DG1026" s="1035"/>
      <c r="DH1026" s="1035"/>
      <c r="DI1026" s="1035"/>
      <c r="DJ1026" s="1035"/>
      <c r="DK1026" s="1035"/>
      <c r="DL1026" s="1035"/>
    </row>
    <row r="1027" spans="27:116">
      <c r="AA1027" s="1035"/>
      <c r="AB1027" s="1035"/>
      <c r="AC1027" s="1035"/>
      <c r="AD1027" s="1035"/>
      <c r="AE1027" s="1035"/>
      <c r="AF1027" s="1035"/>
      <c r="AG1027" s="1035"/>
      <c r="AH1027" s="1035"/>
      <c r="AN1027" s="1035"/>
      <c r="AV1027" s="1035"/>
      <c r="BD1027" s="1035"/>
      <c r="BS1027" s="1064"/>
      <c r="BT1027" s="1035"/>
      <c r="CG1027" s="612"/>
      <c r="CI1027" s="1035"/>
      <c r="DB1027" s="1035"/>
      <c r="DC1027" s="1035"/>
      <c r="DG1027" s="1035"/>
      <c r="DH1027" s="1035"/>
      <c r="DI1027" s="1035"/>
      <c r="DJ1027" s="1035"/>
      <c r="DK1027" s="1035"/>
      <c r="DL1027" s="1035"/>
    </row>
    <row r="1028" spans="27:116">
      <c r="AA1028" s="1035"/>
      <c r="AB1028" s="1035"/>
      <c r="AC1028" s="1035"/>
      <c r="AD1028" s="1035"/>
      <c r="AE1028" s="1035"/>
      <c r="AF1028" s="1035"/>
      <c r="AG1028" s="1035"/>
      <c r="AH1028" s="1035"/>
      <c r="AN1028" s="1035"/>
      <c r="AV1028" s="1035"/>
      <c r="BD1028" s="1035"/>
      <c r="BS1028" s="1064"/>
      <c r="BT1028" s="1035"/>
      <c r="CG1028" s="612"/>
      <c r="CI1028" s="1035"/>
      <c r="DB1028" s="1035"/>
      <c r="DC1028" s="1035"/>
      <c r="DG1028" s="1035"/>
      <c r="DH1028" s="1035"/>
      <c r="DI1028" s="1035"/>
      <c r="DJ1028" s="1035"/>
      <c r="DK1028" s="1035"/>
      <c r="DL1028" s="1035"/>
    </row>
    <row r="1029" spans="27:116">
      <c r="AA1029" s="1035"/>
      <c r="AB1029" s="1035"/>
      <c r="AC1029" s="1035"/>
      <c r="AD1029" s="1035"/>
      <c r="AE1029" s="1035"/>
      <c r="AF1029" s="1035"/>
      <c r="AG1029" s="1035"/>
      <c r="AH1029" s="1035"/>
      <c r="AN1029" s="1035"/>
      <c r="AV1029" s="1035"/>
      <c r="BD1029" s="1035"/>
      <c r="BS1029" s="1064"/>
      <c r="BT1029" s="1035"/>
      <c r="CG1029" s="612"/>
      <c r="CI1029" s="1035"/>
      <c r="DB1029" s="1035"/>
      <c r="DC1029" s="1035"/>
      <c r="DG1029" s="1035"/>
      <c r="DH1029" s="1035"/>
      <c r="DI1029" s="1035"/>
      <c r="DJ1029" s="1035"/>
      <c r="DK1029" s="1035"/>
      <c r="DL1029" s="1035"/>
    </row>
    <row r="1030" spans="27:116">
      <c r="AA1030" s="1035"/>
      <c r="AB1030" s="1035"/>
      <c r="AC1030" s="1035"/>
      <c r="AD1030" s="1035"/>
      <c r="AE1030" s="1035"/>
      <c r="AF1030" s="1035"/>
      <c r="AG1030" s="1035"/>
      <c r="AH1030" s="1035"/>
      <c r="AN1030" s="1035"/>
      <c r="AV1030" s="1035"/>
      <c r="BD1030" s="1035"/>
      <c r="BS1030" s="1064"/>
      <c r="BT1030" s="1035"/>
      <c r="CG1030" s="612"/>
      <c r="CI1030" s="1035"/>
      <c r="DB1030" s="1035"/>
      <c r="DC1030" s="1035"/>
      <c r="DG1030" s="1035"/>
      <c r="DH1030" s="1035"/>
      <c r="DI1030" s="1035"/>
      <c r="DJ1030" s="1035"/>
      <c r="DK1030" s="1035"/>
      <c r="DL1030" s="1035"/>
    </row>
    <row r="1031" spans="27:116">
      <c r="AA1031" s="1035"/>
      <c r="AB1031" s="1035"/>
      <c r="AC1031" s="1035"/>
      <c r="AD1031" s="1035"/>
      <c r="AE1031" s="1035"/>
      <c r="AF1031" s="1035"/>
      <c r="AG1031" s="1035"/>
      <c r="AH1031" s="1035"/>
      <c r="AN1031" s="1035"/>
      <c r="AV1031" s="1035"/>
      <c r="BD1031" s="1035"/>
      <c r="BS1031" s="1064"/>
      <c r="BT1031" s="1035"/>
      <c r="CG1031" s="612"/>
      <c r="CI1031" s="1035"/>
      <c r="DB1031" s="1035"/>
      <c r="DC1031" s="1035"/>
      <c r="DG1031" s="1035"/>
      <c r="DH1031" s="1035"/>
      <c r="DI1031" s="1035"/>
      <c r="DJ1031" s="1035"/>
      <c r="DK1031" s="1035"/>
      <c r="DL1031" s="1035"/>
    </row>
    <row r="1032" spans="27:116">
      <c r="AA1032" s="1035"/>
      <c r="AB1032" s="1035"/>
      <c r="AC1032" s="1035"/>
      <c r="AD1032" s="1035"/>
      <c r="AE1032" s="1035"/>
      <c r="AF1032" s="1035"/>
      <c r="AG1032" s="1035"/>
      <c r="AH1032" s="1035"/>
      <c r="AN1032" s="1035"/>
      <c r="AV1032" s="1035"/>
      <c r="BD1032" s="1035"/>
      <c r="BS1032" s="1064"/>
      <c r="BT1032" s="1035"/>
      <c r="CG1032" s="612"/>
      <c r="CI1032" s="1035"/>
      <c r="DB1032" s="1035"/>
      <c r="DC1032" s="1035"/>
      <c r="DG1032" s="1035"/>
      <c r="DH1032" s="1035"/>
      <c r="DI1032" s="1035"/>
      <c r="DJ1032" s="1035"/>
      <c r="DK1032" s="1035"/>
      <c r="DL1032" s="1035"/>
    </row>
    <row r="1033" spans="27:116">
      <c r="AA1033" s="1035"/>
      <c r="AB1033" s="1035"/>
      <c r="AC1033" s="1035"/>
      <c r="AD1033" s="1035"/>
      <c r="AE1033" s="1035"/>
      <c r="AF1033" s="1035"/>
      <c r="AG1033" s="1035"/>
      <c r="AH1033" s="1035"/>
      <c r="AN1033" s="1035"/>
      <c r="AV1033" s="1035"/>
      <c r="BD1033" s="1035"/>
      <c r="BS1033" s="1064"/>
      <c r="BT1033" s="1035"/>
      <c r="CG1033" s="612"/>
      <c r="CI1033" s="1035"/>
      <c r="DB1033" s="1035"/>
      <c r="DC1033" s="1035"/>
      <c r="DG1033" s="1035"/>
      <c r="DH1033" s="1035"/>
      <c r="DI1033" s="1035"/>
      <c r="DJ1033" s="1035"/>
      <c r="DK1033" s="1035"/>
      <c r="DL1033" s="1035"/>
    </row>
    <row r="1034" spans="27:116">
      <c r="AA1034" s="1035"/>
      <c r="AB1034" s="1035"/>
      <c r="AC1034" s="1035"/>
      <c r="AD1034" s="1035"/>
      <c r="AE1034" s="1035"/>
      <c r="AF1034" s="1035"/>
      <c r="AG1034" s="1035"/>
      <c r="AH1034" s="1035"/>
      <c r="AN1034" s="1035"/>
      <c r="AV1034" s="1035"/>
      <c r="BD1034" s="1035"/>
      <c r="BS1034" s="1064"/>
      <c r="BT1034" s="1035"/>
      <c r="CG1034" s="612"/>
      <c r="CI1034" s="1035"/>
      <c r="DB1034" s="1035"/>
      <c r="DC1034" s="1035"/>
      <c r="DG1034" s="1035"/>
      <c r="DH1034" s="1035"/>
      <c r="DI1034" s="1035"/>
      <c r="DJ1034" s="1035"/>
      <c r="DK1034" s="1035"/>
      <c r="DL1034" s="1035"/>
    </row>
    <row r="1035" spans="27:116">
      <c r="AA1035" s="1035"/>
      <c r="AB1035" s="1035"/>
      <c r="AC1035" s="1035"/>
      <c r="AD1035" s="1035"/>
      <c r="AE1035" s="1035"/>
      <c r="AF1035" s="1035"/>
      <c r="AG1035" s="1035"/>
      <c r="AH1035" s="1035"/>
      <c r="AN1035" s="1035"/>
      <c r="AV1035" s="1035"/>
      <c r="BD1035" s="1035"/>
      <c r="BS1035" s="1064"/>
      <c r="BT1035" s="1035"/>
      <c r="CG1035" s="612"/>
      <c r="CI1035" s="1035"/>
      <c r="DB1035" s="1035"/>
      <c r="DC1035" s="1035"/>
      <c r="DG1035" s="1035"/>
      <c r="DH1035" s="1035"/>
      <c r="DI1035" s="1035"/>
      <c r="DJ1035" s="1035"/>
      <c r="DK1035" s="1035"/>
      <c r="DL1035" s="1035"/>
    </row>
    <row r="1036" spans="27:116">
      <c r="AA1036" s="1035"/>
      <c r="AB1036" s="1035"/>
      <c r="AC1036" s="1035"/>
      <c r="AD1036" s="1035"/>
      <c r="AE1036" s="1035"/>
      <c r="AF1036" s="1035"/>
      <c r="AG1036" s="1035"/>
      <c r="AH1036" s="1035"/>
      <c r="AN1036" s="1035"/>
      <c r="AV1036" s="1035"/>
      <c r="BD1036" s="1035"/>
      <c r="BS1036" s="1064"/>
      <c r="BT1036" s="1035"/>
      <c r="CG1036" s="612"/>
      <c r="CI1036" s="1035"/>
      <c r="DB1036" s="1035"/>
      <c r="DC1036" s="1035"/>
      <c r="DG1036" s="1035"/>
      <c r="DH1036" s="1035"/>
      <c r="DI1036" s="1035"/>
      <c r="DJ1036" s="1035"/>
      <c r="DK1036" s="1035"/>
      <c r="DL1036" s="1035"/>
    </row>
    <row r="1037" spans="27:116">
      <c r="AA1037" s="1035"/>
      <c r="AB1037" s="1035"/>
      <c r="AC1037" s="1035"/>
      <c r="AD1037" s="1035"/>
      <c r="AE1037" s="1035"/>
      <c r="AF1037" s="1035"/>
      <c r="AG1037" s="1035"/>
      <c r="AH1037" s="1035"/>
      <c r="AN1037" s="1035"/>
      <c r="AV1037" s="1035"/>
      <c r="BD1037" s="1035"/>
      <c r="BS1037" s="1064"/>
      <c r="BT1037" s="1035"/>
      <c r="CG1037" s="612"/>
      <c r="CI1037" s="1035"/>
      <c r="DB1037" s="1035"/>
      <c r="DC1037" s="1035"/>
      <c r="DG1037" s="1035"/>
      <c r="DH1037" s="1035"/>
      <c r="DI1037" s="1035"/>
      <c r="DJ1037" s="1035"/>
      <c r="DK1037" s="1035"/>
      <c r="DL1037" s="1035"/>
    </row>
    <row r="1038" spans="27:116">
      <c r="AA1038" s="1035"/>
      <c r="AB1038" s="1035"/>
      <c r="AC1038" s="1035"/>
      <c r="AD1038" s="1035"/>
      <c r="AE1038" s="1035"/>
      <c r="AF1038" s="1035"/>
      <c r="AG1038" s="1035"/>
      <c r="AH1038" s="1035"/>
      <c r="AN1038" s="1035"/>
      <c r="AV1038" s="1035"/>
      <c r="BD1038" s="1035"/>
      <c r="BS1038" s="1064"/>
      <c r="BT1038" s="1035"/>
      <c r="CG1038" s="612"/>
      <c r="CI1038" s="1035"/>
      <c r="DB1038" s="1035"/>
      <c r="DC1038" s="1035"/>
      <c r="DG1038" s="1035"/>
      <c r="DH1038" s="1035"/>
      <c r="DI1038" s="1035"/>
      <c r="DJ1038" s="1035"/>
      <c r="DK1038" s="1035"/>
      <c r="DL1038" s="1035"/>
    </row>
    <row r="1039" spans="27:116">
      <c r="AA1039" s="1035"/>
      <c r="AB1039" s="1035"/>
      <c r="AC1039" s="1035"/>
      <c r="AD1039" s="1035"/>
      <c r="AE1039" s="1035"/>
      <c r="AF1039" s="1035"/>
      <c r="AG1039" s="1035"/>
      <c r="AH1039" s="1035"/>
      <c r="AN1039" s="1035"/>
      <c r="AV1039" s="1035"/>
      <c r="BD1039" s="1035"/>
      <c r="BS1039" s="1064"/>
      <c r="BT1039" s="1035"/>
      <c r="CG1039" s="612"/>
      <c r="CI1039" s="1035"/>
      <c r="DB1039" s="1035"/>
      <c r="DC1039" s="1035"/>
      <c r="DG1039" s="1035"/>
      <c r="DH1039" s="1035"/>
      <c r="DI1039" s="1035"/>
      <c r="DJ1039" s="1035"/>
      <c r="DK1039" s="1035"/>
      <c r="DL1039" s="1035"/>
    </row>
    <row r="1040" spans="27:116">
      <c r="AA1040" s="1035"/>
      <c r="AB1040" s="1035"/>
      <c r="AC1040" s="1035"/>
      <c r="AD1040" s="1035"/>
      <c r="AE1040" s="1035"/>
      <c r="AF1040" s="1035"/>
      <c r="AG1040" s="1035"/>
      <c r="AH1040" s="1035"/>
      <c r="AN1040" s="1035"/>
      <c r="AV1040" s="1035"/>
      <c r="BD1040" s="1035"/>
      <c r="BS1040" s="1064"/>
      <c r="BT1040" s="1035"/>
      <c r="CG1040" s="612"/>
      <c r="CI1040" s="1035"/>
      <c r="DB1040" s="1035"/>
      <c r="DC1040" s="1035"/>
      <c r="DG1040" s="1035"/>
      <c r="DH1040" s="1035"/>
      <c r="DI1040" s="1035"/>
      <c r="DJ1040" s="1035"/>
      <c r="DK1040" s="1035"/>
      <c r="DL1040" s="1035"/>
    </row>
    <row r="1041" spans="27:116">
      <c r="AA1041" s="1035"/>
      <c r="AB1041" s="1035"/>
      <c r="AC1041" s="1035"/>
      <c r="AD1041" s="1035"/>
      <c r="AE1041" s="1035"/>
      <c r="AF1041" s="1035"/>
      <c r="AG1041" s="1035"/>
      <c r="AH1041" s="1035"/>
      <c r="AN1041" s="1035"/>
      <c r="AV1041" s="1035"/>
      <c r="BD1041" s="1035"/>
      <c r="BS1041" s="1064"/>
      <c r="BT1041" s="1035"/>
      <c r="CG1041" s="612"/>
      <c r="CI1041" s="1035"/>
      <c r="DB1041" s="1035"/>
      <c r="DC1041" s="1035"/>
      <c r="DG1041" s="1035"/>
      <c r="DH1041" s="1035"/>
      <c r="DI1041" s="1035"/>
      <c r="DJ1041" s="1035"/>
      <c r="DK1041" s="1035"/>
      <c r="DL1041" s="1035"/>
    </row>
    <row r="1042" spans="27:116">
      <c r="AA1042" s="1035"/>
      <c r="AB1042" s="1035"/>
      <c r="AC1042" s="1035"/>
      <c r="AD1042" s="1035"/>
      <c r="AE1042" s="1035"/>
      <c r="AF1042" s="1035"/>
      <c r="AG1042" s="1035"/>
      <c r="AH1042" s="1035"/>
      <c r="AN1042" s="1035"/>
      <c r="AV1042" s="1035"/>
      <c r="BD1042" s="1035"/>
      <c r="BS1042" s="1064"/>
      <c r="BT1042" s="1035"/>
      <c r="CG1042" s="612"/>
      <c r="CI1042" s="1035"/>
      <c r="DB1042" s="1035"/>
      <c r="DC1042" s="1035"/>
      <c r="DG1042" s="1035"/>
      <c r="DH1042" s="1035"/>
      <c r="DI1042" s="1035"/>
      <c r="DJ1042" s="1035"/>
      <c r="DK1042" s="1035"/>
      <c r="DL1042" s="1035"/>
    </row>
    <row r="1043" spans="27:116">
      <c r="AA1043" s="1035"/>
      <c r="AB1043" s="1035"/>
      <c r="AC1043" s="1035"/>
      <c r="AD1043" s="1035"/>
      <c r="AE1043" s="1035"/>
      <c r="AF1043" s="1035"/>
      <c r="AG1043" s="1035"/>
      <c r="AH1043" s="1035"/>
      <c r="AN1043" s="1035"/>
      <c r="AV1043" s="1035"/>
      <c r="BD1043" s="1035"/>
      <c r="BS1043" s="1064"/>
      <c r="BT1043" s="1035"/>
      <c r="CG1043" s="612"/>
      <c r="CI1043" s="1035"/>
      <c r="DB1043" s="1035"/>
      <c r="DC1043" s="1035"/>
      <c r="DG1043" s="1035"/>
      <c r="DH1043" s="1035"/>
      <c r="DI1043" s="1035"/>
      <c r="DJ1043" s="1035"/>
      <c r="DK1043" s="1035"/>
      <c r="DL1043" s="1035"/>
    </row>
    <row r="1044" spans="27:116">
      <c r="AA1044" s="1035"/>
      <c r="AB1044" s="1035"/>
      <c r="AC1044" s="1035"/>
      <c r="AD1044" s="1035"/>
      <c r="AE1044" s="1035"/>
      <c r="AF1044" s="1035"/>
      <c r="AG1044" s="1035"/>
      <c r="AH1044" s="1035"/>
      <c r="AN1044" s="1035"/>
      <c r="AV1044" s="1035"/>
      <c r="BD1044" s="1035"/>
      <c r="BS1044" s="1064"/>
      <c r="BT1044" s="1035"/>
      <c r="CG1044" s="612"/>
      <c r="CI1044" s="1035"/>
      <c r="DB1044" s="1035"/>
      <c r="DC1044" s="1035"/>
      <c r="DG1044" s="1035"/>
      <c r="DH1044" s="1035"/>
      <c r="DI1044" s="1035"/>
      <c r="DJ1044" s="1035"/>
      <c r="DK1044" s="1035"/>
      <c r="DL1044" s="1035"/>
    </row>
    <row r="1045" spans="27:116">
      <c r="AA1045" s="1035"/>
      <c r="AB1045" s="1035"/>
      <c r="AC1045" s="1035"/>
      <c r="AD1045" s="1035"/>
      <c r="AE1045" s="1035"/>
      <c r="AF1045" s="1035"/>
      <c r="AG1045" s="1035"/>
      <c r="AH1045" s="1035"/>
      <c r="AN1045" s="1035"/>
      <c r="AV1045" s="1035"/>
      <c r="BD1045" s="1035"/>
      <c r="BS1045" s="1064"/>
      <c r="BT1045" s="1035"/>
      <c r="CG1045" s="612"/>
      <c r="CI1045" s="1035"/>
      <c r="DB1045" s="1035"/>
      <c r="DC1045" s="1035"/>
      <c r="DG1045" s="1035"/>
      <c r="DH1045" s="1035"/>
      <c r="DI1045" s="1035"/>
      <c r="DJ1045" s="1035"/>
      <c r="DK1045" s="1035"/>
      <c r="DL1045" s="1035"/>
    </row>
    <row r="1046" spans="27:116">
      <c r="AA1046" s="1035"/>
      <c r="AB1046" s="1035"/>
      <c r="AC1046" s="1035"/>
      <c r="AD1046" s="1035"/>
      <c r="AE1046" s="1035"/>
      <c r="AF1046" s="1035"/>
      <c r="AG1046" s="1035"/>
      <c r="AH1046" s="1035"/>
      <c r="AN1046" s="1035"/>
      <c r="AV1046" s="1035"/>
      <c r="BD1046" s="1035"/>
      <c r="BS1046" s="1064"/>
      <c r="BT1046" s="1035"/>
      <c r="CG1046" s="612"/>
      <c r="CI1046" s="1035"/>
      <c r="DB1046" s="1035"/>
      <c r="DC1046" s="1035"/>
      <c r="DG1046" s="1035"/>
      <c r="DH1046" s="1035"/>
      <c r="DI1046" s="1035"/>
      <c r="DJ1046" s="1035"/>
      <c r="DK1046" s="1035"/>
      <c r="DL1046" s="1035"/>
    </row>
    <row r="1047" spans="27:116">
      <c r="AA1047" s="1035"/>
      <c r="AB1047" s="1035"/>
      <c r="AC1047" s="1035"/>
      <c r="AD1047" s="1035"/>
      <c r="AE1047" s="1035"/>
      <c r="AF1047" s="1035"/>
      <c r="AG1047" s="1035"/>
      <c r="AH1047" s="1035"/>
      <c r="AN1047" s="1035"/>
      <c r="AV1047" s="1035"/>
      <c r="BD1047" s="1035"/>
      <c r="BS1047" s="1064"/>
      <c r="BT1047" s="1035"/>
      <c r="CG1047" s="612"/>
      <c r="CI1047" s="1035"/>
      <c r="DB1047" s="1035"/>
      <c r="DC1047" s="1035"/>
      <c r="DG1047" s="1035"/>
      <c r="DH1047" s="1035"/>
      <c r="DI1047" s="1035"/>
      <c r="DJ1047" s="1035"/>
      <c r="DK1047" s="1035"/>
      <c r="DL1047" s="1035"/>
    </row>
    <row r="1048" spans="27:116">
      <c r="AA1048" s="1035"/>
      <c r="AB1048" s="1035"/>
      <c r="AC1048" s="1035"/>
      <c r="AD1048" s="1035"/>
      <c r="AE1048" s="1035"/>
      <c r="AF1048" s="1035"/>
      <c r="AG1048" s="1035"/>
      <c r="AH1048" s="1035"/>
      <c r="AN1048" s="1035"/>
      <c r="AV1048" s="1035"/>
      <c r="BD1048" s="1035"/>
      <c r="BS1048" s="1064"/>
      <c r="BT1048" s="1035"/>
      <c r="CG1048" s="612"/>
      <c r="CI1048" s="1035"/>
      <c r="DB1048" s="1035"/>
      <c r="DC1048" s="1035"/>
      <c r="DG1048" s="1035"/>
      <c r="DH1048" s="1035"/>
      <c r="DI1048" s="1035"/>
      <c r="DJ1048" s="1035"/>
      <c r="DK1048" s="1035"/>
      <c r="DL1048" s="1035"/>
    </row>
    <row r="1049" spans="27:116">
      <c r="AA1049" s="1035"/>
      <c r="AB1049" s="1035"/>
      <c r="AC1049" s="1035"/>
      <c r="AD1049" s="1035"/>
      <c r="AE1049" s="1035"/>
      <c r="AF1049" s="1035"/>
      <c r="AG1049" s="1035"/>
      <c r="AH1049" s="1035"/>
      <c r="AN1049" s="1035"/>
      <c r="AV1049" s="1035"/>
      <c r="BD1049" s="1035"/>
      <c r="BS1049" s="1064"/>
      <c r="BT1049" s="1035"/>
      <c r="CG1049" s="612"/>
      <c r="CI1049" s="1035"/>
      <c r="DB1049" s="1035"/>
      <c r="DC1049" s="1035"/>
      <c r="DG1049" s="1035"/>
      <c r="DH1049" s="1035"/>
      <c r="DI1049" s="1035"/>
      <c r="DJ1049" s="1035"/>
      <c r="DK1049" s="1035"/>
      <c r="DL1049" s="1035"/>
    </row>
    <row r="1050" spans="27:116">
      <c r="AA1050" s="1035"/>
      <c r="AB1050" s="1035"/>
      <c r="AC1050" s="1035"/>
      <c r="AD1050" s="1035"/>
      <c r="AE1050" s="1035"/>
      <c r="AF1050" s="1035"/>
      <c r="AG1050" s="1035"/>
      <c r="AH1050" s="1035"/>
      <c r="AN1050" s="1035"/>
      <c r="AV1050" s="1035"/>
      <c r="BD1050" s="1035"/>
      <c r="BS1050" s="1064"/>
      <c r="BT1050" s="1035"/>
      <c r="CG1050" s="612"/>
      <c r="CI1050" s="1035"/>
      <c r="DB1050" s="1035"/>
      <c r="DC1050" s="1035"/>
      <c r="DG1050" s="1035"/>
      <c r="DH1050" s="1035"/>
      <c r="DI1050" s="1035"/>
      <c r="DJ1050" s="1035"/>
      <c r="DK1050" s="1035"/>
      <c r="DL1050" s="1035"/>
    </row>
    <row r="1051" spans="27:116">
      <c r="AA1051" s="1035"/>
      <c r="AB1051" s="1035"/>
      <c r="AC1051" s="1035"/>
      <c r="AD1051" s="1035"/>
      <c r="AE1051" s="1035"/>
      <c r="AF1051" s="1035"/>
      <c r="AG1051" s="1035"/>
      <c r="AH1051" s="1035"/>
      <c r="AN1051" s="1035"/>
      <c r="AV1051" s="1035"/>
      <c r="BD1051" s="1035"/>
      <c r="BS1051" s="1064"/>
      <c r="BT1051" s="1035"/>
      <c r="CG1051" s="612"/>
      <c r="CI1051" s="1035"/>
      <c r="DB1051" s="1035"/>
      <c r="DC1051" s="1035"/>
      <c r="DG1051" s="1035"/>
      <c r="DH1051" s="1035"/>
      <c r="DI1051" s="1035"/>
      <c r="DJ1051" s="1035"/>
      <c r="DK1051" s="1035"/>
      <c r="DL1051" s="1035"/>
    </row>
    <row r="1052" spans="27:116">
      <c r="AA1052" s="1035"/>
      <c r="AB1052" s="1035"/>
      <c r="AC1052" s="1035"/>
      <c r="AD1052" s="1035"/>
      <c r="AE1052" s="1035"/>
      <c r="AF1052" s="1035"/>
      <c r="AG1052" s="1035"/>
      <c r="AH1052" s="1035"/>
      <c r="AN1052" s="1035"/>
      <c r="AV1052" s="1035"/>
      <c r="BD1052" s="1035"/>
      <c r="BS1052" s="1064"/>
      <c r="BT1052" s="1035"/>
      <c r="CG1052" s="612"/>
      <c r="CI1052" s="1035"/>
      <c r="DB1052" s="1035"/>
      <c r="DC1052" s="1035"/>
      <c r="DG1052" s="1035"/>
      <c r="DH1052" s="1035"/>
      <c r="DI1052" s="1035"/>
      <c r="DJ1052" s="1035"/>
      <c r="DK1052" s="1035"/>
      <c r="DL1052" s="1035"/>
    </row>
    <row r="1053" spans="27:116">
      <c r="AA1053" s="1035"/>
      <c r="AB1053" s="1035"/>
      <c r="AC1053" s="1035"/>
      <c r="AD1053" s="1035"/>
      <c r="AE1053" s="1035"/>
      <c r="AF1053" s="1035"/>
      <c r="AG1053" s="1035"/>
      <c r="AH1053" s="1035"/>
      <c r="AN1053" s="1035"/>
      <c r="AV1053" s="1035"/>
      <c r="BD1053" s="1035"/>
      <c r="BS1053" s="1064"/>
      <c r="BT1053" s="1035"/>
      <c r="CG1053" s="612"/>
      <c r="CI1053" s="1035"/>
      <c r="DB1053" s="1035"/>
      <c r="DC1053" s="1035"/>
      <c r="DG1053" s="1035"/>
      <c r="DH1053" s="1035"/>
      <c r="DI1053" s="1035"/>
      <c r="DJ1053" s="1035"/>
      <c r="DK1053" s="1035"/>
      <c r="DL1053" s="1035"/>
    </row>
    <row r="1054" spans="27:116">
      <c r="AA1054" s="1035"/>
      <c r="AB1054" s="1035"/>
      <c r="AC1054" s="1035"/>
      <c r="AD1054" s="1035"/>
      <c r="AE1054" s="1035"/>
      <c r="AF1054" s="1035"/>
      <c r="AG1054" s="1035"/>
      <c r="AH1054" s="1035"/>
      <c r="AN1054" s="1035"/>
      <c r="AV1054" s="1035"/>
      <c r="BD1054" s="1035"/>
      <c r="BS1054" s="1064"/>
      <c r="BT1054" s="1035"/>
      <c r="CG1054" s="612"/>
      <c r="CI1054" s="1035"/>
      <c r="DB1054" s="1035"/>
      <c r="DC1054" s="1035"/>
      <c r="DG1054" s="1035"/>
      <c r="DH1054" s="1035"/>
      <c r="DI1054" s="1035"/>
      <c r="DJ1054" s="1035"/>
      <c r="DK1054" s="1035"/>
      <c r="DL1054" s="1035"/>
    </row>
    <row r="1055" spans="27:116">
      <c r="AA1055" s="1035"/>
      <c r="AB1055" s="1035"/>
      <c r="AC1055" s="1035"/>
      <c r="AD1055" s="1035"/>
      <c r="AE1055" s="1035"/>
      <c r="AF1055" s="1035"/>
      <c r="AG1055" s="1035"/>
      <c r="AH1055" s="1035"/>
      <c r="AN1055" s="1035"/>
      <c r="AV1055" s="1035"/>
      <c r="BD1055" s="1035"/>
      <c r="BS1055" s="1064"/>
      <c r="BT1055" s="1035"/>
      <c r="CG1055" s="612"/>
      <c r="CI1055" s="1035"/>
      <c r="DB1055" s="1035"/>
      <c r="DC1055" s="1035"/>
      <c r="DG1055" s="1035"/>
      <c r="DH1055" s="1035"/>
      <c r="DI1055" s="1035"/>
      <c r="DJ1055" s="1035"/>
      <c r="DK1055" s="1035"/>
      <c r="DL1055" s="1035"/>
    </row>
    <row r="1056" spans="27:116">
      <c r="AA1056" s="1035"/>
      <c r="AB1056" s="1035"/>
      <c r="AC1056" s="1035"/>
      <c r="AD1056" s="1035"/>
      <c r="AE1056" s="1035"/>
      <c r="AF1056" s="1035"/>
      <c r="AG1056" s="1035"/>
      <c r="AH1056" s="1035"/>
      <c r="AN1056" s="1035"/>
      <c r="AV1056" s="1035"/>
      <c r="BD1056" s="1035"/>
      <c r="BS1056" s="1064"/>
      <c r="BT1056" s="1035"/>
      <c r="CG1056" s="612"/>
      <c r="CI1056" s="1035"/>
      <c r="DB1056" s="1035"/>
      <c r="DC1056" s="1035"/>
      <c r="DG1056" s="1035"/>
      <c r="DH1056" s="1035"/>
      <c r="DI1056" s="1035"/>
      <c r="DJ1056" s="1035"/>
      <c r="DK1056" s="1035"/>
      <c r="DL1056" s="1035"/>
    </row>
    <row r="1057" spans="27:116">
      <c r="AA1057" s="1035"/>
      <c r="AB1057" s="1035"/>
      <c r="AC1057" s="1035"/>
      <c r="AD1057" s="1035"/>
      <c r="AE1057" s="1035"/>
      <c r="AF1057" s="1035"/>
      <c r="AG1057" s="1035"/>
      <c r="AH1057" s="1035"/>
      <c r="AN1057" s="1035"/>
      <c r="AV1057" s="1035"/>
      <c r="BD1057" s="1035"/>
      <c r="BS1057" s="1064"/>
      <c r="BT1057" s="1035"/>
      <c r="CG1057" s="612"/>
      <c r="CI1057" s="1035"/>
      <c r="DB1057" s="1035"/>
      <c r="DC1057" s="1035"/>
      <c r="DG1057" s="1035"/>
      <c r="DH1057" s="1035"/>
      <c r="DI1057" s="1035"/>
      <c r="DJ1057" s="1035"/>
      <c r="DK1057" s="1035"/>
      <c r="DL1057" s="1035"/>
    </row>
    <row r="1058" spans="27:116">
      <c r="AA1058" s="1035"/>
      <c r="AB1058" s="1035"/>
      <c r="AC1058" s="1035"/>
      <c r="AD1058" s="1035"/>
      <c r="AE1058" s="1035"/>
      <c r="AF1058" s="1035"/>
      <c r="AG1058" s="1035"/>
      <c r="AH1058" s="1035"/>
      <c r="AN1058" s="1035"/>
      <c r="AV1058" s="1035"/>
      <c r="BD1058" s="1035"/>
      <c r="BS1058" s="1064"/>
      <c r="BT1058" s="1035"/>
      <c r="CG1058" s="612"/>
      <c r="CI1058" s="1035"/>
      <c r="DB1058" s="1035"/>
      <c r="DC1058" s="1035"/>
      <c r="DG1058" s="1035"/>
      <c r="DH1058" s="1035"/>
      <c r="DI1058" s="1035"/>
      <c r="DJ1058" s="1035"/>
      <c r="DK1058" s="1035"/>
      <c r="DL1058" s="1035"/>
    </row>
    <row r="1059" spans="27:116">
      <c r="AA1059" s="1035"/>
      <c r="AB1059" s="1035"/>
      <c r="AC1059" s="1035"/>
      <c r="AD1059" s="1035"/>
      <c r="AE1059" s="1035"/>
      <c r="AF1059" s="1035"/>
      <c r="AG1059" s="1035"/>
      <c r="AH1059" s="1035"/>
      <c r="AN1059" s="1035"/>
      <c r="AV1059" s="1035"/>
      <c r="BD1059" s="1035"/>
      <c r="BS1059" s="1064"/>
      <c r="BT1059" s="1035"/>
      <c r="CG1059" s="612"/>
      <c r="CI1059" s="1035"/>
      <c r="DB1059" s="1035"/>
      <c r="DC1059" s="1035"/>
      <c r="DG1059" s="1035"/>
      <c r="DH1059" s="1035"/>
      <c r="DI1059" s="1035"/>
      <c r="DJ1059" s="1035"/>
      <c r="DK1059" s="1035"/>
      <c r="DL1059" s="1035"/>
    </row>
    <row r="1060" spans="27:116">
      <c r="AA1060" s="1035"/>
      <c r="AB1060" s="1035"/>
      <c r="AC1060" s="1035"/>
      <c r="AD1060" s="1035"/>
      <c r="AE1060" s="1035"/>
      <c r="AF1060" s="1035"/>
      <c r="AG1060" s="1035"/>
      <c r="AH1060" s="1035"/>
      <c r="AN1060" s="1035"/>
      <c r="AV1060" s="1035"/>
      <c r="BD1060" s="1035"/>
      <c r="BS1060" s="1064"/>
      <c r="BT1060" s="1035"/>
      <c r="CG1060" s="612"/>
      <c r="CI1060" s="1035"/>
      <c r="DB1060" s="1035"/>
      <c r="DC1060" s="1035"/>
      <c r="DG1060" s="1035"/>
      <c r="DH1060" s="1035"/>
      <c r="DI1060" s="1035"/>
      <c r="DJ1060" s="1035"/>
      <c r="DK1060" s="1035"/>
      <c r="DL1060" s="1035"/>
    </row>
    <row r="1061" spans="27:116">
      <c r="AA1061" s="1035"/>
      <c r="AB1061" s="1035"/>
      <c r="AC1061" s="1035"/>
      <c r="AD1061" s="1035"/>
      <c r="AE1061" s="1035"/>
      <c r="AF1061" s="1035"/>
      <c r="AG1061" s="1035"/>
      <c r="AH1061" s="1035"/>
      <c r="AN1061" s="1035"/>
      <c r="AV1061" s="1035"/>
      <c r="BD1061" s="1035"/>
      <c r="BS1061" s="1064"/>
      <c r="BT1061" s="1035"/>
      <c r="CG1061" s="612"/>
      <c r="CI1061" s="1035"/>
      <c r="DB1061" s="1035"/>
      <c r="DC1061" s="1035"/>
      <c r="DG1061" s="1035"/>
      <c r="DH1061" s="1035"/>
      <c r="DI1061" s="1035"/>
      <c r="DJ1061" s="1035"/>
      <c r="DK1061" s="1035"/>
      <c r="DL1061" s="1035"/>
    </row>
    <row r="1062" spans="27:116">
      <c r="AA1062" s="1035"/>
      <c r="AB1062" s="1035"/>
      <c r="AC1062" s="1035"/>
      <c r="AD1062" s="1035"/>
      <c r="AE1062" s="1035"/>
      <c r="AF1062" s="1035"/>
      <c r="AG1062" s="1035"/>
      <c r="AH1062" s="1035"/>
      <c r="AN1062" s="1035"/>
      <c r="AV1062" s="1035"/>
      <c r="BD1062" s="1035"/>
      <c r="BS1062" s="1064"/>
      <c r="BT1062" s="1035"/>
      <c r="CG1062" s="612"/>
      <c r="CI1062" s="1035"/>
      <c r="DB1062" s="1035"/>
      <c r="DC1062" s="1035"/>
      <c r="DG1062" s="1035"/>
      <c r="DH1062" s="1035"/>
      <c r="DI1062" s="1035"/>
      <c r="DJ1062" s="1035"/>
      <c r="DK1062" s="1035"/>
      <c r="DL1062" s="1035"/>
    </row>
    <row r="1063" spans="27:116">
      <c r="AA1063" s="1035"/>
      <c r="AB1063" s="1035"/>
      <c r="AC1063" s="1035"/>
      <c r="AD1063" s="1035"/>
      <c r="AE1063" s="1035"/>
      <c r="AF1063" s="1035"/>
      <c r="AG1063" s="1035"/>
      <c r="AH1063" s="1035"/>
      <c r="AN1063" s="1035"/>
      <c r="AV1063" s="1035"/>
      <c r="BD1063" s="1035"/>
      <c r="BS1063" s="1064"/>
      <c r="BT1063" s="1035"/>
      <c r="CG1063" s="612"/>
      <c r="CI1063" s="1035"/>
      <c r="DB1063" s="1035"/>
      <c r="DC1063" s="1035"/>
      <c r="DG1063" s="1035"/>
      <c r="DH1063" s="1035"/>
      <c r="DI1063" s="1035"/>
      <c r="DJ1063" s="1035"/>
      <c r="DK1063" s="1035"/>
      <c r="DL1063" s="1035"/>
    </row>
    <row r="1064" spans="27:116">
      <c r="AA1064" s="1035"/>
      <c r="AB1064" s="1035"/>
      <c r="AC1064" s="1035"/>
      <c r="AD1064" s="1035"/>
      <c r="AE1064" s="1035"/>
      <c r="AF1064" s="1035"/>
      <c r="AG1064" s="1035"/>
      <c r="AH1064" s="1035"/>
      <c r="AN1064" s="1035"/>
      <c r="AV1064" s="1035"/>
      <c r="BD1064" s="1035"/>
      <c r="BS1064" s="1064"/>
      <c r="BT1064" s="1035"/>
      <c r="CG1064" s="612"/>
      <c r="CI1064" s="1035"/>
      <c r="DB1064" s="1035"/>
      <c r="DC1064" s="1035"/>
      <c r="DG1064" s="1035"/>
      <c r="DH1064" s="1035"/>
      <c r="DI1064" s="1035"/>
      <c r="DJ1064" s="1035"/>
      <c r="DK1064" s="1035"/>
      <c r="DL1064" s="1035"/>
    </row>
    <row r="1065" spans="27:116">
      <c r="AA1065" s="1035"/>
      <c r="AB1065" s="1035"/>
      <c r="AC1065" s="1035"/>
      <c r="AD1065" s="1035"/>
      <c r="AE1065" s="1035"/>
      <c r="AF1065" s="1035"/>
      <c r="AG1065" s="1035"/>
      <c r="AH1065" s="1035"/>
      <c r="AN1065" s="1035"/>
      <c r="AV1065" s="1035"/>
      <c r="BD1065" s="1035"/>
      <c r="BS1065" s="1064"/>
      <c r="BT1065" s="1035"/>
      <c r="CG1065" s="612"/>
      <c r="CI1065" s="1035"/>
      <c r="DB1065" s="1035"/>
      <c r="DC1065" s="1035"/>
      <c r="DG1065" s="1035"/>
      <c r="DH1065" s="1035"/>
      <c r="DI1065" s="1035"/>
      <c r="DJ1065" s="1035"/>
      <c r="DK1065" s="1035"/>
      <c r="DL1065" s="1035"/>
    </row>
    <row r="1066" spans="27:116">
      <c r="AA1066" s="1035"/>
      <c r="AB1066" s="1035"/>
      <c r="AC1066" s="1035"/>
      <c r="AD1066" s="1035"/>
      <c r="AE1066" s="1035"/>
      <c r="AF1066" s="1035"/>
      <c r="AG1066" s="1035"/>
      <c r="AH1066" s="1035"/>
      <c r="AN1066" s="1035"/>
      <c r="AV1066" s="1035"/>
      <c r="BD1066" s="1035"/>
      <c r="BS1066" s="1064"/>
      <c r="BT1066" s="1035"/>
      <c r="CG1066" s="612"/>
      <c r="CI1066" s="1035"/>
      <c r="DB1066" s="1035"/>
      <c r="DC1066" s="1035"/>
      <c r="DG1066" s="1035"/>
      <c r="DH1066" s="1035"/>
      <c r="DI1066" s="1035"/>
      <c r="DJ1066" s="1035"/>
      <c r="DK1066" s="1035"/>
      <c r="DL1066" s="1035"/>
    </row>
    <row r="1067" spans="27:116">
      <c r="AA1067" s="1035"/>
      <c r="AB1067" s="1035"/>
      <c r="AC1067" s="1035"/>
      <c r="AD1067" s="1035"/>
      <c r="AE1067" s="1035"/>
      <c r="AF1067" s="1035"/>
      <c r="AG1067" s="1035"/>
      <c r="AH1067" s="1035"/>
      <c r="AN1067" s="1035"/>
      <c r="AV1067" s="1035"/>
      <c r="BD1067" s="1035"/>
      <c r="BS1067" s="1064"/>
      <c r="BT1067" s="1035"/>
      <c r="CG1067" s="612"/>
      <c r="CI1067" s="1035"/>
      <c r="DB1067" s="1035"/>
      <c r="DC1067" s="1035"/>
      <c r="DG1067" s="1035"/>
      <c r="DH1067" s="1035"/>
      <c r="DI1067" s="1035"/>
      <c r="DJ1067" s="1035"/>
      <c r="DK1067" s="1035"/>
      <c r="DL1067" s="1035"/>
    </row>
    <row r="1068" spans="27:116">
      <c r="AA1068" s="1035"/>
      <c r="AB1068" s="1035"/>
      <c r="AC1068" s="1035"/>
      <c r="AD1068" s="1035"/>
      <c r="AE1068" s="1035"/>
      <c r="AF1068" s="1035"/>
      <c r="AG1068" s="1035"/>
      <c r="AH1068" s="1035"/>
      <c r="AN1068" s="1035"/>
      <c r="AV1068" s="1035"/>
      <c r="BD1068" s="1035"/>
      <c r="BS1068" s="1064"/>
      <c r="BT1068" s="1035"/>
      <c r="CG1068" s="612"/>
      <c r="CI1068" s="1035"/>
      <c r="DB1068" s="1035"/>
      <c r="DC1068" s="1035"/>
      <c r="DG1068" s="1035"/>
      <c r="DH1068" s="1035"/>
      <c r="DI1068" s="1035"/>
      <c r="DJ1068" s="1035"/>
      <c r="DK1068" s="1035"/>
      <c r="DL1068" s="1035"/>
    </row>
    <row r="1069" spans="27:116">
      <c r="AA1069" s="1035"/>
      <c r="AB1069" s="1035"/>
      <c r="AC1069" s="1035"/>
      <c r="AD1069" s="1035"/>
      <c r="AE1069" s="1035"/>
      <c r="AF1069" s="1035"/>
      <c r="AG1069" s="1035"/>
      <c r="AH1069" s="1035"/>
      <c r="AN1069" s="1035"/>
      <c r="AV1069" s="1035"/>
      <c r="BD1069" s="1035"/>
      <c r="BS1069" s="1064"/>
      <c r="BT1069" s="1035"/>
      <c r="CG1069" s="612"/>
      <c r="CI1069" s="1035"/>
      <c r="DB1069" s="1035"/>
      <c r="DC1069" s="1035"/>
      <c r="DG1069" s="1035"/>
      <c r="DH1069" s="1035"/>
      <c r="DI1069" s="1035"/>
      <c r="DJ1069" s="1035"/>
      <c r="DK1069" s="1035"/>
      <c r="DL1069" s="1035"/>
    </row>
    <row r="1070" spans="27:116">
      <c r="AA1070" s="1035"/>
      <c r="AB1070" s="1035"/>
      <c r="AC1070" s="1035"/>
      <c r="AD1070" s="1035"/>
      <c r="AE1070" s="1035"/>
      <c r="AF1070" s="1035"/>
      <c r="AG1070" s="1035"/>
      <c r="AH1070" s="1035"/>
      <c r="AN1070" s="1035"/>
      <c r="AV1070" s="1035"/>
      <c r="BD1070" s="1035"/>
      <c r="BS1070" s="1064"/>
      <c r="BT1070" s="1035"/>
      <c r="CG1070" s="612"/>
      <c r="CI1070" s="1035"/>
      <c r="DB1070" s="1035"/>
      <c r="DC1070" s="1035"/>
      <c r="DG1070" s="1035"/>
      <c r="DH1070" s="1035"/>
      <c r="DI1070" s="1035"/>
      <c r="DJ1070" s="1035"/>
      <c r="DK1070" s="1035"/>
      <c r="DL1070" s="1035"/>
    </row>
    <row r="1071" spans="27:116">
      <c r="AA1071" s="1035"/>
      <c r="AB1071" s="1035"/>
      <c r="AC1071" s="1035"/>
      <c r="AD1071" s="1035"/>
      <c r="AE1071" s="1035"/>
      <c r="AF1071" s="1035"/>
      <c r="AG1071" s="1035"/>
      <c r="AH1071" s="1035"/>
      <c r="AN1071" s="1035"/>
      <c r="AV1071" s="1035"/>
      <c r="BD1071" s="1035"/>
      <c r="BS1071" s="1064"/>
      <c r="BT1071" s="1035"/>
      <c r="CG1071" s="612"/>
      <c r="CI1071" s="1035"/>
      <c r="DB1071" s="1035"/>
      <c r="DC1071" s="1035"/>
      <c r="DG1071" s="1035"/>
      <c r="DH1071" s="1035"/>
      <c r="DI1071" s="1035"/>
      <c r="DJ1071" s="1035"/>
      <c r="DK1071" s="1035"/>
      <c r="DL1071" s="1035"/>
    </row>
    <row r="1072" spans="27:116">
      <c r="AA1072" s="1035"/>
      <c r="AB1072" s="1035"/>
      <c r="AC1072" s="1035"/>
      <c r="AD1072" s="1035"/>
      <c r="AE1072" s="1035"/>
      <c r="AF1072" s="1035"/>
      <c r="AG1072" s="1035"/>
      <c r="AH1072" s="1035"/>
      <c r="AN1072" s="1035"/>
      <c r="AV1072" s="1035"/>
      <c r="BD1072" s="1035"/>
      <c r="BS1072" s="1064"/>
      <c r="BT1072" s="1035"/>
      <c r="CG1072" s="612"/>
      <c r="CI1072" s="1035"/>
      <c r="DB1072" s="1035"/>
      <c r="DC1072" s="1035"/>
      <c r="DG1072" s="1035"/>
      <c r="DH1072" s="1035"/>
      <c r="DI1072" s="1035"/>
      <c r="DJ1072" s="1035"/>
      <c r="DK1072" s="1035"/>
      <c r="DL1072" s="1035"/>
    </row>
    <row r="1073" spans="27:116">
      <c r="AA1073" s="1035"/>
      <c r="AB1073" s="1035"/>
      <c r="AC1073" s="1035"/>
      <c r="AD1073" s="1035"/>
      <c r="AE1073" s="1035"/>
      <c r="AF1073" s="1035"/>
      <c r="AG1073" s="1035"/>
      <c r="AH1073" s="1035"/>
      <c r="AN1073" s="1035"/>
      <c r="AV1073" s="1035"/>
      <c r="BD1073" s="1035"/>
      <c r="BS1073" s="1064"/>
      <c r="BT1073" s="1035"/>
      <c r="CG1073" s="612"/>
      <c r="CI1073" s="1035"/>
      <c r="DB1073" s="1035"/>
      <c r="DC1073" s="1035"/>
      <c r="DG1073" s="1035"/>
      <c r="DH1073" s="1035"/>
      <c r="DI1073" s="1035"/>
      <c r="DJ1073" s="1035"/>
      <c r="DK1073" s="1035"/>
      <c r="DL1073" s="1035"/>
    </row>
    <row r="1074" spans="27:116">
      <c r="AA1074" s="1035"/>
      <c r="AB1074" s="1035"/>
      <c r="AC1074" s="1035"/>
      <c r="AD1074" s="1035"/>
      <c r="AE1074" s="1035"/>
      <c r="AF1074" s="1035"/>
      <c r="AG1074" s="1035"/>
      <c r="AH1074" s="1035"/>
      <c r="AN1074" s="1035"/>
      <c r="AV1074" s="1035"/>
      <c r="BD1074" s="1035"/>
      <c r="BS1074" s="1064"/>
      <c r="BT1074" s="1035"/>
      <c r="CG1074" s="612"/>
      <c r="CI1074" s="1035"/>
      <c r="DB1074" s="1035"/>
      <c r="DC1074" s="1035"/>
      <c r="DG1074" s="1035"/>
      <c r="DH1074" s="1035"/>
      <c r="DI1074" s="1035"/>
      <c r="DJ1074" s="1035"/>
      <c r="DK1074" s="1035"/>
      <c r="DL1074" s="1035"/>
    </row>
    <row r="1075" spans="27:116">
      <c r="AA1075" s="1035"/>
      <c r="AB1075" s="1035"/>
      <c r="AC1075" s="1035"/>
      <c r="AD1075" s="1035"/>
      <c r="AE1075" s="1035"/>
      <c r="AF1075" s="1035"/>
      <c r="AG1075" s="1035"/>
      <c r="AH1075" s="1035"/>
      <c r="AN1075" s="1035"/>
      <c r="AV1075" s="1035"/>
      <c r="BD1075" s="1035"/>
      <c r="BS1075" s="1064"/>
      <c r="BT1075" s="1035"/>
      <c r="CG1075" s="612"/>
      <c r="CI1075" s="1035"/>
      <c r="DB1075" s="1035"/>
      <c r="DC1075" s="1035"/>
      <c r="DG1075" s="1035"/>
      <c r="DH1075" s="1035"/>
      <c r="DI1075" s="1035"/>
      <c r="DJ1075" s="1035"/>
      <c r="DK1075" s="1035"/>
      <c r="DL1075" s="1035"/>
    </row>
    <row r="1076" spans="27:116">
      <c r="AA1076" s="1035"/>
      <c r="AB1076" s="1035"/>
      <c r="AC1076" s="1035"/>
      <c r="AD1076" s="1035"/>
      <c r="AE1076" s="1035"/>
      <c r="AF1076" s="1035"/>
      <c r="AG1076" s="1035"/>
      <c r="AH1076" s="1035"/>
      <c r="AN1076" s="1035"/>
      <c r="AV1076" s="1035"/>
      <c r="BD1076" s="1035"/>
      <c r="BS1076" s="1064"/>
      <c r="BT1076" s="1035"/>
      <c r="CG1076" s="612"/>
      <c r="CI1076" s="1035"/>
      <c r="DB1076" s="1035"/>
      <c r="DC1076" s="1035"/>
      <c r="DG1076" s="1035"/>
      <c r="DH1076" s="1035"/>
      <c r="DI1076" s="1035"/>
      <c r="DJ1076" s="1035"/>
      <c r="DK1076" s="1035"/>
      <c r="DL1076" s="1035"/>
    </row>
    <row r="1077" spans="27:116">
      <c r="AA1077" s="1035"/>
      <c r="AB1077" s="1035"/>
      <c r="AC1077" s="1035"/>
      <c r="AD1077" s="1035"/>
      <c r="AE1077" s="1035"/>
      <c r="AF1077" s="1035"/>
      <c r="AG1077" s="1035"/>
      <c r="AH1077" s="1035"/>
      <c r="AN1077" s="1035"/>
      <c r="AV1077" s="1035"/>
      <c r="BD1077" s="1035"/>
      <c r="BS1077" s="1064"/>
      <c r="BT1077" s="1035"/>
      <c r="CG1077" s="612"/>
      <c r="CI1077" s="1035"/>
      <c r="DB1077" s="1035"/>
      <c r="DC1077" s="1035"/>
      <c r="DG1077" s="1035"/>
      <c r="DH1077" s="1035"/>
      <c r="DI1077" s="1035"/>
      <c r="DJ1077" s="1035"/>
      <c r="DK1077" s="1035"/>
      <c r="DL1077" s="1035"/>
    </row>
    <row r="1078" spans="27:116">
      <c r="AA1078" s="1035"/>
      <c r="AB1078" s="1035"/>
      <c r="AC1078" s="1035"/>
      <c r="AD1078" s="1035"/>
      <c r="AE1078" s="1035"/>
      <c r="AF1078" s="1035"/>
      <c r="AG1078" s="1035"/>
      <c r="AH1078" s="1035"/>
      <c r="AN1078" s="1035"/>
      <c r="AV1078" s="1035"/>
      <c r="BD1078" s="1035"/>
      <c r="BS1078" s="1064"/>
      <c r="BT1078" s="1035"/>
      <c r="CG1078" s="612"/>
      <c r="CI1078" s="1035"/>
      <c r="DB1078" s="1035"/>
      <c r="DC1078" s="1035"/>
      <c r="DG1078" s="1035"/>
      <c r="DH1078" s="1035"/>
      <c r="DI1078" s="1035"/>
      <c r="DJ1078" s="1035"/>
      <c r="DK1078" s="1035"/>
      <c r="DL1078" s="1035"/>
    </row>
    <row r="1079" spans="27:116">
      <c r="AA1079" s="1035"/>
      <c r="AB1079" s="1035"/>
      <c r="AC1079" s="1035"/>
      <c r="AD1079" s="1035"/>
      <c r="AE1079" s="1035"/>
      <c r="AF1079" s="1035"/>
      <c r="AG1079" s="1035"/>
      <c r="AH1079" s="1035"/>
      <c r="AN1079" s="1035"/>
      <c r="AV1079" s="1035"/>
      <c r="BD1079" s="1035"/>
      <c r="BS1079" s="1064"/>
      <c r="BT1079" s="1035"/>
      <c r="CG1079" s="612"/>
      <c r="CI1079" s="1035"/>
      <c r="DB1079" s="1035"/>
      <c r="DC1079" s="1035"/>
      <c r="DG1079" s="1035"/>
      <c r="DH1079" s="1035"/>
      <c r="DI1079" s="1035"/>
      <c r="DJ1079" s="1035"/>
      <c r="DK1079" s="1035"/>
      <c r="DL1079" s="1035"/>
    </row>
    <row r="1080" spans="27:116">
      <c r="AA1080" s="1035"/>
      <c r="AB1080" s="1035"/>
      <c r="AC1080" s="1035"/>
      <c r="AD1080" s="1035"/>
      <c r="AE1080" s="1035"/>
      <c r="AF1080" s="1035"/>
      <c r="AG1080" s="1035"/>
      <c r="AH1080" s="1035"/>
      <c r="AN1080" s="1035"/>
      <c r="AV1080" s="1035"/>
      <c r="BD1080" s="1035"/>
      <c r="BS1080" s="1064"/>
      <c r="BT1080" s="1035"/>
      <c r="CG1080" s="612"/>
      <c r="CI1080" s="1035"/>
      <c r="DB1080" s="1035"/>
      <c r="DC1080" s="1035"/>
      <c r="DG1080" s="1035"/>
      <c r="DH1080" s="1035"/>
      <c r="DI1080" s="1035"/>
      <c r="DJ1080" s="1035"/>
      <c r="DK1080" s="1035"/>
      <c r="DL1080" s="1035"/>
    </row>
    <row r="1081" spans="27:116">
      <c r="AA1081" s="1035"/>
      <c r="AB1081" s="1035"/>
      <c r="AC1081" s="1035"/>
      <c r="AD1081" s="1035"/>
      <c r="AE1081" s="1035"/>
      <c r="AF1081" s="1035"/>
      <c r="AG1081" s="1035"/>
      <c r="AH1081" s="1035"/>
      <c r="AN1081" s="1035"/>
      <c r="AV1081" s="1035"/>
      <c r="BD1081" s="1035"/>
      <c r="BS1081" s="1064"/>
      <c r="BT1081" s="1035"/>
      <c r="CG1081" s="612"/>
      <c r="CI1081" s="1035"/>
      <c r="DB1081" s="1035"/>
      <c r="DC1081" s="1035"/>
      <c r="DG1081" s="1035"/>
      <c r="DH1081" s="1035"/>
      <c r="DI1081" s="1035"/>
      <c r="DJ1081" s="1035"/>
      <c r="DK1081" s="1035"/>
      <c r="DL1081" s="1035"/>
    </row>
    <row r="1082" spans="27:116">
      <c r="AA1082" s="1035"/>
      <c r="AB1082" s="1035"/>
      <c r="AC1082" s="1035"/>
      <c r="AD1082" s="1035"/>
      <c r="AE1082" s="1035"/>
      <c r="AF1082" s="1035"/>
      <c r="AG1082" s="1035"/>
      <c r="AH1082" s="1035"/>
      <c r="AN1082" s="1035"/>
      <c r="AV1082" s="1035"/>
      <c r="BD1082" s="1035"/>
      <c r="BS1082" s="1064"/>
      <c r="BT1082" s="1035"/>
      <c r="CG1082" s="612"/>
      <c r="CI1082" s="1035"/>
      <c r="DB1082" s="1035"/>
      <c r="DC1082" s="1035"/>
      <c r="DG1082" s="1035"/>
      <c r="DH1082" s="1035"/>
      <c r="DI1082" s="1035"/>
      <c r="DJ1082" s="1035"/>
      <c r="DK1082" s="1035"/>
      <c r="DL1082" s="1035"/>
    </row>
    <row r="1083" spans="27:116">
      <c r="AA1083" s="1035"/>
      <c r="AB1083" s="1035"/>
      <c r="AC1083" s="1035"/>
      <c r="AD1083" s="1035"/>
      <c r="AE1083" s="1035"/>
      <c r="AF1083" s="1035"/>
      <c r="AG1083" s="1035"/>
      <c r="AH1083" s="1035"/>
      <c r="AN1083" s="1035"/>
      <c r="AV1083" s="1035"/>
      <c r="BD1083" s="1035"/>
      <c r="BS1083" s="1064"/>
      <c r="BT1083" s="1035"/>
      <c r="CG1083" s="612"/>
      <c r="CI1083" s="1035"/>
      <c r="DB1083" s="1035"/>
      <c r="DC1083" s="1035"/>
      <c r="DG1083" s="1035"/>
      <c r="DH1083" s="1035"/>
      <c r="DI1083" s="1035"/>
      <c r="DJ1083" s="1035"/>
      <c r="DK1083" s="1035"/>
      <c r="DL1083" s="1035"/>
    </row>
    <row r="1084" spans="27:116">
      <c r="AA1084" s="1035"/>
      <c r="AB1084" s="1035"/>
      <c r="AC1084" s="1035"/>
      <c r="AD1084" s="1035"/>
      <c r="AE1084" s="1035"/>
      <c r="AF1084" s="1035"/>
      <c r="AG1084" s="1035"/>
      <c r="AH1084" s="1035"/>
      <c r="AN1084" s="1035"/>
      <c r="AV1084" s="1035"/>
      <c r="BD1084" s="1035"/>
      <c r="BS1084" s="1064"/>
      <c r="BT1084" s="1035"/>
      <c r="CG1084" s="612"/>
      <c r="CI1084" s="1035"/>
      <c r="DB1084" s="1035"/>
      <c r="DC1084" s="1035"/>
      <c r="DG1084" s="1035"/>
      <c r="DH1084" s="1035"/>
      <c r="DI1084" s="1035"/>
      <c r="DJ1084" s="1035"/>
      <c r="DK1084" s="1035"/>
      <c r="DL1084" s="1035"/>
    </row>
    <row r="1085" spans="27:116">
      <c r="AA1085" s="1035"/>
      <c r="AB1085" s="1035"/>
      <c r="AC1085" s="1035"/>
      <c r="AD1085" s="1035"/>
      <c r="AE1085" s="1035"/>
      <c r="AF1085" s="1035"/>
      <c r="AG1085" s="1035"/>
      <c r="AH1085" s="1035"/>
      <c r="AN1085" s="1035"/>
      <c r="AV1085" s="1035"/>
      <c r="BD1085" s="1035"/>
      <c r="BS1085" s="1064"/>
      <c r="BT1085" s="1035"/>
      <c r="CG1085" s="612"/>
      <c r="CI1085" s="1035"/>
      <c r="DB1085" s="1035"/>
      <c r="DC1085" s="1035"/>
      <c r="DG1085" s="1035"/>
      <c r="DH1085" s="1035"/>
      <c r="DI1085" s="1035"/>
      <c r="DJ1085" s="1035"/>
      <c r="DK1085" s="1035"/>
      <c r="DL1085" s="1035"/>
    </row>
    <row r="1086" spans="27:116">
      <c r="AA1086" s="1035"/>
      <c r="AB1086" s="1035"/>
      <c r="AC1086" s="1035"/>
      <c r="AD1086" s="1035"/>
      <c r="AE1086" s="1035"/>
      <c r="AF1086" s="1035"/>
      <c r="AG1086" s="1035"/>
      <c r="AH1086" s="1035"/>
      <c r="AN1086" s="1035"/>
      <c r="AV1086" s="1035"/>
      <c r="BD1086" s="1035"/>
      <c r="BS1086" s="1064"/>
      <c r="BT1086" s="1035"/>
      <c r="CG1086" s="612"/>
      <c r="CI1086" s="1035"/>
      <c r="DB1086" s="1035"/>
      <c r="DC1086" s="1035"/>
      <c r="DG1086" s="1035"/>
      <c r="DH1086" s="1035"/>
      <c r="DI1086" s="1035"/>
      <c r="DJ1086" s="1035"/>
      <c r="DK1086" s="1035"/>
      <c r="DL1086" s="1035"/>
    </row>
    <row r="1087" spans="27:116">
      <c r="AA1087" s="1035"/>
      <c r="AB1087" s="1035"/>
      <c r="AC1087" s="1035"/>
      <c r="AD1087" s="1035"/>
      <c r="AE1087" s="1035"/>
      <c r="AF1087" s="1035"/>
      <c r="AG1087" s="1035"/>
      <c r="AH1087" s="1035"/>
      <c r="AN1087" s="1035"/>
      <c r="AV1087" s="1035"/>
      <c r="BD1087" s="1035"/>
      <c r="BS1087" s="1064"/>
      <c r="BT1087" s="1035"/>
      <c r="CG1087" s="612"/>
      <c r="CI1087" s="1035"/>
      <c r="DB1087" s="1035"/>
      <c r="DC1087" s="1035"/>
      <c r="DG1087" s="1035"/>
      <c r="DH1087" s="1035"/>
      <c r="DI1087" s="1035"/>
      <c r="DJ1087" s="1035"/>
      <c r="DK1087" s="1035"/>
      <c r="DL1087" s="1035"/>
    </row>
    <row r="1088" spans="27:116">
      <c r="AA1088" s="1035"/>
      <c r="AB1088" s="1035"/>
      <c r="AC1088" s="1035"/>
      <c r="AD1088" s="1035"/>
      <c r="AE1088" s="1035"/>
      <c r="AF1088" s="1035"/>
      <c r="AG1088" s="1035"/>
      <c r="AH1088" s="1035"/>
      <c r="AN1088" s="1035"/>
      <c r="AV1088" s="1035"/>
      <c r="BD1088" s="1035"/>
      <c r="BS1088" s="1064"/>
      <c r="BT1088" s="1035"/>
      <c r="CG1088" s="612"/>
      <c r="CI1088" s="1035"/>
      <c r="DB1088" s="1035"/>
      <c r="DC1088" s="1035"/>
      <c r="DG1088" s="1035"/>
      <c r="DH1088" s="1035"/>
      <c r="DI1088" s="1035"/>
      <c r="DJ1088" s="1035"/>
      <c r="DK1088" s="1035"/>
      <c r="DL1088" s="1035"/>
    </row>
    <row r="1089" spans="27:116">
      <c r="AA1089" s="1035"/>
      <c r="AB1089" s="1035"/>
      <c r="AC1089" s="1035"/>
      <c r="AD1089" s="1035"/>
      <c r="AE1089" s="1035"/>
      <c r="AF1089" s="1035"/>
      <c r="AG1089" s="1035"/>
      <c r="AH1089" s="1035"/>
      <c r="AN1089" s="1035"/>
      <c r="AV1089" s="1035"/>
      <c r="BD1089" s="1035"/>
      <c r="BS1089" s="1064"/>
      <c r="BT1089" s="1035"/>
      <c r="CG1089" s="612"/>
      <c r="CI1089" s="1035"/>
      <c r="DB1089" s="1035"/>
      <c r="DC1089" s="1035"/>
      <c r="DG1089" s="1035"/>
      <c r="DH1089" s="1035"/>
      <c r="DI1089" s="1035"/>
      <c r="DJ1089" s="1035"/>
      <c r="DK1089" s="1035"/>
      <c r="DL1089" s="1035"/>
    </row>
    <row r="1090" spans="27:116">
      <c r="AA1090" s="1035"/>
      <c r="AB1090" s="1035"/>
      <c r="AC1090" s="1035"/>
      <c r="AD1090" s="1035"/>
      <c r="AE1090" s="1035"/>
      <c r="AF1090" s="1035"/>
      <c r="AG1090" s="1035"/>
      <c r="AH1090" s="1035"/>
      <c r="AN1090" s="1035"/>
      <c r="AV1090" s="1035"/>
      <c r="BD1090" s="1035"/>
      <c r="BS1090" s="1064"/>
      <c r="BT1090" s="1035"/>
      <c r="CG1090" s="612"/>
      <c r="CI1090" s="1035"/>
      <c r="DB1090" s="1035"/>
      <c r="DC1090" s="1035"/>
      <c r="DG1090" s="1035"/>
      <c r="DH1090" s="1035"/>
      <c r="DI1090" s="1035"/>
      <c r="DJ1090" s="1035"/>
      <c r="DK1090" s="1035"/>
      <c r="DL1090" s="1035"/>
    </row>
    <row r="1091" spans="27:116">
      <c r="AA1091" s="1035"/>
      <c r="AB1091" s="1035"/>
      <c r="AC1091" s="1035"/>
      <c r="AD1091" s="1035"/>
      <c r="AE1091" s="1035"/>
      <c r="AF1091" s="1035"/>
      <c r="AG1091" s="1035"/>
      <c r="AH1091" s="1035"/>
      <c r="AN1091" s="1035"/>
      <c r="AV1091" s="1035"/>
      <c r="BD1091" s="1035"/>
      <c r="BS1091" s="1064"/>
      <c r="BT1091" s="1035"/>
      <c r="CG1091" s="612"/>
      <c r="CI1091" s="1035"/>
      <c r="DB1091" s="1035"/>
      <c r="DC1091" s="1035"/>
      <c r="DG1091" s="1035"/>
      <c r="DH1091" s="1035"/>
      <c r="DI1091" s="1035"/>
      <c r="DJ1091" s="1035"/>
      <c r="DK1091" s="1035"/>
      <c r="DL1091" s="1035"/>
    </row>
    <row r="1092" spans="27:116">
      <c r="AA1092" s="1035"/>
      <c r="AB1092" s="1035"/>
      <c r="AC1092" s="1035"/>
      <c r="AD1092" s="1035"/>
      <c r="AE1092" s="1035"/>
      <c r="AF1092" s="1035"/>
      <c r="AG1092" s="1035"/>
      <c r="AH1092" s="1035"/>
      <c r="AN1092" s="1035"/>
      <c r="AV1092" s="1035"/>
      <c r="BD1092" s="1035"/>
      <c r="BS1092" s="1064"/>
      <c r="BT1092" s="1035"/>
      <c r="CG1092" s="612"/>
      <c r="CI1092" s="1035"/>
      <c r="DB1092" s="1035"/>
      <c r="DC1092" s="1035"/>
      <c r="DG1092" s="1035"/>
      <c r="DH1092" s="1035"/>
      <c r="DI1092" s="1035"/>
      <c r="DJ1092" s="1035"/>
      <c r="DK1092" s="1035"/>
      <c r="DL1092" s="1035"/>
    </row>
    <row r="1093" spans="27:116">
      <c r="AA1093" s="1035"/>
      <c r="AB1093" s="1035"/>
      <c r="AC1093" s="1035"/>
      <c r="AD1093" s="1035"/>
      <c r="AE1093" s="1035"/>
      <c r="AF1093" s="1035"/>
      <c r="AG1093" s="1035"/>
      <c r="AH1093" s="1035"/>
      <c r="AN1093" s="1035"/>
      <c r="AV1093" s="1035"/>
      <c r="BD1093" s="1035"/>
      <c r="BS1093" s="1064"/>
      <c r="BT1093" s="1035"/>
      <c r="CG1093" s="612"/>
      <c r="CI1093" s="1035"/>
      <c r="DB1093" s="1035"/>
      <c r="DC1093" s="1035"/>
      <c r="DG1093" s="1035"/>
      <c r="DH1093" s="1035"/>
      <c r="DI1093" s="1035"/>
      <c r="DJ1093" s="1035"/>
      <c r="DK1093" s="1035"/>
      <c r="DL1093" s="1035"/>
    </row>
    <row r="1094" spans="27:116">
      <c r="AA1094" s="1035"/>
      <c r="AB1094" s="1035"/>
      <c r="AC1094" s="1035"/>
      <c r="AD1094" s="1035"/>
      <c r="AE1094" s="1035"/>
      <c r="AF1094" s="1035"/>
      <c r="AG1094" s="1035"/>
      <c r="AH1094" s="1035"/>
      <c r="AN1094" s="1035"/>
      <c r="AV1094" s="1035"/>
      <c r="BD1094" s="1035"/>
      <c r="BS1094" s="1064"/>
      <c r="BT1094" s="1035"/>
      <c r="CG1094" s="612"/>
      <c r="CI1094" s="1035"/>
      <c r="DB1094" s="1035"/>
      <c r="DC1094" s="1035"/>
      <c r="DG1094" s="1035"/>
      <c r="DH1094" s="1035"/>
      <c r="DI1094" s="1035"/>
      <c r="DJ1094" s="1035"/>
      <c r="DK1094" s="1035"/>
      <c r="DL1094" s="1035"/>
    </row>
    <row r="1095" spans="27:116">
      <c r="AA1095" s="1035"/>
      <c r="AB1095" s="1035"/>
      <c r="AC1095" s="1035"/>
      <c r="AD1095" s="1035"/>
      <c r="AE1095" s="1035"/>
      <c r="AF1095" s="1035"/>
      <c r="AG1095" s="1035"/>
      <c r="AH1095" s="1035"/>
      <c r="AN1095" s="1035"/>
      <c r="AV1095" s="1035"/>
      <c r="BD1095" s="1035"/>
      <c r="BS1095" s="1064"/>
      <c r="BT1095" s="1035"/>
      <c r="CG1095" s="612"/>
      <c r="CI1095" s="1035"/>
      <c r="DB1095" s="1035"/>
      <c r="DC1095" s="1035"/>
      <c r="DG1095" s="1035"/>
      <c r="DH1095" s="1035"/>
      <c r="DI1095" s="1035"/>
      <c r="DJ1095" s="1035"/>
      <c r="DK1095" s="1035"/>
      <c r="DL1095" s="1035"/>
    </row>
    <row r="1096" spans="27:116">
      <c r="AA1096" s="1035"/>
      <c r="AB1096" s="1035"/>
      <c r="AC1096" s="1035"/>
      <c r="AD1096" s="1035"/>
      <c r="AE1096" s="1035"/>
      <c r="AF1096" s="1035"/>
      <c r="AG1096" s="1035"/>
      <c r="AH1096" s="1035"/>
      <c r="AN1096" s="1035"/>
      <c r="AV1096" s="1035"/>
      <c r="BD1096" s="1035"/>
      <c r="BS1096" s="1064"/>
      <c r="BT1096" s="1035"/>
      <c r="CG1096" s="612"/>
      <c r="CI1096" s="1035"/>
      <c r="DB1096" s="1035"/>
      <c r="DC1096" s="1035"/>
      <c r="DG1096" s="1035"/>
      <c r="DH1096" s="1035"/>
      <c r="DI1096" s="1035"/>
      <c r="DJ1096" s="1035"/>
      <c r="DK1096" s="1035"/>
      <c r="DL1096" s="1035"/>
    </row>
    <row r="1097" spans="27:116">
      <c r="AA1097" s="1035"/>
      <c r="AB1097" s="1035"/>
      <c r="AC1097" s="1035"/>
      <c r="AD1097" s="1035"/>
      <c r="AE1097" s="1035"/>
      <c r="AF1097" s="1035"/>
      <c r="AG1097" s="1035"/>
      <c r="AH1097" s="1035"/>
      <c r="AN1097" s="1035"/>
      <c r="AV1097" s="1035"/>
      <c r="BD1097" s="1035"/>
      <c r="BS1097" s="1064"/>
      <c r="BT1097" s="1035"/>
      <c r="CG1097" s="612"/>
      <c r="CI1097" s="1035"/>
      <c r="DB1097" s="1035"/>
      <c r="DC1097" s="1035"/>
      <c r="DG1097" s="1035"/>
      <c r="DH1097" s="1035"/>
      <c r="DI1097" s="1035"/>
      <c r="DJ1097" s="1035"/>
      <c r="DK1097" s="1035"/>
      <c r="DL1097" s="1035"/>
    </row>
    <row r="1098" spans="27:116">
      <c r="AA1098" s="1035"/>
      <c r="AB1098" s="1035"/>
      <c r="AC1098" s="1035"/>
      <c r="AD1098" s="1035"/>
      <c r="AE1098" s="1035"/>
      <c r="AF1098" s="1035"/>
      <c r="AG1098" s="1035"/>
      <c r="AH1098" s="1035"/>
      <c r="AN1098" s="1035"/>
      <c r="AV1098" s="1035"/>
      <c r="BD1098" s="1035"/>
      <c r="BS1098" s="1064"/>
      <c r="BT1098" s="1035"/>
      <c r="CG1098" s="612"/>
      <c r="CI1098" s="1035"/>
      <c r="DB1098" s="1035"/>
      <c r="DC1098" s="1035"/>
      <c r="DG1098" s="1035"/>
      <c r="DH1098" s="1035"/>
      <c r="DI1098" s="1035"/>
      <c r="DJ1098" s="1035"/>
      <c r="DK1098" s="1035"/>
      <c r="DL1098" s="1035"/>
    </row>
    <row r="1099" spans="27:116">
      <c r="AA1099" s="1035"/>
      <c r="AB1099" s="1035"/>
      <c r="AC1099" s="1035"/>
      <c r="AD1099" s="1035"/>
      <c r="AE1099" s="1035"/>
      <c r="AF1099" s="1035"/>
      <c r="AG1099" s="1035"/>
      <c r="AH1099" s="1035"/>
      <c r="AN1099" s="1035"/>
      <c r="AV1099" s="1035"/>
      <c r="BD1099" s="1035"/>
      <c r="BS1099" s="1064"/>
      <c r="BT1099" s="1035"/>
      <c r="CG1099" s="612"/>
      <c r="CI1099" s="1035"/>
      <c r="DB1099" s="1035"/>
      <c r="DC1099" s="1035"/>
      <c r="DG1099" s="1035"/>
      <c r="DH1099" s="1035"/>
      <c r="DI1099" s="1035"/>
      <c r="DJ1099" s="1035"/>
      <c r="DK1099" s="1035"/>
      <c r="DL1099" s="1035"/>
    </row>
    <row r="1100" spans="27:116">
      <c r="AA1100" s="1035"/>
      <c r="AB1100" s="1035"/>
      <c r="AC1100" s="1035"/>
      <c r="AD1100" s="1035"/>
      <c r="AE1100" s="1035"/>
      <c r="AF1100" s="1035"/>
      <c r="AG1100" s="1035"/>
      <c r="AH1100" s="1035"/>
      <c r="AN1100" s="1035"/>
      <c r="AV1100" s="1035"/>
      <c r="BD1100" s="1035"/>
      <c r="BS1100" s="1064"/>
      <c r="BT1100" s="1035"/>
      <c r="CG1100" s="612"/>
      <c r="CI1100" s="1035"/>
      <c r="DB1100" s="1035"/>
      <c r="DC1100" s="1035"/>
      <c r="DG1100" s="1035"/>
      <c r="DH1100" s="1035"/>
      <c r="DI1100" s="1035"/>
      <c r="DJ1100" s="1035"/>
      <c r="DK1100" s="1035"/>
      <c r="DL1100" s="1035"/>
    </row>
    <row r="1101" spans="27:116">
      <c r="AA1101" s="1035"/>
      <c r="AB1101" s="1035"/>
      <c r="AC1101" s="1035"/>
      <c r="AD1101" s="1035"/>
      <c r="AE1101" s="1035"/>
      <c r="AF1101" s="1035"/>
      <c r="AG1101" s="1035"/>
      <c r="AH1101" s="1035"/>
      <c r="AN1101" s="1035"/>
      <c r="AV1101" s="1035"/>
      <c r="BD1101" s="1035"/>
      <c r="BS1101" s="1064"/>
      <c r="BT1101" s="1035"/>
      <c r="CG1101" s="612"/>
      <c r="CI1101" s="1035"/>
      <c r="DB1101" s="1035"/>
      <c r="DC1101" s="1035"/>
      <c r="DG1101" s="1035"/>
      <c r="DH1101" s="1035"/>
      <c r="DI1101" s="1035"/>
      <c r="DJ1101" s="1035"/>
      <c r="DK1101" s="1035"/>
      <c r="DL1101" s="1035"/>
    </row>
    <row r="1102" spans="27:116">
      <c r="AA1102" s="1035"/>
      <c r="AB1102" s="1035"/>
      <c r="AC1102" s="1035"/>
      <c r="AD1102" s="1035"/>
      <c r="AE1102" s="1035"/>
      <c r="AF1102" s="1035"/>
      <c r="AG1102" s="1035"/>
      <c r="AH1102" s="1035"/>
      <c r="AN1102" s="1035"/>
      <c r="AV1102" s="1035"/>
      <c r="BD1102" s="1035"/>
      <c r="BS1102" s="1064"/>
      <c r="BT1102" s="1035"/>
      <c r="CG1102" s="612"/>
      <c r="CI1102" s="1035"/>
      <c r="DB1102" s="1035"/>
      <c r="DC1102" s="1035"/>
      <c r="DG1102" s="1035"/>
      <c r="DH1102" s="1035"/>
      <c r="DI1102" s="1035"/>
      <c r="DJ1102" s="1035"/>
      <c r="DK1102" s="1035"/>
      <c r="DL1102" s="1035"/>
    </row>
    <row r="1103" spans="27:116">
      <c r="AA1103" s="1035"/>
      <c r="AB1103" s="1035"/>
      <c r="AC1103" s="1035"/>
      <c r="AD1103" s="1035"/>
      <c r="AE1103" s="1035"/>
      <c r="AF1103" s="1035"/>
      <c r="AG1103" s="1035"/>
      <c r="AH1103" s="1035"/>
      <c r="AN1103" s="1035"/>
      <c r="AV1103" s="1035"/>
      <c r="BD1103" s="1035"/>
      <c r="BS1103" s="1064"/>
      <c r="BT1103" s="1035"/>
      <c r="CG1103" s="612"/>
      <c r="CI1103" s="1035"/>
      <c r="DB1103" s="1035"/>
      <c r="DC1103" s="1035"/>
      <c r="DG1103" s="1035"/>
      <c r="DH1103" s="1035"/>
      <c r="DI1103" s="1035"/>
      <c r="DJ1103" s="1035"/>
      <c r="DK1103" s="1035"/>
      <c r="DL1103" s="1035"/>
    </row>
    <row r="1104" spans="27:116">
      <c r="AA1104" s="1035"/>
      <c r="AB1104" s="1035"/>
      <c r="AC1104" s="1035"/>
      <c r="AD1104" s="1035"/>
      <c r="AE1104" s="1035"/>
      <c r="AF1104" s="1035"/>
      <c r="AG1104" s="1035"/>
      <c r="AH1104" s="1035"/>
      <c r="AN1104" s="1035"/>
      <c r="AV1104" s="1035"/>
      <c r="BD1104" s="1035"/>
      <c r="BS1104" s="1064"/>
      <c r="BT1104" s="1035"/>
      <c r="CG1104" s="612"/>
      <c r="CI1104" s="1035"/>
      <c r="DB1104" s="1035"/>
      <c r="DC1104" s="1035"/>
      <c r="DG1104" s="1035"/>
      <c r="DH1104" s="1035"/>
      <c r="DI1104" s="1035"/>
      <c r="DJ1104" s="1035"/>
      <c r="DK1104" s="1035"/>
      <c r="DL1104" s="1035"/>
    </row>
    <row r="1105" spans="27:116">
      <c r="AA1105" s="1035"/>
      <c r="AB1105" s="1035"/>
      <c r="AC1105" s="1035"/>
      <c r="AD1105" s="1035"/>
      <c r="AE1105" s="1035"/>
      <c r="AF1105" s="1035"/>
      <c r="AG1105" s="1035"/>
      <c r="AH1105" s="1035"/>
      <c r="AN1105" s="1035"/>
      <c r="AV1105" s="1035"/>
      <c r="BD1105" s="1035"/>
      <c r="BS1105" s="1064"/>
      <c r="BT1105" s="1035"/>
      <c r="CG1105" s="612"/>
      <c r="CI1105" s="1035"/>
      <c r="DB1105" s="1035"/>
      <c r="DC1105" s="1035"/>
      <c r="DG1105" s="1035"/>
      <c r="DH1105" s="1035"/>
      <c r="DI1105" s="1035"/>
      <c r="DJ1105" s="1035"/>
      <c r="DK1105" s="1035"/>
      <c r="DL1105" s="1035"/>
    </row>
    <row r="1106" spans="27:116">
      <c r="AA1106" s="1035"/>
      <c r="AB1106" s="1035"/>
      <c r="AC1106" s="1035"/>
      <c r="AD1106" s="1035"/>
      <c r="AE1106" s="1035"/>
      <c r="AF1106" s="1035"/>
      <c r="AG1106" s="1035"/>
      <c r="AH1106" s="1035"/>
      <c r="AN1106" s="1035"/>
      <c r="AV1106" s="1035"/>
      <c r="BD1106" s="1035"/>
      <c r="BS1106" s="1064"/>
      <c r="BT1106" s="1035"/>
      <c r="CG1106" s="612"/>
      <c r="CI1106" s="1035"/>
      <c r="DB1106" s="1035"/>
      <c r="DC1106" s="1035"/>
      <c r="DG1106" s="1035"/>
      <c r="DH1106" s="1035"/>
      <c r="DI1106" s="1035"/>
      <c r="DJ1106" s="1035"/>
      <c r="DK1106" s="1035"/>
      <c r="DL1106" s="1035"/>
    </row>
    <row r="1107" spans="27:116">
      <c r="AA1107" s="1035"/>
      <c r="AB1107" s="1035"/>
      <c r="AC1107" s="1035"/>
      <c r="AD1107" s="1035"/>
      <c r="AE1107" s="1035"/>
      <c r="AF1107" s="1035"/>
      <c r="AG1107" s="1035"/>
      <c r="AH1107" s="1035"/>
      <c r="AN1107" s="1035"/>
      <c r="AV1107" s="1035"/>
      <c r="BD1107" s="1035"/>
      <c r="BS1107" s="1064"/>
      <c r="BT1107" s="1035"/>
      <c r="CG1107" s="612"/>
      <c r="CI1107" s="1035"/>
      <c r="DB1107" s="1035"/>
      <c r="DC1107" s="1035"/>
      <c r="DG1107" s="1035"/>
      <c r="DH1107" s="1035"/>
      <c r="DI1107" s="1035"/>
      <c r="DJ1107" s="1035"/>
      <c r="DK1107" s="1035"/>
      <c r="DL1107" s="1035"/>
    </row>
    <row r="1108" spans="27:116">
      <c r="AA1108" s="1035"/>
      <c r="AB1108" s="1035"/>
      <c r="AC1108" s="1035"/>
      <c r="AD1108" s="1035"/>
      <c r="AE1108" s="1035"/>
      <c r="AF1108" s="1035"/>
      <c r="AG1108" s="1035"/>
      <c r="AH1108" s="1035"/>
      <c r="AN1108" s="1035"/>
      <c r="AV1108" s="1035"/>
      <c r="BD1108" s="1035"/>
      <c r="BS1108" s="1064"/>
      <c r="BT1108" s="1035"/>
      <c r="CG1108" s="612"/>
      <c r="CI1108" s="1035"/>
      <c r="DB1108" s="1035"/>
      <c r="DC1108" s="1035"/>
      <c r="DG1108" s="1035"/>
      <c r="DH1108" s="1035"/>
      <c r="DI1108" s="1035"/>
      <c r="DJ1108" s="1035"/>
      <c r="DK1108" s="1035"/>
      <c r="DL1108" s="1035"/>
    </row>
    <row r="1109" spans="27:116">
      <c r="AA1109" s="1035"/>
      <c r="AB1109" s="1035"/>
      <c r="AC1109" s="1035"/>
      <c r="AD1109" s="1035"/>
      <c r="AE1109" s="1035"/>
      <c r="AF1109" s="1035"/>
      <c r="AG1109" s="1035"/>
      <c r="AH1109" s="1035"/>
      <c r="AN1109" s="1035"/>
      <c r="AV1109" s="1035"/>
      <c r="BD1109" s="1035"/>
      <c r="BS1109" s="1064"/>
      <c r="BT1109" s="1035"/>
      <c r="CG1109" s="612"/>
      <c r="CI1109" s="1035"/>
      <c r="DB1109" s="1035"/>
      <c r="DC1109" s="1035"/>
      <c r="DG1109" s="1035"/>
      <c r="DH1109" s="1035"/>
      <c r="DI1109" s="1035"/>
      <c r="DJ1109" s="1035"/>
      <c r="DK1109" s="1035"/>
      <c r="DL1109" s="1035"/>
    </row>
    <row r="1110" spans="27:116">
      <c r="AA1110" s="1035"/>
      <c r="AB1110" s="1035"/>
      <c r="AC1110" s="1035"/>
      <c r="AD1110" s="1035"/>
      <c r="AE1110" s="1035"/>
      <c r="AF1110" s="1035"/>
      <c r="AG1110" s="1035"/>
      <c r="AH1110" s="1035"/>
      <c r="AN1110" s="1035"/>
      <c r="AV1110" s="1035"/>
      <c r="BD1110" s="1035"/>
      <c r="BS1110" s="1064"/>
      <c r="BT1110" s="1035"/>
      <c r="CG1110" s="612"/>
      <c r="CI1110" s="1035"/>
      <c r="DB1110" s="1035"/>
      <c r="DC1110" s="1035"/>
      <c r="DG1110" s="1035"/>
      <c r="DH1110" s="1035"/>
      <c r="DI1110" s="1035"/>
      <c r="DJ1110" s="1035"/>
      <c r="DK1110" s="1035"/>
      <c r="DL1110" s="1035"/>
    </row>
    <row r="1111" spans="27:116">
      <c r="AA1111" s="1035"/>
      <c r="AB1111" s="1035"/>
      <c r="AC1111" s="1035"/>
      <c r="AD1111" s="1035"/>
      <c r="AE1111" s="1035"/>
      <c r="AF1111" s="1035"/>
      <c r="AG1111" s="1035"/>
      <c r="AH1111" s="1035"/>
      <c r="AN1111" s="1035"/>
      <c r="AV1111" s="1035"/>
      <c r="BD1111" s="1035"/>
      <c r="BS1111" s="1064"/>
      <c r="BT1111" s="1035"/>
      <c r="CG1111" s="612"/>
      <c r="CI1111" s="1035"/>
      <c r="DB1111" s="1035"/>
      <c r="DC1111" s="1035"/>
      <c r="DG1111" s="1035"/>
      <c r="DH1111" s="1035"/>
      <c r="DI1111" s="1035"/>
      <c r="DJ1111" s="1035"/>
      <c r="DK1111" s="1035"/>
      <c r="DL1111" s="1035"/>
    </row>
    <row r="1112" spans="27:116">
      <c r="AA1112" s="1035"/>
      <c r="AB1112" s="1035"/>
      <c r="AC1112" s="1035"/>
      <c r="AD1112" s="1035"/>
      <c r="AE1112" s="1035"/>
      <c r="AF1112" s="1035"/>
      <c r="AG1112" s="1035"/>
      <c r="AH1112" s="1035"/>
      <c r="AN1112" s="1035"/>
      <c r="AV1112" s="1035"/>
      <c r="BD1112" s="1035"/>
      <c r="BS1112" s="1064"/>
      <c r="BT1112" s="1035"/>
      <c r="CG1112" s="612"/>
      <c r="CI1112" s="1035"/>
      <c r="DB1112" s="1035"/>
      <c r="DC1112" s="1035"/>
      <c r="DG1112" s="1035"/>
      <c r="DH1112" s="1035"/>
      <c r="DI1112" s="1035"/>
      <c r="DJ1112" s="1035"/>
      <c r="DK1112" s="1035"/>
      <c r="DL1112" s="1035"/>
    </row>
    <row r="1113" spans="27:116">
      <c r="AA1113" s="1035"/>
      <c r="AB1113" s="1035"/>
      <c r="AC1113" s="1035"/>
      <c r="AD1113" s="1035"/>
      <c r="AE1113" s="1035"/>
      <c r="AF1113" s="1035"/>
      <c r="AG1113" s="1035"/>
      <c r="AH1113" s="1035"/>
      <c r="AN1113" s="1035"/>
      <c r="AV1113" s="1035"/>
      <c r="BD1113" s="1035"/>
      <c r="BS1113" s="1064"/>
      <c r="BT1113" s="1035"/>
      <c r="CG1113" s="612"/>
      <c r="CI1113" s="1035"/>
      <c r="DB1113" s="1035"/>
      <c r="DC1113" s="1035"/>
      <c r="DG1113" s="1035"/>
      <c r="DH1113" s="1035"/>
      <c r="DI1113" s="1035"/>
      <c r="DJ1113" s="1035"/>
      <c r="DK1113" s="1035"/>
      <c r="DL1113" s="1035"/>
    </row>
    <row r="1114" spans="27:116">
      <c r="AA1114" s="1035"/>
      <c r="AB1114" s="1035"/>
      <c r="AC1114" s="1035"/>
      <c r="AD1114" s="1035"/>
      <c r="AE1114" s="1035"/>
      <c r="AF1114" s="1035"/>
      <c r="AG1114" s="1035"/>
      <c r="AH1114" s="1035"/>
      <c r="AN1114" s="1035"/>
      <c r="AV1114" s="1035"/>
      <c r="BD1114" s="1035"/>
      <c r="BS1114" s="1064"/>
      <c r="BT1114" s="1035"/>
      <c r="CG1114" s="612"/>
      <c r="CI1114" s="1035"/>
      <c r="DB1114" s="1035"/>
      <c r="DC1114" s="1035"/>
      <c r="DG1114" s="1035"/>
      <c r="DH1114" s="1035"/>
      <c r="DI1114" s="1035"/>
      <c r="DJ1114" s="1035"/>
      <c r="DK1114" s="1035"/>
      <c r="DL1114" s="1035"/>
    </row>
    <row r="1115" spans="27:116">
      <c r="AA1115" s="1035"/>
      <c r="AB1115" s="1035"/>
      <c r="AC1115" s="1035"/>
      <c r="AD1115" s="1035"/>
      <c r="AE1115" s="1035"/>
      <c r="AF1115" s="1035"/>
      <c r="AG1115" s="1035"/>
      <c r="AH1115" s="1035"/>
      <c r="AN1115" s="1035"/>
      <c r="AV1115" s="1035"/>
      <c r="BD1115" s="1035"/>
      <c r="BS1115" s="1064"/>
      <c r="BT1115" s="1035"/>
      <c r="CG1115" s="612"/>
      <c r="CI1115" s="1035"/>
      <c r="DB1115" s="1035"/>
      <c r="DC1115" s="1035"/>
      <c r="DG1115" s="1035"/>
      <c r="DH1115" s="1035"/>
      <c r="DI1115" s="1035"/>
      <c r="DJ1115" s="1035"/>
      <c r="DK1115" s="1035"/>
      <c r="DL1115" s="1035"/>
    </row>
    <row r="1116" spans="27:116">
      <c r="AA1116" s="1035"/>
      <c r="AB1116" s="1035"/>
      <c r="AC1116" s="1035"/>
      <c r="AD1116" s="1035"/>
      <c r="AE1116" s="1035"/>
      <c r="AF1116" s="1035"/>
      <c r="AG1116" s="1035"/>
      <c r="AH1116" s="1035"/>
      <c r="AN1116" s="1035"/>
      <c r="AV1116" s="1035"/>
      <c r="BD1116" s="1035"/>
      <c r="BS1116" s="1064"/>
      <c r="BT1116" s="1035"/>
      <c r="CG1116" s="612"/>
      <c r="CI1116" s="1035"/>
      <c r="DB1116" s="1035"/>
      <c r="DC1116" s="1035"/>
      <c r="DG1116" s="1035"/>
      <c r="DH1116" s="1035"/>
      <c r="DI1116" s="1035"/>
      <c r="DJ1116" s="1035"/>
      <c r="DK1116" s="1035"/>
      <c r="DL1116" s="1035"/>
    </row>
    <row r="1117" spans="27:116">
      <c r="AA1117" s="1035"/>
      <c r="AB1117" s="1035"/>
      <c r="AC1117" s="1035"/>
      <c r="AD1117" s="1035"/>
      <c r="AE1117" s="1035"/>
      <c r="AF1117" s="1035"/>
      <c r="AG1117" s="1035"/>
      <c r="AH1117" s="1035"/>
      <c r="AN1117" s="1035"/>
      <c r="AV1117" s="1035"/>
      <c r="BD1117" s="1035"/>
      <c r="BS1117" s="1064"/>
      <c r="BT1117" s="1035"/>
      <c r="CG1117" s="612"/>
      <c r="CI1117" s="1035"/>
      <c r="DB1117" s="1035"/>
      <c r="DC1117" s="1035"/>
      <c r="DG1117" s="1035"/>
      <c r="DH1117" s="1035"/>
      <c r="DI1117" s="1035"/>
      <c r="DJ1117" s="1035"/>
      <c r="DK1117" s="1035"/>
      <c r="DL1117" s="1035"/>
    </row>
    <row r="1118" spans="27:116">
      <c r="AA1118" s="1035"/>
      <c r="AB1118" s="1035"/>
      <c r="AC1118" s="1035"/>
      <c r="AD1118" s="1035"/>
      <c r="AE1118" s="1035"/>
      <c r="AF1118" s="1035"/>
      <c r="AG1118" s="1035"/>
      <c r="AH1118" s="1035"/>
      <c r="AN1118" s="1035"/>
      <c r="AV1118" s="1035"/>
      <c r="BD1118" s="1035"/>
      <c r="BS1118" s="1064"/>
      <c r="BT1118" s="1035"/>
      <c r="CG1118" s="612"/>
      <c r="CI1118" s="1035"/>
      <c r="DB1118" s="1035"/>
      <c r="DC1118" s="1035"/>
      <c r="DG1118" s="1035"/>
      <c r="DH1118" s="1035"/>
      <c r="DI1118" s="1035"/>
      <c r="DJ1118" s="1035"/>
      <c r="DK1118" s="1035"/>
      <c r="DL1118" s="1035"/>
    </row>
    <row r="1119" spans="27:116">
      <c r="AA1119" s="1035"/>
      <c r="AB1119" s="1035"/>
      <c r="AC1119" s="1035"/>
      <c r="AD1119" s="1035"/>
      <c r="AE1119" s="1035"/>
      <c r="AF1119" s="1035"/>
      <c r="AG1119" s="1035"/>
      <c r="AH1119" s="1035"/>
      <c r="AN1119" s="1035"/>
      <c r="AV1119" s="1035"/>
      <c r="BD1119" s="1035"/>
      <c r="BS1119" s="1064"/>
      <c r="BT1119" s="1035"/>
      <c r="CG1119" s="612"/>
      <c r="CI1119" s="1035"/>
      <c r="DB1119" s="1035"/>
      <c r="DC1119" s="1035"/>
      <c r="DG1119" s="1035"/>
      <c r="DH1119" s="1035"/>
      <c r="DI1119" s="1035"/>
      <c r="DJ1119" s="1035"/>
      <c r="DK1119" s="1035"/>
      <c r="DL1119" s="1035"/>
    </row>
    <row r="1120" spans="27:116">
      <c r="AA1120" s="1035"/>
      <c r="AB1120" s="1035"/>
      <c r="AC1120" s="1035"/>
      <c r="AD1120" s="1035"/>
      <c r="AE1120" s="1035"/>
      <c r="AF1120" s="1035"/>
      <c r="AG1120" s="1035"/>
      <c r="AH1120" s="1035"/>
      <c r="AN1120" s="1035"/>
      <c r="AV1120" s="1035"/>
      <c r="BD1120" s="1035"/>
      <c r="BS1120" s="1064"/>
      <c r="BT1120" s="1035"/>
      <c r="CG1120" s="612"/>
      <c r="CI1120" s="1035"/>
      <c r="DB1120" s="1035"/>
      <c r="DC1120" s="1035"/>
      <c r="DG1120" s="1035"/>
      <c r="DH1120" s="1035"/>
      <c r="DI1120" s="1035"/>
      <c r="DJ1120" s="1035"/>
      <c r="DK1120" s="1035"/>
      <c r="DL1120" s="1035"/>
    </row>
    <row r="1121" spans="27:116">
      <c r="AA1121" s="1035"/>
      <c r="AB1121" s="1035"/>
      <c r="AC1121" s="1035"/>
      <c r="AD1121" s="1035"/>
      <c r="AE1121" s="1035"/>
      <c r="AF1121" s="1035"/>
      <c r="AG1121" s="1035"/>
      <c r="AH1121" s="1035"/>
      <c r="AN1121" s="1035"/>
      <c r="AV1121" s="1035"/>
      <c r="BD1121" s="1035"/>
      <c r="BS1121" s="1064"/>
      <c r="BT1121" s="1035"/>
      <c r="CG1121" s="612"/>
      <c r="CI1121" s="1035"/>
      <c r="DB1121" s="1035"/>
      <c r="DC1121" s="1035"/>
      <c r="DG1121" s="1035"/>
      <c r="DH1121" s="1035"/>
      <c r="DI1121" s="1035"/>
      <c r="DJ1121" s="1035"/>
      <c r="DK1121" s="1035"/>
      <c r="DL1121" s="1035"/>
    </row>
    <row r="1122" spans="27:116">
      <c r="AA1122" s="1035"/>
      <c r="AB1122" s="1035"/>
      <c r="AC1122" s="1035"/>
      <c r="AD1122" s="1035"/>
      <c r="AE1122" s="1035"/>
      <c r="AF1122" s="1035"/>
      <c r="AG1122" s="1035"/>
      <c r="AH1122" s="1035"/>
      <c r="AN1122" s="1035"/>
      <c r="AV1122" s="1035"/>
      <c r="BD1122" s="1035"/>
      <c r="BS1122" s="1064"/>
      <c r="BT1122" s="1035"/>
      <c r="CG1122" s="612"/>
      <c r="CI1122" s="1035"/>
      <c r="DB1122" s="1035"/>
      <c r="DC1122" s="1035"/>
      <c r="DG1122" s="1035"/>
      <c r="DH1122" s="1035"/>
      <c r="DI1122" s="1035"/>
      <c r="DJ1122" s="1035"/>
      <c r="DK1122" s="1035"/>
      <c r="DL1122" s="1035"/>
    </row>
    <row r="1123" spans="27:116">
      <c r="AA1123" s="1035"/>
      <c r="AB1123" s="1035"/>
      <c r="AC1123" s="1035"/>
      <c r="AD1123" s="1035"/>
      <c r="AE1123" s="1035"/>
      <c r="AF1123" s="1035"/>
      <c r="AG1123" s="1035"/>
      <c r="AH1123" s="1035"/>
      <c r="AN1123" s="1035"/>
      <c r="AV1123" s="1035"/>
      <c r="BD1123" s="1035"/>
      <c r="BS1123" s="1064"/>
      <c r="BT1123" s="1035"/>
      <c r="CG1123" s="612"/>
      <c r="CI1123" s="1035"/>
      <c r="DB1123" s="1035"/>
      <c r="DC1123" s="1035"/>
      <c r="DG1123" s="1035"/>
      <c r="DH1123" s="1035"/>
      <c r="DI1123" s="1035"/>
      <c r="DJ1123" s="1035"/>
      <c r="DK1123" s="1035"/>
      <c r="DL1123" s="1035"/>
    </row>
    <row r="1124" spans="27:116">
      <c r="AA1124" s="1035"/>
      <c r="AB1124" s="1035"/>
      <c r="AC1124" s="1035"/>
      <c r="AD1124" s="1035"/>
      <c r="AE1124" s="1035"/>
      <c r="AF1124" s="1035"/>
      <c r="AG1124" s="1035"/>
      <c r="AH1124" s="1035"/>
      <c r="AN1124" s="1035"/>
      <c r="AV1124" s="1035"/>
      <c r="BD1124" s="1035"/>
      <c r="BS1124" s="1064"/>
      <c r="BT1124" s="1035"/>
      <c r="CG1124" s="612"/>
      <c r="CI1124" s="1035"/>
      <c r="DB1124" s="1035"/>
      <c r="DC1124" s="1035"/>
      <c r="DG1124" s="1035"/>
      <c r="DH1124" s="1035"/>
      <c r="DI1124" s="1035"/>
      <c r="DJ1124" s="1035"/>
      <c r="DK1124" s="1035"/>
      <c r="DL1124" s="1035"/>
    </row>
    <row r="1125" spans="27:116">
      <c r="AA1125" s="1035"/>
      <c r="AB1125" s="1035"/>
      <c r="AC1125" s="1035"/>
      <c r="AD1125" s="1035"/>
      <c r="AE1125" s="1035"/>
      <c r="AF1125" s="1035"/>
      <c r="AG1125" s="1035"/>
      <c r="AH1125" s="1035"/>
      <c r="AN1125" s="1035"/>
      <c r="AV1125" s="1035"/>
      <c r="BD1125" s="1035"/>
      <c r="BS1125" s="1064"/>
      <c r="BT1125" s="1035"/>
      <c r="CG1125" s="612"/>
      <c r="CI1125" s="1035"/>
      <c r="DB1125" s="1035"/>
      <c r="DC1125" s="1035"/>
      <c r="DG1125" s="1035"/>
      <c r="DH1125" s="1035"/>
      <c r="DI1125" s="1035"/>
      <c r="DJ1125" s="1035"/>
      <c r="DK1125" s="1035"/>
      <c r="DL1125" s="1035"/>
    </row>
    <row r="1126" spans="27:116">
      <c r="AA1126" s="1035"/>
      <c r="AB1126" s="1035"/>
      <c r="AC1126" s="1035"/>
      <c r="AD1126" s="1035"/>
      <c r="AE1126" s="1035"/>
      <c r="AF1126" s="1035"/>
      <c r="AG1126" s="1035"/>
      <c r="AH1126" s="1035"/>
      <c r="AN1126" s="1035"/>
      <c r="AV1126" s="1035"/>
      <c r="BD1126" s="1035"/>
      <c r="BS1126" s="1064"/>
      <c r="BT1126" s="1035"/>
      <c r="CG1126" s="612"/>
      <c r="CI1126" s="1035"/>
      <c r="DB1126" s="1035"/>
      <c r="DC1126" s="1035"/>
      <c r="DG1126" s="1035"/>
      <c r="DH1126" s="1035"/>
      <c r="DI1126" s="1035"/>
      <c r="DJ1126" s="1035"/>
      <c r="DK1126" s="1035"/>
      <c r="DL1126" s="1035"/>
    </row>
    <row r="1127" spans="27:116">
      <c r="AA1127" s="1035"/>
      <c r="AB1127" s="1035"/>
      <c r="AC1127" s="1035"/>
      <c r="AD1127" s="1035"/>
      <c r="AE1127" s="1035"/>
      <c r="AF1127" s="1035"/>
      <c r="AG1127" s="1035"/>
      <c r="AH1127" s="1035"/>
      <c r="AN1127" s="1035"/>
      <c r="AV1127" s="1035"/>
      <c r="BD1127" s="1035"/>
      <c r="BS1127" s="1064"/>
      <c r="BT1127" s="1035"/>
      <c r="CG1127" s="612"/>
      <c r="CI1127" s="1035"/>
      <c r="DB1127" s="1035"/>
      <c r="DC1127" s="1035"/>
      <c r="DG1127" s="1035"/>
      <c r="DH1127" s="1035"/>
      <c r="DI1127" s="1035"/>
      <c r="DJ1127" s="1035"/>
      <c r="DK1127" s="1035"/>
      <c r="DL1127" s="1035"/>
    </row>
    <row r="1128" spans="27:116">
      <c r="AA1128" s="1035"/>
      <c r="AB1128" s="1035"/>
      <c r="AC1128" s="1035"/>
      <c r="AD1128" s="1035"/>
      <c r="AE1128" s="1035"/>
      <c r="AF1128" s="1035"/>
      <c r="AG1128" s="1035"/>
      <c r="AH1128" s="1035"/>
      <c r="AN1128" s="1035"/>
      <c r="AV1128" s="1035"/>
      <c r="BD1128" s="1035"/>
      <c r="BS1128" s="1064"/>
      <c r="BT1128" s="1035"/>
      <c r="CG1128" s="612"/>
      <c r="CI1128" s="1035"/>
      <c r="DB1128" s="1035"/>
      <c r="DC1128" s="1035"/>
      <c r="DG1128" s="1035"/>
      <c r="DH1128" s="1035"/>
      <c r="DI1128" s="1035"/>
      <c r="DJ1128" s="1035"/>
      <c r="DK1128" s="1035"/>
      <c r="DL1128" s="1035"/>
    </row>
    <row r="1129" spans="27:116">
      <c r="AA1129" s="1035"/>
      <c r="AB1129" s="1035"/>
      <c r="AC1129" s="1035"/>
      <c r="AD1129" s="1035"/>
      <c r="AE1129" s="1035"/>
      <c r="AF1129" s="1035"/>
      <c r="AG1129" s="1035"/>
      <c r="AH1129" s="1035"/>
      <c r="AN1129" s="1035"/>
      <c r="AV1129" s="1035"/>
      <c r="BD1129" s="1035"/>
      <c r="BS1129" s="1064"/>
      <c r="BT1129" s="1035"/>
      <c r="CG1129" s="612"/>
      <c r="CI1129" s="1035"/>
      <c r="DB1129" s="1035"/>
      <c r="DC1129" s="1035"/>
      <c r="DG1129" s="1035"/>
      <c r="DH1129" s="1035"/>
      <c r="DI1129" s="1035"/>
      <c r="DJ1129" s="1035"/>
      <c r="DK1129" s="1035"/>
      <c r="DL1129" s="1035"/>
    </row>
    <row r="1130" spans="27:116">
      <c r="AA1130" s="1035"/>
      <c r="AB1130" s="1035"/>
      <c r="AC1130" s="1035"/>
      <c r="AD1130" s="1035"/>
      <c r="AE1130" s="1035"/>
      <c r="AF1130" s="1035"/>
      <c r="AG1130" s="1035"/>
      <c r="AH1130" s="1035"/>
      <c r="AN1130" s="1035"/>
      <c r="AV1130" s="1035"/>
      <c r="BD1130" s="1035"/>
      <c r="BS1130" s="1064"/>
      <c r="BT1130" s="1035"/>
      <c r="CG1130" s="612"/>
      <c r="CI1130" s="1035"/>
      <c r="DB1130" s="1035"/>
      <c r="DC1130" s="1035"/>
      <c r="DG1130" s="1035"/>
      <c r="DH1130" s="1035"/>
      <c r="DI1130" s="1035"/>
      <c r="DJ1130" s="1035"/>
      <c r="DK1130" s="1035"/>
      <c r="DL1130" s="1035"/>
    </row>
    <row r="1131" spans="27:116">
      <c r="AA1131" s="1035"/>
      <c r="AB1131" s="1035"/>
      <c r="AC1131" s="1035"/>
      <c r="AD1131" s="1035"/>
      <c r="AE1131" s="1035"/>
      <c r="AF1131" s="1035"/>
      <c r="AG1131" s="1035"/>
      <c r="AH1131" s="1035"/>
      <c r="AN1131" s="1035"/>
      <c r="AV1131" s="1035"/>
      <c r="BD1131" s="1035"/>
      <c r="BS1131" s="1064"/>
      <c r="BT1131" s="1035"/>
      <c r="CG1131" s="612"/>
      <c r="CI1131" s="1035"/>
      <c r="DB1131" s="1035"/>
      <c r="DC1131" s="1035"/>
      <c r="DG1131" s="1035"/>
      <c r="DH1131" s="1035"/>
      <c r="DI1131" s="1035"/>
      <c r="DJ1131" s="1035"/>
      <c r="DK1131" s="1035"/>
      <c r="DL1131" s="1035"/>
    </row>
    <row r="1132" spans="27:116">
      <c r="AA1132" s="1035"/>
      <c r="AB1132" s="1035"/>
      <c r="AC1132" s="1035"/>
      <c r="AD1132" s="1035"/>
      <c r="AE1132" s="1035"/>
      <c r="AF1132" s="1035"/>
      <c r="AG1132" s="1035"/>
      <c r="AH1132" s="1035"/>
      <c r="AN1132" s="1035"/>
      <c r="AV1132" s="1035"/>
      <c r="BD1132" s="1035"/>
      <c r="BS1132" s="1064"/>
      <c r="BT1132" s="1035"/>
      <c r="CG1132" s="612"/>
      <c r="CI1132" s="1035"/>
      <c r="DB1132" s="1035"/>
      <c r="DC1132" s="1035"/>
      <c r="DG1132" s="1035"/>
      <c r="DH1132" s="1035"/>
      <c r="DI1132" s="1035"/>
      <c r="DJ1132" s="1035"/>
      <c r="DK1132" s="1035"/>
      <c r="DL1132" s="1035"/>
    </row>
    <row r="1133" spans="27:116">
      <c r="AA1133" s="1035"/>
      <c r="AB1133" s="1035"/>
      <c r="AC1133" s="1035"/>
      <c r="AD1133" s="1035"/>
      <c r="AE1133" s="1035"/>
      <c r="AF1133" s="1035"/>
      <c r="AG1133" s="1035"/>
      <c r="AH1133" s="1035"/>
      <c r="AN1133" s="1035"/>
      <c r="AV1133" s="1035"/>
      <c r="BD1133" s="1035"/>
      <c r="BS1133" s="1064"/>
      <c r="BT1133" s="1035"/>
      <c r="CG1133" s="612"/>
      <c r="CI1133" s="1035"/>
      <c r="DB1133" s="1035"/>
      <c r="DC1133" s="1035"/>
      <c r="DG1133" s="1035"/>
      <c r="DH1133" s="1035"/>
      <c r="DI1133" s="1035"/>
      <c r="DJ1133" s="1035"/>
      <c r="DK1133" s="1035"/>
      <c r="DL1133" s="1035"/>
    </row>
    <row r="1134" spans="27:116">
      <c r="AA1134" s="1035"/>
      <c r="AB1134" s="1035"/>
      <c r="AC1134" s="1035"/>
      <c r="AD1134" s="1035"/>
      <c r="AE1134" s="1035"/>
      <c r="AF1134" s="1035"/>
      <c r="AG1134" s="1035"/>
      <c r="AH1134" s="1035"/>
      <c r="AN1134" s="1035"/>
      <c r="AV1134" s="1035"/>
      <c r="BD1134" s="1035"/>
      <c r="BS1134" s="1064"/>
      <c r="BT1134" s="1035"/>
      <c r="CG1134" s="612"/>
      <c r="CI1134" s="1035"/>
      <c r="DB1134" s="1035"/>
      <c r="DC1134" s="1035"/>
      <c r="DG1134" s="1035"/>
      <c r="DH1134" s="1035"/>
      <c r="DI1134" s="1035"/>
      <c r="DJ1134" s="1035"/>
      <c r="DK1134" s="1035"/>
      <c r="DL1134" s="1035"/>
    </row>
    <row r="1135" spans="27:116">
      <c r="AA1135" s="1035"/>
      <c r="AB1135" s="1035"/>
      <c r="AC1135" s="1035"/>
      <c r="AD1135" s="1035"/>
      <c r="AE1135" s="1035"/>
      <c r="AF1135" s="1035"/>
      <c r="AG1135" s="1035"/>
      <c r="AH1135" s="1035"/>
      <c r="AN1135" s="1035"/>
      <c r="AV1135" s="1035"/>
      <c r="BD1135" s="1035"/>
      <c r="BS1135" s="1064"/>
      <c r="BT1135" s="1035"/>
      <c r="CG1135" s="612"/>
      <c r="CI1135" s="1035"/>
      <c r="DB1135" s="1035"/>
      <c r="DC1135" s="1035"/>
      <c r="DG1135" s="1035"/>
      <c r="DH1135" s="1035"/>
      <c r="DI1135" s="1035"/>
      <c r="DJ1135" s="1035"/>
      <c r="DK1135" s="1035"/>
      <c r="DL1135" s="1035"/>
    </row>
    <row r="1136" spans="27:116">
      <c r="AA1136" s="1035"/>
      <c r="AB1136" s="1035"/>
      <c r="AC1136" s="1035"/>
      <c r="AD1136" s="1035"/>
      <c r="AE1136" s="1035"/>
      <c r="AF1136" s="1035"/>
      <c r="AG1136" s="1035"/>
      <c r="AH1136" s="1035"/>
      <c r="AN1136" s="1035"/>
      <c r="AV1136" s="1035"/>
      <c r="BD1136" s="1035"/>
      <c r="BS1136" s="1064"/>
      <c r="BT1136" s="1035"/>
      <c r="CG1136" s="612"/>
      <c r="CI1136" s="1035"/>
      <c r="DB1136" s="1035"/>
      <c r="DC1136" s="1035"/>
      <c r="DG1136" s="1035"/>
      <c r="DH1136" s="1035"/>
      <c r="DI1136" s="1035"/>
      <c r="DJ1136" s="1035"/>
      <c r="DK1136" s="1035"/>
      <c r="DL1136" s="1035"/>
    </row>
    <row r="1137" spans="27:116">
      <c r="AA1137" s="1035"/>
      <c r="AB1137" s="1035"/>
      <c r="AC1137" s="1035"/>
      <c r="AD1137" s="1035"/>
      <c r="AE1137" s="1035"/>
      <c r="AF1137" s="1035"/>
      <c r="AG1137" s="1035"/>
      <c r="AH1137" s="1035"/>
      <c r="AN1137" s="1035"/>
      <c r="AV1137" s="1035"/>
      <c r="BD1137" s="1035"/>
      <c r="BS1137" s="1064"/>
      <c r="BT1137" s="1035"/>
      <c r="CG1137" s="612"/>
      <c r="CI1137" s="1035"/>
      <c r="DB1137" s="1035"/>
      <c r="DC1137" s="1035"/>
      <c r="DG1137" s="1035"/>
      <c r="DH1137" s="1035"/>
      <c r="DI1137" s="1035"/>
      <c r="DJ1137" s="1035"/>
      <c r="DK1137" s="1035"/>
      <c r="DL1137" s="1035"/>
    </row>
    <row r="1138" spans="27:116">
      <c r="AA1138" s="1035"/>
      <c r="AB1138" s="1035"/>
      <c r="AC1138" s="1035"/>
      <c r="AD1138" s="1035"/>
      <c r="AE1138" s="1035"/>
      <c r="AF1138" s="1035"/>
      <c r="AG1138" s="1035"/>
      <c r="AH1138" s="1035"/>
      <c r="AN1138" s="1035"/>
      <c r="AV1138" s="1035"/>
      <c r="BD1138" s="1035"/>
      <c r="BS1138" s="1064"/>
      <c r="BT1138" s="1035"/>
      <c r="CG1138" s="612"/>
      <c r="CI1138" s="1035"/>
      <c r="DB1138" s="1035"/>
      <c r="DC1138" s="1035"/>
      <c r="DG1138" s="1035"/>
      <c r="DH1138" s="1035"/>
      <c r="DI1138" s="1035"/>
      <c r="DJ1138" s="1035"/>
      <c r="DK1138" s="1035"/>
      <c r="DL1138" s="1035"/>
    </row>
    <row r="1139" spans="27:116">
      <c r="AA1139" s="1035"/>
      <c r="AB1139" s="1035"/>
      <c r="AC1139" s="1035"/>
      <c r="AD1139" s="1035"/>
      <c r="AE1139" s="1035"/>
      <c r="AF1139" s="1035"/>
      <c r="AG1139" s="1035"/>
      <c r="AH1139" s="1035"/>
      <c r="AN1139" s="1035"/>
      <c r="AV1139" s="1035"/>
      <c r="BD1139" s="1035"/>
      <c r="BS1139" s="1064"/>
      <c r="BT1139" s="1035"/>
      <c r="CG1139" s="612"/>
      <c r="CI1139" s="1035"/>
      <c r="DB1139" s="1035"/>
      <c r="DC1139" s="1035"/>
      <c r="DG1139" s="1035"/>
      <c r="DH1139" s="1035"/>
      <c r="DI1139" s="1035"/>
      <c r="DJ1139" s="1035"/>
      <c r="DK1139" s="1035"/>
      <c r="DL1139" s="1035"/>
    </row>
    <row r="1140" spans="27:116">
      <c r="AA1140" s="1035"/>
      <c r="AB1140" s="1035"/>
      <c r="AC1140" s="1035"/>
      <c r="AD1140" s="1035"/>
      <c r="AE1140" s="1035"/>
      <c r="AF1140" s="1035"/>
      <c r="AG1140" s="1035"/>
      <c r="AH1140" s="1035"/>
      <c r="AN1140" s="1035"/>
      <c r="AV1140" s="1035"/>
      <c r="BD1140" s="1035"/>
      <c r="BS1140" s="1064"/>
      <c r="BT1140" s="1035"/>
      <c r="CG1140" s="612"/>
      <c r="CI1140" s="1035"/>
      <c r="DB1140" s="1035"/>
      <c r="DC1140" s="1035"/>
      <c r="DG1140" s="1035"/>
      <c r="DH1140" s="1035"/>
      <c r="DI1140" s="1035"/>
      <c r="DJ1140" s="1035"/>
      <c r="DK1140" s="1035"/>
      <c r="DL1140" s="1035"/>
    </row>
    <row r="1141" spans="27:116">
      <c r="AA1141" s="1035"/>
      <c r="AB1141" s="1035"/>
      <c r="AC1141" s="1035"/>
      <c r="AD1141" s="1035"/>
      <c r="AE1141" s="1035"/>
      <c r="AF1141" s="1035"/>
      <c r="AG1141" s="1035"/>
      <c r="AH1141" s="1035"/>
      <c r="AN1141" s="1035"/>
      <c r="AV1141" s="1035"/>
      <c r="BD1141" s="1035"/>
      <c r="BS1141" s="1064"/>
      <c r="BT1141" s="1035"/>
      <c r="CG1141" s="612"/>
      <c r="CI1141" s="1035"/>
      <c r="DB1141" s="1035"/>
      <c r="DC1141" s="1035"/>
      <c r="DG1141" s="1035"/>
      <c r="DH1141" s="1035"/>
      <c r="DI1141" s="1035"/>
      <c r="DJ1141" s="1035"/>
      <c r="DK1141" s="1035"/>
      <c r="DL1141" s="1035"/>
    </row>
    <row r="1142" spans="27:116">
      <c r="AA1142" s="1035"/>
      <c r="AB1142" s="1035"/>
      <c r="AC1142" s="1035"/>
      <c r="AD1142" s="1035"/>
      <c r="AE1142" s="1035"/>
      <c r="AF1142" s="1035"/>
      <c r="AG1142" s="1035"/>
      <c r="AH1142" s="1035"/>
      <c r="AN1142" s="1035"/>
      <c r="AV1142" s="1035"/>
      <c r="BD1142" s="1035"/>
      <c r="BS1142" s="1064"/>
      <c r="BT1142" s="1035"/>
      <c r="CG1142" s="612"/>
      <c r="CI1142" s="1035"/>
      <c r="DB1142" s="1035"/>
      <c r="DC1142" s="1035"/>
      <c r="DG1142" s="1035"/>
      <c r="DH1142" s="1035"/>
      <c r="DI1142" s="1035"/>
      <c r="DJ1142" s="1035"/>
      <c r="DK1142" s="1035"/>
      <c r="DL1142" s="1035"/>
    </row>
    <row r="1143" spans="27:116">
      <c r="AA1143" s="1035"/>
      <c r="AB1143" s="1035"/>
      <c r="AC1143" s="1035"/>
      <c r="AD1143" s="1035"/>
      <c r="AE1143" s="1035"/>
      <c r="AF1143" s="1035"/>
      <c r="AG1143" s="1035"/>
      <c r="AH1143" s="1035"/>
      <c r="AN1143" s="1035"/>
      <c r="AV1143" s="1035"/>
      <c r="BD1143" s="1035"/>
      <c r="BS1143" s="1064"/>
      <c r="BT1143" s="1035"/>
      <c r="CG1143" s="612"/>
      <c r="CI1143" s="1035"/>
      <c r="DB1143" s="1035"/>
      <c r="DC1143" s="1035"/>
      <c r="DG1143" s="1035"/>
      <c r="DH1143" s="1035"/>
      <c r="DI1143" s="1035"/>
      <c r="DJ1143" s="1035"/>
      <c r="DK1143" s="1035"/>
      <c r="DL1143" s="1035"/>
    </row>
    <row r="1144" spans="27:116">
      <c r="AA1144" s="1035"/>
      <c r="AB1144" s="1035"/>
      <c r="AC1144" s="1035"/>
      <c r="AD1144" s="1035"/>
      <c r="AE1144" s="1035"/>
      <c r="AF1144" s="1035"/>
      <c r="AG1144" s="1035"/>
      <c r="AH1144" s="1035"/>
      <c r="AN1144" s="1035"/>
      <c r="AV1144" s="1035"/>
      <c r="BD1144" s="1035"/>
      <c r="BS1144" s="1064"/>
      <c r="BT1144" s="1035"/>
      <c r="CG1144" s="612"/>
      <c r="CI1144" s="1035"/>
      <c r="DB1144" s="1035"/>
      <c r="DC1144" s="1035"/>
      <c r="DG1144" s="1035"/>
      <c r="DH1144" s="1035"/>
      <c r="DI1144" s="1035"/>
      <c r="DJ1144" s="1035"/>
      <c r="DK1144" s="1035"/>
      <c r="DL1144" s="1035"/>
    </row>
    <row r="1145" spans="27:116">
      <c r="AA1145" s="1035"/>
      <c r="AB1145" s="1035"/>
      <c r="AC1145" s="1035"/>
      <c r="AD1145" s="1035"/>
      <c r="AE1145" s="1035"/>
      <c r="AF1145" s="1035"/>
      <c r="AG1145" s="1035"/>
      <c r="AH1145" s="1035"/>
      <c r="AN1145" s="1035"/>
      <c r="AV1145" s="1035"/>
      <c r="BD1145" s="1035"/>
      <c r="BS1145" s="1064"/>
      <c r="BT1145" s="1035"/>
      <c r="CG1145" s="612"/>
      <c r="CI1145" s="1035"/>
      <c r="DB1145" s="1035"/>
      <c r="DC1145" s="1035"/>
      <c r="DG1145" s="1035"/>
      <c r="DH1145" s="1035"/>
      <c r="DI1145" s="1035"/>
      <c r="DJ1145" s="1035"/>
      <c r="DK1145" s="1035"/>
      <c r="DL1145" s="1035"/>
    </row>
    <row r="1146" spans="27:116">
      <c r="AA1146" s="1035"/>
      <c r="AB1146" s="1035"/>
      <c r="AC1146" s="1035"/>
      <c r="AD1146" s="1035"/>
      <c r="AE1146" s="1035"/>
      <c r="AF1146" s="1035"/>
      <c r="AG1146" s="1035"/>
      <c r="AH1146" s="1035"/>
      <c r="AN1146" s="1035"/>
      <c r="AV1146" s="1035"/>
      <c r="BD1146" s="1035"/>
      <c r="BS1146" s="1064"/>
      <c r="BT1146" s="1035"/>
      <c r="CG1146" s="612"/>
      <c r="CI1146" s="1035"/>
      <c r="DB1146" s="1035"/>
      <c r="DC1146" s="1035"/>
      <c r="DG1146" s="1035"/>
      <c r="DH1146" s="1035"/>
      <c r="DI1146" s="1035"/>
      <c r="DJ1146" s="1035"/>
      <c r="DK1146" s="1035"/>
      <c r="DL1146" s="1035"/>
    </row>
    <row r="1147" spans="27:116">
      <c r="AA1147" s="1035"/>
      <c r="AB1147" s="1035"/>
      <c r="AC1147" s="1035"/>
      <c r="AD1147" s="1035"/>
      <c r="AE1147" s="1035"/>
      <c r="AF1147" s="1035"/>
      <c r="AG1147" s="1035"/>
      <c r="AH1147" s="1035"/>
      <c r="AN1147" s="1035"/>
      <c r="AV1147" s="1035"/>
      <c r="BD1147" s="1035"/>
      <c r="BS1147" s="1064"/>
      <c r="BT1147" s="1035"/>
      <c r="CG1147" s="612"/>
      <c r="CI1147" s="1035"/>
      <c r="DB1147" s="1035"/>
      <c r="DC1147" s="1035"/>
      <c r="DG1147" s="1035"/>
      <c r="DH1147" s="1035"/>
      <c r="DI1147" s="1035"/>
      <c r="DJ1147" s="1035"/>
      <c r="DK1147" s="1035"/>
      <c r="DL1147" s="1035"/>
    </row>
    <row r="1148" spans="27:116">
      <c r="AA1148" s="1035"/>
      <c r="AB1148" s="1035"/>
      <c r="AC1148" s="1035"/>
      <c r="AD1148" s="1035"/>
      <c r="AE1148" s="1035"/>
      <c r="AF1148" s="1035"/>
      <c r="AG1148" s="1035"/>
      <c r="AH1148" s="1035"/>
      <c r="AN1148" s="1035"/>
      <c r="AV1148" s="1035"/>
      <c r="BD1148" s="1035"/>
      <c r="BS1148" s="1064"/>
      <c r="BT1148" s="1035"/>
      <c r="CG1148" s="612"/>
      <c r="CI1148" s="1035"/>
      <c r="DB1148" s="1035"/>
      <c r="DC1148" s="1035"/>
      <c r="DG1148" s="1035"/>
      <c r="DH1148" s="1035"/>
      <c r="DI1148" s="1035"/>
      <c r="DJ1148" s="1035"/>
      <c r="DK1148" s="1035"/>
      <c r="DL1148" s="1035"/>
    </row>
    <row r="1149" spans="27:116">
      <c r="AA1149" s="1035"/>
      <c r="AB1149" s="1035"/>
      <c r="AC1149" s="1035"/>
      <c r="AD1149" s="1035"/>
      <c r="AE1149" s="1035"/>
      <c r="AF1149" s="1035"/>
      <c r="AG1149" s="1035"/>
      <c r="AH1149" s="1035"/>
      <c r="AN1149" s="1035"/>
      <c r="AV1149" s="1035"/>
      <c r="BD1149" s="1035"/>
      <c r="BS1149" s="1064"/>
      <c r="BT1149" s="1035"/>
      <c r="CG1149" s="612"/>
      <c r="CI1149" s="1035"/>
      <c r="DB1149" s="1035"/>
      <c r="DC1149" s="1035"/>
      <c r="DG1149" s="1035"/>
      <c r="DH1149" s="1035"/>
      <c r="DI1149" s="1035"/>
      <c r="DJ1149" s="1035"/>
      <c r="DK1149" s="1035"/>
      <c r="DL1149" s="1035"/>
    </row>
    <row r="1150" spans="27:116">
      <c r="AA1150" s="1035"/>
      <c r="AB1150" s="1035"/>
      <c r="AC1150" s="1035"/>
      <c r="AD1150" s="1035"/>
      <c r="AE1150" s="1035"/>
      <c r="AF1150" s="1035"/>
      <c r="AG1150" s="1035"/>
      <c r="AH1150" s="1035"/>
      <c r="AN1150" s="1035"/>
      <c r="AV1150" s="1035"/>
      <c r="BD1150" s="1035"/>
      <c r="BS1150" s="1064"/>
      <c r="BT1150" s="1035"/>
      <c r="CG1150" s="612"/>
      <c r="CI1150" s="1035"/>
      <c r="DB1150" s="1035"/>
      <c r="DC1150" s="1035"/>
      <c r="DG1150" s="1035"/>
      <c r="DH1150" s="1035"/>
      <c r="DI1150" s="1035"/>
      <c r="DJ1150" s="1035"/>
      <c r="DK1150" s="1035"/>
      <c r="DL1150" s="1035"/>
    </row>
    <row r="1151" spans="27:116">
      <c r="AA1151" s="1035"/>
      <c r="AB1151" s="1035"/>
      <c r="AC1151" s="1035"/>
      <c r="AD1151" s="1035"/>
      <c r="AE1151" s="1035"/>
      <c r="AF1151" s="1035"/>
      <c r="AG1151" s="1035"/>
      <c r="AH1151" s="1035"/>
      <c r="AN1151" s="1035"/>
      <c r="AV1151" s="1035"/>
      <c r="BD1151" s="1035"/>
      <c r="BS1151" s="1064"/>
      <c r="BT1151" s="1035"/>
      <c r="CG1151" s="612"/>
      <c r="CI1151" s="1035"/>
      <c r="DB1151" s="1035"/>
      <c r="DC1151" s="1035"/>
      <c r="DG1151" s="1035"/>
      <c r="DH1151" s="1035"/>
      <c r="DI1151" s="1035"/>
      <c r="DJ1151" s="1035"/>
      <c r="DK1151" s="1035"/>
      <c r="DL1151" s="1035"/>
    </row>
    <row r="1152" spans="27:116">
      <c r="AA1152" s="1035"/>
      <c r="AB1152" s="1035"/>
      <c r="AC1152" s="1035"/>
      <c r="AD1152" s="1035"/>
      <c r="AE1152" s="1035"/>
      <c r="AF1152" s="1035"/>
      <c r="AG1152" s="1035"/>
      <c r="AH1152" s="1035"/>
      <c r="AN1152" s="1035"/>
      <c r="AV1152" s="1035"/>
      <c r="BD1152" s="1035"/>
      <c r="BS1152" s="1064"/>
      <c r="BT1152" s="1035"/>
      <c r="CG1152" s="612"/>
      <c r="CI1152" s="1035"/>
      <c r="DB1152" s="1035"/>
      <c r="DC1152" s="1035"/>
      <c r="DG1152" s="1035"/>
      <c r="DH1152" s="1035"/>
      <c r="DI1152" s="1035"/>
      <c r="DJ1152" s="1035"/>
      <c r="DK1152" s="1035"/>
      <c r="DL1152" s="1035"/>
    </row>
    <row r="1153" spans="27:116">
      <c r="AA1153" s="1035"/>
      <c r="AB1153" s="1035"/>
      <c r="AC1153" s="1035"/>
      <c r="AD1153" s="1035"/>
      <c r="AE1153" s="1035"/>
      <c r="AF1153" s="1035"/>
      <c r="AG1153" s="1035"/>
      <c r="AH1153" s="1035"/>
      <c r="AN1153" s="1035"/>
      <c r="AV1153" s="1035"/>
      <c r="BD1153" s="1035"/>
      <c r="BS1153" s="1064"/>
      <c r="BT1153" s="1035"/>
      <c r="CG1153" s="612"/>
      <c r="CI1153" s="1035"/>
      <c r="DB1153" s="1035"/>
      <c r="DC1153" s="1035"/>
      <c r="DG1153" s="1035"/>
      <c r="DH1153" s="1035"/>
      <c r="DI1153" s="1035"/>
      <c r="DJ1153" s="1035"/>
      <c r="DK1153" s="1035"/>
      <c r="DL1153" s="1035"/>
    </row>
    <row r="1154" spans="27:116">
      <c r="AA1154" s="1035"/>
      <c r="AB1154" s="1035"/>
      <c r="AC1154" s="1035"/>
      <c r="AD1154" s="1035"/>
      <c r="AE1154" s="1035"/>
      <c r="AF1154" s="1035"/>
      <c r="AG1154" s="1035"/>
      <c r="AH1154" s="1035"/>
      <c r="AN1154" s="1035"/>
      <c r="AV1154" s="1035"/>
      <c r="BD1154" s="1035"/>
      <c r="BS1154" s="1064"/>
      <c r="BT1154" s="1035"/>
      <c r="CG1154" s="612"/>
      <c r="CI1154" s="1035"/>
      <c r="DB1154" s="1035"/>
      <c r="DC1154" s="1035"/>
      <c r="DG1154" s="1035"/>
      <c r="DH1154" s="1035"/>
      <c r="DI1154" s="1035"/>
      <c r="DJ1154" s="1035"/>
      <c r="DK1154" s="1035"/>
      <c r="DL1154" s="1035"/>
    </row>
    <row r="1155" spans="27:116">
      <c r="AA1155" s="1035"/>
      <c r="AB1155" s="1035"/>
      <c r="AC1155" s="1035"/>
      <c r="AD1155" s="1035"/>
      <c r="AE1155" s="1035"/>
      <c r="AF1155" s="1035"/>
      <c r="AG1155" s="1035"/>
      <c r="AH1155" s="1035"/>
      <c r="AN1155" s="1035"/>
      <c r="AV1155" s="1035"/>
      <c r="BD1155" s="1035"/>
      <c r="BS1155" s="1064"/>
      <c r="BT1155" s="1035"/>
      <c r="CG1155" s="612"/>
      <c r="CI1155" s="1035"/>
      <c r="DB1155" s="1035"/>
      <c r="DC1155" s="1035"/>
      <c r="DG1155" s="1035"/>
      <c r="DH1155" s="1035"/>
      <c r="DI1155" s="1035"/>
      <c r="DJ1155" s="1035"/>
      <c r="DK1155" s="1035"/>
      <c r="DL1155" s="1035"/>
    </row>
    <row r="1156" spans="27:116">
      <c r="AA1156" s="1035"/>
      <c r="AB1156" s="1035"/>
      <c r="AC1156" s="1035"/>
      <c r="AD1156" s="1035"/>
      <c r="AE1156" s="1035"/>
      <c r="AF1156" s="1035"/>
      <c r="AG1156" s="1035"/>
      <c r="AH1156" s="1035"/>
      <c r="AN1156" s="1035"/>
      <c r="AV1156" s="1035"/>
      <c r="BD1156" s="1035"/>
      <c r="BS1156" s="1064"/>
      <c r="BT1156" s="1035"/>
      <c r="CG1156" s="612"/>
      <c r="CI1156" s="1035"/>
      <c r="DB1156" s="1035"/>
      <c r="DC1156" s="1035"/>
      <c r="DG1156" s="1035"/>
      <c r="DH1156" s="1035"/>
      <c r="DI1156" s="1035"/>
      <c r="DJ1156" s="1035"/>
      <c r="DK1156" s="1035"/>
      <c r="DL1156" s="1035"/>
    </row>
    <row r="1157" spans="27:116">
      <c r="AA1157" s="1035"/>
      <c r="AB1157" s="1035"/>
      <c r="AC1157" s="1035"/>
      <c r="AD1157" s="1035"/>
      <c r="AE1157" s="1035"/>
      <c r="AF1157" s="1035"/>
      <c r="AG1157" s="1035"/>
      <c r="AH1157" s="1035"/>
      <c r="AN1157" s="1035"/>
      <c r="AV1157" s="1035"/>
      <c r="BD1157" s="1035"/>
      <c r="BS1157" s="1064"/>
      <c r="BT1157" s="1035"/>
      <c r="CG1157" s="612"/>
      <c r="CI1157" s="1035"/>
      <c r="DB1157" s="1035"/>
      <c r="DC1157" s="1035"/>
      <c r="DG1157" s="1035"/>
      <c r="DH1157" s="1035"/>
      <c r="DI1157" s="1035"/>
      <c r="DJ1157" s="1035"/>
      <c r="DK1157" s="1035"/>
      <c r="DL1157" s="1035"/>
    </row>
    <row r="1158" spans="27:116">
      <c r="AA1158" s="1035"/>
      <c r="AB1158" s="1035"/>
      <c r="AC1158" s="1035"/>
      <c r="AD1158" s="1035"/>
      <c r="AE1158" s="1035"/>
      <c r="AF1158" s="1035"/>
      <c r="AG1158" s="1035"/>
      <c r="AH1158" s="1035"/>
      <c r="AN1158" s="1035"/>
      <c r="AV1158" s="1035"/>
      <c r="BD1158" s="1035"/>
      <c r="BS1158" s="1064"/>
      <c r="BT1158" s="1035"/>
      <c r="CG1158" s="612"/>
      <c r="CI1158" s="1035"/>
      <c r="DB1158" s="1035"/>
      <c r="DC1158" s="1035"/>
      <c r="DG1158" s="1035"/>
      <c r="DH1158" s="1035"/>
      <c r="DI1158" s="1035"/>
      <c r="DJ1158" s="1035"/>
      <c r="DK1158" s="1035"/>
      <c r="DL1158" s="1035"/>
    </row>
    <row r="1159" spans="27:116">
      <c r="AA1159" s="1035"/>
      <c r="AB1159" s="1035"/>
      <c r="AC1159" s="1035"/>
      <c r="AD1159" s="1035"/>
      <c r="AE1159" s="1035"/>
      <c r="AF1159" s="1035"/>
      <c r="AG1159" s="1035"/>
      <c r="AH1159" s="1035"/>
      <c r="AN1159" s="1035"/>
      <c r="AV1159" s="1035"/>
      <c r="BD1159" s="1035"/>
      <c r="BS1159" s="1064"/>
      <c r="BT1159" s="1035"/>
      <c r="CG1159" s="612"/>
      <c r="CI1159" s="1035"/>
      <c r="DB1159" s="1035"/>
      <c r="DC1159" s="1035"/>
      <c r="DG1159" s="1035"/>
      <c r="DH1159" s="1035"/>
      <c r="DI1159" s="1035"/>
      <c r="DJ1159" s="1035"/>
      <c r="DK1159" s="1035"/>
      <c r="DL1159" s="1035"/>
    </row>
    <row r="1160" spans="27:116">
      <c r="AA1160" s="1035"/>
      <c r="AB1160" s="1035"/>
      <c r="AC1160" s="1035"/>
      <c r="AD1160" s="1035"/>
      <c r="AE1160" s="1035"/>
      <c r="AF1160" s="1035"/>
      <c r="AG1160" s="1035"/>
      <c r="AH1160" s="1035"/>
      <c r="AN1160" s="1035"/>
      <c r="AV1160" s="1035"/>
      <c r="BD1160" s="1035"/>
      <c r="BS1160" s="1064"/>
      <c r="BT1160" s="1035"/>
      <c r="CG1160" s="612"/>
      <c r="CI1160" s="1035"/>
      <c r="DB1160" s="1035"/>
      <c r="DC1160" s="1035"/>
      <c r="DG1160" s="1035"/>
      <c r="DH1160" s="1035"/>
      <c r="DI1160" s="1035"/>
      <c r="DJ1160" s="1035"/>
      <c r="DK1160" s="1035"/>
      <c r="DL1160" s="1035"/>
    </row>
    <row r="1161" spans="27:116">
      <c r="AA1161" s="1035"/>
      <c r="AB1161" s="1035"/>
      <c r="AC1161" s="1035"/>
      <c r="AD1161" s="1035"/>
      <c r="AE1161" s="1035"/>
      <c r="AF1161" s="1035"/>
      <c r="AG1161" s="1035"/>
      <c r="AH1161" s="1035"/>
      <c r="AN1161" s="1035"/>
      <c r="AV1161" s="1035"/>
      <c r="BD1161" s="1035"/>
      <c r="BS1161" s="1064"/>
      <c r="BT1161" s="1035"/>
      <c r="CG1161" s="612"/>
      <c r="CI1161" s="1035"/>
      <c r="DB1161" s="1035"/>
      <c r="DC1161" s="1035"/>
      <c r="DG1161" s="1035"/>
      <c r="DH1161" s="1035"/>
      <c r="DI1161" s="1035"/>
      <c r="DJ1161" s="1035"/>
      <c r="DK1161" s="1035"/>
      <c r="DL1161" s="1035"/>
    </row>
    <row r="1162" spans="27:116">
      <c r="AA1162" s="1035"/>
      <c r="AB1162" s="1035"/>
      <c r="AC1162" s="1035"/>
      <c r="AD1162" s="1035"/>
      <c r="AE1162" s="1035"/>
      <c r="AF1162" s="1035"/>
      <c r="AG1162" s="1035"/>
      <c r="AH1162" s="1035"/>
      <c r="AN1162" s="1035"/>
      <c r="AV1162" s="1035"/>
      <c r="BD1162" s="1035"/>
      <c r="BS1162" s="1064"/>
      <c r="BT1162" s="1035"/>
      <c r="CG1162" s="612"/>
      <c r="CI1162" s="1035"/>
      <c r="DB1162" s="1035"/>
      <c r="DC1162" s="1035"/>
      <c r="DG1162" s="1035"/>
      <c r="DH1162" s="1035"/>
      <c r="DI1162" s="1035"/>
      <c r="DJ1162" s="1035"/>
      <c r="DK1162" s="1035"/>
      <c r="DL1162" s="1035"/>
    </row>
    <row r="1163" spans="27:116">
      <c r="AA1163" s="1035"/>
      <c r="AB1163" s="1035"/>
      <c r="AC1163" s="1035"/>
      <c r="AD1163" s="1035"/>
      <c r="AE1163" s="1035"/>
      <c r="AF1163" s="1035"/>
      <c r="AG1163" s="1035"/>
      <c r="AH1163" s="1035"/>
      <c r="AN1163" s="1035"/>
      <c r="AV1163" s="1035"/>
      <c r="BD1163" s="1035"/>
      <c r="BS1163" s="1064"/>
      <c r="BT1163" s="1035"/>
      <c r="CG1163" s="612"/>
      <c r="CI1163" s="1035"/>
      <c r="DB1163" s="1035"/>
      <c r="DC1163" s="1035"/>
      <c r="DG1163" s="1035"/>
      <c r="DH1163" s="1035"/>
      <c r="DI1163" s="1035"/>
      <c r="DJ1163" s="1035"/>
      <c r="DK1163" s="1035"/>
      <c r="DL1163" s="1035"/>
    </row>
    <row r="1164" spans="27:116">
      <c r="AA1164" s="1035"/>
      <c r="AB1164" s="1035"/>
      <c r="AC1164" s="1035"/>
      <c r="AD1164" s="1035"/>
      <c r="AE1164" s="1035"/>
      <c r="AF1164" s="1035"/>
      <c r="AG1164" s="1035"/>
      <c r="AH1164" s="1035"/>
      <c r="AN1164" s="1035"/>
      <c r="AV1164" s="1035"/>
      <c r="BD1164" s="1035"/>
      <c r="BS1164" s="1064"/>
      <c r="BT1164" s="1035"/>
      <c r="CG1164" s="612"/>
      <c r="CI1164" s="1035"/>
      <c r="DB1164" s="1035"/>
      <c r="DC1164" s="1035"/>
      <c r="DG1164" s="1035"/>
      <c r="DH1164" s="1035"/>
      <c r="DI1164" s="1035"/>
      <c r="DJ1164" s="1035"/>
      <c r="DK1164" s="1035"/>
      <c r="DL1164" s="1035"/>
    </row>
    <row r="1165" spans="27:116">
      <c r="AA1165" s="1035"/>
      <c r="AB1165" s="1035"/>
      <c r="AC1165" s="1035"/>
      <c r="AD1165" s="1035"/>
      <c r="AE1165" s="1035"/>
      <c r="AF1165" s="1035"/>
      <c r="AG1165" s="1035"/>
      <c r="AH1165" s="1035"/>
      <c r="AN1165" s="1035"/>
      <c r="AV1165" s="1035"/>
      <c r="BD1165" s="1035"/>
      <c r="BS1165" s="1064"/>
      <c r="BT1165" s="1035"/>
      <c r="CG1165" s="612"/>
      <c r="CI1165" s="1035"/>
      <c r="DB1165" s="1035"/>
      <c r="DC1165" s="1035"/>
      <c r="DG1165" s="1035"/>
      <c r="DH1165" s="1035"/>
      <c r="DI1165" s="1035"/>
      <c r="DJ1165" s="1035"/>
      <c r="DK1165" s="1035"/>
      <c r="DL1165" s="1035"/>
    </row>
    <row r="1166" spans="27:116">
      <c r="AA1166" s="1035"/>
      <c r="AB1166" s="1035"/>
      <c r="AC1166" s="1035"/>
      <c r="AD1166" s="1035"/>
      <c r="AE1166" s="1035"/>
      <c r="AF1166" s="1035"/>
      <c r="AG1166" s="1035"/>
      <c r="AH1166" s="1035"/>
      <c r="AN1166" s="1035"/>
      <c r="AV1166" s="1035"/>
      <c r="BD1166" s="1035"/>
      <c r="BS1166" s="1064"/>
      <c r="BT1166" s="1035"/>
      <c r="CG1166" s="612"/>
      <c r="CI1166" s="1035"/>
      <c r="DB1166" s="1035"/>
      <c r="DC1166" s="1035"/>
      <c r="DG1166" s="1035"/>
      <c r="DH1166" s="1035"/>
      <c r="DI1166" s="1035"/>
      <c r="DJ1166" s="1035"/>
      <c r="DK1166" s="1035"/>
      <c r="DL1166" s="1035"/>
    </row>
    <row r="1167" spans="27:116">
      <c r="AA1167" s="1035"/>
      <c r="AB1167" s="1035"/>
      <c r="AC1167" s="1035"/>
      <c r="AD1167" s="1035"/>
      <c r="AE1167" s="1035"/>
      <c r="AF1167" s="1035"/>
      <c r="AG1167" s="1035"/>
      <c r="AH1167" s="1035"/>
      <c r="AN1167" s="1035"/>
      <c r="AV1167" s="1035"/>
      <c r="BD1167" s="1035"/>
      <c r="BS1167" s="1064"/>
      <c r="BT1167" s="1035"/>
      <c r="CG1167" s="612"/>
      <c r="CI1167" s="1035"/>
      <c r="DB1167" s="1035"/>
      <c r="DC1167" s="1035"/>
      <c r="DG1167" s="1035"/>
      <c r="DH1167" s="1035"/>
      <c r="DI1167" s="1035"/>
      <c r="DJ1167" s="1035"/>
      <c r="DK1167" s="1035"/>
      <c r="DL1167" s="1035"/>
    </row>
    <row r="1168" spans="27:116">
      <c r="AA1168" s="1035"/>
      <c r="AB1168" s="1035"/>
      <c r="AC1168" s="1035"/>
      <c r="AD1168" s="1035"/>
      <c r="AE1168" s="1035"/>
      <c r="AF1168" s="1035"/>
      <c r="AG1168" s="1035"/>
      <c r="AH1168" s="1035"/>
      <c r="AN1168" s="1035"/>
      <c r="AV1168" s="1035"/>
      <c r="BD1168" s="1035"/>
      <c r="BS1168" s="1064"/>
      <c r="BT1168" s="1035"/>
      <c r="CG1168" s="612"/>
      <c r="CI1168" s="1035"/>
      <c r="DB1168" s="1035"/>
      <c r="DC1168" s="1035"/>
      <c r="DG1168" s="1035"/>
      <c r="DH1168" s="1035"/>
      <c r="DI1168" s="1035"/>
      <c r="DJ1168" s="1035"/>
      <c r="DK1168" s="1035"/>
      <c r="DL1168" s="1035"/>
    </row>
    <row r="1169" spans="27:116">
      <c r="AA1169" s="1035"/>
      <c r="AB1169" s="1035"/>
      <c r="AC1169" s="1035"/>
      <c r="AD1169" s="1035"/>
      <c r="AE1169" s="1035"/>
      <c r="AF1169" s="1035"/>
      <c r="AG1169" s="1035"/>
      <c r="AH1169" s="1035"/>
      <c r="AN1169" s="1035"/>
      <c r="AV1169" s="1035"/>
      <c r="BD1169" s="1035"/>
      <c r="BS1169" s="1064"/>
      <c r="BT1169" s="1035"/>
      <c r="CG1169" s="612"/>
      <c r="CI1169" s="1035"/>
      <c r="DB1169" s="1035"/>
      <c r="DC1169" s="1035"/>
      <c r="DG1169" s="1035"/>
      <c r="DH1169" s="1035"/>
      <c r="DI1169" s="1035"/>
      <c r="DJ1169" s="1035"/>
      <c r="DK1169" s="1035"/>
      <c r="DL1169" s="1035"/>
    </row>
    <row r="1170" spans="27:116">
      <c r="AA1170" s="1035"/>
      <c r="AB1170" s="1035"/>
      <c r="AC1170" s="1035"/>
      <c r="AD1170" s="1035"/>
      <c r="AE1170" s="1035"/>
      <c r="AF1170" s="1035"/>
      <c r="AG1170" s="1035"/>
      <c r="AH1170" s="1035"/>
      <c r="AN1170" s="1035"/>
      <c r="AV1170" s="1035"/>
      <c r="BD1170" s="1035"/>
      <c r="BS1170" s="1064"/>
      <c r="BT1170" s="1035"/>
      <c r="CG1170" s="612"/>
      <c r="CI1170" s="1035"/>
      <c r="DB1170" s="1035"/>
      <c r="DC1170" s="1035"/>
      <c r="DG1170" s="1035"/>
      <c r="DH1170" s="1035"/>
      <c r="DI1170" s="1035"/>
      <c r="DJ1170" s="1035"/>
      <c r="DK1170" s="1035"/>
      <c r="DL1170" s="1035"/>
    </row>
    <row r="1171" spans="27:116">
      <c r="AA1171" s="1035"/>
      <c r="AB1171" s="1035"/>
      <c r="AC1171" s="1035"/>
      <c r="AD1171" s="1035"/>
      <c r="AE1171" s="1035"/>
      <c r="AF1171" s="1035"/>
      <c r="AG1171" s="1035"/>
      <c r="AH1171" s="1035"/>
      <c r="AN1171" s="1035"/>
      <c r="AV1171" s="1035"/>
      <c r="BD1171" s="1035"/>
      <c r="BS1171" s="1064"/>
      <c r="BT1171" s="1035"/>
      <c r="CG1171" s="612"/>
      <c r="CI1171" s="1035"/>
      <c r="DB1171" s="1035"/>
      <c r="DC1171" s="1035"/>
      <c r="DG1171" s="1035"/>
      <c r="DH1171" s="1035"/>
      <c r="DI1171" s="1035"/>
      <c r="DJ1171" s="1035"/>
      <c r="DK1171" s="1035"/>
      <c r="DL1171" s="1035"/>
    </row>
    <row r="1172" spans="27:116">
      <c r="AA1172" s="1035"/>
      <c r="AB1172" s="1035"/>
      <c r="AC1172" s="1035"/>
      <c r="AD1172" s="1035"/>
      <c r="AE1172" s="1035"/>
      <c r="AF1172" s="1035"/>
      <c r="AG1172" s="1035"/>
      <c r="AH1172" s="1035"/>
      <c r="AN1172" s="1035"/>
      <c r="AV1172" s="1035"/>
      <c r="BD1172" s="1035"/>
      <c r="BS1172" s="1064"/>
      <c r="BT1172" s="1035"/>
      <c r="CG1172" s="612"/>
      <c r="CI1172" s="1035"/>
      <c r="DB1172" s="1035"/>
      <c r="DC1172" s="1035"/>
      <c r="DG1172" s="1035"/>
      <c r="DH1172" s="1035"/>
      <c r="DI1172" s="1035"/>
      <c r="DJ1172" s="1035"/>
      <c r="DK1172" s="1035"/>
      <c r="DL1172" s="1035"/>
    </row>
    <row r="1173" spans="27:116">
      <c r="AA1173" s="1035"/>
      <c r="AB1173" s="1035"/>
      <c r="AC1173" s="1035"/>
      <c r="AD1173" s="1035"/>
      <c r="AE1173" s="1035"/>
      <c r="AF1173" s="1035"/>
      <c r="AG1173" s="1035"/>
      <c r="AH1173" s="1035"/>
      <c r="AN1173" s="1035"/>
      <c r="AV1173" s="1035"/>
      <c r="BD1173" s="1035"/>
      <c r="BS1173" s="1064"/>
      <c r="BT1173" s="1035"/>
      <c r="CG1173" s="612"/>
      <c r="CI1173" s="1035"/>
      <c r="DB1173" s="1035"/>
      <c r="DC1173" s="1035"/>
      <c r="DG1173" s="1035"/>
      <c r="DH1173" s="1035"/>
      <c r="DI1173" s="1035"/>
      <c r="DJ1173" s="1035"/>
      <c r="DK1173" s="1035"/>
      <c r="DL1173" s="1035"/>
    </row>
    <row r="1174" spans="27:116">
      <c r="AA1174" s="1035"/>
      <c r="AB1174" s="1035"/>
      <c r="AC1174" s="1035"/>
      <c r="AD1174" s="1035"/>
      <c r="AE1174" s="1035"/>
      <c r="AF1174" s="1035"/>
      <c r="AG1174" s="1035"/>
      <c r="AH1174" s="1035"/>
      <c r="AN1174" s="1035"/>
      <c r="AV1174" s="1035"/>
      <c r="BD1174" s="1035"/>
      <c r="BS1174" s="1064"/>
      <c r="BT1174" s="1035"/>
      <c r="CG1174" s="612"/>
      <c r="CI1174" s="1035"/>
      <c r="DB1174" s="1035"/>
      <c r="DC1174" s="1035"/>
      <c r="DG1174" s="1035"/>
      <c r="DH1174" s="1035"/>
      <c r="DI1174" s="1035"/>
      <c r="DJ1174" s="1035"/>
      <c r="DK1174" s="1035"/>
      <c r="DL1174" s="1035"/>
    </row>
    <row r="1175" spans="27:116">
      <c r="AA1175" s="1035"/>
      <c r="AB1175" s="1035"/>
      <c r="AC1175" s="1035"/>
      <c r="AD1175" s="1035"/>
      <c r="AE1175" s="1035"/>
      <c r="AF1175" s="1035"/>
      <c r="AG1175" s="1035"/>
      <c r="AH1175" s="1035"/>
      <c r="AN1175" s="1035"/>
      <c r="AV1175" s="1035"/>
      <c r="BD1175" s="1035"/>
      <c r="BS1175" s="1064"/>
      <c r="BT1175" s="1035"/>
      <c r="CG1175" s="612"/>
      <c r="CI1175" s="1035"/>
      <c r="DB1175" s="1035"/>
      <c r="DC1175" s="1035"/>
      <c r="DG1175" s="1035"/>
      <c r="DH1175" s="1035"/>
      <c r="DI1175" s="1035"/>
      <c r="DJ1175" s="1035"/>
      <c r="DK1175" s="1035"/>
      <c r="DL1175" s="1035"/>
    </row>
    <row r="1176" spans="27:116">
      <c r="AA1176" s="1035"/>
      <c r="AB1176" s="1035"/>
      <c r="AC1176" s="1035"/>
      <c r="AD1176" s="1035"/>
      <c r="AE1176" s="1035"/>
      <c r="AF1176" s="1035"/>
      <c r="AG1176" s="1035"/>
      <c r="AH1176" s="1035"/>
      <c r="AN1176" s="1035"/>
      <c r="AV1176" s="1035"/>
      <c r="BD1176" s="1035"/>
      <c r="BS1176" s="1064"/>
      <c r="BT1176" s="1035"/>
      <c r="CG1176" s="612"/>
      <c r="CI1176" s="1035"/>
      <c r="DB1176" s="1035"/>
      <c r="DC1176" s="1035"/>
      <c r="DG1176" s="1035"/>
      <c r="DH1176" s="1035"/>
      <c r="DI1176" s="1035"/>
      <c r="DJ1176" s="1035"/>
      <c r="DK1176" s="1035"/>
      <c r="DL1176" s="1035"/>
    </row>
    <row r="1177" spans="27:116">
      <c r="AA1177" s="1035"/>
      <c r="AB1177" s="1035"/>
      <c r="AC1177" s="1035"/>
      <c r="AD1177" s="1035"/>
      <c r="AE1177" s="1035"/>
      <c r="AF1177" s="1035"/>
      <c r="AG1177" s="1035"/>
      <c r="AH1177" s="1035"/>
      <c r="AN1177" s="1035"/>
      <c r="AV1177" s="1035"/>
      <c r="BD1177" s="1035"/>
      <c r="BS1177" s="1064"/>
      <c r="BT1177" s="1035"/>
      <c r="CG1177" s="612"/>
      <c r="CI1177" s="1035"/>
      <c r="DB1177" s="1035"/>
      <c r="DC1177" s="1035"/>
      <c r="DG1177" s="1035"/>
      <c r="DH1177" s="1035"/>
      <c r="DI1177" s="1035"/>
      <c r="DJ1177" s="1035"/>
      <c r="DK1177" s="1035"/>
      <c r="DL1177" s="1035"/>
    </row>
    <row r="1178" spans="27:116">
      <c r="AA1178" s="1035"/>
      <c r="AB1178" s="1035"/>
      <c r="AC1178" s="1035"/>
      <c r="AD1178" s="1035"/>
      <c r="AE1178" s="1035"/>
      <c r="AF1178" s="1035"/>
      <c r="AG1178" s="1035"/>
      <c r="AH1178" s="1035"/>
      <c r="AN1178" s="1035"/>
      <c r="AV1178" s="1035"/>
      <c r="BD1178" s="1035"/>
      <c r="BS1178" s="1064"/>
      <c r="BT1178" s="1035"/>
      <c r="CG1178" s="612"/>
      <c r="CI1178" s="1035"/>
      <c r="DB1178" s="1035"/>
      <c r="DC1178" s="1035"/>
      <c r="DG1178" s="1035"/>
      <c r="DH1178" s="1035"/>
      <c r="DI1178" s="1035"/>
      <c r="DJ1178" s="1035"/>
      <c r="DK1178" s="1035"/>
      <c r="DL1178" s="1035"/>
    </row>
    <row r="1179" spans="27:116">
      <c r="AA1179" s="1035"/>
      <c r="AB1179" s="1035"/>
      <c r="AC1179" s="1035"/>
      <c r="AD1179" s="1035"/>
      <c r="AE1179" s="1035"/>
      <c r="AF1179" s="1035"/>
      <c r="AG1179" s="1035"/>
      <c r="AH1179" s="1035"/>
      <c r="AN1179" s="1035"/>
      <c r="AV1179" s="1035"/>
      <c r="BD1179" s="1035"/>
      <c r="BS1179" s="1064"/>
      <c r="BT1179" s="1035"/>
      <c r="CG1179" s="612"/>
      <c r="CI1179" s="1035"/>
      <c r="DB1179" s="1035"/>
      <c r="DC1179" s="1035"/>
      <c r="DG1179" s="1035"/>
      <c r="DH1179" s="1035"/>
      <c r="DI1179" s="1035"/>
      <c r="DJ1179" s="1035"/>
      <c r="DK1179" s="1035"/>
      <c r="DL1179" s="1035"/>
    </row>
    <row r="1180" spans="27:116">
      <c r="AA1180" s="1035"/>
      <c r="AB1180" s="1035"/>
      <c r="AC1180" s="1035"/>
      <c r="AD1180" s="1035"/>
      <c r="AE1180" s="1035"/>
      <c r="AF1180" s="1035"/>
      <c r="AG1180" s="1035"/>
      <c r="AH1180" s="1035"/>
      <c r="AN1180" s="1035"/>
      <c r="AV1180" s="1035"/>
      <c r="BD1180" s="1035"/>
      <c r="BS1180" s="1064"/>
      <c r="BT1180" s="1035"/>
      <c r="CG1180" s="612"/>
      <c r="CI1180" s="1035"/>
      <c r="DB1180" s="1035"/>
      <c r="DC1180" s="1035"/>
      <c r="DG1180" s="1035"/>
      <c r="DH1180" s="1035"/>
      <c r="DI1180" s="1035"/>
      <c r="DJ1180" s="1035"/>
      <c r="DK1180" s="1035"/>
      <c r="DL1180" s="1035"/>
    </row>
    <row r="1181" spans="27:116">
      <c r="AA1181" s="1035"/>
      <c r="AB1181" s="1035"/>
      <c r="AC1181" s="1035"/>
      <c r="AD1181" s="1035"/>
      <c r="AE1181" s="1035"/>
      <c r="AF1181" s="1035"/>
      <c r="AG1181" s="1035"/>
      <c r="AH1181" s="1035"/>
      <c r="AN1181" s="1035"/>
      <c r="AV1181" s="1035"/>
      <c r="BD1181" s="1035"/>
      <c r="BS1181" s="1064"/>
      <c r="BT1181" s="1035"/>
      <c r="CG1181" s="612"/>
      <c r="CI1181" s="1035"/>
      <c r="DB1181" s="1035"/>
      <c r="DC1181" s="1035"/>
      <c r="DG1181" s="1035"/>
      <c r="DH1181" s="1035"/>
      <c r="DI1181" s="1035"/>
      <c r="DJ1181" s="1035"/>
      <c r="DK1181" s="1035"/>
      <c r="DL1181" s="1035"/>
    </row>
    <row r="1182" spans="27:116">
      <c r="AA1182" s="1035"/>
      <c r="AB1182" s="1035"/>
      <c r="AC1182" s="1035"/>
      <c r="AD1182" s="1035"/>
      <c r="AE1182" s="1035"/>
      <c r="AF1182" s="1035"/>
      <c r="AG1182" s="1035"/>
      <c r="AH1182" s="1035"/>
      <c r="AN1182" s="1035"/>
      <c r="AV1182" s="1035"/>
      <c r="BD1182" s="1035"/>
      <c r="BS1182" s="1064"/>
      <c r="BT1182" s="1035"/>
      <c r="CG1182" s="612"/>
      <c r="CI1182" s="1035"/>
      <c r="DB1182" s="1035"/>
      <c r="DC1182" s="1035"/>
      <c r="DG1182" s="1035"/>
      <c r="DH1182" s="1035"/>
      <c r="DI1182" s="1035"/>
      <c r="DJ1182" s="1035"/>
      <c r="DK1182" s="1035"/>
      <c r="DL1182" s="1035"/>
    </row>
    <row r="1183" spans="27:116">
      <c r="AA1183" s="1035"/>
      <c r="AB1183" s="1035"/>
      <c r="AC1183" s="1035"/>
      <c r="AD1183" s="1035"/>
      <c r="AE1183" s="1035"/>
      <c r="AF1183" s="1035"/>
      <c r="AG1183" s="1035"/>
      <c r="AH1183" s="1035"/>
      <c r="AN1183" s="1035"/>
      <c r="AV1183" s="1035"/>
      <c r="BD1183" s="1035"/>
      <c r="BS1183" s="1064"/>
      <c r="BT1183" s="1035"/>
      <c r="CG1183" s="612"/>
      <c r="CI1183" s="1035"/>
      <c r="DB1183" s="1035"/>
      <c r="DC1183" s="1035"/>
      <c r="DG1183" s="1035"/>
      <c r="DH1183" s="1035"/>
      <c r="DI1183" s="1035"/>
      <c r="DJ1183" s="1035"/>
      <c r="DK1183" s="1035"/>
      <c r="DL1183" s="1035"/>
    </row>
    <row r="1184" spans="27:116">
      <c r="AA1184" s="1035"/>
      <c r="AB1184" s="1035"/>
      <c r="AC1184" s="1035"/>
      <c r="AD1184" s="1035"/>
      <c r="AE1184" s="1035"/>
      <c r="AF1184" s="1035"/>
      <c r="AG1184" s="1035"/>
      <c r="AH1184" s="1035"/>
      <c r="AN1184" s="1035"/>
      <c r="AV1184" s="1035"/>
      <c r="BD1184" s="1035"/>
      <c r="BS1184" s="1064"/>
      <c r="BT1184" s="1035"/>
      <c r="CG1184" s="612"/>
      <c r="CI1184" s="1035"/>
      <c r="DB1184" s="1035"/>
      <c r="DC1184" s="1035"/>
      <c r="DG1184" s="1035"/>
      <c r="DH1184" s="1035"/>
      <c r="DI1184" s="1035"/>
      <c r="DJ1184" s="1035"/>
      <c r="DK1184" s="1035"/>
      <c r="DL1184" s="1035"/>
    </row>
    <row r="1185" spans="27:116">
      <c r="AA1185" s="1035"/>
      <c r="AB1185" s="1035"/>
      <c r="AC1185" s="1035"/>
      <c r="AD1185" s="1035"/>
      <c r="AE1185" s="1035"/>
      <c r="AF1185" s="1035"/>
      <c r="AG1185" s="1035"/>
      <c r="AH1185" s="1035"/>
      <c r="AN1185" s="1035"/>
      <c r="AV1185" s="1035"/>
      <c r="BD1185" s="1035"/>
      <c r="BS1185" s="1064"/>
      <c r="BT1185" s="1035"/>
      <c r="CG1185" s="612"/>
      <c r="CI1185" s="1035"/>
      <c r="DB1185" s="1035"/>
      <c r="DC1185" s="1035"/>
      <c r="DG1185" s="1035"/>
      <c r="DH1185" s="1035"/>
      <c r="DI1185" s="1035"/>
      <c r="DJ1185" s="1035"/>
      <c r="DK1185" s="1035"/>
      <c r="DL1185" s="1035"/>
    </row>
    <row r="1186" spans="27:116">
      <c r="AA1186" s="1035"/>
      <c r="AB1186" s="1035"/>
      <c r="AC1186" s="1035"/>
      <c r="AD1186" s="1035"/>
      <c r="AE1186" s="1035"/>
      <c r="AF1186" s="1035"/>
      <c r="AG1186" s="1035"/>
      <c r="AH1186" s="1035"/>
      <c r="AN1186" s="1035"/>
      <c r="AV1186" s="1035"/>
      <c r="BD1186" s="1035"/>
      <c r="BS1186" s="1064"/>
      <c r="BT1186" s="1035"/>
      <c r="CG1186" s="612"/>
      <c r="CI1186" s="1035"/>
      <c r="DB1186" s="1035"/>
      <c r="DC1186" s="1035"/>
      <c r="DG1186" s="1035"/>
      <c r="DH1186" s="1035"/>
      <c r="DI1186" s="1035"/>
      <c r="DJ1186" s="1035"/>
      <c r="DK1186" s="1035"/>
      <c r="DL1186" s="1035"/>
    </row>
    <row r="1187" spans="27:116">
      <c r="AA1187" s="1035"/>
      <c r="AB1187" s="1035"/>
      <c r="AC1187" s="1035"/>
      <c r="AD1187" s="1035"/>
      <c r="AE1187" s="1035"/>
      <c r="AF1187" s="1035"/>
      <c r="AG1187" s="1035"/>
      <c r="AH1187" s="1035"/>
      <c r="AN1187" s="1035"/>
      <c r="AV1187" s="1035"/>
      <c r="BD1187" s="1035"/>
      <c r="BS1187" s="1064"/>
      <c r="BT1187" s="1035"/>
      <c r="CG1187" s="612"/>
      <c r="CI1187" s="1035"/>
      <c r="DB1187" s="1035"/>
      <c r="DC1187" s="1035"/>
      <c r="DG1187" s="1035"/>
      <c r="DH1187" s="1035"/>
      <c r="DI1187" s="1035"/>
      <c r="DJ1187" s="1035"/>
      <c r="DK1187" s="1035"/>
      <c r="DL1187" s="1035"/>
    </row>
    <row r="1188" spans="27:116">
      <c r="AA1188" s="1035"/>
      <c r="AB1188" s="1035"/>
      <c r="AC1188" s="1035"/>
      <c r="AD1188" s="1035"/>
      <c r="AE1188" s="1035"/>
      <c r="AF1188" s="1035"/>
      <c r="AG1188" s="1035"/>
      <c r="AH1188" s="1035"/>
      <c r="AN1188" s="1035"/>
      <c r="AV1188" s="1035"/>
      <c r="BD1188" s="1035"/>
      <c r="BS1188" s="1064"/>
      <c r="BT1188" s="1035"/>
      <c r="CG1188" s="612"/>
      <c r="CI1188" s="1035"/>
      <c r="DB1188" s="1035"/>
      <c r="DC1188" s="1035"/>
      <c r="DG1188" s="1035"/>
      <c r="DH1188" s="1035"/>
      <c r="DI1188" s="1035"/>
      <c r="DJ1188" s="1035"/>
      <c r="DK1188" s="1035"/>
      <c r="DL1188" s="1035"/>
    </row>
    <row r="1189" spans="27:116">
      <c r="AA1189" s="1035"/>
      <c r="AB1189" s="1035"/>
      <c r="AC1189" s="1035"/>
      <c r="AD1189" s="1035"/>
      <c r="AE1189" s="1035"/>
      <c r="AF1189" s="1035"/>
      <c r="AG1189" s="1035"/>
      <c r="AH1189" s="1035"/>
      <c r="AN1189" s="1035"/>
      <c r="AV1189" s="1035"/>
      <c r="BD1189" s="1035"/>
      <c r="BS1189" s="1064"/>
      <c r="BT1189" s="1035"/>
      <c r="CG1189" s="612"/>
      <c r="CI1189" s="1035"/>
      <c r="DB1189" s="1035"/>
      <c r="DC1189" s="1035"/>
      <c r="DG1189" s="1035"/>
      <c r="DH1189" s="1035"/>
      <c r="DI1189" s="1035"/>
      <c r="DJ1189" s="1035"/>
      <c r="DK1189" s="1035"/>
      <c r="DL1189" s="1035"/>
    </row>
    <row r="1190" spans="27:116">
      <c r="AA1190" s="1035"/>
      <c r="AB1190" s="1035"/>
      <c r="AC1190" s="1035"/>
      <c r="AD1190" s="1035"/>
      <c r="AE1190" s="1035"/>
      <c r="AF1190" s="1035"/>
      <c r="AG1190" s="1035"/>
      <c r="AH1190" s="1035"/>
      <c r="AN1190" s="1035"/>
      <c r="AV1190" s="1035"/>
      <c r="BD1190" s="1035"/>
      <c r="BS1190" s="1064"/>
      <c r="BT1190" s="1035"/>
      <c r="CG1190" s="612"/>
      <c r="CI1190" s="1035"/>
      <c r="DB1190" s="1035"/>
      <c r="DC1190" s="1035"/>
      <c r="DG1190" s="1035"/>
      <c r="DH1190" s="1035"/>
      <c r="DI1190" s="1035"/>
      <c r="DJ1190" s="1035"/>
      <c r="DK1190" s="1035"/>
      <c r="DL1190" s="1035"/>
    </row>
    <row r="1191" spans="27:116">
      <c r="AA1191" s="1035"/>
      <c r="AB1191" s="1035"/>
      <c r="AC1191" s="1035"/>
      <c r="AD1191" s="1035"/>
      <c r="AE1191" s="1035"/>
      <c r="AF1191" s="1035"/>
      <c r="AG1191" s="1035"/>
      <c r="AH1191" s="1035"/>
      <c r="AN1191" s="1035"/>
      <c r="AV1191" s="1035"/>
      <c r="BD1191" s="1035"/>
      <c r="BS1191" s="1064"/>
      <c r="BT1191" s="1035"/>
      <c r="CG1191" s="612"/>
      <c r="CI1191" s="1035"/>
      <c r="DB1191" s="1035"/>
      <c r="DC1191" s="1035"/>
      <c r="DG1191" s="1035"/>
      <c r="DH1191" s="1035"/>
      <c r="DI1191" s="1035"/>
      <c r="DJ1191" s="1035"/>
      <c r="DK1191" s="1035"/>
      <c r="DL1191" s="1035"/>
    </row>
    <row r="1192" spans="27:116">
      <c r="AA1192" s="1035"/>
      <c r="AB1192" s="1035"/>
      <c r="AC1192" s="1035"/>
      <c r="AD1192" s="1035"/>
      <c r="AE1192" s="1035"/>
      <c r="AF1192" s="1035"/>
      <c r="AG1192" s="1035"/>
      <c r="AH1192" s="1035"/>
      <c r="AN1192" s="1035"/>
      <c r="AV1192" s="1035"/>
      <c r="BD1192" s="1035"/>
      <c r="BS1192" s="1064"/>
      <c r="BT1192" s="1035"/>
      <c r="CG1192" s="612"/>
      <c r="CI1192" s="1035"/>
      <c r="DB1192" s="1035"/>
      <c r="DC1192" s="1035"/>
      <c r="DG1192" s="1035"/>
      <c r="DH1192" s="1035"/>
      <c r="DI1192" s="1035"/>
      <c r="DJ1192" s="1035"/>
      <c r="DK1192" s="1035"/>
      <c r="DL1192" s="1035"/>
    </row>
    <row r="1193" spans="27:116">
      <c r="AA1193" s="1035"/>
      <c r="AB1193" s="1035"/>
      <c r="AC1193" s="1035"/>
      <c r="AD1193" s="1035"/>
      <c r="AE1193" s="1035"/>
      <c r="AF1193" s="1035"/>
      <c r="AG1193" s="1035"/>
      <c r="AH1193" s="1035"/>
      <c r="AN1193" s="1035"/>
      <c r="AV1193" s="1035"/>
      <c r="BD1193" s="1035"/>
      <c r="BS1193" s="1064"/>
      <c r="BT1193" s="1035"/>
      <c r="CG1193" s="612"/>
      <c r="CI1193" s="1035"/>
      <c r="DB1193" s="1035"/>
      <c r="DC1193" s="1035"/>
      <c r="DG1193" s="1035"/>
      <c r="DH1193" s="1035"/>
      <c r="DI1193" s="1035"/>
      <c r="DJ1193" s="1035"/>
      <c r="DK1193" s="1035"/>
      <c r="DL1193" s="1035"/>
    </row>
    <row r="1194" spans="27:116">
      <c r="AA1194" s="1035"/>
      <c r="AB1194" s="1035"/>
      <c r="AC1194" s="1035"/>
      <c r="AD1194" s="1035"/>
      <c r="AE1194" s="1035"/>
      <c r="AF1194" s="1035"/>
      <c r="AG1194" s="1035"/>
      <c r="AH1194" s="1035"/>
      <c r="AN1194" s="1035"/>
      <c r="AV1194" s="1035"/>
      <c r="BD1194" s="1035"/>
      <c r="BS1194" s="1064"/>
      <c r="BT1194" s="1035"/>
      <c r="CG1194" s="612"/>
      <c r="CI1194" s="1035"/>
      <c r="DB1194" s="1035"/>
      <c r="DC1194" s="1035"/>
      <c r="DG1194" s="1035"/>
      <c r="DH1194" s="1035"/>
      <c r="DI1194" s="1035"/>
      <c r="DJ1194" s="1035"/>
      <c r="DK1194" s="1035"/>
      <c r="DL1194" s="1035"/>
    </row>
    <row r="1195" spans="27:116">
      <c r="AA1195" s="1035"/>
      <c r="AB1195" s="1035"/>
      <c r="AC1195" s="1035"/>
      <c r="AD1195" s="1035"/>
      <c r="AE1195" s="1035"/>
      <c r="AF1195" s="1035"/>
      <c r="AG1195" s="1035"/>
      <c r="AH1195" s="1035"/>
      <c r="AN1195" s="1035"/>
      <c r="AV1195" s="1035"/>
      <c r="BD1195" s="1035"/>
      <c r="BS1195" s="1064"/>
      <c r="BT1195" s="1035"/>
      <c r="CG1195" s="612"/>
      <c r="CI1195" s="1035"/>
      <c r="DB1195" s="1035"/>
      <c r="DC1195" s="1035"/>
      <c r="DG1195" s="1035"/>
      <c r="DH1195" s="1035"/>
      <c r="DI1195" s="1035"/>
      <c r="DJ1195" s="1035"/>
      <c r="DK1195" s="1035"/>
      <c r="DL1195" s="1035"/>
    </row>
    <row r="1196" spans="27:116">
      <c r="AA1196" s="1035"/>
      <c r="AB1196" s="1035"/>
      <c r="AC1196" s="1035"/>
      <c r="AD1196" s="1035"/>
      <c r="AE1196" s="1035"/>
      <c r="AF1196" s="1035"/>
      <c r="AG1196" s="1035"/>
      <c r="AH1196" s="1035"/>
      <c r="AN1196" s="1035"/>
      <c r="AV1196" s="1035"/>
      <c r="BD1196" s="1035"/>
      <c r="BS1196" s="1064"/>
      <c r="BT1196" s="1035"/>
      <c r="CG1196" s="612"/>
      <c r="CI1196" s="1035"/>
      <c r="DB1196" s="1035"/>
      <c r="DC1196" s="1035"/>
      <c r="DG1196" s="1035"/>
      <c r="DH1196" s="1035"/>
      <c r="DI1196" s="1035"/>
      <c r="DJ1196" s="1035"/>
      <c r="DK1196" s="1035"/>
      <c r="DL1196" s="1035"/>
    </row>
    <row r="1197" spans="27:116">
      <c r="AA1197" s="1035"/>
      <c r="AB1197" s="1035"/>
      <c r="AC1197" s="1035"/>
      <c r="AD1197" s="1035"/>
      <c r="AE1197" s="1035"/>
      <c r="AF1197" s="1035"/>
      <c r="AG1197" s="1035"/>
      <c r="AH1197" s="1035"/>
      <c r="AN1197" s="1035"/>
      <c r="AV1197" s="1035"/>
      <c r="BD1197" s="1035"/>
      <c r="BS1197" s="1064"/>
      <c r="BT1197" s="1035"/>
      <c r="CG1197" s="612"/>
      <c r="CI1197" s="1035"/>
      <c r="DB1197" s="1035"/>
      <c r="DC1197" s="1035"/>
      <c r="DG1197" s="1035"/>
      <c r="DH1197" s="1035"/>
      <c r="DI1197" s="1035"/>
      <c r="DJ1197" s="1035"/>
      <c r="DK1197" s="1035"/>
      <c r="DL1197" s="1035"/>
    </row>
    <row r="1198" spans="27:116">
      <c r="AA1198" s="1035"/>
      <c r="AB1198" s="1035"/>
      <c r="AC1198" s="1035"/>
      <c r="AD1198" s="1035"/>
      <c r="AE1198" s="1035"/>
      <c r="AF1198" s="1035"/>
      <c r="AG1198" s="1035"/>
      <c r="AH1198" s="1035"/>
      <c r="AN1198" s="1035"/>
      <c r="AV1198" s="1035"/>
      <c r="BD1198" s="1035"/>
      <c r="BS1198" s="1064"/>
      <c r="BT1198" s="1035"/>
      <c r="CG1198" s="612"/>
      <c r="CI1198" s="1035"/>
      <c r="DB1198" s="1035"/>
      <c r="DC1198" s="1035"/>
      <c r="DG1198" s="1035"/>
      <c r="DH1198" s="1035"/>
      <c r="DI1198" s="1035"/>
      <c r="DJ1198" s="1035"/>
      <c r="DK1198" s="1035"/>
      <c r="DL1198" s="1035"/>
    </row>
    <row r="1199" spans="27:116">
      <c r="AA1199" s="1035"/>
      <c r="AB1199" s="1035"/>
      <c r="AC1199" s="1035"/>
      <c r="AD1199" s="1035"/>
      <c r="AE1199" s="1035"/>
      <c r="AF1199" s="1035"/>
      <c r="AG1199" s="1035"/>
      <c r="AH1199" s="1035"/>
      <c r="AN1199" s="1035"/>
      <c r="AV1199" s="1035"/>
      <c r="BD1199" s="1035"/>
      <c r="BS1199" s="1064"/>
      <c r="BT1199" s="1035"/>
      <c r="CG1199" s="612"/>
      <c r="CI1199" s="1035"/>
      <c r="DB1199" s="1035"/>
      <c r="DC1199" s="1035"/>
      <c r="DG1199" s="1035"/>
      <c r="DH1199" s="1035"/>
      <c r="DI1199" s="1035"/>
      <c r="DJ1199" s="1035"/>
      <c r="DK1199" s="1035"/>
      <c r="DL1199" s="1035"/>
    </row>
    <row r="1200" spans="27:116">
      <c r="AA1200" s="1035"/>
      <c r="AB1200" s="1035"/>
      <c r="AC1200" s="1035"/>
      <c r="AD1200" s="1035"/>
      <c r="AE1200" s="1035"/>
      <c r="AF1200" s="1035"/>
      <c r="AG1200" s="1035"/>
      <c r="AH1200" s="1035"/>
      <c r="AN1200" s="1035"/>
      <c r="AV1200" s="1035"/>
      <c r="BD1200" s="1035"/>
      <c r="BS1200" s="1064"/>
      <c r="BT1200" s="1035"/>
      <c r="CG1200" s="612"/>
      <c r="CI1200" s="1035"/>
      <c r="DB1200" s="1035"/>
      <c r="DC1200" s="1035"/>
      <c r="DG1200" s="1035"/>
      <c r="DH1200" s="1035"/>
      <c r="DI1200" s="1035"/>
      <c r="DJ1200" s="1035"/>
      <c r="DK1200" s="1035"/>
      <c r="DL1200" s="1035"/>
    </row>
    <row r="1201" spans="27:116">
      <c r="AA1201" s="1035"/>
      <c r="AB1201" s="1035"/>
      <c r="AC1201" s="1035"/>
      <c r="AD1201" s="1035"/>
      <c r="AE1201" s="1035"/>
      <c r="AF1201" s="1035"/>
      <c r="AG1201" s="1035"/>
      <c r="AH1201" s="1035"/>
      <c r="AN1201" s="1035"/>
      <c r="AV1201" s="1035"/>
      <c r="BD1201" s="1035"/>
      <c r="BS1201" s="1064"/>
      <c r="BT1201" s="1035"/>
      <c r="CG1201" s="612"/>
      <c r="CI1201" s="1035"/>
      <c r="DB1201" s="1035"/>
      <c r="DC1201" s="1035"/>
      <c r="DG1201" s="1035"/>
      <c r="DH1201" s="1035"/>
      <c r="DI1201" s="1035"/>
      <c r="DJ1201" s="1035"/>
      <c r="DK1201" s="1035"/>
      <c r="DL1201" s="1035"/>
    </row>
    <row r="1202" spans="27:116">
      <c r="AA1202" s="1035"/>
      <c r="AB1202" s="1035"/>
      <c r="AC1202" s="1035"/>
      <c r="AD1202" s="1035"/>
      <c r="AE1202" s="1035"/>
      <c r="AF1202" s="1035"/>
      <c r="AG1202" s="1035"/>
      <c r="AH1202" s="1035"/>
      <c r="AN1202" s="1035"/>
      <c r="AV1202" s="1035"/>
      <c r="BD1202" s="1035"/>
      <c r="BS1202" s="1064"/>
      <c r="BT1202" s="1035"/>
      <c r="CG1202" s="612"/>
      <c r="CI1202" s="1035"/>
      <c r="DB1202" s="1035"/>
      <c r="DC1202" s="1035"/>
      <c r="DG1202" s="1035"/>
      <c r="DH1202" s="1035"/>
      <c r="DI1202" s="1035"/>
      <c r="DJ1202" s="1035"/>
      <c r="DK1202" s="1035"/>
      <c r="DL1202" s="1035"/>
    </row>
    <row r="1203" spans="27:116">
      <c r="AA1203" s="1035"/>
      <c r="AB1203" s="1035"/>
      <c r="AC1203" s="1035"/>
      <c r="AD1203" s="1035"/>
      <c r="AE1203" s="1035"/>
      <c r="AF1203" s="1035"/>
      <c r="AG1203" s="1035"/>
      <c r="AH1203" s="1035"/>
      <c r="AN1203" s="1035"/>
      <c r="AV1203" s="1035"/>
      <c r="BD1203" s="1035"/>
      <c r="BS1203" s="1064"/>
      <c r="BT1203" s="1035"/>
      <c r="CG1203" s="612"/>
      <c r="CI1203" s="1035"/>
      <c r="DB1203" s="1035"/>
      <c r="DC1203" s="1035"/>
      <c r="DG1203" s="1035"/>
      <c r="DH1203" s="1035"/>
      <c r="DI1203" s="1035"/>
      <c r="DJ1203" s="1035"/>
      <c r="DK1203" s="1035"/>
      <c r="DL1203" s="1035"/>
    </row>
    <row r="1204" spans="27:116">
      <c r="AA1204" s="1035"/>
      <c r="AB1204" s="1035"/>
      <c r="AC1204" s="1035"/>
      <c r="AD1204" s="1035"/>
      <c r="AE1204" s="1035"/>
      <c r="AF1204" s="1035"/>
      <c r="AG1204" s="1035"/>
      <c r="AH1204" s="1035"/>
      <c r="AN1204" s="1035"/>
      <c r="AV1204" s="1035"/>
      <c r="BD1204" s="1035"/>
      <c r="BS1204" s="1064"/>
      <c r="BT1204" s="1035"/>
      <c r="CG1204" s="612"/>
      <c r="CI1204" s="1035"/>
      <c r="DB1204" s="1035"/>
      <c r="DC1204" s="1035"/>
      <c r="DG1204" s="1035"/>
      <c r="DH1204" s="1035"/>
      <c r="DI1204" s="1035"/>
      <c r="DJ1204" s="1035"/>
      <c r="DK1204" s="1035"/>
      <c r="DL1204" s="1035"/>
    </row>
    <row r="1205" spans="27:116">
      <c r="AA1205" s="1035"/>
      <c r="AB1205" s="1035"/>
      <c r="AC1205" s="1035"/>
      <c r="AD1205" s="1035"/>
      <c r="AE1205" s="1035"/>
      <c r="AF1205" s="1035"/>
      <c r="AG1205" s="1035"/>
      <c r="AH1205" s="1035"/>
      <c r="AN1205" s="1035"/>
      <c r="AV1205" s="1035"/>
      <c r="BD1205" s="1035"/>
      <c r="BS1205" s="1064"/>
      <c r="BT1205" s="1035"/>
      <c r="CG1205" s="612"/>
      <c r="CI1205" s="1035"/>
      <c r="DB1205" s="1035"/>
      <c r="DC1205" s="1035"/>
      <c r="DG1205" s="1035"/>
      <c r="DH1205" s="1035"/>
      <c r="DI1205" s="1035"/>
      <c r="DJ1205" s="1035"/>
      <c r="DK1205" s="1035"/>
      <c r="DL1205" s="1035"/>
    </row>
    <row r="1206" spans="27:116">
      <c r="AA1206" s="1035"/>
      <c r="AB1206" s="1035"/>
      <c r="AC1206" s="1035"/>
      <c r="AD1206" s="1035"/>
      <c r="AE1206" s="1035"/>
      <c r="AF1206" s="1035"/>
      <c r="AG1206" s="1035"/>
      <c r="AH1206" s="1035"/>
      <c r="AN1206" s="1035"/>
      <c r="AV1206" s="1035"/>
      <c r="BD1206" s="1035"/>
      <c r="BS1206" s="1064"/>
      <c r="BT1206" s="1035"/>
      <c r="CG1206" s="612"/>
      <c r="CI1206" s="1035"/>
      <c r="DB1206" s="1035"/>
      <c r="DC1206" s="1035"/>
      <c r="DG1206" s="1035"/>
      <c r="DH1206" s="1035"/>
      <c r="DI1206" s="1035"/>
      <c r="DJ1206" s="1035"/>
      <c r="DK1206" s="1035"/>
      <c r="DL1206" s="1035"/>
    </row>
    <row r="1207" spans="27:116">
      <c r="AA1207" s="1035"/>
      <c r="AB1207" s="1035"/>
      <c r="AC1207" s="1035"/>
      <c r="AD1207" s="1035"/>
      <c r="AE1207" s="1035"/>
      <c r="AF1207" s="1035"/>
      <c r="AG1207" s="1035"/>
      <c r="AH1207" s="1035"/>
      <c r="AN1207" s="1035"/>
      <c r="AV1207" s="1035"/>
      <c r="BD1207" s="1035"/>
      <c r="BS1207" s="1064"/>
      <c r="BT1207" s="1035"/>
      <c r="CG1207" s="612"/>
      <c r="CI1207" s="1035"/>
      <c r="DB1207" s="1035"/>
      <c r="DC1207" s="1035"/>
      <c r="DG1207" s="1035"/>
      <c r="DH1207" s="1035"/>
      <c r="DI1207" s="1035"/>
      <c r="DJ1207" s="1035"/>
      <c r="DK1207" s="1035"/>
      <c r="DL1207" s="1035"/>
    </row>
    <row r="1208" spans="27:116">
      <c r="AA1208" s="1035"/>
      <c r="AB1208" s="1035"/>
      <c r="AC1208" s="1035"/>
      <c r="AD1208" s="1035"/>
      <c r="AE1208" s="1035"/>
      <c r="AF1208" s="1035"/>
      <c r="AG1208" s="1035"/>
      <c r="AH1208" s="1035"/>
      <c r="AN1208" s="1035"/>
      <c r="AV1208" s="1035"/>
      <c r="BD1208" s="1035"/>
      <c r="BS1208" s="1064"/>
      <c r="BT1208" s="1035"/>
      <c r="CG1208" s="612"/>
      <c r="CI1208" s="1035"/>
      <c r="DB1208" s="1035"/>
      <c r="DC1208" s="1035"/>
      <c r="DG1208" s="1035"/>
      <c r="DH1208" s="1035"/>
      <c r="DI1208" s="1035"/>
      <c r="DJ1208" s="1035"/>
      <c r="DK1208" s="1035"/>
      <c r="DL1208" s="1035"/>
    </row>
    <row r="1209" spans="27:116">
      <c r="AA1209" s="1035"/>
      <c r="AB1209" s="1035"/>
      <c r="AC1209" s="1035"/>
      <c r="AD1209" s="1035"/>
      <c r="AE1209" s="1035"/>
      <c r="AF1209" s="1035"/>
      <c r="AG1209" s="1035"/>
      <c r="AH1209" s="1035"/>
      <c r="AN1209" s="1035"/>
      <c r="AV1209" s="1035"/>
      <c r="BD1209" s="1035"/>
      <c r="BS1209" s="1064"/>
      <c r="BT1209" s="1035"/>
      <c r="CG1209" s="612"/>
      <c r="CI1209" s="1035"/>
      <c r="DB1209" s="1035"/>
      <c r="DC1209" s="1035"/>
      <c r="DG1209" s="1035"/>
      <c r="DH1209" s="1035"/>
      <c r="DI1209" s="1035"/>
      <c r="DJ1209" s="1035"/>
      <c r="DK1209" s="1035"/>
      <c r="DL1209" s="1035"/>
    </row>
    <row r="1210" spans="27:116">
      <c r="AA1210" s="1035"/>
      <c r="AB1210" s="1035"/>
      <c r="AC1210" s="1035"/>
      <c r="AD1210" s="1035"/>
      <c r="AE1210" s="1035"/>
      <c r="AF1210" s="1035"/>
      <c r="AG1210" s="1035"/>
      <c r="AH1210" s="1035"/>
      <c r="AN1210" s="1035"/>
      <c r="AV1210" s="1035"/>
      <c r="BD1210" s="1035"/>
      <c r="BS1210" s="1064"/>
      <c r="BT1210" s="1035"/>
      <c r="CG1210" s="612"/>
      <c r="CI1210" s="1035"/>
      <c r="DB1210" s="1035"/>
      <c r="DC1210" s="1035"/>
      <c r="DG1210" s="1035"/>
      <c r="DH1210" s="1035"/>
      <c r="DI1210" s="1035"/>
      <c r="DJ1210" s="1035"/>
      <c r="DK1210" s="1035"/>
      <c r="DL1210" s="1035"/>
    </row>
    <row r="1211" spans="27:116">
      <c r="AA1211" s="1035"/>
      <c r="AB1211" s="1035"/>
      <c r="AC1211" s="1035"/>
      <c r="AD1211" s="1035"/>
      <c r="AE1211" s="1035"/>
      <c r="AF1211" s="1035"/>
      <c r="AG1211" s="1035"/>
      <c r="AH1211" s="1035"/>
      <c r="AN1211" s="1035"/>
      <c r="AV1211" s="1035"/>
      <c r="BD1211" s="1035"/>
      <c r="BS1211" s="1064"/>
      <c r="BT1211" s="1035"/>
      <c r="CG1211" s="612"/>
      <c r="CI1211" s="1035"/>
      <c r="DB1211" s="1035"/>
      <c r="DC1211" s="1035"/>
      <c r="DG1211" s="1035"/>
      <c r="DH1211" s="1035"/>
      <c r="DI1211" s="1035"/>
      <c r="DJ1211" s="1035"/>
      <c r="DK1211" s="1035"/>
      <c r="DL1211" s="1035"/>
    </row>
    <row r="1212" spans="27:116">
      <c r="AA1212" s="1035"/>
      <c r="AB1212" s="1035"/>
      <c r="AC1212" s="1035"/>
      <c r="AD1212" s="1035"/>
      <c r="AE1212" s="1035"/>
      <c r="AF1212" s="1035"/>
      <c r="AG1212" s="1035"/>
      <c r="AH1212" s="1035"/>
      <c r="AN1212" s="1035"/>
      <c r="AV1212" s="1035"/>
      <c r="BD1212" s="1035"/>
      <c r="BS1212" s="1064"/>
      <c r="BT1212" s="1035"/>
      <c r="CG1212" s="612"/>
      <c r="CI1212" s="1035"/>
      <c r="DB1212" s="1035"/>
      <c r="DC1212" s="1035"/>
      <c r="DG1212" s="1035"/>
      <c r="DH1212" s="1035"/>
      <c r="DI1212" s="1035"/>
      <c r="DJ1212" s="1035"/>
      <c r="DK1212" s="1035"/>
      <c r="DL1212" s="1035"/>
    </row>
    <row r="1213" spans="27:116">
      <c r="AA1213" s="1035"/>
      <c r="AB1213" s="1035"/>
      <c r="AC1213" s="1035"/>
      <c r="AD1213" s="1035"/>
      <c r="AE1213" s="1035"/>
      <c r="AF1213" s="1035"/>
      <c r="AG1213" s="1035"/>
      <c r="AH1213" s="1035"/>
      <c r="AN1213" s="1035"/>
      <c r="AV1213" s="1035"/>
      <c r="BD1213" s="1035"/>
      <c r="BS1213" s="1064"/>
      <c r="BT1213" s="1035"/>
      <c r="CG1213" s="612"/>
      <c r="CI1213" s="1035"/>
      <c r="DB1213" s="1035"/>
      <c r="DC1213" s="1035"/>
      <c r="DG1213" s="1035"/>
      <c r="DH1213" s="1035"/>
      <c r="DI1213" s="1035"/>
      <c r="DJ1213" s="1035"/>
      <c r="DK1213" s="1035"/>
      <c r="DL1213" s="1035"/>
    </row>
    <row r="1214" spans="27:116">
      <c r="AA1214" s="1035"/>
      <c r="AB1214" s="1035"/>
      <c r="AC1214" s="1035"/>
      <c r="AD1214" s="1035"/>
      <c r="AE1214" s="1035"/>
      <c r="AF1214" s="1035"/>
      <c r="AG1214" s="1035"/>
      <c r="AH1214" s="1035"/>
      <c r="AN1214" s="1035"/>
      <c r="AV1214" s="1035"/>
      <c r="BD1214" s="1035"/>
      <c r="BS1214" s="1064"/>
      <c r="BT1214" s="1035"/>
      <c r="CG1214" s="612"/>
      <c r="CI1214" s="1035"/>
      <c r="DB1214" s="1035"/>
      <c r="DC1214" s="1035"/>
      <c r="DG1214" s="1035"/>
      <c r="DH1214" s="1035"/>
      <c r="DI1214" s="1035"/>
      <c r="DJ1214" s="1035"/>
      <c r="DK1214" s="1035"/>
      <c r="DL1214" s="1035"/>
    </row>
    <row r="1215" spans="27:116">
      <c r="AA1215" s="1035"/>
      <c r="AB1215" s="1035"/>
      <c r="AC1215" s="1035"/>
      <c r="AD1215" s="1035"/>
      <c r="AE1215" s="1035"/>
      <c r="AF1215" s="1035"/>
      <c r="AG1215" s="1035"/>
      <c r="AH1215" s="1035"/>
      <c r="AN1215" s="1035"/>
      <c r="AV1215" s="1035"/>
      <c r="BD1215" s="1035"/>
      <c r="BS1215" s="1064"/>
      <c r="BT1215" s="1035"/>
      <c r="CG1215" s="612"/>
      <c r="CI1215" s="1035"/>
      <c r="DB1215" s="1035"/>
      <c r="DC1215" s="1035"/>
      <c r="DG1215" s="1035"/>
      <c r="DH1215" s="1035"/>
      <c r="DI1215" s="1035"/>
      <c r="DJ1215" s="1035"/>
      <c r="DK1215" s="1035"/>
      <c r="DL1215" s="1035"/>
    </row>
    <row r="1216" spans="27:116">
      <c r="AA1216" s="1035"/>
      <c r="AB1216" s="1035"/>
      <c r="AC1216" s="1035"/>
      <c r="AD1216" s="1035"/>
      <c r="AE1216" s="1035"/>
      <c r="AF1216" s="1035"/>
      <c r="AG1216" s="1035"/>
      <c r="AH1216" s="1035"/>
      <c r="AN1216" s="1035"/>
      <c r="AV1216" s="1035"/>
      <c r="BD1216" s="1035"/>
      <c r="BS1216" s="1064"/>
      <c r="BT1216" s="1035"/>
      <c r="CG1216" s="612"/>
      <c r="CI1216" s="1035"/>
      <c r="DB1216" s="1035"/>
      <c r="DC1216" s="1035"/>
      <c r="DG1216" s="1035"/>
      <c r="DH1216" s="1035"/>
      <c r="DI1216" s="1035"/>
      <c r="DJ1216" s="1035"/>
      <c r="DK1216" s="1035"/>
      <c r="DL1216" s="1035"/>
    </row>
    <row r="1217" spans="27:116">
      <c r="AA1217" s="1035"/>
      <c r="AB1217" s="1035"/>
      <c r="AC1217" s="1035"/>
      <c r="AD1217" s="1035"/>
      <c r="AE1217" s="1035"/>
      <c r="AF1217" s="1035"/>
      <c r="AG1217" s="1035"/>
      <c r="AH1217" s="1035"/>
      <c r="AN1217" s="1035"/>
      <c r="AV1217" s="1035"/>
      <c r="BD1217" s="1035"/>
      <c r="BS1217" s="1064"/>
      <c r="BT1217" s="1035"/>
      <c r="CG1217" s="612"/>
      <c r="CI1217" s="1035"/>
      <c r="DB1217" s="1035"/>
      <c r="DC1217" s="1035"/>
      <c r="DG1217" s="1035"/>
      <c r="DH1217" s="1035"/>
      <c r="DI1217" s="1035"/>
      <c r="DJ1217" s="1035"/>
      <c r="DK1217" s="1035"/>
      <c r="DL1217" s="1035"/>
    </row>
    <row r="1218" spans="27:116">
      <c r="AA1218" s="1035"/>
      <c r="AB1218" s="1035"/>
      <c r="AC1218" s="1035"/>
      <c r="AD1218" s="1035"/>
      <c r="AE1218" s="1035"/>
      <c r="AF1218" s="1035"/>
      <c r="AG1218" s="1035"/>
      <c r="AH1218" s="1035"/>
      <c r="AN1218" s="1035"/>
      <c r="AV1218" s="1035"/>
      <c r="BD1218" s="1035"/>
      <c r="BS1218" s="1064"/>
      <c r="BT1218" s="1035"/>
      <c r="CG1218" s="612"/>
      <c r="CI1218" s="1035"/>
      <c r="DB1218" s="1035"/>
      <c r="DC1218" s="1035"/>
      <c r="DG1218" s="1035"/>
      <c r="DH1218" s="1035"/>
      <c r="DI1218" s="1035"/>
      <c r="DJ1218" s="1035"/>
      <c r="DK1218" s="1035"/>
      <c r="DL1218" s="1035"/>
    </row>
    <row r="1219" spans="27:116">
      <c r="AA1219" s="1035"/>
      <c r="AB1219" s="1035"/>
      <c r="AC1219" s="1035"/>
      <c r="AD1219" s="1035"/>
      <c r="AE1219" s="1035"/>
      <c r="AF1219" s="1035"/>
      <c r="AG1219" s="1035"/>
      <c r="AH1219" s="1035"/>
      <c r="AN1219" s="1035"/>
      <c r="AV1219" s="1035"/>
      <c r="BD1219" s="1035"/>
      <c r="BS1219" s="1064"/>
      <c r="BT1219" s="1035"/>
      <c r="CG1219" s="612"/>
      <c r="CI1219" s="1035"/>
      <c r="DB1219" s="1035"/>
      <c r="DC1219" s="1035"/>
      <c r="DG1219" s="1035"/>
      <c r="DH1219" s="1035"/>
      <c r="DI1219" s="1035"/>
      <c r="DJ1219" s="1035"/>
      <c r="DK1219" s="1035"/>
      <c r="DL1219" s="1035"/>
    </row>
    <row r="1220" spans="27:116">
      <c r="AA1220" s="1035"/>
      <c r="AB1220" s="1035"/>
      <c r="AC1220" s="1035"/>
      <c r="AD1220" s="1035"/>
      <c r="AE1220" s="1035"/>
      <c r="AF1220" s="1035"/>
      <c r="AG1220" s="1035"/>
      <c r="AH1220" s="1035"/>
      <c r="AN1220" s="1035"/>
      <c r="AV1220" s="1035"/>
      <c r="BD1220" s="1035"/>
      <c r="BS1220" s="1064"/>
      <c r="BT1220" s="1035"/>
      <c r="CG1220" s="612"/>
      <c r="CI1220" s="1035"/>
      <c r="DB1220" s="1035"/>
      <c r="DC1220" s="1035"/>
      <c r="DG1220" s="1035"/>
      <c r="DH1220" s="1035"/>
      <c r="DI1220" s="1035"/>
      <c r="DJ1220" s="1035"/>
      <c r="DK1220" s="1035"/>
      <c r="DL1220" s="1035"/>
    </row>
    <row r="1221" spans="27:116">
      <c r="AA1221" s="1035"/>
      <c r="AB1221" s="1035"/>
      <c r="AC1221" s="1035"/>
      <c r="AD1221" s="1035"/>
      <c r="AE1221" s="1035"/>
      <c r="AF1221" s="1035"/>
      <c r="AG1221" s="1035"/>
      <c r="AH1221" s="1035"/>
      <c r="AN1221" s="1035"/>
      <c r="AV1221" s="1035"/>
      <c r="BD1221" s="1035"/>
      <c r="BS1221" s="1064"/>
      <c r="BT1221" s="1035"/>
      <c r="CG1221" s="612"/>
      <c r="CI1221" s="1035"/>
      <c r="DB1221" s="1035"/>
      <c r="DC1221" s="1035"/>
      <c r="DG1221" s="1035"/>
      <c r="DH1221" s="1035"/>
      <c r="DI1221" s="1035"/>
      <c r="DJ1221" s="1035"/>
      <c r="DK1221" s="1035"/>
      <c r="DL1221" s="1035"/>
    </row>
    <row r="1222" spans="27:116">
      <c r="AA1222" s="1035"/>
      <c r="AB1222" s="1035"/>
      <c r="AC1222" s="1035"/>
      <c r="AD1222" s="1035"/>
      <c r="AE1222" s="1035"/>
      <c r="AF1222" s="1035"/>
      <c r="AG1222" s="1035"/>
      <c r="AH1222" s="1035"/>
      <c r="AN1222" s="1035"/>
      <c r="AV1222" s="1035"/>
      <c r="BD1222" s="1035"/>
      <c r="BS1222" s="1064"/>
      <c r="BT1222" s="1035"/>
      <c r="CG1222" s="612"/>
      <c r="CI1222" s="1035"/>
      <c r="DB1222" s="1035"/>
      <c r="DC1222" s="1035"/>
      <c r="DG1222" s="1035"/>
      <c r="DH1222" s="1035"/>
      <c r="DI1222" s="1035"/>
      <c r="DJ1222" s="1035"/>
      <c r="DK1222" s="1035"/>
      <c r="DL1222" s="1035"/>
    </row>
    <row r="1223" spans="27:116">
      <c r="AA1223" s="1035"/>
      <c r="AB1223" s="1035"/>
      <c r="AC1223" s="1035"/>
      <c r="AD1223" s="1035"/>
      <c r="AE1223" s="1035"/>
      <c r="AF1223" s="1035"/>
      <c r="AG1223" s="1035"/>
      <c r="AH1223" s="1035"/>
      <c r="AN1223" s="1035"/>
      <c r="AV1223" s="1035"/>
      <c r="BD1223" s="1035"/>
      <c r="BS1223" s="1064"/>
      <c r="BT1223" s="1035"/>
      <c r="CG1223" s="612"/>
      <c r="CI1223" s="1035"/>
      <c r="DB1223" s="1035"/>
      <c r="DC1223" s="1035"/>
      <c r="DG1223" s="1035"/>
      <c r="DH1223" s="1035"/>
      <c r="DI1223" s="1035"/>
      <c r="DJ1223" s="1035"/>
      <c r="DK1223" s="1035"/>
      <c r="DL1223" s="1035"/>
    </row>
    <row r="1224" spans="27:116">
      <c r="AA1224" s="1035"/>
      <c r="AB1224" s="1035"/>
      <c r="AC1224" s="1035"/>
      <c r="AD1224" s="1035"/>
      <c r="AE1224" s="1035"/>
      <c r="AF1224" s="1035"/>
      <c r="AG1224" s="1035"/>
      <c r="AH1224" s="1035"/>
      <c r="AN1224" s="1035"/>
      <c r="AV1224" s="1035"/>
      <c r="BD1224" s="1035"/>
      <c r="BS1224" s="1064"/>
      <c r="BT1224" s="1035"/>
      <c r="CG1224" s="612"/>
      <c r="CI1224" s="1035"/>
      <c r="DB1224" s="1035"/>
      <c r="DC1224" s="1035"/>
      <c r="DG1224" s="1035"/>
      <c r="DH1224" s="1035"/>
      <c r="DI1224" s="1035"/>
      <c r="DJ1224" s="1035"/>
      <c r="DK1224" s="1035"/>
      <c r="DL1224" s="1035"/>
    </row>
    <row r="1225" spans="27:116">
      <c r="AA1225" s="1035"/>
      <c r="AB1225" s="1035"/>
      <c r="AC1225" s="1035"/>
      <c r="AD1225" s="1035"/>
      <c r="AE1225" s="1035"/>
      <c r="AF1225" s="1035"/>
      <c r="AG1225" s="1035"/>
      <c r="AH1225" s="1035"/>
      <c r="AN1225" s="1035"/>
      <c r="AV1225" s="1035"/>
      <c r="BD1225" s="1035"/>
      <c r="BS1225" s="1064"/>
      <c r="BT1225" s="1035"/>
      <c r="CG1225" s="612"/>
      <c r="CI1225" s="1035"/>
      <c r="DB1225" s="1035"/>
      <c r="DC1225" s="1035"/>
      <c r="DG1225" s="1035"/>
      <c r="DH1225" s="1035"/>
      <c r="DI1225" s="1035"/>
      <c r="DJ1225" s="1035"/>
      <c r="DK1225" s="1035"/>
      <c r="DL1225" s="1035"/>
    </row>
    <row r="1226" spans="27:116">
      <c r="AA1226" s="1035"/>
      <c r="AB1226" s="1035"/>
      <c r="AC1226" s="1035"/>
      <c r="AD1226" s="1035"/>
      <c r="AE1226" s="1035"/>
      <c r="AF1226" s="1035"/>
      <c r="AG1226" s="1035"/>
      <c r="AH1226" s="1035"/>
      <c r="AN1226" s="1035"/>
      <c r="AV1226" s="1035"/>
      <c r="BD1226" s="1035"/>
      <c r="BS1226" s="1064"/>
      <c r="BT1226" s="1035"/>
      <c r="CG1226" s="612"/>
      <c r="CI1226" s="1035"/>
      <c r="DB1226" s="1035"/>
      <c r="DC1226" s="1035"/>
      <c r="DG1226" s="1035"/>
      <c r="DH1226" s="1035"/>
      <c r="DI1226" s="1035"/>
      <c r="DJ1226" s="1035"/>
      <c r="DK1226" s="1035"/>
      <c r="DL1226" s="1035"/>
    </row>
    <row r="1227" spans="27:116">
      <c r="AA1227" s="1035"/>
      <c r="AB1227" s="1035"/>
      <c r="AC1227" s="1035"/>
      <c r="AD1227" s="1035"/>
      <c r="AE1227" s="1035"/>
      <c r="AF1227" s="1035"/>
      <c r="AG1227" s="1035"/>
      <c r="AH1227" s="1035"/>
      <c r="AN1227" s="1035"/>
      <c r="AV1227" s="1035"/>
      <c r="BD1227" s="1035"/>
      <c r="BS1227" s="1064"/>
      <c r="BT1227" s="1035"/>
      <c r="CG1227" s="612"/>
      <c r="CI1227" s="1035"/>
      <c r="DB1227" s="1035"/>
      <c r="DC1227" s="1035"/>
      <c r="DG1227" s="1035"/>
      <c r="DH1227" s="1035"/>
      <c r="DI1227" s="1035"/>
      <c r="DJ1227" s="1035"/>
      <c r="DK1227" s="1035"/>
      <c r="DL1227" s="1035"/>
    </row>
    <row r="1228" spans="27:116">
      <c r="AA1228" s="1035"/>
      <c r="AB1228" s="1035"/>
      <c r="AC1228" s="1035"/>
      <c r="AD1228" s="1035"/>
      <c r="AE1228" s="1035"/>
      <c r="AF1228" s="1035"/>
      <c r="AG1228" s="1035"/>
      <c r="AH1228" s="1035"/>
      <c r="AN1228" s="1035"/>
      <c r="AV1228" s="1035"/>
      <c r="BD1228" s="1035"/>
      <c r="BS1228" s="1064"/>
      <c r="BT1228" s="1035"/>
      <c r="CG1228" s="612"/>
      <c r="CI1228" s="1035"/>
      <c r="DB1228" s="1035"/>
      <c r="DC1228" s="1035"/>
      <c r="DG1228" s="1035"/>
      <c r="DH1228" s="1035"/>
      <c r="DI1228" s="1035"/>
      <c r="DJ1228" s="1035"/>
      <c r="DK1228" s="1035"/>
      <c r="DL1228" s="1035"/>
    </row>
    <row r="1229" spans="27:116">
      <c r="AA1229" s="1035"/>
      <c r="AB1229" s="1035"/>
      <c r="AC1229" s="1035"/>
      <c r="AD1229" s="1035"/>
      <c r="AE1229" s="1035"/>
      <c r="AF1229" s="1035"/>
      <c r="AG1229" s="1035"/>
      <c r="AH1229" s="1035"/>
      <c r="AN1229" s="1035"/>
      <c r="AV1229" s="1035"/>
      <c r="BD1229" s="1035"/>
      <c r="BS1229" s="1064"/>
      <c r="BT1229" s="1035"/>
      <c r="CG1229" s="612"/>
      <c r="CI1229" s="1035"/>
      <c r="DB1229" s="1035"/>
      <c r="DC1229" s="1035"/>
      <c r="DG1229" s="1035"/>
      <c r="DH1229" s="1035"/>
      <c r="DI1229" s="1035"/>
      <c r="DJ1229" s="1035"/>
      <c r="DK1229" s="1035"/>
      <c r="DL1229" s="1035"/>
    </row>
    <row r="1230" spans="27:116">
      <c r="AA1230" s="1035"/>
      <c r="AB1230" s="1035"/>
      <c r="AC1230" s="1035"/>
      <c r="AD1230" s="1035"/>
      <c r="AE1230" s="1035"/>
      <c r="AF1230" s="1035"/>
      <c r="AG1230" s="1035"/>
      <c r="AH1230" s="1035"/>
      <c r="AN1230" s="1035"/>
      <c r="AV1230" s="1035"/>
      <c r="BD1230" s="1035"/>
      <c r="BS1230" s="1064"/>
      <c r="BT1230" s="1035"/>
      <c r="CG1230" s="612"/>
      <c r="CI1230" s="1035"/>
      <c r="DB1230" s="1035"/>
      <c r="DC1230" s="1035"/>
      <c r="DG1230" s="1035"/>
      <c r="DH1230" s="1035"/>
      <c r="DI1230" s="1035"/>
      <c r="DJ1230" s="1035"/>
      <c r="DK1230" s="1035"/>
      <c r="DL1230" s="1035"/>
    </row>
    <row r="1231" spans="27:116">
      <c r="AA1231" s="1035"/>
      <c r="AB1231" s="1035"/>
      <c r="AC1231" s="1035"/>
      <c r="AD1231" s="1035"/>
      <c r="AE1231" s="1035"/>
      <c r="AF1231" s="1035"/>
      <c r="AG1231" s="1035"/>
      <c r="AH1231" s="1035"/>
      <c r="AN1231" s="1035"/>
      <c r="AV1231" s="1035"/>
      <c r="BD1231" s="1035"/>
      <c r="BS1231" s="1064"/>
      <c r="BT1231" s="1035"/>
      <c r="CG1231" s="612"/>
      <c r="CI1231" s="1035"/>
      <c r="DB1231" s="1035"/>
      <c r="DC1231" s="1035"/>
      <c r="DG1231" s="1035"/>
      <c r="DH1231" s="1035"/>
      <c r="DI1231" s="1035"/>
      <c r="DJ1231" s="1035"/>
      <c r="DK1231" s="1035"/>
      <c r="DL1231" s="1035"/>
    </row>
    <row r="1232" spans="27:116">
      <c r="AA1232" s="1035"/>
      <c r="AB1232" s="1035"/>
      <c r="AC1232" s="1035"/>
      <c r="AD1232" s="1035"/>
      <c r="AE1232" s="1035"/>
      <c r="AF1232" s="1035"/>
      <c r="AG1232" s="1035"/>
      <c r="AH1232" s="1035"/>
      <c r="AN1232" s="1035"/>
      <c r="AV1232" s="1035"/>
      <c r="BD1232" s="1035"/>
      <c r="BS1232" s="1064"/>
      <c r="BT1232" s="1035"/>
      <c r="CG1232" s="612"/>
      <c r="CI1232" s="1035"/>
      <c r="DB1232" s="1035"/>
      <c r="DC1232" s="1035"/>
      <c r="DG1232" s="1035"/>
      <c r="DH1232" s="1035"/>
      <c r="DI1232" s="1035"/>
      <c r="DJ1232" s="1035"/>
      <c r="DK1232" s="1035"/>
      <c r="DL1232" s="1035"/>
    </row>
    <row r="1233" spans="27:116">
      <c r="AA1233" s="1035"/>
      <c r="AB1233" s="1035"/>
      <c r="AC1233" s="1035"/>
      <c r="AD1233" s="1035"/>
      <c r="AE1233" s="1035"/>
      <c r="AF1233" s="1035"/>
      <c r="AG1233" s="1035"/>
      <c r="AH1233" s="1035"/>
      <c r="AN1233" s="1035"/>
      <c r="AV1233" s="1035"/>
      <c r="BD1233" s="1035"/>
      <c r="BS1233" s="1064"/>
      <c r="BT1233" s="1035"/>
      <c r="CG1233" s="612"/>
      <c r="CI1233" s="1035"/>
      <c r="DB1233" s="1035"/>
      <c r="DC1233" s="1035"/>
      <c r="DG1233" s="1035"/>
      <c r="DH1233" s="1035"/>
      <c r="DI1233" s="1035"/>
      <c r="DJ1233" s="1035"/>
      <c r="DK1233" s="1035"/>
      <c r="DL1233" s="1035"/>
    </row>
    <row r="1234" spans="27:116">
      <c r="AA1234" s="1035"/>
      <c r="AB1234" s="1035"/>
      <c r="AC1234" s="1035"/>
      <c r="AD1234" s="1035"/>
      <c r="AE1234" s="1035"/>
      <c r="AF1234" s="1035"/>
      <c r="AG1234" s="1035"/>
      <c r="AH1234" s="1035"/>
      <c r="AN1234" s="1035"/>
      <c r="AV1234" s="1035"/>
      <c r="BD1234" s="1035"/>
      <c r="BS1234" s="1064"/>
      <c r="BT1234" s="1035"/>
      <c r="CG1234" s="612"/>
      <c r="CI1234" s="1035"/>
      <c r="DB1234" s="1035"/>
      <c r="DC1234" s="1035"/>
      <c r="DG1234" s="1035"/>
      <c r="DH1234" s="1035"/>
      <c r="DI1234" s="1035"/>
      <c r="DJ1234" s="1035"/>
      <c r="DK1234" s="1035"/>
      <c r="DL1234" s="1035"/>
    </row>
    <row r="1235" spans="27:116">
      <c r="AA1235" s="1035"/>
      <c r="AB1235" s="1035"/>
      <c r="AC1235" s="1035"/>
      <c r="AD1235" s="1035"/>
      <c r="AE1235" s="1035"/>
      <c r="AF1235" s="1035"/>
      <c r="AG1235" s="1035"/>
      <c r="AH1235" s="1035"/>
      <c r="AN1235" s="1035"/>
      <c r="AV1235" s="1035"/>
      <c r="BD1235" s="1035"/>
      <c r="BS1235" s="1064"/>
      <c r="BT1235" s="1035"/>
      <c r="CG1235" s="612"/>
      <c r="CI1235" s="1035"/>
      <c r="DB1235" s="1035"/>
      <c r="DC1235" s="1035"/>
      <c r="DG1235" s="1035"/>
      <c r="DH1235" s="1035"/>
      <c r="DI1235" s="1035"/>
      <c r="DJ1235" s="1035"/>
      <c r="DK1235" s="1035"/>
      <c r="DL1235" s="1035"/>
    </row>
    <row r="1236" spans="27:116">
      <c r="AA1236" s="1035"/>
      <c r="AB1236" s="1035"/>
      <c r="AC1236" s="1035"/>
      <c r="AD1236" s="1035"/>
      <c r="AE1236" s="1035"/>
      <c r="AF1236" s="1035"/>
      <c r="AG1236" s="1035"/>
      <c r="AH1236" s="1035"/>
      <c r="AN1236" s="1035"/>
      <c r="AV1236" s="1035"/>
      <c r="BD1236" s="1035"/>
      <c r="BS1236" s="1064"/>
      <c r="BT1236" s="1035"/>
      <c r="CG1236" s="612"/>
      <c r="CI1236" s="1035"/>
      <c r="DB1236" s="1035"/>
      <c r="DC1236" s="1035"/>
      <c r="DG1236" s="1035"/>
      <c r="DH1236" s="1035"/>
      <c r="DI1236" s="1035"/>
      <c r="DJ1236" s="1035"/>
      <c r="DK1236" s="1035"/>
      <c r="DL1236" s="1035"/>
    </row>
    <row r="1237" spans="27:116">
      <c r="AA1237" s="1035"/>
      <c r="AB1237" s="1035"/>
      <c r="AC1237" s="1035"/>
      <c r="AD1237" s="1035"/>
      <c r="AE1237" s="1035"/>
      <c r="AF1237" s="1035"/>
      <c r="AG1237" s="1035"/>
      <c r="AH1237" s="1035"/>
      <c r="AN1237" s="1035"/>
      <c r="AV1237" s="1035"/>
      <c r="BD1237" s="1035"/>
      <c r="BS1237" s="1064"/>
      <c r="BT1237" s="1035"/>
      <c r="CG1237" s="612"/>
      <c r="CI1237" s="1035"/>
      <c r="DB1237" s="1035"/>
      <c r="DC1237" s="1035"/>
      <c r="DG1237" s="1035"/>
      <c r="DH1237" s="1035"/>
      <c r="DI1237" s="1035"/>
      <c r="DJ1237" s="1035"/>
      <c r="DK1237" s="1035"/>
      <c r="DL1237" s="1035"/>
    </row>
    <row r="1238" spans="27:116">
      <c r="AA1238" s="1035"/>
      <c r="AB1238" s="1035"/>
      <c r="AC1238" s="1035"/>
      <c r="AD1238" s="1035"/>
      <c r="AE1238" s="1035"/>
      <c r="AF1238" s="1035"/>
      <c r="AG1238" s="1035"/>
      <c r="AH1238" s="1035"/>
      <c r="AN1238" s="1035"/>
      <c r="AV1238" s="1035"/>
      <c r="BD1238" s="1035"/>
      <c r="BS1238" s="1064"/>
      <c r="BT1238" s="1035"/>
      <c r="CG1238" s="612"/>
      <c r="CI1238" s="1035"/>
      <c r="DB1238" s="1035"/>
      <c r="DC1238" s="1035"/>
      <c r="DG1238" s="1035"/>
      <c r="DH1238" s="1035"/>
      <c r="DI1238" s="1035"/>
      <c r="DJ1238" s="1035"/>
      <c r="DK1238" s="1035"/>
      <c r="DL1238" s="1035"/>
    </row>
    <row r="1239" spans="27:116">
      <c r="AA1239" s="1035"/>
      <c r="AB1239" s="1035"/>
      <c r="AC1239" s="1035"/>
      <c r="AD1239" s="1035"/>
      <c r="AE1239" s="1035"/>
      <c r="AF1239" s="1035"/>
      <c r="AG1239" s="1035"/>
      <c r="AH1239" s="1035"/>
      <c r="AN1239" s="1035"/>
      <c r="AV1239" s="1035"/>
      <c r="BD1239" s="1035"/>
      <c r="BS1239" s="1064"/>
      <c r="BT1239" s="1035"/>
      <c r="CG1239" s="612"/>
      <c r="CI1239" s="1035"/>
      <c r="DB1239" s="1035"/>
      <c r="DC1239" s="1035"/>
      <c r="DG1239" s="1035"/>
      <c r="DH1239" s="1035"/>
      <c r="DI1239" s="1035"/>
      <c r="DJ1239" s="1035"/>
      <c r="DK1239" s="1035"/>
      <c r="DL1239" s="1035"/>
    </row>
    <row r="1240" spans="27:116">
      <c r="AA1240" s="1035"/>
      <c r="AB1240" s="1035"/>
      <c r="AC1240" s="1035"/>
      <c r="AD1240" s="1035"/>
      <c r="AE1240" s="1035"/>
      <c r="AF1240" s="1035"/>
      <c r="AG1240" s="1035"/>
      <c r="AH1240" s="1035"/>
      <c r="AN1240" s="1035"/>
      <c r="AV1240" s="1035"/>
      <c r="BD1240" s="1035"/>
      <c r="BS1240" s="1064"/>
      <c r="BT1240" s="1035"/>
      <c r="CG1240" s="612"/>
      <c r="CI1240" s="1035"/>
      <c r="DB1240" s="1035"/>
      <c r="DC1240" s="1035"/>
      <c r="DG1240" s="1035"/>
      <c r="DH1240" s="1035"/>
      <c r="DI1240" s="1035"/>
      <c r="DJ1240" s="1035"/>
      <c r="DK1240" s="1035"/>
      <c r="DL1240" s="1035"/>
    </row>
    <row r="1241" spans="27:116">
      <c r="AA1241" s="1035"/>
      <c r="AB1241" s="1035"/>
      <c r="AC1241" s="1035"/>
      <c r="AD1241" s="1035"/>
      <c r="AE1241" s="1035"/>
      <c r="AF1241" s="1035"/>
      <c r="AG1241" s="1035"/>
      <c r="AH1241" s="1035"/>
      <c r="AN1241" s="1035"/>
      <c r="AV1241" s="1035"/>
      <c r="BD1241" s="1035"/>
      <c r="BS1241" s="1064"/>
      <c r="BT1241" s="1035"/>
      <c r="CG1241" s="612"/>
      <c r="CI1241" s="1035"/>
      <c r="DB1241" s="1035"/>
      <c r="DC1241" s="1035"/>
      <c r="DG1241" s="1035"/>
      <c r="DH1241" s="1035"/>
      <c r="DI1241" s="1035"/>
      <c r="DJ1241" s="1035"/>
      <c r="DK1241" s="1035"/>
      <c r="DL1241" s="1035"/>
    </row>
    <row r="1242" spans="27:116">
      <c r="AA1242" s="1035"/>
      <c r="AB1242" s="1035"/>
      <c r="AC1242" s="1035"/>
      <c r="AD1242" s="1035"/>
      <c r="AE1242" s="1035"/>
      <c r="AF1242" s="1035"/>
      <c r="AG1242" s="1035"/>
      <c r="AH1242" s="1035"/>
      <c r="AN1242" s="1035"/>
      <c r="AV1242" s="1035"/>
      <c r="BD1242" s="1035"/>
      <c r="BS1242" s="1064"/>
      <c r="BT1242" s="1035"/>
      <c r="CG1242" s="612"/>
      <c r="CI1242" s="1035"/>
      <c r="DB1242" s="1035"/>
      <c r="DC1242" s="1035"/>
      <c r="DG1242" s="1035"/>
      <c r="DH1242" s="1035"/>
      <c r="DI1242" s="1035"/>
      <c r="DJ1242" s="1035"/>
      <c r="DK1242" s="1035"/>
      <c r="DL1242" s="1035"/>
    </row>
    <row r="1243" spans="27:116">
      <c r="AA1243" s="1035"/>
      <c r="AB1243" s="1035"/>
      <c r="AC1243" s="1035"/>
      <c r="AD1243" s="1035"/>
      <c r="AE1243" s="1035"/>
      <c r="AF1243" s="1035"/>
      <c r="AG1243" s="1035"/>
      <c r="AH1243" s="1035"/>
      <c r="AN1243" s="1035"/>
      <c r="AV1243" s="1035"/>
      <c r="BD1243" s="1035"/>
      <c r="BS1243" s="1064"/>
      <c r="BT1243" s="1035"/>
      <c r="CG1243" s="612"/>
      <c r="CI1243" s="1035"/>
      <c r="DB1243" s="1035"/>
      <c r="DC1243" s="1035"/>
      <c r="DG1243" s="1035"/>
      <c r="DH1243" s="1035"/>
      <c r="DI1243" s="1035"/>
      <c r="DJ1243" s="1035"/>
      <c r="DK1243" s="1035"/>
      <c r="DL1243" s="1035"/>
    </row>
    <row r="1244" spans="27:116">
      <c r="AA1244" s="1035"/>
      <c r="AB1244" s="1035"/>
      <c r="AC1244" s="1035"/>
      <c r="AD1244" s="1035"/>
      <c r="AE1244" s="1035"/>
      <c r="AF1244" s="1035"/>
      <c r="AG1244" s="1035"/>
      <c r="AH1244" s="1035"/>
      <c r="AN1244" s="1035"/>
      <c r="AV1244" s="1035"/>
      <c r="BD1244" s="1035"/>
      <c r="BS1244" s="1064"/>
      <c r="BT1244" s="1035"/>
      <c r="CG1244" s="612"/>
      <c r="CI1244" s="1035"/>
      <c r="DB1244" s="1035"/>
      <c r="DC1244" s="1035"/>
      <c r="DG1244" s="1035"/>
      <c r="DH1244" s="1035"/>
      <c r="DI1244" s="1035"/>
      <c r="DJ1244" s="1035"/>
      <c r="DK1244" s="1035"/>
      <c r="DL1244" s="1035"/>
    </row>
    <row r="1245" spans="27:116">
      <c r="AA1245" s="1035"/>
      <c r="AB1245" s="1035"/>
      <c r="AC1245" s="1035"/>
      <c r="AD1245" s="1035"/>
      <c r="AE1245" s="1035"/>
      <c r="AF1245" s="1035"/>
      <c r="AG1245" s="1035"/>
      <c r="AH1245" s="1035"/>
      <c r="AN1245" s="1035"/>
      <c r="AV1245" s="1035"/>
      <c r="BD1245" s="1035"/>
      <c r="BS1245" s="1064"/>
      <c r="BT1245" s="1035"/>
      <c r="CG1245" s="612"/>
      <c r="CI1245" s="1035"/>
      <c r="DB1245" s="1035"/>
      <c r="DC1245" s="1035"/>
      <c r="DG1245" s="1035"/>
      <c r="DH1245" s="1035"/>
      <c r="DI1245" s="1035"/>
      <c r="DJ1245" s="1035"/>
      <c r="DK1245" s="1035"/>
      <c r="DL1245" s="1035"/>
    </row>
    <row r="1246" spans="27:116">
      <c r="AA1246" s="1035"/>
      <c r="AB1246" s="1035"/>
      <c r="AC1246" s="1035"/>
      <c r="AD1246" s="1035"/>
      <c r="AE1246" s="1035"/>
      <c r="AF1246" s="1035"/>
      <c r="AG1246" s="1035"/>
      <c r="AH1246" s="1035"/>
      <c r="AN1246" s="1035"/>
      <c r="AV1246" s="1035"/>
      <c r="BD1246" s="1035"/>
      <c r="BS1246" s="1064"/>
      <c r="BT1246" s="1035"/>
      <c r="CG1246" s="612"/>
      <c r="CI1246" s="1035"/>
      <c r="DB1246" s="1035"/>
      <c r="DC1246" s="1035"/>
      <c r="DG1246" s="1035"/>
      <c r="DH1246" s="1035"/>
      <c r="DI1246" s="1035"/>
      <c r="DJ1246" s="1035"/>
      <c r="DK1246" s="1035"/>
      <c r="DL1246" s="1035"/>
    </row>
    <row r="1247" spans="27:116">
      <c r="AA1247" s="1035"/>
      <c r="AB1247" s="1035"/>
      <c r="AC1247" s="1035"/>
      <c r="AD1247" s="1035"/>
      <c r="AE1247" s="1035"/>
      <c r="AF1247" s="1035"/>
      <c r="AG1247" s="1035"/>
      <c r="AH1247" s="1035"/>
      <c r="AN1247" s="1035"/>
      <c r="AV1247" s="1035"/>
      <c r="BD1247" s="1035"/>
      <c r="BS1247" s="1064"/>
      <c r="BT1247" s="1035"/>
      <c r="CG1247" s="612"/>
      <c r="CI1247" s="1035"/>
      <c r="DB1247" s="1035"/>
      <c r="DC1247" s="1035"/>
      <c r="DG1247" s="1035"/>
      <c r="DH1247" s="1035"/>
      <c r="DI1247" s="1035"/>
      <c r="DJ1247" s="1035"/>
      <c r="DK1247" s="1035"/>
      <c r="DL1247" s="1035"/>
    </row>
    <row r="1248" spans="27:116">
      <c r="AA1248" s="1035"/>
      <c r="AB1248" s="1035"/>
      <c r="AC1248" s="1035"/>
      <c r="AD1248" s="1035"/>
      <c r="AE1248" s="1035"/>
      <c r="AF1248" s="1035"/>
      <c r="AG1248" s="1035"/>
      <c r="AH1248" s="1035"/>
      <c r="AN1248" s="1035"/>
      <c r="AV1248" s="1035"/>
      <c r="BD1248" s="1035"/>
      <c r="BS1248" s="1064"/>
      <c r="BT1248" s="1035"/>
      <c r="CG1248" s="612"/>
      <c r="CI1248" s="1035"/>
      <c r="DB1248" s="1035"/>
      <c r="DC1248" s="1035"/>
      <c r="DG1248" s="1035"/>
      <c r="DH1248" s="1035"/>
      <c r="DI1248" s="1035"/>
      <c r="DJ1248" s="1035"/>
      <c r="DK1248" s="1035"/>
      <c r="DL1248" s="1035"/>
    </row>
    <row r="1249" spans="27:116">
      <c r="AA1249" s="1035"/>
      <c r="AB1249" s="1035"/>
      <c r="AC1249" s="1035"/>
      <c r="AD1249" s="1035"/>
      <c r="AE1249" s="1035"/>
      <c r="AF1249" s="1035"/>
      <c r="AG1249" s="1035"/>
      <c r="AH1249" s="1035"/>
      <c r="AN1249" s="1035"/>
      <c r="AV1249" s="1035"/>
      <c r="BD1249" s="1035"/>
      <c r="BS1249" s="1064"/>
      <c r="BT1249" s="1035"/>
      <c r="CG1249" s="612"/>
      <c r="CI1249" s="1035"/>
      <c r="DB1249" s="1035"/>
      <c r="DC1249" s="1035"/>
      <c r="DG1249" s="1035"/>
      <c r="DH1249" s="1035"/>
      <c r="DI1249" s="1035"/>
      <c r="DJ1249" s="1035"/>
      <c r="DK1249" s="1035"/>
      <c r="DL1249" s="1035"/>
    </row>
    <row r="1250" spans="27:116">
      <c r="AA1250" s="1035"/>
      <c r="AB1250" s="1035"/>
      <c r="AC1250" s="1035"/>
      <c r="AD1250" s="1035"/>
      <c r="AE1250" s="1035"/>
      <c r="AF1250" s="1035"/>
      <c r="AG1250" s="1035"/>
      <c r="AH1250" s="1035"/>
      <c r="AN1250" s="1035"/>
      <c r="AV1250" s="1035"/>
      <c r="BD1250" s="1035"/>
      <c r="BS1250" s="1064"/>
      <c r="BT1250" s="1035"/>
      <c r="CG1250" s="612"/>
      <c r="CI1250" s="1035"/>
      <c r="DB1250" s="1035"/>
      <c r="DC1250" s="1035"/>
      <c r="DG1250" s="1035"/>
      <c r="DH1250" s="1035"/>
      <c r="DI1250" s="1035"/>
      <c r="DJ1250" s="1035"/>
      <c r="DK1250" s="1035"/>
      <c r="DL1250" s="1035"/>
    </row>
    <row r="1251" spans="27:116">
      <c r="AA1251" s="1035"/>
      <c r="AB1251" s="1035"/>
      <c r="AC1251" s="1035"/>
      <c r="AD1251" s="1035"/>
      <c r="AE1251" s="1035"/>
      <c r="AF1251" s="1035"/>
      <c r="AG1251" s="1035"/>
      <c r="AH1251" s="1035"/>
      <c r="AN1251" s="1035"/>
      <c r="AV1251" s="1035"/>
      <c r="BD1251" s="1035"/>
      <c r="BS1251" s="1064"/>
      <c r="BT1251" s="1035"/>
      <c r="CG1251" s="612"/>
      <c r="CI1251" s="1035"/>
      <c r="DB1251" s="1035"/>
      <c r="DC1251" s="1035"/>
      <c r="DG1251" s="1035"/>
      <c r="DH1251" s="1035"/>
      <c r="DI1251" s="1035"/>
      <c r="DJ1251" s="1035"/>
      <c r="DK1251" s="1035"/>
      <c r="DL1251" s="1035"/>
    </row>
    <row r="1252" spans="27:116">
      <c r="AA1252" s="1035"/>
      <c r="AB1252" s="1035"/>
      <c r="AC1252" s="1035"/>
      <c r="AD1252" s="1035"/>
      <c r="AE1252" s="1035"/>
      <c r="AF1252" s="1035"/>
      <c r="AG1252" s="1035"/>
      <c r="AH1252" s="1035"/>
      <c r="AN1252" s="1035"/>
      <c r="AV1252" s="1035"/>
      <c r="BD1252" s="1035"/>
      <c r="BS1252" s="1064"/>
      <c r="BT1252" s="1035"/>
      <c r="CG1252" s="612"/>
      <c r="CI1252" s="1035"/>
      <c r="DB1252" s="1035"/>
      <c r="DC1252" s="1035"/>
      <c r="DG1252" s="1035"/>
      <c r="DH1252" s="1035"/>
      <c r="DI1252" s="1035"/>
      <c r="DJ1252" s="1035"/>
      <c r="DK1252" s="1035"/>
      <c r="DL1252" s="1035"/>
    </row>
    <row r="1253" spans="27:116">
      <c r="AA1253" s="1035"/>
      <c r="AB1253" s="1035"/>
      <c r="AC1253" s="1035"/>
      <c r="AD1253" s="1035"/>
      <c r="AE1253" s="1035"/>
      <c r="AF1253" s="1035"/>
      <c r="AG1253" s="1035"/>
      <c r="AH1253" s="1035"/>
      <c r="AN1253" s="1035"/>
      <c r="AV1253" s="1035"/>
      <c r="BD1253" s="1035"/>
      <c r="BS1253" s="1064"/>
      <c r="BT1253" s="1035"/>
      <c r="CG1253" s="612"/>
      <c r="CI1253" s="1035"/>
      <c r="DB1253" s="1035"/>
      <c r="DC1253" s="1035"/>
      <c r="DG1253" s="1035"/>
      <c r="DH1253" s="1035"/>
      <c r="DI1253" s="1035"/>
      <c r="DJ1253" s="1035"/>
      <c r="DK1253" s="1035"/>
      <c r="DL1253" s="1035"/>
    </row>
    <row r="1254" spans="27:116">
      <c r="AA1254" s="1035"/>
      <c r="AB1254" s="1035"/>
      <c r="AC1254" s="1035"/>
      <c r="AD1254" s="1035"/>
      <c r="AE1254" s="1035"/>
      <c r="AF1254" s="1035"/>
      <c r="AG1254" s="1035"/>
      <c r="AH1254" s="1035"/>
      <c r="AN1254" s="1035"/>
      <c r="AV1254" s="1035"/>
      <c r="BD1254" s="1035"/>
      <c r="BS1254" s="1064"/>
      <c r="BT1254" s="1035"/>
      <c r="CG1254" s="612"/>
      <c r="CI1254" s="1035"/>
      <c r="DB1254" s="1035"/>
      <c r="DC1254" s="1035"/>
      <c r="DG1254" s="1035"/>
      <c r="DH1254" s="1035"/>
      <c r="DI1254" s="1035"/>
      <c r="DJ1254" s="1035"/>
      <c r="DK1254" s="1035"/>
      <c r="DL1254" s="1035"/>
    </row>
    <row r="1255" spans="27:116">
      <c r="AA1255" s="1035"/>
      <c r="AB1255" s="1035"/>
      <c r="AC1255" s="1035"/>
      <c r="AD1255" s="1035"/>
      <c r="AE1255" s="1035"/>
      <c r="AF1255" s="1035"/>
      <c r="AG1255" s="1035"/>
      <c r="AH1255" s="1035"/>
      <c r="AN1255" s="1035"/>
      <c r="AV1255" s="1035"/>
      <c r="BD1255" s="1035"/>
      <c r="BS1255" s="1064"/>
      <c r="BT1255" s="1035"/>
      <c r="CG1255" s="612"/>
      <c r="CI1255" s="1035"/>
      <c r="DB1255" s="1035"/>
      <c r="DC1255" s="1035"/>
      <c r="DG1255" s="1035"/>
      <c r="DH1255" s="1035"/>
      <c r="DI1255" s="1035"/>
      <c r="DJ1255" s="1035"/>
      <c r="DK1255" s="1035"/>
      <c r="DL1255" s="1035"/>
    </row>
    <row r="1256" spans="27:116">
      <c r="AA1256" s="1035"/>
      <c r="AB1256" s="1035"/>
      <c r="AC1256" s="1035"/>
      <c r="AD1256" s="1035"/>
      <c r="AE1256" s="1035"/>
      <c r="AF1256" s="1035"/>
      <c r="AG1256" s="1035"/>
      <c r="AH1256" s="1035"/>
      <c r="AN1256" s="1035"/>
      <c r="AV1256" s="1035"/>
      <c r="BD1256" s="1035"/>
      <c r="BS1256" s="1064"/>
      <c r="BT1256" s="1035"/>
      <c r="CG1256" s="612"/>
      <c r="CI1256" s="1035"/>
      <c r="DB1256" s="1035"/>
      <c r="DC1256" s="1035"/>
      <c r="DG1256" s="1035"/>
      <c r="DH1256" s="1035"/>
      <c r="DI1256" s="1035"/>
      <c r="DJ1256" s="1035"/>
      <c r="DK1256" s="1035"/>
      <c r="DL1256" s="1035"/>
    </row>
    <row r="1257" spans="27:116">
      <c r="AA1257" s="1035"/>
      <c r="AB1257" s="1035"/>
      <c r="AC1257" s="1035"/>
      <c r="AD1257" s="1035"/>
      <c r="AE1257" s="1035"/>
      <c r="AF1257" s="1035"/>
      <c r="AG1257" s="1035"/>
      <c r="AH1257" s="1035"/>
      <c r="AN1257" s="1035"/>
      <c r="AV1257" s="1035"/>
      <c r="BD1257" s="1035"/>
      <c r="BS1257" s="1064"/>
      <c r="BT1257" s="1035"/>
      <c r="CG1257" s="612"/>
      <c r="CI1257" s="1035"/>
      <c r="DB1257" s="1035"/>
      <c r="DC1257" s="1035"/>
      <c r="DG1257" s="1035"/>
      <c r="DH1257" s="1035"/>
      <c r="DI1257" s="1035"/>
      <c r="DJ1257" s="1035"/>
      <c r="DK1257" s="1035"/>
      <c r="DL1257" s="1035"/>
    </row>
    <row r="1258" spans="27:116">
      <c r="AA1258" s="1035"/>
      <c r="AB1258" s="1035"/>
      <c r="AC1258" s="1035"/>
      <c r="AD1258" s="1035"/>
      <c r="AE1258" s="1035"/>
      <c r="AF1258" s="1035"/>
      <c r="AG1258" s="1035"/>
      <c r="AH1258" s="1035"/>
      <c r="AN1258" s="1035"/>
      <c r="AV1258" s="1035"/>
      <c r="BD1258" s="1035"/>
      <c r="BS1258" s="1064"/>
      <c r="BT1258" s="1035"/>
      <c r="CG1258" s="612"/>
      <c r="CI1258" s="1035"/>
      <c r="DB1258" s="1035"/>
      <c r="DC1258" s="1035"/>
      <c r="DG1258" s="1035"/>
      <c r="DH1258" s="1035"/>
      <c r="DI1258" s="1035"/>
      <c r="DJ1258" s="1035"/>
      <c r="DK1258" s="1035"/>
      <c r="DL1258" s="1035"/>
    </row>
    <row r="1259" spans="27:116">
      <c r="AA1259" s="1035"/>
      <c r="AB1259" s="1035"/>
      <c r="AC1259" s="1035"/>
      <c r="AD1259" s="1035"/>
      <c r="AE1259" s="1035"/>
      <c r="AF1259" s="1035"/>
      <c r="AG1259" s="1035"/>
      <c r="AH1259" s="1035"/>
      <c r="AN1259" s="1035"/>
      <c r="AV1259" s="1035"/>
      <c r="BD1259" s="1035"/>
      <c r="BS1259" s="1064"/>
      <c r="BT1259" s="1035"/>
      <c r="CG1259" s="612"/>
      <c r="CI1259" s="1035"/>
      <c r="DB1259" s="1035"/>
      <c r="DC1259" s="1035"/>
      <c r="DG1259" s="1035"/>
      <c r="DH1259" s="1035"/>
      <c r="DI1259" s="1035"/>
      <c r="DJ1259" s="1035"/>
      <c r="DK1259" s="1035"/>
      <c r="DL1259" s="1035"/>
    </row>
    <row r="1260" spans="27:116">
      <c r="AA1260" s="1035"/>
      <c r="AB1260" s="1035"/>
      <c r="AC1260" s="1035"/>
      <c r="AD1260" s="1035"/>
      <c r="AE1260" s="1035"/>
      <c r="AF1260" s="1035"/>
      <c r="AG1260" s="1035"/>
      <c r="AH1260" s="1035"/>
      <c r="AN1260" s="1035"/>
      <c r="AV1260" s="1035"/>
      <c r="BD1260" s="1035"/>
      <c r="BS1260" s="1064"/>
      <c r="BT1260" s="1035"/>
      <c r="CG1260" s="612"/>
      <c r="CI1260" s="1035"/>
      <c r="DB1260" s="1035"/>
      <c r="DC1260" s="1035"/>
      <c r="DG1260" s="1035"/>
      <c r="DH1260" s="1035"/>
      <c r="DI1260" s="1035"/>
      <c r="DJ1260" s="1035"/>
      <c r="DK1260" s="1035"/>
      <c r="DL1260" s="1035"/>
    </row>
    <row r="1261" spans="27:116">
      <c r="AA1261" s="1035"/>
      <c r="AB1261" s="1035"/>
      <c r="AC1261" s="1035"/>
      <c r="AD1261" s="1035"/>
      <c r="AE1261" s="1035"/>
      <c r="AF1261" s="1035"/>
      <c r="AG1261" s="1035"/>
      <c r="AH1261" s="1035"/>
      <c r="AN1261" s="1035"/>
      <c r="AV1261" s="1035"/>
      <c r="BD1261" s="1035"/>
      <c r="BS1261" s="1064"/>
      <c r="BT1261" s="1035"/>
      <c r="CG1261" s="612"/>
      <c r="CI1261" s="1035"/>
      <c r="DB1261" s="1035"/>
      <c r="DC1261" s="1035"/>
      <c r="DG1261" s="1035"/>
      <c r="DH1261" s="1035"/>
      <c r="DI1261" s="1035"/>
      <c r="DJ1261" s="1035"/>
      <c r="DK1261" s="1035"/>
      <c r="DL1261" s="1035"/>
    </row>
    <row r="1262" spans="27:116">
      <c r="AA1262" s="1035"/>
      <c r="AB1262" s="1035"/>
      <c r="AC1262" s="1035"/>
      <c r="AD1262" s="1035"/>
      <c r="AE1262" s="1035"/>
      <c r="AF1262" s="1035"/>
      <c r="AG1262" s="1035"/>
      <c r="AH1262" s="1035"/>
      <c r="AN1262" s="1035"/>
      <c r="AV1262" s="1035"/>
      <c r="BD1262" s="1035"/>
      <c r="BS1262" s="1064"/>
      <c r="BT1262" s="1035"/>
      <c r="CG1262" s="612"/>
      <c r="CI1262" s="1035"/>
      <c r="DB1262" s="1035"/>
      <c r="DC1262" s="1035"/>
      <c r="DG1262" s="1035"/>
      <c r="DH1262" s="1035"/>
      <c r="DI1262" s="1035"/>
      <c r="DJ1262" s="1035"/>
      <c r="DK1262" s="1035"/>
      <c r="DL1262" s="1035"/>
    </row>
    <row r="1263" spans="27:116">
      <c r="AA1263" s="1035"/>
      <c r="AB1263" s="1035"/>
      <c r="AC1263" s="1035"/>
      <c r="AD1263" s="1035"/>
      <c r="AE1263" s="1035"/>
      <c r="AF1263" s="1035"/>
      <c r="AG1263" s="1035"/>
      <c r="AH1263" s="1035"/>
      <c r="AN1263" s="1035"/>
      <c r="AV1263" s="1035"/>
      <c r="BD1263" s="1035"/>
      <c r="BS1263" s="1064"/>
      <c r="BT1263" s="1035"/>
      <c r="CG1263" s="612"/>
      <c r="CI1263" s="1035"/>
      <c r="DB1263" s="1035"/>
      <c r="DC1263" s="1035"/>
      <c r="DG1263" s="1035"/>
      <c r="DH1263" s="1035"/>
      <c r="DI1263" s="1035"/>
      <c r="DJ1263" s="1035"/>
      <c r="DK1263" s="1035"/>
      <c r="DL1263" s="1035"/>
    </row>
    <row r="1264" spans="27:116">
      <c r="AA1264" s="1035"/>
      <c r="AB1264" s="1035"/>
      <c r="AC1264" s="1035"/>
      <c r="AD1264" s="1035"/>
      <c r="AE1264" s="1035"/>
      <c r="AF1264" s="1035"/>
      <c r="AG1264" s="1035"/>
      <c r="AH1264" s="1035"/>
      <c r="AN1264" s="1035"/>
      <c r="AV1264" s="1035"/>
      <c r="BD1264" s="1035"/>
      <c r="BS1264" s="1064"/>
      <c r="BT1264" s="1035"/>
      <c r="CG1264" s="612"/>
      <c r="CI1264" s="1035"/>
      <c r="DB1264" s="1035"/>
      <c r="DC1264" s="1035"/>
      <c r="DG1264" s="1035"/>
      <c r="DH1264" s="1035"/>
      <c r="DI1264" s="1035"/>
      <c r="DJ1264" s="1035"/>
      <c r="DK1264" s="1035"/>
      <c r="DL1264" s="1035"/>
    </row>
    <row r="1265" spans="27:116">
      <c r="AA1265" s="1035"/>
      <c r="AB1265" s="1035"/>
      <c r="AC1265" s="1035"/>
      <c r="AD1265" s="1035"/>
      <c r="AE1265" s="1035"/>
      <c r="AF1265" s="1035"/>
      <c r="AG1265" s="1035"/>
      <c r="AH1265" s="1035"/>
      <c r="AN1265" s="1035"/>
      <c r="AV1265" s="1035"/>
      <c r="BD1265" s="1035"/>
      <c r="BS1265" s="1064"/>
      <c r="BT1265" s="1035"/>
      <c r="CG1265" s="612"/>
      <c r="CI1265" s="1035"/>
      <c r="DB1265" s="1035"/>
      <c r="DC1265" s="1035"/>
      <c r="DG1265" s="1035"/>
      <c r="DH1265" s="1035"/>
      <c r="DI1265" s="1035"/>
      <c r="DJ1265" s="1035"/>
      <c r="DK1265" s="1035"/>
      <c r="DL1265" s="1035"/>
    </row>
    <row r="1266" spans="27:116">
      <c r="AA1266" s="1035"/>
      <c r="AB1266" s="1035"/>
      <c r="AC1266" s="1035"/>
      <c r="AD1266" s="1035"/>
      <c r="AE1266" s="1035"/>
      <c r="AF1266" s="1035"/>
      <c r="AG1266" s="1035"/>
      <c r="AH1266" s="1035"/>
      <c r="AN1266" s="1035"/>
      <c r="AV1266" s="1035"/>
      <c r="BD1266" s="1035"/>
      <c r="BS1266" s="1064"/>
      <c r="BT1266" s="1035"/>
      <c r="CG1266" s="612"/>
      <c r="CI1266" s="1035"/>
      <c r="DB1266" s="1035"/>
      <c r="DC1266" s="1035"/>
      <c r="DG1266" s="1035"/>
      <c r="DH1266" s="1035"/>
      <c r="DI1266" s="1035"/>
      <c r="DJ1266" s="1035"/>
      <c r="DK1266" s="1035"/>
      <c r="DL1266" s="1035"/>
    </row>
    <row r="1267" spans="27:116">
      <c r="AA1267" s="1035"/>
      <c r="AB1267" s="1035"/>
      <c r="AC1267" s="1035"/>
      <c r="AD1267" s="1035"/>
      <c r="AE1267" s="1035"/>
      <c r="AF1267" s="1035"/>
      <c r="AG1267" s="1035"/>
      <c r="AH1267" s="1035"/>
      <c r="AN1267" s="1035"/>
      <c r="AV1267" s="1035"/>
      <c r="BD1267" s="1035"/>
      <c r="BS1267" s="1064"/>
      <c r="BT1267" s="1035"/>
      <c r="CG1267" s="612"/>
      <c r="CI1267" s="1035"/>
      <c r="DB1267" s="1035"/>
      <c r="DC1267" s="1035"/>
      <c r="DG1267" s="1035"/>
      <c r="DH1267" s="1035"/>
      <c r="DI1267" s="1035"/>
      <c r="DJ1267" s="1035"/>
      <c r="DK1267" s="1035"/>
      <c r="DL1267" s="1035"/>
    </row>
    <row r="1268" spans="27:116">
      <c r="AA1268" s="1035"/>
      <c r="AB1268" s="1035"/>
      <c r="AC1268" s="1035"/>
      <c r="AD1268" s="1035"/>
      <c r="AE1268" s="1035"/>
      <c r="AF1268" s="1035"/>
      <c r="AG1268" s="1035"/>
      <c r="AH1268" s="1035"/>
      <c r="AN1268" s="1035"/>
      <c r="AV1268" s="1035"/>
      <c r="BD1268" s="1035"/>
      <c r="BS1268" s="1064"/>
      <c r="BT1268" s="1035"/>
      <c r="CG1268" s="612"/>
      <c r="CI1268" s="1035"/>
      <c r="DB1268" s="1035"/>
      <c r="DC1268" s="1035"/>
      <c r="DG1268" s="1035"/>
      <c r="DH1268" s="1035"/>
      <c r="DI1268" s="1035"/>
      <c r="DJ1268" s="1035"/>
      <c r="DK1268" s="1035"/>
      <c r="DL1268" s="1035"/>
    </row>
    <row r="1269" spans="27:116">
      <c r="AA1269" s="1035"/>
      <c r="AB1269" s="1035"/>
      <c r="AC1269" s="1035"/>
      <c r="AD1269" s="1035"/>
      <c r="AE1269" s="1035"/>
      <c r="AF1269" s="1035"/>
      <c r="AG1269" s="1035"/>
      <c r="AH1269" s="1035"/>
      <c r="AN1269" s="1035"/>
      <c r="AV1269" s="1035"/>
      <c r="BD1269" s="1035"/>
      <c r="BS1269" s="1064"/>
      <c r="BT1269" s="1035"/>
      <c r="CG1269" s="612"/>
      <c r="CI1269" s="1035"/>
      <c r="DB1269" s="1035"/>
      <c r="DC1269" s="1035"/>
      <c r="DG1269" s="1035"/>
      <c r="DH1269" s="1035"/>
      <c r="DI1269" s="1035"/>
      <c r="DJ1269" s="1035"/>
      <c r="DK1269" s="1035"/>
      <c r="DL1269" s="1035"/>
    </row>
    <row r="1270" spans="27:116">
      <c r="AA1270" s="1035"/>
      <c r="AB1270" s="1035"/>
      <c r="AC1270" s="1035"/>
      <c r="AD1270" s="1035"/>
      <c r="AE1270" s="1035"/>
      <c r="AF1270" s="1035"/>
      <c r="AG1270" s="1035"/>
      <c r="AH1270" s="1035"/>
      <c r="AN1270" s="1035"/>
      <c r="AV1270" s="1035"/>
      <c r="BD1270" s="1035"/>
      <c r="BS1270" s="1064"/>
      <c r="BT1270" s="1035"/>
      <c r="CG1270" s="612"/>
      <c r="CI1270" s="1035"/>
      <c r="DB1270" s="1035"/>
      <c r="DC1270" s="1035"/>
      <c r="DG1270" s="1035"/>
      <c r="DH1270" s="1035"/>
      <c r="DI1270" s="1035"/>
      <c r="DJ1270" s="1035"/>
      <c r="DK1270" s="1035"/>
      <c r="DL1270" s="1035"/>
    </row>
    <row r="1271" spans="27:116">
      <c r="AA1271" s="1035"/>
      <c r="AB1271" s="1035"/>
      <c r="AC1271" s="1035"/>
      <c r="AD1271" s="1035"/>
      <c r="AE1271" s="1035"/>
      <c r="AF1271" s="1035"/>
      <c r="AG1271" s="1035"/>
      <c r="AH1271" s="1035"/>
      <c r="AN1271" s="1035"/>
      <c r="AV1271" s="1035"/>
      <c r="BD1271" s="1035"/>
      <c r="BS1271" s="1064"/>
      <c r="BT1271" s="1035"/>
      <c r="CG1271" s="612"/>
      <c r="CI1271" s="1035"/>
      <c r="DB1271" s="1035"/>
      <c r="DC1271" s="1035"/>
      <c r="DG1271" s="1035"/>
      <c r="DH1271" s="1035"/>
      <c r="DI1271" s="1035"/>
      <c r="DJ1271" s="1035"/>
      <c r="DK1271" s="1035"/>
      <c r="DL1271" s="1035"/>
    </row>
    <row r="1272" spans="27:116">
      <c r="AA1272" s="1035"/>
      <c r="AB1272" s="1035"/>
      <c r="AC1272" s="1035"/>
      <c r="AD1272" s="1035"/>
      <c r="AE1272" s="1035"/>
      <c r="AF1272" s="1035"/>
      <c r="AG1272" s="1035"/>
      <c r="AH1272" s="1035"/>
      <c r="AN1272" s="1035"/>
      <c r="AV1272" s="1035"/>
      <c r="BD1272" s="1035"/>
      <c r="BS1272" s="1064"/>
      <c r="BT1272" s="1035"/>
      <c r="CG1272" s="612"/>
      <c r="CI1272" s="1035"/>
      <c r="DB1272" s="1035"/>
      <c r="DC1272" s="1035"/>
      <c r="DG1272" s="1035"/>
      <c r="DH1272" s="1035"/>
      <c r="DI1272" s="1035"/>
      <c r="DJ1272" s="1035"/>
      <c r="DK1272" s="1035"/>
      <c r="DL1272" s="1035"/>
    </row>
    <row r="1273" spans="27:116">
      <c r="AA1273" s="1035"/>
      <c r="AB1273" s="1035"/>
      <c r="AC1273" s="1035"/>
      <c r="AD1273" s="1035"/>
      <c r="AE1273" s="1035"/>
      <c r="AF1273" s="1035"/>
      <c r="AG1273" s="1035"/>
      <c r="AH1273" s="1035"/>
      <c r="AN1273" s="1035"/>
      <c r="AV1273" s="1035"/>
      <c r="BD1273" s="1035"/>
      <c r="BS1273" s="1064"/>
      <c r="BT1273" s="1035"/>
      <c r="CG1273" s="612"/>
      <c r="CI1273" s="1035"/>
      <c r="DB1273" s="1035"/>
      <c r="DC1273" s="1035"/>
      <c r="DG1273" s="1035"/>
      <c r="DH1273" s="1035"/>
      <c r="DI1273" s="1035"/>
      <c r="DJ1273" s="1035"/>
      <c r="DK1273" s="1035"/>
      <c r="DL1273" s="1035"/>
    </row>
    <row r="1274" spans="27:116">
      <c r="AA1274" s="1035"/>
      <c r="AB1274" s="1035"/>
      <c r="AC1274" s="1035"/>
      <c r="AD1274" s="1035"/>
      <c r="AE1274" s="1035"/>
      <c r="AF1274" s="1035"/>
      <c r="AG1274" s="1035"/>
      <c r="AH1274" s="1035"/>
      <c r="AN1274" s="1035"/>
      <c r="AV1274" s="1035"/>
      <c r="BD1274" s="1035"/>
      <c r="BS1274" s="1064"/>
      <c r="BT1274" s="1035"/>
      <c r="CG1274" s="612"/>
      <c r="CI1274" s="1035"/>
      <c r="DB1274" s="1035"/>
      <c r="DC1274" s="1035"/>
      <c r="DG1274" s="1035"/>
      <c r="DH1274" s="1035"/>
      <c r="DI1274" s="1035"/>
      <c r="DJ1274" s="1035"/>
      <c r="DK1274" s="1035"/>
      <c r="DL1274" s="1035"/>
    </row>
    <row r="1275" spans="27:116">
      <c r="AA1275" s="1035"/>
      <c r="AB1275" s="1035"/>
      <c r="AC1275" s="1035"/>
      <c r="AD1275" s="1035"/>
      <c r="AE1275" s="1035"/>
      <c r="AF1275" s="1035"/>
      <c r="AG1275" s="1035"/>
      <c r="AH1275" s="1035"/>
      <c r="AN1275" s="1035"/>
      <c r="AV1275" s="1035"/>
      <c r="BD1275" s="1035"/>
      <c r="BS1275" s="1064"/>
      <c r="BT1275" s="1035"/>
      <c r="CG1275" s="612"/>
      <c r="CI1275" s="1035"/>
      <c r="DB1275" s="1035"/>
      <c r="DC1275" s="1035"/>
      <c r="DG1275" s="1035"/>
      <c r="DH1275" s="1035"/>
      <c r="DI1275" s="1035"/>
      <c r="DJ1275" s="1035"/>
      <c r="DK1275" s="1035"/>
      <c r="DL1275" s="1035"/>
    </row>
    <row r="1276" spans="27:116">
      <c r="AA1276" s="1035"/>
      <c r="AB1276" s="1035"/>
      <c r="AC1276" s="1035"/>
      <c r="AD1276" s="1035"/>
      <c r="AE1276" s="1035"/>
      <c r="AF1276" s="1035"/>
      <c r="AG1276" s="1035"/>
      <c r="AH1276" s="1035"/>
      <c r="AN1276" s="1035"/>
      <c r="AV1276" s="1035"/>
      <c r="BD1276" s="1035"/>
      <c r="BS1276" s="1064"/>
      <c r="BT1276" s="1035"/>
      <c r="CG1276" s="612"/>
      <c r="CI1276" s="1035"/>
      <c r="DB1276" s="1035"/>
      <c r="DC1276" s="1035"/>
      <c r="DG1276" s="1035"/>
      <c r="DH1276" s="1035"/>
      <c r="DI1276" s="1035"/>
      <c r="DJ1276" s="1035"/>
      <c r="DK1276" s="1035"/>
      <c r="DL1276" s="1035"/>
    </row>
    <row r="1277" spans="27:116">
      <c r="AA1277" s="1035"/>
      <c r="AB1277" s="1035"/>
      <c r="AC1277" s="1035"/>
      <c r="AD1277" s="1035"/>
      <c r="AE1277" s="1035"/>
      <c r="AF1277" s="1035"/>
      <c r="AG1277" s="1035"/>
      <c r="AH1277" s="1035"/>
      <c r="AN1277" s="1035"/>
      <c r="AV1277" s="1035"/>
      <c r="BD1277" s="1035"/>
      <c r="BS1277" s="1064"/>
      <c r="BT1277" s="1035"/>
      <c r="CG1277" s="612"/>
      <c r="CI1277" s="1035"/>
      <c r="DB1277" s="1035"/>
      <c r="DC1277" s="1035"/>
      <c r="DG1277" s="1035"/>
      <c r="DH1277" s="1035"/>
      <c r="DI1277" s="1035"/>
      <c r="DJ1277" s="1035"/>
      <c r="DK1277" s="1035"/>
      <c r="DL1277" s="1035"/>
    </row>
    <row r="1278" spans="27:116">
      <c r="AA1278" s="1035"/>
      <c r="AB1278" s="1035"/>
      <c r="AC1278" s="1035"/>
      <c r="AD1278" s="1035"/>
      <c r="AE1278" s="1035"/>
      <c r="AF1278" s="1035"/>
      <c r="AG1278" s="1035"/>
      <c r="AH1278" s="1035"/>
      <c r="AN1278" s="1035"/>
      <c r="AV1278" s="1035"/>
      <c r="BD1278" s="1035"/>
      <c r="BS1278" s="1064"/>
      <c r="BT1278" s="1035"/>
      <c r="CG1278" s="612"/>
      <c r="CI1278" s="1035"/>
      <c r="DB1278" s="1035"/>
      <c r="DC1278" s="1035"/>
      <c r="DG1278" s="1035"/>
      <c r="DH1278" s="1035"/>
      <c r="DI1278" s="1035"/>
      <c r="DJ1278" s="1035"/>
      <c r="DK1278" s="1035"/>
      <c r="DL1278" s="1035"/>
    </row>
    <row r="1279" spans="27:116">
      <c r="AA1279" s="1035"/>
      <c r="AB1279" s="1035"/>
      <c r="AC1279" s="1035"/>
      <c r="AD1279" s="1035"/>
      <c r="AE1279" s="1035"/>
      <c r="AF1279" s="1035"/>
      <c r="AG1279" s="1035"/>
      <c r="AH1279" s="1035"/>
      <c r="AN1279" s="1035"/>
      <c r="AV1279" s="1035"/>
      <c r="BD1279" s="1035"/>
      <c r="BS1279" s="1064"/>
      <c r="BT1279" s="1035"/>
      <c r="CG1279" s="612"/>
      <c r="CI1279" s="1035"/>
      <c r="DB1279" s="1035"/>
      <c r="DC1279" s="1035"/>
      <c r="DG1279" s="1035"/>
      <c r="DH1279" s="1035"/>
      <c r="DI1279" s="1035"/>
      <c r="DJ1279" s="1035"/>
      <c r="DK1279" s="1035"/>
      <c r="DL1279" s="1035"/>
    </row>
    <row r="1280" spans="27:116">
      <c r="AA1280" s="1035"/>
      <c r="AB1280" s="1035"/>
      <c r="AC1280" s="1035"/>
      <c r="AD1280" s="1035"/>
      <c r="AE1280" s="1035"/>
      <c r="AF1280" s="1035"/>
      <c r="AG1280" s="1035"/>
      <c r="AH1280" s="1035"/>
      <c r="AN1280" s="1035"/>
      <c r="AV1280" s="1035"/>
      <c r="BD1280" s="1035"/>
      <c r="BS1280" s="1064"/>
      <c r="BT1280" s="1035"/>
      <c r="CG1280" s="612"/>
      <c r="CI1280" s="1035"/>
      <c r="DB1280" s="1035"/>
      <c r="DC1280" s="1035"/>
      <c r="DG1280" s="1035"/>
      <c r="DH1280" s="1035"/>
      <c r="DI1280" s="1035"/>
      <c r="DJ1280" s="1035"/>
      <c r="DK1280" s="1035"/>
      <c r="DL1280" s="1035"/>
    </row>
    <row r="1281" spans="27:116">
      <c r="AA1281" s="1035"/>
      <c r="AB1281" s="1035"/>
      <c r="AC1281" s="1035"/>
      <c r="AD1281" s="1035"/>
      <c r="AE1281" s="1035"/>
      <c r="AF1281" s="1035"/>
      <c r="AG1281" s="1035"/>
      <c r="AH1281" s="1035"/>
      <c r="AN1281" s="1035"/>
      <c r="AV1281" s="1035"/>
      <c r="BD1281" s="1035"/>
      <c r="BS1281" s="1064"/>
      <c r="BT1281" s="1035"/>
      <c r="CG1281" s="612"/>
      <c r="CI1281" s="1035"/>
      <c r="DB1281" s="1035"/>
      <c r="DC1281" s="1035"/>
      <c r="DG1281" s="1035"/>
      <c r="DH1281" s="1035"/>
      <c r="DI1281" s="1035"/>
      <c r="DJ1281" s="1035"/>
      <c r="DK1281" s="1035"/>
      <c r="DL1281" s="1035"/>
    </row>
    <row r="1282" spans="27:116">
      <c r="AA1282" s="1035"/>
      <c r="AB1282" s="1035"/>
      <c r="AC1282" s="1035"/>
      <c r="AD1282" s="1035"/>
      <c r="AE1282" s="1035"/>
      <c r="AF1282" s="1035"/>
      <c r="AG1282" s="1035"/>
      <c r="AH1282" s="1035"/>
      <c r="AN1282" s="1035"/>
      <c r="AV1282" s="1035"/>
      <c r="BD1282" s="1035"/>
      <c r="BS1282" s="1064"/>
      <c r="BT1282" s="1035"/>
      <c r="CG1282" s="612"/>
      <c r="CI1282" s="1035"/>
      <c r="DB1282" s="1035"/>
      <c r="DC1282" s="1035"/>
      <c r="DG1282" s="1035"/>
      <c r="DH1282" s="1035"/>
      <c r="DI1282" s="1035"/>
      <c r="DJ1282" s="1035"/>
      <c r="DK1282" s="1035"/>
      <c r="DL1282" s="1035"/>
    </row>
    <row r="1283" spans="27:116">
      <c r="AA1283" s="1035"/>
      <c r="AB1283" s="1035"/>
      <c r="AC1283" s="1035"/>
      <c r="AD1283" s="1035"/>
      <c r="AE1283" s="1035"/>
      <c r="AF1283" s="1035"/>
      <c r="AG1283" s="1035"/>
      <c r="AH1283" s="1035"/>
      <c r="AN1283" s="1035"/>
      <c r="AV1283" s="1035"/>
      <c r="BD1283" s="1035"/>
      <c r="BS1283" s="1064"/>
      <c r="BT1283" s="1035"/>
      <c r="CG1283" s="612"/>
      <c r="CI1283" s="1035"/>
      <c r="DB1283" s="1035"/>
      <c r="DC1283" s="1035"/>
      <c r="DG1283" s="1035"/>
      <c r="DH1283" s="1035"/>
      <c r="DI1283" s="1035"/>
      <c r="DJ1283" s="1035"/>
      <c r="DK1283" s="1035"/>
      <c r="DL1283" s="1035"/>
    </row>
    <row r="1284" spans="27:116">
      <c r="AA1284" s="1035"/>
      <c r="AB1284" s="1035"/>
      <c r="AC1284" s="1035"/>
      <c r="AD1284" s="1035"/>
      <c r="AE1284" s="1035"/>
      <c r="AF1284" s="1035"/>
      <c r="AG1284" s="1035"/>
      <c r="AH1284" s="1035"/>
      <c r="AN1284" s="1035"/>
      <c r="AV1284" s="1035"/>
      <c r="BD1284" s="1035"/>
      <c r="BS1284" s="1064"/>
      <c r="BT1284" s="1035"/>
      <c r="CG1284" s="612"/>
      <c r="CI1284" s="1035"/>
      <c r="DB1284" s="1035"/>
      <c r="DC1284" s="1035"/>
      <c r="DG1284" s="1035"/>
      <c r="DH1284" s="1035"/>
      <c r="DI1284" s="1035"/>
      <c r="DJ1284" s="1035"/>
      <c r="DK1284" s="1035"/>
      <c r="DL1284" s="1035"/>
    </row>
    <row r="1285" spans="27:116">
      <c r="AA1285" s="1035"/>
      <c r="AB1285" s="1035"/>
      <c r="AC1285" s="1035"/>
      <c r="AD1285" s="1035"/>
      <c r="AE1285" s="1035"/>
      <c r="AF1285" s="1035"/>
      <c r="AG1285" s="1035"/>
      <c r="AH1285" s="1035"/>
      <c r="AN1285" s="1035"/>
      <c r="AV1285" s="1035"/>
      <c r="BD1285" s="1035"/>
      <c r="BS1285" s="1064"/>
      <c r="BT1285" s="1035"/>
      <c r="CG1285" s="612"/>
      <c r="CI1285" s="1035"/>
      <c r="DB1285" s="1035"/>
      <c r="DC1285" s="1035"/>
      <c r="DG1285" s="1035"/>
      <c r="DH1285" s="1035"/>
      <c r="DI1285" s="1035"/>
      <c r="DJ1285" s="1035"/>
      <c r="DK1285" s="1035"/>
      <c r="DL1285" s="1035"/>
    </row>
    <row r="1286" spans="27:116">
      <c r="AA1286" s="1035"/>
      <c r="AB1286" s="1035"/>
      <c r="AC1286" s="1035"/>
      <c r="AD1286" s="1035"/>
      <c r="AE1286" s="1035"/>
      <c r="AF1286" s="1035"/>
      <c r="AG1286" s="1035"/>
      <c r="AH1286" s="1035"/>
      <c r="AN1286" s="1035"/>
      <c r="AV1286" s="1035"/>
      <c r="BD1286" s="1035"/>
      <c r="BS1286" s="1064"/>
      <c r="BT1286" s="1035"/>
      <c r="CG1286" s="612"/>
      <c r="CI1286" s="1035"/>
      <c r="DB1286" s="1035"/>
      <c r="DC1286" s="1035"/>
      <c r="DG1286" s="1035"/>
      <c r="DH1286" s="1035"/>
      <c r="DI1286" s="1035"/>
      <c r="DJ1286" s="1035"/>
      <c r="DK1286" s="1035"/>
      <c r="DL1286" s="1035"/>
    </row>
    <row r="1287" spans="27:116">
      <c r="AA1287" s="1035"/>
      <c r="AB1287" s="1035"/>
      <c r="AC1287" s="1035"/>
      <c r="AD1287" s="1035"/>
      <c r="AE1287" s="1035"/>
      <c r="AF1287" s="1035"/>
      <c r="AG1287" s="1035"/>
      <c r="AH1287" s="1035"/>
      <c r="AN1287" s="1035"/>
      <c r="AV1287" s="1035"/>
      <c r="BD1287" s="1035"/>
      <c r="BS1287" s="1064"/>
      <c r="BT1287" s="1035"/>
      <c r="CG1287" s="612"/>
      <c r="CI1287" s="1035"/>
      <c r="DB1287" s="1035"/>
      <c r="DC1287" s="1035"/>
      <c r="DG1287" s="1035"/>
      <c r="DH1287" s="1035"/>
      <c r="DI1287" s="1035"/>
      <c r="DJ1287" s="1035"/>
      <c r="DK1287" s="1035"/>
      <c r="DL1287" s="1035"/>
    </row>
    <row r="1288" spans="27:116">
      <c r="AA1288" s="1035"/>
      <c r="AB1288" s="1035"/>
      <c r="AC1288" s="1035"/>
      <c r="AD1288" s="1035"/>
      <c r="AE1288" s="1035"/>
      <c r="AF1288" s="1035"/>
      <c r="AG1288" s="1035"/>
      <c r="AH1288" s="1035"/>
      <c r="AN1288" s="1035"/>
      <c r="AV1288" s="1035"/>
      <c r="BD1288" s="1035"/>
      <c r="BS1288" s="1064"/>
      <c r="BT1288" s="1035"/>
      <c r="CG1288" s="612"/>
      <c r="CI1288" s="1035"/>
      <c r="DB1288" s="1035"/>
      <c r="DC1288" s="1035"/>
      <c r="DG1288" s="1035"/>
      <c r="DH1288" s="1035"/>
      <c r="DI1288" s="1035"/>
      <c r="DJ1288" s="1035"/>
      <c r="DK1288" s="1035"/>
      <c r="DL1288" s="1035"/>
    </row>
    <row r="1289" spans="27:116">
      <c r="AA1289" s="1035"/>
      <c r="AB1289" s="1035"/>
      <c r="AC1289" s="1035"/>
      <c r="AD1289" s="1035"/>
      <c r="AE1289" s="1035"/>
      <c r="AF1289" s="1035"/>
      <c r="AG1289" s="1035"/>
      <c r="AH1289" s="1035"/>
      <c r="AN1289" s="1035"/>
      <c r="AV1289" s="1035"/>
      <c r="BD1289" s="1035"/>
      <c r="BS1289" s="1064"/>
      <c r="BT1289" s="1035"/>
      <c r="CG1289" s="612"/>
      <c r="CI1289" s="1035"/>
      <c r="DB1289" s="1035"/>
      <c r="DC1289" s="1035"/>
      <c r="DG1289" s="1035"/>
      <c r="DH1289" s="1035"/>
      <c r="DI1289" s="1035"/>
      <c r="DJ1289" s="1035"/>
      <c r="DK1289" s="1035"/>
      <c r="DL1289" s="1035"/>
    </row>
    <row r="1290" spans="27:116">
      <c r="AA1290" s="1035"/>
      <c r="AB1290" s="1035"/>
      <c r="AC1290" s="1035"/>
      <c r="AD1290" s="1035"/>
      <c r="AE1290" s="1035"/>
      <c r="AF1290" s="1035"/>
      <c r="AG1290" s="1035"/>
      <c r="AH1290" s="1035"/>
      <c r="AN1290" s="1035"/>
      <c r="AV1290" s="1035"/>
      <c r="BD1290" s="1035"/>
      <c r="BS1290" s="1064"/>
      <c r="BT1290" s="1035"/>
      <c r="CG1290" s="612"/>
      <c r="CI1290" s="1035"/>
      <c r="DB1290" s="1035"/>
      <c r="DC1290" s="1035"/>
      <c r="DG1290" s="1035"/>
      <c r="DH1290" s="1035"/>
      <c r="DI1290" s="1035"/>
      <c r="DJ1290" s="1035"/>
      <c r="DK1290" s="1035"/>
      <c r="DL1290" s="1035"/>
    </row>
    <row r="1291" spans="27:116">
      <c r="AA1291" s="1035"/>
      <c r="AB1291" s="1035"/>
      <c r="AC1291" s="1035"/>
      <c r="AD1291" s="1035"/>
      <c r="AE1291" s="1035"/>
      <c r="AF1291" s="1035"/>
      <c r="AG1291" s="1035"/>
      <c r="AH1291" s="1035"/>
      <c r="AN1291" s="1035"/>
      <c r="AV1291" s="1035"/>
      <c r="BD1291" s="1035"/>
      <c r="BS1291" s="1064"/>
      <c r="BT1291" s="1035"/>
      <c r="CG1291" s="612"/>
      <c r="CI1291" s="1035"/>
      <c r="DB1291" s="1035"/>
      <c r="DC1291" s="1035"/>
      <c r="DG1291" s="1035"/>
      <c r="DH1291" s="1035"/>
      <c r="DI1291" s="1035"/>
      <c r="DJ1291" s="1035"/>
      <c r="DK1291" s="1035"/>
      <c r="DL1291" s="1035"/>
    </row>
    <row r="1292" spans="27:116">
      <c r="AA1292" s="1035"/>
      <c r="AB1292" s="1035"/>
      <c r="AC1292" s="1035"/>
      <c r="AD1292" s="1035"/>
      <c r="AE1292" s="1035"/>
      <c r="AF1292" s="1035"/>
      <c r="AG1292" s="1035"/>
      <c r="AH1292" s="1035"/>
      <c r="AN1292" s="1035"/>
      <c r="AV1292" s="1035"/>
      <c r="BD1292" s="1035"/>
      <c r="BS1292" s="1064"/>
      <c r="BT1292" s="1035"/>
      <c r="CG1292" s="612"/>
      <c r="CI1292" s="1035"/>
      <c r="DB1292" s="1035"/>
      <c r="DC1292" s="1035"/>
      <c r="DG1292" s="1035"/>
      <c r="DH1292" s="1035"/>
      <c r="DI1292" s="1035"/>
      <c r="DJ1292" s="1035"/>
      <c r="DK1292" s="1035"/>
      <c r="DL1292" s="1035"/>
    </row>
    <row r="1293" spans="27:116">
      <c r="AA1293" s="1035"/>
      <c r="AB1293" s="1035"/>
      <c r="AC1293" s="1035"/>
      <c r="AD1293" s="1035"/>
      <c r="AE1293" s="1035"/>
      <c r="AF1293" s="1035"/>
      <c r="AG1293" s="1035"/>
      <c r="AH1293" s="1035"/>
      <c r="AN1293" s="1035"/>
      <c r="AV1293" s="1035"/>
      <c r="BD1293" s="1035"/>
      <c r="BS1293" s="1064"/>
      <c r="BT1293" s="1035"/>
      <c r="CG1293" s="612"/>
      <c r="CI1293" s="1035"/>
      <c r="DB1293" s="1035"/>
      <c r="DC1293" s="1035"/>
      <c r="DG1293" s="1035"/>
      <c r="DH1293" s="1035"/>
      <c r="DI1293" s="1035"/>
      <c r="DJ1293" s="1035"/>
      <c r="DK1293" s="1035"/>
      <c r="DL1293" s="1035"/>
    </row>
    <row r="1294" spans="27:116">
      <c r="AA1294" s="1035"/>
      <c r="AB1294" s="1035"/>
      <c r="AC1294" s="1035"/>
      <c r="AD1294" s="1035"/>
      <c r="AE1294" s="1035"/>
      <c r="AF1294" s="1035"/>
      <c r="AG1294" s="1035"/>
      <c r="AH1294" s="1035"/>
      <c r="AN1294" s="1035"/>
      <c r="AV1294" s="1035"/>
      <c r="BD1294" s="1035"/>
      <c r="BS1294" s="1064"/>
      <c r="BT1294" s="1035"/>
      <c r="CG1294" s="612"/>
      <c r="CI1294" s="1035"/>
      <c r="DB1294" s="1035"/>
      <c r="DC1294" s="1035"/>
      <c r="DG1294" s="1035"/>
      <c r="DH1294" s="1035"/>
      <c r="DI1294" s="1035"/>
      <c r="DJ1294" s="1035"/>
      <c r="DK1294" s="1035"/>
      <c r="DL1294" s="1035"/>
    </row>
    <row r="1295" spans="27:116">
      <c r="AA1295" s="1035"/>
      <c r="AB1295" s="1035"/>
      <c r="AC1295" s="1035"/>
      <c r="AD1295" s="1035"/>
      <c r="AE1295" s="1035"/>
      <c r="AF1295" s="1035"/>
      <c r="AG1295" s="1035"/>
      <c r="AH1295" s="1035"/>
      <c r="AN1295" s="1035"/>
      <c r="AV1295" s="1035"/>
      <c r="BD1295" s="1035"/>
      <c r="BS1295" s="1064"/>
      <c r="BT1295" s="1035"/>
      <c r="CG1295" s="612"/>
      <c r="CI1295" s="1035"/>
      <c r="DB1295" s="1035"/>
      <c r="DC1295" s="1035"/>
      <c r="DG1295" s="1035"/>
      <c r="DH1295" s="1035"/>
      <c r="DI1295" s="1035"/>
      <c r="DJ1295" s="1035"/>
      <c r="DK1295" s="1035"/>
      <c r="DL1295" s="1035"/>
    </row>
    <row r="1296" spans="27:116">
      <c r="AA1296" s="1035"/>
      <c r="AB1296" s="1035"/>
      <c r="AC1296" s="1035"/>
      <c r="AD1296" s="1035"/>
      <c r="AE1296" s="1035"/>
      <c r="AF1296" s="1035"/>
      <c r="AG1296" s="1035"/>
      <c r="AH1296" s="1035"/>
      <c r="AN1296" s="1035"/>
      <c r="AV1296" s="1035"/>
      <c r="BD1296" s="1035"/>
      <c r="BS1296" s="1064"/>
      <c r="BT1296" s="1035"/>
      <c r="CG1296" s="612"/>
      <c r="CI1296" s="1035"/>
      <c r="DB1296" s="1035"/>
      <c r="DC1296" s="1035"/>
      <c r="DG1296" s="1035"/>
      <c r="DH1296" s="1035"/>
      <c r="DI1296" s="1035"/>
      <c r="DJ1296" s="1035"/>
      <c r="DK1296" s="1035"/>
      <c r="DL1296" s="1035"/>
    </row>
    <row r="1297" spans="27:116">
      <c r="AA1297" s="1035"/>
      <c r="AB1297" s="1035"/>
      <c r="AC1297" s="1035"/>
      <c r="AD1297" s="1035"/>
      <c r="AE1297" s="1035"/>
      <c r="AF1297" s="1035"/>
      <c r="AG1297" s="1035"/>
      <c r="AH1297" s="1035"/>
      <c r="AN1297" s="1035"/>
      <c r="AV1297" s="1035"/>
      <c r="BD1297" s="1035"/>
      <c r="BS1297" s="1064"/>
      <c r="BT1297" s="1035"/>
      <c r="CG1297" s="612"/>
      <c r="CI1297" s="1035"/>
      <c r="DB1297" s="1035"/>
      <c r="DC1297" s="1035"/>
      <c r="DG1297" s="1035"/>
      <c r="DH1297" s="1035"/>
      <c r="DI1297" s="1035"/>
      <c r="DJ1297" s="1035"/>
      <c r="DK1297" s="1035"/>
      <c r="DL1297" s="1035"/>
    </row>
    <row r="1298" spans="27:116">
      <c r="AA1298" s="1035"/>
      <c r="AB1298" s="1035"/>
      <c r="AC1298" s="1035"/>
      <c r="AD1298" s="1035"/>
      <c r="AE1298" s="1035"/>
      <c r="AF1298" s="1035"/>
      <c r="AG1298" s="1035"/>
      <c r="AH1298" s="1035"/>
      <c r="AN1298" s="1035"/>
      <c r="AV1298" s="1035"/>
      <c r="BD1298" s="1035"/>
      <c r="BS1298" s="1064"/>
      <c r="BT1298" s="1035"/>
      <c r="CG1298" s="612"/>
      <c r="CI1298" s="1035"/>
      <c r="DB1298" s="1035"/>
      <c r="DC1298" s="1035"/>
      <c r="DG1298" s="1035"/>
      <c r="DH1298" s="1035"/>
      <c r="DI1298" s="1035"/>
      <c r="DJ1298" s="1035"/>
      <c r="DK1298" s="1035"/>
      <c r="DL1298" s="1035"/>
    </row>
    <row r="1299" spans="27:116">
      <c r="AA1299" s="1035"/>
      <c r="AB1299" s="1035"/>
      <c r="AC1299" s="1035"/>
      <c r="AD1299" s="1035"/>
      <c r="AE1299" s="1035"/>
      <c r="AF1299" s="1035"/>
      <c r="AG1299" s="1035"/>
      <c r="AH1299" s="1035"/>
      <c r="AN1299" s="1035"/>
      <c r="AV1299" s="1035"/>
      <c r="BD1299" s="1035"/>
      <c r="BS1299" s="1064"/>
      <c r="BT1299" s="1035"/>
      <c r="CG1299" s="612"/>
      <c r="CI1299" s="1035"/>
      <c r="DB1299" s="1035"/>
      <c r="DC1299" s="1035"/>
      <c r="DG1299" s="1035"/>
      <c r="DH1299" s="1035"/>
      <c r="DI1299" s="1035"/>
      <c r="DJ1299" s="1035"/>
      <c r="DK1299" s="1035"/>
      <c r="DL1299" s="1035"/>
    </row>
    <row r="1300" spans="27:116">
      <c r="AA1300" s="1035"/>
      <c r="AB1300" s="1035"/>
      <c r="AC1300" s="1035"/>
      <c r="AD1300" s="1035"/>
      <c r="AE1300" s="1035"/>
      <c r="AF1300" s="1035"/>
      <c r="AG1300" s="1035"/>
      <c r="AH1300" s="1035"/>
      <c r="AN1300" s="1035"/>
      <c r="AV1300" s="1035"/>
      <c r="BD1300" s="1035"/>
      <c r="BS1300" s="1064"/>
      <c r="BT1300" s="1035"/>
      <c r="CG1300" s="612"/>
      <c r="CI1300" s="1035"/>
      <c r="DB1300" s="1035"/>
      <c r="DC1300" s="1035"/>
      <c r="DG1300" s="1035"/>
      <c r="DH1300" s="1035"/>
      <c r="DI1300" s="1035"/>
      <c r="DJ1300" s="1035"/>
      <c r="DK1300" s="1035"/>
      <c r="DL1300" s="1035"/>
    </row>
    <row r="1301" spans="27:116">
      <c r="AA1301" s="1035"/>
      <c r="AB1301" s="1035"/>
      <c r="AC1301" s="1035"/>
      <c r="AD1301" s="1035"/>
      <c r="AE1301" s="1035"/>
      <c r="AF1301" s="1035"/>
      <c r="AG1301" s="1035"/>
      <c r="AH1301" s="1035"/>
      <c r="AN1301" s="1035"/>
      <c r="AV1301" s="1035"/>
      <c r="BD1301" s="1035"/>
      <c r="BS1301" s="1064"/>
      <c r="BT1301" s="1035"/>
      <c r="CG1301" s="612"/>
      <c r="CI1301" s="1035"/>
      <c r="DB1301" s="1035"/>
      <c r="DC1301" s="1035"/>
      <c r="DG1301" s="1035"/>
      <c r="DH1301" s="1035"/>
      <c r="DI1301" s="1035"/>
      <c r="DJ1301" s="1035"/>
      <c r="DK1301" s="1035"/>
      <c r="DL1301" s="1035"/>
    </row>
    <row r="1302" spans="27:116">
      <c r="AA1302" s="1035"/>
      <c r="AB1302" s="1035"/>
      <c r="AC1302" s="1035"/>
      <c r="AD1302" s="1035"/>
      <c r="AE1302" s="1035"/>
      <c r="AF1302" s="1035"/>
      <c r="AG1302" s="1035"/>
      <c r="AH1302" s="1035"/>
      <c r="AN1302" s="1035"/>
      <c r="AV1302" s="1035"/>
      <c r="BD1302" s="1035"/>
      <c r="BS1302" s="1064"/>
      <c r="BT1302" s="1035"/>
      <c r="CG1302" s="612"/>
      <c r="CI1302" s="1035"/>
      <c r="DB1302" s="1035"/>
      <c r="DC1302" s="1035"/>
      <c r="DG1302" s="1035"/>
      <c r="DH1302" s="1035"/>
      <c r="DI1302" s="1035"/>
      <c r="DJ1302" s="1035"/>
      <c r="DK1302" s="1035"/>
      <c r="DL1302" s="1035"/>
    </row>
    <row r="1303" spans="27:116">
      <c r="AA1303" s="1035"/>
      <c r="AB1303" s="1035"/>
      <c r="AC1303" s="1035"/>
      <c r="AD1303" s="1035"/>
      <c r="AE1303" s="1035"/>
      <c r="AF1303" s="1035"/>
      <c r="AG1303" s="1035"/>
      <c r="AH1303" s="1035"/>
      <c r="AN1303" s="1035"/>
      <c r="AV1303" s="1035"/>
      <c r="BD1303" s="1035"/>
      <c r="BS1303" s="1064"/>
      <c r="BT1303" s="1035"/>
      <c r="CG1303" s="612"/>
      <c r="CI1303" s="1035"/>
      <c r="DB1303" s="1035"/>
      <c r="DC1303" s="1035"/>
      <c r="DG1303" s="1035"/>
      <c r="DH1303" s="1035"/>
      <c r="DI1303" s="1035"/>
      <c r="DJ1303" s="1035"/>
      <c r="DK1303" s="1035"/>
      <c r="DL1303" s="1035"/>
    </row>
    <row r="1304" spans="27:116">
      <c r="AA1304" s="1035"/>
      <c r="AB1304" s="1035"/>
      <c r="AC1304" s="1035"/>
      <c r="AD1304" s="1035"/>
      <c r="AE1304" s="1035"/>
      <c r="AF1304" s="1035"/>
      <c r="AG1304" s="1035"/>
      <c r="AH1304" s="1035"/>
      <c r="AN1304" s="1035"/>
      <c r="AV1304" s="1035"/>
      <c r="BD1304" s="1035"/>
      <c r="BS1304" s="1064"/>
      <c r="BT1304" s="1035"/>
      <c r="CG1304" s="612"/>
      <c r="CI1304" s="1035"/>
      <c r="DB1304" s="1035"/>
      <c r="DC1304" s="1035"/>
      <c r="DG1304" s="1035"/>
      <c r="DH1304" s="1035"/>
      <c r="DI1304" s="1035"/>
      <c r="DJ1304" s="1035"/>
      <c r="DK1304" s="1035"/>
      <c r="DL1304" s="1035"/>
    </row>
    <row r="1305" spans="27:116">
      <c r="AA1305" s="1035"/>
      <c r="AB1305" s="1035"/>
      <c r="AC1305" s="1035"/>
      <c r="AD1305" s="1035"/>
      <c r="AE1305" s="1035"/>
      <c r="AF1305" s="1035"/>
      <c r="AG1305" s="1035"/>
      <c r="AH1305" s="1035"/>
      <c r="AN1305" s="1035"/>
      <c r="AV1305" s="1035"/>
      <c r="BD1305" s="1035"/>
      <c r="BS1305" s="1064"/>
      <c r="BT1305" s="1035"/>
      <c r="CG1305" s="612"/>
      <c r="CI1305" s="1035"/>
      <c r="DB1305" s="1035"/>
      <c r="DC1305" s="1035"/>
      <c r="DG1305" s="1035"/>
      <c r="DH1305" s="1035"/>
      <c r="DI1305" s="1035"/>
      <c r="DJ1305" s="1035"/>
      <c r="DK1305" s="1035"/>
      <c r="DL1305" s="1035"/>
    </row>
    <row r="1306" spans="27:116">
      <c r="AA1306" s="1035"/>
      <c r="AB1306" s="1035"/>
      <c r="AC1306" s="1035"/>
      <c r="AD1306" s="1035"/>
      <c r="AE1306" s="1035"/>
      <c r="AF1306" s="1035"/>
      <c r="AG1306" s="1035"/>
      <c r="AH1306" s="1035"/>
      <c r="AN1306" s="1035"/>
      <c r="AV1306" s="1035"/>
      <c r="BD1306" s="1035"/>
      <c r="BS1306" s="1064"/>
      <c r="BT1306" s="1035"/>
      <c r="CG1306" s="612"/>
      <c r="CI1306" s="1035"/>
      <c r="DB1306" s="1035"/>
      <c r="DC1306" s="1035"/>
      <c r="DG1306" s="1035"/>
      <c r="DH1306" s="1035"/>
      <c r="DI1306" s="1035"/>
      <c r="DJ1306" s="1035"/>
      <c r="DK1306" s="1035"/>
      <c r="DL1306" s="1035"/>
    </row>
    <row r="1307" spans="27:116">
      <c r="AA1307" s="1035"/>
      <c r="AB1307" s="1035"/>
      <c r="AC1307" s="1035"/>
      <c r="AD1307" s="1035"/>
      <c r="AE1307" s="1035"/>
      <c r="AF1307" s="1035"/>
      <c r="AG1307" s="1035"/>
      <c r="AH1307" s="1035"/>
      <c r="AN1307" s="1035"/>
      <c r="AV1307" s="1035"/>
      <c r="BD1307" s="1035"/>
      <c r="BS1307" s="1064"/>
      <c r="BT1307" s="1035"/>
      <c r="CG1307" s="612"/>
      <c r="CI1307" s="1035"/>
      <c r="DB1307" s="1035"/>
      <c r="DC1307" s="1035"/>
      <c r="DG1307" s="1035"/>
      <c r="DH1307" s="1035"/>
      <c r="DI1307" s="1035"/>
      <c r="DJ1307" s="1035"/>
      <c r="DK1307" s="1035"/>
      <c r="DL1307" s="1035"/>
    </row>
    <row r="1308" spans="27:116">
      <c r="AA1308" s="1035"/>
      <c r="AB1308" s="1035"/>
      <c r="AC1308" s="1035"/>
      <c r="AD1308" s="1035"/>
      <c r="AE1308" s="1035"/>
      <c r="AF1308" s="1035"/>
      <c r="AG1308" s="1035"/>
      <c r="AH1308" s="1035"/>
      <c r="AN1308" s="1035"/>
      <c r="AV1308" s="1035"/>
      <c r="BD1308" s="1035"/>
      <c r="BS1308" s="1064"/>
      <c r="BT1308" s="1035"/>
      <c r="CG1308" s="612"/>
      <c r="CI1308" s="1035"/>
      <c r="DB1308" s="1035"/>
      <c r="DC1308" s="1035"/>
      <c r="DG1308" s="1035"/>
      <c r="DH1308" s="1035"/>
      <c r="DI1308" s="1035"/>
      <c r="DJ1308" s="1035"/>
      <c r="DK1308" s="1035"/>
      <c r="DL1308" s="1035"/>
    </row>
    <row r="1309" spans="27:116">
      <c r="AA1309" s="1035"/>
      <c r="AB1309" s="1035"/>
      <c r="AC1309" s="1035"/>
      <c r="AD1309" s="1035"/>
      <c r="AE1309" s="1035"/>
      <c r="AF1309" s="1035"/>
      <c r="AG1309" s="1035"/>
      <c r="AH1309" s="1035"/>
      <c r="AN1309" s="1035"/>
      <c r="AV1309" s="1035"/>
      <c r="BD1309" s="1035"/>
      <c r="BS1309" s="1064"/>
      <c r="BT1309" s="1035"/>
      <c r="CG1309" s="612"/>
      <c r="CI1309" s="1035"/>
      <c r="DB1309" s="1035"/>
      <c r="DC1309" s="1035"/>
      <c r="DG1309" s="1035"/>
      <c r="DH1309" s="1035"/>
      <c r="DI1309" s="1035"/>
      <c r="DJ1309" s="1035"/>
      <c r="DK1309" s="1035"/>
      <c r="DL1309" s="1035"/>
    </row>
    <row r="1310" spans="27:116">
      <c r="AA1310" s="1035"/>
      <c r="AB1310" s="1035"/>
      <c r="AC1310" s="1035"/>
      <c r="AD1310" s="1035"/>
      <c r="AE1310" s="1035"/>
      <c r="AF1310" s="1035"/>
      <c r="AG1310" s="1035"/>
      <c r="AH1310" s="1035"/>
      <c r="AN1310" s="1035"/>
      <c r="AV1310" s="1035"/>
      <c r="BD1310" s="1035"/>
      <c r="BS1310" s="1064"/>
      <c r="BT1310" s="1035"/>
      <c r="CG1310" s="612"/>
      <c r="CI1310" s="1035"/>
      <c r="DB1310" s="1035"/>
      <c r="DC1310" s="1035"/>
      <c r="DG1310" s="1035"/>
      <c r="DH1310" s="1035"/>
      <c r="DI1310" s="1035"/>
      <c r="DJ1310" s="1035"/>
      <c r="DK1310" s="1035"/>
      <c r="DL1310" s="1035"/>
    </row>
    <row r="1311" spans="27:116">
      <c r="AA1311" s="1035"/>
      <c r="AB1311" s="1035"/>
      <c r="AC1311" s="1035"/>
      <c r="AD1311" s="1035"/>
      <c r="AE1311" s="1035"/>
      <c r="AF1311" s="1035"/>
      <c r="AG1311" s="1035"/>
      <c r="AH1311" s="1035"/>
      <c r="AN1311" s="1035"/>
      <c r="AV1311" s="1035"/>
      <c r="BD1311" s="1035"/>
      <c r="BS1311" s="1064"/>
      <c r="BT1311" s="1035"/>
      <c r="CG1311" s="612"/>
      <c r="CI1311" s="1035"/>
      <c r="DB1311" s="1035"/>
      <c r="DC1311" s="1035"/>
      <c r="DG1311" s="1035"/>
      <c r="DH1311" s="1035"/>
      <c r="DI1311" s="1035"/>
      <c r="DJ1311" s="1035"/>
      <c r="DK1311" s="1035"/>
      <c r="DL1311" s="1035"/>
    </row>
    <row r="1312" spans="27:116">
      <c r="AA1312" s="1035"/>
      <c r="AB1312" s="1035"/>
      <c r="AC1312" s="1035"/>
      <c r="AD1312" s="1035"/>
      <c r="AE1312" s="1035"/>
      <c r="AF1312" s="1035"/>
      <c r="AG1312" s="1035"/>
      <c r="AH1312" s="1035"/>
      <c r="AN1312" s="1035"/>
      <c r="AV1312" s="1035"/>
      <c r="BD1312" s="1035"/>
      <c r="BS1312" s="1064"/>
      <c r="BT1312" s="1035"/>
      <c r="CG1312" s="612"/>
      <c r="CI1312" s="1035"/>
      <c r="DB1312" s="1035"/>
      <c r="DC1312" s="1035"/>
      <c r="DG1312" s="1035"/>
      <c r="DH1312" s="1035"/>
      <c r="DI1312" s="1035"/>
      <c r="DJ1312" s="1035"/>
      <c r="DK1312" s="1035"/>
      <c r="DL1312" s="1035"/>
    </row>
    <row r="1313" spans="27:116">
      <c r="AA1313" s="1035"/>
      <c r="AB1313" s="1035"/>
      <c r="AC1313" s="1035"/>
      <c r="AD1313" s="1035"/>
      <c r="AE1313" s="1035"/>
      <c r="AF1313" s="1035"/>
      <c r="AG1313" s="1035"/>
      <c r="AH1313" s="1035"/>
      <c r="AN1313" s="1035"/>
      <c r="AV1313" s="1035"/>
      <c r="BD1313" s="1035"/>
      <c r="BS1313" s="1064"/>
      <c r="BT1313" s="1035"/>
      <c r="CG1313" s="612"/>
      <c r="CI1313" s="1035"/>
      <c r="DB1313" s="1035"/>
      <c r="DC1313" s="1035"/>
      <c r="DG1313" s="1035"/>
      <c r="DH1313" s="1035"/>
      <c r="DI1313" s="1035"/>
      <c r="DJ1313" s="1035"/>
      <c r="DK1313" s="1035"/>
      <c r="DL1313" s="1035"/>
    </row>
    <row r="1314" spans="27:116">
      <c r="AA1314" s="1035"/>
      <c r="AB1314" s="1035"/>
      <c r="AC1314" s="1035"/>
      <c r="AD1314" s="1035"/>
      <c r="AE1314" s="1035"/>
      <c r="AF1314" s="1035"/>
      <c r="AG1314" s="1035"/>
      <c r="AH1314" s="1035"/>
      <c r="AN1314" s="1035"/>
      <c r="AV1314" s="1035"/>
      <c r="BD1314" s="1035"/>
      <c r="BS1314" s="1064"/>
      <c r="BT1314" s="1035"/>
      <c r="CG1314" s="612"/>
      <c r="CI1314" s="1035"/>
      <c r="DB1314" s="1035"/>
      <c r="DC1314" s="1035"/>
      <c r="DG1314" s="1035"/>
      <c r="DH1314" s="1035"/>
      <c r="DI1314" s="1035"/>
      <c r="DJ1314" s="1035"/>
      <c r="DK1314" s="1035"/>
      <c r="DL1314" s="1035"/>
    </row>
    <row r="1315" spans="27:116">
      <c r="AA1315" s="1035"/>
      <c r="AB1315" s="1035"/>
      <c r="AC1315" s="1035"/>
      <c r="AD1315" s="1035"/>
      <c r="AE1315" s="1035"/>
      <c r="AF1315" s="1035"/>
      <c r="AG1315" s="1035"/>
      <c r="AH1315" s="1035"/>
      <c r="AN1315" s="1035"/>
      <c r="AV1315" s="1035"/>
      <c r="BD1315" s="1035"/>
      <c r="BS1315" s="1064"/>
      <c r="BT1315" s="1035"/>
      <c r="CG1315" s="612"/>
      <c r="CI1315" s="1035"/>
      <c r="DB1315" s="1035"/>
      <c r="DC1315" s="1035"/>
      <c r="DG1315" s="1035"/>
      <c r="DH1315" s="1035"/>
      <c r="DI1315" s="1035"/>
      <c r="DJ1315" s="1035"/>
      <c r="DK1315" s="1035"/>
      <c r="DL1315" s="1035"/>
    </row>
    <row r="1316" spans="27:116">
      <c r="AA1316" s="1035"/>
      <c r="AB1316" s="1035"/>
      <c r="AC1316" s="1035"/>
      <c r="AD1316" s="1035"/>
      <c r="AE1316" s="1035"/>
      <c r="AF1316" s="1035"/>
      <c r="AG1316" s="1035"/>
      <c r="AH1316" s="1035"/>
      <c r="AN1316" s="1035"/>
      <c r="AV1316" s="1035"/>
      <c r="BD1316" s="1035"/>
      <c r="BS1316" s="1064"/>
      <c r="BT1316" s="1035"/>
      <c r="CG1316" s="612"/>
      <c r="CI1316" s="1035"/>
      <c r="DB1316" s="1035"/>
      <c r="DC1316" s="1035"/>
      <c r="DG1316" s="1035"/>
      <c r="DH1316" s="1035"/>
      <c r="DI1316" s="1035"/>
      <c r="DJ1316" s="1035"/>
      <c r="DK1316" s="1035"/>
      <c r="DL1316" s="1035"/>
    </row>
    <row r="1317" spans="27:116">
      <c r="AA1317" s="1035"/>
      <c r="AB1317" s="1035"/>
      <c r="AC1317" s="1035"/>
      <c r="AD1317" s="1035"/>
      <c r="AE1317" s="1035"/>
      <c r="AF1317" s="1035"/>
      <c r="AG1317" s="1035"/>
      <c r="AH1317" s="1035"/>
      <c r="AN1317" s="1035"/>
      <c r="AV1317" s="1035"/>
      <c r="BD1317" s="1035"/>
      <c r="BS1317" s="1064"/>
      <c r="BT1317" s="1035"/>
      <c r="CG1317" s="612"/>
      <c r="CI1317" s="1035"/>
      <c r="DB1317" s="1035"/>
      <c r="DC1317" s="1035"/>
      <c r="DG1317" s="1035"/>
      <c r="DH1317" s="1035"/>
      <c r="DI1317" s="1035"/>
      <c r="DJ1317" s="1035"/>
      <c r="DK1317" s="1035"/>
      <c r="DL1317" s="1035"/>
    </row>
    <row r="1318" spans="27:116">
      <c r="AA1318" s="1035"/>
      <c r="AB1318" s="1035"/>
      <c r="AC1318" s="1035"/>
      <c r="AD1318" s="1035"/>
      <c r="AE1318" s="1035"/>
      <c r="AF1318" s="1035"/>
      <c r="AG1318" s="1035"/>
      <c r="AH1318" s="1035"/>
      <c r="AN1318" s="1035"/>
      <c r="AV1318" s="1035"/>
      <c r="BD1318" s="1035"/>
      <c r="BS1318" s="1064"/>
      <c r="BT1318" s="1035"/>
      <c r="CG1318" s="612"/>
      <c r="CI1318" s="1035"/>
      <c r="DB1318" s="1035"/>
      <c r="DC1318" s="1035"/>
      <c r="DG1318" s="1035"/>
      <c r="DH1318" s="1035"/>
      <c r="DI1318" s="1035"/>
      <c r="DJ1318" s="1035"/>
      <c r="DK1318" s="1035"/>
      <c r="DL1318" s="1035"/>
    </row>
    <row r="1319" spans="27:116">
      <c r="AA1319" s="1035"/>
      <c r="AB1319" s="1035"/>
      <c r="AC1319" s="1035"/>
      <c r="AD1319" s="1035"/>
      <c r="AE1319" s="1035"/>
      <c r="AF1319" s="1035"/>
      <c r="AG1319" s="1035"/>
      <c r="AH1319" s="1035"/>
      <c r="AN1319" s="1035"/>
      <c r="AV1319" s="1035"/>
      <c r="BD1319" s="1035"/>
      <c r="BS1319" s="1064"/>
      <c r="BT1319" s="1035"/>
      <c r="CG1319" s="612"/>
      <c r="CI1319" s="1035"/>
      <c r="DB1319" s="1035"/>
      <c r="DC1319" s="1035"/>
      <c r="DG1319" s="1035"/>
      <c r="DH1319" s="1035"/>
      <c r="DI1319" s="1035"/>
      <c r="DJ1319" s="1035"/>
      <c r="DK1319" s="1035"/>
      <c r="DL1319" s="1035"/>
    </row>
    <row r="1320" spans="27:116">
      <c r="AA1320" s="1035"/>
      <c r="AB1320" s="1035"/>
      <c r="AC1320" s="1035"/>
      <c r="AD1320" s="1035"/>
      <c r="AE1320" s="1035"/>
      <c r="AF1320" s="1035"/>
      <c r="AG1320" s="1035"/>
      <c r="AH1320" s="1035"/>
      <c r="AN1320" s="1035"/>
      <c r="AV1320" s="1035"/>
      <c r="BD1320" s="1035"/>
      <c r="BS1320" s="1064"/>
      <c r="BT1320" s="1035"/>
      <c r="CG1320" s="612"/>
      <c r="CI1320" s="1035"/>
      <c r="DB1320" s="1035"/>
      <c r="DC1320" s="1035"/>
      <c r="DG1320" s="1035"/>
      <c r="DH1320" s="1035"/>
      <c r="DI1320" s="1035"/>
      <c r="DJ1320" s="1035"/>
      <c r="DK1320" s="1035"/>
      <c r="DL1320" s="1035"/>
    </row>
    <row r="1321" spans="27:116">
      <c r="AA1321" s="1035"/>
      <c r="AB1321" s="1035"/>
      <c r="AC1321" s="1035"/>
      <c r="AD1321" s="1035"/>
      <c r="AE1321" s="1035"/>
      <c r="AF1321" s="1035"/>
      <c r="AG1321" s="1035"/>
      <c r="AH1321" s="1035"/>
      <c r="AN1321" s="1035"/>
      <c r="AV1321" s="1035"/>
      <c r="BD1321" s="1035"/>
      <c r="BS1321" s="1064"/>
      <c r="BT1321" s="1035"/>
      <c r="CG1321" s="612"/>
      <c r="CI1321" s="1035"/>
      <c r="DB1321" s="1035"/>
      <c r="DC1321" s="1035"/>
      <c r="DG1321" s="1035"/>
      <c r="DH1321" s="1035"/>
      <c r="DI1321" s="1035"/>
      <c r="DJ1321" s="1035"/>
      <c r="DK1321" s="1035"/>
      <c r="DL1321" s="1035"/>
    </row>
    <row r="1322" spans="27:116">
      <c r="AA1322" s="1035"/>
      <c r="AB1322" s="1035"/>
      <c r="AC1322" s="1035"/>
      <c r="AD1322" s="1035"/>
      <c r="AE1322" s="1035"/>
      <c r="AF1322" s="1035"/>
      <c r="AG1322" s="1035"/>
      <c r="AH1322" s="1035"/>
      <c r="AN1322" s="1035"/>
      <c r="AV1322" s="1035"/>
      <c r="BD1322" s="1035"/>
      <c r="BS1322" s="1064"/>
      <c r="BT1322" s="1035"/>
      <c r="CG1322" s="612"/>
      <c r="CI1322" s="1035"/>
      <c r="DB1322" s="1035"/>
      <c r="DC1322" s="1035"/>
      <c r="DG1322" s="1035"/>
      <c r="DH1322" s="1035"/>
      <c r="DI1322" s="1035"/>
      <c r="DJ1322" s="1035"/>
      <c r="DK1322" s="1035"/>
      <c r="DL1322" s="1035"/>
    </row>
    <row r="1323" spans="27:116">
      <c r="AA1323" s="1035"/>
      <c r="AB1323" s="1035"/>
      <c r="AC1323" s="1035"/>
      <c r="AD1323" s="1035"/>
      <c r="AE1323" s="1035"/>
      <c r="AF1323" s="1035"/>
      <c r="AG1323" s="1035"/>
      <c r="AH1323" s="1035"/>
      <c r="AN1323" s="1035"/>
      <c r="AV1323" s="1035"/>
      <c r="BD1323" s="1035"/>
      <c r="BS1323" s="1064"/>
      <c r="BT1323" s="1035"/>
      <c r="CG1323" s="612"/>
      <c r="CI1323" s="1035"/>
      <c r="DB1323" s="1035"/>
      <c r="DC1323" s="1035"/>
      <c r="DG1323" s="1035"/>
      <c r="DH1323" s="1035"/>
      <c r="DI1323" s="1035"/>
      <c r="DJ1323" s="1035"/>
      <c r="DK1323" s="1035"/>
      <c r="DL1323" s="1035"/>
    </row>
    <row r="1324" spans="27:116">
      <c r="AA1324" s="1035"/>
      <c r="AB1324" s="1035"/>
      <c r="AC1324" s="1035"/>
      <c r="AD1324" s="1035"/>
      <c r="AE1324" s="1035"/>
      <c r="AF1324" s="1035"/>
      <c r="AG1324" s="1035"/>
      <c r="AH1324" s="1035"/>
      <c r="AN1324" s="1035"/>
      <c r="AV1324" s="1035"/>
      <c r="BD1324" s="1035"/>
      <c r="BS1324" s="1064"/>
      <c r="BT1324" s="1035"/>
      <c r="CG1324" s="612"/>
      <c r="CI1324" s="1035"/>
      <c r="DB1324" s="1035"/>
      <c r="DC1324" s="1035"/>
      <c r="DG1324" s="1035"/>
      <c r="DH1324" s="1035"/>
      <c r="DI1324" s="1035"/>
      <c r="DJ1324" s="1035"/>
      <c r="DK1324" s="1035"/>
      <c r="DL1324" s="1035"/>
    </row>
    <row r="1325" spans="27:116">
      <c r="AA1325" s="1035"/>
      <c r="AB1325" s="1035"/>
      <c r="AC1325" s="1035"/>
      <c r="AD1325" s="1035"/>
      <c r="AE1325" s="1035"/>
      <c r="AF1325" s="1035"/>
      <c r="AG1325" s="1035"/>
      <c r="AH1325" s="1035"/>
      <c r="AN1325" s="1035"/>
      <c r="AV1325" s="1035"/>
      <c r="BD1325" s="1035"/>
      <c r="BS1325" s="1064"/>
      <c r="BT1325" s="1035"/>
      <c r="CG1325" s="612"/>
      <c r="CI1325" s="1035"/>
      <c r="DB1325" s="1035"/>
      <c r="DC1325" s="1035"/>
      <c r="DG1325" s="1035"/>
      <c r="DH1325" s="1035"/>
      <c r="DI1325" s="1035"/>
      <c r="DJ1325" s="1035"/>
      <c r="DK1325" s="1035"/>
      <c r="DL1325" s="1035"/>
    </row>
    <row r="1326" spans="27:116">
      <c r="AA1326" s="1035"/>
      <c r="AB1326" s="1035"/>
      <c r="AC1326" s="1035"/>
      <c r="AD1326" s="1035"/>
      <c r="AE1326" s="1035"/>
      <c r="AF1326" s="1035"/>
      <c r="AG1326" s="1035"/>
      <c r="AH1326" s="1035"/>
      <c r="AN1326" s="1035"/>
      <c r="AV1326" s="1035"/>
      <c r="BD1326" s="1035"/>
      <c r="BS1326" s="1064"/>
      <c r="BT1326" s="1035"/>
      <c r="CG1326" s="612"/>
      <c r="CI1326" s="1035"/>
      <c r="DB1326" s="1035"/>
      <c r="DC1326" s="1035"/>
      <c r="DG1326" s="1035"/>
      <c r="DH1326" s="1035"/>
      <c r="DI1326" s="1035"/>
      <c r="DJ1326" s="1035"/>
      <c r="DK1326" s="1035"/>
      <c r="DL1326" s="1035"/>
    </row>
    <row r="1327" spans="27:116">
      <c r="AA1327" s="1035"/>
      <c r="AB1327" s="1035"/>
      <c r="AC1327" s="1035"/>
      <c r="AD1327" s="1035"/>
      <c r="AE1327" s="1035"/>
      <c r="AF1327" s="1035"/>
      <c r="AG1327" s="1035"/>
      <c r="AH1327" s="1035"/>
      <c r="AN1327" s="1035"/>
      <c r="AV1327" s="1035"/>
      <c r="BD1327" s="1035"/>
      <c r="BS1327" s="1064"/>
      <c r="BT1327" s="1035"/>
      <c r="CG1327" s="612"/>
      <c r="CI1327" s="1035"/>
      <c r="DB1327" s="1035"/>
      <c r="DC1327" s="1035"/>
      <c r="DG1327" s="1035"/>
      <c r="DH1327" s="1035"/>
      <c r="DI1327" s="1035"/>
      <c r="DJ1327" s="1035"/>
      <c r="DK1327" s="1035"/>
      <c r="DL1327" s="1035"/>
    </row>
    <row r="1328" spans="27:116">
      <c r="AA1328" s="1035"/>
      <c r="AB1328" s="1035"/>
      <c r="AC1328" s="1035"/>
      <c r="AD1328" s="1035"/>
      <c r="AE1328" s="1035"/>
      <c r="AF1328" s="1035"/>
      <c r="AG1328" s="1035"/>
      <c r="AH1328" s="1035"/>
      <c r="AN1328" s="1035"/>
      <c r="AV1328" s="1035"/>
      <c r="BD1328" s="1035"/>
      <c r="BS1328" s="1064"/>
      <c r="BT1328" s="1035"/>
      <c r="CG1328" s="612"/>
      <c r="CI1328" s="1035"/>
      <c r="DB1328" s="1035"/>
      <c r="DC1328" s="1035"/>
      <c r="DG1328" s="1035"/>
      <c r="DH1328" s="1035"/>
      <c r="DI1328" s="1035"/>
      <c r="DJ1328" s="1035"/>
      <c r="DK1328" s="1035"/>
      <c r="DL1328" s="1035"/>
    </row>
    <row r="1329" spans="27:116">
      <c r="AA1329" s="1035"/>
      <c r="AB1329" s="1035"/>
      <c r="AC1329" s="1035"/>
      <c r="AD1329" s="1035"/>
      <c r="AE1329" s="1035"/>
      <c r="AF1329" s="1035"/>
      <c r="AG1329" s="1035"/>
      <c r="AH1329" s="1035"/>
      <c r="AN1329" s="1035"/>
      <c r="AV1329" s="1035"/>
      <c r="BD1329" s="1035"/>
      <c r="BS1329" s="1064"/>
      <c r="BT1329" s="1035"/>
      <c r="CG1329" s="612"/>
      <c r="CI1329" s="1035"/>
      <c r="DB1329" s="1035"/>
      <c r="DC1329" s="1035"/>
      <c r="DG1329" s="1035"/>
      <c r="DH1329" s="1035"/>
      <c r="DI1329" s="1035"/>
      <c r="DJ1329" s="1035"/>
      <c r="DK1329" s="1035"/>
      <c r="DL1329" s="1035"/>
    </row>
    <row r="1330" spans="27:116">
      <c r="AA1330" s="1035"/>
      <c r="AB1330" s="1035"/>
      <c r="AC1330" s="1035"/>
      <c r="AD1330" s="1035"/>
      <c r="AE1330" s="1035"/>
      <c r="AF1330" s="1035"/>
      <c r="AG1330" s="1035"/>
      <c r="AH1330" s="1035"/>
      <c r="AN1330" s="1035"/>
      <c r="AV1330" s="1035"/>
      <c r="BD1330" s="1035"/>
      <c r="BS1330" s="1064"/>
      <c r="BT1330" s="1035"/>
      <c r="CG1330" s="612"/>
      <c r="CI1330" s="1035"/>
      <c r="DB1330" s="1035"/>
      <c r="DC1330" s="1035"/>
      <c r="DG1330" s="1035"/>
      <c r="DH1330" s="1035"/>
      <c r="DI1330" s="1035"/>
      <c r="DJ1330" s="1035"/>
      <c r="DK1330" s="1035"/>
      <c r="DL1330" s="1035"/>
    </row>
    <row r="1331" spans="27:116">
      <c r="AA1331" s="1035"/>
      <c r="AB1331" s="1035"/>
      <c r="AC1331" s="1035"/>
      <c r="AD1331" s="1035"/>
      <c r="AE1331" s="1035"/>
      <c r="AF1331" s="1035"/>
      <c r="AG1331" s="1035"/>
      <c r="AH1331" s="1035"/>
      <c r="AN1331" s="1035"/>
      <c r="AV1331" s="1035"/>
      <c r="BD1331" s="1035"/>
      <c r="BS1331" s="1064"/>
      <c r="BT1331" s="1035"/>
      <c r="CG1331" s="612"/>
      <c r="CI1331" s="1035"/>
      <c r="DB1331" s="1035"/>
      <c r="DC1331" s="1035"/>
      <c r="DG1331" s="1035"/>
      <c r="DH1331" s="1035"/>
      <c r="DI1331" s="1035"/>
      <c r="DJ1331" s="1035"/>
      <c r="DK1331" s="1035"/>
      <c r="DL1331" s="1035"/>
    </row>
    <row r="1332" spans="27:116">
      <c r="AA1332" s="1035"/>
      <c r="AB1332" s="1035"/>
      <c r="AC1332" s="1035"/>
      <c r="AD1332" s="1035"/>
      <c r="AE1332" s="1035"/>
      <c r="AF1332" s="1035"/>
      <c r="AG1332" s="1035"/>
      <c r="AH1332" s="1035"/>
      <c r="AN1332" s="1035"/>
      <c r="AV1332" s="1035"/>
      <c r="BD1332" s="1035"/>
      <c r="BS1332" s="1064"/>
      <c r="BT1332" s="1035"/>
      <c r="CG1332" s="612"/>
      <c r="CI1332" s="1035"/>
      <c r="DB1332" s="1035"/>
      <c r="DC1332" s="1035"/>
      <c r="DG1332" s="1035"/>
      <c r="DH1332" s="1035"/>
      <c r="DI1332" s="1035"/>
      <c r="DJ1332" s="1035"/>
      <c r="DK1332" s="1035"/>
      <c r="DL1332" s="1035"/>
    </row>
    <row r="1333" spans="27:116">
      <c r="AA1333" s="1035"/>
      <c r="AB1333" s="1035"/>
      <c r="AC1333" s="1035"/>
      <c r="AD1333" s="1035"/>
      <c r="AE1333" s="1035"/>
      <c r="AF1333" s="1035"/>
      <c r="AG1333" s="1035"/>
      <c r="AH1333" s="1035"/>
      <c r="AN1333" s="1035"/>
      <c r="AV1333" s="1035"/>
      <c r="BD1333" s="1035"/>
      <c r="BS1333" s="1064"/>
      <c r="BT1333" s="1035"/>
      <c r="CG1333" s="612"/>
      <c r="CI1333" s="1035"/>
      <c r="DB1333" s="1035"/>
      <c r="DC1333" s="1035"/>
      <c r="DG1333" s="1035"/>
      <c r="DH1333" s="1035"/>
      <c r="DI1333" s="1035"/>
      <c r="DJ1333" s="1035"/>
      <c r="DK1333" s="1035"/>
      <c r="DL1333" s="1035"/>
    </row>
    <row r="1334" spans="27:116">
      <c r="AA1334" s="1035"/>
      <c r="AB1334" s="1035"/>
      <c r="AC1334" s="1035"/>
      <c r="AD1334" s="1035"/>
      <c r="AE1334" s="1035"/>
      <c r="AF1334" s="1035"/>
      <c r="AG1334" s="1035"/>
      <c r="AH1334" s="1035"/>
      <c r="AN1334" s="1035"/>
      <c r="AV1334" s="1035"/>
      <c r="BD1334" s="1035"/>
      <c r="BS1334" s="1064"/>
      <c r="BT1334" s="1035"/>
      <c r="CG1334" s="612"/>
      <c r="CI1334" s="1035"/>
      <c r="DB1334" s="1035"/>
      <c r="DC1334" s="1035"/>
      <c r="DG1334" s="1035"/>
      <c r="DH1334" s="1035"/>
      <c r="DI1334" s="1035"/>
      <c r="DJ1334" s="1035"/>
      <c r="DK1334" s="1035"/>
      <c r="DL1334" s="1035"/>
    </row>
    <row r="1335" spans="27:116">
      <c r="AA1335" s="1035"/>
      <c r="AB1335" s="1035"/>
      <c r="AC1335" s="1035"/>
      <c r="AD1335" s="1035"/>
      <c r="AE1335" s="1035"/>
      <c r="AF1335" s="1035"/>
      <c r="AG1335" s="1035"/>
      <c r="AH1335" s="1035"/>
      <c r="AN1335" s="1035"/>
      <c r="AV1335" s="1035"/>
      <c r="BD1335" s="1035"/>
      <c r="BS1335" s="1064"/>
      <c r="BT1335" s="1035"/>
      <c r="CG1335" s="612"/>
      <c r="CI1335" s="1035"/>
      <c r="DB1335" s="1035"/>
      <c r="DC1335" s="1035"/>
      <c r="DG1335" s="1035"/>
      <c r="DH1335" s="1035"/>
      <c r="DI1335" s="1035"/>
      <c r="DJ1335" s="1035"/>
      <c r="DK1335" s="1035"/>
      <c r="DL1335" s="1035"/>
    </row>
    <row r="1336" spans="27:116">
      <c r="AA1336" s="1035"/>
      <c r="AB1336" s="1035"/>
      <c r="AC1336" s="1035"/>
      <c r="AD1336" s="1035"/>
      <c r="AE1336" s="1035"/>
      <c r="AF1336" s="1035"/>
      <c r="AG1336" s="1035"/>
      <c r="AH1336" s="1035"/>
      <c r="AN1336" s="1035"/>
      <c r="AV1336" s="1035"/>
      <c r="BD1336" s="1035"/>
      <c r="BS1336" s="1064"/>
      <c r="BT1336" s="1035"/>
      <c r="CG1336" s="612"/>
      <c r="CI1336" s="1035"/>
      <c r="DB1336" s="1035"/>
      <c r="DC1336" s="1035"/>
      <c r="DG1336" s="1035"/>
      <c r="DH1336" s="1035"/>
      <c r="DI1336" s="1035"/>
      <c r="DJ1336" s="1035"/>
      <c r="DK1336" s="1035"/>
      <c r="DL1336" s="1035"/>
    </row>
    <row r="1337" spans="27:116">
      <c r="AA1337" s="1035"/>
      <c r="AB1337" s="1035"/>
      <c r="AC1337" s="1035"/>
      <c r="AD1337" s="1035"/>
      <c r="AE1337" s="1035"/>
      <c r="AF1337" s="1035"/>
      <c r="AG1337" s="1035"/>
      <c r="AH1337" s="1035"/>
      <c r="AN1337" s="1035"/>
      <c r="AV1337" s="1035"/>
      <c r="BD1337" s="1035"/>
      <c r="BS1337" s="1064"/>
      <c r="BT1337" s="1035"/>
      <c r="CG1337" s="612"/>
      <c r="CI1337" s="1035"/>
      <c r="DB1337" s="1035"/>
      <c r="DC1337" s="1035"/>
      <c r="DG1337" s="1035"/>
      <c r="DH1337" s="1035"/>
      <c r="DI1337" s="1035"/>
      <c r="DJ1337" s="1035"/>
      <c r="DK1337" s="1035"/>
      <c r="DL1337" s="1035"/>
    </row>
    <row r="1338" spans="27:116">
      <c r="AA1338" s="1035"/>
      <c r="AB1338" s="1035"/>
      <c r="AC1338" s="1035"/>
      <c r="AD1338" s="1035"/>
      <c r="AE1338" s="1035"/>
      <c r="AF1338" s="1035"/>
      <c r="AG1338" s="1035"/>
      <c r="AH1338" s="1035"/>
      <c r="AN1338" s="1035"/>
      <c r="AV1338" s="1035"/>
      <c r="BD1338" s="1035"/>
      <c r="BS1338" s="1064"/>
      <c r="BT1338" s="1035"/>
      <c r="CG1338" s="612"/>
      <c r="CI1338" s="1035"/>
      <c r="DB1338" s="1035"/>
      <c r="DC1338" s="1035"/>
      <c r="DG1338" s="1035"/>
      <c r="DH1338" s="1035"/>
      <c r="DI1338" s="1035"/>
      <c r="DJ1338" s="1035"/>
      <c r="DK1338" s="1035"/>
      <c r="DL1338" s="1035"/>
    </row>
    <row r="1339" spans="27:116">
      <c r="AA1339" s="1035"/>
      <c r="AB1339" s="1035"/>
      <c r="AC1339" s="1035"/>
      <c r="AD1339" s="1035"/>
      <c r="AE1339" s="1035"/>
      <c r="AF1339" s="1035"/>
      <c r="AG1339" s="1035"/>
      <c r="AH1339" s="1035"/>
      <c r="AN1339" s="1035"/>
      <c r="AV1339" s="1035"/>
      <c r="BD1339" s="1035"/>
      <c r="BS1339" s="1064"/>
      <c r="BT1339" s="1035"/>
      <c r="CG1339" s="612"/>
      <c r="CI1339" s="1035"/>
      <c r="DB1339" s="1035"/>
      <c r="DC1339" s="1035"/>
      <c r="DG1339" s="1035"/>
      <c r="DH1339" s="1035"/>
      <c r="DI1339" s="1035"/>
      <c r="DJ1339" s="1035"/>
      <c r="DK1339" s="1035"/>
      <c r="DL1339" s="1035"/>
    </row>
    <row r="1340" spans="27:116">
      <c r="AA1340" s="1035"/>
      <c r="AB1340" s="1035"/>
      <c r="AC1340" s="1035"/>
      <c r="AD1340" s="1035"/>
      <c r="AE1340" s="1035"/>
      <c r="AF1340" s="1035"/>
      <c r="AG1340" s="1035"/>
      <c r="AH1340" s="1035"/>
      <c r="AN1340" s="1035"/>
      <c r="AV1340" s="1035"/>
      <c r="BD1340" s="1035"/>
      <c r="BS1340" s="1064"/>
      <c r="BT1340" s="1035"/>
      <c r="CG1340" s="612"/>
      <c r="CI1340" s="1035"/>
      <c r="DB1340" s="1035"/>
      <c r="DC1340" s="1035"/>
      <c r="DG1340" s="1035"/>
      <c r="DH1340" s="1035"/>
      <c r="DI1340" s="1035"/>
      <c r="DJ1340" s="1035"/>
      <c r="DK1340" s="1035"/>
      <c r="DL1340" s="1035"/>
    </row>
    <row r="1341" spans="27:116">
      <c r="AA1341" s="1035"/>
      <c r="AB1341" s="1035"/>
      <c r="AC1341" s="1035"/>
      <c r="AD1341" s="1035"/>
      <c r="AE1341" s="1035"/>
      <c r="AF1341" s="1035"/>
      <c r="AG1341" s="1035"/>
      <c r="AH1341" s="1035"/>
      <c r="AN1341" s="1035"/>
      <c r="AV1341" s="1035"/>
      <c r="BD1341" s="1035"/>
      <c r="BS1341" s="1064"/>
      <c r="BT1341" s="1035"/>
      <c r="CG1341" s="612"/>
      <c r="CI1341" s="1035"/>
      <c r="DB1341" s="1035"/>
      <c r="DC1341" s="1035"/>
      <c r="DG1341" s="1035"/>
      <c r="DH1341" s="1035"/>
      <c r="DI1341" s="1035"/>
      <c r="DJ1341" s="1035"/>
      <c r="DK1341" s="1035"/>
      <c r="DL1341" s="1035"/>
    </row>
    <row r="1342" spans="27:116">
      <c r="AA1342" s="1035"/>
      <c r="AB1342" s="1035"/>
      <c r="AC1342" s="1035"/>
      <c r="AD1342" s="1035"/>
      <c r="AE1342" s="1035"/>
      <c r="AF1342" s="1035"/>
      <c r="AG1342" s="1035"/>
      <c r="AH1342" s="1035"/>
      <c r="AN1342" s="1035"/>
      <c r="AV1342" s="1035"/>
      <c r="BD1342" s="1035"/>
      <c r="BS1342" s="1064"/>
      <c r="BT1342" s="1035"/>
      <c r="CG1342" s="612"/>
      <c r="CI1342" s="1035"/>
      <c r="DB1342" s="1035"/>
      <c r="DC1342" s="1035"/>
      <c r="DG1342" s="1035"/>
      <c r="DH1342" s="1035"/>
      <c r="DI1342" s="1035"/>
      <c r="DJ1342" s="1035"/>
      <c r="DK1342" s="1035"/>
      <c r="DL1342" s="1035"/>
    </row>
    <row r="1343" spans="27:116">
      <c r="AA1343" s="1035"/>
      <c r="AB1343" s="1035"/>
      <c r="AC1343" s="1035"/>
      <c r="AD1343" s="1035"/>
      <c r="AE1343" s="1035"/>
      <c r="AF1343" s="1035"/>
      <c r="AG1343" s="1035"/>
      <c r="AH1343" s="1035"/>
      <c r="AN1343" s="1035"/>
      <c r="AV1343" s="1035"/>
      <c r="BD1343" s="1035"/>
      <c r="BS1343" s="1064"/>
      <c r="BT1343" s="1035"/>
      <c r="CG1343" s="612"/>
      <c r="CI1343" s="1035"/>
      <c r="DB1343" s="1035"/>
      <c r="DC1343" s="1035"/>
      <c r="DG1343" s="1035"/>
      <c r="DH1343" s="1035"/>
      <c r="DI1343" s="1035"/>
      <c r="DJ1343" s="1035"/>
      <c r="DK1343" s="1035"/>
      <c r="DL1343" s="1035"/>
    </row>
    <row r="1344" spans="27:116">
      <c r="AA1344" s="1035"/>
      <c r="AB1344" s="1035"/>
      <c r="AC1344" s="1035"/>
      <c r="AD1344" s="1035"/>
      <c r="AE1344" s="1035"/>
      <c r="AF1344" s="1035"/>
      <c r="AG1344" s="1035"/>
      <c r="AH1344" s="1035"/>
      <c r="AN1344" s="1035"/>
      <c r="AV1344" s="1035"/>
      <c r="BD1344" s="1035"/>
      <c r="BS1344" s="1064"/>
      <c r="BT1344" s="1035"/>
      <c r="CG1344" s="612"/>
      <c r="CI1344" s="1035"/>
      <c r="DB1344" s="1035"/>
      <c r="DC1344" s="1035"/>
      <c r="DG1344" s="1035"/>
      <c r="DH1344" s="1035"/>
      <c r="DI1344" s="1035"/>
      <c r="DJ1344" s="1035"/>
      <c r="DK1344" s="1035"/>
      <c r="DL1344" s="1035"/>
    </row>
    <row r="1345" spans="27:116">
      <c r="AA1345" s="1035"/>
      <c r="AB1345" s="1035"/>
      <c r="AC1345" s="1035"/>
      <c r="AD1345" s="1035"/>
      <c r="AE1345" s="1035"/>
      <c r="AF1345" s="1035"/>
      <c r="AG1345" s="1035"/>
      <c r="AH1345" s="1035"/>
      <c r="AN1345" s="1035"/>
      <c r="AV1345" s="1035"/>
      <c r="BD1345" s="1035"/>
      <c r="BS1345" s="1064"/>
      <c r="BT1345" s="1035"/>
      <c r="CG1345" s="612"/>
      <c r="CI1345" s="1035"/>
      <c r="DB1345" s="1035"/>
      <c r="DC1345" s="1035"/>
      <c r="DG1345" s="1035"/>
      <c r="DH1345" s="1035"/>
      <c r="DI1345" s="1035"/>
      <c r="DJ1345" s="1035"/>
      <c r="DK1345" s="1035"/>
      <c r="DL1345" s="1035"/>
    </row>
    <row r="1346" spans="27:116">
      <c r="AA1346" s="1035"/>
      <c r="AB1346" s="1035"/>
      <c r="AC1346" s="1035"/>
      <c r="AD1346" s="1035"/>
      <c r="AE1346" s="1035"/>
      <c r="AF1346" s="1035"/>
      <c r="AG1346" s="1035"/>
      <c r="AH1346" s="1035"/>
      <c r="AN1346" s="1035"/>
      <c r="AV1346" s="1035"/>
      <c r="BD1346" s="1035"/>
      <c r="BS1346" s="1064"/>
      <c r="BT1346" s="1035"/>
      <c r="CG1346" s="612"/>
      <c r="CI1346" s="1035"/>
      <c r="DB1346" s="1035"/>
      <c r="DC1346" s="1035"/>
      <c r="DG1346" s="1035"/>
      <c r="DH1346" s="1035"/>
      <c r="DI1346" s="1035"/>
      <c r="DJ1346" s="1035"/>
      <c r="DK1346" s="1035"/>
      <c r="DL1346" s="1035"/>
    </row>
    <row r="1347" spans="27:116">
      <c r="AA1347" s="1035"/>
      <c r="AB1347" s="1035"/>
      <c r="AC1347" s="1035"/>
      <c r="AD1347" s="1035"/>
      <c r="AE1347" s="1035"/>
      <c r="AF1347" s="1035"/>
      <c r="AG1347" s="1035"/>
      <c r="AH1347" s="1035"/>
      <c r="AN1347" s="1035"/>
      <c r="AV1347" s="1035"/>
      <c r="BD1347" s="1035"/>
      <c r="BS1347" s="1064"/>
      <c r="BT1347" s="1035"/>
      <c r="CG1347" s="612"/>
      <c r="CI1347" s="1035"/>
      <c r="DB1347" s="1035"/>
      <c r="DC1347" s="1035"/>
      <c r="DG1347" s="1035"/>
      <c r="DH1347" s="1035"/>
      <c r="DI1347" s="1035"/>
      <c r="DJ1347" s="1035"/>
      <c r="DK1347" s="1035"/>
      <c r="DL1347" s="1035"/>
    </row>
    <row r="1348" spans="27:116">
      <c r="AA1348" s="1035"/>
      <c r="AB1348" s="1035"/>
      <c r="AC1348" s="1035"/>
      <c r="AD1348" s="1035"/>
      <c r="AE1348" s="1035"/>
      <c r="AF1348" s="1035"/>
      <c r="AG1348" s="1035"/>
      <c r="AH1348" s="1035"/>
      <c r="AN1348" s="1035"/>
      <c r="AV1348" s="1035"/>
      <c r="BD1348" s="1035"/>
      <c r="BS1348" s="1064"/>
      <c r="BT1348" s="1035"/>
      <c r="CG1348" s="612"/>
      <c r="CI1348" s="1035"/>
      <c r="DB1348" s="1035"/>
      <c r="DC1348" s="1035"/>
      <c r="DG1348" s="1035"/>
      <c r="DH1348" s="1035"/>
      <c r="DI1348" s="1035"/>
      <c r="DJ1348" s="1035"/>
      <c r="DK1348" s="1035"/>
      <c r="DL1348" s="1035"/>
    </row>
    <row r="1349" spans="27:116">
      <c r="AA1349" s="1035"/>
      <c r="AB1349" s="1035"/>
      <c r="AC1349" s="1035"/>
      <c r="AD1349" s="1035"/>
      <c r="AE1349" s="1035"/>
      <c r="AF1349" s="1035"/>
      <c r="AG1349" s="1035"/>
      <c r="AH1349" s="1035"/>
      <c r="AN1349" s="1035"/>
      <c r="AV1349" s="1035"/>
      <c r="BD1349" s="1035"/>
      <c r="BS1349" s="1064"/>
      <c r="BT1349" s="1035"/>
      <c r="CG1349" s="612"/>
      <c r="CI1349" s="1035"/>
      <c r="DB1349" s="1035"/>
      <c r="DC1349" s="1035"/>
      <c r="DG1349" s="1035"/>
      <c r="DH1349" s="1035"/>
      <c r="DI1349" s="1035"/>
      <c r="DJ1349" s="1035"/>
      <c r="DK1349" s="1035"/>
      <c r="DL1349" s="1035"/>
    </row>
    <row r="1350" spans="27:116">
      <c r="AA1350" s="1035"/>
      <c r="AB1350" s="1035"/>
      <c r="AC1350" s="1035"/>
      <c r="AD1350" s="1035"/>
      <c r="AE1350" s="1035"/>
      <c r="AF1350" s="1035"/>
      <c r="AG1350" s="1035"/>
      <c r="AH1350" s="1035"/>
      <c r="AN1350" s="1035"/>
      <c r="AV1350" s="1035"/>
      <c r="BD1350" s="1035"/>
      <c r="BS1350" s="1064"/>
      <c r="BT1350" s="1035"/>
      <c r="CG1350" s="612"/>
      <c r="CI1350" s="1035"/>
      <c r="DB1350" s="1035"/>
      <c r="DC1350" s="1035"/>
      <c r="DG1350" s="1035"/>
      <c r="DH1350" s="1035"/>
      <c r="DI1350" s="1035"/>
      <c r="DJ1350" s="1035"/>
      <c r="DK1350" s="1035"/>
      <c r="DL1350" s="1035"/>
    </row>
    <row r="1351" spans="27:116">
      <c r="AA1351" s="1035"/>
      <c r="AB1351" s="1035"/>
      <c r="AC1351" s="1035"/>
      <c r="AD1351" s="1035"/>
      <c r="AE1351" s="1035"/>
      <c r="AF1351" s="1035"/>
      <c r="AG1351" s="1035"/>
      <c r="AH1351" s="1035"/>
      <c r="AN1351" s="1035"/>
      <c r="AV1351" s="1035"/>
      <c r="BD1351" s="1035"/>
      <c r="BS1351" s="1064"/>
      <c r="BT1351" s="1035"/>
      <c r="CG1351" s="612"/>
      <c r="CI1351" s="1035"/>
      <c r="DB1351" s="1035"/>
      <c r="DC1351" s="1035"/>
      <c r="DG1351" s="1035"/>
      <c r="DH1351" s="1035"/>
      <c r="DI1351" s="1035"/>
      <c r="DJ1351" s="1035"/>
      <c r="DK1351" s="1035"/>
      <c r="DL1351" s="1035"/>
    </row>
    <row r="1352" spans="27:116">
      <c r="AA1352" s="1035"/>
      <c r="AB1352" s="1035"/>
      <c r="AC1352" s="1035"/>
      <c r="AD1352" s="1035"/>
      <c r="AE1352" s="1035"/>
      <c r="AF1352" s="1035"/>
      <c r="AG1352" s="1035"/>
      <c r="AH1352" s="1035"/>
      <c r="AN1352" s="1035"/>
      <c r="AV1352" s="1035"/>
      <c r="BD1352" s="1035"/>
      <c r="BS1352" s="1064"/>
      <c r="BT1352" s="1035"/>
      <c r="CG1352" s="612"/>
      <c r="CI1352" s="1035"/>
      <c r="DB1352" s="1035"/>
      <c r="DC1352" s="1035"/>
      <c r="DG1352" s="1035"/>
      <c r="DH1352" s="1035"/>
      <c r="DI1352" s="1035"/>
      <c r="DJ1352" s="1035"/>
      <c r="DK1352" s="1035"/>
      <c r="DL1352" s="1035"/>
    </row>
    <row r="1353" spans="27:116">
      <c r="AA1353" s="1035"/>
      <c r="AB1353" s="1035"/>
      <c r="AC1353" s="1035"/>
      <c r="AD1353" s="1035"/>
      <c r="AE1353" s="1035"/>
      <c r="AF1353" s="1035"/>
      <c r="AG1353" s="1035"/>
      <c r="AH1353" s="1035"/>
      <c r="AN1353" s="1035"/>
      <c r="AV1353" s="1035"/>
      <c r="BD1353" s="1035"/>
      <c r="BS1353" s="1064"/>
      <c r="BT1353" s="1035"/>
      <c r="CG1353" s="612"/>
      <c r="CI1353" s="1035"/>
      <c r="DB1353" s="1035"/>
      <c r="DC1353" s="1035"/>
      <c r="DG1353" s="1035"/>
      <c r="DH1353" s="1035"/>
      <c r="DI1353" s="1035"/>
      <c r="DJ1353" s="1035"/>
      <c r="DK1353" s="1035"/>
      <c r="DL1353" s="1035"/>
    </row>
    <row r="1354" spans="27:116">
      <c r="AA1354" s="1035"/>
      <c r="AB1354" s="1035"/>
      <c r="AC1354" s="1035"/>
      <c r="AD1354" s="1035"/>
      <c r="AE1354" s="1035"/>
      <c r="AF1354" s="1035"/>
      <c r="AG1354" s="1035"/>
      <c r="AH1354" s="1035"/>
      <c r="AN1354" s="1035"/>
      <c r="AV1354" s="1035"/>
      <c r="BD1354" s="1035"/>
      <c r="BS1354" s="1064"/>
      <c r="BT1354" s="1035"/>
      <c r="CG1354" s="612"/>
      <c r="CI1354" s="1035"/>
      <c r="DB1354" s="1035"/>
      <c r="DC1354" s="1035"/>
      <c r="DG1354" s="1035"/>
      <c r="DH1354" s="1035"/>
      <c r="DI1354" s="1035"/>
      <c r="DJ1354" s="1035"/>
      <c r="DK1354" s="1035"/>
      <c r="DL1354" s="1035"/>
    </row>
    <row r="1355" spans="27:116">
      <c r="AA1355" s="1035"/>
      <c r="AB1355" s="1035"/>
      <c r="AC1355" s="1035"/>
      <c r="AD1355" s="1035"/>
      <c r="AE1355" s="1035"/>
      <c r="AF1355" s="1035"/>
      <c r="AG1355" s="1035"/>
      <c r="AH1355" s="1035"/>
      <c r="AN1355" s="1035"/>
      <c r="AV1355" s="1035"/>
      <c r="BD1355" s="1035"/>
      <c r="BS1355" s="1064"/>
      <c r="BT1355" s="1035"/>
      <c r="CG1355" s="612"/>
      <c r="CI1355" s="1035"/>
      <c r="DB1355" s="1035"/>
      <c r="DC1355" s="1035"/>
      <c r="DG1355" s="1035"/>
      <c r="DH1355" s="1035"/>
      <c r="DI1355" s="1035"/>
      <c r="DJ1355" s="1035"/>
      <c r="DK1355" s="1035"/>
      <c r="DL1355" s="1035"/>
    </row>
    <row r="1356" spans="27:116">
      <c r="AA1356" s="1035"/>
      <c r="AB1356" s="1035"/>
      <c r="AC1356" s="1035"/>
      <c r="AD1356" s="1035"/>
      <c r="AE1356" s="1035"/>
      <c r="AF1356" s="1035"/>
      <c r="AG1356" s="1035"/>
      <c r="AH1356" s="1035"/>
      <c r="AN1356" s="1035"/>
      <c r="AV1356" s="1035"/>
      <c r="BD1356" s="1035"/>
      <c r="BS1356" s="1064"/>
      <c r="BT1356" s="1035"/>
      <c r="CG1356" s="612"/>
      <c r="CI1356" s="1035"/>
      <c r="DB1356" s="1035"/>
      <c r="DC1356" s="1035"/>
      <c r="DG1356" s="1035"/>
      <c r="DH1356" s="1035"/>
      <c r="DI1356" s="1035"/>
      <c r="DJ1356" s="1035"/>
      <c r="DK1356" s="1035"/>
      <c r="DL1356" s="1035"/>
    </row>
    <row r="1357" spans="27:116">
      <c r="AA1357" s="1035"/>
      <c r="AB1357" s="1035"/>
      <c r="AC1357" s="1035"/>
      <c r="AD1357" s="1035"/>
      <c r="AE1357" s="1035"/>
      <c r="AF1357" s="1035"/>
      <c r="AG1357" s="1035"/>
      <c r="AH1357" s="1035"/>
      <c r="AN1357" s="1035"/>
      <c r="AV1357" s="1035"/>
      <c r="BD1357" s="1035"/>
      <c r="BS1357" s="1064"/>
      <c r="BT1357" s="1035"/>
      <c r="CG1357" s="612"/>
      <c r="CI1357" s="1035"/>
      <c r="DB1357" s="1035"/>
      <c r="DC1357" s="1035"/>
      <c r="DG1357" s="1035"/>
      <c r="DH1357" s="1035"/>
      <c r="DI1357" s="1035"/>
      <c r="DJ1357" s="1035"/>
      <c r="DK1357" s="1035"/>
      <c r="DL1357" s="1035"/>
    </row>
    <row r="1358" spans="27:116">
      <c r="AA1358" s="1035"/>
      <c r="AB1358" s="1035"/>
      <c r="AC1358" s="1035"/>
      <c r="AD1358" s="1035"/>
      <c r="AE1358" s="1035"/>
      <c r="AF1358" s="1035"/>
      <c r="AG1358" s="1035"/>
      <c r="AH1358" s="1035"/>
      <c r="AN1358" s="1035"/>
      <c r="AV1358" s="1035"/>
      <c r="BD1358" s="1035"/>
      <c r="BS1358" s="1064"/>
      <c r="BT1358" s="1035"/>
      <c r="CG1358" s="612"/>
      <c r="CI1358" s="1035"/>
      <c r="DB1358" s="1035"/>
      <c r="DC1358" s="1035"/>
      <c r="DG1358" s="1035"/>
      <c r="DH1358" s="1035"/>
      <c r="DI1358" s="1035"/>
      <c r="DJ1358" s="1035"/>
      <c r="DK1358" s="1035"/>
      <c r="DL1358" s="1035"/>
    </row>
    <row r="1359" spans="27:116">
      <c r="AA1359" s="1035"/>
      <c r="AB1359" s="1035"/>
      <c r="AC1359" s="1035"/>
      <c r="AD1359" s="1035"/>
      <c r="AE1359" s="1035"/>
      <c r="AF1359" s="1035"/>
      <c r="AG1359" s="1035"/>
      <c r="AH1359" s="1035"/>
      <c r="AN1359" s="1035"/>
      <c r="AV1359" s="1035"/>
      <c r="BD1359" s="1035"/>
      <c r="BS1359" s="1064"/>
      <c r="BT1359" s="1035"/>
      <c r="CG1359" s="612"/>
      <c r="CI1359" s="1035"/>
      <c r="DB1359" s="1035"/>
      <c r="DC1359" s="1035"/>
      <c r="DG1359" s="1035"/>
      <c r="DH1359" s="1035"/>
      <c r="DI1359" s="1035"/>
      <c r="DJ1359" s="1035"/>
      <c r="DK1359" s="1035"/>
      <c r="DL1359" s="1035"/>
    </row>
    <row r="1360" spans="27:116">
      <c r="AA1360" s="1035"/>
      <c r="AB1360" s="1035"/>
      <c r="AC1360" s="1035"/>
      <c r="AD1360" s="1035"/>
      <c r="AE1360" s="1035"/>
      <c r="AF1360" s="1035"/>
      <c r="AG1360" s="1035"/>
      <c r="AH1360" s="1035"/>
      <c r="AN1360" s="1035"/>
      <c r="AV1360" s="1035"/>
      <c r="BD1360" s="1035"/>
      <c r="BS1360" s="1064"/>
      <c r="BT1360" s="1035"/>
      <c r="CG1360" s="612"/>
      <c r="CI1360" s="1035"/>
      <c r="DB1360" s="1035"/>
      <c r="DC1360" s="1035"/>
      <c r="DG1360" s="1035"/>
      <c r="DH1360" s="1035"/>
      <c r="DI1360" s="1035"/>
      <c r="DJ1360" s="1035"/>
      <c r="DK1360" s="1035"/>
      <c r="DL1360" s="1035"/>
    </row>
    <row r="1361" spans="27:116">
      <c r="AA1361" s="1035"/>
      <c r="AB1361" s="1035"/>
      <c r="AC1361" s="1035"/>
      <c r="AD1361" s="1035"/>
      <c r="AE1361" s="1035"/>
      <c r="AF1361" s="1035"/>
      <c r="AG1361" s="1035"/>
      <c r="AH1361" s="1035"/>
      <c r="AN1361" s="1035"/>
      <c r="AV1361" s="1035"/>
      <c r="BD1361" s="1035"/>
      <c r="BS1361" s="1064"/>
      <c r="BT1361" s="1035"/>
      <c r="CG1361" s="612"/>
      <c r="CI1361" s="1035"/>
      <c r="DB1361" s="1035"/>
      <c r="DC1361" s="1035"/>
      <c r="DG1361" s="1035"/>
      <c r="DH1361" s="1035"/>
      <c r="DI1361" s="1035"/>
      <c r="DJ1361" s="1035"/>
      <c r="DK1361" s="1035"/>
      <c r="DL1361" s="1035"/>
    </row>
    <row r="1362" spans="27:116">
      <c r="AA1362" s="1035"/>
      <c r="AB1362" s="1035"/>
      <c r="AC1362" s="1035"/>
      <c r="AD1362" s="1035"/>
      <c r="AE1362" s="1035"/>
      <c r="AF1362" s="1035"/>
      <c r="AG1362" s="1035"/>
      <c r="AH1362" s="1035"/>
      <c r="AN1362" s="1035"/>
      <c r="AV1362" s="1035"/>
      <c r="BD1362" s="1035"/>
      <c r="BS1362" s="1064"/>
      <c r="BT1362" s="1035"/>
      <c r="CG1362" s="612"/>
      <c r="CI1362" s="1035"/>
      <c r="DB1362" s="1035"/>
      <c r="DC1362" s="1035"/>
      <c r="DG1362" s="1035"/>
      <c r="DH1362" s="1035"/>
      <c r="DI1362" s="1035"/>
      <c r="DJ1362" s="1035"/>
      <c r="DK1362" s="1035"/>
      <c r="DL1362" s="1035"/>
    </row>
    <row r="1363" spans="27:116">
      <c r="AA1363" s="1035"/>
      <c r="AB1363" s="1035"/>
      <c r="AC1363" s="1035"/>
      <c r="AD1363" s="1035"/>
      <c r="AE1363" s="1035"/>
      <c r="AF1363" s="1035"/>
      <c r="AG1363" s="1035"/>
      <c r="AH1363" s="1035"/>
      <c r="AN1363" s="1035"/>
      <c r="AV1363" s="1035"/>
      <c r="BD1363" s="1035"/>
      <c r="BS1363" s="1064"/>
      <c r="BT1363" s="1035"/>
      <c r="CG1363" s="612"/>
      <c r="CI1363" s="1035"/>
      <c r="DB1363" s="1035"/>
      <c r="DC1363" s="1035"/>
      <c r="DG1363" s="1035"/>
      <c r="DH1363" s="1035"/>
      <c r="DI1363" s="1035"/>
      <c r="DJ1363" s="1035"/>
      <c r="DK1363" s="1035"/>
      <c r="DL1363" s="1035"/>
    </row>
    <row r="1364" spans="27:116">
      <c r="AA1364" s="1035"/>
      <c r="AB1364" s="1035"/>
      <c r="AC1364" s="1035"/>
      <c r="AD1364" s="1035"/>
      <c r="AE1364" s="1035"/>
      <c r="AF1364" s="1035"/>
      <c r="AG1364" s="1035"/>
      <c r="AH1364" s="1035"/>
      <c r="AN1364" s="1035"/>
      <c r="AV1364" s="1035"/>
      <c r="BD1364" s="1035"/>
      <c r="BS1364" s="1064"/>
      <c r="BT1364" s="1035"/>
      <c r="CG1364" s="612"/>
      <c r="CI1364" s="1035"/>
      <c r="DB1364" s="1035"/>
      <c r="DC1364" s="1035"/>
      <c r="DG1364" s="1035"/>
      <c r="DH1364" s="1035"/>
      <c r="DI1364" s="1035"/>
      <c r="DJ1364" s="1035"/>
      <c r="DK1364" s="1035"/>
      <c r="DL1364" s="1035"/>
    </row>
    <row r="1365" spans="27:116">
      <c r="AA1365" s="1035"/>
      <c r="AB1365" s="1035"/>
      <c r="AC1365" s="1035"/>
      <c r="AD1365" s="1035"/>
      <c r="AE1365" s="1035"/>
      <c r="AF1365" s="1035"/>
      <c r="AG1365" s="1035"/>
      <c r="AH1365" s="1035"/>
      <c r="AN1365" s="1035"/>
      <c r="AV1365" s="1035"/>
      <c r="BD1365" s="1035"/>
      <c r="BS1365" s="1064"/>
      <c r="BT1365" s="1035"/>
      <c r="CG1365" s="612"/>
      <c r="CI1365" s="1035"/>
      <c r="DB1365" s="1035"/>
      <c r="DC1365" s="1035"/>
      <c r="DG1365" s="1035"/>
      <c r="DH1365" s="1035"/>
      <c r="DI1365" s="1035"/>
      <c r="DJ1365" s="1035"/>
      <c r="DK1365" s="1035"/>
      <c r="DL1365" s="1035"/>
    </row>
    <row r="1366" spans="27:116">
      <c r="AA1366" s="1035"/>
      <c r="AB1366" s="1035"/>
      <c r="AC1366" s="1035"/>
      <c r="AD1366" s="1035"/>
      <c r="AE1366" s="1035"/>
      <c r="AF1366" s="1035"/>
      <c r="AG1366" s="1035"/>
      <c r="AH1366" s="1035"/>
      <c r="AN1366" s="1035"/>
      <c r="AV1366" s="1035"/>
      <c r="BD1366" s="1035"/>
      <c r="BS1366" s="1064"/>
      <c r="BT1366" s="1035"/>
      <c r="CG1366" s="612"/>
      <c r="CI1366" s="1035"/>
      <c r="DB1366" s="1035"/>
      <c r="DC1366" s="1035"/>
      <c r="DG1366" s="1035"/>
      <c r="DH1366" s="1035"/>
      <c r="DI1366" s="1035"/>
      <c r="DJ1366" s="1035"/>
      <c r="DK1366" s="1035"/>
      <c r="DL1366" s="1035"/>
    </row>
    <row r="1367" spans="27:116">
      <c r="AA1367" s="1035"/>
      <c r="AB1367" s="1035"/>
      <c r="AC1367" s="1035"/>
      <c r="AD1367" s="1035"/>
      <c r="AE1367" s="1035"/>
      <c r="AF1367" s="1035"/>
      <c r="AG1367" s="1035"/>
      <c r="AH1367" s="1035"/>
      <c r="AN1367" s="1035"/>
      <c r="AV1367" s="1035"/>
      <c r="BD1367" s="1035"/>
      <c r="BS1367" s="1064"/>
      <c r="BT1367" s="1035"/>
      <c r="CG1367" s="612"/>
      <c r="CI1367" s="1035"/>
      <c r="DB1367" s="1035"/>
      <c r="DC1367" s="1035"/>
      <c r="DG1367" s="1035"/>
      <c r="DH1367" s="1035"/>
      <c r="DI1367" s="1035"/>
      <c r="DJ1367" s="1035"/>
      <c r="DK1367" s="1035"/>
      <c r="DL1367" s="1035"/>
    </row>
    <row r="1368" spans="27:116">
      <c r="AA1368" s="1035"/>
      <c r="AB1368" s="1035"/>
      <c r="AC1368" s="1035"/>
      <c r="AD1368" s="1035"/>
      <c r="AE1368" s="1035"/>
      <c r="AF1368" s="1035"/>
      <c r="AG1368" s="1035"/>
      <c r="AH1368" s="1035"/>
      <c r="AN1368" s="1035"/>
      <c r="AV1368" s="1035"/>
      <c r="BD1368" s="1035"/>
      <c r="BS1368" s="1064"/>
      <c r="BT1368" s="1035"/>
      <c r="CG1368" s="612"/>
      <c r="CI1368" s="1035"/>
      <c r="DB1368" s="1035"/>
      <c r="DC1368" s="1035"/>
      <c r="DG1368" s="1035"/>
      <c r="DH1368" s="1035"/>
      <c r="DI1368" s="1035"/>
      <c r="DJ1368" s="1035"/>
      <c r="DK1368" s="1035"/>
      <c r="DL1368" s="1035"/>
    </row>
    <row r="1369" spans="27:116">
      <c r="AA1369" s="1035"/>
      <c r="AB1369" s="1035"/>
      <c r="AC1369" s="1035"/>
      <c r="AD1369" s="1035"/>
      <c r="AE1369" s="1035"/>
      <c r="AF1369" s="1035"/>
      <c r="AG1369" s="1035"/>
      <c r="AH1369" s="1035"/>
      <c r="AN1369" s="1035"/>
      <c r="AV1369" s="1035"/>
      <c r="BD1369" s="1035"/>
      <c r="BS1369" s="1064"/>
      <c r="BT1369" s="1035"/>
      <c r="CG1369" s="612"/>
      <c r="CI1369" s="1035"/>
      <c r="DB1369" s="1035"/>
      <c r="DC1369" s="1035"/>
      <c r="DG1369" s="1035"/>
      <c r="DH1369" s="1035"/>
      <c r="DI1369" s="1035"/>
      <c r="DJ1369" s="1035"/>
      <c r="DK1369" s="1035"/>
      <c r="DL1369" s="1035"/>
    </row>
    <row r="1370" spans="27:116">
      <c r="AA1370" s="1035"/>
      <c r="AB1370" s="1035"/>
      <c r="AC1370" s="1035"/>
      <c r="AD1370" s="1035"/>
      <c r="AE1370" s="1035"/>
      <c r="AF1370" s="1035"/>
      <c r="AG1370" s="1035"/>
      <c r="AH1370" s="1035"/>
      <c r="AN1370" s="1035"/>
      <c r="AV1370" s="1035"/>
      <c r="BD1370" s="1035"/>
      <c r="BS1370" s="1064"/>
      <c r="BT1370" s="1035"/>
      <c r="CG1370" s="612"/>
      <c r="CI1370" s="1035"/>
      <c r="DB1370" s="1035"/>
      <c r="DC1370" s="1035"/>
      <c r="DG1370" s="1035"/>
      <c r="DH1370" s="1035"/>
      <c r="DI1370" s="1035"/>
      <c r="DJ1370" s="1035"/>
      <c r="DK1370" s="1035"/>
      <c r="DL1370" s="1035"/>
    </row>
    <row r="1371" spans="27:116">
      <c r="AA1371" s="1035"/>
      <c r="AB1371" s="1035"/>
      <c r="AC1371" s="1035"/>
      <c r="AD1371" s="1035"/>
      <c r="AE1371" s="1035"/>
      <c r="AF1371" s="1035"/>
      <c r="AG1371" s="1035"/>
      <c r="AH1371" s="1035"/>
      <c r="AN1371" s="1035"/>
      <c r="AV1371" s="1035"/>
      <c r="BD1371" s="1035"/>
      <c r="BS1371" s="1064"/>
      <c r="BT1371" s="1035"/>
      <c r="CG1371" s="612"/>
      <c r="CI1371" s="1035"/>
      <c r="DB1371" s="1035"/>
      <c r="DC1371" s="1035"/>
      <c r="DG1371" s="1035"/>
      <c r="DH1371" s="1035"/>
      <c r="DI1371" s="1035"/>
      <c r="DJ1371" s="1035"/>
      <c r="DK1371" s="1035"/>
      <c r="DL1371" s="1035"/>
    </row>
    <row r="1372" spans="27:116">
      <c r="AA1372" s="1035"/>
      <c r="AB1372" s="1035"/>
      <c r="AC1372" s="1035"/>
      <c r="AD1372" s="1035"/>
      <c r="AE1372" s="1035"/>
      <c r="AF1372" s="1035"/>
      <c r="AG1372" s="1035"/>
      <c r="AH1372" s="1035"/>
      <c r="AN1372" s="1035"/>
      <c r="AV1372" s="1035"/>
      <c r="BD1372" s="1035"/>
      <c r="BS1372" s="1064"/>
      <c r="BT1372" s="1035"/>
      <c r="CG1372" s="612"/>
      <c r="CI1372" s="1035"/>
      <c r="DB1372" s="1035"/>
      <c r="DC1372" s="1035"/>
      <c r="DG1372" s="1035"/>
      <c r="DH1372" s="1035"/>
      <c r="DI1372" s="1035"/>
      <c r="DJ1372" s="1035"/>
      <c r="DK1372" s="1035"/>
      <c r="DL1372" s="1035"/>
    </row>
    <row r="1373" spans="27:116">
      <c r="AA1373" s="1035"/>
      <c r="AB1373" s="1035"/>
      <c r="AC1373" s="1035"/>
      <c r="AD1373" s="1035"/>
      <c r="AE1373" s="1035"/>
      <c r="AF1373" s="1035"/>
      <c r="AG1373" s="1035"/>
      <c r="AH1373" s="1035"/>
      <c r="AN1373" s="1035"/>
      <c r="AV1373" s="1035"/>
      <c r="BD1373" s="1035"/>
      <c r="BS1373" s="1064"/>
      <c r="BT1373" s="1035"/>
      <c r="CG1373" s="612"/>
      <c r="CI1373" s="1035"/>
      <c r="DB1373" s="1035"/>
      <c r="DC1373" s="1035"/>
      <c r="DG1373" s="1035"/>
      <c r="DH1373" s="1035"/>
      <c r="DI1373" s="1035"/>
      <c r="DJ1373" s="1035"/>
      <c r="DK1373" s="1035"/>
      <c r="DL1373" s="1035"/>
    </row>
    <row r="1374" spans="27:116">
      <c r="AA1374" s="1035"/>
      <c r="AB1374" s="1035"/>
      <c r="AC1374" s="1035"/>
      <c r="AD1374" s="1035"/>
      <c r="AE1374" s="1035"/>
      <c r="AF1374" s="1035"/>
      <c r="AG1374" s="1035"/>
      <c r="AH1374" s="1035"/>
      <c r="AN1374" s="1035"/>
      <c r="AV1374" s="1035"/>
      <c r="BD1374" s="1035"/>
      <c r="BS1374" s="1064"/>
      <c r="BT1374" s="1035"/>
      <c r="CG1374" s="612"/>
      <c r="CI1374" s="1035"/>
      <c r="DB1374" s="1035"/>
      <c r="DC1374" s="1035"/>
      <c r="DG1374" s="1035"/>
      <c r="DH1374" s="1035"/>
      <c r="DI1374" s="1035"/>
      <c r="DJ1374" s="1035"/>
      <c r="DK1374" s="1035"/>
      <c r="DL1374" s="1035"/>
    </row>
    <row r="1375" spans="27:116">
      <c r="AA1375" s="1035"/>
      <c r="AB1375" s="1035"/>
      <c r="AC1375" s="1035"/>
      <c r="AD1375" s="1035"/>
      <c r="AE1375" s="1035"/>
      <c r="AF1375" s="1035"/>
      <c r="AG1375" s="1035"/>
      <c r="AH1375" s="1035"/>
      <c r="AN1375" s="1035"/>
      <c r="AV1375" s="1035"/>
      <c r="BD1375" s="1035"/>
      <c r="BS1375" s="1064"/>
      <c r="BT1375" s="1035"/>
      <c r="CG1375" s="612"/>
      <c r="CI1375" s="1035"/>
      <c r="DB1375" s="1035"/>
      <c r="DC1375" s="1035"/>
      <c r="DG1375" s="1035"/>
      <c r="DH1375" s="1035"/>
      <c r="DI1375" s="1035"/>
      <c r="DJ1375" s="1035"/>
      <c r="DK1375" s="1035"/>
      <c r="DL1375" s="1035"/>
    </row>
    <row r="1376" spans="27:116">
      <c r="AA1376" s="1035"/>
      <c r="AB1376" s="1035"/>
      <c r="AC1376" s="1035"/>
      <c r="AD1376" s="1035"/>
      <c r="AE1376" s="1035"/>
      <c r="AF1376" s="1035"/>
      <c r="AG1376" s="1035"/>
      <c r="AH1376" s="1035"/>
      <c r="AN1376" s="1035"/>
      <c r="AV1376" s="1035"/>
      <c r="BD1376" s="1035"/>
      <c r="BS1376" s="1064"/>
      <c r="BT1376" s="1035"/>
      <c r="CG1376" s="612"/>
      <c r="CI1376" s="1035"/>
      <c r="DB1376" s="1035"/>
      <c r="DC1376" s="1035"/>
      <c r="DG1376" s="1035"/>
      <c r="DH1376" s="1035"/>
      <c r="DI1376" s="1035"/>
      <c r="DJ1376" s="1035"/>
      <c r="DK1376" s="1035"/>
      <c r="DL1376" s="1035"/>
    </row>
    <row r="1377" spans="27:116">
      <c r="AA1377" s="1035"/>
      <c r="AB1377" s="1035"/>
      <c r="AC1377" s="1035"/>
      <c r="AD1377" s="1035"/>
      <c r="AE1377" s="1035"/>
      <c r="AF1377" s="1035"/>
      <c r="AG1377" s="1035"/>
      <c r="AH1377" s="1035"/>
      <c r="AN1377" s="1035"/>
      <c r="AV1377" s="1035"/>
      <c r="BD1377" s="1035"/>
      <c r="BS1377" s="1064"/>
      <c r="BT1377" s="1035"/>
      <c r="CG1377" s="612"/>
      <c r="CI1377" s="1035"/>
      <c r="DB1377" s="1035"/>
      <c r="DC1377" s="1035"/>
      <c r="DG1377" s="1035"/>
      <c r="DH1377" s="1035"/>
      <c r="DI1377" s="1035"/>
      <c r="DJ1377" s="1035"/>
      <c r="DK1377" s="1035"/>
      <c r="DL1377" s="1035"/>
    </row>
    <row r="1378" spans="27:116">
      <c r="AA1378" s="1035"/>
      <c r="AB1378" s="1035"/>
      <c r="AC1378" s="1035"/>
      <c r="AD1378" s="1035"/>
      <c r="AE1378" s="1035"/>
      <c r="AF1378" s="1035"/>
      <c r="AG1378" s="1035"/>
      <c r="AH1378" s="1035"/>
      <c r="AN1378" s="1035"/>
      <c r="AV1378" s="1035"/>
      <c r="BD1378" s="1035"/>
      <c r="BS1378" s="1064"/>
      <c r="BT1378" s="1035"/>
      <c r="CG1378" s="612"/>
      <c r="CI1378" s="1035"/>
      <c r="DB1378" s="1035"/>
      <c r="DC1378" s="1035"/>
      <c r="DG1378" s="1035"/>
      <c r="DH1378" s="1035"/>
      <c r="DI1378" s="1035"/>
      <c r="DJ1378" s="1035"/>
      <c r="DK1378" s="1035"/>
      <c r="DL1378" s="1035"/>
    </row>
    <row r="1379" spans="27:116">
      <c r="AA1379" s="1035"/>
      <c r="AB1379" s="1035"/>
      <c r="AC1379" s="1035"/>
      <c r="AD1379" s="1035"/>
      <c r="AE1379" s="1035"/>
      <c r="AF1379" s="1035"/>
      <c r="AG1379" s="1035"/>
      <c r="AH1379" s="1035"/>
      <c r="AN1379" s="1035"/>
      <c r="AV1379" s="1035"/>
      <c r="BD1379" s="1035"/>
      <c r="BS1379" s="1064"/>
      <c r="BT1379" s="1035"/>
      <c r="CG1379" s="612"/>
      <c r="CI1379" s="1035"/>
      <c r="DB1379" s="1035"/>
      <c r="DC1379" s="1035"/>
      <c r="DG1379" s="1035"/>
      <c r="DH1379" s="1035"/>
      <c r="DI1379" s="1035"/>
      <c r="DJ1379" s="1035"/>
      <c r="DK1379" s="1035"/>
      <c r="DL1379" s="1035"/>
    </row>
    <row r="1380" spans="27:116">
      <c r="AA1380" s="1035"/>
      <c r="AB1380" s="1035"/>
      <c r="AC1380" s="1035"/>
      <c r="AD1380" s="1035"/>
      <c r="AE1380" s="1035"/>
      <c r="AF1380" s="1035"/>
      <c r="AG1380" s="1035"/>
      <c r="AH1380" s="1035"/>
      <c r="AN1380" s="1035"/>
      <c r="AV1380" s="1035"/>
      <c r="BD1380" s="1035"/>
      <c r="BS1380" s="1064"/>
      <c r="BT1380" s="1035"/>
      <c r="CG1380" s="612"/>
      <c r="CI1380" s="1035"/>
      <c r="DB1380" s="1035"/>
      <c r="DC1380" s="1035"/>
      <c r="DG1380" s="1035"/>
      <c r="DH1380" s="1035"/>
      <c r="DI1380" s="1035"/>
      <c r="DJ1380" s="1035"/>
      <c r="DK1380" s="1035"/>
      <c r="DL1380" s="1035"/>
    </row>
    <row r="1381" spans="27:116">
      <c r="AA1381" s="1035"/>
      <c r="AB1381" s="1035"/>
      <c r="AC1381" s="1035"/>
      <c r="AD1381" s="1035"/>
      <c r="AE1381" s="1035"/>
      <c r="AF1381" s="1035"/>
      <c r="AG1381" s="1035"/>
      <c r="AH1381" s="1035"/>
      <c r="AN1381" s="1035"/>
      <c r="AV1381" s="1035"/>
      <c r="BD1381" s="1035"/>
      <c r="BS1381" s="1064"/>
      <c r="BT1381" s="1035"/>
      <c r="CG1381" s="612"/>
      <c r="CI1381" s="1035"/>
      <c r="DB1381" s="1035"/>
      <c r="DC1381" s="1035"/>
      <c r="DG1381" s="1035"/>
      <c r="DH1381" s="1035"/>
      <c r="DI1381" s="1035"/>
      <c r="DJ1381" s="1035"/>
      <c r="DK1381" s="1035"/>
      <c r="DL1381" s="1035"/>
    </row>
    <row r="1382" spans="27:116">
      <c r="AA1382" s="1035"/>
      <c r="AB1382" s="1035"/>
      <c r="AC1382" s="1035"/>
      <c r="AD1382" s="1035"/>
      <c r="AE1382" s="1035"/>
      <c r="AF1382" s="1035"/>
      <c r="AG1382" s="1035"/>
      <c r="AH1382" s="1035"/>
      <c r="AN1382" s="1035"/>
      <c r="AV1382" s="1035"/>
      <c r="BD1382" s="1035"/>
      <c r="BS1382" s="1064"/>
      <c r="BT1382" s="1035"/>
      <c r="CG1382" s="612"/>
      <c r="CI1382" s="1035"/>
      <c r="DB1382" s="1035"/>
      <c r="DC1382" s="1035"/>
      <c r="DG1382" s="1035"/>
      <c r="DH1382" s="1035"/>
      <c r="DI1382" s="1035"/>
      <c r="DJ1382" s="1035"/>
      <c r="DK1382" s="1035"/>
      <c r="DL1382" s="1035"/>
    </row>
    <row r="1383" spans="27:116">
      <c r="AA1383" s="1035"/>
      <c r="AB1383" s="1035"/>
      <c r="AC1383" s="1035"/>
      <c r="AD1383" s="1035"/>
      <c r="AE1383" s="1035"/>
      <c r="AF1383" s="1035"/>
      <c r="AG1383" s="1035"/>
      <c r="AH1383" s="1035"/>
      <c r="AN1383" s="1035"/>
      <c r="AV1383" s="1035"/>
      <c r="BD1383" s="1035"/>
      <c r="BS1383" s="1064"/>
      <c r="BT1383" s="1035"/>
      <c r="CG1383" s="612"/>
      <c r="CI1383" s="1035"/>
      <c r="DB1383" s="1035"/>
      <c r="DC1383" s="1035"/>
      <c r="DG1383" s="1035"/>
      <c r="DH1383" s="1035"/>
      <c r="DI1383" s="1035"/>
      <c r="DJ1383" s="1035"/>
      <c r="DK1383" s="1035"/>
      <c r="DL1383" s="1035"/>
    </row>
    <row r="1384" spans="27:116">
      <c r="AA1384" s="1035"/>
      <c r="AB1384" s="1035"/>
      <c r="AC1384" s="1035"/>
      <c r="AD1384" s="1035"/>
      <c r="AE1384" s="1035"/>
      <c r="AF1384" s="1035"/>
      <c r="AG1384" s="1035"/>
      <c r="AH1384" s="1035"/>
      <c r="AN1384" s="1035"/>
      <c r="AV1384" s="1035"/>
      <c r="BD1384" s="1035"/>
      <c r="BS1384" s="1064"/>
      <c r="BT1384" s="1035"/>
      <c r="CG1384" s="612"/>
      <c r="CI1384" s="1035"/>
      <c r="DB1384" s="1035"/>
      <c r="DC1384" s="1035"/>
      <c r="DG1384" s="1035"/>
      <c r="DH1384" s="1035"/>
      <c r="DI1384" s="1035"/>
      <c r="DJ1384" s="1035"/>
      <c r="DK1384" s="1035"/>
      <c r="DL1384" s="1035"/>
    </row>
    <row r="1385" spans="27:116">
      <c r="AA1385" s="1035"/>
      <c r="AB1385" s="1035"/>
      <c r="AC1385" s="1035"/>
      <c r="AD1385" s="1035"/>
      <c r="AE1385" s="1035"/>
      <c r="AF1385" s="1035"/>
      <c r="AG1385" s="1035"/>
      <c r="AH1385" s="1035"/>
      <c r="AN1385" s="1035"/>
      <c r="AV1385" s="1035"/>
      <c r="BD1385" s="1035"/>
      <c r="BS1385" s="1064"/>
      <c r="BT1385" s="1035"/>
      <c r="CG1385" s="612"/>
      <c r="CI1385" s="1035"/>
      <c r="DB1385" s="1035"/>
      <c r="DC1385" s="1035"/>
      <c r="DG1385" s="1035"/>
      <c r="DH1385" s="1035"/>
      <c r="DI1385" s="1035"/>
      <c r="DJ1385" s="1035"/>
      <c r="DK1385" s="1035"/>
      <c r="DL1385" s="1035"/>
    </row>
    <row r="1386" spans="27:116">
      <c r="AA1386" s="1035"/>
      <c r="AB1386" s="1035"/>
      <c r="AC1386" s="1035"/>
      <c r="AD1386" s="1035"/>
      <c r="AE1386" s="1035"/>
      <c r="AF1386" s="1035"/>
      <c r="AG1386" s="1035"/>
      <c r="AH1386" s="1035"/>
      <c r="AN1386" s="1035"/>
      <c r="AV1386" s="1035"/>
      <c r="BD1386" s="1035"/>
      <c r="BS1386" s="1064"/>
      <c r="BT1386" s="1035"/>
      <c r="CG1386" s="612"/>
      <c r="CI1386" s="1035"/>
      <c r="DB1386" s="1035"/>
      <c r="DC1386" s="1035"/>
      <c r="DG1386" s="1035"/>
      <c r="DH1386" s="1035"/>
      <c r="DI1386" s="1035"/>
      <c r="DJ1386" s="1035"/>
      <c r="DK1386" s="1035"/>
      <c r="DL1386" s="1035"/>
    </row>
    <row r="1387" spans="27:116">
      <c r="AA1387" s="1035"/>
      <c r="AB1387" s="1035"/>
      <c r="AC1387" s="1035"/>
      <c r="AD1387" s="1035"/>
      <c r="AE1387" s="1035"/>
      <c r="AF1387" s="1035"/>
      <c r="AG1387" s="1035"/>
      <c r="AH1387" s="1035"/>
      <c r="AN1387" s="1035"/>
      <c r="AV1387" s="1035"/>
      <c r="BD1387" s="1035"/>
      <c r="BS1387" s="1064"/>
      <c r="BT1387" s="1035"/>
      <c r="CG1387" s="612"/>
      <c r="CI1387" s="1035"/>
      <c r="DB1387" s="1035"/>
      <c r="DC1387" s="1035"/>
      <c r="DG1387" s="1035"/>
      <c r="DH1387" s="1035"/>
      <c r="DI1387" s="1035"/>
      <c r="DJ1387" s="1035"/>
      <c r="DK1387" s="1035"/>
      <c r="DL1387" s="1035"/>
    </row>
    <row r="1388" spans="27:116">
      <c r="AA1388" s="1035"/>
      <c r="AB1388" s="1035"/>
      <c r="AC1388" s="1035"/>
      <c r="AD1388" s="1035"/>
      <c r="AE1388" s="1035"/>
      <c r="AF1388" s="1035"/>
      <c r="AG1388" s="1035"/>
      <c r="AH1388" s="1035"/>
      <c r="AN1388" s="1035"/>
      <c r="AV1388" s="1035"/>
      <c r="BD1388" s="1035"/>
      <c r="BS1388" s="1064"/>
      <c r="BT1388" s="1035"/>
      <c r="CG1388" s="612"/>
      <c r="CI1388" s="1035"/>
      <c r="DB1388" s="1035"/>
      <c r="DC1388" s="1035"/>
      <c r="DG1388" s="1035"/>
      <c r="DH1388" s="1035"/>
      <c r="DI1388" s="1035"/>
      <c r="DJ1388" s="1035"/>
      <c r="DK1388" s="1035"/>
      <c r="DL1388" s="1035"/>
    </row>
    <row r="1389" spans="27:116">
      <c r="AA1389" s="1035"/>
      <c r="AB1389" s="1035"/>
      <c r="AC1389" s="1035"/>
      <c r="AD1389" s="1035"/>
      <c r="AE1389" s="1035"/>
      <c r="AF1389" s="1035"/>
      <c r="AG1389" s="1035"/>
      <c r="AH1389" s="1035"/>
      <c r="AN1389" s="1035"/>
      <c r="AV1389" s="1035"/>
      <c r="BD1389" s="1035"/>
      <c r="BS1389" s="1064"/>
      <c r="BT1389" s="1035"/>
      <c r="CG1389" s="612"/>
      <c r="CI1389" s="1035"/>
      <c r="DB1389" s="1035"/>
      <c r="DC1389" s="1035"/>
      <c r="DG1389" s="1035"/>
      <c r="DH1389" s="1035"/>
      <c r="DI1389" s="1035"/>
      <c r="DJ1389" s="1035"/>
      <c r="DK1389" s="1035"/>
      <c r="DL1389" s="1035"/>
    </row>
    <row r="1390" spans="27:116">
      <c r="AA1390" s="1035"/>
      <c r="AB1390" s="1035"/>
      <c r="AC1390" s="1035"/>
      <c r="AD1390" s="1035"/>
      <c r="AE1390" s="1035"/>
      <c r="AF1390" s="1035"/>
      <c r="AG1390" s="1035"/>
      <c r="AH1390" s="1035"/>
      <c r="AN1390" s="1035"/>
      <c r="AV1390" s="1035"/>
      <c r="BD1390" s="1035"/>
      <c r="BS1390" s="1064"/>
      <c r="BT1390" s="1035"/>
      <c r="CG1390" s="612"/>
      <c r="CI1390" s="1035"/>
      <c r="DB1390" s="1035"/>
      <c r="DC1390" s="1035"/>
      <c r="DG1390" s="1035"/>
      <c r="DH1390" s="1035"/>
      <c r="DI1390" s="1035"/>
      <c r="DJ1390" s="1035"/>
      <c r="DK1390" s="1035"/>
      <c r="DL1390" s="1035"/>
    </row>
    <row r="1391" spans="27:116">
      <c r="AA1391" s="1035"/>
      <c r="AB1391" s="1035"/>
      <c r="AC1391" s="1035"/>
      <c r="AD1391" s="1035"/>
      <c r="AE1391" s="1035"/>
      <c r="AF1391" s="1035"/>
      <c r="AG1391" s="1035"/>
      <c r="AH1391" s="1035"/>
      <c r="AN1391" s="1035"/>
      <c r="AV1391" s="1035"/>
      <c r="BD1391" s="1035"/>
      <c r="BS1391" s="1064"/>
      <c r="BT1391" s="1035"/>
      <c r="CG1391" s="612"/>
      <c r="CI1391" s="1035"/>
      <c r="DB1391" s="1035"/>
      <c r="DC1391" s="1035"/>
      <c r="DG1391" s="1035"/>
      <c r="DH1391" s="1035"/>
      <c r="DI1391" s="1035"/>
      <c r="DJ1391" s="1035"/>
      <c r="DK1391" s="1035"/>
      <c r="DL1391" s="1035"/>
    </row>
    <row r="1392" spans="27:116">
      <c r="AA1392" s="1035"/>
      <c r="AB1392" s="1035"/>
      <c r="AC1392" s="1035"/>
      <c r="AD1392" s="1035"/>
      <c r="AE1392" s="1035"/>
      <c r="AF1392" s="1035"/>
      <c r="AG1392" s="1035"/>
      <c r="AH1392" s="1035"/>
      <c r="AN1392" s="1035"/>
      <c r="AV1392" s="1035"/>
      <c r="BD1392" s="1035"/>
      <c r="BS1392" s="1064"/>
      <c r="BT1392" s="1035"/>
      <c r="CG1392" s="612"/>
      <c r="CI1392" s="1035"/>
      <c r="DB1392" s="1035"/>
      <c r="DC1392" s="1035"/>
      <c r="DG1392" s="1035"/>
      <c r="DH1392" s="1035"/>
      <c r="DI1392" s="1035"/>
      <c r="DJ1392" s="1035"/>
      <c r="DK1392" s="1035"/>
      <c r="DL1392" s="1035"/>
    </row>
    <row r="1393" spans="27:116">
      <c r="AA1393" s="1035"/>
      <c r="AB1393" s="1035"/>
      <c r="AC1393" s="1035"/>
      <c r="AD1393" s="1035"/>
      <c r="AE1393" s="1035"/>
      <c r="AF1393" s="1035"/>
      <c r="AG1393" s="1035"/>
      <c r="AH1393" s="1035"/>
      <c r="AN1393" s="1035"/>
      <c r="AV1393" s="1035"/>
      <c r="BD1393" s="1035"/>
      <c r="BS1393" s="1064"/>
      <c r="BT1393" s="1035"/>
      <c r="CG1393" s="612"/>
      <c r="CI1393" s="1035"/>
      <c r="DB1393" s="1035"/>
      <c r="DC1393" s="1035"/>
      <c r="DG1393" s="1035"/>
      <c r="DH1393" s="1035"/>
      <c r="DI1393" s="1035"/>
      <c r="DJ1393" s="1035"/>
      <c r="DK1393" s="1035"/>
      <c r="DL1393" s="1035"/>
    </row>
    <row r="1394" spans="27:116">
      <c r="AA1394" s="1035"/>
      <c r="AB1394" s="1035"/>
      <c r="AC1394" s="1035"/>
      <c r="AD1394" s="1035"/>
      <c r="AE1394" s="1035"/>
      <c r="AF1394" s="1035"/>
      <c r="AG1394" s="1035"/>
      <c r="AH1394" s="1035"/>
      <c r="AN1394" s="1035"/>
      <c r="AV1394" s="1035"/>
      <c r="BD1394" s="1035"/>
      <c r="BS1394" s="1064"/>
      <c r="BT1394" s="1035"/>
      <c r="CG1394" s="612"/>
      <c r="CI1394" s="1035"/>
      <c r="DB1394" s="1035"/>
      <c r="DC1394" s="1035"/>
      <c r="DG1394" s="1035"/>
      <c r="DH1394" s="1035"/>
      <c r="DI1394" s="1035"/>
      <c r="DJ1394" s="1035"/>
      <c r="DK1394" s="1035"/>
      <c r="DL1394" s="1035"/>
    </row>
    <row r="1395" spans="27:116">
      <c r="AA1395" s="1035"/>
      <c r="AB1395" s="1035"/>
      <c r="AC1395" s="1035"/>
      <c r="AD1395" s="1035"/>
      <c r="AE1395" s="1035"/>
      <c r="AF1395" s="1035"/>
      <c r="AG1395" s="1035"/>
      <c r="AH1395" s="1035"/>
      <c r="AN1395" s="1035"/>
      <c r="AV1395" s="1035"/>
      <c r="BD1395" s="1035"/>
      <c r="BS1395" s="1064"/>
      <c r="BT1395" s="1035"/>
      <c r="CG1395" s="612"/>
      <c r="CI1395" s="1035"/>
      <c r="DB1395" s="1035"/>
      <c r="DC1395" s="1035"/>
      <c r="DG1395" s="1035"/>
      <c r="DH1395" s="1035"/>
      <c r="DI1395" s="1035"/>
      <c r="DJ1395" s="1035"/>
      <c r="DK1395" s="1035"/>
      <c r="DL1395" s="1035"/>
    </row>
    <row r="1396" spans="27:116">
      <c r="AA1396" s="1035"/>
      <c r="AB1396" s="1035"/>
      <c r="AC1396" s="1035"/>
      <c r="AD1396" s="1035"/>
      <c r="AE1396" s="1035"/>
      <c r="AF1396" s="1035"/>
      <c r="AG1396" s="1035"/>
      <c r="AH1396" s="1035"/>
      <c r="AN1396" s="1035"/>
      <c r="AV1396" s="1035"/>
      <c r="BD1396" s="1035"/>
      <c r="BS1396" s="1064"/>
      <c r="BT1396" s="1035"/>
      <c r="CG1396" s="612"/>
      <c r="CI1396" s="1035"/>
      <c r="DB1396" s="1035"/>
      <c r="DC1396" s="1035"/>
      <c r="DG1396" s="1035"/>
      <c r="DH1396" s="1035"/>
      <c r="DI1396" s="1035"/>
      <c r="DJ1396" s="1035"/>
      <c r="DK1396" s="1035"/>
      <c r="DL1396" s="1035"/>
    </row>
    <row r="1397" spans="27:116">
      <c r="AA1397" s="1035"/>
      <c r="AB1397" s="1035"/>
      <c r="AC1397" s="1035"/>
      <c r="AD1397" s="1035"/>
      <c r="AE1397" s="1035"/>
      <c r="AF1397" s="1035"/>
      <c r="AG1397" s="1035"/>
      <c r="AH1397" s="1035"/>
      <c r="AN1397" s="1035"/>
      <c r="AV1397" s="1035"/>
      <c r="BD1397" s="1035"/>
      <c r="BS1397" s="1064"/>
      <c r="BT1397" s="1035"/>
      <c r="CG1397" s="612"/>
      <c r="CI1397" s="1035"/>
      <c r="DB1397" s="1035"/>
      <c r="DC1397" s="1035"/>
      <c r="DG1397" s="1035"/>
      <c r="DH1397" s="1035"/>
      <c r="DI1397" s="1035"/>
      <c r="DJ1397" s="1035"/>
      <c r="DK1397" s="1035"/>
      <c r="DL1397" s="1035"/>
    </row>
    <row r="1398" spans="27:116">
      <c r="AA1398" s="1035"/>
      <c r="AB1398" s="1035"/>
      <c r="AC1398" s="1035"/>
      <c r="AD1398" s="1035"/>
      <c r="AE1398" s="1035"/>
      <c r="AF1398" s="1035"/>
      <c r="AG1398" s="1035"/>
      <c r="AH1398" s="1035"/>
      <c r="AN1398" s="1035"/>
      <c r="AV1398" s="1035"/>
      <c r="BD1398" s="1035"/>
      <c r="BS1398" s="1064"/>
      <c r="BT1398" s="1035"/>
      <c r="CG1398" s="612"/>
      <c r="CI1398" s="1035"/>
      <c r="DB1398" s="1035"/>
      <c r="DC1398" s="1035"/>
      <c r="DG1398" s="1035"/>
      <c r="DH1398" s="1035"/>
      <c r="DI1398" s="1035"/>
      <c r="DJ1398" s="1035"/>
      <c r="DK1398" s="1035"/>
      <c r="DL1398" s="1035"/>
    </row>
    <row r="1399" spans="27:116">
      <c r="AA1399" s="1035"/>
      <c r="AB1399" s="1035"/>
      <c r="AC1399" s="1035"/>
      <c r="AD1399" s="1035"/>
      <c r="AE1399" s="1035"/>
      <c r="AF1399" s="1035"/>
      <c r="AG1399" s="1035"/>
      <c r="AH1399" s="1035"/>
      <c r="AN1399" s="1035"/>
      <c r="AV1399" s="1035"/>
      <c r="BD1399" s="1035"/>
      <c r="BS1399" s="1064"/>
      <c r="BT1399" s="1035"/>
      <c r="CG1399" s="612"/>
      <c r="CI1399" s="1035"/>
      <c r="DB1399" s="1035"/>
      <c r="DC1399" s="1035"/>
      <c r="DG1399" s="1035"/>
      <c r="DH1399" s="1035"/>
      <c r="DI1399" s="1035"/>
      <c r="DJ1399" s="1035"/>
      <c r="DK1399" s="1035"/>
      <c r="DL1399" s="1035"/>
    </row>
    <row r="1400" spans="27:116">
      <c r="AA1400" s="1035"/>
      <c r="AB1400" s="1035"/>
      <c r="AC1400" s="1035"/>
      <c r="AD1400" s="1035"/>
      <c r="AE1400" s="1035"/>
      <c r="AF1400" s="1035"/>
      <c r="AG1400" s="1035"/>
      <c r="AH1400" s="1035"/>
      <c r="AN1400" s="1035"/>
      <c r="AV1400" s="1035"/>
      <c r="BD1400" s="1035"/>
      <c r="BS1400" s="1064"/>
      <c r="BT1400" s="1035"/>
      <c r="CG1400" s="612"/>
      <c r="CI1400" s="1035"/>
      <c r="DB1400" s="1035"/>
      <c r="DC1400" s="1035"/>
      <c r="DG1400" s="1035"/>
      <c r="DH1400" s="1035"/>
      <c r="DI1400" s="1035"/>
      <c r="DJ1400" s="1035"/>
      <c r="DK1400" s="1035"/>
      <c r="DL1400" s="1035"/>
    </row>
    <row r="1401" spans="27:116">
      <c r="AA1401" s="1035"/>
      <c r="AB1401" s="1035"/>
      <c r="AC1401" s="1035"/>
      <c r="AD1401" s="1035"/>
      <c r="AE1401" s="1035"/>
      <c r="AF1401" s="1035"/>
      <c r="AG1401" s="1035"/>
      <c r="AH1401" s="1035"/>
      <c r="AN1401" s="1035"/>
      <c r="AV1401" s="1035"/>
      <c r="BD1401" s="1035"/>
      <c r="BS1401" s="1064"/>
      <c r="BT1401" s="1035"/>
      <c r="CG1401" s="612"/>
      <c r="CI1401" s="1035"/>
      <c r="DB1401" s="1035"/>
      <c r="DC1401" s="1035"/>
      <c r="DG1401" s="1035"/>
      <c r="DH1401" s="1035"/>
      <c r="DI1401" s="1035"/>
      <c r="DJ1401" s="1035"/>
      <c r="DK1401" s="1035"/>
      <c r="DL1401" s="1035"/>
    </row>
    <row r="1402" spans="27:116">
      <c r="AA1402" s="1035"/>
      <c r="AB1402" s="1035"/>
      <c r="AC1402" s="1035"/>
      <c r="AD1402" s="1035"/>
      <c r="AE1402" s="1035"/>
      <c r="AF1402" s="1035"/>
      <c r="AG1402" s="1035"/>
      <c r="AH1402" s="1035"/>
      <c r="AN1402" s="1035"/>
      <c r="AV1402" s="1035"/>
      <c r="BD1402" s="1035"/>
      <c r="BS1402" s="1064"/>
      <c r="BT1402" s="1035"/>
      <c r="CG1402" s="612"/>
      <c r="CI1402" s="1035"/>
      <c r="DB1402" s="1035"/>
      <c r="DC1402" s="1035"/>
      <c r="DG1402" s="1035"/>
      <c r="DH1402" s="1035"/>
      <c r="DI1402" s="1035"/>
      <c r="DJ1402" s="1035"/>
      <c r="DK1402" s="1035"/>
      <c r="DL1402" s="1035"/>
    </row>
    <row r="1403" spans="27:116">
      <c r="AA1403" s="1035"/>
      <c r="AB1403" s="1035"/>
      <c r="AC1403" s="1035"/>
      <c r="AD1403" s="1035"/>
      <c r="AE1403" s="1035"/>
      <c r="AF1403" s="1035"/>
      <c r="AG1403" s="1035"/>
      <c r="AH1403" s="1035"/>
      <c r="AN1403" s="1035"/>
      <c r="AV1403" s="1035"/>
      <c r="BD1403" s="1035"/>
      <c r="BS1403" s="1064"/>
      <c r="BT1403" s="1035"/>
      <c r="CG1403" s="612"/>
      <c r="CI1403" s="1035"/>
      <c r="DB1403" s="1035"/>
      <c r="DC1403" s="1035"/>
      <c r="DG1403" s="1035"/>
      <c r="DH1403" s="1035"/>
      <c r="DI1403" s="1035"/>
      <c r="DJ1403" s="1035"/>
      <c r="DK1403" s="1035"/>
      <c r="DL1403" s="1035"/>
    </row>
    <row r="1404" spans="27:116">
      <c r="AA1404" s="1035"/>
      <c r="AB1404" s="1035"/>
      <c r="AC1404" s="1035"/>
      <c r="AD1404" s="1035"/>
      <c r="AE1404" s="1035"/>
      <c r="AF1404" s="1035"/>
      <c r="AG1404" s="1035"/>
      <c r="AH1404" s="1035"/>
      <c r="AN1404" s="1035"/>
      <c r="AV1404" s="1035"/>
      <c r="BD1404" s="1035"/>
      <c r="BS1404" s="1064"/>
      <c r="BT1404" s="1035"/>
      <c r="CG1404" s="612"/>
      <c r="CI1404" s="1035"/>
      <c r="DB1404" s="1035"/>
      <c r="DC1404" s="1035"/>
      <c r="DG1404" s="1035"/>
      <c r="DH1404" s="1035"/>
      <c r="DI1404" s="1035"/>
      <c r="DJ1404" s="1035"/>
      <c r="DK1404" s="1035"/>
      <c r="DL1404" s="1035"/>
    </row>
    <row r="1405" spans="27:116">
      <c r="AA1405" s="1035"/>
      <c r="AB1405" s="1035"/>
      <c r="AC1405" s="1035"/>
      <c r="AD1405" s="1035"/>
      <c r="AE1405" s="1035"/>
      <c r="AF1405" s="1035"/>
      <c r="AG1405" s="1035"/>
      <c r="AH1405" s="1035"/>
      <c r="AN1405" s="1035"/>
      <c r="AV1405" s="1035"/>
      <c r="BD1405" s="1035"/>
      <c r="BS1405" s="1064"/>
      <c r="BT1405" s="1035"/>
      <c r="CG1405" s="612"/>
      <c r="CI1405" s="1035"/>
      <c r="DB1405" s="1035"/>
      <c r="DC1405" s="1035"/>
      <c r="DG1405" s="1035"/>
      <c r="DH1405" s="1035"/>
      <c r="DI1405" s="1035"/>
      <c r="DJ1405" s="1035"/>
      <c r="DK1405" s="1035"/>
      <c r="DL1405" s="1035"/>
    </row>
    <row r="1406" spans="27:116">
      <c r="AA1406" s="1035"/>
      <c r="AB1406" s="1035"/>
      <c r="AC1406" s="1035"/>
      <c r="AD1406" s="1035"/>
      <c r="AE1406" s="1035"/>
      <c r="AF1406" s="1035"/>
      <c r="AG1406" s="1035"/>
      <c r="AH1406" s="1035"/>
      <c r="AN1406" s="1035"/>
      <c r="AV1406" s="1035"/>
      <c r="BD1406" s="1035"/>
      <c r="BS1406" s="1064"/>
      <c r="BT1406" s="1035"/>
      <c r="CG1406" s="612"/>
      <c r="CI1406" s="1035"/>
      <c r="DB1406" s="1035"/>
      <c r="DC1406" s="1035"/>
      <c r="DG1406" s="1035"/>
      <c r="DH1406" s="1035"/>
      <c r="DI1406" s="1035"/>
      <c r="DJ1406" s="1035"/>
      <c r="DK1406" s="1035"/>
      <c r="DL1406" s="1035"/>
    </row>
    <row r="1407" spans="27:116">
      <c r="AA1407" s="1035"/>
      <c r="AB1407" s="1035"/>
      <c r="AC1407" s="1035"/>
      <c r="AD1407" s="1035"/>
      <c r="AE1407" s="1035"/>
      <c r="AF1407" s="1035"/>
      <c r="AG1407" s="1035"/>
      <c r="AH1407" s="1035"/>
      <c r="AN1407" s="1035"/>
      <c r="AV1407" s="1035"/>
      <c r="BD1407" s="1035"/>
      <c r="BS1407" s="1064"/>
      <c r="BT1407" s="1035"/>
      <c r="CG1407" s="612"/>
      <c r="CI1407" s="1035"/>
      <c r="DB1407" s="1035"/>
      <c r="DC1407" s="1035"/>
      <c r="DG1407" s="1035"/>
      <c r="DH1407" s="1035"/>
      <c r="DI1407" s="1035"/>
      <c r="DJ1407" s="1035"/>
      <c r="DK1407" s="1035"/>
      <c r="DL1407" s="1035"/>
    </row>
    <row r="1408" spans="27:116">
      <c r="AA1408" s="1035"/>
      <c r="AB1408" s="1035"/>
      <c r="AC1408" s="1035"/>
      <c r="AD1408" s="1035"/>
      <c r="AE1408" s="1035"/>
      <c r="AF1408" s="1035"/>
      <c r="AG1408" s="1035"/>
      <c r="AH1408" s="1035"/>
      <c r="AN1408" s="1035"/>
      <c r="AV1408" s="1035"/>
      <c r="BD1408" s="1035"/>
      <c r="BS1408" s="1064"/>
      <c r="BT1408" s="1035"/>
      <c r="CG1408" s="612"/>
      <c r="CI1408" s="1035"/>
      <c r="DB1408" s="1035"/>
      <c r="DC1408" s="1035"/>
      <c r="DG1408" s="1035"/>
      <c r="DH1408" s="1035"/>
      <c r="DI1408" s="1035"/>
      <c r="DJ1408" s="1035"/>
      <c r="DK1408" s="1035"/>
      <c r="DL1408" s="1035"/>
    </row>
    <row r="1409" spans="27:116">
      <c r="AA1409" s="1035"/>
      <c r="AB1409" s="1035"/>
      <c r="AC1409" s="1035"/>
      <c r="AD1409" s="1035"/>
      <c r="AE1409" s="1035"/>
      <c r="AF1409" s="1035"/>
      <c r="AG1409" s="1035"/>
      <c r="AH1409" s="1035"/>
      <c r="AN1409" s="1035"/>
      <c r="AV1409" s="1035"/>
      <c r="BD1409" s="1035"/>
      <c r="BS1409" s="1064"/>
      <c r="BT1409" s="1035"/>
      <c r="CG1409" s="612"/>
      <c r="CI1409" s="1035"/>
      <c r="DB1409" s="1035"/>
      <c r="DC1409" s="1035"/>
      <c r="DG1409" s="1035"/>
      <c r="DH1409" s="1035"/>
      <c r="DI1409" s="1035"/>
      <c r="DJ1409" s="1035"/>
      <c r="DK1409" s="1035"/>
      <c r="DL1409" s="1035"/>
    </row>
    <row r="1410" spans="27:116">
      <c r="AA1410" s="1035"/>
      <c r="AB1410" s="1035"/>
      <c r="AC1410" s="1035"/>
      <c r="AD1410" s="1035"/>
      <c r="AE1410" s="1035"/>
      <c r="AF1410" s="1035"/>
      <c r="AG1410" s="1035"/>
      <c r="AH1410" s="1035"/>
      <c r="AN1410" s="1035"/>
      <c r="AV1410" s="1035"/>
      <c r="BD1410" s="1035"/>
      <c r="BS1410" s="1064"/>
      <c r="BT1410" s="1035"/>
      <c r="CG1410" s="612"/>
      <c r="CI1410" s="1035"/>
      <c r="DB1410" s="1035"/>
      <c r="DC1410" s="1035"/>
      <c r="DG1410" s="1035"/>
      <c r="DH1410" s="1035"/>
      <c r="DI1410" s="1035"/>
      <c r="DJ1410" s="1035"/>
      <c r="DK1410" s="1035"/>
      <c r="DL1410" s="1035"/>
    </row>
    <row r="1411" spans="27:116">
      <c r="AA1411" s="1035"/>
      <c r="AB1411" s="1035"/>
      <c r="AC1411" s="1035"/>
      <c r="AD1411" s="1035"/>
      <c r="AE1411" s="1035"/>
      <c r="AF1411" s="1035"/>
      <c r="AG1411" s="1035"/>
      <c r="AH1411" s="1035"/>
      <c r="AN1411" s="1035"/>
      <c r="AV1411" s="1035"/>
      <c r="BD1411" s="1035"/>
      <c r="BS1411" s="1064"/>
      <c r="BT1411" s="1035"/>
      <c r="CG1411" s="612"/>
      <c r="CI1411" s="1035"/>
      <c r="DB1411" s="1035"/>
      <c r="DC1411" s="1035"/>
      <c r="DG1411" s="1035"/>
      <c r="DH1411" s="1035"/>
      <c r="DI1411" s="1035"/>
      <c r="DJ1411" s="1035"/>
      <c r="DK1411" s="1035"/>
      <c r="DL1411" s="1035"/>
    </row>
    <row r="1412" spans="27:116">
      <c r="AA1412" s="1035"/>
      <c r="AB1412" s="1035"/>
      <c r="AC1412" s="1035"/>
      <c r="AD1412" s="1035"/>
      <c r="AE1412" s="1035"/>
      <c r="AF1412" s="1035"/>
      <c r="AG1412" s="1035"/>
      <c r="AH1412" s="1035"/>
      <c r="AN1412" s="1035"/>
      <c r="AV1412" s="1035"/>
      <c r="BD1412" s="1035"/>
      <c r="BS1412" s="1064"/>
      <c r="BT1412" s="1035"/>
      <c r="CG1412" s="612"/>
      <c r="CI1412" s="1035"/>
      <c r="DB1412" s="1035"/>
      <c r="DC1412" s="1035"/>
      <c r="DG1412" s="1035"/>
      <c r="DH1412" s="1035"/>
      <c r="DI1412" s="1035"/>
      <c r="DJ1412" s="1035"/>
      <c r="DK1412" s="1035"/>
      <c r="DL1412" s="1035"/>
    </row>
    <row r="1413" spans="27:116">
      <c r="AA1413" s="1035"/>
      <c r="AB1413" s="1035"/>
      <c r="AC1413" s="1035"/>
      <c r="AD1413" s="1035"/>
      <c r="AE1413" s="1035"/>
      <c r="AF1413" s="1035"/>
      <c r="AG1413" s="1035"/>
      <c r="AH1413" s="1035"/>
      <c r="AN1413" s="1035"/>
      <c r="AV1413" s="1035"/>
      <c r="BD1413" s="1035"/>
      <c r="BS1413" s="1064"/>
      <c r="BT1413" s="1035"/>
      <c r="CG1413" s="612"/>
      <c r="CI1413" s="1035"/>
      <c r="DB1413" s="1035"/>
      <c r="DC1413" s="1035"/>
      <c r="DG1413" s="1035"/>
      <c r="DH1413" s="1035"/>
      <c r="DI1413" s="1035"/>
      <c r="DJ1413" s="1035"/>
      <c r="DK1413" s="1035"/>
      <c r="DL1413" s="1035"/>
    </row>
    <row r="1414" spans="27:116">
      <c r="AA1414" s="1035"/>
      <c r="AB1414" s="1035"/>
      <c r="AC1414" s="1035"/>
      <c r="AD1414" s="1035"/>
      <c r="AE1414" s="1035"/>
      <c r="AF1414" s="1035"/>
      <c r="AG1414" s="1035"/>
      <c r="AH1414" s="1035"/>
      <c r="AN1414" s="1035"/>
      <c r="AV1414" s="1035"/>
      <c r="BD1414" s="1035"/>
      <c r="BS1414" s="1064"/>
      <c r="BT1414" s="1035"/>
      <c r="CG1414" s="612"/>
      <c r="CI1414" s="1035"/>
      <c r="DB1414" s="1035"/>
      <c r="DC1414" s="1035"/>
      <c r="DG1414" s="1035"/>
      <c r="DH1414" s="1035"/>
      <c r="DI1414" s="1035"/>
      <c r="DJ1414" s="1035"/>
      <c r="DK1414" s="1035"/>
      <c r="DL1414" s="1035"/>
    </row>
    <row r="1415" spans="27:116">
      <c r="AA1415" s="1035"/>
      <c r="AB1415" s="1035"/>
      <c r="AC1415" s="1035"/>
      <c r="AD1415" s="1035"/>
      <c r="AE1415" s="1035"/>
      <c r="AF1415" s="1035"/>
      <c r="AG1415" s="1035"/>
      <c r="AH1415" s="1035"/>
      <c r="AN1415" s="1035"/>
      <c r="AV1415" s="1035"/>
      <c r="BD1415" s="1035"/>
      <c r="BS1415" s="1064"/>
      <c r="BT1415" s="1035"/>
      <c r="CG1415" s="612"/>
      <c r="CI1415" s="1035"/>
      <c r="DB1415" s="1035"/>
      <c r="DC1415" s="1035"/>
      <c r="DG1415" s="1035"/>
      <c r="DH1415" s="1035"/>
      <c r="DI1415" s="1035"/>
      <c r="DJ1415" s="1035"/>
      <c r="DK1415" s="1035"/>
      <c r="DL1415" s="1035"/>
    </row>
    <row r="1416" spans="27:116">
      <c r="AA1416" s="1035"/>
      <c r="AB1416" s="1035"/>
      <c r="AC1416" s="1035"/>
      <c r="AD1416" s="1035"/>
      <c r="AE1416" s="1035"/>
      <c r="AF1416" s="1035"/>
      <c r="AG1416" s="1035"/>
      <c r="AH1416" s="1035"/>
      <c r="AN1416" s="1035"/>
      <c r="AV1416" s="1035"/>
      <c r="BD1416" s="1035"/>
      <c r="BS1416" s="1064"/>
      <c r="BT1416" s="1035"/>
      <c r="CG1416" s="612"/>
      <c r="CI1416" s="1035"/>
      <c r="DB1416" s="1035"/>
      <c r="DC1416" s="1035"/>
      <c r="DG1416" s="1035"/>
      <c r="DH1416" s="1035"/>
      <c r="DI1416" s="1035"/>
      <c r="DJ1416" s="1035"/>
      <c r="DK1416" s="1035"/>
      <c r="DL1416" s="1035"/>
    </row>
    <row r="1417" spans="27:116">
      <c r="AA1417" s="1035"/>
      <c r="AB1417" s="1035"/>
      <c r="AC1417" s="1035"/>
      <c r="AD1417" s="1035"/>
      <c r="AE1417" s="1035"/>
      <c r="AF1417" s="1035"/>
      <c r="AG1417" s="1035"/>
      <c r="AH1417" s="1035"/>
      <c r="AN1417" s="1035"/>
      <c r="AV1417" s="1035"/>
      <c r="BD1417" s="1035"/>
      <c r="BS1417" s="1064"/>
      <c r="BT1417" s="1035"/>
      <c r="CG1417" s="612"/>
      <c r="CI1417" s="1035"/>
      <c r="DB1417" s="1035"/>
      <c r="DC1417" s="1035"/>
      <c r="DG1417" s="1035"/>
      <c r="DH1417" s="1035"/>
      <c r="DI1417" s="1035"/>
      <c r="DJ1417" s="1035"/>
      <c r="DK1417" s="1035"/>
      <c r="DL1417" s="1035"/>
    </row>
    <row r="1418" spans="27:116">
      <c r="AA1418" s="1035"/>
      <c r="AB1418" s="1035"/>
      <c r="AC1418" s="1035"/>
      <c r="AD1418" s="1035"/>
      <c r="AE1418" s="1035"/>
      <c r="AF1418" s="1035"/>
      <c r="AG1418" s="1035"/>
      <c r="AH1418" s="1035"/>
      <c r="AN1418" s="1035"/>
      <c r="AV1418" s="1035"/>
      <c r="BD1418" s="1035"/>
      <c r="BS1418" s="1064"/>
      <c r="BT1418" s="1035"/>
      <c r="CG1418" s="612"/>
      <c r="CI1418" s="1035"/>
      <c r="DB1418" s="1035"/>
      <c r="DC1418" s="1035"/>
      <c r="DG1418" s="1035"/>
      <c r="DH1418" s="1035"/>
      <c r="DI1418" s="1035"/>
      <c r="DJ1418" s="1035"/>
      <c r="DK1418" s="1035"/>
      <c r="DL1418" s="1035"/>
    </row>
    <row r="1419" spans="27:116">
      <c r="AA1419" s="1035"/>
      <c r="AB1419" s="1035"/>
      <c r="AC1419" s="1035"/>
      <c r="AD1419" s="1035"/>
      <c r="AE1419" s="1035"/>
      <c r="AF1419" s="1035"/>
      <c r="AG1419" s="1035"/>
      <c r="AH1419" s="1035"/>
      <c r="AN1419" s="1035"/>
      <c r="AV1419" s="1035"/>
      <c r="BD1419" s="1035"/>
      <c r="BS1419" s="1064"/>
      <c r="BT1419" s="1035"/>
      <c r="CG1419" s="612"/>
      <c r="CI1419" s="1035"/>
      <c r="DB1419" s="1035"/>
      <c r="DC1419" s="1035"/>
      <c r="DG1419" s="1035"/>
      <c r="DH1419" s="1035"/>
      <c r="DI1419" s="1035"/>
      <c r="DJ1419" s="1035"/>
      <c r="DK1419" s="1035"/>
      <c r="DL1419" s="1035"/>
    </row>
    <row r="1420" spans="27:116">
      <c r="AA1420" s="1035"/>
      <c r="AB1420" s="1035"/>
      <c r="AC1420" s="1035"/>
      <c r="AD1420" s="1035"/>
      <c r="AE1420" s="1035"/>
      <c r="AF1420" s="1035"/>
      <c r="AG1420" s="1035"/>
      <c r="AH1420" s="1035"/>
      <c r="AN1420" s="1035"/>
      <c r="AV1420" s="1035"/>
      <c r="BD1420" s="1035"/>
      <c r="BS1420" s="1064"/>
      <c r="BT1420" s="1035"/>
      <c r="CG1420" s="612"/>
      <c r="CI1420" s="1035"/>
      <c r="DB1420" s="1035"/>
      <c r="DC1420" s="1035"/>
      <c r="DG1420" s="1035"/>
      <c r="DH1420" s="1035"/>
      <c r="DI1420" s="1035"/>
      <c r="DJ1420" s="1035"/>
      <c r="DK1420" s="1035"/>
      <c r="DL1420" s="1035"/>
    </row>
    <row r="1421" spans="27:116">
      <c r="AA1421" s="1035"/>
      <c r="AB1421" s="1035"/>
      <c r="AC1421" s="1035"/>
      <c r="AD1421" s="1035"/>
      <c r="AE1421" s="1035"/>
      <c r="AF1421" s="1035"/>
      <c r="AG1421" s="1035"/>
      <c r="AH1421" s="1035"/>
      <c r="AN1421" s="1035"/>
      <c r="AV1421" s="1035"/>
      <c r="BD1421" s="1035"/>
      <c r="BS1421" s="1064"/>
      <c r="BT1421" s="1035"/>
      <c r="CG1421" s="612"/>
      <c r="CI1421" s="1035"/>
      <c r="DB1421" s="1035"/>
      <c r="DC1421" s="1035"/>
      <c r="DG1421" s="1035"/>
      <c r="DH1421" s="1035"/>
      <c r="DI1421" s="1035"/>
      <c r="DJ1421" s="1035"/>
      <c r="DK1421" s="1035"/>
      <c r="DL1421" s="1035"/>
    </row>
    <row r="1422" spans="27:116">
      <c r="AA1422" s="1035"/>
      <c r="AB1422" s="1035"/>
      <c r="AC1422" s="1035"/>
      <c r="AD1422" s="1035"/>
      <c r="AE1422" s="1035"/>
      <c r="AF1422" s="1035"/>
      <c r="AG1422" s="1035"/>
      <c r="AH1422" s="1035"/>
      <c r="AN1422" s="1035"/>
      <c r="AV1422" s="1035"/>
      <c r="BD1422" s="1035"/>
      <c r="BS1422" s="1064"/>
      <c r="BT1422" s="1035"/>
      <c r="CG1422" s="612"/>
      <c r="CI1422" s="1035"/>
      <c r="DB1422" s="1035"/>
      <c r="DC1422" s="1035"/>
      <c r="DG1422" s="1035"/>
      <c r="DH1422" s="1035"/>
      <c r="DI1422" s="1035"/>
      <c r="DJ1422" s="1035"/>
      <c r="DK1422" s="1035"/>
      <c r="DL1422" s="1035"/>
    </row>
    <row r="1423" spans="27:116">
      <c r="AA1423" s="1035"/>
      <c r="AB1423" s="1035"/>
      <c r="AC1423" s="1035"/>
      <c r="AD1423" s="1035"/>
      <c r="AE1423" s="1035"/>
      <c r="AF1423" s="1035"/>
      <c r="AG1423" s="1035"/>
      <c r="AH1423" s="1035"/>
      <c r="AN1423" s="1035"/>
      <c r="AV1423" s="1035"/>
      <c r="BD1423" s="1035"/>
      <c r="BS1423" s="1064"/>
      <c r="BT1423" s="1035"/>
      <c r="CG1423" s="612"/>
      <c r="CI1423" s="1035"/>
      <c r="DB1423" s="1035"/>
      <c r="DC1423" s="1035"/>
      <c r="DG1423" s="1035"/>
      <c r="DH1423" s="1035"/>
      <c r="DI1423" s="1035"/>
      <c r="DJ1423" s="1035"/>
      <c r="DK1423" s="1035"/>
      <c r="DL1423" s="1035"/>
    </row>
    <row r="1424" spans="27:116">
      <c r="AA1424" s="1035"/>
      <c r="AB1424" s="1035"/>
      <c r="AC1424" s="1035"/>
      <c r="AD1424" s="1035"/>
      <c r="AE1424" s="1035"/>
      <c r="AF1424" s="1035"/>
      <c r="AG1424" s="1035"/>
      <c r="AH1424" s="1035"/>
      <c r="AN1424" s="1035"/>
      <c r="AV1424" s="1035"/>
      <c r="BD1424" s="1035"/>
      <c r="BS1424" s="1064"/>
      <c r="BT1424" s="1035"/>
      <c r="CG1424" s="612"/>
      <c r="CI1424" s="1035"/>
      <c r="DB1424" s="1035"/>
      <c r="DC1424" s="1035"/>
      <c r="DG1424" s="1035"/>
      <c r="DH1424" s="1035"/>
      <c r="DI1424" s="1035"/>
      <c r="DJ1424" s="1035"/>
      <c r="DK1424" s="1035"/>
      <c r="DL1424" s="1035"/>
    </row>
    <row r="1425" spans="27:116">
      <c r="AA1425" s="1035"/>
      <c r="AB1425" s="1035"/>
      <c r="AC1425" s="1035"/>
      <c r="AD1425" s="1035"/>
      <c r="AE1425" s="1035"/>
      <c r="AF1425" s="1035"/>
      <c r="AG1425" s="1035"/>
      <c r="AH1425" s="1035"/>
      <c r="AN1425" s="1035"/>
      <c r="AV1425" s="1035"/>
      <c r="BD1425" s="1035"/>
      <c r="BS1425" s="1064"/>
      <c r="BT1425" s="1035"/>
      <c r="CG1425" s="612"/>
      <c r="CI1425" s="1035"/>
      <c r="DB1425" s="1035"/>
      <c r="DC1425" s="1035"/>
      <c r="DG1425" s="1035"/>
      <c r="DH1425" s="1035"/>
      <c r="DI1425" s="1035"/>
      <c r="DJ1425" s="1035"/>
      <c r="DK1425" s="1035"/>
      <c r="DL1425" s="1035"/>
    </row>
    <row r="1426" spans="27:116">
      <c r="AA1426" s="1035"/>
      <c r="AB1426" s="1035"/>
      <c r="AC1426" s="1035"/>
      <c r="AD1426" s="1035"/>
      <c r="AE1426" s="1035"/>
      <c r="AF1426" s="1035"/>
      <c r="AG1426" s="1035"/>
      <c r="AH1426" s="1035"/>
      <c r="AN1426" s="1035"/>
      <c r="AV1426" s="1035"/>
      <c r="BD1426" s="1035"/>
      <c r="BS1426" s="1064"/>
      <c r="BT1426" s="1035"/>
      <c r="CG1426" s="612"/>
      <c r="CI1426" s="1035"/>
      <c r="DB1426" s="1035"/>
      <c r="DC1426" s="1035"/>
      <c r="DG1426" s="1035"/>
      <c r="DH1426" s="1035"/>
      <c r="DI1426" s="1035"/>
      <c r="DJ1426" s="1035"/>
      <c r="DK1426" s="1035"/>
      <c r="DL1426" s="1035"/>
    </row>
    <row r="1427" spans="27:116">
      <c r="AA1427" s="1035"/>
      <c r="AB1427" s="1035"/>
      <c r="AC1427" s="1035"/>
      <c r="AD1427" s="1035"/>
      <c r="AE1427" s="1035"/>
      <c r="AF1427" s="1035"/>
      <c r="AG1427" s="1035"/>
      <c r="AH1427" s="1035"/>
      <c r="AN1427" s="1035"/>
      <c r="AV1427" s="1035"/>
      <c r="BD1427" s="1035"/>
      <c r="BS1427" s="1064"/>
      <c r="BT1427" s="1035"/>
      <c r="CG1427" s="612"/>
      <c r="CI1427" s="1035"/>
      <c r="DB1427" s="1035"/>
      <c r="DC1427" s="1035"/>
      <c r="DG1427" s="1035"/>
      <c r="DH1427" s="1035"/>
      <c r="DI1427" s="1035"/>
      <c r="DJ1427" s="1035"/>
      <c r="DK1427" s="1035"/>
      <c r="DL1427" s="1035"/>
    </row>
    <row r="1428" spans="27:116">
      <c r="AA1428" s="1035"/>
      <c r="AB1428" s="1035"/>
      <c r="AC1428" s="1035"/>
      <c r="AD1428" s="1035"/>
      <c r="AE1428" s="1035"/>
      <c r="AF1428" s="1035"/>
      <c r="AG1428" s="1035"/>
      <c r="AH1428" s="1035"/>
      <c r="AN1428" s="1035"/>
      <c r="AV1428" s="1035"/>
      <c r="BD1428" s="1035"/>
      <c r="BS1428" s="1064"/>
      <c r="BT1428" s="1035"/>
      <c r="CG1428" s="612"/>
      <c r="CI1428" s="1035"/>
      <c r="DB1428" s="1035"/>
      <c r="DC1428" s="1035"/>
      <c r="DG1428" s="1035"/>
      <c r="DH1428" s="1035"/>
      <c r="DI1428" s="1035"/>
      <c r="DJ1428" s="1035"/>
      <c r="DK1428" s="1035"/>
      <c r="DL1428" s="1035"/>
    </row>
    <row r="1429" spans="27:116">
      <c r="AA1429" s="1035"/>
      <c r="AB1429" s="1035"/>
      <c r="AC1429" s="1035"/>
      <c r="AD1429" s="1035"/>
      <c r="AE1429" s="1035"/>
      <c r="AF1429" s="1035"/>
      <c r="AG1429" s="1035"/>
      <c r="AH1429" s="1035"/>
      <c r="AN1429" s="1035"/>
      <c r="AV1429" s="1035"/>
      <c r="BD1429" s="1035"/>
      <c r="BS1429" s="1064"/>
      <c r="BT1429" s="1035"/>
      <c r="CG1429" s="612"/>
      <c r="CI1429" s="1035"/>
      <c r="DB1429" s="1035"/>
      <c r="DC1429" s="1035"/>
      <c r="DG1429" s="1035"/>
      <c r="DH1429" s="1035"/>
      <c r="DI1429" s="1035"/>
      <c r="DJ1429" s="1035"/>
      <c r="DK1429" s="1035"/>
      <c r="DL1429" s="1035"/>
    </row>
    <row r="1430" spans="27:116">
      <c r="AA1430" s="1035"/>
      <c r="AB1430" s="1035"/>
      <c r="AC1430" s="1035"/>
      <c r="AD1430" s="1035"/>
      <c r="AE1430" s="1035"/>
      <c r="AF1430" s="1035"/>
      <c r="AG1430" s="1035"/>
      <c r="AH1430" s="1035"/>
      <c r="AN1430" s="1035"/>
      <c r="AV1430" s="1035"/>
      <c r="BD1430" s="1035"/>
      <c r="BS1430" s="1064"/>
      <c r="BT1430" s="1035"/>
      <c r="CG1430" s="612"/>
      <c r="CI1430" s="1035"/>
      <c r="DB1430" s="1035"/>
      <c r="DC1430" s="1035"/>
      <c r="DG1430" s="1035"/>
      <c r="DH1430" s="1035"/>
      <c r="DI1430" s="1035"/>
      <c r="DJ1430" s="1035"/>
      <c r="DK1430" s="1035"/>
      <c r="DL1430" s="1035"/>
    </row>
    <row r="1431" spans="27:116">
      <c r="AA1431" s="1035"/>
      <c r="AB1431" s="1035"/>
      <c r="AC1431" s="1035"/>
      <c r="AD1431" s="1035"/>
      <c r="AE1431" s="1035"/>
      <c r="AF1431" s="1035"/>
      <c r="AG1431" s="1035"/>
      <c r="AH1431" s="1035"/>
      <c r="AN1431" s="1035"/>
      <c r="AV1431" s="1035"/>
      <c r="BD1431" s="1035"/>
      <c r="BS1431" s="1064"/>
      <c r="BT1431" s="1035"/>
      <c r="CG1431" s="612"/>
      <c r="CI1431" s="1035"/>
      <c r="DB1431" s="1035"/>
      <c r="DC1431" s="1035"/>
      <c r="DG1431" s="1035"/>
      <c r="DH1431" s="1035"/>
      <c r="DI1431" s="1035"/>
      <c r="DJ1431" s="1035"/>
      <c r="DK1431" s="1035"/>
      <c r="DL1431" s="1035"/>
    </row>
    <row r="1432" spans="27:116">
      <c r="AA1432" s="1035"/>
      <c r="AB1432" s="1035"/>
      <c r="AC1432" s="1035"/>
      <c r="AD1432" s="1035"/>
      <c r="AE1432" s="1035"/>
      <c r="AF1432" s="1035"/>
      <c r="AG1432" s="1035"/>
      <c r="AH1432" s="1035"/>
      <c r="AN1432" s="1035"/>
      <c r="AV1432" s="1035"/>
      <c r="BD1432" s="1035"/>
      <c r="BS1432" s="1064"/>
      <c r="BT1432" s="1035"/>
      <c r="CG1432" s="612"/>
      <c r="CI1432" s="1035"/>
      <c r="DB1432" s="1035"/>
      <c r="DC1432" s="1035"/>
      <c r="DG1432" s="1035"/>
      <c r="DH1432" s="1035"/>
      <c r="DI1432" s="1035"/>
      <c r="DJ1432" s="1035"/>
      <c r="DK1432" s="1035"/>
      <c r="DL1432" s="1035"/>
    </row>
    <row r="1433" spans="27:116">
      <c r="AA1433" s="1035"/>
      <c r="AB1433" s="1035"/>
      <c r="AC1433" s="1035"/>
      <c r="AD1433" s="1035"/>
      <c r="AE1433" s="1035"/>
      <c r="AF1433" s="1035"/>
      <c r="AG1433" s="1035"/>
      <c r="AH1433" s="1035"/>
      <c r="AN1433" s="1035"/>
      <c r="AV1433" s="1035"/>
      <c r="BD1433" s="1035"/>
      <c r="BS1433" s="1064"/>
      <c r="BT1433" s="1035"/>
      <c r="CG1433" s="612"/>
      <c r="CI1433" s="1035"/>
      <c r="DB1433" s="1035"/>
      <c r="DC1433" s="1035"/>
      <c r="DG1433" s="1035"/>
      <c r="DH1433" s="1035"/>
      <c r="DI1433" s="1035"/>
      <c r="DJ1433" s="1035"/>
      <c r="DK1433" s="1035"/>
      <c r="DL1433" s="1035"/>
    </row>
    <row r="1434" spans="27:116">
      <c r="AA1434" s="1035"/>
      <c r="AB1434" s="1035"/>
      <c r="AC1434" s="1035"/>
      <c r="AD1434" s="1035"/>
      <c r="AE1434" s="1035"/>
      <c r="AF1434" s="1035"/>
      <c r="AG1434" s="1035"/>
      <c r="AH1434" s="1035"/>
      <c r="AN1434" s="1035"/>
      <c r="AV1434" s="1035"/>
      <c r="BD1434" s="1035"/>
      <c r="BS1434" s="1064"/>
      <c r="BT1434" s="1035"/>
      <c r="CG1434" s="612"/>
      <c r="CI1434" s="1035"/>
      <c r="DB1434" s="1035"/>
      <c r="DC1434" s="1035"/>
      <c r="DG1434" s="1035"/>
      <c r="DH1434" s="1035"/>
      <c r="DI1434" s="1035"/>
      <c r="DJ1434" s="1035"/>
      <c r="DK1434" s="1035"/>
      <c r="DL1434" s="1035"/>
    </row>
    <row r="1435" spans="27:116">
      <c r="AA1435" s="1035"/>
      <c r="AB1435" s="1035"/>
      <c r="AC1435" s="1035"/>
      <c r="AD1435" s="1035"/>
      <c r="AE1435" s="1035"/>
      <c r="AF1435" s="1035"/>
      <c r="AG1435" s="1035"/>
      <c r="AH1435" s="1035"/>
      <c r="AN1435" s="1035"/>
      <c r="AV1435" s="1035"/>
      <c r="BD1435" s="1035"/>
      <c r="BS1435" s="1064"/>
      <c r="BT1435" s="1035"/>
      <c r="CG1435" s="612"/>
      <c r="CI1435" s="1035"/>
      <c r="DB1435" s="1035"/>
      <c r="DC1435" s="1035"/>
      <c r="DG1435" s="1035"/>
      <c r="DH1435" s="1035"/>
      <c r="DI1435" s="1035"/>
      <c r="DJ1435" s="1035"/>
      <c r="DK1435" s="1035"/>
      <c r="DL1435" s="1035"/>
    </row>
    <row r="1436" spans="27:116">
      <c r="AA1436" s="1035"/>
      <c r="AB1436" s="1035"/>
      <c r="AC1436" s="1035"/>
      <c r="AD1436" s="1035"/>
      <c r="AE1436" s="1035"/>
      <c r="AF1436" s="1035"/>
      <c r="AG1436" s="1035"/>
      <c r="AH1436" s="1035"/>
      <c r="AN1436" s="1035"/>
      <c r="AV1436" s="1035"/>
      <c r="BD1436" s="1035"/>
      <c r="BS1436" s="1064"/>
      <c r="BT1436" s="1035"/>
      <c r="CG1436" s="612"/>
      <c r="CI1436" s="1035"/>
      <c r="DB1436" s="1035"/>
      <c r="DC1436" s="1035"/>
      <c r="DG1436" s="1035"/>
      <c r="DH1436" s="1035"/>
      <c r="DI1436" s="1035"/>
      <c r="DJ1436" s="1035"/>
      <c r="DK1436" s="1035"/>
      <c r="DL1436" s="1035"/>
    </row>
    <row r="1437" spans="27:116">
      <c r="AA1437" s="1035"/>
      <c r="AB1437" s="1035"/>
      <c r="AC1437" s="1035"/>
      <c r="AD1437" s="1035"/>
      <c r="AE1437" s="1035"/>
      <c r="AF1437" s="1035"/>
      <c r="AG1437" s="1035"/>
      <c r="AH1437" s="1035"/>
      <c r="AN1437" s="1035"/>
      <c r="AV1437" s="1035"/>
      <c r="BD1437" s="1035"/>
      <c r="BS1437" s="1064"/>
      <c r="BT1437" s="1035"/>
      <c r="CG1437" s="612"/>
      <c r="CI1437" s="1035"/>
      <c r="DB1437" s="1035"/>
      <c r="DC1437" s="1035"/>
      <c r="DG1437" s="1035"/>
      <c r="DH1437" s="1035"/>
      <c r="DI1437" s="1035"/>
      <c r="DJ1437" s="1035"/>
      <c r="DK1437" s="1035"/>
      <c r="DL1437" s="1035"/>
    </row>
    <row r="1438" spans="27:116">
      <c r="AA1438" s="1035"/>
      <c r="AB1438" s="1035"/>
      <c r="AC1438" s="1035"/>
      <c r="AD1438" s="1035"/>
      <c r="AE1438" s="1035"/>
      <c r="AF1438" s="1035"/>
      <c r="AG1438" s="1035"/>
      <c r="AH1438" s="1035"/>
      <c r="AN1438" s="1035"/>
      <c r="AV1438" s="1035"/>
      <c r="BD1438" s="1035"/>
      <c r="BS1438" s="1064"/>
      <c r="BT1438" s="1035"/>
      <c r="CG1438" s="612"/>
      <c r="CI1438" s="1035"/>
      <c r="DB1438" s="1035"/>
      <c r="DC1438" s="1035"/>
      <c r="DG1438" s="1035"/>
      <c r="DH1438" s="1035"/>
      <c r="DI1438" s="1035"/>
      <c r="DJ1438" s="1035"/>
      <c r="DK1438" s="1035"/>
      <c r="DL1438" s="1035"/>
    </row>
    <row r="1439" spans="27:116">
      <c r="AA1439" s="1035"/>
      <c r="AB1439" s="1035"/>
      <c r="AC1439" s="1035"/>
      <c r="AD1439" s="1035"/>
      <c r="AE1439" s="1035"/>
      <c r="AF1439" s="1035"/>
      <c r="AG1439" s="1035"/>
      <c r="AH1439" s="1035"/>
      <c r="AN1439" s="1035"/>
      <c r="AV1439" s="1035"/>
      <c r="BD1439" s="1035"/>
      <c r="BS1439" s="1064"/>
      <c r="BT1439" s="1035"/>
      <c r="CG1439" s="612"/>
      <c r="CI1439" s="1035"/>
      <c r="DB1439" s="1035"/>
      <c r="DC1439" s="1035"/>
      <c r="DG1439" s="1035"/>
      <c r="DH1439" s="1035"/>
      <c r="DI1439" s="1035"/>
      <c r="DJ1439" s="1035"/>
      <c r="DK1439" s="1035"/>
      <c r="DL1439" s="1035"/>
    </row>
    <row r="1440" spans="27:116">
      <c r="AA1440" s="1035"/>
      <c r="AB1440" s="1035"/>
      <c r="AC1440" s="1035"/>
      <c r="AD1440" s="1035"/>
      <c r="AE1440" s="1035"/>
      <c r="AF1440" s="1035"/>
      <c r="AG1440" s="1035"/>
      <c r="AH1440" s="1035"/>
      <c r="AN1440" s="1035"/>
      <c r="AV1440" s="1035"/>
      <c r="BD1440" s="1035"/>
      <c r="BS1440" s="1064"/>
      <c r="BT1440" s="1035"/>
      <c r="CG1440" s="612"/>
      <c r="CI1440" s="1035"/>
      <c r="DB1440" s="1035"/>
      <c r="DC1440" s="1035"/>
      <c r="DG1440" s="1035"/>
      <c r="DH1440" s="1035"/>
      <c r="DI1440" s="1035"/>
      <c r="DJ1440" s="1035"/>
      <c r="DK1440" s="1035"/>
      <c r="DL1440" s="1035"/>
    </row>
    <row r="1441" spans="27:116">
      <c r="AA1441" s="1035"/>
      <c r="AB1441" s="1035"/>
      <c r="AC1441" s="1035"/>
      <c r="AD1441" s="1035"/>
      <c r="AE1441" s="1035"/>
      <c r="AF1441" s="1035"/>
      <c r="AG1441" s="1035"/>
      <c r="AH1441" s="1035"/>
      <c r="AN1441" s="1035"/>
      <c r="AV1441" s="1035"/>
      <c r="BD1441" s="1035"/>
      <c r="BS1441" s="1064"/>
      <c r="BT1441" s="1035"/>
      <c r="CG1441" s="612"/>
      <c r="CI1441" s="1035"/>
      <c r="DB1441" s="1035"/>
      <c r="DC1441" s="1035"/>
      <c r="DG1441" s="1035"/>
      <c r="DH1441" s="1035"/>
      <c r="DI1441" s="1035"/>
      <c r="DJ1441" s="1035"/>
      <c r="DK1441" s="1035"/>
      <c r="DL1441" s="1035"/>
    </row>
    <row r="1442" spans="27:116">
      <c r="AA1442" s="1035"/>
      <c r="AB1442" s="1035"/>
      <c r="AC1442" s="1035"/>
      <c r="AD1442" s="1035"/>
      <c r="AE1442" s="1035"/>
      <c r="AF1442" s="1035"/>
      <c r="AG1442" s="1035"/>
      <c r="AH1442" s="1035"/>
      <c r="AN1442" s="1035"/>
      <c r="AV1442" s="1035"/>
      <c r="BD1442" s="1035"/>
      <c r="BS1442" s="1064"/>
      <c r="BT1442" s="1035"/>
      <c r="CG1442" s="612"/>
      <c r="CI1442" s="1035"/>
      <c r="DB1442" s="1035"/>
      <c r="DC1442" s="1035"/>
      <c r="DG1442" s="1035"/>
      <c r="DH1442" s="1035"/>
      <c r="DI1442" s="1035"/>
      <c r="DJ1442" s="1035"/>
      <c r="DK1442" s="1035"/>
      <c r="DL1442" s="1035"/>
    </row>
    <row r="1443" spans="27:116">
      <c r="AA1443" s="1035"/>
      <c r="AB1443" s="1035"/>
      <c r="AC1443" s="1035"/>
      <c r="AD1443" s="1035"/>
      <c r="AE1443" s="1035"/>
      <c r="AF1443" s="1035"/>
      <c r="AG1443" s="1035"/>
      <c r="AH1443" s="1035"/>
      <c r="AN1443" s="1035"/>
      <c r="AV1443" s="1035"/>
      <c r="BD1443" s="1035"/>
      <c r="BS1443" s="1064"/>
      <c r="BT1443" s="1035"/>
      <c r="CG1443" s="612"/>
      <c r="CI1443" s="1035"/>
      <c r="DB1443" s="1035"/>
      <c r="DC1443" s="1035"/>
      <c r="DG1443" s="1035"/>
      <c r="DH1443" s="1035"/>
      <c r="DI1443" s="1035"/>
      <c r="DJ1443" s="1035"/>
      <c r="DK1443" s="1035"/>
      <c r="DL1443" s="1035"/>
    </row>
    <row r="1444" spans="27:116">
      <c r="AA1444" s="1035"/>
      <c r="AB1444" s="1035"/>
      <c r="AC1444" s="1035"/>
      <c r="AD1444" s="1035"/>
      <c r="AE1444" s="1035"/>
      <c r="AF1444" s="1035"/>
      <c r="AG1444" s="1035"/>
      <c r="AH1444" s="1035"/>
      <c r="AN1444" s="1035"/>
      <c r="AV1444" s="1035"/>
      <c r="BD1444" s="1035"/>
      <c r="BS1444" s="1064"/>
      <c r="BT1444" s="1035"/>
      <c r="CG1444" s="612"/>
      <c r="CI1444" s="1035"/>
      <c r="DB1444" s="1035"/>
      <c r="DC1444" s="1035"/>
      <c r="DG1444" s="1035"/>
      <c r="DH1444" s="1035"/>
      <c r="DI1444" s="1035"/>
      <c r="DJ1444" s="1035"/>
      <c r="DK1444" s="1035"/>
      <c r="DL1444" s="1035"/>
    </row>
    <row r="1445" spans="27:116">
      <c r="AA1445" s="1035"/>
      <c r="AB1445" s="1035"/>
      <c r="AC1445" s="1035"/>
      <c r="AD1445" s="1035"/>
      <c r="AE1445" s="1035"/>
      <c r="AF1445" s="1035"/>
      <c r="AG1445" s="1035"/>
      <c r="AH1445" s="1035"/>
      <c r="AN1445" s="1035"/>
      <c r="AV1445" s="1035"/>
      <c r="BD1445" s="1035"/>
      <c r="BS1445" s="1064"/>
      <c r="BT1445" s="1035"/>
      <c r="CG1445" s="612"/>
      <c r="CI1445" s="1035"/>
      <c r="DB1445" s="1035"/>
      <c r="DC1445" s="1035"/>
      <c r="DG1445" s="1035"/>
      <c r="DH1445" s="1035"/>
      <c r="DI1445" s="1035"/>
      <c r="DJ1445" s="1035"/>
      <c r="DK1445" s="1035"/>
      <c r="DL1445" s="1035"/>
    </row>
    <row r="1446" spans="27:116">
      <c r="AA1446" s="1035"/>
      <c r="AB1446" s="1035"/>
      <c r="AC1446" s="1035"/>
      <c r="AD1446" s="1035"/>
      <c r="AE1446" s="1035"/>
      <c r="AF1446" s="1035"/>
      <c r="AG1446" s="1035"/>
      <c r="AH1446" s="1035"/>
      <c r="AN1446" s="1035"/>
      <c r="AV1446" s="1035"/>
      <c r="BD1446" s="1035"/>
      <c r="BS1446" s="1064"/>
      <c r="BT1446" s="1035"/>
      <c r="CG1446" s="612"/>
      <c r="CI1446" s="1035"/>
      <c r="DB1446" s="1035"/>
      <c r="DC1446" s="1035"/>
      <c r="DG1446" s="1035"/>
      <c r="DH1446" s="1035"/>
      <c r="DI1446" s="1035"/>
      <c r="DJ1446" s="1035"/>
      <c r="DK1446" s="1035"/>
      <c r="DL1446" s="1035"/>
    </row>
    <row r="1447" spans="27:116">
      <c r="AA1447" s="1035"/>
      <c r="AB1447" s="1035"/>
      <c r="AC1447" s="1035"/>
      <c r="AD1447" s="1035"/>
      <c r="AE1447" s="1035"/>
      <c r="AF1447" s="1035"/>
      <c r="AG1447" s="1035"/>
      <c r="AH1447" s="1035"/>
      <c r="AN1447" s="1035"/>
      <c r="AV1447" s="1035"/>
      <c r="BD1447" s="1035"/>
      <c r="BS1447" s="1064"/>
      <c r="BT1447" s="1035"/>
      <c r="CG1447" s="612"/>
      <c r="CI1447" s="1035"/>
      <c r="DB1447" s="1035"/>
      <c r="DC1447" s="1035"/>
      <c r="DG1447" s="1035"/>
      <c r="DH1447" s="1035"/>
      <c r="DI1447" s="1035"/>
      <c r="DJ1447" s="1035"/>
      <c r="DK1447" s="1035"/>
      <c r="DL1447" s="1035"/>
    </row>
    <row r="1448" spans="27:116">
      <c r="AA1448" s="1035"/>
      <c r="AB1448" s="1035"/>
      <c r="AC1448" s="1035"/>
      <c r="AD1448" s="1035"/>
      <c r="AE1448" s="1035"/>
      <c r="AF1448" s="1035"/>
      <c r="AG1448" s="1035"/>
      <c r="AH1448" s="1035"/>
      <c r="AN1448" s="1035"/>
      <c r="AV1448" s="1035"/>
      <c r="BD1448" s="1035"/>
      <c r="BS1448" s="1064"/>
      <c r="BT1448" s="1035"/>
      <c r="CG1448" s="612"/>
      <c r="CI1448" s="1035"/>
      <c r="DB1448" s="1035"/>
      <c r="DC1448" s="1035"/>
      <c r="DG1448" s="1035"/>
      <c r="DH1448" s="1035"/>
      <c r="DI1448" s="1035"/>
      <c r="DJ1448" s="1035"/>
      <c r="DK1448" s="1035"/>
      <c r="DL1448" s="1035"/>
    </row>
    <row r="1449" spans="27:116">
      <c r="AA1449" s="1035"/>
      <c r="AB1449" s="1035"/>
      <c r="AC1449" s="1035"/>
      <c r="AD1449" s="1035"/>
      <c r="AE1449" s="1035"/>
      <c r="AF1449" s="1035"/>
      <c r="AG1449" s="1035"/>
      <c r="AH1449" s="1035"/>
      <c r="AN1449" s="1035"/>
      <c r="AV1449" s="1035"/>
      <c r="BD1449" s="1035"/>
      <c r="BS1449" s="1064"/>
      <c r="BT1449" s="1035"/>
      <c r="CG1449" s="612"/>
      <c r="CI1449" s="1035"/>
      <c r="DB1449" s="1035"/>
      <c r="DC1449" s="1035"/>
      <c r="DG1449" s="1035"/>
      <c r="DH1449" s="1035"/>
      <c r="DI1449" s="1035"/>
      <c r="DJ1449" s="1035"/>
      <c r="DK1449" s="1035"/>
      <c r="DL1449" s="1035"/>
    </row>
    <row r="1450" spans="27:116">
      <c r="AA1450" s="1035"/>
      <c r="AB1450" s="1035"/>
      <c r="AC1450" s="1035"/>
      <c r="AD1450" s="1035"/>
      <c r="AE1450" s="1035"/>
      <c r="AF1450" s="1035"/>
      <c r="AG1450" s="1035"/>
      <c r="AH1450" s="1035"/>
      <c r="AN1450" s="1035"/>
      <c r="AV1450" s="1035"/>
      <c r="BD1450" s="1035"/>
      <c r="BS1450" s="1064"/>
      <c r="BT1450" s="1035"/>
      <c r="CG1450" s="612"/>
      <c r="CI1450" s="1035"/>
      <c r="DB1450" s="1035"/>
      <c r="DC1450" s="1035"/>
      <c r="DG1450" s="1035"/>
      <c r="DH1450" s="1035"/>
      <c r="DI1450" s="1035"/>
      <c r="DJ1450" s="1035"/>
      <c r="DK1450" s="1035"/>
      <c r="DL1450" s="1035"/>
    </row>
    <row r="1451" spans="27:116">
      <c r="AA1451" s="1035"/>
      <c r="AB1451" s="1035"/>
      <c r="AC1451" s="1035"/>
      <c r="AD1451" s="1035"/>
      <c r="AE1451" s="1035"/>
      <c r="AF1451" s="1035"/>
      <c r="AG1451" s="1035"/>
      <c r="AH1451" s="1035"/>
      <c r="AN1451" s="1035"/>
      <c r="AV1451" s="1035"/>
      <c r="BD1451" s="1035"/>
      <c r="BS1451" s="1064"/>
      <c r="BT1451" s="1035"/>
      <c r="CG1451" s="612"/>
      <c r="CI1451" s="1035"/>
      <c r="DB1451" s="1035"/>
      <c r="DC1451" s="1035"/>
      <c r="DG1451" s="1035"/>
      <c r="DH1451" s="1035"/>
      <c r="DI1451" s="1035"/>
      <c r="DJ1451" s="1035"/>
      <c r="DK1451" s="1035"/>
      <c r="DL1451" s="1035"/>
    </row>
    <row r="1452" spans="27:116">
      <c r="AA1452" s="1035"/>
      <c r="AB1452" s="1035"/>
      <c r="AC1452" s="1035"/>
      <c r="AD1452" s="1035"/>
      <c r="AE1452" s="1035"/>
      <c r="AF1452" s="1035"/>
      <c r="AG1452" s="1035"/>
      <c r="AH1452" s="1035"/>
      <c r="AN1452" s="1035"/>
      <c r="AV1452" s="1035"/>
      <c r="BD1452" s="1035"/>
      <c r="BS1452" s="1064"/>
      <c r="BT1452" s="1035"/>
      <c r="CG1452" s="612"/>
      <c r="CI1452" s="1035"/>
      <c r="DB1452" s="1035"/>
      <c r="DC1452" s="1035"/>
      <c r="DG1452" s="1035"/>
      <c r="DH1452" s="1035"/>
      <c r="DI1452" s="1035"/>
      <c r="DJ1452" s="1035"/>
      <c r="DK1452" s="1035"/>
      <c r="DL1452" s="1035"/>
    </row>
    <row r="1453" spans="27:116">
      <c r="AA1453" s="1035"/>
      <c r="AB1453" s="1035"/>
      <c r="AC1453" s="1035"/>
      <c r="AD1453" s="1035"/>
      <c r="AE1453" s="1035"/>
      <c r="AF1453" s="1035"/>
      <c r="AG1453" s="1035"/>
      <c r="AH1453" s="1035"/>
      <c r="AN1453" s="1035"/>
      <c r="AV1453" s="1035"/>
      <c r="BD1453" s="1035"/>
      <c r="BS1453" s="1064"/>
      <c r="BT1453" s="1035"/>
      <c r="CG1453" s="612"/>
      <c r="CI1453" s="1035"/>
      <c r="DB1453" s="1035"/>
      <c r="DC1453" s="1035"/>
      <c r="DG1453" s="1035"/>
      <c r="DH1453" s="1035"/>
      <c r="DI1453" s="1035"/>
      <c r="DJ1453" s="1035"/>
      <c r="DK1453" s="1035"/>
      <c r="DL1453" s="1035"/>
    </row>
    <row r="1454" spans="27:116">
      <c r="AA1454" s="1035"/>
      <c r="AB1454" s="1035"/>
      <c r="AC1454" s="1035"/>
      <c r="AD1454" s="1035"/>
      <c r="AE1454" s="1035"/>
      <c r="AF1454" s="1035"/>
      <c r="AG1454" s="1035"/>
      <c r="AH1454" s="1035"/>
      <c r="AN1454" s="1035"/>
      <c r="AV1454" s="1035"/>
      <c r="BD1454" s="1035"/>
      <c r="BS1454" s="1064"/>
      <c r="BT1454" s="1035"/>
      <c r="CG1454" s="612"/>
      <c r="CI1454" s="1035"/>
      <c r="DB1454" s="1035"/>
      <c r="DC1454" s="1035"/>
      <c r="DG1454" s="1035"/>
      <c r="DH1454" s="1035"/>
      <c r="DI1454" s="1035"/>
      <c r="DJ1454" s="1035"/>
      <c r="DK1454" s="1035"/>
      <c r="DL1454" s="1035"/>
    </row>
    <row r="1455" spans="27:116">
      <c r="AA1455" s="1035"/>
      <c r="AB1455" s="1035"/>
      <c r="AC1455" s="1035"/>
      <c r="AD1455" s="1035"/>
      <c r="AE1455" s="1035"/>
      <c r="AF1455" s="1035"/>
      <c r="AG1455" s="1035"/>
      <c r="AH1455" s="1035"/>
      <c r="AN1455" s="1035"/>
      <c r="AV1455" s="1035"/>
      <c r="BD1455" s="1035"/>
      <c r="BS1455" s="1064"/>
      <c r="BT1455" s="1035"/>
      <c r="CG1455" s="612"/>
      <c r="CI1455" s="1035"/>
      <c r="DB1455" s="1035"/>
      <c r="DC1455" s="1035"/>
      <c r="DG1455" s="1035"/>
      <c r="DH1455" s="1035"/>
      <c r="DI1455" s="1035"/>
      <c r="DJ1455" s="1035"/>
      <c r="DK1455" s="1035"/>
      <c r="DL1455" s="1035"/>
    </row>
    <row r="1456" spans="27:116">
      <c r="AA1456" s="1035"/>
      <c r="AB1456" s="1035"/>
      <c r="AC1456" s="1035"/>
      <c r="AD1456" s="1035"/>
      <c r="AE1456" s="1035"/>
      <c r="AF1456" s="1035"/>
      <c r="AG1456" s="1035"/>
      <c r="AH1456" s="1035"/>
      <c r="AN1456" s="1035"/>
      <c r="AV1456" s="1035"/>
      <c r="BD1456" s="1035"/>
      <c r="BS1456" s="1064"/>
      <c r="BT1456" s="1035"/>
      <c r="CG1456" s="612"/>
      <c r="CI1456" s="1035"/>
      <c r="DB1456" s="1035"/>
      <c r="DC1456" s="1035"/>
      <c r="DG1456" s="1035"/>
      <c r="DH1456" s="1035"/>
      <c r="DI1456" s="1035"/>
      <c r="DJ1456" s="1035"/>
      <c r="DK1456" s="1035"/>
      <c r="DL1456" s="1035"/>
    </row>
    <row r="1457" spans="27:116">
      <c r="AA1457" s="1035"/>
      <c r="AB1457" s="1035"/>
      <c r="AC1457" s="1035"/>
      <c r="AD1457" s="1035"/>
      <c r="AE1457" s="1035"/>
      <c r="AF1457" s="1035"/>
      <c r="AG1457" s="1035"/>
      <c r="AH1457" s="1035"/>
      <c r="AN1457" s="1035"/>
      <c r="AV1457" s="1035"/>
      <c r="BD1457" s="1035"/>
      <c r="BS1457" s="1064"/>
      <c r="BT1457" s="1035"/>
      <c r="CG1457" s="612"/>
      <c r="CI1457" s="1035"/>
      <c r="DB1457" s="1035"/>
      <c r="DC1457" s="1035"/>
      <c r="DG1457" s="1035"/>
      <c r="DH1457" s="1035"/>
      <c r="DI1457" s="1035"/>
      <c r="DJ1457" s="1035"/>
      <c r="DK1457" s="1035"/>
      <c r="DL1457" s="1035"/>
    </row>
    <row r="1458" spans="27:116">
      <c r="AA1458" s="1035"/>
      <c r="AB1458" s="1035"/>
      <c r="AC1458" s="1035"/>
      <c r="AD1458" s="1035"/>
      <c r="AE1458" s="1035"/>
      <c r="AF1458" s="1035"/>
      <c r="AG1458" s="1035"/>
      <c r="AH1458" s="1035"/>
      <c r="AN1458" s="1035"/>
      <c r="AV1458" s="1035"/>
      <c r="BD1458" s="1035"/>
      <c r="BS1458" s="1064"/>
      <c r="BT1458" s="1035"/>
      <c r="CG1458" s="612"/>
      <c r="CI1458" s="1035"/>
      <c r="DB1458" s="1035"/>
      <c r="DC1458" s="1035"/>
      <c r="DG1458" s="1035"/>
      <c r="DH1458" s="1035"/>
      <c r="DI1458" s="1035"/>
      <c r="DJ1458" s="1035"/>
      <c r="DK1458" s="1035"/>
      <c r="DL1458" s="1035"/>
    </row>
    <row r="1459" spans="27:116">
      <c r="AA1459" s="1035"/>
      <c r="AB1459" s="1035"/>
      <c r="AC1459" s="1035"/>
      <c r="AD1459" s="1035"/>
      <c r="AE1459" s="1035"/>
      <c r="AF1459" s="1035"/>
      <c r="AG1459" s="1035"/>
      <c r="AH1459" s="1035"/>
      <c r="AN1459" s="1035"/>
      <c r="AV1459" s="1035"/>
      <c r="BD1459" s="1035"/>
      <c r="BS1459" s="1064"/>
      <c r="BT1459" s="1035"/>
      <c r="CG1459" s="612"/>
      <c r="CI1459" s="1035"/>
      <c r="DB1459" s="1035"/>
      <c r="DC1459" s="1035"/>
      <c r="DG1459" s="1035"/>
      <c r="DH1459" s="1035"/>
      <c r="DI1459" s="1035"/>
      <c r="DJ1459" s="1035"/>
      <c r="DK1459" s="1035"/>
      <c r="DL1459" s="1035"/>
    </row>
    <row r="1460" spans="27:116">
      <c r="AA1460" s="1035"/>
      <c r="AB1460" s="1035"/>
      <c r="AC1460" s="1035"/>
      <c r="AD1460" s="1035"/>
      <c r="AE1460" s="1035"/>
      <c r="AF1460" s="1035"/>
      <c r="AG1460" s="1035"/>
      <c r="AH1460" s="1035"/>
      <c r="AN1460" s="1035"/>
      <c r="AV1460" s="1035"/>
      <c r="BD1460" s="1035"/>
      <c r="BS1460" s="1064"/>
      <c r="BT1460" s="1035"/>
      <c r="CG1460" s="612"/>
      <c r="CI1460" s="1035"/>
      <c r="DB1460" s="1035"/>
      <c r="DC1460" s="1035"/>
      <c r="DG1460" s="1035"/>
      <c r="DH1460" s="1035"/>
      <c r="DI1460" s="1035"/>
      <c r="DJ1460" s="1035"/>
      <c r="DK1460" s="1035"/>
      <c r="DL1460" s="1035"/>
    </row>
    <row r="1461" spans="27:116">
      <c r="AA1461" s="1035"/>
      <c r="AB1461" s="1035"/>
      <c r="AC1461" s="1035"/>
      <c r="AD1461" s="1035"/>
      <c r="AE1461" s="1035"/>
      <c r="AF1461" s="1035"/>
      <c r="AG1461" s="1035"/>
      <c r="AH1461" s="1035"/>
      <c r="AN1461" s="1035"/>
      <c r="AV1461" s="1035"/>
      <c r="BD1461" s="1035"/>
      <c r="BS1461" s="1064"/>
      <c r="BT1461" s="1035"/>
      <c r="CG1461" s="612"/>
      <c r="CI1461" s="1035"/>
      <c r="DB1461" s="1035"/>
      <c r="DC1461" s="1035"/>
      <c r="DG1461" s="1035"/>
      <c r="DH1461" s="1035"/>
      <c r="DI1461" s="1035"/>
      <c r="DJ1461" s="1035"/>
      <c r="DK1461" s="1035"/>
      <c r="DL1461" s="1035"/>
    </row>
    <row r="1462" spans="27:116">
      <c r="AA1462" s="1035"/>
      <c r="AB1462" s="1035"/>
      <c r="AC1462" s="1035"/>
      <c r="AD1462" s="1035"/>
      <c r="AE1462" s="1035"/>
      <c r="AF1462" s="1035"/>
      <c r="AG1462" s="1035"/>
      <c r="AH1462" s="1035"/>
      <c r="AN1462" s="1035"/>
      <c r="AV1462" s="1035"/>
      <c r="BD1462" s="1035"/>
      <c r="BS1462" s="1064"/>
      <c r="BT1462" s="1035"/>
      <c r="CG1462" s="612"/>
      <c r="CI1462" s="1035"/>
      <c r="DB1462" s="1035"/>
      <c r="DC1462" s="1035"/>
      <c r="DG1462" s="1035"/>
      <c r="DH1462" s="1035"/>
      <c r="DI1462" s="1035"/>
      <c r="DJ1462" s="1035"/>
      <c r="DK1462" s="1035"/>
      <c r="DL1462" s="1035"/>
    </row>
    <row r="1463" spans="27:116">
      <c r="AA1463" s="1035"/>
      <c r="AB1463" s="1035"/>
      <c r="AC1463" s="1035"/>
      <c r="AD1463" s="1035"/>
      <c r="AE1463" s="1035"/>
      <c r="AF1463" s="1035"/>
      <c r="AG1463" s="1035"/>
      <c r="AH1463" s="1035"/>
      <c r="AN1463" s="1035"/>
      <c r="AV1463" s="1035"/>
      <c r="BD1463" s="1035"/>
      <c r="BS1463" s="1064"/>
      <c r="BT1463" s="1035"/>
      <c r="CG1463" s="612"/>
      <c r="CI1463" s="1035"/>
      <c r="DB1463" s="1035"/>
      <c r="DC1463" s="1035"/>
      <c r="DG1463" s="1035"/>
      <c r="DH1463" s="1035"/>
      <c r="DI1463" s="1035"/>
      <c r="DJ1463" s="1035"/>
      <c r="DK1463" s="1035"/>
      <c r="DL1463" s="1035"/>
    </row>
    <row r="1464" spans="27:116">
      <c r="AA1464" s="1035"/>
      <c r="AB1464" s="1035"/>
      <c r="AC1464" s="1035"/>
      <c r="AD1464" s="1035"/>
      <c r="AE1464" s="1035"/>
      <c r="AF1464" s="1035"/>
      <c r="AG1464" s="1035"/>
      <c r="AH1464" s="1035"/>
      <c r="AN1464" s="1035"/>
      <c r="AV1464" s="1035"/>
      <c r="BD1464" s="1035"/>
      <c r="BS1464" s="1064"/>
      <c r="BT1464" s="1035"/>
      <c r="CG1464" s="612"/>
      <c r="CI1464" s="1035"/>
      <c r="DB1464" s="1035"/>
      <c r="DC1464" s="1035"/>
      <c r="DG1464" s="1035"/>
      <c r="DH1464" s="1035"/>
      <c r="DI1464" s="1035"/>
      <c r="DJ1464" s="1035"/>
      <c r="DK1464" s="1035"/>
      <c r="DL1464" s="1035"/>
    </row>
    <row r="1465" spans="27:116">
      <c r="AA1465" s="1035"/>
      <c r="AB1465" s="1035"/>
      <c r="AC1465" s="1035"/>
      <c r="AD1465" s="1035"/>
      <c r="AE1465" s="1035"/>
      <c r="AF1465" s="1035"/>
      <c r="AG1465" s="1035"/>
      <c r="AH1465" s="1035"/>
      <c r="AN1465" s="1035"/>
      <c r="AV1465" s="1035"/>
      <c r="BD1465" s="1035"/>
      <c r="BS1465" s="1064"/>
      <c r="BT1465" s="1035"/>
      <c r="CG1465" s="612"/>
      <c r="CI1465" s="1035"/>
      <c r="DB1465" s="1035"/>
      <c r="DC1465" s="1035"/>
      <c r="DG1465" s="1035"/>
      <c r="DH1465" s="1035"/>
      <c r="DI1465" s="1035"/>
      <c r="DJ1465" s="1035"/>
      <c r="DK1465" s="1035"/>
      <c r="DL1465" s="1035"/>
    </row>
    <row r="1466" spans="27:116">
      <c r="AA1466" s="1035"/>
      <c r="AB1466" s="1035"/>
      <c r="AC1466" s="1035"/>
      <c r="AD1466" s="1035"/>
      <c r="AE1466" s="1035"/>
      <c r="AF1466" s="1035"/>
      <c r="AG1466" s="1035"/>
      <c r="AH1466" s="1035"/>
      <c r="AN1466" s="1035"/>
      <c r="AV1466" s="1035"/>
      <c r="BD1466" s="1035"/>
      <c r="BS1466" s="1064"/>
      <c r="BT1466" s="1035"/>
      <c r="CG1466" s="612"/>
      <c r="CI1466" s="1035"/>
      <c r="DB1466" s="1035"/>
      <c r="DC1466" s="1035"/>
      <c r="DG1466" s="1035"/>
      <c r="DH1466" s="1035"/>
      <c r="DI1466" s="1035"/>
      <c r="DJ1466" s="1035"/>
      <c r="DK1466" s="1035"/>
      <c r="DL1466" s="1035"/>
    </row>
    <row r="1467" spans="27:116">
      <c r="AA1467" s="1035"/>
      <c r="AB1467" s="1035"/>
      <c r="AC1467" s="1035"/>
      <c r="AD1467" s="1035"/>
      <c r="AE1467" s="1035"/>
      <c r="AF1467" s="1035"/>
      <c r="AG1467" s="1035"/>
      <c r="AH1467" s="1035"/>
      <c r="AN1467" s="1035"/>
      <c r="AV1467" s="1035"/>
      <c r="BD1467" s="1035"/>
      <c r="BS1467" s="1064"/>
      <c r="BT1467" s="1035"/>
      <c r="CG1467" s="612"/>
      <c r="CI1467" s="1035"/>
      <c r="DB1467" s="1035"/>
      <c r="DC1467" s="1035"/>
      <c r="DG1467" s="1035"/>
      <c r="DH1467" s="1035"/>
      <c r="DI1467" s="1035"/>
      <c r="DJ1467" s="1035"/>
      <c r="DK1467" s="1035"/>
      <c r="DL1467" s="1035"/>
    </row>
    <row r="1468" spans="27:116">
      <c r="AA1468" s="1035"/>
      <c r="AB1468" s="1035"/>
      <c r="AC1468" s="1035"/>
      <c r="AD1468" s="1035"/>
      <c r="AE1468" s="1035"/>
      <c r="AF1468" s="1035"/>
      <c r="AG1468" s="1035"/>
      <c r="AH1468" s="1035"/>
      <c r="AN1468" s="1035"/>
      <c r="AV1468" s="1035"/>
      <c r="BD1468" s="1035"/>
      <c r="BS1468" s="1064"/>
      <c r="BT1468" s="1035"/>
      <c r="CG1468" s="612"/>
      <c r="CI1468" s="1035"/>
      <c r="DB1468" s="1035"/>
      <c r="DC1468" s="1035"/>
      <c r="DG1468" s="1035"/>
      <c r="DH1468" s="1035"/>
      <c r="DI1468" s="1035"/>
      <c r="DJ1468" s="1035"/>
      <c r="DK1468" s="1035"/>
      <c r="DL1468" s="1035"/>
    </row>
    <row r="1469" spans="27:116">
      <c r="AA1469" s="1035"/>
      <c r="AB1469" s="1035"/>
      <c r="AC1469" s="1035"/>
      <c r="AD1469" s="1035"/>
      <c r="AE1469" s="1035"/>
      <c r="AF1469" s="1035"/>
      <c r="AG1469" s="1035"/>
      <c r="AH1469" s="1035"/>
      <c r="AN1469" s="1035"/>
      <c r="AV1469" s="1035"/>
      <c r="BD1469" s="1035"/>
      <c r="BS1469" s="1064"/>
      <c r="BT1469" s="1035"/>
      <c r="CG1469" s="612"/>
      <c r="CI1469" s="1035"/>
      <c r="DB1469" s="1035"/>
      <c r="DC1469" s="1035"/>
      <c r="DG1469" s="1035"/>
      <c r="DH1469" s="1035"/>
      <c r="DI1469" s="1035"/>
      <c r="DJ1469" s="1035"/>
      <c r="DK1469" s="1035"/>
      <c r="DL1469" s="1035"/>
    </row>
    <row r="1470" spans="27:116">
      <c r="AA1470" s="1035"/>
      <c r="AB1470" s="1035"/>
      <c r="AC1470" s="1035"/>
      <c r="AD1470" s="1035"/>
      <c r="AE1470" s="1035"/>
      <c r="AF1470" s="1035"/>
      <c r="AG1470" s="1035"/>
      <c r="AH1470" s="1035"/>
      <c r="AN1470" s="1035"/>
      <c r="AV1470" s="1035"/>
      <c r="BD1470" s="1035"/>
      <c r="BS1470" s="1064"/>
      <c r="BT1470" s="1035"/>
      <c r="CG1470" s="612"/>
      <c r="CI1470" s="1035"/>
      <c r="DB1470" s="1035"/>
      <c r="DC1470" s="1035"/>
      <c r="DG1470" s="1035"/>
      <c r="DH1470" s="1035"/>
      <c r="DI1470" s="1035"/>
      <c r="DJ1470" s="1035"/>
      <c r="DK1470" s="1035"/>
      <c r="DL1470" s="1035"/>
    </row>
    <row r="1471" spans="27:116">
      <c r="AA1471" s="1035"/>
      <c r="AB1471" s="1035"/>
      <c r="AC1471" s="1035"/>
      <c r="AD1471" s="1035"/>
      <c r="AE1471" s="1035"/>
      <c r="AF1471" s="1035"/>
      <c r="AG1471" s="1035"/>
      <c r="AH1471" s="1035"/>
      <c r="AN1471" s="1035"/>
      <c r="AV1471" s="1035"/>
      <c r="BD1471" s="1035"/>
      <c r="BS1471" s="1064"/>
      <c r="BT1471" s="1035"/>
      <c r="CG1471" s="612"/>
      <c r="CI1471" s="1035"/>
      <c r="DB1471" s="1035"/>
      <c r="DC1471" s="1035"/>
      <c r="DG1471" s="1035"/>
      <c r="DH1471" s="1035"/>
      <c r="DI1471" s="1035"/>
      <c r="DJ1471" s="1035"/>
      <c r="DK1471" s="1035"/>
      <c r="DL1471" s="1035"/>
    </row>
    <row r="1472" spans="27:116">
      <c r="AA1472" s="1035"/>
      <c r="AB1472" s="1035"/>
      <c r="AC1472" s="1035"/>
      <c r="AD1472" s="1035"/>
      <c r="AE1472" s="1035"/>
      <c r="AF1472" s="1035"/>
      <c r="AG1472" s="1035"/>
      <c r="AH1472" s="1035"/>
      <c r="AN1472" s="1035"/>
      <c r="AV1472" s="1035"/>
      <c r="BD1472" s="1035"/>
      <c r="BS1472" s="1064"/>
      <c r="BT1472" s="1035"/>
      <c r="CG1472" s="612"/>
      <c r="CI1472" s="1035"/>
      <c r="DB1472" s="1035"/>
      <c r="DC1472" s="1035"/>
      <c r="DG1472" s="1035"/>
      <c r="DH1472" s="1035"/>
      <c r="DI1472" s="1035"/>
      <c r="DJ1472" s="1035"/>
      <c r="DK1472" s="1035"/>
      <c r="DL1472" s="1035"/>
    </row>
    <row r="1473" spans="27:116">
      <c r="AA1473" s="1035"/>
      <c r="AB1473" s="1035"/>
      <c r="AC1473" s="1035"/>
      <c r="AD1473" s="1035"/>
      <c r="AE1473" s="1035"/>
      <c r="AF1473" s="1035"/>
      <c r="AG1473" s="1035"/>
      <c r="AH1473" s="1035"/>
      <c r="AN1473" s="1035"/>
      <c r="AV1473" s="1035"/>
      <c r="BD1473" s="1035"/>
      <c r="BS1473" s="1064"/>
      <c r="BT1473" s="1035"/>
      <c r="CG1473" s="612"/>
      <c r="CI1473" s="1035"/>
      <c r="DB1473" s="1035"/>
      <c r="DC1473" s="1035"/>
      <c r="DG1473" s="1035"/>
      <c r="DH1473" s="1035"/>
      <c r="DI1473" s="1035"/>
      <c r="DJ1473" s="1035"/>
      <c r="DK1473" s="1035"/>
      <c r="DL1473" s="1035"/>
    </row>
    <row r="1474" spans="27:116">
      <c r="AA1474" s="1035"/>
      <c r="AB1474" s="1035"/>
      <c r="AC1474" s="1035"/>
      <c r="AD1474" s="1035"/>
      <c r="AE1474" s="1035"/>
      <c r="AF1474" s="1035"/>
      <c r="AG1474" s="1035"/>
      <c r="AH1474" s="1035"/>
      <c r="AN1474" s="1035"/>
      <c r="AV1474" s="1035"/>
      <c r="BD1474" s="1035"/>
      <c r="BS1474" s="1064"/>
      <c r="BT1474" s="1035"/>
      <c r="CG1474" s="612"/>
      <c r="CI1474" s="1035"/>
      <c r="DB1474" s="1035"/>
      <c r="DC1474" s="1035"/>
      <c r="DG1474" s="1035"/>
      <c r="DH1474" s="1035"/>
      <c r="DI1474" s="1035"/>
      <c r="DJ1474" s="1035"/>
      <c r="DK1474" s="1035"/>
      <c r="DL1474" s="1035"/>
    </row>
    <row r="1475" spans="27:116">
      <c r="AA1475" s="1035"/>
      <c r="AB1475" s="1035"/>
      <c r="AC1475" s="1035"/>
      <c r="AD1475" s="1035"/>
      <c r="AE1475" s="1035"/>
      <c r="AF1475" s="1035"/>
      <c r="AG1475" s="1035"/>
      <c r="AH1475" s="1035"/>
      <c r="AN1475" s="1035"/>
      <c r="AV1475" s="1035"/>
      <c r="BD1475" s="1035"/>
      <c r="BS1475" s="1064"/>
      <c r="BT1475" s="1035"/>
      <c r="CG1475" s="612"/>
      <c r="CI1475" s="1035"/>
      <c r="DB1475" s="1035"/>
      <c r="DC1475" s="1035"/>
      <c r="DG1475" s="1035"/>
      <c r="DH1475" s="1035"/>
      <c r="DI1475" s="1035"/>
      <c r="DJ1475" s="1035"/>
      <c r="DK1475" s="1035"/>
      <c r="DL1475" s="1035"/>
    </row>
    <row r="1476" spans="27:116">
      <c r="AA1476" s="1035"/>
      <c r="AB1476" s="1035"/>
      <c r="AC1476" s="1035"/>
      <c r="AD1476" s="1035"/>
      <c r="AE1476" s="1035"/>
      <c r="AF1476" s="1035"/>
      <c r="AG1476" s="1035"/>
      <c r="AH1476" s="1035"/>
      <c r="AN1476" s="1035"/>
      <c r="AV1476" s="1035"/>
      <c r="BD1476" s="1035"/>
      <c r="BS1476" s="1064"/>
      <c r="BT1476" s="1035"/>
      <c r="CG1476" s="612"/>
      <c r="CI1476" s="1035"/>
      <c r="DB1476" s="1035"/>
      <c r="DC1476" s="1035"/>
      <c r="DG1476" s="1035"/>
      <c r="DH1476" s="1035"/>
      <c r="DI1476" s="1035"/>
      <c r="DJ1476" s="1035"/>
      <c r="DK1476" s="1035"/>
      <c r="DL1476" s="1035"/>
    </row>
    <row r="1477" spans="27:116">
      <c r="AA1477" s="1035"/>
      <c r="AB1477" s="1035"/>
      <c r="AC1477" s="1035"/>
      <c r="AD1477" s="1035"/>
      <c r="AE1477" s="1035"/>
      <c r="AF1477" s="1035"/>
      <c r="AG1477" s="1035"/>
      <c r="AH1477" s="1035"/>
      <c r="AN1477" s="1035"/>
      <c r="AV1477" s="1035"/>
      <c r="BD1477" s="1035"/>
      <c r="BS1477" s="1064"/>
      <c r="BT1477" s="1035"/>
      <c r="CG1477" s="612"/>
      <c r="CI1477" s="1035"/>
      <c r="DB1477" s="1035"/>
      <c r="DC1477" s="1035"/>
      <c r="DG1477" s="1035"/>
      <c r="DH1477" s="1035"/>
      <c r="DI1477" s="1035"/>
      <c r="DJ1477" s="1035"/>
      <c r="DK1477" s="1035"/>
      <c r="DL1477" s="1035"/>
    </row>
    <row r="1478" spans="27:116">
      <c r="AA1478" s="1035"/>
      <c r="AB1478" s="1035"/>
      <c r="AC1478" s="1035"/>
      <c r="AD1478" s="1035"/>
      <c r="AE1478" s="1035"/>
      <c r="AF1478" s="1035"/>
      <c r="AG1478" s="1035"/>
      <c r="AH1478" s="1035"/>
      <c r="AN1478" s="1035"/>
      <c r="AV1478" s="1035"/>
      <c r="BD1478" s="1035"/>
      <c r="BS1478" s="1064"/>
      <c r="BT1478" s="1035"/>
      <c r="CG1478" s="612"/>
      <c r="CI1478" s="1035"/>
      <c r="DB1478" s="1035"/>
      <c r="DC1478" s="1035"/>
      <c r="DG1478" s="1035"/>
      <c r="DH1478" s="1035"/>
      <c r="DI1478" s="1035"/>
      <c r="DJ1478" s="1035"/>
      <c r="DK1478" s="1035"/>
      <c r="DL1478" s="1035"/>
    </row>
    <row r="1479" spans="27:116">
      <c r="AA1479" s="1035"/>
      <c r="AB1479" s="1035"/>
      <c r="AC1479" s="1035"/>
      <c r="AD1479" s="1035"/>
      <c r="AE1479" s="1035"/>
      <c r="AF1479" s="1035"/>
      <c r="AG1479" s="1035"/>
      <c r="AH1479" s="1035"/>
      <c r="AN1479" s="1035"/>
      <c r="AV1479" s="1035"/>
      <c r="BD1479" s="1035"/>
      <c r="BS1479" s="1064"/>
      <c r="BT1479" s="1035"/>
      <c r="CG1479" s="612"/>
      <c r="CI1479" s="1035"/>
      <c r="DB1479" s="1035"/>
      <c r="DC1479" s="1035"/>
      <c r="DG1479" s="1035"/>
      <c r="DH1479" s="1035"/>
      <c r="DI1479" s="1035"/>
      <c r="DJ1479" s="1035"/>
      <c r="DK1479" s="1035"/>
      <c r="DL1479" s="1035"/>
    </row>
    <row r="1480" spans="27:116">
      <c r="AA1480" s="1035"/>
      <c r="AB1480" s="1035"/>
      <c r="AC1480" s="1035"/>
      <c r="AD1480" s="1035"/>
      <c r="AE1480" s="1035"/>
      <c r="AF1480" s="1035"/>
      <c r="AG1480" s="1035"/>
      <c r="AH1480" s="1035"/>
      <c r="AN1480" s="1035"/>
      <c r="AV1480" s="1035"/>
      <c r="BD1480" s="1035"/>
      <c r="BS1480" s="1064"/>
      <c r="BT1480" s="1035"/>
      <c r="CG1480" s="612"/>
      <c r="CI1480" s="1035"/>
      <c r="DB1480" s="1035"/>
      <c r="DC1480" s="1035"/>
      <c r="DG1480" s="1035"/>
      <c r="DH1480" s="1035"/>
      <c r="DI1480" s="1035"/>
      <c r="DJ1480" s="1035"/>
      <c r="DK1480" s="1035"/>
      <c r="DL1480" s="1035"/>
    </row>
    <row r="1481" spans="27:116">
      <c r="AA1481" s="1035"/>
      <c r="AB1481" s="1035"/>
      <c r="AC1481" s="1035"/>
      <c r="AD1481" s="1035"/>
      <c r="AE1481" s="1035"/>
      <c r="AF1481" s="1035"/>
      <c r="AG1481" s="1035"/>
      <c r="AH1481" s="1035"/>
      <c r="AN1481" s="1035"/>
      <c r="AV1481" s="1035"/>
      <c r="BD1481" s="1035"/>
      <c r="BS1481" s="1064"/>
      <c r="BT1481" s="1035"/>
      <c r="CG1481" s="612"/>
      <c r="CI1481" s="1035"/>
      <c r="DB1481" s="1035"/>
      <c r="DC1481" s="1035"/>
      <c r="DG1481" s="1035"/>
      <c r="DH1481" s="1035"/>
      <c r="DI1481" s="1035"/>
      <c r="DJ1481" s="1035"/>
      <c r="DK1481" s="1035"/>
      <c r="DL1481" s="1035"/>
    </row>
    <row r="1482" spans="27:116">
      <c r="AA1482" s="1035"/>
      <c r="AB1482" s="1035"/>
      <c r="AC1482" s="1035"/>
      <c r="AD1482" s="1035"/>
      <c r="AE1482" s="1035"/>
      <c r="AF1482" s="1035"/>
      <c r="AG1482" s="1035"/>
      <c r="AH1482" s="1035"/>
      <c r="AN1482" s="1035"/>
      <c r="AV1482" s="1035"/>
      <c r="BD1482" s="1035"/>
      <c r="BS1482" s="1064"/>
      <c r="BT1482" s="1035"/>
      <c r="CG1482" s="612"/>
      <c r="CI1482" s="1035"/>
      <c r="DB1482" s="1035"/>
      <c r="DC1482" s="1035"/>
      <c r="DG1482" s="1035"/>
      <c r="DH1482" s="1035"/>
      <c r="DI1482" s="1035"/>
      <c r="DJ1482" s="1035"/>
      <c r="DK1482" s="1035"/>
      <c r="DL1482" s="1035"/>
    </row>
    <row r="1483" spans="27:116">
      <c r="AA1483" s="1035"/>
      <c r="AB1483" s="1035"/>
      <c r="AC1483" s="1035"/>
      <c r="AD1483" s="1035"/>
      <c r="AE1483" s="1035"/>
      <c r="AF1483" s="1035"/>
      <c r="AG1483" s="1035"/>
      <c r="AH1483" s="1035"/>
      <c r="AN1483" s="1035"/>
      <c r="AV1483" s="1035"/>
      <c r="BD1483" s="1035"/>
      <c r="BS1483" s="1064"/>
      <c r="BT1483" s="1035"/>
      <c r="CG1483" s="612"/>
      <c r="CI1483" s="1035"/>
      <c r="DB1483" s="1035"/>
      <c r="DC1483" s="1035"/>
      <c r="DG1483" s="1035"/>
      <c r="DH1483" s="1035"/>
      <c r="DI1483" s="1035"/>
      <c r="DJ1483" s="1035"/>
      <c r="DK1483" s="1035"/>
      <c r="DL1483" s="1035"/>
    </row>
    <row r="1484" spans="27:116">
      <c r="AA1484" s="1035"/>
      <c r="AB1484" s="1035"/>
      <c r="AC1484" s="1035"/>
      <c r="AD1484" s="1035"/>
      <c r="AE1484" s="1035"/>
      <c r="AF1484" s="1035"/>
      <c r="AG1484" s="1035"/>
      <c r="AH1484" s="1035"/>
      <c r="AN1484" s="1035"/>
      <c r="AV1484" s="1035"/>
      <c r="BD1484" s="1035"/>
      <c r="BS1484" s="1064"/>
      <c r="BT1484" s="1035"/>
      <c r="CG1484" s="612"/>
      <c r="CI1484" s="1035"/>
      <c r="DB1484" s="1035"/>
      <c r="DC1484" s="1035"/>
      <c r="DG1484" s="1035"/>
      <c r="DH1484" s="1035"/>
      <c r="DI1484" s="1035"/>
      <c r="DJ1484" s="1035"/>
      <c r="DK1484" s="1035"/>
      <c r="DL1484" s="1035"/>
    </row>
    <row r="1485" spans="27:116">
      <c r="AA1485" s="1035"/>
      <c r="AB1485" s="1035"/>
      <c r="AC1485" s="1035"/>
      <c r="AD1485" s="1035"/>
      <c r="AE1485" s="1035"/>
      <c r="AF1485" s="1035"/>
      <c r="AG1485" s="1035"/>
      <c r="AH1485" s="1035"/>
      <c r="AN1485" s="1035"/>
      <c r="AV1485" s="1035"/>
      <c r="BD1485" s="1035"/>
      <c r="BS1485" s="1064"/>
      <c r="BT1485" s="1035"/>
      <c r="CG1485" s="612"/>
      <c r="CI1485" s="1035"/>
      <c r="DB1485" s="1035"/>
      <c r="DC1485" s="1035"/>
      <c r="DG1485" s="1035"/>
      <c r="DH1485" s="1035"/>
      <c r="DI1485" s="1035"/>
      <c r="DJ1485" s="1035"/>
      <c r="DK1485" s="1035"/>
      <c r="DL1485" s="1035"/>
    </row>
    <row r="1486" spans="27:116">
      <c r="AA1486" s="1035"/>
      <c r="AB1486" s="1035"/>
      <c r="AC1486" s="1035"/>
      <c r="AD1486" s="1035"/>
      <c r="AE1486" s="1035"/>
      <c r="AF1486" s="1035"/>
      <c r="AG1486" s="1035"/>
      <c r="AH1486" s="1035"/>
      <c r="AN1486" s="1035"/>
      <c r="AV1486" s="1035"/>
      <c r="BD1486" s="1035"/>
      <c r="BS1486" s="1064"/>
      <c r="BT1486" s="1035"/>
      <c r="CG1486" s="612"/>
      <c r="CI1486" s="1035"/>
      <c r="DB1486" s="1035"/>
      <c r="DC1486" s="1035"/>
      <c r="DG1486" s="1035"/>
      <c r="DH1486" s="1035"/>
      <c r="DI1486" s="1035"/>
      <c r="DJ1486" s="1035"/>
      <c r="DK1486" s="1035"/>
      <c r="DL1486" s="1035"/>
    </row>
    <row r="1487" spans="27:116">
      <c r="AA1487" s="1035"/>
      <c r="AB1487" s="1035"/>
      <c r="AC1487" s="1035"/>
      <c r="AD1487" s="1035"/>
      <c r="AE1487" s="1035"/>
      <c r="AF1487" s="1035"/>
      <c r="AG1487" s="1035"/>
      <c r="AH1487" s="1035"/>
      <c r="AN1487" s="1035"/>
      <c r="AV1487" s="1035"/>
      <c r="BD1487" s="1035"/>
      <c r="BS1487" s="1064"/>
      <c r="BT1487" s="1035"/>
      <c r="CG1487" s="612"/>
      <c r="CI1487" s="1035"/>
      <c r="DB1487" s="1035"/>
      <c r="DC1487" s="1035"/>
      <c r="DG1487" s="1035"/>
      <c r="DH1487" s="1035"/>
      <c r="DI1487" s="1035"/>
      <c r="DJ1487" s="1035"/>
      <c r="DK1487" s="1035"/>
      <c r="DL1487" s="1035"/>
    </row>
    <row r="1488" spans="27:116">
      <c r="AA1488" s="1035"/>
      <c r="AB1488" s="1035"/>
      <c r="AC1488" s="1035"/>
      <c r="AD1488" s="1035"/>
      <c r="AE1488" s="1035"/>
      <c r="AF1488" s="1035"/>
      <c r="AG1488" s="1035"/>
      <c r="AH1488" s="1035"/>
      <c r="AN1488" s="1035"/>
      <c r="AV1488" s="1035"/>
      <c r="BD1488" s="1035"/>
      <c r="BS1488" s="1064"/>
      <c r="BT1488" s="1035"/>
      <c r="CG1488" s="612"/>
      <c r="CI1488" s="1035"/>
      <c r="DB1488" s="1035"/>
      <c r="DC1488" s="1035"/>
      <c r="DG1488" s="1035"/>
      <c r="DH1488" s="1035"/>
      <c r="DI1488" s="1035"/>
      <c r="DJ1488" s="1035"/>
      <c r="DK1488" s="1035"/>
      <c r="DL1488" s="1035"/>
    </row>
    <row r="1489" spans="27:116">
      <c r="AA1489" s="1035"/>
      <c r="AB1489" s="1035"/>
      <c r="AC1489" s="1035"/>
      <c r="AD1489" s="1035"/>
      <c r="AE1489" s="1035"/>
      <c r="AF1489" s="1035"/>
      <c r="AG1489" s="1035"/>
      <c r="AH1489" s="1035"/>
      <c r="AN1489" s="1035"/>
      <c r="AV1489" s="1035"/>
      <c r="BD1489" s="1035"/>
      <c r="BS1489" s="1064"/>
      <c r="BT1489" s="1035"/>
      <c r="CG1489" s="612"/>
      <c r="CI1489" s="1035"/>
      <c r="DB1489" s="1035"/>
      <c r="DC1489" s="1035"/>
      <c r="DG1489" s="1035"/>
      <c r="DH1489" s="1035"/>
      <c r="DI1489" s="1035"/>
      <c r="DJ1489" s="1035"/>
      <c r="DK1489" s="1035"/>
      <c r="DL1489" s="1035"/>
    </row>
    <row r="1490" spans="27:116">
      <c r="AA1490" s="1035"/>
      <c r="AB1490" s="1035"/>
      <c r="AC1490" s="1035"/>
      <c r="AD1490" s="1035"/>
      <c r="AE1490" s="1035"/>
      <c r="AF1490" s="1035"/>
      <c r="AG1490" s="1035"/>
      <c r="AH1490" s="1035"/>
      <c r="AN1490" s="1035"/>
      <c r="AV1490" s="1035"/>
      <c r="BD1490" s="1035"/>
      <c r="BS1490" s="1064"/>
      <c r="BT1490" s="1035"/>
      <c r="CG1490" s="612"/>
      <c r="CI1490" s="1035"/>
      <c r="DB1490" s="1035"/>
      <c r="DC1490" s="1035"/>
      <c r="DG1490" s="1035"/>
      <c r="DH1490" s="1035"/>
      <c r="DI1490" s="1035"/>
      <c r="DJ1490" s="1035"/>
      <c r="DK1490" s="1035"/>
      <c r="DL1490" s="1035"/>
    </row>
    <row r="1491" spans="27:116">
      <c r="AA1491" s="1035"/>
      <c r="AB1491" s="1035"/>
      <c r="AC1491" s="1035"/>
      <c r="AD1491" s="1035"/>
      <c r="AE1491" s="1035"/>
      <c r="AF1491" s="1035"/>
      <c r="AG1491" s="1035"/>
      <c r="AH1491" s="1035"/>
      <c r="AN1491" s="1035"/>
      <c r="AV1491" s="1035"/>
      <c r="BD1491" s="1035"/>
      <c r="BS1491" s="1064"/>
      <c r="BT1491" s="1035"/>
      <c r="CG1491" s="612"/>
      <c r="CI1491" s="1035"/>
      <c r="DB1491" s="1035"/>
      <c r="DC1491" s="1035"/>
      <c r="DG1491" s="1035"/>
      <c r="DH1491" s="1035"/>
      <c r="DI1491" s="1035"/>
      <c r="DJ1491" s="1035"/>
      <c r="DK1491" s="1035"/>
      <c r="DL1491" s="1035"/>
    </row>
    <row r="1492" spans="27:116">
      <c r="AA1492" s="1035"/>
      <c r="AB1492" s="1035"/>
      <c r="AC1492" s="1035"/>
      <c r="AD1492" s="1035"/>
      <c r="AE1492" s="1035"/>
      <c r="AF1492" s="1035"/>
      <c r="AG1492" s="1035"/>
      <c r="AH1492" s="1035"/>
      <c r="AN1492" s="1035"/>
      <c r="AV1492" s="1035"/>
      <c r="BD1492" s="1035"/>
      <c r="BS1492" s="1064"/>
      <c r="BT1492" s="1035"/>
      <c r="CG1492" s="612"/>
      <c r="CI1492" s="1035"/>
      <c r="DB1492" s="1035"/>
      <c r="DC1492" s="1035"/>
      <c r="DG1492" s="1035"/>
      <c r="DH1492" s="1035"/>
      <c r="DI1492" s="1035"/>
      <c r="DJ1492" s="1035"/>
      <c r="DK1492" s="1035"/>
      <c r="DL1492" s="1035"/>
    </row>
    <row r="1493" spans="27:116">
      <c r="AA1493" s="1035"/>
      <c r="AB1493" s="1035"/>
      <c r="AC1493" s="1035"/>
      <c r="AD1493" s="1035"/>
      <c r="AE1493" s="1035"/>
      <c r="AF1493" s="1035"/>
      <c r="AG1493" s="1035"/>
      <c r="AH1493" s="1035"/>
      <c r="AN1493" s="1035"/>
      <c r="AV1493" s="1035"/>
      <c r="BD1493" s="1035"/>
      <c r="BS1493" s="1064"/>
      <c r="BT1493" s="1035"/>
      <c r="CG1493" s="612"/>
      <c r="CI1493" s="1035"/>
      <c r="DB1493" s="1035"/>
      <c r="DC1493" s="1035"/>
      <c r="DG1493" s="1035"/>
      <c r="DH1493" s="1035"/>
      <c r="DI1493" s="1035"/>
      <c r="DJ1493" s="1035"/>
      <c r="DK1493" s="1035"/>
      <c r="DL1493" s="1035"/>
    </row>
    <row r="1494" spans="27:116">
      <c r="AA1494" s="1035"/>
      <c r="AB1494" s="1035"/>
      <c r="AC1494" s="1035"/>
      <c r="AD1494" s="1035"/>
      <c r="AE1494" s="1035"/>
      <c r="AF1494" s="1035"/>
      <c r="AG1494" s="1035"/>
      <c r="AH1494" s="1035"/>
      <c r="AN1494" s="1035"/>
      <c r="AV1494" s="1035"/>
      <c r="BD1494" s="1035"/>
      <c r="BS1494" s="1064"/>
      <c r="BT1494" s="1035"/>
      <c r="CG1494" s="612"/>
      <c r="CI1494" s="1035"/>
      <c r="DB1494" s="1035"/>
      <c r="DC1494" s="1035"/>
      <c r="DG1494" s="1035"/>
      <c r="DH1494" s="1035"/>
      <c r="DI1494" s="1035"/>
      <c r="DJ1494" s="1035"/>
      <c r="DK1494" s="1035"/>
      <c r="DL1494" s="1035"/>
    </row>
    <row r="1495" spans="27:116">
      <c r="AA1495" s="1035"/>
      <c r="AB1495" s="1035"/>
      <c r="AC1495" s="1035"/>
      <c r="AD1495" s="1035"/>
      <c r="AE1495" s="1035"/>
      <c r="AF1495" s="1035"/>
      <c r="AG1495" s="1035"/>
      <c r="AH1495" s="1035"/>
      <c r="AN1495" s="1035"/>
      <c r="AV1495" s="1035"/>
      <c r="BD1495" s="1035"/>
      <c r="BS1495" s="1064"/>
      <c r="BT1495" s="1035"/>
      <c r="CG1495" s="612"/>
      <c r="CI1495" s="1035"/>
      <c r="DB1495" s="1035"/>
      <c r="DC1495" s="1035"/>
      <c r="DG1495" s="1035"/>
      <c r="DH1495" s="1035"/>
      <c r="DI1495" s="1035"/>
      <c r="DJ1495" s="1035"/>
      <c r="DK1495" s="1035"/>
      <c r="DL1495" s="1035"/>
    </row>
    <row r="1496" spans="27:116">
      <c r="AA1496" s="1035"/>
      <c r="AB1496" s="1035"/>
      <c r="AC1496" s="1035"/>
      <c r="AD1496" s="1035"/>
      <c r="AE1496" s="1035"/>
      <c r="AF1496" s="1035"/>
      <c r="AG1496" s="1035"/>
      <c r="AH1496" s="1035"/>
      <c r="AN1496" s="1035"/>
      <c r="AV1496" s="1035"/>
      <c r="BD1496" s="1035"/>
      <c r="BS1496" s="1064"/>
      <c r="BT1496" s="1035"/>
      <c r="CG1496" s="612"/>
      <c r="CI1496" s="1035"/>
      <c r="DB1496" s="1035"/>
      <c r="DC1496" s="1035"/>
      <c r="DG1496" s="1035"/>
      <c r="DH1496" s="1035"/>
      <c r="DI1496" s="1035"/>
      <c r="DJ1496" s="1035"/>
      <c r="DK1496" s="1035"/>
      <c r="DL1496" s="1035"/>
    </row>
    <row r="1497" spans="27:116">
      <c r="AA1497" s="1035"/>
      <c r="AB1497" s="1035"/>
      <c r="AC1497" s="1035"/>
      <c r="AD1497" s="1035"/>
      <c r="AE1497" s="1035"/>
      <c r="AF1497" s="1035"/>
      <c r="AG1497" s="1035"/>
      <c r="AH1497" s="1035"/>
      <c r="AN1497" s="1035"/>
      <c r="AV1497" s="1035"/>
      <c r="BD1497" s="1035"/>
      <c r="BS1497" s="1064"/>
      <c r="BT1497" s="1035"/>
      <c r="CG1497" s="612"/>
      <c r="CI1497" s="1035"/>
      <c r="DB1497" s="1035"/>
      <c r="DC1497" s="1035"/>
      <c r="DG1497" s="1035"/>
      <c r="DH1497" s="1035"/>
      <c r="DI1497" s="1035"/>
      <c r="DJ1497" s="1035"/>
      <c r="DK1497" s="1035"/>
      <c r="DL1497" s="1035"/>
    </row>
    <row r="1498" spans="27:116">
      <c r="AA1498" s="1035"/>
      <c r="AB1498" s="1035"/>
      <c r="AC1498" s="1035"/>
      <c r="AD1498" s="1035"/>
      <c r="AE1498" s="1035"/>
      <c r="AF1498" s="1035"/>
      <c r="AG1498" s="1035"/>
      <c r="AH1498" s="1035"/>
      <c r="AN1498" s="1035"/>
      <c r="AV1498" s="1035"/>
      <c r="BD1498" s="1035"/>
      <c r="BS1498" s="1064"/>
      <c r="BT1498" s="1035"/>
      <c r="CG1498" s="612"/>
      <c r="CI1498" s="1035"/>
      <c r="DB1498" s="1035"/>
      <c r="DC1498" s="1035"/>
      <c r="DG1498" s="1035"/>
      <c r="DH1498" s="1035"/>
      <c r="DI1498" s="1035"/>
      <c r="DJ1498" s="1035"/>
      <c r="DK1498" s="1035"/>
      <c r="DL1498" s="1035"/>
    </row>
    <row r="1499" spans="27:116">
      <c r="AA1499" s="1035"/>
      <c r="AB1499" s="1035"/>
      <c r="AC1499" s="1035"/>
      <c r="AD1499" s="1035"/>
      <c r="AE1499" s="1035"/>
      <c r="AF1499" s="1035"/>
      <c r="AG1499" s="1035"/>
      <c r="AH1499" s="1035"/>
      <c r="AN1499" s="1035"/>
      <c r="AV1499" s="1035"/>
      <c r="BD1499" s="1035"/>
      <c r="BS1499" s="1064"/>
      <c r="BT1499" s="1035"/>
      <c r="CG1499" s="612"/>
      <c r="CI1499" s="1035"/>
      <c r="DB1499" s="1035"/>
      <c r="DC1499" s="1035"/>
      <c r="DG1499" s="1035"/>
      <c r="DH1499" s="1035"/>
      <c r="DI1499" s="1035"/>
      <c r="DJ1499" s="1035"/>
      <c r="DK1499" s="1035"/>
      <c r="DL1499" s="1035"/>
    </row>
    <row r="1500" spans="27:116">
      <c r="AA1500" s="1035"/>
      <c r="AB1500" s="1035"/>
      <c r="AC1500" s="1035"/>
      <c r="AD1500" s="1035"/>
      <c r="AE1500" s="1035"/>
      <c r="AF1500" s="1035"/>
      <c r="AG1500" s="1035"/>
      <c r="AH1500" s="1035"/>
      <c r="AN1500" s="1035"/>
      <c r="AV1500" s="1035"/>
      <c r="BD1500" s="1035"/>
      <c r="BS1500" s="1064"/>
      <c r="BT1500" s="1035"/>
      <c r="CG1500" s="612"/>
      <c r="CI1500" s="1035"/>
      <c r="DB1500" s="1035"/>
      <c r="DC1500" s="1035"/>
      <c r="DG1500" s="1035"/>
      <c r="DH1500" s="1035"/>
      <c r="DI1500" s="1035"/>
      <c r="DJ1500" s="1035"/>
      <c r="DK1500" s="1035"/>
      <c r="DL1500" s="1035"/>
    </row>
    <row r="1501" spans="27:116">
      <c r="AA1501" s="1035"/>
      <c r="AB1501" s="1035"/>
      <c r="AC1501" s="1035"/>
      <c r="AD1501" s="1035"/>
      <c r="AE1501" s="1035"/>
      <c r="AF1501" s="1035"/>
      <c r="AG1501" s="1035"/>
      <c r="AH1501" s="1035"/>
      <c r="AN1501" s="1035"/>
      <c r="AV1501" s="1035"/>
      <c r="BD1501" s="1035"/>
      <c r="BS1501" s="1064"/>
      <c r="BT1501" s="1035"/>
      <c r="CG1501" s="612"/>
      <c r="CI1501" s="1035"/>
      <c r="DB1501" s="1035"/>
      <c r="DC1501" s="1035"/>
      <c r="DG1501" s="1035"/>
      <c r="DH1501" s="1035"/>
      <c r="DI1501" s="1035"/>
      <c r="DJ1501" s="1035"/>
      <c r="DK1501" s="1035"/>
      <c r="DL1501" s="1035"/>
    </row>
    <row r="1502" spans="27:116">
      <c r="AA1502" s="1035"/>
      <c r="AB1502" s="1035"/>
      <c r="AC1502" s="1035"/>
      <c r="AD1502" s="1035"/>
      <c r="AE1502" s="1035"/>
      <c r="AF1502" s="1035"/>
      <c r="AG1502" s="1035"/>
      <c r="AH1502" s="1035"/>
      <c r="AN1502" s="1035"/>
      <c r="AV1502" s="1035"/>
      <c r="BD1502" s="1035"/>
      <c r="BS1502" s="1064"/>
      <c r="BT1502" s="1035"/>
      <c r="CG1502" s="612"/>
      <c r="CI1502" s="1035"/>
      <c r="DB1502" s="1035"/>
      <c r="DC1502" s="1035"/>
      <c r="DG1502" s="1035"/>
      <c r="DH1502" s="1035"/>
      <c r="DI1502" s="1035"/>
      <c r="DJ1502" s="1035"/>
      <c r="DK1502" s="1035"/>
      <c r="DL1502" s="1035"/>
    </row>
    <row r="1503" spans="27:116">
      <c r="AA1503" s="1035"/>
      <c r="AB1503" s="1035"/>
      <c r="AC1503" s="1035"/>
      <c r="AD1503" s="1035"/>
      <c r="AE1503" s="1035"/>
      <c r="AF1503" s="1035"/>
      <c r="AG1503" s="1035"/>
      <c r="AH1503" s="1035"/>
      <c r="AN1503" s="1035"/>
      <c r="AV1503" s="1035"/>
      <c r="BD1503" s="1035"/>
      <c r="BS1503" s="1064"/>
      <c r="BT1503" s="1035"/>
      <c r="CG1503" s="612"/>
      <c r="CI1503" s="1035"/>
      <c r="DB1503" s="1035"/>
      <c r="DC1503" s="1035"/>
      <c r="DG1503" s="1035"/>
      <c r="DH1503" s="1035"/>
      <c r="DI1503" s="1035"/>
      <c r="DJ1503" s="1035"/>
      <c r="DK1503" s="1035"/>
      <c r="DL1503" s="1035"/>
    </row>
    <row r="1504" spans="27:116">
      <c r="AA1504" s="1035"/>
      <c r="AB1504" s="1035"/>
      <c r="AC1504" s="1035"/>
      <c r="AD1504" s="1035"/>
      <c r="AE1504" s="1035"/>
      <c r="AF1504" s="1035"/>
      <c r="AG1504" s="1035"/>
      <c r="AH1504" s="1035"/>
      <c r="AN1504" s="1035"/>
      <c r="AV1504" s="1035"/>
      <c r="BD1504" s="1035"/>
      <c r="BS1504" s="1064"/>
      <c r="BT1504" s="1035"/>
      <c r="CG1504" s="612"/>
      <c r="CI1504" s="1035"/>
      <c r="DB1504" s="1035"/>
      <c r="DC1504" s="1035"/>
      <c r="DG1504" s="1035"/>
      <c r="DH1504" s="1035"/>
      <c r="DI1504" s="1035"/>
      <c r="DJ1504" s="1035"/>
      <c r="DK1504" s="1035"/>
      <c r="DL1504" s="1035"/>
    </row>
    <row r="1505" spans="27:116">
      <c r="AA1505" s="1035"/>
      <c r="AB1505" s="1035"/>
      <c r="AC1505" s="1035"/>
      <c r="AD1505" s="1035"/>
      <c r="AE1505" s="1035"/>
      <c r="AF1505" s="1035"/>
      <c r="AG1505" s="1035"/>
      <c r="AH1505" s="1035"/>
      <c r="AN1505" s="1035"/>
      <c r="AV1505" s="1035"/>
      <c r="BD1505" s="1035"/>
      <c r="BS1505" s="1064"/>
      <c r="BT1505" s="1035"/>
      <c r="CG1505" s="612"/>
      <c r="CI1505" s="1035"/>
      <c r="DB1505" s="1035"/>
      <c r="DC1505" s="1035"/>
      <c r="DG1505" s="1035"/>
      <c r="DH1505" s="1035"/>
      <c r="DI1505" s="1035"/>
      <c r="DJ1505" s="1035"/>
      <c r="DK1505" s="1035"/>
      <c r="DL1505" s="1035"/>
    </row>
    <row r="1506" spans="27:116">
      <c r="AA1506" s="1035"/>
      <c r="AB1506" s="1035"/>
      <c r="AC1506" s="1035"/>
      <c r="AD1506" s="1035"/>
      <c r="AE1506" s="1035"/>
      <c r="AF1506" s="1035"/>
      <c r="AG1506" s="1035"/>
      <c r="AH1506" s="1035"/>
      <c r="AN1506" s="1035"/>
      <c r="AV1506" s="1035"/>
      <c r="BD1506" s="1035"/>
      <c r="BS1506" s="1064"/>
      <c r="BT1506" s="1035"/>
      <c r="CG1506" s="612"/>
      <c r="CI1506" s="1035"/>
      <c r="DB1506" s="1035"/>
      <c r="DC1506" s="1035"/>
      <c r="DG1506" s="1035"/>
      <c r="DH1506" s="1035"/>
      <c r="DI1506" s="1035"/>
      <c r="DJ1506" s="1035"/>
      <c r="DK1506" s="1035"/>
      <c r="DL1506" s="1035"/>
    </row>
    <row r="1507" spans="27:116">
      <c r="AA1507" s="1035"/>
      <c r="AB1507" s="1035"/>
      <c r="AC1507" s="1035"/>
      <c r="AD1507" s="1035"/>
      <c r="AE1507" s="1035"/>
      <c r="AF1507" s="1035"/>
      <c r="AG1507" s="1035"/>
      <c r="AH1507" s="1035"/>
      <c r="AN1507" s="1035"/>
      <c r="AV1507" s="1035"/>
      <c r="BD1507" s="1035"/>
      <c r="BS1507" s="1064"/>
      <c r="BT1507" s="1035"/>
      <c r="CG1507" s="612"/>
      <c r="CI1507" s="1035"/>
      <c r="DB1507" s="1035"/>
      <c r="DC1507" s="1035"/>
      <c r="DG1507" s="1035"/>
      <c r="DH1507" s="1035"/>
      <c r="DI1507" s="1035"/>
      <c r="DJ1507" s="1035"/>
      <c r="DK1507" s="1035"/>
      <c r="DL1507" s="1035"/>
    </row>
    <row r="1508" spans="27:116">
      <c r="AA1508" s="1035"/>
      <c r="AB1508" s="1035"/>
      <c r="AC1508" s="1035"/>
      <c r="AD1508" s="1035"/>
      <c r="AE1508" s="1035"/>
      <c r="AF1508" s="1035"/>
      <c r="AG1508" s="1035"/>
      <c r="AH1508" s="1035"/>
      <c r="AN1508" s="1035"/>
      <c r="AV1508" s="1035"/>
      <c r="BD1508" s="1035"/>
      <c r="BS1508" s="1064"/>
      <c r="BT1508" s="1035"/>
      <c r="CG1508" s="612"/>
      <c r="CI1508" s="1035"/>
      <c r="DB1508" s="1035"/>
      <c r="DC1508" s="1035"/>
      <c r="DG1508" s="1035"/>
      <c r="DH1508" s="1035"/>
      <c r="DI1508" s="1035"/>
      <c r="DJ1508" s="1035"/>
      <c r="DK1508" s="1035"/>
      <c r="DL1508" s="1035"/>
    </row>
    <row r="1509" spans="27:116">
      <c r="AA1509" s="1035"/>
      <c r="AB1509" s="1035"/>
      <c r="AC1509" s="1035"/>
      <c r="AD1509" s="1035"/>
      <c r="AE1509" s="1035"/>
      <c r="AF1509" s="1035"/>
      <c r="AG1509" s="1035"/>
      <c r="AH1509" s="1035"/>
      <c r="AN1509" s="1035"/>
      <c r="AV1509" s="1035"/>
      <c r="BD1509" s="1035"/>
      <c r="BS1509" s="1064"/>
      <c r="BT1509" s="1035"/>
      <c r="CG1509" s="612"/>
      <c r="CI1509" s="1035"/>
      <c r="DB1509" s="1035"/>
      <c r="DC1509" s="1035"/>
      <c r="DG1509" s="1035"/>
      <c r="DH1509" s="1035"/>
      <c r="DI1509" s="1035"/>
      <c r="DJ1509" s="1035"/>
      <c r="DK1509" s="1035"/>
      <c r="DL1509" s="1035"/>
    </row>
    <row r="1510" spans="27:116">
      <c r="AA1510" s="1035"/>
      <c r="AB1510" s="1035"/>
      <c r="AC1510" s="1035"/>
      <c r="AD1510" s="1035"/>
      <c r="AE1510" s="1035"/>
      <c r="AF1510" s="1035"/>
      <c r="AG1510" s="1035"/>
      <c r="AH1510" s="1035"/>
      <c r="AN1510" s="1035"/>
      <c r="AV1510" s="1035"/>
      <c r="BD1510" s="1035"/>
      <c r="BS1510" s="1064"/>
      <c r="BT1510" s="1035"/>
      <c r="CG1510" s="612"/>
      <c r="CI1510" s="1035"/>
      <c r="DB1510" s="1035"/>
      <c r="DC1510" s="1035"/>
      <c r="DG1510" s="1035"/>
      <c r="DH1510" s="1035"/>
      <c r="DI1510" s="1035"/>
      <c r="DJ1510" s="1035"/>
      <c r="DK1510" s="1035"/>
      <c r="DL1510" s="1035"/>
    </row>
    <row r="1511" spans="27:116">
      <c r="AA1511" s="1035"/>
      <c r="AB1511" s="1035"/>
      <c r="AC1511" s="1035"/>
      <c r="AD1511" s="1035"/>
      <c r="AE1511" s="1035"/>
      <c r="AF1511" s="1035"/>
      <c r="AG1511" s="1035"/>
      <c r="AH1511" s="1035"/>
      <c r="AN1511" s="1035"/>
      <c r="AV1511" s="1035"/>
      <c r="BD1511" s="1035"/>
      <c r="BS1511" s="1064"/>
      <c r="BT1511" s="1035"/>
      <c r="CG1511" s="612"/>
      <c r="CI1511" s="1035"/>
      <c r="DB1511" s="1035"/>
      <c r="DC1511" s="1035"/>
      <c r="DG1511" s="1035"/>
      <c r="DH1511" s="1035"/>
      <c r="DI1511" s="1035"/>
      <c r="DJ1511" s="1035"/>
      <c r="DK1511" s="1035"/>
      <c r="DL1511" s="1035"/>
    </row>
    <row r="1512" spans="27:116">
      <c r="AA1512" s="1035"/>
      <c r="AB1512" s="1035"/>
      <c r="AC1512" s="1035"/>
      <c r="AD1512" s="1035"/>
      <c r="AE1512" s="1035"/>
      <c r="AF1512" s="1035"/>
      <c r="AG1512" s="1035"/>
      <c r="AH1512" s="1035"/>
      <c r="AN1512" s="1035"/>
      <c r="AV1512" s="1035"/>
      <c r="BD1512" s="1035"/>
      <c r="BS1512" s="1064"/>
      <c r="BT1512" s="1035"/>
      <c r="CG1512" s="612"/>
      <c r="CI1512" s="1035"/>
      <c r="DB1512" s="1035"/>
      <c r="DC1512" s="1035"/>
      <c r="DG1512" s="1035"/>
      <c r="DH1512" s="1035"/>
      <c r="DI1512" s="1035"/>
      <c r="DJ1512" s="1035"/>
      <c r="DK1512" s="1035"/>
      <c r="DL1512" s="1035"/>
    </row>
    <row r="1513" spans="27:116">
      <c r="AA1513" s="1035"/>
      <c r="AB1513" s="1035"/>
      <c r="AC1513" s="1035"/>
      <c r="AD1513" s="1035"/>
      <c r="AE1513" s="1035"/>
      <c r="AF1513" s="1035"/>
      <c r="AG1513" s="1035"/>
      <c r="AH1513" s="1035"/>
      <c r="AN1513" s="1035"/>
      <c r="AV1513" s="1035"/>
      <c r="BD1513" s="1035"/>
      <c r="BS1513" s="1064"/>
      <c r="BT1513" s="1035"/>
      <c r="CG1513" s="612"/>
      <c r="CI1513" s="1035"/>
      <c r="DB1513" s="1035"/>
      <c r="DC1513" s="1035"/>
      <c r="DG1513" s="1035"/>
      <c r="DH1513" s="1035"/>
      <c r="DI1513" s="1035"/>
      <c r="DJ1513" s="1035"/>
      <c r="DK1513" s="1035"/>
      <c r="DL1513" s="1035"/>
    </row>
    <row r="1514" spans="27:116">
      <c r="AA1514" s="1035"/>
      <c r="AB1514" s="1035"/>
      <c r="AC1514" s="1035"/>
      <c r="AD1514" s="1035"/>
      <c r="AE1514" s="1035"/>
      <c r="AF1514" s="1035"/>
      <c r="AG1514" s="1035"/>
      <c r="AH1514" s="1035"/>
      <c r="AN1514" s="1035"/>
      <c r="AV1514" s="1035"/>
      <c r="BD1514" s="1035"/>
      <c r="BS1514" s="1064"/>
      <c r="BT1514" s="1035"/>
      <c r="CG1514" s="612"/>
      <c r="CI1514" s="1035"/>
      <c r="DB1514" s="1035"/>
      <c r="DC1514" s="1035"/>
      <c r="DG1514" s="1035"/>
      <c r="DH1514" s="1035"/>
      <c r="DI1514" s="1035"/>
      <c r="DJ1514" s="1035"/>
      <c r="DK1514" s="1035"/>
      <c r="DL1514" s="1035"/>
    </row>
    <row r="1515" spans="27:116">
      <c r="AA1515" s="1035"/>
      <c r="AB1515" s="1035"/>
      <c r="AC1515" s="1035"/>
      <c r="AD1515" s="1035"/>
      <c r="AE1515" s="1035"/>
      <c r="AF1515" s="1035"/>
      <c r="AG1515" s="1035"/>
      <c r="AH1515" s="1035"/>
      <c r="AN1515" s="1035"/>
      <c r="AV1515" s="1035"/>
      <c r="BD1515" s="1035"/>
      <c r="BS1515" s="1064"/>
      <c r="BT1515" s="1035"/>
      <c r="CG1515" s="612"/>
      <c r="CI1515" s="1035"/>
      <c r="DB1515" s="1035"/>
      <c r="DC1515" s="1035"/>
      <c r="DG1515" s="1035"/>
      <c r="DH1515" s="1035"/>
      <c r="DI1515" s="1035"/>
      <c r="DJ1515" s="1035"/>
      <c r="DK1515" s="1035"/>
      <c r="DL1515" s="1035"/>
    </row>
    <row r="1516" spans="27:116">
      <c r="AA1516" s="1035"/>
      <c r="AB1516" s="1035"/>
      <c r="AC1516" s="1035"/>
      <c r="AD1516" s="1035"/>
      <c r="AE1516" s="1035"/>
      <c r="AF1516" s="1035"/>
      <c r="AG1516" s="1035"/>
      <c r="AH1516" s="1035"/>
      <c r="AN1516" s="1035"/>
      <c r="AV1516" s="1035"/>
      <c r="BD1516" s="1035"/>
      <c r="BS1516" s="1064"/>
      <c r="BT1516" s="1035"/>
      <c r="CG1516" s="612"/>
      <c r="CI1516" s="1035"/>
      <c r="DB1516" s="1035"/>
      <c r="DC1516" s="1035"/>
      <c r="DG1516" s="1035"/>
      <c r="DH1516" s="1035"/>
      <c r="DI1516" s="1035"/>
      <c r="DJ1516" s="1035"/>
      <c r="DK1516" s="1035"/>
      <c r="DL1516" s="1035"/>
    </row>
    <row r="1517" spans="27:116">
      <c r="AA1517" s="1035"/>
      <c r="AB1517" s="1035"/>
      <c r="AC1517" s="1035"/>
      <c r="AD1517" s="1035"/>
      <c r="AE1517" s="1035"/>
      <c r="AF1517" s="1035"/>
      <c r="AG1517" s="1035"/>
      <c r="AH1517" s="1035"/>
      <c r="AN1517" s="1035"/>
      <c r="AV1517" s="1035"/>
      <c r="BD1517" s="1035"/>
      <c r="BS1517" s="1064"/>
      <c r="BT1517" s="1035"/>
      <c r="CG1517" s="612"/>
      <c r="CI1517" s="1035"/>
      <c r="DB1517" s="1035"/>
      <c r="DC1517" s="1035"/>
      <c r="DG1517" s="1035"/>
      <c r="DH1517" s="1035"/>
      <c r="DI1517" s="1035"/>
      <c r="DJ1517" s="1035"/>
      <c r="DK1517" s="1035"/>
      <c r="DL1517" s="1035"/>
    </row>
    <row r="1518" spans="27:116">
      <c r="AA1518" s="1035"/>
      <c r="AB1518" s="1035"/>
      <c r="AC1518" s="1035"/>
      <c r="AD1518" s="1035"/>
      <c r="AE1518" s="1035"/>
      <c r="AF1518" s="1035"/>
      <c r="AG1518" s="1035"/>
      <c r="AH1518" s="1035"/>
      <c r="AN1518" s="1035"/>
      <c r="AV1518" s="1035"/>
      <c r="BD1518" s="1035"/>
      <c r="BS1518" s="1064"/>
      <c r="BT1518" s="1035"/>
      <c r="CG1518" s="612"/>
      <c r="CI1518" s="1035"/>
      <c r="DB1518" s="1035"/>
      <c r="DC1518" s="1035"/>
      <c r="DG1518" s="1035"/>
      <c r="DH1518" s="1035"/>
      <c r="DI1518" s="1035"/>
      <c r="DJ1518" s="1035"/>
      <c r="DK1518" s="1035"/>
      <c r="DL1518" s="1035"/>
    </row>
    <row r="1519" spans="27:116">
      <c r="AA1519" s="1035"/>
      <c r="AB1519" s="1035"/>
      <c r="AC1519" s="1035"/>
      <c r="AD1519" s="1035"/>
      <c r="AE1519" s="1035"/>
      <c r="AF1519" s="1035"/>
      <c r="AG1519" s="1035"/>
      <c r="AH1519" s="1035"/>
      <c r="AN1519" s="1035"/>
      <c r="AV1519" s="1035"/>
      <c r="BD1519" s="1035"/>
      <c r="BS1519" s="1064"/>
      <c r="BT1519" s="1035"/>
      <c r="CG1519" s="612"/>
      <c r="CI1519" s="1035"/>
      <c r="DB1519" s="1035"/>
      <c r="DC1519" s="1035"/>
      <c r="DG1519" s="1035"/>
      <c r="DH1519" s="1035"/>
      <c r="DI1519" s="1035"/>
      <c r="DJ1519" s="1035"/>
      <c r="DK1519" s="1035"/>
      <c r="DL1519" s="1035"/>
    </row>
    <row r="1520" spans="27:116">
      <c r="AA1520" s="1035"/>
      <c r="AB1520" s="1035"/>
      <c r="AC1520" s="1035"/>
      <c r="AD1520" s="1035"/>
      <c r="AE1520" s="1035"/>
      <c r="AF1520" s="1035"/>
      <c r="AG1520" s="1035"/>
      <c r="AH1520" s="1035"/>
      <c r="AN1520" s="1035"/>
      <c r="AV1520" s="1035"/>
      <c r="BD1520" s="1035"/>
      <c r="BS1520" s="1064"/>
      <c r="BT1520" s="1035"/>
      <c r="CG1520" s="612"/>
      <c r="CI1520" s="1035"/>
      <c r="DB1520" s="1035"/>
      <c r="DC1520" s="1035"/>
      <c r="DG1520" s="1035"/>
      <c r="DH1520" s="1035"/>
      <c r="DI1520" s="1035"/>
      <c r="DJ1520" s="1035"/>
      <c r="DK1520" s="1035"/>
      <c r="DL1520" s="1035"/>
    </row>
    <row r="1521" spans="27:116">
      <c r="AA1521" s="1035"/>
      <c r="AB1521" s="1035"/>
      <c r="AC1521" s="1035"/>
      <c r="AD1521" s="1035"/>
      <c r="AE1521" s="1035"/>
      <c r="AF1521" s="1035"/>
      <c r="AG1521" s="1035"/>
      <c r="AH1521" s="1035"/>
      <c r="AN1521" s="1035"/>
      <c r="AV1521" s="1035"/>
      <c r="BD1521" s="1035"/>
      <c r="BS1521" s="1064"/>
      <c r="BT1521" s="1035"/>
      <c r="CG1521" s="612"/>
      <c r="CI1521" s="1035"/>
      <c r="DB1521" s="1035"/>
      <c r="DC1521" s="1035"/>
      <c r="DG1521" s="1035"/>
      <c r="DH1521" s="1035"/>
      <c r="DI1521" s="1035"/>
      <c r="DJ1521" s="1035"/>
      <c r="DK1521" s="1035"/>
      <c r="DL1521" s="1035"/>
    </row>
    <row r="1522" spans="27:116">
      <c r="AA1522" s="1035"/>
      <c r="AB1522" s="1035"/>
      <c r="AC1522" s="1035"/>
      <c r="AD1522" s="1035"/>
      <c r="AE1522" s="1035"/>
      <c r="AF1522" s="1035"/>
      <c r="AG1522" s="1035"/>
      <c r="AH1522" s="1035"/>
      <c r="AN1522" s="1035"/>
      <c r="AV1522" s="1035"/>
      <c r="BD1522" s="1035"/>
      <c r="BS1522" s="1064"/>
      <c r="BT1522" s="1035"/>
      <c r="CG1522" s="612"/>
      <c r="CI1522" s="1035"/>
      <c r="DB1522" s="1035"/>
      <c r="DC1522" s="1035"/>
      <c r="DG1522" s="1035"/>
      <c r="DH1522" s="1035"/>
      <c r="DI1522" s="1035"/>
      <c r="DJ1522" s="1035"/>
      <c r="DK1522" s="1035"/>
      <c r="DL1522" s="1035"/>
    </row>
    <row r="1523" spans="27:116">
      <c r="AA1523" s="1035"/>
      <c r="AB1523" s="1035"/>
      <c r="AC1523" s="1035"/>
      <c r="AD1523" s="1035"/>
      <c r="AE1523" s="1035"/>
      <c r="AF1523" s="1035"/>
      <c r="AG1523" s="1035"/>
      <c r="AH1523" s="1035"/>
      <c r="AN1523" s="1035"/>
      <c r="AV1523" s="1035"/>
      <c r="BD1523" s="1035"/>
      <c r="BS1523" s="1064"/>
      <c r="BT1523" s="1035"/>
      <c r="CG1523" s="612"/>
      <c r="CI1523" s="1035"/>
      <c r="DB1523" s="1035"/>
      <c r="DC1523" s="1035"/>
      <c r="DG1523" s="1035"/>
      <c r="DH1523" s="1035"/>
      <c r="DI1523" s="1035"/>
      <c r="DJ1523" s="1035"/>
      <c r="DK1523" s="1035"/>
      <c r="DL1523" s="1035"/>
    </row>
    <row r="1524" spans="27:116">
      <c r="AA1524" s="1035"/>
      <c r="AB1524" s="1035"/>
      <c r="AC1524" s="1035"/>
      <c r="AD1524" s="1035"/>
      <c r="AE1524" s="1035"/>
      <c r="AF1524" s="1035"/>
      <c r="AG1524" s="1035"/>
      <c r="AH1524" s="1035"/>
      <c r="AN1524" s="1035"/>
      <c r="AV1524" s="1035"/>
      <c r="BD1524" s="1035"/>
      <c r="BS1524" s="1064"/>
      <c r="BT1524" s="1035"/>
      <c r="CG1524" s="612"/>
      <c r="CI1524" s="1035"/>
      <c r="DB1524" s="1035"/>
      <c r="DC1524" s="1035"/>
      <c r="DG1524" s="1035"/>
      <c r="DH1524" s="1035"/>
      <c r="DI1524" s="1035"/>
      <c r="DJ1524" s="1035"/>
      <c r="DK1524" s="1035"/>
      <c r="DL1524" s="1035"/>
    </row>
    <row r="1525" spans="27:116">
      <c r="AA1525" s="1035"/>
      <c r="AB1525" s="1035"/>
      <c r="AC1525" s="1035"/>
      <c r="AD1525" s="1035"/>
      <c r="AE1525" s="1035"/>
      <c r="AF1525" s="1035"/>
      <c r="AG1525" s="1035"/>
      <c r="AH1525" s="1035"/>
      <c r="AN1525" s="1035"/>
      <c r="AV1525" s="1035"/>
      <c r="BD1525" s="1035"/>
      <c r="BS1525" s="1064"/>
      <c r="BT1525" s="1035"/>
      <c r="CG1525" s="612"/>
      <c r="CI1525" s="1035"/>
      <c r="DB1525" s="1035"/>
      <c r="DC1525" s="1035"/>
      <c r="DG1525" s="1035"/>
      <c r="DH1525" s="1035"/>
      <c r="DI1525" s="1035"/>
      <c r="DJ1525" s="1035"/>
      <c r="DK1525" s="1035"/>
      <c r="DL1525" s="1035"/>
    </row>
    <row r="1526" spans="27:116">
      <c r="AA1526" s="1035"/>
      <c r="AB1526" s="1035"/>
      <c r="AC1526" s="1035"/>
      <c r="AD1526" s="1035"/>
      <c r="AE1526" s="1035"/>
      <c r="AF1526" s="1035"/>
      <c r="AG1526" s="1035"/>
      <c r="AH1526" s="1035"/>
      <c r="AN1526" s="1035"/>
      <c r="AV1526" s="1035"/>
      <c r="BD1526" s="1035"/>
      <c r="BS1526" s="1064"/>
      <c r="BT1526" s="1035"/>
      <c r="CG1526" s="612"/>
      <c r="CI1526" s="1035"/>
      <c r="DB1526" s="1035"/>
      <c r="DC1526" s="1035"/>
      <c r="DG1526" s="1035"/>
      <c r="DH1526" s="1035"/>
      <c r="DI1526" s="1035"/>
      <c r="DJ1526" s="1035"/>
      <c r="DK1526" s="1035"/>
      <c r="DL1526" s="1035"/>
    </row>
    <row r="1527" spans="27:116">
      <c r="AA1527" s="1035"/>
      <c r="AB1527" s="1035"/>
      <c r="AC1527" s="1035"/>
      <c r="AD1527" s="1035"/>
      <c r="AE1527" s="1035"/>
      <c r="AF1527" s="1035"/>
      <c r="AG1527" s="1035"/>
      <c r="AH1527" s="1035"/>
      <c r="AN1527" s="1035"/>
      <c r="AV1527" s="1035"/>
      <c r="BD1527" s="1035"/>
      <c r="BS1527" s="1064"/>
      <c r="BT1527" s="1035"/>
      <c r="CG1527" s="612"/>
      <c r="CI1527" s="1035"/>
      <c r="DB1527" s="1035"/>
      <c r="DC1527" s="1035"/>
      <c r="DG1527" s="1035"/>
      <c r="DH1527" s="1035"/>
      <c r="DI1527" s="1035"/>
      <c r="DJ1527" s="1035"/>
      <c r="DK1527" s="1035"/>
      <c r="DL1527" s="1035"/>
    </row>
    <row r="1528" spans="27:116">
      <c r="AA1528" s="1035"/>
      <c r="AB1528" s="1035"/>
      <c r="AC1528" s="1035"/>
      <c r="AD1528" s="1035"/>
      <c r="AE1528" s="1035"/>
      <c r="AF1528" s="1035"/>
      <c r="AG1528" s="1035"/>
      <c r="AH1528" s="1035"/>
      <c r="AN1528" s="1035"/>
      <c r="AV1528" s="1035"/>
      <c r="BD1528" s="1035"/>
      <c r="BS1528" s="1064"/>
      <c r="BT1528" s="1035"/>
      <c r="CG1528" s="612"/>
      <c r="CI1528" s="1035"/>
      <c r="DB1528" s="1035"/>
      <c r="DC1528" s="1035"/>
      <c r="DG1528" s="1035"/>
      <c r="DH1528" s="1035"/>
      <c r="DI1528" s="1035"/>
      <c r="DJ1528" s="1035"/>
      <c r="DK1528" s="1035"/>
      <c r="DL1528" s="1035"/>
    </row>
    <row r="1529" spans="27:116">
      <c r="AA1529" s="1035"/>
      <c r="AB1529" s="1035"/>
      <c r="AC1529" s="1035"/>
      <c r="AD1529" s="1035"/>
      <c r="AE1529" s="1035"/>
      <c r="AF1529" s="1035"/>
      <c r="AG1529" s="1035"/>
      <c r="AH1529" s="1035"/>
      <c r="AN1529" s="1035"/>
      <c r="AV1529" s="1035"/>
      <c r="BD1529" s="1035"/>
      <c r="BS1529" s="1064"/>
      <c r="BT1529" s="1035"/>
      <c r="CG1529" s="612"/>
      <c r="CI1529" s="1035"/>
      <c r="DB1529" s="1035"/>
      <c r="DC1529" s="1035"/>
      <c r="DG1529" s="1035"/>
      <c r="DH1529" s="1035"/>
      <c r="DI1529" s="1035"/>
      <c r="DJ1529" s="1035"/>
      <c r="DK1529" s="1035"/>
      <c r="DL1529" s="1035"/>
    </row>
    <row r="1530" spans="27:116">
      <c r="AA1530" s="1035"/>
      <c r="AB1530" s="1035"/>
      <c r="AC1530" s="1035"/>
      <c r="AD1530" s="1035"/>
      <c r="AE1530" s="1035"/>
      <c r="AF1530" s="1035"/>
      <c r="AG1530" s="1035"/>
      <c r="AH1530" s="1035"/>
      <c r="AN1530" s="1035"/>
      <c r="AV1530" s="1035"/>
      <c r="BD1530" s="1035"/>
      <c r="BS1530" s="1064"/>
      <c r="BT1530" s="1035"/>
      <c r="CG1530" s="612"/>
      <c r="CI1530" s="1035"/>
      <c r="DB1530" s="1035"/>
      <c r="DC1530" s="1035"/>
      <c r="DG1530" s="1035"/>
      <c r="DH1530" s="1035"/>
      <c r="DI1530" s="1035"/>
      <c r="DJ1530" s="1035"/>
      <c r="DK1530" s="1035"/>
      <c r="DL1530" s="1035"/>
    </row>
    <row r="1531" spans="27:116">
      <c r="AA1531" s="1035"/>
      <c r="AB1531" s="1035"/>
      <c r="AC1531" s="1035"/>
      <c r="AD1531" s="1035"/>
      <c r="AE1531" s="1035"/>
      <c r="AF1531" s="1035"/>
      <c r="AG1531" s="1035"/>
      <c r="AH1531" s="1035"/>
      <c r="AN1531" s="1035"/>
      <c r="AV1531" s="1035"/>
      <c r="BD1531" s="1035"/>
      <c r="BS1531" s="1064"/>
      <c r="BT1531" s="1035"/>
      <c r="CG1531" s="612"/>
      <c r="CI1531" s="1035"/>
      <c r="DB1531" s="1035"/>
      <c r="DC1531" s="1035"/>
      <c r="DG1531" s="1035"/>
      <c r="DH1531" s="1035"/>
      <c r="DI1531" s="1035"/>
      <c r="DJ1531" s="1035"/>
      <c r="DK1531" s="1035"/>
      <c r="DL1531" s="1035"/>
    </row>
    <row r="1532" spans="27:116">
      <c r="AA1532" s="1035"/>
      <c r="AB1532" s="1035"/>
      <c r="AC1532" s="1035"/>
      <c r="AD1532" s="1035"/>
      <c r="AE1532" s="1035"/>
      <c r="AF1532" s="1035"/>
      <c r="AG1532" s="1035"/>
      <c r="AH1532" s="1035"/>
      <c r="AN1532" s="1035"/>
      <c r="AV1532" s="1035"/>
      <c r="BD1532" s="1035"/>
      <c r="BS1532" s="1064"/>
      <c r="BT1532" s="1035"/>
      <c r="CG1532" s="612"/>
      <c r="CI1532" s="1035"/>
      <c r="DB1532" s="1035"/>
      <c r="DC1532" s="1035"/>
      <c r="DG1532" s="1035"/>
      <c r="DH1532" s="1035"/>
      <c r="DI1532" s="1035"/>
      <c r="DJ1532" s="1035"/>
      <c r="DK1532" s="1035"/>
      <c r="DL1532" s="1035"/>
    </row>
    <row r="1533" spans="27:116">
      <c r="AA1533" s="1035"/>
      <c r="AB1533" s="1035"/>
      <c r="AC1533" s="1035"/>
      <c r="AD1533" s="1035"/>
      <c r="AE1533" s="1035"/>
      <c r="AF1533" s="1035"/>
      <c r="AG1533" s="1035"/>
      <c r="AH1533" s="1035"/>
      <c r="AN1533" s="1035"/>
      <c r="AV1533" s="1035"/>
      <c r="BD1533" s="1035"/>
      <c r="BS1533" s="1064"/>
      <c r="BT1533" s="1035"/>
      <c r="CG1533" s="612"/>
      <c r="CI1533" s="1035"/>
      <c r="DB1533" s="1035"/>
      <c r="DC1533" s="1035"/>
      <c r="DG1533" s="1035"/>
      <c r="DH1533" s="1035"/>
      <c r="DI1533" s="1035"/>
      <c r="DJ1533" s="1035"/>
      <c r="DK1533" s="1035"/>
      <c r="DL1533" s="1035"/>
    </row>
    <row r="1534" spans="27:116">
      <c r="AA1534" s="1035"/>
      <c r="AB1534" s="1035"/>
      <c r="AC1534" s="1035"/>
      <c r="AD1534" s="1035"/>
      <c r="AE1534" s="1035"/>
      <c r="AF1534" s="1035"/>
      <c r="AG1534" s="1035"/>
      <c r="AH1534" s="1035"/>
      <c r="AN1534" s="1035"/>
      <c r="AV1534" s="1035"/>
      <c r="BD1534" s="1035"/>
      <c r="BS1534" s="1064"/>
      <c r="BT1534" s="1035"/>
      <c r="CG1534" s="612"/>
      <c r="CI1534" s="1035"/>
      <c r="DB1534" s="1035"/>
      <c r="DC1534" s="1035"/>
      <c r="DG1534" s="1035"/>
      <c r="DH1534" s="1035"/>
      <c r="DI1534" s="1035"/>
      <c r="DJ1534" s="1035"/>
      <c r="DK1534" s="1035"/>
      <c r="DL1534" s="1035"/>
    </row>
    <row r="1535" spans="27:116">
      <c r="AA1535" s="1035"/>
      <c r="AB1535" s="1035"/>
      <c r="AC1535" s="1035"/>
      <c r="AD1535" s="1035"/>
      <c r="AE1535" s="1035"/>
      <c r="AF1535" s="1035"/>
      <c r="AG1535" s="1035"/>
      <c r="AH1535" s="1035"/>
      <c r="AN1535" s="1035"/>
      <c r="AV1535" s="1035"/>
      <c r="BD1535" s="1035"/>
      <c r="BS1535" s="1064"/>
      <c r="BT1535" s="1035"/>
      <c r="CG1535" s="612"/>
      <c r="CI1535" s="1035"/>
      <c r="DB1535" s="1035"/>
      <c r="DC1535" s="1035"/>
      <c r="DG1535" s="1035"/>
      <c r="DH1535" s="1035"/>
      <c r="DI1535" s="1035"/>
      <c r="DJ1535" s="1035"/>
      <c r="DK1535" s="1035"/>
      <c r="DL1535" s="1035"/>
    </row>
    <row r="1536" spans="27:116">
      <c r="AA1536" s="1035"/>
      <c r="AB1536" s="1035"/>
      <c r="AC1536" s="1035"/>
      <c r="AD1536" s="1035"/>
      <c r="AE1536" s="1035"/>
      <c r="AF1536" s="1035"/>
      <c r="AG1536" s="1035"/>
      <c r="AH1536" s="1035"/>
      <c r="AN1536" s="1035"/>
      <c r="AV1536" s="1035"/>
      <c r="BD1536" s="1035"/>
      <c r="BS1536" s="1064"/>
      <c r="BT1536" s="1035"/>
      <c r="CG1536" s="612"/>
      <c r="CI1536" s="1035"/>
      <c r="DB1536" s="1035"/>
      <c r="DC1536" s="1035"/>
      <c r="DG1536" s="1035"/>
      <c r="DH1536" s="1035"/>
      <c r="DI1536" s="1035"/>
      <c r="DJ1536" s="1035"/>
      <c r="DK1536" s="1035"/>
      <c r="DL1536" s="1035"/>
    </row>
    <row r="1537" spans="27:116">
      <c r="AA1537" s="1035"/>
      <c r="AB1537" s="1035"/>
      <c r="AC1537" s="1035"/>
      <c r="AD1537" s="1035"/>
      <c r="AE1537" s="1035"/>
      <c r="AF1537" s="1035"/>
      <c r="AG1537" s="1035"/>
      <c r="AH1537" s="1035"/>
      <c r="AN1537" s="1035"/>
      <c r="AV1537" s="1035"/>
      <c r="BD1537" s="1035"/>
      <c r="BS1537" s="1064"/>
      <c r="BT1537" s="1035"/>
      <c r="CG1537" s="612"/>
      <c r="CI1537" s="1035"/>
      <c r="DB1537" s="1035"/>
      <c r="DC1537" s="1035"/>
      <c r="DG1537" s="1035"/>
      <c r="DH1537" s="1035"/>
      <c r="DI1537" s="1035"/>
      <c r="DJ1537" s="1035"/>
      <c r="DK1537" s="1035"/>
      <c r="DL1537" s="1035"/>
    </row>
    <row r="1538" spans="27:116">
      <c r="AA1538" s="1035"/>
      <c r="AB1538" s="1035"/>
      <c r="AC1538" s="1035"/>
      <c r="AD1538" s="1035"/>
      <c r="AE1538" s="1035"/>
      <c r="AF1538" s="1035"/>
      <c r="AG1538" s="1035"/>
      <c r="AH1538" s="1035"/>
      <c r="AN1538" s="1035"/>
      <c r="AV1538" s="1035"/>
      <c r="BD1538" s="1035"/>
      <c r="BS1538" s="1064"/>
      <c r="BT1538" s="1035"/>
      <c r="CG1538" s="612"/>
      <c r="CI1538" s="1035"/>
      <c r="DB1538" s="1035"/>
      <c r="DC1538" s="1035"/>
      <c r="DG1538" s="1035"/>
      <c r="DH1538" s="1035"/>
      <c r="DI1538" s="1035"/>
      <c r="DJ1538" s="1035"/>
      <c r="DK1538" s="1035"/>
      <c r="DL1538" s="1035"/>
    </row>
    <row r="1539" spans="27:116">
      <c r="AA1539" s="1035"/>
      <c r="AB1539" s="1035"/>
      <c r="AC1539" s="1035"/>
      <c r="AD1539" s="1035"/>
      <c r="AE1539" s="1035"/>
      <c r="AF1539" s="1035"/>
      <c r="AG1539" s="1035"/>
      <c r="AH1539" s="1035"/>
      <c r="AN1539" s="1035"/>
      <c r="AV1539" s="1035"/>
      <c r="BD1539" s="1035"/>
      <c r="BS1539" s="1064"/>
      <c r="BT1539" s="1035"/>
      <c r="CG1539" s="612"/>
      <c r="CI1539" s="1035"/>
      <c r="DB1539" s="1035"/>
      <c r="DC1539" s="1035"/>
      <c r="DG1539" s="1035"/>
      <c r="DH1539" s="1035"/>
      <c r="DI1539" s="1035"/>
      <c r="DJ1539" s="1035"/>
      <c r="DK1539" s="1035"/>
      <c r="DL1539" s="1035"/>
    </row>
    <row r="1540" spans="27:116">
      <c r="AA1540" s="1035"/>
      <c r="AB1540" s="1035"/>
      <c r="AC1540" s="1035"/>
      <c r="AD1540" s="1035"/>
      <c r="AE1540" s="1035"/>
      <c r="AF1540" s="1035"/>
      <c r="AG1540" s="1035"/>
      <c r="AH1540" s="1035"/>
      <c r="AN1540" s="1035"/>
      <c r="AV1540" s="1035"/>
      <c r="BD1540" s="1035"/>
      <c r="BS1540" s="1064"/>
      <c r="BT1540" s="1035"/>
      <c r="CG1540" s="612"/>
      <c r="CI1540" s="1035"/>
      <c r="DB1540" s="1035"/>
      <c r="DC1540" s="1035"/>
      <c r="DG1540" s="1035"/>
      <c r="DH1540" s="1035"/>
      <c r="DI1540" s="1035"/>
      <c r="DJ1540" s="1035"/>
      <c r="DK1540" s="1035"/>
      <c r="DL1540" s="1035"/>
    </row>
    <row r="1541" spans="27:116">
      <c r="AA1541" s="1035"/>
      <c r="AB1541" s="1035"/>
      <c r="AC1541" s="1035"/>
      <c r="AD1541" s="1035"/>
      <c r="AE1541" s="1035"/>
      <c r="AF1541" s="1035"/>
      <c r="AG1541" s="1035"/>
      <c r="AH1541" s="1035"/>
      <c r="AN1541" s="1035"/>
      <c r="AV1541" s="1035"/>
      <c r="BD1541" s="1035"/>
      <c r="BS1541" s="1064"/>
      <c r="BT1541" s="1035"/>
      <c r="CG1541" s="612"/>
      <c r="CI1541" s="1035"/>
      <c r="DB1541" s="1035"/>
      <c r="DC1541" s="1035"/>
      <c r="DG1541" s="1035"/>
      <c r="DH1541" s="1035"/>
      <c r="DI1541" s="1035"/>
      <c r="DJ1541" s="1035"/>
      <c r="DK1541" s="1035"/>
      <c r="DL1541" s="1035"/>
    </row>
    <row r="1542" spans="27:116">
      <c r="AA1542" s="1035"/>
      <c r="AB1542" s="1035"/>
      <c r="AC1542" s="1035"/>
      <c r="AD1542" s="1035"/>
      <c r="AE1542" s="1035"/>
      <c r="AF1542" s="1035"/>
      <c r="AG1542" s="1035"/>
      <c r="AH1542" s="1035"/>
      <c r="AN1542" s="1035"/>
      <c r="AV1542" s="1035"/>
      <c r="BD1542" s="1035"/>
      <c r="BS1542" s="1064"/>
      <c r="BT1542" s="1035"/>
      <c r="CG1542" s="612"/>
      <c r="CI1542" s="1035"/>
      <c r="DB1542" s="1035"/>
      <c r="DC1542" s="1035"/>
      <c r="DG1542" s="1035"/>
      <c r="DH1542" s="1035"/>
      <c r="DI1542" s="1035"/>
      <c r="DJ1542" s="1035"/>
      <c r="DK1542" s="1035"/>
      <c r="DL1542" s="1035"/>
    </row>
    <row r="1543" spans="27:116">
      <c r="AA1543" s="1035"/>
      <c r="AB1543" s="1035"/>
      <c r="AC1543" s="1035"/>
      <c r="AD1543" s="1035"/>
      <c r="AE1543" s="1035"/>
      <c r="AF1543" s="1035"/>
      <c r="AG1543" s="1035"/>
      <c r="AH1543" s="1035"/>
      <c r="AN1543" s="1035"/>
      <c r="AV1543" s="1035"/>
      <c r="BD1543" s="1035"/>
      <c r="BS1543" s="1064"/>
      <c r="BT1543" s="1035"/>
      <c r="CG1543" s="612"/>
      <c r="CI1543" s="1035"/>
      <c r="DB1543" s="1035"/>
      <c r="DC1543" s="1035"/>
      <c r="DG1543" s="1035"/>
      <c r="DH1543" s="1035"/>
      <c r="DI1543" s="1035"/>
      <c r="DJ1543" s="1035"/>
      <c r="DK1543" s="1035"/>
      <c r="DL1543" s="1035"/>
    </row>
    <row r="1544" spans="27:116">
      <c r="AA1544" s="1035"/>
      <c r="AB1544" s="1035"/>
      <c r="AC1544" s="1035"/>
      <c r="AD1544" s="1035"/>
      <c r="AE1544" s="1035"/>
      <c r="AF1544" s="1035"/>
      <c r="AG1544" s="1035"/>
      <c r="AH1544" s="1035"/>
      <c r="AN1544" s="1035"/>
      <c r="AV1544" s="1035"/>
      <c r="BD1544" s="1035"/>
      <c r="BS1544" s="1064"/>
      <c r="BT1544" s="1035"/>
      <c r="CG1544" s="612"/>
      <c r="CI1544" s="1035"/>
      <c r="DB1544" s="1035"/>
      <c r="DC1544" s="1035"/>
      <c r="DG1544" s="1035"/>
      <c r="DH1544" s="1035"/>
      <c r="DI1544" s="1035"/>
      <c r="DJ1544" s="1035"/>
      <c r="DK1544" s="1035"/>
      <c r="DL1544" s="1035"/>
    </row>
    <row r="1545" spans="27:116">
      <c r="AA1545" s="1035"/>
      <c r="AB1545" s="1035"/>
      <c r="AC1545" s="1035"/>
      <c r="AD1545" s="1035"/>
      <c r="AE1545" s="1035"/>
      <c r="AF1545" s="1035"/>
      <c r="AG1545" s="1035"/>
      <c r="AH1545" s="1035"/>
      <c r="AN1545" s="1035"/>
      <c r="AV1545" s="1035"/>
      <c r="BD1545" s="1035"/>
      <c r="BS1545" s="1064"/>
      <c r="BT1545" s="1035"/>
      <c r="CG1545" s="612"/>
      <c r="CI1545" s="1035"/>
      <c r="DB1545" s="1035"/>
      <c r="DC1545" s="1035"/>
      <c r="DG1545" s="1035"/>
      <c r="DH1545" s="1035"/>
      <c r="DI1545" s="1035"/>
      <c r="DJ1545" s="1035"/>
      <c r="DK1545" s="1035"/>
      <c r="DL1545" s="1035"/>
    </row>
    <row r="1546" spans="27:116">
      <c r="AA1546" s="1035"/>
      <c r="AB1546" s="1035"/>
      <c r="AC1546" s="1035"/>
      <c r="AD1546" s="1035"/>
      <c r="AE1546" s="1035"/>
      <c r="AF1546" s="1035"/>
      <c r="AG1546" s="1035"/>
      <c r="AH1546" s="1035"/>
      <c r="AN1546" s="1035"/>
      <c r="AV1546" s="1035"/>
      <c r="BD1546" s="1035"/>
      <c r="BS1546" s="1064"/>
      <c r="BT1546" s="1035"/>
      <c r="CG1546" s="612"/>
      <c r="CI1546" s="1035"/>
      <c r="DB1546" s="1035"/>
      <c r="DC1546" s="1035"/>
      <c r="DG1546" s="1035"/>
      <c r="DH1546" s="1035"/>
      <c r="DI1546" s="1035"/>
      <c r="DJ1546" s="1035"/>
      <c r="DK1546" s="1035"/>
      <c r="DL1546" s="1035"/>
    </row>
    <row r="1547" spans="27:116">
      <c r="AA1547" s="1035"/>
      <c r="AB1547" s="1035"/>
      <c r="AC1547" s="1035"/>
      <c r="AD1547" s="1035"/>
      <c r="AE1547" s="1035"/>
      <c r="AF1547" s="1035"/>
      <c r="AG1547" s="1035"/>
      <c r="AH1547" s="1035"/>
      <c r="AN1547" s="1035"/>
      <c r="AV1547" s="1035"/>
      <c r="BD1547" s="1035"/>
      <c r="BS1547" s="1064"/>
      <c r="BT1547" s="1035"/>
      <c r="CG1547" s="612"/>
      <c r="CI1547" s="1035"/>
      <c r="DB1547" s="1035"/>
      <c r="DC1547" s="1035"/>
      <c r="DG1547" s="1035"/>
      <c r="DH1547" s="1035"/>
      <c r="DI1547" s="1035"/>
      <c r="DJ1547" s="1035"/>
      <c r="DK1547" s="1035"/>
      <c r="DL1547" s="1035"/>
    </row>
    <row r="1548" spans="27:116">
      <c r="AA1548" s="1035"/>
      <c r="AB1548" s="1035"/>
      <c r="AC1548" s="1035"/>
      <c r="AD1548" s="1035"/>
      <c r="AE1548" s="1035"/>
      <c r="AF1548" s="1035"/>
      <c r="AG1548" s="1035"/>
      <c r="AH1548" s="1035"/>
      <c r="AN1548" s="1035"/>
      <c r="AV1548" s="1035"/>
      <c r="BD1548" s="1035"/>
      <c r="BS1548" s="1064"/>
      <c r="BT1548" s="1035"/>
      <c r="CG1548" s="612"/>
      <c r="CI1548" s="1035"/>
      <c r="DB1548" s="1035"/>
      <c r="DC1548" s="1035"/>
      <c r="DG1548" s="1035"/>
      <c r="DH1548" s="1035"/>
      <c r="DI1548" s="1035"/>
      <c r="DJ1548" s="1035"/>
      <c r="DK1548" s="1035"/>
      <c r="DL1548" s="1035"/>
    </row>
    <row r="1549" spans="27:116">
      <c r="AA1549" s="1035"/>
      <c r="AB1549" s="1035"/>
      <c r="AC1549" s="1035"/>
      <c r="AD1549" s="1035"/>
      <c r="AE1549" s="1035"/>
      <c r="AF1549" s="1035"/>
      <c r="AG1549" s="1035"/>
      <c r="AH1549" s="1035"/>
      <c r="AN1549" s="1035"/>
      <c r="AV1549" s="1035"/>
      <c r="BD1549" s="1035"/>
      <c r="BS1549" s="1064"/>
      <c r="BT1549" s="1035"/>
      <c r="CG1549" s="612"/>
      <c r="CI1549" s="1035"/>
      <c r="DB1549" s="1035"/>
      <c r="DC1549" s="1035"/>
      <c r="DG1549" s="1035"/>
      <c r="DH1549" s="1035"/>
      <c r="DI1549" s="1035"/>
      <c r="DJ1549" s="1035"/>
      <c r="DK1549" s="1035"/>
      <c r="DL1549" s="1035"/>
    </row>
    <row r="1550" spans="27:116">
      <c r="AA1550" s="1035"/>
      <c r="AB1550" s="1035"/>
      <c r="AC1550" s="1035"/>
      <c r="AD1550" s="1035"/>
      <c r="AE1550" s="1035"/>
      <c r="AF1550" s="1035"/>
      <c r="AG1550" s="1035"/>
      <c r="AH1550" s="1035"/>
      <c r="AN1550" s="1035"/>
      <c r="AV1550" s="1035"/>
      <c r="BD1550" s="1035"/>
      <c r="BS1550" s="1064"/>
      <c r="BT1550" s="1035"/>
      <c r="CG1550" s="612"/>
      <c r="CI1550" s="1035"/>
      <c r="DB1550" s="1035"/>
      <c r="DC1550" s="1035"/>
      <c r="DG1550" s="1035"/>
      <c r="DH1550" s="1035"/>
      <c r="DI1550" s="1035"/>
      <c r="DJ1550" s="1035"/>
      <c r="DK1550" s="1035"/>
      <c r="DL1550" s="1035"/>
    </row>
    <row r="1551" spans="27:116">
      <c r="AA1551" s="1035"/>
      <c r="AB1551" s="1035"/>
      <c r="AC1551" s="1035"/>
      <c r="AD1551" s="1035"/>
      <c r="AE1551" s="1035"/>
      <c r="AF1551" s="1035"/>
      <c r="AG1551" s="1035"/>
      <c r="AH1551" s="1035"/>
      <c r="AN1551" s="1035"/>
      <c r="AV1551" s="1035"/>
      <c r="BD1551" s="1035"/>
      <c r="BS1551" s="1064"/>
      <c r="BT1551" s="1035"/>
      <c r="CG1551" s="612"/>
      <c r="CI1551" s="1035"/>
      <c r="DB1551" s="1035"/>
      <c r="DC1551" s="1035"/>
      <c r="DG1551" s="1035"/>
      <c r="DH1551" s="1035"/>
      <c r="DI1551" s="1035"/>
      <c r="DJ1551" s="1035"/>
      <c r="DK1551" s="1035"/>
      <c r="DL1551" s="1035"/>
    </row>
    <row r="1552" spans="27:116">
      <c r="AA1552" s="1035"/>
      <c r="AB1552" s="1035"/>
      <c r="AC1552" s="1035"/>
      <c r="AD1552" s="1035"/>
      <c r="AE1552" s="1035"/>
      <c r="AF1552" s="1035"/>
      <c r="AG1552" s="1035"/>
      <c r="AH1552" s="1035"/>
      <c r="AN1552" s="1035"/>
      <c r="AV1552" s="1035"/>
      <c r="BD1552" s="1035"/>
      <c r="BS1552" s="1064"/>
      <c r="BT1552" s="1035"/>
      <c r="CG1552" s="612"/>
      <c r="CI1552" s="1035"/>
      <c r="DB1552" s="1035"/>
      <c r="DC1552" s="1035"/>
      <c r="DG1552" s="1035"/>
      <c r="DH1552" s="1035"/>
      <c r="DI1552" s="1035"/>
      <c r="DJ1552" s="1035"/>
      <c r="DK1552" s="1035"/>
      <c r="DL1552" s="1035"/>
    </row>
    <row r="1553" spans="27:116">
      <c r="AA1553" s="1035"/>
      <c r="AB1553" s="1035"/>
      <c r="AC1553" s="1035"/>
      <c r="AD1553" s="1035"/>
      <c r="AE1553" s="1035"/>
      <c r="AF1553" s="1035"/>
      <c r="AG1553" s="1035"/>
      <c r="AH1553" s="1035"/>
      <c r="AN1553" s="1035"/>
      <c r="AV1553" s="1035"/>
      <c r="BD1553" s="1035"/>
      <c r="BS1553" s="1064"/>
      <c r="BT1553" s="1035"/>
      <c r="CG1553" s="612"/>
      <c r="CI1553" s="1035"/>
      <c r="DB1553" s="1035"/>
      <c r="DC1553" s="1035"/>
      <c r="DG1553" s="1035"/>
      <c r="DH1553" s="1035"/>
      <c r="DI1553" s="1035"/>
      <c r="DJ1553" s="1035"/>
      <c r="DK1553" s="1035"/>
      <c r="DL1553" s="1035"/>
    </row>
    <row r="1554" spans="27:116">
      <c r="AA1554" s="1035"/>
      <c r="AB1554" s="1035"/>
      <c r="AC1554" s="1035"/>
      <c r="AD1554" s="1035"/>
      <c r="AE1554" s="1035"/>
      <c r="AF1554" s="1035"/>
      <c r="AG1554" s="1035"/>
      <c r="AH1554" s="1035"/>
      <c r="AN1554" s="1035"/>
      <c r="AV1554" s="1035"/>
      <c r="BD1554" s="1035"/>
      <c r="BS1554" s="1064"/>
      <c r="BT1554" s="1035"/>
      <c r="CG1554" s="612"/>
      <c r="CI1554" s="1035"/>
      <c r="DB1554" s="1035"/>
      <c r="DC1554" s="1035"/>
      <c r="DG1554" s="1035"/>
      <c r="DH1554" s="1035"/>
      <c r="DI1554" s="1035"/>
      <c r="DJ1554" s="1035"/>
      <c r="DK1554" s="1035"/>
      <c r="DL1554" s="1035"/>
    </row>
    <row r="1555" spans="27:116">
      <c r="AA1555" s="1035"/>
      <c r="AB1555" s="1035"/>
      <c r="AC1555" s="1035"/>
      <c r="AD1555" s="1035"/>
      <c r="AE1555" s="1035"/>
      <c r="AF1555" s="1035"/>
      <c r="AG1555" s="1035"/>
      <c r="AH1555" s="1035"/>
      <c r="AN1555" s="1035"/>
      <c r="AV1555" s="1035"/>
      <c r="BD1555" s="1035"/>
      <c r="BS1555" s="1064"/>
      <c r="BT1555" s="1035"/>
      <c r="CG1555" s="612"/>
      <c r="CI1555" s="1035"/>
      <c r="DB1555" s="1035"/>
      <c r="DC1555" s="1035"/>
      <c r="DG1555" s="1035"/>
      <c r="DH1555" s="1035"/>
      <c r="DI1555" s="1035"/>
      <c r="DJ1555" s="1035"/>
      <c r="DK1555" s="1035"/>
      <c r="DL1555" s="1035"/>
    </row>
    <row r="1556" spans="27:116">
      <c r="AA1556" s="1035"/>
      <c r="AB1556" s="1035"/>
      <c r="AC1556" s="1035"/>
      <c r="AD1556" s="1035"/>
      <c r="AE1556" s="1035"/>
      <c r="AF1556" s="1035"/>
      <c r="AG1556" s="1035"/>
      <c r="AH1556" s="1035"/>
      <c r="AN1556" s="1035"/>
      <c r="AV1556" s="1035"/>
      <c r="BD1556" s="1035"/>
      <c r="BS1556" s="1064"/>
      <c r="BT1556" s="1035"/>
      <c r="CG1556" s="612"/>
      <c r="CI1556" s="1035"/>
      <c r="DB1556" s="1035"/>
      <c r="DC1556" s="1035"/>
      <c r="DG1556" s="1035"/>
      <c r="DH1556" s="1035"/>
      <c r="DI1556" s="1035"/>
      <c r="DJ1556" s="1035"/>
      <c r="DK1556" s="1035"/>
      <c r="DL1556" s="1035"/>
    </row>
    <row r="1557" spans="27:116">
      <c r="AA1557" s="1035"/>
      <c r="AB1557" s="1035"/>
      <c r="AC1557" s="1035"/>
      <c r="AD1557" s="1035"/>
      <c r="AE1557" s="1035"/>
      <c r="AF1557" s="1035"/>
      <c r="AG1557" s="1035"/>
      <c r="AH1557" s="1035"/>
      <c r="AN1557" s="1035"/>
      <c r="AV1557" s="1035"/>
      <c r="BD1557" s="1035"/>
      <c r="BS1557" s="1064"/>
      <c r="BT1557" s="1035"/>
      <c r="CG1557" s="612"/>
      <c r="CI1557" s="1035"/>
      <c r="DB1557" s="1035"/>
      <c r="DC1557" s="1035"/>
      <c r="DG1557" s="1035"/>
      <c r="DH1557" s="1035"/>
      <c r="DI1557" s="1035"/>
      <c r="DJ1557" s="1035"/>
      <c r="DK1557" s="1035"/>
      <c r="DL1557" s="1035"/>
    </row>
    <row r="1558" spans="27:116">
      <c r="AA1558" s="1035"/>
      <c r="AB1558" s="1035"/>
      <c r="AC1558" s="1035"/>
      <c r="AD1558" s="1035"/>
      <c r="AE1558" s="1035"/>
      <c r="AF1558" s="1035"/>
      <c r="AG1558" s="1035"/>
      <c r="AH1558" s="1035"/>
      <c r="AN1558" s="1035"/>
      <c r="AV1558" s="1035"/>
      <c r="BD1558" s="1035"/>
      <c r="BS1558" s="1064"/>
      <c r="BT1558" s="1035"/>
      <c r="CG1558" s="612"/>
      <c r="CI1558" s="1035"/>
      <c r="DB1558" s="1035"/>
      <c r="DC1558" s="1035"/>
      <c r="DG1558" s="1035"/>
      <c r="DH1558" s="1035"/>
      <c r="DI1558" s="1035"/>
      <c r="DJ1558" s="1035"/>
      <c r="DK1558" s="1035"/>
      <c r="DL1558" s="1035"/>
    </row>
    <row r="1559" spans="27:116">
      <c r="AA1559" s="1035"/>
      <c r="AB1559" s="1035"/>
      <c r="AC1559" s="1035"/>
      <c r="AD1559" s="1035"/>
      <c r="AE1559" s="1035"/>
      <c r="AF1559" s="1035"/>
      <c r="AG1559" s="1035"/>
      <c r="AH1559" s="1035"/>
      <c r="AN1559" s="1035"/>
      <c r="AV1559" s="1035"/>
      <c r="BD1559" s="1035"/>
      <c r="BS1559" s="1064"/>
      <c r="BT1559" s="1035"/>
      <c r="CG1559" s="612"/>
      <c r="CI1559" s="1035"/>
      <c r="DB1559" s="1035"/>
      <c r="DC1559" s="1035"/>
      <c r="DG1559" s="1035"/>
      <c r="DH1559" s="1035"/>
      <c r="DI1559" s="1035"/>
      <c r="DJ1559" s="1035"/>
      <c r="DK1559" s="1035"/>
      <c r="DL1559" s="1035"/>
    </row>
    <row r="1560" spans="27:116">
      <c r="AA1560" s="1035"/>
      <c r="AB1560" s="1035"/>
      <c r="AC1560" s="1035"/>
      <c r="AD1560" s="1035"/>
      <c r="AE1560" s="1035"/>
      <c r="AF1560" s="1035"/>
      <c r="AG1560" s="1035"/>
      <c r="AH1560" s="1035"/>
      <c r="AN1560" s="1035"/>
      <c r="AV1560" s="1035"/>
      <c r="BD1560" s="1035"/>
      <c r="BS1560" s="1064"/>
      <c r="BT1560" s="1035"/>
      <c r="CG1560" s="612"/>
      <c r="CI1560" s="1035"/>
      <c r="DB1560" s="1035"/>
      <c r="DC1560" s="1035"/>
      <c r="DG1560" s="1035"/>
      <c r="DH1560" s="1035"/>
      <c r="DI1560" s="1035"/>
      <c r="DJ1560" s="1035"/>
      <c r="DK1560" s="1035"/>
      <c r="DL1560" s="1035"/>
    </row>
    <row r="1561" spans="27:116">
      <c r="AA1561" s="1035"/>
      <c r="AB1561" s="1035"/>
      <c r="AC1561" s="1035"/>
      <c r="AD1561" s="1035"/>
      <c r="AE1561" s="1035"/>
      <c r="AF1561" s="1035"/>
      <c r="AG1561" s="1035"/>
      <c r="AH1561" s="1035"/>
      <c r="AN1561" s="1035"/>
      <c r="AV1561" s="1035"/>
      <c r="BD1561" s="1035"/>
      <c r="BS1561" s="1064"/>
      <c r="BT1561" s="1035"/>
      <c r="CG1561" s="612"/>
      <c r="CI1561" s="1035"/>
      <c r="DB1561" s="1035"/>
      <c r="DC1561" s="1035"/>
      <c r="DG1561" s="1035"/>
      <c r="DH1561" s="1035"/>
      <c r="DI1561" s="1035"/>
      <c r="DJ1561" s="1035"/>
      <c r="DK1561" s="1035"/>
      <c r="DL1561" s="1035"/>
    </row>
    <row r="1562" spans="27:116">
      <c r="AA1562" s="1035"/>
      <c r="AB1562" s="1035"/>
      <c r="AC1562" s="1035"/>
      <c r="AD1562" s="1035"/>
      <c r="AE1562" s="1035"/>
      <c r="AF1562" s="1035"/>
      <c r="AG1562" s="1035"/>
      <c r="AH1562" s="1035"/>
      <c r="AN1562" s="1035"/>
      <c r="AV1562" s="1035"/>
      <c r="BD1562" s="1035"/>
      <c r="BS1562" s="1064"/>
      <c r="BT1562" s="1035"/>
      <c r="CG1562" s="612"/>
      <c r="CI1562" s="1035"/>
      <c r="DB1562" s="1035"/>
      <c r="DC1562" s="1035"/>
      <c r="DG1562" s="1035"/>
      <c r="DH1562" s="1035"/>
      <c r="DI1562" s="1035"/>
      <c r="DJ1562" s="1035"/>
      <c r="DK1562" s="1035"/>
      <c r="DL1562" s="1035"/>
    </row>
    <row r="1563" spans="27:116">
      <c r="AA1563" s="1035"/>
      <c r="AB1563" s="1035"/>
      <c r="AC1563" s="1035"/>
      <c r="AD1563" s="1035"/>
      <c r="AE1563" s="1035"/>
      <c r="AF1563" s="1035"/>
      <c r="AG1563" s="1035"/>
      <c r="AH1563" s="1035"/>
      <c r="AN1563" s="1035"/>
      <c r="AV1563" s="1035"/>
      <c r="BD1563" s="1035"/>
      <c r="BS1563" s="1064"/>
      <c r="BT1563" s="1035"/>
      <c r="CG1563" s="612"/>
      <c r="CI1563" s="1035"/>
      <c r="DB1563" s="1035"/>
      <c r="DC1563" s="1035"/>
      <c r="DG1563" s="1035"/>
      <c r="DH1563" s="1035"/>
      <c r="DI1563" s="1035"/>
      <c r="DJ1563" s="1035"/>
      <c r="DK1563" s="1035"/>
      <c r="DL1563" s="1035"/>
    </row>
    <row r="1564" spans="27:116">
      <c r="AA1564" s="1035"/>
      <c r="AB1564" s="1035"/>
      <c r="AC1564" s="1035"/>
      <c r="AD1564" s="1035"/>
      <c r="AE1564" s="1035"/>
      <c r="AF1564" s="1035"/>
      <c r="AG1564" s="1035"/>
      <c r="AH1564" s="1035"/>
      <c r="AN1564" s="1035"/>
      <c r="AV1564" s="1035"/>
      <c r="BD1564" s="1035"/>
      <c r="BS1564" s="1064"/>
      <c r="BT1564" s="1035"/>
      <c r="CG1564" s="612"/>
      <c r="CI1564" s="1035"/>
      <c r="DB1564" s="1035"/>
      <c r="DC1564" s="1035"/>
      <c r="DG1564" s="1035"/>
      <c r="DH1564" s="1035"/>
      <c r="DI1564" s="1035"/>
      <c r="DJ1564" s="1035"/>
      <c r="DK1564" s="1035"/>
      <c r="DL1564" s="1035"/>
    </row>
    <row r="1565" spans="27:116">
      <c r="AA1565" s="1035"/>
      <c r="AB1565" s="1035"/>
      <c r="AC1565" s="1035"/>
      <c r="AD1565" s="1035"/>
      <c r="AE1565" s="1035"/>
      <c r="AF1565" s="1035"/>
      <c r="AG1565" s="1035"/>
      <c r="AH1565" s="1035"/>
      <c r="AN1565" s="1035"/>
      <c r="AV1565" s="1035"/>
      <c r="BD1565" s="1035"/>
      <c r="BS1565" s="1064"/>
      <c r="BT1565" s="1035"/>
      <c r="CG1565" s="612"/>
      <c r="CI1565" s="1035"/>
      <c r="DB1565" s="1035"/>
      <c r="DC1565" s="1035"/>
      <c r="DG1565" s="1035"/>
      <c r="DH1565" s="1035"/>
      <c r="DI1565" s="1035"/>
      <c r="DJ1565" s="1035"/>
      <c r="DK1565" s="1035"/>
      <c r="DL1565" s="1035"/>
    </row>
    <row r="1566" spans="27:116">
      <c r="AA1566" s="1035"/>
      <c r="AB1566" s="1035"/>
      <c r="AC1566" s="1035"/>
      <c r="AD1566" s="1035"/>
      <c r="AE1566" s="1035"/>
      <c r="AF1566" s="1035"/>
      <c r="AG1566" s="1035"/>
      <c r="AH1566" s="1035"/>
      <c r="AN1566" s="1035"/>
      <c r="AV1566" s="1035"/>
      <c r="BD1566" s="1035"/>
      <c r="BS1566" s="1064"/>
      <c r="BT1566" s="1035"/>
      <c r="CG1566" s="612"/>
      <c r="CI1566" s="1035"/>
      <c r="DB1566" s="1035"/>
      <c r="DC1566" s="1035"/>
      <c r="DG1566" s="1035"/>
      <c r="DH1566" s="1035"/>
      <c r="DI1566" s="1035"/>
      <c r="DJ1566" s="1035"/>
      <c r="DK1566" s="1035"/>
      <c r="DL1566" s="1035"/>
    </row>
    <row r="1567" spans="27:116">
      <c r="AA1567" s="1035"/>
      <c r="AB1567" s="1035"/>
      <c r="AC1567" s="1035"/>
      <c r="AD1567" s="1035"/>
      <c r="AE1567" s="1035"/>
      <c r="AF1567" s="1035"/>
      <c r="AG1567" s="1035"/>
      <c r="AH1567" s="1035"/>
      <c r="AN1567" s="1035"/>
      <c r="AV1567" s="1035"/>
      <c r="BD1567" s="1035"/>
      <c r="BS1567" s="1064"/>
      <c r="BT1567" s="1035"/>
      <c r="CG1567" s="612"/>
      <c r="CI1567" s="1035"/>
      <c r="DB1567" s="1035"/>
      <c r="DC1567" s="1035"/>
      <c r="DG1567" s="1035"/>
      <c r="DH1567" s="1035"/>
      <c r="DI1567" s="1035"/>
      <c r="DJ1567" s="1035"/>
      <c r="DK1567" s="1035"/>
      <c r="DL1567" s="1035"/>
    </row>
    <row r="1568" spans="27:116">
      <c r="AA1568" s="1035"/>
      <c r="AB1568" s="1035"/>
      <c r="AC1568" s="1035"/>
      <c r="AD1568" s="1035"/>
      <c r="AE1568" s="1035"/>
      <c r="AF1568" s="1035"/>
      <c r="AG1568" s="1035"/>
      <c r="AH1568" s="1035"/>
      <c r="AN1568" s="1035"/>
      <c r="AV1568" s="1035"/>
      <c r="BD1568" s="1035"/>
      <c r="BS1568" s="1064"/>
      <c r="BT1568" s="1035"/>
      <c r="CG1568" s="612"/>
      <c r="CI1568" s="1035"/>
      <c r="DB1568" s="1035"/>
      <c r="DC1568" s="1035"/>
      <c r="DG1568" s="1035"/>
      <c r="DH1568" s="1035"/>
      <c r="DI1568" s="1035"/>
      <c r="DJ1568" s="1035"/>
      <c r="DK1568" s="1035"/>
      <c r="DL1568" s="1035"/>
    </row>
    <row r="1569" spans="27:116">
      <c r="AA1569" s="1035"/>
      <c r="AB1569" s="1035"/>
      <c r="AC1569" s="1035"/>
      <c r="AD1569" s="1035"/>
      <c r="AE1569" s="1035"/>
      <c r="AF1569" s="1035"/>
      <c r="AG1569" s="1035"/>
      <c r="AH1569" s="1035"/>
      <c r="AN1569" s="1035"/>
      <c r="AV1569" s="1035"/>
      <c r="BD1569" s="1035"/>
      <c r="BS1569" s="1064"/>
      <c r="BT1569" s="1035"/>
      <c r="CG1569" s="612"/>
      <c r="CI1569" s="1035"/>
      <c r="DB1569" s="1035"/>
      <c r="DC1569" s="1035"/>
      <c r="DG1569" s="1035"/>
      <c r="DH1569" s="1035"/>
      <c r="DI1569" s="1035"/>
      <c r="DJ1569" s="1035"/>
      <c r="DK1569" s="1035"/>
      <c r="DL1569" s="1035"/>
    </row>
    <row r="1570" spans="27:116">
      <c r="AA1570" s="1035"/>
      <c r="AB1570" s="1035"/>
      <c r="AC1570" s="1035"/>
      <c r="AD1570" s="1035"/>
      <c r="AE1570" s="1035"/>
      <c r="AF1570" s="1035"/>
      <c r="AG1570" s="1035"/>
      <c r="AH1570" s="1035"/>
      <c r="AN1570" s="1035"/>
      <c r="AV1570" s="1035"/>
      <c r="BD1570" s="1035"/>
      <c r="BS1570" s="1064"/>
      <c r="BT1570" s="1035"/>
      <c r="CG1570" s="612"/>
      <c r="CI1570" s="1035"/>
      <c r="DB1570" s="1035"/>
      <c r="DC1570" s="1035"/>
      <c r="DG1570" s="1035"/>
      <c r="DH1570" s="1035"/>
      <c r="DI1570" s="1035"/>
      <c r="DJ1570" s="1035"/>
      <c r="DK1570" s="1035"/>
      <c r="DL1570" s="1035"/>
    </row>
    <row r="1571" spans="27:116">
      <c r="AA1571" s="1035"/>
      <c r="AB1571" s="1035"/>
      <c r="AC1571" s="1035"/>
      <c r="AD1571" s="1035"/>
      <c r="AE1571" s="1035"/>
      <c r="AF1571" s="1035"/>
      <c r="AG1571" s="1035"/>
      <c r="AH1571" s="1035"/>
      <c r="AN1571" s="1035"/>
      <c r="AV1571" s="1035"/>
      <c r="BD1571" s="1035"/>
      <c r="BS1571" s="1064"/>
      <c r="BT1571" s="1035"/>
      <c r="CG1571" s="612"/>
      <c r="CI1571" s="1035"/>
      <c r="DB1571" s="1035"/>
      <c r="DC1571" s="1035"/>
      <c r="DG1571" s="1035"/>
      <c r="DH1571" s="1035"/>
      <c r="DI1571" s="1035"/>
      <c r="DJ1571" s="1035"/>
      <c r="DK1571" s="1035"/>
      <c r="DL1571" s="1035"/>
    </row>
    <row r="1572" spans="27:116">
      <c r="AA1572" s="1035"/>
      <c r="AB1572" s="1035"/>
      <c r="AC1572" s="1035"/>
      <c r="AD1572" s="1035"/>
      <c r="AE1572" s="1035"/>
      <c r="AF1572" s="1035"/>
      <c r="AG1572" s="1035"/>
      <c r="AH1572" s="1035"/>
      <c r="AN1572" s="1035"/>
      <c r="AV1572" s="1035"/>
      <c r="BD1572" s="1035"/>
      <c r="BS1572" s="1064"/>
      <c r="BT1572" s="1035"/>
      <c r="CG1572" s="612"/>
      <c r="CI1572" s="1035"/>
      <c r="DB1572" s="1035"/>
      <c r="DC1572" s="1035"/>
      <c r="DG1572" s="1035"/>
      <c r="DH1572" s="1035"/>
      <c r="DI1572" s="1035"/>
      <c r="DJ1572" s="1035"/>
      <c r="DK1572" s="1035"/>
      <c r="DL1572" s="1035"/>
    </row>
    <row r="1573" spans="27:116">
      <c r="AA1573" s="1035"/>
      <c r="AB1573" s="1035"/>
      <c r="AC1573" s="1035"/>
      <c r="AD1573" s="1035"/>
      <c r="AE1573" s="1035"/>
      <c r="AF1573" s="1035"/>
      <c r="AG1573" s="1035"/>
      <c r="AH1573" s="1035"/>
      <c r="AN1573" s="1035"/>
      <c r="AV1573" s="1035"/>
      <c r="BD1573" s="1035"/>
      <c r="BS1573" s="1064"/>
      <c r="BT1573" s="1035"/>
      <c r="CG1573" s="612"/>
      <c r="CI1573" s="1035"/>
      <c r="DB1573" s="1035"/>
      <c r="DC1573" s="1035"/>
      <c r="DG1573" s="1035"/>
      <c r="DH1573" s="1035"/>
      <c r="DI1573" s="1035"/>
      <c r="DJ1573" s="1035"/>
      <c r="DK1573" s="1035"/>
      <c r="DL1573" s="1035"/>
    </row>
    <row r="1574" spans="27:116">
      <c r="AA1574" s="1035"/>
      <c r="AB1574" s="1035"/>
      <c r="AC1574" s="1035"/>
      <c r="AD1574" s="1035"/>
      <c r="AE1574" s="1035"/>
      <c r="AF1574" s="1035"/>
      <c r="AG1574" s="1035"/>
      <c r="AH1574" s="1035"/>
      <c r="AN1574" s="1035"/>
      <c r="AV1574" s="1035"/>
      <c r="BD1574" s="1035"/>
      <c r="BS1574" s="1064"/>
      <c r="BT1574" s="1035"/>
      <c r="CG1574" s="612"/>
      <c r="CI1574" s="1035"/>
      <c r="DB1574" s="1035"/>
      <c r="DC1574" s="1035"/>
      <c r="DG1574" s="1035"/>
      <c r="DH1574" s="1035"/>
      <c r="DI1574" s="1035"/>
      <c r="DJ1574" s="1035"/>
      <c r="DK1574" s="1035"/>
      <c r="DL1574" s="1035"/>
    </row>
    <row r="1575" spans="27:116">
      <c r="AA1575" s="1035"/>
      <c r="AB1575" s="1035"/>
      <c r="AC1575" s="1035"/>
      <c r="AD1575" s="1035"/>
      <c r="AE1575" s="1035"/>
      <c r="AF1575" s="1035"/>
      <c r="AG1575" s="1035"/>
      <c r="AH1575" s="1035"/>
      <c r="AN1575" s="1035"/>
      <c r="AV1575" s="1035"/>
      <c r="BD1575" s="1035"/>
      <c r="BS1575" s="1064"/>
      <c r="BT1575" s="1035"/>
      <c r="CG1575" s="612"/>
      <c r="CI1575" s="1035"/>
      <c r="DB1575" s="1035"/>
      <c r="DC1575" s="1035"/>
      <c r="DG1575" s="1035"/>
      <c r="DH1575" s="1035"/>
      <c r="DI1575" s="1035"/>
      <c r="DJ1575" s="1035"/>
      <c r="DK1575" s="1035"/>
      <c r="DL1575" s="1035"/>
    </row>
    <row r="1576" spans="27:116">
      <c r="AA1576" s="1035"/>
      <c r="AB1576" s="1035"/>
      <c r="AC1576" s="1035"/>
      <c r="AD1576" s="1035"/>
      <c r="AE1576" s="1035"/>
      <c r="AF1576" s="1035"/>
      <c r="AG1576" s="1035"/>
      <c r="AH1576" s="1035"/>
      <c r="AN1576" s="1035"/>
      <c r="AV1576" s="1035"/>
      <c r="BD1576" s="1035"/>
      <c r="BS1576" s="1064"/>
      <c r="BT1576" s="1035"/>
      <c r="CG1576" s="612"/>
      <c r="CI1576" s="1035"/>
      <c r="DB1576" s="1035"/>
      <c r="DC1576" s="1035"/>
      <c r="DG1576" s="1035"/>
      <c r="DH1576" s="1035"/>
      <c r="DI1576" s="1035"/>
      <c r="DJ1576" s="1035"/>
      <c r="DK1576" s="1035"/>
      <c r="DL1576" s="1035"/>
    </row>
    <row r="1577" spans="27:116">
      <c r="AA1577" s="1035"/>
      <c r="AB1577" s="1035"/>
      <c r="AC1577" s="1035"/>
      <c r="AD1577" s="1035"/>
      <c r="AE1577" s="1035"/>
      <c r="AF1577" s="1035"/>
      <c r="AG1577" s="1035"/>
      <c r="AH1577" s="1035"/>
      <c r="AN1577" s="1035"/>
      <c r="AV1577" s="1035"/>
      <c r="BD1577" s="1035"/>
      <c r="BS1577" s="1064"/>
      <c r="BT1577" s="1035"/>
      <c r="CG1577" s="612"/>
      <c r="CI1577" s="1035"/>
      <c r="DB1577" s="1035"/>
      <c r="DC1577" s="1035"/>
      <c r="DG1577" s="1035"/>
      <c r="DH1577" s="1035"/>
      <c r="DI1577" s="1035"/>
      <c r="DJ1577" s="1035"/>
      <c r="DK1577" s="1035"/>
      <c r="DL1577" s="1035"/>
    </row>
    <row r="1578" spans="27:116">
      <c r="AA1578" s="1035"/>
      <c r="AB1578" s="1035"/>
      <c r="AC1578" s="1035"/>
      <c r="AD1578" s="1035"/>
      <c r="AE1578" s="1035"/>
      <c r="AF1578" s="1035"/>
      <c r="AG1578" s="1035"/>
      <c r="AH1578" s="1035"/>
      <c r="AN1578" s="1035"/>
      <c r="AV1578" s="1035"/>
      <c r="BD1578" s="1035"/>
      <c r="BS1578" s="1064"/>
      <c r="BT1578" s="1035"/>
      <c r="CG1578" s="612"/>
      <c r="CI1578" s="1035"/>
      <c r="DB1578" s="1035"/>
      <c r="DC1578" s="1035"/>
      <c r="DG1578" s="1035"/>
      <c r="DH1578" s="1035"/>
      <c r="DI1578" s="1035"/>
      <c r="DJ1578" s="1035"/>
      <c r="DK1578" s="1035"/>
      <c r="DL1578" s="1035"/>
    </row>
    <row r="1579" spans="27:116">
      <c r="AA1579" s="1035"/>
      <c r="AB1579" s="1035"/>
      <c r="AC1579" s="1035"/>
      <c r="AD1579" s="1035"/>
      <c r="AE1579" s="1035"/>
      <c r="AF1579" s="1035"/>
      <c r="AG1579" s="1035"/>
      <c r="AH1579" s="1035"/>
      <c r="AN1579" s="1035"/>
      <c r="AV1579" s="1035"/>
      <c r="BD1579" s="1035"/>
      <c r="BS1579" s="1064"/>
      <c r="BT1579" s="1035"/>
      <c r="CG1579" s="612"/>
      <c r="CI1579" s="1035"/>
      <c r="DB1579" s="1035"/>
      <c r="DC1579" s="1035"/>
      <c r="DG1579" s="1035"/>
      <c r="DH1579" s="1035"/>
      <c r="DI1579" s="1035"/>
      <c r="DJ1579" s="1035"/>
      <c r="DK1579" s="1035"/>
      <c r="DL1579" s="1035"/>
    </row>
    <row r="1580" spans="27:116">
      <c r="AA1580" s="1035"/>
      <c r="AB1580" s="1035"/>
      <c r="AC1580" s="1035"/>
      <c r="AD1580" s="1035"/>
      <c r="AE1580" s="1035"/>
      <c r="AF1580" s="1035"/>
      <c r="AG1580" s="1035"/>
      <c r="AH1580" s="1035"/>
      <c r="AN1580" s="1035"/>
      <c r="AV1580" s="1035"/>
      <c r="BD1580" s="1035"/>
      <c r="BS1580" s="1064"/>
      <c r="BT1580" s="1035"/>
      <c r="CG1580" s="612"/>
      <c r="CI1580" s="1035"/>
      <c r="DB1580" s="1035"/>
      <c r="DC1580" s="1035"/>
      <c r="DG1580" s="1035"/>
      <c r="DH1580" s="1035"/>
      <c r="DI1580" s="1035"/>
      <c r="DJ1580" s="1035"/>
      <c r="DK1580" s="1035"/>
      <c r="DL1580" s="1035"/>
    </row>
    <row r="1581" spans="27:116">
      <c r="AA1581" s="1035"/>
      <c r="AB1581" s="1035"/>
      <c r="AC1581" s="1035"/>
      <c r="AD1581" s="1035"/>
      <c r="AE1581" s="1035"/>
      <c r="AF1581" s="1035"/>
      <c r="AG1581" s="1035"/>
      <c r="AH1581" s="1035"/>
      <c r="AN1581" s="1035"/>
      <c r="AV1581" s="1035"/>
      <c r="BD1581" s="1035"/>
      <c r="BS1581" s="1064"/>
      <c r="BT1581" s="1035"/>
      <c r="CG1581" s="612"/>
      <c r="CI1581" s="1035"/>
      <c r="DB1581" s="1035"/>
      <c r="DC1581" s="1035"/>
      <c r="DG1581" s="1035"/>
      <c r="DH1581" s="1035"/>
      <c r="DI1581" s="1035"/>
      <c r="DJ1581" s="1035"/>
      <c r="DK1581" s="1035"/>
      <c r="DL1581" s="1035"/>
    </row>
    <row r="1582" spans="27:116">
      <c r="AA1582" s="1035"/>
      <c r="AB1582" s="1035"/>
      <c r="AC1582" s="1035"/>
      <c r="AD1582" s="1035"/>
      <c r="AE1582" s="1035"/>
      <c r="AF1582" s="1035"/>
      <c r="AG1582" s="1035"/>
      <c r="AH1582" s="1035"/>
      <c r="AN1582" s="1035"/>
      <c r="AV1582" s="1035"/>
      <c r="BD1582" s="1035"/>
      <c r="BS1582" s="1064"/>
      <c r="BT1582" s="1035"/>
      <c r="CG1582" s="612"/>
      <c r="CI1582" s="1035"/>
      <c r="DB1582" s="1035"/>
      <c r="DC1582" s="1035"/>
      <c r="DG1582" s="1035"/>
      <c r="DH1582" s="1035"/>
      <c r="DI1582" s="1035"/>
      <c r="DJ1582" s="1035"/>
      <c r="DK1582" s="1035"/>
      <c r="DL1582" s="1035"/>
    </row>
    <row r="1583" spans="27:116">
      <c r="AA1583" s="1035"/>
      <c r="AB1583" s="1035"/>
      <c r="AC1583" s="1035"/>
      <c r="AD1583" s="1035"/>
      <c r="AE1583" s="1035"/>
      <c r="AF1583" s="1035"/>
      <c r="AG1583" s="1035"/>
      <c r="AH1583" s="1035"/>
      <c r="AN1583" s="1035"/>
      <c r="AV1583" s="1035"/>
      <c r="BD1583" s="1035"/>
      <c r="BS1583" s="1064"/>
      <c r="BT1583" s="1035"/>
      <c r="CG1583" s="612"/>
      <c r="CI1583" s="1035"/>
      <c r="DB1583" s="1035"/>
      <c r="DC1583" s="1035"/>
      <c r="DG1583" s="1035"/>
      <c r="DH1583" s="1035"/>
      <c r="DI1583" s="1035"/>
      <c r="DJ1583" s="1035"/>
      <c r="DK1583" s="1035"/>
      <c r="DL1583" s="1035"/>
    </row>
    <row r="1584" spans="27:116">
      <c r="AA1584" s="1035"/>
      <c r="AB1584" s="1035"/>
      <c r="AC1584" s="1035"/>
      <c r="AD1584" s="1035"/>
      <c r="AE1584" s="1035"/>
      <c r="AF1584" s="1035"/>
      <c r="AG1584" s="1035"/>
      <c r="AH1584" s="1035"/>
      <c r="AN1584" s="1035"/>
      <c r="AV1584" s="1035"/>
      <c r="BD1584" s="1035"/>
      <c r="BS1584" s="1064"/>
      <c r="BT1584" s="1035"/>
      <c r="CG1584" s="612"/>
      <c r="CI1584" s="1035"/>
      <c r="DB1584" s="1035"/>
      <c r="DC1584" s="1035"/>
      <c r="DG1584" s="1035"/>
      <c r="DH1584" s="1035"/>
      <c r="DI1584" s="1035"/>
      <c r="DJ1584" s="1035"/>
      <c r="DK1584" s="1035"/>
      <c r="DL1584" s="1035"/>
    </row>
    <row r="1585" spans="27:116">
      <c r="AA1585" s="1035"/>
      <c r="AB1585" s="1035"/>
      <c r="AC1585" s="1035"/>
      <c r="AD1585" s="1035"/>
      <c r="AE1585" s="1035"/>
      <c r="AF1585" s="1035"/>
      <c r="AG1585" s="1035"/>
      <c r="AH1585" s="1035"/>
      <c r="AN1585" s="1035"/>
      <c r="AV1585" s="1035"/>
      <c r="BD1585" s="1035"/>
      <c r="BS1585" s="1064"/>
      <c r="BT1585" s="1035"/>
      <c r="CG1585" s="612"/>
      <c r="CI1585" s="1035"/>
      <c r="DB1585" s="1035"/>
      <c r="DC1585" s="1035"/>
      <c r="DG1585" s="1035"/>
      <c r="DH1585" s="1035"/>
      <c r="DI1585" s="1035"/>
      <c r="DJ1585" s="1035"/>
      <c r="DK1585" s="1035"/>
      <c r="DL1585" s="1035"/>
    </row>
    <row r="1586" spans="27:116">
      <c r="AA1586" s="1035"/>
      <c r="AB1586" s="1035"/>
      <c r="AC1586" s="1035"/>
      <c r="AD1586" s="1035"/>
      <c r="AE1586" s="1035"/>
      <c r="AF1586" s="1035"/>
      <c r="AG1586" s="1035"/>
      <c r="AH1586" s="1035"/>
      <c r="AN1586" s="1035"/>
      <c r="AV1586" s="1035"/>
      <c r="BD1586" s="1035"/>
      <c r="BS1586" s="1064"/>
      <c r="BT1586" s="1035"/>
      <c r="CG1586" s="612"/>
      <c r="CI1586" s="1035"/>
      <c r="DB1586" s="1035"/>
      <c r="DC1586" s="1035"/>
      <c r="DG1586" s="1035"/>
      <c r="DH1586" s="1035"/>
      <c r="DI1586" s="1035"/>
      <c r="DJ1586" s="1035"/>
      <c r="DK1586" s="1035"/>
      <c r="DL1586" s="1035"/>
    </row>
    <row r="1587" spans="27:116">
      <c r="AA1587" s="1035"/>
      <c r="AB1587" s="1035"/>
      <c r="AC1587" s="1035"/>
      <c r="AD1587" s="1035"/>
      <c r="AE1587" s="1035"/>
      <c r="AF1587" s="1035"/>
      <c r="AG1587" s="1035"/>
      <c r="AH1587" s="1035"/>
      <c r="AN1587" s="1035"/>
      <c r="AV1587" s="1035"/>
      <c r="BD1587" s="1035"/>
      <c r="BS1587" s="1064"/>
      <c r="BT1587" s="1035"/>
      <c r="CG1587" s="612"/>
      <c r="CI1587" s="1035"/>
      <c r="DB1587" s="1035"/>
      <c r="DC1587" s="1035"/>
      <c r="DG1587" s="1035"/>
      <c r="DH1587" s="1035"/>
      <c r="DI1587" s="1035"/>
      <c r="DJ1587" s="1035"/>
      <c r="DK1587" s="1035"/>
      <c r="DL1587" s="1035"/>
    </row>
    <row r="1588" spans="27:116">
      <c r="AA1588" s="1035"/>
      <c r="AB1588" s="1035"/>
      <c r="AC1588" s="1035"/>
      <c r="AD1588" s="1035"/>
      <c r="AE1588" s="1035"/>
      <c r="AF1588" s="1035"/>
      <c r="AG1588" s="1035"/>
      <c r="AH1588" s="1035"/>
      <c r="AN1588" s="1035"/>
      <c r="AV1588" s="1035"/>
      <c r="BD1588" s="1035"/>
      <c r="BS1588" s="1064"/>
      <c r="BT1588" s="1035"/>
      <c r="CG1588" s="612"/>
      <c r="CI1588" s="1035"/>
      <c r="DB1588" s="1035"/>
      <c r="DC1588" s="1035"/>
      <c r="DG1588" s="1035"/>
      <c r="DH1588" s="1035"/>
      <c r="DI1588" s="1035"/>
      <c r="DJ1588" s="1035"/>
      <c r="DK1588" s="1035"/>
      <c r="DL1588" s="1035"/>
    </row>
    <row r="1589" spans="27:116">
      <c r="AA1589" s="1035"/>
      <c r="AB1589" s="1035"/>
      <c r="AC1589" s="1035"/>
      <c r="AD1589" s="1035"/>
      <c r="AE1589" s="1035"/>
      <c r="AF1589" s="1035"/>
      <c r="AG1589" s="1035"/>
      <c r="AH1589" s="1035"/>
      <c r="AN1589" s="1035"/>
      <c r="AV1589" s="1035"/>
      <c r="BD1589" s="1035"/>
      <c r="BS1589" s="1064"/>
      <c r="BT1589" s="1035"/>
      <c r="CG1589" s="612"/>
      <c r="CI1589" s="1035"/>
      <c r="DB1589" s="1035"/>
      <c r="DC1589" s="1035"/>
      <c r="DG1589" s="1035"/>
      <c r="DH1589" s="1035"/>
      <c r="DI1589" s="1035"/>
      <c r="DJ1589" s="1035"/>
      <c r="DK1589" s="1035"/>
      <c r="DL1589" s="1035"/>
    </row>
    <row r="1590" spans="27:116">
      <c r="AA1590" s="1035"/>
      <c r="AB1590" s="1035"/>
      <c r="AC1590" s="1035"/>
      <c r="AD1590" s="1035"/>
      <c r="AE1590" s="1035"/>
      <c r="AF1590" s="1035"/>
      <c r="AG1590" s="1035"/>
      <c r="AH1590" s="1035"/>
      <c r="AN1590" s="1035"/>
      <c r="AV1590" s="1035"/>
      <c r="BD1590" s="1035"/>
      <c r="BS1590" s="1064"/>
      <c r="BT1590" s="1035"/>
      <c r="CG1590" s="612"/>
      <c r="CI1590" s="1035"/>
      <c r="DB1590" s="1035"/>
      <c r="DC1590" s="1035"/>
      <c r="DG1590" s="1035"/>
      <c r="DH1590" s="1035"/>
      <c r="DI1590" s="1035"/>
      <c r="DJ1590" s="1035"/>
      <c r="DK1590" s="1035"/>
      <c r="DL1590" s="1035"/>
    </row>
    <row r="1591" spans="27:116">
      <c r="AA1591" s="1035"/>
      <c r="AB1591" s="1035"/>
      <c r="AC1591" s="1035"/>
      <c r="AD1591" s="1035"/>
      <c r="AE1591" s="1035"/>
      <c r="AF1591" s="1035"/>
      <c r="AG1591" s="1035"/>
      <c r="AH1591" s="1035"/>
      <c r="AN1591" s="1035"/>
      <c r="AV1591" s="1035"/>
      <c r="BD1591" s="1035"/>
      <c r="BS1591" s="1064"/>
      <c r="BT1591" s="1035"/>
      <c r="CG1591" s="612"/>
      <c r="CI1591" s="1035"/>
      <c r="DB1591" s="1035"/>
      <c r="DC1591" s="1035"/>
      <c r="DG1591" s="1035"/>
      <c r="DH1591" s="1035"/>
      <c r="DI1591" s="1035"/>
      <c r="DJ1591" s="1035"/>
      <c r="DK1591" s="1035"/>
      <c r="DL1591" s="1035"/>
    </row>
    <row r="1592" spans="27:116">
      <c r="AA1592" s="1035"/>
      <c r="AB1592" s="1035"/>
      <c r="AC1592" s="1035"/>
      <c r="AD1592" s="1035"/>
      <c r="AE1592" s="1035"/>
      <c r="AF1592" s="1035"/>
      <c r="AG1592" s="1035"/>
      <c r="AH1592" s="1035"/>
      <c r="AN1592" s="1035"/>
      <c r="AV1592" s="1035"/>
      <c r="BD1592" s="1035"/>
      <c r="BS1592" s="1064"/>
      <c r="BT1592" s="1035"/>
      <c r="CG1592" s="612"/>
      <c r="CI1592" s="1035"/>
      <c r="DB1592" s="1035"/>
      <c r="DC1592" s="1035"/>
      <c r="DG1592" s="1035"/>
      <c r="DH1592" s="1035"/>
      <c r="DI1592" s="1035"/>
      <c r="DJ1592" s="1035"/>
      <c r="DK1592" s="1035"/>
      <c r="DL1592" s="1035"/>
    </row>
    <row r="1593" spans="27:116">
      <c r="AA1593" s="1035"/>
      <c r="AB1593" s="1035"/>
      <c r="AC1593" s="1035"/>
      <c r="AD1593" s="1035"/>
      <c r="AE1593" s="1035"/>
      <c r="AF1593" s="1035"/>
      <c r="AG1593" s="1035"/>
      <c r="AH1593" s="1035"/>
      <c r="AN1593" s="1035"/>
      <c r="AV1593" s="1035"/>
      <c r="BD1593" s="1035"/>
      <c r="BS1593" s="1064"/>
      <c r="BT1593" s="1035"/>
      <c r="CG1593" s="612"/>
      <c r="CI1593" s="1035"/>
      <c r="DB1593" s="1035"/>
      <c r="DC1593" s="1035"/>
      <c r="DG1593" s="1035"/>
      <c r="DH1593" s="1035"/>
      <c r="DI1593" s="1035"/>
      <c r="DJ1593" s="1035"/>
      <c r="DK1593" s="1035"/>
      <c r="DL1593" s="1035"/>
    </row>
    <row r="1594" spans="27:116">
      <c r="AA1594" s="1035"/>
      <c r="AB1594" s="1035"/>
      <c r="AC1594" s="1035"/>
      <c r="AD1594" s="1035"/>
      <c r="AE1594" s="1035"/>
      <c r="AF1594" s="1035"/>
      <c r="AG1594" s="1035"/>
      <c r="AH1594" s="1035"/>
      <c r="AN1594" s="1035"/>
      <c r="AV1594" s="1035"/>
      <c r="BD1594" s="1035"/>
      <c r="BS1594" s="1064"/>
      <c r="BT1594" s="1035"/>
      <c r="CG1594" s="612"/>
      <c r="CI1594" s="1035"/>
      <c r="DB1594" s="1035"/>
      <c r="DC1594" s="1035"/>
      <c r="DG1594" s="1035"/>
      <c r="DH1594" s="1035"/>
      <c r="DI1594" s="1035"/>
      <c r="DJ1594" s="1035"/>
      <c r="DK1594" s="1035"/>
      <c r="DL1594" s="1035"/>
    </row>
    <row r="1595" spans="27:116">
      <c r="AA1595" s="1035"/>
      <c r="AB1595" s="1035"/>
      <c r="AC1595" s="1035"/>
      <c r="AD1595" s="1035"/>
      <c r="AE1595" s="1035"/>
      <c r="AF1595" s="1035"/>
      <c r="AG1595" s="1035"/>
      <c r="AH1595" s="1035"/>
      <c r="AN1595" s="1035"/>
      <c r="AV1595" s="1035"/>
      <c r="BD1595" s="1035"/>
      <c r="BS1595" s="1064"/>
      <c r="BT1595" s="1035"/>
      <c r="CG1595" s="612"/>
      <c r="CI1595" s="1035"/>
      <c r="DB1595" s="1035"/>
      <c r="DC1595" s="1035"/>
      <c r="DG1595" s="1035"/>
      <c r="DH1595" s="1035"/>
      <c r="DI1595" s="1035"/>
      <c r="DJ1595" s="1035"/>
      <c r="DK1595" s="1035"/>
      <c r="DL1595" s="1035"/>
    </row>
    <row r="1596" spans="27:116">
      <c r="AA1596" s="1035"/>
      <c r="AB1596" s="1035"/>
      <c r="AC1596" s="1035"/>
      <c r="AD1596" s="1035"/>
      <c r="AE1596" s="1035"/>
      <c r="AF1596" s="1035"/>
      <c r="AG1596" s="1035"/>
      <c r="AH1596" s="1035"/>
      <c r="AN1596" s="1035"/>
      <c r="AV1596" s="1035"/>
      <c r="BD1596" s="1035"/>
      <c r="BS1596" s="1064"/>
      <c r="BT1596" s="1035"/>
      <c r="CG1596" s="612"/>
      <c r="CI1596" s="1035"/>
      <c r="DB1596" s="1035"/>
      <c r="DC1596" s="1035"/>
      <c r="DG1596" s="1035"/>
      <c r="DH1596" s="1035"/>
      <c r="DI1596" s="1035"/>
      <c r="DJ1596" s="1035"/>
      <c r="DK1596" s="1035"/>
      <c r="DL1596" s="1035"/>
    </row>
    <row r="1597" spans="27:116">
      <c r="AA1597" s="1035"/>
      <c r="AB1597" s="1035"/>
      <c r="AC1597" s="1035"/>
      <c r="AD1597" s="1035"/>
      <c r="AE1597" s="1035"/>
      <c r="AF1597" s="1035"/>
      <c r="AG1597" s="1035"/>
      <c r="AH1597" s="1035"/>
      <c r="AN1597" s="1035"/>
      <c r="AV1597" s="1035"/>
      <c r="BD1597" s="1035"/>
      <c r="BS1597" s="1064"/>
      <c r="BT1597" s="1035"/>
      <c r="CG1597" s="612"/>
      <c r="CI1597" s="1035"/>
      <c r="DB1597" s="1035"/>
      <c r="DC1597" s="1035"/>
      <c r="DG1597" s="1035"/>
      <c r="DH1597" s="1035"/>
      <c r="DI1597" s="1035"/>
      <c r="DJ1597" s="1035"/>
      <c r="DK1597" s="1035"/>
      <c r="DL1597" s="1035"/>
    </row>
    <row r="1598" spans="27:116">
      <c r="AA1598" s="1035"/>
      <c r="AB1598" s="1035"/>
      <c r="AC1598" s="1035"/>
      <c r="AD1598" s="1035"/>
      <c r="AE1598" s="1035"/>
      <c r="AF1598" s="1035"/>
      <c r="AG1598" s="1035"/>
      <c r="AH1598" s="1035"/>
      <c r="AN1598" s="1035"/>
      <c r="AV1598" s="1035"/>
      <c r="BD1598" s="1035"/>
      <c r="BS1598" s="1064"/>
      <c r="BT1598" s="1035"/>
      <c r="CG1598" s="612"/>
      <c r="CI1598" s="1035"/>
      <c r="DB1598" s="1035"/>
      <c r="DC1598" s="1035"/>
      <c r="DG1598" s="1035"/>
      <c r="DH1598" s="1035"/>
      <c r="DI1598" s="1035"/>
      <c r="DJ1598" s="1035"/>
      <c r="DK1598" s="1035"/>
      <c r="DL1598" s="1035"/>
    </row>
    <row r="1599" spans="27:116">
      <c r="AA1599" s="1035"/>
      <c r="AB1599" s="1035"/>
      <c r="AC1599" s="1035"/>
      <c r="AD1599" s="1035"/>
      <c r="AE1599" s="1035"/>
      <c r="AF1599" s="1035"/>
      <c r="AG1599" s="1035"/>
      <c r="AH1599" s="1035"/>
      <c r="AN1599" s="1035"/>
      <c r="AV1599" s="1035"/>
      <c r="BD1599" s="1035"/>
      <c r="BS1599" s="1064"/>
      <c r="BT1599" s="1035"/>
      <c r="CG1599" s="612"/>
      <c r="CI1599" s="1035"/>
      <c r="DB1599" s="1035"/>
      <c r="DC1599" s="1035"/>
      <c r="DG1599" s="1035"/>
      <c r="DH1599" s="1035"/>
      <c r="DI1599" s="1035"/>
      <c r="DJ1599" s="1035"/>
      <c r="DK1599" s="1035"/>
      <c r="DL1599" s="1035"/>
    </row>
    <row r="1600" spans="27:116">
      <c r="AA1600" s="1035"/>
      <c r="AB1600" s="1035"/>
      <c r="AC1600" s="1035"/>
      <c r="AD1600" s="1035"/>
      <c r="AE1600" s="1035"/>
      <c r="AF1600" s="1035"/>
      <c r="AG1600" s="1035"/>
      <c r="AH1600" s="1035"/>
      <c r="AN1600" s="1035"/>
      <c r="AV1600" s="1035"/>
      <c r="BD1600" s="1035"/>
      <c r="BS1600" s="1064"/>
      <c r="BT1600" s="1035"/>
      <c r="CG1600" s="612"/>
      <c r="CI1600" s="1035"/>
      <c r="DB1600" s="1035"/>
      <c r="DC1600" s="1035"/>
      <c r="DG1600" s="1035"/>
      <c r="DH1600" s="1035"/>
      <c r="DI1600" s="1035"/>
      <c r="DJ1600" s="1035"/>
      <c r="DK1600" s="1035"/>
      <c r="DL1600" s="1035"/>
    </row>
    <row r="1601" spans="27:116">
      <c r="AA1601" s="1035"/>
      <c r="AB1601" s="1035"/>
      <c r="AC1601" s="1035"/>
      <c r="AD1601" s="1035"/>
      <c r="AE1601" s="1035"/>
      <c r="AF1601" s="1035"/>
      <c r="AG1601" s="1035"/>
      <c r="AH1601" s="1035"/>
      <c r="AN1601" s="1035"/>
      <c r="AV1601" s="1035"/>
      <c r="BD1601" s="1035"/>
      <c r="BS1601" s="1064"/>
      <c r="BT1601" s="1035"/>
      <c r="CG1601" s="612"/>
      <c r="CI1601" s="1035"/>
      <c r="DB1601" s="1035"/>
      <c r="DC1601" s="1035"/>
      <c r="DG1601" s="1035"/>
      <c r="DH1601" s="1035"/>
      <c r="DI1601" s="1035"/>
      <c r="DJ1601" s="1035"/>
      <c r="DK1601" s="1035"/>
      <c r="DL1601" s="1035"/>
    </row>
    <row r="1602" spans="27:116">
      <c r="AA1602" s="1035"/>
      <c r="AB1602" s="1035"/>
      <c r="AC1602" s="1035"/>
      <c r="AD1602" s="1035"/>
      <c r="AE1602" s="1035"/>
      <c r="AF1602" s="1035"/>
      <c r="AG1602" s="1035"/>
      <c r="AH1602" s="1035"/>
      <c r="AN1602" s="1035"/>
      <c r="AV1602" s="1035"/>
      <c r="BD1602" s="1035"/>
      <c r="BS1602" s="1064"/>
      <c r="BT1602" s="1035"/>
      <c r="CG1602" s="612"/>
      <c r="CI1602" s="1035"/>
      <c r="DB1602" s="1035"/>
      <c r="DC1602" s="1035"/>
      <c r="DG1602" s="1035"/>
      <c r="DH1602" s="1035"/>
      <c r="DI1602" s="1035"/>
      <c r="DJ1602" s="1035"/>
      <c r="DK1602" s="1035"/>
      <c r="DL1602" s="1035"/>
    </row>
    <row r="1603" spans="27:116">
      <c r="AA1603" s="1035"/>
      <c r="AB1603" s="1035"/>
      <c r="AC1603" s="1035"/>
      <c r="AD1603" s="1035"/>
      <c r="AE1603" s="1035"/>
      <c r="AF1603" s="1035"/>
      <c r="AG1603" s="1035"/>
      <c r="AH1603" s="1035"/>
      <c r="AN1603" s="1035"/>
      <c r="AV1603" s="1035"/>
      <c r="BD1603" s="1035"/>
      <c r="BS1603" s="1064"/>
      <c r="BT1603" s="1035"/>
      <c r="CG1603" s="612"/>
      <c r="CI1603" s="1035"/>
      <c r="DB1603" s="1035"/>
      <c r="DC1603" s="1035"/>
      <c r="DG1603" s="1035"/>
      <c r="DH1603" s="1035"/>
      <c r="DI1603" s="1035"/>
      <c r="DJ1603" s="1035"/>
      <c r="DK1603" s="1035"/>
      <c r="DL1603" s="1035"/>
    </row>
    <row r="1604" spans="27:116">
      <c r="AA1604" s="1035"/>
      <c r="AB1604" s="1035"/>
      <c r="AC1604" s="1035"/>
      <c r="AD1604" s="1035"/>
      <c r="AE1604" s="1035"/>
      <c r="AF1604" s="1035"/>
      <c r="AG1604" s="1035"/>
      <c r="AH1604" s="1035"/>
      <c r="AN1604" s="1035"/>
      <c r="AV1604" s="1035"/>
      <c r="BD1604" s="1035"/>
      <c r="BS1604" s="1064"/>
      <c r="BT1604" s="1035"/>
      <c r="CG1604" s="612"/>
      <c r="CI1604" s="1035"/>
      <c r="DB1604" s="1035"/>
      <c r="DC1604" s="1035"/>
      <c r="DG1604" s="1035"/>
      <c r="DH1604" s="1035"/>
      <c r="DI1604" s="1035"/>
      <c r="DJ1604" s="1035"/>
      <c r="DK1604" s="1035"/>
      <c r="DL1604" s="1035"/>
    </row>
    <row r="1605" spans="27:116">
      <c r="AA1605" s="1035"/>
      <c r="AB1605" s="1035"/>
      <c r="AC1605" s="1035"/>
      <c r="AD1605" s="1035"/>
      <c r="AE1605" s="1035"/>
      <c r="AF1605" s="1035"/>
      <c r="AG1605" s="1035"/>
      <c r="AH1605" s="1035"/>
      <c r="AN1605" s="1035"/>
      <c r="AV1605" s="1035"/>
      <c r="BD1605" s="1035"/>
      <c r="BS1605" s="1064"/>
      <c r="BT1605" s="1035"/>
      <c r="CG1605" s="612"/>
      <c r="CI1605" s="1035"/>
      <c r="DB1605" s="1035"/>
      <c r="DC1605" s="1035"/>
      <c r="DG1605" s="1035"/>
      <c r="DH1605" s="1035"/>
      <c r="DI1605" s="1035"/>
      <c r="DJ1605" s="1035"/>
      <c r="DK1605" s="1035"/>
      <c r="DL1605" s="1035"/>
    </row>
    <row r="1606" spans="27:116">
      <c r="AA1606" s="1035"/>
      <c r="AB1606" s="1035"/>
      <c r="AC1606" s="1035"/>
      <c r="AD1606" s="1035"/>
      <c r="AE1606" s="1035"/>
      <c r="AF1606" s="1035"/>
      <c r="AG1606" s="1035"/>
      <c r="AH1606" s="1035"/>
      <c r="AN1606" s="1035"/>
      <c r="AV1606" s="1035"/>
      <c r="BD1606" s="1035"/>
      <c r="BS1606" s="1064"/>
      <c r="BT1606" s="1035"/>
      <c r="CG1606" s="612"/>
      <c r="CI1606" s="1035"/>
      <c r="DB1606" s="1035"/>
      <c r="DC1606" s="1035"/>
      <c r="DG1606" s="1035"/>
      <c r="DH1606" s="1035"/>
      <c r="DI1606" s="1035"/>
      <c r="DJ1606" s="1035"/>
      <c r="DK1606" s="1035"/>
      <c r="DL1606" s="1035"/>
    </row>
    <row r="1607" spans="27:116">
      <c r="AA1607" s="1035"/>
      <c r="AB1607" s="1035"/>
      <c r="AC1607" s="1035"/>
      <c r="AD1607" s="1035"/>
      <c r="AE1607" s="1035"/>
      <c r="AF1607" s="1035"/>
      <c r="AG1607" s="1035"/>
      <c r="AH1607" s="1035"/>
      <c r="AN1607" s="1035"/>
      <c r="AV1607" s="1035"/>
      <c r="BD1607" s="1035"/>
      <c r="BS1607" s="1064"/>
      <c r="BT1607" s="1035"/>
      <c r="CG1607" s="612"/>
      <c r="CI1607" s="1035"/>
      <c r="DB1607" s="1035"/>
      <c r="DC1607" s="1035"/>
      <c r="DG1607" s="1035"/>
      <c r="DH1607" s="1035"/>
      <c r="DI1607" s="1035"/>
      <c r="DJ1607" s="1035"/>
      <c r="DK1607" s="1035"/>
      <c r="DL1607" s="1035"/>
    </row>
    <row r="1608" spans="27:116">
      <c r="AA1608" s="1035"/>
      <c r="AB1608" s="1035"/>
      <c r="AC1608" s="1035"/>
      <c r="AD1608" s="1035"/>
      <c r="AE1608" s="1035"/>
      <c r="AF1608" s="1035"/>
      <c r="AG1608" s="1035"/>
      <c r="AH1608" s="1035"/>
      <c r="AN1608" s="1035"/>
      <c r="AV1608" s="1035"/>
      <c r="BD1608" s="1035"/>
      <c r="BS1608" s="1064"/>
      <c r="BT1608" s="1035"/>
      <c r="CG1608" s="612"/>
      <c r="CI1608" s="1035"/>
      <c r="DB1608" s="1035"/>
      <c r="DC1608" s="1035"/>
      <c r="DG1608" s="1035"/>
      <c r="DH1608" s="1035"/>
      <c r="DI1608" s="1035"/>
      <c r="DJ1608" s="1035"/>
      <c r="DK1608" s="1035"/>
      <c r="DL1608" s="1035"/>
    </row>
    <row r="1609" spans="27:116">
      <c r="AA1609" s="1035"/>
      <c r="AB1609" s="1035"/>
      <c r="AC1609" s="1035"/>
      <c r="AD1609" s="1035"/>
      <c r="AE1609" s="1035"/>
      <c r="AF1609" s="1035"/>
      <c r="AG1609" s="1035"/>
      <c r="AH1609" s="1035"/>
      <c r="AN1609" s="1035"/>
      <c r="AV1609" s="1035"/>
      <c r="BD1609" s="1035"/>
      <c r="BS1609" s="1064"/>
      <c r="BT1609" s="1035"/>
      <c r="CG1609" s="612"/>
      <c r="CI1609" s="1035"/>
      <c r="DB1609" s="1035"/>
      <c r="DC1609" s="1035"/>
      <c r="DG1609" s="1035"/>
      <c r="DH1609" s="1035"/>
      <c r="DI1609" s="1035"/>
      <c r="DJ1609" s="1035"/>
      <c r="DK1609" s="1035"/>
      <c r="DL1609" s="1035"/>
    </row>
    <row r="1610" spans="27:116">
      <c r="AA1610" s="1035"/>
      <c r="AB1610" s="1035"/>
      <c r="AC1610" s="1035"/>
      <c r="AD1610" s="1035"/>
      <c r="AE1610" s="1035"/>
      <c r="AF1610" s="1035"/>
      <c r="AG1610" s="1035"/>
      <c r="AH1610" s="1035"/>
      <c r="AN1610" s="1035"/>
      <c r="AV1610" s="1035"/>
      <c r="BD1610" s="1035"/>
      <c r="BS1610" s="1064"/>
      <c r="BT1610" s="1035"/>
      <c r="CG1610" s="612"/>
      <c r="CI1610" s="1035"/>
      <c r="DB1610" s="1035"/>
      <c r="DC1610" s="1035"/>
      <c r="DG1610" s="1035"/>
      <c r="DH1610" s="1035"/>
      <c r="DI1610" s="1035"/>
      <c r="DJ1610" s="1035"/>
      <c r="DK1610" s="1035"/>
      <c r="DL1610" s="1035"/>
    </row>
    <row r="1611" spans="27:116">
      <c r="AA1611" s="1035"/>
      <c r="AB1611" s="1035"/>
      <c r="AC1611" s="1035"/>
      <c r="AD1611" s="1035"/>
      <c r="AE1611" s="1035"/>
      <c r="AF1611" s="1035"/>
      <c r="AG1611" s="1035"/>
      <c r="AH1611" s="1035"/>
      <c r="AN1611" s="1035"/>
      <c r="AV1611" s="1035"/>
      <c r="BD1611" s="1035"/>
      <c r="BS1611" s="1064"/>
      <c r="BT1611" s="1035"/>
      <c r="CG1611" s="612"/>
      <c r="CI1611" s="1035"/>
      <c r="DB1611" s="1035"/>
      <c r="DC1611" s="1035"/>
      <c r="DG1611" s="1035"/>
      <c r="DH1611" s="1035"/>
      <c r="DI1611" s="1035"/>
      <c r="DJ1611" s="1035"/>
      <c r="DK1611" s="1035"/>
      <c r="DL1611" s="1035"/>
    </row>
    <row r="1612" spans="27:116">
      <c r="AA1612" s="1035"/>
      <c r="AB1612" s="1035"/>
      <c r="AC1612" s="1035"/>
      <c r="AD1612" s="1035"/>
      <c r="AE1612" s="1035"/>
      <c r="AF1612" s="1035"/>
      <c r="AG1612" s="1035"/>
      <c r="AH1612" s="1035"/>
      <c r="AN1612" s="1035"/>
      <c r="AV1612" s="1035"/>
      <c r="BD1612" s="1035"/>
      <c r="BS1612" s="1064"/>
      <c r="BT1612" s="1035"/>
      <c r="CG1612" s="612"/>
      <c r="CI1612" s="1035"/>
      <c r="DB1612" s="1035"/>
      <c r="DC1612" s="1035"/>
      <c r="DG1612" s="1035"/>
      <c r="DH1612" s="1035"/>
      <c r="DI1612" s="1035"/>
      <c r="DJ1612" s="1035"/>
      <c r="DK1612" s="1035"/>
      <c r="DL1612" s="1035"/>
    </row>
    <row r="1613" spans="27:116">
      <c r="AA1613" s="1035"/>
      <c r="AB1613" s="1035"/>
      <c r="AC1613" s="1035"/>
      <c r="AD1613" s="1035"/>
      <c r="AE1613" s="1035"/>
      <c r="AF1613" s="1035"/>
      <c r="AG1613" s="1035"/>
      <c r="AH1613" s="1035"/>
      <c r="AN1613" s="1035"/>
      <c r="AV1613" s="1035"/>
      <c r="BD1613" s="1035"/>
      <c r="BS1613" s="1064"/>
      <c r="BT1613" s="1035"/>
      <c r="CG1613" s="612"/>
      <c r="CI1613" s="1035"/>
      <c r="DB1613" s="1035"/>
      <c r="DC1613" s="1035"/>
      <c r="DG1613" s="1035"/>
      <c r="DH1613" s="1035"/>
      <c r="DI1613" s="1035"/>
      <c r="DJ1613" s="1035"/>
      <c r="DK1613" s="1035"/>
      <c r="DL1613" s="1035"/>
    </row>
    <row r="1614" spans="27:116">
      <c r="AA1614" s="1035"/>
      <c r="AB1614" s="1035"/>
      <c r="AC1614" s="1035"/>
      <c r="AD1614" s="1035"/>
      <c r="AE1614" s="1035"/>
      <c r="AF1614" s="1035"/>
      <c r="AG1614" s="1035"/>
      <c r="AH1614" s="1035"/>
      <c r="AN1614" s="1035"/>
      <c r="AV1614" s="1035"/>
      <c r="BD1614" s="1035"/>
      <c r="BS1614" s="1064"/>
      <c r="BT1614" s="1035"/>
      <c r="CG1614" s="612"/>
      <c r="CI1614" s="1035"/>
      <c r="DB1614" s="1035"/>
      <c r="DC1614" s="1035"/>
      <c r="DG1614" s="1035"/>
      <c r="DH1614" s="1035"/>
      <c r="DI1614" s="1035"/>
      <c r="DJ1614" s="1035"/>
      <c r="DK1614" s="1035"/>
      <c r="DL1614" s="1035"/>
    </row>
    <row r="1615" spans="27:116">
      <c r="AA1615" s="1035"/>
      <c r="AB1615" s="1035"/>
      <c r="AC1615" s="1035"/>
      <c r="AD1615" s="1035"/>
      <c r="AE1615" s="1035"/>
      <c r="AF1615" s="1035"/>
      <c r="AG1615" s="1035"/>
      <c r="AH1615" s="1035"/>
      <c r="AN1615" s="1035"/>
      <c r="AV1615" s="1035"/>
      <c r="BD1615" s="1035"/>
      <c r="BS1615" s="1064"/>
      <c r="BT1615" s="1035"/>
      <c r="CG1615" s="612"/>
      <c r="CI1615" s="1035"/>
      <c r="DB1615" s="1035"/>
      <c r="DC1615" s="1035"/>
      <c r="DG1615" s="1035"/>
      <c r="DH1615" s="1035"/>
      <c r="DI1615" s="1035"/>
      <c r="DJ1615" s="1035"/>
      <c r="DK1615" s="1035"/>
      <c r="DL1615" s="1035"/>
    </row>
    <row r="1616" spans="27:116">
      <c r="AA1616" s="1035"/>
      <c r="AB1616" s="1035"/>
      <c r="AC1616" s="1035"/>
      <c r="AD1616" s="1035"/>
      <c r="AE1616" s="1035"/>
      <c r="AF1616" s="1035"/>
      <c r="AG1616" s="1035"/>
      <c r="AH1616" s="1035"/>
      <c r="AN1616" s="1035"/>
      <c r="AV1616" s="1035"/>
      <c r="BD1616" s="1035"/>
      <c r="BS1616" s="1064"/>
      <c r="BT1616" s="1035"/>
      <c r="CG1616" s="612"/>
      <c r="CI1616" s="1035"/>
      <c r="DB1616" s="1035"/>
      <c r="DC1616" s="1035"/>
      <c r="DG1616" s="1035"/>
      <c r="DH1616" s="1035"/>
      <c r="DI1616" s="1035"/>
      <c r="DJ1616" s="1035"/>
      <c r="DK1616" s="1035"/>
      <c r="DL1616" s="1035"/>
    </row>
    <row r="1617" spans="27:116">
      <c r="AA1617" s="1035"/>
      <c r="AB1617" s="1035"/>
      <c r="AC1617" s="1035"/>
      <c r="AD1617" s="1035"/>
      <c r="AE1617" s="1035"/>
      <c r="AF1617" s="1035"/>
      <c r="AG1617" s="1035"/>
      <c r="AH1617" s="1035"/>
      <c r="AN1617" s="1035"/>
      <c r="AV1617" s="1035"/>
      <c r="BD1617" s="1035"/>
      <c r="BS1617" s="1064"/>
      <c r="BT1617" s="1035"/>
      <c r="CG1617" s="612"/>
      <c r="CI1617" s="1035"/>
      <c r="DB1617" s="1035"/>
      <c r="DC1617" s="1035"/>
      <c r="DG1617" s="1035"/>
      <c r="DH1617" s="1035"/>
      <c r="DI1617" s="1035"/>
      <c r="DJ1617" s="1035"/>
      <c r="DK1617" s="1035"/>
      <c r="DL1617" s="1035"/>
    </row>
    <row r="1618" spans="27:116">
      <c r="AA1618" s="1035"/>
      <c r="AB1618" s="1035"/>
      <c r="AC1618" s="1035"/>
      <c r="AD1618" s="1035"/>
      <c r="AE1618" s="1035"/>
      <c r="AF1618" s="1035"/>
      <c r="AG1618" s="1035"/>
      <c r="AH1618" s="1035"/>
      <c r="AN1618" s="1035"/>
      <c r="AV1618" s="1035"/>
      <c r="BD1618" s="1035"/>
      <c r="BS1618" s="1064"/>
      <c r="BT1618" s="1035"/>
      <c r="CG1618" s="612"/>
      <c r="CI1618" s="1035"/>
      <c r="DB1618" s="1035"/>
      <c r="DC1618" s="1035"/>
      <c r="DG1618" s="1035"/>
      <c r="DH1618" s="1035"/>
      <c r="DI1618" s="1035"/>
      <c r="DJ1618" s="1035"/>
      <c r="DK1618" s="1035"/>
      <c r="DL1618" s="1035"/>
    </row>
    <row r="1619" spans="27:116">
      <c r="AA1619" s="1035"/>
      <c r="AB1619" s="1035"/>
      <c r="AC1619" s="1035"/>
      <c r="AD1619" s="1035"/>
      <c r="AE1619" s="1035"/>
      <c r="AF1619" s="1035"/>
      <c r="AG1619" s="1035"/>
      <c r="AH1619" s="1035"/>
      <c r="AN1619" s="1035"/>
      <c r="AV1619" s="1035"/>
      <c r="BD1619" s="1035"/>
      <c r="BS1619" s="1064"/>
      <c r="BT1619" s="1035"/>
      <c r="CG1619" s="612"/>
      <c r="CI1619" s="1035"/>
      <c r="DB1619" s="1035"/>
      <c r="DC1619" s="1035"/>
      <c r="DG1619" s="1035"/>
      <c r="DH1619" s="1035"/>
      <c r="DI1619" s="1035"/>
      <c r="DJ1619" s="1035"/>
      <c r="DK1619" s="1035"/>
      <c r="DL1619" s="1035"/>
    </row>
    <row r="1620" spans="27:116">
      <c r="AA1620" s="1035"/>
      <c r="AB1620" s="1035"/>
      <c r="AC1620" s="1035"/>
      <c r="AD1620" s="1035"/>
      <c r="AE1620" s="1035"/>
      <c r="AF1620" s="1035"/>
      <c r="AG1620" s="1035"/>
      <c r="AH1620" s="1035"/>
      <c r="AN1620" s="1035"/>
      <c r="AV1620" s="1035"/>
      <c r="BD1620" s="1035"/>
      <c r="BS1620" s="1064"/>
      <c r="BT1620" s="1035"/>
      <c r="CG1620" s="612"/>
      <c r="CI1620" s="1035"/>
      <c r="DB1620" s="1035"/>
      <c r="DC1620" s="1035"/>
      <c r="DG1620" s="1035"/>
      <c r="DH1620" s="1035"/>
      <c r="DI1620" s="1035"/>
      <c r="DJ1620" s="1035"/>
      <c r="DK1620" s="1035"/>
      <c r="DL1620" s="1035"/>
    </row>
    <row r="1621" spans="27:116">
      <c r="AA1621" s="1035"/>
      <c r="AB1621" s="1035"/>
      <c r="AC1621" s="1035"/>
      <c r="AD1621" s="1035"/>
      <c r="AE1621" s="1035"/>
      <c r="AF1621" s="1035"/>
      <c r="AG1621" s="1035"/>
      <c r="AH1621" s="1035"/>
      <c r="AN1621" s="1035"/>
      <c r="AV1621" s="1035"/>
      <c r="BD1621" s="1035"/>
      <c r="BS1621" s="1064"/>
      <c r="BT1621" s="1035"/>
      <c r="CG1621" s="612"/>
      <c r="CI1621" s="1035"/>
      <c r="DB1621" s="1035"/>
      <c r="DC1621" s="1035"/>
      <c r="DG1621" s="1035"/>
      <c r="DH1621" s="1035"/>
      <c r="DI1621" s="1035"/>
      <c r="DJ1621" s="1035"/>
      <c r="DK1621" s="1035"/>
      <c r="DL1621" s="1035"/>
    </row>
    <row r="1622" spans="27:116">
      <c r="AA1622" s="1035"/>
      <c r="AB1622" s="1035"/>
      <c r="AC1622" s="1035"/>
      <c r="AD1622" s="1035"/>
      <c r="AE1622" s="1035"/>
      <c r="AF1622" s="1035"/>
      <c r="AG1622" s="1035"/>
      <c r="AH1622" s="1035"/>
      <c r="AN1622" s="1035"/>
      <c r="AV1622" s="1035"/>
      <c r="BD1622" s="1035"/>
      <c r="BS1622" s="1064"/>
      <c r="BT1622" s="1035"/>
      <c r="CG1622" s="612"/>
      <c r="CI1622" s="1035"/>
      <c r="DB1622" s="1035"/>
      <c r="DC1622" s="1035"/>
      <c r="DG1622" s="1035"/>
      <c r="DH1622" s="1035"/>
      <c r="DI1622" s="1035"/>
      <c r="DJ1622" s="1035"/>
      <c r="DK1622" s="1035"/>
      <c r="DL1622" s="1035"/>
    </row>
    <row r="1623" spans="27:116">
      <c r="AA1623" s="1035"/>
      <c r="AB1623" s="1035"/>
      <c r="AC1623" s="1035"/>
      <c r="AD1623" s="1035"/>
      <c r="AE1623" s="1035"/>
      <c r="AF1623" s="1035"/>
      <c r="AG1623" s="1035"/>
      <c r="AH1623" s="1035"/>
      <c r="AN1623" s="1035"/>
      <c r="AV1623" s="1035"/>
      <c r="BD1623" s="1035"/>
      <c r="BS1623" s="1064"/>
      <c r="BT1623" s="1035"/>
      <c r="CG1623" s="612"/>
      <c r="CI1623" s="1035"/>
      <c r="DB1623" s="1035"/>
      <c r="DC1623" s="1035"/>
      <c r="DG1623" s="1035"/>
      <c r="DH1623" s="1035"/>
      <c r="DI1623" s="1035"/>
      <c r="DJ1623" s="1035"/>
      <c r="DK1623" s="1035"/>
      <c r="DL1623" s="1035"/>
    </row>
    <row r="1624" spans="27:116">
      <c r="AA1624" s="1035"/>
      <c r="AB1624" s="1035"/>
      <c r="AC1624" s="1035"/>
      <c r="AD1624" s="1035"/>
      <c r="AE1624" s="1035"/>
      <c r="AF1624" s="1035"/>
      <c r="AG1624" s="1035"/>
      <c r="AH1624" s="1035"/>
      <c r="AN1624" s="1035"/>
      <c r="AV1624" s="1035"/>
      <c r="BD1624" s="1035"/>
      <c r="BS1624" s="1064"/>
      <c r="BT1624" s="1035"/>
      <c r="CG1624" s="612"/>
      <c r="CI1624" s="1035"/>
      <c r="DB1624" s="1035"/>
      <c r="DC1624" s="1035"/>
      <c r="DG1624" s="1035"/>
      <c r="DH1624" s="1035"/>
      <c r="DI1624" s="1035"/>
      <c r="DJ1624" s="1035"/>
      <c r="DK1624" s="1035"/>
      <c r="DL1624" s="1035"/>
    </row>
    <row r="1625" spans="27:116">
      <c r="AA1625" s="1035"/>
      <c r="AB1625" s="1035"/>
      <c r="AC1625" s="1035"/>
      <c r="AD1625" s="1035"/>
      <c r="AE1625" s="1035"/>
      <c r="AF1625" s="1035"/>
      <c r="AG1625" s="1035"/>
      <c r="AH1625" s="1035"/>
      <c r="AN1625" s="1035"/>
      <c r="AV1625" s="1035"/>
      <c r="BD1625" s="1035"/>
      <c r="BS1625" s="1064"/>
      <c r="BT1625" s="1035"/>
      <c r="CG1625" s="612"/>
      <c r="CI1625" s="1035"/>
      <c r="DB1625" s="1035"/>
      <c r="DC1625" s="1035"/>
      <c r="DG1625" s="1035"/>
      <c r="DH1625" s="1035"/>
      <c r="DI1625" s="1035"/>
      <c r="DJ1625" s="1035"/>
      <c r="DK1625" s="1035"/>
      <c r="DL1625" s="1035"/>
    </row>
    <row r="1626" spans="27:116">
      <c r="AA1626" s="1035"/>
      <c r="AB1626" s="1035"/>
      <c r="AC1626" s="1035"/>
      <c r="AD1626" s="1035"/>
      <c r="AE1626" s="1035"/>
      <c r="AF1626" s="1035"/>
      <c r="AG1626" s="1035"/>
      <c r="AH1626" s="1035"/>
      <c r="AN1626" s="1035"/>
      <c r="AV1626" s="1035"/>
      <c r="BD1626" s="1035"/>
      <c r="BS1626" s="1064"/>
      <c r="BT1626" s="1035"/>
      <c r="CG1626" s="612"/>
      <c r="CI1626" s="1035"/>
      <c r="DB1626" s="1035"/>
      <c r="DC1626" s="1035"/>
      <c r="DG1626" s="1035"/>
      <c r="DH1626" s="1035"/>
      <c r="DI1626" s="1035"/>
      <c r="DJ1626" s="1035"/>
      <c r="DK1626" s="1035"/>
      <c r="DL1626" s="1035"/>
    </row>
    <row r="1627" spans="27:116">
      <c r="AA1627" s="1035"/>
      <c r="AB1627" s="1035"/>
      <c r="AC1627" s="1035"/>
      <c r="AD1627" s="1035"/>
      <c r="AE1627" s="1035"/>
      <c r="AF1627" s="1035"/>
      <c r="AG1627" s="1035"/>
      <c r="AH1627" s="1035"/>
      <c r="AN1627" s="1035"/>
      <c r="AV1627" s="1035"/>
      <c r="BD1627" s="1035"/>
      <c r="BS1627" s="1064"/>
      <c r="BT1627" s="1035"/>
      <c r="CG1627" s="612"/>
      <c r="CI1627" s="1035"/>
      <c r="DB1627" s="1035"/>
      <c r="DC1627" s="1035"/>
      <c r="DG1627" s="1035"/>
      <c r="DH1627" s="1035"/>
      <c r="DI1627" s="1035"/>
      <c r="DJ1627" s="1035"/>
      <c r="DK1627" s="1035"/>
      <c r="DL1627" s="1035"/>
    </row>
    <row r="1628" spans="27:116">
      <c r="AA1628" s="1035"/>
      <c r="AB1628" s="1035"/>
      <c r="AC1628" s="1035"/>
      <c r="AD1628" s="1035"/>
      <c r="AE1628" s="1035"/>
      <c r="AF1628" s="1035"/>
      <c r="AG1628" s="1035"/>
      <c r="AH1628" s="1035"/>
      <c r="AN1628" s="1035"/>
      <c r="AV1628" s="1035"/>
      <c r="BD1628" s="1035"/>
      <c r="BS1628" s="1064"/>
      <c r="BT1628" s="1035"/>
      <c r="CG1628" s="612"/>
      <c r="CI1628" s="1035"/>
      <c r="DB1628" s="1035"/>
      <c r="DC1628" s="1035"/>
      <c r="DG1628" s="1035"/>
      <c r="DH1628" s="1035"/>
      <c r="DI1628" s="1035"/>
      <c r="DJ1628" s="1035"/>
      <c r="DK1628" s="1035"/>
      <c r="DL1628" s="1035"/>
    </row>
    <row r="1629" spans="27:116">
      <c r="AA1629" s="1035"/>
      <c r="AB1629" s="1035"/>
      <c r="AC1629" s="1035"/>
      <c r="AD1629" s="1035"/>
      <c r="AE1629" s="1035"/>
      <c r="AF1629" s="1035"/>
      <c r="AG1629" s="1035"/>
      <c r="AH1629" s="1035"/>
      <c r="AN1629" s="1035"/>
      <c r="AV1629" s="1035"/>
      <c r="BD1629" s="1035"/>
      <c r="BS1629" s="1064"/>
      <c r="BT1629" s="1035"/>
      <c r="CG1629" s="612"/>
      <c r="CI1629" s="1035"/>
      <c r="DB1629" s="1035"/>
      <c r="DC1629" s="1035"/>
      <c r="DG1629" s="1035"/>
      <c r="DH1629" s="1035"/>
      <c r="DI1629" s="1035"/>
      <c r="DJ1629" s="1035"/>
      <c r="DK1629" s="1035"/>
      <c r="DL1629" s="1035"/>
    </row>
    <row r="1630" spans="27:116">
      <c r="AA1630" s="1035"/>
      <c r="AB1630" s="1035"/>
      <c r="AC1630" s="1035"/>
      <c r="AD1630" s="1035"/>
      <c r="AE1630" s="1035"/>
      <c r="AF1630" s="1035"/>
      <c r="AG1630" s="1035"/>
      <c r="AH1630" s="1035"/>
      <c r="AN1630" s="1035"/>
      <c r="AV1630" s="1035"/>
      <c r="BD1630" s="1035"/>
      <c r="BS1630" s="1064"/>
      <c r="BT1630" s="1035"/>
      <c r="CG1630" s="612"/>
      <c r="CI1630" s="1035"/>
      <c r="DB1630" s="1035"/>
      <c r="DC1630" s="1035"/>
      <c r="DG1630" s="1035"/>
      <c r="DH1630" s="1035"/>
      <c r="DI1630" s="1035"/>
      <c r="DJ1630" s="1035"/>
      <c r="DK1630" s="1035"/>
      <c r="DL1630" s="1035"/>
    </row>
    <row r="1631" spans="27:116">
      <c r="AA1631" s="1035"/>
      <c r="AB1631" s="1035"/>
      <c r="AC1631" s="1035"/>
      <c r="AD1631" s="1035"/>
      <c r="AE1631" s="1035"/>
      <c r="AF1631" s="1035"/>
      <c r="AG1631" s="1035"/>
      <c r="AH1631" s="1035"/>
      <c r="AN1631" s="1035"/>
      <c r="AV1631" s="1035"/>
      <c r="BD1631" s="1035"/>
      <c r="BS1631" s="1064"/>
      <c r="BT1631" s="1035"/>
      <c r="CG1631" s="612"/>
      <c r="CI1631" s="1035"/>
      <c r="DB1631" s="1035"/>
      <c r="DC1631" s="1035"/>
      <c r="DG1631" s="1035"/>
      <c r="DH1631" s="1035"/>
      <c r="DI1631" s="1035"/>
      <c r="DJ1631" s="1035"/>
      <c r="DK1631" s="1035"/>
      <c r="DL1631" s="1035"/>
    </row>
    <row r="1632" spans="27:116">
      <c r="AA1632" s="1035"/>
      <c r="AB1632" s="1035"/>
      <c r="AC1632" s="1035"/>
      <c r="AD1632" s="1035"/>
      <c r="AE1632" s="1035"/>
      <c r="AF1632" s="1035"/>
      <c r="AG1632" s="1035"/>
      <c r="AH1632" s="1035"/>
      <c r="AN1632" s="1035"/>
      <c r="AV1632" s="1035"/>
      <c r="BD1632" s="1035"/>
      <c r="BS1632" s="1064"/>
      <c r="BT1632" s="1035"/>
      <c r="CG1632" s="612"/>
      <c r="CI1632" s="1035"/>
      <c r="DB1632" s="1035"/>
      <c r="DC1632" s="1035"/>
      <c r="DG1632" s="1035"/>
      <c r="DH1632" s="1035"/>
      <c r="DI1632" s="1035"/>
      <c r="DJ1632" s="1035"/>
      <c r="DK1632" s="1035"/>
      <c r="DL1632" s="1035"/>
    </row>
    <row r="1633" spans="27:116">
      <c r="AA1633" s="1035"/>
      <c r="AB1633" s="1035"/>
      <c r="AC1633" s="1035"/>
      <c r="AD1633" s="1035"/>
      <c r="AE1633" s="1035"/>
      <c r="AF1633" s="1035"/>
      <c r="AG1633" s="1035"/>
      <c r="AH1633" s="1035"/>
      <c r="AN1633" s="1035"/>
      <c r="AV1633" s="1035"/>
      <c r="BD1633" s="1035"/>
      <c r="BS1633" s="1064"/>
      <c r="BT1633" s="1035"/>
      <c r="CG1633" s="612"/>
      <c r="CI1633" s="1035"/>
      <c r="DB1633" s="1035"/>
      <c r="DC1633" s="1035"/>
      <c r="DG1633" s="1035"/>
      <c r="DH1633" s="1035"/>
      <c r="DI1633" s="1035"/>
      <c r="DJ1633" s="1035"/>
      <c r="DK1633" s="1035"/>
      <c r="DL1633" s="1035"/>
    </row>
    <row r="1634" spans="27:116">
      <c r="AA1634" s="1035"/>
      <c r="AB1634" s="1035"/>
      <c r="AC1634" s="1035"/>
      <c r="AD1634" s="1035"/>
      <c r="AE1634" s="1035"/>
      <c r="AF1634" s="1035"/>
      <c r="AG1634" s="1035"/>
      <c r="AH1634" s="1035"/>
      <c r="AN1634" s="1035"/>
      <c r="AV1634" s="1035"/>
      <c r="BD1634" s="1035"/>
      <c r="BS1634" s="1064"/>
      <c r="BT1634" s="1035"/>
      <c r="CG1634" s="612"/>
      <c r="CI1634" s="1035"/>
      <c r="DB1634" s="1035"/>
      <c r="DC1634" s="1035"/>
      <c r="DG1634" s="1035"/>
      <c r="DH1634" s="1035"/>
      <c r="DI1634" s="1035"/>
      <c r="DJ1634" s="1035"/>
      <c r="DK1634" s="1035"/>
      <c r="DL1634" s="1035"/>
    </row>
    <row r="1635" spans="27:116">
      <c r="AA1635" s="1035"/>
      <c r="AB1635" s="1035"/>
      <c r="AC1635" s="1035"/>
      <c r="AD1635" s="1035"/>
      <c r="AE1635" s="1035"/>
      <c r="AF1635" s="1035"/>
      <c r="AG1635" s="1035"/>
      <c r="AH1635" s="1035"/>
      <c r="AN1635" s="1035"/>
      <c r="AV1635" s="1035"/>
      <c r="BD1635" s="1035"/>
      <c r="BS1635" s="1064"/>
      <c r="BT1635" s="1035"/>
      <c r="CG1635" s="612"/>
      <c r="CI1635" s="1035"/>
      <c r="DB1635" s="1035"/>
      <c r="DC1635" s="1035"/>
      <c r="DG1635" s="1035"/>
      <c r="DH1635" s="1035"/>
      <c r="DI1635" s="1035"/>
      <c r="DJ1635" s="1035"/>
      <c r="DK1635" s="1035"/>
      <c r="DL1635" s="1035"/>
    </row>
    <row r="1636" spans="27:116">
      <c r="AA1636" s="1035"/>
      <c r="AB1636" s="1035"/>
      <c r="AC1636" s="1035"/>
      <c r="AD1636" s="1035"/>
      <c r="AE1636" s="1035"/>
      <c r="AF1636" s="1035"/>
      <c r="AG1636" s="1035"/>
      <c r="AH1636" s="1035"/>
      <c r="AN1636" s="1035"/>
      <c r="AV1636" s="1035"/>
      <c r="BD1636" s="1035"/>
      <c r="BS1636" s="1064"/>
      <c r="BT1636" s="1035"/>
      <c r="CG1636" s="612"/>
      <c r="CI1636" s="1035"/>
      <c r="DB1636" s="1035"/>
      <c r="DC1636" s="1035"/>
      <c r="DG1636" s="1035"/>
      <c r="DH1636" s="1035"/>
      <c r="DI1636" s="1035"/>
      <c r="DJ1636" s="1035"/>
      <c r="DK1636" s="1035"/>
      <c r="DL1636" s="1035"/>
    </row>
    <row r="1637" spans="27:116">
      <c r="AA1637" s="1035"/>
      <c r="AB1637" s="1035"/>
      <c r="AC1637" s="1035"/>
      <c r="AD1637" s="1035"/>
      <c r="AE1637" s="1035"/>
      <c r="AF1637" s="1035"/>
      <c r="AG1637" s="1035"/>
      <c r="AH1637" s="1035"/>
      <c r="AN1637" s="1035"/>
      <c r="AV1637" s="1035"/>
      <c r="BD1637" s="1035"/>
      <c r="BS1637" s="1064"/>
      <c r="BT1637" s="1035"/>
      <c r="CG1637" s="612"/>
      <c r="CI1637" s="1035"/>
      <c r="DB1637" s="1035"/>
      <c r="DC1637" s="1035"/>
      <c r="DG1637" s="1035"/>
      <c r="DH1637" s="1035"/>
      <c r="DI1637" s="1035"/>
      <c r="DJ1637" s="1035"/>
      <c r="DK1637" s="1035"/>
      <c r="DL1637" s="1035"/>
    </row>
    <row r="1638" spans="27:116">
      <c r="AA1638" s="1035"/>
      <c r="AB1638" s="1035"/>
      <c r="AC1638" s="1035"/>
      <c r="AD1638" s="1035"/>
      <c r="AE1638" s="1035"/>
      <c r="AF1638" s="1035"/>
      <c r="AG1638" s="1035"/>
      <c r="AH1638" s="1035"/>
      <c r="AN1638" s="1035"/>
      <c r="AV1638" s="1035"/>
      <c r="BD1638" s="1035"/>
      <c r="BS1638" s="1064"/>
      <c r="BT1638" s="1035"/>
      <c r="CG1638" s="612"/>
      <c r="CI1638" s="1035"/>
      <c r="DB1638" s="1035"/>
      <c r="DC1638" s="1035"/>
      <c r="DG1638" s="1035"/>
      <c r="DH1638" s="1035"/>
      <c r="DI1638" s="1035"/>
      <c r="DJ1638" s="1035"/>
      <c r="DK1638" s="1035"/>
      <c r="DL1638" s="1035"/>
    </row>
    <row r="1639" spans="27:116">
      <c r="AA1639" s="1035"/>
      <c r="AB1639" s="1035"/>
      <c r="AC1639" s="1035"/>
      <c r="AD1639" s="1035"/>
      <c r="AE1639" s="1035"/>
      <c r="AF1639" s="1035"/>
      <c r="AG1639" s="1035"/>
      <c r="AH1639" s="1035"/>
      <c r="AN1639" s="1035"/>
      <c r="AV1639" s="1035"/>
      <c r="BD1639" s="1035"/>
      <c r="BS1639" s="1064"/>
      <c r="BT1639" s="1035"/>
      <c r="CG1639" s="612"/>
      <c r="CI1639" s="1035"/>
      <c r="DB1639" s="1035"/>
      <c r="DC1639" s="1035"/>
      <c r="DG1639" s="1035"/>
      <c r="DH1639" s="1035"/>
      <c r="DI1639" s="1035"/>
      <c r="DJ1639" s="1035"/>
      <c r="DK1639" s="1035"/>
      <c r="DL1639" s="1035"/>
    </row>
    <row r="1640" spans="27:116">
      <c r="AA1640" s="1035"/>
      <c r="AB1640" s="1035"/>
      <c r="AC1640" s="1035"/>
      <c r="AD1640" s="1035"/>
      <c r="AE1640" s="1035"/>
      <c r="AF1640" s="1035"/>
      <c r="AG1640" s="1035"/>
      <c r="AH1640" s="1035"/>
      <c r="AN1640" s="1035"/>
      <c r="AV1640" s="1035"/>
      <c r="BD1640" s="1035"/>
      <c r="BS1640" s="1064"/>
      <c r="BT1640" s="1035"/>
      <c r="CG1640" s="612"/>
      <c r="CI1640" s="1035"/>
      <c r="DB1640" s="1035"/>
      <c r="DC1640" s="1035"/>
      <c r="DG1640" s="1035"/>
      <c r="DH1640" s="1035"/>
      <c r="DI1640" s="1035"/>
      <c r="DJ1640" s="1035"/>
      <c r="DK1640" s="1035"/>
      <c r="DL1640" s="1035"/>
    </row>
    <row r="1641" spans="27:116">
      <c r="AA1641" s="1035"/>
      <c r="AB1641" s="1035"/>
      <c r="AC1641" s="1035"/>
      <c r="AD1641" s="1035"/>
      <c r="AE1641" s="1035"/>
      <c r="AF1641" s="1035"/>
      <c r="AG1641" s="1035"/>
      <c r="AH1641" s="1035"/>
      <c r="AN1641" s="1035"/>
      <c r="AV1641" s="1035"/>
      <c r="BD1641" s="1035"/>
      <c r="BS1641" s="1064"/>
      <c r="BT1641" s="1035"/>
      <c r="CG1641" s="612"/>
      <c r="CI1641" s="1035"/>
      <c r="DB1641" s="1035"/>
      <c r="DC1641" s="1035"/>
      <c r="DG1641" s="1035"/>
      <c r="DH1641" s="1035"/>
      <c r="DI1641" s="1035"/>
      <c r="DJ1641" s="1035"/>
      <c r="DK1641" s="1035"/>
      <c r="DL1641" s="1035"/>
    </row>
    <row r="1642" spans="27:116">
      <c r="AA1642" s="1035"/>
      <c r="AB1642" s="1035"/>
      <c r="AC1642" s="1035"/>
      <c r="AD1642" s="1035"/>
      <c r="AE1642" s="1035"/>
      <c r="AF1642" s="1035"/>
      <c r="AG1642" s="1035"/>
      <c r="AH1642" s="1035"/>
      <c r="AN1642" s="1035"/>
      <c r="AV1642" s="1035"/>
      <c r="BD1642" s="1035"/>
      <c r="BS1642" s="1064"/>
      <c r="BT1642" s="1035"/>
      <c r="CG1642" s="612"/>
      <c r="CI1642" s="1035"/>
      <c r="DB1642" s="1035"/>
      <c r="DC1642" s="1035"/>
      <c r="DG1642" s="1035"/>
      <c r="DH1642" s="1035"/>
      <c r="DI1642" s="1035"/>
      <c r="DJ1642" s="1035"/>
      <c r="DK1642" s="1035"/>
      <c r="DL1642" s="1035"/>
    </row>
    <row r="1643" spans="27:116">
      <c r="AA1643" s="1035"/>
      <c r="AB1643" s="1035"/>
      <c r="AC1643" s="1035"/>
      <c r="AD1643" s="1035"/>
      <c r="AE1643" s="1035"/>
      <c r="AF1643" s="1035"/>
      <c r="AG1643" s="1035"/>
      <c r="AH1643" s="1035"/>
      <c r="AN1643" s="1035"/>
      <c r="AV1643" s="1035"/>
      <c r="BD1643" s="1035"/>
      <c r="BS1643" s="1064"/>
      <c r="BT1643" s="1035"/>
      <c r="CG1643" s="612"/>
      <c r="CI1643" s="1035"/>
      <c r="DB1643" s="1035"/>
      <c r="DC1643" s="1035"/>
      <c r="DG1643" s="1035"/>
      <c r="DH1643" s="1035"/>
      <c r="DI1643" s="1035"/>
      <c r="DJ1643" s="1035"/>
      <c r="DK1643" s="1035"/>
      <c r="DL1643" s="1035"/>
    </row>
    <row r="1644" spans="27:116">
      <c r="AA1644" s="1035"/>
      <c r="AB1644" s="1035"/>
      <c r="AC1644" s="1035"/>
      <c r="AD1644" s="1035"/>
      <c r="AE1644" s="1035"/>
      <c r="AF1644" s="1035"/>
      <c r="AG1644" s="1035"/>
      <c r="AH1644" s="1035"/>
      <c r="AN1644" s="1035"/>
      <c r="AV1644" s="1035"/>
      <c r="BD1644" s="1035"/>
      <c r="BS1644" s="1064"/>
      <c r="BT1644" s="1035"/>
      <c r="CG1644" s="612"/>
      <c r="CI1644" s="1035"/>
      <c r="DB1644" s="1035"/>
      <c r="DC1644" s="1035"/>
      <c r="DG1644" s="1035"/>
      <c r="DH1644" s="1035"/>
      <c r="DI1644" s="1035"/>
      <c r="DJ1644" s="1035"/>
      <c r="DK1644" s="1035"/>
      <c r="DL1644" s="1035"/>
    </row>
    <row r="1645" spans="27:116">
      <c r="AA1645" s="1035"/>
      <c r="AB1645" s="1035"/>
      <c r="AC1645" s="1035"/>
      <c r="AD1645" s="1035"/>
      <c r="AE1645" s="1035"/>
      <c r="AF1645" s="1035"/>
      <c r="AG1645" s="1035"/>
      <c r="AH1645" s="1035"/>
      <c r="AN1645" s="1035"/>
      <c r="AV1645" s="1035"/>
      <c r="BD1645" s="1035"/>
      <c r="BS1645" s="1064"/>
      <c r="BT1645" s="1035"/>
      <c r="CG1645" s="612"/>
      <c r="CI1645" s="1035"/>
      <c r="DB1645" s="1035"/>
      <c r="DC1645" s="1035"/>
      <c r="DG1645" s="1035"/>
      <c r="DH1645" s="1035"/>
      <c r="DI1645" s="1035"/>
      <c r="DJ1645" s="1035"/>
      <c r="DK1645" s="1035"/>
      <c r="DL1645" s="1035"/>
    </row>
    <row r="1646" spans="27:116">
      <c r="AA1646" s="1035"/>
      <c r="AB1646" s="1035"/>
      <c r="AC1646" s="1035"/>
      <c r="AD1646" s="1035"/>
      <c r="AE1646" s="1035"/>
      <c r="AF1646" s="1035"/>
      <c r="AG1646" s="1035"/>
      <c r="AH1646" s="1035"/>
      <c r="AN1646" s="1035"/>
      <c r="AV1646" s="1035"/>
      <c r="BD1646" s="1035"/>
      <c r="BS1646" s="1064"/>
      <c r="BT1646" s="1035"/>
      <c r="CG1646" s="612"/>
      <c r="CI1646" s="1035"/>
      <c r="DB1646" s="1035"/>
      <c r="DC1646" s="1035"/>
      <c r="DG1646" s="1035"/>
      <c r="DH1646" s="1035"/>
      <c r="DI1646" s="1035"/>
      <c r="DJ1646" s="1035"/>
      <c r="DK1646" s="1035"/>
      <c r="DL1646" s="1035"/>
    </row>
    <row r="1647" spans="27:116">
      <c r="AA1647" s="1035"/>
      <c r="AB1647" s="1035"/>
      <c r="AC1647" s="1035"/>
      <c r="AD1647" s="1035"/>
      <c r="AE1647" s="1035"/>
      <c r="AF1647" s="1035"/>
      <c r="AG1647" s="1035"/>
      <c r="AH1647" s="1035"/>
      <c r="AN1647" s="1035"/>
      <c r="AV1647" s="1035"/>
      <c r="BD1647" s="1035"/>
      <c r="BS1647" s="1064"/>
      <c r="BT1647" s="1035"/>
      <c r="CG1647" s="612"/>
      <c r="CI1647" s="1035"/>
      <c r="DB1647" s="1035"/>
      <c r="DC1647" s="1035"/>
      <c r="DG1647" s="1035"/>
      <c r="DH1647" s="1035"/>
      <c r="DI1647" s="1035"/>
      <c r="DJ1647" s="1035"/>
      <c r="DK1647" s="1035"/>
      <c r="DL1647" s="1035"/>
    </row>
    <row r="1648" spans="27:116">
      <c r="AA1648" s="1035"/>
      <c r="AB1648" s="1035"/>
      <c r="AC1648" s="1035"/>
      <c r="AD1648" s="1035"/>
      <c r="AE1648" s="1035"/>
      <c r="AF1648" s="1035"/>
      <c r="AG1648" s="1035"/>
      <c r="AH1648" s="1035"/>
      <c r="AN1648" s="1035"/>
      <c r="AV1648" s="1035"/>
      <c r="BD1648" s="1035"/>
      <c r="BS1648" s="1064"/>
      <c r="BT1648" s="1035"/>
      <c r="CG1648" s="612"/>
      <c r="CI1648" s="1035"/>
      <c r="DB1648" s="1035"/>
      <c r="DC1648" s="1035"/>
      <c r="DG1648" s="1035"/>
      <c r="DH1648" s="1035"/>
      <c r="DI1648" s="1035"/>
      <c r="DJ1648" s="1035"/>
      <c r="DK1648" s="1035"/>
      <c r="DL1648" s="1035"/>
    </row>
    <row r="1649" spans="27:116">
      <c r="AA1649" s="1035"/>
      <c r="AB1649" s="1035"/>
      <c r="AC1649" s="1035"/>
      <c r="AD1649" s="1035"/>
      <c r="AE1649" s="1035"/>
      <c r="AF1649" s="1035"/>
      <c r="AG1649" s="1035"/>
      <c r="AH1649" s="1035"/>
      <c r="AN1649" s="1035"/>
      <c r="AV1649" s="1035"/>
      <c r="BD1649" s="1035"/>
      <c r="BS1649" s="1064"/>
      <c r="BT1649" s="1035"/>
      <c r="CG1649" s="612"/>
      <c r="CI1649" s="1035"/>
      <c r="DB1649" s="1035"/>
      <c r="DC1649" s="1035"/>
      <c r="DG1649" s="1035"/>
      <c r="DH1649" s="1035"/>
      <c r="DI1649" s="1035"/>
      <c r="DJ1649" s="1035"/>
      <c r="DK1649" s="1035"/>
      <c r="DL1649" s="1035"/>
    </row>
    <row r="1650" spans="27:116">
      <c r="AA1650" s="1035"/>
      <c r="AB1650" s="1035"/>
      <c r="AC1650" s="1035"/>
      <c r="AD1650" s="1035"/>
      <c r="AE1650" s="1035"/>
      <c r="AF1650" s="1035"/>
      <c r="AG1650" s="1035"/>
      <c r="AH1650" s="1035"/>
      <c r="AN1650" s="1035"/>
      <c r="AV1650" s="1035"/>
      <c r="BD1650" s="1035"/>
      <c r="BS1650" s="1064"/>
      <c r="BT1650" s="1035"/>
      <c r="CG1650" s="612"/>
      <c r="CI1650" s="1035"/>
      <c r="DB1650" s="1035"/>
      <c r="DC1650" s="1035"/>
      <c r="DG1650" s="1035"/>
      <c r="DH1650" s="1035"/>
      <c r="DI1650" s="1035"/>
      <c r="DJ1650" s="1035"/>
      <c r="DK1650" s="1035"/>
      <c r="DL1650" s="1035"/>
    </row>
    <row r="1651" spans="27:116">
      <c r="AA1651" s="1035"/>
      <c r="AB1651" s="1035"/>
      <c r="AC1651" s="1035"/>
      <c r="AD1651" s="1035"/>
      <c r="AE1651" s="1035"/>
      <c r="AF1651" s="1035"/>
      <c r="AG1651" s="1035"/>
      <c r="AH1651" s="1035"/>
      <c r="AN1651" s="1035"/>
      <c r="AV1651" s="1035"/>
      <c r="BD1651" s="1035"/>
      <c r="BS1651" s="1064"/>
      <c r="BT1651" s="1035"/>
      <c r="CG1651" s="612"/>
      <c r="CI1651" s="1035"/>
      <c r="DB1651" s="1035"/>
      <c r="DC1651" s="1035"/>
      <c r="DG1651" s="1035"/>
      <c r="DH1651" s="1035"/>
      <c r="DI1651" s="1035"/>
      <c r="DJ1651" s="1035"/>
      <c r="DK1651" s="1035"/>
      <c r="DL1651" s="1035"/>
    </row>
    <row r="1652" spans="27:116">
      <c r="AA1652" s="1035"/>
      <c r="AB1652" s="1035"/>
      <c r="AC1652" s="1035"/>
      <c r="AD1652" s="1035"/>
      <c r="AE1652" s="1035"/>
      <c r="AF1652" s="1035"/>
      <c r="AG1652" s="1035"/>
      <c r="AH1652" s="1035"/>
      <c r="AN1652" s="1035"/>
      <c r="AV1652" s="1035"/>
      <c r="BD1652" s="1035"/>
      <c r="BS1652" s="1064"/>
      <c r="BT1652" s="1035"/>
      <c r="CG1652" s="612"/>
      <c r="CI1652" s="1035"/>
      <c r="DB1652" s="1035"/>
      <c r="DC1652" s="1035"/>
      <c r="DG1652" s="1035"/>
      <c r="DH1652" s="1035"/>
      <c r="DI1652" s="1035"/>
      <c r="DJ1652" s="1035"/>
      <c r="DK1652" s="1035"/>
      <c r="DL1652" s="1035"/>
    </row>
    <row r="1653" spans="27:116">
      <c r="AA1653" s="1035"/>
      <c r="AB1653" s="1035"/>
      <c r="AC1653" s="1035"/>
      <c r="AD1653" s="1035"/>
      <c r="AE1653" s="1035"/>
      <c r="AF1653" s="1035"/>
      <c r="AG1653" s="1035"/>
      <c r="AH1653" s="1035"/>
      <c r="AN1653" s="1035"/>
      <c r="AV1653" s="1035"/>
      <c r="BD1653" s="1035"/>
      <c r="BS1653" s="1064"/>
      <c r="BT1653" s="1035"/>
      <c r="CG1653" s="612"/>
      <c r="CI1653" s="1035"/>
      <c r="DB1653" s="1035"/>
      <c r="DC1653" s="1035"/>
      <c r="DG1653" s="1035"/>
      <c r="DH1653" s="1035"/>
      <c r="DI1653" s="1035"/>
      <c r="DJ1653" s="1035"/>
      <c r="DK1653" s="1035"/>
      <c r="DL1653" s="1035"/>
    </row>
    <row r="1654" spans="27:116">
      <c r="AA1654" s="1035"/>
      <c r="AB1654" s="1035"/>
      <c r="AC1654" s="1035"/>
      <c r="AD1654" s="1035"/>
      <c r="AE1654" s="1035"/>
      <c r="AF1654" s="1035"/>
      <c r="AG1654" s="1035"/>
      <c r="AH1654" s="1035"/>
      <c r="AN1654" s="1035"/>
      <c r="AV1654" s="1035"/>
      <c r="BD1654" s="1035"/>
      <c r="BS1654" s="1064"/>
      <c r="BT1654" s="1035"/>
      <c r="CG1654" s="612"/>
      <c r="CI1654" s="1035"/>
      <c r="DB1654" s="1035"/>
      <c r="DC1654" s="1035"/>
      <c r="DG1654" s="1035"/>
      <c r="DH1654" s="1035"/>
      <c r="DI1654" s="1035"/>
      <c r="DJ1654" s="1035"/>
      <c r="DK1654" s="1035"/>
      <c r="DL1654" s="1035"/>
    </row>
    <row r="1655" spans="27:116">
      <c r="AA1655" s="1035"/>
      <c r="AB1655" s="1035"/>
      <c r="AC1655" s="1035"/>
      <c r="AD1655" s="1035"/>
      <c r="AE1655" s="1035"/>
      <c r="AF1655" s="1035"/>
      <c r="AG1655" s="1035"/>
      <c r="AH1655" s="1035"/>
      <c r="AN1655" s="1035"/>
      <c r="AV1655" s="1035"/>
      <c r="BD1655" s="1035"/>
      <c r="BS1655" s="1064"/>
      <c r="BT1655" s="1035"/>
      <c r="CG1655" s="612"/>
      <c r="CI1655" s="1035"/>
      <c r="DB1655" s="1035"/>
      <c r="DC1655" s="1035"/>
      <c r="DG1655" s="1035"/>
      <c r="DH1655" s="1035"/>
      <c r="DI1655" s="1035"/>
      <c r="DJ1655" s="1035"/>
      <c r="DK1655" s="1035"/>
      <c r="DL1655" s="1035"/>
    </row>
    <row r="1656" spans="27:116">
      <c r="AA1656" s="1035"/>
      <c r="AB1656" s="1035"/>
      <c r="AC1656" s="1035"/>
      <c r="AD1656" s="1035"/>
      <c r="AE1656" s="1035"/>
      <c r="AF1656" s="1035"/>
      <c r="AG1656" s="1035"/>
      <c r="AH1656" s="1035"/>
      <c r="AN1656" s="1035"/>
      <c r="AV1656" s="1035"/>
      <c r="BD1656" s="1035"/>
      <c r="BS1656" s="1064"/>
      <c r="BT1656" s="1035"/>
      <c r="CG1656" s="612"/>
      <c r="CI1656" s="1035"/>
      <c r="DB1656" s="1035"/>
      <c r="DC1656" s="1035"/>
      <c r="DG1656" s="1035"/>
      <c r="DH1656" s="1035"/>
      <c r="DI1656" s="1035"/>
      <c r="DJ1656" s="1035"/>
      <c r="DK1656" s="1035"/>
      <c r="DL1656" s="1035"/>
    </row>
    <row r="1657" spans="27:116">
      <c r="AA1657" s="1035"/>
      <c r="AB1657" s="1035"/>
      <c r="AC1657" s="1035"/>
      <c r="AD1657" s="1035"/>
      <c r="AE1657" s="1035"/>
      <c r="AF1657" s="1035"/>
      <c r="AG1657" s="1035"/>
      <c r="AH1657" s="1035"/>
      <c r="AN1657" s="1035"/>
      <c r="AV1657" s="1035"/>
      <c r="BD1657" s="1035"/>
      <c r="BS1657" s="1064"/>
      <c r="BT1657" s="1035"/>
      <c r="CG1657" s="612"/>
      <c r="CI1657" s="1035"/>
      <c r="DB1657" s="1035"/>
      <c r="DC1657" s="1035"/>
      <c r="DG1657" s="1035"/>
      <c r="DH1657" s="1035"/>
      <c r="DI1657" s="1035"/>
      <c r="DJ1657" s="1035"/>
      <c r="DK1657" s="1035"/>
      <c r="DL1657" s="1035"/>
    </row>
    <row r="1658" spans="27:116">
      <c r="AA1658" s="1035"/>
      <c r="AB1658" s="1035"/>
      <c r="AC1658" s="1035"/>
      <c r="AD1658" s="1035"/>
      <c r="AE1658" s="1035"/>
      <c r="AF1658" s="1035"/>
      <c r="AG1658" s="1035"/>
      <c r="AH1658" s="1035"/>
      <c r="AN1658" s="1035"/>
      <c r="AV1658" s="1035"/>
      <c r="BD1658" s="1035"/>
      <c r="BS1658" s="1064"/>
      <c r="BT1658" s="1035"/>
      <c r="CG1658" s="612"/>
      <c r="CI1658" s="1035"/>
      <c r="DB1658" s="1035"/>
      <c r="DC1658" s="1035"/>
      <c r="DG1658" s="1035"/>
      <c r="DH1658" s="1035"/>
      <c r="DI1658" s="1035"/>
      <c r="DJ1658" s="1035"/>
      <c r="DK1658" s="1035"/>
      <c r="DL1658" s="1035"/>
    </row>
    <row r="1659" spans="27:116">
      <c r="AA1659" s="1035"/>
      <c r="AB1659" s="1035"/>
      <c r="AC1659" s="1035"/>
      <c r="AD1659" s="1035"/>
      <c r="AE1659" s="1035"/>
      <c r="AF1659" s="1035"/>
      <c r="AG1659" s="1035"/>
      <c r="AH1659" s="1035"/>
      <c r="AN1659" s="1035"/>
      <c r="AV1659" s="1035"/>
      <c r="BD1659" s="1035"/>
      <c r="BS1659" s="1064"/>
      <c r="BT1659" s="1035"/>
      <c r="CG1659" s="612"/>
      <c r="CI1659" s="1035"/>
      <c r="DB1659" s="1035"/>
      <c r="DC1659" s="1035"/>
      <c r="DG1659" s="1035"/>
      <c r="DH1659" s="1035"/>
      <c r="DI1659" s="1035"/>
      <c r="DJ1659" s="1035"/>
      <c r="DK1659" s="1035"/>
      <c r="DL1659" s="1035"/>
    </row>
    <row r="1660" spans="27:116">
      <c r="AA1660" s="1035"/>
      <c r="AB1660" s="1035"/>
      <c r="AC1660" s="1035"/>
      <c r="AD1660" s="1035"/>
      <c r="AE1660" s="1035"/>
      <c r="AF1660" s="1035"/>
      <c r="AG1660" s="1035"/>
      <c r="AH1660" s="1035"/>
      <c r="AN1660" s="1035"/>
      <c r="AV1660" s="1035"/>
      <c r="BD1660" s="1035"/>
      <c r="BS1660" s="1064"/>
      <c r="BT1660" s="1035"/>
      <c r="CG1660" s="612"/>
      <c r="CI1660" s="1035"/>
      <c r="DB1660" s="1035"/>
      <c r="DC1660" s="1035"/>
      <c r="DG1660" s="1035"/>
      <c r="DH1660" s="1035"/>
      <c r="DI1660" s="1035"/>
      <c r="DJ1660" s="1035"/>
      <c r="DK1660" s="1035"/>
      <c r="DL1660" s="1035"/>
    </row>
    <row r="1661" spans="27:116">
      <c r="AA1661" s="1035"/>
      <c r="AB1661" s="1035"/>
      <c r="AC1661" s="1035"/>
      <c r="AD1661" s="1035"/>
      <c r="AE1661" s="1035"/>
      <c r="AF1661" s="1035"/>
      <c r="AG1661" s="1035"/>
      <c r="AH1661" s="1035"/>
      <c r="AN1661" s="1035"/>
      <c r="AV1661" s="1035"/>
      <c r="BD1661" s="1035"/>
      <c r="BS1661" s="1064"/>
      <c r="BT1661" s="1035"/>
      <c r="CG1661" s="612"/>
      <c r="CI1661" s="1035"/>
      <c r="DB1661" s="1035"/>
      <c r="DC1661" s="1035"/>
      <c r="DG1661" s="1035"/>
      <c r="DH1661" s="1035"/>
      <c r="DI1661" s="1035"/>
      <c r="DJ1661" s="1035"/>
      <c r="DK1661" s="1035"/>
      <c r="DL1661" s="1035"/>
    </row>
    <row r="1662" spans="27:116">
      <c r="AA1662" s="1035"/>
      <c r="AB1662" s="1035"/>
      <c r="AC1662" s="1035"/>
      <c r="AD1662" s="1035"/>
      <c r="AE1662" s="1035"/>
      <c r="AF1662" s="1035"/>
      <c r="AG1662" s="1035"/>
      <c r="AH1662" s="1035"/>
      <c r="AN1662" s="1035"/>
      <c r="AV1662" s="1035"/>
      <c r="BD1662" s="1035"/>
      <c r="BS1662" s="1064"/>
      <c r="BT1662" s="1035"/>
      <c r="CG1662" s="612"/>
      <c r="CI1662" s="1035"/>
      <c r="DB1662" s="1035"/>
      <c r="DC1662" s="1035"/>
      <c r="DG1662" s="1035"/>
      <c r="DH1662" s="1035"/>
      <c r="DI1662" s="1035"/>
      <c r="DJ1662" s="1035"/>
      <c r="DK1662" s="1035"/>
      <c r="DL1662" s="1035"/>
    </row>
    <row r="1663" spans="27:116">
      <c r="AA1663" s="1035"/>
      <c r="AB1663" s="1035"/>
      <c r="AC1663" s="1035"/>
      <c r="AD1663" s="1035"/>
      <c r="AE1663" s="1035"/>
      <c r="AF1663" s="1035"/>
      <c r="AG1663" s="1035"/>
      <c r="AH1663" s="1035"/>
      <c r="AN1663" s="1035"/>
      <c r="AV1663" s="1035"/>
      <c r="BD1663" s="1035"/>
      <c r="BS1663" s="1064"/>
      <c r="BT1663" s="1035"/>
      <c r="CG1663" s="612"/>
      <c r="CI1663" s="1035"/>
      <c r="DB1663" s="1035"/>
      <c r="DC1663" s="1035"/>
      <c r="DG1663" s="1035"/>
      <c r="DH1663" s="1035"/>
      <c r="DI1663" s="1035"/>
      <c r="DJ1663" s="1035"/>
      <c r="DK1663" s="1035"/>
      <c r="DL1663" s="1035"/>
    </row>
    <row r="1664" spans="27:116">
      <c r="AA1664" s="1035"/>
      <c r="AB1664" s="1035"/>
      <c r="AC1664" s="1035"/>
      <c r="AD1664" s="1035"/>
      <c r="AE1664" s="1035"/>
      <c r="AF1664" s="1035"/>
      <c r="AG1664" s="1035"/>
      <c r="AH1664" s="1035"/>
      <c r="AN1664" s="1035"/>
      <c r="AV1664" s="1035"/>
      <c r="BD1664" s="1035"/>
      <c r="BS1664" s="1064"/>
      <c r="BT1664" s="1035"/>
      <c r="CG1664" s="612"/>
      <c r="CI1664" s="1035"/>
      <c r="DB1664" s="1035"/>
      <c r="DC1664" s="1035"/>
      <c r="DG1664" s="1035"/>
      <c r="DH1664" s="1035"/>
      <c r="DI1664" s="1035"/>
      <c r="DJ1664" s="1035"/>
      <c r="DK1664" s="1035"/>
      <c r="DL1664" s="1035"/>
    </row>
    <row r="1665" spans="27:116">
      <c r="AA1665" s="1035"/>
      <c r="AB1665" s="1035"/>
      <c r="AC1665" s="1035"/>
      <c r="AD1665" s="1035"/>
      <c r="AE1665" s="1035"/>
      <c r="AF1665" s="1035"/>
      <c r="AG1665" s="1035"/>
      <c r="AH1665" s="1035"/>
      <c r="AN1665" s="1035"/>
      <c r="AV1665" s="1035"/>
      <c r="BD1665" s="1035"/>
      <c r="BS1665" s="1064"/>
      <c r="BT1665" s="1035"/>
      <c r="CG1665" s="612"/>
      <c r="CI1665" s="1035"/>
      <c r="DB1665" s="1035"/>
      <c r="DC1665" s="1035"/>
      <c r="DG1665" s="1035"/>
      <c r="DH1665" s="1035"/>
      <c r="DI1665" s="1035"/>
      <c r="DJ1665" s="1035"/>
      <c r="DK1665" s="1035"/>
      <c r="DL1665" s="1035"/>
    </row>
    <row r="1666" spans="27:116">
      <c r="AA1666" s="1035"/>
      <c r="AB1666" s="1035"/>
      <c r="AC1666" s="1035"/>
      <c r="AD1666" s="1035"/>
      <c r="AE1666" s="1035"/>
      <c r="AF1666" s="1035"/>
      <c r="AG1666" s="1035"/>
      <c r="AH1666" s="1035"/>
      <c r="AN1666" s="1035"/>
      <c r="AV1666" s="1035"/>
      <c r="BD1666" s="1035"/>
      <c r="BS1666" s="1064"/>
      <c r="BT1666" s="1035"/>
      <c r="CG1666" s="612"/>
      <c r="CI1666" s="1035"/>
      <c r="DB1666" s="1035"/>
      <c r="DC1666" s="1035"/>
      <c r="DG1666" s="1035"/>
      <c r="DH1666" s="1035"/>
      <c r="DI1666" s="1035"/>
      <c r="DJ1666" s="1035"/>
      <c r="DK1666" s="1035"/>
      <c r="DL1666" s="1035"/>
    </row>
    <row r="1667" spans="27:116">
      <c r="AA1667" s="1035"/>
      <c r="AB1667" s="1035"/>
      <c r="AC1667" s="1035"/>
      <c r="AD1667" s="1035"/>
      <c r="AE1667" s="1035"/>
      <c r="AF1667" s="1035"/>
      <c r="AG1667" s="1035"/>
      <c r="AH1667" s="1035"/>
      <c r="AN1667" s="1035"/>
      <c r="AV1667" s="1035"/>
      <c r="BD1667" s="1035"/>
      <c r="BS1667" s="1064"/>
      <c r="BT1667" s="1035"/>
      <c r="CG1667" s="612"/>
      <c r="CI1667" s="1035"/>
      <c r="DB1667" s="1035"/>
      <c r="DC1667" s="1035"/>
      <c r="DG1667" s="1035"/>
      <c r="DH1667" s="1035"/>
      <c r="DI1667" s="1035"/>
      <c r="DJ1667" s="1035"/>
      <c r="DK1667" s="1035"/>
      <c r="DL1667" s="1035"/>
    </row>
    <row r="1668" spans="27:116">
      <c r="AA1668" s="1035"/>
      <c r="AB1668" s="1035"/>
      <c r="AC1668" s="1035"/>
      <c r="AD1668" s="1035"/>
      <c r="AE1668" s="1035"/>
      <c r="AF1668" s="1035"/>
      <c r="AG1668" s="1035"/>
      <c r="AH1668" s="1035"/>
      <c r="AN1668" s="1035"/>
      <c r="AV1668" s="1035"/>
      <c r="BD1668" s="1035"/>
      <c r="BS1668" s="1064"/>
      <c r="BT1668" s="1035"/>
      <c r="CG1668" s="612"/>
      <c r="CI1668" s="1035"/>
      <c r="DB1668" s="1035"/>
      <c r="DC1668" s="1035"/>
      <c r="DG1668" s="1035"/>
      <c r="DH1668" s="1035"/>
      <c r="DI1668" s="1035"/>
      <c r="DJ1668" s="1035"/>
      <c r="DK1668" s="1035"/>
      <c r="DL1668" s="1035"/>
    </row>
    <row r="1669" spans="27:116">
      <c r="AA1669" s="1035"/>
      <c r="AB1669" s="1035"/>
      <c r="AC1669" s="1035"/>
      <c r="AD1669" s="1035"/>
      <c r="AE1669" s="1035"/>
      <c r="AF1669" s="1035"/>
      <c r="AG1669" s="1035"/>
      <c r="AH1669" s="1035"/>
      <c r="AN1669" s="1035"/>
      <c r="AV1669" s="1035"/>
      <c r="BD1669" s="1035"/>
      <c r="BS1669" s="1064"/>
      <c r="BT1669" s="1035"/>
      <c r="CG1669" s="612"/>
      <c r="CI1669" s="1035"/>
      <c r="DB1669" s="1035"/>
      <c r="DC1669" s="1035"/>
      <c r="DG1669" s="1035"/>
      <c r="DH1669" s="1035"/>
      <c r="DI1669" s="1035"/>
      <c r="DJ1669" s="1035"/>
      <c r="DK1669" s="1035"/>
      <c r="DL1669" s="1035"/>
    </row>
    <row r="1670" spans="27:116">
      <c r="AA1670" s="1035"/>
      <c r="AB1670" s="1035"/>
      <c r="AC1670" s="1035"/>
      <c r="AD1670" s="1035"/>
      <c r="AE1670" s="1035"/>
      <c r="AF1670" s="1035"/>
      <c r="AG1670" s="1035"/>
      <c r="AH1670" s="1035"/>
      <c r="AN1670" s="1035"/>
      <c r="AV1670" s="1035"/>
      <c r="BD1670" s="1035"/>
      <c r="BS1670" s="1064"/>
      <c r="BT1670" s="1035"/>
      <c r="CG1670" s="612"/>
      <c r="CI1670" s="1035"/>
      <c r="DB1670" s="1035"/>
      <c r="DC1670" s="1035"/>
      <c r="DG1670" s="1035"/>
      <c r="DH1670" s="1035"/>
      <c r="DI1670" s="1035"/>
      <c r="DJ1670" s="1035"/>
      <c r="DK1670" s="1035"/>
      <c r="DL1670" s="1035"/>
    </row>
    <row r="1671" spans="27:116">
      <c r="AA1671" s="1035"/>
      <c r="AB1671" s="1035"/>
      <c r="AC1671" s="1035"/>
      <c r="AD1671" s="1035"/>
      <c r="AE1671" s="1035"/>
      <c r="AF1671" s="1035"/>
      <c r="AG1671" s="1035"/>
      <c r="AH1671" s="1035"/>
      <c r="AN1671" s="1035"/>
      <c r="AV1671" s="1035"/>
      <c r="BD1671" s="1035"/>
      <c r="BS1671" s="1064"/>
      <c r="BT1671" s="1035"/>
      <c r="CG1671" s="612"/>
      <c r="CI1671" s="1035"/>
      <c r="DB1671" s="1035"/>
      <c r="DC1671" s="1035"/>
      <c r="DG1671" s="1035"/>
      <c r="DH1671" s="1035"/>
      <c r="DI1671" s="1035"/>
      <c r="DJ1671" s="1035"/>
      <c r="DK1671" s="1035"/>
      <c r="DL1671" s="1035"/>
    </row>
    <row r="1672" spans="27:116">
      <c r="AA1672" s="1035"/>
      <c r="AB1672" s="1035"/>
      <c r="AC1672" s="1035"/>
      <c r="AD1672" s="1035"/>
      <c r="AE1672" s="1035"/>
      <c r="AF1672" s="1035"/>
      <c r="AG1672" s="1035"/>
      <c r="AH1672" s="1035"/>
      <c r="AN1672" s="1035"/>
      <c r="AV1672" s="1035"/>
      <c r="BD1672" s="1035"/>
      <c r="BS1672" s="1064"/>
      <c r="BT1672" s="1035"/>
      <c r="CG1672" s="612"/>
      <c r="CI1672" s="1035"/>
      <c r="DB1672" s="1035"/>
      <c r="DC1672" s="1035"/>
      <c r="DG1672" s="1035"/>
      <c r="DH1672" s="1035"/>
      <c r="DI1672" s="1035"/>
      <c r="DJ1672" s="1035"/>
      <c r="DK1672" s="1035"/>
      <c r="DL1672" s="1035"/>
    </row>
    <row r="1673" spans="27:116">
      <c r="AA1673" s="1035"/>
      <c r="AB1673" s="1035"/>
      <c r="AC1673" s="1035"/>
      <c r="AD1673" s="1035"/>
      <c r="AE1673" s="1035"/>
      <c r="AF1673" s="1035"/>
      <c r="AG1673" s="1035"/>
      <c r="AH1673" s="1035"/>
      <c r="AN1673" s="1035"/>
      <c r="AV1673" s="1035"/>
      <c r="BD1673" s="1035"/>
      <c r="BS1673" s="1064"/>
      <c r="BT1673" s="1035"/>
      <c r="CG1673" s="612"/>
      <c r="CI1673" s="1035"/>
      <c r="DB1673" s="1035"/>
      <c r="DC1673" s="1035"/>
      <c r="DG1673" s="1035"/>
      <c r="DH1673" s="1035"/>
      <c r="DI1673" s="1035"/>
      <c r="DJ1673" s="1035"/>
      <c r="DK1673" s="1035"/>
      <c r="DL1673" s="1035"/>
    </row>
    <row r="1674" spans="27:116">
      <c r="AA1674" s="1035"/>
      <c r="AB1674" s="1035"/>
      <c r="AC1674" s="1035"/>
      <c r="AD1674" s="1035"/>
      <c r="AE1674" s="1035"/>
      <c r="AF1674" s="1035"/>
      <c r="AG1674" s="1035"/>
      <c r="AH1674" s="1035"/>
      <c r="AN1674" s="1035"/>
      <c r="AV1674" s="1035"/>
      <c r="BD1674" s="1035"/>
      <c r="BS1674" s="1064"/>
      <c r="BT1674" s="1035"/>
      <c r="CG1674" s="612"/>
      <c r="CI1674" s="1035"/>
      <c r="DB1674" s="1035"/>
      <c r="DC1674" s="1035"/>
      <c r="DG1674" s="1035"/>
      <c r="DH1674" s="1035"/>
      <c r="DI1674" s="1035"/>
      <c r="DJ1674" s="1035"/>
      <c r="DK1674" s="1035"/>
      <c r="DL1674" s="1035"/>
    </row>
    <row r="1675" spans="27:116">
      <c r="AA1675" s="1035"/>
      <c r="AB1675" s="1035"/>
      <c r="AC1675" s="1035"/>
      <c r="AD1675" s="1035"/>
      <c r="AE1675" s="1035"/>
      <c r="AF1675" s="1035"/>
      <c r="AG1675" s="1035"/>
      <c r="AH1675" s="1035"/>
      <c r="AN1675" s="1035"/>
      <c r="AV1675" s="1035"/>
      <c r="BD1675" s="1035"/>
      <c r="BS1675" s="1064"/>
      <c r="BT1675" s="1035"/>
      <c r="CG1675" s="612"/>
      <c r="CI1675" s="1035"/>
      <c r="DB1675" s="1035"/>
      <c r="DC1675" s="1035"/>
      <c r="DG1675" s="1035"/>
      <c r="DH1675" s="1035"/>
      <c r="DI1675" s="1035"/>
      <c r="DJ1675" s="1035"/>
      <c r="DK1675" s="1035"/>
      <c r="DL1675" s="1035"/>
    </row>
    <row r="1676" spans="27:116">
      <c r="AA1676" s="1035"/>
      <c r="AB1676" s="1035"/>
      <c r="AC1676" s="1035"/>
      <c r="AD1676" s="1035"/>
      <c r="AE1676" s="1035"/>
      <c r="AF1676" s="1035"/>
      <c r="AG1676" s="1035"/>
      <c r="AH1676" s="1035"/>
      <c r="AN1676" s="1035"/>
      <c r="AV1676" s="1035"/>
      <c r="BD1676" s="1035"/>
      <c r="BS1676" s="1064"/>
      <c r="BT1676" s="1035"/>
      <c r="CG1676" s="612"/>
      <c r="CI1676" s="1035"/>
      <c r="DB1676" s="1035"/>
      <c r="DC1676" s="1035"/>
      <c r="DG1676" s="1035"/>
      <c r="DH1676" s="1035"/>
      <c r="DI1676" s="1035"/>
      <c r="DJ1676" s="1035"/>
      <c r="DK1676" s="1035"/>
      <c r="DL1676" s="1035"/>
    </row>
    <row r="1677" spans="27:116">
      <c r="AA1677" s="1035"/>
      <c r="AB1677" s="1035"/>
      <c r="AC1677" s="1035"/>
      <c r="AD1677" s="1035"/>
      <c r="AE1677" s="1035"/>
      <c r="AF1677" s="1035"/>
      <c r="AG1677" s="1035"/>
      <c r="AH1677" s="1035"/>
      <c r="AN1677" s="1035"/>
      <c r="AV1677" s="1035"/>
      <c r="BD1677" s="1035"/>
      <c r="BS1677" s="1064"/>
      <c r="BT1677" s="1035"/>
      <c r="CG1677" s="612"/>
      <c r="CI1677" s="1035"/>
      <c r="DB1677" s="1035"/>
      <c r="DC1677" s="1035"/>
      <c r="DG1677" s="1035"/>
      <c r="DH1677" s="1035"/>
      <c r="DI1677" s="1035"/>
      <c r="DJ1677" s="1035"/>
      <c r="DK1677" s="1035"/>
      <c r="DL1677" s="1035"/>
    </row>
    <row r="1678" spans="27:116">
      <c r="AA1678" s="1035"/>
      <c r="AB1678" s="1035"/>
      <c r="AC1678" s="1035"/>
      <c r="AD1678" s="1035"/>
      <c r="AE1678" s="1035"/>
      <c r="AF1678" s="1035"/>
      <c r="AG1678" s="1035"/>
      <c r="AH1678" s="1035"/>
      <c r="AN1678" s="1035"/>
      <c r="AV1678" s="1035"/>
      <c r="BD1678" s="1035"/>
      <c r="BS1678" s="1064"/>
      <c r="BT1678" s="1035"/>
      <c r="CG1678" s="612"/>
      <c r="CI1678" s="1035"/>
      <c r="DB1678" s="1035"/>
      <c r="DC1678" s="1035"/>
      <c r="DG1678" s="1035"/>
      <c r="DH1678" s="1035"/>
      <c r="DI1678" s="1035"/>
      <c r="DJ1678" s="1035"/>
      <c r="DK1678" s="1035"/>
      <c r="DL1678" s="1035"/>
    </row>
    <row r="1679" spans="27:116">
      <c r="AA1679" s="1035"/>
      <c r="AB1679" s="1035"/>
      <c r="AC1679" s="1035"/>
      <c r="AD1679" s="1035"/>
      <c r="AE1679" s="1035"/>
      <c r="AF1679" s="1035"/>
      <c r="AG1679" s="1035"/>
      <c r="AH1679" s="1035"/>
      <c r="AN1679" s="1035"/>
      <c r="AV1679" s="1035"/>
      <c r="BD1679" s="1035"/>
      <c r="BS1679" s="1064"/>
      <c r="BT1679" s="1035"/>
      <c r="CG1679" s="612"/>
      <c r="CI1679" s="1035"/>
      <c r="DB1679" s="1035"/>
      <c r="DC1679" s="1035"/>
      <c r="DG1679" s="1035"/>
      <c r="DH1679" s="1035"/>
      <c r="DI1679" s="1035"/>
      <c r="DJ1679" s="1035"/>
      <c r="DK1679" s="1035"/>
      <c r="DL1679" s="1035"/>
    </row>
    <row r="1680" spans="27:116">
      <c r="AA1680" s="1035"/>
      <c r="AB1680" s="1035"/>
      <c r="AC1680" s="1035"/>
      <c r="AD1680" s="1035"/>
      <c r="AE1680" s="1035"/>
      <c r="AF1680" s="1035"/>
      <c r="AG1680" s="1035"/>
      <c r="AH1680" s="1035"/>
      <c r="AN1680" s="1035"/>
      <c r="AV1680" s="1035"/>
      <c r="BD1680" s="1035"/>
      <c r="BS1680" s="1064"/>
      <c r="BT1680" s="1035"/>
      <c r="CG1680" s="612"/>
      <c r="CI1680" s="1035"/>
      <c r="DB1680" s="1035"/>
      <c r="DC1680" s="1035"/>
      <c r="DG1680" s="1035"/>
      <c r="DH1680" s="1035"/>
      <c r="DI1680" s="1035"/>
      <c r="DJ1680" s="1035"/>
      <c r="DK1680" s="1035"/>
      <c r="DL1680" s="1035"/>
    </row>
    <row r="1681" spans="27:116">
      <c r="AA1681" s="1035"/>
      <c r="AB1681" s="1035"/>
      <c r="AC1681" s="1035"/>
      <c r="AD1681" s="1035"/>
      <c r="AE1681" s="1035"/>
      <c r="AF1681" s="1035"/>
      <c r="AG1681" s="1035"/>
      <c r="AH1681" s="1035"/>
      <c r="AN1681" s="1035"/>
      <c r="AV1681" s="1035"/>
      <c r="BD1681" s="1035"/>
      <c r="BS1681" s="1064"/>
      <c r="BT1681" s="1035"/>
      <c r="CG1681" s="612"/>
      <c r="CI1681" s="1035"/>
      <c r="DB1681" s="1035"/>
      <c r="DC1681" s="1035"/>
      <c r="DG1681" s="1035"/>
      <c r="DH1681" s="1035"/>
      <c r="DI1681" s="1035"/>
      <c r="DJ1681" s="1035"/>
      <c r="DK1681" s="1035"/>
      <c r="DL1681" s="1035"/>
    </row>
    <row r="1682" spans="27:116">
      <c r="AA1682" s="1035"/>
      <c r="AB1682" s="1035"/>
      <c r="AC1682" s="1035"/>
      <c r="AD1682" s="1035"/>
      <c r="AE1682" s="1035"/>
      <c r="AF1682" s="1035"/>
      <c r="AG1682" s="1035"/>
      <c r="AH1682" s="1035"/>
      <c r="AN1682" s="1035"/>
      <c r="AV1682" s="1035"/>
      <c r="BD1682" s="1035"/>
      <c r="BS1682" s="1064"/>
      <c r="BT1682" s="1035"/>
      <c r="CG1682" s="612"/>
      <c r="CI1682" s="1035"/>
      <c r="DB1682" s="1035"/>
      <c r="DC1682" s="1035"/>
      <c r="DG1682" s="1035"/>
      <c r="DH1682" s="1035"/>
      <c r="DI1682" s="1035"/>
      <c r="DJ1682" s="1035"/>
      <c r="DK1682" s="1035"/>
      <c r="DL1682" s="1035"/>
    </row>
    <row r="1683" spans="27:116">
      <c r="AA1683" s="1035"/>
      <c r="AB1683" s="1035"/>
      <c r="AC1683" s="1035"/>
      <c r="AD1683" s="1035"/>
      <c r="AE1683" s="1035"/>
      <c r="AF1683" s="1035"/>
      <c r="AG1683" s="1035"/>
      <c r="AH1683" s="1035"/>
      <c r="AN1683" s="1035"/>
      <c r="AV1683" s="1035"/>
      <c r="BD1683" s="1035"/>
      <c r="BS1683" s="1064"/>
      <c r="BT1683" s="1035"/>
      <c r="CG1683" s="612"/>
      <c r="CI1683" s="1035"/>
      <c r="DB1683" s="1035"/>
      <c r="DC1683" s="1035"/>
      <c r="DG1683" s="1035"/>
      <c r="DH1683" s="1035"/>
      <c r="DI1683" s="1035"/>
      <c r="DJ1683" s="1035"/>
      <c r="DK1683" s="1035"/>
      <c r="DL1683" s="1035"/>
    </row>
    <row r="1684" spans="27:116">
      <c r="AA1684" s="1035"/>
      <c r="AB1684" s="1035"/>
      <c r="AC1684" s="1035"/>
      <c r="AD1684" s="1035"/>
      <c r="AE1684" s="1035"/>
      <c r="AF1684" s="1035"/>
      <c r="AG1684" s="1035"/>
      <c r="AH1684" s="1035"/>
      <c r="AN1684" s="1035"/>
      <c r="AV1684" s="1035"/>
      <c r="BD1684" s="1035"/>
      <c r="BS1684" s="1064"/>
      <c r="BT1684" s="1035"/>
      <c r="CG1684" s="612"/>
      <c r="CI1684" s="1035"/>
      <c r="DB1684" s="1035"/>
      <c r="DC1684" s="1035"/>
      <c r="DG1684" s="1035"/>
      <c r="DH1684" s="1035"/>
      <c r="DI1684" s="1035"/>
      <c r="DJ1684" s="1035"/>
      <c r="DK1684" s="1035"/>
      <c r="DL1684" s="1035"/>
    </row>
    <row r="1685" spans="27:116">
      <c r="AA1685" s="1035"/>
      <c r="AB1685" s="1035"/>
      <c r="AC1685" s="1035"/>
      <c r="AD1685" s="1035"/>
      <c r="AE1685" s="1035"/>
      <c r="AF1685" s="1035"/>
      <c r="AG1685" s="1035"/>
      <c r="AH1685" s="1035"/>
      <c r="AN1685" s="1035"/>
      <c r="AV1685" s="1035"/>
      <c r="BD1685" s="1035"/>
      <c r="BS1685" s="1064"/>
      <c r="BT1685" s="1035"/>
      <c r="CG1685" s="612"/>
      <c r="CI1685" s="1035"/>
      <c r="DB1685" s="1035"/>
      <c r="DC1685" s="1035"/>
      <c r="DG1685" s="1035"/>
      <c r="DH1685" s="1035"/>
      <c r="DI1685" s="1035"/>
      <c r="DJ1685" s="1035"/>
      <c r="DK1685" s="1035"/>
      <c r="DL1685" s="1035"/>
    </row>
    <row r="1686" spans="27:116">
      <c r="AA1686" s="1035"/>
      <c r="AB1686" s="1035"/>
      <c r="AC1686" s="1035"/>
      <c r="AD1686" s="1035"/>
      <c r="AE1686" s="1035"/>
      <c r="AF1686" s="1035"/>
      <c r="AG1686" s="1035"/>
      <c r="AH1686" s="1035"/>
      <c r="AN1686" s="1035"/>
      <c r="AV1686" s="1035"/>
      <c r="BD1686" s="1035"/>
      <c r="BS1686" s="1064"/>
      <c r="BT1686" s="1035"/>
      <c r="CG1686" s="612"/>
      <c r="CI1686" s="1035"/>
      <c r="DB1686" s="1035"/>
      <c r="DC1686" s="1035"/>
      <c r="DG1686" s="1035"/>
      <c r="DH1686" s="1035"/>
      <c r="DI1686" s="1035"/>
      <c r="DJ1686" s="1035"/>
      <c r="DK1686" s="1035"/>
      <c r="DL1686" s="1035"/>
    </row>
    <row r="1687" spans="27:116">
      <c r="AA1687" s="1035"/>
      <c r="AB1687" s="1035"/>
      <c r="AC1687" s="1035"/>
      <c r="AD1687" s="1035"/>
      <c r="AE1687" s="1035"/>
      <c r="AF1687" s="1035"/>
      <c r="AG1687" s="1035"/>
      <c r="AH1687" s="1035"/>
      <c r="AN1687" s="1035"/>
      <c r="AV1687" s="1035"/>
      <c r="BD1687" s="1035"/>
      <c r="BS1687" s="1064"/>
      <c r="BT1687" s="1035"/>
      <c r="CG1687" s="612"/>
      <c r="CI1687" s="1035"/>
      <c r="DB1687" s="1035"/>
      <c r="DC1687" s="1035"/>
      <c r="DG1687" s="1035"/>
      <c r="DH1687" s="1035"/>
      <c r="DI1687" s="1035"/>
      <c r="DJ1687" s="1035"/>
      <c r="DK1687" s="1035"/>
      <c r="DL1687" s="1035"/>
    </row>
    <row r="1688" spans="27:116">
      <c r="AA1688" s="1035"/>
      <c r="AB1688" s="1035"/>
      <c r="AC1688" s="1035"/>
      <c r="AD1688" s="1035"/>
      <c r="AE1688" s="1035"/>
      <c r="AF1688" s="1035"/>
      <c r="AG1688" s="1035"/>
      <c r="AH1688" s="1035"/>
      <c r="AN1688" s="1035"/>
      <c r="AV1688" s="1035"/>
      <c r="BD1688" s="1035"/>
      <c r="BS1688" s="1064"/>
      <c r="BT1688" s="1035"/>
      <c r="CG1688" s="612"/>
      <c r="CI1688" s="1035"/>
      <c r="DB1688" s="1035"/>
      <c r="DC1688" s="1035"/>
      <c r="DG1688" s="1035"/>
      <c r="DH1688" s="1035"/>
      <c r="DI1688" s="1035"/>
      <c r="DJ1688" s="1035"/>
      <c r="DK1688" s="1035"/>
      <c r="DL1688" s="1035"/>
    </row>
    <row r="1689" spans="27:116">
      <c r="AA1689" s="1035"/>
      <c r="AB1689" s="1035"/>
      <c r="AC1689" s="1035"/>
      <c r="AD1689" s="1035"/>
      <c r="AE1689" s="1035"/>
      <c r="AF1689" s="1035"/>
      <c r="AG1689" s="1035"/>
      <c r="AH1689" s="1035"/>
      <c r="AN1689" s="1035"/>
      <c r="AV1689" s="1035"/>
      <c r="BD1689" s="1035"/>
      <c r="BS1689" s="1064"/>
      <c r="BT1689" s="1035"/>
      <c r="CG1689" s="612"/>
      <c r="CI1689" s="1035"/>
      <c r="DB1689" s="1035"/>
      <c r="DC1689" s="1035"/>
      <c r="DG1689" s="1035"/>
      <c r="DH1689" s="1035"/>
      <c r="DI1689" s="1035"/>
      <c r="DJ1689" s="1035"/>
      <c r="DK1689" s="1035"/>
      <c r="DL1689" s="1035"/>
    </row>
    <row r="1690" spans="27:116">
      <c r="AA1690" s="1035"/>
      <c r="AB1690" s="1035"/>
      <c r="AC1690" s="1035"/>
      <c r="AD1690" s="1035"/>
      <c r="AE1690" s="1035"/>
      <c r="AF1690" s="1035"/>
      <c r="AG1690" s="1035"/>
      <c r="AH1690" s="1035"/>
      <c r="AN1690" s="1035"/>
      <c r="AV1690" s="1035"/>
      <c r="BD1690" s="1035"/>
      <c r="BS1690" s="1064"/>
      <c r="BT1690" s="1035"/>
      <c r="CG1690" s="612"/>
      <c r="CI1690" s="1035"/>
      <c r="DB1690" s="1035"/>
      <c r="DC1690" s="1035"/>
      <c r="DG1690" s="1035"/>
      <c r="DH1690" s="1035"/>
      <c r="DI1690" s="1035"/>
      <c r="DJ1690" s="1035"/>
      <c r="DK1690" s="1035"/>
      <c r="DL1690" s="1035"/>
    </row>
    <row r="1691" spans="27:116">
      <c r="AA1691" s="1035"/>
      <c r="AB1691" s="1035"/>
      <c r="AC1691" s="1035"/>
      <c r="AD1691" s="1035"/>
      <c r="AE1691" s="1035"/>
      <c r="AF1691" s="1035"/>
      <c r="AG1691" s="1035"/>
      <c r="AH1691" s="1035"/>
      <c r="AN1691" s="1035"/>
      <c r="AV1691" s="1035"/>
      <c r="BD1691" s="1035"/>
      <c r="BS1691" s="1064"/>
      <c r="BT1691" s="1035"/>
      <c r="CG1691" s="612"/>
      <c r="CI1691" s="1035"/>
      <c r="DB1691" s="1035"/>
      <c r="DC1691" s="1035"/>
      <c r="DG1691" s="1035"/>
      <c r="DH1691" s="1035"/>
      <c r="DI1691" s="1035"/>
      <c r="DJ1691" s="1035"/>
      <c r="DK1691" s="1035"/>
      <c r="DL1691" s="1035"/>
    </row>
    <row r="1692" spans="27:116">
      <c r="AA1692" s="1035"/>
      <c r="AB1692" s="1035"/>
      <c r="AC1692" s="1035"/>
      <c r="AD1692" s="1035"/>
      <c r="AE1692" s="1035"/>
      <c r="AF1692" s="1035"/>
      <c r="AG1692" s="1035"/>
      <c r="AH1692" s="1035"/>
      <c r="AN1692" s="1035"/>
      <c r="AV1692" s="1035"/>
      <c r="BD1692" s="1035"/>
      <c r="BS1692" s="1064"/>
      <c r="BT1692" s="1035"/>
      <c r="CG1692" s="612"/>
      <c r="CI1692" s="1035"/>
      <c r="DB1692" s="1035"/>
      <c r="DC1692" s="1035"/>
      <c r="DG1692" s="1035"/>
      <c r="DH1692" s="1035"/>
      <c r="DI1692" s="1035"/>
      <c r="DJ1692" s="1035"/>
      <c r="DK1692" s="1035"/>
      <c r="DL1692" s="1035"/>
    </row>
    <row r="1693" spans="27:116">
      <c r="AA1693" s="1035"/>
      <c r="AB1693" s="1035"/>
      <c r="AC1693" s="1035"/>
      <c r="AD1693" s="1035"/>
      <c r="AE1693" s="1035"/>
      <c r="AF1693" s="1035"/>
      <c r="AG1693" s="1035"/>
      <c r="AH1693" s="1035"/>
      <c r="AN1693" s="1035"/>
      <c r="AV1693" s="1035"/>
      <c r="BD1693" s="1035"/>
      <c r="BS1693" s="1064"/>
      <c r="BT1693" s="1035"/>
      <c r="CG1693" s="612"/>
      <c r="CI1693" s="1035"/>
      <c r="DB1693" s="1035"/>
      <c r="DC1693" s="1035"/>
      <c r="DG1693" s="1035"/>
      <c r="DH1693" s="1035"/>
      <c r="DI1693" s="1035"/>
      <c r="DJ1693" s="1035"/>
      <c r="DK1693" s="1035"/>
      <c r="DL1693" s="1035"/>
    </row>
    <row r="1694" spans="27:116">
      <c r="AA1694" s="1035"/>
      <c r="AB1694" s="1035"/>
      <c r="AC1694" s="1035"/>
      <c r="AD1694" s="1035"/>
      <c r="AE1694" s="1035"/>
      <c r="AF1694" s="1035"/>
      <c r="AG1694" s="1035"/>
      <c r="AH1694" s="1035"/>
      <c r="AN1694" s="1035"/>
      <c r="AV1694" s="1035"/>
      <c r="BD1694" s="1035"/>
      <c r="BS1694" s="1064"/>
      <c r="BT1694" s="1035"/>
      <c r="CG1694" s="612"/>
      <c r="CI1694" s="1035"/>
      <c r="DB1694" s="1035"/>
      <c r="DC1694" s="1035"/>
      <c r="DG1694" s="1035"/>
      <c r="DH1694" s="1035"/>
      <c r="DI1694" s="1035"/>
      <c r="DJ1694" s="1035"/>
      <c r="DK1694" s="1035"/>
      <c r="DL1694" s="1035"/>
    </row>
    <row r="1695" spans="27:116">
      <c r="AA1695" s="1035"/>
      <c r="AB1695" s="1035"/>
      <c r="AC1695" s="1035"/>
      <c r="AD1695" s="1035"/>
      <c r="AE1695" s="1035"/>
      <c r="AF1695" s="1035"/>
      <c r="AG1695" s="1035"/>
      <c r="AH1695" s="1035"/>
      <c r="AN1695" s="1035"/>
      <c r="AV1695" s="1035"/>
      <c r="BD1695" s="1035"/>
      <c r="BS1695" s="1064"/>
      <c r="BT1695" s="1035"/>
      <c r="CG1695" s="612"/>
      <c r="CI1695" s="1035"/>
      <c r="DB1695" s="1035"/>
      <c r="DC1695" s="1035"/>
      <c r="DG1695" s="1035"/>
      <c r="DH1695" s="1035"/>
      <c r="DI1695" s="1035"/>
      <c r="DJ1695" s="1035"/>
      <c r="DK1695" s="1035"/>
      <c r="DL1695" s="1035"/>
    </row>
    <row r="1696" spans="27:116">
      <c r="AA1696" s="1035"/>
      <c r="AB1696" s="1035"/>
      <c r="AC1696" s="1035"/>
      <c r="AD1696" s="1035"/>
      <c r="AE1696" s="1035"/>
      <c r="AF1696" s="1035"/>
      <c r="AG1696" s="1035"/>
      <c r="AH1696" s="1035"/>
      <c r="AN1696" s="1035"/>
      <c r="AV1696" s="1035"/>
      <c r="BD1696" s="1035"/>
      <c r="BS1696" s="1064"/>
      <c r="BT1696" s="1035"/>
      <c r="CG1696" s="612"/>
      <c r="CI1696" s="1035"/>
      <c r="DB1696" s="1035"/>
      <c r="DC1696" s="1035"/>
      <c r="DG1696" s="1035"/>
      <c r="DH1696" s="1035"/>
      <c r="DI1696" s="1035"/>
      <c r="DJ1696" s="1035"/>
      <c r="DK1696" s="1035"/>
      <c r="DL1696" s="1035"/>
    </row>
    <row r="1697" spans="27:116">
      <c r="AA1697" s="1035"/>
      <c r="AB1697" s="1035"/>
      <c r="AC1697" s="1035"/>
      <c r="AD1697" s="1035"/>
      <c r="AE1697" s="1035"/>
      <c r="AF1697" s="1035"/>
      <c r="AG1697" s="1035"/>
      <c r="AH1697" s="1035"/>
      <c r="AN1697" s="1035"/>
      <c r="AV1697" s="1035"/>
      <c r="BD1697" s="1035"/>
      <c r="BS1697" s="1064"/>
      <c r="BT1697" s="1035"/>
      <c r="CG1697" s="612"/>
      <c r="CI1697" s="1035"/>
      <c r="DB1697" s="1035"/>
      <c r="DC1697" s="1035"/>
      <c r="DG1697" s="1035"/>
      <c r="DH1697" s="1035"/>
      <c r="DI1697" s="1035"/>
      <c r="DJ1697" s="1035"/>
      <c r="DK1697" s="1035"/>
      <c r="DL1697" s="1035"/>
    </row>
    <row r="1698" spans="27:116">
      <c r="AA1698" s="1035"/>
      <c r="AB1698" s="1035"/>
      <c r="AC1698" s="1035"/>
      <c r="AD1698" s="1035"/>
      <c r="AE1698" s="1035"/>
      <c r="AF1698" s="1035"/>
      <c r="AG1698" s="1035"/>
      <c r="AH1698" s="1035"/>
      <c r="AN1698" s="1035"/>
      <c r="AV1698" s="1035"/>
      <c r="BD1698" s="1035"/>
      <c r="BS1698" s="1064"/>
      <c r="BT1698" s="1035"/>
      <c r="CG1698" s="612"/>
      <c r="CI1698" s="1035"/>
      <c r="DB1698" s="1035"/>
      <c r="DC1698" s="1035"/>
      <c r="DG1698" s="1035"/>
      <c r="DH1698" s="1035"/>
      <c r="DI1698" s="1035"/>
      <c r="DJ1698" s="1035"/>
      <c r="DK1698" s="1035"/>
      <c r="DL1698" s="1035"/>
    </row>
    <row r="1699" spans="27:116">
      <c r="AA1699" s="1035"/>
      <c r="AB1699" s="1035"/>
      <c r="AC1699" s="1035"/>
      <c r="AD1699" s="1035"/>
      <c r="AE1699" s="1035"/>
      <c r="AF1699" s="1035"/>
      <c r="AG1699" s="1035"/>
      <c r="AH1699" s="1035"/>
      <c r="AN1699" s="1035"/>
      <c r="AV1699" s="1035"/>
      <c r="BD1699" s="1035"/>
      <c r="BS1699" s="1064"/>
      <c r="BT1699" s="1035"/>
      <c r="CG1699" s="612"/>
      <c r="CI1699" s="1035"/>
      <c r="DB1699" s="1035"/>
      <c r="DC1699" s="1035"/>
      <c r="DG1699" s="1035"/>
      <c r="DH1699" s="1035"/>
      <c r="DI1699" s="1035"/>
      <c r="DJ1699" s="1035"/>
      <c r="DK1699" s="1035"/>
      <c r="DL1699" s="1035"/>
    </row>
    <row r="1700" spans="27:116">
      <c r="AA1700" s="1035"/>
      <c r="AB1700" s="1035"/>
      <c r="AC1700" s="1035"/>
      <c r="AD1700" s="1035"/>
      <c r="AE1700" s="1035"/>
      <c r="AF1700" s="1035"/>
      <c r="AG1700" s="1035"/>
      <c r="AH1700" s="1035"/>
      <c r="AN1700" s="1035"/>
      <c r="AV1700" s="1035"/>
      <c r="BD1700" s="1035"/>
      <c r="BS1700" s="1064"/>
      <c r="BT1700" s="1035"/>
      <c r="CG1700" s="612"/>
      <c r="CI1700" s="1035"/>
      <c r="DB1700" s="1035"/>
      <c r="DC1700" s="1035"/>
      <c r="DG1700" s="1035"/>
      <c r="DH1700" s="1035"/>
      <c r="DI1700" s="1035"/>
      <c r="DJ1700" s="1035"/>
      <c r="DK1700" s="1035"/>
      <c r="DL1700" s="1035"/>
    </row>
    <row r="1701" spans="27:116">
      <c r="AA1701" s="1035"/>
      <c r="AB1701" s="1035"/>
      <c r="AC1701" s="1035"/>
      <c r="AD1701" s="1035"/>
      <c r="AE1701" s="1035"/>
      <c r="AF1701" s="1035"/>
      <c r="AG1701" s="1035"/>
      <c r="AH1701" s="1035"/>
      <c r="AN1701" s="1035"/>
      <c r="AV1701" s="1035"/>
      <c r="BD1701" s="1035"/>
      <c r="BS1701" s="1064"/>
      <c r="BT1701" s="1035"/>
      <c r="CG1701" s="612"/>
      <c r="CI1701" s="1035"/>
      <c r="DB1701" s="1035"/>
      <c r="DC1701" s="1035"/>
      <c r="DG1701" s="1035"/>
      <c r="DH1701" s="1035"/>
      <c r="DI1701" s="1035"/>
      <c r="DJ1701" s="1035"/>
      <c r="DK1701" s="1035"/>
      <c r="DL1701" s="1035"/>
    </row>
    <row r="1702" spans="27:116">
      <c r="AA1702" s="1035"/>
      <c r="AB1702" s="1035"/>
      <c r="AC1702" s="1035"/>
      <c r="AD1702" s="1035"/>
      <c r="AE1702" s="1035"/>
      <c r="AF1702" s="1035"/>
      <c r="AG1702" s="1035"/>
      <c r="AH1702" s="1035"/>
      <c r="AN1702" s="1035"/>
      <c r="AV1702" s="1035"/>
      <c r="BD1702" s="1035"/>
      <c r="BS1702" s="1064"/>
      <c r="BT1702" s="1035"/>
      <c r="CG1702" s="612"/>
      <c r="CI1702" s="1035"/>
      <c r="DB1702" s="1035"/>
      <c r="DC1702" s="1035"/>
      <c r="DG1702" s="1035"/>
      <c r="DH1702" s="1035"/>
      <c r="DI1702" s="1035"/>
      <c r="DJ1702" s="1035"/>
      <c r="DK1702" s="1035"/>
      <c r="DL1702" s="1035"/>
    </row>
    <row r="1703" spans="27:116">
      <c r="AA1703" s="1035"/>
      <c r="AB1703" s="1035"/>
      <c r="AC1703" s="1035"/>
      <c r="AD1703" s="1035"/>
      <c r="AE1703" s="1035"/>
      <c r="AF1703" s="1035"/>
      <c r="AG1703" s="1035"/>
      <c r="AH1703" s="1035"/>
      <c r="AN1703" s="1035"/>
      <c r="AV1703" s="1035"/>
      <c r="BD1703" s="1035"/>
      <c r="BS1703" s="1064"/>
      <c r="BT1703" s="1035"/>
      <c r="CG1703" s="612"/>
      <c r="CI1703" s="1035"/>
      <c r="DB1703" s="1035"/>
      <c r="DC1703" s="1035"/>
      <c r="DG1703" s="1035"/>
      <c r="DH1703" s="1035"/>
      <c r="DI1703" s="1035"/>
      <c r="DJ1703" s="1035"/>
      <c r="DK1703" s="1035"/>
      <c r="DL1703" s="1035"/>
    </row>
    <row r="1704" spans="27:116">
      <c r="AA1704" s="1035"/>
      <c r="AB1704" s="1035"/>
      <c r="AC1704" s="1035"/>
      <c r="AD1704" s="1035"/>
      <c r="AE1704" s="1035"/>
      <c r="AF1704" s="1035"/>
      <c r="AG1704" s="1035"/>
      <c r="AH1704" s="1035"/>
      <c r="AN1704" s="1035"/>
      <c r="AV1704" s="1035"/>
      <c r="BD1704" s="1035"/>
      <c r="BS1704" s="1064"/>
      <c r="BT1704" s="1035"/>
      <c r="CG1704" s="612"/>
      <c r="CI1704" s="1035"/>
      <c r="DB1704" s="1035"/>
      <c r="DC1704" s="1035"/>
      <c r="DG1704" s="1035"/>
      <c r="DH1704" s="1035"/>
      <c r="DI1704" s="1035"/>
      <c r="DJ1704" s="1035"/>
      <c r="DK1704" s="1035"/>
      <c r="DL1704" s="1035"/>
    </row>
    <row r="1705" spans="27:116">
      <c r="AA1705" s="1035"/>
      <c r="AB1705" s="1035"/>
      <c r="AC1705" s="1035"/>
      <c r="AD1705" s="1035"/>
      <c r="AE1705" s="1035"/>
      <c r="AF1705" s="1035"/>
      <c r="AG1705" s="1035"/>
      <c r="AH1705" s="1035"/>
      <c r="AN1705" s="1035"/>
      <c r="AV1705" s="1035"/>
      <c r="BD1705" s="1035"/>
      <c r="BS1705" s="1064"/>
      <c r="BT1705" s="1035"/>
      <c r="CG1705" s="612"/>
      <c r="CI1705" s="1035"/>
      <c r="DB1705" s="1035"/>
      <c r="DC1705" s="1035"/>
      <c r="DG1705" s="1035"/>
      <c r="DH1705" s="1035"/>
      <c r="DI1705" s="1035"/>
      <c r="DJ1705" s="1035"/>
      <c r="DK1705" s="1035"/>
      <c r="DL1705" s="1035"/>
    </row>
    <row r="1706" spans="27:116">
      <c r="AA1706" s="1035"/>
      <c r="AB1706" s="1035"/>
      <c r="AC1706" s="1035"/>
      <c r="AD1706" s="1035"/>
      <c r="AE1706" s="1035"/>
      <c r="AF1706" s="1035"/>
      <c r="AG1706" s="1035"/>
      <c r="AH1706" s="1035"/>
      <c r="AN1706" s="1035"/>
      <c r="AV1706" s="1035"/>
      <c r="BD1706" s="1035"/>
      <c r="BS1706" s="1064"/>
      <c r="BT1706" s="1035"/>
      <c r="CG1706" s="612"/>
      <c r="CI1706" s="1035"/>
      <c r="DB1706" s="1035"/>
      <c r="DC1706" s="1035"/>
      <c r="DG1706" s="1035"/>
      <c r="DH1706" s="1035"/>
      <c r="DI1706" s="1035"/>
      <c r="DJ1706" s="1035"/>
      <c r="DK1706" s="1035"/>
      <c r="DL1706" s="1035"/>
    </row>
    <row r="1707" spans="27:116">
      <c r="AA1707" s="1035"/>
      <c r="AB1707" s="1035"/>
      <c r="AC1707" s="1035"/>
      <c r="AD1707" s="1035"/>
      <c r="AE1707" s="1035"/>
      <c r="AF1707" s="1035"/>
      <c r="AG1707" s="1035"/>
      <c r="AH1707" s="1035"/>
      <c r="AN1707" s="1035"/>
      <c r="AV1707" s="1035"/>
      <c r="BD1707" s="1035"/>
      <c r="BS1707" s="1064"/>
      <c r="BT1707" s="1035"/>
      <c r="CG1707" s="612"/>
      <c r="CI1707" s="1035"/>
      <c r="DB1707" s="1035"/>
      <c r="DC1707" s="1035"/>
      <c r="DG1707" s="1035"/>
      <c r="DH1707" s="1035"/>
      <c r="DI1707" s="1035"/>
      <c r="DJ1707" s="1035"/>
      <c r="DK1707" s="1035"/>
      <c r="DL1707" s="1035"/>
    </row>
    <row r="1708" spans="27:116">
      <c r="AA1708" s="1035"/>
      <c r="AB1708" s="1035"/>
      <c r="AC1708" s="1035"/>
      <c r="AD1708" s="1035"/>
      <c r="AE1708" s="1035"/>
      <c r="AF1708" s="1035"/>
      <c r="AG1708" s="1035"/>
      <c r="AH1708" s="1035"/>
      <c r="AN1708" s="1035"/>
      <c r="AV1708" s="1035"/>
      <c r="BD1708" s="1035"/>
      <c r="BS1708" s="1064"/>
      <c r="BT1708" s="1035"/>
      <c r="CG1708" s="612"/>
      <c r="CI1708" s="1035"/>
      <c r="DB1708" s="1035"/>
      <c r="DC1708" s="1035"/>
      <c r="DG1708" s="1035"/>
      <c r="DH1708" s="1035"/>
      <c r="DI1708" s="1035"/>
      <c r="DJ1708" s="1035"/>
      <c r="DK1708" s="1035"/>
      <c r="DL1708" s="1035"/>
    </row>
    <row r="1709" spans="27:116">
      <c r="AA1709" s="1035"/>
      <c r="AB1709" s="1035"/>
      <c r="AC1709" s="1035"/>
      <c r="AD1709" s="1035"/>
      <c r="AE1709" s="1035"/>
      <c r="AF1709" s="1035"/>
      <c r="AG1709" s="1035"/>
      <c r="AH1709" s="1035"/>
      <c r="AN1709" s="1035"/>
      <c r="AV1709" s="1035"/>
      <c r="BD1709" s="1035"/>
      <c r="BS1709" s="1064"/>
      <c r="BT1709" s="1035"/>
      <c r="CG1709" s="612"/>
      <c r="CI1709" s="1035"/>
      <c r="DB1709" s="1035"/>
      <c r="DC1709" s="1035"/>
      <c r="DG1709" s="1035"/>
      <c r="DH1709" s="1035"/>
      <c r="DI1709" s="1035"/>
      <c r="DJ1709" s="1035"/>
      <c r="DK1709" s="1035"/>
      <c r="DL1709" s="1035"/>
    </row>
    <row r="1710" spans="27:116">
      <c r="AA1710" s="1035"/>
      <c r="AB1710" s="1035"/>
      <c r="AC1710" s="1035"/>
      <c r="AD1710" s="1035"/>
      <c r="AE1710" s="1035"/>
      <c r="AF1710" s="1035"/>
      <c r="AG1710" s="1035"/>
      <c r="AH1710" s="1035"/>
      <c r="AN1710" s="1035"/>
      <c r="AV1710" s="1035"/>
      <c r="BD1710" s="1035"/>
      <c r="BS1710" s="1064"/>
      <c r="BT1710" s="1035"/>
      <c r="CG1710" s="612"/>
      <c r="CI1710" s="1035"/>
      <c r="DB1710" s="1035"/>
      <c r="DC1710" s="1035"/>
      <c r="DG1710" s="1035"/>
      <c r="DH1710" s="1035"/>
      <c r="DI1710" s="1035"/>
      <c r="DJ1710" s="1035"/>
      <c r="DK1710" s="1035"/>
      <c r="DL1710" s="1035"/>
    </row>
    <row r="1711" spans="27:116">
      <c r="AA1711" s="1035"/>
      <c r="AB1711" s="1035"/>
      <c r="AC1711" s="1035"/>
      <c r="AD1711" s="1035"/>
      <c r="AE1711" s="1035"/>
      <c r="AF1711" s="1035"/>
      <c r="AG1711" s="1035"/>
      <c r="AH1711" s="1035"/>
      <c r="AN1711" s="1035"/>
      <c r="AV1711" s="1035"/>
      <c r="BD1711" s="1035"/>
      <c r="BS1711" s="1064"/>
      <c r="BT1711" s="1035"/>
      <c r="CG1711" s="612"/>
      <c r="CI1711" s="1035"/>
      <c r="DB1711" s="1035"/>
      <c r="DC1711" s="1035"/>
      <c r="DG1711" s="1035"/>
      <c r="DH1711" s="1035"/>
      <c r="DI1711" s="1035"/>
      <c r="DJ1711" s="1035"/>
      <c r="DK1711" s="1035"/>
      <c r="DL1711" s="1035"/>
    </row>
    <row r="1712" spans="27:116">
      <c r="AA1712" s="1035"/>
      <c r="AB1712" s="1035"/>
      <c r="AC1712" s="1035"/>
      <c r="AD1712" s="1035"/>
      <c r="AE1712" s="1035"/>
      <c r="AF1712" s="1035"/>
      <c r="AG1712" s="1035"/>
      <c r="AH1712" s="1035"/>
      <c r="AN1712" s="1035"/>
      <c r="AV1712" s="1035"/>
      <c r="BD1712" s="1035"/>
      <c r="BS1712" s="1064"/>
      <c r="BT1712" s="1035"/>
      <c r="CG1712" s="612"/>
      <c r="CI1712" s="1035"/>
      <c r="DB1712" s="1035"/>
      <c r="DC1712" s="1035"/>
      <c r="DG1712" s="1035"/>
      <c r="DH1712" s="1035"/>
      <c r="DI1712" s="1035"/>
      <c r="DJ1712" s="1035"/>
      <c r="DK1712" s="1035"/>
      <c r="DL1712" s="1035"/>
    </row>
    <row r="1713" spans="27:116">
      <c r="AA1713" s="1035"/>
      <c r="AB1713" s="1035"/>
      <c r="AC1713" s="1035"/>
      <c r="AD1713" s="1035"/>
      <c r="AE1713" s="1035"/>
      <c r="AF1713" s="1035"/>
      <c r="AG1713" s="1035"/>
      <c r="AH1713" s="1035"/>
      <c r="AN1713" s="1035"/>
      <c r="AV1713" s="1035"/>
      <c r="BD1713" s="1035"/>
      <c r="BS1713" s="1064"/>
      <c r="BT1713" s="1035"/>
      <c r="CG1713" s="612"/>
      <c r="CI1713" s="1035"/>
      <c r="DB1713" s="1035"/>
      <c r="DC1713" s="1035"/>
      <c r="DG1713" s="1035"/>
      <c r="DH1713" s="1035"/>
      <c r="DI1713" s="1035"/>
      <c r="DJ1713" s="1035"/>
      <c r="DK1713" s="1035"/>
      <c r="DL1713" s="1035"/>
    </row>
    <row r="1714" spans="27:116">
      <c r="AA1714" s="1035"/>
      <c r="AB1714" s="1035"/>
      <c r="AC1714" s="1035"/>
      <c r="AD1714" s="1035"/>
      <c r="AE1714" s="1035"/>
      <c r="AF1714" s="1035"/>
      <c r="AG1714" s="1035"/>
      <c r="AH1714" s="1035"/>
      <c r="AN1714" s="1035"/>
      <c r="AV1714" s="1035"/>
      <c r="BD1714" s="1035"/>
      <c r="BS1714" s="1064"/>
      <c r="BT1714" s="1035"/>
      <c r="CG1714" s="612"/>
      <c r="CI1714" s="1035"/>
      <c r="DB1714" s="1035"/>
      <c r="DC1714" s="1035"/>
      <c r="DG1714" s="1035"/>
      <c r="DH1714" s="1035"/>
      <c r="DI1714" s="1035"/>
      <c r="DJ1714" s="1035"/>
      <c r="DK1714" s="1035"/>
      <c r="DL1714" s="1035"/>
    </row>
    <row r="1715" spans="27:116">
      <c r="AA1715" s="1035"/>
      <c r="AB1715" s="1035"/>
      <c r="AC1715" s="1035"/>
      <c r="AD1715" s="1035"/>
      <c r="AE1715" s="1035"/>
      <c r="AF1715" s="1035"/>
      <c r="AG1715" s="1035"/>
      <c r="AH1715" s="1035"/>
      <c r="AN1715" s="1035"/>
      <c r="AV1715" s="1035"/>
      <c r="BD1715" s="1035"/>
      <c r="BS1715" s="1064"/>
      <c r="BT1715" s="1035"/>
      <c r="CG1715" s="612"/>
      <c r="CI1715" s="1035"/>
      <c r="DB1715" s="1035"/>
      <c r="DC1715" s="1035"/>
      <c r="DG1715" s="1035"/>
      <c r="DH1715" s="1035"/>
      <c r="DI1715" s="1035"/>
      <c r="DJ1715" s="1035"/>
      <c r="DK1715" s="1035"/>
      <c r="DL1715" s="1035"/>
    </row>
    <row r="1716" spans="27:116">
      <c r="AA1716" s="1035"/>
      <c r="AB1716" s="1035"/>
      <c r="AC1716" s="1035"/>
      <c r="AD1716" s="1035"/>
      <c r="AE1716" s="1035"/>
      <c r="AF1716" s="1035"/>
      <c r="AG1716" s="1035"/>
      <c r="AH1716" s="1035"/>
      <c r="AN1716" s="1035"/>
      <c r="AV1716" s="1035"/>
      <c r="BD1716" s="1035"/>
      <c r="BS1716" s="1064"/>
      <c r="BT1716" s="1035"/>
      <c r="CG1716" s="612"/>
      <c r="CI1716" s="1035"/>
      <c r="DB1716" s="1035"/>
      <c r="DC1716" s="1035"/>
      <c r="DG1716" s="1035"/>
      <c r="DH1716" s="1035"/>
      <c r="DI1716" s="1035"/>
      <c r="DJ1716" s="1035"/>
      <c r="DK1716" s="1035"/>
      <c r="DL1716" s="1035"/>
    </row>
    <row r="1717" spans="27:116">
      <c r="AA1717" s="1035"/>
      <c r="AB1717" s="1035"/>
      <c r="AC1717" s="1035"/>
      <c r="AD1717" s="1035"/>
      <c r="AE1717" s="1035"/>
      <c r="AF1717" s="1035"/>
      <c r="AG1717" s="1035"/>
      <c r="AH1717" s="1035"/>
      <c r="AN1717" s="1035"/>
      <c r="AV1717" s="1035"/>
      <c r="BD1717" s="1035"/>
      <c r="BS1717" s="1064"/>
      <c r="BT1717" s="1035"/>
      <c r="CG1717" s="612"/>
      <c r="CI1717" s="1035"/>
      <c r="DB1717" s="1035"/>
      <c r="DC1717" s="1035"/>
      <c r="DG1717" s="1035"/>
      <c r="DH1717" s="1035"/>
      <c r="DI1717" s="1035"/>
      <c r="DJ1717" s="1035"/>
      <c r="DK1717" s="1035"/>
      <c r="DL1717" s="1035"/>
    </row>
    <row r="1718" spans="27:116">
      <c r="AA1718" s="1035"/>
      <c r="AB1718" s="1035"/>
      <c r="AC1718" s="1035"/>
      <c r="AD1718" s="1035"/>
      <c r="AE1718" s="1035"/>
      <c r="AF1718" s="1035"/>
      <c r="AG1718" s="1035"/>
      <c r="AH1718" s="1035"/>
      <c r="AN1718" s="1035"/>
      <c r="AV1718" s="1035"/>
      <c r="BD1718" s="1035"/>
      <c r="BS1718" s="1064"/>
      <c r="BT1718" s="1035"/>
      <c r="CG1718" s="612"/>
      <c r="CI1718" s="1035"/>
      <c r="DB1718" s="1035"/>
      <c r="DC1718" s="1035"/>
      <c r="DG1718" s="1035"/>
      <c r="DH1718" s="1035"/>
      <c r="DI1718" s="1035"/>
      <c r="DJ1718" s="1035"/>
      <c r="DK1718" s="1035"/>
      <c r="DL1718" s="1035"/>
    </row>
    <row r="1719" spans="27:116">
      <c r="AA1719" s="1035"/>
      <c r="AB1719" s="1035"/>
      <c r="AC1719" s="1035"/>
      <c r="AD1719" s="1035"/>
      <c r="AE1719" s="1035"/>
      <c r="AF1719" s="1035"/>
      <c r="AG1719" s="1035"/>
      <c r="AH1719" s="1035"/>
      <c r="AN1719" s="1035"/>
      <c r="AV1719" s="1035"/>
      <c r="BD1719" s="1035"/>
      <c r="BS1719" s="1064"/>
      <c r="BT1719" s="1035"/>
      <c r="CG1719" s="612"/>
      <c r="CI1719" s="1035"/>
      <c r="DB1719" s="1035"/>
      <c r="DC1719" s="1035"/>
      <c r="DG1719" s="1035"/>
      <c r="DH1719" s="1035"/>
      <c r="DI1719" s="1035"/>
      <c r="DJ1719" s="1035"/>
      <c r="DK1719" s="1035"/>
      <c r="DL1719" s="1035"/>
    </row>
    <row r="1720" spans="27:116">
      <c r="AA1720" s="1035"/>
      <c r="AB1720" s="1035"/>
      <c r="AC1720" s="1035"/>
      <c r="AD1720" s="1035"/>
      <c r="AE1720" s="1035"/>
      <c r="AF1720" s="1035"/>
      <c r="AG1720" s="1035"/>
      <c r="AH1720" s="1035"/>
      <c r="AN1720" s="1035"/>
      <c r="AV1720" s="1035"/>
      <c r="BD1720" s="1035"/>
      <c r="BS1720" s="1064"/>
      <c r="BT1720" s="1035"/>
      <c r="CG1720" s="612"/>
      <c r="CI1720" s="1035"/>
      <c r="DB1720" s="1035"/>
      <c r="DC1720" s="1035"/>
      <c r="DG1720" s="1035"/>
      <c r="DH1720" s="1035"/>
      <c r="DI1720" s="1035"/>
      <c r="DJ1720" s="1035"/>
      <c r="DK1720" s="1035"/>
      <c r="DL1720" s="1035"/>
    </row>
    <row r="1721" spans="27:116">
      <c r="AA1721" s="1035"/>
      <c r="AB1721" s="1035"/>
      <c r="AC1721" s="1035"/>
      <c r="AD1721" s="1035"/>
      <c r="AE1721" s="1035"/>
      <c r="AF1721" s="1035"/>
      <c r="AG1721" s="1035"/>
      <c r="AH1721" s="1035"/>
      <c r="AN1721" s="1035"/>
      <c r="AV1721" s="1035"/>
      <c r="BD1721" s="1035"/>
      <c r="BS1721" s="1064"/>
      <c r="BT1721" s="1035"/>
      <c r="CG1721" s="612"/>
      <c r="CI1721" s="1035"/>
      <c r="DB1721" s="1035"/>
      <c r="DC1721" s="1035"/>
      <c r="DG1721" s="1035"/>
      <c r="DH1721" s="1035"/>
      <c r="DI1721" s="1035"/>
      <c r="DJ1721" s="1035"/>
      <c r="DK1721" s="1035"/>
      <c r="DL1721" s="1035"/>
    </row>
    <row r="1722" spans="27:116">
      <c r="AA1722" s="1035"/>
      <c r="AB1722" s="1035"/>
      <c r="AC1722" s="1035"/>
      <c r="AD1722" s="1035"/>
      <c r="AE1722" s="1035"/>
      <c r="AF1722" s="1035"/>
      <c r="AG1722" s="1035"/>
      <c r="AH1722" s="1035"/>
      <c r="AN1722" s="1035"/>
      <c r="AV1722" s="1035"/>
      <c r="BD1722" s="1035"/>
      <c r="BS1722" s="1064"/>
      <c r="BT1722" s="1035"/>
      <c r="CG1722" s="612"/>
      <c r="CI1722" s="1035"/>
      <c r="DB1722" s="1035"/>
      <c r="DC1722" s="1035"/>
      <c r="DG1722" s="1035"/>
      <c r="DH1722" s="1035"/>
      <c r="DI1722" s="1035"/>
      <c r="DJ1722" s="1035"/>
      <c r="DK1722" s="1035"/>
      <c r="DL1722" s="1035"/>
    </row>
    <row r="1723" spans="27:116">
      <c r="AA1723" s="1035"/>
      <c r="AB1723" s="1035"/>
      <c r="AC1723" s="1035"/>
      <c r="AD1723" s="1035"/>
      <c r="AE1723" s="1035"/>
      <c r="AF1723" s="1035"/>
      <c r="AG1723" s="1035"/>
      <c r="AH1723" s="1035"/>
      <c r="AN1723" s="1035"/>
      <c r="AV1723" s="1035"/>
      <c r="BD1723" s="1035"/>
      <c r="BS1723" s="1064"/>
      <c r="BT1723" s="1035"/>
      <c r="CG1723" s="612"/>
      <c r="CI1723" s="1035"/>
      <c r="DB1723" s="1035"/>
      <c r="DC1723" s="1035"/>
      <c r="DG1723" s="1035"/>
      <c r="DH1723" s="1035"/>
      <c r="DI1723" s="1035"/>
      <c r="DJ1723" s="1035"/>
      <c r="DK1723" s="1035"/>
      <c r="DL1723" s="1035"/>
    </row>
    <row r="1724" spans="27:116">
      <c r="AA1724" s="1035"/>
      <c r="AB1724" s="1035"/>
      <c r="AC1724" s="1035"/>
      <c r="AD1724" s="1035"/>
      <c r="AE1724" s="1035"/>
      <c r="AF1724" s="1035"/>
      <c r="AG1724" s="1035"/>
      <c r="AH1724" s="1035"/>
      <c r="AN1724" s="1035"/>
      <c r="AV1724" s="1035"/>
      <c r="BD1724" s="1035"/>
      <c r="BS1724" s="1064"/>
      <c r="BT1724" s="1035"/>
      <c r="CG1724" s="612"/>
      <c r="CI1724" s="1035"/>
      <c r="DB1724" s="1035"/>
      <c r="DC1724" s="1035"/>
      <c r="DG1724" s="1035"/>
      <c r="DH1724" s="1035"/>
      <c r="DI1724" s="1035"/>
      <c r="DJ1724" s="1035"/>
      <c r="DK1724" s="1035"/>
      <c r="DL1724" s="1035"/>
    </row>
    <row r="1725" spans="27:116">
      <c r="AA1725" s="1035"/>
      <c r="AB1725" s="1035"/>
      <c r="AC1725" s="1035"/>
      <c r="AD1725" s="1035"/>
      <c r="AE1725" s="1035"/>
      <c r="AF1725" s="1035"/>
      <c r="AG1725" s="1035"/>
      <c r="AH1725" s="1035"/>
      <c r="AN1725" s="1035"/>
      <c r="AV1725" s="1035"/>
      <c r="BD1725" s="1035"/>
      <c r="BS1725" s="1064"/>
      <c r="BT1725" s="1035"/>
      <c r="CG1725" s="612"/>
      <c r="CI1725" s="1035"/>
      <c r="DB1725" s="1035"/>
      <c r="DC1725" s="1035"/>
      <c r="DG1725" s="1035"/>
      <c r="DH1725" s="1035"/>
      <c r="DI1725" s="1035"/>
      <c r="DJ1725" s="1035"/>
      <c r="DK1725" s="1035"/>
      <c r="DL1725" s="1035"/>
    </row>
    <row r="1726" spans="27:116">
      <c r="AA1726" s="1035"/>
      <c r="AB1726" s="1035"/>
      <c r="AC1726" s="1035"/>
      <c r="AD1726" s="1035"/>
      <c r="AE1726" s="1035"/>
      <c r="AF1726" s="1035"/>
      <c r="AG1726" s="1035"/>
      <c r="AH1726" s="1035"/>
      <c r="AN1726" s="1035"/>
      <c r="AV1726" s="1035"/>
      <c r="BD1726" s="1035"/>
      <c r="BS1726" s="1064"/>
      <c r="BT1726" s="1035"/>
      <c r="CG1726" s="612"/>
      <c r="CI1726" s="1035"/>
      <c r="DB1726" s="1035"/>
      <c r="DC1726" s="1035"/>
      <c r="DG1726" s="1035"/>
      <c r="DH1726" s="1035"/>
      <c r="DI1726" s="1035"/>
      <c r="DJ1726" s="1035"/>
      <c r="DK1726" s="1035"/>
      <c r="DL1726" s="1035"/>
    </row>
    <row r="1727" spans="27:116">
      <c r="AA1727" s="1035"/>
      <c r="AB1727" s="1035"/>
      <c r="AC1727" s="1035"/>
      <c r="AD1727" s="1035"/>
      <c r="AE1727" s="1035"/>
      <c r="AF1727" s="1035"/>
      <c r="AG1727" s="1035"/>
      <c r="AH1727" s="1035"/>
      <c r="AN1727" s="1035"/>
      <c r="AV1727" s="1035"/>
      <c r="BD1727" s="1035"/>
      <c r="BS1727" s="1064"/>
      <c r="BT1727" s="1035"/>
      <c r="CG1727" s="612"/>
      <c r="CI1727" s="1035"/>
      <c r="DB1727" s="1035"/>
      <c r="DC1727" s="1035"/>
      <c r="DG1727" s="1035"/>
      <c r="DH1727" s="1035"/>
      <c r="DI1727" s="1035"/>
      <c r="DJ1727" s="1035"/>
      <c r="DK1727" s="1035"/>
      <c r="DL1727" s="1035"/>
    </row>
    <row r="1728" spans="27:116">
      <c r="AA1728" s="1035"/>
      <c r="AB1728" s="1035"/>
      <c r="AC1728" s="1035"/>
      <c r="AD1728" s="1035"/>
      <c r="AE1728" s="1035"/>
      <c r="AF1728" s="1035"/>
      <c r="AG1728" s="1035"/>
      <c r="AH1728" s="1035"/>
      <c r="AN1728" s="1035"/>
      <c r="AV1728" s="1035"/>
      <c r="BD1728" s="1035"/>
      <c r="BS1728" s="1064"/>
      <c r="BT1728" s="1035"/>
      <c r="CG1728" s="612"/>
      <c r="CI1728" s="1035"/>
      <c r="DB1728" s="1035"/>
      <c r="DC1728" s="1035"/>
      <c r="DG1728" s="1035"/>
      <c r="DH1728" s="1035"/>
      <c r="DI1728" s="1035"/>
      <c r="DJ1728" s="1035"/>
      <c r="DK1728" s="1035"/>
      <c r="DL1728" s="1035"/>
    </row>
    <row r="1729" spans="27:116">
      <c r="AA1729" s="1035"/>
      <c r="AB1729" s="1035"/>
      <c r="AC1729" s="1035"/>
      <c r="AD1729" s="1035"/>
      <c r="AE1729" s="1035"/>
      <c r="AF1729" s="1035"/>
      <c r="AG1729" s="1035"/>
      <c r="AH1729" s="1035"/>
      <c r="AN1729" s="1035"/>
      <c r="AV1729" s="1035"/>
      <c r="BD1729" s="1035"/>
      <c r="BS1729" s="1064"/>
      <c r="BT1729" s="1035"/>
      <c r="CG1729" s="612"/>
      <c r="CI1729" s="1035"/>
      <c r="DB1729" s="1035"/>
      <c r="DC1729" s="1035"/>
      <c r="DG1729" s="1035"/>
      <c r="DH1729" s="1035"/>
      <c r="DI1729" s="1035"/>
      <c r="DJ1729" s="1035"/>
      <c r="DK1729" s="1035"/>
      <c r="DL1729" s="1035"/>
    </row>
    <row r="1730" spans="27:116">
      <c r="AA1730" s="1035"/>
      <c r="AB1730" s="1035"/>
      <c r="AC1730" s="1035"/>
      <c r="AD1730" s="1035"/>
      <c r="AE1730" s="1035"/>
      <c r="AF1730" s="1035"/>
      <c r="AG1730" s="1035"/>
      <c r="AH1730" s="1035"/>
      <c r="AN1730" s="1035"/>
      <c r="AV1730" s="1035"/>
      <c r="BD1730" s="1035"/>
      <c r="BS1730" s="1064"/>
      <c r="BT1730" s="1035"/>
      <c r="CG1730" s="612"/>
      <c r="CI1730" s="1035"/>
      <c r="DB1730" s="1035"/>
      <c r="DC1730" s="1035"/>
      <c r="DG1730" s="1035"/>
      <c r="DH1730" s="1035"/>
      <c r="DI1730" s="1035"/>
      <c r="DJ1730" s="1035"/>
      <c r="DK1730" s="1035"/>
      <c r="DL1730" s="1035"/>
    </row>
    <row r="1731" spans="27:116">
      <c r="AA1731" s="1035"/>
      <c r="AB1731" s="1035"/>
      <c r="AC1731" s="1035"/>
      <c r="AD1731" s="1035"/>
      <c r="AE1731" s="1035"/>
      <c r="AF1731" s="1035"/>
      <c r="AG1731" s="1035"/>
      <c r="AH1731" s="1035"/>
      <c r="AN1731" s="1035"/>
      <c r="AV1731" s="1035"/>
      <c r="BD1731" s="1035"/>
      <c r="BS1731" s="1064"/>
      <c r="BT1731" s="1035"/>
      <c r="CG1731" s="612"/>
      <c r="CI1731" s="1035"/>
      <c r="DB1731" s="1035"/>
      <c r="DC1731" s="1035"/>
      <c r="DG1731" s="1035"/>
      <c r="DH1731" s="1035"/>
      <c r="DI1731" s="1035"/>
      <c r="DJ1731" s="1035"/>
      <c r="DK1731" s="1035"/>
      <c r="DL1731" s="1035"/>
    </row>
    <row r="1732" spans="27:116">
      <c r="AA1732" s="1035"/>
      <c r="AB1732" s="1035"/>
      <c r="AC1732" s="1035"/>
      <c r="AD1732" s="1035"/>
      <c r="AE1732" s="1035"/>
      <c r="AF1732" s="1035"/>
      <c r="AG1732" s="1035"/>
      <c r="AH1732" s="1035"/>
      <c r="AN1732" s="1035"/>
      <c r="AV1732" s="1035"/>
      <c r="BD1732" s="1035"/>
      <c r="BS1732" s="1064"/>
      <c r="BT1732" s="1035"/>
      <c r="CG1732" s="612"/>
      <c r="CI1732" s="1035"/>
      <c r="DB1732" s="1035"/>
      <c r="DC1732" s="1035"/>
      <c r="DG1732" s="1035"/>
      <c r="DH1732" s="1035"/>
      <c r="DI1732" s="1035"/>
      <c r="DJ1732" s="1035"/>
      <c r="DK1732" s="1035"/>
      <c r="DL1732" s="1035"/>
    </row>
    <row r="1733" spans="27:116">
      <c r="AA1733" s="1035"/>
      <c r="AB1733" s="1035"/>
      <c r="AC1733" s="1035"/>
      <c r="AD1733" s="1035"/>
      <c r="AE1733" s="1035"/>
      <c r="AF1733" s="1035"/>
      <c r="AG1733" s="1035"/>
      <c r="AH1733" s="1035"/>
      <c r="AN1733" s="1035"/>
      <c r="AV1733" s="1035"/>
      <c r="BD1733" s="1035"/>
      <c r="BS1733" s="1064"/>
      <c r="BT1733" s="1035"/>
      <c r="CG1733" s="612"/>
      <c r="CI1733" s="1035"/>
      <c r="DB1733" s="1035"/>
      <c r="DC1733" s="1035"/>
      <c r="DG1733" s="1035"/>
      <c r="DH1733" s="1035"/>
      <c r="DI1733" s="1035"/>
      <c r="DJ1733" s="1035"/>
      <c r="DK1733" s="1035"/>
      <c r="DL1733" s="1035"/>
    </row>
    <row r="1734" spans="27:116">
      <c r="AA1734" s="1035"/>
      <c r="AB1734" s="1035"/>
      <c r="AC1734" s="1035"/>
      <c r="AD1734" s="1035"/>
      <c r="AE1734" s="1035"/>
      <c r="AF1734" s="1035"/>
      <c r="AG1734" s="1035"/>
      <c r="AH1734" s="1035"/>
      <c r="AN1734" s="1035"/>
      <c r="AV1734" s="1035"/>
      <c r="BD1734" s="1035"/>
      <c r="BS1734" s="1064"/>
      <c r="BT1734" s="1035"/>
      <c r="CG1734" s="612"/>
      <c r="CI1734" s="1035"/>
      <c r="DB1734" s="1035"/>
      <c r="DC1734" s="1035"/>
      <c r="DG1734" s="1035"/>
      <c r="DH1734" s="1035"/>
      <c r="DI1734" s="1035"/>
      <c r="DJ1734" s="1035"/>
      <c r="DK1734" s="1035"/>
      <c r="DL1734" s="1035"/>
    </row>
    <row r="1735" spans="27:116">
      <c r="AA1735" s="1035"/>
      <c r="AB1735" s="1035"/>
      <c r="AC1735" s="1035"/>
      <c r="AD1735" s="1035"/>
      <c r="AE1735" s="1035"/>
      <c r="AF1735" s="1035"/>
      <c r="AG1735" s="1035"/>
      <c r="AH1735" s="1035"/>
      <c r="AN1735" s="1035"/>
      <c r="AV1735" s="1035"/>
      <c r="BD1735" s="1035"/>
      <c r="BS1735" s="1064"/>
      <c r="BT1735" s="1035"/>
      <c r="CG1735" s="612"/>
      <c r="CI1735" s="1035"/>
      <c r="DB1735" s="1035"/>
      <c r="DC1735" s="1035"/>
      <c r="DG1735" s="1035"/>
      <c r="DH1735" s="1035"/>
      <c r="DI1735" s="1035"/>
      <c r="DJ1735" s="1035"/>
      <c r="DK1735" s="1035"/>
      <c r="DL1735" s="1035"/>
    </row>
    <row r="1736" spans="27:116">
      <c r="AA1736" s="1035"/>
      <c r="AB1736" s="1035"/>
      <c r="AC1736" s="1035"/>
      <c r="AD1736" s="1035"/>
      <c r="AE1736" s="1035"/>
      <c r="AF1736" s="1035"/>
      <c r="AG1736" s="1035"/>
      <c r="AH1736" s="1035"/>
      <c r="AN1736" s="1035"/>
      <c r="AV1736" s="1035"/>
      <c r="BD1736" s="1035"/>
      <c r="BS1736" s="1064"/>
      <c r="BT1736" s="1035"/>
      <c r="CG1736" s="612"/>
      <c r="CI1736" s="1035"/>
      <c r="DB1736" s="1035"/>
      <c r="DC1736" s="1035"/>
      <c r="DG1736" s="1035"/>
      <c r="DH1736" s="1035"/>
      <c r="DI1736" s="1035"/>
      <c r="DJ1736" s="1035"/>
      <c r="DK1736" s="1035"/>
      <c r="DL1736" s="1035"/>
    </row>
    <row r="1737" spans="27:116">
      <c r="AA1737" s="1035"/>
      <c r="AB1737" s="1035"/>
      <c r="AC1737" s="1035"/>
      <c r="AD1737" s="1035"/>
      <c r="AE1737" s="1035"/>
      <c r="AF1737" s="1035"/>
      <c r="AG1737" s="1035"/>
      <c r="AH1737" s="1035"/>
      <c r="AN1737" s="1035"/>
      <c r="AV1737" s="1035"/>
      <c r="BD1737" s="1035"/>
      <c r="BS1737" s="1064"/>
      <c r="BT1737" s="1035"/>
      <c r="CG1737" s="612"/>
      <c r="CI1737" s="1035"/>
      <c r="DB1737" s="1035"/>
      <c r="DC1737" s="1035"/>
      <c r="DG1737" s="1035"/>
      <c r="DH1737" s="1035"/>
      <c r="DI1737" s="1035"/>
      <c r="DJ1737" s="1035"/>
      <c r="DK1737" s="1035"/>
      <c r="DL1737" s="1035"/>
    </row>
    <row r="1738" spans="27:116">
      <c r="AA1738" s="1035"/>
      <c r="AB1738" s="1035"/>
      <c r="AC1738" s="1035"/>
      <c r="AD1738" s="1035"/>
      <c r="AE1738" s="1035"/>
      <c r="AF1738" s="1035"/>
      <c r="AG1738" s="1035"/>
      <c r="AH1738" s="1035"/>
      <c r="AN1738" s="1035"/>
      <c r="AV1738" s="1035"/>
      <c r="BD1738" s="1035"/>
      <c r="BS1738" s="1064"/>
      <c r="BT1738" s="1035"/>
      <c r="CG1738" s="612"/>
      <c r="CI1738" s="1035"/>
      <c r="DB1738" s="1035"/>
      <c r="DC1738" s="1035"/>
      <c r="DG1738" s="1035"/>
      <c r="DH1738" s="1035"/>
      <c r="DI1738" s="1035"/>
      <c r="DJ1738" s="1035"/>
      <c r="DK1738" s="1035"/>
      <c r="DL1738" s="1035"/>
    </row>
    <row r="1739" spans="27:116">
      <c r="AA1739" s="1035"/>
      <c r="AB1739" s="1035"/>
      <c r="AC1739" s="1035"/>
      <c r="AD1739" s="1035"/>
      <c r="AE1739" s="1035"/>
      <c r="AF1739" s="1035"/>
      <c r="AG1739" s="1035"/>
      <c r="AH1739" s="1035"/>
      <c r="AN1739" s="1035"/>
      <c r="AV1739" s="1035"/>
      <c r="BD1739" s="1035"/>
      <c r="BS1739" s="1064"/>
      <c r="BT1739" s="1035"/>
      <c r="CG1739" s="612"/>
      <c r="CI1739" s="1035"/>
      <c r="DB1739" s="1035"/>
      <c r="DC1739" s="1035"/>
      <c r="DG1739" s="1035"/>
      <c r="DH1739" s="1035"/>
      <c r="DI1739" s="1035"/>
      <c r="DJ1739" s="1035"/>
      <c r="DK1739" s="1035"/>
      <c r="DL1739" s="1035"/>
    </row>
    <row r="1740" spans="27:116">
      <c r="AA1740" s="1035"/>
      <c r="AB1740" s="1035"/>
      <c r="AC1740" s="1035"/>
      <c r="AD1740" s="1035"/>
      <c r="AE1740" s="1035"/>
      <c r="AF1740" s="1035"/>
      <c r="AG1740" s="1035"/>
      <c r="AH1740" s="1035"/>
      <c r="AN1740" s="1035"/>
      <c r="AV1740" s="1035"/>
      <c r="BD1740" s="1035"/>
      <c r="BS1740" s="1064"/>
      <c r="BT1740" s="1035"/>
      <c r="CG1740" s="612"/>
      <c r="CI1740" s="1035"/>
      <c r="DB1740" s="1035"/>
      <c r="DC1740" s="1035"/>
      <c r="DG1740" s="1035"/>
      <c r="DH1740" s="1035"/>
      <c r="DI1740" s="1035"/>
      <c r="DJ1740" s="1035"/>
      <c r="DK1740" s="1035"/>
      <c r="DL1740" s="1035"/>
    </row>
    <row r="1741" spans="27:116">
      <c r="AA1741" s="1035"/>
      <c r="AB1741" s="1035"/>
      <c r="AC1741" s="1035"/>
      <c r="AD1741" s="1035"/>
      <c r="AE1741" s="1035"/>
      <c r="AF1741" s="1035"/>
      <c r="AG1741" s="1035"/>
      <c r="AH1741" s="1035"/>
      <c r="AN1741" s="1035"/>
      <c r="AV1741" s="1035"/>
      <c r="BD1741" s="1035"/>
      <c r="BS1741" s="1064"/>
      <c r="BT1741" s="1035"/>
      <c r="CG1741" s="612"/>
      <c r="CI1741" s="1035"/>
      <c r="DB1741" s="1035"/>
      <c r="DC1741" s="1035"/>
      <c r="DG1741" s="1035"/>
      <c r="DH1741" s="1035"/>
      <c r="DI1741" s="1035"/>
      <c r="DJ1741" s="1035"/>
      <c r="DK1741" s="1035"/>
      <c r="DL1741" s="1035"/>
    </row>
    <row r="1742" spans="27:116">
      <c r="AA1742" s="1035"/>
      <c r="AB1742" s="1035"/>
      <c r="AC1742" s="1035"/>
      <c r="AD1742" s="1035"/>
      <c r="AE1742" s="1035"/>
      <c r="AF1742" s="1035"/>
      <c r="AG1742" s="1035"/>
      <c r="AH1742" s="1035"/>
      <c r="AN1742" s="1035"/>
      <c r="AV1742" s="1035"/>
      <c r="BD1742" s="1035"/>
      <c r="BS1742" s="1064"/>
      <c r="BT1742" s="1035"/>
      <c r="CG1742" s="612"/>
      <c r="CI1742" s="1035"/>
      <c r="DB1742" s="1035"/>
      <c r="DC1742" s="1035"/>
      <c r="DG1742" s="1035"/>
      <c r="DH1742" s="1035"/>
      <c r="DI1742" s="1035"/>
      <c r="DJ1742" s="1035"/>
      <c r="DK1742" s="1035"/>
      <c r="DL1742" s="1035"/>
    </row>
    <row r="1743" spans="27:116">
      <c r="AA1743" s="1035"/>
      <c r="AB1743" s="1035"/>
      <c r="AC1743" s="1035"/>
      <c r="AD1743" s="1035"/>
      <c r="AE1743" s="1035"/>
      <c r="AF1743" s="1035"/>
      <c r="AG1743" s="1035"/>
      <c r="AH1743" s="1035"/>
      <c r="AN1743" s="1035"/>
      <c r="AV1743" s="1035"/>
      <c r="BD1743" s="1035"/>
      <c r="BS1743" s="1064"/>
      <c r="BT1743" s="1035"/>
      <c r="CG1743" s="612"/>
      <c r="CI1743" s="1035"/>
      <c r="DB1743" s="1035"/>
      <c r="DC1743" s="1035"/>
      <c r="DG1743" s="1035"/>
      <c r="DH1743" s="1035"/>
      <c r="DI1743" s="1035"/>
      <c r="DJ1743" s="1035"/>
      <c r="DK1743" s="1035"/>
      <c r="DL1743" s="1035"/>
    </row>
    <row r="1744" spans="27:116">
      <c r="AA1744" s="1035"/>
      <c r="AB1744" s="1035"/>
      <c r="AC1744" s="1035"/>
      <c r="AD1744" s="1035"/>
      <c r="AE1744" s="1035"/>
      <c r="AF1744" s="1035"/>
      <c r="AG1744" s="1035"/>
      <c r="AH1744" s="1035"/>
      <c r="AN1744" s="1035"/>
      <c r="AV1744" s="1035"/>
      <c r="BD1744" s="1035"/>
      <c r="BS1744" s="1064"/>
      <c r="BT1744" s="1035"/>
      <c r="CG1744" s="612"/>
      <c r="CI1744" s="1035"/>
      <c r="DB1744" s="1035"/>
      <c r="DC1744" s="1035"/>
      <c r="DG1744" s="1035"/>
      <c r="DH1744" s="1035"/>
      <c r="DI1744" s="1035"/>
      <c r="DJ1744" s="1035"/>
      <c r="DK1744" s="1035"/>
      <c r="DL1744" s="1035"/>
    </row>
    <row r="1745" spans="27:116">
      <c r="AA1745" s="1035"/>
      <c r="AB1745" s="1035"/>
      <c r="AC1745" s="1035"/>
      <c r="AD1745" s="1035"/>
      <c r="AE1745" s="1035"/>
      <c r="AF1745" s="1035"/>
      <c r="AG1745" s="1035"/>
      <c r="AH1745" s="1035"/>
      <c r="AN1745" s="1035"/>
      <c r="AV1745" s="1035"/>
      <c r="BD1745" s="1035"/>
      <c r="BS1745" s="1064"/>
      <c r="BT1745" s="1035"/>
      <c r="CG1745" s="612"/>
      <c r="CI1745" s="1035"/>
      <c r="DB1745" s="1035"/>
      <c r="DC1745" s="1035"/>
      <c r="DG1745" s="1035"/>
      <c r="DH1745" s="1035"/>
      <c r="DI1745" s="1035"/>
      <c r="DJ1745" s="1035"/>
      <c r="DK1745" s="1035"/>
      <c r="DL1745" s="1035"/>
    </row>
    <row r="1746" spans="27:116">
      <c r="AA1746" s="1035"/>
      <c r="AB1746" s="1035"/>
      <c r="AC1746" s="1035"/>
      <c r="AD1746" s="1035"/>
      <c r="AE1746" s="1035"/>
      <c r="AF1746" s="1035"/>
      <c r="AG1746" s="1035"/>
      <c r="AH1746" s="1035"/>
      <c r="AN1746" s="1035"/>
      <c r="AV1746" s="1035"/>
      <c r="BD1746" s="1035"/>
      <c r="BS1746" s="1064"/>
      <c r="BT1746" s="1035"/>
      <c r="CG1746" s="612"/>
      <c r="CI1746" s="1035"/>
      <c r="DB1746" s="1035"/>
      <c r="DC1746" s="1035"/>
      <c r="DG1746" s="1035"/>
      <c r="DH1746" s="1035"/>
      <c r="DI1746" s="1035"/>
      <c r="DJ1746" s="1035"/>
      <c r="DK1746" s="1035"/>
      <c r="DL1746" s="1035"/>
    </row>
    <row r="1747" spans="27:116">
      <c r="AA1747" s="1035"/>
      <c r="AB1747" s="1035"/>
      <c r="AC1747" s="1035"/>
      <c r="AD1747" s="1035"/>
      <c r="AE1747" s="1035"/>
      <c r="AF1747" s="1035"/>
      <c r="AG1747" s="1035"/>
      <c r="AH1747" s="1035"/>
      <c r="AN1747" s="1035"/>
      <c r="AV1747" s="1035"/>
      <c r="BD1747" s="1035"/>
      <c r="BS1747" s="1064"/>
      <c r="BT1747" s="1035"/>
      <c r="CG1747" s="612"/>
      <c r="CI1747" s="1035"/>
      <c r="DB1747" s="1035"/>
      <c r="DC1747" s="1035"/>
      <c r="DG1747" s="1035"/>
      <c r="DH1747" s="1035"/>
      <c r="DI1747" s="1035"/>
      <c r="DJ1747" s="1035"/>
      <c r="DK1747" s="1035"/>
      <c r="DL1747" s="1035"/>
    </row>
    <row r="1748" spans="27:116">
      <c r="AA1748" s="1035"/>
      <c r="AB1748" s="1035"/>
      <c r="AC1748" s="1035"/>
      <c r="AD1748" s="1035"/>
      <c r="AE1748" s="1035"/>
      <c r="AF1748" s="1035"/>
      <c r="AG1748" s="1035"/>
      <c r="AH1748" s="1035"/>
      <c r="AN1748" s="1035"/>
      <c r="AV1748" s="1035"/>
      <c r="BD1748" s="1035"/>
      <c r="BS1748" s="1064"/>
      <c r="BT1748" s="1035"/>
      <c r="CG1748" s="612"/>
      <c r="CI1748" s="1035"/>
      <c r="DB1748" s="1035"/>
      <c r="DC1748" s="1035"/>
      <c r="DG1748" s="1035"/>
      <c r="DH1748" s="1035"/>
      <c r="DI1748" s="1035"/>
      <c r="DJ1748" s="1035"/>
      <c r="DK1748" s="1035"/>
      <c r="DL1748" s="1035"/>
    </row>
    <row r="1749" spans="27:116">
      <c r="AA1749" s="1035"/>
      <c r="AB1749" s="1035"/>
      <c r="AC1749" s="1035"/>
      <c r="AD1749" s="1035"/>
      <c r="AE1749" s="1035"/>
      <c r="AF1749" s="1035"/>
      <c r="AG1749" s="1035"/>
      <c r="AH1749" s="1035"/>
      <c r="AN1749" s="1035"/>
      <c r="AV1749" s="1035"/>
      <c r="BD1749" s="1035"/>
      <c r="BS1749" s="1064"/>
      <c r="BT1749" s="1035"/>
      <c r="CG1749" s="612"/>
      <c r="CI1749" s="1035"/>
      <c r="DB1749" s="1035"/>
      <c r="DC1749" s="1035"/>
      <c r="DG1749" s="1035"/>
      <c r="DH1749" s="1035"/>
      <c r="DI1749" s="1035"/>
      <c r="DJ1749" s="1035"/>
      <c r="DK1749" s="1035"/>
      <c r="DL1749" s="1035"/>
    </row>
    <row r="1750" spans="27:116">
      <c r="AA1750" s="1035"/>
      <c r="AB1750" s="1035"/>
      <c r="AC1750" s="1035"/>
      <c r="AD1750" s="1035"/>
      <c r="AE1750" s="1035"/>
      <c r="AF1750" s="1035"/>
      <c r="AG1750" s="1035"/>
      <c r="AH1750" s="1035"/>
      <c r="AN1750" s="1035"/>
      <c r="AV1750" s="1035"/>
      <c r="BD1750" s="1035"/>
      <c r="BS1750" s="1064"/>
      <c r="BT1750" s="1035"/>
      <c r="CG1750" s="612"/>
      <c r="CI1750" s="1035"/>
      <c r="DB1750" s="1035"/>
      <c r="DC1750" s="1035"/>
      <c r="DG1750" s="1035"/>
      <c r="DH1750" s="1035"/>
      <c r="DI1750" s="1035"/>
      <c r="DJ1750" s="1035"/>
      <c r="DK1750" s="1035"/>
      <c r="DL1750" s="1035"/>
    </row>
    <row r="1751" spans="27:116">
      <c r="AA1751" s="1035"/>
      <c r="AB1751" s="1035"/>
      <c r="AC1751" s="1035"/>
      <c r="AD1751" s="1035"/>
      <c r="AE1751" s="1035"/>
      <c r="AF1751" s="1035"/>
      <c r="AG1751" s="1035"/>
      <c r="AH1751" s="1035"/>
      <c r="AN1751" s="1035"/>
      <c r="AV1751" s="1035"/>
      <c r="BD1751" s="1035"/>
      <c r="BS1751" s="1064"/>
      <c r="BT1751" s="1035"/>
      <c r="CG1751" s="612"/>
      <c r="CI1751" s="1035"/>
      <c r="DB1751" s="1035"/>
      <c r="DC1751" s="1035"/>
      <c r="DG1751" s="1035"/>
      <c r="DH1751" s="1035"/>
      <c r="DI1751" s="1035"/>
      <c r="DJ1751" s="1035"/>
      <c r="DK1751" s="1035"/>
      <c r="DL1751" s="1035"/>
    </row>
    <row r="1752" spans="27:116">
      <c r="AA1752" s="1035"/>
      <c r="AB1752" s="1035"/>
      <c r="AC1752" s="1035"/>
      <c r="AD1752" s="1035"/>
      <c r="AE1752" s="1035"/>
      <c r="AF1752" s="1035"/>
      <c r="AG1752" s="1035"/>
      <c r="AH1752" s="1035"/>
      <c r="AN1752" s="1035"/>
      <c r="AV1752" s="1035"/>
      <c r="BD1752" s="1035"/>
      <c r="BS1752" s="1064"/>
      <c r="BT1752" s="1035"/>
      <c r="CG1752" s="612"/>
      <c r="CI1752" s="1035"/>
      <c r="DB1752" s="1035"/>
      <c r="DC1752" s="1035"/>
      <c r="DG1752" s="1035"/>
      <c r="DH1752" s="1035"/>
      <c r="DI1752" s="1035"/>
      <c r="DJ1752" s="1035"/>
      <c r="DK1752" s="1035"/>
      <c r="DL1752" s="1035"/>
    </row>
    <row r="1753" spans="27:116">
      <c r="AA1753" s="1035"/>
      <c r="AB1753" s="1035"/>
      <c r="AC1753" s="1035"/>
      <c r="AD1753" s="1035"/>
      <c r="AE1753" s="1035"/>
      <c r="AF1753" s="1035"/>
      <c r="AG1753" s="1035"/>
      <c r="AH1753" s="1035"/>
      <c r="AN1753" s="1035"/>
      <c r="AV1753" s="1035"/>
      <c r="BD1753" s="1035"/>
      <c r="BS1753" s="1064"/>
      <c r="BT1753" s="1035"/>
      <c r="CG1753" s="612"/>
      <c r="CI1753" s="1035"/>
      <c r="DB1753" s="1035"/>
      <c r="DC1753" s="1035"/>
      <c r="DG1753" s="1035"/>
      <c r="DH1753" s="1035"/>
      <c r="DI1753" s="1035"/>
      <c r="DJ1753" s="1035"/>
      <c r="DK1753" s="1035"/>
      <c r="DL1753" s="1035"/>
    </row>
    <row r="1754" spans="27:116">
      <c r="AA1754" s="1035"/>
      <c r="AB1754" s="1035"/>
      <c r="AC1754" s="1035"/>
      <c r="AD1754" s="1035"/>
      <c r="AE1754" s="1035"/>
      <c r="AF1754" s="1035"/>
      <c r="AG1754" s="1035"/>
      <c r="AH1754" s="1035"/>
      <c r="AN1754" s="1035"/>
      <c r="AV1754" s="1035"/>
      <c r="BD1754" s="1035"/>
      <c r="BS1754" s="1064"/>
      <c r="BT1754" s="1035"/>
      <c r="CG1754" s="612"/>
      <c r="CI1754" s="1035"/>
      <c r="DB1754" s="1035"/>
      <c r="DC1754" s="1035"/>
      <c r="DG1754" s="1035"/>
      <c r="DH1754" s="1035"/>
      <c r="DI1754" s="1035"/>
      <c r="DJ1754" s="1035"/>
      <c r="DK1754" s="1035"/>
      <c r="DL1754" s="1035"/>
    </row>
    <row r="1755" spans="27:116">
      <c r="AA1755" s="1035"/>
      <c r="AB1755" s="1035"/>
      <c r="AC1755" s="1035"/>
      <c r="AD1755" s="1035"/>
      <c r="AE1755" s="1035"/>
      <c r="AF1755" s="1035"/>
      <c r="AG1755" s="1035"/>
      <c r="AH1755" s="1035"/>
      <c r="AN1755" s="1035"/>
      <c r="AV1755" s="1035"/>
      <c r="BD1755" s="1035"/>
      <c r="BS1755" s="1064"/>
      <c r="BT1755" s="1035"/>
      <c r="CG1755" s="612"/>
      <c r="CI1755" s="1035"/>
      <c r="DB1755" s="1035"/>
      <c r="DC1755" s="1035"/>
      <c r="DG1755" s="1035"/>
      <c r="DH1755" s="1035"/>
      <c r="DI1755" s="1035"/>
      <c r="DJ1755" s="1035"/>
      <c r="DK1755" s="1035"/>
      <c r="DL1755" s="1035"/>
    </row>
    <row r="1756" spans="27:116">
      <c r="AA1756" s="1035"/>
      <c r="AB1756" s="1035"/>
      <c r="AC1756" s="1035"/>
      <c r="AD1756" s="1035"/>
      <c r="AE1756" s="1035"/>
      <c r="AF1756" s="1035"/>
      <c r="AG1756" s="1035"/>
      <c r="AH1756" s="1035"/>
      <c r="AN1756" s="1035"/>
      <c r="AV1756" s="1035"/>
      <c r="BD1756" s="1035"/>
      <c r="BS1756" s="1064"/>
      <c r="BT1756" s="1035"/>
      <c r="CG1756" s="612"/>
      <c r="CI1756" s="1035"/>
      <c r="DB1756" s="1035"/>
      <c r="DC1756" s="1035"/>
      <c r="DG1756" s="1035"/>
      <c r="DH1756" s="1035"/>
      <c r="DI1756" s="1035"/>
      <c r="DJ1756" s="1035"/>
      <c r="DK1756" s="1035"/>
      <c r="DL1756" s="1035"/>
    </row>
    <row r="1757" spans="27:116">
      <c r="AA1757" s="1035"/>
      <c r="AB1757" s="1035"/>
      <c r="AC1757" s="1035"/>
      <c r="AD1757" s="1035"/>
      <c r="AE1757" s="1035"/>
      <c r="AF1757" s="1035"/>
      <c r="AG1757" s="1035"/>
      <c r="AH1757" s="1035"/>
      <c r="AN1757" s="1035"/>
      <c r="AV1757" s="1035"/>
      <c r="BD1757" s="1035"/>
      <c r="BS1757" s="1064"/>
      <c r="BT1757" s="1035"/>
      <c r="CG1757" s="612"/>
      <c r="CI1757" s="1035"/>
      <c r="DB1757" s="1035"/>
      <c r="DC1757" s="1035"/>
      <c r="DG1757" s="1035"/>
      <c r="DH1757" s="1035"/>
      <c r="DI1757" s="1035"/>
      <c r="DJ1757" s="1035"/>
      <c r="DK1757" s="1035"/>
      <c r="DL1757" s="1035"/>
    </row>
    <row r="1758" spans="27:116">
      <c r="AA1758" s="1035"/>
      <c r="AB1758" s="1035"/>
      <c r="AC1758" s="1035"/>
      <c r="AD1758" s="1035"/>
      <c r="AE1758" s="1035"/>
      <c r="AF1758" s="1035"/>
      <c r="AG1758" s="1035"/>
      <c r="AH1758" s="1035"/>
      <c r="AN1758" s="1035"/>
      <c r="AV1758" s="1035"/>
      <c r="BD1758" s="1035"/>
      <c r="BS1758" s="1064"/>
      <c r="BT1758" s="1035"/>
      <c r="CG1758" s="612"/>
      <c r="CI1758" s="1035"/>
      <c r="DB1758" s="1035"/>
      <c r="DC1758" s="1035"/>
      <c r="DG1758" s="1035"/>
      <c r="DH1758" s="1035"/>
      <c r="DI1758" s="1035"/>
      <c r="DJ1758" s="1035"/>
      <c r="DK1758" s="1035"/>
      <c r="DL1758" s="1035"/>
    </row>
    <row r="1759" spans="27:116">
      <c r="AA1759" s="1035"/>
      <c r="AB1759" s="1035"/>
      <c r="AC1759" s="1035"/>
      <c r="AD1759" s="1035"/>
      <c r="AE1759" s="1035"/>
      <c r="AF1759" s="1035"/>
      <c r="AG1759" s="1035"/>
      <c r="AH1759" s="1035"/>
      <c r="AN1759" s="1035"/>
      <c r="AV1759" s="1035"/>
      <c r="BD1759" s="1035"/>
      <c r="BS1759" s="1064"/>
      <c r="BT1759" s="1035"/>
      <c r="CG1759" s="612"/>
      <c r="CI1759" s="1035"/>
      <c r="DB1759" s="1035"/>
      <c r="DC1759" s="1035"/>
      <c r="DG1759" s="1035"/>
      <c r="DH1759" s="1035"/>
      <c r="DI1759" s="1035"/>
      <c r="DJ1759" s="1035"/>
      <c r="DK1759" s="1035"/>
      <c r="DL1759" s="1035"/>
    </row>
    <row r="1760" spans="27:116">
      <c r="AA1760" s="1035"/>
      <c r="AB1760" s="1035"/>
      <c r="AC1760" s="1035"/>
      <c r="AD1760" s="1035"/>
      <c r="AE1760" s="1035"/>
      <c r="AF1760" s="1035"/>
      <c r="AG1760" s="1035"/>
      <c r="AH1760" s="1035"/>
      <c r="AN1760" s="1035"/>
      <c r="AV1760" s="1035"/>
      <c r="BD1760" s="1035"/>
      <c r="BS1760" s="1064"/>
      <c r="BT1760" s="1035"/>
      <c r="CG1760" s="612"/>
      <c r="CI1760" s="1035"/>
      <c r="DB1760" s="1035"/>
      <c r="DC1760" s="1035"/>
      <c r="DG1760" s="1035"/>
      <c r="DH1760" s="1035"/>
      <c r="DI1760" s="1035"/>
      <c r="DJ1760" s="1035"/>
      <c r="DK1760" s="1035"/>
      <c r="DL1760" s="1035"/>
    </row>
    <row r="1761" spans="27:116">
      <c r="AA1761" s="1035"/>
      <c r="AB1761" s="1035"/>
      <c r="AC1761" s="1035"/>
      <c r="AD1761" s="1035"/>
      <c r="AE1761" s="1035"/>
      <c r="AF1761" s="1035"/>
      <c r="AG1761" s="1035"/>
      <c r="AH1761" s="1035"/>
      <c r="AN1761" s="1035"/>
      <c r="AV1761" s="1035"/>
      <c r="BD1761" s="1035"/>
      <c r="BS1761" s="1064"/>
      <c r="BT1761" s="1035"/>
      <c r="CG1761" s="612"/>
      <c r="CI1761" s="1035"/>
      <c r="DB1761" s="1035"/>
      <c r="DC1761" s="1035"/>
      <c r="DG1761" s="1035"/>
      <c r="DH1761" s="1035"/>
      <c r="DI1761" s="1035"/>
      <c r="DJ1761" s="1035"/>
      <c r="DK1761" s="1035"/>
      <c r="DL1761" s="1035"/>
    </row>
    <row r="1762" spans="27:116">
      <c r="AA1762" s="1035"/>
      <c r="AB1762" s="1035"/>
      <c r="AC1762" s="1035"/>
      <c r="AD1762" s="1035"/>
      <c r="AE1762" s="1035"/>
      <c r="AF1762" s="1035"/>
      <c r="AG1762" s="1035"/>
      <c r="AH1762" s="1035"/>
      <c r="AN1762" s="1035"/>
      <c r="AV1762" s="1035"/>
      <c r="BD1762" s="1035"/>
      <c r="BS1762" s="1064"/>
      <c r="BT1762" s="1035"/>
      <c r="CG1762" s="612"/>
      <c r="CI1762" s="1035"/>
      <c r="DB1762" s="1035"/>
      <c r="DC1762" s="1035"/>
      <c r="DG1762" s="1035"/>
      <c r="DH1762" s="1035"/>
      <c r="DI1762" s="1035"/>
      <c r="DJ1762" s="1035"/>
      <c r="DK1762" s="1035"/>
      <c r="DL1762" s="1035"/>
    </row>
    <row r="1763" spans="27:116">
      <c r="AA1763" s="1035"/>
      <c r="AB1763" s="1035"/>
      <c r="AC1763" s="1035"/>
      <c r="AD1763" s="1035"/>
      <c r="AE1763" s="1035"/>
      <c r="AF1763" s="1035"/>
      <c r="AG1763" s="1035"/>
      <c r="AH1763" s="1035"/>
      <c r="AN1763" s="1035"/>
      <c r="AV1763" s="1035"/>
      <c r="BD1763" s="1035"/>
      <c r="BS1763" s="1064"/>
      <c r="BT1763" s="1035"/>
      <c r="CG1763" s="612"/>
      <c r="CI1763" s="1035"/>
      <c r="DB1763" s="1035"/>
      <c r="DC1763" s="1035"/>
      <c r="DG1763" s="1035"/>
      <c r="DH1763" s="1035"/>
      <c r="DI1763" s="1035"/>
      <c r="DJ1763" s="1035"/>
      <c r="DK1763" s="1035"/>
      <c r="DL1763" s="1035"/>
    </row>
    <row r="1764" spans="27:116">
      <c r="AA1764" s="1035"/>
      <c r="AB1764" s="1035"/>
      <c r="AC1764" s="1035"/>
      <c r="AD1764" s="1035"/>
      <c r="AE1764" s="1035"/>
      <c r="AF1764" s="1035"/>
      <c r="AG1764" s="1035"/>
      <c r="AH1764" s="1035"/>
      <c r="AN1764" s="1035"/>
      <c r="AV1764" s="1035"/>
      <c r="BD1764" s="1035"/>
      <c r="BS1764" s="1064"/>
      <c r="BT1764" s="1035"/>
      <c r="CG1764" s="612"/>
      <c r="CI1764" s="1035"/>
      <c r="DB1764" s="1035"/>
      <c r="DC1764" s="1035"/>
      <c r="DG1764" s="1035"/>
      <c r="DH1764" s="1035"/>
      <c r="DI1764" s="1035"/>
      <c r="DJ1764" s="1035"/>
      <c r="DK1764" s="1035"/>
      <c r="DL1764" s="1035"/>
    </row>
    <row r="1765" spans="27:116">
      <c r="AA1765" s="1035"/>
      <c r="AB1765" s="1035"/>
      <c r="AC1765" s="1035"/>
      <c r="AD1765" s="1035"/>
      <c r="AE1765" s="1035"/>
      <c r="AF1765" s="1035"/>
      <c r="AG1765" s="1035"/>
      <c r="AH1765" s="1035"/>
      <c r="AN1765" s="1035"/>
      <c r="AV1765" s="1035"/>
      <c r="BD1765" s="1035"/>
      <c r="BS1765" s="1064"/>
      <c r="BT1765" s="1035"/>
      <c r="CG1765" s="612"/>
      <c r="CI1765" s="1035"/>
      <c r="DB1765" s="1035"/>
      <c r="DC1765" s="1035"/>
      <c r="DG1765" s="1035"/>
      <c r="DH1765" s="1035"/>
      <c r="DI1765" s="1035"/>
      <c r="DJ1765" s="1035"/>
      <c r="DK1765" s="1035"/>
      <c r="DL1765" s="1035"/>
    </row>
    <row r="1766" spans="27:116">
      <c r="AA1766" s="1035"/>
      <c r="AB1766" s="1035"/>
      <c r="AC1766" s="1035"/>
      <c r="AD1766" s="1035"/>
      <c r="AE1766" s="1035"/>
      <c r="AF1766" s="1035"/>
      <c r="AG1766" s="1035"/>
      <c r="AH1766" s="1035"/>
      <c r="AN1766" s="1035"/>
      <c r="AV1766" s="1035"/>
      <c r="BD1766" s="1035"/>
      <c r="BS1766" s="1064"/>
      <c r="BT1766" s="1035"/>
      <c r="CG1766" s="612"/>
      <c r="CI1766" s="1035"/>
      <c r="DB1766" s="1035"/>
      <c r="DC1766" s="1035"/>
      <c r="DG1766" s="1035"/>
      <c r="DH1766" s="1035"/>
      <c r="DI1766" s="1035"/>
      <c r="DJ1766" s="1035"/>
      <c r="DK1766" s="1035"/>
      <c r="DL1766" s="1035"/>
    </row>
    <row r="1767" spans="27:116">
      <c r="AA1767" s="1035"/>
      <c r="AB1767" s="1035"/>
      <c r="AC1767" s="1035"/>
      <c r="AD1767" s="1035"/>
      <c r="AE1767" s="1035"/>
      <c r="AF1767" s="1035"/>
      <c r="AG1767" s="1035"/>
      <c r="AH1767" s="1035"/>
      <c r="AN1767" s="1035"/>
      <c r="AV1767" s="1035"/>
      <c r="BD1767" s="1035"/>
      <c r="BS1767" s="1064"/>
      <c r="BT1767" s="1035"/>
      <c r="CG1767" s="612"/>
      <c r="CI1767" s="1035"/>
      <c r="DB1767" s="1035"/>
      <c r="DC1767" s="1035"/>
      <c r="DG1767" s="1035"/>
      <c r="DH1767" s="1035"/>
      <c r="DI1767" s="1035"/>
      <c r="DJ1767" s="1035"/>
      <c r="DK1767" s="1035"/>
      <c r="DL1767" s="1035"/>
    </row>
    <row r="1768" spans="27:116">
      <c r="AA1768" s="1035"/>
      <c r="AB1768" s="1035"/>
      <c r="AC1768" s="1035"/>
      <c r="AD1768" s="1035"/>
      <c r="AE1768" s="1035"/>
      <c r="AF1768" s="1035"/>
      <c r="AG1768" s="1035"/>
      <c r="AH1768" s="1035"/>
      <c r="AN1768" s="1035"/>
      <c r="AV1768" s="1035"/>
      <c r="BD1768" s="1035"/>
      <c r="BS1768" s="1064"/>
      <c r="BT1768" s="1035"/>
      <c r="CG1768" s="612"/>
      <c r="CI1768" s="1035"/>
      <c r="DB1768" s="1035"/>
      <c r="DC1768" s="1035"/>
      <c r="DG1768" s="1035"/>
      <c r="DH1768" s="1035"/>
      <c r="DI1768" s="1035"/>
      <c r="DJ1768" s="1035"/>
      <c r="DK1768" s="1035"/>
      <c r="DL1768" s="1035"/>
    </row>
    <row r="1769" spans="27:116">
      <c r="AA1769" s="1035"/>
      <c r="AB1769" s="1035"/>
      <c r="AC1769" s="1035"/>
      <c r="AD1769" s="1035"/>
      <c r="AE1769" s="1035"/>
      <c r="AF1769" s="1035"/>
      <c r="AG1769" s="1035"/>
      <c r="AH1769" s="1035"/>
      <c r="AN1769" s="1035"/>
      <c r="AV1769" s="1035"/>
      <c r="BD1769" s="1035"/>
      <c r="BS1769" s="1064"/>
      <c r="BT1769" s="1035"/>
      <c r="CG1769" s="612"/>
      <c r="CI1769" s="1035"/>
      <c r="DB1769" s="1035"/>
      <c r="DC1769" s="1035"/>
      <c r="DG1769" s="1035"/>
      <c r="DH1769" s="1035"/>
      <c r="DI1769" s="1035"/>
      <c r="DJ1769" s="1035"/>
      <c r="DK1769" s="1035"/>
      <c r="DL1769" s="1035"/>
    </row>
    <row r="1770" spans="27:116">
      <c r="AA1770" s="1035"/>
      <c r="AB1770" s="1035"/>
      <c r="AC1770" s="1035"/>
      <c r="AD1770" s="1035"/>
      <c r="AE1770" s="1035"/>
      <c r="AF1770" s="1035"/>
      <c r="AG1770" s="1035"/>
      <c r="AH1770" s="1035"/>
      <c r="AN1770" s="1035"/>
      <c r="AV1770" s="1035"/>
      <c r="BD1770" s="1035"/>
      <c r="BS1770" s="1064"/>
      <c r="BT1770" s="1035"/>
      <c r="CG1770" s="612"/>
      <c r="CI1770" s="1035"/>
      <c r="DB1770" s="1035"/>
      <c r="DC1770" s="1035"/>
      <c r="DG1770" s="1035"/>
      <c r="DH1770" s="1035"/>
      <c r="DI1770" s="1035"/>
      <c r="DJ1770" s="1035"/>
      <c r="DK1770" s="1035"/>
      <c r="DL1770" s="1035"/>
    </row>
    <row r="1771" spans="27:116">
      <c r="AA1771" s="1035"/>
      <c r="AB1771" s="1035"/>
      <c r="AC1771" s="1035"/>
      <c r="AD1771" s="1035"/>
      <c r="AE1771" s="1035"/>
      <c r="AF1771" s="1035"/>
      <c r="AG1771" s="1035"/>
      <c r="AH1771" s="1035"/>
      <c r="AN1771" s="1035"/>
      <c r="AV1771" s="1035"/>
      <c r="BD1771" s="1035"/>
      <c r="BS1771" s="1064"/>
      <c r="BT1771" s="1035"/>
      <c r="CG1771" s="612"/>
      <c r="CI1771" s="1035"/>
      <c r="DB1771" s="1035"/>
      <c r="DC1771" s="1035"/>
      <c r="DG1771" s="1035"/>
      <c r="DH1771" s="1035"/>
      <c r="DI1771" s="1035"/>
      <c r="DJ1771" s="1035"/>
      <c r="DK1771" s="1035"/>
      <c r="DL1771" s="1035"/>
    </row>
    <row r="1772" spans="27:116">
      <c r="AA1772" s="1035"/>
      <c r="AB1772" s="1035"/>
      <c r="AC1772" s="1035"/>
      <c r="AD1772" s="1035"/>
      <c r="AE1772" s="1035"/>
      <c r="AF1772" s="1035"/>
      <c r="AG1772" s="1035"/>
      <c r="AH1772" s="1035"/>
      <c r="AN1772" s="1035"/>
      <c r="AV1772" s="1035"/>
      <c r="BD1772" s="1035"/>
      <c r="BS1772" s="1064"/>
      <c r="BT1772" s="1035"/>
      <c r="CG1772" s="612"/>
      <c r="CI1772" s="1035"/>
      <c r="DB1772" s="1035"/>
      <c r="DC1772" s="1035"/>
      <c r="DG1772" s="1035"/>
      <c r="DH1772" s="1035"/>
      <c r="DI1772" s="1035"/>
      <c r="DJ1772" s="1035"/>
      <c r="DK1772" s="1035"/>
      <c r="DL1772" s="1035"/>
    </row>
    <row r="1773" spans="27:116">
      <c r="AA1773" s="1035"/>
      <c r="AB1773" s="1035"/>
      <c r="AC1773" s="1035"/>
      <c r="AD1773" s="1035"/>
      <c r="AE1773" s="1035"/>
      <c r="AF1773" s="1035"/>
      <c r="AG1773" s="1035"/>
      <c r="AH1773" s="1035"/>
      <c r="AN1773" s="1035"/>
      <c r="AV1773" s="1035"/>
      <c r="BD1773" s="1035"/>
      <c r="BS1773" s="1064"/>
      <c r="BT1773" s="1035"/>
      <c r="CG1773" s="612"/>
      <c r="CI1773" s="1035"/>
      <c r="DB1773" s="1035"/>
      <c r="DC1773" s="1035"/>
      <c r="DG1773" s="1035"/>
      <c r="DH1773" s="1035"/>
      <c r="DI1773" s="1035"/>
      <c r="DJ1773" s="1035"/>
      <c r="DK1773" s="1035"/>
      <c r="DL1773" s="1035"/>
    </row>
    <row r="1774" spans="27:116">
      <c r="AA1774" s="1035"/>
      <c r="AB1774" s="1035"/>
      <c r="AC1774" s="1035"/>
      <c r="AD1774" s="1035"/>
      <c r="AE1774" s="1035"/>
      <c r="AF1774" s="1035"/>
      <c r="AG1774" s="1035"/>
      <c r="AH1774" s="1035"/>
      <c r="AN1774" s="1035"/>
      <c r="AV1774" s="1035"/>
      <c r="BD1774" s="1035"/>
      <c r="BS1774" s="1064"/>
      <c r="BT1774" s="1035"/>
      <c r="CG1774" s="612"/>
      <c r="CI1774" s="1035"/>
      <c r="DB1774" s="1035"/>
      <c r="DC1774" s="1035"/>
      <c r="DG1774" s="1035"/>
      <c r="DH1774" s="1035"/>
      <c r="DI1774" s="1035"/>
      <c r="DJ1774" s="1035"/>
      <c r="DK1774" s="1035"/>
      <c r="DL1774" s="1035"/>
    </row>
    <row r="1775" spans="27:116">
      <c r="AA1775" s="1035"/>
      <c r="AB1775" s="1035"/>
      <c r="AC1775" s="1035"/>
      <c r="AD1775" s="1035"/>
      <c r="AE1775" s="1035"/>
      <c r="AF1775" s="1035"/>
      <c r="AG1775" s="1035"/>
      <c r="AH1775" s="1035"/>
      <c r="AN1775" s="1035"/>
      <c r="AV1775" s="1035"/>
      <c r="BD1775" s="1035"/>
      <c r="BS1775" s="1064"/>
      <c r="BT1775" s="1035"/>
      <c r="CG1775" s="612"/>
      <c r="CI1775" s="1035"/>
      <c r="DB1775" s="1035"/>
      <c r="DC1775" s="1035"/>
      <c r="DG1775" s="1035"/>
      <c r="DH1775" s="1035"/>
      <c r="DI1775" s="1035"/>
      <c r="DJ1775" s="1035"/>
      <c r="DK1775" s="1035"/>
      <c r="DL1775" s="1035"/>
    </row>
    <row r="1776" spans="27:116">
      <c r="AA1776" s="1035"/>
      <c r="AB1776" s="1035"/>
      <c r="AC1776" s="1035"/>
      <c r="AD1776" s="1035"/>
      <c r="AE1776" s="1035"/>
      <c r="AF1776" s="1035"/>
      <c r="AG1776" s="1035"/>
      <c r="AH1776" s="1035"/>
      <c r="AN1776" s="1035"/>
      <c r="AV1776" s="1035"/>
      <c r="BD1776" s="1035"/>
      <c r="BS1776" s="1064"/>
      <c r="BT1776" s="1035"/>
      <c r="CG1776" s="612"/>
      <c r="CI1776" s="1035"/>
      <c r="DB1776" s="1035"/>
      <c r="DC1776" s="1035"/>
      <c r="DG1776" s="1035"/>
      <c r="DH1776" s="1035"/>
      <c r="DI1776" s="1035"/>
      <c r="DJ1776" s="1035"/>
      <c r="DK1776" s="1035"/>
      <c r="DL1776" s="1035"/>
    </row>
    <row r="1777" spans="27:116">
      <c r="AA1777" s="1035"/>
      <c r="AB1777" s="1035"/>
      <c r="AC1777" s="1035"/>
      <c r="AD1777" s="1035"/>
      <c r="AE1777" s="1035"/>
      <c r="AF1777" s="1035"/>
      <c r="AG1777" s="1035"/>
      <c r="AH1777" s="1035"/>
      <c r="AN1777" s="1035"/>
      <c r="AV1777" s="1035"/>
      <c r="BD1777" s="1035"/>
      <c r="BS1777" s="1064"/>
      <c r="BT1777" s="1035"/>
      <c r="CG1777" s="612"/>
      <c r="CI1777" s="1035"/>
      <c r="DB1777" s="1035"/>
      <c r="DC1777" s="1035"/>
      <c r="DG1777" s="1035"/>
      <c r="DH1777" s="1035"/>
      <c r="DI1777" s="1035"/>
      <c r="DJ1777" s="1035"/>
      <c r="DK1777" s="1035"/>
      <c r="DL1777" s="1035"/>
    </row>
    <row r="1778" spans="27:116">
      <c r="AA1778" s="1035"/>
      <c r="AB1778" s="1035"/>
      <c r="AC1778" s="1035"/>
      <c r="AD1778" s="1035"/>
      <c r="AE1778" s="1035"/>
      <c r="AF1778" s="1035"/>
      <c r="AG1778" s="1035"/>
      <c r="AH1778" s="1035"/>
      <c r="AN1778" s="1035"/>
      <c r="AV1778" s="1035"/>
      <c r="BD1778" s="1035"/>
      <c r="BS1778" s="1064"/>
      <c r="BT1778" s="1035"/>
      <c r="CG1778" s="612"/>
      <c r="CI1778" s="1035"/>
      <c r="DB1778" s="1035"/>
      <c r="DC1778" s="1035"/>
      <c r="DG1778" s="1035"/>
      <c r="DH1778" s="1035"/>
      <c r="DI1778" s="1035"/>
      <c r="DJ1778" s="1035"/>
      <c r="DK1778" s="1035"/>
      <c r="DL1778" s="1035"/>
    </row>
    <row r="1779" spans="27:116">
      <c r="AA1779" s="1035"/>
      <c r="AB1779" s="1035"/>
      <c r="AC1779" s="1035"/>
      <c r="AD1779" s="1035"/>
      <c r="AE1779" s="1035"/>
      <c r="AF1779" s="1035"/>
      <c r="AG1779" s="1035"/>
      <c r="AH1779" s="1035"/>
      <c r="AN1779" s="1035"/>
      <c r="AV1779" s="1035"/>
      <c r="BD1779" s="1035"/>
      <c r="BS1779" s="1064"/>
      <c r="BT1779" s="1035"/>
      <c r="CG1779" s="612"/>
      <c r="CI1779" s="1035"/>
      <c r="DB1779" s="1035"/>
      <c r="DC1779" s="1035"/>
      <c r="DG1779" s="1035"/>
      <c r="DH1779" s="1035"/>
      <c r="DI1779" s="1035"/>
      <c r="DJ1779" s="1035"/>
      <c r="DK1779" s="1035"/>
      <c r="DL1779" s="1035"/>
    </row>
    <row r="1780" spans="27:116">
      <c r="AA1780" s="1035"/>
      <c r="AB1780" s="1035"/>
      <c r="AC1780" s="1035"/>
      <c r="AD1780" s="1035"/>
      <c r="AE1780" s="1035"/>
      <c r="AF1780" s="1035"/>
      <c r="AG1780" s="1035"/>
      <c r="AH1780" s="1035"/>
      <c r="AN1780" s="1035"/>
      <c r="AV1780" s="1035"/>
      <c r="BD1780" s="1035"/>
      <c r="BS1780" s="1064"/>
      <c r="BT1780" s="1035"/>
      <c r="CG1780" s="612"/>
      <c r="CI1780" s="1035"/>
      <c r="DB1780" s="1035"/>
      <c r="DC1780" s="1035"/>
      <c r="DG1780" s="1035"/>
      <c r="DH1780" s="1035"/>
      <c r="DI1780" s="1035"/>
      <c r="DJ1780" s="1035"/>
      <c r="DK1780" s="1035"/>
      <c r="DL1780" s="1035"/>
    </row>
    <row r="1781" spans="27:116">
      <c r="AA1781" s="1035"/>
      <c r="AB1781" s="1035"/>
      <c r="AC1781" s="1035"/>
      <c r="AD1781" s="1035"/>
      <c r="AE1781" s="1035"/>
      <c r="AF1781" s="1035"/>
      <c r="AG1781" s="1035"/>
      <c r="AH1781" s="1035"/>
      <c r="AN1781" s="1035"/>
      <c r="AV1781" s="1035"/>
      <c r="BD1781" s="1035"/>
      <c r="BS1781" s="1064"/>
      <c r="BT1781" s="1035"/>
      <c r="CG1781" s="612"/>
      <c r="CI1781" s="1035"/>
      <c r="DB1781" s="1035"/>
      <c r="DC1781" s="1035"/>
      <c r="DG1781" s="1035"/>
      <c r="DH1781" s="1035"/>
      <c r="DI1781" s="1035"/>
      <c r="DJ1781" s="1035"/>
      <c r="DK1781" s="1035"/>
      <c r="DL1781" s="1035"/>
    </row>
    <row r="1782" spans="27:116">
      <c r="AA1782" s="1035"/>
      <c r="AB1782" s="1035"/>
      <c r="AC1782" s="1035"/>
      <c r="AD1782" s="1035"/>
      <c r="AE1782" s="1035"/>
      <c r="AF1782" s="1035"/>
      <c r="AG1782" s="1035"/>
      <c r="AH1782" s="1035"/>
      <c r="AN1782" s="1035"/>
      <c r="AV1782" s="1035"/>
      <c r="BD1782" s="1035"/>
      <c r="BS1782" s="1064"/>
      <c r="BT1782" s="1035"/>
      <c r="CG1782" s="612"/>
      <c r="CI1782" s="1035"/>
      <c r="DB1782" s="1035"/>
      <c r="DC1782" s="1035"/>
      <c r="DG1782" s="1035"/>
      <c r="DH1782" s="1035"/>
      <c r="DI1782" s="1035"/>
      <c r="DJ1782" s="1035"/>
      <c r="DK1782" s="1035"/>
      <c r="DL1782" s="1035"/>
    </row>
    <row r="1783" spans="27:116">
      <c r="AA1783" s="1035"/>
      <c r="AB1783" s="1035"/>
      <c r="AC1783" s="1035"/>
      <c r="AD1783" s="1035"/>
      <c r="AE1783" s="1035"/>
      <c r="AF1783" s="1035"/>
      <c r="AG1783" s="1035"/>
      <c r="AH1783" s="1035"/>
      <c r="AN1783" s="1035"/>
      <c r="AV1783" s="1035"/>
      <c r="BD1783" s="1035"/>
      <c r="BS1783" s="1064"/>
      <c r="BT1783" s="1035"/>
      <c r="CG1783" s="612"/>
      <c r="CI1783" s="1035"/>
      <c r="DB1783" s="1035"/>
      <c r="DC1783" s="1035"/>
      <c r="DG1783" s="1035"/>
      <c r="DH1783" s="1035"/>
      <c r="DI1783" s="1035"/>
      <c r="DJ1783" s="1035"/>
      <c r="DK1783" s="1035"/>
      <c r="DL1783" s="1035"/>
    </row>
    <row r="1784" spans="27:116">
      <c r="AA1784" s="1035"/>
      <c r="AB1784" s="1035"/>
      <c r="AC1784" s="1035"/>
      <c r="AD1784" s="1035"/>
      <c r="AE1784" s="1035"/>
      <c r="AF1784" s="1035"/>
      <c r="AG1784" s="1035"/>
      <c r="AH1784" s="1035"/>
      <c r="AN1784" s="1035"/>
      <c r="AV1784" s="1035"/>
      <c r="BD1784" s="1035"/>
      <c r="BS1784" s="1064"/>
      <c r="BT1784" s="1035"/>
      <c r="CG1784" s="612"/>
      <c r="CI1784" s="1035"/>
      <c r="DB1784" s="1035"/>
      <c r="DC1784" s="1035"/>
      <c r="DG1784" s="1035"/>
      <c r="DH1784" s="1035"/>
      <c r="DI1784" s="1035"/>
      <c r="DJ1784" s="1035"/>
      <c r="DK1784" s="1035"/>
      <c r="DL1784" s="1035"/>
    </row>
    <row r="1785" spans="27:116">
      <c r="AA1785" s="1035"/>
      <c r="AB1785" s="1035"/>
      <c r="AC1785" s="1035"/>
      <c r="AD1785" s="1035"/>
      <c r="AE1785" s="1035"/>
      <c r="AF1785" s="1035"/>
      <c r="AG1785" s="1035"/>
      <c r="AH1785" s="1035"/>
      <c r="AN1785" s="1035"/>
      <c r="AV1785" s="1035"/>
      <c r="BD1785" s="1035"/>
      <c r="BS1785" s="1064"/>
      <c r="BT1785" s="1035"/>
      <c r="CG1785" s="612"/>
      <c r="CI1785" s="1035"/>
      <c r="DB1785" s="1035"/>
      <c r="DC1785" s="1035"/>
      <c r="DG1785" s="1035"/>
      <c r="DH1785" s="1035"/>
      <c r="DI1785" s="1035"/>
      <c r="DJ1785" s="1035"/>
      <c r="DK1785" s="1035"/>
      <c r="DL1785" s="1035"/>
    </row>
    <row r="1786" spans="27:116">
      <c r="AA1786" s="1035"/>
      <c r="AB1786" s="1035"/>
      <c r="AC1786" s="1035"/>
      <c r="AD1786" s="1035"/>
      <c r="AE1786" s="1035"/>
      <c r="AF1786" s="1035"/>
      <c r="AG1786" s="1035"/>
      <c r="AH1786" s="1035"/>
      <c r="AN1786" s="1035"/>
      <c r="AV1786" s="1035"/>
      <c r="BD1786" s="1035"/>
      <c r="BS1786" s="1064"/>
      <c r="BT1786" s="1035"/>
      <c r="CG1786" s="612"/>
      <c r="CI1786" s="1035"/>
      <c r="DB1786" s="1035"/>
      <c r="DC1786" s="1035"/>
      <c r="DG1786" s="1035"/>
      <c r="DH1786" s="1035"/>
      <c r="DI1786" s="1035"/>
      <c r="DJ1786" s="1035"/>
      <c r="DK1786" s="1035"/>
      <c r="DL1786" s="1035"/>
    </row>
    <row r="1787" spans="27:116">
      <c r="AA1787" s="1035"/>
      <c r="AB1787" s="1035"/>
      <c r="AC1787" s="1035"/>
      <c r="AD1787" s="1035"/>
      <c r="AE1787" s="1035"/>
      <c r="AF1787" s="1035"/>
      <c r="AG1787" s="1035"/>
      <c r="AH1787" s="1035"/>
      <c r="AN1787" s="1035"/>
      <c r="AV1787" s="1035"/>
      <c r="BD1787" s="1035"/>
      <c r="BS1787" s="1064"/>
      <c r="BT1787" s="1035"/>
      <c r="CG1787" s="612"/>
      <c r="CI1787" s="1035"/>
      <c r="DB1787" s="1035"/>
      <c r="DC1787" s="1035"/>
      <c r="DG1787" s="1035"/>
      <c r="DH1787" s="1035"/>
      <c r="DI1787" s="1035"/>
      <c r="DJ1787" s="1035"/>
      <c r="DK1787" s="1035"/>
      <c r="DL1787" s="1035"/>
    </row>
    <row r="1788" spans="27:116">
      <c r="AA1788" s="1035"/>
      <c r="AB1788" s="1035"/>
      <c r="AC1788" s="1035"/>
      <c r="AD1788" s="1035"/>
      <c r="AE1788" s="1035"/>
      <c r="AF1788" s="1035"/>
      <c r="AG1788" s="1035"/>
      <c r="AH1788" s="1035"/>
      <c r="AN1788" s="1035"/>
      <c r="AV1788" s="1035"/>
      <c r="BD1788" s="1035"/>
      <c r="BS1788" s="1064"/>
      <c r="BT1788" s="1035"/>
      <c r="CG1788" s="612"/>
      <c r="CI1788" s="1035"/>
      <c r="DB1788" s="1035"/>
      <c r="DC1788" s="1035"/>
      <c r="DG1788" s="1035"/>
      <c r="DH1788" s="1035"/>
      <c r="DI1788" s="1035"/>
      <c r="DJ1788" s="1035"/>
      <c r="DK1788" s="1035"/>
      <c r="DL1788" s="1035"/>
    </row>
    <row r="1789" spans="27:116">
      <c r="AA1789" s="1035"/>
      <c r="AB1789" s="1035"/>
      <c r="AC1789" s="1035"/>
      <c r="AD1789" s="1035"/>
      <c r="AE1789" s="1035"/>
      <c r="AF1789" s="1035"/>
      <c r="AG1789" s="1035"/>
      <c r="AH1789" s="1035"/>
      <c r="AN1789" s="1035"/>
      <c r="AV1789" s="1035"/>
      <c r="BD1789" s="1035"/>
      <c r="BS1789" s="1064"/>
      <c r="BT1789" s="1035"/>
      <c r="CG1789" s="612"/>
      <c r="CI1789" s="1035"/>
      <c r="DB1789" s="1035"/>
      <c r="DC1789" s="1035"/>
      <c r="DG1789" s="1035"/>
      <c r="DH1789" s="1035"/>
      <c r="DI1789" s="1035"/>
      <c r="DJ1789" s="1035"/>
      <c r="DK1789" s="1035"/>
      <c r="DL1789" s="1035"/>
    </row>
    <row r="1790" spans="27:116">
      <c r="AA1790" s="1035"/>
      <c r="AB1790" s="1035"/>
      <c r="AC1790" s="1035"/>
      <c r="AD1790" s="1035"/>
      <c r="AE1790" s="1035"/>
      <c r="AF1790" s="1035"/>
      <c r="AG1790" s="1035"/>
      <c r="AH1790" s="1035"/>
      <c r="AN1790" s="1035"/>
      <c r="AV1790" s="1035"/>
      <c r="BD1790" s="1035"/>
      <c r="BS1790" s="1064"/>
      <c r="BT1790" s="1035"/>
      <c r="CG1790" s="612"/>
      <c r="CI1790" s="1035"/>
      <c r="DB1790" s="1035"/>
      <c r="DC1790" s="1035"/>
      <c r="DG1790" s="1035"/>
      <c r="DH1790" s="1035"/>
      <c r="DI1790" s="1035"/>
      <c r="DJ1790" s="1035"/>
      <c r="DK1790" s="1035"/>
      <c r="DL1790" s="1035"/>
    </row>
    <row r="1791" spans="27:116">
      <c r="AA1791" s="1035"/>
      <c r="AB1791" s="1035"/>
      <c r="AC1791" s="1035"/>
      <c r="AD1791" s="1035"/>
      <c r="AE1791" s="1035"/>
      <c r="AF1791" s="1035"/>
      <c r="AG1791" s="1035"/>
      <c r="AH1791" s="1035"/>
      <c r="AN1791" s="1035"/>
      <c r="AV1791" s="1035"/>
      <c r="BD1791" s="1035"/>
      <c r="BS1791" s="1064"/>
      <c r="BT1791" s="1035"/>
      <c r="CG1791" s="612"/>
      <c r="CI1791" s="1035"/>
      <c r="DB1791" s="1035"/>
      <c r="DC1791" s="1035"/>
      <c r="DG1791" s="1035"/>
      <c r="DH1791" s="1035"/>
      <c r="DI1791" s="1035"/>
      <c r="DJ1791" s="1035"/>
      <c r="DK1791" s="1035"/>
      <c r="DL1791" s="1035"/>
    </row>
    <row r="1792" spans="27:116">
      <c r="AA1792" s="1035"/>
      <c r="AB1792" s="1035"/>
      <c r="AC1792" s="1035"/>
      <c r="AD1792" s="1035"/>
      <c r="AE1792" s="1035"/>
      <c r="AF1792" s="1035"/>
      <c r="AG1792" s="1035"/>
      <c r="AH1792" s="1035"/>
      <c r="AN1792" s="1035"/>
      <c r="AV1792" s="1035"/>
      <c r="BD1792" s="1035"/>
      <c r="BS1792" s="1064"/>
      <c r="BT1792" s="1035"/>
      <c r="CG1792" s="612"/>
      <c r="CI1792" s="1035"/>
      <c r="DB1792" s="1035"/>
      <c r="DC1792" s="1035"/>
      <c r="DG1792" s="1035"/>
      <c r="DH1792" s="1035"/>
      <c r="DI1792" s="1035"/>
      <c r="DJ1792" s="1035"/>
      <c r="DK1792" s="1035"/>
      <c r="DL1792" s="1035"/>
    </row>
    <row r="1793" spans="27:116">
      <c r="AA1793" s="1035"/>
      <c r="AB1793" s="1035"/>
      <c r="AC1793" s="1035"/>
      <c r="AD1793" s="1035"/>
      <c r="AE1793" s="1035"/>
      <c r="AF1793" s="1035"/>
      <c r="AG1793" s="1035"/>
      <c r="AH1793" s="1035"/>
      <c r="AN1793" s="1035"/>
      <c r="AV1793" s="1035"/>
      <c r="BD1793" s="1035"/>
      <c r="BS1793" s="1064"/>
      <c r="BT1793" s="1035"/>
      <c r="CG1793" s="612"/>
      <c r="CI1793" s="1035"/>
      <c r="DB1793" s="1035"/>
      <c r="DC1793" s="1035"/>
      <c r="DG1793" s="1035"/>
      <c r="DH1793" s="1035"/>
      <c r="DI1793" s="1035"/>
      <c r="DJ1793" s="1035"/>
      <c r="DK1793" s="1035"/>
      <c r="DL1793" s="1035"/>
    </row>
    <row r="1794" spans="27:116">
      <c r="AA1794" s="1035"/>
      <c r="AB1794" s="1035"/>
      <c r="AC1794" s="1035"/>
      <c r="AD1794" s="1035"/>
      <c r="AE1794" s="1035"/>
      <c r="AF1794" s="1035"/>
      <c r="AG1794" s="1035"/>
      <c r="AH1794" s="1035"/>
      <c r="AN1794" s="1035"/>
      <c r="AV1794" s="1035"/>
      <c r="BD1794" s="1035"/>
      <c r="BS1794" s="1064"/>
      <c r="BT1794" s="1035"/>
      <c r="CG1794" s="612"/>
      <c r="CI1794" s="1035"/>
      <c r="DB1794" s="1035"/>
      <c r="DC1794" s="1035"/>
      <c r="DG1794" s="1035"/>
      <c r="DH1794" s="1035"/>
      <c r="DI1794" s="1035"/>
      <c r="DJ1794" s="1035"/>
      <c r="DK1794" s="1035"/>
      <c r="DL1794" s="1035"/>
    </row>
    <row r="1795" spans="27:116">
      <c r="AA1795" s="1035"/>
      <c r="AB1795" s="1035"/>
      <c r="AC1795" s="1035"/>
      <c r="AD1795" s="1035"/>
      <c r="AE1795" s="1035"/>
      <c r="AF1795" s="1035"/>
      <c r="AG1795" s="1035"/>
      <c r="AH1795" s="1035"/>
      <c r="AN1795" s="1035"/>
      <c r="AV1795" s="1035"/>
      <c r="BD1795" s="1035"/>
      <c r="BS1795" s="1064"/>
      <c r="BT1795" s="1035"/>
      <c r="CG1795" s="612"/>
      <c r="CI1795" s="1035"/>
      <c r="DB1795" s="1035"/>
      <c r="DC1795" s="1035"/>
      <c r="DG1795" s="1035"/>
      <c r="DH1795" s="1035"/>
      <c r="DI1795" s="1035"/>
      <c r="DJ1795" s="1035"/>
      <c r="DK1795" s="1035"/>
      <c r="DL1795" s="1035"/>
    </row>
    <row r="1796" spans="27:116">
      <c r="AA1796" s="1035"/>
      <c r="AB1796" s="1035"/>
      <c r="AC1796" s="1035"/>
      <c r="AD1796" s="1035"/>
      <c r="AE1796" s="1035"/>
      <c r="AF1796" s="1035"/>
      <c r="AG1796" s="1035"/>
      <c r="AH1796" s="1035"/>
      <c r="AN1796" s="1035"/>
      <c r="AV1796" s="1035"/>
      <c r="BD1796" s="1035"/>
      <c r="BS1796" s="1064"/>
      <c r="BT1796" s="1035"/>
      <c r="CG1796" s="612"/>
      <c r="CI1796" s="1035"/>
      <c r="DB1796" s="1035"/>
      <c r="DC1796" s="1035"/>
      <c r="DG1796" s="1035"/>
      <c r="DH1796" s="1035"/>
      <c r="DI1796" s="1035"/>
      <c r="DJ1796" s="1035"/>
      <c r="DK1796" s="1035"/>
      <c r="DL1796" s="1035"/>
    </row>
    <row r="1797" spans="27:116">
      <c r="AA1797" s="1035"/>
      <c r="AB1797" s="1035"/>
      <c r="AC1797" s="1035"/>
      <c r="AD1797" s="1035"/>
      <c r="AE1797" s="1035"/>
      <c r="AF1797" s="1035"/>
      <c r="AG1797" s="1035"/>
      <c r="AH1797" s="1035"/>
      <c r="AN1797" s="1035"/>
      <c r="AV1797" s="1035"/>
      <c r="BD1797" s="1035"/>
      <c r="BS1797" s="1064"/>
      <c r="BT1797" s="1035"/>
      <c r="CG1797" s="612"/>
      <c r="CI1797" s="1035"/>
      <c r="DB1797" s="1035"/>
      <c r="DC1797" s="1035"/>
      <c r="DG1797" s="1035"/>
      <c r="DH1797" s="1035"/>
      <c r="DI1797" s="1035"/>
      <c r="DJ1797" s="1035"/>
      <c r="DK1797" s="1035"/>
      <c r="DL1797" s="1035"/>
    </row>
    <row r="1798" spans="27:116">
      <c r="AA1798" s="1035"/>
      <c r="AB1798" s="1035"/>
      <c r="AC1798" s="1035"/>
      <c r="AD1798" s="1035"/>
      <c r="AE1798" s="1035"/>
      <c r="AF1798" s="1035"/>
      <c r="AG1798" s="1035"/>
      <c r="AH1798" s="1035"/>
      <c r="AN1798" s="1035"/>
      <c r="AV1798" s="1035"/>
      <c r="BD1798" s="1035"/>
      <c r="BS1798" s="1064"/>
      <c r="BT1798" s="1035"/>
      <c r="CG1798" s="612"/>
      <c r="CI1798" s="1035"/>
      <c r="DB1798" s="1035"/>
      <c r="DC1798" s="1035"/>
      <c r="DG1798" s="1035"/>
      <c r="DH1798" s="1035"/>
      <c r="DI1798" s="1035"/>
      <c r="DJ1798" s="1035"/>
      <c r="DK1798" s="1035"/>
      <c r="DL1798" s="1035"/>
    </row>
    <row r="1799" spans="27:116">
      <c r="AA1799" s="1035"/>
      <c r="AB1799" s="1035"/>
      <c r="AC1799" s="1035"/>
      <c r="AD1799" s="1035"/>
      <c r="AE1799" s="1035"/>
      <c r="AF1799" s="1035"/>
      <c r="AG1799" s="1035"/>
      <c r="AH1799" s="1035"/>
      <c r="AN1799" s="1035"/>
      <c r="AV1799" s="1035"/>
      <c r="BD1799" s="1035"/>
      <c r="BS1799" s="1064"/>
      <c r="BT1799" s="1035"/>
      <c r="CG1799" s="612"/>
      <c r="CI1799" s="1035"/>
      <c r="DB1799" s="1035"/>
      <c r="DC1799" s="1035"/>
      <c r="DG1799" s="1035"/>
      <c r="DH1799" s="1035"/>
      <c r="DI1799" s="1035"/>
      <c r="DJ1799" s="1035"/>
      <c r="DK1799" s="1035"/>
      <c r="DL1799" s="1035"/>
    </row>
    <row r="1800" spans="27:116">
      <c r="AA1800" s="1035"/>
      <c r="AB1800" s="1035"/>
      <c r="AC1800" s="1035"/>
      <c r="AD1800" s="1035"/>
      <c r="AE1800" s="1035"/>
      <c r="AF1800" s="1035"/>
      <c r="AG1800" s="1035"/>
      <c r="AH1800" s="1035"/>
      <c r="AN1800" s="1035"/>
      <c r="AV1800" s="1035"/>
      <c r="BD1800" s="1035"/>
      <c r="BS1800" s="1064"/>
      <c r="BT1800" s="1035"/>
      <c r="CG1800" s="612"/>
      <c r="CI1800" s="1035"/>
      <c r="DB1800" s="1035"/>
      <c r="DC1800" s="1035"/>
      <c r="DG1800" s="1035"/>
      <c r="DH1800" s="1035"/>
      <c r="DI1800" s="1035"/>
      <c r="DJ1800" s="1035"/>
      <c r="DK1800" s="1035"/>
      <c r="DL1800" s="1035"/>
    </row>
    <row r="1801" spans="27:116">
      <c r="AA1801" s="1035"/>
      <c r="AB1801" s="1035"/>
      <c r="AC1801" s="1035"/>
      <c r="AD1801" s="1035"/>
      <c r="AE1801" s="1035"/>
      <c r="AF1801" s="1035"/>
      <c r="AG1801" s="1035"/>
      <c r="AH1801" s="1035"/>
      <c r="AN1801" s="1035"/>
      <c r="AV1801" s="1035"/>
      <c r="BD1801" s="1035"/>
      <c r="BS1801" s="1064"/>
      <c r="BT1801" s="1035"/>
      <c r="CG1801" s="612"/>
      <c r="CI1801" s="1035"/>
      <c r="DB1801" s="1035"/>
      <c r="DC1801" s="1035"/>
      <c r="DG1801" s="1035"/>
      <c r="DH1801" s="1035"/>
      <c r="DI1801" s="1035"/>
      <c r="DJ1801" s="1035"/>
      <c r="DK1801" s="1035"/>
      <c r="DL1801" s="1035"/>
    </row>
    <row r="1802" spans="27:116">
      <c r="AA1802" s="1035"/>
      <c r="AB1802" s="1035"/>
      <c r="AC1802" s="1035"/>
      <c r="AD1802" s="1035"/>
      <c r="AE1802" s="1035"/>
      <c r="AF1802" s="1035"/>
      <c r="AG1802" s="1035"/>
      <c r="AH1802" s="1035"/>
      <c r="AN1802" s="1035"/>
      <c r="AV1802" s="1035"/>
      <c r="BD1802" s="1035"/>
      <c r="BS1802" s="1064"/>
      <c r="BT1802" s="1035"/>
      <c r="CG1802" s="612"/>
      <c r="CI1802" s="1035"/>
      <c r="DB1802" s="1035"/>
      <c r="DC1802" s="1035"/>
      <c r="DG1802" s="1035"/>
      <c r="DH1802" s="1035"/>
      <c r="DI1802" s="1035"/>
      <c r="DJ1802" s="1035"/>
      <c r="DK1802" s="1035"/>
      <c r="DL1802" s="1035"/>
    </row>
    <row r="1803" spans="27:116">
      <c r="AA1803" s="1035"/>
      <c r="AB1803" s="1035"/>
      <c r="AC1803" s="1035"/>
      <c r="AD1803" s="1035"/>
      <c r="AE1803" s="1035"/>
      <c r="AF1803" s="1035"/>
      <c r="AG1803" s="1035"/>
      <c r="AH1803" s="1035"/>
      <c r="AN1803" s="1035"/>
      <c r="AV1803" s="1035"/>
      <c r="BD1803" s="1035"/>
      <c r="BS1803" s="1064"/>
      <c r="BT1803" s="1035"/>
      <c r="CG1803" s="612"/>
      <c r="CI1803" s="1035"/>
      <c r="DB1803" s="1035"/>
      <c r="DC1803" s="1035"/>
      <c r="DG1803" s="1035"/>
      <c r="DH1803" s="1035"/>
      <c r="DI1803" s="1035"/>
      <c r="DJ1803" s="1035"/>
      <c r="DK1803" s="1035"/>
      <c r="DL1803" s="1035"/>
    </row>
    <row r="1804" spans="27:116">
      <c r="AA1804" s="1035"/>
      <c r="AB1804" s="1035"/>
      <c r="AC1804" s="1035"/>
      <c r="AD1804" s="1035"/>
      <c r="AE1804" s="1035"/>
      <c r="AF1804" s="1035"/>
      <c r="AG1804" s="1035"/>
      <c r="AH1804" s="1035"/>
      <c r="AN1804" s="1035"/>
      <c r="AV1804" s="1035"/>
      <c r="BD1804" s="1035"/>
      <c r="BS1804" s="1064"/>
      <c r="BT1804" s="1035"/>
      <c r="CG1804" s="612"/>
      <c r="CI1804" s="1035"/>
      <c r="DB1804" s="1035"/>
      <c r="DC1804" s="1035"/>
      <c r="DG1804" s="1035"/>
      <c r="DH1804" s="1035"/>
      <c r="DI1804" s="1035"/>
      <c r="DJ1804" s="1035"/>
      <c r="DK1804" s="1035"/>
      <c r="DL1804" s="1035"/>
    </row>
    <row r="1805" spans="27:116">
      <c r="AA1805" s="1035"/>
      <c r="AB1805" s="1035"/>
      <c r="AC1805" s="1035"/>
      <c r="AD1805" s="1035"/>
      <c r="AE1805" s="1035"/>
      <c r="AF1805" s="1035"/>
      <c r="AG1805" s="1035"/>
      <c r="AH1805" s="1035"/>
      <c r="AN1805" s="1035"/>
      <c r="AV1805" s="1035"/>
      <c r="BD1805" s="1035"/>
      <c r="BS1805" s="1064"/>
      <c r="BT1805" s="1035"/>
      <c r="CG1805" s="612"/>
      <c r="CI1805" s="1035"/>
      <c r="DB1805" s="1035"/>
      <c r="DC1805" s="1035"/>
      <c r="DG1805" s="1035"/>
      <c r="DH1805" s="1035"/>
      <c r="DI1805" s="1035"/>
      <c r="DJ1805" s="1035"/>
      <c r="DK1805" s="1035"/>
      <c r="DL1805" s="1035"/>
    </row>
    <row r="1806" spans="27:116">
      <c r="AA1806" s="1035"/>
      <c r="AB1806" s="1035"/>
      <c r="AC1806" s="1035"/>
      <c r="AD1806" s="1035"/>
      <c r="AE1806" s="1035"/>
      <c r="AF1806" s="1035"/>
      <c r="AG1806" s="1035"/>
      <c r="AH1806" s="1035"/>
      <c r="AN1806" s="1035"/>
      <c r="AV1806" s="1035"/>
      <c r="BD1806" s="1035"/>
      <c r="BS1806" s="1064"/>
      <c r="BT1806" s="1035"/>
      <c r="CG1806" s="612"/>
      <c r="CI1806" s="1035"/>
      <c r="DB1806" s="1035"/>
      <c r="DC1806" s="1035"/>
      <c r="DG1806" s="1035"/>
      <c r="DH1806" s="1035"/>
      <c r="DI1806" s="1035"/>
      <c r="DJ1806" s="1035"/>
      <c r="DK1806" s="1035"/>
      <c r="DL1806" s="1035"/>
    </row>
    <row r="1807" spans="27:116">
      <c r="AA1807" s="1035"/>
      <c r="AB1807" s="1035"/>
      <c r="AC1807" s="1035"/>
      <c r="AD1807" s="1035"/>
      <c r="AE1807" s="1035"/>
      <c r="AF1807" s="1035"/>
      <c r="AG1807" s="1035"/>
      <c r="AH1807" s="1035"/>
      <c r="AN1807" s="1035"/>
      <c r="AV1807" s="1035"/>
      <c r="BD1807" s="1035"/>
      <c r="BS1807" s="1064"/>
      <c r="BT1807" s="1035"/>
      <c r="CG1807" s="612"/>
      <c r="CI1807" s="1035"/>
      <c r="DB1807" s="1035"/>
      <c r="DC1807" s="1035"/>
      <c r="DG1807" s="1035"/>
      <c r="DH1807" s="1035"/>
      <c r="DI1807" s="1035"/>
      <c r="DJ1807" s="1035"/>
      <c r="DK1807" s="1035"/>
      <c r="DL1807" s="1035"/>
    </row>
    <row r="1808" spans="27:116">
      <c r="AA1808" s="1035"/>
      <c r="AB1808" s="1035"/>
      <c r="AC1808" s="1035"/>
      <c r="AD1808" s="1035"/>
      <c r="AE1808" s="1035"/>
      <c r="AF1808" s="1035"/>
      <c r="AG1808" s="1035"/>
      <c r="AH1808" s="1035"/>
      <c r="AN1808" s="1035"/>
      <c r="AV1808" s="1035"/>
      <c r="BD1808" s="1035"/>
      <c r="BS1808" s="1064"/>
      <c r="BT1808" s="1035"/>
      <c r="CG1808" s="612"/>
      <c r="CI1808" s="1035"/>
      <c r="DB1808" s="1035"/>
      <c r="DC1808" s="1035"/>
      <c r="DG1808" s="1035"/>
      <c r="DH1808" s="1035"/>
      <c r="DI1808" s="1035"/>
      <c r="DJ1808" s="1035"/>
      <c r="DK1808" s="1035"/>
      <c r="DL1808" s="1035"/>
    </row>
    <row r="1809" spans="27:116">
      <c r="AA1809" s="1035"/>
      <c r="AB1809" s="1035"/>
      <c r="AC1809" s="1035"/>
      <c r="AD1809" s="1035"/>
      <c r="AE1809" s="1035"/>
      <c r="AF1809" s="1035"/>
      <c r="AG1809" s="1035"/>
      <c r="AH1809" s="1035"/>
      <c r="AN1809" s="1035"/>
      <c r="AV1809" s="1035"/>
      <c r="BD1809" s="1035"/>
      <c r="BS1809" s="1064"/>
      <c r="BT1809" s="1035"/>
      <c r="CG1809" s="612"/>
      <c r="CI1809" s="1035"/>
      <c r="DB1809" s="1035"/>
      <c r="DC1809" s="1035"/>
      <c r="DG1809" s="1035"/>
      <c r="DH1809" s="1035"/>
      <c r="DI1809" s="1035"/>
      <c r="DJ1809" s="1035"/>
      <c r="DK1809" s="1035"/>
      <c r="DL1809" s="1035"/>
    </row>
    <row r="1810" spans="27:116">
      <c r="AA1810" s="1035"/>
      <c r="AB1810" s="1035"/>
      <c r="AC1810" s="1035"/>
      <c r="AD1810" s="1035"/>
      <c r="AE1810" s="1035"/>
      <c r="AF1810" s="1035"/>
      <c r="AG1810" s="1035"/>
      <c r="AH1810" s="1035"/>
      <c r="AN1810" s="1035"/>
      <c r="AV1810" s="1035"/>
      <c r="BD1810" s="1035"/>
      <c r="BS1810" s="1064"/>
      <c r="BT1810" s="1035"/>
      <c r="CG1810" s="612"/>
      <c r="CI1810" s="1035"/>
      <c r="DB1810" s="1035"/>
      <c r="DC1810" s="1035"/>
      <c r="DG1810" s="1035"/>
      <c r="DH1810" s="1035"/>
      <c r="DI1810" s="1035"/>
      <c r="DJ1810" s="1035"/>
      <c r="DK1810" s="1035"/>
      <c r="DL1810" s="1035"/>
    </row>
    <row r="1811" spans="27:116">
      <c r="AA1811" s="1035"/>
      <c r="AB1811" s="1035"/>
      <c r="AC1811" s="1035"/>
      <c r="AD1811" s="1035"/>
      <c r="AE1811" s="1035"/>
      <c r="AF1811" s="1035"/>
      <c r="AG1811" s="1035"/>
      <c r="AH1811" s="1035"/>
      <c r="AN1811" s="1035"/>
      <c r="AV1811" s="1035"/>
      <c r="BD1811" s="1035"/>
      <c r="BS1811" s="1064"/>
      <c r="BT1811" s="1035"/>
      <c r="CG1811" s="612"/>
      <c r="CI1811" s="1035"/>
      <c r="DB1811" s="1035"/>
      <c r="DC1811" s="1035"/>
      <c r="DG1811" s="1035"/>
      <c r="DH1811" s="1035"/>
      <c r="DI1811" s="1035"/>
      <c r="DJ1811" s="1035"/>
      <c r="DK1811" s="1035"/>
      <c r="DL1811" s="1035"/>
    </row>
    <row r="1812" spans="27:116">
      <c r="AA1812" s="1035"/>
      <c r="AB1812" s="1035"/>
      <c r="AC1812" s="1035"/>
      <c r="AD1812" s="1035"/>
      <c r="AE1812" s="1035"/>
      <c r="AF1812" s="1035"/>
      <c r="AG1812" s="1035"/>
      <c r="AH1812" s="1035"/>
      <c r="AN1812" s="1035"/>
      <c r="AV1812" s="1035"/>
      <c r="BD1812" s="1035"/>
      <c r="BS1812" s="1064"/>
      <c r="BT1812" s="1035"/>
      <c r="CG1812" s="612"/>
      <c r="CI1812" s="1035"/>
      <c r="DB1812" s="1035"/>
      <c r="DC1812" s="1035"/>
      <c r="DG1812" s="1035"/>
      <c r="DH1812" s="1035"/>
      <c r="DI1812" s="1035"/>
      <c r="DJ1812" s="1035"/>
      <c r="DK1812" s="1035"/>
      <c r="DL1812" s="1035"/>
    </row>
    <row r="1813" spans="27:116">
      <c r="AA1813" s="1035"/>
      <c r="AB1813" s="1035"/>
      <c r="AC1813" s="1035"/>
      <c r="AD1813" s="1035"/>
      <c r="AE1813" s="1035"/>
      <c r="AF1813" s="1035"/>
      <c r="AG1813" s="1035"/>
      <c r="AH1813" s="1035"/>
      <c r="AN1813" s="1035"/>
      <c r="AV1813" s="1035"/>
      <c r="BD1813" s="1035"/>
      <c r="BS1813" s="1064"/>
      <c r="BT1813" s="1035"/>
      <c r="CG1813" s="612"/>
      <c r="CI1813" s="1035"/>
      <c r="DB1813" s="1035"/>
      <c r="DC1813" s="1035"/>
      <c r="DG1813" s="1035"/>
      <c r="DH1813" s="1035"/>
      <c r="DI1813" s="1035"/>
      <c r="DJ1813" s="1035"/>
      <c r="DK1813" s="1035"/>
      <c r="DL1813" s="1035"/>
    </row>
    <row r="1814" spans="27:116">
      <c r="AA1814" s="1035"/>
      <c r="AB1814" s="1035"/>
      <c r="AC1814" s="1035"/>
      <c r="AD1814" s="1035"/>
      <c r="AE1814" s="1035"/>
      <c r="AF1814" s="1035"/>
      <c r="AG1814" s="1035"/>
      <c r="AH1814" s="1035"/>
      <c r="AN1814" s="1035"/>
      <c r="AV1814" s="1035"/>
      <c r="BD1814" s="1035"/>
      <c r="BS1814" s="1064"/>
      <c r="BT1814" s="1035"/>
      <c r="CG1814" s="612"/>
      <c r="CI1814" s="1035"/>
      <c r="DB1814" s="1035"/>
      <c r="DC1814" s="1035"/>
      <c r="DG1814" s="1035"/>
      <c r="DH1814" s="1035"/>
      <c r="DI1814" s="1035"/>
      <c r="DJ1814" s="1035"/>
      <c r="DK1814" s="1035"/>
      <c r="DL1814" s="1035"/>
    </row>
    <row r="1815" spans="27:116">
      <c r="AA1815" s="1035"/>
      <c r="AB1815" s="1035"/>
      <c r="AC1815" s="1035"/>
      <c r="AD1815" s="1035"/>
      <c r="AE1815" s="1035"/>
      <c r="AF1815" s="1035"/>
      <c r="AG1815" s="1035"/>
      <c r="AH1815" s="1035"/>
      <c r="AN1815" s="1035"/>
      <c r="AV1815" s="1035"/>
      <c r="BD1815" s="1035"/>
      <c r="BS1815" s="1064"/>
      <c r="BT1815" s="1035"/>
      <c r="CG1815" s="612"/>
      <c r="CI1815" s="1035"/>
      <c r="DB1815" s="1035"/>
      <c r="DC1815" s="1035"/>
      <c r="DG1815" s="1035"/>
      <c r="DH1815" s="1035"/>
      <c r="DI1815" s="1035"/>
      <c r="DJ1815" s="1035"/>
      <c r="DK1815" s="1035"/>
      <c r="DL1815" s="1035"/>
    </row>
    <row r="1816" spans="27:116">
      <c r="AA1816" s="1035"/>
      <c r="AB1816" s="1035"/>
      <c r="AC1816" s="1035"/>
      <c r="AD1816" s="1035"/>
      <c r="AE1816" s="1035"/>
      <c r="AF1816" s="1035"/>
      <c r="AG1816" s="1035"/>
      <c r="AH1816" s="1035"/>
      <c r="AN1816" s="1035"/>
      <c r="AV1816" s="1035"/>
      <c r="BD1816" s="1035"/>
      <c r="BS1816" s="1064"/>
      <c r="BT1816" s="1035"/>
      <c r="CG1816" s="612"/>
      <c r="CI1816" s="1035"/>
      <c r="DB1816" s="1035"/>
      <c r="DC1816" s="1035"/>
      <c r="DG1816" s="1035"/>
      <c r="DH1816" s="1035"/>
      <c r="DI1816" s="1035"/>
      <c r="DJ1816" s="1035"/>
      <c r="DK1816" s="1035"/>
      <c r="DL1816" s="1035"/>
    </row>
    <row r="1817" spans="27:116">
      <c r="AA1817" s="1035"/>
      <c r="AB1817" s="1035"/>
      <c r="AC1817" s="1035"/>
      <c r="AD1817" s="1035"/>
      <c r="AE1817" s="1035"/>
      <c r="AF1817" s="1035"/>
      <c r="AG1817" s="1035"/>
      <c r="AH1817" s="1035"/>
      <c r="AN1817" s="1035"/>
      <c r="AV1817" s="1035"/>
      <c r="BD1817" s="1035"/>
      <c r="BS1817" s="1064"/>
      <c r="BT1817" s="1035"/>
      <c r="CG1817" s="612"/>
      <c r="CI1817" s="1035"/>
      <c r="DB1817" s="1035"/>
      <c r="DC1817" s="1035"/>
      <c r="DG1817" s="1035"/>
      <c r="DH1817" s="1035"/>
      <c r="DI1817" s="1035"/>
      <c r="DJ1817" s="1035"/>
      <c r="DK1817" s="1035"/>
      <c r="DL1817" s="1035"/>
    </row>
    <row r="1818" spans="27:116">
      <c r="AA1818" s="1035"/>
      <c r="AB1818" s="1035"/>
      <c r="AC1818" s="1035"/>
      <c r="AD1818" s="1035"/>
      <c r="AE1818" s="1035"/>
      <c r="AF1818" s="1035"/>
      <c r="AG1818" s="1035"/>
      <c r="AH1818" s="1035"/>
      <c r="AN1818" s="1035"/>
      <c r="AV1818" s="1035"/>
      <c r="BD1818" s="1035"/>
      <c r="BS1818" s="1064"/>
      <c r="BT1818" s="1035"/>
      <c r="CG1818" s="612"/>
      <c r="CI1818" s="1035"/>
      <c r="DB1818" s="1035"/>
      <c r="DC1818" s="1035"/>
      <c r="DG1818" s="1035"/>
      <c r="DH1818" s="1035"/>
      <c r="DI1818" s="1035"/>
      <c r="DJ1818" s="1035"/>
      <c r="DK1818" s="1035"/>
      <c r="DL1818" s="1035"/>
    </row>
    <row r="1819" spans="27:116">
      <c r="AA1819" s="1035"/>
      <c r="AB1819" s="1035"/>
      <c r="AC1819" s="1035"/>
      <c r="AD1819" s="1035"/>
      <c r="AE1819" s="1035"/>
      <c r="AF1819" s="1035"/>
      <c r="AG1819" s="1035"/>
      <c r="AH1819" s="1035"/>
      <c r="AN1819" s="1035"/>
      <c r="AV1819" s="1035"/>
      <c r="BD1819" s="1035"/>
      <c r="BS1819" s="1064"/>
      <c r="BT1819" s="1035"/>
      <c r="CG1819" s="612"/>
      <c r="CI1819" s="1035"/>
      <c r="DB1819" s="1035"/>
      <c r="DC1819" s="1035"/>
      <c r="DG1819" s="1035"/>
      <c r="DH1819" s="1035"/>
      <c r="DI1819" s="1035"/>
      <c r="DJ1819" s="1035"/>
      <c r="DK1819" s="1035"/>
      <c r="DL1819" s="1035"/>
    </row>
    <row r="1820" spans="27:116">
      <c r="AA1820" s="1035"/>
      <c r="AB1820" s="1035"/>
      <c r="AC1820" s="1035"/>
      <c r="AD1820" s="1035"/>
      <c r="AE1820" s="1035"/>
      <c r="AF1820" s="1035"/>
      <c r="AG1820" s="1035"/>
      <c r="AH1820" s="1035"/>
      <c r="AN1820" s="1035"/>
      <c r="AV1820" s="1035"/>
      <c r="BD1820" s="1035"/>
      <c r="BS1820" s="1064"/>
      <c r="BT1820" s="1035"/>
      <c r="CG1820" s="612"/>
      <c r="CI1820" s="1035"/>
      <c r="DB1820" s="1035"/>
      <c r="DC1820" s="1035"/>
      <c r="DG1820" s="1035"/>
      <c r="DH1820" s="1035"/>
      <c r="DI1820" s="1035"/>
      <c r="DJ1820" s="1035"/>
      <c r="DK1820" s="1035"/>
      <c r="DL1820" s="1035"/>
    </row>
    <row r="1821" spans="27:116">
      <c r="AA1821" s="1035"/>
      <c r="AB1821" s="1035"/>
      <c r="AC1821" s="1035"/>
      <c r="AD1821" s="1035"/>
      <c r="AE1821" s="1035"/>
      <c r="AF1821" s="1035"/>
      <c r="AG1821" s="1035"/>
      <c r="AH1821" s="1035"/>
      <c r="AN1821" s="1035"/>
      <c r="AV1821" s="1035"/>
      <c r="BD1821" s="1035"/>
      <c r="BS1821" s="1064"/>
      <c r="BT1821" s="1035"/>
      <c r="CG1821" s="612"/>
      <c r="CI1821" s="1035"/>
      <c r="DB1821" s="1035"/>
      <c r="DC1821" s="1035"/>
      <c r="DG1821" s="1035"/>
      <c r="DH1821" s="1035"/>
      <c r="DI1821" s="1035"/>
      <c r="DJ1821" s="1035"/>
      <c r="DK1821" s="1035"/>
      <c r="DL1821" s="1035"/>
    </row>
    <row r="1822" spans="27:116">
      <c r="AA1822" s="1035"/>
      <c r="AB1822" s="1035"/>
      <c r="AC1822" s="1035"/>
      <c r="AD1822" s="1035"/>
      <c r="AE1822" s="1035"/>
      <c r="AF1822" s="1035"/>
      <c r="AG1822" s="1035"/>
      <c r="AH1822" s="1035"/>
      <c r="AN1822" s="1035"/>
      <c r="AV1822" s="1035"/>
      <c r="BD1822" s="1035"/>
      <c r="BS1822" s="1064"/>
      <c r="BT1822" s="1035"/>
      <c r="CG1822" s="612"/>
      <c r="CI1822" s="1035"/>
      <c r="DB1822" s="1035"/>
      <c r="DC1822" s="1035"/>
      <c r="DG1822" s="1035"/>
      <c r="DH1822" s="1035"/>
      <c r="DI1822" s="1035"/>
      <c r="DJ1822" s="1035"/>
      <c r="DK1822" s="1035"/>
      <c r="DL1822" s="1035"/>
    </row>
    <row r="1823" spans="27:116">
      <c r="AA1823" s="1035"/>
      <c r="AB1823" s="1035"/>
      <c r="AC1823" s="1035"/>
      <c r="AD1823" s="1035"/>
      <c r="AE1823" s="1035"/>
      <c r="AF1823" s="1035"/>
      <c r="AG1823" s="1035"/>
      <c r="AH1823" s="1035"/>
      <c r="AN1823" s="1035"/>
      <c r="AV1823" s="1035"/>
      <c r="BD1823" s="1035"/>
      <c r="BS1823" s="1064"/>
      <c r="BT1823" s="1035"/>
      <c r="CG1823" s="612"/>
      <c r="CI1823" s="1035"/>
      <c r="DB1823" s="1035"/>
      <c r="DC1823" s="1035"/>
      <c r="DG1823" s="1035"/>
      <c r="DH1823" s="1035"/>
      <c r="DI1823" s="1035"/>
      <c r="DJ1823" s="1035"/>
      <c r="DK1823" s="1035"/>
      <c r="DL1823" s="1035"/>
    </row>
    <row r="1824" spans="27:116">
      <c r="AA1824" s="1035"/>
      <c r="AB1824" s="1035"/>
      <c r="AC1824" s="1035"/>
      <c r="AD1824" s="1035"/>
      <c r="AE1824" s="1035"/>
      <c r="AF1824" s="1035"/>
      <c r="AG1824" s="1035"/>
      <c r="AH1824" s="1035"/>
      <c r="AN1824" s="1035"/>
      <c r="AV1824" s="1035"/>
      <c r="BD1824" s="1035"/>
      <c r="BS1824" s="1064"/>
      <c r="BT1824" s="1035"/>
      <c r="CG1824" s="612"/>
      <c r="CI1824" s="1035"/>
      <c r="DB1824" s="1035"/>
      <c r="DC1824" s="1035"/>
      <c r="DG1824" s="1035"/>
      <c r="DH1824" s="1035"/>
      <c r="DI1824" s="1035"/>
      <c r="DJ1824" s="1035"/>
      <c r="DK1824" s="1035"/>
      <c r="DL1824" s="1035"/>
    </row>
    <row r="1825" spans="27:116">
      <c r="AA1825" s="1035"/>
      <c r="AB1825" s="1035"/>
      <c r="AC1825" s="1035"/>
      <c r="AD1825" s="1035"/>
      <c r="AE1825" s="1035"/>
      <c r="AF1825" s="1035"/>
      <c r="AG1825" s="1035"/>
      <c r="AH1825" s="1035"/>
      <c r="AN1825" s="1035"/>
      <c r="AV1825" s="1035"/>
      <c r="BD1825" s="1035"/>
      <c r="BS1825" s="1064"/>
      <c r="BT1825" s="1035"/>
      <c r="CG1825" s="612"/>
      <c r="CI1825" s="1035"/>
      <c r="DB1825" s="1035"/>
      <c r="DC1825" s="1035"/>
      <c r="DG1825" s="1035"/>
      <c r="DH1825" s="1035"/>
      <c r="DI1825" s="1035"/>
      <c r="DJ1825" s="1035"/>
      <c r="DK1825" s="1035"/>
      <c r="DL1825" s="1035"/>
    </row>
    <row r="1826" spans="27:116">
      <c r="AA1826" s="1035"/>
      <c r="AB1826" s="1035"/>
      <c r="AC1826" s="1035"/>
      <c r="AD1826" s="1035"/>
      <c r="AE1826" s="1035"/>
      <c r="AF1826" s="1035"/>
      <c r="AG1826" s="1035"/>
      <c r="AH1826" s="1035"/>
      <c r="AN1826" s="1035"/>
      <c r="AV1826" s="1035"/>
      <c r="BD1826" s="1035"/>
      <c r="BS1826" s="1064"/>
      <c r="BT1826" s="1035"/>
      <c r="CG1826" s="612"/>
      <c r="CI1826" s="1035"/>
      <c r="DB1826" s="1035"/>
      <c r="DC1826" s="1035"/>
      <c r="DG1826" s="1035"/>
      <c r="DH1826" s="1035"/>
      <c r="DI1826" s="1035"/>
      <c r="DJ1826" s="1035"/>
      <c r="DK1826" s="1035"/>
      <c r="DL1826" s="1035"/>
    </row>
    <row r="1827" spans="27:116">
      <c r="AA1827" s="1035"/>
      <c r="AB1827" s="1035"/>
      <c r="AC1827" s="1035"/>
      <c r="AD1827" s="1035"/>
      <c r="AE1827" s="1035"/>
      <c r="AF1827" s="1035"/>
      <c r="AG1827" s="1035"/>
      <c r="AH1827" s="1035"/>
      <c r="AN1827" s="1035"/>
      <c r="AV1827" s="1035"/>
      <c r="BD1827" s="1035"/>
      <c r="BS1827" s="1064"/>
      <c r="BT1827" s="1035"/>
      <c r="CG1827" s="612"/>
      <c r="CI1827" s="1035"/>
      <c r="DB1827" s="1035"/>
      <c r="DC1827" s="1035"/>
      <c r="DG1827" s="1035"/>
      <c r="DH1827" s="1035"/>
      <c r="DI1827" s="1035"/>
      <c r="DJ1827" s="1035"/>
      <c r="DK1827" s="1035"/>
      <c r="DL1827" s="1035"/>
    </row>
    <row r="1828" spans="27:116">
      <c r="AA1828" s="1035"/>
      <c r="AB1828" s="1035"/>
      <c r="AC1828" s="1035"/>
      <c r="AD1828" s="1035"/>
      <c r="AE1828" s="1035"/>
      <c r="AF1828" s="1035"/>
      <c r="AG1828" s="1035"/>
      <c r="AH1828" s="1035"/>
      <c r="AN1828" s="1035"/>
      <c r="AV1828" s="1035"/>
      <c r="BD1828" s="1035"/>
      <c r="BS1828" s="1064"/>
      <c r="BT1828" s="1035"/>
      <c r="CG1828" s="612"/>
      <c r="CI1828" s="1035"/>
      <c r="DB1828" s="1035"/>
      <c r="DC1828" s="1035"/>
      <c r="DG1828" s="1035"/>
      <c r="DH1828" s="1035"/>
      <c r="DI1828" s="1035"/>
      <c r="DJ1828" s="1035"/>
      <c r="DK1828" s="1035"/>
      <c r="DL1828" s="1035"/>
    </row>
    <row r="1829" spans="27:116">
      <c r="AA1829" s="1035"/>
      <c r="AB1829" s="1035"/>
      <c r="AC1829" s="1035"/>
      <c r="AD1829" s="1035"/>
      <c r="AE1829" s="1035"/>
      <c r="AF1829" s="1035"/>
      <c r="AG1829" s="1035"/>
      <c r="AH1829" s="1035"/>
      <c r="AN1829" s="1035"/>
      <c r="AV1829" s="1035"/>
      <c r="BD1829" s="1035"/>
      <c r="BS1829" s="1064"/>
      <c r="BT1829" s="1035"/>
      <c r="CG1829" s="612"/>
      <c r="CI1829" s="1035"/>
      <c r="DB1829" s="1035"/>
      <c r="DC1829" s="1035"/>
      <c r="DG1829" s="1035"/>
      <c r="DH1829" s="1035"/>
      <c r="DI1829" s="1035"/>
      <c r="DJ1829" s="1035"/>
      <c r="DK1829" s="1035"/>
      <c r="DL1829" s="1035"/>
    </row>
    <row r="1830" spans="27:116">
      <c r="AA1830" s="1035"/>
      <c r="AB1830" s="1035"/>
      <c r="AC1830" s="1035"/>
      <c r="AD1830" s="1035"/>
      <c r="AE1830" s="1035"/>
      <c r="AF1830" s="1035"/>
      <c r="AG1830" s="1035"/>
      <c r="AH1830" s="1035"/>
      <c r="AN1830" s="1035"/>
      <c r="AV1830" s="1035"/>
      <c r="BD1830" s="1035"/>
      <c r="BS1830" s="1064"/>
      <c r="BT1830" s="1035"/>
      <c r="CG1830" s="612"/>
      <c r="CI1830" s="1035"/>
      <c r="DB1830" s="1035"/>
      <c r="DC1830" s="1035"/>
      <c r="DG1830" s="1035"/>
      <c r="DH1830" s="1035"/>
      <c r="DI1830" s="1035"/>
      <c r="DJ1830" s="1035"/>
      <c r="DK1830" s="1035"/>
      <c r="DL1830" s="1035"/>
    </row>
    <row r="1831" spans="27:116">
      <c r="AA1831" s="1035"/>
      <c r="AB1831" s="1035"/>
      <c r="AC1831" s="1035"/>
      <c r="AD1831" s="1035"/>
      <c r="AE1831" s="1035"/>
      <c r="AF1831" s="1035"/>
      <c r="AG1831" s="1035"/>
      <c r="AH1831" s="1035"/>
      <c r="AN1831" s="1035"/>
      <c r="AV1831" s="1035"/>
      <c r="BD1831" s="1035"/>
      <c r="BS1831" s="1064"/>
      <c r="BT1831" s="1035"/>
      <c r="CG1831" s="612"/>
      <c r="CI1831" s="1035"/>
      <c r="DB1831" s="1035"/>
      <c r="DC1831" s="1035"/>
      <c r="DG1831" s="1035"/>
      <c r="DH1831" s="1035"/>
      <c r="DI1831" s="1035"/>
      <c r="DJ1831" s="1035"/>
      <c r="DK1831" s="1035"/>
      <c r="DL1831" s="1035"/>
    </row>
    <row r="1832" spans="27:116">
      <c r="AA1832" s="1035"/>
      <c r="AB1832" s="1035"/>
      <c r="AC1832" s="1035"/>
      <c r="AD1832" s="1035"/>
      <c r="AE1832" s="1035"/>
      <c r="AF1832" s="1035"/>
      <c r="AG1832" s="1035"/>
      <c r="AH1832" s="1035"/>
      <c r="AN1832" s="1035"/>
      <c r="AV1832" s="1035"/>
      <c r="BD1832" s="1035"/>
      <c r="BS1832" s="1064"/>
      <c r="BT1832" s="1035"/>
      <c r="CG1832" s="612"/>
      <c r="CI1832" s="1035"/>
      <c r="DB1832" s="1035"/>
      <c r="DC1832" s="1035"/>
      <c r="DG1832" s="1035"/>
      <c r="DH1832" s="1035"/>
      <c r="DI1832" s="1035"/>
      <c r="DJ1832" s="1035"/>
      <c r="DK1832" s="1035"/>
      <c r="DL1832" s="1035"/>
    </row>
    <row r="1833" spans="27:116">
      <c r="AA1833" s="1035"/>
      <c r="AB1833" s="1035"/>
      <c r="AC1833" s="1035"/>
      <c r="AD1833" s="1035"/>
      <c r="AE1833" s="1035"/>
      <c r="AF1833" s="1035"/>
      <c r="AG1833" s="1035"/>
      <c r="AH1833" s="1035"/>
      <c r="AN1833" s="1035"/>
      <c r="AV1833" s="1035"/>
      <c r="BD1833" s="1035"/>
      <c r="BS1833" s="1064"/>
      <c r="BT1833" s="1035"/>
      <c r="CG1833" s="612"/>
      <c r="CI1833" s="1035"/>
      <c r="DB1833" s="1035"/>
      <c r="DC1833" s="1035"/>
      <c r="DG1833" s="1035"/>
      <c r="DH1833" s="1035"/>
      <c r="DI1833" s="1035"/>
      <c r="DJ1833" s="1035"/>
      <c r="DK1833" s="1035"/>
      <c r="DL1833" s="1035"/>
    </row>
    <row r="1834" spans="27:116">
      <c r="AA1834" s="1035"/>
      <c r="AB1834" s="1035"/>
      <c r="AC1834" s="1035"/>
      <c r="AD1834" s="1035"/>
      <c r="AE1834" s="1035"/>
      <c r="AF1834" s="1035"/>
      <c r="AG1834" s="1035"/>
      <c r="AH1834" s="1035"/>
      <c r="AN1834" s="1035"/>
      <c r="AV1834" s="1035"/>
      <c r="BD1834" s="1035"/>
      <c r="BS1834" s="1064"/>
      <c r="BT1834" s="1035"/>
      <c r="CG1834" s="612"/>
      <c r="CI1834" s="1035"/>
      <c r="DB1834" s="1035"/>
      <c r="DC1834" s="1035"/>
      <c r="DG1834" s="1035"/>
      <c r="DH1834" s="1035"/>
      <c r="DI1834" s="1035"/>
      <c r="DJ1834" s="1035"/>
      <c r="DK1834" s="1035"/>
      <c r="DL1834" s="1035"/>
    </row>
    <row r="1835" spans="27:116">
      <c r="AA1835" s="1035"/>
      <c r="AB1835" s="1035"/>
      <c r="AC1835" s="1035"/>
      <c r="AD1835" s="1035"/>
      <c r="AE1835" s="1035"/>
      <c r="AF1835" s="1035"/>
      <c r="AG1835" s="1035"/>
      <c r="AH1835" s="1035"/>
      <c r="AN1835" s="1035"/>
      <c r="AV1835" s="1035"/>
      <c r="BD1835" s="1035"/>
      <c r="BS1835" s="1064"/>
      <c r="BT1835" s="1035"/>
      <c r="CG1835" s="612"/>
      <c r="CI1835" s="1035"/>
      <c r="DB1835" s="1035"/>
      <c r="DC1835" s="1035"/>
      <c r="DG1835" s="1035"/>
      <c r="DH1835" s="1035"/>
      <c r="DI1835" s="1035"/>
      <c r="DJ1835" s="1035"/>
      <c r="DK1835" s="1035"/>
      <c r="DL1835" s="1035"/>
    </row>
    <row r="1836" spans="27:116">
      <c r="AA1836" s="1035"/>
      <c r="AB1836" s="1035"/>
      <c r="AC1836" s="1035"/>
      <c r="AD1836" s="1035"/>
      <c r="AE1836" s="1035"/>
      <c r="AF1836" s="1035"/>
      <c r="AG1836" s="1035"/>
      <c r="AH1836" s="1035"/>
      <c r="AN1836" s="1035"/>
      <c r="AV1836" s="1035"/>
      <c r="BD1836" s="1035"/>
      <c r="BS1836" s="1064"/>
      <c r="BT1836" s="1035"/>
      <c r="CG1836" s="612"/>
      <c r="CI1836" s="1035"/>
      <c r="DB1836" s="1035"/>
      <c r="DC1836" s="1035"/>
      <c r="DG1836" s="1035"/>
      <c r="DH1836" s="1035"/>
      <c r="DI1836" s="1035"/>
      <c r="DJ1836" s="1035"/>
      <c r="DK1836" s="1035"/>
      <c r="DL1836" s="1035"/>
    </row>
    <row r="1837" spans="27:116">
      <c r="AA1837" s="1035"/>
      <c r="AB1837" s="1035"/>
      <c r="AC1837" s="1035"/>
      <c r="AD1837" s="1035"/>
      <c r="AE1837" s="1035"/>
      <c r="AF1837" s="1035"/>
      <c r="AG1837" s="1035"/>
      <c r="AH1837" s="1035"/>
      <c r="AN1837" s="1035"/>
      <c r="AV1837" s="1035"/>
      <c r="BD1837" s="1035"/>
      <c r="BS1837" s="1064"/>
      <c r="BT1837" s="1035"/>
      <c r="CG1837" s="612"/>
      <c r="CI1837" s="1035"/>
      <c r="DB1837" s="1035"/>
      <c r="DC1837" s="1035"/>
      <c r="DG1837" s="1035"/>
      <c r="DH1837" s="1035"/>
      <c r="DI1837" s="1035"/>
      <c r="DJ1837" s="1035"/>
      <c r="DK1837" s="1035"/>
      <c r="DL1837" s="1035"/>
    </row>
    <row r="1838" spans="27:116">
      <c r="AA1838" s="1035"/>
      <c r="AB1838" s="1035"/>
      <c r="AC1838" s="1035"/>
      <c r="AD1838" s="1035"/>
      <c r="AE1838" s="1035"/>
      <c r="AF1838" s="1035"/>
      <c r="AG1838" s="1035"/>
      <c r="AH1838" s="1035"/>
      <c r="AN1838" s="1035"/>
      <c r="AV1838" s="1035"/>
      <c r="BD1838" s="1035"/>
      <c r="BS1838" s="1064"/>
      <c r="BT1838" s="1035"/>
      <c r="CG1838" s="612"/>
      <c r="CI1838" s="1035"/>
      <c r="DB1838" s="1035"/>
      <c r="DC1838" s="1035"/>
      <c r="DG1838" s="1035"/>
      <c r="DH1838" s="1035"/>
      <c r="DI1838" s="1035"/>
      <c r="DJ1838" s="1035"/>
      <c r="DK1838" s="1035"/>
      <c r="DL1838" s="1035"/>
    </row>
    <row r="1839" spans="27:116">
      <c r="AA1839" s="1035"/>
      <c r="AB1839" s="1035"/>
      <c r="AC1839" s="1035"/>
      <c r="AD1839" s="1035"/>
      <c r="AE1839" s="1035"/>
      <c r="AF1839" s="1035"/>
      <c r="AG1839" s="1035"/>
      <c r="AH1839" s="1035"/>
      <c r="AN1839" s="1035"/>
      <c r="AV1839" s="1035"/>
      <c r="BD1839" s="1035"/>
      <c r="BS1839" s="1064"/>
      <c r="BT1839" s="1035"/>
      <c r="CG1839" s="612"/>
      <c r="CI1839" s="1035"/>
      <c r="DB1839" s="1035"/>
      <c r="DC1839" s="1035"/>
      <c r="DG1839" s="1035"/>
      <c r="DH1839" s="1035"/>
      <c r="DI1839" s="1035"/>
      <c r="DJ1839" s="1035"/>
      <c r="DK1839" s="1035"/>
      <c r="DL1839" s="1035"/>
    </row>
    <row r="1840" spans="27:116">
      <c r="AA1840" s="1035"/>
      <c r="AB1840" s="1035"/>
      <c r="AC1840" s="1035"/>
      <c r="AD1840" s="1035"/>
      <c r="AE1840" s="1035"/>
      <c r="AF1840" s="1035"/>
      <c r="AG1840" s="1035"/>
      <c r="AH1840" s="1035"/>
      <c r="AN1840" s="1035"/>
      <c r="AV1840" s="1035"/>
      <c r="BD1840" s="1035"/>
      <c r="BS1840" s="1064"/>
      <c r="BT1840" s="1035"/>
      <c r="CG1840" s="612"/>
      <c r="CI1840" s="1035"/>
      <c r="DB1840" s="1035"/>
      <c r="DC1840" s="1035"/>
      <c r="DG1840" s="1035"/>
      <c r="DH1840" s="1035"/>
      <c r="DI1840" s="1035"/>
      <c r="DJ1840" s="1035"/>
      <c r="DK1840" s="1035"/>
      <c r="DL1840" s="1035"/>
    </row>
    <row r="1841" spans="27:116">
      <c r="AA1841" s="1035"/>
      <c r="AB1841" s="1035"/>
      <c r="AC1841" s="1035"/>
      <c r="AD1841" s="1035"/>
      <c r="AE1841" s="1035"/>
      <c r="AF1841" s="1035"/>
      <c r="AG1841" s="1035"/>
      <c r="AH1841" s="1035"/>
      <c r="AN1841" s="1035"/>
      <c r="AV1841" s="1035"/>
      <c r="BD1841" s="1035"/>
      <c r="BS1841" s="1064"/>
      <c r="BT1841" s="1035"/>
      <c r="CG1841" s="612"/>
      <c r="CI1841" s="1035"/>
      <c r="DB1841" s="1035"/>
      <c r="DC1841" s="1035"/>
      <c r="DG1841" s="1035"/>
      <c r="DH1841" s="1035"/>
      <c r="DI1841" s="1035"/>
      <c r="DJ1841" s="1035"/>
      <c r="DK1841" s="1035"/>
      <c r="DL1841" s="1035"/>
    </row>
    <row r="1842" spans="27:116">
      <c r="AA1842" s="1035"/>
      <c r="AB1842" s="1035"/>
      <c r="AC1842" s="1035"/>
      <c r="AD1842" s="1035"/>
      <c r="AE1842" s="1035"/>
      <c r="AF1842" s="1035"/>
      <c r="AG1842" s="1035"/>
      <c r="AH1842" s="1035"/>
      <c r="AN1842" s="1035"/>
      <c r="AV1842" s="1035"/>
      <c r="BD1842" s="1035"/>
      <c r="BS1842" s="1064"/>
      <c r="BT1842" s="1035"/>
      <c r="CG1842" s="612"/>
      <c r="CI1842" s="1035"/>
      <c r="DB1842" s="1035"/>
      <c r="DC1842" s="1035"/>
      <c r="DG1842" s="1035"/>
      <c r="DH1842" s="1035"/>
      <c r="DI1842" s="1035"/>
      <c r="DJ1842" s="1035"/>
      <c r="DK1842" s="1035"/>
      <c r="DL1842" s="1035"/>
    </row>
    <row r="1843" spans="27:116">
      <c r="AA1843" s="1035"/>
      <c r="AB1843" s="1035"/>
      <c r="AC1843" s="1035"/>
      <c r="AD1843" s="1035"/>
      <c r="AE1843" s="1035"/>
      <c r="AF1843" s="1035"/>
      <c r="AG1843" s="1035"/>
      <c r="AH1843" s="1035"/>
      <c r="AN1843" s="1035"/>
      <c r="AV1843" s="1035"/>
      <c r="BD1843" s="1035"/>
      <c r="BS1843" s="1064"/>
      <c r="BT1843" s="1035"/>
      <c r="CG1843" s="612"/>
      <c r="CI1843" s="1035"/>
      <c r="DB1843" s="1035"/>
      <c r="DC1843" s="1035"/>
      <c r="DG1843" s="1035"/>
      <c r="DH1843" s="1035"/>
      <c r="DI1843" s="1035"/>
      <c r="DJ1843" s="1035"/>
      <c r="DK1843" s="1035"/>
      <c r="DL1843" s="1035"/>
    </row>
    <row r="1844" spans="27:116">
      <c r="AA1844" s="1035"/>
      <c r="AB1844" s="1035"/>
      <c r="AC1844" s="1035"/>
      <c r="AD1844" s="1035"/>
      <c r="AE1844" s="1035"/>
      <c r="AF1844" s="1035"/>
      <c r="AG1844" s="1035"/>
      <c r="AH1844" s="1035"/>
      <c r="AN1844" s="1035"/>
      <c r="AV1844" s="1035"/>
      <c r="BD1844" s="1035"/>
      <c r="BS1844" s="1064"/>
      <c r="BT1844" s="1035"/>
      <c r="CG1844" s="612"/>
      <c r="CI1844" s="1035"/>
      <c r="DB1844" s="1035"/>
      <c r="DC1844" s="1035"/>
      <c r="DG1844" s="1035"/>
      <c r="DH1844" s="1035"/>
      <c r="DI1844" s="1035"/>
      <c r="DJ1844" s="1035"/>
      <c r="DK1844" s="1035"/>
      <c r="DL1844" s="1035"/>
    </row>
    <row r="1845" spans="27:116">
      <c r="AA1845" s="1035"/>
      <c r="AB1845" s="1035"/>
      <c r="AC1845" s="1035"/>
      <c r="AD1845" s="1035"/>
      <c r="AE1845" s="1035"/>
      <c r="AF1845" s="1035"/>
      <c r="AG1845" s="1035"/>
      <c r="AH1845" s="1035"/>
      <c r="AN1845" s="1035"/>
      <c r="AV1845" s="1035"/>
      <c r="BD1845" s="1035"/>
      <c r="BS1845" s="1064"/>
      <c r="BT1845" s="1035"/>
      <c r="CG1845" s="612"/>
      <c r="CI1845" s="1035"/>
      <c r="DB1845" s="1035"/>
      <c r="DC1845" s="1035"/>
      <c r="DG1845" s="1035"/>
      <c r="DH1845" s="1035"/>
      <c r="DI1845" s="1035"/>
      <c r="DJ1845" s="1035"/>
      <c r="DK1845" s="1035"/>
      <c r="DL1845" s="1035"/>
    </row>
    <row r="1846" spans="27:116">
      <c r="AA1846" s="1035"/>
      <c r="AB1846" s="1035"/>
      <c r="AC1846" s="1035"/>
      <c r="AD1846" s="1035"/>
      <c r="AE1846" s="1035"/>
      <c r="AF1846" s="1035"/>
      <c r="AG1846" s="1035"/>
      <c r="AH1846" s="1035"/>
      <c r="AN1846" s="1035"/>
      <c r="AV1846" s="1035"/>
      <c r="BD1846" s="1035"/>
      <c r="BS1846" s="1064"/>
      <c r="BT1846" s="1035"/>
      <c r="CG1846" s="612"/>
      <c r="CI1846" s="1035"/>
      <c r="DB1846" s="1035"/>
      <c r="DC1846" s="1035"/>
      <c r="DG1846" s="1035"/>
      <c r="DH1846" s="1035"/>
      <c r="DI1846" s="1035"/>
      <c r="DJ1846" s="1035"/>
      <c r="DK1846" s="1035"/>
      <c r="DL1846" s="1035"/>
    </row>
    <row r="1847" spans="27:116">
      <c r="AA1847" s="1035"/>
      <c r="AB1847" s="1035"/>
      <c r="AC1847" s="1035"/>
      <c r="AD1847" s="1035"/>
      <c r="AE1847" s="1035"/>
      <c r="AF1847" s="1035"/>
      <c r="AG1847" s="1035"/>
      <c r="AH1847" s="1035"/>
      <c r="AN1847" s="1035"/>
      <c r="AV1847" s="1035"/>
      <c r="BD1847" s="1035"/>
      <c r="BS1847" s="1064"/>
      <c r="BT1847" s="1035"/>
      <c r="CG1847" s="612"/>
      <c r="CI1847" s="1035"/>
      <c r="DB1847" s="1035"/>
      <c r="DC1847" s="1035"/>
      <c r="DG1847" s="1035"/>
      <c r="DH1847" s="1035"/>
      <c r="DI1847" s="1035"/>
      <c r="DJ1847" s="1035"/>
      <c r="DK1847" s="1035"/>
      <c r="DL1847" s="1035"/>
    </row>
    <row r="1848" spans="27:116">
      <c r="AA1848" s="1035"/>
      <c r="AB1848" s="1035"/>
      <c r="AC1848" s="1035"/>
      <c r="AD1848" s="1035"/>
      <c r="AE1848" s="1035"/>
      <c r="AF1848" s="1035"/>
      <c r="AG1848" s="1035"/>
      <c r="AH1848" s="1035"/>
      <c r="AN1848" s="1035"/>
      <c r="AV1848" s="1035"/>
      <c r="BD1848" s="1035"/>
      <c r="BS1848" s="1064"/>
      <c r="BT1848" s="1035"/>
      <c r="CG1848" s="612"/>
      <c r="CI1848" s="1035"/>
      <c r="DB1848" s="1035"/>
      <c r="DC1848" s="1035"/>
      <c r="DG1848" s="1035"/>
      <c r="DH1848" s="1035"/>
      <c r="DI1848" s="1035"/>
      <c r="DJ1848" s="1035"/>
      <c r="DK1848" s="1035"/>
      <c r="DL1848" s="1035"/>
    </row>
    <row r="1849" spans="27:116">
      <c r="AA1849" s="1035"/>
      <c r="AB1849" s="1035"/>
      <c r="AC1849" s="1035"/>
      <c r="AD1849" s="1035"/>
      <c r="AE1849" s="1035"/>
      <c r="AF1849" s="1035"/>
      <c r="AG1849" s="1035"/>
      <c r="AH1849" s="1035"/>
      <c r="AN1849" s="1035"/>
      <c r="AV1849" s="1035"/>
      <c r="BD1849" s="1035"/>
      <c r="BS1849" s="1064"/>
      <c r="BT1849" s="1035"/>
      <c r="CG1849" s="612"/>
      <c r="CI1849" s="1035"/>
      <c r="DB1849" s="1035"/>
      <c r="DC1849" s="1035"/>
      <c r="DG1849" s="1035"/>
      <c r="DH1849" s="1035"/>
      <c r="DI1849" s="1035"/>
      <c r="DJ1849" s="1035"/>
      <c r="DK1849" s="1035"/>
      <c r="DL1849" s="1035"/>
    </row>
    <row r="1850" spans="27:116">
      <c r="AA1850" s="1035"/>
      <c r="AB1850" s="1035"/>
      <c r="AC1850" s="1035"/>
      <c r="AD1850" s="1035"/>
      <c r="AE1850" s="1035"/>
      <c r="AF1850" s="1035"/>
      <c r="AG1850" s="1035"/>
      <c r="AH1850" s="1035"/>
      <c r="AN1850" s="1035"/>
      <c r="AV1850" s="1035"/>
      <c r="BD1850" s="1035"/>
      <c r="BS1850" s="1064"/>
      <c r="BT1850" s="1035"/>
      <c r="CG1850" s="612"/>
      <c r="CI1850" s="1035"/>
      <c r="DB1850" s="1035"/>
      <c r="DC1850" s="1035"/>
      <c r="DG1850" s="1035"/>
      <c r="DH1850" s="1035"/>
      <c r="DI1850" s="1035"/>
      <c r="DJ1850" s="1035"/>
      <c r="DK1850" s="1035"/>
      <c r="DL1850" s="1035"/>
    </row>
    <row r="1851" spans="27:116">
      <c r="AA1851" s="1035"/>
      <c r="AB1851" s="1035"/>
      <c r="AC1851" s="1035"/>
      <c r="AD1851" s="1035"/>
      <c r="AE1851" s="1035"/>
      <c r="AF1851" s="1035"/>
      <c r="AG1851" s="1035"/>
      <c r="AH1851" s="1035"/>
      <c r="AN1851" s="1035"/>
      <c r="AV1851" s="1035"/>
      <c r="BD1851" s="1035"/>
      <c r="BS1851" s="1064"/>
      <c r="BT1851" s="1035"/>
      <c r="CG1851" s="612"/>
      <c r="CI1851" s="1035"/>
      <c r="DB1851" s="1035"/>
      <c r="DC1851" s="1035"/>
      <c r="DG1851" s="1035"/>
      <c r="DH1851" s="1035"/>
      <c r="DI1851" s="1035"/>
      <c r="DJ1851" s="1035"/>
      <c r="DK1851" s="1035"/>
      <c r="DL1851" s="1035"/>
    </row>
    <row r="1852" spans="27:116">
      <c r="AA1852" s="1035"/>
      <c r="AB1852" s="1035"/>
      <c r="AC1852" s="1035"/>
      <c r="AD1852" s="1035"/>
      <c r="AE1852" s="1035"/>
      <c r="AF1852" s="1035"/>
      <c r="AG1852" s="1035"/>
      <c r="AH1852" s="1035"/>
      <c r="AN1852" s="1035"/>
      <c r="AV1852" s="1035"/>
      <c r="BD1852" s="1035"/>
      <c r="BS1852" s="1064"/>
      <c r="BT1852" s="1035"/>
      <c r="CG1852" s="612"/>
      <c r="CI1852" s="1035"/>
      <c r="DB1852" s="1035"/>
      <c r="DC1852" s="1035"/>
      <c r="DG1852" s="1035"/>
      <c r="DH1852" s="1035"/>
      <c r="DI1852" s="1035"/>
      <c r="DJ1852" s="1035"/>
      <c r="DK1852" s="1035"/>
      <c r="DL1852" s="1035"/>
    </row>
    <row r="1853" spans="27:116">
      <c r="AA1853" s="1035"/>
      <c r="AB1853" s="1035"/>
      <c r="AC1853" s="1035"/>
      <c r="AD1853" s="1035"/>
      <c r="AE1853" s="1035"/>
      <c r="AF1853" s="1035"/>
      <c r="AG1853" s="1035"/>
      <c r="AH1853" s="1035"/>
      <c r="AN1853" s="1035"/>
      <c r="AV1853" s="1035"/>
      <c r="BD1853" s="1035"/>
      <c r="BS1853" s="1064"/>
      <c r="BT1853" s="1035"/>
      <c r="CG1853" s="612"/>
      <c r="CI1853" s="1035"/>
      <c r="DB1853" s="1035"/>
      <c r="DC1853" s="1035"/>
      <c r="DG1853" s="1035"/>
      <c r="DH1853" s="1035"/>
      <c r="DI1853" s="1035"/>
      <c r="DJ1853" s="1035"/>
      <c r="DK1853" s="1035"/>
      <c r="DL1853" s="1035"/>
    </row>
    <row r="1854" spans="27:116">
      <c r="AA1854" s="1035"/>
      <c r="AB1854" s="1035"/>
      <c r="AC1854" s="1035"/>
      <c r="AD1854" s="1035"/>
      <c r="AE1854" s="1035"/>
      <c r="AF1854" s="1035"/>
      <c r="AG1854" s="1035"/>
      <c r="AH1854" s="1035"/>
      <c r="AN1854" s="1035"/>
      <c r="AV1854" s="1035"/>
      <c r="BD1854" s="1035"/>
      <c r="BS1854" s="1064"/>
      <c r="BT1854" s="1035"/>
      <c r="CG1854" s="612"/>
      <c r="CI1854" s="1035"/>
      <c r="DB1854" s="1035"/>
      <c r="DC1854" s="1035"/>
      <c r="DG1854" s="1035"/>
      <c r="DH1854" s="1035"/>
      <c r="DI1854" s="1035"/>
      <c r="DJ1854" s="1035"/>
      <c r="DK1854" s="1035"/>
      <c r="DL1854" s="1035"/>
    </row>
    <row r="1855" spans="27:116">
      <c r="AA1855" s="1035"/>
      <c r="AB1855" s="1035"/>
      <c r="AC1855" s="1035"/>
      <c r="AD1855" s="1035"/>
      <c r="AE1855" s="1035"/>
      <c r="AF1855" s="1035"/>
      <c r="AG1855" s="1035"/>
      <c r="AH1855" s="1035"/>
      <c r="AN1855" s="1035"/>
      <c r="AV1855" s="1035"/>
      <c r="BD1855" s="1035"/>
      <c r="BS1855" s="1064"/>
      <c r="BT1855" s="1035"/>
      <c r="CG1855" s="612"/>
      <c r="CI1855" s="1035"/>
      <c r="DB1855" s="1035"/>
      <c r="DC1855" s="1035"/>
      <c r="DG1855" s="1035"/>
      <c r="DH1855" s="1035"/>
      <c r="DI1855" s="1035"/>
      <c r="DJ1855" s="1035"/>
      <c r="DK1855" s="1035"/>
      <c r="DL1855" s="1035"/>
    </row>
    <row r="1856" spans="27:116">
      <c r="AA1856" s="1035"/>
      <c r="AB1856" s="1035"/>
      <c r="AC1856" s="1035"/>
      <c r="AD1856" s="1035"/>
      <c r="AE1856" s="1035"/>
      <c r="AF1856" s="1035"/>
      <c r="AG1856" s="1035"/>
      <c r="AH1856" s="1035"/>
      <c r="AN1856" s="1035"/>
      <c r="AV1856" s="1035"/>
      <c r="BD1856" s="1035"/>
      <c r="BS1856" s="1064"/>
      <c r="BT1856" s="1035"/>
      <c r="CG1856" s="612"/>
      <c r="CI1856" s="1035"/>
      <c r="DB1856" s="1035"/>
      <c r="DC1856" s="1035"/>
      <c r="DG1856" s="1035"/>
      <c r="DH1856" s="1035"/>
      <c r="DI1856" s="1035"/>
      <c r="DJ1856" s="1035"/>
      <c r="DK1856" s="1035"/>
      <c r="DL1856" s="1035"/>
    </row>
    <row r="1857" spans="27:116">
      <c r="AA1857" s="1035"/>
      <c r="AB1857" s="1035"/>
      <c r="AC1857" s="1035"/>
      <c r="AD1857" s="1035"/>
      <c r="AE1857" s="1035"/>
      <c r="AF1857" s="1035"/>
      <c r="AG1857" s="1035"/>
      <c r="AH1857" s="1035"/>
      <c r="AN1857" s="1035"/>
      <c r="AV1857" s="1035"/>
      <c r="BD1857" s="1035"/>
      <c r="BS1857" s="1064"/>
      <c r="BT1857" s="1035"/>
      <c r="CG1857" s="612"/>
      <c r="CI1857" s="1035"/>
      <c r="DB1857" s="1035"/>
      <c r="DC1857" s="1035"/>
      <c r="DG1857" s="1035"/>
      <c r="DH1857" s="1035"/>
      <c r="DI1857" s="1035"/>
      <c r="DJ1857" s="1035"/>
      <c r="DK1857" s="1035"/>
      <c r="DL1857" s="1035"/>
    </row>
    <row r="1858" spans="27:116">
      <c r="AA1858" s="1035"/>
      <c r="AB1858" s="1035"/>
      <c r="AC1858" s="1035"/>
      <c r="AD1858" s="1035"/>
      <c r="AE1858" s="1035"/>
      <c r="AF1858" s="1035"/>
      <c r="AG1858" s="1035"/>
      <c r="AH1858" s="1035"/>
      <c r="AN1858" s="1035"/>
      <c r="AV1858" s="1035"/>
      <c r="BD1858" s="1035"/>
      <c r="BS1858" s="1064"/>
      <c r="BT1858" s="1035"/>
      <c r="CG1858" s="612"/>
      <c r="CI1858" s="1035"/>
      <c r="DB1858" s="1035"/>
      <c r="DC1858" s="1035"/>
      <c r="DG1858" s="1035"/>
      <c r="DH1858" s="1035"/>
      <c r="DI1858" s="1035"/>
      <c r="DJ1858" s="1035"/>
      <c r="DK1858" s="1035"/>
      <c r="DL1858" s="1035"/>
    </row>
    <row r="1859" spans="27:116">
      <c r="AA1859" s="1035"/>
      <c r="AB1859" s="1035"/>
      <c r="AC1859" s="1035"/>
      <c r="AD1859" s="1035"/>
      <c r="AE1859" s="1035"/>
      <c r="AF1859" s="1035"/>
      <c r="AG1859" s="1035"/>
      <c r="AH1859" s="1035"/>
      <c r="AN1859" s="1035"/>
      <c r="AV1859" s="1035"/>
      <c r="BD1859" s="1035"/>
      <c r="BS1859" s="1064"/>
      <c r="BT1859" s="1035"/>
      <c r="CG1859" s="612"/>
      <c r="CI1859" s="1035"/>
      <c r="DB1859" s="1035"/>
      <c r="DC1859" s="1035"/>
      <c r="DG1859" s="1035"/>
      <c r="DH1859" s="1035"/>
      <c r="DI1859" s="1035"/>
      <c r="DJ1859" s="1035"/>
      <c r="DK1859" s="1035"/>
      <c r="DL1859" s="1035"/>
    </row>
    <row r="1860" spans="27:116">
      <c r="AA1860" s="1035"/>
      <c r="AB1860" s="1035"/>
      <c r="AC1860" s="1035"/>
      <c r="AD1860" s="1035"/>
      <c r="AE1860" s="1035"/>
      <c r="AF1860" s="1035"/>
      <c r="AG1860" s="1035"/>
      <c r="AH1860" s="1035"/>
      <c r="AN1860" s="1035"/>
      <c r="AV1860" s="1035"/>
      <c r="BD1860" s="1035"/>
      <c r="BS1860" s="1064"/>
      <c r="BT1860" s="1035"/>
      <c r="CG1860" s="612"/>
      <c r="CI1860" s="1035"/>
      <c r="DB1860" s="1035"/>
      <c r="DC1860" s="1035"/>
      <c r="DG1860" s="1035"/>
      <c r="DH1860" s="1035"/>
      <c r="DI1860" s="1035"/>
      <c r="DJ1860" s="1035"/>
      <c r="DK1860" s="1035"/>
      <c r="DL1860" s="1035"/>
    </row>
    <row r="1861" spans="27:116">
      <c r="AA1861" s="1035"/>
      <c r="AB1861" s="1035"/>
      <c r="AC1861" s="1035"/>
      <c r="AD1861" s="1035"/>
      <c r="AE1861" s="1035"/>
      <c r="AF1861" s="1035"/>
      <c r="AG1861" s="1035"/>
      <c r="AH1861" s="1035"/>
      <c r="AN1861" s="1035"/>
      <c r="AV1861" s="1035"/>
      <c r="BD1861" s="1035"/>
      <c r="BS1861" s="1064"/>
      <c r="BT1861" s="1035"/>
      <c r="CG1861" s="612"/>
      <c r="CI1861" s="1035"/>
      <c r="DB1861" s="1035"/>
      <c r="DC1861" s="1035"/>
      <c r="DG1861" s="1035"/>
      <c r="DH1861" s="1035"/>
      <c r="DI1861" s="1035"/>
      <c r="DJ1861" s="1035"/>
      <c r="DK1861" s="1035"/>
      <c r="DL1861" s="1035"/>
    </row>
    <row r="1862" spans="27:116">
      <c r="AA1862" s="1035"/>
      <c r="AB1862" s="1035"/>
      <c r="AC1862" s="1035"/>
      <c r="AD1862" s="1035"/>
      <c r="AE1862" s="1035"/>
      <c r="AF1862" s="1035"/>
      <c r="AG1862" s="1035"/>
      <c r="AH1862" s="1035"/>
      <c r="AN1862" s="1035"/>
      <c r="AV1862" s="1035"/>
      <c r="BD1862" s="1035"/>
      <c r="BS1862" s="1064"/>
      <c r="BT1862" s="1035"/>
      <c r="CG1862" s="612"/>
      <c r="CI1862" s="1035"/>
      <c r="DB1862" s="1035"/>
      <c r="DC1862" s="1035"/>
      <c r="DG1862" s="1035"/>
      <c r="DH1862" s="1035"/>
      <c r="DI1862" s="1035"/>
      <c r="DJ1862" s="1035"/>
      <c r="DK1862" s="1035"/>
      <c r="DL1862" s="1035"/>
    </row>
    <row r="1863" spans="27:116">
      <c r="AA1863" s="1035"/>
      <c r="AB1863" s="1035"/>
      <c r="AC1863" s="1035"/>
      <c r="AD1863" s="1035"/>
      <c r="AE1863" s="1035"/>
      <c r="AF1863" s="1035"/>
      <c r="AG1863" s="1035"/>
      <c r="AH1863" s="1035"/>
      <c r="AN1863" s="1035"/>
      <c r="AV1863" s="1035"/>
      <c r="BD1863" s="1035"/>
      <c r="BS1863" s="1064"/>
      <c r="BT1863" s="1035"/>
      <c r="CG1863" s="612"/>
      <c r="CI1863" s="1035"/>
      <c r="DB1863" s="1035"/>
      <c r="DC1863" s="1035"/>
      <c r="DG1863" s="1035"/>
      <c r="DH1863" s="1035"/>
      <c r="DI1863" s="1035"/>
      <c r="DJ1863" s="1035"/>
      <c r="DK1863" s="1035"/>
      <c r="DL1863" s="1035"/>
    </row>
    <row r="1864" spans="27:116">
      <c r="AA1864" s="1035"/>
      <c r="AB1864" s="1035"/>
      <c r="AC1864" s="1035"/>
      <c r="AD1864" s="1035"/>
      <c r="AE1864" s="1035"/>
      <c r="AF1864" s="1035"/>
      <c r="AG1864" s="1035"/>
      <c r="AH1864" s="1035"/>
      <c r="AN1864" s="1035"/>
      <c r="AV1864" s="1035"/>
      <c r="BD1864" s="1035"/>
      <c r="BS1864" s="1064"/>
      <c r="BT1864" s="1035"/>
      <c r="CG1864" s="612"/>
      <c r="CI1864" s="1035"/>
      <c r="DB1864" s="1035"/>
      <c r="DC1864" s="1035"/>
      <c r="DG1864" s="1035"/>
      <c r="DH1864" s="1035"/>
      <c r="DI1864" s="1035"/>
      <c r="DJ1864" s="1035"/>
      <c r="DK1864" s="1035"/>
      <c r="DL1864" s="1035"/>
    </row>
    <row r="1865" spans="27:116">
      <c r="AA1865" s="1035"/>
      <c r="AB1865" s="1035"/>
      <c r="AC1865" s="1035"/>
      <c r="AD1865" s="1035"/>
      <c r="AE1865" s="1035"/>
      <c r="AF1865" s="1035"/>
      <c r="AG1865" s="1035"/>
      <c r="AH1865" s="1035"/>
      <c r="AN1865" s="1035"/>
      <c r="AV1865" s="1035"/>
      <c r="BD1865" s="1035"/>
      <c r="BS1865" s="1064"/>
      <c r="BT1865" s="1035"/>
      <c r="CG1865" s="612"/>
      <c r="CI1865" s="1035"/>
      <c r="DB1865" s="1035"/>
      <c r="DC1865" s="1035"/>
      <c r="DG1865" s="1035"/>
      <c r="DH1865" s="1035"/>
      <c r="DI1865" s="1035"/>
      <c r="DJ1865" s="1035"/>
      <c r="DK1865" s="1035"/>
      <c r="DL1865" s="1035"/>
    </row>
    <row r="1866" spans="27:116">
      <c r="AA1866" s="1035"/>
      <c r="AB1866" s="1035"/>
      <c r="AC1866" s="1035"/>
      <c r="AD1866" s="1035"/>
      <c r="AE1866" s="1035"/>
      <c r="AF1866" s="1035"/>
      <c r="AG1866" s="1035"/>
      <c r="AH1866" s="1035"/>
      <c r="AN1866" s="1035"/>
      <c r="AV1866" s="1035"/>
      <c r="BD1866" s="1035"/>
      <c r="BS1866" s="1064"/>
      <c r="BT1866" s="1035"/>
      <c r="CG1866" s="612"/>
      <c r="CI1866" s="1035"/>
      <c r="DB1866" s="1035"/>
      <c r="DC1866" s="1035"/>
      <c r="DG1866" s="1035"/>
      <c r="DH1866" s="1035"/>
      <c r="DI1866" s="1035"/>
      <c r="DJ1866" s="1035"/>
      <c r="DK1866" s="1035"/>
      <c r="DL1866" s="1035"/>
    </row>
    <row r="1867" spans="27:116">
      <c r="AA1867" s="1035"/>
      <c r="AB1867" s="1035"/>
      <c r="AC1867" s="1035"/>
      <c r="AD1867" s="1035"/>
      <c r="AE1867" s="1035"/>
      <c r="AF1867" s="1035"/>
      <c r="AG1867" s="1035"/>
      <c r="AH1867" s="1035"/>
      <c r="AN1867" s="1035"/>
      <c r="AV1867" s="1035"/>
      <c r="BD1867" s="1035"/>
      <c r="BS1867" s="1064"/>
      <c r="BT1867" s="1035"/>
      <c r="CG1867" s="612"/>
      <c r="CI1867" s="1035"/>
      <c r="DB1867" s="1035"/>
      <c r="DC1867" s="1035"/>
      <c r="DG1867" s="1035"/>
      <c r="DH1867" s="1035"/>
      <c r="DI1867" s="1035"/>
      <c r="DJ1867" s="1035"/>
      <c r="DK1867" s="1035"/>
      <c r="DL1867" s="1035"/>
    </row>
    <row r="1868" spans="27:116">
      <c r="AA1868" s="1035"/>
      <c r="AB1868" s="1035"/>
      <c r="AC1868" s="1035"/>
      <c r="AD1868" s="1035"/>
      <c r="AE1868" s="1035"/>
      <c r="AF1868" s="1035"/>
      <c r="AG1868" s="1035"/>
      <c r="AH1868" s="1035"/>
      <c r="AN1868" s="1035"/>
      <c r="AV1868" s="1035"/>
      <c r="BD1868" s="1035"/>
      <c r="BS1868" s="1064"/>
      <c r="BT1868" s="1035"/>
      <c r="CG1868" s="612"/>
      <c r="CI1868" s="1035"/>
      <c r="DB1868" s="1035"/>
      <c r="DC1868" s="1035"/>
      <c r="DG1868" s="1035"/>
      <c r="DH1868" s="1035"/>
      <c r="DI1868" s="1035"/>
      <c r="DJ1868" s="1035"/>
      <c r="DK1868" s="1035"/>
      <c r="DL1868" s="1035"/>
    </row>
    <row r="1869" spans="27:116">
      <c r="AA1869" s="1035"/>
      <c r="AB1869" s="1035"/>
      <c r="AC1869" s="1035"/>
      <c r="AD1869" s="1035"/>
      <c r="AE1869" s="1035"/>
      <c r="AF1869" s="1035"/>
      <c r="AG1869" s="1035"/>
      <c r="AH1869" s="1035"/>
      <c r="AN1869" s="1035"/>
      <c r="AV1869" s="1035"/>
      <c r="BD1869" s="1035"/>
      <c r="BS1869" s="1064"/>
      <c r="BT1869" s="1035"/>
      <c r="CG1869" s="612"/>
      <c r="CI1869" s="1035"/>
      <c r="DB1869" s="1035"/>
      <c r="DC1869" s="1035"/>
      <c r="DG1869" s="1035"/>
      <c r="DH1869" s="1035"/>
      <c r="DI1869" s="1035"/>
      <c r="DJ1869" s="1035"/>
      <c r="DK1869" s="1035"/>
      <c r="DL1869" s="1035"/>
    </row>
    <row r="1870" spans="27:116">
      <c r="AA1870" s="1035"/>
      <c r="AB1870" s="1035"/>
      <c r="AC1870" s="1035"/>
      <c r="AD1870" s="1035"/>
      <c r="AE1870" s="1035"/>
      <c r="AF1870" s="1035"/>
      <c r="AG1870" s="1035"/>
      <c r="AH1870" s="1035"/>
      <c r="AN1870" s="1035"/>
      <c r="AV1870" s="1035"/>
      <c r="BD1870" s="1035"/>
      <c r="BS1870" s="1064"/>
      <c r="BT1870" s="1035"/>
      <c r="CG1870" s="612"/>
      <c r="CI1870" s="1035"/>
      <c r="DB1870" s="1035"/>
      <c r="DC1870" s="1035"/>
      <c r="DG1870" s="1035"/>
      <c r="DH1870" s="1035"/>
      <c r="DI1870" s="1035"/>
      <c r="DJ1870" s="1035"/>
      <c r="DK1870" s="1035"/>
      <c r="DL1870" s="1035"/>
    </row>
    <row r="1871" spans="27:116">
      <c r="AA1871" s="1035"/>
      <c r="AB1871" s="1035"/>
      <c r="AC1871" s="1035"/>
      <c r="AD1871" s="1035"/>
      <c r="AE1871" s="1035"/>
      <c r="AF1871" s="1035"/>
      <c r="AG1871" s="1035"/>
      <c r="AH1871" s="1035"/>
      <c r="AN1871" s="1035"/>
      <c r="AV1871" s="1035"/>
      <c r="BD1871" s="1035"/>
      <c r="BS1871" s="1064"/>
      <c r="BT1871" s="1035"/>
      <c r="CG1871" s="612"/>
      <c r="CI1871" s="1035"/>
      <c r="DB1871" s="1035"/>
      <c r="DC1871" s="1035"/>
      <c r="DG1871" s="1035"/>
      <c r="DH1871" s="1035"/>
      <c r="DI1871" s="1035"/>
      <c r="DJ1871" s="1035"/>
      <c r="DK1871" s="1035"/>
      <c r="DL1871" s="1035"/>
    </row>
    <row r="1872" spans="27:116">
      <c r="AA1872" s="1035"/>
      <c r="AB1872" s="1035"/>
      <c r="AC1872" s="1035"/>
      <c r="AD1872" s="1035"/>
      <c r="AE1872" s="1035"/>
      <c r="AF1872" s="1035"/>
      <c r="AG1872" s="1035"/>
      <c r="AH1872" s="1035"/>
      <c r="AN1872" s="1035"/>
      <c r="AV1872" s="1035"/>
      <c r="BD1872" s="1035"/>
      <c r="BS1872" s="1064"/>
      <c r="BT1872" s="1035"/>
      <c r="CG1872" s="612"/>
      <c r="CI1872" s="1035"/>
      <c r="DB1872" s="1035"/>
      <c r="DC1872" s="1035"/>
      <c r="DG1872" s="1035"/>
      <c r="DH1872" s="1035"/>
      <c r="DI1872" s="1035"/>
      <c r="DJ1872" s="1035"/>
      <c r="DK1872" s="1035"/>
      <c r="DL1872" s="1035"/>
    </row>
    <row r="1873" spans="27:116">
      <c r="AA1873" s="1035"/>
      <c r="AB1873" s="1035"/>
      <c r="AC1873" s="1035"/>
      <c r="AD1873" s="1035"/>
      <c r="AE1873" s="1035"/>
      <c r="AF1873" s="1035"/>
      <c r="AG1873" s="1035"/>
      <c r="AH1873" s="1035"/>
      <c r="AN1873" s="1035"/>
      <c r="AV1873" s="1035"/>
      <c r="BD1873" s="1035"/>
      <c r="BS1873" s="1064"/>
      <c r="BT1873" s="1035"/>
      <c r="CG1873" s="612"/>
      <c r="CI1873" s="1035"/>
      <c r="DB1873" s="1035"/>
      <c r="DC1873" s="1035"/>
      <c r="DG1873" s="1035"/>
      <c r="DH1873" s="1035"/>
      <c r="DI1873" s="1035"/>
      <c r="DJ1873" s="1035"/>
      <c r="DK1873" s="1035"/>
      <c r="DL1873" s="1035"/>
    </row>
    <row r="1874" spans="27:116">
      <c r="AA1874" s="1035"/>
      <c r="AB1874" s="1035"/>
      <c r="AC1874" s="1035"/>
      <c r="AD1874" s="1035"/>
      <c r="AE1874" s="1035"/>
      <c r="AF1874" s="1035"/>
      <c r="AG1874" s="1035"/>
      <c r="AH1874" s="1035"/>
      <c r="AN1874" s="1035"/>
      <c r="AV1874" s="1035"/>
      <c r="BD1874" s="1035"/>
      <c r="BS1874" s="1064"/>
      <c r="BT1874" s="1035"/>
      <c r="CG1874" s="612"/>
      <c r="CI1874" s="1035"/>
      <c r="DB1874" s="1035"/>
      <c r="DC1874" s="1035"/>
      <c r="DG1874" s="1035"/>
      <c r="DH1874" s="1035"/>
      <c r="DI1874" s="1035"/>
      <c r="DJ1874" s="1035"/>
      <c r="DK1874" s="1035"/>
      <c r="DL1874" s="1035"/>
    </row>
    <row r="1875" spans="27:116">
      <c r="AA1875" s="1035"/>
      <c r="AB1875" s="1035"/>
      <c r="AC1875" s="1035"/>
      <c r="AD1875" s="1035"/>
      <c r="AE1875" s="1035"/>
      <c r="AF1875" s="1035"/>
      <c r="AG1875" s="1035"/>
      <c r="AH1875" s="1035"/>
      <c r="AN1875" s="1035"/>
      <c r="AV1875" s="1035"/>
      <c r="BD1875" s="1035"/>
      <c r="BS1875" s="1064"/>
      <c r="BT1875" s="1035"/>
      <c r="CG1875" s="612"/>
      <c r="CI1875" s="1035"/>
      <c r="DB1875" s="1035"/>
      <c r="DC1875" s="1035"/>
      <c r="DG1875" s="1035"/>
      <c r="DH1875" s="1035"/>
      <c r="DI1875" s="1035"/>
      <c r="DJ1875" s="1035"/>
      <c r="DK1875" s="1035"/>
      <c r="DL1875" s="1035"/>
    </row>
    <row r="1876" spans="27:116">
      <c r="AA1876" s="1035"/>
      <c r="AB1876" s="1035"/>
      <c r="AC1876" s="1035"/>
      <c r="AD1876" s="1035"/>
      <c r="AE1876" s="1035"/>
      <c r="AF1876" s="1035"/>
      <c r="AG1876" s="1035"/>
      <c r="AH1876" s="1035"/>
      <c r="AN1876" s="1035"/>
      <c r="AV1876" s="1035"/>
      <c r="BD1876" s="1035"/>
      <c r="BS1876" s="1064"/>
      <c r="BT1876" s="1035"/>
      <c r="CG1876" s="612"/>
      <c r="CI1876" s="1035"/>
      <c r="DB1876" s="1035"/>
      <c r="DC1876" s="1035"/>
      <c r="DG1876" s="1035"/>
      <c r="DH1876" s="1035"/>
      <c r="DI1876" s="1035"/>
      <c r="DJ1876" s="1035"/>
      <c r="DK1876" s="1035"/>
      <c r="DL1876" s="1035"/>
    </row>
    <row r="1877" spans="27:116">
      <c r="AA1877" s="1035"/>
      <c r="AB1877" s="1035"/>
      <c r="AC1877" s="1035"/>
      <c r="AD1877" s="1035"/>
      <c r="AE1877" s="1035"/>
      <c r="AF1877" s="1035"/>
      <c r="AG1877" s="1035"/>
      <c r="AH1877" s="1035"/>
      <c r="AN1877" s="1035"/>
      <c r="AV1877" s="1035"/>
      <c r="BD1877" s="1035"/>
      <c r="BS1877" s="1064"/>
      <c r="BT1877" s="1035"/>
      <c r="CG1877" s="612"/>
      <c r="CI1877" s="1035"/>
      <c r="DB1877" s="1035"/>
      <c r="DC1877" s="1035"/>
      <c r="DG1877" s="1035"/>
      <c r="DH1877" s="1035"/>
      <c r="DI1877" s="1035"/>
      <c r="DJ1877" s="1035"/>
      <c r="DK1877" s="1035"/>
      <c r="DL1877" s="1035"/>
    </row>
    <row r="1878" spans="27:116">
      <c r="AA1878" s="1035"/>
      <c r="AB1878" s="1035"/>
      <c r="AC1878" s="1035"/>
      <c r="AD1878" s="1035"/>
      <c r="AE1878" s="1035"/>
      <c r="AF1878" s="1035"/>
      <c r="AG1878" s="1035"/>
      <c r="AH1878" s="1035"/>
      <c r="AN1878" s="1035"/>
      <c r="AV1878" s="1035"/>
      <c r="BD1878" s="1035"/>
      <c r="BS1878" s="1064"/>
      <c r="BT1878" s="1035"/>
      <c r="CG1878" s="612"/>
      <c r="CI1878" s="1035"/>
      <c r="DB1878" s="1035"/>
      <c r="DC1878" s="1035"/>
      <c r="DG1878" s="1035"/>
      <c r="DH1878" s="1035"/>
      <c r="DI1878" s="1035"/>
      <c r="DJ1878" s="1035"/>
      <c r="DK1878" s="1035"/>
      <c r="DL1878" s="1035"/>
    </row>
    <row r="1879" spans="27:116">
      <c r="AA1879" s="1035"/>
      <c r="AB1879" s="1035"/>
      <c r="AC1879" s="1035"/>
      <c r="AD1879" s="1035"/>
      <c r="AE1879" s="1035"/>
      <c r="AF1879" s="1035"/>
      <c r="AG1879" s="1035"/>
      <c r="AH1879" s="1035"/>
      <c r="AN1879" s="1035"/>
      <c r="AV1879" s="1035"/>
      <c r="BD1879" s="1035"/>
      <c r="BS1879" s="1064"/>
      <c r="BT1879" s="1035"/>
      <c r="CG1879" s="612"/>
      <c r="CI1879" s="1035"/>
      <c r="DB1879" s="1035"/>
      <c r="DC1879" s="1035"/>
      <c r="DG1879" s="1035"/>
      <c r="DH1879" s="1035"/>
      <c r="DI1879" s="1035"/>
      <c r="DJ1879" s="1035"/>
      <c r="DK1879" s="1035"/>
      <c r="DL1879" s="1035"/>
    </row>
    <row r="1880" spans="27:116">
      <c r="AA1880" s="1035"/>
      <c r="AB1880" s="1035"/>
      <c r="AC1880" s="1035"/>
      <c r="AD1880" s="1035"/>
      <c r="AE1880" s="1035"/>
      <c r="AF1880" s="1035"/>
      <c r="AG1880" s="1035"/>
      <c r="AH1880" s="1035"/>
      <c r="AN1880" s="1035"/>
      <c r="AV1880" s="1035"/>
      <c r="BD1880" s="1035"/>
      <c r="BS1880" s="1064"/>
      <c r="BT1880" s="1035"/>
      <c r="CG1880" s="612"/>
      <c r="CI1880" s="1035"/>
      <c r="DB1880" s="1035"/>
      <c r="DC1880" s="1035"/>
      <c r="DG1880" s="1035"/>
      <c r="DH1880" s="1035"/>
      <c r="DI1880" s="1035"/>
      <c r="DJ1880" s="1035"/>
      <c r="DK1880" s="1035"/>
      <c r="DL1880" s="1035"/>
    </row>
    <row r="1881" spans="27:116">
      <c r="AA1881" s="1035"/>
      <c r="AB1881" s="1035"/>
      <c r="AC1881" s="1035"/>
      <c r="AD1881" s="1035"/>
      <c r="AE1881" s="1035"/>
      <c r="AF1881" s="1035"/>
      <c r="AG1881" s="1035"/>
      <c r="AH1881" s="1035"/>
      <c r="AN1881" s="1035"/>
      <c r="AV1881" s="1035"/>
      <c r="BD1881" s="1035"/>
      <c r="BS1881" s="1064"/>
      <c r="BT1881" s="1035"/>
      <c r="CG1881" s="612"/>
      <c r="CI1881" s="1035"/>
      <c r="DB1881" s="1035"/>
      <c r="DC1881" s="1035"/>
      <c r="DG1881" s="1035"/>
      <c r="DH1881" s="1035"/>
      <c r="DI1881" s="1035"/>
      <c r="DJ1881" s="1035"/>
      <c r="DK1881" s="1035"/>
      <c r="DL1881" s="1035"/>
    </row>
    <row r="1882" spans="27:116">
      <c r="AA1882" s="1035"/>
      <c r="AB1882" s="1035"/>
      <c r="AC1882" s="1035"/>
      <c r="AD1882" s="1035"/>
      <c r="AE1882" s="1035"/>
      <c r="AF1882" s="1035"/>
      <c r="AG1882" s="1035"/>
      <c r="AH1882" s="1035"/>
      <c r="AN1882" s="1035"/>
      <c r="AV1882" s="1035"/>
      <c r="BD1882" s="1035"/>
      <c r="BS1882" s="1064"/>
      <c r="BT1882" s="1035"/>
      <c r="CG1882" s="612"/>
      <c r="CI1882" s="1035"/>
      <c r="DB1882" s="1035"/>
      <c r="DC1882" s="1035"/>
      <c r="DG1882" s="1035"/>
      <c r="DH1882" s="1035"/>
      <c r="DI1882" s="1035"/>
      <c r="DJ1882" s="1035"/>
      <c r="DK1882" s="1035"/>
      <c r="DL1882" s="1035"/>
    </row>
    <row r="1883" spans="27:116">
      <c r="AA1883" s="1035"/>
      <c r="AB1883" s="1035"/>
      <c r="AC1883" s="1035"/>
      <c r="AD1883" s="1035"/>
      <c r="AE1883" s="1035"/>
      <c r="AF1883" s="1035"/>
      <c r="AG1883" s="1035"/>
      <c r="AH1883" s="1035"/>
      <c r="AN1883" s="1035"/>
      <c r="AV1883" s="1035"/>
      <c r="BD1883" s="1035"/>
      <c r="BS1883" s="1064"/>
      <c r="BT1883" s="1035"/>
      <c r="CG1883" s="612"/>
      <c r="CI1883" s="1035"/>
      <c r="DB1883" s="1035"/>
      <c r="DC1883" s="1035"/>
      <c r="DG1883" s="1035"/>
      <c r="DH1883" s="1035"/>
      <c r="DI1883" s="1035"/>
      <c r="DJ1883" s="1035"/>
      <c r="DK1883" s="1035"/>
      <c r="DL1883" s="1035"/>
    </row>
    <row r="1884" spans="27:116">
      <c r="AA1884" s="1035"/>
      <c r="AB1884" s="1035"/>
      <c r="AC1884" s="1035"/>
      <c r="AD1884" s="1035"/>
      <c r="AE1884" s="1035"/>
      <c r="AF1884" s="1035"/>
      <c r="AG1884" s="1035"/>
      <c r="AH1884" s="1035"/>
      <c r="AN1884" s="1035"/>
      <c r="AV1884" s="1035"/>
      <c r="BD1884" s="1035"/>
      <c r="BS1884" s="1064"/>
      <c r="BT1884" s="1035"/>
      <c r="CG1884" s="612"/>
      <c r="CI1884" s="1035"/>
      <c r="DB1884" s="1035"/>
      <c r="DC1884" s="1035"/>
      <c r="DG1884" s="1035"/>
      <c r="DH1884" s="1035"/>
      <c r="DI1884" s="1035"/>
      <c r="DJ1884" s="1035"/>
      <c r="DK1884" s="1035"/>
      <c r="DL1884" s="1035"/>
    </row>
    <row r="1885" spans="27:116">
      <c r="AA1885" s="1035"/>
      <c r="AB1885" s="1035"/>
      <c r="AC1885" s="1035"/>
      <c r="AD1885" s="1035"/>
      <c r="AE1885" s="1035"/>
      <c r="AF1885" s="1035"/>
      <c r="AG1885" s="1035"/>
      <c r="AH1885" s="1035"/>
      <c r="AN1885" s="1035"/>
      <c r="AV1885" s="1035"/>
      <c r="BD1885" s="1035"/>
      <c r="BS1885" s="1064"/>
      <c r="BT1885" s="1035"/>
      <c r="CG1885" s="612"/>
      <c r="CI1885" s="1035"/>
      <c r="DB1885" s="1035"/>
      <c r="DC1885" s="1035"/>
      <c r="DG1885" s="1035"/>
      <c r="DH1885" s="1035"/>
      <c r="DI1885" s="1035"/>
      <c r="DJ1885" s="1035"/>
      <c r="DK1885" s="1035"/>
      <c r="DL1885" s="1035"/>
    </row>
    <row r="1886" spans="27:116">
      <c r="AA1886" s="1035"/>
      <c r="AB1886" s="1035"/>
      <c r="AC1886" s="1035"/>
      <c r="AD1886" s="1035"/>
      <c r="AE1886" s="1035"/>
      <c r="AF1886" s="1035"/>
      <c r="AG1886" s="1035"/>
      <c r="AH1886" s="1035"/>
      <c r="AN1886" s="1035"/>
      <c r="AV1886" s="1035"/>
      <c r="BD1886" s="1035"/>
      <c r="BS1886" s="1064"/>
      <c r="BT1886" s="1035"/>
      <c r="CG1886" s="612"/>
      <c r="CI1886" s="1035"/>
      <c r="DB1886" s="1035"/>
      <c r="DC1886" s="1035"/>
      <c r="DG1886" s="1035"/>
      <c r="DH1886" s="1035"/>
      <c r="DI1886" s="1035"/>
      <c r="DJ1886" s="1035"/>
      <c r="DK1886" s="1035"/>
      <c r="DL1886" s="1035"/>
    </row>
    <row r="1887" spans="27:116">
      <c r="AA1887" s="1035"/>
      <c r="AB1887" s="1035"/>
      <c r="AC1887" s="1035"/>
      <c r="AD1887" s="1035"/>
      <c r="AE1887" s="1035"/>
      <c r="AF1887" s="1035"/>
      <c r="AG1887" s="1035"/>
      <c r="AH1887" s="1035"/>
      <c r="AN1887" s="1035"/>
      <c r="AV1887" s="1035"/>
      <c r="BD1887" s="1035"/>
      <c r="BS1887" s="1064"/>
      <c r="BT1887" s="1035"/>
      <c r="CG1887" s="612"/>
      <c r="CI1887" s="1035"/>
      <c r="DB1887" s="1035"/>
      <c r="DC1887" s="1035"/>
      <c r="DG1887" s="1035"/>
      <c r="DH1887" s="1035"/>
      <c r="DI1887" s="1035"/>
      <c r="DJ1887" s="1035"/>
      <c r="DK1887" s="1035"/>
      <c r="DL1887" s="1035"/>
    </row>
    <row r="1888" spans="27:116">
      <c r="AA1888" s="1035"/>
      <c r="AB1888" s="1035"/>
      <c r="AC1888" s="1035"/>
      <c r="AD1888" s="1035"/>
      <c r="AE1888" s="1035"/>
      <c r="AF1888" s="1035"/>
      <c r="AG1888" s="1035"/>
      <c r="AH1888" s="1035"/>
      <c r="AN1888" s="1035"/>
      <c r="AV1888" s="1035"/>
      <c r="BD1888" s="1035"/>
      <c r="BS1888" s="1064"/>
      <c r="BT1888" s="1035"/>
      <c r="CG1888" s="612"/>
      <c r="CI1888" s="1035"/>
      <c r="DB1888" s="1035"/>
      <c r="DC1888" s="1035"/>
      <c r="DG1888" s="1035"/>
      <c r="DH1888" s="1035"/>
      <c r="DI1888" s="1035"/>
      <c r="DJ1888" s="1035"/>
      <c r="DK1888" s="1035"/>
      <c r="DL1888" s="1035"/>
    </row>
    <row r="1889" spans="27:116">
      <c r="AA1889" s="1035"/>
      <c r="AB1889" s="1035"/>
      <c r="AC1889" s="1035"/>
      <c r="AD1889" s="1035"/>
      <c r="AE1889" s="1035"/>
      <c r="AF1889" s="1035"/>
      <c r="AG1889" s="1035"/>
      <c r="AH1889" s="1035"/>
      <c r="AN1889" s="1035"/>
      <c r="AV1889" s="1035"/>
      <c r="BD1889" s="1035"/>
      <c r="BS1889" s="1064"/>
      <c r="BT1889" s="1035"/>
      <c r="CG1889" s="612"/>
      <c r="CI1889" s="1035"/>
      <c r="DB1889" s="1035"/>
      <c r="DC1889" s="1035"/>
      <c r="DG1889" s="1035"/>
      <c r="DH1889" s="1035"/>
      <c r="DI1889" s="1035"/>
      <c r="DJ1889" s="1035"/>
      <c r="DK1889" s="1035"/>
      <c r="DL1889" s="1035"/>
    </row>
    <row r="1890" spans="27:116">
      <c r="AA1890" s="1035"/>
      <c r="AB1890" s="1035"/>
      <c r="AC1890" s="1035"/>
      <c r="AD1890" s="1035"/>
      <c r="AE1890" s="1035"/>
      <c r="AF1890" s="1035"/>
      <c r="AG1890" s="1035"/>
      <c r="AH1890" s="1035"/>
      <c r="AN1890" s="1035"/>
      <c r="AV1890" s="1035"/>
      <c r="BD1890" s="1035"/>
      <c r="BS1890" s="1064"/>
      <c r="BT1890" s="1035"/>
      <c r="CG1890" s="612"/>
      <c r="CI1890" s="1035"/>
      <c r="DB1890" s="1035"/>
      <c r="DC1890" s="1035"/>
      <c r="DG1890" s="1035"/>
      <c r="DH1890" s="1035"/>
      <c r="DI1890" s="1035"/>
      <c r="DJ1890" s="1035"/>
      <c r="DK1890" s="1035"/>
      <c r="DL1890" s="1035"/>
    </row>
    <row r="1891" spans="27:116">
      <c r="AA1891" s="1035"/>
      <c r="AB1891" s="1035"/>
      <c r="AC1891" s="1035"/>
      <c r="AD1891" s="1035"/>
      <c r="AE1891" s="1035"/>
      <c r="AF1891" s="1035"/>
      <c r="AG1891" s="1035"/>
      <c r="AH1891" s="1035"/>
      <c r="AN1891" s="1035"/>
      <c r="AV1891" s="1035"/>
      <c r="BD1891" s="1035"/>
      <c r="BS1891" s="1064"/>
      <c r="BT1891" s="1035"/>
      <c r="CG1891" s="612"/>
      <c r="CI1891" s="1035"/>
      <c r="DB1891" s="1035"/>
      <c r="DC1891" s="1035"/>
      <c r="DG1891" s="1035"/>
      <c r="DH1891" s="1035"/>
      <c r="DI1891" s="1035"/>
      <c r="DJ1891" s="1035"/>
      <c r="DK1891" s="1035"/>
      <c r="DL1891" s="1035"/>
    </row>
    <row r="1892" spans="27:116">
      <c r="AA1892" s="1035"/>
      <c r="AB1892" s="1035"/>
      <c r="AC1892" s="1035"/>
      <c r="AD1892" s="1035"/>
      <c r="AE1892" s="1035"/>
      <c r="AF1892" s="1035"/>
      <c r="AG1892" s="1035"/>
      <c r="AH1892" s="1035"/>
      <c r="AN1892" s="1035"/>
      <c r="AV1892" s="1035"/>
      <c r="BD1892" s="1035"/>
      <c r="BS1892" s="1064"/>
      <c r="BT1892" s="1035"/>
      <c r="CG1892" s="612"/>
      <c r="CI1892" s="1035"/>
      <c r="DB1892" s="1035"/>
      <c r="DC1892" s="1035"/>
      <c r="DG1892" s="1035"/>
      <c r="DH1892" s="1035"/>
      <c r="DI1892" s="1035"/>
      <c r="DJ1892" s="1035"/>
      <c r="DK1892" s="1035"/>
      <c r="DL1892" s="1035"/>
    </row>
    <row r="1893" spans="27:116">
      <c r="AA1893" s="1035"/>
      <c r="AB1893" s="1035"/>
      <c r="AC1893" s="1035"/>
      <c r="AD1893" s="1035"/>
      <c r="AE1893" s="1035"/>
      <c r="AF1893" s="1035"/>
      <c r="AG1893" s="1035"/>
      <c r="AH1893" s="1035"/>
      <c r="AN1893" s="1035"/>
      <c r="AV1893" s="1035"/>
      <c r="BD1893" s="1035"/>
      <c r="BS1893" s="1064"/>
      <c r="BT1893" s="1035"/>
      <c r="CG1893" s="612"/>
      <c r="CI1893" s="1035"/>
      <c r="DB1893" s="1035"/>
      <c r="DC1893" s="1035"/>
      <c r="DG1893" s="1035"/>
      <c r="DH1893" s="1035"/>
      <c r="DI1893" s="1035"/>
      <c r="DJ1893" s="1035"/>
      <c r="DK1893" s="1035"/>
      <c r="DL1893" s="1035"/>
    </row>
    <row r="1894" spans="27:116">
      <c r="AA1894" s="1035"/>
      <c r="AB1894" s="1035"/>
      <c r="AC1894" s="1035"/>
      <c r="AD1894" s="1035"/>
      <c r="AE1894" s="1035"/>
      <c r="AF1894" s="1035"/>
      <c r="AG1894" s="1035"/>
      <c r="AH1894" s="1035"/>
      <c r="AN1894" s="1035"/>
      <c r="AV1894" s="1035"/>
      <c r="BD1894" s="1035"/>
      <c r="BS1894" s="1064"/>
      <c r="BT1894" s="1035"/>
      <c r="CG1894" s="612"/>
      <c r="CI1894" s="1035"/>
      <c r="DB1894" s="1035"/>
      <c r="DC1894" s="1035"/>
      <c r="DG1894" s="1035"/>
      <c r="DH1894" s="1035"/>
      <c r="DI1894" s="1035"/>
      <c r="DJ1894" s="1035"/>
      <c r="DK1894" s="1035"/>
      <c r="DL1894" s="1035"/>
    </row>
    <row r="1895" spans="27:116">
      <c r="AA1895" s="1035"/>
      <c r="AB1895" s="1035"/>
      <c r="AC1895" s="1035"/>
      <c r="AD1895" s="1035"/>
      <c r="AE1895" s="1035"/>
      <c r="AF1895" s="1035"/>
      <c r="AG1895" s="1035"/>
      <c r="AH1895" s="1035"/>
      <c r="AN1895" s="1035"/>
      <c r="AV1895" s="1035"/>
      <c r="BD1895" s="1035"/>
      <c r="BS1895" s="1064"/>
      <c r="BT1895" s="1035"/>
      <c r="CG1895" s="612"/>
      <c r="CI1895" s="1035"/>
      <c r="DB1895" s="1035"/>
      <c r="DC1895" s="1035"/>
      <c r="DG1895" s="1035"/>
      <c r="DH1895" s="1035"/>
      <c r="DI1895" s="1035"/>
      <c r="DJ1895" s="1035"/>
      <c r="DK1895" s="1035"/>
      <c r="DL1895" s="1035"/>
    </row>
    <row r="1896" spans="27:116">
      <c r="AA1896" s="1035"/>
      <c r="AB1896" s="1035"/>
      <c r="AC1896" s="1035"/>
      <c r="AD1896" s="1035"/>
      <c r="AE1896" s="1035"/>
      <c r="AF1896" s="1035"/>
      <c r="AG1896" s="1035"/>
      <c r="AH1896" s="1035"/>
      <c r="AN1896" s="1035"/>
      <c r="AV1896" s="1035"/>
      <c r="BD1896" s="1035"/>
      <c r="BS1896" s="1064"/>
      <c r="BT1896" s="1035"/>
      <c r="CG1896" s="612"/>
      <c r="CI1896" s="1035"/>
      <c r="DB1896" s="1035"/>
      <c r="DC1896" s="1035"/>
      <c r="DG1896" s="1035"/>
      <c r="DH1896" s="1035"/>
      <c r="DI1896" s="1035"/>
      <c r="DJ1896" s="1035"/>
      <c r="DK1896" s="1035"/>
      <c r="DL1896" s="1035"/>
    </row>
    <row r="1897" spans="27:116">
      <c r="AA1897" s="1035"/>
      <c r="AB1897" s="1035"/>
      <c r="AC1897" s="1035"/>
      <c r="AD1897" s="1035"/>
      <c r="AE1897" s="1035"/>
      <c r="AF1897" s="1035"/>
      <c r="AG1897" s="1035"/>
      <c r="AH1897" s="1035"/>
      <c r="AN1897" s="1035"/>
      <c r="AV1897" s="1035"/>
      <c r="BD1897" s="1035"/>
      <c r="BS1897" s="1064"/>
      <c r="BT1897" s="1035"/>
      <c r="CG1897" s="612"/>
      <c r="CI1897" s="1035"/>
      <c r="DB1897" s="1035"/>
      <c r="DC1897" s="1035"/>
      <c r="DG1897" s="1035"/>
      <c r="DH1897" s="1035"/>
      <c r="DI1897" s="1035"/>
      <c r="DJ1897" s="1035"/>
      <c r="DK1897" s="1035"/>
      <c r="DL1897" s="1035"/>
    </row>
    <row r="1898" spans="27:116">
      <c r="AA1898" s="1035"/>
      <c r="AB1898" s="1035"/>
      <c r="AC1898" s="1035"/>
      <c r="AD1898" s="1035"/>
      <c r="AE1898" s="1035"/>
      <c r="AF1898" s="1035"/>
      <c r="AG1898" s="1035"/>
      <c r="AH1898" s="1035"/>
      <c r="AN1898" s="1035"/>
      <c r="AV1898" s="1035"/>
      <c r="BD1898" s="1035"/>
      <c r="BS1898" s="1064"/>
      <c r="BT1898" s="1035"/>
      <c r="CG1898" s="612"/>
      <c r="CI1898" s="1035"/>
      <c r="DB1898" s="1035"/>
      <c r="DC1898" s="1035"/>
      <c r="DG1898" s="1035"/>
      <c r="DH1898" s="1035"/>
      <c r="DI1898" s="1035"/>
      <c r="DJ1898" s="1035"/>
      <c r="DK1898" s="1035"/>
      <c r="DL1898" s="1035"/>
    </row>
    <row r="1899" spans="27:116">
      <c r="AA1899" s="1035"/>
      <c r="AB1899" s="1035"/>
      <c r="AC1899" s="1035"/>
      <c r="AD1899" s="1035"/>
      <c r="AE1899" s="1035"/>
      <c r="AF1899" s="1035"/>
      <c r="AG1899" s="1035"/>
      <c r="AH1899" s="1035"/>
      <c r="AN1899" s="1035"/>
      <c r="AV1899" s="1035"/>
      <c r="BD1899" s="1035"/>
      <c r="BS1899" s="1064"/>
      <c r="BT1899" s="1035"/>
      <c r="CG1899" s="612"/>
      <c r="CI1899" s="1035"/>
      <c r="DB1899" s="1035"/>
      <c r="DC1899" s="1035"/>
      <c r="DG1899" s="1035"/>
      <c r="DH1899" s="1035"/>
      <c r="DI1899" s="1035"/>
      <c r="DJ1899" s="1035"/>
      <c r="DK1899" s="1035"/>
      <c r="DL1899" s="1035"/>
    </row>
    <row r="1900" spans="27:116">
      <c r="AA1900" s="1035"/>
      <c r="AB1900" s="1035"/>
      <c r="AC1900" s="1035"/>
      <c r="AD1900" s="1035"/>
      <c r="AE1900" s="1035"/>
      <c r="AF1900" s="1035"/>
      <c r="AG1900" s="1035"/>
      <c r="AH1900" s="1035"/>
      <c r="AN1900" s="1035"/>
      <c r="AV1900" s="1035"/>
      <c r="BD1900" s="1035"/>
      <c r="BS1900" s="1064"/>
      <c r="BT1900" s="1035"/>
      <c r="CG1900" s="612"/>
      <c r="CI1900" s="1035"/>
      <c r="DB1900" s="1035"/>
      <c r="DC1900" s="1035"/>
      <c r="DG1900" s="1035"/>
      <c r="DH1900" s="1035"/>
      <c r="DI1900" s="1035"/>
      <c r="DJ1900" s="1035"/>
      <c r="DK1900" s="1035"/>
      <c r="DL1900" s="1035"/>
    </row>
    <row r="1901" spans="27:116">
      <c r="AA1901" s="1035"/>
      <c r="AB1901" s="1035"/>
      <c r="AC1901" s="1035"/>
      <c r="AD1901" s="1035"/>
      <c r="AE1901" s="1035"/>
      <c r="AF1901" s="1035"/>
      <c r="AG1901" s="1035"/>
      <c r="AH1901" s="1035"/>
      <c r="AN1901" s="1035"/>
      <c r="AV1901" s="1035"/>
      <c r="BD1901" s="1035"/>
      <c r="BS1901" s="1064"/>
      <c r="BT1901" s="1035"/>
      <c r="CG1901" s="612"/>
      <c r="CI1901" s="1035"/>
      <c r="DB1901" s="1035"/>
      <c r="DC1901" s="1035"/>
      <c r="DG1901" s="1035"/>
      <c r="DH1901" s="1035"/>
      <c r="DI1901" s="1035"/>
      <c r="DJ1901" s="1035"/>
      <c r="DK1901" s="1035"/>
      <c r="DL1901" s="1035"/>
    </row>
    <row r="1902" spans="27:116">
      <c r="AA1902" s="1035"/>
      <c r="AB1902" s="1035"/>
      <c r="AC1902" s="1035"/>
      <c r="AD1902" s="1035"/>
      <c r="AE1902" s="1035"/>
      <c r="AF1902" s="1035"/>
      <c r="AG1902" s="1035"/>
      <c r="AH1902" s="1035"/>
      <c r="AN1902" s="1035"/>
      <c r="AV1902" s="1035"/>
      <c r="BD1902" s="1035"/>
      <c r="BS1902" s="1064"/>
      <c r="BT1902" s="1035"/>
      <c r="CG1902" s="612"/>
      <c r="CI1902" s="1035"/>
      <c r="DB1902" s="1035"/>
      <c r="DC1902" s="1035"/>
      <c r="DG1902" s="1035"/>
      <c r="DH1902" s="1035"/>
      <c r="DI1902" s="1035"/>
      <c r="DJ1902" s="1035"/>
      <c r="DK1902" s="1035"/>
      <c r="DL1902" s="1035"/>
    </row>
    <row r="1903" spans="27:116">
      <c r="AA1903" s="1035"/>
      <c r="AB1903" s="1035"/>
      <c r="AC1903" s="1035"/>
      <c r="AD1903" s="1035"/>
      <c r="AE1903" s="1035"/>
      <c r="AF1903" s="1035"/>
      <c r="AG1903" s="1035"/>
      <c r="AH1903" s="1035"/>
      <c r="AN1903" s="1035"/>
      <c r="AV1903" s="1035"/>
      <c r="BD1903" s="1035"/>
      <c r="BS1903" s="1064"/>
      <c r="BT1903" s="1035"/>
      <c r="CG1903" s="612"/>
      <c r="CI1903" s="1035"/>
      <c r="DB1903" s="1035"/>
      <c r="DC1903" s="1035"/>
      <c r="DG1903" s="1035"/>
      <c r="DH1903" s="1035"/>
      <c r="DI1903" s="1035"/>
      <c r="DJ1903" s="1035"/>
      <c r="DK1903" s="1035"/>
      <c r="DL1903" s="1035"/>
    </row>
    <row r="1904" spans="27:116">
      <c r="AA1904" s="1035"/>
      <c r="AB1904" s="1035"/>
      <c r="AC1904" s="1035"/>
      <c r="AD1904" s="1035"/>
      <c r="AE1904" s="1035"/>
      <c r="AF1904" s="1035"/>
      <c r="AG1904" s="1035"/>
      <c r="AH1904" s="1035"/>
      <c r="AN1904" s="1035"/>
      <c r="AV1904" s="1035"/>
      <c r="BD1904" s="1035"/>
      <c r="BS1904" s="1064"/>
      <c r="BT1904" s="1035"/>
      <c r="CG1904" s="612"/>
      <c r="CI1904" s="1035"/>
      <c r="DB1904" s="1035"/>
      <c r="DC1904" s="1035"/>
      <c r="DG1904" s="1035"/>
      <c r="DH1904" s="1035"/>
      <c r="DI1904" s="1035"/>
      <c r="DJ1904" s="1035"/>
      <c r="DK1904" s="1035"/>
      <c r="DL1904" s="1035"/>
    </row>
    <row r="1905" spans="27:116">
      <c r="AA1905" s="1035"/>
      <c r="AB1905" s="1035"/>
      <c r="AC1905" s="1035"/>
      <c r="AD1905" s="1035"/>
      <c r="AE1905" s="1035"/>
      <c r="AF1905" s="1035"/>
      <c r="AG1905" s="1035"/>
      <c r="AH1905" s="1035"/>
      <c r="AN1905" s="1035"/>
      <c r="AV1905" s="1035"/>
      <c r="BD1905" s="1035"/>
      <c r="BS1905" s="1064"/>
      <c r="BT1905" s="1035"/>
      <c r="CG1905" s="612"/>
      <c r="CI1905" s="1035"/>
      <c r="DB1905" s="1035"/>
      <c r="DC1905" s="1035"/>
      <c r="DG1905" s="1035"/>
      <c r="DH1905" s="1035"/>
      <c r="DI1905" s="1035"/>
      <c r="DJ1905" s="1035"/>
      <c r="DK1905" s="1035"/>
      <c r="DL1905" s="1035"/>
    </row>
    <row r="1906" spans="27:116">
      <c r="AA1906" s="1035"/>
      <c r="AB1906" s="1035"/>
      <c r="AC1906" s="1035"/>
      <c r="AD1906" s="1035"/>
      <c r="AE1906" s="1035"/>
      <c r="AF1906" s="1035"/>
      <c r="AG1906" s="1035"/>
      <c r="AH1906" s="1035"/>
      <c r="AN1906" s="1035"/>
      <c r="AV1906" s="1035"/>
      <c r="BD1906" s="1035"/>
      <c r="BS1906" s="1064"/>
      <c r="BT1906" s="1035"/>
      <c r="CG1906" s="612"/>
      <c r="CI1906" s="1035"/>
      <c r="DB1906" s="1035"/>
      <c r="DC1906" s="1035"/>
      <c r="DG1906" s="1035"/>
      <c r="DH1906" s="1035"/>
      <c r="DI1906" s="1035"/>
      <c r="DJ1906" s="1035"/>
      <c r="DK1906" s="1035"/>
      <c r="DL1906" s="1035"/>
    </row>
    <row r="1907" spans="27:116">
      <c r="AA1907" s="1035"/>
      <c r="AB1907" s="1035"/>
      <c r="AC1907" s="1035"/>
      <c r="AD1907" s="1035"/>
      <c r="AE1907" s="1035"/>
      <c r="AF1907" s="1035"/>
      <c r="AG1907" s="1035"/>
      <c r="AH1907" s="1035"/>
      <c r="AN1907" s="1035"/>
      <c r="AV1907" s="1035"/>
      <c r="BD1907" s="1035"/>
      <c r="BS1907" s="1064"/>
      <c r="BT1907" s="1035"/>
      <c r="CG1907" s="612"/>
      <c r="CI1907" s="1035"/>
      <c r="DB1907" s="1035"/>
      <c r="DC1907" s="1035"/>
      <c r="DG1907" s="1035"/>
      <c r="DH1907" s="1035"/>
      <c r="DI1907" s="1035"/>
      <c r="DJ1907" s="1035"/>
      <c r="DK1907" s="1035"/>
      <c r="DL1907" s="1035"/>
    </row>
    <row r="1908" spans="27:116">
      <c r="AA1908" s="1035"/>
      <c r="AB1908" s="1035"/>
      <c r="AC1908" s="1035"/>
      <c r="AD1908" s="1035"/>
      <c r="AE1908" s="1035"/>
      <c r="AF1908" s="1035"/>
      <c r="AG1908" s="1035"/>
      <c r="AH1908" s="1035"/>
      <c r="AN1908" s="1035"/>
      <c r="AV1908" s="1035"/>
      <c r="BD1908" s="1035"/>
      <c r="BS1908" s="1064"/>
      <c r="BT1908" s="1035"/>
      <c r="CG1908" s="612"/>
      <c r="CI1908" s="1035"/>
      <c r="DB1908" s="1035"/>
      <c r="DC1908" s="1035"/>
      <c r="DG1908" s="1035"/>
      <c r="DH1908" s="1035"/>
      <c r="DI1908" s="1035"/>
      <c r="DJ1908" s="1035"/>
      <c r="DK1908" s="1035"/>
      <c r="DL1908" s="1035"/>
    </row>
    <row r="1909" spans="27:116">
      <c r="AA1909" s="1035"/>
      <c r="AB1909" s="1035"/>
      <c r="AC1909" s="1035"/>
      <c r="AD1909" s="1035"/>
      <c r="AE1909" s="1035"/>
      <c r="AF1909" s="1035"/>
      <c r="AG1909" s="1035"/>
      <c r="AH1909" s="1035"/>
      <c r="AN1909" s="1035"/>
      <c r="AV1909" s="1035"/>
      <c r="BD1909" s="1035"/>
      <c r="BS1909" s="1064"/>
      <c r="BT1909" s="1035"/>
      <c r="CG1909" s="612"/>
      <c r="CI1909" s="1035"/>
      <c r="DB1909" s="1035"/>
      <c r="DC1909" s="1035"/>
      <c r="DG1909" s="1035"/>
      <c r="DH1909" s="1035"/>
      <c r="DI1909" s="1035"/>
      <c r="DJ1909" s="1035"/>
      <c r="DK1909" s="1035"/>
      <c r="DL1909" s="1035"/>
    </row>
    <row r="1910" spans="27:116">
      <c r="AA1910" s="1035"/>
      <c r="AB1910" s="1035"/>
      <c r="AC1910" s="1035"/>
      <c r="AD1910" s="1035"/>
      <c r="AE1910" s="1035"/>
      <c r="AF1910" s="1035"/>
      <c r="AG1910" s="1035"/>
      <c r="AH1910" s="1035"/>
      <c r="AN1910" s="1035"/>
      <c r="AV1910" s="1035"/>
      <c r="BD1910" s="1035"/>
      <c r="BS1910" s="1064"/>
      <c r="BT1910" s="1035"/>
      <c r="CG1910" s="612"/>
      <c r="CI1910" s="1035"/>
      <c r="DB1910" s="1035"/>
      <c r="DC1910" s="1035"/>
      <c r="DG1910" s="1035"/>
      <c r="DH1910" s="1035"/>
      <c r="DI1910" s="1035"/>
      <c r="DJ1910" s="1035"/>
      <c r="DK1910" s="1035"/>
      <c r="DL1910" s="1035"/>
    </row>
    <row r="1911" spans="27:116">
      <c r="AA1911" s="1035"/>
      <c r="AB1911" s="1035"/>
      <c r="AC1911" s="1035"/>
      <c r="AD1911" s="1035"/>
      <c r="AE1911" s="1035"/>
      <c r="AF1911" s="1035"/>
      <c r="AG1911" s="1035"/>
      <c r="AH1911" s="1035"/>
      <c r="AN1911" s="1035"/>
      <c r="AV1911" s="1035"/>
      <c r="BD1911" s="1035"/>
      <c r="BS1911" s="1064"/>
      <c r="BT1911" s="1035"/>
      <c r="CG1911" s="612"/>
      <c r="CI1911" s="1035"/>
      <c r="DB1911" s="1035"/>
      <c r="DC1911" s="1035"/>
      <c r="DG1911" s="1035"/>
      <c r="DH1911" s="1035"/>
      <c r="DI1911" s="1035"/>
      <c r="DJ1911" s="1035"/>
      <c r="DK1911" s="1035"/>
      <c r="DL1911" s="1035"/>
    </row>
    <row r="1912" spans="27:116">
      <c r="AA1912" s="1035"/>
      <c r="AB1912" s="1035"/>
      <c r="AC1912" s="1035"/>
      <c r="AD1912" s="1035"/>
      <c r="AE1912" s="1035"/>
      <c r="AF1912" s="1035"/>
      <c r="AG1912" s="1035"/>
      <c r="AH1912" s="1035"/>
      <c r="AN1912" s="1035"/>
      <c r="AV1912" s="1035"/>
      <c r="BD1912" s="1035"/>
      <c r="BS1912" s="1064"/>
      <c r="BT1912" s="1035"/>
      <c r="CG1912" s="612"/>
      <c r="CI1912" s="1035"/>
      <c r="DB1912" s="1035"/>
      <c r="DC1912" s="1035"/>
      <c r="DG1912" s="1035"/>
      <c r="DH1912" s="1035"/>
      <c r="DI1912" s="1035"/>
      <c r="DJ1912" s="1035"/>
      <c r="DK1912" s="1035"/>
      <c r="DL1912" s="1035"/>
    </row>
    <row r="1913" spans="27:116">
      <c r="AA1913" s="1035"/>
      <c r="AB1913" s="1035"/>
      <c r="AC1913" s="1035"/>
      <c r="AD1913" s="1035"/>
      <c r="AE1913" s="1035"/>
      <c r="AF1913" s="1035"/>
      <c r="AG1913" s="1035"/>
      <c r="AH1913" s="1035"/>
      <c r="AN1913" s="1035"/>
      <c r="AV1913" s="1035"/>
      <c r="BD1913" s="1035"/>
      <c r="BS1913" s="1064"/>
      <c r="BT1913" s="1035"/>
      <c r="CG1913" s="612"/>
      <c r="CI1913" s="1035"/>
      <c r="DB1913" s="1035"/>
      <c r="DC1913" s="1035"/>
      <c r="DG1913" s="1035"/>
      <c r="DH1913" s="1035"/>
      <c r="DI1913" s="1035"/>
      <c r="DJ1913" s="1035"/>
      <c r="DK1913" s="1035"/>
      <c r="DL1913" s="1035"/>
    </row>
    <row r="1914" spans="27:116">
      <c r="AA1914" s="1035"/>
      <c r="AB1914" s="1035"/>
      <c r="AC1914" s="1035"/>
      <c r="AD1914" s="1035"/>
      <c r="AE1914" s="1035"/>
      <c r="AF1914" s="1035"/>
      <c r="AG1914" s="1035"/>
      <c r="AH1914" s="1035"/>
      <c r="AN1914" s="1035"/>
      <c r="AV1914" s="1035"/>
      <c r="BD1914" s="1035"/>
      <c r="BS1914" s="1064"/>
      <c r="BT1914" s="1035"/>
      <c r="CG1914" s="612"/>
      <c r="CI1914" s="1035"/>
      <c r="DB1914" s="1035"/>
      <c r="DC1914" s="1035"/>
      <c r="DG1914" s="1035"/>
      <c r="DH1914" s="1035"/>
      <c r="DI1914" s="1035"/>
      <c r="DJ1914" s="1035"/>
      <c r="DK1914" s="1035"/>
      <c r="DL1914" s="1035"/>
    </row>
    <row r="1915" spans="27:116">
      <c r="AA1915" s="1035"/>
      <c r="AB1915" s="1035"/>
      <c r="AC1915" s="1035"/>
      <c r="AD1915" s="1035"/>
      <c r="AE1915" s="1035"/>
      <c r="AF1915" s="1035"/>
      <c r="AG1915" s="1035"/>
      <c r="AH1915" s="1035"/>
      <c r="AN1915" s="1035"/>
      <c r="AV1915" s="1035"/>
      <c r="BD1915" s="1035"/>
      <c r="BS1915" s="1064"/>
      <c r="BT1915" s="1035"/>
      <c r="CG1915" s="612"/>
      <c r="CI1915" s="1035"/>
      <c r="DB1915" s="1035"/>
      <c r="DC1915" s="1035"/>
      <c r="DG1915" s="1035"/>
      <c r="DH1915" s="1035"/>
      <c r="DI1915" s="1035"/>
      <c r="DJ1915" s="1035"/>
      <c r="DK1915" s="1035"/>
      <c r="DL1915" s="1035"/>
    </row>
    <row r="1916" spans="27:116">
      <c r="AA1916" s="1035"/>
      <c r="AB1916" s="1035"/>
      <c r="AC1916" s="1035"/>
      <c r="AD1916" s="1035"/>
      <c r="AE1916" s="1035"/>
      <c r="AF1916" s="1035"/>
      <c r="AG1916" s="1035"/>
      <c r="AH1916" s="1035"/>
      <c r="AN1916" s="1035"/>
      <c r="AV1916" s="1035"/>
      <c r="BD1916" s="1035"/>
      <c r="BS1916" s="1064"/>
      <c r="BT1916" s="1035"/>
      <c r="CG1916" s="612"/>
      <c r="CI1916" s="1035"/>
      <c r="DB1916" s="1035"/>
      <c r="DC1916" s="1035"/>
      <c r="DG1916" s="1035"/>
      <c r="DH1916" s="1035"/>
      <c r="DI1916" s="1035"/>
      <c r="DJ1916" s="1035"/>
      <c r="DK1916" s="1035"/>
      <c r="DL1916" s="1035"/>
    </row>
    <row r="1917" spans="27:116">
      <c r="AA1917" s="1035"/>
      <c r="AB1917" s="1035"/>
      <c r="AC1917" s="1035"/>
      <c r="AD1917" s="1035"/>
      <c r="AE1917" s="1035"/>
      <c r="AF1917" s="1035"/>
      <c r="AG1917" s="1035"/>
      <c r="AH1917" s="1035"/>
      <c r="AN1917" s="1035"/>
      <c r="AV1917" s="1035"/>
      <c r="BD1917" s="1035"/>
      <c r="BS1917" s="1064"/>
      <c r="BT1917" s="1035"/>
      <c r="CG1917" s="612"/>
      <c r="CI1917" s="1035"/>
      <c r="DB1917" s="1035"/>
      <c r="DC1917" s="1035"/>
      <c r="DG1917" s="1035"/>
      <c r="DH1917" s="1035"/>
      <c r="DI1917" s="1035"/>
      <c r="DJ1917" s="1035"/>
      <c r="DK1917" s="1035"/>
      <c r="DL1917" s="1035"/>
    </row>
    <row r="1918" spans="27:116">
      <c r="AA1918" s="1035"/>
      <c r="AB1918" s="1035"/>
      <c r="AC1918" s="1035"/>
      <c r="AD1918" s="1035"/>
      <c r="AE1918" s="1035"/>
      <c r="AF1918" s="1035"/>
      <c r="AG1918" s="1035"/>
      <c r="AH1918" s="1035"/>
      <c r="AN1918" s="1035"/>
      <c r="AV1918" s="1035"/>
      <c r="BD1918" s="1035"/>
      <c r="BS1918" s="1064"/>
      <c r="BT1918" s="1035"/>
      <c r="CG1918" s="612"/>
      <c r="CI1918" s="1035"/>
      <c r="DB1918" s="1035"/>
      <c r="DC1918" s="1035"/>
      <c r="DG1918" s="1035"/>
      <c r="DH1918" s="1035"/>
      <c r="DI1918" s="1035"/>
      <c r="DJ1918" s="1035"/>
      <c r="DK1918" s="1035"/>
      <c r="DL1918" s="1035"/>
    </row>
    <row r="1919" spans="27:116">
      <c r="AA1919" s="1035"/>
      <c r="AB1919" s="1035"/>
      <c r="AC1919" s="1035"/>
      <c r="AD1919" s="1035"/>
      <c r="AE1919" s="1035"/>
      <c r="AF1919" s="1035"/>
      <c r="AG1919" s="1035"/>
      <c r="AH1919" s="1035"/>
      <c r="AN1919" s="1035"/>
      <c r="AV1919" s="1035"/>
      <c r="BD1919" s="1035"/>
      <c r="BS1919" s="1064"/>
      <c r="BT1919" s="1035"/>
      <c r="CG1919" s="612"/>
      <c r="CI1919" s="1035"/>
      <c r="DB1919" s="1035"/>
      <c r="DC1919" s="1035"/>
      <c r="DG1919" s="1035"/>
      <c r="DH1919" s="1035"/>
      <c r="DI1919" s="1035"/>
      <c r="DJ1919" s="1035"/>
      <c r="DK1919" s="1035"/>
      <c r="DL1919" s="1035"/>
    </row>
    <row r="1920" spans="27:116">
      <c r="AA1920" s="1035"/>
      <c r="AB1920" s="1035"/>
      <c r="AC1920" s="1035"/>
      <c r="AD1920" s="1035"/>
      <c r="AE1920" s="1035"/>
      <c r="AF1920" s="1035"/>
      <c r="AG1920" s="1035"/>
      <c r="AH1920" s="1035"/>
      <c r="AN1920" s="1035"/>
      <c r="AV1920" s="1035"/>
      <c r="BD1920" s="1035"/>
      <c r="BS1920" s="1064"/>
      <c r="BT1920" s="1035"/>
      <c r="CG1920" s="612"/>
      <c r="CI1920" s="1035"/>
      <c r="DB1920" s="1035"/>
      <c r="DC1920" s="1035"/>
      <c r="DG1920" s="1035"/>
      <c r="DH1920" s="1035"/>
      <c r="DI1920" s="1035"/>
      <c r="DJ1920" s="1035"/>
      <c r="DK1920" s="1035"/>
      <c r="DL1920" s="1035"/>
    </row>
    <row r="1921" spans="27:116">
      <c r="AA1921" s="1035"/>
      <c r="AB1921" s="1035"/>
      <c r="AC1921" s="1035"/>
      <c r="AD1921" s="1035"/>
      <c r="AE1921" s="1035"/>
      <c r="AF1921" s="1035"/>
      <c r="AG1921" s="1035"/>
      <c r="AH1921" s="1035"/>
      <c r="AN1921" s="1035"/>
      <c r="AV1921" s="1035"/>
      <c r="BD1921" s="1035"/>
      <c r="BS1921" s="1064"/>
      <c r="BT1921" s="1035"/>
      <c r="CG1921" s="612"/>
      <c r="CI1921" s="1035"/>
      <c r="DB1921" s="1035"/>
      <c r="DC1921" s="1035"/>
      <c r="DG1921" s="1035"/>
      <c r="DH1921" s="1035"/>
      <c r="DI1921" s="1035"/>
      <c r="DJ1921" s="1035"/>
      <c r="DK1921" s="1035"/>
      <c r="DL1921" s="1035"/>
    </row>
    <row r="1922" spans="27:116">
      <c r="AA1922" s="1035"/>
      <c r="AB1922" s="1035"/>
      <c r="AC1922" s="1035"/>
      <c r="AD1922" s="1035"/>
      <c r="AE1922" s="1035"/>
      <c r="AF1922" s="1035"/>
      <c r="AG1922" s="1035"/>
      <c r="AH1922" s="1035"/>
      <c r="AN1922" s="1035"/>
      <c r="AV1922" s="1035"/>
      <c r="BD1922" s="1035"/>
      <c r="BS1922" s="1064"/>
      <c r="BT1922" s="1035"/>
      <c r="CG1922" s="612"/>
      <c r="CI1922" s="1035"/>
      <c r="DB1922" s="1035"/>
      <c r="DC1922" s="1035"/>
      <c r="DG1922" s="1035"/>
      <c r="DH1922" s="1035"/>
      <c r="DI1922" s="1035"/>
      <c r="DJ1922" s="1035"/>
      <c r="DK1922" s="1035"/>
      <c r="DL1922" s="1035"/>
    </row>
    <row r="1923" spans="27:116">
      <c r="AA1923" s="1035"/>
      <c r="AB1923" s="1035"/>
      <c r="AC1923" s="1035"/>
      <c r="AD1923" s="1035"/>
      <c r="AE1923" s="1035"/>
      <c r="AF1923" s="1035"/>
      <c r="AG1923" s="1035"/>
      <c r="AH1923" s="1035"/>
      <c r="AN1923" s="1035"/>
      <c r="AV1923" s="1035"/>
      <c r="BD1923" s="1035"/>
      <c r="BS1923" s="1064"/>
      <c r="BT1923" s="1035"/>
      <c r="CG1923" s="612"/>
      <c r="CI1923" s="1035"/>
      <c r="DB1923" s="1035"/>
      <c r="DC1923" s="1035"/>
      <c r="DG1923" s="1035"/>
      <c r="DH1923" s="1035"/>
      <c r="DI1923" s="1035"/>
      <c r="DJ1923" s="1035"/>
      <c r="DK1923" s="1035"/>
      <c r="DL1923" s="1035"/>
    </row>
    <row r="1924" spans="27:116">
      <c r="AA1924" s="1035"/>
      <c r="AB1924" s="1035"/>
      <c r="AC1924" s="1035"/>
      <c r="AD1924" s="1035"/>
      <c r="AE1924" s="1035"/>
      <c r="AF1924" s="1035"/>
      <c r="AG1924" s="1035"/>
      <c r="AH1924" s="1035"/>
      <c r="AN1924" s="1035"/>
      <c r="AV1924" s="1035"/>
      <c r="BD1924" s="1035"/>
      <c r="BS1924" s="1064"/>
      <c r="BT1924" s="1035"/>
      <c r="CG1924" s="612"/>
      <c r="CI1924" s="1035"/>
      <c r="DB1924" s="1035"/>
      <c r="DC1924" s="1035"/>
      <c r="DG1924" s="1035"/>
      <c r="DH1924" s="1035"/>
      <c r="DI1924" s="1035"/>
      <c r="DJ1924" s="1035"/>
      <c r="DK1924" s="1035"/>
      <c r="DL1924" s="1035"/>
    </row>
    <row r="1925" spans="27:116">
      <c r="AA1925" s="1035"/>
      <c r="AB1925" s="1035"/>
      <c r="AC1925" s="1035"/>
      <c r="AD1925" s="1035"/>
      <c r="AE1925" s="1035"/>
      <c r="AF1925" s="1035"/>
      <c r="AG1925" s="1035"/>
      <c r="AH1925" s="1035"/>
      <c r="AN1925" s="1035"/>
      <c r="AV1925" s="1035"/>
      <c r="BD1925" s="1035"/>
      <c r="BS1925" s="1064"/>
      <c r="BT1925" s="1035"/>
      <c r="CG1925" s="612"/>
      <c r="CI1925" s="1035"/>
      <c r="DB1925" s="1035"/>
      <c r="DC1925" s="1035"/>
      <c r="DG1925" s="1035"/>
      <c r="DH1925" s="1035"/>
      <c r="DI1925" s="1035"/>
      <c r="DJ1925" s="1035"/>
      <c r="DK1925" s="1035"/>
      <c r="DL1925" s="1035"/>
    </row>
    <row r="1926" spans="27:116">
      <c r="AA1926" s="1035"/>
      <c r="AB1926" s="1035"/>
      <c r="AC1926" s="1035"/>
      <c r="AD1926" s="1035"/>
      <c r="AE1926" s="1035"/>
      <c r="AF1926" s="1035"/>
      <c r="AG1926" s="1035"/>
      <c r="AH1926" s="1035"/>
      <c r="AN1926" s="1035"/>
      <c r="AV1926" s="1035"/>
      <c r="BD1926" s="1035"/>
      <c r="BS1926" s="1064"/>
      <c r="BT1926" s="1035"/>
      <c r="CG1926" s="612"/>
      <c r="CI1926" s="1035"/>
      <c r="DB1926" s="1035"/>
      <c r="DC1926" s="1035"/>
      <c r="DG1926" s="1035"/>
      <c r="DH1926" s="1035"/>
      <c r="DI1926" s="1035"/>
      <c r="DJ1926" s="1035"/>
      <c r="DK1926" s="1035"/>
      <c r="DL1926" s="1035"/>
    </row>
    <row r="1927" spans="27:116">
      <c r="AA1927" s="1035"/>
      <c r="AB1927" s="1035"/>
      <c r="AC1927" s="1035"/>
      <c r="AD1927" s="1035"/>
      <c r="AE1927" s="1035"/>
      <c r="AF1927" s="1035"/>
      <c r="AG1927" s="1035"/>
      <c r="AH1927" s="1035"/>
      <c r="AN1927" s="1035"/>
      <c r="AV1927" s="1035"/>
      <c r="BD1927" s="1035"/>
      <c r="BS1927" s="1064"/>
      <c r="BT1927" s="1035"/>
      <c r="CG1927" s="612"/>
      <c r="CI1927" s="1035"/>
      <c r="DB1927" s="1035"/>
      <c r="DC1927" s="1035"/>
      <c r="DG1927" s="1035"/>
      <c r="DH1927" s="1035"/>
      <c r="DI1927" s="1035"/>
      <c r="DJ1927" s="1035"/>
      <c r="DK1927" s="1035"/>
      <c r="DL1927" s="1035"/>
    </row>
    <row r="1928" spans="27:116">
      <c r="AA1928" s="1035"/>
      <c r="AB1928" s="1035"/>
      <c r="AC1928" s="1035"/>
      <c r="AD1928" s="1035"/>
      <c r="AE1928" s="1035"/>
      <c r="AF1928" s="1035"/>
      <c r="AG1928" s="1035"/>
      <c r="AH1928" s="1035"/>
      <c r="AN1928" s="1035"/>
      <c r="AV1928" s="1035"/>
      <c r="BD1928" s="1035"/>
      <c r="BS1928" s="1064"/>
      <c r="BT1928" s="1035"/>
      <c r="CG1928" s="612"/>
      <c r="CI1928" s="1035"/>
      <c r="DB1928" s="1035"/>
      <c r="DC1928" s="1035"/>
      <c r="DG1928" s="1035"/>
      <c r="DH1928" s="1035"/>
      <c r="DI1928" s="1035"/>
      <c r="DJ1928" s="1035"/>
      <c r="DK1928" s="1035"/>
      <c r="DL1928" s="1035"/>
    </row>
    <row r="1929" spans="27:116">
      <c r="AA1929" s="1035"/>
      <c r="AB1929" s="1035"/>
      <c r="AC1929" s="1035"/>
      <c r="AD1929" s="1035"/>
      <c r="AE1929" s="1035"/>
      <c r="AF1929" s="1035"/>
      <c r="AG1929" s="1035"/>
      <c r="AH1929" s="1035"/>
      <c r="AN1929" s="1035"/>
      <c r="AV1929" s="1035"/>
      <c r="BD1929" s="1035"/>
      <c r="BS1929" s="1064"/>
      <c r="BT1929" s="1035"/>
      <c r="CG1929" s="612"/>
      <c r="CI1929" s="1035"/>
      <c r="DB1929" s="1035"/>
      <c r="DC1929" s="1035"/>
      <c r="DG1929" s="1035"/>
      <c r="DH1929" s="1035"/>
      <c r="DI1929" s="1035"/>
      <c r="DJ1929" s="1035"/>
      <c r="DK1929" s="1035"/>
      <c r="DL1929" s="1035"/>
    </row>
    <row r="1930" spans="27:116">
      <c r="AA1930" s="1035"/>
      <c r="AB1930" s="1035"/>
      <c r="AC1930" s="1035"/>
      <c r="AD1930" s="1035"/>
      <c r="AE1930" s="1035"/>
      <c r="AF1930" s="1035"/>
      <c r="AG1930" s="1035"/>
      <c r="AH1930" s="1035"/>
      <c r="AN1930" s="1035"/>
      <c r="AV1930" s="1035"/>
      <c r="BD1930" s="1035"/>
      <c r="BS1930" s="1064"/>
      <c r="BT1930" s="1035"/>
      <c r="CG1930" s="612"/>
      <c r="CI1930" s="1035"/>
      <c r="DB1930" s="1035"/>
      <c r="DC1930" s="1035"/>
      <c r="DG1930" s="1035"/>
      <c r="DH1930" s="1035"/>
      <c r="DI1930" s="1035"/>
      <c r="DJ1930" s="1035"/>
      <c r="DK1930" s="1035"/>
      <c r="DL1930" s="1035"/>
    </row>
    <row r="1931" spans="27:116">
      <c r="AA1931" s="1035"/>
      <c r="AB1931" s="1035"/>
      <c r="AC1931" s="1035"/>
      <c r="AD1931" s="1035"/>
      <c r="AE1931" s="1035"/>
      <c r="AF1931" s="1035"/>
      <c r="AG1931" s="1035"/>
      <c r="AH1931" s="1035"/>
      <c r="AN1931" s="1035"/>
      <c r="AV1931" s="1035"/>
      <c r="BD1931" s="1035"/>
      <c r="BS1931" s="1064"/>
      <c r="BT1931" s="1035"/>
      <c r="CG1931" s="612"/>
      <c r="CI1931" s="1035"/>
      <c r="DB1931" s="1035"/>
      <c r="DC1931" s="1035"/>
      <c r="DG1931" s="1035"/>
      <c r="DH1931" s="1035"/>
      <c r="DI1931" s="1035"/>
      <c r="DJ1931" s="1035"/>
      <c r="DK1931" s="1035"/>
      <c r="DL1931" s="1035"/>
    </row>
    <row r="1932" spans="27:116">
      <c r="AA1932" s="1035"/>
      <c r="AB1932" s="1035"/>
      <c r="AC1932" s="1035"/>
      <c r="AD1932" s="1035"/>
      <c r="AE1932" s="1035"/>
      <c r="AF1932" s="1035"/>
      <c r="AG1932" s="1035"/>
      <c r="AH1932" s="1035"/>
      <c r="AN1932" s="1035"/>
      <c r="AV1932" s="1035"/>
      <c r="BD1932" s="1035"/>
      <c r="BS1932" s="1064"/>
      <c r="BT1932" s="1035"/>
      <c r="CG1932" s="612"/>
      <c r="CI1932" s="1035"/>
      <c r="DB1932" s="1035"/>
      <c r="DC1932" s="1035"/>
      <c r="DG1932" s="1035"/>
      <c r="DH1932" s="1035"/>
      <c r="DI1932" s="1035"/>
      <c r="DJ1932" s="1035"/>
      <c r="DK1932" s="1035"/>
      <c r="DL1932" s="1035"/>
    </row>
    <row r="1933" spans="27:116">
      <c r="AA1933" s="1035"/>
      <c r="AB1933" s="1035"/>
      <c r="AC1933" s="1035"/>
      <c r="AD1933" s="1035"/>
      <c r="AE1933" s="1035"/>
      <c r="AF1933" s="1035"/>
      <c r="AG1933" s="1035"/>
      <c r="AH1933" s="1035"/>
      <c r="AN1933" s="1035"/>
      <c r="AV1933" s="1035"/>
      <c r="BD1933" s="1035"/>
      <c r="BS1933" s="1064"/>
      <c r="BT1933" s="1035"/>
      <c r="CG1933" s="612"/>
      <c r="CI1933" s="1035"/>
      <c r="DB1933" s="1035"/>
      <c r="DC1933" s="1035"/>
      <c r="DG1933" s="1035"/>
      <c r="DH1933" s="1035"/>
      <c r="DI1933" s="1035"/>
      <c r="DJ1933" s="1035"/>
      <c r="DK1933" s="1035"/>
      <c r="DL1933" s="1035"/>
    </row>
    <row r="1934" spans="27:116">
      <c r="AA1934" s="1035"/>
      <c r="AB1934" s="1035"/>
      <c r="AC1934" s="1035"/>
      <c r="AD1934" s="1035"/>
      <c r="AE1934" s="1035"/>
      <c r="AF1934" s="1035"/>
      <c r="AG1934" s="1035"/>
      <c r="AH1934" s="1035"/>
      <c r="AN1934" s="1035"/>
      <c r="AV1934" s="1035"/>
      <c r="BD1934" s="1035"/>
      <c r="BS1934" s="1064"/>
      <c r="BT1934" s="1035"/>
      <c r="CG1934" s="612"/>
      <c r="CI1934" s="1035"/>
      <c r="DB1934" s="1035"/>
      <c r="DC1934" s="1035"/>
      <c r="DG1934" s="1035"/>
      <c r="DH1934" s="1035"/>
      <c r="DI1934" s="1035"/>
      <c r="DJ1934" s="1035"/>
      <c r="DK1934" s="1035"/>
      <c r="DL1934" s="1035"/>
    </row>
    <row r="1935" spans="27:116">
      <c r="AA1935" s="1035"/>
      <c r="AB1935" s="1035"/>
      <c r="AC1935" s="1035"/>
      <c r="AD1935" s="1035"/>
      <c r="AE1935" s="1035"/>
      <c r="AF1935" s="1035"/>
      <c r="AG1935" s="1035"/>
      <c r="AH1935" s="1035"/>
      <c r="AN1935" s="1035"/>
      <c r="AV1935" s="1035"/>
      <c r="BD1935" s="1035"/>
      <c r="BS1935" s="1064"/>
      <c r="BT1935" s="1035"/>
      <c r="CG1935" s="612"/>
      <c r="CI1935" s="1035"/>
      <c r="DB1935" s="1035"/>
      <c r="DC1935" s="1035"/>
      <c r="DG1935" s="1035"/>
      <c r="DH1935" s="1035"/>
      <c r="DI1935" s="1035"/>
      <c r="DJ1935" s="1035"/>
      <c r="DK1935" s="1035"/>
      <c r="DL1935" s="1035"/>
    </row>
    <row r="1936" spans="27:116">
      <c r="AA1936" s="1035"/>
      <c r="AB1936" s="1035"/>
      <c r="AC1936" s="1035"/>
      <c r="AD1936" s="1035"/>
      <c r="AE1936" s="1035"/>
      <c r="AF1936" s="1035"/>
      <c r="AG1936" s="1035"/>
      <c r="AH1936" s="1035"/>
      <c r="AN1936" s="1035"/>
      <c r="AV1936" s="1035"/>
      <c r="BD1936" s="1035"/>
      <c r="BS1936" s="1064"/>
      <c r="BT1936" s="1035"/>
      <c r="CG1936" s="612"/>
      <c r="CI1936" s="1035"/>
      <c r="DB1936" s="1035"/>
      <c r="DC1936" s="1035"/>
      <c r="DG1936" s="1035"/>
      <c r="DH1936" s="1035"/>
      <c r="DI1936" s="1035"/>
      <c r="DJ1936" s="1035"/>
      <c r="DK1936" s="1035"/>
      <c r="DL1936" s="1035"/>
    </row>
    <row r="1937" spans="27:116">
      <c r="AA1937" s="1035"/>
      <c r="AB1937" s="1035"/>
      <c r="AC1937" s="1035"/>
      <c r="AD1937" s="1035"/>
      <c r="AE1937" s="1035"/>
      <c r="AF1937" s="1035"/>
      <c r="AG1937" s="1035"/>
      <c r="AH1937" s="1035"/>
      <c r="AN1937" s="1035"/>
      <c r="AV1937" s="1035"/>
      <c r="BD1937" s="1035"/>
      <c r="BS1937" s="1064"/>
      <c r="BT1937" s="1035"/>
      <c r="CG1937" s="612"/>
      <c r="CI1937" s="1035"/>
      <c r="DB1937" s="1035"/>
      <c r="DC1937" s="1035"/>
      <c r="DG1937" s="1035"/>
      <c r="DH1937" s="1035"/>
      <c r="DI1937" s="1035"/>
      <c r="DJ1937" s="1035"/>
      <c r="DK1937" s="1035"/>
      <c r="DL1937" s="1035"/>
    </row>
    <row r="1938" spans="27:116">
      <c r="AA1938" s="1035"/>
      <c r="AB1938" s="1035"/>
      <c r="AC1938" s="1035"/>
      <c r="AD1938" s="1035"/>
      <c r="AE1938" s="1035"/>
      <c r="AF1938" s="1035"/>
      <c r="AG1938" s="1035"/>
      <c r="AH1938" s="1035"/>
      <c r="AN1938" s="1035"/>
      <c r="AV1938" s="1035"/>
      <c r="BD1938" s="1035"/>
      <c r="BS1938" s="1064"/>
      <c r="BT1938" s="1035"/>
      <c r="CG1938" s="612"/>
      <c r="CI1938" s="1035"/>
      <c r="DB1938" s="1035"/>
      <c r="DC1938" s="1035"/>
      <c r="DG1938" s="1035"/>
      <c r="DH1938" s="1035"/>
      <c r="DI1938" s="1035"/>
      <c r="DJ1938" s="1035"/>
      <c r="DK1938" s="1035"/>
      <c r="DL1938" s="1035"/>
    </row>
    <row r="1939" spans="27:116">
      <c r="AA1939" s="1035"/>
      <c r="AB1939" s="1035"/>
      <c r="AC1939" s="1035"/>
      <c r="AD1939" s="1035"/>
      <c r="AE1939" s="1035"/>
      <c r="AF1939" s="1035"/>
      <c r="AG1939" s="1035"/>
      <c r="AH1939" s="1035"/>
      <c r="AN1939" s="1035"/>
      <c r="AV1939" s="1035"/>
      <c r="BD1939" s="1035"/>
      <c r="BS1939" s="1064"/>
      <c r="BT1939" s="1035"/>
      <c r="CG1939" s="612"/>
      <c r="CI1939" s="1035"/>
      <c r="DB1939" s="1035"/>
      <c r="DC1939" s="1035"/>
      <c r="DG1939" s="1035"/>
      <c r="DH1939" s="1035"/>
      <c r="DI1939" s="1035"/>
      <c r="DJ1939" s="1035"/>
      <c r="DK1939" s="1035"/>
      <c r="DL1939" s="1035"/>
    </row>
    <row r="1940" spans="27:116">
      <c r="AA1940" s="1035"/>
      <c r="AB1940" s="1035"/>
      <c r="AC1940" s="1035"/>
      <c r="AD1940" s="1035"/>
      <c r="AE1940" s="1035"/>
      <c r="AF1940" s="1035"/>
      <c r="AG1940" s="1035"/>
      <c r="AH1940" s="1035"/>
      <c r="AN1940" s="1035"/>
      <c r="AV1940" s="1035"/>
      <c r="BD1940" s="1035"/>
      <c r="BS1940" s="1064"/>
      <c r="BT1940" s="1035"/>
      <c r="CG1940" s="612"/>
      <c r="CI1940" s="1035"/>
      <c r="DB1940" s="1035"/>
      <c r="DC1940" s="1035"/>
      <c r="DG1940" s="1035"/>
      <c r="DH1940" s="1035"/>
      <c r="DI1940" s="1035"/>
      <c r="DJ1940" s="1035"/>
      <c r="DK1940" s="1035"/>
      <c r="DL1940" s="1035"/>
    </row>
    <row r="1941" spans="27:116">
      <c r="AA1941" s="1035"/>
      <c r="AB1941" s="1035"/>
      <c r="AC1941" s="1035"/>
      <c r="AD1941" s="1035"/>
      <c r="AE1941" s="1035"/>
      <c r="AF1941" s="1035"/>
      <c r="AG1941" s="1035"/>
      <c r="AH1941" s="1035"/>
      <c r="AN1941" s="1035"/>
      <c r="AV1941" s="1035"/>
      <c r="BD1941" s="1035"/>
      <c r="BS1941" s="1064"/>
      <c r="BT1941" s="1035"/>
      <c r="CG1941" s="612"/>
      <c r="CI1941" s="1035"/>
      <c r="DB1941" s="1035"/>
      <c r="DC1941" s="1035"/>
      <c r="DG1941" s="1035"/>
      <c r="DH1941" s="1035"/>
      <c r="DI1941" s="1035"/>
      <c r="DJ1941" s="1035"/>
      <c r="DK1941" s="1035"/>
      <c r="DL1941" s="1035"/>
    </row>
    <row r="1942" spans="27:116">
      <c r="AA1942" s="1035"/>
      <c r="AB1942" s="1035"/>
      <c r="AC1942" s="1035"/>
      <c r="AD1942" s="1035"/>
      <c r="AE1942" s="1035"/>
      <c r="AF1942" s="1035"/>
      <c r="AG1942" s="1035"/>
      <c r="AH1942" s="1035"/>
      <c r="AN1942" s="1035"/>
      <c r="AV1942" s="1035"/>
      <c r="BD1942" s="1035"/>
      <c r="BS1942" s="1064"/>
      <c r="BT1942" s="1035"/>
      <c r="CG1942" s="612"/>
      <c r="CI1942" s="1035"/>
      <c r="DB1942" s="1035"/>
      <c r="DC1942" s="1035"/>
      <c r="DG1942" s="1035"/>
      <c r="DH1942" s="1035"/>
      <c r="DI1942" s="1035"/>
      <c r="DJ1942" s="1035"/>
      <c r="DK1942" s="1035"/>
      <c r="DL1942" s="1035"/>
    </row>
    <row r="1943" spans="27:116">
      <c r="AA1943" s="1035"/>
      <c r="AB1943" s="1035"/>
      <c r="AC1943" s="1035"/>
      <c r="AD1943" s="1035"/>
      <c r="AE1943" s="1035"/>
      <c r="AF1943" s="1035"/>
      <c r="AG1943" s="1035"/>
      <c r="AH1943" s="1035"/>
      <c r="AN1943" s="1035"/>
      <c r="AV1943" s="1035"/>
      <c r="BD1943" s="1035"/>
      <c r="BS1943" s="1064"/>
      <c r="BT1943" s="1035"/>
      <c r="CG1943" s="612"/>
      <c r="CI1943" s="1035"/>
      <c r="DB1943" s="1035"/>
      <c r="DC1943" s="1035"/>
      <c r="DG1943" s="1035"/>
      <c r="DH1943" s="1035"/>
      <c r="DI1943" s="1035"/>
      <c r="DJ1943" s="1035"/>
      <c r="DK1943" s="1035"/>
      <c r="DL1943" s="1035"/>
    </row>
    <row r="1944" spans="27:116">
      <c r="AA1944" s="1035"/>
      <c r="AB1944" s="1035"/>
      <c r="AC1944" s="1035"/>
      <c r="AD1944" s="1035"/>
      <c r="AE1944" s="1035"/>
      <c r="AF1944" s="1035"/>
      <c r="AG1944" s="1035"/>
      <c r="AH1944" s="1035"/>
      <c r="AN1944" s="1035"/>
      <c r="AV1944" s="1035"/>
      <c r="BD1944" s="1035"/>
      <c r="BS1944" s="1064"/>
      <c r="BT1944" s="1035"/>
      <c r="CG1944" s="612"/>
      <c r="CI1944" s="1035"/>
      <c r="DB1944" s="1035"/>
      <c r="DC1944" s="1035"/>
      <c r="DG1944" s="1035"/>
      <c r="DH1944" s="1035"/>
      <c r="DI1944" s="1035"/>
      <c r="DJ1944" s="1035"/>
      <c r="DK1944" s="1035"/>
      <c r="DL1944" s="1035"/>
    </row>
    <row r="1945" spans="27:116">
      <c r="AA1945" s="1035"/>
      <c r="AB1945" s="1035"/>
      <c r="AC1945" s="1035"/>
      <c r="AD1945" s="1035"/>
      <c r="AE1945" s="1035"/>
      <c r="AF1945" s="1035"/>
      <c r="AG1945" s="1035"/>
      <c r="AH1945" s="1035"/>
      <c r="AN1945" s="1035"/>
      <c r="AV1945" s="1035"/>
      <c r="BD1945" s="1035"/>
      <c r="BS1945" s="1064"/>
      <c r="BT1945" s="1035"/>
      <c r="CG1945" s="612"/>
      <c r="CI1945" s="1035"/>
      <c r="DB1945" s="1035"/>
      <c r="DC1945" s="1035"/>
      <c r="DG1945" s="1035"/>
      <c r="DH1945" s="1035"/>
      <c r="DI1945" s="1035"/>
      <c r="DJ1945" s="1035"/>
      <c r="DK1945" s="1035"/>
      <c r="DL1945" s="1035"/>
    </row>
    <row r="1946" spans="27:116">
      <c r="AA1946" s="1035"/>
      <c r="AB1946" s="1035"/>
      <c r="AC1946" s="1035"/>
      <c r="AD1946" s="1035"/>
      <c r="AE1946" s="1035"/>
      <c r="AF1946" s="1035"/>
      <c r="AG1946" s="1035"/>
      <c r="AH1946" s="1035"/>
      <c r="AN1946" s="1035"/>
      <c r="AV1946" s="1035"/>
      <c r="BD1946" s="1035"/>
      <c r="BS1946" s="1064"/>
      <c r="BT1946" s="1035"/>
      <c r="CG1946" s="612"/>
      <c r="CI1946" s="1035"/>
      <c r="DB1946" s="1035"/>
      <c r="DC1946" s="1035"/>
      <c r="DG1946" s="1035"/>
      <c r="DH1946" s="1035"/>
      <c r="DI1946" s="1035"/>
      <c r="DJ1946" s="1035"/>
      <c r="DK1946" s="1035"/>
      <c r="DL1946" s="1035"/>
    </row>
    <row r="1947" spans="27:116">
      <c r="AA1947" s="1035"/>
      <c r="AB1947" s="1035"/>
      <c r="AC1947" s="1035"/>
      <c r="AD1947" s="1035"/>
      <c r="AE1947" s="1035"/>
      <c r="AF1947" s="1035"/>
      <c r="AG1947" s="1035"/>
      <c r="AH1947" s="1035"/>
      <c r="AN1947" s="1035"/>
      <c r="AV1947" s="1035"/>
      <c r="BD1947" s="1035"/>
      <c r="BS1947" s="1064"/>
      <c r="BT1947" s="1035"/>
      <c r="CG1947" s="612"/>
      <c r="CI1947" s="1035"/>
      <c r="DB1947" s="1035"/>
      <c r="DC1947" s="1035"/>
      <c r="DG1947" s="1035"/>
      <c r="DH1947" s="1035"/>
      <c r="DI1947" s="1035"/>
      <c r="DJ1947" s="1035"/>
      <c r="DK1947" s="1035"/>
      <c r="DL1947" s="1035"/>
    </row>
    <row r="1948" spans="27:116">
      <c r="AA1948" s="1035"/>
      <c r="AB1948" s="1035"/>
      <c r="AC1948" s="1035"/>
      <c r="AD1948" s="1035"/>
      <c r="AE1948" s="1035"/>
      <c r="AF1948" s="1035"/>
      <c r="AG1948" s="1035"/>
      <c r="AH1948" s="1035"/>
      <c r="AN1948" s="1035"/>
      <c r="AV1948" s="1035"/>
      <c r="BD1948" s="1035"/>
      <c r="BS1948" s="1064"/>
      <c r="BT1948" s="1035"/>
      <c r="CG1948" s="612"/>
      <c r="CI1948" s="1035"/>
      <c r="DB1948" s="1035"/>
      <c r="DC1948" s="1035"/>
      <c r="DG1948" s="1035"/>
      <c r="DH1948" s="1035"/>
      <c r="DI1948" s="1035"/>
      <c r="DJ1948" s="1035"/>
      <c r="DK1948" s="1035"/>
      <c r="DL1948" s="1035"/>
    </row>
    <row r="1949" spans="27:116">
      <c r="AA1949" s="1035"/>
      <c r="AB1949" s="1035"/>
      <c r="AC1949" s="1035"/>
      <c r="AD1949" s="1035"/>
      <c r="AE1949" s="1035"/>
      <c r="AF1949" s="1035"/>
      <c r="AG1949" s="1035"/>
      <c r="AH1949" s="1035"/>
      <c r="AN1949" s="1035"/>
      <c r="AV1949" s="1035"/>
      <c r="BD1949" s="1035"/>
      <c r="BS1949" s="1064"/>
      <c r="BT1949" s="1035"/>
      <c r="CG1949" s="612"/>
      <c r="CI1949" s="1035"/>
      <c r="DB1949" s="1035"/>
      <c r="DC1949" s="1035"/>
      <c r="DG1949" s="1035"/>
      <c r="DH1949" s="1035"/>
      <c r="DI1949" s="1035"/>
      <c r="DJ1949" s="1035"/>
      <c r="DK1949" s="1035"/>
      <c r="DL1949" s="1035"/>
    </row>
    <row r="1950" spans="27:116">
      <c r="AA1950" s="1035"/>
      <c r="AB1950" s="1035"/>
      <c r="AC1950" s="1035"/>
      <c r="AD1950" s="1035"/>
      <c r="AE1950" s="1035"/>
      <c r="AF1950" s="1035"/>
      <c r="AG1950" s="1035"/>
      <c r="AH1950" s="1035"/>
      <c r="AN1950" s="1035"/>
      <c r="AV1950" s="1035"/>
      <c r="BD1950" s="1035"/>
      <c r="BS1950" s="1064"/>
      <c r="BT1950" s="1035"/>
      <c r="CG1950" s="612"/>
      <c r="CI1950" s="1035"/>
      <c r="DB1950" s="1035"/>
      <c r="DC1950" s="1035"/>
      <c r="DG1950" s="1035"/>
      <c r="DH1950" s="1035"/>
      <c r="DI1950" s="1035"/>
      <c r="DJ1950" s="1035"/>
      <c r="DK1950" s="1035"/>
      <c r="DL1950" s="1035"/>
    </row>
    <row r="1951" spans="27:116">
      <c r="AA1951" s="1035"/>
      <c r="AB1951" s="1035"/>
      <c r="AC1951" s="1035"/>
      <c r="AD1951" s="1035"/>
      <c r="AE1951" s="1035"/>
      <c r="AF1951" s="1035"/>
      <c r="AG1951" s="1035"/>
      <c r="AH1951" s="1035"/>
      <c r="AN1951" s="1035"/>
      <c r="AV1951" s="1035"/>
      <c r="BD1951" s="1035"/>
      <c r="BS1951" s="1064"/>
      <c r="BT1951" s="1035"/>
      <c r="CG1951" s="612"/>
      <c r="CI1951" s="1035"/>
      <c r="DB1951" s="1035"/>
      <c r="DC1951" s="1035"/>
      <c r="DG1951" s="1035"/>
      <c r="DH1951" s="1035"/>
      <c r="DI1951" s="1035"/>
      <c r="DJ1951" s="1035"/>
      <c r="DK1951" s="1035"/>
      <c r="DL1951" s="1035"/>
    </row>
    <row r="1952" spans="27:116">
      <c r="AA1952" s="1035"/>
      <c r="AB1952" s="1035"/>
      <c r="AC1952" s="1035"/>
      <c r="AD1952" s="1035"/>
      <c r="AE1952" s="1035"/>
      <c r="AF1952" s="1035"/>
      <c r="AG1952" s="1035"/>
      <c r="AH1952" s="1035"/>
      <c r="AN1952" s="1035"/>
      <c r="AV1952" s="1035"/>
      <c r="BD1952" s="1035"/>
      <c r="BS1952" s="1064"/>
      <c r="BT1952" s="1035"/>
      <c r="CG1952" s="612"/>
      <c r="CI1952" s="1035"/>
      <c r="DB1952" s="1035"/>
      <c r="DC1952" s="1035"/>
      <c r="DG1952" s="1035"/>
      <c r="DH1952" s="1035"/>
      <c r="DI1952" s="1035"/>
      <c r="DJ1952" s="1035"/>
      <c r="DK1952" s="1035"/>
      <c r="DL1952" s="1035"/>
    </row>
    <row r="1953" spans="27:116">
      <c r="AA1953" s="1035"/>
      <c r="AB1953" s="1035"/>
      <c r="AC1953" s="1035"/>
      <c r="AD1953" s="1035"/>
      <c r="AE1953" s="1035"/>
      <c r="AF1953" s="1035"/>
      <c r="AG1953" s="1035"/>
      <c r="AH1953" s="1035"/>
      <c r="AN1953" s="1035"/>
      <c r="AV1953" s="1035"/>
      <c r="BD1953" s="1035"/>
      <c r="BS1953" s="1064"/>
      <c r="BT1953" s="1035"/>
      <c r="CG1953" s="612"/>
      <c r="CI1953" s="1035"/>
      <c r="DB1953" s="1035"/>
      <c r="DC1953" s="1035"/>
      <c r="DG1953" s="1035"/>
      <c r="DH1953" s="1035"/>
      <c r="DI1953" s="1035"/>
      <c r="DJ1953" s="1035"/>
      <c r="DK1953" s="1035"/>
      <c r="DL1953" s="1035"/>
    </row>
    <row r="1954" spans="27:116">
      <c r="AA1954" s="1035"/>
      <c r="AB1954" s="1035"/>
      <c r="AC1954" s="1035"/>
      <c r="AD1954" s="1035"/>
      <c r="AE1954" s="1035"/>
      <c r="AF1954" s="1035"/>
      <c r="AG1954" s="1035"/>
      <c r="AH1954" s="1035"/>
      <c r="AN1954" s="1035"/>
      <c r="AV1954" s="1035"/>
      <c r="BD1954" s="1035"/>
      <c r="BS1954" s="1064"/>
      <c r="BT1954" s="1035"/>
      <c r="CG1954" s="612"/>
      <c r="CI1954" s="1035"/>
      <c r="DB1954" s="1035"/>
      <c r="DC1954" s="1035"/>
      <c r="DG1954" s="1035"/>
      <c r="DH1954" s="1035"/>
      <c r="DI1954" s="1035"/>
      <c r="DJ1954" s="1035"/>
      <c r="DK1954" s="1035"/>
      <c r="DL1954" s="1035"/>
    </row>
    <row r="1955" spans="27:116">
      <c r="AA1955" s="1035"/>
      <c r="AB1955" s="1035"/>
      <c r="AC1955" s="1035"/>
      <c r="AD1955" s="1035"/>
      <c r="AE1955" s="1035"/>
      <c r="AF1955" s="1035"/>
      <c r="AG1955" s="1035"/>
      <c r="AH1955" s="1035"/>
      <c r="AN1955" s="1035"/>
      <c r="AV1955" s="1035"/>
      <c r="BD1955" s="1035"/>
      <c r="BS1955" s="1064"/>
      <c r="BT1955" s="1035"/>
      <c r="CG1955" s="612"/>
      <c r="CI1955" s="1035"/>
      <c r="DB1955" s="1035"/>
      <c r="DC1955" s="1035"/>
      <c r="DG1955" s="1035"/>
      <c r="DH1955" s="1035"/>
      <c r="DI1955" s="1035"/>
      <c r="DJ1955" s="1035"/>
      <c r="DK1955" s="1035"/>
      <c r="DL1955" s="1035"/>
    </row>
    <row r="1956" spans="27:116">
      <c r="AA1956" s="1035"/>
      <c r="AB1956" s="1035"/>
      <c r="AC1956" s="1035"/>
      <c r="AD1956" s="1035"/>
      <c r="AE1956" s="1035"/>
      <c r="AF1956" s="1035"/>
      <c r="AG1956" s="1035"/>
      <c r="AH1956" s="1035"/>
      <c r="AN1956" s="1035"/>
      <c r="AV1956" s="1035"/>
      <c r="BD1956" s="1035"/>
      <c r="BS1956" s="1064"/>
      <c r="BT1956" s="1035"/>
      <c r="CG1956" s="612"/>
      <c r="CI1956" s="1035"/>
      <c r="DB1956" s="1035"/>
      <c r="DC1956" s="1035"/>
      <c r="DG1956" s="1035"/>
      <c r="DH1956" s="1035"/>
      <c r="DI1956" s="1035"/>
      <c r="DJ1956" s="1035"/>
      <c r="DK1956" s="1035"/>
      <c r="DL1956" s="1035"/>
    </row>
    <row r="1957" spans="27:116">
      <c r="AA1957" s="1035"/>
      <c r="AB1957" s="1035"/>
      <c r="AC1957" s="1035"/>
      <c r="AD1957" s="1035"/>
      <c r="AE1957" s="1035"/>
      <c r="AF1957" s="1035"/>
      <c r="AG1957" s="1035"/>
      <c r="AH1957" s="1035"/>
      <c r="AN1957" s="1035"/>
      <c r="AV1957" s="1035"/>
      <c r="BD1957" s="1035"/>
      <c r="BS1957" s="1064"/>
      <c r="BT1957" s="1035"/>
      <c r="CG1957" s="612"/>
      <c r="CI1957" s="1035"/>
      <c r="DB1957" s="1035"/>
      <c r="DC1957" s="1035"/>
      <c r="DG1957" s="1035"/>
      <c r="DH1957" s="1035"/>
      <c r="DI1957" s="1035"/>
      <c r="DJ1957" s="1035"/>
      <c r="DK1957" s="1035"/>
      <c r="DL1957" s="1035"/>
    </row>
    <row r="1958" spans="27:116">
      <c r="AA1958" s="1035"/>
      <c r="AB1958" s="1035"/>
      <c r="AC1958" s="1035"/>
      <c r="AD1958" s="1035"/>
      <c r="AE1958" s="1035"/>
      <c r="AF1958" s="1035"/>
      <c r="AG1958" s="1035"/>
      <c r="AH1958" s="1035"/>
      <c r="AN1958" s="1035"/>
      <c r="AV1958" s="1035"/>
      <c r="BD1958" s="1035"/>
      <c r="BS1958" s="1064"/>
      <c r="BT1958" s="1035"/>
      <c r="CG1958" s="612"/>
      <c r="CI1958" s="1035"/>
      <c r="DB1958" s="1035"/>
      <c r="DC1958" s="1035"/>
      <c r="DG1958" s="1035"/>
      <c r="DH1958" s="1035"/>
      <c r="DI1958" s="1035"/>
      <c r="DJ1958" s="1035"/>
      <c r="DK1958" s="1035"/>
      <c r="DL1958" s="1035"/>
    </row>
    <row r="1959" spans="27:116">
      <c r="AA1959" s="1035"/>
      <c r="AB1959" s="1035"/>
      <c r="AC1959" s="1035"/>
      <c r="AD1959" s="1035"/>
      <c r="AE1959" s="1035"/>
      <c r="AF1959" s="1035"/>
      <c r="AG1959" s="1035"/>
      <c r="AH1959" s="1035"/>
      <c r="AN1959" s="1035"/>
      <c r="AV1959" s="1035"/>
      <c r="BD1959" s="1035"/>
      <c r="BS1959" s="1064"/>
      <c r="BT1959" s="1035"/>
      <c r="CG1959" s="612"/>
      <c r="CI1959" s="1035"/>
      <c r="DB1959" s="1035"/>
      <c r="DC1959" s="1035"/>
      <c r="DG1959" s="1035"/>
      <c r="DH1959" s="1035"/>
      <c r="DI1959" s="1035"/>
      <c r="DJ1959" s="1035"/>
      <c r="DK1959" s="1035"/>
      <c r="DL1959" s="1035"/>
    </row>
    <row r="1960" spans="27:116">
      <c r="AA1960" s="1035"/>
      <c r="AB1960" s="1035"/>
      <c r="AC1960" s="1035"/>
      <c r="AD1960" s="1035"/>
      <c r="AE1960" s="1035"/>
      <c r="AF1960" s="1035"/>
      <c r="AG1960" s="1035"/>
      <c r="AH1960" s="1035"/>
      <c r="AN1960" s="1035"/>
      <c r="AV1960" s="1035"/>
      <c r="BD1960" s="1035"/>
      <c r="BS1960" s="1064"/>
      <c r="BT1960" s="1035"/>
      <c r="CG1960" s="612"/>
      <c r="CI1960" s="1035"/>
      <c r="DB1960" s="1035"/>
      <c r="DC1960" s="1035"/>
      <c r="DG1960" s="1035"/>
      <c r="DH1960" s="1035"/>
      <c r="DI1960" s="1035"/>
      <c r="DJ1960" s="1035"/>
      <c r="DK1960" s="1035"/>
      <c r="DL1960" s="1035"/>
    </row>
    <row r="1961" spans="27:116">
      <c r="AA1961" s="1035"/>
      <c r="AB1961" s="1035"/>
      <c r="AC1961" s="1035"/>
      <c r="AD1961" s="1035"/>
      <c r="AE1961" s="1035"/>
      <c r="AF1961" s="1035"/>
      <c r="AG1961" s="1035"/>
      <c r="AH1961" s="1035"/>
      <c r="AN1961" s="1035"/>
      <c r="AV1961" s="1035"/>
      <c r="BD1961" s="1035"/>
      <c r="BS1961" s="1064"/>
      <c r="BT1961" s="1035"/>
      <c r="CG1961" s="612"/>
      <c r="CI1961" s="1035"/>
      <c r="DB1961" s="1035"/>
      <c r="DC1961" s="1035"/>
      <c r="DG1961" s="1035"/>
      <c r="DH1961" s="1035"/>
      <c r="DI1961" s="1035"/>
      <c r="DJ1961" s="1035"/>
      <c r="DK1961" s="1035"/>
      <c r="DL1961" s="1035"/>
    </row>
    <row r="1962" spans="27:116">
      <c r="AA1962" s="1035"/>
      <c r="AB1962" s="1035"/>
      <c r="AC1962" s="1035"/>
      <c r="AD1962" s="1035"/>
      <c r="AE1962" s="1035"/>
      <c r="AF1962" s="1035"/>
      <c r="AG1962" s="1035"/>
      <c r="AH1962" s="1035"/>
      <c r="AN1962" s="1035"/>
      <c r="AV1962" s="1035"/>
      <c r="BD1962" s="1035"/>
      <c r="BS1962" s="1064"/>
      <c r="BT1962" s="1035"/>
      <c r="CG1962" s="612"/>
      <c r="CI1962" s="1035"/>
      <c r="DB1962" s="1035"/>
      <c r="DC1962" s="1035"/>
      <c r="DG1962" s="1035"/>
      <c r="DH1962" s="1035"/>
      <c r="DI1962" s="1035"/>
      <c r="DJ1962" s="1035"/>
      <c r="DK1962" s="1035"/>
      <c r="DL1962" s="1035"/>
    </row>
    <row r="1963" spans="27:116">
      <c r="AA1963" s="1035"/>
      <c r="AB1963" s="1035"/>
      <c r="AC1963" s="1035"/>
      <c r="AD1963" s="1035"/>
      <c r="AE1963" s="1035"/>
      <c r="AF1963" s="1035"/>
      <c r="AG1963" s="1035"/>
      <c r="AH1963" s="1035"/>
      <c r="AN1963" s="1035"/>
      <c r="AV1963" s="1035"/>
      <c r="BD1963" s="1035"/>
      <c r="BS1963" s="1064"/>
      <c r="BT1963" s="1035"/>
      <c r="CG1963" s="612"/>
      <c r="CI1963" s="1035"/>
      <c r="DB1963" s="1035"/>
      <c r="DC1963" s="1035"/>
      <c r="DG1963" s="1035"/>
      <c r="DH1963" s="1035"/>
      <c r="DI1963" s="1035"/>
      <c r="DJ1963" s="1035"/>
      <c r="DK1963" s="1035"/>
      <c r="DL1963" s="1035"/>
    </row>
    <row r="1964" spans="27:116">
      <c r="AA1964" s="1035"/>
      <c r="AB1964" s="1035"/>
      <c r="AC1964" s="1035"/>
      <c r="AD1964" s="1035"/>
      <c r="AE1964" s="1035"/>
      <c r="AF1964" s="1035"/>
      <c r="AG1964" s="1035"/>
      <c r="AH1964" s="1035"/>
      <c r="AN1964" s="1035"/>
      <c r="AV1964" s="1035"/>
      <c r="BD1964" s="1035"/>
      <c r="BS1964" s="1064"/>
      <c r="BT1964" s="1035"/>
      <c r="CG1964" s="612"/>
      <c r="CI1964" s="1035"/>
      <c r="DB1964" s="1035"/>
      <c r="DC1964" s="1035"/>
      <c r="DG1964" s="1035"/>
      <c r="DH1964" s="1035"/>
      <c r="DI1964" s="1035"/>
      <c r="DJ1964" s="1035"/>
      <c r="DK1964" s="1035"/>
      <c r="DL1964" s="1035"/>
    </row>
    <row r="1965" spans="27:116">
      <c r="AA1965" s="1035"/>
      <c r="AB1965" s="1035"/>
      <c r="AC1965" s="1035"/>
      <c r="AD1965" s="1035"/>
      <c r="AE1965" s="1035"/>
      <c r="AF1965" s="1035"/>
      <c r="AG1965" s="1035"/>
      <c r="AH1965" s="1035"/>
      <c r="AN1965" s="1035"/>
      <c r="AV1965" s="1035"/>
      <c r="BD1965" s="1035"/>
      <c r="BS1965" s="1064"/>
      <c r="BT1965" s="1035"/>
      <c r="CG1965" s="612"/>
      <c r="CI1965" s="1035"/>
      <c r="DB1965" s="1035"/>
      <c r="DC1965" s="1035"/>
      <c r="DG1965" s="1035"/>
      <c r="DH1965" s="1035"/>
      <c r="DI1965" s="1035"/>
      <c r="DJ1965" s="1035"/>
      <c r="DK1965" s="1035"/>
      <c r="DL1965" s="1035"/>
    </row>
    <row r="1966" spans="27:116">
      <c r="AA1966" s="1035"/>
      <c r="AB1966" s="1035"/>
      <c r="AC1966" s="1035"/>
      <c r="AD1966" s="1035"/>
      <c r="AE1966" s="1035"/>
      <c r="AF1966" s="1035"/>
      <c r="AG1966" s="1035"/>
      <c r="AH1966" s="1035"/>
      <c r="AN1966" s="1035"/>
      <c r="AV1966" s="1035"/>
      <c r="BD1966" s="1035"/>
      <c r="BS1966" s="1064"/>
      <c r="BT1966" s="1035"/>
      <c r="CG1966" s="612"/>
      <c r="CI1966" s="1035"/>
      <c r="DB1966" s="1035"/>
      <c r="DC1966" s="1035"/>
      <c r="DG1966" s="1035"/>
      <c r="DH1966" s="1035"/>
      <c r="DI1966" s="1035"/>
      <c r="DJ1966" s="1035"/>
      <c r="DK1966" s="1035"/>
      <c r="DL1966" s="1035"/>
    </row>
    <row r="1967" spans="27:116">
      <c r="AA1967" s="1035"/>
      <c r="AB1967" s="1035"/>
      <c r="AC1967" s="1035"/>
      <c r="AD1967" s="1035"/>
      <c r="AE1967" s="1035"/>
      <c r="AF1967" s="1035"/>
      <c r="AG1967" s="1035"/>
      <c r="AH1967" s="1035"/>
      <c r="AN1967" s="1035"/>
      <c r="AV1967" s="1035"/>
      <c r="BD1967" s="1035"/>
      <c r="BS1967" s="1064"/>
      <c r="BT1967" s="1035"/>
      <c r="CG1967" s="612"/>
      <c r="CI1967" s="1035"/>
      <c r="DB1967" s="1035"/>
      <c r="DC1967" s="1035"/>
      <c r="DG1967" s="1035"/>
      <c r="DH1967" s="1035"/>
      <c r="DI1967" s="1035"/>
      <c r="DJ1967" s="1035"/>
      <c r="DK1967" s="1035"/>
      <c r="DL1967" s="1035"/>
    </row>
    <row r="1968" spans="27:116">
      <c r="AA1968" s="1035"/>
      <c r="AB1968" s="1035"/>
      <c r="AC1968" s="1035"/>
      <c r="AD1968" s="1035"/>
      <c r="AE1968" s="1035"/>
      <c r="AF1968" s="1035"/>
      <c r="AG1968" s="1035"/>
      <c r="AH1968" s="1035"/>
      <c r="AN1968" s="1035"/>
      <c r="AV1968" s="1035"/>
      <c r="BD1968" s="1035"/>
      <c r="BS1968" s="1064"/>
      <c r="BT1968" s="1035"/>
      <c r="CG1968" s="612"/>
      <c r="CI1968" s="1035"/>
      <c r="DB1968" s="1035"/>
      <c r="DC1968" s="1035"/>
      <c r="DG1968" s="1035"/>
      <c r="DH1968" s="1035"/>
      <c r="DI1968" s="1035"/>
      <c r="DJ1968" s="1035"/>
      <c r="DK1968" s="1035"/>
      <c r="DL1968" s="1035"/>
    </row>
    <row r="1969" spans="27:116">
      <c r="AA1969" s="1035"/>
      <c r="AB1969" s="1035"/>
      <c r="AC1969" s="1035"/>
      <c r="AD1969" s="1035"/>
      <c r="AE1969" s="1035"/>
      <c r="AF1969" s="1035"/>
      <c r="AG1969" s="1035"/>
      <c r="AH1969" s="1035"/>
      <c r="AN1969" s="1035"/>
      <c r="AV1969" s="1035"/>
      <c r="BD1969" s="1035"/>
      <c r="BS1969" s="1064"/>
      <c r="BT1969" s="1035"/>
      <c r="CG1969" s="612"/>
      <c r="CI1969" s="1035"/>
      <c r="DB1969" s="1035"/>
      <c r="DC1969" s="1035"/>
      <c r="DG1969" s="1035"/>
      <c r="DH1969" s="1035"/>
      <c r="DI1969" s="1035"/>
      <c r="DJ1969" s="1035"/>
      <c r="DK1969" s="1035"/>
      <c r="DL1969" s="1035"/>
    </row>
    <row r="1970" spans="27:116">
      <c r="AA1970" s="1035"/>
      <c r="AB1970" s="1035"/>
      <c r="AC1970" s="1035"/>
      <c r="AD1970" s="1035"/>
      <c r="AE1970" s="1035"/>
      <c r="AF1970" s="1035"/>
      <c r="AG1970" s="1035"/>
      <c r="AH1970" s="1035"/>
      <c r="AN1970" s="1035"/>
      <c r="AV1970" s="1035"/>
      <c r="BD1970" s="1035"/>
      <c r="BS1970" s="1064"/>
      <c r="BT1970" s="1035"/>
      <c r="CG1970" s="612"/>
      <c r="CI1970" s="1035"/>
      <c r="DB1970" s="1035"/>
      <c r="DC1970" s="1035"/>
      <c r="DG1970" s="1035"/>
      <c r="DH1970" s="1035"/>
      <c r="DI1970" s="1035"/>
      <c r="DJ1970" s="1035"/>
      <c r="DK1970" s="1035"/>
      <c r="DL1970" s="1035"/>
    </row>
    <row r="1971" spans="27:116">
      <c r="AA1971" s="1035"/>
      <c r="AB1971" s="1035"/>
      <c r="AC1971" s="1035"/>
      <c r="AD1971" s="1035"/>
      <c r="AE1971" s="1035"/>
      <c r="AF1971" s="1035"/>
      <c r="AG1971" s="1035"/>
      <c r="AH1971" s="1035"/>
      <c r="AN1971" s="1035"/>
      <c r="AV1971" s="1035"/>
      <c r="BD1971" s="1035"/>
      <c r="BS1971" s="1064"/>
      <c r="BT1971" s="1035"/>
      <c r="CG1971" s="612"/>
      <c r="CI1971" s="1035"/>
      <c r="DB1971" s="1035"/>
      <c r="DC1971" s="1035"/>
      <c r="DG1971" s="1035"/>
      <c r="DH1971" s="1035"/>
      <c r="DI1971" s="1035"/>
      <c r="DJ1971" s="1035"/>
      <c r="DK1971" s="1035"/>
      <c r="DL1971" s="1035"/>
    </row>
    <row r="1972" spans="27:116">
      <c r="AA1972" s="1035"/>
      <c r="AB1972" s="1035"/>
      <c r="AC1972" s="1035"/>
      <c r="AD1972" s="1035"/>
      <c r="AE1972" s="1035"/>
      <c r="AF1972" s="1035"/>
      <c r="AG1972" s="1035"/>
      <c r="AH1972" s="1035"/>
      <c r="AN1972" s="1035"/>
      <c r="AV1972" s="1035"/>
      <c r="BD1972" s="1035"/>
      <c r="BS1972" s="1064"/>
      <c r="BT1972" s="1035"/>
      <c r="CG1972" s="612"/>
      <c r="CI1972" s="1035"/>
      <c r="DB1972" s="1035"/>
      <c r="DC1972" s="1035"/>
      <c r="DG1972" s="1035"/>
      <c r="DH1972" s="1035"/>
      <c r="DI1972" s="1035"/>
      <c r="DJ1972" s="1035"/>
      <c r="DK1972" s="1035"/>
      <c r="DL1972" s="1035"/>
    </row>
    <row r="1973" spans="27:116">
      <c r="AA1973" s="1035"/>
      <c r="AB1973" s="1035"/>
      <c r="AC1973" s="1035"/>
      <c r="AD1973" s="1035"/>
      <c r="AE1973" s="1035"/>
      <c r="AF1973" s="1035"/>
      <c r="AG1973" s="1035"/>
      <c r="AH1973" s="1035"/>
      <c r="AN1973" s="1035"/>
      <c r="AV1973" s="1035"/>
      <c r="BD1973" s="1035"/>
      <c r="BS1973" s="1064"/>
      <c r="BT1973" s="1035"/>
      <c r="CG1973" s="612"/>
      <c r="CI1973" s="1035"/>
      <c r="DB1973" s="1035"/>
      <c r="DC1973" s="1035"/>
      <c r="DG1973" s="1035"/>
      <c r="DH1973" s="1035"/>
      <c r="DI1973" s="1035"/>
      <c r="DJ1973" s="1035"/>
      <c r="DK1973" s="1035"/>
      <c r="DL1973" s="1035"/>
    </row>
    <row r="1974" spans="27:116">
      <c r="AA1974" s="1035"/>
      <c r="AB1974" s="1035"/>
      <c r="AC1974" s="1035"/>
      <c r="AD1974" s="1035"/>
      <c r="AE1974" s="1035"/>
      <c r="AF1974" s="1035"/>
      <c r="AG1974" s="1035"/>
      <c r="AH1974" s="1035"/>
      <c r="AN1974" s="1035"/>
      <c r="AV1974" s="1035"/>
      <c r="BD1974" s="1035"/>
      <c r="BS1974" s="1064"/>
      <c r="BT1974" s="1035"/>
      <c r="CG1974" s="612"/>
      <c r="CI1974" s="1035"/>
      <c r="DB1974" s="1035"/>
      <c r="DC1974" s="1035"/>
      <c r="DG1974" s="1035"/>
      <c r="DH1974" s="1035"/>
      <c r="DI1974" s="1035"/>
      <c r="DJ1974" s="1035"/>
      <c r="DK1974" s="1035"/>
      <c r="DL1974" s="1035"/>
    </row>
    <row r="1975" spans="27:116">
      <c r="AA1975" s="1035"/>
      <c r="AB1975" s="1035"/>
      <c r="AC1975" s="1035"/>
      <c r="AD1975" s="1035"/>
      <c r="AE1975" s="1035"/>
      <c r="AF1975" s="1035"/>
      <c r="AG1975" s="1035"/>
      <c r="AH1975" s="1035"/>
      <c r="AN1975" s="1035"/>
      <c r="AV1975" s="1035"/>
      <c r="BD1975" s="1035"/>
      <c r="BS1975" s="1064"/>
      <c r="BT1975" s="1035"/>
      <c r="CG1975" s="612"/>
      <c r="CI1975" s="1035"/>
      <c r="DB1975" s="1035"/>
      <c r="DC1975" s="1035"/>
      <c r="DG1975" s="1035"/>
      <c r="DH1975" s="1035"/>
      <c r="DI1975" s="1035"/>
      <c r="DJ1975" s="1035"/>
      <c r="DK1975" s="1035"/>
      <c r="DL1975" s="1035"/>
    </row>
    <row r="1976" spans="27:116">
      <c r="AA1976" s="1035"/>
      <c r="AB1976" s="1035"/>
      <c r="AC1976" s="1035"/>
      <c r="AD1976" s="1035"/>
      <c r="AE1976" s="1035"/>
      <c r="AF1976" s="1035"/>
      <c r="AG1976" s="1035"/>
      <c r="AH1976" s="1035"/>
      <c r="AN1976" s="1035"/>
      <c r="AV1976" s="1035"/>
      <c r="BD1976" s="1035"/>
      <c r="BS1976" s="1064"/>
      <c r="BT1976" s="1035"/>
      <c r="CG1976" s="612"/>
      <c r="CI1976" s="1035"/>
      <c r="DB1976" s="1035"/>
      <c r="DC1976" s="1035"/>
      <c r="DG1976" s="1035"/>
      <c r="DH1976" s="1035"/>
      <c r="DI1976" s="1035"/>
      <c r="DJ1976" s="1035"/>
      <c r="DK1976" s="1035"/>
      <c r="DL1976" s="1035"/>
    </row>
    <row r="1977" spans="27:116">
      <c r="AA1977" s="1035"/>
      <c r="AB1977" s="1035"/>
      <c r="AC1977" s="1035"/>
      <c r="AD1977" s="1035"/>
      <c r="AE1977" s="1035"/>
      <c r="AF1977" s="1035"/>
      <c r="AG1977" s="1035"/>
      <c r="AH1977" s="1035"/>
      <c r="AN1977" s="1035"/>
      <c r="AV1977" s="1035"/>
      <c r="BD1977" s="1035"/>
      <c r="BS1977" s="1064"/>
      <c r="BT1977" s="1035"/>
      <c r="CG1977" s="612"/>
      <c r="CI1977" s="1035"/>
      <c r="DB1977" s="1035"/>
      <c r="DC1977" s="1035"/>
      <c r="DG1977" s="1035"/>
      <c r="DH1977" s="1035"/>
      <c r="DI1977" s="1035"/>
      <c r="DJ1977" s="1035"/>
      <c r="DK1977" s="1035"/>
      <c r="DL1977" s="1035"/>
    </row>
    <row r="1978" spans="27:116">
      <c r="AA1978" s="1035"/>
      <c r="AB1978" s="1035"/>
      <c r="AC1978" s="1035"/>
      <c r="AD1978" s="1035"/>
      <c r="AE1978" s="1035"/>
      <c r="AF1978" s="1035"/>
      <c r="AG1978" s="1035"/>
      <c r="AH1978" s="1035"/>
      <c r="AN1978" s="1035"/>
      <c r="AV1978" s="1035"/>
      <c r="BD1978" s="1035"/>
      <c r="BS1978" s="1064"/>
      <c r="BT1978" s="1035"/>
      <c r="CG1978" s="612"/>
      <c r="CI1978" s="1035"/>
      <c r="DB1978" s="1035"/>
      <c r="DC1978" s="1035"/>
      <c r="DG1978" s="1035"/>
      <c r="DH1978" s="1035"/>
      <c r="DI1978" s="1035"/>
      <c r="DJ1978" s="1035"/>
      <c r="DK1978" s="1035"/>
      <c r="DL1978" s="1035"/>
    </row>
    <row r="1979" spans="27:116">
      <c r="AA1979" s="1035"/>
      <c r="AB1979" s="1035"/>
      <c r="AC1979" s="1035"/>
      <c r="AD1979" s="1035"/>
      <c r="AE1979" s="1035"/>
      <c r="AF1979" s="1035"/>
      <c r="AG1979" s="1035"/>
      <c r="AH1979" s="1035"/>
      <c r="AN1979" s="1035"/>
      <c r="AV1979" s="1035"/>
      <c r="BD1979" s="1035"/>
      <c r="BS1979" s="1064"/>
      <c r="BT1979" s="1035"/>
      <c r="CG1979" s="612"/>
      <c r="CI1979" s="1035"/>
      <c r="DB1979" s="1035"/>
      <c r="DC1979" s="1035"/>
      <c r="DG1979" s="1035"/>
      <c r="DH1979" s="1035"/>
      <c r="DI1979" s="1035"/>
      <c r="DJ1979" s="1035"/>
      <c r="DK1979" s="1035"/>
      <c r="DL1979" s="1035"/>
    </row>
    <row r="1980" spans="27:116">
      <c r="AA1980" s="1035"/>
      <c r="AB1980" s="1035"/>
      <c r="AC1980" s="1035"/>
      <c r="AD1980" s="1035"/>
      <c r="AE1980" s="1035"/>
      <c r="AF1980" s="1035"/>
      <c r="AG1980" s="1035"/>
      <c r="AH1980" s="1035"/>
      <c r="AN1980" s="1035"/>
      <c r="AV1980" s="1035"/>
      <c r="BD1980" s="1035"/>
      <c r="BS1980" s="1064"/>
      <c r="BT1980" s="1035"/>
      <c r="CG1980" s="612"/>
      <c r="CI1980" s="1035"/>
      <c r="DB1980" s="1035"/>
      <c r="DC1980" s="1035"/>
      <c r="DG1980" s="1035"/>
      <c r="DH1980" s="1035"/>
      <c r="DI1980" s="1035"/>
      <c r="DJ1980" s="1035"/>
      <c r="DK1980" s="1035"/>
      <c r="DL1980" s="1035"/>
    </row>
    <row r="1981" spans="27:116">
      <c r="AA1981" s="1035"/>
      <c r="AB1981" s="1035"/>
      <c r="AC1981" s="1035"/>
      <c r="AD1981" s="1035"/>
      <c r="AE1981" s="1035"/>
      <c r="AF1981" s="1035"/>
      <c r="AG1981" s="1035"/>
      <c r="AH1981" s="1035"/>
      <c r="AN1981" s="1035"/>
      <c r="AV1981" s="1035"/>
      <c r="BD1981" s="1035"/>
      <c r="BS1981" s="1064"/>
      <c r="BT1981" s="1035"/>
      <c r="CG1981" s="612"/>
      <c r="CI1981" s="1035"/>
      <c r="DB1981" s="1035"/>
      <c r="DC1981" s="1035"/>
      <c r="DG1981" s="1035"/>
      <c r="DH1981" s="1035"/>
      <c r="DI1981" s="1035"/>
      <c r="DJ1981" s="1035"/>
      <c r="DK1981" s="1035"/>
      <c r="DL1981" s="1035"/>
    </row>
    <row r="1982" spans="27:116">
      <c r="AA1982" s="1035"/>
      <c r="AB1982" s="1035"/>
      <c r="AC1982" s="1035"/>
      <c r="AD1982" s="1035"/>
      <c r="AE1982" s="1035"/>
      <c r="AF1982" s="1035"/>
      <c r="AG1982" s="1035"/>
      <c r="AH1982" s="1035"/>
      <c r="AN1982" s="1035"/>
      <c r="AV1982" s="1035"/>
      <c r="BD1982" s="1035"/>
      <c r="BS1982" s="1064"/>
      <c r="BT1982" s="1035"/>
      <c r="CG1982" s="612"/>
      <c r="CI1982" s="1035"/>
      <c r="DB1982" s="1035"/>
      <c r="DC1982" s="1035"/>
      <c r="DG1982" s="1035"/>
      <c r="DH1982" s="1035"/>
      <c r="DI1982" s="1035"/>
      <c r="DJ1982" s="1035"/>
      <c r="DK1982" s="1035"/>
      <c r="DL1982" s="1035"/>
    </row>
    <row r="1983" spans="27:116">
      <c r="AA1983" s="1035"/>
      <c r="AB1983" s="1035"/>
      <c r="AC1983" s="1035"/>
      <c r="AD1983" s="1035"/>
      <c r="AE1983" s="1035"/>
      <c r="AF1983" s="1035"/>
      <c r="AG1983" s="1035"/>
      <c r="AH1983" s="1035"/>
      <c r="AN1983" s="1035"/>
      <c r="AV1983" s="1035"/>
      <c r="BD1983" s="1035"/>
      <c r="BS1983" s="1064"/>
      <c r="BT1983" s="1035"/>
      <c r="CG1983" s="612"/>
      <c r="CI1983" s="1035"/>
      <c r="DB1983" s="1035"/>
      <c r="DC1983" s="1035"/>
      <c r="DG1983" s="1035"/>
      <c r="DH1983" s="1035"/>
      <c r="DI1983" s="1035"/>
      <c r="DJ1983" s="1035"/>
      <c r="DK1983" s="1035"/>
      <c r="DL1983" s="1035"/>
    </row>
    <row r="1984" spans="27:116">
      <c r="AA1984" s="1035"/>
      <c r="AB1984" s="1035"/>
      <c r="AC1984" s="1035"/>
      <c r="AD1984" s="1035"/>
      <c r="AE1984" s="1035"/>
      <c r="AF1984" s="1035"/>
      <c r="AG1984" s="1035"/>
      <c r="AH1984" s="1035"/>
      <c r="AN1984" s="1035"/>
      <c r="AV1984" s="1035"/>
      <c r="BD1984" s="1035"/>
      <c r="BS1984" s="1064"/>
      <c r="BT1984" s="1035"/>
      <c r="CG1984" s="612"/>
      <c r="CI1984" s="1035"/>
      <c r="DB1984" s="1035"/>
      <c r="DC1984" s="1035"/>
      <c r="DG1984" s="1035"/>
      <c r="DH1984" s="1035"/>
      <c r="DI1984" s="1035"/>
      <c r="DJ1984" s="1035"/>
      <c r="DK1984" s="1035"/>
      <c r="DL1984" s="1035"/>
    </row>
    <row r="1985" spans="27:116">
      <c r="AA1985" s="1035"/>
      <c r="AB1985" s="1035"/>
      <c r="AC1985" s="1035"/>
      <c r="AD1985" s="1035"/>
      <c r="AE1985" s="1035"/>
      <c r="AF1985" s="1035"/>
      <c r="AG1985" s="1035"/>
      <c r="AH1985" s="1035"/>
      <c r="AN1985" s="1035"/>
      <c r="AV1985" s="1035"/>
      <c r="BD1985" s="1035"/>
      <c r="BS1985" s="1064"/>
      <c r="BT1985" s="1035"/>
      <c r="CG1985" s="612"/>
      <c r="CI1985" s="1035"/>
      <c r="DB1985" s="1035"/>
      <c r="DC1985" s="1035"/>
      <c r="DG1985" s="1035"/>
      <c r="DH1985" s="1035"/>
      <c r="DI1985" s="1035"/>
      <c r="DJ1985" s="1035"/>
      <c r="DK1985" s="1035"/>
      <c r="DL1985" s="1035"/>
    </row>
    <row r="1986" spans="27:116">
      <c r="AA1986" s="1035"/>
      <c r="AB1986" s="1035"/>
      <c r="AC1986" s="1035"/>
      <c r="AD1986" s="1035"/>
      <c r="AE1986" s="1035"/>
      <c r="AF1986" s="1035"/>
      <c r="AG1986" s="1035"/>
      <c r="AH1986" s="1035"/>
      <c r="AN1986" s="1035"/>
      <c r="AV1986" s="1035"/>
      <c r="BD1986" s="1035"/>
      <c r="BS1986" s="1064"/>
      <c r="BT1986" s="1035"/>
      <c r="CG1986" s="612"/>
      <c r="CI1986" s="1035"/>
      <c r="DB1986" s="1035"/>
      <c r="DC1986" s="1035"/>
      <c r="DG1986" s="1035"/>
      <c r="DH1986" s="1035"/>
      <c r="DI1986" s="1035"/>
      <c r="DJ1986" s="1035"/>
      <c r="DK1986" s="1035"/>
      <c r="DL1986" s="1035"/>
    </row>
    <row r="1987" spans="27:116">
      <c r="AA1987" s="1035"/>
      <c r="AB1987" s="1035"/>
      <c r="AC1987" s="1035"/>
      <c r="AD1987" s="1035"/>
      <c r="AE1987" s="1035"/>
      <c r="AF1987" s="1035"/>
      <c r="AG1987" s="1035"/>
      <c r="AH1987" s="1035"/>
      <c r="AN1987" s="1035"/>
      <c r="AV1987" s="1035"/>
      <c r="BD1987" s="1035"/>
      <c r="BS1987" s="1064"/>
      <c r="BT1987" s="1035"/>
      <c r="CG1987" s="612"/>
      <c r="CI1987" s="1035"/>
      <c r="DB1987" s="1035"/>
      <c r="DC1987" s="1035"/>
      <c r="DG1987" s="1035"/>
      <c r="DH1987" s="1035"/>
      <c r="DI1987" s="1035"/>
      <c r="DJ1987" s="1035"/>
      <c r="DK1987" s="1035"/>
      <c r="DL1987" s="1035"/>
    </row>
    <row r="1988" spans="27:116">
      <c r="AA1988" s="1035"/>
      <c r="AB1988" s="1035"/>
      <c r="AC1988" s="1035"/>
      <c r="AD1988" s="1035"/>
      <c r="AE1988" s="1035"/>
      <c r="AF1988" s="1035"/>
      <c r="AG1988" s="1035"/>
      <c r="AH1988" s="1035"/>
      <c r="AN1988" s="1035"/>
      <c r="AV1988" s="1035"/>
      <c r="BD1988" s="1035"/>
      <c r="BS1988" s="1064"/>
      <c r="BT1988" s="1035"/>
      <c r="CG1988" s="612"/>
      <c r="CI1988" s="1035"/>
      <c r="DB1988" s="1035"/>
      <c r="DC1988" s="1035"/>
      <c r="DG1988" s="1035"/>
      <c r="DH1988" s="1035"/>
      <c r="DI1988" s="1035"/>
      <c r="DJ1988" s="1035"/>
      <c r="DK1988" s="1035"/>
      <c r="DL1988" s="1035"/>
    </row>
    <row r="1989" spans="27:116">
      <c r="AA1989" s="1035"/>
      <c r="AB1989" s="1035"/>
      <c r="AC1989" s="1035"/>
      <c r="AD1989" s="1035"/>
      <c r="AE1989" s="1035"/>
      <c r="AF1989" s="1035"/>
      <c r="AG1989" s="1035"/>
      <c r="AH1989" s="1035"/>
      <c r="AN1989" s="1035"/>
      <c r="AV1989" s="1035"/>
      <c r="BD1989" s="1035"/>
      <c r="BS1989" s="1064"/>
      <c r="BT1989" s="1035"/>
      <c r="CG1989" s="612"/>
      <c r="CI1989" s="1035"/>
      <c r="DB1989" s="1035"/>
      <c r="DC1989" s="1035"/>
      <c r="DG1989" s="1035"/>
      <c r="DH1989" s="1035"/>
      <c r="DI1989" s="1035"/>
      <c r="DJ1989" s="1035"/>
      <c r="DK1989" s="1035"/>
      <c r="DL1989" s="1035"/>
    </row>
    <row r="1990" spans="27:116">
      <c r="AA1990" s="1035"/>
      <c r="AB1990" s="1035"/>
      <c r="AC1990" s="1035"/>
      <c r="AD1990" s="1035"/>
      <c r="AE1990" s="1035"/>
      <c r="AF1990" s="1035"/>
      <c r="AG1990" s="1035"/>
      <c r="AH1990" s="1035"/>
      <c r="AN1990" s="1035"/>
      <c r="AV1990" s="1035"/>
      <c r="BD1990" s="1035"/>
      <c r="BS1990" s="1064"/>
      <c r="BT1990" s="1035"/>
      <c r="CG1990" s="612"/>
      <c r="CI1990" s="1035"/>
      <c r="DB1990" s="1035"/>
      <c r="DC1990" s="1035"/>
      <c r="DG1990" s="1035"/>
      <c r="DH1990" s="1035"/>
      <c r="DI1990" s="1035"/>
      <c r="DJ1990" s="1035"/>
      <c r="DK1990" s="1035"/>
      <c r="DL1990" s="1035"/>
    </row>
    <row r="1991" spans="27:116">
      <c r="AA1991" s="1035"/>
      <c r="AB1991" s="1035"/>
      <c r="AC1991" s="1035"/>
      <c r="AD1991" s="1035"/>
      <c r="AE1991" s="1035"/>
      <c r="AF1991" s="1035"/>
      <c r="AG1991" s="1035"/>
      <c r="AH1991" s="1035"/>
      <c r="AN1991" s="1035"/>
      <c r="AV1991" s="1035"/>
      <c r="BD1991" s="1035"/>
      <c r="BS1991" s="1064"/>
      <c r="BT1991" s="1035"/>
      <c r="CG1991" s="612"/>
      <c r="CI1991" s="1035"/>
      <c r="DB1991" s="1035"/>
      <c r="DC1991" s="1035"/>
      <c r="DG1991" s="1035"/>
      <c r="DH1991" s="1035"/>
      <c r="DI1991" s="1035"/>
      <c r="DJ1991" s="1035"/>
      <c r="DK1991" s="1035"/>
      <c r="DL1991" s="1035"/>
    </row>
    <row r="1992" spans="27:116">
      <c r="AA1992" s="1035"/>
      <c r="AB1992" s="1035"/>
      <c r="AC1992" s="1035"/>
      <c r="AD1992" s="1035"/>
      <c r="AE1992" s="1035"/>
      <c r="AF1992" s="1035"/>
      <c r="AG1992" s="1035"/>
      <c r="AH1992" s="1035"/>
      <c r="AN1992" s="1035"/>
      <c r="AV1992" s="1035"/>
      <c r="BD1992" s="1035"/>
      <c r="BS1992" s="1064"/>
      <c r="BT1992" s="1035"/>
      <c r="CG1992" s="612"/>
      <c r="CI1992" s="1035"/>
      <c r="DB1992" s="1035"/>
      <c r="DC1992" s="1035"/>
      <c r="DG1992" s="1035"/>
      <c r="DH1992" s="1035"/>
      <c r="DI1992" s="1035"/>
      <c r="DJ1992" s="1035"/>
      <c r="DK1992" s="1035"/>
      <c r="DL1992" s="1035"/>
    </row>
    <row r="1993" spans="27:116">
      <c r="AA1993" s="1035"/>
      <c r="AB1993" s="1035"/>
      <c r="AC1993" s="1035"/>
      <c r="AD1993" s="1035"/>
      <c r="AE1993" s="1035"/>
      <c r="AF1993" s="1035"/>
      <c r="AG1993" s="1035"/>
      <c r="AH1993" s="1035"/>
      <c r="AN1993" s="1035"/>
      <c r="AV1993" s="1035"/>
      <c r="BD1993" s="1035"/>
      <c r="BS1993" s="1064"/>
      <c r="BT1993" s="1035"/>
      <c r="CG1993" s="612"/>
      <c r="CI1993" s="1035"/>
      <c r="DB1993" s="1035"/>
      <c r="DC1993" s="1035"/>
      <c r="DG1993" s="1035"/>
      <c r="DH1993" s="1035"/>
      <c r="DI1993" s="1035"/>
      <c r="DJ1993" s="1035"/>
      <c r="DK1993" s="1035"/>
      <c r="DL1993" s="1035"/>
    </row>
    <row r="1994" spans="27:116">
      <c r="AA1994" s="1035"/>
      <c r="AB1994" s="1035"/>
      <c r="AC1994" s="1035"/>
      <c r="AD1994" s="1035"/>
      <c r="AE1994" s="1035"/>
      <c r="AF1994" s="1035"/>
      <c r="AG1994" s="1035"/>
      <c r="AH1994" s="1035"/>
      <c r="AN1994" s="1035"/>
      <c r="AV1994" s="1035"/>
      <c r="BD1994" s="1035"/>
      <c r="BS1994" s="1064"/>
      <c r="BT1994" s="1035"/>
      <c r="CG1994" s="612"/>
      <c r="CI1994" s="1035"/>
      <c r="DB1994" s="1035"/>
      <c r="DC1994" s="1035"/>
      <c r="DG1994" s="1035"/>
      <c r="DH1994" s="1035"/>
      <c r="DI1994" s="1035"/>
      <c r="DJ1994" s="1035"/>
      <c r="DK1994" s="1035"/>
      <c r="DL1994" s="1035"/>
    </row>
    <row r="1995" spans="27:116">
      <c r="AA1995" s="1035"/>
      <c r="AB1995" s="1035"/>
      <c r="AC1995" s="1035"/>
      <c r="AD1995" s="1035"/>
      <c r="AE1995" s="1035"/>
      <c r="AF1995" s="1035"/>
      <c r="AG1995" s="1035"/>
      <c r="AH1995" s="1035"/>
      <c r="AN1995" s="1035"/>
      <c r="AV1995" s="1035"/>
      <c r="BD1995" s="1035"/>
      <c r="BS1995" s="1064"/>
      <c r="BT1995" s="1035"/>
      <c r="CG1995" s="612"/>
      <c r="CI1995" s="1035"/>
      <c r="DB1995" s="1035"/>
      <c r="DC1995" s="1035"/>
      <c r="DG1995" s="1035"/>
      <c r="DH1995" s="1035"/>
      <c r="DI1995" s="1035"/>
      <c r="DJ1995" s="1035"/>
      <c r="DK1995" s="1035"/>
      <c r="DL1995" s="1035"/>
    </row>
    <row r="1996" spans="27:116">
      <c r="AA1996" s="1035"/>
      <c r="AB1996" s="1035"/>
      <c r="AC1996" s="1035"/>
      <c r="AD1996" s="1035"/>
      <c r="AE1996" s="1035"/>
      <c r="AF1996" s="1035"/>
      <c r="AG1996" s="1035"/>
      <c r="AH1996" s="1035"/>
      <c r="AN1996" s="1035"/>
      <c r="AV1996" s="1035"/>
      <c r="BD1996" s="1035"/>
      <c r="BS1996" s="1064"/>
      <c r="BT1996" s="1035"/>
      <c r="CG1996" s="612"/>
      <c r="CI1996" s="1035"/>
      <c r="DB1996" s="1035"/>
      <c r="DC1996" s="1035"/>
      <c r="DG1996" s="1035"/>
      <c r="DH1996" s="1035"/>
      <c r="DI1996" s="1035"/>
      <c r="DJ1996" s="1035"/>
      <c r="DK1996" s="1035"/>
      <c r="DL1996" s="1035"/>
    </row>
    <row r="1997" spans="27:116">
      <c r="AA1997" s="1035"/>
      <c r="AB1997" s="1035"/>
      <c r="AC1997" s="1035"/>
      <c r="AD1997" s="1035"/>
      <c r="AE1997" s="1035"/>
      <c r="AF1997" s="1035"/>
      <c r="AG1997" s="1035"/>
      <c r="AH1997" s="1035"/>
      <c r="AN1997" s="1035"/>
      <c r="AV1997" s="1035"/>
      <c r="BD1997" s="1035"/>
      <c r="BS1997" s="1064"/>
      <c r="BT1997" s="1035"/>
      <c r="CG1997" s="612"/>
      <c r="CI1997" s="1035"/>
      <c r="DB1997" s="1035"/>
      <c r="DC1997" s="1035"/>
      <c r="DG1997" s="1035"/>
      <c r="DH1997" s="1035"/>
      <c r="DI1997" s="1035"/>
      <c r="DJ1997" s="1035"/>
      <c r="DK1997" s="1035"/>
      <c r="DL1997" s="1035"/>
    </row>
    <row r="1998" spans="27:116">
      <c r="AA1998" s="1035"/>
      <c r="AB1998" s="1035"/>
      <c r="AC1998" s="1035"/>
      <c r="AD1998" s="1035"/>
      <c r="AE1998" s="1035"/>
      <c r="AF1998" s="1035"/>
      <c r="AG1998" s="1035"/>
      <c r="AH1998" s="1035"/>
      <c r="AN1998" s="1035"/>
      <c r="AV1998" s="1035"/>
      <c r="BD1998" s="1035"/>
      <c r="BS1998" s="1064"/>
      <c r="BT1998" s="1035"/>
      <c r="CG1998" s="612"/>
      <c r="CI1998" s="1035"/>
      <c r="DB1998" s="1035"/>
      <c r="DC1998" s="1035"/>
      <c r="DG1998" s="1035"/>
      <c r="DH1998" s="1035"/>
      <c r="DI1998" s="1035"/>
      <c r="DJ1998" s="1035"/>
      <c r="DK1998" s="1035"/>
      <c r="DL1998" s="1035"/>
    </row>
    <row r="1999" spans="27:116">
      <c r="AA1999" s="1035"/>
      <c r="AB1999" s="1035"/>
      <c r="AC1999" s="1035"/>
      <c r="AD1999" s="1035"/>
      <c r="AE1999" s="1035"/>
      <c r="AF1999" s="1035"/>
      <c r="AG1999" s="1035"/>
      <c r="AH1999" s="1035"/>
      <c r="AN1999" s="1035"/>
      <c r="AV1999" s="1035"/>
      <c r="BD1999" s="1035"/>
      <c r="BS1999" s="1064"/>
      <c r="BT1999" s="1035"/>
      <c r="CG1999" s="612"/>
      <c r="CI1999" s="1035"/>
      <c r="DB1999" s="1035"/>
      <c r="DC1999" s="1035"/>
      <c r="DG1999" s="1035"/>
      <c r="DH1999" s="1035"/>
      <c r="DI1999" s="1035"/>
      <c r="DJ1999" s="1035"/>
      <c r="DK1999" s="1035"/>
      <c r="DL1999" s="1035"/>
    </row>
    <row r="2000" spans="27:116">
      <c r="AA2000" s="1035"/>
      <c r="AB2000" s="1035"/>
      <c r="AC2000" s="1035"/>
      <c r="AD2000" s="1035"/>
      <c r="AE2000" s="1035"/>
      <c r="AF2000" s="1035"/>
      <c r="AG2000" s="1035"/>
      <c r="AH2000" s="1035"/>
      <c r="AN2000" s="1035"/>
      <c r="AV2000" s="1035"/>
      <c r="BD2000" s="1035"/>
      <c r="BS2000" s="1064"/>
      <c r="BT2000" s="1035"/>
      <c r="CG2000" s="612"/>
      <c r="CI2000" s="1035"/>
      <c r="DB2000" s="1035"/>
      <c r="DC2000" s="1035"/>
      <c r="DG2000" s="1035"/>
      <c r="DH2000" s="1035"/>
      <c r="DI2000" s="1035"/>
      <c r="DJ2000" s="1035"/>
      <c r="DK2000" s="1035"/>
      <c r="DL2000" s="1035"/>
    </row>
    <row r="2001" spans="27:116">
      <c r="AA2001" s="1035"/>
      <c r="AB2001" s="1035"/>
      <c r="AC2001" s="1035"/>
      <c r="AD2001" s="1035"/>
      <c r="AE2001" s="1035"/>
      <c r="AF2001" s="1035"/>
      <c r="AG2001" s="1035"/>
      <c r="AH2001" s="1035"/>
      <c r="AN2001" s="1035"/>
      <c r="AV2001" s="1035"/>
      <c r="BD2001" s="1035"/>
      <c r="BS2001" s="1064"/>
      <c r="BT2001" s="1035"/>
      <c r="CG2001" s="612"/>
      <c r="CI2001" s="1035"/>
      <c r="DB2001" s="1035"/>
      <c r="DC2001" s="1035"/>
      <c r="DG2001" s="1035"/>
      <c r="DH2001" s="1035"/>
      <c r="DI2001" s="1035"/>
      <c r="DJ2001" s="1035"/>
      <c r="DK2001" s="1035"/>
      <c r="DL2001" s="1035"/>
    </row>
    <row r="2002" spans="27:116">
      <c r="AA2002" s="1035"/>
      <c r="AB2002" s="1035"/>
      <c r="AC2002" s="1035"/>
      <c r="AD2002" s="1035"/>
      <c r="AE2002" s="1035"/>
      <c r="AF2002" s="1035"/>
      <c r="AG2002" s="1035"/>
      <c r="AH2002" s="1035"/>
      <c r="AN2002" s="1035"/>
      <c r="AV2002" s="1035"/>
      <c r="BD2002" s="1035"/>
      <c r="BS2002" s="1064"/>
      <c r="BT2002" s="1035"/>
      <c r="CG2002" s="612"/>
      <c r="CI2002" s="1035"/>
      <c r="DB2002" s="1035"/>
      <c r="DC2002" s="1035"/>
      <c r="DG2002" s="1035"/>
      <c r="DH2002" s="1035"/>
      <c r="DI2002" s="1035"/>
      <c r="DJ2002" s="1035"/>
      <c r="DK2002" s="1035"/>
      <c r="DL2002" s="1035"/>
    </row>
    <row r="2003" spans="27:116">
      <c r="AA2003" s="1035"/>
      <c r="AB2003" s="1035"/>
      <c r="AC2003" s="1035"/>
      <c r="AD2003" s="1035"/>
      <c r="AE2003" s="1035"/>
      <c r="AF2003" s="1035"/>
      <c r="AG2003" s="1035"/>
      <c r="AH2003" s="1035"/>
      <c r="AN2003" s="1035"/>
      <c r="AV2003" s="1035"/>
      <c r="BD2003" s="1035"/>
      <c r="BS2003" s="1064"/>
      <c r="BT2003" s="1035"/>
      <c r="CG2003" s="612"/>
      <c r="CI2003" s="1035"/>
      <c r="DB2003" s="1035"/>
      <c r="DC2003" s="1035"/>
      <c r="DG2003" s="1035"/>
      <c r="DH2003" s="1035"/>
      <c r="DI2003" s="1035"/>
      <c r="DJ2003" s="1035"/>
      <c r="DK2003" s="1035"/>
      <c r="DL2003" s="1035"/>
    </row>
    <row r="2004" spans="27:116">
      <c r="AA2004" s="1035"/>
      <c r="AB2004" s="1035"/>
      <c r="AC2004" s="1035"/>
      <c r="AD2004" s="1035"/>
      <c r="AE2004" s="1035"/>
      <c r="AF2004" s="1035"/>
      <c r="AG2004" s="1035"/>
      <c r="AH2004" s="1035"/>
      <c r="AN2004" s="1035"/>
      <c r="AV2004" s="1035"/>
      <c r="BD2004" s="1035"/>
      <c r="BS2004" s="1064"/>
      <c r="BT2004" s="1035"/>
      <c r="CG2004" s="612"/>
      <c r="CI2004" s="1035"/>
      <c r="DB2004" s="1035"/>
      <c r="DC2004" s="1035"/>
      <c r="DG2004" s="1035"/>
      <c r="DH2004" s="1035"/>
      <c r="DI2004" s="1035"/>
      <c r="DJ2004" s="1035"/>
      <c r="DK2004" s="1035"/>
      <c r="DL2004" s="1035"/>
    </row>
    <row r="2005" spans="27:116">
      <c r="AA2005" s="1035"/>
      <c r="AB2005" s="1035"/>
      <c r="AC2005" s="1035"/>
      <c r="AD2005" s="1035"/>
      <c r="AE2005" s="1035"/>
      <c r="AF2005" s="1035"/>
      <c r="AG2005" s="1035"/>
      <c r="AH2005" s="1035"/>
      <c r="AN2005" s="1035"/>
      <c r="AV2005" s="1035"/>
      <c r="BD2005" s="1035"/>
      <c r="BS2005" s="1064"/>
      <c r="BT2005" s="1035"/>
      <c r="CG2005" s="612"/>
      <c r="CI2005" s="1035"/>
      <c r="DB2005" s="1035"/>
      <c r="DC2005" s="1035"/>
      <c r="DG2005" s="1035"/>
      <c r="DH2005" s="1035"/>
      <c r="DI2005" s="1035"/>
      <c r="DJ2005" s="1035"/>
      <c r="DK2005" s="1035"/>
      <c r="DL2005" s="1035"/>
    </row>
    <row r="2006" spans="27:116">
      <c r="AA2006" s="1035"/>
      <c r="AB2006" s="1035"/>
      <c r="AC2006" s="1035"/>
      <c r="AD2006" s="1035"/>
      <c r="AE2006" s="1035"/>
      <c r="AF2006" s="1035"/>
      <c r="AG2006" s="1035"/>
      <c r="AH2006" s="1035"/>
      <c r="AN2006" s="1035"/>
      <c r="AV2006" s="1035"/>
      <c r="BD2006" s="1035"/>
      <c r="BS2006" s="1064"/>
      <c r="BT2006" s="1035"/>
      <c r="CG2006" s="612"/>
      <c r="CI2006" s="1035"/>
      <c r="DB2006" s="1035"/>
      <c r="DC2006" s="1035"/>
      <c r="DG2006" s="1035"/>
      <c r="DH2006" s="1035"/>
      <c r="DI2006" s="1035"/>
      <c r="DJ2006" s="1035"/>
      <c r="DK2006" s="1035"/>
      <c r="DL2006" s="1035"/>
    </row>
    <row r="2007" spans="27:116">
      <c r="AA2007" s="1035"/>
      <c r="AB2007" s="1035"/>
      <c r="AC2007" s="1035"/>
      <c r="AD2007" s="1035"/>
      <c r="AE2007" s="1035"/>
      <c r="AF2007" s="1035"/>
      <c r="AG2007" s="1035"/>
      <c r="AH2007" s="1035"/>
      <c r="AN2007" s="1035"/>
      <c r="AV2007" s="1035"/>
      <c r="BD2007" s="1035"/>
      <c r="BS2007" s="1064"/>
      <c r="BT2007" s="1035"/>
      <c r="CG2007" s="612"/>
      <c r="CI2007" s="1035"/>
      <c r="DB2007" s="1035"/>
      <c r="DC2007" s="1035"/>
      <c r="DG2007" s="1035"/>
      <c r="DH2007" s="1035"/>
      <c r="DI2007" s="1035"/>
      <c r="DJ2007" s="1035"/>
      <c r="DK2007" s="1035"/>
      <c r="DL2007" s="1035"/>
    </row>
    <row r="2008" spans="27:116">
      <c r="AA2008" s="1035"/>
      <c r="AB2008" s="1035"/>
      <c r="AC2008" s="1035"/>
      <c r="AD2008" s="1035"/>
      <c r="AE2008" s="1035"/>
      <c r="AF2008" s="1035"/>
      <c r="AG2008" s="1035"/>
      <c r="AH2008" s="1035"/>
      <c r="AN2008" s="1035"/>
      <c r="AV2008" s="1035"/>
      <c r="BD2008" s="1035"/>
      <c r="BS2008" s="1064"/>
      <c r="BT2008" s="1035"/>
      <c r="CG2008" s="612"/>
      <c r="CI2008" s="1035"/>
      <c r="DB2008" s="1035"/>
      <c r="DC2008" s="1035"/>
      <c r="DG2008" s="1035"/>
      <c r="DH2008" s="1035"/>
      <c r="DI2008" s="1035"/>
      <c r="DJ2008" s="1035"/>
      <c r="DK2008" s="1035"/>
      <c r="DL2008" s="1035"/>
    </row>
    <row r="2009" spans="27:116">
      <c r="AA2009" s="1035"/>
      <c r="AB2009" s="1035"/>
      <c r="AC2009" s="1035"/>
      <c r="AD2009" s="1035"/>
      <c r="AE2009" s="1035"/>
      <c r="AF2009" s="1035"/>
      <c r="AG2009" s="1035"/>
      <c r="AH2009" s="1035"/>
      <c r="AN2009" s="1035"/>
      <c r="AV2009" s="1035"/>
      <c r="BD2009" s="1035"/>
      <c r="BS2009" s="1064"/>
      <c r="BT2009" s="1035"/>
      <c r="CG2009" s="612"/>
      <c r="CI2009" s="1035"/>
      <c r="DB2009" s="1035"/>
      <c r="DC2009" s="1035"/>
      <c r="DG2009" s="1035"/>
      <c r="DH2009" s="1035"/>
      <c r="DI2009" s="1035"/>
      <c r="DJ2009" s="1035"/>
      <c r="DK2009" s="1035"/>
      <c r="DL2009" s="1035"/>
    </row>
    <row r="2010" spans="27:116">
      <c r="AA2010" s="1035"/>
      <c r="AB2010" s="1035"/>
      <c r="AC2010" s="1035"/>
      <c r="AD2010" s="1035"/>
      <c r="AE2010" s="1035"/>
      <c r="AF2010" s="1035"/>
      <c r="AG2010" s="1035"/>
      <c r="AH2010" s="1035"/>
      <c r="AN2010" s="1035"/>
      <c r="AV2010" s="1035"/>
      <c r="BD2010" s="1035"/>
      <c r="BS2010" s="1064"/>
      <c r="BT2010" s="1035"/>
      <c r="CG2010" s="612"/>
      <c r="CI2010" s="1035"/>
      <c r="DB2010" s="1035"/>
      <c r="DC2010" s="1035"/>
      <c r="DG2010" s="1035"/>
      <c r="DH2010" s="1035"/>
      <c r="DI2010" s="1035"/>
      <c r="DJ2010" s="1035"/>
      <c r="DK2010" s="1035"/>
      <c r="DL2010" s="1035"/>
    </row>
    <row r="2011" spans="27:116">
      <c r="AA2011" s="1035"/>
      <c r="AB2011" s="1035"/>
      <c r="AC2011" s="1035"/>
      <c r="AD2011" s="1035"/>
      <c r="AE2011" s="1035"/>
      <c r="AF2011" s="1035"/>
      <c r="AG2011" s="1035"/>
      <c r="AH2011" s="1035"/>
      <c r="AN2011" s="1035"/>
      <c r="AV2011" s="1035"/>
      <c r="BD2011" s="1035"/>
      <c r="BS2011" s="1064"/>
      <c r="BT2011" s="1035"/>
      <c r="CG2011" s="612"/>
      <c r="CI2011" s="1035"/>
      <c r="DB2011" s="1035"/>
      <c r="DC2011" s="1035"/>
      <c r="DG2011" s="1035"/>
      <c r="DH2011" s="1035"/>
      <c r="DI2011" s="1035"/>
      <c r="DJ2011" s="1035"/>
      <c r="DK2011" s="1035"/>
      <c r="DL2011" s="1035"/>
    </row>
    <row r="2012" spans="27:116">
      <c r="AA2012" s="1035"/>
      <c r="AB2012" s="1035"/>
      <c r="AC2012" s="1035"/>
      <c r="AD2012" s="1035"/>
      <c r="AE2012" s="1035"/>
      <c r="AF2012" s="1035"/>
      <c r="AG2012" s="1035"/>
      <c r="AH2012" s="1035"/>
      <c r="AN2012" s="1035"/>
      <c r="AV2012" s="1035"/>
      <c r="BD2012" s="1035"/>
      <c r="BS2012" s="1064"/>
      <c r="BT2012" s="1035"/>
      <c r="CG2012" s="612"/>
      <c r="CI2012" s="1035"/>
      <c r="DB2012" s="1035"/>
      <c r="DC2012" s="1035"/>
      <c r="DG2012" s="1035"/>
      <c r="DH2012" s="1035"/>
      <c r="DI2012" s="1035"/>
      <c r="DJ2012" s="1035"/>
      <c r="DK2012" s="1035"/>
      <c r="DL2012" s="1035"/>
    </row>
    <row r="2013" spans="27:116">
      <c r="AA2013" s="1035"/>
      <c r="AB2013" s="1035"/>
      <c r="AC2013" s="1035"/>
      <c r="AD2013" s="1035"/>
      <c r="AE2013" s="1035"/>
      <c r="AF2013" s="1035"/>
      <c r="AG2013" s="1035"/>
      <c r="AH2013" s="1035"/>
      <c r="AN2013" s="1035"/>
      <c r="AV2013" s="1035"/>
      <c r="BD2013" s="1035"/>
      <c r="BS2013" s="1064"/>
      <c r="BT2013" s="1035"/>
      <c r="CG2013" s="612"/>
      <c r="CI2013" s="1035"/>
      <c r="DB2013" s="1035"/>
      <c r="DC2013" s="1035"/>
      <c r="DG2013" s="1035"/>
      <c r="DH2013" s="1035"/>
      <c r="DI2013" s="1035"/>
      <c r="DJ2013" s="1035"/>
      <c r="DK2013" s="1035"/>
      <c r="DL2013" s="1035"/>
    </row>
    <row r="2014" spans="27:116">
      <c r="AA2014" s="1035"/>
      <c r="AB2014" s="1035"/>
      <c r="AC2014" s="1035"/>
      <c r="AD2014" s="1035"/>
      <c r="AE2014" s="1035"/>
      <c r="AF2014" s="1035"/>
      <c r="AG2014" s="1035"/>
      <c r="AH2014" s="1035"/>
      <c r="AN2014" s="1035"/>
      <c r="AV2014" s="1035"/>
      <c r="BD2014" s="1035"/>
      <c r="BS2014" s="1064"/>
      <c r="BT2014" s="1035"/>
      <c r="CG2014" s="612"/>
      <c r="CI2014" s="1035"/>
      <c r="DB2014" s="1035"/>
      <c r="DC2014" s="1035"/>
      <c r="DG2014" s="1035"/>
      <c r="DH2014" s="1035"/>
      <c r="DI2014" s="1035"/>
      <c r="DJ2014" s="1035"/>
      <c r="DK2014" s="1035"/>
      <c r="DL2014" s="1035"/>
    </row>
    <row r="2015" spans="27:116">
      <c r="AA2015" s="1035"/>
      <c r="AB2015" s="1035"/>
      <c r="AC2015" s="1035"/>
      <c r="AD2015" s="1035"/>
      <c r="AE2015" s="1035"/>
      <c r="AF2015" s="1035"/>
      <c r="AG2015" s="1035"/>
      <c r="AH2015" s="1035"/>
      <c r="AN2015" s="1035"/>
      <c r="AV2015" s="1035"/>
      <c r="BD2015" s="1035"/>
      <c r="BS2015" s="1064"/>
      <c r="BT2015" s="1035"/>
      <c r="CG2015" s="612"/>
      <c r="CI2015" s="1035"/>
      <c r="DB2015" s="1035"/>
      <c r="DC2015" s="1035"/>
      <c r="DG2015" s="1035"/>
      <c r="DH2015" s="1035"/>
      <c r="DI2015" s="1035"/>
      <c r="DJ2015" s="1035"/>
      <c r="DK2015" s="1035"/>
      <c r="DL2015" s="1035"/>
    </row>
    <row r="2016" spans="27:116">
      <c r="AA2016" s="1035"/>
      <c r="AB2016" s="1035"/>
      <c r="AC2016" s="1035"/>
      <c r="AD2016" s="1035"/>
      <c r="AE2016" s="1035"/>
      <c r="AF2016" s="1035"/>
      <c r="AG2016" s="1035"/>
      <c r="AH2016" s="1035"/>
      <c r="AN2016" s="1035"/>
      <c r="AV2016" s="1035"/>
      <c r="BD2016" s="1035"/>
      <c r="BS2016" s="1064"/>
      <c r="BT2016" s="1035"/>
      <c r="CG2016" s="612"/>
      <c r="CI2016" s="1035"/>
      <c r="DB2016" s="1035"/>
      <c r="DC2016" s="1035"/>
      <c r="DG2016" s="1035"/>
      <c r="DH2016" s="1035"/>
      <c r="DI2016" s="1035"/>
      <c r="DJ2016" s="1035"/>
      <c r="DK2016" s="1035"/>
      <c r="DL2016" s="1035"/>
    </row>
    <row r="2017" spans="27:116">
      <c r="AA2017" s="1035"/>
      <c r="AB2017" s="1035"/>
      <c r="AC2017" s="1035"/>
      <c r="AD2017" s="1035"/>
      <c r="AE2017" s="1035"/>
      <c r="AF2017" s="1035"/>
      <c r="AG2017" s="1035"/>
      <c r="AH2017" s="1035"/>
      <c r="AN2017" s="1035"/>
      <c r="AV2017" s="1035"/>
      <c r="BD2017" s="1035"/>
      <c r="BS2017" s="1064"/>
      <c r="BT2017" s="1035"/>
      <c r="CG2017" s="612"/>
      <c r="CI2017" s="1035"/>
      <c r="DB2017" s="1035"/>
      <c r="DC2017" s="1035"/>
      <c r="DG2017" s="1035"/>
      <c r="DH2017" s="1035"/>
      <c r="DI2017" s="1035"/>
      <c r="DJ2017" s="1035"/>
      <c r="DK2017" s="1035"/>
      <c r="DL2017" s="1035"/>
    </row>
    <row r="2018" spans="27:116">
      <c r="AA2018" s="1035"/>
      <c r="AB2018" s="1035"/>
      <c r="AC2018" s="1035"/>
      <c r="AD2018" s="1035"/>
      <c r="AE2018" s="1035"/>
      <c r="AF2018" s="1035"/>
      <c r="AG2018" s="1035"/>
      <c r="AH2018" s="1035"/>
      <c r="AN2018" s="1035"/>
      <c r="AV2018" s="1035"/>
      <c r="BD2018" s="1035"/>
      <c r="BS2018" s="1064"/>
      <c r="BT2018" s="1035"/>
      <c r="CG2018" s="612"/>
      <c r="CI2018" s="1035"/>
      <c r="DB2018" s="1035"/>
      <c r="DC2018" s="1035"/>
      <c r="DG2018" s="1035"/>
      <c r="DH2018" s="1035"/>
      <c r="DI2018" s="1035"/>
      <c r="DJ2018" s="1035"/>
      <c r="DK2018" s="1035"/>
      <c r="DL2018" s="1035"/>
    </row>
    <row r="2019" spans="27:116">
      <c r="AA2019" s="1035"/>
      <c r="AB2019" s="1035"/>
      <c r="AC2019" s="1035"/>
      <c r="AD2019" s="1035"/>
      <c r="AE2019" s="1035"/>
      <c r="AF2019" s="1035"/>
      <c r="AG2019" s="1035"/>
      <c r="AH2019" s="1035"/>
      <c r="AN2019" s="1035"/>
      <c r="AV2019" s="1035"/>
      <c r="BD2019" s="1035"/>
      <c r="BS2019" s="1064"/>
      <c r="BT2019" s="1035"/>
      <c r="CG2019" s="612"/>
      <c r="CI2019" s="1035"/>
      <c r="DB2019" s="1035"/>
      <c r="DC2019" s="1035"/>
      <c r="DG2019" s="1035"/>
      <c r="DH2019" s="1035"/>
      <c r="DI2019" s="1035"/>
      <c r="DJ2019" s="1035"/>
      <c r="DK2019" s="1035"/>
      <c r="DL2019" s="1035"/>
    </row>
    <row r="2020" spans="27:116">
      <c r="AA2020" s="1035"/>
      <c r="AB2020" s="1035"/>
      <c r="AC2020" s="1035"/>
      <c r="AD2020" s="1035"/>
      <c r="AE2020" s="1035"/>
      <c r="AF2020" s="1035"/>
      <c r="AG2020" s="1035"/>
      <c r="AH2020" s="1035"/>
      <c r="AN2020" s="1035"/>
      <c r="AV2020" s="1035"/>
      <c r="BD2020" s="1035"/>
      <c r="BS2020" s="1064"/>
      <c r="BT2020" s="1035"/>
      <c r="CG2020" s="612"/>
      <c r="CI2020" s="1035"/>
      <c r="DB2020" s="1035"/>
      <c r="DC2020" s="1035"/>
      <c r="DG2020" s="1035"/>
      <c r="DH2020" s="1035"/>
      <c r="DI2020" s="1035"/>
      <c r="DJ2020" s="1035"/>
      <c r="DK2020" s="1035"/>
      <c r="DL2020" s="1035"/>
    </row>
    <row r="2021" spans="27:116">
      <c r="AA2021" s="1035"/>
      <c r="AB2021" s="1035"/>
      <c r="AC2021" s="1035"/>
      <c r="AD2021" s="1035"/>
      <c r="AE2021" s="1035"/>
      <c r="AF2021" s="1035"/>
      <c r="AG2021" s="1035"/>
      <c r="AH2021" s="1035"/>
      <c r="AN2021" s="1035"/>
      <c r="AV2021" s="1035"/>
      <c r="BD2021" s="1035"/>
      <c r="BS2021" s="1064"/>
      <c r="BT2021" s="1035"/>
      <c r="CG2021" s="612"/>
      <c r="CI2021" s="1035"/>
      <c r="DB2021" s="1035"/>
      <c r="DC2021" s="1035"/>
      <c r="DG2021" s="1035"/>
      <c r="DH2021" s="1035"/>
      <c r="DI2021" s="1035"/>
      <c r="DJ2021" s="1035"/>
      <c r="DK2021" s="1035"/>
      <c r="DL2021" s="1035"/>
    </row>
    <row r="2022" spans="27:116">
      <c r="AA2022" s="1035"/>
      <c r="AB2022" s="1035"/>
      <c r="AC2022" s="1035"/>
      <c r="AD2022" s="1035"/>
      <c r="AE2022" s="1035"/>
      <c r="AF2022" s="1035"/>
      <c r="AG2022" s="1035"/>
      <c r="AH2022" s="1035"/>
      <c r="AN2022" s="1035"/>
      <c r="AV2022" s="1035"/>
      <c r="BD2022" s="1035"/>
      <c r="BS2022" s="1064"/>
      <c r="BT2022" s="1035"/>
      <c r="CG2022" s="612"/>
      <c r="CI2022" s="1035"/>
      <c r="DB2022" s="1035"/>
      <c r="DC2022" s="1035"/>
      <c r="DG2022" s="1035"/>
      <c r="DH2022" s="1035"/>
      <c r="DI2022" s="1035"/>
      <c r="DJ2022" s="1035"/>
      <c r="DK2022" s="1035"/>
      <c r="DL2022" s="1035"/>
    </row>
    <row r="2023" spans="27:116">
      <c r="AA2023" s="1035"/>
      <c r="AB2023" s="1035"/>
      <c r="AC2023" s="1035"/>
      <c r="AD2023" s="1035"/>
      <c r="AE2023" s="1035"/>
      <c r="AF2023" s="1035"/>
      <c r="AG2023" s="1035"/>
      <c r="AH2023" s="1035"/>
      <c r="AN2023" s="1035"/>
      <c r="AV2023" s="1035"/>
      <c r="BD2023" s="1035"/>
      <c r="BS2023" s="1064"/>
      <c r="BT2023" s="1035"/>
      <c r="CG2023" s="612"/>
      <c r="CI2023" s="1035"/>
      <c r="DB2023" s="1035"/>
      <c r="DC2023" s="1035"/>
      <c r="DG2023" s="1035"/>
      <c r="DH2023" s="1035"/>
      <c r="DI2023" s="1035"/>
      <c r="DJ2023" s="1035"/>
      <c r="DK2023" s="1035"/>
      <c r="DL2023" s="1035"/>
    </row>
    <row r="2024" spans="27:116">
      <c r="AA2024" s="1035"/>
      <c r="AB2024" s="1035"/>
      <c r="AC2024" s="1035"/>
      <c r="AD2024" s="1035"/>
      <c r="AE2024" s="1035"/>
      <c r="AF2024" s="1035"/>
      <c r="AG2024" s="1035"/>
      <c r="AH2024" s="1035"/>
      <c r="AN2024" s="1035"/>
      <c r="AV2024" s="1035"/>
      <c r="BD2024" s="1035"/>
      <c r="BS2024" s="1064"/>
      <c r="BT2024" s="1035"/>
      <c r="CG2024" s="612"/>
      <c r="CI2024" s="1035"/>
      <c r="DB2024" s="1035"/>
      <c r="DC2024" s="1035"/>
      <c r="DG2024" s="1035"/>
      <c r="DH2024" s="1035"/>
      <c r="DI2024" s="1035"/>
      <c r="DJ2024" s="1035"/>
      <c r="DK2024" s="1035"/>
      <c r="DL2024" s="1035"/>
    </row>
    <row r="2025" spans="27:116">
      <c r="AA2025" s="1035"/>
      <c r="AB2025" s="1035"/>
      <c r="AC2025" s="1035"/>
      <c r="AD2025" s="1035"/>
      <c r="AE2025" s="1035"/>
      <c r="AF2025" s="1035"/>
      <c r="AG2025" s="1035"/>
      <c r="AH2025" s="1035"/>
      <c r="AN2025" s="1035"/>
      <c r="AV2025" s="1035"/>
      <c r="BD2025" s="1035"/>
      <c r="BS2025" s="1064"/>
      <c r="BT2025" s="1035"/>
      <c r="CG2025" s="612"/>
      <c r="CI2025" s="1035"/>
      <c r="DB2025" s="1035"/>
      <c r="DC2025" s="1035"/>
      <c r="DG2025" s="1035"/>
      <c r="DH2025" s="1035"/>
      <c r="DI2025" s="1035"/>
      <c r="DJ2025" s="1035"/>
      <c r="DK2025" s="1035"/>
      <c r="DL2025" s="1035"/>
    </row>
    <row r="2026" spans="27:116">
      <c r="AA2026" s="1035"/>
      <c r="AB2026" s="1035"/>
      <c r="AC2026" s="1035"/>
      <c r="AD2026" s="1035"/>
      <c r="AE2026" s="1035"/>
      <c r="AF2026" s="1035"/>
      <c r="AG2026" s="1035"/>
      <c r="AH2026" s="1035"/>
      <c r="AN2026" s="1035"/>
      <c r="AV2026" s="1035"/>
      <c r="BD2026" s="1035"/>
      <c r="BS2026" s="1064"/>
      <c r="BT2026" s="1035"/>
      <c r="CG2026" s="612"/>
      <c r="CI2026" s="1035"/>
      <c r="DB2026" s="1035"/>
      <c r="DC2026" s="1035"/>
      <c r="DG2026" s="1035"/>
      <c r="DH2026" s="1035"/>
      <c r="DI2026" s="1035"/>
      <c r="DJ2026" s="1035"/>
      <c r="DK2026" s="1035"/>
      <c r="DL2026" s="1035"/>
    </row>
    <row r="2027" spans="27:116">
      <c r="AA2027" s="1035"/>
      <c r="AB2027" s="1035"/>
      <c r="AC2027" s="1035"/>
      <c r="AD2027" s="1035"/>
      <c r="AE2027" s="1035"/>
      <c r="AF2027" s="1035"/>
      <c r="AG2027" s="1035"/>
      <c r="AH2027" s="1035"/>
      <c r="AN2027" s="1035"/>
      <c r="AV2027" s="1035"/>
      <c r="BD2027" s="1035"/>
      <c r="BS2027" s="1064"/>
      <c r="BT2027" s="1035"/>
      <c r="CG2027" s="612"/>
      <c r="CI2027" s="1035"/>
      <c r="DB2027" s="1035"/>
      <c r="DC2027" s="1035"/>
      <c r="DG2027" s="1035"/>
      <c r="DH2027" s="1035"/>
      <c r="DI2027" s="1035"/>
      <c r="DJ2027" s="1035"/>
      <c r="DK2027" s="1035"/>
      <c r="DL2027" s="1035"/>
    </row>
    <row r="2028" spans="27:116">
      <c r="AA2028" s="1035"/>
      <c r="AB2028" s="1035"/>
      <c r="AC2028" s="1035"/>
      <c r="AD2028" s="1035"/>
      <c r="AE2028" s="1035"/>
      <c r="AF2028" s="1035"/>
      <c r="AG2028" s="1035"/>
      <c r="AH2028" s="1035"/>
      <c r="AN2028" s="1035"/>
      <c r="AV2028" s="1035"/>
      <c r="BD2028" s="1035"/>
      <c r="BS2028" s="1064"/>
      <c r="BT2028" s="1035"/>
      <c r="CG2028" s="612"/>
      <c r="CI2028" s="1035"/>
      <c r="DB2028" s="1035"/>
      <c r="DC2028" s="1035"/>
      <c r="DG2028" s="1035"/>
      <c r="DH2028" s="1035"/>
      <c r="DI2028" s="1035"/>
      <c r="DJ2028" s="1035"/>
      <c r="DK2028" s="1035"/>
      <c r="DL2028" s="1035"/>
    </row>
    <row r="2029" spans="27:116">
      <c r="AA2029" s="1035"/>
      <c r="AB2029" s="1035"/>
      <c r="AC2029" s="1035"/>
      <c r="AD2029" s="1035"/>
      <c r="AE2029" s="1035"/>
      <c r="AF2029" s="1035"/>
      <c r="AG2029" s="1035"/>
      <c r="AH2029" s="1035"/>
      <c r="AN2029" s="1035"/>
      <c r="AV2029" s="1035"/>
      <c r="BD2029" s="1035"/>
      <c r="BS2029" s="1064"/>
      <c r="BT2029" s="1035"/>
      <c r="CG2029" s="612"/>
      <c r="CI2029" s="1035"/>
      <c r="DB2029" s="1035"/>
      <c r="DC2029" s="1035"/>
      <c r="DG2029" s="1035"/>
      <c r="DH2029" s="1035"/>
      <c r="DI2029" s="1035"/>
      <c r="DJ2029" s="1035"/>
      <c r="DK2029" s="1035"/>
      <c r="DL2029" s="1035"/>
    </row>
    <row r="2030" spans="27:116">
      <c r="AA2030" s="1035"/>
      <c r="AB2030" s="1035"/>
      <c r="AC2030" s="1035"/>
      <c r="AD2030" s="1035"/>
      <c r="AE2030" s="1035"/>
      <c r="AF2030" s="1035"/>
      <c r="AG2030" s="1035"/>
      <c r="AH2030" s="1035"/>
      <c r="AN2030" s="1035"/>
      <c r="AV2030" s="1035"/>
      <c r="BD2030" s="1035"/>
      <c r="BS2030" s="1064"/>
      <c r="BT2030" s="1035"/>
      <c r="CG2030" s="612"/>
      <c r="CI2030" s="1035"/>
      <c r="DB2030" s="1035"/>
      <c r="DC2030" s="1035"/>
      <c r="DG2030" s="1035"/>
      <c r="DH2030" s="1035"/>
      <c r="DI2030" s="1035"/>
      <c r="DJ2030" s="1035"/>
      <c r="DK2030" s="1035"/>
      <c r="DL2030" s="1035"/>
    </row>
    <row r="2031" spans="27:116">
      <c r="AA2031" s="1035"/>
      <c r="AB2031" s="1035"/>
      <c r="AC2031" s="1035"/>
      <c r="AD2031" s="1035"/>
      <c r="AE2031" s="1035"/>
      <c r="AF2031" s="1035"/>
      <c r="AG2031" s="1035"/>
      <c r="AH2031" s="1035"/>
      <c r="AN2031" s="1035"/>
      <c r="AV2031" s="1035"/>
      <c r="BD2031" s="1035"/>
      <c r="BS2031" s="1064"/>
      <c r="BT2031" s="1035"/>
      <c r="CG2031" s="612"/>
      <c r="CI2031" s="1035"/>
      <c r="DB2031" s="1035"/>
      <c r="DC2031" s="1035"/>
      <c r="DG2031" s="1035"/>
      <c r="DH2031" s="1035"/>
      <c r="DI2031" s="1035"/>
      <c r="DJ2031" s="1035"/>
      <c r="DK2031" s="1035"/>
      <c r="DL2031" s="1035"/>
    </row>
    <row r="2032" spans="27:116">
      <c r="AA2032" s="1035"/>
      <c r="AB2032" s="1035"/>
      <c r="AC2032" s="1035"/>
      <c r="AD2032" s="1035"/>
      <c r="AE2032" s="1035"/>
      <c r="AF2032" s="1035"/>
      <c r="AG2032" s="1035"/>
      <c r="AH2032" s="1035"/>
      <c r="AN2032" s="1035"/>
      <c r="AV2032" s="1035"/>
      <c r="BD2032" s="1035"/>
      <c r="BS2032" s="1064"/>
      <c r="BT2032" s="1035"/>
      <c r="CG2032" s="612"/>
      <c r="CI2032" s="1035"/>
      <c r="DB2032" s="1035"/>
      <c r="DC2032" s="1035"/>
      <c r="DG2032" s="1035"/>
      <c r="DH2032" s="1035"/>
      <c r="DI2032" s="1035"/>
      <c r="DJ2032" s="1035"/>
      <c r="DK2032" s="1035"/>
      <c r="DL2032" s="1035"/>
    </row>
    <row r="2033" spans="27:116">
      <c r="AA2033" s="1035"/>
      <c r="AB2033" s="1035"/>
      <c r="AC2033" s="1035"/>
      <c r="AD2033" s="1035"/>
      <c r="AE2033" s="1035"/>
      <c r="AF2033" s="1035"/>
      <c r="AG2033" s="1035"/>
      <c r="AH2033" s="1035"/>
      <c r="AN2033" s="1035"/>
      <c r="AV2033" s="1035"/>
      <c r="BD2033" s="1035"/>
      <c r="BS2033" s="1064"/>
      <c r="BT2033" s="1035"/>
      <c r="CG2033" s="612"/>
      <c r="CI2033" s="1035"/>
      <c r="DB2033" s="1035"/>
      <c r="DC2033" s="1035"/>
      <c r="DG2033" s="1035"/>
      <c r="DH2033" s="1035"/>
      <c r="DI2033" s="1035"/>
      <c r="DJ2033" s="1035"/>
      <c r="DK2033" s="1035"/>
      <c r="DL2033" s="1035"/>
    </row>
    <row r="2034" spans="27:116">
      <c r="AA2034" s="1035"/>
      <c r="AB2034" s="1035"/>
      <c r="AC2034" s="1035"/>
      <c r="AD2034" s="1035"/>
      <c r="AE2034" s="1035"/>
      <c r="AF2034" s="1035"/>
      <c r="AG2034" s="1035"/>
      <c r="AH2034" s="1035"/>
      <c r="AN2034" s="1035"/>
      <c r="AV2034" s="1035"/>
      <c r="BD2034" s="1035"/>
      <c r="BS2034" s="1064"/>
      <c r="BT2034" s="1035"/>
      <c r="CG2034" s="612"/>
      <c r="CI2034" s="1035"/>
      <c r="DB2034" s="1035"/>
      <c r="DC2034" s="1035"/>
      <c r="DG2034" s="1035"/>
      <c r="DH2034" s="1035"/>
      <c r="DI2034" s="1035"/>
      <c r="DJ2034" s="1035"/>
      <c r="DK2034" s="1035"/>
      <c r="DL2034" s="1035"/>
    </row>
    <row r="2035" spans="27:116">
      <c r="AA2035" s="1035"/>
      <c r="AB2035" s="1035"/>
      <c r="AC2035" s="1035"/>
      <c r="AD2035" s="1035"/>
      <c r="AE2035" s="1035"/>
      <c r="AF2035" s="1035"/>
      <c r="AG2035" s="1035"/>
      <c r="AH2035" s="1035"/>
      <c r="AN2035" s="1035"/>
      <c r="AV2035" s="1035"/>
      <c r="BD2035" s="1035"/>
      <c r="BS2035" s="1064"/>
      <c r="BT2035" s="1035"/>
      <c r="CG2035" s="612"/>
      <c r="CI2035" s="1035"/>
      <c r="DB2035" s="1035"/>
      <c r="DC2035" s="1035"/>
      <c r="DG2035" s="1035"/>
      <c r="DH2035" s="1035"/>
      <c r="DI2035" s="1035"/>
      <c r="DJ2035" s="1035"/>
      <c r="DK2035" s="1035"/>
      <c r="DL2035" s="1035"/>
    </row>
    <row r="2036" spans="27:116">
      <c r="AA2036" s="1035"/>
      <c r="AB2036" s="1035"/>
      <c r="AC2036" s="1035"/>
      <c r="AD2036" s="1035"/>
      <c r="AE2036" s="1035"/>
      <c r="AF2036" s="1035"/>
      <c r="AG2036" s="1035"/>
      <c r="AH2036" s="1035"/>
      <c r="AN2036" s="1035"/>
      <c r="AV2036" s="1035"/>
      <c r="BD2036" s="1035"/>
      <c r="BS2036" s="1064"/>
      <c r="BT2036" s="1035"/>
      <c r="CG2036" s="612"/>
      <c r="CI2036" s="1035"/>
      <c r="DB2036" s="1035"/>
      <c r="DC2036" s="1035"/>
      <c r="DG2036" s="1035"/>
      <c r="DH2036" s="1035"/>
      <c r="DI2036" s="1035"/>
      <c r="DJ2036" s="1035"/>
      <c r="DK2036" s="1035"/>
      <c r="DL2036" s="1035"/>
    </row>
    <row r="2037" spans="27:116">
      <c r="AA2037" s="1035"/>
      <c r="AB2037" s="1035"/>
      <c r="AC2037" s="1035"/>
      <c r="AD2037" s="1035"/>
      <c r="AE2037" s="1035"/>
      <c r="AF2037" s="1035"/>
      <c r="AG2037" s="1035"/>
      <c r="AH2037" s="1035"/>
      <c r="AN2037" s="1035"/>
      <c r="AV2037" s="1035"/>
      <c r="BD2037" s="1035"/>
      <c r="BS2037" s="1064"/>
      <c r="BT2037" s="1035"/>
      <c r="CG2037" s="612"/>
      <c r="CI2037" s="1035"/>
      <c r="DB2037" s="1035"/>
      <c r="DC2037" s="1035"/>
      <c r="DG2037" s="1035"/>
      <c r="DH2037" s="1035"/>
      <c r="DI2037" s="1035"/>
      <c r="DJ2037" s="1035"/>
      <c r="DK2037" s="1035"/>
      <c r="DL2037" s="1035"/>
    </row>
    <row r="2038" spans="27:116">
      <c r="AA2038" s="1035"/>
      <c r="AB2038" s="1035"/>
      <c r="AC2038" s="1035"/>
      <c r="AD2038" s="1035"/>
      <c r="AE2038" s="1035"/>
      <c r="AF2038" s="1035"/>
      <c r="AG2038" s="1035"/>
      <c r="AH2038" s="1035"/>
      <c r="AN2038" s="1035"/>
      <c r="AV2038" s="1035"/>
      <c r="BD2038" s="1035"/>
      <c r="BS2038" s="1064"/>
      <c r="BT2038" s="1035"/>
      <c r="CG2038" s="612"/>
      <c r="CI2038" s="1035"/>
      <c r="DB2038" s="1035"/>
      <c r="DC2038" s="1035"/>
      <c r="DG2038" s="1035"/>
      <c r="DH2038" s="1035"/>
      <c r="DI2038" s="1035"/>
      <c r="DJ2038" s="1035"/>
      <c r="DK2038" s="1035"/>
      <c r="DL2038" s="1035"/>
    </row>
    <row r="2039" spans="27:116">
      <c r="AA2039" s="1035"/>
      <c r="AB2039" s="1035"/>
      <c r="AC2039" s="1035"/>
      <c r="AD2039" s="1035"/>
      <c r="AE2039" s="1035"/>
      <c r="AF2039" s="1035"/>
      <c r="AG2039" s="1035"/>
      <c r="AH2039" s="1035"/>
      <c r="AN2039" s="1035"/>
      <c r="AV2039" s="1035"/>
      <c r="BD2039" s="1035"/>
      <c r="BS2039" s="1064"/>
      <c r="BT2039" s="1035"/>
      <c r="CG2039" s="612"/>
      <c r="CI2039" s="1035"/>
      <c r="DB2039" s="1035"/>
      <c r="DC2039" s="1035"/>
      <c r="DG2039" s="1035"/>
      <c r="DH2039" s="1035"/>
      <c r="DI2039" s="1035"/>
      <c r="DJ2039" s="1035"/>
      <c r="DK2039" s="1035"/>
      <c r="DL2039" s="1035"/>
    </row>
    <row r="2040" spans="27:116">
      <c r="AA2040" s="1035"/>
      <c r="AB2040" s="1035"/>
      <c r="AC2040" s="1035"/>
      <c r="AD2040" s="1035"/>
      <c r="AE2040" s="1035"/>
      <c r="AF2040" s="1035"/>
      <c r="AG2040" s="1035"/>
      <c r="AH2040" s="1035"/>
      <c r="AN2040" s="1035"/>
      <c r="AV2040" s="1035"/>
      <c r="BD2040" s="1035"/>
      <c r="BS2040" s="1064"/>
      <c r="BT2040" s="1035"/>
      <c r="CG2040" s="612"/>
      <c r="CI2040" s="1035"/>
      <c r="DB2040" s="1035"/>
      <c r="DC2040" s="1035"/>
      <c r="DG2040" s="1035"/>
      <c r="DH2040" s="1035"/>
      <c r="DI2040" s="1035"/>
      <c r="DJ2040" s="1035"/>
      <c r="DK2040" s="1035"/>
      <c r="DL2040" s="1035"/>
    </row>
    <row r="2041" spans="27:116">
      <c r="AA2041" s="1035"/>
      <c r="AB2041" s="1035"/>
      <c r="AC2041" s="1035"/>
      <c r="AD2041" s="1035"/>
      <c r="AE2041" s="1035"/>
      <c r="AF2041" s="1035"/>
      <c r="AG2041" s="1035"/>
      <c r="AH2041" s="1035"/>
      <c r="AN2041" s="1035"/>
      <c r="AV2041" s="1035"/>
      <c r="BD2041" s="1035"/>
      <c r="BS2041" s="1064"/>
      <c r="BT2041" s="1035"/>
      <c r="CG2041" s="612"/>
      <c r="CI2041" s="1035"/>
      <c r="DB2041" s="1035"/>
      <c r="DC2041" s="1035"/>
      <c r="DG2041" s="1035"/>
      <c r="DH2041" s="1035"/>
      <c r="DI2041" s="1035"/>
      <c r="DJ2041" s="1035"/>
      <c r="DK2041" s="1035"/>
      <c r="DL2041" s="1035"/>
    </row>
    <row r="2042" spans="27:116">
      <c r="AA2042" s="1035"/>
      <c r="AB2042" s="1035"/>
      <c r="AC2042" s="1035"/>
      <c r="AD2042" s="1035"/>
      <c r="AE2042" s="1035"/>
      <c r="AF2042" s="1035"/>
      <c r="AG2042" s="1035"/>
      <c r="AH2042" s="1035"/>
      <c r="AN2042" s="1035"/>
      <c r="AV2042" s="1035"/>
      <c r="BD2042" s="1035"/>
      <c r="BS2042" s="1064"/>
      <c r="BT2042" s="1035"/>
      <c r="CG2042" s="612"/>
      <c r="CI2042" s="1035"/>
      <c r="DB2042" s="1035"/>
      <c r="DC2042" s="1035"/>
      <c r="DG2042" s="1035"/>
      <c r="DH2042" s="1035"/>
      <c r="DI2042" s="1035"/>
      <c r="DJ2042" s="1035"/>
      <c r="DK2042" s="1035"/>
      <c r="DL2042" s="1035"/>
    </row>
    <row r="2043" spans="27:116">
      <c r="AA2043" s="1035"/>
      <c r="AB2043" s="1035"/>
      <c r="AC2043" s="1035"/>
      <c r="AD2043" s="1035"/>
      <c r="AE2043" s="1035"/>
      <c r="AF2043" s="1035"/>
      <c r="AG2043" s="1035"/>
      <c r="AH2043" s="1035"/>
      <c r="AN2043" s="1035"/>
      <c r="AV2043" s="1035"/>
      <c r="BD2043" s="1035"/>
      <c r="BS2043" s="1064"/>
      <c r="BT2043" s="1035"/>
      <c r="CG2043" s="612"/>
      <c r="CI2043" s="1035"/>
      <c r="DB2043" s="1035"/>
      <c r="DC2043" s="1035"/>
      <c r="DG2043" s="1035"/>
      <c r="DH2043" s="1035"/>
      <c r="DI2043" s="1035"/>
      <c r="DJ2043" s="1035"/>
      <c r="DK2043" s="1035"/>
      <c r="DL2043" s="1035"/>
    </row>
    <row r="2044" spans="27:116">
      <c r="AA2044" s="1035"/>
      <c r="AB2044" s="1035"/>
      <c r="AC2044" s="1035"/>
      <c r="AD2044" s="1035"/>
      <c r="AE2044" s="1035"/>
      <c r="AF2044" s="1035"/>
      <c r="AG2044" s="1035"/>
      <c r="AH2044" s="1035"/>
      <c r="AN2044" s="1035"/>
      <c r="AV2044" s="1035"/>
      <c r="BD2044" s="1035"/>
      <c r="BS2044" s="1064"/>
      <c r="BT2044" s="1035"/>
      <c r="CG2044" s="612"/>
      <c r="CI2044" s="1035"/>
      <c r="DB2044" s="1035"/>
      <c r="DC2044" s="1035"/>
      <c r="DG2044" s="1035"/>
      <c r="DH2044" s="1035"/>
      <c r="DI2044" s="1035"/>
      <c r="DJ2044" s="1035"/>
      <c r="DK2044" s="1035"/>
      <c r="DL2044" s="1035"/>
    </row>
    <row r="2045" spans="27:116">
      <c r="AA2045" s="1035"/>
      <c r="AB2045" s="1035"/>
      <c r="AC2045" s="1035"/>
      <c r="AD2045" s="1035"/>
      <c r="AE2045" s="1035"/>
      <c r="AF2045" s="1035"/>
      <c r="AG2045" s="1035"/>
      <c r="AH2045" s="1035"/>
      <c r="AN2045" s="1035"/>
      <c r="AV2045" s="1035"/>
      <c r="BD2045" s="1035"/>
      <c r="BS2045" s="1064"/>
      <c r="BT2045" s="1035"/>
      <c r="CG2045" s="612"/>
      <c r="CI2045" s="1035"/>
      <c r="DB2045" s="1035"/>
      <c r="DC2045" s="1035"/>
      <c r="DG2045" s="1035"/>
      <c r="DH2045" s="1035"/>
      <c r="DI2045" s="1035"/>
      <c r="DJ2045" s="1035"/>
      <c r="DK2045" s="1035"/>
      <c r="DL2045" s="1035"/>
    </row>
    <row r="2046" spans="27:116">
      <c r="AA2046" s="1035"/>
      <c r="AB2046" s="1035"/>
      <c r="AC2046" s="1035"/>
      <c r="AD2046" s="1035"/>
      <c r="AE2046" s="1035"/>
      <c r="AF2046" s="1035"/>
      <c r="AG2046" s="1035"/>
      <c r="AH2046" s="1035"/>
      <c r="AN2046" s="1035"/>
      <c r="AV2046" s="1035"/>
      <c r="BD2046" s="1035"/>
      <c r="BS2046" s="1064"/>
      <c r="BT2046" s="1035"/>
      <c r="CG2046" s="612"/>
      <c r="CI2046" s="1035"/>
      <c r="DB2046" s="1035"/>
      <c r="DC2046" s="1035"/>
      <c r="DG2046" s="1035"/>
      <c r="DH2046" s="1035"/>
      <c r="DI2046" s="1035"/>
      <c r="DJ2046" s="1035"/>
      <c r="DK2046" s="1035"/>
      <c r="DL2046" s="1035"/>
    </row>
    <row r="2047" spans="27:116">
      <c r="AA2047" s="1035"/>
      <c r="AB2047" s="1035"/>
      <c r="AC2047" s="1035"/>
      <c r="AD2047" s="1035"/>
      <c r="AE2047" s="1035"/>
      <c r="AF2047" s="1035"/>
      <c r="AG2047" s="1035"/>
      <c r="AH2047" s="1035"/>
      <c r="AN2047" s="1035"/>
      <c r="AV2047" s="1035"/>
      <c r="BD2047" s="1035"/>
      <c r="BS2047" s="1064"/>
      <c r="BT2047" s="1035"/>
      <c r="CG2047" s="612"/>
      <c r="CI2047" s="1035"/>
      <c r="DB2047" s="1035"/>
      <c r="DC2047" s="1035"/>
      <c r="DG2047" s="1035"/>
      <c r="DH2047" s="1035"/>
      <c r="DI2047" s="1035"/>
      <c r="DJ2047" s="1035"/>
      <c r="DK2047" s="1035"/>
      <c r="DL2047" s="1035"/>
    </row>
    <row r="2048" spans="27:116">
      <c r="AA2048" s="1035"/>
      <c r="AB2048" s="1035"/>
      <c r="AC2048" s="1035"/>
      <c r="AD2048" s="1035"/>
      <c r="AE2048" s="1035"/>
      <c r="AF2048" s="1035"/>
      <c r="AG2048" s="1035"/>
      <c r="AH2048" s="1035"/>
      <c r="AN2048" s="1035"/>
      <c r="AV2048" s="1035"/>
      <c r="BD2048" s="1035"/>
      <c r="BS2048" s="1064"/>
      <c r="BT2048" s="1035"/>
      <c r="CG2048" s="612"/>
      <c r="CI2048" s="1035"/>
      <c r="DB2048" s="1035"/>
      <c r="DC2048" s="1035"/>
      <c r="DG2048" s="1035"/>
      <c r="DH2048" s="1035"/>
      <c r="DI2048" s="1035"/>
      <c r="DJ2048" s="1035"/>
      <c r="DK2048" s="1035"/>
      <c r="DL2048" s="1035"/>
    </row>
    <row r="2049" spans="27:116">
      <c r="AA2049" s="1035"/>
      <c r="AB2049" s="1035"/>
      <c r="AC2049" s="1035"/>
      <c r="AD2049" s="1035"/>
      <c r="AE2049" s="1035"/>
      <c r="AF2049" s="1035"/>
      <c r="AG2049" s="1035"/>
      <c r="AH2049" s="1035"/>
      <c r="AN2049" s="1035"/>
      <c r="AV2049" s="1035"/>
      <c r="BD2049" s="1035"/>
      <c r="BS2049" s="1064"/>
      <c r="BT2049" s="1035"/>
      <c r="CG2049" s="612"/>
      <c r="CI2049" s="1035"/>
      <c r="DB2049" s="1035"/>
      <c r="DC2049" s="1035"/>
      <c r="DG2049" s="1035"/>
      <c r="DH2049" s="1035"/>
      <c r="DI2049" s="1035"/>
      <c r="DJ2049" s="1035"/>
      <c r="DK2049" s="1035"/>
      <c r="DL2049" s="1035"/>
    </row>
    <row r="2050" spans="27:116">
      <c r="AA2050" s="1035"/>
      <c r="AB2050" s="1035"/>
      <c r="AC2050" s="1035"/>
      <c r="AD2050" s="1035"/>
      <c r="AE2050" s="1035"/>
      <c r="AF2050" s="1035"/>
      <c r="AG2050" s="1035"/>
      <c r="AH2050" s="1035"/>
      <c r="AN2050" s="1035"/>
      <c r="AV2050" s="1035"/>
      <c r="BD2050" s="1035"/>
      <c r="BS2050" s="1064"/>
      <c r="BT2050" s="1035"/>
      <c r="CG2050" s="612"/>
      <c r="CI2050" s="1035"/>
      <c r="DB2050" s="1035"/>
      <c r="DC2050" s="1035"/>
      <c r="DG2050" s="1035"/>
      <c r="DH2050" s="1035"/>
      <c r="DI2050" s="1035"/>
      <c r="DJ2050" s="1035"/>
      <c r="DK2050" s="1035"/>
      <c r="DL2050" s="1035"/>
    </row>
    <row r="2051" spans="27:116">
      <c r="AA2051" s="1035"/>
      <c r="AB2051" s="1035"/>
      <c r="AC2051" s="1035"/>
      <c r="AD2051" s="1035"/>
      <c r="AE2051" s="1035"/>
      <c r="AF2051" s="1035"/>
      <c r="AG2051" s="1035"/>
      <c r="AH2051" s="1035"/>
      <c r="AN2051" s="1035"/>
      <c r="AV2051" s="1035"/>
      <c r="BD2051" s="1035"/>
      <c r="BS2051" s="1064"/>
      <c r="BT2051" s="1035"/>
      <c r="CG2051" s="612"/>
      <c r="CI2051" s="1035"/>
      <c r="DB2051" s="1035"/>
      <c r="DC2051" s="1035"/>
      <c r="DG2051" s="1035"/>
      <c r="DH2051" s="1035"/>
      <c r="DI2051" s="1035"/>
      <c r="DJ2051" s="1035"/>
      <c r="DK2051" s="1035"/>
      <c r="DL2051" s="1035"/>
    </row>
    <row r="2052" spans="27:116">
      <c r="AA2052" s="1035"/>
      <c r="AB2052" s="1035"/>
      <c r="AC2052" s="1035"/>
      <c r="AD2052" s="1035"/>
      <c r="AE2052" s="1035"/>
      <c r="AF2052" s="1035"/>
      <c r="AG2052" s="1035"/>
      <c r="AH2052" s="1035"/>
      <c r="AN2052" s="1035"/>
      <c r="AV2052" s="1035"/>
      <c r="BD2052" s="1035"/>
      <c r="BS2052" s="1064"/>
      <c r="BT2052" s="1035"/>
      <c r="CG2052" s="612"/>
      <c r="CI2052" s="1035"/>
      <c r="DB2052" s="1035"/>
      <c r="DC2052" s="1035"/>
      <c r="DG2052" s="1035"/>
      <c r="DH2052" s="1035"/>
      <c r="DI2052" s="1035"/>
      <c r="DJ2052" s="1035"/>
      <c r="DK2052" s="1035"/>
      <c r="DL2052" s="1035"/>
    </row>
    <row r="2053" spans="27:116">
      <c r="AA2053" s="1035"/>
      <c r="AB2053" s="1035"/>
      <c r="AC2053" s="1035"/>
      <c r="AD2053" s="1035"/>
      <c r="AE2053" s="1035"/>
      <c r="AF2053" s="1035"/>
      <c r="AG2053" s="1035"/>
      <c r="AH2053" s="1035"/>
      <c r="AN2053" s="1035"/>
      <c r="AV2053" s="1035"/>
      <c r="BD2053" s="1035"/>
      <c r="BS2053" s="1064"/>
      <c r="BT2053" s="1035"/>
      <c r="CG2053" s="612"/>
      <c r="CI2053" s="1035"/>
      <c r="DB2053" s="1035"/>
      <c r="DC2053" s="1035"/>
      <c r="DG2053" s="1035"/>
      <c r="DH2053" s="1035"/>
      <c r="DI2053" s="1035"/>
      <c r="DJ2053" s="1035"/>
      <c r="DK2053" s="1035"/>
      <c r="DL2053" s="1035"/>
    </row>
    <row r="2054" spans="27:116">
      <c r="AA2054" s="1035"/>
      <c r="AB2054" s="1035"/>
      <c r="AC2054" s="1035"/>
      <c r="AD2054" s="1035"/>
      <c r="AE2054" s="1035"/>
      <c r="AF2054" s="1035"/>
      <c r="AG2054" s="1035"/>
      <c r="AH2054" s="1035"/>
      <c r="AN2054" s="1035"/>
      <c r="AV2054" s="1035"/>
      <c r="BD2054" s="1035"/>
      <c r="BS2054" s="1064"/>
      <c r="BT2054" s="1035"/>
      <c r="CG2054" s="612"/>
      <c r="CI2054" s="1035"/>
      <c r="DB2054" s="1035"/>
      <c r="DC2054" s="1035"/>
      <c r="DG2054" s="1035"/>
      <c r="DH2054" s="1035"/>
      <c r="DI2054" s="1035"/>
      <c r="DJ2054" s="1035"/>
      <c r="DK2054" s="1035"/>
      <c r="DL2054" s="1035"/>
    </row>
    <row r="2055" spans="27:116">
      <c r="AA2055" s="1035"/>
      <c r="AB2055" s="1035"/>
      <c r="AC2055" s="1035"/>
      <c r="AD2055" s="1035"/>
      <c r="AE2055" s="1035"/>
      <c r="AF2055" s="1035"/>
      <c r="AG2055" s="1035"/>
      <c r="AH2055" s="1035"/>
      <c r="AN2055" s="1035"/>
      <c r="AV2055" s="1035"/>
      <c r="BD2055" s="1035"/>
      <c r="BS2055" s="1064"/>
      <c r="BT2055" s="1035"/>
      <c r="CG2055" s="612"/>
      <c r="CI2055" s="1035"/>
      <c r="DB2055" s="1035"/>
      <c r="DC2055" s="1035"/>
      <c r="DG2055" s="1035"/>
      <c r="DH2055" s="1035"/>
      <c r="DI2055" s="1035"/>
      <c r="DJ2055" s="1035"/>
      <c r="DK2055" s="1035"/>
      <c r="DL2055" s="1035"/>
    </row>
    <row r="2056" spans="27:116">
      <c r="AA2056" s="1035"/>
      <c r="AB2056" s="1035"/>
      <c r="AC2056" s="1035"/>
      <c r="AD2056" s="1035"/>
      <c r="AE2056" s="1035"/>
      <c r="AF2056" s="1035"/>
      <c r="AG2056" s="1035"/>
      <c r="AH2056" s="1035"/>
      <c r="AN2056" s="1035"/>
      <c r="AV2056" s="1035"/>
      <c r="BD2056" s="1035"/>
      <c r="BS2056" s="1064"/>
      <c r="BT2056" s="1035"/>
      <c r="CG2056" s="612"/>
      <c r="CI2056" s="1035"/>
      <c r="DB2056" s="1035"/>
      <c r="DC2056" s="1035"/>
      <c r="DG2056" s="1035"/>
      <c r="DH2056" s="1035"/>
      <c r="DI2056" s="1035"/>
      <c r="DJ2056" s="1035"/>
      <c r="DK2056" s="1035"/>
      <c r="DL2056" s="1035"/>
    </row>
    <row r="2057" spans="27:116">
      <c r="AA2057" s="1035"/>
      <c r="AB2057" s="1035"/>
      <c r="AC2057" s="1035"/>
      <c r="AD2057" s="1035"/>
      <c r="AE2057" s="1035"/>
      <c r="AF2057" s="1035"/>
      <c r="AG2057" s="1035"/>
      <c r="AH2057" s="1035"/>
      <c r="AN2057" s="1035"/>
      <c r="AV2057" s="1035"/>
      <c r="BD2057" s="1035"/>
      <c r="BS2057" s="1064"/>
      <c r="BT2057" s="1035"/>
      <c r="CG2057" s="612"/>
      <c r="CI2057" s="1035"/>
      <c r="DB2057" s="1035"/>
      <c r="DC2057" s="1035"/>
      <c r="DG2057" s="1035"/>
      <c r="DH2057" s="1035"/>
      <c r="DI2057" s="1035"/>
      <c r="DJ2057" s="1035"/>
      <c r="DK2057" s="1035"/>
      <c r="DL2057" s="1035"/>
    </row>
    <row r="2058" spans="27:116">
      <c r="AA2058" s="1035"/>
      <c r="AB2058" s="1035"/>
      <c r="AC2058" s="1035"/>
      <c r="AD2058" s="1035"/>
      <c r="AE2058" s="1035"/>
      <c r="AF2058" s="1035"/>
      <c r="AG2058" s="1035"/>
      <c r="AH2058" s="1035"/>
      <c r="AN2058" s="1035"/>
      <c r="AV2058" s="1035"/>
      <c r="BD2058" s="1035"/>
      <c r="BS2058" s="1064"/>
      <c r="BT2058" s="1035"/>
      <c r="CG2058" s="612"/>
      <c r="CI2058" s="1035"/>
      <c r="DB2058" s="1035"/>
      <c r="DC2058" s="1035"/>
      <c r="DG2058" s="1035"/>
      <c r="DH2058" s="1035"/>
      <c r="DI2058" s="1035"/>
      <c r="DJ2058" s="1035"/>
      <c r="DK2058" s="1035"/>
      <c r="DL2058" s="1035"/>
    </row>
    <row r="2059" spans="27:116">
      <c r="AA2059" s="1035"/>
      <c r="AB2059" s="1035"/>
      <c r="AC2059" s="1035"/>
      <c r="AD2059" s="1035"/>
      <c r="AE2059" s="1035"/>
      <c r="AF2059" s="1035"/>
      <c r="AG2059" s="1035"/>
      <c r="AH2059" s="1035"/>
      <c r="AN2059" s="1035"/>
      <c r="AV2059" s="1035"/>
      <c r="BD2059" s="1035"/>
      <c r="BS2059" s="1064"/>
      <c r="BT2059" s="1035"/>
      <c r="CG2059" s="612"/>
      <c r="CI2059" s="1035"/>
      <c r="DB2059" s="1035"/>
      <c r="DC2059" s="1035"/>
      <c r="DG2059" s="1035"/>
      <c r="DH2059" s="1035"/>
      <c r="DI2059" s="1035"/>
      <c r="DJ2059" s="1035"/>
      <c r="DK2059" s="1035"/>
      <c r="DL2059" s="1035"/>
    </row>
    <row r="2060" spans="27:116">
      <c r="AA2060" s="1035"/>
      <c r="AB2060" s="1035"/>
      <c r="AC2060" s="1035"/>
      <c r="AD2060" s="1035"/>
      <c r="AE2060" s="1035"/>
      <c r="AF2060" s="1035"/>
      <c r="AG2060" s="1035"/>
      <c r="AH2060" s="1035"/>
      <c r="AN2060" s="1035"/>
      <c r="AV2060" s="1035"/>
      <c r="BD2060" s="1035"/>
      <c r="BS2060" s="1064"/>
      <c r="BT2060" s="1035"/>
      <c r="CG2060" s="612"/>
      <c r="CI2060" s="1035"/>
      <c r="DB2060" s="1035"/>
      <c r="DC2060" s="1035"/>
      <c r="DG2060" s="1035"/>
      <c r="DH2060" s="1035"/>
      <c r="DI2060" s="1035"/>
      <c r="DJ2060" s="1035"/>
      <c r="DK2060" s="1035"/>
      <c r="DL2060" s="1035"/>
    </row>
    <row r="2061" spans="27:116">
      <c r="AA2061" s="1035"/>
      <c r="AB2061" s="1035"/>
      <c r="AC2061" s="1035"/>
      <c r="AD2061" s="1035"/>
      <c r="AE2061" s="1035"/>
      <c r="AF2061" s="1035"/>
      <c r="AG2061" s="1035"/>
      <c r="AH2061" s="1035"/>
      <c r="AN2061" s="1035"/>
      <c r="AV2061" s="1035"/>
      <c r="BD2061" s="1035"/>
      <c r="BS2061" s="1064"/>
      <c r="BT2061" s="1035"/>
      <c r="CG2061" s="612"/>
      <c r="CI2061" s="1035"/>
      <c r="DB2061" s="1035"/>
      <c r="DC2061" s="1035"/>
      <c r="DG2061" s="1035"/>
      <c r="DH2061" s="1035"/>
      <c r="DI2061" s="1035"/>
      <c r="DJ2061" s="1035"/>
      <c r="DK2061" s="1035"/>
      <c r="DL2061" s="1035"/>
    </row>
    <row r="2062" spans="27:116">
      <c r="AA2062" s="1035"/>
      <c r="AB2062" s="1035"/>
      <c r="AC2062" s="1035"/>
      <c r="AD2062" s="1035"/>
      <c r="AE2062" s="1035"/>
      <c r="AF2062" s="1035"/>
      <c r="AG2062" s="1035"/>
      <c r="AH2062" s="1035"/>
      <c r="AN2062" s="1035"/>
      <c r="AV2062" s="1035"/>
      <c r="BD2062" s="1035"/>
      <c r="BS2062" s="1064"/>
      <c r="BT2062" s="1035"/>
      <c r="CG2062" s="612"/>
      <c r="CI2062" s="1035"/>
      <c r="DB2062" s="1035"/>
      <c r="DC2062" s="1035"/>
      <c r="DG2062" s="1035"/>
      <c r="DH2062" s="1035"/>
      <c r="DI2062" s="1035"/>
      <c r="DJ2062" s="1035"/>
      <c r="DK2062" s="1035"/>
      <c r="DL2062" s="1035"/>
    </row>
    <row r="2063" spans="27:116">
      <c r="AA2063" s="1035"/>
      <c r="AB2063" s="1035"/>
      <c r="AC2063" s="1035"/>
      <c r="AD2063" s="1035"/>
      <c r="AE2063" s="1035"/>
      <c r="AF2063" s="1035"/>
      <c r="AG2063" s="1035"/>
      <c r="AH2063" s="1035"/>
      <c r="AN2063" s="1035"/>
      <c r="AV2063" s="1035"/>
      <c r="BD2063" s="1035"/>
      <c r="BS2063" s="1064"/>
      <c r="BT2063" s="1035"/>
      <c r="CG2063" s="612"/>
      <c r="CI2063" s="1035"/>
      <c r="DB2063" s="1035"/>
      <c r="DC2063" s="1035"/>
      <c r="DG2063" s="1035"/>
      <c r="DH2063" s="1035"/>
      <c r="DI2063" s="1035"/>
      <c r="DJ2063" s="1035"/>
      <c r="DK2063" s="1035"/>
      <c r="DL2063" s="1035"/>
    </row>
    <row r="2064" spans="27:116">
      <c r="AA2064" s="1035"/>
      <c r="AB2064" s="1035"/>
      <c r="AC2064" s="1035"/>
      <c r="AD2064" s="1035"/>
      <c r="AE2064" s="1035"/>
      <c r="AF2064" s="1035"/>
      <c r="AG2064" s="1035"/>
      <c r="AH2064" s="1035"/>
      <c r="AN2064" s="1035"/>
      <c r="AV2064" s="1035"/>
      <c r="BD2064" s="1035"/>
      <c r="BS2064" s="1064"/>
      <c r="BT2064" s="1035"/>
      <c r="CG2064" s="612"/>
      <c r="CI2064" s="1035"/>
      <c r="DB2064" s="1035"/>
      <c r="DC2064" s="1035"/>
      <c r="DG2064" s="1035"/>
      <c r="DH2064" s="1035"/>
      <c r="DI2064" s="1035"/>
      <c r="DJ2064" s="1035"/>
      <c r="DK2064" s="1035"/>
      <c r="DL2064" s="1035"/>
    </row>
    <row r="2065" spans="27:116">
      <c r="AA2065" s="1035"/>
      <c r="AB2065" s="1035"/>
      <c r="AC2065" s="1035"/>
      <c r="AD2065" s="1035"/>
      <c r="AE2065" s="1035"/>
      <c r="AF2065" s="1035"/>
      <c r="AG2065" s="1035"/>
      <c r="AH2065" s="1035"/>
      <c r="AN2065" s="1035"/>
      <c r="AV2065" s="1035"/>
      <c r="BD2065" s="1035"/>
      <c r="BS2065" s="1064"/>
      <c r="BT2065" s="1035"/>
      <c r="CG2065" s="612"/>
      <c r="CI2065" s="1035"/>
      <c r="DB2065" s="1035"/>
      <c r="DC2065" s="1035"/>
      <c r="DG2065" s="1035"/>
      <c r="DH2065" s="1035"/>
      <c r="DI2065" s="1035"/>
      <c r="DJ2065" s="1035"/>
      <c r="DK2065" s="1035"/>
      <c r="DL2065" s="1035"/>
    </row>
    <row r="2066" spans="27:116">
      <c r="AA2066" s="1035"/>
      <c r="AB2066" s="1035"/>
      <c r="AC2066" s="1035"/>
      <c r="AD2066" s="1035"/>
      <c r="AE2066" s="1035"/>
      <c r="AF2066" s="1035"/>
      <c r="AG2066" s="1035"/>
      <c r="AH2066" s="1035"/>
      <c r="AN2066" s="1035"/>
      <c r="AV2066" s="1035"/>
      <c r="BD2066" s="1035"/>
      <c r="BS2066" s="1064"/>
      <c r="BT2066" s="1035"/>
      <c r="CG2066" s="612"/>
      <c r="CI2066" s="1035"/>
      <c r="DB2066" s="1035"/>
      <c r="DC2066" s="1035"/>
      <c r="DG2066" s="1035"/>
      <c r="DH2066" s="1035"/>
      <c r="DI2066" s="1035"/>
      <c r="DJ2066" s="1035"/>
      <c r="DK2066" s="1035"/>
      <c r="DL2066" s="1035"/>
    </row>
    <row r="2067" spans="27:116">
      <c r="AA2067" s="1035"/>
      <c r="AB2067" s="1035"/>
      <c r="AC2067" s="1035"/>
      <c r="AD2067" s="1035"/>
      <c r="AE2067" s="1035"/>
      <c r="AF2067" s="1035"/>
      <c r="AG2067" s="1035"/>
      <c r="AH2067" s="1035"/>
      <c r="AN2067" s="1035"/>
      <c r="AV2067" s="1035"/>
      <c r="BD2067" s="1035"/>
      <c r="BS2067" s="1064"/>
      <c r="BT2067" s="1035"/>
      <c r="CG2067" s="612"/>
      <c r="CI2067" s="1035"/>
      <c r="DB2067" s="1035"/>
      <c r="DC2067" s="1035"/>
      <c r="DG2067" s="1035"/>
      <c r="DH2067" s="1035"/>
      <c r="DI2067" s="1035"/>
      <c r="DJ2067" s="1035"/>
      <c r="DK2067" s="1035"/>
      <c r="DL2067" s="1035"/>
    </row>
    <row r="2068" spans="27:116">
      <c r="AA2068" s="1035"/>
      <c r="AB2068" s="1035"/>
      <c r="AC2068" s="1035"/>
      <c r="AD2068" s="1035"/>
      <c r="AE2068" s="1035"/>
      <c r="AF2068" s="1035"/>
      <c r="AG2068" s="1035"/>
      <c r="AH2068" s="1035"/>
      <c r="AN2068" s="1035"/>
      <c r="AV2068" s="1035"/>
      <c r="BD2068" s="1035"/>
      <c r="BS2068" s="1064"/>
      <c r="BT2068" s="1035"/>
      <c r="CG2068" s="612"/>
      <c r="CI2068" s="1035"/>
      <c r="DB2068" s="1035"/>
      <c r="DC2068" s="1035"/>
      <c r="DG2068" s="1035"/>
      <c r="DH2068" s="1035"/>
      <c r="DI2068" s="1035"/>
      <c r="DJ2068" s="1035"/>
      <c r="DK2068" s="1035"/>
      <c r="DL2068" s="1035"/>
    </row>
    <row r="2069" spans="27:116">
      <c r="AA2069" s="1035"/>
      <c r="AB2069" s="1035"/>
      <c r="AC2069" s="1035"/>
      <c r="AD2069" s="1035"/>
      <c r="AE2069" s="1035"/>
      <c r="AF2069" s="1035"/>
      <c r="AG2069" s="1035"/>
      <c r="AH2069" s="1035"/>
      <c r="AN2069" s="1035"/>
      <c r="AV2069" s="1035"/>
      <c r="BD2069" s="1035"/>
      <c r="BS2069" s="1064"/>
      <c r="BT2069" s="1035"/>
      <c r="CG2069" s="612"/>
      <c r="CI2069" s="1035"/>
      <c r="DB2069" s="1035"/>
      <c r="DC2069" s="1035"/>
      <c r="DG2069" s="1035"/>
      <c r="DH2069" s="1035"/>
      <c r="DI2069" s="1035"/>
      <c r="DJ2069" s="1035"/>
      <c r="DK2069" s="1035"/>
      <c r="DL2069" s="1035"/>
    </row>
    <row r="2070" spans="27:116">
      <c r="AA2070" s="1035"/>
      <c r="AB2070" s="1035"/>
      <c r="AC2070" s="1035"/>
      <c r="AD2070" s="1035"/>
      <c r="AE2070" s="1035"/>
      <c r="AF2070" s="1035"/>
      <c r="AG2070" s="1035"/>
      <c r="AH2070" s="1035"/>
      <c r="AN2070" s="1035"/>
      <c r="AV2070" s="1035"/>
      <c r="BD2070" s="1035"/>
      <c r="BS2070" s="1064"/>
      <c r="BT2070" s="1035"/>
      <c r="CG2070" s="612"/>
      <c r="CI2070" s="1035"/>
      <c r="DB2070" s="1035"/>
      <c r="DC2070" s="1035"/>
      <c r="DG2070" s="1035"/>
      <c r="DH2070" s="1035"/>
      <c r="DI2070" s="1035"/>
      <c r="DJ2070" s="1035"/>
      <c r="DK2070" s="1035"/>
      <c r="DL2070" s="1035"/>
    </row>
    <row r="2071" spans="27:116">
      <c r="AA2071" s="1035"/>
      <c r="AB2071" s="1035"/>
      <c r="AC2071" s="1035"/>
      <c r="AD2071" s="1035"/>
      <c r="AE2071" s="1035"/>
      <c r="AF2071" s="1035"/>
      <c r="AG2071" s="1035"/>
      <c r="AH2071" s="1035"/>
      <c r="AN2071" s="1035"/>
      <c r="AV2071" s="1035"/>
      <c r="BD2071" s="1035"/>
      <c r="BS2071" s="1064"/>
      <c r="BT2071" s="1035"/>
      <c r="CG2071" s="612"/>
      <c r="CI2071" s="1035"/>
      <c r="DB2071" s="1035"/>
      <c r="DC2071" s="1035"/>
      <c r="DG2071" s="1035"/>
      <c r="DH2071" s="1035"/>
      <c r="DI2071" s="1035"/>
      <c r="DJ2071" s="1035"/>
      <c r="DK2071" s="1035"/>
      <c r="DL2071" s="1035"/>
    </row>
    <row r="2072" spans="27:116">
      <c r="AA2072" s="1035"/>
      <c r="AB2072" s="1035"/>
      <c r="AC2072" s="1035"/>
      <c r="AD2072" s="1035"/>
      <c r="AE2072" s="1035"/>
      <c r="AF2072" s="1035"/>
      <c r="AG2072" s="1035"/>
      <c r="AH2072" s="1035"/>
      <c r="AN2072" s="1035"/>
      <c r="AV2072" s="1035"/>
      <c r="BD2072" s="1035"/>
      <c r="BS2072" s="1064"/>
      <c r="BT2072" s="1035"/>
      <c r="CG2072" s="612"/>
      <c r="CI2072" s="1035"/>
      <c r="DB2072" s="1035"/>
      <c r="DC2072" s="1035"/>
      <c r="DG2072" s="1035"/>
      <c r="DH2072" s="1035"/>
      <c r="DI2072" s="1035"/>
      <c r="DJ2072" s="1035"/>
      <c r="DK2072" s="1035"/>
      <c r="DL2072" s="1035"/>
    </row>
    <row r="2073" spans="27:116">
      <c r="AA2073" s="1035"/>
      <c r="AB2073" s="1035"/>
      <c r="AC2073" s="1035"/>
      <c r="AD2073" s="1035"/>
      <c r="AE2073" s="1035"/>
      <c r="AF2073" s="1035"/>
      <c r="AG2073" s="1035"/>
      <c r="AH2073" s="1035"/>
      <c r="AN2073" s="1035"/>
      <c r="AV2073" s="1035"/>
      <c r="BD2073" s="1035"/>
      <c r="BS2073" s="1064"/>
      <c r="BT2073" s="1035"/>
      <c r="CG2073" s="612"/>
      <c r="CI2073" s="1035"/>
      <c r="DB2073" s="1035"/>
      <c r="DC2073" s="1035"/>
      <c r="DG2073" s="1035"/>
      <c r="DH2073" s="1035"/>
      <c r="DI2073" s="1035"/>
      <c r="DJ2073" s="1035"/>
      <c r="DK2073" s="1035"/>
      <c r="DL2073" s="1035"/>
    </row>
    <row r="2074" spans="27:116">
      <c r="AA2074" s="1035"/>
      <c r="AB2074" s="1035"/>
      <c r="AC2074" s="1035"/>
      <c r="AD2074" s="1035"/>
      <c r="AE2074" s="1035"/>
      <c r="AF2074" s="1035"/>
      <c r="AG2074" s="1035"/>
      <c r="AH2074" s="1035"/>
      <c r="AN2074" s="1035"/>
      <c r="AV2074" s="1035"/>
      <c r="BD2074" s="1035"/>
      <c r="BS2074" s="1064"/>
      <c r="BT2074" s="1035"/>
      <c r="CG2074" s="612"/>
      <c r="CI2074" s="1035"/>
      <c r="DB2074" s="1035"/>
      <c r="DC2074" s="1035"/>
      <c r="DG2074" s="1035"/>
      <c r="DH2074" s="1035"/>
      <c r="DI2074" s="1035"/>
      <c r="DJ2074" s="1035"/>
      <c r="DK2074" s="1035"/>
      <c r="DL2074" s="1035"/>
    </row>
    <row r="2075" spans="27:116">
      <c r="AA2075" s="1035"/>
      <c r="AB2075" s="1035"/>
      <c r="AC2075" s="1035"/>
      <c r="AD2075" s="1035"/>
      <c r="AE2075" s="1035"/>
      <c r="AF2075" s="1035"/>
      <c r="AG2075" s="1035"/>
      <c r="AH2075" s="1035"/>
      <c r="AN2075" s="1035"/>
      <c r="AV2075" s="1035"/>
      <c r="BD2075" s="1035"/>
      <c r="BS2075" s="1064"/>
      <c r="BT2075" s="1035"/>
      <c r="CG2075" s="612"/>
      <c r="CI2075" s="1035"/>
      <c r="DB2075" s="1035"/>
      <c r="DC2075" s="1035"/>
      <c r="DG2075" s="1035"/>
      <c r="DH2075" s="1035"/>
      <c r="DI2075" s="1035"/>
      <c r="DJ2075" s="1035"/>
      <c r="DK2075" s="1035"/>
      <c r="DL2075" s="1035"/>
    </row>
    <row r="2076" spans="27:116">
      <c r="AA2076" s="1035"/>
      <c r="AB2076" s="1035"/>
      <c r="AC2076" s="1035"/>
      <c r="AD2076" s="1035"/>
      <c r="AE2076" s="1035"/>
      <c r="AF2076" s="1035"/>
      <c r="AG2076" s="1035"/>
      <c r="AH2076" s="1035"/>
      <c r="AN2076" s="1035"/>
      <c r="AV2076" s="1035"/>
      <c r="BD2076" s="1035"/>
      <c r="BS2076" s="1064"/>
      <c r="BT2076" s="1035"/>
      <c r="CG2076" s="612"/>
      <c r="CI2076" s="1035"/>
      <c r="DB2076" s="1035"/>
      <c r="DC2076" s="1035"/>
      <c r="DG2076" s="1035"/>
      <c r="DH2076" s="1035"/>
      <c r="DI2076" s="1035"/>
      <c r="DJ2076" s="1035"/>
      <c r="DK2076" s="1035"/>
      <c r="DL2076" s="1035"/>
    </row>
    <row r="2077" spans="27:116">
      <c r="AA2077" s="1035"/>
      <c r="AB2077" s="1035"/>
      <c r="AC2077" s="1035"/>
      <c r="AD2077" s="1035"/>
      <c r="AE2077" s="1035"/>
      <c r="AF2077" s="1035"/>
      <c r="AG2077" s="1035"/>
      <c r="AH2077" s="1035"/>
      <c r="AN2077" s="1035"/>
      <c r="AV2077" s="1035"/>
      <c r="BD2077" s="1035"/>
      <c r="BS2077" s="1064"/>
      <c r="BT2077" s="1035"/>
      <c r="CG2077" s="612"/>
      <c r="CI2077" s="1035"/>
      <c r="DB2077" s="1035"/>
      <c r="DC2077" s="1035"/>
      <c r="DG2077" s="1035"/>
      <c r="DH2077" s="1035"/>
      <c r="DI2077" s="1035"/>
      <c r="DJ2077" s="1035"/>
      <c r="DK2077" s="1035"/>
      <c r="DL2077" s="1035"/>
    </row>
    <row r="2078" spans="27:116">
      <c r="AA2078" s="1035"/>
      <c r="AB2078" s="1035"/>
      <c r="AC2078" s="1035"/>
      <c r="AD2078" s="1035"/>
      <c r="AE2078" s="1035"/>
      <c r="AF2078" s="1035"/>
      <c r="AG2078" s="1035"/>
      <c r="AH2078" s="1035"/>
      <c r="AN2078" s="1035"/>
      <c r="AV2078" s="1035"/>
      <c r="BD2078" s="1035"/>
      <c r="BS2078" s="1064"/>
      <c r="BT2078" s="1035"/>
      <c r="CG2078" s="612"/>
      <c r="CI2078" s="1035"/>
      <c r="DB2078" s="1035"/>
      <c r="DC2078" s="1035"/>
      <c r="DG2078" s="1035"/>
      <c r="DH2078" s="1035"/>
      <c r="DI2078" s="1035"/>
      <c r="DJ2078" s="1035"/>
      <c r="DK2078" s="1035"/>
      <c r="DL2078" s="1035"/>
    </row>
    <row r="2079" spans="27:116">
      <c r="AA2079" s="1035"/>
      <c r="AB2079" s="1035"/>
      <c r="AC2079" s="1035"/>
      <c r="AD2079" s="1035"/>
      <c r="AE2079" s="1035"/>
      <c r="AF2079" s="1035"/>
      <c r="AG2079" s="1035"/>
      <c r="AH2079" s="1035"/>
      <c r="AN2079" s="1035"/>
      <c r="AV2079" s="1035"/>
      <c r="BD2079" s="1035"/>
      <c r="BS2079" s="1064"/>
      <c r="BT2079" s="1035"/>
      <c r="CG2079" s="612"/>
      <c r="CI2079" s="1035"/>
      <c r="DB2079" s="1035"/>
      <c r="DC2079" s="1035"/>
      <c r="DG2079" s="1035"/>
      <c r="DH2079" s="1035"/>
      <c r="DI2079" s="1035"/>
      <c r="DJ2079" s="1035"/>
      <c r="DK2079" s="1035"/>
      <c r="DL2079" s="1035"/>
    </row>
    <row r="2080" spans="27:116">
      <c r="AA2080" s="1035"/>
      <c r="AB2080" s="1035"/>
      <c r="AC2080" s="1035"/>
      <c r="AD2080" s="1035"/>
      <c r="AE2080" s="1035"/>
      <c r="AF2080" s="1035"/>
      <c r="AG2080" s="1035"/>
      <c r="AH2080" s="1035"/>
      <c r="AN2080" s="1035"/>
      <c r="AV2080" s="1035"/>
      <c r="BD2080" s="1035"/>
      <c r="BS2080" s="1064"/>
      <c r="BT2080" s="1035"/>
      <c r="CG2080" s="612"/>
      <c r="CI2080" s="1035"/>
      <c r="DB2080" s="1035"/>
      <c r="DC2080" s="1035"/>
      <c r="DG2080" s="1035"/>
      <c r="DH2080" s="1035"/>
      <c r="DI2080" s="1035"/>
      <c r="DJ2080" s="1035"/>
      <c r="DK2080" s="1035"/>
      <c r="DL2080" s="1035"/>
    </row>
    <row r="2081" spans="27:116">
      <c r="AA2081" s="1035"/>
      <c r="AB2081" s="1035"/>
      <c r="AC2081" s="1035"/>
      <c r="AD2081" s="1035"/>
      <c r="AE2081" s="1035"/>
      <c r="AF2081" s="1035"/>
      <c r="AG2081" s="1035"/>
      <c r="AH2081" s="1035"/>
      <c r="AN2081" s="1035"/>
      <c r="AV2081" s="1035"/>
      <c r="BD2081" s="1035"/>
      <c r="BS2081" s="1064"/>
      <c r="BT2081" s="1035"/>
      <c r="CG2081" s="612"/>
      <c r="CI2081" s="1035"/>
      <c r="DB2081" s="1035"/>
      <c r="DC2081" s="1035"/>
      <c r="DG2081" s="1035"/>
      <c r="DH2081" s="1035"/>
      <c r="DI2081" s="1035"/>
      <c r="DJ2081" s="1035"/>
      <c r="DK2081" s="1035"/>
      <c r="DL2081" s="1035"/>
    </row>
    <row r="2082" spans="27:116">
      <c r="AA2082" s="1035"/>
      <c r="AB2082" s="1035"/>
      <c r="AC2082" s="1035"/>
      <c r="AD2082" s="1035"/>
      <c r="AE2082" s="1035"/>
      <c r="AF2082" s="1035"/>
      <c r="AG2082" s="1035"/>
      <c r="AH2082" s="1035"/>
      <c r="AN2082" s="1035"/>
      <c r="AV2082" s="1035"/>
      <c r="BD2082" s="1035"/>
      <c r="BS2082" s="1064"/>
      <c r="BT2082" s="1035"/>
      <c r="CG2082" s="612"/>
      <c r="CI2082" s="1035"/>
      <c r="DB2082" s="1035"/>
      <c r="DC2082" s="1035"/>
      <c r="DG2082" s="1035"/>
      <c r="DH2082" s="1035"/>
      <c r="DI2082" s="1035"/>
      <c r="DJ2082" s="1035"/>
      <c r="DK2082" s="1035"/>
      <c r="DL2082" s="1035"/>
    </row>
    <row r="2083" spans="27:116">
      <c r="AA2083" s="1035"/>
      <c r="AB2083" s="1035"/>
      <c r="AC2083" s="1035"/>
      <c r="AD2083" s="1035"/>
      <c r="AE2083" s="1035"/>
      <c r="AF2083" s="1035"/>
      <c r="AG2083" s="1035"/>
      <c r="AH2083" s="1035"/>
      <c r="AN2083" s="1035"/>
      <c r="AV2083" s="1035"/>
      <c r="BD2083" s="1035"/>
      <c r="BS2083" s="1064"/>
      <c r="BT2083" s="1035"/>
      <c r="CG2083" s="612"/>
      <c r="CI2083" s="1035"/>
      <c r="DB2083" s="1035"/>
      <c r="DC2083" s="1035"/>
      <c r="DG2083" s="1035"/>
      <c r="DH2083" s="1035"/>
      <c r="DI2083" s="1035"/>
      <c r="DJ2083" s="1035"/>
      <c r="DK2083" s="1035"/>
      <c r="DL2083" s="1035"/>
    </row>
    <row r="2084" spans="27:116">
      <c r="AA2084" s="1035"/>
      <c r="AB2084" s="1035"/>
      <c r="AC2084" s="1035"/>
      <c r="AD2084" s="1035"/>
      <c r="AE2084" s="1035"/>
      <c r="AF2084" s="1035"/>
      <c r="AG2084" s="1035"/>
      <c r="AH2084" s="1035"/>
      <c r="AN2084" s="1035"/>
      <c r="AV2084" s="1035"/>
      <c r="BD2084" s="1035"/>
      <c r="BS2084" s="1064"/>
      <c r="BT2084" s="1035"/>
      <c r="CG2084" s="612"/>
      <c r="CI2084" s="1035"/>
      <c r="DB2084" s="1035"/>
      <c r="DC2084" s="1035"/>
      <c r="DG2084" s="1035"/>
      <c r="DH2084" s="1035"/>
      <c r="DI2084" s="1035"/>
      <c r="DJ2084" s="1035"/>
      <c r="DK2084" s="1035"/>
      <c r="DL2084" s="1035"/>
    </row>
    <row r="2085" spans="27:116">
      <c r="AA2085" s="1035"/>
      <c r="AB2085" s="1035"/>
      <c r="AC2085" s="1035"/>
      <c r="AD2085" s="1035"/>
      <c r="AE2085" s="1035"/>
      <c r="AF2085" s="1035"/>
      <c r="AG2085" s="1035"/>
      <c r="AH2085" s="1035"/>
      <c r="AN2085" s="1035"/>
      <c r="AV2085" s="1035"/>
      <c r="BD2085" s="1035"/>
      <c r="BS2085" s="1064"/>
      <c r="BT2085" s="1035"/>
      <c r="CG2085" s="612"/>
      <c r="CI2085" s="1035"/>
      <c r="DB2085" s="1035"/>
      <c r="DC2085" s="1035"/>
      <c r="DG2085" s="1035"/>
      <c r="DH2085" s="1035"/>
      <c r="DI2085" s="1035"/>
      <c r="DJ2085" s="1035"/>
      <c r="DK2085" s="1035"/>
      <c r="DL2085" s="1035"/>
    </row>
    <row r="2086" spans="27:116">
      <c r="AA2086" s="1035"/>
      <c r="AB2086" s="1035"/>
      <c r="AC2086" s="1035"/>
      <c r="AD2086" s="1035"/>
      <c r="AE2086" s="1035"/>
      <c r="AF2086" s="1035"/>
      <c r="AG2086" s="1035"/>
      <c r="AH2086" s="1035"/>
      <c r="AN2086" s="1035"/>
      <c r="AV2086" s="1035"/>
      <c r="BD2086" s="1035"/>
      <c r="BS2086" s="1064"/>
      <c r="BT2086" s="1035"/>
      <c r="CG2086" s="612"/>
      <c r="CI2086" s="1035"/>
      <c r="DB2086" s="1035"/>
      <c r="DC2086" s="1035"/>
      <c r="DG2086" s="1035"/>
      <c r="DH2086" s="1035"/>
      <c r="DI2086" s="1035"/>
      <c r="DJ2086" s="1035"/>
      <c r="DK2086" s="1035"/>
      <c r="DL2086" s="1035"/>
    </row>
    <row r="2087" spans="27:116">
      <c r="AA2087" s="1035"/>
      <c r="AB2087" s="1035"/>
      <c r="AC2087" s="1035"/>
      <c r="AD2087" s="1035"/>
      <c r="AE2087" s="1035"/>
      <c r="AF2087" s="1035"/>
      <c r="AG2087" s="1035"/>
      <c r="AH2087" s="1035"/>
      <c r="AN2087" s="1035"/>
      <c r="AV2087" s="1035"/>
      <c r="BD2087" s="1035"/>
      <c r="BS2087" s="1064"/>
      <c r="BT2087" s="1035"/>
      <c r="CG2087" s="612"/>
      <c r="CI2087" s="1035"/>
      <c r="DB2087" s="1035"/>
      <c r="DC2087" s="1035"/>
      <c r="DG2087" s="1035"/>
      <c r="DH2087" s="1035"/>
      <c r="DI2087" s="1035"/>
      <c r="DJ2087" s="1035"/>
      <c r="DK2087" s="1035"/>
      <c r="DL2087" s="1035"/>
    </row>
    <row r="2088" spans="27:116">
      <c r="AA2088" s="1035"/>
      <c r="AB2088" s="1035"/>
      <c r="AC2088" s="1035"/>
      <c r="AD2088" s="1035"/>
      <c r="AE2088" s="1035"/>
      <c r="AF2088" s="1035"/>
      <c r="AG2088" s="1035"/>
      <c r="AH2088" s="1035"/>
      <c r="AN2088" s="1035"/>
      <c r="AV2088" s="1035"/>
      <c r="BD2088" s="1035"/>
      <c r="BS2088" s="1064"/>
      <c r="BT2088" s="1035"/>
      <c r="CG2088" s="612"/>
      <c r="CI2088" s="1035"/>
      <c r="DB2088" s="1035"/>
      <c r="DC2088" s="1035"/>
      <c r="DG2088" s="1035"/>
      <c r="DH2088" s="1035"/>
      <c r="DI2088" s="1035"/>
      <c r="DJ2088" s="1035"/>
      <c r="DK2088" s="1035"/>
      <c r="DL2088" s="1035"/>
    </row>
    <row r="2089" spans="27:116">
      <c r="AA2089" s="1035"/>
      <c r="AB2089" s="1035"/>
      <c r="AC2089" s="1035"/>
      <c r="AD2089" s="1035"/>
      <c r="AE2089" s="1035"/>
      <c r="AF2089" s="1035"/>
      <c r="AG2089" s="1035"/>
      <c r="AH2089" s="1035"/>
      <c r="AN2089" s="1035"/>
      <c r="AV2089" s="1035"/>
      <c r="BD2089" s="1035"/>
      <c r="BS2089" s="1064"/>
      <c r="BT2089" s="1035"/>
      <c r="CG2089" s="612"/>
      <c r="CI2089" s="1035"/>
      <c r="DB2089" s="1035"/>
      <c r="DC2089" s="1035"/>
      <c r="DG2089" s="1035"/>
      <c r="DH2089" s="1035"/>
      <c r="DI2089" s="1035"/>
      <c r="DJ2089" s="1035"/>
      <c r="DK2089" s="1035"/>
      <c r="DL2089" s="1035"/>
    </row>
    <row r="2090" spans="27:116">
      <c r="AA2090" s="1035"/>
      <c r="AB2090" s="1035"/>
      <c r="AC2090" s="1035"/>
      <c r="AD2090" s="1035"/>
      <c r="AE2090" s="1035"/>
      <c r="AF2090" s="1035"/>
      <c r="AG2090" s="1035"/>
      <c r="AH2090" s="1035"/>
      <c r="AN2090" s="1035"/>
      <c r="AV2090" s="1035"/>
      <c r="BD2090" s="1035"/>
      <c r="BS2090" s="1064"/>
      <c r="BT2090" s="1035"/>
      <c r="CG2090" s="612"/>
      <c r="CI2090" s="1035"/>
      <c r="DB2090" s="1035"/>
      <c r="DC2090" s="1035"/>
      <c r="DG2090" s="1035"/>
      <c r="DH2090" s="1035"/>
      <c r="DI2090" s="1035"/>
      <c r="DJ2090" s="1035"/>
      <c r="DK2090" s="1035"/>
      <c r="DL2090" s="1035"/>
    </row>
    <row r="2091" spans="27:116">
      <c r="AA2091" s="1035"/>
      <c r="AB2091" s="1035"/>
      <c r="AC2091" s="1035"/>
      <c r="AD2091" s="1035"/>
      <c r="AE2091" s="1035"/>
      <c r="AF2091" s="1035"/>
      <c r="AG2091" s="1035"/>
      <c r="AH2091" s="1035"/>
      <c r="AN2091" s="1035"/>
      <c r="AV2091" s="1035"/>
      <c r="BD2091" s="1035"/>
      <c r="BS2091" s="1064"/>
      <c r="BT2091" s="1035"/>
      <c r="CG2091" s="612"/>
      <c r="CI2091" s="1035"/>
      <c r="DB2091" s="1035"/>
      <c r="DC2091" s="1035"/>
      <c r="DG2091" s="1035"/>
      <c r="DH2091" s="1035"/>
      <c r="DI2091" s="1035"/>
      <c r="DJ2091" s="1035"/>
      <c r="DK2091" s="1035"/>
      <c r="DL2091" s="1035"/>
    </row>
    <row r="2092" spans="27:116">
      <c r="AA2092" s="1035"/>
      <c r="AB2092" s="1035"/>
      <c r="AC2092" s="1035"/>
      <c r="AD2092" s="1035"/>
      <c r="AE2092" s="1035"/>
      <c r="AF2092" s="1035"/>
      <c r="AG2092" s="1035"/>
      <c r="AH2092" s="1035"/>
      <c r="AN2092" s="1035"/>
      <c r="AV2092" s="1035"/>
      <c r="BD2092" s="1035"/>
      <c r="BS2092" s="1064"/>
      <c r="BT2092" s="1035"/>
      <c r="CG2092" s="612"/>
      <c r="CI2092" s="1035"/>
      <c r="DB2092" s="1035"/>
      <c r="DC2092" s="1035"/>
      <c r="DG2092" s="1035"/>
      <c r="DH2092" s="1035"/>
      <c r="DI2092" s="1035"/>
      <c r="DJ2092" s="1035"/>
      <c r="DK2092" s="1035"/>
      <c r="DL2092" s="1035"/>
    </row>
    <row r="2093" spans="27:116">
      <c r="AA2093" s="1035"/>
      <c r="AB2093" s="1035"/>
      <c r="AC2093" s="1035"/>
      <c r="AD2093" s="1035"/>
      <c r="AE2093" s="1035"/>
      <c r="AF2093" s="1035"/>
      <c r="AG2093" s="1035"/>
      <c r="AH2093" s="1035"/>
      <c r="AN2093" s="1035"/>
      <c r="AV2093" s="1035"/>
      <c r="BD2093" s="1035"/>
      <c r="BS2093" s="1064"/>
      <c r="BT2093" s="1035"/>
      <c r="CG2093" s="612"/>
      <c r="CI2093" s="1035"/>
      <c r="DB2093" s="1035"/>
      <c r="DC2093" s="1035"/>
      <c r="DG2093" s="1035"/>
      <c r="DH2093" s="1035"/>
      <c r="DI2093" s="1035"/>
      <c r="DJ2093" s="1035"/>
      <c r="DK2093" s="1035"/>
      <c r="DL2093" s="1035"/>
    </row>
    <row r="2094" spans="27:116">
      <c r="AA2094" s="1035"/>
      <c r="AB2094" s="1035"/>
      <c r="AC2094" s="1035"/>
      <c r="AD2094" s="1035"/>
      <c r="AE2094" s="1035"/>
      <c r="AF2094" s="1035"/>
      <c r="AG2094" s="1035"/>
      <c r="AH2094" s="1035"/>
      <c r="AN2094" s="1035"/>
      <c r="AV2094" s="1035"/>
      <c r="BD2094" s="1035"/>
      <c r="BS2094" s="1064"/>
      <c r="BT2094" s="1035"/>
      <c r="CG2094" s="612"/>
      <c r="CI2094" s="1035"/>
      <c r="DB2094" s="1035"/>
      <c r="DC2094" s="1035"/>
      <c r="DG2094" s="1035"/>
      <c r="DH2094" s="1035"/>
      <c r="DI2094" s="1035"/>
      <c r="DJ2094" s="1035"/>
      <c r="DK2094" s="1035"/>
      <c r="DL2094" s="1035"/>
    </row>
    <row r="2095" spans="27:116">
      <c r="AA2095" s="1035"/>
      <c r="AB2095" s="1035"/>
      <c r="AC2095" s="1035"/>
      <c r="AD2095" s="1035"/>
      <c r="AE2095" s="1035"/>
      <c r="AF2095" s="1035"/>
      <c r="AG2095" s="1035"/>
      <c r="AH2095" s="1035"/>
      <c r="AN2095" s="1035"/>
      <c r="AV2095" s="1035"/>
      <c r="BD2095" s="1035"/>
      <c r="BS2095" s="1064"/>
      <c r="BT2095" s="1035"/>
      <c r="CG2095" s="612"/>
      <c r="CI2095" s="1035"/>
      <c r="DB2095" s="1035"/>
      <c r="DC2095" s="1035"/>
      <c r="DG2095" s="1035"/>
      <c r="DH2095" s="1035"/>
      <c r="DI2095" s="1035"/>
      <c r="DJ2095" s="1035"/>
      <c r="DK2095" s="1035"/>
      <c r="DL2095" s="1035"/>
    </row>
    <row r="2096" spans="27:116">
      <c r="AA2096" s="1035"/>
      <c r="AB2096" s="1035"/>
      <c r="AC2096" s="1035"/>
      <c r="AD2096" s="1035"/>
      <c r="AE2096" s="1035"/>
      <c r="AF2096" s="1035"/>
      <c r="AG2096" s="1035"/>
      <c r="AH2096" s="1035"/>
      <c r="AN2096" s="1035"/>
      <c r="AV2096" s="1035"/>
      <c r="BD2096" s="1035"/>
      <c r="BS2096" s="1064"/>
      <c r="BT2096" s="1035"/>
      <c r="CG2096" s="612"/>
      <c r="CI2096" s="1035"/>
      <c r="DB2096" s="1035"/>
      <c r="DC2096" s="1035"/>
      <c r="DG2096" s="1035"/>
      <c r="DH2096" s="1035"/>
      <c r="DI2096" s="1035"/>
      <c r="DJ2096" s="1035"/>
      <c r="DK2096" s="1035"/>
      <c r="DL2096" s="1035"/>
    </row>
    <row r="2097" spans="27:116">
      <c r="AA2097" s="1035"/>
      <c r="AB2097" s="1035"/>
      <c r="AC2097" s="1035"/>
      <c r="AD2097" s="1035"/>
      <c r="AE2097" s="1035"/>
      <c r="AF2097" s="1035"/>
      <c r="AG2097" s="1035"/>
      <c r="AH2097" s="1035"/>
      <c r="AN2097" s="1035"/>
      <c r="AV2097" s="1035"/>
      <c r="BD2097" s="1035"/>
      <c r="BS2097" s="1064"/>
      <c r="BT2097" s="1035"/>
      <c r="CG2097" s="612"/>
      <c r="CI2097" s="1035"/>
      <c r="DB2097" s="1035"/>
      <c r="DC2097" s="1035"/>
      <c r="DG2097" s="1035"/>
      <c r="DH2097" s="1035"/>
      <c r="DI2097" s="1035"/>
      <c r="DJ2097" s="1035"/>
      <c r="DK2097" s="1035"/>
      <c r="DL2097" s="1035"/>
    </row>
    <row r="2098" spans="27:116">
      <c r="AA2098" s="1035"/>
      <c r="AB2098" s="1035"/>
      <c r="AC2098" s="1035"/>
      <c r="AD2098" s="1035"/>
      <c r="AE2098" s="1035"/>
      <c r="AF2098" s="1035"/>
      <c r="AG2098" s="1035"/>
      <c r="AH2098" s="1035"/>
      <c r="AN2098" s="1035"/>
      <c r="AV2098" s="1035"/>
      <c r="BD2098" s="1035"/>
      <c r="BS2098" s="1064"/>
      <c r="BT2098" s="1035"/>
      <c r="CG2098" s="612"/>
      <c r="CI2098" s="1035"/>
      <c r="DB2098" s="1035"/>
      <c r="DC2098" s="1035"/>
      <c r="DG2098" s="1035"/>
      <c r="DH2098" s="1035"/>
      <c r="DI2098" s="1035"/>
      <c r="DJ2098" s="1035"/>
      <c r="DK2098" s="1035"/>
      <c r="DL2098" s="1035"/>
    </row>
    <row r="2099" spans="27:116">
      <c r="AA2099" s="1035"/>
      <c r="AB2099" s="1035"/>
      <c r="AC2099" s="1035"/>
      <c r="AD2099" s="1035"/>
      <c r="AE2099" s="1035"/>
      <c r="AF2099" s="1035"/>
      <c r="AG2099" s="1035"/>
      <c r="AH2099" s="1035"/>
      <c r="AN2099" s="1035"/>
      <c r="AV2099" s="1035"/>
      <c r="BD2099" s="1035"/>
      <c r="BS2099" s="1064"/>
      <c r="BT2099" s="1035"/>
      <c r="CG2099" s="612"/>
      <c r="CI2099" s="1035"/>
      <c r="DB2099" s="1035"/>
      <c r="DC2099" s="1035"/>
      <c r="DG2099" s="1035"/>
      <c r="DH2099" s="1035"/>
      <c r="DI2099" s="1035"/>
      <c r="DJ2099" s="1035"/>
      <c r="DK2099" s="1035"/>
      <c r="DL2099" s="1035"/>
    </row>
    <row r="2100" spans="27:116">
      <c r="AA2100" s="1035"/>
      <c r="AB2100" s="1035"/>
      <c r="AC2100" s="1035"/>
      <c r="AD2100" s="1035"/>
      <c r="AE2100" s="1035"/>
      <c r="AF2100" s="1035"/>
      <c r="AG2100" s="1035"/>
      <c r="AH2100" s="1035"/>
      <c r="AN2100" s="1035"/>
      <c r="AV2100" s="1035"/>
      <c r="BD2100" s="1035"/>
      <c r="BS2100" s="1064"/>
      <c r="BT2100" s="1035"/>
      <c r="CG2100" s="612"/>
      <c r="CI2100" s="1035"/>
      <c r="DB2100" s="1035"/>
      <c r="DC2100" s="1035"/>
      <c r="DG2100" s="1035"/>
      <c r="DH2100" s="1035"/>
      <c r="DI2100" s="1035"/>
      <c r="DJ2100" s="1035"/>
      <c r="DK2100" s="1035"/>
      <c r="DL2100" s="1035"/>
    </row>
    <row r="2101" spans="27:116">
      <c r="AA2101" s="1035"/>
      <c r="AB2101" s="1035"/>
      <c r="AC2101" s="1035"/>
      <c r="AD2101" s="1035"/>
      <c r="AE2101" s="1035"/>
      <c r="AF2101" s="1035"/>
      <c r="AG2101" s="1035"/>
      <c r="AH2101" s="1035"/>
      <c r="AN2101" s="1035"/>
      <c r="AV2101" s="1035"/>
      <c r="BD2101" s="1035"/>
      <c r="BS2101" s="1064"/>
      <c r="BT2101" s="1035"/>
      <c r="CG2101" s="612"/>
      <c r="CI2101" s="1035"/>
      <c r="DB2101" s="1035"/>
      <c r="DC2101" s="1035"/>
      <c r="DG2101" s="1035"/>
      <c r="DH2101" s="1035"/>
      <c r="DI2101" s="1035"/>
      <c r="DJ2101" s="1035"/>
      <c r="DK2101" s="1035"/>
      <c r="DL2101" s="1035"/>
    </row>
    <row r="2102" spans="27:116">
      <c r="AA2102" s="1035"/>
      <c r="AB2102" s="1035"/>
      <c r="AC2102" s="1035"/>
      <c r="AD2102" s="1035"/>
      <c r="AE2102" s="1035"/>
      <c r="AF2102" s="1035"/>
      <c r="AG2102" s="1035"/>
      <c r="AH2102" s="1035"/>
      <c r="AN2102" s="1035"/>
      <c r="AV2102" s="1035"/>
      <c r="BD2102" s="1035"/>
      <c r="BS2102" s="1064"/>
      <c r="BT2102" s="1035"/>
      <c r="CG2102" s="612"/>
      <c r="CI2102" s="1035"/>
      <c r="DB2102" s="1035"/>
      <c r="DC2102" s="1035"/>
      <c r="DG2102" s="1035"/>
      <c r="DH2102" s="1035"/>
      <c r="DI2102" s="1035"/>
      <c r="DJ2102" s="1035"/>
      <c r="DK2102" s="1035"/>
      <c r="DL2102" s="1035"/>
    </row>
    <row r="2103" spans="27:116">
      <c r="AA2103" s="1035"/>
      <c r="AB2103" s="1035"/>
      <c r="AC2103" s="1035"/>
      <c r="AD2103" s="1035"/>
      <c r="AE2103" s="1035"/>
      <c r="AF2103" s="1035"/>
      <c r="AG2103" s="1035"/>
      <c r="AH2103" s="1035"/>
      <c r="AN2103" s="1035"/>
      <c r="AV2103" s="1035"/>
      <c r="BD2103" s="1035"/>
      <c r="BS2103" s="1064"/>
      <c r="BT2103" s="1035"/>
      <c r="CG2103" s="612"/>
      <c r="CI2103" s="1035"/>
      <c r="DB2103" s="1035"/>
      <c r="DC2103" s="1035"/>
      <c r="DG2103" s="1035"/>
      <c r="DH2103" s="1035"/>
      <c r="DI2103" s="1035"/>
      <c r="DJ2103" s="1035"/>
      <c r="DK2103" s="1035"/>
      <c r="DL2103" s="1035"/>
    </row>
    <row r="2104" spans="27:116">
      <c r="AA2104" s="1035"/>
      <c r="AB2104" s="1035"/>
      <c r="AC2104" s="1035"/>
      <c r="AD2104" s="1035"/>
      <c r="AE2104" s="1035"/>
      <c r="AF2104" s="1035"/>
      <c r="AG2104" s="1035"/>
      <c r="AH2104" s="1035"/>
      <c r="AN2104" s="1035"/>
      <c r="AV2104" s="1035"/>
      <c r="BD2104" s="1035"/>
      <c r="BS2104" s="1064"/>
      <c r="BT2104" s="1035"/>
      <c r="CG2104" s="612"/>
      <c r="CI2104" s="1035"/>
      <c r="DB2104" s="1035"/>
      <c r="DC2104" s="1035"/>
      <c r="DG2104" s="1035"/>
      <c r="DH2104" s="1035"/>
      <c r="DI2104" s="1035"/>
      <c r="DJ2104" s="1035"/>
      <c r="DK2104" s="1035"/>
      <c r="DL2104" s="1035"/>
    </row>
    <row r="2105" spans="27:116">
      <c r="AA2105" s="1035"/>
      <c r="AB2105" s="1035"/>
      <c r="AC2105" s="1035"/>
      <c r="AD2105" s="1035"/>
      <c r="AE2105" s="1035"/>
      <c r="AF2105" s="1035"/>
      <c r="AG2105" s="1035"/>
      <c r="AH2105" s="1035"/>
      <c r="AN2105" s="1035"/>
      <c r="AV2105" s="1035"/>
      <c r="BD2105" s="1035"/>
      <c r="BS2105" s="1064"/>
      <c r="BT2105" s="1035"/>
      <c r="CG2105" s="612"/>
      <c r="CI2105" s="1035"/>
      <c r="DB2105" s="1035"/>
      <c r="DC2105" s="1035"/>
      <c r="DG2105" s="1035"/>
      <c r="DH2105" s="1035"/>
      <c r="DI2105" s="1035"/>
      <c r="DJ2105" s="1035"/>
      <c r="DK2105" s="1035"/>
      <c r="DL2105" s="1035"/>
    </row>
    <row r="2106" spans="27:116">
      <c r="AA2106" s="1035"/>
      <c r="AB2106" s="1035"/>
      <c r="AC2106" s="1035"/>
      <c r="AD2106" s="1035"/>
      <c r="AE2106" s="1035"/>
      <c r="AF2106" s="1035"/>
      <c r="AG2106" s="1035"/>
      <c r="AH2106" s="1035"/>
      <c r="AN2106" s="1035"/>
      <c r="AV2106" s="1035"/>
      <c r="BD2106" s="1035"/>
      <c r="BS2106" s="1064"/>
      <c r="BT2106" s="1035"/>
      <c r="CG2106" s="612"/>
      <c r="CI2106" s="1035"/>
      <c r="DB2106" s="1035"/>
      <c r="DC2106" s="1035"/>
      <c r="DG2106" s="1035"/>
      <c r="DH2106" s="1035"/>
      <c r="DI2106" s="1035"/>
      <c r="DJ2106" s="1035"/>
      <c r="DK2106" s="1035"/>
      <c r="DL2106" s="1035"/>
    </row>
    <row r="2107" spans="27:116">
      <c r="AA2107" s="1035"/>
      <c r="AB2107" s="1035"/>
      <c r="AC2107" s="1035"/>
      <c r="AD2107" s="1035"/>
      <c r="AE2107" s="1035"/>
      <c r="AF2107" s="1035"/>
      <c r="AG2107" s="1035"/>
      <c r="AH2107" s="1035"/>
      <c r="AN2107" s="1035"/>
      <c r="AV2107" s="1035"/>
      <c r="BD2107" s="1035"/>
      <c r="BS2107" s="1064"/>
      <c r="BT2107" s="1035"/>
      <c r="CG2107" s="612"/>
      <c r="CI2107" s="1035"/>
      <c r="DB2107" s="1035"/>
      <c r="DC2107" s="1035"/>
      <c r="DG2107" s="1035"/>
      <c r="DH2107" s="1035"/>
      <c r="DI2107" s="1035"/>
      <c r="DJ2107" s="1035"/>
      <c r="DK2107" s="1035"/>
      <c r="DL2107" s="1035"/>
    </row>
    <row r="2108" spans="27:116">
      <c r="AA2108" s="1035"/>
      <c r="AB2108" s="1035"/>
      <c r="AC2108" s="1035"/>
      <c r="AD2108" s="1035"/>
      <c r="AE2108" s="1035"/>
      <c r="AF2108" s="1035"/>
      <c r="AG2108" s="1035"/>
      <c r="AH2108" s="1035"/>
      <c r="AN2108" s="1035"/>
      <c r="AV2108" s="1035"/>
      <c r="BD2108" s="1035"/>
      <c r="BS2108" s="1064"/>
      <c r="BT2108" s="1035"/>
      <c r="CG2108" s="612"/>
      <c r="CI2108" s="1035"/>
      <c r="DB2108" s="1035"/>
      <c r="DC2108" s="1035"/>
      <c r="DG2108" s="1035"/>
      <c r="DH2108" s="1035"/>
      <c r="DI2108" s="1035"/>
      <c r="DJ2108" s="1035"/>
      <c r="DK2108" s="1035"/>
      <c r="DL2108" s="1035"/>
    </row>
    <row r="2109" spans="27:116">
      <c r="AA2109" s="1035"/>
      <c r="AB2109" s="1035"/>
      <c r="AC2109" s="1035"/>
      <c r="AD2109" s="1035"/>
      <c r="AE2109" s="1035"/>
      <c r="AF2109" s="1035"/>
      <c r="AG2109" s="1035"/>
      <c r="AH2109" s="1035"/>
      <c r="AN2109" s="1035"/>
      <c r="AV2109" s="1035"/>
      <c r="BD2109" s="1035"/>
      <c r="BS2109" s="1064"/>
      <c r="BT2109" s="1035"/>
      <c r="CG2109" s="612"/>
      <c r="CI2109" s="1035"/>
      <c r="DB2109" s="1035"/>
      <c r="DC2109" s="1035"/>
      <c r="DG2109" s="1035"/>
      <c r="DH2109" s="1035"/>
      <c r="DI2109" s="1035"/>
      <c r="DJ2109" s="1035"/>
      <c r="DK2109" s="1035"/>
      <c r="DL2109" s="1035"/>
    </row>
    <row r="2110" spans="27:116">
      <c r="AA2110" s="1035"/>
      <c r="AB2110" s="1035"/>
      <c r="AC2110" s="1035"/>
      <c r="AD2110" s="1035"/>
      <c r="AE2110" s="1035"/>
      <c r="AF2110" s="1035"/>
      <c r="AG2110" s="1035"/>
      <c r="AH2110" s="1035"/>
      <c r="AN2110" s="1035"/>
      <c r="AV2110" s="1035"/>
      <c r="BD2110" s="1035"/>
      <c r="BS2110" s="1064"/>
      <c r="BT2110" s="1035"/>
      <c r="CG2110" s="612"/>
      <c r="CI2110" s="1035"/>
      <c r="DB2110" s="1035"/>
      <c r="DC2110" s="1035"/>
      <c r="DG2110" s="1035"/>
      <c r="DH2110" s="1035"/>
      <c r="DI2110" s="1035"/>
      <c r="DJ2110" s="1035"/>
      <c r="DK2110" s="1035"/>
      <c r="DL2110" s="1035"/>
    </row>
    <row r="2111" spans="27:116">
      <c r="AA2111" s="1035"/>
      <c r="AB2111" s="1035"/>
      <c r="AC2111" s="1035"/>
      <c r="AD2111" s="1035"/>
      <c r="AE2111" s="1035"/>
      <c r="AF2111" s="1035"/>
      <c r="AG2111" s="1035"/>
      <c r="AH2111" s="1035"/>
      <c r="AN2111" s="1035"/>
      <c r="AV2111" s="1035"/>
      <c r="BD2111" s="1035"/>
      <c r="BS2111" s="1064"/>
      <c r="BT2111" s="1035"/>
      <c r="CG2111" s="612"/>
      <c r="CI2111" s="1035"/>
      <c r="DB2111" s="1035"/>
      <c r="DC2111" s="1035"/>
      <c r="DG2111" s="1035"/>
      <c r="DH2111" s="1035"/>
      <c r="DI2111" s="1035"/>
      <c r="DJ2111" s="1035"/>
      <c r="DK2111" s="1035"/>
      <c r="DL2111" s="1035"/>
    </row>
    <row r="2112" spans="27:116">
      <c r="AA2112" s="1035"/>
      <c r="AB2112" s="1035"/>
      <c r="AC2112" s="1035"/>
      <c r="AD2112" s="1035"/>
      <c r="AE2112" s="1035"/>
      <c r="AF2112" s="1035"/>
      <c r="AG2112" s="1035"/>
      <c r="AH2112" s="1035"/>
      <c r="AN2112" s="1035"/>
      <c r="AV2112" s="1035"/>
      <c r="BD2112" s="1035"/>
      <c r="BS2112" s="1064"/>
      <c r="BT2112" s="1035"/>
      <c r="CG2112" s="612"/>
      <c r="CI2112" s="1035"/>
      <c r="DB2112" s="1035"/>
      <c r="DC2112" s="1035"/>
      <c r="DG2112" s="1035"/>
      <c r="DH2112" s="1035"/>
      <c r="DI2112" s="1035"/>
      <c r="DJ2112" s="1035"/>
      <c r="DK2112" s="1035"/>
      <c r="DL2112" s="1035"/>
    </row>
    <row r="2113" spans="27:116">
      <c r="AA2113" s="1035"/>
      <c r="AB2113" s="1035"/>
      <c r="AC2113" s="1035"/>
      <c r="AD2113" s="1035"/>
      <c r="AE2113" s="1035"/>
      <c r="AF2113" s="1035"/>
      <c r="AG2113" s="1035"/>
      <c r="AH2113" s="1035"/>
      <c r="AN2113" s="1035"/>
      <c r="AV2113" s="1035"/>
      <c r="BD2113" s="1035"/>
      <c r="BS2113" s="1064"/>
      <c r="BT2113" s="1035"/>
      <c r="CG2113" s="612"/>
      <c r="CI2113" s="1035"/>
      <c r="DB2113" s="1035"/>
      <c r="DC2113" s="1035"/>
      <c r="DG2113" s="1035"/>
      <c r="DH2113" s="1035"/>
      <c r="DI2113" s="1035"/>
      <c r="DJ2113" s="1035"/>
      <c r="DK2113" s="1035"/>
      <c r="DL2113" s="1035"/>
    </row>
    <row r="2114" spans="27:116">
      <c r="AA2114" s="1035"/>
      <c r="AB2114" s="1035"/>
      <c r="AC2114" s="1035"/>
      <c r="AD2114" s="1035"/>
      <c r="AE2114" s="1035"/>
      <c r="AF2114" s="1035"/>
      <c r="AG2114" s="1035"/>
      <c r="AH2114" s="1035"/>
      <c r="AN2114" s="1035"/>
      <c r="AV2114" s="1035"/>
      <c r="BD2114" s="1035"/>
      <c r="BS2114" s="1064"/>
      <c r="BT2114" s="1035"/>
      <c r="CG2114" s="612"/>
      <c r="CI2114" s="1035"/>
      <c r="DB2114" s="1035"/>
      <c r="DC2114" s="1035"/>
      <c r="DG2114" s="1035"/>
      <c r="DH2114" s="1035"/>
      <c r="DI2114" s="1035"/>
      <c r="DJ2114" s="1035"/>
      <c r="DK2114" s="1035"/>
      <c r="DL2114" s="1035"/>
    </row>
    <row r="2115" spans="27:116">
      <c r="AA2115" s="1035"/>
      <c r="AB2115" s="1035"/>
      <c r="AC2115" s="1035"/>
      <c r="AD2115" s="1035"/>
      <c r="AE2115" s="1035"/>
      <c r="AF2115" s="1035"/>
      <c r="AG2115" s="1035"/>
      <c r="AH2115" s="1035"/>
      <c r="AN2115" s="1035"/>
      <c r="AV2115" s="1035"/>
      <c r="BD2115" s="1035"/>
      <c r="BS2115" s="1064"/>
      <c r="BT2115" s="1035"/>
      <c r="CG2115" s="612"/>
      <c r="CI2115" s="1035"/>
      <c r="DB2115" s="1035"/>
      <c r="DC2115" s="1035"/>
      <c r="DG2115" s="1035"/>
      <c r="DH2115" s="1035"/>
      <c r="DI2115" s="1035"/>
      <c r="DJ2115" s="1035"/>
      <c r="DK2115" s="1035"/>
      <c r="DL2115" s="1035"/>
    </row>
    <row r="2116" spans="27:116">
      <c r="AA2116" s="1035"/>
      <c r="AB2116" s="1035"/>
      <c r="AC2116" s="1035"/>
      <c r="AD2116" s="1035"/>
      <c r="AE2116" s="1035"/>
      <c r="AF2116" s="1035"/>
      <c r="AG2116" s="1035"/>
      <c r="AH2116" s="1035"/>
      <c r="AN2116" s="1035"/>
      <c r="AV2116" s="1035"/>
      <c r="BD2116" s="1035"/>
      <c r="BS2116" s="1064"/>
      <c r="BT2116" s="1035"/>
      <c r="CG2116" s="612"/>
      <c r="CI2116" s="1035"/>
      <c r="DB2116" s="1035"/>
      <c r="DC2116" s="1035"/>
      <c r="DG2116" s="1035"/>
      <c r="DH2116" s="1035"/>
      <c r="DI2116" s="1035"/>
      <c r="DJ2116" s="1035"/>
      <c r="DK2116" s="1035"/>
      <c r="DL2116" s="1035"/>
    </row>
    <row r="2117" spans="27:116">
      <c r="AA2117" s="1035"/>
      <c r="AB2117" s="1035"/>
      <c r="AC2117" s="1035"/>
      <c r="AD2117" s="1035"/>
      <c r="AE2117" s="1035"/>
      <c r="AF2117" s="1035"/>
      <c r="AG2117" s="1035"/>
      <c r="AH2117" s="1035"/>
      <c r="AN2117" s="1035"/>
      <c r="AV2117" s="1035"/>
      <c r="BD2117" s="1035"/>
      <c r="BS2117" s="1064"/>
      <c r="BT2117" s="1035"/>
      <c r="CG2117" s="612"/>
      <c r="CI2117" s="1035"/>
      <c r="DB2117" s="1035"/>
      <c r="DC2117" s="1035"/>
      <c r="DG2117" s="1035"/>
      <c r="DH2117" s="1035"/>
      <c r="DI2117" s="1035"/>
      <c r="DJ2117" s="1035"/>
      <c r="DK2117" s="1035"/>
      <c r="DL2117" s="1035"/>
    </row>
    <row r="2118" spans="27:116">
      <c r="AA2118" s="1035"/>
      <c r="AB2118" s="1035"/>
      <c r="AC2118" s="1035"/>
      <c r="AD2118" s="1035"/>
      <c r="AE2118" s="1035"/>
      <c r="AF2118" s="1035"/>
      <c r="AG2118" s="1035"/>
      <c r="AH2118" s="1035"/>
      <c r="AN2118" s="1035"/>
      <c r="AV2118" s="1035"/>
      <c r="BD2118" s="1035"/>
      <c r="BS2118" s="1064"/>
      <c r="BT2118" s="1035"/>
      <c r="CG2118" s="612"/>
      <c r="CI2118" s="1035"/>
      <c r="DB2118" s="1035"/>
      <c r="DC2118" s="1035"/>
      <c r="DG2118" s="1035"/>
      <c r="DH2118" s="1035"/>
      <c r="DI2118" s="1035"/>
      <c r="DJ2118" s="1035"/>
      <c r="DK2118" s="1035"/>
      <c r="DL2118" s="1035"/>
    </row>
    <row r="2119" spans="27:116">
      <c r="AA2119" s="1035"/>
      <c r="AB2119" s="1035"/>
      <c r="AC2119" s="1035"/>
      <c r="AD2119" s="1035"/>
      <c r="AE2119" s="1035"/>
      <c r="AF2119" s="1035"/>
      <c r="AG2119" s="1035"/>
      <c r="AH2119" s="1035"/>
      <c r="AN2119" s="1035"/>
      <c r="AV2119" s="1035"/>
      <c r="BD2119" s="1035"/>
      <c r="BS2119" s="1064"/>
      <c r="BT2119" s="1035"/>
      <c r="CG2119" s="612"/>
      <c r="CI2119" s="1035"/>
      <c r="DB2119" s="1035"/>
      <c r="DC2119" s="1035"/>
      <c r="DG2119" s="1035"/>
      <c r="DH2119" s="1035"/>
      <c r="DI2119" s="1035"/>
      <c r="DJ2119" s="1035"/>
      <c r="DK2119" s="1035"/>
      <c r="DL2119" s="1035"/>
    </row>
    <row r="2120" spans="27:116">
      <c r="AA2120" s="1035"/>
      <c r="AB2120" s="1035"/>
      <c r="AC2120" s="1035"/>
      <c r="AD2120" s="1035"/>
      <c r="AE2120" s="1035"/>
      <c r="AF2120" s="1035"/>
      <c r="AG2120" s="1035"/>
      <c r="AH2120" s="1035"/>
      <c r="AN2120" s="1035"/>
      <c r="AV2120" s="1035"/>
      <c r="BD2120" s="1035"/>
      <c r="BS2120" s="1064"/>
      <c r="BT2120" s="1035"/>
      <c r="CG2120" s="612"/>
      <c r="CI2120" s="1035"/>
      <c r="DB2120" s="1035"/>
      <c r="DC2120" s="1035"/>
      <c r="DG2120" s="1035"/>
      <c r="DH2120" s="1035"/>
      <c r="DI2120" s="1035"/>
      <c r="DJ2120" s="1035"/>
      <c r="DK2120" s="1035"/>
      <c r="DL2120" s="1035"/>
    </row>
    <row r="2121" spans="27:116">
      <c r="AA2121" s="1035"/>
      <c r="AB2121" s="1035"/>
      <c r="AC2121" s="1035"/>
      <c r="AD2121" s="1035"/>
      <c r="AE2121" s="1035"/>
      <c r="AF2121" s="1035"/>
      <c r="AG2121" s="1035"/>
      <c r="AH2121" s="1035"/>
      <c r="AN2121" s="1035"/>
      <c r="AV2121" s="1035"/>
      <c r="BD2121" s="1035"/>
      <c r="BS2121" s="1064"/>
      <c r="BT2121" s="1035"/>
      <c r="CG2121" s="612"/>
      <c r="CI2121" s="1035"/>
      <c r="DB2121" s="1035"/>
      <c r="DC2121" s="1035"/>
      <c r="DG2121" s="1035"/>
      <c r="DH2121" s="1035"/>
      <c r="DI2121" s="1035"/>
      <c r="DJ2121" s="1035"/>
      <c r="DK2121" s="1035"/>
      <c r="DL2121" s="1035"/>
    </row>
    <row r="2122" spans="27:116">
      <c r="AA2122" s="1035"/>
      <c r="AB2122" s="1035"/>
      <c r="AC2122" s="1035"/>
      <c r="AD2122" s="1035"/>
      <c r="AE2122" s="1035"/>
      <c r="AF2122" s="1035"/>
      <c r="AG2122" s="1035"/>
      <c r="AH2122" s="1035"/>
      <c r="AN2122" s="1035"/>
      <c r="AV2122" s="1035"/>
      <c r="BD2122" s="1035"/>
      <c r="BS2122" s="1064"/>
      <c r="BT2122" s="1035"/>
      <c r="CG2122" s="612"/>
      <c r="CI2122" s="1035"/>
      <c r="DB2122" s="1035"/>
      <c r="DC2122" s="1035"/>
      <c r="DG2122" s="1035"/>
      <c r="DH2122" s="1035"/>
      <c r="DI2122" s="1035"/>
      <c r="DJ2122" s="1035"/>
      <c r="DK2122" s="1035"/>
      <c r="DL2122" s="1035"/>
    </row>
    <row r="2123" spans="27:116">
      <c r="AA2123" s="1035"/>
      <c r="AB2123" s="1035"/>
      <c r="AC2123" s="1035"/>
      <c r="AD2123" s="1035"/>
      <c r="AE2123" s="1035"/>
      <c r="AF2123" s="1035"/>
      <c r="AG2123" s="1035"/>
      <c r="AH2123" s="1035"/>
      <c r="AN2123" s="1035"/>
      <c r="AV2123" s="1035"/>
      <c r="BD2123" s="1035"/>
      <c r="BS2123" s="1064"/>
      <c r="BT2123" s="1035"/>
      <c r="CG2123" s="612"/>
      <c r="CI2123" s="1035"/>
      <c r="DB2123" s="1035"/>
      <c r="DC2123" s="1035"/>
      <c r="DG2123" s="1035"/>
      <c r="DH2123" s="1035"/>
      <c r="DI2123" s="1035"/>
      <c r="DJ2123" s="1035"/>
      <c r="DK2123" s="1035"/>
      <c r="DL2123" s="1035"/>
    </row>
    <row r="2124" spans="27:116">
      <c r="AA2124" s="1035"/>
      <c r="AB2124" s="1035"/>
      <c r="AC2124" s="1035"/>
      <c r="AD2124" s="1035"/>
      <c r="AE2124" s="1035"/>
      <c r="AF2124" s="1035"/>
      <c r="AG2124" s="1035"/>
      <c r="AH2124" s="1035"/>
      <c r="AN2124" s="1035"/>
      <c r="AV2124" s="1035"/>
      <c r="BD2124" s="1035"/>
      <c r="BS2124" s="1064"/>
      <c r="BT2124" s="1035"/>
      <c r="CG2124" s="612"/>
      <c r="CI2124" s="1035"/>
      <c r="DB2124" s="1035"/>
      <c r="DC2124" s="1035"/>
      <c r="DG2124" s="1035"/>
      <c r="DH2124" s="1035"/>
      <c r="DI2124" s="1035"/>
      <c r="DJ2124" s="1035"/>
      <c r="DK2124" s="1035"/>
      <c r="DL2124" s="1035"/>
    </row>
    <row r="2125" spans="27:116">
      <c r="AA2125" s="1035"/>
      <c r="AB2125" s="1035"/>
      <c r="AC2125" s="1035"/>
      <c r="AD2125" s="1035"/>
      <c r="AE2125" s="1035"/>
      <c r="AF2125" s="1035"/>
      <c r="AG2125" s="1035"/>
      <c r="AH2125" s="1035"/>
      <c r="AN2125" s="1035"/>
      <c r="AV2125" s="1035"/>
      <c r="BD2125" s="1035"/>
      <c r="BS2125" s="1064"/>
      <c r="BT2125" s="1035"/>
      <c r="CG2125" s="612"/>
      <c r="CI2125" s="1035"/>
      <c r="DB2125" s="1035"/>
      <c r="DC2125" s="1035"/>
      <c r="DG2125" s="1035"/>
      <c r="DH2125" s="1035"/>
      <c r="DI2125" s="1035"/>
      <c r="DJ2125" s="1035"/>
      <c r="DK2125" s="1035"/>
      <c r="DL2125" s="1035"/>
    </row>
    <row r="2126" spans="27:116">
      <c r="AA2126" s="1035"/>
      <c r="AB2126" s="1035"/>
      <c r="AC2126" s="1035"/>
      <c r="AD2126" s="1035"/>
      <c r="AE2126" s="1035"/>
      <c r="AF2126" s="1035"/>
      <c r="AG2126" s="1035"/>
      <c r="AH2126" s="1035"/>
      <c r="AN2126" s="1035"/>
      <c r="AV2126" s="1035"/>
      <c r="BD2126" s="1035"/>
      <c r="BS2126" s="1064"/>
      <c r="BT2126" s="1035"/>
      <c r="CG2126" s="612"/>
      <c r="CI2126" s="1035"/>
      <c r="DB2126" s="1035"/>
      <c r="DC2126" s="1035"/>
      <c r="DG2126" s="1035"/>
      <c r="DH2126" s="1035"/>
      <c r="DI2126" s="1035"/>
      <c r="DJ2126" s="1035"/>
      <c r="DK2126" s="1035"/>
      <c r="DL2126" s="1035"/>
    </row>
    <row r="2127" spans="27:116">
      <c r="AA2127" s="1035"/>
      <c r="AB2127" s="1035"/>
      <c r="AC2127" s="1035"/>
      <c r="AD2127" s="1035"/>
      <c r="AE2127" s="1035"/>
      <c r="AF2127" s="1035"/>
      <c r="AG2127" s="1035"/>
      <c r="AH2127" s="1035"/>
      <c r="AN2127" s="1035"/>
      <c r="AV2127" s="1035"/>
      <c r="BD2127" s="1035"/>
      <c r="BS2127" s="1064"/>
      <c r="BT2127" s="1035"/>
      <c r="CG2127" s="612"/>
      <c r="CI2127" s="1035"/>
      <c r="DB2127" s="1035"/>
      <c r="DC2127" s="1035"/>
      <c r="DG2127" s="1035"/>
      <c r="DH2127" s="1035"/>
      <c r="DI2127" s="1035"/>
      <c r="DJ2127" s="1035"/>
      <c r="DK2127" s="1035"/>
      <c r="DL2127" s="1035"/>
    </row>
    <row r="2128" spans="27:116">
      <c r="AA2128" s="1035"/>
      <c r="AB2128" s="1035"/>
      <c r="AC2128" s="1035"/>
      <c r="AD2128" s="1035"/>
      <c r="AE2128" s="1035"/>
      <c r="AF2128" s="1035"/>
      <c r="AG2128" s="1035"/>
      <c r="AH2128" s="1035"/>
      <c r="AN2128" s="1035"/>
      <c r="AV2128" s="1035"/>
      <c r="BD2128" s="1035"/>
      <c r="BS2128" s="1064"/>
      <c r="BT2128" s="1035"/>
      <c r="CG2128" s="612"/>
      <c r="CI2128" s="1035"/>
      <c r="DB2128" s="1035"/>
      <c r="DC2128" s="1035"/>
      <c r="DG2128" s="1035"/>
      <c r="DH2128" s="1035"/>
      <c r="DI2128" s="1035"/>
      <c r="DJ2128" s="1035"/>
      <c r="DK2128" s="1035"/>
      <c r="DL2128" s="1035"/>
    </row>
    <row r="2129" spans="27:116">
      <c r="AA2129" s="1035"/>
      <c r="AB2129" s="1035"/>
      <c r="AC2129" s="1035"/>
      <c r="AD2129" s="1035"/>
      <c r="AE2129" s="1035"/>
      <c r="AF2129" s="1035"/>
      <c r="AG2129" s="1035"/>
      <c r="AH2129" s="1035"/>
      <c r="AN2129" s="1035"/>
      <c r="AV2129" s="1035"/>
      <c r="BD2129" s="1035"/>
      <c r="BS2129" s="1064"/>
      <c r="BT2129" s="1035"/>
      <c r="CG2129" s="612"/>
      <c r="CI2129" s="1035"/>
      <c r="DB2129" s="1035"/>
      <c r="DC2129" s="1035"/>
      <c r="DG2129" s="1035"/>
      <c r="DH2129" s="1035"/>
      <c r="DI2129" s="1035"/>
      <c r="DJ2129" s="1035"/>
      <c r="DK2129" s="1035"/>
      <c r="DL2129" s="1035"/>
    </row>
    <row r="2130" spans="27:116">
      <c r="AA2130" s="1035"/>
      <c r="AB2130" s="1035"/>
      <c r="AC2130" s="1035"/>
      <c r="AD2130" s="1035"/>
      <c r="AE2130" s="1035"/>
      <c r="AF2130" s="1035"/>
      <c r="AG2130" s="1035"/>
      <c r="AH2130" s="1035"/>
      <c r="AN2130" s="1035"/>
      <c r="AV2130" s="1035"/>
      <c r="BD2130" s="1035"/>
      <c r="BS2130" s="1064"/>
      <c r="BT2130" s="1035"/>
      <c r="CG2130" s="612"/>
      <c r="CI2130" s="1035"/>
      <c r="DB2130" s="1035"/>
      <c r="DC2130" s="1035"/>
      <c r="DG2130" s="1035"/>
      <c r="DH2130" s="1035"/>
      <c r="DI2130" s="1035"/>
      <c r="DJ2130" s="1035"/>
      <c r="DK2130" s="1035"/>
      <c r="DL2130" s="1035"/>
    </row>
    <row r="2131" spans="27:116">
      <c r="AA2131" s="1035"/>
      <c r="AB2131" s="1035"/>
      <c r="AC2131" s="1035"/>
      <c r="AD2131" s="1035"/>
      <c r="AE2131" s="1035"/>
      <c r="AF2131" s="1035"/>
      <c r="AG2131" s="1035"/>
      <c r="AH2131" s="1035"/>
      <c r="AN2131" s="1035"/>
      <c r="AV2131" s="1035"/>
      <c r="BD2131" s="1035"/>
      <c r="BS2131" s="1064"/>
      <c r="BT2131" s="1035"/>
      <c r="CG2131" s="612"/>
      <c r="CI2131" s="1035"/>
      <c r="DB2131" s="1035"/>
      <c r="DC2131" s="1035"/>
      <c r="DG2131" s="1035"/>
      <c r="DH2131" s="1035"/>
      <c r="DI2131" s="1035"/>
      <c r="DJ2131" s="1035"/>
      <c r="DK2131" s="1035"/>
      <c r="DL2131" s="1035"/>
    </row>
    <row r="2132" spans="27:116">
      <c r="AA2132" s="1035"/>
      <c r="AB2132" s="1035"/>
      <c r="AC2132" s="1035"/>
      <c r="AD2132" s="1035"/>
      <c r="AE2132" s="1035"/>
      <c r="AF2132" s="1035"/>
      <c r="AG2132" s="1035"/>
      <c r="AH2132" s="1035"/>
      <c r="AN2132" s="1035"/>
      <c r="AV2132" s="1035"/>
      <c r="BD2132" s="1035"/>
      <c r="BS2132" s="1064"/>
      <c r="BT2132" s="1035"/>
      <c r="CG2132" s="612"/>
      <c r="CI2132" s="1035"/>
      <c r="DB2132" s="1035"/>
      <c r="DC2132" s="1035"/>
      <c r="DG2132" s="1035"/>
      <c r="DH2132" s="1035"/>
      <c r="DI2132" s="1035"/>
      <c r="DJ2132" s="1035"/>
      <c r="DK2132" s="1035"/>
      <c r="DL2132" s="1035"/>
    </row>
    <row r="2133" spans="27:116">
      <c r="AA2133" s="1035"/>
      <c r="AB2133" s="1035"/>
      <c r="AC2133" s="1035"/>
      <c r="AD2133" s="1035"/>
      <c r="AE2133" s="1035"/>
      <c r="AF2133" s="1035"/>
      <c r="AG2133" s="1035"/>
      <c r="AH2133" s="1035"/>
      <c r="AN2133" s="1035"/>
      <c r="AV2133" s="1035"/>
      <c r="BD2133" s="1035"/>
      <c r="BS2133" s="1064"/>
      <c r="BT2133" s="1035"/>
      <c r="CG2133" s="612"/>
      <c r="CI2133" s="1035"/>
      <c r="DB2133" s="1035"/>
      <c r="DC2133" s="1035"/>
      <c r="DG2133" s="1035"/>
      <c r="DH2133" s="1035"/>
      <c r="DI2133" s="1035"/>
      <c r="DJ2133" s="1035"/>
      <c r="DK2133" s="1035"/>
      <c r="DL2133" s="1035"/>
    </row>
    <row r="2134" spans="27:116">
      <c r="AA2134" s="1035"/>
      <c r="AB2134" s="1035"/>
      <c r="AC2134" s="1035"/>
      <c r="AD2134" s="1035"/>
      <c r="AE2134" s="1035"/>
      <c r="AF2134" s="1035"/>
      <c r="AG2134" s="1035"/>
      <c r="AH2134" s="1035"/>
      <c r="AN2134" s="1035"/>
      <c r="AV2134" s="1035"/>
      <c r="BD2134" s="1035"/>
      <c r="BS2134" s="1064"/>
      <c r="BT2134" s="1035"/>
      <c r="CG2134" s="612"/>
      <c r="CI2134" s="1035"/>
      <c r="DB2134" s="1035"/>
      <c r="DC2134" s="1035"/>
      <c r="DG2134" s="1035"/>
      <c r="DH2134" s="1035"/>
      <c r="DI2134" s="1035"/>
      <c r="DJ2134" s="1035"/>
      <c r="DK2134" s="1035"/>
      <c r="DL2134" s="1035"/>
    </row>
    <row r="2135" spans="27:116">
      <c r="AA2135" s="1035"/>
      <c r="AB2135" s="1035"/>
      <c r="AC2135" s="1035"/>
      <c r="AD2135" s="1035"/>
      <c r="AE2135" s="1035"/>
      <c r="AF2135" s="1035"/>
      <c r="AG2135" s="1035"/>
      <c r="AH2135" s="1035"/>
      <c r="AN2135" s="1035"/>
      <c r="AV2135" s="1035"/>
      <c r="BD2135" s="1035"/>
      <c r="BS2135" s="1064"/>
      <c r="BT2135" s="1035"/>
      <c r="CG2135" s="612"/>
      <c r="CI2135" s="1035"/>
      <c r="DB2135" s="1035"/>
      <c r="DC2135" s="1035"/>
      <c r="DG2135" s="1035"/>
      <c r="DH2135" s="1035"/>
      <c r="DI2135" s="1035"/>
      <c r="DJ2135" s="1035"/>
      <c r="DK2135" s="1035"/>
      <c r="DL2135" s="1035"/>
    </row>
    <row r="2136" spans="27:116">
      <c r="AA2136" s="1035"/>
      <c r="AB2136" s="1035"/>
      <c r="AC2136" s="1035"/>
      <c r="AD2136" s="1035"/>
      <c r="AE2136" s="1035"/>
      <c r="AF2136" s="1035"/>
      <c r="AG2136" s="1035"/>
      <c r="AH2136" s="1035"/>
      <c r="AN2136" s="1035"/>
      <c r="AV2136" s="1035"/>
      <c r="BD2136" s="1035"/>
      <c r="BS2136" s="1064"/>
      <c r="BT2136" s="1035"/>
      <c r="CG2136" s="612"/>
      <c r="CI2136" s="1035"/>
      <c r="DB2136" s="1035"/>
      <c r="DC2136" s="1035"/>
      <c r="DG2136" s="1035"/>
      <c r="DH2136" s="1035"/>
      <c r="DI2136" s="1035"/>
      <c r="DJ2136" s="1035"/>
      <c r="DK2136" s="1035"/>
      <c r="DL2136" s="1035"/>
    </row>
    <row r="2137" spans="27:116">
      <c r="AA2137" s="1035"/>
      <c r="AB2137" s="1035"/>
      <c r="AC2137" s="1035"/>
      <c r="AD2137" s="1035"/>
      <c r="AE2137" s="1035"/>
      <c r="AF2137" s="1035"/>
      <c r="AG2137" s="1035"/>
      <c r="AH2137" s="1035"/>
      <c r="AN2137" s="1035"/>
      <c r="AV2137" s="1035"/>
      <c r="BD2137" s="1035"/>
      <c r="BS2137" s="1064"/>
      <c r="BT2137" s="1035"/>
      <c r="CG2137" s="612"/>
      <c r="CI2137" s="1035"/>
      <c r="DB2137" s="1035"/>
      <c r="DC2137" s="1035"/>
      <c r="DG2137" s="1035"/>
      <c r="DH2137" s="1035"/>
      <c r="DI2137" s="1035"/>
      <c r="DJ2137" s="1035"/>
      <c r="DK2137" s="1035"/>
      <c r="DL2137" s="1035"/>
    </row>
    <row r="2138" spans="27:116">
      <c r="AA2138" s="1035"/>
      <c r="AB2138" s="1035"/>
      <c r="AC2138" s="1035"/>
      <c r="AD2138" s="1035"/>
      <c r="AE2138" s="1035"/>
      <c r="AF2138" s="1035"/>
      <c r="AG2138" s="1035"/>
      <c r="AH2138" s="1035"/>
      <c r="AN2138" s="1035"/>
      <c r="AV2138" s="1035"/>
      <c r="BD2138" s="1035"/>
      <c r="BS2138" s="1064"/>
      <c r="BT2138" s="1035"/>
      <c r="CG2138" s="612"/>
      <c r="CI2138" s="1035"/>
      <c r="DB2138" s="1035"/>
      <c r="DC2138" s="1035"/>
      <c r="DG2138" s="1035"/>
      <c r="DH2138" s="1035"/>
      <c r="DI2138" s="1035"/>
      <c r="DJ2138" s="1035"/>
      <c r="DK2138" s="1035"/>
      <c r="DL2138" s="1035"/>
    </row>
    <row r="2139" spans="27:116">
      <c r="AA2139" s="1035"/>
      <c r="AB2139" s="1035"/>
      <c r="AC2139" s="1035"/>
      <c r="AD2139" s="1035"/>
      <c r="AE2139" s="1035"/>
      <c r="AF2139" s="1035"/>
      <c r="AG2139" s="1035"/>
      <c r="AH2139" s="1035"/>
      <c r="AN2139" s="1035"/>
      <c r="AV2139" s="1035"/>
      <c r="BD2139" s="1035"/>
      <c r="BS2139" s="1064"/>
      <c r="BT2139" s="1035"/>
      <c r="CG2139" s="612"/>
      <c r="CI2139" s="1035"/>
      <c r="DB2139" s="1035"/>
      <c r="DC2139" s="1035"/>
      <c r="DG2139" s="1035"/>
      <c r="DH2139" s="1035"/>
      <c r="DI2139" s="1035"/>
      <c r="DJ2139" s="1035"/>
      <c r="DK2139" s="1035"/>
      <c r="DL2139" s="1035"/>
    </row>
    <row r="2140" spans="27:116">
      <c r="AA2140" s="1035"/>
      <c r="AB2140" s="1035"/>
      <c r="AC2140" s="1035"/>
      <c r="AD2140" s="1035"/>
      <c r="AE2140" s="1035"/>
      <c r="AF2140" s="1035"/>
      <c r="AG2140" s="1035"/>
      <c r="AH2140" s="1035"/>
      <c r="AN2140" s="1035"/>
      <c r="AV2140" s="1035"/>
      <c r="BD2140" s="1035"/>
      <c r="BS2140" s="1064"/>
      <c r="BT2140" s="1035"/>
      <c r="CG2140" s="612"/>
      <c r="CI2140" s="1035"/>
      <c r="DB2140" s="1035"/>
      <c r="DC2140" s="1035"/>
      <c r="DG2140" s="1035"/>
      <c r="DH2140" s="1035"/>
      <c r="DI2140" s="1035"/>
      <c r="DJ2140" s="1035"/>
      <c r="DK2140" s="1035"/>
      <c r="DL2140" s="1035"/>
    </row>
    <row r="2141" spans="27:116">
      <c r="AA2141" s="1035"/>
      <c r="AB2141" s="1035"/>
      <c r="AC2141" s="1035"/>
      <c r="AD2141" s="1035"/>
      <c r="AE2141" s="1035"/>
      <c r="AF2141" s="1035"/>
      <c r="AG2141" s="1035"/>
      <c r="AH2141" s="1035"/>
      <c r="AN2141" s="1035"/>
      <c r="AV2141" s="1035"/>
      <c r="BD2141" s="1035"/>
      <c r="BS2141" s="1064"/>
      <c r="BT2141" s="1035"/>
      <c r="CG2141" s="612"/>
      <c r="CI2141" s="1035"/>
      <c r="DB2141" s="1035"/>
      <c r="DC2141" s="1035"/>
      <c r="DG2141" s="1035"/>
      <c r="DH2141" s="1035"/>
      <c r="DI2141" s="1035"/>
      <c r="DJ2141" s="1035"/>
      <c r="DK2141" s="1035"/>
      <c r="DL2141" s="1035"/>
    </row>
    <row r="2142" spans="27:116">
      <c r="AA2142" s="1035"/>
      <c r="AB2142" s="1035"/>
      <c r="AC2142" s="1035"/>
      <c r="AD2142" s="1035"/>
      <c r="AE2142" s="1035"/>
      <c r="AF2142" s="1035"/>
      <c r="AG2142" s="1035"/>
      <c r="AH2142" s="1035"/>
      <c r="AN2142" s="1035"/>
      <c r="AV2142" s="1035"/>
      <c r="BD2142" s="1035"/>
      <c r="BS2142" s="1064"/>
      <c r="BT2142" s="1035"/>
      <c r="CG2142" s="612"/>
      <c r="CI2142" s="1035"/>
      <c r="DB2142" s="1035"/>
      <c r="DC2142" s="1035"/>
      <c r="DG2142" s="1035"/>
      <c r="DH2142" s="1035"/>
      <c r="DI2142" s="1035"/>
      <c r="DJ2142" s="1035"/>
      <c r="DK2142" s="1035"/>
      <c r="DL2142" s="1035"/>
    </row>
    <row r="2143" spans="27:116">
      <c r="AA2143" s="1035"/>
      <c r="AB2143" s="1035"/>
      <c r="AC2143" s="1035"/>
      <c r="AD2143" s="1035"/>
      <c r="AE2143" s="1035"/>
      <c r="AF2143" s="1035"/>
      <c r="AG2143" s="1035"/>
      <c r="AH2143" s="1035"/>
      <c r="AN2143" s="1035"/>
      <c r="AV2143" s="1035"/>
      <c r="BD2143" s="1035"/>
      <c r="BS2143" s="1064"/>
      <c r="BT2143" s="1035"/>
      <c r="CG2143" s="612"/>
      <c r="CI2143" s="1035"/>
      <c r="DB2143" s="1035"/>
      <c r="DC2143" s="1035"/>
      <c r="DG2143" s="1035"/>
      <c r="DH2143" s="1035"/>
      <c r="DI2143" s="1035"/>
      <c r="DJ2143" s="1035"/>
      <c r="DK2143" s="1035"/>
      <c r="DL2143" s="1035"/>
    </row>
    <row r="2144" spans="27:116">
      <c r="AA2144" s="1035"/>
      <c r="AB2144" s="1035"/>
      <c r="AC2144" s="1035"/>
      <c r="AD2144" s="1035"/>
      <c r="AE2144" s="1035"/>
      <c r="AF2144" s="1035"/>
      <c r="AG2144" s="1035"/>
      <c r="AH2144" s="1035"/>
      <c r="AN2144" s="1035"/>
      <c r="AV2144" s="1035"/>
      <c r="BD2144" s="1035"/>
      <c r="BS2144" s="1064"/>
      <c r="BT2144" s="1035"/>
      <c r="CG2144" s="612"/>
      <c r="CI2144" s="1035"/>
      <c r="DB2144" s="1035"/>
      <c r="DC2144" s="1035"/>
      <c r="DG2144" s="1035"/>
      <c r="DH2144" s="1035"/>
      <c r="DI2144" s="1035"/>
      <c r="DJ2144" s="1035"/>
      <c r="DK2144" s="1035"/>
      <c r="DL2144" s="1035"/>
    </row>
    <row r="2145" spans="27:116">
      <c r="AA2145" s="1035"/>
      <c r="AB2145" s="1035"/>
      <c r="AC2145" s="1035"/>
      <c r="AD2145" s="1035"/>
      <c r="AE2145" s="1035"/>
      <c r="AF2145" s="1035"/>
      <c r="AG2145" s="1035"/>
      <c r="AH2145" s="1035"/>
      <c r="AN2145" s="1035"/>
      <c r="AV2145" s="1035"/>
      <c r="BD2145" s="1035"/>
      <c r="BS2145" s="1064"/>
      <c r="BT2145" s="1035"/>
      <c r="CG2145" s="612"/>
      <c r="CI2145" s="1035"/>
      <c r="DB2145" s="1035"/>
      <c r="DC2145" s="1035"/>
      <c r="DG2145" s="1035"/>
      <c r="DH2145" s="1035"/>
      <c r="DI2145" s="1035"/>
      <c r="DJ2145" s="1035"/>
      <c r="DK2145" s="1035"/>
      <c r="DL2145" s="1035"/>
    </row>
    <row r="2146" spans="27:116">
      <c r="AA2146" s="1035"/>
      <c r="AB2146" s="1035"/>
      <c r="AC2146" s="1035"/>
      <c r="AD2146" s="1035"/>
      <c r="AE2146" s="1035"/>
      <c r="AF2146" s="1035"/>
      <c r="AG2146" s="1035"/>
      <c r="AH2146" s="1035"/>
      <c r="AN2146" s="1035"/>
      <c r="AV2146" s="1035"/>
      <c r="BD2146" s="1035"/>
      <c r="BS2146" s="1064"/>
      <c r="BT2146" s="1035"/>
      <c r="CG2146" s="612"/>
      <c r="CI2146" s="1035"/>
      <c r="DB2146" s="1035"/>
      <c r="DC2146" s="1035"/>
      <c r="DG2146" s="1035"/>
      <c r="DH2146" s="1035"/>
      <c r="DI2146" s="1035"/>
      <c r="DJ2146" s="1035"/>
      <c r="DK2146" s="1035"/>
      <c r="DL2146" s="1035"/>
    </row>
    <row r="2147" spans="27:116">
      <c r="AA2147" s="1035"/>
      <c r="AB2147" s="1035"/>
      <c r="AC2147" s="1035"/>
      <c r="AD2147" s="1035"/>
      <c r="AE2147" s="1035"/>
      <c r="AF2147" s="1035"/>
      <c r="AG2147" s="1035"/>
      <c r="AH2147" s="1035"/>
      <c r="AN2147" s="1035"/>
      <c r="AV2147" s="1035"/>
      <c r="BD2147" s="1035"/>
      <c r="BS2147" s="1064"/>
      <c r="BT2147" s="1035"/>
      <c r="CG2147" s="612"/>
      <c r="CI2147" s="1035"/>
      <c r="DB2147" s="1035"/>
      <c r="DC2147" s="1035"/>
      <c r="DG2147" s="1035"/>
      <c r="DH2147" s="1035"/>
      <c r="DI2147" s="1035"/>
      <c r="DJ2147" s="1035"/>
      <c r="DK2147" s="1035"/>
      <c r="DL2147" s="1035"/>
    </row>
    <row r="2148" spans="27:116">
      <c r="AA2148" s="1035"/>
      <c r="AB2148" s="1035"/>
      <c r="AC2148" s="1035"/>
      <c r="AD2148" s="1035"/>
      <c r="AE2148" s="1035"/>
      <c r="AF2148" s="1035"/>
      <c r="AG2148" s="1035"/>
      <c r="AH2148" s="1035"/>
      <c r="AN2148" s="1035"/>
      <c r="AV2148" s="1035"/>
      <c r="BD2148" s="1035"/>
      <c r="BS2148" s="1064"/>
      <c r="BT2148" s="1035"/>
      <c r="CG2148" s="612"/>
      <c r="CI2148" s="1035"/>
      <c r="DB2148" s="1035"/>
      <c r="DC2148" s="1035"/>
      <c r="DG2148" s="1035"/>
      <c r="DH2148" s="1035"/>
      <c r="DI2148" s="1035"/>
      <c r="DJ2148" s="1035"/>
      <c r="DK2148" s="1035"/>
      <c r="DL2148" s="1035"/>
    </row>
    <row r="2149" spans="27:116">
      <c r="AA2149" s="1035"/>
      <c r="AB2149" s="1035"/>
      <c r="AC2149" s="1035"/>
      <c r="AD2149" s="1035"/>
      <c r="AE2149" s="1035"/>
      <c r="AF2149" s="1035"/>
      <c r="AG2149" s="1035"/>
      <c r="AH2149" s="1035"/>
      <c r="AN2149" s="1035"/>
      <c r="AV2149" s="1035"/>
      <c r="BD2149" s="1035"/>
      <c r="BS2149" s="1064"/>
      <c r="BT2149" s="1035"/>
      <c r="CG2149" s="612"/>
      <c r="CI2149" s="1035"/>
      <c r="DB2149" s="1035"/>
      <c r="DC2149" s="1035"/>
      <c r="DG2149" s="1035"/>
      <c r="DH2149" s="1035"/>
      <c r="DI2149" s="1035"/>
      <c r="DJ2149" s="1035"/>
      <c r="DK2149" s="1035"/>
      <c r="DL2149" s="1035"/>
    </row>
    <row r="2150" spans="27:116">
      <c r="AA2150" s="1035"/>
      <c r="AB2150" s="1035"/>
      <c r="AC2150" s="1035"/>
      <c r="AD2150" s="1035"/>
      <c r="AE2150" s="1035"/>
      <c r="AF2150" s="1035"/>
      <c r="AG2150" s="1035"/>
      <c r="AH2150" s="1035"/>
      <c r="AN2150" s="1035"/>
      <c r="AV2150" s="1035"/>
      <c r="BD2150" s="1035"/>
      <c r="BS2150" s="1064"/>
      <c r="BT2150" s="1035"/>
      <c r="CG2150" s="612"/>
      <c r="CI2150" s="1035"/>
      <c r="DB2150" s="1035"/>
      <c r="DC2150" s="1035"/>
      <c r="DG2150" s="1035"/>
      <c r="DH2150" s="1035"/>
      <c r="DI2150" s="1035"/>
      <c r="DJ2150" s="1035"/>
      <c r="DK2150" s="1035"/>
      <c r="DL2150" s="1035"/>
    </row>
    <row r="2151" spans="27:116">
      <c r="AA2151" s="1035"/>
      <c r="AB2151" s="1035"/>
      <c r="AC2151" s="1035"/>
      <c r="AD2151" s="1035"/>
      <c r="AE2151" s="1035"/>
      <c r="AF2151" s="1035"/>
      <c r="AG2151" s="1035"/>
      <c r="AH2151" s="1035"/>
      <c r="AN2151" s="1035"/>
      <c r="AV2151" s="1035"/>
      <c r="BD2151" s="1035"/>
      <c r="BS2151" s="1064"/>
      <c r="BT2151" s="1035"/>
      <c r="CG2151" s="612"/>
      <c r="CI2151" s="1035"/>
      <c r="DB2151" s="1035"/>
      <c r="DC2151" s="1035"/>
      <c r="DG2151" s="1035"/>
      <c r="DH2151" s="1035"/>
      <c r="DI2151" s="1035"/>
      <c r="DJ2151" s="1035"/>
      <c r="DK2151" s="1035"/>
      <c r="DL2151" s="1035"/>
    </row>
    <row r="2152" spans="27:116">
      <c r="AA2152" s="1035"/>
      <c r="AB2152" s="1035"/>
      <c r="AC2152" s="1035"/>
      <c r="AD2152" s="1035"/>
      <c r="AE2152" s="1035"/>
      <c r="AF2152" s="1035"/>
      <c r="AG2152" s="1035"/>
      <c r="AH2152" s="1035"/>
      <c r="AN2152" s="1035"/>
      <c r="AV2152" s="1035"/>
      <c r="BD2152" s="1035"/>
      <c r="BS2152" s="1064"/>
      <c r="BT2152" s="1035"/>
      <c r="CG2152" s="612"/>
      <c r="CI2152" s="1035"/>
      <c r="DB2152" s="1035"/>
      <c r="DC2152" s="1035"/>
      <c r="DG2152" s="1035"/>
      <c r="DH2152" s="1035"/>
      <c r="DI2152" s="1035"/>
      <c r="DJ2152" s="1035"/>
      <c r="DK2152" s="1035"/>
      <c r="DL2152" s="1035"/>
    </row>
    <row r="2153" spans="27:116">
      <c r="AA2153" s="1035"/>
      <c r="AB2153" s="1035"/>
      <c r="AC2153" s="1035"/>
      <c r="AD2153" s="1035"/>
      <c r="AE2153" s="1035"/>
      <c r="AF2153" s="1035"/>
      <c r="AG2153" s="1035"/>
      <c r="AH2153" s="1035"/>
      <c r="AN2153" s="1035"/>
      <c r="AV2153" s="1035"/>
      <c r="BD2153" s="1035"/>
      <c r="BS2153" s="1064"/>
      <c r="BT2153" s="1035"/>
      <c r="CG2153" s="612"/>
      <c r="CI2153" s="1035"/>
      <c r="DB2153" s="1035"/>
      <c r="DC2153" s="1035"/>
      <c r="DG2153" s="1035"/>
      <c r="DH2153" s="1035"/>
      <c r="DI2153" s="1035"/>
      <c r="DJ2153" s="1035"/>
      <c r="DK2153" s="1035"/>
      <c r="DL2153" s="1035"/>
    </row>
    <row r="2154" spans="27:116">
      <c r="AA2154" s="1035"/>
      <c r="AB2154" s="1035"/>
      <c r="AC2154" s="1035"/>
      <c r="AD2154" s="1035"/>
      <c r="AE2154" s="1035"/>
      <c r="AF2154" s="1035"/>
      <c r="AG2154" s="1035"/>
      <c r="AH2154" s="1035"/>
      <c r="AN2154" s="1035"/>
      <c r="AV2154" s="1035"/>
      <c r="BD2154" s="1035"/>
      <c r="BS2154" s="1064"/>
      <c r="BT2154" s="1035"/>
      <c r="CG2154" s="612"/>
      <c r="CI2154" s="1035"/>
      <c r="DB2154" s="1035"/>
      <c r="DC2154" s="1035"/>
      <c r="DG2154" s="1035"/>
      <c r="DH2154" s="1035"/>
      <c r="DI2154" s="1035"/>
      <c r="DJ2154" s="1035"/>
      <c r="DK2154" s="1035"/>
      <c r="DL2154" s="1035"/>
    </row>
    <row r="2155" spans="27:116">
      <c r="AA2155" s="1035"/>
      <c r="AB2155" s="1035"/>
      <c r="AC2155" s="1035"/>
      <c r="AD2155" s="1035"/>
      <c r="AE2155" s="1035"/>
      <c r="AF2155" s="1035"/>
      <c r="AG2155" s="1035"/>
      <c r="AH2155" s="1035"/>
      <c r="AN2155" s="1035"/>
      <c r="AV2155" s="1035"/>
      <c r="BD2155" s="1035"/>
      <c r="BS2155" s="1064"/>
      <c r="BT2155" s="1035"/>
      <c r="CG2155" s="612"/>
      <c r="CI2155" s="1035"/>
      <c r="DB2155" s="1035"/>
      <c r="DC2155" s="1035"/>
      <c r="DG2155" s="1035"/>
      <c r="DH2155" s="1035"/>
      <c r="DI2155" s="1035"/>
      <c r="DJ2155" s="1035"/>
      <c r="DK2155" s="1035"/>
      <c r="DL2155" s="1035"/>
    </row>
    <row r="2156" spans="27:116">
      <c r="AA2156" s="1035"/>
      <c r="AB2156" s="1035"/>
      <c r="AC2156" s="1035"/>
      <c r="AD2156" s="1035"/>
      <c r="AE2156" s="1035"/>
      <c r="AF2156" s="1035"/>
      <c r="AG2156" s="1035"/>
      <c r="AH2156" s="1035"/>
      <c r="AN2156" s="1035"/>
      <c r="AV2156" s="1035"/>
      <c r="BD2156" s="1035"/>
      <c r="BS2156" s="1064"/>
      <c r="BT2156" s="1035"/>
      <c r="CG2156" s="612"/>
      <c r="CI2156" s="1035"/>
      <c r="DB2156" s="1035"/>
      <c r="DC2156" s="1035"/>
      <c r="DG2156" s="1035"/>
      <c r="DH2156" s="1035"/>
      <c r="DI2156" s="1035"/>
      <c r="DJ2156" s="1035"/>
      <c r="DK2156" s="1035"/>
      <c r="DL2156" s="1035"/>
    </row>
    <row r="2157" spans="27:116">
      <c r="AA2157" s="1035"/>
      <c r="AB2157" s="1035"/>
      <c r="AC2157" s="1035"/>
      <c r="AD2157" s="1035"/>
      <c r="AE2157" s="1035"/>
      <c r="AF2157" s="1035"/>
      <c r="AG2157" s="1035"/>
      <c r="AH2157" s="1035"/>
      <c r="AN2157" s="1035"/>
      <c r="AV2157" s="1035"/>
      <c r="BD2157" s="1035"/>
      <c r="BS2157" s="1064"/>
      <c r="BT2157" s="1035"/>
      <c r="CG2157" s="612"/>
      <c r="CI2157" s="1035"/>
      <c r="DB2157" s="1035"/>
      <c r="DC2157" s="1035"/>
      <c r="DG2157" s="1035"/>
      <c r="DH2157" s="1035"/>
      <c r="DI2157" s="1035"/>
      <c r="DJ2157" s="1035"/>
      <c r="DK2157" s="1035"/>
      <c r="DL2157" s="1035"/>
    </row>
    <row r="2158" spans="27:116">
      <c r="AA2158" s="1035"/>
      <c r="AB2158" s="1035"/>
      <c r="AC2158" s="1035"/>
      <c r="AD2158" s="1035"/>
      <c r="AE2158" s="1035"/>
      <c r="AF2158" s="1035"/>
      <c r="AG2158" s="1035"/>
      <c r="AH2158" s="1035"/>
      <c r="AN2158" s="1035"/>
      <c r="AV2158" s="1035"/>
      <c r="BD2158" s="1035"/>
      <c r="BS2158" s="1064"/>
      <c r="BT2158" s="1035"/>
      <c r="CG2158" s="612"/>
      <c r="CI2158" s="1035"/>
      <c r="DB2158" s="1035"/>
      <c r="DC2158" s="1035"/>
      <c r="DG2158" s="1035"/>
      <c r="DH2158" s="1035"/>
      <c r="DI2158" s="1035"/>
      <c r="DJ2158" s="1035"/>
      <c r="DK2158" s="1035"/>
      <c r="DL2158" s="1035"/>
    </row>
    <row r="2159" spans="27:116">
      <c r="AA2159" s="1035"/>
      <c r="AB2159" s="1035"/>
      <c r="AC2159" s="1035"/>
      <c r="AD2159" s="1035"/>
      <c r="AE2159" s="1035"/>
      <c r="AF2159" s="1035"/>
      <c r="AG2159" s="1035"/>
      <c r="AH2159" s="1035"/>
      <c r="AN2159" s="1035"/>
      <c r="AV2159" s="1035"/>
      <c r="BD2159" s="1035"/>
      <c r="BS2159" s="1064"/>
      <c r="BT2159" s="1035"/>
      <c r="CG2159" s="612"/>
      <c r="CI2159" s="1035"/>
      <c r="DB2159" s="1035"/>
      <c r="DC2159" s="1035"/>
      <c r="DG2159" s="1035"/>
      <c r="DH2159" s="1035"/>
      <c r="DI2159" s="1035"/>
      <c r="DJ2159" s="1035"/>
      <c r="DK2159" s="1035"/>
      <c r="DL2159" s="1035"/>
    </row>
    <row r="2160" spans="27:116">
      <c r="AA2160" s="1035"/>
      <c r="AB2160" s="1035"/>
      <c r="AC2160" s="1035"/>
      <c r="AD2160" s="1035"/>
      <c r="AE2160" s="1035"/>
      <c r="AF2160" s="1035"/>
      <c r="AG2160" s="1035"/>
      <c r="AH2160" s="1035"/>
      <c r="AN2160" s="1035"/>
      <c r="AV2160" s="1035"/>
      <c r="BD2160" s="1035"/>
      <c r="BS2160" s="1064"/>
      <c r="BT2160" s="1035"/>
      <c r="CG2160" s="612"/>
      <c r="CI2160" s="1035"/>
      <c r="DB2160" s="1035"/>
      <c r="DC2160" s="1035"/>
      <c r="DG2160" s="1035"/>
      <c r="DH2160" s="1035"/>
      <c r="DI2160" s="1035"/>
      <c r="DJ2160" s="1035"/>
      <c r="DK2160" s="1035"/>
      <c r="DL2160" s="1035"/>
    </row>
    <row r="2161" spans="27:116">
      <c r="AA2161" s="1035"/>
      <c r="AB2161" s="1035"/>
      <c r="AC2161" s="1035"/>
      <c r="AD2161" s="1035"/>
      <c r="AE2161" s="1035"/>
      <c r="AF2161" s="1035"/>
      <c r="AG2161" s="1035"/>
      <c r="AH2161" s="1035"/>
      <c r="AN2161" s="1035"/>
      <c r="AV2161" s="1035"/>
      <c r="BD2161" s="1035"/>
      <c r="BS2161" s="1064"/>
      <c r="BT2161" s="1035"/>
      <c r="CG2161" s="612"/>
      <c r="CI2161" s="1035"/>
      <c r="DB2161" s="1035"/>
      <c r="DC2161" s="1035"/>
      <c r="DG2161" s="1035"/>
      <c r="DH2161" s="1035"/>
      <c r="DI2161" s="1035"/>
      <c r="DJ2161" s="1035"/>
      <c r="DK2161" s="1035"/>
      <c r="DL2161" s="1035"/>
    </row>
    <row r="2162" spans="27:116">
      <c r="AA2162" s="1035"/>
      <c r="AB2162" s="1035"/>
      <c r="AC2162" s="1035"/>
      <c r="AD2162" s="1035"/>
      <c r="AE2162" s="1035"/>
      <c r="AF2162" s="1035"/>
      <c r="AG2162" s="1035"/>
      <c r="AH2162" s="1035"/>
      <c r="AN2162" s="1035"/>
      <c r="AV2162" s="1035"/>
      <c r="BD2162" s="1035"/>
      <c r="BS2162" s="1064"/>
      <c r="BT2162" s="1035"/>
      <c r="CG2162" s="612"/>
      <c r="CI2162" s="1035"/>
      <c r="DB2162" s="1035"/>
      <c r="DC2162" s="1035"/>
      <c r="DG2162" s="1035"/>
      <c r="DH2162" s="1035"/>
      <c r="DI2162" s="1035"/>
      <c r="DJ2162" s="1035"/>
      <c r="DK2162" s="1035"/>
      <c r="DL2162" s="1035"/>
    </row>
    <row r="2163" spans="27:116">
      <c r="AA2163" s="1035"/>
      <c r="AB2163" s="1035"/>
      <c r="AC2163" s="1035"/>
      <c r="AD2163" s="1035"/>
      <c r="AE2163" s="1035"/>
      <c r="AF2163" s="1035"/>
      <c r="AG2163" s="1035"/>
      <c r="AH2163" s="1035"/>
      <c r="AN2163" s="1035"/>
      <c r="AV2163" s="1035"/>
      <c r="BD2163" s="1035"/>
      <c r="BS2163" s="1064"/>
      <c r="BT2163" s="1035"/>
      <c r="CG2163" s="612"/>
      <c r="CI2163" s="1035"/>
      <c r="DB2163" s="1035"/>
      <c r="DC2163" s="1035"/>
      <c r="DG2163" s="1035"/>
      <c r="DH2163" s="1035"/>
      <c r="DI2163" s="1035"/>
      <c r="DJ2163" s="1035"/>
      <c r="DK2163" s="1035"/>
      <c r="DL2163" s="1035"/>
    </row>
    <row r="2164" spans="27:116">
      <c r="AA2164" s="1035"/>
      <c r="AB2164" s="1035"/>
      <c r="AC2164" s="1035"/>
      <c r="AD2164" s="1035"/>
      <c r="AE2164" s="1035"/>
      <c r="AF2164" s="1035"/>
      <c r="AG2164" s="1035"/>
      <c r="AH2164" s="1035"/>
      <c r="AN2164" s="1035"/>
      <c r="AV2164" s="1035"/>
      <c r="BD2164" s="1035"/>
      <c r="BS2164" s="1064"/>
      <c r="BT2164" s="1035"/>
      <c r="CG2164" s="612"/>
      <c r="CI2164" s="1035"/>
      <c r="DB2164" s="1035"/>
      <c r="DC2164" s="1035"/>
      <c r="DG2164" s="1035"/>
      <c r="DH2164" s="1035"/>
      <c r="DI2164" s="1035"/>
      <c r="DJ2164" s="1035"/>
      <c r="DK2164" s="1035"/>
      <c r="DL2164" s="1035"/>
    </row>
    <row r="2165" spans="27:116">
      <c r="AA2165" s="1035"/>
      <c r="AB2165" s="1035"/>
      <c r="AC2165" s="1035"/>
      <c r="AD2165" s="1035"/>
      <c r="AE2165" s="1035"/>
      <c r="AF2165" s="1035"/>
      <c r="AG2165" s="1035"/>
      <c r="AH2165" s="1035"/>
      <c r="AN2165" s="1035"/>
      <c r="AV2165" s="1035"/>
      <c r="BD2165" s="1035"/>
      <c r="BS2165" s="1064"/>
      <c r="BT2165" s="1035"/>
      <c r="CG2165" s="612"/>
      <c r="CI2165" s="1035"/>
      <c r="DB2165" s="1035"/>
      <c r="DC2165" s="1035"/>
      <c r="DG2165" s="1035"/>
      <c r="DH2165" s="1035"/>
      <c r="DI2165" s="1035"/>
      <c r="DJ2165" s="1035"/>
      <c r="DK2165" s="1035"/>
      <c r="DL2165" s="1035"/>
    </row>
    <row r="2166" spans="27:116">
      <c r="AA2166" s="1035"/>
      <c r="AB2166" s="1035"/>
      <c r="AC2166" s="1035"/>
      <c r="AD2166" s="1035"/>
      <c r="AE2166" s="1035"/>
      <c r="AF2166" s="1035"/>
      <c r="AG2166" s="1035"/>
      <c r="AH2166" s="1035"/>
      <c r="AN2166" s="1035"/>
      <c r="AV2166" s="1035"/>
      <c r="BD2166" s="1035"/>
      <c r="BS2166" s="1064"/>
      <c r="BT2166" s="1035"/>
      <c r="CG2166" s="612"/>
      <c r="CI2166" s="1035"/>
      <c r="DB2166" s="1035"/>
      <c r="DC2166" s="1035"/>
      <c r="DG2166" s="1035"/>
      <c r="DH2166" s="1035"/>
      <c r="DI2166" s="1035"/>
      <c r="DJ2166" s="1035"/>
      <c r="DK2166" s="1035"/>
      <c r="DL2166" s="1035"/>
    </row>
    <row r="2167" spans="27:116">
      <c r="AA2167" s="1035"/>
      <c r="AB2167" s="1035"/>
      <c r="AC2167" s="1035"/>
      <c r="AD2167" s="1035"/>
      <c r="AE2167" s="1035"/>
      <c r="AF2167" s="1035"/>
      <c r="AG2167" s="1035"/>
      <c r="AH2167" s="1035"/>
      <c r="AN2167" s="1035"/>
      <c r="AV2167" s="1035"/>
      <c r="BD2167" s="1035"/>
      <c r="BS2167" s="1064"/>
      <c r="BT2167" s="1035"/>
      <c r="CG2167" s="612"/>
      <c r="CI2167" s="1035"/>
      <c r="DB2167" s="1035"/>
      <c r="DC2167" s="1035"/>
      <c r="DG2167" s="1035"/>
      <c r="DH2167" s="1035"/>
      <c r="DI2167" s="1035"/>
      <c r="DJ2167" s="1035"/>
      <c r="DK2167" s="1035"/>
      <c r="DL2167" s="1035"/>
    </row>
    <row r="2168" spans="27:116">
      <c r="AA2168" s="1035"/>
      <c r="AB2168" s="1035"/>
      <c r="AC2168" s="1035"/>
      <c r="AD2168" s="1035"/>
      <c r="AE2168" s="1035"/>
      <c r="AF2168" s="1035"/>
      <c r="AG2168" s="1035"/>
      <c r="AH2168" s="1035"/>
      <c r="AN2168" s="1035"/>
      <c r="AV2168" s="1035"/>
      <c r="BD2168" s="1035"/>
      <c r="BS2168" s="1064"/>
      <c r="BT2168" s="1035"/>
      <c r="CG2168" s="612"/>
      <c r="CI2168" s="1035"/>
      <c r="DB2168" s="1035"/>
      <c r="DC2168" s="1035"/>
      <c r="DG2168" s="1035"/>
      <c r="DH2168" s="1035"/>
      <c r="DI2168" s="1035"/>
      <c r="DJ2168" s="1035"/>
      <c r="DK2168" s="1035"/>
      <c r="DL2168" s="1035"/>
    </row>
    <row r="2169" spans="27:116">
      <c r="AA2169" s="1035"/>
      <c r="AB2169" s="1035"/>
      <c r="AC2169" s="1035"/>
      <c r="AD2169" s="1035"/>
      <c r="AE2169" s="1035"/>
      <c r="AF2169" s="1035"/>
      <c r="AG2169" s="1035"/>
      <c r="AH2169" s="1035"/>
      <c r="AN2169" s="1035"/>
      <c r="AV2169" s="1035"/>
      <c r="BD2169" s="1035"/>
      <c r="BS2169" s="1064"/>
      <c r="BT2169" s="1035"/>
      <c r="CG2169" s="612"/>
      <c r="CI2169" s="1035"/>
      <c r="DB2169" s="1035"/>
      <c r="DC2169" s="1035"/>
      <c r="DG2169" s="1035"/>
      <c r="DH2169" s="1035"/>
      <c r="DI2169" s="1035"/>
      <c r="DJ2169" s="1035"/>
      <c r="DK2169" s="1035"/>
      <c r="DL2169" s="1035"/>
    </row>
    <row r="2170" spans="27:116">
      <c r="AA2170" s="1035"/>
      <c r="AB2170" s="1035"/>
      <c r="AC2170" s="1035"/>
      <c r="AD2170" s="1035"/>
      <c r="AE2170" s="1035"/>
      <c r="AF2170" s="1035"/>
      <c r="AG2170" s="1035"/>
      <c r="AH2170" s="1035"/>
      <c r="AN2170" s="1035"/>
      <c r="AV2170" s="1035"/>
      <c r="BD2170" s="1035"/>
      <c r="BS2170" s="1064"/>
      <c r="BT2170" s="1035"/>
      <c r="CG2170" s="612"/>
      <c r="CI2170" s="1035"/>
      <c r="DB2170" s="1035"/>
      <c r="DC2170" s="1035"/>
      <c r="DG2170" s="1035"/>
      <c r="DH2170" s="1035"/>
      <c r="DI2170" s="1035"/>
      <c r="DJ2170" s="1035"/>
      <c r="DK2170" s="1035"/>
      <c r="DL2170" s="1035"/>
    </row>
    <row r="2171" spans="27:116">
      <c r="AA2171" s="1035"/>
      <c r="AB2171" s="1035"/>
      <c r="AC2171" s="1035"/>
      <c r="AD2171" s="1035"/>
      <c r="AE2171" s="1035"/>
      <c r="AF2171" s="1035"/>
      <c r="AG2171" s="1035"/>
      <c r="AH2171" s="1035"/>
      <c r="AN2171" s="1035"/>
      <c r="AV2171" s="1035"/>
      <c r="BD2171" s="1035"/>
      <c r="BS2171" s="1064"/>
      <c r="BT2171" s="1035"/>
      <c r="CG2171" s="612"/>
      <c r="CI2171" s="1035"/>
      <c r="DB2171" s="1035"/>
      <c r="DC2171" s="1035"/>
      <c r="DG2171" s="1035"/>
      <c r="DH2171" s="1035"/>
      <c r="DI2171" s="1035"/>
      <c r="DJ2171" s="1035"/>
      <c r="DK2171" s="1035"/>
      <c r="DL2171" s="1035"/>
    </row>
    <row r="2172" spans="27:116">
      <c r="AA2172" s="1035"/>
      <c r="AB2172" s="1035"/>
      <c r="AC2172" s="1035"/>
      <c r="AD2172" s="1035"/>
      <c r="AE2172" s="1035"/>
      <c r="AF2172" s="1035"/>
      <c r="AG2172" s="1035"/>
      <c r="AH2172" s="1035"/>
      <c r="AN2172" s="1035"/>
      <c r="AV2172" s="1035"/>
      <c r="BD2172" s="1035"/>
      <c r="BS2172" s="1064"/>
      <c r="BT2172" s="1035"/>
      <c r="CG2172" s="612"/>
      <c r="CI2172" s="1035"/>
      <c r="DB2172" s="1035"/>
      <c r="DC2172" s="1035"/>
      <c r="DG2172" s="1035"/>
      <c r="DH2172" s="1035"/>
      <c r="DI2172" s="1035"/>
      <c r="DJ2172" s="1035"/>
      <c r="DK2172" s="1035"/>
      <c r="DL2172" s="1035"/>
    </row>
    <row r="2173" spans="27:116">
      <c r="AA2173" s="1035"/>
      <c r="AB2173" s="1035"/>
      <c r="AC2173" s="1035"/>
      <c r="AD2173" s="1035"/>
      <c r="AE2173" s="1035"/>
      <c r="AF2173" s="1035"/>
      <c r="AG2173" s="1035"/>
      <c r="AH2173" s="1035"/>
      <c r="AN2173" s="1035"/>
      <c r="AV2173" s="1035"/>
      <c r="BD2173" s="1035"/>
      <c r="BS2173" s="1064"/>
      <c r="BT2173" s="1035"/>
      <c r="CG2173" s="612"/>
      <c r="CI2173" s="1035"/>
      <c r="DB2173" s="1035"/>
      <c r="DC2173" s="1035"/>
      <c r="DG2173" s="1035"/>
      <c r="DH2173" s="1035"/>
      <c r="DI2173" s="1035"/>
      <c r="DJ2173" s="1035"/>
      <c r="DK2173" s="1035"/>
      <c r="DL2173" s="1035"/>
    </row>
    <row r="2174" spans="27:116">
      <c r="AA2174" s="1035"/>
      <c r="AB2174" s="1035"/>
      <c r="AC2174" s="1035"/>
      <c r="AD2174" s="1035"/>
      <c r="AE2174" s="1035"/>
      <c r="AF2174" s="1035"/>
      <c r="AG2174" s="1035"/>
      <c r="AH2174" s="1035"/>
      <c r="AN2174" s="1035"/>
      <c r="AV2174" s="1035"/>
      <c r="BD2174" s="1035"/>
      <c r="BS2174" s="1064"/>
      <c r="BT2174" s="1035"/>
      <c r="CG2174" s="612"/>
      <c r="CI2174" s="1035"/>
      <c r="DB2174" s="1035"/>
      <c r="DC2174" s="1035"/>
      <c r="DG2174" s="1035"/>
      <c r="DH2174" s="1035"/>
      <c r="DI2174" s="1035"/>
      <c r="DJ2174" s="1035"/>
      <c r="DK2174" s="1035"/>
      <c r="DL2174" s="1035"/>
    </row>
    <row r="2175" spans="27:116">
      <c r="AA2175" s="1035"/>
      <c r="AB2175" s="1035"/>
      <c r="AC2175" s="1035"/>
      <c r="AD2175" s="1035"/>
      <c r="AE2175" s="1035"/>
      <c r="AF2175" s="1035"/>
      <c r="AG2175" s="1035"/>
      <c r="AH2175" s="1035"/>
      <c r="AN2175" s="1035"/>
      <c r="AV2175" s="1035"/>
      <c r="BD2175" s="1035"/>
      <c r="BS2175" s="1064"/>
      <c r="BT2175" s="1035"/>
      <c r="CG2175" s="612"/>
      <c r="CI2175" s="1035"/>
      <c r="DB2175" s="1035"/>
      <c r="DC2175" s="1035"/>
      <c r="DG2175" s="1035"/>
      <c r="DH2175" s="1035"/>
      <c r="DI2175" s="1035"/>
      <c r="DJ2175" s="1035"/>
      <c r="DK2175" s="1035"/>
      <c r="DL2175" s="1035"/>
    </row>
    <row r="2176" spans="27:116">
      <c r="AA2176" s="1035"/>
      <c r="AB2176" s="1035"/>
      <c r="AC2176" s="1035"/>
      <c r="AD2176" s="1035"/>
      <c r="AE2176" s="1035"/>
      <c r="AF2176" s="1035"/>
      <c r="AG2176" s="1035"/>
      <c r="AH2176" s="1035"/>
      <c r="AN2176" s="1035"/>
      <c r="AV2176" s="1035"/>
      <c r="BD2176" s="1035"/>
      <c r="BS2176" s="1064"/>
      <c r="BT2176" s="1035"/>
      <c r="CG2176" s="612"/>
      <c r="CI2176" s="1035"/>
      <c r="DB2176" s="1035"/>
      <c r="DC2176" s="1035"/>
      <c r="DG2176" s="1035"/>
      <c r="DH2176" s="1035"/>
      <c r="DI2176" s="1035"/>
      <c r="DJ2176" s="1035"/>
      <c r="DK2176" s="1035"/>
      <c r="DL2176" s="1035"/>
    </row>
    <row r="2177" spans="27:116">
      <c r="AA2177" s="1035"/>
      <c r="AB2177" s="1035"/>
      <c r="AC2177" s="1035"/>
      <c r="AD2177" s="1035"/>
      <c r="AE2177" s="1035"/>
      <c r="AF2177" s="1035"/>
      <c r="AG2177" s="1035"/>
      <c r="AH2177" s="1035"/>
      <c r="AN2177" s="1035"/>
      <c r="AV2177" s="1035"/>
      <c r="BD2177" s="1035"/>
      <c r="BS2177" s="1064"/>
      <c r="BT2177" s="1035"/>
      <c r="CG2177" s="612"/>
      <c r="CI2177" s="1035"/>
      <c r="DB2177" s="1035"/>
      <c r="DC2177" s="1035"/>
      <c r="DG2177" s="1035"/>
      <c r="DH2177" s="1035"/>
      <c r="DI2177" s="1035"/>
      <c r="DJ2177" s="1035"/>
      <c r="DK2177" s="1035"/>
      <c r="DL2177" s="1035"/>
    </row>
    <row r="2178" spans="27:116">
      <c r="AA2178" s="1035"/>
      <c r="AB2178" s="1035"/>
      <c r="AC2178" s="1035"/>
      <c r="AD2178" s="1035"/>
      <c r="AE2178" s="1035"/>
      <c r="AF2178" s="1035"/>
      <c r="AG2178" s="1035"/>
      <c r="AH2178" s="1035"/>
      <c r="AN2178" s="1035"/>
      <c r="AV2178" s="1035"/>
      <c r="BD2178" s="1035"/>
      <c r="BS2178" s="1064"/>
      <c r="BT2178" s="1035"/>
      <c r="CG2178" s="612"/>
      <c r="CI2178" s="1035"/>
      <c r="DB2178" s="1035"/>
      <c r="DC2178" s="1035"/>
      <c r="DG2178" s="1035"/>
      <c r="DH2178" s="1035"/>
      <c r="DI2178" s="1035"/>
      <c r="DJ2178" s="1035"/>
      <c r="DK2178" s="1035"/>
      <c r="DL2178" s="1035"/>
    </row>
    <row r="2179" spans="27:116">
      <c r="AA2179" s="1035"/>
      <c r="AB2179" s="1035"/>
      <c r="AC2179" s="1035"/>
      <c r="AD2179" s="1035"/>
      <c r="AE2179" s="1035"/>
      <c r="AF2179" s="1035"/>
      <c r="AG2179" s="1035"/>
      <c r="AH2179" s="1035"/>
      <c r="AN2179" s="1035"/>
      <c r="AV2179" s="1035"/>
      <c r="BD2179" s="1035"/>
      <c r="BS2179" s="1064"/>
      <c r="BT2179" s="1035"/>
      <c r="CG2179" s="612"/>
      <c r="CI2179" s="1035"/>
      <c r="DB2179" s="1035"/>
      <c r="DC2179" s="1035"/>
      <c r="DG2179" s="1035"/>
      <c r="DH2179" s="1035"/>
      <c r="DI2179" s="1035"/>
      <c r="DJ2179" s="1035"/>
      <c r="DK2179" s="1035"/>
      <c r="DL2179" s="1035"/>
    </row>
    <row r="2180" spans="27:116">
      <c r="AA2180" s="1035"/>
      <c r="AB2180" s="1035"/>
      <c r="AC2180" s="1035"/>
      <c r="AD2180" s="1035"/>
      <c r="AE2180" s="1035"/>
      <c r="AF2180" s="1035"/>
      <c r="AG2180" s="1035"/>
      <c r="AH2180" s="1035"/>
      <c r="AN2180" s="1035"/>
      <c r="AV2180" s="1035"/>
      <c r="BD2180" s="1035"/>
      <c r="BS2180" s="1064"/>
      <c r="BT2180" s="1035"/>
      <c r="CG2180" s="612"/>
      <c r="CI2180" s="1035"/>
      <c r="DB2180" s="1035"/>
      <c r="DC2180" s="1035"/>
      <c r="DG2180" s="1035"/>
      <c r="DH2180" s="1035"/>
      <c r="DI2180" s="1035"/>
      <c r="DJ2180" s="1035"/>
      <c r="DK2180" s="1035"/>
      <c r="DL2180" s="1035"/>
    </row>
    <row r="2181" spans="27:116">
      <c r="AA2181" s="1035"/>
      <c r="AB2181" s="1035"/>
      <c r="AC2181" s="1035"/>
      <c r="AD2181" s="1035"/>
      <c r="AE2181" s="1035"/>
      <c r="AF2181" s="1035"/>
      <c r="AG2181" s="1035"/>
      <c r="AH2181" s="1035"/>
      <c r="AN2181" s="1035"/>
      <c r="AV2181" s="1035"/>
      <c r="BD2181" s="1035"/>
      <c r="BS2181" s="1064"/>
      <c r="BT2181" s="1035"/>
      <c r="CG2181" s="612"/>
      <c r="CI2181" s="1035"/>
      <c r="DB2181" s="1035"/>
      <c r="DC2181" s="1035"/>
      <c r="DG2181" s="1035"/>
      <c r="DH2181" s="1035"/>
      <c r="DI2181" s="1035"/>
      <c r="DJ2181" s="1035"/>
      <c r="DK2181" s="1035"/>
      <c r="DL2181" s="1035"/>
    </row>
    <row r="2182" spans="27:116">
      <c r="AA2182" s="1035"/>
      <c r="AB2182" s="1035"/>
      <c r="AC2182" s="1035"/>
      <c r="AD2182" s="1035"/>
      <c r="AE2182" s="1035"/>
      <c r="AF2182" s="1035"/>
      <c r="AG2182" s="1035"/>
      <c r="AH2182" s="1035"/>
      <c r="AN2182" s="1035"/>
      <c r="AV2182" s="1035"/>
      <c r="BD2182" s="1035"/>
      <c r="BS2182" s="1064"/>
      <c r="BT2182" s="1035"/>
      <c r="CG2182" s="612"/>
      <c r="CI2182" s="1035"/>
      <c r="DB2182" s="1035"/>
      <c r="DC2182" s="1035"/>
      <c r="DG2182" s="1035"/>
      <c r="DH2182" s="1035"/>
      <c r="DI2182" s="1035"/>
      <c r="DJ2182" s="1035"/>
      <c r="DK2182" s="1035"/>
      <c r="DL2182" s="1035"/>
    </row>
    <row r="2183" spans="27:116">
      <c r="AA2183" s="1035"/>
      <c r="AB2183" s="1035"/>
      <c r="AC2183" s="1035"/>
      <c r="AD2183" s="1035"/>
      <c r="AE2183" s="1035"/>
      <c r="AF2183" s="1035"/>
      <c r="AG2183" s="1035"/>
      <c r="AH2183" s="1035"/>
      <c r="AN2183" s="1035"/>
      <c r="AV2183" s="1035"/>
      <c r="BD2183" s="1035"/>
      <c r="BS2183" s="1064"/>
      <c r="BT2183" s="1035"/>
      <c r="CG2183" s="612"/>
      <c r="CI2183" s="1035"/>
      <c r="DB2183" s="1035"/>
      <c r="DC2183" s="1035"/>
      <c r="DG2183" s="1035"/>
      <c r="DH2183" s="1035"/>
      <c r="DI2183" s="1035"/>
      <c r="DJ2183" s="1035"/>
      <c r="DK2183" s="1035"/>
      <c r="DL2183" s="1035"/>
    </row>
    <row r="2184" spans="27:116">
      <c r="AA2184" s="1035"/>
      <c r="AB2184" s="1035"/>
      <c r="AC2184" s="1035"/>
      <c r="AD2184" s="1035"/>
      <c r="AE2184" s="1035"/>
      <c r="AF2184" s="1035"/>
      <c r="AG2184" s="1035"/>
      <c r="AH2184" s="1035"/>
      <c r="AN2184" s="1035"/>
      <c r="AV2184" s="1035"/>
      <c r="BD2184" s="1035"/>
      <c r="BS2184" s="1064"/>
      <c r="BT2184" s="1035"/>
      <c r="CG2184" s="612"/>
      <c r="CI2184" s="1035"/>
      <c r="DB2184" s="1035"/>
      <c r="DC2184" s="1035"/>
      <c r="DG2184" s="1035"/>
      <c r="DH2184" s="1035"/>
      <c r="DI2184" s="1035"/>
      <c r="DJ2184" s="1035"/>
      <c r="DK2184" s="1035"/>
      <c r="DL2184" s="1035"/>
    </row>
    <row r="2185" spans="27:116">
      <c r="AA2185" s="1035"/>
      <c r="AB2185" s="1035"/>
      <c r="AC2185" s="1035"/>
      <c r="AD2185" s="1035"/>
      <c r="AE2185" s="1035"/>
      <c r="AF2185" s="1035"/>
      <c r="AG2185" s="1035"/>
      <c r="AH2185" s="1035"/>
      <c r="AN2185" s="1035"/>
      <c r="AV2185" s="1035"/>
      <c r="BD2185" s="1035"/>
      <c r="BS2185" s="1064"/>
      <c r="BT2185" s="1035"/>
      <c r="CG2185" s="612"/>
      <c r="CI2185" s="1035"/>
      <c r="DB2185" s="1035"/>
      <c r="DC2185" s="1035"/>
      <c r="DG2185" s="1035"/>
      <c r="DH2185" s="1035"/>
      <c r="DI2185" s="1035"/>
      <c r="DJ2185" s="1035"/>
      <c r="DK2185" s="1035"/>
      <c r="DL2185" s="1035"/>
    </row>
    <row r="2186" spans="27:116">
      <c r="AA2186" s="1035"/>
      <c r="AB2186" s="1035"/>
      <c r="AC2186" s="1035"/>
      <c r="AD2186" s="1035"/>
      <c r="AE2186" s="1035"/>
      <c r="AF2186" s="1035"/>
      <c r="AG2186" s="1035"/>
      <c r="AH2186" s="1035"/>
      <c r="AN2186" s="1035"/>
      <c r="AV2186" s="1035"/>
      <c r="BD2186" s="1035"/>
      <c r="BS2186" s="1064"/>
      <c r="BT2186" s="1035"/>
      <c r="CG2186" s="612"/>
      <c r="CI2186" s="1035"/>
      <c r="DB2186" s="1035"/>
      <c r="DC2186" s="1035"/>
      <c r="DG2186" s="1035"/>
      <c r="DH2186" s="1035"/>
      <c r="DI2186" s="1035"/>
      <c r="DJ2186" s="1035"/>
      <c r="DK2186" s="1035"/>
      <c r="DL2186" s="1035"/>
    </row>
    <row r="2187" spans="27:116">
      <c r="AA2187" s="1035"/>
      <c r="AB2187" s="1035"/>
      <c r="AC2187" s="1035"/>
      <c r="AD2187" s="1035"/>
      <c r="AE2187" s="1035"/>
      <c r="AF2187" s="1035"/>
      <c r="AG2187" s="1035"/>
      <c r="AH2187" s="1035"/>
      <c r="AN2187" s="1035"/>
      <c r="AV2187" s="1035"/>
      <c r="BD2187" s="1035"/>
      <c r="BS2187" s="1064"/>
      <c r="BT2187" s="1035"/>
      <c r="CG2187" s="612"/>
      <c r="CI2187" s="1035"/>
      <c r="DB2187" s="1035"/>
      <c r="DC2187" s="1035"/>
      <c r="DG2187" s="1035"/>
      <c r="DH2187" s="1035"/>
      <c r="DI2187" s="1035"/>
      <c r="DJ2187" s="1035"/>
      <c r="DK2187" s="1035"/>
      <c r="DL2187" s="1035"/>
    </row>
    <row r="2188" spans="27:116">
      <c r="AA2188" s="1035"/>
      <c r="AB2188" s="1035"/>
      <c r="AC2188" s="1035"/>
      <c r="AD2188" s="1035"/>
      <c r="AE2188" s="1035"/>
      <c r="AF2188" s="1035"/>
      <c r="AG2188" s="1035"/>
      <c r="AH2188" s="1035"/>
      <c r="AN2188" s="1035"/>
      <c r="AV2188" s="1035"/>
      <c r="BD2188" s="1035"/>
      <c r="BS2188" s="1064"/>
      <c r="BT2188" s="1035"/>
      <c r="CG2188" s="612"/>
      <c r="CI2188" s="1035"/>
      <c r="DB2188" s="1035"/>
      <c r="DC2188" s="1035"/>
      <c r="DG2188" s="1035"/>
      <c r="DH2188" s="1035"/>
      <c r="DI2188" s="1035"/>
      <c r="DJ2188" s="1035"/>
      <c r="DK2188" s="1035"/>
      <c r="DL2188" s="1035"/>
    </row>
    <row r="2189" spans="27:116">
      <c r="AA2189" s="1035"/>
      <c r="AB2189" s="1035"/>
      <c r="AC2189" s="1035"/>
      <c r="AD2189" s="1035"/>
      <c r="AE2189" s="1035"/>
      <c r="AF2189" s="1035"/>
      <c r="AG2189" s="1035"/>
      <c r="AH2189" s="1035"/>
      <c r="AN2189" s="1035"/>
      <c r="AV2189" s="1035"/>
      <c r="BD2189" s="1035"/>
      <c r="BS2189" s="1064"/>
      <c r="BT2189" s="1035"/>
      <c r="CG2189" s="612"/>
      <c r="CI2189" s="1035"/>
      <c r="DB2189" s="1035"/>
      <c r="DC2189" s="1035"/>
      <c r="DG2189" s="1035"/>
      <c r="DH2189" s="1035"/>
      <c r="DI2189" s="1035"/>
      <c r="DJ2189" s="1035"/>
      <c r="DK2189" s="1035"/>
      <c r="DL2189" s="1035"/>
    </row>
    <row r="2190" spans="27:116">
      <c r="AA2190" s="1035"/>
      <c r="AB2190" s="1035"/>
      <c r="AC2190" s="1035"/>
      <c r="AD2190" s="1035"/>
      <c r="AE2190" s="1035"/>
      <c r="AF2190" s="1035"/>
      <c r="AG2190" s="1035"/>
      <c r="AH2190" s="1035"/>
      <c r="AN2190" s="1035"/>
      <c r="AV2190" s="1035"/>
      <c r="BD2190" s="1035"/>
      <c r="BS2190" s="1064"/>
      <c r="BT2190" s="1035"/>
      <c r="CG2190" s="612"/>
      <c r="CI2190" s="1035"/>
      <c r="DB2190" s="1035"/>
      <c r="DC2190" s="1035"/>
      <c r="DG2190" s="1035"/>
      <c r="DH2190" s="1035"/>
      <c r="DI2190" s="1035"/>
      <c r="DJ2190" s="1035"/>
      <c r="DK2190" s="1035"/>
      <c r="DL2190" s="1035"/>
    </row>
    <row r="2191" spans="27:116">
      <c r="AA2191" s="1035"/>
      <c r="AB2191" s="1035"/>
      <c r="AC2191" s="1035"/>
      <c r="AD2191" s="1035"/>
      <c r="AE2191" s="1035"/>
      <c r="AF2191" s="1035"/>
      <c r="AG2191" s="1035"/>
      <c r="AH2191" s="1035"/>
      <c r="AN2191" s="1035"/>
      <c r="AV2191" s="1035"/>
      <c r="BD2191" s="1035"/>
      <c r="BS2191" s="1064"/>
      <c r="BT2191" s="1035"/>
      <c r="CG2191" s="612"/>
      <c r="CI2191" s="1035"/>
      <c r="DB2191" s="1035"/>
      <c r="DC2191" s="1035"/>
      <c r="DG2191" s="1035"/>
      <c r="DH2191" s="1035"/>
      <c r="DI2191" s="1035"/>
      <c r="DJ2191" s="1035"/>
      <c r="DK2191" s="1035"/>
      <c r="DL2191" s="1035"/>
    </row>
    <row r="2192" spans="27:116">
      <c r="AA2192" s="1035"/>
      <c r="AB2192" s="1035"/>
      <c r="AC2192" s="1035"/>
      <c r="AD2192" s="1035"/>
      <c r="AE2192" s="1035"/>
      <c r="AF2192" s="1035"/>
      <c r="AG2192" s="1035"/>
      <c r="AH2192" s="1035"/>
      <c r="AN2192" s="1035"/>
      <c r="AV2192" s="1035"/>
      <c r="BD2192" s="1035"/>
      <c r="BS2192" s="1064"/>
      <c r="BT2192" s="1035"/>
      <c r="CG2192" s="612"/>
      <c r="CI2192" s="1035"/>
      <c r="DB2192" s="1035"/>
      <c r="DC2192" s="1035"/>
      <c r="DG2192" s="1035"/>
      <c r="DH2192" s="1035"/>
      <c r="DI2192" s="1035"/>
      <c r="DJ2192" s="1035"/>
      <c r="DK2192" s="1035"/>
      <c r="DL2192" s="1035"/>
    </row>
    <row r="2193" spans="27:116">
      <c r="AA2193" s="1035"/>
      <c r="AB2193" s="1035"/>
      <c r="AC2193" s="1035"/>
      <c r="AD2193" s="1035"/>
      <c r="AE2193" s="1035"/>
      <c r="AF2193" s="1035"/>
      <c r="AG2193" s="1035"/>
      <c r="AH2193" s="1035"/>
      <c r="AN2193" s="1035"/>
      <c r="AV2193" s="1035"/>
      <c r="BD2193" s="1035"/>
      <c r="BS2193" s="1064"/>
      <c r="BT2193" s="1035"/>
      <c r="CG2193" s="612"/>
      <c r="CI2193" s="1035"/>
      <c r="DB2193" s="1035"/>
      <c r="DC2193" s="1035"/>
      <c r="DG2193" s="1035"/>
      <c r="DH2193" s="1035"/>
      <c r="DI2193" s="1035"/>
      <c r="DJ2193" s="1035"/>
      <c r="DK2193" s="1035"/>
      <c r="DL2193" s="1035"/>
    </row>
    <row r="2194" spans="27:116">
      <c r="AA2194" s="1035"/>
      <c r="AB2194" s="1035"/>
      <c r="AC2194" s="1035"/>
      <c r="AD2194" s="1035"/>
      <c r="AE2194" s="1035"/>
      <c r="AF2194" s="1035"/>
      <c r="AG2194" s="1035"/>
      <c r="AH2194" s="1035"/>
      <c r="AN2194" s="1035"/>
      <c r="AV2194" s="1035"/>
      <c r="BD2194" s="1035"/>
      <c r="BS2194" s="1064"/>
      <c r="BT2194" s="1035"/>
      <c r="CG2194" s="612"/>
      <c r="CI2194" s="1035"/>
      <c r="DB2194" s="1035"/>
      <c r="DC2194" s="1035"/>
      <c r="DG2194" s="1035"/>
      <c r="DH2194" s="1035"/>
      <c r="DI2194" s="1035"/>
      <c r="DJ2194" s="1035"/>
      <c r="DK2194" s="1035"/>
      <c r="DL2194" s="1035"/>
    </row>
    <row r="2195" spans="27:116">
      <c r="AA2195" s="1035"/>
      <c r="AB2195" s="1035"/>
      <c r="AC2195" s="1035"/>
      <c r="AD2195" s="1035"/>
      <c r="AE2195" s="1035"/>
      <c r="AF2195" s="1035"/>
      <c r="AG2195" s="1035"/>
      <c r="AH2195" s="1035"/>
      <c r="AN2195" s="1035"/>
      <c r="AV2195" s="1035"/>
      <c r="BD2195" s="1035"/>
      <c r="BS2195" s="1064"/>
      <c r="BT2195" s="1035"/>
      <c r="CG2195" s="612"/>
      <c r="CI2195" s="1035"/>
      <c r="DB2195" s="1035"/>
      <c r="DC2195" s="1035"/>
      <c r="DG2195" s="1035"/>
      <c r="DH2195" s="1035"/>
      <c r="DI2195" s="1035"/>
      <c r="DJ2195" s="1035"/>
      <c r="DK2195" s="1035"/>
      <c r="DL2195" s="1035"/>
    </row>
    <row r="2196" spans="27:116">
      <c r="AA2196" s="1035"/>
      <c r="AB2196" s="1035"/>
      <c r="AC2196" s="1035"/>
      <c r="AD2196" s="1035"/>
      <c r="AE2196" s="1035"/>
      <c r="AF2196" s="1035"/>
      <c r="AG2196" s="1035"/>
      <c r="AH2196" s="1035"/>
      <c r="AN2196" s="1035"/>
      <c r="AV2196" s="1035"/>
      <c r="BD2196" s="1035"/>
      <c r="BS2196" s="1064"/>
      <c r="BT2196" s="1035"/>
      <c r="CG2196" s="612"/>
      <c r="CI2196" s="1035"/>
      <c r="DB2196" s="1035"/>
      <c r="DC2196" s="1035"/>
      <c r="DG2196" s="1035"/>
      <c r="DH2196" s="1035"/>
      <c r="DI2196" s="1035"/>
      <c r="DJ2196" s="1035"/>
      <c r="DK2196" s="1035"/>
      <c r="DL2196" s="1035"/>
    </row>
    <row r="2197" spans="27:116">
      <c r="AA2197" s="1035"/>
      <c r="AB2197" s="1035"/>
      <c r="AC2197" s="1035"/>
      <c r="AD2197" s="1035"/>
      <c r="AE2197" s="1035"/>
      <c r="AF2197" s="1035"/>
      <c r="AG2197" s="1035"/>
      <c r="AH2197" s="1035"/>
      <c r="AN2197" s="1035"/>
      <c r="AV2197" s="1035"/>
      <c r="BD2197" s="1035"/>
      <c r="BS2197" s="1064"/>
      <c r="BT2197" s="1035"/>
      <c r="CG2197" s="612"/>
      <c r="CI2197" s="1035"/>
      <c r="DB2197" s="1035"/>
      <c r="DC2197" s="1035"/>
      <c r="DG2197" s="1035"/>
      <c r="DH2197" s="1035"/>
      <c r="DI2197" s="1035"/>
      <c r="DJ2197" s="1035"/>
      <c r="DK2197" s="1035"/>
      <c r="DL2197" s="1035"/>
    </row>
    <row r="2198" spans="27:116">
      <c r="AA2198" s="1035"/>
      <c r="AB2198" s="1035"/>
      <c r="AC2198" s="1035"/>
      <c r="AD2198" s="1035"/>
      <c r="AE2198" s="1035"/>
      <c r="AF2198" s="1035"/>
      <c r="AG2198" s="1035"/>
      <c r="AH2198" s="1035"/>
      <c r="AN2198" s="1035"/>
      <c r="AV2198" s="1035"/>
      <c r="BD2198" s="1035"/>
      <c r="BS2198" s="1064"/>
      <c r="BT2198" s="1035"/>
      <c r="CG2198" s="612"/>
      <c r="CI2198" s="1035"/>
      <c r="DB2198" s="1035"/>
      <c r="DC2198" s="1035"/>
      <c r="DG2198" s="1035"/>
      <c r="DH2198" s="1035"/>
      <c r="DI2198" s="1035"/>
      <c r="DJ2198" s="1035"/>
      <c r="DK2198" s="1035"/>
      <c r="DL2198" s="1035"/>
    </row>
    <row r="2199" spans="27:116">
      <c r="AA2199" s="1035"/>
      <c r="AB2199" s="1035"/>
      <c r="AC2199" s="1035"/>
      <c r="AD2199" s="1035"/>
      <c r="AE2199" s="1035"/>
      <c r="AF2199" s="1035"/>
      <c r="AG2199" s="1035"/>
      <c r="AH2199" s="1035"/>
      <c r="AN2199" s="1035"/>
      <c r="AV2199" s="1035"/>
      <c r="BD2199" s="1035"/>
      <c r="BS2199" s="1064"/>
      <c r="BT2199" s="1035"/>
      <c r="CG2199" s="612"/>
      <c r="CI2199" s="1035"/>
      <c r="DB2199" s="1035"/>
      <c r="DC2199" s="1035"/>
      <c r="DG2199" s="1035"/>
      <c r="DH2199" s="1035"/>
      <c r="DI2199" s="1035"/>
      <c r="DJ2199" s="1035"/>
      <c r="DK2199" s="1035"/>
      <c r="DL2199" s="1035"/>
    </row>
    <row r="2200" spans="27:116">
      <c r="AA2200" s="1035"/>
      <c r="AB2200" s="1035"/>
      <c r="AC2200" s="1035"/>
      <c r="AD2200" s="1035"/>
      <c r="AE2200" s="1035"/>
      <c r="AF2200" s="1035"/>
      <c r="AG2200" s="1035"/>
      <c r="AH2200" s="1035"/>
      <c r="AN2200" s="1035"/>
      <c r="AV2200" s="1035"/>
      <c r="BD2200" s="1035"/>
      <c r="BS2200" s="1064"/>
      <c r="BT2200" s="1035"/>
      <c r="CG2200" s="612"/>
      <c r="CI2200" s="1035"/>
      <c r="DB2200" s="1035"/>
      <c r="DC2200" s="1035"/>
      <c r="DG2200" s="1035"/>
      <c r="DH2200" s="1035"/>
      <c r="DI2200" s="1035"/>
      <c r="DJ2200" s="1035"/>
      <c r="DK2200" s="1035"/>
      <c r="DL2200" s="1035"/>
    </row>
    <row r="2201" spans="27:116">
      <c r="AA2201" s="1035"/>
      <c r="AB2201" s="1035"/>
      <c r="AC2201" s="1035"/>
      <c r="AD2201" s="1035"/>
      <c r="AE2201" s="1035"/>
      <c r="AF2201" s="1035"/>
      <c r="AG2201" s="1035"/>
      <c r="AH2201" s="1035"/>
      <c r="AN2201" s="1035"/>
      <c r="AV2201" s="1035"/>
      <c r="BD2201" s="1035"/>
      <c r="BS2201" s="1064"/>
      <c r="BT2201" s="1035"/>
      <c r="CG2201" s="612"/>
      <c r="CI2201" s="1035"/>
      <c r="DB2201" s="1035"/>
      <c r="DC2201" s="1035"/>
      <c r="DG2201" s="1035"/>
      <c r="DH2201" s="1035"/>
      <c r="DI2201" s="1035"/>
      <c r="DJ2201" s="1035"/>
      <c r="DK2201" s="1035"/>
      <c r="DL2201" s="1035"/>
    </row>
    <row r="2202" spans="27:116">
      <c r="AA2202" s="1035"/>
      <c r="AB2202" s="1035"/>
      <c r="AC2202" s="1035"/>
      <c r="AD2202" s="1035"/>
      <c r="AE2202" s="1035"/>
      <c r="AF2202" s="1035"/>
      <c r="AG2202" s="1035"/>
      <c r="AH2202" s="1035"/>
      <c r="AN2202" s="1035"/>
      <c r="AV2202" s="1035"/>
      <c r="BD2202" s="1035"/>
      <c r="BS2202" s="1064"/>
      <c r="BT2202" s="1035"/>
      <c r="CG2202" s="612"/>
      <c r="CI2202" s="1035"/>
      <c r="DB2202" s="1035"/>
      <c r="DC2202" s="1035"/>
      <c r="DG2202" s="1035"/>
      <c r="DH2202" s="1035"/>
      <c r="DI2202" s="1035"/>
      <c r="DJ2202" s="1035"/>
      <c r="DK2202" s="1035"/>
      <c r="DL2202" s="1035"/>
    </row>
    <row r="2203" spans="27:116">
      <c r="AA2203" s="1035"/>
      <c r="AB2203" s="1035"/>
      <c r="AC2203" s="1035"/>
      <c r="AD2203" s="1035"/>
      <c r="AE2203" s="1035"/>
      <c r="AF2203" s="1035"/>
      <c r="AG2203" s="1035"/>
      <c r="AH2203" s="1035"/>
      <c r="AN2203" s="1035"/>
      <c r="AV2203" s="1035"/>
      <c r="BD2203" s="1035"/>
      <c r="BS2203" s="1064"/>
      <c r="BT2203" s="1035"/>
      <c r="CG2203" s="612"/>
      <c r="CI2203" s="1035"/>
      <c r="DB2203" s="1035"/>
      <c r="DC2203" s="1035"/>
      <c r="DG2203" s="1035"/>
      <c r="DH2203" s="1035"/>
      <c r="DI2203" s="1035"/>
      <c r="DJ2203" s="1035"/>
      <c r="DK2203" s="1035"/>
      <c r="DL2203" s="1035"/>
    </row>
    <row r="2204" spans="27:116">
      <c r="AA2204" s="1035"/>
      <c r="AB2204" s="1035"/>
      <c r="AC2204" s="1035"/>
      <c r="AD2204" s="1035"/>
      <c r="AE2204" s="1035"/>
      <c r="AF2204" s="1035"/>
      <c r="AG2204" s="1035"/>
      <c r="AH2204" s="1035"/>
      <c r="AN2204" s="1035"/>
      <c r="AV2204" s="1035"/>
      <c r="BD2204" s="1035"/>
      <c r="BS2204" s="1064"/>
      <c r="BT2204" s="1035"/>
      <c r="CG2204" s="612"/>
      <c r="CI2204" s="1035"/>
      <c r="DB2204" s="1035"/>
      <c r="DC2204" s="1035"/>
      <c r="DG2204" s="1035"/>
      <c r="DH2204" s="1035"/>
      <c r="DI2204" s="1035"/>
      <c r="DJ2204" s="1035"/>
      <c r="DK2204" s="1035"/>
      <c r="DL2204" s="1035"/>
    </row>
    <row r="2205" spans="27:116">
      <c r="AA2205" s="1035"/>
      <c r="AB2205" s="1035"/>
      <c r="AC2205" s="1035"/>
      <c r="AD2205" s="1035"/>
      <c r="AE2205" s="1035"/>
      <c r="AF2205" s="1035"/>
      <c r="AG2205" s="1035"/>
      <c r="AH2205" s="1035"/>
      <c r="AN2205" s="1035"/>
      <c r="AV2205" s="1035"/>
      <c r="BD2205" s="1035"/>
      <c r="BS2205" s="1064"/>
      <c r="BT2205" s="1035"/>
      <c r="CG2205" s="612"/>
      <c r="CI2205" s="1035"/>
      <c r="DB2205" s="1035"/>
      <c r="DC2205" s="1035"/>
      <c r="DG2205" s="1035"/>
      <c r="DH2205" s="1035"/>
      <c r="DI2205" s="1035"/>
      <c r="DJ2205" s="1035"/>
      <c r="DK2205" s="1035"/>
      <c r="DL2205" s="1035"/>
    </row>
    <row r="2206" spans="27:116">
      <c r="AA2206" s="1035"/>
      <c r="AB2206" s="1035"/>
      <c r="AC2206" s="1035"/>
      <c r="AD2206" s="1035"/>
      <c r="AE2206" s="1035"/>
      <c r="AF2206" s="1035"/>
      <c r="AG2206" s="1035"/>
      <c r="AH2206" s="1035"/>
      <c r="AN2206" s="1035"/>
      <c r="AV2206" s="1035"/>
      <c r="BD2206" s="1035"/>
      <c r="BS2206" s="1064"/>
      <c r="BT2206" s="1035"/>
      <c r="CG2206" s="612"/>
      <c r="CI2206" s="1035"/>
      <c r="DB2206" s="1035"/>
      <c r="DC2206" s="1035"/>
      <c r="DG2206" s="1035"/>
      <c r="DH2206" s="1035"/>
      <c r="DI2206" s="1035"/>
      <c r="DJ2206" s="1035"/>
      <c r="DK2206" s="1035"/>
      <c r="DL2206" s="1035"/>
    </row>
    <row r="2207" spans="27:116">
      <c r="AA2207" s="1035"/>
      <c r="AB2207" s="1035"/>
      <c r="AC2207" s="1035"/>
      <c r="AD2207" s="1035"/>
      <c r="AE2207" s="1035"/>
      <c r="AF2207" s="1035"/>
      <c r="AG2207" s="1035"/>
      <c r="AH2207" s="1035"/>
      <c r="AN2207" s="1035"/>
      <c r="AV2207" s="1035"/>
      <c r="BD2207" s="1035"/>
      <c r="BS2207" s="1064"/>
      <c r="BT2207" s="1035"/>
      <c r="CG2207" s="612"/>
      <c r="CI2207" s="1035"/>
      <c r="DB2207" s="1035"/>
      <c r="DC2207" s="1035"/>
      <c r="DG2207" s="1035"/>
      <c r="DH2207" s="1035"/>
      <c r="DI2207" s="1035"/>
      <c r="DJ2207" s="1035"/>
      <c r="DK2207" s="1035"/>
      <c r="DL2207" s="1035"/>
    </row>
    <row r="2208" spans="27:116">
      <c r="AA2208" s="1035"/>
      <c r="AB2208" s="1035"/>
      <c r="AC2208" s="1035"/>
      <c r="AD2208" s="1035"/>
      <c r="AE2208" s="1035"/>
      <c r="AF2208" s="1035"/>
      <c r="AG2208" s="1035"/>
      <c r="AH2208" s="1035"/>
      <c r="AN2208" s="1035"/>
      <c r="AV2208" s="1035"/>
      <c r="BD2208" s="1035"/>
      <c r="BS2208" s="1064"/>
      <c r="BT2208" s="1035"/>
      <c r="CG2208" s="612"/>
      <c r="CI2208" s="1035"/>
      <c r="DB2208" s="1035"/>
      <c r="DC2208" s="1035"/>
      <c r="DG2208" s="1035"/>
      <c r="DH2208" s="1035"/>
      <c r="DI2208" s="1035"/>
      <c r="DJ2208" s="1035"/>
      <c r="DK2208" s="1035"/>
      <c r="DL2208" s="1035"/>
    </row>
    <row r="2209" spans="27:116">
      <c r="AA2209" s="1035"/>
      <c r="AB2209" s="1035"/>
      <c r="AC2209" s="1035"/>
      <c r="AD2209" s="1035"/>
      <c r="AE2209" s="1035"/>
      <c r="AF2209" s="1035"/>
      <c r="AG2209" s="1035"/>
      <c r="AH2209" s="1035"/>
      <c r="AN2209" s="1035"/>
      <c r="AV2209" s="1035"/>
      <c r="BD2209" s="1035"/>
      <c r="BS2209" s="1064"/>
      <c r="BT2209" s="1035"/>
      <c r="CG2209" s="612"/>
      <c r="CI2209" s="1035"/>
      <c r="DB2209" s="1035"/>
      <c r="DC2209" s="1035"/>
      <c r="DG2209" s="1035"/>
      <c r="DH2209" s="1035"/>
      <c r="DI2209" s="1035"/>
      <c r="DJ2209" s="1035"/>
      <c r="DK2209" s="1035"/>
      <c r="DL2209" s="1035"/>
    </row>
    <row r="2210" spans="27:116">
      <c r="AA2210" s="1035"/>
      <c r="AB2210" s="1035"/>
      <c r="AC2210" s="1035"/>
      <c r="AD2210" s="1035"/>
      <c r="AE2210" s="1035"/>
      <c r="AF2210" s="1035"/>
      <c r="AG2210" s="1035"/>
      <c r="AH2210" s="1035"/>
      <c r="AN2210" s="1035"/>
      <c r="AV2210" s="1035"/>
      <c r="BD2210" s="1035"/>
      <c r="BS2210" s="1064"/>
      <c r="BT2210" s="1035"/>
      <c r="CG2210" s="612"/>
      <c r="CI2210" s="1035"/>
      <c r="DB2210" s="1035"/>
      <c r="DC2210" s="1035"/>
      <c r="DG2210" s="1035"/>
      <c r="DH2210" s="1035"/>
      <c r="DI2210" s="1035"/>
      <c r="DJ2210" s="1035"/>
      <c r="DK2210" s="1035"/>
      <c r="DL2210" s="1035"/>
    </row>
    <row r="2211" spans="27:116">
      <c r="AA2211" s="1035"/>
      <c r="AB2211" s="1035"/>
      <c r="AC2211" s="1035"/>
      <c r="AD2211" s="1035"/>
      <c r="AE2211" s="1035"/>
      <c r="AF2211" s="1035"/>
      <c r="AG2211" s="1035"/>
      <c r="AH2211" s="1035"/>
      <c r="AN2211" s="1035"/>
      <c r="AV2211" s="1035"/>
      <c r="BD2211" s="1035"/>
      <c r="BS2211" s="1064"/>
      <c r="BT2211" s="1035"/>
      <c r="CG2211" s="612"/>
      <c r="CI2211" s="1035"/>
      <c r="DB2211" s="1035"/>
      <c r="DC2211" s="1035"/>
      <c r="DG2211" s="1035"/>
      <c r="DH2211" s="1035"/>
      <c r="DI2211" s="1035"/>
      <c r="DJ2211" s="1035"/>
      <c r="DK2211" s="1035"/>
      <c r="DL2211" s="1035"/>
    </row>
    <row r="2212" spans="27:116">
      <c r="AA2212" s="1035"/>
      <c r="AB2212" s="1035"/>
      <c r="AC2212" s="1035"/>
      <c r="AD2212" s="1035"/>
      <c r="AE2212" s="1035"/>
      <c r="AF2212" s="1035"/>
      <c r="AG2212" s="1035"/>
      <c r="AH2212" s="1035"/>
      <c r="AN2212" s="1035"/>
      <c r="AV2212" s="1035"/>
      <c r="BD2212" s="1035"/>
      <c r="BS2212" s="1064"/>
      <c r="BT2212" s="1035"/>
      <c r="CG2212" s="612"/>
      <c r="CI2212" s="1035"/>
      <c r="DB2212" s="1035"/>
      <c r="DC2212" s="1035"/>
      <c r="DG2212" s="1035"/>
      <c r="DH2212" s="1035"/>
      <c r="DI2212" s="1035"/>
      <c r="DJ2212" s="1035"/>
      <c r="DK2212" s="1035"/>
      <c r="DL2212" s="1035"/>
    </row>
    <row r="2213" spans="27:116">
      <c r="AA2213" s="1035"/>
      <c r="AB2213" s="1035"/>
      <c r="AC2213" s="1035"/>
      <c r="AD2213" s="1035"/>
      <c r="AE2213" s="1035"/>
      <c r="AF2213" s="1035"/>
      <c r="AG2213" s="1035"/>
      <c r="AH2213" s="1035"/>
      <c r="AN2213" s="1035"/>
      <c r="AV2213" s="1035"/>
      <c r="BD2213" s="1035"/>
      <c r="BS2213" s="1064"/>
      <c r="BT2213" s="1035"/>
      <c r="CG2213" s="612"/>
      <c r="CI2213" s="1035"/>
      <c r="DB2213" s="1035"/>
      <c r="DC2213" s="1035"/>
      <c r="DG2213" s="1035"/>
      <c r="DH2213" s="1035"/>
      <c r="DI2213" s="1035"/>
      <c r="DJ2213" s="1035"/>
      <c r="DK2213" s="1035"/>
      <c r="DL2213" s="1035"/>
    </row>
    <row r="2214" spans="27:116">
      <c r="AA2214" s="1035"/>
      <c r="AB2214" s="1035"/>
      <c r="AC2214" s="1035"/>
      <c r="AD2214" s="1035"/>
      <c r="AE2214" s="1035"/>
      <c r="AF2214" s="1035"/>
      <c r="AG2214" s="1035"/>
      <c r="AH2214" s="1035"/>
      <c r="AN2214" s="1035"/>
      <c r="AV2214" s="1035"/>
      <c r="BD2214" s="1035"/>
      <c r="BS2214" s="1064"/>
      <c r="BT2214" s="1035"/>
      <c r="CG2214" s="612"/>
      <c r="CI2214" s="1035"/>
      <c r="DB2214" s="1035"/>
      <c r="DC2214" s="1035"/>
      <c r="DG2214" s="1035"/>
      <c r="DH2214" s="1035"/>
      <c r="DI2214" s="1035"/>
      <c r="DJ2214" s="1035"/>
      <c r="DK2214" s="1035"/>
      <c r="DL2214" s="1035"/>
    </row>
    <row r="2215" spans="27:116">
      <c r="AA2215" s="1035"/>
      <c r="AB2215" s="1035"/>
      <c r="AC2215" s="1035"/>
      <c r="AD2215" s="1035"/>
      <c r="AE2215" s="1035"/>
      <c r="AF2215" s="1035"/>
      <c r="AG2215" s="1035"/>
      <c r="AH2215" s="1035"/>
      <c r="AN2215" s="1035"/>
      <c r="AV2215" s="1035"/>
      <c r="BD2215" s="1035"/>
      <c r="BS2215" s="1064"/>
      <c r="BT2215" s="1035"/>
      <c r="CG2215" s="612"/>
      <c r="CI2215" s="1035"/>
      <c r="DB2215" s="1035"/>
      <c r="DC2215" s="1035"/>
      <c r="DG2215" s="1035"/>
      <c r="DH2215" s="1035"/>
      <c r="DI2215" s="1035"/>
      <c r="DJ2215" s="1035"/>
      <c r="DK2215" s="1035"/>
      <c r="DL2215" s="1035"/>
    </row>
    <row r="2216" spans="27:116">
      <c r="AA2216" s="1035"/>
      <c r="AB2216" s="1035"/>
      <c r="AC2216" s="1035"/>
      <c r="AD2216" s="1035"/>
      <c r="AE2216" s="1035"/>
      <c r="AF2216" s="1035"/>
      <c r="AG2216" s="1035"/>
      <c r="AH2216" s="1035"/>
      <c r="AN2216" s="1035"/>
      <c r="AV2216" s="1035"/>
      <c r="BD2216" s="1035"/>
      <c r="BS2216" s="1064"/>
      <c r="BT2216" s="1035"/>
      <c r="CG2216" s="612"/>
      <c r="CI2216" s="1035"/>
      <c r="DB2216" s="1035"/>
      <c r="DC2216" s="1035"/>
      <c r="DG2216" s="1035"/>
      <c r="DH2216" s="1035"/>
      <c r="DI2216" s="1035"/>
      <c r="DJ2216" s="1035"/>
      <c r="DK2216" s="1035"/>
      <c r="DL2216" s="1035"/>
    </row>
    <row r="2217" spans="27:116">
      <c r="AA2217" s="1035"/>
      <c r="AB2217" s="1035"/>
      <c r="AC2217" s="1035"/>
      <c r="AD2217" s="1035"/>
      <c r="AE2217" s="1035"/>
      <c r="AF2217" s="1035"/>
      <c r="AG2217" s="1035"/>
      <c r="AH2217" s="1035"/>
      <c r="AN2217" s="1035"/>
      <c r="AV2217" s="1035"/>
      <c r="BD2217" s="1035"/>
      <c r="BS2217" s="1064"/>
      <c r="BT2217" s="1035"/>
      <c r="CG2217" s="612"/>
      <c r="CI2217" s="1035"/>
      <c r="DB2217" s="1035"/>
      <c r="DC2217" s="1035"/>
      <c r="DG2217" s="1035"/>
      <c r="DH2217" s="1035"/>
      <c r="DI2217" s="1035"/>
      <c r="DJ2217" s="1035"/>
      <c r="DK2217" s="1035"/>
      <c r="DL2217" s="1035"/>
    </row>
    <row r="2218" spans="27:116">
      <c r="AA2218" s="1035"/>
      <c r="AB2218" s="1035"/>
      <c r="AC2218" s="1035"/>
      <c r="AD2218" s="1035"/>
      <c r="AE2218" s="1035"/>
      <c r="AF2218" s="1035"/>
      <c r="AG2218" s="1035"/>
      <c r="AH2218" s="1035"/>
      <c r="AN2218" s="1035"/>
      <c r="AV2218" s="1035"/>
      <c r="BD2218" s="1035"/>
      <c r="BS2218" s="1064"/>
      <c r="BT2218" s="1035"/>
      <c r="CG2218" s="612"/>
      <c r="CI2218" s="1035"/>
      <c r="DB2218" s="1035"/>
      <c r="DC2218" s="1035"/>
      <c r="DG2218" s="1035"/>
      <c r="DH2218" s="1035"/>
      <c r="DI2218" s="1035"/>
      <c r="DJ2218" s="1035"/>
      <c r="DK2218" s="1035"/>
      <c r="DL2218" s="1035"/>
    </row>
    <row r="2219" spans="27:116">
      <c r="AA2219" s="1035"/>
      <c r="AB2219" s="1035"/>
      <c r="AC2219" s="1035"/>
      <c r="AD2219" s="1035"/>
      <c r="AE2219" s="1035"/>
      <c r="AF2219" s="1035"/>
      <c r="AG2219" s="1035"/>
      <c r="AH2219" s="1035"/>
      <c r="AN2219" s="1035"/>
      <c r="AV2219" s="1035"/>
      <c r="BD2219" s="1035"/>
      <c r="BS2219" s="1064"/>
      <c r="BT2219" s="1035"/>
      <c r="CG2219" s="612"/>
      <c r="CI2219" s="1035"/>
      <c r="DB2219" s="1035"/>
      <c r="DC2219" s="1035"/>
      <c r="DG2219" s="1035"/>
      <c r="DH2219" s="1035"/>
      <c r="DI2219" s="1035"/>
      <c r="DJ2219" s="1035"/>
      <c r="DK2219" s="1035"/>
      <c r="DL2219" s="1035"/>
    </row>
    <row r="2220" spans="27:116">
      <c r="AA2220" s="1035"/>
      <c r="AB2220" s="1035"/>
      <c r="AC2220" s="1035"/>
      <c r="AD2220" s="1035"/>
      <c r="AE2220" s="1035"/>
      <c r="AF2220" s="1035"/>
      <c r="AG2220" s="1035"/>
      <c r="AH2220" s="1035"/>
      <c r="AN2220" s="1035"/>
      <c r="AV2220" s="1035"/>
      <c r="BD2220" s="1035"/>
      <c r="BS2220" s="1064"/>
      <c r="BT2220" s="1035"/>
      <c r="CG2220" s="612"/>
      <c r="CI2220" s="1035"/>
      <c r="DB2220" s="1035"/>
      <c r="DC2220" s="1035"/>
      <c r="DG2220" s="1035"/>
      <c r="DH2220" s="1035"/>
      <c r="DI2220" s="1035"/>
      <c r="DJ2220" s="1035"/>
      <c r="DK2220" s="1035"/>
      <c r="DL2220" s="1035"/>
    </row>
    <row r="2221" spans="27:116">
      <c r="AA2221" s="1035"/>
      <c r="AB2221" s="1035"/>
      <c r="AC2221" s="1035"/>
      <c r="AD2221" s="1035"/>
      <c r="AE2221" s="1035"/>
      <c r="AF2221" s="1035"/>
      <c r="AG2221" s="1035"/>
      <c r="AH2221" s="1035"/>
      <c r="AN2221" s="1035"/>
      <c r="AV2221" s="1035"/>
      <c r="BD2221" s="1035"/>
      <c r="BS2221" s="1064"/>
      <c r="BT2221" s="1035"/>
      <c r="CG2221" s="612"/>
      <c r="CI2221" s="1035"/>
      <c r="DB2221" s="1035"/>
      <c r="DC2221" s="1035"/>
      <c r="DG2221" s="1035"/>
      <c r="DH2221" s="1035"/>
      <c r="DI2221" s="1035"/>
      <c r="DJ2221" s="1035"/>
      <c r="DK2221" s="1035"/>
      <c r="DL2221" s="1035"/>
    </row>
    <row r="2222" spans="27:116">
      <c r="AA2222" s="1035"/>
      <c r="AB2222" s="1035"/>
      <c r="AC2222" s="1035"/>
      <c r="AD2222" s="1035"/>
      <c r="AE2222" s="1035"/>
      <c r="AF2222" s="1035"/>
      <c r="AG2222" s="1035"/>
      <c r="AH2222" s="1035"/>
      <c r="AN2222" s="1035"/>
      <c r="AV2222" s="1035"/>
      <c r="BD2222" s="1035"/>
      <c r="BS2222" s="1064"/>
      <c r="BT2222" s="1035"/>
      <c r="CG2222" s="612"/>
      <c r="CI2222" s="1035"/>
      <c r="DB2222" s="1035"/>
      <c r="DC2222" s="1035"/>
      <c r="DG2222" s="1035"/>
      <c r="DH2222" s="1035"/>
      <c r="DI2222" s="1035"/>
      <c r="DJ2222" s="1035"/>
      <c r="DK2222" s="1035"/>
      <c r="DL2222" s="1035"/>
    </row>
    <row r="2223" spans="27:116">
      <c r="AA2223" s="1035"/>
      <c r="AB2223" s="1035"/>
      <c r="AC2223" s="1035"/>
      <c r="AD2223" s="1035"/>
      <c r="AE2223" s="1035"/>
      <c r="AF2223" s="1035"/>
      <c r="AG2223" s="1035"/>
      <c r="AH2223" s="1035"/>
      <c r="AN2223" s="1035"/>
      <c r="AV2223" s="1035"/>
      <c r="BD2223" s="1035"/>
      <c r="BS2223" s="1064"/>
      <c r="BT2223" s="1035"/>
      <c r="CG2223" s="612"/>
      <c r="CI2223" s="1035"/>
      <c r="DB2223" s="1035"/>
      <c r="DC2223" s="1035"/>
      <c r="DG2223" s="1035"/>
      <c r="DH2223" s="1035"/>
      <c r="DI2223" s="1035"/>
      <c r="DJ2223" s="1035"/>
      <c r="DK2223" s="1035"/>
      <c r="DL2223" s="1035"/>
    </row>
    <row r="2224" spans="27:116">
      <c r="AA2224" s="1035"/>
      <c r="AB2224" s="1035"/>
      <c r="AC2224" s="1035"/>
      <c r="AD2224" s="1035"/>
      <c r="AE2224" s="1035"/>
      <c r="AF2224" s="1035"/>
      <c r="AG2224" s="1035"/>
      <c r="AH2224" s="1035"/>
      <c r="AN2224" s="1035"/>
      <c r="AV2224" s="1035"/>
      <c r="BD2224" s="1035"/>
      <c r="BS2224" s="1064"/>
      <c r="BT2224" s="1035"/>
      <c r="CG2224" s="612"/>
      <c r="CI2224" s="1035"/>
      <c r="DB2224" s="1035"/>
      <c r="DC2224" s="1035"/>
      <c r="DG2224" s="1035"/>
      <c r="DH2224" s="1035"/>
      <c r="DI2224" s="1035"/>
      <c r="DJ2224" s="1035"/>
      <c r="DK2224" s="1035"/>
      <c r="DL2224" s="1035"/>
    </row>
    <row r="2225" spans="27:116">
      <c r="AA2225" s="1035"/>
      <c r="AB2225" s="1035"/>
      <c r="AC2225" s="1035"/>
      <c r="AD2225" s="1035"/>
      <c r="AE2225" s="1035"/>
      <c r="AF2225" s="1035"/>
      <c r="AG2225" s="1035"/>
      <c r="AH2225" s="1035"/>
      <c r="AN2225" s="1035"/>
      <c r="AV2225" s="1035"/>
      <c r="BD2225" s="1035"/>
      <c r="BS2225" s="1064"/>
      <c r="BT2225" s="1035"/>
      <c r="CG2225" s="612"/>
      <c r="CI2225" s="1035"/>
      <c r="DB2225" s="1035"/>
      <c r="DC2225" s="1035"/>
      <c r="DG2225" s="1035"/>
      <c r="DH2225" s="1035"/>
      <c r="DI2225" s="1035"/>
      <c r="DJ2225" s="1035"/>
      <c r="DK2225" s="1035"/>
      <c r="DL2225" s="1035"/>
    </row>
    <row r="2226" spans="27:116">
      <c r="AA2226" s="1035"/>
      <c r="AB2226" s="1035"/>
      <c r="AC2226" s="1035"/>
      <c r="AD2226" s="1035"/>
      <c r="AE2226" s="1035"/>
      <c r="AF2226" s="1035"/>
      <c r="AG2226" s="1035"/>
      <c r="AH2226" s="1035"/>
      <c r="AN2226" s="1035"/>
      <c r="AV2226" s="1035"/>
      <c r="BD2226" s="1035"/>
      <c r="BS2226" s="1064"/>
      <c r="BT2226" s="1035"/>
      <c r="CG2226" s="612"/>
      <c r="CI2226" s="1035"/>
      <c r="DB2226" s="1035"/>
      <c r="DC2226" s="1035"/>
      <c r="DG2226" s="1035"/>
      <c r="DH2226" s="1035"/>
      <c r="DI2226" s="1035"/>
      <c r="DJ2226" s="1035"/>
      <c r="DK2226" s="1035"/>
      <c r="DL2226" s="1035"/>
    </row>
    <row r="2227" spans="27:116">
      <c r="AA2227" s="1035"/>
      <c r="AB2227" s="1035"/>
      <c r="AC2227" s="1035"/>
      <c r="AD2227" s="1035"/>
      <c r="AE2227" s="1035"/>
      <c r="AF2227" s="1035"/>
      <c r="AG2227" s="1035"/>
      <c r="AH2227" s="1035"/>
      <c r="AN2227" s="1035"/>
      <c r="AV2227" s="1035"/>
      <c r="BD2227" s="1035"/>
      <c r="BS2227" s="1064"/>
      <c r="BT2227" s="1035"/>
      <c r="CG2227" s="612"/>
      <c r="CI2227" s="1035"/>
      <c r="DB2227" s="1035"/>
      <c r="DC2227" s="1035"/>
      <c r="DG2227" s="1035"/>
      <c r="DH2227" s="1035"/>
      <c r="DI2227" s="1035"/>
      <c r="DJ2227" s="1035"/>
      <c r="DK2227" s="1035"/>
      <c r="DL2227" s="1035"/>
    </row>
    <row r="2228" spans="27:116">
      <c r="AA2228" s="1035"/>
      <c r="AB2228" s="1035"/>
      <c r="AC2228" s="1035"/>
      <c r="AD2228" s="1035"/>
      <c r="AE2228" s="1035"/>
      <c r="AF2228" s="1035"/>
      <c r="AG2228" s="1035"/>
      <c r="AH2228" s="1035"/>
      <c r="AN2228" s="1035"/>
      <c r="AV2228" s="1035"/>
      <c r="BD2228" s="1035"/>
      <c r="BS2228" s="1064"/>
      <c r="BT2228" s="1035"/>
      <c r="CG2228" s="612"/>
      <c r="CI2228" s="1035"/>
      <c r="DB2228" s="1035"/>
      <c r="DC2228" s="1035"/>
      <c r="DG2228" s="1035"/>
      <c r="DH2228" s="1035"/>
      <c r="DI2228" s="1035"/>
      <c r="DJ2228" s="1035"/>
      <c r="DK2228" s="1035"/>
      <c r="DL2228" s="1035"/>
    </row>
    <row r="2229" spans="27:116">
      <c r="AA2229" s="1035"/>
      <c r="AB2229" s="1035"/>
      <c r="AC2229" s="1035"/>
      <c r="AD2229" s="1035"/>
      <c r="AE2229" s="1035"/>
      <c r="AF2229" s="1035"/>
      <c r="AG2229" s="1035"/>
      <c r="AH2229" s="1035"/>
      <c r="AN2229" s="1035"/>
      <c r="AV2229" s="1035"/>
      <c r="BD2229" s="1035"/>
      <c r="BS2229" s="1064"/>
      <c r="BT2229" s="1035"/>
      <c r="CG2229" s="612"/>
      <c r="CI2229" s="1035"/>
      <c r="DB2229" s="1035"/>
      <c r="DC2229" s="1035"/>
      <c r="DG2229" s="1035"/>
      <c r="DH2229" s="1035"/>
      <c r="DI2229" s="1035"/>
      <c r="DJ2229" s="1035"/>
      <c r="DK2229" s="1035"/>
      <c r="DL2229" s="1035"/>
    </row>
    <row r="2230" spans="27:116">
      <c r="AA2230" s="1035"/>
      <c r="AB2230" s="1035"/>
      <c r="AC2230" s="1035"/>
      <c r="AD2230" s="1035"/>
      <c r="AE2230" s="1035"/>
      <c r="AF2230" s="1035"/>
      <c r="AG2230" s="1035"/>
      <c r="AH2230" s="1035"/>
      <c r="AN2230" s="1035"/>
      <c r="AV2230" s="1035"/>
      <c r="BD2230" s="1035"/>
      <c r="BS2230" s="1064"/>
      <c r="BT2230" s="1035"/>
      <c r="CG2230" s="612"/>
      <c r="CI2230" s="1035"/>
      <c r="DB2230" s="1035"/>
      <c r="DC2230" s="1035"/>
      <c r="DG2230" s="1035"/>
      <c r="DH2230" s="1035"/>
      <c r="DI2230" s="1035"/>
      <c r="DJ2230" s="1035"/>
      <c r="DK2230" s="1035"/>
      <c r="DL2230" s="1035"/>
    </row>
    <row r="2231" spans="27:116">
      <c r="AA2231" s="1035"/>
      <c r="AB2231" s="1035"/>
      <c r="AC2231" s="1035"/>
      <c r="AD2231" s="1035"/>
      <c r="AE2231" s="1035"/>
      <c r="AF2231" s="1035"/>
      <c r="AG2231" s="1035"/>
      <c r="AH2231" s="1035"/>
      <c r="AN2231" s="1035"/>
      <c r="AV2231" s="1035"/>
      <c r="BD2231" s="1035"/>
      <c r="BS2231" s="1064"/>
      <c r="BT2231" s="1035"/>
      <c r="CG2231" s="612"/>
      <c r="CI2231" s="1035"/>
      <c r="DB2231" s="1035"/>
      <c r="DC2231" s="1035"/>
      <c r="DG2231" s="1035"/>
      <c r="DH2231" s="1035"/>
      <c r="DI2231" s="1035"/>
      <c r="DJ2231" s="1035"/>
      <c r="DK2231" s="1035"/>
      <c r="DL2231" s="1035"/>
    </row>
    <row r="2232" spans="27:116">
      <c r="AA2232" s="1035"/>
      <c r="AB2232" s="1035"/>
      <c r="AC2232" s="1035"/>
      <c r="AD2232" s="1035"/>
      <c r="AE2232" s="1035"/>
      <c r="AF2232" s="1035"/>
      <c r="AG2232" s="1035"/>
      <c r="AH2232" s="1035"/>
      <c r="AN2232" s="1035"/>
      <c r="AV2232" s="1035"/>
      <c r="BD2232" s="1035"/>
      <c r="BS2232" s="1064"/>
      <c r="BT2232" s="1035"/>
      <c r="CG2232" s="612"/>
      <c r="CI2232" s="1035"/>
      <c r="DB2232" s="1035"/>
      <c r="DC2232" s="1035"/>
      <c r="DG2232" s="1035"/>
      <c r="DH2232" s="1035"/>
      <c r="DI2232" s="1035"/>
      <c r="DJ2232" s="1035"/>
      <c r="DK2232" s="1035"/>
      <c r="DL2232" s="1035"/>
    </row>
    <row r="2233" spans="27:116">
      <c r="AA2233" s="1035"/>
      <c r="AB2233" s="1035"/>
      <c r="AC2233" s="1035"/>
      <c r="AD2233" s="1035"/>
      <c r="AE2233" s="1035"/>
      <c r="AF2233" s="1035"/>
      <c r="AG2233" s="1035"/>
      <c r="AH2233" s="1035"/>
      <c r="AN2233" s="1035"/>
      <c r="AV2233" s="1035"/>
      <c r="BD2233" s="1035"/>
      <c r="BS2233" s="1064"/>
      <c r="BT2233" s="1035"/>
      <c r="CG2233" s="612"/>
      <c r="CI2233" s="1035"/>
      <c r="DB2233" s="1035"/>
      <c r="DC2233" s="1035"/>
      <c r="DG2233" s="1035"/>
      <c r="DH2233" s="1035"/>
      <c r="DI2233" s="1035"/>
      <c r="DJ2233" s="1035"/>
      <c r="DK2233" s="1035"/>
      <c r="DL2233" s="1035"/>
    </row>
    <row r="2234" spans="27:116">
      <c r="AA2234" s="1035"/>
      <c r="AB2234" s="1035"/>
      <c r="AC2234" s="1035"/>
      <c r="AD2234" s="1035"/>
      <c r="AE2234" s="1035"/>
      <c r="AF2234" s="1035"/>
      <c r="AG2234" s="1035"/>
      <c r="AH2234" s="1035"/>
      <c r="AN2234" s="1035"/>
      <c r="AV2234" s="1035"/>
      <c r="BD2234" s="1035"/>
      <c r="BS2234" s="1064"/>
      <c r="BT2234" s="1035"/>
      <c r="CG2234" s="612"/>
      <c r="CI2234" s="1035"/>
      <c r="DB2234" s="1035"/>
      <c r="DC2234" s="1035"/>
      <c r="DG2234" s="1035"/>
      <c r="DH2234" s="1035"/>
      <c r="DI2234" s="1035"/>
      <c r="DJ2234" s="1035"/>
      <c r="DK2234" s="1035"/>
      <c r="DL2234" s="1035"/>
    </row>
    <row r="2235" spans="27:116">
      <c r="AA2235" s="1035"/>
      <c r="AB2235" s="1035"/>
      <c r="AC2235" s="1035"/>
      <c r="AD2235" s="1035"/>
      <c r="AE2235" s="1035"/>
      <c r="AF2235" s="1035"/>
      <c r="AG2235" s="1035"/>
      <c r="AH2235" s="1035"/>
      <c r="AN2235" s="1035"/>
      <c r="AV2235" s="1035"/>
      <c r="BD2235" s="1035"/>
      <c r="BS2235" s="1064"/>
      <c r="BT2235" s="1035"/>
      <c r="CG2235" s="612"/>
      <c r="CI2235" s="1035"/>
      <c r="DB2235" s="1035"/>
      <c r="DC2235" s="1035"/>
      <c r="DG2235" s="1035"/>
      <c r="DH2235" s="1035"/>
      <c r="DI2235" s="1035"/>
      <c r="DJ2235" s="1035"/>
      <c r="DK2235" s="1035"/>
      <c r="DL2235" s="1035"/>
    </row>
    <row r="2236" spans="27:116">
      <c r="AA2236" s="1035"/>
      <c r="AB2236" s="1035"/>
      <c r="AC2236" s="1035"/>
      <c r="AD2236" s="1035"/>
      <c r="AE2236" s="1035"/>
      <c r="AF2236" s="1035"/>
      <c r="AG2236" s="1035"/>
      <c r="AH2236" s="1035"/>
      <c r="AN2236" s="1035"/>
      <c r="AV2236" s="1035"/>
      <c r="BD2236" s="1035"/>
      <c r="BS2236" s="1064"/>
      <c r="BT2236" s="1035"/>
      <c r="CG2236" s="612"/>
      <c r="CI2236" s="1035"/>
      <c r="DB2236" s="1035"/>
      <c r="DC2236" s="1035"/>
      <c r="DG2236" s="1035"/>
      <c r="DH2236" s="1035"/>
      <c r="DI2236" s="1035"/>
      <c r="DJ2236" s="1035"/>
      <c r="DK2236" s="1035"/>
      <c r="DL2236" s="1035"/>
    </row>
    <row r="2237" spans="27:116">
      <c r="AA2237" s="1035"/>
      <c r="AB2237" s="1035"/>
      <c r="AC2237" s="1035"/>
      <c r="AD2237" s="1035"/>
      <c r="AE2237" s="1035"/>
      <c r="AF2237" s="1035"/>
      <c r="AG2237" s="1035"/>
      <c r="AH2237" s="1035"/>
      <c r="AN2237" s="1035"/>
      <c r="AV2237" s="1035"/>
      <c r="BD2237" s="1035"/>
      <c r="BS2237" s="1064"/>
      <c r="BT2237" s="1035"/>
      <c r="CG2237" s="612"/>
      <c r="CI2237" s="1035"/>
      <c r="DB2237" s="1035"/>
      <c r="DC2237" s="1035"/>
      <c r="DG2237" s="1035"/>
      <c r="DH2237" s="1035"/>
      <c r="DI2237" s="1035"/>
      <c r="DJ2237" s="1035"/>
      <c r="DK2237" s="1035"/>
      <c r="DL2237" s="1035"/>
    </row>
    <row r="2238" spans="27:116">
      <c r="AA2238" s="1035"/>
      <c r="AB2238" s="1035"/>
      <c r="AC2238" s="1035"/>
      <c r="AD2238" s="1035"/>
      <c r="AE2238" s="1035"/>
      <c r="AF2238" s="1035"/>
      <c r="AG2238" s="1035"/>
      <c r="AH2238" s="1035"/>
      <c r="AN2238" s="1035"/>
      <c r="AV2238" s="1035"/>
      <c r="BD2238" s="1035"/>
      <c r="BS2238" s="1064"/>
      <c r="BT2238" s="1035"/>
      <c r="CG2238" s="612"/>
      <c r="CI2238" s="1035"/>
      <c r="DB2238" s="1035"/>
      <c r="DC2238" s="1035"/>
      <c r="DG2238" s="1035"/>
      <c r="DH2238" s="1035"/>
      <c r="DI2238" s="1035"/>
      <c r="DJ2238" s="1035"/>
      <c r="DK2238" s="1035"/>
      <c r="DL2238" s="1035"/>
    </row>
    <row r="2239" spans="27:116">
      <c r="AA2239" s="1035"/>
      <c r="AB2239" s="1035"/>
      <c r="AC2239" s="1035"/>
      <c r="AD2239" s="1035"/>
      <c r="AE2239" s="1035"/>
      <c r="AF2239" s="1035"/>
      <c r="AG2239" s="1035"/>
      <c r="AH2239" s="1035"/>
      <c r="AN2239" s="1035"/>
      <c r="AV2239" s="1035"/>
      <c r="BD2239" s="1035"/>
      <c r="BS2239" s="1064"/>
      <c r="BT2239" s="1035"/>
      <c r="CG2239" s="612"/>
      <c r="CI2239" s="1035"/>
      <c r="DB2239" s="1035"/>
      <c r="DC2239" s="1035"/>
      <c r="DG2239" s="1035"/>
      <c r="DH2239" s="1035"/>
      <c r="DI2239" s="1035"/>
      <c r="DJ2239" s="1035"/>
      <c r="DK2239" s="1035"/>
      <c r="DL2239" s="1035"/>
    </row>
    <row r="2240" spans="27:116">
      <c r="AA2240" s="1035"/>
      <c r="AB2240" s="1035"/>
      <c r="AC2240" s="1035"/>
      <c r="AD2240" s="1035"/>
      <c r="AE2240" s="1035"/>
      <c r="AF2240" s="1035"/>
      <c r="AG2240" s="1035"/>
      <c r="AH2240" s="1035"/>
      <c r="AN2240" s="1035"/>
      <c r="AV2240" s="1035"/>
      <c r="BD2240" s="1035"/>
      <c r="BS2240" s="1064"/>
      <c r="BT2240" s="1035"/>
      <c r="CG2240" s="612"/>
      <c r="CI2240" s="1035"/>
      <c r="DB2240" s="1035"/>
      <c r="DC2240" s="1035"/>
      <c r="DG2240" s="1035"/>
      <c r="DH2240" s="1035"/>
      <c r="DI2240" s="1035"/>
      <c r="DJ2240" s="1035"/>
      <c r="DK2240" s="1035"/>
      <c r="DL2240" s="1035"/>
    </row>
    <row r="2241" spans="27:116">
      <c r="AA2241" s="1035"/>
      <c r="AB2241" s="1035"/>
      <c r="AC2241" s="1035"/>
      <c r="AD2241" s="1035"/>
      <c r="AE2241" s="1035"/>
      <c r="AF2241" s="1035"/>
      <c r="AG2241" s="1035"/>
      <c r="AH2241" s="1035"/>
      <c r="AN2241" s="1035"/>
      <c r="AV2241" s="1035"/>
      <c r="BD2241" s="1035"/>
      <c r="BS2241" s="1064"/>
      <c r="BT2241" s="1035"/>
      <c r="CG2241" s="612"/>
      <c r="CI2241" s="1035"/>
      <c r="DB2241" s="1035"/>
      <c r="DC2241" s="1035"/>
      <c r="DG2241" s="1035"/>
      <c r="DH2241" s="1035"/>
      <c r="DI2241" s="1035"/>
      <c r="DJ2241" s="1035"/>
      <c r="DK2241" s="1035"/>
      <c r="DL2241" s="1035"/>
    </row>
    <row r="2242" spans="27:116">
      <c r="AA2242" s="1035"/>
      <c r="AB2242" s="1035"/>
      <c r="AC2242" s="1035"/>
      <c r="AD2242" s="1035"/>
      <c r="AE2242" s="1035"/>
      <c r="AF2242" s="1035"/>
      <c r="AG2242" s="1035"/>
      <c r="AH2242" s="1035"/>
      <c r="AN2242" s="1035"/>
      <c r="AV2242" s="1035"/>
      <c r="BD2242" s="1035"/>
      <c r="BS2242" s="1064"/>
      <c r="BT2242" s="1035"/>
      <c r="CG2242" s="612"/>
      <c r="CI2242" s="1035"/>
      <c r="DB2242" s="1035"/>
      <c r="DC2242" s="1035"/>
      <c r="DG2242" s="1035"/>
      <c r="DH2242" s="1035"/>
      <c r="DI2242" s="1035"/>
      <c r="DJ2242" s="1035"/>
      <c r="DK2242" s="1035"/>
      <c r="DL2242" s="1035"/>
    </row>
    <row r="2243" spans="27:116">
      <c r="AA2243" s="1035"/>
      <c r="AB2243" s="1035"/>
      <c r="AC2243" s="1035"/>
      <c r="AD2243" s="1035"/>
      <c r="AE2243" s="1035"/>
      <c r="AF2243" s="1035"/>
      <c r="AG2243" s="1035"/>
      <c r="AH2243" s="1035"/>
      <c r="AN2243" s="1035"/>
      <c r="AV2243" s="1035"/>
      <c r="BD2243" s="1035"/>
      <c r="BS2243" s="1064"/>
      <c r="BT2243" s="1035"/>
      <c r="CG2243" s="612"/>
      <c r="CI2243" s="1035"/>
      <c r="DB2243" s="1035"/>
      <c r="DC2243" s="1035"/>
      <c r="DG2243" s="1035"/>
      <c r="DH2243" s="1035"/>
      <c r="DI2243" s="1035"/>
      <c r="DJ2243" s="1035"/>
      <c r="DK2243" s="1035"/>
      <c r="DL2243" s="1035"/>
    </row>
    <row r="2244" spans="27:116">
      <c r="AA2244" s="1035"/>
      <c r="AB2244" s="1035"/>
      <c r="AC2244" s="1035"/>
      <c r="AD2244" s="1035"/>
      <c r="AE2244" s="1035"/>
      <c r="AF2244" s="1035"/>
      <c r="AG2244" s="1035"/>
      <c r="AH2244" s="1035"/>
      <c r="AN2244" s="1035"/>
      <c r="AV2244" s="1035"/>
      <c r="BD2244" s="1035"/>
      <c r="BS2244" s="1064"/>
      <c r="BT2244" s="1035"/>
      <c r="CG2244" s="612"/>
      <c r="CI2244" s="1035"/>
      <c r="DB2244" s="1035"/>
      <c r="DC2244" s="1035"/>
      <c r="DG2244" s="1035"/>
      <c r="DH2244" s="1035"/>
      <c r="DI2244" s="1035"/>
      <c r="DJ2244" s="1035"/>
      <c r="DK2244" s="1035"/>
      <c r="DL2244" s="1035"/>
    </row>
    <row r="2245" spans="27:116">
      <c r="AA2245" s="1035"/>
      <c r="AB2245" s="1035"/>
      <c r="AC2245" s="1035"/>
      <c r="AD2245" s="1035"/>
      <c r="AE2245" s="1035"/>
      <c r="AF2245" s="1035"/>
      <c r="AG2245" s="1035"/>
      <c r="AH2245" s="1035"/>
      <c r="AN2245" s="1035"/>
      <c r="AV2245" s="1035"/>
      <c r="BD2245" s="1035"/>
      <c r="BS2245" s="1064"/>
      <c r="BT2245" s="1035"/>
      <c r="CG2245" s="612"/>
      <c r="CI2245" s="1035"/>
      <c r="DB2245" s="1035"/>
      <c r="DC2245" s="1035"/>
      <c r="DG2245" s="1035"/>
      <c r="DH2245" s="1035"/>
      <c r="DI2245" s="1035"/>
      <c r="DJ2245" s="1035"/>
      <c r="DK2245" s="1035"/>
      <c r="DL2245" s="1035"/>
    </row>
    <row r="2246" spans="27:116">
      <c r="AA2246" s="1035"/>
      <c r="AB2246" s="1035"/>
      <c r="AC2246" s="1035"/>
      <c r="AD2246" s="1035"/>
      <c r="AE2246" s="1035"/>
      <c r="AF2246" s="1035"/>
      <c r="AG2246" s="1035"/>
      <c r="AH2246" s="1035"/>
      <c r="AN2246" s="1035"/>
      <c r="AV2246" s="1035"/>
      <c r="BD2246" s="1035"/>
      <c r="BS2246" s="1064"/>
      <c r="BT2246" s="1035"/>
      <c r="CG2246" s="612"/>
      <c r="CI2246" s="1035"/>
      <c r="DB2246" s="1035"/>
      <c r="DC2246" s="1035"/>
      <c r="DG2246" s="1035"/>
      <c r="DH2246" s="1035"/>
      <c r="DI2246" s="1035"/>
      <c r="DJ2246" s="1035"/>
      <c r="DK2246" s="1035"/>
      <c r="DL2246" s="1035"/>
    </row>
    <row r="2247" spans="27:116">
      <c r="AA2247" s="1035"/>
      <c r="AB2247" s="1035"/>
      <c r="AC2247" s="1035"/>
      <c r="AD2247" s="1035"/>
      <c r="AE2247" s="1035"/>
      <c r="AF2247" s="1035"/>
      <c r="AG2247" s="1035"/>
      <c r="AH2247" s="1035"/>
      <c r="AN2247" s="1035"/>
      <c r="AV2247" s="1035"/>
      <c r="BD2247" s="1035"/>
      <c r="BS2247" s="1064"/>
      <c r="BT2247" s="1035"/>
      <c r="CG2247" s="612"/>
      <c r="CI2247" s="1035"/>
      <c r="DB2247" s="1035"/>
      <c r="DC2247" s="1035"/>
      <c r="DG2247" s="1035"/>
      <c r="DH2247" s="1035"/>
      <c r="DI2247" s="1035"/>
      <c r="DJ2247" s="1035"/>
      <c r="DK2247" s="1035"/>
      <c r="DL2247" s="1035"/>
    </row>
    <row r="2248" spans="27:116">
      <c r="AA2248" s="1035"/>
      <c r="AB2248" s="1035"/>
      <c r="AC2248" s="1035"/>
      <c r="AD2248" s="1035"/>
      <c r="AE2248" s="1035"/>
      <c r="AF2248" s="1035"/>
      <c r="AG2248" s="1035"/>
      <c r="AH2248" s="1035"/>
      <c r="AN2248" s="1035"/>
      <c r="AV2248" s="1035"/>
      <c r="BD2248" s="1035"/>
      <c r="BS2248" s="1064"/>
      <c r="BT2248" s="1035"/>
      <c r="CG2248" s="612"/>
      <c r="CI2248" s="1035"/>
      <c r="DB2248" s="1035"/>
      <c r="DC2248" s="1035"/>
      <c r="DG2248" s="1035"/>
      <c r="DH2248" s="1035"/>
      <c r="DI2248" s="1035"/>
      <c r="DJ2248" s="1035"/>
      <c r="DK2248" s="1035"/>
      <c r="DL2248" s="1035"/>
    </row>
    <row r="2249" spans="27:116">
      <c r="AA2249" s="1035"/>
      <c r="AB2249" s="1035"/>
      <c r="AC2249" s="1035"/>
      <c r="AD2249" s="1035"/>
      <c r="AE2249" s="1035"/>
      <c r="AF2249" s="1035"/>
      <c r="AG2249" s="1035"/>
      <c r="AH2249" s="1035"/>
      <c r="AN2249" s="1035"/>
      <c r="AV2249" s="1035"/>
      <c r="BD2249" s="1035"/>
      <c r="BS2249" s="1064"/>
      <c r="BT2249" s="1035"/>
      <c r="CG2249" s="612"/>
      <c r="CI2249" s="1035"/>
      <c r="DB2249" s="1035"/>
      <c r="DC2249" s="1035"/>
      <c r="DG2249" s="1035"/>
      <c r="DH2249" s="1035"/>
      <c r="DI2249" s="1035"/>
      <c r="DJ2249" s="1035"/>
      <c r="DK2249" s="1035"/>
      <c r="DL2249" s="1035"/>
    </row>
    <row r="2250" spans="27:116">
      <c r="AA2250" s="1035"/>
      <c r="AB2250" s="1035"/>
      <c r="AC2250" s="1035"/>
      <c r="AD2250" s="1035"/>
      <c r="AE2250" s="1035"/>
      <c r="AF2250" s="1035"/>
      <c r="AG2250" s="1035"/>
      <c r="AH2250" s="1035"/>
      <c r="AN2250" s="1035"/>
      <c r="AV2250" s="1035"/>
      <c r="BD2250" s="1035"/>
      <c r="BS2250" s="1064"/>
      <c r="BT2250" s="1035"/>
      <c r="CG2250" s="612"/>
      <c r="CI2250" s="1035"/>
      <c r="DB2250" s="1035"/>
      <c r="DC2250" s="1035"/>
      <c r="DG2250" s="1035"/>
      <c r="DH2250" s="1035"/>
      <c r="DI2250" s="1035"/>
      <c r="DJ2250" s="1035"/>
      <c r="DK2250" s="1035"/>
      <c r="DL2250" s="1035"/>
    </row>
    <row r="2251" spans="27:116">
      <c r="AA2251" s="1035"/>
      <c r="AB2251" s="1035"/>
      <c r="AC2251" s="1035"/>
      <c r="AD2251" s="1035"/>
      <c r="AE2251" s="1035"/>
      <c r="AF2251" s="1035"/>
      <c r="AG2251" s="1035"/>
      <c r="AH2251" s="1035"/>
      <c r="AN2251" s="1035"/>
      <c r="AV2251" s="1035"/>
      <c r="BD2251" s="1035"/>
      <c r="BS2251" s="1064"/>
      <c r="BT2251" s="1035"/>
      <c r="CG2251" s="612"/>
      <c r="CI2251" s="1035"/>
      <c r="DB2251" s="1035"/>
      <c r="DC2251" s="1035"/>
      <c r="DG2251" s="1035"/>
      <c r="DH2251" s="1035"/>
      <c r="DI2251" s="1035"/>
      <c r="DJ2251" s="1035"/>
      <c r="DK2251" s="1035"/>
      <c r="DL2251" s="1035"/>
    </row>
    <row r="2252" spans="27:116">
      <c r="AA2252" s="1035"/>
      <c r="AB2252" s="1035"/>
      <c r="AC2252" s="1035"/>
      <c r="AD2252" s="1035"/>
      <c r="AE2252" s="1035"/>
      <c r="AF2252" s="1035"/>
      <c r="AG2252" s="1035"/>
      <c r="AH2252" s="1035"/>
      <c r="AN2252" s="1035"/>
      <c r="AV2252" s="1035"/>
      <c r="BD2252" s="1035"/>
      <c r="BS2252" s="1064"/>
      <c r="BT2252" s="1035"/>
      <c r="CG2252" s="612"/>
      <c r="CI2252" s="1035"/>
      <c r="DB2252" s="1035"/>
      <c r="DC2252" s="1035"/>
      <c r="DG2252" s="1035"/>
      <c r="DH2252" s="1035"/>
      <c r="DI2252" s="1035"/>
      <c r="DJ2252" s="1035"/>
      <c r="DK2252" s="1035"/>
      <c r="DL2252" s="1035"/>
    </row>
    <row r="2253" spans="27:116">
      <c r="AA2253" s="1035"/>
      <c r="AB2253" s="1035"/>
      <c r="AC2253" s="1035"/>
      <c r="AD2253" s="1035"/>
      <c r="AE2253" s="1035"/>
      <c r="AF2253" s="1035"/>
      <c r="AG2253" s="1035"/>
      <c r="AH2253" s="1035"/>
      <c r="AN2253" s="1035"/>
      <c r="AV2253" s="1035"/>
      <c r="BD2253" s="1035"/>
      <c r="BS2253" s="1064"/>
      <c r="BT2253" s="1035"/>
      <c r="CG2253" s="612"/>
      <c r="CI2253" s="1035"/>
      <c r="DB2253" s="1035"/>
      <c r="DC2253" s="1035"/>
      <c r="DG2253" s="1035"/>
      <c r="DH2253" s="1035"/>
      <c r="DI2253" s="1035"/>
      <c r="DJ2253" s="1035"/>
      <c r="DK2253" s="1035"/>
      <c r="DL2253" s="1035"/>
    </row>
    <row r="2254" spans="27:116">
      <c r="AA2254" s="1035"/>
      <c r="AB2254" s="1035"/>
      <c r="AC2254" s="1035"/>
      <c r="AD2254" s="1035"/>
      <c r="AE2254" s="1035"/>
      <c r="AF2254" s="1035"/>
      <c r="AG2254" s="1035"/>
      <c r="AH2254" s="1035"/>
      <c r="AN2254" s="1035"/>
      <c r="AV2254" s="1035"/>
      <c r="BD2254" s="1035"/>
      <c r="BS2254" s="1064"/>
      <c r="BT2254" s="1035"/>
      <c r="CG2254" s="612"/>
      <c r="CI2254" s="1035"/>
      <c r="DB2254" s="1035"/>
      <c r="DC2254" s="1035"/>
      <c r="DG2254" s="1035"/>
      <c r="DH2254" s="1035"/>
      <c r="DI2254" s="1035"/>
      <c r="DJ2254" s="1035"/>
      <c r="DK2254" s="1035"/>
      <c r="DL2254" s="1035"/>
    </row>
    <row r="2255" spans="27:116">
      <c r="AA2255" s="1035"/>
      <c r="AB2255" s="1035"/>
      <c r="AC2255" s="1035"/>
      <c r="AD2255" s="1035"/>
      <c r="AE2255" s="1035"/>
      <c r="AF2255" s="1035"/>
      <c r="AG2255" s="1035"/>
      <c r="AH2255" s="1035"/>
      <c r="AN2255" s="1035"/>
      <c r="AV2255" s="1035"/>
      <c r="BD2255" s="1035"/>
      <c r="BS2255" s="1064"/>
      <c r="BT2255" s="1035"/>
      <c r="CG2255" s="612"/>
      <c r="CI2255" s="1035"/>
      <c r="DB2255" s="1035"/>
      <c r="DC2255" s="1035"/>
      <c r="DG2255" s="1035"/>
      <c r="DH2255" s="1035"/>
      <c r="DI2255" s="1035"/>
      <c r="DJ2255" s="1035"/>
      <c r="DK2255" s="1035"/>
      <c r="DL2255" s="1035"/>
    </row>
    <row r="2256" spans="27:116">
      <c r="AA2256" s="1035"/>
      <c r="AB2256" s="1035"/>
      <c r="AC2256" s="1035"/>
      <c r="AD2256" s="1035"/>
      <c r="AE2256" s="1035"/>
      <c r="AF2256" s="1035"/>
      <c r="AG2256" s="1035"/>
      <c r="AH2256" s="1035"/>
      <c r="AN2256" s="1035"/>
      <c r="AV2256" s="1035"/>
      <c r="BD2256" s="1035"/>
      <c r="BS2256" s="1064"/>
      <c r="BT2256" s="1035"/>
      <c r="CG2256" s="612"/>
      <c r="CI2256" s="1035"/>
      <c r="DB2256" s="1035"/>
      <c r="DC2256" s="1035"/>
      <c r="DG2256" s="1035"/>
      <c r="DH2256" s="1035"/>
      <c r="DI2256" s="1035"/>
      <c r="DJ2256" s="1035"/>
      <c r="DK2256" s="1035"/>
      <c r="DL2256" s="1035"/>
    </row>
    <row r="2257" spans="27:116">
      <c r="AA2257" s="1035"/>
      <c r="AB2257" s="1035"/>
      <c r="AC2257" s="1035"/>
      <c r="AD2257" s="1035"/>
      <c r="AE2257" s="1035"/>
      <c r="AF2257" s="1035"/>
      <c r="AG2257" s="1035"/>
      <c r="AH2257" s="1035"/>
      <c r="AN2257" s="1035"/>
      <c r="AV2257" s="1035"/>
      <c r="BD2257" s="1035"/>
      <c r="BS2257" s="1064"/>
      <c r="BT2257" s="1035"/>
      <c r="CG2257" s="612"/>
      <c r="CI2257" s="1035"/>
      <c r="DB2257" s="1035"/>
      <c r="DC2257" s="1035"/>
      <c r="DG2257" s="1035"/>
      <c r="DH2257" s="1035"/>
      <c r="DI2257" s="1035"/>
      <c r="DJ2257" s="1035"/>
      <c r="DK2257" s="1035"/>
      <c r="DL2257" s="1035"/>
    </row>
    <row r="2258" spans="27:116">
      <c r="AA2258" s="1035"/>
      <c r="AB2258" s="1035"/>
      <c r="AC2258" s="1035"/>
      <c r="AD2258" s="1035"/>
      <c r="AE2258" s="1035"/>
      <c r="AF2258" s="1035"/>
      <c r="AG2258" s="1035"/>
      <c r="AH2258" s="1035"/>
      <c r="AN2258" s="1035"/>
      <c r="AV2258" s="1035"/>
      <c r="BD2258" s="1035"/>
      <c r="BS2258" s="1064"/>
      <c r="BT2258" s="1035"/>
      <c r="CG2258" s="612"/>
      <c r="CI2258" s="1035"/>
      <c r="DB2258" s="1035"/>
      <c r="DC2258" s="1035"/>
      <c r="DG2258" s="1035"/>
      <c r="DH2258" s="1035"/>
      <c r="DI2258" s="1035"/>
      <c r="DJ2258" s="1035"/>
      <c r="DK2258" s="1035"/>
      <c r="DL2258" s="1035"/>
    </row>
    <row r="2259" spans="27:116">
      <c r="AA2259" s="1035"/>
      <c r="AB2259" s="1035"/>
      <c r="AC2259" s="1035"/>
      <c r="AD2259" s="1035"/>
      <c r="AE2259" s="1035"/>
      <c r="AF2259" s="1035"/>
      <c r="AG2259" s="1035"/>
      <c r="AH2259" s="1035"/>
      <c r="AN2259" s="1035"/>
      <c r="AV2259" s="1035"/>
      <c r="BD2259" s="1035"/>
      <c r="BS2259" s="1064"/>
      <c r="BT2259" s="1035"/>
      <c r="CG2259" s="612"/>
      <c r="CI2259" s="1035"/>
      <c r="DB2259" s="1035"/>
      <c r="DC2259" s="1035"/>
      <c r="DG2259" s="1035"/>
      <c r="DH2259" s="1035"/>
      <c r="DI2259" s="1035"/>
      <c r="DJ2259" s="1035"/>
      <c r="DK2259" s="1035"/>
      <c r="DL2259" s="1035"/>
    </row>
    <row r="2260" spans="27:116">
      <c r="AA2260" s="1035"/>
      <c r="AB2260" s="1035"/>
      <c r="AC2260" s="1035"/>
      <c r="AD2260" s="1035"/>
      <c r="AE2260" s="1035"/>
      <c r="AF2260" s="1035"/>
      <c r="AG2260" s="1035"/>
      <c r="AH2260" s="1035"/>
      <c r="AN2260" s="1035"/>
      <c r="AV2260" s="1035"/>
      <c r="BD2260" s="1035"/>
      <c r="BS2260" s="1064"/>
      <c r="BT2260" s="1035"/>
      <c r="CG2260" s="612"/>
      <c r="CI2260" s="1035"/>
      <c r="DB2260" s="1035"/>
      <c r="DC2260" s="1035"/>
      <c r="DG2260" s="1035"/>
      <c r="DH2260" s="1035"/>
      <c r="DI2260" s="1035"/>
      <c r="DJ2260" s="1035"/>
      <c r="DK2260" s="1035"/>
      <c r="DL2260" s="1035"/>
    </row>
    <row r="2261" spans="27:116">
      <c r="AA2261" s="1035"/>
      <c r="AB2261" s="1035"/>
      <c r="AC2261" s="1035"/>
      <c r="AD2261" s="1035"/>
      <c r="AE2261" s="1035"/>
      <c r="AF2261" s="1035"/>
      <c r="AG2261" s="1035"/>
      <c r="AH2261" s="1035"/>
      <c r="AN2261" s="1035"/>
      <c r="AV2261" s="1035"/>
      <c r="BD2261" s="1035"/>
      <c r="BS2261" s="1064"/>
      <c r="BT2261" s="1035"/>
      <c r="CG2261" s="612"/>
      <c r="CI2261" s="1035"/>
      <c r="DB2261" s="1035"/>
      <c r="DC2261" s="1035"/>
      <c r="DG2261" s="1035"/>
      <c r="DH2261" s="1035"/>
      <c r="DI2261" s="1035"/>
      <c r="DJ2261" s="1035"/>
      <c r="DK2261" s="1035"/>
      <c r="DL2261" s="1035"/>
    </row>
    <row r="2262" spans="27:116">
      <c r="AA2262" s="1035"/>
      <c r="AB2262" s="1035"/>
      <c r="AC2262" s="1035"/>
      <c r="AD2262" s="1035"/>
      <c r="AE2262" s="1035"/>
      <c r="AF2262" s="1035"/>
      <c r="AG2262" s="1035"/>
      <c r="AH2262" s="1035"/>
      <c r="AN2262" s="1035"/>
      <c r="AV2262" s="1035"/>
      <c r="BD2262" s="1035"/>
      <c r="BS2262" s="1064"/>
      <c r="BT2262" s="1035"/>
      <c r="CG2262" s="612"/>
      <c r="CI2262" s="1035"/>
      <c r="DB2262" s="1035"/>
      <c r="DC2262" s="1035"/>
      <c r="DG2262" s="1035"/>
      <c r="DH2262" s="1035"/>
      <c r="DI2262" s="1035"/>
      <c r="DJ2262" s="1035"/>
      <c r="DK2262" s="1035"/>
      <c r="DL2262" s="1035"/>
    </row>
    <row r="2263" spans="27:116">
      <c r="AA2263" s="1035"/>
      <c r="AB2263" s="1035"/>
      <c r="AC2263" s="1035"/>
      <c r="AD2263" s="1035"/>
      <c r="AE2263" s="1035"/>
      <c r="AF2263" s="1035"/>
      <c r="AG2263" s="1035"/>
      <c r="AH2263" s="1035"/>
      <c r="AN2263" s="1035"/>
      <c r="AV2263" s="1035"/>
      <c r="BD2263" s="1035"/>
      <c r="BS2263" s="1064"/>
      <c r="BT2263" s="1035"/>
      <c r="CG2263" s="612"/>
      <c r="CI2263" s="1035"/>
      <c r="DB2263" s="1035"/>
      <c r="DC2263" s="1035"/>
      <c r="DG2263" s="1035"/>
      <c r="DH2263" s="1035"/>
      <c r="DI2263" s="1035"/>
      <c r="DJ2263" s="1035"/>
      <c r="DK2263" s="1035"/>
      <c r="DL2263" s="1035"/>
    </row>
    <row r="2264" spans="27:116">
      <c r="AA2264" s="1035"/>
      <c r="AB2264" s="1035"/>
      <c r="AC2264" s="1035"/>
      <c r="AD2264" s="1035"/>
      <c r="AE2264" s="1035"/>
      <c r="AF2264" s="1035"/>
      <c r="AG2264" s="1035"/>
      <c r="AH2264" s="1035"/>
      <c r="AN2264" s="1035"/>
      <c r="AV2264" s="1035"/>
      <c r="BD2264" s="1035"/>
      <c r="BS2264" s="1064"/>
      <c r="BT2264" s="1035"/>
      <c r="CG2264" s="612"/>
      <c r="CI2264" s="1035"/>
      <c r="DB2264" s="1035"/>
      <c r="DC2264" s="1035"/>
      <c r="DG2264" s="1035"/>
      <c r="DH2264" s="1035"/>
      <c r="DI2264" s="1035"/>
      <c r="DJ2264" s="1035"/>
      <c r="DK2264" s="1035"/>
      <c r="DL2264" s="1035"/>
    </row>
    <row r="2265" spans="27:116">
      <c r="AA2265" s="1035"/>
      <c r="AB2265" s="1035"/>
      <c r="AC2265" s="1035"/>
      <c r="AD2265" s="1035"/>
      <c r="AE2265" s="1035"/>
      <c r="AF2265" s="1035"/>
      <c r="AG2265" s="1035"/>
      <c r="AH2265" s="1035"/>
      <c r="AN2265" s="1035"/>
      <c r="AV2265" s="1035"/>
      <c r="BD2265" s="1035"/>
      <c r="BS2265" s="1064"/>
      <c r="BT2265" s="1035"/>
      <c r="CG2265" s="612"/>
      <c r="CI2265" s="1035"/>
      <c r="DB2265" s="1035"/>
      <c r="DC2265" s="1035"/>
      <c r="DG2265" s="1035"/>
      <c r="DH2265" s="1035"/>
      <c r="DI2265" s="1035"/>
      <c r="DJ2265" s="1035"/>
      <c r="DK2265" s="1035"/>
      <c r="DL2265" s="1035"/>
    </row>
    <row r="2266" spans="27:116">
      <c r="AA2266" s="1035"/>
      <c r="AB2266" s="1035"/>
      <c r="AC2266" s="1035"/>
      <c r="AD2266" s="1035"/>
      <c r="AE2266" s="1035"/>
      <c r="AF2266" s="1035"/>
      <c r="AG2266" s="1035"/>
      <c r="AH2266" s="1035"/>
      <c r="AN2266" s="1035"/>
      <c r="AV2266" s="1035"/>
      <c r="BD2266" s="1035"/>
      <c r="BS2266" s="1064"/>
      <c r="BT2266" s="1035"/>
      <c r="CG2266" s="612"/>
      <c r="CI2266" s="1035"/>
      <c r="DB2266" s="1035"/>
      <c r="DC2266" s="1035"/>
      <c r="DG2266" s="1035"/>
      <c r="DH2266" s="1035"/>
      <c r="DI2266" s="1035"/>
      <c r="DJ2266" s="1035"/>
      <c r="DK2266" s="1035"/>
      <c r="DL2266" s="1035"/>
    </row>
    <row r="2267" spans="27:116">
      <c r="AA2267" s="1035"/>
      <c r="AB2267" s="1035"/>
      <c r="AC2267" s="1035"/>
      <c r="AD2267" s="1035"/>
      <c r="AE2267" s="1035"/>
      <c r="AF2267" s="1035"/>
      <c r="AG2267" s="1035"/>
      <c r="AH2267" s="1035"/>
      <c r="AN2267" s="1035"/>
      <c r="AV2267" s="1035"/>
      <c r="BD2267" s="1035"/>
      <c r="BS2267" s="1064"/>
      <c r="BT2267" s="1035"/>
      <c r="CG2267" s="612"/>
      <c r="CI2267" s="1035"/>
      <c r="DB2267" s="1035"/>
      <c r="DC2267" s="1035"/>
      <c r="DG2267" s="1035"/>
      <c r="DH2267" s="1035"/>
      <c r="DI2267" s="1035"/>
      <c r="DJ2267" s="1035"/>
      <c r="DK2267" s="1035"/>
      <c r="DL2267" s="1035"/>
    </row>
    <row r="2268" spans="27:116">
      <c r="AA2268" s="1035"/>
      <c r="AB2268" s="1035"/>
      <c r="AC2268" s="1035"/>
      <c r="AD2268" s="1035"/>
      <c r="AE2268" s="1035"/>
      <c r="AF2268" s="1035"/>
      <c r="AG2268" s="1035"/>
      <c r="AH2268" s="1035"/>
      <c r="AN2268" s="1035"/>
      <c r="AV2268" s="1035"/>
      <c r="BD2268" s="1035"/>
      <c r="BS2268" s="1064"/>
      <c r="BT2268" s="1035"/>
      <c r="CG2268" s="612"/>
      <c r="CI2268" s="1035"/>
      <c r="DB2268" s="1035"/>
      <c r="DC2268" s="1035"/>
      <c r="DG2268" s="1035"/>
      <c r="DH2268" s="1035"/>
      <c r="DI2268" s="1035"/>
      <c r="DJ2268" s="1035"/>
      <c r="DK2268" s="1035"/>
      <c r="DL2268" s="1035"/>
    </row>
    <row r="2269" spans="27:116">
      <c r="AA2269" s="1035"/>
      <c r="AB2269" s="1035"/>
      <c r="AC2269" s="1035"/>
      <c r="AD2269" s="1035"/>
      <c r="AE2269" s="1035"/>
      <c r="AF2269" s="1035"/>
      <c r="AG2269" s="1035"/>
      <c r="AH2269" s="1035"/>
      <c r="AN2269" s="1035"/>
      <c r="AV2269" s="1035"/>
      <c r="BD2269" s="1035"/>
      <c r="BS2269" s="1064"/>
      <c r="BT2269" s="1035"/>
      <c r="CG2269" s="612"/>
      <c r="CI2269" s="1035"/>
      <c r="DB2269" s="1035"/>
      <c r="DC2269" s="1035"/>
      <c r="DG2269" s="1035"/>
      <c r="DH2269" s="1035"/>
      <c r="DI2269" s="1035"/>
      <c r="DJ2269" s="1035"/>
      <c r="DK2269" s="1035"/>
      <c r="DL2269" s="1035"/>
    </row>
    <row r="2270" spans="27:116">
      <c r="AA2270" s="1035"/>
      <c r="AB2270" s="1035"/>
      <c r="AC2270" s="1035"/>
      <c r="AD2270" s="1035"/>
      <c r="AE2270" s="1035"/>
      <c r="AF2270" s="1035"/>
      <c r="AG2270" s="1035"/>
      <c r="AH2270" s="1035"/>
      <c r="AN2270" s="1035"/>
      <c r="AV2270" s="1035"/>
      <c r="BD2270" s="1035"/>
      <c r="BS2270" s="1064"/>
      <c r="BT2270" s="1035"/>
      <c r="CG2270" s="612"/>
      <c r="CI2270" s="1035"/>
      <c r="DB2270" s="1035"/>
      <c r="DC2270" s="1035"/>
      <c r="DG2270" s="1035"/>
      <c r="DH2270" s="1035"/>
      <c r="DI2270" s="1035"/>
      <c r="DJ2270" s="1035"/>
      <c r="DK2270" s="1035"/>
      <c r="DL2270" s="1035"/>
    </row>
    <row r="2271" spans="27:116">
      <c r="AA2271" s="1035"/>
      <c r="AB2271" s="1035"/>
      <c r="AC2271" s="1035"/>
      <c r="AD2271" s="1035"/>
      <c r="AE2271" s="1035"/>
      <c r="AF2271" s="1035"/>
      <c r="AG2271" s="1035"/>
      <c r="AH2271" s="1035"/>
      <c r="AN2271" s="1035"/>
      <c r="AV2271" s="1035"/>
      <c r="BD2271" s="1035"/>
      <c r="BS2271" s="1064"/>
      <c r="BT2271" s="1035"/>
      <c r="CG2271" s="612"/>
      <c r="CI2271" s="1035"/>
      <c r="DB2271" s="1035"/>
      <c r="DC2271" s="1035"/>
      <c r="DG2271" s="1035"/>
      <c r="DH2271" s="1035"/>
      <c r="DI2271" s="1035"/>
      <c r="DJ2271" s="1035"/>
      <c r="DK2271" s="1035"/>
      <c r="DL2271" s="1035"/>
    </row>
    <row r="2272" spans="27:116">
      <c r="AA2272" s="1035"/>
      <c r="AB2272" s="1035"/>
      <c r="AC2272" s="1035"/>
      <c r="AD2272" s="1035"/>
      <c r="AE2272" s="1035"/>
      <c r="AF2272" s="1035"/>
      <c r="AG2272" s="1035"/>
      <c r="AH2272" s="1035"/>
      <c r="AN2272" s="1035"/>
      <c r="AV2272" s="1035"/>
      <c r="BD2272" s="1035"/>
      <c r="BS2272" s="1064"/>
      <c r="BT2272" s="1035"/>
      <c r="CG2272" s="612"/>
      <c r="CI2272" s="1035"/>
      <c r="DB2272" s="1035"/>
      <c r="DC2272" s="1035"/>
      <c r="DG2272" s="1035"/>
      <c r="DH2272" s="1035"/>
      <c r="DI2272" s="1035"/>
      <c r="DJ2272" s="1035"/>
      <c r="DK2272" s="1035"/>
      <c r="DL2272" s="1035"/>
    </row>
    <row r="2273" spans="27:116">
      <c r="AA2273" s="1035"/>
      <c r="AB2273" s="1035"/>
      <c r="AC2273" s="1035"/>
      <c r="AD2273" s="1035"/>
      <c r="AE2273" s="1035"/>
      <c r="AF2273" s="1035"/>
      <c r="AG2273" s="1035"/>
      <c r="AH2273" s="1035"/>
      <c r="AN2273" s="1035"/>
      <c r="AV2273" s="1035"/>
      <c r="BD2273" s="1035"/>
      <c r="BS2273" s="1064"/>
      <c r="BT2273" s="1035"/>
      <c r="CG2273" s="612"/>
      <c r="CI2273" s="1035"/>
      <c r="DB2273" s="1035"/>
      <c r="DC2273" s="1035"/>
      <c r="DG2273" s="1035"/>
      <c r="DH2273" s="1035"/>
      <c r="DI2273" s="1035"/>
      <c r="DJ2273" s="1035"/>
      <c r="DK2273" s="1035"/>
      <c r="DL2273" s="1035"/>
    </row>
    <row r="2274" spans="27:116">
      <c r="AA2274" s="1035"/>
      <c r="AB2274" s="1035"/>
      <c r="AC2274" s="1035"/>
      <c r="AD2274" s="1035"/>
      <c r="AE2274" s="1035"/>
      <c r="AF2274" s="1035"/>
      <c r="AG2274" s="1035"/>
      <c r="AH2274" s="1035"/>
      <c r="AN2274" s="1035"/>
      <c r="AV2274" s="1035"/>
      <c r="BD2274" s="1035"/>
      <c r="BS2274" s="1064"/>
      <c r="BT2274" s="1035"/>
      <c r="CG2274" s="612"/>
      <c r="CI2274" s="1035"/>
      <c r="DB2274" s="1035"/>
      <c r="DC2274" s="1035"/>
      <c r="DG2274" s="1035"/>
      <c r="DH2274" s="1035"/>
      <c r="DI2274" s="1035"/>
      <c r="DJ2274" s="1035"/>
      <c r="DK2274" s="1035"/>
      <c r="DL2274" s="1035"/>
    </row>
    <row r="2275" spans="27:116">
      <c r="AA2275" s="1035"/>
      <c r="AB2275" s="1035"/>
      <c r="AC2275" s="1035"/>
      <c r="AD2275" s="1035"/>
      <c r="AE2275" s="1035"/>
      <c r="AF2275" s="1035"/>
      <c r="AG2275" s="1035"/>
      <c r="AH2275" s="1035"/>
      <c r="AN2275" s="1035"/>
      <c r="AV2275" s="1035"/>
      <c r="BD2275" s="1035"/>
      <c r="BS2275" s="1064"/>
      <c r="BT2275" s="1035"/>
      <c r="CG2275" s="612"/>
      <c r="CI2275" s="1035"/>
      <c r="DB2275" s="1035"/>
      <c r="DC2275" s="1035"/>
      <c r="DG2275" s="1035"/>
      <c r="DH2275" s="1035"/>
      <c r="DI2275" s="1035"/>
      <c r="DJ2275" s="1035"/>
      <c r="DK2275" s="1035"/>
      <c r="DL2275" s="1035"/>
    </row>
    <row r="2276" spans="27:116">
      <c r="AA2276" s="1035"/>
      <c r="AB2276" s="1035"/>
      <c r="AC2276" s="1035"/>
      <c r="AD2276" s="1035"/>
      <c r="AE2276" s="1035"/>
      <c r="AF2276" s="1035"/>
      <c r="AG2276" s="1035"/>
      <c r="AH2276" s="1035"/>
      <c r="AN2276" s="1035"/>
      <c r="AV2276" s="1035"/>
      <c r="BD2276" s="1035"/>
      <c r="BS2276" s="1064"/>
      <c r="BT2276" s="1035"/>
      <c r="CG2276" s="612"/>
      <c r="CI2276" s="1035"/>
      <c r="DB2276" s="1035"/>
      <c r="DC2276" s="1035"/>
      <c r="DG2276" s="1035"/>
      <c r="DH2276" s="1035"/>
      <c r="DI2276" s="1035"/>
      <c r="DJ2276" s="1035"/>
      <c r="DK2276" s="1035"/>
      <c r="DL2276" s="1035"/>
    </row>
    <row r="2277" spans="27:116">
      <c r="AA2277" s="1035"/>
      <c r="AB2277" s="1035"/>
      <c r="AC2277" s="1035"/>
      <c r="AD2277" s="1035"/>
      <c r="AE2277" s="1035"/>
      <c r="AF2277" s="1035"/>
      <c r="AG2277" s="1035"/>
      <c r="AH2277" s="1035"/>
      <c r="AN2277" s="1035"/>
      <c r="AV2277" s="1035"/>
      <c r="BD2277" s="1035"/>
      <c r="BS2277" s="1064"/>
      <c r="BT2277" s="1035"/>
      <c r="CG2277" s="612"/>
      <c r="CI2277" s="1035"/>
      <c r="DB2277" s="1035"/>
      <c r="DC2277" s="1035"/>
      <c r="DG2277" s="1035"/>
      <c r="DH2277" s="1035"/>
      <c r="DI2277" s="1035"/>
      <c r="DJ2277" s="1035"/>
      <c r="DK2277" s="1035"/>
      <c r="DL2277" s="1035"/>
    </row>
    <row r="2278" spans="27:116">
      <c r="AA2278" s="1035"/>
      <c r="AB2278" s="1035"/>
      <c r="AC2278" s="1035"/>
      <c r="AD2278" s="1035"/>
      <c r="AE2278" s="1035"/>
      <c r="AF2278" s="1035"/>
      <c r="AG2278" s="1035"/>
      <c r="AH2278" s="1035"/>
      <c r="AN2278" s="1035"/>
      <c r="AV2278" s="1035"/>
      <c r="BD2278" s="1035"/>
      <c r="BS2278" s="1064"/>
      <c r="BT2278" s="1035"/>
      <c r="CG2278" s="612"/>
      <c r="CI2278" s="1035"/>
      <c r="DB2278" s="1035"/>
      <c r="DC2278" s="1035"/>
      <c r="DG2278" s="1035"/>
      <c r="DH2278" s="1035"/>
      <c r="DI2278" s="1035"/>
      <c r="DJ2278" s="1035"/>
      <c r="DK2278" s="1035"/>
      <c r="DL2278" s="1035"/>
    </row>
    <row r="2279" spans="27:116">
      <c r="AA2279" s="1035"/>
      <c r="AB2279" s="1035"/>
      <c r="AC2279" s="1035"/>
      <c r="AD2279" s="1035"/>
      <c r="AE2279" s="1035"/>
      <c r="AF2279" s="1035"/>
      <c r="AG2279" s="1035"/>
      <c r="AH2279" s="1035"/>
      <c r="AN2279" s="1035"/>
      <c r="AV2279" s="1035"/>
      <c r="BD2279" s="1035"/>
      <c r="BS2279" s="1064"/>
      <c r="BT2279" s="1035"/>
      <c r="CG2279" s="612"/>
      <c r="CI2279" s="1035"/>
      <c r="DB2279" s="1035"/>
      <c r="DC2279" s="1035"/>
      <c r="DG2279" s="1035"/>
      <c r="DH2279" s="1035"/>
      <c r="DI2279" s="1035"/>
      <c r="DJ2279" s="1035"/>
      <c r="DK2279" s="1035"/>
      <c r="DL2279" s="1035"/>
    </row>
    <row r="2280" spans="27:116">
      <c r="AA2280" s="1035"/>
      <c r="AB2280" s="1035"/>
      <c r="AC2280" s="1035"/>
      <c r="AD2280" s="1035"/>
      <c r="AE2280" s="1035"/>
      <c r="AF2280" s="1035"/>
      <c r="AG2280" s="1035"/>
      <c r="AH2280" s="1035"/>
      <c r="AN2280" s="1035"/>
      <c r="AV2280" s="1035"/>
      <c r="BD2280" s="1035"/>
      <c r="BS2280" s="1064"/>
      <c r="BT2280" s="1035"/>
      <c r="CG2280" s="612"/>
      <c r="CI2280" s="1035"/>
      <c r="DB2280" s="1035"/>
      <c r="DC2280" s="1035"/>
      <c r="DG2280" s="1035"/>
      <c r="DH2280" s="1035"/>
      <c r="DI2280" s="1035"/>
      <c r="DJ2280" s="1035"/>
      <c r="DK2280" s="1035"/>
      <c r="DL2280" s="1035"/>
    </row>
    <row r="2281" spans="27:116">
      <c r="AA2281" s="1035"/>
      <c r="AB2281" s="1035"/>
      <c r="AC2281" s="1035"/>
      <c r="AD2281" s="1035"/>
      <c r="AE2281" s="1035"/>
      <c r="AF2281" s="1035"/>
      <c r="AG2281" s="1035"/>
      <c r="AH2281" s="1035"/>
      <c r="AN2281" s="1035"/>
      <c r="AV2281" s="1035"/>
      <c r="BD2281" s="1035"/>
      <c r="BS2281" s="1064"/>
      <c r="BT2281" s="1035"/>
      <c r="CG2281" s="612"/>
      <c r="CI2281" s="1035"/>
      <c r="DB2281" s="1035"/>
      <c r="DC2281" s="1035"/>
      <c r="DG2281" s="1035"/>
      <c r="DH2281" s="1035"/>
      <c r="DI2281" s="1035"/>
      <c r="DJ2281" s="1035"/>
      <c r="DK2281" s="1035"/>
      <c r="DL2281" s="1035"/>
    </row>
    <row r="2282" spans="27:116">
      <c r="AA2282" s="1035"/>
      <c r="AB2282" s="1035"/>
      <c r="AC2282" s="1035"/>
      <c r="AD2282" s="1035"/>
      <c r="AE2282" s="1035"/>
      <c r="AF2282" s="1035"/>
      <c r="AG2282" s="1035"/>
      <c r="AH2282" s="1035"/>
      <c r="AN2282" s="1035"/>
      <c r="AV2282" s="1035"/>
      <c r="BD2282" s="1035"/>
      <c r="BS2282" s="1064"/>
      <c r="BT2282" s="1035"/>
      <c r="CG2282" s="612"/>
      <c r="CI2282" s="1035"/>
      <c r="DB2282" s="1035"/>
      <c r="DC2282" s="1035"/>
      <c r="DG2282" s="1035"/>
      <c r="DH2282" s="1035"/>
      <c r="DI2282" s="1035"/>
      <c r="DJ2282" s="1035"/>
      <c r="DK2282" s="1035"/>
      <c r="DL2282" s="1035"/>
    </row>
    <row r="2283" spans="27:116">
      <c r="AA2283" s="1035"/>
      <c r="AB2283" s="1035"/>
      <c r="AC2283" s="1035"/>
      <c r="AD2283" s="1035"/>
      <c r="AE2283" s="1035"/>
      <c r="AF2283" s="1035"/>
      <c r="AG2283" s="1035"/>
      <c r="AH2283" s="1035"/>
      <c r="AN2283" s="1035"/>
      <c r="AV2283" s="1035"/>
      <c r="BD2283" s="1035"/>
      <c r="BS2283" s="1064"/>
      <c r="BT2283" s="1035"/>
      <c r="CG2283" s="612"/>
      <c r="CI2283" s="1035"/>
      <c r="DB2283" s="1035"/>
      <c r="DC2283" s="1035"/>
      <c r="DG2283" s="1035"/>
      <c r="DH2283" s="1035"/>
      <c r="DI2283" s="1035"/>
      <c r="DJ2283" s="1035"/>
      <c r="DK2283" s="1035"/>
      <c r="DL2283" s="1035"/>
    </row>
    <row r="2284" spans="27:116">
      <c r="AA2284" s="1035"/>
      <c r="AB2284" s="1035"/>
      <c r="AC2284" s="1035"/>
      <c r="AD2284" s="1035"/>
      <c r="AE2284" s="1035"/>
      <c r="AF2284" s="1035"/>
      <c r="AG2284" s="1035"/>
      <c r="AH2284" s="1035"/>
      <c r="AN2284" s="1035"/>
      <c r="AV2284" s="1035"/>
      <c r="BD2284" s="1035"/>
      <c r="BS2284" s="1064"/>
      <c r="BT2284" s="1035"/>
      <c r="CG2284" s="612"/>
      <c r="CI2284" s="1035"/>
      <c r="DB2284" s="1035"/>
      <c r="DC2284" s="1035"/>
      <c r="DG2284" s="1035"/>
      <c r="DH2284" s="1035"/>
      <c r="DI2284" s="1035"/>
      <c r="DJ2284" s="1035"/>
      <c r="DK2284" s="1035"/>
      <c r="DL2284" s="1035"/>
    </row>
    <row r="2285" spans="27:116">
      <c r="AA2285" s="1035"/>
      <c r="AB2285" s="1035"/>
      <c r="AC2285" s="1035"/>
      <c r="AD2285" s="1035"/>
      <c r="AE2285" s="1035"/>
      <c r="AF2285" s="1035"/>
      <c r="AG2285" s="1035"/>
      <c r="AH2285" s="1035"/>
      <c r="AN2285" s="1035"/>
      <c r="AV2285" s="1035"/>
      <c r="BD2285" s="1035"/>
      <c r="BS2285" s="1064"/>
      <c r="BT2285" s="1035"/>
      <c r="CG2285" s="612"/>
      <c r="CI2285" s="1035"/>
      <c r="DB2285" s="1035"/>
      <c r="DC2285" s="1035"/>
      <c r="DG2285" s="1035"/>
      <c r="DH2285" s="1035"/>
      <c r="DI2285" s="1035"/>
      <c r="DJ2285" s="1035"/>
      <c r="DK2285" s="1035"/>
      <c r="DL2285" s="1035"/>
    </row>
    <row r="2286" spans="27:116">
      <c r="AA2286" s="1035"/>
      <c r="AB2286" s="1035"/>
      <c r="AC2286" s="1035"/>
      <c r="AD2286" s="1035"/>
      <c r="AE2286" s="1035"/>
      <c r="AF2286" s="1035"/>
      <c r="AG2286" s="1035"/>
      <c r="AH2286" s="1035"/>
      <c r="AN2286" s="1035"/>
      <c r="AV2286" s="1035"/>
      <c r="BD2286" s="1035"/>
      <c r="BS2286" s="1064"/>
      <c r="BT2286" s="1035"/>
      <c r="CG2286" s="612"/>
      <c r="CI2286" s="1035"/>
      <c r="DB2286" s="1035"/>
      <c r="DC2286" s="1035"/>
      <c r="DG2286" s="1035"/>
      <c r="DH2286" s="1035"/>
      <c r="DI2286" s="1035"/>
      <c r="DJ2286" s="1035"/>
      <c r="DK2286" s="1035"/>
      <c r="DL2286" s="1035"/>
    </row>
    <row r="2287" spans="27:116">
      <c r="AA2287" s="1035"/>
      <c r="AB2287" s="1035"/>
      <c r="AC2287" s="1035"/>
      <c r="AD2287" s="1035"/>
      <c r="AE2287" s="1035"/>
      <c r="AF2287" s="1035"/>
      <c r="AG2287" s="1035"/>
      <c r="AH2287" s="1035"/>
      <c r="AN2287" s="1035"/>
      <c r="AV2287" s="1035"/>
      <c r="BD2287" s="1035"/>
      <c r="BS2287" s="1064"/>
      <c r="BT2287" s="1035"/>
      <c r="CG2287" s="612"/>
      <c r="CI2287" s="1035"/>
      <c r="DB2287" s="1035"/>
      <c r="DC2287" s="1035"/>
      <c r="DG2287" s="1035"/>
      <c r="DH2287" s="1035"/>
      <c r="DI2287" s="1035"/>
      <c r="DJ2287" s="1035"/>
      <c r="DK2287" s="1035"/>
      <c r="DL2287" s="1035"/>
    </row>
    <row r="2288" spans="27:116">
      <c r="AA2288" s="1035"/>
      <c r="AB2288" s="1035"/>
      <c r="AC2288" s="1035"/>
      <c r="AD2288" s="1035"/>
      <c r="AE2288" s="1035"/>
      <c r="AF2288" s="1035"/>
      <c r="AG2288" s="1035"/>
      <c r="AH2288" s="1035"/>
      <c r="AN2288" s="1035"/>
      <c r="AV2288" s="1035"/>
      <c r="BD2288" s="1035"/>
      <c r="BS2288" s="1064"/>
      <c r="BT2288" s="1035"/>
      <c r="CG2288" s="612"/>
      <c r="CI2288" s="1035"/>
      <c r="DB2288" s="1035"/>
      <c r="DC2288" s="1035"/>
      <c r="DG2288" s="1035"/>
      <c r="DH2288" s="1035"/>
      <c r="DI2288" s="1035"/>
      <c r="DJ2288" s="1035"/>
      <c r="DK2288" s="1035"/>
      <c r="DL2288" s="1035"/>
    </row>
    <row r="2289" spans="27:116">
      <c r="AA2289" s="1035"/>
      <c r="AB2289" s="1035"/>
      <c r="AC2289" s="1035"/>
      <c r="AD2289" s="1035"/>
      <c r="AE2289" s="1035"/>
      <c r="AF2289" s="1035"/>
      <c r="AG2289" s="1035"/>
      <c r="AH2289" s="1035"/>
      <c r="AN2289" s="1035"/>
      <c r="AV2289" s="1035"/>
      <c r="BD2289" s="1035"/>
      <c r="BS2289" s="1064"/>
      <c r="BT2289" s="1035"/>
      <c r="CG2289" s="612"/>
      <c r="CI2289" s="1035"/>
      <c r="DB2289" s="1035"/>
      <c r="DC2289" s="1035"/>
      <c r="DG2289" s="1035"/>
      <c r="DH2289" s="1035"/>
      <c r="DI2289" s="1035"/>
      <c r="DJ2289" s="1035"/>
      <c r="DK2289" s="1035"/>
      <c r="DL2289" s="1035"/>
    </row>
    <row r="2290" spans="27:116">
      <c r="AA2290" s="1035"/>
      <c r="AB2290" s="1035"/>
      <c r="AC2290" s="1035"/>
      <c r="AD2290" s="1035"/>
      <c r="AE2290" s="1035"/>
      <c r="AF2290" s="1035"/>
      <c r="AG2290" s="1035"/>
      <c r="AH2290" s="1035"/>
      <c r="AN2290" s="1035"/>
      <c r="AV2290" s="1035"/>
      <c r="BD2290" s="1035"/>
      <c r="BS2290" s="1064"/>
      <c r="BT2290" s="1035"/>
      <c r="CG2290" s="612"/>
      <c r="CI2290" s="1035"/>
      <c r="DB2290" s="1035"/>
      <c r="DC2290" s="1035"/>
      <c r="DG2290" s="1035"/>
      <c r="DH2290" s="1035"/>
      <c r="DI2290" s="1035"/>
      <c r="DJ2290" s="1035"/>
      <c r="DK2290" s="1035"/>
      <c r="DL2290" s="1035"/>
    </row>
    <row r="2291" spans="27:116">
      <c r="AA2291" s="1035"/>
      <c r="AB2291" s="1035"/>
      <c r="AC2291" s="1035"/>
      <c r="AD2291" s="1035"/>
      <c r="AE2291" s="1035"/>
      <c r="AF2291" s="1035"/>
      <c r="AG2291" s="1035"/>
      <c r="AH2291" s="1035"/>
      <c r="AN2291" s="1035"/>
      <c r="AV2291" s="1035"/>
      <c r="BD2291" s="1035"/>
      <c r="BS2291" s="1064"/>
      <c r="BT2291" s="1035"/>
      <c r="CG2291" s="612"/>
      <c r="CI2291" s="1035"/>
      <c r="DB2291" s="1035"/>
      <c r="DC2291" s="1035"/>
      <c r="DG2291" s="1035"/>
      <c r="DH2291" s="1035"/>
      <c r="DI2291" s="1035"/>
      <c r="DJ2291" s="1035"/>
      <c r="DK2291" s="1035"/>
      <c r="DL2291" s="1035"/>
    </row>
    <row r="2292" spans="27:116">
      <c r="AA2292" s="1035"/>
      <c r="AB2292" s="1035"/>
      <c r="AC2292" s="1035"/>
      <c r="AD2292" s="1035"/>
      <c r="AE2292" s="1035"/>
      <c r="AF2292" s="1035"/>
      <c r="AG2292" s="1035"/>
      <c r="AH2292" s="1035"/>
      <c r="AN2292" s="1035"/>
      <c r="AV2292" s="1035"/>
      <c r="BD2292" s="1035"/>
      <c r="BS2292" s="1064"/>
      <c r="BT2292" s="1035"/>
      <c r="CG2292" s="612"/>
      <c r="CI2292" s="1035"/>
      <c r="DB2292" s="1035"/>
      <c r="DC2292" s="1035"/>
      <c r="DG2292" s="1035"/>
      <c r="DH2292" s="1035"/>
      <c r="DI2292" s="1035"/>
      <c r="DJ2292" s="1035"/>
      <c r="DK2292" s="1035"/>
      <c r="DL2292" s="1035"/>
    </row>
    <row r="2293" spans="27:116">
      <c r="AA2293" s="1035"/>
      <c r="AB2293" s="1035"/>
      <c r="AC2293" s="1035"/>
      <c r="AD2293" s="1035"/>
      <c r="AE2293" s="1035"/>
      <c r="AF2293" s="1035"/>
      <c r="AG2293" s="1035"/>
      <c r="AH2293" s="1035"/>
      <c r="AN2293" s="1035"/>
      <c r="AV2293" s="1035"/>
      <c r="BD2293" s="1035"/>
      <c r="BS2293" s="1064"/>
      <c r="BT2293" s="1035"/>
      <c r="CG2293" s="612"/>
      <c r="CI2293" s="1035"/>
      <c r="DB2293" s="1035"/>
      <c r="DC2293" s="1035"/>
      <c r="DG2293" s="1035"/>
      <c r="DH2293" s="1035"/>
      <c r="DI2293" s="1035"/>
      <c r="DJ2293" s="1035"/>
      <c r="DK2293" s="1035"/>
      <c r="DL2293" s="1035"/>
    </row>
    <row r="2294" spans="27:116">
      <c r="AA2294" s="1035"/>
      <c r="AB2294" s="1035"/>
      <c r="AC2294" s="1035"/>
      <c r="AD2294" s="1035"/>
      <c r="AE2294" s="1035"/>
      <c r="AF2294" s="1035"/>
      <c r="AG2294" s="1035"/>
      <c r="AH2294" s="1035"/>
      <c r="AN2294" s="1035"/>
      <c r="AV2294" s="1035"/>
      <c r="BD2294" s="1035"/>
      <c r="BS2294" s="1064"/>
      <c r="BT2294" s="1035"/>
      <c r="CG2294" s="612"/>
      <c r="CI2294" s="1035"/>
      <c r="DB2294" s="1035"/>
      <c r="DC2294" s="1035"/>
      <c r="DG2294" s="1035"/>
      <c r="DH2294" s="1035"/>
      <c r="DI2294" s="1035"/>
      <c r="DJ2294" s="1035"/>
      <c r="DK2294" s="1035"/>
      <c r="DL2294" s="1035"/>
    </row>
    <row r="2295" spans="27:116">
      <c r="AA2295" s="1035"/>
      <c r="AB2295" s="1035"/>
      <c r="AC2295" s="1035"/>
      <c r="AD2295" s="1035"/>
      <c r="AE2295" s="1035"/>
      <c r="AF2295" s="1035"/>
      <c r="AG2295" s="1035"/>
      <c r="AH2295" s="1035"/>
      <c r="AN2295" s="1035"/>
      <c r="AV2295" s="1035"/>
      <c r="BD2295" s="1035"/>
      <c r="BS2295" s="1064"/>
      <c r="BT2295" s="1035"/>
      <c r="CG2295" s="612"/>
      <c r="CI2295" s="1035"/>
      <c r="DB2295" s="1035"/>
      <c r="DC2295" s="1035"/>
      <c r="DG2295" s="1035"/>
      <c r="DH2295" s="1035"/>
      <c r="DI2295" s="1035"/>
      <c r="DJ2295" s="1035"/>
      <c r="DK2295" s="1035"/>
      <c r="DL2295" s="1035"/>
    </row>
    <row r="2296" spans="27:116">
      <c r="AA2296" s="1035"/>
      <c r="AB2296" s="1035"/>
      <c r="AC2296" s="1035"/>
      <c r="AD2296" s="1035"/>
      <c r="AE2296" s="1035"/>
      <c r="AF2296" s="1035"/>
      <c r="AG2296" s="1035"/>
      <c r="AH2296" s="1035"/>
      <c r="AN2296" s="1035"/>
      <c r="AV2296" s="1035"/>
      <c r="BD2296" s="1035"/>
      <c r="BS2296" s="1064"/>
      <c r="BT2296" s="1035"/>
      <c r="CG2296" s="612"/>
      <c r="CI2296" s="1035"/>
      <c r="DB2296" s="1035"/>
      <c r="DC2296" s="1035"/>
      <c r="DG2296" s="1035"/>
      <c r="DH2296" s="1035"/>
      <c r="DI2296" s="1035"/>
      <c r="DJ2296" s="1035"/>
      <c r="DK2296" s="1035"/>
      <c r="DL2296" s="1035"/>
    </row>
    <row r="2297" spans="27:116">
      <c r="AA2297" s="1035"/>
      <c r="AB2297" s="1035"/>
      <c r="AC2297" s="1035"/>
      <c r="AD2297" s="1035"/>
      <c r="AE2297" s="1035"/>
      <c r="AF2297" s="1035"/>
      <c r="AG2297" s="1035"/>
      <c r="AH2297" s="1035"/>
      <c r="AN2297" s="1035"/>
      <c r="AV2297" s="1035"/>
      <c r="BD2297" s="1035"/>
      <c r="BS2297" s="1064"/>
      <c r="BT2297" s="1035"/>
      <c r="CG2297" s="612"/>
      <c r="CI2297" s="1035"/>
      <c r="DB2297" s="1035"/>
      <c r="DC2297" s="1035"/>
      <c r="DG2297" s="1035"/>
      <c r="DH2297" s="1035"/>
      <c r="DI2297" s="1035"/>
      <c r="DJ2297" s="1035"/>
      <c r="DK2297" s="1035"/>
      <c r="DL2297" s="1035"/>
    </row>
    <row r="2298" spans="27:116">
      <c r="AA2298" s="1035"/>
      <c r="AB2298" s="1035"/>
      <c r="AC2298" s="1035"/>
      <c r="AD2298" s="1035"/>
      <c r="AE2298" s="1035"/>
      <c r="AF2298" s="1035"/>
      <c r="AG2298" s="1035"/>
      <c r="AH2298" s="1035"/>
      <c r="AN2298" s="1035"/>
      <c r="AV2298" s="1035"/>
      <c r="BD2298" s="1035"/>
      <c r="BS2298" s="1064"/>
      <c r="BT2298" s="1035"/>
      <c r="CG2298" s="612"/>
      <c r="CI2298" s="1035"/>
      <c r="DB2298" s="1035"/>
      <c r="DC2298" s="1035"/>
      <c r="DG2298" s="1035"/>
      <c r="DH2298" s="1035"/>
      <c r="DI2298" s="1035"/>
      <c r="DJ2298" s="1035"/>
      <c r="DK2298" s="1035"/>
      <c r="DL2298" s="1035"/>
    </row>
    <row r="2299" spans="27:116">
      <c r="AA2299" s="1035"/>
      <c r="AB2299" s="1035"/>
      <c r="AC2299" s="1035"/>
      <c r="AD2299" s="1035"/>
      <c r="AE2299" s="1035"/>
      <c r="AF2299" s="1035"/>
      <c r="AG2299" s="1035"/>
      <c r="AH2299" s="1035"/>
      <c r="AN2299" s="1035"/>
      <c r="AV2299" s="1035"/>
      <c r="BD2299" s="1035"/>
      <c r="BS2299" s="1064"/>
      <c r="BT2299" s="1035"/>
      <c r="CG2299" s="612"/>
      <c r="CI2299" s="1035"/>
      <c r="DB2299" s="1035"/>
      <c r="DC2299" s="1035"/>
      <c r="DG2299" s="1035"/>
      <c r="DH2299" s="1035"/>
      <c r="DI2299" s="1035"/>
      <c r="DJ2299" s="1035"/>
      <c r="DK2299" s="1035"/>
      <c r="DL2299" s="1035"/>
    </row>
    <row r="2300" spans="27:116">
      <c r="AA2300" s="1035"/>
      <c r="AB2300" s="1035"/>
      <c r="AC2300" s="1035"/>
      <c r="AD2300" s="1035"/>
      <c r="AE2300" s="1035"/>
      <c r="AF2300" s="1035"/>
      <c r="AG2300" s="1035"/>
      <c r="AH2300" s="1035"/>
      <c r="AN2300" s="1035"/>
      <c r="AV2300" s="1035"/>
      <c r="BD2300" s="1035"/>
      <c r="BS2300" s="1064"/>
      <c r="BT2300" s="1035"/>
      <c r="CG2300" s="612"/>
      <c r="CI2300" s="1035"/>
      <c r="DB2300" s="1035"/>
      <c r="DC2300" s="1035"/>
      <c r="DG2300" s="1035"/>
      <c r="DH2300" s="1035"/>
      <c r="DI2300" s="1035"/>
      <c r="DJ2300" s="1035"/>
      <c r="DK2300" s="1035"/>
      <c r="DL2300" s="1035"/>
    </row>
    <row r="2301" spans="27:116">
      <c r="AA2301" s="1035"/>
      <c r="AB2301" s="1035"/>
      <c r="AC2301" s="1035"/>
      <c r="AD2301" s="1035"/>
      <c r="AE2301" s="1035"/>
      <c r="AF2301" s="1035"/>
      <c r="AG2301" s="1035"/>
      <c r="AH2301" s="1035"/>
      <c r="AN2301" s="1035"/>
      <c r="AV2301" s="1035"/>
      <c r="BD2301" s="1035"/>
      <c r="BS2301" s="1064"/>
      <c r="BT2301" s="1035"/>
      <c r="CG2301" s="612"/>
      <c r="CI2301" s="1035"/>
      <c r="DB2301" s="1035"/>
      <c r="DC2301" s="1035"/>
      <c r="DG2301" s="1035"/>
      <c r="DH2301" s="1035"/>
      <c r="DI2301" s="1035"/>
      <c r="DJ2301" s="1035"/>
      <c r="DK2301" s="1035"/>
      <c r="DL2301" s="1035"/>
    </row>
    <row r="2302" spans="27:116">
      <c r="AA2302" s="1035"/>
      <c r="AB2302" s="1035"/>
      <c r="AC2302" s="1035"/>
      <c r="AD2302" s="1035"/>
      <c r="AE2302" s="1035"/>
      <c r="AF2302" s="1035"/>
      <c r="AG2302" s="1035"/>
      <c r="AH2302" s="1035"/>
      <c r="AN2302" s="1035"/>
      <c r="AV2302" s="1035"/>
      <c r="BD2302" s="1035"/>
      <c r="BS2302" s="1064"/>
      <c r="BT2302" s="1035"/>
      <c r="CG2302" s="612"/>
      <c r="CI2302" s="1035"/>
      <c r="DB2302" s="1035"/>
      <c r="DC2302" s="1035"/>
      <c r="DG2302" s="1035"/>
      <c r="DH2302" s="1035"/>
      <c r="DI2302" s="1035"/>
      <c r="DJ2302" s="1035"/>
      <c r="DK2302" s="1035"/>
      <c r="DL2302" s="1035"/>
    </row>
    <row r="2303" spans="27:116">
      <c r="AA2303" s="1035"/>
      <c r="AB2303" s="1035"/>
      <c r="AC2303" s="1035"/>
      <c r="AD2303" s="1035"/>
      <c r="AE2303" s="1035"/>
      <c r="AF2303" s="1035"/>
      <c r="AG2303" s="1035"/>
      <c r="AH2303" s="1035"/>
      <c r="AN2303" s="1035"/>
      <c r="AV2303" s="1035"/>
      <c r="BD2303" s="1035"/>
      <c r="BS2303" s="1064"/>
      <c r="BT2303" s="1035"/>
      <c r="CG2303" s="612"/>
      <c r="CI2303" s="1035"/>
      <c r="DB2303" s="1035"/>
      <c r="DC2303" s="1035"/>
      <c r="DG2303" s="1035"/>
      <c r="DH2303" s="1035"/>
      <c r="DI2303" s="1035"/>
      <c r="DJ2303" s="1035"/>
      <c r="DK2303" s="1035"/>
      <c r="DL2303" s="1035"/>
    </row>
    <row r="2304" spans="27:116">
      <c r="AA2304" s="1035"/>
      <c r="AB2304" s="1035"/>
      <c r="AC2304" s="1035"/>
      <c r="AD2304" s="1035"/>
      <c r="AE2304" s="1035"/>
      <c r="AF2304" s="1035"/>
      <c r="AG2304" s="1035"/>
      <c r="AH2304" s="1035"/>
      <c r="AN2304" s="1035"/>
      <c r="AV2304" s="1035"/>
      <c r="BD2304" s="1035"/>
      <c r="BS2304" s="1064"/>
      <c r="BT2304" s="1035"/>
      <c r="CG2304" s="612"/>
      <c r="CI2304" s="1035"/>
      <c r="DB2304" s="1035"/>
      <c r="DC2304" s="1035"/>
      <c r="DG2304" s="1035"/>
      <c r="DH2304" s="1035"/>
      <c r="DI2304" s="1035"/>
      <c r="DJ2304" s="1035"/>
      <c r="DK2304" s="1035"/>
      <c r="DL2304" s="1035"/>
    </row>
    <row r="2305" spans="27:116">
      <c r="AA2305" s="1035"/>
      <c r="AB2305" s="1035"/>
      <c r="AC2305" s="1035"/>
      <c r="AD2305" s="1035"/>
      <c r="AE2305" s="1035"/>
      <c r="AF2305" s="1035"/>
      <c r="AG2305" s="1035"/>
      <c r="AH2305" s="1035"/>
      <c r="AN2305" s="1035"/>
      <c r="AV2305" s="1035"/>
      <c r="BD2305" s="1035"/>
      <c r="BS2305" s="1064"/>
      <c r="BT2305" s="1035"/>
      <c r="CG2305" s="612"/>
      <c r="CI2305" s="1035"/>
      <c r="DB2305" s="1035"/>
      <c r="DC2305" s="1035"/>
      <c r="DG2305" s="1035"/>
      <c r="DH2305" s="1035"/>
      <c r="DI2305" s="1035"/>
      <c r="DJ2305" s="1035"/>
      <c r="DK2305" s="1035"/>
      <c r="DL2305" s="1035"/>
    </row>
    <row r="2306" spans="27:116">
      <c r="AA2306" s="1035"/>
      <c r="AB2306" s="1035"/>
      <c r="AC2306" s="1035"/>
      <c r="AD2306" s="1035"/>
      <c r="AE2306" s="1035"/>
      <c r="AF2306" s="1035"/>
      <c r="AG2306" s="1035"/>
      <c r="AH2306" s="1035"/>
      <c r="AN2306" s="1035"/>
      <c r="AV2306" s="1035"/>
      <c r="BD2306" s="1035"/>
      <c r="BS2306" s="1064"/>
      <c r="BT2306" s="1035"/>
      <c r="CG2306" s="612"/>
      <c r="CI2306" s="1035"/>
      <c r="DB2306" s="1035"/>
      <c r="DC2306" s="1035"/>
      <c r="DG2306" s="1035"/>
      <c r="DH2306" s="1035"/>
      <c r="DI2306" s="1035"/>
      <c r="DJ2306" s="1035"/>
      <c r="DK2306" s="1035"/>
      <c r="DL2306" s="1035"/>
    </row>
    <row r="2307" spans="27:116">
      <c r="AA2307" s="1035"/>
      <c r="AB2307" s="1035"/>
      <c r="AC2307" s="1035"/>
      <c r="AD2307" s="1035"/>
      <c r="AE2307" s="1035"/>
      <c r="AF2307" s="1035"/>
      <c r="AG2307" s="1035"/>
      <c r="AH2307" s="1035"/>
      <c r="AN2307" s="1035"/>
      <c r="AV2307" s="1035"/>
      <c r="BD2307" s="1035"/>
      <c r="BS2307" s="1064"/>
      <c r="BT2307" s="1035"/>
      <c r="CG2307" s="612"/>
      <c r="CI2307" s="1035"/>
      <c r="DB2307" s="1035"/>
      <c r="DC2307" s="1035"/>
      <c r="DG2307" s="1035"/>
      <c r="DH2307" s="1035"/>
      <c r="DI2307" s="1035"/>
      <c r="DJ2307" s="1035"/>
      <c r="DK2307" s="1035"/>
      <c r="DL2307" s="1035"/>
    </row>
    <row r="2308" spans="27:116">
      <c r="AA2308" s="1035"/>
      <c r="AB2308" s="1035"/>
      <c r="AC2308" s="1035"/>
      <c r="AD2308" s="1035"/>
      <c r="AE2308" s="1035"/>
      <c r="AF2308" s="1035"/>
      <c r="AG2308" s="1035"/>
      <c r="AH2308" s="1035"/>
      <c r="AN2308" s="1035"/>
      <c r="AV2308" s="1035"/>
      <c r="BD2308" s="1035"/>
      <c r="BS2308" s="1064"/>
      <c r="BT2308" s="1035"/>
      <c r="CG2308" s="612"/>
      <c r="CI2308" s="1035"/>
      <c r="DB2308" s="1035"/>
      <c r="DC2308" s="1035"/>
      <c r="DG2308" s="1035"/>
      <c r="DH2308" s="1035"/>
      <c r="DI2308" s="1035"/>
      <c r="DJ2308" s="1035"/>
      <c r="DK2308" s="1035"/>
      <c r="DL2308" s="1035"/>
    </row>
    <row r="2309" spans="27:116">
      <c r="AA2309" s="1035"/>
      <c r="AB2309" s="1035"/>
      <c r="AC2309" s="1035"/>
      <c r="AD2309" s="1035"/>
      <c r="AE2309" s="1035"/>
      <c r="AF2309" s="1035"/>
      <c r="AG2309" s="1035"/>
      <c r="AH2309" s="1035"/>
      <c r="AN2309" s="1035"/>
      <c r="AV2309" s="1035"/>
      <c r="BD2309" s="1035"/>
      <c r="BS2309" s="1064"/>
      <c r="BT2309" s="1035"/>
      <c r="CG2309" s="612"/>
      <c r="CI2309" s="1035"/>
      <c r="DB2309" s="1035"/>
      <c r="DC2309" s="1035"/>
      <c r="DG2309" s="1035"/>
      <c r="DH2309" s="1035"/>
      <c r="DI2309" s="1035"/>
      <c r="DJ2309" s="1035"/>
      <c r="DK2309" s="1035"/>
      <c r="DL2309" s="1035"/>
    </row>
    <row r="2310" spans="27:116">
      <c r="AA2310" s="1035"/>
      <c r="AB2310" s="1035"/>
      <c r="AC2310" s="1035"/>
      <c r="AD2310" s="1035"/>
      <c r="AE2310" s="1035"/>
      <c r="AF2310" s="1035"/>
      <c r="AG2310" s="1035"/>
      <c r="AH2310" s="1035"/>
      <c r="AN2310" s="1035"/>
      <c r="AV2310" s="1035"/>
      <c r="BD2310" s="1035"/>
      <c r="BS2310" s="1064"/>
      <c r="BT2310" s="1035"/>
      <c r="CG2310" s="612"/>
      <c r="CI2310" s="1035"/>
      <c r="DB2310" s="1035"/>
      <c r="DC2310" s="1035"/>
      <c r="DG2310" s="1035"/>
      <c r="DH2310" s="1035"/>
      <c r="DI2310" s="1035"/>
      <c r="DJ2310" s="1035"/>
      <c r="DK2310" s="1035"/>
      <c r="DL2310" s="1035"/>
    </row>
    <row r="2311" spans="27:116">
      <c r="AA2311" s="1035"/>
      <c r="AB2311" s="1035"/>
      <c r="AC2311" s="1035"/>
      <c r="AD2311" s="1035"/>
      <c r="AE2311" s="1035"/>
      <c r="AF2311" s="1035"/>
      <c r="AG2311" s="1035"/>
      <c r="AH2311" s="1035"/>
      <c r="AN2311" s="1035"/>
      <c r="AV2311" s="1035"/>
      <c r="BD2311" s="1035"/>
      <c r="BS2311" s="1064"/>
      <c r="BT2311" s="1035"/>
      <c r="CG2311" s="612"/>
      <c r="CI2311" s="1035"/>
      <c r="DB2311" s="1035"/>
      <c r="DC2311" s="1035"/>
      <c r="DG2311" s="1035"/>
      <c r="DH2311" s="1035"/>
      <c r="DI2311" s="1035"/>
      <c r="DJ2311" s="1035"/>
      <c r="DK2311" s="1035"/>
      <c r="DL2311" s="1035"/>
    </row>
    <row r="2312" spans="27:116">
      <c r="AA2312" s="1035"/>
      <c r="AB2312" s="1035"/>
      <c r="AC2312" s="1035"/>
      <c r="AD2312" s="1035"/>
      <c r="AE2312" s="1035"/>
      <c r="AF2312" s="1035"/>
      <c r="AG2312" s="1035"/>
      <c r="AH2312" s="1035"/>
      <c r="AN2312" s="1035"/>
      <c r="AV2312" s="1035"/>
      <c r="BD2312" s="1035"/>
      <c r="BS2312" s="1064"/>
      <c r="BT2312" s="1035"/>
      <c r="CG2312" s="612"/>
      <c r="CI2312" s="1035"/>
      <c r="DB2312" s="1035"/>
      <c r="DC2312" s="1035"/>
      <c r="DG2312" s="1035"/>
      <c r="DH2312" s="1035"/>
      <c r="DI2312" s="1035"/>
      <c r="DJ2312" s="1035"/>
      <c r="DK2312" s="1035"/>
      <c r="DL2312" s="1035"/>
    </row>
    <row r="2313" spans="27:116">
      <c r="AA2313" s="1035"/>
      <c r="AB2313" s="1035"/>
      <c r="AC2313" s="1035"/>
      <c r="AD2313" s="1035"/>
      <c r="AE2313" s="1035"/>
      <c r="AF2313" s="1035"/>
      <c r="AG2313" s="1035"/>
      <c r="AH2313" s="1035"/>
      <c r="AN2313" s="1035"/>
      <c r="AV2313" s="1035"/>
      <c r="BD2313" s="1035"/>
      <c r="BS2313" s="1064"/>
      <c r="BT2313" s="1035"/>
      <c r="CG2313" s="612"/>
      <c r="CI2313" s="1035"/>
      <c r="DB2313" s="1035"/>
      <c r="DC2313" s="1035"/>
      <c r="DG2313" s="1035"/>
      <c r="DH2313" s="1035"/>
      <c r="DI2313" s="1035"/>
      <c r="DJ2313" s="1035"/>
      <c r="DK2313" s="1035"/>
      <c r="DL2313" s="1035"/>
    </row>
    <row r="2314" spans="27:116">
      <c r="AA2314" s="1035"/>
      <c r="AB2314" s="1035"/>
      <c r="AC2314" s="1035"/>
      <c r="AD2314" s="1035"/>
      <c r="AE2314" s="1035"/>
      <c r="AF2314" s="1035"/>
      <c r="AG2314" s="1035"/>
      <c r="AH2314" s="1035"/>
      <c r="AN2314" s="1035"/>
      <c r="AV2314" s="1035"/>
      <c r="BD2314" s="1035"/>
      <c r="BS2314" s="1064"/>
      <c r="BT2314" s="1035"/>
      <c r="CG2314" s="612"/>
      <c r="CI2314" s="1035"/>
      <c r="DB2314" s="1035"/>
      <c r="DC2314" s="1035"/>
      <c r="DG2314" s="1035"/>
      <c r="DH2314" s="1035"/>
      <c r="DI2314" s="1035"/>
      <c r="DJ2314" s="1035"/>
      <c r="DK2314" s="1035"/>
      <c r="DL2314" s="1035"/>
    </row>
    <row r="2315" spans="27:116">
      <c r="AA2315" s="1035"/>
      <c r="AB2315" s="1035"/>
      <c r="AC2315" s="1035"/>
      <c r="AD2315" s="1035"/>
      <c r="AE2315" s="1035"/>
      <c r="AF2315" s="1035"/>
      <c r="AG2315" s="1035"/>
      <c r="AH2315" s="1035"/>
      <c r="AN2315" s="1035"/>
      <c r="AV2315" s="1035"/>
      <c r="BD2315" s="1035"/>
      <c r="BS2315" s="1064"/>
      <c r="BT2315" s="1035"/>
      <c r="CG2315" s="612"/>
      <c r="CI2315" s="1035"/>
      <c r="DB2315" s="1035"/>
      <c r="DC2315" s="1035"/>
      <c r="DG2315" s="1035"/>
      <c r="DH2315" s="1035"/>
      <c r="DI2315" s="1035"/>
      <c r="DJ2315" s="1035"/>
      <c r="DK2315" s="1035"/>
      <c r="DL2315" s="1035"/>
    </row>
    <row r="2316" spans="27:116">
      <c r="AA2316" s="1035"/>
      <c r="AB2316" s="1035"/>
      <c r="AC2316" s="1035"/>
      <c r="AD2316" s="1035"/>
      <c r="AE2316" s="1035"/>
      <c r="AF2316" s="1035"/>
      <c r="AG2316" s="1035"/>
      <c r="AH2316" s="1035"/>
      <c r="AN2316" s="1035"/>
      <c r="AV2316" s="1035"/>
      <c r="BD2316" s="1035"/>
      <c r="BS2316" s="1064"/>
      <c r="BT2316" s="1035"/>
      <c r="CG2316" s="612"/>
      <c r="CI2316" s="1035"/>
      <c r="DB2316" s="1035"/>
      <c r="DC2316" s="1035"/>
      <c r="DG2316" s="1035"/>
      <c r="DH2316" s="1035"/>
      <c r="DI2316" s="1035"/>
      <c r="DJ2316" s="1035"/>
      <c r="DK2316" s="1035"/>
      <c r="DL2316" s="1035"/>
    </row>
    <row r="2317" spans="27:116">
      <c r="AA2317" s="1035"/>
      <c r="AB2317" s="1035"/>
      <c r="AC2317" s="1035"/>
      <c r="AD2317" s="1035"/>
      <c r="AE2317" s="1035"/>
      <c r="AF2317" s="1035"/>
      <c r="AG2317" s="1035"/>
      <c r="AH2317" s="1035"/>
      <c r="AN2317" s="1035"/>
      <c r="AV2317" s="1035"/>
      <c r="BD2317" s="1035"/>
      <c r="BS2317" s="1064"/>
      <c r="BT2317" s="1035"/>
      <c r="CG2317" s="612"/>
      <c r="CI2317" s="1035"/>
      <c r="DB2317" s="1035"/>
      <c r="DC2317" s="1035"/>
      <c r="DG2317" s="1035"/>
      <c r="DH2317" s="1035"/>
      <c r="DI2317" s="1035"/>
      <c r="DJ2317" s="1035"/>
      <c r="DK2317" s="1035"/>
      <c r="DL2317" s="1035"/>
    </row>
    <row r="2318" spans="27:116">
      <c r="AA2318" s="1035"/>
      <c r="AB2318" s="1035"/>
      <c r="AC2318" s="1035"/>
      <c r="AD2318" s="1035"/>
      <c r="AE2318" s="1035"/>
      <c r="AF2318" s="1035"/>
      <c r="AG2318" s="1035"/>
      <c r="AH2318" s="1035"/>
      <c r="AN2318" s="1035"/>
      <c r="AV2318" s="1035"/>
      <c r="BD2318" s="1035"/>
      <c r="BS2318" s="1064"/>
      <c r="BT2318" s="1035"/>
      <c r="CG2318" s="612"/>
      <c r="CI2318" s="1035"/>
      <c r="DB2318" s="1035"/>
      <c r="DC2318" s="1035"/>
      <c r="DG2318" s="1035"/>
      <c r="DH2318" s="1035"/>
      <c r="DI2318" s="1035"/>
      <c r="DJ2318" s="1035"/>
      <c r="DK2318" s="1035"/>
      <c r="DL2318" s="1035"/>
    </row>
    <row r="2319" spans="27:116">
      <c r="AA2319" s="1035"/>
      <c r="AB2319" s="1035"/>
      <c r="AC2319" s="1035"/>
      <c r="AD2319" s="1035"/>
      <c r="AE2319" s="1035"/>
      <c r="AF2319" s="1035"/>
      <c r="AG2319" s="1035"/>
      <c r="AH2319" s="1035"/>
      <c r="AN2319" s="1035"/>
      <c r="AV2319" s="1035"/>
      <c r="BD2319" s="1035"/>
      <c r="BS2319" s="1064"/>
      <c r="BT2319" s="1035"/>
      <c r="CG2319" s="612"/>
      <c r="CI2319" s="1035"/>
      <c r="DB2319" s="1035"/>
      <c r="DC2319" s="1035"/>
      <c r="DG2319" s="1035"/>
      <c r="DH2319" s="1035"/>
      <c r="DI2319" s="1035"/>
      <c r="DJ2319" s="1035"/>
      <c r="DK2319" s="1035"/>
      <c r="DL2319" s="1035"/>
    </row>
    <row r="2320" spans="27:116">
      <c r="AA2320" s="1035"/>
      <c r="AB2320" s="1035"/>
      <c r="AC2320" s="1035"/>
      <c r="AD2320" s="1035"/>
      <c r="AE2320" s="1035"/>
      <c r="AF2320" s="1035"/>
      <c r="AG2320" s="1035"/>
      <c r="AH2320" s="1035"/>
      <c r="AN2320" s="1035"/>
      <c r="AV2320" s="1035"/>
      <c r="BD2320" s="1035"/>
      <c r="BS2320" s="1064"/>
      <c r="BT2320" s="1035"/>
      <c r="CG2320" s="612"/>
      <c r="CI2320" s="1035"/>
      <c r="DB2320" s="1035"/>
      <c r="DC2320" s="1035"/>
      <c r="DG2320" s="1035"/>
      <c r="DH2320" s="1035"/>
      <c r="DI2320" s="1035"/>
      <c r="DJ2320" s="1035"/>
      <c r="DK2320" s="1035"/>
      <c r="DL2320" s="1035"/>
    </row>
    <row r="2321" spans="27:116">
      <c r="AA2321" s="1035"/>
      <c r="AB2321" s="1035"/>
      <c r="AC2321" s="1035"/>
      <c r="AD2321" s="1035"/>
      <c r="AE2321" s="1035"/>
      <c r="AF2321" s="1035"/>
      <c r="AG2321" s="1035"/>
      <c r="AH2321" s="1035"/>
      <c r="AN2321" s="1035"/>
      <c r="AV2321" s="1035"/>
      <c r="BD2321" s="1035"/>
      <c r="BS2321" s="1064"/>
      <c r="BT2321" s="1035"/>
      <c r="CG2321" s="612"/>
      <c r="CI2321" s="1035"/>
      <c r="DB2321" s="1035"/>
      <c r="DC2321" s="1035"/>
      <c r="DG2321" s="1035"/>
      <c r="DH2321" s="1035"/>
      <c r="DI2321" s="1035"/>
      <c r="DJ2321" s="1035"/>
      <c r="DK2321" s="1035"/>
      <c r="DL2321" s="1035"/>
    </row>
    <row r="2322" spans="27:116">
      <c r="AA2322" s="1035"/>
      <c r="AB2322" s="1035"/>
      <c r="AC2322" s="1035"/>
      <c r="AD2322" s="1035"/>
      <c r="AE2322" s="1035"/>
      <c r="AF2322" s="1035"/>
      <c r="AG2322" s="1035"/>
      <c r="AH2322" s="1035"/>
      <c r="AN2322" s="1035"/>
      <c r="AV2322" s="1035"/>
      <c r="BD2322" s="1035"/>
      <c r="BS2322" s="1064"/>
      <c r="BT2322" s="1035"/>
      <c r="CG2322" s="612"/>
      <c r="CI2322" s="1035"/>
      <c r="DB2322" s="1035"/>
      <c r="DC2322" s="1035"/>
      <c r="DG2322" s="1035"/>
      <c r="DH2322" s="1035"/>
      <c r="DI2322" s="1035"/>
      <c r="DJ2322" s="1035"/>
      <c r="DK2322" s="1035"/>
      <c r="DL2322" s="1035"/>
    </row>
    <row r="2323" spans="27:116">
      <c r="AA2323" s="1035"/>
      <c r="AB2323" s="1035"/>
      <c r="AC2323" s="1035"/>
      <c r="AD2323" s="1035"/>
      <c r="AE2323" s="1035"/>
      <c r="AF2323" s="1035"/>
      <c r="AG2323" s="1035"/>
      <c r="AH2323" s="1035"/>
      <c r="AN2323" s="1035"/>
      <c r="AV2323" s="1035"/>
      <c r="BD2323" s="1035"/>
      <c r="BS2323" s="1064"/>
      <c r="BT2323" s="1035"/>
      <c r="CG2323" s="612"/>
      <c r="CI2323" s="1035"/>
      <c r="DB2323" s="1035"/>
      <c r="DC2323" s="1035"/>
      <c r="DG2323" s="1035"/>
      <c r="DH2323" s="1035"/>
      <c r="DI2323" s="1035"/>
      <c r="DJ2323" s="1035"/>
      <c r="DK2323" s="1035"/>
      <c r="DL2323" s="1035"/>
    </row>
    <row r="2324" spans="27:116">
      <c r="AA2324" s="1035"/>
      <c r="AB2324" s="1035"/>
      <c r="AC2324" s="1035"/>
      <c r="AD2324" s="1035"/>
      <c r="AE2324" s="1035"/>
      <c r="AF2324" s="1035"/>
      <c r="AG2324" s="1035"/>
      <c r="AH2324" s="1035"/>
      <c r="AN2324" s="1035"/>
      <c r="AV2324" s="1035"/>
      <c r="BD2324" s="1035"/>
      <c r="BS2324" s="1064"/>
      <c r="BT2324" s="1035"/>
      <c r="CG2324" s="612"/>
      <c r="CI2324" s="1035"/>
      <c r="DB2324" s="1035"/>
      <c r="DC2324" s="1035"/>
      <c r="DG2324" s="1035"/>
      <c r="DH2324" s="1035"/>
      <c r="DI2324" s="1035"/>
      <c r="DJ2324" s="1035"/>
      <c r="DK2324" s="1035"/>
      <c r="DL2324" s="1035"/>
    </row>
    <row r="2325" spans="27:116">
      <c r="AA2325" s="1035"/>
      <c r="AB2325" s="1035"/>
      <c r="AC2325" s="1035"/>
      <c r="AD2325" s="1035"/>
      <c r="AE2325" s="1035"/>
      <c r="AF2325" s="1035"/>
      <c r="AG2325" s="1035"/>
      <c r="AH2325" s="1035"/>
      <c r="AN2325" s="1035"/>
      <c r="AV2325" s="1035"/>
      <c r="BD2325" s="1035"/>
      <c r="BS2325" s="1064"/>
      <c r="BT2325" s="1035"/>
      <c r="CG2325" s="612"/>
      <c r="CI2325" s="1035"/>
      <c r="DB2325" s="1035"/>
      <c r="DC2325" s="1035"/>
      <c r="DG2325" s="1035"/>
      <c r="DH2325" s="1035"/>
      <c r="DI2325" s="1035"/>
      <c r="DJ2325" s="1035"/>
      <c r="DK2325" s="1035"/>
      <c r="DL2325" s="1035"/>
    </row>
    <row r="2326" spans="27:116">
      <c r="AA2326" s="1035"/>
      <c r="AB2326" s="1035"/>
      <c r="AC2326" s="1035"/>
      <c r="AD2326" s="1035"/>
      <c r="AE2326" s="1035"/>
      <c r="AF2326" s="1035"/>
      <c r="AG2326" s="1035"/>
      <c r="AH2326" s="1035"/>
      <c r="AN2326" s="1035"/>
      <c r="AV2326" s="1035"/>
      <c r="BD2326" s="1035"/>
      <c r="BS2326" s="1064"/>
      <c r="BT2326" s="1035"/>
      <c r="CG2326" s="612"/>
      <c r="CI2326" s="1035"/>
      <c r="DB2326" s="1035"/>
      <c r="DC2326" s="1035"/>
      <c r="DG2326" s="1035"/>
      <c r="DH2326" s="1035"/>
      <c r="DI2326" s="1035"/>
      <c r="DJ2326" s="1035"/>
      <c r="DK2326" s="1035"/>
      <c r="DL2326" s="1035"/>
    </row>
    <row r="2327" spans="27:116">
      <c r="AA2327" s="1035"/>
      <c r="AB2327" s="1035"/>
      <c r="AC2327" s="1035"/>
      <c r="AD2327" s="1035"/>
      <c r="AE2327" s="1035"/>
      <c r="AF2327" s="1035"/>
      <c r="AG2327" s="1035"/>
      <c r="AH2327" s="1035"/>
      <c r="AN2327" s="1035"/>
      <c r="AV2327" s="1035"/>
      <c r="BD2327" s="1035"/>
      <c r="BS2327" s="1064"/>
      <c r="BT2327" s="1035"/>
      <c r="CG2327" s="612"/>
      <c r="CI2327" s="1035"/>
      <c r="DB2327" s="1035"/>
      <c r="DC2327" s="1035"/>
      <c r="DG2327" s="1035"/>
      <c r="DH2327" s="1035"/>
      <c r="DI2327" s="1035"/>
      <c r="DJ2327" s="1035"/>
      <c r="DK2327" s="1035"/>
      <c r="DL2327" s="1035"/>
    </row>
    <row r="2328" spans="27:116">
      <c r="AA2328" s="1035"/>
      <c r="AB2328" s="1035"/>
      <c r="AC2328" s="1035"/>
      <c r="AD2328" s="1035"/>
      <c r="AE2328" s="1035"/>
      <c r="AF2328" s="1035"/>
      <c r="AG2328" s="1035"/>
      <c r="AH2328" s="1035"/>
      <c r="AN2328" s="1035"/>
      <c r="AV2328" s="1035"/>
      <c r="BD2328" s="1035"/>
      <c r="BS2328" s="1064"/>
      <c r="BT2328" s="1035"/>
      <c r="CG2328" s="612"/>
      <c r="CI2328" s="1035"/>
      <c r="DB2328" s="1035"/>
      <c r="DC2328" s="1035"/>
      <c r="DG2328" s="1035"/>
      <c r="DH2328" s="1035"/>
      <c r="DI2328" s="1035"/>
      <c r="DJ2328" s="1035"/>
      <c r="DK2328" s="1035"/>
      <c r="DL2328" s="1035"/>
    </row>
    <row r="2329" spans="27:116">
      <c r="AA2329" s="1035"/>
      <c r="AB2329" s="1035"/>
      <c r="AC2329" s="1035"/>
      <c r="AD2329" s="1035"/>
      <c r="AE2329" s="1035"/>
      <c r="AF2329" s="1035"/>
      <c r="AG2329" s="1035"/>
      <c r="AH2329" s="1035"/>
      <c r="AN2329" s="1035"/>
      <c r="AV2329" s="1035"/>
      <c r="BD2329" s="1035"/>
      <c r="BS2329" s="1064"/>
      <c r="BT2329" s="1035"/>
      <c r="CG2329" s="612"/>
      <c r="CI2329" s="1035"/>
      <c r="DB2329" s="1035"/>
      <c r="DC2329" s="1035"/>
      <c r="DG2329" s="1035"/>
      <c r="DH2329" s="1035"/>
      <c r="DI2329" s="1035"/>
      <c r="DJ2329" s="1035"/>
      <c r="DK2329" s="1035"/>
      <c r="DL2329" s="1035"/>
    </row>
    <row r="2330" spans="27:116">
      <c r="AA2330" s="1035"/>
      <c r="AB2330" s="1035"/>
      <c r="AC2330" s="1035"/>
      <c r="AD2330" s="1035"/>
      <c r="AE2330" s="1035"/>
      <c r="AF2330" s="1035"/>
      <c r="AG2330" s="1035"/>
      <c r="AH2330" s="1035"/>
      <c r="AN2330" s="1035"/>
      <c r="AV2330" s="1035"/>
      <c r="BD2330" s="1035"/>
      <c r="BS2330" s="1064"/>
      <c r="BT2330" s="1035"/>
      <c r="CG2330" s="612"/>
      <c r="CI2330" s="1035"/>
      <c r="DB2330" s="1035"/>
      <c r="DC2330" s="1035"/>
      <c r="DG2330" s="1035"/>
      <c r="DH2330" s="1035"/>
      <c r="DI2330" s="1035"/>
      <c r="DJ2330" s="1035"/>
      <c r="DK2330" s="1035"/>
      <c r="DL2330" s="1035"/>
    </row>
    <row r="2331" spans="27:116">
      <c r="AA2331" s="1035"/>
      <c r="AB2331" s="1035"/>
      <c r="AC2331" s="1035"/>
      <c r="AD2331" s="1035"/>
      <c r="AE2331" s="1035"/>
      <c r="AF2331" s="1035"/>
      <c r="AG2331" s="1035"/>
      <c r="AH2331" s="1035"/>
      <c r="AN2331" s="1035"/>
      <c r="AV2331" s="1035"/>
      <c r="BD2331" s="1035"/>
      <c r="BS2331" s="1064"/>
      <c r="BT2331" s="1035"/>
      <c r="CG2331" s="612"/>
      <c r="CI2331" s="1035"/>
      <c r="DB2331" s="1035"/>
      <c r="DC2331" s="1035"/>
      <c r="DG2331" s="1035"/>
      <c r="DH2331" s="1035"/>
      <c r="DI2331" s="1035"/>
      <c r="DJ2331" s="1035"/>
      <c r="DK2331" s="1035"/>
      <c r="DL2331" s="1035"/>
    </row>
    <row r="2332" spans="27:116">
      <c r="AA2332" s="1035"/>
      <c r="AB2332" s="1035"/>
      <c r="AC2332" s="1035"/>
      <c r="AD2332" s="1035"/>
      <c r="AE2332" s="1035"/>
      <c r="AF2332" s="1035"/>
      <c r="AG2332" s="1035"/>
      <c r="AH2332" s="1035"/>
      <c r="AN2332" s="1035"/>
      <c r="AV2332" s="1035"/>
      <c r="BD2332" s="1035"/>
      <c r="BS2332" s="1064"/>
      <c r="BT2332" s="1035"/>
      <c r="CG2332" s="612"/>
      <c r="CI2332" s="1035"/>
      <c r="DB2332" s="1035"/>
      <c r="DC2332" s="1035"/>
      <c r="DG2332" s="1035"/>
      <c r="DH2332" s="1035"/>
      <c r="DI2332" s="1035"/>
      <c r="DJ2332" s="1035"/>
      <c r="DK2332" s="1035"/>
      <c r="DL2332" s="1035"/>
    </row>
    <row r="2333" spans="27:116">
      <c r="AA2333" s="1035"/>
      <c r="AB2333" s="1035"/>
      <c r="AC2333" s="1035"/>
      <c r="AD2333" s="1035"/>
      <c r="AE2333" s="1035"/>
      <c r="AF2333" s="1035"/>
      <c r="AG2333" s="1035"/>
      <c r="AH2333" s="1035"/>
      <c r="AN2333" s="1035"/>
      <c r="AV2333" s="1035"/>
      <c r="BD2333" s="1035"/>
      <c r="BS2333" s="1064"/>
      <c r="BT2333" s="1035"/>
      <c r="CG2333" s="612"/>
      <c r="CI2333" s="1035"/>
      <c r="DB2333" s="1035"/>
      <c r="DC2333" s="1035"/>
      <c r="DG2333" s="1035"/>
      <c r="DH2333" s="1035"/>
      <c r="DI2333" s="1035"/>
      <c r="DJ2333" s="1035"/>
      <c r="DK2333" s="1035"/>
      <c r="DL2333" s="1035"/>
    </row>
    <row r="2334" spans="27:116">
      <c r="AA2334" s="1035"/>
      <c r="AB2334" s="1035"/>
      <c r="AC2334" s="1035"/>
      <c r="AD2334" s="1035"/>
      <c r="AE2334" s="1035"/>
      <c r="AF2334" s="1035"/>
      <c r="AG2334" s="1035"/>
      <c r="AH2334" s="1035"/>
      <c r="AN2334" s="1035"/>
      <c r="AV2334" s="1035"/>
      <c r="BD2334" s="1035"/>
      <c r="BS2334" s="1064"/>
      <c r="BT2334" s="1035"/>
      <c r="CG2334" s="612"/>
      <c r="CI2334" s="1035"/>
      <c r="DB2334" s="1035"/>
      <c r="DC2334" s="1035"/>
      <c r="DG2334" s="1035"/>
      <c r="DH2334" s="1035"/>
      <c r="DI2334" s="1035"/>
      <c r="DJ2334" s="1035"/>
      <c r="DK2334" s="1035"/>
      <c r="DL2334" s="1035"/>
    </row>
    <row r="2335" spans="27:116">
      <c r="AA2335" s="1035"/>
      <c r="AB2335" s="1035"/>
      <c r="AC2335" s="1035"/>
      <c r="AD2335" s="1035"/>
      <c r="AE2335" s="1035"/>
      <c r="AF2335" s="1035"/>
      <c r="AG2335" s="1035"/>
      <c r="AH2335" s="1035"/>
      <c r="AN2335" s="1035"/>
      <c r="AV2335" s="1035"/>
      <c r="BD2335" s="1035"/>
      <c r="BS2335" s="1064"/>
      <c r="BT2335" s="1035"/>
      <c r="CG2335" s="612"/>
      <c r="CI2335" s="1035"/>
      <c r="DB2335" s="1035"/>
      <c r="DC2335" s="1035"/>
      <c r="DG2335" s="1035"/>
      <c r="DH2335" s="1035"/>
      <c r="DI2335" s="1035"/>
      <c r="DJ2335" s="1035"/>
      <c r="DK2335" s="1035"/>
      <c r="DL2335" s="1035"/>
    </row>
    <row r="2336" spans="27:116">
      <c r="AA2336" s="1035"/>
      <c r="AB2336" s="1035"/>
      <c r="AC2336" s="1035"/>
      <c r="AD2336" s="1035"/>
      <c r="AE2336" s="1035"/>
      <c r="AF2336" s="1035"/>
      <c r="AG2336" s="1035"/>
      <c r="AH2336" s="1035"/>
      <c r="AN2336" s="1035"/>
      <c r="AV2336" s="1035"/>
      <c r="BD2336" s="1035"/>
      <c r="BS2336" s="1064"/>
      <c r="BT2336" s="1035"/>
      <c r="CG2336" s="612"/>
      <c r="CI2336" s="1035"/>
      <c r="DB2336" s="1035"/>
      <c r="DC2336" s="1035"/>
      <c r="DG2336" s="1035"/>
      <c r="DH2336" s="1035"/>
      <c r="DI2336" s="1035"/>
      <c r="DJ2336" s="1035"/>
      <c r="DK2336" s="1035"/>
      <c r="DL2336" s="1035"/>
    </row>
    <row r="2337" spans="27:116">
      <c r="AA2337" s="1035"/>
      <c r="AB2337" s="1035"/>
      <c r="AC2337" s="1035"/>
      <c r="AD2337" s="1035"/>
      <c r="AE2337" s="1035"/>
      <c r="AF2337" s="1035"/>
      <c r="AG2337" s="1035"/>
      <c r="AH2337" s="1035"/>
      <c r="AN2337" s="1035"/>
      <c r="AV2337" s="1035"/>
      <c r="BD2337" s="1035"/>
      <c r="BS2337" s="1064"/>
      <c r="BT2337" s="1035"/>
      <c r="CG2337" s="612"/>
      <c r="CI2337" s="1035"/>
      <c r="DB2337" s="1035"/>
      <c r="DC2337" s="1035"/>
      <c r="DG2337" s="1035"/>
      <c r="DH2337" s="1035"/>
      <c r="DI2337" s="1035"/>
      <c r="DJ2337" s="1035"/>
      <c r="DK2337" s="1035"/>
      <c r="DL2337" s="1035"/>
    </row>
    <row r="2338" spans="27:116">
      <c r="AA2338" s="1035"/>
      <c r="AB2338" s="1035"/>
      <c r="AC2338" s="1035"/>
      <c r="AD2338" s="1035"/>
      <c r="AE2338" s="1035"/>
      <c r="AF2338" s="1035"/>
      <c r="AG2338" s="1035"/>
      <c r="AH2338" s="1035"/>
      <c r="AN2338" s="1035"/>
      <c r="AV2338" s="1035"/>
      <c r="BD2338" s="1035"/>
      <c r="BS2338" s="1064"/>
      <c r="BT2338" s="1035"/>
      <c r="CG2338" s="612"/>
      <c r="CI2338" s="1035"/>
      <c r="DB2338" s="1035"/>
      <c r="DC2338" s="1035"/>
      <c r="DG2338" s="1035"/>
      <c r="DH2338" s="1035"/>
      <c r="DI2338" s="1035"/>
      <c r="DJ2338" s="1035"/>
      <c r="DK2338" s="1035"/>
      <c r="DL2338" s="1035"/>
    </row>
    <row r="2339" spans="27:116">
      <c r="AA2339" s="1035"/>
      <c r="AB2339" s="1035"/>
      <c r="AC2339" s="1035"/>
      <c r="AD2339" s="1035"/>
      <c r="AE2339" s="1035"/>
      <c r="AF2339" s="1035"/>
      <c r="AG2339" s="1035"/>
      <c r="AH2339" s="1035"/>
      <c r="AN2339" s="1035"/>
      <c r="AV2339" s="1035"/>
      <c r="BD2339" s="1035"/>
      <c r="BS2339" s="1064"/>
      <c r="BT2339" s="1035"/>
      <c r="CG2339" s="612"/>
      <c r="CI2339" s="1035"/>
      <c r="DB2339" s="1035"/>
      <c r="DC2339" s="1035"/>
      <c r="DG2339" s="1035"/>
      <c r="DH2339" s="1035"/>
      <c r="DI2339" s="1035"/>
      <c r="DJ2339" s="1035"/>
      <c r="DK2339" s="1035"/>
      <c r="DL2339" s="1035"/>
    </row>
    <row r="2340" spans="27:116">
      <c r="AA2340" s="1035"/>
      <c r="AB2340" s="1035"/>
      <c r="AC2340" s="1035"/>
      <c r="AD2340" s="1035"/>
      <c r="AE2340" s="1035"/>
      <c r="AF2340" s="1035"/>
      <c r="AG2340" s="1035"/>
      <c r="AH2340" s="1035"/>
      <c r="AN2340" s="1035"/>
      <c r="AV2340" s="1035"/>
      <c r="BD2340" s="1035"/>
      <c r="BS2340" s="1064"/>
      <c r="BT2340" s="1035"/>
      <c r="CG2340" s="612"/>
      <c r="CI2340" s="1035"/>
      <c r="DB2340" s="1035"/>
      <c r="DC2340" s="1035"/>
      <c r="DG2340" s="1035"/>
      <c r="DH2340" s="1035"/>
      <c r="DI2340" s="1035"/>
      <c r="DJ2340" s="1035"/>
      <c r="DK2340" s="1035"/>
      <c r="DL2340" s="1035"/>
    </row>
    <row r="2341" spans="27:116">
      <c r="AA2341" s="1035"/>
      <c r="AB2341" s="1035"/>
      <c r="AC2341" s="1035"/>
      <c r="AD2341" s="1035"/>
      <c r="AE2341" s="1035"/>
      <c r="AF2341" s="1035"/>
      <c r="AG2341" s="1035"/>
      <c r="AH2341" s="1035"/>
      <c r="AN2341" s="1035"/>
      <c r="AV2341" s="1035"/>
      <c r="BD2341" s="1035"/>
      <c r="BS2341" s="1064"/>
      <c r="BT2341" s="1035"/>
      <c r="CG2341" s="612"/>
      <c r="CI2341" s="1035"/>
      <c r="DB2341" s="1035"/>
      <c r="DC2341" s="1035"/>
      <c r="DG2341" s="1035"/>
      <c r="DH2341" s="1035"/>
      <c r="DI2341" s="1035"/>
      <c r="DJ2341" s="1035"/>
      <c r="DK2341" s="1035"/>
      <c r="DL2341" s="1035"/>
    </row>
    <row r="2342" spans="27:116">
      <c r="AA2342" s="1035"/>
      <c r="AB2342" s="1035"/>
      <c r="AC2342" s="1035"/>
      <c r="AD2342" s="1035"/>
      <c r="AE2342" s="1035"/>
      <c r="AF2342" s="1035"/>
      <c r="AG2342" s="1035"/>
      <c r="AH2342" s="1035"/>
      <c r="AN2342" s="1035"/>
      <c r="AV2342" s="1035"/>
      <c r="BD2342" s="1035"/>
      <c r="BS2342" s="1064"/>
      <c r="BT2342" s="1035"/>
      <c r="CG2342" s="612"/>
      <c r="CI2342" s="1035"/>
      <c r="DB2342" s="1035"/>
      <c r="DC2342" s="1035"/>
      <c r="DG2342" s="1035"/>
      <c r="DH2342" s="1035"/>
      <c r="DI2342" s="1035"/>
      <c r="DJ2342" s="1035"/>
      <c r="DK2342" s="1035"/>
      <c r="DL2342" s="1035"/>
    </row>
    <row r="2343" spans="27:116">
      <c r="AA2343" s="1035"/>
      <c r="AB2343" s="1035"/>
      <c r="AC2343" s="1035"/>
      <c r="AD2343" s="1035"/>
      <c r="AE2343" s="1035"/>
      <c r="AF2343" s="1035"/>
      <c r="AG2343" s="1035"/>
      <c r="AH2343" s="1035"/>
      <c r="AN2343" s="1035"/>
      <c r="AV2343" s="1035"/>
      <c r="BD2343" s="1035"/>
      <c r="BS2343" s="1064"/>
      <c r="BT2343" s="1035"/>
      <c r="CG2343" s="612"/>
      <c r="CI2343" s="1035"/>
      <c r="DB2343" s="1035"/>
      <c r="DC2343" s="1035"/>
      <c r="DG2343" s="1035"/>
      <c r="DH2343" s="1035"/>
      <c r="DI2343" s="1035"/>
      <c r="DJ2343" s="1035"/>
      <c r="DK2343" s="1035"/>
      <c r="DL2343" s="1035"/>
    </row>
    <row r="2344" spans="27:116">
      <c r="AA2344" s="1035"/>
      <c r="AB2344" s="1035"/>
      <c r="AC2344" s="1035"/>
      <c r="AD2344" s="1035"/>
      <c r="AE2344" s="1035"/>
      <c r="AF2344" s="1035"/>
      <c r="AG2344" s="1035"/>
      <c r="AH2344" s="1035"/>
      <c r="AN2344" s="1035"/>
      <c r="AV2344" s="1035"/>
      <c r="BD2344" s="1035"/>
      <c r="BS2344" s="1064"/>
      <c r="BT2344" s="1035"/>
      <c r="CG2344" s="612"/>
      <c r="CI2344" s="1035"/>
      <c r="DB2344" s="1035"/>
      <c r="DC2344" s="1035"/>
      <c r="DG2344" s="1035"/>
      <c r="DH2344" s="1035"/>
      <c r="DI2344" s="1035"/>
      <c r="DJ2344" s="1035"/>
      <c r="DK2344" s="1035"/>
      <c r="DL2344" s="1035"/>
    </row>
    <row r="2345" spans="27:116">
      <c r="AA2345" s="1035"/>
      <c r="AB2345" s="1035"/>
      <c r="AC2345" s="1035"/>
      <c r="AD2345" s="1035"/>
      <c r="AE2345" s="1035"/>
      <c r="AF2345" s="1035"/>
      <c r="AG2345" s="1035"/>
      <c r="AH2345" s="1035"/>
      <c r="AN2345" s="1035"/>
      <c r="AV2345" s="1035"/>
      <c r="BD2345" s="1035"/>
      <c r="BS2345" s="1064"/>
      <c r="BT2345" s="1035"/>
      <c r="CG2345" s="612"/>
      <c r="CI2345" s="1035"/>
      <c r="DB2345" s="1035"/>
      <c r="DC2345" s="1035"/>
      <c r="DG2345" s="1035"/>
      <c r="DH2345" s="1035"/>
      <c r="DI2345" s="1035"/>
      <c r="DJ2345" s="1035"/>
      <c r="DK2345" s="1035"/>
      <c r="DL2345" s="1035"/>
    </row>
    <row r="2346" spans="27:116">
      <c r="AA2346" s="1035"/>
      <c r="AB2346" s="1035"/>
      <c r="AC2346" s="1035"/>
      <c r="AD2346" s="1035"/>
      <c r="AE2346" s="1035"/>
      <c r="AF2346" s="1035"/>
      <c r="AG2346" s="1035"/>
      <c r="AH2346" s="1035"/>
      <c r="AN2346" s="1035"/>
      <c r="AV2346" s="1035"/>
      <c r="BD2346" s="1035"/>
      <c r="BS2346" s="1064"/>
      <c r="BT2346" s="1035"/>
      <c r="CG2346" s="612"/>
      <c r="CI2346" s="1035"/>
      <c r="DB2346" s="1035"/>
      <c r="DC2346" s="1035"/>
      <c r="DG2346" s="1035"/>
      <c r="DH2346" s="1035"/>
      <c r="DI2346" s="1035"/>
      <c r="DJ2346" s="1035"/>
      <c r="DK2346" s="1035"/>
      <c r="DL2346" s="1035"/>
    </row>
    <row r="2347" spans="27:116">
      <c r="AA2347" s="1035"/>
      <c r="AB2347" s="1035"/>
      <c r="AC2347" s="1035"/>
      <c r="AD2347" s="1035"/>
      <c r="AE2347" s="1035"/>
      <c r="AF2347" s="1035"/>
      <c r="AG2347" s="1035"/>
      <c r="AH2347" s="1035"/>
      <c r="AN2347" s="1035"/>
      <c r="AV2347" s="1035"/>
      <c r="BD2347" s="1035"/>
      <c r="BS2347" s="1064"/>
      <c r="BT2347" s="1035"/>
      <c r="CG2347" s="612"/>
      <c r="CI2347" s="1035"/>
      <c r="DB2347" s="1035"/>
      <c r="DC2347" s="1035"/>
      <c r="DG2347" s="1035"/>
      <c r="DH2347" s="1035"/>
      <c r="DI2347" s="1035"/>
      <c r="DJ2347" s="1035"/>
      <c r="DK2347" s="1035"/>
      <c r="DL2347" s="1035"/>
    </row>
    <row r="2348" spans="27:116">
      <c r="AA2348" s="1035"/>
      <c r="AB2348" s="1035"/>
      <c r="AC2348" s="1035"/>
      <c r="AD2348" s="1035"/>
      <c r="AE2348" s="1035"/>
      <c r="AF2348" s="1035"/>
      <c r="AG2348" s="1035"/>
      <c r="AH2348" s="1035"/>
      <c r="AN2348" s="1035"/>
      <c r="AV2348" s="1035"/>
      <c r="BD2348" s="1035"/>
      <c r="BS2348" s="1064"/>
      <c r="BT2348" s="1035"/>
      <c r="CG2348" s="612"/>
      <c r="CI2348" s="1035"/>
      <c r="DB2348" s="1035"/>
      <c r="DC2348" s="1035"/>
      <c r="DG2348" s="1035"/>
      <c r="DH2348" s="1035"/>
      <c r="DI2348" s="1035"/>
      <c r="DJ2348" s="1035"/>
      <c r="DK2348" s="1035"/>
      <c r="DL2348" s="1035"/>
    </row>
    <row r="2349" spans="27:116">
      <c r="AA2349" s="1035"/>
      <c r="AB2349" s="1035"/>
      <c r="AC2349" s="1035"/>
      <c r="AD2349" s="1035"/>
      <c r="AE2349" s="1035"/>
      <c r="AF2349" s="1035"/>
      <c r="AG2349" s="1035"/>
      <c r="AH2349" s="1035"/>
      <c r="AN2349" s="1035"/>
      <c r="AV2349" s="1035"/>
      <c r="BD2349" s="1035"/>
      <c r="BS2349" s="1064"/>
      <c r="BT2349" s="1035"/>
      <c r="CG2349" s="612"/>
      <c r="CI2349" s="1035"/>
      <c r="DB2349" s="1035"/>
      <c r="DC2349" s="1035"/>
      <c r="DG2349" s="1035"/>
      <c r="DH2349" s="1035"/>
      <c r="DI2349" s="1035"/>
      <c r="DJ2349" s="1035"/>
      <c r="DK2349" s="1035"/>
      <c r="DL2349" s="1035"/>
    </row>
    <row r="2350" spans="27:116">
      <c r="AA2350" s="1035"/>
      <c r="AB2350" s="1035"/>
      <c r="AC2350" s="1035"/>
      <c r="AD2350" s="1035"/>
      <c r="AE2350" s="1035"/>
      <c r="AF2350" s="1035"/>
      <c r="AG2350" s="1035"/>
      <c r="AH2350" s="1035"/>
      <c r="AN2350" s="1035"/>
      <c r="AV2350" s="1035"/>
      <c r="BD2350" s="1035"/>
      <c r="BS2350" s="1064"/>
      <c r="BT2350" s="1035"/>
      <c r="CG2350" s="612"/>
      <c r="CI2350" s="1035"/>
      <c r="DB2350" s="1035"/>
      <c r="DC2350" s="1035"/>
      <c r="DG2350" s="1035"/>
      <c r="DH2350" s="1035"/>
      <c r="DI2350" s="1035"/>
      <c r="DJ2350" s="1035"/>
      <c r="DK2350" s="1035"/>
      <c r="DL2350" s="1035"/>
    </row>
    <row r="2351" spans="27:116">
      <c r="AA2351" s="1035"/>
      <c r="AB2351" s="1035"/>
      <c r="AC2351" s="1035"/>
      <c r="AD2351" s="1035"/>
      <c r="AE2351" s="1035"/>
      <c r="AF2351" s="1035"/>
      <c r="AG2351" s="1035"/>
      <c r="AH2351" s="1035"/>
      <c r="AN2351" s="1035"/>
      <c r="AV2351" s="1035"/>
      <c r="BD2351" s="1035"/>
      <c r="BS2351" s="1064"/>
      <c r="BT2351" s="1035"/>
      <c r="CG2351" s="612"/>
      <c r="CI2351" s="1035"/>
      <c r="DB2351" s="1035"/>
      <c r="DC2351" s="1035"/>
      <c r="DG2351" s="1035"/>
      <c r="DH2351" s="1035"/>
      <c r="DI2351" s="1035"/>
      <c r="DJ2351" s="1035"/>
      <c r="DK2351" s="1035"/>
      <c r="DL2351" s="1035"/>
    </row>
    <row r="2352" spans="27:116">
      <c r="AA2352" s="1035"/>
      <c r="AB2352" s="1035"/>
      <c r="AC2352" s="1035"/>
      <c r="AD2352" s="1035"/>
      <c r="AE2352" s="1035"/>
      <c r="AF2352" s="1035"/>
      <c r="AG2352" s="1035"/>
      <c r="AH2352" s="1035"/>
      <c r="AN2352" s="1035"/>
      <c r="AV2352" s="1035"/>
      <c r="BD2352" s="1035"/>
      <c r="BS2352" s="1064"/>
      <c r="BT2352" s="1035"/>
      <c r="CG2352" s="612"/>
      <c r="CI2352" s="1035"/>
      <c r="DB2352" s="1035"/>
      <c r="DC2352" s="1035"/>
      <c r="DG2352" s="1035"/>
      <c r="DH2352" s="1035"/>
      <c r="DI2352" s="1035"/>
      <c r="DJ2352" s="1035"/>
      <c r="DK2352" s="1035"/>
      <c r="DL2352" s="1035"/>
    </row>
    <row r="2353" spans="27:116">
      <c r="AA2353" s="1035"/>
      <c r="AB2353" s="1035"/>
      <c r="AC2353" s="1035"/>
      <c r="AD2353" s="1035"/>
      <c r="AE2353" s="1035"/>
      <c r="AF2353" s="1035"/>
      <c r="AG2353" s="1035"/>
      <c r="AH2353" s="1035"/>
      <c r="AN2353" s="1035"/>
      <c r="AV2353" s="1035"/>
      <c r="BD2353" s="1035"/>
      <c r="BS2353" s="1064"/>
      <c r="BT2353" s="1035"/>
      <c r="CG2353" s="612"/>
      <c r="CI2353" s="1035"/>
      <c r="DB2353" s="1035"/>
      <c r="DC2353" s="1035"/>
      <c r="DG2353" s="1035"/>
      <c r="DH2353" s="1035"/>
      <c r="DI2353" s="1035"/>
      <c r="DJ2353" s="1035"/>
      <c r="DK2353" s="1035"/>
      <c r="DL2353" s="1035"/>
    </row>
    <row r="2354" spans="27:116">
      <c r="AA2354" s="1035"/>
      <c r="AB2354" s="1035"/>
      <c r="AC2354" s="1035"/>
      <c r="AD2354" s="1035"/>
      <c r="AE2354" s="1035"/>
      <c r="AF2354" s="1035"/>
      <c r="AG2354" s="1035"/>
      <c r="AH2354" s="1035"/>
      <c r="AN2354" s="1035"/>
      <c r="AV2354" s="1035"/>
      <c r="BD2354" s="1035"/>
      <c r="BS2354" s="1064"/>
      <c r="BT2354" s="1035"/>
      <c r="CG2354" s="612"/>
      <c r="CI2354" s="1035"/>
      <c r="DB2354" s="1035"/>
      <c r="DC2354" s="1035"/>
      <c r="DG2354" s="1035"/>
      <c r="DH2354" s="1035"/>
      <c r="DI2354" s="1035"/>
      <c r="DJ2354" s="1035"/>
      <c r="DK2354" s="1035"/>
      <c r="DL2354" s="1035"/>
    </row>
    <row r="2355" spans="27:116">
      <c r="AA2355" s="1035"/>
      <c r="AB2355" s="1035"/>
      <c r="AC2355" s="1035"/>
      <c r="AD2355" s="1035"/>
      <c r="AE2355" s="1035"/>
      <c r="AF2355" s="1035"/>
      <c r="AG2355" s="1035"/>
      <c r="AH2355" s="1035"/>
      <c r="AN2355" s="1035"/>
      <c r="AV2355" s="1035"/>
      <c r="BD2355" s="1035"/>
      <c r="BS2355" s="1064"/>
      <c r="BT2355" s="1035"/>
      <c r="CG2355" s="612"/>
      <c r="CI2355" s="1035"/>
      <c r="DB2355" s="1035"/>
      <c r="DC2355" s="1035"/>
      <c r="DG2355" s="1035"/>
      <c r="DH2355" s="1035"/>
      <c r="DI2355" s="1035"/>
      <c r="DJ2355" s="1035"/>
      <c r="DK2355" s="1035"/>
      <c r="DL2355" s="1035"/>
    </row>
    <row r="2356" spans="27:116">
      <c r="AA2356" s="1035"/>
      <c r="AB2356" s="1035"/>
      <c r="AC2356" s="1035"/>
      <c r="AD2356" s="1035"/>
      <c r="AE2356" s="1035"/>
      <c r="AF2356" s="1035"/>
      <c r="AG2356" s="1035"/>
      <c r="AH2356" s="1035"/>
      <c r="AN2356" s="1035"/>
      <c r="AV2356" s="1035"/>
      <c r="BD2356" s="1035"/>
      <c r="BS2356" s="1064"/>
      <c r="BT2356" s="1035"/>
      <c r="CG2356" s="612"/>
      <c r="CI2356" s="1035"/>
      <c r="DB2356" s="1035"/>
      <c r="DC2356" s="1035"/>
      <c r="DG2356" s="1035"/>
      <c r="DH2356" s="1035"/>
      <c r="DI2356" s="1035"/>
      <c r="DJ2356" s="1035"/>
      <c r="DK2356" s="1035"/>
      <c r="DL2356" s="1035"/>
    </row>
    <row r="2357" spans="27:116">
      <c r="AA2357" s="1035"/>
      <c r="AB2357" s="1035"/>
      <c r="AC2357" s="1035"/>
      <c r="AD2357" s="1035"/>
      <c r="AE2357" s="1035"/>
      <c r="AF2357" s="1035"/>
      <c r="AG2357" s="1035"/>
      <c r="AH2357" s="1035"/>
      <c r="AN2357" s="1035"/>
      <c r="AV2357" s="1035"/>
      <c r="BD2357" s="1035"/>
      <c r="BS2357" s="1064"/>
      <c r="BT2357" s="1035"/>
      <c r="CG2357" s="612"/>
      <c r="CI2357" s="1035"/>
      <c r="DB2357" s="1035"/>
      <c r="DC2357" s="1035"/>
      <c r="DG2357" s="1035"/>
      <c r="DH2357" s="1035"/>
      <c r="DI2357" s="1035"/>
      <c r="DJ2357" s="1035"/>
      <c r="DK2357" s="1035"/>
      <c r="DL2357" s="1035"/>
    </row>
    <row r="2358" spans="27:116">
      <c r="AA2358" s="1035"/>
      <c r="AB2358" s="1035"/>
      <c r="AC2358" s="1035"/>
      <c r="AD2358" s="1035"/>
      <c r="AE2358" s="1035"/>
      <c r="AF2358" s="1035"/>
      <c r="AG2358" s="1035"/>
      <c r="AH2358" s="1035"/>
      <c r="AN2358" s="1035"/>
      <c r="AV2358" s="1035"/>
      <c r="BD2358" s="1035"/>
      <c r="BS2358" s="1064"/>
      <c r="BT2358" s="1035"/>
      <c r="CG2358" s="612"/>
      <c r="CI2358" s="1035"/>
      <c r="DB2358" s="1035"/>
      <c r="DC2358" s="1035"/>
      <c r="DG2358" s="1035"/>
      <c r="DH2358" s="1035"/>
      <c r="DI2358" s="1035"/>
      <c r="DJ2358" s="1035"/>
      <c r="DK2358" s="1035"/>
      <c r="DL2358" s="1035"/>
    </row>
    <row r="2359" spans="27:116">
      <c r="AA2359" s="1035"/>
      <c r="AB2359" s="1035"/>
      <c r="AC2359" s="1035"/>
      <c r="AD2359" s="1035"/>
      <c r="AE2359" s="1035"/>
      <c r="AF2359" s="1035"/>
      <c r="AG2359" s="1035"/>
      <c r="AH2359" s="1035"/>
      <c r="AN2359" s="1035"/>
      <c r="AV2359" s="1035"/>
      <c r="BD2359" s="1035"/>
      <c r="BS2359" s="1064"/>
      <c r="BT2359" s="1035"/>
      <c r="CG2359" s="612"/>
      <c r="CI2359" s="1035"/>
      <c r="DB2359" s="1035"/>
      <c r="DC2359" s="1035"/>
      <c r="DG2359" s="1035"/>
      <c r="DH2359" s="1035"/>
      <c r="DI2359" s="1035"/>
      <c r="DJ2359" s="1035"/>
      <c r="DK2359" s="1035"/>
      <c r="DL2359" s="1035"/>
    </row>
    <row r="2360" spans="27:116">
      <c r="AA2360" s="1035"/>
      <c r="AB2360" s="1035"/>
      <c r="AC2360" s="1035"/>
      <c r="AD2360" s="1035"/>
      <c r="AE2360" s="1035"/>
      <c r="AF2360" s="1035"/>
      <c r="AG2360" s="1035"/>
      <c r="AH2360" s="1035"/>
      <c r="AN2360" s="1035"/>
      <c r="AV2360" s="1035"/>
      <c r="BD2360" s="1035"/>
      <c r="BS2360" s="1064"/>
      <c r="BT2360" s="1035"/>
      <c r="CG2360" s="612"/>
      <c r="CI2360" s="1035"/>
      <c r="DB2360" s="1035"/>
      <c r="DC2360" s="1035"/>
      <c r="DG2360" s="1035"/>
      <c r="DH2360" s="1035"/>
      <c r="DI2360" s="1035"/>
      <c r="DJ2360" s="1035"/>
      <c r="DK2360" s="1035"/>
      <c r="DL2360" s="1035"/>
    </row>
    <row r="2361" spans="27:116">
      <c r="AA2361" s="1035"/>
      <c r="AB2361" s="1035"/>
      <c r="AC2361" s="1035"/>
      <c r="AD2361" s="1035"/>
      <c r="AE2361" s="1035"/>
      <c r="AF2361" s="1035"/>
      <c r="AG2361" s="1035"/>
      <c r="AH2361" s="1035"/>
      <c r="AN2361" s="1035"/>
      <c r="AV2361" s="1035"/>
      <c r="BD2361" s="1035"/>
      <c r="BS2361" s="1064"/>
      <c r="BT2361" s="1035"/>
      <c r="CG2361" s="612"/>
      <c r="CI2361" s="1035"/>
      <c r="DB2361" s="1035"/>
      <c r="DC2361" s="1035"/>
      <c r="DG2361" s="1035"/>
      <c r="DH2361" s="1035"/>
      <c r="DI2361" s="1035"/>
      <c r="DJ2361" s="1035"/>
      <c r="DK2361" s="1035"/>
      <c r="DL2361" s="1035"/>
    </row>
    <row r="2362" spans="27:116">
      <c r="AA2362" s="1035"/>
      <c r="AB2362" s="1035"/>
      <c r="AC2362" s="1035"/>
      <c r="AD2362" s="1035"/>
      <c r="AE2362" s="1035"/>
      <c r="AF2362" s="1035"/>
      <c r="AG2362" s="1035"/>
      <c r="AH2362" s="1035"/>
      <c r="AN2362" s="1035"/>
      <c r="AV2362" s="1035"/>
      <c r="BD2362" s="1035"/>
      <c r="BS2362" s="1064"/>
      <c r="BT2362" s="1035"/>
      <c r="CG2362" s="612"/>
      <c r="CI2362" s="1035"/>
      <c r="DB2362" s="1035"/>
      <c r="DC2362" s="1035"/>
      <c r="DG2362" s="1035"/>
      <c r="DH2362" s="1035"/>
      <c r="DI2362" s="1035"/>
      <c r="DJ2362" s="1035"/>
      <c r="DK2362" s="1035"/>
      <c r="DL2362" s="1035"/>
    </row>
    <row r="2363" spans="27:116">
      <c r="AA2363" s="1035"/>
      <c r="AB2363" s="1035"/>
      <c r="AC2363" s="1035"/>
      <c r="AD2363" s="1035"/>
      <c r="AE2363" s="1035"/>
      <c r="AF2363" s="1035"/>
      <c r="AG2363" s="1035"/>
      <c r="AH2363" s="1035"/>
      <c r="AN2363" s="1035"/>
      <c r="AV2363" s="1035"/>
      <c r="BD2363" s="1035"/>
      <c r="BS2363" s="1064"/>
      <c r="BT2363" s="1035"/>
      <c r="CG2363" s="612"/>
      <c r="CI2363" s="1035"/>
      <c r="DB2363" s="1035"/>
      <c r="DC2363" s="1035"/>
      <c r="DG2363" s="1035"/>
      <c r="DH2363" s="1035"/>
      <c r="DI2363" s="1035"/>
      <c r="DJ2363" s="1035"/>
      <c r="DK2363" s="1035"/>
      <c r="DL2363" s="1035"/>
    </row>
    <row r="2364" spans="27:116">
      <c r="AA2364" s="1035"/>
      <c r="AB2364" s="1035"/>
      <c r="AC2364" s="1035"/>
      <c r="AD2364" s="1035"/>
      <c r="AE2364" s="1035"/>
      <c r="AF2364" s="1035"/>
      <c r="AG2364" s="1035"/>
      <c r="AH2364" s="1035"/>
      <c r="AN2364" s="1035"/>
      <c r="AV2364" s="1035"/>
      <c r="BD2364" s="1035"/>
      <c r="BS2364" s="1064"/>
      <c r="BT2364" s="1035"/>
      <c r="CG2364" s="612"/>
      <c r="CI2364" s="1035"/>
      <c r="DB2364" s="1035"/>
      <c r="DC2364" s="1035"/>
      <c r="DG2364" s="1035"/>
      <c r="DH2364" s="1035"/>
      <c r="DI2364" s="1035"/>
      <c r="DJ2364" s="1035"/>
      <c r="DK2364" s="1035"/>
      <c r="DL2364" s="1035"/>
    </row>
    <row r="2365" spans="27:116">
      <c r="AA2365" s="1035"/>
      <c r="AB2365" s="1035"/>
      <c r="AC2365" s="1035"/>
      <c r="AD2365" s="1035"/>
      <c r="AE2365" s="1035"/>
      <c r="AF2365" s="1035"/>
      <c r="AG2365" s="1035"/>
      <c r="AH2365" s="1035"/>
      <c r="AN2365" s="1035"/>
      <c r="AV2365" s="1035"/>
      <c r="BD2365" s="1035"/>
      <c r="BS2365" s="1064"/>
      <c r="BT2365" s="1035"/>
      <c r="CG2365" s="612"/>
      <c r="CI2365" s="1035"/>
      <c r="DB2365" s="1035"/>
      <c r="DC2365" s="1035"/>
      <c r="DG2365" s="1035"/>
      <c r="DH2365" s="1035"/>
      <c r="DI2365" s="1035"/>
      <c r="DJ2365" s="1035"/>
      <c r="DK2365" s="1035"/>
      <c r="DL2365" s="1035"/>
    </row>
    <row r="2366" spans="27:116">
      <c r="AA2366" s="1035"/>
      <c r="AB2366" s="1035"/>
      <c r="AC2366" s="1035"/>
      <c r="AD2366" s="1035"/>
      <c r="AE2366" s="1035"/>
      <c r="AF2366" s="1035"/>
      <c r="AG2366" s="1035"/>
      <c r="AH2366" s="1035"/>
      <c r="AN2366" s="1035"/>
      <c r="AV2366" s="1035"/>
      <c r="BD2366" s="1035"/>
      <c r="BS2366" s="1064"/>
      <c r="BT2366" s="1035"/>
      <c r="CG2366" s="612"/>
      <c r="CI2366" s="1035"/>
      <c r="DB2366" s="1035"/>
      <c r="DC2366" s="1035"/>
      <c r="DG2366" s="1035"/>
      <c r="DH2366" s="1035"/>
      <c r="DI2366" s="1035"/>
      <c r="DJ2366" s="1035"/>
      <c r="DK2366" s="1035"/>
      <c r="DL2366" s="1035"/>
    </row>
    <row r="2367" spans="27:116">
      <c r="AA2367" s="1035"/>
      <c r="AB2367" s="1035"/>
      <c r="AC2367" s="1035"/>
      <c r="AD2367" s="1035"/>
      <c r="AE2367" s="1035"/>
      <c r="AF2367" s="1035"/>
      <c r="AG2367" s="1035"/>
      <c r="AH2367" s="1035"/>
      <c r="AN2367" s="1035"/>
      <c r="AV2367" s="1035"/>
      <c r="BD2367" s="1035"/>
      <c r="BS2367" s="1064"/>
      <c r="BT2367" s="1035"/>
      <c r="CG2367" s="612"/>
      <c r="CI2367" s="1035"/>
      <c r="DB2367" s="1035"/>
      <c r="DC2367" s="1035"/>
      <c r="DG2367" s="1035"/>
      <c r="DH2367" s="1035"/>
      <c r="DI2367" s="1035"/>
      <c r="DJ2367" s="1035"/>
      <c r="DK2367" s="1035"/>
      <c r="DL2367" s="1035"/>
    </row>
    <row r="2368" spans="27:116">
      <c r="AA2368" s="1035"/>
      <c r="AB2368" s="1035"/>
      <c r="AC2368" s="1035"/>
      <c r="AD2368" s="1035"/>
      <c r="AE2368" s="1035"/>
      <c r="AF2368" s="1035"/>
      <c r="AG2368" s="1035"/>
      <c r="AH2368" s="1035"/>
      <c r="AN2368" s="1035"/>
      <c r="AV2368" s="1035"/>
      <c r="BD2368" s="1035"/>
      <c r="BS2368" s="1064"/>
      <c r="BT2368" s="1035"/>
      <c r="CG2368" s="612"/>
      <c r="CI2368" s="1035"/>
      <c r="DB2368" s="1035"/>
      <c r="DC2368" s="1035"/>
      <c r="DG2368" s="1035"/>
      <c r="DH2368" s="1035"/>
      <c r="DI2368" s="1035"/>
      <c r="DJ2368" s="1035"/>
      <c r="DK2368" s="1035"/>
      <c r="DL2368" s="1035"/>
    </row>
    <row r="2369" spans="27:116">
      <c r="AA2369" s="1035"/>
      <c r="AB2369" s="1035"/>
      <c r="AC2369" s="1035"/>
      <c r="AD2369" s="1035"/>
      <c r="AE2369" s="1035"/>
      <c r="AF2369" s="1035"/>
      <c r="AG2369" s="1035"/>
      <c r="AH2369" s="1035"/>
      <c r="AN2369" s="1035"/>
      <c r="AV2369" s="1035"/>
      <c r="BD2369" s="1035"/>
      <c r="BS2369" s="1064"/>
      <c r="BT2369" s="1035"/>
      <c r="CG2369" s="612"/>
      <c r="CI2369" s="1035"/>
      <c r="DB2369" s="1035"/>
      <c r="DC2369" s="1035"/>
      <c r="DG2369" s="1035"/>
      <c r="DH2369" s="1035"/>
      <c r="DI2369" s="1035"/>
      <c r="DJ2369" s="1035"/>
      <c r="DK2369" s="1035"/>
      <c r="DL2369" s="1035"/>
    </row>
    <row r="2370" spans="27:116">
      <c r="AA2370" s="1035"/>
      <c r="AB2370" s="1035"/>
      <c r="AC2370" s="1035"/>
      <c r="AD2370" s="1035"/>
      <c r="AE2370" s="1035"/>
      <c r="AF2370" s="1035"/>
      <c r="AG2370" s="1035"/>
      <c r="AH2370" s="1035"/>
      <c r="AN2370" s="1035"/>
      <c r="AV2370" s="1035"/>
      <c r="BD2370" s="1035"/>
      <c r="BS2370" s="1064"/>
      <c r="BT2370" s="1035"/>
      <c r="CG2370" s="612"/>
      <c r="CI2370" s="1035"/>
      <c r="DB2370" s="1035"/>
      <c r="DC2370" s="1035"/>
      <c r="DG2370" s="1035"/>
      <c r="DH2370" s="1035"/>
      <c r="DI2370" s="1035"/>
      <c r="DJ2370" s="1035"/>
      <c r="DK2370" s="1035"/>
      <c r="DL2370" s="1035"/>
    </row>
    <row r="2371" spans="27:116">
      <c r="AA2371" s="1035"/>
      <c r="AB2371" s="1035"/>
      <c r="AC2371" s="1035"/>
      <c r="AD2371" s="1035"/>
      <c r="AE2371" s="1035"/>
      <c r="AF2371" s="1035"/>
      <c r="AG2371" s="1035"/>
      <c r="AH2371" s="1035"/>
      <c r="AN2371" s="1035"/>
      <c r="AV2371" s="1035"/>
      <c r="BD2371" s="1035"/>
      <c r="BS2371" s="1064"/>
      <c r="BT2371" s="1035"/>
      <c r="CG2371" s="612"/>
      <c r="CI2371" s="1035"/>
      <c r="DB2371" s="1035"/>
      <c r="DC2371" s="1035"/>
      <c r="DG2371" s="1035"/>
      <c r="DH2371" s="1035"/>
      <c r="DI2371" s="1035"/>
      <c r="DJ2371" s="1035"/>
      <c r="DK2371" s="1035"/>
      <c r="DL2371" s="1035"/>
    </row>
    <row r="2372" spans="27:116">
      <c r="AA2372" s="1035"/>
      <c r="AB2372" s="1035"/>
      <c r="AC2372" s="1035"/>
      <c r="AD2372" s="1035"/>
      <c r="AE2372" s="1035"/>
      <c r="AF2372" s="1035"/>
      <c r="AG2372" s="1035"/>
      <c r="AH2372" s="1035"/>
      <c r="AN2372" s="1035"/>
      <c r="AV2372" s="1035"/>
      <c r="BD2372" s="1035"/>
      <c r="BS2372" s="1064"/>
      <c r="BT2372" s="1035"/>
      <c r="CG2372" s="612"/>
      <c r="CI2372" s="1035"/>
      <c r="DB2372" s="1035"/>
      <c r="DC2372" s="1035"/>
      <c r="DG2372" s="1035"/>
      <c r="DH2372" s="1035"/>
      <c r="DI2372" s="1035"/>
      <c r="DJ2372" s="1035"/>
      <c r="DK2372" s="1035"/>
      <c r="DL2372" s="1035"/>
    </row>
    <row r="2373" spans="27:116">
      <c r="AA2373" s="1035"/>
      <c r="AB2373" s="1035"/>
      <c r="AC2373" s="1035"/>
      <c r="AD2373" s="1035"/>
      <c r="AE2373" s="1035"/>
      <c r="AF2373" s="1035"/>
      <c r="AG2373" s="1035"/>
      <c r="AH2373" s="1035"/>
      <c r="AN2373" s="1035"/>
      <c r="AV2373" s="1035"/>
      <c r="BD2373" s="1035"/>
      <c r="BS2373" s="1064"/>
      <c r="BT2373" s="1035"/>
      <c r="CG2373" s="612"/>
      <c r="CI2373" s="1035"/>
      <c r="DB2373" s="1035"/>
      <c r="DC2373" s="1035"/>
      <c r="DG2373" s="1035"/>
      <c r="DH2373" s="1035"/>
      <c r="DI2373" s="1035"/>
      <c r="DJ2373" s="1035"/>
      <c r="DK2373" s="1035"/>
      <c r="DL2373" s="1035"/>
    </row>
    <row r="2374" spans="27:116">
      <c r="AA2374" s="1035"/>
      <c r="AB2374" s="1035"/>
      <c r="AC2374" s="1035"/>
      <c r="AD2374" s="1035"/>
      <c r="AE2374" s="1035"/>
      <c r="AF2374" s="1035"/>
      <c r="AG2374" s="1035"/>
      <c r="AH2374" s="1035"/>
      <c r="AN2374" s="1035"/>
      <c r="AV2374" s="1035"/>
      <c r="BD2374" s="1035"/>
      <c r="BS2374" s="1064"/>
      <c r="BT2374" s="1035"/>
      <c r="CG2374" s="612"/>
      <c r="CI2374" s="1035"/>
      <c r="DB2374" s="1035"/>
      <c r="DC2374" s="1035"/>
      <c r="DG2374" s="1035"/>
      <c r="DH2374" s="1035"/>
      <c r="DI2374" s="1035"/>
      <c r="DJ2374" s="1035"/>
      <c r="DK2374" s="1035"/>
      <c r="DL2374" s="1035"/>
    </row>
    <row r="2375" spans="27:116">
      <c r="AA2375" s="1035"/>
      <c r="AB2375" s="1035"/>
      <c r="AC2375" s="1035"/>
      <c r="AD2375" s="1035"/>
      <c r="AE2375" s="1035"/>
      <c r="AF2375" s="1035"/>
      <c r="AG2375" s="1035"/>
      <c r="AH2375" s="1035"/>
      <c r="AN2375" s="1035"/>
      <c r="AV2375" s="1035"/>
      <c r="BD2375" s="1035"/>
      <c r="BS2375" s="1064"/>
      <c r="BT2375" s="1035"/>
      <c r="CG2375" s="612"/>
      <c r="CI2375" s="1035"/>
      <c r="DB2375" s="1035"/>
      <c r="DC2375" s="1035"/>
      <c r="DG2375" s="1035"/>
      <c r="DH2375" s="1035"/>
      <c r="DI2375" s="1035"/>
      <c r="DJ2375" s="1035"/>
      <c r="DK2375" s="1035"/>
      <c r="DL2375" s="1035"/>
    </row>
    <row r="2376" spans="27:116">
      <c r="AA2376" s="1035"/>
      <c r="AB2376" s="1035"/>
      <c r="AC2376" s="1035"/>
      <c r="AD2376" s="1035"/>
      <c r="AE2376" s="1035"/>
      <c r="AF2376" s="1035"/>
      <c r="AG2376" s="1035"/>
      <c r="AH2376" s="1035"/>
      <c r="AN2376" s="1035"/>
      <c r="AV2376" s="1035"/>
      <c r="BD2376" s="1035"/>
      <c r="BS2376" s="1064"/>
      <c r="BT2376" s="1035"/>
      <c r="CG2376" s="612"/>
      <c r="CI2376" s="1035"/>
      <c r="DB2376" s="1035"/>
      <c r="DC2376" s="1035"/>
      <c r="DG2376" s="1035"/>
      <c r="DH2376" s="1035"/>
      <c r="DI2376" s="1035"/>
      <c r="DJ2376" s="1035"/>
      <c r="DK2376" s="1035"/>
      <c r="DL2376" s="1035"/>
    </row>
    <row r="2377" spans="27:116">
      <c r="AA2377" s="1035"/>
      <c r="AB2377" s="1035"/>
      <c r="AC2377" s="1035"/>
      <c r="AD2377" s="1035"/>
      <c r="AE2377" s="1035"/>
      <c r="AF2377" s="1035"/>
      <c r="AG2377" s="1035"/>
      <c r="AH2377" s="1035"/>
      <c r="AN2377" s="1035"/>
      <c r="AV2377" s="1035"/>
      <c r="BD2377" s="1035"/>
      <c r="BS2377" s="1064"/>
      <c r="BT2377" s="1035"/>
      <c r="CG2377" s="612"/>
      <c r="CI2377" s="1035"/>
      <c r="DB2377" s="1035"/>
      <c r="DC2377" s="1035"/>
      <c r="DG2377" s="1035"/>
      <c r="DH2377" s="1035"/>
      <c r="DI2377" s="1035"/>
      <c r="DJ2377" s="1035"/>
      <c r="DK2377" s="1035"/>
      <c r="DL2377" s="1035"/>
    </row>
    <row r="2378" spans="27:116">
      <c r="AA2378" s="1035"/>
      <c r="AB2378" s="1035"/>
      <c r="AC2378" s="1035"/>
      <c r="AD2378" s="1035"/>
      <c r="AE2378" s="1035"/>
      <c r="AF2378" s="1035"/>
      <c r="AG2378" s="1035"/>
      <c r="AH2378" s="1035"/>
      <c r="AN2378" s="1035"/>
      <c r="AV2378" s="1035"/>
      <c r="BD2378" s="1035"/>
      <c r="BS2378" s="1064"/>
      <c r="BT2378" s="1035"/>
      <c r="CG2378" s="612"/>
      <c r="CI2378" s="1035"/>
      <c r="DB2378" s="1035"/>
      <c r="DC2378" s="1035"/>
      <c r="DG2378" s="1035"/>
      <c r="DH2378" s="1035"/>
      <c r="DI2378" s="1035"/>
      <c r="DJ2378" s="1035"/>
      <c r="DK2378" s="1035"/>
      <c r="DL2378" s="1035"/>
    </row>
    <row r="2379" spans="27:116">
      <c r="AA2379" s="1035"/>
      <c r="AB2379" s="1035"/>
      <c r="AC2379" s="1035"/>
      <c r="AD2379" s="1035"/>
      <c r="AE2379" s="1035"/>
      <c r="AF2379" s="1035"/>
      <c r="AG2379" s="1035"/>
      <c r="AH2379" s="1035"/>
      <c r="AN2379" s="1035"/>
      <c r="AV2379" s="1035"/>
      <c r="BD2379" s="1035"/>
      <c r="BS2379" s="1064"/>
      <c r="BT2379" s="1035"/>
      <c r="CG2379" s="612"/>
      <c r="CI2379" s="1035"/>
      <c r="DB2379" s="1035"/>
      <c r="DC2379" s="1035"/>
      <c r="DG2379" s="1035"/>
      <c r="DH2379" s="1035"/>
      <c r="DI2379" s="1035"/>
      <c r="DJ2379" s="1035"/>
      <c r="DK2379" s="1035"/>
      <c r="DL2379" s="1035"/>
    </row>
    <row r="2380" spans="27:116">
      <c r="AA2380" s="1035"/>
      <c r="AB2380" s="1035"/>
      <c r="AC2380" s="1035"/>
      <c r="AD2380" s="1035"/>
      <c r="AE2380" s="1035"/>
      <c r="AF2380" s="1035"/>
      <c r="AG2380" s="1035"/>
      <c r="AH2380" s="1035"/>
      <c r="AN2380" s="1035"/>
      <c r="AV2380" s="1035"/>
      <c r="BD2380" s="1035"/>
      <c r="BS2380" s="1064"/>
      <c r="BT2380" s="1035"/>
      <c r="CG2380" s="612"/>
      <c r="CI2380" s="1035"/>
      <c r="DB2380" s="1035"/>
      <c r="DC2380" s="1035"/>
      <c r="DG2380" s="1035"/>
      <c r="DH2380" s="1035"/>
      <c r="DI2380" s="1035"/>
      <c r="DJ2380" s="1035"/>
      <c r="DK2380" s="1035"/>
      <c r="DL2380" s="1035"/>
    </row>
    <row r="2381" spans="27:116">
      <c r="AA2381" s="1035"/>
      <c r="AB2381" s="1035"/>
      <c r="AC2381" s="1035"/>
      <c r="AD2381" s="1035"/>
      <c r="AE2381" s="1035"/>
      <c r="AF2381" s="1035"/>
      <c r="AG2381" s="1035"/>
      <c r="AH2381" s="1035"/>
      <c r="AN2381" s="1035"/>
      <c r="AV2381" s="1035"/>
      <c r="BD2381" s="1035"/>
      <c r="BS2381" s="1064"/>
      <c r="BT2381" s="1035"/>
      <c r="CG2381" s="612"/>
      <c r="CI2381" s="1035"/>
      <c r="DB2381" s="1035"/>
      <c r="DC2381" s="1035"/>
      <c r="DG2381" s="1035"/>
      <c r="DH2381" s="1035"/>
      <c r="DI2381" s="1035"/>
      <c r="DJ2381" s="1035"/>
      <c r="DK2381" s="1035"/>
      <c r="DL2381" s="1035"/>
    </row>
    <row r="2382" spans="27:116">
      <c r="AA2382" s="1035"/>
      <c r="AB2382" s="1035"/>
      <c r="AC2382" s="1035"/>
      <c r="AD2382" s="1035"/>
      <c r="AE2382" s="1035"/>
      <c r="AF2382" s="1035"/>
      <c r="AG2382" s="1035"/>
      <c r="AH2382" s="1035"/>
      <c r="AN2382" s="1035"/>
      <c r="AV2382" s="1035"/>
      <c r="BD2382" s="1035"/>
      <c r="BS2382" s="1064"/>
      <c r="BT2382" s="1035"/>
      <c r="CG2382" s="612"/>
      <c r="CI2382" s="1035"/>
      <c r="DB2382" s="1035"/>
      <c r="DC2382" s="1035"/>
      <c r="DG2382" s="1035"/>
      <c r="DH2382" s="1035"/>
      <c r="DI2382" s="1035"/>
      <c r="DJ2382" s="1035"/>
      <c r="DK2382" s="1035"/>
      <c r="DL2382" s="1035"/>
    </row>
    <row r="2383" spans="27:116">
      <c r="AA2383" s="1035"/>
      <c r="AB2383" s="1035"/>
      <c r="AC2383" s="1035"/>
      <c r="AD2383" s="1035"/>
      <c r="AE2383" s="1035"/>
      <c r="AF2383" s="1035"/>
      <c r="AG2383" s="1035"/>
      <c r="AH2383" s="1035"/>
      <c r="AN2383" s="1035"/>
      <c r="AV2383" s="1035"/>
      <c r="BD2383" s="1035"/>
      <c r="BS2383" s="1064"/>
      <c r="BT2383" s="1035"/>
      <c r="CG2383" s="612"/>
      <c r="CI2383" s="1035"/>
      <c r="DB2383" s="1035"/>
      <c r="DC2383" s="1035"/>
      <c r="DG2383" s="1035"/>
      <c r="DH2383" s="1035"/>
      <c r="DI2383" s="1035"/>
      <c r="DJ2383" s="1035"/>
      <c r="DK2383" s="1035"/>
      <c r="DL2383" s="1035"/>
    </row>
    <row r="2384" spans="27:116">
      <c r="AA2384" s="1035"/>
      <c r="AB2384" s="1035"/>
      <c r="AC2384" s="1035"/>
      <c r="AD2384" s="1035"/>
      <c r="AE2384" s="1035"/>
      <c r="AF2384" s="1035"/>
      <c r="AG2384" s="1035"/>
      <c r="AH2384" s="1035"/>
      <c r="AN2384" s="1035"/>
      <c r="AV2384" s="1035"/>
      <c r="BD2384" s="1035"/>
      <c r="BS2384" s="1064"/>
      <c r="BT2384" s="1035"/>
      <c r="CG2384" s="612"/>
      <c r="CI2384" s="1035"/>
      <c r="DB2384" s="1035"/>
      <c r="DC2384" s="1035"/>
      <c r="DG2384" s="1035"/>
      <c r="DH2384" s="1035"/>
      <c r="DI2384" s="1035"/>
      <c r="DJ2384" s="1035"/>
      <c r="DK2384" s="1035"/>
      <c r="DL2384" s="1035"/>
    </row>
    <row r="2385" spans="27:116">
      <c r="AA2385" s="1035"/>
      <c r="AB2385" s="1035"/>
      <c r="AC2385" s="1035"/>
      <c r="AD2385" s="1035"/>
      <c r="AE2385" s="1035"/>
      <c r="AF2385" s="1035"/>
      <c r="AG2385" s="1035"/>
      <c r="AH2385" s="1035"/>
      <c r="AN2385" s="1035"/>
      <c r="AV2385" s="1035"/>
      <c r="BD2385" s="1035"/>
      <c r="BS2385" s="1064"/>
      <c r="BT2385" s="1035"/>
      <c r="CG2385" s="612"/>
      <c r="CI2385" s="1035"/>
      <c r="DB2385" s="1035"/>
      <c r="DC2385" s="1035"/>
      <c r="DG2385" s="1035"/>
      <c r="DH2385" s="1035"/>
      <c r="DI2385" s="1035"/>
      <c r="DJ2385" s="1035"/>
      <c r="DK2385" s="1035"/>
      <c r="DL2385" s="1035"/>
    </row>
    <row r="2386" spans="27:116">
      <c r="AA2386" s="1035"/>
      <c r="AB2386" s="1035"/>
      <c r="AC2386" s="1035"/>
      <c r="AD2386" s="1035"/>
      <c r="AE2386" s="1035"/>
      <c r="AF2386" s="1035"/>
      <c r="AG2386" s="1035"/>
      <c r="AH2386" s="1035"/>
      <c r="AN2386" s="1035"/>
      <c r="AV2386" s="1035"/>
      <c r="BD2386" s="1035"/>
      <c r="BS2386" s="1064"/>
      <c r="BT2386" s="1035"/>
      <c r="CG2386" s="612"/>
      <c r="CI2386" s="1035"/>
      <c r="DB2386" s="1035"/>
      <c r="DC2386" s="1035"/>
      <c r="DG2386" s="1035"/>
      <c r="DH2386" s="1035"/>
      <c r="DI2386" s="1035"/>
      <c r="DJ2386" s="1035"/>
      <c r="DK2386" s="1035"/>
      <c r="DL2386" s="1035"/>
    </row>
    <row r="2387" spans="27:116">
      <c r="AA2387" s="1035"/>
      <c r="AB2387" s="1035"/>
      <c r="AC2387" s="1035"/>
      <c r="AD2387" s="1035"/>
      <c r="AE2387" s="1035"/>
      <c r="AF2387" s="1035"/>
      <c r="AG2387" s="1035"/>
      <c r="AH2387" s="1035"/>
      <c r="AN2387" s="1035"/>
      <c r="AV2387" s="1035"/>
      <c r="BD2387" s="1035"/>
      <c r="BS2387" s="1064"/>
      <c r="BT2387" s="1035"/>
      <c r="CG2387" s="612"/>
      <c r="CI2387" s="1035"/>
      <c r="DB2387" s="1035"/>
      <c r="DC2387" s="1035"/>
      <c r="DG2387" s="1035"/>
      <c r="DH2387" s="1035"/>
      <c r="DI2387" s="1035"/>
      <c r="DJ2387" s="1035"/>
      <c r="DK2387" s="1035"/>
      <c r="DL2387" s="1035"/>
    </row>
    <row r="2388" spans="27:116">
      <c r="AA2388" s="1035"/>
      <c r="AB2388" s="1035"/>
      <c r="AC2388" s="1035"/>
      <c r="AD2388" s="1035"/>
      <c r="AE2388" s="1035"/>
      <c r="AF2388" s="1035"/>
      <c r="AG2388" s="1035"/>
      <c r="AH2388" s="1035"/>
      <c r="AN2388" s="1035"/>
      <c r="AV2388" s="1035"/>
      <c r="BD2388" s="1035"/>
      <c r="BS2388" s="1064"/>
      <c r="BT2388" s="1035"/>
      <c r="CG2388" s="612"/>
      <c r="CI2388" s="1035"/>
      <c r="DB2388" s="1035"/>
      <c r="DC2388" s="1035"/>
      <c r="DG2388" s="1035"/>
      <c r="DH2388" s="1035"/>
      <c r="DI2388" s="1035"/>
      <c r="DJ2388" s="1035"/>
      <c r="DK2388" s="1035"/>
      <c r="DL2388" s="1035"/>
    </row>
    <row r="2389" spans="27:116">
      <c r="AA2389" s="1035"/>
      <c r="AB2389" s="1035"/>
      <c r="AC2389" s="1035"/>
      <c r="AD2389" s="1035"/>
      <c r="AE2389" s="1035"/>
      <c r="AF2389" s="1035"/>
      <c r="AG2389" s="1035"/>
      <c r="AH2389" s="1035"/>
      <c r="AN2389" s="1035"/>
      <c r="AV2389" s="1035"/>
      <c r="BD2389" s="1035"/>
      <c r="BS2389" s="1064"/>
      <c r="BT2389" s="1035"/>
      <c r="CG2389" s="612"/>
      <c r="CI2389" s="1035"/>
      <c r="DB2389" s="1035"/>
      <c r="DC2389" s="1035"/>
      <c r="DG2389" s="1035"/>
      <c r="DH2389" s="1035"/>
      <c r="DI2389" s="1035"/>
      <c r="DJ2389" s="1035"/>
      <c r="DK2389" s="1035"/>
      <c r="DL2389" s="1035"/>
    </row>
    <row r="2390" spans="27:116">
      <c r="AA2390" s="1035"/>
      <c r="AB2390" s="1035"/>
      <c r="AC2390" s="1035"/>
      <c r="AD2390" s="1035"/>
      <c r="AE2390" s="1035"/>
      <c r="AF2390" s="1035"/>
      <c r="AG2390" s="1035"/>
      <c r="AH2390" s="1035"/>
      <c r="AN2390" s="1035"/>
      <c r="AV2390" s="1035"/>
      <c r="BD2390" s="1035"/>
      <c r="BS2390" s="1064"/>
      <c r="BT2390" s="1035"/>
      <c r="CG2390" s="612"/>
      <c r="CI2390" s="1035"/>
      <c r="DB2390" s="1035"/>
      <c r="DC2390" s="1035"/>
      <c r="DG2390" s="1035"/>
      <c r="DH2390" s="1035"/>
      <c r="DI2390" s="1035"/>
      <c r="DJ2390" s="1035"/>
      <c r="DK2390" s="1035"/>
      <c r="DL2390" s="1035"/>
    </row>
    <row r="2391" spans="27:116">
      <c r="AA2391" s="1035"/>
      <c r="AB2391" s="1035"/>
      <c r="AC2391" s="1035"/>
      <c r="AD2391" s="1035"/>
      <c r="AE2391" s="1035"/>
      <c r="AF2391" s="1035"/>
      <c r="AG2391" s="1035"/>
      <c r="AH2391" s="1035"/>
      <c r="AN2391" s="1035"/>
      <c r="AV2391" s="1035"/>
      <c r="BD2391" s="1035"/>
      <c r="BS2391" s="1064"/>
      <c r="BT2391" s="1035"/>
      <c r="CG2391" s="612"/>
      <c r="CI2391" s="1035"/>
      <c r="DB2391" s="1035"/>
      <c r="DC2391" s="1035"/>
      <c r="DG2391" s="1035"/>
      <c r="DH2391" s="1035"/>
      <c r="DI2391" s="1035"/>
      <c r="DJ2391" s="1035"/>
      <c r="DK2391" s="1035"/>
      <c r="DL2391" s="1035"/>
    </row>
    <row r="2392" spans="27:116">
      <c r="AA2392" s="1035"/>
      <c r="AB2392" s="1035"/>
      <c r="AC2392" s="1035"/>
      <c r="AD2392" s="1035"/>
      <c r="AE2392" s="1035"/>
      <c r="AF2392" s="1035"/>
      <c r="AG2392" s="1035"/>
      <c r="AH2392" s="1035"/>
      <c r="AN2392" s="1035"/>
      <c r="AV2392" s="1035"/>
      <c r="BD2392" s="1035"/>
      <c r="BS2392" s="1064"/>
      <c r="BT2392" s="1035"/>
      <c r="CG2392" s="612"/>
      <c r="CI2392" s="1035"/>
      <c r="DB2392" s="1035"/>
      <c r="DC2392" s="1035"/>
      <c r="DG2392" s="1035"/>
      <c r="DH2392" s="1035"/>
      <c r="DI2392" s="1035"/>
      <c r="DJ2392" s="1035"/>
      <c r="DK2392" s="1035"/>
      <c r="DL2392" s="1035"/>
    </row>
    <row r="2393" spans="27:116">
      <c r="AA2393" s="1035"/>
      <c r="AB2393" s="1035"/>
      <c r="AC2393" s="1035"/>
      <c r="AD2393" s="1035"/>
      <c r="AE2393" s="1035"/>
      <c r="AF2393" s="1035"/>
      <c r="AG2393" s="1035"/>
      <c r="AH2393" s="1035"/>
      <c r="AN2393" s="1035"/>
      <c r="AV2393" s="1035"/>
      <c r="BD2393" s="1035"/>
      <c r="BS2393" s="1064"/>
      <c r="BT2393" s="1035"/>
      <c r="CG2393" s="612"/>
      <c r="CI2393" s="1035"/>
      <c r="DB2393" s="1035"/>
      <c r="DC2393" s="1035"/>
      <c r="DG2393" s="1035"/>
      <c r="DH2393" s="1035"/>
      <c r="DI2393" s="1035"/>
      <c r="DJ2393" s="1035"/>
      <c r="DK2393" s="1035"/>
      <c r="DL2393" s="1035"/>
    </row>
    <row r="2394" spans="27:116">
      <c r="AA2394" s="1035"/>
      <c r="AB2394" s="1035"/>
      <c r="AC2394" s="1035"/>
      <c r="AD2394" s="1035"/>
      <c r="AE2394" s="1035"/>
      <c r="AF2394" s="1035"/>
      <c r="AG2394" s="1035"/>
      <c r="AH2394" s="1035"/>
      <c r="AN2394" s="1035"/>
      <c r="AV2394" s="1035"/>
      <c r="BD2394" s="1035"/>
      <c r="BS2394" s="1064"/>
      <c r="BT2394" s="1035"/>
      <c r="CG2394" s="612"/>
      <c r="CI2394" s="1035"/>
      <c r="DB2394" s="1035"/>
      <c r="DC2394" s="1035"/>
      <c r="DG2394" s="1035"/>
      <c r="DH2394" s="1035"/>
      <c r="DI2394" s="1035"/>
      <c r="DJ2394" s="1035"/>
      <c r="DK2394" s="1035"/>
      <c r="DL2394" s="1035"/>
    </row>
    <row r="2395" spans="27:116">
      <c r="AA2395" s="1035"/>
      <c r="AB2395" s="1035"/>
      <c r="AC2395" s="1035"/>
      <c r="AD2395" s="1035"/>
      <c r="AE2395" s="1035"/>
      <c r="AF2395" s="1035"/>
      <c r="AG2395" s="1035"/>
      <c r="AH2395" s="1035"/>
      <c r="AN2395" s="1035"/>
      <c r="AV2395" s="1035"/>
      <c r="BD2395" s="1035"/>
      <c r="BS2395" s="1064"/>
      <c r="BT2395" s="1035"/>
      <c r="CG2395" s="612"/>
      <c r="CI2395" s="1035"/>
      <c r="DB2395" s="1035"/>
      <c r="DC2395" s="1035"/>
      <c r="DG2395" s="1035"/>
      <c r="DH2395" s="1035"/>
      <c r="DI2395" s="1035"/>
      <c r="DJ2395" s="1035"/>
      <c r="DK2395" s="1035"/>
      <c r="DL2395" s="1035"/>
    </row>
    <row r="2396" spans="27:116">
      <c r="AA2396" s="1035"/>
      <c r="AB2396" s="1035"/>
      <c r="AC2396" s="1035"/>
      <c r="AD2396" s="1035"/>
      <c r="AE2396" s="1035"/>
      <c r="AF2396" s="1035"/>
      <c r="AG2396" s="1035"/>
      <c r="AH2396" s="1035"/>
      <c r="AN2396" s="1035"/>
      <c r="AV2396" s="1035"/>
      <c r="BD2396" s="1035"/>
      <c r="BS2396" s="1064"/>
      <c r="BT2396" s="1035"/>
      <c r="CG2396" s="612"/>
      <c r="CI2396" s="1035"/>
      <c r="DB2396" s="1035"/>
      <c r="DC2396" s="1035"/>
      <c r="DG2396" s="1035"/>
      <c r="DH2396" s="1035"/>
      <c r="DI2396" s="1035"/>
      <c r="DJ2396" s="1035"/>
      <c r="DK2396" s="1035"/>
      <c r="DL2396" s="1035"/>
    </row>
    <row r="2397" spans="27:116">
      <c r="AA2397" s="1035"/>
      <c r="AB2397" s="1035"/>
      <c r="AC2397" s="1035"/>
      <c r="AD2397" s="1035"/>
      <c r="AE2397" s="1035"/>
      <c r="AF2397" s="1035"/>
      <c r="AG2397" s="1035"/>
      <c r="AH2397" s="1035"/>
      <c r="AN2397" s="1035"/>
      <c r="AV2397" s="1035"/>
      <c r="BD2397" s="1035"/>
      <c r="BS2397" s="1064"/>
      <c r="BT2397" s="1035"/>
      <c r="CG2397" s="612"/>
      <c r="CI2397" s="1035"/>
      <c r="DB2397" s="1035"/>
      <c r="DC2397" s="1035"/>
      <c r="DG2397" s="1035"/>
      <c r="DH2397" s="1035"/>
      <c r="DI2397" s="1035"/>
      <c r="DJ2397" s="1035"/>
      <c r="DK2397" s="1035"/>
      <c r="DL2397" s="1035"/>
    </row>
    <row r="2398" spans="27:116">
      <c r="AA2398" s="1035"/>
      <c r="AB2398" s="1035"/>
      <c r="AC2398" s="1035"/>
      <c r="AD2398" s="1035"/>
      <c r="AE2398" s="1035"/>
      <c r="AF2398" s="1035"/>
      <c r="AG2398" s="1035"/>
      <c r="AH2398" s="1035"/>
      <c r="AN2398" s="1035"/>
      <c r="AV2398" s="1035"/>
      <c r="BD2398" s="1035"/>
      <c r="BS2398" s="1064"/>
      <c r="BT2398" s="1035"/>
      <c r="CG2398" s="612"/>
      <c r="CI2398" s="1035"/>
      <c r="DB2398" s="1035"/>
      <c r="DC2398" s="1035"/>
      <c r="DG2398" s="1035"/>
      <c r="DH2398" s="1035"/>
      <c r="DI2398" s="1035"/>
      <c r="DJ2398" s="1035"/>
      <c r="DK2398" s="1035"/>
      <c r="DL2398" s="1035"/>
    </row>
    <row r="2399" spans="27:116">
      <c r="AA2399" s="1035"/>
      <c r="AB2399" s="1035"/>
      <c r="AC2399" s="1035"/>
      <c r="AD2399" s="1035"/>
      <c r="AE2399" s="1035"/>
      <c r="AF2399" s="1035"/>
      <c r="AG2399" s="1035"/>
      <c r="AH2399" s="1035"/>
      <c r="AN2399" s="1035"/>
      <c r="AV2399" s="1035"/>
      <c r="BD2399" s="1035"/>
      <c r="BS2399" s="1064"/>
      <c r="BT2399" s="1035"/>
      <c r="CG2399" s="612"/>
      <c r="CI2399" s="1035"/>
      <c r="DB2399" s="1035"/>
      <c r="DC2399" s="1035"/>
      <c r="DG2399" s="1035"/>
      <c r="DH2399" s="1035"/>
      <c r="DI2399" s="1035"/>
      <c r="DJ2399" s="1035"/>
      <c r="DK2399" s="1035"/>
      <c r="DL2399" s="1035"/>
    </row>
    <row r="2400" spans="27:116">
      <c r="AA2400" s="1035"/>
      <c r="AB2400" s="1035"/>
      <c r="AC2400" s="1035"/>
      <c r="AD2400" s="1035"/>
      <c r="AE2400" s="1035"/>
      <c r="AF2400" s="1035"/>
      <c r="AG2400" s="1035"/>
      <c r="AH2400" s="1035"/>
      <c r="AN2400" s="1035"/>
      <c r="AV2400" s="1035"/>
      <c r="BD2400" s="1035"/>
      <c r="BS2400" s="1064"/>
      <c r="BT2400" s="1035"/>
      <c r="CG2400" s="612"/>
      <c r="CI2400" s="1035"/>
      <c r="DB2400" s="1035"/>
      <c r="DC2400" s="1035"/>
      <c r="DG2400" s="1035"/>
      <c r="DH2400" s="1035"/>
      <c r="DI2400" s="1035"/>
      <c r="DJ2400" s="1035"/>
      <c r="DK2400" s="1035"/>
      <c r="DL2400" s="1035"/>
    </row>
    <row r="2401" spans="27:116">
      <c r="AA2401" s="1035"/>
      <c r="AB2401" s="1035"/>
      <c r="AC2401" s="1035"/>
      <c r="AD2401" s="1035"/>
      <c r="AE2401" s="1035"/>
      <c r="AF2401" s="1035"/>
      <c r="AG2401" s="1035"/>
      <c r="AH2401" s="1035"/>
      <c r="AN2401" s="1035"/>
      <c r="AV2401" s="1035"/>
      <c r="BD2401" s="1035"/>
      <c r="BS2401" s="1064"/>
      <c r="BT2401" s="1035"/>
      <c r="CG2401" s="612"/>
      <c r="CI2401" s="1035"/>
      <c r="DB2401" s="1035"/>
      <c r="DC2401" s="1035"/>
      <c r="DG2401" s="1035"/>
      <c r="DH2401" s="1035"/>
      <c r="DI2401" s="1035"/>
      <c r="DJ2401" s="1035"/>
      <c r="DK2401" s="1035"/>
      <c r="DL2401" s="1035"/>
    </row>
    <row r="2402" spans="27:116">
      <c r="AA2402" s="1035"/>
      <c r="AB2402" s="1035"/>
      <c r="AC2402" s="1035"/>
      <c r="AD2402" s="1035"/>
      <c r="AE2402" s="1035"/>
      <c r="AF2402" s="1035"/>
      <c r="AG2402" s="1035"/>
      <c r="AH2402" s="1035"/>
      <c r="AN2402" s="1035"/>
      <c r="AV2402" s="1035"/>
      <c r="BD2402" s="1035"/>
      <c r="BS2402" s="1064"/>
      <c r="BT2402" s="1035"/>
      <c r="CG2402" s="612"/>
      <c r="CI2402" s="1035"/>
      <c r="DB2402" s="1035"/>
      <c r="DC2402" s="1035"/>
      <c r="DG2402" s="1035"/>
      <c r="DH2402" s="1035"/>
      <c r="DI2402" s="1035"/>
      <c r="DJ2402" s="1035"/>
      <c r="DK2402" s="1035"/>
      <c r="DL2402" s="1035"/>
    </row>
    <row r="2403" spans="27:116">
      <c r="AA2403" s="1035"/>
      <c r="AB2403" s="1035"/>
      <c r="AC2403" s="1035"/>
      <c r="AD2403" s="1035"/>
      <c r="AE2403" s="1035"/>
      <c r="AF2403" s="1035"/>
      <c r="AG2403" s="1035"/>
      <c r="AH2403" s="1035"/>
      <c r="AN2403" s="1035"/>
      <c r="AV2403" s="1035"/>
      <c r="BD2403" s="1035"/>
      <c r="BS2403" s="1064"/>
      <c r="BT2403" s="1035"/>
      <c r="CG2403" s="612"/>
      <c r="CI2403" s="1035"/>
      <c r="DB2403" s="1035"/>
      <c r="DC2403" s="1035"/>
      <c r="DG2403" s="1035"/>
      <c r="DH2403" s="1035"/>
      <c r="DI2403" s="1035"/>
      <c r="DJ2403" s="1035"/>
      <c r="DK2403" s="1035"/>
      <c r="DL2403" s="1035"/>
    </row>
    <row r="2404" spans="27:116">
      <c r="AA2404" s="1035"/>
      <c r="AB2404" s="1035"/>
      <c r="AC2404" s="1035"/>
      <c r="AD2404" s="1035"/>
      <c r="AE2404" s="1035"/>
      <c r="AF2404" s="1035"/>
      <c r="AG2404" s="1035"/>
      <c r="AH2404" s="1035"/>
      <c r="AN2404" s="1035"/>
      <c r="AV2404" s="1035"/>
      <c r="BD2404" s="1035"/>
      <c r="BS2404" s="1064"/>
      <c r="BT2404" s="1035"/>
      <c r="CG2404" s="612"/>
      <c r="CI2404" s="1035"/>
      <c r="DB2404" s="1035"/>
      <c r="DC2404" s="1035"/>
      <c r="DG2404" s="1035"/>
      <c r="DH2404" s="1035"/>
      <c r="DI2404" s="1035"/>
      <c r="DJ2404" s="1035"/>
      <c r="DK2404" s="1035"/>
      <c r="DL2404" s="1035"/>
    </row>
    <row r="2405" spans="27:116">
      <c r="AA2405" s="1035"/>
      <c r="AB2405" s="1035"/>
      <c r="AC2405" s="1035"/>
      <c r="AD2405" s="1035"/>
      <c r="AE2405" s="1035"/>
      <c r="AF2405" s="1035"/>
      <c r="AG2405" s="1035"/>
      <c r="AH2405" s="1035"/>
      <c r="AN2405" s="1035"/>
      <c r="AV2405" s="1035"/>
      <c r="BD2405" s="1035"/>
      <c r="BS2405" s="1064"/>
      <c r="BT2405" s="1035"/>
      <c r="CG2405" s="612"/>
      <c r="CI2405" s="1035"/>
      <c r="DB2405" s="1035"/>
      <c r="DC2405" s="1035"/>
      <c r="DG2405" s="1035"/>
      <c r="DH2405" s="1035"/>
      <c r="DI2405" s="1035"/>
      <c r="DJ2405" s="1035"/>
      <c r="DK2405" s="1035"/>
      <c r="DL2405" s="1035"/>
    </row>
    <row r="2406" spans="27:116">
      <c r="AA2406" s="1035"/>
      <c r="AB2406" s="1035"/>
      <c r="AC2406" s="1035"/>
      <c r="AD2406" s="1035"/>
      <c r="AE2406" s="1035"/>
      <c r="AF2406" s="1035"/>
      <c r="AG2406" s="1035"/>
      <c r="AH2406" s="1035"/>
      <c r="AN2406" s="1035"/>
      <c r="AV2406" s="1035"/>
      <c r="BD2406" s="1035"/>
      <c r="BS2406" s="1064"/>
      <c r="BT2406" s="1035"/>
      <c r="CG2406" s="612"/>
      <c r="CI2406" s="1035"/>
      <c r="DB2406" s="1035"/>
      <c r="DC2406" s="1035"/>
      <c r="DG2406" s="1035"/>
      <c r="DH2406" s="1035"/>
      <c r="DI2406" s="1035"/>
      <c r="DJ2406" s="1035"/>
      <c r="DK2406" s="1035"/>
      <c r="DL2406" s="1035"/>
    </row>
    <row r="2407" spans="27:116">
      <c r="AA2407" s="1035"/>
      <c r="AB2407" s="1035"/>
      <c r="AC2407" s="1035"/>
      <c r="AD2407" s="1035"/>
      <c r="AE2407" s="1035"/>
      <c r="AF2407" s="1035"/>
      <c r="AG2407" s="1035"/>
      <c r="AH2407" s="1035"/>
      <c r="AN2407" s="1035"/>
      <c r="AV2407" s="1035"/>
      <c r="BD2407" s="1035"/>
      <c r="BS2407" s="1064"/>
      <c r="BT2407" s="1035"/>
      <c r="CG2407" s="612"/>
      <c r="CI2407" s="1035"/>
      <c r="DB2407" s="1035"/>
      <c r="DC2407" s="1035"/>
      <c r="DG2407" s="1035"/>
      <c r="DH2407" s="1035"/>
      <c r="DI2407" s="1035"/>
      <c r="DJ2407" s="1035"/>
      <c r="DK2407" s="1035"/>
      <c r="DL2407" s="1035"/>
    </row>
    <row r="2408" spans="27:116">
      <c r="AA2408" s="1035"/>
      <c r="AB2408" s="1035"/>
      <c r="AC2408" s="1035"/>
      <c r="AD2408" s="1035"/>
      <c r="AE2408" s="1035"/>
      <c r="AF2408" s="1035"/>
      <c r="AG2408" s="1035"/>
      <c r="AH2408" s="1035"/>
      <c r="AN2408" s="1035"/>
      <c r="AV2408" s="1035"/>
      <c r="BD2408" s="1035"/>
      <c r="BS2408" s="1064"/>
      <c r="BT2408" s="1035"/>
      <c r="CG2408" s="612"/>
      <c r="CI2408" s="1035"/>
      <c r="DB2408" s="1035"/>
      <c r="DC2408" s="1035"/>
      <c r="DG2408" s="1035"/>
      <c r="DH2408" s="1035"/>
      <c r="DI2408" s="1035"/>
      <c r="DJ2408" s="1035"/>
      <c r="DK2408" s="1035"/>
      <c r="DL2408" s="1035"/>
    </row>
    <row r="2409" spans="27:116">
      <c r="AA2409" s="1035"/>
      <c r="AB2409" s="1035"/>
      <c r="AC2409" s="1035"/>
      <c r="AD2409" s="1035"/>
      <c r="AE2409" s="1035"/>
      <c r="AF2409" s="1035"/>
      <c r="AG2409" s="1035"/>
      <c r="AH2409" s="1035"/>
      <c r="AN2409" s="1035"/>
      <c r="AV2409" s="1035"/>
      <c r="BD2409" s="1035"/>
      <c r="BS2409" s="1064"/>
      <c r="BT2409" s="1035"/>
      <c r="CG2409" s="612"/>
      <c r="CI2409" s="1035"/>
      <c r="DB2409" s="1035"/>
      <c r="DC2409" s="1035"/>
      <c r="DG2409" s="1035"/>
      <c r="DH2409" s="1035"/>
      <c r="DI2409" s="1035"/>
      <c r="DJ2409" s="1035"/>
      <c r="DK2409" s="1035"/>
      <c r="DL2409" s="1035"/>
    </row>
    <row r="2410" spans="27:116">
      <c r="AA2410" s="1035"/>
      <c r="AB2410" s="1035"/>
      <c r="AC2410" s="1035"/>
      <c r="AD2410" s="1035"/>
      <c r="AE2410" s="1035"/>
      <c r="AF2410" s="1035"/>
      <c r="AG2410" s="1035"/>
      <c r="AH2410" s="1035"/>
      <c r="AN2410" s="1035"/>
      <c r="AV2410" s="1035"/>
      <c r="BD2410" s="1035"/>
      <c r="BS2410" s="1064"/>
      <c r="BT2410" s="1035"/>
      <c r="CG2410" s="612"/>
      <c r="CI2410" s="1035"/>
      <c r="DB2410" s="1035"/>
      <c r="DC2410" s="1035"/>
      <c r="DG2410" s="1035"/>
      <c r="DH2410" s="1035"/>
      <c r="DI2410" s="1035"/>
      <c r="DJ2410" s="1035"/>
      <c r="DK2410" s="1035"/>
      <c r="DL2410" s="1035"/>
    </row>
    <row r="2411" spans="27:116">
      <c r="AA2411" s="1035"/>
      <c r="AB2411" s="1035"/>
      <c r="AC2411" s="1035"/>
      <c r="AD2411" s="1035"/>
      <c r="AE2411" s="1035"/>
      <c r="AF2411" s="1035"/>
      <c r="AG2411" s="1035"/>
      <c r="AH2411" s="1035"/>
      <c r="AN2411" s="1035"/>
      <c r="AV2411" s="1035"/>
      <c r="BD2411" s="1035"/>
      <c r="BS2411" s="1064"/>
      <c r="BT2411" s="1035"/>
      <c r="CG2411" s="612"/>
      <c r="CI2411" s="1035"/>
      <c r="DB2411" s="1035"/>
      <c r="DC2411" s="1035"/>
      <c r="DG2411" s="1035"/>
      <c r="DH2411" s="1035"/>
      <c r="DI2411" s="1035"/>
      <c r="DJ2411" s="1035"/>
      <c r="DK2411" s="1035"/>
      <c r="DL2411" s="1035"/>
    </row>
    <row r="2412" spans="27:116">
      <c r="AA2412" s="1035"/>
      <c r="AB2412" s="1035"/>
      <c r="AC2412" s="1035"/>
      <c r="AD2412" s="1035"/>
      <c r="AE2412" s="1035"/>
      <c r="AF2412" s="1035"/>
      <c r="AG2412" s="1035"/>
      <c r="AH2412" s="1035"/>
      <c r="AN2412" s="1035"/>
      <c r="AV2412" s="1035"/>
      <c r="BD2412" s="1035"/>
      <c r="BS2412" s="1064"/>
      <c r="BT2412" s="1035"/>
      <c r="CG2412" s="612"/>
      <c r="CI2412" s="1035"/>
      <c r="DB2412" s="1035"/>
      <c r="DC2412" s="1035"/>
      <c r="DG2412" s="1035"/>
      <c r="DH2412" s="1035"/>
      <c r="DI2412" s="1035"/>
      <c r="DJ2412" s="1035"/>
      <c r="DK2412" s="1035"/>
      <c r="DL2412" s="1035"/>
    </row>
    <row r="2413" spans="27:116">
      <c r="AA2413" s="1035"/>
      <c r="AB2413" s="1035"/>
      <c r="AC2413" s="1035"/>
      <c r="AD2413" s="1035"/>
      <c r="AE2413" s="1035"/>
      <c r="AF2413" s="1035"/>
      <c r="AG2413" s="1035"/>
      <c r="AH2413" s="1035"/>
      <c r="AN2413" s="1035"/>
      <c r="AV2413" s="1035"/>
      <c r="BD2413" s="1035"/>
      <c r="BS2413" s="1064"/>
      <c r="BT2413" s="1035"/>
      <c r="CG2413" s="612"/>
      <c r="CI2413" s="1035"/>
      <c r="DB2413" s="1035"/>
      <c r="DC2413" s="1035"/>
      <c r="DG2413" s="1035"/>
      <c r="DH2413" s="1035"/>
      <c r="DI2413" s="1035"/>
      <c r="DJ2413" s="1035"/>
      <c r="DK2413" s="1035"/>
      <c r="DL2413" s="1035"/>
    </row>
    <row r="2414" spans="27:116">
      <c r="AA2414" s="1035"/>
      <c r="AB2414" s="1035"/>
      <c r="AC2414" s="1035"/>
      <c r="AD2414" s="1035"/>
      <c r="AE2414" s="1035"/>
      <c r="AF2414" s="1035"/>
      <c r="AG2414" s="1035"/>
      <c r="AH2414" s="1035"/>
      <c r="AN2414" s="1035"/>
      <c r="AV2414" s="1035"/>
      <c r="BD2414" s="1035"/>
      <c r="BS2414" s="1064"/>
      <c r="BT2414" s="1035"/>
      <c r="CG2414" s="612"/>
      <c r="CI2414" s="1035"/>
      <c r="DB2414" s="1035"/>
      <c r="DC2414" s="1035"/>
      <c r="DG2414" s="1035"/>
      <c r="DH2414" s="1035"/>
      <c r="DI2414" s="1035"/>
      <c r="DJ2414" s="1035"/>
      <c r="DK2414" s="1035"/>
      <c r="DL2414" s="1035"/>
    </row>
    <row r="2415" spans="27:116">
      <c r="AA2415" s="1035"/>
      <c r="AB2415" s="1035"/>
      <c r="AC2415" s="1035"/>
      <c r="AD2415" s="1035"/>
      <c r="AE2415" s="1035"/>
      <c r="AF2415" s="1035"/>
      <c r="AG2415" s="1035"/>
      <c r="AH2415" s="1035"/>
      <c r="AN2415" s="1035"/>
      <c r="AV2415" s="1035"/>
      <c r="BD2415" s="1035"/>
      <c r="BS2415" s="1064"/>
      <c r="BT2415" s="1035"/>
      <c r="CG2415" s="612"/>
      <c r="CI2415" s="1035"/>
      <c r="DB2415" s="1035"/>
      <c r="DC2415" s="1035"/>
      <c r="DG2415" s="1035"/>
      <c r="DH2415" s="1035"/>
      <c r="DI2415" s="1035"/>
      <c r="DJ2415" s="1035"/>
      <c r="DK2415" s="1035"/>
      <c r="DL2415" s="1035"/>
    </row>
    <row r="2416" spans="27:116">
      <c r="AA2416" s="1035"/>
      <c r="AB2416" s="1035"/>
      <c r="AC2416" s="1035"/>
      <c r="AD2416" s="1035"/>
      <c r="AE2416" s="1035"/>
      <c r="AF2416" s="1035"/>
      <c r="AG2416" s="1035"/>
      <c r="AH2416" s="1035"/>
      <c r="AN2416" s="1035"/>
      <c r="AV2416" s="1035"/>
      <c r="BD2416" s="1035"/>
      <c r="BS2416" s="1064"/>
      <c r="BT2416" s="1035"/>
      <c r="CG2416" s="612"/>
      <c r="CI2416" s="1035"/>
      <c r="DB2416" s="1035"/>
      <c r="DC2416" s="1035"/>
      <c r="DG2416" s="1035"/>
      <c r="DH2416" s="1035"/>
      <c r="DI2416" s="1035"/>
      <c r="DJ2416" s="1035"/>
      <c r="DK2416" s="1035"/>
      <c r="DL2416" s="1035"/>
    </row>
    <row r="2417" spans="27:116">
      <c r="AA2417" s="1035"/>
      <c r="AB2417" s="1035"/>
      <c r="AC2417" s="1035"/>
      <c r="AD2417" s="1035"/>
      <c r="AE2417" s="1035"/>
      <c r="AF2417" s="1035"/>
      <c r="AG2417" s="1035"/>
      <c r="AH2417" s="1035"/>
      <c r="AN2417" s="1035"/>
      <c r="AV2417" s="1035"/>
      <c r="BD2417" s="1035"/>
      <c r="BS2417" s="1064"/>
      <c r="BT2417" s="1035"/>
      <c r="CG2417" s="612"/>
      <c r="CI2417" s="1035"/>
      <c r="DB2417" s="1035"/>
      <c r="DC2417" s="1035"/>
      <c r="DG2417" s="1035"/>
      <c r="DH2417" s="1035"/>
      <c r="DI2417" s="1035"/>
      <c r="DJ2417" s="1035"/>
      <c r="DK2417" s="1035"/>
      <c r="DL2417" s="1035"/>
    </row>
    <row r="2418" spans="27:116">
      <c r="AA2418" s="1035"/>
      <c r="AB2418" s="1035"/>
      <c r="AC2418" s="1035"/>
      <c r="AD2418" s="1035"/>
      <c r="AE2418" s="1035"/>
      <c r="AF2418" s="1035"/>
      <c r="AG2418" s="1035"/>
      <c r="AH2418" s="1035"/>
      <c r="AN2418" s="1035"/>
      <c r="AV2418" s="1035"/>
      <c r="BD2418" s="1035"/>
      <c r="BS2418" s="1064"/>
      <c r="BT2418" s="1035"/>
      <c r="CG2418" s="612"/>
      <c r="CI2418" s="1035"/>
      <c r="DB2418" s="1035"/>
      <c r="DC2418" s="1035"/>
      <c r="DG2418" s="1035"/>
      <c r="DH2418" s="1035"/>
      <c r="DI2418" s="1035"/>
      <c r="DJ2418" s="1035"/>
      <c r="DK2418" s="1035"/>
      <c r="DL2418" s="1035"/>
    </row>
    <row r="2419" spans="27:116">
      <c r="AA2419" s="1035"/>
      <c r="AB2419" s="1035"/>
      <c r="AC2419" s="1035"/>
      <c r="AD2419" s="1035"/>
      <c r="AE2419" s="1035"/>
      <c r="AF2419" s="1035"/>
      <c r="AG2419" s="1035"/>
      <c r="AH2419" s="1035"/>
      <c r="AN2419" s="1035"/>
      <c r="AV2419" s="1035"/>
      <c r="BD2419" s="1035"/>
      <c r="BS2419" s="1064"/>
      <c r="BT2419" s="1035"/>
      <c r="CG2419" s="612"/>
      <c r="CI2419" s="1035"/>
      <c r="DB2419" s="1035"/>
      <c r="DC2419" s="1035"/>
      <c r="DG2419" s="1035"/>
      <c r="DH2419" s="1035"/>
      <c r="DI2419" s="1035"/>
      <c r="DJ2419" s="1035"/>
      <c r="DK2419" s="1035"/>
      <c r="DL2419" s="1035"/>
    </row>
    <row r="2420" spans="27:116">
      <c r="AA2420" s="1035"/>
      <c r="AB2420" s="1035"/>
      <c r="AC2420" s="1035"/>
      <c r="AD2420" s="1035"/>
      <c r="AE2420" s="1035"/>
      <c r="AF2420" s="1035"/>
      <c r="AG2420" s="1035"/>
      <c r="AH2420" s="1035"/>
      <c r="AN2420" s="1035"/>
      <c r="AV2420" s="1035"/>
      <c r="BD2420" s="1035"/>
      <c r="BS2420" s="1064"/>
      <c r="BT2420" s="1035"/>
      <c r="CG2420" s="612"/>
      <c r="CI2420" s="1035"/>
      <c r="DB2420" s="1035"/>
      <c r="DC2420" s="1035"/>
      <c r="DG2420" s="1035"/>
      <c r="DH2420" s="1035"/>
      <c r="DI2420" s="1035"/>
      <c r="DJ2420" s="1035"/>
      <c r="DK2420" s="1035"/>
      <c r="DL2420" s="1035"/>
    </row>
    <row r="2421" spans="27:116">
      <c r="AA2421" s="1035"/>
      <c r="AB2421" s="1035"/>
      <c r="AC2421" s="1035"/>
      <c r="AD2421" s="1035"/>
      <c r="AE2421" s="1035"/>
      <c r="AF2421" s="1035"/>
      <c r="AG2421" s="1035"/>
      <c r="AH2421" s="1035"/>
      <c r="AN2421" s="1035"/>
      <c r="AV2421" s="1035"/>
      <c r="BD2421" s="1035"/>
      <c r="BS2421" s="1064"/>
      <c r="BT2421" s="1035"/>
      <c r="CG2421" s="612"/>
      <c r="CI2421" s="1035"/>
      <c r="DB2421" s="1035"/>
      <c r="DC2421" s="1035"/>
      <c r="DG2421" s="1035"/>
      <c r="DH2421" s="1035"/>
      <c r="DI2421" s="1035"/>
      <c r="DJ2421" s="1035"/>
      <c r="DK2421" s="1035"/>
      <c r="DL2421" s="1035"/>
    </row>
    <row r="2422" spans="27:116">
      <c r="AA2422" s="1035"/>
      <c r="AB2422" s="1035"/>
      <c r="AC2422" s="1035"/>
      <c r="AD2422" s="1035"/>
      <c r="AE2422" s="1035"/>
      <c r="AF2422" s="1035"/>
      <c r="AG2422" s="1035"/>
      <c r="AH2422" s="1035"/>
      <c r="AN2422" s="1035"/>
      <c r="AV2422" s="1035"/>
      <c r="BD2422" s="1035"/>
      <c r="BS2422" s="1064"/>
      <c r="BT2422" s="1035"/>
      <c r="CG2422" s="612"/>
      <c r="CI2422" s="1035"/>
      <c r="DB2422" s="1035"/>
      <c r="DC2422" s="1035"/>
      <c r="DG2422" s="1035"/>
      <c r="DH2422" s="1035"/>
      <c r="DI2422" s="1035"/>
      <c r="DJ2422" s="1035"/>
      <c r="DK2422" s="1035"/>
      <c r="DL2422" s="1035"/>
    </row>
    <row r="2423" spans="27:116">
      <c r="AA2423" s="1035"/>
      <c r="AB2423" s="1035"/>
      <c r="AC2423" s="1035"/>
      <c r="AD2423" s="1035"/>
      <c r="AE2423" s="1035"/>
      <c r="AF2423" s="1035"/>
      <c r="AG2423" s="1035"/>
      <c r="AH2423" s="1035"/>
      <c r="AN2423" s="1035"/>
      <c r="AV2423" s="1035"/>
      <c r="BD2423" s="1035"/>
      <c r="BS2423" s="1064"/>
      <c r="BT2423" s="1035"/>
      <c r="CG2423" s="612"/>
      <c r="CI2423" s="1035"/>
      <c r="DB2423" s="1035"/>
      <c r="DC2423" s="1035"/>
      <c r="DG2423" s="1035"/>
      <c r="DH2423" s="1035"/>
      <c r="DI2423" s="1035"/>
      <c r="DJ2423" s="1035"/>
      <c r="DK2423" s="1035"/>
      <c r="DL2423" s="1035"/>
    </row>
    <row r="2424" spans="27:116">
      <c r="AA2424" s="1035"/>
      <c r="AB2424" s="1035"/>
      <c r="AC2424" s="1035"/>
      <c r="AD2424" s="1035"/>
      <c r="AE2424" s="1035"/>
      <c r="AF2424" s="1035"/>
      <c r="AG2424" s="1035"/>
      <c r="AH2424" s="1035"/>
      <c r="AN2424" s="1035"/>
      <c r="AV2424" s="1035"/>
      <c r="BD2424" s="1035"/>
      <c r="BS2424" s="1064"/>
      <c r="BT2424" s="1035"/>
      <c r="CG2424" s="612"/>
      <c r="CI2424" s="1035"/>
      <c r="DB2424" s="1035"/>
      <c r="DC2424" s="1035"/>
      <c r="DG2424" s="1035"/>
      <c r="DH2424" s="1035"/>
      <c r="DI2424" s="1035"/>
      <c r="DJ2424" s="1035"/>
      <c r="DK2424" s="1035"/>
      <c r="DL2424" s="1035"/>
    </row>
    <row r="2425" spans="27:116">
      <c r="AA2425" s="1035"/>
      <c r="AB2425" s="1035"/>
      <c r="AC2425" s="1035"/>
      <c r="AD2425" s="1035"/>
      <c r="AE2425" s="1035"/>
      <c r="AF2425" s="1035"/>
      <c r="AG2425" s="1035"/>
      <c r="AH2425" s="1035"/>
      <c r="AN2425" s="1035"/>
      <c r="AV2425" s="1035"/>
      <c r="BD2425" s="1035"/>
      <c r="BS2425" s="1064"/>
      <c r="BT2425" s="1035"/>
      <c r="CG2425" s="612"/>
      <c r="CI2425" s="1035"/>
      <c r="DB2425" s="1035"/>
      <c r="DC2425" s="1035"/>
      <c r="DG2425" s="1035"/>
      <c r="DH2425" s="1035"/>
      <c r="DI2425" s="1035"/>
      <c r="DJ2425" s="1035"/>
      <c r="DK2425" s="1035"/>
      <c r="DL2425" s="1035"/>
    </row>
    <row r="2426" spans="27:116">
      <c r="AA2426" s="1035"/>
      <c r="AB2426" s="1035"/>
      <c r="AC2426" s="1035"/>
      <c r="AD2426" s="1035"/>
      <c r="AE2426" s="1035"/>
      <c r="AF2426" s="1035"/>
      <c r="AG2426" s="1035"/>
      <c r="AH2426" s="1035"/>
      <c r="AN2426" s="1035"/>
      <c r="AV2426" s="1035"/>
      <c r="BD2426" s="1035"/>
      <c r="BS2426" s="1064"/>
      <c r="BT2426" s="1035"/>
      <c r="CG2426" s="612"/>
      <c r="CI2426" s="1035"/>
      <c r="DB2426" s="1035"/>
      <c r="DC2426" s="1035"/>
      <c r="DG2426" s="1035"/>
      <c r="DH2426" s="1035"/>
      <c r="DI2426" s="1035"/>
      <c r="DJ2426" s="1035"/>
      <c r="DK2426" s="1035"/>
      <c r="DL2426" s="1035"/>
    </row>
    <row r="2427" spans="27:116">
      <c r="AA2427" s="1035"/>
      <c r="AB2427" s="1035"/>
      <c r="AC2427" s="1035"/>
      <c r="AD2427" s="1035"/>
      <c r="AE2427" s="1035"/>
      <c r="AF2427" s="1035"/>
      <c r="AG2427" s="1035"/>
      <c r="AH2427" s="1035"/>
      <c r="AN2427" s="1035"/>
      <c r="AV2427" s="1035"/>
      <c r="BD2427" s="1035"/>
      <c r="BS2427" s="1064"/>
      <c r="BT2427" s="1035"/>
      <c r="CG2427" s="612"/>
      <c r="CI2427" s="1035"/>
      <c r="DB2427" s="1035"/>
      <c r="DC2427" s="1035"/>
      <c r="DG2427" s="1035"/>
      <c r="DH2427" s="1035"/>
      <c r="DI2427" s="1035"/>
      <c r="DJ2427" s="1035"/>
      <c r="DK2427" s="1035"/>
      <c r="DL2427" s="1035"/>
    </row>
    <row r="2428" spans="27:116">
      <c r="AA2428" s="1035"/>
      <c r="AB2428" s="1035"/>
      <c r="AC2428" s="1035"/>
      <c r="AD2428" s="1035"/>
      <c r="AE2428" s="1035"/>
      <c r="AF2428" s="1035"/>
      <c r="AG2428" s="1035"/>
      <c r="AH2428" s="1035"/>
      <c r="AN2428" s="1035"/>
      <c r="AV2428" s="1035"/>
      <c r="BD2428" s="1035"/>
      <c r="BS2428" s="1064"/>
      <c r="BT2428" s="1035"/>
      <c r="CG2428" s="612"/>
      <c r="CI2428" s="1035"/>
      <c r="DB2428" s="1035"/>
      <c r="DC2428" s="1035"/>
      <c r="DG2428" s="1035"/>
      <c r="DH2428" s="1035"/>
      <c r="DI2428" s="1035"/>
      <c r="DJ2428" s="1035"/>
      <c r="DK2428" s="1035"/>
      <c r="DL2428" s="1035"/>
    </row>
    <row r="2429" spans="27:116">
      <c r="AA2429" s="1035"/>
      <c r="AB2429" s="1035"/>
      <c r="AC2429" s="1035"/>
      <c r="AD2429" s="1035"/>
      <c r="AE2429" s="1035"/>
      <c r="AF2429" s="1035"/>
      <c r="AG2429" s="1035"/>
      <c r="AH2429" s="1035"/>
      <c r="AN2429" s="1035"/>
      <c r="AV2429" s="1035"/>
      <c r="BD2429" s="1035"/>
      <c r="BS2429" s="1064"/>
      <c r="BT2429" s="1035"/>
      <c r="CG2429" s="612"/>
      <c r="CI2429" s="1035"/>
      <c r="DB2429" s="1035"/>
      <c r="DC2429" s="1035"/>
      <c r="DG2429" s="1035"/>
      <c r="DH2429" s="1035"/>
      <c r="DI2429" s="1035"/>
      <c r="DJ2429" s="1035"/>
      <c r="DK2429" s="1035"/>
      <c r="DL2429" s="1035"/>
    </row>
    <row r="2430" spans="27:116">
      <c r="AA2430" s="1035"/>
      <c r="AB2430" s="1035"/>
      <c r="AC2430" s="1035"/>
      <c r="AD2430" s="1035"/>
      <c r="AE2430" s="1035"/>
      <c r="AF2430" s="1035"/>
      <c r="AG2430" s="1035"/>
      <c r="AH2430" s="1035"/>
      <c r="AN2430" s="1035"/>
      <c r="AV2430" s="1035"/>
      <c r="BD2430" s="1035"/>
      <c r="BS2430" s="1064"/>
      <c r="BT2430" s="1035"/>
      <c r="CG2430" s="612"/>
      <c r="CI2430" s="1035"/>
      <c r="DB2430" s="1035"/>
      <c r="DC2430" s="1035"/>
      <c r="DG2430" s="1035"/>
      <c r="DH2430" s="1035"/>
      <c r="DI2430" s="1035"/>
      <c r="DJ2430" s="1035"/>
      <c r="DK2430" s="1035"/>
      <c r="DL2430" s="1035"/>
    </row>
    <row r="2431" spans="27:116">
      <c r="AA2431" s="1035"/>
      <c r="AB2431" s="1035"/>
      <c r="AC2431" s="1035"/>
      <c r="AD2431" s="1035"/>
      <c r="AE2431" s="1035"/>
      <c r="AF2431" s="1035"/>
      <c r="AG2431" s="1035"/>
      <c r="AH2431" s="1035"/>
      <c r="AN2431" s="1035"/>
      <c r="AV2431" s="1035"/>
      <c r="BD2431" s="1035"/>
      <c r="BS2431" s="1064"/>
      <c r="BT2431" s="1035"/>
      <c r="CG2431" s="612"/>
      <c r="CI2431" s="1035"/>
      <c r="DB2431" s="1035"/>
      <c r="DC2431" s="1035"/>
      <c r="DG2431" s="1035"/>
      <c r="DH2431" s="1035"/>
      <c r="DI2431" s="1035"/>
      <c r="DJ2431" s="1035"/>
      <c r="DK2431" s="1035"/>
      <c r="DL2431" s="1035"/>
    </row>
    <row r="2432" spans="27:116">
      <c r="AA2432" s="1035"/>
      <c r="AB2432" s="1035"/>
      <c r="AC2432" s="1035"/>
      <c r="AD2432" s="1035"/>
      <c r="AE2432" s="1035"/>
      <c r="AF2432" s="1035"/>
      <c r="AG2432" s="1035"/>
      <c r="AH2432" s="1035"/>
      <c r="AN2432" s="1035"/>
      <c r="AV2432" s="1035"/>
      <c r="BD2432" s="1035"/>
      <c r="BS2432" s="1064"/>
      <c r="BT2432" s="1035"/>
      <c r="CG2432" s="612"/>
      <c r="CI2432" s="1035"/>
      <c r="DB2432" s="1035"/>
      <c r="DC2432" s="1035"/>
      <c r="DG2432" s="1035"/>
      <c r="DH2432" s="1035"/>
      <c r="DI2432" s="1035"/>
      <c r="DJ2432" s="1035"/>
      <c r="DK2432" s="1035"/>
      <c r="DL2432" s="1035"/>
    </row>
    <row r="2433" spans="27:116">
      <c r="AA2433" s="1035"/>
      <c r="AB2433" s="1035"/>
      <c r="AC2433" s="1035"/>
      <c r="AD2433" s="1035"/>
      <c r="AE2433" s="1035"/>
      <c r="AF2433" s="1035"/>
      <c r="AG2433" s="1035"/>
      <c r="AH2433" s="1035"/>
      <c r="AN2433" s="1035"/>
      <c r="AV2433" s="1035"/>
      <c r="BD2433" s="1035"/>
      <c r="BS2433" s="1064"/>
      <c r="BT2433" s="1035"/>
      <c r="CG2433" s="612"/>
      <c r="CI2433" s="1035"/>
      <c r="DB2433" s="1035"/>
      <c r="DC2433" s="1035"/>
      <c r="DG2433" s="1035"/>
      <c r="DH2433" s="1035"/>
      <c r="DI2433" s="1035"/>
      <c r="DJ2433" s="1035"/>
      <c r="DK2433" s="1035"/>
      <c r="DL2433" s="1035"/>
    </row>
    <row r="2434" spans="27:116">
      <c r="AA2434" s="1035"/>
      <c r="AB2434" s="1035"/>
      <c r="AC2434" s="1035"/>
      <c r="AD2434" s="1035"/>
      <c r="AE2434" s="1035"/>
      <c r="AF2434" s="1035"/>
      <c r="AG2434" s="1035"/>
      <c r="AH2434" s="1035"/>
      <c r="AN2434" s="1035"/>
      <c r="AV2434" s="1035"/>
      <c r="BD2434" s="1035"/>
      <c r="BS2434" s="1064"/>
      <c r="BT2434" s="1035"/>
      <c r="CG2434" s="612"/>
      <c r="CI2434" s="1035"/>
      <c r="DB2434" s="1035"/>
      <c r="DC2434" s="1035"/>
      <c r="DG2434" s="1035"/>
      <c r="DH2434" s="1035"/>
      <c r="DI2434" s="1035"/>
      <c r="DJ2434" s="1035"/>
      <c r="DK2434" s="1035"/>
      <c r="DL2434" s="1035"/>
    </row>
    <row r="2435" spans="27:116">
      <c r="AA2435" s="1035"/>
      <c r="AB2435" s="1035"/>
      <c r="AC2435" s="1035"/>
      <c r="AD2435" s="1035"/>
      <c r="AE2435" s="1035"/>
      <c r="AF2435" s="1035"/>
      <c r="AG2435" s="1035"/>
      <c r="AH2435" s="1035"/>
      <c r="AN2435" s="1035"/>
      <c r="AV2435" s="1035"/>
      <c r="BD2435" s="1035"/>
      <c r="BS2435" s="1064"/>
      <c r="BT2435" s="1035"/>
      <c r="CG2435" s="612"/>
      <c r="CI2435" s="1035"/>
      <c r="DB2435" s="1035"/>
      <c r="DC2435" s="1035"/>
      <c r="DG2435" s="1035"/>
      <c r="DH2435" s="1035"/>
      <c r="DI2435" s="1035"/>
      <c r="DJ2435" s="1035"/>
      <c r="DK2435" s="1035"/>
      <c r="DL2435" s="1035"/>
    </row>
    <row r="2436" spans="27:116">
      <c r="AA2436" s="1035"/>
      <c r="AB2436" s="1035"/>
      <c r="AC2436" s="1035"/>
      <c r="AD2436" s="1035"/>
      <c r="AE2436" s="1035"/>
      <c r="AF2436" s="1035"/>
      <c r="AG2436" s="1035"/>
      <c r="AH2436" s="1035"/>
      <c r="AN2436" s="1035"/>
      <c r="AV2436" s="1035"/>
      <c r="BD2436" s="1035"/>
      <c r="BS2436" s="1064"/>
      <c r="BT2436" s="1035"/>
      <c r="CG2436" s="612"/>
      <c r="CI2436" s="1035"/>
      <c r="DB2436" s="1035"/>
      <c r="DC2436" s="1035"/>
      <c r="DG2436" s="1035"/>
      <c r="DH2436" s="1035"/>
      <c r="DI2436" s="1035"/>
      <c r="DJ2436" s="1035"/>
      <c r="DK2436" s="1035"/>
      <c r="DL2436" s="1035"/>
    </row>
    <row r="2437" spans="27:116">
      <c r="AA2437" s="1035"/>
      <c r="AB2437" s="1035"/>
      <c r="AC2437" s="1035"/>
      <c r="AD2437" s="1035"/>
      <c r="AE2437" s="1035"/>
      <c r="AF2437" s="1035"/>
      <c r="AG2437" s="1035"/>
      <c r="AH2437" s="1035"/>
      <c r="AN2437" s="1035"/>
      <c r="AV2437" s="1035"/>
      <c r="BD2437" s="1035"/>
      <c r="BS2437" s="1064"/>
      <c r="BT2437" s="1035"/>
      <c r="CG2437" s="612"/>
      <c r="CI2437" s="1035"/>
      <c r="DB2437" s="1035"/>
      <c r="DC2437" s="1035"/>
      <c r="DG2437" s="1035"/>
      <c r="DH2437" s="1035"/>
      <c r="DI2437" s="1035"/>
      <c r="DJ2437" s="1035"/>
      <c r="DK2437" s="1035"/>
      <c r="DL2437" s="1035"/>
    </row>
    <row r="2438" spans="27:116">
      <c r="AA2438" s="1035"/>
      <c r="AB2438" s="1035"/>
      <c r="AC2438" s="1035"/>
      <c r="AD2438" s="1035"/>
      <c r="AE2438" s="1035"/>
      <c r="AF2438" s="1035"/>
      <c r="AG2438" s="1035"/>
      <c r="AH2438" s="1035"/>
      <c r="AN2438" s="1035"/>
      <c r="AV2438" s="1035"/>
      <c r="BD2438" s="1035"/>
      <c r="BS2438" s="1064"/>
      <c r="BT2438" s="1035"/>
      <c r="CG2438" s="612"/>
      <c r="CI2438" s="1035"/>
      <c r="DB2438" s="1035"/>
      <c r="DC2438" s="1035"/>
      <c r="DG2438" s="1035"/>
      <c r="DH2438" s="1035"/>
      <c r="DI2438" s="1035"/>
      <c r="DJ2438" s="1035"/>
      <c r="DK2438" s="1035"/>
      <c r="DL2438" s="1035"/>
    </row>
    <row r="2439" spans="27:116">
      <c r="AA2439" s="1035"/>
      <c r="AB2439" s="1035"/>
      <c r="AC2439" s="1035"/>
      <c r="AD2439" s="1035"/>
      <c r="AE2439" s="1035"/>
      <c r="AF2439" s="1035"/>
      <c r="AG2439" s="1035"/>
      <c r="AH2439" s="1035"/>
      <c r="AN2439" s="1035"/>
      <c r="AV2439" s="1035"/>
      <c r="BD2439" s="1035"/>
      <c r="BS2439" s="1064"/>
      <c r="BT2439" s="1035"/>
      <c r="CG2439" s="612"/>
      <c r="CI2439" s="1035"/>
      <c r="DB2439" s="1035"/>
      <c r="DC2439" s="1035"/>
      <c r="DG2439" s="1035"/>
      <c r="DH2439" s="1035"/>
      <c r="DI2439" s="1035"/>
      <c r="DJ2439" s="1035"/>
      <c r="DK2439" s="1035"/>
      <c r="DL2439" s="1035"/>
    </row>
    <row r="2440" spans="27:116">
      <c r="AA2440" s="1035"/>
      <c r="AB2440" s="1035"/>
      <c r="AC2440" s="1035"/>
      <c r="AD2440" s="1035"/>
      <c r="AE2440" s="1035"/>
      <c r="AF2440" s="1035"/>
      <c r="AG2440" s="1035"/>
      <c r="AH2440" s="1035"/>
      <c r="AN2440" s="1035"/>
      <c r="AV2440" s="1035"/>
      <c r="BD2440" s="1035"/>
      <c r="BS2440" s="1064"/>
      <c r="BT2440" s="1035"/>
      <c r="CG2440" s="612"/>
      <c r="CI2440" s="1035"/>
      <c r="DB2440" s="1035"/>
      <c r="DC2440" s="1035"/>
      <c r="DG2440" s="1035"/>
      <c r="DH2440" s="1035"/>
      <c r="DI2440" s="1035"/>
      <c r="DJ2440" s="1035"/>
      <c r="DK2440" s="1035"/>
      <c r="DL2440" s="1035"/>
    </row>
    <row r="2441" spans="27:116">
      <c r="AA2441" s="1035"/>
      <c r="AB2441" s="1035"/>
      <c r="AC2441" s="1035"/>
      <c r="AD2441" s="1035"/>
      <c r="AE2441" s="1035"/>
      <c r="AF2441" s="1035"/>
      <c r="AG2441" s="1035"/>
      <c r="AH2441" s="1035"/>
      <c r="AN2441" s="1035"/>
      <c r="AV2441" s="1035"/>
      <c r="BD2441" s="1035"/>
      <c r="BS2441" s="1064"/>
      <c r="BT2441" s="1035"/>
      <c r="CG2441" s="612"/>
      <c r="CI2441" s="1035"/>
      <c r="DB2441" s="1035"/>
      <c r="DC2441" s="1035"/>
      <c r="DG2441" s="1035"/>
      <c r="DH2441" s="1035"/>
      <c r="DI2441" s="1035"/>
      <c r="DJ2441" s="1035"/>
      <c r="DK2441" s="1035"/>
      <c r="DL2441" s="1035"/>
    </row>
    <row r="2442" spans="27:116">
      <c r="AA2442" s="1035"/>
      <c r="AB2442" s="1035"/>
      <c r="AC2442" s="1035"/>
      <c r="AD2442" s="1035"/>
      <c r="AE2442" s="1035"/>
      <c r="AF2442" s="1035"/>
      <c r="AG2442" s="1035"/>
      <c r="AH2442" s="1035"/>
      <c r="AN2442" s="1035"/>
      <c r="AV2442" s="1035"/>
      <c r="BD2442" s="1035"/>
      <c r="BS2442" s="1064"/>
      <c r="BT2442" s="1035"/>
      <c r="CG2442" s="612"/>
      <c r="CI2442" s="1035"/>
      <c r="DB2442" s="1035"/>
      <c r="DC2442" s="1035"/>
      <c r="DG2442" s="1035"/>
      <c r="DH2442" s="1035"/>
      <c r="DI2442" s="1035"/>
      <c r="DJ2442" s="1035"/>
      <c r="DK2442" s="1035"/>
      <c r="DL2442" s="1035"/>
    </row>
    <row r="2443" spans="27:116">
      <c r="AA2443" s="1035"/>
      <c r="AB2443" s="1035"/>
      <c r="AC2443" s="1035"/>
      <c r="AD2443" s="1035"/>
      <c r="AE2443" s="1035"/>
      <c r="AF2443" s="1035"/>
      <c r="AG2443" s="1035"/>
      <c r="AH2443" s="1035"/>
      <c r="AN2443" s="1035"/>
      <c r="AV2443" s="1035"/>
      <c r="BD2443" s="1035"/>
      <c r="BS2443" s="1064"/>
      <c r="BT2443" s="1035"/>
      <c r="CG2443" s="612"/>
      <c r="CI2443" s="1035"/>
      <c r="DB2443" s="1035"/>
      <c r="DC2443" s="1035"/>
      <c r="DG2443" s="1035"/>
      <c r="DH2443" s="1035"/>
      <c r="DI2443" s="1035"/>
      <c r="DJ2443" s="1035"/>
      <c r="DK2443" s="1035"/>
      <c r="DL2443" s="1035"/>
    </row>
    <row r="2444" spans="27:116">
      <c r="AA2444" s="1035"/>
      <c r="AB2444" s="1035"/>
      <c r="AC2444" s="1035"/>
      <c r="AD2444" s="1035"/>
      <c r="AE2444" s="1035"/>
      <c r="AF2444" s="1035"/>
      <c r="AG2444" s="1035"/>
      <c r="AH2444" s="1035"/>
      <c r="AN2444" s="1035"/>
      <c r="AV2444" s="1035"/>
      <c r="BD2444" s="1035"/>
      <c r="BS2444" s="1064"/>
      <c r="BT2444" s="1035"/>
      <c r="CG2444" s="612"/>
      <c r="CI2444" s="1035"/>
      <c r="DB2444" s="1035"/>
      <c r="DC2444" s="1035"/>
      <c r="DG2444" s="1035"/>
      <c r="DH2444" s="1035"/>
      <c r="DI2444" s="1035"/>
      <c r="DJ2444" s="1035"/>
      <c r="DK2444" s="1035"/>
      <c r="DL2444" s="1035"/>
    </row>
    <row r="2445" spans="27:116">
      <c r="AA2445" s="1035"/>
      <c r="AB2445" s="1035"/>
      <c r="AC2445" s="1035"/>
      <c r="AD2445" s="1035"/>
      <c r="AE2445" s="1035"/>
      <c r="AF2445" s="1035"/>
      <c r="AG2445" s="1035"/>
      <c r="AH2445" s="1035"/>
      <c r="AN2445" s="1035"/>
      <c r="AV2445" s="1035"/>
      <c r="BD2445" s="1035"/>
      <c r="BS2445" s="1064"/>
      <c r="BT2445" s="1035"/>
      <c r="CG2445" s="612"/>
      <c r="CI2445" s="1035"/>
      <c r="DB2445" s="1035"/>
      <c r="DC2445" s="1035"/>
      <c r="DG2445" s="1035"/>
      <c r="DH2445" s="1035"/>
      <c r="DI2445" s="1035"/>
      <c r="DJ2445" s="1035"/>
      <c r="DK2445" s="1035"/>
      <c r="DL2445" s="1035"/>
    </row>
    <row r="2446" spans="27:116">
      <c r="AA2446" s="1035"/>
      <c r="AB2446" s="1035"/>
      <c r="AC2446" s="1035"/>
      <c r="AD2446" s="1035"/>
      <c r="AE2446" s="1035"/>
      <c r="AF2446" s="1035"/>
      <c r="AG2446" s="1035"/>
      <c r="AH2446" s="1035"/>
      <c r="AN2446" s="1035"/>
      <c r="AV2446" s="1035"/>
      <c r="BD2446" s="1035"/>
      <c r="BS2446" s="1064"/>
      <c r="BT2446" s="1035"/>
      <c r="CG2446" s="612"/>
      <c r="CI2446" s="1035"/>
      <c r="DB2446" s="1035"/>
      <c r="DC2446" s="1035"/>
      <c r="DG2446" s="1035"/>
      <c r="DH2446" s="1035"/>
      <c r="DI2446" s="1035"/>
      <c r="DJ2446" s="1035"/>
      <c r="DK2446" s="1035"/>
      <c r="DL2446" s="1035"/>
    </row>
    <row r="2447" spans="27:116">
      <c r="AA2447" s="1035"/>
      <c r="AB2447" s="1035"/>
      <c r="AC2447" s="1035"/>
      <c r="AD2447" s="1035"/>
      <c r="AE2447" s="1035"/>
      <c r="AF2447" s="1035"/>
      <c r="AG2447" s="1035"/>
      <c r="AH2447" s="1035"/>
      <c r="AN2447" s="1035"/>
      <c r="AV2447" s="1035"/>
      <c r="BD2447" s="1035"/>
      <c r="BS2447" s="1064"/>
      <c r="BT2447" s="1035"/>
      <c r="CG2447" s="612"/>
      <c r="CI2447" s="1035"/>
      <c r="DB2447" s="1035"/>
      <c r="DC2447" s="1035"/>
      <c r="DG2447" s="1035"/>
      <c r="DH2447" s="1035"/>
      <c r="DI2447" s="1035"/>
      <c r="DJ2447" s="1035"/>
      <c r="DK2447" s="1035"/>
      <c r="DL2447" s="1035"/>
    </row>
    <row r="2448" spans="27:116">
      <c r="AA2448" s="1035"/>
      <c r="AB2448" s="1035"/>
      <c r="AC2448" s="1035"/>
      <c r="AD2448" s="1035"/>
      <c r="AE2448" s="1035"/>
      <c r="AF2448" s="1035"/>
      <c r="AG2448" s="1035"/>
      <c r="AH2448" s="1035"/>
      <c r="AN2448" s="1035"/>
      <c r="AV2448" s="1035"/>
      <c r="BD2448" s="1035"/>
      <c r="BS2448" s="1064"/>
      <c r="BT2448" s="1035"/>
      <c r="CG2448" s="612"/>
      <c r="CI2448" s="1035"/>
      <c r="DB2448" s="1035"/>
      <c r="DC2448" s="1035"/>
      <c r="DG2448" s="1035"/>
      <c r="DH2448" s="1035"/>
      <c r="DI2448" s="1035"/>
      <c r="DJ2448" s="1035"/>
      <c r="DK2448" s="1035"/>
      <c r="DL2448" s="1035"/>
    </row>
    <row r="2449" spans="27:116">
      <c r="AA2449" s="1035"/>
      <c r="AB2449" s="1035"/>
      <c r="AC2449" s="1035"/>
      <c r="AD2449" s="1035"/>
      <c r="AE2449" s="1035"/>
      <c r="AF2449" s="1035"/>
      <c r="AG2449" s="1035"/>
      <c r="AH2449" s="1035"/>
      <c r="AN2449" s="1035"/>
      <c r="AV2449" s="1035"/>
      <c r="BD2449" s="1035"/>
      <c r="BS2449" s="1064"/>
      <c r="BT2449" s="1035"/>
      <c r="CG2449" s="612"/>
      <c r="CI2449" s="1035"/>
      <c r="DB2449" s="1035"/>
      <c r="DC2449" s="1035"/>
      <c r="DG2449" s="1035"/>
      <c r="DH2449" s="1035"/>
      <c r="DI2449" s="1035"/>
      <c r="DJ2449" s="1035"/>
      <c r="DK2449" s="1035"/>
      <c r="DL2449" s="1035"/>
    </row>
    <row r="2450" spans="27:116">
      <c r="AA2450" s="1035"/>
      <c r="AB2450" s="1035"/>
      <c r="AC2450" s="1035"/>
      <c r="AD2450" s="1035"/>
      <c r="AE2450" s="1035"/>
      <c r="AF2450" s="1035"/>
      <c r="AG2450" s="1035"/>
      <c r="AH2450" s="1035"/>
      <c r="AN2450" s="1035"/>
      <c r="AV2450" s="1035"/>
      <c r="BD2450" s="1035"/>
      <c r="BS2450" s="1064"/>
      <c r="BT2450" s="1035"/>
      <c r="CG2450" s="612"/>
      <c r="CI2450" s="1035"/>
      <c r="DB2450" s="1035"/>
      <c r="DC2450" s="1035"/>
      <c r="DG2450" s="1035"/>
      <c r="DH2450" s="1035"/>
      <c r="DI2450" s="1035"/>
      <c r="DJ2450" s="1035"/>
      <c r="DK2450" s="1035"/>
      <c r="DL2450" s="1035"/>
    </row>
    <row r="2451" spans="27:116">
      <c r="AA2451" s="1035"/>
      <c r="AB2451" s="1035"/>
      <c r="AC2451" s="1035"/>
      <c r="AD2451" s="1035"/>
      <c r="AE2451" s="1035"/>
      <c r="AF2451" s="1035"/>
      <c r="AG2451" s="1035"/>
      <c r="AH2451" s="1035"/>
      <c r="AN2451" s="1035"/>
      <c r="AV2451" s="1035"/>
      <c r="BD2451" s="1035"/>
      <c r="BS2451" s="1064"/>
      <c r="BT2451" s="1035"/>
      <c r="CG2451" s="612"/>
      <c r="CI2451" s="1035"/>
      <c r="DB2451" s="1035"/>
      <c r="DC2451" s="1035"/>
      <c r="DG2451" s="1035"/>
      <c r="DH2451" s="1035"/>
      <c r="DI2451" s="1035"/>
      <c r="DJ2451" s="1035"/>
      <c r="DK2451" s="1035"/>
      <c r="DL2451" s="1035"/>
    </row>
    <row r="2452" spans="27:116">
      <c r="AA2452" s="1035"/>
      <c r="AB2452" s="1035"/>
      <c r="AC2452" s="1035"/>
      <c r="AD2452" s="1035"/>
      <c r="AE2452" s="1035"/>
      <c r="AF2452" s="1035"/>
      <c r="AG2452" s="1035"/>
      <c r="AH2452" s="1035"/>
      <c r="AN2452" s="1035"/>
      <c r="AV2452" s="1035"/>
      <c r="BD2452" s="1035"/>
      <c r="BS2452" s="1064"/>
      <c r="BT2452" s="1035"/>
      <c r="CG2452" s="612"/>
      <c r="CI2452" s="1035"/>
      <c r="DB2452" s="1035"/>
      <c r="DC2452" s="1035"/>
      <c r="DG2452" s="1035"/>
      <c r="DH2452" s="1035"/>
      <c r="DI2452" s="1035"/>
      <c r="DJ2452" s="1035"/>
      <c r="DK2452" s="1035"/>
      <c r="DL2452" s="1035"/>
    </row>
    <row r="2453" spans="27:116">
      <c r="AA2453" s="1035"/>
      <c r="AB2453" s="1035"/>
      <c r="AC2453" s="1035"/>
      <c r="AD2453" s="1035"/>
      <c r="AE2453" s="1035"/>
      <c r="AF2453" s="1035"/>
      <c r="AG2453" s="1035"/>
      <c r="AH2453" s="1035"/>
      <c r="AN2453" s="1035"/>
      <c r="AV2453" s="1035"/>
      <c r="BD2453" s="1035"/>
      <c r="BS2453" s="1064"/>
      <c r="BT2453" s="1035"/>
      <c r="CG2453" s="612"/>
      <c r="CI2453" s="1035"/>
      <c r="DB2453" s="1035"/>
      <c r="DC2453" s="1035"/>
      <c r="DG2453" s="1035"/>
      <c r="DH2453" s="1035"/>
      <c r="DI2453" s="1035"/>
      <c r="DJ2453" s="1035"/>
      <c r="DK2453" s="1035"/>
      <c r="DL2453" s="1035"/>
    </row>
    <row r="2454" spans="27:116">
      <c r="AA2454" s="1035"/>
      <c r="AB2454" s="1035"/>
      <c r="AC2454" s="1035"/>
      <c r="AD2454" s="1035"/>
      <c r="AE2454" s="1035"/>
      <c r="AF2454" s="1035"/>
      <c r="AG2454" s="1035"/>
      <c r="AH2454" s="1035"/>
      <c r="AN2454" s="1035"/>
      <c r="AV2454" s="1035"/>
      <c r="BD2454" s="1035"/>
      <c r="BS2454" s="1064"/>
      <c r="BT2454" s="1035"/>
      <c r="CG2454" s="612"/>
      <c r="CI2454" s="1035"/>
      <c r="DB2454" s="1035"/>
      <c r="DC2454" s="1035"/>
      <c r="DG2454" s="1035"/>
      <c r="DH2454" s="1035"/>
      <c r="DI2454" s="1035"/>
      <c r="DJ2454" s="1035"/>
      <c r="DK2454" s="1035"/>
      <c r="DL2454" s="1035"/>
    </row>
    <row r="2455" spans="27:116">
      <c r="AA2455" s="1035"/>
      <c r="AB2455" s="1035"/>
      <c r="AC2455" s="1035"/>
      <c r="AD2455" s="1035"/>
      <c r="AE2455" s="1035"/>
      <c r="AF2455" s="1035"/>
      <c r="AG2455" s="1035"/>
      <c r="AH2455" s="1035"/>
      <c r="AN2455" s="1035"/>
      <c r="AV2455" s="1035"/>
      <c r="BD2455" s="1035"/>
      <c r="BS2455" s="1064"/>
      <c r="BT2455" s="1035"/>
      <c r="CG2455" s="612"/>
      <c r="CI2455" s="1035"/>
      <c r="DB2455" s="1035"/>
      <c r="DC2455" s="1035"/>
      <c r="DG2455" s="1035"/>
      <c r="DH2455" s="1035"/>
      <c r="DI2455" s="1035"/>
      <c r="DJ2455" s="1035"/>
      <c r="DK2455" s="1035"/>
      <c r="DL2455" s="1035"/>
    </row>
    <row r="2456" spans="27:116">
      <c r="AA2456" s="1035"/>
      <c r="AB2456" s="1035"/>
      <c r="AC2456" s="1035"/>
      <c r="AD2456" s="1035"/>
      <c r="AE2456" s="1035"/>
      <c r="AF2456" s="1035"/>
      <c r="AG2456" s="1035"/>
      <c r="AH2456" s="1035"/>
      <c r="AN2456" s="1035"/>
      <c r="AV2456" s="1035"/>
      <c r="BD2456" s="1035"/>
      <c r="BS2456" s="1064"/>
      <c r="BT2456" s="1035"/>
      <c r="CG2456" s="612"/>
      <c r="CI2456" s="1035"/>
      <c r="DB2456" s="1035"/>
      <c r="DC2456" s="1035"/>
      <c r="DG2456" s="1035"/>
      <c r="DH2456" s="1035"/>
      <c r="DI2456" s="1035"/>
      <c r="DJ2456" s="1035"/>
      <c r="DK2456" s="1035"/>
      <c r="DL2456" s="1035"/>
    </row>
    <row r="2457" spans="27:116">
      <c r="AA2457" s="1035"/>
      <c r="AB2457" s="1035"/>
      <c r="AC2457" s="1035"/>
      <c r="AD2457" s="1035"/>
      <c r="AE2457" s="1035"/>
      <c r="AF2457" s="1035"/>
      <c r="AG2457" s="1035"/>
      <c r="AH2457" s="1035"/>
      <c r="AN2457" s="1035"/>
      <c r="AV2457" s="1035"/>
      <c r="BD2457" s="1035"/>
      <c r="BS2457" s="1064"/>
      <c r="BT2457" s="1035"/>
      <c r="CG2457" s="612"/>
      <c r="CI2457" s="1035"/>
      <c r="DB2457" s="1035"/>
      <c r="DC2457" s="1035"/>
      <c r="DG2457" s="1035"/>
      <c r="DH2457" s="1035"/>
      <c r="DI2457" s="1035"/>
      <c r="DJ2457" s="1035"/>
      <c r="DK2457" s="1035"/>
      <c r="DL2457" s="1035"/>
    </row>
    <row r="2458" spans="27:116">
      <c r="AA2458" s="1035"/>
      <c r="AB2458" s="1035"/>
      <c r="AC2458" s="1035"/>
      <c r="AD2458" s="1035"/>
      <c r="AE2458" s="1035"/>
      <c r="AF2458" s="1035"/>
      <c r="AG2458" s="1035"/>
      <c r="AH2458" s="1035"/>
      <c r="AN2458" s="1035"/>
      <c r="AV2458" s="1035"/>
      <c r="BD2458" s="1035"/>
      <c r="BS2458" s="1064"/>
      <c r="BT2458" s="1035"/>
      <c r="CG2458" s="612"/>
      <c r="CI2458" s="1035"/>
      <c r="DB2458" s="1035"/>
      <c r="DC2458" s="1035"/>
      <c r="DG2458" s="1035"/>
      <c r="DH2458" s="1035"/>
      <c r="DI2458" s="1035"/>
      <c r="DJ2458" s="1035"/>
      <c r="DK2458" s="1035"/>
      <c r="DL2458" s="1035"/>
    </row>
    <row r="2459" spans="27:116">
      <c r="AA2459" s="1035"/>
      <c r="AB2459" s="1035"/>
      <c r="AC2459" s="1035"/>
      <c r="AD2459" s="1035"/>
      <c r="AE2459" s="1035"/>
      <c r="AF2459" s="1035"/>
      <c r="AG2459" s="1035"/>
      <c r="AH2459" s="1035"/>
      <c r="AN2459" s="1035"/>
      <c r="AV2459" s="1035"/>
      <c r="BD2459" s="1035"/>
      <c r="BS2459" s="1064"/>
      <c r="BT2459" s="1035"/>
      <c r="CG2459" s="612"/>
      <c r="CI2459" s="1035"/>
      <c r="DB2459" s="1035"/>
      <c r="DC2459" s="1035"/>
      <c r="DG2459" s="1035"/>
      <c r="DH2459" s="1035"/>
      <c r="DI2459" s="1035"/>
      <c r="DJ2459" s="1035"/>
      <c r="DK2459" s="1035"/>
      <c r="DL2459" s="1035"/>
    </row>
    <row r="2460" spans="27:116">
      <c r="AA2460" s="1035"/>
      <c r="AB2460" s="1035"/>
      <c r="AC2460" s="1035"/>
      <c r="AD2460" s="1035"/>
      <c r="AE2460" s="1035"/>
      <c r="AF2460" s="1035"/>
      <c r="AG2460" s="1035"/>
      <c r="AH2460" s="1035"/>
      <c r="AN2460" s="1035"/>
      <c r="AV2460" s="1035"/>
      <c r="BD2460" s="1035"/>
      <c r="BS2460" s="1064"/>
      <c r="BT2460" s="1035"/>
      <c r="CG2460" s="612"/>
      <c r="CI2460" s="1035"/>
      <c r="DB2460" s="1035"/>
      <c r="DC2460" s="1035"/>
      <c r="DG2460" s="1035"/>
      <c r="DH2460" s="1035"/>
      <c r="DI2460" s="1035"/>
      <c r="DJ2460" s="1035"/>
      <c r="DK2460" s="1035"/>
      <c r="DL2460" s="1035"/>
    </row>
    <row r="2461" spans="27:116">
      <c r="AA2461" s="1035"/>
      <c r="AB2461" s="1035"/>
      <c r="AC2461" s="1035"/>
      <c r="AD2461" s="1035"/>
      <c r="AE2461" s="1035"/>
      <c r="AF2461" s="1035"/>
      <c r="AG2461" s="1035"/>
      <c r="AH2461" s="1035"/>
      <c r="AN2461" s="1035"/>
      <c r="AV2461" s="1035"/>
      <c r="BD2461" s="1035"/>
      <c r="BS2461" s="1064"/>
      <c r="BT2461" s="1035"/>
      <c r="CG2461" s="612"/>
      <c r="CI2461" s="1035"/>
      <c r="DB2461" s="1035"/>
      <c r="DC2461" s="1035"/>
      <c r="DG2461" s="1035"/>
      <c r="DH2461" s="1035"/>
      <c r="DI2461" s="1035"/>
      <c r="DJ2461" s="1035"/>
      <c r="DK2461" s="1035"/>
      <c r="DL2461" s="1035"/>
    </row>
    <row r="2462" spans="27:116">
      <c r="AA2462" s="1035"/>
      <c r="AB2462" s="1035"/>
      <c r="AC2462" s="1035"/>
      <c r="AD2462" s="1035"/>
      <c r="AE2462" s="1035"/>
      <c r="AF2462" s="1035"/>
      <c r="AG2462" s="1035"/>
      <c r="AH2462" s="1035"/>
      <c r="AN2462" s="1035"/>
      <c r="AV2462" s="1035"/>
      <c r="BD2462" s="1035"/>
      <c r="BS2462" s="1064"/>
      <c r="BT2462" s="1035"/>
      <c r="CG2462" s="612"/>
      <c r="CI2462" s="1035"/>
      <c r="DB2462" s="1035"/>
      <c r="DC2462" s="1035"/>
      <c r="DG2462" s="1035"/>
      <c r="DH2462" s="1035"/>
      <c r="DI2462" s="1035"/>
      <c r="DJ2462" s="1035"/>
      <c r="DK2462" s="1035"/>
      <c r="DL2462" s="1035"/>
    </row>
    <row r="2463" spans="27:116">
      <c r="AA2463" s="1035"/>
      <c r="AB2463" s="1035"/>
      <c r="AC2463" s="1035"/>
      <c r="AD2463" s="1035"/>
      <c r="AE2463" s="1035"/>
      <c r="AF2463" s="1035"/>
      <c r="AG2463" s="1035"/>
      <c r="AH2463" s="1035"/>
      <c r="AN2463" s="1035"/>
      <c r="AV2463" s="1035"/>
      <c r="BD2463" s="1035"/>
      <c r="BS2463" s="1064"/>
      <c r="BT2463" s="1035"/>
      <c r="CG2463" s="612"/>
      <c r="CI2463" s="1035"/>
      <c r="DB2463" s="1035"/>
      <c r="DC2463" s="1035"/>
      <c r="DG2463" s="1035"/>
      <c r="DH2463" s="1035"/>
      <c r="DI2463" s="1035"/>
      <c r="DJ2463" s="1035"/>
      <c r="DK2463" s="1035"/>
      <c r="DL2463" s="1035"/>
    </row>
    <row r="2464" spans="27:116">
      <c r="AA2464" s="1035"/>
      <c r="AB2464" s="1035"/>
      <c r="AC2464" s="1035"/>
      <c r="AD2464" s="1035"/>
      <c r="AE2464" s="1035"/>
      <c r="AF2464" s="1035"/>
      <c r="AG2464" s="1035"/>
      <c r="AH2464" s="1035"/>
      <c r="AN2464" s="1035"/>
      <c r="AV2464" s="1035"/>
      <c r="BD2464" s="1035"/>
      <c r="BS2464" s="1064"/>
      <c r="BT2464" s="1035"/>
      <c r="CG2464" s="612"/>
      <c r="CI2464" s="1035"/>
      <c r="DB2464" s="1035"/>
      <c r="DC2464" s="1035"/>
      <c r="DG2464" s="1035"/>
      <c r="DH2464" s="1035"/>
      <c r="DI2464" s="1035"/>
      <c r="DJ2464" s="1035"/>
      <c r="DK2464" s="1035"/>
      <c r="DL2464" s="1035"/>
    </row>
    <row r="2465" spans="27:116">
      <c r="AA2465" s="1035"/>
      <c r="AB2465" s="1035"/>
      <c r="AC2465" s="1035"/>
      <c r="AD2465" s="1035"/>
      <c r="AE2465" s="1035"/>
      <c r="AF2465" s="1035"/>
      <c r="AG2465" s="1035"/>
      <c r="AH2465" s="1035"/>
      <c r="AN2465" s="1035"/>
      <c r="AV2465" s="1035"/>
      <c r="BD2465" s="1035"/>
      <c r="BS2465" s="1064"/>
      <c r="BT2465" s="1035"/>
      <c r="CG2465" s="612"/>
      <c r="CI2465" s="1035"/>
      <c r="DB2465" s="1035"/>
      <c r="DC2465" s="1035"/>
      <c r="DG2465" s="1035"/>
      <c r="DH2465" s="1035"/>
      <c r="DI2465" s="1035"/>
      <c r="DJ2465" s="1035"/>
      <c r="DK2465" s="1035"/>
      <c r="DL2465" s="1035"/>
    </row>
    <row r="2466" spans="27:116">
      <c r="AA2466" s="1035"/>
      <c r="AB2466" s="1035"/>
      <c r="AC2466" s="1035"/>
      <c r="AD2466" s="1035"/>
      <c r="AE2466" s="1035"/>
      <c r="AF2466" s="1035"/>
      <c r="AG2466" s="1035"/>
      <c r="AH2466" s="1035"/>
      <c r="AN2466" s="1035"/>
      <c r="AV2466" s="1035"/>
      <c r="BD2466" s="1035"/>
      <c r="BS2466" s="1064"/>
      <c r="BT2466" s="1035"/>
      <c r="CG2466" s="612"/>
      <c r="CI2466" s="1035"/>
      <c r="DB2466" s="1035"/>
      <c r="DC2466" s="1035"/>
      <c r="DG2466" s="1035"/>
      <c r="DH2466" s="1035"/>
      <c r="DI2466" s="1035"/>
      <c r="DJ2466" s="1035"/>
      <c r="DK2466" s="1035"/>
      <c r="DL2466" s="1035"/>
    </row>
    <row r="2467" spans="27:116">
      <c r="AA2467" s="1035"/>
      <c r="AB2467" s="1035"/>
      <c r="AC2467" s="1035"/>
      <c r="AD2467" s="1035"/>
      <c r="AE2467" s="1035"/>
      <c r="AF2467" s="1035"/>
      <c r="AG2467" s="1035"/>
      <c r="AH2467" s="1035"/>
      <c r="AN2467" s="1035"/>
      <c r="AV2467" s="1035"/>
      <c r="BD2467" s="1035"/>
      <c r="BS2467" s="1064"/>
      <c r="BT2467" s="1035"/>
      <c r="CG2467" s="612"/>
      <c r="CI2467" s="1035"/>
      <c r="DB2467" s="1035"/>
      <c r="DC2467" s="1035"/>
      <c r="DG2467" s="1035"/>
      <c r="DH2467" s="1035"/>
      <c r="DI2467" s="1035"/>
      <c r="DJ2467" s="1035"/>
      <c r="DK2467" s="1035"/>
      <c r="DL2467" s="1035"/>
    </row>
    <row r="2468" spans="27:116">
      <c r="AA2468" s="1035"/>
      <c r="AB2468" s="1035"/>
      <c r="AC2468" s="1035"/>
      <c r="AD2468" s="1035"/>
      <c r="AE2468" s="1035"/>
      <c r="AF2468" s="1035"/>
      <c r="AG2468" s="1035"/>
      <c r="AH2468" s="1035"/>
      <c r="AN2468" s="1035"/>
      <c r="AV2468" s="1035"/>
      <c r="BD2468" s="1035"/>
      <c r="BS2468" s="1064"/>
      <c r="BT2468" s="1035"/>
      <c r="CG2468" s="612"/>
      <c r="CI2468" s="1035"/>
      <c r="DB2468" s="1035"/>
      <c r="DC2468" s="1035"/>
      <c r="DG2468" s="1035"/>
      <c r="DH2468" s="1035"/>
      <c r="DI2468" s="1035"/>
      <c r="DJ2468" s="1035"/>
      <c r="DK2468" s="1035"/>
      <c r="DL2468" s="1035"/>
    </row>
    <row r="2469" spans="27:116">
      <c r="AA2469" s="1035"/>
      <c r="AB2469" s="1035"/>
      <c r="AC2469" s="1035"/>
      <c r="AD2469" s="1035"/>
      <c r="AE2469" s="1035"/>
      <c r="AF2469" s="1035"/>
      <c r="AG2469" s="1035"/>
      <c r="AH2469" s="1035"/>
      <c r="AN2469" s="1035"/>
      <c r="AV2469" s="1035"/>
      <c r="BD2469" s="1035"/>
      <c r="BS2469" s="1064"/>
      <c r="BT2469" s="1035"/>
      <c r="CG2469" s="612"/>
      <c r="CI2469" s="1035"/>
      <c r="DB2469" s="1035"/>
      <c r="DC2469" s="1035"/>
      <c r="DG2469" s="1035"/>
      <c r="DH2469" s="1035"/>
      <c r="DI2469" s="1035"/>
      <c r="DJ2469" s="1035"/>
      <c r="DK2469" s="1035"/>
      <c r="DL2469" s="1035"/>
    </row>
    <row r="2470" spans="27:116">
      <c r="AA2470" s="1035"/>
      <c r="AB2470" s="1035"/>
      <c r="AC2470" s="1035"/>
      <c r="AD2470" s="1035"/>
      <c r="AE2470" s="1035"/>
      <c r="AF2470" s="1035"/>
      <c r="AG2470" s="1035"/>
      <c r="AH2470" s="1035"/>
      <c r="AN2470" s="1035"/>
      <c r="AV2470" s="1035"/>
      <c r="BD2470" s="1035"/>
      <c r="BS2470" s="1064"/>
      <c r="BT2470" s="1035"/>
      <c r="CG2470" s="612"/>
      <c r="CI2470" s="1035"/>
      <c r="DB2470" s="1035"/>
      <c r="DC2470" s="1035"/>
      <c r="DG2470" s="1035"/>
      <c r="DH2470" s="1035"/>
      <c r="DI2470" s="1035"/>
      <c r="DJ2470" s="1035"/>
      <c r="DK2470" s="1035"/>
      <c r="DL2470" s="1035"/>
    </row>
    <row r="2471" spans="27:116">
      <c r="AA2471" s="1035"/>
      <c r="AB2471" s="1035"/>
      <c r="AC2471" s="1035"/>
      <c r="AD2471" s="1035"/>
      <c r="AE2471" s="1035"/>
      <c r="AF2471" s="1035"/>
      <c r="AG2471" s="1035"/>
      <c r="AH2471" s="1035"/>
      <c r="AN2471" s="1035"/>
      <c r="AV2471" s="1035"/>
      <c r="BD2471" s="1035"/>
      <c r="BS2471" s="1064"/>
      <c r="BT2471" s="1035"/>
      <c r="CG2471" s="612"/>
      <c r="CI2471" s="1035"/>
      <c r="DB2471" s="1035"/>
      <c r="DC2471" s="1035"/>
      <c r="DG2471" s="1035"/>
      <c r="DH2471" s="1035"/>
      <c r="DI2471" s="1035"/>
      <c r="DJ2471" s="1035"/>
      <c r="DK2471" s="1035"/>
      <c r="DL2471" s="1035"/>
    </row>
    <row r="2472" spans="27:116">
      <c r="AA2472" s="1035"/>
      <c r="AB2472" s="1035"/>
      <c r="AC2472" s="1035"/>
      <c r="AD2472" s="1035"/>
      <c r="AE2472" s="1035"/>
      <c r="AF2472" s="1035"/>
      <c r="AG2472" s="1035"/>
      <c r="AH2472" s="1035"/>
      <c r="AN2472" s="1035"/>
      <c r="AV2472" s="1035"/>
      <c r="BD2472" s="1035"/>
      <c r="BS2472" s="1064"/>
      <c r="BT2472" s="1035"/>
      <c r="CG2472" s="612"/>
      <c r="CI2472" s="1035"/>
      <c r="DB2472" s="1035"/>
      <c r="DC2472" s="1035"/>
      <c r="DG2472" s="1035"/>
      <c r="DH2472" s="1035"/>
      <c r="DI2472" s="1035"/>
      <c r="DJ2472" s="1035"/>
      <c r="DK2472" s="1035"/>
      <c r="DL2472" s="1035"/>
    </row>
    <row r="2473" spans="27:116">
      <c r="AA2473" s="1035"/>
      <c r="AB2473" s="1035"/>
      <c r="AC2473" s="1035"/>
      <c r="AD2473" s="1035"/>
      <c r="AE2473" s="1035"/>
      <c r="AF2473" s="1035"/>
      <c r="AG2473" s="1035"/>
      <c r="AH2473" s="1035"/>
      <c r="AN2473" s="1035"/>
      <c r="AV2473" s="1035"/>
      <c r="BD2473" s="1035"/>
      <c r="BS2473" s="1064"/>
      <c r="BT2473" s="1035"/>
      <c r="CG2473" s="612"/>
      <c r="CI2473" s="1035"/>
      <c r="DB2473" s="1035"/>
      <c r="DC2473" s="1035"/>
      <c r="DG2473" s="1035"/>
      <c r="DH2473" s="1035"/>
      <c r="DI2473" s="1035"/>
      <c r="DJ2473" s="1035"/>
      <c r="DK2473" s="1035"/>
      <c r="DL2473" s="1035"/>
    </row>
    <row r="2474" spans="27:116">
      <c r="AA2474" s="1035"/>
      <c r="AB2474" s="1035"/>
      <c r="AC2474" s="1035"/>
      <c r="AD2474" s="1035"/>
      <c r="AE2474" s="1035"/>
      <c r="AF2474" s="1035"/>
      <c r="AG2474" s="1035"/>
      <c r="AH2474" s="1035"/>
      <c r="AN2474" s="1035"/>
      <c r="AV2474" s="1035"/>
      <c r="BD2474" s="1035"/>
      <c r="BS2474" s="1064"/>
      <c r="BT2474" s="1035"/>
      <c r="CG2474" s="612"/>
      <c r="CI2474" s="1035"/>
      <c r="DB2474" s="1035"/>
      <c r="DC2474" s="1035"/>
      <c r="DG2474" s="1035"/>
      <c r="DH2474" s="1035"/>
      <c r="DI2474" s="1035"/>
      <c r="DJ2474" s="1035"/>
      <c r="DK2474" s="1035"/>
      <c r="DL2474" s="1035"/>
    </row>
    <row r="2475" spans="27:116">
      <c r="AA2475" s="1035"/>
      <c r="AB2475" s="1035"/>
      <c r="AC2475" s="1035"/>
      <c r="AD2475" s="1035"/>
      <c r="AE2475" s="1035"/>
      <c r="AF2475" s="1035"/>
      <c r="AG2475" s="1035"/>
      <c r="AH2475" s="1035"/>
      <c r="AN2475" s="1035"/>
      <c r="AV2475" s="1035"/>
      <c r="BD2475" s="1035"/>
      <c r="BS2475" s="1064"/>
      <c r="BT2475" s="1035"/>
      <c r="CG2475" s="612"/>
      <c r="CI2475" s="1035"/>
      <c r="DB2475" s="1035"/>
      <c r="DC2475" s="1035"/>
      <c r="DG2475" s="1035"/>
      <c r="DH2475" s="1035"/>
      <c r="DI2475" s="1035"/>
      <c r="DJ2475" s="1035"/>
      <c r="DK2475" s="1035"/>
      <c r="DL2475" s="1035"/>
    </row>
    <row r="2476" spans="27:116">
      <c r="AA2476" s="1035"/>
      <c r="AB2476" s="1035"/>
      <c r="AC2476" s="1035"/>
      <c r="AD2476" s="1035"/>
      <c r="AE2476" s="1035"/>
      <c r="AF2476" s="1035"/>
      <c r="AG2476" s="1035"/>
      <c r="AH2476" s="1035"/>
      <c r="AN2476" s="1035"/>
      <c r="AV2476" s="1035"/>
      <c r="BD2476" s="1035"/>
      <c r="BS2476" s="1064"/>
      <c r="BT2476" s="1035"/>
      <c r="CG2476" s="612"/>
      <c r="CI2476" s="1035"/>
      <c r="DB2476" s="1035"/>
      <c r="DC2476" s="1035"/>
      <c r="DG2476" s="1035"/>
      <c r="DH2476" s="1035"/>
      <c r="DI2476" s="1035"/>
      <c r="DJ2476" s="1035"/>
      <c r="DK2476" s="1035"/>
      <c r="DL2476" s="1035"/>
    </row>
    <row r="2477" spans="27:116">
      <c r="AA2477" s="1035"/>
      <c r="AB2477" s="1035"/>
      <c r="AC2477" s="1035"/>
      <c r="AD2477" s="1035"/>
      <c r="AE2477" s="1035"/>
      <c r="AF2477" s="1035"/>
      <c r="AG2477" s="1035"/>
      <c r="AH2477" s="1035"/>
      <c r="AN2477" s="1035"/>
      <c r="AV2477" s="1035"/>
      <c r="BD2477" s="1035"/>
      <c r="BS2477" s="1064"/>
      <c r="BT2477" s="1035"/>
      <c r="CG2477" s="612"/>
      <c r="CI2477" s="1035"/>
      <c r="DB2477" s="1035"/>
      <c r="DC2477" s="1035"/>
      <c r="DG2477" s="1035"/>
      <c r="DH2477" s="1035"/>
      <c r="DI2477" s="1035"/>
      <c r="DJ2477" s="1035"/>
      <c r="DK2477" s="1035"/>
      <c r="DL2477" s="1035"/>
    </row>
    <row r="2478" spans="27:116">
      <c r="AA2478" s="1035"/>
      <c r="AB2478" s="1035"/>
      <c r="AC2478" s="1035"/>
      <c r="AD2478" s="1035"/>
      <c r="AE2478" s="1035"/>
      <c r="AF2478" s="1035"/>
      <c r="AG2478" s="1035"/>
      <c r="AH2478" s="1035"/>
      <c r="AN2478" s="1035"/>
      <c r="AV2478" s="1035"/>
      <c r="BD2478" s="1035"/>
      <c r="BS2478" s="1064"/>
      <c r="BT2478" s="1035"/>
      <c r="CG2478" s="612"/>
      <c r="CI2478" s="1035"/>
      <c r="DB2478" s="1035"/>
      <c r="DC2478" s="1035"/>
      <c r="DG2478" s="1035"/>
      <c r="DH2478" s="1035"/>
      <c r="DI2478" s="1035"/>
      <c r="DJ2478" s="1035"/>
      <c r="DK2478" s="1035"/>
      <c r="DL2478" s="1035"/>
    </row>
    <row r="2479" spans="27:116">
      <c r="AA2479" s="1035"/>
      <c r="AB2479" s="1035"/>
      <c r="AC2479" s="1035"/>
      <c r="AD2479" s="1035"/>
      <c r="AE2479" s="1035"/>
      <c r="AF2479" s="1035"/>
      <c r="AG2479" s="1035"/>
      <c r="AH2479" s="1035"/>
      <c r="AN2479" s="1035"/>
      <c r="AV2479" s="1035"/>
      <c r="BD2479" s="1035"/>
      <c r="BS2479" s="1064"/>
      <c r="BT2479" s="1035"/>
      <c r="CG2479" s="612"/>
      <c r="CI2479" s="1035"/>
      <c r="DB2479" s="1035"/>
      <c r="DC2479" s="1035"/>
      <c r="DG2479" s="1035"/>
      <c r="DH2479" s="1035"/>
      <c r="DI2479" s="1035"/>
      <c r="DJ2479" s="1035"/>
      <c r="DK2479" s="1035"/>
      <c r="DL2479" s="1035"/>
    </row>
    <row r="2480" spans="27:116">
      <c r="AA2480" s="1035"/>
      <c r="AB2480" s="1035"/>
      <c r="AC2480" s="1035"/>
      <c r="AD2480" s="1035"/>
      <c r="AE2480" s="1035"/>
      <c r="AF2480" s="1035"/>
      <c r="AG2480" s="1035"/>
      <c r="AH2480" s="1035"/>
      <c r="AN2480" s="1035"/>
      <c r="AV2480" s="1035"/>
      <c r="BD2480" s="1035"/>
      <c r="BS2480" s="1064"/>
      <c r="BT2480" s="1035"/>
      <c r="CG2480" s="612"/>
      <c r="CI2480" s="1035"/>
      <c r="DB2480" s="1035"/>
      <c r="DC2480" s="1035"/>
      <c r="DG2480" s="1035"/>
      <c r="DH2480" s="1035"/>
      <c r="DI2480" s="1035"/>
      <c r="DJ2480" s="1035"/>
      <c r="DK2480" s="1035"/>
      <c r="DL2480" s="1035"/>
    </row>
    <row r="2481" spans="27:116">
      <c r="AA2481" s="1035"/>
      <c r="AB2481" s="1035"/>
      <c r="AC2481" s="1035"/>
      <c r="AD2481" s="1035"/>
      <c r="AE2481" s="1035"/>
      <c r="AF2481" s="1035"/>
      <c r="AG2481" s="1035"/>
      <c r="AH2481" s="1035"/>
      <c r="AN2481" s="1035"/>
      <c r="AV2481" s="1035"/>
      <c r="BD2481" s="1035"/>
      <c r="BS2481" s="1064"/>
      <c r="BT2481" s="1035"/>
      <c r="CG2481" s="612"/>
      <c r="CI2481" s="1035"/>
      <c r="DB2481" s="1035"/>
      <c r="DC2481" s="1035"/>
      <c r="DG2481" s="1035"/>
      <c r="DH2481" s="1035"/>
      <c r="DI2481" s="1035"/>
      <c r="DJ2481" s="1035"/>
      <c r="DK2481" s="1035"/>
      <c r="DL2481" s="1035"/>
    </row>
    <row r="2482" spans="27:116">
      <c r="AA2482" s="1035"/>
      <c r="AB2482" s="1035"/>
      <c r="AC2482" s="1035"/>
      <c r="AD2482" s="1035"/>
      <c r="AE2482" s="1035"/>
      <c r="AF2482" s="1035"/>
      <c r="AG2482" s="1035"/>
      <c r="AH2482" s="1035"/>
      <c r="AN2482" s="1035"/>
      <c r="AV2482" s="1035"/>
      <c r="BD2482" s="1035"/>
      <c r="BS2482" s="1064"/>
      <c r="BT2482" s="1035"/>
      <c r="CG2482" s="612"/>
      <c r="CI2482" s="1035"/>
      <c r="DB2482" s="1035"/>
      <c r="DC2482" s="1035"/>
      <c r="DG2482" s="1035"/>
      <c r="DH2482" s="1035"/>
      <c r="DI2482" s="1035"/>
      <c r="DJ2482" s="1035"/>
      <c r="DK2482" s="1035"/>
      <c r="DL2482" s="1035"/>
    </row>
    <row r="2483" spans="27:116">
      <c r="AA2483" s="1035"/>
      <c r="AB2483" s="1035"/>
      <c r="AC2483" s="1035"/>
      <c r="AD2483" s="1035"/>
      <c r="AE2483" s="1035"/>
      <c r="AF2483" s="1035"/>
      <c r="AG2483" s="1035"/>
      <c r="AH2483" s="1035"/>
      <c r="AN2483" s="1035"/>
      <c r="AV2483" s="1035"/>
      <c r="BD2483" s="1035"/>
      <c r="BS2483" s="1064"/>
      <c r="BT2483" s="1035"/>
      <c r="CG2483" s="612"/>
      <c r="CI2483" s="1035"/>
      <c r="DB2483" s="1035"/>
      <c r="DC2483" s="1035"/>
      <c r="DG2483" s="1035"/>
      <c r="DH2483" s="1035"/>
      <c r="DI2483" s="1035"/>
      <c r="DJ2483" s="1035"/>
      <c r="DK2483" s="1035"/>
      <c r="DL2483" s="1035"/>
    </row>
    <row r="2484" spans="27:116">
      <c r="AA2484" s="1035"/>
      <c r="AB2484" s="1035"/>
      <c r="AC2484" s="1035"/>
      <c r="AD2484" s="1035"/>
      <c r="AE2484" s="1035"/>
      <c r="AF2484" s="1035"/>
      <c r="AG2484" s="1035"/>
      <c r="AH2484" s="1035"/>
      <c r="AN2484" s="1035"/>
      <c r="AV2484" s="1035"/>
      <c r="BD2484" s="1035"/>
      <c r="BS2484" s="1064"/>
      <c r="BT2484" s="1035"/>
      <c r="CG2484" s="612"/>
      <c r="CI2484" s="1035"/>
      <c r="DB2484" s="1035"/>
      <c r="DC2484" s="1035"/>
      <c r="DG2484" s="1035"/>
      <c r="DH2484" s="1035"/>
      <c r="DI2484" s="1035"/>
      <c r="DJ2484" s="1035"/>
      <c r="DK2484" s="1035"/>
      <c r="DL2484" s="1035"/>
    </row>
    <row r="2485" spans="27:116">
      <c r="AA2485" s="1035"/>
      <c r="AB2485" s="1035"/>
      <c r="AC2485" s="1035"/>
      <c r="AD2485" s="1035"/>
      <c r="AE2485" s="1035"/>
      <c r="AF2485" s="1035"/>
      <c r="AG2485" s="1035"/>
      <c r="AH2485" s="1035"/>
      <c r="AN2485" s="1035"/>
      <c r="AV2485" s="1035"/>
      <c r="BD2485" s="1035"/>
      <c r="BS2485" s="1064"/>
      <c r="BT2485" s="1035"/>
      <c r="CG2485" s="612"/>
      <c r="CI2485" s="1035"/>
      <c r="DB2485" s="1035"/>
      <c r="DC2485" s="1035"/>
      <c r="DG2485" s="1035"/>
      <c r="DH2485" s="1035"/>
      <c r="DI2485" s="1035"/>
      <c r="DJ2485" s="1035"/>
      <c r="DK2485" s="1035"/>
      <c r="DL2485" s="1035"/>
    </row>
    <row r="2486" spans="27:116">
      <c r="AA2486" s="1035"/>
      <c r="AB2486" s="1035"/>
      <c r="AC2486" s="1035"/>
      <c r="AD2486" s="1035"/>
      <c r="AE2486" s="1035"/>
      <c r="AF2486" s="1035"/>
      <c r="AG2486" s="1035"/>
      <c r="AH2486" s="1035"/>
      <c r="AN2486" s="1035"/>
      <c r="AV2486" s="1035"/>
      <c r="BD2486" s="1035"/>
      <c r="BS2486" s="1064"/>
      <c r="BT2486" s="1035"/>
      <c r="CG2486" s="612"/>
      <c r="CI2486" s="1035"/>
      <c r="DB2486" s="1035"/>
      <c r="DC2486" s="1035"/>
      <c r="DG2486" s="1035"/>
      <c r="DH2486" s="1035"/>
      <c r="DI2486" s="1035"/>
      <c r="DJ2486" s="1035"/>
      <c r="DK2486" s="1035"/>
      <c r="DL2486" s="1035"/>
    </row>
    <row r="2487" spans="27:116">
      <c r="AA2487" s="1035"/>
      <c r="AB2487" s="1035"/>
      <c r="AC2487" s="1035"/>
      <c r="AD2487" s="1035"/>
      <c r="AE2487" s="1035"/>
      <c r="AF2487" s="1035"/>
      <c r="AG2487" s="1035"/>
      <c r="AH2487" s="1035"/>
      <c r="AN2487" s="1035"/>
      <c r="AV2487" s="1035"/>
      <c r="BD2487" s="1035"/>
      <c r="BS2487" s="1064"/>
      <c r="BT2487" s="1035"/>
      <c r="CG2487" s="612"/>
      <c r="CI2487" s="1035"/>
      <c r="DB2487" s="1035"/>
      <c r="DC2487" s="1035"/>
      <c r="DG2487" s="1035"/>
      <c r="DH2487" s="1035"/>
      <c r="DI2487" s="1035"/>
      <c r="DJ2487" s="1035"/>
      <c r="DK2487" s="1035"/>
      <c r="DL2487" s="1035"/>
    </row>
    <row r="2488" spans="27:116">
      <c r="AA2488" s="1035"/>
      <c r="AB2488" s="1035"/>
      <c r="AC2488" s="1035"/>
      <c r="AD2488" s="1035"/>
      <c r="AE2488" s="1035"/>
      <c r="AF2488" s="1035"/>
      <c r="AG2488" s="1035"/>
      <c r="AH2488" s="1035"/>
      <c r="AN2488" s="1035"/>
      <c r="AV2488" s="1035"/>
      <c r="BD2488" s="1035"/>
      <c r="BS2488" s="1064"/>
      <c r="BT2488" s="1035"/>
      <c r="CG2488" s="612"/>
      <c r="CI2488" s="1035"/>
      <c r="DB2488" s="1035"/>
      <c r="DC2488" s="1035"/>
      <c r="DG2488" s="1035"/>
      <c r="DH2488" s="1035"/>
      <c r="DI2488" s="1035"/>
      <c r="DJ2488" s="1035"/>
      <c r="DK2488" s="1035"/>
      <c r="DL2488" s="1035"/>
    </row>
    <row r="2489" spans="27:116">
      <c r="AA2489" s="1035"/>
      <c r="AB2489" s="1035"/>
      <c r="AC2489" s="1035"/>
      <c r="AD2489" s="1035"/>
      <c r="AE2489" s="1035"/>
      <c r="AF2489" s="1035"/>
      <c r="AG2489" s="1035"/>
      <c r="AH2489" s="1035"/>
      <c r="AN2489" s="1035"/>
      <c r="AV2489" s="1035"/>
      <c r="BD2489" s="1035"/>
      <c r="BS2489" s="1064"/>
      <c r="BT2489" s="1035"/>
      <c r="CG2489" s="612"/>
      <c r="CI2489" s="1035"/>
      <c r="DB2489" s="1035"/>
      <c r="DC2489" s="1035"/>
      <c r="DG2489" s="1035"/>
      <c r="DH2489" s="1035"/>
      <c r="DI2489" s="1035"/>
      <c r="DJ2489" s="1035"/>
      <c r="DK2489" s="1035"/>
      <c r="DL2489" s="1035"/>
    </row>
    <row r="2490" spans="27:116">
      <c r="AA2490" s="1035"/>
      <c r="AB2490" s="1035"/>
      <c r="AC2490" s="1035"/>
      <c r="AD2490" s="1035"/>
      <c r="AE2490" s="1035"/>
      <c r="AF2490" s="1035"/>
      <c r="AG2490" s="1035"/>
      <c r="AH2490" s="1035"/>
      <c r="AN2490" s="1035"/>
      <c r="AV2490" s="1035"/>
      <c r="BD2490" s="1035"/>
      <c r="BS2490" s="1064"/>
      <c r="BT2490" s="1035"/>
      <c r="CG2490" s="612"/>
      <c r="CI2490" s="1035"/>
      <c r="DB2490" s="1035"/>
      <c r="DC2490" s="1035"/>
      <c r="DG2490" s="1035"/>
      <c r="DH2490" s="1035"/>
      <c r="DI2490" s="1035"/>
      <c r="DJ2490" s="1035"/>
      <c r="DK2490" s="1035"/>
      <c r="DL2490" s="1035"/>
    </row>
    <row r="2491" spans="27:116">
      <c r="AA2491" s="1035"/>
      <c r="AB2491" s="1035"/>
      <c r="AC2491" s="1035"/>
      <c r="AD2491" s="1035"/>
      <c r="AE2491" s="1035"/>
      <c r="AF2491" s="1035"/>
      <c r="AG2491" s="1035"/>
      <c r="AH2491" s="1035"/>
      <c r="AN2491" s="1035"/>
      <c r="AV2491" s="1035"/>
      <c r="BD2491" s="1035"/>
      <c r="BS2491" s="1064"/>
      <c r="BT2491" s="1035"/>
      <c r="CG2491" s="612"/>
      <c r="CI2491" s="1035"/>
      <c r="DB2491" s="1035"/>
      <c r="DC2491" s="1035"/>
      <c r="DG2491" s="1035"/>
      <c r="DH2491" s="1035"/>
      <c r="DI2491" s="1035"/>
      <c r="DJ2491" s="1035"/>
      <c r="DK2491" s="1035"/>
      <c r="DL2491" s="1035"/>
    </row>
    <row r="2492" spans="27:116">
      <c r="AA2492" s="1035"/>
      <c r="AB2492" s="1035"/>
      <c r="AC2492" s="1035"/>
      <c r="AD2492" s="1035"/>
      <c r="AE2492" s="1035"/>
      <c r="AF2492" s="1035"/>
      <c r="AG2492" s="1035"/>
      <c r="AH2492" s="1035"/>
      <c r="AN2492" s="1035"/>
      <c r="AV2492" s="1035"/>
      <c r="BD2492" s="1035"/>
      <c r="BS2492" s="1064"/>
      <c r="BT2492" s="1035"/>
      <c r="CG2492" s="612"/>
      <c r="CI2492" s="1035"/>
      <c r="DB2492" s="1035"/>
      <c r="DC2492" s="1035"/>
      <c r="DG2492" s="1035"/>
      <c r="DH2492" s="1035"/>
      <c r="DI2492" s="1035"/>
      <c r="DJ2492" s="1035"/>
      <c r="DK2492" s="1035"/>
      <c r="DL2492" s="1035"/>
    </row>
    <row r="2493" spans="27:116">
      <c r="AA2493" s="1035"/>
      <c r="AB2493" s="1035"/>
      <c r="AC2493" s="1035"/>
      <c r="AD2493" s="1035"/>
      <c r="AE2493" s="1035"/>
      <c r="AF2493" s="1035"/>
      <c r="AG2493" s="1035"/>
      <c r="AH2493" s="1035"/>
      <c r="AN2493" s="1035"/>
      <c r="AV2493" s="1035"/>
      <c r="BD2493" s="1035"/>
      <c r="BS2493" s="1064"/>
      <c r="BT2493" s="1035"/>
      <c r="CG2493" s="612"/>
      <c r="CI2493" s="1035"/>
      <c r="DB2493" s="1035"/>
      <c r="DC2493" s="1035"/>
      <c r="DG2493" s="1035"/>
      <c r="DH2493" s="1035"/>
      <c r="DI2493" s="1035"/>
      <c r="DJ2493" s="1035"/>
      <c r="DK2493" s="1035"/>
      <c r="DL2493" s="1035"/>
    </row>
    <row r="2494" spans="27:116">
      <c r="AA2494" s="1035"/>
      <c r="AB2494" s="1035"/>
      <c r="AC2494" s="1035"/>
      <c r="AD2494" s="1035"/>
      <c r="AE2494" s="1035"/>
      <c r="AF2494" s="1035"/>
      <c r="AG2494" s="1035"/>
      <c r="AH2494" s="1035"/>
      <c r="AN2494" s="1035"/>
      <c r="AV2494" s="1035"/>
      <c r="BD2494" s="1035"/>
      <c r="BS2494" s="1064"/>
      <c r="BT2494" s="1035"/>
      <c r="CG2494" s="612"/>
      <c r="CI2494" s="1035"/>
      <c r="DB2494" s="1035"/>
      <c r="DC2494" s="1035"/>
      <c r="DG2494" s="1035"/>
      <c r="DH2494" s="1035"/>
      <c r="DI2494" s="1035"/>
      <c r="DJ2494" s="1035"/>
      <c r="DK2494" s="1035"/>
      <c r="DL2494" s="1035"/>
    </row>
    <row r="2495" spans="27:116">
      <c r="AA2495" s="1035"/>
      <c r="AB2495" s="1035"/>
      <c r="AC2495" s="1035"/>
      <c r="AD2495" s="1035"/>
      <c r="AE2495" s="1035"/>
      <c r="AF2495" s="1035"/>
      <c r="AG2495" s="1035"/>
      <c r="AH2495" s="1035"/>
      <c r="AN2495" s="1035"/>
      <c r="AV2495" s="1035"/>
      <c r="BD2495" s="1035"/>
      <c r="BS2495" s="1064"/>
      <c r="BT2495" s="1035"/>
      <c r="CG2495" s="612"/>
      <c r="CI2495" s="1035"/>
      <c r="DB2495" s="1035"/>
      <c r="DC2495" s="1035"/>
      <c r="DG2495" s="1035"/>
      <c r="DH2495" s="1035"/>
      <c r="DI2495" s="1035"/>
      <c r="DJ2495" s="1035"/>
      <c r="DK2495" s="1035"/>
      <c r="DL2495" s="1035"/>
    </row>
    <row r="2496" spans="27:116">
      <c r="AA2496" s="1035"/>
      <c r="AB2496" s="1035"/>
      <c r="AC2496" s="1035"/>
      <c r="AD2496" s="1035"/>
      <c r="AE2496" s="1035"/>
      <c r="AF2496" s="1035"/>
      <c r="AG2496" s="1035"/>
      <c r="AH2496" s="1035"/>
      <c r="AN2496" s="1035"/>
      <c r="AV2496" s="1035"/>
      <c r="BD2496" s="1035"/>
      <c r="BS2496" s="1064"/>
      <c r="BT2496" s="1035"/>
      <c r="CG2496" s="612"/>
      <c r="CI2496" s="1035"/>
      <c r="DB2496" s="1035"/>
      <c r="DC2496" s="1035"/>
      <c r="DG2496" s="1035"/>
      <c r="DH2496" s="1035"/>
      <c r="DI2496" s="1035"/>
      <c r="DJ2496" s="1035"/>
      <c r="DK2496" s="1035"/>
      <c r="DL2496" s="1035"/>
    </row>
    <row r="2497" spans="27:116">
      <c r="AA2497" s="1035"/>
      <c r="AB2497" s="1035"/>
      <c r="AC2497" s="1035"/>
      <c r="AD2497" s="1035"/>
      <c r="AE2497" s="1035"/>
      <c r="AF2497" s="1035"/>
      <c r="AG2497" s="1035"/>
      <c r="AH2497" s="1035"/>
      <c r="AN2497" s="1035"/>
      <c r="AV2497" s="1035"/>
      <c r="BD2497" s="1035"/>
      <c r="BS2497" s="1064"/>
      <c r="BT2497" s="1035"/>
      <c r="CG2497" s="612"/>
      <c r="CI2497" s="1035"/>
      <c r="DB2497" s="1035"/>
      <c r="DC2497" s="1035"/>
      <c r="DG2497" s="1035"/>
      <c r="DH2497" s="1035"/>
      <c r="DI2497" s="1035"/>
      <c r="DJ2497" s="1035"/>
      <c r="DK2497" s="1035"/>
      <c r="DL2497" s="1035"/>
    </row>
    <row r="2498" spans="27:116">
      <c r="AA2498" s="1035"/>
      <c r="AB2498" s="1035"/>
      <c r="AC2498" s="1035"/>
      <c r="AD2498" s="1035"/>
      <c r="AE2498" s="1035"/>
      <c r="AF2498" s="1035"/>
      <c r="AG2498" s="1035"/>
      <c r="AH2498" s="1035"/>
      <c r="AN2498" s="1035"/>
      <c r="AV2498" s="1035"/>
      <c r="BD2498" s="1035"/>
      <c r="BS2498" s="1064"/>
      <c r="BT2498" s="1035"/>
      <c r="CG2498" s="612"/>
      <c r="CI2498" s="1035"/>
      <c r="DB2498" s="1035"/>
      <c r="DC2498" s="1035"/>
      <c r="DG2498" s="1035"/>
      <c r="DH2498" s="1035"/>
      <c r="DI2498" s="1035"/>
      <c r="DJ2498" s="1035"/>
      <c r="DK2498" s="1035"/>
      <c r="DL2498" s="1035"/>
    </row>
    <row r="2499" spans="27:116">
      <c r="AA2499" s="1035"/>
      <c r="AB2499" s="1035"/>
      <c r="AC2499" s="1035"/>
      <c r="AD2499" s="1035"/>
      <c r="AE2499" s="1035"/>
      <c r="AF2499" s="1035"/>
      <c r="AG2499" s="1035"/>
      <c r="AH2499" s="1035"/>
      <c r="AN2499" s="1035"/>
      <c r="AV2499" s="1035"/>
      <c r="BD2499" s="1035"/>
      <c r="BS2499" s="1064"/>
      <c r="BT2499" s="1035"/>
      <c r="CG2499" s="612"/>
      <c r="CI2499" s="1035"/>
      <c r="DB2499" s="1035"/>
      <c r="DC2499" s="1035"/>
      <c r="DG2499" s="1035"/>
      <c r="DH2499" s="1035"/>
      <c r="DI2499" s="1035"/>
      <c r="DJ2499" s="1035"/>
      <c r="DK2499" s="1035"/>
      <c r="DL2499" s="1035"/>
    </row>
    <row r="2500" spans="27:116">
      <c r="AA2500" s="1035"/>
      <c r="AB2500" s="1035"/>
      <c r="AC2500" s="1035"/>
      <c r="AD2500" s="1035"/>
      <c r="AE2500" s="1035"/>
      <c r="AF2500" s="1035"/>
      <c r="AG2500" s="1035"/>
      <c r="AH2500" s="1035"/>
      <c r="AN2500" s="1035"/>
      <c r="AV2500" s="1035"/>
      <c r="BD2500" s="1035"/>
      <c r="BS2500" s="1064"/>
      <c r="BT2500" s="1035"/>
      <c r="CG2500" s="612"/>
      <c r="CI2500" s="1035"/>
      <c r="DB2500" s="1035"/>
      <c r="DC2500" s="1035"/>
      <c r="DG2500" s="1035"/>
      <c r="DH2500" s="1035"/>
      <c r="DI2500" s="1035"/>
      <c r="DJ2500" s="1035"/>
      <c r="DK2500" s="1035"/>
      <c r="DL2500" s="1035"/>
    </row>
    <row r="2501" spans="27:116">
      <c r="AA2501" s="1035"/>
      <c r="AB2501" s="1035"/>
      <c r="AC2501" s="1035"/>
      <c r="AD2501" s="1035"/>
      <c r="AE2501" s="1035"/>
      <c r="AF2501" s="1035"/>
      <c r="AG2501" s="1035"/>
      <c r="AH2501" s="1035"/>
      <c r="AN2501" s="1035"/>
      <c r="AV2501" s="1035"/>
      <c r="BD2501" s="1035"/>
      <c r="BS2501" s="1064"/>
      <c r="BT2501" s="1035"/>
      <c r="CG2501" s="612"/>
      <c r="CI2501" s="1035"/>
      <c r="DB2501" s="1035"/>
      <c r="DC2501" s="1035"/>
      <c r="DG2501" s="1035"/>
      <c r="DH2501" s="1035"/>
      <c r="DI2501" s="1035"/>
      <c r="DJ2501" s="1035"/>
      <c r="DK2501" s="1035"/>
      <c r="DL2501" s="1035"/>
    </row>
    <row r="2502" spans="27:116">
      <c r="AA2502" s="1035"/>
      <c r="AB2502" s="1035"/>
      <c r="AC2502" s="1035"/>
      <c r="AD2502" s="1035"/>
      <c r="AE2502" s="1035"/>
      <c r="AF2502" s="1035"/>
      <c r="AG2502" s="1035"/>
      <c r="AH2502" s="1035"/>
      <c r="AN2502" s="1035"/>
      <c r="AV2502" s="1035"/>
      <c r="BD2502" s="1035"/>
      <c r="BS2502" s="1064"/>
      <c r="BT2502" s="1035"/>
      <c r="CG2502" s="612"/>
      <c r="CI2502" s="1035"/>
      <c r="DB2502" s="1035"/>
      <c r="DC2502" s="1035"/>
      <c r="DG2502" s="1035"/>
      <c r="DH2502" s="1035"/>
      <c r="DI2502" s="1035"/>
      <c r="DJ2502" s="1035"/>
      <c r="DK2502" s="1035"/>
      <c r="DL2502" s="1035"/>
    </row>
    <row r="2503" spans="27:116">
      <c r="AA2503" s="1035"/>
      <c r="AB2503" s="1035"/>
      <c r="AC2503" s="1035"/>
      <c r="AD2503" s="1035"/>
      <c r="AE2503" s="1035"/>
      <c r="AF2503" s="1035"/>
      <c r="AG2503" s="1035"/>
      <c r="AH2503" s="1035"/>
      <c r="AN2503" s="1035"/>
      <c r="AV2503" s="1035"/>
      <c r="BD2503" s="1035"/>
      <c r="BS2503" s="1064"/>
      <c r="BT2503" s="1035"/>
      <c r="CG2503" s="612"/>
      <c r="CI2503" s="1035"/>
      <c r="DB2503" s="1035"/>
      <c r="DC2503" s="1035"/>
      <c r="DG2503" s="1035"/>
      <c r="DH2503" s="1035"/>
      <c r="DI2503" s="1035"/>
      <c r="DJ2503" s="1035"/>
      <c r="DK2503" s="1035"/>
      <c r="DL2503" s="1035"/>
    </row>
    <row r="2504" spans="27:116">
      <c r="AA2504" s="1035"/>
      <c r="AB2504" s="1035"/>
      <c r="AC2504" s="1035"/>
      <c r="AD2504" s="1035"/>
      <c r="AE2504" s="1035"/>
      <c r="AF2504" s="1035"/>
      <c r="AG2504" s="1035"/>
      <c r="AH2504" s="1035"/>
      <c r="AN2504" s="1035"/>
      <c r="AV2504" s="1035"/>
      <c r="BD2504" s="1035"/>
      <c r="BS2504" s="1064"/>
      <c r="BT2504" s="1035"/>
      <c r="CG2504" s="612"/>
      <c r="CI2504" s="1035"/>
      <c r="DB2504" s="1035"/>
      <c r="DC2504" s="1035"/>
      <c r="DG2504" s="1035"/>
      <c r="DH2504" s="1035"/>
      <c r="DI2504" s="1035"/>
      <c r="DJ2504" s="1035"/>
      <c r="DK2504" s="1035"/>
      <c r="DL2504" s="1035"/>
    </row>
    <row r="2505" spans="27:116">
      <c r="AA2505" s="1035"/>
      <c r="AB2505" s="1035"/>
      <c r="AC2505" s="1035"/>
      <c r="AD2505" s="1035"/>
      <c r="AE2505" s="1035"/>
      <c r="AF2505" s="1035"/>
      <c r="AG2505" s="1035"/>
      <c r="AH2505" s="1035"/>
      <c r="AN2505" s="1035"/>
      <c r="AV2505" s="1035"/>
      <c r="BD2505" s="1035"/>
      <c r="BS2505" s="1064"/>
      <c r="BT2505" s="1035"/>
      <c r="CG2505" s="612"/>
      <c r="CI2505" s="1035"/>
      <c r="DB2505" s="1035"/>
      <c r="DC2505" s="1035"/>
      <c r="DG2505" s="1035"/>
      <c r="DH2505" s="1035"/>
      <c r="DI2505" s="1035"/>
      <c r="DJ2505" s="1035"/>
      <c r="DK2505" s="1035"/>
      <c r="DL2505" s="1035"/>
    </row>
    <row r="2506" spans="27:116">
      <c r="AA2506" s="1035"/>
      <c r="AB2506" s="1035"/>
      <c r="AC2506" s="1035"/>
      <c r="AD2506" s="1035"/>
      <c r="AE2506" s="1035"/>
      <c r="AF2506" s="1035"/>
      <c r="AG2506" s="1035"/>
      <c r="AH2506" s="1035"/>
      <c r="AN2506" s="1035"/>
      <c r="AV2506" s="1035"/>
      <c r="BD2506" s="1035"/>
      <c r="BS2506" s="1064"/>
      <c r="BT2506" s="1035"/>
      <c r="CG2506" s="612"/>
      <c r="CI2506" s="1035"/>
      <c r="DB2506" s="1035"/>
      <c r="DC2506" s="1035"/>
      <c r="DG2506" s="1035"/>
      <c r="DH2506" s="1035"/>
      <c r="DI2506" s="1035"/>
      <c r="DJ2506" s="1035"/>
      <c r="DK2506" s="1035"/>
      <c r="DL2506" s="1035"/>
    </row>
    <row r="2507" spans="27:116">
      <c r="AA2507" s="1035"/>
      <c r="AB2507" s="1035"/>
      <c r="AC2507" s="1035"/>
      <c r="AD2507" s="1035"/>
      <c r="AE2507" s="1035"/>
      <c r="AF2507" s="1035"/>
      <c r="AG2507" s="1035"/>
      <c r="AH2507" s="1035"/>
      <c r="AN2507" s="1035"/>
      <c r="AV2507" s="1035"/>
      <c r="BD2507" s="1035"/>
      <c r="BS2507" s="1064"/>
      <c r="BT2507" s="1035"/>
      <c r="CG2507" s="612"/>
      <c r="CI2507" s="1035"/>
      <c r="DB2507" s="1035"/>
      <c r="DC2507" s="1035"/>
      <c r="DG2507" s="1035"/>
      <c r="DH2507" s="1035"/>
      <c r="DI2507" s="1035"/>
      <c r="DJ2507" s="1035"/>
      <c r="DK2507" s="1035"/>
      <c r="DL2507" s="1035"/>
    </row>
    <row r="2508" spans="27:116">
      <c r="AA2508" s="1035"/>
      <c r="AB2508" s="1035"/>
      <c r="AC2508" s="1035"/>
      <c r="AD2508" s="1035"/>
      <c r="AE2508" s="1035"/>
      <c r="AF2508" s="1035"/>
      <c r="AG2508" s="1035"/>
      <c r="AH2508" s="1035"/>
      <c r="AN2508" s="1035"/>
      <c r="AV2508" s="1035"/>
      <c r="BD2508" s="1035"/>
      <c r="BS2508" s="1064"/>
      <c r="BT2508" s="1035"/>
      <c r="CG2508" s="612"/>
      <c r="CI2508" s="1035"/>
      <c r="DB2508" s="1035"/>
      <c r="DC2508" s="1035"/>
      <c r="DG2508" s="1035"/>
      <c r="DH2508" s="1035"/>
      <c r="DI2508" s="1035"/>
      <c r="DJ2508" s="1035"/>
      <c r="DK2508" s="1035"/>
      <c r="DL2508" s="1035"/>
    </row>
    <row r="2509" spans="27:116">
      <c r="AA2509" s="1035"/>
      <c r="AB2509" s="1035"/>
      <c r="AC2509" s="1035"/>
      <c r="AD2509" s="1035"/>
      <c r="AE2509" s="1035"/>
      <c r="AF2509" s="1035"/>
      <c r="AG2509" s="1035"/>
      <c r="AH2509" s="1035"/>
      <c r="AN2509" s="1035"/>
      <c r="AV2509" s="1035"/>
      <c r="BD2509" s="1035"/>
      <c r="BS2509" s="1064"/>
      <c r="BT2509" s="1035"/>
      <c r="CG2509" s="612"/>
      <c r="CI2509" s="1035"/>
      <c r="DB2509" s="1035"/>
      <c r="DC2509" s="1035"/>
      <c r="DG2509" s="1035"/>
      <c r="DH2509" s="1035"/>
      <c r="DI2509" s="1035"/>
      <c r="DJ2509" s="1035"/>
      <c r="DK2509" s="1035"/>
      <c r="DL2509" s="1035"/>
    </row>
    <row r="2510" spans="27:116">
      <c r="AA2510" s="1035"/>
      <c r="AB2510" s="1035"/>
      <c r="AC2510" s="1035"/>
      <c r="AD2510" s="1035"/>
      <c r="AE2510" s="1035"/>
      <c r="AF2510" s="1035"/>
      <c r="AG2510" s="1035"/>
      <c r="AH2510" s="1035"/>
      <c r="AN2510" s="1035"/>
      <c r="AV2510" s="1035"/>
      <c r="BD2510" s="1035"/>
      <c r="BS2510" s="1064"/>
      <c r="BT2510" s="1035"/>
      <c r="CG2510" s="612"/>
      <c r="CI2510" s="1035"/>
      <c r="DB2510" s="1035"/>
      <c r="DC2510" s="1035"/>
      <c r="DG2510" s="1035"/>
      <c r="DH2510" s="1035"/>
      <c r="DI2510" s="1035"/>
      <c r="DJ2510" s="1035"/>
      <c r="DK2510" s="1035"/>
      <c r="DL2510" s="1035"/>
    </row>
    <row r="2511" spans="27:116">
      <c r="AA2511" s="1035"/>
      <c r="AB2511" s="1035"/>
      <c r="AC2511" s="1035"/>
      <c r="AD2511" s="1035"/>
      <c r="AE2511" s="1035"/>
      <c r="AF2511" s="1035"/>
      <c r="AG2511" s="1035"/>
      <c r="AH2511" s="1035"/>
      <c r="AN2511" s="1035"/>
      <c r="AV2511" s="1035"/>
      <c r="BD2511" s="1035"/>
      <c r="BS2511" s="1064"/>
      <c r="BT2511" s="1035"/>
      <c r="CG2511" s="612"/>
      <c r="CI2511" s="1035"/>
      <c r="DB2511" s="1035"/>
      <c r="DC2511" s="1035"/>
      <c r="DG2511" s="1035"/>
      <c r="DH2511" s="1035"/>
      <c r="DI2511" s="1035"/>
      <c r="DJ2511" s="1035"/>
      <c r="DK2511" s="1035"/>
      <c r="DL2511" s="1035"/>
    </row>
    <row r="2512" spans="27:116">
      <c r="AA2512" s="1035"/>
      <c r="AB2512" s="1035"/>
      <c r="AC2512" s="1035"/>
      <c r="AD2512" s="1035"/>
      <c r="AE2512" s="1035"/>
      <c r="AF2512" s="1035"/>
      <c r="AG2512" s="1035"/>
      <c r="AH2512" s="1035"/>
      <c r="AN2512" s="1035"/>
      <c r="AV2512" s="1035"/>
      <c r="BD2512" s="1035"/>
      <c r="BS2512" s="1064"/>
      <c r="BT2512" s="1035"/>
      <c r="CG2512" s="612"/>
      <c r="CI2512" s="1035"/>
      <c r="DB2512" s="1035"/>
      <c r="DC2512" s="1035"/>
      <c r="DG2512" s="1035"/>
      <c r="DH2512" s="1035"/>
      <c r="DI2512" s="1035"/>
      <c r="DJ2512" s="1035"/>
      <c r="DK2512" s="1035"/>
      <c r="DL2512" s="1035"/>
    </row>
    <row r="2513" spans="27:116">
      <c r="AA2513" s="1035"/>
      <c r="AB2513" s="1035"/>
      <c r="AC2513" s="1035"/>
      <c r="AD2513" s="1035"/>
      <c r="AE2513" s="1035"/>
      <c r="AF2513" s="1035"/>
      <c r="AG2513" s="1035"/>
      <c r="AH2513" s="1035"/>
      <c r="AN2513" s="1035"/>
      <c r="AV2513" s="1035"/>
      <c r="BD2513" s="1035"/>
      <c r="BS2513" s="1064"/>
      <c r="BT2513" s="1035"/>
      <c r="CG2513" s="612"/>
      <c r="CI2513" s="1035"/>
      <c r="DB2513" s="1035"/>
      <c r="DC2513" s="1035"/>
      <c r="DG2513" s="1035"/>
      <c r="DH2513" s="1035"/>
      <c r="DI2513" s="1035"/>
      <c r="DJ2513" s="1035"/>
      <c r="DK2513" s="1035"/>
      <c r="DL2513" s="1035"/>
    </row>
    <row r="2514" spans="27:116">
      <c r="AA2514" s="1035"/>
      <c r="AB2514" s="1035"/>
      <c r="AC2514" s="1035"/>
      <c r="AD2514" s="1035"/>
      <c r="AE2514" s="1035"/>
      <c r="AF2514" s="1035"/>
      <c r="AG2514" s="1035"/>
      <c r="AH2514" s="1035"/>
      <c r="AN2514" s="1035"/>
      <c r="AV2514" s="1035"/>
      <c r="BD2514" s="1035"/>
      <c r="BS2514" s="1064"/>
      <c r="BT2514" s="1035"/>
      <c r="CG2514" s="612"/>
      <c r="CI2514" s="1035"/>
      <c r="DB2514" s="1035"/>
      <c r="DC2514" s="1035"/>
      <c r="DG2514" s="1035"/>
      <c r="DH2514" s="1035"/>
      <c r="DI2514" s="1035"/>
      <c r="DJ2514" s="1035"/>
      <c r="DK2514" s="1035"/>
      <c r="DL2514" s="1035"/>
    </row>
    <row r="2515" spans="27:116">
      <c r="AA2515" s="1035"/>
      <c r="AB2515" s="1035"/>
      <c r="AC2515" s="1035"/>
      <c r="AD2515" s="1035"/>
      <c r="AE2515" s="1035"/>
      <c r="AF2515" s="1035"/>
      <c r="AG2515" s="1035"/>
      <c r="AH2515" s="1035"/>
      <c r="AN2515" s="1035"/>
      <c r="AV2515" s="1035"/>
      <c r="BD2515" s="1035"/>
      <c r="BS2515" s="1064"/>
      <c r="BT2515" s="1035"/>
      <c r="CG2515" s="612"/>
      <c r="CI2515" s="1035"/>
      <c r="DB2515" s="1035"/>
      <c r="DC2515" s="1035"/>
      <c r="DG2515" s="1035"/>
      <c r="DH2515" s="1035"/>
      <c r="DI2515" s="1035"/>
      <c r="DJ2515" s="1035"/>
      <c r="DK2515" s="1035"/>
      <c r="DL2515" s="1035"/>
    </row>
    <row r="2516" spans="27:116">
      <c r="AA2516" s="1035"/>
      <c r="AB2516" s="1035"/>
      <c r="AC2516" s="1035"/>
      <c r="AD2516" s="1035"/>
      <c r="AE2516" s="1035"/>
      <c r="AF2516" s="1035"/>
      <c r="AG2516" s="1035"/>
      <c r="AH2516" s="1035"/>
      <c r="AN2516" s="1035"/>
      <c r="AV2516" s="1035"/>
      <c r="BD2516" s="1035"/>
      <c r="BS2516" s="1064"/>
      <c r="BT2516" s="1035"/>
      <c r="CG2516" s="612"/>
      <c r="CI2516" s="1035"/>
      <c r="DB2516" s="1035"/>
      <c r="DC2516" s="1035"/>
      <c r="DG2516" s="1035"/>
      <c r="DH2516" s="1035"/>
      <c r="DI2516" s="1035"/>
      <c r="DJ2516" s="1035"/>
      <c r="DK2516" s="1035"/>
      <c r="DL2516" s="1035"/>
    </row>
    <row r="2517" spans="27:116">
      <c r="AA2517" s="1035"/>
      <c r="AB2517" s="1035"/>
      <c r="AC2517" s="1035"/>
      <c r="AD2517" s="1035"/>
      <c r="AE2517" s="1035"/>
      <c r="AF2517" s="1035"/>
      <c r="AG2517" s="1035"/>
      <c r="AH2517" s="1035"/>
      <c r="AN2517" s="1035"/>
      <c r="AV2517" s="1035"/>
      <c r="BD2517" s="1035"/>
      <c r="BS2517" s="1064"/>
      <c r="BT2517" s="1035"/>
      <c r="CG2517" s="612"/>
      <c r="CI2517" s="1035"/>
      <c r="DB2517" s="1035"/>
      <c r="DC2517" s="1035"/>
      <c r="DG2517" s="1035"/>
      <c r="DH2517" s="1035"/>
      <c r="DI2517" s="1035"/>
      <c r="DJ2517" s="1035"/>
      <c r="DK2517" s="1035"/>
      <c r="DL2517" s="1035"/>
    </row>
    <row r="2518" spans="27:116">
      <c r="AA2518" s="1035"/>
      <c r="AB2518" s="1035"/>
      <c r="AC2518" s="1035"/>
      <c r="AD2518" s="1035"/>
      <c r="AE2518" s="1035"/>
      <c r="AF2518" s="1035"/>
      <c r="AG2518" s="1035"/>
      <c r="AH2518" s="1035"/>
      <c r="AN2518" s="1035"/>
      <c r="AV2518" s="1035"/>
      <c r="BD2518" s="1035"/>
      <c r="BS2518" s="1064"/>
      <c r="BT2518" s="1035"/>
      <c r="CG2518" s="612"/>
      <c r="CI2518" s="1035"/>
      <c r="DB2518" s="1035"/>
      <c r="DC2518" s="1035"/>
      <c r="DG2518" s="1035"/>
      <c r="DH2518" s="1035"/>
      <c r="DI2518" s="1035"/>
      <c r="DJ2518" s="1035"/>
      <c r="DK2518" s="1035"/>
      <c r="DL2518" s="1035"/>
    </row>
    <row r="2519" spans="27:116">
      <c r="AA2519" s="1035"/>
      <c r="AB2519" s="1035"/>
      <c r="AC2519" s="1035"/>
      <c r="AD2519" s="1035"/>
      <c r="AE2519" s="1035"/>
      <c r="AF2519" s="1035"/>
      <c r="AG2519" s="1035"/>
      <c r="AH2519" s="1035"/>
      <c r="AN2519" s="1035"/>
      <c r="AV2519" s="1035"/>
      <c r="BD2519" s="1035"/>
      <c r="BS2519" s="1064"/>
      <c r="BT2519" s="1035"/>
      <c r="CG2519" s="612"/>
      <c r="CI2519" s="1035"/>
      <c r="DB2519" s="1035"/>
      <c r="DC2519" s="1035"/>
      <c r="DG2519" s="1035"/>
      <c r="DH2519" s="1035"/>
      <c r="DI2519" s="1035"/>
      <c r="DJ2519" s="1035"/>
      <c r="DK2519" s="1035"/>
      <c r="DL2519" s="1035"/>
    </row>
    <row r="2520" spans="27:116">
      <c r="AA2520" s="1035"/>
      <c r="AB2520" s="1035"/>
      <c r="AC2520" s="1035"/>
      <c r="AD2520" s="1035"/>
      <c r="AE2520" s="1035"/>
      <c r="AF2520" s="1035"/>
      <c r="AG2520" s="1035"/>
      <c r="AH2520" s="1035"/>
      <c r="AN2520" s="1035"/>
      <c r="AV2520" s="1035"/>
      <c r="BD2520" s="1035"/>
      <c r="BS2520" s="1064"/>
      <c r="BT2520" s="1035"/>
      <c r="CG2520" s="612"/>
      <c r="CI2520" s="1035"/>
      <c r="DB2520" s="1035"/>
      <c r="DC2520" s="1035"/>
      <c r="DG2520" s="1035"/>
      <c r="DH2520" s="1035"/>
      <c r="DI2520" s="1035"/>
      <c r="DJ2520" s="1035"/>
      <c r="DK2520" s="1035"/>
      <c r="DL2520" s="1035"/>
    </row>
    <row r="2521" spans="27:116">
      <c r="AA2521" s="1035"/>
      <c r="AB2521" s="1035"/>
      <c r="AC2521" s="1035"/>
      <c r="AD2521" s="1035"/>
      <c r="AE2521" s="1035"/>
      <c r="AF2521" s="1035"/>
      <c r="AG2521" s="1035"/>
      <c r="AH2521" s="1035"/>
      <c r="AN2521" s="1035"/>
      <c r="AV2521" s="1035"/>
      <c r="BD2521" s="1035"/>
      <c r="BS2521" s="1064"/>
      <c r="BT2521" s="1035"/>
      <c r="CG2521" s="612"/>
      <c r="CI2521" s="1035"/>
      <c r="DB2521" s="1035"/>
      <c r="DC2521" s="1035"/>
      <c r="DG2521" s="1035"/>
      <c r="DH2521" s="1035"/>
      <c r="DI2521" s="1035"/>
      <c r="DJ2521" s="1035"/>
      <c r="DK2521" s="1035"/>
      <c r="DL2521" s="1035"/>
    </row>
    <row r="2522" spans="27:116">
      <c r="AA2522" s="1035"/>
      <c r="AB2522" s="1035"/>
      <c r="AC2522" s="1035"/>
      <c r="AD2522" s="1035"/>
      <c r="AE2522" s="1035"/>
      <c r="AF2522" s="1035"/>
      <c r="AG2522" s="1035"/>
      <c r="AH2522" s="1035"/>
      <c r="AN2522" s="1035"/>
      <c r="AV2522" s="1035"/>
      <c r="BD2522" s="1035"/>
      <c r="BS2522" s="1064"/>
      <c r="BT2522" s="1035"/>
      <c r="CG2522" s="612"/>
      <c r="CI2522" s="1035"/>
      <c r="DB2522" s="1035"/>
      <c r="DC2522" s="1035"/>
      <c r="DG2522" s="1035"/>
      <c r="DH2522" s="1035"/>
      <c r="DI2522" s="1035"/>
      <c r="DJ2522" s="1035"/>
      <c r="DK2522" s="1035"/>
      <c r="DL2522" s="1035"/>
    </row>
    <row r="2523" spans="27:116">
      <c r="AA2523" s="1035"/>
      <c r="AB2523" s="1035"/>
      <c r="AC2523" s="1035"/>
      <c r="AD2523" s="1035"/>
      <c r="AE2523" s="1035"/>
      <c r="AF2523" s="1035"/>
      <c r="AG2523" s="1035"/>
      <c r="AH2523" s="1035"/>
      <c r="AN2523" s="1035"/>
      <c r="AV2523" s="1035"/>
      <c r="BD2523" s="1035"/>
      <c r="BS2523" s="1064"/>
      <c r="BT2523" s="1035"/>
      <c r="CG2523" s="612"/>
      <c r="CI2523" s="1035"/>
      <c r="DB2523" s="1035"/>
      <c r="DC2523" s="1035"/>
      <c r="DG2523" s="1035"/>
      <c r="DH2523" s="1035"/>
      <c r="DI2523" s="1035"/>
      <c r="DJ2523" s="1035"/>
      <c r="DK2523" s="1035"/>
      <c r="DL2523" s="1035"/>
    </row>
    <row r="2524" spans="27:116">
      <c r="AA2524" s="1035"/>
      <c r="AB2524" s="1035"/>
      <c r="AC2524" s="1035"/>
      <c r="AD2524" s="1035"/>
      <c r="AE2524" s="1035"/>
      <c r="AF2524" s="1035"/>
      <c r="AG2524" s="1035"/>
      <c r="AH2524" s="1035"/>
      <c r="AN2524" s="1035"/>
      <c r="AV2524" s="1035"/>
      <c r="BD2524" s="1035"/>
      <c r="BS2524" s="1064"/>
      <c r="BT2524" s="1035"/>
      <c r="CG2524" s="612"/>
      <c r="CI2524" s="1035"/>
      <c r="DB2524" s="1035"/>
      <c r="DC2524" s="1035"/>
      <c r="DG2524" s="1035"/>
      <c r="DH2524" s="1035"/>
      <c r="DI2524" s="1035"/>
      <c r="DJ2524" s="1035"/>
      <c r="DK2524" s="1035"/>
      <c r="DL2524" s="1035"/>
    </row>
    <row r="2525" spans="27:116">
      <c r="AA2525" s="1035"/>
      <c r="AB2525" s="1035"/>
      <c r="AC2525" s="1035"/>
      <c r="AD2525" s="1035"/>
      <c r="AE2525" s="1035"/>
      <c r="AF2525" s="1035"/>
      <c r="AG2525" s="1035"/>
      <c r="AH2525" s="1035"/>
      <c r="AN2525" s="1035"/>
      <c r="AV2525" s="1035"/>
      <c r="BD2525" s="1035"/>
      <c r="BS2525" s="1064"/>
      <c r="BT2525" s="1035"/>
      <c r="CG2525" s="612"/>
      <c r="CI2525" s="1035"/>
      <c r="DB2525" s="1035"/>
      <c r="DC2525" s="1035"/>
      <c r="DG2525" s="1035"/>
      <c r="DH2525" s="1035"/>
      <c r="DI2525" s="1035"/>
      <c r="DJ2525" s="1035"/>
      <c r="DK2525" s="1035"/>
      <c r="DL2525" s="1035"/>
    </row>
    <row r="2526" spans="27:116">
      <c r="AA2526" s="1035"/>
      <c r="AB2526" s="1035"/>
      <c r="AC2526" s="1035"/>
      <c r="AD2526" s="1035"/>
      <c r="AE2526" s="1035"/>
      <c r="AF2526" s="1035"/>
      <c r="AG2526" s="1035"/>
      <c r="AH2526" s="1035"/>
      <c r="AN2526" s="1035"/>
      <c r="AV2526" s="1035"/>
      <c r="BD2526" s="1035"/>
      <c r="BS2526" s="1064"/>
      <c r="BT2526" s="1035"/>
      <c r="CG2526" s="612"/>
      <c r="CI2526" s="1035"/>
      <c r="DB2526" s="1035"/>
      <c r="DC2526" s="1035"/>
      <c r="DG2526" s="1035"/>
      <c r="DH2526" s="1035"/>
      <c r="DI2526" s="1035"/>
      <c r="DJ2526" s="1035"/>
      <c r="DK2526" s="1035"/>
      <c r="DL2526" s="1035"/>
    </row>
    <row r="2527" spans="27:116">
      <c r="AA2527" s="1035"/>
      <c r="AB2527" s="1035"/>
      <c r="AC2527" s="1035"/>
      <c r="AD2527" s="1035"/>
      <c r="AE2527" s="1035"/>
      <c r="AF2527" s="1035"/>
      <c r="AG2527" s="1035"/>
      <c r="AH2527" s="1035"/>
      <c r="AN2527" s="1035"/>
      <c r="AV2527" s="1035"/>
      <c r="BD2527" s="1035"/>
      <c r="BS2527" s="1064"/>
      <c r="BT2527" s="1035"/>
      <c r="CG2527" s="612"/>
      <c r="CI2527" s="1035"/>
      <c r="DB2527" s="1035"/>
      <c r="DC2527" s="1035"/>
      <c r="DG2527" s="1035"/>
      <c r="DH2527" s="1035"/>
      <c r="DI2527" s="1035"/>
      <c r="DJ2527" s="1035"/>
      <c r="DK2527" s="1035"/>
      <c r="DL2527" s="1035"/>
    </row>
    <row r="2528" spans="27:116">
      <c r="AA2528" s="1035"/>
      <c r="AB2528" s="1035"/>
      <c r="AC2528" s="1035"/>
      <c r="AD2528" s="1035"/>
      <c r="AE2528" s="1035"/>
      <c r="AF2528" s="1035"/>
      <c r="AG2528" s="1035"/>
      <c r="AH2528" s="1035"/>
      <c r="AN2528" s="1035"/>
      <c r="AV2528" s="1035"/>
      <c r="BD2528" s="1035"/>
      <c r="BS2528" s="1064"/>
      <c r="BT2528" s="1035"/>
      <c r="CG2528" s="612"/>
      <c r="CI2528" s="1035"/>
      <c r="DB2528" s="1035"/>
      <c r="DC2528" s="1035"/>
      <c r="DG2528" s="1035"/>
      <c r="DH2528" s="1035"/>
      <c r="DI2528" s="1035"/>
      <c r="DJ2528" s="1035"/>
      <c r="DK2528" s="1035"/>
      <c r="DL2528" s="1035"/>
    </row>
    <row r="2529" spans="27:116">
      <c r="AA2529" s="1035"/>
      <c r="AB2529" s="1035"/>
      <c r="AC2529" s="1035"/>
      <c r="AD2529" s="1035"/>
      <c r="AE2529" s="1035"/>
      <c r="AF2529" s="1035"/>
      <c r="AG2529" s="1035"/>
      <c r="AH2529" s="1035"/>
      <c r="AN2529" s="1035"/>
      <c r="AV2529" s="1035"/>
      <c r="BD2529" s="1035"/>
      <c r="BS2529" s="1064"/>
      <c r="BT2529" s="1035"/>
      <c r="CG2529" s="612"/>
      <c r="CI2529" s="1035"/>
      <c r="DB2529" s="1035"/>
      <c r="DC2529" s="1035"/>
      <c r="DG2529" s="1035"/>
      <c r="DH2529" s="1035"/>
      <c r="DI2529" s="1035"/>
      <c r="DJ2529" s="1035"/>
      <c r="DK2529" s="1035"/>
      <c r="DL2529" s="1035"/>
    </row>
    <row r="2530" spans="27:116">
      <c r="AA2530" s="1035"/>
      <c r="AB2530" s="1035"/>
      <c r="AC2530" s="1035"/>
      <c r="AD2530" s="1035"/>
      <c r="AE2530" s="1035"/>
      <c r="AF2530" s="1035"/>
      <c r="AG2530" s="1035"/>
      <c r="AH2530" s="1035"/>
      <c r="AN2530" s="1035"/>
      <c r="AV2530" s="1035"/>
      <c r="BD2530" s="1035"/>
      <c r="BS2530" s="1064"/>
      <c r="BT2530" s="1035"/>
      <c r="CG2530" s="612"/>
      <c r="CI2530" s="1035"/>
      <c r="DB2530" s="1035"/>
      <c r="DC2530" s="1035"/>
      <c r="DG2530" s="1035"/>
      <c r="DH2530" s="1035"/>
      <c r="DI2530" s="1035"/>
      <c r="DJ2530" s="1035"/>
      <c r="DK2530" s="1035"/>
      <c r="DL2530" s="1035"/>
    </row>
    <row r="2531" spans="27:116">
      <c r="AA2531" s="1035"/>
      <c r="AB2531" s="1035"/>
      <c r="AC2531" s="1035"/>
      <c r="AD2531" s="1035"/>
      <c r="AE2531" s="1035"/>
      <c r="AF2531" s="1035"/>
      <c r="AG2531" s="1035"/>
      <c r="AH2531" s="1035"/>
      <c r="AN2531" s="1035"/>
      <c r="AV2531" s="1035"/>
      <c r="BD2531" s="1035"/>
      <c r="BS2531" s="1064"/>
      <c r="BT2531" s="1035"/>
      <c r="CG2531" s="612"/>
      <c r="CI2531" s="1035"/>
      <c r="DB2531" s="1035"/>
      <c r="DC2531" s="1035"/>
      <c r="DG2531" s="1035"/>
      <c r="DH2531" s="1035"/>
      <c r="DI2531" s="1035"/>
      <c r="DJ2531" s="1035"/>
      <c r="DK2531" s="1035"/>
      <c r="DL2531" s="1035"/>
    </row>
    <row r="2532" spans="27:116">
      <c r="AA2532" s="1035"/>
      <c r="AB2532" s="1035"/>
      <c r="AC2532" s="1035"/>
      <c r="AD2532" s="1035"/>
      <c r="AE2532" s="1035"/>
      <c r="AF2532" s="1035"/>
      <c r="AG2532" s="1035"/>
      <c r="AH2532" s="1035"/>
      <c r="AN2532" s="1035"/>
      <c r="AV2532" s="1035"/>
      <c r="BD2532" s="1035"/>
      <c r="BS2532" s="1064"/>
      <c r="BT2532" s="1035"/>
      <c r="CG2532" s="612"/>
      <c r="CI2532" s="1035"/>
      <c r="DB2532" s="1035"/>
      <c r="DC2532" s="1035"/>
      <c r="DG2532" s="1035"/>
      <c r="DH2532" s="1035"/>
      <c r="DI2532" s="1035"/>
      <c r="DJ2532" s="1035"/>
      <c r="DK2532" s="1035"/>
      <c r="DL2532" s="1035"/>
    </row>
    <row r="2533" spans="27:116">
      <c r="AA2533" s="1035"/>
      <c r="AB2533" s="1035"/>
      <c r="AC2533" s="1035"/>
      <c r="AD2533" s="1035"/>
      <c r="AE2533" s="1035"/>
      <c r="AF2533" s="1035"/>
      <c r="AG2533" s="1035"/>
      <c r="AH2533" s="1035"/>
      <c r="AN2533" s="1035"/>
      <c r="AV2533" s="1035"/>
      <c r="BD2533" s="1035"/>
      <c r="BS2533" s="1064"/>
      <c r="BT2533" s="1035"/>
      <c r="CG2533" s="612"/>
      <c r="CI2533" s="1035"/>
      <c r="DB2533" s="1035"/>
      <c r="DC2533" s="1035"/>
      <c r="DG2533" s="1035"/>
      <c r="DH2533" s="1035"/>
      <c r="DI2533" s="1035"/>
      <c r="DJ2533" s="1035"/>
      <c r="DK2533" s="1035"/>
      <c r="DL2533" s="1035"/>
    </row>
    <row r="2534" spans="27:116">
      <c r="AA2534" s="1035"/>
      <c r="AB2534" s="1035"/>
      <c r="AC2534" s="1035"/>
      <c r="AD2534" s="1035"/>
      <c r="AE2534" s="1035"/>
      <c r="AF2534" s="1035"/>
      <c r="AG2534" s="1035"/>
      <c r="AH2534" s="1035"/>
      <c r="AN2534" s="1035"/>
      <c r="AV2534" s="1035"/>
      <c r="BD2534" s="1035"/>
      <c r="BS2534" s="1064"/>
      <c r="BT2534" s="1035"/>
      <c r="CG2534" s="612"/>
      <c r="CI2534" s="1035"/>
      <c r="DB2534" s="1035"/>
      <c r="DC2534" s="1035"/>
      <c r="DG2534" s="1035"/>
      <c r="DH2534" s="1035"/>
      <c r="DI2534" s="1035"/>
      <c r="DJ2534" s="1035"/>
      <c r="DK2534" s="1035"/>
      <c r="DL2534" s="1035"/>
    </row>
    <row r="2535" spans="27:116">
      <c r="AA2535" s="1035"/>
      <c r="AB2535" s="1035"/>
      <c r="AC2535" s="1035"/>
      <c r="AD2535" s="1035"/>
      <c r="AE2535" s="1035"/>
      <c r="AF2535" s="1035"/>
      <c r="AG2535" s="1035"/>
      <c r="AH2535" s="1035"/>
      <c r="AN2535" s="1035"/>
      <c r="AV2535" s="1035"/>
      <c r="BD2535" s="1035"/>
      <c r="BS2535" s="1064"/>
      <c r="BT2535" s="1035"/>
      <c r="CG2535" s="612"/>
      <c r="CI2535" s="1035"/>
      <c r="DB2535" s="1035"/>
      <c r="DC2535" s="1035"/>
      <c r="DG2535" s="1035"/>
      <c r="DH2535" s="1035"/>
      <c r="DI2535" s="1035"/>
      <c r="DJ2535" s="1035"/>
      <c r="DK2535" s="1035"/>
      <c r="DL2535" s="1035"/>
    </row>
    <row r="2536" spans="27:116">
      <c r="AA2536" s="1035"/>
      <c r="AB2536" s="1035"/>
      <c r="AC2536" s="1035"/>
      <c r="AD2536" s="1035"/>
      <c r="AE2536" s="1035"/>
      <c r="AF2536" s="1035"/>
      <c r="AG2536" s="1035"/>
      <c r="AH2536" s="1035"/>
      <c r="AN2536" s="1035"/>
      <c r="AV2536" s="1035"/>
      <c r="BD2536" s="1035"/>
      <c r="BS2536" s="1064"/>
      <c r="BT2536" s="1035"/>
      <c r="CG2536" s="612"/>
      <c r="CI2536" s="1035"/>
      <c r="DB2536" s="1035"/>
      <c r="DC2536" s="1035"/>
      <c r="DG2536" s="1035"/>
      <c r="DH2536" s="1035"/>
      <c r="DI2536" s="1035"/>
      <c r="DJ2536" s="1035"/>
      <c r="DK2536" s="1035"/>
      <c r="DL2536" s="1035"/>
    </row>
    <row r="2537" spans="27:116">
      <c r="AA2537" s="1035"/>
      <c r="AB2537" s="1035"/>
      <c r="AC2537" s="1035"/>
      <c r="AD2537" s="1035"/>
      <c r="AE2537" s="1035"/>
      <c r="AF2537" s="1035"/>
      <c r="AG2537" s="1035"/>
      <c r="AH2537" s="1035"/>
      <c r="AN2537" s="1035"/>
      <c r="AV2537" s="1035"/>
      <c r="BD2537" s="1035"/>
      <c r="BS2537" s="1064"/>
      <c r="BT2537" s="1035"/>
      <c r="CG2537" s="612"/>
      <c r="CI2537" s="1035"/>
      <c r="DB2537" s="1035"/>
      <c r="DC2537" s="1035"/>
      <c r="DG2537" s="1035"/>
      <c r="DH2537" s="1035"/>
      <c r="DI2537" s="1035"/>
      <c r="DJ2537" s="1035"/>
      <c r="DK2537" s="1035"/>
      <c r="DL2537" s="1035"/>
    </row>
    <row r="2538" spans="27:116">
      <c r="AA2538" s="1035"/>
      <c r="AB2538" s="1035"/>
      <c r="AC2538" s="1035"/>
      <c r="AD2538" s="1035"/>
      <c r="AE2538" s="1035"/>
      <c r="AF2538" s="1035"/>
      <c r="AG2538" s="1035"/>
      <c r="AH2538" s="1035"/>
      <c r="AN2538" s="1035"/>
      <c r="AV2538" s="1035"/>
      <c r="BD2538" s="1035"/>
      <c r="BS2538" s="1064"/>
      <c r="BT2538" s="1035"/>
      <c r="CG2538" s="612"/>
      <c r="CI2538" s="1035"/>
      <c r="DB2538" s="1035"/>
      <c r="DC2538" s="1035"/>
      <c r="DG2538" s="1035"/>
      <c r="DH2538" s="1035"/>
      <c r="DI2538" s="1035"/>
      <c r="DJ2538" s="1035"/>
      <c r="DK2538" s="1035"/>
      <c r="DL2538" s="1035"/>
    </row>
    <row r="2539" spans="27:116">
      <c r="AA2539" s="1035"/>
      <c r="AB2539" s="1035"/>
      <c r="AC2539" s="1035"/>
      <c r="AD2539" s="1035"/>
      <c r="AE2539" s="1035"/>
      <c r="AF2539" s="1035"/>
      <c r="AG2539" s="1035"/>
      <c r="AH2539" s="1035"/>
      <c r="AN2539" s="1035"/>
      <c r="AV2539" s="1035"/>
      <c r="BD2539" s="1035"/>
      <c r="BS2539" s="1064"/>
      <c r="BT2539" s="1035"/>
      <c r="CG2539" s="612"/>
      <c r="CI2539" s="1035"/>
      <c r="DB2539" s="1035"/>
      <c r="DC2539" s="1035"/>
      <c r="DG2539" s="1035"/>
      <c r="DH2539" s="1035"/>
      <c r="DI2539" s="1035"/>
      <c r="DJ2539" s="1035"/>
      <c r="DK2539" s="1035"/>
      <c r="DL2539" s="1035"/>
    </row>
    <row r="2540" spans="27:116">
      <c r="AA2540" s="1035"/>
      <c r="AB2540" s="1035"/>
      <c r="AC2540" s="1035"/>
      <c r="AD2540" s="1035"/>
      <c r="AE2540" s="1035"/>
      <c r="AF2540" s="1035"/>
      <c r="AG2540" s="1035"/>
      <c r="AH2540" s="1035"/>
      <c r="AN2540" s="1035"/>
      <c r="AV2540" s="1035"/>
      <c r="BD2540" s="1035"/>
      <c r="BS2540" s="1064"/>
      <c r="BT2540" s="1035"/>
      <c r="CG2540" s="612"/>
      <c r="CI2540" s="1035"/>
      <c r="DB2540" s="1035"/>
      <c r="DC2540" s="1035"/>
      <c r="DG2540" s="1035"/>
      <c r="DH2540" s="1035"/>
      <c r="DI2540" s="1035"/>
      <c r="DJ2540" s="1035"/>
      <c r="DK2540" s="1035"/>
      <c r="DL2540" s="1035"/>
    </row>
    <row r="2541" spans="27:116">
      <c r="AA2541" s="1035"/>
      <c r="AB2541" s="1035"/>
      <c r="AC2541" s="1035"/>
      <c r="AD2541" s="1035"/>
      <c r="AE2541" s="1035"/>
      <c r="AF2541" s="1035"/>
      <c r="AG2541" s="1035"/>
      <c r="AH2541" s="1035"/>
      <c r="AN2541" s="1035"/>
      <c r="AV2541" s="1035"/>
      <c r="BD2541" s="1035"/>
      <c r="BS2541" s="1064"/>
      <c r="BT2541" s="1035"/>
      <c r="CG2541" s="612"/>
      <c r="CI2541" s="1035"/>
      <c r="DB2541" s="1035"/>
      <c r="DC2541" s="1035"/>
      <c r="DG2541" s="1035"/>
      <c r="DH2541" s="1035"/>
      <c r="DI2541" s="1035"/>
      <c r="DJ2541" s="1035"/>
      <c r="DK2541" s="1035"/>
      <c r="DL2541" s="1035"/>
    </row>
    <row r="2542" spans="27:116">
      <c r="AA2542" s="1035"/>
      <c r="AB2542" s="1035"/>
      <c r="AC2542" s="1035"/>
      <c r="AD2542" s="1035"/>
      <c r="AE2542" s="1035"/>
      <c r="AF2542" s="1035"/>
      <c r="AG2542" s="1035"/>
      <c r="AH2542" s="1035"/>
      <c r="AN2542" s="1035"/>
      <c r="AV2542" s="1035"/>
      <c r="BD2542" s="1035"/>
      <c r="BS2542" s="1064"/>
      <c r="BT2542" s="1035"/>
      <c r="CG2542" s="612"/>
      <c r="CI2542" s="1035"/>
      <c r="DB2542" s="1035"/>
      <c r="DC2542" s="1035"/>
      <c r="DG2542" s="1035"/>
      <c r="DH2542" s="1035"/>
      <c r="DI2542" s="1035"/>
      <c r="DJ2542" s="1035"/>
      <c r="DK2542" s="1035"/>
      <c r="DL2542" s="1035"/>
    </row>
    <row r="2543" spans="27:116">
      <c r="AA2543" s="1035"/>
      <c r="AB2543" s="1035"/>
      <c r="AC2543" s="1035"/>
      <c r="AD2543" s="1035"/>
      <c r="AE2543" s="1035"/>
      <c r="AF2543" s="1035"/>
      <c r="AG2543" s="1035"/>
      <c r="AH2543" s="1035"/>
      <c r="AN2543" s="1035"/>
      <c r="AV2543" s="1035"/>
      <c r="BD2543" s="1035"/>
      <c r="BS2543" s="1064"/>
      <c r="BT2543" s="1035"/>
      <c r="CG2543" s="612"/>
      <c r="CI2543" s="1035"/>
      <c r="DB2543" s="1035"/>
      <c r="DC2543" s="1035"/>
      <c r="DG2543" s="1035"/>
      <c r="DH2543" s="1035"/>
      <c r="DI2543" s="1035"/>
      <c r="DJ2543" s="1035"/>
      <c r="DK2543" s="1035"/>
      <c r="DL2543" s="1035"/>
    </row>
    <row r="2544" spans="27:116">
      <c r="AA2544" s="1035"/>
      <c r="AB2544" s="1035"/>
      <c r="AC2544" s="1035"/>
      <c r="AD2544" s="1035"/>
      <c r="AE2544" s="1035"/>
      <c r="AF2544" s="1035"/>
      <c r="AG2544" s="1035"/>
      <c r="AH2544" s="1035"/>
      <c r="AN2544" s="1035"/>
      <c r="AV2544" s="1035"/>
      <c r="BD2544" s="1035"/>
      <c r="BS2544" s="1064"/>
      <c r="BT2544" s="1035"/>
      <c r="CG2544" s="612"/>
      <c r="CI2544" s="1035"/>
      <c r="DB2544" s="1035"/>
      <c r="DC2544" s="1035"/>
      <c r="DG2544" s="1035"/>
      <c r="DH2544" s="1035"/>
      <c r="DI2544" s="1035"/>
      <c r="DJ2544" s="1035"/>
      <c r="DK2544" s="1035"/>
      <c r="DL2544" s="1035"/>
    </row>
    <row r="2545" spans="27:116">
      <c r="AA2545" s="1035"/>
      <c r="AB2545" s="1035"/>
      <c r="AC2545" s="1035"/>
      <c r="AD2545" s="1035"/>
      <c r="AE2545" s="1035"/>
      <c r="AF2545" s="1035"/>
      <c r="AG2545" s="1035"/>
      <c r="AH2545" s="1035"/>
      <c r="AN2545" s="1035"/>
      <c r="AV2545" s="1035"/>
      <c r="BD2545" s="1035"/>
      <c r="BS2545" s="1064"/>
      <c r="BT2545" s="1035"/>
      <c r="CG2545" s="612"/>
      <c r="CI2545" s="1035"/>
      <c r="DB2545" s="1035"/>
      <c r="DC2545" s="1035"/>
      <c r="DG2545" s="1035"/>
      <c r="DH2545" s="1035"/>
      <c r="DI2545" s="1035"/>
      <c r="DJ2545" s="1035"/>
      <c r="DK2545" s="1035"/>
      <c r="DL2545" s="1035"/>
    </row>
    <row r="2546" spans="27:116">
      <c r="AA2546" s="1035"/>
      <c r="AB2546" s="1035"/>
      <c r="AC2546" s="1035"/>
      <c r="AD2546" s="1035"/>
      <c r="AE2546" s="1035"/>
      <c r="AF2546" s="1035"/>
      <c r="AG2546" s="1035"/>
      <c r="AH2546" s="1035"/>
      <c r="AN2546" s="1035"/>
      <c r="AV2546" s="1035"/>
      <c r="BD2546" s="1035"/>
      <c r="BS2546" s="1064"/>
      <c r="BT2546" s="1035"/>
      <c r="CG2546" s="612"/>
      <c r="CI2546" s="1035"/>
      <c r="DB2546" s="1035"/>
      <c r="DC2546" s="1035"/>
      <c r="DG2546" s="1035"/>
      <c r="DH2546" s="1035"/>
      <c r="DI2546" s="1035"/>
      <c r="DJ2546" s="1035"/>
      <c r="DK2546" s="1035"/>
      <c r="DL2546" s="1035"/>
    </row>
    <row r="2547" spans="27:116">
      <c r="AA2547" s="1035"/>
      <c r="AB2547" s="1035"/>
      <c r="AC2547" s="1035"/>
      <c r="AD2547" s="1035"/>
      <c r="AE2547" s="1035"/>
      <c r="AF2547" s="1035"/>
      <c r="AG2547" s="1035"/>
      <c r="AH2547" s="1035"/>
      <c r="AN2547" s="1035"/>
      <c r="AV2547" s="1035"/>
      <c r="BD2547" s="1035"/>
      <c r="BS2547" s="1064"/>
      <c r="BT2547" s="1035"/>
      <c r="CG2547" s="612"/>
      <c r="CI2547" s="1035"/>
      <c r="DB2547" s="1035"/>
      <c r="DC2547" s="1035"/>
      <c r="DG2547" s="1035"/>
      <c r="DH2547" s="1035"/>
      <c r="DI2547" s="1035"/>
      <c r="DJ2547" s="1035"/>
      <c r="DK2547" s="1035"/>
      <c r="DL2547" s="1035"/>
    </row>
    <row r="2548" spans="27:116">
      <c r="AA2548" s="1035"/>
      <c r="AB2548" s="1035"/>
      <c r="AC2548" s="1035"/>
      <c r="AD2548" s="1035"/>
      <c r="AE2548" s="1035"/>
      <c r="AF2548" s="1035"/>
      <c r="AG2548" s="1035"/>
      <c r="AH2548" s="1035"/>
      <c r="AN2548" s="1035"/>
      <c r="AV2548" s="1035"/>
      <c r="BD2548" s="1035"/>
      <c r="BS2548" s="1064"/>
      <c r="BT2548" s="1035"/>
      <c r="CG2548" s="612"/>
      <c r="CI2548" s="1035"/>
      <c r="DB2548" s="1035"/>
      <c r="DC2548" s="1035"/>
      <c r="DG2548" s="1035"/>
      <c r="DH2548" s="1035"/>
      <c r="DI2548" s="1035"/>
      <c r="DJ2548" s="1035"/>
      <c r="DK2548" s="1035"/>
      <c r="DL2548" s="1035"/>
    </row>
    <row r="2549" spans="27:116">
      <c r="AA2549" s="1035"/>
      <c r="AB2549" s="1035"/>
      <c r="AC2549" s="1035"/>
      <c r="AD2549" s="1035"/>
      <c r="AE2549" s="1035"/>
      <c r="AF2549" s="1035"/>
      <c r="AG2549" s="1035"/>
      <c r="AH2549" s="1035"/>
      <c r="AN2549" s="1035"/>
      <c r="AV2549" s="1035"/>
      <c r="BD2549" s="1035"/>
      <c r="BS2549" s="1064"/>
      <c r="BT2549" s="1035"/>
      <c r="CG2549" s="612"/>
      <c r="CI2549" s="1035"/>
      <c r="DB2549" s="1035"/>
      <c r="DC2549" s="1035"/>
      <c r="DG2549" s="1035"/>
      <c r="DH2549" s="1035"/>
      <c r="DI2549" s="1035"/>
      <c r="DJ2549" s="1035"/>
      <c r="DK2549" s="1035"/>
      <c r="DL2549" s="1035"/>
    </row>
    <row r="2550" spans="27:116">
      <c r="AA2550" s="1035"/>
      <c r="AB2550" s="1035"/>
      <c r="AC2550" s="1035"/>
      <c r="AD2550" s="1035"/>
      <c r="AE2550" s="1035"/>
      <c r="AF2550" s="1035"/>
      <c r="AG2550" s="1035"/>
      <c r="AH2550" s="1035"/>
      <c r="AN2550" s="1035"/>
      <c r="AV2550" s="1035"/>
      <c r="BD2550" s="1035"/>
      <c r="BS2550" s="1064"/>
      <c r="BT2550" s="1035"/>
      <c r="CG2550" s="612"/>
      <c r="CI2550" s="1035"/>
      <c r="DB2550" s="1035"/>
      <c r="DC2550" s="1035"/>
      <c r="DG2550" s="1035"/>
      <c r="DH2550" s="1035"/>
      <c r="DI2550" s="1035"/>
      <c r="DJ2550" s="1035"/>
      <c r="DK2550" s="1035"/>
      <c r="DL2550" s="1035"/>
    </row>
    <row r="2551" spans="27:116">
      <c r="AA2551" s="1035"/>
      <c r="AB2551" s="1035"/>
      <c r="AC2551" s="1035"/>
      <c r="AD2551" s="1035"/>
      <c r="AE2551" s="1035"/>
      <c r="AF2551" s="1035"/>
      <c r="AG2551" s="1035"/>
      <c r="AH2551" s="1035"/>
      <c r="AN2551" s="1035"/>
      <c r="AV2551" s="1035"/>
      <c r="BD2551" s="1035"/>
      <c r="BS2551" s="1064"/>
      <c r="BT2551" s="1035"/>
      <c r="CG2551" s="612"/>
      <c r="CI2551" s="1035"/>
      <c r="DB2551" s="1035"/>
      <c r="DC2551" s="1035"/>
      <c r="DG2551" s="1035"/>
      <c r="DH2551" s="1035"/>
      <c r="DI2551" s="1035"/>
      <c r="DJ2551" s="1035"/>
      <c r="DK2551" s="1035"/>
      <c r="DL2551" s="1035"/>
    </row>
    <row r="2552" spans="27:116">
      <c r="AA2552" s="1035"/>
      <c r="AB2552" s="1035"/>
      <c r="AC2552" s="1035"/>
      <c r="AD2552" s="1035"/>
      <c r="AE2552" s="1035"/>
      <c r="AF2552" s="1035"/>
      <c r="AG2552" s="1035"/>
      <c r="AH2552" s="1035"/>
      <c r="AN2552" s="1035"/>
      <c r="AV2552" s="1035"/>
      <c r="BD2552" s="1035"/>
      <c r="BS2552" s="1064"/>
      <c r="BT2552" s="1035"/>
      <c r="CG2552" s="612"/>
      <c r="CI2552" s="1035"/>
      <c r="DB2552" s="1035"/>
      <c r="DC2552" s="1035"/>
      <c r="DG2552" s="1035"/>
      <c r="DH2552" s="1035"/>
      <c r="DI2552" s="1035"/>
      <c r="DJ2552" s="1035"/>
      <c r="DK2552" s="1035"/>
      <c r="DL2552" s="1035"/>
    </row>
    <row r="2553" spans="27:116">
      <c r="AA2553" s="1035"/>
      <c r="AB2553" s="1035"/>
      <c r="AC2553" s="1035"/>
      <c r="AD2553" s="1035"/>
      <c r="AE2553" s="1035"/>
      <c r="AF2553" s="1035"/>
      <c r="AG2553" s="1035"/>
      <c r="AH2553" s="1035"/>
      <c r="AN2553" s="1035"/>
      <c r="AV2553" s="1035"/>
      <c r="BD2553" s="1035"/>
      <c r="BS2553" s="1064"/>
      <c r="BT2553" s="1035"/>
      <c r="CG2553" s="612"/>
      <c r="CI2553" s="1035"/>
      <c r="DB2553" s="1035"/>
      <c r="DC2553" s="1035"/>
      <c r="DG2553" s="1035"/>
      <c r="DH2553" s="1035"/>
      <c r="DI2553" s="1035"/>
      <c r="DJ2553" s="1035"/>
      <c r="DK2553" s="1035"/>
      <c r="DL2553" s="1035"/>
    </row>
    <row r="2554" spans="27:116">
      <c r="AA2554" s="1035"/>
      <c r="AB2554" s="1035"/>
      <c r="AC2554" s="1035"/>
      <c r="AD2554" s="1035"/>
      <c r="AE2554" s="1035"/>
      <c r="AF2554" s="1035"/>
      <c r="AG2554" s="1035"/>
      <c r="AH2554" s="1035"/>
      <c r="AN2554" s="1035"/>
      <c r="AV2554" s="1035"/>
      <c r="BD2554" s="1035"/>
      <c r="BS2554" s="1064"/>
      <c r="BT2554" s="1035"/>
      <c r="CG2554" s="612"/>
      <c r="CI2554" s="1035"/>
      <c r="DB2554" s="1035"/>
      <c r="DC2554" s="1035"/>
      <c r="DG2554" s="1035"/>
      <c r="DH2554" s="1035"/>
      <c r="DI2554" s="1035"/>
      <c r="DJ2554" s="1035"/>
      <c r="DK2554" s="1035"/>
      <c r="DL2554" s="1035"/>
    </row>
    <row r="2555" spans="27:116">
      <c r="AA2555" s="1035"/>
      <c r="AB2555" s="1035"/>
      <c r="AC2555" s="1035"/>
      <c r="AD2555" s="1035"/>
      <c r="AE2555" s="1035"/>
      <c r="AF2555" s="1035"/>
      <c r="AG2555" s="1035"/>
      <c r="AH2555" s="1035"/>
      <c r="AN2555" s="1035"/>
      <c r="AV2555" s="1035"/>
      <c r="BD2555" s="1035"/>
      <c r="BS2555" s="1064"/>
      <c r="BT2555" s="1035"/>
      <c r="CG2555" s="612"/>
      <c r="CI2555" s="1035"/>
      <c r="DB2555" s="1035"/>
      <c r="DC2555" s="1035"/>
      <c r="DG2555" s="1035"/>
      <c r="DH2555" s="1035"/>
      <c r="DI2555" s="1035"/>
      <c r="DJ2555" s="1035"/>
      <c r="DK2555" s="1035"/>
      <c r="DL2555" s="1035"/>
    </row>
    <row r="2556" spans="27:116">
      <c r="AA2556" s="1035"/>
      <c r="AB2556" s="1035"/>
      <c r="AC2556" s="1035"/>
      <c r="AD2556" s="1035"/>
      <c r="AE2556" s="1035"/>
      <c r="AF2556" s="1035"/>
      <c r="AG2556" s="1035"/>
      <c r="AH2556" s="1035"/>
      <c r="AN2556" s="1035"/>
      <c r="AV2556" s="1035"/>
      <c r="BD2556" s="1035"/>
      <c r="BS2556" s="1064"/>
      <c r="BT2556" s="1035"/>
      <c r="CG2556" s="612"/>
      <c r="CI2556" s="1035"/>
      <c r="DB2556" s="1035"/>
      <c r="DC2556" s="1035"/>
      <c r="DG2556" s="1035"/>
      <c r="DH2556" s="1035"/>
      <c r="DI2556" s="1035"/>
      <c r="DJ2556" s="1035"/>
      <c r="DK2556" s="1035"/>
      <c r="DL2556" s="1035"/>
    </row>
    <row r="2557" spans="27:116">
      <c r="AA2557" s="1035"/>
      <c r="AB2557" s="1035"/>
      <c r="AC2557" s="1035"/>
      <c r="AD2557" s="1035"/>
      <c r="AE2557" s="1035"/>
      <c r="AF2557" s="1035"/>
      <c r="AG2557" s="1035"/>
      <c r="AH2557" s="1035"/>
      <c r="AN2557" s="1035"/>
      <c r="AV2557" s="1035"/>
      <c r="BD2557" s="1035"/>
      <c r="BS2557" s="1064"/>
      <c r="BT2557" s="1035"/>
      <c r="CG2557" s="612"/>
      <c r="CI2557" s="1035"/>
      <c r="DB2557" s="1035"/>
      <c r="DC2557" s="1035"/>
      <c r="DG2557" s="1035"/>
      <c r="DH2557" s="1035"/>
      <c r="DI2557" s="1035"/>
      <c r="DJ2557" s="1035"/>
      <c r="DK2557" s="1035"/>
      <c r="DL2557" s="1035"/>
    </row>
    <row r="2558" spans="27:116">
      <c r="AA2558" s="1035"/>
      <c r="AB2558" s="1035"/>
      <c r="AC2558" s="1035"/>
      <c r="AD2558" s="1035"/>
      <c r="AE2558" s="1035"/>
      <c r="AF2558" s="1035"/>
      <c r="AG2558" s="1035"/>
      <c r="AH2558" s="1035"/>
      <c r="AN2558" s="1035"/>
      <c r="AV2558" s="1035"/>
      <c r="BD2558" s="1035"/>
      <c r="BS2558" s="1064"/>
      <c r="BT2558" s="1035"/>
      <c r="CG2558" s="612"/>
      <c r="CI2558" s="1035"/>
      <c r="DB2558" s="1035"/>
      <c r="DC2558" s="1035"/>
      <c r="DG2558" s="1035"/>
      <c r="DH2558" s="1035"/>
      <c r="DI2558" s="1035"/>
      <c r="DJ2558" s="1035"/>
      <c r="DK2558" s="1035"/>
      <c r="DL2558" s="1035"/>
    </row>
    <row r="2559" spans="27:116">
      <c r="AA2559" s="1035"/>
      <c r="AB2559" s="1035"/>
      <c r="AC2559" s="1035"/>
      <c r="AD2559" s="1035"/>
      <c r="AE2559" s="1035"/>
      <c r="AF2559" s="1035"/>
      <c r="AG2559" s="1035"/>
      <c r="AH2559" s="1035"/>
      <c r="AN2559" s="1035"/>
      <c r="AV2559" s="1035"/>
      <c r="BD2559" s="1035"/>
      <c r="BS2559" s="1064"/>
      <c r="BT2559" s="1035"/>
      <c r="CG2559" s="612"/>
      <c r="CI2559" s="1035"/>
      <c r="DB2559" s="1035"/>
      <c r="DC2559" s="1035"/>
      <c r="DG2559" s="1035"/>
      <c r="DH2559" s="1035"/>
      <c r="DI2559" s="1035"/>
      <c r="DJ2559" s="1035"/>
      <c r="DK2559" s="1035"/>
      <c r="DL2559" s="1035"/>
    </row>
    <row r="2560" spans="27:116">
      <c r="AA2560" s="1035"/>
      <c r="AB2560" s="1035"/>
      <c r="AC2560" s="1035"/>
      <c r="AD2560" s="1035"/>
      <c r="AE2560" s="1035"/>
      <c r="AF2560" s="1035"/>
      <c r="AG2560" s="1035"/>
      <c r="AH2560" s="1035"/>
      <c r="AN2560" s="1035"/>
      <c r="AV2560" s="1035"/>
      <c r="BD2560" s="1035"/>
      <c r="BS2560" s="1064"/>
      <c r="BT2560" s="1035"/>
      <c r="CG2560" s="612"/>
      <c r="CI2560" s="1035"/>
      <c r="DB2560" s="1035"/>
      <c r="DC2560" s="1035"/>
      <c r="DG2560" s="1035"/>
      <c r="DH2560" s="1035"/>
      <c r="DI2560" s="1035"/>
      <c r="DJ2560" s="1035"/>
      <c r="DK2560" s="1035"/>
      <c r="DL2560" s="1035"/>
    </row>
    <row r="2561" spans="27:116">
      <c r="AA2561" s="1035"/>
      <c r="AB2561" s="1035"/>
      <c r="AC2561" s="1035"/>
      <c r="AD2561" s="1035"/>
      <c r="AE2561" s="1035"/>
      <c r="AF2561" s="1035"/>
      <c r="AG2561" s="1035"/>
      <c r="AH2561" s="1035"/>
      <c r="AN2561" s="1035"/>
      <c r="AV2561" s="1035"/>
      <c r="BD2561" s="1035"/>
      <c r="BS2561" s="1064"/>
      <c r="BT2561" s="1035"/>
      <c r="CG2561" s="612"/>
      <c r="CI2561" s="1035"/>
      <c r="DB2561" s="1035"/>
      <c r="DC2561" s="1035"/>
      <c r="DG2561" s="1035"/>
      <c r="DH2561" s="1035"/>
      <c r="DI2561" s="1035"/>
      <c r="DJ2561" s="1035"/>
      <c r="DK2561" s="1035"/>
      <c r="DL2561" s="1035"/>
    </row>
    <row r="2562" spans="27:116">
      <c r="AA2562" s="1035"/>
      <c r="AB2562" s="1035"/>
      <c r="AC2562" s="1035"/>
      <c r="AD2562" s="1035"/>
      <c r="AE2562" s="1035"/>
      <c r="AF2562" s="1035"/>
      <c r="AG2562" s="1035"/>
      <c r="AH2562" s="1035"/>
      <c r="AN2562" s="1035"/>
      <c r="AV2562" s="1035"/>
      <c r="BD2562" s="1035"/>
      <c r="BS2562" s="1064"/>
      <c r="BT2562" s="1035"/>
      <c r="CG2562" s="612"/>
      <c r="CI2562" s="1035"/>
      <c r="DB2562" s="1035"/>
      <c r="DC2562" s="1035"/>
      <c r="DG2562" s="1035"/>
      <c r="DH2562" s="1035"/>
      <c r="DI2562" s="1035"/>
      <c r="DJ2562" s="1035"/>
      <c r="DK2562" s="1035"/>
      <c r="DL2562" s="1035"/>
    </row>
    <row r="2563" spans="27:116">
      <c r="AA2563" s="1035"/>
      <c r="AB2563" s="1035"/>
      <c r="AC2563" s="1035"/>
      <c r="AD2563" s="1035"/>
      <c r="AE2563" s="1035"/>
      <c r="AF2563" s="1035"/>
      <c r="AG2563" s="1035"/>
      <c r="AH2563" s="1035"/>
      <c r="AN2563" s="1035"/>
      <c r="AV2563" s="1035"/>
      <c r="BD2563" s="1035"/>
      <c r="BS2563" s="1064"/>
      <c r="BT2563" s="1035"/>
      <c r="CG2563" s="612"/>
      <c r="CI2563" s="1035"/>
      <c r="DB2563" s="1035"/>
      <c r="DC2563" s="1035"/>
      <c r="DG2563" s="1035"/>
      <c r="DH2563" s="1035"/>
      <c r="DI2563" s="1035"/>
      <c r="DJ2563" s="1035"/>
      <c r="DK2563" s="1035"/>
      <c r="DL2563" s="1035"/>
    </row>
    <row r="2564" spans="27:116">
      <c r="AA2564" s="1035"/>
      <c r="AB2564" s="1035"/>
      <c r="AC2564" s="1035"/>
      <c r="AD2564" s="1035"/>
      <c r="AE2564" s="1035"/>
      <c r="AF2564" s="1035"/>
      <c r="AG2564" s="1035"/>
      <c r="AH2564" s="1035"/>
      <c r="AN2564" s="1035"/>
      <c r="AV2564" s="1035"/>
      <c r="BD2564" s="1035"/>
      <c r="BS2564" s="1064"/>
      <c r="BT2564" s="1035"/>
      <c r="CG2564" s="612"/>
      <c r="CI2564" s="1035"/>
      <c r="DB2564" s="1035"/>
      <c r="DC2564" s="1035"/>
      <c r="DG2564" s="1035"/>
      <c r="DH2564" s="1035"/>
      <c r="DI2564" s="1035"/>
      <c r="DJ2564" s="1035"/>
      <c r="DK2564" s="1035"/>
      <c r="DL2564" s="1035"/>
    </row>
    <row r="2565" spans="27:116">
      <c r="AA2565" s="1035"/>
      <c r="AB2565" s="1035"/>
      <c r="AC2565" s="1035"/>
      <c r="AD2565" s="1035"/>
      <c r="AE2565" s="1035"/>
      <c r="AF2565" s="1035"/>
      <c r="AG2565" s="1035"/>
      <c r="AH2565" s="1035"/>
      <c r="AN2565" s="1035"/>
      <c r="AV2565" s="1035"/>
      <c r="BD2565" s="1035"/>
      <c r="BS2565" s="1064"/>
      <c r="BT2565" s="1035"/>
      <c r="CG2565" s="612"/>
      <c r="CI2565" s="1035"/>
      <c r="DB2565" s="1035"/>
      <c r="DC2565" s="1035"/>
      <c r="DG2565" s="1035"/>
      <c r="DH2565" s="1035"/>
      <c r="DI2565" s="1035"/>
      <c r="DJ2565" s="1035"/>
      <c r="DK2565" s="1035"/>
      <c r="DL2565" s="1035"/>
    </row>
    <row r="2566" spans="27:116">
      <c r="AA2566" s="1035"/>
      <c r="AB2566" s="1035"/>
      <c r="AC2566" s="1035"/>
      <c r="AD2566" s="1035"/>
      <c r="AE2566" s="1035"/>
      <c r="AF2566" s="1035"/>
      <c r="AG2566" s="1035"/>
      <c r="AH2566" s="1035"/>
      <c r="AN2566" s="1035"/>
      <c r="AV2566" s="1035"/>
      <c r="BD2566" s="1035"/>
      <c r="BS2566" s="1064"/>
      <c r="BT2566" s="1035"/>
      <c r="CG2566" s="612"/>
      <c r="CI2566" s="1035"/>
      <c r="DB2566" s="1035"/>
      <c r="DC2566" s="1035"/>
      <c r="DG2566" s="1035"/>
      <c r="DH2566" s="1035"/>
      <c r="DI2566" s="1035"/>
      <c r="DJ2566" s="1035"/>
      <c r="DK2566" s="1035"/>
      <c r="DL2566" s="1035"/>
    </row>
    <row r="2567" spans="27:116">
      <c r="AA2567" s="1035"/>
      <c r="AB2567" s="1035"/>
      <c r="AC2567" s="1035"/>
      <c r="AD2567" s="1035"/>
      <c r="AE2567" s="1035"/>
      <c r="AF2567" s="1035"/>
      <c r="AG2567" s="1035"/>
      <c r="AH2567" s="1035"/>
      <c r="AN2567" s="1035"/>
      <c r="AV2567" s="1035"/>
      <c r="BD2567" s="1035"/>
      <c r="BS2567" s="1064"/>
      <c r="BT2567" s="1035"/>
      <c r="CG2567" s="612"/>
      <c r="CI2567" s="1035"/>
      <c r="DB2567" s="1035"/>
      <c r="DC2567" s="1035"/>
      <c r="DG2567" s="1035"/>
      <c r="DH2567" s="1035"/>
      <c r="DI2567" s="1035"/>
      <c r="DJ2567" s="1035"/>
      <c r="DK2567" s="1035"/>
      <c r="DL2567" s="1035"/>
    </row>
    <row r="2568" spans="27:116">
      <c r="AA2568" s="1035"/>
      <c r="AB2568" s="1035"/>
      <c r="AC2568" s="1035"/>
      <c r="AD2568" s="1035"/>
      <c r="AE2568" s="1035"/>
      <c r="AF2568" s="1035"/>
      <c r="AG2568" s="1035"/>
      <c r="AH2568" s="1035"/>
      <c r="AN2568" s="1035"/>
      <c r="AV2568" s="1035"/>
      <c r="BD2568" s="1035"/>
      <c r="BS2568" s="1064"/>
      <c r="BT2568" s="1035"/>
      <c r="CG2568" s="612"/>
      <c r="CI2568" s="1035"/>
      <c r="DB2568" s="1035"/>
      <c r="DC2568" s="1035"/>
      <c r="DG2568" s="1035"/>
      <c r="DH2568" s="1035"/>
      <c r="DI2568" s="1035"/>
      <c r="DJ2568" s="1035"/>
      <c r="DK2568" s="1035"/>
      <c r="DL2568" s="1035"/>
    </row>
    <row r="2569" spans="27:116">
      <c r="AA2569" s="1035"/>
      <c r="AB2569" s="1035"/>
      <c r="AC2569" s="1035"/>
      <c r="AD2569" s="1035"/>
      <c r="AE2569" s="1035"/>
      <c r="AF2569" s="1035"/>
      <c r="AG2569" s="1035"/>
      <c r="AH2569" s="1035"/>
      <c r="AN2569" s="1035"/>
      <c r="AV2569" s="1035"/>
      <c r="BD2569" s="1035"/>
      <c r="BS2569" s="1064"/>
      <c r="BT2569" s="1035"/>
      <c r="CG2569" s="612"/>
      <c r="CI2569" s="1035"/>
      <c r="DB2569" s="1035"/>
      <c r="DC2569" s="1035"/>
      <c r="DG2569" s="1035"/>
      <c r="DH2569" s="1035"/>
      <c r="DI2569" s="1035"/>
      <c r="DJ2569" s="1035"/>
      <c r="DK2569" s="1035"/>
      <c r="DL2569" s="1035"/>
    </row>
    <row r="2570" spans="27:116">
      <c r="AA2570" s="1035"/>
      <c r="AB2570" s="1035"/>
      <c r="AC2570" s="1035"/>
      <c r="AD2570" s="1035"/>
      <c r="AE2570" s="1035"/>
      <c r="AF2570" s="1035"/>
      <c r="AG2570" s="1035"/>
      <c r="AH2570" s="1035"/>
      <c r="AN2570" s="1035"/>
      <c r="AV2570" s="1035"/>
      <c r="BD2570" s="1035"/>
      <c r="BS2570" s="1064"/>
      <c r="BT2570" s="1035"/>
      <c r="CG2570" s="612"/>
      <c r="CI2570" s="1035"/>
      <c r="DB2570" s="1035"/>
      <c r="DC2570" s="1035"/>
      <c r="DG2570" s="1035"/>
      <c r="DH2570" s="1035"/>
      <c r="DI2570" s="1035"/>
      <c r="DJ2570" s="1035"/>
      <c r="DK2570" s="1035"/>
      <c r="DL2570" s="1035"/>
    </row>
    <row r="2571" spans="27:116">
      <c r="AA2571" s="1035"/>
      <c r="AB2571" s="1035"/>
      <c r="AC2571" s="1035"/>
      <c r="AD2571" s="1035"/>
      <c r="AE2571" s="1035"/>
      <c r="AF2571" s="1035"/>
      <c r="AG2571" s="1035"/>
      <c r="AH2571" s="1035"/>
      <c r="AN2571" s="1035"/>
      <c r="AV2571" s="1035"/>
      <c r="BD2571" s="1035"/>
      <c r="BS2571" s="1064"/>
      <c r="BT2571" s="1035"/>
      <c r="CG2571" s="612"/>
      <c r="CI2571" s="1035"/>
      <c r="DB2571" s="1035"/>
      <c r="DC2571" s="1035"/>
      <c r="DG2571" s="1035"/>
      <c r="DH2571" s="1035"/>
      <c r="DI2571" s="1035"/>
      <c r="DJ2571" s="1035"/>
      <c r="DK2571" s="1035"/>
      <c r="DL2571" s="1035"/>
    </row>
    <row r="2572" spans="27:116">
      <c r="AA2572" s="1035"/>
      <c r="AB2572" s="1035"/>
      <c r="AC2572" s="1035"/>
      <c r="AD2572" s="1035"/>
      <c r="AE2572" s="1035"/>
      <c r="AF2572" s="1035"/>
      <c r="AG2572" s="1035"/>
      <c r="AH2572" s="1035"/>
      <c r="AN2572" s="1035"/>
      <c r="AV2572" s="1035"/>
      <c r="BD2572" s="1035"/>
      <c r="BS2572" s="1064"/>
      <c r="BT2572" s="1035"/>
      <c r="CG2572" s="612"/>
      <c r="CI2572" s="1035"/>
      <c r="DB2572" s="1035"/>
      <c r="DC2572" s="1035"/>
      <c r="DG2572" s="1035"/>
      <c r="DH2572" s="1035"/>
      <c r="DI2572" s="1035"/>
      <c r="DJ2572" s="1035"/>
      <c r="DK2572" s="1035"/>
      <c r="DL2572" s="1035"/>
    </row>
    <row r="2573" spans="27:116">
      <c r="AA2573" s="1035"/>
      <c r="AB2573" s="1035"/>
      <c r="AC2573" s="1035"/>
      <c r="AD2573" s="1035"/>
      <c r="AE2573" s="1035"/>
      <c r="AF2573" s="1035"/>
      <c r="AG2573" s="1035"/>
      <c r="AH2573" s="1035"/>
      <c r="AN2573" s="1035"/>
      <c r="AV2573" s="1035"/>
      <c r="BD2573" s="1035"/>
      <c r="BS2573" s="1064"/>
      <c r="BT2573" s="1035"/>
      <c r="CG2573" s="612"/>
      <c r="CI2573" s="1035"/>
      <c r="DB2573" s="1035"/>
      <c r="DC2573" s="1035"/>
      <c r="DG2573" s="1035"/>
      <c r="DH2573" s="1035"/>
      <c r="DI2573" s="1035"/>
      <c r="DJ2573" s="1035"/>
      <c r="DK2573" s="1035"/>
      <c r="DL2573" s="1035"/>
    </row>
    <row r="2574" spans="27:116">
      <c r="AA2574" s="1035"/>
      <c r="AB2574" s="1035"/>
      <c r="AC2574" s="1035"/>
      <c r="AD2574" s="1035"/>
      <c r="AE2574" s="1035"/>
      <c r="AF2574" s="1035"/>
      <c r="AG2574" s="1035"/>
      <c r="AH2574" s="1035"/>
      <c r="AN2574" s="1035"/>
      <c r="AV2574" s="1035"/>
      <c r="BD2574" s="1035"/>
      <c r="BS2574" s="1064"/>
      <c r="BT2574" s="1035"/>
      <c r="CG2574" s="612"/>
      <c r="CI2574" s="1035"/>
      <c r="DB2574" s="1035"/>
      <c r="DC2574" s="1035"/>
      <c r="DG2574" s="1035"/>
      <c r="DH2574" s="1035"/>
      <c r="DI2574" s="1035"/>
      <c r="DJ2574" s="1035"/>
      <c r="DK2574" s="1035"/>
      <c r="DL2574" s="1035"/>
    </row>
    <row r="2575" spans="27:116">
      <c r="AA2575" s="1035"/>
      <c r="AB2575" s="1035"/>
      <c r="AC2575" s="1035"/>
      <c r="AD2575" s="1035"/>
      <c r="AE2575" s="1035"/>
      <c r="AF2575" s="1035"/>
      <c r="AG2575" s="1035"/>
      <c r="AH2575" s="1035"/>
      <c r="AN2575" s="1035"/>
      <c r="AV2575" s="1035"/>
      <c r="BD2575" s="1035"/>
      <c r="BS2575" s="1064"/>
      <c r="BT2575" s="1035"/>
      <c r="CG2575" s="612"/>
      <c r="CI2575" s="1035"/>
      <c r="DB2575" s="1035"/>
      <c r="DC2575" s="1035"/>
      <c r="DG2575" s="1035"/>
      <c r="DH2575" s="1035"/>
      <c r="DI2575" s="1035"/>
      <c r="DJ2575" s="1035"/>
      <c r="DK2575" s="1035"/>
      <c r="DL2575" s="1035"/>
    </row>
    <row r="2576" spans="27:116">
      <c r="AA2576" s="1035"/>
      <c r="AB2576" s="1035"/>
      <c r="AC2576" s="1035"/>
      <c r="AD2576" s="1035"/>
      <c r="AE2576" s="1035"/>
      <c r="AF2576" s="1035"/>
      <c r="AG2576" s="1035"/>
      <c r="AH2576" s="1035"/>
      <c r="AN2576" s="1035"/>
      <c r="AV2576" s="1035"/>
      <c r="BD2576" s="1035"/>
      <c r="BS2576" s="1064"/>
      <c r="BT2576" s="1035"/>
      <c r="CG2576" s="612"/>
      <c r="CI2576" s="1035"/>
      <c r="DB2576" s="1035"/>
      <c r="DC2576" s="1035"/>
      <c r="DG2576" s="1035"/>
      <c r="DH2576" s="1035"/>
      <c r="DI2576" s="1035"/>
      <c r="DJ2576" s="1035"/>
      <c r="DK2576" s="1035"/>
      <c r="DL2576" s="1035"/>
    </row>
    <row r="2577" spans="27:116">
      <c r="AA2577" s="1035"/>
      <c r="AB2577" s="1035"/>
      <c r="AC2577" s="1035"/>
      <c r="AD2577" s="1035"/>
      <c r="AE2577" s="1035"/>
      <c r="AF2577" s="1035"/>
      <c r="AG2577" s="1035"/>
      <c r="AH2577" s="1035"/>
      <c r="AN2577" s="1035"/>
      <c r="AV2577" s="1035"/>
      <c r="BD2577" s="1035"/>
      <c r="BS2577" s="1064"/>
      <c r="BT2577" s="1035"/>
      <c r="CG2577" s="612"/>
      <c r="CI2577" s="1035"/>
      <c r="DB2577" s="1035"/>
      <c r="DC2577" s="1035"/>
      <c r="DG2577" s="1035"/>
      <c r="DH2577" s="1035"/>
      <c r="DI2577" s="1035"/>
      <c r="DJ2577" s="1035"/>
      <c r="DK2577" s="1035"/>
      <c r="DL2577" s="1035"/>
    </row>
    <row r="2578" spans="27:116">
      <c r="AA2578" s="1035"/>
      <c r="AB2578" s="1035"/>
      <c r="AC2578" s="1035"/>
      <c r="AD2578" s="1035"/>
      <c r="AE2578" s="1035"/>
      <c r="AF2578" s="1035"/>
      <c r="AG2578" s="1035"/>
      <c r="AH2578" s="1035"/>
      <c r="AN2578" s="1035"/>
      <c r="AV2578" s="1035"/>
      <c r="BD2578" s="1035"/>
      <c r="BS2578" s="1064"/>
      <c r="BT2578" s="1035"/>
      <c r="CG2578" s="612"/>
      <c r="CI2578" s="1035"/>
      <c r="DB2578" s="1035"/>
      <c r="DC2578" s="1035"/>
      <c r="DG2578" s="1035"/>
      <c r="DH2578" s="1035"/>
      <c r="DI2578" s="1035"/>
      <c r="DJ2578" s="1035"/>
      <c r="DK2578" s="1035"/>
      <c r="DL2578" s="1035"/>
    </row>
    <row r="2579" spans="27:116">
      <c r="AA2579" s="1035"/>
      <c r="AB2579" s="1035"/>
      <c r="AC2579" s="1035"/>
      <c r="AD2579" s="1035"/>
      <c r="AE2579" s="1035"/>
      <c r="AF2579" s="1035"/>
      <c r="AG2579" s="1035"/>
      <c r="AH2579" s="1035"/>
      <c r="AN2579" s="1035"/>
      <c r="AV2579" s="1035"/>
      <c r="BD2579" s="1035"/>
      <c r="BS2579" s="1064"/>
      <c r="BT2579" s="1035"/>
      <c r="CG2579" s="612"/>
      <c r="CI2579" s="1035"/>
      <c r="DB2579" s="1035"/>
      <c r="DC2579" s="1035"/>
      <c r="DG2579" s="1035"/>
      <c r="DH2579" s="1035"/>
      <c r="DI2579" s="1035"/>
      <c r="DJ2579" s="1035"/>
      <c r="DK2579" s="1035"/>
      <c r="DL2579" s="1035"/>
    </row>
    <row r="2580" spans="27:116">
      <c r="AA2580" s="1035"/>
      <c r="AB2580" s="1035"/>
      <c r="AC2580" s="1035"/>
      <c r="AD2580" s="1035"/>
      <c r="AE2580" s="1035"/>
      <c r="AF2580" s="1035"/>
      <c r="AG2580" s="1035"/>
      <c r="AH2580" s="1035"/>
      <c r="AN2580" s="1035"/>
      <c r="AV2580" s="1035"/>
      <c r="BD2580" s="1035"/>
      <c r="BS2580" s="1064"/>
      <c r="BT2580" s="1035"/>
      <c r="CG2580" s="612"/>
      <c r="CI2580" s="1035"/>
      <c r="DB2580" s="1035"/>
      <c r="DC2580" s="1035"/>
      <c r="DG2580" s="1035"/>
      <c r="DH2580" s="1035"/>
      <c r="DI2580" s="1035"/>
      <c r="DJ2580" s="1035"/>
      <c r="DK2580" s="1035"/>
      <c r="DL2580" s="1035"/>
    </row>
    <row r="2581" spans="27:116">
      <c r="AA2581" s="1035"/>
      <c r="AB2581" s="1035"/>
      <c r="AC2581" s="1035"/>
      <c r="AD2581" s="1035"/>
      <c r="AE2581" s="1035"/>
      <c r="AF2581" s="1035"/>
      <c r="AG2581" s="1035"/>
      <c r="AH2581" s="1035"/>
      <c r="AN2581" s="1035"/>
      <c r="AV2581" s="1035"/>
      <c r="BD2581" s="1035"/>
      <c r="BS2581" s="1064"/>
      <c r="BT2581" s="1035"/>
      <c r="CG2581" s="612"/>
      <c r="CI2581" s="1035"/>
      <c r="DB2581" s="1035"/>
      <c r="DC2581" s="1035"/>
      <c r="DG2581" s="1035"/>
      <c r="DH2581" s="1035"/>
      <c r="DI2581" s="1035"/>
      <c r="DJ2581" s="1035"/>
      <c r="DK2581" s="1035"/>
      <c r="DL2581" s="1035"/>
    </row>
    <row r="2582" spans="27:116">
      <c r="AA2582" s="1035"/>
      <c r="AB2582" s="1035"/>
      <c r="AC2582" s="1035"/>
      <c r="AD2582" s="1035"/>
      <c r="AE2582" s="1035"/>
      <c r="AF2582" s="1035"/>
      <c r="AG2582" s="1035"/>
      <c r="AH2582" s="1035"/>
      <c r="AN2582" s="1035"/>
      <c r="AV2582" s="1035"/>
      <c r="BD2582" s="1035"/>
      <c r="BS2582" s="1064"/>
      <c r="BT2582" s="1035"/>
      <c r="CG2582" s="612"/>
      <c r="CI2582" s="1035"/>
      <c r="DB2582" s="1035"/>
      <c r="DC2582" s="1035"/>
      <c r="DG2582" s="1035"/>
      <c r="DH2582" s="1035"/>
      <c r="DI2582" s="1035"/>
      <c r="DJ2582" s="1035"/>
      <c r="DK2582" s="1035"/>
      <c r="DL2582" s="1035"/>
    </row>
    <row r="2583" spans="27:116">
      <c r="AA2583" s="1035"/>
      <c r="AB2583" s="1035"/>
      <c r="AC2583" s="1035"/>
      <c r="AD2583" s="1035"/>
      <c r="AE2583" s="1035"/>
      <c r="AF2583" s="1035"/>
      <c r="AG2583" s="1035"/>
      <c r="AH2583" s="1035"/>
      <c r="AN2583" s="1035"/>
      <c r="AV2583" s="1035"/>
      <c r="BD2583" s="1035"/>
      <c r="BS2583" s="1064"/>
      <c r="BT2583" s="1035"/>
      <c r="CG2583" s="612"/>
      <c r="CI2583" s="1035"/>
      <c r="DB2583" s="1035"/>
      <c r="DC2583" s="1035"/>
      <c r="DG2583" s="1035"/>
      <c r="DH2583" s="1035"/>
      <c r="DI2583" s="1035"/>
      <c r="DJ2583" s="1035"/>
      <c r="DK2583" s="1035"/>
      <c r="DL2583" s="1035"/>
    </row>
    <row r="2584" spans="27:116">
      <c r="AA2584" s="1035"/>
      <c r="AB2584" s="1035"/>
      <c r="AC2584" s="1035"/>
      <c r="AD2584" s="1035"/>
      <c r="AE2584" s="1035"/>
      <c r="AF2584" s="1035"/>
      <c r="AG2584" s="1035"/>
      <c r="AH2584" s="1035"/>
      <c r="AN2584" s="1035"/>
      <c r="AV2584" s="1035"/>
      <c r="BD2584" s="1035"/>
      <c r="BS2584" s="1064"/>
      <c r="BT2584" s="1035"/>
      <c r="CG2584" s="612"/>
      <c r="CI2584" s="1035"/>
      <c r="DB2584" s="1035"/>
      <c r="DC2584" s="1035"/>
      <c r="DG2584" s="1035"/>
      <c r="DH2584" s="1035"/>
      <c r="DI2584" s="1035"/>
      <c r="DJ2584" s="1035"/>
      <c r="DK2584" s="1035"/>
      <c r="DL2584" s="1035"/>
    </row>
    <row r="2585" spans="27:116">
      <c r="AA2585" s="1035"/>
      <c r="AB2585" s="1035"/>
      <c r="AC2585" s="1035"/>
      <c r="AD2585" s="1035"/>
      <c r="AE2585" s="1035"/>
      <c r="AF2585" s="1035"/>
      <c r="AG2585" s="1035"/>
      <c r="AH2585" s="1035"/>
      <c r="AN2585" s="1035"/>
      <c r="AV2585" s="1035"/>
      <c r="BD2585" s="1035"/>
      <c r="BS2585" s="1064"/>
      <c r="BT2585" s="1035"/>
      <c r="CG2585" s="612"/>
      <c r="CI2585" s="1035"/>
      <c r="DB2585" s="1035"/>
      <c r="DC2585" s="1035"/>
      <c r="DG2585" s="1035"/>
      <c r="DH2585" s="1035"/>
      <c r="DI2585" s="1035"/>
      <c r="DJ2585" s="1035"/>
      <c r="DK2585" s="1035"/>
      <c r="DL2585" s="1035"/>
    </row>
    <row r="2586" spans="27:116">
      <c r="AA2586" s="1035"/>
      <c r="AB2586" s="1035"/>
      <c r="AC2586" s="1035"/>
      <c r="AD2586" s="1035"/>
      <c r="AE2586" s="1035"/>
      <c r="AF2586" s="1035"/>
      <c r="AG2586" s="1035"/>
      <c r="AH2586" s="1035"/>
      <c r="AN2586" s="1035"/>
      <c r="AV2586" s="1035"/>
      <c r="BD2586" s="1035"/>
      <c r="BS2586" s="1064"/>
      <c r="BT2586" s="1035"/>
      <c r="CG2586" s="612"/>
      <c r="CI2586" s="1035"/>
      <c r="DB2586" s="1035"/>
      <c r="DC2586" s="1035"/>
      <c r="DG2586" s="1035"/>
      <c r="DH2586" s="1035"/>
      <c r="DI2586" s="1035"/>
      <c r="DJ2586" s="1035"/>
      <c r="DK2586" s="1035"/>
      <c r="DL2586" s="1035"/>
    </row>
    <row r="2587" spans="27:116">
      <c r="AA2587" s="1035"/>
      <c r="AB2587" s="1035"/>
      <c r="AC2587" s="1035"/>
      <c r="AD2587" s="1035"/>
      <c r="AE2587" s="1035"/>
      <c r="AF2587" s="1035"/>
      <c r="AG2587" s="1035"/>
      <c r="AH2587" s="1035"/>
      <c r="AN2587" s="1035"/>
      <c r="AV2587" s="1035"/>
      <c r="BD2587" s="1035"/>
      <c r="BS2587" s="1064"/>
      <c r="BT2587" s="1035"/>
      <c r="CG2587" s="612"/>
      <c r="CI2587" s="1035"/>
      <c r="DB2587" s="1035"/>
      <c r="DC2587" s="1035"/>
      <c r="DG2587" s="1035"/>
      <c r="DH2587" s="1035"/>
      <c r="DI2587" s="1035"/>
      <c r="DJ2587" s="1035"/>
      <c r="DK2587" s="1035"/>
      <c r="DL2587" s="1035"/>
    </row>
    <row r="2588" spans="27:116">
      <c r="AA2588" s="1035"/>
      <c r="AB2588" s="1035"/>
      <c r="AC2588" s="1035"/>
      <c r="AD2588" s="1035"/>
      <c r="AE2588" s="1035"/>
      <c r="AF2588" s="1035"/>
      <c r="AG2588" s="1035"/>
      <c r="AH2588" s="1035"/>
      <c r="AN2588" s="1035"/>
      <c r="AV2588" s="1035"/>
      <c r="BD2588" s="1035"/>
      <c r="BS2588" s="1064"/>
      <c r="BT2588" s="1035"/>
      <c r="CG2588" s="612"/>
      <c r="CI2588" s="1035"/>
      <c r="DB2588" s="1035"/>
      <c r="DC2588" s="1035"/>
      <c r="DG2588" s="1035"/>
      <c r="DH2588" s="1035"/>
      <c r="DI2588" s="1035"/>
      <c r="DJ2588" s="1035"/>
      <c r="DK2588" s="1035"/>
      <c r="DL2588" s="1035"/>
    </row>
    <row r="2589" spans="27:116">
      <c r="AA2589" s="1035"/>
      <c r="AB2589" s="1035"/>
      <c r="AC2589" s="1035"/>
      <c r="AD2589" s="1035"/>
      <c r="AE2589" s="1035"/>
      <c r="AF2589" s="1035"/>
      <c r="AG2589" s="1035"/>
      <c r="AH2589" s="1035"/>
      <c r="AN2589" s="1035"/>
      <c r="AV2589" s="1035"/>
      <c r="BD2589" s="1035"/>
      <c r="BS2589" s="1064"/>
      <c r="BT2589" s="1035"/>
      <c r="CG2589" s="612"/>
      <c r="CI2589" s="1035"/>
      <c r="DB2589" s="1035"/>
      <c r="DC2589" s="1035"/>
      <c r="DG2589" s="1035"/>
      <c r="DH2589" s="1035"/>
      <c r="DI2589" s="1035"/>
      <c r="DJ2589" s="1035"/>
      <c r="DK2589" s="1035"/>
      <c r="DL2589" s="1035"/>
    </row>
    <row r="2590" spans="27:116">
      <c r="AA2590" s="1035"/>
      <c r="AB2590" s="1035"/>
      <c r="AC2590" s="1035"/>
      <c r="AD2590" s="1035"/>
      <c r="AE2590" s="1035"/>
      <c r="AF2590" s="1035"/>
      <c r="AG2590" s="1035"/>
      <c r="AH2590" s="1035"/>
      <c r="AN2590" s="1035"/>
      <c r="AV2590" s="1035"/>
      <c r="BD2590" s="1035"/>
      <c r="BS2590" s="1064"/>
      <c r="BT2590" s="1035"/>
      <c r="CG2590" s="612"/>
      <c r="CI2590" s="1035"/>
      <c r="DB2590" s="1035"/>
      <c r="DC2590" s="1035"/>
      <c r="DG2590" s="1035"/>
      <c r="DH2590" s="1035"/>
      <c r="DI2590" s="1035"/>
      <c r="DJ2590" s="1035"/>
      <c r="DK2590" s="1035"/>
      <c r="DL2590" s="1035"/>
    </row>
    <row r="2591" spans="27:116">
      <c r="AA2591" s="1035"/>
      <c r="AB2591" s="1035"/>
      <c r="AC2591" s="1035"/>
      <c r="AD2591" s="1035"/>
      <c r="AE2591" s="1035"/>
      <c r="AF2591" s="1035"/>
      <c r="AG2591" s="1035"/>
      <c r="AH2591" s="1035"/>
      <c r="AN2591" s="1035"/>
      <c r="AV2591" s="1035"/>
      <c r="BD2591" s="1035"/>
      <c r="BS2591" s="1064"/>
      <c r="BT2591" s="1035"/>
      <c r="CG2591" s="612"/>
      <c r="CI2591" s="1035"/>
      <c r="DB2591" s="1035"/>
      <c r="DC2591" s="1035"/>
      <c r="DG2591" s="1035"/>
      <c r="DH2591" s="1035"/>
      <c r="DI2591" s="1035"/>
      <c r="DJ2591" s="1035"/>
      <c r="DK2591" s="1035"/>
      <c r="DL2591" s="1035"/>
    </row>
    <row r="2592" spans="27:116">
      <c r="AA2592" s="1035"/>
      <c r="AB2592" s="1035"/>
      <c r="AC2592" s="1035"/>
      <c r="AD2592" s="1035"/>
      <c r="AE2592" s="1035"/>
      <c r="AF2592" s="1035"/>
      <c r="AG2592" s="1035"/>
      <c r="AH2592" s="1035"/>
      <c r="AN2592" s="1035"/>
      <c r="AV2592" s="1035"/>
      <c r="BD2592" s="1035"/>
      <c r="BS2592" s="1064"/>
      <c r="BT2592" s="1035"/>
      <c r="CG2592" s="612"/>
      <c r="CI2592" s="1035"/>
      <c r="DB2592" s="1035"/>
      <c r="DC2592" s="1035"/>
      <c r="DG2592" s="1035"/>
      <c r="DH2592" s="1035"/>
      <c r="DI2592" s="1035"/>
      <c r="DJ2592" s="1035"/>
      <c r="DK2592" s="1035"/>
      <c r="DL2592" s="1035"/>
    </row>
    <row r="2593" spans="27:116">
      <c r="AA2593" s="1035"/>
      <c r="AB2593" s="1035"/>
      <c r="AC2593" s="1035"/>
      <c r="AD2593" s="1035"/>
      <c r="AE2593" s="1035"/>
      <c r="AF2593" s="1035"/>
      <c r="AG2593" s="1035"/>
      <c r="AH2593" s="1035"/>
      <c r="AN2593" s="1035"/>
      <c r="AV2593" s="1035"/>
      <c r="BD2593" s="1035"/>
      <c r="BS2593" s="1064"/>
      <c r="BT2593" s="1035"/>
      <c r="CG2593" s="612"/>
      <c r="CI2593" s="1035"/>
      <c r="DB2593" s="1035"/>
      <c r="DC2593" s="1035"/>
      <c r="DG2593" s="1035"/>
      <c r="DH2593" s="1035"/>
      <c r="DI2593" s="1035"/>
      <c r="DJ2593" s="1035"/>
      <c r="DK2593" s="1035"/>
      <c r="DL2593" s="1035"/>
    </row>
    <row r="2594" spans="27:116">
      <c r="AA2594" s="1035"/>
      <c r="AB2594" s="1035"/>
      <c r="AC2594" s="1035"/>
      <c r="AD2594" s="1035"/>
      <c r="AE2594" s="1035"/>
      <c r="AF2594" s="1035"/>
      <c r="AG2594" s="1035"/>
      <c r="AH2594" s="1035"/>
      <c r="AN2594" s="1035"/>
      <c r="AV2594" s="1035"/>
      <c r="BD2594" s="1035"/>
      <c r="BS2594" s="1064"/>
      <c r="BT2594" s="1035"/>
      <c r="CG2594" s="612"/>
      <c r="CI2594" s="1035"/>
      <c r="DB2594" s="1035"/>
      <c r="DC2594" s="1035"/>
      <c r="DG2594" s="1035"/>
      <c r="DH2594" s="1035"/>
      <c r="DI2594" s="1035"/>
      <c r="DJ2594" s="1035"/>
      <c r="DK2594" s="1035"/>
      <c r="DL2594" s="1035"/>
    </row>
    <row r="2595" spans="27:116">
      <c r="AA2595" s="1035"/>
      <c r="AB2595" s="1035"/>
      <c r="AC2595" s="1035"/>
      <c r="AD2595" s="1035"/>
      <c r="AE2595" s="1035"/>
      <c r="AF2595" s="1035"/>
      <c r="AG2595" s="1035"/>
      <c r="AH2595" s="1035"/>
      <c r="AN2595" s="1035"/>
      <c r="AV2595" s="1035"/>
      <c r="BD2595" s="1035"/>
      <c r="BS2595" s="1064"/>
      <c r="BT2595" s="1035"/>
      <c r="CG2595" s="612"/>
      <c r="CI2595" s="1035"/>
      <c r="DB2595" s="1035"/>
      <c r="DC2595" s="1035"/>
      <c r="DG2595" s="1035"/>
      <c r="DH2595" s="1035"/>
      <c r="DI2595" s="1035"/>
      <c r="DJ2595" s="1035"/>
      <c r="DK2595" s="1035"/>
      <c r="DL2595" s="1035"/>
    </row>
    <row r="2596" spans="27:116">
      <c r="AA2596" s="1035"/>
      <c r="AB2596" s="1035"/>
      <c r="AC2596" s="1035"/>
      <c r="AD2596" s="1035"/>
      <c r="AE2596" s="1035"/>
      <c r="AF2596" s="1035"/>
      <c r="AG2596" s="1035"/>
      <c r="AH2596" s="1035"/>
      <c r="AN2596" s="1035"/>
      <c r="AV2596" s="1035"/>
      <c r="BD2596" s="1035"/>
      <c r="BS2596" s="1064"/>
      <c r="BT2596" s="1035"/>
      <c r="CG2596" s="612"/>
      <c r="CI2596" s="1035"/>
      <c r="DB2596" s="1035"/>
      <c r="DC2596" s="1035"/>
      <c r="DG2596" s="1035"/>
      <c r="DH2596" s="1035"/>
      <c r="DI2596" s="1035"/>
      <c r="DJ2596" s="1035"/>
      <c r="DK2596" s="1035"/>
      <c r="DL2596" s="1035"/>
    </row>
    <row r="2597" spans="27:116">
      <c r="AA2597" s="1035"/>
      <c r="AB2597" s="1035"/>
      <c r="AC2597" s="1035"/>
      <c r="AD2597" s="1035"/>
      <c r="AE2597" s="1035"/>
      <c r="AF2597" s="1035"/>
      <c r="AG2597" s="1035"/>
      <c r="AH2597" s="1035"/>
      <c r="AN2597" s="1035"/>
      <c r="AV2597" s="1035"/>
      <c r="BD2597" s="1035"/>
      <c r="BS2597" s="1064"/>
      <c r="BT2597" s="1035"/>
      <c r="CG2597" s="612"/>
      <c r="CI2597" s="1035"/>
      <c r="DB2597" s="1035"/>
      <c r="DC2597" s="1035"/>
      <c r="DG2597" s="1035"/>
      <c r="DH2597" s="1035"/>
      <c r="DI2597" s="1035"/>
      <c r="DJ2597" s="1035"/>
      <c r="DK2597" s="1035"/>
      <c r="DL2597" s="1035"/>
    </row>
    <row r="2598" spans="27:116">
      <c r="AA2598" s="1035"/>
      <c r="AB2598" s="1035"/>
      <c r="AC2598" s="1035"/>
      <c r="AD2598" s="1035"/>
      <c r="AE2598" s="1035"/>
      <c r="AF2598" s="1035"/>
      <c r="AG2598" s="1035"/>
      <c r="AH2598" s="1035"/>
      <c r="AN2598" s="1035"/>
      <c r="AV2598" s="1035"/>
      <c r="BD2598" s="1035"/>
      <c r="BS2598" s="1064"/>
      <c r="BT2598" s="1035"/>
      <c r="CG2598" s="612"/>
      <c r="CI2598" s="1035"/>
      <c r="DB2598" s="1035"/>
      <c r="DC2598" s="1035"/>
      <c r="DG2598" s="1035"/>
      <c r="DH2598" s="1035"/>
      <c r="DI2598" s="1035"/>
      <c r="DJ2598" s="1035"/>
      <c r="DK2598" s="1035"/>
      <c r="DL2598" s="1035"/>
    </row>
    <row r="2599" spans="27:116">
      <c r="AA2599" s="1035"/>
      <c r="AB2599" s="1035"/>
      <c r="AC2599" s="1035"/>
      <c r="AD2599" s="1035"/>
      <c r="AE2599" s="1035"/>
      <c r="AF2599" s="1035"/>
      <c r="AG2599" s="1035"/>
      <c r="AH2599" s="1035"/>
      <c r="AN2599" s="1035"/>
      <c r="AV2599" s="1035"/>
      <c r="BD2599" s="1035"/>
      <c r="BS2599" s="1064"/>
      <c r="BT2599" s="1035"/>
      <c r="CG2599" s="612"/>
      <c r="CI2599" s="1035"/>
      <c r="DB2599" s="1035"/>
      <c r="DC2599" s="1035"/>
      <c r="DG2599" s="1035"/>
      <c r="DH2599" s="1035"/>
      <c r="DI2599" s="1035"/>
      <c r="DJ2599" s="1035"/>
      <c r="DK2599" s="1035"/>
      <c r="DL2599" s="1035"/>
    </row>
    <row r="2600" spans="27:116">
      <c r="AA2600" s="1035"/>
      <c r="AB2600" s="1035"/>
      <c r="AC2600" s="1035"/>
      <c r="AD2600" s="1035"/>
      <c r="AE2600" s="1035"/>
      <c r="AF2600" s="1035"/>
      <c r="AG2600" s="1035"/>
      <c r="AH2600" s="1035"/>
      <c r="AN2600" s="1035"/>
      <c r="AV2600" s="1035"/>
      <c r="BD2600" s="1035"/>
      <c r="BS2600" s="1064"/>
      <c r="BT2600" s="1035"/>
      <c r="CG2600" s="612"/>
      <c r="CI2600" s="1035"/>
      <c r="DB2600" s="1035"/>
      <c r="DC2600" s="1035"/>
      <c r="DG2600" s="1035"/>
      <c r="DH2600" s="1035"/>
      <c r="DI2600" s="1035"/>
      <c r="DJ2600" s="1035"/>
      <c r="DK2600" s="1035"/>
      <c r="DL2600" s="1035"/>
    </row>
    <row r="2601" spans="27:116">
      <c r="AA2601" s="1035"/>
      <c r="AB2601" s="1035"/>
      <c r="AC2601" s="1035"/>
      <c r="AD2601" s="1035"/>
      <c r="AE2601" s="1035"/>
      <c r="AF2601" s="1035"/>
      <c r="AG2601" s="1035"/>
      <c r="AH2601" s="1035"/>
      <c r="AN2601" s="1035"/>
      <c r="AV2601" s="1035"/>
      <c r="BD2601" s="1035"/>
      <c r="BS2601" s="1064"/>
      <c r="BT2601" s="1035"/>
      <c r="CG2601" s="612"/>
      <c r="CI2601" s="1035"/>
      <c r="DB2601" s="1035"/>
      <c r="DC2601" s="1035"/>
      <c r="DG2601" s="1035"/>
      <c r="DH2601" s="1035"/>
      <c r="DI2601" s="1035"/>
      <c r="DJ2601" s="1035"/>
      <c r="DK2601" s="1035"/>
      <c r="DL2601" s="1035"/>
    </row>
    <row r="2602" spans="27:116">
      <c r="AA2602" s="1035"/>
      <c r="AB2602" s="1035"/>
      <c r="AC2602" s="1035"/>
      <c r="AD2602" s="1035"/>
      <c r="AE2602" s="1035"/>
      <c r="AF2602" s="1035"/>
      <c r="AG2602" s="1035"/>
      <c r="AH2602" s="1035"/>
      <c r="AN2602" s="1035"/>
      <c r="AV2602" s="1035"/>
      <c r="BD2602" s="1035"/>
      <c r="BS2602" s="1064"/>
      <c r="BT2602" s="1035"/>
      <c r="CG2602" s="612"/>
      <c r="CI2602" s="1035"/>
      <c r="DB2602" s="1035"/>
      <c r="DC2602" s="1035"/>
      <c r="DG2602" s="1035"/>
      <c r="DH2602" s="1035"/>
      <c r="DI2602" s="1035"/>
      <c r="DJ2602" s="1035"/>
      <c r="DK2602" s="1035"/>
      <c r="DL2602" s="1035"/>
    </row>
    <row r="2603" spans="27:116">
      <c r="AA2603" s="1035"/>
      <c r="AB2603" s="1035"/>
      <c r="AC2603" s="1035"/>
      <c r="AD2603" s="1035"/>
      <c r="AE2603" s="1035"/>
      <c r="AF2603" s="1035"/>
      <c r="AG2603" s="1035"/>
      <c r="AH2603" s="1035"/>
      <c r="AN2603" s="1035"/>
      <c r="AV2603" s="1035"/>
      <c r="BD2603" s="1035"/>
      <c r="BS2603" s="1064"/>
      <c r="BT2603" s="1035"/>
      <c r="CG2603" s="612"/>
      <c r="CI2603" s="1035"/>
      <c r="DB2603" s="1035"/>
      <c r="DC2603" s="1035"/>
      <c r="DG2603" s="1035"/>
      <c r="DH2603" s="1035"/>
      <c r="DI2603" s="1035"/>
      <c r="DJ2603" s="1035"/>
      <c r="DK2603" s="1035"/>
      <c r="DL2603" s="1035"/>
    </row>
    <row r="2604" spans="27:116">
      <c r="AA2604" s="1035"/>
      <c r="AB2604" s="1035"/>
      <c r="AC2604" s="1035"/>
      <c r="AD2604" s="1035"/>
      <c r="AE2604" s="1035"/>
      <c r="AF2604" s="1035"/>
      <c r="AG2604" s="1035"/>
      <c r="AH2604" s="1035"/>
      <c r="AN2604" s="1035"/>
      <c r="AV2604" s="1035"/>
      <c r="BD2604" s="1035"/>
      <c r="BS2604" s="1064"/>
      <c r="BT2604" s="1035"/>
      <c r="CG2604" s="612"/>
      <c r="CI2604" s="1035"/>
      <c r="DB2604" s="1035"/>
      <c r="DC2604" s="1035"/>
      <c r="DG2604" s="1035"/>
      <c r="DH2604" s="1035"/>
      <c r="DI2604" s="1035"/>
      <c r="DJ2604" s="1035"/>
      <c r="DK2604" s="1035"/>
      <c r="DL2604" s="1035"/>
    </row>
    <row r="2605" spans="27:116">
      <c r="AA2605" s="1035"/>
      <c r="AB2605" s="1035"/>
      <c r="AC2605" s="1035"/>
      <c r="AD2605" s="1035"/>
      <c r="AE2605" s="1035"/>
      <c r="AF2605" s="1035"/>
      <c r="AG2605" s="1035"/>
      <c r="AH2605" s="1035"/>
      <c r="AN2605" s="1035"/>
      <c r="AV2605" s="1035"/>
      <c r="BD2605" s="1035"/>
      <c r="BS2605" s="1064"/>
      <c r="BT2605" s="1035"/>
      <c r="CG2605" s="612"/>
      <c r="CI2605" s="1035"/>
      <c r="DB2605" s="1035"/>
      <c r="DC2605" s="1035"/>
      <c r="DG2605" s="1035"/>
      <c r="DH2605" s="1035"/>
      <c r="DI2605" s="1035"/>
      <c r="DJ2605" s="1035"/>
      <c r="DK2605" s="1035"/>
      <c r="DL2605" s="1035"/>
    </row>
    <row r="2606" spans="27:116">
      <c r="AA2606" s="1035"/>
      <c r="AB2606" s="1035"/>
      <c r="AC2606" s="1035"/>
      <c r="AD2606" s="1035"/>
      <c r="AE2606" s="1035"/>
      <c r="AF2606" s="1035"/>
      <c r="AG2606" s="1035"/>
      <c r="AH2606" s="1035"/>
      <c r="AN2606" s="1035"/>
      <c r="AV2606" s="1035"/>
      <c r="BD2606" s="1035"/>
      <c r="BS2606" s="1064"/>
      <c r="BT2606" s="1035"/>
      <c r="CG2606" s="612"/>
      <c r="CI2606" s="1035"/>
      <c r="DB2606" s="1035"/>
      <c r="DC2606" s="1035"/>
      <c r="DG2606" s="1035"/>
      <c r="DH2606" s="1035"/>
      <c r="DI2606" s="1035"/>
      <c r="DJ2606" s="1035"/>
      <c r="DK2606" s="1035"/>
      <c r="DL2606" s="1035"/>
    </row>
    <row r="2607" spans="27:116">
      <c r="AA2607" s="1035"/>
      <c r="AB2607" s="1035"/>
      <c r="AC2607" s="1035"/>
      <c r="AD2607" s="1035"/>
      <c r="AE2607" s="1035"/>
      <c r="AF2607" s="1035"/>
      <c r="AG2607" s="1035"/>
      <c r="AH2607" s="1035"/>
      <c r="AN2607" s="1035"/>
      <c r="AV2607" s="1035"/>
      <c r="BD2607" s="1035"/>
      <c r="BS2607" s="1064"/>
      <c r="BT2607" s="1035"/>
      <c r="CG2607" s="612"/>
      <c r="CI2607" s="1035"/>
      <c r="DB2607" s="1035"/>
      <c r="DC2607" s="1035"/>
      <c r="DG2607" s="1035"/>
      <c r="DH2607" s="1035"/>
      <c r="DI2607" s="1035"/>
      <c r="DJ2607" s="1035"/>
      <c r="DK2607" s="1035"/>
      <c r="DL2607" s="1035"/>
    </row>
    <row r="2608" spans="27:116">
      <c r="AA2608" s="1035"/>
      <c r="AB2608" s="1035"/>
      <c r="AC2608" s="1035"/>
      <c r="AD2608" s="1035"/>
      <c r="AE2608" s="1035"/>
      <c r="AF2608" s="1035"/>
      <c r="AG2608" s="1035"/>
      <c r="AH2608" s="1035"/>
      <c r="AN2608" s="1035"/>
      <c r="AV2608" s="1035"/>
      <c r="BD2608" s="1035"/>
      <c r="BS2608" s="1064"/>
      <c r="BT2608" s="1035"/>
      <c r="CG2608" s="612"/>
      <c r="CI2608" s="1035"/>
      <c r="DB2608" s="1035"/>
      <c r="DC2608" s="1035"/>
      <c r="DG2608" s="1035"/>
      <c r="DH2608" s="1035"/>
      <c r="DI2608" s="1035"/>
      <c r="DJ2608" s="1035"/>
      <c r="DK2608" s="1035"/>
      <c r="DL2608" s="1035"/>
    </row>
    <row r="2609" spans="27:116">
      <c r="AA2609" s="1035"/>
      <c r="AB2609" s="1035"/>
      <c r="AC2609" s="1035"/>
      <c r="AD2609" s="1035"/>
      <c r="AE2609" s="1035"/>
      <c r="AF2609" s="1035"/>
      <c r="AG2609" s="1035"/>
      <c r="AH2609" s="1035"/>
      <c r="AN2609" s="1035"/>
      <c r="AV2609" s="1035"/>
      <c r="BD2609" s="1035"/>
      <c r="BS2609" s="1064"/>
      <c r="BT2609" s="1035"/>
      <c r="CG2609" s="612"/>
      <c r="CI2609" s="1035"/>
      <c r="DB2609" s="1035"/>
      <c r="DC2609" s="1035"/>
      <c r="DG2609" s="1035"/>
      <c r="DH2609" s="1035"/>
      <c r="DI2609" s="1035"/>
      <c r="DJ2609" s="1035"/>
      <c r="DK2609" s="1035"/>
      <c r="DL2609" s="1035"/>
    </row>
    <row r="2610" spans="27:116">
      <c r="AA2610" s="1035"/>
      <c r="AB2610" s="1035"/>
      <c r="AC2610" s="1035"/>
      <c r="AD2610" s="1035"/>
      <c r="AE2610" s="1035"/>
      <c r="AF2610" s="1035"/>
      <c r="AG2610" s="1035"/>
      <c r="AH2610" s="1035"/>
      <c r="AN2610" s="1035"/>
      <c r="AV2610" s="1035"/>
      <c r="BD2610" s="1035"/>
      <c r="BS2610" s="1064"/>
      <c r="BT2610" s="1035"/>
      <c r="CG2610" s="612"/>
      <c r="CI2610" s="1035"/>
      <c r="DB2610" s="1035"/>
      <c r="DC2610" s="1035"/>
      <c r="DG2610" s="1035"/>
      <c r="DH2610" s="1035"/>
      <c r="DI2610" s="1035"/>
      <c r="DJ2610" s="1035"/>
      <c r="DK2610" s="1035"/>
      <c r="DL2610" s="1035"/>
    </row>
    <row r="2611" spans="27:116">
      <c r="AA2611" s="1035"/>
      <c r="AB2611" s="1035"/>
      <c r="AC2611" s="1035"/>
      <c r="AD2611" s="1035"/>
      <c r="AE2611" s="1035"/>
      <c r="AF2611" s="1035"/>
      <c r="AG2611" s="1035"/>
      <c r="AH2611" s="1035"/>
      <c r="AN2611" s="1035"/>
      <c r="AV2611" s="1035"/>
      <c r="BD2611" s="1035"/>
      <c r="BS2611" s="1064"/>
      <c r="BT2611" s="1035"/>
      <c r="CG2611" s="612"/>
      <c r="CI2611" s="1035"/>
      <c r="DB2611" s="1035"/>
      <c r="DC2611" s="1035"/>
      <c r="DG2611" s="1035"/>
      <c r="DH2611" s="1035"/>
      <c r="DI2611" s="1035"/>
      <c r="DJ2611" s="1035"/>
      <c r="DK2611" s="1035"/>
      <c r="DL2611" s="1035"/>
    </row>
    <row r="2612" spans="27:116">
      <c r="AA2612" s="1035"/>
      <c r="AB2612" s="1035"/>
      <c r="AC2612" s="1035"/>
      <c r="AD2612" s="1035"/>
      <c r="AE2612" s="1035"/>
      <c r="AF2612" s="1035"/>
      <c r="AG2612" s="1035"/>
      <c r="AH2612" s="1035"/>
      <c r="AN2612" s="1035"/>
      <c r="AV2612" s="1035"/>
      <c r="BD2612" s="1035"/>
      <c r="BS2612" s="1064"/>
      <c r="BT2612" s="1035"/>
      <c r="CG2612" s="612"/>
      <c r="CI2612" s="1035"/>
      <c r="DB2612" s="1035"/>
      <c r="DC2612" s="1035"/>
      <c r="DG2612" s="1035"/>
      <c r="DH2612" s="1035"/>
      <c r="DI2612" s="1035"/>
      <c r="DJ2612" s="1035"/>
      <c r="DK2612" s="1035"/>
      <c r="DL2612" s="1035"/>
    </row>
    <row r="2613" spans="27:116">
      <c r="AA2613" s="1035"/>
      <c r="AB2613" s="1035"/>
      <c r="AC2613" s="1035"/>
      <c r="AD2613" s="1035"/>
      <c r="AE2613" s="1035"/>
      <c r="AF2613" s="1035"/>
      <c r="AG2613" s="1035"/>
      <c r="AH2613" s="1035"/>
      <c r="AN2613" s="1035"/>
      <c r="AV2613" s="1035"/>
      <c r="BD2613" s="1035"/>
      <c r="BS2613" s="1064"/>
      <c r="BT2613" s="1035"/>
      <c r="CG2613" s="612"/>
      <c r="CI2613" s="1035"/>
      <c r="DB2613" s="1035"/>
      <c r="DC2613" s="1035"/>
      <c r="DG2613" s="1035"/>
      <c r="DH2613" s="1035"/>
      <c r="DI2613" s="1035"/>
      <c r="DJ2613" s="1035"/>
      <c r="DK2613" s="1035"/>
      <c r="DL2613" s="1035"/>
    </row>
    <row r="2614" spans="27:116">
      <c r="AA2614" s="1035"/>
      <c r="AB2614" s="1035"/>
      <c r="AC2614" s="1035"/>
      <c r="AD2614" s="1035"/>
      <c r="AE2614" s="1035"/>
      <c r="AF2614" s="1035"/>
      <c r="AG2614" s="1035"/>
      <c r="AH2614" s="1035"/>
      <c r="AN2614" s="1035"/>
      <c r="AV2614" s="1035"/>
      <c r="BD2614" s="1035"/>
      <c r="BS2614" s="1064"/>
      <c r="BT2614" s="1035"/>
      <c r="CG2614" s="612"/>
      <c r="CI2614" s="1035"/>
      <c r="DB2614" s="1035"/>
      <c r="DC2614" s="1035"/>
      <c r="DG2614" s="1035"/>
      <c r="DH2614" s="1035"/>
      <c r="DI2614" s="1035"/>
      <c r="DJ2614" s="1035"/>
      <c r="DK2614" s="1035"/>
      <c r="DL2614" s="1035"/>
    </row>
    <row r="2615" spans="27:116">
      <c r="AA2615" s="1035"/>
      <c r="AB2615" s="1035"/>
      <c r="AC2615" s="1035"/>
      <c r="AD2615" s="1035"/>
      <c r="AE2615" s="1035"/>
      <c r="AF2615" s="1035"/>
      <c r="AG2615" s="1035"/>
      <c r="AH2615" s="1035"/>
      <c r="AN2615" s="1035"/>
      <c r="AV2615" s="1035"/>
      <c r="BD2615" s="1035"/>
      <c r="BS2615" s="1064"/>
      <c r="BT2615" s="1035"/>
      <c r="CG2615" s="612"/>
      <c r="CI2615" s="1035"/>
      <c r="DB2615" s="1035"/>
      <c r="DC2615" s="1035"/>
      <c r="DG2615" s="1035"/>
      <c r="DH2615" s="1035"/>
      <c r="DI2615" s="1035"/>
      <c r="DJ2615" s="1035"/>
      <c r="DK2615" s="1035"/>
      <c r="DL2615" s="1035"/>
    </row>
    <row r="2616" spans="27:116">
      <c r="AA2616" s="1035"/>
      <c r="AB2616" s="1035"/>
      <c r="AC2616" s="1035"/>
      <c r="AD2616" s="1035"/>
      <c r="AE2616" s="1035"/>
      <c r="AF2616" s="1035"/>
      <c r="AG2616" s="1035"/>
      <c r="AH2616" s="1035"/>
      <c r="AN2616" s="1035"/>
      <c r="AV2616" s="1035"/>
      <c r="BD2616" s="1035"/>
      <c r="BS2616" s="1064"/>
      <c r="BT2616" s="1035"/>
      <c r="CG2616" s="612"/>
      <c r="CI2616" s="1035"/>
      <c r="DB2616" s="1035"/>
      <c r="DC2616" s="1035"/>
      <c r="DG2616" s="1035"/>
      <c r="DH2616" s="1035"/>
      <c r="DI2616" s="1035"/>
      <c r="DJ2616" s="1035"/>
      <c r="DK2616" s="1035"/>
      <c r="DL2616" s="1035"/>
    </row>
    <row r="2617" spans="27:116">
      <c r="AA2617" s="1035"/>
      <c r="AB2617" s="1035"/>
      <c r="AC2617" s="1035"/>
      <c r="AD2617" s="1035"/>
      <c r="AE2617" s="1035"/>
      <c r="AF2617" s="1035"/>
      <c r="AG2617" s="1035"/>
      <c r="AH2617" s="1035"/>
      <c r="AN2617" s="1035"/>
      <c r="AV2617" s="1035"/>
      <c r="BD2617" s="1035"/>
      <c r="BS2617" s="1064"/>
      <c r="BT2617" s="1035"/>
      <c r="CG2617" s="612"/>
      <c r="CI2617" s="1035"/>
      <c r="DB2617" s="1035"/>
      <c r="DC2617" s="1035"/>
      <c r="DG2617" s="1035"/>
      <c r="DH2617" s="1035"/>
      <c r="DI2617" s="1035"/>
      <c r="DJ2617" s="1035"/>
      <c r="DK2617" s="1035"/>
      <c r="DL2617" s="1035"/>
    </row>
    <row r="2618" spans="27:116">
      <c r="AA2618" s="1035"/>
      <c r="AB2618" s="1035"/>
      <c r="AC2618" s="1035"/>
      <c r="AD2618" s="1035"/>
      <c r="AE2618" s="1035"/>
      <c r="AF2618" s="1035"/>
      <c r="AG2618" s="1035"/>
      <c r="AH2618" s="1035"/>
      <c r="AN2618" s="1035"/>
      <c r="AV2618" s="1035"/>
      <c r="BD2618" s="1035"/>
      <c r="BS2618" s="1064"/>
      <c r="BT2618" s="1035"/>
      <c r="CG2618" s="612"/>
      <c r="CI2618" s="1035"/>
      <c r="DB2618" s="1035"/>
      <c r="DC2618" s="1035"/>
      <c r="DG2618" s="1035"/>
      <c r="DH2618" s="1035"/>
      <c r="DI2618" s="1035"/>
      <c r="DJ2618" s="1035"/>
      <c r="DK2618" s="1035"/>
      <c r="DL2618" s="1035"/>
    </row>
    <row r="2619" spans="27:116">
      <c r="AA2619" s="1035"/>
      <c r="AB2619" s="1035"/>
      <c r="AC2619" s="1035"/>
      <c r="AD2619" s="1035"/>
      <c r="AE2619" s="1035"/>
      <c r="AF2619" s="1035"/>
      <c r="AG2619" s="1035"/>
      <c r="AH2619" s="1035"/>
      <c r="AN2619" s="1035"/>
      <c r="AV2619" s="1035"/>
      <c r="BD2619" s="1035"/>
      <c r="BS2619" s="1064"/>
      <c r="BT2619" s="1035"/>
      <c r="CG2619" s="612"/>
      <c r="CI2619" s="1035"/>
      <c r="DB2619" s="1035"/>
      <c r="DC2619" s="1035"/>
      <c r="DG2619" s="1035"/>
      <c r="DH2619" s="1035"/>
      <c r="DI2619" s="1035"/>
      <c r="DJ2619" s="1035"/>
      <c r="DK2619" s="1035"/>
      <c r="DL2619" s="1035"/>
    </row>
    <row r="2620" spans="27:116">
      <c r="AA2620" s="1035"/>
      <c r="AB2620" s="1035"/>
      <c r="AC2620" s="1035"/>
      <c r="AD2620" s="1035"/>
      <c r="AE2620" s="1035"/>
      <c r="AF2620" s="1035"/>
      <c r="AG2620" s="1035"/>
      <c r="AH2620" s="1035"/>
      <c r="AN2620" s="1035"/>
      <c r="AV2620" s="1035"/>
      <c r="BD2620" s="1035"/>
      <c r="BS2620" s="1064"/>
      <c r="BT2620" s="1035"/>
      <c r="CG2620" s="612"/>
      <c r="CI2620" s="1035"/>
      <c r="DB2620" s="1035"/>
      <c r="DC2620" s="1035"/>
      <c r="DG2620" s="1035"/>
      <c r="DH2620" s="1035"/>
      <c r="DI2620" s="1035"/>
      <c r="DJ2620" s="1035"/>
      <c r="DK2620" s="1035"/>
      <c r="DL2620" s="1035"/>
    </row>
    <row r="2621" spans="27:116">
      <c r="AA2621" s="1035"/>
      <c r="AB2621" s="1035"/>
      <c r="AC2621" s="1035"/>
      <c r="AD2621" s="1035"/>
      <c r="AE2621" s="1035"/>
      <c r="AF2621" s="1035"/>
      <c r="AG2621" s="1035"/>
      <c r="AH2621" s="1035"/>
      <c r="AN2621" s="1035"/>
      <c r="AV2621" s="1035"/>
      <c r="BD2621" s="1035"/>
      <c r="BS2621" s="1064"/>
      <c r="BT2621" s="1035"/>
      <c r="CG2621" s="612"/>
      <c r="CI2621" s="1035"/>
      <c r="DB2621" s="1035"/>
      <c r="DC2621" s="1035"/>
      <c r="DG2621" s="1035"/>
      <c r="DH2621" s="1035"/>
      <c r="DI2621" s="1035"/>
      <c r="DJ2621" s="1035"/>
      <c r="DK2621" s="1035"/>
      <c r="DL2621" s="1035"/>
    </row>
    <row r="2622" spans="27:116">
      <c r="AA2622" s="1035"/>
      <c r="AB2622" s="1035"/>
      <c r="AC2622" s="1035"/>
      <c r="AD2622" s="1035"/>
      <c r="AE2622" s="1035"/>
      <c r="AF2622" s="1035"/>
      <c r="AG2622" s="1035"/>
      <c r="AH2622" s="1035"/>
      <c r="AN2622" s="1035"/>
      <c r="AV2622" s="1035"/>
      <c r="BD2622" s="1035"/>
      <c r="BS2622" s="1064"/>
      <c r="BT2622" s="1035"/>
      <c r="CG2622" s="612"/>
      <c r="CI2622" s="1035"/>
      <c r="DB2622" s="1035"/>
      <c r="DC2622" s="1035"/>
      <c r="DG2622" s="1035"/>
      <c r="DH2622" s="1035"/>
      <c r="DI2622" s="1035"/>
      <c r="DJ2622" s="1035"/>
      <c r="DK2622" s="1035"/>
      <c r="DL2622" s="1035"/>
    </row>
    <row r="2623" spans="27:116">
      <c r="AA2623" s="1035"/>
      <c r="AB2623" s="1035"/>
      <c r="AC2623" s="1035"/>
      <c r="AD2623" s="1035"/>
      <c r="AE2623" s="1035"/>
      <c r="AF2623" s="1035"/>
      <c r="AG2623" s="1035"/>
      <c r="AH2623" s="1035"/>
      <c r="AN2623" s="1035"/>
      <c r="AV2623" s="1035"/>
      <c r="BD2623" s="1035"/>
      <c r="BS2623" s="1064"/>
      <c r="BT2623" s="1035"/>
      <c r="CG2623" s="612"/>
      <c r="CI2623" s="1035"/>
      <c r="DB2623" s="1035"/>
      <c r="DC2623" s="1035"/>
      <c r="DG2623" s="1035"/>
      <c r="DH2623" s="1035"/>
      <c r="DI2623" s="1035"/>
      <c r="DJ2623" s="1035"/>
      <c r="DK2623" s="1035"/>
      <c r="DL2623" s="1035"/>
    </row>
    <row r="2624" spans="27:116">
      <c r="AA2624" s="1035"/>
      <c r="AB2624" s="1035"/>
      <c r="AC2624" s="1035"/>
      <c r="AD2624" s="1035"/>
      <c r="AE2624" s="1035"/>
      <c r="AF2624" s="1035"/>
      <c r="AG2624" s="1035"/>
      <c r="AH2624" s="1035"/>
      <c r="AN2624" s="1035"/>
      <c r="AV2624" s="1035"/>
      <c r="BD2624" s="1035"/>
      <c r="BS2624" s="1064"/>
      <c r="BT2624" s="1035"/>
      <c r="CG2624" s="612"/>
      <c r="CI2624" s="1035"/>
      <c r="DB2624" s="1035"/>
      <c r="DC2624" s="1035"/>
      <c r="DG2624" s="1035"/>
      <c r="DH2624" s="1035"/>
      <c r="DI2624" s="1035"/>
      <c r="DJ2624" s="1035"/>
      <c r="DK2624" s="1035"/>
      <c r="DL2624" s="1035"/>
    </row>
    <row r="2625" spans="27:116">
      <c r="AA2625" s="1035"/>
      <c r="AB2625" s="1035"/>
      <c r="AC2625" s="1035"/>
      <c r="AD2625" s="1035"/>
      <c r="AE2625" s="1035"/>
      <c r="AF2625" s="1035"/>
      <c r="AG2625" s="1035"/>
      <c r="AH2625" s="1035"/>
      <c r="AN2625" s="1035"/>
      <c r="AV2625" s="1035"/>
      <c r="BD2625" s="1035"/>
      <c r="BS2625" s="1064"/>
      <c r="BT2625" s="1035"/>
      <c r="CG2625" s="612"/>
      <c r="CI2625" s="1035"/>
      <c r="DB2625" s="1035"/>
      <c r="DC2625" s="1035"/>
      <c r="DG2625" s="1035"/>
      <c r="DH2625" s="1035"/>
      <c r="DI2625" s="1035"/>
      <c r="DJ2625" s="1035"/>
      <c r="DK2625" s="1035"/>
      <c r="DL2625" s="1035"/>
    </row>
    <row r="2626" spans="27:116">
      <c r="AA2626" s="1035"/>
      <c r="AB2626" s="1035"/>
      <c r="AC2626" s="1035"/>
      <c r="AD2626" s="1035"/>
      <c r="AE2626" s="1035"/>
      <c r="AF2626" s="1035"/>
      <c r="AG2626" s="1035"/>
      <c r="AH2626" s="1035"/>
      <c r="AN2626" s="1035"/>
      <c r="AV2626" s="1035"/>
      <c r="BD2626" s="1035"/>
      <c r="BS2626" s="1064"/>
      <c r="BT2626" s="1035"/>
      <c r="CG2626" s="612"/>
      <c r="CI2626" s="1035"/>
      <c r="DB2626" s="1035"/>
      <c r="DC2626" s="1035"/>
      <c r="DG2626" s="1035"/>
      <c r="DH2626" s="1035"/>
      <c r="DI2626" s="1035"/>
      <c r="DJ2626" s="1035"/>
      <c r="DK2626" s="1035"/>
      <c r="DL2626" s="1035"/>
    </row>
    <row r="2627" spans="27:116">
      <c r="AA2627" s="1035"/>
      <c r="AB2627" s="1035"/>
      <c r="AC2627" s="1035"/>
      <c r="AD2627" s="1035"/>
      <c r="AE2627" s="1035"/>
      <c r="AF2627" s="1035"/>
      <c r="AG2627" s="1035"/>
      <c r="AH2627" s="1035"/>
      <c r="AN2627" s="1035"/>
      <c r="AV2627" s="1035"/>
      <c r="BD2627" s="1035"/>
      <c r="BS2627" s="1064"/>
      <c r="BT2627" s="1035"/>
      <c r="CG2627" s="612"/>
      <c r="CI2627" s="1035"/>
      <c r="DB2627" s="1035"/>
      <c r="DC2627" s="1035"/>
      <c r="DG2627" s="1035"/>
      <c r="DH2627" s="1035"/>
      <c r="DI2627" s="1035"/>
      <c r="DJ2627" s="1035"/>
      <c r="DK2627" s="1035"/>
      <c r="DL2627" s="1035"/>
    </row>
    <row r="2628" spans="27:116">
      <c r="AA2628" s="1035"/>
      <c r="AB2628" s="1035"/>
      <c r="AC2628" s="1035"/>
      <c r="AD2628" s="1035"/>
      <c r="AE2628" s="1035"/>
      <c r="AF2628" s="1035"/>
      <c r="AG2628" s="1035"/>
      <c r="AH2628" s="1035"/>
      <c r="AN2628" s="1035"/>
      <c r="AV2628" s="1035"/>
      <c r="BD2628" s="1035"/>
      <c r="BS2628" s="1064"/>
      <c r="BT2628" s="1035"/>
      <c r="CG2628" s="612"/>
      <c r="CI2628" s="1035"/>
      <c r="DB2628" s="1035"/>
      <c r="DC2628" s="1035"/>
      <c r="DG2628" s="1035"/>
      <c r="DH2628" s="1035"/>
      <c r="DI2628" s="1035"/>
      <c r="DJ2628" s="1035"/>
      <c r="DK2628" s="1035"/>
      <c r="DL2628" s="1035"/>
    </row>
    <row r="2629" spans="27:116">
      <c r="AA2629" s="1035"/>
      <c r="AB2629" s="1035"/>
      <c r="AC2629" s="1035"/>
      <c r="AD2629" s="1035"/>
      <c r="AE2629" s="1035"/>
      <c r="AF2629" s="1035"/>
      <c r="AG2629" s="1035"/>
      <c r="AH2629" s="1035"/>
      <c r="AN2629" s="1035"/>
      <c r="AV2629" s="1035"/>
      <c r="BD2629" s="1035"/>
      <c r="BS2629" s="1064"/>
      <c r="BT2629" s="1035"/>
      <c r="CG2629" s="612"/>
      <c r="CI2629" s="1035"/>
      <c r="DB2629" s="1035"/>
      <c r="DC2629" s="1035"/>
      <c r="DG2629" s="1035"/>
      <c r="DH2629" s="1035"/>
      <c r="DI2629" s="1035"/>
      <c r="DJ2629" s="1035"/>
      <c r="DK2629" s="1035"/>
      <c r="DL2629" s="1035"/>
    </row>
    <row r="2630" spans="27:116">
      <c r="AA2630" s="1035"/>
      <c r="AB2630" s="1035"/>
      <c r="AC2630" s="1035"/>
      <c r="AD2630" s="1035"/>
      <c r="AE2630" s="1035"/>
      <c r="AF2630" s="1035"/>
      <c r="AG2630" s="1035"/>
      <c r="AH2630" s="1035"/>
      <c r="AN2630" s="1035"/>
      <c r="AV2630" s="1035"/>
      <c r="BD2630" s="1035"/>
      <c r="BS2630" s="1064"/>
      <c r="BT2630" s="1035"/>
      <c r="CG2630" s="612"/>
      <c r="CI2630" s="1035"/>
      <c r="DB2630" s="1035"/>
      <c r="DC2630" s="1035"/>
      <c r="DG2630" s="1035"/>
      <c r="DH2630" s="1035"/>
      <c r="DI2630" s="1035"/>
      <c r="DJ2630" s="1035"/>
      <c r="DK2630" s="1035"/>
      <c r="DL2630" s="1035"/>
    </row>
    <row r="2631" spans="27:116">
      <c r="AA2631" s="1035"/>
      <c r="AB2631" s="1035"/>
      <c r="AC2631" s="1035"/>
      <c r="AD2631" s="1035"/>
      <c r="AE2631" s="1035"/>
      <c r="AF2631" s="1035"/>
      <c r="AG2631" s="1035"/>
      <c r="AH2631" s="1035"/>
      <c r="AN2631" s="1035"/>
      <c r="AV2631" s="1035"/>
      <c r="BD2631" s="1035"/>
      <c r="BS2631" s="1064"/>
      <c r="BT2631" s="1035"/>
      <c r="CG2631" s="612"/>
      <c r="CI2631" s="1035"/>
      <c r="DB2631" s="1035"/>
      <c r="DC2631" s="1035"/>
      <c r="DG2631" s="1035"/>
      <c r="DH2631" s="1035"/>
      <c r="DI2631" s="1035"/>
      <c r="DJ2631" s="1035"/>
      <c r="DK2631" s="1035"/>
      <c r="DL2631" s="1035"/>
    </row>
    <row r="2632" spans="27:116">
      <c r="AA2632" s="1035"/>
      <c r="AB2632" s="1035"/>
      <c r="AC2632" s="1035"/>
      <c r="AD2632" s="1035"/>
      <c r="AE2632" s="1035"/>
      <c r="AF2632" s="1035"/>
      <c r="AG2632" s="1035"/>
      <c r="AH2632" s="1035"/>
      <c r="AN2632" s="1035"/>
      <c r="AV2632" s="1035"/>
      <c r="BD2632" s="1035"/>
      <c r="BS2632" s="1064"/>
      <c r="BT2632" s="1035"/>
      <c r="CG2632" s="612"/>
      <c r="CI2632" s="1035"/>
      <c r="DB2632" s="1035"/>
      <c r="DC2632" s="1035"/>
      <c r="DG2632" s="1035"/>
      <c r="DH2632" s="1035"/>
      <c r="DI2632" s="1035"/>
      <c r="DJ2632" s="1035"/>
      <c r="DK2632" s="1035"/>
      <c r="DL2632" s="1035"/>
    </row>
    <row r="2633" spans="27:116">
      <c r="AA2633" s="1035"/>
      <c r="AB2633" s="1035"/>
      <c r="AC2633" s="1035"/>
      <c r="AD2633" s="1035"/>
      <c r="AE2633" s="1035"/>
      <c r="AF2633" s="1035"/>
      <c r="AG2633" s="1035"/>
      <c r="AH2633" s="1035"/>
      <c r="AN2633" s="1035"/>
      <c r="AV2633" s="1035"/>
      <c r="BD2633" s="1035"/>
      <c r="BS2633" s="1064"/>
      <c r="BT2633" s="1035"/>
      <c r="CG2633" s="612"/>
      <c r="CI2633" s="1035"/>
      <c r="DB2633" s="1035"/>
      <c r="DC2633" s="1035"/>
      <c r="DG2633" s="1035"/>
      <c r="DH2633" s="1035"/>
      <c r="DI2633" s="1035"/>
      <c r="DJ2633" s="1035"/>
      <c r="DK2633" s="1035"/>
      <c r="DL2633" s="1035"/>
    </row>
    <row r="2634" spans="27:116">
      <c r="AA2634" s="1035"/>
      <c r="AB2634" s="1035"/>
      <c r="AC2634" s="1035"/>
      <c r="AD2634" s="1035"/>
      <c r="AE2634" s="1035"/>
      <c r="AF2634" s="1035"/>
      <c r="AG2634" s="1035"/>
      <c r="AH2634" s="1035"/>
      <c r="AN2634" s="1035"/>
      <c r="AV2634" s="1035"/>
      <c r="BD2634" s="1035"/>
      <c r="BS2634" s="1064"/>
      <c r="BT2634" s="1035"/>
      <c r="CG2634" s="612"/>
      <c r="CI2634" s="1035"/>
      <c r="DB2634" s="1035"/>
      <c r="DC2634" s="1035"/>
      <c r="DG2634" s="1035"/>
      <c r="DH2634" s="1035"/>
      <c r="DI2634" s="1035"/>
      <c r="DJ2634" s="1035"/>
      <c r="DK2634" s="1035"/>
      <c r="DL2634" s="1035"/>
    </row>
    <row r="2635" spans="27:116">
      <c r="AA2635" s="1035"/>
      <c r="AB2635" s="1035"/>
      <c r="AC2635" s="1035"/>
      <c r="AD2635" s="1035"/>
      <c r="AE2635" s="1035"/>
      <c r="AF2635" s="1035"/>
      <c r="AG2635" s="1035"/>
      <c r="AH2635" s="1035"/>
      <c r="AN2635" s="1035"/>
      <c r="AV2635" s="1035"/>
      <c r="BD2635" s="1035"/>
      <c r="BS2635" s="1064"/>
      <c r="BT2635" s="1035"/>
      <c r="CG2635" s="612"/>
      <c r="CI2635" s="1035"/>
      <c r="DB2635" s="1035"/>
      <c r="DC2635" s="1035"/>
      <c r="DG2635" s="1035"/>
      <c r="DH2635" s="1035"/>
      <c r="DI2635" s="1035"/>
      <c r="DJ2635" s="1035"/>
      <c r="DK2635" s="1035"/>
      <c r="DL2635" s="1035"/>
    </row>
    <row r="2636" spans="27:116">
      <c r="AA2636" s="1035"/>
      <c r="AB2636" s="1035"/>
      <c r="AC2636" s="1035"/>
      <c r="AD2636" s="1035"/>
      <c r="AE2636" s="1035"/>
      <c r="AF2636" s="1035"/>
      <c r="AG2636" s="1035"/>
      <c r="AH2636" s="1035"/>
      <c r="AN2636" s="1035"/>
      <c r="AV2636" s="1035"/>
      <c r="BD2636" s="1035"/>
      <c r="BS2636" s="1064"/>
      <c r="BT2636" s="1035"/>
      <c r="CG2636" s="612"/>
      <c r="CI2636" s="1035"/>
      <c r="DB2636" s="1035"/>
      <c r="DC2636" s="1035"/>
      <c r="DG2636" s="1035"/>
      <c r="DH2636" s="1035"/>
      <c r="DI2636" s="1035"/>
      <c r="DJ2636" s="1035"/>
      <c r="DK2636" s="1035"/>
      <c r="DL2636" s="1035"/>
    </row>
    <row r="2637" spans="27:116">
      <c r="AA2637" s="1035"/>
      <c r="AB2637" s="1035"/>
      <c r="AC2637" s="1035"/>
      <c r="AD2637" s="1035"/>
      <c r="AE2637" s="1035"/>
      <c r="AF2637" s="1035"/>
      <c r="AG2637" s="1035"/>
      <c r="AH2637" s="1035"/>
      <c r="AN2637" s="1035"/>
      <c r="AV2637" s="1035"/>
      <c r="BD2637" s="1035"/>
      <c r="BS2637" s="1064"/>
      <c r="BT2637" s="1035"/>
      <c r="CG2637" s="612"/>
      <c r="CI2637" s="1035"/>
      <c r="DB2637" s="1035"/>
      <c r="DC2637" s="1035"/>
      <c r="DG2637" s="1035"/>
      <c r="DH2637" s="1035"/>
      <c r="DI2637" s="1035"/>
      <c r="DJ2637" s="1035"/>
      <c r="DK2637" s="1035"/>
      <c r="DL2637" s="1035"/>
    </row>
    <row r="2638" spans="27:116">
      <c r="AA2638" s="1035"/>
      <c r="AB2638" s="1035"/>
      <c r="AC2638" s="1035"/>
      <c r="AD2638" s="1035"/>
      <c r="AE2638" s="1035"/>
      <c r="AF2638" s="1035"/>
      <c r="AG2638" s="1035"/>
      <c r="AH2638" s="1035"/>
      <c r="AN2638" s="1035"/>
      <c r="AV2638" s="1035"/>
      <c r="BD2638" s="1035"/>
      <c r="BS2638" s="1064"/>
      <c r="BT2638" s="1035"/>
      <c r="CG2638" s="612"/>
      <c r="CI2638" s="1035"/>
      <c r="DB2638" s="1035"/>
      <c r="DC2638" s="1035"/>
      <c r="DG2638" s="1035"/>
      <c r="DH2638" s="1035"/>
      <c r="DI2638" s="1035"/>
      <c r="DJ2638" s="1035"/>
      <c r="DK2638" s="1035"/>
      <c r="DL2638" s="1035"/>
    </row>
    <row r="2639" spans="27:116">
      <c r="AA2639" s="1035"/>
      <c r="AB2639" s="1035"/>
      <c r="AC2639" s="1035"/>
      <c r="AD2639" s="1035"/>
      <c r="AE2639" s="1035"/>
      <c r="AF2639" s="1035"/>
      <c r="AG2639" s="1035"/>
      <c r="AH2639" s="1035"/>
      <c r="AN2639" s="1035"/>
      <c r="AV2639" s="1035"/>
      <c r="BD2639" s="1035"/>
      <c r="BS2639" s="1064"/>
      <c r="BT2639" s="1035"/>
      <c r="CG2639" s="612"/>
      <c r="CI2639" s="1035"/>
      <c r="DB2639" s="1035"/>
      <c r="DC2639" s="1035"/>
      <c r="DG2639" s="1035"/>
      <c r="DH2639" s="1035"/>
      <c r="DI2639" s="1035"/>
      <c r="DJ2639" s="1035"/>
      <c r="DK2639" s="1035"/>
      <c r="DL2639" s="1035"/>
    </row>
    <row r="2640" spans="27:116">
      <c r="AA2640" s="1035"/>
      <c r="AB2640" s="1035"/>
      <c r="AC2640" s="1035"/>
      <c r="AD2640" s="1035"/>
      <c r="AE2640" s="1035"/>
      <c r="AF2640" s="1035"/>
      <c r="AG2640" s="1035"/>
      <c r="AH2640" s="1035"/>
      <c r="AN2640" s="1035"/>
      <c r="AV2640" s="1035"/>
      <c r="BD2640" s="1035"/>
      <c r="BS2640" s="1064"/>
      <c r="BT2640" s="1035"/>
      <c r="CG2640" s="612"/>
      <c r="CI2640" s="1035"/>
      <c r="DB2640" s="1035"/>
      <c r="DC2640" s="1035"/>
      <c r="DG2640" s="1035"/>
      <c r="DH2640" s="1035"/>
      <c r="DI2640" s="1035"/>
      <c r="DJ2640" s="1035"/>
      <c r="DK2640" s="1035"/>
      <c r="DL2640" s="1035"/>
    </row>
    <row r="2641" spans="27:116">
      <c r="AA2641" s="1035"/>
      <c r="AB2641" s="1035"/>
      <c r="AC2641" s="1035"/>
      <c r="AD2641" s="1035"/>
      <c r="AE2641" s="1035"/>
      <c r="AF2641" s="1035"/>
      <c r="AG2641" s="1035"/>
      <c r="AH2641" s="1035"/>
      <c r="AN2641" s="1035"/>
      <c r="AV2641" s="1035"/>
      <c r="BD2641" s="1035"/>
      <c r="BS2641" s="1064"/>
      <c r="BT2641" s="1035"/>
      <c r="CG2641" s="612"/>
      <c r="CI2641" s="1035"/>
      <c r="DB2641" s="1035"/>
      <c r="DC2641" s="1035"/>
      <c r="DG2641" s="1035"/>
      <c r="DH2641" s="1035"/>
      <c r="DI2641" s="1035"/>
      <c r="DJ2641" s="1035"/>
      <c r="DK2641" s="1035"/>
      <c r="DL2641" s="1035"/>
    </row>
    <row r="2642" spans="27:116">
      <c r="AA2642" s="1035"/>
      <c r="AB2642" s="1035"/>
      <c r="AC2642" s="1035"/>
      <c r="AD2642" s="1035"/>
      <c r="AE2642" s="1035"/>
      <c r="AF2642" s="1035"/>
      <c r="AG2642" s="1035"/>
      <c r="AH2642" s="1035"/>
      <c r="AN2642" s="1035"/>
      <c r="AV2642" s="1035"/>
      <c r="BD2642" s="1035"/>
      <c r="BS2642" s="1064"/>
      <c r="BT2642" s="1035"/>
      <c r="CG2642" s="612"/>
      <c r="CI2642" s="1035"/>
      <c r="DB2642" s="1035"/>
      <c r="DC2642" s="1035"/>
      <c r="DG2642" s="1035"/>
      <c r="DH2642" s="1035"/>
      <c r="DI2642" s="1035"/>
      <c r="DJ2642" s="1035"/>
      <c r="DK2642" s="1035"/>
      <c r="DL2642" s="1035"/>
    </row>
    <row r="2643" spans="27:116">
      <c r="AA2643" s="1035"/>
      <c r="AB2643" s="1035"/>
      <c r="AC2643" s="1035"/>
      <c r="AD2643" s="1035"/>
      <c r="AE2643" s="1035"/>
      <c r="AF2643" s="1035"/>
      <c r="AG2643" s="1035"/>
      <c r="AH2643" s="1035"/>
      <c r="AN2643" s="1035"/>
      <c r="AV2643" s="1035"/>
      <c r="BD2643" s="1035"/>
      <c r="BS2643" s="1064"/>
      <c r="BT2643" s="1035"/>
      <c r="CG2643" s="612"/>
      <c r="CI2643" s="1035"/>
      <c r="DB2643" s="1035"/>
      <c r="DC2643" s="1035"/>
      <c r="DG2643" s="1035"/>
      <c r="DH2643" s="1035"/>
      <c r="DI2643" s="1035"/>
      <c r="DJ2643" s="1035"/>
      <c r="DK2643" s="1035"/>
      <c r="DL2643" s="1035"/>
    </row>
    <row r="2644" spans="27:116">
      <c r="AA2644" s="1035"/>
      <c r="AB2644" s="1035"/>
      <c r="AC2644" s="1035"/>
      <c r="AD2644" s="1035"/>
      <c r="AE2644" s="1035"/>
      <c r="AF2644" s="1035"/>
      <c r="AG2644" s="1035"/>
      <c r="AH2644" s="1035"/>
      <c r="AN2644" s="1035"/>
      <c r="AV2644" s="1035"/>
      <c r="BD2644" s="1035"/>
      <c r="BS2644" s="1064"/>
      <c r="BT2644" s="1035"/>
      <c r="CG2644" s="612"/>
      <c r="CI2644" s="1035"/>
      <c r="DB2644" s="1035"/>
      <c r="DC2644" s="1035"/>
      <c r="DG2644" s="1035"/>
      <c r="DH2644" s="1035"/>
      <c r="DI2644" s="1035"/>
      <c r="DJ2644" s="1035"/>
      <c r="DK2644" s="1035"/>
      <c r="DL2644" s="1035"/>
    </row>
    <row r="2645" spans="27:116">
      <c r="AA2645" s="1035"/>
      <c r="AB2645" s="1035"/>
      <c r="AC2645" s="1035"/>
      <c r="AD2645" s="1035"/>
      <c r="AE2645" s="1035"/>
      <c r="AF2645" s="1035"/>
      <c r="AG2645" s="1035"/>
      <c r="AH2645" s="1035"/>
      <c r="AN2645" s="1035"/>
      <c r="AV2645" s="1035"/>
      <c r="BD2645" s="1035"/>
      <c r="BS2645" s="1064"/>
      <c r="BT2645" s="1035"/>
      <c r="CG2645" s="612"/>
      <c r="CI2645" s="1035"/>
      <c r="DB2645" s="1035"/>
      <c r="DC2645" s="1035"/>
      <c r="DG2645" s="1035"/>
      <c r="DH2645" s="1035"/>
      <c r="DI2645" s="1035"/>
      <c r="DJ2645" s="1035"/>
      <c r="DK2645" s="1035"/>
      <c r="DL2645" s="1035"/>
    </row>
    <row r="2646" spans="27:116">
      <c r="AA2646" s="1035"/>
      <c r="AB2646" s="1035"/>
      <c r="AC2646" s="1035"/>
      <c r="AD2646" s="1035"/>
      <c r="AE2646" s="1035"/>
      <c r="AF2646" s="1035"/>
      <c r="AG2646" s="1035"/>
      <c r="AH2646" s="1035"/>
      <c r="AN2646" s="1035"/>
      <c r="AV2646" s="1035"/>
      <c r="BD2646" s="1035"/>
      <c r="BS2646" s="1064"/>
      <c r="BT2646" s="1035"/>
      <c r="CG2646" s="612"/>
      <c r="CI2646" s="1035"/>
      <c r="DB2646" s="1035"/>
      <c r="DC2646" s="1035"/>
      <c r="DG2646" s="1035"/>
      <c r="DH2646" s="1035"/>
      <c r="DI2646" s="1035"/>
      <c r="DJ2646" s="1035"/>
      <c r="DK2646" s="1035"/>
      <c r="DL2646" s="1035"/>
    </row>
    <row r="2647" spans="27:116">
      <c r="AA2647" s="1035"/>
      <c r="AB2647" s="1035"/>
      <c r="AC2647" s="1035"/>
      <c r="AD2647" s="1035"/>
      <c r="AE2647" s="1035"/>
      <c r="AF2647" s="1035"/>
      <c r="AG2647" s="1035"/>
      <c r="AH2647" s="1035"/>
      <c r="AN2647" s="1035"/>
      <c r="AV2647" s="1035"/>
      <c r="BD2647" s="1035"/>
      <c r="BS2647" s="1064"/>
      <c r="BT2647" s="1035"/>
      <c r="CG2647" s="612"/>
      <c r="CI2647" s="1035"/>
      <c r="DB2647" s="1035"/>
      <c r="DC2647" s="1035"/>
      <c r="DG2647" s="1035"/>
      <c r="DH2647" s="1035"/>
      <c r="DI2647" s="1035"/>
      <c r="DJ2647" s="1035"/>
      <c r="DK2647" s="1035"/>
      <c r="DL2647" s="1035"/>
    </row>
    <row r="2648" spans="27:116">
      <c r="AA2648" s="1035"/>
      <c r="AB2648" s="1035"/>
      <c r="AC2648" s="1035"/>
      <c r="AD2648" s="1035"/>
      <c r="AE2648" s="1035"/>
      <c r="AF2648" s="1035"/>
      <c r="AG2648" s="1035"/>
      <c r="AH2648" s="1035"/>
      <c r="AN2648" s="1035"/>
      <c r="AV2648" s="1035"/>
      <c r="BD2648" s="1035"/>
      <c r="BS2648" s="1064"/>
      <c r="BT2648" s="1035"/>
      <c r="CG2648" s="612"/>
      <c r="CI2648" s="1035"/>
      <c r="DB2648" s="1035"/>
      <c r="DC2648" s="1035"/>
      <c r="DG2648" s="1035"/>
      <c r="DH2648" s="1035"/>
      <c r="DI2648" s="1035"/>
      <c r="DJ2648" s="1035"/>
      <c r="DK2648" s="1035"/>
      <c r="DL2648" s="1035"/>
    </row>
    <row r="2649" spans="27:116">
      <c r="AA2649" s="1035"/>
      <c r="AB2649" s="1035"/>
      <c r="AC2649" s="1035"/>
      <c r="AD2649" s="1035"/>
      <c r="AE2649" s="1035"/>
      <c r="AF2649" s="1035"/>
      <c r="AG2649" s="1035"/>
      <c r="AH2649" s="1035"/>
      <c r="AN2649" s="1035"/>
      <c r="AV2649" s="1035"/>
      <c r="BD2649" s="1035"/>
      <c r="BS2649" s="1064"/>
      <c r="BT2649" s="1035"/>
      <c r="CG2649" s="612"/>
      <c r="CI2649" s="1035"/>
      <c r="DB2649" s="1035"/>
      <c r="DC2649" s="1035"/>
      <c r="DG2649" s="1035"/>
      <c r="DH2649" s="1035"/>
      <c r="DI2649" s="1035"/>
      <c r="DJ2649" s="1035"/>
      <c r="DK2649" s="1035"/>
      <c r="DL2649" s="1035"/>
    </row>
    <row r="2650" spans="27:116">
      <c r="AA2650" s="1035"/>
      <c r="AB2650" s="1035"/>
      <c r="AC2650" s="1035"/>
      <c r="AD2650" s="1035"/>
      <c r="AE2650" s="1035"/>
      <c r="AF2650" s="1035"/>
      <c r="AG2650" s="1035"/>
      <c r="AH2650" s="1035"/>
      <c r="AN2650" s="1035"/>
      <c r="AV2650" s="1035"/>
      <c r="BD2650" s="1035"/>
      <c r="BS2650" s="1064"/>
      <c r="BT2650" s="1035"/>
      <c r="CG2650" s="612"/>
      <c r="CI2650" s="1035"/>
      <c r="DB2650" s="1035"/>
      <c r="DC2650" s="1035"/>
      <c r="DG2650" s="1035"/>
      <c r="DH2650" s="1035"/>
      <c r="DI2650" s="1035"/>
      <c r="DJ2650" s="1035"/>
      <c r="DK2650" s="1035"/>
      <c r="DL2650" s="1035"/>
    </row>
    <row r="2651" spans="27:116">
      <c r="AA2651" s="1035"/>
      <c r="AB2651" s="1035"/>
      <c r="AC2651" s="1035"/>
      <c r="AD2651" s="1035"/>
      <c r="AE2651" s="1035"/>
      <c r="AF2651" s="1035"/>
      <c r="AG2651" s="1035"/>
      <c r="AH2651" s="1035"/>
      <c r="AN2651" s="1035"/>
      <c r="AV2651" s="1035"/>
      <c r="BD2651" s="1035"/>
      <c r="BS2651" s="1064"/>
      <c r="BT2651" s="1035"/>
      <c r="CG2651" s="612"/>
      <c r="CI2651" s="1035"/>
      <c r="DB2651" s="1035"/>
      <c r="DC2651" s="1035"/>
      <c r="DG2651" s="1035"/>
      <c r="DH2651" s="1035"/>
      <c r="DI2651" s="1035"/>
      <c r="DJ2651" s="1035"/>
      <c r="DK2651" s="1035"/>
      <c r="DL2651" s="1035"/>
    </row>
    <row r="2652" spans="27:116">
      <c r="AA2652" s="1035"/>
      <c r="AB2652" s="1035"/>
      <c r="AC2652" s="1035"/>
      <c r="AD2652" s="1035"/>
      <c r="AE2652" s="1035"/>
      <c r="AF2652" s="1035"/>
      <c r="AG2652" s="1035"/>
      <c r="AH2652" s="1035"/>
      <c r="AN2652" s="1035"/>
      <c r="AV2652" s="1035"/>
      <c r="BD2652" s="1035"/>
      <c r="BS2652" s="1064"/>
      <c r="BT2652" s="1035"/>
      <c r="CG2652" s="612"/>
      <c r="CI2652" s="1035"/>
      <c r="DB2652" s="1035"/>
      <c r="DC2652" s="1035"/>
      <c r="DG2652" s="1035"/>
      <c r="DH2652" s="1035"/>
      <c r="DI2652" s="1035"/>
      <c r="DJ2652" s="1035"/>
      <c r="DK2652" s="1035"/>
      <c r="DL2652" s="1035"/>
    </row>
    <row r="2653" spans="27:116">
      <c r="AA2653" s="1035"/>
      <c r="AB2653" s="1035"/>
      <c r="AC2653" s="1035"/>
      <c r="AD2653" s="1035"/>
      <c r="AE2653" s="1035"/>
      <c r="AF2653" s="1035"/>
      <c r="AG2653" s="1035"/>
      <c r="AH2653" s="1035"/>
      <c r="AN2653" s="1035"/>
      <c r="AV2653" s="1035"/>
      <c r="BD2653" s="1035"/>
      <c r="BS2653" s="1064"/>
      <c r="BT2653" s="1035"/>
      <c r="CG2653" s="612"/>
      <c r="CI2653" s="1035"/>
      <c r="DB2653" s="1035"/>
      <c r="DC2653" s="1035"/>
      <c r="DG2653" s="1035"/>
      <c r="DH2653" s="1035"/>
      <c r="DI2653" s="1035"/>
      <c r="DJ2653" s="1035"/>
      <c r="DK2653" s="1035"/>
      <c r="DL2653" s="1035"/>
    </row>
    <row r="2654" spans="27:116">
      <c r="AA2654" s="1035"/>
      <c r="AB2654" s="1035"/>
      <c r="AC2654" s="1035"/>
      <c r="AD2654" s="1035"/>
      <c r="AE2654" s="1035"/>
      <c r="AF2654" s="1035"/>
      <c r="AG2654" s="1035"/>
      <c r="AH2654" s="1035"/>
      <c r="AN2654" s="1035"/>
      <c r="AV2654" s="1035"/>
      <c r="BD2654" s="1035"/>
      <c r="BS2654" s="1064"/>
      <c r="BT2654" s="1035"/>
      <c r="CG2654" s="612"/>
      <c r="CI2654" s="1035"/>
      <c r="DB2654" s="1035"/>
      <c r="DC2654" s="1035"/>
      <c r="DG2654" s="1035"/>
      <c r="DH2654" s="1035"/>
      <c r="DI2654" s="1035"/>
      <c r="DJ2654" s="1035"/>
      <c r="DK2654" s="1035"/>
      <c r="DL2654" s="1035"/>
    </row>
    <row r="2655" spans="27:116">
      <c r="AA2655" s="1035"/>
      <c r="AB2655" s="1035"/>
      <c r="AC2655" s="1035"/>
      <c r="AD2655" s="1035"/>
      <c r="AE2655" s="1035"/>
      <c r="AF2655" s="1035"/>
      <c r="AG2655" s="1035"/>
      <c r="AH2655" s="1035"/>
      <c r="AN2655" s="1035"/>
      <c r="AV2655" s="1035"/>
      <c r="BD2655" s="1035"/>
      <c r="BS2655" s="1064"/>
      <c r="BT2655" s="1035"/>
      <c r="CG2655" s="612"/>
      <c r="CI2655" s="1035"/>
      <c r="DB2655" s="1035"/>
      <c r="DC2655" s="1035"/>
      <c r="DG2655" s="1035"/>
      <c r="DH2655" s="1035"/>
      <c r="DI2655" s="1035"/>
      <c r="DJ2655" s="1035"/>
      <c r="DK2655" s="1035"/>
      <c r="DL2655" s="1035"/>
    </row>
    <row r="2656" spans="27:116">
      <c r="AA2656" s="1035"/>
      <c r="AB2656" s="1035"/>
      <c r="AC2656" s="1035"/>
      <c r="AD2656" s="1035"/>
      <c r="AE2656" s="1035"/>
      <c r="AF2656" s="1035"/>
      <c r="AG2656" s="1035"/>
      <c r="AH2656" s="1035"/>
      <c r="AN2656" s="1035"/>
      <c r="AV2656" s="1035"/>
      <c r="BD2656" s="1035"/>
      <c r="BS2656" s="1064"/>
      <c r="BT2656" s="1035"/>
      <c r="CG2656" s="612"/>
      <c r="CI2656" s="1035"/>
      <c r="DB2656" s="1035"/>
      <c r="DC2656" s="1035"/>
      <c r="DG2656" s="1035"/>
      <c r="DH2656" s="1035"/>
      <c r="DI2656" s="1035"/>
      <c r="DJ2656" s="1035"/>
      <c r="DK2656" s="1035"/>
      <c r="DL2656" s="1035"/>
    </row>
    <row r="2657" spans="27:116">
      <c r="AA2657" s="1035"/>
      <c r="AB2657" s="1035"/>
      <c r="AC2657" s="1035"/>
      <c r="AD2657" s="1035"/>
      <c r="AE2657" s="1035"/>
      <c r="AF2657" s="1035"/>
      <c r="AG2657" s="1035"/>
      <c r="AH2657" s="1035"/>
      <c r="AN2657" s="1035"/>
      <c r="AV2657" s="1035"/>
      <c r="BD2657" s="1035"/>
      <c r="BS2657" s="1064"/>
      <c r="BT2657" s="1035"/>
      <c r="CG2657" s="612"/>
      <c r="CI2657" s="1035"/>
      <c r="DB2657" s="1035"/>
      <c r="DC2657" s="1035"/>
      <c r="DG2657" s="1035"/>
      <c r="DH2657" s="1035"/>
      <c r="DI2657" s="1035"/>
      <c r="DJ2657" s="1035"/>
      <c r="DK2657" s="1035"/>
      <c r="DL2657" s="1035"/>
    </row>
    <row r="2658" spans="27:116">
      <c r="AA2658" s="1035"/>
      <c r="AB2658" s="1035"/>
      <c r="AC2658" s="1035"/>
      <c r="AD2658" s="1035"/>
      <c r="AE2658" s="1035"/>
      <c r="AF2658" s="1035"/>
      <c r="AG2658" s="1035"/>
      <c r="AH2658" s="1035"/>
      <c r="AN2658" s="1035"/>
      <c r="AV2658" s="1035"/>
      <c r="BD2658" s="1035"/>
      <c r="BS2658" s="1064"/>
      <c r="BT2658" s="1035"/>
      <c r="CG2658" s="612"/>
      <c r="CI2658" s="1035"/>
      <c r="DB2658" s="1035"/>
      <c r="DC2658" s="1035"/>
      <c r="DG2658" s="1035"/>
      <c r="DH2658" s="1035"/>
      <c r="DI2658" s="1035"/>
      <c r="DJ2658" s="1035"/>
      <c r="DK2658" s="1035"/>
      <c r="DL2658" s="1035"/>
    </row>
    <row r="2659" spans="27:116">
      <c r="AA2659" s="1035"/>
      <c r="AB2659" s="1035"/>
      <c r="AC2659" s="1035"/>
      <c r="AD2659" s="1035"/>
      <c r="AE2659" s="1035"/>
      <c r="AF2659" s="1035"/>
      <c r="AG2659" s="1035"/>
      <c r="AH2659" s="1035"/>
      <c r="AN2659" s="1035"/>
      <c r="AV2659" s="1035"/>
      <c r="BD2659" s="1035"/>
      <c r="BS2659" s="1064"/>
      <c r="BT2659" s="1035"/>
      <c r="CG2659" s="612"/>
      <c r="CI2659" s="1035"/>
      <c r="DB2659" s="1035"/>
      <c r="DC2659" s="1035"/>
      <c r="DG2659" s="1035"/>
      <c r="DH2659" s="1035"/>
      <c r="DI2659" s="1035"/>
      <c r="DJ2659" s="1035"/>
      <c r="DK2659" s="1035"/>
      <c r="DL2659" s="1035"/>
    </row>
    <row r="2660" spans="27:116">
      <c r="AA2660" s="1035"/>
      <c r="AB2660" s="1035"/>
      <c r="AC2660" s="1035"/>
      <c r="AD2660" s="1035"/>
      <c r="AE2660" s="1035"/>
      <c r="AF2660" s="1035"/>
      <c r="AG2660" s="1035"/>
      <c r="AH2660" s="1035"/>
      <c r="AN2660" s="1035"/>
      <c r="AV2660" s="1035"/>
      <c r="BD2660" s="1035"/>
      <c r="BS2660" s="1064"/>
      <c r="BT2660" s="1035"/>
      <c r="CG2660" s="612"/>
      <c r="CI2660" s="1035"/>
      <c r="DB2660" s="1035"/>
      <c r="DC2660" s="1035"/>
      <c r="DG2660" s="1035"/>
      <c r="DH2660" s="1035"/>
      <c r="DI2660" s="1035"/>
      <c r="DJ2660" s="1035"/>
      <c r="DK2660" s="1035"/>
      <c r="DL2660" s="1035"/>
    </row>
    <row r="2661" spans="27:116">
      <c r="AA2661" s="1035"/>
      <c r="AB2661" s="1035"/>
      <c r="AC2661" s="1035"/>
      <c r="AD2661" s="1035"/>
      <c r="AE2661" s="1035"/>
      <c r="AF2661" s="1035"/>
      <c r="AG2661" s="1035"/>
      <c r="AH2661" s="1035"/>
      <c r="AN2661" s="1035"/>
      <c r="AV2661" s="1035"/>
      <c r="BD2661" s="1035"/>
      <c r="BS2661" s="1064"/>
      <c r="BT2661" s="1035"/>
      <c r="CG2661" s="612"/>
      <c r="CI2661" s="1035"/>
      <c r="DB2661" s="1035"/>
      <c r="DC2661" s="1035"/>
      <c r="DG2661" s="1035"/>
      <c r="DH2661" s="1035"/>
      <c r="DI2661" s="1035"/>
      <c r="DJ2661" s="1035"/>
      <c r="DK2661" s="1035"/>
      <c r="DL2661" s="1035"/>
    </row>
    <row r="2662" spans="27:116">
      <c r="AA2662" s="1035"/>
      <c r="AB2662" s="1035"/>
      <c r="AC2662" s="1035"/>
      <c r="AD2662" s="1035"/>
      <c r="AE2662" s="1035"/>
      <c r="AF2662" s="1035"/>
      <c r="AG2662" s="1035"/>
      <c r="AH2662" s="1035"/>
      <c r="AN2662" s="1035"/>
      <c r="AV2662" s="1035"/>
      <c r="BD2662" s="1035"/>
      <c r="BS2662" s="1064"/>
      <c r="BT2662" s="1035"/>
      <c r="CG2662" s="612"/>
      <c r="CI2662" s="1035"/>
      <c r="DB2662" s="1035"/>
      <c r="DC2662" s="1035"/>
      <c r="DG2662" s="1035"/>
      <c r="DH2662" s="1035"/>
      <c r="DI2662" s="1035"/>
      <c r="DJ2662" s="1035"/>
      <c r="DK2662" s="1035"/>
      <c r="DL2662" s="1035"/>
    </row>
    <row r="2663" spans="27:116">
      <c r="AA2663" s="1035"/>
      <c r="AB2663" s="1035"/>
      <c r="AC2663" s="1035"/>
      <c r="AD2663" s="1035"/>
      <c r="AE2663" s="1035"/>
      <c r="AF2663" s="1035"/>
      <c r="AG2663" s="1035"/>
      <c r="AH2663" s="1035"/>
      <c r="AN2663" s="1035"/>
      <c r="AV2663" s="1035"/>
      <c r="BD2663" s="1035"/>
      <c r="BS2663" s="1064"/>
      <c r="BT2663" s="1035"/>
      <c r="CG2663" s="612"/>
      <c r="CI2663" s="1035"/>
      <c r="DB2663" s="1035"/>
      <c r="DC2663" s="1035"/>
      <c r="DG2663" s="1035"/>
      <c r="DH2663" s="1035"/>
      <c r="DI2663" s="1035"/>
      <c r="DJ2663" s="1035"/>
      <c r="DK2663" s="1035"/>
      <c r="DL2663" s="1035"/>
    </row>
    <row r="2664" spans="27:116">
      <c r="AA2664" s="1035"/>
      <c r="AB2664" s="1035"/>
      <c r="AC2664" s="1035"/>
      <c r="AD2664" s="1035"/>
      <c r="AE2664" s="1035"/>
      <c r="AF2664" s="1035"/>
      <c r="AG2664" s="1035"/>
      <c r="AH2664" s="1035"/>
      <c r="AN2664" s="1035"/>
      <c r="AV2664" s="1035"/>
      <c r="BD2664" s="1035"/>
      <c r="BS2664" s="1064"/>
      <c r="BT2664" s="1035"/>
      <c r="CG2664" s="612"/>
      <c r="CI2664" s="1035"/>
      <c r="DB2664" s="1035"/>
      <c r="DC2664" s="1035"/>
      <c r="DG2664" s="1035"/>
      <c r="DH2664" s="1035"/>
      <c r="DI2664" s="1035"/>
      <c r="DJ2664" s="1035"/>
      <c r="DK2664" s="1035"/>
      <c r="DL2664" s="1035"/>
    </row>
    <row r="2665" spans="27:116">
      <c r="AA2665" s="1035"/>
      <c r="AB2665" s="1035"/>
      <c r="AC2665" s="1035"/>
      <c r="AD2665" s="1035"/>
      <c r="AE2665" s="1035"/>
      <c r="AF2665" s="1035"/>
      <c r="AG2665" s="1035"/>
      <c r="AH2665" s="1035"/>
      <c r="AN2665" s="1035"/>
      <c r="AV2665" s="1035"/>
      <c r="BD2665" s="1035"/>
      <c r="BS2665" s="1064"/>
      <c r="BT2665" s="1035"/>
      <c r="CG2665" s="612"/>
      <c r="CI2665" s="1035"/>
      <c r="DB2665" s="1035"/>
      <c r="DC2665" s="1035"/>
      <c r="DG2665" s="1035"/>
      <c r="DH2665" s="1035"/>
      <c r="DI2665" s="1035"/>
      <c r="DJ2665" s="1035"/>
      <c r="DK2665" s="1035"/>
      <c r="DL2665" s="1035"/>
    </row>
    <row r="2666" spans="27:116">
      <c r="AA2666" s="1035"/>
      <c r="AB2666" s="1035"/>
      <c r="AC2666" s="1035"/>
      <c r="AD2666" s="1035"/>
      <c r="AE2666" s="1035"/>
      <c r="AF2666" s="1035"/>
      <c r="AG2666" s="1035"/>
      <c r="AH2666" s="1035"/>
      <c r="AN2666" s="1035"/>
      <c r="AV2666" s="1035"/>
      <c r="BD2666" s="1035"/>
      <c r="BS2666" s="1064"/>
      <c r="BT2666" s="1035"/>
      <c r="CG2666" s="612"/>
      <c r="CI2666" s="1035"/>
      <c r="DB2666" s="1035"/>
      <c r="DC2666" s="1035"/>
      <c r="DG2666" s="1035"/>
      <c r="DH2666" s="1035"/>
      <c r="DI2666" s="1035"/>
      <c r="DJ2666" s="1035"/>
      <c r="DK2666" s="1035"/>
      <c r="DL2666" s="1035"/>
    </row>
    <row r="2667" spans="27:116">
      <c r="AA2667" s="1035"/>
      <c r="AB2667" s="1035"/>
      <c r="AC2667" s="1035"/>
      <c r="AD2667" s="1035"/>
      <c r="AE2667" s="1035"/>
      <c r="AF2667" s="1035"/>
      <c r="AG2667" s="1035"/>
      <c r="AH2667" s="1035"/>
      <c r="AN2667" s="1035"/>
      <c r="AV2667" s="1035"/>
      <c r="BD2667" s="1035"/>
      <c r="BS2667" s="1064"/>
      <c r="BT2667" s="1035"/>
      <c r="CG2667" s="612"/>
      <c r="CI2667" s="1035"/>
      <c r="DB2667" s="1035"/>
      <c r="DC2667" s="1035"/>
      <c r="DG2667" s="1035"/>
      <c r="DH2667" s="1035"/>
      <c r="DI2667" s="1035"/>
      <c r="DJ2667" s="1035"/>
      <c r="DK2667" s="1035"/>
      <c r="DL2667" s="1035"/>
    </row>
    <row r="2668" spans="27:116">
      <c r="AA2668" s="1035"/>
      <c r="AB2668" s="1035"/>
      <c r="AC2668" s="1035"/>
      <c r="AD2668" s="1035"/>
      <c r="AE2668" s="1035"/>
      <c r="AF2668" s="1035"/>
      <c r="AG2668" s="1035"/>
      <c r="AH2668" s="1035"/>
      <c r="AN2668" s="1035"/>
      <c r="AV2668" s="1035"/>
      <c r="BD2668" s="1035"/>
      <c r="BS2668" s="1064"/>
      <c r="BT2668" s="1035"/>
      <c r="CG2668" s="612"/>
      <c r="CI2668" s="1035"/>
      <c r="DB2668" s="1035"/>
      <c r="DC2668" s="1035"/>
      <c r="DG2668" s="1035"/>
      <c r="DH2668" s="1035"/>
      <c r="DI2668" s="1035"/>
      <c r="DJ2668" s="1035"/>
      <c r="DK2668" s="1035"/>
      <c r="DL2668" s="1035"/>
    </row>
    <row r="2669" spans="27:116">
      <c r="AA2669" s="1035"/>
      <c r="AB2669" s="1035"/>
      <c r="AC2669" s="1035"/>
      <c r="AD2669" s="1035"/>
      <c r="AE2669" s="1035"/>
      <c r="AF2669" s="1035"/>
      <c r="AG2669" s="1035"/>
      <c r="AH2669" s="1035"/>
      <c r="AN2669" s="1035"/>
      <c r="AV2669" s="1035"/>
      <c r="BD2669" s="1035"/>
      <c r="BS2669" s="1064"/>
      <c r="BT2669" s="1035"/>
      <c r="CG2669" s="612"/>
      <c r="CI2669" s="1035"/>
      <c r="DB2669" s="1035"/>
      <c r="DC2669" s="1035"/>
      <c r="DG2669" s="1035"/>
      <c r="DH2669" s="1035"/>
      <c r="DI2669" s="1035"/>
      <c r="DJ2669" s="1035"/>
      <c r="DK2669" s="1035"/>
      <c r="DL2669" s="1035"/>
    </row>
    <row r="2670" spans="27:116">
      <c r="AA2670" s="1035"/>
      <c r="AB2670" s="1035"/>
      <c r="AC2670" s="1035"/>
      <c r="AD2670" s="1035"/>
      <c r="AE2670" s="1035"/>
      <c r="AF2670" s="1035"/>
      <c r="AG2670" s="1035"/>
      <c r="AH2670" s="1035"/>
      <c r="AN2670" s="1035"/>
      <c r="AV2670" s="1035"/>
      <c r="BD2670" s="1035"/>
      <c r="BS2670" s="1064"/>
      <c r="BT2670" s="1035"/>
      <c r="CG2670" s="612"/>
      <c r="CI2670" s="1035"/>
      <c r="DB2670" s="1035"/>
      <c r="DC2670" s="1035"/>
      <c r="DG2670" s="1035"/>
      <c r="DH2670" s="1035"/>
      <c r="DI2670" s="1035"/>
      <c r="DJ2670" s="1035"/>
      <c r="DK2670" s="1035"/>
      <c r="DL2670" s="1035"/>
    </row>
    <row r="2671" spans="27:116">
      <c r="AA2671" s="1035"/>
      <c r="AB2671" s="1035"/>
      <c r="AC2671" s="1035"/>
      <c r="AD2671" s="1035"/>
      <c r="AE2671" s="1035"/>
      <c r="AF2671" s="1035"/>
      <c r="AG2671" s="1035"/>
      <c r="AH2671" s="1035"/>
      <c r="AN2671" s="1035"/>
      <c r="AV2671" s="1035"/>
      <c r="BD2671" s="1035"/>
      <c r="BS2671" s="1064"/>
      <c r="BT2671" s="1035"/>
      <c r="CG2671" s="612"/>
      <c r="CI2671" s="1035"/>
      <c r="DB2671" s="1035"/>
      <c r="DC2671" s="1035"/>
      <c r="DG2671" s="1035"/>
      <c r="DH2671" s="1035"/>
      <c r="DI2671" s="1035"/>
      <c r="DJ2671" s="1035"/>
      <c r="DK2671" s="1035"/>
      <c r="DL2671" s="1035"/>
    </row>
    <row r="2672" spans="27:116">
      <c r="AA2672" s="1035"/>
      <c r="AB2672" s="1035"/>
      <c r="AC2672" s="1035"/>
      <c r="AD2672" s="1035"/>
      <c r="AE2672" s="1035"/>
      <c r="AF2672" s="1035"/>
      <c r="AG2672" s="1035"/>
      <c r="AH2672" s="1035"/>
      <c r="AN2672" s="1035"/>
      <c r="AV2672" s="1035"/>
      <c r="BD2672" s="1035"/>
      <c r="BS2672" s="1064"/>
      <c r="BT2672" s="1035"/>
      <c r="CG2672" s="612"/>
      <c r="CI2672" s="1035"/>
      <c r="DB2672" s="1035"/>
      <c r="DC2672" s="1035"/>
      <c r="DG2672" s="1035"/>
      <c r="DH2672" s="1035"/>
      <c r="DI2672" s="1035"/>
      <c r="DJ2672" s="1035"/>
      <c r="DK2672" s="1035"/>
      <c r="DL2672" s="1035"/>
    </row>
    <row r="2673" spans="27:116">
      <c r="AA2673" s="1035"/>
      <c r="AB2673" s="1035"/>
      <c r="AC2673" s="1035"/>
      <c r="AD2673" s="1035"/>
      <c r="AE2673" s="1035"/>
      <c r="AF2673" s="1035"/>
      <c r="AG2673" s="1035"/>
      <c r="AH2673" s="1035"/>
      <c r="AN2673" s="1035"/>
      <c r="AV2673" s="1035"/>
      <c r="BD2673" s="1035"/>
      <c r="BS2673" s="1064"/>
      <c r="BT2673" s="1035"/>
      <c r="CG2673" s="612"/>
      <c r="CI2673" s="1035"/>
      <c r="DB2673" s="1035"/>
      <c r="DC2673" s="1035"/>
      <c r="DG2673" s="1035"/>
      <c r="DH2673" s="1035"/>
      <c r="DI2673" s="1035"/>
      <c r="DJ2673" s="1035"/>
      <c r="DK2673" s="1035"/>
      <c r="DL2673" s="1035"/>
    </row>
    <row r="2674" spans="27:116">
      <c r="AA2674" s="1035"/>
      <c r="AB2674" s="1035"/>
      <c r="AC2674" s="1035"/>
      <c r="AD2674" s="1035"/>
      <c r="AE2674" s="1035"/>
      <c r="AF2674" s="1035"/>
      <c r="AG2674" s="1035"/>
      <c r="AH2674" s="1035"/>
      <c r="AN2674" s="1035"/>
      <c r="AV2674" s="1035"/>
      <c r="BD2674" s="1035"/>
      <c r="BS2674" s="1064"/>
      <c r="BT2674" s="1035"/>
      <c r="CG2674" s="612"/>
      <c r="CI2674" s="1035"/>
      <c r="DB2674" s="1035"/>
      <c r="DC2674" s="1035"/>
      <c r="DG2674" s="1035"/>
      <c r="DH2674" s="1035"/>
      <c r="DI2674" s="1035"/>
      <c r="DJ2674" s="1035"/>
      <c r="DK2674" s="1035"/>
      <c r="DL2674" s="1035"/>
    </row>
    <row r="2675" spans="27:116">
      <c r="AA2675" s="1035"/>
      <c r="AB2675" s="1035"/>
      <c r="AC2675" s="1035"/>
      <c r="AD2675" s="1035"/>
      <c r="AE2675" s="1035"/>
      <c r="AF2675" s="1035"/>
      <c r="AG2675" s="1035"/>
      <c r="AH2675" s="1035"/>
      <c r="AN2675" s="1035"/>
      <c r="AV2675" s="1035"/>
      <c r="BD2675" s="1035"/>
      <c r="BS2675" s="1064"/>
      <c r="BT2675" s="1035"/>
      <c r="CG2675" s="612"/>
      <c r="CI2675" s="1035"/>
      <c r="DB2675" s="1035"/>
      <c r="DC2675" s="1035"/>
      <c r="DG2675" s="1035"/>
      <c r="DH2675" s="1035"/>
      <c r="DI2675" s="1035"/>
      <c r="DJ2675" s="1035"/>
      <c r="DK2675" s="1035"/>
      <c r="DL2675" s="1035"/>
    </row>
    <row r="2676" spans="27:116">
      <c r="AA2676" s="1035"/>
      <c r="AB2676" s="1035"/>
      <c r="AC2676" s="1035"/>
      <c r="AD2676" s="1035"/>
      <c r="AE2676" s="1035"/>
      <c r="AF2676" s="1035"/>
      <c r="AG2676" s="1035"/>
      <c r="AH2676" s="1035"/>
      <c r="AN2676" s="1035"/>
      <c r="AV2676" s="1035"/>
      <c r="BD2676" s="1035"/>
      <c r="BS2676" s="1064"/>
      <c r="BT2676" s="1035"/>
      <c r="CG2676" s="612"/>
      <c r="CI2676" s="1035"/>
      <c r="DB2676" s="1035"/>
      <c r="DC2676" s="1035"/>
      <c r="DG2676" s="1035"/>
      <c r="DH2676" s="1035"/>
      <c r="DI2676" s="1035"/>
      <c r="DJ2676" s="1035"/>
      <c r="DK2676" s="1035"/>
      <c r="DL2676" s="1035"/>
    </row>
    <row r="2677" spans="27:116">
      <c r="AA2677" s="1035"/>
      <c r="AB2677" s="1035"/>
      <c r="AC2677" s="1035"/>
      <c r="AD2677" s="1035"/>
      <c r="AE2677" s="1035"/>
      <c r="AF2677" s="1035"/>
      <c r="AG2677" s="1035"/>
      <c r="AH2677" s="1035"/>
      <c r="AN2677" s="1035"/>
      <c r="AV2677" s="1035"/>
      <c r="BD2677" s="1035"/>
      <c r="BS2677" s="1064"/>
      <c r="BT2677" s="1035"/>
      <c r="CG2677" s="612"/>
      <c r="CI2677" s="1035"/>
      <c r="DB2677" s="1035"/>
      <c r="DC2677" s="1035"/>
      <c r="DG2677" s="1035"/>
      <c r="DH2677" s="1035"/>
      <c r="DI2677" s="1035"/>
      <c r="DJ2677" s="1035"/>
      <c r="DK2677" s="1035"/>
      <c r="DL2677" s="1035"/>
    </row>
    <row r="2678" spans="27:116">
      <c r="AA2678" s="1035"/>
      <c r="AB2678" s="1035"/>
      <c r="AC2678" s="1035"/>
      <c r="AD2678" s="1035"/>
      <c r="AE2678" s="1035"/>
      <c r="AF2678" s="1035"/>
      <c r="AG2678" s="1035"/>
      <c r="AH2678" s="1035"/>
      <c r="AN2678" s="1035"/>
      <c r="AV2678" s="1035"/>
      <c r="BD2678" s="1035"/>
      <c r="BS2678" s="1064"/>
      <c r="BT2678" s="1035"/>
      <c r="CG2678" s="612"/>
      <c r="CI2678" s="1035"/>
      <c r="DB2678" s="1035"/>
      <c r="DC2678" s="1035"/>
      <c r="DG2678" s="1035"/>
      <c r="DH2678" s="1035"/>
      <c r="DI2678" s="1035"/>
      <c r="DJ2678" s="1035"/>
      <c r="DK2678" s="1035"/>
      <c r="DL2678" s="1035"/>
    </row>
    <row r="2679" spans="27:116">
      <c r="AA2679" s="1035"/>
      <c r="AB2679" s="1035"/>
      <c r="AC2679" s="1035"/>
      <c r="AD2679" s="1035"/>
      <c r="AE2679" s="1035"/>
      <c r="AF2679" s="1035"/>
      <c r="AG2679" s="1035"/>
      <c r="AH2679" s="1035"/>
      <c r="AN2679" s="1035"/>
      <c r="AV2679" s="1035"/>
      <c r="BD2679" s="1035"/>
      <c r="BS2679" s="1064"/>
      <c r="BT2679" s="1035"/>
      <c r="CG2679" s="612"/>
      <c r="CI2679" s="1035"/>
      <c r="DB2679" s="1035"/>
      <c r="DC2679" s="1035"/>
      <c r="DG2679" s="1035"/>
      <c r="DH2679" s="1035"/>
      <c r="DI2679" s="1035"/>
      <c r="DJ2679" s="1035"/>
      <c r="DK2679" s="1035"/>
      <c r="DL2679" s="1035"/>
    </row>
    <row r="2680" spans="27:116">
      <c r="AA2680" s="1035"/>
      <c r="AB2680" s="1035"/>
      <c r="AC2680" s="1035"/>
      <c r="AD2680" s="1035"/>
      <c r="AE2680" s="1035"/>
      <c r="AF2680" s="1035"/>
      <c r="AG2680" s="1035"/>
      <c r="AH2680" s="1035"/>
      <c r="AN2680" s="1035"/>
      <c r="AV2680" s="1035"/>
      <c r="BD2680" s="1035"/>
      <c r="BS2680" s="1064"/>
      <c r="BT2680" s="1035"/>
      <c r="CG2680" s="612"/>
      <c r="CI2680" s="1035"/>
      <c r="DB2680" s="1035"/>
      <c r="DC2680" s="1035"/>
      <c r="DG2680" s="1035"/>
      <c r="DH2680" s="1035"/>
      <c r="DI2680" s="1035"/>
      <c r="DJ2680" s="1035"/>
      <c r="DK2680" s="1035"/>
      <c r="DL2680" s="1035"/>
    </row>
    <row r="2681" spans="27:116">
      <c r="AA2681" s="1035"/>
      <c r="AB2681" s="1035"/>
      <c r="AC2681" s="1035"/>
      <c r="AD2681" s="1035"/>
      <c r="AE2681" s="1035"/>
      <c r="AF2681" s="1035"/>
      <c r="AG2681" s="1035"/>
      <c r="AH2681" s="1035"/>
      <c r="AN2681" s="1035"/>
      <c r="AV2681" s="1035"/>
      <c r="BD2681" s="1035"/>
      <c r="BS2681" s="1064"/>
      <c r="BT2681" s="1035"/>
      <c r="CG2681" s="612"/>
      <c r="CI2681" s="1035"/>
      <c r="DB2681" s="1035"/>
      <c r="DC2681" s="1035"/>
      <c r="DG2681" s="1035"/>
      <c r="DH2681" s="1035"/>
      <c r="DI2681" s="1035"/>
      <c r="DJ2681" s="1035"/>
      <c r="DK2681" s="1035"/>
      <c r="DL2681" s="1035"/>
    </row>
    <row r="2682" spans="27:116">
      <c r="AA2682" s="1035"/>
      <c r="AB2682" s="1035"/>
      <c r="AC2682" s="1035"/>
      <c r="AD2682" s="1035"/>
      <c r="AE2682" s="1035"/>
      <c r="AF2682" s="1035"/>
      <c r="AG2682" s="1035"/>
      <c r="AH2682" s="1035"/>
      <c r="AN2682" s="1035"/>
      <c r="AV2682" s="1035"/>
      <c r="BD2682" s="1035"/>
      <c r="BS2682" s="1064"/>
      <c r="BT2682" s="1035"/>
      <c r="CG2682" s="612"/>
      <c r="CI2682" s="1035"/>
      <c r="DB2682" s="1035"/>
      <c r="DC2682" s="1035"/>
      <c r="DG2682" s="1035"/>
      <c r="DH2682" s="1035"/>
      <c r="DI2682" s="1035"/>
      <c r="DJ2682" s="1035"/>
      <c r="DK2682" s="1035"/>
      <c r="DL2682" s="1035"/>
    </row>
    <row r="2683" spans="27:116">
      <c r="AA2683" s="1035"/>
      <c r="AB2683" s="1035"/>
      <c r="AC2683" s="1035"/>
      <c r="AD2683" s="1035"/>
      <c r="AE2683" s="1035"/>
      <c r="AF2683" s="1035"/>
      <c r="AG2683" s="1035"/>
      <c r="AH2683" s="1035"/>
      <c r="AN2683" s="1035"/>
      <c r="AV2683" s="1035"/>
      <c r="BD2683" s="1035"/>
      <c r="BS2683" s="1064"/>
      <c r="BT2683" s="1035"/>
      <c r="CG2683" s="612"/>
      <c r="CI2683" s="1035"/>
      <c r="DB2683" s="1035"/>
      <c r="DC2683" s="1035"/>
      <c r="DG2683" s="1035"/>
      <c r="DH2683" s="1035"/>
      <c r="DI2683" s="1035"/>
      <c r="DJ2683" s="1035"/>
      <c r="DK2683" s="1035"/>
      <c r="DL2683" s="1035"/>
    </row>
    <row r="2684" spans="27:116">
      <c r="AA2684" s="1035"/>
      <c r="AB2684" s="1035"/>
      <c r="AC2684" s="1035"/>
      <c r="AD2684" s="1035"/>
      <c r="AE2684" s="1035"/>
      <c r="AF2684" s="1035"/>
      <c r="AG2684" s="1035"/>
      <c r="AH2684" s="1035"/>
      <c r="AN2684" s="1035"/>
      <c r="AV2684" s="1035"/>
      <c r="BD2684" s="1035"/>
      <c r="BS2684" s="1064"/>
      <c r="BT2684" s="1035"/>
      <c r="CG2684" s="612"/>
      <c r="CI2684" s="1035"/>
      <c r="DB2684" s="1035"/>
      <c r="DC2684" s="1035"/>
      <c r="DG2684" s="1035"/>
      <c r="DH2684" s="1035"/>
      <c r="DI2684" s="1035"/>
      <c r="DJ2684" s="1035"/>
      <c r="DK2684" s="1035"/>
      <c r="DL2684" s="1035"/>
    </row>
    <row r="2685" spans="27:116">
      <c r="AA2685" s="1035"/>
      <c r="AB2685" s="1035"/>
      <c r="AC2685" s="1035"/>
      <c r="AD2685" s="1035"/>
      <c r="AE2685" s="1035"/>
      <c r="AF2685" s="1035"/>
      <c r="AG2685" s="1035"/>
      <c r="AH2685" s="1035"/>
      <c r="AN2685" s="1035"/>
      <c r="AV2685" s="1035"/>
      <c r="BD2685" s="1035"/>
      <c r="BS2685" s="1064"/>
      <c r="BT2685" s="1035"/>
      <c r="CG2685" s="612"/>
      <c r="CI2685" s="1035"/>
      <c r="DB2685" s="1035"/>
      <c r="DC2685" s="1035"/>
      <c r="DG2685" s="1035"/>
      <c r="DH2685" s="1035"/>
      <c r="DI2685" s="1035"/>
      <c r="DJ2685" s="1035"/>
      <c r="DK2685" s="1035"/>
      <c r="DL2685" s="1035"/>
    </row>
    <row r="2686" spans="27:116">
      <c r="AA2686" s="1035"/>
      <c r="AB2686" s="1035"/>
      <c r="AC2686" s="1035"/>
      <c r="AD2686" s="1035"/>
      <c r="AE2686" s="1035"/>
      <c r="AF2686" s="1035"/>
      <c r="AG2686" s="1035"/>
      <c r="AH2686" s="1035"/>
      <c r="AN2686" s="1035"/>
      <c r="AV2686" s="1035"/>
      <c r="BD2686" s="1035"/>
      <c r="BS2686" s="1064"/>
      <c r="BT2686" s="1035"/>
      <c r="CG2686" s="612"/>
      <c r="CI2686" s="1035"/>
      <c r="DB2686" s="1035"/>
      <c r="DC2686" s="1035"/>
      <c r="DG2686" s="1035"/>
      <c r="DH2686" s="1035"/>
      <c r="DI2686" s="1035"/>
      <c r="DJ2686" s="1035"/>
      <c r="DK2686" s="1035"/>
      <c r="DL2686" s="1035"/>
    </row>
    <row r="2687" spans="27:116">
      <c r="AA2687" s="1035"/>
      <c r="AB2687" s="1035"/>
      <c r="AC2687" s="1035"/>
      <c r="AD2687" s="1035"/>
      <c r="AE2687" s="1035"/>
      <c r="AF2687" s="1035"/>
      <c r="AG2687" s="1035"/>
      <c r="AH2687" s="1035"/>
      <c r="AN2687" s="1035"/>
      <c r="AV2687" s="1035"/>
      <c r="BD2687" s="1035"/>
      <c r="BS2687" s="1064"/>
      <c r="BT2687" s="1035"/>
      <c r="CG2687" s="612"/>
      <c r="CI2687" s="1035"/>
      <c r="DB2687" s="1035"/>
      <c r="DC2687" s="1035"/>
      <c r="DG2687" s="1035"/>
      <c r="DH2687" s="1035"/>
      <c r="DI2687" s="1035"/>
      <c r="DJ2687" s="1035"/>
      <c r="DK2687" s="1035"/>
      <c r="DL2687" s="1035"/>
    </row>
    <row r="2688" spans="27:116">
      <c r="AA2688" s="1035"/>
      <c r="AB2688" s="1035"/>
      <c r="AC2688" s="1035"/>
      <c r="AD2688" s="1035"/>
      <c r="AE2688" s="1035"/>
      <c r="AF2688" s="1035"/>
      <c r="AG2688" s="1035"/>
      <c r="AH2688" s="1035"/>
      <c r="AN2688" s="1035"/>
      <c r="AV2688" s="1035"/>
      <c r="BD2688" s="1035"/>
      <c r="BS2688" s="1064"/>
      <c r="BT2688" s="1035"/>
      <c r="CG2688" s="612"/>
      <c r="CI2688" s="1035"/>
      <c r="DB2688" s="1035"/>
      <c r="DC2688" s="1035"/>
      <c r="DG2688" s="1035"/>
      <c r="DH2688" s="1035"/>
      <c r="DI2688" s="1035"/>
      <c r="DJ2688" s="1035"/>
      <c r="DK2688" s="1035"/>
      <c r="DL2688" s="1035"/>
    </row>
    <row r="2689" spans="27:116">
      <c r="AA2689" s="1035"/>
      <c r="AB2689" s="1035"/>
      <c r="AC2689" s="1035"/>
      <c r="AD2689" s="1035"/>
      <c r="AE2689" s="1035"/>
      <c r="AF2689" s="1035"/>
      <c r="AG2689" s="1035"/>
      <c r="AH2689" s="1035"/>
      <c r="AN2689" s="1035"/>
      <c r="AV2689" s="1035"/>
      <c r="BD2689" s="1035"/>
      <c r="BS2689" s="1064"/>
      <c r="BT2689" s="1035"/>
      <c r="CG2689" s="612"/>
      <c r="CI2689" s="1035"/>
      <c r="DB2689" s="1035"/>
      <c r="DC2689" s="1035"/>
      <c r="DG2689" s="1035"/>
      <c r="DH2689" s="1035"/>
      <c r="DI2689" s="1035"/>
      <c r="DJ2689" s="1035"/>
      <c r="DK2689" s="1035"/>
      <c r="DL2689" s="1035"/>
    </row>
    <row r="2690" spans="27:116">
      <c r="AA2690" s="1035"/>
      <c r="AB2690" s="1035"/>
      <c r="AC2690" s="1035"/>
      <c r="AD2690" s="1035"/>
      <c r="AE2690" s="1035"/>
      <c r="AF2690" s="1035"/>
      <c r="AG2690" s="1035"/>
      <c r="AH2690" s="1035"/>
      <c r="AN2690" s="1035"/>
      <c r="AV2690" s="1035"/>
      <c r="BD2690" s="1035"/>
      <c r="BS2690" s="1064"/>
      <c r="BT2690" s="1035"/>
      <c r="CG2690" s="612"/>
      <c r="CI2690" s="1035"/>
      <c r="DB2690" s="1035"/>
      <c r="DC2690" s="1035"/>
      <c r="DG2690" s="1035"/>
      <c r="DH2690" s="1035"/>
      <c r="DI2690" s="1035"/>
      <c r="DJ2690" s="1035"/>
      <c r="DK2690" s="1035"/>
      <c r="DL2690" s="1035"/>
    </row>
    <row r="2691" spans="27:116">
      <c r="AA2691" s="1035"/>
      <c r="AB2691" s="1035"/>
      <c r="AC2691" s="1035"/>
      <c r="AD2691" s="1035"/>
      <c r="AE2691" s="1035"/>
      <c r="AF2691" s="1035"/>
      <c r="AG2691" s="1035"/>
      <c r="AH2691" s="1035"/>
      <c r="AN2691" s="1035"/>
      <c r="AV2691" s="1035"/>
      <c r="BD2691" s="1035"/>
      <c r="BS2691" s="1064"/>
      <c r="BT2691" s="1035"/>
      <c r="CG2691" s="612"/>
      <c r="CI2691" s="1035"/>
      <c r="DB2691" s="1035"/>
      <c r="DC2691" s="1035"/>
      <c r="DG2691" s="1035"/>
      <c r="DH2691" s="1035"/>
      <c r="DI2691" s="1035"/>
      <c r="DJ2691" s="1035"/>
      <c r="DK2691" s="1035"/>
      <c r="DL2691" s="1035"/>
    </row>
    <row r="2692" spans="27:116">
      <c r="AA2692" s="1035"/>
      <c r="AB2692" s="1035"/>
      <c r="AC2692" s="1035"/>
      <c r="AD2692" s="1035"/>
      <c r="AE2692" s="1035"/>
      <c r="AF2692" s="1035"/>
      <c r="AG2692" s="1035"/>
      <c r="AH2692" s="1035"/>
      <c r="AN2692" s="1035"/>
      <c r="AV2692" s="1035"/>
      <c r="BD2692" s="1035"/>
      <c r="BS2692" s="1064"/>
      <c r="BT2692" s="1035"/>
      <c r="CG2692" s="612"/>
      <c r="CI2692" s="1035"/>
      <c r="DB2692" s="1035"/>
      <c r="DC2692" s="1035"/>
      <c r="DG2692" s="1035"/>
      <c r="DH2692" s="1035"/>
      <c r="DI2692" s="1035"/>
      <c r="DJ2692" s="1035"/>
      <c r="DK2692" s="1035"/>
      <c r="DL2692" s="1035"/>
    </row>
    <row r="2693" spans="27:116">
      <c r="AA2693" s="1035"/>
      <c r="AB2693" s="1035"/>
      <c r="AC2693" s="1035"/>
      <c r="AD2693" s="1035"/>
      <c r="AE2693" s="1035"/>
      <c r="AF2693" s="1035"/>
      <c r="AG2693" s="1035"/>
      <c r="AH2693" s="1035"/>
      <c r="AN2693" s="1035"/>
      <c r="AV2693" s="1035"/>
      <c r="BD2693" s="1035"/>
      <c r="BS2693" s="1064"/>
      <c r="BT2693" s="1035"/>
      <c r="CG2693" s="612"/>
      <c r="CI2693" s="1035"/>
      <c r="DB2693" s="1035"/>
      <c r="DC2693" s="1035"/>
      <c r="DG2693" s="1035"/>
      <c r="DH2693" s="1035"/>
      <c r="DI2693" s="1035"/>
      <c r="DJ2693" s="1035"/>
      <c r="DK2693" s="1035"/>
      <c r="DL2693" s="1035"/>
    </row>
    <row r="2694" spans="27:116">
      <c r="AA2694" s="1035"/>
      <c r="AB2694" s="1035"/>
      <c r="AC2694" s="1035"/>
      <c r="AD2694" s="1035"/>
      <c r="AE2694" s="1035"/>
      <c r="AF2694" s="1035"/>
      <c r="AG2694" s="1035"/>
      <c r="AH2694" s="1035"/>
      <c r="AN2694" s="1035"/>
      <c r="AV2694" s="1035"/>
      <c r="BD2694" s="1035"/>
      <c r="BS2694" s="1064"/>
      <c r="BT2694" s="1035"/>
      <c r="CG2694" s="612"/>
      <c r="CI2694" s="1035"/>
      <c r="DB2694" s="1035"/>
      <c r="DC2694" s="1035"/>
      <c r="DG2694" s="1035"/>
      <c r="DH2694" s="1035"/>
      <c r="DI2694" s="1035"/>
      <c r="DJ2694" s="1035"/>
      <c r="DK2694" s="1035"/>
      <c r="DL2694" s="1035"/>
    </row>
    <row r="2695" spans="27:116">
      <c r="AA2695" s="1035"/>
      <c r="AB2695" s="1035"/>
      <c r="AC2695" s="1035"/>
      <c r="AD2695" s="1035"/>
      <c r="AE2695" s="1035"/>
      <c r="AF2695" s="1035"/>
      <c r="AG2695" s="1035"/>
      <c r="AH2695" s="1035"/>
      <c r="AN2695" s="1035"/>
      <c r="AV2695" s="1035"/>
      <c r="BD2695" s="1035"/>
      <c r="BS2695" s="1064"/>
      <c r="BT2695" s="1035"/>
      <c r="CG2695" s="612"/>
      <c r="CI2695" s="1035"/>
      <c r="DB2695" s="1035"/>
      <c r="DC2695" s="1035"/>
      <c r="DG2695" s="1035"/>
      <c r="DH2695" s="1035"/>
      <c r="DI2695" s="1035"/>
      <c r="DJ2695" s="1035"/>
      <c r="DK2695" s="1035"/>
      <c r="DL2695" s="1035"/>
    </row>
    <row r="2696" spans="27:116">
      <c r="AA2696" s="1035"/>
      <c r="AB2696" s="1035"/>
      <c r="AC2696" s="1035"/>
      <c r="AD2696" s="1035"/>
      <c r="AE2696" s="1035"/>
      <c r="AF2696" s="1035"/>
      <c r="AG2696" s="1035"/>
      <c r="AH2696" s="1035"/>
      <c r="AN2696" s="1035"/>
      <c r="AV2696" s="1035"/>
      <c r="BD2696" s="1035"/>
      <c r="BS2696" s="1064"/>
      <c r="BT2696" s="1035"/>
      <c r="CG2696" s="612"/>
      <c r="CI2696" s="1035"/>
      <c r="DB2696" s="1035"/>
      <c r="DC2696" s="1035"/>
      <c r="DG2696" s="1035"/>
      <c r="DH2696" s="1035"/>
      <c r="DI2696" s="1035"/>
      <c r="DJ2696" s="1035"/>
      <c r="DK2696" s="1035"/>
      <c r="DL2696" s="1035"/>
    </row>
    <row r="2697" spans="27:116">
      <c r="AA2697" s="1035"/>
      <c r="AB2697" s="1035"/>
      <c r="AC2697" s="1035"/>
      <c r="AD2697" s="1035"/>
      <c r="AE2697" s="1035"/>
      <c r="AF2697" s="1035"/>
      <c r="AG2697" s="1035"/>
      <c r="AH2697" s="1035"/>
      <c r="AN2697" s="1035"/>
      <c r="AV2697" s="1035"/>
      <c r="BD2697" s="1035"/>
      <c r="BS2697" s="1064"/>
      <c r="BT2697" s="1035"/>
      <c r="CG2697" s="612"/>
      <c r="CI2697" s="1035"/>
      <c r="DB2697" s="1035"/>
      <c r="DC2697" s="1035"/>
      <c r="DG2697" s="1035"/>
      <c r="DH2697" s="1035"/>
      <c r="DI2697" s="1035"/>
      <c r="DJ2697" s="1035"/>
      <c r="DK2697" s="1035"/>
      <c r="DL2697" s="1035"/>
    </row>
    <row r="2698" spans="27:116">
      <c r="AA2698" s="1035"/>
      <c r="AB2698" s="1035"/>
      <c r="AC2698" s="1035"/>
      <c r="AD2698" s="1035"/>
      <c r="AE2698" s="1035"/>
      <c r="AF2698" s="1035"/>
      <c r="AG2698" s="1035"/>
      <c r="AH2698" s="1035"/>
      <c r="AN2698" s="1035"/>
      <c r="AV2698" s="1035"/>
      <c r="BD2698" s="1035"/>
      <c r="BS2698" s="1064"/>
      <c r="BT2698" s="1035"/>
      <c r="CG2698" s="612"/>
      <c r="CI2698" s="1035"/>
      <c r="DB2698" s="1035"/>
      <c r="DC2698" s="1035"/>
      <c r="DG2698" s="1035"/>
      <c r="DH2698" s="1035"/>
      <c r="DI2698" s="1035"/>
      <c r="DJ2698" s="1035"/>
      <c r="DK2698" s="1035"/>
      <c r="DL2698" s="1035"/>
    </row>
    <row r="2699" spans="27:116">
      <c r="AA2699" s="1035"/>
      <c r="AB2699" s="1035"/>
      <c r="AC2699" s="1035"/>
      <c r="AD2699" s="1035"/>
      <c r="AE2699" s="1035"/>
      <c r="AF2699" s="1035"/>
      <c r="AG2699" s="1035"/>
      <c r="AH2699" s="1035"/>
      <c r="AN2699" s="1035"/>
      <c r="AV2699" s="1035"/>
      <c r="BD2699" s="1035"/>
      <c r="BS2699" s="1064"/>
      <c r="BT2699" s="1035"/>
      <c r="CG2699" s="612"/>
      <c r="CI2699" s="1035"/>
      <c r="DB2699" s="1035"/>
      <c r="DC2699" s="1035"/>
      <c r="DG2699" s="1035"/>
      <c r="DH2699" s="1035"/>
      <c r="DI2699" s="1035"/>
      <c r="DJ2699" s="1035"/>
      <c r="DK2699" s="1035"/>
      <c r="DL2699" s="1035"/>
    </row>
    <row r="2700" spans="27:116">
      <c r="AA2700" s="1035"/>
      <c r="AB2700" s="1035"/>
      <c r="AC2700" s="1035"/>
      <c r="AD2700" s="1035"/>
      <c r="AE2700" s="1035"/>
      <c r="AF2700" s="1035"/>
      <c r="AG2700" s="1035"/>
      <c r="AH2700" s="1035"/>
      <c r="AN2700" s="1035"/>
      <c r="AV2700" s="1035"/>
      <c r="BD2700" s="1035"/>
      <c r="BS2700" s="1064"/>
      <c r="BT2700" s="1035"/>
      <c r="CG2700" s="612"/>
      <c r="CI2700" s="1035"/>
      <c r="DB2700" s="1035"/>
      <c r="DC2700" s="1035"/>
      <c r="DG2700" s="1035"/>
      <c r="DH2700" s="1035"/>
      <c r="DI2700" s="1035"/>
      <c r="DJ2700" s="1035"/>
      <c r="DK2700" s="1035"/>
      <c r="DL2700" s="1035"/>
    </row>
    <row r="2701" spans="27:116">
      <c r="AA2701" s="1035"/>
      <c r="AB2701" s="1035"/>
      <c r="AC2701" s="1035"/>
      <c r="AD2701" s="1035"/>
      <c r="AE2701" s="1035"/>
      <c r="AF2701" s="1035"/>
      <c r="AG2701" s="1035"/>
      <c r="AH2701" s="1035"/>
      <c r="AN2701" s="1035"/>
      <c r="AV2701" s="1035"/>
      <c r="BD2701" s="1035"/>
      <c r="BS2701" s="1064"/>
      <c r="BT2701" s="1035"/>
      <c r="CG2701" s="612"/>
      <c r="CI2701" s="1035"/>
      <c r="DB2701" s="1035"/>
      <c r="DC2701" s="1035"/>
      <c r="DG2701" s="1035"/>
      <c r="DH2701" s="1035"/>
      <c r="DI2701" s="1035"/>
      <c r="DJ2701" s="1035"/>
      <c r="DK2701" s="1035"/>
      <c r="DL2701" s="1035"/>
    </row>
    <row r="2702" spans="27:116">
      <c r="AA2702" s="1035"/>
      <c r="AB2702" s="1035"/>
      <c r="AC2702" s="1035"/>
      <c r="AD2702" s="1035"/>
      <c r="AE2702" s="1035"/>
      <c r="AF2702" s="1035"/>
      <c r="AG2702" s="1035"/>
      <c r="AH2702" s="1035"/>
      <c r="AN2702" s="1035"/>
      <c r="AV2702" s="1035"/>
      <c r="BD2702" s="1035"/>
      <c r="BS2702" s="1064"/>
      <c r="BT2702" s="1035"/>
      <c r="CG2702" s="612"/>
      <c r="CI2702" s="1035"/>
      <c r="DB2702" s="1035"/>
      <c r="DC2702" s="1035"/>
      <c r="DG2702" s="1035"/>
      <c r="DH2702" s="1035"/>
      <c r="DI2702" s="1035"/>
      <c r="DJ2702" s="1035"/>
      <c r="DK2702" s="1035"/>
      <c r="DL2702" s="1035"/>
    </row>
    <row r="2703" spans="27:116">
      <c r="AA2703" s="1035"/>
      <c r="AB2703" s="1035"/>
      <c r="AC2703" s="1035"/>
      <c r="AD2703" s="1035"/>
      <c r="AE2703" s="1035"/>
      <c r="AF2703" s="1035"/>
      <c r="AG2703" s="1035"/>
      <c r="AH2703" s="1035"/>
      <c r="AN2703" s="1035"/>
      <c r="AV2703" s="1035"/>
      <c r="BD2703" s="1035"/>
      <c r="BS2703" s="1064"/>
      <c r="BT2703" s="1035"/>
      <c r="CG2703" s="612"/>
      <c r="CI2703" s="1035"/>
      <c r="DB2703" s="1035"/>
      <c r="DC2703" s="1035"/>
      <c r="DG2703" s="1035"/>
      <c r="DH2703" s="1035"/>
      <c r="DI2703" s="1035"/>
      <c r="DJ2703" s="1035"/>
      <c r="DK2703" s="1035"/>
      <c r="DL2703" s="1035"/>
    </row>
    <row r="2704" spans="27:116">
      <c r="AA2704" s="1035"/>
      <c r="AB2704" s="1035"/>
      <c r="AC2704" s="1035"/>
      <c r="AD2704" s="1035"/>
      <c r="AE2704" s="1035"/>
      <c r="AF2704" s="1035"/>
      <c r="AG2704" s="1035"/>
      <c r="AH2704" s="1035"/>
      <c r="AN2704" s="1035"/>
      <c r="AV2704" s="1035"/>
      <c r="BD2704" s="1035"/>
      <c r="BS2704" s="1064"/>
      <c r="BT2704" s="1035"/>
      <c r="CG2704" s="612"/>
      <c r="CI2704" s="1035"/>
      <c r="DB2704" s="1035"/>
      <c r="DC2704" s="1035"/>
      <c r="DG2704" s="1035"/>
      <c r="DH2704" s="1035"/>
      <c r="DI2704" s="1035"/>
      <c r="DJ2704" s="1035"/>
      <c r="DK2704" s="1035"/>
      <c r="DL2704" s="1035"/>
    </row>
    <row r="2705" spans="27:116">
      <c r="AA2705" s="1035"/>
      <c r="AB2705" s="1035"/>
      <c r="AC2705" s="1035"/>
      <c r="AD2705" s="1035"/>
      <c r="AE2705" s="1035"/>
      <c r="AF2705" s="1035"/>
      <c r="AG2705" s="1035"/>
      <c r="AH2705" s="1035"/>
      <c r="AN2705" s="1035"/>
      <c r="AV2705" s="1035"/>
      <c r="BD2705" s="1035"/>
      <c r="BS2705" s="1064"/>
      <c r="BT2705" s="1035"/>
      <c r="CG2705" s="612"/>
      <c r="CI2705" s="1035"/>
      <c r="DB2705" s="1035"/>
      <c r="DC2705" s="1035"/>
      <c r="DG2705" s="1035"/>
      <c r="DH2705" s="1035"/>
      <c r="DI2705" s="1035"/>
      <c r="DJ2705" s="1035"/>
      <c r="DK2705" s="1035"/>
      <c r="DL2705" s="1035"/>
    </row>
    <row r="2706" spans="27:116">
      <c r="AA2706" s="1035"/>
      <c r="AB2706" s="1035"/>
      <c r="AC2706" s="1035"/>
      <c r="AD2706" s="1035"/>
      <c r="AE2706" s="1035"/>
      <c r="AF2706" s="1035"/>
      <c r="AG2706" s="1035"/>
      <c r="AH2706" s="1035"/>
      <c r="AN2706" s="1035"/>
      <c r="AV2706" s="1035"/>
      <c r="BD2706" s="1035"/>
      <c r="BS2706" s="1064"/>
      <c r="BT2706" s="1035"/>
      <c r="CG2706" s="612"/>
      <c r="CI2706" s="1035"/>
      <c r="DB2706" s="1035"/>
      <c r="DC2706" s="1035"/>
      <c r="DG2706" s="1035"/>
      <c r="DH2706" s="1035"/>
      <c r="DI2706" s="1035"/>
      <c r="DJ2706" s="1035"/>
      <c r="DK2706" s="1035"/>
      <c r="DL2706" s="1035"/>
    </row>
    <row r="2707" spans="27:116">
      <c r="AA2707" s="1035"/>
      <c r="AB2707" s="1035"/>
      <c r="AC2707" s="1035"/>
      <c r="AD2707" s="1035"/>
      <c r="AE2707" s="1035"/>
      <c r="AF2707" s="1035"/>
      <c r="AG2707" s="1035"/>
      <c r="AH2707" s="1035"/>
      <c r="AN2707" s="1035"/>
      <c r="AV2707" s="1035"/>
      <c r="BD2707" s="1035"/>
      <c r="BS2707" s="1064"/>
      <c r="BT2707" s="1035"/>
      <c r="CG2707" s="612"/>
      <c r="CI2707" s="1035"/>
      <c r="DB2707" s="1035"/>
      <c r="DC2707" s="1035"/>
      <c r="DG2707" s="1035"/>
      <c r="DH2707" s="1035"/>
      <c r="DI2707" s="1035"/>
      <c r="DJ2707" s="1035"/>
      <c r="DK2707" s="1035"/>
      <c r="DL2707" s="1035"/>
    </row>
    <row r="2708" spans="27:116">
      <c r="AA2708" s="1035"/>
      <c r="AB2708" s="1035"/>
      <c r="AC2708" s="1035"/>
      <c r="AD2708" s="1035"/>
      <c r="AE2708" s="1035"/>
      <c r="AF2708" s="1035"/>
      <c r="AG2708" s="1035"/>
      <c r="AH2708" s="1035"/>
      <c r="AN2708" s="1035"/>
      <c r="AV2708" s="1035"/>
      <c r="BD2708" s="1035"/>
      <c r="BS2708" s="1064"/>
      <c r="BT2708" s="1035"/>
      <c r="CG2708" s="612"/>
      <c r="CI2708" s="1035"/>
      <c r="DB2708" s="1035"/>
      <c r="DC2708" s="1035"/>
      <c r="DG2708" s="1035"/>
      <c r="DH2708" s="1035"/>
      <c r="DI2708" s="1035"/>
      <c r="DJ2708" s="1035"/>
      <c r="DK2708" s="1035"/>
      <c r="DL2708" s="1035"/>
    </row>
    <row r="2709" spans="27:116">
      <c r="AA2709" s="1035"/>
      <c r="AB2709" s="1035"/>
      <c r="AC2709" s="1035"/>
      <c r="AD2709" s="1035"/>
      <c r="AE2709" s="1035"/>
      <c r="AF2709" s="1035"/>
      <c r="AG2709" s="1035"/>
      <c r="AH2709" s="1035"/>
      <c r="AN2709" s="1035"/>
      <c r="AV2709" s="1035"/>
      <c r="BD2709" s="1035"/>
      <c r="BS2709" s="1064"/>
      <c r="BT2709" s="1035"/>
      <c r="CG2709" s="612"/>
      <c r="CI2709" s="1035"/>
      <c r="DB2709" s="1035"/>
      <c r="DC2709" s="1035"/>
      <c r="DG2709" s="1035"/>
      <c r="DH2709" s="1035"/>
      <c r="DI2709" s="1035"/>
      <c r="DJ2709" s="1035"/>
      <c r="DK2709" s="1035"/>
      <c r="DL2709" s="1035"/>
    </row>
    <row r="2710" spans="27:116">
      <c r="AA2710" s="1035"/>
      <c r="AB2710" s="1035"/>
      <c r="AC2710" s="1035"/>
      <c r="AD2710" s="1035"/>
      <c r="AE2710" s="1035"/>
      <c r="AF2710" s="1035"/>
      <c r="AG2710" s="1035"/>
      <c r="AH2710" s="1035"/>
      <c r="AN2710" s="1035"/>
      <c r="AV2710" s="1035"/>
      <c r="BD2710" s="1035"/>
      <c r="BS2710" s="1064"/>
      <c r="BT2710" s="1035"/>
      <c r="CG2710" s="612"/>
      <c r="CI2710" s="1035"/>
      <c r="DB2710" s="1035"/>
      <c r="DC2710" s="1035"/>
      <c r="DG2710" s="1035"/>
      <c r="DH2710" s="1035"/>
      <c r="DI2710" s="1035"/>
      <c r="DJ2710" s="1035"/>
      <c r="DK2710" s="1035"/>
      <c r="DL2710" s="1035"/>
    </row>
    <row r="2711" spans="27:116">
      <c r="AA2711" s="1035"/>
      <c r="AB2711" s="1035"/>
      <c r="AC2711" s="1035"/>
      <c r="AD2711" s="1035"/>
      <c r="AE2711" s="1035"/>
      <c r="AF2711" s="1035"/>
      <c r="AG2711" s="1035"/>
      <c r="AH2711" s="1035"/>
      <c r="AN2711" s="1035"/>
      <c r="AV2711" s="1035"/>
      <c r="BD2711" s="1035"/>
      <c r="BS2711" s="1064"/>
      <c r="BT2711" s="1035"/>
      <c r="CG2711" s="612"/>
      <c r="CI2711" s="1035"/>
      <c r="DB2711" s="1035"/>
      <c r="DC2711" s="1035"/>
      <c r="DG2711" s="1035"/>
      <c r="DH2711" s="1035"/>
      <c r="DI2711" s="1035"/>
      <c r="DJ2711" s="1035"/>
      <c r="DK2711" s="1035"/>
      <c r="DL2711" s="1035"/>
    </row>
    <row r="2712" spans="27:116">
      <c r="AA2712" s="1035"/>
      <c r="AB2712" s="1035"/>
      <c r="AC2712" s="1035"/>
      <c r="AD2712" s="1035"/>
      <c r="AE2712" s="1035"/>
      <c r="AF2712" s="1035"/>
      <c r="AG2712" s="1035"/>
      <c r="AH2712" s="1035"/>
      <c r="AN2712" s="1035"/>
      <c r="AV2712" s="1035"/>
      <c r="BD2712" s="1035"/>
      <c r="BS2712" s="1064"/>
      <c r="BT2712" s="1035"/>
      <c r="CG2712" s="612"/>
      <c r="CI2712" s="1035"/>
      <c r="DB2712" s="1035"/>
      <c r="DC2712" s="1035"/>
      <c r="DG2712" s="1035"/>
      <c r="DH2712" s="1035"/>
      <c r="DI2712" s="1035"/>
      <c r="DJ2712" s="1035"/>
      <c r="DK2712" s="1035"/>
      <c r="DL2712" s="1035"/>
    </row>
    <row r="2713" spans="27:116">
      <c r="AA2713" s="1035"/>
      <c r="AB2713" s="1035"/>
      <c r="AC2713" s="1035"/>
      <c r="AD2713" s="1035"/>
      <c r="AE2713" s="1035"/>
      <c r="AF2713" s="1035"/>
      <c r="AG2713" s="1035"/>
      <c r="AH2713" s="1035"/>
      <c r="AN2713" s="1035"/>
      <c r="AV2713" s="1035"/>
      <c r="BD2713" s="1035"/>
      <c r="BS2713" s="1064"/>
      <c r="BT2713" s="1035"/>
      <c r="CG2713" s="612"/>
      <c r="CI2713" s="1035"/>
      <c r="DB2713" s="1035"/>
      <c r="DC2713" s="1035"/>
      <c r="DG2713" s="1035"/>
      <c r="DH2713" s="1035"/>
      <c r="DI2713" s="1035"/>
      <c r="DJ2713" s="1035"/>
      <c r="DK2713" s="1035"/>
      <c r="DL2713" s="1035"/>
    </row>
    <row r="2714" spans="27:116">
      <c r="AA2714" s="1035"/>
      <c r="AB2714" s="1035"/>
      <c r="AC2714" s="1035"/>
      <c r="AD2714" s="1035"/>
      <c r="AE2714" s="1035"/>
      <c r="AF2714" s="1035"/>
      <c r="AG2714" s="1035"/>
      <c r="AH2714" s="1035"/>
      <c r="AN2714" s="1035"/>
      <c r="AV2714" s="1035"/>
      <c r="BD2714" s="1035"/>
      <c r="BS2714" s="1064"/>
      <c r="BT2714" s="1035"/>
      <c r="CG2714" s="612"/>
      <c r="CI2714" s="1035"/>
      <c r="DB2714" s="1035"/>
      <c r="DC2714" s="1035"/>
      <c r="DG2714" s="1035"/>
      <c r="DH2714" s="1035"/>
      <c r="DI2714" s="1035"/>
      <c r="DJ2714" s="1035"/>
      <c r="DK2714" s="1035"/>
      <c r="DL2714" s="1035"/>
    </row>
    <row r="2715" spans="27:116">
      <c r="AA2715" s="1035"/>
      <c r="AB2715" s="1035"/>
      <c r="AC2715" s="1035"/>
      <c r="AD2715" s="1035"/>
      <c r="AE2715" s="1035"/>
      <c r="AF2715" s="1035"/>
      <c r="AG2715" s="1035"/>
      <c r="AH2715" s="1035"/>
      <c r="AN2715" s="1035"/>
      <c r="AV2715" s="1035"/>
      <c r="BD2715" s="1035"/>
      <c r="BS2715" s="1064"/>
      <c r="BT2715" s="1035"/>
      <c r="CG2715" s="612"/>
      <c r="CI2715" s="1035"/>
      <c r="DB2715" s="1035"/>
      <c r="DC2715" s="1035"/>
      <c r="DG2715" s="1035"/>
      <c r="DH2715" s="1035"/>
      <c r="DI2715" s="1035"/>
      <c r="DJ2715" s="1035"/>
      <c r="DK2715" s="1035"/>
      <c r="DL2715" s="1035"/>
    </row>
    <row r="2716" spans="27:116">
      <c r="AA2716" s="1035"/>
      <c r="AB2716" s="1035"/>
      <c r="AC2716" s="1035"/>
      <c r="AD2716" s="1035"/>
      <c r="AE2716" s="1035"/>
      <c r="AF2716" s="1035"/>
      <c r="AG2716" s="1035"/>
      <c r="AH2716" s="1035"/>
      <c r="AN2716" s="1035"/>
      <c r="AV2716" s="1035"/>
      <c r="BD2716" s="1035"/>
      <c r="BS2716" s="1064"/>
      <c r="BT2716" s="1035"/>
      <c r="CG2716" s="612"/>
      <c r="CI2716" s="1035"/>
      <c r="DB2716" s="1035"/>
      <c r="DC2716" s="1035"/>
      <c r="DG2716" s="1035"/>
      <c r="DH2716" s="1035"/>
      <c r="DI2716" s="1035"/>
      <c r="DJ2716" s="1035"/>
      <c r="DK2716" s="1035"/>
      <c r="DL2716" s="1035"/>
    </row>
    <row r="2717" spans="27:116">
      <c r="AA2717" s="1035"/>
      <c r="AB2717" s="1035"/>
      <c r="AC2717" s="1035"/>
      <c r="AD2717" s="1035"/>
      <c r="AE2717" s="1035"/>
      <c r="AF2717" s="1035"/>
      <c r="AG2717" s="1035"/>
      <c r="AH2717" s="1035"/>
      <c r="AN2717" s="1035"/>
      <c r="AV2717" s="1035"/>
      <c r="BD2717" s="1035"/>
      <c r="BS2717" s="1064"/>
      <c r="BT2717" s="1035"/>
      <c r="CG2717" s="612"/>
      <c r="CI2717" s="1035"/>
      <c r="DB2717" s="1035"/>
      <c r="DC2717" s="1035"/>
      <c r="DG2717" s="1035"/>
      <c r="DH2717" s="1035"/>
      <c r="DI2717" s="1035"/>
      <c r="DJ2717" s="1035"/>
      <c r="DK2717" s="1035"/>
      <c r="DL2717" s="1035"/>
    </row>
    <row r="2718" spans="27:116">
      <c r="AA2718" s="1035"/>
      <c r="AB2718" s="1035"/>
      <c r="AC2718" s="1035"/>
      <c r="AD2718" s="1035"/>
      <c r="AE2718" s="1035"/>
      <c r="AF2718" s="1035"/>
      <c r="AG2718" s="1035"/>
      <c r="AH2718" s="1035"/>
      <c r="AN2718" s="1035"/>
      <c r="AV2718" s="1035"/>
      <c r="BD2718" s="1035"/>
      <c r="BS2718" s="1064"/>
      <c r="BT2718" s="1035"/>
      <c r="CG2718" s="612"/>
      <c r="CI2718" s="1035"/>
      <c r="DB2718" s="1035"/>
      <c r="DC2718" s="1035"/>
      <c r="DG2718" s="1035"/>
      <c r="DH2718" s="1035"/>
      <c r="DI2718" s="1035"/>
      <c r="DJ2718" s="1035"/>
      <c r="DK2718" s="1035"/>
      <c r="DL2718" s="1035"/>
    </row>
    <row r="2719" spans="27:116">
      <c r="AA2719" s="1035"/>
      <c r="AB2719" s="1035"/>
      <c r="AC2719" s="1035"/>
      <c r="AD2719" s="1035"/>
      <c r="AE2719" s="1035"/>
      <c r="AF2719" s="1035"/>
      <c r="AG2719" s="1035"/>
      <c r="AH2719" s="1035"/>
      <c r="AN2719" s="1035"/>
      <c r="AV2719" s="1035"/>
      <c r="BD2719" s="1035"/>
      <c r="BS2719" s="1064"/>
      <c r="BT2719" s="1035"/>
      <c r="CG2719" s="612"/>
      <c r="CI2719" s="1035"/>
      <c r="DB2719" s="1035"/>
      <c r="DC2719" s="1035"/>
      <c r="DG2719" s="1035"/>
      <c r="DH2719" s="1035"/>
      <c r="DI2719" s="1035"/>
      <c r="DJ2719" s="1035"/>
      <c r="DK2719" s="1035"/>
      <c r="DL2719" s="1035"/>
    </row>
    <row r="2720" spans="27:116">
      <c r="AA2720" s="1035"/>
      <c r="AB2720" s="1035"/>
      <c r="AC2720" s="1035"/>
      <c r="AD2720" s="1035"/>
      <c r="AE2720" s="1035"/>
      <c r="AF2720" s="1035"/>
      <c r="AG2720" s="1035"/>
      <c r="AH2720" s="1035"/>
      <c r="AN2720" s="1035"/>
      <c r="AV2720" s="1035"/>
      <c r="BD2720" s="1035"/>
      <c r="BS2720" s="1064"/>
      <c r="BT2720" s="1035"/>
      <c r="CG2720" s="612"/>
      <c r="CI2720" s="1035"/>
      <c r="DB2720" s="1035"/>
      <c r="DC2720" s="1035"/>
      <c r="DG2720" s="1035"/>
      <c r="DH2720" s="1035"/>
      <c r="DI2720" s="1035"/>
      <c r="DJ2720" s="1035"/>
      <c r="DK2720" s="1035"/>
      <c r="DL2720" s="1035"/>
    </row>
    <row r="2721" spans="27:116">
      <c r="AA2721" s="1035"/>
      <c r="AB2721" s="1035"/>
      <c r="AC2721" s="1035"/>
      <c r="AD2721" s="1035"/>
      <c r="AE2721" s="1035"/>
      <c r="AF2721" s="1035"/>
      <c r="AG2721" s="1035"/>
      <c r="AH2721" s="1035"/>
      <c r="AN2721" s="1035"/>
      <c r="AV2721" s="1035"/>
      <c r="BD2721" s="1035"/>
      <c r="BS2721" s="1064"/>
      <c r="BT2721" s="1035"/>
      <c r="CG2721" s="612"/>
      <c r="CI2721" s="1035"/>
      <c r="DB2721" s="1035"/>
      <c r="DC2721" s="1035"/>
      <c r="DG2721" s="1035"/>
      <c r="DH2721" s="1035"/>
      <c r="DI2721" s="1035"/>
      <c r="DJ2721" s="1035"/>
      <c r="DK2721" s="1035"/>
      <c r="DL2721" s="1035"/>
    </row>
    <row r="2722" spans="27:116">
      <c r="AA2722" s="1035"/>
      <c r="AB2722" s="1035"/>
      <c r="AC2722" s="1035"/>
      <c r="AD2722" s="1035"/>
      <c r="AE2722" s="1035"/>
      <c r="AF2722" s="1035"/>
      <c r="AG2722" s="1035"/>
      <c r="AH2722" s="1035"/>
      <c r="AN2722" s="1035"/>
      <c r="AV2722" s="1035"/>
      <c r="BD2722" s="1035"/>
      <c r="BS2722" s="1064"/>
      <c r="BT2722" s="1035"/>
      <c r="CG2722" s="612"/>
      <c r="CI2722" s="1035"/>
      <c r="DB2722" s="1035"/>
      <c r="DC2722" s="1035"/>
      <c r="DG2722" s="1035"/>
      <c r="DH2722" s="1035"/>
      <c r="DI2722" s="1035"/>
      <c r="DJ2722" s="1035"/>
      <c r="DK2722" s="1035"/>
      <c r="DL2722" s="1035"/>
    </row>
    <row r="2723" spans="27:116">
      <c r="AA2723" s="1035"/>
      <c r="AB2723" s="1035"/>
      <c r="AC2723" s="1035"/>
      <c r="AD2723" s="1035"/>
      <c r="AE2723" s="1035"/>
      <c r="AF2723" s="1035"/>
      <c r="AG2723" s="1035"/>
      <c r="AH2723" s="1035"/>
      <c r="AN2723" s="1035"/>
      <c r="AV2723" s="1035"/>
      <c r="BD2723" s="1035"/>
      <c r="BS2723" s="1064"/>
      <c r="BT2723" s="1035"/>
      <c r="CG2723" s="612"/>
      <c r="CI2723" s="1035"/>
      <c r="DB2723" s="1035"/>
      <c r="DC2723" s="1035"/>
      <c r="DG2723" s="1035"/>
      <c r="DH2723" s="1035"/>
      <c r="DI2723" s="1035"/>
      <c r="DJ2723" s="1035"/>
      <c r="DK2723" s="1035"/>
      <c r="DL2723" s="1035"/>
    </row>
    <row r="2724" spans="27:116">
      <c r="AA2724" s="1035"/>
      <c r="AB2724" s="1035"/>
      <c r="AC2724" s="1035"/>
      <c r="AD2724" s="1035"/>
      <c r="AE2724" s="1035"/>
      <c r="AF2724" s="1035"/>
      <c r="AG2724" s="1035"/>
      <c r="AH2724" s="1035"/>
      <c r="AN2724" s="1035"/>
      <c r="AV2724" s="1035"/>
      <c r="BD2724" s="1035"/>
      <c r="BS2724" s="1064"/>
      <c r="BT2724" s="1035"/>
      <c r="CG2724" s="612"/>
      <c r="CI2724" s="1035"/>
      <c r="DB2724" s="1035"/>
      <c r="DC2724" s="1035"/>
      <c r="DG2724" s="1035"/>
      <c r="DH2724" s="1035"/>
      <c r="DI2724" s="1035"/>
      <c r="DJ2724" s="1035"/>
      <c r="DK2724" s="1035"/>
      <c r="DL2724" s="1035"/>
    </row>
    <row r="2725" spans="27:116">
      <c r="AA2725" s="1035"/>
      <c r="AB2725" s="1035"/>
      <c r="AC2725" s="1035"/>
      <c r="AD2725" s="1035"/>
      <c r="AE2725" s="1035"/>
      <c r="AF2725" s="1035"/>
      <c r="AG2725" s="1035"/>
      <c r="AH2725" s="1035"/>
      <c r="AN2725" s="1035"/>
      <c r="AV2725" s="1035"/>
      <c r="BD2725" s="1035"/>
      <c r="BS2725" s="1064"/>
      <c r="BT2725" s="1035"/>
      <c r="CG2725" s="612"/>
      <c r="CI2725" s="1035"/>
      <c r="DB2725" s="1035"/>
      <c r="DC2725" s="1035"/>
      <c r="DG2725" s="1035"/>
      <c r="DH2725" s="1035"/>
      <c r="DI2725" s="1035"/>
      <c r="DJ2725" s="1035"/>
      <c r="DK2725" s="1035"/>
      <c r="DL2725" s="1035"/>
    </row>
    <row r="2726" spans="27:116">
      <c r="AA2726" s="1035"/>
      <c r="AB2726" s="1035"/>
      <c r="AC2726" s="1035"/>
      <c r="AD2726" s="1035"/>
      <c r="AE2726" s="1035"/>
      <c r="AF2726" s="1035"/>
      <c r="AG2726" s="1035"/>
      <c r="AH2726" s="1035"/>
      <c r="AN2726" s="1035"/>
      <c r="AV2726" s="1035"/>
      <c r="BD2726" s="1035"/>
      <c r="BS2726" s="1064"/>
      <c r="BT2726" s="1035"/>
      <c r="CG2726" s="612"/>
      <c r="CI2726" s="1035"/>
      <c r="DB2726" s="1035"/>
      <c r="DC2726" s="1035"/>
      <c r="DG2726" s="1035"/>
      <c r="DH2726" s="1035"/>
      <c r="DI2726" s="1035"/>
      <c r="DJ2726" s="1035"/>
      <c r="DK2726" s="1035"/>
      <c r="DL2726" s="1035"/>
    </row>
    <row r="2727" spans="27:116">
      <c r="AA2727" s="1035"/>
      <c r="AB2727" s="1035"/>
      <c r="AC2727" s="1035"/>
      <c r="AD2727" s="1035"/>
      <c r="AE2727" s="1035"/>
      <c r="AF2727" s="1035"/>
      <c r="AG2727" s="1035"/>
      <c r="AH2727" s="1035"/>
      <c r="AN2727" s="1035"/>
      <c r="AV2727" s="1035"/>
      <c r="BD2727" s="1035"/>
      <c r="BS2727" s="1064"/>
      <c r="BT2727" s="1035"/>
      <c r="CG2727" s="612"/>
      <c r="CI2727" s="1035"/>
      <c r="DB2727" s="1035"/>
      <c r="DC2727" s="1035"/>
      <c r="DG2727" s="1035"/>
      <c r="DH2727" s="1035"/>
      <c r="DI2727" s="1035"/>
      <c r="DJ2727" s="1035"/>
      <c r="DK2727" s="1035"/>
      <c r="DL2727" s="1035"/>
    </row>
    <row r="2728" spans="27:116">
      <c r="AA2728" s="1035"/>
      <c r="AB2728" s="1035"/>
      <c r="AC2728" s="1035"/>
      <c r="AD2728" s="1035"/>
      <c r="AE2728" s="1035"/>
      <c r="AF2728" s="1035"/>
      <c r="AG2728" s="1035"/>
      <c r="AH2728" s="1035"/>
      <c r="AN2728" s="1035"/>
      <c r="AV2728" s="1035"/>
      <c r="BD2728" s="1035"/>
      <c r="BS2728" s="1064"/>
      <c r="BT2728" s="1035"/>
      <c r="CG2728" s="612"/>
      <c r="CI2728" s="1035"/>
      <c r="DB2728" s="1035"/>
      <c r="DC2728" s="1035"/>
      <c r="DG2728" s="1035"/>
      <c r="DH2728" s="1035"/>
      <c r="DI2728" s="1035"/>
      <c r="DJ2728" s="1035"/>
      <c r="DK2728" s="1035"/>
      <c r="DL2728" s="1035"/>
    </row>
    <row r="2729" spans="27:116">
      <c r="AA2729" s="1035"/>
      <c r="AB2729" s="1035"/>
      <c r="AC2729" s="1035"/>
      <c r="AD2729" s="1035"/>
      <c r="AE2729" s="1035"/>
      <c r="AF2729" s="1035"/>
      <c r="AG2729" s="1035"/>
      <c r="AH2729" s="1035"/>
      <c r="AN2729" s="1035"/>
      <c r="AV2729" s="1035"/>
      <c r="BD2729" s="1035"/>
      <c r="BS2729" s="1064"/>
      <c r="BT2729" s="1035"/>
      <c r="CG2729" s="612"/>
      <c r="CI2729" s="1035"/>
      <c r="DB2729" s="1035"/>
      <c r="DC2729" s="1035"/>
      <c r="DG2729" s="1035"/>
      <c r="DH2729" s="1035"/>
      <c r="DI2729" s="1035"/>
      <c r="DJ2729" s="1035"/>
      <c r="DK2729" s="1035"/>
      <c r="DL2729" s="1035"/>
    </row>
    <row r="2730" spans="27:116">
      <c r="AA2730" s="1035"/>
      <c r="AB2730" s="1035"/>
      <c r="AC2730" s="1035"/>
      <c r="AD2730" s="1035"/>
      <c r="AE2730" s="1035"/>
      <c r="AF2730" s="1035"/>
      <c r="AG2730" s="1035"/>
      <c r="AH2730" s="1035"/>
      <c r="AN2730" s="1035"/>
      <c r="AV2730" s="1035"/>
      <c r="BD2730" s="1035"/>
      <c r="BS2730" s="1064"/>
      <c r="BT2730" s="1035"/>
      <c r="CG2730" s="612"/>
      <c r="CI2730" s="1035"/>
      <c r="DB2730" s="1035"/>
      <c r="DC2730" s="1035"/>
      <c r="DG2730" s="1035"/>
      <c r="DH2730" s="1035"/>
      <c r="DI2730" s="1035"/>
      <c r="DJ2730" s="1035"/>
      <c r="DK2730" s="1035"/>
      <c r="DL2730" s="1035"/>
    </row>
    <row r="2731" spans="27:116">
      <c r="AA2731" s="1035"/>
      <c r="AB2731" s="1035"/>
      <c r="AC2731" s="1035"/>
      <c r="AD2731" s="1035"/>
      <c r="AE2731" s="1035"/>
      <c r="AF2731" s="1035"/>
      <c r="AG2731" s="1035"/>
      <c r="AH2731" s="1035"/>
      <c r="AN2731" s="1035"/>
      <c r="AV2731" s="1035"/>
      <c r="BD2731" s="1035"/>
      <c r="BS2731" s="1064"/>
      <c r="BT2731" s="1035"/>
      <c r="CG2731" s="612"/>
      <c r="CI2731" s="1035"/>
      <c r="DB2731" s="1035"/>
      <c r="DC2731" s="1035"/>
      <c r="DG2731" s="1035"/>
      <c r="DH2731" s="1035"/>
      <c r="DI2731" s="1035"/>
      <c r="DJ2731" s="1035"/>
      <c r="DK2731" s="1035"/>
      <c r="DL2731" s="1035"/>
    </row>
    <row r="2732" spans="27:116">
      <c r="AA2732" s="1035"/>
      <c r="AB2732" s="1035"/>
      <c r="AC2732" s="1035"/>
      <c r="AD2732" s="1035"/>
      <c r="AE2732" s="1035"/>
      <c r="AF2732" s="1035"/>
      <c r="AG2732" s="1035"/>
      <c r="AH2732" s="1035"/>
      <c r="AN2732" s="1035"/>
      <c r="AV2732" s="1035"/>
      <c r="BD2732" s="1035"/>
      <c r="BS2732" s="1064"/>
      <c r="BT2732" s="1035"/>
      <c r="CG2732" s="612"/>
      <c r="CI2732" s="1035"/>
      <c r="DB2732" s="1035"/>
      <c r="DC2732" s="1035"/>
      <c r="DG2732" s="1035"/>
      <c r="DH2732" s="1035"/>
      <c r="DI2732" s="1035"/>
      <c r="DJ2732" s="1035"/>
      <c r="DK2732" s="1035"/>
      <c r="DL2732" s="1035"/>
    </row>
    <row r="2733" spans="27:116">
      <c r="AA2733" s="1035"/>
      <c r="AB2733" s="1035"/>
      <c r="AC2733" s="1035"/>
      <c r="AD2733" s="1035"/>
      <c r="AE2733" s="1035"/>
      <c r="AF2733" s="1035"/>
      <c r="AG2733" s="1035"/>
      <c r="AH2733" s="1035"/>
      <c r="AN2733" s="1035"/>
      <c r="AV2733" s="1035"/>
      <c r="BD2733" s="1035"/>
      <c r="BS2733" s="1064"/>
      <c r="BT2733" s="1035"/>
      <c r="CG2733" s="612"/>
      <c r="CI2733" s="1035"/>
      <c r="DB2733" s="1035"/>
      <c r="DC2733" s="1035"/>
      <c r="DG2733" s="1035"/>
      <c r="DH2733" s="1035"/>
      <c r="DI2733" s="1035"/>
      <c r="DJ2733" s="1035"/>
      <c r="DK2733" s="1035"/>
      <c r="DL2733" s="1035"/>
    </row>
    <row r="2734" spans="27:116">
      <c r="AA2734" s="1035"/>
      <c r="AB2734" s="1035"/>
      <c r="AC2734" s="1035"/>
      <c r="AD2734" s="1035"/>
      <c r="AE2734" s="1035"/>
      <c r="AF2734" s="1035"/>
      <c r="AG2734" s="1035"/>
      <c r="AH2734" s="1035"/>
      <c r="AN2734" s="1035"/>
      <c r="AV2734" s="1035"/>
      <c r="BD2734" s="1035"/>
      <c r="BS2734" s="1064"/>
      <c r="BT2734" s="1035"/>
      <c r="CG2734" s="612"/>
      <c r="CI2734" s="1035"/>
      <c r="DB2734" s="1035"/>
      <c r="DC2734" s="1035"/>
      <c r="DG2734" s="1035"/>
      <c r="DH2734" s="1035"/>
      <c r="DI2734" s="1035"/>
      <c r="DJ2734" s="1035"/>
      <c r="DK2734" s="1035"/>
      <c r="DL2734" s="1035"/>
    </row>
    <row r="2735" spans="27:116">
      <c r="AA2735" s="1035"/>
      <c r="AB2735" s="1035"/>
      <c r="AC2735" s="1035"/>
      <c r="AD2735" s="1035"/>
      <c r="AE2735" s="1035"/>
      <c r="AF2735" s="1035"/>
      <c r="AG2735" s="1035"/>
      <c r="AH2735" s="1035"/>
      <c r="AN2735" s="1035"/>
      <c r="AV2735" s="1035"/>
      <c r="BD2735" s="1035"/>
      <c r="BS2735" s="1064"/>
      <c r="BT2735" s="1035"/>
      <c r="CG2735" s="612"/>
      <c r="CI2735" s="1035"/>
      <c r="DB2735" s="1035"/>
      <c r="DC2735" s="1035"/>
      <c r="DG2735" s="1035"/>
      <c r="DH2735" s="1035"/>
      <c r="DI2735" s="1035"/>
      <c r="DJ2735" s="1035"/>
      <c r="DK2735" s="1035"/>
      <c r="DL2735" s="1035"/>
    </row>
    <row r="2736" spans="27:116">
      <c r="AA2736" s="1035"/>
      <c r="AB2736" s="1035"/>
      <c r="AC2736" s="1035"/>
      <c r="AD2736" s="1035"/>
      <c r="AE2736" s="1035"/>
      <c r="AF2736" s="1035"/>
      <c r="AG2736" s="1035"/>
      <c r="AH2736" s="1035"/>
      <c r="AN2736" s="1035"/>
      <c r="AV2736" s="1035"/>
      <c r="BD2736" s="1035"/>
      <c r="BS2736" s="1064"/>
      <c r="BT2736" s="1035"/>
      <c r="CG2736" s="612"/>
      <c r="CI2736" s="1035"/>
      <c r="DB2736" s="1035"/>
      <c r="DC2736" s="1035"/>
      <c r="DG2736" s="1035"/>
      <c r="DH2736" s="1035"/>
      <c r="DI2736" s="1035"/>
      <c r="DJ2736" s="1035"/>
      <c r="DK2736" s="1035"/>
      <c r="DL2736" s="1035"/>
    </row>
    <row r="2737" spans="27:116">
      <c r="AA2737" s="1035"/>
      <c r="AB2737" s="1035"/>
      <c r="AC2737" s="1035"/>
      <c r="AD2737" s="1035"/>
      <c r="AE2737" s="1035"/>
      <c r="AF2737" s="1035"/>
      <c r="AG2737" s="1035"/>
      <c r="AH2737" s="1035"/>
      <c r="AN2737" s="1035"/>
      <c r="AV2737" s="1035"/>
      <c r="BD2737" s="1035"/>
      <c r="BS2737" s="1064"/>
      <c r="BT2737" s="1035"/>
      <c r="CG2737" s="612"/>
      <c r="CI2737" s="1035"/>
      <c r="DB2737" s="1035"/>
      <c r="DC2737" s="1035"/>
      <c r="DG2737" s="1035"/>
      <c r="DH2737" s="1035"/>
      <c r="DI2737" s="1035"/>
      <c r="DJ2737" s="1035"/>
      <c r="DK2737" s="1035"/>
      <c r="DL2737" s="1035"/>
    </row>
    <row r="2738" spans="27:116">
      <c r="AA2738" s="1035"/>
      <c r="AB2738" s="1035"/>
      <c r="AC2738" s="1035"/>
      <c r="AD2738" s="1035"/>
      <c r="AE2738" s="1035"/>
      <c r="AF2738" s="1035"/>
      <c r="AG2738" s="1035"/>
      <c r="AH2738" s="1035"/>
      <c r="AN2738" s="1035"/>
      <c r="AV2738" s="1035"/>
      <c r="BD2738" s="1035"/>
      <c r="BS2738" s="1064"/>
      <c r="BT2738" s="1035"/>
      <c r="CG2738" s="612"/>
      <c r="CI2738" s="1035"/>
      <c r="DB2738" s="1035"/>
      <c r="DC2738" s="1035"/>
      <c r="DG2738" s="1035"/>
      <c r="DH2738" s="1035"/>
      <c r="DI2738" s="1035"/>
      <c r="DJ2738" s="1035"/>
      <c r="DK2738" s="1035"/>
      <c r="DL2738" s="1035"/>
    </row>
    <row r="2739" spans="27:116">
      <c r="AA2739" s="1035"/>
      <c r="AB2739" s="1035"/>
      <c r="AC2739" s="1035"/>
      <c r="AD2739" s="1035"/>
      <c r="AE2739" s="1035"/>
      <c r="AF2739" s="1035"/>
      <c r="AG2739" s="1035"/>
      <c r="AH2739" s="1035"/>
      <c r="AN2739" s="1035"/>
      <c r="AV2739" s="1035"/>
      <c r="BD2739" s="1035"/>
      <c r="BS2739" s="1064"/>
      <c r="BT2739" s="1035"/>
      <c r="CG2739" s="612"/>
      <c r="CI2739" s="1035"/>
      <c r="DB2739" s="1035"/>
      <c r="DC2739" s="1035"/>
      <c r="DG2739" s="1035"/>
      <c r="DH2739" s="1035"/>
      <c r="DI2739" s="1035"/>
      <c r="DJ2739" s="1035"/>
      <c r="DK2739" s="1035"/>
      <c r="DL2739" s="1035"/>
    </row>
    <row r="2740" spans="27:116">
      <c r="AA2740" s="1035"/>
      <c r="AB2740" s="1035"/>
      <c r="AC2740" s="1035"/>
      <c r="AD2740" s="1035"/>
      <c r="AE2740" s="1035"/>
      <c r="AF2740" s="1035"/>
      <c r="AG2740" s="1035"/>
      <c r="AH2740" s="1035"/>
      <c r="AN2740" s="1035"/>
      <c r="AV2740" s="1035"/>
      <c r="BD2740" s="1035"/>
      <c r="BS2740" s="1064"/>
      <c r="BT2740" s="1035"/>
      <c r="CG2740" s="612"/>
      <c r="CI2740" s="1035"/>
      <c r="DB2740" s="1035"/>
      <c r="DC2740" s="1035"/>
      <c r="DG2740" s="1035"/>
      <c r="DH2740" s="1035"/>
      <c r="DI2740" s="1035"/>
      <c r="DJ2740" s="1035"/>
      <c r="DK2740" s="1035"/>
      <c r="DL2740" s="1035"/>
    </row>
    <row r="2741" spans="27:116">
      <c r="AA2741" s="1035"/>
      <c r="AB2741" s="1035"/>
      <c r="AC2741" s="1035"/>
      <c r="AD2741" s="1035"/>
      <c r="AE2741" s="1035"/>
      <c r="AF2741" s="1035"/>
      <c r="AG2741" s="1035"/>
      <c r="AH2741" s="1035"/>
      <c r="AN2741" s="1035"/>
      <c r="AV2741" s="1035"/>
      <c r="BD2741" s="1035"/>
      <c r="BS2741" s="1064"/>
      <c r="BT2741" s="1035"/>
      <c r="CG2741" s="612"/>
      <c r="CI2741" s="1035"/>
      <c r="DB2741" s="1035"/>
      <c r="DC2741" s="1035"/>
      <c r="DG2741" s="1035"/>
      <c r="DH2741" s="1035"/>
      <c r="DI2741" s="1035"/>
      <c r="DJ2741" s="1035"/>
      <c r="DK2741" s="1035"/>
      <c r="DL2741" s="1035"/>
    </row>
    <row r="2742" spans="27:116">
      <c r="AA2742" s="1035"/>
      <c r="AB2742" s="1035"/>
      <c r="AC2742" s="1035"/>
      <c r="AD2742" s="1035"/>
      <c r="AE2742" s="1035"/>
      <c r="AF2742" s="1035"/>
      <c r="AG2742" s="1035"/>
      <c r="AH2742" s="1035"/>
      <c r="AN2742" s="1035"/>
      <c r="AV2742" s="1035"/>
      <c r="BD2742" s="1035"/>
      <c r="BS2742" s="1064"/>
      <c r="BT2742" s="1035"/>
      <c r="CG2742" s="612"/>
      <c r="CI2742" s="1035"/>
      <c r="DB2742" s="1035"/>
      <c r="DC2742" s="1035"/>
      <c r="DG2742" s="1035"/>
      <c r="DH2742" s="1035"/>
      <c r="DI2742" s="1035"/>
      <c r="DJ2742" s="1035"/>
      <c r="DK2742" s="1035"/>
      <c r="DL2742" s="1035"/>
    </row>
    <row r="2743" spans="27:116">
      <c r="AA2743" s="1035"/>
      <c r="AB2743" s="1035"/>
      <c r="AC2743" s="1035"/>
      <c r="AD2743" s="1035"/>
      <c r="AE2743" s="1035"/>
      <c r="AF2743" s="1035"/>
      <c r="AG2743" s="1035"/>
      <c r="AH2743" s="1035"/>
      <c r="AN2743" s="1035"/>
      <c r="AV2743" s="1035"/>
      <c r="BD2743" s="1035"/>
      <c r="BS2743" s="1064"/>
      <c r="BT2743" s="1035"/>
      <c r="CG2743" s="612"/>
      <c r="CI2743" s="1035"/>
      <c r="DB2743" s="1035"/>
      <c r="DC2743" s="1035"/>
      <c r="DG2743" s="1035"/>
      <c r="DH2743" s="1035"/>
      <c r="DI2743" s="1035"/>
      <c r="DJ2743" s="1035"/>
      <c r="DK2743" s="1035"/>
      <c r="DL2743" s="1035"/>
    </row>
    <row r="2744" spans="27:116">
      <c r="AA2744" s="1035"/>
      <c r="AB2744" s="1035"/>
      <c r="AC2744" s="1035"/>
      <c r="AD2744" s="1035"/>
      <c r="AE2744" s="1035"/>
      <c r="AF2744" s="1035"/>
      <c r="AG2744" s="1035"/>
      <c r="AH2744" s="1035"/>
      <c r="AN2744" s="1035"/>
      <c r="AV2744" s="1035"/>
      <c r="BD2744" s="1035"/>
      <c r="BS2744" s="1064"/>
      <c r="BT2744" s="1035"/>
      <c r="CG2744" s="612"/>
      <c r="CI2744" s="1035"/>
      <c r="DB2744" s="1035"/>
      <c r="DC2744" s="1035"/>
      <c r="DG2744" s="1035"/>
      <c r="DH2744" s="1035"/>
      <c r="DI2744" s="1035"/>
      <c r="DJ2744" s="1035"/>
      <c r="DK2744" s="1035"/>
      <c r="DL2744" s="1035"/>
    </row>
    <row r="2745" spans="27:116">
      <c r="AA2745" s="1035"/>
      <c r="AB2745" s="1035"/>
      <c r="AC2745" s="1035"/>
      <c r="AD2745" s="1035"/>
      <c r="AE2745" s="1035"/>
      <c r="AF2745" s="1035"/>
      <c r="AG2745" s="1035"/>
      <c r="AH2745" s="1035"/>
      <c r="AN2745" s="1035"/>
      <c r="AV2745" s="1035"/>
      <c r="BD2745" s="1035"/>
      <c r="BS2745" s="1064"/>
      <c r="BT2745" s="1035"/>
      <c r="CG2745" s="612"/>
      <c r="CI2745" s="1035"/>
      <c r="DB2745" s="1035"/>
      <c r="DC2745" s="1035"/>
      <c r="DG2745" s="1035"/>
      <c r="DH2745" s="1035"/>
      <c r="DI2745" s="1035"/>
      <c r="DJ2745" s="1035"/>
      <c r="DK2745" s="1035"/>
      <c r="DL2745" s="1035"/>
    </row>
    <row r="2746" spans="27:116">
      <c r="AA2746" s="1035"/>
      <c r="AB2746" s="1035"/>
      <c r="AC2746" s="1035"/>
      <c r="AD2746" s="1035"/>
      <c r="AE2746" s="1035"/>
      <c r="AF2746" s="1035"/>
      <c r="AG2746" s="1035"/>
      <c r="AH2746" s="1035"/>
      <c r="AN2746" s="1035"/>
      <c r="AV2746" s="1035"/>
      <c r="BD2746" s="1035"/>
      <c r="BS2746" s="1064"/>
      <c r="BT2746" s="1035"/>
      <c r="CG2746" s="612"/>
      <c r="CI2746" s="1035"/>
      <c r="DB2746" s="1035"/>
      <c r="DC2746" s="1035"/>
      <c r="DG2746" s="1035"/>
      <c r="DH2746" s="1035"/>
      <c r="DI2746" s="1035"/>
      <c r="DJ2746" s="1035"/>
      <c r="DK2746" s="1035"/>
      <c r="DL2746" s="1035"/>
    </row>
    <row r="2747" spans="27:116">
      <c r="AA2747" s="1035"/>
      <c r="AB2747" s="1035"/>
      <c r="AC2747" s="1035"/>
      <c r="AD2747" s="1035"/>
      <c r="AE2747" s="1035"/>
      <c r="AF2747" s="1035"/>
      <c r="AG2747" s="1035"/>
      <c r="AH2747" s="1035"/>
      <c r="AN2747" s="1035"/>
      <c r="AV2747" s="1035"/>
      <c r="BD2747" s="1035"/>
      <c r="BS2747" s="1064"/>
      <c r="BT2747" s="1035"/>
      <c r="CG2747" s="612"/>
      <c r="CI2747" s="1035"/>
      <c r="DB2747" s="1035"/>
      <c r="DC2747" s="1035"/>
      <c r="DG2747" s="1035"/>
      <c r="DH2747" s="1035"/>
      <c r="DI2747" s="1035"/>
      <c r="DJ2747" s="1035"/>
      <c r="DK2747" s="1035"/>
      <c r="DL2747" s="1035"/>
    </row>
    <row r="2748" spans="27:116">
      <c r="AA2748" s="1035"/>
      <c r="AB2748" s="1035"/>
      <c r="AC2748" s="1035"/>
      <c r="AD2748" s="1035"/>
      <c r="AE2748" s="1035"/>
      <c r="AF2748" s="1035"/>
      <c r="AG2748" s="1035"/>
      <c r="AH2748" s="1035"/>
      <c r="AN2748" s="1035"/>
      <c r="AV2748" s="1035"/>
      <c r="BD2748" s="1035"/>
      <c r="BS2748" s="1064"/>
      <c r="BT2748" s="1035"/>
      <c r="CG2748" s="612"/>
      <c r="CI2748" s="1035"/>
      <c r="DB2748" s="1035"/>
      <c r="DC2748" s="1035"/>
      <c r="DG2748" s="1035"/>
      <c r="DH2748" s="1035"/>
      <c r="DI2748" s="1035"/>
      <c r="DJ2748" s="1035"/>
      <c r="DK2748" s="1035"/>
      <c r="DL2748" s="1035"/>
    </row>
    <row r="2749" spans="27:116">
      <c r="AA2749" s="1035"/>
      <c r="AB2749" s="1035"/>
      <c r="AC2749" s="1035"/>
      <c r="AD2749" s="1035"/>
      <c r="AE2749" s="1035"/>
      <c r="AF2749" s="1035"/>
      <c r="AG2749" s="1035"/>
      <c r="AH2749" s="1035"/>
      <c r="AN2749" s="1035"/>
      <c r="AV2749" s="1035"/>
      <c r="BD2749" s="1035"/>
      <c r="BS2749" s="1064"/>
      <c r="BT2749" s="1035"/>
      <c r="CG2749" s="612"/>
      <c r="CI2749" s="1035"/>
      <c r="DB2749" s="1035"/>
      <c r="DC2749" s="1035"/>
      <c r="DG2749" s="1035"/>
      <c r="DH2749" s="1035"/>
      <c r="DI2749" s="1035"/>
      <c r="DJ2749" s="1035"/>
      <c r="DK2749" s="1035"/>
      <c r="DL2749" s="1035"/>
    </row>
    <row r="2750" spans="27:116">
      <c r="AA2750" s="1035"/>
      <c r="AB2750" s="1035"/>
      <c r="AC2750" s="1035"/>
      <c r="AD2750" s="1035"/>
      <c r="AE2750" s="1035"/>
      <c r="AF2750" s="1035"/>
      <c r="AG2750" s="1035"/>
      <c r="AH2750" s="1035"/>
      <c r="AN2750" s="1035"/>
      <c r="AV2750" s="1035"/>
      <c r="BD2750" s="1035"/>
      <c r="BS2750" s="1064"/>
      <c r="BT2750" s="1035"/>
      <c r="CG2750" s="612"/>
      <c r="CI2750" s="1035"/>
      <c r="DB2750" s="1035"/>
      <c r="DC2750" s="1035"/>
      <c r="DG2750" s="1035"/>
      <c r="DH2750" s="1035"/>
      <c r="DI2750" s="1035"/>
      <c r="DJ2750" s="1035"/>
      <c r="DK2750" s="1035"/>
      <c r="DL2750" s="1035"/>
    </row>
    <row r="2751" spans="27:116">
      <c r="AA2751" s="1035"/>
      <c r="AB2751" s="1035"/>
      <c r="AC2751" s="1035"/>
      <c r="AD2751" s="1035"/>
      <c r="AE2751" s="1035"/>
      <c r="AF2751" s="1035"/>
      <c r="AG2751" s="1035"/>
      <c r="AH2751" s="1035"/>
      <c r="AN2751" s="1035"/>
      <c r="AV2751" s="1035"/>
      <c r="BD2751" s="1035"/>
      <c r="BS2751" s="1064"/>
      <c r="BT2751" s="1035"/>
      <c r="CG2751" s="612"/>
      <c r="CI2751" s="1035"/>
      <c r="DB2751" s="1035"/>
      <c r="DC2751" s="1035"/>
      <c r="DG2751" s="1035"/>
      <c r="DH2751" s="1035"/>
      <c r="DI2751" s="1035"/>
      <c r="DJ2751" s="1035"/>
      <c r="DK2751" s="1035"/>
      <c r="DL2751" s="1035"/>
    </row>
    <row r="2752" spans="27:116">
      <c r="AA2752" s="1035"/>
      <c r="AB2752" s="1035"/>
      <c r="AC2752" s="1035"/>
      <c r="AD2752" s="1035"/>
      <c r="AE2752" s="1035"/>
      <c r="AF2752" s="1035"/>
      <c r="AG2752" s="1035"/>
      <c r="AH2752" s="1035"/>
      <c r="AN2752" s="1035"/>
      <c r="AV2752" s="1035"/>
      <c r="BD2752" s="1035"/>
      <c r="BS2752" s="1064"/>
      <c r="BT2752" s="1035"/>
      <c r="CG2752" s="612"/>
      <c r="CI2752" s="1035"/>
      <c r="DB2752" s="1035"/>
      <c r="DC2752" s="1035"/>
      <c r="DG2752" s="1035"/>
      <c r="DH2752" s="1035"/>
      <c r="DI2752" s="1035"/>
      <c r="DJ2752" s="1035"/>
      <c r="DK2752" s="1035"/>
      <c r="DL2752" s="1035"/>
    </row>
    <row r="2753" spans="27:116">
      <c r="AA2753" s="1035"/>
      <c r="AB2753" s="1035"/>
      <c r="AC2753" s="1035"/>
      <c r="AD2753" s="1035"/>
      <c r="AE2753" s="1035"/>
      <c r="AF2753" s="1035"/>
      <c r="AG2753" s="1035"/>
      <c r="AH2753" s="1035"/>
      <c r="AN2753" s="1035"/>
      <c r="AV2753" s="1035"/>
      <c r="BD2753" s="1035"/>
      <c r="BS2753" s="1064"/>
      <c r="BT2753" s="1035"/>
      <c r="CG2753" s="612"/>
      <c r="CI2753" s="1035"/>
      <c r="DB2753" s="1035"/>
      <c r="DC2753" s="1035"/>
      <c r="DG2753" s="1035"/>
      <c r="DH2753" s="1035"/>
      <c r="DI2753" s="1035"/>
      <c r="DJ2753" s="1035"/>
      <c r="DK2753" s="1035"/>
      <c r="DL2753" s="1035"/>
    </row>
    <row r="2754" spans="27:116">
      <c r="AA2754" s="1035"/>
      <c r="AB2754" s="1035"/>
      <c r="AC2754" s="1035"/>
      <c r="AD2754" s="1035"/>
      <c r="AE2754" s="1035"/>
      <c r="AF2754" s="1035"/>
      <c r="AG2754" s="1035"/>
      <c r="AH2754" s="1035"/>
      <c r="AN2754" s="1035"/>
      <c r="AV2754" s="1035"/>
      <c r="BD2754" s="1035"/>
      <c r="BS2754" s="1064"/>
      <c r="BT2754" s="1035"/>
      <c r="CG2754" s="612"/>
      <c r="CI2754" s="1035"/>
      <c r="DB2754" s="1035"/>
      <c r="DC2754" s="1035"/>
      <c r="DG2754" s="1035"/>
      <c r="DH2754" s="1035"/>
      <c r="DI2754" s="1035"/>
      <c r="DJ2754" s="1035"/>
      <c r="DK2754" s="1035"/>
      <c r="DL2754" s="1035"/>
    </row>
    <row r="2755" spans="27:116">
      <c r="AA2755" s="1035"/>
      <c r="AB2755" s="1035"/>
      <c r="AC2755" s="1035"/>
      <c r="AD2755" s="1035"/>
      <c r="AE2755" s="1035"/>
      <c r="AF2755" s="1035"/>
      <c r="AG2755" s="1035"/>
      <c r="AH2755" s="1035"/>
      <c r="AN2755" s="1035"/>
      <c r="AV2755" s="1035"/>
      <c r="BD2755" s="1035"/>
      <c r="BS2755" s="1064"/>
      <c r="BT2755" s="1035"/>
      <c r="CG2755" s="612"/>
      <c r="CI2755" s="1035"/>
      <c r="DB2755" s="1035"/>
      <c r="DC2755" s="1035"/>
      <c r="DG2755" s="1035"/>
      <c r="DH2755" s="1035"/>
      <c r="DI2755" s="1035"/>
      <c r="DJ2755" s="1035"/>
      <c r="DK2755" s="1035"/>
      <c r="DL2755" s="1035"/>
    </row>
    <row r="2756" spans="27:116">
      <c r="AA2756" s="1035"/>
      <c r="AB2756" s="1035"/>
      <c r="AC2756" s="1035"/>
      <c r="AD2756" s="1035"/>
      <c r="AE2756" s="1035"/>
      <c r="AF2756" s="1035"/>
      <c r="AG2756" s="1035"/>
      <c r="AH2756" s="1035"/>
      <c r="AN2756" s="1035"/>
      <c r="AV2756" s="1035"/>
      <c r="BD2756" s="1035"/>
      <c r="BS2756" s="1064"/>
      <c r="BT2756" s="1035"/>
      <c r="CG2756" s="612"/>
      <c r="CI2756" s="1035"/>
      <c r="DB2756" s="1035"/>
      <c r="DC2756" s="1035"/>
      <c r="DG2756" s="1035"/>
      <c r="DH2756" s="1035"/>
      <c r="DI2756" s="1035"/>
      <c r="DJ2756" s="1035"/>
      <c r="DK2756" s="1035"/>
      <c r="DL2756" s="1035"/>
    </row>
    <row r="2757" spans="27:116">
      <c r="AA2757" s="1035"/>
      <c r="AB2757" s="1035"/>
      <c r="AC2757" s="1035"/>
      <c r="AD2757" s="1035"/>
      <c r="AE2757" s="1035"/>
      <c r="AF2757" s="1035"/>
      <c r="AG2757" s="1035"/>
      <c r="AH2757" s="1035"/>
      <c r="AN2757" s="1035"/>
      <c r="AV2757" s="1035"/>
      <c r="BD2757" s="1035"/>
      <c r="BS2757" s="1064"/>
      <c r="BT2757" s="1035"/>
      <c r="CG2757" s="612"/>
      <c r="CI2757" s="1035"/>
      <c r="DB2757" s="1035"/>
      <c r="DC2757" s="1035"/>
      <c r="DG2757" s="1035"/>
      <c r="DH2757" s="1035"/>
      <c r="DI2757" s="1035"/>
      <c r="DJ2757" s="1035"/>
      <c r="DK2757" s="1035"/>
      <c r="DL2757" s="1035"/>
    </row>
    <row r="2758" spans="27:116">
      <c r="AA2758" s="1035"/>
      <c r="AB2758" s="1035"/>
      <c r="AC2758" s="1035"/>
      <c r="AD2758" s="1035"/>
      <c r="AE2758" s="1035"/>
      <c r="AF2758" s="1035"/>
      <c r="AG2758" s="1035"/>
      <c r="AH2758" s="1035"/>
      <c r="AN2758" s="1035"/>
      <c r="AV2758" s="1035"/>
      <c r="BD2758" s="1035"/>
      <c r="BS2758" s="1064"/>
      <c r="BT2758" s="1035"/>
      <c r="CG2758" s="612"/>
      <c r="CI2758" s="1035"/>
      <c r="DB2758" s="1035"/>
      <c r="DC2758" s="1035"/>
      <c r="DG2758" s="1035"/>
      <c r="DH2758" s="1035"/>
      <c r="DI2758" s="1035"/>
      <c r="DJ2758" s="1035"/>
      <c r="DK2758" s="1035"/>
      <c r="DL2758" s="1035"/>
    </row>
    <row r="2759" spans="27:116">
      <c r="AA2759" s="1035"/>
      <c r="AB2759" s="1035"/>
      <c r="AC2759" s="1035"/>
      <c r="AD2759" s="1035"/>
      <c r="AE2759" s="1035"/>
      <c r="AF2759" s="1035"/>
      <c r="AG2759" s="1035"/>
      <c r="AH2759" s="1035"/>
      <c r="AN2759" s="1035"/>
      <c r="AV2759" s="1035"/>
      <c r="BD2759" s="1035"/>
      <c r="BS2759" s="1064"/>
      <c r="BT2759" s="1035"/>
      <c r="CG2759" s="612"/>
      <c r="CI2759" s="1035"/>
      <c r="DB2759" s="1035"/>
      <c r="DC2759" s="1035"/>
      <c r="DG2759" s="1035"/>
      <c r="DH2759" s="1035"/>
      <c r="DI2759" s="1035"/>
      <c r="DJ2759" s="1035"/>
      <c r="DK2759" s="1035"/>
      <c r="DL2759" s="1035"/>
    </row>
    <row r="2760" spans="27:116">
      <c r="AA2760" s="1035"/>
      <c r="AB2760" s="1035"/>
      <c r="AC2760" s="1035"/>
      <c r="AD2760" s="1035"/>
      <c r="AE2760" s="1035"/>
      <c r="AF2760" s="1035"/>
      <c r="AG2760" s="1035"/>
      <c r="AH2760" s="1035"/>
      <c r="AN2760" s="1035"/>
      <c r="AV2760" s="1035"/>
      <c r="BD2760" s="1035"/>
      <c r="BS2760" s="1064"/>
      <c r="BT2760" s="1035"/>
      <c r="CG2760" s="612"/>
      <c r="CI2760" s="1035"/>
      <c r="DB2760" s="1035"/>
      <c r="DC2760" s="1035"/>
      <c r="DG2760" s="1035"/>
      <c r="DH2760" s="1035"/>
      <c r="DI2760" s="1035"/>
      <c r="DJ2760" s="1035"/>
      <c r="DK2760" s="1035"/>
      <c r="DL2760" s="1035"/>
    </row>
    <row r="2761" spans="27:116">
      <c r="AA2761" s="1035"/>
      <c r="AB2761" s="1035"/>
      <c r="AC2761" s="1035"/>
      <c r="AD2761" s="1035"/>
      <c r="AE2761" s="1035"/>
      <c r="AF2761" s="1035"/>
      <c r="AG2761" s="1035"/>
      <c r="AH2761" s="1035"/>
      <c r="AN2761" s="1035"/>
      <c r="AV2761" s="1035"/>
      <c r="BD2761" s="1035"/>
      <c r="BS2761" s="1064"/>
      <c r="BT2761" s="1035"/>
      <c r="CG2761" s="612"/>
      <c r="CI2761" s="1035"/>
      <c r="DB2761" s="1035"/>
      <c r="DC2761" s="1035"/>
      <c r="DG2761" s="1035"/>
      <c r="DH2761" s="1035"/>
      <c r="DI2761" s="1035"/>
      <c r="DJ2761" s="1035"/>
      <c r="DK2761" s="1035"/>
      <c r="DL2761" s="1035"/>
    </row>
    <row r="2762" spans="27:116">
      <c r="AA2762" s="1035"/>
      <c r="AB2762" s="1035"/>
      <c r="AC2762" s="1035"/>
      <c r="AD2762" s="1035"/>
      <c r="AE2762" s="1035"/>
      <c r="AF2762" s="1035"/>
      <c r="AG2762" s="1035"/>
      <c r="AH2762" s="1035"/>
      <c r="AN2762" s="1035"/>
      <c r="AV2762" s="1035"/>
      <c r="BD2762" s="1035"/>
      <c r="BS2762" s="1064"/>
      <c r="BT2762" s="1035"/>
      <c r="CG2762" s="612"/>
      <c r="CI2762" s="1035"/>
      <c r="DB2762" s="1035"/>
      <c r="DC2762" s="1035"/>
      <c r="DG2762" s="1035"/>
      <c r="DH2762" s="1035"/>
      <c r="DI2762" s="1035"/>
      <c r="DJ2762" s="1035"/>
      <c r="DK2762" s="1035"/>
      <c r="DL2762" s="1035"/>
    </row>
    <row r="2763" spans="27:116">
      <c r="AA2763" s="1035"/>
      <c r="AB2763" s="1035"/>
      <c r="AC2763" s="1035"/>
      <c r="AD2763" s="1035"/>
      <c r="AE2763" s="1035"/>
      <c r="AF2763" s="1035"/>
      <c r="AG2763" s="1035"/>
      <c r="AH2763" s="1035"/>
      <c r="AN2763" s="1035"/>
      <c r="AV2763" s="1035"/>
      <c r="BD2763" s="1035"/>
      <c r="BS2763" s="1064"/>
      <c r="BT2763" s="1035"/>
      <c r="CG2763" s="612"/>
      <c r="CI2763" s="1035"/>
      <c r="DB2763" s="1035"/>
      <c r="DC2763" s="1035"/>
      <c r="DG2763" s="1035"/>
      <c r="DH2763" s="1035"/>
      <c r="DI2763" s="1035"/>
      <c r="DJ2763" s="1035"/>
      <c r="DK2763" s="1035"/>
      <c r="DL2763" s="1035"/>
    </row>
    <row r="2764" spans="27:116">
      <c r="AA2764" s="1035"/>
      <c r="AB2764" s="1035"/>
      <c r="AC2764" s="1035"/>
      <c r="AD2764" s="1035"/>
      <c r="AE2764" s="1035"/>
      <c r="AF2764" s="1035"/>
      <c r="AG2764" s="1035"/>
      <c r="AH2764" s="1035"/>
      <c r="AN2764" s="1035"/>
      <c r="AV2764" s="1035"/>
      <c r="BD2764" s="1035"/>
      <c r="BS2764" s="1064"/>
      <c r="BT2764" s="1035"/>
      <c r="CG2764" s="612"/>
      <c r="CI2764" s="1035"/>
      <c r="DB2764" s="1035"/>
      <c r="DC2764" s="1035"/>
      <c r="DG2764" s="1035"/>
      <c r="DH2764" s="1035"/>
      <c r="DI2764" s="1035"/>
      <c r="DJ2764" s="1035"/>
      <c r="DK2764" s="1035"/>
      <c r="DL2764" s="1035"/>
    </row>
    <row r="2765" spans="27:116">
      <c r="AA2765" s="1035"/>
      <c r="AB2765" s="1035"/>
      <c r="AC2765" s="1035"/>
      <c r="AD2765" s="1035"/>
      <c r="AE2765" s="1035"/>
      <c r="AF2765" s="1035"/>
      <c r="AG2765" s="1035"/>
      <c r="AH2765" s="1035"/>
      <c r="AN2765" s="1035"/>
      <c r="AV2765" s="1035"/>
      <c r="BD2765" s="1035"/>
      <c r="BS2765" s="1064"/>
      <c r="BT2765" s="1035"/>
      <c r="CG2765" s="612"/>
      <c r="CI2765" s="1035"/>
      <c r="DB2765" s="1035"/>
      <c r="DC2765" s="1035"/>
      <c r="DG2765" s="1035"/>
      <c r="DH2765" s="1035"/>
      <c r="DI2765" s="1035"/>
      <c r="DJ2765" s="1035"/>
      <c r="DK2765" s="1035"/>
      <c r="DL2765" s="1035"/>
    </row>
    <row r="2766" spans="27:116">
      <c r="AA2766" s="1035"/>
      <c r="AB2766" s="1035"/>
      <c r="AC2766" s="1035"/>
      <c r="AD2766" s="1035"/>
      <c r="AE2766" s="1035"/>
      <c r="AF2766" s="1035"/>
      <c r="AG2766" s="1035"/>
      <c r="AH2766" s="1035"/>
      <c r="AN2766" s="1035"/>
      <c r="AV2766" s="1035"/>
      <c r="BD2766" s="1035"/>
      <c r="BS2766" s="1064"/>
      <c r="BT2766" s="1035"/>
      <c r="CG2766" s="612"/>
      <c r="CI2766" s="1035"/>
      <c r="DB2766" s="1035"/>
      <c r="DC2766" s="1035"/>
      <c r="DG2766" s="1035"/>
      <c r="DH2766" s="1035"/>
      <c r="DI2766" s="1035"/>
      <c r="DJ2766" s="1035"/>
      <c r="DK2766" s="1035"/>
      <c r="DL2766" s="1035"/>
    </row>
    <row r="2767" spans="27:116">
      <c r="AA2767" s="1035"/>
      <c r="AB2767" s="1035"/>
      <c r="AC2767" s="1035"/>
      <c r="AD2767" s="1035"/>
      <c r="AE2767" s="1035"/>
      <c r="AF2767" s="1035"/>
      <c r="AG2767" s="1035"/>
      <c r="AH2767" s="1035"/>
      <c r="AN2767" s="1035"/>
      <c r="AV2767" s="1035"/>
      <c r="BD2767" s="1035"/>
      <c r="BS2767" s="1064"/>
      <c r="BT2767" s="1035"/>
      <c r="CG2767" s="612"/>
      <c r="CI2767" s="1035"/>
      <c r="DB2767" s="1035"/>
      <c r="DC2767" s="1035"/>
      <c r="DG2767" s="1035"/>
      <c r="DH2767" s="1035"/>
      <c r="DI2767" s="1035"/>
      <c r="DJ2767" s="1035"/>
      <c r="DK2767" s="1035"/>
      <c r="DL2767" s="1035"/>
    </row>
    <row r="2768" spans="27:116">
      <c r="AA2768" s="1035"/>
      <c r="AB2768" s="1035"/>
      <c r="AC2768" s="1035"/>
      <c r="AD2768" s="1035"/>
      <c r="AE2768" s="1035"/>
      <c r="AF2768" s="1035"/>
      <c r="AG2768" s="1035"/>
      <c r="AH2768" s="1035"/>
      <c r="AN2768" s="1035"/>
      <c r="AV2768" s="1035"/>
      <c r="BD2768" s="1035"/>
      <c r="BS2768" s="1064"/>
      <c r="BT2768" s="1035"/>
      <c r="CG2768" s="612"/>
      <c r="CI2768" s="1035"/>
      <c r="DB2768" s="1035"/>
      <c r="DC2768" s="1035"/>
      <c r="DG2768" s="1035"/>
      <c r="DH2768" s="1035"/>
      <c r="DI2768" s="1035"/>
      <c r="DJ2768" s="1035"/>
      <c r="DK2768" s="1035"/>
      <c r="DL2768" s="1035"/>
    </row>
    <row r="2769" spans="27:116">
      <c r="AA2769" s="1035"/>
      <c r="AB2769" s="1035"/>
      <c r="AC2769" s="1035"/>
      <c r="AD2769" s="1035"/>
      <c r="AE2769" s="1035"/>
      <c r="AF2769" s="1035"/>
      <c r="AG2769" s="1035"/>
      <c r="AH2769" s="1035"/>
      <c r="AN2769" s="1035"/>
      <c r="AV2769" s="1035"/>
      <c r="BD2769" s="1035"/>
      <c r="BS2769" s="1064"/>
      <c r="BT2769" s="1035"/>
      <c r="CG2769" s="612"/>
      <c r="CI2769" s="1035"/>
      <c r="DB2769" s="1035"/>
      <c r="DC2769" s="1035"/>
      <c r="DG2769" s="1035"/>
      <c r="DH2769" s="1035"/>
      <c r="DI2769" s="1035"/>
      <c r="DJ2769" s="1035"/>
      <c r="DK2769" s="1035"/>
      <c r="DL2769" s="1035"/>
    </row>
    <row r="2770" spans="27:116">
      <c r="AA2770" s="1035"/>
      <c r="AB2770" s="1035"/>
      <c r="AC2770" s="1035"/>
      <c r="AD2770" s="1035"/>
      <c r="AE2770" s="1035"/>
      <c r="AF2770" s="1035"/>
      <c r="AG2770" s="1035"/>
      <c r="AH2770" s="1035"/>
      <c r="AN2770" s="1035"/>
      <c r="AV2770" s="1035"/>
      <c r="BD2770" s="1035"/>
      <c r="BS2770" s="1064"/>
      <c r="BT2770" s="1035"/>
      <c r="CG2770" s="612"/>
      <c r="CI2770" s="1035"/>
      <c r="DB2770" s="1035"/>
      <c r="DC2770" s="1035"/>
      <c r="DG2770" s="1035"/>
      <c r="DH2770" s="1035"/>
      <c r="DI2770" s="1035"/>
      <c r="DJ2770" s="1035"/>
      <c r="DK2770" s="1035"/>
      <c r="DL2770" s="1035"/>
    </row>
    <row r="2771" spans="27:116">
      <c r="AA2771" s="1035"/>
      <c r="AB2771" s="1035"/>
      <c r="AC2771" s="1035"/>
      <c r="AD2771" s="1035"/>
      <c r="AE2771" s="1035"/>
      <c r="AF2771" s="1035"/>
      <c r="AG2771" s="1035"/>
      <c r="AH2771" s="1035"/>
      <c r="AN2771" s="1035"/>
      <c r="AV2771" s="1035"/>
      <c r="BD2771" s="1035"/>
      <c r="BS2771" s="1064"/>
      <c r="BT2771" s="1035"/>
      <c r="CG2771" s="612"/>
      <c r="CI2771" s="1035"/>
      <c r="DB2771" s="1035"/>
      <c r="DC2771" s="1035"/>
      <c r="DG2771" s="1035"/>
      <c r="DH2771" s="1035"/>
      <c r="DI2771" s="1035"/>
      <c r="DJ2771" s="1035"/>
      <c r="DK2771" s="1035"/>
      <c r="DL2771" s="1035"/>
    </row>
    <row r="2772" spans="27:116">
      <c r="AA2772" s="1035"/>
      <c r="AB2772" s="1035"/>
      <c r="AC2772" s="1035"/>
      <c r="AD2772" s="1035"/>
      <c r="AE2772" s="1035"/>
      <c r="AF2772" s="1035"/>
      <c r="AG2772" s="1035"/>
      <c r="AH2772" s="1035"/>
      <c r="AN2772" s="1035"/>
      <c r="AV2772" s="1035"/>
      <c r="BD2772" s="1035"/>
      <c r="BS2772" s="1064"/>
      <c r="BT2772" s="1035"/>
      <c r="CG2772" s="612"/>
      <c r="CI2772" s="1035"/>
      <c r="DB2772" s="1035"/>
      <c r="DC2772" s="1035"/>
      <c r="DG2772" s="1035"/>
      <c r="DH2772" s="1035"/>
      <c r="DI2772" s="1035"/>
      <c r="DJ2772" s="1035"/>
      <c r="DK2772" s="1035"/>
      <c r="DL2772" s="1035"/>
    </row>
    <row r="2773" spans="27:116">
      <c r="AA2773" s="1035"/>
      <c r="AB2773" s="1035"/>
      <c r="AC2773" s="1035"/>
      <c r="AD2773" s="1035"/>
      <c r="AE2773" s="1035"/>
      <c r="AF2773" s="1035"/>
      <c r="AG2773" s="1035"/>
      <c r="AH2773" s="1035"/>
      <c r="AN2773" s="1035"/>
      <c r="AV2773" s="1035"/>
      <c r="BD2773" s="1035"/>
      <c r="BS2773" s="1064"/>
      <c r="BT2773" s="1035"/>
      <c r="CG2773" s="612"/>
      <c r="CI2773" s="1035"/>
      <c r="DB2773" s="1035"/>
      <c r="DC2773" s="1035"/>
      <c r="DG2773" s="1035"/>
      <c r="DH2773" s="1035"/>
      <c r="DI2773" s="1035"/>
      <c r="DJ2773" s="1035"/>
      <c r="DK2773" s="1035"/>
      <c r="DL2773" s="1035"/>
    </row>
    <row r="2774" spans="27:116">
      <c r="AA2774" s="1035"/>
      <c r="AB2774" s="1035"/>
      <c r="AC2774" s="1035"/>
      <c r="AD2774" s="1035"/>
      <c r="AE2774" s="1035"/>
      <c r="AF2774" s="1035"/>
      <c r="AG2774" s="1035"/>
      <c r="AH2774" s="1035"/>
      <c r="AN2774" s="1035"/>
      <c r="AV2774" s="1035"/>
      <c r="BD2774" s="1035"/>
      <c r="BS2774" s="1064"/>
      <c r="BT2774" s="1035"/>
      <c r="CG2774" s="612"/>
      <c r="CI2774" s="1035"/>
      <c r="DB2774" s="1035"/>
      <c r="DC2774" s="1035"/>
      <c r="DG2774" s="1035"/>
      <c r="DH2774" s="1035"/>
      <c r="DI2774" s="1035"/>
      <c r="DJ2774" s="1035"/>
      <c r="DK2774" s="1035"/>
      <c r="DL2774" s="1035"/>
    </row>
    <row r="2775" spans="27:116">
      <c r="AA2775" s="1035"/>
      <c r="AB2775" s="1035"/>
      <c r="AC2775" s="1035"/>
      <c r="AD2775" s="1035"/>
      <c r="AE2775" s="1035"/>
      <c r="AF2775" s="1035"/>
      <c r="AG2775" s="1035"/>
      <c r="AH2775" s="1035"/>
      <c r="AN2775" s="1035"/>
      <c r="AV2775" s="1035"/>
      <c r="BD2775" s="1035"/>
      <c r="BS2775" s="1064"/>
      <c r="BT2775" s="1035"/>
      <c r="CG2775" s="612"/>
      <c r="CI2775" s="1035"/>
      <c r="DB2775" s="1035"/>
      <c r="DC2775" s="1035"/>
      <c r="DG2775" s="1035"/>
      <c r="DH2775" s="1035"/>
      <c r="DI2775" s="1035"/>
      <c r="DJ2775" s="1035"/>
      <c r="DK2775" s="1035"/>
      <c r="DL2775" s="1035"/>
    </row>
    <row r="2776" spans="27:116">
      <c r="AA2776" s="1035"/>
      <c r="AB2776" s="1035"/>
      <c r="AC2776" s="1035"/>
      <c r="AD2776" s="1035"/>
      <c r="AE2776" s="1035"/>
      <c r="AF2776" s="1035"/>
      <c r="AG2776" s="1035"/>
      <c r="AH2776" s="1035"/>
      <c r="AN2776" s="1035"/>
      <c r="AV2776" s="1035"/>
      <c r="BD2776" s="1035"/>
      <c r="BS2776" s="1064"/>
      <c r="BT2776" s="1035"/>
      <c r="CG2776" s="612"/>
      <c r="CI2776" s="1035"/>
      <c r="DB2776" s="1035"/>
      <c r="DC2776" s="1035"/>
      <c r="DG2776" s="1035"/>
      <c r="DH2776" s="1035"/>
      <c r="DI2776" s="1035"/>
      <c r="DJ2776" s="1035"/>
      <c r="DK2776" s="1035"/>
      <c r="DL2776" s="1035"/>
    </row>
    <row r="2777" spans="27:116">
      <c r="AA2777" s="1035"/>
      <c r="AB2777" s="1035"/>
      <c r="AC2777" s="1035"/>
      <c r="AD2777" s="1035"/>
      <c r="AE2777" s="1035"/>
      <c r="AF2777" s="1035"/>
      <c r="AG2777" s="1035"/>
      <c r="AH2777" s="1035"/>
      <c r="AN2777" s="1035"/>
      <c r="AV2777" s="1035"/>
      <c r="BD2777" s="1035"/>
      <c r="BS2777" s="1064"/>
      <c r="BT2777" s="1035"/>
      <c r="CG2777" s="612"/>
      <c r="CI2777" s="1035"/>
      <c r="DB2777" s="1035"/>
      <c r="DC2777" s="1035"/>
      <c r="DG2777" s="1035"/>
      <c r="DH2777" s="1035"/>
      <c r="DI2777" s="1035"/>
      <c r="DJ2777" s="1035"/>
      <c r="DK2777" s="1035"/>
      <c r="DL2777" s="1035"/>
    </row>
    <row r="2778" spans="27:116">
      <c r="AA2778" s="1035"/>
      <c r="AB2778" s="1035"/>
      <c r="AC2778" s="1035"/>
      <c r="AD2778" s="1035"/>
      <c r="AE2778" s="1035"/>
      <c r="AF2778" s="1035"/>
      <c r="AG2778" s="1035"/>
      <c r="AH2778" s="1035"/>
      <c r="AN2778" s="1035"/>
      <c r="AV2778" s="1035"/>
      <c r="BD2778" s="1035"/>
      <c r="BS2778" s="1064"/>
      <c r="BT2778" s="1035"/>
      <c r="CG2778" s="612"/>
      <c r="CI2778" s="1035"/>
      <c r="DB2778" s="1035"/>
      <c r="DC2778" s="1035"/>
      <c r="DG2778" s="1035"/>
      <c r="DH2778" s="1035"/>
      <c r="DI2778" s="1035"/>
      <c r="DJ2778" s="1035"/>
      <c r="DK2778" s="1035"/>
      <c r="DL2778" s="1035"/>
    </row>
    <row r="2779" spans="27:116">
      <c r="AA2779" s="1035"/>
      <c r="AB2779" s="1035"/>
      <c r="AC2779" s="1035"/>
      <c r="AD2779" s="1035"/>
      <c r="AE2779" s="1035"/>
      <c r="AF2779" s="1035"/>
      <c r="AG2779" s="1035"/>
      <c r="AH2779" s="1035"/>
      <c r="AN2779" s="1035"/>
      <c r="AV2779" s="1035"/>
      <c r="BD2779" s="1035"/>
      <c r="BS2779" s="1064"/>
      <c r="BT2779" s="1035"/>
      <c r="CG2779" s="612"/>
      <c r="CI2779" s="1035"/>
      <c r="DB2779" s="1035"/>
      <c r="DC2779" s="1035"/>
      <c r="DG2779" s="1035"/>
      <c r="DH2779" s="1035"/>
      <c r="DI2779" s="1035"/>
      <c r="DJ2779" s="1035"/>
      <c r="DK2779" s="1035"/>
      <c r="DL2779" s="1035"/>
    </row>
    <row r="2780" spans="27:116">
      <c r="AA2780" s="1035"/>
      <c r="AB2780" s="1035"/>
      <c r="AC2780" s="1035"/>
      <c r="AD2780" s="1035"/>
      <c r="AE2780" s="1035"/>
      <c r="AF2780" s="1035"/>
      <c r="AG2780" s="1035"/>
      <c r="AH2780" s="1035"/>
      <c r="AN2780" s="1035"/>
      <c r="AV2780" s="1035"/>
      <c r="BD2780" s="1035"/>
      <c r="BS2780" s="1064"/>
      <c r="BT2780" s="1035"/>
      <c r="CG2780" s="612"/>
      <c r="CI2780" s="1035"/>
      <c r="DB2780" s="1035"/>
      <c r="DC2780" s="1035"/>
      <c r="DG2780" s="1035"/>
      <c r="DH2780" s="1035"/>
      <c r="DI2780" s="1035"/>
      <c r="DJ2780" s="1035"/>
      <c r="DK2780" s="1035"/>
      <c r="DL2780" s="1035"/>
    </row>
    <row r="2781" spans="27:116">
      <c r="AA2781" s="1035"/>
      <c r="AB2781" s="1035"/>
      <c r="AC2781" s="1035"/>
      <c r="AD2781" s="1035"/>
      <c r="AE2781" s="1035"/>
      <c r="AF2781" s="1035"/>
      <c r="AG2781" s="1035"/>
      <c r="AH2781" s="1035"/>
      <c r="AN2781" s="1035"/>
      <c r="AV2781" s="1035"/>
      <c r="BD2781" s="1035"/>
      <c r="BS2781" s="1064"/>
      <c r="BT2781" s="1035"/>
      <c r="CG2781" s="612"/>
      <c r="CI2781" s="1035"/>
      <c r="DB2781" s="1035"/>
      <c r="DC2781" s="1035"/>
      <c r="DG2781" s="1035"/>
      <c r="DH2781" s="1035"/>
      <c r="DI2781" s="1035"/>
      <c r="DJ2781" s="1035"/>
      <c r="DK2781" s="1035"/>
      <c r="DL2781" s="1035"/>
    </row>
    <row r="2782" spans="27:116">
      <c r="AA2782" s="1035"/>
      <c r="AB2782" s="1035"/>
      <c r="AC2782" s="1035"/>
      <c r="AD2782" s="1035"/>
      <c r="AE2782" s="1035"/>
      <c r="AF2782" s="1035"/>
      <c r="AG2782" s="1035"/>
      <c r="AH2782" s="1035"/>
      <c r="AN2782" s="1035"/>
      <c r="AV2782" s="1035"/>
      <c r="BD2782" s="1035"/>
      <c r="BS2782" s="1064"/>
      <c r="BT2782" s="1035"/>
      <c r="CG2782" s="612"/>
      <c r="CI2782" s="1035"/>
      <c r="DB2782" s="1035"/>
      <c r="DC2782" s="1035"/>
      <c r="DG2782" s="1035"/>
      <c r="DH2782" s="1035"/>
      <c r="DI2782" s="1035"/>
      <c r="DJ2782" s="1035"/>
      <c r="DK2782" s="1035"/>
      <c r="DL2782" s="1035"/>
    </row>
    <row r="2783" spans="27:116">
      <c r="AA2783" s="1035"/>
      <c r="AB2783" s="1035"/>
      <c r="AC2783" s="1035"/>
      <c r="AD2783" s="1035"/>
      <c r="AE2783" s="1035"/>
      <c r="AF2783" s="1035"/>
      <c r="AG2783" s="1035"/>
      <c r="AH2783" s="1035"/>
      <c r="AN2783" s="1035"/>
      <c r="AV2783" s="1035"/>
      <c r="BD2783" s="1035"/>
      <c r="BS2783" s="1064"/>
      <c r="BT2783" s="1035"/>
      <c r="CG2783" s="612"/>
      <c r="CI2783" s="1035"/>
      <c r="DB2783" s="1035"/>
      <c r="DC2783" s="1035"/>
      <c r="DG2783" s="1035"/>
      <c r="DH2783" s="1035"/>
      <c r="DI2783" s="1035"/>
      <c r="DJ2783" s="1035"/>
      <c r="DK2783" s="1035"/>
      <c r="DL2783" s="1035"/>
    </row>
    <row r="2784" spans="27:116">
      <c r="AA2784" s="1035"/>
      <c r="AB2784" s="1035"/>
      <c r="AC2784" s="1035"/>
      <c r="AD2784" s="1035"/>
      <c r="AE2784" s="1035"/>
      <c r="AF2784" s="1035"/>
      <c r="AG2784" s="1035"/>
      <c r="AH2784" s="1035"/>
      <c r="AN2784" s="1035"/>
      <c r="AV2784" s="1035"/>
      <c r="BD2784" s="1035"/>
      <c r="BS2784" s="1064"/>
      <c r="BT2784" s="1035"/>
      <c r="CG2784" s="612"/>
      <c r="CI2784" s="1035"/>
      <c r="DB2784" s="1035"/>
      <c r="DC2784" s="1035"/>
      <c r="DG2784" s="1035"/>
      <c r="DH2784" s="1035"/>
      <c r="DI2784" s="1035"/>
      <c r="DJ2784" s="1035"/>
      <c r="DK2784" s="1035"/>
      <c r="DL2784" s="1035"/>
    </row>
    <row r="2785" spans="27:116">
      <c r="AA2785" s="1035"/>
      <c r="AB2785" s="1035"/>
      <c r="AC2785" s="1035"/>
      <c r="AD2785" s="1035"/>
      <c r="AE2785" s="1035"/>
      <c r="AF2785" s="1035"/>
      <c r="AG2785" s="1035"/>
      <c r="AH2785" s="1035"/>
      <c r="AN2785" s="1035"/>
      <c r="AV2785" s="1035"/>
      <c r="BD2785" s="1035"/>
      <c r="BS2785" s="1064"/>
      <c r="BT2785" s="1035"/>
      <c r="CG2785" s="612"/>
      <c r="CI2785" s="1035"/>
      <c r="DB2785" s="1035"/>
      <c r="DC2785" s="1035"/>
      <c r="DG2785" s="1035"/>
      <c r="DH2785" s="1035"/>
      <c r="DI2785" s="1035"/>
      <c r="DJ2785" s="1035"/>
      <c r="DK2785" s="1035"/>
      <c r="DL2785" s="1035"/>
    </row>
    <row r="2786" spans="27:116">
      <c r="AA2786" s="1035"/>
      <c r="AB2786" s="1035"/>
      <c r="AC2786" s="1035"/>
      <c r="AD2786" s="1035"/>
      <c r="AE2786" s="1035"/>
      <c r="AF2786" s="1035"/>
      <c r="AG2786" s="1035"/>
      <c r="AH2786" s="1035"/>
      <c r="AN2786" s="1035"/>
      <c r="AV2786" s="1035"/>
      <c r="BD2786" s="1035"/>
      <c r="BS2786" s="1064"/>
      <c r="BT2786" s="1035"/>
      <c r="CG2786" s="612"/>
      <c r="CI2786" s="1035"/>
      <c r="DB2786" s="1035"/>
      <c r="DC2786" s="1035"/>
      <c r="DG2786" s="1035"/>
      <c r="DH2786" s="1035"/>
      <c r="DI2786" s="1035"/>
      <c r="DJ2786" s="1035"/>
      <c r="DK2786" s="1035"/>
      <c r="DL2786" s="1035"/>
    </row>
    <row r="2787" spans="27:116">
      <c r="AA2787" s="1035"/>
      <c r="AB2787" s="1035"/>
      <c r="AC2787" s="1035"/>
      <c r="AD2787" s="1035"/>
      <c r="AE2787" s="1035"/>
      <c r="AF2787" s="1035"/>
      <c r="AG2787" s="1035"/>
      <c r="AH2787" s="1035"/>
      <c r="AN2787" s="1035"/>
      <c r="AV2787" s="1035"/>
      <c r="BD2787" s="1035"/>
      <c r="BS2787" s="1064"/>
      <c r="BT2787" s="1035"/>
      <c r="CG2787" s="612"/>
      <c r="CI2787" s="1035"/>
      <c r="DB2787" s="1035"/>
      <c r="DC2787" s="1035"/>
      <c r="DG2787" s="1035"/>
      <c r="DH2787" s="1035"/>
      <c r="DI2787" s="1035"/>
      <c r="DJ2787" s="1035"/>
      <c r="DK2787" s="1035"/>
      <c r="DL2787" s="1035"/>
    </row>
    <row r="2788" spans="27:116">
      <c r="AA2788" s="1035"/>
      <c r="AB2788" s="1035"/>
      <c r="AC2788" s="1035"/>
      <c r="AD2788" s="1035"/>
      <c r="AE2788" s="1035"/>
      <c r="AF2788" s="1035"/>
      <c r="AG2788" s="1035"/>
      <c r="AH2788" s="1035"/>
      <c r="AN2788" s="1035"/>
      <c r="AV2788" s="1035"/>
      <c r="BD2788" s="1035"/>
      <c r="BS2788" s="1064"/>
      <c r="BT2788" s="1035"/>
      <c r="CG2788" s="612"/>
      <c r="CI2788" s="1035"/>
      <c r="DB2788" s="1035"/>
      <c r="DC2788" s="1035"/>
      <c r="DG2788" s="1035"/>
      <c r="DH2788" s="1035"/>
      <c r="DI2788" s="1035"/>
      <c r="DJ2788" s="1035"/>
      <c r="DK2788" s="1035"/>
      <c r="DL2788" s="1035"/>
    </row>
    <row r="2789" spans="27:116">
      <c r="AA2789" s="1035"/>
      <c r="AB2789" s="1035"/>
      <c r="AC2789" s="1035"/>
      <c r="AD2789" s="1035"/>
      <c r="AE2789" s="1035"/>
      <c r="AF2789" s="1035"/>
      <c r="AG2789" s="1035"/>
      <c r="AH2789" s="1035"/>
      <c r="AN2789" s="1035"/>
      <c r="AV2789" s="1035"/>
      <c r="BD2789" s="1035"/>
      <c r="BS2789" s="1064"/>
      <c r="BT2789" s="1035"/>
      <c r="CG2789" s="612"/>
      <c r="CI2789" s="1035"/>
      <c r="DB2789" s="1035"/>
      <c r="DC2789" s="1035"/>
      <c r="DG2789" s="1035"/>
      <c r="DH2789" s="1035"/>
      <c r="DI2789" s="1035"/>
      <c r="DJ2789" s="1035"/>
      <c r="DK2789" s="1035"/>
      <c r="DL2789" s="1035"/>
    </row>
    <row r="2790" spans="27:116">
      <c r="AA2790" s="1035"/>
      <c r="AB2790" s="1035"/>
      <c r="AC2790" s="1035"/>
      <c r="AD2790" s="1035"/>
      <c r="AE2790" s="1035"/>
      <c r="AF2790" s="1035"/>
      <c r="AG2790" s="1035"/>
      <c r="AH2790" s="1035"/>
      <c r="AN2790" s="1035"/>
      <c r="AV2790" s="1035"/>
      <c r="BD2790" s="1035"/>
      <c r="BS2790" s="1064"/>
      <c r="BT2790" s="1035"/>
      <c r="CG2790" s="612"/>
      <c r="CI2790" s="1035"/>
      <c r="DB2790" s="1035"/>
      <c r="DC2790" s="1035"/>
      <c r="DG2790" s="1035"/>
      <c r="DH2790" s="1035"/>
      <c r="DI2790" s="1035"/>
      <c r="DJ2790" s="1035"/>
      <c r="DK2790" s="1035"/>
      <c r="DL2790" s="1035"/>
    </row>
    <row r="2791" spans="27:116">
      <c r="AA2791" s="1035"/>
      <c r="AB2791" s="1035"/>
      <c r="AC2791" s="1035"/>
      <c r="AD2791" s="1035"/>
      <c r="AE2791" s="1035"/>
      <c r="AF2791" s="1035"/>
      <c r="AG2791" s="1035"/>
      <c r="AH2791" s="1035"/>
      <c r="AN2791" s="1035"/>
      <c r="AV2791" s="1035"/>
      <c r="BD2791" s="1035"/>
      <c r="BS2791" s="1064"/>
      <c r="BT2791" s="1035"/>
      <c r="CG2791" s="612"/>
      <c r="CI2791" s="1035"/>
      <c r="DB2791" s="1035"/>
      <c r="DC2791" s="1035"/>
      <c r="DG2791" s="1035"/>
      <c r="DH2791" s="1035"/>
      <c r="DI2791" s="1035"/>
      <c r="DJ2791" s="1035"/>
      <c r="DK2791" s="1035"/>
      <c r="DL2791" s="1035"/>
    </row>
    <row r="2792" spans="27:116">
      <c r="AA2792" s="1035"/>
      <c r="AB2792" s="1035"/>
      <c r="AC2792" s="1035"/>
      <c r="AD2792" s="1035"/>
      <c r="AE2792" s="1035"/>
      <c r="AF2792" s="1035"/>
      <c r="AG2792" s="1035"/>
      <c r="AH2792" s="1035"/>
      <c r="AN2792" s="1035"/>
      <c r="AV2792" s="1035"/>
      <c r="BD2792" s="1035"/>
      <c r="BS2792" s="1064"/>
      <c r="BT2792" s="1035"/>
      <c r="CG2792" s="612"/>
      <c r="CI2792" s="1035"/>
      <c r="DB2792" s="1035"/>
      <c r="DC2792" s="1035"/>
      <c r="DG2792" s="1035"/>
      <c r="DH2792" s="1035"/>
      <c r="DI2792" s="1035"/>
      <c r="DJ2792" s="1035"/>
      <c r="DK2792" s="1035"/>
      <c r="DL2792" s="1035"/>
    </row>
    <row r="2793" spans="27:116">
      <c r="AA2793" s="1035"/>
      <c r="AB2793" s="1035"/>
      <c r="AC2793" s="1035"/>
      <c r="AD2793" s="1035"/>
      <c r="AE2793" s="1035"/>
      <c r="AF2793" s="1035"/>
      <c r="AG2793" s="1035"/>
      <c r="AH2793" s="1035"/>
      <c r="AN2793" s="1035"/>
      <c r="AV2793" s="1035"/>
      <c r="BD2793" s="1035"/>
      <c r="BS2793" s="1064"/>
      <c r="BT2793" s="1035"/>
      <c r="CG2793" s="612"/>
      <c r="CI2793" s="1035"/>
      <c r="DB2793" s="1035"/>
      <c r="DC2793" s="1035"/>
      <c r="DG2793" s="1035"/>
      <c r="DH2793" s="1035"/>
      <c r="DI2793" s="1035"/>
      <c r="DJ2793" s="1035"/>
      <c r="DK2793" s="1035"/>
      <c r="DL2793" s="1035"/>
    </row>
    <row r="2794" spans="27:116">
      <c r="AA2794" s="1035"/>
      <c r="AB2794" s="1035"/>
      <c r="AC2794" s="1035"/>
      <c r="AD2794" s="1035"/>
      <c r="AE2794" s="1035"/>
      <c r="AF2794" s="1035"/>
      <c r="AG2794" s="1035"/>
      <c r="AH2794" s="1035"/>
      <c r="AN2794" s="1035"/>
      <c r="AV2794" s="1035"/>
      <c r="BD2794" s="1035"/>
      <c r="BS2794" s="1064"/>
      <c r="BT2794" s="1035"/>
      <c r="CG2794" s="612"/>
      <c r="CI2794" s="1035"/>
      <c r="DB2794" s="1035"/>
      <c r="DC2794" s="1035"/>
      <c r="DG2794" s="1035"/>
      <c r="DH2794" s="1035"/>
      <c r="DI2794" s="1035"/>
      <c r="DJ2794" s="1035"/>
      <c r="DK2794" s="1035"/>
      <c r="DL2794" s="1035"/>
    </row>
    <row r="2795" spans="27:116">
      <c r="AA2795" s="1035"/>
      <c r="AB2795" s="1035"/>
      <c r="AC2795" s="1035"/>
      <c r="AD2795" s="1035"/>
      <c r="AE2795" s="1035"/>
      <c r="AF2795" s="1035"/>
      <c r="AG2795" s="1035"/>
      <c r="AH2795" s="1035"/>
      <c r="AN2795" s="1035"/>
      <c r="AV2795" s="1035"/>
      <c r="BD2795" s="1035"/>
      <c r="BS2795" s="1064"/>
      <c r="BT2795" s="1035"/>
      <c r="CG2795" s="612"/>
      <c r="CI2795" s="1035"/>
      <c r="DB2795" s="1035"/>
      <c r="DC2795" s="1035"/>
      <c r="DG2795" s="1035"/>
      <c r="DH2795" s="1035"/>
      <c r="DI2795" s="1035"/>
      <c r="DJ2795" s="1035"/>
      <c r="DK2795" s="1035"/>
      <c r="DL2795" s="1035"/>
    </row>
    <row r="2796" spans="27:116">
      <c r="AA2796" s="1035"/>
      <c r="AB2796" s="1035"/>
      <c r="AC2796" s="1035"/>
      <c r="AD2796" s="1035"/>
      <c r="AE2796" s="1035"/>
      <c r="AF2796" s="1035"/>
      <c r="AG2796" s="1035"/>
      <c r="AH2796" s="1035"/>
      <c r="AN2796" s="1035"/>
      <c r="AV2796" s="1035"/>
      <c r="BD2796" s="1035"/>
      <c r="BS2796" s="1064"/>
      <c r="BT2796" s="1035"/>
      <c r="CG2796" s="612"/>
      <c r="CI2796" s="1035"/>
      <c r="DB2796" s="1035"/>
      <c r="DC2796" s="1035"/>
      <c r="DG2796" s="1035"/>
      <c r="DH2796" s="1035"/>
      <c r="DI2796" s="1035"/>
      <c r="DJ2796" s="1035"/>
      <c r="DK2796" s="1035"/>
      <c r="DL2796" s="1035"/>
    </row>
    <row r="2797" spans="27:116">
      <c r="AA2797" s="1035"/>
      <c r="AB2797" s="1035"/>
      <c r="AC2797" s="1035"/>
      <c r="AD2797" s="1035"/>
      <c r="AE2797" s="1035"/>
      <c r="AF2797" s="1035"/>
      <c r="AG2797" s="1035"/>
      <c r="AH2797" s="1035"/>
      <c r="AN2797" s="1035"/>
      <c r="AV2797" s="1035"/>
      <c r="BD2797" s="1035"/>
      <c r="BS2797" s="1064"/>
      <c r="BT2797" s="1035"/>
      <c r="CG2797" s="612"/>
      <c r="CI2797" s="1035"/>
      <c r="DB2797" s="1035"/>
      <c r="DC2797" s="1035"/>
      <c r="DG2797" s="1035"/>
      <c r="DH2797" s="1035"/>
      <c r="DI2797" s="1035"/>
      <c r="DJ2797" s="1035"/>
      <c r="DK2797" s="1035"/>
      <c r="DL2797" s="1035"/>
    </row>
    <row r="2798" spans="27:116">
      <c r="AA2798" s="1035"/>
      <c r="AB2798" s="1035"/>
      <c r="AC2798" s="1035"/>
      <c r="AD2798" s="1035"/>
      <c r="AE2798" s="1035"/>
      <c r="AF2798" s="1035"/>
      <c r="AG2798" s="1035"/>
      <c r="AH2798" s="1035"/>
      <c r="AN2798" s="1035"/>
      <c r="AV2798" s="1035"/>
      <c r="BD2798" s="1035"/>
      <c r="BS2798" s="1064"/>
      <c r="BT2798" s="1035"/>
      <c r="CG2798" s="612"/>
      <c r="CI2798" s="1035"/>
      <c r="DB2798" s="1035"/>
      <c r="DC2798" s="1035"/>
      <c r="DG2798" s="1035"/>
      <c r="DH2798" s="1035"/>
      <c r="DI2798" s="1035"/>
      <c r="DJ2798" s="1035"/>
      <c r="DK2798" s="1035"/>
      <c r="DL2798" s="1035"/>
    </row>
    <row r="2799" spans="27:116">
      <c r="AA2799" s="1035"/>
      <c r="AB2799" s="1035"/>
      <c r="AC2799" s="1035"/>
      <c r="AD2799" s="1035"/>
      <c r="AE2799" s="1035"/>
      <c r="AF2799" s="1035"/>
      <c r="AG2799" s="1035"/>
      <c r="AH2799" s="1035"/>
      <c r="AN2799" s="1035"/>
      <c r="AV2799" s="1035"/>
      <c r="BD2799" s="1035"/>
      <c r="BS2799" s="1064"/>
      <c r="BT2799" s="1035"/>
      <c r="CG2799" s="612"/>
      <c r="CI2799" s="1035"/>
      <c r="DB2799" s="1035"/>
      <c r="DC2799" s="1035"/>
      <c r="DG2799" s="1035"/>
      <c r="DH2799" s="1035"/>
      <c r="DI2799" s="1035"/>
      <c r="DJ2799" s="1035"/>
      <c r="DK2799" s="1035"/>
      <c r="DL2799" s="1035"/>
    </row>
    <row r="2800" spans="27:116">
      <c r="AA2800" s="1035"/>
      <c r="AB2800" s="1035"/>
      <c r="AC2800" s="1035"/>
      <c r="AD2800" s="1035"/>
      <c r="AE2800" s="1035"/>
      <c r="AF2800" s="1035"/>
      <c r="AG2800" s="1035"/>
      <c r="AH2800" s="1035"/>
      <c r="AN2800" s="1035"/>
      <c r="AV2800" s="1035"/>
      <c r="BD2800" s="1035"/>
      <c r="BS2800" s="1064"/>
      <c r="BT2800" s="1035"/>
      <c r="CG2800" s="612"/>
      <c r="CI2800" s="1035"/>
      <c r="DB2800" s="1035"/>
      <c r="DC2800" s="1035"/>
      <c r="DG2800" s="1035"/>
      <c r="DH2800" s="1035"/>
      <c r="DI2800" s="1035"/>
      <c r="DJ2800" s="1035"/>
      <c r="DK2800" s="1035"/>
      <c r="DL2800" s="1035"/>
    </row>
    <row r="2801" spans="27:116">
      <c r="AA2801" s="1035"/>
      <c r="AB2801" s="1035"/>
      <c r="AC2801" s="1035"/>
      <c r="AD2801" s="1035"/>
      <c r="AE2801" s="1035"/>
      <c r="AF2801" s="1035"/>
      <c r="AG2801" s="1035"/>
      <c r="AH2801" s="1035"/>
      <c r="AN2801" s="1035"/>
      <c r="AV2801" s="1035"/>
      <c r="BD2801" s="1035"/>
      <c r="BS2801" s="1064"/>
      <c r="BT2801" s="1035"/>
      <c r="CG2801" s="612"/>
      <c r="CI2801" s="1035"/>
      <c r="DB2801" s="1035"/>
      <c r="DC2801" s="1035"/>
      <c r="DG2801" s="1035"/>
      <c r="DH2801" s="1035"/>
      <c r="DI2801" s="1035"/>
      <c r="DJ2801" s="1035"/>
      <c r="DK2801" s="1035"/>
      <c r="DL2801" s="1035"/>
    </row>
    <row r="2802" spans="27:116">
      <c r="AA2802" s="1035"/>
      <c r="AB2802" s="1035"/>
      <c r="AC2802" s="1035"/>
      <c r="AD2802" s="1035"/>
      <c r="AE2802" s="1035"/>
      <c r="AF2802" s="1035"/>
      <c r="AG2802" s="1035"/>
      <c r="AH2802" s="1035"/>
      <c r="AN2802" s="1035"/>
      <c r="AV2802" s="1035"/>
      <c r="BD2802" s="1035"/>
      <c r="BS2802" s="1064"/>
      <c r="BT2802" s="1035"/>
      <c r="CG2802" s="612"/>
      <c r="CI2802" s="1035"/>
      <c r="DB2802" s="1035"/>
      <c r="DC2802" s="1035"/>
      <c r="DG2802" s="1035"/>
      <c r="DH2802" s="1035"/>
      <c r="DI2802" s="1035"/>
      <c r="DJ2802" s="1035"/>
      <c r="DK2802" s="1035"/>
      <c r="DL2802" s="1035"/>
    </row>
    <row r="2803" spans="27:116">
      <c r="AA2803" s="1035"/>
      <c r="AB2803" s="1035"/>
      <c r="AC2803" s="1035"/>
      <c r="AD2803" s="1035"/>
      <c r="AE2803" s="1035"/>
      <c r="AF2803" s="1035"/>
      <c r="AG2803" s="1035"/>
      <c r="AH2803" s="1035"/>
      <c r="AN2803" s="1035"/>
      <c r="AV2803" s="1035"/>
      <c r="BD2803" s="1035"/>
      <c r="BS2803" s="1064"/>
      <c r="BT2803" s="1035"/>
      <c r="CG2803" s="612"/>
      <c r="CI2803" s="1035"/>
      <c r="DB2803" s="1035"/>
      <c r="DC2803" s="1035"/>
      <c r="DG2803" s="1035"/>
      <c r="DH2803" s="1035"/>
      <c r="DI2803" s="1035"/>
      <c r="DJ2803" s="1035"/>
      <c r="DK2803" s="1035"/>
      <c r="DL2803" s="1035"/>
    </row>
    <row r="2804" spans="27:116">
      <c r="AA2804" s="1035"/>
      <c r="AB2804" s="1035"/>
      <c r="AC2804" s="1035"/>
      <c r="AD2804" s="1035"/>
      <c r="AE2804" s="1035"/>
      <c r="AF2804" s="1035"/>
      <c r="AG2804" s="1035"/>
      <c r="AH2804" s="1035"/>
      <c r="AN2804" s="1035"/>
      <c r="AV2804" s="1035"/>
      <c r="BD2804" s="1035"/>
      <c r="BS2804" s="1064"/>
      <c r="BT2804" s="1035"/>
      <c r="CG2804" s="612"/>
      <c r="CI2804" s="1035"/>
      <c r="DB2804" s="1035"/>
      <c r="DC2804" s="1035"/>
      <c r="DG2804" s="1035"/>
      <c r="DH2804" s="1035"/>
      <c r="DI2804" s="1035"/>
      <c r="DJ2804" s="1035"/>
      <c r="DK2804" s="1035"/>
      <c r="DL2804" s="1035"/>
    </row>
    <row r="2805" spans="27:116">
      <c r="AA2805" s="1035"/>
      <c r="AB2805" s="1035"/>
      <c r="AC2805" s="1035"/>
      <c r="AD2805" s="1035"/>
      <c r="AE2805" s="1035"/>
      <c r="AF2805" s="1035"/>
      <c r="AG2805" s="1035"/>
      <c r="AH2805" s="1035"/>
      <c r="AN2805" s="1035"/>
      <c r="AV2805" s="1035"/>
      <c r="BD2805" s="1035"/>
      <c r="BS2805" s="1064"/>
      <c r="BT2805" s="1035"/>
      <c r="CG2805" s="612"/>
      <c r="CI2805" s="1035"/>
      <c r="DB2805" s="1035"/>
      <c r="DC2805" s="1035"/>
      <c r="DG2805" s="1035"/>
      <c r="DH2805" s="1035"/>
      <c r="DI2805" s="1035"/>
      <c r="DJ2805" s="1035"/>
      <c r="DK2805" s="1035"/>
      <c r="DL2805" s="1035"/>
    </row>
    <row r="2806" spans="27:116">
      <c r="AA2806" s="1035"/>
      <c r="AB2806" s="1035"/>
      <c r="AC2806" s="1035"/>
      <c r="AD2806" s="1035"/>
      <c r="AE2806" s="1035"/>
      <c r="AF2806" s="1035"/>
      <c r="AG2806" s="1035"/>
      <c r="AH2806" s="1035"/>
      <c r="AN2806" s="1035"/>
      <c r="AV2806" s="1035"/>
      <c r="BD2806" s="1035"/>
      <c r="BS2806" s="1064"/>
      <c r="BT2806" s="1035"/>
      <c r="CG2806" s="612"/>
      <c r="CI2806" s="1035"/>
      <c r="DB2806" s="1035"/>
      <c r="DC2806" s="1035"/>
      <c r="DG2806" s="1035"/>
      <c r="DH2806" s="1035"/>
      <c r="DI2806" s="1035"/>
      <c r="DJ2806" s="1035"/>
      <c r="DK2806" s="1035"/>
      <c r="DL2806" s="1035"/>
    </row>
    <row r="2807" spans="27:116">
      <c r="AA2807" s="1035"/>
      <c r="AB2807" s="1035"/>
      <c r="AC2807" s="1035"/>
      <c r="AD2807" s="1035"/>
      <c r="AE2807" s="1035"/>
      <c r="AF2807" s="1035"/>
      <c r="AG2807" s="1035"/>
      <c r="AH2807" s="1035"/>
      <c r="AN2807" s="1035"/>
      <c r="AV2807" s="1035"/>
      <c r="BD2807" s="1035"/>
      <c r="BS2807" s="1064"/>
      <c r="BT2807" s="1035"/>
      <c r="CG2807" s="612"/>
      <c r="CI2807" s="1035"/>
      <c r="DB2807" s="1035"/>
      <c r="DC2807" s="1035"/>
      <c r="DG2807" s="1035"/>
      <c r="DH2807" s="1035"/>
      <c r="DI2807" s="1035"/>
      <c r="DJ2807" s="1035"/>
      <c r="DK2807" s="1035"/>
      <c r="DL2807" s="1035"/>
    </row>
    <row r="2808" spans="27:116">
      <c r="AA2808" s="1035"/>
      <c r="AB2808" s="1035"/>
      <c r="AC2808" s="1035"/>
      <c r="AD2808" s="1035"/>
      <c r="AE2808" s="1035"/>
      <c r="AF2808" s="1035"/>
      <c r="AG2808" s="1035"/>
      <c r="AH2808" s="1035"/>
      <c r="AN2808" s="1035"/>
      <c r="AV2808" s="1035"/>
      <c r="BD2808" s="1035"/>
      <c r="BS2808" s="1064"/>
      <c r="BT2808" s="1035"/>
      <c r="CG2808" s="612"/>
      <c r="CI2808" s="1035"/>
      <c r="DB2808" s="1035"/>
      <c r="DC2808" s="1035"/>
      <c r="DG2808" s="1035"/>
      <c r="DH2808" s="1035"/>
      <c r="DI2808" s="1035"/>
      <c r="DJ2808" s="1035"/>
      <c r="DK2808" s="1035"/>
      <c r="DL2808" s="1035"/>
    </row>
    <row r="2809" spans="27:116">
      <c r="AA2809" s="1035"/>
      <c r="AB2809" s="1035"/>
      <c r="AC2809" s="1035"/>
      <c r="AD2809" s="1035"/>
      <c r="AE2809" s="1035"/>
      <c r="AF2809" s="1035"/>
      <c r="AG2809" s="1035"/>
      <c r="AH2809" s="1035"/>
      <c r="AN2809" s="1035"/>
      <c r="AV2809" s="1035"/>
      <c r="BD2809" s="1035"/>
      <c r="BS2809" s="1064"/>
      <c r="BT2809" s="1035"/>
      <c r="CG2809" s="612"/>
      <c r="CI2809" s="1035"/>
      <c r="DB2809" s="1035"/>
      <c r="DC2809" s="1035"/>
      <c r="DG2809" s="1035"/>
      <c r="DH2809" s="1035"/>
      <c r="DI2809" s="1035"/>
      <c r="DJ2809" s="1035"/>
      <c r="DK2809" s="1035"/>
      <c r="DL2809" s="1035"/>
    </row>
    <row r="2810" spans="27:116">
      <c r="AA2810" s="1035"/>
      <c r="AB2810" s="1035"/>
      <c r="AC2810" s="1035"/>
      <c r="AD2810" s="1035"/>
      <c r="AE2810" s="1035"/>
      <c r="AF2810" s="1035"/>
      <c r="AG2810" s="1035"/>
      <c r="AH2810" s="1035"/>
      <c r="AN2810" s="1035"/>
      <c r="AV2810" s="1035"/>
      <c r="BD2810" s="1035"/>
      <c r="BS2810" s="1064"/>
      <c r="BT2810" s="1035"/>
      <c r="CG2810" s="612"/>
      <c r="CI2810" s="1035"/>
      <c r="DB2810" s="1035"/>
      <c r="DC2810" s="1035"/>
      <c r="DG2810" s="1035"/>
      <c r="DH2810" s="1035"/>
      <c r="DI2810" s="1035"/>
      <c r="DJ2810" s="1035"/>
      <c r="DK2810" s="1035"/>
      <c r="DL2810" s="1035"/>
    </row>
    <row r="2811" spans="27:116">
      <c r="AA2811" s="1035"/>
      <c r="AB2811" s="1035"/>
      <c r="AC2811" s="1035"/>
      <c r="AD2811" s="1035"/>
      <c r="AE2811" s="1035"/>
      <c r="AF2811" s="1035"/>
      <c r="AG2811" s="1035"/>
      <c r="AH2811" s="1035"/>
      <c r="AN2811" s="1035"/>
      <c r="AV2811" s="1035"/>
      <c r="BD2811" s="1035"/>
      <c r="BS2811" s="1064"/>
      <c r="BT2811" s="1035"/>
      <c r="CG2811" s="612"/>
      <c r="CI2811" s="1035"/>
      <c r="DB2811" s="1035"/>
      <c r="DC2811" s="1035"/>
      <c r="DG2811" s="1035"/>
      <c r="DH2811" s="1035"/>
      <c r="DI2811" s="1035"/>
      <c r="DJ2811" s="1035"/>
      <c r="DK2811" s="1035"/>
      <c r="DL2811" s="1035"/>
    </row>
    <row r="2812" spans="27:116">
      <c r="AA2812" s="1035"/>
      <c r="AB2812" s="1035"/>
      <c r="AC2812" s="1035"/>
      <c r="AD2812" s="1035"/>
      <c r="AE2812" s="1035"/>
      <c r="AF2812" s="1035"/>
      <c r="AG2812" s="1035"/>
      <c r="AH2812" s="1035"/>
      <c r="AN2812" s="1035"/>
      <c r="AV2812" s="1035"/>
      <c r="BD2812" s="1035"/>
      <c r="BS2812" s="1064"/>
      <c r="BT2812" s="1035"/>
      <c r="CG2812" s="612"/>
      <c r="CI2812" s="1035"/>
      <c r="DB2812" s="1035"/>
      <c r="DC2812" s="1035"/>
      <c r="DG2812" s="1035"/>
      <c r="DH2812" s="1035"/>
      <c r="DI2812" s="1035"/>
      <c r="DJ2812" s="1035"/>
      <c r="DK2812" s="1035"/>
      <c r="DL2812" s="1035"/>
    </row>
    <row r="2813" spans="27:116">
      <c r="AA2813" s="1035"/>
      <c r="AB2813" s="1035"/>
      <c r="AC2813" s="1035"/>
      <c r="AD2813" s="1035"/>
      <c r="AE2813" s="1035"/>
      <c r="AF2813" s="1035"/>
      <c r="AG2813" s="1035"/>
      <c r="AH2813" s="1035"/>
      <c r="AN2813" s="1035"/>
      <c r="AV2813" s="1035"/>
      <c r="BD2813" s="1035"/>
      <c r="BS2813" s="1064"/>
      <c r="BT2813" s="1035"/>
      <c r="CG2813" s="612"/>
      <c r="CI2813" s="1035"/>
      <c r="DB2813" s="1035"/>
      <c r="DC2813" s="1035"/>
      <c r="DG2813" s="1035"/>
      <c r="DH2813" s="1035"/>
      <c r="DI2813" s="1035"/>
      <c r="DJ2813" s="1035"/>
      <c r="DK2813" s="1035"/>
      <c r="DL2813" s="1035"/>
    </row>
    <row r="2814" spans="27:116">
      <c r="AA2814" s="1035"/>
      <c r="AB2814" s="1035"/>
      <c r="AC2814" s="1035"/>
      <c r="AD2814" s="1035"/>
      <c r="AE2814" s="1035"/>
      <c r="AF2814" s="1035"/>
      <c r="AG2814" s="1035"/>
      <c r="AH2814" s="1035"/>
      <c r="AN2814" s="1035"/>
      <c r="AV2814" s="1035"/>
      <c r="BD2814" s="1035"/>
      <c r="BS2814" s="1064"/>
      <c r="BT2814" s="1035"/>
      <c r="CG2814" s="612"/>
      <c r="CI2814" s="1035"/>
      <c r="DB2814" s="1035"/>
      <c r="DC2814" s="1035"/>
      <c r="DG2814" s="1035"/>
      <c r="DH2814" s="1035"/>
      <c r="DI2814" s="1035"/>
      <c r="DJ2814" s="1035"/>
      <c r="DK2814" s="1035"/>
      <c r="DL2814" s="1035"/>
    </row>
    <row r="2815" spans="27:116">
      <c r="AA2815" s="1035"/>
      <c r="AB2815" s="1035"/>
      <c r="AC2815" s="1035"/>
      <c r="AD2815" s="1035"/>
      <c r="AE2815" s="1035"/>
      <c r="AF2815" s="1035"/>
      <c r="AG2815" s="1035"/>
      <c r="AH2815" s="1035"/>
      <c r="AN2815" s="1035"/>
      <c r="AV2815" s="1035"/>
      <c r="BD2815" s="1035"/>
      <c r="BS2815" s="1064"/>
      <c r="BT2815" s="1035"/>
      <c r="CG2815" s="612"/>
      <c r="CI2815" s="1035"/>
      <c r="DB2815" s="1035"/>
      <c r="DC2815" s="1035"/>
      <c r="DG2815" s="1035"/>
      <c r="DH2815" s="1035"/>
      <c r="DI2815" s="1035"/>
      <c r="DJ2815" s="1035"/>
      <c r="DK2815" s="1035"/>
      <c r="DL2815" s="1035"/>
    </row>
    <row r="2816" spans="27:116">
      <c r="AA2816" s="1035"/>
      <c r="AB2816" s="1035"/>
      <c r="AC2816" s="1035"/>
      <c r="AD2816" s="1035"/>
      <c r="AE2816" s="1035"/>
      <c r="AF2816" s="1035"/>
      <c r="AG2816" s="1035"/>
      <c r="AH2816" s="1035"/>
      <c r="AN2816" s="1035"/>
      <c r="AV2816" s="1035"/>
      <c r="BD2816" s="1035"/>
      <c r="BS2816" s="1064"/>
      <c r="BT2816" s="1035"/>
      <c r="CG2816" s="612"/>
      <c r="CI2816" s="1035"/>
      <c r="DB2816" s="1035"/>
      <c r="DC2816" s="1035"/>
      <c r="DG2816" s="1035"/>
      <c r="DH2816" s="1035"/>
      <c r="DI2816" s="1035"/>
      <c r="DJ2816" s="1035"/>
      <c r="DK2816" s="1035"/>
      <c r="DL2816" s="1035"/>
    </row>
    <row r="2817" spans="27:116">
      <c r="AA2817" s="1035"/>
      <c r="AB2817" s="1035"/>
      <c r="AC2817" s="1035"/>
      <c r="AD2817" s="1035"/>
      <c r="AE2817" s="1035"/>
      <c r="AF2817" s="1035"/>
      <c r="AG2817" s="1035"/>
      <c r="AH2817" s="1035"/>
      <c r="AN2817" s="1035"/>
      <c r="AV2817" s="1035"/>
      <c r="BD2817" s="1035"/>
      <c r="BS2817" s="1064"/>
      <c r="BT2817" s="1035"/>
      <c r="CG2817" s="612"/>
      <c r="CI2817" s="1035"/>
      <c r="DB2817" s="1035"/>
      <c r="DC2817" s="1035"/>
      <c r="DG2817" s="1035"/>
      <c r="DH2817" s="1035"/>
      <c r="DI2817" s="1035"/>
      <c r="DJ2817" s="1035"/>
      <c r="DK2817" s="1035"/>
      <c r="DL2817" s="1035"/>
    </row>
    <row r="2818" spans="27:116">
      <c r="AA2818" s="1035"/>
      <c r="AB2818" s="1035"/>
      <c r="AC2818" s="1035"/>
      <c r="AD2818" s="1035"/>
      <c r="AE2818" s="1035"/>
      <c r="AF2818" s="1035"/>
      <c r="AG2818" s="1035"/>
      <c r="AH2818" s="1035"/>
      <c r="AN2818" s="1035"/>
      <c r="AV2818" s="1035"/>
      <c r="BD2818" s="1035"/>
      <c r="BS2818" s="1064"/>
      <c r="BT2818" s="1035"/>
      <c r="CG2818" s="612"/>
      <c r="CI2818" s="1035"/>
      <c r="DB2818" s="1035"/>
      <c r="DC2818" s="1035"/>
      <c r="DG2818" s="1035"/>
      <c r="DH2818" s="1035"/>
      <c r="DI2818" s="1035"/>
      <c r="DJ2818" s="1035"/>
      <c r="DK2818" s="1035"/>
      <c r="DL2818" s="1035"/>
    </row>
    <row r="2819" spans="27:116">
      <c r="AA2819" s="1035"/>
      <c r="AB2819" s="1035"/>
      <c r="AC2819" s="1035"/>
      <c r="AD2819" s="1035"/>
      <c r="AE2819" s="1035"/>
      <c r="AF2819" s="1035"/>
      <c r="AG2819" s="1035"/>
      <c r="AH2819" s="1035"/>
      <c r="AN2819" s="1035"/>
      <c r="AV2819" s="1035"/>
      <c r="BD2819" s="1035"/>
      <c r="BS2819" s="1064"/>
      <c r="BT2819" s="1035"/>
      <c r="CG2819" s="612"/>
      <c r="CI2819" s="1035"/>
      <c r="DB2819" s="1035"/>
      <c r="DC2819" s="1035"/>
      <c r="DG2819" s="1035"/>
      <c r="DH2819" s="1035"/>
      <c r="DI2819" s="1035"/>
      <c r="DJ2819" s="1035"/>
      <c r="DK2819" s="1035"/>
      <c r="DL2819" s="1035"/>
    </row>
    <row r="2820" spans="27:116">
      <c r="AA2820" s="1035"/>
      <c r="AB2820" s="1035"/>
      <c r="AC2820" s="1035"/>
      <c r="AD2820" s="1035"/>
      <c r="AE2820" s="1035"/>
      <c r="AF2820" s="1035"/>
      <c r="AG2820" s="1035"/>
      <c r="AH2820" s="1035"/>
      <c r="AN2820" s="1035"/>
      <c r="AV2820" s="1035"/>
      <c r="BD2820" s="1035"/>
      <c r="BS2820" s="1064"/>
      <c r="BT2820" s="1035"/>
      <c r="CG2820" s="612"/>
      <c r="CI2820" s="1035"/>
      <c r="DB2820" s="1035"/>
      <c r="DC2820" s="1035"/>
      <c r="DG2820" s="1035"/>
      <c r="DH2820" s="1035"/>
      <c r="DI2820" s="1035"/>
      <c r="DJ2820" s="1035"/>
      <c r="DK2820" s="1035"/>
      <c r="DL2820" s="1035"/>
    </row>
    <row r="2821" spans="27:116">
      <c r="AA2821" s="1035"/>
      <c r="AB2821" s="1035"/>
      <c r="AC2821" s="1035"/>
      <c r="AD2821" s="1035"/>
      <c r="AE2821" s="1035"/>
      <c r="AF2821" s="1035"/>
      <c r="AG2821" s="1035"/>
      <c r="AH2821" s="1035"/>
      <c r="AN2821" s="1035"/>
      <c r="AV2821" s="1035"/>
      <c r="BD2821" s="1035"/>
      <c r="BS2821" s="1064"/>
      <c r="BT2821" s="1035"/>
      <c r="CG2821" s="612"/>
      <c r="CI2821" s="1035"/>
      <c r="DB2821" s="1035"/>
      <c r="DC2821" s="1035"/>
      <c r="DG2821" s="1035"/>
      <c r="DH2821" s="1035"/>
      <c r="DI2821" s="1035"/>
      <c r="DJ2821" s="1035"/>
      <c r="DK2821" s="1035"/>
      <c r="DL2821" s="1035"/>
    </row>
    <row r="2822" spans="27:116">
      <c r="AA2822" s="1035"/>
      <c r="AB2822" s="1035"/>
      <c r="AC2822" s="1035"/>
      <c r="AD2822" s="1035"/>
      <c r="AE2822" s="1035"/>
      <c r="AF2822" s="1035"/>
      <c r="AG2822" s="1035"/>
      <c r="AH2822" s="1035"/>
      <c r="AN2822" s="1035"/>
      <c r="AV2822" s="1035"/>
      <c r="BD2822" s="1035"/>
      <c r="BS2822" s="1064"/>
      <c r="BT2822" s="1035"/>
      <c r="CG2822" s="612"/>
      <c r="CI2822" s="1035"/>
      <c r="DB2822" s="1035"/>
      <c r="DC2822" s="1035"/>
      <c r="DG2822" s="1035"/>
      <c r="DH2822" s="1035"/>
      <c r="DI2822" s="1035"/>
      <c r="DJ2822" s="1035"/>
      <c r="DK2822" s="1035"/>
      <c r="DL2822" s="1035"/>
    </row>
    <row r="2823" spans="27:116">
      <c r="AA2823" s="1035"/>
      <c r="AB2823" s="1035"/>
      <c r="AC2823" s="1035"/>
      <c r="AD2823" s="1035"/>
      <c r="AE2823" s="1035"/>
      <c r="AF2823" s="1035"/>
      <c r="AG2823" s="1035"/>
      <c r="AH2823" s="1035"/>
      <c r="AN2823" s="1035"/>
      <c r="AV2823" s="1035"/>
      <c r="BD2823" s="1035"/>
      <c r="BS2823" s="1064"/>
      <c r="BT2823" s="1035"/>
      <c r="CG2823" s="612"/>
      <c r="CI2823" s="1035"/>
      <c r="DB2823" s="1035"/>
      <c r="DC2823" s="1035"/>
      <c r="DG2823" s="1035"/>
      <c r="DH2823" s="1035"/>
      <c r="DI2823" s="1035"/>
      <c r="DJ2823" s="1035"/>
      <c r="DK2823" s="1035"/>
      <c r="DL2823" s="1035"/>
    </row>
    <row r="2824" spans="27:116">
      <c r="AA2824" s="1035"/>
      <c r="AB2824" s="1035"/>
      <c r="AC2824" s="1035"/>
      <c r="AD2824" s="1035"/>
      <c r="AE2824" s="1035"/>
      <c r="AF2824" s="1035"/>
      <c r="AG2824" s="1035"/>
      <c r="AH2824" s="1035"/>
      <c r="AN2824" s="1035"/>
      <c r="AV2824" s="1035"/>
      <c r="BD2824" s="1035"/>
      <c r="BS2824" s="1064"/>
      <c r="BT2824" s="1035"/>
      <c r="CG2824" s="612"/>
      <c r="CI2824" s="1035"/>
      <c r="DB2824" s="1035"/>
      <c r="DC2824" s="1035"/>
      <c r="DG2824" s="1035"/>
      <c r="DH2824" s="1035"/>
      <c r="DI2824" s="1035"/>
      <c r="DJ2824" s="1035"/>
      <c r="DK2824" s="1035"/>
      <c r="DL2824" s="1035"/>
    </row>
    <row r="2825" spans="27:116">
      <c r="AA2825" s="1035"/>
      <c r="AB2825" s="1035"/>
      <c r="AC2825" s="1035"/>
      <c r="AD2825" s="1035"/>
      <c r="AE2825" s="1035"/>
      <c r="AF2825" s="1035"/>
      <c r="AG2825" s="1035"/>
      <c r="AH2825" s="1035"/>
      <c r="AN2825" s="1035"/>
      <c r="AV2825" s="1035"/>
      <c r="BD2825" s="1035"/>
      <c r="BS2825" s="1064"/>
      <c r="BT2825" s="1035"/>
      <c r="CG2825" s="612"/>
      <c r="CI2825" s="1035"/>
      <c r="DB2825" s="1035"/>
      <c r="DC2825" s="1035"/>
      <c r="DG2825" s="1035"/>
      <c r="DH2825" s="1035"/>
      <c r="DI2825" s="1035"/>
      <c r="DJ2825" s="1035"/>
      <c r="DK2825" s="1035"/>
      <c r="DL2825" s="1035"/>
    </row>
    <row r="2826" spans="27:116">
      <c r="AA2826" s="1035"/>
      <c r="AB2826" s="1035"/>
      <c r="AC2826" s="1035"/>
      <c r="AD2826" s="1035"/>
      <c r="AE2826" s="1035"/>
      <c r="AF2826" s="1035"/>
      <c r="AG2826" s="1035"/>
      <c r="AH2826" s="1035"/>
      <c r="AN2826" s="1035"/>
      <c r="AV2826" s="1035"/>
      <c r="BD2826" s="1035"/>
      <c r="BS2826" s="1064"/>
      <c r="BT2826" s="1035"/>
      <c r="CG2826" s="612"/>
      <c r="CI2826" s="1035"/>
      <c r="DB2826" s="1035"/>
      <c r="DC2826" s="1035"/>
      <c r="DG2826" s="1035"/>
      <c r="DH2826" s="1035"/>
      <c r="DI2826" s="1035"/>
      <c r="DJ2826" s="1035"/>
      <c r="DK2826" s="1035"/>
      <c r="DL2826" s="1035"/>
    </row>
    <row r="2827" spans="27:116">
      <c r="AA2827" s="1035"/>
      <c r="AB2827" s="1035"/>
      <c r="AC2827" s="1035"/>
      <c r="AD2827" s="1035"/>
      <c r="AE2827" s="1035"/>
      <c r="AF2827" s="1035"/>
      <c r="AG2827" s="1035"/>
      <c r="AH2827" s="1035"/>
      <c r="AN2827" s="1035"/>
      <c r="AV2827" s="1035"/>
      <c r="BD2827" s="1035"/>
      <c r="BS2827" s="1064"/>
      <c r="BT2827" s="1035"/>
      <c r="CG2827" s="612"/>
      <c r="CI2827" s="1035"/>
      <c r="DB2827" s="1035"/>
      <c r="DC2827" s="1035"/>
      <c r="DG2827" s="1035"/>
      <c r="DH2827" s="1035"/>
      <c r="DI2827" s="1035"/>
      <c r="DJ2827" s="1035"/>
      <c r="DK2827" s="1035"/>
      <c r="DL2827" s="1035"/>
    </row>
    <row r="2828" spans="27:116">
      <c r="AA2828" s="1035"/>
      <c r="AB2828" s="1035"/>
      <c r="AC2828" s="1035"/>
      <c r="AD2828" s="1035"/>
      <c r="AE2828" s="1035"/>
      <c r="AF2828" s="1035"/>
      <c r="AG2828" s="1035"/>
      <c r="AH2828" s="1035"/>
      <c r="AN2828" s="1035"/>
      <c r="AV2828" s="1035"/>
      <c r="BD2828" s="1035"/>
      <c r="BS2828" s="1064"/>
      <c r="BT2828" s="1035"/>
      <c r="CG2828" s="612"/>
      <c r="CI2828" s="1035"/>
      <c r="DB2828" s="1035"/>
      <c r="DC2828" s="1035"/>
      <c r="DG2828" s="1035"/>
      <c r="DH2828" s="1035"/>
      <c r="DI2828" s="1035"/>
      <c r="DJ2828" s="1035"/>
      <c r="DK2828" s="1035"/>
      <c r="DL2828" s="1035"/>
    </row>
    <row r="2829" spans="27:116">
      <c r="AA2829" s="1035"/>
      <c r="AB2829" s="1035"/>
      <c r="AC2829" s="1035"/>
      <c r="AD2829" s="1035"/>
      <c r="AE2829" s="1035"/>
      <c r="AF2829" s="1035"/>
      <c r="AG2829" s="1035"/>
      <c r="AH2829" s="1035"/>
      <c r="AN2829" s="1035"/>
      <c r="AV2829" s="1035"/>
      <c r="BD2829" s="1035"/>
      <c r="BS2829" s="1064"/>
      <c r="BT2829" s="1035"/>
      <c r="CG2829" s="612"/>
      <c r="CI2829" s="1035"/>
      <c r="DB2829" s="1035"/>
      <c r="DC2829" s="1035"/>
      <c r="DG2829" s="1035"/>
      <c r="DH2829" s="1035"/>
      <c r="DI2829" s="1035"/>
      <c r="DJ2829" s="1035"/>
      <c r="DK2829" s="1035"/>
      <c r="DL2829" s="1035"/>
    </row>
    <row r="2830" spans="27:116">
      <c r="AA2830" s="1035"/>
      <c r="AB2830" s="1035"/>
      <c r="AC2830" s="1035"/>
      <c r="AD2830" s="1035"/>
      <c r="AE2830" s="1035"/>
      <c r="AF2830" s="1035"/>
      <c r="AG2830" s="1035"/>
      <c r="AH2830" s="1035"/>
      <c r="AN2830" s="1035"/>
      <c r="AV2830" s="1035"/>
      <c r="BD2830" s="1035"/>
      <c r="BS2830" s="1064"/>
      <c r="BT2830" s="1035"/>
      <c r="CG2830" s="612"/>
      <c r="CI2830" s="1035"/>
      <c r="DB2830" s="1035"/>
      <c r="DC2830" s="1035"/>
      <c r="DG2830" s="1035"/>
      <c r="DH2830" s="1035"/>
      <c r="DI2830" s="1035"/>
      <c r="DJ2830" s="1035"/>
      <c r="DK2830" s="1035"/>
      <c r="DL2830" s="1035"/>
    </row>
    <row r="2831" spans="27:116">
      <c r="AA2831" s="1035"/>
      <c r="AB2831" s="1035"/>
      <c r="AC2831" s="1035"/>
      <c r="AD2831" s="1035"/>
      <c r="AE2831" s="1035"/>
      <c r="AF2831" s="1035"/>
      <c r="AG2831" s="1035"/>
      <c r="AH2831" s="1035"/>
      <c r="AN2831" s="1035"/>
      <c r="AV2831" s="1035"/>
      <c r="BD2831" s="1035"/>
      <c r="BS2831" s="1064"/>
      <c r="BT2831" s="1035"/>
      <c r="CG2831" s="612"/>
      <c r="CI2831" s="1035"/>
      <c r="DB2831" s="1035"/>
      <c r="DC2831" s="1035"/>
      <c r="DG2831" s="1035"/>
      <c r="DH2831" s="1035"/>
      <c r="DI2831" s="1035"/>
      <c r="DJ2831" s="1035"/>
      <c r="DK2831" s="1035"/>
      <c r="DL2831" s="1035"/>
    </row>
    <row r="2832" spans="27:116">
      <c r="AA2832" s="1035"/>
      <c r="AB2832" s="1035"/>
      <c r="AC2832" s="1035"/>
      <c r="AD2832" s="1035"/>
      <c r="AE2832" s="1035"/>
      <c r="AF2832" s="1035"/>
      <c r="AG2832" s="1035"/>
      <c r="AH2832" s="1035"/>
      <c r="AN2832" s="1035"/>
      <c r="AV2832" s="1035"/>
      <c r="BD2832" s="1035"/>
      <c r="BS2832" s="1064"/>
      <c r="BT2832" s="1035"/>
      <c r="CG2832" s="612"/>
      <c r="CI2832" s="1035"/>
      <c r="DB2832" s="1035"/>
      <c r="DC2832" s="1035"/>
      <c r="DG2832" s="1035"/>
      <c r="DH2832" s="1035"/>
      <c r="DI2832" s="1035"/>
      <c r="DJ2832" s="1035"/>
      <c r="DK2832" s="1035"/>
      <c r="DL2832" s="1035"/>
    </row>
    <row r="2833" spans="27:116">
      <c r="AA2833" s="1035"/>
      <c r="AB2833" s="1035"/>
      <c r="AC2833" s="1035"/>
      <c r="AD2833" s="1035"/>
      <c r="AE2833" s="1035"/>
      <c r="AF2833" s="1035"/>
      <c r="AG2833" s="1035"/>
      <c r="AH2833" s="1035"/>
      <c r="AN2833" s="1035"/>
      <c r="AV2833" s="1035"/>
      <c r="BD2833" s="1035"/>
      <c r="BS2833" s="1064"/>
      <c r="BT2833" s="1035"/>
      <c r="CG2833" s="612"/>
      <c r="CI2833" s="1035"/>
      <c r="DB2833" s="1035"/>
      <c r="DC2833" s="1035"/>
      <c r="DG2833" s="1035"/>
      <c r="DH2833" s="1035"/>
      <c r="DI2833" s="1035"/>
      <c r="DJ2833" s="1035"/>
      <c r="DK2833" s="1035"/>
      <c r="DL2833" s="1035"/>
    </row>
    <row r="2834" spans="27:116">
      <c r="AA2834" s="1035"/>
      <c r="AB2834" s="1035"/>
      <c r="AC2834" s="1035"/>
      <c r="AD2834" s="1035"/>
      <c r="AE2834" s="1035"/>
      <c r="AF2834" s="1035"/>
      <c r="AG2834" s="1035"/>
      <c r="AH2834" s="1035"/>
      <c r="AN2834" s="1035"/>
      <c r="AV2834" s="1035"/>
      <c r="BD2834" s="1035"/>
      <c r="BS2834" s="1064"/>
      <c r="BT2834" s="1035"/>
      <c r="CG2834" s="612"/>
      <c r="CI2834" s="1035"/>
      <c r="DB2834" s="1035"/>
      <c r="DC2834" s="1035"/>
      <c r="DG2834" s="1035"/>
      <c r="DH2834" s="1035"/>
      <c r="DI2834" s="1035"/>
      <c r="DJ2834" s="1035"/>
      <c r="DK2834" s="1035"/>
      <c r="DL2834" s="1035"/>
    </row>
    <row r="2835" spans="27:116">
      <c r="AA2835" s="1035"/>
      <c r="AB2835" s="1035"/>
      <c r="AC2835" s="1035"/>
      <c r="AD2835" s="1035"/>
      <c r="AE2835" s="1035"/>
      <c r="AF2835" s="1035"/>
      <c r="AG2835" s="1035"/>
      <c r="AH2835" s="1035"/>
      <c r="AN2835" s="1035"/>
      <c r="AV2835" s="1035"/>
      <c r="BD2835" s="1035"/>
      <c r="BS2835" s="1064"/>
      <c r="BT2835" s="1035"/>
      <c r="CG2835" s="612"/>
      <c r="CI2835" s="1035"/>
      <c r="DB2835" s="1035"/>
      <c r="DC2835" s="1035"/>
      <c r="DG2835" s="1035"/>
      <c r="DH2835" s="1035"/>
      <c r="DI2835" s="1035"/>
      <c r="DJ2835" s="1035"/>
      <c r="DK2835" s="1035"/>
      <c r="DL2835" s="1035"/>
    </row>
    <row r="2836" spans="27:116">
      <c r="AA2836" s="1035"/>
      <c r="AB2836" s="1035"/>
      <c r="AC2836" s="1035"/>
      <c r="AD2836" s="1035"/>
      <c r="AE2836" s="1035"/>
      <c r="AF2836" s="1035"/>
      <c r="AG2836" s="1035"/>
      <c r="AH2836" s="1035"/>
      <c r="AN2836" s="1035"/>
      <c r="AV2836" s="1035"/>
      <c r="BD2836" s="1035"/>
      <c r="BS2836" s="1064"/>
      <c r="BT2836" s="1035"/>
      <c r="CG2836" s="612"/>
      <c r="CI2836" s="1035"/>
      <c r="DB2836" s="1035"/>
      <c r="DC2836" s="1035"/>
      <c r="DG2836" s="1035"/>
      <c r="DH2836" s="1035"/>
      <c r="DI2836" s="1035"/>
      <c r="DJ2836" s="1035"/>
      <c r="DK2836" s="1035"/>
      <c r="DL2836" s="1035"/>
    </row>
    <row r="2837" spans="27:116">
      <c r="AA2837" s="1035"/>
      <c r="AB2837" s="1035"/>
      <c r="AC2837" s="1035"/>
      <c r="AD2837" s="1035"/>
      <c r="AE2837" s="1035"/>
      <c r="AF2837" s="1035"/>
      <c r="AG2837" s="1035"/>
      <c r="AH2837" s="1035"/>
      <c r="AN2837" s="1035"/>
      <c r="AV2837" s="1035"/>
      <c r="BD2837" s="1035"/>
      <c r="BS2837" s="1064"/>
      <c r="BT2837" s="1035"/>
      <c r="CG2837" s="612"/>
      <c r="CI2837" s="1035"/>
      <c r="DB2837" s="1035"/>
      <c r="DC2837" s="1035"/>
      <c r="DG2837" s="1035"/>
      <c r="DH2837" s="1035"/>
      <c r="DI2837" s="1035"/>
      <c r="DJ2837" s="1035"/>
      <c r="DK2837" s="1035"/>
      <c r="DL2837" s="1035"/>
    </row>
    <row r="2838" spans="27:116">
      <c r="AA2838" s="1035"/>
      <c r="AB2838" s="1035"/>
      <c r="AC2838" s="1035"/>
      <c r="AD2838" s="1035"/>
      <c r="AE2838" s="1035"/>
      <c r="AF2838" s="1035"/>
      <c r="AG2838" s="1035"/>
      <c r="AH2838" s="1035"/>
      <c r="AN2838" s="1035"/>
      <c r="AV2838" s="1035"/>
      <c r="BD2838" s="1035"/>
      <c r="BS2838" s="1064"/>
      <c r="BT2838" s="1035"/>
      <c r="CG2838" s="612"/>
      <c r="CI2838" s="1035"/>
      <c r="DB2838" s="1035"/>
      <c r="DC2838" s="1035"/>
      <c r="DG2838" s="1035"/>
      <c r="DH2838" s="1035"/>
      <c r="DI2838" s="1035"/>
      <c r="DJ2838" s="1035"/>
      <c r="DK2838" s="1035"/>
      <c r="DL2838" s="1035"/>
    </row>
    <row r="2839" spans="27:116">
      <c r="AA2839" s="1035"/>
      <c r="AB2839" s="1035"/>
      <c r="AC2839" s="1035"/>
      <c r="AD2839" s="1035"/>
      <c r="AE2839" s="1035"/>
      <c r="AF2839" s="1035"/>
      <c r="AG2839" s="1035"/>
      <c r="AH2839" s="1035"/>
      <c r="AN2839" s="1035"/>
      <c r="AV2839" s="1035"/>
      <c r="BD2839" s="1035"/>
      <c r="BS2839" s="1064"/>
      <c r="BT2839" s="1035"/>
      <c r="CG2839" s="612"/>
      <c r="CI2839" s="1035"/>
      <c r="DB2839" s="1035"/>
      <c r="DC2839" s="1035"/>
      <c r="DG2839" s="1035"/>
      <c r="DH2839" s="1035"/>
      <c r="DI2839" s="1035"/>
      <c r="DJ2839" s="1035"/>
      <c r="DK2839" s="1035"/>
      <c r="DL2839" s="1035"/>
    </row>
    <row r="2840" spans="27:116">
      <c r="AA2840" s="1035"/>
      <c r="AB2840" s="1035"/>
      <c r="AC2840" s="1035"/>
      <c r="AD2840" s="1035"/>
      <c r="AE2840" s="1035"/>
      <c r="AF2840" s="1035"/>
      <c r="AG2840" s="1035"/>
      <c r="AH2840" s="1035"/>
      <c r="AN2840" s="1035"/>
      <c r="AV2840" s="1035"/>
      <c r="BD2840" s="1035"/>
      <c r="BS2840" s="1064"/>
      <c r="BT2840" s="1035"/>
      <c r="CG2840" s="612"/>
      <c r="CI2840" s="1035"/>
      <c r="DB2840" s="1035"/>
      <c r="DC2840" s="1035"/>
      <c r="DG2840" s="1035"/>
      <c r="DH2840" s="1035"/>
      <c r="DI2840" s="1035"/>
      <c r="DJ2840" s="1035"/>
      <c r="DK2840" s="1035"/>
      <c r="DL2840" s="1035"/>
    </row>
    <row r="2841" spans="27:116">
      <c r="AA2841" s="1035"/>
      <c r="AB2841" s="1035"/>
      <c r="AC2841" s="1035"/>
      <c r="AD2841" s="1035"/>
      <c r="AE2841" s="1035"/>
      <c r="AF2841" s="1035"/>
      <c r="AG2841" s="1035"/>
      <c r="AH2841" s="1035"/>
      <c r="AN2841" s="1035"/>
      <c r="AV2841" s="1035"/>
      <c r="BD2841" s="1035"/>
      <c r="BS2841" s="1064"/>
      <c r="BT2841" s="1035"/>
      <c r="CG2841" s="612"/>
      <c r="CI2841" s="1035"/>
      <c r="DB2841" s="1035"/>
      <c r="DC2841" s="1035"/>
      <c r="DG2841" s="1035"/>
      <c r="DH2841" s="1035"/>
      <c r="DI2841" s="1035"/>
      <c r="DJ2841" s="1035"/>
      <c r="DK2841" s="1035"/>
      <c r="DL2841" s="1035"/>
    </row>
    <row r="2842" spans="27:116">
      <c r="AA2842" s="1035"/>
      <c r="AB2842" s="1035"/>
      <c r="AC2842" s="1035"/>
      <c r="AD2842" s="1035"/>
      <c r="AE2842" s="1035"/>
      <c r="AF2842" s="1035"/>
      <c r="AG2842" s="1035"/>
      <c r="AH2842" s="1035"/>
      <c r="AN2842" s="1035"/>
      <c r="AV2842" s="1035"/>
      <c r="BD2842" s="1035"/>
      <c r="BS2842" s="1064"/>
      <c r="BT2842" s="1035"/>
      <c r="CG2842" s="612"/>
      <c r="CI2842" s="1035"/>
      <c r="DB2842" s="1035"/>
      <c r="DC2842" s="1035"/>
      <c r="DG2842" s="1035"/>
      <c r="DH2842" s="1035"/>
      <c r="DI2842" s="1035"/>
      <c r="DJ2842" s="1035"/>
      <c r="DK2842" s="1035"/>
      <c r="DL2842" s="1035"/>
    </row>
    <row r="2843" spans="27:116">
      <c r="AA2843" s="1035"/>
      <c r="AB2843" s="1035"/>
      <c r="AC2843" s="1035"/>
      <c r="AD2843" s="1035"/>
      <c r="AE2843" s="1035"/>
      <c r="AF2843" s="1035"/>
      <c r="AG2843" s="1035"/>
      <c r="AH2843" s="1035"/>
      <c r="AN2843" s="1035"/>
      <c r="AV2843" s="1035"/>
      <c r="BD2843" s="1035"/>
      <c r="BS2843" s="1064"/>
      <c r="BT2843" s="1035"/>
      <c r="CG2843" s="612"/>
      <c r="CI2843" s="1035"/>
      <c r="DB2843" s="1035"/>
      <c r="DC2843" s="1035"/>
      <c r="DG2843" s="1035"/>
      <c r="DH2843" s="1035"/>
      <c r="DI2843" s="1035"/>
      <c r="DJ2843" s="1035"/>
      <c r="DK2843" s="1035"/>
      <c r="DL2843" s="1035"/>
    </row>
    <row r="2844" spans="27:116">
      <c r="AA2844" s="1035"/>
      <c r="AB2844" s="1035"/>
      <c r="AC2844" s="1035"/>
      <c r="AD2844" s="1035"/>
      <c r="AE2844" s="1035"/>
      <c r="AF2844" s="1035"/>
      <c r="AG2844" s="1035"/>
      <c r="AH2844" s="1035"/>
      <c r="AN2844" s="1035"/>
      <c r="AV2844" s="1035"/>
      <c r="BD2844" s="1035"/>
      <c r="BS2844" s="1064"/>
      <c r="BT2844" s="1035"/>
      <c r="CG2844" s="612"/>
      <c r="CI2844" s="1035"/>
      <c r="DB2844" s="1035"/>
      <c r="DC2844" s="1035"/>
      <c r="DG2844" s="1035"/>
      <c r="DH2844" s="1035"/>
      <c r="DI2844" s="1035"/>
      <c r="DJ2844" s="1035"/>
      <c r="DK2844" s="1035"/>
      <c r="DL2844" s="1035"/>
    </row>
    <row r="2845" spans="27:116">
      <c r="AA2845" s="1035"/>
      <c r="AB2845" s="1035"/>
      <c r="AC2845" s="1035"/>
      <c r="AD2845" s="1035"/>
      <c r="AE2845" s="1035"/>
      <c r="AF2845" s="1035"/>
      <c r="AG2845" s="1035"/>
      <c r="AH2845" s="1035"/>
      <c r="AN2845" s="1035"/>
      <c r="AV2845" s="1035"/>
      <c r="BD2845" s="1035"/>
      <c r="BS2845" s="1064"/>
      <c r="BT2845" s="1035"/>
      <c r="CG2845" s="612"/>
      <c r="CI2845" s="1035"/>
      <c r="DB2845" s="1035"/>
      <c r="DC2845" s="1035"/>
      <c r="DG2845" s="1035"/>
      <c r="DH2845" s="1035"/>
      <c r="DI2845" s="1035"/>
      <c r="DJ2845" s="1035"/>
      <c r="DK2845" s="1035"/>
      <c r="DL2845" s="1035"/>
    </row>
    <row r="2846" spans="27:116">
      <c r="AA2846" s="1035"/>
      <c r="AB2846" s="1035"/>
      <c r="AC2846" s="1035"/>
      <c r="AD2846" s="1035"/>
      <c r="AE2846" s="1035"/>
      <c r="AF2846" s="1035"/>
      <c r="AG2846" s="1035"/>
      <c r="AH2846" s="1035"/>
      <c r="AN2846" s="1035"/>
      <c r="AV2846" s="1035"/>
      <c r="BD2846" s="1035"/>
      <c r="BS2846" s="1064"/>
      <c r="BT2846" s="1035"/>
      <c r="CG2846" s="612"/>
      <c r="CI2846" s="1035"/>
      <c r="DB2846" s="1035"/>
      <c r="DC2846" s="1035"/>
      <c r="DG2846" s="1035"/>
      <c r="DH2846" s="1035"/>
      <c r="DI2846" s="1035"/>
      <c r="DJ2846" s="1035"/>
      <c r="DK2846" s="1035"/>
      <c r="DL2846" s="1035"/>
    </row>
    <row r="2847" spans="27:116">
      <c r="AA2847" s="1035"/>
      <c r="AB2847" s="1035"/>
      <c r="AC2847" s="1035"/>
      <c r="AD2847" s="1035"/>
      <c r="AE2847" s="1035"/>
      <c r="AF2847" s="1035"/>
      <c r="AG2847" s="1035"/>
      <c r="AH2847" s="1035"/>
      <c r="AN2847" s="1035"/>
      <c r="AV2847" s="1035"/>
      <c r="BD2847" s="1035"/>
      <c r="BS2847" s="1064"/>
      <c r="BT2847" s="1035"/>
      <c r="CG2847" s="612"/>
      <c r="CI2847" s="1035"/>
      <c r="DB2847" s="1035"/>
      <c r="DC2847" s="1035"/>
      <c r="DG2847" s="1035"/>
      <c r="DH2847" s="1035"/>
      <c r="DI2847" s="1035"/>
      <c r="DJ2847" s="1035"/>
      <c r="DK2847" s="1035"/>
      <c r="DL2847" s="1035"/>
    </row>
    <row r="2848" spans="27:116">
      <c r="AA2848" s="1035"/>
      <c r="AB2848" s="1035"/>
      <c r="AC2848" s="1035"/>
      <c r="AD2848" s="1035"/>
      <c r="AE2848" s="1035"/>
      <c r="AF2848" s="1035"/>
      <c r="AG2848" s="1035"/>
      <c r="AH2848" s="1035"/>
      <c r="AN2848" s="1035"/>
      <c r="AV2848" s="1035"/>
      <c r="BD2848" s="1035"/>
      <c r="BS2848" s="1064"/>
      <c r="BT2848" s="1035"/>
      <c r="CG2848" s="612"/>
      <c r="CI2848" s="1035"/>
      <c r="DB2848" s="1035"/>
      <c r="DC2848" s="1035"/>
      <c r="DG2848" s="1035"/>
      <c r="DH2848" s="1035"/>
      <c r="DI2848" s="1035"/>
      <c r="DJ2848" s="1035"/>
      <c r="DK2848" s="1035"/>
      <c r="DL2848" s="1035"/>
    </row>
    <row r="2849" spans="27:116">
      <c r="AA2849" s="1035"/>
      <c r="AB2849" s="1035"/>
      <c r="AC2849" s="1035"/>
      <c r="AD2849" s="1035"/>
      <c r="AE2849" s="1035"/>
      <c r="AF2849" s="1035"/>
      <c r="AG2849" s="1035"/>
      <c r="AH2849" s="1035"/>
      <c r="AN2849" s="1035"/>
      <c r="AV2849" s="1035"/>
      <c r="BD2849" s="1035"/>
      <c r="BS2849" s="1064"/>
      <c r="BT2849" s="1035"/>
      <c r="CG2849" s="612"/>
      <c r="CI2849" s="1035"/>
      <c r="DB2849" s="1035"/>
      <c r="DC2849" s="1035"/>
      <c r="DG2849" s="1035"/>
      <c r="DH2849" s="1035"/>
      <c r="DI2849" s="1035"/>
      <c r="DJ2849" s="1035"/>
      <c r="DK2849" s="1035"/>
      <c r="DL2849" s="1035"/>
    </row>
    <row r="2850" spans="27:116">
      <c r="AA2850" s="1035"/>
      <c r="AB2850" s="1035"/>
      <c r="AC2850" s="1035"/>
      <c r="AD2850" s="1035"/>
      <c r="AE2850" s="1035"/>
      <c r="AF2850" s="1035"/>
      <c r="AG2850" s="1035"/>
      <c r="AH2850" s="1035"/>
      <c r="AN2850" s="1035"/>
      <c r="AV2850" s="1035"/>
      <c r="BD2850" s="1035"/>
      <c r="BS2850" s="1064"/>
      <c r="BT2850" s="1035"/>
      <c r="CG2850" s="612"/>
      <c r="CI2850" s="1035"/>
      <c r="DB2850" s="1035"/>
      <c r="DC2850" s="1035"/>
      <c r="DG2850" s="1035"/>
      <c r="DH2850" s="1035"/>
      <c r="DI2850" s="1035"/>
      <c r="DJ2850" s="1035"/>
      <c r="DK2850" s="1035"/>
      <c r="DL2850" s="1035"/>
    </row>
    <row r="2851" spans="27:116">
      <c r="AA2851" s="1035"/>
      <c r="AB2851" s="1035"/>
      <c r="AC2851" s="1035"/>
      <c r="AD2851" s="1035"/>
      <c r="AE2851" s="1035"/>
      <c r="AF2851" s="1035"/>
      <c r="AG2851" s="1035"/>
      <c r="AH2851" s="1035"/>
      <c r="AN2851" s="1035"/>
      <c r="AV2851" s="1035"/>
      <c r="BD2851" s="1035"/>
      <c r="BS2851" s="1064"/>
      <c r="BT2851" s="1035"/>
      <c r="CG2851" s="612"/>
      <c r="CI2851" s="1035"/>
      <c r="DB2851" s="1035"/>
      <c r="DC2851" s="1035"/>
      <c r="DG2851" s="1035"/>
      <c r="DH2851" s="1035"/>
      <c r="DI2851" s="1035"/>
      <c r="DJ2851" s="1035"/>
      <c r="DK2851" s="1035"/>
      <c r="DL2851" s="1035"/>
    </row>
    <row r="2852" spans="27:116">
      <c r="AA2852" s="1035"/>
      <c r="AB2852" s="1035"/>
      <c r="AC2852" s="1035"/>
      <c r="AD2852" s="1035"/>
      <c r="AE2852" s="1035"/>
      <c r="AF2852" s="1035"/>
      <c r="AG2852" s="1035"/>
      <c r="AH2852" s="1035"/>
      <c r="AN2852" s="1035"/>
      <c r="AV2852" s="1035"/>
      <c r="BD2852" s="1035"/>
      <c r="BS2852" s="1064"/>
      <c r="BT2852" s="1035"/>
      <c r="CG2852" s="612"/>
      <c r="CI2852" s="1035"/>
      <c r="DB2852" s="1035"/>
      <c r="DC2852" s="1035"/>
      <c r="DG2852" s="1035"/>
      <c r="DH2852" s="1035"/>
      <c r="DI2852" s="1035"/>
      <c r="DJ2852" s="1035"/>
      <c r="DK2852" s="1035"/>
      <c r="DL2852" s="1035"/>
    </row>
    <row r="2853" spans="27:116">
      <c r="AA2853" s="1035"/>
      <c r="AB2853" s="1035"/>
      <c r="AC2853" s="1035"/>
      <c r="AD2853" s="1035"/>
      <c r="AE2853" s="1035"/>
      <c r="AF2853" s="1035"/>
      <c r="AG2853" s="1035"/>
      <c r="AH2853" s="1035"/>
      <c r="AN2853" s="1035"/>
      <c r="AV2853" s="1035"/>
      <c r="BD2853" s="1035"/>
      <c r="BS2853" s="1064"/>
      <c r="BT2853" s="1035"/>
      <c r="CG2853" s="612"/>
      <c r="CI2853" s="1035"/>
      <c r="DB2853" s="1035"/>
      <c r="DC2853" s="1035"/>
      <c r="DG2853" s="1035"/>
      <c r="DH2853" s="1035"/>
      <c r="DI2853" s="1035"/>
      <c r="DJ2853" s="1035"/>
      <c r="DK2853" s="1035"/>
      <c r="DL2853" s="1035"/>
    </row>
    <row r="2854" spans="27:116">
      <c r="AA2854" s="1035"/>
      <c r="AB2854" s="1035"/>
      <c r="AC2854" s="1035"/>
      <c r="AD2854" s="1035"/>
      <c r="AE2854" s="1035"/>
      <c r="AF2854" s="1035"/>
      <c r="AG2854" s="1035"/>
      <c r="AH2854" s="1035"/>
      <c r="AN2854" s="1035"/>
      <c r="AV2854" s="1035"/>
      <c r="BD2854" s="1035"/>
      <c r="BS2854" s="1064"/>
      <c r="BT2854" s="1035"/>
      <c r="CG2854" s="612"/>
      <c r="CI2854" s="1035"/>
      <c r="DB2854" s="1035"/>
      <c r="DC2854" s="1035"/>
      <c r="DG2854" s="1035"/>
      <c r="DH2854" s="1035"/>
      <c r="DI2854" s="1035"/>
      <c r="DJ2854" s="1035"/>
      <c r="DK2854" s="1035"/>
      <c r="DL2854" s="1035"/>
    </row>
    <row r="2855" spans="27:116">
      <c r="AA2855" s="1035"/>
      <c r="AB2855" s="1035"/>
      <c r="AC2855" s="1035"/>
      <c r="AD2855" s="1035"/>
      <c r="AE2855" s="1035"/>
      <c r="AF2855" s="1035"/>
      <c r="AG2855" s="1035"/>
      <c r="AH2855" s="1035"/>
      <c r="AN2855" s="1035"/>
      <c r="AV2855" s="1035"/>
      <c r="BD2855" s="1035"/>
      <c r="BS2855" s="1064"/>
      <c r="BT2855" s="1035"/>
      <c r="CG2855" s="612"/>
      <c r="CI2855" s="1035"/>
      <c r="DB2855" s="1035"/>
      <c r="DC2855" s="1035"/>
      <c r="DG2855" s="1035"/>
      <c r="DH2855" s="1035"/>
      <c r="DI2855" s="1035"/>
      <c r="DJ2855" s="1035"/>
      <c r="DK2855" s="1035"/>
      <c r="DL2855" s="1035"/>
    </row>
    <row r="2856" spans="27:116">
      <c r="AA2856" s="1035"/>
      <c r="AB2856" s="1035"/>
      <c r="AC2856" s="1035"/>
      <c r="AD2856" s="1035"/>
      <c r="AE2856" s="1035"/>
      <c r="AF2856" s="1035"/>
      <c r="AG2856" s="1035"/>
      <c r="AH2856" s="1035"/>
      <c r="AN2856" s="1035"/>
      <c r="AV2856" s="1035"/>
      <c r="BD2856" s="1035"/>
      <c r="BS2856" s="1064"/>
      <c r="BT2856" s="1035"/>
      <c r="CG2856" s="612"/>
      <c r="CI2856" s="1035"/>
      <c r="DB2856" s="1035"/>
      <c r="DC2856" s="1035"/>
      <c r="DG2856" s="1035"/>
      <c r="DH2856" s="1035"/>
      <c r="DI2856" s="1035"/>
      <c r="DJ2856" s="1035"/>
      <c r="DK2856" s="1035"/>
      <c r="DL2856" s="1035"/>
    </row>
    <row r="2857" spans="27:116">
      <c r="AA2857" s="1035"/>
      <c r="AB2857" s="1035"/>
      <c r="AC2857" s="1035"/>
      <c r="AD2857" s="1035"/>
      <c r="AE2857" s="1035"/>
      <c r="AF2857" s="1035"/>
      <c r="AG2857" s="1035"/>
      <c r="AH2857" s="1035"/>
      <c r="AN2857" s="1035"/>
      <c r="AV2857" s="1035"/>
      <c r="BD2857" s="1035"/>
      <c r="BS2857" s="1064"/>
      <c r="BT2857" s="1035"/>
      <c r="CG2857" s="612"/>
      <c r="CI2857" s="1035"/>
      <c r="DB2857" s="1035"/>
      <c r="DC2857" s="1035"/>
      <c r="DG2857" s="1035"/>
      <c r="DH2857" s="1035"/>
      <c r="DI2857" s="1035"/>
      <c r="DJ2857" s="1035"/>
      <c r="DK2857" s="1035"/>
      <c r="DL2857" s="1035"/>
    </row>
    <row r="2858" spans="27:116">
      <c r="AA2858" s="1035"/>
      <c r="AB2858" s="1035"/>
      <c r="AC2858" s="1035"/>
      <c r="AD2858" s="1035"/>
      <c r="AE2858" s="1035"/>
      <c r="AF2858" s="1035"/>
      <c r="AG2858" s="1035"/>
      <c r="AH2858" s="1035"/>
      <c r="AN2858" s="1035"/>
      <c r="AV2858" s="1035"/>
      <c r="BD2858" s="1035"/>
      <c r="BS2858" s="1064"/>
      <c r="BT2858" s="1035"/>
      <c r="CG2858" s="612"/>
      <c r="CI2858" s="1035"/>
      <c r="DB2858" s="1035"/>
      <c r="DC2858" s="1035"/>
      <c r="DG2858" s="1035"/>
      <c r="DH2858" s="1035"/>
      <c r="DI2858" s="1035"/>
      <c r="DJ2858" s="1035"/>
      <c r="DK2858" s="1035"/>
      <c r="DL2858" s="1035"/>
    </row>
    <row r="2859" spans="27:116">
      <c r="AA2859" s="1035"/>
      <c r="AB2859" s="1035"/>
      <c r="AC2859" s="1035"/>
      <c r="AD2859" s="1035"/>
      <c r="AE2859" s="1035"/>
      <c r="AF2859" s="1035"/>
      <c r="AG2859" s="1035"/>
      <c r="AH2859" s="1035"/>
      <c r="AN2859" s="1035"/>
      <c r="AV2859" s="1035"/>
      <c r="BD2859" s="1035"/>
      <c r="BS2859" s="1064"/>
      <c r="BT2859" s="1035"/>
      <c r="CG2859" s="612"/>
      <c r="CI2859" s="1035"/>
      <c r="DB2859" s="1035"/>
      <c r="DC2859" s="1035"/>
      <c r="DG2859" s="1035"/>
      <c r="DH2859" s="1035"/>
      <c r="DI2859" s="1035"/>
      <c r="DJ2859" s="1035"/>
      <c r="DK2859" s="1035"/>
      <c r="DL2859" s="1035"/>
    </row>
    <row r="2860" spans="27:116">
      <c r="AA2860" s="1035"/>
      <c r="AB2860" s="1035"/>
      <c r="AC2860" s="1035"/>
      <c r="AD2860" s="1035"/>
      <c r="AE2860" s="1035"/>
      <c r="AF2860" s="1035"/>
      <c r="AG2860" s="1035"/>
      <c r="AH2860" s="1035"/>
      <c r="AN2860" s="1035"/>
      <c r="AV2860" s="1035"/>
      <c r="BD2860" s="1035"/>
      <c r="BS2860" s="1064"/>
      <c r="BT2860" s="1035"/>
      <c r="CG2860" s="612"/>
      <c r="CI2860" s="1035"/>
      <c r="DB2860" s="1035"/>
      <c r="DC2860" s="1035"/>
      <c r="DG2860" s="1035"/>
      <c r="DH2860" s="1035"/>
      <c r="DI2860" s="1035"/>
      <c r="DJ2860" s="1035"/>
      <c r="DK2860" s="1035"/>
      <c r="DL2860" s="1035"/>
    </row>
    <row r="2861" spans="27:116">
      <c r="AA2861" s="1035"/>
      <c r="AB2861" s="1035"/>
      <c r="AC2861" s="1035"/>
      <c r="AD2861" s="1035"/>
      <c r="AE2861" s="1035"/>
      <c r="AF2861" s="1035"/>
      <c r="AG2861" s="1035"/>
      <c r="AH2861" s="1035"/>
      <c r="AN2861" s="1035"/>
      <c r="AV2861" s="1035"/>
      <c r="BD2861" s="1035"/>
      <c r="BS2861" s="1064"/>
      <c r="BT2861" s="1035"/>
      <c r="CG2861" s="612"/>
      <c r="CI2861" s="1035"/>
      <c r="DB2861" s="1035"/>
      <c r="DC2861" s="1035"/>
      <c r="DG2861" s="1035"/>
      <c r="DH2861" s="1035"/>
      <c r="DI2861" s="1035"/>
      <c r="DJ2861" s="1035"/>
      <c r="DK2861" s="1035"/>
      <c r="DL2861" s="1035"/>
    </row>
    <row r="2862" spans="27:116">
      <c r="AA2862" s="1035"/>
      <c r="AB2862" s="1035"/>
      <c r="AC2862" s="1035"/>
      <c r="AD2862" s="1035"/>
      <c r="AE2862" s="1035"/>
      <c r="AF2862" s="1035"/>
      <c r="AG2862" s="1035"/>
      <c r="AH2862" s="1035"/>
      <c r="AN2862" s="1035"/>
      <c r="AV2862" s="1035"/>
      <c r="BD2862" s="1035"/>
      <c r="BS2862" s="1064"/>
      <c r="BT2862" s="1035"/>
      <c r="CG2862" s="612"/>
      <c r="CI2862" s="1035"/>
      <c r="DB2862" s="1035"/>
      <c r="DC2862" s="1035"/>
      <c r="DG2862" s="1035"/>
      <c r="DH2862" s="1035"/>
      <c r="DI2862" s="1035"/>
      <c r="DJ2862" s="1035"/>
      <c r="DK2862" s="1035"/>
      <c r="DL2862" s="1035"/>
    </row>
    <row r="2863" spans="27:116">
      <c r="AA2863" s="1035"/>
      <c r="AB2863" s="1035"/>
      <c r="AC2863" s="1035"/>
      <c r="AD2863" s="1035"/>
      <c r="AE2863" s="1035"/>
      <c r="AF2863" s="1035"/>
      <c r="AG2863" s="1035"/>
      <c r="AH2863" s="1035"/>
      <c r="AN2863" s="1035"/>
      <c r="AV2863" s="1035"/>
      <c r="BD2863" s="1035"/>
      <c r="BS2863" s="1064"/>
      <c r="BT2863" s="1035"/>
      <c r="CG2863" s="612"/>
      <c r="CI2863" s="1035"/>
      <c r="DB2863" s="1035"/>
      <c r="DC2863" s="1035"/>
      <c r="DG2863" s="1035"/>
      <c r="DH2863" s="1035"/>
      <c r="DI2863" s="1035"/>
      <c r="DJ2863" s="1035"/>
      <c r="DK2863" s="1035"/>
      <c r="DL2863" s="1035"/>
    </row>
    <row r="2864" spans="27:116">
      <c r="AA2864" s="1035"/>
      <c r="AB2864" s="1035"/>
      <c r="AC2864" s="1035"/>
      <c r="AD2864" s="1035"/>
      <c r="AE2864" s="1035"/>
      <c r="AF2864" s="1035"/>
      <c r="AG2864" s="1035"/>
      <c r="AH2864" s="1035"/>
      <c r="AN2864" s="1035"/>
      <c r="AV2864" s="1035"/>
      <c r="BD2864" s="1035"/>
      <c r="BS2864" s="1064"/>
      <c r="BT2864" s="1035"/>
      <c r="CG2864" s="612"/>
      <c r="CI2864" s="1035"/>
      <c r="DB2864" s="1035"/>
      <c r="DC2864" s="1035"/>
      <c r="DG2864" s="1035"/>
      <c r="DH2864" s="1035"/>
      <c r="DI2864" s="1035"/>
      <c r="DJ2864" s="1035"/>
      <c r="DK2864" s="1035"/>
      <c r="DL2864" s="1035"/>
    </row>
    <row r="2865" spans="27:116">
      <c r="AA2865" s="1035"/>
      <c r="AB2865" s="1035"/>
      <c r="AC2865" s="1035"/>
      <c r="AD2865" s="1035"/>
      <c r="AE2865" s="1035"/>
      <c r="AF2865" s="1035"/>
      <c r="AG2865" s="1035"/>
      <c r="AH2865" s="1035"/>
      <c r="AN2865" s="1035"/>
      <c r="AV2865" s="1035"/>
      <c r="BD2865" s="1035"/>
      <c r="BS2865" s="1064"/>
      <c r="BT2865" s="1035"/>
      <c r="CG2865" s="612"/>
      <c r="CI2865" s="1035"/>
      <c r="DB2865" s="1035"/>
      <c r="DC2865" s="1035"/>
      <c r="DG2865" s="1035"/>
      <c r="DH2865" s="1035"/>
      <c r="DI2865" s="1035"/>
      <c r="DJ2865" s="1035"/>
      <c r="DK2865" s="1035"/>
      <c r="DL2865" s="1035"/>
    </row>
    <row r="2866" spans="27:116">
      <c r="AA2866" s="1035"/>
      <c r="AB2866" s="1035"/>
      <c r="AC2866" s="1035"/>
      <c r="AD2866" s="1035"/>
      <c r="AE2866" s="1035"/>
      <c r="AF2866" s="1035"/>
      <c r="AG2866" s="1035"/>
      <c r="AH2866" s="1035"/>
      <c r="AN2866" s="1035"/>
      <c r="AV2866" s="1035"/>
      <c r="BD2866" s="1035"/>
      <c r="BS2866" s="1064"/>
      <c r="BT2866" s="1035"/>
      <c r="CG2866" s="612"/>
      <c r="CI2866" s="1035"/>
      <c r="DB2866" s="1035"/>
      <c r="DC2866" s="1035"/>
      <c r="DG2866" s="1035"/>
      <c r="DH2866" s="1035"/>
      <c r="DI2866" s="1035"/>
      <c r="DJ2866" s="1035"/>
      <c r="DK2866" s="1035"/>
      <c r="DL2866" s="1035"/>
    </row>
    <row r="2867" spans="27:116">
      <c r="AA2867" s="1035"/>
      <c r="AB2867" s="1035"/>
      <c r="AC2867" s="1035"/>
      <c r="AD2867" s="1035"/>
      <c r="AE2867" s="1035"/>
      <c r="AF2867" s="1035"/>
      <c r="AG2867" s="1035"/>
      <c r="AH2867" s="1035"/>
      <c r="AN2867" s="1035"/>
      <c r="AV2867" s="1035"/>
      <c r="BD2867" s="1035"/>
      <c r="BS2867" s="1064"/>
      <c r="BT2867" s="1035"/>
      <c r="CG2867" s="612"/>
      <c r="CI2867" s="1035"/>
      <c r="DB2867" s="1035"/>
      <c r="DC2867" s="1035"/>
      <c r="DG2867" s="1035"/>
      <c r="DH2867" s="1035"/>
      <c r="DI2867" s="1035"/>
      <c r="DJ2867" s="1035"/>
      <c r="DK2867" s="1035"/>
      <c r="DL2867" s="1035"/>
    </row>
    <row r="2868" spans="27:116">
      <c r="AA2868" s="1035"/>
      <c r="AB2868" s="1035"/>
      <c r="AC2868" s="1035"/>
      <c r="AD2868" s="1035"/>
      <c r="AE2868" s="1035"/>
      <c r="AF2868" s="1035"/>
      <c r="AG2868" s="1035"/>
      <c r="AH2868" s="1035"/>
      <c r="AN2868" s="1035"/>
      <c r="AV2868" s="1035"/>
      <c r="BD2868" s="1035"/>
      <c r="BS2868" s="1064"/>
      <c r="BT2868" s="1035"/>
      <c r="CG2868" s="612"/>
      <c r="CI2868" s="1035"/>
      <c r="DB2868" s="1035"/>
      <c r="DC2868" s="1035"/>
      <c r="DG2868" s="1035"/>
      <c r="DH2868" s="1035"/>
      <c r="DI2868" s="1035"/>
      <c r="DJ2868" s="1035"/>
      <c r="DK2868" s="1035"/>
      <c r="DL2868" s="1035"/>
    </row>
    <row r="2869" spans="27:116">
      <c r="AA2869" s="1035"/>
      <c r="AB2869" s="1035"/>
      <c r="AC2869" s="1035"/>
      <c r="AD2869" s="1035"/>
      <c r="AE2869" s="1035"/>
      <c r="AF2869" s="1035"/>
      <c r="AG2869" s="1035"/>
      <c r="AH2869" s="1035"/>
      <c r="AN2869" s="1035"/>
      <c r="AV2869" s="1035"/>
      <c r="BD2869" s="1035"/>
      <c r="BS2869" s="1064"/>
      <c r="BT2869" s="1035"/>
      <c r="CG2869" s="612"/>
      <c r="CI2869" s="1035"/>
      <c r="DB2869" s="1035"/>
      <c r="DC2869" s="1035"/>
      <c r="DG2869" s="1035"/>
      <c r="DH2869" s="1035"/>
      <c r="DI2869" s="1035"/>
      <c r="DJ2869" s="1035"/>
      <c r="DK2869" s="1035"/>
      <c r="DL2869" s="1035"/>
    </row>
    <row r="2870" spans="27:116">
      <c r="AA2870" s="1035"/>
      <c r="AB2870" s="1035"/>
      <c r="AC2870" s="1035"/>
      <c r="AD2870" s="1035"/>
      <c r="AE2870" s="1035"/>
      <c r="AF2870" s="1035"/>
      <c r="AG2870" s="1035"/>
      <c r="AH2870" s="1035"/>
      <c r="AN2870" s="1035"/>
      <c r="AV2870" s="1035"/>
      <c r="BD2870" s="1035"/>
      <c r="BS2870" s="1064"/>
      <c r="BT2870" s="1035"/>
      <c r="CG2870" s="612"/>
      <c r="CI2870" s="1035"/>
      <c r="DB2870" s="1035"/>
      <c r="DC2870" s="1035"/>
      <c r="DG2870" s="1035"/>
      <c r="DH2870" s="1035"/>
      <c r="DI2870" s="1035"/>
      <c r="DJ2870" s="1035"/>
      <c r="DK2870" s="1035"/>
      <c r="DL2870" s="1035"/>
    </row>
    <row r="2871" spans="27:116">
      <c r="AA2871" s="1035"/>
      <c r="AB2871" s="1035"/>
      <c r="AC2871" s="1035"/>
      <c r="AD2871" s="1035"/>
      <c r="AE2871" s="1035"/>
      <c r="AF2871" s="1035"/>
      <c r="AG2871" s="1035"/>
      <c r="AH2871" s="1035"/>
      <c r="AN2871" s="1035"/>
      <c r="AV2871" s="1035"/>
      <c r="BD2871" s="1035"/>
      <c r="BS2871" s="1064"/>
      <c r="BT2871" s="1035"/>
      <c r="CG2871" s="612"/>
      <c r="CI2871" s="1035"/>
      <c r="DB2871" s="1035"/>
      <c r="DC2871" s="1035"/>
      <c r="DG2871" s="1035"/>
      <c r="DH2871" s="1035"/>
      <c r="DI2871" s="1035"/>
      <c r="DJ2871" s="1035"/>
      <c r="DK2871" s="1035"/>
      <c r="DL2871" s="1035"/>
    </row>
    <row r="2872" spans="27:116">
      <c r="AA2872" s="1035"/>
      <c r="AB2872" s="1035"/>
      <c r="AC2872" s="1035"/>
      <c r="AD2872" s="1035"/>
      <c r="AE2872" s="1035"/>
      <c r="AF2872" s="1035"/>
      <c r="AG2872" s="1035"/>
      <c r="AH2872" s="1035"/>
      <c r="AN2872" s="1035"/>
      <c r="AV2872" s="1035"/>
      <c r="BD2872" s="1035"/>
      <c r="BS2872" s="1064"/>
      <c r="BT2872" s="1035"/>
      <c r="CG2872" s="612"/>
      <c r="CI2872" s="1035"/>
      <c r="DB2872" s="1035"/>
      <c r="DC2872" s="1035"/>
      <c r="DG2872" s="1035"/>
      <c r="DH2872" s="1035"/>
      <c r="DI2872" s="1035"/>
      <c r="DJ2872" s="1035"/>
      <c r="DK2872" s="1035"/>
      <c r="DL2872" s="1035"/>
    </row>
    <row r="2873" spans="27:116">
      <c r="AA2873" s="1035"/>
      <c r="AB2873" s="1035"/>
      <c r="AC2873" s="1035"/>
      <c r="AD2873" s="1035"/>
      <c r="AE2873" s="1035"/>
      <c r="AF2873" s="1035"/>
      <c r="AG2873" s="1035"/>
      <c r="AH2873" s="1035"/>
      <c r="AN2873" s="1035"/>
      <c r="AV2873" s="1035"/>
      <c r="BD2873" s="1035"/>
      <c r="BS2873" s="1064"/>
      <c r="BT2873" s="1035"/>
      <c r="CG2873" s="612"/>
      <c r="CI2873" s="1035"/>
      <c r="DB2873" s="1035"/>
      <c r="DC2873" s="1035"/>
      <c r="DG2873" s="1035"/>
      <c r="DH2873" s="1035"/>
      <c r="DI2873" s="1035"/>
      <c r="DJ2873" s="1035"/>
      <c r="DK2873" s="1035"/>
      <c r="DL2873" s="1035"/>
    </row>
    <row r="2874" spans="27:116">
      <c r="AA2874" s="1035"/>
      <c r="AB2874" s="1035"/>
      <c r="AC2874" s="1035"/>
      <c r="AD2874" s="1035"/>
      <c r="AE2874" s="1035"/>
      <c r="AF2874" s="1035"/>
      <c r="AG2874" s="1035"/>
      <c r="AH2874" s="1035"/>
      <c r="AN2874" s="1035"/>
      <c r="AV2874" s="1035"/>
      <c r="BD2874" s="1035"/>
      <c r="BS2874" s="1064"/>
      <c r="BT2874" s="1035"/>
      <c r="CG2874" s="612"/>
      <c r="CI2874" s="1035"/>
      <c r="DB2874" s="1035"/>
      <c r="DC2874" s="1035"/>
      <c r="DG2874" s="1035"/>
      <c r="DH2874" s="1035"/>
      <c r="DI2874" s="1035"/>
      <c r="DJ2874" s="1035"/>
      <c r="DK2874" s="1035"/>
      <c r="DL2874" s="1035"/>
    </row>
    <row r="2875" spans="27:116">
      <c r="AA2875" s="1035"/>
      <c r="AB2875" s="1035"/>
      <c r="AC2875" s="1035"/>
      <c r="AD2875" s="1035"/>
      <c r="AE2875" s="1035"/>
      <c r="AF2875" s="1035"/>
      <c r="AG2875" s="1035"/>
      <c r="AH2875" s="1035"/>
      <c r="AN2875" s="1035"/>
      <c r="AV2875" s="1035"/>
      <c r="BD2875" s="1035"/>
      <c r="BS2875" s="1064"/>
      <c r="BT2875" s="1035"/>
      <c r="CG2875" s="612"/>
      <c r="CI2875" s="1035"/>
      <c r="DB2875" s="1035"/>
      <c r="DC2875" s="1035"/>
      <c r="DG2875" s="1035"/>
      <c r="DH2875" s="1035"/>
      <c r="DI2875" s="1035"/>
      <c r="DJ2875" s="1035"/>
      <c r="DK2875" s="1035"/>
      <c r="DL2875" s="1035"/>
    </row>
    <row r="2876" spans="27:116">
      <c r="AA2876" s="1035"/>
      <c r="AB2876" s="1035"/>
      <c r="AC2876" s="1035"/>
      <c r="AD2876" s="1035"/>
      <c r="AE2876" s="1035"/>
      <c r="AF2876" s="1035"/>
      <c r="AG2876" s="1035"/>
      <c r="AH2876" s="1035"/>
      <c r="AN2876" s="1035"/>
      <c r="AV2876" s="1035"/>
      <c r="BD2876" s="1035"/>
      <c r="BS2876" s="1064"/>
      <c r="BT2876" s="1035"/>
      <c r="CG2876" s="612"/>
      <c r="CI2876" s="1035"/>
      <c r="DB2876" s="1035"/>
      <c r="DC2876" s="1035"/>
      <c r="DG2876" s="1035"/>
      <c r="DH2876" s="1035"/>
      <c r="DI2876" s="1035"/>
      <c r="DJ2876" s="1035"/>
      <c r="DK2876" s="1035"/>
      <c r="DL2876" s="1035"/>
    </row>
    <row r="2877" spans="27:116">
      <c r="AA2877" s="1035"/>
      <c r="AB2877" s="1035"/>
      <c r="AC2877" s="1035"/>
      <c r="AD2877" s="1035"/>
      <c r="AE2877" s="1035"/>
      <c r="AF2877" s="1035"/>
      <c r="AG2877" s="1035"/>
      <c r="AH2877" s="1035"/>
      <c r="AN2877" s="1035"/>
      <c r="AV2877" s="1035"/>
      <c r="BD2877" s="1035"/>
      <c r="BS2877" s="1064"/>
      <c r="BT2877" s="1035"/>
      <c r="CG2877" s="612"/>
      <c r="CI2877" s="1035"/>
      <c r="DB2877" s="1035"/>
      <c r="DC2877" s="1035"/>
      <c r="DG2877" s="1035"/>
      <c r="DH2877" s="1035"/>
      <c r="DI2877" s="1035"/>
      <c r="DJ2877" s="1035"/>
      <c r="DK2877" s="1035"/>
      <c r="DL2877" s="1035"/>
    </row>
    <row r="2878" spans="27:116">
      <c r="AA2878" s="1035"/>
      <c r="AB2878" s="1035"/>
      <c r="AC2878" s="1035"/>
      <c r="AD2878" s="1035"/>
      <c r="AE2878" s="1035"/>
      <c r="AF2878" s="1035"/>
      <c r="AG2878" s="1035"/>
      <c r="AH2878" s="1035"/>
      <c r="AN2878" s="1035"/>
      <c r="AV2878" s="1035"/>
      <c r="BD2878" s="1035"/>
      <c r="BS2878" s="1064"/>
      <c r="BT2878" s="1035"/>
      <c r="CG2878" s="612"/>
      <c r="CI2878" s="1035"/>
      <c r="DB2878" s="1035"/>
      <c r="DC2878" s="1035"/>
      <c r="DG2878" s="1035"/>
      <c r="DH2878" s="1035"/>
      <c r="DI2878" s="1035"/>
      <c r="DJ2878" s="1035"/>
      <c r="DK2878" s="1035"/>
      <c r="DL2878" s="1035"/>
    </row>
    <row r="2879" spans="27:116">
      <c r="AA2879" s="1035"/>
      <c r="AB2879" s="1035"/>
      <c r="AC2879" s="1035"/>
      <c r="AD2879" s="1035"/>
      <c r="AE2879" s="1035"/>
      <c r="AF2879" s="1035"/>
      <c r="AG2879" s="1035"/>
      <c r="AH2879" s="1035"/>
      <c r="AN2879" s="1035"/>
      <c r="AV2879" s="1035"/>
      <c r="BD2879" s="1035"/>
      <c r="BS2879" s="1064"/>
      <c r="BT2879" s="1035"/>
      <c r="CG2879" s="612"/>
      <c r="CI2879" s="1035"/>
      <c r="DB2879" s="1035"/>
      <c r="DC2879" s="1035"/>
      <c r="DG2879" s="1035"/>
      <c r="DH2879" s="1035"/>
      <c r="DI2879" s="1035"/>
      <c r="DJ2879" s="1035"/>
      <c r="DK2879" s="1035"/>
      <c r="DL2879" s="1035"/>
    </row>
    <row r="2880" spans="27:116">
      <c r="AA2880" s="1035"/>
      <c r="AB2880" s="1035"/>
      <c r="AC2880" s="1035"/>
      <c r="AD2880" s="1035"/>
      <c r="AE2880" s="1035"/>
      <c r="AF2880" s="1035"/>
      <c r="AG2880" s="1035"/>
      <c r="AH2880" s="1035"/>
      <c r="AN2880" s="1035"/>
      <c r="AV2880" s="1035"/>
      <c r="BD2880" s="1035"/>
      <c r="BS2880" s="1064"/>
      <c r="BT2880" s="1035"/>
      <c r="CG2880" s="612"/>
      <c r="CI2880" s="1035"/>
      <c r="DB2880" s="1035"/>
      <c r="DC2880" s="1035"/>
      <c r="DG2880" s="1035"/>
      <c r="DH2880" s="1035"/>
      <c r="DI2880" s="1035"/>
      <c r="DJ2880" s="1035"/>
      <c r="DK2880" s="1035"/>
      <c r="DL2880" s="1035"/>
    </row>
    <row r="2881" spans="27:116">
      <c r="AA2881" s="1035"/>
      <c r="AB2881" s="1035"/>
      <c r="AC2881" s="1035"/>
      <c r="AD2881" s="1035"/>
      <c r="AE2881" s="1035"/>
      <c r="AF2881" s="1035"/>
      <c r="AG2881" s="1035"/>
      <c r="AH2881" s="1035"/>
      <c r="AN2881" s="1035"/>
      <c r="AV2881" s="1035"/>
      <c r="BD2881" s="1035"/>
      <c r="BS2881" s="1064"/>
      <c r="BT2881" s="1035"/>
      <c r="CG2881" s="612"/>
      <c r="CI2881" s="1035"/>
      <c r="DB2881" s="1035"/>
      <c r="DC2881" s="1035"/>
      <c r="DG2881" s="1035"/>
      <c r="DH2881" s="1035"/>
      <c r="DI2881" s="1035"/>
      <c r="DJ2881" s="1035"/>
      <c r="DK2881" s="1035"/>
      <c r="DL2881" s="1035"/>
    </row>
    <row r="2882" spans="27:116">
      <c r="AA2882" s="1035"/>
      <c r="AB2882" s="1035"/>
      <c r="AC2882" s="1035"/>
      <c r="AD2882" s="1035"/>
      <c r="AE2882" s="1035"/>
      <c r="AF2882" s="1035"/>
      <c r="AG2882" s="1035"/>
      <c r="AH2882" s="1035"/>
      <c r="AN2882" s="1035"/>
      <c r="AV2882" s="1035"/>
      <c r="BD2882" s="1035"/>
      <c r="BS2882" s="1064"/>
      <c r="BT2882" s="1035"/>
      <c r="CG2882" s="612"/>
      <c r="CI2882" s="1035"/>
      <c r="DB2882" s="1035"/>
      <c r="DC2882" s="1035"/>
      <c r="DG2882" s="1035"/>
      <c r="DH2882" s="1035"/>
      <c r="DI2882" s="1035"/>
      <c r="DJ2882" s="1035"/>
      <c r="DK2882" s="1035"/>
      <c r="DL2882" s="1035"/>
    </row>
    <row r="2883" spans="27:116">
      <c r="AA2883" s="1035"/>
      <c r="AB2883" s="1035"/>
      <c r="AC2883" s="1035"/>
      <c r="AD2883" s="1035"/>
      <c r="AE2883" s="1035"/>
      <c r="AF2883" s="1035"/>
      <c r="AG2883" s="1035"/>
      <c r="AH2883" s="1035"/>
      <c r="AN2883" s="1035"/>
      <c r="AV2883" s="1035"/>
      <c r="BD2883" s="1035"/>
      <c r="BS2883" s="1064"/>
      <c r="BT2883" s="1035"/>
      <c r="CG2883" s="612"/>
      <c r="CI2883" s="1035"/>
      <c r="DB2883" s="1035"/>
      <c r="DC2883" s="1035"/>
      <c r="DG2883" s="1035"/>
      <c r="DH2883" s="1035"/>
      <c r="DI2883" s="1035"/>
      <c r="DJ2883" s="1035"/>
      <c r="DK2883" s="1035"/>
      <c r="DL2883" s="1035"/>
    </row>
    <row r="2884" spans="27:116">
      <c r="AA2884" s="1035"/>
      <c r="AB2884" s="1035"/>
      <c r="AC2884" s="1035"/>
      <c r="AD2884" s="1035"/>
      <c r="AE2884" s="1035"/>
      <c r="AF2884" s="1035"/>
      <c r="AG2884" s="1035"/>
      <c r="AH2884" s="1035"/>
      <c r="AN2884" s="1035"/>
      <c r="AV2884" s="1035"/>
      <c r="BD2884" s="1035"/>
      <c r="BS2884" s="1064"/>
      <c r="BT2884" s="1035"/>
      <c r="CG2884" s="612"/>
      <c r="CI2884" s="1035"/>
      <c r="DB2884" s="1035"/>
      <c r="DC2884" s="1035"/>
      <c r="DG2884" s="1035"/>
      <c r="DH2884" s="1035"/>
      <c r="DI2884" s="1035"/>
      <c r="DJ2884" s="1035"/>
      <c r="DK2884" s="1035"/>
      <c r="DL2884" s="1035"/>
    </row>
    <row r="2885" spans="27:116">
      <c r="AA2885" s="1035"/>
      <c r="AB2885" s="1035"/>
      <c r="AC2885" s="1035"/>
      <c r="AD2885" s="1035"/>
      <c r="AE2885" s="1035"/>
      <c r="AF2885" s="1035"/>
      <c r="AG2885" s="1035"/>
      <c r="AH2885" s="1035"/>
      <c r="AN2885" s="1035"/>
      <c r="AV2885" s="1035"/>
      <c r="BD2885" s="1035"/>
      <c r="BS2885" s="1064"/>
      <c r="BT2885" s="1035"/>
      <c r="CG2885" s="612"/>
      <c r="CI2885" s="1035"/>
      <c r="DB2885" s="1035"/>
      <c r="DC2885" s="1035"/>
      <c r="DG2885" s="1035"/>
      <c r="DH2885" s="1035"/>
      <c r="DI2885" s="1035"/>
      <c r="DJ2885" s="1035"/>
      <c r="DK2885" s="1035"/>
      <c r="DL2885" s="1035"/>
    </row>
    <row r="2886" spans="27:116">
      <c r="AA2886" s="1035"/>
      <c r="AB2886" s="1035"/>
      <c r="AC2886" s="1035"/>
      <c r="AD2886" s="1035"/>
      <c r="AE2886" s="1035"/>
      <c r="AF2886" s="1035"/>
      <c r="AG2886" s="1035"/>
      <c r="AH2886" s="1035"/>
      <c r="AN2886" s="1035"/>
      <c r="AV2886" s="1035"/>
      <c r="BD2886" s="1035"/>
      <c r="BS2886" s="1064"/>
      <c r="BT2886" s="1035"/>
      <c r="CG2886" s="612"/>
      <c r="CI2886" s="1035"/>
      <c r="DB2886" s="1035"/>
      <c r="DC2886" s="1035"/>
      <c r="DG2886" s="1035"/>
      <c r="DH2886" s="1035"/>
      <c r="DI2886" s="1035"/>
      <c r="DJ2886" s="1035"/>
      <c r="DK2886" s="1035"/>
      <c r="DL2886" s="1035"/>
    </row>
    <row r="2887" spans="27:116">
      <c r="AA2887" s="1035"/>
      <c r="AB2887" s="1035"/>
      <c r="AC2887" s="1035"/>
      <c r="AD2887" s="1035"/>
      <c r="AE2887" s="1035"/>
      <c r="AF2887" s="1035"/>
      <c r="AG2887" s="1035"/>
      <c r="AH2887" s="1035"/>
      <c r="AN2887" s="1035"/>
      <c r="AV2887" s="1035"/>
      <c r="BD2887" s="1035"/>
      <c r="BS2887" s="1064"/>
      <c r="BT2887" s="1035"/>
      <c r="CG2887" s="612"/>
      <c r="CI2887" s="1035"/>
      <c r="DB2887" s="1035"/>
      <c r="DC2887" s="1035"/>
      <c r="DG2887" s="1035"/>
      <c r="DH2887" s="1035"/>
      <c r="DI2887" s="1035"/>
      <c r="DJ2887" s="1035"/>
      <c r="DK2887" s="1035"/>
      <c r="DL2887" s="1035"/>
    </row>
    <row r="2888" spans="27:116">
      <c r="AA2888" s="1035"/>
      <c r="AB2888" s="1035"/>
      <c r="AC2888" s="1035"/>
      <c r="AD2888" s="1035"/>
      <c r="AE2888" s="1035"/>
      <c r="AF2888" s="1035"/>
      <c r="AG2888" s="1035"/>
      <c r="AH2888" s="1035"/>
      <c r="AN2888" s="1035"/>
      <c r="AV2888" s="1035"/>
      <c r="BD2888" s="1035"/>
      <c r="BS2888" s="1064"/>
      <c r="BT2888" s="1035"/>
      <c r="CG2888" s="612"/>
      <c r="CI2888" s="1035"/>
      <c r="DB2888" s="1035"/>
      <c r="DC2888" s="1035"/>
      <c r="DG2888" s="1035"/>
      <c r="DH2888" s="1035"/>
      <c r="DI2888" s="1035"/>
      <c r="DJ2888" s="1035"/>
      <c r="DK2888" s="1035"/>
      <c r="DL2888" s="1035"/>
    </row>
    <row r="2889" spans="27:116">
      <c r="AA2889" s="1035"/>
      <c r="AB2889" s="1035"/>
      <c r="AC2889" s="1035"/>
      <c r="AD2889" s="1035"/>
      <c r="AE2889" s="1035"/>
      <c r="AF2889" s="1035"/>
      <c r="AG2889" s="1035"/>
      <c r="AH2889" s="1035"/>
      <c r="AN2889" s="1035"/>
      <c r="AV2889" s="1035"/>
      <c r="BD2889" s="1035"/>
      <c r="BS2889" s="1064"/>
      <c r="BT2889" s="1035"/>
      <c r="CG2889" s="612"/>
      <c r="CI2889" s="1035"/>
      <c r="DB2889" s="1035"/>
      <c r="DC2889" s="1035"/>
      <c r="DG2889" s="1035"/>
      <c r="DH2889" s="1035"/>
      <c r="DI2889" s="1035"/>
      <c r="DJ2889" s="1035"/>
      <c r="DK2889" s="1035"/>
      <c r="DL2889" s="1035"/>
    </row>
    <row r="2890" spans="27:116">
      <c r="AA2890" s="1035"/>
      <c r="AB2890" s="1035"/>
      <c r="AC2890" s="1035"/>
      <c r="AD2890" s="1035"/>
      <c r="AE2890" s="1035"/>
      <c r="AF2890" s="1035"/>
      <c r="AG2890" s="1035"/>
      <c r="AH2890" s="1035"/>
      <c r="AN2890" s="1035"/>
      <c r="AV2890" s="1035"/>
      <c r="BD2890" s="1035"/>
      <c r="BS2890" s="1064"/>
      <c r="BT2890" s="1035"/>
      <c r="CG2890" s="612"/>
      <c r="CI2890" s="1035"/>
      <c r="DB2890" s="1035"/>
      <c r="DC2890" s="1035"/>
      <c r="DG2890" s="1035"/>
      <c r="DH2890" s="1035"/>
      <c r="DI2890" s="1035"/>
      <c r="DJ2890" s="1035"/>
      <c r="DK2890" s="1035"/>
      <c r="DL2890" s="1035"/>
    </row>
    <row r="2891" spans="27:116">
      <c r="AA2891" s="1035"/>
      <c r="AB2891" s="1035"/>
      <c r="AC2891" s="1035"/>
      <c r="AD2891" s="1035"/>
      <c r="AE2891" s="1035"/>
      <c r="AF2891" s="1035"/>
      <c r="AG2891" s="1035"/>
      <c r="AH2891" s="1035"/>
      <c r="AN2891" s="1035"/>
      <c r="AV2891" s="1035"/>
      <c r="BD2891" s="1035"/>
      <c r="BS2891" s="1064"/>
      <c r="BT2891" s="1035"/>
      <c r="CG2891" s="612"/>
      <c r="CI2891" s="1035"/>
      <c r="DB2891" s="1035"/>
      <c r="DC2891" s="1035"/>
      <c r="DG2891" s="1035"/>
      <c r="DH2891" s="1035"/>
      <c r="DI2891" s="1035"/>
      <c r="DJ2891" s="1035"/>
      <c r="DK2891" s="1035"/>
      <c r="DL2891" s="1035"/>
    </row>
    <row r="2892" spans="27:116">
      <c r="AA2892" s="1035"/>
      <c r="AB2892" s="1035"/>
      <c r="AC2892" s="1035"/>
      <c r="AD2892" s="1035"/>
      <c r="AE2892" s="1035"/>
      <c r="AF2892" s="1035"/>
      <c r="AG2892" s="1035"/>
      <c r="AH2892" s="1035"/>
      <c r="AN2892" s="1035"/>
      <c r="AV2892" s="1035"/>
      <c r="BD2892" s="1035"/>
      <c r="BS2892" s="1064"/>
      <c r="BT2892" s="1035"/>
      <c r="CG2892" s="612"/>
      <c r="CI2892" s="1035"/>
      <c r="DB2892" s="1035"/>
      <c r="DC2892" s="1035"/>
      <c r="DG2892" s="1035"/>
      <c r="DH2892" s="1035"/>
      <c r="DI2892" s="1035"/>
      <c r="DJ2892" s="1035"/>
      <c r="DK2892" s="1035"/>
      <c r="DL2892" s="1035"/>
    </row>
    <row r="2893" spans="27:116">
      <c r="AA2893" s="1035"/>
      <c r="AB2893" s="1035"/>
      <c r="AC2893" s="1035"/>
      <c r="AD2893" s="1035"/>
      <c r="AE2893" s="1035"/>
      <c r="AF2893" s="1035"/>
      <c r="AG2893" s="1035"/>
      <c r="AH2893" s="1035"/>
      <c r="AN2893" s="1035"/>
      <c r="AV2893" s="1035"/>
      <c r="BD2893" s="1035"/>
      <c r="BS2893" s="1064"/>
      <c r="BT2893" s="1035"/>
      <c r="CG2893" s="612"/>
      <c r="CI2893" s="1035"/>
      <c r="DB2893" s="1035"/>
      <c r="DC2893" s="1035"/>
      <c r="DG2893" s="1035"/>
      <c r="DH2893" s="1035"/>
      <c r="DI2893" s="1035"/>
      <c r="DJ2893" s="1035"/>
      <c r="DK2893" s="1035"/>
      <c r="DL2893" s="1035"/>
    </row>
    <row r="2894" spans="27:116">
      <c r="AA2894" s="1035"/>
      <c r="AB2894" s="1035"/>
      <c r="AC2894" s="1035"/>
      <c r="AD2894" s="1035"/>
      <c r="AE2894" s="1035"/>
      <c r="AF2894" s="1035"/>
      <c r="AG2894" s="1035"/>
      <c r="AH2894" s="1035"/>
      <c r="AN2894" s="1035"/>
      <c r="AV2894" s="1035"/>
      <c r="BD2894" s="1035"/>
      <c r="BS2894" s="1064"/>
      <c r="BT2894" s="1035"/>
      <c r="CG2894" s="612"/>
      <c r="CI2894" s="1035"/>
      <c r="DB2894" s="1035"/>
      <c r="DC2894" s="1035"/>
      <c r="DG2894" s="1035"/>
      <c r="DH2894" s="1035"/>
      <c r="DI2894" s="1035"/>
      <c r="DJ2894" s="1035"/>
      <c r="DK2894" s="1035"/>
      <c r="DL2894" s="1035"/>
    </row>
    <row r="2895" spans="27:116">
      <c r="AA2895" s="1035"/>
      <c r="AB2895" s="1035"/>
      <c r="AC2895" s="1035"/>
      <c r="AD2895" s="1035"/>
      <c r="AE2895" s="1035"/>
      <c r="AF2895" s="1035"/>
      <c r="AG2895" s="1035"/>
      <c r="AH2895" s="1035"/>
      <c r="AN2895" s="1035"/>
      <c r="AV2895" s="1035"/>
      <c r="BD2895" s="1035"/>
      <c r="BS2895" s="1064"/>
      <c r="BT2895" s="1035"/>
      <c r="CG2895" s="612"/>
      <c r="CI2895" s="1035"/>
      <c r="DB2895" s="1035"/>
      <c r="DC2895" s="1035"/>
      <c r="DG2895" s="1035"/>
      <c r="DH2895" s="1035"/>
      <c r="DI2895" s="1035"/>
      <c r="DJ2895" s="1035"/>
      <c r="DK2895" s="1035"/>
      <c r="DL2895" s="1035"/>
    </row>
    <row r="2896" spans="27:116">
      <c r="AA2896" s="1035"/>
      <c r="AB2896" s="1035"/>
      <c r="AC2896" s="1035"/>
      <c r="AD2896" s="1035"/>
      <c r="AE2896" s="1035"/>
      <c r="AF2896" s="1035"/>
      <c r="AG2896" s="1035"/>
      <c r="AH2896" s="1035"/>
      <c r="AN2896" s="1035"/>
      <c r="AV2896" s="1035"/>
      <c r="BD2896" s="1035"/>
      <c r="BS2896" s="1064"/>
      <c r="BT2896" s="1035"/>
      <c r="CG2896" s="612"/>
      <c r="CI2896" s="1035"/>
      <c r="DB2896" s="1035"/>
      <c r="DC2896" s="1035"/>
      <c r="DG2896" s="1035"/>
      <c r="DH2896" s="1035"/>
      <c r="DI2896" s="1035"/>
      <c r="DJ2896" s="1035"/>
      <c r="DK2896" s="1035"/>
      <c r="DL2896" s="1035"/>
    </row>
    <row r="2897" spans="27:116">
      <c r="AA2897" s="1035"/>
      <c r="AB2897" s="1035"/>
      <c r="AC2897" s="1035"/>
      <c r="AD2897" s="1035"/>
      <c r="AE2897" s="1035"/>
      <c r="AF2897" s="1035"/>
      <c r="AG2897" s="1035"/>
      <c r="AH2897" s="1035"/>
      <c r="AN2897" s="1035"/>
      <c r="AV2897" s="1035"/>
      <c r="BD2897" s="1035"/>
      <c r="BS2897" s="1064"/>
      <c r="BT2897" s="1035"/>
      <c r="CG2897" s="612"/>
      <c r="CI2897" s="1035"/>
      <c r="DB2897" s="1035"/>
      <c r="DC2897" s="1035"/>
      <c r="DG2897" s="1035"/>
      <c r="DH2897" s="1035"/>
      <c r="DI2897" s="1035"/>
      <c r="DJ2897" s="1035"/>
      <c r="DK2897" s="1035"/>
      <c r="DL2897" s="1035"/>
    </row>
    <row r="2898" spans="27:116">
      <c r="AA2898" s="1035"/>
      <c r="AB2898" s="1035"/>
      <c r="AC2898" s="1035"/>
      <c r="AD2898" s="1035"/>
      <c r="AE2898" s="1035"/>
      <c r="AF2898" s="1035"/>
      <c r="AG2898" s="1035"/>
      <c r="AH2898" s="1035"/>
      <c r="AN2898" s="1035"/>
      <c r="AV2898" s="1035"/>
      <c r="BD2898" s="1035"/>
      <c r="BS2898" s="1064"/>
      <c r="BT2898" s="1035"/>
      <c r="CG2898" s="612"/>
      <c r="CI2898" s="1035"/>
      <c r="DB2898" s="1035"/>
      <c r="DC2898" s="1035"/>
      <c r="DG2898" s="1035"/>
      <c r="DH2898" s="1035"/>
      <c r="DI2898" s="1035"/>
      <c r="DJ2898" s="1035"/>
      <c r="DK2898" s="1035"/>
      <c r="DL2898" s="1035"/>
    </row>
    <row r="2899" spans="27:116">
      <c r="AA2899" s="1035"/>
      <c r="AB2899" s="1035"/>
      <c r="AC2899" s="1035"/>
      <c r="AD2899" s="1035"/>
      <c r="AE2899" s="1035"/>
      <c r="AF2899" s="1035"/>
      <c r="AG2899" s="1035"/>
      <c r="AH2899" s="1035"/>
      <c r="AN2899" s="1035"/>
      <c r="AV2899" s="1035"/>
      <c r="BD2899" s="1035"/>
      <c r="BS2899" s="1064"/>
      <c r="BT2899" s="1035"/>
      <c r="CG2899" s="612"/>
      <c r="CI2899" s="1035"/>
      <c r="DB2899" s="1035"/>
      <c r="DC2899" s="1035"/>
      <c r="DG2899" s="1035"/>
      <c r="DH2899" s="1035"/>
      <c r="DI2899" s="1035"/>
      <c r="DJ2899" s="1035"/>
      <c r="DK2899" s="1035"/>
      <c r="DL2899" s="1035"/>
    </row>
    <row r="2900" spans="27:116">
      <c r="AA2900" s="1035"/>
      <c r="AB2900" s="1035"/>
      <c r="AC2900" s="1035"/>
      <c r="AD2900" s="1035"/>
      <c r="AE2900" s="1035"/>
      <c r="AF2900" s="1035"/>
      <c r="AG2900" s="1035"/>
      <c r="AH2900" s="1035"/>
      <c r="AN2900" s="1035"/>
      <c r="AV2900" s="1035"/>
      <c r="BD2900" s="1035"/>
      <c r="BS2900" s="1064"/>
      <c r="BT2900" s="1035"/>
      <c r="CG2900" s="612"/>
      <c r="CI2900" s="1035"/>
      <c r="DB2900" s="1035"/>
      <c r="DC2900" s="1035"/>
      <c r="DG2900" s="1035"/>
      <c r="DH2900" s="1035"/>
      <c r="DI2900" s="1035"/>
      <c r="DJ2900" s="1035"/>
      <c r="DK2900" s="1035"/>
      <c r="DL2900" s="1035"/>
    </row>
    <row r="2901" spans="27:116">
      <c r="AA2901" s="1035"/>
      <c r="AB2901" s="1035"/>
      <c r="AC2901" s="1035"/>
      <c r="AD2901" s="1035"/>
      <c r="AE2901" s="1035"/>
      <c r="AF2901" s="1035"/>
      <c r="AG2901" s="1035"/>
      <c r="AH2901" s="1035"/>
      <c r="AN2901" s="1035"/>
      <c r="AV2901" s="1035"/>
      <c r="BD2901" s="1035"/>
      <c r="BS2901" s="1064"/>
      <c r="BT2901" s="1035"/>
      <c r="CG2901" s="612"/>
      <c r="CI2901" s="1035"/>
      <c r="DB2901" s="1035"/>
      <c r="DC2901" s="1035"/>
      <c r="DG2901" s="1035"/>
      <c r="DH2901" s="1035"/>
      <c r="DI2901" s="1035"/>
      <c r="DJ2901" s="1035"/>
      <c r="DK2901" s="1035"/>
      <c r="DL2901" s="1035"/>
    </row>
    <row r="2902" spans="27:116">
      <c r="AA2902" s="1035"/>
      <c r="AB2902" s="1035"/>
      <c r="AC2902" s="1035"/>
      <c r="AD2902" s="1035"/>
      <c r="AE2902" s="1035"/>
      <c r="AF2902" s="1035"/>
      <c r="AG2902" s="1035"/>
      <c r="AH2902" s="1035"/>
      <c r="AN2902" s="1035"/>
      <c r="AV2902" s="1035"/>
      <c r="BD2902" s="1035"/>
      <c r="BS2902" s="1064"/>
      <c r="BT2902" s="1035"/>
      <c r="CG2902" s="612"/>
      <c r="CI2902" s="1035"/>
      <c r="DB2902" s="1035"/>
      <c r="DC2902" s="1035"/>
      <c r="DG2902" s="1035"/>
      <c r="DH2902" s="1035"/>
      <c r="DI2902" s="1035"/>
      <c r="DJ2902" s="1035"/>
      <c r="DK2902" s="1035"/>
      <c r="DL2902" s="1035"/>
    </row>
    <row r="2903" spans="27:116">
      <c r="AA2903" s="1035"/>
      <c r="AB2903" s="1035"/>
      <c r="AC2903" s="1035"/>
      <c r="AD2903" s="1035"/>
      <c r="AE2903" s="1035"/>
      <c r="AF2903" s="1035"/>
      <c r="AG2903" s="1035"/>
      <c r="AH2903" s="1035"/>
      <c r="AN2903" s="1035"/>
      <c r="AV2903" s="1035"/>
      <c r="BD2903" s="1035"/>
      <c r="BS2903" s="1064"/>
      <c r="BT2903" s="1035"/>
      <c r="CG2903" s="612"/>
      <c r="CI2903" s="1035"/>
      <c r="DB2903" s="1035"/>
      <c r="DC2903" s="1035"/>
      <c r="DG2903" s="1035"/>
      <c r="DH2903" s="1035"/>
      <c r="DI2903" s="1035"/>
      <c r="DJ2903" s="1035"/>
      <c r="DK2903" s="1035"/>
      <c r="DL2903" s="1035"/>
    </row>
    <row r="2904" spans="27:116">
      <c r="AA2904" s="1035"/>
      <c r="AB2904" s="1035"/>
      <c r="AC2904" s="1035"/>
      <c r="AD2904" s="1035"/>
      <c r="AE2904" s="1035"/>
      <c r="AF2904" s="1035"/>
      <c r="AG2904" s="1035"/>
      <c r="AH2904" s="1035"/>
      <c r="AN2904" s="1035"/>
      <c r="AV2904" s="1035"/>
      <c r="BD2904" s="1035"/>
      <c r="BS2904" s="1064"/>
      <c r="BT2904" s="1035"/>
      <c r="CG2904" s="612"/>
      <c r="CI2904" s="1035"/>
      <c r="DB2904" s="1035"/>
      <c r="DC2904" s="1035"/>
      <c r="DG2904" s="1035"/>
      <c r="DH2904" s="1035"/>
      <c r="DI2904" s="1035"/>
      <c r="DJ2904" s="1035"/>
      <c r="DK2904" s="1035"/>
      <c r="DL2904" s="1035"/>
    </row>
    <row r="2905" spans="27:116">
      <c r="AA2905" s="1035"/>
      <c r="AB2905" s="1035"/>
      <c r="AC2905" s="1035"/>
      <c r="AD2905" s="1035"/>
      <c r="AE2905" s="1035"/>
      <c r="AF2905" s="1035"/>
      <c r="AG2905" s="1035"/>
      <c r="AH2905" s="1035"/>
      <c r="AN2905" s="1035"/>
      <c r="AV2905" s="1035"/>
      <c r="BD2905" s="1035"/>
      <c r="BS2905" s="1064"/>
      <c r="BT2905" s="1035"/>
      <c r="CG2905" s="612"/>
      <c r="CI2905" s="1035"/>
      <c r="DB2905" s="1035"/>
      <c r="DC2905" s="1035"/>
      <c r="DG2905" s="1035"/>
      <c r="DH2905" s="1035"/>
      <c r="DI2905" s="1035"/>
      <c r="DJ2905" s="1035"/>
      <c r="DK2905" s="1035"/>
      <c r="DL2905" s="1035"/>
    </row>
    <row r="2906" spans="27:116">
      <c r="AA2906" s="1035"/>
      <c r="AB2906" s="1035"/>
      <c r="AC2906" s="1035"/>
      <c r="AD2906" s="1035"/>
      <c r="AE2906" s="1035"/>
      <c r="AF2906" s="1035"/>
      <c r="AG2906" s="1035"/>
      <c r="AH2906" s="1035"/>
      <c r="AN2906" s="1035"/>
      <c r="AV2906" s="1035"/>
      <c r="BD2906" s="1035"/>
      <c r="BS2906" s="1064"/>
      <c r="BT2906" s="1035"/>
      <c r="CG2906" s="612"/>
      <c r="CI2906" s="1035"/>
      <c r="DB2906" s="1035"/>
      <c r="DC2906" s="1035"/>
      <c r="DG2906" s="1035"/>
      <c r="DH2906" s="1035"/>
      <c r="DI2906" s="1035"/>
      <c r="DJ2906" s="1035"/>
      <c r="DK2906" s="1035"/>
      <c r="DL2906" s="1035"/>
    </row>
    <row r="2907" spans="27:116">
      <c r="AA2907" s="1035"/>
      <c r="AB2907" s="1035"/>
      <c r="AC2907" s="1035"/>
      <c r="AD2907" s="1035"/>
      <c r="AE2907" s="1035"/>
      <c r="AF2907" s="1035"/>
      <c r="AG2907" s="1035"/>
      <c r="AH2907" s="1035"/>
      <c r="AN2907" s="1035"/>
      <c r="AV2907" s="1035"/>
      <c r="BD2907" s="1035"/>
      <c r="BS2907" s="1064"/>
      <c r="BT2907" s="1035"/>
      <c r="CG2907" s="612"/>
      <c r="CI2907" s="1035"/>
      <c r="DB2907" s="1035"/>
      <c r="DC2907" s="1035"/>
      <c r="DG2907" s="1035"/>
      <c r="DH2907" s="1035"/>
      <c r="DI2907" s="1035"/>
      <c r="DJ2907" s="1035"/>
      <c r="DK2907" s="1035"/>
      <c r="DL2907" s="1035"/>
    </row>
    <row r="2908" spans="27:116">
      <c r="AA2908" s="1035"/>
      <c r="AB2908" s="1035"/>
      <c r="AC2908" s="1035"/>
      <c r="AD2908" s="1035"/>
      <c r="AE2908" s="1035"/>
      <c r="AF2908" s="1035"/>
      <c r="AG2908" s="1035"/>
      <c r="AH2908" s="1035"/>
      <c r="AN2908" s="1035"/>
      <c r="AV2908" s="1035"/>
      <c r="BD2908" s="1035"/>
      <c r="BS2908" s="1064"/>
      <c r="BT2908" s="1035"/>
      <c r="CG2908" s="612"/>
      <c r="CI2908" s="1035"/>
      <c r="DB2908" s="1035"/>
      <c r="DC2908" s="1035"/>
      <c r="DG2908" s="1035"/>
      <c r="DH2908" s="1035"/>
      <c r="DI2908" s="1035"/>
      <c r="DJ2908" s="1035"/>
      <c r="DK2908" s="1035"/>
      <c r="DL2908" s="1035"/>
    </row>
    <row r="2909" spans="27:116">
      <c r="AA2909" s="1035"/>
      <c r="AB2909" s="1035"/>
      <c r="AC2909" s="1035"/>
      <c r="AD2909" s="1035"/>
      <c r="AE2909" s="1035"/>
      <c r="AF2909" s="1035"/>
      <c r="AG2909" s="1035"/>
      <c r="AH2909" s="1035"/>
      <c r="AN2909" s="1035"/>
      <c r="AV2909" s="1035"/>
      <c r="BD2909" s="1035"/>
      <c r="BS2909" s="1064"/>
      <c r="BT2909" s="1035"/>
      <c r="CG2909" s="612"/>
      <c r="CI2909" s="1035"/>
      <c r="DB2909" s="1035"/>
      <c r="DC2909" s="1035"/>
      <c r="DG2909" s="1035"/>
      <c r="DH2909" s="1035"/>
      <c r="DI2909" s="1035"/>
      <c r="DJ2909" s="1035"/>
      <c r="DK2909" s="1035"/>
      <c r="DL2909" s="1035"/>
    </row>
    <row r="2910" spans="27:116">
      <c r="AA2910" s="1035"/>
      <c r="AB2910" s="1035"/>
      <c r="AC2910" s="1035"/>
      <c r="AD2910" s="1035"/>
      <c r="AE2910" s="1035"/>
      <c r="AF2910" s="1035"/>
      <c r="AG2910" s="1035"/>
      <c r="AH2910" s="1035"/>
      <c r="AN2910" s="1035"/>
      <c r="AV2910" s="1035"/>
      <c r="BD2910" s="1035"/>
      <c r="BS2910" s="1064"/>
      <c r="BT2910" s="1035"/>
      <c r="CG2910" s="612"/>
      <c r="CI2910" s="1035"/>
      <c r="DB2910" s="1035"/>
      <c r="DC2910" s="1035"/>
      <c r="DG2910" s="1035"/>
      <c r="DH2910" s="1035"/>
      <c r="DI2910" s="1035"/>
      <c r="DJ2910" s="1035"/>
      <c r="DK2910" s="1035"/>
      <c r="DL2910" s="1035"/>
    </row>
    <row r="2911" spans="27:116">
      <c r="AA2911" s="1035"/>
      <c r="AB2911" s="1035"/>
      <c r="AC2911" s="1035"/>
      <c r="AD2911" s="1035"/>
      <c r="AE2911" s="1035"/>
      <c r="AF2911" s="1035"/>
      <c r="AG2911" s="1035"/>
      <c r="AH2911" s="1035"/>
      <c r="AN2911" s="1035"/>
      <c r="AV2911" s="1035"/>
      <c r="BD2911" s="1035"/>
      <c r="BS2911" s="1064"/>
      <c r="BT2911" s="1035"/>
      <c r="CG2911" s="612"/>
      <c r="CI2911" s="1035"/>
      <c r="DB2911" s="1035"/>
      <c r="DC2911" s="1035"/>
      <c r="DG2911" s="1035"/>
      <c r="DH2911" s="1035"/>
      <c r="DI2911" s="1035"/>
      <c r="DJ2911" s="1035"/>
      <c r="DK2911" s="1035"/>
      <c r="DL2911" s="1035"/>
    </row>
    <row r="2912" spans="27:116">
      <c r="AA2912" s="1035"/>
      <c r="AB2912" s="1035"/>
      <c r="AC2912" s="1035"/>
      <c r="AD2912" s="1035"/>
      <c r="AE2912" s="1035"/>
      <c r="AF2912" s="1035"/>
      <c r="AG2912" s="1035"/>
      <c r="AH2912" s="1035"/>
      <c r="AN2912" s="1035"/>
      <c r="AV2912" s="1035"/>
      <c r="BD2912" s="1035"/>
      <c r="BS2912" s="1064"/>
      <c r="BT2912" s="1035"/>
      <c r="CG2912" s="612"/>
      <c r="CI2912" s="1035"/>
      <c r="DB2912" s="1035"/>
      <c r="DC2912" s="1035"/>
      <c r="DG2912" s="1035"/>
      <c r="DH2912" s="1035"/>
      <c r="DI2912" s="1035"/>
      <c r="DJ2912" s="1035"/>
      <c r="DK2912" s="1035"/>
      <c r="DL2912" s="1035"/>
    </row>
    <row r="2913" spans="27:116">
      <c r="AA2913" s="1035"/>
      <c r="AB2913" s="1035"/>
      <c r="AC2913" s="1035"/>
      <c r="AD2913" s="1035"/>
      <c r="AE2913" s="1035"/>
      <c r="AF2913" s="1035"/>
      <c r="AG2913" s="1035"/>
      <c r="AH2913" s="1035"/>
      <c r="AN2913" s="1035"/>
      <c r="AV2913" s="1035"/>
      <c r="BD2913" s="1035"/>
      <c r="BS2913" s="1064"/>
      <c r="BT2913" s="1035"/>
      <c r="CG2913" s="612"/>
      <c r="CI2913" s="1035"/>
      <c r="DB2913" s="1035"/>
      <c r="DC2913" s="1035"/>
      <c r="DG2913" s="1035"/>
      <c r="DH2913" s="1035"/>
      <c r="DI2913" s="1035"/>
      <c r="DJ2913" s="1035"/>
      <c r="DK2913" s="1035"/>
      <c r="DL2913" s="1035"/>
    </row>
    <row r="2914" spans="27:116">
      <c r="AA2914" s="1035"/>
      <c r="AB2914" s="1035"/>
      <c r="AC2914" s="1035"/>
      <c r="AD2914" s="1035"/>
      <c r="AE2914" s="1035"/>
      <c r="AF2914" s="1035"/>
      <c r="AG2914" s="1035"/>
      <c r="AH2914" s="1035"/>
      <c r="AN2914" s="1035"/>
      <c r="AV2914" s="1035"/>
      <c r="BD2914" s="1035"/>
      <c r="BS2914" s="1064"/>
      <c r="BT2914" s="1035"/>
      <c r="CG2914" s="612"/>
      <c r="CI2914" s="1035"/>
      <c r="DB2914" s="1035"/>
      <c r="DC2914" s="1035"/>
      <c r="DG2914" s="1035"/>
      <c r="DH2914" s="1035"/>
      <c r="DI2914" s="1035"/>
      <c r="DJ2914" s="1035"/>
      <c r="DK2914" s="1035"/>
      <c r="DL2914" s="1035"/>
    </row>
    <row r="2915" spans="27:116">
      <c r="AA2915" s="1035"/>
      <c r="AB2915" s="1035"/>
      <c r="AC2915" s="1035"/>
      <c r="AD2915" s="1035"/>
      <c r="AE2915" s="1035"/>
      <c r="AF2915" s="1035"/>
      <c r="AG2915" s="1035"/>
      <c r="AH2915" s="1035"/>
      <c r="AN2915" s="1035"/>
      <c r="AV2915" s="1035"/>
      <c r="BD2915" s="1035"/>
      <c r="BS2915" s="1064"/>
      <c r="BT2915" s="1035"/>
      <c r="CG2915" s="612"/>
      <c r="CI2915" s="1035"/>
      <c r="DB2915" s="1035"/>
      <c r="DC2915" s="1035"/>
      <c r="DG2915" s="1035"/>
      <c r="DH2915" s="1035"/>
      <c r="DI2915" s="1035"/>
      <c r="DJ2915" s="1035"/>
      <c r="DK2915" s="1035"/>
      <c r="DL2915" s="1035"/>
    </row>
    <row r="2916" spans="27:116">
      <c r="AA2916" s="1035"/>
      <c r="AB2916" s="1035"/>
      <c r="AC2916" s="1035"/>
      <c r="AD2916" s="1035"/>
      <c r="AE2916" s="1035"/>
      <c r="AF2916" s="1035"/>
      <c r="AG2916" s="1035"/>
      <c r="AH2916" s="1035"/>
      <c r="AN2916" s="1035"/>
      <c r="AV2916" s="1035"/>
      <c r="BD2916" s="1035"/>
      <c r="BS2916" s="1064"/>
      <c r="BT2916" s="1035"/>
      <c r="CG2916" s="612"/>
      <c r="CI2916" s="1035"/>
      <c r="DB2916" s="1035"/>
      <c r="DC2916" s="1035"/>
      <c r="DG2916" s="1035"/>
      <c r="DH2916" s="1035"/>
      <c r="DI2916" s="1035"/>
      <c r="DJ2916" s="1035"/>
      <c r="DK2916" s="1035"/>
      <c r="DL2916" s="1035"/>
    </row>
    <row r="2917" spans="27:116">
      <c r="AA2917" s="1035"/>
      <c r="AB2917" s="1035"/>
      <c r="AC2917" s="1035"/>
      <c r="AD2917" s="1035"/>
      <c r="AE2917" s="1035"/>
      <c r="AF2917" s="1035"/>
      <c r="AG2917" s="1035"/>
      <c r="AH2917" s="1035"/>
      <c r="AN2917" s="1035"/>
      <c r="AV2917" s="1035"/>
      <c r="BD2917" s="1035"/>
      <c r="BS2917" s="1064"/>
      <c r="BT2917" s="1035"/>
      <c r="CG2917" s="612"/>
      <c r="CI2917" s="1035"/>
      <c r="DB2917" s="1035"/>
      <c r="DC2917" s="1035"/>
      <c r="DG2917" s="1035"/>
      <c r="DH2917" s="1035"/>
      <c r="DI2917" s="1035"/>
      <c r="DJ2917" s="1035"/>
      <c r="DK2917" s="1035"/>
      <c r="DL2917" s="1035"/>
    </row>
    <row r="2918" spans="27:116">
      <c r="AA2918" s="1035"/>
      <c r="AB2918" s="1035"/>
      <c r="AC2918" s="1035"/>
      <c r="AD2918" s="1035"/>
      <c r="AE2918" s="1035"/>
      <c r="AF2918" s="1035"/>
      <c r="AG2918" s="1035"/>
      <c r="AH2918" s="1035"/>
      <c r="AN2918" s="1035"/>
      <c r="AV2918" s="1035"/>
      <c r="BD2918" s="1035"/>
      <c r="BS2918" s="1064"/>
      <c r="BT2918" s="1035"/>
      <c r="CG2918" s="612"/>
      <c r="CI2918" s="1035"/>
      <c r="DB2918" s="1035"/>
      <c r="DC2918" s="1035"/>
      <c r="DG2918" s="1035"/>
      <c r="DH2918" s="1035"/>
      <c r="DI2918" s="1035"/>
      <c r="DJ2918" s="1035"/>
      <c r="DK2918" s="1035"/>
      <c r="DL2918" s="1035"/>
    </row>
    <row r="2919" spans="27:116">
      <c r="AA2919" s="1035"/>
      <c r="AB2919" s="1035"/>
      <c r="AC2919" s="1035"/>
      <c r="AD2919" s="1035"/>
      <c r="AE2919" s="1035"/>
      <c r="AF2919" s="1035"/>
      <c r="AG2919" s="1035"/>
      <c r="AH2919" s="1035"/>
      <c r="AN2919" s="1035"/>
      <c r="AV2919" s="1035"/>
      <c r="BD2919" s="1035"/>
      <c r="BS2919" s="1064"/>
      <c r="BT2919" s="1035"/>
      <c r="CG2919" s="612"/>
      <c r="CI2919" s="1035"/>
      <c r="DB2919" s="1035"/>
      <c r="DC2919" s="1035"/>
      <c r="DG2919" s="1035"/>
      <c r="DH2919" s="1035"/>
      <c r="DI2919" s="1035"/>
      <c r="DJ2919" s="1035"/>
      <c r="DK2919" s="1035"/>
      <c r="DL2919" s="1035"/>
    </row>
    <row r="2920" spans="27:116">
      <c r="AA2920" s="1035"/>
      <c r="AB2920" s="1035"/>
      <c r="AC2920" s="1035"/>
      <c r="AD2920" s="1035"/>
      <c r="AE2920" s="1035"/>
      <c r="AF2920" s="1035"/>
      <c r="AG2920" s="1035"/>
      <c r="AH2920" s="1035"/>
      <c r="AN2920" s="1035"/>
      <c r="AV2920" s="1035"/>
      <c r="BD2920" s="1035"/>
      <c r="BS2920" s="1064"/>
      <c r="BT2920" s="1035"/>
      <c r="CG2920" s="612"/>
      <c r="CI2920" s="1035"/>
      <c r="DB2920" s="1035"/>
      <c r="DC2920" s="1035"/>
      <c r="DG2920" s="1035"/>
      <c r="DH2920" s="1035"/>
      <c r="DI2920" s="1035"/>
      <c r="DJ2920" s="1035"/>
      <c r="DK2920" s="1035"/>
      <c r="DL2920" s="1035"/>
    </row>
    <row r="2921" spans="27:116">
      <c r="AA2921" s="1035"/>
      <c r="AB2921" s="1035"/>
      <c r="AC2921" s="1035"/>
      <c r="AD2921" s="1035"/>
      <c r="AE2921" s="1035"/>
      <c r="AF2921" s="1035"/>
      <c r="AG2921" s="1035"/>
      <c r="AH2921" s="1035"/>
      <c r="AN2921" s="1035"/>
      <c r="AV2921" s="1035"/>
      <c r="BD2921" s="1035"/>
      <c r="BS2921" s="1064"/>
      <c r="BT2921" s="1035"/>
      <c r="CG2921" s="612"/>
      <c r="CI2921" s="1035"/>
      <c r="DB2921" s="1035"/>
      <c r="DC2921" s="1035"/>
      <c r="DG2921" s="1035"/>
      <c r="DH2921" s="1035"/>
      <c r="DI2921" s="1035"/>
      <c r="DJ2921" s="1035"/>
      <c r="DK2921" s="1035"/>
      <c r="DL2921" s="1035"/>
    </row>
    <row r="2922" spans="27:116">
      <c r="AA2922" s="1035"/>
      <c r="AB2922" s="1035"/>
      <c r="AC2922" s="1035"/>
      <c r="AD2922" s="1035"/>
      <c r="AE2922" s="1035"/>
      <c r="AF2922" s="1035"/>
      <c r="AG2922" s="1035"/>
      <c r="AH2922" s="1035"/>
      <c r="AN2922" s="1035"/>
      <c r="AV2922" s="1035"/>
      <c r="BD2922" s="1035"/>
      <c r="BS2922" s="1064"/>
      <c r="BT2922" s="1035"/>
      <c r="CG2922" s="612"/>
      <c r="CI2922" s="1035"/>
      <c r="DB2922" s="1035"/>
      <c r="DC2922" s="1035"/>
      <c r="DG2922" s="1035"/>
      <c r="DH2922" s="1035"/>
      <c r="DI2922" s="1035"/>
      <c r="DJ2922" s="1035"/>
      <c r="DK2922" s="1035"/>
      <c r="DL2922" s="1035"/>
    </row>
    <row r="2923" spans="27:116">
      <c r="AA2923" s="1035"/>
      <c r="AB2923" s="1035"/>
      <c r="AC2923" s="1035"/>
      <c r="AD2923" s="1035"/>
      <c r="AE2923" s="1035"/>
      <c r="AF2923" s="1035"/>
      <c r="AG2923" s="1035"/>
      <c r="AH2923" s="1035"/>
      <c r="AN2923" s="1035"/>
      <c r="AV2923" s="1035"/>
      <c r="BD2923" s="1035"/>
      <c r="BS2923" s="1064"/>
      <c r="BT2923" s="1035"/>
      <c r="CG2923" s="612"/>
      <c r="CI2923" s="1035"/>
      <c r="DB2923" s="1035"/>
      <c r="DC2923" s="1035"/>
      <c r="DG2923" s="1035"/>
      <c r="DH2923" s="1035"/>
      <c r="DI2923" s="1035"/>
      <c r="DJ2923" s="1035"/>
      <c r="DK2923" s="1035"/>
      <c r="DL2923" s="1035"/>
    </row>
    <row r="2924" spans="27:116">
      <c r="AA2924" s="1035"/>
      <c r="AB2924" s="1035"/>
      <c r="AC2924" s="1035"/>
      <c r="AD2924" s="1035"/>
      <c r="AE2924" s="1035"/>
      <c r="AF2924" s="1035"/>
      <c r="AG2924" s="1035"/>
      <c r="AH2924" s="1035"/>
      <c r="AN2924" s="1035"/>
      <c r="AV2924" s="1035"/>
      <c r="BD2924" s="1035"/>
      <c r="BS2924" s="1064"/>
      <c r="BT2924" s="1035"/>
      <c r="CG2924" s="612"/>
      <c r="CI2924" s="1035"/>
      <c r="DB2924" s="1035"/>
      <c r="DC2924" s="1035"/>
      <c r="DG2924" s="1035"/>
      <c r="DH2924" s="1035"/>
      <c r="DI2924" s="1035"/>
      <c r="DJ2924" s="1035"/>
      <c r="DK2924" s="1035"/>
      <c r="DL2924" s="1035"/>
    </row>
    <row r="2925" spans="27:116">
      <c r="AA2925" s="1035"/>
      <c r="AB2925" s="1035"/>
      <c r="AC2925" s="1035"/>
      <c r="AD2925" s="1035"/>
      <c r="AE2925" s="1035"/>
      <c r="AF2925" s="1035"/>
      <c r="AG2925" s="1035"/>
      <c r="AH2925" s="1035"/>
      <c r="AN2925" s="1035"/>
      <c r="AV2925" s="1035"/>
      <c r="BD2925" s="1035"/>
      <c r="BS2925" s="1064"/>
      <c r="BT2925" s="1035"/>
      <c r="CG2925" s="612"/>
      <c r="CI2925" s="1035"/>
      <c r="DB2925" s="1035"/>
      <c r="DC2925" s="1035"/>
      <c r="DG2925" s="1035"/>
      <c r="DH2925" s="1035"/>
      <c r="DI2925" s="1035"/>
      <c r="DJ2925" s="1035"/>
      <c r="DK2925" s="1035"/>
      <c r="DL2925" s="1035"/>
    </row>
    <row r="2926" spans="27:116">
      <c r="AA2926" s="1035"/>
      <c r="AB2926" s="1035"/>
      <c r="AC2926" s="1035"/>
      <c r="AD2926" s="1035"/>
      <c r="AE2926" s="1035"/>
      <c r="AF2926" s="1035"/>
      <c r="AG2926" s="1035"/>
      <c r="AH2926" s="1035"/>
      <c r="AN2926" s="1035"/>
      <c r="AV2926" s="1035"/>
      <c r="BD2926" s="1035"/>
      <c r="BS2926" s="1064"/>
      <c r="BT2926" s="1035"/>
      <c r="CG2926" s="612"/>
      <c r="CI2926" s="1035"/>
      <c r="DB2926" s="1035"/>
      <c r="DC2926" s="1035"/>
      <c r="DG2926" s="1035"/>
      <c r="DH2926" s="1035"/>
      <c r="DI2926" s="1035"/>
      <c r="DJ2926" s="1035"/>
      <c r="DK2926" s="1035"/>
      <c r="DL2926" s="1035"/>
    </row>
    <row r="2927" spans="27:116">
      <c r="AA2927" s="1035"/>
      <c r="AB2927" s="1035"/>
      <c r="AC2927" s="1035"/>
      <c r="AD2927" s="1035"/>
      <c r="AE2927" s="1035"/>
      <c r="AF2927" s="1035"/>
      <c r="AG2927" s="1035"/>
      <c r="AH2927" s="1035"/>
      <c r="AN2927" s="1035"/>
      <c r="AV2927" s="1035"/>
      <c r="BD2927" s="1035"/>
      <c r="BS2927" s="1064"/>
      <c r="BT2927" s="1035"/>
      <c r="CG2927" s="612"/>
      <c r="CI2927" s="1035"/>
      <c r="DB2927" s="1035"/>
      <c r="DC2927" s="1035"/>
      <c r="DG2927" s="1035"/>
      <c r="DH2927" s="1035"/>
      <c r="DI2927" s="1035"/>
      <c r="DJ2927" s="1035"/>
      <c r="DK2927" s="1035"/>
      <c r="DL2927" s="1035"/>
    </row>
    <row r="2928" spans="27:116">
      <c r="AA2928" s="1035"/>
      <c r="AB2928" s="1035"/>
      <c r="AC2928" s="1035"/>
      <c r="AD2928" s="1035"/>
      <c r="AE2928" s="1035"/>
      <c r="AF2928" s="1035"/>
      <c r="AG2928" s="1035"/>
      <c r="AH2928" s="1035"/>
      <c r="AN2928" s="1035"/>
      <c r="AV2928" s="1035"/>
      <c r="BD2928" s="1035"/>
      <c r="BS2928" s="1064"/>
      <c r="BT2928" s="1035"/>
      <c r="CG2928" s="612"/>
      <c r="CI2928" s="1035"/>
      <c r="DB2928" s="1035"/>
      <c r="DC2928" s="1035"/>
      <c r="DG2928" s="1035"/>
      <c r="DH2928" s="1035"/>
      <c r="DI2928" s="1035"/>
      <c r="DJ2928" s="1035"/>
      <c r="DK2928" s="1035"/>
      <c r="DL2928" s="1035"/>
    </row>
    <row r="2929" spans="27:116">
      <c r="AA2929" s="1035"/>
      <c r="AB2929" s="1035"/>
      <c r="AC2929" s="1035"/>
      <c r="AD2929" s="1035"/>
      <c r="AE2929" s="1035"/>
      <c r="AF2929" s="1035"/>
      <c r="AG2929" s="1035"/>
      <c r="AH2929" s="1035"/>
      <c r="AN2929" s="1035"/>
      <c r="AV2929" s="1035"/>
      <c r="BD2929" s="1035"/>
      <c r="BS2929" s="1064"/>
      <c r="BT2929" s="1035"/>
      <c r="CG2929" s="612"/>
      <c r="CI2929" s="1035"/>
      <c r="DB2929" s="1035"/>
      <c r="DC2929" s="1035"/>
      <c r="DG2929" s="1035"/>
      <c r="DH2929" s="1035"/>
      <c r="DI2929" s="1035"/>
      <c r="DJ2929" s="1035"/>
      <c r="DK2929" s="1035"/>
      <c r="DL2929" s="1035"/>
    </row>
    <row r="2930" spans="27:116">
      <c r="AA2930" s="1035"/>
      <c r="AB2930" s="1035"/>
      <c r="AC2930" s="1035"/>
      <c r="AD2930" s="1035"/>
      <c r="AE2930" s="1035"/>
      <c r="AF2930" s="1035"/>
      <c r="AG2930" s="1035"/>
      <c r="AH2930" s="1035"/>
      <c r="AN2930" s="1035"/>
      <c r="AV2930" s="1035"/>
      <c r="BD2930" s="1035"/>
      <c r="BS2930" s="1064"/>
      <c r="BT2930" s="1035"/>
      <c r="CG2930" s="612"/>
      <c r="CI2930" s="1035"/>
      <c r="DB2930" s="1035"/>
      <c r="DC2930" s="1035"/>
      <c r="DG2930" s="1035"/>
      <c r="DH2930" s="1035"/>
      <c r="DI2930" s="1035"/>
      <c r="DJ2930" s="1035"/>
      <c r="DK2930" s="1035"/>
      <c r="DL2930" s="1035"/>
    </row>
    <row r="2931" spans="27:116">
      <c r="AA2931" s="1035"/>
      <c r="AB2931" s="1035"/>
      <c r="AC2931" s="1035"/>
      <c r="AD2931" s="1035"/>
      <c r="AE2931" s="1035"/>
      <c r="AF2931" s="1035"/>
      <c r="AG2931" s="1035"/>
      <c r="AH2931" s="1035"/>
      <c r="AN2931" s="1035"/>
      <c r="AV2931" s="1035"/>
      <c r="BD2931" s="1035"/>
      <c r="BS2931" s="1064"/>
      <c r="BT2931" s="1035"/>
      <c r="CG2931" s="612"/>
      <c r="CI2931" s="1035"/>
      <c r="DB2931" s="1035"/>
      <c r="DC2931" s="1035"/>
      <c r="DG2931" s="1035"/>
      <c r="DH2931" s="1035"/>
      <c r="DI2931" s="1035"/>
      <c r="DJ2931" s="1035"/>
      <c r="DK2931" s="1035"/>
      <c r="DL2931" s="1035"/>
    </row>
    <row r="2932" spans="27:116">
      <c r="AA2932" s="1035"/>
      <c r="AB2932" s="1035"/>
      <c r="AC2932" s="1035"/>
      <c r="AD2932" s="1035"/>
      <c r="AE2932" s="1035"/>
      <c r="AF2932" s="1035"/>
      <c r="AG2932" s="1035"/>
      <c r="AH2932" s="1035"/>
      <c r="AN2932" s="1035"/>
      <c r="AV2932" s="1035"/>
      <c r="BD2932" s="1035"/>
      <c r="BS2932" s="1064"/>
      <c r="BT2932" s="1035"/>
      <c r="CG2932" s="612"/>
      <c r="CI2932" s="1035"/>
      <c r="DB2932" s="1035"/>
      <c r="DC2932" s="1035"/>
      <c r="DG2932" s="1035"/>
      <c r="DH2932" s="1035"/>
      <c r="DI2932" s="1035"/>
      <c r="DJ2932" s="1035"/>
      <c r="DK2932" s="1035"/>
      <c r="DL2932" s="1035"/>
    </row>
    <row r="2933" spans="27:116">
      <c r="AA2933" s="1035"/>
      <c r="AB2933" s="1035"/>
      <c r="AC2933" s="1035"/>
      <c r="AD2933" s="1035"/>
      <c r="AE2933" s="1035"/>
      <c r="AF2933" s="1035"/>
      <c r="AG2933" s="1035"/>
      <c r="AH2933" s="1035"/>
      <c r="AN2933" s="1035"/>
      <c r="AV2933" s="1035"/>
      <c r="BD2933" s="1035"/>
      <c r="BS2933" s="1064"/>
      <c r="BT2933" s="1035"/>
      <c r="CG2933" s="612"/>
      <c r="CI2933" s="1035"/>
      <c r="DB2933" s="1035"/>
      <c r="DC2933" s="1035"/>
      <c r="DG2933" s="1035"/>
      <c r="DH2933" s="1035"/>
      <c r="DI2933" s="1035"/>
      <c r="DJ2933" s="1035"/>
      <c r="DK2933" s="1035"/>
      <c r="DL2933" s="1035"/>
    </row>
    <row r="2934" spans="27:116">
      <c r="AA2934" s="1035"/>
      <c r="AB2934" s="1035"/>
      <c r="AC2934" s="1035"/>
      <c r="AD2934" s="1035"/>
      <c r="AE2934" s="1035"/>
      <c r="AF2934" s="1035"/>
      <c r="AG2934" s="1035"/>
      <c r="AH2934" s="1035"/>
      <c r="AN2934" s="1035"/>
      <c r="AV2934" s="1035"/>
      <c r="BD2934" s="1035"/>
      <c r="BS2934" s="1064"/>
      <c r="BT2934" s="1035"/>
      <c r="CG2934" s="612"/>
      <c r="CI2934" s="1035"/>
      <c r="DB2934" s="1035"/>
      <c r="DC2934" s="1035"/>
      <c r="DG2934" s="1035"/>
      <c r="DH2934" s="1035"/>
      <c r="DI2934" s="1035"/>
      <c r="DJ2934" s="1035"/>
      <c r="DK2934" s="1035"/>
      <c r="DL2934" s="1035"/>
    </row>
    <row r="2935" spans="27:116">
      <c r="AA2935" s="1035"/>
      <c r="AB2935" s="1035"/>
      <c r="AC2935" s="1035"/>
      <c r="AD2935" s="1035"/>
      <c r="AE2935" s="1035"/>
      <c r="AF2935" s="1035"/>
      <c r="AG2935" s="1035"/>
      <c r="AH2935" s="1035"/>
      <c r="AN2935" s="1035"/>
      <c r="AV2935" s="1035"/>
      <c r="BD2935" s="1035"/>
      <c r="BS2935" s="1064"/>
      <c r="BT2935" s="1035"/>
      <c r="CG2935" s="612"/>
      <c r="CI2935" s="1035"/>
      <c r="DB2935" s="1035"/>
      <c r="DC2935" s="1035"/>
      <c r="DG2935" s="1035"/>
      <c r="DH2935" s="1035"/>
      <c r="DI2935" s="1035"/>
      <c r="DJ2935" s="1035"/>
      <c r="DK2935" s="1035"/>
      <c r="DL2935" s="1035"/>
    </row>
    <row r="2936" spans="27:116">
      <c r="AA2936" s="1035"/>
      <c r="AB2936" s="1035"/>
      <c r="AC2936" s="1035"/>
      <c r="AD2936" s="1035"/>
      <c r="AE2936" s="1035"/>
      <c r="AF2936" s="1035"/>
      <c r="AG2936" s="1035"/>
      <c r="AH2936" s="1035"/>
      <c r="AN2936" s="1035"/>
      <c r="AV2936" s="1035"/>
      <c r="BD2936" s="1035"/>
      <c r="BS2936" s="1064"/>
      <c r="BT2936" s="1035"/>
      <c r="CG2936" s="612"/>
      <c r="CI2936" s="1035"/>
      <c r="DB2936" s="1035"/>
      <c r="DC2936" s="1035"/>
      <c r="DG2936" s="1035"/>
      <c r="DH2936" s="1035"/>
      <c r="DI2936" s="1035"/>
      <c r="DJ2936" s="1035"/>
      <c r="DK2936" s="1035"/>
      <c r="DL2936" s="1035"/>
    </row>
    <row r="2937" spans="27:116">
      <c r="AA2937" s="1035"/>
      <c r="AB2937" s="1035"/>
      <c r="AC2937" s="1035"/>
      <c r="AD2937" s="1035"/>
      <c r="AE2937" s="1035"/>
      <c r="AF2937" s="1035"/>
      <c r="AG2937" s="1035"/>
      <c r="AH2937" s="1035"/>
      <c r="AN2937" s="1035"/>
      <c r="AV2937" s="1035"/>
      <c r="BD2937" s="1035"/>
      <c r="BS2937" s="1064"/>
      <c r="BT2937" s="1035"/>
      <c r="CG2937" s="612"/>
      <c r="CI2937" s="1035"/>
      <c r="DB2937" s="1035"/>
      <c r="DC2937" s="1035"/>
      <c r="DG2937" s="1035"/>
      <c r="DH2937" s="1035"/>
      <c r="DI2937" s="1035"/>
      <c r="DJ2937" s="1035"/>
      <c r="DK2937" s="1035"/>
      <c r="DL2937" s="1035"/>
    </row>
    <row r="2938" spans="27:116">
      <c r="AA2938" s="1035"/>
      <c r="AB2938" s="1035"/>
      <c r="AC2938" s="1035"/>
      <c r="AD2938" s="1035"/>
      <c r="AE2938" s="1035"/>
      <c r="AF2938" s="1035"/>
      <c r="AG2938" s="1035"/>
      <c r="AH2938" s="1035"/>
      <c r="AN2938" s="1035"/>
      <c r="AV2938" s="1035"/>
      <c r="BD2938" s="1035"/>
      <c r="BS2938" s="1064"/>
      <c r="BT2938" s="1035"/>
      <c r="CG2938" s="612"/>
      <c r="CI2938" s="1035"/>
      <c r="DB2938" s="1035"/>
      <c r="DC2938" s="1035"/>
      <c r="DG2938" s="1035"/>
      <c r="DH2938" s="1035"/>
      <c r="DI2938" s="1035"/>
      <c r="DJ2938" s="1035"/>
      <c r="DK2938" s="1035"/>
      <c r="DL2938" s="1035"/>
    </row>
    <row r="2939" spans="27:116">
      <c r="AA2939" s="1035"/>
      <c r="AB2939" s="1035"/>
      <c r="AC2939" s="1035"/>
      <c r="AD2939" s="1035"/>
      <c r="AE2939" s="1035"/>
      <c r="AF2939" s="1035"/>
      <c r="AG2939" s="1035"/>
      <c r="AH2939" s="1035"/>
      <c r="AN2939" s="1035"/>
      <c r="AV2939" s="1035"/>
      <c r="BD2939" s="1035"/>
      <c r="BS2939" s="1064"/>
      <c r="BT2939" s="1035"/>
      <c r="CG2939" s="612"/>
      <c r="CI2939" s="1035"/>
      <c r="DB2939" s="1035"/>
      <c r="DC2939" s="1035"/>
      <c r="DG2939" s="1035"/>
      <c r="DH2939" s="1035"/>
      <c r="DI2939" s="1035"/>
      <c r="DJ2939" s="1035"/>
      <c r="DK2939" s="1035"/>
      <c r="DL2939" s="1035"/>
    </row>
    <row r="2940" spans="27:116">
      <c r="AA2940" s="1035"/>
      <c r="AB2940" s="1035"/>
      <c r="AC2940" s="1035"/>
      <c r="AD2940" s="1035"/>
      <c r="AE2940" s="1035"/>
      <c r="AF2940" s="1035"/>
      <c r="AG2940" s="1035"/>
      <c r="AH2940" s="1035"/>
      <c r="AN2940" s="1035"/>
      <c r="AV2940" s="1035"/>
      <c r="BD2940" s="1035"/>
      <c r="BS2940" s="1064"/>
      <c r="BT2940" s="1035"/>
      <c r="CG2940" s="612"/>
      <c r="CI2940" s="1035"/>
      <c r="DB2940" s="1035"/>
      <c r="DC2940" s="1035"/>
      <c r="DG2940" s="1035"/>
      <c r="DH2940" s="1035"/>
      <c r="DI2940" s="1035"/>
      <c r="DJ2940" s="1035"/>
      <c r="DK2940" s="1035"/>
      <c r="DL2940" s="1035"/>
    </row>
    <row r="2941" spans="27:116">
      <c r="AA2941" s="1035"/>
      <c r="AB2941" s="1035"/>
      <c r="AC2941" s="1035"/>
      <c r="AD2941" s="1035"/>
      <c r="AE2941" s="1035"/>
      <c r="AF2941" s="1035"/>
      <c r="AG2941" s="1035"/>
      <c r="AH2941" s="1035"/>
      <c r="AN2941" s="1035"/>
      <c r="AV2941" s="1035"/>
      <c r="BD2941" s="1035"/>
      <c r="BS2941" s="1064"/>
      <c r="BT2941" s="1035"/>
      <c r="CG2941" s="612"/>
      <c r="CI2941" s="1035"/>
      <c r="DB2941" s="1035"/>
      <c r="DC2941" s="1035"/>
      <c r="DG2941" s="1035"/>
      <c r="DH2941" s="1035"/>
      <c r="DI2941" s="1035"/>
      <c r="DJ2941" s="1035"/>
      <c r="DK2941" s="1035"/>
      <c r="DL2941" s="1035"/>
    </row>
    <row r="2942" spans="27:116">
      <c r="AA2942" s="1035"/>
      <c r="AB2942" s="1035"/>
      <c r="AC2942" s="1035"/>
      <c r="AD2942" s="1035"/>
      <c r="AE2942" s="1035"/>
      <c r="AF2942" s="1035"/>
      <c r="AG2942" s="1035"/>
      <c r="AH2942" s="1035"/>
      <c r="AN2942" s="1035"/>
      <c r="AV2942" s="1035"/>
      <c r="BD2942" s="1035"/>
      <c r="BS2942" s="1064"/>
      <c r="BT2942" s="1035"/>
      <c r="CG2942" s="612"/>
      <c r="CI2942" s="1035"/>
      <c r="DB2942" s="1035"/>
      <c r="DC2942" s="1035"/>
      <c r="DG2942" s="1035"/>
      <c r="DH2942" s="1035"/>
      <c r="DI2942" s="1035"/>
      <c r="DJ2942" s="1035"/>
      <c r="DK2942" s="1035"/>
      <c r="DL2942" s="1035"/>
    </row>
    <row r="2943" spans="27:116">
      <c r="AA2943" s="1035"/>
      <c r="AB2943" s="1035"/>
      <c r="AC2943" s="1035"/>
      <c r="AD2943" s="1035"/>
      <c r="AE2943" s="1035"/>
      <c r="AF2943" s="1035"/>
      <c r="AG2943" s="1035"/>
      <c r="AH2943" s="1035"/>
      <c r="AN2943" s="1035"/>
      <c r="AV2943" s="1035"/>
      <c r="BD2943" s="1035"/>
      <c r="BS2943" s="1064"/>
      <c r="BT2943" s="1035"/>
      <c r="CG2943" s="612"/>
      <c r="CI2943" s="1035"/>
      <c r="DB2943" s="1035"/>
      <c r="DC2943" s="1035"/>
      <c r="DG2943" s="1035"/>
      <c r="DH2943" s="1035"/>
      <c r="DI2943" s="1035"/>
      <c r="DJ2943" s="1035"/>
      <c r="DK2943" s="1035"/>
      <c r="DL2943" s="1035"/>
    </row>
    <row r="2944" spans="27:116">
      <c r="AA2944" s="1035"/>
      <c r="AB2944" s="1035"/>
      <c r="AC2944" s="1035"/>
      <c r="AD2944" s="1035"/>
      <c r="AE2944" s="1035"/>
      <c r="AF2944" s="1035"/>
      <c r="AG2944" s="1035"/>
      <c r="AH2944" s="1035"/>
      <c r="AN2944" s="1035"/>
      <c r="AV2944" s="1035"/>
      <c r="BD2944" s="1035"/>
      <c r="BS2944" s="1064"/>
      <c r="BT2944" s="1035"/>
      <c r="CG2944" s="612"/>
      <c r="CI2944" s="1035"/>
      <c r="DB2944" s="1035"/>
      <c r="DC2944" s="1035"/>
      <c r="DG2944" s="1035"/>
      <c r="DH2944" s="1035"/>
      <c r="DI2944" s="1035"/>
      <c r="DJ2944" s="1035"/>
      <c r="DK2944" s="1035"/>
      <c r="DL2944" s="1035"/>
    </row>
    <row r="2945" spans="27:116">
      <c r="AA2945" s="1035"/>
      <c r="AB2945" s="1035"/>
      <c r="AC2945" s="1035"/>
      <c r="AD2945" s="1035"/>
      <c r="AE2945" s="1035"/>
      <c r="AF2945" s="1035"/>
      <c r="AG2945" s="1035"/>
      <c r="AH2945" s="1035"/>
      <c r="AN2945" s="1035"/>
      <c r="AV2945" s="1035"/>
      <c r="BD2945" s="1035"/>
      <c r="BS2945" s="1064"/>
      <c r="BT2945" s="1035"/>
      <c r="CG2945" s="612"/>
      <c r="CI2945" s="1035"/>
      <c r="DB2945" s="1035"/>
      <c r="DC2945" s="1035"/>
      <c r="DG2945" s="1035"/>
      <c r="DH2945" s="1035"/>
      <c r="DI2945" s="1035"/>
      <c r="DJ2945" s="1035"/>
      <c r="DK2945" s="1035"/>
      <c r="DL2945" s="1035"/>
    </row>
    <row r="2946" spans="27:116">
      <c r="AA2946" s="1035"/>
      <c r="AB2946" s="1035"/>
      <c r="AC2946" s="1035"/>
      <c r="AD2946" s="1035"/>
      <c r="AE2946" s="1035"/>
      <c r="AF2946" s="1035"/>
      <c r="AG2946" s="1035"/>
      <c r="AH2946" s="1035"/>
      <c r="AN2946" s="1035"/>
      <c r="AV2946" s="1035"/>
      <c r="BD2946" s="1035"/>
      <c r="BS2946" s="1064"/>
      <c r="BT2946" s="1035"/>
      <c r="CG2946" s="612"/>
      <c r="CI2946" s="1035"/>
      <c r="DB2946" s="1035"/>
      <c r="DC2946" s="1035"/>
      <c r="DG2946" s="1035"/>
      <c r="DH2946" s="1035"/>
      <c r="DI2946" s="1035"/>
      <c r="DJ2946" s="1035"/>
      <c r="DK2946" s="1035"/>
      <c r="DL2946" s="1035"/>
    </row>
    <row r="2947" spans="27:116">
      <c r="AA2947" s="1035"/>
      <c r="AB2947" s="1035"/>
      <c r="AC2947" s="1035"/>
      <c r="AD2947" s="1035"/>
      <c r="AE2947" s="1035"/>
      <c r="AF2947" s="1035"/>
      <c r="AG2947" s="1035"/>
      <c r="AH2947" s="1035"/>
      <c r="AN2947" s="1035"/>
      <c r="AV2947" s="1035"/>
      <c r="BD2947" s="1035"/>
      <c r="BS2947" s="1064"/>
      <c r="BT2947" s="1035"/>
      <c r="CG2947" s="612"/>
      <c r="CI2947" s="1035"/>
      <c r="DB2947" s="1035"/>
      <c r="DC2947" s="1035"/>
      <c r="DG2947" s="1035"/>
      <c r="DH2947" s="1035"/>
      <c r="DI2947" s="1035"/>
      <c r="DJ2947" s="1035"/>
      <c r="DK2947" s="1035"/>
      <c r="DL2947" s="1035"/>
    </row>
    <row r="2948" spans="27:116">
      <c r="AA2948" s="1035"/>
      <c r="AB2948" s="1035"/>
      <c r="AC2948" s="1035"/>
      <c r="AD2948" s="1035"/>
      <c r="AE2948" s="1035"/>
      <c r="AF2948" s="1035"/>
      <c r="AG2948" s="1035"/>
      <c r="AH2948" s="1035"/>
      <c r="AN2948" s="1035"/>
      <c r="AV2948" s="1035"/>
      <c r="BD2948" s="1035"/>
      <c r="BS2948" s="1064"/>
      <c r="BT2948" s="1035"/>
      <c r="CG2948" s="612"/>
      <c r="CI2948" s="1035"/>
      <c r="DB2948" s="1035"/>
      <c r="DC2948" s="1035"/>
      <c r="DG2948" s="1035"/>
      <c r="DH2948" s="1035"/>
      <c r="DI2948" s="1035"/>
      <c r="DJ2948" s="1035"/>
      <c r="DK2948" s="1035"/>
      <c r="DL2948" s="1035"/>
    </row>
    <row r="2949" spans="27:116">
      <c r="AA2949" s="1035"/>
      <c r="AB2949" s="1035"/>
      <c r="AC2949" s="1035"/>
      <c r="AD2949" s="1035"/>
      <c r="AE2949" s="1035"/>
      <c r="AF2949" s="1035"/>
      <c r="AG2949" s="1035"/>
      <c r="AH2949" s="1035"/>
      <c r="AN2949" s="1035"/>
      <c r="AV2949" s="1035"/>
      <c r="BD2949" s="1035"/>
      <c r="BS2949" s="1064"/>
      <c r="BT2949" s="1035"/>
      <c r="CG2949" s="612"/>
      <c r="CI2949" s="1035"/>
      <c r="DB2949" s="1035"/>
      <c r="DC2949" s="1035"/>
      <c r="DG2949" s="1035"/>
      <c r="DH2949" s="1035"/>
      <c r="DI2949" s="1035"/>
      <c r="DJ2949" s="1035"/>
      <c r="DK2949" s="1035"/>
      <c r="DL2949" s="1035"/>
    </row>
    <row r="2950" spans="27:116">
      <c r="AA2950" s="1035"/>
      <c r="AB2950" s="1035"/>
      <c r="AC2950" s="1035"/>
      <c r="AD2950" s="1035"/>
      <c r="AE2950" s="1035"/>
      <c r="AF2950" s="1035"/>
      <c r="AG2950" s="1035"/>
      <c r="AH2950" s="1035"/>
      <c r="AN2950" s="1035"/>
      <c r="AV2950" s="1035"/>
      <c r="BD2950" s="1035"/>
      <c r="BS2950" s="1064"/>
      <c r="BT2950" s="1035"/>
      <c r="CG2950" s="612"/>
      <c r="CI2950" s="1035"/>
      <c r="DB2950" s="1035"/>
      <c r="DC2950" s="1035"/>
      <c r="DG2950" s="1035"/>
      <c r="DH2950" s="1035"/>
      <c r="DI2950" s="1035"/>
      <c r="DJ2950" s="1035"/>
      <c r="DK2950" s="1035"/>
      <c r="DL2950" s="1035"/>
    </row>
    <row r="2951" spans="27:116">
      <c r="AA2951" s="1035"/>
      <c r="AB2951" s="1035"/>
      <c r="AC2951" s="1035"/>
      <c r="AD2951" s="1035"/>
      <c r="AE2951" s="1035"/>
      <c r="AF2951" s="1035"/>
      <c r="AG2951" s="1035"/>
      <c r="AH2951" s="1035"/>
      <c r="AN2951" s="1035"/>
      <c r="AV2951" s="1035"/>
      <c r="BD2951" s="1035"/>
      <c r="BS2951" s="1064"/>
      <c r="BT2951" s="1035"/>
      <c r="CG2951" s="612"/>
      <c r="CI2951" s="1035"/>
      <c r="DB2951" s="1035"/>
      <c r="DC2951" s="1035"/>
      <c r="DG2951" s="1035"/>
      <c r="DH2951" s="1035"/>
      <c r="DI2951" s="1035"/>
      <c r="DJ2951" s="1035"/>
      <c r="DK2951" s="1035"/>
      <c r="DL2951" s="1035"/>
    </row>
    <row r="2952" spans="27:116">
      <c r="AA2952" s="1035"/>
      <c r="AB2952" s="1035"/>
      <c r="AC2952" s="1035"/>
      <c r="AD2952" s="1035"/>
      <c r="AE2952" s="1035"/>
      <c r="AF2952" s="1035"/>
      <c r="AG2952" s="1035"/>
      <c r="AH2952" s="1035"/>
      <c r="AN2952" s="1035"/>
      <c r="AV2952" s="1035"/>
      <c r="BD2952" s="1035"/>
      <c r="BS2952" s="1064"/>
      <c r="BT2952" s="1035"/>
      <c r="CG2952" s="612"/>
      <c r="CI2952" s="1035"/>
      <c r="DB2952" s="1035"/>
      <c r="DC2952" s="1035"/>
      <c r="DG2952" s="1035"/>
      <c r="DH2952" s="1035"/>
      <c r="DI2952" s="1035"/>
      <c r="DJ2952" s="1035"/>
      <c r="DK2952" s="1035"/>
      <c r="DL2952" s="1035"/>
    </row>
    <row r="2953" spans="27:116">
      <c r="AA2953" s="1035"/>
      <c r="AB2953" s="1035"/>
      <c r="AC2953" s="1035"/>
      <c r="AD2953" s="1035"/>
      <c r="AE2953" s="1035"/>
      <c r="AF2953" s="1035"/>
      <c r="AG2953" s="1035"/>
      <c r="AH2953" s="1035"/>
      <c r="AN2953" s="1035"/>
      <c r="AV2953" s="1035"/>
      <c r="BD2953" s="1035"/>
      <c r="BS2953" s="1064"/>
      <c r="BT2953" s="1035"/>
      <c r="CG2953" s="612"/>
      <c r="CI2953" s="1035"/>
      <c r="DB2953" s="1035"/>
      <c r="DC2953" s="1035"/>
      <c r="DG2953" s="1035"/>
      <c r="DH2953" s="1035"/>
      <c r="DI2953" s="1035"/>
      <c r="DJ2953" s="1035"/>
      <c r="DK2953" s="1035"/>
      <c r="DL2953" s="1035"/>
    </row>
    <row r="2954" spans="27:116">
      <c r="AA2954" s="1035"/>
      <c r="AB2954" s="1035"/>
      <c r="AC2954" s="1035"/>
      <c r="AD2954" s="1035"/>
      <c r="AE2954" s="1035"/>
      <c r="AF2954" s="1035"/>
      <c r="AG2954" s="1035"/>
      <c r="AH2954" s="1035"/>
      <c r="AN2954" s="1035"/>
      <c r="AV2954" s="1035"/>
      <c r="BD2954" s="1035"/>
      <c r="BS2954" s="1064"/>
      <c r="BT2954" s="1035"/>
      <c r="CG2954" s="612"/>
      <c r="CI2954" s="1035"/>
      <c r="DB2954" s="1035"/>
      <c r="DC2954" s="1035"/>
      <c r="DG2954" s="1035"/>
      <c r="DH2954" s="1035"/>
      <c r="DI2954" s="1035"/>
      <c r="DJ2954" s="1035"/>
      <c r="DK2954" s="1035"/>
      <c r="DL2954" s="1035"/>
    </row>
    <row r="2955" spans="27:116">
      <c r="AA2955" s="1035"/>
      <c r="AB2955" s="1035"/>
      <c r="AC2955" s="1035"/>
      <c r="AD2955" s="1035"/>
      <c r="AE2955" s="1035"/>
      <c r="AF2955" s="1035"/>
      <c r="AG2955" s="1035"/>
      <c r="AH2955" s="1035"/>
      <c r="AN2955" s="1035"/>
      <c r="AV2955" s="1035"/>
      <c r="BD2955" s="1035"/>
      <c r="BS2955" s="1064"/>
      <c r="BT2955" s="1035"/>
      <c r="CG2955" s="612"/>
      <c r="CI2955" s="1035"/>
      <c r="DB2955" s="1035"/>
      <c r="DC2955" s="1035"/>
      <c r="DG2955" s="1035"/>
      <c r="DH2955" s="1035"/>
      <c r="DI2955" s="1035"/>
      <c r="DJ2955" s="1035"/>
      <c r="DK2955" s="1035"/>
      <c r="DL2955" s="1035"/>
    </row>
    <row r="2956" spans="27:116">
      <c r="AA2956" s="1035"/>
      <c r="AB2956" s="1035"/>
      <c r="AC2956" s="1035"/>
      <c r="AD2956" s="1035"/>
      <c r="AE2956" s="1035"/>
      <c r="AF2956" s="1035"/>
      <c r="AG2956" s="1035"/>
      <c r="AH2956" s="1035"/>
      <c r="AN2956" s="1035"/>
      <c r="AV2956" s="1035"/>
      <c r="BD2956" s="1035"/>
      <c r="BS2956" s="1064"/>
      <c r="BT2956" s="1035"/>
      <c r="CG2956" s="612"/>
      <c r="CI2956" s="1035"/>
      <c r="DB2956" s="1035"/>
      <c r="DC2956" s="1035"/>
      <c r="DG2956" s="1035"/>
      <c r="DH2956" s="1035"/>
      <c r="DI2956" s="1035"/>
      <c r="DJ2956" s="1035"/>
      <c r="DK2956" s="1035"/>
      <c r="DL2956" s="1035"/>
    </row>
    <row r="2957" spans="27:116">
      <c r="AA2957" s="1035"/>
      <c r="AB2957" s="1035"/>
      <c r="AC2957" s="1035"/>
      <c r="AD2957" s="1035"/>
      <c r="AE2957" s="1035"/>
      <c r="AF2957" s="1035"/>
      <c r="AG2957" s="1035"/>
      <c r="AH2957" s="1035"/>
      <c r="AN2957" s="1035"/>
      <c r="AV2957" s="1035"/>
      <c r="BD2957" s="1035"/>
      <c r="BS2957" s="1064"/>
      <c r="BT2957" s="1035"/>
      <c r="CG2957" s="612"/>
      <c r="CI2957" s="1035"/>
      <c r="DB2957" s="1035"/>
      <c r="DC2957" s="1035"/>
      <c r="DG2957" s="1035"/>
      <c r="DH2957" s="1035"/>
      <c r="DI2957" s="1035"/>
      <c r="DJ2957" s="1035"/>
      <c r="DK2957" s="1035"/>
      <c r="DL2957" s="1035"/>
    </row>
    <row r="2958" spans="27:116">
      <c r="AA2958" s="1035"/>
      <c r="AB2958" s="1035"/>
      <c r="AC2958" s="1035"/>
      <c r="AD2958" s="1035"/>
      <c r="AE2958" s="1035"/>
      <c r="AF2958" s="1035"/>
      <c r="AG2958" s="1035"/>
      <c r="AH2958" s="1035"/>
      <c r="AN2958" s="1035"/>
      <c r="AV2958" s="1035"/>
      <c r="BD2958" s="1035"/>
      <c r="BS2958" s="1064"/>
      <c r="BT2958" s="1035"/>
      <c r="CG2958" s="612"/>
      <c r="CI2958" s="1035"/>
      <c r="DB2958" s="1035"/>
      <c r="DC2958" s="1035"/>
      <c r="DG2958" s="1035"/>
      <c r="DH2958" s="1035"/>
      <c r="DI2958" s="1035"/>
      <c r="DJ2958" s="1035"/>
      <c r="DK2958" s="1035"/>
      <c r="DL2958" s="1035"/>
    </row>
    <row r="2959" spans="27:116">
      <c r="AA2959" s="1035"/>
      <c r="AB2959" s="1035"/>
      <c r="AC2959" s="1035"/>
      <c r="AD2959" s="1035"/>
      <c r="AE2959" s="1035"/>
      <c r="AF2959" s="1035"/>
      <c r="AG2959" s="1035"/>
      <c r="AH2959" s="1035"/>
      <c r="AN2959" s="1035"/>
      <c r="AV2959" s="1035"/>
      <c r="BD2959" s="1035"/>
      <c r="BS2959" s="1064"/>
      <c r="BT2959" s="1035"/>
      <c r="CG2959" s="612"/>
      <c r="CI2959" s="1035"/>
      <c r="DB2959" s="1035"/>
      <c r="DC2959" s="1035"/>
      <c r="DG2959" s="1035"/>
      <c r="DH2959" s="1035"/>
      <c r="DI2959" s="1035"/>
      <c r="DJ2959" s="1035"/>
      <c r="DK2959" s="1035"/>
      <c r="DL2959" s="1035"/>
    </row>
    <row r="2960" spans="27:116">
      <c r="AA2960" s="1035"/>
      <c r="AB2960" s="1035"/>
      <c r="AC2960" s="1035"/>
      <c r="AD2960" s="1035"/>
      <c r="AE2960" s="1035"/>
      <c r="AF2960" s="1035"/>
      <c r="AG2960" s="1035"/>
      <c r="AH2960" s="1035"/>
      <c r="AN2960" s="1035"/>
      <c r="AV2960" s="1035"/>
      <c r="BD2960" s="1035"/>
      <c r="BS2960" s="1064"/>
      <c r="BT2960" s="1035"/>
      <c r="CG2960" s="612"/>
      <c r="CI2960" s="1035"/>
      <c r="DB2960" s="1035"/>
      <c r="DC2960" s="1035"/>
      <c r="DG2960" s="1035"/>
      <c r="DH2960" s="1035"/>
      <c r="DI2960" s="1035"/>
      <c r="DJ2960" s="1035"/>
      <c r="DK2960" s="1035"/>
      <c r="DL2960" s="1035"/>
    </row>
    <row r="2961" spans="27:116">
      <c r="AA2961" s="1035"/>
      <c r="AB2961" s="1035"/>
      <c r="AC2961" s="1035"/>
      <c r="AD2961" s="1035"/>
      <c r="AE2961" s="1035"/>
      <c r="AF2961" s="1035"/>
      <c r="AG2961" s="1035"/>
      <c r="AH2961" s="1035"/>
      <c r="AN2961" s="1035"/>
      <c r="AV2961" s="1035"/>
      <c r="BD2961" s="1035"/>
      <c r="BS2961" s="1064"/>
      <c r="BT2961" s="1035"/>
      <c r="CG2961" s="612"/>
      <c r="CI2961" s="1035"/>
      <c r="DB2961" s="1035"/>
      <c r="DC2961" s="1035"/>
      <c r="DG2961" s="1035"/>
      <c r="DH2961" s="1035"/>
      <c r="DI2961" s="1035"/>
      <c r="DJ2961" s="1035"/>
      <c r="DK2961" s="1035"/>
      <c r="DL2961" s="1035"/>
    </row>
    <row r="2962" spans="27:116">
      <c r="AA2962" s="1035"/>
      <c r="AB2962" s="1035"/>
      <c r="AC2962" s="1035"/>
      <c r="AD2962" s="1035"/>
      <c r="AE2962" s="1035"/>
      <c r="AF2962" s="1035"/>
      <c r="AG2962" s="1035"/>
      <c r="AH2962" s="1035"/>
      <c r="AN2962" s="1035"/>
      <c r="AV2962" s="1035"/>
      <c r="BD2962" s="1035"/>
      <c r="BS2962" s="1064"/>
      <c r="BT2962" s="1035"/>
      <c r="CG2962" s="612"/>
      <c r="CI2962" s="1035"/>
      <c r="DB2962" s="1035"/>
      <c r="DC2962" s="1035"/>
      <c r="DG2962" s="1035"/>
      <c r="DH2962" s="1035"/>
      <c r="DI2962" s="1035"/>
      <c r="DJ2962" s="1035"/>
      <c r="DK2962" s="1035"/>
      <c r="DL2962" s="1035"/>
    </row>
    <row r="2963" spans="27:116">
      <c r="AA2963" s="1035"/>
      <c r="AB2963" s="1035"/>
      <c r="AC2963" s="1035"/>
      <c r="AD2963" s="1035"/>
      <c r="AE2963" s="1035"/>
      <c r="AF2963" s="1035"/>
      <c r="AG2963" s="1035"/>
      <c r="AH2963" s="1035"/>
      <c r="AN2963" s="1035"/>
      <c r="AV2963" s="1035"/>
      <c r="BD2963" s="1035"/>
      <c r="BS2963" s="1064"/>
      <c r="BT2963" s="1035"/>
      <c r="CG2963" s="612"/>
      <c r="CI2963" s="1035"/>
      <c r="DB2963" s="1035"/>
      <c r="DC2963" s="1035"/>
      <c r="DG2963" s="1035"/>
      <c r="DH2963" s="1035"/>
      <c r="DI2963" s="1035"/>
      <c r="DJ2963" s="1035"/>
      <c r="DK2963" s="1035"/>
      <c r="DL2963" s="1035"/>
    </row>
    <row r="2964" spans="27:116">
      <c r="AA2964" s="1035"/>
      <c r="AB2964" s="1035"/>
      <c r="AC2964" s="1035"/>
      <c r="AD2964" s="1035"/>
      <c r="AE2964" s="1035"/>
      <c r="AF2964" s="1035"/>
      <c r="AG2964" s="1035"/>
      <c r="AH2964" s="1035"/>
      <c r="AN2964" s="1035"/>
      <c r="AV2964" s="1035"/>
      <c r="BD2964" s="1035"/>
      <c r="BS2964" s="1064"/>
      <c r="BT2964" s="1035"/>
      <c r="CG2964" s="612"/>
      <c r="CI2964" s="1035"/>
      <c r="DB2964" s="1035"/>
      <c r="DC2964" s="1035"/>
      <c r="DG2964" s="1035"/>
      <c r="DH2964" s="1035"/>
      <c r="DI2964" s="1035"/>
      <c r="DJ2964" s="1035"/>
      <c r="DK2964" s="1035"/>
      <c r="DL2964" s="1035"/>
    </row>
    <row r="2965" spans="27:116">
      <c r="AA2965" s="1035"/>
      <c r="AB2965" s="1035"/>
      <c r="AC2965" s="1035"/>
      <c r="AD2965" s="1035"/>
      <c r="AE2965" s="1035"/>
      <c r="AF2965" s="1035"/>
      <c r="AG2965" s="1035"/>
      <c r="AH2965" s="1035"/>
      <c r="AN2965" s="1035"/>
      <c r="AV2965" s="1035"/>
      <c r="BD2965" s="1035"/>
      <c r="BS2965" s="1064"/>
      <c r="BT2965" s="1035"/>
      <c r="CG2965" s="612"/>
      <c r="CI2965" s="1035"/>
      <c r="DB2965" s="1035"/>
      <c r="DC2965" s="1035"/>
      <c r="DG2965" s="1035"/>
      <c r="DH2965" s="1035"/>
      <c r="DI2965" s="1035"/>
      <c r="DJ2965" s="1035"/>
      <c r="DK2965" s="1035"/>
      <c r="DL2965" s="1035"/>
    </row>
    <row r="2966" spans="27:116">
      <c r="AA2966" s="1035"/>
      <c r="AB2966" s="1035"/>
      <c r="AC2966" s="1035"/>
      <c r="AD2966" s="1035"/>
      <c r="AE2966" s="1035"/>
      <c r="AF2966" s="1035"/>
      <c r="AG2966" s="1035"/>
      <c r="AH2966" s="1035"/>
      <c r="AN2966" s="1035"/>
      <c r="AV2966" s="1035"/>
      <c r="BD2966" s="1035"/>
      <c r="BS2966" s="1064"/>
      <c r="BT2966" s="1035"/>
      <c r="CG2966" s="612"/>
      <c r="CI2966" s="1035"/>
      <c r="DB2966" s="1035"/>
      <c r="DC2966" s="1035"/>
      <c r="DG2966" s="1035"/>
      <c r="DH2966" s="1035"/>
      <c r="DI2966" s="1035"/>
      <c r="DJ2966" s="1035"/>
      <c r="DK2966" s="1035"/>
      <c r="DL2966" s="1035"/>
    </row>
    <row r="2967" spans="27:116">
      <c r="AA2967" s="1035"/>
      <c r="AB2967" s="1035"/>
      <c r="AC2967" s="1035"/>
      <c r="AD2967" s="1035"/>
      <c r="AE2967" s="1035"/>
      <c r="AF2967" s="1035"/>
      <c r="AG2967" s="1035"/>
      <c r="AH2967" s="1035"/>
      <c r="AN2967" s="1035"/>
      <c r="AV2967" s="1035"/>
      <c r="BD2967" s="1035"/>
      <c r="BS2967" s="1064"/>
      <c r="BT2967" s="1035"/>
      <c r="CG2967" s="612"/>
      <c r="CI2967" s="1035"/>
      <c r="DB2967" s="1035"/>
      <c r="DC2967" s="1035"/>
      <c r="DG2967" s="1035"/>
      <c r="DH2967" s="1035"/>
      <c r="DI2967" s="1035"/>
      <c r="DJ2967" s="1035"/>
      <c r="DK2967" s="1035"/>
      <c r="DL2967" s="1035"/>
    </row>
    <row r="2968" spans="27:116">
      <c r="AA2968" s="1035"/>
      <c r="AB2968" s="1035"/>
      <c r="AC2968" s="1035"/>
      <c r="AD2968" s="1035"/>
      <c r="AE2968" s="1035"/>
      <c r="AF2968" s="1035"/>
      <c r="AG2968" s="1035"/>
      <c r="AH2968" s="1035"/>
      <c r="AN2968" s="1035"/>
      <c r="AV2968" s="1035"/>
      <c r="BD2968" s="1035"/>
      <c r="BS2968" s="1064"/>
      <c r="BT2968" s="1035"/>
      <c r="CG2968" s="612"/>
      <c r="CI2968" s="1035"/>
      <c r="DB2968" s="1035"/>
      <c r="DC2968" s="1035"/>
      <c r="DG2968" s="1035"/>
      <c r="DH2968" s="1035"/>
      <c r="DI2968" s="1035"/>
      <c r="DJ2968" s="1035"/>
      <c r="DK2968" s="1035"/>
      <c r="DL2968" s="1035"/>
    </row>
    <row r="2969" spans="27:116">
      <c r="AA2969" s="1035"/>
      <c r="AB2969" s="1035"/>
      <c r="AC2969" s="1035"/>
      <c r="AD2969" s="1035"/>
      <c r="AE2969" s="1035"/>
      <c r="AF2969" s="1035"/>
      <c r="AG2969" s="1035"/>
      <c r="AH2969" s="1035"/>
      <c r="AN2969" s="1035"/>
      <c r="AV2969" s="1035"/>
      <c r="BD2969" s="1035"/>
      <c r="BS2969" s="1064"/>
      <c r="BT2969" s="1035"/>
      <c r="CG2969" s="612"/>
      <c r="CI2969" s="1035"/>
      <c r="DB2969" s="1035"/>
      <c r="DC2969" s="1035"/>
      <c r="DG2969" s="1035"/>
      <c r="DH2969" s="1035"/>
      <c r="DI2969" s="1035"/>
      <c r="DJ2969" s="1035"/>
      <c r="DK2969" s="1035"/>
      <c r="DL2969" s="1035"/>
    </row>
    <row r="2970" spans="27:116">
      <c r="AA2970" s="1035"/>
      <c r="AB2970" s="1035"/>
      <c r="AC2970" s="1035"/>
      <c r="AD2970" s="1035"/>
      <c r="AE2970" s="1035"/>
      <c r="AF2970" s="1035"/>
      <c r="AG2970" s="1035"/>
      <c r="AH2970" s="1035"/>
      <c r="AN2970" s="1035"/>
      <c r="AV2970" s="1035"/>
      <c r="BD2970" s="1035"/>
      <c r="BS2970" s="1064"/>
      <c r="BT2970" s="1035"/>
      <c r="CG2970" s="612"/>
      <c r="CI2970" s="1035"/>
      <c r="DB2970" s="1035"/>
      <c r="DC2970" s="1035"/>
      <c r="DG2970" s="1035"/>
      <c r="DH2970" s="1035"/>
      <c r="DI2970" s="1035"/>
      <c r="DJ2970" s="1035"/>
      <c r="DK2970" s="1035"/>
      <c r="DL2970" s="1035"/>
    </row>
    <row r="2971" spans="27:116">
      <c r="AA2971" s="1035"/>
      <c r="AB2971" s="1035"/>
      <c r="AC2971" s="1035"/>
      <c r="AD2971" s="1035"/>
      <c r="AE2971" s="1035"/>
      <c r="AF2971" s="1035"/>
      <c r="AG2971" s="1035"/>
      <c r="AH2971" s="1035"/>
      <c r="AN2971" s="1035"/>
      <c r="AV2971" s="1035"/>
      <c r="BD2971" s="1035"/>
      <c r="BS2971" s="1064"/>
      <c r="BT2971" s="1035"/>
      <c r="CG2971" s="612"/>
      <c r="CI2971" s="1035"/>
      <c r="DB2971" s="1035"/>
      <c r="DC2971" s="1035"/>
      <c r="DG2971" s="1035"/>
      <c r="DH2971" s="1035"/>
      <c r="DI2971" s="1035"/>
      <c r="DJ2971" s="1035"/>
      <c r="DK2971" s="1035"/>
      <c r="DL2971" s="1035"/>
    </row>
    <row r="2972" spans="27:116">
      <c r="AA2972" s="1035"/>
      <c r="AB2972" s="1035"/>
      <c r="AC2972" s="1035"/>
      <c r="AD2972" s="1035"/>
      <c r="AE2972" s="1035"/>
      <c r="AF2972" s="1035"/>
      <c r="AG2972" s="1035"/>
      <c r="AH2972" s="1035"/>
      <c r="AN2972" s="1035"/>
      <c r="AV2972" s="1035"/>
      <c r="BD2972" s="1035"/>
      <c r="BS2972" s="1064"/>
      <c r="BT2972" s="1035"/>
      <c r="CG2972" s="612"/>
      <c r="CI2972" s="1035"/>
      <c r="DB2972" s="1035"/>
      <c r="DC2972" s="1035"/>
      <c r="DG2972" s="1035"/>
      <c r="DH2972" s="1035"/>
      <c r="DI2972" s="1035"/>
      <c r="DJ2972" s="1035"/>
      <c r="DK2972" s="1035"/>
      <c r="DL2972" s="1035"/>
    </row>
    <row r="2973" spans="27:116">
      <c r="AA2973" s="1035"/>
      <c r="AB2973" s="1035"/>
      <c r="AC2973" s="1035"/>
      <c r="AD2973" s="1035"/>
      <c r="AE2973" s="1035"/>
      <c r="AF2973" s="1035"/>
      <c r="AG2973" s="1035"/>
      <c r="AH2973" s="1035"/>
      <c r="AN2973" s="1035"/>
      <c r="AV2973" s="1035"/>
      <c r="BD2973" s="1035"/>
      <c r="BS2973" s="1064"/>
      <c r="BT2973" s="1035"/>
      <c r="CG2973" s="612"/>
      <c r="CI2973" s="1035"/>
      <c r="DB2973" s="1035"/>
      <c r="DC2973" s="1035"/>
      <c r="DG2973" s="1035"/>
      <c r="DH2973" s="1035"/>
      <c r="DI2973" s="1035"/>
      <c r="DJ2973" s="1035"/>
      <c r="DK2973" s="1035"/>
      <c r="DL2973" s="1035"/>
    </row>
    <row r="2974" spans="27:116">
      <c r="AA2974" s="1035"/>
      <c r="AB2974" s="1035"/>
      <c r="AC2974" s="1035"/>
      <c r="AD2974" s="1035"/>
      <c r="AE2974" s="1035"/>
      <c r="AF2974" s="1035"/>
      <c r="AG2974" s="1035"/>
      <c r="AH2974" s="1035"/>
      <c r="AN2974" s="1035"/>
      <c r="AV2974" s="1035"/>
      <c r="BD2974" s="1035"/>
      <c r="BS2974" s="1064"/>
      <c r="BT2974" s="1035"/>
      <c r="CG2974" s="612"/>
      <c r="CI2974" s="1035"/>
      <c r="DB2974" s="1035"/>
      <c r="DC2974" s="1035"/>
      <c r="DG2974" s="1035"/>
      <c r="DH2974" s="1035"/>
      <c r="DI2974" s="1035"/>
      <c r="DJ2974" s="1035"/>
      <c r="DK2974" s="1035"/>
      <c r="DL2974" s="1035"/>
    </row>
    <row r="2975" spans="27:116">
      <c r="AA2975" s="1035"/>
      <c r="AB2975" s="1035"/>
      <c r="AC2975" s="1035"/>
      <c r="AD2975" s="1035"/>
      <c r="AE2975" s="1035"/>
      <c r="AF2975" s="1035"/>
      <c r="AG2975" s="1035"/>
      <c r="AH2975" s="1035"/>
      <c r="AN2975" s="1035"/>
      <c r="AV2975" s="1035"/>
      <c r="BD2975" s="1035"/>
      <c r="BS2975" s="1064"/>
      <c r="BT2975" s="1035"/>
      <c r="CG2975" s="612"/>
      <c r="CI2975" s="1035"/>
      <c r="DB2975" s="1035"/>
      <c r="DC2975" s="1035"/>
      <c r="DG2975" s="1035"/>
      <c r="DH2975" s="1035"/>
      <c r="DI2975" s="1035"/>
      <c r="DJ2975" s="1035"/>
      <c r="DK2975" s="1035"/>
      <c r="DL2975" s="1035"/>
    </row>
    <row r="2976" spans="27:116">
      <c r="AA2976" s="1035"/>
      <c r="AB2976" s="1035"/>
      <c r="AC2976" s="1035"/>
      <c r="AD2976" s="1035"/>
      <c r="AE2976" s="1035"/>
      <c r="AF2976" s="1035"/>
      <c r="AG2976" s="1035"/>
      <c r="AH2976" s="1035"/>
      <c r="AN2976" s="1035"/>
      <c r="AV2976" s="1035"/>
      <c r="BD2976" s="1035"/>
      <c r="BS2976" s="1064"/>
      <c r="BT2976" s="1035"/>
      <c r="CG2976" s="612"/>
      <c r="CI2976" s="1035"/>
      <c r="DB2976" s="1035"/>
      <c r="DC2976" s="1035"/>
      <c r="DG2976" s="1035"/>
      <c r="DH2976" s="1035"/>
      <c r="DI2976" s="1035"/>
      <c r="DJ2976" s="1035"/>
      <c r="DK2976" s="1035"/>
      <c r="DL2976" s="1035"/>
    </row>
    <row r="2977" spans="27:116">
      <c r="AA2977" s="1035"/>
      <c r="AB2977" s="1035"/>
      <c r="AC2977" s="1035"/>
      <c r="AD2977" s="1035"/>
      <c r="AE2977" s="1035"/>
      <c r="AF2977" s="1035"/>
      <c r="AG2977" s="1035"/>
      <c r="AH2977" s="1035"/>
      <c r="AN2977" s="1035"/>
      <c r="AV2977" s="1035"/>
      <c r="BD2977" s="1035"/>
      <c r="BS2977" s="1064"/>
      <c r="BT2977" s="1035"/>
      <c r="CG2977" s="612"/>
      <c r="CI2977" s="1035"/>
      <c r="DB2977" s="1035"/>
      <c r="DC2977" s="1035"/>
      <c r="DG2977" s="1035"/>
      <c r="DH2977" s="1035"/>
      <c r="DI2977" s="1035"/>
      <c r="DJ2977" s="1035"/>
      <c r="DK2977" s="1035"/>
      <c r="DL2977" s="1035"/>
    </row>
    <row r="2978" spans="27:116">
      <c r="AA2978" s="1035"/>
      <c r="AB2978" s="1035"/>
      <c r="AC2978" s="1035"/>
      <c r="AD2978" s="1035"/>
      <c r="AE2978" s="1035"/>
      <c r="AF2978" s="1035"/>
      <c r="AG2978" s="1035"/>
      <c r="AH2978" s="1035"/>
      <c r="AN2978" s="1035"/>
      <c r="AV2978" s="1035"/>
      <c r="BD2978" s="1035"/>
      <c r="BS2978" s="1064"/>
      <c r="BT2978" s="1035"/>
      <c r="CG2978" s="612"/>
      <c r="CI2978" s="1035"/>
      <c r="DB2978" s="1035"/>
      <c r="DC2978" s="1035"/>
      <c r="DG2978" s="1035"/>
      <c r="DH2978" s="1035"/>
      <c r="DI2978" s="1035"/>
      <c r="DJ2978" s="1035"/>
      <c r="DK2978" s="1035"/>
      <c r="DL2978" s="1035"/>
    </row>
    <row r="2979" spans="27:116">
      <c r="AA2979" s="1035"/>
      <c r="AB2979" s="1035"/>
      <c r="AC2979" s="1035"/>
      <c r="AD2979" s="1035"/>
      <c r="AE2979" s="1035"/>
      <c r="AF2979" s="1035"/>
      <c r="AG2979" s="1035"/>
      <c r="AH2979" s="1035"/>
      <c r="AN2979" s="1035"/>
      <c r="AV2979" s="1035"/>
      <c r="BD2979" s="1035"/>
      <c r="BS2979" s="1064"/>
      <c r="BT2979" s="1035"/>
      <c r="CG2979" s="612"/>
      <c r="CI2979" s="1035"/>
      <c r="DB2979" s="1035"/>
      <c r="DC2979" s="1035"/>
      <c r="DG2979" s="1035"/>
      <c r="DH2979" s="1035"/>
      <c r="DI2979" s="1035"/>
      <c r="DJ2979" s="1035"/>
      <c r="DK2979" s="1035"/>
      <c r="DL2979" s="1035"/>
    </row>
    <row r="2980" spans="27:116">
      <c r="AA2980" s="1035"/>
      <c r="AB2980" s="1035"/>
      <c r="AC2980" s="1035"/>
      <c r="AD2980" s="1035"/>
      <c r="AE2980" s="1035"/>
      <c r="AF2980" s="1035"/>
      <c r="AG2980" s="1035"/>
      <c r="AH2980" s="1035"/>
      <c r="AN2980" s="1035"/>
      <c r="AV2980" s="1035"/>
      <c r="BD2980" s="1035"/>
      <c r="BS2980" s="1064"/>
      <c r="BT2980" s="1035"/>
      <c r="CG2980" s="612"/>
      <c r="CI2980" s="1035"/>
      <c r="DB2980" s="1035"/>
      <c r="DC2980" s="1035"/>
      <c r="DG2980" s="1035"/>
      <c r="DH2980" s="1035"/>
      <c r="DI2980" s="1035"/>
      <c r="DJ2980" s="1035"/>
      <c r="DK2980" s="1035"/>
      <c r="DL2980" s="1035"/>
    </row>
    <row r="2981" spans="27:116">
      <c r="AA2981" s="1035"/>
      <c r="AB2981" s="1035"/>
      <c r="AC2981" s="1035"/>
      <c r="AD2981" s="1035"/>
      <c r="AE2981" s="1035"/>
      <c r="AF2981" s="1035"/>
      <c r="AG2981" s="1035"/>
      <c r="AH2981" s="1035"/>
      <c r="AN2981" s="1035"/>
      <c r="AV2981" s="1035"/>
      <c r="BD2981" s="1035"/>
      <c r="BS2981" s="1064"/>
      <c r="BT2981" s="1035"/>
      <c r="CG2981" s="612"/>
      <c r="CI2981" s="1035"/>
      <c r="DB2981" s="1035"/>
      <c r="DC2981" s="1035"/>
      <c r="DG2981" s="1035"/>
      <c r="DH2981" s="1035"/>
      <c r="DI2981" s="1035"/>
      <c r="DJ2981" s="1035"/>
      <c r="DK2981" s="1035"/>
      <c r="DL2981" s="1035"/>
    </row>
    <row r="2982" spans="27:116">
      <c r="AA2982" s="1035"/>
      <c r="AB2982" s="1035"/>
      <c r="AC2982" s="1035"/>
      <c r="AD2982" s="1035"/>
      <c r="AE2982" s="1035"/>
      <c r="AF2982" s="1035"/>
      <c r="AG2982" s="1035"/>
      <c r="AH2982" s="1035"/>
      <c r="AN2982" s="1035"/>
      <c r="AV2982" s="1035"/>
      <c r="BD2982" s="1035"/>
      <c r="BS2982" s="1064"/>
      <c r="BT2982" s="1035"/>
      <c r="CG2982" s="612"/>
      <c r="CI2982" s="1035"/>
      <c r="DB2982" s="1035"/>
      <c r="DC2982" s="1035"/>
      <c r="DG2982" s="1035"/>
      <c r="DH2982" s="1035"/>
      <c r="DI2982" s="1035"/>
      <c r="DJ2982" s="1035"/>
      <c r="DK2982" s="1035"/>
      <c r="DL2982" s="1035"/>
    </row>
    <row r="2983" spans="27:116">
      <c r="AA2983" s="1035"/>
      <c r="AB2983" s="1035"/>
      <c r="AC2983" s="1035"/>
      <c r="AD2983" s="1035"/>
      <c r="AE2983" s="1035"/>
      <c r="AF2983" s="1035"/>
      <c r="AG2983" s="1035"/>
      <c r="AH2983" s="1035"/>
      <c r="AN2983" s="1035"/>
      <c r="AV2983" s="1035"/>
      <c r="BD2983" s="1035"/>
      <c r="BS2983" s="1064"/>
      <c r="BT2983" s="1035"/>
      <c r="CG2983" s="612"/>
      <c r="CI2983" s="1035"/>
      <c r="DB2983" s="1035"/>
      <c r="DC2983" s="1035"/>
      <c r="DG2983" s="1035"/>
      <c r="DH2983" s="1035"/>
      <c r="DI2983" s="1035"/>
      <c r="DJ2983" s="1035"/>
      <c r="DK2983" s="1035"/>
      <c r="DL2983" s="1035"/>
    </row>
    <row r="2984" spans="27:116">
      <c r="AA2984" s="1035"/>
      <c r="AB2984" s="1035"/>
      <c r="AC2984" s="1035"/>
      <c r="AD2984" s="1035"/>
      <c r="AE2984" s="1035"/>
      <c r="AF2984" s="1035"/>
      <c r="AG2984" s="1035"/>
      <c r="AH2984" s="1035"/>
      <c r="AN2984" s="1035"/>
      <c r="AV2984" s="1035"/>
      <c r="BD2984" s="1035"/>
      <c r="BS2984" s="1064"/>
      <c r="BT2984" s="1035"/>
      <c r="CG2984" s="612"/>
      <c r="CI2984" s="1035"/>
      <c r="DB2984" s="1035"/>
      <c r="DC2984" s="1035"/>
      <c r="DG2984" s="1035"/>
      <c r="DH2984" s="1035"/>
      <c r="DI2984" s="1035"/>
      <c r="DJ2984" s="1035"/>
      <c r="DK2984" s="1035"/>
      <c r="DL2984" s="1035"/>
    </row>
    <row r="2985" spans="27:116">
      <c r="AA2985" s="1035"/>
      <c r="AB2985" s="1035"/>
      <c r="AC2985" s="1035"/>
      <c r="AD2985" s="1035"/>
      <c r="AE2985" s="1035"/>
      <c r="AF2985" s="1035"/>
      <c r="AG2985" s="1035"/>
      <c r="AH2985" s="1035"/>
      <c r="AN2985" s="1035"/>
      <c r="AV2985" s="1035"/>
      <c r="BD2985" s="1035"/>
      <c r="BS2985" s="1064"/>
      <c r="BT2985" s="1035"/>
      <c r="CG2985" s="612"/>
      <c r="CI2985" s="1035"/>
      <c r="DB2985" s="1035"/>
      <c r="DC2985" s="1035"/>
      <c r="DG2985" s="1035"/>
      <c r="DH2985" s="1035"/>
      <c r="DI2985" s="1035"/>
      <c r="DJ2985" s="1035"/>
      <c r="DK2985" s="1035"/>
      <c r="DL2985" s="1035"/>
    </row>
    <row r="2986" spans="27:116">
      <c r="AA2986" s="1035"/>
      <c r="AB2986" s="1035"/>
      <c r="AC2986" s="1035"/>
      <c r="AD2986" s="1035"/>
      <c r="AE2986" s="1035"/>
      <c r="AF2986" s="1035"/>
      <c r="AG2986" s="1035"/>
      <c r="AH2986" s="1035"/>
      <c r="AN2986" s="1035"/>
      <c r="AV2986" s="1035"/>
      <c r="BD2986" s="1035"/>
      <c r="BS2986" s="1064"/>
      <c r="BT2986" s="1035"/>
      <c r="CG2986" s="612"/>
      <c r="CI2986" s="1035"/>
      <c r="DB2986" s="1035"/>
      <c r="DC2986" s="1035"/>
      <c r="DG2986" s="1035"/>
      <c r="DH2986" s="1035"/>
      <c r="DI2986" s="1035"/>
      <c r="DJ2986" s="1035"/>
      <c r="DK2986" s="1035"/>
      <c r="DL2986" s="1035"/>
    </row>
    <row r="2987" spans="27:116">
      <c r="AA2987" s="1035"/>
      <c r="AB2987" s="1035"/>
      <c r="AC2987" s="1035"/>
      <c r="AD2987" s="1035"/>
      <c r="AE2987" s="1035"/>
      <c r="AF2987" s="1035"/>
      <c r="AG2987" s="1035"/>
      <c r="AH2987" s="1035"/>
      <c r="AN2987" s="1035"/>
      <c r="AV2987" s="1035"/>
      <c r="BD2987" s="1035"/>
      <c r="BS2987" s="1064"/>
      <c r="BT2987" s="1035"/>
      <c r="CG2987" s="612"/>
      <c r="CI2987" s="1035"/>
      <c r="DB2987" s="1035"/>
      <c r="DC2987" s="1035"/>
      <c r="DG2987" s="1035"/>
      <c r="DH2987" s="1035"/>
      <c r="DI2987" s="1035"/>
      <c r="DJ2987" s="1035"/>
      <c r="DK2987" s="1035"/>
      <c r="DL2987" s="1035"/>
    </row>
    <row r="2988" spans="27:116">
      <c r="AA2988" s="1035"/>
      <c r="AB2988" s="1035"/>
      <c r="AC2988" s="1035"/>
      <c r="AD2988" s="1035"/>
      <c r="AE2988" s="1035"/>
      <c r="AF2988" s="1035"/>
      <c r="AG2988" s="1035"/>
      <c r="AH2988" s="1035"/>
      <c r="AN2988" s="1035"/>
      <c r="AV2988" s="1035"/>
      <c r="BD2988" s="1035"/>
      <c r="BS2988" s="1064"/>
      <c r="BT2988" s="1035"/>
      <c r="CG2988" s="612"/>
      <c r="CI2988" s="1035"/>
      <c r="DB2988" s="1035"/>
      <c r="DC2988" s="1035"/>
      <c r="DG2988" s="1035"/>
      <c r="DH2988" s="1035"/>
      <c r="DI2988" s="1035"/>
      <c r="DJ2988" s="1035"/>
      <c r="DK2988" s="1035"/>
      <c r="DL2988" s="1035"/>
    </row>
    <row r="2989" spans="27:116">
      <c r="AA2989" s="1035"/>
      <c r="AB2989" s="1035"/>
      <c r="AC2989" s="1035"/>
      <c r="AD2989" s="1035"/>
      <c r="AE2989" s="1035"/>
      <c r="AF2989" s="1035"/>
      <c r="AG2989" s="1035"/>
      <c r="AH2989" s="1035"/>
      <c r="AN2989" s="1035"/>
      <c r="AV2989" s="1035"/>
      <c r="BD2989" s="1035"/>
      <c r="BS2989" s="1064"/>
      <c r="BT2989" s="1035"/>
      <c r="CG2989" s="612"/>
      <c r="CI2989" s="1035"/>
      <c r="DB2989" s="1035"/>
      <c r="DC2989" s="1035"/>
      <c r="DG2989" s="1035"/>
      <c r="DH2989" s="1035"/>
      <c r="DI2989" s="1035"/>
      <c r="DJ2989" s="1035"/>
      <c r="DK2989" s="1035"/>
      <c r="DL2989" s="1035"/>
    </row>
    <row r="2990" spans="27:116">
      <c r="AA2990" s="1035"/>
      <c r="AB2990" s="1035"/>
      <c r="AC2990" s="1035"/>
      <c r="AD2990" s="1035"/>
      <c r="AE2990" s="1035"/>
      <c r="AF2990" s="1035"/>
      <c r="AG2990" s="1035"/>
      <c r="AH2990" s="1035"/>
      <c r="AN2990" s="1035"/>
      <c r="AV2990" s="1035"/>
      <c r="BD2990" s="1035"/>
      <c r="BS2990" s="1064"/>
      <c r="BT2990" s="1035"/>
      <c r="CG2990" s="612"/>
      <c r="CI2990" s="1035"/>
      <c r="DB2990" s="1035"/>
      <c r="DC2990" s="1035"/>
      <c r="DG2990" s="1035"/>
      <c r="DH2990" s="1035"/>
      <c r="DI2990" s="1035"/>
      <c r="DJ2990" s="1035"/>
      <c r="DK2990" s="1035"/>
      <c r="DL2990" s="1035"/>
    </row>
    <row r="2991" spans="27:116">
      <c r="AA2991" s="1035"/>
      <c r="AB2991" s="1035"/>
      <c r="AC2991" s="1035"/>
      <c r="AD2991" s="1035"/>
      <c r="AE2991" s="1035"/>
      <c r="AF2991" s="1035"/>
      <c r="AG2991" s="1035"/>
      <c r="AH2991" s="1035"/>
      <c r="AN2991" s="1035"/>
      <c r="AV2991" s="1035"/>
      <c r="BD2991" s="1035"/>
      <c r="BS2991" s="1064"/>
      <c r="BT2991" s="1035"/>
      <c r="CG2991" s="612"/>
      <c r="CI2991" s="1035"/>
      <c r="DB2991" s="1035"/>
      <c r="DC2991" s="1035"/>
      <c r="DG2991" s="1035"/>
      <c r="DH2991" s="1035"/>
      <c r="DI2991" s="1035"/>
      <c r="DJ2991" s="1035"/>
      <c r="DK2991" s="1035"/>
      <c r="DL2991" s="1035"/>
    </row>
    <row r="2992" spans="27:116">
      <c r="AA2992" s="1035"/>
      <c r="AB2992" s="1035"/>
      <c r="AC2992" s="1035"/>
      <c r="AD2992" s="1035"/>
      <c r="AE2992" s="1035"/>
      <c r="AF2992" s="1035"/>
      <c r="AG2992" s="1035"/>
      <c r="AH2992" s="1035"/>
      <c r="AN2992" s="1035"/>
      <c r="AV2992" s="1035"/>
      <c r="BD2992" s="1035"/>
      <c r="BS2992" s="1064"/>
      <c r="BT2992" s="1035"/>
      <c r="CG2992" s="612"/>
      <c r="CI2992" s="1035"/>
      <c r="DB2992" s="1035"/>
      <c r="DC2992" s="1035"/>
      <c r="DG2992" s="1035"/>
      <c r="DH2992" s="1035"/>
      <c r="DI2992" s="1035"/>
      <c r="DJ2992" s="1035"/>
      <c r="DK2992" s="1035"/>
      <c r="DL2992" s="1035"/>
    </row>
    <row r="2993" spans="27:116">
      <c r="AA2993" s="1035"/>
      <c r="AB2993" s="1035"/>
      <c r="AC2993" s="1035"/>
      <c r="AD2993" s="1035"/>
      <c r="AE2993" s="1035"/>
      <c r="AF2993" s="1035"/>
      <c r="AG2993" s="1035"/>
      <c r="AH2993" s="1035"/>
      <c r="AN2993" s="1035"/>
      <c r="AV2993" s="1035"/>
      <c r="BD2993" s="1035"/>
      <c r="BS2993" s="1064"/>
      <c r="BT2993" s="1035"/>
      <c r="CG2993" s="612"/>
      <c r="CI2993" s="1035"/>
      <c r="DB2993" s="1035"/>
      <c r="DC2993" s="1035"/>
      <c r="DG2993" s="1035"/>
      <c r="DH2993" s="1035"/>
      <c r="DI2993" s="1035"/>
      <c r="DJ2993" s="1035"/>
      <c r="DK2993" s="1035"/>
      <c r="DL2993" s="1035"/>
    </row>
    <row r="2994" spans="27:116">
      <c r="AA2994" s="1035"/>
      <c r="AB2994" s="1035"/>
      <c r="AC2994" s="1035"/>
      <c r="AD2994" s="1035"/>
      <c r="AE2994" s="1035"/>
      <c r="AF2994" s="1035"/>
      <c r="AG2994" s="1035"/>
      <c r="AH2994" s="1035"/>
      <c r="AN2994" s="1035"/>
      <c r="AV2994" s="1035"/>
      <c r="BD2994" s="1035"/>
      <c r="BS2994" s="1064"/>
      <c r="BT2994" s="1035"/>
      <c r="CG2994" s="612"/>
      <c r="CI2994" s="1035"/>
      <c r="DB2994" s="1035"/>
      <c r="DC2994" s="1035"/>
      <c r="DG2994" s="1035"/>
      <c r="DH2994" s="1035"/>
      <c r="DI2994" s="1035"/>
      <c r="DJ2994" s="1035"/>
      <c r="DK2994" s="1035"/>
      <c r="DL2994" s="1035"/>
    </row>
    <row r="2995" spans="27:116">
      <c r="AA2995" s="1035"/>
      <c r="AB2995" s="1035"/>
      <c r="AC2995" s="1035"/>
      <c r="AD2995" s="1035"/>
      <c r="AE2995" s="1035"/>
      <c r="AF2995" s="1035"/>
      <c r="AG2995" s="1035"/>
      <c r="AH2995" s="1035"/>
      <c r="AN2995" s="1035"/>
      <c r="AV2995" s="1035"/>
      <c r="BD2995" s="1035"/>
      <c r="BS2995" s="1064"/>
      <c r="BT2995" s="1035"/>
      <c r="CG2995" s="612"/>
      <c r="CI2995" s="1035"/>
      <c r="DB2995" s="1035"/>
      <c r="DC2995" s="1035"/>
      <c r="DG2995" s="1035"/>
      <c r="DH2995" s="1035"/>
      <c r="DI2995" s="1035"/>
      <c r="DJ2995" s="1035"/>
      <c r="DK2995" s="1035"/>
      <c r="DL2995" s="1035"/>
    </row>
    <row r="2996" spans="27:116">
      <c r="AA2996" s="1035"/>
      <c r="AB2996" s="1035"/>
      <c r="AC2996" s="1035"/>
      <c r="AD2996" s="1035"/>
      <c r="AE2996" s="1035"/>
      <c r="AF2996" s="1035"/>
      <c r="AG2996" s="1035"/>
      <c r="AH2996" s="1035"/>
      <c r="AN2996" s="1035"/>
      <c r="AV2996" s="1035"/>
      <c r="BD2996" s="1035"/>
      <c r="BS2996" s="1064"/>
      <c r="BT2996" s="1035"/>
      <c r="CG2996" s="612"/>
      <c r="CI2996" s="1035"/>
      <c r="DB2996" s="1035"/>
      <c r="DC2996" s="1035"/>
      <c r="DG2996" s="1035"/>
      <c r="DH2996" s="1035"/>
      <c r="DI2996" s="1035"/>
      <c r="DJ2996" s="1035"/>
      <c r="DK2996" s="1035"/>
      <c r="DL2996" s="1035"/>
    </row>
    <row r="2997" spans="27:116">
      <c r="AA2997" s="1035"/>
      <c r="AB2997" s="1035"/>
      <c r="AC2997" s="1035"/>
      <c r="AD2997" s="1035"/>
      <c r="AE2997" s="1035"/>
      <c r="AF2997" s="1035"/>
      <c r="AG2997" s="1035"/>
      <c r="AH2997" s="1035"/>
      <c r="AN2997" s="1035"/>
      <c r="AV2997" s="1035"/>
      <c r="BD2997" s="1035"/>
      <c r="BS2997" s="1064"/>
      <c r="BT2997" s="1035"/>
      <c r="CG2997" s="612"/>
      <c r="CI2997" s="1035"/>
      <c r="DB2997" s="1035"/>
      <c r="DC2997" s="1035"/>
      <c r="DG2997" s="1035"/>
      <c r="DH2997" s="1035"/>
      <c r="DI2997" s="1035"/>
      <c r="DJ2997" s="1035"/>
      <c r="DK2997" s="1035"/>
      <c r="DL2997" s="1035"/>
    </row>
    <row r="2998" spans="27:116">
      <c r="AA2998" s="1035"/>
      <c r="AB2998" s="1035"/>
      <c r="AC2998" s="1035"/>
      <c r="AD2998" s="1035"/>
      <c r="AE2998" s="1035"/>
      <c r="AF2998" s="1035"/>
      <c r="AG2998" s="1035"/>
      <c r="AH2998" s="1035"/>
      <c r="AN2998" s="1035"/>
      <c r="AV2998" s="1035"/>
      <c r="BD2998" s="1035"/>
      <c r="BS2998" s="1064"/>
      <c r="BT2998" s="1035"/>
      <c r="CG2998" s="612"/>
      <c r="CI2998" s="1035"/>
      <c r="DB2998" s="1035"/>
      <c r="DC2998" s="1035"/>
      <c r="DG2998" s="1035"/>
      <c r="DH2998" s="1035"/>
      <c r="DI2998" s="1035"/>
      <c r="DJ2998" s="1035"/>
      <c r="DK2998" s="1035"/>
      <c r="DL2998" s="1035"/>
    </row>
    <row r="2999" spans="27:116">
      <c r="AA2999" s="1035"/>
      <c r="AB2999" s="1035"/>
      <c r="AC2999" s="1035"/>
      <c r="AD2999" s="1035"/>
      <c r="AE2999" s="1035"/>
      <c r="AF2999" s="1035"/>
      <c r="AG2999" s="1035"/>
      <c r="AH2999" s="1035"/>
      <c r="AN2999" s="1035"/>
      <c r="AV2999" s="1035"/>
      <c r="BD2999" s="1035"/>
      <c r="BS2999" s="1064"/>
      <c r="BT2999" s="1035"/>
      <c r="CG2999" s="612"/>
      <c r="CI2999" s="1035"/>
      <c r="DB2999" s="1035"/>
      <c r="DC2999" s="1035"/>
      <c r="DG2999" s="1035"/>
      <c r="DH2999" s="1035"/>
      <c r="DI2999" s="1035"/>
      <c r="DJ2999" s="1035"/>
      <c r="DK2999" s="1035"/>
      <c r="DL2999" s="1035"/>
    </row>
    <row r="3000" spans="27:116">
      <c r="AA3000" s="1035"/>
      <c r="AB3000" s="1035"/>
      <c r="AC3000" s="1035"/>
      <c r="AD3000" s="1035"/>
      <c r="AE3000" s="1035"/>
      <c r="AF3000" s="1035"/>
      <c r="AG3000" s="1035"/>
      <c r="AH3000" s="1035"/>
      <c r="AN3000" s="1035"/>
      <c r="AV3000" s="1035"/>
      <c r="BD3000" s="1035"/>
      <c r="BS3000" s="1064"/>
      <c r="BT3000" s="1035"/>
      <c r="CG3000" s="612"/>
      <c r="CI3000" s="1035"/>
      <c r="DB3000" s="1035"/>
      <c r="DC3000" s="1035"/>
      <c r="DG3000" s="1035"/>
      <c r="DH3000" s="1035"/>
      <c r="DI3000" s="1035"/>
      <c r="DJ3000" s="1035"/>
      <c r="DK3000" s="1035"/>
      <c r="DL3000" s="1035"/>
    </row>
    <row r="3001" spans="27:116">
      <c r="AA3001" s="1035"/>
      <c r="AB3001" s="1035"/>
      <c r="AC3001" s="1035"/>
      <c r="AD3001" s="1035"/>
      <c r="AE3001" s="1035"/>
      <c r="AF3001" s="1035"/>
      <c r="AG3001" s="1035"/>
      <c r="AH3001" s="1035"/>
      <c r="AN3001" s="1035"/>
      <c r="AV3001" s="1035"/>
      <c r="BD3001" s="1035"/>
      <c r="BS3001" s="1064"/>
      <c r="BT3001" s="1035"/>
      <c r="CG3001" s="612"/>
      <c r="CI3001" s="1035"/>
      <c r="DB3001" s="1035"/>
      <c r="DC3001" s="1035"/>
      <c r="DG3001" s="1035"/>
      <c r="DH3001" s="1035"/>
      <c r="DI3001" s="1035"/>
      <c r="DJ3001" s="1035"/>
      <c r="DK3001" s="1035"/>
      <c r="DL3001" s="1035"/>
    </row>
    <row r="3002" spans="27:116">
      <c r="AA3002" s="1035"/>
      <c r="AB3002" s="1035"/>
      <c r="AC3002" s="1035"/>
      <c r="AD3002" s="1035"/>
      <c r="AE3002" s="1035"/>
      <c r="AF3002" s="1035"/>
      <c r="AG3002" s="1035"/>
      <c r="AH3002" s="1035"/>
      <c r="AN3002" s="1035"/>
      <c r="AV3002" s="1035"/>
      <c r="BD3002" s="1035"/>
      <c r="BS3002" s="1064"/>
      <c r="BT3002" s="1035"/>
      <c r="CG3002" s="612"/>
      <c r="CI3002" s="1035"/>
      <c r="DB3002" s="1035"/>
      <c r="DC3002" s="1035"/>
      <c r="DG3002" s="1035"/>
      <c r="DH3002" s="1035"/>
      <c r="DI3002" s="1035"/>
      <c r="DJ3002" s="1035"/>
      <c r="DK3002" s="1035"/>
      <c r="DL3002" s="1035"/>
    </row>
    <row r="3003" spans="27:116">
      <c r="AA3003" s="1035"/>
      <c r="AB3003" s="1035"/>
      <c r="AC3003" s="1035"/>
      <c r="AD3003" s="1035"/>
      <c r="AE3003" s="1035"/>
      <c r="AF3003" s="1035"/>
      <c r="AG3003" s="1035"/>
      <c r="AH3003" s="1035"/>
      <c r="AN3003" s="1035"/>
      <c r="AV3003" s="1035"/>
      <c r="BD3003" s="1035"/>
      <c r="BS3003" s="1064"/>
      <c r="BT3003" s="1035"/>
      <c r="CG3003" s="612"/>
      <c r="CI3003" s="1035"/>
      <c r="DB3003" s="1035"/>
      <c r="DC3003" s="1035"/>
      <c r="DG3003" s="1035"/>
      <c r="DH3003" s="1035"/>
      <c r="DI3003" s="1035"/>
      <c r="DJ3003" s="1035"/>
      <c r="DK3003" s="1035"/>
      <c r="DL3003" s="1035"/>
    </row>
    <row r="3004" spans="27:116">
      <c r="AA3004" s="1035"/>
      <c r="AB3004" s="1035"/>
      <c r="AC3004" s="1035"/>
      <c r="AD3004" s="1035"/>
      <c r="AE3004" s="1035"/>
      <c r="AF3004" s="1035"/>
      <c r="AG3004" s="1035"/>
      <c r="AH3004" s="1035"/>
      <c r="AN3004" s="1035"/>
      <c r="AV3004" s="1035"/>
      <c r="BD3004" s="1035"/>
      <c r="BS3004" s="1064"/>
      <c r="BT3004" s="1035"/>
      <c r="CG3004" s="612"/>
      <c r="CI3004" s="1035"/>
      <c r="DB3004" s="1035"/>
      <c r="DC3004" s="1035"/>
      <c r="DG3004" s="1035"/>
      <c r="DH3004" s="1035"/>
      <c r="DI3004" s="1035"/>
      <c r="DJ3004" s="1035"/>
      <c r="DK3004" s="1035"/>
      <c r="DL3004" s="1035"/>
    </row>
    <row r="3005" spans="27:116">
      <c r="AA3005" s="1035"/>
      <c r="AB3005" s="1035"/>
      <c r="AC3005" s="1035"/>
      <c r="AD3005" s="1035"/>
      <c r="AE3005" s="1035"/>
      <c r="AF3005" s="1035"/>
      <c r="AG3005" s="1035"/>
      <c r="AH3005" s="1035"/>
      <c r="AN3005" s="1035"/>
      <c r="AV3005" s="1035"/>
      <c r="BD3005" s="1035"/>
      <c r="BS3005" s="1064"/>
      <c r="BT3005" s="1035"/>
      <c r="CG3005" s="612"/>
      <c r="CI3005" s="1035"/>
      <c r="DB3005" s="1035"/>
      <c r="DC3005" s="1035"/>
      <c r="DG3005" s="1035"/>
      <c r="DH3005" s="1035"/>
      <c r="DI3005" s="1035"/>
      <c r="DJ3005" s="1035"/>
      <c r="DK3005" s="1035"/>
      <c r="DL3005" s="1035"/>
    </row>
    <row r="3006" spans="27:116">
      <c r="AA3006" s="1035"/>
      <c r="AB3006" s="1035"/>
      <c r="AC3006" s="1035"/>
      <c r="AD3006" s="1035"/>
      <c r="AE3006" s="1035"/>
      <c r="AF3006" s="1035"/>
      <c r="AG3006" s="1035"/>
      <c r="AH3006" s="1035"/>
      <c r="AN3006" s="1035"/>
      <c r="AV3006" s="1035"/>
      <c r="BD3006" s="1035"/>
      <c r="BS3006" s="1064"/>
      <c r="BT3006" s="1035"/>
      <c r="CG3006" s="612"/>
      <c r="CI3006" s="1035"/>
      <c r="DB3006" s="1035"/>
      <c r="DC3006" s="1035"/>
      <c r="DG3006" s="1035"/>
      <c r="DH3006" s="1035"/>
      <c r="DI3006" s="1035"/>
      <c r="DJ3006" s="1035"/>
      <c r="DK3006" s="1035"/>
      <c r="DL3006" s="1035"/>
    </row>
    <row r="3007" spans="27:116">
      <c r="AA3007" s="1035"/>
      <c r="AB3007" s="1035"/>
      <c r="AC3007" s="1035"/>
      <c r="AD3007" s="1035"/>
      <c r="AE3007" s="1035"/>
      <c r="AF3007" s="1035"/>
      <c r="AG3007" s="1035"/>
      <c r="AH3007" s="1035"/>
      <c r="AN3007" s="1035"/>
      <c r="AV3007" s="1035"/>
      <c r="BD3007" s="1035"/>
      <c r="BS3007" s="1064"/>
      <c r="BT3007" s="1035"/>
      <c r="CG3007" s="612"/>
      <c r="CI3007" s="1035"/>
      <c r="DB3007" s="1035"/>
      <c r="DC3007" s="1035"/>
      <c r="DG3007" s="1035"/>
      <c r="DH3007" s="1035"/>
      <c r="DI3007" s="1035"/>
      <c r="DJ3007" s="1035"/>
      <c r="DK3007" s="1035"/>
      <c r="DL3007" s="1035"/>
    </row>
    <row r="3008" spans="27:116">
      <c r="AA3008" s="1035"/>
      <c r="AB3008" s="1035"/>
      <c r="AC3008" s="1035"/>
      <c r="AD3008" s="1035"/>
      <c r="AE3008" s="1035"/>
      <c r="AF3008" s="1035"/>
      <c r="AG3008" s="1035"/>
      <c r="AH3008" s="1035"/>
      <c r="AN3008" s="1035"/>
      <c r="AV3008" s="1035"/>
      <c r="BD3008" s="1035"/>
      <c r="BS3008" s="1064"/>
      <c r="BT3008" s="1035"/>
      <c r="CG3008" s="612"/>
      <c r="CI3008" s="1035"/>
      <c r="DB3008" s="1035"/>
      <c r="DC3008" s="1035"/>
      <c r="DG3008" s="1035"/>
      <c r="DH3008" s="1035"/>
      <c r="DI3008" s="1035"/>
      <c r="DJ3008" s="1035"/>
      <c r="DK3008" s="1035"/>
      <c r="DL3008" s="1035"/>
    </row>
    <row r="3009" spans="27:116">
      <c r="AA3009" s="1035"/>
      <c r="AB3009" s="1035"/>
      <c r="AC3009" s="1035"/>
      <c r="AD3009" s="1035"/>
      <c r="AE3009" s="1035"/>
      <c r="AF3009" s="1035"/>
      <c r="AG3009" s="1035"/>
      <c r="AH3009" s="1035"/>
      <c r="AN3009" s="1035"/>
      <c r="AV3009" s="1035"/>
      <c r="BD3009" s="1035"/>
      <c r="BS3009" s="1064"/>
      <c r="BT3009" s="1035"/>
      <c r="CG3009" s="612"/>
      <c r="CI3009" s="1035"/>
      <c r="DB3009" s="1035"/>
      <c r="DC3009" s="1035"/>
      <c r="DG3009" s="1035"/>
      <c r="DH3009" s="1035"/>
      <c r="DI3009" s="1035"/>
      <c r="DJ3009" s="1035"/>
      <c r="DK3009" s="1035"/>
      <c r="DL3009" s="1035"/>
    </row>
    <row r="3010" spans="27:116">
      <c r="AA3010" s="1035"/>
      <c r="AB3010" s="1035"/>
      <c r="AC3010" s="1035"/>
      <c r="AD3010" s="1035"/>
      <c r="AE3010" s="1035"/>
      <c r="AF3010" s="1035"/>
      <c r="AG3010" s="1035"/>
      <c r="AH3010" s="1035"/>
      <c r="AN3010" s="1035"/>
      <c r="AV3010" s="1035"/>
      <c r="BD3010" s="1035"/>
      <c r="BS3010" s="1064"/>
      <c r="BT3010" s="1035"/>
      <c r="CG3010" s="612"/>
      <c r="CI3010" s="1035"/>
      <c r="DB3010" s="1035"/>
      <c r="DC3010" s="1035"/>
      <c r="DG3010" s="1035"/>
      <c r="DH3010" s="1035"/>
      <c r="DI3010" s="1035"/>
      <c r="DJ3010" s="1035"/>
      <c r="DK3010" s="1035"/>
      <c r="DL3010" s="1035"/>
    </row>
    <row r="3011" spans="27:116">
      <c r="AA3011" s="1035"/>
      <c r="AB3011" s="1035"/>
      <c r="AC3011" s="1035"/>
      <c r="AD3011" s="1035"/>
      <c r="AE3011" s="1035"/>
      <c r="AF3011" s="1035"/>
      <c r="AG3011" s="1035"/>
      <c r="AH3011" s="1035"/>
      <c r="AN3011" s="1035"/>
      <c r="AV3011" s="1035"/>
      <c r="BD3011" s="1035"/>
      <c r="BS3011" s="1064"/>
      <c r="BT3011" s="1035"/>
      <c r="CG3011" s="612"/>
      <c r="CI3011" s="1035"/>
      <c r="DB3011" s="1035"/>
      <c r="DC3011" s="1035"/>
      <c r="DG3011" s="1035"/>
      <c r="DH3011" s="1035"/>
      <c r="DI3011" s="1035"/>
      <c r="DJ3011" s="1035"/>
      <c r="DK3011" s="1035"/>
      <c r="DL3011" s="1035"/>
    </row>
    <row r="3012" spans="27:116">
      <c r="AA3012" s="1035"/>
      <c r="AB3012" s="1035"/>
      <c r="AC3012" s="1035"/>
      <c r="AD3012" s="1035"/>
      <c r="AE3012" s="1035"/>
      <c r="AF3012" s="1035"/>
      <c r="AG3012" s="1035"/>
      <c r="AH3012" s="1035"/>
      <c r="AN3012" s="1035"/>
      <c r="AV3012" s="1035"/>
      <c r="BD3012" s="1035"/>
      <c r="BS3012" s="1064"/>
      <c r="BT3012" s="1035"/>
      <c r="CG3012" s="612"/>
      <c r="CI3012" s="1035"/>
      <c r="DB3012" s="1035"/>
      <c r="DC3012" s="1035"/>
      <c r="DG3012" s="1035"/>
      <c r="DH3012" s="1035"/>
      <c r="DI3012" s="1035"/>
      <c r="DJ3012" s="1035"/>
      <c r="DK3012" s="1035"/>
      <c r="DL3012" s="1035"/>
    </row>
    <row r="3013" spans="27:116">
      <c r="AA3013" s="1035"/>
      <c r="AB3013" s="1035"/>
      <c r="AC3013" s="1035"/>
      <c r="AD3013" s="1035"/>
      <c r="AE3013" s="1035"/>
      <c r="AF3013" s="1035"/>
      <c r="AG3013" s="1035"/>
      <c r="AH3013" s="1035"/>
      <c r="AN3013" s="1035"/>
      <c r="AV3013" s="1035"/>
      <c r="BD3013" s="1035"/>
      <c r="BS3013" s="1064"/>
      <c r="BT3013" s="1035"/>
      <c r="CG3013" s="612"/>
      <c r="CI3013" s="1035"/>
      <c r="DB3013" s="1035"/>
      <c r="DC3013" s="1035"/>
      <c r="DG3013" s="1035"/>
      <c r="DH3013" s="1035"/>
      <c r="DI3013" s="1035"/>
      <c r="DJ3013" s="1035"/>
      <c r="DK3013" s="1035"/>
      <c r="DL3013" s="1035"/>
    </row>
    <row r="3014" spans="27:116">
      <c r="AA3014" s="1035"/>
      <c r="AB3014" s="1035"/>
      <c r="AC3014" s="1035"/>
      <c r="AD3014" s="1035"/>
      <c r="AE3014" s="1035"/>
      <c r="AF3014" s="1035"/>
      <c r="AG3014" s="1035"/>
      <c r="AH3014" s="1035"/>
      <c r="AN3014" s="1035"/>
      <c r="AV3014" s="1035"/>
      <c r="BD3014" s="1035"/>
      <c r="BS3014" s="1064"/>
      <c r="BT3014" s="1035"/>
      <c r="CG3014" s="612"/>
      <c r="CI3014" s="1035"/>
      <c r="DB3014" s="1035"/>
      <c r="DC3014" s="1035"/>
      <c r="DG3014" s="1035"/>
      <c r="DH3014" s="1035"/>
      <c r="DI3014" s="1035"/>
      <c r="DJ3014" s="1035"/>
      <c r="DK3014" s="1035"/>
      <c r="DL3014" s="1035"/>
    </row>
    <row r="3015" spans="27:116">
      <c r="AA3015" s="1035"/>
      <c r="AB3015" s="1035"/>
      <c r="AC3015" s="1035"/>
      <c r="AD3015" s="1035"/>
      <c r="AE3015" s="1035"/>
      <c r="AF3015" s="1035"/>
      <c r="AG3015" s="1035"/>
      <c r="AH3015" s="1035"/>
      <c r="AN3015" s="1035"/>
      <c r="AV3015" s="1035"/>
      <c r="BD3015" s="1035"/>
      <c r="BS3015" s="1064"/>
      <c r="BT3015" s="1035"/>
      <c r="CG3015" s="612"/>
      <c r="CI3015" s="1035"/>
      <c r="DB3015" s="1035"/>
      <c r="DC3015" s="1035"/>
      <c r="DG3015" s="1035"/>
      <c r="DH3015" s="1035"/>
      <c r="DI3015" s="1035"/>
      <c r="DJ3015" s="1035"/>
      <c r="DK3015" s="1035"/>
      <c r="DL3015" s="1035"/>
    </row>
    <row r="3016" spans="27:116">
      <c r="AA3016" s="1035"/>
      <c r="AB3016" s="1035"/>
      <c r="AC3016" s="1035"/>
      <c r="AD3016" s="1035"/>
      <c r="AE3016" s="1035"/>
      <c r="AF3016" s="1035"/>
      <c r="AG3016" s="1035"/>
      <c r="AH3016" s="1035"/>
      <c r="AN3016" s="1035"/>
      <c r="AV3016" s="1035"/>
      <c r="BD3016" s="1035"/>
      <c r="BS3016" s="1064"/>
      <c r="BT3016" s="1035"/>
      <c r="CG3016" s="612"/>
      <c r="CI3016" s="1035"/>
      <c r="DB3016" s="1035"/>
      <c r="DC3016" s="1035"/>
      <c r="DG3016" s="1035"/>
      <c r="DH3016" s="1035"/>
      <c r="DI3016" s="1035"/>
      <c r="DJ3016" s="1035"/>
      <c r="DK3016" s="1035"/>
      <c r="DL3016" s="1035"/>
    </row>
    <row r="3017" spans="27:116">
      <c r="AA3017" s="1035"/>
      <c r="AB3017" s="1035"/>
      <c r="AC3017" s="1035"/>
      <c r="AD3017" s="1035"/>
      <c r="AE3017" s="1035"/>
      <c r="AF3017" s="1035"/>
      <c r="AG3017" s="1035"/>
      <c r="AH3017" s="1035"/>
      <c r="AN3017" s="1035"/>
      <c r="AV3017" s="1035"/>
      <c r="BD3017" s="1035"/>
      <c r="BS3017" s="1064"/>
      <c r="BT3017" s="1035"/>
      <c r="CG3017" s="612"/>
      <c r="CI3017" s="1035"/>
      <c r="DB3017" s="1035"/>
      <c r="DC3017" s="1035"/>
      <c r="DG3017" s="1035"/>
      <c r="DH3017" s="1035"/>
      <c r="DI3017" s="1035"/>
      <c r="DJ3017" s="1035"/>
      <c r="DK3017" s="1035"/>
      <c r="DL3017" s="1035"/>
    </row>
    <row r="3018" spans="27:116">
      <c r="AA3018" s="1035"/>
      <c r="AB3018" s="1035"/>
      <c r="AC3018" s="1035"/>
      <c r="AD3018" s="1035"/>
      <c r="AE3018" s="1035"/>
      <c r="AF3018" s="1035"/>
      <c r="AG3018" s="1035"/>
      <c r="AH3018" s="1035"/>
      <c r="AN3018" s="1035"/>
      <c r="AV3018" s="1035"/>
      <c r="BD3018" s="1035"/>
      <c r="BS3018" s="1064"/>
      <c r="BT3018" s="1035"/>
      <c r="CG3018" s="612"/>
      <c r="CI3018" s="1035"/>
      <c r="DB3018" s="1035"/>
      <c r="DC3018" s="1035"/>
      <c r="DG3018" s="1035"/>
      <c r="DH3018" s="1035"/>
      <c r="DI3018" s="1035"/>
      <c r="DJ3018" s="1035"/>
      <c r="DK3018" s="1035"/>
      <c r="DL3018" s="1035"/>
    </row>
    <row r="3019" spans="27:116">
      <c r="AA3019" s="1035"/>
      <c r="AB3019" s="1035"/>
      <c r="AC3019" s="1035"/>
      <c r="AD3019" s="1035"/>
      <c r="AE3019" s="1035"/>
      <c r="AF3019" s="1035"/>
      <c r="AG3019" s="1035"/>
      <c r="AH3019" s="1035"/>
      <c r="AN3019" s="1035"/>
      <c r="AV3019" s="1035"/>
      <c r="BD3019" s="1035"/>
      <c r="BS3019" s="1064"/>
      <c r="BT3019" s="1035"/>
      <c r="CG3019" s="612"/>
      <c r="CI3019" s="1035"/>
      <c r="DB3019" s="1035"/>
      <c r="DC3019" s="1035"/>
      <c r="DG3019" s="1035"/>
      <c r="DH3019" s="1035"/>
      <c r="DI3019" s="1035"/>
      <c r="DJ3019" s="1035"/>
      <c r="DK3019" s="1035"/>
      <c r="DL3019" s="1035"/>
    </row>
    <row r="3020" spans="27:116">
      <c r="AA3020" s="1035"/>
      <c r="AB3020" s="1035"/>
      <c r="AC3020" s="1035"/>
      <c r="AD3020" s="1035"/>
      <c r="AE3020" s="1035"/>
      <c r="AF3020" s="1035"/>
      <c r="AG3020" s="1035"/>
      <c r="AH3020" s="1035"/>
      <c r="AN3020" s="1035"/>
      <c r="AV3020" s="1035"/>
      <c r="BD3020" s="1035"/>
      <c r="BS3020" s="1064"/>
      <c r="BT3020" s="1035"/>
      <c r="CG3020" s="612"/>
      <c r="CI3020" s="1035"/>
      <c r="DB3020" s="1035"/>
      <c r="DC3020" s="1035"/>
      <c r="DG3020" s="1035"/>
      <c r="DH3020" s="1035"/>
      <c r="DI3020" s="1035"/>
      <c r="DJ3020" s="1035"/>
      <c r="DK3020" s="1035"/>
      <c r="DL3020" s="1035"/>
    </row>
    <row r="3021" spans="27:116">
      <c r="AA3021" s="1035"/>
      <c r="AB3021" s="1035"/>
      <c r="AC3021" s="1035"/>
      <c r="AD3021" s="1035"/>
      <c r="AE3021" s="1035"/>
      <c r="AF3021" s="1035"/>
      <c r="AG3021" s="1035"/>
      <c r="AH3021" s="1035"/>
      <c r="AN3021" s="1035"/>
      <c r="AV3021" s="1035"/>
      <c r="BD3021" s="1035"/>
      <c r="BS3021" s="1064"/>
      <c r="BT3021" s="1035"/>
      <c r="CG3021" s="612"/>
      <c r="CI3021" s="1035"/>
      <c r="DB3021" s="1035"/>
      <c r="DC3021" s="1035"/>
      <c r="DG3021" s="1035"/>
      <c r="DH3021" s="1035"/>
      <c r="DI3021" s="1035"/>
      <c r="DJ3021" s="1035"/>
      <c r="DK3021" s="1035"/>
      <c r="DL3021" s="1035"/>
    </row>
    <row r="3022" spans="27:116">
      <c r="AA3022" s="1035"/>
      <c r="AB3022" s="1035"/>
      <c r="AC3022" s="1035"/>
      <c r="AD3022" s="1035"/>
      <c r="AE3022" s="1035"/>
      <c r="AF3022" s="1035"/>
      <c r="AG3022" s="1035"/>
      <c r="AH3022" s="1035"/>
      <c r="AN3022" s="1035"/>
      <c r="AV3022" s="1035"/>
      <c r="BD3022" s="1035"/>
      <c r="BS3022" s="1064"/>
      <c r="BT3022" s="1035"/>
      <c r="CG3022" s="612"/>
      <c r="CI3022" s="1035"/>
      <c r="DB3022" s="1035"/>
      <c r="DC3022" s="1035"/>
      <c r="DG3022" s="1035"/>
      <c r="DH3022" s="1035"/>
      <c r="DI3022" s="1035"/>
      <c r="DJ3022" s="1035"/>
      <c r="DK3022" s="1035"/>
      <c r="DL3022" s="1035"/>
    </row>
    <row r="3023" spans="27:116">
      <c r="AA3023" s="1035"/>
      <c r="AB3023" s="1035"/>
      <c r="AC3023" s="1035"/>
      <c r="AD3023" s="1035"/>
      <c r="AE3023" s="1035"/>
      <c r="AF3023" s="1035"/>
      <c r="AG3023" s="1035"/>
      <c r="AH3023" s="1035"/>
      <c r="AN3023" s="1035"/>
      <c r="AV3023" s="1035"/>
      <c r="BD3023" s="1035"/>
      <c r="BS3023" s="1064"/>
      <c r="BT3023" s="1035"/>
      <c r="CG3023" s="612"/>
      <c r="CI3023" s="1035"/>
      <c r="DB3023" s="1035"/>
      <c r="DC3023" s="1035"/>
      <c r="DG3023" s="1035"/>
      <c r="DH3023" s="1035"/>
      <c r="DI3023" s="1035"/>
      <c r="DJ3023" s="1035"/>
      <c r="DK3023" s="1035"/>
      <c r="DL3023" s="1035"/>
    </row>
    <row r="3024" spans="27:116">
      <c r="AA3024" s="1035"/>
      <c r="AB3024" s="1035"/>
      <c r="AC3024" s="1035"/>
      <c r="AD3024" s="1035"/>
      <c r="AE3024" s="1035"/>
      <c r="AF3024" s="1035"/>
      <c r="AG3024" s="1035"/>
      <c r="AH3024" s="1035"/>
      <c r="AN3024" s="1035"/>
      <c r="AV3024" s="1035"/>
      <c r="BD3024" s="1035"/>
      <c r="BS3024" s="1064"/>
      <c r="BT3024" s="1035"/>
      <c r="CG3024" s="612"/>
      <c r="CI3024" s="1035"/>
      <c r="DB3024" s="1035"/>
      <c r="DC3024" s="1035"/>
      <c r="DG3024" s="1035"/>
      <c r="DH3024" s="1035"/>
      <c r="DI3024" s="1035"/>
      <c r="DJ3024" s="1035"/>
      <c r="DK3024" s="1035"/>
      <c r="DL3024" s="1035"/>
    </row>
    <row r="3025" spans="27:116">
      <c r="AA3025" s="1035"/>
      <c r="AB3025" s="1035"/>
      <c r="AC3025" s="1035"/>
      <c r="AD3025" s="1035"/>
      <c r="AE3025" s="1035"/>
      <c r="AF3025" s="1035"/>
      <c r="AG3025" s="1035"/>
      <c r="AH3025" s="1035"/>
      <c r="AN3025" s="1035"/>
      <c r="AV3025" s="1035"/>
      <c r="BD3025" s="1035"/>
      <c r="BS3025" s="1064"/>
      <c r="BT3025" s="1035"/>
      <c r="CG3025" s="612"/>
      <c r="CI3025" s="1035"/>
      <c r="DB3025" s="1035"/>
      <c r="DC3025" s="1035"/>
      <c r="DG3025" s="1035"/>
      <c r="DH3025" s="1035"/>
      <c r="DI3025" s="1035"/>
      <c r="DJ3025" s="1035"/>
      <c r="DK3025" s="1035"/>
      <c r="DL3025" s="1035"/>
    </row>
    <row r="3026" spans="27:116">
      <c r="AA3026" s="1035"/>
      <c r="AB3026" s="1035"/>
      <c r="AC3026" s="1035"/>
      <c r="AD3026" s="1035"/>
      <c r="AE3026" s="1035"/>
      <c r="AF3026" s="1035"/>
      <c r="AG3026" s="1035"/>
      <c r="AH3026" s="1035"/>
      <c r="AN3026" s="1035"/>
      <c r="AV3026" s="1035"/>
      <c r="BD3026" s="1035"/>
      <c r="BS3026" s="1064"/>
      <c r="BT3026" s="1035"/>
      <c r="CG3026" s="612"/>
      <c r="CI3026" s="1035"/>
      <c r="DB3026" s="1035"/>
      <c r="DC3026" s="1035"/>
      <c r="DG3026" s="1035"/>
      <c r="DH3026" s="1035"/>
      <c r="DI3026" s="1035"/>
      <c r="DJ3026" s="1035"/>
      <c r="DK3026" s="1035"/>
      <c r="DL3026" s="1035"/>
    </row>
    <row r="3027" spans="27:116">
      <c r="AA3027" s="1035"/>
      <c r="AB3027" s="1035"/>
      <c r="AC3027" s="1035"/>
      <c r="AD3027" s="1035"/>
      <c r="AE3027" s="1035"/>
      <c r="AF3027" s="1035"/>
      <c r="AG3027" s="1035"/>
      <c r="AH3027" s="1035"/>
      <c r="AN3027" s="1035"/>
      <c r="AV3027" s="1035"/>
      <c r="BD3027" s="1035"/>
      <c r="BS3027" s="1064"/>
      <c r="BT3027" s="1035"/>
      <c r="CG3027" s="612"/>
      <c r="CI3027" s="1035"/>
      <c r="DB3027" s="1035"/>
      <c r="DC3027" s="1035"/>
      <c r="DG3027" s="1035"/>
      <c r="DH3027" s="1035"/>
      <c r="DI3027" s="1035"/>
      <c r="DJ3027" s="1035"/>
      <c r="DK3027" s="1035"/>
      <c r="DL3027" s="1035"/>
    </row>
    <row r="3028" spans="27:116">
      <c r="AA3028" s="1035"/>
      <c r="AB3028" s="1035"/>
      <c r="AC3028" s="1035"/>
      <c r="AD3028" s="1035"/>
      <c r="AE3028" s="1035"/>
      <c r="AF3028" s="1035"/>
      <c r="AG3028" s="1035"/>
      <c r="AH3028" s="1035"/>
      <c r="AN3028" s="1035"/>
      <c r="AV3028" s="1035"/>
      <c r="BD3028" s="1035"/>
      <c r="BS3028" s="1064"/>
      <c r="BT3028" s="1035"/>
      <c r="CG3028" s="612"/>
      <c r="CI3028" s="1035"/>
      <c r="DB3028" s="1035"/>
      <c r="DC3028" s="1035"/>
      <c r="DG3028" s="1035"/>
      <c r="DH3028" s="1035"/>
      <c r="DI3028" s="1035"/>
      <c r="DJ3028" s="1035"/>
      <c r="DK3028" s="1035"/>
      <c r="DL3028" s="1035"/>
    </row>
    <row r="3029" spans="27:116">
      <c r="AA3029" s="1035"/>
      <c r="AB3029" s="1035"/>
      <c r="AC3029" s="1035"/>
      <c r="AD3029" s="1035"/>
      <c r="AE3029" s="1035"/>
      <c r="AF3029" s="1035"/>
      <c r="AG3029" s="1035"/>
      <c r="AH3029" s="1035"/>
      <c r="AN3029" s="1035"/>
      <c r="AV3029" s="1035"/>
      <c r="BD3029" s="1035"/>
      <c r="BS3029" s="1064"/>
      <c r="BT3029" s="1035"/>
      <c r="CG3029" s="612"/>
      <c r="CI3029" s="1035"/>
      <c r="DB3029" s="1035"/>
      <c r="DC3029" s="1035"/>
      <c r="DG3029" s="1035"/>
      <c r="DH3029" s="1035"/>
      <c r="DI3029" s="1035"/>
      <c r="DJ3029" s="1035"/>
      <c r="DK3029" s="1035"/>
      <c r="DL3029" s="1035"/>
    </row>
    <row r="3030" spans="27:116">
      <c r="AA3030" s="1035"/>
      <c r="AB3030" s="1035"/>
      <c r="AC3030" s="1035"/>
      <c r="AD3030" s="1035"/>
      <c r="AE3030" s="1035"/>
      <c r="AF3030" s="1035"/>
      <c r="AG3030" s="1035"/>
      <c r="AH3030" s="1035"/>
      <c r="AN3030" s="1035"/>
      <c r="AV3030" s="1035"/>
      <c r="BD3030" s="1035"/>
      <c r="BS3030" s="1064"/>
      <c r="BT3030" s="1035"/>
      <c r="CG3030" s="612"/>
      <c r="CI3030" s="1035"/>
      <c r="DB3030" s="1035"/>
      <c r="DC3030" s="1035"/>
      <c r="DG3030" s="1035"/>
      <c r="DH3030" s="1035"/>
      <c r="DI3030" s="1035"/>
      <c r="DJ3030" s="1035"/>
      <c r="DK3030" s="1035"/>
      <c r="DL3030" s="1035"/>
    </row>
    <row r="3031" spans="27:116">
      <c r="AA3031" s="1035"/>
      <c r="AB3031" s="1035"/>
      <c r="AC3031" s="1035"/>
      <c r="AD3031" s="1035"/>
      <c r="AE3031" s="1035"/>
      <c r="AF3031" s="1035"/>
      <c r="AG3031" s="1035"/>
      <c r="AH3031" s="1035"/>
      <c r="AN3031" s="1035"/>
      <c r="AV3031" s="1035"/>
      <c r="BD3031" s="1035"/>
      <c r="BS3031" s="1064"/>
      <c r="BT3031" s="1035"/>
      <c r="CG3031" s="612"/>
      <c r="CI3031" s="1035"/>
      <c r="DB3031" s="1035"/>
      <c r="DC3031" s="1035"/>
      <c r="DG3031" s="1035"/>
      <c r="DH3031" s="1035"/>
      <c r="DI3031" s="1035"/>
      <c r="DJ3031" s="1035"/>
      <c r="DK3031" s="1035"/>
      <c r="DL3031" s="1035"/>
    </row>
    <row r="3032" spans="27:116">
      <c r="AA3032" s="1035"/>
      <c r="AB3032" s="1035"/>
      <c r="AC3032" s="1035"/>
      <c r="AD3032" s="1035"/>
      <c r="AE3032" s="1035"/>
      <c r="AF3032" s="1035"/>
      <c r="AG3032" s="1035"/>
      <c r="AH3032" s="1035"/>
      <c r="AN3032" s="1035"/>
      <c r="AV3032" s="1035"/>
      <c r="BD3032" s="1035"/>
      <c r="BS3032" s="1064"/>
      <c r="BT3032" s="1035"/>
      <c r="CG3032" s="612"/>
      <c r="CI3032" s="1035"/>
      <c r="DB3032" s="1035"/>
      <c r="DC3032" s="1035"/>
      <c r="DG3032" s="1035"/>
      <c r="DH3032" s="1035"/>
      <c r="DI3032" s="1035"/>
      <c r="DJ3032" s="1035"/>
      <c r="DK3032" s="1035"/>
      <c r="DL3032" s="1035"/>
    </row>
    <row r="3033" spans="27:116">
      <c r="AA3033" s="1035"/>
      <c r="AB3033" s="1035"/>
      <c r="AC3033" s="1035"/>
      <c r="AD3033" s="1035"/>
      <c r="AE3033" s="1035"/>
      <c r="AF3033" s="1035"/>
      <c r="AG3033" s="1035"/>
      <c r="AH3033" s="1035"/>
      <c r="AN3033" s="1035"/>
      <c r="AV3033" s="1035"/>
      <c r="BD3033" s="1035"/>
      <c r="BS3033" s="1064"/>
      <c r="BT3033" s="1035"/>
      <c r="CG3033" s="612"/>
      <c r="CI3033" s="1035"/>
      <c r="DB3033" s="1035"/>
      <c r="DC3033" s="1035"/>
      <c r="DG3033" s="1035"/>
      <c r="DH3033" s="1035"/>
      <c r="DI3033" s="1035"/>
      <c r="DJ3033" s="1035"/>
      <c r="DK3033" s="1035"/>
      <c r="DL3033" s="1035"/>
    </row>
    <row r="3034" spans="27:116">
      <c r="AA3034" s="1035"/>
      <c r="AB3034" s="1035"/>
      <c r="AC3034" s="1035"/>
      <c r="AD3034" s="1035"/>
      <c r="AE3034" s="1035"/>
      <c r="AF3034" s="1035"/>
      <c r="AG3034" s="1035"/>
      <c r="AH3034" s="1035"/>
      <c r="AN3034" s="1035"/>
      <c r="AV3034" s="1035"/>
      <c r="BD3034" s="1035"/>
      <c r="BS3034" s="1064"/>
      <c r="BT3034" s="1035"/>
      <c r="CG3034" s="612"/>
      <c r="CI3034" s="1035"/>
      <c r="DB3034" s="1035"/>
      <c r="DC3034" s="1035"/>
      <c r="DG3034" s="1035"/>
      <c r="DH3034" s="1035"/>
      <c r="DI3034" s="1035"/>
      <c r="DJ3034" s="1035"/>
      <c r="DK3034" s="1035"/>
      <c r="DL3034" s="1035"/>
    </row>
    <row r="3035" spans="27:116">
      <c r="AA3035" s="1035"/>
      <c r="AB3035" s="1035"/>
      <c r="AC3035" s="1035"/>
      <c r="AD3035" s="1035"/>
      <c r="AE3035" s="1035"/>
      <c r="AF3035" s="1035"/>
      <c r="AG3035" s="1035"/>
      <c r="AH3035" s="1035"/>
      <c r="AN3035" s="1035"/>
      <c r="AV3035" s="1035"/>
      <c r="BD3035" s="1035"/>
      <c r="BS3035" s="1064"/>
      <c r="BT3035" s="1035"/>
      <c r="CG3035" s="612"/>
      <c r="CI3035" s="1035"/>
      <c r="DB3035" s="1035"/>
      <c r="DC3035" s="1035"/>
      <c r="DG3035" s="1035"/>
      <c r="DH3035" s="1035"/>
      <c r="DI3035" s="1035"/>
      <c r="DJ3035" s="1035"/>
      <c r="DK3035" s="1035"/>
      <c r="DL3035" s="1035"/>
    </row>
    <row r="3036" spans="27:116">
      <c r="AA3036" s="1035"/>
      <c r="AB3036" s="1035"/>
      <c r="AC3036" s="1035"/>
      <c r="AD3036" s="1035"/>
      <c r="AE3036" s="1035"/>
      <c r="AF3036" s="1035"/>
      <c r="AG3036" s="1035"/>
      <c r="AH3036" s="1035"/>
      <c r="AN3036" s="1035"/>
      <c r="AV3036" s="1035"/>
      <c r="BD3036" s="1035"/>
      <c r="BS3036" s="1064"/>
      <c r="BT3036" s="1035"/>
      <c r="CG3036" s="612"/>
      <c r="CI3036" s="1035"/>
      <c r="DB3036" s="1035"/>
      <c r="DC3036" s="1035"/>
      <c r="DG3036" s="1035"/>
      <c r="DH3036" s="1035"/>
      <c r="DI3036" s="1035"/>
      <c r="DJ3036" s="1035"/>
      <c r="DK3036" s="1035"/>
      <c r="DL3036" s="1035"/>
    </row>
    <row r="3037" spans="27:116">
      <c r="AA3037" s="1035"/>
      <c r="AB3037" s="1035"/>
      <c r="AC3037" s="1035"/>
      <c r="AD3037" s="1035"/>
      <c r="AE3037" s="1035"/>
      <c r="AF3037" s="1035"/>
      <c r="AG3037" s="1035"/>
      <c r="AH3037" s="1035"/>
      <c r="AN3037" s="1035"/>
      <c r="AV3037" s="1035"/>
      <c r="BD3037" s="1035"/>
      <c r="BS3037" s="1064"/>
      <c r="BT3037" s="1035"/>
      <c r="CG3037" s="612"/>
      <c r="CI3037" s="1035"/>
      <c r="DB3037" s="1035"/>
      <c r="DC3037" s="1035"/>
      <c r="DG3037" s="1035"/>
      <c r="DH3037" s="1035"/>
      <c r="DI3037" s="1035"/>
      <c r="DJ3037" s="1035"/>
      <c r="DK3037" s="1035"/>
      <c r="DL3037" s="1035"/>
    </row>
    <row r="3038" spans="27:116">
      <c r="AA3038" s="1035"/>
      <c r="AB3038" s="1035"/>
      <c r="AC3038" s="1035"/>
      <c r="AD3038" s="1035"/>
      <c r="AE3038" s="1035"/>
      <c r="AF3038" s="1035"/>
      <c r="AG3038" s="1035"/>
      <c r="AH3038" s="1035"/>
      <c r="AN3038" s="1035"/>
      <c r="AV3038" s="1035"/>
      <c r="BD3038" s="1035"/>
      <c r="BS3038" s="1064"/>
      <c r="BT3038" s="1035"/>
      <c r="CG3038" s="612"/>
      <c r="CI3038" s="1035"/>
      <c r="DB3038" s="1035"/>
      <c r="DC3038" s="1035"/>
      <c r="DG3038" s="1035"/>
      <c r="DH3038" s="1035"/>
      <c r="DI3038" s="1035"/>
      <c r="DJ3038" s="1035"/>
      <c r="DK3038" s="1035"/>
      <c r="DL3038" s="1035"/>
    </row>
    <row r="3039" spans="27:116">
      <c r="AA3039" s="1035"/>
      <c r="AB3039" s="1035"/>
      <c r="AC3039" s="1035"/>
      <c r="AD3039" s="1035"/>
      <c r="AE3039" s="1035"/>
      <c r="AF3039" s="1035"/>
      <c r="AG3039" s="1035"/>
      <c r="AH3039" s="1035"/>
      <c r="AN3039" s="1035"/>
      <c r="AV3039" s="1035"/>
      <c r="BD3039" s="1035"/>
      <c r="BS3039" s="1064"/>
      <c r="BT3039" s="1035"/>
      <c r="CG3039" s="612"/>
      <c r="CI3039" s="1035"/>
      <c r="DB3039" s="1035"/>
      <c r="DC3039" s="1035"/>
      <c r="DG3039" s="1035"/>
      <c r="DH3039" s="1035"/>
      <c r="DI3039" s="1035"/>
      <c r="DJ3039" s="1035"/>
      <c r="DK3039" s="1035"/>
      <c r="DL3039" s="1035"/>
    </row>
    <row r="3040" spans="27:116">
      <c r="AA3040" s="1035"/>
      <c r="AB3040" s="1035"/>
      <c r="AC3040" s="1035"/>
      <c r="AD3040" s="1035"/>
      <c r="AE3040" s="1035"/>
      <c r="AF3040" s="1035"/>
      <c r="AG3040" s="1035"/>
      <c r="AH3040" s="1035"/>
      <c r="AN3040" s="1035"/>
      <c r="AV3040" s="1035"/>
      <c r="BD3040" s="1035"/>
      <c r="BS3040" s="1064"/>
      <c r="BT3040" s="1035"/>
      <c r="CG3040" s="612"/>
      <c r="CI3040" s="1035"/>
      <c r="DB3040" s="1035"/>
      <c r="DC3040" s="1035"/>
      <c r="DG3040" s="1035"/>
      <c r="DH3040" s="1035"/>
      <c r="DI3040" s="1035"/>
      <c r="DJ3040" s="1035"/>
      <c r="DK3040" s="1035"/>
      <c r="DL3040" s="1035"/>
    </row>
    <row r="3041" spans="27:116">
      <c r="AA3041" s="1035"/>
      <c r="AB3041" s="1035"/>
      <c r="AC3041" s="1035"/>
      <c r="AD3041" s="1035"/>
      <c r="AE3041" s="1035"/>
      <c r="AF3041" s="1035"/>
      <c r="AG3041" s="1035"/>
      <c r="AH3041" s="1035"/>
      <c r="AN3041" s="1035"/>
      <c r="AV3041" s="1035"/>
      <c r="BD3041" s="1035"/>
      <c r="BS3041" s="1064"/>
      <c r="BT3041" s="1035"/>
      <c r="CG3041" s="612"/>
      <c r="CI3041" s="1035"/>
      <c r="DB3041" s="1035"/>
      <c r="DC3041" s="1035"/>
      <c r="DG3041" s="1035"/>
      <c r="DH3041" s="1035"/>
      <c r="DI3041" s="1035"/>
      <c r="DJ3041" s="1035"/>
      <c r="DK3041" s="1035"/>
      <c r="DL3041" s="1035"/>
    </row>
    <row r="3042" spans="27:116">
      <c r="AA3042" s="1035"/>
      <c r="AB3042" s="1035"/>
      <c r="AC3042" s="1035"/>
      <c r="AD3042" s="1035"/>
      <c r="AE3042" s="1035"/>
      <c r="AF3042" s="1035"/>
      <c r="AG3042" s="1035"/>
      <c r="AH3042" s="1035"/>
      <c r="AN3042" s="1035"/>
      <c r="AV3042" s="1035"/>
      <c r="BD3042" s="1035"/>
      <c r="BS3042" s="1064"/>
      <c r="BT3042" s="1035"/>
      <c r="CG3042" s="612"/>
      <c r="CI3042" s="1035"/>
      <c r="DB3042" s="1035"/>
      <c r="DC3042" s="1035"/>
      <c r="DG3042" s="1035"/>
      <c r="DH3042" s="1035"/>
      <c r="DI3042" s="1035"/>
      <c r="DJ3042" s="1035"/>
      <c r="DK3042" s="1035"/>
      <c r="DL3042" s="1035"/>
    </row>
    <row r="3043" spans="27:116">
      <c r="AA3043" s="1035"/>
      <c r="AB3043" s="1035"/>
      <c r="AC3043" s="1035"/>
      <c r="AD3043" s="1035"/>
      <c r="AE3043" s="1035"/>
      <c r="AF3043" s="1035"/>
      <c r="AG3043" s="1035"/>
      <c r="AH3043" s="1035"/>
      <c r="AN3043" s="1035"/>
      <c r="AV3043" s="1035"/>
      <c r="BD3043" s="1035"/>
      <c r="BS3043" s="1064"/>
      <c r="BT3043" s="1035"/>
      <c r="CG3043" s="612"/>
      <c r="CI3043" s="1035"/>
      <c r="DB3043" s="1035"/>
      <c r="DC3043" s="1035"/>
      <c r="DG3043" s="1035"/>
      <c r="DH3043" s="1035"/>
      <c r="DI3043" s="1035"/>
      <c r="DJ3043" s="1035"/>
      <c r="DK3043" s="1035"/>
      <c r="DL3043" s="1035"/>
    </row>
    <row r="3044" spans="27:116">
      <c r="AA3044" s="1035"/>
      <c r="AB3044" s="1035"/>
      <c r="AC3044" s="1035"/>
      <c r="AD3044" s="1035"/>
      <c r="AE3044" s="1035"/>
      <c r="AF3044" s="1035"/>
      <c r="AG3044" s="1035"/>
      <c r="AH3044" s="1035"/>
      <c r="AN3044" s="1035"/>
      <c r="AV3044" s="1035"/>
      <c r="BD3044" s="1035"/>
      <c r="BS3044" s="1064"/>
      <c r="BT3044" s="1035"/>
      <c r="CG3044" s="612"/>
      <c r="CI3044" s="1035"/>
      <c r="DB3044" s="1035"/>
      <c r="DC3044" s="1035"/>
      <c r="DG3044" s="1035"/>
      <c r="DH3044" s="1035"/>
      <c r="DI3044" s="1035"/>
      <c r="DJ3044" s="1035"/>
      <c r="DK3044" s="1035"/>
      <c r="DL3044" s="1035"/>
    </row>
    <row r="3045" spans="27:116">
      <c r="AA3045" s="1035"/>
      <c r="AB3045" s="1035"/>
      <c r="AC3045" s="1035"/>
      <c r="AD3045" s="1035"/>
      <c r="AE3045" s="1035"/>
      <c r="AF3045" s="1035"/>
      <c r="AG3045" s="1035"/>
      <c r="AH3045" s="1035"/>
      <c r="AN3045" s="1035"/>
      <c r="AV3045" s="1035"/>
      <c r="BD3045" s="1035"/>
      <c r="BS3045" s="1064"/>
      <c r="BT3045" s="1035"/>
      <c r="CG3045" s="612"/>
      <c r="CI3045" s="1035"/>
      <c r="DB3045" s="1035"/>
      <c r="DC3045" s="1035"/>
      <c r="DG3045" s="1035"/>
      <c r="DH3045" s="1035"/>
      <c r="DI3045" s="1035"/>
      <c r="DJ3045" s="1035"/>
      <c r="DK3045" s="1035"/>
      <c r="DL3045" s="1035"/>
    </row>
    <row r="3046" spans="27:116">
      <c r="AA3046" s="1035"/>
      <c r="AB3046" s="1035"/>
      <c r="AC3046" s="1035"/>
      <c r="AD3046" s="1035"/>
      <c r="AE3046" s="1035"/>
      <c r="AF3046" s="1035"/>
      <c r="AG3046" s="1035"/>
      <c r="AH3046" s="1035"/>
      <c r="AN3046" s="1035"/>
      <c r="AV3046" s="1035"/>
      <c r="BD3046" s="1035"/>
      <c r="BS3046" s="1064"/>
      <c r="BT3046" s="1035"/>
      <c r="CG3046" s="612"/>
      <c r="CI3046" s="1035"/>
      <c r="DB3046" s="1035"/>
      <c r="DC3046" s="1035"/>
      <c r="DG3046" s="1035"/>
      <c r="DH3046" s="1035"/>
      <c r="DI3046" s="1035"/>
      <c r="DJ3046" s="1035"/>
      <c r="DK3046" s="1035"/>
      <c r="DL3046" s="1035"/>
    </row>
    <row r="3047" spans="27:116">
      <c r="AA3047" s="1035"/>
      <c r="AB3047" s="1035"/>
      <c r="AC3047" s="1035"/>
      <c r="AD3047" s="1035"/>
      <c r="AE3047" s="1035"/>
      <c r="AF3047" s="1035"/>
      <c r="AG3047" s="1035"/>
      <c r="AH3047" s="1035"/>
      <c r="AN3047" s="1035"/>
      <c r="AV3047" s="1035"/>
      <c r="BD3047" s="1035"/>
      <c r="BS3047" s="1064"/>
      <c r="BT3047" s="1035"/>
      <c r="CG3047" s="612"/>
      <c r="CI3047" s="1035"/>
      <c r="DB3047" s="1035"/>
      <c r="DC3047" s="1035"/>
      <c r="DG3047" s="1035"/>
      <c r="DH3047" s="1035"/>
      <c r="DI3047" s="1035"/>
      <c r="DJ3047" s="1035"/>
      <c r="DK3047" s="1035"/>
      <c r="DL3047" s="1035"/>
    </row>
    <row r="3048" spans="27:116">
      <c r="AA3048" s="1035"/>
      <c r="AB3048" s="1035"/>
      <c r="AC3048" s="1035"/>
      <c r="AD3048" s="1035"/>
      <c r="AE3048" s="1035"/>
      <c r="AF3048" s="1035"/>
      <c r="AG3048" s="1035"/>
      <c r="AH3048" s="1035"/>
      <c r="AN3048" s="1035"/>
      <c r="AV3048" s="1035"/>
      <c r="BD3048" s="1035"/>
      <c r="BS3048" s="1064"/>
      <c r="BT3048" s="1035"/>
      <c r="CG3048" s="612"/>
      <c r="CI3048" s="1035"/>
      <c r="DB3048" s="1035"/>
      <c r="DC3048" s="1035"/>
      <c r="DG3048" s="1035"/>
      <c r="DH3048" s="1035"/>
      <c r="DI3048" s="1035"/>
      <c r="DJ3048" s="1035"/>
      <c r="DK3048" s="1035"/>
      <c r="DL3048" s="1035"/>
    </row>
    <row r="3049" spans="27:116">
      <c r="AA3049" s="1035"/>
      <c r="AB3049" s="1035"/>
      <c r="AC3049" s="1035"/>
      <c r="AD3049" s="1035"/>
      <c r="AE3049" s="1035"/>
      <c r="AF3049" s="1035"/>
      <c r="AG3049" s="1035"/>
      <c r="AH3049" s="1035"/>
      <c r="AN3049" s="1035"/>
      <c r="AV3049" s="1035"/>
      <c r="BD3049" s="1035"/>
      <c r="BS3049" s="1064"/>
      <c r="BT3049" s="1035"/>
      <c r="CG3049" s="612"/>
      <c r="CI3049" s="1035"/>
      <c r="DB3049" s="1035"/>
      <c r="DC3049" s="1035"/>
      <c r="DG3049" s="1035"/>
      <c r="DH3049" s="1035"/>
      <c r="DI3049" s="1035"/>
      <c r="DJ3049" s="1035"/>
      <c r="DK3049" s="1035"/>
      <c r="DL3049" s="1035"/>
    </row>
    <row r="3050" spans="27:116">
      <c r="AA3050" s="1035"/>
      <c r="AB3050" s="1035"/>
      <c r="AC3050" s="1035"/>
      <c r="AD3050" s="1035"/>
      <c r="AE3050" s="1035"/>
      <c r="AF3050" s="1035"/>
      <c r="AG3050" s="1035"/>
      <c r="AH3050" s="1035"/>
      <c r="AN3050" s="1035"/>
      <c r="AV3050" s="1035"/>
      <c r="BD3050" s="1035"/>
      <c r="BS3050" s="1064"/>
      <c r="BT3050" s="1035"/>
      <c r="CG3050" s="612"/>
      <c r="CI3050" s="1035"/>
      <c r="DB3050" s="1035"/>
      <c r="DC3050" s="1035"/>
      <c r="DG3050" s="1035"/>
      <c r="DH3050" s="1035"/>
      <c r="DI3050" s="1035"/>
      <c r="DJ3050" s="1035"/>
      <c r="DK3050" s="1035"/>
      <c r="DL3050" s="1035"/>
    </row>
    <row r="3051" spans="27:116">
      <c r="AA3051" s="1035"/>
      <c r="AB3051" s="1035"/>
      <c r="AC3051" s="1035"/>
      <c r="AD3051" s="1035"/>
      <c r="AE3051" s="1035"/>
      <c r="AF3051" s="1035"/>
      <c r="AG3051" s="1035"/>
      <c r="AH3051" s="1035"/>
      <c r="AN3051" s="1035"/>
      <c r="AV3051" s="1035"/>
      <c r="BD3051" s="1035"/>
      <c r="BS3051" s="1064"/>
      <c r="BT3051" s="1035"/>
      <c r="CG3051" s="612"/>
      <c r="CI3051" s="1035"/>
      <c r="DB3051" s="1035"/>
      <c r="DC3051" s="1035"/>
      <c r="DG3051" s="1035"/>
      <c r="DH3051" s="1035"/>
      <c r="DI3051" s="1035"/>
      <c r="DJ3051" s="1035"/>
      <c r="DK3051" s="1035"/>
      <c r="DL3051" s="1035"/>
    </row>
    <row r="3052" spans="27:116">
      <c r="AA3052" s="1035"/>
      <c r="AB3052" s="1035"/>
      <c r="AC3052" s="1035"/>
      <c r="AD3052" s="1035"/>
      <c r="AE3052" s="1035"/>
      <c r="AF3052" s="1035"/>
      <c r="AG3052" s="1035"/>
      <c r="AH3052" s="1035"/>
      <c r="AN3052" s="1035"/>
      <c r="AV3052" s="1035"/>
      <c r="BD3052" s="1035"/>
      <c r="BS3052" s="1064"/>
      <c r="BT3052" s="1035"/>
      <c r="CG3052" s="612"/>
      <c r="CI3052" s="1035"/>
      <c r="DB3052" s="1035"/>
      <c r="DC3052" s="1035"/>
      <c r="DG3052" s="1035"/>
      <c r="DH3052" s="1035"/>
      <c r="DI3052" s="1035"/>
      <c r="DJ3052" s="1035"/>
      <c r="DK3052" s="1035"/>
      <c r="DL3052" s="1035"/>
    </row>
    <row r="3053" spans="27:116">
      <c r="AA3053" s="1035"/>
      <c r="AB3053" s="1035"/>
      <c r="AC3053" s="1035"/>
      <c r="AD3053" s="1035"/>
      <c r="AE3053" s="1035"/>
      <c r="AF3053" s="1035"/>
      <c r="AG3053" s="1035"/>
      <c r="AH3053" s="1035"/>
      <c r="AN3053" s="1035"/>
      <c r="AV3053" s="1035"/>
      <c r="BD3053" s="1035"/>
      <c r="BS3053" s="1064"/>
      <c r="BT3053" s="1035"/>
      <c r="CG3053" s="612"/>
      <c r="CI3053" s="1035"/>
      <c r="DB3053" s="1035"/>
      <c r="DC3053" s="1035"/>
      <c r="DG3053" s="1035"/>
      <c r="DH3053" s="1035"/>
      <c r="DI3053" s="1035"/>
      <c r="DJ3053" s="1035"/>
      <c r="DK3053" s="1035"/>
      <c r="DL3053" s="1035"/>
    </row>
    <row r="3054" spans="27:116">
      <c r="AA3054" s="1035"/>
      <c r="AB3054" s="1035"/>
      <c r="AC3054" s="1035"/>
      <c r="AD3054" s="1035"/>
      <c r="AE3054" s="1035"/>
      <c r="AF3054" s="1035"/>
      <c r="AG3054" s="1035"/>
      <c r="AH3054" s="1035"/>
      <c r="AN3054" s="1035"/>
      <c r="AV3054" s="1035"/>
      <c r="BD3054" s="1035"/>
      <c r="BS3054" s="1064"/>
      <c r="BT3054" s="1035"/>
      <c r="CG3054" s="612"/>
      <c r="CI3054" s="1035"/>
      <c r="DB3054" s="1035"/>
      <c r="DC3054" s="1035"/>
      <c r="DG3054" s="1035"/>
      <c r="DH3054" s="1035"/>
      <c r="DI3054" s="1035"/>
      <c r="DJ3054" s="1035"/>
      <c r="DK3054" s="1035"/>
      <c r="DL3054" s="1035"/>
    </row>
    <row r="3055" spans="27:116">
      <c r="AA3055" s="1035"/>
      <c r="AB3055" s="1035"/>
      <c r="AC3055" s="1035"/>
      <c r="AD3055" s="1035"/>
      <c r="AE3055" s="1035"/>
      <c r="AF3055" s="1035"/>
      <c r="AG3055" s="1035"/>
      <c r="AH3055" s="1035"/>
      <c r="AN3055" s="1035"/>
      <c r="AV3055" s="1035"/>
      <c r="BD3055" s="1035"/>
      <c r="BS3055" s="1064"/>
      <c r="BT3055" s="1035"/>
      <c r="CG3055" s="612"/>
      <c r="CI3055" s="1035"/>
      <c r="DB3055" s="1035"/>
      <c r="DC3055" s="1035"/>
      <c r="DG3055" s="1035"/>
      <c r="DH3055" s="1035"/>
      <c r="DI3055" s="1035"/>
      <c r="DJ3055" s="1035"/>
      <c r="DK3055" s="1035"/>
      <c r="DL3055" s="1035"/>
    </row>
    <row r="3056" spans="27:116">
      <c r="AA3056" s="1035"/>
      <c r="AB3056" s="1035"/>
      <c r="AC3056" s="1035"/>
      <c r="AD3056" s="1035"/>
      <c r="AE3056" s="1035"/>
      <c r="AF3056" s="1035"/>
      <c r="AG3056" s="1035"/>
      <c r="AH3056" s="1035"/>
      <c r="AN3056" s="1035"/>
      <c r="AV3056" s="1035"/>
      <c r="BD3056" s="1035"/>
      <c r="BS3056" s="1064"/>
      <c r="BT3056" s="1035"/>
      <c r="CG3056" s="612"/>
      <c r="CI3056" s="1035"/>
      <c r="DB3056" s="1035"/>
      <c r="DC3056" s="1035"/>
      <c r="DG3056" s="1035"/>
      <c r="DH3056" s="1035"/>
      <c r="DI3056" s="1035"/>
      <c r="DJ3056" s="1035"/>
      <c r="DK3056" s="1035"/>
      <c r="DL3056" s="1035"/>
    </row>
    <row r="3057" spans="27:116">
      <c r="AA3057" s="1035"/>
      <c r="AB3057" s="1035"/>
      <c r="AC3057" s="1035"/>
      <c r="AD3057" s="1035"/>
      <c r="AE3057" s="1035"/>
      <c r="AF3057" s="1035"/>
      <c r="AG3057" s="1035"/>
      <c r="AH3057" s="1035"/>
      <c r="AN3057" s="1035"/>
      <c r="AV3057" s="1035"/>
      <c r="BD3057" s="1035"/>
      <c r="BS3057" s="1064"/>
      <c r="BT3057" s="1035"/>
      <c r="CG3057" s="612"/>
      <c r="CI3057" s="1035"/>
      <c r="DB3057" s="1035"/>
      <c r="DC3057" s="1035"/>
      <c r="DG3057" s="1035"/>
      <c r="DH3057" s="1035"/>
      <c r="DI3057" s="1035"/>
      <c r="DJ3057" s="1035"/>
      <c r="DK3057" s="1035"/>
      <c r="DL3057" s="1035"/>
    </row>
    <row r="3058" spans="27:116">
      <c r="AA3058" s="1035"/>
      <c r="AB3058" s="1035"/>
      <c r="AC3058" s="1035"/>
      <c r="AD3058" s="1035"/>
      <c r="AE3058" s="1035"/>
      <c r="AF3058" s="1035"/>
      <c r="AG3058" s="1035"/>
      <c r="AH3058" s="1035"/>
      <c r="AN3058" s="1035"/>
      <c r="AV3058" s="1035"/>
      <c r="BD3058" s="1035"/>
      <c r="BS3058" s="1064"/>
      <c r="BT3058" s="1035"/>
      <c r="CG3058" s="612"/>
      <c r="CI3058" s="1035"/>
      <c r="DB3058" s="1035"/>
      <c r="DC3058" s="1035"/>
      <c r="DG3058" s="1035"/>
      <c r="DH3058" s="1035"/>
      <c r="DI3058" s="1035"/>
      <c r="DJ3058" s="1035"/>
      <c r="DK3058" s="1035"/>
      <c r="DL3058" s="1035"/>
    </row>
    <row r="3059" spans="27:116">
      <c r="AA3059" s="1035"/>
      <c r="AB3059" s="1035"/>
      <c r="AC3059" s="1035"/>
      <c r="AD3059" s="1035"/>
      <c r="AE3059" s="1035"/>
      <c r="AF3059" s="1035"/>
      <c r="AG3059" s="1035"/>
      <c r="AH3059" s="1035"/>
      <c r="AN3059" s="1035"/>
      <c r="AV3059" s="1035"/>
      <c r="BD3059" s="1035"/>
      <c r="BS3059" s="1064"/>
      <c r="BT3059" s="1035"/>
      <c r="CG3059" s="612"/>
      <c r="CI3059" s="1035"/>
      <c r="DB3059" s="1035"/>
      <c r="DC3059" s="1035"/>
      <c r="DG3059" s="1035"/>
      <c r="DH3059" s="1035"/>
      <c r="DI3059" s="1035"/>
      <c r="DJ3059" s="1035"/>
      <c r="DK3059" s="1035"/>
      <c r="DL3059" s="1035"/>
    </row>
    <row r="3060" spans="27:116">
      <c r="AA3060" s="1035"/>
      <c r="AB3060" s="1035"/>
      <c r="AC3060" s="1035"/>
      <c r="AD3060" s="1035"/>
      <c r="AE3060" s="1035"/>
      <c r="AF3060" s="1035"/>
      <c r="AG3060" s="1035"/>
      <c r="AH3060" s="1035"/>
      <c r="AN3060" s="1035"/>
      <c r="AV3060" s="1035"/>
      <c r="BD3060" s="1035"/>
      <c r="BS3060" s="1064"/>
      <c r="BT3060" s="1035"/>
      <c r="CG3060" s="612"/>
      <c r="CI3060" s="1035"/>
      <c r="DB3060" s="1035"/>
      <c r="DC3060" s="1035"/>
      <c r="DG3060" s="1035"/>
      <c r="DH3060" s="1035"/>
      <c r="DI3060" s="1035"/>
      <c r="DJ3060" s="1035"/>
      <c r="DK3060" s="1035"/>
      <c r="DL3060" s="1035"/>
    </row>
    <row r="3061" spans="27:116">
      <c r="AA3061" s="1035"/>
      <c r="AB3061" s="1035"/>
      <c r="AC3061" s="1035"/>
      <c r="AD3061" s="1035"/>
      <c r="AE3061" s="1035"/>
      <c r="AF3061" s="1035"/>
      <c r="AG3061" s="1035"/>
      <c r="AH3061" s="1035"/>
      <c r="AN3061" s="1035"/>
      <c r="AV3061" s="1035"/>
      <c r="BD3061" s="1035"/>
      <c r="BS3061" s="1064"/>
      <c r="BT3061" s="1035"/>
      <c r="CG3061" s="612"/>
      <c r="CI3061" s="1035"/>
      <c r="DB3061" s="1035"/>
      <c r="DC3061" s="1035"/>
      <c r="DG3061" s="1035"/>
      <c r="DH3061" s="1035"/>
      <c r="DI3061" s="1035"/>
      <c r="DJ3061" s="1035"/>
      <c r="DK3061" s="1035"/>
      <c r="DL3061" s="1035"/>
    </row>
    <row r="3062" spans="27:116">
      <c r="AA3062" s="1035"/>
      <c r="AB3062" s="1035"/>
      <c r="AC3062" s="1035"/>
      <c r="AD3062" s="1035"/>
      <c r="AE3062" s="1035"/>
      <c r="AF3062" s="1035"/>
      <c r="AG3062" s="1035"/>
      <c r="AH3062" s="1035"/>
      <c r="AN3062" s="1035"/>
      <c r="AV3062" s="1035"/>
      <c r="BD3062" s="1035"/>
      <c r="BS3062" s="1064"/>
      <c r="BT3062" s="1035"/>
      <c r="CG3062" s="612"/>
      <c r="CI3062" s="1035"/>
      <c r="DB3062" s="1035"/>
      <c r="DC3062" s="1035"/>
      <c r="DG3062" s="1035"/>
      <c r="DH3062" s="1035"/>
      <c r="DI3062" s="1035"/>
      <c r="DJ3062" s="1035"/>
      <c r="DK3062" s="1035"/>
      <c r="DL3062" s="1035"/>
    </row>
    <row r="3063" spans="27:116">
      <c r="AA3063" s="1035"/>
      <c r="AB3063" s="1035"/>
      <c r="AC3063" s="1035"/>
      <c r="AD3063" s="1035"/>
      <c r="AE3063" s="1035"/>
      <c r="AF3063" s="1035"/>
      <c r="AG3063" s="1035"/>
      <c r="AH3063" s="1035"/>
      <c r="AN3063" s="1035"/>
      <c r="AV3063" s="1035"/>
      <c r="BD3063" s="1035"/>
      <c r="BS3063" s="1064"/>
      <c r="BT3063" s="1035"/>
      <c r="CG3063" s="612"/>
      <c r="CI3063" s="1035"/>
      <c r="DB3063" s="1035"/>
      <c r="DC3063" s="1035"/>
      <c r="DG3063" s="1035"/>
      <c r="DH3063" s="1035"/>
      <c r="DI3063" s="1035"/>
      <c r="DJ3063" s="1035"/>
      <c r="DK3063" s="1035"/>
      <c r="DL3063" s="1035"/>
    </row>
    <row r="3064" spans="27:116">
      <c r="AA3064" s="1035"/>
      <c r="AB3064" s="1035"/>
      <c r="AC3064" s="1035"/>
      <c r="AD3064" s="1035"/>
      <c r="AE3064" s="1035"/>
      <c r="AF3064" s="1035"/>
      <c r="AG3064" s="1035"/>
      <c r="AH3064" s="1035"/>
      <c r="AN3064" s="1035"/>
      <c r="AV3064" s="1035"/>
      <c r="BD3064" s="1035"/>
      <c r="BS3064" s="1064"/>
      <c r="BT3064" s="1035"/>
      <c r="CG3064" s="612"/>
      <c r="CI3064" s="1035"/>
      <c r="DB3064" s="1035"/>
      <c r="DC3064" s="1035"/>
      <c r="DG3064" s="1035"/>
      <c r="DH3064" s="1035"/>
      <c r="DI3064" s="1035"/>
      <c r="DJ3064" s="1035"/>
      <c r="DK3064" s="1035"/>
      <c r="DL3064" s="1035"/>
    </row>
    <row r="3065" spans="27:116">
      <c r="AA3065" s="1035"/>
      <c r="AB3065" s="1035"/>
      <c r="AC3065" s="1035"/>
      <c r="AD3065" s="1035"/>
      <c r="AE3065" s="1035"/>
      <c r="AF3065" s="1035"/>
      <c r="AG3065" s="1035"/>
      <c r="AH3065" s="1035"/>
      <c r="AN3065" s="1035"/>
      <c r="AV3065" s="1035"/>
      <c r="BD3065" s="1035"/>
      <c r="BS3065" s="1064"/>
      <c r="BT3065" s="1035"/>
      <c r="CG3065" s="612"/>
      <c r="CI3065" s="1035"/>
      <c r="DB3065" s="1035"/>
      <c r="DC3065" s="1035"/>
      <c r="DG3065" s="1035"/>
      <c r="DH3065" s="1035"/>
      <c r="DI3065" s="1035"/>
      <c r="DJ3065" s="1035"/>
      <c r="DK3065" s="1035"/>
      <c r="DL3065" s="1035"/>
    </row>
    <row r="3066" spans="27:116">
      <c r="AA3066" s="1035"/>
      <c r="AB3066" s="1035"/>
      <c r="AC3066" s="1035"/>
      <c r="AD3066" s="1035"/>
      <c r="AE3066" s="1035"/>
      <c r="AF3066" s="1035"/>
      <c r="AG3066" s="1035"/>
      <c r="AH3066" s="1035"/>
      <c r="AN3066" s="1035"/>
      <c r="AV3066" s="1035"/>
      <c r="BD3066" s="1035"/>
      <c r="BS3066" s="1064"/>
      <c r="BT3066" s="1035"/>
      <c r="CG3066" s="612"/>
      <c r="CI3066" s="1035"/>
      <c r="DB3066" s="1035"/>
      <c r="DC3066" s="1035"/>
      <c r="DG3066" s="1035"/>
      <c r="DH3066" s="1035"/>
      <c r="DI3066" s="1035"/>
      <c r="DJ3066" s="1035"/>
      <c r="DK3066" s="1035"/>
      <c r="DL3066" s="1035"/>
    </row>
    <row r="3067" spans="27:116">
      <c r="AA3067" s="1035"/>
      <c r="AB3067" s="1035"/>
      <c r="AC3067" s="1035"/>
      <c r="AD3067" s="1035"/>
      <c r="AE3067" s="1035"/>
      <c r="AF3067" s="1035"/>
      <c r="AG3067" s="1035"/>
      <c r="AH3067" s="1035"/>
      <c r="AN3067" s="1035"/>
      <c r="AV3067" s="1035"/>
      <c r="BD3067" s="1035"/>
      <c r="BS3067" s="1064"/>
      <c r="BT3067" s="1035"/>
      <c r="CG3067" s="612"/>
      <c r="CI3067" s="1035"/>
      <c r="DB3067" s="1035"/>
      <c r="DC3067" s="1035"/>
      <c r="DG3067" s="1035"/>
      <c r="DH3067" s="1035"/>
      <c r="DI3067" s="1035"/>
      <c r="DJ3067" s="1035"/>
      <c r="DK3067" s="1035"/>
      <c r="DL3067" s="1035"/>
    </row>
    <row r="3068" spans="27:116">
      <c r="AA3068" s="1035"/>
      <c r="AB3068" s="1035"/>
      <c r="AC3068" s="1035"/>
      <c r="AD3068" s="1035"/>
      <c r="AE3068" s="1035"/>
      <c r="AF3068" s="1035"/>
      <c r="AG3068" s="1035"/>
      <c r="AH3068" s="1035"/>
      <c r="AN3068" s="1035"/>
      <c r="AV3068" s="1035"/>
      <c r="BD3068" s="1035"/>
      <c r="BS3068" s="1064"/>
      <c r="BT3068" s="1035"/>
      <c r="CG3068" s="612"/>
      <c r="CI3068" s="1035"/>
      <c r="DB3068" s="1035"/>
      <c r="DC3068" s="1035"/>
      <c r="DG3068" s="1035"/>
      <c r="DH3068" s="1035"/>
      <c r="DI3068" s="1035"/>
      <c r="DJ3068" s="1035"/>
      <c r="DK3068" s="1035"/>
      <c r="DL3068" s="1035"/>
    </row>
    <row r="3069" spans="27:116">
      <c r="AA3069" s="1035"/>
      <c r="AB3069" s="1035"/>
      <c r="AC3069" s="1035"/>
      <c r="AD3069" s="1035"/>
      <c r="AE3069" s="1035"/>
      <c r="AF3069" s="1035"/>
      <c r="AG3069" s="1035"/>
      <c r="AH3069" s="1035"/>
      <c r="AN3069" s="1035"/>
      <c r="AV3069" s="1035"/>
      <c r="BD3069" s="1035"/>
      <c r="BS3069" s="1064"/>
      <c r="BT3069" s="1035"/>
      <c r="CG3069" s="612"/>
      <c r="CI3069" s="1035"/>
      <c r="DB3069" s="1035"/>
      <c r="DC3069" s="1035"/>
      <c r="DG3069" s="1035"/>
      <c r="DH3069" s="1035"/>
      <c r="DI3069" s="1035"/>
      <c r="DJ3069" s="1035"/>
      <c r="DK3069" s="1035"/>
      <c r="DL3069" s="1035"/>
    </row>
    <row r="3070" spans="27:116">
      <c r="AA3070" s="1035"/>
      <c r="AB3070" s="1035"/>
      <c r="AC3070" s="1035"/>
      <c r="AD3070" s="1035"/>
      <c r="AE3070" s="1035"/>
      <c r="AF3070" s="1035"/>
      <c r="AG3070" s="1035"/>
      <c r="AH3070" s="1035"/>
      <c r="AN3070" s="1035"/>
      <c r="AV3070" s="1035"/>
      <c r="BD3070" s="1035"/>
      <c r="BS3070" s="1064"/>
      <c r="BT3070" s="1035"/>
      <c r="CG3070" s="612"/>
      <c r="CI3070" s="1035"/>
      <c r="DB3070" s="1035"/>
      <c r="DC3070" s="1035"/>
      <c r="DG3070" s="1035"/>
      <c r="DH3070" s="1035"/>
      <c r="DI3070" s="1035"/>
      <c r="DJ3070" s="1035"/>
      <c r="DK3070" s="1035"/>
      <c r="DL3070" s="1035"/>
    </row>
    <row r="3071" spans="27:116">
      <c r="AA3071" s="1035"/>
      <c r="AB3071" s="1035"/>
      <c r="AC3071" s="1035"/>
      <c r="AD3071" s="1035"/>
      <c r="AE3071" s="1035"/>
      <c r="AF3071" s="1035"/>
      <c r="AG3071" s="1035"/>
      <c r="AH3071" s="1035"/>
      <c r="AN3071" s="1035"/>
      <c r="AV3071" s="1035"/>
      <c r="BD3071" s="1035"/>
      <c r="BS3071" s="1064"/>
      <c r="BT3071" s="1035"/>
      <c r="CG3071" s="612"/>
      <c r="CI3071" s="1035"/>
      <c r="DB3071" s="1035"/>
      <c r="DC3071" s="1035"/>
      <c r="DG3071" s="1035"/>
      <c r="DH3071" s="1035"/>
      <c r="DI3071" s="1035"/>
      <c r="DJ3071" s="1035"/>
      <c r="DK3071" s="1035"/>
      <c r="DL3071" s="1035"/>
    </row>
    <row r="3072" spans="27:116">
      <c r="AA3072" s="1035"/>
      <c r="AB3072" s="1035"/>
      <c r="AC3072" s="1035"/>
      <c r="AD3072" s="1035"/>
      <c r="AE3072" s="1035"/>
      <c r="AF3072" s="1035"/>
      <c r="AG3072" s="1035"/>
      <c r="AH3072" s="1035"/>
      <c r="AN3072" s="1035"/>
      <c r="AV3072" s="1035"/>
      <c r="BD3072" s="1035"/>
      <c r="BS3072" s="1064"/>
      <c r="BT3072" s="1035"/>
      <c r="CG3072" s="612"/>
      <c r="CI3072" s="1035"/>
      <c r="DB3072" s="1035"/>
      <c r="DC3072" s="1035"/>
      <c r="DG3072" s="1035"/>
      <c r="DH3072" s="1035"/>
      <c r="DI3072" s="1035"/>
      <c r="DJ3072" s="1035"/>
      <c r="DK3072" s="1035"/>
      <c r="DL3072" s="1035"/>
    </row>
    <row r="3073" spans="27:116">
      <c r="AA3073" s="1035"/>
      <c r="AB3073" s="1035"/>
      <c r="AC3073" s="1035"/>
      <c r="AD3073" s="1035"/>
      <c r="AE3073" s="1035"/>
      <c r="AF3073" s="1035"/>
      <c r="AG3073" s="1035"/>
      <c r="AH3073" s="1035"/>
      <c r="AN3073" s="1035"/>
      <c r="AV3073" s="1035"/>
      <c r="BD3073" s="1035"/>
      <c r="BS3073" s="1064"/>
      <c r="BT3073" s="1035"/>
      <c r="CG3073" s="612"/>
      <c r="CI3073" s="1035"/>
      <c r="DB3073" s="1035"/>
      <c r="DC3073" s="1035"/>
      <c r="DG3073" s="1035"/>
      <c r="DH3073" s="1035"/>
      <c r="DI3073" s="1035"/>
      <c r="DJ3073" s="1035"/>
      <c r="DK3073" s="1035"/>
      <c r="DL3073" s="1035"/>
    </row>
    <row r="3074" spans="27:116">
      <c r="AA3074" s="1035"/>
      <c r="AB3074" s="1035"/>
      <c r="AC3074" s="1035"/>
      <c r="AD3074" s="1035"/>
      <c r="AE3074" s="1035"/>
      <c r="AF3074" s="1035"/>
      <c r="AG3074" s="1035"/>
      <c r="AH3074" s="1035"/>
      <c r="AN3074" s="1035"/>
      <c r="AV3074" s="1035"/>
      <c r="BD3074" s="1035"/>
      <c r="BS3074" s="1064"/>
      <c r="BT3074" s="1035"/>
      <c r="CG3074" s="612"/>
      <c r="CI3074" s="1035"/>
      <c r="DB3074" s="1035"/>
      <c r="DC3074" s="1035"/>
      <c r="DG3074" s="1035"/>
      <c r="DH3074" s="1035"/>
      <c r="DI3074" s="1035"/>
      <c r="DJ3074" s="1035"/>
      <c r="DK3074" s="1035"/>
      <c r="DL3074" s="1035"/>
    </row>
    <row r="3075" spans="27:116">
      <c r="AA3075" s="1035"/>
      <c r="AB3075" s="1035"/>
      <c r="AC3075" s="1035"/>
      <c r="AD3075" s="1035"/>
      <c r="AE3075" s="1035"/>
      <c r="AF3075" s="1035"/>
      <c r="AG3075" s="1035"/>
      <c r="AH3075" s="1035"/>
      <c r="AN3075" s="1035"/>
      <c r="AV3075" s="1035"/>
      <c r="BD3075" s="1035"/>
      <c r="BS3075" s="1064"/>
      <c r="BT3075" s="1035"/>
      <c r="CG3075" s="612"/>
      <c r="CI3075" s="1035"/>
      <c r="DB3075" s="1035"/>
      <c r="DC3075" s="1035"/>
      <c r="DG3075" s="1035"/>
      <c r="DH3075" s="1035"/>
      <c r="DI3075" s="1035"/>
      <c r="DJ3075" s="1035"/>
      <c r="DK3075" s="1035"/>
      <c r="DL3075" s="1035"/>
    </row>
    <row r="3076" spans="27:116">
      <c r="AA3076" s="1035"/>
      <c r="AB3076" s="1035"/>
      <c r="AC3076" s="1035"/>
      <c r="AD3076" s="1035"/>
      <c r="AE3076" s="1035"/>
      <c r="AF3076" s="1035"/>
      <c r="AG3076" s="1035"/>
      <c r="AH3076" s="1035"/>
      <c r="AN3076" s="1035"/>
      <c r="AV3076" s="1035"/>
      <c r="BD3076" s="1035"/>
      <c r="BS3076" s="1064"/>
      <c r="BT3076" s="1035"/>
      <c r="CG3076" s="612"/>
      <c r="CI3076" s="1035"/>
      <c r="DB3076" s="1035"/>
      <c r="DC3076" s="1035"/>
      <c r="DG3076" s="1035"/>
      <c r="DH3076" s="1035"/>
      <c r="DI3076" s="1035"/>
      <c r="DJ3076" s="1035"/>
      <c r="DK3076" s="1035"/>
      <c r="DL3076" s="1035"/>
    </row>
    <row r="3077" spans="27:116">
      <c r="AA3077" s="1035"/>
      <c r="AB3077" s="1035"/>
      <c r="AC3077" s="1035"/>
      <c r="AD3077" s="1035"/>
      <c r="AE3077" s="1035"/>
      <c r="AF3077" s="1035"/>
      <c r="AG3077" s="1035"/>
      <c r="AH3077" s="1035"/>
      <c r="AN3077" s="1035"/>
      <c r="AV3077" s="1035"/>
      <c r="BD3077" s="1035"/>
      <c r="BS3077" s="1064"/>
      <c r="BT3077" s="1035"/>
      <c r="CG3077" s="612"/>
      <c r="CI3077" s="1035"/>
      <c r="DB3077" s="1035"/>
      <c r="DC3077" s="1035"/>
      <c r="DG3077" s="1035"/>
      <c r="DH3077" s="1035"/>
      <c r="DI3077" s="1035"/>
      <c r="DJ3077" s="1035"/>
      <c r="DK3077" s="1035"/>
      <c r="DL3077" s="1035"/>
    </row>
    <row r="3078" spans="27:116">
      <c r="AA3078" s="1035"/>
      <c r="AB3078" s="1035"/>
      <c r="AC3078" s="1035"/>
      <c r="AD3078" s="1035"/>
      <c r="AE3078" s="1035"/>
      <c r="AF3078" s="1035"/>
      <c r="AG3078" s="1035"/>
      <c r="AH3078" s="1035"/>
      <c r="AN3078" s="1035"/>
      <c r="AV3078" s="1035"/>
      <c r="BD3078" s="1035"/>
      <c r="BS3078" s="1064"/>
      <c r="BT3078" s="1035"/>
      <c r="CG3078" s="612"/>
      <c r="CI3078" s="1035"/>
      <c r="DB3078" s="1035"/>
      <c r="DC3078" s="1035"/>
      <c r="DG3078" s="1035"/>
      <c r="DH3078" s="1035"/>
      <c r="DI3078" s="1035"/>
      <c r="DJ3078" s="1035"/>
      <c r="DK3078" s="1035"/>
      <c r="DL3078" s="1035"/>
    </row>
    <row r="3079" spans="27:116">
      <c r="AA3079" s="1035"/>
      <c r="AB3079" s="1035"/>
      <c r="AC3079" s="1035"/>
      <c r="AD3079" s="1035"/>
      <c r="AE3079" s="1035"/>
      <c r="AF3079" s="1035"/>
      <c r="AG3079" s="1035"/>
      <c r="AH3079" s="1035"/>
      <c r="AN3079" s="1035"/>
      <c r="AV3079" s="1035"/>
      <c r="BD3079" s="1035"/>
      <c r="BS3079" s="1064"/>
      <c r="BT3079" s="1035"/>
      <c r="CG3079" s="612"/>
      <c r="CI3079" s="1035"/>
      <c r="DB3079" s="1035"/>
      <c r="DC3079" s="1035"/>
      <c r="DG3079" s="1035"/>
      <c r="DH3079" s="1035"/>
      <c r="DI3079" s="1035"/>
      <c r="DJ3079" s="1035"/>
      <c r="DK3079" s="1035"/>
      <c r="DL3079" s="1035"/>
    </row>
    <row r="3080" spans="27:116">
      <c r="AA3080" s="1035"/>
      <c r="AB3080" s="1035"/>
      <c r="AC3080" s="1035"/>
      <c r="AD3080" s="1035"/>
      <c r="AE3080" s="1035"/>
      <c r="AF3080" s="1035"/>
      <c r="AG3080" s="1035"/>
      <c r="AH3080" s="1035"/>
      <c r="AN3080" s="1035"/>
      <c r="AV3080" s="1035"/>
      <c r="BD3080" s="1035"/>
      <c r="BS3080" s="1064"/>
      <c r="BT3080" s="1035"/>
      <c r="CG3080" s="612"/>
      <c r="CI3080" s="1035"/>
      <c r="DB3080" s="1035"/>
      <c r="DC3080" s="1035"/>
      <c r="DG3080" s="1035"/>
      <c r="DH3080" s="1035"/>
      <c r="DI3080" s="1035"/>
      <c r="DJ3080" s="1035"/>
      <c r="DK3080" s="1035"/>
      <c r="DL3080" s="1035"/>
    </row>
    <row r="3081" spans="27:116">
      <c r="AA3081" s="1035"/>
      <c r="AB3081" s="1035"/>
      <c r="AC3081" s="1035"/>
      <c r="AD3081" s="1035"/>
      <c r="AE3081" s="1035"/>
      <c r="AF3081" s="1035"/>
      <c r="AG3081" s="1035"/>
      <c r="AH3081" s="1035"/>
      <c r="AN3081" s="1035"/>
      <c r="AV3081" s="1035"/>
      <c r="BD3081" s="1035"/>
      <c r="BS3081" s="1064"/>
      <c r="BT3081" s="1035"/>
      <c r="CG3081" s="612"/>
      <c r="CI3081" s="1035"/>
      <c r="DB3081" s="1035"/>
      <c r="DC3081" s="1035"/>
      <c r="DG3081" s="1035"/>
      <c r="DH3081" s="1035"/>
      <c r="DI3081" s="1035"/>
      <c r="DJ3081" s="1035"/>
      <c r="DK3081" s="1035"/>
      <c r="DL3081" s="1035"/>
    </row>
    <row r="3082" spans="27:116">
      <c r="AA3082" s="1035"/>
      <c r="AB3082" s="1035"/>
      <c r="AC3082" s="1035"/>
      <c r="AD3082" s="1035"/>
      <c r="AE3082" s="1035"/>
      <c r="AF3082" s="1035"/>
      <c r="AG3082" s="1035"/>
      <c r="AH3082" s="1035"/>
      <c r="AN3082" s="1035"/>
      <c r="AV3082" s="1035"/>
      <c r="BD3082" s="1035"/>
      <c r="BS3082" s="1064"/>
      <c r="BT3082" s="1035"/>
      <c r="CG3082" s="612"/>
      <c r="CI3082" s="1035"/>
      <c r="DB3082" s="1035"/>
      <c r="DC3082" s="1035"/>
      <c r="DG3082" s="1035"/>
      <c r="DH3082" s="1035"/>
      <c r="DI3082" s="1035"/>
      <c r="DJ3082" s="1035"/>
      <c r="DK3082" s="1035"/>
      <c r="DL3082" s="1035"/>
    </row>
    <row r="3083" spans="27:116">
      <c r="AA3083" s="1035"/>
      <c r="AB3083" s="1035"/>
      <c r="AC3083" s="1035"/>
      <c r="AD3083" s="1035"/>
      <c r="AE3083" s="1035"/>
      <c r="AF3083" s="1035"/>
      <c r="AG3083" s="1035"/>
      <c r="AH3083" s="1035"/>
      <c r="AN3083" s="1035"/>
      <c r="AV3083" s="1035"/>
      <c r="BD3083" s="1035"/>
      <c r="BS3083" s="1064"/>
      <c r="BT3083" s="1035"/>
      <c r="CG3083" s="612"/>
      <c r="CI3083" s="1035"/>
      <c r="DB3083" s="1035"/>
      <c r="DC3083" s="1035"/>
      <c r="DG3083" s="1035"/>
      <c r="DH3083" s="1035"/>
      <c r="DI3083" s="1035"/>
      <c r="DJ3083" s="1035"/>
      <c r="DK3083" s="1035"/>
      <c r="DL3083" s="1035"/>
    </row>
    <row r="3084" spans="27:116">
      <c r="AA3084" s="1035"/>
      <c r="AB3084" s="1035"/>
      <c r="AC3084" s="1035"/>
      <c r="AD3084" s="1035"/>
      <c r="AE3084" s="1035"/>
      <c r="AF3084" s="1035"/>
      <c r="AG3084" s="1035"/>
      <c r="AH3084" s="1035"/>
      <c r="AN3084" s="1035"/>
      <c r="AV3084" s="1035"/>
      <c r="BD3084" s="1035"/>
      <c r="BS3084" s="1064"/>
      <c r="BT3084" s="1035"/>
      <c r="CG3084" s="612"/>
      <c r="CI3084" s="1035"/>
      <c r="DB3084" s="1035"/>
      <c r="DC3084" s="1035"/>
      <c r="DG3084" s="1035"/>
      <c r="DH3084" s="1035"/>
      <c r="DI3084" s="1035"/>
      <c r="DJ3084" s="1035"/>
      <c r="DK3084" s="1035"/>
      <c r="DL3084" s="1035"/>
    </row>
    <row r="3085" spans="27:116">
      <c r="AA3085" s="1035"/>
      <c r="AB3085" s="1035"/>
      <c r="AC3085" s="1035"/>
      <c r="AD3085" s="1035"/>
      <c r="AE3085" s="1035"/>
      <c r="AF3085" s="1035"/>
      <c r="AG3085" s="1035"/>
      <c r="AH3085" s="1035"/>
      <c r="AN3085" s="1035"/>
      <c r="AV3085" s="1035"/>
      <c r="BD3085" s="1035"/>
      <c r="BS3085" s="1064"/>
      <c r="BT3085" s="1035"/>
      <c r="CG3085" s="612"/>
      <c r="CI3085" s="1035"/>
      <c r="DB3085" s="1035"/>
      <c r="DC3085" s="1035"/>
      <c r="DG3085" s="1035"/>
      <c r="DH3085" s="1035"/>
      <c r="DI3085" s="1035"/>
      <c r="DJ3085" s="1035"/>
      <c r="DK3085" s="1035"/>
      <c r="DL3085" s="1035"/>
    </row>
    <row r="3086" spans="27:116">
      <c r="AA3086" s="1035"/>
      <c r="AB3086" s="1035"/>
      <c r="AC3086" s="1035"/>
      <c r="AD3086" s="1035"/>
      <c r="AE3086" s="1035"/>
      <c r="AF3086" s="1035"/>
      <c r="AG3086" s="1035"/>
      <c r="AH3086" s="1035"/>
      <c r="AN3086" s="1035"/>
      <c r="AV3086" s="1035"/>
      <c r="BD3086" s="1035"/>
      <c r="BS3086" s="1064"/>
      <c r="BT3086" s="1035"/>
      <c r="CG3086" s="612"/>
      <c r="CI3086" s="1035"/>
      <c r="DB3086" s="1035"/>
      <c r="DC3086" s="1035"/>
      <c r="DG3086" s="1035"/>
      <c r="DH3086" s="1035"/>
      <c r="DI3086" s="1035"/>
      <c r="DJ3086" s="1035"/>
      <c r="DK3086" s="1035"/>
      <c r="DL3086" s="1035"/>
    </row>
    <row r="3087" spans="27:116">
      <c r="AA3087" s="1035"/>
      <c r="AB3087" s="1035"/>
      <c r="AC3087" s="1035"/>
      <c r="AD3087" s="1035"/>
      <c r="AE3087" s="1035"/>
      <c r="AF3087" s="1035"/>
      <c r="AG3087" s="1035"/>
      <c r="AH3087" s="1035"/>
      <c r="AN3087" s="1035"/>
      <c r="AV3087" s="1035"/>
      <c r="BD3087" s="1035"/>
      <c r="BS3087" s="1064"/>
      <c r="BT3087" s="1035"/>
      <c r="CG3087" s="612"/>
      <c r="CI3087" s="1035"/>
      <c r="DB3087" s="1035"/>
      <c r="DC3087" s="1035"/>
      <c r="DG3087" s="1035"/>
      <c r="DH3087" s="1035"/>
      <c r="DI3087" s="1035"/>
      <c r="DJ3087" s="1035"/>
      <c r="DK3087" s="1035"/>
      <c r="DL3087" s="1035"/>
    </row>
    <row r="3088" spans="27:116">
      <c r="AA3088" s="1035"/>
      <c r="AB3088" s="1035"/>
      <c r="AC3088" s="1035"/>
      <c r="AD3088" s="1035"/>
      <c r="AE3088" s="1035"/>
      <c r="AF3088" s="1035"/>
      <c r="AG3088" s="1035"/>
      <c r="AH3088" s="1035"/>
      <c r="AN3088" s="1035"/>
      <c r="AV3088" s="1035"/>
      <c r="BD3088" s="1035"/>
      <c r="BS3088" s="1064"/>
      <c r="BT3088" s="1035"/>
      <c r="CG3088" s="612"/>
      <c r="CI3088" s="1035"/>
      <c r="DB3088" s="1035"/>
      <c r="DC3088" s="1035"/>
      <c r="DG3088" s="1035"/>
      <c r="DH3088" s="1035"/>
      <c r="DI3088" s="1035"/>
      <c r="DJ3088" s="1035"/>
      <c r="DK3088" s="1035"/>
      <c r="DL3088" s="1035"/>
    </row>
    <row r="3089" spans="27:116">
      <c r="AA3089" s="1035"/>
      <c r="AB3089" s="1035"/>
      <c r="AC3089" s="1035"/>
      <c r="AD3089" s="1035"/>
      <c r="AE3089" s="1035"/>
      <c r="AF3089" s="1035"/>
      <c r="AG3089" s="1035"/>
      <c r="AH3089" s="1035"/>
      <c r="AN3089" s="1035"/>
      <c r="AV3089" s="1035"/>
      <c r="BD3089" s="1035"/>
      <c r="BS3089" s="1064"/>
      <c r="BT3089" s="1035"/>
      <c r="CG3089" s="612"/>
      <c r="CI3089" s="1035"/>
      <c r="DB3089" s="1035"/>
      <c r="DC3089" s="1035"/>
      <c r="DG3089" s="1035"/>
      <c r="DH3089" s="1035"/>
      <c r="DI3089" s="1035"/>
      <c r="DJ3089" s="1035"/>
      <c r="DK3089" s="1035"/>
      <c r="DL3089" s="1035"/>
    </row>
    <row r="3090" spans="27:116">
      <c r="AA3090" s="1035"/>
      <c r="AB3090" s="1035"/>
      <c r="AC3090" s="1035"/>
      <c r="AD3090" s="1035"/>
      <c r="AE3090" s="1035"/>
      <c r="AF3090" s="1035"/>
      <c r="AG3090" s="1035"/>
      <c r="AH3090" s="1035"/>
      <c r="AN3090" s="1035"/>
      <c r="AV3090" s="1035"/>
      <c r="BD3090" s="1035"/>
      <c r="BS3090" s="1064"/>
      <c r="BT3090" s="1035"/>
      <c r="CG3090" s="612"/>
      <c r="CI3090" s="1035"/>
      <c r="DB3090" s="1035"/>
      <c r="DC3090" s="1035"/>
      <c r="DG3090" s="1035"/>
      <c r="DH3090" s="1035"/>
      <c r="DI3090" s="1035"/>
      <c r="DJ3090" s="1035"/>
      <c r="DK3090" s="1035"/>
      <c r="DL3090" s="1035"/>
    </row>
    <row r="3091" spans="27:116">
      <c r="AA3091" s="1035"/>
      <c r="AB3091" s="1035"/>
      <c r="AC3091" s="1035"/>
      <c r="AD3091" s="1035"/>
      <c r="AE3091" s="1035"/>
      <c r="AF3091" s="1035"/>
      <c r="AG3091" s="1035"/>
      <c r="AH3091" s="1035"/>
      <c r="AN3091" s="1035"/>
      <c r="AV3091" s="1035"/>
      <c r="BD3091" s="1035"/>
      <c r="BS3091" s="1064"/>
      <c r="BT3091" s="1035"/>
      <c r="CG3091" s="612"/>
      <c r="CI3091" s="1035"/>
      <c r="DB3091" s="1035"/>
      <c r="DC3091" s="1035"/>
      <c r="DG3091" s="1035"/>
      <c r="DH3091" s="1035"/>
      <c r="DI3091" s="1035"/>
      <c r="DJ3091" s="1035"/>
      <c r="DK3091" s="1035"/>
      <c r="DL3091" s="1035"/>
    </row>
    <row r="3092" spans="27:116">
      <c r="AA3092" s="1035"/>
      <c r="AB3092" s="1035"/>
      <c r="AC3092" s="1035"/>
      <c r="AD3092" s="1035"/>
      <c r="AE3092" s="1035"/>
      <c r="AF3092" s="1035"/>
      <c r="AG3092" s="1035"/>
      <c r="AH3092" s="1035"/>
      <c r="AN3092" s="1035"/>
      <c r="AV3092" s="1035"/>
      <c r="BD3092" s="1035"/>
      <c r="BS3092" s="1064"/>
      <c r="BT3092" s="1035"/>
      <c r="CG3092" s="612"/>
      <c r="CI3092" s="1035"/>
      <c r="DB3092" s="1035"/>
      <c r="DC3092" s="1035"/>
      <c r="DG3092" s="1035"/>
      <c r="DH3092" s="1035"/>
      <c r="DI3092" s="1035"/>
      <c r="DJ3092" s="1035"/>
      <c r="DK3092" s="1035"/>
      <c r="DL3092" s="1035"/>
    </row>
    <row r="3093" spans="27:116">
      <c r="AA3093" s="1035"/>
      <c r="AB3093" s="1035"/>
      <c r="AC3093" s="1035"/>
      <c r="AD3093" s="1035"/>
      <c r="AE3093" s="1035"/>
      <c r="AF3093" s="1035"/>
      <c r="AG3093" s="1035"/>
      <c r="AH3093" s="1035"/>
      <c r="AN3093" s="1035"/>
      <c r="AV3093" s="1035"/>
      <c r="BD3093" s="1035"/>
      <c r="BS3093" s="1064"/>
      <c r="BT3093" s="1035"/>
      <c r="CG3093" s="612"/>
      <c r="CI3093" s="1035"/>
      <c r="DB3093" s="1035"/>
      <c r="DC3093" s="1035"/>
      <c r="DG3093" s="1035"/>
      <c r="DH3093" s="1035"/>
      <c r="DI3093" s="1035"/>
      <c r="DJ3093" s="1035"/>
      <c r="DK3093" s="1035"/>
      <c r="DL3093" s="1035"/>
    </row>
    <row r="3094" spans="27:116">
      <c r="AA3094" s="1035"/>
      <c r="AB3094" s="1035"/>
      <c r="AC3094" s="1035"/>
      <c r="AD3094" s="1035"/>
      <c r="AE3094" s="1035"/>
      <c r="AF3094" s="1035"/>
      <c r="AG3094" s="1035"/>
      <c r="AH3094" s="1035"/>
      <c r="AN3094" s="1035"/>
      <c r="AV3094" s="1035"/>
      <c r="BD3094" s="1035"/>
      <c r="BS3094" s="1064"/>
      <c r="BT3094" s="1035"/>
      <c r="CG3094" s="612"/>
      <c r="CI3094" s="1035"/>
      <c r="DB3094" s="1035"/>
      <c r="DC3094" s="1035"/>
      <c r="DG3094" s="1035"/>
      <c r="DH3094" s="1035"/>
      <c r="DI3094" s="1035"/>
      <c r="DJ3094" s="1035"/>
      <c r="DK3094" s="1035"/>
      <c r="DL3094" s="1035"/>
    </row>
    <row r="3095" spans="27:116">
      <c r="AA3095" s="1035"/>
      <c r="AB3095" s="1035"/>
      <c r="AC3095" s="1035"/>
      <c r="AD3095" s="1035"/>
      <c r="AE3095" s="1035"/>
      <c r="AF3095" s="1035"/>
      <c r="AG3095" s="1035"/>
      <c r="AH3095" s="1035"/>
      <c r="AN3095" s="1035"/>
      <c r="AV3095" s="1035"/>
      <c r="BD3095" s="1035"/>
      <c r="BS3095" s="1064"/>
      <c r="BT3095" s="1035"/>
      <c r="CG3095" s="612"/>
      <c r="CI3095" s="1035"/>
      <c r="DB3095" s="1035"/>
      <c r="DC3095" s="1035"/>
      <c r="DG3095" s="1035"/>
      <c r="DH3095" s="1035"/>
      <c r="DI3095" s="1035"/>
      <c r="DJ3095" s="1035"/>
      <c r="DK3095" s="1035"/>
      <c r="DL3095" s="1035"/>
    </row>
    <row r="3096" spans="27:116">
      <c r="AA3096" s="1035"/>
      <c r="AB3096" s="1035"/>
      <c r="AC3096" s="1035"/>
      <c r="AD3096" s="1035"/>
      <c r="AE3096" s="1035"/>
      <c r="AF3096" s="1035"/>
      <c r="AG3096" s="1035"/>
      <c r="AH3096" s="1035"/>
      <c r="AN3096" s="1035"/>
      <c r="AV3096" s="1035"/>
      <c r="BD3096" s="1035"/>
      <c r="BS3096" s="1064"/>
      <c r="BT3096" s="1035"/>
      <c r="CG3096" s="612"/>
      <c r="CI3096" s="1035"/>
      <c r="DB3096" s="1035"/>
      <c r="DC3096" s="1035"/>
      <c r="DG3096" s="1035"/>
      <c r="DH3096" s="1035"/>
      <c r="DI3096" s="1035"/>
      <c r="DJ3096" s="1035"/>
      <c r="DK3096" s="1035"/>
      <c r="DL3096" s="1035"/>
    </row>
    <row r="3097" spans="27:116">
      <c r="AA3097" s="1035"/>
      <c r="AB3097" s="1035"/>
      <c r="AC3097" s="1035"/>
      <c r="AD3097" s="1035"/>
      <c r="AE3097" s="1035"/>
      <c r="AF3097" s="1035"/>
      <c r="AG3097" s="1035"/>
      <c r="AH3097" s="1035"/>
      <c r="AN3097" s="1035"/>
      <c r="AV3097" s="1035"/>
      <c r="BD3097" s="1035"/>
      <c r="BS3097" s="1064"/>
      <c r="BT3097" s="1035"/>
      <c r="CG3097" s="612"/>
      <c r="CI3097" s="1035"/>
      <c r="DB3097" s="1035"/>
      <c r="DC3097" s="1035"/>
      <c r="DG3097" s="1035"/>
      <c r="DH3097" s="1035"/>
      <c r="DI3097" s="1035"/>
      <c r="DJ3097" s="1035"/>
      <c r="DK3097" s="1035"/>
      <c r="DL3097" s="1035"/>
    </row>
    <row r="3098" spans="27:116">
      <c r="AA3098" s="1035"/>
      <c r="AB3098" s="1035"/>
      <c r="AC3098" s="1035"/>
      <c r="AD3098" s="1035"/>
      <c r="AE3098" s="1035"/>
      <c r="AF3098" s="1035"/>
      <c r="AG3098" s="1035"/>
      <c r="AH3098" s="1035"/>
      <c r="AN3098" s="1035"/>
      <c r="AV3098" s="1035"/>
      <c r="BD3098" s="1035"/>
      <c r="BS3098" s="1064"/>
      <c r="BT3098" s="1035"/>
      <c r="CG3098" s="612"/>
      <c r="CI3098" s="1035"/>
      <c r="DB3098" s="1035"/>
      <c r="DC3098" s="1035"/>
      <c r="DG3098" s="1035"/>
      <c r="DH3098" s="1035"/>
      <c r="DI3098" s="1035"/>
      <c r="DJ3098" s="1035"/>
      <c r="DK3098" s="1035"/>
      <c r="DL3098" s="1035"/>
    </row>
    <row r="3099" spans="27:116">
      <c r="AA3099" s="1035"/>
      <c r="AB3099" s="1035"/>
      <c r="AC3099" s="1035"/>
      <c r="AD3099" s="1035"/>
      <c r="AE3099" s="1035"/>
      <c r="AF3099" s="1035"/>
      <c r="AG3099" s="1035"/>
      <c r="AH3099" s="1035"/>
      <c r="AN3099" s="1035"/>
      <c r="AV3099" s="1035"/>
      <c r="BD3099" s="1035"/>
      <c r="BS3099" s="1064"/>
      <c r="BT3099" s="1035"/>
      <c r="CG3099" s="612"/>
      <c r="CI3099" s="1035"/>
      <c r="DB3099" s="1035"/>
      <c r="DC3099" s="1035"/>
      <c r="DG3099" s="1035"/>
      <c r="DH3099" s="1035"/>
      <c r="DI3099" s="1035"/>
      <c r="DJ3099" s="1035"/>
      <c r="DK3099" s="1035"/>
      <c r="DL3099" s="1035"/>
    </row>
    <row r="3100" spans="27:116">
      <c r="AA3100" s="1035"/>
      <c r="AB3100" s="1035"/>
      <c r="AC3100" s="1035"/>
      <c r="AD3100" s="1035"/>
      <c r="AE3100" s="1035"/>
      <c r="AF3100" s="1035"/>
      <c r="AG3100" s="1035"/>
      <c r="AH3100" s="1035"/>
      <c r="AN3100" s="1035"/>
      <c r="AV3100" s="1035"/>
      <c r="BD3100" s="1035"/>
      <c r="BS3100" s="1064"/>
      <c r="BT3100" s="1035"/>
      <c r="CG3100" s="612"/>
      <c r="CI3100" s="1035"/>
      <c r="DB3100" s="1035"/>
      <c r="DC3100" s="1035"/>
      <c r="DG3100" s="1035"/>
      <c r="DH3100" s="1035"/>
      <c r="DI3100" s="1035"/>
      <c r="DJ3100" s="1035"/>
      <c r="DK3100" s="1035"/>
      <c r="DL3100" s="1035"/>
    </row>
    <row r="3101" spans="27:116">
      <c r="AA3101" s="1035"/>
      <c r="AB3101" s="1035"/>
      <c r="AC3101" s="1035"/>
      <c r="AD3101" s="1035"/>
      <c r="AE3101" s="1035"/>
      <c r="AF3101" s="1035"/>
      <c r="AG3101" s="1035"/>
      <c r="AH3101" s="1035"/>
      <c r="AN3101" s="1035"/>
      <c r="AV3101" s="1035"/>
      <c r="BD3101" s="1035"/>
      <c r="BS3101" s="1064"/>
      <c r="BT3101" s="1035"/>
      <c r="CG3101" s="612"/>
      <c r="CI3101" s="1035"/>
      <c r="DB3101" s="1035"/>
      <c r="DC3101" s="1035"/>
      <c r="DG3101" s="1035"/>
      <c r="DH3101" s="1035"/>
      <c r="DI3101" s="1035"/>
      <c r="DJ3101" s="1035"/>
      <c r="DK3101" s="1035"/>
      <c r="DL3101" s="1035"/>
    </row>
    <row r="3102" spans="27:116">
      <c r="AA3102" s="1035"/>
      <c r="AB3102" s="1035"/>
      <c r="AC3102" s="1035"/>
      <c r="AD3102" s="1035"/>
      <c r="AE3102" s="1035"/>
      <c r="AF3102" s="1035"/>
      <c r="AG3102" s="1035"/>
      <c r="AH3102" s="1035"/>
      <c r="AN3102" s="1035"/>
      <c r="AV3102" s="1035"/>
      <c r="BD3102" s="1035"/>
      <c r="BS3102" s="1064"/>
      <c r="BT3102" s="1035"/>
      <c r="CG3102" s="612"/>
      <c r="CI3102" s="1035"/>
      <c r="DB3102" s="1035"/>
      <c r="DC3102" s="1035"/>
      <c r="DG3102" s="1035"/>
      <c r="DH3102" s="1035"/>
      <c r="DI3102" s="1035"/>
      <c r="DJ3102" s="1035"/>
      <c r="DK3102" s="1035"/>
      <c r="DL3102" s="1035"/>
    </row>
    <row r="3103" spans="27:116">
      <c r="AA3103" s="1035"/>
      <c r="AB3103" s="1035"/>
      <c r="AC3103" s="1035"/>
      <c r="AD3103" s="1035"/>
      <c r="AE3103" s="1035"/>
      <c r="AF3103" s="1035"/>
      <c r="AG3103" s="1035"/>
      <c r="AH3103" s="1035"/>
      <c r="AN3103" s="1035"/>
      <c r="AV3103" s="1035"/>
      <c r="BD3103" s="1035"/>
      <c r="BS3103" s="1064"/>
      <c r="BT3103" s="1035"/>
      <c r="CG3103" s="612"/>
      <c r="CI3103" s="1035"/>
      <c r="DB3103" s="1035"/>
      <c r="DC3103" s="1035"/>
      <c r="DG3103" s="1035"/>
      <c r="DH3103" s="1035"/>
      <c r="DI3103" s="1035"/>
      <c r="DJ3103" s="1035"/>
      <c r="DK3103" s="1035"/>
      <c r="DL3103" s="1035"/>
    </row>
    <row r="3104" spans="27:116">
      <c r="AA3104" s="1035"/>
      <c r="AB3104" s="1035"/>
      <c r="AC3104" s="1035"/>
      <c r="AD3104" s="1035"/>
      <c r="AE3104" s="1035"/>
      <c r="AF3104" s="1035"/>
      <c r="AG3104" s="1035"/>
      <c r="AH3104" s="1035"/>
      <c r="AN3104" s="1035"/>
      <c r="AV3104" s="1035"/>
      <c r="BD3104" s="1035"/>
      <c r="BS3104" s="1064"/>
      <c r="BT3104" s="1035"/>
      <c r="CG3104" s="612"/>
      <c r="CI3104" s="1035"/>
      <c r="DB3104" s="1035"/>
      <c r="DC3104" s="1035"/>
      <c r="DG3104" s="1035"/>
      <c r="DH3104" s="1035"/>
      <c r="DI3104" s="1035"/>
      <c r="DJ3104" s="1035"/>
      <c r="DK3104" s="1035"/>
      <c r="DL3104" s="1035"/>
    </row>
    <row r="3105" spans="27:116">
      <c r="AA3105" s="1035"/>
      <c r="AB3105" s="1035"/>
      <c r="AC3105" s="1035"/>
      <c r="AD3105" s="1035"/>
      <c r="AE3105" s="1035"/>
      <c r="AF3105" s="1035"/>
      <c r="AG3105" s="1035"/>
      <c r="AH3105" s="1035"/>
      <c r="AN3105" s="1035"/>
      <c r="AV3105" s="1035"/>
      <c r="BD3105" s="1035"/>
      <c r="BS3105" s="1064"/>
      <c r="BT3105" s="1035"/>
      <c r="CG3105" s="612"/>
      <c r="CI3105" s="1035"/>
      <c r="DB3105" s="1035"/>
      <c r="DC3105" s="1035"/>
      <c r="DG3105" s="1035"/>
      <c r="DH3105" s="1035"/>
      <c r="DI3105" s="1035"/>
      <c r="DJ3105" s="1035"/>
      <c r="DK3105" s="1035"/>
      <c r="DL3105" s="1035"/>
    </row>
    <row r="3106" spans="27:116">
      <c r="AA3106" s="1035"/>
      <c r="AB3106" s="1035"/>
      <c r="AC3106" s="1035"/>
      <c r="AD3106" s="1035"/>
      <c r="AE3106" s="1035"/>
      <c r="AF3106" s="1035"/>
      <c r="AG3106" s="1035"/>
      <c r="AH3106" s="1035"/>
      <c r="AN3106" s="1035"/>
      <c r="AV3106" s="1035"/>
      <c r="BD3106" s="1035"/>
      <c r="BS3106" s="1064"/>
      <c r="BT3106" s="1035"/>
      <c r="CG3106" s="612"/>
      <c r="CI3106" s="1035"/>
      <c r="DB3106" s="1035"/>
      <c r="DC3106" s="1035"/>
      <c r="DG3106" s="1035"/>
      <c r="DH3106" s="1035"/>
      <c r="DI3106" s="1035"/>
      <c r="DJ3106" s="1035"/>
      <c r="DK3106" s="1035"/>
      <c r="DL3106" s="1035"/>
    </row>
    <row r="3107" spans="27:116">
      <c r="AA3107" s="1035"/>
      <c r="AB3107" s="1035"/>
      <c r="AC3107" s="1035"/>
      <c r="AD3107" s="1035"/>
      <c r="AE3107" s="1035"/>
      <c r="AF3107" s="1035"/>
      <c r="AG3107" s="1035"/>
      <c r="AH3107" s="1035"/>
      <c r="AN3107" s="1035"/>
      <c r="AV3107" s="1035"/>
      <c r="BD3107" s="1035"/>
      <c r="BS3107" s="1064"/>
      <c r="BT3107" s="1035"/>
      <c r="CG3107" s="612"/>
      <c r="CI3107" s="1035"/>
      <c r="DB3107" s="1035"/>
      <c r="DC3107" s="1035"/>
      <c r="DG3107" s="1035"/>
      <c r="DH3107" s="1035"/>
      <c r="DI3107" s="1035"/>
      <c r="DJ3107" s="1035"/>
      <c r="DK3107" s="1035"/>
      <c r="DL3107" s="1035"/>
    </row>
    <row r="3108" spans="27:116">
      <c r="AA3108" s="1035"/>
      <c r="AB3108" s="1035"/>
      <c r="AC3108" s="1035"/>
      <c r="AD3108" s="1035"/>
      <c r="AE3108" s="1035"/>
      <c r="AF3108" s="1035"/>
      <c r="AG3108" s="1035"/>
      <c r="AH3108" s="1035"/>
      <c r="AN3108" s="1035"/>
      <c r="AV3108" s="1035"/>
      <c r="BD3108" s="1035"/>
      <c r="BS3108" s="1064"/>
      <c r="BT3108" s="1035"/>
      <c r="CG3108" s="612"/>
      <c r="CI3108" s="1035"/>
      <c r="DB3108" s="1035"/>
      <c r="DC3108" s="1035"/>
      <c r="DG3108" s="1035"/>
      <c r="DH3108" s="1035"/>
      <c r="DI3108" s="1035"/>
      <c r="DJ3108" s="1035"/>
      <c r="DK3108" s="1035"/>
      <c r="DL3108" s="1035"/>
    </row>
    <row r="3109" spans="27:116">
      <c r="AA3109" s="1035"/>
      <c r="AB3109" s="1035"/>
      <c r="AC3109" s="1035"/>
      <c r="AD3109" s="1035"/>
      <c r="AE3109" s="1035"/>
      <c r="AF3109" s="1035"/>
      <c r="AG3109" s="1035"/>
      <c r="AH3109" s="1035"/>
      <c r="AN3109" s="1035"/>
      <c r="AV3109" s="1035"/>
      <c r="BD3109" s="1035"/>
      <c r="BS3109" s="1064"/>
      <c r="BT3109" s="1035"/>
      <c r="CG3109" s="612"/>
      <c r="CI3109" s="1035"/>
      <c r="DB3109" s="1035"/>
      <c r="DC3109" s="1035"/>
      <c r="DG3109" s="1035"/>
      <c r="DH3109" s="1035"/>
      <c r="DI3109" s="1035"/>
      <c r="DJ3109" s="1035"/>
      <c r="DK3109" s="1035"/>
      <c r="DL3109" s="1035"/>
    </row>
    <row r="3110" spans="27:116">
      <c r="AA3110" s="1035"/>
      <c r="AB3110" s="1035"/>
      <c r="AC3110" s="1035"/>
      <c r="AD3110" s="1035"/>
      <c r="AE3110" s="1035"/>
      <c r="AF3110" s="1035"/>
      <c r="AG3110" s="1035"/>
      <c r="AH3110" s="1035"/>
      <c r="AN3110" s="1035"/>
      <c r="AV3110" s="1035"/>
      <c r="BD3110" s="1035"/>
      <c r="BS3110" s="1064"/>
      <c r="BT3110" s="1035"/>
      <c r="CG3110" s="612"/>
      <c r="CI3110" s="1035"/>
      <c r="DB3110" s="1035"/>
      <c r="DC3110" s="1035"/>
      <c r="DG3110" s="1035"/>
      <c r="DH3110" s="1035"/>
      <c r="DI3110" s="1035"/>
      <c r="DJ3110" s="1035"/>
      <c r="DK3110" s="1035"/>
      <c r="DL3110" s="1035"/>
    </row>
    <row r="3111" spans="27:116">
      <c r="AA3111" s="1035"/>
      <c r="AB3111" s="1035"/>
      <c r="AC3111" s="1035"/>
      <c r="AD3111" s="1035"/>
      <c r="AE3111" s="1035"/>
      <c r="AF3111" s="1035"/>
      <c r="AG3111" s="1035"/>
      <c r="AH3111" s="1035"/>
      <c r="AN3111" s="1035"/>
      <c r="AV3111" s="1035"/>
      <c r="BD3111" s="1035"/>
      <c r="BS3111" s="1064"/>
      <c r="BT3111" s="1035"/>
      <c r="CG3111" s="612"/>
      <c r="CI3111" s="1035"/>
      <c r="DB3111" s="1035"/>
      <c r="DC3111" s="1035"/>
      <c r="DG3111" s="1035"/>
      <c r="DH3111" s="1035"/>
      <c r="DI3111" s="1035"/>
      <c r="DJ3111" s="1035"/>
      <c r="DK3111" s="1035"/>
      <c r="DL3111" s="1035"/>
    </row>
    <row r="3112" spans="27:116">
      <c r="AA3112" s="1035"/>
      <c r="AB3112" s="1035"/>
      <c r="AC3112" s="1035"/>
      <c r="AD3112" s="1035"/>
      <c r="AE3112" s="1035"/>
      <c r="AF3112" s="1035"/>
      <c r="AG3112" s="1035"/>
      <c r="AH3112" s="1035"/>
      <c r="AN3112" s="1035"/>
      <c r="AV3112" s="1035"/>
      <c r="BD3112" s="1035"/>
      <c r="BS3112" s="1064"/>
      <c r="BT3112" s="1035"/>
      <c r="CG3112" s="612"/>
      <c r="CI3112" s="1035"/>
      <c r="DB3112" s="1035"/>
      <c r="DC3112" s="1035"/>
      <c r="DG3112" s="1035"/>
      <c r="DH3112" s="1035"/>
      <c r="DI3112" s="1035"/>
      <c r="DJ3112" s="1035"/>
      <c r="DK3112" s="1035"/>
      <c r="DL3112" s="1035"/>
    </row>
    <row r="3113" spans="27:116">
      <c r="AA3113" s="1035"/>
      <c r="AB3113" s="1035"/>
      <c r="AC3113" s="1035"/>
      <c r="AD3113" s="1035"/>
      <c r="AE3113" s="1035"/>
      <c r="AF3113" s="1035"/>
      <c r="AG3113" s="1035"/>
      <c r="AH3113" s="1035"/>
      <c r="AN3113" s="1035"/>
      <c r="AV3113" s="1035"/>
      <c r="BD3113" s="1035"/>
      <c r="BS3113" s="1064"/>
      <c r="BT3113" s="1035"/>
      <c r="CG3113" s="612"/>
      <c r="CI3113" s="1035"/>
      <c r="DB3113" s="1035"/>
      <c r="DC3113" s="1035"/>
      <c r="DG3113" s="1035"/>
      <c r="DH3113" s="1035"/>
      <c r="DI3113" s="1035"/>
      <c r="DJ3113" s="1035"/>
      <c r="DK3113" s="1035"/>
      <c r="DL3113" s="1035"/>
    </row>
    <row r="3114" spans="27:116">
      <c r="AA3114" s="1035"/>
      <c r="AB3114" s="1035"/>
      <c r="AC3114" s="1035"/>
      <c r="AD3114" s="1035"/>
      <c r="AE3114" s="1035"/>
      <c r="AF3114" s="1035"/>
      <c r="AG3114" s="1035"/>
      <c r="AH3114" s="1035"/>
      <c r="AN3114" s="1035"/>
      <c r="AV3114" s="1035"/>
      <c r="BD3114" s="1035"/>
      <c r="BS3114" s="1064"/>
      <c r="BT3114" s="1035"/>
      <c r="CG3114" s="612"/>
      <c r="CI3114" s="1035"/>
      <c r="DB3114" s="1035"/>
      <c r="DC3114" s="1035"/>
      <c r="DG3114" s="1035"/>
      <c r="DH3114" s="1035"/>
      <c r="DI3114" s="1035"/>
      <c r="DJ3114" s="1035"/>
      <c r="DK3114" s="1035"/>
      <c r="DL3114" s="1035"/>
    </row>
    <row r="3115" spans="27:116">
      <c r="AA3115" s="1035"/>
      <c r="AB3115" s="1035"/>
      <c r="AC3115" s="1035"/>
      <c r="AD3115" s="1035"/>
      <c r="AE3115" s="1035"/>
      <c r="AF3115" s="1035"/>
      <c r="AG3115" s="1035"/>
      <c r="AH3115" s="1035"/>
      <c r="AN3115" s="1035"/>
      <c r="AV3115" s="1035"/>
      <c r="BD3115" s="1035"/>
      <c r="BS3115" s="1064"/>
      <c r="BT3115" s="1035"/>
      <c r="CG3115" s="612"/>
      <c r="CI3115" s="1035"/>
      <c r="DB3115" s="1035"/>
      <c r="DC3115" s="1035"/>
      <c r="DG3115" s="1035"/>
      <c r="DH3115" s="1035"/>
      <c r="DI3115" s="1035"/>
      <c r="DJ3115" s="1035"/>
      <c r="DK3115" s="1035"/>
      <c r="DL3115" s="1035"/>
    </row>
    <row r="3116" spans="27:116">
      <c r="AA3116" s="1035"/>
      <c r="AB3116" s="1035"/>
      <c r="AC3116" s="1035"/>
      <c r="AD3116" s="1035"/>
      <c r="AE3116" s="1035"/>
      <c r="AF3116" s="1035"/>
      <c r="AG3116" s="1035"/>
      <c r="AH3116" s="1035"/>
      <c r="AN3116" s="1035"/>
      <c r="AV3116" s="1035"/>
      <c r="BD3116" s="1035"/>
      <c r="BS3116" s="1064"/>
      <c r="BT3116" s="1035"/>
      <c r="CG3116" s="612"/>
      <c r="CI3116" s="1035"/>
      <c r="DB3116" s="1035"/>
      <c r="DC3116" s="1035"/>
      <c r="DG3116" s="1035"/>
      <c r="DH3116" s="1035"/>
      <c r="DI3116" s="1035"/>
      <c r="DJ3116" s="1035"/>
      <c r="DK3116" s="1035"/>
      <c r="DL3116" s="1035"/>
    </row>
    <row r="3117" spans="27:116">
      <c r="AA3117" s="1035"/>
      <c r="AB3117" s="1035"/>
      <c r="AC3117" s="1035"/>
      <c r="AD3117" s="1035"/>
      <c r="AE3117" s="1035"/>
      <c r="AF3117" s="1035"/>
      <c r="AG3117" s="1035"/>
      <c r="AH3117" s="1035"/>
      <c r="AN3117" s="1035"/>
      <c r="AV3117" s="1035"/>
      <c r="BD3117" s="1035"/>
      <c r="BS3117" s="1064"/>
      <c r="BT3117" s="1035"/>
      <c r="CG3117" s="612"/>
      <c r="CI3117" s="1035"/>
      <c r="DB3117" s="1035"/>
      <c r="DC3117" s="1035"/>
      <c r="DG3117" s="1035"/>
      <c r="DH3117" s="1035"/>
      <c r="DI3117" s="1035"/>
      <c r="DJ3117" s="1035"/>
      <c r="DK3117" s="1035"/>
      <c r="DL3117" s="1035"/>
    </row>
    <row r="3118" spans="27:116">
      <c r="AA3118" s="1035"/>
      <c r="AB3118" s="1035"/>
      <c r="AC3118" s="1035"/>
      <c r="AD3118" s="1035"/>
      <c r="AE3118" s="1035"/>
      <c r="AF3118" s="1035"/>
      <c r="AG3118" s="1035"/>
      <c r="AH3118" s="1035"/>
      <c r="AN3118" s="1035"/>
      <c r="AV3118" s="1035"/>
      <c r="BD3118" s="1035"/>
      <c r="BS3118" s="1064"/>
      <c r="BT3118" s="1035"/>
      <c r="CG3118" s="612"/>
      <c r="CI3118" s="1035"/>
      <c r="DB3118" s="1035"/>
      <c r="DC3118" s="1035"/>
      <c r="DG3118" s="1035"/>
      <c r="DH3118" s="1035"/>
      <c r="DI3118" s="1035"/>
      <c r="DJ3118" s="1035"/>
      <c r="DK3118" s="1035"/>
      <c r="DL3118" s="1035"/>
    </row>
    <row r="3119" spans="27:116">
      <c r="AA3119" s="1035"/>
      <c r="AB3119" s="1035"/>
      <c r="AC3119" s="1035"/>
      <c r="AD3119" s="1035"/>
      <c r="AE3119" s="1035"/>
      <c r="AF3119" s="1035"/>
      <c r="AG3119" s="1035"/>
      <c r="AH3119" s="1035"/>
      <c r="AN3119" s="1035"/>
      <c r="AV3119" s="1035"/>
      <c r="BD3119" s="1035"/>
      <c r="BS3119" s="1064"/>
      <c r="BT3119" s="1035"/>
      <c r="CG3119" s="612"/>
      <c r="CI3119" s="1035"/>
      <c r="DB3119" s="1035"/>
      <c r="DC3119" s="1035"/>
      <c r="DG3119" s="1035"/>
      <c r="DH3119" s="1035"/>
      <c r="DI3119" s="1035"/>
      <c r="DJ3119" s="1035"/>
      <c r="DK3119" s="1035"/>
      <c r="DL3119" s="1035"/>
    </row>
    <row r="3120" spans="27:116">
      <c r="AA3120" s="1035"/>
      <c r="AB3120" s="1035"/>
      <c r="AC3120" s="1035"/>
      <c r="AD3120" s="1035"/>
      <c r="AE3120" s="1035"/>
      <c r="AF3120" s="1035"/>
      <c r="AG3120" s="1035"/>
      <c r="AH3120" s="1035"/>
      <c r="AN3120" s="1035"/>
      <c r="AV3120" s="1035"/>
      <c r="BD3120" s="1035"/>
      <c r="BS3120" s="1064"/>
      <c r="BT3120" s="1035"/>
      <c r="CG3120" s="612"/>
      <c r="CI3120" s="1035"/>
      <c r="DB3120" s="1035"/>
      <c r="DC3120" s="1035"/>
      <c r="DG3120" s="1035"/>
      <c r="DH3120" s="1035"/>
      <c r="DI3120" s="1035"/>
      <c r="DJ3120" s="1035"/>
      <c r="DK3120" s="1035"/>
      <c r="DL3120" s="1035"/>
    </row>
    <row r="3121" spans="27:116">
      <c r="AA3121" s="1035"/>
      <c r="AB3121" s="1035"/>
      <c r="AC3121" s="1035"/>
      <c r="AD3121" s="1035"/>
      <c r="AE3121" s="1035"/>
      <c r="AF3121" s="1035"/>
      <c r="AG3121" s="1035"/>
      <c r="AH3121" s="1035"/>
      <c r="AN3121" s="1035"/>
      <c r="AV3121" s="1035"/>
      <c r="BD3121" s="1035"/>
      <c r="BS3121" s="1064"/>
      <c r="BT3121" s="1035"/>
      <c r="CG3121" s="612"/>
      <c r="CI3121" s="1035"/>
      <c r="DB3121" s="1035"/>
      <c r="DC3121" s="1035"/>
      <c r="DG3121" s="1035"/>
      <c r="DH3121" s="1035"/>
      <c r="DI3121" s="1035"/>
      <c r="DJ3121" s="1035"/>
      <c r="DK3121" s="1035"/>
      <c r="DL3121" s="1035"/>
    </row>
    <row r="3122" spans="27:116">
      <c r="AA3122" s="1035"/>
      <c r="AB3122" s="1035"/>
      <c r="AC3122" s="1035"/>
      <c r="AD3122" s="1035"/>
      <c r="AE3122" s="1035"/>
      <c r="AF3122" s="1035"/>
      <c r="AG3122" s="1035"/>
      <c r="AH3122" s="1035"/>
      <c r="AN3122" s="1035"/>
      <c r="AV3122" s="1035"/>
      <c r="BD3122" s="1035"/>
      <c r="BS3122" s="1064"/>
      <c r="BT3122" s="1035"/>
      <c r="CG3122" s="612"/>
      <c r="CI3122" s="1035"/>
      <c r="DB3122" s="1035"/>
      <c r="DC3122" s="1035"/>
      <c r="DG3122" s="1035"/>
      <c r="DH3122" s="1035"/>
      <c r="DI3122" s="1035"/>
      <c r="DJ3122" s="1035"/>
      <c r="DK3122" s="1035"/>
      <c r="DL3122" s="1035"/>
    </row>
    <row r="3123" spans="27:116">
      <c r="AA3123" s="1035"/>
      <c r="AB3123" s="1035"/>
      <c r="AC3123" s="1035"/>
      <c r="AD3123" s="1035"/>
      <c r="AE3123" s="1035"/>
      <c r="AF3123" s="1035"/>
      <c r="AG3123" s="1035"/>
      <c r="AH3123" s="1035"/>
      <c r="AN3123" s="1035"/>
      <c r="AV3123" s="1035"/>
      <c r="BD3123" s="1035"/>
      <c r="BS3123" s="1064"/>
      <c r="BT3123" s="1035"/>
      <c r="CG3123" s="612"/>
      <c r="CI3123" s="1035"/>
      <c r="DB3123" s="1035"/>
      <c r="DC3123" s="1035"/>
      <c r="DG3123" s="1035"/>
      <c r="DH3123" s="1035"/>
      <c r="DI3123" s="1035"/>
      <c r="DJ3123" s="1035"/>
      <c r="DK3123" s="1035"/>
      <c r="DL3123" s="1035"/>
    </row>
    <row r="3124" spans="27:116">
      <c r="AA3124" s="1035"/>
      <c r="AB3124" s="1035"/>
      <c r="AC3124" s="1035"/>
      <c r="AD3124" s="1035"/>
      <c r="AE3124" s="1035"/>
      <c r="AF3124" s="1035"/>
      <c r="AG3124" s="1035"/>
      <c r="AH3124" s="1035"/>
      <c r="AN3124" s="1035"/>
      <c r="AV3124" s="1035"/>
      <c r="BD3124" s="1035"/>
      <c r="BS3124" s="1064"/>
      <c r="BT3124" s="1035"/>
      <c r="CG3124" s="612"/>
      <c r="CI3124" s="1035"/>
      <c r="DB3124" s="1035"/>
      <c r="DC3124" s="1035"/>
      <c r="DG3124" s="1035"/>
      <c r="DH3124" s="1035"/>
      <c r="DI3124" s="1035"/>
      <c r="DJ3124" s="1035"/>
      <c r="DK3124" s="1035"/>
      <c r="DL3124" s="1035"/>
    </row>
    <row r="3125" spans="27:116">
      <c r="AA3125" s="1035"/>
      <c r="AB3125" s="1035"/>
      <c r="AC3125" s="1035"/>
      <c r="AD3125" s="1035"/>
      <c r="AE3125" s="1035"/>
      <c r="AF3125" s="1035"/>
      <c r="AG3125" s="1035"/>
      <c r="AH3125" s="1035"/>
      <c r="AN3125" s="1035"/>
      <c r="AV3125" s="1035"/>
      <c r="BD3125" s="1035"/>
      <c r="BS3125" s="1064"/>
      <c r="BT3125" s="1035"/>
      <c r="CG3125" s="612"/>
      <c r="CI3125" s="1035"/>
      <c r="DB3125" s="1035"/>
      <c r="DC3125" s="1035"/>
      <c r="DG3125" s="1035"/>
      <c r="DH3125" s="1035"/>
      <c r="DI3125" s="1035"/>
      <c r="DJ3125" s="1035"/>
      <c r="DK3125" s="1035"/>
      <c r="DL3125" s="1035"/>
    </row>
    <row r="3126" spans="27:116">
      <c r="AA3126" s="1035"/>
      <c r="AB3126" s="1035"/>
      <c r="AC3126" s="1035"/>
      <c r="AD3126" s="1035"/>
      <c r="AE3126" s="1035"/>
      <c r="AF3126" s="1035"/>
      <c r="AG3126" s="1035"/>
      <c r="AH3126" s="1035"/>
      <c r="AN3126" s="1035"/>
      <c r="AV3126" s="1035"/>
      <c r="BD3126" s="1035"/>
      <c r="BS3126" s="1064"/>
      <c r="BT3126" s="1035"/>
      <c r="CG3126" s="612"/>
      <c r="CI3126" s="1035"/>
      <c r="DB3126" s="1035"/>
      <c r="DC3126" s="1035"/>
      <c r="DG3126" s="1035"/>
      <c r="DH3126" s="1035"/>
      <c r="DI3126" s="1035"/>
      <c r="DJ3126" s="1035"/>
      <c r="DK3126" s="1035"/>
      <c r="DL3126" s="1035"/>
    </row>
    <row r="3127" spans="27:116">
      <c r="AA3127" s="1035"/>
      <c r="AB3127" s="1035"/>
      <c r="AC3127" s="1035"/>
      <c r="AD3127" s="1035"/>
      <c r="AE3127" s="1035"/>
      <c r="AF3127" s="1035"/>
      <c r="AG3127" s="1035"/>
      <c r="AH3127" s="1035"/>
      <c r="AN3127" s="1035"/>
      <c r="AV3127" s="1035"/>
      <c r="BD3127" s="1035"/>
      <c r="BS3127" s="1064"/>
      <c r="BT3127" s="1035"/>
      <c r="CG3127" s="612"/>
      <c r="CI3127" s="1035"/>
      <c r="DB3127" s="1035"/>
      <c r="DC3127" s="1035"/>
      <c r="DG3127" s="1035"/>
      <c r="DH3127" s="1035"/>
      <c r="DI3127" s="1035"/>
      <c r="DJ3127" s="1035"/>
      <c r="DK3127" s="1035"/>
      <c r="DL3127" s="1035"/>
    </row>
    <row r="3128" spans="27:116">
      <c r="AA3128" s="1035"/>
      <c r="AB3128" s="1035"/>
      <c r="AC3128" s="1035"/>
      <c r="AD3128" s="1035"/>
      <c r="AE3128" s="1035"/>
      <c r="AF3128" s="1035"/>
      <c r="AG3128" s="1035"/>
      <c r="AH3128" s="1035"/>
      <c r="AN3128" s="1035"/>
      <c r="AV3128" s="1035"/>
      <c r="BD3128" s="1035"/>
      <c r="BS3128" s="1064"/>
      <c r="BT3128" s="1035"/>
      <c r="CG3128" s="612"/>
      <c r="CI3128" s="1035"/>
      <c r="DB3128" s="1035"/>
      <c r="DC3128" s="1035"/>
      <c r="DG3128" s="1035"/>
      <c r="DH3128" s="1035"/>
      <c r="DI3128" s="1035"/>
      <c r="DJ3128" s="1035"/>
      <c r="DK3128" s="1035"/>
      <c r="DL3128" s="1035"/>
    </row>
    <row r="3129" spans="27:116">
      <c r="AA3129" s="1035"/>
      <c r="AB3129" s="1035"/>
      <c r="AC3129" s="1035"/>
      <c r="AD3129" s="1035"/>
      <c r="AE3129" s="1035"/>
      <c r="AF3129" s="1035"/>
      <c r="AG3129" s="1035"/>
      <c r="AH3129" s="1035"/>
      <c r="AN3129" s="1035"/>
      <c r="AV3129" s="1035"/>
      <c r="BD3129" s="1035"/>
      <c r="BS3129" s="1064"/>
      <c r="BT3129" s="1035"/>
      <c r="CG3129" s="612"/>
      <c r="CI3129" s="1035"/>
      <c r="DB3129" s="1035"/>
      <c r="DC3129" s="1035"/>
      <c r="DG3129" s="1035"/>
      <c r="DH3129" s="1035"/>
      <c r="DI3129" s="1035"/>
      <c r="DJ3129" s="1035"/>
      <c r="DK3129" s="1035"/>
      <c r="DL3129" s="1035"/>
    </row>
    <row r="3130" spans="27:116">
      <c r="AA3130" s="1035"/>
      <c r="AB3130" s="1035"/>
      <c r="AC3130" s="1035"/>
      <c r="AD3130" s="1035"/>
      <c r="AE3130" s="1035"/>
      <c r="AF3130" s="1035"/>
      <c r="AG3130" s="1035"/>
      <c r="AH3130" s="1035"/>
      <c r="AN3130" s="1035"/>
      <c r="AV3130" s="1035"/>
      <c r="BD3130" s="1035"/>
      <c r="BS3130" s="1064"/>
      <c r="BT3130" s="1035"/>
      <c r="CG3130" s="612"/>
      <c r="CI3130" s="1035"/>
      <c r="DB3130" s="1035"/>
      <c r="DC3130" s="1035"/>
      <c r="DG3130" s="1035"/>
      <c r="DH3130" s="1035"/>
      <c r="DI3130" s="1035"/>
      <c r="DJ3130" s="1035"/>
      <c r="DK3130" s="1035"/>
      <c r="DL3130" s="1035"/>
    </row>
    <row r="3131" spans="27:116">
      <c r="AA3131" s="1035"/>
      <c r="AB3131" s="1035"/>
      <c r="AC3131" s="1035"/>
      <c r="AD3131" s="1035"/>
      <c r="AE3131" s="1035"/>
      <c r="AF3131" s="1035"/>
      <c r="AG3131" s="1035"/>
      <c r="AH3131" s="1035"/>
      <c r="AN3131" s="1035"/>
      <c r="AV3131" s="1035"/>
      <c r="BD3131" s="1035"/>
      <c r="BS3131" s="1064"/>
      <c r="BT3131" s="1035"/>
      <c r="CG3131" s="612"/>
      <c r="CI3131" s="1035"/>
      <c r="DB3131" s="1035"/>
      <c r="DC3131" s="1035"/>
      <c r="DG3131" s="1035"/>
      <c r="DH3131" s="1035"/>
      <c r="DI3131" s="1035"/>
      <c r="DJ3131" s="1035"/>
      <c r="DK3131" s="1035"/>
      <c r="DL3131" s="1035"/>
    </row>
    <row r="3132" spans="27:116">
      <c r="AA3132" s="1035"/>
      <c r="AB3132" s="1035"/>
      <c r="AC3132" s="1035"/>
      <c r="AD3132" s="1035"/>
      <c r="AE3132" s="1035"/>
      <c r="AF3132" s="1035"/>
      <c r="AG3132" s="1035"/>
      <c r="AH3132" s="1035"/>
      <c r="AN3132" s="1035"/>
      <c r="AV3132" s="1035"/>
      <c r="BD3132" s="1035"/>
      <c r="BS3132" s="1064"/>
      <c r="BT3132" s="1035"/>
      <c r="CG3132" s="612"/>
      <c r="CI3132" s="1035"/>
      <c r="DB3132" s="1035"/>
      <c r="DC3132" s="1035"/>
      <c r="DG3132" s="1035"/>
      <c r="DH3132" s="1035"/>
      <c r="DI3132" s="1035"/>
      <c r="DJ3132" s="1035"/>
      <c r="DK3132" s="1035"/>
      <c r="DL3132" s="1035"/>
    </row>
    <row r="3133" spans="27:116">
      <c r="AA3133" s="1035"/>
      <c r="AB3133" s="1035"/>
      <c r="AC3133" s="1035"/>
      <c r="AD3133" s="1035"/>
      <c r="AE3133" s="1035"/>
      <c r="AF3133" s="1035"/>
      <c r="AG3133" s="1035"/>
      <c r="AH3133" s="1035"/>
      <c r="AN3133" s="1035"/>
      <c r="AV3133" s="1035"/>
      <c r="BD3133" s="1035"/>
      <c r="BS3133" s="1064"/>
      <c r="BT3133" s="1035"/>
      <c r="CG3133" s="612"/>
      <c r="CI3133" s="1035"/>
      <c r="DB3133" s="1035"/>
      <c r="DC3133" s="1035"/>
      <c r="DG3133" s="1035"/>
      <c r="DH3133" s="1035"/>
      <c r="DI3133" s="1035"/>
      <c r="DJ3133" s="1035"/>
      <c r="DK3133" s="1035"/>
      <c r="DL3133" s="1035"/>
    </row>
    <row r="3134" spans="27:116">
      <c r="AA3134" s="1035"/>
      <c r="AB3134" s="1035"/>
      <c r="AC3134" s="1035"/>
      <c r="AD3134" s="1035"/>
      <c r="AE3134" s="1035"/>
      <c r="AF3134" s="1035"/>
      <c r="AG3134" s="1035"/>
      <c r="AH3134" s="1035"/>
      <c r="AN3134" s="1035"/>
      <c r="AV3134" s="1035"/>
      <c r="BD3134" s="1035"/>
      <c r="BS3134" s="1064"/>
      <c r="BT3134" s="1035"/>
      <c r="CG3134" s="612"/>
      <c r="CI3134" s="1035"/>
      <c r="DB3134" s="1035"/>
      <c r="DC3134" s="1035"/>
      <c r="DG3134" s="1035"/>
      <c r="DH3134" s="1035"/>
      <c r="DI3134" s="1035"/>
      <c r="DJ3134" s="1035"/>
      <c r="DK3134" s="1035"/>
      <c r="DL3134" s="1035"/>
    </row>
    <row r="3135" spans="27:116">
      <c r="AA3135" s="1035"/>
      <c r="AB3135" s="1035"/>
      <c r="AC3135" s="1035"/>
      <c r="AD3135" s="1035"/>
      <c r="AE3135" s="1035"/>
      <c r="AF3135" s="1035"/>
      <c r="AG3135" s="1035"/>
      <c r="AH3135" s="1035"/>
      <c r="AN3135" s="1035"/>
      <c r="AV3135" s="1035"/>
      <c r="BD3135" s="1035"/>
      <c r="BS3135" s="1064"/>
      <c r="BT3135" s="1035"/>
      <c r="CG3135" s="612"/>
      <c r="CI3135" s="1035"/>
      <c r="DB3135" s="1035"/>
      <c r="DC3135" s="1035"/>
      <c r="DG3135" s="1035"/>
      <c r="DH3135" s="1035"/>
      <c r="DI3135" s="1035"/>
      <c r="DJ3135" s="1035"/>
      <c r="DK3135" s="1035"/>
      <c r="DL3135" s="1035"/>
    </row>
    <row r="3136" spans="27:116">
      <c r="AA3136" s="1035"/>
      <c r="AB3136" s="1035"/>
      <c r="AC3136" s="1035"/>
      <c r="AD3136" s="1035"/>
      <c r="AE3136" s="1035"/>
      <c r="AF3136" s="1035"/>
      <c r="AG3136" s="1035"/>
      <c r="AH3136" s="1035"/>
      <c r="AN3136" s="1035"/>
      <c r="AV3136" s="1035"/>
      <c r="BD3136" s="1035"/>
      <c r="BS3136" s="1064"/>
      <c r="BT3136" s="1035"/>
      <c r="CG3136" s="612"/>
      <c r="CI3136" s="1035"/>
      <c r="DB3136" s="1035"/>
      <c r="DC3136" s="1035"/>
      <c r="DG3136" s="1035"/>
      <c r="DH3136" s="1035"/>
      <c r="DI3136" s="1035"/>
      <c r="DJ3136" s="1035"/>
      <c r="DK3136" s="1035"/>
      <c r="DL3136" s="1035"/>
    </row>
    <row r="3137" spans="27:116">
      <c r="AA3137" s="1035"/>
      <c r="AB3137" s="1035"/>
      <c r="AC3137" s="1035"/>
      <c r="AD3137" s="1035"/>
      <c r="AE3137" s="1035"/>
      <c r="AF3137" s="1035"/>
      <c r="AG3137" s="1035"/>
      <c r="AH3137" s="1035"/>
      <c r="AN3137" s="1035"/>
      <c r="AV3137" s="1035"/>
      <c r="BD3137" s="1035"/>
      <c r="BS3137" s="1064"/>
      <c r="BT3137" s="1035"/>
      <c r="CG3137" s="612"/>
      <c r="CI3137" s="1035"/>
      <c r="DB3137" s="1035"/>
      <c r="DC3137" s="1035"/>
      <c r="DG3137" s="1035"/>
      <c r="DH3137" s="1035"/>
      <c r="DI3137" s="1035"/>
      <c r="DJ3137" s="1035"/>
      <c r="DK3137" s="1035"/>
      <c r="DL3137" s="1035"/>
    </row>
    <row r="3138" spans="27:116">
      <c r="AA3138" s="1035"/>
      <c r="AB3138" s="1035"/>
      <c r="AC3138" s="1035"/>
      <c r="AD3138" s="1035"/>
      <c r="AE3138" s="1035"/>
      <c r="AF3138" s="1035"/>
      <c r="AG3138" s="1035"/>
      <c r="AH3138" s="1035"/>
      <c r="AN3138" s="1035"/>
      <c r="AV3138" s="1035"/>
      <c r="BD3138" s="1035"/>
      <c r="BS3138" s="1064"/>
      <c r="BT3138" s="1035"/>
      <c r="CG3138" s="612"/>
      <c r="CI3138" s="1035"/>
      <c r="DB3138" s="1035"/>
      <c r="DC3138" s="1035"/>
      <c r="DG3138" s="1035"/>
      <c r="DH3138" s="1035"/>
      <c r="DI3138" s="1035"/>
      <c r="DJ3138" s="1035"/>
      <c r="DK3138" s="1035"/>
      <c r="DL3138" s="1035"/>
    </row>
    <row r="3139" spans="27:116">
      <c r="AA3139" s="1035"/>
      <c r="AB3139" s="1035"/>
      <c r="AC3139" s="1035"/>
      <c r="AD3139" s="1035"/>
      <c r="AE3139" s="1035"/>
      <c r="AF3139" s="1035"/>
      <c r="AG3139" s="1035"/>
      <c r="AH3139" s="1035"/>
      <c r="AN3139" s="1035"/>
      <c r="AV3139" s="1035"/>
      <c r="BD3139" s="1035"/>
      <c r="BS3139" s="1064"/>
      <c r="BT3139" s="1035"/>
      <c r="CG3139" s="612"/>
      <c r="CI3139" s="1035"/>
      <c r="DB3139" s="1035"/>
      <c r="DC3139" s="1035"/>
      <c r="DG3139" s="1035"/>
      <c r="DH3139" s="1035"/>
      <c r="DI3139" s="1035"/>
      <c r="DJ3139" s="1035"/>
      <c r="DK3139" s="1035"/>
      <c r="DL3139" s="1035"/>
    </row>
    <row r="3140" spans="27:116">
      <c r="AA3140" s="1035"/>
      <c r="AB3140" s="1035"/>
      <c r="AC3140" s="1035"/>
      <c r="AD3140" s="1035"/>
      <c r="AE3140" s="1035"/>
      <c r="AF3140" s="1035"/>
      <c r="AG3140" s="1035"/>
      <c r="AH3140" s="1035"/>
      <c r="AN3140" s="1035"/>
      <c r="AV3140" s="1035"/>
      <c r="BD3140" s="1035"/>
      <c r="BS3140" s="1064"/>
      <c r="BT3140" s="1035"/>
      <c r="CG3140" s="612"/>
      <c r="CI3140" s="1035"/>
      <c r="DB3140" s="1035"/>
      <c r="DC3140" s="1035"/>
      <c r="DG3140" s="1035"/>
      <c r="DH3140" s="1035"/>
      <c r="DI3140" s="1035"/>
      <c r="DJ3140" s="1035"/>
      <c r="DK3140" s="1035"/>
      <c r="DL3140" s="1035"/>
    </row>
    <row r="3141" spans="27:116">
      <c r="AA3141" s="1035"/>
      <c r="AB3141" s="1035"/>
      <c r="AC3141" s="1035"/>
      <c r="AD3141" s="1035"/>
      <c r="AE3141" s="1035"/>
      <c r="AF3141" s="1035"/>
      <c r="AG3141" s="1035"/>
      <c r="AH3141" s="1035"/>
      <c r="AN3141" s="1035"/>
      <c r="AV3141" s="1035"/>
      <c r="BD3141" s="1035"/>
      <c r="BS3141" s="1064"/>
      <c r="BT3141" s="1035"/>
      <c r="CG3141" s="612"/>
      <c r="CI3141" s="1035"/>
      <c r="DB3141" s="1035"/>
      <c r="DC3141" s="1035"/>
      <c r="DG3141" s="1035"/>
      <c r="DH3141" s="1035"/>
      <c r="DI3141" s="1035"/>
      <c r="DJ3141" s="1035"/>
      <c r="DK3141" s="1035"/>
      <c r="DL3141" s="1035"/>
    </row>
    <row r="3142" spans="27:116">
      <c r="AA3142" s="1035"/>
      <c r="AB3142" s="1035"/>
      <c r="AC3142" s="1035"/>
      <c r="AD3142" s="1035"/>
      <c r="AE3142" s="1035"/>
      <c r="AF3142" s="1035"/>
      <c r="AG3142" s="1035"/>
      <c r="AH3142" s="1035"/>
      <c r="AN3142" s="1035"/>
      <c r="AV3142" s="1035"/>
      <c r="BD3142" s="1035"/>
      <c r="BS3142" s="1064"/>
      <c r="BT3142" s="1035"/>
      <c r="CG3142" s="612"/>
      <c r="CI3142" s="1035"/>
      <c r="DB3142" s="1035"/>
      <c r="DC3142" s="1035"/>
      <c r="DG3142" s="1035"/>
      <c r="DH3142" s="1035"/>
      <c r="DI3142" s="1035"/>
      <c r="DJ3142" s="1035"/>
      <c r="DK3142" s="1035"/>
      <c r="DL3142" s="1035"/>
    </row>
    <row r="3143" spans="27:116">
      <c r="AA3143" s="1035"/>
      <c r="AB3143" s="1035"/>
      <c r="AC3143" s="1035"/>
      <c r="AD3143" s="1035"/>
      <c r="AE3143" s="1035"/>
      <c r="AF3143" s="1035"/>
      <c r="AG3143" s="1035"/>
      <c r="AH3143" s="1035"/>
      <c r="AN3143" s="1035"/>
      <c r="AV3143" s="1035"/>
      <c r="BD3143" s="1035"/>
      <c r="BS3143" s="1064"/>
      <c r="BT3143" s="1035"/>
      <c r="CG3143" s="612"/>
      <c r="CI3143" s="1035"/>
      <c r="DB3143" s="1035"/>
      <c r="DC3143" s="1035"/>
      <c r="DG3143" s="1035"/>
      <c r="DH3143" s="1035"/>
      <c r="DI3143" s="1035"/>
      <c r="DJ3143" s="1035"/>
      <c r="DK3143" s="1035"/>
      <c r="DL3143" s="1035"/>
    </row>
    <row r="3144" spans="27:116">
      <c r="AA3144" s="1035"/>
      <c r="AB3144" s="1035"/>
      <c r="AC3144" s="1035"/>
      <c r="AD3144" s="1035"/>
      <c r="AE3144" s="1035"/>
      <c r="AF3144" s="1035"/>
      <c r="AG3144" s="1035"/>
      <c r="AH3144" s="1035"/>
      <c r="AN3144" s="1035"/>
      <c r="AV3144" s="1035"/>
      <c r="BD3144" s="1035"/>
      <c r="BS3144" s="1064"/>
      <c r="BT3144" s="1035"/>
      <c r="CG3144" s="612"/>
      <c r="CI3144" s="1035"/>
      <c r="DB3144" s="1035"/>
      <c r="DC3144" s="1035"/>
      <c r="DG3144" s="1035"/>
      <c r="DH3144" s="1035"/>
      <c r="DI3144" s="1035"/>
      <c r="DJ3144" s="1035"/>
      <c r="DK3144" s="1035"/>
      <c r="DL3144" s="1035"/>
    </row>
    <row r="3145" spans="27:116">
      <c r="AA3145" s="1035"/>
      <c r="AB3145" s="1035"/>
      <c r="AC3145" s="1035"/>
      <c r="AD3145" s="1035"/>
      <c r="AE3145" s="1035"/>
      <c r="AF3145" s="1035"/>
      <c r="AG3145" s="1035"/>
      <c r="AH3145" s="1035"/>
      <c r="AN3145" s="1035"/>
      <c r="AV3145" s="1035"/>
      <c r="BD3145" s="1035"/>
      <c r="BS3145" s="1064"/>
      <c r="BT3145" s="1035"/>
      <c r="CG3145" s="612"/>
      <c r="CI3145" s="1035"/>
      <c r="DB3145" s="1035"/>
      <c r="DC3145" s="1035"/>
      <c r="DG3145" s="1035"/>
      <c r="DH3145" s="1035"/>
      <c r="DI3145" s="1035"/>
      <c r="DJ3145" s="1035"/>
      <c r="DK3145" s="1035"/>
      <c r="DL3145" s="1035"/>
    </row>
    <row r="3146" spans="27:116">
      <c r="AA3146" s="1035"/>
      <c r="AB3146" s="1035"/>
      <c r="AC3146" s="1035"/>
      <c r="AD3146" s="1035"/>
      <c r="AE3146" s="1035"/>
      <c r="AF3146" s="1035"/>
      <c r="AG3146" s="1035"/>
      <c r="AH3146" s="1035"/>
      <c r="AN3146" s="1035"/>
      <c r="AV3146" s="1035"/>
      <c r="BD3146" s="1035"/>
      <c r="BS3146" s="1064"/>
      <c r="BT3146" s="1035"/>
      <c r="CG3146" s="612"/>
      <c r="CI3146" s="1035"/>
      <c r="DB3146" s="1035"/>
      <c r="DC3146" s="1035"/>
      <c r="DG3146" s="1035"/>
      <c r="DH3146" s="1035"/>
      <c r="DI3146" s="1035"/>
      <c r="DJ3146" s="1035"/>
      <c r="DK3146" s="1035"/>
      <c r="DL3146" s="1035"/>
    </row>
    <row r="3147" spans="27:116">
      <c r="AA3147" s="1035"/>
      <c r="AB3147" s="1035"/>
      <c r="AC3147" s="1035"/>
      <c r="AD3147" s="1035"/>
      <c r="AE3147" s="1035"/>
      <c r="AF3147" s="1035"/>
      <c r="AG3147" s="1035"/>
      <c r="AH3147" s="1035"/>
      <c r="AN3147" s="1035"/>
      <c r="AV3147" s="1035"/>
      <c r="BD3147" s="1035"/>
      <c r="BS3147" s="1064"/>
      <c r="BT3147" s="1035"/>
      <c r="CG3147" s="612"/>
      <c r="CI3147" s="1035"/>
      <c r="DB3147" s="1035"/>
      <c r="DC3147" s="1035"/>
      <c r="DG3147" s="1035"/>
      <c r="DH3147" s="1035"/>
      <c r="DI3147" s="1035"/>
      <c r="DJ3147" s="1035"/>
      <c r="DK3147" s="1035"/>
      <c r="DL3147" s="1035"/>
    </row>
    <row r="3148" spans="27:116">
      <c r="AA3148" s="1035"/>
      <c r="AB3148" s="1035"/>
      <c r="AC3148" s="1035"/>
      <c r="AD3148" s="1035"/>
      <c r="AE3148" s="1035"/>
      <c r="AF3148" s="1035"/>
      <c r="AG3148" s="1035"/>
      <c r="AH3148" s="1035"/>
      <c r="AN3148" s="1035"/>
      <c r="AV3148" s="1035"/>
      <c r="BD3148" s="1035"/>
      <c r="BS3148" s="1064"/>
      <c r="BT3148" s="1035"/>
      <c r="CG3148" s="612"/>
      <c r="CI3148" s="1035"/>
      <c r="DB3148" s="1035"/>
      <c r="DC3148" s="1035"/>
      <c r="DG3148" s="1035"/>
      <c r="DH3148" s="1035"/>
      <c r="DI3148" s="1035"/>
      <c r="DJ3148" s="1035"/>
      <c r="DK3148" s="1035"/>
      <c r="DL3148" s="1035"/>
    </row>
    <row r="3149" spans="27:116">
      <c r="AA3149" s="1035"/>
      <c r="AB3149" s="1035"/>
      <c r="AC3149" s="1035"/>
      <c r="AD3149" s="1035"/>
      <c r="AE3149" s="1035"/>
      <c r="AF3149" s="1035"/>
      <c r="AG3149" s="1035"/>
      <c r="AH3149" s="1035"/>
      <c r="AN3149" s="1035"/>
      <c r="AV3149" s="1035"/>
      <c r="BD3149" s="1035"/>
      <c r="BS3149" s="1064"/>
      <c r="BT3149" s="1035"/>
      <c r="CG3149" s="612"/>
      <c r="CI3149" s="1035"/>
      <c r="DB3149" s="1035"/>
      <c r="DC3149" s="1035"/>
      <c r="DG3149" s="1035"/>
      <c r="DH3149" s="1035"/>
      <c r="DI3149" s="1035"/>
      <c r="DJ3149" s="1035"/>
      <c r="DK3149" s="1035"/>
      <c r="DL3149" s="1035"/>
    </row>
    <row r="3150" spans="27:116">
      <c r="AA3150" s="1035"/>
      <c r="AB3150" s="1035"/>
      <c r="AC3150" s="1035"/>
      <c r="AD3150" s="1035"/>
      <c r="AE3150" s="1035"/>
      <c r="AF3150" s="1035"/>
      <c r="AG3150" s="1035"/>
      <c r="AH3150" s="1035"/>
      <c r="AN3150" s="1035"/>
      <c r="AV3150" s="1035"/>
      <c r="BD3150" s="1035"/>
      <c r="BS3150" s="1064"/>
      <c r="BT3150" s="1035"/>
      <c r="CG3150" s="612"/>
      <c r="CI3150" s="1035"/>
      <c r="DB3150" s="1035"/>
      <c r="DC3150" s="1035"/>
      <c r="DG3150" s="1035"/>
      <c r="DH3150" s="1035"/>
      <c r="DI3150" s="1035"/>
      <c r="DJ3150" s="1035"/>
      <c r="DK3150" s="1035"/>
      <c r="DL3150" s="1035"/>
    </row>
    <row r="3151" spans="27:116">
      <c r="AA3151" s="1035"/>
      <c r="AB3151" s="1035"/>
      <c r="AC3151" s="1035"/>
      <c r="AD3151" s="1035"/>
      <c r="AE3151" s="1035"/>
      <c r="AF3151" s="1035"/>
      <c r="AG3151" s="1035"/>
      <c r="AH3151" s="1035"/>
      <c r="AN3151" s="1035"/>
      <c r="AV3151" s="1035"/>
      <c r="BD3151" s="1035"/>
      <c r="BS3151" s="1064"/>
      <c r="BT3151" s="1035"/>
      <c r="CG3151" s="612"/>
      <c r="CI3151" s="1035"/>
      <c r="DB3151" s="1035"/>
      <c r="DC3151" s="1035"/>
      <c r="DG3151" s="1035"/>
      <c r="DH3151" s="1035"/>
      <c r="DI3151" s="1035"/>
      <c r="DJ3151" s="1035"/>
      <c r="DK3151" s="1035"/>
      <c r="DL3151" s="1035"/>
    </row>
    <row r="3152" spans="27:116">
      <c r="AA3152" s="1035"/>
      <c r="AB3152" s="1035"/>
      <c r="AC3152" s="1035"/>
      <c r="AD3152" s="1035"/>
      <c r="AE3152" s="1035"/>
      <c r="AF3152" s="1035"/>
      <c r="AG3152" s="1035"/>
      <c r="AH3152" s="1035"/>
      <c r="AN3152" s="1035"/>
      <c r="AV3152" s="1035"/>
      <c r="BD3152" s="1035"/>
      <c r="BS3152" s="1064"/>
      <c r="BT3152" s="1035"/>
      <c r="CG3152" s="612"/>
      <c r="CI3152" s="1035"/>
      <c r="DB3152" s="1035"/>
      <c r="DC3152" s="1035"/>
      <c r="DG3152" s="1035"/>
      <c r="DH3152" s="1035"/>
      <c r="DI3152" s="1035"/>
      <c r="DJ3152" s="1035"/>
      <c r="DK3152" s="1035"/>
      <c r="DL3152" s="1035"/>
    </row>
    <row r="3153" spans="27:116">
      <c r="AA3153" s="1035"/>
      <c r="AB3153" s="1035"/>
      <c r="AC3153" s="1035"/>
      <c r="AD3153" s="1035"/>
      <c r="AE3153" s="1035"/>
      <c r="AF3153" s="1035"/>
      <c r="AG3153" s="1035"/>
      <c r="AH3153" s="1035"/>
      <c r="AN3153" s="1035"/>
      <c r="AV3153" s="1035"/>
      <c r="BD3153" s="1035"/>
      <c r="BS3153" s="1064"/>
      <c r="BT3153" s="1035"/>
      <c r="CG3153" s="612"/>
      <c r="CI3153" s="1035"/>
      <c r="DB3153" s="1035"/>
      <c r="DC3153" s="1035"/>
      <c r="DG3153" s="1035"/>
      <c r="DH3153" s="1035"/>
      <c r="DI3153" s="1035"/>
      <c r="DJ3153" s="1035"/>
      <c r="DK3153" s="1035"/>
      <c r="DL3153" s="1035"/>
    </row>
    <row r="3154" spans="27:116">
      <c r="AA3154" s="1035"/>
      <c r="AB3154" s="1035"/>
      <c r="AC3154" s="1035"/>
      <c r="AD3154" s="1035"/>
      <c r="AE3154" s="1035"/>
      <c r="AF3154" s="1035"/>
      <c r="AG3154" s="1035"/>
      <c r="AH3154" s="1035"/>
      <c r="AN3154" s="1035"/>
      <c r="AV3154" s="1035"/>
      <c r="BD3154" s="1035"/>
      <c r="BS3154" s="1064"/>
      <c r="BT3154" s="1035"/>
      <c r="CG3154" s="612"/>
      <c r="CI3154" s="1035"/>
      <c r="DB3154" s="1035"/>
      <c r="DC3154" s="1035"/>
      <c r="DG3154" s="1035"/>
      <c r="DH3154" s="1035"/>
      <c r="DI3154" s="1035"/>
      <c r="DJ3154" s="1035"/>
      <c r="DK3154" s="1035"/>
      <c r="DL3154" s="1035"/>
    </row>
    <row r="3155" spans="27:116">
      <c r="AA3155" s="1035"/>
      <c r="AB3155" s="1035"/>
      <c r="AC3155" s="1035"/>
      <c r="AD3155" s="1035"/>
      <c r="AE3155" s="1035"/>
      <c r="AF3155" s="1035"/>
      <c r="AG3155" s="1035"/>
      <c r="AH3155" s="1035"/>
      <c r="AN3155" s="1035"/>
      <c r="AV3155" s="1035"/>
      <c r="BD3155" s="1035"/>
      <c r="BS3155" s="1064"/>
      <c r="BT3155" s="1035"/>
      <c r="CG3155" s="612"/>
      <c r="CI3155" s="1035"/>
      <c r="DB3155" s="1035"/>
      <c r="DC3155" s="1035"/>
      <c r="DG3155" s="1035"/>
      <c r="DH3155" s="1035"/>
      <c r="DI3155" s="1035"/>
      <c r="DJ3155" s="1035"/>
      <c r="DK3155" s="1035"/>
      <c r="DL3155" s="1035"/>
    </row>
    <row r="3156" spans="27:116">
      <c r="AA3156" s="1035"/>
      <c r="AB3156" s="1035"/>
      <c r="AC3156" s="1035"/>
      <c r="AD3156" s="1035"/>
      <c r="AE3156" s="1035"/>
      <c r="AF3156" s="1035"/>
      <c r="AG3156" s="1035"/>
      <c r="AH3156" s="1035"/>
      <c r="AN3156" s="1035"/>
      <c r="AV3156" s="1035"/>
      <c r="BD3156" s="1035"/>
      <c r="BS3156" s="1064"/>
      <c r="BT3156" s="1035"/>
      <c r="CG3156" s="612"/>
      <c r="CI3156" s="1035"/>
      <c r="DB3156" s="1035"/>
      <c r="DC3156" s="1035"/>
      <c r="DG3156" s="1035"/>
      <c r="DH3156" s="1035"/>
      <c r="DI3156" s="1035"/>
      <c r="DJ3156" s="1035"/>
      <c r="DK3156" s="1035"/>
      <c r="DL3156" s="1035"/>
    </row>
    <row r="3157" spans="27:116">
      <c r="AA3157" s="1035"/>
      <c r="AB3157" s="1035"/>
      <c r="AC3157" s="1035"/>
      <c r="AD3157" s="1035"/>
      <c r="AE3157" s="1035"/>
      <c r="AF3157" s="1035"/>
      <c r="AG3157" s="1035"/>
      <c r="AH3157" s="1035"/>
      <c r="AN3157" s="1035"/>
      <c r="AV3157" s="1035"/>
      <c r="BD3157" s="1035"/>
      <c r="BS3157" s="1064"/>
      <c r="BT3157" s="1035"/>
      <c r="CG3157" s="612"/>
      <c r="CI3157" s="1035"/>
      <c r="DB3157" s="1035"/>
      <c r="DC3157" s="1035"/>
      <c r="DG3157" s="1035"/>
      <c r="DH3157" s="1035"/>
      <c r="DI3157" s="1035"/>
      <c r="DJ3157" s="1035"/>
      <c r="DK3157" s="1035"/>
      <c r="DL3157" s="1035"/>
    </row>
    <row r="3158" spans="27:116">
      <c r="AA3158" s="1035"/>
      <c r="AB3158" s="1035"/>
      <c r="AC3158" s="1035"/>
      <c r="AD3158" s="1035"/>
      <c r="AE3158" s="1035"/>
      <c r="AF3158" s="1035"/>
      <c r="AG3158" s="1035"/>
      <c r="AH3158" s="1035"/>
      <c r="AN3158" s="1035"/>
      <c r="AV3158" s="1035"/>
      <c r="BD3158" s="1035"/>
      <c r="BS3158" s="1064"/>
      <c r="BT3158" s="1035"/>
      <c r="CG3158" s="612"/>
      <c r="CI3158" s="1035"/>
      <c r="DB3158" s="1035"/>
      <c r="DC3158" s="1035"/>
      <c r="DG3158" s="1035"/>
      <c r="DH3158" s="1035"/>
      <c r="DI3158" s="1035"/>
      <c r="DJ3158" s="1035"/>
      <c r="DK3158" s="1035"/>
      <c r="DL3158" s="1035"/>
    </row>
    <row r="3159" spans="27:116">
      <c r="AA3159" s="1035"/>
      <c r="AB3159" s="1035"/>
      <c r="AC3159" s="1035"/>
      <c r="AD3159" s="1035"/>
      <c r="AE3159" s="1035"/>
      <c r="AF3159" s="1035"/>
      <c r="AG3159" s="1035"/>
      <c r="AH3159" s="1035"/>
      <c r="AN3159" s="1035"/>
      <c r="AV3159" s="1035"/>
      <c r="BD3159" s="1035"/>
      <c r="BS3159" s="1064"/>
      <c r="BT3159" s="1035"/>
      <c r="CG3159" s="612"/>
      <c r="CI3159" s="1035"/>
      <c r="DB3159" s="1035"/>
      <c r="DC3159" s="1035"/>
      <c r="DG3159" s="1035"/>
      <c r="DH3159" s="1035"/>
      <c r="DI3159" s="1035"/>
      <c r="DJ3159" s="1035"/>
      <c r="DK3159" s="1035"/>
      <c r="DL3159" s="1035"/>
    </row>
    <row r="3160" spans="27:116">
      <c r="AA3160" s="1035"/>
      <c r="AB3160" s="1035"/>
      <c r="AC3160" s="1035"/>
      <c r="AD3160" s="1035"/>
      <c r="AE3160" s="1035"/>
      <c r="AF3160" s="1035"/>
      <c r="AG3160" s="1035"/>
      <c r="AH3160" s="1035"/>
      <c r="AN3160" s="1035"/>
      <c r="AV3160" s="1035"/>
      <c r="BD3160" s="1035"/>
      <c r="BS3160" s="1064"/>
      <c r="BT3160" s="1035"/>
      <c r="CG3160" s="612"/>
      <c r="CI3160" s="1035"/>
      <c r="DB3160" s="1035"/>
      <c r="DC3160" s="1035"/>
      <c r="DG3160" s="1035"/>
      <c r="DH3160" s="1035"/>
      <c r="DI3160" s="1035"/>
      <c r="DJ3160" s="1035"/>
      <c r="DK3160" s="1035"/>
      <c r="DL3160" s="1035"/>
    </row>
    <row r="3161" spans="27:116">
      <c r="AA3161" s="1035"/>
      <c r="AB3161" s="1035"/>
      <c r="AC3161" s="1035"/>
      <c r="AD3161" s="1035"/>
      <c r="AE3161" s="1035"/>
      <c r="AF3161" s="1035"/>
      <c r="AG3161" s="1035"/>
      <c r="AH3161" s="1035"/>
      <c r="AN3161" s="1035"/>
      <c r="AV3161" s="1035"/>
      <c r="BD3161" s="1035"/>
      <c r="BS3161" s="1064"/>
      <c r="BT3161" s="1035"/>
      <c r="CG3161" s="612"/>
      <c r="CI3161" s="1035"/>
      <c r="DB3161" s="1035"/>
      <c r="DC3161" s="1035"/>
      <c r="DG3161" s="1035"/>
      <c r="DH3161" s="1035"/>
      <c r="DI3161" s="1035"/>
      <c r="DJ3161" s="1035"/>
      <c r="DK3161" s="1035"/>
      <c r="DL3161" s="1035"/>
    </row>
    <row r="3162" spans="27:116">
      <c r="AA3162" s="1035"/>
      <c r="AB3162" s="1035"/>
      <c r="AC3162" s="1035"/>
      <c r="AD3162" s="1035"/>
      <c r="AE3162" s="1035"/>
      <c r="AF3162" s="1035"/>
      <c r="AG3162" s="1035"/>
      <c r="AH3162" s="1035"/>
      <c r="AN3162" s="1035"/>
      <c r="AV3162" s="1035"/>
      <c r="BD3162" s="1035"/>
      <c r="BS3162" s="1064"/>
      <c r="BT3162" s="1035"/>
      <c r="CG3162" s="612"/>
      <c r="CI3162" s="1035"/>
      <c r="DB3162" s="1035"/>
      <c r="DC3162" s="1035"/>
      <c r="DG3162" s="1035"/>
      <c r="DH3162" s="1035"/>
      <c r="DI3162" s="1035"/>
      <c r="DJ3162" s="1035"/>
      <c r="DK3162" s="1035"/>
      <c r="DL3162" s="1035"/>
    </row>
    <row r="3163" spans="27:116">
      <c r="AA3163" s="1035"/>
      <c r="AB3163" s="1035"/>
      <c r="AC3163" s="1035"/>
      <c r="AD3163" s="1035"/>
      <c r="AE3163" s="1035"/>
      <c r="AF3163" s="1035"/>
      <c r="AG3163" s="1035"/>
      <c r="AH3163" s="1035"/>
      <c r="AN3163" s="1035"/>
      <c r="AV3163" s="1035"/>
      <c r="BD3163" s="1035"/>
      <c r="BS3163" s="1064"/>
      <c r="BT3163" s="1035"/>
      <c r="CG3163" s="612"/>
      <c r="CI3163" s="1035"/>
      <c r="DB3163" s="1035"/>
      <c r="DC3163" s="1035"/>
      <c r="DG3163" s="1035"/>
      <c r="DH3163" s="1035"/>
      <c r="DI3163" s="1035"/>
      <c r="DJ3163" s="1035"/>
      <c r="DK3163" s="1035"/>
      <c r="DL3163" s="1035"/>
    </row>
    <row r="3164" spans="27:116">
      <c r="AA3164" s="1035"/>
      <c r="AB3164" s="1035"/>
      <c r="AC3164" s="1035"/>
      <c r="AD3164" s="1035"/>
      <c r="AE3164" s="1035"/>
      <c r="AF3164" s="1035"/>
      <c r="AG3164" s="1035"/>
      <c r="AH3164" s="1035"/>
      <c r="AN3164" s="1035"/>
      <c r="AV3164" s="1035"/>
      <c r="BD3164" s="1035"/>
      <c r="BS3164" s="1064"/>
      <c r="BT3164" s="1035"/>
      <c r="CG3164" s="612"/>
      <c r="CI3164" s="1035"/>
      <c r="DB3164" s="1035"/>
      <c r="DC3164" s="1035"/>
      <c r="DG3164" s="1035"/>
      <c r="DH3164" s="1035"/>
      <c r="DI3164" s="1035"/>
      <c r="DJ3164" s="1035"/>
      <c r="DK3164" s="1035"/>
      <c r="DL3164" s="1035"/>
    </row>
    <row r="3165" spans="27:116">
      <c r="AA3165" s="1035"/>
      <c r="AB3165" s="1035"/>
      <c r="AC3165" s="1035"/>
      <c r="AD3165" s="1035"/>
      <c r="AE3165" s="1035"/>
      <c r="AF3165" s="1035"/>
      <c r="AG3165" s="1035"/>
      <c r="AH3165" s="1035"/>
      <c r="AN3165" s="1035"/>
      <c r="AV3165" s="1035"/>
      <c r="BD3165" s="1035"/>
      <c r="BS3165" s="1064"/>
      <c r="BT3165" s="1035"/>
      <c r="CG3165" s="612"/>
      <c r="CI3165" s="1035"/>
      <c r="DB3165" s="1035"/>
      <c r="DC3165" s="1035"/>
      <c r="DG3165" s="1035"/>
      <c r="DH3165" s="1035"/>
      <c r="DI3165" s="1035"/>
      <c r="DJ3165" s="1035"/>
      <c r="DK3165" s="1035"/>
      <c r="DL3165" s="1035"/>
    </row>
    <row r="3166" spans="27:116">
      <c r="AA3166" s="1035"/>
      <c r="AB3166" s="1035"/>
      <c r="AC3166" s="1035"/>
      <c r="AD3166" s="1035"/>
      <c r="AE3166" s="1035"/>
      <c r="AF3166" s="1035"/>
      <c r="AG3166" s="1035"/>
      <c r="AH3166" s="1035"/>
      <c r="AN3166" s="1035"/>
      <c r="AV3166" s="1035"/>
      <c r="BD3166" s="1035"/>
      <c r="BS3166" s="1064"/>
      <c r="BT3166" s="1035"/>
      <c r="CG3166" s="612"/>
      <c r="CI3166" s="1035"/>
      <c r="DB3166" s="1035"/>
      <c r="DC3166" s="1035"/>
      <c r="DG3166" s="1035"/>
      <c r="DH3166" s="1035"/>
      <c r="DI3166" s="1035"/>
      <c r="DJ3166" s="1035"/>
      <c r="DK3166" s="1035"/>
      <c r="DL3166" s="1035"/>
    </row>
    <row r="3167" spans="27:116">
      <c r="AA3167" s="1035"/>
      <c r="AB3167" s="1035"/>
      <c r="AC3167" s="1035"/>
      <c r="AD3167" s="1035"/>
      <c r="AE3167" s="1035"/>
      <c r="AF3167" s="1035"/>
      <c r="AG3167" s="1035"/>
      <c r="AH3167" s="1035"/>
      <c r="AN3167" s="1035"/>
      <c r="AV3167" s="1035"/>
      <c r="BD3167" s="1035"/>
      <c r="BS3167" s="1064"/>
      <c r="BT3167" s="1035"/>
      <c r="CG3167" s="612"/>
      <c r="CI3167" s="1035"/>
      <c r="DB3167" s="1035"/>
      <c r="DC3167" s="1035"/>
      <c r="DG3167" s="1035"/>
      <c r="DH3167" s="1035"/>
      <c r="DI3167" s="1035"/>
      <c r="DJ3167" s="1035"/>
      <c r="DK3167" s="1035"/>
      <c r="DL3167" s="1035"/>
    </row>
    <row r="3168" spans="27:116">
      <c r="AA3168" s="1035"/>
      <c r="AB3168" s="1035"/>
      <c r="AC3168" s="1035"/>
      <c r="AD3168" s="1035"/>
      <c r="AE3168" s="1035"/>
      <c r="AF3168" s="1035"/>
      <c r="AG3168" s="1035"/>
      <c r="AH3168" s="1035"/>
      <c r="AN3168" s="1035"/>
      <c r="AV3168" s="1035"/>
      <c r="BD3168" s="1035"/>
      <c r="BS3168" s="1064"/>
      <c r="BT3168" s="1035"/>
      <c r="CG3168" s="612"/>
      <c r="CI3168" s="1035"/>
      <c r="DB3168" s="1035"/>
      <c r="DC3168" s="1035"/>
      <c r="DG3168" s="1035"/>
      <c r="DH3168" s="1035"/>
      <c r="DI3168" s="1035"/>
      <c r="DJ3168" s="1035"/>
      <c r="DK3168" s="1035"/>
      <c r="DL3168" s="1035"/>
    </row>
    <row r="3169" spans="27:116">
      <c r="AA3169" s="1035"/>
      <c r="AB3169" s="1035"/>
      <c r="AC3169" s="1035"/>
      <c r="AD3169" s="1035"/>
      <c r="AE3169" s="1035"/>
      <c r="AF3169" s="1035"/>
      <c r="AG3169" s="1035"/>
      <c r="AH3169" s="1035"/>
      <c r="AN3169" s="1035"/>
      <c r="AV3169" s="1035"/>
      <c r="BD3169" s="1035"/>
      <c r="BS3169" s="1064"/>
      <c r="BT3169" s="1035"/>
      <c r="CG3169" s="612"/>
      <c r="CI3169" s="1035"/>
      <c r="DB3169" s="1035"/>
      <c r="DC3169" s="1035"/>
      <c r="DG3169" s="1035"/>
      <c r="DH3169" s="1035"/>
      <c r="DI3169" s="1035"/>
      <c r="DJ3169" s="1035"/>
      <c r="DK3169" s="1035"/>
      <c r="DL3169" s="1035"/>
    </row>
    <row r="3170" spans="27:116">
      <c r="AA3170" s="1035"/>
      <c r="AB3170" s="1035"/>
      <c r="AC3170" s="1035"/>
      <c r="AD3170" s="1035"/>
      <c r="AE3170" s="1035"/>
      <c r="AF3170" s="1035"/>
      <c r="AG3170" s="1035"/>
      <c r="AH3170" s="1035"/>
      <c r="AN3170" s="1035"/>
      <c r="AV3170" s="1035"/>
      <c r="BD3170" s="1035"/>
      <c r="BS3170" s="1064"/>
      <c r="BT3170" s="1035"/>
      <c r="CG3170" s="612"/>
      <c r="CI3170" s="1035"/>
      <c r="DB3170" s="1035"/>
      <c r="DC3170" s="1035"/>
      <c r="DG3170" s="1035"/>
      <c r="DH3170" s="1035"/>
      <c r="DI3170" s="1035"/>
      <c r="DJ3170" s="1035"/>
      <c r="DK3170" s="1035"/>
      <c r="DL3170" s="1035"/>
    </row>
    <row r="3171" spans="27:116">
      <c r="AA3171" s="1035"/>
      <c r="AB3171" s="1035"/>
      <c r="AC3171" s="1035"/>
      <c r="AD3171" s="1035"/>
      <c r="AE3171" s="1035"/>
      <c r="AF3171" s="1035"/>
      <c r="AG3171" s="1035"/>
      <c r="AH3171" s="1035"/>
      <c r="AN3171" s="1035"/>
      <c r="AV3171" s="1035"/>
      <c r="BD3171" s="1035"/>
      <c r="BS3171" s="1064"/>
      <c r="BT3171" s="1035"/>
      <c r="CG3171" s="612"/>
      <c r="CI3171" s="1035"/>
      <c r="DB3171" s="1035"/>
      <c r="DC3171" s="1035"/>
      <c r="DG3171" s="1035"/>
      <c r="DH3171" s="1035"/>
      <c r="DI3171" s="1035"/>
      <c r="DJ3171" s="1035"/>
      <c r="DK3171" s="1035"/>
      <c r="DL3171" s="1035"/>
    </row>
    <row r="3172" spans="27:116">
      <c r="AA3172" s="1035"/>
      <c r="AB3172" s="1035"/>
      <c r="AC3172" s="1035"/>
      <c r="AD3172" s="1035"/>
      <c r="AE3172" s="1035"/>
      <c r="AF3172" s="1035"/>
      <c r="AG3172" s="1035"/>
      <c r="AH3172" s="1035"/>
      <c r="AN3172" s="1035"/>
      <c r="AV3172" s="1035"/>
      <c r="BD3172" s="1035"/>
      <c r="BS3172" s="1064"/>
      <c r="BT3172" s="1035"/>
      <c r="CG3172" s="612"/>
      <c r="CI3172" s="1035"/>
      <c r="DB3172" s="1035"/>
      <c r="DC3172" s="1035"/>
      <c r="DG3172" s="1035"/>
      <c r="DH3172" s="1035"/>
      <c r="DI3172" s="1035"/>
      <c r="DJ3172" s="1035"/>
      <c r="DK3172" s="1035"/>
      <c r="DL3172" s="1035"/>
    </row>
    <row r="3173" spans="27:116">
      <c r="AA3173" s="1035"/>
      <c r="AB3173" s="1035"/>
      <c r="AC3173" s="1035"/>
      <c r="AD3173" s="1035"/>
      <c r="AE3173" s="1035"/>
      <c r="AF3173" s="1035"/>
      <c r="AG3173" s="1035"/>
      <c r="AH3173" s="1035"/>
      <c r="AN3173" s="1035"/>
      <c r="AV3173" s="1035"/>
      <c r="BD3173" s="1035"/>
      <c r="BS3173" s="1064"/>
      <c r="BT3173" s="1035"/>
      <c r="CG3173" s="612"/>
      <c r="CI3173" s="1035"/>
      <c r="DB3173" s="1035"/>
      <c r="DC3173" s="1035"/>
      <c r="DG3173" s="1035"/>
      <c r="DH3173" s="1035"/>
      <c r="DI3173" s="1035"/>
      <c r="DJ3173" s="1035"/>
      <c r="DK3173" s="1035"/>
      <c r="DL3173" s="1035"/>
    </row>
    <row r="3174" spans="27:116">
      <c r="AA3174" s="1035"/>
      <c r="AB3174" s="1035"/>
      <c r="AC3174" s="1035"/>
      <c r="AD3174" s="1035"/>
      <c r="AE3174" s="1035"/>
      <c r="AF3174" s="1035"/>
      <c r="AG3174" s="1035"/>
      <c r="AH3174" s="1035"/>
      <c r="AN3174" s="1035"/>
      <c r="AV3174" s="1035"/>
      <c r="BD3174" s="1035"/>
      <c r="BS3174" s="1064"/>
      <c r="BT3174" s="1035"/>
      <c r="CG3174" s="612"/>
      <c r="CI3174" s="1035"/>
      <c r="DB3174" s="1035"/>
      <c r="DC3174" s="1035"/>
      <c r="DG3174" s="1035"/>
      <c r="DH3174" s="1035"/>
      <c r="DI3174" s="1035"/>
      <c r="DJ3174" s="1035"/>
      <c r="DK3174" s="1035"/>
      <c r="DL3174" s="1035"/>
    </row>
    <row r="3175" spans="27:116">
      <c r="AA3175" s="1035"/>
      <c r="AB3175" s="1035"/>
      <c r="AC3175" s="1035"/>
      <c r="AD3175" s="1035"/>
      <c r="AE3175" s="1035"/>
      <c r="AF3175" s="1035"/>
      <c r="AG3175" s="1035"/>
      <c r="AH3175" s="1035"/>
      <c r="AN3175" s="1035"/>
      <c r="AV3175" s="1035"/>
      <c r="BD3175" s="1035"/>
      <c r="BS3175" s="1064"/>
      <c r="BT3175" s="1035"/>
      <c r="CG3175" s="612"/>
      <c r="CI3175" s="1035"/>
      <c r="DB3175" s="1035"/>
      <c r="DC3175" s="1035"/>
      <c r="DG3175" s="1035"/>
      <c r="DH3175" s="1035"/>
      <c r="DI3175" s="1035"/>
      <c r="DJ3175" s="1035"/>
      <c r="DK3175" s="1035"/>
      <c r="DL3175" s="1035"/>
    </row>
    <row r="3176" spans="27:116">
      <c r="AA3176" s="1035"/>
      <c r="AB3176" s="1035"/>
      <c r="AC3176" s="1035"/>
      <c r="AD3176" s="1035"/>
      <c r="AE3176" s="1035"/>
      <c r="AF3176" s="1035"/>
      <c r="AG3176" s="1035"/>
      <c r="AH3176" s="1035"/>
      <c r="AN3176" s="1035"/>
      <c r="AV3176" s="1035"/>
      <c r="BD3176" s="1035"/>
      <c r="BS3176" s="1064"/>
      <c r="BT3176" s="1035"/>
      <c r="CG3176" s="612"/>
      <c r="CI3176" s="1035"/>
      <c r="DB3176" s="1035"/>
      <c r="DC3176" s="1035"/>
      <c r="DG3176" s="1035"/>
      <c r="DH3176" s="1035"/>
      <c r="DI3176" s="1035"/>
      <c r="DJ3176" s="1035"/>
      <c r="DK3176" s="1035"/>
      <c r="DL3176" s="1035"/>
    </row>
    <row r="3177" spans="27:116">
      <c r="AA3177" s="1035"/>
      <c r="AB3177" s="1035"/>
      <c r="AC3177" s="1035"/>
      <c r="AD3177" s="1035"/>
      <c r="AE3177" s="1035"/>
      <c r="AF3177" s="1035"/>
      <c r="AG3177" s="1035"/>
      <c r="AH3177" s="1035"/>
      <c r="AN3177" s="1035"/>
      <c r="AV3177" s="1035"/>
      <c r="BD3177" s="1035"/>
      <c r="BS3177" s="1064"/>
      <c r="BT3177" s="1035"/>
      <c r="CG3177" s="612"/>
      <c r="CI3177" s="1035"/>
      <c r="DB3177" s="1035"/>
      <c r="DC3177" s="1035"/>
      <c r="DG3177" s="1035"/>
      <c r="DH3177" s="1035"/>
      <c r="DI3177" s="1035"/>
      <c r="DJ3177" s="1035"/>
      <c r="DK3177" s="1035"/>
      <c r="DL3177" s="1035"/>
    </row>
    <row r="3178" spans="27:116">
      <c r="AA3178" s="1035"/>
      <c r="AB3178" s="1035"/>
      <c r="AC3178" s="1035"/>
      <c r="AD3178" s="1035"/>
      <c r="AE3178" s="1035"/>
      <c r="AF3178" s="1035"/>
      <c r="AG3178" s="1035"/>
      <c r="AH3178" s="1035"/>
      <c r="AN3178" s="1035"/>
      <c r="AV3178" s="1035"/>
      <c r="BD3178" s="1035"/>
      <c r="BS3178" s="1064"/>
      <c r="BT3178" s="1035"/>
      <c r="CG3178" s="612"/>
      <c r="CI3178" s="1035"/>
      <c r="DB3178" s="1035"/>
      <c r="DC3178" s="1035"/>
      <c r="DG3178" s="1035"/>
      <c r="DH3178" s="1035"/>
      <c r="DI3178" s="1035"/>
      <c r="DJ3178" s="1035"/>
      <c r="DK3178" s="1035"/>
      <c r="DL3178" s="1035"/>
    </row>
    <row r="3179" spans="27:116">
      <c r="AA3179" s="1035"/>
      <c r="AB3179" s="1035"/>
      <c r="AC3179" s="1035"/>
      <c r="AD3179" s="1035"/>
      <c r="AE3179" s="1035"/>
      <c r="AF3179" s="1035"/>
      <c r="AG3179" s="1035"/>
      <c r="AH3179" s="1035"/>
      <c r="AN3179" s="1035"/>
      <c r="AV3179" s="1035"/>
      <c r="BD3179" s="1035"/>
      <c r="BS3179" s="1064"/>
      <c r="BT3179" s="1035"/>
      <c r="CG3179" s="612"/>
      <c r="CI3179" s="1035"/>
      <c r="DB3179" s="1035"/>
      <c r="DC3179" s="1035"/>
      <c r="DG3179" s="1035"/>
      <c r="DH3179" s="1035"/>
      <c r="DI3179" s="1035"/>
      <c r="DJ3179" s="1035"/>
      <c r="DK3179" s="1035"/>
      <c r="DL3179" s="1035"/>
    </row>
    <row r="3180" spans="27:116">
      <c r="AA3180" s="1035"/>
      <c r="AB3180" s="1035"/>
      <c r="AC3180" s="1035"/>
      <c r="AD3180" s="1035"/>
      <c r="AE3180" s="1035"/>
      <c r="AF3180" s="1035"/>
      <c r="AG3180" s="1035"/>
      <c r="AH3180" s="1035"/>
      <c r="AN3180" s="1035"/>
      <c r="AV3180" s="1035"/>
      <c r="BD3180" s="1035"/>
      <c r="BS3180" s="1064"/>
      <c r="BT3180" s="1035"/>
      <c r="CG3180" s="612"/>
      <c r="CI3180" s="1035"/>
      <c r="DB3180" s="1035"/>
      <c r="DC3180" s="1035"/>
      <c r="DG3180" s="1035"/>
      <c r="DH3180" s="1035"/>
      <c r="DI3180" s="1035"/>
      <c r="DJ3180" s="1035"/>
      <c r="DK3180" s="1035"/>
      <c r="DL3180" s="1035"/>
    </row>
    <row r="3181" spans="27:116">
      <c r="AA3181" s="1035"/>
      <c r="AB3181" s="1035"/>
      <c r="AC3181" s="1035"/>
      <c r="AD3181" s="1035"/>
      <c r="AE3181" s="1035"/>
      <c r="AF3181" s="1035"/>
      <c r="AG3181" s="1035"/>
      <c r="AH3181" s="1035"/>
      <c r="AN3181" s="1035"/>
      <c r="AV3181" s="1035"/>
      <c r="BD3181" s="1035"/>
      <c r="BS3181" s="1064"/>
      <c r="BT3181" s="1035"/>
      <c r="CG3181" s="612"/>
      <c r="CI3181" s="1035"/>
      <c r="DB3181" s="1035"/>
      <c r="DC3181" s="1035"/>
      <c r="DG3181" s="1035"/>
      <c r="DH3181" s="1035"/>
      <c r="DI3181" s="1035"/>
      <c r="DJ3181" s="1035"/>
      <c r="DK3181" s="1035"/>
      <c r="DL3181" s="1035"/>
    </row>
    <row r="3182" spans="27:116">
      <c r="AA3182" s="1035"/>
      <c r="AB3182" s="1035"/>
      <c r="AC3182" s="1035"/>
      <c r="AD3182" s="1035"/>
      <c r="AE3182" s="1035"/>
      <c r="AF3182" s="1035"/>
      <c r="AG3182" s="1035"/>
      <c r="AH3182" s="1035"/>
      <c r="AN3182" s="1035"/>
      <c r="AV3182" s="1035"/>
      <c r="BD3182" s="1035"/>
      <c r="BS3182" s="1064"/>
      <c r="BT3182" s="1035"/>
      <c r="CG3182" s="612"/>
      <c r="CI3182" s="1035"/>
      <c r="DB3182" s="1035"/>
      <c r="DC3182" s="1035"/>
      <c r="DG3182" s="1035"/>
      <c r="DH3182" s="1035"/>
      <c r="DI3182" s="1035"/>
      <c r="DJ3182" s="1035"/>
      <c r="DK3182" s="1035"/>
      <c r="DL3182" s="1035"/>
    </row>
    <row r="3183" spans="27:116">
      <c r="AA3183" s="1035"/>
      <c r="AB3183" s="1035"/>
      <c r="AC3183" s="1035"/>
      <c r="AD3183" s="1035"/>
      <c r="AE3183" s="1035"/>
      <c r="AF3183" s="1035"/>
      <c r="AG3183" s="1035"/>
      <c r="AH3183" s="1035"/>
      <c r="AN3183" s="1035"/>
      <c r="AV3183" s="1035"/>
      <c r="BD3183" s="1035"/>
      <c r="BS3183" s="1064"/>
      <c r="BT3183" s="1035"/>
      <c r="CG3183" s="612"/>
      <c r="CI3183" s="1035"/>
      <c r="DB3183" s="1035"/>
      <c r="DC3183" s="1035"/>
      <c r="DG3183" s="1035"/>
      <c r="DH3183" s="1035"/>
      <c r="DI3183" s="1035"/>
      <c r="DJ3183" s="1035"/>
      <c r="DK3183" s="1035"/>
      <c r="DL3183" s="1035"/>
    </row>
    <row r="3184" spans="27:116">
      <c r="AA3184" s="1035"/>
      <c r="AB3184" s="1035"/>
      <c r="AC3184" s="1035"/>
      <c r="AD3184" s="1035"/>
      <c r="AE3184" s="1035"/>
      <c r="AF3184" s="1035"/>
      <c r="AG3184" s="1035"/>
      <c r="AH3184" s="1035"/>
      <c r="AN3184" s="1035"/>
      <c r="AV3184" s="1035"/>
      <c r="BD3184" s="1035"/>
      <c r="BS3184" s="1064"/>
      <c r="BT3184" s="1035"/>
      <c r="CG3184" s="612"/>
      <c r="CI3184" s="1035"/>
      <c r="DB3184" s="1035"/>
      <c r="DC3184" s="1035"/>
      <c r="DG3184" s="1035"/>
      <c r="DH3184" s="1035"/>
      <c r="DI3184" s="1035"/>
      <c r="DJ3184" s="1035"/>
      <c r="DK3184" s="1035"/>
      <c r="DL3184" s="1035"/>
    </row>
    <row r="3185" spans="27:116">
      <c r="AA3185" s="1035"/>
      <c r="AB3185" s="1035"/>
      <c r="AC3185" s="1035"/>
      <c r="AD3185" s="1035"/>
      <c r="AE3185" s="1035"/>
      <c r="AF3185" s="1035"/>
      <c r="AG3185" s="1035"/>
      <c r="AH3185" s="1035"/>
      <c r="AN3185" s="1035"/>
      <c r="AV3185" s="1035"/>
      <c r="BD3185" s="1035"/>
      <c r="BS3185" s="1064"/>
      <c r="BT3185" s="1035"/>
      <c r="CG3185" s="612"/>
      <c r="CI3185" s="1035"/>
      <c r="DB3185" s="1035"/>
      <c r="DC3185" s="1035"/>
      <c r="DG3185" s="1035"/>
      <c r="DH3185" s="1035"/>
      <c r="DI3185" s="1035"/>
      <c r="DJ3185" s="1035"/>
      <c r="DK3185" s="1035"/>
      <c r="DL3185" s="1035"/>
    </row>
    <row r="3186" spans="27:116">
      <c r="AA3186" s="1035"/>
      <c r="AB3186" s="1035"/>
      <c r="AC3186" s="1035"/>
      <c r="AD3186" s="1035"/>
      <c r="AE3186" s="1035"/>
      <c r="AF3186" s="1035"/>
      <c r="AG3186" s="1035"/>
      <c r="AH3186" s="1035"/>
      <c r="AN3186" s="1035"/>
      <c r="AV3186" s="1035"/>
      <c r="BD3186" s="1035"/>
      <c r="BS3186" s="1064"/>
      <c r="BT3186" s="1035"/>
      <c r="CG3186" s="612"/>
      <c r="CI3186" s="1035"/>
      <c r="DB3186" s="1035"/>
      <c r="DC3186" s="1035"/>
      <c r="DG3186" s="1035"/>
      <c r="DH3186" s="1035"/>
      <c r="DI3186" s="1035"/>
      <c r="DJ3186" s="1035"/>
      <c r="DK3186" s="1035"/>
      <c r="DL3186" s="1035"/>
    </row>
    <row r="3187" spans="27:116">
      <c r="AA3187" s="1035"/>
      <c r="AB3187" s="1035"/>
      <c r="AC3187" s="1035"/>
      <c r="AD3187" s="1035"/>
      <c r="AE3187" s="1035"/>
      <c r="AF3187" s="1035"/>
      <c r="AG3187" s="1035"/>
      <c r="AH3187" s="1035"/>
      <c r="AN3187" s="1035"/>
      <c r="AV3187" s="1035"/>
      <c r="BD3187" s="1035"/>
      <c r="BS3187" s="1064"/>
      <c r="BT3187" s="1035"/>
      <c r="CG3187" s="612"/>
      <c r="CI3187" s="1035"/>
      <c r="DB3187" s="1035"/>
      <c r="DC3187" s="1035"/>
      <c r="DG3187" s="1035"/>
      <c r="DH3187" s="1035"/>
      <c r="DI3187" s="1035"/>
      <c r="DJ3187" s="1035"/>
      <c r="DK3187" s="1035"/>
      <c r="DL3187" s="1035"/>
    </row>
    <row r="3188" spans="27:116">
      <c r="AA3188" s="1035"/>
      <c r="AB3188" s="1035"/>
      <c r="AC3188" s="1035"/>
      <c r="AD3188" s="1035"/>
      <c r="AE3188" s="1035"/>
      <c r="AF3188" s="1035"/>
      <c r="AG3188" s="1035"/>
      <c r="AH3188" s="1035"/>
      <c r="AN3188" s="1035"/>
      <c r="AV3188" s="1035"/>
      <c r="BD3188" s="1035"/>
      <c r="BS3188" s="1064"/>
      <c r="BT3188" s="1035"/>
      <c r="CG3188" s="612"/>
      <c r="CI3188" s="1035"/>
      <c r="DB3188" s="1035"/>
      <c r="DC3188" s="1035"/>
      <c r="DG3188" s="1035"/>
      <c r="DH3188" s="1035"/>
      <c r="DI3188" s="1035"/>
      <c r="DJ3188" s="1035"/>
      <c r="DK3188" s="1035"/>
      <c r="DL3188" s="1035"/>
    </row>
    <row r="3189" spans="27:116">
      <c r="AA3189" s="1035"/>
      <c r="AB3189" s="1035"/>
      <c r="AC3189" s="1035"/>
      <c r="AD3189" s="1035"/>
      <c r="AE3189" s="1035"/>
      <c r="AF3189" s="1035"/>
      <c r="AG3189" s="1035"/>
      <c r="AH3189" s="1035"/>
      <c r="AN3189" s="1035"/>
      <c r="AV3189" s="1035"/>
      <c r="BD3189" s="1035"/>
      <c r="BS3189" s="1064"/>
      <c r="BT3189" s="1035"/>
      <c r="CG3189" s="612"/>
      <c r="CI3189" s="1035"/>
      <c r="DB3189" s="1035"/>
      <c r="DC3189" s="1035"/>
      <c r="DG3189" s="1035"/>
      <c r="DH3189" s="1035"/>
      <c r="DI3189" s="1035"/>
      <c r="DJ3189" s="1035"/>
      <c r="DK3189" s="1035"/>
      <c r="DL3189" s="1035"/>
    </row>
    <row r="3190" spans="27:116">
      <c r="AA3190" s="1035"/>
      <c r="AB3190" s="1035"/>
      <c r="AC3190" s="1035"/>
      <c r="AD3190" s="1035"/>
      <c r="AE3190" s="1035"/>
      <c r="AF3190" s="1035"/>
      <c r="AG3190" s="1035"/>
      <c r="AH3190" s="1035"/>
      <c r="AN3190" s="1035"/>
      <c r="AV3190" s="1035"/>
      <c r="BD3190" s="1035"/>
      <c r="BS3190" s="1064"/>
      <c r="BT3190" s="1035"/>
      <c r="CG3190" s="612"/>
      <c r="CI3190" s="1035"/>
      <c r="DB3190" s="1035"/>
      <c r="DC3190" s="1035"/>
      <c r="DG3190" s="1035"/>
      <c r="DH3190" s="1035"/>
      <c r="DI3190" s="1035"/>
      <c r="DJ3190" s="1035"/>
      <c r="DK3190" s="1035"/>
      <c r="DL3190" s="1035"/>
    </row>
    <row r="3191" spans="27:116">
      <c r="AA3191" s="1035"/>
      <c r="AB3191" s="1035"/>
      <c r="AC3191" s="1035"/>
      <c r="AD3191" s="1035"/>
      <c r="AE3191" s="1035"/>
      <c r="AF3191" s="1035"/>
      <c r="AG3191" s="1035"/>
      <c r="AH3191" s="1035"/>
      <c r="AN3191" s="1035"/>
      <c r="AV3191" s="1035"/>
      <c r="BD3191" s="1035"/>
      <c r="BS3191" s="1064"/>
      <c r="BT3191" s="1035"/>
      <c r="CG3191" s="612"/>
      <c r="CI3191" s="1035"/>
      <c r="DB3191" s="1035"/>
      <c r="DC3191" s="1035"/>
      <c r="DG3191" s="1035"/>
      <c r="DH3191" s="1035"/>
      <c r="DI3191" s="1035"/>
      <c r="DJ3191" s="1035"/>
      <c r="DK3191" s="1035"/>
      <c r="DL3191" s="1035"/>
    </row>
    <row r="3192" spans="27:116">
      <c r="AA3192" s="1035"/>
      <c r="AB3192" s="1035"/>
      <c r="AC3192" s="1035"/>
      <c r="AD3192" s="1035"/>
      <c r="AE3192" s="1035"/>
      <c r="AF3192" s="1035"/>
      <c r="AG3192" s="1035"/>
      <c r="AH3192" s="1035"/>
      <c r="AN3192" s="1035"/>
      <c r="AV3192" s="1035"/>
      <c r="BD3192" s="1035"/>
      <c r="BS3192" s="1064"/>
      <c r="BT3192" s="1035"/>
      <c r="CG3192" s="612"/>
      <c r="CI3192" s="1035"/>
      <c r="DB3192" s="1035"/>
      <c r="DC3192" s="1035"/>
      <c r="DG3192" s="1035"/>
      <c r="DH3192" s="1035"/>
      <c r="DI3192" s="1035"/>
      <c r="DJ3192" s="1035"/>
      <c r="DK3192" s="1035"/>
      <c r="DL3192" s="1035"/>
    </row>
    <row r="3193" spans="27:116">
      <c r="AA3193" s="1035"/>
      <c r="AB3193" s="1035"/>
      <c r="AC3193" s="1035"/>
      <c r="AD3193" s="1035"/>
      <c r="AE3193" s="1035"/>
      <c r="AF3193" s="1035"/>
      <c r="AG3193" s="1035"/>
      <c r="AH3193" s="1035"/>
      <c r="AN3193" s="1035"/>
      <c r="AV3193" s="1035"/>
      <c r="BD3193" s="1035"/>
      <c r="BS3193" s="1064"/>
      <c r="BT3193" s="1035"/>
      <c r="CG3193" s="612"/>
      <c r="CI3193" s="1035"/>
      <c r="DB3193" s="1035"/>
      <c r="DC3193" s="1035"/>
      <c r="DG3193" s="1035"/>
      <c r="DH3193" s="1035"/>
      <c r="DI3193" s="1035"/>
      <c r="DJ3193" s="1035"/>
      <c r="DK3193" s="1035"/>
      <c r="DL3193" s="1035"/>
    </row>
    <row r="3194" spans="27:116">
      <c r="AA3194" s="1035"/>
      <c r="AB3194" s="1035"/>
      <c r="AC3194" s="1035"/>
      <c r="AD3194" s="1035"/>
      <c r="AE3194" s="1035"/>
      <c r="AF3194" s="1035"/>
      <c r="AG3194" s="1035"/>
      <c r="AH3194" s="1035"/>
      <c r="AN3194" s="1035"/>
      <c r="AV3194" s="1035"/>
      <c r="BD3194" s="1035"/>
      <c r="BS3194" s="1064"/>
      <c r="BT3194" s="1035"/>
      <c r="CG3194" s="612"/>
      <c r="CI3194" s="1035"/>
      <c r="DB3194" s="1035"/>
      <c r="DC3194" s="1035"/>
      <c r="DG3194" s="1035"/>
      <c r="DH3194" s="1035"/>
      <c r="DI3194" s="1035"/>
      <c r="DJ3194" s="1035"/>
      <c r="DK3194" s="1035"/>
      <c r="DL3194" s="1035"/>
    </row>
    <row r="3195" spans="27:116">
      <c r="AA3195" s="1035"/>
      <c r="AB3195" s="1035"/>
      <c r="AC3195" s="1035"/>
      <c r="AD3195" s="1035"/>
      <c r="AE3195" s="1035"/>
      <c r="AF3195" s="1035"/>
      <c r="AG3195" s="1035"/>
      <c r="AH3195" s="1035"/>
      <c r="AN3195" s="1035"/>
      <c r="AV3195" s="1035"/>
      <c r="BD3195" s="1035"/>
      <c r="BS3195" s="1064"/>
      <c r="BT3195" s="1035"/>
      <c r="CG3195" s="612"/>
      <c r="CI3195" s="1035"/>
      <c r="DB3195" s="1035"/>
      <c r="DC3195" s="1035"/>
      <c r="DG3195" s="1035"/>
      <c r="DH3195" s="1035"/>
      <c r="DI3195" s="1035"/>
      <c r="DJ3195" s="1035"/>
      <c r="DK3195" s="1035"/>
      <c r="DL3195" s="1035"/>
    </row>
    <row r="3196" spans="27:116">
      <c r="AA3196" s="1035"/>
      <c r="AB3196" s="1035"/>
      <c r="AC3196" s="1035"/>
      <c r="AD3196" s="1035"/>
      <c r="AE3196" s="1035"/>
      <c r="AF3196" s="1035"/>
      <c r="AG3196" s="1035"/>
      <c r="AH3196" s="1035"/>
      <c r="AN3196" s="1035"/>
      <c r="AV3196" s="1035"/>
      <c r="BD3196" s="1035"/>
      <c r="BS3196" s="1064"/>
      <c r="BT3196" s="1035"/>
      <c r="CG3196" s="612"/>
      <c r="CI3196" s="1035"/>
      <c r="DB3196" s="1035"/>
      <c r="DC3196" s="1035"/>
      <c r="DG3196" s="1035"/>
      <c r="DH3196" s="1035"/>
      <c r="DI3196" s="1035"/>
      <c r="DJ3196" s="1035"/>
      <c r="DK3196" s="1035"/>
      <c r="DL3196" s="1035"/>
    </row>
    <row r="3197" spans="27:116">
      <c r="AA3197" s="1035"/>
      <c r="AB3197" s="1035"/>
      <c r="AC3197" s="1035"/>
      <c r="AD3197" s="1035"/>
      <c r="AE3197" s="1035"/>
      <c r="AF3197" s="1035"/>
      <c r="AG3197" s="1035"/>
      <c r="AH3197" s="1035"/>
      <c r="AN3197" s="1035"/>
      <c r="AV3197" s="1035"/>
      <c r="BD3197" s="1035"/>
      <c r="BS3197" s="1064"/>
      <c r="BT3197" s="1035"/>
      <c r="CG3197" s="612"/>
      <c r="CI3197" s="1035"/>
      <c r="DB3197" s="1035"/>
      <c r="DC3197" s="1035"/>
      <c r="DG3197" s="1035"/>
      <c r="DH3197" s="1035"/>
      <c r="DI3197" s="1035"/>
      <c r="DJ3197" s="1035"/>
      <c r="DK3197" s="1035"/>
      <c r="DL3197" s="1035"/>
    </row>
    <row r="3198" spans="27:116">
      <c r="AA3198" s="1035"/>
      <c r="AB3198" s="1035"/>
      <c r="AC3198" s="1035"/>
      <c r="AD3198" s="1035"/>
      <c r="AE3198" s="1035"/>
      <c r="AF3198" s="1035"/>
      <c r="AG3198" s="1035"/>
      <c r="AH3198" s="1035"/>
      <c r="AN3198" s="1035"/>
      <c r="AV3198" s="1035"/>
      <c r="BD3198" s="1035"/>
      <c r="BS3198" s="1064"/>
      <c r="BT3198" s="1035"/>
      <c r="CG3198" s="612"/>
      <c r="CI3198" s="1035"/>
      <c r="DB3198" s="1035"/>
      <c r="DC3198" s="1035"/>
      <c r="DG3198" s="1035"/>
      <c r="DH3198" s="1035"/>
      <c r="DI3198" s="1035"/>
      <c r="DJ3198" s="1035"/>
      <c r="DK3198" s="1035"/>
      <c r="DL3198" s="1035"/>
    </row>
    <row r="3199" spans="27:116">
      <c r="AA3199" s="1035"/>
      <c r="AB3199" s="1035"/>
      <c r="AC3199" s="1035"/>
      <c r="AD3199" s="1035"/>
      <c r="AE3199" s="1035"/>
      <c r="AF3199" s="1035"/>
      <c r="AG3199" s="1035"/>
      <c r="AH3199" s="1035"/>
      <c r="AN3199" s="1035"/>
      <c r="AV3199" s="1035"/>
      <c r="BD3199" s="1035"/>
      <c r="BS3199" s="1064"/>
      <c r="BT3199" s="1035"/>
      <c r="CG3199" s="612"/>
      <c r="CI3199" s="1035"/>
      <c r="DB3199" s="1035"/>
      <c r="DC3199" s="1035"/>
      <c r="DG3199" s="1035"/>
      <c r="DH3199" s="1035"/>
      <c r="DI3199" s="1035"/>
      <c r="DJ3199" s="1035"/>
      <c r="DK3199" s="1035"/>
      <c r="DL3199" s="1035"/>
    </row>
    <row r="3200" spans="27:116">
      <c r="AA3200" s="1035"/>
      <c r="AB3200" s="1035"/>
      <c r="AC3200" s="1035"/>
      <c r="AD3200" s="1035"/>
      <c r="AE3200" s="1035"/>
      <c r="AF3200" s="1035"/>
      <c r="AG3200" s="1035"/>
      <c r="AH3200" s="1035"/>
      <c r="AN3200" s="1035"/>
      <c r="AV3200" s="1035"/>
      <c r="BD3200" s="1035"/>
      <c r="BS3200" s="1064"/>
      <c r="BT3200" s="1035"/>
      <c r="CG3200" s="612"/>
      <c r="CI3200" s="1035"/>
      <c r="DB3200" s="1035"/>
      <c r="DC3200" s="1035"/>
      <c r="DG3200" s="1035"/>
      <c r="DH3200" s="1035"/>
      <c r="DI3200" s="1035"/>
      <c r="DJ3200" s="1035"/>
      <c r="DK3200" s="1035"/>
      <c r="DL3200" s="1035"/>
    </row>
    <row r="3201" spans="27:116">
      <c r="AA3201" s="1035"/>
      <c r="AB3201" s="1035"/>
      <c r="AC3201" s="1035"/>
      <c r="AD3201" s="1035"/>
      <c r="AE3201" s="1035"/>
      <c r="AF3201" s="1035"/>
      <c r="AG3201" s="1035"/>
      <c r="AH3201" s="1035"/>
      <c r="AN3201" s="1035"/>
      <c r="AV3201" s="1035"/>
      <c r="BD3201" s="1035"/>
      <c r="BS3201" s="1064"/>
      <c r="BT3201" s="1035"/>
      <c r="CG3201" s="612"/>
      <c r="CI3201" s="1035"/>
      <c r="DB3201" s="1035"/>
      <c r="DC3201" s="1035"/>
      <c r="DG3201" s="1035"/>
      <c r="DH3201" s="1035"/>
      <c r="DI3201" s="1035"/>
      <c r="DJ3201" s="1035"/>
      <c r="DK3201" s="1035"/>
      <c r="DL3201" s="1035"/>
    </row>
    <row r="3202" spans="27:116">
      <c r="AA3202" s="1035"/>
      <c r="AB3202" s="1035"/>
      <c r="AC3202" s="1035"/>
      <c r="AD3202" s="1035"/>
      <c r="AE3202" s="1035"/>
      <c r="AF3202" s="1035"/>
      <c r="AG3202" s="1035"/>
      <c r="AH3202" s="1035"/>
      <c r="AN3202" s="1035"/>
      <c r="AV3202" s="1035"/>
      <c r="BD3202" s="1035"/>
      <c r="BS3202" s="1064"/>
      <c r="BT3202" s="1035"/>
      <c r="CG3202" s="612"/>
      <c r="CI3202" s="1035"/>
      <c r="DB3202" s="1035"/>
      <c r="DC3202" s="1035"/>
      <c r="DG3202" s="1035"/>
      <c r="DH3202" s="1035"/>
      <c r="DI3202" s="1035"/>
      <c r="DJ3202" s="1035"/>
      <c r="DK3202" s="1035"/>
      <c r="DL3202" s="1035"/>
    </row>
    <row r="3203" spans="27:116">
      <c r="AA3203" s="1035"/>
      <c r="AB3203" s="1035"/>
      <c r="AC3203" s="1035"/>
      <c r="AD3203" s="1035"/>
      <c r="AE3203" s="1035"/>
      <c r="AF3203" s="1035"/>
      <c r="AG3203" s="1035"/>
      <c r="AH3203" s="1035"/>
      <c r="AN3203" s="1035"/>
      <c r="AV3203" s="1035"/>
      <c r="BD3203" s="1035"/>
      <c r="BS3203" s="1064"/>
      <c r="BT3203" s="1035"/>
      <c r="CG3203" s="612"/>
      <c r="CI3203" s="1035"/>
      <c r="DB3203" s="1035"/>
      <c r="DC3203" s="1035"/>
      <c r="DG3203" s="1035"/>
      <c r="DH3203" s="1035"/>
      <c r="DI3203" s="1035"/>
      <c r="DJ3203" s="1035"/>
      <c r="DK3203" s="1035"/>
      <c r="DL3203" s="1035"/>
    </row>
    <row r="3204" spans="27:116">
      <c r="AA3204" s="1035"/>
      <c r="AB3204" s="1035"/>
      <c r="AC3204" s="1035"/>
      <c r="AD3204" s="1035"/>
      <c r="AE3204" s="1035"/>
      <c r="AF3204" s="1035"/>
      <c r="AG3204" s="1035"/>
      <c r="AH3204" s="1035"/>
      <c r="AN3204" s="1035"/>
      <c r="AV3204" s="1035"/>
      <c r="BD3204" s="1035"/>
      <c r="BS3204" s="1064"/>
      <c r="BT3204" s="1035"/>
      <c r="CG3204" s="612"/>
      <c r="CI3204" s="1035"/>
      <c r="DB3204" s="1035"/>
      <c r="DC3204" s="1035"/>
      <c r="DG3204" s="1035"/>
      <c r="DH3204" s="1035"/>
      <c r="DI3204" s="1035"/>
      <c r="DJ3204" s="1035"/>
      <c r="DK3204" s="1035"/>
      <c r="DL3204" s="1035"/>
    </row>
    <row r="3205" spans="27:116">
      <c r="AA3205" s="1035"/>
      <c r="AB3205" s="1035"/>
      <c r="AC3205" s="1035"/>
      <c r="AD3205" s="1035"/>
      <c r="AE3205" s="1035"/>
      <c r="AF3205" s="1035"/>
      <c r="AG3205" s="1035"/>
      <c r="AH3205" s="1035"/>
      <c r="AN3205" s="1035"/>
      <c r="AV3205" s="1035"/>
      <c r="BD3205" s="1035"/>
      <c r="BS3205" s="1064"/>
      <c r="BT3205" s="1035"/>
      <c r="CG3205" s="612"/>
      <c r="CI3205" s="1035"/>
      <c r="DB3205" s="1035"/>
      <c r="DC3205" s="1035"/>
      <c r="DG3205" s="1035"/>
      <c r="DH3205" s="1035"/>
      <c r="DI3205" s="1035"/>
      <c r="DJ3205" s="1035"/>
      <c r="DK3205" s="1035"/>
      <c r="DL3205" s="1035"/>
    </row>
    <row r="3206" spans="27:116">
      <c r="AA3206" s="1035"/>
      <c r="AB3206" s="1035"/>
      <c r="AC3206" s="1035"/>
      <c r="AD3206" s="1035"/>
      <c r="AE3206" s="1035"/>
      <c r="AF3206" s="1035"/>
      <c r="AG3206" s="1035"/>
      <c r="AH3206" s="1035"/>
      <c r="AN3206" s="1035"/>
      <c r="AV3206" s="1035"/>
      <c r="BD3206" s="1035"/>
      <c r="BS3206" s="1064"/>
      <c r="BT3206" s="1035"/>
      <c r="CG3206" s="612"/>
      <c r="CI3206" s="1035"/>
      <c r="DB3206" s="1035"/>
      <c r="DC3206" s="1035"/>
      <c r="DG3206" s="1035"/>
      <c r="DH3206" s="1035"/>
      <c r="DI3206" s="1035"/>
      <c r="DJ3206" s="1035"/>
      <c r="DK3206" s="1035"/>
      <c r="DL3206" s="1035"/>
    </row>
    <row r="3207" spans="27:116">
      <c r="AA3207" s="1035"/>
      <c r="AB3207" s="1035"/>
      <c r="AC3207" s="1035"/>
      <c r="AD3207" s="1035"/>
      <c r="AE3207" s="1035"/>
      <c r="AF3207" s="1035"/>
      <c r="AG3207" s="1035"/>
      <c r="AH3207" s="1035"/>
      <c r="AN3207" s="1035"/>
      <c r="AV3207" s="1035"/>
      <c r="BD3207" s="1035"/>
      <c r="BS3207" s="1064"/>
      <c r="BT3207" s="1035"/>
      <c r="CG3207" s="612"/>
      <c r="CI3207" s="1035"/>
      <c r="DB3207" s="1035"/>
      <c r="DC3207" s="1035"/>
      <c r="DG3207" s="1035"/>
      <c r="DH3207" s="1035"/>
      <c r="DI3207" s="1035"/>
      <c r="DJ3207" s="1035"/>
      <c r="DK3207" s="1035"/>
      <c r="DL3207" s="1035"/>
    </row>
    <row r="3208" spans="27:116">
      <c r="AA3208" s="1035"/>
      <c r="AB3208" s="1035"/>
      <c r="AC3208" s="1035"/>
      <c r="AD3208" s="1035"/>
      <c r="AE3208" s="1035"/>
      <c r="AF3208" s="1035"/>
      <c r="AG3208" s="1035"/>
      <c r="AH3208" s="1035"/>
      <c r="AN3208" s="1035"/>
      <c r="AV3208" s="1035"/>
      <c r="BD3208" s="1035"/>
      <c r="BS3208" s="1064"/>
      <c r="BT3208" s="1035"/>
      <c r="CG3208" s="612"/>
      <c r="CI3208" s="1035"/>
      <c r="DB3208" s="1035"/>
      <c r="DC3208" s="1035"/>
      <c r="DG3208" s="1035"/>
      <c r="DH3208" s="1035"/>
      <c r="DI3208" s="1035"/>
      <c r="DJ3208" s="1035"/>
      <c r="DK3208" s="1035"/>
      <c r="DL3208" s="1035"/>
    </row>
    <row r="3209" spans="27:116">
      <c r="AA3209" s="1035"/>
      <c r="AB3209" s="1035"/>
      <c r="AC3209" s="1035"/>
      <c r="AD3209" s="1035"/>
      <c r="AE3209" s="1035"/>
      <c r="AF3209" s="1035"/>
      <c r="AG3209" s="1035"/>
      <c r="AH3209" s="1035"/>
      <c r="AN3209" s="1035"/>
      <c r="AV3209" s="1035"/>
      <c r="BD3209" s="1035"/>
      <c r="BS3209" s="1064"/>
      <c r="BT3209" s="1035"/>
      <c r="CG3209" s="612"/>
      <c r="CI3209" s="1035"/>
      <c r="DB3209" s="1035"/>
      <c r="DC3209" s="1035"/>
      <c r="DG3209" s="1035"/>
      <c r="DH3209" s="1035"/>
      <c r="DI3209" s="1035"/>
      <c r="DJ3209" s="1035"/>
      <c r="DK3209" s="1035"/>
      <c r="DL3209" s="1035"/>
    </row>
    <row r="3210" spans="27:116">
      <c r="AA3210" s="1035"/>
      <c r="AB3210" s="1035"/>
      <c r="AC3210" s="1035"/>
      <c r="AD3210" s="1035"/>
      <c r="AE3210" s="1035"/>
      <c r="AF3210" s="1035"/>
      <c r="AG3210" s="1035"/>
      <c r="AH3210" s="1035"/>
      <c r="AN3210" s="1035"/>
      <c r="AV3210" s="1035"/>
      <c r="BD3210" s="1035"/>
      <c r="BS3210" s="1064"/>
      <c r="BT3210" s="1035"/>
      <c r="CG3210" s="612"/>
      <c r="CI3210" s="1035"/>
      <c r="DB3210" s="1035"/>
      <c r="DC3210" s="1035"/>
      <c r="DG3210" s="1035"/>
      <c r="DH3210" s="1035"/>
      <c r="DI3210" s="1035"/>
      <c r="DJ3210" s="1035"/>
      <c r="DK3210" s="1035"/>
      <c r="DL3210" s="1035"/>
    </row>
    <row r="3211" spans="27:116">
      <c r="AA3211" s="1035"/>
      <c r="AB3211" s="1035"/>
      <c r="AC3211" s="1035"/>
      <c r="AD3211" s="1035"/>
      <c r="AE3211" s="1035"/>
      <c r="AF3211" s="1035"/>
      <c r="AG3211" s="1035"/>
      <c r="AH3211" s="1035"/>
      <c r="AN3211" s="1035"/>
      <c r="AV3211" s="1035"/>
      <c r="BD3211" s="1035"/>
      <c r="BS3211" s="1064"/>
      <c r="BT3211" s="1035"/>
      <c r="CG3211" s="612"/>
      <c r="CI3211" s="1035"/>
      <c r="DB3211" s="1035"/>
      <c r="DC3211" s="1035"/>
      <c r="DG3211" s="1035"/>
      <c r="DH3211" s="1035"/>
      <c r="DI3211" s="1035"/>
      <c r="DJ3211" s="1035"/>
      <c r="DK3211" s="1035"/>
      <c r="DL3211" s="1035"/>
    </row>
    <row r="3212" spans="27:116">
      <c r="AA3212" s="1035"/>
      <c r="AB3212" s="1035"/>
      <c r="AC3212" s="1035"/>
      <c r="AD3212" s="1035"/>
      <c r="AE3212" s="1035"/>
      <c r="AF3212" s="1035"/>
      <c r="AG3212" s="1035"/>
      <c r="AH3212" s="1035"/>
      <c r="AN3212" s="1035"/>
      <c r="AV3212" s="1035"/>
      <c r="BD3212" s="1035"/>
      <c r="BS3212" s="1064"/>
      <c r="BT3212" s="1035"/>
      <c r="CG3212" s="612"/>
      <c r="CI3212" s="1035"/>
      <c r="DB3212" s="1035"/>
      <c r="DC3212" s="1035"/>
      <c r="DG3212" s="1035"/>
      <c r="DH3212" s="1035"/>
      <c r="DI3212" s="1035"/>
      <c r="DJ3212" s="1035"/>
      <c r="DK3212" s="1035"/>
      <c r="DL3212" s="1035"/>
    </row>
    <row r="3213" spans="27:116">
      <c r="AA3213" s="1035"/>
      <c r="AB3213" s="1035"/>
      <c r="AC3213" s="1035"/>
      <c r="AD3213" s="1035"/>
      <c r="AE3213" s="1035"/>
      <c r="AF3213" s="1035"/>
      <c r="AG3213" s="1035"/>
      <c r="AH3213" s="1035"/>
      <c r="AN3213" s="1035"/>
      <c r="AV3213" s="1035"/>
      <c r="BD3213" s="1035"/>
      <c r="BS3213" s="1064"/>
      <c r="BT3213" s="1035"/>
      <c r="CG3213" s="612"/>
      <c r="CI3213" s="1035"/>
      <c r="DB3213" s="1035"/>
      <c r="DC3213" s="1035"/>
      <c r="DG3213" s="1035"/>
      <c r="DH3213" s="1035"/>
      <c r="DI3213" s="1035"/>
      <c r="DJ3213" s="1035"/>
      <c r="DK3213" s="1035"/>
      <c r="DL3213" s="1035"/>
    </row>
    <row r="3214" spans="27:116">
      <c r="AA3214" s="1035"/>
      <c r="AB3214" s="1035"/>
      <c r="AC3214" s="1035"/>
      <c r="AD3214" s="1035"/>
      <c r="AE3214" s="1035"/>
      <c r="AF3214" s="1035"/>
      <c r="AG3214" s="1035"/>
      <c r="AH3214" s="1035"/>
      <c r="AN3214" s="1035"/>
      <c r="AV3214" s="1035"/>
      <c r="BD3214" s="1035"/>
      <c r="BS3214" s="1064"/>
      <c r="BT3214" s="1035"/>
      <c r="CG3214" s="612"/>
      <c r="CI3214" s="1035"/>
      <c r="DB3214" s="1035"/>
      <c r="DC3214" s="1035"/>
      <c r="DG3214" s="1035"/>
      <c r="DH3214" s="1035"/>
      <c r="DI3214" s="1035"/>
      <c r="DJ3214" s="1035"/>
      <c r="DK3214" s="1035"/>
      <c r="DL3214" s="1035"/>
    </row>
    <row r="3215" spans="27:116">
      <c r="AA3215" s="1035"/>
      <c r="AB3215" s="1035"/>
      <c r="AC3215" s="1035"/>
      <c r="AD3215" s="1035"/>
      <c r="AE3215" s="1035"/>
      <c r="AF3215" s="1035"/>
      <c r="AG3215" s="1035"/>
      <c r="AH3215" s="1035"/>
      <c r="AN3215" s="1035"/>
      <c r="AV3215" s="1035"/>
      <c r="BD3215" s="1035"/>
      <c r="BS3215" s="1064"/>
      <c r="BT3215" s="1035"/>
      <c r="CG3215" s="612"/>
      <c r="CI3215" s="1035"/>
      <c r="DB3215" s="1035"/>
      <c r="DC3215" s="1035"/>
      <c r="DG3215" s="1035"/>
      <c r="DH3215" s="1035"/>
      <c r="DI3215" s="1035"/>
      <c r="DJ3215" s="1035"/>
      <c r="DK3215" s="1035"/>
      <c r="DL3215" s="1035"/>
    </row>
    <row r="3216" spans="27:116">
      <c r="AA3216" s="1035"/>
      <c r="AB3216" s="1035"/>
      <c r="AC3216" s="1035"/>
      <c r="AD3216" s="1035"/>
      <c r="AE3216" s="1035"/>
      <c r="AF3216" s="1035"/>
      <c r="AG3216" s="1035"/>
      <c r="AH3216" s="1035"/>
      <c r="AN3216" s="1035"/>
      <c r="AV3216" s="1035"/>
      <c r="BD3216" s="1035"/>
      <c r="BS3216" s="1064"/>
      <c r="BT3216" s="1035"/>
      <c r="CG3216" s="612"/>
      <c r="CI3216" s="1035"/>
      <c r="DB3216" s="1035"/>
      <c r="DC3216" s="1035"/>
      <c r="DG3216" s="1035"/>
      <c r="DH3216" s="1035"/>
      <c r="DI3216" s="1035"/>
      <c r="DJ3216" s="1035"/>
      <c r="DK3216" s="1035"/>
      <c r="DL3216" s="1035"/>
    </row>
    <row r="3217" spans="27:116">
      <c r="AA3217" s="1035"/>
      <c r="AB3217" s="1035"/>
      <c r="AC3217" s="1035"/>
      <c r="AD3217" s="1035"/>
      <c r="AE3217" s="1035"/>
      <c r="AF3217" s="1035"/>
      <c r="AG3217" s="1035"/>
      <c r="AH3217" s="1035"/>
      <c r="AN3217" s="1035"/>
      <c r="AV3217" s="1035"/>
      <c r="BD3217" s="1035"/>
      <c r="BS3217" s="1064"/>
      <c r="BT3217" s="1035"/>
      <c r="CG3217" s="612"/>
      <c r="CI3217" s="1035"/>
      <c r="DB3217" s="1035"/>
      <c r="DC3217" s="1035"/>
      <c r="DG3217" s="1035"/>
      <c r="DH3217" s="1035"/>
      <c r="DI3217" s="1035"/>
      <c r="DJ3217" s="1035"/>
      <c r="DK3217" s="1035"/>
      <c r="DL3217" s="1035"/>
    </row>
    <row r="3218" spans="27:116">
      <c r="AA3218" s="1035"/>
      <c r="AB3218" s="1035"/>
      <c r="AC3218" s="1035"/>
      <c r="AD3218" s="1035"/>
      <c r="AE3218" s="1035"/>
      <c r="AF3218" s="1035"/>
      <c r="AG3218" s="1035"/>
      <c r="AH3218" s="1035"/>
      <c r="AN3218" s="1035"/>
      <c r="AV3218" s="1035"/>
      <c r="BD3218" s="1035"/>
      <c r="BS3218" s="1064"/>
      <c r="BT3218" s="1035"/>
      <c r="CG3218" s="612"/>
      <c r="CI3218" s="1035"/>
      <c r="DB3218" s="1035"/>
      <c r="DC3218" s="1035"/>
      <c r="DG3218" s="1035"/>
      <c r="DH3218" s="1035"/>
      <c r="DI3218" s="1035"/>
      <c r="DJ3218" s="1035"/>
      <c r="DK3218" s="1035"/>
      <c r="DL3218" s="1035"/>
    </row>
    <row r="3219" spans="27:116">
      <c r="AA3219" s="1035"/>
      <c r="AB3219" s="1035"/>
      <c r="AC3219" s="1035"/>
      <c r="AD3219" s="1035"/>
      <c r="AE3219" s="1035"/>
      <c r="AF3219" s="1035"/>
      <c r="AG3219" s="1035"/>
      <c r="AH3219" s="1035"/>
      <c r="AN3219" s="1035"/>
      <c r="AV3219" s="1035"/>
      <c r="BD3219" s="1035"/>
      <c r="BS3219" s="1064"/>
      <c r="BT3219" s="1035"/>
      <c r="CG3219" s="612"/>
      <c r="CI3219" s="1035"/>
      <c r="DB3219" s="1035"/>
      <c r="DC3219" s="1035"/>
      <c r="DG3219" s="1035"/>
      <c r="DH3219" s="1035"/>
      <c r="DI3219" s="1035"/>
      <c r="DJ3219" s="1035"/>
      <c r="DK3219" s="1035"/>
      <c r="DL3219" s="1035"/>
    </row>
    <row r="3220" spans="27:116">
      <c r="AA3220" s="1035"/>
      <c r="AB3220" s="1035"/>
      <c r="AC3220" s="1035"/>
      <c r="AD3220" s="1035"/>
      <c r="AE3220" s="1035"/>
      <c r="AF3220" s="1035"/>
      <c r="AG3220" s="1035"/>
      <c r="AH3220" s="1035"/>
      <c r="AN3220" s="1035"/>
      <c r="AV3220" s="1035"/>
      <c r="BD3220" s="1035"/>
      <c r="BS3220" s="1064"/>
      <c r="BT3220" s="1035"/>
      <c r="CG3220" s="612"/>
      <c r="CI3220" s="1035"/>
      <c r="DB3220" s="1035"/>
      <c r="DC3220" s="1035"/>
      <c r="DG3220" s="1035"/>
      <c r="DH3220" s="1035"/>
      <c r="DI3220" s="1035"/>
      <c r="DJ3220" s="1035"/>
      <c r="DK3220" s="1035"/>
      <c r="DL3220" s="1035"/>
    </row>
    <row r="3221" spans="27:116">
      <c r="AA3221" s="1035"/>
      <c r="AB3221" s="1035"/>
      <c r="AC3221" s="1035"/>
      <c r="AD3221" s="1035"/>
      <c r="AE3221" s="1035"/>
      <c r="AF3221" s="1035"/>
      <c r="AG3221" s="1035"/>
      <c r="AH3221" s="1035"/>
      <c r="AN3221" s="1035"/>
      <c r="AV3221" s="1035"/>
      <c r="BD3221" s="1035"/>
      <c r="BS3221" s="1064"/>
      <c r="BT3221" s="1035"/>
      <c r="CG3221" s="612"/>
      <c r="CI3221" s="1035"/>
      <c r="DB3221" s="1035"/>
      <c r="DC3221" s="1035"/>
      <c r="DG3221" s="1035"/>
      <c r="DH3221" s="1035"/>
      <c r="DI3221" s="1035"/>
      <c r="DJ3221" s="1035"/>
      <c r="DK3221" s="1035"/>
      <c r="DL3221" s="1035"/>
    </row>
    <row r="3222" spans="27:116">
      <c r="AA3222" s="1035"/>
      <c r="AB3222" s="1035"/>
      <c r="AC3222" s="1035"/>
      <c r="AD3222" s="1035"/>
      <c r="AE3222" s="1035"/>
      <c r="AF3222" s="1035"/>
      <c r="AG3222" s="1035"/>
      <c r="AH3222" s="1035"/>
      <c r="AN3222" s="1035"/>
      <c r="AV3222" s="1035"/>
      <c r="BD3222" s="1035"/>
      <c r="BS3222" s="1064"/>
      <c r="BT3222" s="1035"/>
      <c r="CG3222" s="612"/>
      <c r="CI3222" s="1035"/>
      <c r="DB3222" s="1035"/>
      <c r="DC3222" s="1035"/>
      <c r="DG3222" s="1035"/>
      <c r="DH3222" s="1035"/>
      <c r="DI3222" s="1035"/>
      <c r="DJ3222" s="1035"/>
      <c r="DK3222" s="1035"/>
      <c r="DL3222" s="1035"/>
    </row>
    <row r="3223" spans="27:116">
      <c r="AA3223" s="1035"/>
      <c r="AB3223" s="1035"/>
      <c r="AC3223" s="1035"/>
      <c r="AD3223" s="1035"/>
      <c r="AE3223" s="1035"/>
      <c r="AF3223" s="1035"/>
      <c r="AG3223" s="1035"/>
      <c r="AH3223" s="1035"/>
      <c r="AN3223" s="1035"/>
      <c r="AV3223" s="1035"/>
      <c r="BD3223" s="1035"/>
      <c r="BS3223" s="1064"/>
      <c r="BT3223" s="1035"/>
      <c r="CG3223" s="612"/>
      <c r="CI3223" s="1035"/>
      <c r="DB3223" s="1035"/>
      <c r="DC3223" s="1035"/>
      <c r="DG3223" s="1035"/>
      <c r="DH3223" s="1035"/>
      <c r="DI3223" s="1035"/>
      <c r="DJ3223" s="1035"/>
      <c r="DK3223" s="1035"/>
      <c r="DL3223" s="1035"/>
    </row>
    <row r="3224" spans="27:116">
      <c r="AA3224" s="1035"/>
      <c r="AB3224" s="1035"/>
      <c r="AC3224" s="1035"/>
      <c r="AD3224" s="1035"/>
      <c r="AE3224" s="1035"/>
      <c r="AF3224" s="1035"/>
      <c r="AG3224" s="1035"/>
      <c r="AH3224" s="1035"/>
      <c r="AN3224" s="1035"/>
      <c r="AV3224" s="1035"/>
      <c r="BD3224" s="1035"/>
      <c r="BS3224" s="1064"/>
      <c r="BT3224" s="1035"/>
      <c r="CG3224" s="612"/>
      <c r="CI3224" s="1035"/>
      <c r="DB3224" s="1035"/>
      <c r="DC3224" s="1035"/>
      <c r="DG3224" s="1035"/>
      <c r="DH3224" s="1035"/>
      <c r="DI3224" s="1035"/>
      <c r="DJ3224" s="1035"/>
      <c r="DK3224" s="1035"/>
      <c r="DL3224" s="1035"/>
    </row>
    <row r="3225" spans="27:116">
      <c r="AA3225" s="1035"/>
      <c r="AB3225" s="1035"/>
      <c r="AC3225" s="1035"/>
      <c r="AD3225" s="1035"/>
      <c r="AE3225" s="1035"/>
      <c r="AF3225" s="1035"/>
      <c r="AG3225" s="1035"/>
      <c r="AH3225" s="1035"/>
      <c r="AN3225" s="1035"/>
      <c r="AV3225" s="1035"/>
      <c r="BD3225" s="1035"/>
      <c r="BS3225" s="1064"/>
      <c r="BT3225" s="1035"/>
      <c r="CG3225" s="612"/>
      <c r="CI3225" s="1035"/>
      <c r="DB3225" s="1035"/>
      <c r="DC3225" s="1035"/>
      <c r="DG3225" s="1035"/>
      <c r="DH3225" s="1035"/>
      <c r="DI3225" s="1035"/>
      <c r="DJ3225" s="1035"/>
      <c r="DK3225" s="1035"/>
      <c r="DL3225" s="1035"/>
    </row>
    <row r="3226" spans="27:116">
      <c r="AA3226" s="1035"/>
      <c r="AB3226" s="1035"/>
      <c r="AC3226" s="1035"/>
      <c r="AD3226" s="1035"/>
      <c r="AE3226" s="1035"/>
      <c r="AF3226" s="1035"/>
      <c r="AG3226" s="1035"/>
      <c r="AH3226" s="1035"/>
      <c r="AN3226" s="1035"/>
      <c r="AV3226" s="1035"/>
      <c r="BD3226" s="1035"/>
      <c r="BS3226" s="1064"/>
      <c r="BT3226" s="1035"/>
      <c r="CG3226" s="612"/>
      <c r="CI3226" s="1035"/>
      <c r="DB3226" s="1035"/>
      <c r="DC3226" s="1035"/>
      <c r="DG3226" s="1035"/>
      <c r="DH3226" s="1035"/>
      <c r="DI3226" s="1035"/>
      <c r="DJ3226" s="1035"/>
      <c r="DK3226" s="1035"/>
      <c r="DL3226" s="1035"/>
    </row>
    <row r="3227" spans="27:116">
      <c r="AA3227" s="1035"/>
      <c r="AB3227" s="1035"/>
      <c r="AC3227" s="1035"/>
      <c r="AD3227" s="1035"/>
      <c r="AE3227" s="1035"/>
      <c r="AF3227" s="1035"/>
      <c r="AG3227" s="1035"/>
      <c r="AH3227" s="1035"/>
      <c r="AN3227" s="1035"/>
      <c r="AV3227" s="1035"/>
      <c r="BD3227" s="1035"/>
      <c r="BS3227" s="1064"/>
      <c r="BT3227" s="1035"/>
      <c r="CG3227" s="612"/>
      <c r="CI3227" s="1035"/>
      <c r="DB3227" s="1035"/>
      <c r="DC3227" s="1035"/>
      <c r="DG3227" s="1035"/>
      <c r="DH3227" s="1035"/>
      <c r="DI3227" s="1035"/>
      <c r="DJ3227" s="1035"/>
      <c r="DK3227" s="1035"/>
      <c r="DL3227" s="1035"/>
    </row>
    <row r="3228" spans="27:116">
      <c r="AA3228" s="1035"/>
      <c r="AB3228" s="1035"/>
      <c r="AC3228" s="1035"/>
      <c r="AD3228" s="1035"/>
      <c r="AE3228" s="1035"/>
      <c r="AF3228" s="1035"/>
      <c r="AG3228" s="1035"/>
      <c r="AH3228" s="1035"/>
      <c r="AN3228" s="1035"/>
      <c r="AV3228" s="1035"/>
      <c r="BD3228" s="1035"/>
      <c r="BS3228" s="1064"/>
      <c r="BT3228" s="1035"/>
      <c r="CG3228" s="612"/>
      <c r="CI3228" s="1035"/>
      <c r="DB3228" s="1035"/>
      <c r="DC3228" s="1035"/>
      <c r="DG3228" s="1035"/>
      <c r="DH3228" s="1035"/>
      <c r="DI3228" s="1035"/>
      <c r="DJ3228" s="1035"/>
      <c r="DK3228" s="1035"/>
      <c r="DL3228" s="1035"/>
    </row>
    <row r="3229" spans="27:116">
      <c r="AA3229" s="1035"/>
      <c r="AB3229" s="1035"/>
      <c r="AC3229" s="1035"/>
      <c r="AD3229" s="1035"/>
      <c r="AE3229" s="1035"/>
      <c r="AF3229" s="1035"/>
      <c r="AG3229" s="1035"/>
      <c r="AH3229" s="1035"/>
      <c r="AN3229" s="1035"/>
      <c r="AV3229" s="1035"/>
      <c r="BD3229" s="1035"/>
      <c r="BS3229" s="1064"/>
      <c r="BT3229" s="1035"/>
      <c r="CG3229" s="612"/>
      <c r="CI3229" s="1035"/>
      <c r="DB3229" s="1035"/>
      <c r="DC3229" s="1035"/>
      <c r="DG3229" s="1035"/>
      <c r="DH3229" s="1035"/>
      <c r="DI3229" s="1035"/>
      <c r="DJ3229" s="1035"/>
      <c r="DK3229" s="1035"/>
      <c r="DL3229" s="1035"/>
    </row>
    <row r="3230" spans="27:116">
      <c r="AA3230" s="1035"/>
      <c r="AB3230" s="1035"/>
      <c r="AC3230" s="1035"/>
      <c r="AD3230" s="1035"/>
      <c r="AE3230" s="1035"/>
      <c r="AF3230" s="1035"/>
      <c r="AG3230" s="1035"/>
      <c r="AH3230" s="1035"/>
      <c r="AN3230" s="1035"/>
      <c r="AV3230" s="1035"/>
      <c r="BD3230" s="1035"/>
      <c r="BS3230" s="1064"/>
      <c r="BT3230" s="1035"/>
      <c r="CG3230" s="612"/>
      <c r="CI3230" s="1035"/>
      <c r="DB3230" s="1035"/>
      <c r="DC3230" s="1035"/>
      <c r="DG3230" s="1035"/>
      <c r="DH3230" s="1035"/>
      <c r="DI3230" s="1035"/>
      <c r="DJ3230" s="1035"/>
      <c r="DK3230" s="1035"/>
      <c r="DL3230" s="1035"/>
    </row>
    <row r="3231" spans="27:116">
      <c r="AA3231" s="1035"/>
      <c r="AB3231" s="1035"/>
      <c r="AC3231" s="1035"/>
      <c r="AD3231" s="1035"/>
      <c r="AE3231" s="1035"/>
      <c r="AF3231" s="1035"/>
      <c r="AG3231" s="1035"/>
      <c r="AH3231" s="1035"/>
      <c r="AN3231" s="1035"/>
      <c r="AV3231" s="1035"/>
      <c r="BD3231" s="1035"/>
      <c r="BS3231" s="1064"/>
      <c r="BT3231" s="1035"/>
      <c r="CG3231" s="612"/>
      <c r="CI3231" s="1035"/>
      <c r="DB3231" s="1035"/>
      <c r="DC3231" s="1035"/>
      <c r="DG3231" s="1035"/>
      <c r="DH3231" s="1035"/>
      <c r="DI3231" s="1035"/>
      <c r="DJ3231" s="1035"/>
      <c r="DK3231" s="1035"/>
      <c r="DL3231" s="1035"/>
    </row>
    <row r="3232" spans="27:116">
      <c r="AA3232" s="1035"/>
      <c r="AB3232" s="1035"/>
      <c r="AC3232" s="1035"/>
      <c r="AD3232" s="1035"/>
      <c r="AE3232" s="1035"/>
      <c r="AF3232" s="1035"/>
      <c r="AG3232" s="1035"/>
      <c r="AH3232" s="1035"/>
      <c r="AN3232" s="1035"/>
      <c r="AV3232" s="1035"/>
      <c r="BD3232" s="1035"/>
      <c r="BS3232" s="1064"/>
      <c r="BT3232" s="1035"/>
      <c r="CG3232" s="612"/>
      <c r="CI3232" s="1035"/>
      <c r="DB3232" s="1035"/>
      <c r="DC3232" s="1035"/>
      <c r="DG3232" s="1035"/>
      <c r="DH3232" s="1035"/>
      <c r="DI3232" s="1035"/>
      <c r="DJ3232" s="1035"/>
      <c r="DK3232" s="1035"/>
      <c r="DL3232" s="1035"/>
    </row>
    <row r="3233" spans="27:116">
      <c r="AA3233" s="1035"/>
      <c r="AB3233" s="1035"/>
      <c r="AC3233" s="1035"/>
      <c r="AD3233" s="1035"/>
      <c r="AE3233" s="1035"/>
      <c r="AF3233" s="1035"/>
      <c r="AG3233" s="1035"/>
      <c r="AH3233" s="1035"/>
      <c r="AN3233" s="1035"/>
      <c r="AV3233" s="1035"/>
      <c r="BD3233" s="1035"/>
      <c r="BS3233" s="1064"/>
      <c r="BT3233" s="1035"/>
      <c r="CG3233" s="612"/>
      <c r="CI3233" s="1035"/>
      <c r="DB3233" s="1035"/>
      <c r="DC3233" s="1035"/>
      <c r="DG3233" s="1035"/>
      <c r="DH3233" s="1035"/>
      <c r="DI3233" s="1035"/>
      <c r="DJ3233" s="1035"/>
      <c r="DK3233" s="1035"/>
      <c r="DL3233" s="1035"/>
    </row>
    <row r="3234" spans="27:116">
      <c r="AA3234" s="1035"/>
      <c r="AB3234" s="1035"/>
      <c r="AC3234" s="1035"/>
      <c r="AD3234" s="1035"/>
      <c r="AE3234" s="1035"/>
      <c r="AF3234" s="1035"/>
      <c r="AG3234" s="1035"/>
      <c r="AH3234" s="1035"/>
      <c r="AN3234" s="1035"/>
      <c r="AV3234" s="1035"/>
      <c r="BD3234" s="1035"/>
      <c r="BS3234" s="1064"/>
      <c r="BT3234" s="1035"/>
      <c r="CG3234" s="612"/>
      <c r="CI3234" s="1035"/>
      <c r="DB3234" s="1035"/>
      <c r="DC3234" s="1035"/>
      <c r="DG3234" s="1035"/>
      <c r="DH3234" s="1035"/>
      <c r="DI3234" s="1035"/>
      <c r="DJ3234" s="1035"/>
      <c r="DK3234" s="1035"/>
      <c r="DL3234" s="1035"/>
    </row>
    <row r="3235" spans="27:116">
      <c r="AA3235" s="1035"/>
      <c r="AB3235" s="1035"/>
      <c r="AC3235" s="1035"/>
      <c r="AD3235" s="1035"/>
      <c r="AE3235" s="1035"/>
      <c r="AF3235" s="1035"/>
      <c r="AG3235" s="1035"/>
      <c r="AH3235" s="1035"/>
      <c r="AN3235" s="1035"/>
      <c r="AV3235" s="1035"/>
      <c r="BD3235" s="1035"/>
      <c r="BS3235" s="1064"/>
      <c r="BT3235" s="1035"/>
      <c r="CG3235" s="612"/>
      <c r="CI3235" s="1035"/>
      <c r="DB3235" s="1035"/>
      <c r="DC3235" s="1035"/>
      <c r="DG3235" s="1035"/>
      <c r="DH3235" s="1035"/>
      <c r="DI3235" s="1035"/>
      <c r="DJ3235" s="1035"/>
      <c r="DK3235" s="1035"/>
      <c r="DL3235" s="1035"/>
    </row>
    <row r="3236" spans="27:116">
      <c r="AA3236" s="1035"/>
      <c r="AB3236" s="1035"/>
      <c r="AC3236" s="1035"/>
      <c r="AD3236" s="1035"/>
      <c r="AE3236" s="1035"/>
      <c r="AF3236" s="1035"/>
      <c r="AG3236" s="1035"/>
      <c r="AH3236" s="1035"/>
      <c r="AN3236" s="1035"/>
      <c r="AV3236" s="1035"/>
      <c r="BD3236" s="1035"/>
      <c r="BS3236" s="1064"/>
      <c r="BT3236" s="1035"/>
      <c r="CG3236" s="612"/>
      <c r="CI3236" s="1035"/>
      <c r="DB3236" s="1035"/>
      <c r="DC3236" s="1035"/>
      <c r="DG3236" s="1035"/>
      <c r="DH3236" s="1035"/>
      <c r="DI3236" s="1035"/>
      <c r="DJ3236" s="1035"/>
      <c r="DK3236" s="1035"/>
      <c r="DL3236" s="1035"/>
    </row>
    <row r="3237" spans="27:116">
      <c r="AA3237" s="1035"/>
      <c r="AB3237" s="1035"/>
      <c r="AC3237" s="1035"/>
      <c r="AD3237" s="1035"/>
      <c r="AE3237" s="1035"/>
      <c r="AF3237" s="1035"/>
      <c r="AG3237" s="1035"/>
      <c r="AH3237" s="1035"/>
      <c r="AN3237" s="1035"/>
      <c r="AV3237" s="1035"/>
      <c r="BD3237" s="1035"/>
      <c r="BS3237" s="1064"/>
      <c r="BT3237" s="1035"/>
      <c r="CG3237" s="612"/>
      <c r="CI3237" s="1035"/>
      <c r="DB3237" s="1035"/>
      <c r="DC3237" s="1035"/>
      <c r="DG3237" s="1035"/>
      <c r="DH3237" s="1035"/>
      <c r="DI3237" s="1035"/>
      <c r="DJ3237" s="1035"/>
      <c r="DK3237" s="1035"/>
      <c r="DL3237" s="1035"/>
    </row>
    <row r="3238" spans="27:116">
      <c r="AA3238" s="1035"/>
      <c r="AB3238" s="1035"/>
      <c r="AC3238" s="1035"/>
      <c r="AD3238" s="1035"/>
      <c r="AE3238" s="1035"/>
      <c r="AF3238" s="1035"/>
      <c r="AG3238" s="1035"/>
      <c r="AH3238" s="1035"/>
      <c r="AN3238" s="1035"/>
      <c r="AV3238" s="1035"/>
      <c r="BD3238" s="1035"/>
      <c r="BS3238" s="1064"/>
      <c r="BT3238" s="1035"/>
      <c r="CG3238" s="612"/>
      <c r="CI3238" s="1035"/>
      <c r="DB3238" s="1035"/>
      <c r="DC3238" s="1035"/>
      <c r="DG3238" s="1035"/>
      <c r="DH3238" s="1035"/>
      <c r="DI3238" s="1035"/>
      <c r="DJ3238" s="1035"/>
      <c r="DK3238" s="1035"/>
      <c r="DL3238" s="1035"/>
    </row>
    <row r="3239" spans="27:116">
      <c r="AA3239" s="1035"/>
      <c r="AB3239" s="1035"/>
      <c r="AC3239" s="1035"/>
      <c r="AD3239" s="1035"/>
      <c r="AE3239" s="1035"/>
      <c r="AF3239" s="1035"/>
      <c r="AG3239" s="1035"/>
      <c r="AH3239" s="1035"/>
      <c r="AN3239" s="1035"/>
      <c r="AV3239" s="1035"/>
      <c r="BD3239" s="1035"/>
      <c r="BS3239" s="1064"/>
      <c r="BT3239" s="1035"/>
      <c r="CG3239" s="612"/>
      <c r="CI3239" s="1035"/>
      <c r="DB3239" s="1035"/>
      <c r="DC3239" s="1035"/>
      <c r="DG3239" s="1035"/>
      <c r="DH3239" s="1035"/>
      <c r="DI3239" s="1035"/>
      <c r="DJ3239" s="1035"/>
      <c r="DK3239" s="1035"/>
      <c r="DL3239" s="1035"/>
    </row>
    <row r="3240" spans="27:116">
      <c r="AA3240" s="1035"/>
      <c r="AB3240" s="1035"/>
      <c r="AC3240" s="1035"/>
      <c r="AD3240" s="1035"/>
      <c r="AE3240" s="1035"/>
      <c r="AF3240" s="1035"/>
      <c r="AG3240" s="1035"/>
      <c r="AH3240" s="1035"/>
      <c r="AN3240" s="1035"/>
      <c r="AV3240" s="1035"/>
      <c r="BD3240" s="1035"/>
      <c r="BS3240" s="1064"/>
      <c r="BT3240" s="1035"/>
      <c r="CG3240" s="612"/>
      <c r="CI3240" s="1035"/>
      <c r="DB3240" s="1035"/>
      <c r="DC3240" s="1035"/>
      <c r="DG3240" s="1035"/>
      <c r="DH3240" s="1035"/>
      <c r="DI3240" s="1035"/>
      <c r="DJ3240" s="1035"/>
      <c r="DK3240" s="1035"/>
      <c r="DL3240" s="1035"/>
    </row>
    <row r="3241" spans="27:116">
      <c r="AA3241" s="1035"/>
      <c r="AB3241" s="1035"/>
      <c r="AC3241" s="1035"/>
      <c r="AD3241" s="1035"/>
      <c r="AE3241" s="1035"/>
      <c r="AF3241" s="1035"/>
      <c r="AG3241" s="1035"/>
      <c r="AH3241" s="1035"/>
      <c r="AN3241" s="1035"/>
      <c r="AV3241" s="1035"/>
      <c r="BD3241" s="1035"/>
      <c r="BS3241" s="1064"/>
      <c r="BT3241" s="1035"/>
      <c r="CG3241" s="612"/>
      <c r="CI3241" s="1035"/>
      <c r="DB3241" s="1035"/>
      <c r="DC3241" s="1035"/>
      <c r="DG3241" s="1035"/>
      <c r="DH3241" s="1035"/>
      <c r="DI3241" s="1035"/>
      <c r="DJ3241" s="1035"/>
      <c r="DK3241" s="1035"/>
      <c r="DL3241" s="1035"/>
    </row>
    <row r="3242" spans="27:116">
      <c r="AA3242" s="1035"/>
      <c r="AB3242" s="1035"/>
      <c r="AC3242" s="1035"/>
      <c r="AD3242" s="1035"/>
      <c r="AE3242" s="1035"/>
      <c r="AF3242" s="1035"/>
      <c r="AG3242" s="1035"/>
      <c r="AH3242" s="1035"/>
      <c r="AN3242" s="1035"/>
      <c r="AV3242" s="1035"/>
      <c r="BD3242" s="1035"/>
      <c r="BS3242" s="1064"/>
      <c r="BT3242" s="1035"/>
      <c r="CG3242" s="612"/>
      <c r="CI3242" s="1035"/>
      <c r="DB3242" s="1035"/>
      <c r="DC3242" s="1035"/>
      <c r="DG3242" s="1035"/>
      <c r="DH3242" s="1035"/>
      <c r="DI3242" s="1035"/>
      <c r="DJ3242" s="1035"/>
      <c r="DK3242" s="1035"/>
      <c r="DL3242" s="1035"/>
    </row>
    <row r="3243" spans="27:116">
      <c r="AA3243" s="1035"/>
      <c r="AB3243" s="1035"/>
      <c r="AC3243" s="1035"/>
      <c r="AD3243" s="1035"/>
      <c r="AE3243" s="1035"/>
      <c r="AF3243" s="1035"/>
      <c r="AG3243" s="1035"/>
      <c r="AH3243" s="1035"/>
      <c r="AN3243" s="1035"/>
      <c r="AV3243" s="1035"/>
      <c r="BD3243" s="1035"/>
      <c r="BS3243" s="1064"/>
      <c r="BT3243" s="1035"/>
      <c r="CG3243" s="612"/>
      <c r="CI3243" s="1035"/>
      <c r="DB3243" s="1035"/>
      <c r="DC3243" s="1035"/>
      <c r="DG3243" s="1035"/>
      <c r="DH3243" s="1035"/>
      <c r="DI3243" s="1035"/>
      <c r="DJ3243" s="1035"/>
      <c r="DK3243" s="1035"/>
      <c r="DL3243" s="1035"/>
    </row>
    <row r="3244" spans="27:116">
      <c r="AA3244" s="1035"/>
      <c r="AB3244" s="1035"/>
      <c r="AC3244" s="1035"/>
      <c r="AD3244" s="1035"/>
      <c r="AE3244" s="1035"/>
      <c r="AF3244" s="1035"/>
      <c r="AG3244" s="1035"/>
      <c r="AH3244" s="1035"/>
      <c r="AN3244" s="1035"/>
      <c r="AV3244" s="1035"/>
      <c r="BD3244" s="1035"/>
      <c r="BS3244" s="1064"/>
      <c r="BT3244" s="1035"/>
      <c r="CG3244" s="612"/>
      <c r="CI3244" s="1035"/>
      <c r="DB3244" s="1035"/>
      <c r="DC3244" s="1035"/>
      <c r="DG3244" s="1035"/>
      <c r="DH3244" s="1035"/>
      <c r="DI3244" s="1035"/>
      <c r="DJ3244" s="1035"/>
      <c r="DK3244" s="1035"/>
      <c r="DL3244" s="1035"/>
    </row>
    <row r="3245" spans="27:116">
      <c r="AA3245" s="1035"/>
      <c r="AB3245" s="1035"/>
      <c r="AC3245" s="1035"/>
      <c r="AD3245" s="1035"/>
      <c r="AE3245" s="1035"/>
      <c r="AF3245" s="1035"/>
      <c r="AG3245" s="1035"/>
      <c r="AH3245" s="1035"/>
      <c r="AN3245" s="1035"/>
      <c r="AV3245" s="1035"/>
      <c r="BD3245" s="1035"/>
      <c r="BS3245" s="1064"/>
      <c r="BT3245" s="1035"/>
      <c r="CG3245" s="612"/>
      <c r="CI3245" s="1035"/>
      <c r="DB3245" s="1035"/>
      <c r="DC3245" s="1035"/>
      <c r="DG3245" s="1035"/>
      <c r="DH3245" s="1035"/>
      <c r="DI3245" s="1035"/>
      <c r="DJ3245" s="1035"/>
      <c r="DK3245" s="1035"/>
      <c r="DL3245" s="1035"/>
    </row>
    <row r="3246" spans="27:116">
      <c r="AA3246" s="1035"/>
      <c r="AB3246" s="1035"/>
      <c r="AC3246" s="1035"/>
      <c r="AD3246" s="1035"/>
      <c r="AE3246" s="1035"/>
      <c r="AF3246" s="1035"/>
      <c r="AG3246" s="1035"/>
      <c r="AH3246" s="1035"/>
      <c r="AN3246" s="1035"/>
      <c r="AV3246" s="1035"/>
      <c r="BD3246" s="1035"/>
      <c r="BS3246" s="1064"/>
      <c r="BT3246" s="1035"/>
      <c r="CG3246" s="612"/>
      <c r="CI3246" s="1035"/>
      <c r="DB3246" s="1035"/>
      <c r="DC3246" s="1035"/>
      <c r="DG3246" s="1035"/>
      <c r="DH3246" s="1035"/>
      <c r="DI3246" s="1035"/>
      <c r="DJ3246" s="1035"/>
      <c r="DK3246" s="1035"/>
      <c r="DL3246" s="1035"/>
    </row>
    <row r="3247" spans="27:116">
      <c r="AA3247" s="1035"/>
      <c r="AB3247" s="1035"/>
      <c r="AC3247" s="1035"/>
      <c r="AD3247" s="1035"/>
      <c r="AE3247" s="1035"/>
      <c r="AF3247" s="1035"/>
      <c r="AG3247" s="1035"/>
      <c r="AH3247" s="1035"/>
      <c r="AN3247" s="1035"/>
      <c r="AV3247" s="1035"/>
      <c r="BD3247" s="1035"/>
      <c r="BS3247" s="1064"/>
      <c r="BT3247" s="1035"/>
      <c r="CG3247" s="612"/>
      <c r="CI3247" s="1035"/>
      <c r="DB3247" s="1035"/>
      <c r="DC3247" s="1035"/>
      <c r="DG3247" s="1035"/>
      <c r="DH3247" s="1035"/>
      <c r="DI3247" s="1035"/>
      <c r="DJ3247" s="1035"/>
      <c r="DK3247" s="1035"/>
      <c r="DL3247" s="1035"/>
    </row>
    <row r="3248" spans="27:116">
      <c r="AA3248" s="1035"/>
      <c r="AB3248" s="1035"/>
      <c r="AC3248" s="1035"/>
      <c r="AD3248" s="1035"/>
      <c r="AE3248" s="1035"/>
      <c r="AF3248" s="1035"/>
      <c r="AG3248" s="1035"/>
      <c r="AH3248" s="1035"/>
      <c r="AN3248" s="1035"/>
      <c r="AV3248" s="1035"/>
      <c r="BD3248" s="1035"/>
      <c r="BS3248" s="1064"/>
      <c r="BT3248" s="1035"/>
      <c r="CG3248" s="612"/>
      <c r="CI3248" s="1035"/>
      <c r="DB3248" s="1035"/>
      <c r="DC3248" s="1035"/>
      <c r="DG3248" s="1035"/>
      <c r="DH3248" s="1035"/>
      <c r="DI3248" s="1035"/>
      <c r="DJ3248" s="1035"/>
      <c r="DK3248" s="1035"/>
      <c r="DL3248" s="1035"/>
    </row>
    <row r="3249" spans="27:116">
      <c r="AA3249" s="1035"/>
      <c r="AB3249" s="1035"/>
      <c r="AC3249" s="1035"/>
      <c r="AD3249" s="1035"/>
      <c r="AE3249" s="1035"/>
      <c r="AF3249" s="1035"/>
      <c r="AG3249" s="1035"/>
      <c r="AH3249" s="1035"/>
      <c r="AN3249" s="1035"/>
      <c r="AV3249" s="1035"/>
      <c r="BD3249" s="1035"/>
      <c r="BS3249" s="1064"/>
      <c r="BT3249" s="1035"/>
      <c r="CG3249" s="612"/>
      <c r="CI3249" s="1035"/>
      <c r="DB3249" s="1035"/>
      <c r="DC3249" s="1035"/>
      <c r="DG3249" s="1035"/>
      <c r="DH3249" s="1035"/>
      <c r="DI3249" s="1035"/>
      <c r="DJ3249" s="1035"/>
      <c r="DK3249" s="1035"/>
      <c r="DL3249" s="1035"/>
    </row>
    <row r="3250" spans="27:116">
      <c r="AA3250" s="1035"/>
      <c r="AB3250" s="1035"/>
      <c r="AC3250" s="1035"/>
      <c r="AD3250" s="1035"/>
      <c r="AE3250" s="1035"/>
      <c r="AF3250" s="1035"/>
      <c r="AG3250" s="1035"/>
      <c r="AH3250" s="1035"/>
      <c r="AN3250" s="1035"/>
      <c r="AV3250" s="1035"/>
      <c r="BD3250" s="1035"/>
      <c r="BS3250" s="1064"/>
      <c r="BT3250" s="1035"/>
      <c r="CG3250" s="612"/>
      <c r="CI3250" s="1035"/>
      <c r="DB3250" s="1035"/>
      <c r="DC3250" s="1035"/>
      <c r="DG3250" s="1035"/>
      <c r="DH3250" s="1035"/>
      <c r="DI3250" s="1035"/>
      <c r="DJ3250" s="1035"/>
      <c r="DK3250" s="1035"/>
      <c r="DL3250" s="1035"/>
    </row>
    <row r="3251" spans="27:116">
      <c r="AA3251" s="1035"/>
      <c r="AB3251" s="1035"/>
      <c r="AC3251" s="1035"/>
      <c r="AD3251" s="1035"/>
      <c r="AE3251" s="1035"/>
      <c r="AF3251" s="1035"/>
      <c r="AG3251" s="1035"/>
      <c r="AH3251" s="1035"/>
      <c r="AN3251" s="1035"/>
      <c r="AV3251" s="1035"/>
      <c r="BD3251" s="1035"/>
      <c r="BS3251" s="1064"/>
      <c r="BT3251" s="1035"/>
      <c r="CG3251" s="612"/>
      <c r="CI3251" s="1035"/>
      <c r="DB3251" s="1035"/>
      <c r="DC3251" s="1035"/>
      <c r="DG3251" s="1035"/>
      <c r="DH3251" s="1035"/>
      <c r="DI3251" s="1035"/>
      <c r="DJ3251" s="1035"/>
      <c r="DK3251" s="1035"/>
      <c r="DL3251" s="1035"/>
    </row>
    <row r="3252" spans="27:116">
      <c r="AA3252" s="1035"/>
      <c r="AB3252" s="1035"/>
      <c r="AC3252" s="1035"/>
      <c r="AD3252" s="1035"/>
      <c r="AE3252" s="1035"/>
      <c r="AF3252" s="1035"/>
      <c r="AG3252" s="1035"/>
      <c r="AH3252" s="1035"/>
      <c r="AN3252" s="1035"/>
      <c r="AV3252" s="1035"/>
      <c r="BD3252" s="1035"/>
      <c r="BS3252" s="1064"/>
      <c r="BT3252" s="1035"/>
      <c r="CG3252" s="612"/>
      <c r="CI3252" s="1035"/>
      <c r="DB3252" s="1035"/>
      <c r="DC3252" s="1035"/>
      <c r="DG3252" s="1035"/>
      <c r="DH3252" s="1035"/>
      <c r="DI3252" s="1035"/>
      <c r="DJ3252" s="1035"/>
      <c r="DK3252" s="1035"/>
      <c r="DL3252" s="1035"/>
    </row>
    <row r="3253" spans="27:116">
      <c r="AA3253" s="1035"/>
      <c r="AB3253" s="1035"/>
      <c r="AC3253" s="1035"/>
      <c r="AD3253" s="1035"/>
      <c r="AE3253" s="1035"/>
      <c r="AF3253" s="1035"/>
      <c r="AG3253" s="1035"/>
      <c r="AH3253" s="1035"/>
      <c r="AN3253" s="1035"/>
      <c r="AV3253" s="1035"/>
      <c r="BD3253" s="1035"/>
      <c r="BS3253" s="1064"/>
      <c r="BT3253" s="1035"/>
      <c r="CG3253" s="612"/>
      <c r="CI3253" s="1035"/>
      <c r="DB3253" s="1035"/>
      <c r="DC3253" s="1035"/>
      <c r="DG3253" s="1035"/>
      <c r="DH3253" s="1035"/>
      <c r="DI3253" s="1035"/>
      <c r="DJ3253" s="1035"/>
      <c r="DK3253" s="1035"/>
      <c r="DL3253" s="1035"/>
    </row>
    <row r="3254" spans="27:116">
      <c r="AA3254" s="1035"/>
      <c r="AB3254" s="1035"/>
      <c r="AC3254" s="1035"/>
      <c r="AD3254" s="1035"/>
      <c r="AE3254" s="1035"/>
      <c r="AF3254" s="1035"/>
      <c r="AG3254" s="1035"/>
      <c r="AH3254" s="1035"/>
      <c r="AN3254" s="1035"/>
      <c r="AV3254" s="1035"/>
      <c r="BD3254" s="1035"/>
      <c r="BS3254" s="1064"/>
      <c r="BT3254" s="1035"/>
      <c r="CG3254" s="612"/>
      <c r="CI3254" s="1035"/>
      <c r="DB3254" s="1035"/>
      <c r="DC3254" s="1035"/>
      <c r="DG3254" s="1035"/>
      <c r="DH3254" s="1035"/>
      <c r="DI3254" s="1035"/>
      <c r="DJ3254" s="1035"/>
      <c r="DK3254" s="1035"/>
      <c r="DL3254" s="1035"/>
    </row>
    <row r="3255" spans="27:116">
      <c r="AA3255" s="1035"/>
      <c r="AB3255" s="1035"/>
      <c r="AC3255" s="1035"/>
      <c r="AD3255" s="1035"/>
      <c r="AE3255" s="1035"/>
      <c r="AF3255" s="1035"/>
      <c r="AG3255" s="1035"/>
      <c r="AH3255" s="1035"/>
      <c r="AN3255" s="1035"/>
      <c r="AV3255" s="1035"/>
      <c r="BD3255" s="1035"/>
      <c r="BS3255" s="1064"/>
      <c r="BT3255" s="1035"/>
      <c r="CG3255" s="612"/>
      <c r="CI3255" s="1035"/>
      <c r="DB3255" s="1035"/>
      <c r="DC3255" s="1035"/>
      <c r="DG3255" s="1035"/>
      <c r="DH3255" s="1035"/>
      <c r="DI3255" s="1035"/>
      <c r="DJ3255" s="1035"/>
      <c r="DK3255" s="1035"/>
      <c r="DL3255" s="1035"/>
    </row>
    <row r="3256" spans="27:116">
      <c r="AA3256" s="1035"/>
      <c r="AB3256" s="1035"/>
      <c r="AC3256" s="1035"/>
      <c r="AD3256" s="1035"/>
      <c r="AE3256" s="1035"/>
      <c r="AF3256" s="1035"/>
      <c r="AG3256" s="1035"/>
      <c r="AH3256" s="1035"/>
      <c r="AN3256" s="1035"/>
      <c r="AV3256" s="1035"/>
      <c r="BD3256" s="1035"/>
      <c r="BS3256" s="1064"/>
      <c r="BT3256" s="1035"/>
      <c r="CG3256" s="612"/>
      <c r="CI3256" s="1035"/>
      <c r="DB3256" s="1035"/>
      <c r="DC3256" s="1035"/>
      <c r="DG3256" s="1035"/>
      <c r="DH3256" s="1035"/>
      <c r="DI3256" s="1035"/>
      <c r="DJ3256" s="1035"/>
      <c r="DK3256" s="1035"/>
      <c r="DL3256" s="1035"/>
    </row>
    <row r="3257" spans="27:116">
      <c r="AA3257" s="1035"/>
      <c r="AB3257" s="1035"/>
      <c r="AC3257" s="1035"/>
      <c r="AD3257" s="1035"/>
      <c r="AE3257" s="1035"/>
      <c r="AF3257" s="1035"/>
      <c r="AG3257" s="1035"/>
      <c r="AH3257" s="1035"/>
      <c r="AN3257" s="1035"/>
      <c r="AV3257" s="1035"/>
      <c r="BD3257" s="1035"/>
      <c r="BS3257" s="1064"/>
      <c r="BT3257" s="1035"/>
      <c r="CG3257" s="612"/>
      <c r="CI3257" s="1035"/>
      <c r="DB3257" s="1035"/>
      <c r="DC3257" s="1035"/>
      <c r="DG3257" s="1035"/>
      <c r="DH3257" s="1035"/>
      <c r="DI3257" s="1035"/>
      <c r="DJ3257" s="1035"/>
      <c r="DK3257" s="1035"/>
      <c r="DL3257" s="1035"/>
    </row>
    <row r="3258" spans="27:116">
      <c r="AA3258" s="1035"/>
      <c r="AB3258" s="1035"/>
      <c r="AC3258" s="1035"/>
      <c r="AD3258" s="1035"/>
      <c r="AE3258" s="1035"/>
      <c r="AF3258" s="1035"/>
      <c r="AG3258" s="1035"/>
      <c r="AH3258" s="1035"/>
      <c r="AN3258" s="1035"/>
      <c r="AV3258" s="1035"/>
      <c r="BD3258" s="1035"/>
      <c r="BS3258" s="1064"/>
      <c r="BT3258" s="1035"/>
      <c r="CG3258" s="612"/>
      <c r="CI3258" s="1035"/>
      <c r="DB3258" s="1035"/>
      <c r="DC3258" s="1035"/>
      <c r="DG3258" s="1035"/>
      <c r="DH3258" s="1035"/>
      <c r="DI3258" s="1035"/>
      <c r="DJ3258" s="1035"/>
      <c r="DK3258" s="1035"/>
      <c r="DL3258" s="1035"/>
    </row>
    <row r="3259" spans="27:116">
      <c r="AA3259" s="1035"/>
      <c r="AB3259" s="1035"/>
      <c r="AC3259" s="1035"/>
      <c r="AD3259" s="1035"/>
      <c r="AE3259" s="1035"/>
      <c r="AF3259" s="1035"/>
      <c r="AG3259" s="1035"/>
      <c r="AH3259" s="1035"/>
      <c r="AN3259" s="1035"/>
      <c r="AV3259" s="1035"/>
      <c r="BD3259" s="1035"/>
      <c r="BS3259" s="1064"/>
      <c r="BT3259" s="1035"/>
      <c r="CG3259" s="612"/>
      <c r="CI3259" s="1035"/>
      <c r="DB3259" s="1035"/>
      <c r="DC3259" s="1035"/>
      <c r="DG3259" s="1035"/>
      <c r="DH3259" s="1035"/>
      <c r="DI3259" s="1035"/>
      <c r="DJ3259" s="1035"/>
      <c r="DK3259" s="1035"/>
      <c r="DL3259" s="1035"/>
    </row>
    <row r="3260" spans="27:116">
      <c r="AA3260" s="1035"/>
      <c r="AB3260" s="1035"/>
      <c r="AC3260" s="1035"/>
      <c r="AD3260" s="1035"/>
      <c r="AE3260" s="1035"/>
      <c r="AF3260" s="1035"/>
      <c r="AG3260" s="1035"/>
      <c r="AH3260" s="1035"/>
      <c r="AN3260" s="1035"/>
      <c r="AV3260" s="1035"/>
      <c r="BD3260" s="1035"/>
      <c r="BS3260" s="1064"/>
      <c r="BT3260" s="1035"/>
      <c r="CG3260" s="612"/>
      <c r="CI3260" s="1035"/>
      <c r="DB3260" s="1035"/>
      <c r="DC3260" s="1035"/>
      <c r="DG3260" s="1035"/>
      <c r="DH3260" s="1035"/>
      <c r="DI3260" s="1035"/>
      <c r="DJ3260" s="1035"/>
      <c r="DK3260" s="1035"/>
      <c r="DL3260" s="1035"/>
    </row>
    <row r="3261" spans="27:116">
      <c r="AA3261" s="1035"/>
      <c r="AB3261" s="1035"/>
      <c r="AC3261" s="1035"/>
      <c r="AD3261" s="1035"/>
      <c r="AE3261" s="1035"/>
      <c r="AF3261" s="1035"/>
      <c r="AG3261" s="1035"/>
      <c r="AH3261" s="1035"/>
      <c r="AN3261" s="1035"/>
      <c r="AV3261" s="1035"/>
      <c r="BD3261" s="1035"/>
      <c r="BS3261" s="1064"/>
      <c r="BT3261" s="1035"/>
      <c r="CG3261" s="612"/>
      <c r="CI3261" s="1035"/>
      <c r="DB3261" s="1035"/>
      <c r="DC3261" s="1035"/>
      <c r="DG3261" s="1035"/>
      <c r="DH3261" s="1035"/>
      <c r="DI3261" s="1035"/>
      <c r="DJ3261" s="1035"/>
      <c r="DK3261" s="1035"/>
      <c r="DL3261" s="1035"/>
    </row>
    <row r="3262" spans="27:116">
      <c r="AA3262" s="1035"/>
      <c r="AB3262" s="1035"/>
      <c r="AC3262" s="1035"/>
      <c r="AD3262" s="1035"/>
      <c r="AE3262" s="1035"/>
      <c r="AF3262" s="1035"/>
      <c r="AG3262" s="1035"/>
      <c r="AH3262" s="1035"/>
      <c r="AN3262" s="1035"/>
      <c r="AV3262" s="1035"/>
      <c r="BD3262" s="1035"/>
      <c r="BS3262" s="1064"/>
      <c r="BT3262" s="1035"/>
      <c r="CG3262" s="612"/>
      <c r="CI3262" s="1035"/>
      <c r="DB3262" s="1035"/>
      <c r="DC3262" s="1035"/>
      <c r="DG3262" s="1035"/>
      <c r="DH3262" s="1035"/>
      <c r="DI3262" s="1035"/>
      <c r="DJ3262" s="1035"/>
      <c r="DK3262" s="1035"/>
      <c r="DL3262" s="1035"/>
    </row>
    <row r="3263" spans="27:116">
      <c r="AA3263" s="1035"/>
      <c r="AB3263" s="1035"/>
      <c r="AC3263" s="1035"/>
      <c r="AD3263" s="1035"/>
      <c r="AE3263" s="1035"/>
      <c r="AF3263" s="1035"/>
      <c r="AG3263" s="1035"/>
      <c r="AH3263" s="1035"/>
      <c r="AN3263" s="1035"/>
      <c r="AV3263" s="1035"/>
      <c r="BD3263" s="1035"/>
      <c r="BS3263" s="1064"/>
      <c r="BT3263" s="1035"/>
      <c r="CG3263" s="612"/>
      <c r="CI3263" s="1035"/>
      <c r="DB3263" s="1035"/>
      <c r="DC3263" s="1035"/>
      <c r="DG3263" s="1035"/>
      <c r="DH3263" s="1035"/>
      <c r="DI3263" s="1035"/>
      <c r="DJ3263" s="1035"/>
      <c r="DK3263" s="1035"/>
      <c r="DL3263" s="1035"/>
    </row>
    <row r="3264" spans="27:116">
      <c r="AA3264" s="1035"/>
      <c r="AB3264" s="1035"/>
      <c r="AC3264" s="1035"/>
      <c r="AD3264" s="1035"/>
      <c r="AE3264" s="1035"/>
      <c r="AF3264" s="1035"/>
      <c r="AG3264" s="1035"/>
      <c r="AH3264" s="1035"/>
      <c r="AN3264" s="1035"/>
      <c r="AV3264" s="1035"/>
      <c r="BD3264" s="1035"/>
      <c r="BS3264" s="1064"/>
      <c r="BT3264" s="1035"/>
      <c r="CG3264" s="612"/>
      <c r="CI3264" s="1035"/>
      <c r="DB3264" s="1035"/>
      <c r="DC3264" s="1035"/>
      <c r="DG3264" s="1035"/>
      <c r="DH3264" s="1035"/>
      <c r="DI3264" s="1035"/>
      <c r="DJ3264" s="1035"/>
      <c r="DK3264" s="1035"/>
      <c r="DL3264" s="1035"/>
    </row>
    <row r="3265" spans="27:116">
      <c r="AA3265" s="1035"/>
      <c r="AB3265" s="1035"/>
      <c r="AC3265" s="1035"/>
      <c r="AD3265" s="1035"/>
      <c r="AE3265" s="1035"/>
      <c r="AF3265" s="1035"/>
      <c r="AG3265" s="1035"/>
      <c r="AH3265" s="1035"/>
      <c r="AN3265" s="1035"/>
      <c r="AV3265" s="1035"/>
      <c r="BD3265" s="1035"/>
      <c r="BS3265" s="1064"/>
      <c r="BT3265" s="1035"/>
      <c r="CG3265" s="612"/>
      <c r="CI3265" s="1035"/>
      <c r="DB3265" s="1035"/>
      <c r="DC3265" s="1035"/>
      <c r="DG3265" s="1035"/>
      <c r="DH3265" s="1035"/>
      <c r="DI3265" s="1035"/>
      <c r="DJ3265" s="1035"/>
      <c r="DK3265" s="1035"/>
      <c r="DL3265" s="1035"/>
    </row>
    <row r="3266" spans="27:116">
      <c r="AA3266" s="1035"/>
      <c r="AB3266" s="1035"/>
      <c r="AC3266" s="1035"/>
      <c r="AD3266" s="1035"/>
      <c r="AE3266" s="1035"/>
      <c r="AF3266" s="1035"/>
      <c r="AG3266" s="1035"/>
      <c r="AH3266" s="1035"/>
      <c r="AN3266" s="1035"/>
      <c r="AV3266" s="1035"/>
      <c r="BD3266" s="1035"/>
      <c r="BS3266" s="1064"/>
      <c r="BT3266" s="1035"/>
      <c r="CG3266" s="612"/>
      <c r="CI3266" s="1035"/>
      <c r="DB3266" s="1035"/>
      <c r="DC3266" s="1035"/>
      <c r="DG3266" s="1035"/>
      <c r="DH3266" s="1035"/>
      <c r="DI3266" s="1035"/>
      <c r="DJ3266" s="1035"/>
      <c r="DK3266" s="1035"/>
      <c r="DL3266" s="1035"/>
    </row>
    <row r="3267" spans="27:116">
      <c r="AA3267" s="1035"/>
      <c r="AB3267" s="1035"/>
      <c r="AC3267" s="1035"/>
      <c r="AD3267" s="1035"/>
      <c r="AE3267" s="1035"/>
      <c r="AF3267" s="1035"/>
      <c r="AG3267" s="1035"/>
      <c r="AH3267" s="1035"/>
      <c r="AN3267" s="1035"/>
      <c r="AV3267" s="1035"/>
      <c r="BD3267" s="1035"/>
      <c r="BS3267" s="1064"/>
      <c r="BT3267" s="1035"/>
      <c r="CG3267" s="612"/>
      <c r="CI3267" s="1035"/>
      <c r="DB3267" s="1035"/>
      <c r="DC3267" s="1035"/>
      <c r="DG3267" s="1035"/>
      <c r="DH3267" s="1035"/>
      <c r="DI3267" s="1035"/>
      <c r="DJ3267" s="1035"/>
      <c r="DK3267" s="1035"/>
      <c r="DL3267" s="1035"/>
    </row>
    <row r="3268" spans="27:116">
      <c r="AA3268" s="1035"/>
      <c r="AB3268" s="1035"/>
      <c r="AC3268" s="1035"/>
      <c r="AD3268" s="1035"/>
      <c r="AE3268" s="1035"/>
      <c r="AF3268" s="1035"/>
      <c r="AG3268" s="1035"/>
      <c r="AH3268" s="1035"/>
      <c r="AN3268" s="1035"/>
      <c r="AV3268" s="1035"/>
      <c r="BD3268" s="1035"/>
      <c r="BS3268" s="1064"/>
      <c r="BT3268" s="1035"/>
      <c r="CG3268" s="612"/>
      <c r="CI3268" s="1035"/>
      <c r="DB3268" s="1035"/>
      <c r="DC3268" s="1035"/>
      <c r="DG3268" s="1035"/>
      <c r="DH3268" s="1035"/>
      <c r="DI3268" s="1035"/>
      <c r="DJ3268" s="1035"/>
      <c r="DK3268" s="1035"/>
      <c r="DL3268" s="1035"/>
    </row>
    <row r="3269" spans="27:116">
      <c r="AA3269" s="1035"/>
      <c r="AB3269" s="1035"/>
      <c r="AC3269" s="1035"/>
      <c r="AD3269" s="1035"/>
      <c r="AE3269" s="1035"/>
      <c r="AF3269" s="1035"/>
      <c r="AG3269" s="1035"/>
      <c r="AH3269" s="1035"/>
      <c r="AN3269" s="1035"/>
      <c r="AV3269" s="1035"/>
      <c r="BD3269" s="1035"/>
      <c r="BS3269" s="1064"/>
      <c r="BT3269" s="1035"/>
      <c r="CG3269" s="612"/>
      <c r="CI3269" s="1035"/>
      <c r="DB3269" s="1035"/>
      <c r="DC3269" s="1035"/>
      <c r="DG3269" s="1035"/>
      <c r="DH3269" s="1035"/>
      <c r="DI3269" s="1035"/>
      <c r="DJ3269" s="1035"/>
      <c r="DK3269" s="1035"/>
      <c r="DL3269" s="1035"/>
    </row>
    <row r="3270" spans="27:116">
      <c r="AA3270" s="1035"/>
      <c r="AB3270" s="1035"/>
      <c r="AC3270" s="1035"/>
      <c r="AD3270" s="1035"/>
      <c r="AE3270" s="1035"/>
      <c r="AF3270" s="1035"/>
      <c r="AG3270" s="1035"/>
      <c r="AH3270" s="1035"/>
      <c r="AN3270" s="1035"/>
      <c r="AV3270" s="1035"/>
      <c r="BD3270" s="1035"/>
      <c r="BS3270" s="1064"/>
      <c r="BT3270" s="1035"/>
      <c r="CG3270" s="612"/>
      <c r="CI3270" s="1035"/>
      <c r="DB3270" s="1035"/>
      <c r="DC3270" s="1035"/>
      <c r="DG3270" s="1035"/>
      <c r="DH3270" s="1035"/>
      <c r="DI3270" s="1035"/>
      <c r="DJ3270" s="1035"/>
      <c r="DK3270" s="1035"/>
      <c r="DL3270" s="1035"/>
    </row>
    <row r="3271" spans="27:116">
      <c r="AA3271" s="1035"/>
      <c r="AB3271" s="1035"/>
      <c r="AC3271" s="1035"/>
      <c r="AD3271" s="1035"/>
      <c r="AE3271" s="1035"/>
      <c r="AF3271" s="1035"/>
      <c r="AG3271" s="1035"/>
      <c r="AH3271" s="1035"/>
      <c r="AN3271" s="1035"/>
      <c r="AV3271" s="1035"/>
      <c r="BD3271" s="1035"/>
      <c r="BS3271" s="1064"/>
      <c r="BT3271" s="1035"/>
      <c r="CG3271" s="612"/>
      <c r="CI3271" s="1035"/>
      <c r="DB3271" s="1035"/>
      <c r="DC3271" s="1035"/>
      <c r="DG3271" s="1035"/>
      <c r="DH3271" s="1035"/>
      <c r="DI3271" s="1035"/>
      <c r="DJ3271" s="1035"/>
      <c r="DK3271" s="1035"/>
      <c r="DL3271" s="1035"/>
    </row>
    <row r="3272" spans="27:116">
      <c r="AA3272" s="1035"/>
      <c r="AB3272" s="1035"/>
      <c r="AC3272" s="1035"/>
      <c r="AD3272" s="1035"/>
      <c r="AE3272" s="1035"/>
      <c r="AF3272" s="1035"/>
      <c r="AG3272" s="1035"/>
      <c r="AH3272" s="1035"/>
      <c r="AN3272" s="1035"/>
      <c r="AV3272" s="1035"/>
      <c r="BD3272" s="1035"/>
      <c r="BS3272" s="1064"/>
      <c r="BT3272" s="1035"/>
      <c r="CG3272" s="612"/>
      <c r="CI3272" s="1035"/>
      <c r="DB3272" s="1035"/>
      <c r="DC3272" s="1035"/>
      <c r="DG3272" s="1035"/>
      <c r="DH3272" s="1035"/>
      <c r="DI3272" s="1035"/>
      <c r="DJ3272" s="1035"/>
      <c r="DK3272" s="1035"/>
      <c r="DL3272" s="1035"/>
    </row>
    <row r="3273" spans="27:116">
      <c r="AA3273" s="1035"/>
      <c r="AB3273" s="1035"/>
      <c r="AC3273" s="1035"/>
      <c r="AD3273" s="1035"/>
      <c r="AE3273" s="1035"/>
      <c r="AF3273" s="1035"/>
      <c r="AG3273" s="1035"/>
      <c r="AH3273" s="1035"/>
      <c r="AN3273" s="1035"/>
      <c r="AV3273" s="1035"/>
      <c r="BD3273" s="1035"/>
      <c r="BS3273" s="1064"/>
      <c r="BT3273" s="1035"/>
      <c r="CG3273" s="612"/>
      <c r="CI3273" s="1035"/>
      <c r="DB3273" s="1035"/>
      <c r="DC3273" s="1035"/>
      <c r="DG3273" s="1035"/>
      <c r="DH3273" s="1035"/>
      <c r="DI3273" s="1035"/>
      <c r="DJ3273" s="1035"/>
      <c r="DK3273" s="1035"/>
      <c r="DL3273" s="1035"/>
    </row>
    <row r="3274" spans="27:116">
      <c r="AA3274" s="1035"/>
      <c r="AB3274" s="1035"/>
      <c r="AC3274" s="1035"/>
      <c r="AD3274" s="1035"/>
      <c r="AE3274" s="1035"/>
      <c r="AF3274" s="1035"/>
      <c r="AG3274" s="1035"/>
      <c r="AH3274" s="1035"/>
      <c r="AN3274" s="1035"/>
      <c r="AV3274" s="1035"/>
      <c r="BD3274" s="1035"/>
      <c r="BS3274" s="1064"/>
      <c r="BT3274" s="1035"/>
      <c r="CG3274" s="612"/>
      <c r="CI3274" s="1035"/>
      <c r="DB3274" s="1035"/>
      <c r="DC3274" s="1035"/>
      <c r="DG3274" s="1035"/>
      <c r="DH3274" s="1035"/>
      <c r="DI3274" s="1035"/>
      <c r="DJ3274" s="1035"/>
      <c r="DK3274" s="1035"/>
      <c r="DL3274" s="1035"/>
    </row>
    <row r="3275" spans="27:116">
      <c r="AA3275" s="1035"/>
      <c r="AB3275" s="1035"/>
      <c r="AC3275" s="1035"/>
      <c r="AD3275" s="1035"/>
      <c r="AE3275" s="1035"/>
      <c r="AF3275" s="1035"/>
      <c r="AG3275" s="1035"/>
      <c r="AH3275" s="1035"/>
      <c r="AN3275" s="1035"/>
      <c r="AV3275" s="1035"/>
      <c r="BD3275" s="1035"/>
      <c r="BS3275" s="1064"/>
      <c r="BT3275" s="1035"/>
      <c r="CG3275" s="612"/>
      <c r="CI3275" s="1035"/>
      <c r="DB3275" s="1035"/>
      <c r="DC3275" s="1035"/>
      <c r="DG3275" s="1035"/>
      <c r="DH3275" s="1035"/>
      <c r="DI3275" s="1035"/>
      <c r="DJ3275" s="1035"/>
      <c r="DK3275" s="1035"/>
      <c r="DL3275" s="1035"/>
    </row>
    <row r="3276" spans="27:116">
      <c r="AA3276" s="1035"/>
      <c r="AB3276" s="1035"/>
      <c r="AC3276" s="1035"/>
      <c r="AD3276" s="1035"/>
      <c r="AE3276" s="1035"/>
      <c r="AF3276" s="1035"/>
      <c r="AG3276" s="1035"/>
      <c r="AH3276" s="1035"/>
      <c r="AN3276" s="1035"/>
      <c r="AV3276" s="1035"/>
      <c r="BD3276" s="1035"/>
      <c r="BS3276" s="1064"/>
      <c r="BT3276" s="1035"/>
      <c r="CG3276" s="612"/>
      <c r="CI3276" s="1035"/>
      <c r="DB3276" s="1035"/>
      <c r="DC3276" s="1035"/>
      <c r="DG3276" s="1035"/>
      <c r="DH3276" s="1035"/>
      <c r="DI3276" s="1035"/>
      <c r="DJ3276" s="1035"/>
      <c r="DK3276" s="1035"/>
      <c r="DL3276" s="1035"/>
    </row>
    <row r="3277" spans="27:116">
      <c r="AA3277" s="1035"/>
      <c r="AB3277" s="1035"/>
      <c r="AC3277" s="1035"/>
      <c r="AD3277" s="1035"/>
      <c r="AE3277" s="1035"/>
      <c r="AF3277" s="1035"/>
      <c r="AG3277" s="1035"/>
      <c r="AH3277" s="1035"/>
      <c r="AN3277" s="1035"/>
      <c r="AV3277" s="1035"/>
      <c r="BD3277" s="1035"/>
      <c r="BS3277" s="1064"/>
      <c r="BT3277" s="1035"/>
      <c r="CG3277" s="612"/>
      <c r="CI3277" s="1035"/>
      <c r="DB3277" s="1035"/>
      <c r="DC3277" s="1035"/>
      <c r="DG3277" s="1035"/>
      <c r="DH3277" s="1035"/>
      <c r="DI3277" s="1035"/>
      <c r="DJ3277" s="1035"/>
      <c r="DK3277" s="1035"/>
      <c r="DL3277" s="1035"/>
    </row>
    <row r="3278" spans="27:116">
      <c r="AA3278" s="1035"/>
      <c r="AB3278" s="1035"/>
      <c r="AC3278" s="1035"/>
      <c r="AD3278" s="1035"/>
      <c r="AE3278" s="1035"/>
      <c r="AF3278" s="1035"/>
      <c r="AG3278" s="1035"/>
      <c r="AH3278" s="1035"/>
      <c r="AN3278" s="1035"/>
      <c r="AV3278" s="1035"/>
      <c r="BD3278" s="1035"/>
      <c r="BS3278" s="1064"/>
      <c r="BT3278" s="1035"/>
      <c r="CG3278" s="612"/>
      <c r="CI3278" s="1035"/>
      <c r="DB3278" s="1035"/>
      <c r="DC3278" s="1035"/>
      <c r="DG3278" s="1035"/>
      <c r="DH3278" s="1035"/>
      <c r="DI3278" s="1035"/>
      <c r="DJ3278" s="1035"/>
      <c r="DK3278" s="1035"/>
      <c r="DL3278" s="1035"/>
    </row>
    <row r="3279" spans="27:116">
      <c r="AA3279" s="1035"/>
      <c r="AB3279" s="1035"/>
      <c r="AC3279" s="1035"/>
      <c r="AD3279" s="1035"/>
      <c r="AE3279" s="1035"/>
      <c r="AF3279" s="1035"/>
      <c r="AG3279" s="1035"/>
      <c r="AH3279" s="1035"/>
      <c r="AN3279" s="1035"/>
      <c r="AV3279" s="1035"/>
      <c r="BD3279" s="1035"/>
      <c r="BS3279" s="1064"/>
      <c r="BT3279" s="1035"/>
      <c r="CG3279" s="612"/>
      <c r="CI3279" s="1035"/>
      <c r="DB3279" s="1035"/>
      <c r="DC3279" s="1035"/>
      <c r="DG3279" s="1035"/>
      <c r="DH3279" s="1035"/>
      <c r="DI3279" s="1035"/>
      <c r="DJ3279" s="1035"/>
      <c r="DK3279" s="1035"/>
      <c r="DL3279" s="1035"/>
    </row>
    <row r="3280" spans="27:116">
      <c r="AA3280" s="1035"/>
      <c r="AB3280" s="1035"/>
      <c r="AC3280" s="1035"/>
      <c r="AD3280" s="1035"/>
      <c r="AE3280" s="1035"/>
      <c r="AF3280" s="1035"/>
      <c r="AG3280" s="1035"/>
      <c r="AH3280" s="1035"/>
      <c r="AN3280" s="1035"/>
      <c r="AV3280" s="1035"/>
      <c r="BD3280" s="1035"/>
      <c r="BS3280" s="1064"/>
      <c r="BT3280" s="1035"/>
      <c r="CG3280" s="612"/>
      <c r="CI3280" s="1035"/>
      <c r="DB3280" s="1035"/>
      <c r="DC3280" s="1035"/>
      <c r="DG3280" s="1035"/>
      <c r="DH3280" s="1035"/>
      <c r="DI3280" s="1035"/>
      <c r="DJ3280" s="1035"/>
      <c r="DK3280" s="1035"/>
      <c r="DL3280" s="1035"/>
    </row>
    <row r="3281" spans="27:116">
      <c r="AA3281" s="1035"/>
      <c r="AB3281" s="1035"/>
      <c r="AC3281" s="1035"/>
      <c r="AD3281" s="1035"/>
      <c r="AE3281" s="1035"/>
      <c r="AF3281" s="1035"/>
      <c r="AG3281" s="1035"/>
      <c r="AH3281" s="1035"/>
      <c r="AN3281" s="1035"/>
      <c r="AV3281" s="1035"/>
      <c r="BD3281" s="1035"/>
      <c r="BS3281" s="1064"/>
      <c r="BT3281" s="1035"/>
      <c r="CG3281" s="612"/>
      <c r="CI3281" s="1035"/>
      <c r="DB3281" s="1035"/>
      <c r="DC3281" s="1035"/>
      <c r="DG3281" s="1035"/>
      <c r="DH3281" s="1035"/>
      <c r="DI3281" s="1035"/>
      <c r="DJ3281" s="1035"/>
      <c r="DK3281" s="1035"/>
      <c r="DL3281" s="1035"/>
    </row>
    <row r="3282" spans="27:116">
      <c r="AA3282" s="1035"/>
      <c r="AB3282" s="1035"/>
      <c r="AC3282" s="1035"/>
      <c r="AD3282" s="1035"/>
      <c r="AE3282" s="1035"/>
      <c r="AF3282" s="1035"/>
      <c r="AG3282" s="1035"/>
      <c r="AH3282" s="1035"/>
      <c r="AN3282" s="1035"/>
      <c r="AV3282" s="1035"/>
      <c r="BD3282" s="1035"/>
      <c r="BS3282" s="1064"/>
      <c r="BT3282" s="1035"/>
      <c r="CG3282" s="612"/>
      <c r="CI3282" s="1035"/>
      <c r="DB3282" s="1035"/>
      <c r="DC3282" s="1035"/>
      <c r="DG3282" s="1035"/>
      <c r="DH3282" s="1035"/>
      <c r="DI3282" s="1035"/>
      <c r="DJ3282" s="1035"/>
      <c r="DK3282" s="1035"/>
      <c r="DL3282" s="1035"/>
    </row>
    <row r="3283" spans="27:116">
      <c r="AA3283" s="1035"/>
      <c r="AB3283" s="1035"/>
      <c r="AC3283" s="1035"/>
      <c r="AD3283" s="1035"/>
      <c r="AE3283" s="1035"/>
      <c r="AF3283" s="1035"/>
      <c r="AG3283" s="1035"/>
      <c r="AH3283" s="1035"/>
      <c r="AN3283" s="1035"/>
      <c r="AV3283" s="1035"/>
      <c r="BD3283" s="1035"/>
      <c r="BS3283" s="1064"/>
      <c r="BT3283" s="1035"/>
      <c r="CG3283" s="612"/>
      <c r="CI3283" s="1035"/>
      <c r="DB3283" s="1035"/>
      <c r="DC3283" s="1035"/>
      <c r="DG3283" s="1035"/>
      <c r="DH3283" s="1035"/>
      <c r="DI3283" s="1035"/>
      <c r="DJ3283" s="1035"/>
      <c r="DK3283" s="1035"/>
      <c r="DL3283" s="1035"/>
    </row>
    <row r="3284" spans="27:116">
      <c r="AA3284" s="1035"/>
      <c r="AB3284" s="1035"/>
      <c r="AC3284" s="1035"/>
      <c r="AD3284" s="1035"/>
      <c r="AE3284" s="1035"/>
      <c r="AF3284" s="1035"/>
      <c r="AG3284" s="1035"/>
      <c r="AH3284" s="1035"/>
      <c r="AN3284" s="1035"/>
      <c r="AV3284" s="1035"/>
      <c r="BD3284" s="1035"/>
      <c r="BS3284" s="1064"/>
      <c r="BT3284" s="1035"/>
      <c r="CG3284" s="612"/>
      <c r="CI3284" s="1035"/>
      <c r="DB3284" s="1035"/>
      <c r="DC3284" s="1035"/>
      <c r="DG3284" s="1035"/>
      <c r="DH3284" s="1035"/>
      <c r="DI3284" s="1035"/>
      <c r="DJ3284" s="1035"/>
      <c r="DK3284" s="1035"/>
      <c r="DL3284" s="1035"/>
    </row>
    <row r="3285" spans="27:116">
      <c r="AA3285" s="1035"/>
      <c r="AB3285" s="1035"/>
      <c r="AC3285" s="1035"/>
      <c r="AD3285" s="1035"/>
      <c r="AE3285" s="1035"/>
      <c r="AF3285" s="1035"/>
      <c r="AG3285" s="1035"/>
      <c r="AH3285" s="1035"/>
      <c r="AN3285" s="1035"/>
      <c r="AV3285" s="1035"/>
      <c r="BD3285" s="1035"/>
      <c r="BS3285" s="1064"/>
      <c r="BT3285" s="1035"/>
      <c r="CG3285" s="612"/>
      <c r="CI3285" s="1035"/>
      <c r="DB3285" s="1035"/>
      <c r="DC3285" s="1035"/>
      <c r="DG3285" s="1035"/>
      <c r="DH3285" s="1035"/>
      <c r="DI3285" s="1035"/>
      <c r="DJ3285" s="1035"/>
      <c r="DK3285" s="1035"/>
      <c r="DL3285" s="1035"/>
    </row>
    <row r="3286" spans="27:116">
      <c r="AA3286" s="1035"/>
      <c r="AB3286" s="1035"/>
      <c r="AC3286" s="1035"/>
      <c r="AD3286" s="1035"/>
      <c r="AE3286" s="1035"/>
      <c r="AF3286" s="1035"/>
      <c r="AG3286" s="1035"/>
      <c r="AH3286" s="1035"/>
      <c r="AN3286" s="1035"/>
      <c r="AV3286" s="1035"/>
      <c r="BD3286" s="1035"/>
      <c r="BS3286" s="1064"/>
      <c r="BT3286" s="1035"/>
      <c r="CG3286" s="612"/>
      <c r="CI3286" s="1035"/>
      <c r="DB3286" s="1035"/>
      <c r="DC3286" s="1035"/>
      <c r="DG3286" s="1035"/>
      <c r="DH3286" s="1035"/>
      <c r="DI3286" s="1035"/>
      <c r="DJ3286" s="1035"/>
      <c r="DK3286" s="1035"/>
      <c r="DL3286" s="1035"/>
    </row>
    <row r="3287" spans="27:116">
      <c r="AA3287" s="1035"/>
      <c r="AB3287" s="1035"/>
      <c r="AC3287" s="1035"/>
      <c r="AD3287" s="1035"/>
      <c r="AE3287" s="1035"/>
      <c r="AF3287" s="1035"/>
      <c r="AG3287" s="1035"/>
      <c r="AH3287" s="1035"/>
      <c r="AN3287" s="1035"/>
      <c r="AV3287" s="1035"/>
      <c r="BD3287" s="1035"/>
      <c r="BS3287" s="1064"/>
      <c r="BT3287" s="1035"/>
      <c r="CG3287" s="612"/>
      <c r="CI3287" s="1035"/>
      <c r="DB3287" s="1035"/>
      <c r="DC3287" s="1035"/>
      <c r="DG3287" s="1035"/>
      <c r="DH3287" s="1035"/>
      <c r="DI3287" s="1035"/>
      <c r="DJ3287" s="1035"/>
      <c r="DK3287" s="1035"/>
      <c r="DL3287" s="1035"/>
    </row>
    <row r="3288" spans="27:116">
      <c r="AA3288" s="1035"/>
      <c r="AB3288" s="1035"/>
      <c r="AC3288" s="1035"/>
      <c r="AD3288" s="1035"/>
      <c r="AE3288" s="1035"/>
      <c r="AF3288" s="1035"/>
      <c r="AG3288" s="1035"/>
      <c r="AH3288" s="1035"/>
      <c r="AN3288" s="1035"/>
      <c r="AV3288" s="1035"/>
      <c r="BD3288" s="1035"/>
      <c r="BS3288" s="1064"/>
      <c r="BT3288" s="1035"/>
      <c r="CG3288" s="612"/>
      <c r="CI3288" s="1035"/>
      <c r="DB3288" s="1035"/>
      <c r="DC3288" s="1035"/>
      <c r="DG3288" s="1035"/>
      <c r="DH3288" s="1035"/>
      <c r="DI3288" s="1035"/>
      <c r="DJ3288" s="1035"/>
      <c r="DK3288" s="1035"/>
      <c r="DL3288" s="1035"/>
    </row>
    <row r="3289" spans="27:116">
      <c r="AA3289" s="1035"/>
      <c r="AB3289" s="1035"/>
      <c r="AC3289" s="1035"/>
      <c r="AD3289" s="1035"/>
      <c r="AE3289" s="1035"/>
      <c r="AF3289" s="1035"/>
      <c r="AG3289" s="1035"/>
      <c r="AH3289" s="1035"/>
      <c r="AN3289" s="1035"/>
      <c r="AV3289" s="1035"/>
      <c r="BD3289" s="1035"/>
      <c r="BS3289" s="1064"/>
      <c r="BT3289" s="1035"/>
      <c r="CG3289" s="612"/>
      <c r="CI3289" s="1035"/>
      <c r="DB3289" s="1035"/>
      <c r="DC3289" s="1035"/>
      <c r="DG3289" s="1035"/>
      <c r="DH3289" s="1035"/>
      <c r="DI3289" s="1035"/>
      <c r="DJ3289" s="1035"/>
      <c r="DK3289" s="1035"/>
      <c r="DL3289" s="1035"/>
    </row>
    <row r="3290" spans="27:116">
      <c r="AA3290" s="1035"/>
      <c r="AB3290" s="1035"/>
      <c r="AC3290" s="1035"/>
      <c r="AD3290" s="1035"/>
      <c r="AE3290" s="1035"/>
      <c r="AF3290" s="1035"/>
      <c r="AG3290" s="1035"/>
      <c r="AH3290" s="1035"/>
      <c r="AN3290" s="1035"/>
      <c r="AV3290" s="1035"/>
      <c r="BD3290" s="1035"/>
      <c r="BS3290" s="1064"/>
      <c r="BT3290" s="1035"/>
      <c r="CG3290" s="612"/>
      <c r="CI3290" s="1035"/>
      <c r="DB3290" s="1035"/>
      <c r="DC3290" s="1035"/>
      <c r="DG3290" s="1035"/>
      <c r="DH3290" s="1035"/>
      <c r="DI3290" s="1035"/>
      <c r="DJ3290" s="1035"/>
      <c r="DK3290" s="1035"/>
      <c r="DL3290" s="1035"/>
    </row>
    <row r="3291" spans="27:116">
      <c r="AA3291" s="1035"/>
      <c r="AB3291" s="1035"/>
      <c r="AC3291" s="1035"/>
      <c r="AD3291" s="1035"/>
      <c r="AE3291" s="1035"/>
      <c r="AF3291" s="1035"/>
      <c r="AG3291" s="1035"/>
      <c r="AH3291" s="1035"/>
      <c r="AN3291" s="1035"/>
      <c r="AV3291" s="1035"/>
      <c r="BD3291" s="1035"/>
      <c r="BS3291" s="1064"/>
      <c r="BT3291" s="1035"/>
      <c r="CG3291" s="612"/>
      <c r="CI3291" s="1035"/>
      <c r="DB3291" s="1035"/>
      <c r="DC3291" s="1035"/>
      <c r="DG3291" s="1035"/>
      <c r="DH3291" s="1035"/>
      <c r="DI3291" s="1035"/>
      <c r="DJ3291" s="1035"/>
      <c r="DK3291" s="1035"/>
      <c r="DL3291" s="1035"/>
    </row>
    <row r="3292" spans="27:116">
      <c r="AA3292" s="1035"/>
      <c r="AB3292" s="1035"/>
      <c r="AC3292" s="1035"/>
      <c r="AD3292" s="1035"/>
      <c r="AE3292" s="1035"/>
      <c r="AF3292" s="1035"/>
      <c r="AG3292" s="1035"/>
      <c r="AH3292" s="1035"/>
      <c r="AN3292" s="1035"/>
      <c r="AV3292" s="1035"/>
      <c r="BD3292" s="1035"/>
      <c r="BS3292" s="1064"/>
      <c r="BT3292" s="1035"/>
      <c r="CG3292" s="612"/>
      <c r="CI3292" s="1035"/>
      <c r="DB3292" s="1035"/>
      <c r="DC3292" s="1035"/>
      <c r="DG3292" s="1035"/>
      <c r="DH3292" s="1035"/>
      <c r="DI3292" s="1035"/>
      <c r="DJ3292" s="1035"/>
      <c r="DK3292" s="1035"/>
      <c r="DL3292" s="1035"/>
    </row>
    <row r="3293" spans="27:116">
      <c r="AA3293" s="1035"/>
      <c r="AB3293" s="1035"/>
      <c r="AC3293" s="1035"/>
      <c r="AD3293" s="1035"/>
      <c r="AE3293" s="1035"/>
      <c r="AF3293" s="1035"/>
      <c r="AG3293" s="1035"/>
      <c r="AH3293" s="1035"/>
      <c r="AN3293" s="1035"/>
      <c r="AV3293" s="1035"/>
      <c r="BD3293" s="1035"/>
      <c r="BS3293" s="1064"/>
      <c r="BT3293" s="1035"/>
      <c r="CG3293" s="612"/>
      <c r="CI3293" s="1035"/>
      <c r="DB3293" s="1035"/>
      <c r="DC3293" s="1035"/>
      <c r="DG3293" s="1035"/>
      <c r="DH3293" s="1035"/>
      <c r="DI3293" s="1035"/>
      <c r="DJ3293" s="1035"/>
      <c r="DK3293" s="1035"/>
      <c r="DL3293" s="1035"/>
    </row>
    <row r="3294" spans="27:116">
      <c r="AA3294" s="1035"/>
      <c r="AB3294" s="1035"/>
      <c r="AC3294" s="1035"/>
      <c r="AD3294" s="1035"/>
      <c r="AE3294" s="1035"/>
      <c r="AF3294" s="1035"/>
      <c r="AG3294" s="1035"/>
      <c r="AH3294" s="1035"/>
      <c r="AN3294" s="1035"/>
      <c r="AV3294" s="1035"/>
      <c r="BD3294" s="1035"/>
      <c r="BS3294" s="1064"/>
      <c r="BT3294" s="1035"/>
      <c r="CG3294" s="612"/>
      <c r="CI3294" s="1035"/>
      <c r="DB3294" s="1035"/>
      <c r="DC3294" s="1035"/>
      <c r="DG3294" s="1035"/>
      <c r="DH3294" s="1035"/>
      <c r="DI3294" s="1035"/>
      <c r="DJ3294" s="1035"/>
      <c r="DK3294" s="1035"/>
      <c r="DL3294" s="1035"/>
    </row>
    <row r="3295" spans="27:116">
      <c r="AA3295" s="1035"/>
      <c r="AB3295" s="1035"/>
      <c r="AC3295" s="1035"/>
      <c r="AD3295" s="1035"/>
      <c r="AE3295" s="1035"/>
      <c r="AF3295" s="1035"/>
      <c r="AG3295" s="1035"/>
      <c r="AH3295" s="1035"/>
      <c r="AN3295" s="1035"/>
      <c r="AV3295" s="1035"/>
      <c r="BD3295" s="1035"/>
      <c r="BS3295" s="1064"/>
      <c r="BT3295" s="1035"/>
      <c r="CG3295" s="612"/>
      <c r="CI3295" s="1035"/>
      <c r="DB3295" s="1035"/>
      <c r="DC3295" s="1035"/>
      <c r="DG3295" s="1035"/>
      <c r="DH3295" s="1035"/>
      <c r="DI3295" s="1035"/>
      <c r="DJ3295" s="1035"/>
      <c r="DK3295" s="1035"/>
      <c r="DL3295" s="1035"/>
    </row>
    <row r="3296" spans="27:116">
      <c r="AA3296" s="1035"/>
      <c r="AB3296" s="1035"/>
      <c r="AC3296" s="1035"/>
      <c r="AD3296" s="1035"/>
      <c r="AE3296" s="1035"/>
      <c r="AF3296" s="1035"/>
      <c r="AG3296" s="1035"/>
      <c r="AH3296" s="1035"/>
      <c r="AN3296" s="1035"/>
      <c r="AV3296" s="1035"/>
      <c r="BD3296" s="1035"/>
      <c r="BS3296" s="1064"/>
      <c r="BT3296" s="1035"/>
      <c r="CG3296" s="612"/>
      <c r="CI3296" s="1035"/>
      <c r="DB3296" s="1035"/>
      <c r="DC3296" s="1035"/>
      <c r="DG3296" s="1035"/>
      <c r="DH3296" s="1035"/>
      <c r="DI3296" s="1035"/>
      <c r="DJ3296" s="1035"/>
      <c r="DK3296" s="1035"/>
      <c r="DL3296" s="1035"/>
    </row>
    <row r="3297" spans="27:116">
      <c r="AA3297" s="1035"/>
      <c r="AB3297" s="1035"/>
      <c r="AC3297" s="1035"/>
      <c r="AD3297" s="1035"/>
      <c r="AE3297" s="1035"/>
      <c r="AF3297" s="1035"/>
      <c r="AG3297" s="1035"/>
      <c r="AH3297" s="1035"/>
      <c r="AN3297" s="1035"/>
      <c r="AV3297" s="1035"/>
      <c r="BD3297" s="1035"/>
      <c r="BS3297" s="1064"/>
      <c r="BT3297" s="1035"/>
      <c r="CG3297" s="612"/>
      <c r="CI3297" s="1035"/>
      <c r="DB3297" s="1035"/>
      <c r="DC3297" s="1035"/>
      <c r="DG3297" s="1035"/>
      <c r="DH3297" s="1035"/>
      <c r="DI3297" s="1035"/>
      <c r="DJ3297" s="1035"/>
      <c r="DK3297" s="1035"/>
      <c r="DL3297" s="1035"/>
    </row>
    <row r="3298" spans="27:116">
      <c r="AA3298" s="1035"/>
      <c r="AB3298" s="1035"/>
      <c r="AC3298" s="1035"/>
      <c r="AD3298" s="1035"/>
      <c r="AE3298" s="1035"/>
      <c r="AF3298" s="1035"/>
      <c r="AG3298" s="1035"/>
      <c r="AH3298" s="1035"/>
      <c r="AN3298" s="1035"/>
      <c r="AV3298" s="1035"/>
      <c r="BD3298" s="1035"/>
      <c r="BS3298" s="1064"/>
      <c r="BT3298" s="1035"/>
      <c r="CG3298" s="612"/>
      <c r="CI3298" s="1035"/>
      <c r="DB3298" s="1035"/>
      <c r="DC3298" s="1035"/>
      <c r="DG3298" s="1035"/>
      <c r="DH3298" s="1035"/>
      <c r="DI3298" s="1035"/>
      <c r="DJ3298" s="1035"/>
      <c r="DK3298" s="1035"/>
      <c r="DL3298" s="1035"/>
    </row>
    <row r="3299" spans="27:116">
      <c r="AA3299" s="1035"/>
      <c r="AB3299" s="1035"/>
      <c r="AC3299" s="1035"/>
      <c r="AD3299" s="1035"/>
      <c r="AE3299" s="1035"/>
      <c r="AF3299" s="1035"/>
      <c r="AG3299" s="1035"/>
      <c r="AH3299" s="1035"/>
      <c r="AN3299" s="1035"/>
      <c r="AV3299" s="1035"/>
      <c r="BD3299" s="1035"/>
      <c r="BS3299" s="1064"/>
      <c r="BT3299" s="1035"/>
      <c r="CG3299" s="612"/>
      <c r="CI3299" s="1035"/>
      <c r="DB3299" s="1035"/>
      <c r="DC3299" s="1035"/>
      <c r="DG3299" s="1035"/>
      <c r="DH3299" s="1035"/>
      <c r="DI3299" s="1035"/>
      <c r="DJ3299" s="1035"/>
      <c r="DK3299" s="1035"/>
      <c r="DL3299" s="1035"/>
    </row>
    <row r="3300" spans="27:116">
      <c r="AA3300" s="1035"/>
      <c r="AB3300" s="1035"/>
      <c r="AC3300" s="1035"/>
      <c r="AD3300" s="1035"/>
      <c r="AE3300" s="1035"/>
      <c r="AF3300" s="1035"/>
      <c r="AG3300" s="1035"/>
      <c r="AH3300" s="1035"/>
      <c r="AN3300" s="1035"/>
      <c r="AV3300" s="1035"/>
      <c r="BD3300" s="1035"/>
      <c r="BS3300" s="1064"/>
      <c r="BT3300" s="1035"/>
      <c r="CG3300" s="612"/>
      <c r="CI3300" s="1035"/>
      <c r="DB3300" s="1035"/>
      <c r="DC3300" s="1035"/>
      <c r="DG3300" s="1035"/>
      <c r="DH3300" s="1035"/>
      <c r="DI3300" s="1035"/>
      <c r="DJ3300" s="1035"/>
      <c r="DK3300" s="1035"/>
      <c r="DL3300" s="1035"/>
    </row>
    <row r="3301" spans="27:116">
      <c r="AA3301" s="1035"/>
      <c r="AB3301" s="1035"/>
      <c r="AC3301" s="1035"/>
      <c r="AD3301" s="1035"/>
      <c r="AE3301" s="1035"/>
      <c r="AF3301" s="1035"/>
      <c r="AG3301" s="1035"/>
      <c r="AH3301" s="1035"/>
      <c r="AN3301" s="1035"/>
      <c r="AV3301" s="1035"/>
      <c r="BD3301" s="1035"/>
      <c r="BS3301" s="1064"/>
      <c r="BT3301" s="1035"/>
      <c r="CG3301" s="612"/>
      <c r="CI3301" s="1035"/>
      <c r="DB3301" s="1035"/>
      <c r="DC3301" s="1035"/>
      <c r="DG3301" s="1035"/>
      <c r="DH3301" s="1035"/>
      <c r="DI3301" s="1035"/>
      <c r="DJ3301" s="1035"/>
      <c r="DK3301" s="1035"/>
      <c r="DL3301" s="1035"/>
    </row>
    <row r="3302" spans="27:116">
      <c r="AA3302" s="1035"/>
      <c r="AB3302" s="1035"/>
      <c r="AC3302" s="1035"/>
      <c r="AD3302" s="1035"/>
      <c r="AE3302" s="1035"/>
      <c r="AF3302" s="1035"/>
      <c r="AG3302" s="1035"/>
      <c r="AH3302" s="1035"/>
      <c r="AN3302" s="1035"/>
      <c r="AV3302" s="1035"/>
      <c r="BD3302" s="1035"/>
      <c r="BS3302" s="1064"/>
      <c r="BT3302" s="1035"/>
      <c r="CG3302" s="612"/>
      <c r="CI3302" s="1035"/>
      <c r="DB3302" s="1035"/>
      <c r="DC3302" s="1035"/>
      <c r="DG3302" s="1035"/>
      <c r="DH3302" s="1035"/>
      <c r="DI3302" s="1035"/>
      <c r="DJ3302" s="1035"/>
      <c r="DK3302" s="1035"/>
      <c r="DL3302" s="1035"/>
    </row>
    <row r="3303" spans="27:116">
      <c r="AA3303" s="1035"/>
      <c r="AB3303" s="1035"/>
      <c r="AC3303" s="1035"/>
      <c r="AD3303" s="1035"/>
      <c r="AE3303" s="1035"/>
      <c r="AF3303" s="1035"/>
      <c r="AG3303" s="1035"/>
      <c r="AH3303" s="1035"/>
      <c r="AN3303" s="1035"/>
      <c r="AV3303" s="1035"/>
      <c r="BD3303" s="1035"/>
      <c r="BS3303" s="1064"/>
      <c r="BT3303" s="1035"/>
      <c r="CG3303" s="612"/>
      <c r="CI3303" s="1035"/>
      <c r="DB3303" s="1035"/>
      <c r="DC3303" s="1035"/>
      <c r="DG3303" s="1035"/>
      <c r="DH3303" s="1035"/>
      <c r="DI3303" s="1035"/>
      <c r="DJ3303" s="1035"/>
      <c r="DK3303" s="1035"/>
      <c r="DL3303" s="1035"/>
    </row>
    <row r="3304" spans="27:116">
      <c r="AA3304" s="1035"/>
      <c r="AB3304" s="1035"/>
      <c r="AC3304" s="1035"/>
      <c r="AD3304" s="1035"/>
      <c r="AE3304" s="1035"/>
      <c r="AF3304" s="1035"/>
      <c r="AG3304" s="1035"/>
      <c r="AH3304" s="1035"/>
      <c r="AN3304" s="1035"/>
      <c r="AV3304" s="1035"/>
      <c r="BD3304" s="1035"/>
      <c r="BS3304" s="1064"/>
      <c r="BT3304" s="1035"/>
      <c r="CG3304" s="612"/>
      <c r="CI3304" s="1035"/>
      <c r="DB3304" s="1035"/>
      <c r="DC3304" s="1035"/>
      <c r="DG3304" s="1035"/>
      <c r="DH3304" s="1035"/>
      <c r="DI3304" s="1035"/>
      <c r="DJ3304" s="1035"/>
      <c r="DK3304" s="1035"/>
      <c r="DL3304" s="1035"/>
    </row>
    <row r="3305" spans="27:116">
      <c r="AA3305" s="1035"/>
      <c r="AB3305" s="1035"/>
      <c r="AC3305" s="1035"/>
      <c r="AD3305" s="1035"/>
      <c r="AE3305" s="1035"/>
      <c r="AF3305" s="1035"/>
      <c r="AG3305" s="1035"/>
      <c r="AH3305" s="1035"/>
      <c r="AN3305" s="1035"/>
      <c r="AV3305" s="1035"/>
      <c r="BD3305" s="1035"/>
      <c r="BS3305" s="1064"/>
      <c r="BT3305" s="1035"/>
      <c r="CG3305" s="612"/>
      <c r="CI3305" s="1035"/>
      <c r="DB3305" s="1035"/>
      <c r="DC3305" s="1035"/>
      <c r="DG3305" s="1035"/>
      <c r="DH3305" s="1035"/>
      <c r="DI3305" s="1035"/>
      <c r="DJ3305" s="1035"/>
      <c r="DK3305" s="1035"/>
      <c r="DL3305" s="1035"/>
    </row>
    <row r="3306" spans="27:116">
      <c r="AA3306" s="1035"/>
      <c r="AB3306" s="1035"/>
      <c r="AC3306" s="1035"/>
      <c r="AD3306" s="1035"/>
      <c r="AE3306" s="1035"/>
      <c r="AF3306" s="1035"/>
      <c r="AG3306" s="1035"/>
      <c r="AH3306" s="1035"/>
      <c r="AN3306" s="1035"/>
      <c r="AV3306" s="1035"/>
      <c r="BD3306" s="1035"/>
      <c r="BS3306" s="1064"/>
      <c r="BT3306" s="1035"/>
      <c r="CG3306" s="612"/>
      <c r="CI3306" s="1035"/>
      <c r="DB3306" s="1035"/>
      <c r="DC3306" s="1035"/>
      <c r="DG3306" s="1035"/>
      <c r="DH3306" s="1035"/>
      <c r="DI3306" s="1035"/>
      <c r="DJ3306" s="1035"/>
      <c r="DK3306" s="1035"/>
      <c r="DL3306" s="1035"/>
    </row>
    <row r="3307" spans="27:116">
      <c r="AA3307" s="1035"/>
      <c r="AB3307" s="1035"/>
      <c r="AC3307" s="1035"/>
      <c r="AD3307" s="1035"/>
      <c r="AE3307" s="1035"/>
      <c r="AF3307" s="1035"/>
      <c r="AG3307" s="1035"/>
      <c r="AH3307" s="1035"/>
      <c r="AN3307" s="1035"/>
      <c r="AV3307" s="1035"/>
      <c r="BD3307" s="1035"/>
      <c r="BS3307" s="1064"/>
      <c r="BT3307" s="1035"/>
      <c r="CG3307" s="612"/>
      <c r="CI3307" s="1035"/>
      <c r="DB3307" s="1035"/>
      <c r="DC3307" s="1035"/>
      <c r="DG3307" s="1035"/>
      <c r="DH3307" s="1035"/>
      <c r="DI3307" s="1035"/>
      <c r="DJ3307" s="1035"/>
      <c r="DK3307" s="1035"/>
      <c r="DL3307" s="1035"/>
    </row>
    <row r="3308" spans="27:116">
      <c r="AA3308" s="1035"/>
      <c r="AB3308" s="1035"/>
      <c r="AC3308" s="1035"/>
      <c r="AD3308" s="1035"/>
      <c r="AE3308" s="1035"/>
      <c r="AF3308" s="1035"/>
      <c r="AG3308" s="1035"/>
      <c r="AH3308" s="1035"/>
      <c r="AN3308" s="1035"/>
      <c r="AV3308" s="1035"/>
      <c r="BD3308" s="1035"/>
      <c r="BS3308" s="1064"/>
      <c r="BT3308" s="1035"/>
      <c r="CG3308" s="612"/>
      <c r="CI3308" s="1035"/>
      <c r="DB3308" s="1035"/>
      <c r="DC3308" s="1035"/>
      <c r="DG3308" s="1035"/>
      <c r="DH3308" s="1035"/>
      <c r="DI3308" s="1035"/>
      <c r="DJ3308" s="1035"/>
      <c r="DK3308" s="1035"/>
      <c r="DL3308" s="1035"/>
    </row>
    <row r="3309" spans="27:116">
      <c r="AA3309" s="1035"/>
      <c r="AB3309" s="1035"/>
      <c r="AC3309" s="1035"/>
      <c r="AD3309" s="1035"/>
      <c r="AE3309" s="1035"/>
      <c r="AF3309" s="1035"/>
      <c r="AG3309" s="1035"/>
      <c r="AH3309" s="1035"/>
      <c r="AN3309" s="1035"/>
      <c r="AV3309" s="1035"/>
      <c r="BD3309" s="1035"/>
      <c r="BS3309" s="1064"/>
      <c r="BT3309" s="1035"/>
      <c r="CG3309" s="612"/>
      <c r="CI3309" s="1035"/>
      <c r="DB3309" s="1035"/>
      <c r="DC3309" s="1035"/>
      <c r="DG3309" s="1035"/>
      <c r="DH3309" s="1035"/>
      <c r="DI3309" s="1035"/>
      <c r="DJ3309" s="1035"/>
      <c r="DK3309" s="1035"/>
      <c r="DL3309" s="1035"/>
    </row>
    <row r="3310" spans="27:116">
      <c r="AA3310" s="1035"/>
      <c r="AB3310" s="1035"/>
      <c r="AC3310" s="1035"/>
      <c r="AD3310" s="1035"/>
      <c r="AE3310" s="1035"/>
      <c r="AF3310" s="1035"/>
      <c r="AG3310" s="1035"/>
      <c r="AH3310" s="1035"/>
      <c r="AN3310" s="1035"/>
      <c r="AV3310" s="1035"/>
      <c r="BD3310" s="1035"/>
      <c r="BS3310" s="1064"/>
      <c r="BT3310" s="1035"/>
      <c r="CG3310" s="612"/>
      <c r="CI3310" s="1035"/>
      <c r="DB3310" s="1035"/>
      <c r="DC3310" s="1035"/>
      <c r="DG3310" s="1035"/>
      <c r="DH3310" s="1035"/>
      <c r="DI3310" s="1035"/>
      <c r="DJ3310" s="1035"/>
      <c r="DK3310" s="1035"/>
      <c r="DL3310" s="1035"/>
    </row>
    <row r="3311" spans="27:116">
      <c r="AA3311" s="1035"/>
      <c r="AB3311" s="1035"/>
      <c r="AC3311" s="1035"/>
      <c r="AD3311" s="1035"/>
      <c r="AE3311" s="1035"/>
      <c r="AF3311" s="1035"/>
      <c r="AG3311" s="1035"/>
      <c r="AH3311" s="1035"/>
      <c r="AN3311" s="1035"/>
      <c r="AV3311" s="1035"/>
      <c r="BD3311" s="1035"/>
      <c r="BS3311" s="1064"/>
      <c r="BT3311" s="1035"/>
      <c r="CG3311" s="612"/>
      <c r="CI3311" s="1035"/>
      <c r="DB3311" s="1035"/>
      <c r="DC3311" s="1035"/>
      <c r="DG3311" s="1035"/>
      <c r="DH3311" s="1035"/>
      <c r="DI3311" s="1035"/>
      <c r="DJ3311" s="1035"/>
      <c r="DK3311" s="1035"/>
      <c r="DL3311" s="1035"/>
    </row>
    <row r="3312" spans="27:116">
      <c r="AA3312" s="1035"/>
      <c r="AB3312" s="1035"/>
      <c r="AC3312" s="1035"/>
      <c r="AD3312" s="1035"/>
      <c r="AE3312" s="1035"/>
      <c r="AF3312" s="1035"/>
      <c r="AG3312" s="1035"/>
      <c r="AH3312" s="1035"/>
      <c r="AN3312" s="1035"/>
      <c r="AV3312" s="1035"/>
      <c r="BD3312" s="1035"/>
      <c r="BS3312" s="1064"/>
      <c r="BT3312" s="1035"/>
      <c r="CG3312" s="612"/>
      <c r="CI3312" s="1035"/>
      <c r="DB3312" s="1035"/>
      <c r="DC3312" s="1035"/>
      <c r="DG3312" s="1035"/>
      <c r="DH3312" s="1035"/>
      <c r="DI3312" s="1035"/>
      <c r="DJ3312" s="1035"/>
      <c r="DK3312" s="1035"/>
      <c r="DL3312" s="1035"/>
    </row>
    <row r="3313" spans="27:116">
      <c r="AA3313" s="1035"/>
      <c r="AB3313" s="1035"/>
      <c r="AC3313" s="1035"/>
      <c r="AD3313" s="1035"/>
      <c r="AE3313" s="1035"/>
      <c r="AF3313" s="1035"/>
      <c r="AG3313" s="1035"/>
      <c r="AH3313" s="1035"/>
      <c r="AN3313" s="1035"/>
      <c r="AV3313" s="1035"/>
      <c r="BD3313" s="1035"/>
      <c r="BS3313" s="1064"/>
      <c r="BT3313" s="1035"/>
      <c r="CG3313" s="612"/>
      <c r="CI3313" s="1035"/>
      <c r="DB3313" s="1035"/>
      <c r="DC3313" s="1035"/>
      <c r="DG3313" s="1035"/>
      <c r="DH3313" s="1035"/>
      <c r="DI3313" s="1035"/>
      <c r="DJ3313" s="1035"/>
      <c r="DK3313" s="1035"/>
      <c r="DL3313" s="1035"/>
    </row>
    <row r="3314" spans="27:116">
      <c r="AA3314" s="1035"/>
      <c r="AB3314" s="1035"/>
      <c r="AC3314" s="1035"/>
      <c r="AD3314" s="1035"/>
      <c r="AE3314" s="1035"/>
      <c r="AF3314" s="1035"/>
      <c r="AG3314" s="1035"/>
      <c r="AH3314" s="1035"/>
      <c r="AN3314" s="1035"/>
      <c r="AV3314" s="1035"/>
      <c r="BD3314" s="1035"/>
      <c r="BS3314" s="1064"/>
      <c r="BT3314" s="1035"/>
      <c r="CG3314" s="612"/>
      <c r="CI3314" s="1035"/>
      <c r="DB3314" s="1035"/>
      <c r="DC3314" s="1035"/>
      <c r="DG3314" s="1035"/>
      <c r="DH3314" s="1035"/>
      <c r="DI3314" s="1035"/>
      <c r="DJ3314" s="1035"/>
      <c r="DK3314" s="1035"/>
      <c r="DL3314" s="1035"/>
    </row>
    <row r="3315" spans="27:116">
      <c r="AA3315" s="1035"/>
      <c r="AB3315" s="1035"/>
      <c r="AC3315" s="1035"/>
      <c r="AD3315" s="1035"/>
      <c r="AE3315" s="1035"/>
      <c r="AF3315" s="1035"/>
      <c r="AG3315" s="1035"/>
      <c r="AH3315" s="1035"/>
      <c r="AN3315" s="1035"/>
      <c r="AV3315" s="1035"/>
      <c r="BD3315" s="1035"/>
      <c r="BS3315" s="1064"/>
      <c r="BT3315" s="1035"/>
      <c r="CG3315" s="612"/>
      <c r="CI3315" s="1035"/>
      <c r="DB3315" s="1035"/>
      <c r="DC3315" s="1035"/>
      <c r="DG3315" s="1035"/>
      <c r="DH3315" s="1035"/>
      <c r="DI3315" s="1035"/>
      <c r="DJ3315" s="1035"/>
      <c r="DK3315" s="1035"/>
      <c r="DL3315" s="1035"/>
    </row>
    <row r="3316" spans="27:116">
      <c r="AA3316" s="1035"/>
      <c r="AB3316" s="1035"/>
      <c r="AC3316" s="1035"/>
      <c r="AD3316" s="1035"/>
      <c r="AE3316" s="1035"/>
      <c r="AF3316" s="1035"/>
      <c r="AG3316" s="1035"/>
      <c r="AH3316" s="1035"/>
      <c r="AN3316" s="1035"/>
      <c r="AV3316" s="1035"/>
      <c r="BD3316" s="1035"/>
      <c r="BS3316" s="1064"/>
      <c r="BT3316" s="1035"/>
      <c r="CG3316" s="612"/>
      <c r="CI3316" s="1035"/>
      <c r="DB3316" s="1035"/>
      <c r="DC3316" s="1035"/>
      <c r="DG3316" s="1035"/>
      <c r="DH3316" s="1035"/>
      <c r="DI3316" s="1035"/>
      <c r="DJ3316" s="1035"/>
      <c r="DK3316" s="1035"/>
      <c r="DL3316" s="1035"/>
    </row>
    <row r="3317" spans="27:116">
      <c r="AA3317" s="1035"/>
      <c r="AB3317" s="1035"/>
      <c r="AC3317" s="1035"/>
      <c r="AD3317" s="1035"/>
      <c r="AE3317" s="1035"/>
      <c r="AF3317" s="1035"/>
      <c r="AG3317" s="1035"/>
      <c r="AH3317" s="1035"/>
      <c r="AN3317" s="1035"/>
      <c r="AV3317" s="1035"/>
      <c r="BD3317" s="1035"/>
      <c r="BS3317" s="1064"/>
      <c r="BT3317" s="1035"/>
      <c r="CG3317" s="612"/>
      <c r="CI3317" s="1035"/>
      <c r="DB3317" s="1035"/>
      <c r="DC3317" s="1035"/>
      <c r="DG3317" s="1035"/>
      <c r="DH3317" s="1035"/>
      <c r="DI3317" s="1035"/>
      <c r="DJ3317" s="1035"/>
      <c r="DK3317" s="1035"/>
      <c r="DL3317" s="1035"/>
    </row>
    <row r="3318" spans="27:116">
      <c r="AA3318" s="1035"/>
      <c r="AB3318" s="1035"/>
      <c r="AC3318" s="1035"/>
      <c r="AD3318" s="1035"/>
      <c r="AE3318" s="1035"/>
      <c r="AF3318" s="1035"/>
      <c r="AG3318" s="1035"/>
      <c r="AH3318" s="1035"/>
      <c r="AN3318" s="1035"/>
      <c r="AV3318" s="1035"/>
      <c r="BD3318" s="1035"/>
      <c r="BS3318" s="1064"/>
      <c r="BT3318" s="1035"/>
      <c r="CG3318" s="612"/>
      <c r="CI3318" s="1035"/>
      <c r="DB3318" s="1035"/>
      <c r="DC3318" s="1035"/>
      <c r="DG3318" s="1035"/>
      <c r="DH3318" s="1035"/>
      <c r="DI3318" s="1035"/>
      <c r="DJ3318" s="1035"/>
      <c r="DK3318" s="1035"/>
      <c r="DL3318" s="1035"/>
    </row>
    <row r="3319" spans="27:116">
      <c r="AA3319" s="1035"/>
      <c r="AB3319" s="1035"/>
      <c r="AC3319" s="1035"/>
      <c r="AD3319" s="1035"/>
      <c r="AE3319" s="1035"/>
      <c r="AF3319" s="1035"/>
      <c r="AG3319" s="1035"/>
      <c r="AH3319" s="1035"/>
      <c r="AN3319" s="1035"/>
      <c r="AV3319" s="1035"/>
      <c r="BD3319" s="1035"/>
      <c r="BS3319" s="1064"/>
      <c r="BT3319" s="1035"/>
      <c r="CG3319" s="612"/>
      <c r="CI3319" s="1035"/>
      <c r="DB3319" s="1035"/>
      <c r="DC3319" s="1035"/>
      <c r="DG3319" s="1035"/>
      <c r="DH3319" s="1035"/>
      <c r="DI3319" s="1035"/>
      <c r="DJ3319" s="1035"/>
      <c r="DK3319" s="1035"/>
      <c r="DL3319" s="1035"/>
    </row>
    <row r="3320" spans="27:116">
      <c r="AA3320" s="1035"/>
      <c r="AB3320" s="1035"/>
      <c r="AC3320" s="1035"/>
      <c r="AD3320" s="1035"/>
      <c r="AE3320" s="1035"/>
      <c r="AF3320" s="1035"/>
      <c r="AG3320" s="1035"/>
      <c r="AH3320" s="1035"/>
      <c r="AN3320" s="1035"/>
      <c r="AV3320" s="1035"/>
      <c r="BD3320" s="1035"/>
      <c r="BS3320" s="1064"/>
      <c r="BT3320" s="1035"/>
      <c r="CG3320" s="612"/>
      <c r="CI3320" s="1035"/>
      <c r="DB3320" s="1035"/>
      <c r="DC3320" s="1035"/>
      <c r="DG3320" s="1035"/>
      <c r="DH3320" s="1035"/>
      <c r="DI3320" s="1035"/>
      <c r="DJ3320" s="1035"/>
      <c r="DK3320" s="1035"/>
      <c r="DL3320" s="1035"/>
    </row>
    <row r="3321" spans="27:116">
      <c r="AA3321" s="1035"/>
      <c r="AB3321" s="1035"/>
      <c r="AC3321" s="1035"/>
      <c r="AD3321" s="1035"/>
      <c r="AE3321" s="1035"/>
      <c r="AF3321" s="1035"/>
      <c r="AG3321" s="1035"/>
      <c r="AH3321" s="1035"/>
      <c r="AN3321" s="1035"/>
      <c r="AV3321" s="1035"/>
      <c r="BD3321" s="1035"/>
      <c r="BS3321" s="1064"/>
      <c r="BT3321" s="1035"/>
      <c r="CG3321" s="612"/>
      <c r="CI3321" s="1035"/>
      <c r="DB3321" s="1035"/>
      <c r="DC3321" s="1035"/>
      <c r="DG3321" s="1035"/>
      <c r="DH3321" s="1035"/>
      <c r="DI3321" s="1035"/>
      <c r="DJ3321" s="1035"/>
      <c r="DK3321" s="1035"/>
      <c r="DL3321" s="1035"/>
    </row>
    <row r="3322" spans="27:116">
      <c r="AA3322" s="1035"/>
      <c r="AB3322" s="1035"/>
      <c r="AC3322" s="1035"/>
      <c r="AD3322" s="1035"/>
      <c r="AE3322" s="1035"/>
      <c r="AF3322" s="1035"/>
      <c r="AG3322" s="1035"/>
      <c r="AH3322" s="1035"/>
      <c r="AN3322" s="1035"/>
      <c r="AV3322" s="1035"/>
      <c r="BD3322" s="1035"/>
      <c r="BS3322" s="1064"/>
      <c r="BT3322" s="1035"/>
      <c r="CG3322" s="612"/>
      <c r="CI3322" s="1035"/>
      <c r="DB3322" s="1035"/>
      <c r="DC3322" s="1035"/>
      <c r="DG3322" s="1035"/>
      <c r="DH3322" s="1035"/>
      <c r="DI3322" s="1035"/>
      <c r="DJ3322" s="1035"/>
      <c r="DK3322" s="1035"/>
      <c r="DL3322" s="1035"/>
    </row>
    <row r="3323" spans="27:116">
      <c r="AA3323" s="1035"/>
      <c r="AB3323" s="1035"/>
      <c r="AC3323" s="1035"/>
      <c r="AD3323" s="1035"/>
      <c r="AE3323" s="1035"/>
      <c r="AF3323" s="1035"/>
      <c r="AG3323" s="1035"/>
      <c r="AH3323" s="1035"/>
      <c r="AN3323" s="1035"/>
      <c r="AV3323" s="1035"/>
      <c r="BD3323" s="1035"/>
      <c r="BS3323" s="1064"/>
      <c r="BT3323" s="1035"/>
      <c r="CG3323" s="612"/>
      <c r="CI3323" s="1035"/>
      <c r="DB3323" s="1035"/>
      <c r="DC3323" s="1035"/>
      <c r="DG3323" s="1035"/>
      <c r="DH3323" s="1035"/>
      <c r="DI3323" s="1035"/>
      <c r="DJ3323" s="1035"/>
      <c r="DK3323" s="1035"/>
      <c r="DL3323" s="1035"/>
    </row>
    <row r="3324" spans="27:116">
      <c r="AA3324" s="1035"/>
      <c r="AB3324" s="1035"/>
      <c r="AC3324" s="1035"/>
      <c r="AD3324" s="1035"/>
      <c r="AE3324" s="1035"/>
      <c r="AF3324" s="1035"/>
      <c r="AG3324" s="1035"/>
      <c r="AH3324" s="1035"/>
      <c r="AN3324" s="1035"/>
      <c r="AV3324" s="1035"/>
      <c r="BD3324" s="1035"/>
      <c r="BS3324" s="1064"/>
      <c r="BT3324" s="1035"/>
      <c r="CG3324" s="612"/>
      <c r="CI3324" s="1035"/>
      <c r="DB3324" s="1035"/>
      <c r="DC3324" s="1035"/>
      <c r="DG3324" s="1035"/>
      <c r="DH3324" s="1035"/>
      <c r="DI3324" s="1035"/>
      <c r="DJ3324" s="1035"/>
      <c r="DK3324" s="1035"/>
      <c r="DL3324" s="1035"/>
    </row>
    <row r="3325" spans="27:116">
      <c r="AA3325" s="1035"/>
      <c r="AB3325" s="1035"/>
      <c r="AC3325" s="1035"/>
      <c r="AD3325" s="1035"/>
      <c r="AE3325" s="1035"/>
      <c r="AF3325" s="1035"/>
      <c r="AG3325" s="1035"/>
      <c r="AH3325" s="1035"/>
      <c r="AN3325" s="1035"/>
      <c r="AV3325" s="1035"/>
      <c r="BD3325" s="1035"/>
      <c r="BS3325" s="1064"/>
      <c r="BT3325" s="1035"/>
      <c r="CG3325" s="612"/>
      <c r="CI3325" s="1035"/>
      <c r="DB3325" s="1035"/>
      <c r="DC3325" s="1035"/>
      <c r="DG3325" s="1035"/>
      <c r="DH3325" s="1035"/>
      <c r="DI3325" s="1035"/>
      <c r="DJ3325" s="1035"/>
      <c r="DK3325" s="1035"/>
      <c r="DL3325" s="1035"/>
    </row>
    <row r="3326" spans="27:116">
      <c r="AA3326" s="1035"/>
      <c r="AB3326" s="1035"/>
      <c r="AC3326" s="1035"/>
      <c r="AD3326" s="1035"/>
      <c r="AE3326" s="1035"/>
      <c r="AF3326" s="1035"/>
      <c r="AG3326" s="1035"/>
      <c r="AH3326" s="1035"/>
      <c r="AN3326" s="1035"/>
      <c r="AV3326" s="1035"/>
      <c r="BD3326" s="1035"/>
      <c r="BS3326" s="1064"/>
      <c r="BT3326" s="1035"/>
      <c r="CG3326" s="612"/>
      <c r="CI3326" s="1035"/>
      <c r="DB3326" s="1035"/>
      <c r="DC3326" s="1035"/>
      <c r="DG3326" s="1035"/>
      <c r="DH3326" s="1035"/>
      <c r="DI3326" s="1035"/>
      <c r="DJ3326" s="1035"/>
      <c r="DK3326" s="1035"/>
      <c r="DL3326" s="1035"/>
    </row>
    <row r="3327" spans="27:116">
      <c r="AA3327" s="1035"/>
      <c r="AB3327" s="1035"/>
      <c r="AC3327" s="1035"/>
      <c r="AD3327" s="1035"/>
      <c r="AE3327" s="1035"/>
      <c r="AF3327" s="1035"/>
      <c r="AG3327" s="1035"/>
      <c r="AH3327" s="1035"/>
      <c r="AN3327" s="1035"/>
      <c r="AV3327" s="1035"/>
      <c r="BD3327" s="1035"/>
      <c r="BS3327" s="1064"/>
      <c r="BT3327" s="1035"/>
      <c r="CG3327" s="612"/>
      <c r="CI3327" s="1035"/>
      <c r="DB3327" s="1035"/>
      <c r="DC3327" s="1035"/>
      <c r="DG3327" s="1035"/>
      <c r="DH3327" s="1035"/>
      <c r="DI3327" s="1035"/>
      <c r="DJ3327" s="1035"/>
      <c r="DK3327" s="1035"/>
      <c r="DL3327" s="1035"/>
    </row>
    <row r="3328" spans="27:116">
      <c r="AA3328" s="1035"/>
      <c r="AB3328" s="1035"/>
      <c r="AC3328" s="1035"/>
      <c r="AD3328" s="1035"/>
      <c r="AE3328" s="1035"/>
      <c r="AF3328" s="1035"/>
      <c r="AG3328" s="1035"/>
      <c r="AH3328" s="1035"/>
      <c r="AN3328" s="1035"/>
      <c r="AV3328" s="1035"/>
      <c r="BD3328" s="1035"/>
      <c r="BS3328" s="1064"/>
      <c r="BT3328" s="1035"/>
      <c r="CG3328" s="612"/>
      <c r="CI3328" s="1035"/>
      <c r="DB3328" s="1035"/>
      <c r="DC3328" s="1035"/>
      <c r="DG3328" s="1035"/>
      <c r="DH3328" s="1035"/>
      <c r="DI3328" s="1035"/>
      <c r="DJ3328" s="1035"/>
      <c r="DK3328" s="1035"/>
      <c r="DL3328" s="1035"/>
    </row>
    <row r="3329" spans="27:116">
      <c r="AA3329" s="1035"/>
      <c r="AB3329" s="1035"/>
      <c r="AC3329" s="1035"/>
      <c r="AD3329" s="1035"/>
      <c r="AE3329" s="1035"/>
      <c r="AF3329" s="1035"/>
      <c r="AG3329" s="1035"/>
      <c r="AH3329" s="1035"/>
      <c r="AN3329" s="1035"/>
      <c r="AV3329" s="1035"/>
      <c r="BD3329" s="1035"/>
      <c r="BS3329" s="1064"/>
      <c r="BT3329" s="1035"/>
      <c r="CG3329" s="612"/>
      <c r="CI3329" s="1035"/>
      <c r="DB3329" s="1035"/>
      <c r="DC3329" s="1035"/>
      <c r="DG3329" s="1035"/>
      <c r="DH3329" s="1035"/>
      <c r="DI3329" s="1035"/>
      <c r="DJ3329" s="1035"/>
      <c r="DK3329" s="1035"/>
      <c r="DL3329" s="1035"/>
    </row>
    <row r="3330" spans="27:116">
      <c r="AA3330" s="1035"/>
      <c r="AB3330" s="1035"/>
      <c r="AC3330" s="1035"/>
      <c r="AD3330" s="1035"/>
      <c r="AE3330" s="1035"/>
      <c r="AF3330" s="1035"/>
      <c r="AG3330" s="1035"/>
      <c r="AH3330" s="1035"/>
      <c r="AN3330" s="1035"/>
      <c r="AV3330" s="1035"/>
      <c r="BD3330" s="1035"/>
      <c r="BS3330" s="1064"/>
      <c r="BT3330" s="1035"/>
      <c r="CG3330" s="612"/>
      <c r="CI3330" s="1035"/>
      <c r="DB3330" s="1035"/>
      <c r="DC3330" s="1035"/>
      <c r="DG3330" s="1035"/>
      <c r="DH3330" s="1035"/>
      <c r="DI3330" s="1035"/>
      <c r="DJ3330" s="1035"/>
      <c r="DK3330" s="1035"/>
      <c r="DL3330" s="1035"/>
    </row>
    <row r="3331" spans="27:116">
      <c r="AA3331" s="1035"/>
      <c r="AB3331" s="1035"/>
      <c r="AC3331" s="1035"/>
      <c r="AD3331" s="1035"/>
      <c r="AE3331" s="1035"/>
      <c r="AF3331" s="1035"/>
      <c r="AG3331" s="1035"/>
      <c r="AH3331" s="1035"/>
      <c r="AN3331" s="1035"/>
      <c r="AV3331" s="1035"/>
      <c r="BD3331" s="1035"/>
      <c r="BS3331" s="1064"/>
      <c r="BT3331" s="1035"/>
      <c r="CG3331" s="612"/>
      <c r="CI3331" s="1035"/>
      <c r="DB3331" s="1035"/>
      <c r="DC3331" s="1035"/>
      <c r="DG3331" s="1035"/>
      <c r="DH3331" s="1035"/>
      <c r="DI3331" s="1035"/>
      <c r="DJ3331" s="1035"/>
      <c r="DK3331" s="1035"/>
      <c r="DL3331" s="1035"/>
    </row>
    <row r="3332" spans="27:116">
      <c r="AA3332" s="1035"/>
      <c r="AB3332" s="1035"/>
      <c r="AC3332" s="1035"/>
      <c r="AD3332" s="1035"/>
      <c r="AE3332" s="1035"/>
      <c r="AF3332" s="1035"/>
      <c r="AG3332" s="1035"/>
      <c r="AH3332" s="1035"/>
      <c r="AN3332" s="1035"/>
      <c r="AV3332" s="1035"/>
      <c r="BD3332" s="1035"/>
      <c r="BS3332" s="1064"/>
      <c r="BT3332" s="1035"/>
      <c r="CG3332" s="612"/>
      <c r="CI3332" s="1035"/>
      <c r="DB3332" s="1035"/>
      <c r="DC3332" s="1035"/>
      <c r="DG3332" s="1035"/>
      <c r="DH3332" s="1035"/>
      <c r="DI3332" s="1035"/>
      <c r="DJ3332" s="1035"/>
      <c r="DK3332" s="1035"/>
      <c r="DL3332" s="1035"/>
    </row>
    <row r="3333" spans="27:116">
      <c r="AA3333" s="1035"/>
      <c r="AB3333" s="1035"/>
      <c r="AC3333" s="1035"/>
      <c r="AD3333" s="1035"/>
      <c r="AE3333" s="1035"/>
      <c r="AF3333" s="1035"/>
      <c r="AG3333" s="1035"/>
      <c r="AH3333" s="1035"/>
      <c r="AN3333" s="1035"/>
      <c r="AV3333" s="1035"/>
      <c r="BD3333" s="1035"/>
      <c r="BS3333" s="1064"/>
      <c r="BT3333" s="1035"/>
      <c r="CG3333" s="612"/>
      <c r="CI3333" s="1035"/>
      <c r="DB3333" s="1035"/>
      <c r="DC3333" s="1035"/>
      <c r="DG3333" s="1035"/>
      <c r="DH3333" s="1035"/>
      <c r="DI3333" s="1035"/>
      <c r="DJ3333" s="1035"/>
      <c r="DK3333" s="1035"/>
      <c r="DL3333" s="1035"/>
    </row>
    <row r="3334" spans="27:116">
      <c r="AA3334" s="1035"/>
      <c r="AB3334" s="1035"/>
      <c r="AC3334" s="1035"/>
      <c r="AD3334" s="1035"/>
      <c r="AE3334" s="1035"/>
      <c r="AF3334" s="1035"/>
      <c r="AG3334" s="1035"/>
      <c r="AH3334" s="1035"/>
      <c r="AN3334" s="1035"/>
      <c r="AV3334" s="1035"/>
      <c r="BD3334" s="1035"/>
      <c r="BS3334" s="1064"/>
      <c r="BT3334" s="1035"/>
      <c r="CG3334" s="612"/>
      <c r="CI3334" s="1035"/>
      <c r="DB3334" s="1035"/>
      <c r="DC3334" s="1035"/>
      <c r="DG3334" s="1035"/>
      <c r="DH3334" s="1035"/>
      <c r="DI3334" s="1035"/>
      <c r="DJ3334" s="1035"/>
      <c r="DK3334" s="1035"/>
      <c r="DL3334" s="1035"/>
    </row>
    <row r="3335" spans="27:116">
      <c r="AA3335" s="1035"/>
      <c r="AB3335" s="1035"/>
      <c r="AC3335" s="1035"/>
      <c r="AD3335" s="1035"/>
      <c r="AE3335" s="1035"/>
      <c r="AF3335" s="1035"/>
      <c r="AG3335" s="1035"/>
      <c r="AH3335" s="1035"/>
      <c r="AN3335" s="1035"/>
      <c r="AV3335" s="1035"/>
      <c r="BD3335" s="1035"/>
      <c r="BS3335" s="1064"/>
      <c r="BT3335" s="1035"/>
      <c r="CG3335" s="612"/>
      <c r="CI3335" s="1035"/>
      <c r="DB3335" s="1035"/>
      <c r="DC3335" s="1035"/>
      <c r="DG3335" s="1035"/>
      <c r="DH3335" s="1035"/>
      <c r="DI3335" s="1035"/>
      <c r="DJ3335" s="1035"/>
      <c r="DK3335" s="1035"/>
      <c r="DL3335" s="1035"/>
    </row>
    <row r="3336" spans="27:116">
      <c r="AA3336" s="1035"/>
      <c r="AB3336" s="1035"/>
      <c r="AC3336" s="1035"/>
      <c r="AD3336" s="1035"/>
      <c r="AE3336" s="1035"/>
      <c r="AF3336" s="1035"/>
      <c r="AG3336" s="1035"/>
      <c r="AH3336" s="1035"/>
      <c r="AN3336" s="1035"/>
      <c r="AV3336" s="1035"/>
      <c r="BD3336" s="1035"/>
      <c r="BS3336" s="1064"/>
      <c r="BT3336" s="1035"/>
      <c r="CG3336" s="612"/>
      <c r="CI3336" s="1035"/>
      <c r="DB3336" s="1035"/>
      <c r="DC3336" s="1035"/>
      <c r="DG3336" s="1035"/>
      <c r="DH3336" s="1035"/>
      <c r="DI3336" s="1035"/>
      <c r="DJ3336" s="1035"/>
      <c r="DK3336" s="1035"/>
      <c r="DL3336" s="1035"/>
    </row>
    <row r="3337" spans="27:116">
      <c r="AA3337" s="1035"/>
      <c r="AB3337" s="1035"/>
      <c r="AC3337" s="1035"/>
      <c r="AD3337" s="1035"/>
      <c r="AE3337" s="1035"/>
      <c r="AF3337" s="1035"/>
      <c r="AG3337" s="1035"/>
      <c r="AH3337" s="1035"/>
      <c r="AN3337" s="1035"/>
      <c r="AV3337" s="1035"/>
      <c r="BD3337" s="1035"/>
      <c r="BS3337" s="1064"/>
      <c r="BT3337" s="1035"/>
      <c r="CG3337" s="612"/>
      <c r="CI3337" s="1035"/>
      <c r="DB3337" s="1035"/>
      <c r="DC3337" s="1035"/>
      <c r="DG3337" s="1035"/>
      <c r="DH3337" s="1035"/>
      <c r="DI3337" s="1035"/>
      <c r="DJ3337" s="1035"/>
      <c r="DK3337" s="1035"/>
      <c r="DL3337" s="1035"/>
    </row>
    <row r="3338" spans="27:116">
      <c r="AA3338" s="1035"/>
      <c r="AB3338" s="1035"/>
      <c r="AC3338" s="1035"/>
      <c r="AD3338" s="1035"/>
      <c r="AE3338" s="1035"/>
      <c r="AF3338" s="1035"/>
      <c r="AG3338" s="1035"/>
      <c r="AH3338" s="1035"/>
      <c r="AN3338" s="1035"/>
      <c r="AV3338" s="1035"/>
      <c r="BD3338" s="1035"/>
      <c r="BS3338" s="1064"/>
      <c r="BT3338" s="1035"/>
      <c r="CG3338" s="612"/>
      <c r="CI3338" s="1035"/>
      <c r="DB3338" s="1035"/>
      <c r="DC3338" s="1035"/>
      <c r="DG3338" s="1035"/>
      <c r="DH3338" s="1035"/>
      <c r="DI3338" s="1035"/>
      <c r="DJ3338" s="1035"/>
      <c r="DK3338" s="1035"/>
      <c r="DL3338" s="1035"/>
    </row>
    <row r="3339" spans="27:116">
      <c r="AA3339" s="1035"/>
      <c r="AB3339" s="1035"/>
      <c r="AC3339" s="1035"/>
      <c r="AD3339" s="1035"/>
      <c r="AE3339" s="1035"/>
      <c r="AF3339" s="1035"/>
      <c r="AG3339" s="1035"/>
      <c r="AH3339" s="1035"/>
      <c r="AN3339" s="1035"/>
      <c r="AV3339" s="1035"/>
      <c r="BD3339" s="1035"/>
      <c r="BS3339" s="1064"/>
      <c r="BT3339" s="1035"/>
      <c r="CG3339" s="612"/>
      <c r="CI3339" s="1035"/>
      <c r="DB3339" s="1035"/>
      <c r="DC3339" s="1035"/>
      <c r="DG3339" s="1035"/>
      <c r="DH3339" s="1035"/>
      <c r="DI3339" s="1035"/>
      <c r="DJ3339" s="1035"/>
      <c r="DK3339" s="1035"/>
      <c r="DL3339" s="1035"/>
    </row>
    <row r="3340" spans="27:116">
      <c r="AA3340" s="1035"/>
      <c r="AB3340" s="1035"/>
      <c r="AC3340" s="1035"/>
      <c r="AD3340" s="1035"/>
      <c r="AE3340" s="1035"/>
      <c r="AF3340" s="1035"/>
      <c r="AG3340" s="1035"/>
      <c r="AH3340" s="1035"/>
      <c r="AN3340" s="1035"/>
      <c r="AV3340" s="1035"/>
      <c r="BD3340" s="1035"/>
      <c r="BS3340" s="1064"/>
      <c r="BT3340" s="1035"/>
      <c r="CG3340" s="612"/>
      <c r="CI3340" s="1035"/>
      <c r="DB3340" s="1035"/>
      <c r="DC3340" s="1035"/>
      <c r="DG3340" s="1035"/>
      <c r="DH3340" s="1035"/>
      <c r="DI3340" s="1035"/>
      <c r="DJ3340" s="1035"/>
      <c r="DK3340" s="1035"/>
      <c r="DL3340" s="1035"/>
    </row>
    <row r="3341" spans="27:116">
      <c r="AA3341" s="1035"/>
      <c r="AB3341" s="1035"/>
      <c r="AC3341" s="1035"/>
      <c r="AD3341" s="1035"/>
      <c r="AE3341" s="1035"/>
      <c r="AF3341" s="1035"/>
      <c r="AG3341" s="1035"/>
      <c r="AH3341" s="1035"/>
      <c r="AN3341" s="1035"/>
      <c r="AV3341" s="1035"/>
      <c r="BD3341" s="1035"/>
      <c r="BS3341" s="1064"/>
      <c r="BT3341" s="1035"/>
      <c r="CG3341" s="612"/>
      <c r="CI3341" s="1035"/>
      <c r="DB3341" s="1035"/>
      <c r="DC3341" s="1035"/>
      <c r="DG3341" s="1035"/>
      <c r="DH3341" s="1035"/>
      <c r="DI3341" s="1035"/>
      <c r="DJ3341" s="1035"/>
      <c r="DK3341" s="1035"/>
      <c r="DL3341" s="1035"/>
    </row>
    <row r="3342" spans="27:116">
      <c r="AA3342" s="1035"/>
      <c r="AB3342" s="1035"/>
      <c r="AC3342" s="1035"/>
      <c r="AD3342" s="1035"/>
      <c r="AE3342" s="1035"/>
      <c r="AF3342" s="1035"/>
      <c r="AG3342" s="1035"/>
      <c r="AH3342" s="1035"/>
      <c r="AN3342" s="1035"/>
      <c r="AV3342" s="1035"/>
      <c r="BD3342" s="1035"/>
      <c r="BS3342" s="1064"/>
      <c r="BT3342" s="1035"/>
      <c r="CG3342" s="612"/>
      <c r="CI3342" s="1035"/>
      <c r="DB3342" s="1035"/>
      <c r="DC3342" s="1035"/>
      <c r="DG3342" s="1035"/>
      <c r="DH3342" s="1035"/>
      <c r="DI3342" s="1035"/>
      <c r="DJ3342" s="1035"/>
      <c r="DK3342" s="1035"/>
      <c r="DL3342" s="1035"/>
    </row>
    <row r="3343" spans="27:116">
      <c r="AA3343" s="1035"/>
      <c r="AB3343" s="1035"/>
      <c r="AC3343" s="1035"/>
      <c r="AD3343" s="1035"/>
      <c r="AE3343" s="1035"/>
      <c r="AF3343" s="1035"/>
      <c r="AG3343" s="1035"/>
      <c r="AH3343" s="1035"/>
      <c r="AN3343" s="1035"/>
      <c r="AV3343" s="1035"/>
      <c r="BD3343" s="1035"/>
      <c r="BS3343" s="1064"/>
      <c r="BT3343" s="1035"/>
      <c r="CG3343" s="612"/>
      <c r="CI3343" s="1035"/>
      <c r="DB3343" s="1035"/>
      <c r="DC3343" s="1035"/>
      <c r="DG3343" s="1035"/>
      <c r="DH3343" s="1035"/>
      <c r="DI3343" s="1035"/>
      <c r="DJ3343" s="1035"/>
      <c r="DK3343" s="1035"/>
      <c r="DL3343" s="1035"/>
    </row>
    <row r="3344" spans="27:116">
      <c r="AA3344" s="1035"/>
      <c r="AB3344" s="1035"/>
      <c r="AC3344" s="1035"/>
      <c r="AD3344" s="1035"/>
      <c r="AE3344" s="1035"/>
      <c r="AF3344" s="1035"/>
      <c r="AG3344" s="1035"/>
      <c r="AH3344" s="1035"/>
      <c r="AN3344" s="1035"/>
      <c r="AV3344" s="1035"/>
      <c r="BD3344" s="1035"/>
      <c r="BS3344" s="1064"/>
      <c r="BT3344" s="1035"/>
      <c r="CG3344" s="612"/>
      <c r="CI3344" s="1035"/>
      <c r="DB3344" s="1035"/>
      <c r="DC3344" s="1035"/>
      <c r="DG3344" s="1035"/>
      <c r="DH3344" s="1035"/>
      <c r="DI3344" s="1035"/>
      <c r="DJ3344" s="1035"/>
      <c r="DK3344" s="1035"/>
      <c r="DL3344" s="1035"/>
    </row>
    <row r="3345" spans="27:116">
      <c r="AA3345" s="1035"/>
      <c r="AB3345" s="1035"/>
      <c r="AC3345" s="1035"/>
      <c r="AD3345" s="1035"/>
      <c r="AE3345" s="1035"/>
      <c r="AF3345" s="1035"/>
      <c r="AG3345" s="1035"/>
      <c r="AH3345" s="1035"/>
      <c r="AN3345" s="1035"/>
      <c r="AV3345" s="1035"/>
      <c r="BD3345" s="1035"/>
      <c r="BS3345" s="1064"/>
      <c r="BT3345" s="1035"/>
      <c r="CG3345" s="612"/>
      <c r="CI3345" s="1035"/>
      <c r="DB3345" s="1035"/>
      <c r="DC3345" s="1035"/>
      <c r="DG3345" s="1035"/>
      <c r="DH3345" s="1035"/>
      <c r="DI3345" s="1035"/>
      <c r="DJ3345" s="1035"/>
      <c r="DK3345" s="1035"/>
      <c r="DL3345" s="1035"/>
    </row>
    <row r="3346" spans="27:116">
      <c r="AA3346" s="1035"/>
      <c r="AB3346" s="1035"/>
      <c r="AC3346" s="1035"/>
      <c r="AD3346" s="1035"/>
      <c r="AE3346" s="1035"/>
      <c r="AF3346" s="1035"/>
      <c r="AG3346" s="1035"/>
      <c r="AH3346" s="1035"/>
      <c r="AN3346" s="1035"/>
      <c r="AV3346" s="1035"/>
      <c r="BD3346" s="1035"/>
      <c r="BS3346" s="1064"/>
      <c r="BT3346" s="1035"/>
      <c r="CG3346" s="612"/>
      <c r="CI3346" s="1035"/>
      <c r="DB3346" s="1035"/>
      <c r="DC3346" s="1035"/>
      <c r="DG3346" s="1035"/>
      <c r="DH3346" s="1035"/>
      <c r="DI3346" s="1035"/>
      <c r="DJ3346" s="1035"/>
      <c r="DK3346" s="1035"/>
      <c r="DL3346" s="1035"/>
    </row>
    <row r="3347" spans="27:116">
      <c r="AA3347" s="1035"/>
      <c r="AB3347" s="1035"/>
      <c r="AC3347" s="1035"/>
      <c r="AD3347" s="1035"/>
      <c r="AE3347" s="1035"/>
      <c r="AF3347" s="1035"/>
      <c r="AG3347" s="1035"/>
      <c r="AH3347" s="1035"/>
      <c r="AN3347" s="1035"/>
      <c r="AV3347" s="1035"/>
      <c r="BD3347" s="1035"/>
      <c r="BS3347" s="1064"/>
      <c r="BT3347" s="1035"/>
      <c r="CG3347" s="612"/>
      <c r="CI3347" s="1035"/>
      <c r="DB3347" s="1035"/>
      <c r="DC3347" s="1035"/>
      <c r="DG3347" s="1035"/>
      <c r="DH3347" s="1035"/>
      <c r="DI3347" s="1035"/>
      <c r="DJ3347" s="1035"/>
      <c r="DK3347" s="1035"/>
      <c r="DL3347" s="1035"/>
    </row>
    <row r="3348" spans="27:116">
      <c r="AA3348" s="1035"/>
      <c r="AB3348" s="1035"/>
      <c r="AC3348" s="1035"/>
      <c r="AD3348" s="1035"/>
      <c r="AE3348" s="1035"/>
      <c r="AF3348" s="1035"/>
      <c r="AG3348" s="1035"/>
      <c r="AH3348" s="1035"/>
      <c r="AN3348" s="1035"/>
      <c r="AV3348" s="1035"/>
      <c r="BD3348" s="1035"/>
      <c r="BS3348" s="1064"/>
      <c r="BT3348" s="1035"/>
      <c r="CG3348" s="612"/>
      <c r="CI3348" s="1035"/>
      <c r="DB3348" s="1035"/>
      <c r="DC3348" s="1035"/>
      <c r="DG3348" s="1035"/>
      <c r="DH3348" s="1035"/>
      <c r="DI3348" s="1035"/>
      <c r="DJ3348" s="1035"/>
      <c r="DK3348" s="1035"/>
      <c r="DL3348" s="1035"/>
    </row>
    <row r="3349" spans="27:116">
      <c r="AA3349" s="1035"/>
      <c r="AB3349" s="1035"/>
      <c r="AC3349" s="1035"/>
      <c r="AD3349" s="1035"/>
      <c r="AE3349" s="1035"/>
      <c r="AF3349" s="1035"/>
      <c r="AG3349" s="1035"/>
      <c r="AH3349" s="1035"/>
      <c r="AN3349" s="1035"/>
      <c r="AV3349" s="1035"/>
      <c r="BD3349" s="1035"/>
      <c r="BS3349" s="1064"/>
      <c r="BT3349" s="1035"/>
      <c r="CG3349" s="612"/>
      <c r="CI3349" s="1035"/>
      <c r="DB3349" s="1035"/>
      <c r="DC3349" s="1035"/>
      <c r="DG3349" s="1035"/>
      <c r="DH3349" s="1035"/>
      <c r="DI3349" s="1035"/>
      <c r="DJ3349" s="1035"/>
      <c r="DK3349" s="1035"/>
      <c r="DL3349" s="1035"/>
    </row>
    <row r="3350" spans="27:116">
      <c r="AA3350" s="1035"/>
      <c r="AB3350" s="1035"/>
      <c r="AC3350" s="1035"/>
      <c r="AD3350" s="1035"/>
      <c r="AE3350" s="1035"/>
      <c r="AF3350" s="1035"/>
      <c r="AG3350" s="1035"/>
      <c r="AH3350" s="1035"/>
      <c r="AN3350" s="1035"/>
      <c r="AV3350" s="1035"/>
      <c r="BD3350" s="1035"/>
      <c r="BS3350" s="1064"/>
      <c r="BT3350" s="1035"/>
      <c r="CG3350" s="612"/>
      <c r="CI3350" s="1035"/>
      <c r="DB3350" s="1035"/>
      <c r="DC3350" s="1035"/>
      <c r="DG3350" s="1035"/>
      <c r="DH3350" s="1035"/>
      <c r="DI3350" s="1035"/>
      <c r="DJ3350" s="1035"/>
      <c r="DK3350" s="1035"/>
      <c r="DL3350" s="1035"/>
    </row>
    <row r="3351" spans="27:116">
      <c r="AA3351" s="1035"/>
      <c r="AB3351" s="1035"/>
      <c r="AC3351" s="1035"/>
      <c r="AD3351" s="1035"/>
      <c r="AE3351" s="1035"/>
      <c r="AF3351" s="1035"/>
      <c r="AG3351" s="1035"/>
      <c r="AH3351" s="1035"/>
      <c r="AN3351" s="1035"/>
      <c r="AV3351" s="1035"/>
      <c r="BD3351" s="1035"/>
      <c r="BS3351" s="1064"/>
      <c r="BT3351" s="1035"/>
      <c r="CG3351" s="612"/>
      <c r="CI3351" s="1035"/>
      <c r="DB3351" s="1035"/>
      <c r="DC3351" s="1035"/>
      <c r="DG3351" s="1035"/>
      <c r="DH3351" s="1035"/>
      <c r="DI3351" s="1035"/>
      <c r="DJ3351" s="1035"/>
      <c r="DK3351" s="1035"/>
      <c r="DL3351" s="1035"/>
    </row>
    <row r="3352" spans="27:116">
      <c r="AA3352" s="1035"/>
      <c r="AB3352" s="1035"/>
      <c r="AC3352" s="1035"/>
      <c r="AD3352" s="1035"/>
      <c r="AE3352" s="1035"/>
      <c r="AF3352" s="1035"/>
      <c r="AG3352" s="1035"/>
      <c r="AH3352" s="1035"/>
      <c r="AN3352" s="1035"/>
      <c r="AV3352" s="1035"/>
      <c r="BD3352" s="1035"/>
      <c r="BS3352" s="1064"/>
      <c r="BT3352" s="1035"/>
      <c r="CG3352" s="612"/>
      <c r="CI3352" s="1035"/>
      <c r="DB3352" s="1035"/>
      <c r="DC3352" s="1035"/>
      <c r="DG3352" s="1035"/>
      <c r="DH3352" s="1035"/>
      <c r="DI3352" s="1035"/>
      <c r="DJ3352" s="1035"/>
      <c r="DK3352" s="1035"/>
      <c r="DL3352" s="1035"/>
    </row>
    <row r="3353" spans="27:116">
      <c r="AA3353" s="1035"/>
      <c r="AB3353" s="1035"/>
      <c r="AC3353" s="1035"/>
      <c r="AD3353" s="1035"/>
      <c r="AE3353" s="1035"/>
      <c r="AF3353" s="1035"/>
      <c r="AG3353" s="1035"/>
      <c r="AH3353" s="1035"/>
      <c r="AN3353" s="1035"/>
      <c r="AV3353" s="1035"/>
      <c r="BD3353" s="1035"/>
      <c r="BS3353" s="1064"/>
      <c r="BT3353" s="1035"/>
      <c r="CG3353" s="612"/>
      <c r="CI3353" s="1035"/>
      <c r="DB3353" s="1035"/>
      <c r="DC3353" s="1035"/>
      <c r="DG3353" s="1035"/>
      <c r="DH3353" s="1035"/>
      <c r="DI3353" s="1035"/>
      <c r="DJ3353" s="1035"/>
      <c r="DK3353" s="1035"/>
      <c r="DL3353" s="1035"/>
    </row>
    <row r="3354" spans="27:116">
      <c r="AA3354" s="1035"/>
      <c r="AB3354" s="1035"/>
      <c r="AC3354" s="1035"/>
      <c r="AD3354" s="1035"/>
      <c r="AE3354" s="1035"/>
      <c r="AF3354" s="1035"/>
      <c r="AG3354" s="1035"/>
      <c r="AH3354" s="1035"/>
      <c r="AN3354" s="1035"/>
      <c r="AV3354" s="1035"/>
      <c r="BD3354" s="1035"/>
      <c r="BS3354" s="1064"/>
      <c r="BT3354" s="1035"/>
      <c r="CG3354" s="612"/>
      <c r="CI3354" s="1035"/>
      <c r="DB3354" s="1035"/>
      <c r="DC3354" s="1035"/>
      <c r="DG3354" s="1035"/>
      <c r="DH3354" s="1035"/>
      <c r="DI3354" s="1035"/>
      <c r="DJ3354" s="1035"/>
      <c r="DK3354" s="1035"/>
      <c r="DL3354" s="1035"/>
    </row>
    <row r="3355" spans="27:116">
      <c r="AA3355" s="1035"/>
      <c r="AB3355" s="1035"/>
      <c r="AC3355" s="1035"/>
      <c r="AD3355" s="1035"/>
      <c r="AE3355" s="1035"/>
      <c r="AF3355" s="1035"/>
      <c r="AG3355" s="1035"/>
      <c r="AH3355" s="1035"/>
      <c r="AN3355" s="1035"/>
      <c r="AV3355" s="1035"/>
      <c r="BD3355" s="1035"/>
      <c r="BS3355" s="1064"/>
      <c r="BT3355" s="1035"/>
      <c r="CG3355" s="612"/>
      <c r="CI3355" s="1035"/>
      <c r="DB3355" s="1035"/>
      <c r="DC3355" s="1035"/>
      <c r="DG3355" s="1035"/>
      <c r="DH3355" s="1035"/>
      <c r="DI3355" s="1035"/>
      <c r="DJ3355" s="1035"/>
      <c r="DK3355" s="1035"/>
      <c r="DL3355" s="1035"/>
    </row>
    <row r="3356" spans="27:116">
      <c r="AA3356" s="1035"/>
      <c r="AB3356" s="1035"/>
      <c r="AC3356" s="1035"/>
      <c r="AD3356" s="1035"/>
      <c r="AE3356" s="1035"/>
      <c r="AF3356" s="1035"/>
      <c r="AG3356" s="1035"/>
      <c r="AH3356" s="1035"/>
      <c r="AN3356" s="1035"/>
      <c r="AV3356" s="1035"/>
      <c r="BD3356" s="1035"/>
      <c r="BS3356" s="1064"/>
      <c r="BT3356" s="1035"/>
      <c r="CG3356" s="612"/>
      <c r="CI3356" s="1035"/>
      <c r="DB3356" s="1035"/>
      <c r="DC3356" s="1035"/>
      <c r="DG3356" s="1035"/>
      <c r="DH3356" s="1035"/>
      <c r="DI3356" s="1035"/>
      <c r="DJ3356" s="1035"/>
      <c r="DK3356" s="1035"/>
      <c r="DL3356" s="1035"/>
    </row>
    <row r="3357" spans="27:116">
      <c r="AA3357" s="1035"/>
      <c r="AB3357" s="1035"/>
      <c r="AC3357" s="1035"/>
      <c r="AD3357" s="1035"/>
      <c r="AE3357" s="1035"/>
      <c r="AF3357" s="1035"/>
      <c r="AG3357" s="1035"/>
      <c r="AH3357" s="1035"/>
      <c r="AN3357" s="1035"/>
      <c r="AV3357" s="1035"/>
      <c r="BD3357" s="1035"/>
      <c r="BS3357" s="1064"/>
      <c r="BT3357" s="1035"/>
      <c r="CG3357" s="612"/>
      <c r="CI3357" s="1035"/>
      <c r="DB3357" s="1035"/>
      <c r="DC3357" s="1035"/>
      <c r="DG3357" s="1035"/>
      <c r="DH3357" s="1035"/>
      <c r="DI3357" s="1035"/>
      <c r="DJ3357" s="1035"/>
      <c r="DK3357" s="1035"/>
      <c r="DL3357" s="1035"/>
    </row>
    <row r="3358" spans="27:116">
      <c r="AA3358" s="1035"/>
      <c r="AB3358" s="1035"/>
      <c r="AC3358" s="1035"/>
      <c r="AD3358" s="1035"/>
      <c r="AE3358" s="1035"/>
      <c r="AF3358" s="1035"/>
      <c r="AG3358" s="1035"/>
      <c r="AH3358" s="1035"/>
      <c r="AN3358" s="1035"/>
      <c r="AV3358" s="1035"/>
      <c r="BD3358" s="1035"/>
      <c r="BS3358" s="1064"/>
      <c r="BT3358" s="1035"/>
      <c r="CG3358" s="612"/>
      <c r="CI3358" s="1035"/>
      <c r="DB3358" s="1035"/>
      <c r="DC3358" s="1035"/>
      <c r="DG3358" s="1035"/>
      <c r="DH3358" s="1035"/>
      <c r="DI3358" s="1035"/>
      <c r="DJ3358" s="1035"/>
      <c r="DK3358" s="1035"/>
      <c r="DL3358" s="1035"/>
    </row>
    <row r="3359" spans="27:116">
      <c r="AA3359" s="1035"/>
      <c r="AB3359" s="1035"/>
      <c r="AC3359" s="1035"/>
      <c r="AD3359" s="1035"/>
      <c r="AE3359" s="1035"/>
      <c r="AF3359" s="1035"/>
      <c r="AG3359" s="1035"/>
      <c r="AH3359" s="1035"/>
      <c r="AN3359" s="1035"/>
      <c r="AV3359" s="1035"/>
      <c r="BD3359" s="1035"/>
      <c r="BS3359" s="1064"/>
      <c r="BT3359" s="1035"/>
      <c r="CG3359" s="612"/>
      <c r="CI3359" s="1035"/>
      <c r="DB3359" s="1035"/>
      <c r="DC3359" s="1035"/>
      <c r="DG3359" s="1035"/>
      <c r="DH3359" s="1035"/>
      <c r="DI3359" s="1035"/>
      <c r="DJ3359" s="1035"/>
      <c r="DK3359" s="1035"/>
      <c r="DL3359" s="1035"/>
    </row>
    <row r="3360" spans="27:116">
      <c r="AA3360" s="1035"/>
      <c r="AB3360" s="1035"/>
      <c r="AC3360" s="1035"/>
      <c r="AD3360" s="1035"/>
      <c r="AE3360" s="1035"/>
      <c r="AF3360" s="1035"/>
      <c r="AG3360" s="1035"/>
      <c r="AH3360" s="1035"/>
      <c r="AN3360" s="1035"/>
      <c r="AV3360" s="1035"/>
      <c r="BD3360" s="1035"/>
      <c r="BS3360" s="1064"/>
      <c r="BT3360" s="1035"/>
      <c r="CG3360" s="612"/>
      <c r="CI3360" s="1035"/>
      <c r="DB3360" s="1035"/>
      <c r="DC3360" s="1035"/>
      <c r="DG3360" s="1035"/>
      <c r="DH3360" s="1035"/>
      <c r="DI3360" s="1035"/>
      <c r="DJ3360" s="1035"/>
      <c r="DK3360" s="1035"/>
      <c r="DL3360" s="1035"/>
    </row>
    <row r="3361" spans="27:116">
      <c r="AA3361" s="1035"/>
      <c r="AB3361" s="1035"/>
      <c r="AC3361" s="1035"/>
      <c r="AD3361" s="1035"/>
      <c r="AE3361" s="1035"/>
      <c r="AF3361" s="1035"/>
      <c r="AG3361" s="1035"/>
      <c r="AH3361" s="1035"/>
      <c r="AN3361" s="1035"/>
      <c r="AV3361" s="1035"/>
      <c r="BD3361" s="1035"/>
      <c r="BS3361" s="1064"/>
      <c r="BT3361" s="1035"/>
      <c r="CG3361" s="612"/>
      <c r="CI3361" s="1035"/>
      <c r="DB3361" s="1035"/>
      <c r="DC3361" s="1035"/>
      <c r="DG3361" s="1035"/>
      <c r="DH3361" s="1035"/>
      <c r="DI3361" s="1035"/>
      <c r="DJ3361" s="1035"/>
      <c r="DK3361" s="1035"/>
      <c r="DL3361" s="1035"/>
    </row>
    <row r="3362" spans="27:116">
      <c r="AA3362" s="1035"/>
      <c r="AB3362" s="1035"/>
      <c r="AC3362" s="1035"/>
      <c r="AD3362" s="1035"/>
      <c r="AE3362" s="1035"/>
      <c r="AF3362" s="1035"/>
      <c r="AG3362" s="1035"/>
      <c r="AH3362" s="1035"/>
      <c r="AN3362" s="1035"/>
      <c r="AV3362" s="1035"/>
      <c r="BD3362" s="1035"/>
      <c r="BS3362" s="1064"/>
      <c r="BT3362" s="1035"/>
      <c r="CG3362" s="612"/>
      <c r="CI3362" s="1035"/>
      <c r="DB3362" s="1035"/>
      <c r="DC3362" s="1035"/>
      <c r="DG3362" s="1035"/>
      <c r="DH3362" s="1035"/>
      <c r="DI3362" s="1035"/>
      <c r="DJ3362" s="1035"/>
      <c r="DK3362" s="1035"/>
      <c r="DL3362" s="1035"/>
    </row>
    <row r="3363" spans="27:116">
      <c r="AA3363" s="1035"/>
      <c r="AB3363" s="1035"/>
      <c r="AC3363" s="1035"/>
      <c r="AD3363" s="1035"/>
      <c r="AE3363" s="1035"/>
      <c r="AF3363" s="1035"/>
      <c r="AG3363" s="1035"/>
      <c r="AH3363" s="1035"/>
      <c r="AN3363" s="1035"/>
      <c r="AV3363" s="1035"/>
      <c r="BD3363" s="1035"/>
      <c r="BS3363" s="1064"/>
      <c r="BT3363" s="1035"/>
      <c r="CG3363" s="612"/>
      <c r="CI3363" s="1035"/>
      <c r="DB3363" s="1035"/>
      <c r="DC3363" s="1035"/>
      <c r="DG3363" s="1035"/>
      <c r="DH3363" s="1035"/>
      <c r="DI3363" s="1035"/>
      <c r="DJ3363" s="1035"/>
      <c r="DK3363" s="1035"/>
      <c r="DL3363" s="1035"/>
    </row>
    <row r="3364" spans="27:116">
      <c r="AA3364" s="1035"/>
      <c r="AB3364" s="1035"/>
      <c r="AC3364" s="1035"/>
      <c r="AD3364" s="1035"/>
      <c r="AE3364" s="1035"/>
      <c r="AF3364" s="1035"/>
      <c r="AG3364" s="1035"/>
      <c r="AH3364" s="1035"/>
      <c r="AN3364" s="1035"/>
      <c r="AV3364" s="1035"/>
      <c r="BD3364" s="1035"/>
      <c r="BS3364" s="1064"/>
      <c r="BT3364" s="1035"/>
      <c r="CG3364" s="612"/>
      <c r="CI3364" s="1035"/>
      <c r="DB3364" s="1035"/>
      <c r="DC3364" s="1035"/>
      <c r="DG3364" s="1035"/>
      <c r="DH3364" s="1035"/>
      <c r="DI3364" s="1035"/>
      <c r="DJ3364" s="1035"/>
      <c r="DK3364" s="1035"/>
      <c r="DL3364" s="1035"/>
    </row>
    <row r="3365" spans="27:116">
      <c r="AA3365" s="1035"/>
      <c r="AB3365" s="1035"/>
      <c r="AC3365" s="1035"/>
      <c r="AD3365" s="1035"/>
      <c r="AE3365" s="1035"/>
      <c r="AF3365" s="1035"/>
      <c r="AG3365" s="1035"/>
      <c r="AH3365" s="1035"/>
      <c r="AN3365" s="1035"/>
      <c r="AV3365" s="1035"/>
      <c r="BD3365" s="1035"/>
      <c r="BS3365" s="1064"/>
      <c r="BT3365" s="1035"/>
      <c r="CG3365" s="612"/>
      <c r="CI3365" s="1035"/>
      <c r="DB3365" s="1035"/>
      <c r="DC3365" s="1035"/>
      <c r="DG3365" s="1035"/>
      <c r="DH3365" s="1035"/>
      <c r="DI3365" s="1035"/>
      <c r="DJ3365" s="1035"/>
      <c r="DK3365" s="1035"/>
      <c r="DL3365" s="1035"/>
    </row>
    <row r="3366" spans="27:116">
      <c r="AA3366" s="1035"/>
      <c r="AB3366" s="1035"/>
      <c r="AC3366" s="1035"/>
      <c r="AD3366" s="1035"/>
      <c r="AE3366" s="1035"/>
      <c r="AF3366" s="1035"/>
      <c r="AG3366" s="1035"/>
      <c r="AH3366" s="1035"/>
      <c r="AN3366" s="1035"/>
      <c r="AV3366" s="1035"/>
      <c r="BD3366" s="1035"/>
      <c r="BS3366" s="1064"/>
      <c r="BT3366" s="1035"/>
      <c r="CG3366" s="612"/>
      <c r="CI3366" s="1035"/>
      <c r="DB3366" s="1035"/>
      <c r="DC3366" s="1035"/>
      <c r="DG3366" s="1035"/>
      <c r="DH3366" s="1035"/>
      <c r="DI3366" s="1035"/>
      <c r="DJ3366" s="1035"/>
      <c r="DK3366" s="1035"/>
      <c r="DL3366" s="1035"/>
    </row>
    <row r="3367" spans="27:116">
      <c r="AA3367" s="1035"/>
      <c r="AB3367" s="1035"/>
      <c r="AC3367" s="1035"/>
      <c r="AD3367" s="1035"/>
      <c r="AE3367" s="1035"/>
      <c r="AF3367" s="1035"/>
      <c r="AG3367" s="1035"/>
      <c r="AH3367" s="1035"/>
      <c r="AN3367" s="1035"/>
      <c r="AV3367" s="1035"/>
      <c r="BD3367" s="1035"/>
      <c r="BS3367" s="1064"/>
      <c r="BT3367" s="1035"/>
      <c r="CG3367" s="612"/>
      <c r="CI3367" s="1035"/>
      <c r="DB3367" s="1035"/>
      <c r="DC3367" s="1035"/>
      <c r="DG3367" s="1035"/>
      <c r="DH3367" s="1035"/>
      <c r="DI3367" s="1035"/>
      <c r="DJ3367" s="1035"/>
      <c r="DK3367" s="1035"/>
      <c r="DL3367" s="1035"/>
    </row>
    <row r="3368" spans="27:116">
      <c r="AA3368" s="1035"/>
      <c r="AB3368" s="1035"/>
      <c r="AC3368" s="1035"/>
      <c r="AD3368" s="1035"/>
      <c r="AE3368" s="1035"/>
      <c r="AF3368" s="1035"/>
      <c r="AG3368" s="1035"/>
      <c r="AH3368" s="1035"/>
      <c r="AN3368" s="1035"/>
      <c r="AV3368" s="1035"/>
      <c r="BD3368" s="1035"/>
      <c r="BS3368" s="1064"/>
      <c r="BT3368" s="1035"/>
      <c r="CG3368" s="612"/>
      <c r="CI3368" s="1035"/>
      <c r="DB3368" s="1035"/>
      <c r="DC3368" s="1035"/>
      <c r="DG3368" s="1035"/>
      <c r="DH3368" s="1035"/>
      <c r="DI3368" s="1035"/>
      <c r="DJ3368" s="1035"/>
      <c r="DK3368" s="1035"/>
      <c r="DL3368" s="1035"/>
    </row>
    <row r="3369" spans="27:116">
      <c r="AA3369" s="1035"/>
      <c r="AB3369" s="1035"/>
      <c r="AC3369" s="1035"/>
      <c r="AD3369" s="1035"/>
      <c r="AE3369" s="1035"/>
      <c r="AF3369" s="1035"/>
      <c r="AG3369" s="1035"/>
      <c r="AH3369" s="1035"/>
      <c r="AN3369" s="1035"/>
      <c r="AV3369" s="1035"/>
      <c r="BD3369" s="1035"/>
      <c r="BS3369" s="1064"/>
      <c r="BT3369" s="1035"/>
      <c r="CG3369" s="612"/>
      <c r="CI3369" s="1035"/>
      <c r="DB3369" s="1035"/>
      <c r="DC3369" s="1035"/>
      <c r="DG3369" s="1035"/>
      <c r="DH3369" s="1035"/>
      <c r="DI3369" s="1035"/>
      <c r="DJ3369" s="1035"/>
      <c r="DK3369" s="1035"/>
      <c r="DL3369" s="1035"/>
    </row>
    <row r="3370" spans="27:116">
      <c r="AA3370" s="1035"/>
      <c r="AB3370" s="1035"/>
      <c r="AC3370" s="1035"/>
      <c r="AD3370" s="1035"/>
      <c r="AE3370" s="1035"/>
      <c r="AF3370" s="1035"/>
      <c r="AG3370" s="1035"/>
      <c r="AH3370" s="1035"/>
      <c r="AN3370" s="1035"/>
      <c r="AV3370" s="1035"/>
      <c r="BD3370" s="1035"/>
      <c r="BS3370" s="1064"/>
      <c r="BT3370" s="1035"/>
      <c r="CG3370" s="612"/>
      <c r="CI3370" s="1035"/>
      <c r="DB3370" s="1035"/>
      <c r="DC3370" s="1035"/>
      <c r="DG3370" s="1035"/>
      <c r="DH3370" s="1035"/>
      <c r="DI3370" s="1035"/>
      <c r="DJ3370" s="1035"/>
      <c r="DK3370" s="1035"/>
      <c r="DL3370" s="1035"/>
    </row>
    <row r="3371" spans="27:116">
      <c r="AA3371" s="1035"/>
      <c r="AB3371" s="1035"/>
      <c r="AC3371" s="1035"/>
      <c r="AD3371" s="1035"/>
      <c r="AE3371" s="1035"/>
      <c r="AF3371" s="1035"/>
      <c r="AG3371" s="1035"/>
      <c r="AH3371" s="1035"/>
      <c r="AN3371" s="1035"/>
      <c r="AV3371" s="1035"/>
      <c r="BD3371" s="1035"/>
      <c r="BS3371" s="1064"/>
      <c r="BT3371" s="1035"/>
      <c r="CG3371" s="612"/>
      <c r="CI3371" s="1035"/>
      <c r="DB3371" s="1035"/>
      <c r="DC3371" s="1035"/>
      <c r="DG3371" s="1035"/>
      <c r="DH3371" s="1035"/>
      <c r="DI3371" s="1035"/>
      <c r="DJ3371" s="1035"/>
      <c r="DK3371" s="1035"/>
      <c r="DL3371" s="1035"/>
    </row>
    <row r="3372" spans="27:116">
      <c r="AA3372" s="1035"/>
      <c r="AB3372" s="1035"/>
      <c r="AC3372" s="1035"/>
      <c r="AD3372" s="1035"/>
      <c r="AE3372" s="1035"/>
      <c r="AF3372" s="1035"/>
      <c r="AG3372" s="1035"/>
      <c r="AH3372" s="1035"/>
      <c r="AN3372" s="1035"/>
      <c r="AV3372" s="1035"/>
      <c r="BD3372" s="1035"/>
      <c r="BS3372" s="1064"/>
      <c r="BT3372" s="1035"/>
      <c r="CG3372" s="612"/>
      <c r="CI3372" s="1035"/>
      <c r="DB3372" s="1035"/>
      <c r="DC3372" s="1035"/>
      <c r="DG3372" s="1035"/>
      <c r="DH3372" s="1035"/>
      <c r="DI3372" s="1035"/>
      <c r="DJ3372" s="1035"/>
      <c r="DK3372" s="1035"/>
      <c r="DL3372" s="1035"/>
    </row>
    <row r="3373" spans="27:116">
      <c r="AA3373" s="1035"/>
      <c r="AB3373" s="1035"/>
      <c r="AC3373" s="1035"/>
      <c r="AD3373" s="1035"/>
      <c r="AE3373" s="1035"/>
      <c r="AF3373" s="1035"/>
      <c r="AG3373" s="1035"/>
      <c r="AH3373" s="1035"/>
      <c r="AN3373" s="1035"/>
      <c r="AV3373" s="1035"/>
      <c r="BD3373" s="1035"/>
      <c r="BS3373" s="1064"/>
      <c r="BT3373" s="1035"/>
      <c r="CG3373" s="612"/>
      <c r="CI3373" s="1035"/>
      <c r="DB3373" s="1035"/>
      <c r="DC3373" s="1035"/>
      <c r="DG3373" s="1035"/>
      <c r="DH3373" s="1035"/>
      <c r="DI3373" s="1035"/>
      <c r="DJ3373" s="1035"/>
      <c r="DK3373" s="1035"/>
      <c r="DL3373" s="1035"/>
    </row>
    <row r="3374" spans="27:116">
      <c r="AA3374" s="1035"/>
      <c r="AB3374" s="1035"/>
      <c r="AC3374" s="1035"/>
      <c r="AD3374" s="1035"/>
      <c r="AE3374" s="1035"/>
      <c r="AF3374" s="1035"/>
      <c r="AG3374" s="1035"/>
      <c r="AH3374" s="1035"/>
      <c r="AN3374" s="1035"/>
      <c r="AV3374" s="1035"/>
      <c r="BD3374" s="1035"/>
      <c r="BS3374" s="1064"/>
      <c r="BT3374" s="1035"/>
      <c r="CG3374" s="612"/>
      <c r="CI3374" s="1035"/>
      <c r="DB3374" s="1035"/>
      <c r="DC3374" s="1035"/>
      <c r="DG3374" s="1035"/>
      <c r="DH3374" s="1035"/>
      <c r="DI3374" s="1035"/>
      <c r="DJ3374" s="1035"/>
      <c r="DK3374" s="1035"/>
      <c r="DL3374" s="1035"/>
    </row>
    <row r="3375" spans="27:116">
      <c r="AA3375" s="1035"/>
      <c r="AB3375" s="1035"/>
      <c r="AC3375" s="1035"/>
      <c r="AD3375" s="1035"/>
      <c r="AE3375" s="1035"/>
      <c r="AF3375" s="1035"/>
      <c r="AG3375" s="1035"/>
      <c r="AH3375" s="1035"/>
      <c r="AN3375" s="1035"/>
      <c r="AV3375" s="1035"/>
      <c r="BD3375" s="1035"/>
      <c r="BS3375" s="1064"/>
      <c r="BT3375" s="1035"/>
      <c r="CG3375" s="612"/>
      <c r="CI3375" s="1035"/>
      <c r="DB3375" s="1035"/>
      <c r="DC3375" s="1035"/>
      <c r="DG3375" s="1035"/>
      <c r="DH3375" s="1035"/>
      <c r="DI3375" s="1035"/>
      <c r="DJ3375" s="1035"/>
      <c r="DK3375" s="1035"/>
      <c r="DL3375" s="1035"/>
    </row>
    <row r="3376" spans="27:116">
      <c r="AA3376" s="1035"/>
      <c r="AB3376" s="1035"/>
      <c r="AC3376" s="1035"/>
      <c r="AD3376" s="1035"/>
      <c r="AE3376" s="1035"/>
      <c r="AF3376" s="1035"/>
      <c r="AG3376" s="1035"/>
      <c r="AH3376" s="1035"/>
      <c r="AN3376" s="1035"/>
      <c r="AV3376" s="1035"/>
      <c r="BD3376" s="1035"/>
      <c r="BS3376" s="1064"/>
      <c r="BT3376" s="1035"/>
      <c r="CG3376" s="612"/>
      <c r="CI3376" s="1035"/>
      <c r="DB3376" s="1035"/>
      <c r="DC3376" s="1035"/>
      <c r="DG3376" s="1035"/>
      <c r="DH3376" s="1035"/>
      <c r="DI3376" s="1035"/>
      <c r="DJ3376" s="1035"/>
      <c r="DK3376" s="1035"/>
      <c r="DL3376" s="1035"/>
    </row>
    <row r="3377" spans="27:116">
      <c r="AA3377" s="1035"/>
      <c r="AB3377" s="1035"/>
      <c r="AC3377" s="1035"/>
      <c r="AD3377" s="1035"/>
      <c r="AE3377" s="1035"/>
      <c r="AF3377" s="1035"/>
      <c r="AG3377" s="1035"/>
      <c r="AH3377" s="1035"/>
      <c r="AN3377" s="1035"/>
      <c r="AV3377" s="1035"/>
      <c r="BD3377" s="1035"/>
      <c r="BS3377" s="1064"/>
      <c r="BT3377" s="1035"/>
      <c r="CG3377" s="612"/>
      <c r="CI3377" s="1035"/>
      <c r="DB3377" s="1035"/>
      <c r="DC3377" s="1035"/>
      <c r="DG3377" s="1035"/>
      <c r="DH3377" s="1035"/>
      <c r="DI3377" s="1035"/>
      <c r="DJ3377" s="1035"/>
      <c r="DK3377" s="1035"/>
      <c r="DL3377" s="1035"/>
    </row>
    <row r="3378" spans="27:116">
      <c r="AA3378" s="1035"/>
      <c r="AB3378" s="1035"/>
      <c r="AC3378" s="1035"/>
      <c r="AD3378" s="1035"/>
      <c r="AE3378" s="1035"/>
      <c r="AF3378" s="1035"/>
      <c r="AG3378" s="1035"/>
      <c r="AH3378" s="1035"/>
      <c r="AN3378" s="1035"/>
      <c r="AV3378" s="1035"/>
      <c r="BD3378" s="1035"/>
      <c r="BS3378" s="1064"/>
      <c r="BT3378" s="1035"/>
      <c r="CG3378" s="612"/>
      <c r="CI3378" s="1035"/>
      <c r="DB3378" s="1035"/>
      <c r="DC3378" s="1035"/>
      <c r="DG3378" s="1035"/>
      <c r="DH3378" s="1035"/>
      <c r="DI3378" s="1035"/>
      <c r="DJ3378" s="1035"/>
      <c r="DK3378" s="1035"/>
      <c r="DL3378" s="1035"/>
    </row>
    <row r="3379" spans="27:116">
      <c r="AA3379" s="1035"/>
      <c r="AB3379" s="1035"/>
      <c r="AC3379" s="1035"/>
      <c r="AD3379" s="1035"/>
      <c r="AE3379" s="1035"/>
      <c r="AF3379" s="1035"/>
      <c r="AG3379" s="1035"/>
      <c r="AH3379" s="1035"/>
      <c r="AN3379" s="1035"/>
      <c r="AV3379" s="1035"/>
      <c r="BD3379" s="1035"/>
      <c r="BS3379" s="1064"/>
      <c r="BT3379" s="1035"/>
      <c r="CG3379" s="612"/>
      <c r="CI3379" s="1035"/>
      <c r="DB3379" s="1035"/>
      <c r="DC3379" s="1035"/>
      <c r="DG3379" s="1035"/>
      <c r="DH3379" s="1035"/>
      <c r="DI3379" s="1035"/>
      <c r="DJ3379" s="1035"/>
      <c r="DK3379" s="1035"/>
      <c r="DL3379" s="1035"/>
    </row>
    <row r="3380" spans="27:116">
      <c r="AA3380" s="1035"/>
      <c r="AB3380" s="1035"/>
      <c r="AC3380" s="1035"/>
      <c r="AD3380" s="1035"/>
      <c r="AE3380" s="1035"/>
      <c r="AF3380" s="1035"/>
      <c r="AG3380" s="1035"/>
      <c r="AH3380" s="1035"/>
      <c r="AN3380" s="1035"/>
      <c r="AV3380" s="1035"/>
      <c r="BD3380" s="1035"/>
      <c r="BS3380" s="1064"/>
      <c r="BT3380" s="1035"/>
      <c r="CG3380" s="612"/>
      <c r="CI3380" s="1035"/>
      <c r="DB3380" s="1035"/>
      <c r="DC3380" s="1035"/>
      <c r="DG3380" s="1035"/>
      <c r="DH3380" s="1035"/>
      <c r="DI3380" s="1035"/>
      <c r="DJ3380" s="1035"/>
      <c r="DK3380" s="1035"/>
      <c r="DL3380" s="1035"/>
    </row>
    <row r="3381" spans="27:116">
      <c r="AA3381" s="1035"/>
      <c r="AB3381" s="1035"/>
      <c r="AC3381" s="1035"/>
      <c r="AD3381" s="1035"/>
      <c r="AE3381" s="1035"/>
      <c r="AF3381" s="1035"/>
      <c r="AG3381" s="1035"/>
      <c r="AH3381" s="1035"/>
      <c r="AN3381" s="1035"/>
      <c r="AV3381" s="1035"/>
      <c r="BD3381" s="1035"/>
      <c r="BS3381" s="1064"/>
      <c r="BT3381" s="1035"/>
      <c r="CG3381" s="612"/>
      <c r="CI3381" s="1035"/>
      <c r="DB3381" s="1035"/>
      <c r="DC3381" s="1035"/>
      <c r="DG3381" s="1035"/>
      <c r="DH3381" s="1035"/>
      <c r="DI3381" s="1035"/>
      <c r="DJ3381" s="1035"/>
      <c r="DK3381" s="1035"/>
      <c r="DL3381" s="1035"/>
    </row>
    <row r="3382" spans="27:116">
      <c r="AA3382" s="1035"/>
      <c r="AB3382" s="1035"/>
      <c r="AC3382" s="1035"/>
      <c r="AD3382" s="1035"/>
      <c r="AE3382" s="1035"/>
      <c r="AF3382" s="1035"/>
      <c r="AG3382" s="1035"/>
      <c r="AH3382" s="1035"/>
      <c r="AN3382" s="1035"/>
      <c r="AV3382" s="1035"/>
      <c r="BD3382" s="1035"/>
      <c r="BS3382" s="1064"/>
      <c r="BT3382" s="1035"/>
      <c r="CG3382" s="612"/>
      <c r="CI3382" s="1035"/>
      <c r="DB3382" s="1035"/>
      <c r="DC3382" s="1035"/>
      <c r="DG3382" s="1035"/>
      <c r="DH3382" s="1035"/>
      <c r="DI3382" s="1035"/>
      <c r="DJ3382" s="1035"/>
      <c r="DK3382" s="1035"/>
      <c r="DL3382" s="1035"/>
    </row>
    <row r="3383" spans="27:116">
      <c r="AA3383" s="1035"/>
      <c r="AB3383" s="1035"/>
      <c r="AC3383" s="1035"/>
      <c r="AD3383" s="1035"/>
      <c r="AE3383" s="1035"/>
      <c r="AF3383" s="1035"/>
      <c r="AG3383" s="1035"/>
      <c r="AH3383" s="1035"/>
      <c r="AN3383" s="1035"/>
      <c r="AV3383" s="1035"/>
      <c r="BD3383" s="1035"/>
      <c r="BS3383" s="1064"/>
      <c r="BT3383" s="1035"/>
      <c r="CG3383" s="612"/>
      <c r="CI3383" s="1035"/>
      <c r="DB3383" s="1035"/>
      <c r="DC3383" s="1035"/>
      <c r="DG3383" s="1035"/>
      <c r="DH3383" s="1035"/>
      <c r="DI3383" s="1035"/>
      <c r="DJ3383" s="1035"/>
      <c r="DK3383" s="1035"/>
      <c r="DL3383" s="1035"/>
    </row>
    <row r="3384" spans="27:116">
      <c r="AA3384" s="1035"/>
      <c r="AB3384" s="1035"/>
      <c r="AC3384" s="1035"/>
      <c r="AD3384" s="1035"/>
      <c r="AE3384" s="1035"/>
      <c r="AF3384" s="1035"/>
      <c r="AG3384" s="1035"/>
      <c r="AH3384" s="1035"/>
      <c r="AN3384" s="1035"/>
      <c r="AV3384" s="1035"/>
      <c r="BD3384" s="1035"/>
      <c r="BS3384" s="1064"/>
      <c r="BT3384" s="1035"/>
      <c r="CG3384" s="612"/>
      <c r="CI3384" s="1035"/>
      <c r="DB3384" s="1035"/>
      <c r="DC3384" s="1035"/>
      <c r="DG3384" s="1035"/>
      <c r="DH3384" s="1035"/>
      <c r="DI3384" s="1035"/>
      <c r="DJ3384" s="1035"/>
      <c r="DK3384" s="1035"/>
      <c r="DL3384" s="1035"/>
    </row>
    <row r="3385" spans="27:116">
      <c r="AA3385" s="1035"/>
      <c r="AB3385" s="1035"/>
      <c r="AC3385" s="1035"/>
      <c r="AD3385" s="1035"/>
      <c r="AE3385" s="1035"/>
      <c r="AF3385" s="1035"/>
      <c r="AG3385" s="1035"/>
      <c r="AH3385" s="1035"/>
      <c r="AN3385" s="1035"/>
      <c r="AV3385" s="1035"/>
      <c r="BD3385" s="1035"/>
      <c r="BS3385" s="1064"/>
      <c r="BT3385" s="1035"/>
      <c r="CG3385" s="612"/>
      <c r="CI3385" s="1035"/>
      <c r="DB3385" s="1035"/>
      <c r="DC3385" s="1035"/>
      <c r="DG3385" s="1035"/>
      <c r="DH3385" s="1035"/>
      <c r="DI3385" s="1035"/>
      <c r="DJ3385" s="1035"/>
      <c r="DK3385" s="1035"/>
      <c r="DL3385" s="1035"/>
    </row>
    <row r="3386" spans="27:116">
      <c r="AA3386" s="1035"/>
      <c r="AB3386" s="1035"/>
      <c r="AC3386" s="1035"/>
      <c r="AD3386" s="1035"/>
      <c r="AE3386" s="1035"/>
      <c r="AF3386" s="1035"/>
      <c r="AG3386" s="1035"/>
      <c r="AH3386" s="1035"/>
      <c r="AN3386" s="1035"/>
      <c r="AV3386" s="1035"/>
      <c r="BD3386" s="1035"/>
      <c r="BS3386" s="1064"/>
      <c r="BT3386" s="1035"/>
      <c r="CG3386" s="612"/>
      <c r="CI3386" s="1035"/>
      <c r="DB3386" s="1035"/>
      <c r="DC3386" s="1035"/>
      <c r="DG3386" s="1035"/>
      <c r="DH3386" s="1035"/>
      <c r="DI3386" s="1035"/>
      <c r="DJ3386" s="1035"/>
      <c r="DK3386" s="1035"/>
      <c r="DL3386" s="1035"/>
    </row>
    <row r="3387" spans="27:116">
      <c r="AA3387" s="1035"/>
      <c r="AB3387" s="1035"/>
      <c r="AC3387" s="1035"/>
      <c r="AD3387" s="1035"/>
      <c r="AE3387" s="1035"/>
      <c r="AF3387" s="1035"/>
      <c r="AG3387" s="1035"/>
      <c r="AH3387" s="1035"/>
      <c r="AN3387" s="1035"/>
      <c r="AV3387" s="1035"/>
      <c r="BD3387" s="1035"/>
      <c r="BS3387" s="1064"/>
      <c r="BT3387" s="1035"/>
      <c r="CG3387" s="612"/>
      <c r="CI3387" s="1035"/>
      <c r="DB3387" s="1035"/>
      <c r="DC3387" s="1035"/>
      <c r="DG3387" s="1035"/>
      <c r="DH3387" s="1035"/>
      <c r="DI3387" s="1035"/>
      <c r="DJ3387" s="1035"/>
      <c r="DK3387" s="1035"/>
      <c r="DL3387" s="1035"/>
    </row>
    <row r="3388" spans="27:116">
      <c r="AA3388" s="1035"/>
      <c r="AB3388" s="1035"/>
      <c r="AC3388" s="1035"/>
      <c r="AD3388" s="1035"/>
      <c r="AE3388" s="1035"/>
      <c r="AF3388" s="1035"/>
      <c r="AG3388" s="1035"/>
      <c r="AH3388" s="1035"/>
      <c r="AN3388" s="1035"/>
      <c r="AV3388" s="1035"/>
      <c r="BD3388" s="1035"/>
      <c r="BS3388" s="1064"/>
      <c r="BT3388" s="1035"/>
      <c r="CG3388" s="612"/>
      <c r="CI3388" s="1035"/>
      <c r="DB3388" s="1035"/>
      <c r="DC3388" s="1035"/>
      <c r="DG3388" s="1035"/>
      <c r="DH3388" s="1035"/>
      <c r="DI3388" s="1035"/>
      <c r="DJ3388" s="1035"/>
      <c r="DK3388" s="1035"/>
      <c r="DL3388" s="1035"/>
    </row>
    <row r="3389" spans="27:116">
      <c r="AA3389" s="1035"/>
      <c r="AB3389" s="1035"/>
      <c r="AC3389" s="1035"/>
      <c r="AD3389" s="1035"/>
      <c r="AE3389" s="1035"/>
      <c r="AF3389" s="1035"/>
      <c r="AG3389" s="1035"/>
      <c r="AH3389" s="1035"/>
      <c r="AN3389" s="1035"/>
      <c r="AV3389" s="1035"/>
      <c r="BD3389" s="1035"/>
      <c r="BS3389" s="1064"/>
      <c r="BT3389" s="1035"/>
      <c r="CG3389" s="612"/>
      <c r="CI3389" s="1035"/>
      <c r="DB3389" s="1035"/>
      <c r="DC3389" s="1035"/>
      <c r="DG3389" s="1035"/>
      <c r="DH3389" s="1035"/>
      <c r="DI3389" s="1035"/>
      <c r="DJ3389" s="1035"/>
      <c r="DK3389" s="1035"/>
      <c r="DL3389" s="1035"/>
    </row>
    <row r="3390" spans="27:116">
      <c r="AA3390" s="1035"/>
      <c r="AB3390" s="1035"/>
      <c r="AC3390" s="1035"/>
      <c r="AD3390" s="1035"/>
      <c r="AE3390" s="1035"/>
      <c r="AF3390" s="1035"/>
      <c r="AG3390" s="1035"/>
      <c r="AH3390" s="1035"/>
      <c r="AN3390" s="1035"/>
      <c r="AV3390" s="1035"/>
      <c r="BD3390" s="1035"/>
      <c r="BS3390" s="1064"/>
      <c r="BT3390" s="1035"/>
      <c r="CG3390" s="612"/>
      <c r="CI3390" s="1035"/>
      <c r="DB3390" s="1035"/>
      <c r="DC3390" s="1035"/>
      <c r="DG3390" s="1035"/>
      <c r="DH3390" s="1035"/>
      <c r="DI3390" s="1035"/>
      <c r="DJ3390" s="1035"/>
      <c r="DK3390" s="1035"/>
      <c r="DL3390" s="1035"/>
    </row>
    <row r="3391" spans="27:116">
      <c r="AA3391" s="1035"/>
      <c r="AB3391" s="1035"/>
      <c r="AC3391" s="1035"/>
      <c r="AD3391" s="1035"/>
      <c r="AE3391" s="1035"/>
      <c r="AF3391" s="1035"/>
      <c r="AG3391" s="1035"/>
      <c r="AH3391" s="1035"/>
      <c r="AN3391" s="1035"/>
      <c r="AV3391" s="1035"/>
      <c r="BD3391" s="1035"/>
      <c r="BS3391" s="1064"/>
      <c r="BT3391" s="1035"/>
      <c r="CG3391" s="612"/>
      <c r="CI3391" s="1035"/>
      <c r="DB3391" s="1035"/>
      <c r="DC3391" s="1035"/>
      <c r="DG3391" s="1035"/>
      <c r="DH3391" s="1035"/>
      <c r="DI3391" s="1035"/>
      <c r="DJ3391" s="1035"/>
      <c r="DK3391" s="1035"/>
      <c r="DL3391" s="1035"/>
    </row>
    <row r="3392" spans="27:116">
      <c r="AA3392" s="1035"/>
      <c r="AB3392" s="1035"/>
      <c r="AC3392" s="1035"/>
      <c r="AD3392" s="1035"/>
      <c r="AE3392" s="1035"/>
      <c r="AF3392" s="1035"/>
      <c r="AG3392" s="1035"/>
      <c r="AH3392" s="1035"/>
      <c r="AN3392" s="1035"/>
      <c r="AV3392" s="1035"/>
      <c r="BD3392" s="1035"/>
      <c r="BS3392" s="1064"/>
      <c r="BT3392" s="1035"/>
      <c r="CG3392" s="612"/>
      <c r="CI3392" s="1035"/>
      <c r="DB3392" s="1035"/>
      <c r="DC3392" s="1035"/>
      <c r="DG3392" s="1035"/>
      <c r="DH3392" s="1035"/>
      <c r="DI3392" s="1035"/>
      <c r="DJ3392" s="1035"/>
      <c r="DK3392" s="1035"/>
      <c r="DL3392" s="1035"/>
    </row>
    <row r="3393" spans="27:116">
      <c r="AA3393" s="1035"/>
      <c r="AB3393" s="1035"/>
      <c r="AC3393" s="1035"/>
      <c r="AD3393" s="1035"/>
      <c r="AE3393" s="1035"/>
      <c r="AF3393" s="1035"/>
      <c r="AG3393" s="1035"/>
      <c r="AH3393" s="1035"/>
      <c r="AN3393" s="1035"/>
      <c r="AV3393" s="1035"/>
      <c r="BD3393" s="1035"/>
      <c r="BS3393" s="1064"/>
      <c r="BT3393" s="1035"/>
      <c r="CG3393" s="612"/>
      <c r="CI3393" s="1035"/>
      <c r="DB3393" s="1035"/>
      <c r="DC3393" s="1035"/>
      <c r="DG3393" s="1035"/>
      <c r="DH3393" s="1035"/>
      <c r="DI3393" s="1035"/>
      <c r="DJ3393" s="1035"/>
      <c r="DK3393" s="1035"/>
      <c r="DL3393" s="1035"/>
    </row>
    <row r="3394" spans="27:116">
      <c r="AA3394" s="1035"/>
      <c r="AB3394" s="1035"/>
      <c r="AC3394" s="1035"/>
      <c r="AD3394" s="1035"/>
      <c r="AE3394" s="1035"/>
      <c r="AF3394" s="1035"/>
      <c r="AG3394" s="1035"/>
      <c r="AH3394" s="1035"/>
      <c r="AN3394" s="1035"/>
      <c r="AV3394" s="1035"/>
      <c r="BD3394" s="1035"/>
      <c r="BS3394" s="1064"/>
      <c r="BT3394" s="1035"/>
      <c r="CG3394" s="612"/>
      <c r="CI3394" s="1035"/>
      <c r="DB3394" s="1035"/>
      <c r="DC3394" s="1035"/>
      <c r="DG3394" s="1035"/>
      <c r="DH3394" s="1035"/>
      <c r="DI3394" s="1035"/>
      <c r="DJ3394" s="1035"/>
      <c r="DK3394" s="1035"/>
      <c r="DL3394" s="1035"/>
    </row>
    <row r="3395" spans="27:116">
      <c r="AA3395" s="1035"/>
      <c r="AB3395" s="1035"/>
      <c r="AC3395" s="1035"/>
      <c r="AD3395" s="1035"/>
      <c r="AE3395" s="1035"/>
      <c r="AF3395" s="1035"/>
      <c r="AG3395" s="1035"/>
      <c r="AH3395" s="1035"/>
      <c r="AN3395" s="1035"/>
      <c r="AV3395" s="1035"/>
      <c r="BD3395" s="1035"/>
      <c r="BS3395" s="1064"/>
      <c r="BT3395" s="1035"/>
      <c r="CG3395" s="612"/>
      <c r="CI3395" s="1035"/>
      <c r="DB3395" s="1035"/>
      <c r="DC3395" s="1035"/>
      <c r="DG3395" s="1035"/>
      <c r="DH3395" s="1035"/>
      <c r="DI3395" s="1035"/>
      <c r="DJ3395" s="1035"/>
      <c r="DK3395" s="1035"/>
      <c r="DL3395" s="1035"/>
    </row>
    <row r="3396" spans="27:116">
      <c r="AA3396" s="1035"/>
      <c r="AB3396" s="1035"/>
      <c r="AC3396" s="1035"/>
      <c r="AD3396" s="1035"/>
      <c r="AE3396" s="1035"/>
      <c r="AF3396" s="1035"/>
      <c r="AG3396" s="1035"/>
      <c r="AH3396" s="1035"/>
      <c r="AN3396" s="1035"/>
      <c r="AV3396" s="1035"/>
      <c r="BD3396" s="1035"/>
      <c r="BS3396" s="1064"/>
      <c r="BT3396" s="1035"/>
      <c r="CG3396" s="612"/>
      <c r="CI3396" s="1035"/>
      <c r="DB3396" s="1035"/>
      <c r="DC3396" s="1035"/>
      <c r="DG3396" s="1035"/>
      <c r="DH3396" s="1035"/>
      <c r="DI3396" s="1035"/>
      <c r="DJ3396" s="1035"/>
      <c r="DK3396" s="1035"/>
      <c r="DL3396" s="1035"/>
    </row>
    <row r="3397" spans="27:116">
      <c r="AA3397" s="1035"/>
      <c r="AB3397" s="1035"/>
      <c r="AC3397" s="1035"/>
      <c r="AD3397" s="1035"/>
      <c r="AE3397" s="1035"/>
      <c r="AF3397" s="1035"/>
      <c r="AG3397" s="1035"/>
      <c r="AH3397" s="1035"/>
      <c r="AN3397" s="1035"/>
      <c r="AV3397" s="1035"/>
      <c r="BD3397" s="1035"/>
      <c r="BS3397" s="1064"/>
      <c r="BT3397" s="1035"/>
      <c r="CG3397" s="612"/>
      <c r="CI3397" s="1035"/>
      <c r="DB3397" s="1035"/>
      <c r="DC3397" s="1035"/>
      <c r="DG3397" s="1035"/>
      <c r="DH3397" s="1035"/>
      <c r="DI3397" s="1035"/>
      <c r="DJ3397" s="1035"/>
      <c r="DK3397" s="1035"/>
      <c r="DL3397" s="1035"/>
    </row>
    <row r="3398" spans="27:116">
      <c r="AA3398" s="1035"/>
      <c r="AB3398" s="1035"/>
      <c r="AC3398" s="1035"/>
      <c r="AD3398" s="1035"/>
      <c r="AE3398" s="1035"/>
      <c r="AF3398" s="1035"/>
      <c r="AG3398" s="1035"/>
      <c r="AH3398" s="1035"/>
      <c r="AN3398" s="1035"/>
      <c r="AV3398" s="1035"/>
      <c r="BD3398" s="1035"/>
      <c r="BS3398" s="1064"/>
      <c r="BT3398" s="1035"/>
      <c r="CG3398" s="612"/>
      <c r="CI3398" s="1035"/>
      <c r="DB3398" s="1035"/>
      <c r="DC3398" s="1035"/>
      <c r="DG3398" s="1035"/>
      <c r="DH3398" s="1035"/>
      <c r="DI3398" s="1035"/>
      <c r="DJ3398" s="1035"/>
      <c r="DK3398" s="1035"/>
      <c r="DL3398" s="1035"/>
    </row>
    <row r="3399" spans="27:116">
      <c r="AA3399" s="1035"/>
      <c r="AB3399" s="1035"/>
      <c r="AC3399" s="1035"/>
      <c r="AD3399" s="1035"/>
      <c r="AE3399" s="1035"/>
      <c r="AF3399" s="1035"/>
      <c r="AG3399" s="1035"/>
      <c r="AH3399" s="1035"/>
      <c r="AN3399" s="1035"/>
      <c r="AV3399" s="1035"/>
      <c r="BD3399" s="1035"/>
      <c r="BS3399" s="1064"/>
      <c r="BT3399" s="1035"/>
      <c r="CG3399" s="612"/>
      <c r="CI3399" s="1035"/>
      <c r="DB3399" s="1035"/>
      <c r="DC3399" s="1035"/>
      <c r="DG3399" s="1035"/>
      <c r="DH3399" s="1035"/>
      <c r="DI3399" s="1035"/>
      <c r="DJ3399" s="1035"/>
      <c r="DK3399" s="1035"/>
      <c r="DL3399" s="1035"/>
    </row>
    <row r="3400" spans="27:116">
      <c r="AA3400" s="1035"/>
      <c r="AB3400" s="1035"/>
      <c r="AC3400" s="1035"/>
      <c r="AD3400" s="1035"/>
      <c r="AE3400" s="1035"/>
      <c r="AF3400" s="1035"/>
      <c r="AG3400" s="1035"/>
      <c r="AH3400" s="1035"/>
      <c r="AN3400" s="1035"/>
      <c r="AV3400" s="1035"/>
      <c r="BD3400" s="1035"/>
      <c r="BS3400" s="1064"/>
      <c r="BT3400" s="1035"/>
      <c r="CG3400" s="612"/>
      <c r="CI3400" s="1035"/>
      <c r="DB3400" s="1035"/>
      <c r="DC3400" s="1035"/>
      <c r="DG3400" s="1035"/>
      <c r="DH3400" s="1035"/>
      <c r="DI3400" s="1035"/>
      <c r="DJ3400" s="1035"/>
      <c r="DK3400" s="1035"/>
      <c r="DL3400" s="1035"/>
    </row>
    <row r="3401" spans="27:116">
      <c r="AA3401" s="1035"/>
      <c r="AB3401" s="1035"/>
      <c r="AC3401" s="1035"/>
      <c r="AD3401" s="1035"/>
      <c r="AE3401" s="1035"/>
      <c r="AF3401" s="1035"/>
      <c r="AG3401" s="1035"/>
      <c r="AH3401" s="1035"/>
      <c r="AN3401" s="1035"/>
      <c r="AV3401" s="1035"/>
      <c r="BD3401" s="1035"/>
      <c r="BS3401" s="1064"/>
      <c r="BT3401" s="1035"/>
      <c r="CG3401" s="612"/>
      <c r="CI3401" s="1035"/>
      <c r="DB3401" s="1035"/>
      <c r="DC3401" s="1035"/>
      <c r="DG3401" s="1035"/>
      <c r="DH3401" s="1035"/>
      <c r="DI3401" s="1035"/>
      <c r="DJ3401" s="1035"/>
      <c r="DK3401" s="1035"/>
      <c r="DL3401" s="1035"/>
    </row>
    <row r="3402" spans="27:116">
      <c r="AA3402" s="1035"/>
      <c r="AB3402" s="1035"/>
      <c r="AC3402" s="1035"/>
      <c r="AD3402" s="1035"/>
      <c r="AE3402" s="1035"/>
      <c r="AF3402" s="1035"/>
      <c r="AG3402" s="1035"/>
      <c r="AH3402" s="1035"/>
      <c r="AN3402" s="1035"/>
      <c r="AV3402" s="1035"/>
      <c r="BD3402" s="1035"/>
      <c r="BS3402" s="1064"/>
      <c r="BT3402" s="1035"/>
      <c r="CG3402" s="612"/>
      <c r="CI3402" s="1035"/>
      <c r="DB3402" s="1035"/>
      <c r="DC3402" s="1035"/>
      <c r="DG3402" s="1035"/>
      <c r="DH3402" s="1035"/>
      <c r="DI3402" s="1035"/>
      <c r="DJ3402" s="1035"/>
      <c r="DK3402" s="1035"/>
      <c r="DL3402" s="1035"/>
    </row>
    <row r="3403" spans="27:116">
      <c r="AA3403" s="1035"/>
      <c r="AB3403" s="1035"/>
      <c r="AC3403" s="1035"/>
      <c r="AD3403" s="1035"/>
      <c r="AE3403" s="1035"/>
      <c r="AF3403" s="1035"/>
      <c r="AG3403" s="1035"/>
      <c r="AH3403" s="1035"/>
      <c r="AN3403" s="1035"/>
      <c r="AV3403" s="1035"/>
      <c r="BD3403" s="1035"/>
      <c r="BS3403" s="1064"/>
      <c r="BT3403" s="1035"/>
      <c r="CG3403" s="612"/>
      <c r="CI3403" s="1035"/>
      <c r="DB3403" s="1035"/>
      <c r="DC3403" s="1035"/>
      <c r="DG3403" s="1035"/>
      <c r="DH3403" s="1035"/>
      <c r="DI3403" s="1035"/>
      <c r="DJ3403" s="1035"/>
      <c r="DK3403" s="1035"/>
      <c r="DL3403" s="1035"/>
    </row>
    <row r="3404" spans="27:116">
      <c r="AA3404" s="1035"/>
      <c r="AB3404" s="1035"/>
      <c r="AC3404" s="1035"/>
      <c r="AD3404" s="1035"/>
      <c r="AE3404" s="1035"/>
      <c r="AF3404" s="1035"/>
      <c r="AG3404" s="1035"/>
      <c r="AH3404" s="1035"/>
      <c r="AN3404" s="1035"/>
      <c r="AV3404" s="1035"/>
      <c r="BD3404" s="1035"/>
      <c r="BS3404" s="1064"/>
      <c r="BT3404" s="1035"/>
      <c r="CG3404" s="612"/>
      <c r="CI3404" s="1035"/>
      <c r="DB3404" s="1035"/>
      <c r="DC3404" s="1035"/>
      <c r="DG3404" s="1035"/>
      <c r="DH3404" s="1035"/>
      <c r="DI3404" s="1035"/>
      <c r="DJ3404" s="1035"/>
      <c r="DK3404" s="1035"/>
      <c r="DL3404" s="1035"/>
    </row>
    <row r="3405" spans="27:116">
      <c r="AA3405" s="1035"/>
      <c r="AB3405" s="1035"/>
      <c r="AC3405" s="1035"/>
      <c r="AD3405" s="1035"/>
      <c r="AE3405" s="1035"/>
      <c r="AF3405" s="1035"/>
      <c r="AG3405" s="1035"/>
      <c r="AH3405" s="1035"/>
      <c r="AN3405" s="1035"/>
      <c r="AV3405" s="1035"/>
      <c r="BD3405" s="1035"/>
      <c r="BS3405" s="1064"/>
      <c r="BT3405" s="1035"/>
      <c r="CG3405" s="612"/>
      <c r="CI3405" s="1035"/>
      <c r="DB3405" s="1035"/>
      <c r="DC3405" s="1035"/>
      <c r="DG3405" s="1035"/>
      <c r="DH3405" s="1035"/>
      <c r="DI3405" s="1035"/>
      <c r="DJ3405" s="1035"/>
      <c r="DK3405" s="1035"/>
      <c r="DL3405" s="1035"/>
    </row>
    <row r="3406" spans="27:116">
      <c r="AA3406" s="1035"/>
      <c r="AB3406" s="1035"/>
      <c r="AC3406" s="1035"/>
      <c r="AD3406" s="1035"/>
      <c r="AE3406" s="1035"/>
      <c r="AF3406" s="1035"/>
      <c r="AG3406" s="1035"/>
      <c r="AH3406" s="1035"/>
      <c r="AN3406" s="1035"/>
      <c r="AV3406" s="1035"/>
      <c r="BD3406" s="1035"/>
      <c r="BS3406" s="1064"/>
      <c r="BT3406" s="1035"/>
      <c r="CG3406" s="612"/>
      <c r="CI3406" s="1035"/>
      <c r="DB3406" s="1035"/>
      <c r="DC3406" s="1035"/>
      <c r="DG3406" s="1035"/>
      <c r="DH3406" s="1035"/>
      <c r="DI3406" s="1035"/>
      <c r="DJ3406" s="1035"/>
      <c r="DK3406" s="1035"/>
      <c r="DL3406" s="1035"/>
    </row>
    <row r="3407" spans="27:116">
      <c r="AA3407" s="1035"/>
      <c r="AB3407" s="1035"/>
      <c r="AC3407" s="1035"/>
      <c r="AD3407" s="1035"/>
      <c r="AE3407" s="1035"/>
      <c r="AF3407" s="1035"/>
      <c r="AG3407" s="1035"/>
      <c r="AH3407" s="1035"/>
      <c r="AN3407" s="1035"/>
      <c r="AV3407" s="1035"/>
      <c r="BD3407" s="1035"/>
      <c r="BS3407" s="1064"/>
      <c r="BT3407" s="1035"/>
      <c r="CG3407" s="612"/>
      <c r="CI3407" s="1035"/>
      <c r="DB3407" s="1035"/>
      <c r="DC3407" s="1035"/>
      <c r="DG3407" s="1035"/>
      <c r="DH3407" s="1035"/>
      <c r="DI3407" s="1035"/>
      <c r="DJ3407" s="1035"/>
      <c r="DK3407" s="1035"/>
      <c r="DL3407" s="1035"/>
    </row>
    <row r="3408" spans="27:116">
      <c r="AA3408" s="1035"/>
      <c r="AB3408" s="1035"/>
      <c r="AC3408" s="1035"/>
      <c r="AD3408" s="1035"/>
      <c r="AE3408" s="1035"/>
      <c r="AF3408" s="1035"/>
      <c r="AG3408" s="1035"/>
      <c r="AH3408" s="1035"/>
      <c r="AN3408" s="1035"/>
      <c r="AV3408" s="1035"/>
      <c r="BD3408" s="1035"/>
      <c r="BS3408" s="1064"/>
      <c r="BT3408" s="1035"/>
      <c r="CG3408" s="612"/>
      <c r="CI3408" s="1035"/>
      <c r="DB3408" s="1035"/>
      <c r="DC3408" s="1035"/>
      <c r="DG3408" s="1035"/>
      <c r="DH3408" s="1035"/>
      <c r="DI3408" s="1035"/>
      <c r="DJ3408" s="1035"/>
      <c r="DK3408" s="1035"/>
      <c r="DL3408" s="1035"/>
    </row>
    <row r="3409" spans="27:116">
      <c r="AA3409" s="1035"/>
      <c r="AB3409" s="1035"/>
      <c r="AC3409" s="1035"/>
      <c r="AD3409" s="1035"/>
      <c r="AE3409" s="1035"/>
      <c r="AF3409" s="1035"/>
      <c r="AG3409" s="1035"/>
      <c r="AH3409" s="1035"/>
      <c r="AN3409" s="1035"/>
      <c r="AV3409" s="1035"/>
      <c r="BD3409" s="1035"/>
      <c r="BS3409" s="1064"/>
      <c r="BT3409" s="1035"/>
      <c r="CG3409" s="612"/>
      <c r="CI3409" s="1035"/>
      <c r="DB3409" s="1035"/>
      <c r="DC3409" s="1035"/>
      <c r="DG3409" s="1035"/>
      <c r="DH3409" s="1035"/>
      <c r="DI3409" s="1035"/>
      <c r="DJ3409" s="1035"/>
      <c r="DK3409" s="1035"/>
      <c r="DL3409" s="1035"/>
    </row>
    <row r="3410" spans="27:116">
      <c r="AA3410" s="1035"/>
      <c r="AB3410" s="1035"/>
      <c r="AC3410" s="1035"/>
      <c r="AD3410" s="1035"/>
      <c r="AE3410" s="1035"/>
      <c r="AF3410" s="1035"/>
      <c r="AG3410" s="1035"/>
      <c r="AH3410" s="1035"/>
      <c r="AN3410" s="1035"/>
      <c r="AV3410" s="1035"/>
      <c r="BD3410" s="1035"/>
      <c r="BS3410" s="1064"/>
      <c r="BT3410" s="1035"/>
      <c r="CG3410" s="612"/>
      <c r="CI3410" s="1035"/>
      <c r="DB3410" s="1035"/>
      <c r="DC3410" s="1035"/>
      <c r="DG3410" s="1035"/>
      <c r="DH3410" s="1035"/>
      <c r="DI3410" s="1035"/>
      <c r="DJ3410" s="1035"/>
      <c r="DK3410" s="1035"/>
      <c r="DL3410" s="1035"/>
    </row>
    <row r="3411" spans="27:116">
      <c r="AA3411" s="1035"/>
      <c r="AB3411" s="1035"/>
      <c r="AC3411" s="1035"/>
      <c r="AD3411" s="1035"/>
      <c r="AE3411" s="1035"/>
      <c r="AF3411" s="1035"/>
      <c r="AG3411" s="1035"/>
      <c r="AH3411" s="1035"/>
      <c r="AN3411" s="1035"/>
      <c r="AV3411" s="1035"/>
      <c r="BD3411" s="1035"/>
      <c r="BS3411" s="1064"/>
      <c r="BT3411" s="1035"/>
      <c r="CG3411" s="612"/>
      <c r="CI3411" s="1035"/>
      <c r="DB3411" s="1035"/>
      <c r="DC3411" s="1035"/>
      <c r="DG3411" s="1035"/>
      <c r="DH3411" s="1035"/>
      <c r="DI3411" s="1035"/>
      <c r="DJ3411" s="1035"/>
      <c r="DK3411" s="1035"/>
      <c r="DL3411" s="1035"/>
    </row>
    <row r="3412" spans="27:116">
      <c r="AA3412" s="1035"/>
      <c r="AB3412" s="1035"/>
      <c r="AC3412" s="1035"/>
      <c r="AD3412" s="1035"/>
      <c r="AE3412" s="1035"/>
      <c r="AF3412" s="1035"/>
      <c r="AG3412" s="1035"/>
      <c r="AH3412" s="1035"/>
      <c r="AN3412" s="1035"/>
      <c r="AV3412" s="1035"/>
      <c r="BD3412" s="1035"/>
      <c r="BS3412" s="1064"/>
      <c r="BT3412" s="1035"/>
      <c r="CG3412" s="612"/>
      <c r="CI3412" s="1035"/>
      <c r="DB3412" s="1035"/>
      <c r="DC3412" s="1035"/>
      <c r="DG3412" s="1035"/>
      <c r="DH3412" s="1035"/>
      <c r="DI3412" s="1035"/>
      <c r="DJ3412" s="1035"/>
      <c r="DK3412" s="1035"/>
      <c r="DL3412" s="1035"/>
    </row>
    <row r="3413" spans="27:116">
      <c r="AA3413" s="1035"/>
      <c r="AB3413" s="1035"/>
      <c r="AC3413" s="1035"/>
      <c r="AD3413" s="1035"/>
      <c r="AE3413" s="1035"/>
      <c r="AF3413" s="1035"/>
      <c r="AG3413" s="1035"/>
      <c r="AH3413" s="1035"/>
      <c r="AN3413" s="1035"/>
      <c r="AV3413" s="1035"/>
      <c r="BD3413" s="1035"/>
      <c r="BS3413" s="1064"/>
      <c r="BT3413" s="1035"/>
      <c r="CG3413" s="612"/>
      <c r="CI3413" s="1035"/>
      <c r="DB3413" s="1035"/>
      <c r="DC3413" s="1035"/>
      <c r="DG3413" s="1035"/>
      <c r="DH3413" s="1035"/>
      <c r="DI3413" s="1035"/>
      <c r="DJ3413" s="1035"/>
      <c r="DK3413" s="1035"/>
      <c r="DL3413" s="1035"/>
    </row>
    <row r="3414" spans="27:116">
      <c r="AA3414" s="1035"/>
      <c r="AB3414" s="1035"/>
      <c r="AC3414" s="1035"/>
      <c r="AD3414" s="1035"/>
      <c r="AE3414" s="1035"/>
      <c r="AF3414" s="1035"/>
      <c r="AG3414" s="1035"/>
      <c r="AH3414" s="1035"/>
      <c r="AN3414" s="1035"/>
      <c r="AV3414" s="1035"/>
      <c r="BD3414" s="1035"/>
      <c r="BS3414" s="1064"/>
      <c r="BT3414" s="1035"/>
      <c r="CG3414" s="612"/>
      <c r="CI3414" s="1035"/>
      <c r="DB3414" s="1035"/>
      <c r="DC3414" s="1035"/>
      <c r="DG3414" s="1035"/>
      <c r="DH3414" s="1035"/>
      <c r="DI3414" s="1035"/>
      <c r="DJ3414" s="1035"/>
      <c r="DK3414" s="1035"/>
      <c r="DL3414" s="1035"/>
    </row>
    <row r="3415" spans="27:116">
      <c r="AA3415" s="1035"/>
      <c r="AB3415" s="1035"/>
      <c r="AC3415" s="1035"/>
      <c r="AD3415" s="1035"/>
      <c r="AE3415" s="1035"/>
      <c r="AF3415" s="1035"/>
      <c r="AG3415" s="1035"/>
      <c r="AH3415" s="1035"/>
      <c r="AN3415" s="1035"/>
      <c r="AV3415" s="1035"/>
      <c r="BD3415" s="1035"/>
      <c r="BS3415" s="1064"/>
      <c r="BT3415" s="1035"/>
      <c r="CG3415" s="612"/>
      <c r="CI3415" s="1035"/>
      <c r="DB3415" s="1035"/>
      <c r="DC3415" s="1035"/>
      <c r="DG3415" s="1035"/>
      <c r="DH3415" s="1035"/>
      <c r="DI3415" s="1035"/>
      <c r="DJ3415" s="1035"/>
      <c r="DK3415" s="1035"/>
      <c r="DL3415" s="1035"/>
    </row>
    <row r="3416" spans="27:116">
      <c r="AA3416" s="1035"/>
      <c r="AB3416" s="1035"/>
      <c r="AC3416" s="1035"/>
      <c r="AD3416" s="1035"/>
      <c r="AE3416" s="1035"/>
      <c r="AF3416" s="1035"/>
      <c r="AG3416" s="1035"/>
      <c r="AH3416" s="1035"/>
      <c r="AN3416" s="1035"/>
      <c r="AV3416" s="1035"/>
      <c r="BD3416" s="1035"/>
      <c r="BS3416" s="1064"/>
      <c r="BT3416" s="1035"/>
      <c r="CG3416" s="612"/>
      <c r="CI3416" s="1035"/>
      <c r="DB3416" s="1035"/>
      <c r="DC3416" s="1035"/>
      <c r="DG3416" s="1035"/>
      <c r="DH3416" s="1035"/>
      <c r="DI3416" s="1035"/>
      <c r="DJ3416" s="1035"/>
      <c r="DK3416" s="1035"/>
      <c r="DL3416" s="1035"/>
    </row>
    <row r="3417" spans="27:116">
      <c r="AA3417" s="1035"/>
      <c r="AB3417" s="1035"/>
      <c r="AC3417" s="1035"/>
      <c r="AD3417" s="1035"/>
      <c r="AE3417" s="1035"/>
      <c r="AF3417" s="1035"/>
      <c r="AG3417" s="1035"/>
      <c r="AH3417" s="1035"/>
      <c r="AN3417" s="1035"/>
      <c r="AV3417" s="1035"/>
      <c r="BD3417" s="1035"/>
      <c r="BS3417" s="1064"/>
      <c r="BT3417" s="1035"/>
      <c r="CG3417" s="612"/>
      <c r="CI3417" s="1035"/>
      <c r="DB3417" s="1035"/>
      <c r="DC3417" s="1035"/>
      <c r="DG3417" s="1035"/>
      <c r="DH3417" s="1035"/>
      <c r="DI3417" s="1035"/>
      <c r="DJ3417" s="1035"/>
      <c r="DK3417" s="1035"/>
      <c r="DL3417" s="1035"/>
    </row>
    <row r="3418" spans="27:116">
      <c r="AA3418" s="1035"/>
      <c r="AB3418" s="1035"/>
      <c r="AC3418" s="1035"/>
      <c r="AD3418" s="1035"/>
      <c r="AE3418" s="1035"/>
      <c r="AF3418" s="1035"/>
      <c r="AG3418" s="1035"/>
      <c r="AH3418" s="1035"/>
      <c r="AN3418" s="1035"/>
      <c r="AV3418" s="1035"/>
      <c r="BD3418" s="1035"/>
      <c r="BS3418" s="1064"/>
      <c r="BT3418" s="1035"/>
      <c r="CG3418" s="612"/>
      <c r="CI3418" s="1035"/>
      <c r="DB3418" s="1035"/>
      <c r="DC3418" s="1035"/>
      <c r="DG3418" s="1035"/>
      <c r="DH3418" s="1035"/>
      <c r="DI3418" s="1035"/>
      <c r="DJ3418" s="1035"/>
      <c r="DK3418" s="1035"/>
      <c r="DL3418" s="1035"/>
    </row>
    <row r="3419" spans="27:116">
      <c r="AA3419" s="1035"/>
      <c r="AB3419" s="1035"/>
      <c r="AC3419" s="1035"/>
      <c r="AD3419" s="1035"/>
      <c r="AE3419" s="1035"/>
      <c r="AF3419" s="1035"/>
      <c r="AG3419" s="1035"/>
      <c r="AH3419" s="1035"/>
      <c r="AN3419" s="1035"/>
      <c r="AV3419" s="1035"/>
      <c r="BD3419" s="1035"/>
      <c r="BS3419" s="1064"/>
      <c r="BT3419" s="1035"/>
      <c r="CG3419" s="612"/>
      <c r="CI3419" s="1035"/>
      <c r="DB3419" s="1035"/>
      <c r="DC3419" s="1035"/>
      <c r="DG3419" s="1035"/>
      <c r="DH3419" s="1035"/>
      <c r="DI3419" s="1035"/>
      <c r="DJ3419" s="1035"/>
      <c r="DK3419" s="1035"/>
      <c r="DL3419" s="1035"/>
    </row>
    <row r="3420" spans="27:116">
      <c r="AA3420" s="1035"/>
      <c r="AB3420" s="1035"/>
      <c r="AC3420" s="1035"/>
      <c r="AD3420" s="1035"/>
      <c r="AE3420" s="1035"/>
      <c r="AF3420" s="1035"/>
      <c r="AG3420" s="1035"/>
      <c r="AH3420" s="1035"/>
      <c r="AN3420" s="1035"/>
      <c r="AV3420" s="1035"/>
      <c r="BD3420" s="1035"/>
      <c r="BS3420" s="1064"/>
      <c r="BT3420" s="1035"/>
      <c r="CG3420" s="612"/>
      <c r="CI3420" s="1035"/>
      <c r="DB3420" s="1035"/>
      <c r="DC3420" s="1035"/>
      <c r="DG3420" s="1035"/>
      <c r="DH3420" s="1035"/>
      <c r="DI3420" s="1035"/>
      <c r="DJ3420" s="1035"/>
      <c r="DK3420" s="1035"/>
      <c r="DL3420" s="1035"/>
    </row>
    <row r="3421" spans="27:116">
      <c r="AA3421" s="1035"/>
      <c r="AB3421" s="1035"/>
      <c r="AC3421" s="1035"/>
      <c r="AD3421" s="1035"/>
      <c r="AE3421" s="1035"/>
      <c r="AF3421" s="1035"/>
      <c r="AG3421" s="1035"/>
      <c r="AH3421" s="1035"/>
      <c r="AN3421" s="1035"/>
      <c r="AV3421" s="1035"/>
      <c r="BD3421" s="1035"/>
      <c r="BS3421" s="1064"/>
      <c r="BT3421" s="1035"/>
      <c r="CG3421" s="612"/>
      <c r="CI3421" s="1035"/>
      <c r="DB3421" s="1035"/>
      <c r="DC3421" s="1035"/>
      <c r="DG3421" s="1035"/>
      <c r="DH3421" s="1035"/>
      <c r="DI3421" s="1035"/>
      <c r="DJ3421" s="1035"/>
      <c r="DK3421" s="1035"/>
      <c r="DL3421" s="1035"/>
    </row>
    <row r="3422" spans="27:116">
      <c r="AA3422" s="1035"/>
      <c r="AB3422" s="1035"/>
      <c r="AC3422" s="1035"/>
      <c r="AD3422" s="1035"/>
      <c r="AE3422" s="1035"/>
      <c r="AF3422" s="1035"/>
      <c r="AG3422" s="1035"/>
      <c r="AH3422" s="1035"/>
      <c r="AN3422" s="1035"/>
      <c r="AV3422" s="1035"/>
      <c r="BD3422" s="1035"/>
      <c r="BS3422" s="1064"/>
      <c r="BT3422" s="1035"/>
      <c r="CG3422" s="612"/>
      <c r="CI3422" s="1035"/>
      <c r="DB3422" s="1035"/>
      <c r="DC3422" s="1035"/>
      <c r="DG3422" s="1035"/>
      <c r="DH3422" s="1035"/>
      <c r="DI3422" s="1035"/>
      <c r="DJ3422" s="1035"/>
      <c r="DK3422" s="1035"/>
      <c r="DL3422" s="1035"/>
    </row>
    <row r="3423" spans="27:116">
      <c r="AA3423" s="1035"/>
      <c r="AB3423" s="1035"/>
      <c r="AC3423" s="1035"/>
      <c r="AD3423" s="1035"/>
      <c r="AE3423" s="1035"/>
      <c r="AF3423" s="1035"/>
      <c r="AG3423" s="1035"/>
      <c r="AH3423" s="1035"/>
      <c r="AN3423" s="1035"/>
      <c r="AV3423" s="1035"/>
      <c r="BD3423" s="1035"/>
      <c r="BS3423" s="1064"/>
      <c r="BT3423" s="1035"/>
      <c r="CG3423" s="612"/>
      <c r="CI3423" s="1035"/>
      <c r="DB3423" s="1035"/>
      <c r="DC3423" s="1035"/>
      <c r="DG3423" s="1035"/>
      <c r="DH3423" s="1035"/>
      <c r="DI3423" s="1035"/>
      <c r="DJ3423" s="1035"/>
      <c r="DK3423" s="1035"/>
      <c r="DL3423" s="1035"/>
    </row>
    <row r="3424" spans="27:116">
      <c r="AA3424" s="1035"/>
      <c r="AB3424" s="1035"/>
      <c r="AC3424" s="1035"/>
      <c r="AD3424" s="1035"/>
      <c r="AE3424" s="1035"/>
      <c r="AF3424" s="1035"/>
      <c r="AG3424" s="1035"/>
      <c r="AH3424" s="1035"/>
      <c r="AN3424" s="1035"/>
      <c r="AV3424" s="1035"/>
      <c r="BD3424" s="1035"/>
      <c r="BS3424" s="1064"/>
      <c r="BT3424" s="1035"/>
      <c r="CG3424" s="612"/>
      <c r="CI3424" s="1035"/>
      <c r="DB3424" s="1035"/>
      <c r="DC3424" s="1035"/>
      <c r="DG3424" s="1035"/>
      <c r="DH3424" s="1035"/>
      <c r="DI3424" s="1035"/>
      <c r="DJ3424" s="1035"/>
      <c r="DK3424" s="1035"/>
      <c r="DL3424" s="1035"/>
    </row>
    <row r="3425" spans="27:116">
      <c r="AA3425" s="1035"/>
      <c r="AB3425" s="1035"/>
      <c r="AC3425" s="1035"/>
      <c r="AD3425" s="1035"/>
      <c r="AE3425" s="1035"/>
      <c r="AF3425" s="1035"/>
      <c r="AG3425" s="1035"/>
      <c r="AH3425" s="1035"/>
      <c r="AN3425" s="1035"/>
      <c r="AV3425" s="1035"/>
      <c r="BD3425" s="1035"/>
      <c r="BS3425" s="1064"/>
      <c r="BT3425" s="1035"/>
      <c r="CG3425" s="612"/>
      <c r="CI3425" s="1035"/>
      <c r="DB3425" s="1035"/>
      <c r="DC3425" s="1035"/>
      <c r="DG3425" s="1035"/>
      <c r="DH3425" s="1035"/>
      <c r="DI3425" s="1035"/>
      <c r="DJ3425" s="1035"/>
      <c r="DK3425" s="1035"/>
      <c r="DL3425" s="1035"/>
    </row>
    <row r="3426" spans="27:116">
      <c r="AA3426" s="1035"/>
      <c r="AB3426" s="1035"/>
      <c r="AC3426" s="1035"/>
      <c r="AD3426" s="1035"/>
      <c r="AE3426" s="1035"/>
      <c r="AF3426" s="1035"/>
      <c r="AG3426" s="1035"/>
      <c r="AH3426" s="1035"/>
      <c r="AN3426" s="1035"/>
      <c r="AV3426" s="1035"/>
      <c r="BD3426" s="1035"/>
      <c r="BS3426" s="1064"/>
      <c r="BT3426" s="1035"/>
      <c r="CG3426" s="612"/>
      <c r="CI3426" s="1035"/>
      <c r="DB3426" s="1035"/>
      <c r="DC3426" s="1035"/>
      <c r="DG3426" s="1035"/>
      <c r="DH3426" s="1035"/>
      <c r="DI3426" s="1035"/>
      <c r="DJ3426" s="1035"/>
      <c r="DK3426" s="1035"/>
      <c r="DL3426" s="1035"/>
    </row>
    <row r="3427" spans="27:116">
      <c r="AA3427" s="1035"/>
      <c r="AB3427" s="1035"/>
      <c r="AC3427" s="1035"/>
      <c r="AD3427" s="1035"/>
      <c r="AE3427" s="1035"/>
      <c r="AF3427" s="1035"/>
      <c r="AG3427" s="1035"/>
      <c r="AH3427" s="1035"/>
      <c r="AN3427" s="1035"/>
      <c r="AV3427" s="1035"/>
      <c r="BD3427" s="1035"/>
      <c r="BS3427" s="1064"/>
      <c r="BT3427" s="1035"/>
      <c r="CG3427" s="612"/>
      <c r="CI3427" s="1035"/>
      <c r="DB3427" s="1035"/>
      <c r="DC3427" s="1035"/>
      <c r="DG3427" s="1035"/>
      <c r="DH3427" s="1035"/>
      <c r="DI3427" s="1035"/>
      <c r="DJ3427" s="1035"/>
      <c r="DK3427" s="1035"/>
      <c r="DL3427" s="1035"/>
    </row>
    <row r="3428" spans="27:116">
      <c r="AA3428" s="1035"/>
      <c r="AB3428" s="1035"/>
      <c r="AC3428" s="1035"/>
      <c r="AD3428" s="1035"/>
      <c r="AE3428" s="1035"/>
      <c r="AF3428" s="1035"/>
      <c r="AG3428" s="1035"/>
      <c r="AH3428" s="1035"/>
      <c r="AN3428" s="1035"/>
      <c r="AV3428" s="1035"/>
      <c r="BD3428" s="1035"/>
      <c r="BS3428" s="1064"/>
      <c r="BT3428" s="1035"/>
      <c r="CG3428" s="612"/>
      <c r="CI3428" s="1035"/>
      <c r="DB3428" s="1035"/>
      <c r="DC3428" s="1035"/>
      <c r="DG3428" s="1035"/>
      <c r="DH3428" s="1035"/>
      <c r="DI3428" s="1035"/>
      <c r="DJ3428" s="1035"/>
      <c r="DK3428" s="1035"/>
      <c r="DL3428" s="1035"/>
    </row>
    <row r="3429" spans="27:116">
      <c r="AA3429" s="1035"/>
      <c r="AB3429" s="1035"/>
      <c r="AC3429" s="1035"/>
      <c r="AD3429" s="1035"/>
      <c r="AE3429" s="1035"/>
      <c r="AF3429" s="1035"/>
      <c r="AG3429" s="1035"/>
      <c r="AH3429" s="1035"/>
      <c r="AN3429" s="1035"/>
      <c r="AV3429" s="1035"/>
      <c r="BD3429" s="1035"/>
      <c r="BS3429" s="1064"/>
      <c r="BT3429" s="1035"/>
      <c r="CG3429" s="612"/>
      <c r="CI3429" s="1035"/>
      <c r="DB3429" s="1035"/>
      <c r="DC3429" s="1035"/>
      <c r="DG3429" s="1035"/>
      <c r="DH3429" s="1035"/>
      <c r="DI3429" s="1035"/>
      <c r="DJ3429" s="1035"/>
      <c r="DK3429" s="1035"/>
      <c r="DL3429" s="1035"/>
    </row>
    <row r="3430" spans="27:116">
      <c r="AA3430" s="1035"/>
      <c r="AB3430" s="1035"/>
      <c r="AC3430" s="1035"/>
      <c r="AD3430" s="1035"/>
      <c r="AE3430" s="1035"/>
      <c r="AF3430" s="1035"/>
      <c r="AG3430" s="1035"/>
      <c r="AH3430" s="1035"/>
      <c r="AN3430" s="1035"/>
      <c r="AV3430" s="1035"/>
      <c r="BD3430" s="1035"/>
      <c r="BS3430" s="1064"/>
      <c r="BT3430" s="1035"/>
      <c r="CG3430" s="612"/>
      <c r="CI3430" s="1035"/>
      <c r="DB3430" s="1035"/>
      <c r="DC3430" s="1035"/>
      <c r="DG3430" s="1035"/>
      <c r="DH3430" s="1035"/>
      <c r="DI3430" s="1035"/>
      <c r="DJ3430" s="1035"/>
      <c r="DK3430" s="1035"/>
      <c r="DL3430" s="1035"/>
    </row>
    <row r="3431" spans="27:116">
      <c r="AA3431" s="1035"/>
      <c r="AB3431" s="1035"/>
      <c r="AC3431" s="1035"/>
      <c r="AD3431" s="1035"/>
      <c r="AE3431" s="1035"/>
      <c r="AF3431" s="1035"/>
      <c r="AG3431" s="1035"/>
      <c r="AH3431" s="1035"/>
      <c r="AN3431" s="1035"/>
      <c r="AV3431" s="1035"/>
      <c r="BD3431" s="1035"/>
      <c r="BS3431" s="1064"/>
      <c r="BT3431" s="1035"/>
      <c r="CG3431" s="612"/>
      <c r="CI3431" s="1035"/>
      <c r="DB3431" s="1035"/>
      <c r="DC3431" s="1035"/>
      <c r="DG3431" s="1035"/>
      <c r="DH3431" s="1035"/>
      <c r="DI3431" s="1035"/>
      <c r="DJ3431" s="1035"/>
      <c r="DK3431" s="1035"/>
      <c r="DL3431" s="1035"/>
    </row>
    <row r="3432" spans="27:116">
      <c r="AA3432" s="1035"/>
      <c r="AB3432" s="1035"/>
      <c r="AC3432" s="1035"/>
      <c r="AD3432" s="1035"/>
      <c r="AE3432" s="1035"/>
      <c r="AF3432" s="1035"/>
      <c r="AG3432" s="1035"/>
      <c r="AH3432" s="1035"/>
      <c r="AN3432" s="1035"/>
      <c r="AV3432" s="1035"/>
      <c r="BD3432" s="1035"/>
      <c r="BS3432" s="1064"/>
      <c r="BT3432" s="1035"/>
      <c r="CG3432" s="612"/>
      <c r="CI3432" s="1035"/>
      <c r="DB3432" s="1035"/>
      <c r="DC3432" s="1035"/>
      <c r="DG3432" s="1035"/>
      <c r="DH3432" s="1035"/>
      <c r="DI3432" s="1035"/>
      <c r="DJ3432" s="1035"/>
      <c r="DK3432" s="1035"/>
      <c r="DL3432" s="1035"/>
    </row>
    <row r="3433" spans="27:116">
      <c r="AA3433" s="1035"/>
      <c r="AB3433" s="1035"/>
      <c r="AC3433" s="1035"/>
      <c r="AD3433" s="1035"/>
      <c r="AE3433" s="1035"/>
      <c r="AF3433" s="1035"/>
      <c r="AG3433" s="1035"/>
      <c r="AH3433" s="1035"/>
      <c r="AN3433" s="1035"/>
      <c r="AV3433" s="1035"/>
      <c r="BD3433" s="1035"/>
      <c r="BS3433" s="1064"/>
      <c r="BT3433" s="1035"/>
      <c r="CG3433" s="612"/>
      <c r="CI3433" s="1035"/>
      <c r="DB3433" s="1035"/>
      <c r="DC3433" s="1035"/>
      <c r="DG3433" s="1035"/>
      <c r="DH3433" s="1035"/>
      <c r="DI3433" s="1035"/>
      <c r="DJ3433" s="1035"/>
      <c r="DK3433" s="1035"/>
      <c r="DL3433" s="1035"/>
    </row>
    <row r="3434" spans="27:116">
      <c r="AA3434" s="1035"/>
      <c r="AB3434" s="1035"/>
      <c r="AC3434" s="1035"/>
      <c r="AD3434" s="1035"/>
      <c r="AE3434" s="1035"/>
      <c r="AF3434" s="1035"/>
      <c r="AG3434" s="1035"/>
      <c r="AH3434" s="1035"/>
      <c r="AN3434" s="1035"/>
      <c r="AV3434" s="1035"/>
      <c r="BD3434" s="1035"/>
      <c r="BS3434" s="1064"/>
      <c r="BT3434" s="1035"/>
      <c r="CG3434" s="612"/>
      <c r="CI3434" s="1035"/>
      <c r="DB3434" s="1035"/>
      <c r="DC3434" s="1035"/>
      <c r="DG3434" s="1035"/>
      <c r="DH3434" s="1035"/>
      <c r="DI3434" s="1035"/>
      <c r="DJ3434" s="1035"/>
      <c r="DK3434" s="1035"/>
      <c r="DL3434" s="1035"/>
    </row>
    <row r="3435" spans="27:116">
      <c r="AA3435" s="1035"/>
      <c r="AB3435" s="1035"/>
      <c r="AC3435" s="1035"/>
      <c r="AD3435" s="1035"/>
      <c r="AE3435" s="1035"/>
      <c r="AF3435" s="1035"/>
      <c r="AG3435" s="1035"/>
      <c r="AH3435" s="1035"/>
      <c r="AN3435" s="1035"/>
      <c r="AV3435" s="1035"/>
      <c r="BD3435" s="1035"/>
      <c r="BS3435" s="1064"/>
      <c r="BT3435" s="1035"/>
      <c r="CG3435" s="612"/>
      <c r="CI3435" s="1035"/>
      <c r="DB3435" s="1035"/>
      <c r="DC3435" s="1035"/>
      <c r="DG3435" s="1035"/>
      <c r="DH3435" s="1035"/>
      <c r="DI3435" s="1035"/>
      <c r="DJ3435" s="1035"/>
      <c r="DK3435" s="1035"/>
      <c r="DL3435" s="1035"/>
    </row>
    <row r="3436" spans="27:116">
      <c r="AA3436" s="1035"/>
      <c r="AB3436" s="1035"/>
      <c r="AC3436" s="1035"/>
      <c r="AD3436" s="1035"/>
      <c r="AE3436" s="1035"/>
      <c r="AF3436" s="1035"/>
      <c r="AG3436" s="1035"/>
      <c r="AH3436" s="1035"/>
      <c r="AN3436" s="1035"/>
      <c r="AV3436" s="1035"/>
      <c r="BD3436" s="1035"/>
      <c r="BS3436" s="1064"/>
      <c r="BT3436" s="1035"/>
      <c r="CG3436" s="612"/>
      <c r="CI3436" s="1035"/>
      <c r="DB3436" s="1035"/>
      <c r="DC3436" s="1035"/>
      <c r="DG3436" s="1035"/>
      <c r="DH3436" s="1035"/>
      <c r="DI3436" s="1035"/>
      <c r="DJ3436" s="1035"/>
      <c r="DK3436" s="1035"/>
      <c r="DL3436" s="1035"/>
    </row>
    <row r="3437" spans="27:116">
      <c r="AA3437" s="1035"/>
      <c r="AB3437" s="1035"/>
      <c r="AC3437" s="1035"/>
      <c r="AD3437" s="1035"/>
      <c r="AE3437" s="1035"/>
      <c r="AF3437" s="1035"/>
      <c r="AG3437" s="1035"/>
      <c r="AH3437" s="1035"/>
      <c r="AN3437" s="1035"/>
      <c r="AV3437" s="1035"/>
      <c r="BD3437" s="1035"/>
      <c r="BS3437" s="1064"/>
      <c r="BT3437" s="1035"/>
      <c r="CG3437" s="612"/>
      <c r="CI3437" s="1035"/>
      <c r="DB3437" s="1035"/>
      <c r="DC3437" s="1035"/>
      <c r="DG3437" s="1035"/>
      <c r="DH3437" s="1035"/>
      <c r="DI3437" s="1035"/>
      <c r="DJ3437" s="1035"/>
      <c r="DK3437" s="1035"/>
      <c r="DL3437" s="1035"/>
    </row>
    <row r="3438" spans="27:116">
      <c r="AA3438" s="1035"/>
      <c r="AB3438" s="1035"/>
      <c r="AC3438" s="1035"/>
      <c r="AD3438" s="1035"/>
      <c r="AE3438" s="1035"/>
      <c r="AF3438" s="1035"/>
      <c r="AG3438" s="1035"/>
      <c r="AH3438" s="1035"/>
      <c r="AN3438" s="1035"/>
      <c r="AV3438" s="1035"/>
      <c r="BD3438" s="1035"/>
      <c r="BS3438" s="1064"/>
      <c r="BT3438" s="1035"/>
      <c r="CG3438" s="612"/>
      <c r="CI3438" s="1035"/>
      <c r="DB3438" s="1035"/>
      <c r="DC3438" s="1035"/>
      <c r="DG3438" s="1035"/>
      <c r="DH3438" s="1035"/>
      <c r="DI3438" s="1035"/>
      <c r="DJ3438" s="1035"/>
      <c r="DK3438" s="1035"/>
      <c r="DL3438" s="1035"/>
    </row>
    <row r="3439" spans="27:116">
      <c r="AA3439" s="1035"/>
      <c r="AB3439" s="1035"/>
      <c r="AC3439" s="1035"/>
      <c r="AD3439" s="1035"/>
      <c r="AE3439" s="1035"/>
      <c r="AF3439" s="1035"/>
      <c r="AG3439" s="1035"/>
      <c r="AH3439" s="1035"/>
      <c r="AN3439" s="1035"/>
      <c r="AV3439" s="1035"/>
      <c r="BD3439" s="1035"/>
      <c r="BS3439" s="1064"/>
      <c r="BT3439" s="1035"/>
      <c r="CG3439" s="612"/>
      <c r="CI3439" s="1035"/>
      <c r="DB3439" s="1035"/>
      <c r="DC3439" s="1035"/>
      <c r="DG3439" s="1035"/>
      <c r="DH3439" s="1035"/>
      <c r="DI3439" s="1035"/>
      <c r="DJ3439" s="1035"/>
      <c r="DK3439" s="1035"/>
      <c r="DL3439" s="1035"/>
    </row>
    <row r="3440" spans="27:116">
      <c r="AA3440" s="1035"/>
      <c r="AB3440" s="1035"/>
      <c r="AC3440" s="1035"/>
      <c r="AD3440" s="1035"/>
      <c r="AE3440" s="1035"/>
      <c r="AF3440" s="1035"/>
      <c r="AG3440" s="1035"/>
      <c r="AH3440" s="1035"/>
      <c r="AN3440" s="1035"/>
      <c r="AV3440" s="1035"/>
      <c r="BD3440" s="1035"/>
      <c r="BS3440" s="1064"/>
      <c r="BT3440" s="1035"/>
      <c r="CG3440" s="612"/>
      <c r="CI3440" s="1035"/>
      <c r="DB3440" s="1035"/>
      <c r="DC3440" s="1035"/>
      <c r="DG3440" s="1035"/>
      <c r="DH3440" s="1035"/>
      <c r="DI3440" s="1035"/>
      <c r="DJ3440" s="1035"/>
      <c r="DK3440" s="1035"/>
      <c r="DL3440" s="1035"/>
    </row>
    <row r="3441" spans="27:116">
      <c r="AA3441" s="1035"/>
      <c r="AB3441" s="1035"/>
      <c r="AC3441" s="1035"/>
      <c r="AD3441" s="1035"/>
      <c r="AE3441" s="1035"/>
      <c r="AF3441" s="1035"/>
      <c r="AG3441" s="1035"/>
      <c r="AH3441" s="1035"/>
      <c r="AN3441" s="1035"/>
      <c r="AV3441" s="1035"/>
      <c r="BD3441" s="1035"/>
      <c r="BS3441" s="1064"/>
      <c r="BT3441" s="1035"/>
      <c r="CG3441" s="612"/>
      <c r="CI3441" s="1035"/>
      <c r="DB3441" s="1035"/>
      <c r="DC3441" s="1035"/>
      <c r="DG3441" s="1035"/>
      <c r="DH3441" s="1035"/>
      <c r="DI3441" s="1035"/>
      <c r="DJ3441" s="1035"/>
      <c r="DK3441" s="1035"/>
      <c r="DL3441" s="1035"/>
    </row>
    <row r="3442" spans="27:116">
      <c r="AA3442" s="1035"/>
      <c r="AB3442" s="1035"/>
      <c r="AC3442" s="1035"/>
      <c r="AD3442" s="1035"/>
      <c r="AE3442" s="1035"/>
      <c r="AF3442" s="1035"/>
      <c r="AG3442" s="1035"/>
      <c r="AH3442" s="1035"/>
      <c r="AN3442" s="1035"/>
      <c r="AV3442" s="1035"/>
      <c r="BD3442" s="1035"/>
      <c r="BS3442" s="1064"/>
      <c r="BT3442" s="1035"/>
      <c r="CG3442" s="612"/>
      <c r="CI3442" s="1035"/>
      <c r="DB3442" s="1035"/>
      <c r="DC3442" s="1035"/>
      <c r="DG3442" s="1035"/>
      <c r="DH3442" s="1035"/>
      <c r="DI3442" s="1035"/>
      <c r="DJ3442" s="1035"/>
      <c r="DK3442" s="1035"/>
      <c r="DL3442" s="1035"/>
    </row>
    <row r="3443" spans="27:116">
      <c r="AA3443" s="1035"/>
      <c r="AB3443" s="1035"/>
      <c r="AC3443" s="1035"/>
      <c r="AD3443" s="1035"/>
      <c r="AE3443" s="1035"/>
      <c r="AF3443" s="1035"/>
      <c r="AG3443" s="1035"/>
      <c r="AH3443" s="1035"/>
      <c r="AN3443" s="1035"/>
      <c r="AV3443" s="1035"/>
      <c r="BD3443" s="1035"/>
      <c r="BS3443" s="1064"/>
      <c r="BT3443" s="1035"/>
      <c r="CG3443" s="612"/>
      <c r="CI3443" s="1035"/>
      <c r="DB3443" s="1035"/>
      <c r="DC3443" s="1035"/>
      <c r="DG3443" s="1035"/>
      <c r="DH3443" s="1035"/>
      <c r="DI3443" s="1035"/>
      <c r="DJ3443" s="1035"/>
      <c r="DK3443" s="1035"/>
      <c r="DL3443" s="1035"/>
    </row>
    <row r="3444" spans="27:116">
      <c r="AA3444" s="1035"/>
      <c r="AB3444" s="1035"/>
      <c r="AC3444" s="1035"/>
      <c r="AD3444" s="1035"/>
      <c r="AE3444" s="1035"/>
      <c r="AF3444" s="1035"/>
      <c r="AG3444" s="1035"/>
      <c r="AH3444" s="1035"/>
      <c r="AN3444" s="1035"/>
      <c r="AV3444" s="1035"/>
      <c r="BD3444" s="1035"/>
      <c r="BS3444" s="1064"/>
      <c r="BT3444" s="1035"/>
      <c r="CG3444" s="612"/>
      <c r="CI3444" s="1035"/>
      <c r="DB3444" s="1035"/>
      <c r="DC3444" s="1035"/>
      <c r="DG3444" s="1035"/>
      <c r="DH3444" s="1035"/>
      <c r="DI3444" s="1035"/>
      <c r="DJ3444" s="1035"/>
      <c r="DK3444" s="1035"/>
      <c r="DL3444" s="1035"/>
    </row>
    <row r="3445" spans="27:116">
      <c r="AA3445" s="1035"/>
      <c r="AB3445" s="1035"/>
      <c r="AC3445" s="1035"/>
      <c r="AD3445" s="1035"/>
      <c r="AE3445" s="1035"/>
      <c r="AF3445" s="1035"/>
      <c r="AG3445" s="1035"/>
      <c r="AH3445" s="1035"/>
      <c r="AN3445" s="1035"/>
      <c r="AV3445" s="1035"/>
      <c r="BD3445" s="1035"/>
      <c r="BS3445" s="1064"/>
      <c r="BT3445" s="1035"/>
      <c r="CG3445" s="612"/>
      <c r="CI3445" s="1035"/>
      <c r="DB3445" s="1035"/>
      <c r="DC3445" s="1035"/>
      <c r="DG3445" s="1035"/>
      <c r="DH3445" s="1035"/>
      <c r="DI3445" s="1035"/>
      <c r="DJ3445" s="1035"/>
      <c r="DK3445" s="1035"/>
      <c r="DL3445" s="1035"/>
    </row>
    <row r="3446" spans="27:116">
      <c r="AA3446" s="1035"/>
      <c r="AB3446" s="1035"/>
      <c r="AC3446" s="1035"/>
      <c r="AD3446" s="1035"/>
      <c r="AE3446" s="1035"/>
      <c r="AF3446" s="1035"/>
      <c r="AG3446" s="1035"/>
      <c r="AH3446" s="1035"/>
      <c r="AN3446" s="1035"/>
      <c r="AV3446" s="1035"/>
      <c r="BD3446" s="1035"/>
      <c r="BS3446" s="1064"/>
      <c r="BT3446" s="1035"/>
      <c r="CG3446" s="612"/>
      <c r="CI3446" s="1035"/>
      <c r="DB3446" s="1035"/>
      <c r="DC3446" s="1035"/>
      <c r="DG3446" s="1035"/>
      <c r="DH3446" s="1035"/>
      <c r="DI3446" s="1035"/>
      <c r="DJ3446" s="1035"/>
      <c r="DK3446" s="1035"/>
      <c r="DL3446" s="1035"/>
    </row>
    <row r="3447" spans="27:116">
      <c r="AA3447" s="1035"/>
      <c r="AB3447" s="1035"/>
      <c r="AC3447" s="1035"/>
      <c r="AD3447" s="1035"/>
      <c r="AE3447" s="1035"/>
      <c r="AF3447" s="1035"/>
      <c r="AG3447" s="1035"/>
      <c r="AH3447" s="1035"/>
      <c r="AN3447" s="1035"/>
      <c r="AV3447" s="1035"/>
      <c r="BD3447" s="1035"/>
      <c r="BS3447" s="1064"/>
      <c r="BT3447" s="1035"/>
      <c r="CG3447" s="612"/>
      <c r="CI3447" s="1035"/>
      <c r="DB3447" s="1035"/>
      <c r="DC3447" s="1035"/>
      <c r="DG3447" s="1035"/>
      <c r="DH3447" s="1035"/>
      <c r="DI3447" s="1035"/>
      <c r="DJ3447" s="1035"/>
      <c r="DK3447" s="1035"/>
      <c r="DL3447" s="1035"/>
    </row>
    <row r="3448" spans="27:116">
      <c r="AA3448" s="1035"/>
      <c r="AB3448" s="1035"/>
      <c r="AC3448" s="1035"/>
      <c r="AD3448" s="1035"/>
      <c r="AE3448" s="1035"/>
      <c r="AF3448" s="1035"/>
      <c r="AG3448" s="1035"/>
      <c r="AH3448" s="1035"/>
      <c r="AN3448" s="1035"/>
      <c r="AV3448" s="1035"/>
      <c r="BD3448" s="1035"/>
      <c r="BS3448" s="1064"/>
      <c r="BT3448" s="1035"/>
      <c r="CG3448" s="612"/>
      <c r="CI3448" s="1035"/>
      <c r="DB3448" s="1035"/>
      <c r="DC3448" s="1035"/>
      <c r="DG3448" s="1035"/>
      <c r="DH3448" s="1035"/>
      <c r="DI3448" s="1035"/>
      <c r="DJ3448" s="1035"/>
      <c r="DK3448" s="1035"/>
      <c r="DL3448" s="1035"/>
    </row>
    <row r="3449" spans="27:116">
      <c r="AA3449" s="1035"/>
      <c r="AB3449" s="1035"/>
      <c r="AC3449" s="1035"/>
      <c r="AD3449" s="1035"/>
      <c r="AE3449" s="1035"/>
      <c r="AF3449" s="1035"/>
      <c r="AG3449" s="1035"/>
      <c r="AH3449" s="1035"/>
      <c r="AN3449" s="1035"/>
      <c r="AV3449" s="1035"/>
      <c r="BD3449" s="1035"/>
      <c r="BS3449" s="1064"/>
      <c r="BT3449" s="1035"/>
      <c r="CG3449" s="612"/>
      <c r="CI3449" s="1035"/>
      <c r="DB3449" s="1035"/>
      <c r="DC3449" s="1035"/>
      <c r="DG3449" s="1035"/>
      <c r="DH3449" s="1035"/>
      <c r="DI3449" s="1035"/>
      <c r="DJ3449" s="1035"/>
      <c r="DK3449" s="1035"/>
      <c r="DL3449" s="1035"/>
    </row>
    <row r="3450" spans="27:116">
      <c r="AA3450" s="1035"/>
      <c r="AB3450" s="1035"/>
      <c r="AC3450" s="1035"/>
      <c r="AD3450" s="1035"/>
      <c r="AE3450" s="1035"/>
      <c r="AF3450" s="1035"/>
      <c r="AG3450" s="1035"/>
      <c r="AH3450" s="1035"/>
      <c r="AN3450" s="1035"/>
      <c r="AV3450" s="1035"/>
      <c r="BD3450" s="1035"/>
      <c r="BS3450" s="1064"/>
      <c r="BT3450" s="1035"/>
      <c r="CG3450" s="612"/>
      <c r="CI3450" s="1035"/>
      <c r="DB3450" s="1035"/>
      <c r="DC3450" s="1035"/>
      <c r="DG3450" s="1035"/>
      <c r="DH3450" s="1035"/>
      <c r="DI3450" s="1035"/>
      <c r="DJ3450" s="1035"/>
      <c r="DK3450" s="1035"/>
      <c r="DL3450" s="1035"/>
    </row>
    <row r="3451" spans="27:116">
      <c r="AA3451" s="1035"/>
      <c r="AB3451" s="1035"/>
      <c r="AC3451" s="1035"/>
      <c r="AD3451" s="1035"/>
      <c r="AE3451" s="1035"/>
      <c r="AF3451" s="1035"/>
      <c r="AG3451" s="1035"/>
      <c r="AH3451" s="1035"/>
      <c r="AN3451" s="1035"/>
      <c r="AV3451" s="1035"/>
      <c r="BD3451" s="1035"/>
      <c r="BS3451" s="1064"/>
      <c r="BT3451" s="1035"/>
      <c r="CG3451" s="612"/>
      <c r="CI3451" s="1035"/>
      <c r="DB3451" s="1035"/>
      <c r="DC3451" s="1035"/>
      <c r="DG3451" s="1035"/>
      <c r="DH3451" s="1035"/>
      <c r="DI3451" s="1035"/>
      <c r="DJ3451" s="1035"/>
      <c r="DK3451" s="1035"/>
      <c r="DL3451" s="1035"/>
    </row>
    <row r="3452" spans="27:116">
      <c r="AA3452" s="1035"/>
      <c r="AB3452" s="1035"/>
      <c r="AC3452" s="1035"/>
      <c r="AD3452" s="1035"/>
      <c r="AE3452" s="1035"/>
      <c r="AF3452" s="1035"/>
      <c r="AG3452" s="1035"/>
      <c r="AH3452" s="1035"/>
      <c r="AN3452" s="1035"/>
      <c r="AV3452" s="1035"/>
      <c r="BD3452" s="1035"/>
      <c r="BS3452" s="1064"/>
      <c r="BT3452" s="1035"/>
      <c r="CG3452" s="612"/>
      <c r="CI3452" s="1035"/>
      <c r="DB3452" s="1035"/>
      <c r="DC3452" s="1035"/>
      <c r="DG3452" s="1035"/>
      <c r="DH3452" s="1035"/>
      <c r="DI3452" s="1035"/>
      <c r="DJ3452" s="1035"/>
      <c r="DK3452" s="1035"/>
      <c r="DL3452" s="1035"/>
    </row>
    <row r="3453" spans="27:116">
      <c r="AA3453" s="1035"/>
      <c r="AB3453" s="1035"/>
      <c r="AC3453" s="1035"/>
      <c r="AD3453" s="1035"/>
      <c r="AE3453" s="1035"/>
      <c r="AF3453" s="1035"/>
      <c r="AG3453" s="1035"/>
      <c r="AH3453" s="1035"/>
      <c r="AN3453" s="1035"/>
      <c r="AV3453" s="1035"/>
      <c r="BD3453" s="1035"/>
      <c r="BS3453" s="1064"/>
      <c r="BT3453" s="1035"/>
      <c r="CG3453" s="612"/>
      <c r="CI3453" s="1035"/>
      <c r="DB3453" s="1035"/>
      <c r="DC3453" s="1035"/>
      <c r="DG3453" s="1035"/>
      <c r="DH3453" s="1035"/>
      <c r="DI3453" s="1035"/>
      <c r="DJ3453" s="1035"/>
      <c r="DK3453" s="1035"/>
      <c r="DL3453" s="1035"/>
    </row>
    <row r="3454" spans="27:116">
      <c r="AA3454" s="1035"/>
      <c r="AB3454" s="1035"/>
      <c r="AC3454" s="1035"/>
      <c r="AD3454" s="1035"/>
      <c r="AE3454" s="1035"/>
      <c r="AF3454" s="1035"/>
      <c r="AG3454" s="1035"/>
      <c r="AH3454" s="1035"/>
      <c r="AN3454" s="1035"/>
      <c r="AV3454" s="1035"/>
      <c r="BD3454" s="1035"/>
      <c r="BS3454" s="1064"/>
      <c r="BT3454" s="1035"/>
      <c r="CG3454" s="612"/>
      <c r="CI3454" s="1035"/>
      <c r="DB3454" s="1035"/>
      <c r="DC3454" s="1035"/>
      <c r="DG3454" s="1035"/>
      <c r="DH3454" s="1035"/>
      <c r="DI3454" s="1035"/>
      <c r="DJ3454" s="1035"/>
      <c r="DK3454" s="1035"/>
      <c r="DL3454" s="1035"/>
    </row>
    <row r="3455" spans="27:116">
      <c r="AA3455" s="1035"/>
      <c r="AB3455" s="1035"/>
      <c r="AC3455" s="1035"/>
      <c r="AD3455" s="1035"/>
      <c r="AE3455" s="1035"/>
      <c r="AF3455" s="1035"/>
      <c r="AG3455" s="1035"/>
      <c r="AH3455" s="1035"/>
      <c r="AN3455" s="1035"/>
      <c r="AV3455" s="1035"/>
      <c r="BD3455" s="1035"/>
      <c r="BS3455" s="1064"/>
      <c r="BT3455" s="1035"/>
      <c r="CG3455" s="612"/>
      <c r="CI3455" s="1035"/>
      <c r="DB3455" s="1035"/>
      <c r="DC3455" s="1035"/>
      <c r="DG3455" s="1035"/>
      <c r="DH3455" s="1035"/>
      <c r="DI3455" s="1035"/>
      <c r="DJ3455" s="1035"/>
      <c r="DK3455" s="1035"/>
      <c r="DL3455" s="1035"/>
    </row>
    <row r="3456" spans="27:116">
      <c r="AA3456" s="1035"/>
      <c r="AB3456" s="1035"/>
      <c r="AC3456" s="1035"/>
      <c r="AD3456" s="1035"/>
      <c r="AE3456" s="1035"/>
      <c r="AF3456" s="1035"/>
      <c r="AG3456" s="1035"/>
      <c r="AH3456" s="1035"/>
      <c r="AN3456" s="1035"/>
      <c r="AV3456" s="1035"/>
      <c r="BD3456" s="1035"/>
      <c r="BS3456" s="1064"/>
      <c r="BT3456" s="1035"/>
      <c r="CG3456" s="612"/>
      <c r="CI3456" s="1035"/>
      <c r="DB3456" s="1035"/>
      <c r="DC3456" s="1035"/>
      <c r="DG3456" s="1035"/>
      <c r="DH3456" s="1035"/>
      <c r="DI3456" s="1035"/>
      <c r="DJ3456" s="1035"/>
      <c r="DK3456" s="1035"/>
      <c r="DL3456" s="1035"/>
    </row>
    <row r="3457" spans="27:116">
      <c r="AA3457" s="1035"/>
      <c r="AB3457" s="1035"/>
      <c r="AC3457" s="1035"/>
      <c r="AD3457" s="1035"/>
      <c r="AE3457" s="1035"/>
      <c r="AF3457" s="1035"/>
      <c r="AG3457" s="1035"/>
      <c r="AH3457" s="1035"/>
      <c r="AN3457" s="1035"/>
      <c r="AV3457" s="1035"/>
      <c r="BD3457" s="1035"/>
      <c r="BS3457" s="1064"/>
      <c r="BT3457" s="1035"/>
      <c r="CG3457" s="612"/>
      <c r="CI3457" s="1035"/>
      <c r="DB3457" s="1035"/>
      <c r="DC3457" s="1035"/>
      <c r="DG3457" s="1035"/>
      <c r="DH3457" s="1035"/>
      <c r="DI3457" s="1035"/>
      <c r="DJ3457" s="1035"/>
      <c r="DK3457" s="1035"/>
      <c r="DL3457" s="1035"/>
    </row>
    <row r="3458" spans="27:116">
      <c r="AA3458" s="1035"/>
      <c r="AB3458" s="1035"/>
      <c r="AC3458" s="1035"/>
      <c r="AD3458" s="1035"/>
      <c r="AE3458" s="1035"/>
      <c r="AF3458" s="1035"/>
      <c r="AG3458" s="1035"/>
      <c r="AH3458" s="1035"/>
      <c r="AN3458" s="1035"/>
      <c r="AV3458" s="1035"/>
      <c r="BD3458" s="1035"/>
      <c r="BS3458" s="1064"/>
      <c r="BT3458" s="1035"/>
      <c r="CG3458" s="612"/>
      <c r="CI3458" s="1035"/>
      <c r="DB3458" s="1035"/>
      <c r="DC3458" s="1035"/>
      <c r="DG3458" s="1035"/>
      <c r="DH3458" s="1035"/>
      <c r="DI3458" s="1035"/>
      <c r="DJ3458" s="1035"/>
      <c r="DK3458" s="1035"/>
      <c r="DL3458" s="1035"/>
    </row>
    <row r="3459" spans="27:116">
      <c r="AA3459" s="1035"/>
      <c r="AB3459" s="1035"/>
      <c r="AC3459" s="1035"/>
      <c r="AD3459" s="1035"/>
      <c r="AE3459" s="1035"/>
      <c r="AF3459" s="1035"/>
      <c r="AG3459" s="1035"/>
      <c r="AH3459" s="1035"/>
      <c r="AN3459" s="1035"/>
      <c r="AV3459" s="1035"/>
      <c r="BD3459" s="1035"/>
      <c r="BS3459" s="1064"/>
      <c r="BT3459" s="1035"/>
      <c r="CG3459" s="612"/>
      <c r="CI3459" s="1035"/>
      <c r="DB3459" s="1035"/>
      <c r="DC3459" s="1035"/>
      <c r="DG3459" s="1035"/>
      <c r="DH3459" s="1035"/>
      <c r="DI3459" s="1035"/>
      <c r="DJ3459" s="1035"/>
      <c r="DK3459" s="1035"/>
      <c r="DL3459" s="1035"/>
    </row>
    <row r="3460" spans="27:116">
      <c r="AA3460" s="1035"/>
      <c r="AB3460" s="1035"/>
      <c r="AC3460" s="1035"/>
      <c r="AD3460" s="1035"/>
      <c r="AE3460" s="1035"/>
      <c r="AF3460" s="1035"/>
      <c r="AG3460" s="1035"/>
      <c r="AH3460" s="1035"/>
      <c r="AN3460" s="1035"/>
      <c r="AV3460" s="1035"/>
      <c r="BD3460" s="1035"/>
      <c r="BS3460" s="1064"/>
      <c r="BT3460" s="1035"/>
      <c r="CG3460" s="612"/>
      <c r="CI3460" s="1035"/>
      <c r="DB3460" s="1035"/>
      <c r="DC3460" s="1035"/>
      <c r="DG3460" s="1035"/>
      <c r="DH3460" s="1035"/>
      <c r="DI3460" s="1035"/>
      <c r="DJ3460" s="1035"/>
      <c r="DK3460" s="1035"/>
      <c r="DL3460" s="1035"/>
    </row>
    <row r="3461" spans="27:116">
      <c r="AA3461" s="1035"/>
      <c r="AB3461" s="1035"/>
      <c r="AC3461" s="1035"/>
      <c r="AD3461" s="1035"/>
      <c r="AE3461" s="1035"/>
      <c r="AF3461" s="1035"/>
      <c r="AG3461" s="1035"/>
      <c r="AH3461" s="1035"/>
      <c r="AN3461" s="1035"/>
      <c r="AV3461" s="1035"/>
      <c r="BD3461" s="1035"/>
      <c r="BS3461" s="1064"/>
      <c r="BT3461" s="1035"/>
      <c r="CG3461" s="612"/>
      <c r="CI3461" s="1035"/>
      <c r="DB3461" s="1035"/>
      <c r="DC3461" s="1035"/>
      <c r="DG3461" s="1035"/>
      <c r="DH3461" s="1035"/>
      <c r="DI3461" s="1035"/>
      <c r="DJ3461" s="1035"/>
      <c r="DK3461" s="1035"/>
      <c r="DL3461" s="1035"/>
    </row>
    <row r="3462" spans="27:116">
      <c r="AA3462" s="1035"/>
      <c r="AB3462" s="1035"/>
      <c r="AC3462" s="1035"/>
      <c r="AD3462" s="1035"/>
      <c r="AE3462" s="1035"/>
      <c r="AF3462" s="1035"/>
      <c r="AG3462" s="1035"/>
      <c r="AH3462" s="1035"/>
      <c r="AN3462" s="1035"/>
      <c r="AV3462" s="1035"/>
      <c r="BD3462" s="1035"/>
      <c r="BS3462" s="1064"/>
      <c r="BT3462" s="1035"/>
      <c r="CG3462" s="612"/>
      <c r="CI3462" s="1035"/>
      <c r="DB3462" s="1035"/>
      <c r="DC3462" s="1035"/>
      <c r="DG3462" s="1035"/>
      <c r="DH3462" s="1035"/>
      <c r="DI3462" s="1035"/>
      <c r="DJ3462" s="1035"/>
      <c r="DK3462" s="1035"/>
      <c r="DL3462" s="1035"/>
    </row>
    <row r="3463" spans="27:116">
      <c r="AA3463" s="1035"/>
      <c r="AB3463" s="1035"/>
      <c r="AC3463" s="1035"/>
      <c r="AD3463" s="1035"/>
      <c r="AE3463" s="1035"/>
      <c r="AF3463" s="1035"/>
      <c r="AG3463" s="1035"/>
      <c r="AH3463" s="1035"/>
      <c r="AN3463" s="1035"/>
      <c r="AV3463" s="1035"/>
      <c r="BD3463" s="1035"/>
      <c r="BS3463" s="1064"/>
      <c r="BT3463" s="1035"/>
      <c r="CG3463" s="612"/>
      <c r="CI3463" s="1035"/>
      <c r="DB3463" s="1035"/>
      <c r="DC3463" s="1035"/>
      <c r="DG3463" s="1035"/>
      <c r="DH3463" s="1035"/>
      <c r="DI3463" s="1035"/>
      <c r="DJ3463" s="1035"/>
      <c r="DK3463" s="1035"/>
      <c r="DL3463" s="1035"/>
    </row>
    <row r="3464" spans="27:116">
      <c r="AA3464" s="1035"/>
      <c r="AB3464" s="1035"/>
      <c r="AC3464" s="1035"/>
      <c r="AD3464" s="1035"/>
      <c r="AE3464" s="1035"/>
      <c r="AF3464" s="1035"/>
      <c r="AG3464" s="1035"/>
      <c r="AH3464" s="1035"/>
      <c r="AN3464" s="1035"/>
      <c r="AV3464" s="1035"/>
      <c r="BD3464" s="1035"/>
      <c r="BS3464" s="1064"/>
      <c r="BT3464" s="1035"/>
      <c r="CG3464" s="612"/>
      <c r="CI3464" s="1035"/>
      <c r="DB3464" s="1035"/>
      <c r="DC3464" s="1035"/>
      <c r="DG3464" s="1035"/>
      <c r="DH3464" s="1035"/>
      <c r="DI3464" s="1035"/>
      <c r="DJ3464" s="1035"/>
      <c r="DK3464" s="1035"/>
      <c r="DL3464" s="1035"/>
    </row>
    <row r="3465" spans="27:116">
      <c r="AA3465" s="1035"/>
      <c r="AB3465" s="1035"/>
      <c r="AC3465" s="1035"/>
      <c r="AD3465" s="1035"/>
      <c r="AE3465" s="1035"/>
      <c r="AF3465" s="1035"/>
      <c r="AG3465" s="1035"/>
      <c r="AH3465" s="1035"/>
      <c r="AN3465" s="1035"/>
      <c r="AV3465" s="1035"/>
      <c r="BD3465" s="1035"/>
      <c r="BS3465" s="1064"/>
      <c r="BT3465" s="1035"/>
      <c r="CG3465" s="612"/>
      <c r="CI3465" s="1035"/>
      <c r="DB3465" s="1035"/>
      <c r="DC3465" s="1035"/>
      <c r="DG3465" s="1035"/>
      <c r="DH3465" s="1035"/>
      <c r="DI3465" s="1035"/>
      <c r="DJ3465" s="1035"/>
      <c r="DK3465" s="1035"/>
      <c r="DL3465" s="1035"/>
    </row>
    <row r="3466" spans="27:116">
      <c r="AA3466" s="1035"/>
      <c r="AB3466" s="1035"/>
      <c r="AC3466" s="1035"/>
      <c r="AD3466" s="1035"/>
      <c r="AE3466" s="1035"/>
      <c r="AF3466" s="1035"/>
      <c r="AG3466" s="1035"/>
      <c r="AH3466" s="1035"/>
      <c r="AN3466" s="1035"/>
      <c r="AV3466" s="1035"/>
      <c r="BD3466" s="1035"/>
      <c r="BS3466" s="1064"/>
      <c r="BT3466" s="1035"/>
      <c r="CG3466" s="612"/>
      <c r="CI3466" s="1035"/>
      <c r="DB3466" s="1035"/>
      <c r="DC3466" s="1035"/>
      <c r="DG3466" s="1035"/>
      <c r="DH3466" s="1035"/>
      <c r="DI3466" s="1035"/>
      <c r="DJ3466" s="1035"/>
      <c r="DK3466" s="1035"/>
      <c r="DL3466" s="1035"/>
    </row>
    <row r="3467" spans="27:116">
      <c r="AA3467" s="1035"/>
      <c r="AB3467" s="1035"/>
      <c r="AC3467" s="1035"/>
      <c r="AD3467" s="1035"/>
      <c r="AE3467" s="1035"/>
      <c r="AF3467" s="1035"/>
      <c r="AG3467" s="1035"/>
      <c r="AH3467" s="1035"/>
      <c r="AN3467" s="1035"/>
      <c r="AV3467" s="1035"/>
      <c r="BD3467" s="1035"/>
      <c r="BS3467" s="1064"/>
      <c r="BT3467" s="1035"/>
      <c r="CG3467" s="612"/>
      <c r="CI3467" s="1035"/>
      <c r="DB3467" s="1035"/>
      <c r="DC3467" s="1035"/>
      <c r="DG3467" s="1035"/>
      <c r="DH3467" s="1035"/>
      <c r="DI3467" s="1035"/>
      <c r="DJ3467" s="1035"/>
      <c r="DK3467" s="1035"/>
      <c r="DL3467" s="1035"/>
    </row>
    <row r="3468" spans="27:116">
      <c r="AA3468" s="1035"/>
      <c r="AB3468" s="1035"/>
      <c r="AC3468" s="1035"/>
      <c r="AD3468" s="1035"/>
      <c r="AE3468" s="1035"/>
      <c r="AF3468" s="1035"/>
      <c r="AG3468" s="1035"/>
      <c r="AH3468" s="1035"/>
      <c r="AN3468" s="1035"/>
      <c r="AV3468" s="1035"/>
      <c r="BD3468" s="1035"/>
      <c r="BS3468" s="1064"/>
      <c r="BT3468" s="1035"/>
      <c r="CG3468" s="612"/>
      <c r="CI3468" s="1035"/>
      <c r="DB3468" s="1035"/>
      <c r="DC3468" s="1035"/>
      <c r="DG3468" s="1035"/>
      <c r="DH3468" s="1035"/>
      <c r="DI3468" s="1035"/>
      <c r="DJ3468" s="1035"/>
      <c r="DK3468" s="1035"/>
      <c r="DL3468" s="1035"/>
    </row>
    <row r="3469" spans="27:116">
      <c r="AA3469" s="1035"/>
      <c r="AB3469" s="1035"/>
      <c r="AC3469" s="1035"/>
      <c r="AD3469" s="1035"/>
      <c r="AE3469" s="1035"/>
      <c r="AF3469" s="1035"/>
      <c r="AG3469" s="1035"/>
      <c r="AH3469" s="1035"/>
      <c r="AN3469" s="1035"/>
      <c r="AV3469" s="1035"/>
      <c r="BD3469" s="1035"/>
      <c r="BS3469" s="1064"/>
      <c r="BT3469" s="1035"/>
      <c r="CG3469" s="612"/>
      <c r="CI3469" s="1035"/>
      <c r="DB3469" s="1035"/>
      <c r="DC3469" s="1035"/>
      <c r="DG3469" s="1035"/>
      <c r="DH3469" s="1035"/>
      <c r="DI3469" s="1035"/>
      <c r="DJ3469" s="1035"/>
      <c r="DK3469" s="1035"/>
      <c r="DL3469" s="1035"/>
    </row>
    <row r="3470" spans="27:116">
      <c r="AA3470" s="1035"/>
      <c r="AB3470" s="1035"/>
      <c r="AC3470" s="1035"/>
      <c r="AD3470" s="1035"/>
      <c r="AE3470" s="1035"/>
      <c r="AF3470" s="1035"/>
      <c r="AG3470" s="1035"/>
      <c r="AH3470" s="1035"/>
      <c r="AN3470" s="1035"/>
      <c r="AV3470" s="1035"/>
      <c r="BD3470" s="1035"/>
      <c r="BS3470" s="1064"/>
      <c r="BT3470" s="1035"/>
      <c r="CG3470" s="612"/>
      <c r="CI3470" s="1035"/>
      <c r="DB3470" s="1035"/>
      <c r="DC3470" s="1035"/>
      <c r="DG3470" s="1035"/>
      <c r="DH3470" s="1035"/>
      <c r="DI3470" s="1035"/>
      <c r="DJ3470" s="1035"/>
      <c r="DK3470" s="1035"/>
      <c r="DL3470" s="1035"/>
    </row>
    <row r="3471" spans="27:116">
      <c r="AA3471" s="1035"/>
      <c r="AB3471" s="1035"/>
      <c r="AC3471" s="1035"/>
      <c r="AD3471" s="1035"/>
      <c r="AE3471" s="1035"/>
      <c r="AF3471" s="1035"/>
      <c r="AG3471" s="1035"/>
      <c r="AH3471" s="1035"/>
      <c r="AN3471" s="1035"/>
      <c r="AV3471" s="1035"/>
      <c r="BD3471" s="1035"/>
      <c r="BS3471" s="1064"/>
      <c r="BT3471" s="1035"/>
      <c r="CG3471" s="612"/>
      <c r="CI3471" s="1035"/>
      <c r="DB3471" s="1035"/>
      <c r="DC3471" s="1035"/>
      <c r="DG3471" s="1035"/>
      <c r="DH3471" s="1035"/>
      <c r="DI3471" s="1035"/>
      <c r="DJ3471" s="1035"/>
      <c r="DK3471" s="1035"/>
      <c r="DL3471" s="1035"/>
    </row>
    <row r="3472" spans="27:116">
      <c r="AA3472" s="1035"/>
      <c r="AB3472" s="1035"/>
      <c r="AC3472" s="1035"/>
      <c r="AD3472" s="1035"/>
      <c r="AE3472" s="1035"/>
      <c r="AF3472" s="1035"/>
      <c r="AG3472" s="1035"/>
      <c r="AH3472" s="1035"/>
      <c r="AN3472" s="1035"/>
      <c r="AV3472" s="1035"/>
      <c r="BD3472" s="1035"/>
      <c r="BS3472" s="1064"/>
      <c r="BT3472" s="1035"/>
      <c r="CG3472" s="612"/>
      <c r="CI3472" s="1035"/>
      <c r="DB3472" s="1035"/>
      <c r="DC3472" s="1035"/>
      <c r="DG3472" s="1035"/>
      <c r="DH3472" s="1035"/>
      <c r="DI3472" s="1035"/>
      <c r="DJ3472" s="1035"/>
      <c r="DK3472" s="1035"/>
      <c r="DL3472" s="1035"/>
    </row>
    <row r="3473" spans="27:116">
      <c r="AA3473" s="1035"/>
      <c r="AB3473" s="1035"/>
      <c r="AC3473" s="1035"/>
      <c r="AD3473" s="1035"/>
      <c r="AE3473" s="1035"/>
      <c r="AF3473" s="1035"/>
      <c r="AG3473" s="1035"/>
      <c r="AH3473" s="1035"/>
      <c r="AN3473" s="1035"/>
      <c r="AV3473" s="1035"/>
      <c r="BD3473" s="1035"/>
      <c r="BS3473" s="1064"/>
      <c r="BT3473" s="1035"/>
      <c r="CG3473" s="612"/>
      <c r="CI3473" s="1035"/>
      <c r="DB3473" s="1035"/>
      <c r="DC3473" s="1035"/>
      <c r="DG3473" s="1035"/>
      <c r="DH3473" s="1035"/>
      <c r="DI3473" s="1035"/>
      <c r="DJ3473" s="1035"/>
      <c r="DK3473" s="1035"/>
      <c r="DL3473" s="1035"/>
    </row>
    <row r="3474" spans="27:116">
      <c r="AA3474" s="1035"/>
      <c r="AB3474" s="1035"/>
      <c r="AC3474" s="1035"/>
      <c r="AD3474" s="1035"/>
      <c r="AE3474" s="1035"/>
      <c r="AF3474" s="1035"/>
      <c r="AG3474" s="1035"/>
      <c r="AH3474" s="1035"/>
      <c r="AN3474" s="1035"/>
      <c r="AV3474" s="1035"/>
      <c r="BD3474" s="1035"/>
      <c r="BS3474" s="1064"/>
      <c r="BT3474" s="1035"/>
      <c r="CG3474" s="612"/>
      <c r="CI3474" s="1035"/>
      <c r="DB3474" s="1035"/>
      <c r="DC3474" s="1035"/>
      <c r="DG3474" s="1035"/>
      <c r="DH3474" s="1035"/>
      <c r="DI3474" s="1035"/>
      <c r="DJ3474" s="1035"/>
      <c r="DK3474" s="1035"/>
      <c r="DL3474" s="1035"/>
    </row>
    <row r="3475" spans="27:116">
      <c r="AA3475" s="1035"/>
      <c r="AB3475" s="1035"/>
      <c r="AC3475" s="1035"/>
      <c r="AD3475" s="1035"/>
      <c r="AE3475" s="1035"/>
      <c r="AF3475" s="1035"/>
      <c r="AG3475" s="1035"/>
      <c r="AH3475" s="1035"/>
      <c r="AN3475" s="1035"/>
      <c r="AV3475" s="1035"/>
      <c r="BD3475" s="1035"/>
      <c r="BS3475" s="1064"/>
      <c r="BT3475" s="1035"/>
      <c r="CG3475" s="612"/>
      <c r="CI3475" s="1035"/>
      <c r="DB3475" s="1035"/>
      <c r="DC3475" s="1035"/>
      <c r="DG3475" s="1035"/>
      <c r="DH3475" s="1035"/>
      <c r="DI3475" s="1035"/>
      <c r="DJ3475" s="1035"/>
      <c r="DK3475" s="1035"/>
      <c r="DL3475" s="1035"/>
    </row>
    <row r="3476" spans="27:116">
      <c r="AA3476" s="1035"/>
      <c r="AB3476" s="1035"/>
      <c r="AC3476" s="1035"/>
      <c r="AD3476" s="1035"/>
      <c r="AE3476" s="1035"/>
      <c r="AF3476" s="1035"/>
      <c r="AG3476" s="1035"/>
      <c r="AH3476" s="1035"/>
      <c r="AN3476" s="1035"/>
      <c r="AV3476" s="1035"/>
      <c r="BD3476" s="1035"/>
      <c r="BS3476" s="1064"/>
      <c r="BT3476" s="1035"/>
      <c r="CG3476" s="612"/>
      <c r="CI3476" s="1035"/>
      <c r="DB3476" s="1035"/>
      <c r="DC3476" s="1035"/>
      <c r="DG3476" s="1035"/>
      <c r="DH3476" s="1035"/>
      <c r="DI3476" s="1035"/>
      <c r="DJ3476" s="1035"/>
      <c r="DK3476" s="1035"/>
      <c r="DL3476" s="1035"/>
    </row>
    <row r="3477" spans="27:116">
      <c r="AA3477" s="1035"/>
      <c r="AB3477" s="1035"/>
      <c r="AC3477" s="1035"/>
      <c r="AD3477" s="1035"/>
      <c r="AE3477" s="1035"/>
      <c r="AF3477" s="1035"/>
      <c r="AG3477" s="1035"/>
      <c r="AH3477" s="1035"/>
      <c r="AN3477" s="1035"/>
      <c r="AV3477" s="1035"/>
      <c r="BD3477" s="1035"/>
      <c r="BS3477" s="1064"/>
      <c r="BT3477" s="1035"/>
      <c r="CG3477" s="612"/>
      <c r="CI3477" s="1035"/>
      <c r="DB3477" s="1035"/>
      <c r="DC3477" s="1035"/>
      <c r="DG3477" s="1035"/>
      <c r="DH3477" s="1035"/>
      <c r="DI3477" s="1035"/>
      <c r="DJ3477" s="1035"/>
      <c r="DK3477" s="1035"/>
      <c r="DL3477" s="1035"/>
    </row>
    <row r="3478" spans="27:116">
      <c r="AA3478" s="1035"/>
      <c r="AB3478" s="1035"/>
      <c r="AC3478" s="1035"/>
      <c r="AD3478" s="1035"/>
      <c r="AE3478" s="1035"/>
      <c r="AF3478" s="1035"/>
      <c r="AG3478" s="1035"/>
      <c r="AH3478" s="1035"/>
      <c r="AN3478" s="1035"/>
      <c r="AV3478" s="1035"/>
      <c r="BD3478" s="1035"/>
      <c r="BS3478" s="1064"/>
      <c r="BT3478" s="1035"/>
      <c r="CG3478" s="612"/>
      <c r="CI3478" s="1035"/>
      <c r="DB3478" s="1035"/>
      <c r="DC3478" s="1035"/>
      <c r="DG3478" s="1035"/>
      <c r="DH3478" s="1035"/>
      <c r="DI3478" s="1035"/>
      <c r="DJ3478" s="1035"/>
      <c r="DK3478" s="1035"/>
      <c r="DL3478" s="1035"/>
    </row>
    <row r="3479" spans="27:116">
      <c r="AA3479" s="1035"/>
      <c r="AB3479" s="1035"/>
      <c r="AC3479" s="1035"/>
      <c r="AD3479" s="1035"/>
      <c r="AE3479" s="1035"/>
      <c r="AF3479" s="1035"/>
      <c r="AG3479" s="1035"/>
      <c r="AH3479" s="1035"/>
      <c r="AN3479" s="1035"/>
      <c r="AV3479" s="1035"/>
      <c r="BD3479" s="1035"/>
      <c r="BS3479" s="1064"/>
      <c r="BT3479" s="1035"/>
      <c r="CG3479" s="612"/>
      <c r="CI3479" s="1035"/>
      <c r="DB3479" s="1035"/>
      <c r="DC3479" s="1035"/>
      <c r="DG3479" s="1035"/>
      <c r="DH3479" s="1035"/>
      <c r="DI3479" s="1035"/>
      <c r="DJ3479" s="1035"/>
      <c r="DK3479" s="1035"/>
      <c r="DL3479" s="1035"/>
    </row>
    <row r="3480" spans="27:116">
      <c r="AA3480" s="1035"/>
      <c r="AB3480" s="1035"/>
      <c r="AC3480" s="1035"/>
      <c r="AD3480" s="1035"/>
      <c r="AE3480" s="1035"/>
      <c r="AF3480" s="1035"/>
      <c r="AG3480" s="1035"/>
      <c r="AH3480" s="1035"/>
      <c r="AN3480" s="1035"/>
      <c r="AV3480" s="1035"/>
      <c r="BD3480" s="1035"/>
      <c r="BS3480" s="1064"/>
      <c r="BT3480" s="1035"/>
      <c r="CG3480" s="612"/>
      <c r="CI3480" s="1035"/>
      <c r="DB3480" s="1035"/>
      <c r="DC3480" s="1035"/>
      <c r="DG3480" s="1035"/>
      <c r="DH3480" s="1035"/>
      <c r="DI3480" s="1035"/>
      <c r="DJ3480" s="1035"/>
      <c r="DK3480" s="1035"/>
      <c r="DL3480" s="1035"/>
    </row>
    <row r="3481" spans="27:116">
      <c r="AA3481" s="1035"/>
      <c r="AB3481" s="1035"/>
      <c r="AC3481" s="1035"/>
      <c r="AD3481" s="1035"/>
      <c r="AE3481" s="1035"/>
      <c r="AF3481" s="1035"/>
      <c r="AG3481" s="1035"/>
      <c r="AH3481" s="1035"/>
      <c r="AN3481" s="1035"/>
      <c r="AV3481" s="1035"/>
      <c r="BD3481" s="1035"/>
      <c r="BS3481" s="1064"/>
      <c r="BT3481" s="1035"/>
      <c r="CG3481" s="612"/>
      <c r="CI3481" s="1035"/>
      <c r="DB3481" s="1035"/>
      <c r="DC3481" s="1035"/>
      <c r="DG3481" s="1035"/>
      <c r="DH3481" s="1035"/>
      <c r="DI3481" s="1035"/>
      <c r="DJ3481" s="1035"/>
      <c r="DK3481" s="1035"/>
      <c r="DL3481" s="1035"/>
    </row>
    <row r="3482" spans="27:116">
      <c r="AA3482" s="1035"/>
      <c r="AB3482" s="1035"/>
      <c r="AC3482" s="1035"/>
      <c r="AD3482" s="1035"/>
      <c r="AE3482" s="1035"/>
      <c r="AF3482" s="1035"/>
      <c r="AG3482" s="1035"/>
      <c r="AH3482" s="1035"/>
      <c r="AN3482" s="1035"/>
      <c r="AV3482" s="1035"/>
      <c r="BD3482" s="1035"/>
      <c r="BS3482" s="1064"/>
      <c r="BT3482" s="1035"/>
      <c r="CG3482" s="612"/>
      <c r="CI3482" s="1035"/>
      <c r="DB3482" s="1035"/>
      <c r="DC3482" s="1035"/>
      <c r="DG3482" s="1035"/>
      <c r="DH3482" s="1035"/>
      <c r="DI3482" s="1035"/>
      <c r="DJ3482" s="1035"/>
      <c r="DK3482" s="1035"/>
      <c r="DL3482" s="1035"/>
    </row>
    <row r="3483" spans="27:116">
      <c r="AA3483" s="1035"/>
      <c r="AB3483" s="1035"/>
      <c r="AC3483" s="1035"/>
      <c r="AD3483" s="1035"/>
      <c r="AE3483" s="1035"/>
      <c r="AF3483" s="1035"/>
      <c r="AG3483" s="1035"/>
      <c r="AH3483" s="1035"/>
      <c r="AN3483" s="1035"/>
      <c r="AV3483" s="1035"/>
      <c r="BD3483" s="1035"/>
      <c r="BS3483" s="1064"/>
      <c r="BT3483" s="1035"/>
      <c r="CG3483" s="612"/>
      <c r="CI3483" s="1035"/>
      <c r="DB3483" s="1035"/>
      <c r="DC3483" s="1035"/>
      <c r="DG3483" s="1035"/>
      <c r="DH3483" s="1035"/>
      <c r="DI3483" s="1035"/>
      <c r="DJ3483" s="1035"/>
      <c r="DK3483" s="1035"/>
      <c r="DL3483" s="1035"/>
    </row>
    <row r="3484" spans="27:116">
      <c r="AA3484" s="1035"/>
      <c r="AB3484" s="1035"/>
      <c r="AC3484" s="1035"/>
      <c r="AD3484" s="1035"/>
      <c r="AE3484" s="1035"/>
      <c r="AF3484" s="1035"/>
      <c r="AG3484" s="1035"/>
      <c r="AH3484" s="1035"/>
      <c r="AN3484" s="1035"/>
      <c r="AV3484" s="1035"/>
      <c r="BD3484" s="1035"/>
      <c r="BS3484" s="1064"/>
      <c r="BT3484" s="1035"/>
      <c r="CG3484" s="612"/>
      <c r="CI3484" s="1035"/>
      <c r="DB3484" s="1035"/>
      <c r="DC3484" s="1035"/>
      <c r="DG3484" s="1035"/>
      <c r="DH3484" s="1035"/>
      <c r="DI3484" s="1035"/>
      <c r="DJ3484" s="1035"/>
      <c r="DK3484" s="1035"/>
      <c r="DL3484" s="1035"/>
    </row>
    <row r="3485" spans="27:116">
      <c r="AA3485" s="1035"/>
      <c r="AB3485" s="1035"/>
      <c r="AC3485" s="1035"/>
      <c r="AD3485" s="1035"/>
      <c r="AE3485" s="1035"/>
      <c r="AF3485" s="1035"/>
      <c r="AG3485" s="1035"/>
      <c r="AH3485" s="1035"/>
      <c r="AN3485" s="1035"/>
      <c r="AV3485" s="1035"/>
      <c r="BD3485" s="1035"/>
      <c r="BS3485" s="1064"/>
      <c r="BT3485" s="1035"/>
      <c r="CG3485" s="612"/>
      <c r="CI3485" s="1035"/>
      <c r="DB3485" s="1035"/>
      <c r="DC3485" s="1035"/>
      <c r="DG3485" s="1035"/>
      <c r="DH3485" s="1035"/>
      <c r="DI3485" s="1035"/>
      <c r="DJ3485" s="1035"/>
      <c r="DK3485" s="1035"/>
      <c r="DL3485" s="1035"/>
    </row>
    <row r="3486" spans="27:116">
      <c r="AA3486" s="1035"/>
      <c r="AB3486" s="1035"/>
      <c r="AC3486" s="1035"/>
      <c r="AD3486" s="1035"/>
      <c r="AE3486" s="1035"/>
      <c r="AF3486" s="1035"/>
      <c r="AG3486" s="1035"/>
      <c r="AH3486" s="1035"/>
      <c r="AN3486" s="1035"/>
      <c r="AV3486" s="1035"/>
      <c r="BD3486" s="1035"/>
      <c r="BS3486" s="1064"/>
      <c r="BT3486" s="1035"/>
      <c r="CG3486" s="612"/>
      <c r="CI3486" s="1035"/>
      <c r="DB3486" s="1035"/>
      <c r="DC3486" s="1035"/>
      <c r="DG3486" s="1035"/>
      <c r="DH3486" s="1035"/>
      <c r="DI3486" s="1035"/>
      <c r="DJ3486" s="1035"/>
      <c r="DK3486" s="1035"/>
      <c r="DL3486" s="1035"/>
    </row>
    <row r="3487" spans="27:116">
      <c r="AA3487" s="1035"/>
      <c r="AB3487" s="1035"/>
      <c r="AC3487" s="1035"/>
      <c r="AD3487" s="1035"/>
      <c r="AE3487" s="1035"/>
      <c r="AF3487" s="1035"/>
      <c r="AG3487" s="1035"/>
      <c r="AH3487" s="1035"/>
      <c r="AN3487" s="1035"/>
      <c r="AV3487" s="1035"/>
      <c r="BD3487" s="1035"/>
      <c r="BS3487" s="1064"/>
      <c r="BT3487" s="1035"/>
      <c r="CG3487" s="612"/>
      <c r="CI3487" s="1035"/>
      <c r="DB3487" s="1035"/>
      <c r="DC3487" s="1035"/>
      <c r="DG3487" s="1035"/>
      <c r="DH3487" s="1035"/>
      <c r="DI3487" s="1035"/>
      <c r="DJ3487" s="1035"/>
      <c r="DK3487" s="1035"/>
      <c r="DL3487" s="1035"/>
    </row>
    <row r="3488" spans="27:116">
      <c r="AA3488" s="1035"/>
      <c r="AB3488" s="1035"/>
      <c r="AC3488" s="1035"/>
      <c r="AD3488" s="1035"/>
      <c r="AE3488" s="1035"/>
      <c r="AF3488" s="1035"/>
      <c r="AG3488" s="1035"/>
      <c r="AH3488" s="1035"/>
      <c r="AN3488" s="1035"/>
      <c r="AV3488" s="1035"/>
      <c r="BD3488" s="1035"/>
      <c r="BS3488" s="1064"/>
      <c r="BT3488" s="1035"/>
      <c r="CG3488" s="612"/>
      <c r="CI3488" s="1035"/>
      <c r="DB3488" s="1035"/>
      <c r="DC3488" s="1035"/>
      <c r="DG3488" s="1035"/>
      <c r="DH3488" s="1035"/>
      <c r="DI3488" s="1035"/>
      <c r="DJ3488" s="1035"/>
      <c r="DK3488" s="1035"/>
      <c r="DL3488" s="1035"/>
    </row>
    <row r="3489" spans="27:116">
      <c r="AA3489" s="1035"/>
      <c r="AB3489" s="1035"/>
      <c r="AC3489" s="1035"/>
      <c r="AD3489" s="1035"/>
      <c r="AE3489" s="1035"/>
      <c r="AF3489" s="1035"/>
      <c r="AG3489" s="1035"/>
      <c r="AH3489" s="1035"/>
      <c r="AN3489" s="1035"/>
      <c r="AV3489" s="1035"/>
      <c r="BD3489" s="1035"/>
      <c r="BS3489" s="1064"/>
      <c r="BT3489" s="1035"/>
      <c r="CG3489" s="612"/>
      <c r="CI3489" s="1035"/>
      <c r="DB3489" s="1035"/>
      <c r="DC3489" s="1035"/>
      <c r="DG3489" s="1035"/>
      <c r="DH3489" s="1035"/>
      <c r="DI3489" s="1035"/>
      <c r="DJ3489" s="1035"/>
      <c r="DK3489" s="1035"/>
      <c r="DL3489" s="1035"/>
    </row>
    <row r="3490" spans="27:116">
      <c r="AA3490" s="1035"/>
      <c r="AB3490" s="1035"/>
      <c r="AC3490" s="1035"/>
      <c r="AD3490" s="1035"/>
      <c r="AE3490" s="1035"/>
      <c r="AF3490" s="1035"/>
      <c r="AG3490" s="1035"/>
      <c r="AH3490" s="1035"/>
      <c r="AN3490" s="1035"/>
      <c r="AV3490" s="1035"/>
      <c r="BD3490" s="1035"/>
      <c r="BS3490" s="1064"/>
      <c r="BT3490" s="1035"/>
      <c r="CG3490" s="612"/>
      <c r="CI3490" s="1035"/>
      <c r="DB3490" s="1035"/>
      <c r="DC3490" s="1035"/>
      <c r="DG3490" s="1035"/>
      <c r="DH3490" s="1035"/>
      <c r="DI3490" s="1035"/>
      <c r="DJ3490" s="1035"/>
      <c r="DK3490" s="1035"/>
      <c r="DL3490" s="1035"/>
    </row>
    <row r="3491" spans="27:116">
      <c r="AA3491" s="1035"/>
      <c r="AB3491" s="1035"/>
      <c r="AC3491" s="1035"/>
      <c r="AD3491" s="1035"/>
      <c r="AE3491" s="1035"/>
      <c r="AF3491" s="1035"/>
      <c r="AG3491" s="1035"/>
      <c r="AH3491" s="1035"/>
      <c r="AN3491" s="1035"/>
      <c r="AV3491" s="1035"/>
      <c r="BD3491" s="1035"/>
      <c r="BS3491" s="1064"/>
      <c r="BT3491" s="1035"/>
      <c r="CG3491" s="612"/>
      <c r="CI3491" s="1035"/>
      <c r="DB3491" s="1035"/>
      <c r="DC3491" s="1035"/>
      <c r="DG3491" s="1035"/>
      <c r="DH3491" s="1035"/>
      <c r="DI3491" s="1035"/>
      <c r="DJ3491" s="1035"/>
      <c r="DK3491" s="1035"/>
      <c r="DL3491" s="1035"/>
    </row>
    <row r="3492" spans="27:116">
      <c r="AA3492" s="1035"/>
      <c r="AB3492" s="1035"/>
      <c r="AC3492" s="1035"/>
      <c r="AD3492" s="1035"/>
      <c r="AE3492" s="1035"/>
      <c r="AF3492" s="1035"/>
      <c r="AG3492" s="1035"/>
      <c r="AH3492" s="1035"/>
      <c r="AN3492" s="1035"/>
      <c r="AV3492" s="1035"/>
      <c r="BD3492" s="1035"/>
      <c r="BS3492" s="1064"/>
      <c r="BT3492" s="1035"/>
      <c r="CG3492" s="612"/>
      <c r="CI3492" s="1035"/>
      <c r="DB3492" s="1035"/>
      <c r="DC3492" s="1035"/>
      <c r="DG3492" s="1035"/>
      <c r="DH3492" s="1035"/>
      <c r="DI3492" s="1035"/>
      <c r="DJ3492" s="1035"/>
      <c r="DK3492" s="1035"/>
      <c r="DL3492" s="1035"/>
    </row>
    <row r="3493" spans="27:116">
      <c r="AA3493" s="1035"/>
      <c r="AB3493" s="1035"/>
      <c r="AC3493" s="1035"/>
      <c r="AD3493" s="1035"/>
      <c r="AE3493" s="1035"/>
      <c r="AF3493" s="1035"/>
      <c r="AG3493" s="1035"/>
      <c r="AH3493" s="1035"/>
      <c r="AN3493" s="1035"/>
      <c r="AV3493" s="1035"/>
      <c r="BD3493" s="1035"/>
      <c r="BS3493" s="1064"/>
      <c r="BT3493" s="1035"/>
      <c r="CG3493" s="612"/>
      <c r="CI3493" s="1035"/>
      <c r="DB3493" s="1035"/>
      <c r="DC3493" s="1035"/>
      <c r="DG3493" s="1035"/>
      <c r="DH3493" s="1035"/>
      <c r="DI3493" s="1035"/>
      <c r="DJ3493" s="1035"/>
      <c r="DK3493" s="1035"/>
      <c r="DL3493" s="1035"/>
    </row>
    <row r="3494" spans="27:116">
      <c r="AA3494" s="1035"/>
      <c r="AB3494" s="1035"/>
      <c r="AC3494" s="1035"/>
      <c r="AD3494" s="1035"/>
      <c r="AE3494" s="1035"/>
      <c r="AF3494" s="1035"/>
      <c r="AG3494" s="1035"/>
      <c r="AH3494" s="1035"/>
      <c r="AN3494" s="1035"/>
      <c r="AV3494" s="1035"/>
      <c r="BD3494" s="1035"/>
      <c r="BS3494" s="1064"/>
      <c r="BT3494" s="1035"/>
      <c r="CG3494" s="612"/>
      <c r="CI3494" s="1035"/>
      <c r="DB3494" s="1035"/>
      <c r="DC3494" s="1035"/>
      <c r="DG3494" s="1035"/>
      <c r="DH3494" s="1035"/>
      <c r="DI3494" s="1035"/>
      <c r="DJ3494" s="1035"/>
      <c r="DK3494" s="1035"/>
      <c r="DL3494" s="1035"/>
    </row>
    <row r="3495" spans="27:116">
      <c r="AA3495" s="1035"/>
      <c r="AB3495" s="1035"/>
      <c r="AC3495" s="1035"/>
      <c r="AD3495" s="1035"/>
      <c r="AE3495" s="1035"/>
      <c r="AF3495" s="1035"/>
      <c r="AG3495" s="1035"/>
      <c r="AH3495" s="1035"/>
      <c r="AN3495" s="1035"/>
      <c r="AV3495" s="1035"/>
      <c r="BD3495" s="1035"/>
      <c r="BS3495" s="1064"/>
      <c r="BT3495" s="1035"/>
      <c r="CG3495" s="612"/>
      <c r="CI3495" s="1035"/>
      <c r="DB3495" s="1035"/>
      <c r="DC3495" s="1035"/>
      <c r="DG3495" s="1035"/>
      <c r="DH3495" s="1035"/>
      <c r="DI3495" s="1035"/>
      <c r="DJ3495" s="1035"/>
      <c r="DK3495" s="1035"/>
      <c r="DL3495" s="1035"/>
    </row>
    <row r="3496" spans="27:116">
      <c r="AA3496" s="1035"/>
      <c r="AB3496" s="1035"/>
      <c r="AC3496" s="1035"/>
      <c r="AD3496" s="1035"/>
      <c r="AE3496" s="1035"/>
      <c r="AF3496" s="1035"/>
      <c r="AG3496" s="1035"/>
      <c r="AH3496" s="1035"/>
      <c r="AN3496" s="1035"/>
      <c r="AV3496" s="1035"/>
      <c r="BD3496" s="1035"/>
      <c r="BS3496" s="1064"/>
      <c r="BT3496" s="1035"/>
      <c r="CG3496" s="612"/>
      <c r="CI3496" s="1035"/>
      <c r="DB3496" s="1035"/>
      <c r="DC3496" s="1035"/>
      <c r="DG3496" s="1035"/>
      <c r="DH3496" s="1035"/>
      <c r="DI3496" s="1035"/>
      <c r="DJ3496" s="1035"/>
      <c r="DK3496" s="1035"/>
      <c r="DL3496" s="1035"/>
    </row>
    <row r="3497" spans="27:116">
      <c r="AA3497" s="1035"/>
      <c r="AB3497" s="1035"/>
      <c r="AC3497" s="1035"/>
      <c r="AD3497" s="1035"/>
      <c r="AE3497" s="1035"/>
      <c r="AF3497" s="1035"/>
      <c r="AG3497" s="1035"/>
      <c r="AH3497" s="1035"/>
      <c r="AN3497" s="1035"/>
      <c r="AV3497" s="1035"/>
      <c r="BD3497" s="1035"/>
      <c r="BS3497" s="1064"/>
      <c r="BT3497" s="1035"/>
      <c r="CG3497" s="612"/>
      <c r="CI3497" s="1035"/>
      <c r="DB3497" s="1035"/>
      <c r="DC3497" s="1035"/>
      <c r="DG3497" s="1035"/>
      <c r="DH3497" s="1035"/>
      <c r="DI3497" s="1035"/>
      <c r="DJ3497" s="1035"/>
      <c r="DK3497" s="1035"/>
      <c r="DL3497" s="1035"/>
    </row>
    <row r="3498" spans="27:116">
      <c r="AA3498" s="1035"/>
      <c r="AB3498" s="1035"/>
      <c r="AC3498" s="1035"/>
      <c r="AD3498" s="1035"/>
      <c r="AE3498" s="1035"/>
      <c r="AF3498" s="1035"/>
      <c r="AG3498" s="1035"/>
      <c r="AH3498" s="1035"/>
      <c r="AN3498" s="1035"/>
      <c r="AV3498" s="1035"/>
      <c r="BD3498" s="1035"/>
      <c r="BS3498" s="1064"/>
      <c r="BT3498" s="1035"/>
      <c r="CG3498" s="612"/>
      <c r="CI3498" s="1035"/>
      <c r="DB3498" s="1035"/>
      <c r="DC3498" s="1035"/>
      <c r="DG3498" s="1035"/>
      <c r="DH3498" s="1035"/>
      <c r="DI3498" s="1035"/>
      <c r="DJ3498" s="1035"/>
      <c r="DK3498" s="1035"/>
      <c r="DL3498" s="1035"/>
    </row>
    <row r="3499" spans="27:116">
      <c r="AA3499" s="1035"/>
      <c r="AB3499" s="1035"/>
      <c r="AC3499" s="1035"/>
      <c r="AD3499" s="1035"/>
      <c r="AE3499" s="1035"/>
      <c r="AF3499" s="1035"/>
      <c r="AG3499" s="1035"/>
      <c r="AH3499" s="1035"/>
      <c r="AN3499" s="1035"/>
      <c r="AV3499" s="1035"/>
      <c r="BD3499" s="1035"/>
      <c r="BS3499" s="1064"/>
      <c r="BT3499" s="1035"/>
      <c r="CG3499" s="612"/>
      <c r="CI3499" s="1035"/>
      <c r="DB3499" s="1035"/>
      <c r="DC3499" s="1035"/>
      <c r="DG3499" s="1035"/>
      <c r="DH3499" s="1035"/>
      <c r="DI3499" s="1035"/>
      <c r="DJ3499" s="1035"/>
      <c r="DK3499" s="1035"/>
      <c r="DL3499" s="1035"/>
    </row>
    <row r="3500" spans="27:116">
      <c r="AA3500" s="1035"/>
      <c r="AB3500" s="1035"/>
      <c r="AC3500" s="1035"/>
      <c r="AD3500" s="1035"/>
      <c r="AE3500" s="1035"/>
      <c r="AF3500" s="1035"/>
      <c r="AG3500" s="1035"/>
      <c r="AH3500" s="1035"/>
      <c r="AN3500" s="1035"/>
      <c r="AV3500" s="1035"/>
      <c r="BD3500" s="1035"/>
      <c r="BS3500" s="1064"/>
      <c r="BT3500" s="1035"/>
      <c r="CG3500" s="612"/>
      <c r="CI3500" s="1035"/>
      <c r="DB3500" s="1035"/>
      <c r="DC3500" s="1035"/>
      <c r="DG3500" s="1035"/>
      <c r="DH3500" s="1035"/>
      <c r="DI3500" s="1035"/>
      <c r="DJ3500" s="1035"/>
      <c r="DK3500" s="1035"/>
      <c r="DL3500" s="1035"/>
    </row>
    <row r="3501" spans="27:116">
      <c r="AA3501" s="1035"/>
      <c r="AB3501" s="1035"/>
      <c r="AC3501" s="1035"/>
      <c r="AD3501" s="1035"/>
      <c r="AE3501" s="1035"/>
      <c r="AF3501" s="1035"/>
      <c r="AG3501" s="1035"/>
      <c r="AH3501" s="1035"/>
      <c r="AN3501" s="1035"/>
      <c r="AV3501" s="1035"/>
      <c r="BD3501" s="1035"/>
      <c r="BS3501" s="1064"/>
      <c r="BT3501" s="1035"/>
      <c r="CG3501" s="612"/>
      <c r="CI3501" s="1035"/>
      <c r="DB3501" s="1035"/>
      <c r="DC3501" s="1035"/>
      <c r="DG3501" s="1035"/>
      <c r="DH3501" s="1035"/>
      <c r="DI3501" s="1035"/>
      <c r="DJ3501" s="1035"/>
      <c r="DK3501" s="1035"/>
      <c r="DL3501" s="1035"/>
    </row>
    <row r="3502" spans="27:116">
      <c r="AA3502" s="1035"/>
      <c r="AB3502" s="1035"/>
      <c r="AC3502" s="1035"/>
      <c r="AD3502" s="1035"/>
      <c r="AE3502" s="1035"/>
      <c r="AF3502" s="1035"/>
      <c r="AG3502" s="1035"/>
      <c r="AH3502" s="1035"/>
      <c r="AN3502" s="1035"/>
      <c r="AV3502" s="1035"/>
      <c r="BD3502" s="1035"/>
      <c r="BS3502" s="1064"/>
      <c r="BT3502" s="1035"/>
      <c r="CG3502" s="612"/>
      <c r="CI3502" s="1035"/>
      <c r="DB3502" s="1035"/>
      <c r="DC3502" s="1035"/>
      <c r="DG3502" s="1035"/>
      <c r="DH3502" s="1035"/>
      <c r="DI3502" s="1035"/>
      <c r="DJ3502" s="1035"/>
      <c r="DK3502" s="1035"/>
      <c r="DL3502" s="1035"/>
    </row>
    <row r="3503" spans="27:116">
      <c r="AA3503" s="1035"/>
      <c r="AB3503" s="1035"/>
      <c r="AC3503" s="1035"/>
      <c r="AD3503" s="1035"/>
      <c r="AE3503" s="1035"/>
      <c r="AF3503" s="1035"/>
      <c r="AG3503" s="1035"/>
      <c r="AH3503" s="1035"/>
      <c r="AN3503" s="1035"/>
      <c r="AV3503" s="1035"/>
      <c r="BD3503" s="1035"/>
      <c r="BS3503" s="1064"/>
      <c r="BT3503" s="1035"/>
      <c r="CG3503" s="612"/>
      <c r="CI3503" s="1035"/>
      <c r="DB3503" s="1035"/>
      <c r="DC3503" s="1035"/>
      <c r="DG3503" s="1035"/>
      <c r="DH3503" s="1035"/>
      <c r="DI3503" s="1035"/>
      <c r="DJ3503" s="1035"/>
      <c r="DK3503" s="1035"/>
      <c r="DL3503" s="1035"/>
    </row>
    <row r="3504" spans="27:116">
      <c r="AA3504" s="1035"/>
      <c r="AB3504" s="1035"/>
      <c r="AC3504" s="1035"/>
      <c r="AD3504" s="1035"/>
      <c r="AE3504" s="1035"/>
      <c r="AF3504" s="1035"/>
      <c r="AG3504" s="1035"/>
      <c r="AH3504" s="1035"/>
      <c r="AN3504" s="1035"/>
      <c r="AV3504" s="1035"/>
      <c r="BD3504" s="1035"/>
      <c r="BS3504" s="1064"/>
      <c r="BT3504" s="1035"/>
      <c r="CG3504" s="612"/>
      <c r="CI3504" s="1035"/>
      <c r="DB3504" s="1035"/>
      <c r="DC3504" s="1035"/>
      <c r="DG3504" s="1035"/>
      <c r="DH3504" s="1035"/>
      <c r="DI3504" s="1035"/>
      <c r="DJ3504" s="1035"/>
      <c r="DK3504" s="1035"/>
      <c r="DL3504" s="1035"/>
    </row>
    <row r="3505" spans="27:116">
      <c r="AA3505" s="1035"/>
      <c r="AB3505" s="1035"/>
      <c r="AC3505" s="1035"/>
      <c r="AD3505" s="1035"/>
      <c r="AE3505" s="1035"/>
      <c r="AF3505" s="1035"/>
      <c r="AG3505" s="1035"/>
      <c r="AH3505" s="1035"/>
      <c r="AN3505" s="1035"/>
      <c r="AV3505" s="1035"/>
      <c r="BD3505" s="1035"/>
      <c r="BS3505" s="1064"/>
      <c r="BT3505" s="1035"/>
      <c r="CG3505" s="612"/>
      <c r="CI3505" s="1035"/>
      <c r="DB3505" s="1035"/>
      <c r="DC3505" s="1035"/>
      <c r="DG3505" s="1035"/>
      <c r="DH3505" s="1035"/>
      <c r="DI3505" s="1035"/>
      <c r="DJ3505" s="1035"/>
      <c r="DK3505" s="1035"/>
      <c r="DL3505" s="1035"/>
    </row>
    <row r="3506" spans="27:116">
      <c r="AA3506" s="1035"/>
      <c r="AB3506" s="1035"/>
      <c r="AC3506" s="1035"/>
      <c r="AD3506" s="1035"/>
      <c r="AE3506" s="1035"/>
      <c r="AF3506" s="1035"/>
      <c r="AG3506" s="1035"/>
      <c r="AH3506" s="1035"/>
      <c r="AN3506" s="1035"/>
      <c r="AV3506" s="1035"/>
      <c r="BD3506" s="1035"/>
      <c r="BS3506" s="1064"/>
      <c r="BT3506" s="1035"/>
      <c r="CG3506" s="612"/>
      <c r="CI3506" s="1035"/>
      <c r="DB3506" s="1035"/>
      <c r="DC3506" s="1035"/>
      <c r="DG3506" s="1035"/>
      <c r="DH3506" s="1035"/>
      <c r="DI3506" s="1035"/>
      <c r="DJ3506" s="1035"/>
      <c r="DK3506" s="1035"/>
      <c r="DL3506" s="1035"/>
    </row>
    <row r="3507" spans="27:116">
      <c r="AA3507" s="1035"/>
      <c r="AB3507" s="1035"/>
      <c r="AC3507" s="1035"/>
      <c r="AD3507" s="1035"/>
      <c r="AE3507" s="1035"/>
      <c r="AF3507" s="1035"/>
      <c r="AG3507" s="1035"/>
      <c r="AH3507" s="1035"/>
      <c r="AN3507" s="1035"/>
      <c r="AV3507" s="1035"/>
      <c r="BD3507" s="1035"/>
      <c r="BS3507" s="1064"/>
      <c r="BT3507" s="1035"/>
      <c r="CG3507" s="612"/>
      <c r="CI3507" s="1035"/>
      <c r="DB3507" s="1035"/>
      <c r="DC3507" s="1035"/>
      <c r="DG3507" s="1035"/>
      <c r="DH3507" s="1035"/>
      <c r="DI3507" s="1035"/>
      <c r="DJ3507" s="1035"/>
      <c r="DK3507" s="1035"/>
      <c r="DL3507" s="1035"/>
    </row>
    <row r="3508" spans="27:116">
      <c r="AA3508" s="1035"/>
      <c r="AB3508" s="1035"/>
      <c r="AC3508" s="1035"/>
      <c r="AD3508" s="1035"/>
      <c r="AE3508" s="1035"/>
      <c r="AF3508" s="1035"/>
      <c r="AG3508" s="1035"/>
      <c r="AH3508" s="1035"/>
      <c r="AN3508" s="1035"/>
      <c r="AV3508" s="1035"/>
      <c r="BD3508" s="1035"/>
      <c r="BS3508" s="1064"/>
      <c r="BT3508" s="1035"/>
      <c r="CG3508" s="612"/>
      <c r="CI3508" s="1035"/>
      <c r="DB3508" s="1035"/>
      <c r="DC3508" s="1035"/>
      <c r="DG3508" s="1035"/>
      <c r="DH3508" s="1035"/>
      <c r="DI3508" s="1035"/>
      <c r="DJ3508" s="1035"/>
      <c r="DK3508" s="1035"/>
      <c r="DL3508" s="1035"/>
    </row>
    <row r="3509" spans="27:116">
      <c r="AA3509" s="1035"/>
      <c r="AB3509" s="1035"/>
      <c r="AC3509" s="1035"/>
      <c r="AD3509" s="1035"/>
      <c r="AE3509" s="1035"/>
      <c r="AF3509" s="1035"/>
      <c r="AG3509" s="1035"/>
      <c r="AH3509" s="1035"/>
      <c r="AN3509" s="1035"/>
      <c r="AV3509" s="1035"/>
      <c r="BD3509" s="1035"/>
      <c r="BS3509" s="1064"/>
      <c r="BT3509" s="1035"/>
      <c r="CG3509" s="612"/>
      <c r="CI3509" s="1035"/>
      <c r="DB3509" s="1035"/>
      <c r="DC3509" s="1035"/>
      <c r="DG3509" s="1035"/>
      <c r="DH3509" s="1035"/>
      <c r="DI3509" s="1035"/>
      <c r="DJ3509" s="1035"/>
      <c r="DK3509" s="1035"/>
      <c r="DL3509" s="1035"/>
    </row>
    <row r="3510" spans="27:116">
      <c r="AA3510" s="1035"/>
      <c r="AB3510" s="1035"/>
      <c r="AC3510" s="1035"/>
      <c r="AD3510" s="1035"/>
      <c r="AE3510" s="1035"/>
      <c r="AF3510" s="1035"/>
      <c r="AG3510" s="1035"/>
      <c r="AH3510" s="1035"/>
      <c r="AN3510" s="1035"/>
      <c r="AV3510" s="1035"/>
      <c r="BD3510" s="1035"/>
      <c r="BS3510" s="1064"/>
      <c r="BT3510" s="1035"/>
      <c r="CG3510" s="612"/>
      <c r="CI3510" s="1035"/>
      <c r="DB3510" s="1035"/>
      <c r="DC3510" s="1035"/>
      <c r="DG3510" s="1035"/>
      <c r="DH3510" s="1035"/>
      <c r="DI3510" s="1035"/>
      <c r="DJ3510" s="1035"/>
      <c r="DK3510" s="1035"/>
      <c r="DL3510" s="1035"/>
    </row>
    <row r="3511" spans="27:116">
      <c r="AA3511" s="1035"/>
      <c r="AB3511" s="1035"/>
      <c r="AC3511" s="1035"/>
      <c r="AD3511" s="1035"/>
      <c r="AE3511" s="1035"/>
      <c r="AF3511" s="1035"/>
      <c r="AG3511" s="1035"/>
      <c r="AH3511" s="1035"/>
      <c r="AN3511" s="1035"/>
      <c r="AV3511" s="1035"/>
      <c r="BD3511" s="1035"/>
      <c r="BS3511" s="1064"/>
      <c r="BT3511" s="1035"/>
      <c r="CG3511" s="612"/>
      <c r="CI3511" s="1035"/>
      <c r="DB3511" s="1035"/>
      <c r="DC3511" s="1035"/>
      <c r="DG3511" s="1035"/>
      <c r="DH3511" s="1035"/>
      <c r="DI3511" s="1035"/>
      <c r="DJ3511" s="1035"/>
      <c r="DK3511" s="1035"/>
      <c r="DL3511" s="1035"/>
    </row>
    <row r="3512" spans="27:116">
      <c r="AA3512" s="1035"/>
      <c r="AB3512" s="1035"/>
      <c r="AC3512" s="1035"/>
      <c r="AD3512" s="1035"/>
      <c r="AE3512" s="1035"/>
      <c r="AF3512" s="1035"/>
      <c r="AG3512" s="1035"/>
      <c r="AH3512" s="1035"/>
      <c r="AN3512" s="1035"/>
      <c r="AV3512" s="1035"/>
      <c r="BD3512" s="1035"/>
      <c r="BS3512" s="1064"/>
      <c r="BT3512" s="1035"/>
      <c r="CG3512" s="612"/>
      <c r="CI3512" s="1035"/>
      <c r="DB3512" s="1035"/>
      <c r="DC3512" s="1035"/>
      <c r="DG3512" s="1035"/>
      <c r="DH3512" s="1035"/>
      <c r="DI3512" s="1035"/>
      <c r="DJ3512" s="1035"/>
      <c r="DK3512" s="1035"/>
      <c r="DL3512" s="1035"/>
    </row>
    <row r="3513" spans="27:116">
      <c r="AA3513" s="1035"/>
      <c r="AB3513" s="1035"/>
      <c r="AC3513" s="1035"/>
      <c r="AD3513" s="1035"/>
      <c r="AE3513" s="1035"/>
      <c r="AF3513" s="1035"/>
      <c r="AG3513" s="1035"/>
      <c r="AH3513" s="1035"/>
      <c r="AN3513" s="1035"/>
      <c r="AV3513" s="1035"/>
      <c r="BD3513" s="1035"/>
      <c r="BS3513" s="1064"/>
      <c r="BT3513" s="1035"/>
      <c r="CG3513" s="612"/>
      <c r="CI3513" s="1035"/>
      <c r="DB3513" s="1035"/>
      <c r="DC3513" s="1035"/>
      <c r="DG3513" s="1035"/>
      <c r="DH3513" s="1035"/>
      <c r="DI3513" s="1035"/>
      <c r="DJ3513" s="1035"/>
      <c r="DK3513" s="1035"/>
      <c r="DL3513" s="1035"/>
    </row>
    <row r="3514" spans="27:116">
      <c r="AA3514" s="1035"/>
      <c r="AB3514" s="1035"/>
      <c r="AC3514" s="1035"/>
      <c r="AD3514" s="1035"/>
      <c r="AE3514" s="1035"/>
      <c r="AF3514" s="1035"/>
      <c r="AG3514" s="1035"/>
      <c r="AH3514" s="1035"/>
      <c r="AN3514" s="1035"/>
      <c r="AV3514" s="1035"/>
      <c r="BD3514" s="1035"/>
      <c r="BS3514" s="1064"/>
      <c r="BT3514" s="1035"/>
      <c r="CG3514" s="612"/>
      <c r="CI3514" s="1035"/>
      <c r="DB3514" s="1035"/>
      <c r="DC3514" s="1035"/>
      <c r="DG3514" s="1035"/>
      <c r="DH3514" s="1035"/>
      <c r="DI3514" s="1035"/>
      <c r="DJ3514" s="1035"/>
      <c r="DK3514" s="1035"/>
      <c r="DL3514" s="1035"/>
    </row>
    <row r="3515" spans="27:116">
      <c r="AA3515" s="1035"/>
      <c r="AB3515" s="1035"/>
      <c r="AC3515" s="1035"/>
      <c r="AD3515" s="1035"/>
      <c r="AE3515" s="1035"/>
      <c r="AF3515" s="1035"/>
      <c r="AG3515" s="1035"/>
      <c r="AH3515" s="1035"/>
      <c r="AN3515" s="1035"/>
      <c r="AV3515" s="1035"/>
      <c r="BD3515" s="1035"/>
      <c r="BS3515" s="1064"/>
      <c r="BT3515" s="1035"/>
      <c r="CG3515" s="612"/>
      <c r="CI3515" s="1035"/>
      <c r="DB3515" s="1035"/>
      <c r="DC3515" s="1035"/>
      <c r="DG3515" s="1035"/>
      <c r="DH3515" s="1035"/>
      <c r="DI3515" s="1035"/>
      <c r="DJ3515" s="1035"/>
      <c r="DK3515" s="1035"/>
      <c r="DL3515" s="1035"/>
    </row>
    <row r="3516" spans="27:116">
      <c r="AA3516" s="1035"/>
      <c r="AB3516" s="1035"/>
      <c r="AC3516" s="1035"/>
      <c r="AD3516" s="1035"/>
      <c r="AE3516" s="1035"/>
      <c r="AF3516" s="1035"/>
      <c r="AG3516" s="1035"/>
      <c r="AH3516" s="1035"/>
      <c r="AN3516" s="1035"/>
      <c r="AV3516" s="1035"/>
      <c r="BD3516" s="1035"/>
      <c r="BS3516" s="1064"/>
      <c r="BT3516" s="1035"/>
      <c r="CG3516" s="612"/>
      <c r="CI3516" s="1035"/>
      <c r="DB3516" s="1035"/>
      <c r="DC3516" s="1035"/>
      <c r="DG3516" s="1035"/>
      <c r="DH3516" s="1035"/>
      <c r="DI3516" s="1035"/>
      <c r="DJ3516" s="1035"/>
      <c r="DK3516" s="1035"/>
      <c r="DL3516" s="1035"/>
    </row>
    <row r="3517" spans="27:116">
      <c r="AA3517" s="1035"/>
      <c r="AB3517" s="1035"/>
      <c r="AC3517" s="1035"/>
      <c r="AD3517" s="1035"/>
      <c r="AE3517" s="1035"/>
      <c r="AF3517" s="1035"/>
      <c r="AG3517" s="1035"/>
      <c r="AH3517" s="1035"/>
      <c r="AN3517" s="1035"/>
      <c r="AV3517" s="1035"/>
      <c r="BD3517" s="1035"/>
      <c r="BS3517" s="1064"/>
      <c r="BT3517" s="1035"/>
      <c r="CG3517" s="612"/>
      <c r="CI3517" s="1035"/>
      <c r="DB3517" s="1035"/>
      <c r="DC3517" s="1035"/>
      <c r="DG3517" s="1035"/>
      <c r="DH3517" s="1035"/>
      <c r="DI3517" s="1035"/>
      <c r="DJ3517" s="1035"/>
      <c r="DK3517" s="1035"/>
      <c r="DL3517" s="1035"/>
    </row>
    <row r="3518" spans="27:116">
      <c r="AA3518" s="1035"/>
      <c r="AB3518" s="1035"/>
      <c r="AC3518" s="1035"/>
      <c r="AD3518" s="1035"/>
      <c r="AE3518" s="1035"/>
      <c r="AF3518" s="1035"/>
      <c r="AG3518" s="1035"/>
      <c r="AH3518" s="1035"/>
      <c r="AN3518" s="1035"/>
      <c r="AV3518" s="1035"/>
      <c r="BD3518" s="1035"/>
      <c r="BS3518" s="1064"/>
      <c r="BT3518" s="1035"/>
      <c r="CG3518" s="612"/>
      <c r="CI3518" s="1035"/>
      <c r="DB3518" s="1035"/>
      <c r="DC3518" s="1035"/>
      <c r="DG3518" s="1035"/>
      <c r="DH3518" s="1035"/>
      <c r="DI3518" s="1035"/>
      <c r="DJ3518" s="1035"/>
      <c r="DK3518" s="1035"/>
      <c r="DL3518" s="1035"/>
    </row>
    <row r="3519" spans="27:116">
      <c r="AA3519" s="1035"/>
      <c r="AB3519" s="1035"/>
      <c r="AC3519" s="1035"/>
      <c r="AD3519" s="1035"/>
      <c r="AE3519" s="1035"/>
      <c r="AF3519" s="1035"/>
      <c r="AG3519" s="1035"/>
      <c r="AH3519" s="1035"/>
      <c r="AN3519" s="1035"/>
      <c r="AV3519" s="1035"/>
      <c r="BD3519" s="1035"/>
      <c r="BS3519" s="1064"/>
      <c r="BT3519" s="1035"/>
      <c r="CG3519" s="612"/>
      <c r="CI3519" s="1035"/>
      <c r="DB3519" s="1035"/>
      <c r="DC3519" s="1035"/>
      <c r="DG3519" s="1035"/>
      <c r="DH3519" s="1035"/>
      <c r="DI3519" s="1035"/>
      <c r="DJ3519" s="1035"/>
      <c r="DK3519" s="1035"/>
      <c r="DL3519" s="1035"/>
    </row>
    <row r="3520" spans="27:116">
      <c r="AA3520" s="1035"/>
      <c r="AB3520" s="1035"/>
      <c r="AC3520" s="1035"/>
      <c r="AD3520" s="1035"/>
      <c r="AE3520" s="1035"/>
      <c r="AF3520" s="1035"/>
      <c r="AG3520" s="1035"/>
      <c r="AH3520" s="1035"/>
      <c r="AN3520" s="1035"/>
      <c r="AV3520" s="1035"/>
      <c r="BD3520" s="1035"/>
      <c r="BS3520" s="1064"/>
      <c r="BT3520" s="1035"/>
      <c r="CG3520" s="612"/>
      <c r="CI3520" s="1035"/>
      <c r="DB3520" s="1035"/>
      <c r="DC3520" s="1035"/>
      <c r="DG3520" s="1035"/>
      <c r="DH3520" s="1035"/>
      <c r="DI3520" s="1035"/>
      <c r="DJ3520" s="1035"/>
      <c r="DK3520" s="1035"/>
      <c r="DL3520" s="1035"/>
    </row>
    <row r="3521" spans="27:116">
      <c r="AA3521" s="1035"/>
      <c r="AB3521" s="1035"/>
      <c r="AC3521" s="1035"/>
      <c r="AD3521" s="1035"/>
      <c r="AE3521" s="1035"/>
      <c r="AF3521" s="1035"/>
      <c r="AG3521" s="1035"/>
      <c r="AH3521" s="1035"/>
      <c r="AN3521" s="1035"/>
      <c r="AV3521" s="1035"/>
      <c r="BD3521" s="1035"/>
      <c r="BS3521" s="1064"/>
      <c r="BT3521" s="1035"/>
      <c r="CG3521" s="612"/>
      <c r="CI3521" s="1035"/>
      <c r="DB3521" s="1035"/>
      <c r="DC3521" s="1035"/>
      <c r="DG3521" s="1035"/>
      <c r="DH3521" s="1035"/>
      <c r="DI3521" s="1035"/>
      <c r="DJ3521" s="1035"/>
      <c r="DK3521" s="1035"/>
      <c r="DL3521" s="1035"/>
    </row>
    <row r="3522" spans="27:116">
      <c r="AA3522" s="1035"/>
      <c r="AB3522" s="1035"/>
      <c r="AC3522" s="1035"/>
      <c r="AD3522" s="1035"/>
      <c r="AE3522" s="1035"/>
      <c r="AF3522" s="1035"/>
      <c r="AG3522" s="1035"/>
      <c r="AH3522" s="1035"/>
      <c r="AN3522" s="1035"/>
      <c r="AV3522" s="1035"/>
      <c r="BD3522" s="1035"/>
      <c r="BS3522" s="1064"/>
      <c r="BT3522" s="1035"/>
      <c r="CG3522" s="612"/>
      <c r="CI3522" s="1035"/>
      <c r="DB3522" s="1035"/>
      <c r="DC3522" s="1035"/>
      <c r="DG3522" s="1035"/>
      <c r="DH3522" s="1035"/>
      <c r="DI3522" s="1035"/>
      <c r="DJ3522" s="1035"/>
      <c r="DK3522" s="1035"/>
      <c r="DL3522" s="1035"/>
    </row>
    <row r="3523" spans="27:116">
      <c r="AA3523" s="1035"/>
      <c r="AB3523" s="1035"/>
      <c r="AC3523" s="1035"/>
      <c r="AD3523" s="1035"/>
      <c r="AE3523" s="1035"/>
      <c r="AF3523" s="1035"/>
      <c r="AG3523" s="1035"/>
      <c r="AH3523" s="1035"/>
      <c r="AN3523" s="1035"/>
      <c r="AV3523" s="1035"/>
      <c r="BD3523" s="1035"/>
      <c r="BS3523" s="1064"/>
      <c r="BT3523" s="1035"/>
      <c r="CG3523" s="612"/>
      <c r="CI3523" s="1035"/>
      <c r="DB3523" s="1035"/>
      <c r="DC3523" s="1035"/>
      <c r="DG3523" s="1035"/>
      <c r="DH3523" s="1035"/>
      <c r="DI3523" s="1035"/>
      <c r="DJ3523" s="1035"/>
      <c r="DK3523" s="1035"/>
      <c r="DL3523" s="1035"/>
    </row>
    <row r="3524" spans="27:116">
      <c r="AA3524" s="1035"/>
      <c r="AB3524" s="1035"/>
      <c r="AC3524" s="1035"/>
      <c r="AD3524" s="1035"/>
      <c r="AE3524" s="1035"/>
      <c r="AF3524" s="1035"/>
      <c r="AG3524" s="1035"/>
      <c r="AH3524" s="1035"/>
      <c r="AN3524" s="1035"/>
      <c r="AV3524" s="1035"/>
      <c r="BD3524" s="1035"/>
      <c r="BS3524" s="1064"/>
      <c r="BT3524" s="1035"/>
      <c r="CG3524" s="612"/>
      <c r="CI3524" s="1035"/>
      <c r="DB3524" s="1035"/>
      <c r="DC3524" s="1035"/>
      <c r="DG3524" s="1035"/>
      <c r="DH3524" s="1035"/>
      <c r="DI3524" s="1035"/>
      <c r="DJ3524" s="1035"/>
      <c r="DK3524" s="1035"/>
      <c r="DL3524" s="1035"/>
    </row>
    <row r="3525" spans="27:116">
      <c r="AA3525" s="1035"/>
      <c r="AB3525" s="1035"/>
      <c r="AC3525" s="1035"/>
      <c r="AD3525" s="1035"/>
      <c r="AE3525" s="1035"/>
      <c r="AF3525" s="1035"/>
      <c r="AG3525" s="1035"/>
      <c r="AH3525" s="1035"/>
      <c r="AN3525" s="1035"/>
      <c r="AV3525" s="1035"/>
      <c r="BD3525" s="1035"/>
      <c r="BS3525" s="1064"/>
      <c r="BT3525" s="1035"/>
      <c r="CG3525" s="612"/>
      <c r="CI3525" s="1035"/>
      <c r="DB3525" s="1035"/>
      <c r="DC3525" s="1035"/>
      <c r="DG3525" s="1035"/>
      <c r="DH3525" s="1035"/>
      <c r="DI3525" s="1035"/>
      <c r="DJ3525" s="1035"/>
      <c r="DK3525" s="1035"/>
      <c r="DL3525" s="1035"/>
    </row>
    <row r="3526" spans="27:116">
      <c r="AA3526" s="1035"/>
      <c r="AB3526" s="1035"/>
      <c r="AC3526" s="1035"/>
      <c r="AD3526" s="1035"/>
      <c r="AE3526" s="1035"/>
      <c r="AF3526" s="1035"/>
      <c r="AG3526" s="1035"/>
      <c r="AH3526" s="1035"/>
      <c r="AN3526" s="1035"/>
      <c r="AV3526" s="1035"/>
      <c r="BD3526" s="1035"/>
      <c r="BS3526" s="1064"/>
      <c r="BT3526" s="1035"/>
      <c r="CG3526" s="612"/>
      <c r="CI3526" s="1035"/>
      <c r="DB3526" s="1035"/>
      <c r="DC3526" s="1035"/>
      <c r="DG3526" s="1035"/>
      <c r="DH3526" s="1035"/>
      <c r="DI3526" s="1035"/>
      <c r="DJ3526" s="1035"/>
      <c r="DK3526" s="1035"/>
      <c r="DL3526" s="1035"/>
    </row>
    <row r="3527" spans="27:116">
      <c r="AA3527" s="1035"/>
      <c r="AB3527" s="1035"/>
      <c r="AC3527" s="1035"/>
      <c r="AD3527" s="1035"/>
      <c r="AE3527" s="1035"/>
      <c r="AF3527" s="1035"/>
      <c r="AG3527" s="1035"/>
      <c r="AH3527" s="1035"/>
      <c r="AN3527" s="1035"/>
      <c r="AV3527" s="1035"/>
      <c r="BD3527" s="1035"/>
      <c r="BS3527" s="1064"/>
      <c r="BT3527" s="1035"/>
      <c r="CG3527" s="612"/>
      <c r="CI3527" s="1035"/>
      <c r="DB3527" s="1035"/>
      <c r="DC3527" s="1035"/>
      <c r="DG3527" s="1035"/>
      <c r="DH3527" s="1035"/>
      <c r="DI3527" s="1035"/>
      <c r="DJ3527" s="1035"/>
      <c r="DK3527" s="1035"/>
      <c r="DL3527" s="1035"/>
    </row>
    <row r="3528" spans="27:116">
      <c r="AA3528" s="1035"/>
      <c r="AB3528" s="1035"/>
      <c r="AC3528" s="1035"/>
      <c r="AD3528" s="1035"/>
      <c r="AE3528" s="1035"/>
      <c r="AF3528" s="1035"/>
      <c r="AG3528" s="1035"/>
      <c r="AH3528" s="1035"/>
      <c r="AN3528" s="1035"/>
      <c r="AV3528" s="1035"/>
      <c r="BD3528" s="1035"/>
      <c r="BS3528" s="1064"/>
      <c r="BT3528" s="1035"/>
      <c r="CG3528" s="612"/>
      <c r="CI3528" s="1035"/>
      <c r="DB3528" s="1035"/>
      <c r="DC3528" s="1035"/>
      <c r="DG3528" s="1035"/>
      <c r="DH3528" s="1035"/>
      <c r="DI3528" s="1035"/>
      <c r="DJ3528" s="1035"/>
      <c r="DK3528" s="1035"/>
      <c r="DL3528" s="1035"/>
    </row>
    <row r="3529" spans="27:116">
      <c r="AA3529" s="1035"/>
      <c r="AB3529" s="1035"/>
      <c r="AC3529" s="1035"/>
      <c r="AD3529" s="1035"/>
      <c r="AE3529" s="1035"/>
      <c r="AF3529" s="1035"/>
      <c r="AG3529" s="1035"/>
      <c r="AH3529" s="1035"/>
      <c r="AN3529" s="1035"/>
      <c r="AV3529" s="1035"/>
      <c r="BD3529" s="1035"/>
      <c r="BS3529" s="1064"/>
      <c r="BT3529" s="1035"/>
      <c r="CG3529" s="612"/>
      <c r="CI3529" s="1035"/>
      <c r="DB3529" s="1035"/>
      <c r="DC3529" s="1035"/>
      <c r="DG3529" s="1035"/>
      <c r="DH3529" s="1035"/>
      <c r="DI3529" s="1035"/>
      <c r="DJ3529" s="1035"/>
      <c r="DK3529" s="1035"/>
      <c r="DL3529" s="1035"/>
    </row>
    <row r="3530" spans="27:116">
      <c r="AA3530" s="1035"/>
      <c r="AB3530" s="1035"/>
      <c r="AC3530" s="1035"/>
      <c r="AD3530" s="1035"/>
      <c r="AE3530" s="1035"/>
      <c r="AF3530" s="1035"/>
      <c r="AG3530" s="1035"/>
      <c r="AH3530" s="1035"/>
      <c r="AN3530" s="1035"/>
      <c r="AV3530" s="1035"/>
      <c r="BD3530" s="1035"/>
      <c r="BS3530" s="1064"/>
      <c r="BT3530" s="1035"/>
      <c r="CG3530" s="612"/>
      <c r="CI3530" s="1035"/>
      <c r="DB3530" s="1035"/>
      <c r="DC3530" s="1035"/>
      <c r="DG3530" s="1035"/>
      <c r="DH3530" s="1035"/>
      <c r="DI3530" s="1035"/>
      <c r="DJ3530" s="1035"/>
      <c r="DK3530" s="1035"/>
      <c r="DL3530" s="1035"/>
    </row>
    <row r="3531" spans="27:116">
      <c r="AA3531" s="1035"/>
      <c r="AB3531" s="1035"/>
      <c r="AC3531" s="1035"/>
      <c r="AD3531" s="1035"/>
      <c r="AE3531" s="1035"/>
      <c r="AF3531" s="1035"/>
      <c r="AG3531" s="1035"/>
      <c r="AH3531" s="1035"/>
      <c r="AN3531" s="1035"/>
      <c r="AV3531" s="1035"/>
      <c r="BD3531" s="1035"/>
      <c r="BS3531" s="1064"/>
      <c r="BT3531" s="1035"/>
      <c r="CG3531" s="612"/>
      <c r="CI3531" s="1035"/>
      <c r="DB3531" s="1035"/>
      <c r="DC3531" s="1035"/>
      <c r="DG3531" s="1035"/>
      <c r="DH3531" s="1035"/>
      <c r="DI3531" s="1035"/>
      <c r="DJ3531" s="1035"/>
      <c r="DK3531" s="1035"/>
      <c r="DL3531" s="1035"/>
    </row>
    <row r="3532" spans="27:116">
      <c r="AA3532" s="1035"/>
      <c r="AB3532" s="1035"/>
      <c r="AC3532" s="1035"/>
      <c r="AD3532" s="1035"/>
      <c r="AE3532" s="1035"/>
      <c r="AF3532" s="1035"/>
      <c r="AG3532" s="1035"/>
      <c r="AH3532" s="1035"/>
      <c r="AN3532" s="1035"/>
      <c r="AV3532" s="1035"/>
      <c r="BD3532" s="1035"/>
      <c r="BS3532" s="1064"/>
      <c r="BT3532" s="1035"/>
      <c r="CG3532" s="612"/>
      <c r="CI3532" s="1035"/>
      <c r="DB3532" s="1035"/>
      <c r="DC3532" s="1035"/>
      <c r="DG3532" s="1035"/>
      <c r="DH3532" s="1035"/>
      <c r="DI3532" s="1035"/>
      <c r="DJ3532" s="1035"/>
      <c r="DK3532" s="1035"/>
      <c r="DL3532" s="1035"/>
    </row>
    <row r="3533" spans="27:116">
      <c r="AA3533" s="1035"/>
      <c r="AB3533" s="1035"/>
      <c r="AC3533" s="1035"/>
      <c r="AD3533" s="1035"/>
      <c r="AE3533" s="1035"/>
      <c r="AF3533" s="1035"/>
      <c r="AG3533" s="1035"/>
      <c r="AH3533" s="1035"/>
      <c r="AN3533" s="1035"/>
      <c r="AV3533" s="1035"/>
      <c r="BD3533" s="1035"/>
      <c r="BS3533" s="1064"/>
      <c r="BT3533" s="1035"/>
      <c r="CG3533" s="612"/>
      <c r="CI3533" s="1035"/>
      <c r="DB3533" s="1035"/>
      <c r="DC3533" s="1035"/>
      <c r="DG3533" s="1035"/>
      <c r="DH3533" s="1035"/>
      <c r="DI3533" s="1035"/>
      <c r="DJ3533" s="1035"/>
      <c r="DK3533" s="1035"/>
      <c r="DL3533" s="1035"/>
    </row>
    <row r="3534" spans="27:116">
      <c r="AA3534" s="1035"/>
      <c r="AB3534" s="1035"/>
      <c r="AC3534" s="1035"/>
      <c r="AD3534" s="1035"/>
      <c r="AE3534" s="1035"/>
      <c r="AF3534" s="1035"/>
      <c r="AG3534" s="1035"/>
      <c r="AH3534" s="1035"/>
      <c r="AN3534" s="1035"/>
      <c r="AV3534" s="1035"/>
      <c r="BD3534" s="1035"/>
      <c r="BS3534" s="1064"/>
      <c r="BT3534" s="1035"/>
      <c r="CG3534" s="612"/>
      <c r="CI3534" s="1035"/>
      <c r="DB3534" s="1035"/>
      <c r="DC3534" s="1035"/>
      <c r="DG3534" s="1035"/>
      <c r="DH3534" s="1035"/>
      <c r="DI3534" s="1035"/>
      <c r="DJ3534" s="1035"/>
      <c r="DK3534" s="1035"/>
      <c r="DL3534" s="1035"/>
    </row>
    <row r="3535" spans="27:116">
      <c r="AA3535" s="1035"/>
      <c r="AB3535" s="1035"/>
      <c r="AC3535" s="1035"/>
      <c r="AD3535" s="1035"/>
      <c r="AE3535" s="1035"/>
      <c r="AF3535" s="1035"/>
      <c r="AG3535" s="1035"/>
      <c r="AH3535" s="1035"/>
      <c r="AN3535" s="1035"/>
      <c r="AV3535" s="1035"/>
      <c r="BD3535" s="1035"/>
      <c r="BS3535" s="1064"/>
      <c r="BT3535" s="1035"/>
      <c r="CG3535" s="612"/>
      <c r="CI3535" s="1035"/>
      <c r="DB3535" s="1035"/>
      <c r="DC3535" s="1035"/>
      <c r="DG3535" s="1035"/>
      <c r="DH3535" s="1035"/>
      <c r="DI3535" s="1035"/>
      <c r="DJ3535" s="1035"/>
      <c r="DK3535" s="1035"/>
      <c r="DL3535" s="1035"/>
    </row>
    <row r="3536" spans="27:116">
      <c r="AA3536" s="1035"/>
      <c r="AB3536" s="1035"/>
      <c r="AC3536" s="1035"/>
      <c r="AD3536" s="1035"/>
      <c r="AE3536" s="1035"/>
      <c r="AF3536" s="1035"/>
      <c r="AG3536" s="1035"/>
      <c r="AH3536" s="1035"/>
      <c r="AN3536" s="1035"/>
      <c r="AV3536" s="1035"/>
      <c r="BD3536" s="1035"/>
      <c r="BS3536" s="1064"/>
      <c r="BT3536" s="1035"/>
      <c r="CG3536" s="612"/>
      <c r="CI3536" s="1035"/>
      <c r="DB3536" s="1035"/>
      <c r="DC3536" s="1035"/>
      <c r="DG3536" s="1035"/>
      <c r="DH3536" s="1035"/>
      <c r="DI3536" s="1035"/>
      <c r="DJ3536" s="1035"/>
      <c r="DK3536" s="1035"/>
      <c r="DL3536" s="1035"/>
    </row>
    <row r="3537" spans="27:116">
      <c r="AA3537" s="1035"/>
      <c r="AB3537" s="1035"/>
      <c r="AC3537" s="1035"/>
      <c r="AD3537" s="1035"/>
      <c r="AE3537" s="1035"/>
      <c r="AF3537" s="1035"/>
      <c r="AG3537" s="1035"/>
      <c r="AH3537" s="1035"/>
      <c r="AN3537" s="1035"/>
      <c r="AV3537" s="1035"/>
      <c r="BD3537" s="1035"/>
      <c r="BS3537" s="1064"/>
      <c r="BT3537" s="1035"/>
      <c r="CG3537" s="612"/>
      <c r="CI3537" s="1035"/>
      <c r="DB3537" s="1035"/>
      <c r="DC3537" s="1035"/>
      <c r="DG3537" s="1035"/>
      <c r="DH3537" s="1035"/>
      <c r="DI3537" s="1035"/>
      <c r="DJ3537" s="1035"/>
      <c r="DK3537" s="1035"/>
      <c r="DL3537" s="1035"/>
    </row>
    <row r="3538" spans="27:116">
      <c r="AA3538" s="1035"/>
      <c r="AB3538" s="1035"/>
      <c r="AC3538" s="1035"/>
      <c r="AD3538" s="1035"/>
      <c r="AE3538" s="1035"/>
      <c r="AF3538" s="1035"/>
      <c r="AG3538" s="1035"/>
      <c r="AH3538" s="1035"/>
      <c r="AN3538" s="1035"/>
      <c r="AV3538" s="1035"/>
      <c r="BD3538" s="1035"/>
      <c r="BS3538" s="1064"/>
      <c r="BT3538" s="1035"/>
      <c r="CG3538" s="612"/>
      <c r="CI3538" s="1035"/>
      <c r="DB3538" s="1035"/>
      <c r="DC3538" s="1035"/>
      <c r="DG3538" s="1035"/>
      <c r="DH3538" s="1035"/>
      <c r="DI3538" s="1035"/>
      <c r="DJ3538" s="1035"/>
      <c r="DK3538" s="1035"/>
      <c r="DL3538" s="1035"/>
    </row>
    <row r="3539" spans="27:116">
      <c r="AA3539" s="1035"/>
      <c r="AB3539" s="1035"/>
      <c r="AC3539" s="1035"/>
      <c r="AD3539" s="1035"/>
      <c r="AE3539" s="1035"/>
      <c r="AF3539" s="1035"/>
      <c r="AG3539" s="1035"/>
      <c r="AH3539" s="1035"/>
      <c r="AN3539" s="1035"/>
      <c r="AV3539" s="1035"/>
      <c r="BD3539" s="1035"/>
      <c r="BS3539" s="1064"/>
      <c r="BT3539" s="1035"/>
      <c r="CG3539" s="612"/>
      <c r="CI3539" s="1035"/>
      <c r="DB3539" s="1035"/>
      <c r="DC3539" s="1035"/>
      <c r="DG3539" s="1035"/>
      <c r="DH3539" s="1035"/>
      <c r="DI3539" s="1035"/>
      <c r="DJ3539" s="1035"/>
      <c r="DK3539" s="1035"/>
      <c r="DL3539" s="1035"/>
    </row>
    <row r="3540" spans="27:116">
      <c r="AA3540" s="1035"/>
      <c r="AB3540" s="1035"/>
      <c r="AC3540" s="1035"/>
      <c r="AD3540" s="1035"/>
      <c r="AE3540" s="1035"/>
      <c r="AF3540" s="1035"/>
      <c r="AG3540" s="1035"/>
      <c r="AH3540" s="1035"/>
      <c r="AN3540" s="1035"/>
      <c r="AV3540" s="1035"/>
      <c r="BD3540" s="1035"/>
      <c r="BS3540" s="1064"/>
      <c r="BT3540" s="1035"/>
      <c r="CG3540" s="612"/>
      <c r="CI3540" s="1035"/>
      <c r="DB3540" s="1035"/>
      <c r="DC3540" s="1035"/>
      <c r="DG3540" s="1035"/>
      <c r="DH3540" s="1035"/>
      <c r="DI3540" s="1035"/>
      <c r="DJ3540" s="1035"/>
      <c r="DK3540" s="1035"/>
      <c r="DL3540" s="1035"/>
    </row>
    <row r="3541" spans="27:116">
      <c r="AA3541" s="1035"/>
      <c r="AB3541" s="1035"/>
      <c r="AC3541" s="1035"/>
      <c r="AD3541" s="1035"/>
      <c r="AE3541" s="1035"/>
      <c r="AF3541" s="1035"/>
      <c r="AG3541" s="1035"/>
      <c r="AH3541" s="1035"/>
      <c r="AN3541" s="1035"/>
      <c r="AV3541" s="1035"/>
      <c r="BD3541" s="1035"/>
      <c r="BS3541" s="1064"/>
      <c r="BT3541" s="1035"/>
      <c r="CG3541" s="612"/>
      <c r="CI3541" s="1035"/>
      <c r="DB3541" s="1035"/>
      <c r="DC3541" s="1035"/>
      <c r="DG3541" s="1035"/>
      <c r="DH3541" s="1035"/>
      <c r="DI3541" s="1035"/>
      <c r="DJ3541" s="1035"/>
      <c r="DK3541" s="1035"/>
      <c r="DL3541" s="1035"/>
    </row>
    <row r="3542" spans="27:116">
      <c r="AA3542" s="1035"/>
      <c r="AB3542" s="1035"/>
      <c r="AC3542" s="1035"/>
      <c r="AD3542" s="1035"/>
      <c r="AE3542" s="1035"/>
      <c r="AF3542" s="1035"/>
      <c r="AG3542" s="1035"/>
      <c r="AH3542" s="1035"/>
      <c r="AN3542" s="1035"/>
      <c r="AV3542" s="1035"/>
      <c r="BD3542" s="1035"/>
      <c r="BS3542" s="1064"/>
      <c r="BT3542" s="1035"/>
      <c r="CG3542" s="612"/>
      <c r="CI3542" s="1035"/>
      <c r="DB3542" s="1035"/>
      <c r="DC3542" s="1035"/>
      <c r="DG3542" s="1035"/>
      <c r="DH3542" s="1035"/>
      <c r="DI3542" s="1035"/>
      <c r="DJ3542" s="1035"/>
      <c r="DK3542" s="1035"/>
      <c r="DL3542" s="1035"/>
    </row>
    <row r="3543" spans="27:116">
      <c r="AA3543" s="1035"/>
      <c r="AB3543" s="1035"/>
      <c r="AC3543" s="1035"/>
      <c r="AD3543" s="1035"/>
      <c r="AE3543" s="1035"/>
      <c r="AF3543" s="1035"/>
      <c r="AG3543" s="1035"/>
      <c r="AH3543" s="1035"/>
      <c r="AN3543" s="1035"/>
      <c r="AV3543" s="1035"/>
      <c r="BD3543" s="1035"/>
      <c r="BS3543" s="1064"/>
      <c r="BT3543" s="1035"/>
      <c r="CG3543" s="612"/>
      <c r="CI3543" s="1035"/>
      <c r="DB3543" s="1035"/>
      <c r="DC3543" s="1035"/>
      <c r="DG3543" s="1035"/>
      <c r="DH3543" s="1035"/>
      <c r="DI3543" s="1035"/>
      <c r="DJ3543" s="1035"/>
      <c r="DK3543" s="1035"/>
      <c r="DL3543" s="1035"/>
    </row>
    <row r="3544" spans="27:116">
      <c r="AA3544" s="1035"/>
      <c r="AB3544" s="1035"/>
      <c r="AC3544" s="1035"/>
      <c r="AD3544" s="1035"/>
      <c r="AE3544" s="1035"/>
      <c r="AF3544" s="1035"/>
      <c r="AG3544" s="1035"/>
      <c r="AH3544" s="1035"/>
      <c r="AN3544" s="1035"/>
      <c r="AV3544" s="1035"/>
      <c r="BD3544" s="1035"/>
      <c r="BS3544" s="1064"/>
      <c r="BT3544" s="1035"/>
      <c r="CG3544" s="612"/>
      <c r="CI3544" s="1035"/>
      <c r="DB3544" s="1035"/>
      <c r="DC3544" s="1035"/>
      <c r="DG3544" s="1035"/>
      <c r="DH3544" s="1035"/>
      <c r="DI3544" s="1035"/>
      <c r="DJ3544" s="1035"/>
      <c r="DK3544" s="1035"/>
      <c r="DL3544" s="1035"/>
    </row>
    <row r="3545" spans="27:116">
      <c r="AA3545" s="1035"/>
      <c r="AB3545" s="1035"/>
      <c r="AC3545" s="1035"/>
      <c r="AD3545" s="1035"/>
      <c r="AE3545" s="1035"/>
      <c r="AF3545" s="1035"/>
      <c r="AG3545" s="1035"/>
      <c r="AH3545" s="1035"/>
      <c r="AN3545" s="1035"/>
      <c r="AV3545" s="1035"/>
      <c r="BD3545" s="1035"/>
      <c r="BS3545" s="1064"/>
      <c r="BT3545" s="1035"/>
      <c r="CG3545" s="612"/>
      <c r="CI3545" s="1035"/>
      <c r="DB3545" s="1035"/>
      <c r="DC3545" s="1035"/>
      <c r="DG3545" s="1035"/>
      <c r="DH3545" s="1035"/>
      <c r="DI3545" s="1035"/>
      <c r="DJ3545" s="1035"/>
      <c r="DK3545" s="1035"/>
      <c r="DL3545" s="1035"/>
    </row>
    <row r="3546" spans="27:116">
      <c r="AA3546" s="1035"/>
      <c r="AB3546" s="1035"/>
      <c r="AC3546" s="1035"/>
      <c r="AD3546" s="1035"/>
      <c r="AE3546" s="1035"/>
      <c r="AF3546" s="1035"/>
      <c r="AG3546" s="1035"/>
      <c r="AH3546" s="1035"/>
      <c r="AN3546" s="1035"/>
      <c r="AV3546" s="1035"/>
      <c r="BD3546" s="1035"/>
      <c r="BS3546" s="1064"/>
      <c r="BT3546" s="1035"/>
      <c r="CG3546" s="612"/>
      <c r="CI3546" s="1035"/>
      <c r="DB3546" s="1035"/>
      <c r="DC3546" s="1035"/>
      <c r="DG3546" s="1035"/>
      <c r="DH3546" s="1035"/>
      <c r="DI3546" s="1035"/>
      <c r="DJ3546" s="1035"/>
      <c r="DK3546" s="1035"/>
      <c r="DL3546" s="1035"/>
    </row>
    <row r="3547" spans="27:116">
      <c r="AA3547" s="1035"/>
      <c r="AB3547" s="1035"/>
      <c r="AC3547" s="1035"/>
      <c r="AD3547" s="1035"/>
      <c r="AE3547" s="1035"/>
      <c r="AF3547" s="1035"/>
      <c r="AG3547" s="1035"/>
      <c r="AH3547" s="1035"/>
      <c r="AN3547" s="1035"/>
      <c r="AV3547" s="1035"/>
      <c r="BD3547" s="1035"/>
      <c r="BS3547" s="1064"/>
      <c r="BT3547" s="1035"/>
      <c r="CG3547" s="612"/>
      <c r="CI3547" s="1035"/>
      <c r="DB3547" s="1035"/>
      <c r="DC3547" s="1035"/>
      <c r="DG3547" s="1035"/>
      <c r="DH3547" s="1035"/>
      <c r="DI3547" s="1035"/>
      <c r="DJ3547" s="1035"/>
      <c r="DK3547" s="1035"/>
      <c r="DL3547" s="1035"/>
    </row>
    <row r="3548" spans="27:116">
      <c r="AA3548" s="1035"/>
      <c r="AB3548" s="1035"/>
      <c r="AC3548" s="1035"/>
      <c r="AD3548" s="1035"/>
      <c r="AE3548" s="1035"/>
      <c r="AF3548" s="1035"/>
      <c r="AG3548" s="1035"/>
      <c r="AH3548" s="1035"/>
      <c r="AN3548" s="1035"/>
      <c r="AV3548" s="1035"/>
      <c r="BD3548" s="1035"/>
      <c r="BS3548" s="1064"/>
      <c r="BT3548" s="1035"/>
      <c r="CG3548" s="612"/>
      <c r="CI3548" s="1035"/>
      <c r="DB3548" s="1035"/>
      <c r="DC3548" s="1035"/>
      <c r="DG3548" s="1035"/>
      <c r="DH3548" s="1035"/>
      <c r="DI3548" s="1035"/>
      <c r="DJ3548" s="1035"/>
      <c r="DK3548" s="1035"/>
      <c r="DL3548" s="1035"/>
    </row>
    <row r="3549" spans="27:116">
      <c r="AA3549" s="1035"/>
      <c r="AB3549" s="1035"/>
      <c r="AC3549" s="1035"/>
      <c r="AD3549" s="1035"/>
      <c r="AE3549" s="1035"/>
      <c r="AF3549" s="1035"/>
      <c r="AG3549" s="1035"/>
      <c r="AH3549" s="1035"/>
      <c r="AN3549" s="1035"/>
      <c r="AV3549" s="1035"/>
      <c r="BD3549" s="1035"/>
      <c r="BS3549" s="1064"/>
      <c r="BT3549" s="1035"/>
      <c r="CG3549" s="612"/>
      <c r="CI3549" s="1035"/>
      <c r="DB3549" s="1035"/>
      <c r="DC3549" s="1035"/>
      <c r="DG3549" s="1035"/>
      <c r="DH3549" s="1035"/>
      <c r="DI3549" s="1035"/>
      <c r="DJ3549" s="1035"/>
      <c r="DK3549" s="1035"/>
      <c r="DL3549" s="1035"/>
    </row>
    <row r="3550" spans="27:116">
      <c r="AA3550" s="1035"/>
      <c r="AB3550" s="1035"/>
      <c r="AC3550" s="1035"/>
      <c r="AD3550" s="1035"/>
      <c r="AE3550" s="1035"/>
      <c r="AF3550" s="1035"/>
      <c r="AG3550" s="1035"/>
      <c r="AH3550" s="1035"/>
      <c r="AN3550" s="1035"/>
      <c r="AV3550" s="1035"/>
      <c r="BD3550" s="1035"/>
      <c r="BS3550" s="1064"/>
      <c r="BT3550" s="1035"/>
      <c r="CG3550" s="612"/>
      <c r="CI3550" s="1035"/>
      <c r="DB3550" s="1035"/>
      <c r="DC3550" s="1035"/>
      <c r="DG3550" s="1035"/>
      <c r="DH3550" s="1035"/>
      <c r="DI3550" s="1035"/>
      <c r="DJ3550" s="1035"/>
      <c r="DK3550" s="1035"/>
      <c r="DL3550" s="1035"/>
    </row>
    <row r="3551" spans="27:116">
      <c r="AA3551" s="1035"/>
      <c r="AB3551" s="1035"/>
      <c r="AC3551" s="1035"/>
      <c r="AD3551" s="1035"/>
      <c r="AE3551" s="1035"/>
      <c r="AF3551" s="1035"/>
      <c r="AG3551" s="1035"/>
      <c r="AH3551" s="1035"/>
      <c r="AN3551" s="1035"/>
      <c r="AV3551" s="1035"/>
      <c r="BD3551" s="1035"/>
      <c r="BS3551" s="1064"/>
      <c r="BT3551" s="1035"/>
      <c r="CG3551" s="612"/>
      <c r="CI3551" s="1035"/>
      <c r="DB3551" s="1035"/>
      <c r="DC3551" s="1035"/>
      <c r="DG3551" s="1035"/>
      <c r="DH3551" s="1035"/>
      <c r="DI3551" s="1035"/>
      <c r="DJ3551" s="1035"/>
      <c r="DK3551" s="1035"/>
      <c r="DL3551" s="1035"/>
    </row>
    <row r="3552" spans="27:116">
      <c r="AA3552" s="1035"/>
      <c r="AB3552" s="1035"/>
      <c r="AC3552" s="1035"/>
      <c r="AD3552" s="1035"/>
      <c r="AE3552" s="1035"/>
      <c r="AF3552" s="1035"/>
      <c r="AG3552" s="1035"/>
      <c r="AH3552" s="1035"/>
      <c r="AN3552" s="1035"/>
      <c r="AV3552" s="1035"/>
      <c r="BD3552" s="1035"/>
      <c r="BS3552" s="1064"/>
      <c r="BT3552" s="1035"/>
      <c r="CG3552" s="612"/>
      <c r="CI3552" s="1035"/>
      <c r="DB3552" s="1035"/>
      <c r="DC3552" s="1035"/>
      <c r="DG3552" s="1035"/>
      <c r="DH3552" s="1035"/>
      <c r="DI3552" s="1035"/>
      <c r="DJ3552" s="1035"/>
      <c r="DK3552" s="1035"/>
      <c r="DL3552" s="1035"/>
    </row>
    <row r="3553" spans="27:116">
      <c r="AA3553" s="1035"/>
      <c r="AB3553" s="1035"/>
      <c r="AC3553" s="1035"/>
      <c r="AD3553" s="1035"/>
      <c r="AE3553" s="1035"/>
      <c r="AF3553" s="1035"/>
      <c r="AG3553" s="1035"/>
      <c r="AH3553" s="1035"/>
      <c r="AN3553" s="1035"/>
      <c r="AV3553" s="1035"/>
      <c r="BD3553" s="1035"/>
      <c r="BS3553" s="1064"/>
      <c r="BT3553" s="1035"/>
      <c r="CG3553" s="612"/>
      <c r="CI3553" s="1035"/>
      <c r="DB3553" s="1035"/>
      <c r="DC3553" s="1035"/>
      <c r="DG3553" s="1035"/>
      <c r="DH3553" s="1035"/>
      <c r="DI3553" s="1035"/>
      <c r="DJ3553" s="1035"/>
      <c r="DK3553" s="1035"/>
      <c r="DL3553" s="1035"/>
    </row>
    <row r="3554" spans="27:116">
      <c r="AA3554" s="1035"/>
      <c r="AB3554" s="1035"/>
      <c r="AC3554" s="1035"/>
      <c r="AD3554" s="1035"/>
      <c r="AE3554" s="1035"/>
      <c r="AF3554" s="1035"/>
      <c r="AG3554" s="1035"/>
      <c r="AH3554" s="1035"/>
      <c r="AN3554" s="1035"/>
      <c r="AV3554" s="1035"/>
      <c r="BD3554" s="1035"/>
      <c r="BS3554" s="1064"/>
      <c r="BT3554" s="1035"/>
      <c r="CG3554" s="612"/>
      <c r="CI3554" s="1035"/>
      <c r="DB3554" s="1035"/>
      <c r="DC3554" s="1035"/>
      <c r="DG3554" s="1035"/>
      <c r="DH3554" s="1035"/>
      <c r="DI3554" s="1035"/>
      <c r="DJ3554" s="1035"/>
      <c r="DK3554" s="1035"/>
      <c r="DL3554" s="1035"/>
    </row>
    <row r="3555" spans="27:116">
      <c r="AA3555" s="1035"/>
      <c r="AB3555" s="1035"/>
      <c r="AC3555" s="1035"/>
      <c r="AD3555" s="1035"/>
      <c r="AE3555" s="1035"/>
      <c r="AF3555" s="1035"/>
      <c r="AG3555" s="1035"/>
      <c r="AH3555" s="1035"/>
      <c r="AN3555" s="1035"/>
      <c r="AV3555" s="1035"/>
      <c r="BD3555" s="1035"/>
      <c r="BS3555" s="1064"/>
      <c r="BT3555" s="1035"/>
      <c r="CG3555" s="612"/>
      <c r="CI3555" s="1035"/>
      <c r="DB3555" s="1035"/>
      <c r="DC3555" s="1035"/>
      <c r="DG3555" s="1035"/>
      <c r="DH3555" s="1035"/>
      <c r="DI3555" s="1035"/>
      <c r="DJ3555" s="1035"/>
      <c r="DK3555" s="1035"/>
      <c r="DL3555" s="1035"/>
    </row>
    <row r="3556" spans="27:116">
      <c r="AA3556" s="1035"/>
      <c r="AB3556" s="1035"/>
      <c r="AC3556" s="1035"/>
      <c r="AD3556" s="1035"/>
      <c r="AE3556" s="1035"/>
      <c r="AF3556" s="1035"/>
      <c r="AG3556" s="1035"/>
      <c r="AH3556" s="1035"/>
      <c r="AN3556" s="1035"/>
      <c r="AV3556" s="1035"/>
      <c r="BD3556" s="1035"/>
      <c r="BS3556" s="1064"/>
      <c r="BT3556" s="1035"/>
      <c r="CG3556" s="612"/>
      <c r="CI3556" s="1035"/>
      <c r="DB3556" s="1035"/>
      <c r="DC3556" s="1035"/>
      <c r="DG3556" s="1035"/>
      <c r="DH3556" s="1035"/>
      <c r="DI3556" s="1035"/>
      <c r="DJ3556" s="1035"/>
      <c r="DK3556" s="1035"/>
      <c r="DL3556" s="1035"/>
    </row>
    <row r="3557" spans="27:116">
      <c r="AA3557" s="1035"/>
      <c r="AB3557" s="1035"/>
      <c r="AC3557" s="1035"/>
      <c r="AD3557" s="1035"/>
      <c r="AE3557" s="1035"/>
      <c r="AF3557" s="1035"/>
      <c r="AG3557" s="1035"/>
      <c r="AH3557" s="1035"/>
      <c r="AN3557" s="1035"/>
      <c r="AV3557" s="1035"/>
      <c r="BD3557" s="1035"/>
      <c r="BS3557" s="1064"/>
      <c r="BT3557" s="1035"/>
      <c r="CG3557" s="612"/>
      <c r="CI3557" s="1035"/>
      <c r="DB3557" s="1035"/>
      <c r="DC3557" s="1035"/>
      <c r="DG3557" s="1035"/>
      <c r="DH3557" s="1035"/>
      <c r="DI3557" s="1035"/>
      <c r="DJ3557" s="1035"/>
      <c r="DK3557" s="1035"/>
      <c r="DL3557" s="1035"/>
    </row>
    <row r="3558" spans="27:116">
      <c r="AA3558" s="1035"/>
      <c r="AB3558" s="1035"/>
      <c r="AC3558" s="1035"/>
      <c r="AD3558" s="1035"/>
      <c r="AE3558" s="1035"/>
      <c r="AF3558" s="1035"/>
      <c r="AG3558" s="1035"/>
      <c r="AH3558" s="1035"/>
      <c r="AN3558" s="1035"/>
      <c r="AV3558" s="1035"/>
      <c r="BD3558" s="1035"/>
      <c r="BS3558" s="1064"/>
      <c r="BT3558" s="1035"/>
      <c r="CG3558" s="612"/>
      <c r="CI3558" s="1035"/>
      <c r="DB3558" s="1035"/>
      <c r="DC3558" s="1035"/>
      <c r="DG3558" s="1035"/>
      <c r="DH3558" s="1035"/>
      <c r="DI3558" s="1035"/>
      <c r="DJ3558" s="1035"/>
      <c r="DK3558" s="1035"/>
      <c r="DL3558" s="1035"/>
    </row>
    <row r="3559" spans="27:116">
      <c r="AA3559" s="1035"/>
      <c r="AB3559" s="1035"/>
      <c r="AC3559" s="1035"/>
      <c r="AD3559" s="1035"/>
      <c r="AE3559" s="1035"/>
      <c r="AF3559" s="1035"/>
      <c r="AG3559" s="1035"/>
      <c r="AH3559" s="1035"/>
      <c r="AN3559" s="1035"/>
      <c r="AV3559" s="1035"/>
      <c r="BD3559" s="1035"/>
      <c r="BS3559" s="1064"/>
      <c r="BT3559" s="1035"/>
      <c r="CG3559" s="612"/>
      <c r="CI3559" s="1035"/>
      <c r="DB3559" s="1035"/>
      <c r="DC3559" s="1035"/>
      <c r="DG3559" s="1035"/>
      <c r="DH3559" s="1035"/>
      <c r="DI3559" s="1035"/>
      <c r="DJ3559" s="1035"/>
      <c r="DK3559" s="1035"/>
      <c r="DL3559" s="1035"/>
    </row>
    <row r="3560" spans="27:116">
      <c r="AA3560" s="1035"/>
      <c r="AB3560" s="1035"/>
      <c r="AC3560" s="1035"/>
      <c r="AD3560" s="1035"/>
      <c r="AE3560" s="1035"/>
      <c r="AF3560" s="1035"/>
      <c r="AG3560" s="1035"/>
      <c r="AH3560" s="1035"/>
      <c r="AN3560" s="1035"/>
      <c r="AV3560" s="1035"/>
      <c r="BD3560" s="1035"/>
      <c r="BS3560" s="1064"/>
      <c r="BT3560" s="1035"/>
      <c r="CG3560" s="612"/>
      <c r="CI3560" s="1035"/>
      <c r="DB3560" s="1035"/>
      <c r="DC3560" s="1035"/>
      <c r="DG3560" s="1035"/>
      <c r="DH3560" s="1035"/>
      <c r="DI3560" s="1035"/>
      <c r="DJ3560" s="1035"/>
      <c r="DK3560" s="1035"/>
      <c r="DL3560" s="1035"/>
    </row>
    <row r="3561" spans="27:116">
      <c r="AA3561" s="1035"/>
      <c r="AB3561" s="1035"/>
      <c r="AC3561" s="1035"/>
      <c r="AD3561" s="1035"/>
      <c r="AE3561" s="1035"/>
      <c r="AF3561" s="1035"/>
      <c r="AG3561" s="1035"/>
      <c r="AH3561" s="1035"/>
      <c r="AN3561" s="1035"/>
      <c r="AV3561" s="1035"/>
      <c r="BD3561" s="1035"/>
      <c r="BS3561" s="1064"/>
      <c r="BT3561" s="1035"/>
      <c r="CG3561" s="612"/>
      <c r="CI3561" s="1035"/>
      <c r="DB3561" s="1035"/>
      <c r="DC3561" s="1035"/>
      <c r="DG3561" s="1035"/>
      <c r="DH3561" s="1035"/>
      <c r="DI3561" s="1035"/>
      <c r="DJ3561" s="1035"/>
      <c r="DK3561" s="1035"/>
      <c r="DL3561" s="1035"/>
    </row>
    <row r="3562" spans="27:116">
      <c r="AA3562" s="1035"/>
      <c r="AB3562" s="1035"/>
      <c r="AC3562" s="1035"/>
      <c r="AD3562" s="1035"/>
      <c r="AE3562" s="1035"/>
      <c r="AF3562" s="1035"/>
      <c r="AG3562" s="1035"/>
      <c r="AH3562" s="1035"/>
      <c r="AN3562" s="1035"/>
      <c r="AV3562" s="1035"/>
      <c r="BD3562" s="1035"/>
      <c r="BS3562" s="1064"/>
      <c r="BT3562" s="1035"/>
      <c r="CG3562" s="612"/>
      <c r="CI3562" s="1035"/>
      <c r="DB3562" s="1035"/>
      <c r="DC3562" s="1035"/>
      <c r="DG3562" s="1035"/>
      <c r="DH3562" s="1035"/>
      <c r="DI3562" s="1035"/>
      <c r="DJ3562" s="1035"/>
      <c r="DK3562" s="1035"/>
      <c r="DL3562" s="1035"/>
    </row>
    <row r="3563" spans="27:116">
      <c r="CG3563" s="612"/>
      <c r="DB3563" s="1035"/>
      <c r="DC3563" s="1035"/>
      <c r="DG3563" s="1035"/>
      <c r="DH3563" s="1035"/>
      <c r="DI3563" s="1035"/>
      <c r="DJ3563" s="1035"/>
      <c r="DK3563" s="1035"/>
      <c r="DL3563" s="1035"/>
    </row>
    <row r="3564" spans="27:116">
      <c r="CG3564" s="612"/>
      <c r="DB3564" s="1035"/>
      <c r="DC3564" s="1035"/>
      <c r="DG3564" s="1035"/>
      <c r="DH3564" s="1035"/>
      <c r="DI3564" s="1035"/>
      <c r="DJ3564" s="1035"/>
      <c r="DK3564" s="1035"/>
      <c r="DL3564" s="1035"/>
    </row>
    <row r="3565" spans="27:116">
      <c r="CG3565" s="612"/>
      <c r="DB3565" s="1035"/>
      <c r="DC3565" s="1035"/>
      <c r="DG3565" s="1035"/>
      <c r="DH3565" s="1035"/>
      <c r="DI3565" s="1035"/>
      <c r="DJ3565" s="1035"/>
      <c r="DK3565" s="1035"/>
      <c r="DL3565" s="1035"/>
    </row>
    <row r="3566" spans="27:116">
      <c r="CG3566" s="612"/>
      <c r="DB3566" s="1035"/>
      <c r="DC3566" s="1035"/>
      <c r="DG3566" s="1035"/>
      <c r="DH3566" s="1035"/>
      <c r="DI3566" s="1035"/>
      <c r="DJ3566" s="1035"/>
      <c r="DK3566" s="1035"/>
      <c r="DL3566" s="1035"/>
    </row>
    <row r="3567" spans="27:116">
      <c r="CG3567" s="612"/>
      <c r="DB3567" s="1035"/>
      <c r="DC3567" s="1035"/>
      <c r="DG3567" s="1035"/>
      <c r="DH3567" s="1035"/>
      <c r="DI3567" s="1035"/>
      <c r="DJ3567" s="1035"/>
      <c r="DK3567" s="1035"/>
      <c r="DL3567" s="1035"/>
    </row>
    <row r="3568" spans="27:116">
      <c r="CG3568" s="612"/>
      <c r="DB3568" s="1035"/>
      <c r="DC3568" s="1035"/>
      <c r="DG3568" s="1035"/>
      <c r="DH3568" s="1035"/>
      <c r="DI3568" s="1035"/>
      <c r="DJ3568" s="1035"/>
      <c r="DK3568" s="1035"/>
      <c r="DL3568" s="1035"/>
    </row>
    <row r="3569" spans="85:116">
      <c r="CG3569" s="612"/>
      <c r="DB3569" s="1035"/>
      <c r="DC3569" s="1035"/>
      <c r="DG3569" s="1035"/>
      <c r="DH3569" s="1035"/>
      <c r="DI3569" s="1035"/>
      <c r="DJ3569" s="1035"/>
      <c r="DK3569" s="1035"/>
      <c r="DL3569" s="1035"/>
    </row>
    <row r="3570" spans="85:116">
      <c r="CG3570" s="612"/>
      <c r="DB3570" s="1035"/>
      <c r="DC3570" s="1035"/>
      <c r="DG3570" s="1035"/>
      <c r="DH3570" s="1035"/>
      <c r="DI3570" s="1035"/>
      <c r="DJ3570" s="1035"/>
      <c r="DK3570" s="1035"/>
      <c r="DL3570" s="1035"/>
    </row>
    <row r="3571" spans="85:116">
      <c r="CG3571" s="612"/>
      <c r="DB3571" s="1035"/>
      <c r="DC3571" s="1035"/>
      <c r="DG3571" s="1035"/>
      <c r="DH3571" s="1035"/>
      <c r="DI3571" s="1035"/>
      <c r="DJ3571" s="1035"/>
      <c r="DK3571" s="1035"/>
      <c r="DL3571" s="1035"/>
    </row>
    <row r="3572" spans="85:116">
      <c r="CG3572" s="612"/>
      <c r="DB3572" s="1035"/>
      <c r="DC3572" s="1035"/>
      <c r="DG3572" s="1035"/>
      <c r="DH3572" s="1035"/>
      <c r="DI3572" s="1035"/>
      <c r="DJ3572" s="1035"/>
      <c r="DK3572" s="1035"/>
      <c r="DL3572" s="1035"/>
    </row>
    <row r="3573" spans="85:116">
      <c r="CG3573" s="612"/>
      <c r="DB3573" s="1035"/>
      <c r="DC3573" s="1035"/>
      <c r="DG3573" s="1035"/>
      <c r="DH3573" s="1035"/>
      <c r="DI3573" s="1035"/>
      <c r="DJ3573" s="1035"/>
      <c r="DK3573" s="1035"/>
      <c r="DL3573" s="1035"/>
    </row>
    <row r="3574" spans="85:116">
      <c r="CG3574" s="612"/>
      <c r="DB3574" s="1035"/>
      <c r="DC3574" s="1035"/>
      <c r="DG3574" s="1035"/>
      <c r="DH3574" s="1035"/>
      <c r="DI3574" s="1035"/>
      <c r="DJ3574" s="1035"/>
      <c r="DK3574" s="1035"/>
      <c r="DL3574" s="1035"/>
    </row>
    <row r="3575" spans="85:116">
      <c r="CG3575" s="612"/>
      <c r="DB3575" s="1035"/>
      <c r="DC3575" s="1035"/>
      <c r="DG3575" s="1035"/>
      <c r="DH3575" s="1035"/>
      <c r="DI3575" s="1035"/>
      <c r="DJ3575" s="1035"/>
      <c r="DK3575" s="1035"/>
      <c r="DL3575" s="1035"/>
    </row>
    <row r="3576" spans="85:116">
      <c r="CG3576" s="612"/>
      <c r="DB3576" s="1035"/>
      <c r="DC3576" s="1035"/>
      <c r="DG3576" s="1035"/>
      <c r="DH3576" s="1035"/>
      <c r="DI3576" s="1035"/>
      <c r="DJ3576" s="1035"/>
      <c r="DK3576" s="1035"/>
      <c r="DL3576" s="1035"/>
    </row>
    <row r="3577" spans="85:116">
      <c r="CG3577" s="612"/>
      <c r="DB3577" s="1035"/>
      <c r="DC3577" s="1035"/>
      <c r="DG3577" s="1035"/>
      <c r="DH3577" s="1035"/>
      <c r="DI3577" s="1035"/>
      <c r="DJ3577" s="1035"/>
      <c r="DK3577" s="1035"/>
      <c r="DL3577" s="1035"/>
    </row>
    <row r="3578" spans="85:116">
      <c r="CG3578" s="612"/>
      <c r="DB3578" s="1035"/>
      <c r="DC3578" s="1035"/>
      <c r="DG3578" s="1035"/>
      <c r="DH3578" s="1035"/>
      <c r="DI3578" s="1035"/>
      <c r="DJ3578" s="1035"/>
      <c r="DK3578" s="1035"/>
      <c r="DL3578" s="1035"/>
    </row>
    <row r="3579" spans="85:116">
      <c r="CG3579" s="612"/>
      <c r="DB3579" s="1035"/>
      <c r="DC3579" s="1035"/>
      <c r="DG3579" s="1035"/>
      <c r="DH3579" s="1035"/>
      <c r="DI3579" s="1035"/>
      <c r="DJ3579" s="1035"/>
      <c r="DK3579" s="1035"/>
      <c r="DL3579" s="1035"/>
    </row>
    <row r="3580" spans="85:116">
      <c r="CG3580" s="612"/>
      <c r="DB3580" s="1035"/>
      <c r="DC3580" s="1035"/>
      <c r="DG3580" s="1035"/>
      <c r="DH3580" s="1035"/>
      <c r="DI3580" s="1035"/>
      <c r="DJ3580" s="1035"/>
      <c r="DK3580" s="1035"/>
      <c r="DL3580" s="1035"/>
    </row>
    <row r="3581" spans="85:116">
      <c r="CG3581" s="612"/>
      <c r="DB3581" s="1035"/>
      <c r="DC3581" s="1035"/>
      <c r="DG3581" s="1035"/>
      <c r="DH3581" s="1035"/>
      <c r="DI3581" s="1035"/>
      <c r="DJ3581" s="1035"/>
      <c r="DK3581" s="1035"/>
      <c r="DL3581" s="1035"/>
    </row>
    <row r="3582" spans="85:116">
      <c r="CG3582" s="612"/>
      <c r="DB3582" s="1035"/>
      <c r="DC3582" s="1035"/>
      <c r="DG3582" s="1035"/>
      <c r="DH3582" s="1035"/>
      <c r="DI3582" s="1035"/>
      <c r="DJ3582" s="1035"/>
      <c r="DK3582" s="1035"/>
      <c r="DL3582" s="1035"/>
    </row>
    <row r="3583" spans="85:116">
      <c r="CG3583" s="612"/>
      <c r="DB3583" s="1035"/>
      <c r="DC3583" s="1035"/>
      <c r="DG3583" s="1035"/>
      <c r="DH3583" s="1035"/>
      <c r="DI3583" s="1035"/>
      <c r="DJ3583" s="1035"/>
      <c r="DK3583" s="1035"/>
      <c r="DL3583" s="1035"/>
    </row>
    <row r="3584" spans="85:116">
      <c r="CG3584" s="612"/>
      <c r="DB3584" s="1035"/>
      <c r="DC3584" s="1035"/>
      <c r="DG3584" s="1035"/>
      <c r="DH3584" s="1035"/>
      <c r="DI3584" s="1035"/>
      <c r="DJ3584" s="1035"/>
      <c r="DK3584" s="1035"/>
      <c r="DL3584" s="1035"/>
    </row>
    <row r="3585" spans="85:116">
      <c r="CG3585" s="612"/>
      <c r="DB3585" s="1035"/>
      <c r="DC3585" s="1035"/>
      <c r="DG3585" s="1035"/>
      <c r="DH3585" s="1035"/>
      <c r="DI3585" s="1035"/>
      <c r="DJ3585" s="1035"/>
      <c r="DK3585" s="1035"/>
      <c r="DL3585" s="1035"/>
    </row>
    <row r="3586" spans="85:116">
      <c r="CG3586" s="612"/>
      <c r="DB3586" s="1035"/>
      <c r="DC3586" s="1035"/>
      <c r="DG3586" s="1035"/>
      <c r="DH3586" s="1035"/>
      <c r="DI3586" s="1035"/>
      <c r="DJ3586" s="1035"/>
      <c r="DK3586" s="1035"/>
      <c r="DL3586" s="1035"/>
    </row>
    <row r="3587" spans="85:116">
      <c r="CG3587" s="612"/>
      <c r="DB3587" s="1035"/>
      <c r="DC3587" s="1035"/>
      <c r="DG3587" s="1035"/>
      <c r="DH3587" s="1035"/>
      <c r="DI3587" s="1035"/>
      <c r="DJ3587" s="1035"/>
      <c r="DK3587" s="1035"/>
      <c r="DL3587" s="1035"/>
    </row>
    <row r="3588" spans="85:116">
      <c r="CG3588" s="612"/>
      <c r="DB3588" s="1035"/>
      <c r="DC3588" s="1035"/>
      <c r="DG3588" s="1035"/>
      <c r="DH3588" s="1035"/>
      <c r="DI3588" s="1035"/>
      <c r="DJ3588" s="1035"/>
      <c r="DK3588" s="1035"/>
      <c r="DL3588" s="1035"/>
    </row>
    <row r="3589" spans="85:116">
      <c r="CG3589" s="612"/>
      <c r="DB3589" s="1035"/>
      <c r="DC3589" s="1035"/>
      <c r="DG3589" s="1035"/>
      <c r="DH3589" s="1035"/>
      <c r="DI3589" s="1035"/>
      <c r="DJ3589" s="1035"/>
      <c r="DK3589" s="1035"/>
      <c r="DL3589" s="1035"/>
    </row>
    <row r="3590" spans="85:116">
      <c r="CG3590" s="612"/>
      <c r="DB3590" s="1035"/>
      <c r="DC3590" s="1035"/>
      <c r="DG3590" s="1035"/>
      <c r="DH3590" s="1035"/>
      <c r="DI3590" s="1035"/>
      <c r="DJ3590" s="1035"/>
      <c r="DK3590" s="1035"/>
      <c r="DL3590" s="1035"/>
    </row>
    <row r="3591" spans="85:116">
      <c r="CG3591" s="612"/>
      <c r="DB3591" s="1035"/>
      <c r="DC3591" s="1035"/>
      <c r="DG3591" s="1035"/>
      <c r="DH3591" s="1035"/>
      <c r="DI3591" s="1035"/>
      <c r="DJ3591" s="1035"/>
      <c r="DK3591" s="1035"/>
      <c r="DL3591" s="1035"/>
    </row>
    <row r="3592" spans="85:116">
      <c r="CG3592" s="612"/>
      <c r="DB3592" s="1035"/>
      <c r="DC3592" s="1035"/>
      <c r="DG3592" s="1035"/>
      <c r="DH3592" s="1035"/>
      <c r="DI3592" s="1035"/>
      <c r="DJ3592" s="1035"/>
      <c r="DK3592" s="1035"/>
      <c r="DL3592" s="1035"/>
    </row>
    <row r="3593" spans="85:116">
      <c r="CG3593" s="612"/>
      <c r="DB3593" s="1035"/>
      <c r="DC3593" s="1035"/>
      <c r="DG3593" s="1035"/>
      <c r="DH3593" s="1035"/>
      <c r="DI3593" s="1035"/>
      <c r="DJ3593" s="1035"/>
      <c r="DK3593" s="1035"/>
      <c r="DL3593" s="1035"/>
    </row>
    <row r="3594" spans="85:116">
      <c r="CG3594" s="612"/>
      <c r="DB3594" s="1035"/>
      <c r="DC3594" s="1035"/>
      <c r="DG3594" s="1035"/>
      <c r="DH3594" s="1035"/>
      <c r="DI3594" s="1035"/>
      <c r="DJ3594" s="1035"/>
      <c r="DK3594" s="1035"/>
      <c r="DL3594" s="1035"/>
    </row>
    <row r="3595" spans="85:116">
      <c r="CG3595" s="612"/>
      <c r="DB3595" s="1035"/>
      <c r="DC3595" s="1035"/>
      <c r="DG3595" s="1035"/>
      <c r="DH3595" s="1035"/>
      <c r="DI3595" s="1035"/>
      <c r="DJ3595" s="1035"/>
      <c r="DK3595" s="1035"/>
      <c r="DL3595" s="1035"/>
    </row>
    <row r="3596" spans="85:116">
      <c r="CG3596" s="612"/>
      <c r="DB3596" s="1035"/>
      <c r="DC3596" s="1035"/>
      <c r="DG3596" s="1035"/>
      <c r="DH3596" s="1035"/>
      <c r="DI3596" s="1035"/>
      <c r="DJ3596" s="1035"/>
      <c r="DK3596" s="1035"/>
      <c r="DL3596" s="1035"/>
    </row>
    <row r="3597" spans="85:116">
      <c r="CG3597" s="612"/>
      <c r="DB3597" s="1035"/>
      <c r="DC3597" s="1035"/>
      <c r="DG3597" s="1035"/>
      <c r="DH3597" s="1035"/>
      <c r="DI3597" s="1035"/>
      <c r="DJ3597" s="1035"/>
      <c r="DK3597" s="1035"/>
      <c r="DL3597" s="1035"/>
    </row>
    <row r="3598" spans="85:116">
      <c r="CG3598" s="612"/>
      <c r="DB3598" s="1035"/>
      <c r="DC3598" s="1035"/>
      <c r="DG3598" s="1035"/>
      <c r="DH3598" s="1035"/>
      <c r="DI3598" s="1035"/>
      <c r="DJ3598" s="1035"/>
      <c r="DK3598" s="1035"/>
      <c r="DL3598" s="1035"/>
    </row>
    <row r="3599" spans="85:116">
      <c r="CG3599" s="612"/>
      <c r="DB3599" s="1035"/>
      <c r="DC3599" s="1035"/>
      <c r="DG3599" s="1035"/>
      <c r="DH3599" s="1035"/>
      <c r="DI3599" s="1035"/>
      <c r="DJ3599" s="1035"/>
      <c r="DK3599" s="1035"/>
      <c r="DL3599" s="1035"/>
    </row>
    <row r="3600" spans="85:116">
      <c r="CG3600" s="612"/>
      <c r="DB3600" s="1035"/>
      <c r="DC3600" s="1035"/>
      <c r="DG3600" s="1035"/>
      <c r="DH3600" s="1035"/>
      <c r="DI3600" s="1035"/>
      <c r="DJ3600" s="1035"/>
      <c r="DK3600" s="1035"/>
      <c r="DL3600" s="1035"/>
    </row>
    <row r="3601" spans="85:116">
      <c r="CG3601" s="612"/>
      <c r="DB3601" s="1035"/>
      <c r="DC3601" s="1035"/>
      <c r="DG3601" s="1035"/>
      <c r="DH3601" s="1035"/>
      <c r="DI3601" s="1035"/>
      <c r="DJ3601" s="1035"/>
      <c r="DK3601" s="1035"/>
      <c r="DL3601" s="1035"/>
    </row>
    <row r="3602" spans="85:116">
      <c r="CG3602" s="612"/>
      <c r="DB3602" s="1035"/>
      <c r="DC3602" s="1035"/>
      <c r="DG3602" s="1035"/>
      <c r="DH3602" s="1035"/>
      <c r="DI3602" s="1035"/>
      <c r="DJ3602" s="1035"/>
      <c r="DK3602" s="1035"/>
      <c r="DL3602" s="1035"/>
    </row>
    <row r="3603" spans="85:116">
      <c r="CG3603" s="612"/>
      <c r="DB3603" s="1035"/>
      <c r="DC3603" s="1035"/>
      <c r="DG3603" s="1035"/>
      <c r="DH3603" s="1035"/>
      <c r="DI3603" s="1035"/>
      <c r="DJ3603" s="1035"/>
      <c r="DK3603" s="1035"/>
      <c r="DL3603" s="1035"/>
    </row>
    <row r="3604" spans="85:116">
      <c r="CG3604" s="612"/>
      <c r="DB3604" s="1035"/>
      <c r="DC3604" s="1035"/>
      <c r="DG3604" s="1035"/>
      <c r="DH3604" s="1035"/>
      <c r="DI3604" s="1035"/>
      <c r="DJ3604" s="1035"/>
      <c r="DK3604" s="1035"/>
      <c r="DL3604" s="1035"/>
    </row>
    <row r="3605" spans="85:116">
      <c r="CG3605" s="612"/>
      <c r="DB3605" s="1035"/>
      <c r="DC3605" s="1035"/>
      <c r="DG3605" s="1035"/>
      <c r="DH3605" s="1035"/>
      <c r="DI3605" s="1035"/>
      <c r="DJ3605" s="1035"/>
      <c r="DK3605" s="1035"/>
      <c r="DL3605" s="1035"/>
    </row>
    <row r="3606" spans="85:116">
      <c r="CG3606" s="612"/>
      <c r="DB3606" s="1035"/>
      <c r="DC3606" s="1035"/>
      <c r="DG3606" s="1035"/>
      <c r="DH3606" s="1035"/>
      <c r="DI3606" s="1035"/>
      <c r="DJ3606" s="1035"/>
      <c r="DK3606" s="1035"/>
      <c r="DL3606" s="1035"/>
    </row>
    <row r="3607" spans="85:116">
      <c r="CG3607" s="612"/>
      <c r="DB3607" s="1035"/>
      <c r="DC3607" s="1035"/>
      <c r="DG3607" s="1035"/>
      <c r="DH3607" s="1035"/>
      <c r="DI3607" s="1035"/>
      <c r="DJ3607" s="1035"/>
      <c r="DK3607" s="1035"/>
      <c r="DL3607" s="1035"/>
    </row>
    <row r="3608" spans="85:116">
      <c r="CG3608" s="612"/>
      <c r="DB3608" s="1035"/>
      <c r="DC3608" s="1035"/>
      <c r="DG3608" s="1035"/>
      <c r="DH3608" s="1035"/>
      <c r="DI3608" s="1035"/>
      <c r="DJ3608" s="1035"/>
      <c r="DK3608" s="1035"/>
      <c r="DL3608" s="1035"/>
    </row>
    <row r="3609" spans="85:116">
      <c r="CG3609" s="612"/>
      <c r="DB3609" s="1035"/>
      <c r="DC3609" s="1035"/>
      <c r="DG3609" s="1035"/>
      <c r="DH3609" s="1035"/>
      <c r="DI3609" s="1035"/>
      <c r="DJ3609" s="1035"/>
      <c r="DK3609" s="1035"/>
      <c r="DL3609" s="1035"/>
    </row>
    <row r="3610" spans="85:116">
      <c r="CG3610" s="612"/>
      <c r="DB3610" s="1035"/>
      <c r="DC3610" s="1035"/>
      <c r="DG3610" s="1035"/>
      <c r="DH3610" s="1035"/>
      <c r="DI3610" s="1035"/>
      <c r="DJ3610" s="1035"/>
      <c r="DK3610" s="1035"/>
      <c r="DL3610" s="1035"/>
    </row>
    <row r="3611" spans="85:116">
      <c r="CG3611" s="612"/>
      <c r="DB3611" s="1035"/>
      <c r="DC3611" s="1035"/>
      <c r="DG3611" s="1035"/>
      <c r="DH3611" s="1035"/>
      <c r="DI3611" s="1035"/>
      <c r="DJ3611" s="1035"/>
      <c r="DK3611" s="1035"/>
      <c r="DL3611" s="1035"/>
    </row>
    <row r="3612" spans="85:116">
      <c r="CG3612" s="612"/>
      <c r="DB3612" s="1035"/>
      <c r="DC3612" s="1035"/>
      <c r="DG3612" s="1035"/>
      <c r="DH3612" s="1035"/>
      <c r="DI3612" s="1035"/>
      <c r="DJ3612" s="1035"/>
      <c r="DK3612" s="1035"/>
      <c r="DL3612" s="1035"/>
    </row>
    <row r="3613" spans="85:116">
      <c r="CG3613" s="612"/>
      <c r="DB3613" s="1035"/>
      <c r="DC3613" s="1035"/>
      <c r="DG3613" s="1035"/>
      <c r="DH3613" s="1035"/>
      <c r="DI3613" s="1035"/>
      <c r="DJ3613" s="1035"/>
      <c r="DK3613" s="1035"/>
      <c r="DL3613" s="1035"/>
    </row>
    <row r="3614" spans="85:116">
      <c r="CG3614" s="612"/>
      <c r="DB3614" s="1035"/>
      <c r="DC3614" s="1035"/>
      <c r="DG3614" s="1035"/>
      <c r="DH3614" s="1035"/>
      <c r="DI3614" s="1035"/>
      <c r="DJ3614" s="1035"/>
      <c r="DK3614" s="1035"/>
      <c r="DL3614" s="1035"/>
    </row>
    <row r="3615" spans="85:116">
      <c r="CG3615" s="612"/>
      <c r="DB3615" s="1035"/>
      <c r="DC3615" s="1035"/>
      <c r="DG3615" s="1035"/>
      <c r="DH3615" s="1035"/>
      <c r="DI3615" s="1035"/>
      <c r="DJ3615" s="1035"/>
      <c r="DK3615" s="1035"/>
      <c r="DL3615" s="1035"/>
    </row>
    <row r="3616" spans="85:116">
      <c r="CG3616" s="612"/>
      <c r="DB3616" s="1035"/>
      <c r="DC3616" s="1035"/>
      <c r="DG3616" s="1035"/>
      <c r="DH3616" s="1035"/>
      <c r="DI3616" s="1035"/>
      <c r="DJ3616" s="1035"/>
      <c r="DK3616" s="1035"/>
      <c r="DL3616" s="1035"/>
    </row>
    <row r="3617" spans="85:116">
      <c r="CG3617" s="612"/>
      <c r="DB3617" s="1035"/>
      <c r="DC3617" s="1035"/>
      <c r="DG3617" s="1035"/>
      <c r="DH3617" s="1035"/>
      <c r="DI3617" s="1035"/>
      <c r="DJ3617" s="1035"/>
      <c r="DK3617" s="1035"/>
      <c r="DL3617" s="1035"/>
    </row>
    <row r="3618" spans="85:116">
      <c r="CG3618" s="612"/>
      <c r="DB3618" s="1035"/>
      <c r="DC3618" s="1035"/>
      <c r="DG3618" s="1035"/>
      <c r="DH3618" s="1035"/>
      <c r="DI3618" s="1035"/>
      <c r="DJ3618" s="1035"/>
      <c r="DK3618" s="1035"/>
      <c r="DL3618" s="1035"/>
    </row>
    <row r="3619" spans="85:116">
      <c r="CG3619" s="612"/>
      <c r="DB3619" s="1035"/>
      <c r="DC3619" s="1035"/>
      <c r="DG3619" s="1035"/>
      <c r="DH3619" s="1035"/>
      <c r="DI3619" s="1035"/>
      <c r="DJ3619" s="1035"/>
      <c r="DK3619" s="1035"/>
      <c r="DL3619" s="1035"/>
    </row>
    <row r="3620" spans="85:116">
      <c r="CG3620" s="612"/>
      <c r="DB3620" s="1035"/>
      <c r="DC3620" s="1035"/>
      <c r="DG3620" s="1035"/>
      <c r="DH3620" s="1035"/>
      <c r="DI3620" s="1035"/>
      <c r="DJ3620" s="1035"/>
      <c r="DK3620" s="1035"/>
      <c r="DL3620" s="1035"/>
    </row>
    <row r="3621" spans="85:116">
      <c r="CG3621" s="612"/>
      <c r="DB3621" s="1035"/>
      <c r="DC3621" s="1035"/>
      <c r="DG3621" s="1035"/>
      <c r="DH3621" s="1035"/>
      <c r="DI3621" s="1035"/>
      <c r="DJ3621" s="1035"/>
      <c r="DK3621" s="1035"/>
      <c r="DL3621" s="1035"/>
    </row>
    <row r="3622" spans="85:116">
      <c r="CG3622" s="612"/>
      <c r="DB3622" s="1035"/>
      <c r="DC3622" s="1035"/>
      <c r="DG3622" s="1035"/>
      <c r="DH3622" s="1035"/>
      <c r="DI3622" s="1035"/>
      <c r="DJ3622" s="1035"/>
      <c r="DK3622" s="1035"/>
      <c r="DL3622" s="1035"/>
    </row>
    <row r="3623" spans="85:116">
      <c r="CG3623" s="612"/>
      <c r="DB3623" s="1035"/>
      <c r="DC3623" s="1035"/>
      <c r="DG3623" s="1035"/>
      <c r="DH3623" s="1035"/>
      <c r="DI3623" s="1035"/>
      <c r="DJ3623" s="1035"/>
      <c r="DK3623" s="1035"/>
      <c r="DL3623" s="1035"/>
    </row>
    <row r="3624" spans="85:116">
      <c r="CG3624" s="612"/>
      <c r="DB3624" s="1035"/>
      <c r="DC3624" s="1035"/>
      <c r="DG3624" s="1035"/>
      <c r="DH3624" s="1035"/>
      <c r="DI3624" s="1035"/>
      <c r="DJ3624" s="1035"/>
      <c r="DK3624" s="1035"/>
      <c r="DL3624" s="1035"/>
    </row>
    <row r="3625" spans="85:116">
      <c r="CG3625" s="612"/>
      <c r="DB3625" s="1035"/>
      <c r="DC3625" s="1035"/>
      <c r="DG3625" s="1035"/>
      <c r="DH3625" s="1035"/>
      <c r="DI3625" s="1035"/>
      <c r="DJ3625" s="1035"/>
      <c r="DK3625" s="1035"/>
      <c r="DL3625" s="1035"/>
    </row>
    <row r="3626" spans="85:116">
      <c r="CG3626" s="612"/>
      <c r="DB3626" s="1035"/>
      <c r="DC3626" s="1035"/>
      <c r="DG3626" s="1035"/>
      <c r="DH3626" s="1035"/>
      <c r="DI3626" s="1035"/>
      <c r="DJ3626" s="1035"/>
      <c r="DK3626" s="1035"/>
      <c r="DL3626" s="1035"/>
    </row>
    <row r="3627" spans="85:116">
      <c r="CG3627" s="612"/>
      <c r="DB3627" s="1035"/>
      <c r="DC3627" s="1035"/>
      <c r="DG3627" s="1035"/>
      <c r="DH3627" s="1035"/>
      <c r="DI3627" s="1035"/>
      <c r="DJ3627" s="1035"/>
      <c r="DK3627" s="1035"/>
      <c r="DL3627" s="1035"/>
    </row>
    <row r="3628" spans="85:116">
      <c r="CG3628" s="612"/>
      <c r="DB3628" s="1035"/>
      <c r="DC3628" s="1035"/>
      <c r="DG3628" s="1035"/>
      <c r="DH3628" s="1035"/>
      <c r="DI3628" s="1035"/>
      <c r="DJ3628" s="1035"/>
      <c r="DK3628" s="1035"/>
      <c r="DL3628" s="1035"/>
    </row>
    <row r="3629" spans="85:116">
      <c r="CG3629" s="612"/>
      <c r="DB3629" s="1035"/>
      <c r="DC3629" s="1035"/>
      <c r="DG3629" s="1035"/>
      <c r="DH3629" s="1035"/>
      <c r="DI3629" s="1035"/>
      <c r="DJ3629" s="1035"/>
      <c r="DK3629" s="1035"/>
      <c r="DL3629" s="1035"/>
    </row>
    <row r="3630" spans="85:116">
      <c r="CG3630" s="612"/>
      <c r="DB3630" s="1035"/>
      <c r="DC3630" s="1035"/>
      <c r="DG3630" s="1035"/>
      <c r="DH3630" s="1035"/>
      <c r="DI3630" s="1035"/>
      <c r="DJ3630" s="1035"/>
      <c r="DK3630" s="1035"/>
      <c r="DL3630" s="1035"/>
    </row>
    <row r="3631" spans="85:116">
      <c r="CG3631" s="612"/>
      <c r="DB3631" s="1035"/>
      <c r="DC3631" s="1035"/>
      <c r="DG3631" s="1035"/>
      <c r="DH3631" s="1035"/>
      <c r="DI3631" s="1035"/>
      <c r="DJ3631" s="1035"/>
      <c r="DK3631" s="1035"/>
      <c r="DL3631" s="1035"/>
    </row>
    <row r="3632" spans="85:116">
      <c r="CG3632" s="612"/>
      <c r="DB3632" s="1035"/>
      <c r="DC3632" s="1035"/>
      <c r="DG3632" s="1035"/>
      <c r="DH3632" s="1035"/>
      <c r="DI3632" s="1035"/>
      <c r="DJ3632" s="1035"/>
      <c r="DK3632" s="1035"/>
      <c r="DL3632" s="1035"/>
    </row>
    <row r="3633" spans="85:116">
      <c r="CG3633" s="612"/>
      <c r="DB3633" s="1035"/>
      <c r="DC3633" s="1035"/>
      <c r="DG3633" s="1035"/>
      <c r="DH3633" s="1035"/>
      <c r="DI3633" s="1035"/>
      <c r="DJ3633" s="1035"/>
      <c r="DK3633" s="1035"/>
      <c r="DL3633" s="1035"/>
    </row>
    <row r="3634" spans="85:116">
      <c r="CG3634" s="612"/>
      <c r="DB3634" s="1035"/>
      <c r="DC3634" s="1035"/>
      <c r="DG3634" s="1035"/>
      <c r="DH3634" s="1035"/>
      <c r="DI3634" s="1035"/>
      <c r="DJ3634" s="1035"/>
      <c r="DK3634" s="1035"/>
      <c r="DL3634" s="1035"/>
    </row>
    <row r="3635" spans="85:116">
      <c r="CG3635" s="612"/>
      <c r="DB3635" s="1035"/>
      <c r="DC3635" s="1035"/>
      <c r="DG3635" s="1035"/>
      <c r="DH3635" s="1035"/>
      <c r="DI3635" s="1035"/>
      <c r="DJ3635" s="1035"/>
      <c r="DK3635" s="1035"/>
      <c r="DL3635" s="1035"/>
    </row>
    <row r="3636" spans="85:116">
      <c r="CG3636" s="612"/>
      <c r="DB3636" s="1035"/>
      <c r="DC3636" s="1035"/>
      <c r="DG3636" s="1035"/>
      <c r="DH3636" s="1035"/>
      <c r="DI3636" s="1035"/>
      <c r="DJ3636" s="1035"/>
      <c r="DK3636" s="1035"/>
      <c r="DL3636" s="1035"/>
    </row>
    <row r="3637" spans="85:116">
      <c r="CG3637" s="612"/>
      <c r="DB3637" s="1035"/>
      <c r="DC3637" s="1035"/>
      <c r="DG3637" s="1035"/>
      <c r="DH3637" s="1035"/>
      <c r="DI3637" s="1035"/>
      <c r="DJ3637" s="1035"/>
      <c r="DK3637" s="1035"/>
      <c r="DL3637" s="1035"/>
    </row>
    <row r="3638" spans="85:116">
      <c r="CG3638" s="612"/>
      <c r="DB3638" s="1035"/>
      <c r="DC3638" s="1035"/>
      <c r="DG3638" s="1035"/>
      <c r="DH3638" s="1035"/>
      <c r="DI3638" s="1035"/>
      <c r="DJ3638" s="1035"/>
      <c r="DK3638" s="1035"/>
      <c r="DL3638" s="1035"/>
    </row>
    <row r="3639" spans="85:116">
      <c r="CG3639" s="612"/>
      <c r="DB3639" s="1035"/>
      <c r="DC3639" s="1035"/>
      <c r="DG3639" s="1035"/>
      <c r="DH3639" s="1035"/>
      <c r="DI3639" s="1035"/>
      <c r="DJ3639" s="1035"/>
      <c r="DK3639" s="1035"/>
      <c r="DL3639" s="1035"/>
    </row>
    <row r="3640" spans="85:116">
      <c r="CG3640" s="612"/>
      <c r="DB3640" s="1035"/>
      <c r="DC3640" s="1035"/>
      <c r="DG3640" s="1035"/>
      <c r="DH3640" s="1035"/>
      <c r="DI3640" s="1035"/>
      <c r="DJ3640" s="1035"/>
      <c r="DK3640" s="1035"/>
      <c r="DL3640" s="1035"/>
    </row>
    <row r="3641" spans="85:116">
      <c r="CG3641" s="612"/>
      <c r="DB3641" s="1035"/>
      <c r="DC3641" s="1035"/>
      <c r="DG3641" s="1035"/>
      <c r="DH3641" s="1035"/>
      <c r="DI3641" s="1035"/>
      <c r="DJ3641" s="1035"/>
      <c r="DK3641" s="1035"/>
      <c r="DL3641" s="1035"/>
    </row>
    <row r="3642" spans="85:116">
      <c r="CG3642" s="612"/>
      <c r="DB3642" s="1035"/>
      <c r="DC3642" s="1035"/>
      <c r="DG3642" s="1035"/>
      <c r="DH3642" s="1035"/>
      <c r="DI3642" s="1035"/>
      <c r="DJ3642" s="1035"/>
      <c r="DK3642" s="1035"/>
      <c r="DL3642" s="1035"/>
    </row>
    <row r="3643" spans="85:116">
      <c r="CG3643" s="612"/>
      <c r="DB3643" s="1035"/>
      <c r="DC3643" s="1035"/>
      <c r="DG3643" s="1035"/>
      <c r="DH3643" s="1035"/>
      <c r="DI3643" s="1035"/>
      <c r="DJ3643" s="1035"/>
      <c r="DK3643" s="1035"/>
      <c r="DL3643" s="1035"/>
    </row>
    <row r="3644" spans="85:116">
      <c r="CG3644" s="612"/>
      <c r="DB3644" s="1035"/>
      <c r="DC3644" s="1035"/>
      <c r="DG3644" s="1035"/>
      <c r="DH3644" s="1035"/>
      <c r="DI3644" s="1035"/>
      <c r="DJ3644" s="1035"/>
      <c r="DK3644" s="1035"/>
      <c r="DL3644" s="1035"/>
    </row>
    <row r="3645" spans="85:116">
      <c r="CG3645" s="612"/>
      <c r="DB3645" s="1035"/>
      <c r="DC3645" s="1035"/>
      <c r="DG3645" s="1035"/>
      <c r="DH3645" s="1035"/>
      <c r="DI3645" s="1035"/>
      <c r="DJ3645" s="1035"/>
      <c r="DK3645" s="1035"/>
      <c r="DL3645" s="1035"/>
    </row>
    <row r="3646" spans="85:116">
      <c r="CG3646" s="612"/>
      <c r="DB3646" s="1035"/>
      <c r="DC3646" s="1035"/>
      <c r="DG3646" s="1035"/>
      <c r="DH3646" s="1035"/>
      <c r="DI3646" s="1035"/>
      <c r="DJ3646" s="1035"/>
      <c r="DK3646" s="1035"/>
      <c r="DL3646" s="1035"/>
    </row>
    <row r="3647" spans="85:116">
      <c r="CG3647" s="612"/>
      <c r="DB3647" s="1035"/>
      <c r="DC3647" s="1035"/>
      <c r="DG3647" s="1035"/>
      <c r="DH3647" s="1035"/>
      <c r="DI3647" s="1035"/>
      <c r="DJ3647" s="1035"/>
      <c r="DK3647" s="1035"/>
      <c r="DL3647" s="1035"/>
    </row>
    <row r="3648" spans="85:116">
      <c r="CG3648" s="612"/>
      <c r="DB3648" s="1035"/>
      <c r="DC3648" s="1035"/>
      <c r="DG3648" s="1035"/>
      <c r="DH3648" s="1035"/>
      <c r="DI3648" s="1035"/>
      <c r="DJ3648" s="1035"/>
      <c r="DK3648" s="1035"/>
      <c r="DL3648" s="1035"/>
    </row>
    <row r="3649" spans="85:116">
      <c r="CG3649" s="612"/>
      <c r="DB3649" s="1035"/>
      <c r="DC3649" s="1035"/>
      <c r="DG3649" s="1035"/>
      <c r="DH3649" s="1035"/>
      <c r="DI3649" s="1035"/>
      <c r="DJ3649" s="1035"/>
      <c r="DK3649" s="1035"/>
      <c r="DL3649" s="1035"/>
    </row>
    <row r="3650" spans="85:116">
      <c r="CG3650" s="612"/>
      <c r="DB3650" s="1035"/>
      <c r="DC3650" s="1035"/>
      <c r="DG3650" s="1035"/>
      <c r="DH3650" s="1035"/>
      <c r="DI3650" s="1035"/>
      <c r="DJ3650" s="1035"/>
      <c r="DK3650" s="1035"/>
      <c r="DL3650" s="1035"/>
    </row>
    <row r="3651" spans="85:116">
      <c r="CG3651" s="612"/>
      <c r="DB3651" s="1035"/>
      <c r="DC3651" s="1035"/>
      <c r="DG3651" s="1035"/>
      <c r="DH3651" s="1035"/>
      <c r="DI3651" s="1035"/>
      <c r="DJ3651" s="1035"/>
      <c r="DK3651" s="1035"/>
      <c r="DL3651" s="1035"/>
    </row>
    <row r="3652" spans="85:116">
      <c r="CG3652" s="612"/>
      <c r="DB3652" s="1035"/>
      <c r="DC3652" s="1035"/>
      <c r="DG3652" s="1035"/>
      <c r="DH3652" s="1035"/>
      <c r="DI3652" s="1035"/>
      <c r="DJ3652" s="1035"/>
      <c r="DK3652" s="1035"/>
      <c r="DL3652" s="1035"/>
    </row>
    <row r="3653" spans="85:116">
      <c r="CG3653" s="612"/>
      <c r="DB3653" s="1035"/>
      <c r="DC3653" s="1035"/>
      <c r="DG3653" s="1035"/>
      <c r="DH3653" s="1035"/>
      <c r="DI3653" s="1035"/>
      <c r="DJ3653" s="1035"/>
      <c r="DK3653" s="1035"/>
      <c r="DL3653" s="1035"/>
    </row>
    <row r="3654" spans="85:116">
      <c r="CG3654" s="612"/>
      <c r="DB3654" s="1035"/>
      <c r="DC3654" s="1035"/>
      <c r="DG3654" s="1035"/>
      <c r="DH3654" s="1035"/>
      <c r="DI3654" s="1035"/>
      <c r="DJ3654" s="1035"/>
      <c r="DK3654" s="1035"/>
      <c r="DL3654" s="1035"/>
    </row>
    <row r="3655" spans="85:116">
      <c r="CG3655" s="612"/>
      <c r="DB3655" s="1035"/>
      <c r="DC3655" s="1035"/>
      <c r="DG3655" s="1035"/>
      <c r="DH3655" s="1035"/>
      <c r="DI3655" s="1035"/>
      <c r="DJ3655" s="1035"/>
      <c r="DK3655" s="1035"/>
      <c r="DL3655" s="1035"/>
    </row>
    <row r="3656" spans="85:116">
      <c r="CG3656" s="612"/>
      <c r="DB3656" s="1035"/>
      <c r="DC3656" s="1035"/>
      <c r="DG3656" s="1035"/>
      <c r="DH3656" s="1035"/>
      <c r="DI3656" s="1035"/>
      <c r="DJ3656" s="1035"/>
      <c r="DK3656" s="1035"/>
      <c r="DL3656" s="1035"/>
    </row>
    <row r="3657" spans="85:116">
      <c r="CG3657" s="612"/>
      <c r="DB3657" s="1035"/>
      <c r="DC3657" s="1035"/>
      <c r="DG3657" s="1035"/>
      <c r="DH3657" s="1035"/>
      <c r="DI3657" s="1035"/>
      <c r="DJ3657" s="1035"/>
      <c r="DK3657" s="1035"/>
      <c r="DL3657" s="1035"/>
    </row>
    <row r="3658" spans="85:116">
      <c r="CG3658" s="612"/>
      <c r="DB3658" s="1035"/>
      <c r="DC3658" s="1035"/>
      <c r="DG3658" s="1035"/>
      <c r="DH3658" s="1035"/>
      <c r="DI3658" s="1035"/>
      <c r="DJ3658" s="1035"/>
      <c r="DK3658" s="1035"/>
      <c r="DL3658" s="1035"/>
    </row>
    <row r="3659" spans="85:116">
      <c r="CG3659" s="612"/>
      <c r="DB3659" s="1035"/>
      <c r="DC3659" s="1035"/>
      <c r="DG3659" s="1035"/>
      <c r="DH3659" s="1035"/>
      <c r="DI3659" s="1035"/>
      <c r="DJ3659" s="1035"/>
      <c r="DK3659" s="1035"/>
      <c r="DL3659" s="1035"/>
    </row>
    <row r="3660" spans="85:116">
      <c r="CG3660" s="612"/>
      <c r="DB3660" s="1035"/>
      <c r="DC3660" s="1035"/>
      <c r="DG3660" s="1035"/>
      <c r="DH3660" s="1035"/>
      <c r="DI3660" s="1035"/>
      <c r="DJ3660" s="1035"/>
      <c r="DK3660" s="1035"/>
      <c r="DL3660" s="1035"/>
    </row>
    <row r="3661" spans="85:116">
      <c r="CG3661" s="612"/>
      <c r="DB3661" s="1035"/>
      <c r="DC3661" s="1035"/>
      <c r="DG3661" s="1035"/>
      <c r="DH3661" s="1035"/>
      <c r="DI3661" s="1035"/>
      <c r="DJ3661" s="1035"/>
      <c r="DK3661" s="1035"/>
      <c r="DL3661" s="1035"/>
    </row>
    <row r="3662" spans="85:116">
      <c r="CG3662" s="612"/>
      <c r="DB3662" s="1035"/>
      <c r="DC3662" s="1035"/>
      <c r="DG3662" s="1035"/>
      <c r="DH3662" s="1035"/>
      <c r="DI3662" s="1035"/>
      <c r="DJ3662" s="1035"/>
      <c r="DK3662" s="1035"/>
      <c r="DL3662" s="1035"/>
    </row>
    <row r="3663" spans="85:116">
      <c r="CG3663" s="612"/>
      <c r="DB3663" s="1035"/>
      <c r="DC3663" s="1035"/>
      <c r="DG3663" s="1035"/>
      <c r="DH3663" s="1035"/>
      <c r="DI3663" s="1035"/>
      <c r="DJ3663" s="1035"/>
      <c r="DK3663" s="1035"/>
      <c r="DL3663" s="1035"/>
    </row>
    <row r="3664" spans="85:116">
      <c r="CG3664" s="612"/>
      <c r="DB3664" s="1035"/>
      <c r="DC3664" s="1035"/>
      <c r="DG3664" s="1035"/>
      <c r="DH3664" s="1035"/>
      <c r="DI3664" s="1035"/>
      <c r="DJ3664" s="1035"/>
      <c r="DK3664" s="1035"/>
      <c r="DL3664" s="1035"/>
    </row>
    <row r="3665" spans="85:116">
      <c r="CG3665" s="612"/>
      <c r="DB3665" s="1035"/>
      <c r="DC3665" s="1035"/>
      <c r="DG3665" s="1035"/>
      <c r="DH3665" s="1035"/>
      <c r="DI3665" s="1035"/>
      <c r="DJ3665" s="1035"/>
      <c r="DK3665" s="1035"/>
      <c r="DL3665" s="1035"/>
    </row>
    <row r="3666" spans="85:116">
      <c r="CG3666" s="612"/>
      <c r="DB3666" s="1035"/>
      <c r="DC3666" s="1035"/>
      <c r="DG3666" s="1035"/>
      <c r="DH3666" s="1035"/>
      <c r="DI3666" s="1035"/>
      <c r="DJ3666" s="1035"/>
      <c r="DK3666" s="1035"/>
      <c r="DL3666" s="1035"/>
    </row>
    <row r="3667" spans="85:116">
      <c r="CG3667" s="612"/>
      <c r="DB3667" s="1035"/>
      <c r="DC3667" s="1035"/>
      <c r="DG3667" s="1035"/>
      <c r="DH3667" s="1035"/>
      <c r="DI3667" s="1035"/>
      <c r="DJ3667" s="1035"/>
      <c r="DK3667" s="1035"/>
      <c r="DL3667" s="1035"/>
    </row>
    <row r="3668" spans="85:116">
      <c r="CG3668" s="612"/>
      <c r="DB3668" s="1035"/>
      <c r="DC3668" s="1035"/>
      <c r="DG3668" s="1035"/>
      <c r="DH3668" s="1035"/>
      <c r="DI3668" s="1035"/>
      <c r="DJ3668" s="1035"/>
      <c r="DK3668" s="1035"/>
      <c r="DL3668" s="1035"/>
    </row>
    <row r="3669" spans="85:116">
      <c r="CG3669" s="612"/>
      <c r="DB3669" s="1035"/>
      <c r="DC3669" s="1035"/>
      <c r="DG3669" s="1035"/>
      <c r="DH3669" s="1035"/>
      <c r="DI3669" s="1035"/>
      <c r="DJ3669" s="1035"/>
      <c r="DK3669" s="1035"/>
      <c r="DL3669" s="1035"/>
    </row>
    <row r="3670" spans="85:116">
      <c r="CG3670" s="612"/>
      <c r="DB3670" s="1035"/>
      <c r="DC3670" s="1035"/>
      <c r="DG3670" s="1035"/>
      <c r="DH3670" s="1035"/>
      <c r="DI3670" s="1035"/>
      <c r="DJ3670" s="1035"/>
      <c r="DK3670" s="1035"/>
      <c r="DL3670" s="1035"/>
    </row>
    <row r="3671" spans="85:116">
      <c r="CG3671" s="612"/>
      <c r="DB3671" s="1035"/>
      <c r="DC3671" s="1035"/>
      <c r="DG3671" s="1035"/>
      <c r="DH3671" s="1035"/>
      <c r="DI3671" s="1035"/>
      <c r="DJ3671" s="1035"/>
      <c r="DK3671" s="1035"/>
      <c r="DL3671" s="1035"/>
    </row>
    <row r="3672" spans="85:116">
      <c r="CG3672" s="612"/>
      <c r="DB3672" s="1035"/>
      <c r="DC3672" s="1035"/>
      <c r="DG3672" s="1035"/>
      <c r="DH3672" s="1035"/>
      <c r="DI3672" s="1035"/>
      <c r="DJ3672" s="1035"/>
      <c r="DK3672" s="1035"/>
      <c r="DL3672" s="1035"/>
    </row>
    <row r="3673" spans="85:116">
      <c r="CG3673" s="612"/>
      <c r="DB3673" s="1035"/>
      <c r="DC3673" s="1035"/>
      <c r="DG3673" s="1035"/>
      <c r="DH3673" s="1035"/>
      <c r="DI3673" s="1035"/>
      <c r="DJ3673" s="1035"/>
      <c r="DK3673" s="1035"/>
      <c r="DL3673" s="1035"/>
    </row>
    <row r="3674" spans="85:116">
      <c r="CG3674" s="612"/>
      <c r="DB3674" s="1035"/>
      <c r="DC3674" s="1035"/>
      <c r="DG3674" s="1035"/>
      <c r="DH3674" s="1035"/>
      <c r="DI3674" s="1035"/>
      <c r="DJ3674" s="1035"/>
      <c r="DK3674" s="1035"/>
      <c r="DL3674" s="1035"/>
    </row>
    <row r="3675" spans="85:116">
      <c r="CG3675" s="612"/>
      <c r="DB3675" s="1035"/>
      <c r="DC3675" s="1035"/>
      <c r="DG3675" s="1035"/>
      <c r="DH3675" s="1035"/>
      <c r="DI3675" s="1035"/>
      <c r="DJ3675" s="1035"/>
      <c r="DK3675" s="1035"/>
      <c r="DL3675" s="1035"/>
    </row>
    <row r="3676" spans="85:116">
      <c r="CG3676" s="612"/>
      <c r="DB3676" s="1035"/>
      <c r="DC3676" s="1035"/>
      <c r="DG3676" s="1035"/>
      <c r="DH3676" s="1035"/>
      <c r="DI3676" s="1035"/>
      <c r="DJ3676" s="1035"/>
      <c r="DK3676" s="1035"/>
      <c r="DL3676" s="1035"/>
    </row>
    <row r="3677" spans="85:116">
      <c r="CG3677" s="612"/>
      <c r="DB3677" s="1035"/>
      <c r="DC3677" s="1035"/>
      <c r="DG3677" s="1035"/>
      <c r="DH3677" s="1035"/>
      <c r="DI3677" s="1035"/>
      <c r="DJ3677" s="1035"/>
      <c r="DK3677" s="1035"/>
      <c r="DL3677" s="1035"/>
    </row>
    <row r="3678" spans="85:116">
      <c r="CG3678" s="612"/>
      <c r="DB3678" s="1035"/>
      <c r="DC3678" s="1035"/>
      <c r="DG3678" s="1035"/>
      <c r="DH3678" s="1035"/>
      <c r="DI3678" s="1035"/>
      <c r="DJ3678" s="1035"/>
      <c r="DK3678" s="1035"/>
      <c r="DL3678" s="1035"/>
    </row>
    <row r="3679" spans="85:116">
      <c r="CG3679" s="612"/>
      <c r="DB3679" s="1035"/>
      <c r="DC3679" s="1035"/>
      <c r="DG3679" s="1035"/>
      <c r="DH3679" s="1035"/>
      <c r="DI3679" s="1035"/>
      <c r="DJ3679" s="1035"/>
      <c r="DK3679" s="1035"/>
      <c r="DL3679" s="1035"/>
    </row>
    <row r="3680" spans="85:116">
      <c r="CG3680" s="612"/>
      <c r="DB3680" s="1035"/>
      <c r="DC3680" s="1035"/>
      <c r="DG3680" s="1035"/>
      <c r="DH3680" s="1035"/>
      <c r="DI3680" s="1035"/>
      <c r="DJ3680" s="1035"/>
      <c r="DK3680" s="1035"/>
      <c r="DL3680" s="1035"/>
    </row>
    <row r="3681" spans="85:116">
      <c r="CG3681" s="612"/>
      <c r="DB3681" s="1035"/>
      <c r="DC3681" s="1035"/>
      <c r="DG3681" s="1035"/>
      <c r="DH3681" s="1035"/>
      <c r="DI3681" s="1035"/>
      <c r="DJ3681" s="1035"/>
      <c r="DK3681" s="1035"/>
      <c r="DL3681" s="1035"/>
    </row>
    <row r="3682" spans="85:116">
      <c r="CG3682" s="612"/>
      <c r="DB3682" s="1035"/>
      <c r="DC3682" s="1035"/>
      <c r="DG3682" s="1035"/>
      <c r="DH3682" s="1035"/>
      <c r="DI3682" s="1035"/>
      <c r="DJ3682" s="1035"/>
      <c r="DK3682" s="1035"/>
      <c r="DL3682" s="1035"/>
    </row>
    <row r="3683" spans="85:116">
      <c r="CG3683" s="612"/>
      <c r="DB3683" s="1035"/>
      <c r="DC3683" s="1035"/>
      <c r="DG3683" s="1035"/>
      <c r="DH3683" s="1035"/>
      <c r="DI3683" s="1035"/>
      <c r="DJ3683" s="1035"/>
      <c r="DK3683" s="1035"/>
      <c r="DL3683" s="1035"/>
    </row>
    <row r="3684" spans="85:116">
      <c r="CG3684" s="612"/>
      <c r="DB3684" s="1035"/>
      <c r="DC3684" s="1035"/>
      <c r="DG3684" s="1035"/>
      <c r="DH3684" s="1035"/>
      <c r="DI3684" s="1035"/>
      <c r="DJ3684" s="1035"/>
      <c r="DK3684" s="1035"/>
      <c r="DL3684" s="1035"/>
    </row>
    <row r="3685" spans="85:116">
      <c r="CG3685" s="612"/>
      <c r="DB3685" s="1035"/>
      <c r="DC3685" s="1035"/>
      <c r="DG3685" s="1035"/>
      <c r="DH3685" s="1035"/>
      <c r="DI3685" s="1035"/>
      <c r="DJ3685" s="1035"/>
      <c r="DK3685" s="1035"/>
      <c r="DL3685" s="1035"/>
    </row>
    <row r="3686" spans="85:116">
      <c r="CG3686" s="612"/>
      <c r="DB3686" s="1035"/>
      <c r="DC3686" s="1035"/>
      <c r="DG3686" s="1035"/>
      <c r="DH3686" s="1035"/>
      <c r="DI3686" s="1035"/>
      <c r="DJ3686" s="1035"/>
      <c r="DK3686" s="1035"/>
      <c r="DL3686" s="1035"/>
    </row>
    <row r="3687" spans="85:116">
      <c r="CG3687" s="612"/>
      <c r="DB3687" s="1035"/>
      <c r="DC3687" s="1035"/>
      <c r="DG3687" s="1035"/>
      <c r="DH3687" s="1035"/>
      <c r="DI3687" s="1035"/>
      <c r="DJ3687" s="1035"/>
      <c r="DK3687" s="1035"/>
      <c r="DL3687" s="1035"/>
    </row>
    <row r="3688" spans="85:116">
      <c r="CG3688" s="612"/>
      <c r="DB3688" s="1035"/>
      <c r="DC3688" s="1035"/>
      <c r="DG3688" s="1035"/>
      <c r="DH3688" s="1035"/>
      <c r="DI3688" s="1035"/>
      <c r="DJ3688" s="1035"/>
      <c r="DK3688" s="1035"/>
      <c r="DL3688" s="1035"/>
    </row>
    <row r="3689" spans="85:116">
      <c r="CG3689" s="612"/>
      <c r="DB3689" s="1035"/>
      <c r="DC3689" s="1035"/>
      <c r="DG3689" s="1035"/>
      <c r="DH3689" s="1035"/>
      <c r="DI3689" s="1035"/>
      <c r="DJ3689" s="1035"/>
      <c r="DK3689" s="1035"/>
      <c r="DL3689" s="1035"/>
    </row>
    <row r="3690" spans="85:116">
      <c r="CG3690" s="612"/>
      <c r="DB3690" s="1035"/>
      <c r="DC3690" s="1035"/>
      <c r="DG3690" s="1035"/>
      <c r="DH3690" s="1035"/>
      <c r="DI3690" s="1035"/>
      <c r="DJ3690" s="1035"/>
      <c r="DK3690" s="1035"/>
      <c r="DL3690" s="1035"/>
    </row>
    <row r="3691" spans="85:116">
      <c r="CG3691" s="612"/>
      <c r="DB3691" s="1035"/>
      <c r="DC3691" s="1035"/>
      <c r="DG3691" s="1035"/>
      <c r="DH3691" s="1035"/>
      <c r="DI3691" s="1035"/>
      <c r="DJ3691" s="1035"/>
      <c r="DK3691" s="1035"/>
      <c r="DL3691" s="1035"/>
    </row>
    <row r="3692" spans="85:116">
      <c r="CG3692" s="612"/>
      <c r="DB3692" s="1035"/>
      <c r="DC3692" s="1035"/>
      <c r="DG3692" s="1035"/>
      <c r="DH3692" s="1035"/>
      <c r="DI3692" s="1035"/>
      <c r="DJ3692" s="1035"/>
      <c r="DK3692" s="1035"/>
      <c r="DL3692" s="1035"/>
    </row>
    <row r="3693" spans="85:116">
      <c r="CG3693" s="612"/>
      <c r="DB3693" s="1035"/>
      <c r="DC3693" s="1035"/>
      <c r="DG3693" s="1035"/>
      <c r="DH3693" s="1035"/>
      <c r="DI3693" s="1035"/>
      <c r="DJ3693" s="1035"/>
      <c r="DK3693" s="1035"/>
      <c r="DL3693" s="1035"/>
    </row>
    <row r="3694" spans="85:116">
      <c r="CG3694" s="612"/>
      <c r="DB3694" s="1035"/>
      <c r="DC3694" s="1035"/>
      <c r="DG3694" s="1035"/>
      <c r="DH3694" s="1035"/>
      <c r="DI3694" s="1035"/>
      <c r="DJ3694" s="1035"/>
      <c r="DK3694" s="1035"/>
      <c r="DL3694" s="1035"/>
    </row>
    <row r="3695" spans="85:116">
      <c r="CG3695" s="612"/>
      <c r="DB3695" s="1035"/>
      <c r="DC3695" s="1035"/>
      <c r="DG3695" s="1035"/>
      <c r="DH3695" s="1035"/>
      <c r="DI3695" s="1035"/>
      <c r="DJ3695" s="1035"/>
      <c r="DK3695" s="1035"/>
      <c r="DL3695" s="1035"/>
    </row>
    <row r="3696" spans="85:116">
      <c r="CG3696" s="612"/>
      <c r="DB3696" s="1035"/>
      <c r="DC3696" s="1035"/>
      <c r="DG3696" s="1035"/>
      <c r="DH3696" s="1035"/>
      <c r="DI3696" s="1035"/>
      <c r="DJ3696" s="1035"/>
      <c r="DK3696" s="1035"/>
      <c r="DL3696" s="1035"/>
    </row>
    <row r="3697" spans="85:116">
      <c r="CG3697" s="612"/>
      <c r="DB3697" s="1035"/>
      <c r="DC3697" s="1035"/>
      <c r="DG3697" s="1035"/>
      <c r="DH3697" s="1035"/>
      <c r="DI3697" s="1035"/>
      <c r="DJ3697" s="1035"/>
      <c r="DK3697" s="1035"/>
      <c r="DL3697" s="1035"/>
    </row>
    <row r="3698" spans="85:116">
      <c r="CG3698" s="612"/>
      <c r="DB3698" s="1035"/>
      <c r="DC3698" s="1035"/>
      <c r="DG3698" s="1035"/>
      <c r="DH3698" s="1035"/>
      <c r="DI3698" s="1035"/>
      <c r="DJ3698" s="1035"/>
      <c r="DK3698" s="1035"/>
      <c r="DL3698" s="1035"/>
    </row>
    <row r="3699" spans="85:116">
      <c r="CG3699" s="612"/>
      <c r="DB3699" s="1035"/>
      <c r="DC3699" s="1035"/>
      <c r="DG3699" s="1035"/>
      <c r="DH3699" s="1035"/>
      <c r="DI3699" s="1035"/>
      <c r="DJ3699" s="1035"/>
      <c r="DK3699" s="1035"/>
      <c r="DL3699" s="1035"/>
    </row>
    <row r="3700" spans="85:116">
      <c r="CG3700" s="612"/>
      <c r="DB3700" s="1035"/>
      <c r="DC3700" s="1035"/>
      <c r="DG3700" s="1035"/>
      <c r="DH3700" s="1035"/>
      <c r="DI3700" s="1035"/>
      <c r="DJ3700" s="1035"/>
      <c r="DK3700" s="1035"/>
      <c r="DL3700" s="1035"/>
    </row>
    <row r="3701" spans="85:116">
      <c r="CG3701" s="612"/>
      <c r="DB3701" s="1035"/>
      <c r="DC3701" s="1035"/>
      <c r="DG3701" s="1035"/>
      <c r="DH3701" s="1035"/>
      <c r="DI3701" s="1035"/>
      <c r="DJ3701" s="1035"/>
      <c r="DK3701" s="1035"/>
      <c r="DL3701" s="1035"/>
    </row>
    <row r="3702" spans="85:116">
      <c r="CG3702" s="612"/>
      <c r="DB3702" s="1035"/>
      <c r="DC3702" s="1035"/>
      <c r="DG3702" s="1035"/>
      <c r="DH3702" s="1035"/>
      <c r="DI3702" s="1035"/>
      <c r="DJ3702" s="1035"/>
      <c r="DK3702" s="1035"/>
      <c r="DL3702" s="1035"/>
    </row>
    <row r="3703" spans="85:116">
      <c r="CG3703" s="612"/>
      <c r="DB3703" s="1035"/>
      <c r="DC3703" s="1035"/>
      <c r="DG3703" s="1035"/>
      <c r="DH3703" s="1035"/>
      <c r="DI3703" s="1035"/>
      <c r="DJ3703" s="1035"/>
      <c r="DK3703" s="1035"/>
      <c r="DL3703" s="1035"/>
    </row>
    <row r="3704" spans="85:116">
      <c r="CG3704" s="612"/>
      <c r="DB3704" s="1035"/>
      <c r="DC3704" s="1035"/>
      <c r="DG3704" s="1035"/>
      <c r="DH3704" s="1035"/>
      <c r="DI3704" s="1035"/>
      <c r="DJ3704" s="1035"/>
      <c r="DK3704" s="1035"/>
      <c r="DL3704" s="1035"/>
    </row>
    <row r="3705" spans="85:116">
      <c r="CG3705" s="612"/>
      <c r="DB3705" s="1035"/>
      <c r="DC3705" s="1035"/>
      <c r="DG3705" s="1035"/>
      <c r="DH3705" s="1035"/>
      <c r="DI3705" s="1035"/>
      <c r="DJ3705" s="1035"/>
      <c r="DK3705" s="1035"/>
      <c r="DL3705" s="1035"/>
    </row>
    <row r="3706" spans="85:116">
      <c r="CG3706" s="612"/>
      <c r="DB3706" s="1035"/>
      <c r="DC3706" s="1035"/>
      <c r="DG3706" s="1035"/>
      <c r="DH3706" s="1035"/>
      <c r="DI3706" s="1035"/>
      <c r="DJ3706" s="1035"/>
      <c r="DK3706" s="1035"/>
      <c r="DL3706" s="1035"/>
    </row>
    <row r="3707" spans="85:116">
      <c r="CG3707" s="612"/>
      <c r="DB3707" s="1035"/>
      <c r="DC3707" s="1035"/>
      <c r="DG3707" s="1035"/>
      <c r="DH3707" s="1035"/>
      <c r="DI3707" s="1035"/>
      <c r="DJ3707" s="1035"/>
      <c r="DK3707" s="1035"/>
      <c r="DL3707" s="1035"/>
    </row>
    <row r="3708" spans="85:116">
      <c r="CG3708" s="612"/>
      <c r="DB3708" s="1035"/>
      <c r="DC3708" s="1035"/>
      <c r="DG3708" s="1035"/>
      <c r="DH3708" s="1035"/>
      <c r="DI3708" s="1035"/>
      <c r="DJ3708" s="1035"/>
      <c r="DK3708" s="1035"/>
      <c r="DL3708" s="1035"/>
    </row>
    <row r="3709" spans="85:116">
      <c r="CG3709" s="612"/>
      <c r="DB3709" s="1035"/>
      <c r="DC3709" s="1035"/>
      <c r="DG3709" s="1035"/>
      <c r="DH3709" s="1035"/>
      <c r="DI3709" s="1035"/>
      <c r="DJ3709" s="1035"/>
      <c r="DK3709" s="1035"/>
      <c r="DL3709" s="1035"/>
    </row>
    <row r="3710" spans="85:116">
      <c r="CG3710" s="612"/>
      <c r="DB3710" s="1035"/>
      <c r="DC3710" s="1035"/>
      <c r="DG3710" s="1035"/>
      <c r="DH3710" s="1035"/>
      <c r="DI3710" s="1035"/>
      <c r="DJ3710" s="1035"/>
      <c r="DK3710" s="1035"/>
      <c r="DL3710" s="1035"/>
    </row>
    <row r="3711" spans="85:116">
      <c r="CG3711" s="612"/>
      <c r="DB3711" s="1035"/>
      <c r="DC3711" s="1035"/>
      <c r="DG3711" s="1035"/>
      <c r="DH3711" s="1035"/>
      <c r="DI3711" s="1035"/>
      <c r="DJ3711" s="1035"/>
      <c r="DK3711" s="1035"/>
      <c r="DL3711" s="1035"/>
    </row>
    <row r="3712" spans="85:116">
      <c r="CG3712" s="612"/>
      <c r="DB3712" s="1035"/>
      <c r="DC3712" s="1035"/>
      <c r="DG3712" s="1035"/>
      <c r="DH3712" s="1035"/>
      <c r="DI3712" s="1035"/>
      <c r="DJ3712" s="1035"/>
      <c r="DK3712" s="1035"/>
      <c r="DL3712" s="1035"/>
    </row>
    <row r="3713" spans="85:116">
      <c r="CG3713" s="612"/>
      <c r="DB3713" s="1035"/>
      <c r="DC3713" s="1035"/>
      <c r="DG3713" s="1035"/>
      <c r="DH3713" s="1035"/>
      <c r="DI3713" s="1035"/>
      <c r="DJ3713" s="1035"/>
      <c r="DK3713" s="1035"/>
      <c r="DL3713" s="1035"/>
    </row>
    <row r="3714" spans="85:116">
      <c r="CG3714" s="612"/>
      <c r="DB3714" s="1035"/>
      <c r="DC3714" s="1035"/>
      <c r="DG3714" s="1035"/>
      <c r="DH3714" s="1035"/>
      <c r="DI3714" s="1035"/>
      <c r="DJ3714" s="1035"/>
      <c r="DK3714" s="1035"/>
      <c r="DL3714" s="1035"/>
    </row>
    <row r="3715" spans="85:116">
      <c r="CG3715" s="612"/>
      <c r="DB3715" s="1035"/>
      <c r="DC3715" s="1035"/>
      <c r="DG3715" s="1035"/>
      <c r="DH3715" s="1035"/>
      <c r="DI3715" s="1035"/>
      <c r="DJ3715" s="1035"/>
      <c r="DK3715" s="1035"/>
      <c r="DL3715" s="1035"/>
    </row>
    <row r="3716" spans="85:116">
      <c r="CG3716" s="612"/>
      <c r="DB3716" s="1035"/>
      <c r="DC3716" s="1035"/>
      <c r="DG3716" s="1035"/>
      <c r="DH3716" s="1035"/>
      <c r="DI3716" s="1035"/>
      <c r="DJ3716" s="1035"/>
      <c r="DK3716" s="1035"/>
      <c r="DL3716" s="1035"/>
    </row>
    <row r="3717" spans="85:116">
      <c r="CG3717" s="612"/>
      <c r="DB3717" s="1035"/>
      <c r="DC3717" s="1035"/>
      <c r="DG3717" s="1035"/>
      <c r="DH3717" s="1035"/>
      <c r="DI3717" s="1035"/>
      <c r="DJ3717" s="1035"/>
      <c r="DK3717" s="1035"/>
      <c r="DL3717" s="1035"/>
    </row>
    <row r="3718" spans="85:116">
      <c r="CG3718" s="612"/>
      <c r="DB3718" s="1035"/>
      <c r="DC3718" s="1035"/>
      <c r="DG3718" s="1035"/>
      <c r="DH3718" s="1035"/>
      <c r="DI3718" s="1035"/>
      <c r="DJ3718" s="1035"/>
      <c r="DK3718" s="1035"/>
      <c r="DL3718" s="1035"/>
    </row>
    <row r="3719" spans="85:116">
      <c r="CG3719" s="612"/>
      <c r="DB3719" s="1035"/>
      <c r="DC3719" s="1035"/>
      <c r="DG3719" s="1035"/>
      <c r="DH3719" s="1035"/>
      <c r="DI3719" s="1035"/>
      <c r="DJ3719" s="1035"/>
      <c r="DK3719" s="1035"/>
      <c r="DL3719" s="1035"/>
    </row>
    <row r="3720" spans="85:116">
      <c r="CG3720" s="612"/>
      <c r="DB3720" s="1035"/>
      <c r="DC3720" s="1035"/>
      <c r="DG3720" s="1035"/>
      <c r="DH3720" s="1035"/>
      <c r="DI3720" s="1035"/>
      <c r="DJ3720" s="1035"/>
      <c r="DK3720" s="1035"/>
      <c r="DL3720" s="1035"/>
    </row>
    <row r="3721" spans="85:116">
      <c r="CG3721" s="612"/>
      <c r="DB3721" s="1035"/>
      <c r="DC3721" s="1035"/>
      <c r="DG3721" s="1035"/>
      <c r="DH3721" s="1035"/>
      <c r="DI3721" s="1035"/>
      <c r="DJ3721" s="1035"/>
      <c r="DK3721" s="1035"/>
      <c r="DL3721" s="1035"/>
    </row>
    <row r="3722" spans="85:116">
      <c r="CG3722" s="612"/>
      <c r="DB3722" s="1035"/>
      <c r="DC3722" s="1035"/>
      <c r="DG3722" s="1035"/>
      <c r="DH3722" s="1035"/>
      <c r="DI3722" s="1035"/>
      <c r="DJ3722" s="1035"/>
      <c r="DK3722" s="1035"/>
      <c r="DL3722" s="1035"/>
    </row>
    <row r="3723" spans="85:116">
      <c r="CG3723" s="612"/>
      <c r="DB3723" s="1035"/>
      <c r="DC3723" s="1035"/>
      <c r="DG3723" s="1035"/>
      <c r="DH3723" s="1035"/>
      <c r="DI3723" s="1035"/>
      <c r="DJ3723" s="1035"/>
      <c r="DK3723" s="1035"/>
      <c r="DL3723" s="1035"/>
    </row>
    <row r="3724" spans="85:116">
      <c r="CG3724" s="612"/>
      <c r="DB3724" s="1035"/>
      <c r="DC3724" s="1035"/>
      <c r="DG3724" s="1035"/>
      <c r="DH3724" s="1035"/>
      <c r="DI3724" s="1035"/>
      <c r="DJ3724" s="1035"/>
      <c r="DK3724" s="1035"/>
      <c r="DL3724" s="1035"/>
    </row>
    <row r="3725" spans="85:116">
      <c r="CG3725" s="612"/>
      <c r="DB3725" s="1035"/>
      <c r="DC3725" s="1035"/>
      <c r="DG3725" s="1035"/>
      <c r="DH3725" s="1035"/>
      <c r="DI3725" s="1035"/>
      <c r="DJ3725" s="1035"/>
      <c r="DK3725" s="1035"/>
      <c r="DL3725" s="1035"/>
    </row>
    <row r="3726" spans="85:116">
      <c r="CG3726" s="612"/>
      <c r="DB3726" s="1035"/>
      <c r="DC3726" s="1035"/>
      <c r="DG3726" s="1035"/>
      <c r="DH3726" s="1035"/>
      <c r="DI3726" s="1035"/>
      <c r="DJ3726" s="1035"/>
      <c r="DK3726" s="1035"/>
      <c r="DL3726" s="1035"/>
    </row>
    <row r="3727" spans="85:116">
      <c r="CG3727" s="612"/>
      <c r="DB3727" s="1035"/>
      <c r="DC3727" s="1035"/>
      <c r="DG3727" s="1035"/>
      <c r="DH3727" s="1035"/>
      <c r="DI3727" s="1035"/>
      <c r="DJ3727" s="1035"/>
      <c r="DK3727" s="1035"/>
      <c r="DL3727" s="1035"/>
    </row>
    <row r="3728" spans="85:116">
      <c r="CG3728" s="612"/>
      <c r="DB3728" s="1035"/>
      <c r="DC3728" s="1035"/>
      <c r="DG3728" s="1035"/>
      <c r="DH3728" s="1035"/>
      <c r="DI3728" s="1035"/>
      <c r="DJ3728" s="1035"/>
      <c r="DK3728" s="1035"/>
      <c r="DL3728" s="1035"/>
    </row>
    <row r="3729" spans="85:116">
      <c r="CG3729" s="612"/>
      <c r="DB3729" s="1035"/>
      <c r="DC3729" s="1035"/>
      <c r="DG3729" s="1035"/>
      <c r="DH3729" s="1035"/>
      <c r="DI3729" s="1035"/>
      <c r="DJ3729" s="1035"/>
      <c r="DK3729" s="1035"/>
      <c r="DL3729" s="1035"/>
    </row>
    <row r="3730" spans="85:116">
      <c r="CG3730" s="612"/>
      <c r="DB3730" s="1035"/>
      <c r="DC3730" s="1035"/>
      <c r="DG3730" s="1035"/>
      <c r="DH3730" s="1035"/>
      <c r="DI3730" s="1035"/>
      <c r="DJ3730" s="1035"/>
      <c r="DK3730" s="1035"/>
      <c r="DL3730" s="1035"/>
    </row>
    <row r="3731" spans="85:116">
      <c r="CG3731" s="612"/>
      <c r="DB3731" s="1035"/>
      <c r="DC3731" s="1035"/>
      <c r="DG3731" s="1035"/>
      <c r="DH3731" s="1035"/>
      <c r="DI3731" s="1035"/>
      <c r="DJ3731" s="1035"/>
      <c r="DK3731" s="1035"/>
      <c r="DL3731" s="1035"/>
    </row>
    <row r="3732" spans="85:116">
      <c r="CG3732" s="612"/>
      <c r="DB3732" s="1035"/>
      <c r="DC3732" s="1035"/>
      <c r="DG3732" s="1035"/>
      <c r="DH3732" s="1035"/>
      <c r="DI3732" s="1035"/>
      <c r="DJ3732" s="1035"/>
      <c r="DK3732" s="1035"/>
      <c r="DL3732" s="1035"/>
    </row>
    <row r="3733" spans="85:116">
      <c r="CG3733" s="612"/>
      <c r="DB3733" s="1035"/>
      <c r="DC3733" s="1035"/>
      <c r="DG3733" s="1035"/>
      <c r="DH3733" s="1035"/>
      <c r="DI3733" s="1035"/>
      <c r="DJ3733" s="1035"/>
      <c r="DK3733" s="1035"/>
      <c r="DL3733" s="1035"/>
    </row>
    <row r="3734" spans="85:116">
      <c r="CG3734" s="612"/>
      <c r="DB3734" s="1035"/>
      <c r="DC3734" s="1035"/>
      <c r="DG3734" s="1035"/>
      <c r="DH3734" s="1035"/>
      <c r="DI3734" s="1035"/>
      <c r="DJ3734" s="1035"/>
      <c r="DK3734" s="1035"/>
      <c r="DL3734" s="1035"/>
    </row>
    <row r="3735" spans="85:116">
      <c r="CG3735" s="612"/>
      <c r="DB3735" s="1035"/>
      <c r="DC3735" s="1035"/>
      <c r="DG3735" s="1035"/>
      <c r="DH3735" s="1035"/>
      <c r="DI3735" s="1035"/>
      <c r="DJ3735" s="1035"/>
      <c r="DK3735" s="1035"/>
      <c r="DL3735" s="1035"/>
    </row>
    <row r="3736" spans="85:116">
      <c r="CG3736" s="612"/>
      <c r="DB3736" s="1035"/>
      <c r="DC3736" s="1035"/>
      <c r="DG3736" s="1035"/>
      <c r="DH3736" s="1035"/>
      <c r="DI3736" s="1035"/>
      <c r="DJ3736" s="1035"/>
      <c r="DK3736" s="1035"/>
      <c r="DL3736" s="1035"/>
    </row>
    <row r="3737" spans="85:116">
      <c r="CG3737" s="612"/>
      <c r="DB3737" s="1035"/>
      <c r="DC3737" s="1035"/>
      <c r="DG3737" s="1035"/>
      <c r="DH3737" s="1035"/>
      <c r="DI3737" s="1035"/>
      <c r="DJ3737" s="1035"/>
      <c r="DK3737" s="1035"/>
      <c r="DL3737" s="1035"/>
    </row>
    <row r="3738" spans="85:116">
      <c r="CG3738" s="612"/>
      <c r="DB3738" s="1035"/>
      <c r="DC3738" s="1035"/>
      <c r="DG3738" s="1035"/>
      <c r="DH3738" s="1035"/>
      <c r="DI3738" s="1035"/>
      <c r="DJ3738" s="1035"/>
      <c r="DK3738" s="1035"/>
      <c r="DL3738" s="1035"/>
    </row>
    <row r="3739" spans="85:116">
      <c r="CG3739" s="612"/>
      <c r="DB3739" s="1035"/>
      <c r="DC3739" s="1035"/>
      <c r="DG3739" s="1035"/>
      <c r="DH3739" s="1035"/>
      <c r="DI3739" s="1035"/>
      <c r="DJ3739" s="1035"/>
      <c r="DK3739" s="1035"/>
      <c r="DL3739" s="1035"/>
    </row>
    <row r="3740" spans="85:116">
      <c r="CG3740" s="612"/>
      <c r="DB3740" s="1035"/>
      <c r="DC3740" s="1035"/>
      <c r="DG3740" s="1035"/>
      <c r="DH3740" s="1035"/>
      <c r="DI3740" s="1035"/>
      <c r="DJ3740" s="1035"/>
      <c r="DK3740" s="1035"/>
      <c r="DL3740" s="1035"/>
    </row>
    <row r="3741" spans="85:116">
      <c r="CG3741" s="612"/>
      <c r="DB3741" s="1035"/>
      <c r="DC3741" s="1035"/>
      <c r="DG3741" s="1035"/>
      <c r="DH3741" s="1035"/>
      <c r="DI3741" s="1035"/>
      <c r="DJ3741" s="1035"/>
      <c r="DK3741" s="1035"/>
      <c r="DL3741" s="1035"/>
    </row>
    <row r="3742" spans="85:116">
      <c r="CG3742" s="612"/>
      <c r="DB3742" s="1035"/>
      <c r="DC3742" s="1035"/>
      <c r="DG3742" s="1035"/>
      <c r="DH3742" s="1035"/>
      <c r="DI3742" s="1035"/>
      <c r="DJ3742" s="1035"/>
      <c r="DK3742" s="1035"/>
      <c r="DL3742" s="1035"/>
    </row>
    <row r="3743" spans="85:116">
      <c r="CG3743" s="612"/>
      <c r="DB3743" s="1035"/>
      <c r="DC3743" s="1035"/>
      <c r="DG3743" s="1035"/>
      <c r="DH3743" s="1035"/>
      <c r="DI3743" s="1035"/>
      <c r="DJ3743" s="1035"/>
      <c r="DK3743" s="1035"/>
      <c r="DL3743" s="1035"/>
    </row>
    <row r="3744" spans="85:116">
      <c r="CG3744" s="612"/>
      <c r="DB3744" s="1035"/>
      <c r="DC3744" s="1035"/>
      <c r="DG3744" s="1035"/>
      <c r="DH3744" s="1035"/>
      <c r="DI3744" s="1035"/>
      <c r="DJ3744" s="1035"/>
      <c r="DK3744" s="1035"/>
      <c r="DL3744" s="1035"/>
    </row>
    <row r="3745" spans="85:116">
      <c r="CG3745" s="612"/>
      <c r="DB3745" s="1035"/>
      <c r="DC3745" s="1035"/>
      <c r="DG3745" s="1035"/>
      <c r="DH3745" s="1035"/>
      <c r="DI3745" s="1035"/>
      <c r="DJ3745" s="1035"/>
      <c r="DK3745" s="1035"/>
      <c r="DL3745" s="1035"/>
    </row>
    <row r="3746" spans="85:116">
      <c r="CG3746" s="612"/>
      <c r="DB3746" s="1035"/>
      <c r="DC3746" s="1035"/>
      <c r="DG3746" s="1035"/>
      <c r="DH3746" s="1035"/>
      <c r="DI3746" s="1035"/>
      <c r="DJ3746" s="1035"/>
      <c r="DK3746" s="1035"/>
      <c r="DL3746" s="1035"/>
    </row>
    <row r="3747" spans="85:116">
      <c r="CG3747" s="612"/>
      <c r="DB3747" s="1035"/>
      <c r="DC3747" s="1035"/>
      <c r="DG3747" s="1035"/>
      <c r="DH3747" s="1035"/>
      <c r="DI3747" s="1035"/>
      <c r="DJ3747" s="1035"/>
      <c r="DK3747" s="1035"/>
      <c r="DL3747" s="1035"/>
    </row>
    <row r="3748" spans="85:116">
      <c r="CG3748" s="612"/>
      <c r="DB3748" s="1035"/>
      <c r="DC3748" s="1035"/>
      <c r="DG3748" s="1035"/>
      <c r="DH3748" s="1035"/>
      <c r="DI3748" s="1035"/>
      <c r="DJ3748" s="1035"/>
      <c r="DK3748" s="1035"/>
      <c r="DL3748" s="1035"/>
    </row>
    <row r="3749" spans="85:116">
      <c r="CG3749" s="612"/>
      <c r="DB3749" s="1035"/>
      <c r="DC3749" s="1035"/>
      <c r="DG3749" s="1035"/>
      <c r="DH3749" s="1035"/>
      <c r="DI3749" s="1035"/>
      <c r="DJ3749" s="1035"/>
      <c r="DK3749" s="1035"/>
      <c r="DL3749" s="1035"/>
    </row>
    <row r="3750" spans="85:116">
      <c r="CG3750" s="612"/>
      <c r="DB3750" s="1035"/>
      <c r="DC3750" s="1035"/>
      <c r="DG3750" s="1035"/>
      <c r="DH3750" s="1035"/>
      <c r="DI3750" s="1035"/>
      <c r="DJ3750" s="1035"/>
      <c r="DK3750" s="1035"/>
      <c r="DL3750" s="1035"/>
    </row>
    <row r="3751" spans="85:116">
      <c r="CG3751" s="612"/>
      <c r="DB3751" s="1035"/>
      <c r="DC3751" s="1035"/>
      <c r="DG3751" s="1035"/>
      <c r="DH3751" s="1035"/>
      <c r="DI3751" s="1035"/>
      <c r="DJ3751" s="1035"/>
      <c r="DK3751" s="1035"/>
      <c r="DL3751" s="1035"/>
    </row>
    <row r="3752" spans="85:116">
      <c r="CG3752" s="612"/>
      <c r="DB3752" s="1035"/>
      <c r="DC3752" s="1035"/>
      <c r="DG3752" s="1035"/>
      <c r="DH3752" s="1035"/>
      <c r="DI3752" s="1035"/>
      <c r="DJ3752" s="1035"/>
      <c r="DK3752" s="1035"/>
      <c r="DL3752" s="1035"/>
    </row>
    <row r="3753" spans="85:116">
      <c r="CG3753" s="612"/>
      <c r="DB3753" s="1035"/>
      <c r="DC3753" s="1035"/>
      <c r="DG3753" s="1035"/>
      <c r="DH3753" s="1035"/>
      <c r="DI3753" s="1035"/>
      <c r="DJ3753" s="1035"/>
      <c r="DK3753" s="1035"/>
      <c r="DL3753" s="1035"/>
    </row>
    <row r="3754" spans="85:116">
      <c r="CG3754" s="612"/>
      <c r="DB3754" s="1035"/>
      <c r="DC3754" s="1035"/>
      <c r="DG3754" s="1035"/>
      <c r="DH3754" s="1035"/>
      <c r="DI3754" s="1035"/>
      <c r="DJ3754" s="1035"/>
      <c r="DK3754" s="1035"/>
      <c r="DL3754" s="1035"/>
    </row>
    <row r="3755" spans="85:116">
      <c r="CG3755" s="612"/>
      <c r="DB3755" s="1035"/>
      <c r="DC3755" s="1035"/>
      <c r="DG3755" s="1035"/>
      <c r="DH3755" s="1035"/>
      <c r="DI3755" s="1035"/>
      <c r="DJ3755" s="1035"/>
      <c r="DK3755" s="1035"/>
      <c r="DL3755" s="1035"/>
    </row>
    <row r="3756" spans="85:116">
      <c r="CG3756" s="612"/>
      <c r="DB3756" s="1035"/>
      <c r="DC3756" s="1035"/>
      <c r="DG3756" s="1035"/>
      <c r="DH3756" s="1035"/>
      <c r="DI3756" s="1035"/>
      <c r="DJ3756" s="1035"/>
      <c r="DK3756" s="1035"/>
      <c r="DL3756" s="1035"/>
    </row>
    <row r="3757" spans="85:116">
      <c r="CG3757" s="612"/>
      <c r="DB3757" s="1035"/>
      <c r="DC3757" s="1035"/>
      <c r="DG3757" s="1035"/>
      <c r="DH3757" s="1035"/>
      <c r="DI3757" s="1035"/>
      <c r="DJ3757" s="1035"/>
      <c r="DK3757" s="1035"/>
      <c r="DL3757" s="1035"/>
    </row>
    <row r="3758" spans="85:116">
      <c r="CG3758" s="612"/>
      <c r="DB3758" s="1035"/>
      <c r="DC3758" s="1035"/>
      <c r="DG3758" s="1035"/>
      <c r="DH3758" s="1035"/>
      <c r="DI3758" s="1035"/>
      <c r="DJ3758" s="1035"/>
      <c r="DK3758" s="1035"/>
      <c r="DL3758" s="1035"/>
    </row>
    <row r="3759" spans="85:116">
      <c r="CG3759" s="612"/>
      <c r="DB3759" s="1035"/>
      <c r="DC3759" s="1035"/>
      <c r="DG3759" s="1035"/>
      <c r="DH3759" s="1035"/>
      <c r="DI3759" s="1035"/>
      <c r="DJ3759" s="1035"/>
      <c r="DK3759" s="1035"/>
      <c r="DL3759" s="1035"/>
    </row>
    <row r="3760" spans="85:116">
      <c r="CG3760" s="612"/>
      <c r="DB3760" s="1035"/>
      <c r="DC3760" s="1035"/>
      <c r="DG3760" s="1035"/>
      <c r="DH3760" s="1035"/>
      <c r="DI3760" s="1035"/>
      <c r="DJ3760" s="1035"/>
      <c r="DK3760" s="1035"/>
      <c r="DL3760" s="1035"/>
    </row>
    <row r="3761" spans="85:116">
      <c r="CG3761" s="612"/>
      <c r="DB3761" s="1035"/>
      <c r="DC3761" s="1035"/>
      <c r="DG3761" s="1035"/>
      <c r="DH3761" s="1035"/>
      <c r="DI3761" s="1035"/>
      <c r="DJ3761" s="1035"/>
      <c r="DK3761" s="1035"/>
      <c r="DL3761" s="1035"/>
    </row>
    <row r="3762" spans="85:116">
      <c r="CG3762" s="612"/>
      <c r="DB3762" s="1035"/>
      <c r="DC3762" s="1035"/>
      <c r="DG3762" s="1035"/>
      <c r="DH3762" s="1035"/>
      <c r="DI3762" s="1035"/>
      <c r="DJ3762" s="1035"/>
      <c r="DK3762" s="1035"/>
      <c r="DL3762" s="1035"/>
    </row>
    <row r="3763" spans="85:116">
      <c r="CG3763" s="612"/>
      <c r="DB3763" s="1035"/>
      <c r="DC3763" s="1035"/>
      <c r="DG3763" s="1035"/>
      <c r="DH3763" s="1035"/>
      <c r="DI3763" s="1035"/>
      <c r="DJ3763" s="1035"/>
      <c r="DK3763" s="1035"/>
      <c r="DL3763" s="1035"/>
    </row>
    <row r="3764" spans="85:116">
      <c r="CG3764" s="612"/>
      <c r="DB3764" s="1035"/>
      <c r="DC3764" s="1035"/>
      <c r="DG3764" s="1035"/>
      <c r="DH3764" s="1035"/>
      <c r="DI3764" s="1035"/>
      <c r="DJ3764" s="1035"/>
      <c r="DK3764" s="1035"/>
      <c r="DL3764" s="1035"/>
    </row>
    <row r="3765" spans="85:116">
      <c r="CG3765" s="612"/>
      <c r="DB3765" s="1035"/>
      <c r="DC3765" s="1035"/>
      <c r="DG3765" s="1035"/>
      <c r="DH3765" s="1035"/>
      <c r="DI3765" s="1035"/>
      <c r="DJ3765" s="1035"/>
      <c r="DK3765" s="1035"/>
      <c r="DL3765" s="1035"/>
    </row>
    <row r="3766" spans="85:116">
      <c r="CG3766" s="612"/>
      <c r="DB3766" s="1035"/>
      <c r="DC3766" s="1035"/>
      <c r="DG3766" s="1035"/>
      <c r="DH3766" s="1035"/>
      <c r="DI3766" s="1035"/>
      <c r="DJ3766" s="1035"/>
      <c r="DK3766" s="1035"/>
      <c r="DL3766" s="1035"/>
    </row>
    <row r="3767" spans="85:116">
      <c r="CG3767" s="612"/>
      <c r="DB3767" s="1035"/>
      <c r="DC3767" s="1035"/>
      <c r="DG3767" s="1035"/>
      <c r="DH3767" s="1035"/>
      <c r="DI3767" s="1035"/>
      <c r="DJ3767" s="1035"/>
      <c r="DK3767" s="1035"/>
      <c r="DL3767" s="1035"/>
    </row>
    <row r="3768" spans="85:116">
      <c r="CG3768" s="612"/>
      <c r="DB3768" s="1035"/>
      <c r="DC3768" s="1035"/>
      <c r="DG3768" s="1035"/>
      <c r="DH3768" s="1035"/>
      <c r="DI3768" s="1035"/>
      <c r="DJ3768" s="1035"/>
      <c r="DK3768" s="1035"/>
      <c r="DL3768" s="1035"/>
    </row>
    <row r="3769" spans="85:116">
      <c r="CG3769" s="612"/>
      <c r="DB3769" s="1035"/>
      <c r="DC3769" s="1035"/>
      <c r="DG3769" s="1035"/>
      <c r="DH3769" s="1035"/>
      <c r="DI3769" s="1035"/>
      <c r="DJ3769" s="1035"/>
      <c r="DK3769" s="1035"/>
      <c r="DL3769" s="1035"/>
    </row>
    <row r="3770" spans="85:116">
      <c r="CG3770" s="612"/>
      <c r="DB3770" s="1035"/>
      <c r="DC3770" s="1035"/>
      <c r="DG3770" s="1035"/>
      <c r="DH3770" s="1035"/>
      <c r="DI3770" s="1035"/>
      <c r="DJ3770" s="1035"/>
      <c r="DK3770" s="1035"/>
      <c r="DL3770" s="1035"/>
    </row>
    <row r="3771" spans="85:116">
      <c r="CG3771" s="612"/>
      <c r="DB3771" s="1035"/>
      <c r="DC3771" s="1035"/>
      <c r="DG3771" s="1035"/>
      <c r="DH3771" s="1035"/>
      <c r="DI3771" s="1035"/>
      <c r="DJ3771" s="1035"/>
      <c r="DK3771" s="1035"/>
      <c r="DL3771" s="1035"/>
    </row>
    <row r="3772" spans="85:116">
      <c r="CG3772" s="612"/>
      <c r="DB3772" s="1035"/>
      <c r="DC3772" s="1035"/>
      <c r="DG3772" s="1035"/>
      <c r="DH3772" s="1035"/>
      <c r="DI3772" s="1035"/>
      <c r="DJ3772" s="1035"/>
      <c r="DK3772" s="1035"/>
      <c r="DL3772" s="1035"/>
    </row>
    <row r="3773" spans="85:116">
      <c r="CG3773" s="612"/>
      <c r="DB3773" s="1035"/>
      <c r="DC3773" s="1035"/>
      <c r="DG3773" s="1035"/>
      <c r="DH3773" s="1035"/>
      <c r="DI3773" s="1035"/>
      <c r="DJ3773" s="1035"/>
      <c r="DK3773" s="1035"/>
      <c r="DL3773" s="1035"/>
    </row>
    <row r="3774" spans="85:116">
      <c r="CG3774" s="612"/>
      <c r="DB3774" s="1035"/>
      <c r="DC3774" s="1035"/>
      <c r="DG3774" s="1035"/>
      <c r="DH3774" s="1035"/>
      <c r="DI3774" s="1035"/>
      <c r="DJ3774" s="1035"/>
      <c r="DK3774" s="1035"/>
      <c r="DL3774" s="1035"/>
    </row>
    <row r="3775" spans="85:116">
      <c r="CG3775" s="612"/>
      <c r="DB3775" s="1035"/>
      <c r="DC3775" s="1035"/>
      <c r="DG3775" s="1035"/>
      <c r="DH3775" s="1035"/>
      <c r="DI3775" s="1035"/>
      <c r="DJ3775" s="1035"/>
      <c r="DK3775" s="1035"/>
      <c r="DL3775" s="1035"/>
    </row>
    <row r="3776" spans="85:116">
      <c r="CG3776" s="612"/>
      <c r="DB3776" s="1035"/>
      <c r="DC3776" s="1035"/>
      <c r="DG3776" s="1035"/>
      <c r="DH3776" s="1035"/>
      <c r="DI3776" s="1035"/>
      <c r="DJ3776" s="1035"/>
      <c r="DK3776" s="1035"/>
      <c r="DL3776" s="1035"/>
    </row>
    <row r="3777" spans="85:116">
      <c r="CG3777" s="612"/>
      <c r="DB3777" s="1035"/>
      <c r="DC3777" s="1035"/>
      <c r="DG3777" s="1035"/>
      <c r="DH3777" s="1035"/>
      <c r="DI3777" s="1035"/>
      <c r="DJ3777" s="1035"/>
      <c r="DK3777" s="1035"/>
      <c r="DL3777" s="1035"/>
    </row>
    <row r="3778" spans="85:116">
      <c r="CG3778" s="612"/>
      <c r="DB3778" s="1035"/>
      <c r="DC3778" s="1035"/>
      <c r="DG3778" s="1035"/>
      <c r="DH3778" s="1035"/>
      <c r="DI3778" s="1035"/>
      <c r="DJ3778" s="1035"/>
      <c r="DK3778" s="1035"/>
      <c r="DL3778" s="1035"/>
    </row>
    <row r="3779" spans="85:116">
      <c r="CG3779" s="612"/>
      <c r="DB3779" s="1035"/>
      <c r="DC3779" s="1035"/>
      <c r="DG3779" s="1035"/>
      <c r="DH3779" s="1035"/>
      <c r="DI3779" s="1035"/>
      <c r="DJ3779" s="1035"/>
      <c r="DK3779" s="1035"/>
      <c r="DL3779" s="1035"/>
    </row>
    <row r="3780" spans="85:116">
      <c r="CG3780" s="612"/>
      <c r="DB3780" s="1035"/>
      <c r="DC3780" s="1035"/>
      <c r="DG3780" s="1035"/>
      <c r="DH3780" s="1035"/>
      <c r="DI3780" s="1035"/>
      <c r="DJ3780" s="1035"/>
      <c r="DK3780" s="1035"/>
      <c r="DL3780" s="1035"/>
    </row>
    <row r="3781" spans="85:116">
      <c r="CG3781" s="612"/>
      <c r="DB3781" s="1035"/>
      <c r="DC3781" s="1035"/>
      <c r="DG3781" s="1035"/>
      <c r="DH3781" s="1035"/>
      <c r="DI3781" s="1035"/>
      <c r="DJ3781" s="1035"/>
      <c r="DK3781" s="1035"/>
      <c r="DL3781" s="1035"/>
    </row>
    <row r="3782" spans="85:116">
      <c r="CG3782" s="612"/>
      <c r="DB3782" s="1035"/>
      <c r="DC3782" s="1035"/>
      <c r="DG3782" s="1035"/>
      <c r="DH3782" s="1035"/>
      <c r="DI3782" s="1035"/>
      <c r="DJ3782" s="1035"/>
      <c r="DK3782" s="1035"/>
      <c r="DL3782" s="1035"/>
    </row>
    <row r="3783" spans="85:116">
      <c r="CG3783" s="612"/>
      <c r="DB3783" s="1035"/>
      <c r="DC3783" s="1035"/>
      <c r="DG3783" s="1035"/>
      <c r="DH3783" s="1035"/>
      <c r="DI3783" s="1035"/>
      <c r="DJ3783" s="1035"/>
      <c r="DK3783" s="1035"/>
      <c r="DL3783" s="1035"/>
    </row>
    <row r="3784" spans="85:116">
      <c r="CG3784" s="612"/>
      <c r="DB3784" s="1035"/>
      <c r="DC3784" s="1035"/>
      <c r="DG3784" s="1035"/>
      <c r="DH3784" s="1035"/>
      <c r="DI3784" s="1035"/>
      <c r="DJ3784" s="1035"/>
      <c r="DK3784" s="1035"/>
      <c r="DL3784" s="1035"/>
    </row>
    <row r="3785" spans="85:116">
      <c r="CG3785" s="612"/>
      <c r="DB3785" s="1035"/>
      <c r="DC3785" s="1035"/>
      <c r="DG3785" s="1035"/>
      <c r="DH3785" s="1035"/>
      <c r="DI3785" s="1035"/>
      <c r="DJ3785" s="1035"/>
      <c r="DK3785" s="1035"/>
      <c r="DL3785" s="1035"/>
    </row>
    <row r="3786" spans="85:116">
      <c r="CG3786" s="612"/>
      <c r="DB3786" s="1035"/>
      <c r="DC3786" s="1035"/>
      <c r="DG3786" s="1035"/>
      <c r="DH3786" s="1035"/>
      <c r="DI3786" s="1035"/>
      <c r="DJ3786" s="1035"/>
      <c r="DK3786" s="1035"/>
      <c r="DL3786" s="1035"/>
    </row>
    <row r="3787" spans="85:116">
      <c r="CG3787" s="612"/>
      <c r="DB3787" s="1035"/>
      <c r="DC3787" s="1035"/>
      <c r="DG3787" s="1035"/>
      <c r="DH3787" s="1035"/>
      <c r="DI3787" s="1035"/>
      <c r="DJ3787" s="1035"/>
      <c r="DK3787" s="1035"/>
      <c r="DL3787" s="1035"/>
    </row>
    <row r="3788" spans="85:116">
      <c r="CG3788" s="612"/>
      <c r="DB3788" s="1035"/>
      <c r="DC3788" s="1035"/>
      <c r="DG3788" s="1035"/>
      <c r="DH3788" s="1035"/>
      <c r="DI3788" s="1035"/>
      <c r="DJ3788" s="1035"/>
      <c r="DK3788" s="1035"/>
      <c r="DL3788" s="1035"/>
    </row>
    <row r="3789" spans="85:116">
      <c r="CG3789" s="612"/>
      <c r="DB3789" s="1035"/>
      <c r="DC3789" s="1035"/>
      <c r="DG3789" s="1035"/>
      <c r="DH3789" s="1035"/>
      <c r="DI3789" s="1035"/>
      <c r="DJ3789" s="1035"/>
      <c r="DK3789" s="1035"/>
      <c r="DL3789" s="1035"/>
    </row>
    <row r="3790" spans="85:116">
      <c r="CG3790" s="612"/>
      <c r="DB3790" s="1035"/>
      <c r="DC3790" s="1035"/>
      <c r="DG3790" s="1035"/>
      <c r="DH3790" s="1035"/>
      <c r="DI3790" s="1035"/>
      <c r="DJ3790" s="1035"/>
      <c r="DK3790" s="1035"/>
      <c r="DL3790" s="1035"/>
    </row>
    <row r="3791" spans="85:116">
      <c r="CG3791" s="612"/>
      <c r="DB3791" s="1035"/>
      <c r="DC3791" s="1035"/>
      <c r="DG3791" s="1035"/>
      <c r="DH3791" s="1035"/>
      <c r="DI3791" s="1035"/>
      <c r="DJ3791" s="1035"/>
      <c r="DK3791" s="1035"/>
      <c r="DL3791" s="1035"/>
    </row>
    <row r="3792" spans="85:116">
      <c r="CG3792" s="612"/>
      <c r="DB3792" s="1035"/>
      <c r="DC3792" s="1035"/>
      <c r="DG3792" s="1035"/>
      <c r="DH3792" s="1035"/>
      <c r="DI3792" s="1035"/>
      <c r="DJ3792" s="1035"/>
      <c r="DK3792" s="1035"/>
      <c r="DL3792" s="1035"/>
    </row>
    <row r="3793" spans="85:116">
      <c r="CG3793" s="612"/>
      <c r="DB3793" s="1035"/>
      <c r="DC3793" s="1035"/>
      <c r="DG3793" s="1035"/>
      <c r="DH3793" s="1035"/>
      <c r="DI3793" s="1035"/>
      <c r="DJ3793" s="1035"/>
      <c r="DK3793" s="1035"/>
      <c r="DL3793" s="1035"/>
    </row>
    <row r="3794" spans="85:116">
      <c r="CG3794" s="612"/>
      <c r="DB3794" s="1035"/>
      <c r="DC3794" s="1035"/>
      <c r="DG3794" s="1035"/>
      <c r="DH3794" s="1035"/>
      <c r="DI3794" s="1035"/>
      <c r="DJ3794" s="1035"/>
      <c r="DK3794" s="1035"/>
      <c r="DL3794" s="1035"/>
    </row>
    <row r="3795" spans="85:116">
      <c r="CG3795" s="612"/>
      <c r="DB3795" s="1035"/>
      <c r="DC3795" s="1035"/>
      <c r="DG3795" s="1035"/>
      <c r="DH3795" s="1035"/>
      <c r="DI3795" s="1035"/>
      <c r="DJ3795" s="1035"/>
      <c r="DK3795" s="1035"/>
      <c r="DL3795" s="1035"/>
    </row>
    <row r="3796" spans="85:116">
      <c r="CG3796" s="612"/>
      <c r="DB3796" s="1035"/>
      <c r="DC3796" s="1035"/>
      <c r="DG3796" s="1035"/>
      <c r="DH3796" s="1035"/>
      <c r="DI3796" s="1035"/>
      <c r="DJ3796" s="1035"/>
      <c r="DK3796" s="1035"/>
      <c r="DL3796" s="1035"/>
    </row>
    <row r="3797" spans="85:116">
      <c r="CG3797" s="612"/>
      <c r="DB3797" s="1035"/>
      <c r="DC3797" s="1035"/>
      <c r="DG3797" s="1035"/>
      <c r="DH3797" s="1035"/>
      <c r="DI3797" s="1035"/>
      <c r="DJ3797" s="1035"/>
      <c r="DK3797" s="1035"/>
      <c r="DL3797" s="1035"/>
    </row>
    <row r="3798" spans="85:116">
      <c r="CG3798" s="612"/>
      <c r="DB3798" s="1035"/>
      <c r="DC3798" s="1035"/>
      <c r="DG3798" s="1035"/>
      <c r="DH3798" s="1035"/>
      <c r="DI3798" s="1035"/>
      <c r="DJ3798" s="1035"/>
      <c r="DK3798" s="1035"/>
      <c r="DL3798" s="1035"/>
    </row>
    <row r="3799" spans="85:116">
      <c r="CG3799" s="612"/>
      <c r="DB3799" s="1035"/>
      <c r="DC3799" s="1035"/>
      <c r="DG3799" s="1035"/>
      <c r="DH3799" s="1035"/>
      <c r="DI3799" s="1035"/>
      <c r="DJ3799" s="1035"/>
      <c r="DK3799" s="1035"/>
      <c r="DL3799" s="1035"/>
    </row>
    <row r="3800" spans="85:116">
      <c r="CG3800" s="612"/>
      <c r="DB3800" s="1035"/>
      <c r="DC3800" s="1035"/>
      <c r="DG3800" s="1035"/>
      <c r="DH3800" s="1035"/>
      <c r="DI3800" s="1035"/>
      <c r="DJ3800" s="1035"/>
      <c r="DK3800" s="1035"/>
      <c r="DL3800" s="1035"/>
    </row>
    <row r="3801" spans="85:116">
      <c r="CG3801" s="612"/>
      <c r="DB3801" s="1035"/>
      <c r="DC3801" s="1035"/>
      <c r="DG3801" s="1035"/>
      <c r="DH3801" s="1035"/>
      <c r="DI3801" s="1035"/>
      <c r="DJ3801" s="1035"/>
      <c r="DK3801" s="1035"/>
      <c r="DL3801" s="1035"/>
    </row>
    <row r="3802" spans="85:116">
      <c r="CG3802" s="612"/>
      <c r="DB3802" s="1035"/>
      <c r="DC3802" s="1035"/>
      <c r="DG3802" s="1035"/>
      <c r="DH3802" s="1035"/>
      <c r="DI3802" s="1035"/>
      <c r="DJ3802" s="1035"/>
      <c r="DK3802" s="1035"/>
      <c r="DL3802" s="1035"/>
    </row>
    <row r="3803" spans="85:116">
      <c r="CG3803" s="612"/>
      <c r="DB3803" s="1035"/>
      <c r="DC3803" s="1035"/>
      <c r="DG3803" s="1035"/>
      <c r="DH3803" s="1035"/>
      <c r="DI3803" s="1035"/>
      <c r="DJ3803" s="1035"/>
      <c r="DK3803" s="1035"/>
      <c r="DL3803" s="1035"/>
    </row>
    <row r="3804" spans="85:116">
      <c r="CG3804" s="612"/>
      <c r="DB3804" s="1035"/>
      <c r="DC3804" s="1035"/>
      <c r="DG3804" s="1035"/>
      <c r="DH3804" s="1035"/>
      <c r="DI3804" s="1035"/>
      <c r="DJ3804" s="1035"/>
      <c r="DK3804" s="1035"/>
      <c r="DL3804" s="1035"/>
    </row>
    <row r="3805" spans="85:116">
      <c r="CG3805" s="612"/>
      <c r="DB3805" s="1035"/>
      <c r="DC3805" s="1035"/>
      <c r="DG3805" s="1035"/>
      <c r="DH3805" s="1035"/>
      <c r="DI3805" s="1035"/>
      <c r="DJ3805" s="1035"/>
      <c r="DK3805" s="1035"/>
      <c r="DL3805" s="1035"/>
    </row>
    <row r="3806" spans="85:116">
      <c r="CG3806" s="612"/>
      <c r="DB3806" s="1035"/>
      <c r="DC3806" s="1035"/>
      <c r="DG3806" s="1035"/>
      <c r="DH3806" s="1035"/>
      <c r="DI3806" s="1035"/>
      <c r="DJ3806" s="1035"/>
      <c r="DK3806" s="1035"/>
      <c r="DL3806" s="1035"/>
    </row>
    <row r="3807" spans="85:116">
      <c r="CG3807" s="612"/>
      <c r="DB3807" s="1035"/>
      <c r="DC3807" s="1035"/>
      <c r="DG3807" s="1035"/>
      <c r="DH3807" s="1035"/>
      <c r="DI3807" s="1035"/>
      <c r="DJ3807" s="1035"/>
      <c r="DK3807" s="1035"/>
      <c r="DL3807" s="1035"/>
    </row>
    <row r="3808" spans="85:116">
      <c r="CG3808" s="612"/>
      <c r="DB3808" s="1035"/>
      <c r="DC3808" s="1035"/>
      <c r="DG3808" s="1035"/>
      <c r="DH3808" s="1035"/>
      <c r="DI3808" s="1035"/>
      <c r="DJ3808" s="1035"/>
      <c r="DK3808" s="1035"/>
      <c r="DL3808" s="1035"/>
    </row>
    <row r="3809" spans="85:116">
      <c r="CG3809" s="612"/>
      <c r="DB3809" s="1035"/>
      <c r="DC3809" s="1035"/>
      <c r="DG3809" s="1035"/>
      <c r="DH3809" s="1035"/>
      <c r="DI3809" s="1035"/>
      <c r="DJ3809" s="1035"/>
      <c r="DK3809" s="1035"/>
      <c r="DL3809" s="1035"/>
    </row>
    <row r="3810" spans="85:116">
      <c r="CG3810" s="612"/>
      <c r="DB3810" s="1035"/>
      <c r="DC3810" s="1035"/>
      <c r="DG3810" s="1035"/>
      <c r="DH3810" s="1035"/>
      <c r="DI3810" s="1035"/>
      <c r="DJ3810" s="1035"/>
      <c r="DK3810" s="1035"/>
      <c r="DL3810" s="1035"/>
    </row>
    <row r="3811" spans="85:116">
      <c r="CG3811" s="612"/>
      <c r="DB3811" s="1035"/>
      <c r="DC3811" s="1035"/>
      <c r="DG3811" s="1035"/>
      <c r="DH3811" s="1035"/>
      <c r="DI3811" s="1035"/>
      <c r="DJ3811" s="1035"/>
      <c r="DK3811" s="1035"/>
      <c r="DL3811" s="1035"/>
    </row>
    <row r="3812" spans="85:116">
      <c r="CG3812" s="612"/>
      <c r="DB3812" s="1035"/>
      <c r="DC3812" s="1035"/>
      <c r="DG3812" s="1035"/>
      <c r="DH3812" s="1035"/>
      <c r="DI3812" s="1035"/>
      <c r="DJ3812" s="1035"/>
      <c r="DK3812" s="1035"/>
      <c r="DL3812" s="1035"/>
    </row>
    <row r="3813" spans="85:116">
      <c r="CG3813" s="612"/>
      <c r="DB3813" s="1035"/>
      <c r="DC3813" s="1035"/>
      <c r="DG3813" s="1035"/>
      <c r="DH3813" s="1035"/>
      <c r="DI3813" s="1035"/>
      <c r="DJ3813" s="1035"/>
      <c r="DK3813" s="1035"/>
      <c r="DL3813" s="1035"/>
    </row>
    <row r="3814" spans="85:116">
      <c r="CG3814" s="612"/>
      <c r="DB3814" s="1035"/>
      <c r="DC3814" s="1035"/>
      <c r="DG3814" s="1035"/>
      <c r="DH3814" s="1035"/>
      <c r="DI3814" s="1035"/>
      <c r="DJ3814" s="1035"/>
      <c r="DK3814" s="1035"/>
      <c r="DL3814" s="1035"/>
    </row>
    <row r="3815" spans="85:116">
      <c r="CG3815" s="612"/>
      <c r="DB3815" s="1035"/>
      <c r="DC3815" s="1035"/>
      <c r="DG3815" s="1035"/>
      <c r="DH3815" s="1035"/>
      <c r="DI3815" s="1035"/>
      <c r="DJ3815" s="1035"/>
      <c r="DK3815" s="1035"/>
      <c r="DL3815" s="1035"/>
    </row>
    <row r="3816" spans="85:116">
      <c r="CG3816" s="612"/>
      <c r="DB3816" s="1035"/>
      <c r="DC3816" s="1035"/>
      <c r="DG3816" s="1035"/>
      <c r="DH3816" s="1035"/>
      <c r="DI3816" s="1035"/>
      <c r="DJ3816" s="1035"/>
      <c r="DK3816" s="1035"/>
      <c r="DL3816" s="1035"/>
    </row>
    <row r="3817" spans="85:116">
      <c r="CG3817" s="612"/>
      <c r="DB3817" s="1035"/>
      <c r="DC3817" s="1035"/>
      <c r="DG3817" s="1035"/>
      <c r="DH3817" s="1035"/>
      <c r="DI3817" s="1035"/>
      <c r="DJ3817" s="1035"/>
      <c r="DK3817" s="1035"/>
      <c r="DL3817" s="1035"/>
    </row>
    <row r="3818" spans="85:116">
      <c r="CG3818" s="612"/>
      <c r="DB3818" s="1035"/>
      <c r="DC3818" s="1035"/>
      <c r="DG3818" s="1035"/>
      <c r="DH3818" s="1035"/>
      <c r="DI3818" s="1035"/>
      <c r="DJ3818" s="1035"/>
      <c r="DK3818" s="1035"/>
      <c r="DL3818" s="1035"/>
    </row>
    <row r="3819" spans="85:116">
      <c r="CG3819" s="612"/>
      <c r="DB3819" s="1035"/>
      <c r="DC3819" s="1035"/>
      <c r="DG3819" s="1035"/>
      <c r="DH3819" s="1035"/>
      <c r="DI3819" s="1035"/>
      <c r="DJ3819" s="1035"/>
      <c r="DK3819" s="1035"/>
      <c r="DL3819" s="1035"/>
    </row>
    <row r="3820" spans="85:116">
      <c r="CG3820" s="612"/>
      <c r="DB3820" s="1035"/>
      <c r="DC3820" s="1035"/>
      <c r="DG3820" s="1035"/>
      <c r="DH3820" s="1035"/>
      <c r="DI3820" s="1035"/>
      <c r="DJ3820" s="1035"/>
      <c r="DK3820" s="1035"/>
      <c r="DL3820" s="1035"/>
    </row>
    <row r="3821" spans="85:116">
      <c r="CG3821" s="612"/>
      <c r="DB3821" s="1035"/>
      <c r="DC3821" s="1035"/>
      <c r="DG3821" s="1035"/>
      <c r="DH3821" s="1035"/>
      <c r="DI3821" s="1035"/>
      <c r="DJ3821" s="1035"/>
      <c r="DK3821" s="1035"/>
      <c r="DL3821" s="1035"/>
    </row>
    <row r="3822" spans="85:116">
      <c r="CG3822" s="612"/>
      <c r="DB3822" s="1035"/>
      <c r="DC3822" s="1035"/>
      <c r="DG3822" s="1035"/>
      <c r="DH3822" s="1035"/>
      <c r="DI3822" s="1035"/>
      <c r="DJ3822" s="1035"/>
      <c r="DK3822" s="1035"/>
      <c r="DL3822" s="1035"/>
    </row>
    <row r="3823" spans="85:116">
      <c r="CG3823" s="612"/>
      <c r="DB3823" s="1035"/>
      <c r="DC3823" s="1035"/>
      <c r="DG3823" s="1035"/>
      <c r="DH3823" s="1035"/>
      <c r="DI3823" s="1035"/>
      <c r="DJ3823" s="1035"/>
      <c r="DK3823" s="1035"/>
      <c r="DL3823" s="1035"/>
    </row>
    <row r="3824" spans="85:116">
      <c r="CG3824" s="612"/>
      <c r="DB3824" s="1035"/>
      <c r="DC3824" s="1035"/>
      <c r="DG3824" s="1035"/>
      <c r="DH3824" s="1035"/>
      <c r="DI3824" s="1035"/>
      <c r="DJ3824" s="1035"/>
      <c r="DK3824" s="1035"/>
      <c r="DL3824" s="1035"/>
    </row>
    <row r="3825" spans="85:116">
      <c r="CG3825" s="612"/>
      <c r="DB3825" s="1035"/>
      <c r="DC3825" s="1035"/>
      <c r="DG3825" s="1035"/>
      <c r="DH3825" s="1035"/>
      <c r="DI3825" s="1035"/>
      <c r="DJ3825" s="1035"/>
      <c r="DK3825" s="1035"/>
      <c r="DL3825" s="1035"/>
    </row>
    <row r="3826" spans="85:116">
      <c r="CG3826" s="612"/>
      <c r="DB3826" s="1035"/>
      <c r="DC3826" s="1035"/>
      <c r="DG3826" s="1035"/>
      <c r="DH3826" s="1035"/>
      <c r="DI3826" s="1035"/>
      <c r="DJ3826" s="1035"/>
      <c r="DK3826" s="1035"/>
      <c r="DL3826" s="1035"/>
    </row>
    <row r="3827" spans="85:116">
      <c r="CG3827" s="612"/>
      <c r="DB3827" s="1035"/>
      <c r="DC3827" s="1035"/>
      <c r="DG3827" s="1035"/>
      <c r="DH3827" s="1035"/>
      <c r="DI3827" s="1035"/>
      <c r="DJ3827" s="1035"/>
      <c r="DK3827" s="1035"/>
      <c r="DL3827" s="1035"/>
    </row>
    <row r="3828" spans="85:116">
      <c r="CG3828" s="612"/>
      <c r="DB3828" s="1035"/>
      <c r="DC3828" s="1035"/>
      <c r="DG3828" s="1035"/>
      <c r="DH3828" s="1035"/>
      <c r="DI3828" s="1035"/>
      <c r="DJ3828" s="1035"/>
      <c r="DK3828" s="1035"/>
      <c r="DL3828" s="1035"/>
    </row>
    <row r="3829" spans="85:116">
      <c r="CG3829" s="612"/>
      <c r="DB3829" s="1035"/>
      <c r="DC3829" s="1035"/>
      <c r="DG3829" s="1035"/>
      <c r="DH3829" s="1035"/>
      <c r="DI3829" s="1035"/>
      <c r="DJ3829" s="1035"/>
      <c r="DK3829" s="1035"/>
      <c r="DL3829" s="1035"/>
    </row>
    <row r="3830" spans="85:116">
      <c r="CG3830" s="612"/>
      <c r="DB3830" s="1035"/>
      <c r="DC3830" s="1035"/>
      <c r="DG3830" s="1035"/>
      <c r="DH3830" s="1035"/>
      <c r="DI3830" s="1035"/>
      <c r="DJ3830" s="1035"/>
      <c r="DK3830" s="1035"/>
      <c r="DL3830" s="1035"/>
    </row>
    <row r="3831" spans="85:116">
      <c r="CG3831" s="612"/>
      <c r="DB3831" s="1035"/>
      <c r="DC3831" s="1035"/>
      <c r="DG3831" s="1035"/>
      <c r="DH3831" s="1035"/>
      <c r="DI3831" s="1035"/>
      <c r="DJ3831" s="1035"/>
      <c r="DK3831" s="1035"/>
      <c r="DL3831" s="1035"/>
    </row>
    <row r="3832" spans="85:116">
      <c r="CG3832" s="612"/>
      <c r="DB3832" s="1035"/>
      <c r="DC3832" s="1035"/>
      <c r="DG3832" s="1035"/>
      <c r="DH3832" s="1035"/>
      <c r="DI3832" s="1035"/>
      <c r="DJ3832" s="1035"/>
      <c r="DK3832" s="1035"/>
      <c r="DL3832" s="1035"/>
    </row>
    <row r="3833" spans="85:116">
      <c r="CG3833" s="612"/>
      <c r="DB3833" s="1035"/>
      <c r="DC3833" s="1035"/>
      <c r="DG3833" s="1035"/>
      <c r="DH3833" s="1035"/>
      <c r="DI3833" s="1035"/>
      <c r="DJ3833" s="1035"/>
      <c r="DK3833" s="1035"/>
      <c r="DL3833" s="1035"/>
    </row>
    <row r="3834" spans="85:116">
      <c r="CG3834" s="612"/>
      <c r="DB3834" s="1035"/>
      <c r="DC3834" s="1035"/>
      <c r="DG3834" s="1035"/>
      <c r="DH3834" s="1035"/>
      <c r="DI3834" s="1035"/>
      <c r="DJ3834" s="1035"/>
      <c r="DK3834" s="1035"/>
      <c r="DL3834" s="1035"/>
    </row>
    <row r="3835" spans="85:116">
      <c r="CG3835" s="612"/>
      <c r="DB3835" s="1035"/>
      <c r="DC3835" s="1035"/>
      <c r="DG3835" s="1035"/>
      <c r="DH3835" s="1035"/>
      <c r="DI3835" s="1035"/>
      <c r="DJ3835" s="1035"/>
      <c r="DK3835" s="1035"/>
      <c r="DL3835" s="1035"/>
    </row>
    <row r="3836" spans="85:116">
      <c r="CG3836" s="612"/>
      <c r="DB3836" s="1035"/>
      <c r="DC3836" s="1035"/>
      <c r="DG3836" s="1035"/>
      <c r="DH3836" s="1035"/>
      <c r="DI3836" s="1035"/>
      <c r="DJ3836" s="1035"/>
      <c r="DK3836" s="1035"/>
      <c r="DL3836" s="1035"/>
    </row>
    <row r="3837" spans="85:116">
      <c r="CG3837" s="612"/>
      <c r="DB3837" s="1035"/>
      <c r="DC3837" s="1035"/>
      <c r="DG3837" s="1035"/>
      <c r="DH3837" s="1035"/>
      <c r="DI3837" s="1035"/>
      <c r="DJ3837" s="1035"/>
      <c r="DK3837" s="1035"/>
      <c r="DL3837" s="1035"/>
    </row>
    <row r="3838" spans="85:116">
      <c r="CG3838" s="612"/>
      <c r="DB3838" s="1035"/>
      <c r="DC3838" s="1035"/>
      <c r="DG3838" s="1035"/>
      <c r="DH3838" s="1035"/>
      <c r="DI3838" s="1035"/>
      <c r="DJ3838" s="1035"/>
      <c r="DK3838" s="1035"/>
      <c r="DL3838" s="1035"/>
    </row>
    <row r="3839" spans="85:116">
      <c r="CG3839" s="612"/>
      <c r="DB3839" s="1035"/>
      <c r="DC3839" s="1035"/>
      <c r="DG3839" s="1035"/>
      <c r="DH3839" s="1035"/>
      <c r="DI3839" s="1035"/>
      <c r="DJ3839" s="1035"/>
      <c r="DK3839" s="1035"/>
      <c r="DL3839" s="1035"/>
    </row>
    <row r="3840" spans="85:116">
      <c r="CG3840" s="612"/>
      <c r="DB3840" s="1035"/>
      <c r="DC3840" s="1035"/>
      <c r="DG3840" s="1035"/>
      <c r="DH3840" s="1035"/>
      <c r="DI3840" s="1035"/>
      <c r="DJ3840" s="1035"/>
      <c r="DK3840" s="1035"/>
      <c r="DL3840" s="1035"/>
    </row>
    <row r="3841" spans="85:116">
      <c r="CG3841" s="612"/>
      <c r="DB3841" s="1035"/>
      <c r="DC3841" s="1035"/>
      <c r="DG3841" s="1035"/>
      <c r="DH3841" s="1035"/>
      <c r="DI3841" s="1035"/>
      <c r="DJ3841" s="1035"/>
      <c r="DK3841" s="1035"/>
      <c r="DL3841" s="1035"/>
    </row>
    <row r="3842" spans="85:116">
      <c r="CG3842" s="612"/>
      <c r="DB3842" s="1035"/>
      <c r="DC3842" s="1035"/>
      <c r="DG3842" s="1035"/>
      <c r="DH3842" s="1035"/>
      <c r="DI3842" s="1035"/>
      <c r="DJ3842" s="1035"/>
      <c r="DK3842" s="1035"/>
      <c r="DL3842" s="1035"/>
    </row>
    <row r="3843" spans="85:116">
      <c r="CG3843" s="612"/>
      <c r="DB3843" s="1035"/>
      <c r="DC3843" s="1035"/>
      <c r="DG3843" s="1035"/>
      <c r="DH3843" s="1035"/>
      <c r="DI3843" s="1035"/>
      <c r="DJ3843" s="1035"/>
      <c r="DK3843" s="1035"/>
      <c r="DL3843" s="1035"/>
    </row>
    <row r="3844" spans="85:116">
      <c r="CG3844" s="612"/>
      <c r="DB3844" s="1035"/>
      <c r="DC3844" s="1035"/>
      <c r="DG3844" s="1035"/>
      <c r="DH3844" s="1035"/>
      <c r="DI3844" s="1035"/>
      <c r="DJ3844" s="1035"/>
      <c r="DK3844" s="1035"/>
      <c r="DL3844" s="1035"/>
    </row>
    <row r="3845" spans="85:116">
      <c r="CG3845" s="612"/>
      <c r="DB3845" s="1035"/>
      <c r="DC3845" s="1035"/>
      <c r="DG3845" s="1035"/>
      <c r="DH3845" s="1035"/>
      <c r="DI3845" s="1035"/>
      <c r="DJ3845" s="1035"/>
      <c r="DK3845" s="1035"/>
      <c r="DL3845" s="1035"/>
    </row>
    <row r="3846" spans="85:116">
      <c r="CG3846" s="612"/>
      <c r="DB3846" s="1035"/>
      <c r="DC3846" s="1035"/>
      <c r="DG3846" s="1035"/>
      <c r="DH3846" s="1035"/>
      <c r="DI3846" s="1035"/>
      <c r="DJ3846" s="1035"/>
      <c r="DK3846" s="1035"/>
      <c r="DL3846" s="1035"/>
    </row>
    <row r="3847" spans="85:116">
      <c r="CG3847" s="612"/>
      <c r="DB3847" s="1035"/>
      <c r="DC3847" s="1035"/>
      <c r="DG3847" s="1035"/>
      <c r="DH3847" s="1035"/>
      <c r="DI3847" s="1035"/>
      <c r="DJ3847" s="1035"/>
      <c r="DK3847" s="1035"/>
      <c r="DL3847" s="1035"/>
    </row>
    <row r="3848" spans="85:116">
      <c r="CG3848" s="612"/>
      <c r="DB3848" s="1035"/>
      <c r="DC3848" s="1035"/>
      <c r="DG3848" s="1035"/>
      <c r="DH3848" s="1035"/>
      <c r="DI3848" s="1035"/>
      <c r="DJ3848" s="1035"/>
      <c r="DK3848" s="1035"/>
      <c r="DL3848" s="1035"/>
    </row>
    <row r="3849" spans="85:116">
      <c r="CG3849" s="612"/>
      <c r="DB3849" s="1035"/>
      <c r="DC3849" s="1035"/>
      <c r="DG3849" s="1035"/>
      <c r="DH3849" s="1035"/>
      <c r="DI3849" s="1035"/>
      <c r="DJ3849" s="1035"/>
      <c r="DK3849" s="1035"/>
      <c r="DL3849" s="1035"/>
    </row>
    <row r="3850" spans="85:116">
      <c r="CG3850" s="612"/>
      <c r="DB3850" s="1035"/>
      <c r="DC3850" s="1035"/>
      <c r="DG3850" s="1035"/>
      <c r="DH3850" s="1035"/>
      <c r="DI3850" s="1035"/>
      <c r="DJ3850" s="1035"/>
      <c r="DK3850" s="1035"/>
      <c r="DL3850" s="1035"/>
    </row>
    <row r="3851" spans="85:116">
      <c r="CG3851" s="612"/>
      <c r="DB3851" s="1035"/>
      <c r="DC3851" s="1035"/>
      <c r="DG3851" s="1035"/>
      <c r="DH3851" s="1035"/>
      <c r="DI3851" s="1035"/>
      <c r="DJ3851" s="1035"/>
      <c r="DK3851" s="1035"/>
      <c r="DL3851" s="1035"/>
    </row>
    <row r="3852" spans="85:116">
      <c r="CG3852" s="612"/>
      <c r="DB3852" s="1035"/>
      <c r="DC3852" s="1035"/>
      <c r="DG3852" s="1035"/>
      <c r="DH3852" s="1035"/>
      <c r="DI3852" s="1035"/>
      <c r="DJ3852" s="1035"/>
      <c r="DK3852" s="1035"/>
      <c r="DL3852" s="1035"/>
    </row>
    <row r="3853" spans="85:116">
      <c r="CG3853" s="612"/>
      <c r="DB3853" s="1035"/>
      <c r="DC3853" s="1035"/>
      <c r="DG3853" s="1035"/>
      <c r="DH3853" s="1035"/>
      <c r="DI3853" s="1035"/>
      <c r="DJ3853" s="1035"/>
      <c r="DK3853" s="1035"/>
      <c r="DL3853" s="1035"/>
    </row>
    <row r="3854" spans="85:116">
      <c r="CG3854" s="612"/>
      <c r="DB3854" s="1035"/>
      <c r="DC3854" s="1035"/>
      <c r="DG3854" s="1035"/>
      <c r="DH3854" s="1035"/>
      <c r="DI3854" s="1035"/>
      <c r="DJ3854" s="1035"/>
      <c r="DK3854" s="1035"/>
      <c r="DL3854" s="1035"/>
    </row>
    <row r="3855" spans="85:116">
      <c r="CG3855" s="612"/>
      <c r="DB3855" s="1035"/>
      <c r="DC3855" s="1035"/>
      <c r="DG3855" s="1035"/>
      <c r="DH3855" s="1035"/>
      <c r="DI3855" s="1035"/>
      <c r="DJ3855" s="1035"/>
      <c r="DK3855" s="1035"/>
      <c r="DL3855" s="1035"/>
    </row>
    <row r="3856" spans="85:116">
      <c r="CG3856" s="612"/>
      <c r="DB3856" s="1035"/>
      <c r="DC3856" s="1035"/>
      <c r="DG3856" s="1035"/>
      <c r="DH3856" s="1035"/>
      <c r="DI3856" s="1035"/>
      <c r="DJ3856" s="1035"/>
      <c r="DK3856" s="1035"/>
      <c r="DL3856" s="1035"/>
    </row>
    <row r="3857" spans="85:116">
      <c r="CG3857" s="612"/>
      <c r="DB3857" s="1035"/>
      <c r="DC3857" s="1035"/>
      <c r="DG3857" s="1035"/>
      <c r="DH3857" s="1035"/>
      <c r="DI3857" s="1035"/>
      <c r="DJ3857" s="1035"/>
      <c r="DK3857" s="1035"/>
      <c r="DL3857" s="1035"/>
    </row>
    <row r="3858" spans="85:116">
      <c r="CG3858" s="612"/>
      <c r="DB3858" s="1035"/>
      <c r="DC3858" s="1035"/>
      <c r="DG3858" s="1035"/>
      <c r="DH3858" s="1035"/>
      <c r="DI3858" s="1035"/>
      <c r="DJ3858" s="1035"/>
      <c r="DK3858" s="1035"/>
      <c r="DL3858" s="1035"/>
    </row>
    <row r="3859" spans="85:116">
      <c r="CG3859" s="612"/>
      <c r="DB3859" s="1035"/>
      <c r="DC3859" s="1035"/>
      <c r="DG3859" s="1035"/>
      <c r="DH3859" s="1035"/>
      <c r="DI3859" s="1035"/>
      <c r="DJ3859" s="1035"/>
      <c r="DK3859" s="1035"/>
      <c r="DL3859" s="1035"/>
    </row>
    <row r="3860" spans="85:116">
      <c r="CG3860" s="612"/>
      <c r="DB3860" s="1035"/>
      <c r="DC3860" s="1035"/>
      <c r="DG3860" s="1035"/>
      <c r="DH3860" s="1035"/>
      <c r="DI3860" s="1035"/>
      <c r="DJ3860" s="1035"/>
      <c r="DK3860" s="1035"/>
      <c r="DL3860" s="1035"/>
    </row>
    <row r="3861" spans="85:116">
      <c r="CG3861" s="612"/>
      <c r="DB3861" s="1035"/>
      <c r="DC3861" s="1035"/>
      <c r="DG3861" s="1035"/>
      <c r="DH3861" s="1035"/>
      <c r="DI3861" s="1035"/>
      <c r="DJ3861" s="1035"/>
      <c r="DK3861" s="1035"/>
      <c r="DL3861" s="1035"/>
    </row>
    <row r="3862" spans="85:116">
      <c r="CG3862" s="612"/>
      <c r="DB3862" s="1035"/>
      <c r="DC3862" s="1035"/>
      <c r="DG3862" s="1035"/>
      <c r="DH3862" s="1035"/>
      <c r="DI3862" s="1035"/>
      <c r="DJ3862" s="1035"/>
      <c r="DK3862" s="1035"/>
      <c r="DL3862" s="1035"/>
    </row>
    <row r="3863" spans="85:116">
      <c r="CG3863" s="612"/>
      <c r="DB3863" s="1035"/>
      <c r="DC3863" s="1035"/>
      <c r="DG3863" s="1035"/>
      <c r="DH3863" s="1035"/>
      <c r="DI3863" s="1035"/>
      <c r="DJ3863" s="1035"/>
      <c r="DK3863" s="1035"/>
      <c r="DL3863" s="1035"/>
    </row>
    <row r="3864" spans="85:116">
      <c r="CG3864" s="612"/>
      <c r="DB3864" s="1035"/>
      <c r="DC3864" s="1035"/>
      <c r="DG3864" s="1035"/>
      <c r="DH3864" s="1035"/>
      <c r="DI3864" s="1035"/>
      <c r="DJ3864" s="1035"/>
      <c r="DK3864" s="1035"/>
      <c r="DL3864" s="1035"/>
    </row>
    <row r="3865" spans="85:116">
      <c r="CG3865" s="612"/>
      <c r="DB3865" s="1035"/>
      <c r="DC3865" s="1035"/>
      <c r="DG3865" s="1035"/>
      <c r="DH3865" s="1035"/>
      <c r="DI3865" s="1035"/>
      <c r="DJ3865" s="1035"/>
      <c r="DK3865" s="1035"/>
      <c r="DL3865" s="1035"/>
    </row>
    <row r="3866" spans="85:116">
      <c r="CG3866" s="612"/>
      <c r="DB3866" s="1035"/>
      <c r="DC3866" s="1035"/>
      <c r="DG3866" s="1035"/>
      <c r="DH3866" s="1035"/>
      <c r="DI3866" s="1035"/>
      <c r="DJ3866" s="1035"/>
      <c r="DK3866" s="1035"/>
      <c r="DL3866" s="1035"/>
    </row>
    <row r="3867" spans="85:116">
      <c r="CG3867" s="612"/>
      <c r="DB3867" s="1035"/>
      <c r="DC3867" s="1035"/>
      <c r="DG3867" s="1035"/>
      <c r="DH3867" s="1035"/>
      <c r="DI3867" s="1035"/>
      <c r="DJ3867" s="1035"/>
      <c r="DK3867" s="1035"/>
      <c r="DL3867" s="1035"/>
    </row>
    <row r="3868" spans="85:116">
      <c r="CG3868" s="612"/>
      <c r="DB3868" s="1035"/>
      <c r="DC3868" s="1035"/>
      <c r="DG3868" s="1035"/>
      <c r="DH3868" s="1035"/>
      <c r="DI3868" s="1035"/>
      <c r="DJ3868" s="1035"/>
      <c r="DK3868" s="1035"/>
      <c r="DL3868" s="1035"/>
    </row>
    <row r="3869" spans="85:116">
      <c r="CG3869" s="612"/>
      <c r="DB3869" s="1035"/>
      <c r="DC3869" s="1035"/>
      <c r="DG3869" s="1035"/>
      <c r="DH3869" s="1035"/>
      <c r="DI3869" s="1035"/>
      <c r="DJ3869" s="1035"/>
      <c r="DK3869" s="1035"/>
      <c r="DL3869" s="1035"/>
    </row>
    <row r="3870" spans="85:116">
      <c r="CG3870" s="612"/>
      <c r="DB3870" s="1035"/>
      <c r="DC3870" s="1035"/>
      <c r="DG3870" s="1035"/>
      <c r="DH3870" s="1035"/>
      <c r="DI3870" s="1035"/>
      <c r="DJ3870" s="1035"/>
      <c r="DK3870" s="1035"/>
      <c r="DL3870" s="1035"/>
    </row>
    <row r="3871" spans="85:116">
      <c r="CG3871" s="612"/>
      <c r="DB3871" s="1035"/>
      <c r="DC3871" s="1035"/>
      <c r="DG3871" s="1035"/>
      <c r="DH3871" s="1035"/>
      <c r="DI3871" s="1035"/>
      <c r="DJ3871" s="1035"/>
      <c r="DK3871" s="1035"/>
      <c r="DL3871" s="1035"/>
    </row>
    <row r="3872" spans="85:116">
      <c r="CG3872" s="612"/>
      <c r="DB3872" s="1035"/>
      <c r="DC3872" s="1035"/>
      <c r="DG3872" s="1035"/>
      <c r="DH3872" s="1035"/>
      <c r="DI3872" s="1035"/>
      <c r="DJ3872" s="1035"/>
      <c r="DK3872" s="1035"/>
      <c r="DL3872" s="1035"/>
    </row>
    <row r="3873" spans="85:116">
      <c r="CG3873" s="612"/>
      <c r="DB3873" s="1035"/>
      <c r="DC3873" s="1035"/>
      <c r="DG3873" s="1035"/>
      <c r="DH3873" s="1035"/>
      <c r="DI3873" s="1035"/>
      <c r="DJ3873" s="1035"/>
      <c r="DK3873" s="1035"/>
      <c r="DL3873" s="1035"/>
    </row>
    <row r="3874" spans="85:116">
      <c r="CG3874" s="612"/>
      <c r="DB3874" s="1035"/>
      <c r="DC3874" s="1035"/>
      <c r="DG3874" s="1035"/>
      <c r="DH3874" s="1035"/>
      <c r="DI3874" s="1035"/>
      <c r="DJ3874" s="1035"/>
      <c r="DK3874" s="1035"/>
      <c r="DL3874" s="1035"/>
    </row>
    <row r="3875" spans="85:116">
      <c r="CG3875" s="612"/>
      <c r="DB3875" s="1035"/>
      <c r="DC3875" s="1035"/>
      <c r="DG3875" s="1035"/>
      <c r="DH3875" s="1035"/>
      <c r="DI3875" s="1035"/>
      <c r="DJ3875" s="1035"/>
      <c r="DK3875" s="1035"/>
      <c r="DL3875" s="1035"/>
    </row>
    <row r="3876" spans="85:116">
      <c r="DB3876" s="1035"/>
      <c r="DC3876" s="1035"/>
      <c r="DG3876" s="1035"/>
      <c r="DH3876" s="1035"/>
      <c r="DI3876" s="1035"/>
      <c r="DJ3876" s="1035"/>
      <c r="DK3876" s="1035"/>
      <c r="DL3876" s="1035"/>
    </row>
    <row r="3877" spans="85:116">
      <c r="DB3877" s="1035"/>
      <c r="DC3877" s="1035"/>
      <c r="DG3877" s="1035"/>
      <c r="DH3877" s="1035"/>
      <c r="DI3877" s="1035"/>
      <c r="DJ3877" s="1035"/>
      <c r="DK3877" s="1035"/>
      <c r="DL3877" s="1035"/>
    </row>
    <row r="3878" spans="85:116">
      <c r="DB3878" s="1035"/>
      <c r="DC3878" s="1035"/>
      <c r="DG3878" s="1035"/>
      <c r="DH3878" s="1035"/>
      <c r="DI3878" s="1035"/>
      <c r="DJ3878" s="1035"/>
      <c r="DK3878" s="1035"/>
      <c r="DL3878" s="1035"/>
    </row>
    <row r="3879" spans="85:116">
      <c r="DB3879" s="1035"/>
      <c r="DC3879" s="1035"/>
      <c r="DG3879" s="1035"/>
      <c r="DH3879" s="1035"/>
      <c r="DI3879" s="1035"/>
      <c r="DJ3879" s="1035"/>
      <c r="DK3879" s="1035"/>
      <c r="DL3879" s="1035"/>
    </row>
    <row r="3880" spans="85:116">
      <c r="DB3880" s="1035"/>
      <c r="DC3880" s="1035"/>
      <c r="DG3880" s="1035"/>
      <c r="DH3880" s="1035"/>
      <c r="DI3880" s="1035"/>
      <c r="DJ3880" s="1035"/>
      <c r="DK3880" s="1035"/>
      <c r="DL3880" s="1035"/>
    </row>
    <row r="3881" spans="85:116">
      <c r="DB3881" s="1035"/>
      <c r="DC3881" s="1035"/>
      <c r="DG3881" s="1035"/>
      <c r="DH3881" s="1035"/>
      <c r="DI3881" s="1035"/>
      <c r="DJ3881" s="1035"/>
      <c r="DK3881" s="1035"/>
      <c r="DL3881" s="1035"/>
    </row>
    <row r="3882" spans="85:116">
      <c r="DB3882" s="1035"/>
      <c r="DC3882" s="1035"/>
      <c r="DG3882" s="1035"/>
      <c r="DH3882" s="1035"/>
      <c r="DI3882" s="1035"/>
      <c r="DJ3882" s="1035"/>
      <c r="DK3882" s="1035"/>
      <c r="DL3882" s="1035"/>
    </row>
    <row r="3883" spans="85:116">
      <c r="DB3883" s="1035"/>
      <c r="DC3883" s="1035"/>
      <c r="DG3883" s="1035"/>
      <c r="DH3883" s="1035"/>
      <c r="DI3883" s="1035"/>
      <c r="DJ3883" s="1035"/>
      <c r="DK3883" s="1035"/>
      <c r="DL3883" s="1035"/>
    </row>
    <row r="3884" spans="85:116">
      <c r="DB3884" s="1035"/>
      <c r="DC3884" s="1035"/>
      <c r="DG3884" s="1035"/>
      <c r="DH3884" s="1035"/>
      <c r="DI3884" s="1035"/>
      <c r="DJ3884" s="1035"/>
      <c r="DK3884" s="1035"/>
      <c r="DL3884" s="1035"/>
    </row>
    <row r="3885" spans="85:116">
      <c r="DB3885" s="1035"/>
      <c r="DC3885" s="1035"/>
      <c r="DG3885" s="1035"/>
      <c r="DH3885" s="1035"/>
      <c r="DI3885" s="1035"/>
      <c r="DJ3885" s="1035"/>
      <c r="DK3885" s="1035"/>
      <c r="DL3885" s="1035"/>
    </row>
    <row r="3886" spans="85:116">
      <c r="DB3886" s="1035"/>
      <c r="DC3886" s="1035"/>
      <c r="DG3886" s="1035"/>
      <c r="DH3886" s="1035"/>
      <c r="DI3886" s="1035"/>
      <c r="DJ3886" s="1035"/>
      <c r="DK3886" s="1035"/>
      <c r="DL3886" s="1035"/>
    </row>
    <row r="3887" spans="85:116">
      <c r="DB3887" s="1035"/>
      <c r="DC3887" s="1035"/>
      <c r="DG3887" s="1035"/>
      <c r="DH3887" s="1035"/>
      <c r="DI3887" s="1035"/>
      <c r="DJ3887" s="1035"/>
      <c r="DK3887" s="1035"/>
      <c r="DL3887" s="1035"/>
    </row>
    <row r="3888" spans="85:116">
      <c r="DB3888" s="1035"/>
      <c r="DC3888" s="1035"/>
      <c r="DG3888" s="1035"/>
      <c r="DH3888" s="1035"/>
      <c r="DI3888" s="1035"/>
      <c r="DJ3888" s="1035"/>
      <c r="DK3888" s="1035"/>
      <c r="DL3888" s="1035"/>
    </row>
    <row r="3889" spans="106:116">
      <c r="DB3889" s="1035"/>
      <c r="DC3889" s="1035"/>
      <c r="DG3889" s="1035"/>
      <c r="DH3889" s="1035"/>
      <c r="DI3889" s="1035"/>
      <c r="DJ3889" s="1035"/>
      <c r="DK3889" s="1035"/>
      <c r="DL3889" s="1035"/>
    </row>
    <row r="3890" spans="106:116">
      <c r="DB3890" s="1035"/>
      <c r="DC3890" s="1035"/>
      <c r="DG3890" s="1035"/>
      <c r="DH3890" s="1035"/>
      <c r="DI3890" s="1035"/>
      <c r="DJ3890" s="1035"/>
      <c r="DK3890" s="1035"/>
      <c r="DL3890" s="1035"/>
    </row>
    <row r="3891" spans="106:116">
      <c r="DB3891" s="1035"/>
      <c r="DC3891" s="1035"/>
      <c r="DG3891" s="1035"/>
      <c r="DH3891" s="1035"/>
      <c r="DI3891" s="1035"/>
      <c r="DJ3891" s="1035"/>
      <c r="DK3891" s="1035"/>
      <c r="DL3891" s="1035"/>
    </row>
    <row r="3892" spans="106:116">
      <c r="DB3892" s="1035"/>
      <c r="DC3892" s="1035"/>
      <c r="DG3892" s="1035"/>
      <c r="DH3892" s="1035"/>
      <c r="DI3892" s="1035"/>
      <c r="DJ3892" s="1035"/>
      <c r="DK3892" s="1035"/>
      <c r="DL3892" s="1035"/>
    </row>
    <row r="3893" spans="106:116">
      <c r="DB3893" s="1035"/>
      <c r="DC3893" s="1035"/>
      <c r="DG3893" s="1035"/>
      <c r="DH3893" s="1035"/>
      <c r="DI3893" s="1035"/>
      <c r="DJ3893" s="1035"/>
      <c r="DK3893" s="1035"/>
      <c r="DL3893" s="1035"/>
    </row>
    <row r="3894" spans="106:116">
      <c r="DB3894" s="1035"/>
      <c r="DC3894" s="1035"/>
      <c r="DG3894" s="1035"/>
      <c r="DH3894" s="1035"/>
      <c r="DI3894" s="1035"/>
      <c r="DJ3894" s="1035"/>
      <c r="DK3894" s="1035"/>
      <c r="DL3894" s="1035"/>
    </row>
    <row r="3895" spans="106:116">
      <c r="DB3895" s="1035"/>
      <c r="DC3895" s="1035"/>
      <c r="DG3895" s="1035"/>
      <c r="DH3895" s="1035"/>
      <c r="DI3895" s="1035"/>
      <c r="DJ3895" s="1035"/>
      <c r="DK3895" s="1035"/>
      <c r="DL3895" s="1035"/>
    </row>
    <row r="3896" spans="106:116">
      <c r="DB3896" s="1035"/>
      <c r="DC3896" s="1035"/>
      <c r="DG3896" s="1035"/>
      <c r="DH3896" s="1035"/>
      <c r="DI3896" s="1035"/>
      <c r="DJ3896" s="1035"/>
      <c r="DK3896" s="1035"/>
      <c r="DL3896" s="1035"/>
    </row>
    <row r="3897" spans="106:116">
      <c r="DB3897" s="1035"/>
      <c r="DC3897" s="1035"/>
      <c r="DG3897" s="1035"/>
      <c r="DH3897" s="1035"/>
      <c r="DI3897" s="1035"/>
      <c r="DJ3897" s="1035"/>
      <c r="DK3897" s="1035"/>
      <c r="DL3897" s="1035"/>
    </row>
    <row r="3898" spans="106:116">
      <c r="DB3898" s="1035"/>
      <c r="DC3898" s="1035"/>
      <c r="DG3898" s="1035"/>
      <c r="DH3898" s="1035"/>
      <c r="DI3898" s="1035"/>
      <c r="DJ3898" s="1035"/>
      <c r="DK3898" s="1035"/>
      <c r="DL3898" s="1035"/>
    </row>
    <row r="3899" spans="106:116">
      <c r="DB3899" s="1035"/>
      <c r="DC3899" s="1035"/>
      <c r="DG3899" s="1035"/>
      <c r="DH3899" s="1035"/>
      <c r="DI3899" s="1035"/>
      <c r="DJ3899" s="1035"/>
      <c r="DK3899" s="1035"/>
      <c r="DL3899" s="1035"/>
    </row>
    <row r="3900" spans="106:116">
      <c r="DB3900" s="1035"/>
      <c r="DC3900" s="1035"/>
      <c r="DG3900" s="1035"/>
      <c r="DH3900" s="1035"/>
      <c r="DI3900" s="1035"/>
      <c r="DJ3900" s="1035"/>
      <c r="DK3900" s="1035"/>
      <c r="DL3900" s="1035"/>
    </row>
    <row r="3901" spans="106:116">
      <c r="DB3901" s="1035"/>
      <c r="DC3901" s="1035"/>
      <c r="DG3901" s="1035"/>
      <c r="DH3901" s="1035"/>
      <c r="DI3901" s="1035"/>
      <c r="DJ3901" s="1035"/>
      <c r="DK3901" s="1035"/>
      <c r="DL3901" s="1035"/>
    </row>
    <row r="3902" spans="106:116">
      <c r="DB3902" s="1035"/>
      <c r="DC3902" s="1035"/>
      <c r="DG3902" s="1035"/>
      <c r="DH3902" s="1035"/>
      <c r="DI3902" s="1035"/>
      <c r="DJ3902" s="1035"/>
      <c r="DK3902" s="1035"/>
      <c r="DL3902" s="1035"/>
    </row>
    <row r="3903" spans="106:116">
      <c r="DB3903" s="1035"/>
      <c r="DC3903" s="1035"/>
      <c r="DG3903" s="1035"/>
      <c r="DH3903" s="1035"/>
      <c r="DI3903" s="1035"/>
      <c r="DJ3903" s="1035"/>
      <c r="DK3903" s="1035"/>
      <c r="DL3903" s="1035"/>
    </row>
    <row r="3904" spans="106:116">
      <c r="DB3904" s="1035"/>
      <c r="DC3904" s="1035"/>
      <c r="DG3904" s="1035"/>
      <c r="DH3904" s="1035"/>
      <c r="DI3904" s="1035"/>
      <c r="DJ3904" s="1035"/>
      <c r="DK3904" s="1035"/>
      <c r="DL3904" s="1035"/>
    </row>
    <row r="3905" spans="106:116">
      <c r="DB3905" s="1035"/>
      <c r="DC3905" s="1035"/>
      <c r="DG3905" s="1035"/>
      <c r="DH3905" s="1035"/>
      <c r="DI3905" s="1035"/>
      <c r="DJ3905" s="1035"/>
      <c r="DK3905" s="1035"/>
      <c r="DL3905" s="1035"/>
    </row>
    <row r="3906" spans="106:116">
      <c r="DB3906" s="1035"/>
      <c r="DC3906" s="1035"/>
      <c r="DG3906" s="1035"/>
      <c r="DH3906" s="1035"/>
      <c r="DI3906" s="1035"/>
      <c r="DJ3906" s="1035"/>
      <c r="DK3906" s="1035"/>
      <c r="DL3906" s="1035"/>
    </row>
    <row r="3907" spans="106:116">
      <c r="DB3907" s="1035"/>
      <c r="DC3907" s="1035"/>
      <c r="DG3907" s="1035"/>
      <c r="DH3907" s="1035"/>
      <c r="DI3907" s="1035"/>
      <c r="DJ3907" s="1035"/>
      <c r="DK3907" s="1035"/>
      <c r="DL3907" s="1035"/>
    </row>
  </sheetData>
  <sheetProtection algorithmName="SHA-512" hashValue="fPC0TdwdD1D4Nrm3e51wPbDhh+ozm+dpRuQgCK//fNPGIFknwaHn/Yvuc9tWUBTvJje7pg1Z0tzThomjVgdjbA==" saltValue="+x1FWqpdhJcRPh/j9kZmLg==" spinCount="100000" sheet="1" objects="1" scenarios="1"/>
  <phoneticPr fontId="118"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J56"/>
  <sheetViews>
    <sheetView topLeftCell="B1" workbookViewId="0">
      <selection activeCell="G36" sqref="G36"/>
    </sheetView>
  </sheetViews>
  <sheetFormatPr defaultRowHeight="12.75"/>
  <cols>
    <col min="1" max="1" width="2.5703125" customWidth="1"/>
    <col min="2" max="2" width="5.28515625" customWidth="1"/>
    <col min="3" max="3" width="5.28515625" style="3" customWidth="1"/>
    <col min="4" max="4" width="14.28515625" customWidth="1"/>
    <col min="5" max="5" width="10.140625" customWidth="1"/>
    <col min="6" max="6" width="10.7109375" customWidth="1"/>
    <col min="7" max="7" width="10.5703125" customWidth="1"/>
    <col min="8" max="8" width="15" style="1312" customWidth="1"/>
    <col min="9" max="9" width="11.85546875" style="1312" customWidth="1"/>
    <col min="10" max="10" width="15" style="1312" customWidth="1"/>
    <col min="11" max="11" width="1.28515625" customWidth="1"/>
  </cols>
  <sheetData>
    <row r="1" spans="4:10" ht="8.25" customHeight="1"/>
    <row r="2" spans="4:10">
      <c r="E2" s="3">
        <f>+W2info!F31</f>
        <v>0</v>
      </c>
    </row>
    <row r="3" spans="4:10" ht="11.25" customHeight="1"/>
    <row r="4" spans="4:10">
      <c r="E4">
        <f>+W2info!F26</f>
        <v>0</v>
      </c>
      <c r="H4" s="1313">
        <f>+W2info!C25</f>
        <v>0</v>
      </c>
      <c r="I4" s="1313"/>
      <c r="J4" s="1313">
        <f>+W2info!C26</f>
        <v>0</v>
      </c>
    </row>
    <row r="5" spans="4:10">
      <c r="E5" s="8"/>
    </row>
    <row r="6" spans="4:10">
      <c r="D6" s="3">
        <f>+W2info!F27</f>
        <v>0</v>
      </c>
      <c r="E6" s="8"/>
      <c r="H6" s="1313">
        <f>+W2info!C27</f>
        <v>0</v>
      </c>
      <c r="I6" s="1313"/>
      <c r="J6" s="1313">
        <f>+W2info!C28</f>
        <v>0</v>
      </c>
    </row>
    <row r="7" spans="4:10" ht="14.25" customHeight="1">
      <c r="D7" s="3">
        <f>+W2info!F28</f>
        <v>0</v>
      </c>
      <c r="E7" s="8"/>
    </row>
    <row r="8" spans="4:10">
      <c r="D8" s="3">
        <f>+W2info!F29</f>
        <v>0</v>
      </c>
      <c r="H8" s="1313">
        <f>+W2info!C29</f>
        <v>0</v>
      </c>
      <c r="I8" s="1313"/>
      <c r="J8" s="1313">
        <f>+W2info!C30</f>
        <v>0</v>
      </c>
    </row>
    <row r="10" spans="4:10">
      <c r="H10" s="1313">
        <f>+W2info!C31</f>
        <v>0</v>
      </c>
      <c r="I10" s="1313"/>
      <c r="J10" s="1314">
        <f>+W2info!C32</f>
        <v>0</v>
      </c>
    </row>
    <row r="12" spans="4:10">
      <c r="E12">
        <f>+W2info!F25</f>
        <v>0</v>
      </c>
    </row>
    <row r="13" spans="4:10" ht="4.5" customHeight="1"/>
    <row r="15" spans="4:10">
      <c r="D15" s="1011" t="e">
        <f>RIGHT(VLOOKUP(E12,MainDBase,3,FALSE),LEN(VLOOKUP(E12,MainDBase,3,FALSE))-FIND(",",VLOOKUP(E12,MainDBase,3,FALSE))-1)</f>
        <v>#N/A</v>
      </c>
      <c r="F15" s="1011" t="e">
        <f>LEFT(VLOOKUP(E12,MainDBase,3,FALSE),FIND(",",VLOOKUP(E12,MainDBase,3,FALSE))-1)</f>
        <v>#N/A</v>
      </c>
      <c r="I15" s="1315" t="str">
        <f>IF(AND(J15&gt;0,Setup!K13&lt;&gt;""),Setup!K13,"")</f>
        <v/>
      </c>
      <c r="J15" s="1313">
        <f>IF(OR(Setup!K13="",Setup!K13=0),"",W2info!C36)</f>
        <v>0</v>
      </c>
    </row>
    <row r="16" spans="4:10">
      <c r="D16" s="3">
        <f>+W2info!F33</f>
        <v>0</v>
      </c>
      <c r="I16" s="1315" t="str">
        <f>IF(AND(J16&gt;0,Setup!K14&lt;&gt;""),Setup!K14,"")</f>
        <v/>
      </c>
      <c r="J16" s="1313" t="str">
        <f>IF(OR(Setup!K14="",Setup!K14=0),"",W2info!C37)</f>
        <v/>
      </c>
    </row>
    <row r="17" spans="2:10">
      <c r="D17" s="3">
        <f>+W2info!F34</f>
        <v>0</v>
      </c>
      <c r="H17" s="1324" t="str">
        <f>IF(J15&gt;0,"X","")</f>
        <v/>
      </c>
      <c r="I17" s="1315" t="str">
        <f>IF(AND(J17&gt;0,Setup!K15&lt;&gt;""),Setup!K15,"")</f>
        <v/>
      </c>
      <c r="J17" s="1313">
        <f>IF(OR(Setup!K15="",Setup!K15=0),"",W2info!D36)</f>
        <v>0</v>
      </c>
    </row>
    <row r="18" spans="2:10">
      <c r="D18" s="3">
        <f>+W2info!F35</f>
        <v>0</v>
      </c>
      <c r="I18" s="1315" t="str">
        <f>IF(AND(J18&gt;0,Setup!K16&lt;&gt;""),Setup!K16,"")</f>
        <v/>
      </c>
      <c r="J18" s="1313" t="str">
        <f>IF(OR(Setup!K16="",Setup!K16=0),"",W2info!D37)</f>
        <v/>
      </c>
    </row>
    <row r="21" spans="2:10" ht="11.25" customHeight="1">
      <c r="B21" s="8"/>
    </row>
    <row r="22" spans="2:10">
      <c r="B22" s="8"/>
      <c r="E22" s="8"/>
      <c r="F22" s="8"/>
    </row>
    <row r="23" spans="2:10">
      <c r="B23" s="8"/>
      <c r="E23" s="8"/>
      <c r="F23" s="8"/>
    </row>
    <row r="24" spans="2:10">
      <c r="B24" s="3">
        <f>+W2info!C39</f>
        <v>0</v>
      </c>
      <c r="C24">
        <f>+W2info!D39</f>
        <v>0</v>
      </c>
      <c r="F24" s="1320">
        <f>+W2info!C40</f>
        <v>0</v>
      </c>
      <c r="G24" s="1313">
        <f>+W2info!C41</f>
        <v>0</v>
      </c>
      <c r="I24" s="1313">
        <f>+W2info!C42</f>
        <v>0</v>
      </c>
      <c r="J24" s="1322" t="str">
        <f>IF(TaxRate!E4="","",TaxRate!E4)</f>
        <v>SDI</v>
      </c>
    </row>
    <row r="26" spans="2:10" ht="54" customHeight="1">
      <c r="B26" s="8"/>
      <c r="E26" s="8"/>
      <c r="F26" s="8"/>
    </row>
    <row r="27" spans="2:10">
      <c r="B27" s="8"/>
      <c r="E27" s="8"/>
      <c r="F27" s="8"/>
    </row>
    <row r="28" spans="2:10">
      <c r="B28" s="8"/>
    </row>
    <row r="29" spans="2:10">
      <c r="B29" s="8"/>
      <c r="C29" s="8"/>
    </row>
    <row r="30" spans="2:10">
      <c r="B30" s="8"/>
    </row>
    <row r="31" spans="2:10" ht="11.25" customHeight="1">
      <c r="B31" s="8"/>
    </row>
    <row r="32" spans="2:10" s="349" customFormat="1">
      <c r="C32" s="350"/>
      <c r="E32" s="350" t="str">
        <f>IF(W2info!AV1=TRUE,"",W2info!F8)</f>
        <v/>
      </c>
      <c r="H32" s="1316"/>
      <c r="I32" s="1316"/>
      <c r="J32" s="1316"/>
    </row>
    <row r="33" spans="3:10" s="349" customFormat="1" ht="11.25" customHeight="1">
      <c r="C33" s="350"/>
      <c r="H33" s="1316"/>
      <c r="I33" s="1316"/>
      <c r="J33" s="1316"/>
    </row>
    <row r="34" spans="3:10" s="349" customFormat="1">
      <c r="C34" s="350"/>
      <c r="E34" s="350" t="str">
        <f>IF(W2info!AV1=TRUE,"",W2info!F3)</f>
        <v/>
      </c>
      <c r="H34" s="1317" t="str">
        <f>IF(W2info!AV1=TRUE,"",W2info!C2)</f>
        <v/>
      </c>
      <c r="I34" s="1317"/>
      <c r="J34" s="1317" t="str">
        <f>IF(W2info!AV1=TRUE,"",W2info!C3)</f>
        <v/>
      </c>
    </row>
    <row r="35" spans="3:10" s="349" customFormat="1" ht="11.25" customHeight="1">
      <c r="C35" s="350"/>
      <c r="H35" s="1316"/>
      <c r="I35" s="1316"/>
      <c r="J35" s="1316"/>
    </row>
    <row r="36" spans="3:10" s="349" customFormat="1">
      <c r="C36" s="350"/>
      <c r="D36" s="350" t="str">
        <f>IF(W2info!AV1=TRUE,"",W2info!F4)</f>
        <v/>
      </c>
      <c r="H36" s="1317" t="str">
        <f>IF(W2info!AV1=TRUE,"",W2info!C4)</f>
        <v/>
      </c>
      <c r="I36" s="1317"/>
      <c r="J36" s="1317" t="str">
        <f>IF(W2info!AV1=TRUE,"",W2info!C5)</f>
        <v/>
      </c>
    </row>
    <row r="37" spans="3:10" s="349" customFormat="1" ht="7.5" customHeight="1">
      <c r="C37" s="350"/>
      <c r="G37" s="1288"/>
      <c r="H37" s="1316"/>
      <c r="I37" s="1316"/>
      <c r="J37" s="1316"/>
    </row>
    <row r="38" spans="3:10" s="349" customFormat="1">
      <c r="C38" s="350"/>
      <c r="D38" s="350" t="str">
        <f>IF(W2info!AV1=TRUE,"",W2info!F5)</f>
        <v/>
      </c>
      <c r="G38" s="1288"/>
      <c r="H38" s="1317" t="str">
        <f>IF(W2info!AV1=TRUE,"",W2info!C6)</f>
        <v/>
      </c>
      <c r="I38" s="1317"/>
      <c r="J38" s="1317" t="str">
        <f>IF(W2info!AV1=TRUE,"",W2info!C7)</f>
        <v/>
      </c>
    </row>
    <row r="39" spans="3:10" s="349" customFormat="1" ht="6" customHeight="1">
      <c r="C39" s="350"/>
      <c r="G39" s="1288"/>
      <c r="H39" s="1316"/>
      <c r="I39" s="1316"/>
      <c r="J39" s="1316"/>
    </row>
    <row r="40" spans="3:10" s="349" customFormat="1">
      <c r="C40" s="350"/>
      <c r="D40" s="350" t="str">
        <f>IF(W2info!AV1=TRUE,"",W2info!F6)</f>
        <v/>
      </c>
      <c r="H40" s="1318" t="str">
        <f>IF(W2info!AV1=TRUE,"",W2info!C8)</f>
        <v/>
      </c>
      <c r="I40" s="1318"/>
      <c r="J40" s="1318" t="str">
        <f>IF(W2info!AV1=TRUE,"",W2info!C9)</f>
        <v/>
      </c>
    </row>
    <row r="41" spans="3:10" s="349" customFormat="1">
      <c r="C41" s="350"/>
      <c r="H41" s="1316"/>
      <c r="I41" s="1316"/>
      <c r="J41" s="1316"/>
    </row>
    <row r="42" spans="3:10" s="349" customFormat="1">
      <c r="C42" s="350"/>
      <c r="H42" s="1316"/>
      <c r="I42" s="1316"/>
      <c r="J42" s="1318" t="str">
        <f>IF(W2info!AV1=TRUE,"",W2info!C11)</f>
        <v/>
      </c>
    </row>
    <row r="43" spans="3:10" s="349" customFormat="1">
      <c r="C43" s="350"/>
      <c r="E43" s="349" t="str">
        <f>IF(W2info!AV1=TRUE,"",W2info!F2)</f>
        <v/>
      </c>
      <c r="H43" s="1316"/>
      <c r="I43" s="1316"/>
      <c r="J43" s="1316"/>
    </row>
    <row r="44" spans="3:10" s="349" customFormat="1">
      <c r="C44" s="350"/>
      <c r="H44" s="1316"/>
      <c r="I44" s="1316"/>
      <c r="J44" s="1316"/>
    </row>
    <row r="45" spans="3:10" s="349" customFormat="1">
      <c r="C45" s="350"/>
      <c r="D45" s="1289" t="str">
        <f>IF(W2info!AV1=TRUE,"",RIGHT(VLOOKUP(E43,MainDBase,3,FALSE),LEN(VLOOKUP(E43,MainDBase,3,FALSE))-FIND(",",VLOOKUP(E43,MainDBase,3,FALSE))-1))</f>
        <v/>
      </c>
      <c r="F45" s="1289" t="str">
        <f>IF(W2info!AV1=TRUE,"",LEFT(VLOOKUP(E43,MainDBase,3,FALSE),FIND(",",VLOOKUP(E43,MainDBase,3,FALSE))-1))</f>
        <v/>
      </c>
      <c r="I45" s="1319" t="str">
        <f>IF(AND(J45&gt;0,J45&lt;&gt;"",Setup!K13&lt;&gt;""),Setup!K13,"")</f>
        <v/>
      </c>
      <c r="J45" s="1318" t="str">
        <f>IF(W2info!$AV$1=TRUE,"",IF(OR(Setup!K13="",Setup!K13=0),"",W2info!C13))</f>
        <v/>
      </c>
    </row>
    <row r="46" spans="3:10" s="349" customFormat="1">
      <c r="C46" s="350"/>
      <c r="D46" s="350" t="str">
        <f>IF(W2info!AV1=TRUE,"",W2info!F10)</f>
        <v/>
      </c>
      <c r="H46" s="1316"/>
      <c r="I46" s="1319" t="str">
        <f>IF(AND(J46&gt;0,J46&lt;&gt;"",Setup!K14&lt;&gt;""),Setup!K14,"")</f>
        <v/>
      </c>
      <c r="J46" s="1318" t="str">
        <f>IF(W2info!$AV$1=TRUE,"",IF(OR(Setup!K14="",Setup!K14=0),"",W2info!C14))</f>
        <v/>
      </c>
    </row>
    <row r="47" spans="3:10" s="349" customFormat="1">
      <c r="C47" s="350"/>
      <c r="D47" s="350" t="str">
        <f>IF(W2info!AV1=TRUE,"",W2info!F11)</f>
        <v/>
      </c>
      <c r="H47" s="1321" t="str">
        <f>IF(AND(J45&gt;0,J45&lt;&gt;""),"X","")</f>
        <v/>
      </c>
      <c r="I47" s="1319" t="str">
        <f>IF(AND(J47&gt;0,J47&lt;&gt;"",Setup!K15&lt;&gt;""),Setup!K15,"")</f>
        <v/>
      </c>
      <c r="J47" s="1318" t="str">
        <f>IF(W2info!$AV$1=TRUE,"",IF(OR(Setup!K15="",Setup!K15=0),"",W2info!D13))</f>
        <v/>
      </c>
    </row>
    <row r="48" spans="3:10" s="349" customFormat="1">
      <c r="C48" s="350"/>
      <c r="D48" s="350" t="str">
        <f>IF(W2info!AV1=TRUE,"",W2info!F12)</f>
        <v/>
      </c>
      <c r="H48" s="1316"/>
      <c r="I48" s="1319" t="str">
        <f>IF(AND(J48&gt;0,J48&lt;&gt;"",Setup!K16&lt;&gt;""),Setup!K16,"")</f>
        <v/>
      </c>
      <c r="J48" s="1318" t="str">
        <f>IF(W2info!$AV$1=TRUE,"",IF(OR(Setup!K16="",Setup!K16=0),"",W2info!D14))</f>
        <v/>
      </c>
    </row>
    <row r="49" spans="2:10" s="349" customFormat="1">
      <c r="C49" s="350"/>
      <c r="H49" s="1316"/>
      <c r="I49" s="1316"/>
      <c r="J49" s="1316"/>
    </row>
    <row r="50" spans="2:10" s="349" customFormat="1">
      <c r="C50" s="350"/>
      <c r="H50" s="1316"/>
      <c r="I50" s="1316"/>
      <c r="J50" s="1316"/>
    </row>
    <row r="51" spans="2:10" s="349" customFormat="1">
      <c r="C51" s="350"/>
      <c r="H51" s="1316"/>
      <c r="I51" s="1316"/>
      <c r="J51" s="1316"/>
    </row>
    <row r="52" spans="2:10" s="349" customFormat="1" ht="20.25" customHeight="1">
      <c r="C52" s="350"/>
      <c r="H52" s="1316"/>
      <c r="I52" s="1316"/>
      <c r="J52" s="1316"/>
    </row>
    <row r="53" spans="2:10" s="349" customFormat="1">
      <c r="B53" s="1288" t="str">
        <f>IF(W2info!AV1=TRUE,"",W2info!C16)</f>
        <v/>
      </c>
      <c r="C53" s="350" t="str">
        <f>IF(W2info!AV1=TRUE,"",W2info!D16)</f>
        <v/>
      </c>
      <c r="F53" s="1321" t="str">
        <f>IF(W2info!AV1=TRUE,"",W2info!C17)</f>
        <v/>
      </c>
      <c r="G53" s="1318" t="str">
        <f>IF(W2info!AV1=TRUE,"",W2info!C18)</f>
        <v/>
      </c>
      <c r="H53" s="1316"/>
      <c r="I53" s="1318" t="str">
        <f>IF(W2info!AV1=TRUE,"",W2info!C19)</f>
        <v/>
      </c>
      <c r="J53" s="1323" t="str">
        <f>IF(W2info!AV1=TRUE,"",TaxRate!E4)</f>
        <v/>
      </c>
    </row>
    <row r="54" spans="2:10" s="349" customFormat="1">
      <c r="C54" s="350"/>
      <c r="H54" s="1316"/>
      <c r="I54" s="1316"/>
      <c r="J54" s="1316"/>
    </row>
    <row r="55" spans="2:10" s="349" customFormat="1">
      <c r="C55" s="350"/>
      <c r="H55" s="1316"/>
      <c r="I55" s="1316"/>
      <c r="J55" s="1316"/>
    </row>
    <row r="56" spans="2:10" s="349" customFormat="1">
      <c r="C56" s="350"/>
      <c r="H56" s="1316"/>
      <c r="I56" s="1316"/>
      <c r="J56" s="1316"/>
    </row>
  </sheetData>
  <sheetProtection password="DFC1" sheet="1" objects="1" scenarios="1"/>
  <pageMargins left="0.25" right="0.25" top="0.5" bottom="0.75" header="0.3" footer="0.3"/>
  <pageSetup orientation="portrait"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C2:F27"/>
  <sheetViews>
    <sheetView workbookViewId="0">
      <selection activeCell="C26" sqref="C26"/>
    </sheetView>
  </sheetViews>
  <sheetFormatPr defaultRowHeight="12.75"/>
  <cols>
    <col min="3" max="3" width="11.28515625" bestFit="1" customWidth="1"/>
  </cols>
  <sheetData>
    <row r="2" spans="3:6">
      <c r="F2" t="s">
        <v>1230</v>
      </c>
    </row>
    <row r="4" spans="3:6">
      <c r="C4" t="s">
        <v>1231</v>
      </c>
    </row>
    <row r="5" spans="3:6">
      <c r="C5" t="s">
        <v>1232</v>
      </c>
    </row>
    <row r="6" spans="3:6">
      <c r="C6" t="s">
        <v>1233</v>
      </c>
    </row>
    <row r="8" spans="3:6">
      <c r="C8" t="s">
        <v>1234</v>
      </c>
    </row>
    <row r="9" spans="3:6">
      <c r="C9" t="s">
        <v>1235</v>
      </c>
    </row>
    <row r="10" spans="3:6">
      <c r="C10" t="s">
        <v>1236</v>
      </c>
    </row>
    <row r="12" spans="3:6">
      <c r="C12" s="4" t="s">
        <v>1244</v>
      </c>
    </row>
    <row r="13" spans="3:6">
      <c r="C13" s="4" t="s">
        <v>1245</v>
      </c>
    </row>
    <row r="15" spans="3:6">
      <c r="C15" t="s">
        <v>1237</v>
      </c>
    </row>
    <row r="16" spans="3:6">
      <c r="C16" t="s">
        <v>1238</v>
      </c>
    </row>
    <row r="17" spans="3:3">
      <c r="C17" t="s">
        <v>1239</v>
      </c>
    </row>
    <row r="18" spans="3:3">
      <c r="C18" t="s">
        <v>1240</v>
      </c>
    </row>
    <row r="20" spans="3:3">
      <c r="C20" t="s">
        <v>1241</v>
      </c>
    </row>
    <row r="21" spans="3:3">
      <c r="C21" t="s">
        <v>1242</v>
      </c>
    </row>
    <row r="26" spans="3:3">
      <c r="C26" s="433" t="s">
        <v>1336</v>
      </c>
    </row>
    <row r="27" spans="3:3" ht="13.5">
      <c r="C27" s="1326">
        <v>43837.190081018518</v>
      </c>
    </row>
  </sheetData>
  <sheetProtection algorithmName="SHA-512" hashValue="3cr/+V9V4RxxW/nQarCvDxMTP+EQ79pdF+jflh4/jrt3C56O3viG79sa5QWoZdxKS8rGmQ1JRxHWMrEhrPeYDA==" saltValue="gToL3crrCMCf7XH8tlCs0g==" spinCount="100000" sheet="1" objects="1" scenarios="1"/>
  <pageMargins left="0.7" right="0.7" top="0.75" bottom="0.75" header="0.3" footer="0.3"/>
  <drawing r:id="rId1"/>
  <legacyDrawing r:id="rId2"/>
  <controls>
    <mc:AlternateContent xmlns:mc="http://schemas.openxmlformats.org/markup-compatibility/2006">
      <mc:Choice Requires="x14">
        <control shapeId="165890" r:id="rId3" name="CommandButton2">
          <controlPr defaultSize="0" autoLine="0" r:id="rId4">
            <anchor moveWithCells="1">
              <from>
                <xdr:col>7</xdr:col>
                <xdr:colOff>600075</xdr:colOff>
                <xdr:row>22</xdr:row>
                <xdr:rowOff>9525</xdr:rowOff>
              </from>
              <to>
                <xdr:col>9</xdr:col>
                <xdr:colOff>257175</xdr:colOff>
                <xdr:row>24</xdr:row>
                <xdr:rowOff>19050</xdr:rowOff>
              </to>
            </anchor>
          </controlPr>
        </control>
      </mc:Choice>
      <mc:Fallback>
        <control shapeId="165890" r:id="rId3" name="CommandButton2"/>
      </mc:Fallback>
    </mc:AlternateContent>
    <mc:AlternateContent xmlns:mc="http://schemas.openxmlformats.org/markup-compatibility/2006">
      <mc:Choice Requires="x14">
        <control shapeId="165889" r:id="rId5" name="CommandButton1">
          <controlPr defaultSize="0" autoLine="0" r:id="rId6">
            <anchor moveWithCells="1">
              <from>
                <xdr:col>4</xdr:col>
                <xdr:colOff>600075</xdr:colOff>
                <xdr:row>22</xdr:row>
                <xdr:rowOff>9525</xdr:rowOff>
              </from>
              <to>
                <xdr:col>6</xdr:col>
                <xdr:colOff>257175</xdr:colOff>
                <xdr:row>24</xdr:row>
                <xdr:rowOff>19050</xdr:rowOff>
              </to>
            </anchor>
          </controlPr>
        </control>
      </mc:Choice>
      <mc:Fallback>
        <control shapeId="165889" r:id="rId5"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182</vt:i4>
      </vt:variant>
    </vt:vector>
  </HeadingPairs>
  <TitlesOfParts>
    <vt:vector size="193" baseType="lpstr">
      <vt:lpstr>Entry1</vt:lpstr>
      <vt:lpstr>Adding</vt:lpstr>
      <vt:lpstr>Editing</vt:lpstr>
      <vt:lpstr>JournalEntry</vt:lpstr>
      <vt:lpstr>Setup</vt:lpstr>
      <vt:lpstr>ViewRecord</vt:lpstr>
      <vt:lpstr>ViewRegister</vt:lpstr>
      <vt:lpstr>W2info</vt:lpstr>
      <vt:lpstr>TimeCard</vt:lpstr>
      <vt:lpstr>W2IRSCopy</vt:lpstr>
      <vt:lpstr>Condition</vt:lpstr>
      <vt:lpstr>Record!CADependant</vt:lpstr>
      <vt:lpstr>TaxRate!CADependant</vt:lpstr>
      <vt:lpstr>CADependant</vt:lpstr>
      <vt:lpstr>Record!CAMaddition</vt:lpstr>
      <vt:lpstr>TaxRate!CAMaddition</vt:lpstr>
      <vt:lpstr>CAMaddition</vt:lpstr>
      <vt:lpstr>Record!CAMcredit</vt:lpstr>
      <vt:lpstr>TaxRate!CAMcredit</vt:lpstr>
      <vt:lpstr>CAMcredit</vt:lpstr>
      <vt:lpstr>Record!CAMdeduction</vt:lpstr>
      <vt:lpstr>TaxRate!CAMdeduction</vt:lpstr>
      <vt:lpstr>CAMdeduction</vt:lpstr>
      <vt:lpstr>Record!CAMlimit</vt:lpstr>
      <vt:lpstr>TaxRate!CAMlimit</vt:lpstr>
      <vt:lpstr>CAMlimit</vt:lpstr>
      <vt:lpstr>Record!CASaddition</vt:lpstr>
      <vt:lpstr>TaxRate!CASaddition</vt:lpstr>
      <vt:lpstr>CASaddition</vt:lpstr>
      <vt:lpstr>Record!CAScredit</vt:lpstr>
      <vt:lpstr>TaxRate!CAScredit</vt:lpstr>
      <vt:lpstr>CAScredit</vt:lpstr>
      <vt:lpstr>Record!CASdeduction</vt:lpstr>
      <vt:lpstr>TaxRate!CASdeduction</vt:lpstr>
      <vt:lpstr>CASdeduction</vt:lpstr>
      <vt:lpstr>Record!CASlimit</vt:lpstr>
      <vt:lpstr>TaxRate!CASlimit</vt:lpstr>
      <vt:lpstr>CASlimit</vt:lpstr>
      <vt:lpstr>Deduction1</vt:lpstr>
      <vt:lpstr>Deduction2</vt:lpstr>
      <vt:lpstr>Deduction3</vt:lpstr>
      <vt:lpstr>Deduction4</vt:lpstr>
      <vt:lpstr>Deductions1</vt:lpstr>
      <vt:lpstr>Deductions2</vt:lpstr>
      <vt:lpstr>Deductions3</vt:lpstr>
      <vt:lpstr>Record!Dependant</vt:lpstr>
      <vt:lpstr>TaxRate!Dependant</vt:lpstr>
      <vt:lpstr>Dependant</vt:lpstr>
      <vt:lpstr>eelist</vt:lpstr>
      <vt:lpstr>TaxRate!FITMTable</vt:lpstr>
      <vt:lpstr>FITMTable</vt:lpstr>
      <vt:lpstr>TaxRate!FITSTable</vt:lpstr>
      <vt:lpstr>FITSTable</vt:lpstr>
      <vt:lpstr>Record!Frate</vt:lpstr>
      <vt:lpstr>TaxRate!Frate</vt:lpstr>
      <vt:lpstr>Frate</vt:lpstr>
      <vt:lpstr>Record!MAddition</vt:lpstr>
      <vt:lpstr>TaxRate!MAddition</vt:lpstr>
      <vt:lpstr>MAddition</vt:lpstr>
      <vt:lpstr>MainDBase</vt:lpstr>
      <vt:lpstr>Record!MLimit</vt:lpstr>
      <vt:lpstr>TaxRate!MLimit</vt:lpstr>
      <vt:lpstr>MLimit</vt:lpstr>
      <vt:lpstr>Net_Paycur</vt:lpstr>
      <vt:lpstr>OT_earnings</vt:lpstr>
      <vt:lpstr>OtherEarnings</vt:lpstr>
      <vt:lpstr>PCheckAdd1</vt:lpstr>
      <vt:lpstr>PCheckAdd2</vt:lpstr>
      <vt:lpstr>PCheckAmt</vt:lpstr>
      <vt:lpstr>PCheckAmtWord</vt:lpstr>
      <vt:lpstr>PCheckCurFIT</vt:lpstr>
      <vt:lpstr>PCheckCurWage</vt:lpstr>
      <vt:lpstr>PCheckDate</vt:lpstr>
      <vt:lpstr>PCheckEEID</vt:lpstr>
      <vt:lpstr>PChecknumber</vt:lpstr>
      <vt:lpstr>PCheckPayeeName</vt:lpstr>
      <vt:lpstr>Pcheckrate1</vt:lpstr>
      <vt:lpstr>PCheckrate2</vt:lpstr>
      <vt:lpstr>PCheckrate3</vt:lpstr>
      <vt:lpstr>PCheckrate4</vt:lpstr>
      <vt:lpstr>PCheckrate5</vt:lpstr>
      <vt:lpstr>PCheckrate6</vt:lpstr>
      <vt:lpstr>PCheckrate7</vt:lpstr>
      <vt:lpstr>PCheckrate8</vt:lpstr>
      <vt:lpstr>PCheckrate9</vt:lpstr>
      <vt:lpstr>PCheckSSN</vt:lpstr>
      <vt:lpstr>PCheckTYDWage</vt:lpstr>
      <vt:lpstr>PCheckYTDFIT</vt:lpstr>
      <vt:lpstr>Pckamt1</vt:lpstr>
      <vt:lpstr>PckAmt2</vt:lpstr>
      <vt:lpstr>PckAmt3</vt:lpstr>
      <vt:lpstr>PckAmt4</vt:lpstr>
      <vt:lpstr>PckAmt5</vt:lpstr>
      <vt:lpstr>PckAmt6</vt:lpstr>
      <vt:lpstr>PckAmt7</vt:lpstr>
      <vt:lpstr>PckAmt8</vt:lpstr>
      <vt:lpstr>PckAmt9</vt:lpstr>
      <vt:lpstr>pckcurHI</vt:lpstr>
      <vt:lpstr>pckcurOASDI</vt:lpstr>
      <vt:lpstr>pckcurSDI</vt:lpstr>
      <vt:lpstr>PckcurSIT</vt:lpstr>
      <vt:lpstr>Pckcurtax</vt:lpstr>
      <vt:lpstr>PckDedcur1</vt:lpstr>
      <vt:lpstr>PckDedCur2</vt:lpstr>
      <vt:lpstr>PckDedCur3</vt:lpstr>
      <vt:lpstr>PckDedCur4</vt:lpstr>
      <vt:lpstr>PckDedCur5</vt:lpstr>
      <vt:lpstr>PckDednametype1</vt:lpstr>
      <vt:lpstr>PckDednametype2</vt:lpstr>
      <vt:lpstr>PckDednametype3</vt:lpstr>
      <vt:lpstr>PckDednametype4</vt:lpstr>
      <vt:lpstr>PckDedytd1</vt:lpstr>
      <vt:lpstr>PckDedytd2</vt:lpstr>
      <vt:lpstr>PckDedytd3</vt:lpstr>
      <vt:lpstr>PckDedytd4</vt:lpstr>
      <vt:lpstr>PckDedytd5</vt:lpstr>
      <vt:lpstr>Pckhourtype1</vt:lpstr>
      <vt:lpstr>Pckhourtype2</vt:lpstr>
      <vt:lpstr>Pckhourtype3</vt:lpstr>
      <vt:lpstr>Pckhourtype4</vt:lpstr>
      <vt:lpstr>Pckhourtype5</vt:lpstr>
      <vt:lpstr>Pckhourtype6</vt:lpstr>
      <vt:lpstr>Pckhourtype7</vt:lpstr>
      <vt:lpstr>Pckhourtype8</vt:lpstr>
      <vt:lpstr>Pckhourtype9</vt:lpstr>
      <vt:lpstr>PckLocalTaxName</vt:lpstr>
      <vt:lpstr>Pcknametype1</vt:lpstr>
      <vt:lpstr>Pcknametype2</vt:lpstr>
      <vt:lpstr>Pcknametype3</vt:lpstr>
      <vt:lpstr>Pcknametype4</vt:lpstr>
      <vt:lpstr>Pcknametype5</vt:lpstr>
      <vt:lpstr>Pcknametype6</vt:lpstr>
      <vt:lpstr>Pcknametype7</vt:lpstr>
      <vt:lpstr>Pcknametype8</vt:lpstr>
      <vt:lpstr>Pcknametype9</vt:lpstr>
      <vt:lpstr>PckNet_PayName</vt:lpstr>
      <vt:lpstr>PckNetYTD</vt:lpstr>
      <vt:lpstr>Pckrate1</vt:lpstr>
      <vt:lpstr>Pckrate2</vt:lpstr>
      <vt:lpstr>Pckrate3</vt:lpstr>
      <vt:lpstr>Pckrate4</vt:lpstr>
      <vt:lpstr>Pckrate5</vt:lpstr>
      <vt:lpstr>Pckrate6</vt:lpstr>
      <vt:lpstr>Pckrate7</vt:lpstr>
      <vt:lpstr>Pckrate8</vt:lpstr>
      <vt:lpstr>Pckrate9</vt:lpstr>
      <vt:lpstr>PckSub_TotalName</vt:lpstr>
      <vt:lpstr>PckTotal_DeductionName</vt:lpstr>
      <vt:lpstr>PckVacation_Accrued</vt:lpstr>
      <vt:lpstr>PckVacation_Balance</vt:lpstr>
      <vt:lpstr>PckVacation_Used</vt:lpstr>
      <vt:lpstr>pckytdHI</vt:lpstr>
      <vt:lpstr>pckytdOASDI</vt:lpstr>
      <vt:lpstr>pckytdSDI</vt:lpstr>
      <vt:lpstr>PckytdSIT</vt:lpstr>
      <vt:lpstr>PckytdTAX</vt:lpstr>
      <vt:lpstr>PRCalculator!Period</vt:lpstr>
      <vt:lpstr>PRfilename</vt:lpstr>
      <vt:lpstr>PRfilepath</vt:lpstr>
      <vt:lpstr>'940'!Print_Area</vt:lpstr>
      <vt:lpstr>'941'!Print_Area</vt:lpstr>
      <vt:lpstr>CustCheck!Print_Area</vt:lpstr>
      <vt:lpstr>GPCK!Print_Area</vt:lpstr>
      <vt:lpstr>OTHCK!Print_Area</vt:lpstr>
      <vt:lpstr>PFWCK!Print_Area</vt:lpstr>
      <vt:lpstr>PPRChck!Print_Area</vt:lpstr>
      <vt:lpstr>PRCalculator!Print_Area</vt:lpstr>
      <vt:lpstr>PTCK!Print_Area</vt:lpstr>
      <vt:lpstr>QBCK!Print_Area</vt:lpstr>
      <vt:lpstr>QKNCK!Print_Area</vt:lpstr>
      <vt:lpstr>Record!Print_Area</vt:lpstr>
      <vt:lpstr>SBTCK!Print_Area</vt:lpstr>
      <vt:lpstr>'W3'!Print_Area</vt:lpstr>
      <vt:lpstr>PPRChck!Printprcheck</vt:lpstr>
      <vt:lpstr>Record!Rate</vt:lpstr>
      <vt:lpstr>TaxRate!Rate</vt:lpstr>
      <vt:lpstr>Rate</vt:lpstr>
      <vt:lpstr>RecHeading1</vt:lpstr>
      <vt:lpstr>Recheading2</vt:lpstr>
      <vt:lpstr>Recheading3</vt:lpstr>
      <vt:lpstr>Record!SAddition</vt:lpstr>
      <vt:lpstr>TaxRate!SAddition</vt:lpstr>
      <vt:lpstr>SAddition</vt:lpstr>
      <vt:lpstr>SelectedInfo</vt:lpstr>
      <vt:lpstr>Record!SLimit</vt:lpstr>
      <vt:lpstr>TaxRate!SLimit</vt:lpstr>
      <vt:lpstr>SLimit</vt:lpstr>
      <vt:lpstr>SpecialSTWH</vt:lpstr>
      <vt:lpstr>Total_Ded_YTD</vt:lpstr>
      <vt:lpstr>Total_DeductionCur</vt:lpstr>
      <vt:lpstr>TotalAmount</vt:lpstr>
      <vt:lpstr>TotalHours</vt:lpstr>
      <vt:lpstr>W2Form</vt:lpstr>
    </vt:vector>
  </TitlesOfParts>
  <Company>ChaoNing.Com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Chao</dc:creator>
  <cp:lastModifiedBy>Windows User</cp:lastModifiedBy>
  <cp:lastPrinted>2015-02-17T18:59:34Z</cp:lastPrinted>
  <dcterms:created xsi:type="dcterms:W3CDTF">2001-05-21T17:08:32Z</dcterms:created>
  <dcterms:modified xsi:type="dcterms:W3CDTF">2020-01-08T12:32:09Z</dcterms:modified>
</cp:coreProperties>
</file>